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Disco C\Backup\My Documents\Mestrado UFSCAR\2018\qualificação\"/>
    </mc:Choice>
  </mc:AlternateContent>
  <bookViews>
    <workbookView xWindow="36" yWindow="3432" windowWidth="6468" windowHeight="2712" tabRatio="753" activeTab="4"/>
  </bookViews>
  <sheets>
    <sheet name="RESUMO" sheetId="7" r:id="rId1"/>
    <sheet name="LINHA 1" sheetId="45" r:id="rId2"/>
    <sheet name="LINHA 2" sheetId="43" r:id="rId3"/>
    <sheet name="LINHA 3" sheetId="56" r:id="rId4"/>
    <sheet name="LINHA 4" sheetId="25" r:id="rId5"/>
    <sheet name="Sheet1" sheetId="66" r:id="rId6"/>
    <sheet name="LINHA 5" sheetId="42" r:id="rId7"/>
    <sheet name="LINHA 6" sheetId="63" r:id="rId8"/>
    <sheet name="SAMTA" sheetId="61" r:id="rId9"/>
    <sheet name="Carga People" sheetId="47" r:id="rId10"/>
    <sheet name="MI_ME" sheetId="65" r:id="rId11"/>
    <sheet name="Calendario" sheetId="64" r:id="rId12"/>
    <sheet name="Família" sheetId="58" r:id="rId13"/>
  </sheets>
  <functionGroups builtInGroupCount="18"/>
  <externalReferences>
    <externalReference r:id="rId14"/>
  </externalReferences>
  <definedNames>
    <definedName name="_xlnm._FilterDatabase" localSheetId="11" hidden="1">Calendario!$A$5:$F$30</definedName>
    <definedName name="_xlnm._FilterDatabase" localSheetId="9" hidden="1">'Carga People'!$B$5:$AX$292</definedName>
    <definedName name="_xlnm._FilterDatabase" localSheetId="12" hidden="1">Família!$A$1:$C$77</definedName>
    <definedName name="_xlnm._FilterDatabase" localSheetId="1" hidden="1">'LINHA 1'!$L$6:$M$162</definedName>
    <definedName name="_xlnm._FilterDatabase" localSheetId="2" hidden="1">'LINHA 2'!$L$6:$M$86</definedName>
    <definedName name="_xlnm._FilterDatabase" localSheetId="3" hidden="1">'LINHA 3'!$L$6:$M$95</definedName>
    <definedName name="_xlnm._FilterDatabase" localSheetId="4" hidden="1">'LINHA 4'!$B$6:$M$70</definedName>
    <definedName name="_xlnm._FilterDatabase" localSheetId="6" hidden="1">'LINHA 5'!$L$6:$M$67</definedName>
    <definedName name="_xlnm._FilterDatabase" localSheetId="7" hidden="1">'LINHA 6'!$L$6:$M$68</definedName>
    <definedName name="_xlnm._FilterDatabase" localSheetId="10" hidden="1">MI_ME!$B$3:$AR$3</definedName>
    <definedName name="_xlnm._FilterDatabase" localSheetId="0" hidden="1">RESUMO!$A$5:$AM$120</definedName>
    <definedName name="_xlnm._FilterDatabase" localSheetId="8" hidden="1">SAMTA!$L$6:$M$93</definedName>
    <definedName name="_IMP1" localSheetId="3">#REF!</definedName>
    <definedName name="_IMP1" localSheetId="7">#REF!</definedName>
    <definedName name="_IMP1" localSheetId="10">#REF!</definedName>
    <definedName name="_IMP1" localSheetId="8">#REF!</definedName>
    <definedName name="_IMP1">#REF!</definedName>
    <definedName name="_IMP2" localSheetId="3">#REF!</definedName>
    <definedName name="_IMP2" localSheetId="7">#REF!</definedName>
    <definedName name="_IMP2" localSheetId="10">#REF!</definedName>
    <definedName name="_IMP2" localSheetId="8">#REF!</definedName>
    <definedName name="_IMP2">#REF!</definedName>
    <definedName name="_IMP3" localSheetId="3">#REF!</definedName>
    <definedName name="_IMP3" localSheetId="7">#REF!</definedName>
    <definedName name="_IMP3" localSheetId="10">#REF!</definedName>
    <definedName name="_IMP3" localSheetId="8">#REF!</definedName>
    <definedName name="_IMP3">#REF!</definedName>
    <definedName name="_IMP4" localSheetId="3">#REF!</definedName>
    <definedName name="_IMP4" localSheetId="7">#REF!</definedName>
    <definedName name="_IMP4" localSheetId="10">#REF!</definedName>
    <definedName name="_IMP4" localSheetId="8">#REF!</definedName>
    <definedName name="_IMP4">#REF!</definedName>
    <definedName name="AJ" localSheetId="3">#REF!</definedName>
    <definedName name="AJ" localSheetId="7">#REF!</definedName>
    <definedName name="AJ" localSheetId="10">#REF!</definedName>
    <definedName name="AJ" localSheetId="8">#REF!</definedName>
    <definedName name="AJ">#REF!</definedName>
    <definedName name="AM" localSheetId="3">#REF!</definedName>
    <definedName name="AM" localSheetId="7">#REF!</definedName>
    <definedName name="AM" localSheetId="10">#REF!</definedName>
    <definedName name="AM" localSheetId="8">#REF!</definedName>
    <definedName name="AM">#REF!</definedName>
    <definedName name="aq" localSheetId="3">#REF!</definedName>
    <definedName name="aq" localSheetId="7">#REF!</definedName>
    <definedName name="aq" localSheetId="10">#REF!</definedName>
    <definedName name="aq" localSheetId="8">#REF!</definedName>
    <definedName name="aq">#REF!</definedName>
    <definedName name="cargap1" localSheetId="10">MI_ME!#REF!</definedName>
    <definedName name="CQ" localSheetId="3">#REF!</definedName>
    <definedName name="CQ" localSheetId="7">#REF!</definedName>
    <definedName name="CQ" localSheetId="10">#REF!</definedName>
    <definedName name="CQ" localSheetId="8">#REF!</definedName>
    <definedName name="CQ">#REF!</definedName>
    <definedName name="_xlnm.Criteria" localSheetId="9">'Carga People'!#REF!</definedName>
    <definedName name="_xlnm.Criteria" localSheetId="10">MI_ME!#REF!</definedName>
    <definedName name="DE" localSheetId="3">#REF!</definedName>
    <definedName name="DE" localSheetId="7">#REF!</definedName>
    <definedName name="DE" localSheetId="10">#REF!</definedName>
    <definedName name="DE" localSheetId="8">#REF!</definedName>
    <definedName name="DE">#REF!</definedName>
    <definedName name="DY" localSheetId="3">#REF!</definedName>
    <definedName name="DY" localSheetId="7">#REF!</definedName>
    <definedName name="DY" localSheetId="10">#REF!</definedName>
    <definedName name="DY" localSheetId="8">#REF!</definedName>
    <definedName name="DY">#REF!</definedName>
    <definedName name="IMP_ORIGINAL" localSheetId="3">#REF!</definedName>
    <definedName name="IMP_ORIGINAL" localSheetId="7">#REF!</definedName>
    <definedName name="IMP_ORIGINAL" localSheetId="10">#REF!</definedName>
    <definedName name="IMP_ORIGINAL" localSheetId="8">#REF!</definedName>
    <definedName name="IMP_ORIGINAL">#REF!</definedName>
    <definedName name="Lista_linha_cinco_FSC">'LINHA 5'!$B$7:$D$53</definedName>
    <definedName name="Lista_linha_dois_FSC">'LINHA 2'!$B$7:$D$58</definedName>
    <definedName name="Lista_linha_quatro_FSC" localSheetId="3">'LINHA 3'!$B$7:$D$64</definedName>
    <definedName name="Lista_linha_quatro_FSC" localSheetId="7">'LINHA 6'!$B$7:$D$45</definedName>
    <definedName name="Lista_linha_quatro_FSC" localSheetId="8">SAMTA!$B$7:$D$62</definedName>
    <definedName name="Lista_linha_quatro_FSC">'LINHA 4'!$B$7:$D$33</definedName>
    <definedName name="Lista_linha_seis_FSC" localSheetId="3">#REF!</definedName>
    <definedName name="Lista_linha_seis_FSC" localSheetId="7">#REF!</definedName>
    <definedName name="Lista_linha_seis_FSC" localSheetId="10">#REF!</definedName>
    <definedName name="Lista_linha_seis_FSC" localSheetId="8">#REF!</definedName>
    <definedName name="Lista_linha_seis_FSC">#REF!</definedName>
    <definedName name="Lista_linha_tres_FSC" localSheetId="3">#REF!</definedName>
    <definedName name="Lista_linha_tres_FSC" localSheetId="7">#REF!</definedName>
    <definedName name="Lista_linha_tres_FSC" localSheetId="10">#REF!</definedName>
    <definedName name="Lista_linha_tres_FSC" localSheetId="8">#REF!</definedName>
    <definedName name="Lista_linha_tres_FSC">#REF!</definedName>
    <definedName name="Lista_linha_um_FSC">'LINHA 1'!$B$7:$D$121</definedName>
    <definedName name="N" localSheetId="3">#REF!</definedName>
    <definedName name="N" localSheetId="7">#REF!</definedName>
    <definedName name="N" localSheetId="10">#REF!</definedName>
    <definedName name="N" localSheetId="8">#REF!</definedName>
    <definedName name="N">#REF!</definedName>
    <definedName name="_xlnm.Print_Area" localSheetId="9">'Carga People'!$A$1:$AU$292</definedName>
    <definedName name="_xlnm.Print_Area" localSheetId="1">'LINHA 1'!$B$1:$BQ$166</definedName>
    <definedName name="_xlnm.Print_Area" localSheetId="2">'LINHA 2'!$B$1:$BQ$91</definedName>
    <definedName name="_xlnm.Print_Area" localSheetId="3">'LINHA 3'!$B$1:$BQ$101</definedName>
    <definedName name="_xlnm.Print_Area" localSheetId="4">'LINHA 4'!$B$1:$BQ$76</definedName>
    <definedName name="_xlnm.Print_Area" localSheetId="6">'LINHA 5'!$B$1:$BQ$84</definedName>
    <definedName name="_xlnm.Print_Area" localSheetId="7">'LINHA 6'!$B$1:$BQ$74</definedName>
    <definedName name="_xlnm.Print_Area" localSheetId="10">MI_ME!#REF!</definedName>
    <definedName name="_xlnm.Print_Area" localSheetId="0">RESUMO!$A$1:$AN$119</definedName>
    <definedName name="_xlnm.Print_Area" localSheetId="8">SAMTA!$B$1:$BQ$99</definedName>
    <definedName name="_xlnm.Print_Titles" localSheetId="9">'Carga People'!$1:$5</definedName>
    <definedName name="_xlnm.Print_Titles" localSheetId="0">RESUMO!$1:$5</definedName>
    <definedName name="q" localSheetId="3">#REF!</definedName>
    <definedName name="q" localSheetId="7">#REF!</definedName>
    <definedName name="q" localSheetId="10">#REF!</definedName>
    <definedName name="q" localSheetId="8">#REF!</definedName>
    <definedName name="q">#REF!</definedName>
    <definedName name="Z_72BF7AFC_4E69_4ECF_920A_55E5630195C2_.wvu.Cols" localSheetId="10" hidden="1">MI_ME!#REF!,MI_ME!$IX:$IX,MI_ME!$JB:$JD,MI_ME!$KJ:$KJ,MI_ME!$ST:$ST,MI_ME!$SX:$SZ,MI_ME!$UF:$UF,MI_ME!$ACP:$ACP,MI_ME!$ACT:$ACV,MI_ME!$AEB:$AEB,MI_ME!$AML:$AML,MI_ME!$AMP:$AMR,MI_ME!$ANX:$ANX,MI_ME!$AWH:$AWH,MI_ME!$AWL:$AWN,MI_ME!$AXT:$AXT,MI_ME!$BGD:$BGD,MI_ME!$BGH:$BGJ,MI_ME!$BHP:$BHP,MI_ME!$BPZ:$BPZ,MI_ME!$BQD:$BQF,MI_ME!$BRL:$BRL,MI_ME!$BZV:$BZV,MI_ME!$BZZ:$CAB,MI_ME!$CBH:$CBH,MI_ME!$CJR:$CJR,MI_ME!$CJV:$CJX,MI_ME!$CLD:$CLD,MI_ME!$CTN:$CTN,MI_ME!$CTR:$CTT,MI_ME!$CUZ:$CUZ,MI_ME!$DDJ:$DDJ,MI_ME!$DDN:$DDP,MI_ME!$DEV:$DEV,MI_ME!$DNF:$DNF,MI_ME!$DNJ:$DNL,MI_ME!$DOR:$DOR,MI_ME!$DXB:$DXB,MI_ME!$DXF:$DXH,MI_ME!$DYN:$DYN,MI_ME!$EGX:$EGX,MI_ME!$EHB:$EHD,MI_ME!$EIJ:$EIJ,MI_ME!$EQT:$EQT,MI_ME!$EQX:$EQZ,MI_ME!$ESF:$ESF,MI_ME!$FAP:$FAP,MI_ME!$FAT:$FAV,MI_ME!$FCB:$FCB,MI_ME!$FKL:$FKL,MI_ME!$FKP:$FKR,MI_ME!$FLX:$FLX,MI_ME!$FUH:$FUH,MI_ME!$FUL:$FUN,MI_ME!$FVT:$FVT,MI_ME!$GED:$GED,MI_ME!$GEH:$GEJ,MI_ME!$GFP:$GFP,MI_ME!$GNZ:$GNZ,MI_ME!$GOD:$GOF,MI_ME!$GPL:$GPL,MI_ME!$GXV:$GXV,MI_ME!$GXZ:$GYB,MI_ME!$GZH:$GZH,MI_ME!$HHR:$HHR,MI_ME!$HHV:$HHX,MI_ME!$HJD:$HJD,MI_ME!$HRN:$HRN,MI_ME!$HRR:$HRT,MI_ME!$HSZ:$HSZ,MI_ME!$IBJ:$IBJ,MI_ME!$IBN:$IBP,MI_ME!$ICV:$ICV,MI_ME!$ILF:$ILF,MI_ME!$ILJ:$ILL,MI_ME!$IMR:$IMR,MI_ME!$IVB:$IVB,MI_ME!$IVF:$IVH,MI_ME!$IWN:$IWN,MI_ME!$JEX:$JEX,MI_ME!$JFB:$JFD,MI_ME!$JGJ:$JGJ,MI_ME!$JOT:$JOT,MI_ME!$JOX:$JOZ,MI_ME!$JQF:$JQF,MI_ME!$JYP:$JYP,MI_ME!$JYT:$JYV,MI_ME!$KAB:$KAB,MI_ME!$KIL:$KIL,MI_ME!$KIP:$KIR,MI_ME!$KJX:$KJX,MI_ME!$KSH:$KSH,MI_ME!$KSL:$KSN,MI_ME!$KTT:$KTT,MI_ME!$LCD:$LCD,MI_ME!$LCH:$LCJ,MI_ME!$LDP:$LDP,MI_ME!$LLZ:$LLZ,MI_ME!$LMD:$LMF,MI_ME!$LNL:$LNL,MI_ME!$LVV:$LVV,MI_ME!$LVZ:$LWB,MI_ME!$LXH:$LXH,MI_ME!$MFR:$MFR,MI_ME!$MFV:$MFX,MI_ME!$MHD:$MHD,MI_ME!$MPN:$MPN,MI_ME!$MPR:$MPT,MI_ME!$MQZ:$MQZ,MI_ME!$MZJ:$MZJ,MI_ME!$MZN:$MZP,MI_ME!$NAV:$NAV,MI_ME!$NJF:$NJF,MI_ME!$NJJ:$NJL,MI_ME!$NKR:$NKR,MI_ME!$NTB:$NTB,MI_ME!$NTF:$NTH,MI_ME!$NUN:$NUN,MI_ME!$OCX:$OCX,MI_ME!$ODB:$ODD,MI_ME!$OEJ:$OEJ,MI_ME!$OMT:$OMT,MI_ME!$OMX:$OMZ,MI_ME!$OOF:$OOF,MI_ME!$OWP:$OWP,MI_ME!$OWT:$OWV,MI_ME!$OYB:$OYB,MI_ME!$PGL:$PGL,MI_ME!$PGP:$PGR,MI_ME!$PHX:$PHX,MI_ME!$PQH:$PQH,MI_ME!$PQL:$PQN,MI_ME!$PRT:$PRT,MI_ME!$QAD:$QAD,MI_ME!$QAH:$QAJ,MI_ME!$QBP:$QBP,MI_ME!$QJZ:$QJZ,MI_ME!$QKD:$QKF,MI_ME!$QLL:$QLL,MI_ME!$QTV:$QTV,MI_ME!$QTZ:$QUB,MI_ME!$QVH:$QVH,MI_ME!$RDR:$RDR,MI_ME!$RDV:$RDX,MI_ME!$RFD:$RFD,MI_ME!$RNN:$RNN,MI_ME!$RNR:$RNT,MI_ME!$ROZ:$ROZ,MI_ME!$RXJ:$RXJ,MI_ME!$RXN:$RXP,MI_ME!$RYV:$RYV,MI_ME!$SHF:$SHF,MI_ME!$SHJ:$SHL,MI_ME!$SIR:$SIR,MI_ME!$SRB:$SRB,MI_ME!$SRF:$SRH,MI_ME!$SSN:$SSN,MI_ME!$TAX:$TAX,MI_ME!$TBB:$TBD,MI_ME!$TCJ:$TCJ,MI_ME!$TKT:$TKT,MI_ME!$TKX:$TKZ,MI_ME!$TMF:$TMF,MI_ME!$TUP:$TUP,MI_ME!$TUT:$TUV,MI_ME!$TWB:$TWB,MI_ME!$UEL:$UEL,MI_ME!$UEP:$UER,MI_ME!$UFX:$UFX,MI_ME!$UOH:$UOH,MI_ME!$UOL:$UON,MI_ME!$UPT:$UPT,MI_ME!$UYD:$UYD,MI_ME!$UYH:$UYJ,MI_ME!$UZP:$UZP,MI_ME!$VHZ:$VHZ,MI_ME!$VID:$VIF,MI_ME!$VJL:$VJL,MI_ME!$VRV:$VRV,MI_ME!$VRZ:$VSB,MI_ME!$VTH:$VTH,MI_ME!$WBR:$WBR,MI_ME!$WBV:$WBX,MI_ME!$WDD:$WDD,MI_ME!$WLN:$WLN,MI_ME!$WLR:$WLT,MI_ME!$WMZ:$WMZ,MI_ME!$WVJ:$WVJ,MI_ME!$WVN:$WVP,MI_ME!$WWV:$WWV</definedName>
    <definedName name="Z_72BF7AFC_4E69_4ECF_920A_55E5630195C2_.wvu.FilterData" localSheetId="10" hidden="1">MI_ME!#REF!</definedName>
    <definedName name="Z_72BF7AFC_4E69_4ECF_920A_55E5630195C2_.wvu.PrintArea" localSheetId="10" hidden="1">MI_ME!#REF!</definedName>
    <definedName name="Z_72BF7AFC_4E69_4ECF_920A_55E5630195C2_.wvu.Rows" localSheetId="10" hidden="1">MI_ME!#REF!,MI_ME!#REF!,MI_ME!#REF!,MI_ME!#REF!,MI_ME!#REF!,MI_ME!#REF!,MI_ME!#REF!,MI_ME!#REF!,MI_ME!#REF!,MI_ME!#REF!,MI_ME!#REF!,MI_ME!#REF!,MI_ME!#REF!</definedName>
  </definedNames>
  <calcPr calcId="152511"/>
</workbook>
</file>

<file path=xl/calcChain.xml><?xml version="1.0" encoding="utf-8"?>
<calcChain xmlns="http://schemas.openxmlformats.org/spreadsheetml/2006/main">
  <c r="E25" i="66" l="1"/>
  <c r="D25" i="66"/>
  <c r="C25" i="66"/>
  <c r="BQ29" i="25" l="1"/>
  <c r="L29" i="25"/>
  <c r="L28" i="25"/>
  <c r="L27" i="25"/>
  <c r="L26" i="25"/>
  <c r="L23" i="25"/>
  <c r="L22" i="25"/>
  <c r="L21" i="25"/>
  <c r="L19" i="25"/>
  <c r="L16" i="25"/>
  <c r="L15" i="25"/>
  <c r="L14" i="25"/>
  <c r="L12" i="25"/>
  <c r="L11" i="25"/>
  <c r="L9" i="25"/>
  <c r="L8" i="25"/>
  <c r="M29" i="25"/>
  <c r="K29" i="25"/>
  <c r="K28" i="25"/>
  <c r="BR29" i="25"/>
  <c r="BM29" i="25"/>
  <c r="BL29" i="25"/>
  <c r="BJ29" i="25"/>
  <c r="BH29" i="25"/>
  <c r="BG29" i="25"/>
  <c r="BF29" i="25"/>
  <c r="BE29" i="25"/>
  <c r="BD29" i="25"/>
  <c r="BC29" i="25"/>
  <c r="BB29" i="25"/>
  <c r="BI29" i="25" s="1"/>
  <c r="AZ29" i="25"/>
  <c r="AX29" i="25"/>
  <c r="AW29" i="25"/>
  <c r="AY29" i="25"/>
  <c r="AP29" i="25"/>
  <c r="AN29" i="25"/>
  <c r="AM29" i="25"/>
  <c r="AO29" i="25"/>
  <c r="AF29" i="25"/>
  <c r="AE29" i="25"/>
  <c r="AG29" i="25" s="1"/>
  <c r="AD29" i="25"/>
  <c r="AC29" i="25"/>
  <c r="X7" i="25"/>
  <c r="X6" i="25" s="1"/>
  <c r="BA29" i="25" l="1"/>
  <c r="AO116" i="7" l="1"/>
  <c r="AO115" i="7"/>
  <c r="AO114" i="7"/>
  <c r="AO113" i="7"/>
  <c r="AO112" i="7"/>
  <c r="AO111" i="7"/>
  <c r="AO110" i="7"/>
  <c r="AO109" i="7"/>
  <c r="AO108" i="7"/>
  <c r="AO95" i="7"/>
  <c r="AO96" i="7"/>
  <c r="AO97" i="7"/>
  <c r="AO98" i="7"/>
  <c r="AO99" i="7"/>
  <c r="AO100" i="7"/>
  <c r="AO101" i="7"/>
  <c r="AO102" i="7"/>
  <c r="AO103" i="7"/>
  <c r="AO104" i="7"/>
  <c r="AO105" i="7"/>
  <c r="AO106" i="7"/>
  <c r="AO94" i="7"/>
  <c r="AO63" i="7"/>
  <c r="AO64" i="7"/>
  <c r="AO65" i="7"/>
  <c r="AO66" i="7"/>
  <c r="AO67" i="7"/>
  <c r="AO68" i="7"/>
  <c r="AO69" i="7"/>
  <c r="AO70" i="7"/>
  <c r="AO71" i="7"/>
  <c r="AO72" i="7"/>
  <c r="AO73" i="7"/>
  <c r="AO74" i="7"/>
  <c r="AO75" i="7"/>
  <c r="AO76" i="7"/>
  <c r="AO77" i="7"/>
  <c r="AO78" i="7"/>
  <c r="AO79" i="7"/>
  <c r="AO80" i="7"/>
  <c r="AO81" i="7"/>
  <c r="AO82" i="7"/>
  <c r="AO83" i="7"/>
  <c r="AO84" i="7"/>
  <c r="AO85" i="7"/>
  <c r="AO86" i="7"/>
  <c r="AO87" i="7"/>
  <c r="AO88" i="7"/>
  <c r="AO89" i="7"/>
  <c r="AO90" i="7"/>
  <c r="AO91" i="7"/>
  <c r="AO92" i="7"/>
  <c r="AO62" i="7"/>
  <c r="AO60" i="7"/>
  <c r="AO59" i="7"/>
  <c r="AO58" i="7"/>
  <c r="AO57" i="7"/>
  <c r="AO56" i="7"/>
  <c r="AO55" i="7"/>
  <c r="AO54" i="7"/>
  <c r="AO53" i="7"/>
  <c r="AO52" i="7"/>
  <c r="AO50" i="7"/>
  <c r="AO49" i="7"/>
  <c r="AO48" i="7"/>
  <c r="AO47" i="7"/>
  <c r="AO46" i="7"/>
  <c r="AO45" i="7"/>
  <c r="AO44" i="7"/>
  <c r="AO43" i="7"/>
  <c r="AO42" i="7"/>
  <c r="AO41" i="7"/>
  <c r="AO40" i="7"/>
  <c r="AO39" i="7"/>
  <c r="AO38" i="7"/>
  <c r="AO37" i="7"/>
  <c r="AO36" i="7"/>
  <c r="AO7" i="7"/>
  <c r="AO8" i="7"/>
  <c r="AO9" i="7"/>
  <c r="AO10" i="7"/>
  <c r="AO11" i="7"/>
  <c r="AO12" i="7"/>
  <c r="AO13" i="7"/>
  <c r="AO14" i="7"/>
  <c r="AO15" i="7"/>
  <c r="AO16" i="7"/>
  <c r="AO17" i="7"/>
  <c r="AO18" i="7"/>
  <c r="AO19" i="7"/>
  <c r="AO20" i="7"/>
  <c r="AO21" i="7"/>
  <c r="AO22" i="7"/>
  <c r="AO23" i="7"/>
  <c r="AO24" i="7"/>
  <c r="AO25" i="7"/>
  <c r="AO26" i="7"/>
  <c r="AO27" i="7"/>
  <c r="AO28" i="7"/>
  <c r="AO29" i="7"/>
  <c r="AO30" i="7"/>
  <c r="AO31" i="7"/>
  <c r="AO32" i="7"/>
  <c r="AO33" i="7"/>
  <c r="AO34" i="7"/>
  <c r="AO6" i="7"/>
  <c r="Z54" i="42" l="1"/>
  <c r="AC55" i="42"/>
  <c r="AM55" i="42"/>
  <c r="AM123" i="45"/>
  <c r="AC123" i="45"/>
  <c r="AM60" i="43"/>
  <c r="AC60" i="43"/>
  <c r="AM66" i="56"/>
  <c r="AC66" i="56"/>
  <c r="Y1" i="45"/>
  <c r="L43" i="43"/>
  <c r="L42" i="43"/>
  <c r="L41" i="43"/>
  <c r="L40" i="43"/>
  <c r="L39" i="43"/>
  <c r="L38" i="43"/>
  <c r="L37" i="43"/>
  <c r="L36" i="43"/>
  <c r="L35" i="43"/>
  <c r="L34" i="43"/>
  <c r="L33" i="43"/>
  <c r="L32" i="43"/>
  <c r="L29" i="43"/>
  <c r="L28" i="43"/>
  <c r="L27" i="43"/>
  <c r="L26" i="43"/>
  <c r="L25" i="43"/>
  <c r="L24" i="43"/>
  <c r="L23" i="43"/>
  <c r="L20" i="43"/>
  <c r="L19" i="43"/>
  <c r="L18" i="43"/>
  <c r="L17" i="43"/>
  <c r="L16" i="43"/>
  <c r="L15" i="43"/>
  <c r="L14" i="43"/>
  <c r="L13" i="43"/>
  <c r="L12" i="43"/>
  <c r="L11" i="43"/>
  <c r="L10" i="43"/>
  <c r="L9" i="43"/>
  <c r="L8" i="43"/>
  <c r="L7" i="43"/>
  <c r="BB240" i="65"/>
  <c r="BB239" i="65"/>
  <c r="BB238" i="65"/>
  <c r="BB237" i="65"/>
  <c r="BB236" i="65"/>
  <c r="BB235" i="65"/>
  <c r="BB234" i="65"/>
  <c r="BB233" i="65"/>
  <c r="BB232" i="65"/>
  <c r="BB231" i="65"/>
  <c r="BB230" i="65"/>
  <c r="BB229" i="65"/>
  <c r="BB228" i="65"/>
  <c r="BB227" i="65"/>
  <c r="BB226" i="65"/>
  <c r="BB225" i="65"/>
  <c r="BB224" i="65"/>
  <c r="BB223" i="65"/>
  <c r="BB222" i="65"/>
  <c r="BB221" i="65"/>
  <c r="BB220" i="65"/>
  <c r="BB219" i="65"/>
  <c r="BB218" i="65"/>
  <c r="BB217" i="65"/>
  <c r="BB216" i="65"/>
  <c r="BB215" i="65"/>
  <c r="BB214" i="65"/>
  <c r="BB213" i="65"/>
  <c r="BB212" i="65"/>
  <c r="BB211" i="65"/>
  <c r="BB210" i="65"/>
  <c r="BB209" i="65"/>
  <c r="BB208" i="65"/>
  <c r="BB207" i="65"/>
  <c r="BB206" i="65"/>
  <c r="BB205" i="65"/>
  <c r="BB204" i="65"/>
  <c r="BB203" i="65"/>
  <c r="BB202" i="65"/>
  <c r="BB201" i="65"/>
  <c r="BB200" i="65"/>
  <c r="BB199" i="65"/>
  <c r="BB198" i="65"/>
  <c r="BB197" i="65"/>
  <c r="BB196" i="65"/>
  <c r="BB195" i="65"/>
  <c r="BB194" i="65"/>
  <c r="BB193" i="65"/>
  <c r="BB192" i="65"/>
  <c r="BB191" i="65"/>
  <c r="BB190" i="65"/>
  <c r="BB189" i="65"/>
  <c r="BB188" i="65"/>
  <c r="BB187" i="65"/>
  <c r="BB186" i="65"/>
  <c r="BB185" i="65"/>
  <c r="BB184" i="65"/>
  <c r="BB183" i="65"/>
  <c r="BB182" i="65"/>
  <c r="BB181" i="65"/>
  <c r="BB180" i="65"/>
  <c r="BB179" i="65"/>
  <c r="BB178" i="65"/>
  <c r="BB177" i="65"/>
  <c r="BB176" i="65"/>
  <c r="BB175" i="65"/>
  <c r="BB174" i="65"/>
  <c r="BB173" i="65"/>
  <c r="BB172" i="65"/>
  <c r="BB171" i="65"/>
  <c r="BB170" i="65"/>
  <c r="BB169" i="65"/>
  <c r="BB168" i="65"/>
  <c r="BB167" i="65"/>
  <c r="BB166" i="65"/>
  <c r="BB165" i="65"/>
  <c r="BB164" i="65"/>
  <c r="BB163" i="65"/>
  <c r="BB162" i="65"/>
  <c r="BB161" i="65"/>
  <c r="BB160" i="65"/>
  <c r="BB159" i="65"/>
  <c r="BB158" i="65"/>
  <c r="BB157" i="65"/>
  <c r="BB156" i="65"/>
  <c r="BB155" i="65"/>
  <c r="BB154" i="65"/>
  <c r="BB153" i="65"/>
  <c r="BB152" i="65"/>
  <c r="BB151" i="65"/>
  <c r="BB150" i="65"/>
  <c r="BB149" i="65"/>
  <c r="BB148" i="65"/>
  <c r="BB147" i="65"/>
  <c r="BB146" i="65"/>
  <c r="BB145" i="65"/>
  <c r="BB144" i="65"/>
  <c r="BB143" i="65"/>
  <c r="BB142" i="65"/>
  <c r="BB141" i="65"/>
  <c r="BB140" i="65"/>
  <c r="BB139" i="65"/>
  <c r="BB138" i="65"/>
  <c r="BB137" i="65"/>
  <c r="BB136" i="65"/>
  <c r="BB135" i="65"/>
  <c r="BB134" i="65"/>
  <c r="BB133" i="65"/>
  <c r="BB132" i="65"/>
  <c r="BB131" i="65"/>
  <c r="BB130" i="65"/>
  <c r="BB129" i="65"/>
  <c r="BB128" i="65"/>
  <c r="BB127" i="65"/>
  <c r="BB126" i="65"/>
  <c r="BB125" i="65"/>
  <c r="BB124" i="65"/>
  <c r="BB123" i="65"/>
  <c r="BB122" i="65"/>
  <c r="BB121" i="65"/>
  <c r="BB120" i="65"/>
  <c r="BB119" i="65"/>
  <c r="BB118" i="65"/>
  <c r="BB117" i="65"/>
  <c r="BB116" i="65"/>
  <c r="BB115" i="65"/>
  <c r="BB114" i="65"/>
  <c r="BB113" i="65"/>
  <c r="BB112" i="65"/>
  <c r="BB111" i="65"/>
  <c r="BB110" i="65"/>
  <c r="BB109" i="65"/>
  <c r="BB108" i="65"/>
  <c r="BB107" i="65"/>
  <c r="BB106" i="65"/>
  <c r="BB105" i="65"/>
  <c r="BB104" i="65"/>
  <c r="BB103" i="65"/>
  <c r="BB102" i="65"/>
  <c r="BB101" i="65"/>
  <c r="BB100" i="65"/>
  <c r="BB99" i="65"/>
  <c r="BB98" i="65"/>
  <c r="BB97" i="65"/>
  <c r="BB96" i="65"/>
  <c r="BB95" i="65"/>
  <c r="BB94" i="65"/>
  <c r="BB93" i="65"/>
  <c r="BB92" i="65"/>
  <c r="BB89" i="65"/>
  <c r="BB88" i="65"/>
  <c r="BB87" i="65"/>
  <c r="BB86" i="65"/>
  <c r="BB85" i="65"/>
  <c r="BB84" i="65"/>
  <c r="BB83" i="65"/>
  <c r="BB82" i="65"/>
  <c r="BB81" i="65"/>
  <c r="BB80" i="65"/>
  <c r="BB79" i="65"/>
  <c r="BB78" i="65"/>
  <c r="BB77" i="65"/>
  <c r="BB76" i="65"/>
  <c r="BB75" i="65"/>
  <c r="BB74" i="65"/>
  <c r="BB73" i="65"/>
  <c r="BB72" i="65"/>
  <c r="BB71" i="65"/>
  <c r="BB70" i="65"/>
  <c r="BB69" i="65"/>
  <c r="BB68" i="65"/>
  <c r="BB67" i="65"/>
  <c r="BB66" i="65"/>
  <c r="BB65" i="65"/>
  <c r="BB64" i="65"/>
  <c r="BB63" i="65"/>
  <c r="BB62" i="65"/>
  <c r="BB61" i="65"/>
  <c r="BB60" i="65"/>
  <c r="BB59" i="65"/>
  <c r="BB58" i="65"/>
  <c r="BB57" i="65"/>
  <c r="BB56" i="65"/>
  <c r="BB55" i="65"/>
  <c r="BB54" i="65"/>
  <c r="BB53" i="65"/>
  <c r="BB52" i="65"/>
  <c r="BB51" i="65"/>
  <c r="BB50" i="65"/>
  <c r="BB49" i="65"/>
  <c r="BB48" i="65"/>
  <c r="BB47" i="65"/>
  <c r="BB46" i="65"/>
  <c r="BB45" i="65"/>
  <c r="BB44" i="65"/>
  <c r="BB43" i="65"/>
  <c r="BB42" i="65"/>
  <c r="BB41" i="65"/>
  <c r="BB40" i="65"/>
  <c r="BB39" i="65"/>
  <c r="BB38" i="65"/>
  <c r="BB37" i="65"/>
  <c r="BB36" i="65"/>
  <c r="BB35" i="65"/>
  <c r="BB34" i="65"/>
  <c r="BB33" i="65"/>
  <c r="BB32" i="65"/>
  <c r="BB31" i="65"/>
  <c r="BB30" i="65"/>
  <c r="BB29" i="65"/>
  <c r="BB28" i="65"/>
  <c r="BB27" i="65"/>
  <c r="BB26" i="65"/>
  <c r="BB25" i="65"/>
  <c r="BB24" i="65"/>
  <c r="BB23" i="65"/>
  <c r="BB22" i="65"/>
  <c r="BB21" i="65"/>
  <c r="BB20" i="65"/>
  <c r="BB19" i="65"/>
  <c r="BB18" i="65"/>
  <c r="BB17" i="65"/>
  <c r="BB16" i="65"/>
  <c r="BB15" i="65"/>
  <c r="BB14" i="65"/>
  <c r="BB13" i="65"/>
  <c r="BB12" i="65"/>
  <c r="BB11" i="65"/>
  <c r="BB10" i="65"/>
  <c r="BB9" i="65"/>
  <c r="BB8" i="65"/>
  <c r="BB7" i="65"/>
  <c r="BB6" i="65"/>
  <c r="BB5" i="65"/>
  <c r="AW2" i="47"/>
  <c r="I84" i="61"/>
  <c r="L60" i="61"/>
  <c r="I60" i="61"/>
  <c r="G60" i="61"/>
  <c r="L59" i="61"/>
  <c r="I59" i="61"/>
  <c r="G59" i="61"/>
  <c r="L58" i="61"/>
  <c r="I58" i="61"/>
  <c r="G58" i="61"/>
  <c r="L57" i="61"/>
  <c r="I57" i="61"/>
  <c r="G57" i="61"/>
  <c r="L56" i="61"/>
  <c r="I56" i="61"/>
  <c r="G56" i="61"/>
  <c r="L55" i="61"/>
  <c r="I55" i="61"/>
  <c r="G55" i="61"/>
  <c r="L54" i="61"/>
  <c r="I54" i="61"/>
  <c r="G54" i="61"/>
  <c r="L53" i="61"/>
  <c r="I53" i="61"/>
  <c r="G53" i="61"/>
  <c r="L52" i="61"/>
  <c r="I52" i="61"/>
  <c r="G52" i="61"/>
  <c r="L51" i="61"/>
  <c r="I51" i="61"/>
  <c r="G51" i="61"/>
  <c r="L50" i="61"/>
  <c r="I50" i="61"/>
  <c r="G50" i="61"/>
  <c r="L49" i="61"/>
  <c r="I49" i="61"/>
  <c r="G49" i="61"/>
  <c r="L48" i="61"/>
  <c r="I48" i="61"/>
  <c r="G48" i="61"/>
  <c r="L47" i="61"/>
  <c r="I47" i="61"/>
  <c r="G47" i="61"/>
  <c r="L46" i="61"/>
  <c r="I46" i="61"/>
  <c r="G46" i="61"/>
  <c r="L45" i="61"/>
  <c r="I45" i="61"/>
  <c r="G45" i="61"/>
  <c r="L44" i="61"/>
  <c r="I44" i="61"/>
  <c r="G44" i="61"/>
  <c r="L43" i="61"/>
  <c r="I43" i="61"/>
  <c r="G43" i="61"/>
  <c r="L42" i="61"/>
  <c r="I42" i="61"/>
  <c r="G42" i="61"/>
  <c r="L41" i="61"/>
  <c r="I41" i="61"/>
  <c r="G41" i="61"/>
  <c r="L40" i="61"/>
  <c r="I40" i="61"/>
  <c r="G40" i="61"/>
  <c r="L39" i="61"/>
  <c r="I39" i="61"/>
  <c r="G39" i="61"/>
  <c r="L38" i="61"/>
  <c r="I38" i="61"/>
  <c r="G38" i="61"/>
  <c r="L37" i="61"/>
  <c r="I37" i="61"/>
  <c r="G37" i="61"/>
  <c r="L36" i="61"/>
  <c r="I36" i="61"/>
  <c r="G36" i="61"/>
  <c r="L35" i="61"/>
  <c r="I35" i="61"/>
  <c r="G35" i="61"/>
  <c r="L34" i="61"/>
  <c r="I34" i="61"/>
  <c r="G34" i="61"/>
  <c r="L33" i="61"/>
  <c r="I33" i="61"/>
  <c r="G33" i="61"/>
  <c r="L32" i="61"/>
  <c r="I32" i="61"/>
  <c r="G32" i="61"/>
  <c r="L31" i="61"/>
  <c r="I31" i="61"/>
  <c r="G31" i="61"/>
  <c r="L30" i="61"/>
  <c r="I30" i="61"/>
  <c r="G30" i="61"/>
  <c r="L29" i="61"/>
  <c r="I29" i="61"/>
  <c r="G29" i="61"/>
  <c r="L28" i="61"/>
  <c r="I28" i="61"/>
  <c r="G28" i="61"/>
  <c r="L27" i="61"/>
  <c r="I27" i="61"/>
  <c r="G27" i="61"/>
  <c r="L26" i="61"/>
  <c r="I26" i="61"/>
  <c r="G26" i="61"/>
  <c r="L25" i="61"/>
  <c r="I25" i="61"/>
  <c r="G25" i="61"/>
  <c r="L24" i="61"/>
  <c r="I24" i="61"/>
  <c r="G24" i="61"/>
  <c r="L23" i="61"/>
  <c r="I23" i="61"/>
  <c r="G23" i="61"/>
  <c r="L22" i="61"/>
  <c r="I22" i="61"/>
  <c r="G22" i="61"/>
  <c r="L21" i="61"/>
  <c r="I21" i="61"/>
  <c r="G21" i="61"/>
  <c r="L20" i="61"/>
  <c r="I20" i="61"/>
  <c r="G20" i="61"/>
  <c r="L19" i="61"/>
  <c r="I19" i="61"/>
  <c r="G19" i="61"/>
  <c r="L18" i="61"/>
  <c r="I18" i="61"/>
  <c r="G18" i="61"/>
  <c r="L17" i="61"/>
  <c r="I17" i="61"/>
  <c r="G17" i="61"/>
  <c r="L16" i="61"/>
  <c r="I16" i="61"/>
  <c r="G16" i="61"/>
  <c r="L15" i="61"/>
  <c r="I15" i="61"/>
  <c r="G15" i="61"/>
  <c r="L14" i="61"/>
  <c r="I14" i="61"/>
  <c r="G14" i="61"/>
  <c r="L13" i="61"/>
  <c r="I13" i="61"/>
  <c r="G13" i="61"/>
  <c r="L12" i="61"/>
  <c r="I12" i="61"/>
  <c r="G12" i="61"/>
  <c r="L11" i="61"/>
  <c r="I11" i="61"/>
  <c r="G11" i="61"/>
  <c r="L10" i="61"/>
  <c r="I10" i="61"/>
  <c r="G10" i="61"/>
  <c r="L9" i="61"/>
  <c r="I9" i="61"/>
  <c r="G9" i="61"/>
  <c r="L8" i="61"/>
  <c r="I8" i="61"/>
  <c r="G8" i="61"/>
  <c r="L7" i="61"/>
  <c r="I7" i="61"/>
  <c r="G7" i="61"/>
  <c r="Y2" i="61"/>
  <c r="Y1" i="61"/>
  <c r="I63" i="63"/>
  <c r="L41" i="63"/>
  <c r="I41" i="63"/>
  <c r="G41" i="63"/>
  <c r="L40" i="63"/>
  <c r="I40" i="63"/>
  <c r="G40" i="63"/>
  <c r="L39" i="63"/>
  <c r="I39" i="63"/>
  <c r="G39" i="63"/>
  <c r="L38" i="63"/>
  <c r="I38" i="63"/>
  <c r="G38" i="63"/>
  <c r="L37" i="63"/>
  <c r="I37" i="63"/>
  <c r="G37" i="63"/>
  <c r="L36" i="63"/>
  <c r="I36" i="63"/>
  <c r="G36" i="63"/>
  <c r="L35" i="63"/>
  <c r="I35" i="63"/>
  <c r="G35" i="63"/>
  <c r="L34" i="63"/>
  <c r="I34" i="63"/>
  <c r="G34" i="63"/>
  <c r="L33" i="63"/>
  <c r="I33" i="63"/>
  <c r="G33" i="63"/>
  <c r="L32" i="63"/>
  <c r="I32" i="63"/>
  <c r="G32" i="63"/>
  <c r="L31" i="63"/>
  <c r="I31" i="63"/>
  <c r="G31" i="63"/>
  <c r="L30" i="63"/>
  <c r="I30" i="63"/>
  <c r="G30" i="63"/>
  <c r="L29" i="63"/>
  <c r="I29" i="63"/>
  <c r="G29" i="63"/>
  <c r="L28" i="63"/>
  <c r="I28" i="63"/>
  <c r="G28" i="63"/>
  <c r="L27" i="63"/>
  <c r="I27" i="63"/>
  <c r="G27" i="63"/>
  <c r="L26" i="63"/>
  <c r="I26" i="63"/>
  <c r="G26" i="63"/>
  <c r="L25" i="63"/>
  <c r="I25" i="63"/>
  <c r="G25" i="63"/>
  <c r="L24" i="63"/>
  <c r="I24" i="63"/>
  <c r="G24" i="63"/>
  <c r="L23" i="63"/>
  <c r="I23" i="63"/>
  <c r="G23" i="63"/>
  <c r="L22" i="63"/>
  <c r="I22" i="63"/>
  <c r="G22" i="63"/>
  <c r="I21" i="63"/>
  <c r="G21" i="63"/>
  <c r="L20" i="63"/>
  <c r="I20" i="63"/>
  <c r="G20" i="63"/>
  <c r="L19" i="63"/>
  <c r="I19" i="63"/>
  <c r="G19" i="63"/>
  <c r="L18" i="63"/>
  <c r="I18" i="63"/>
  <c r="G18" i="63"/>
  <c r="L17" i="63"/>
  <c r="I17" i="63"/>
  <c r="G17" i="63"/>
  <c r="L16" i="63"/>
  <c r="I16" i="63"/>
  <c r="G16" i="63"/>
  <c r="L15" i="63"/>
  <c r="I15" i="63"/>
  <c r="G15" i="63"/>
  <c r="L14" i="63"/>
  <c r="I14" i="63"/>
  <c r="G14" i="63"/>
  <c r="L13" i="63"/>
  <c r="I13" i="63"/>
  <c r="G13" i="63"/>
  <c r="L12" i="63"/>
  <c r="I12" i="63"/>
  <c r="G12" i="63"/>
  <c r="L11" i="63"/>
  <c r="I11" i="63"/>
  <c r="G11" i="63"/>
  <c r="L10" i="63"/>
  <c r="I10" i="63"/>
  <c r="G10" i="63"/>
  <c r="L9" i="63"/>
  <c r="I9" i="63"/>
  <c r="G9" i="63"/>
  <c r="L8" i="63"/>
  <c r="I8" i="63"/>
  <c r="G8" i="63"/>
  <c r="L7" i="63"/>
  <c r="I7" i="63"/>
  <c r="G7" i="63"/>
  <c r="Y2" i="63"/>
  <c r="Y1" i="63"/>
  <c r="I73" i="42"/>
  <c r="L49" i="42"/>
  <c r="I49" i="42"/>
  <c r="G49" i="42"/>
  <c r="L48" i="42"/>
  <c r="I48" i="42"/>
  <c r="G48" i="42"/>
  <c r="L47" i="42"/>
  <c r="I47" i="42"/>
  <c r="G47" i="42"/>
  <c r="L46" i="42"/>
  <c r="I46" i="42"/>
  <c r="G46" i="42"/>
  <c r="L45" i="42"/>
  <c r="I45" i="42"/>
  <c r="G45" i="42"/>
  <c r="L44" i="42"/>
  <c r="L43" i="42"/>
  <c r="I43" i="42"/>
  <c r="G43" i="42"/>
  <c r="L42" i="42"/>
  <c r="I42" i="42"/>
  <c r="G42" i="42"/>
  <c r="L41" i="42"/>
  <c r="L40" i="42"/>
  <c r="L39" i="42"/>
  <c r="I39" i="42"/>
  <c r="G39" i="42"/>
  <c r="L38" i="42"/>
  <c r="L37" i="42"/>
  <c r="I37" i="42"/>
  <c r="G37" i="42"/>
  <c r="L36" i="42"/>
  <c r="I36" i="42"/>
  <c r="G36" i="42"/>
  <c r="L35" i="42"/>
  <c r="L34" i="42"/>
  <c r="L33" i="42"/>
  <c r="I33" i="42"/>
  <c r="G33" i="42"/>
  <c r="L32" i="42"/>
  <c r="L31" i="42"/>
  <c r="L30" i="42"/>
  <c r="I30" i="42"/>
  <c r="G30" i="42"/>
  <c r="L29" i="42"/>
  <c r="I29" i="42"/>
  <c r="G29" i="42"/>
  <c r="L28" i="42"/>
  <c r="L27" i="42"/>
  <c r="I27" i="42"/>
  <c r="G27" i="42"/>
  <c r="L26" i="42"/>
  <c r="I26" i="42"/>
  <c r="G26" i="42"/>
  <c r="L25" i="42"/>
  <c r="L24" i="42"/>
  <c r="I24" i="42"/>
  <c r="G24" i="42"/>
  <c r="L23" i="42"/>
  <c r="I23" i="42"/>
  <c r="G23" i="42"/>
  <c r="L22" i="42"/>
  <c r="L21" i="42"/>
  <c r="L20" i="42"/>
  <c r="I20" i="42"/>
  <c r="G20" i="42"/>
  <c r="L19" i="42"/>
  <c r="I19" i="42"/>
  <c r="G19" i="42"/>
  <c r="L18" i="42"/>
  <c r="I18" i="42"/>
  <c r="G18" i="42"/>
  <c r="L17" i="42"/>
  <c r="I17" i="42"/>
  <c r="G17" i="42"/>
  <c r="L16" i="42"/>
  <c r="I16" i="42"/>
  <c r="G16" i="42"/>
  <c r="L15" i="42"/>
  <c r="I15" i="42"/>
  <c r="G15" i="42"/>
  <c r="L14" i="42"/>
  <c r="I14" i="42"/>
  <c r="G14" i="42"/>
  <c r="L13" i="42"/>
  <c r="I13" i="42"/>
  <c r="G13" i="42"/>
  <c r="L12" i="42"/>
  <c r="I12" i="42"/>
  <c r="G12" i="42"/>
  <c r="L11" i="42"/>
  <c r="I11" i="42"/>
  <c r="G11" i="42"/>
  <c r="L10" i="42"/>
  <c r="I10" i="42"/>
  <c r="G10" i="42"/>
  <c r="L9" i="42"/>
  <c r="I9" i="42"/>
  <c r="G9" i="42"/>
  <c r="L8" i="42"/>
  <c r="I8" i="42"/>
  <c r="G8" i="42"/>
  <c r="L7" i="42"/>
  <c r="I7" i="42"/>
  <c r="G7" i="42"/>
  <c r="Y2" i="42"/>
  <c r="Y1" i="42"/>
  <c r="I61" i="25"/>
  <c r="I58" i="25"/>
  <c r="I86" i="56"/>
  <c r="L60" i="56"/>
  <c r="I60" i="56"/>
  <c r="G60" i="56"/>
  <c r="L59" i="56"/>
  <c r="I59" i="56"/>
  <c r="G59" i="56"/>
  <c r="L58" i="56"/>
  <c r="I58" i="56"/>
  <c r="G58" i="56"/>
  <c r="L57" i="56"/>
  <c r="I57" i="56"/>
  <c r="G57" i="56"/>
  <c r="L56" i="56"/>
  <c r="I56" i="56"/>
  <c r="G56" i="56"/>
  <c r="L55" i="56"/>
  <c r="I55" i="56"/>
  <c r="G55" i="56"/>
  <c r="L54" i="56"/>
  <c r="I54" i="56"/>
  <c r="G54" i="56"/>
  <c r="L53" i="56"/>
  <c r="I53" i="56"/>
  <c r="G53" i="56"/>
  <c r="L52" i="56"/>
  <c r="I52" i="56"/>
  <c r="G52" i="56"/>
  <c r="L51" i="56"/>
  <c r="I51" i="56"/>
  <c r="G51" i="56"/>
  <c r="L50" i="56"/>
  <c r="I50" i="56"/>
  <c r="G50" i="56"/>
  <c r="L49" i="56"/>
  <c r="I49" i="56"/>
  <c r="G49" i="56"/>
  <c r="L48" i="56"/>
  <c r="I48" i="56"/>
  <c r="G48" i="56"/>
  <c r="L47" i="56"/>
  <c r="I47" i="56"/>
  <c r="G47" i="56"/>
  <c r="L46" i="56"/>
  <c r="I46" i="56"/>
  <c r="G46" i="56"/>
  <c r="L45" i="56"/>
  <c r="I45" i="56"/>
  <c r="G45" i="56"/>
  <c r="L44" i="56"/>
  <c r="I44" i="56"/>
  <c r="G44" i="56"/>
  <c r="L43" i="56"/>
  <c r="I43" i="56"/>
  <c r="G43" i="56"/>
  <c r="L42" i="56"/>
  <c r="I42" i="56"/>
  <c r="G42" i="56"/>
  <c r="L41" i="56"/>
  <c r="I41" i="56"/>
  <c r="G41" i="56"/>
  <c r="L40" i="56"/>
  <c r="I40" i="56"/>
  <c r="G40" i="56"/>
  <c r="L39" i="56"/>
  <c r="I39" i="56"/>
  <c r="G39" i="56"/>
  <c r="L38" i="56"/>
  <c r="I38" i="56"/>
  <c r="G38" i="56"/>
  <c r="L37" i="56"/>
  <c r="I37" i="56"/>
  <c r="G37" i="56"/>
  <c r="L36" i="56"/>
  <c r="I36" i="56"/>
  <c r="G36" i="56"/>
  <c r="L35" i="56"/>
  <c r="I35" i="56"/>
  <c r="G35" i="56"/>
  <c r="L34" i="56"/>
  <c r="I34" i="56"/>
  <c r="G34" i="56"/>
  <c r="L33" i="56"/>
  <c r="I33" i="56"/>
  <c r="G33" i="56"/>
  <c r="L32" i="56"/>
  <c r="I32" i="56"/>
  <c r="G32" i="56"/>
  <c r="L31" i="56"/>
  <c r="I31" i="56"/>
  <c r="G31" i="56"/>
  <c r="L30" i="56"/>
  <c r="I30" i="56"/>
  <c r="G30" i="56"/>
  <c r="L29" i="56"/>
  <c r="I29" i="56"/>
  <c r="G29" i="56"/>
  <c r="L28" i="56"/>
  <c r="I28" i="56"/>
  <c r="G28" i="56"/>
  <c r="L27" i="56"/>
  <c r="I27" i="56"/>
  <c r="G27" i="56"/>
  <c r="L26" i="56"/>
  <c r="I26" i="56"/>
  <c r="G26" i="56"/>
  <c r="L25" i="56"/>
  <c r="I25" i="56"/>
  <c r="G25" i="56"/>
  <c r="L24" i="56"/>
  <c r="I24" i="56"/>
  <c r="G24" i="56"/>
  <c r="L23" i="56"/>
  <c r="I23" i="56"/>
  <c r="G23" i="56"/>
  <c r="L22" i="56"/>
  <c r="I22" i="56"/>
  <c r="G22" i="56"/>
  <c r="L21" i="56"/>
  <c r="I21" i="56"/>
  <c r="G21" i="56"/>
  <c r="L20" i="56"/>
  <c r="I20" i="56"/>
  <c r="G20" i="56"/>
  <c r="L19" i="56"/>
  <c r="I19" i="56"/>
  <c r="G19" i="56"/>
  <c r="L18" i="56"/>
  <c r="I18" i="56"/>
  <c r="G18" i="56"/>
  <c r="L17" i="56"/>
  <c r="I17" i="56"/>
  <c r="G17" i="56"/>
  <c r="L16" i="56"/>
  <c r="I16" i="56"/>
  <c r="G16" i="56"/>
  <c r="L15" i="56"/>
  <c r="I15" i="56"/>
  <c r="G15" i="56"/>
  <c r="L14" i="56"/>
  <c r="I14" i="56"/>
  <c r="G14" i="56"/>
  <c r="L13" i="56"/>
  <c r="I13" i="56"/>
  <c r="G13" i="56"/>
  <c r="L12" i="56"/>
  <c r="I12" i="56"/>
  <c r="G12" i="56"/>
  <c r="L11" i="56"/>
  <c r="I11" i="56"/>
  <c r="G11" i="56"/>
  <c r="L10" i="56"/>
  <c r="I10" i="56"/>
  <c r="G10" i="56"/>
  <c r="L9" i="56"/>
  <c r="I9" i="56"/>
  <c r="G9" i="56"/>
  <c r="L8" i="56"/>
  <c r="I8" i="56"/>
  <c r="G8" i="56"/>
  <c r="L7" i="56"/>
  <c r="I7" i="56"/>
  <c r="G7" i="56"/>
  <c r="Y2" i="56"/>
  <c r="Y1" i="56"/>
  <c r="I79" i="43"/>
  <c r="L54" i="43"/>
  <c r="I54" i="43"/>
  <c r="G54" i="43"/>
  <c r="L53" i="43"/>
  <c r="I53" i="43"/>
  <c r="G53" i="43"/>
  <c r="L52" i="43"/>
  <c r="I52" i="43"/>
  <c r="G52" i="43"/>
  <c r="L51" i="43"/>
  <c r="I51" i="43"/>
  <c r="G51" i="43"/>
  <c r="L50" i="43"/>
  <c r="I50" i="43"/>
  <c r="G50" i="43"/>
  <c r="L49" i="43"/>
  <c r="I49" i="43"/>
  <c r="G49" i="43"/>
  <c r="L48" i="43"/>
  <c r="I48" i="43"/>
  <c r="G48" i="43"/>
  <c r="L47" i="43"/>
  <c r="L46" i="43"/>
  <c r="L45" i="43"/>
  <c r="L44" i="43"/>
  <c r="I43" i="43"/>
  <c r="G43" i="43"/>
  <c r="I42" i="43"/>
  <c r="G42" i="43"/>
  <c r="I41" i="43"/>
  <c r="G41" i="43"/>
  <c r="I40" i="43"/>
  <c r="G40" i="43"/>
  <c r="I39" i="43"/>
  <c r="G39" i="43"/>
  <c r="I38" i="43"/>
  <c r="G38" i="43"/>
  <c r="I37" i="43"/>
  <c r="G37" i="43"/>
  <c r="I36" i="43"/>
  <c r="G36" i="43"/>
  <c r="I35" i="43"/>
  <c r="G35" i="43"/>
  <c r="I34" i="43"/>
  <c r="G34" i="43"/>
  <c r="I33" i="43"/>
  <c r="G33" i="43"/>
  <c r="I32" i="43"/>
  <c r="G32" i="43"/>
  <c r="I31" i="43"/>
  <c r="G31" i="43"/>
  <c r="I30" i="43"/>
  <c r="G30" i="43"/>
  <c r="I29" i="43"/>
  <c r="G29" i="43"/>
  <c r="I28" i="43"/>
  <c r="G28" i="43"/>
  <c r="I27" i="43"/>
  <c r="G27" i="43"/>
  <c r="I24" i="43"/>
  <c r="G24" i="43"/>
  <c r="I23" i="43"/>
  <c r="G23" i="43"/>
  <c r="I22" i="43"/>
  <c r="G22" i="43"/>
  <c r="I20" i="43"/>
  <c r="G20" i="43"/>
  <c r="I19" i="43"/>
  <c r="G19" i="43"/>
  <c r="I16" i="43"/>
  <c r="G16" i="43"/>
  <c r="I15" i="43"/>
  <c r="G15" i="43"/>
  <c r="I14" i="43"/>
  <c r="G14" i="43"/>
  <c r="I13" i="43"/>
  <c r="G13" i="43"/>
  <c r="I9" i="43"/>
  <c r="G9" i="43"/>
  <c r="I8" i="43"/>
  <c r="G8" i="43"/>
  <c r="I7" i="43"/>
  <c r="G7" i="43"/>
  <c r="Y2" i="43"/>
  <c r="Y1" i="43"/>
  <c r="H141" i="45"/>
  <c r="H140" i="45"/>
  <c r="H139" i="45"/>
  <c r="H138" i="45"/>
  <c r="H137" i="45"/>
  <c r="H136" i="45"/>
  <c r="H135" i="45"/>
  <c r="H134" i="45"/>
  <c r="H133" i="45"/>
  <c r="H132" i="45"/>
  <c r="H131" i="45"/>
  <c r="H130" i="45"/>
  <c r="H129" i="45"/>
  <c r="H128" i="45"/>
  <c r="H127" i="45"/>
  <c r="I117" i="45"/>
  <c r="G117" i="45"/>
  <c r="I116" i="45"/>
  <c r="G116" i="45"/>
  <c r="L115" i="45"/>
  <c r="I115" i="45"/>
  <c r="G115" i="45"/>
  <c r="L114" i="45"/>
  <c r="I114" i="45"/>
  <c r="G114" i="45"/>
  <c r="L113" i="45"/>
  <c r="I113" i="45"/>
  <c r="G113" i="45"/>
  <c r="L112" i="45"/>
  <c r="I112" i="45"/>
  <c r="G112" i="45"/>
  <c r="L111" i="45"/>
  <c r="I111" i="45"/>
  <c r="G111" i="45"/>
  <c r="L110" i="45"/>
  <c r="I110" i="45"/>
  <c r="G110" i="45"/>
  <c r="L109" i="45"/>
  <c r="I109" i="45"/>
  <c r="G109" i="45"/>
  <c r="L108" i="45"/>
  <c r="I108" i="45"/>
  <c r="G108" i="45"/>
  <c r="L107" i="45"/>
  <c r="I107" i="45"/>
  <c r="G107" i="45"/>
  <c r="L106" i="45"/>
  <c r="I106" i="45"/>
  <c r="G106" i="45"/>
  <c r="L105" i="45"/>
  <c r="I105" i="45"/>
  <c r="G105" i="45"/>
  <c r="L104" i="45"/>
  <c r="I104" i="45"/>
  <c r="G104" i="45"/>
  <c r="L103" i="45"/>
  <c r="I103" i="45"/>
  <c r="G103" i="45"/>
  <c r="L102" i="45"/>
  <c r="I102" i="45"/>
  <c r="G102" i="45"/>
  <c r="L101" i="45"/>
  <c r="I101" i="45"/>
  <c r="G101" i="45"/>
  <c r="L100" i="45"/>
  <c r="I100" i="45"/>
  <c r="G100" i="45"/>
  <c r="L99" i="45"/>
  <c r="I99" i="45"/>
  <c r="G99" i="45"/>
  <c r="L98" i="45"/>
  <c r="I98" i="45"/>
  <c r="G98" i="45"/>
  <c r="L97" i="45"/>
  <c r="I97" i="45"/>
  <c r="G97" i="45"/>
  <c r="L96" i="45"/>
  <c r="I96" i="45"/>
  <c r="G96" i="45"/>
  <c r="L95" i="45"/>
  <c r="I95" i="45"/>
  <c r="G95" i="45"/>
  <c r="L94" i="45"/>
  <c r="I94" i="45"/>
  <c r="G94" i="45"/>
  <c r="L93" i="45"/>
  <c r="I93" i="45"/>
  <c r="G93" i="45"/>
  <c r="L92" i="45"/>
  <c r="I92" i="45"/>
  <c r="G92" i="45"/>
  <c r="L91" i="45"/>
  <c r="I91" i="45"/>
  <c r="G91" i="45"/>
  <c r="L90" i="45"/>
  <c r="I90" i="45"/>
  <c r="G90" i="45"/>
  <c r="L89" i="45"/>
  <c r="I89" i="45"/>
  <c r="G89" i="45"/>
  <c r="L88" i="45"/>
  <c r="I88" i="45"/>
  <c r="G88" i="45"/>
  <c r="L87" i="45"/>
  <c r="I87" i="45"/>
  <c r="G87" i="45"/>
  <c r="L86" i="45"/>
  <c r="I86" i="45"/>
  <c r="G86" i="45"/>
  <c r="L85" i="45"/>
  <c r="I85" i="45"/>
  <c r="G85" i="45"/>
  <c r="L84" i="45"/>
  <c r="I84" i="45"/>
  <c r="G84" i="45"/>
  <c r="L83" i="45"/>
  <c r="I83" i="45"/>
  <c r="G83" i="45"/>
  <c r="L82" i="45"/>
  <c r="I82" i="45"/>
  <c r="G82" i="45"/>
  <c r="L81" i="45"/>
  <c r="I81" i="45"/>
  <c r="G81" i="45"/>
  <c r="L80" i="45"/>
  <c r="I80" i="45"/>
  <c r="G80" i="45"/>
  <c r="L79" i="45"/>
  <c r="I79" i="45"/>
  <c r="G79" i="45"/>
  <c r="L78" i="45"/>
  <c r="I78" i="45"/>
  <c r="G78" i="45"/>
  <c r="L77" i="45"/>
  <c r="I77" i="45"/>
  <c r="G77" i="45"/>
  <c r="L76" i="45"/>
  <c r="I76" i="45"/>
  <c r="G76" i="45"/>
  <c r="L75" i="45"/>
  <c r="I75" i="45"/>
  <c r="G75" i="45"/>
  <c r="L74" i="45"/>
  <c r="I74" i="45"/>
  <c r="G74" i="45"/>
  <c r="L73" i="45"/>
  <c r="I73" i="45"/>
  <c r="G73" i="45"/>
  <c r="L72" i="45"/>
  <c r="I72" i="45"/>
  <c r="G72" i="45"/>
  <c r="L71" i="45"/>
  <c r="I71" i="45"/>
  <c r="G71" i="45"/>
  <c r="L70" i="45"/>
  <c r="I70" i="45"/>
  <c r="G70" i="45"/>
  <c r="L69" i="45"/>
  <c r="I69" i="45"/>
  <c r="G69" i="45"/>
  <c r="L68" i="45"/>
  <c r="I68" i="45"/>
  <c r="G68" i="45"/>
  <c r="L67" i="45"/>
  <c r="I67" i="45"/>
  <c r="G67" i="45"/>
  <c r="L66" i="45"/>
  <c r="I66" i="45"/>
  <c r="G66" i="45"/>
  <c r="L65" i="45"/>
  <c r="I65" i="45"/>
  <c r="G65" i="45"/>
  <c r="L64" i="45"/>
  <c r="I64" i="45"/>
  <c r="G64" i="45"/>
  <c r="L63" i="45"/>
  <c r="I63" i="45"/>
  <c r="G63" i="45"/>
  <c r="L62" i="45"/>
  <c r="I62" i="45"/>
  <c r="G62" i="45"/>
  <c r="L61" i="45"/>
  <c r="I61" i="45"/>
  <c r="G61" i="45"/>
  <c r="L60" i="45"/>
  <c r="I60" i="45"/>
  <c r="G60" i="45"/>
  <c r="L59" i="45"/>
  <c r="I59" i="45"/>
  <c r="G59" i="45"/>
  <c r="L58" i="45"/>
  <c r="I58" i="45"/>
  <c r="G58" i="45"/>
  <c r="L57" i="45"/>
  <c r="I57" i="45"/>
  <c r="G57" i="45"/>
  <c r="L56" i="45"/>
  <c r="I56" i="45"/>
  <c r="G56" i="45"/>
  <c r="L55" i="45"/>
  <c r="I55" i="45"/>
  <c r="G55" i="45"/>
  <c r="L54" i="45"/>
  <c r="I54" i="45"/>
  <c r="G54" i="45"/>
  <c r="L53" i="45"/>
  <c r="I53" i="45"/>
  <c r="G53" i="45"/>
  <c r="L52" i="45"/>
  <c r="I52" i="45"/>
  <c r="G52" i="45"/>
  <c r="L51" i="45"/>
  <c r="I51" i="45"/>
  <c r="G51" i="45"/>
  <c r="L50" i="45"/>
  <c r="I50" i="45"/>
  <c r="G50" i="45"/>
  <c r="L49" i="45"/>
  <c r="I49" i="45"/>
  <c r="G49" i="45"/>
  <c r="L48" i="45"/>
  <c r="I48" i="45"/>
  <c r="G48" i="45"/>
  <c r="L47" i="45"/>
  <c r="I47" i="45"/>
  <c r="G47" i="45"/>
  <c r="L46" i="45"/>
  <c r="I46" i="45"/>
  <c r="G46" i="45"/>
  <c r="L45" i="45"/>
  <c r="I45" i="45"/>
  <c r="G45" i="45"/>
  <c r="L44" i="45"/>
  <c r="I44" i="45"/>
  <c r="G44" i="45"/>
  <c r="L43" i="45"/>
  <c r="I43" i="45"/>
  <c r="G43" i="45"/>
  <c r="L42" i="45"/>
  <c r="I42" i="45"/>
  <c r="G42" i="45"/>
  <c r="L41" i="45"/>
  <c r="I41" i="45"/>
  <c r="G41" i="45"/>
  <c r="L40" i="45"/>
  <c r="I40" i="45"/>
  <c r="G40" i="45"/>
  <c r="L39" i="45"/>
  <c r="I39" i="45"/>
  <c r="G39" i="45"/>
  <c r="L38" i="45"/>
  <c r="I38" i="45"/>
  <c r="G38" i="45"/>
  <c r="L37" i="45"/>
  <c r="I37" i="45"/>
  <c r="G37" i="45"/>
  <c r="L36" i="45"/>
  <c r="I36" i="45"/>
  <c r="G36" i="45"/>
  <c r="L35" i="45"/>
  <c r="I35" i="45"/>
  <c r="G35" i="45"/>
  <c r="L34" i="45"/>
  <c r="I34" i="45"/>
  <c r="G34" i="45"/>
  <c r="L33" i="45"/>
  <c r="I33" i="45"/>
  <c r="G33" i="45"/>
  <c r="L32" i="45"/>
  <c r="I32" i="45"/>
  <c r="G32" i="45"/>
  <c r="L31" i="45"/>
  <c r="I31" i="45"/>
  <c r="G31" i="45"/>
  <c r="L30" i="45"/>
  <c r="I30" i="45"/>
  <c r="G30" i="45"/>
  <c r="L29" i="45"/>
  <c r="I29" i="45"/>
  <c r="G29" i="45"/>
  <c r="L28" i="45"/>
  <c r="I28" i="45"/>
  <c r="G28" i="45"/>
  <c r="L27" i="45"/>
  <c r="I27" i="45"/>
  <c r="G27" i="45"/>
  <c r="L26" i="45"/>
  <c r="I26" i="45"/>
  <c r="G26" i="45"/>
  <c r="L25" i="45"/>
  <c r="I25" i="45"/>
  <c r="G25" i="45"/>
  <c r="L24" i="45"/>
  <c r="I24" i="45"/>
  <c r="G24" i="45"/>
  <c r="L23" i="45"/>
  <c r="I23" i="45"/>
  <c r="G23" i="45"/>
  <c r="L22" i="45"/>
  <c r="I22" i="45"/>
  <c r="G22" i="45"/>
  <c r="L21" i="45"/>
  <c r="I21" i="45"/>
  <c r="G21" i="45"/>
  <c r="L20" i="45"/>
  <c r="I20" i="45"/>
  <c r="G20" i="45"/>
  <c r="L19" i="45"/>
  <c r="I19" i="45"/>
  <c r="G19" i="45"/>
  <c r="L18" i="45"/>
  <c r="I18" i="45"/>
  <c r="G18" i="45"/>
  <c r="L17" i="45"/>
  <c r="I17" i="45"/>
  <c r="G17" i="45"/>
  <c r="L16" i="45"/>
  <c r="G16" i="45"/>
  <c r="L15" i="45"/>
  <c r="G15" i="45"/>
  <c r="L14" i="45"/>
  <c r="G14" i="45"/>
  <c r="L13" i="45"/>
  <c r="G13" i="45"/>
  <c r="L12" i="45"/>
  <c r="I12" i="45"/>
  <c r="G12" i="45"/>
  <c r="L11" i="45"/>
  <c r="I11" i="45"/>
  <c r="G11" i="45"/>
  <c r="L10" i="45"/>
  <c r="I10" i="45"/>
  <c r="G10" i="45"/>
  <c r="L9" i="45"/>
  <c r="I9" i="45"/>
  <c r="G9" i="45"/>
  <c r="L8" i="45"/>
  <c r="I8" i="45"/>
  <c r="G8" i="45"/>
  <c r="L7" i="45"/>
  <c r="I7" i="45"/>
  <c r="G7" i="45"/>
  <c r="Y2" i="45"/>
  <c r="AM47" i="63" l="1"/>
  <c r="AC47" i="63"/>
  <c r="AR54" i="42" l="1"/>
  <c r="AH54" i="42"/>
  <c r="X54" i="42"/>
  <c r="R34" i="25" l="1"/>
  <c r="AL17" i="63"/>
  <c r="AS54" i="42"/>
  <c r="AI54" i="42"/>
  <c r="Y54" i="42"/>
  <c r="R65" i="56" l="1"/>
  <c r="AJ45" i="63" l="1"/>
  <c r="AJ53" i="42"/>
  <c r="R53" i="42"/>
  <c r="AJ33" i="25"/>
  <c r="R33" i="25"/>
  <c r="AJ65" i="56"/>
  <c r="AJ64" i="56"/>
  <c r="R64" i="56"/>
  <c r="AJ58" i="43"/>
  <c r="R58" i="43"/>
  <c r="U2" i="45"/>
  <c r="U1" i="45"/>
  <c r="AJ121" i="45"/>
  <c r="BT117" i="45" l="1"/>
  <c r="BT116" i="45"/>
  <c r="BT113" i="45"/>
  <c r="BT112" i="45"/>
  <c r="BT70" i="45"/>
  <c r="BT69" i="45"/>
  <c r="BT68" i="45"/>
  <c r="BT67" i="45"/>
  <c r="BT64" i="45"/>
  <c r="BT63" i="45"/>
  <c r="BT62" i="45"/>
  <c r="BT61" i="45"/>
  <c r="BT58" i="45"/>
  <c r="BT57" i="45"/>
  <c r="BT56" i="45"/>
  <c r="BT55" i="45"/>
  <c r="BT52" i="45"/>
  <c r="BT51" i="45"/>
  <c r="BT50" i="45"/>
  <c r="BT49" i="45"/>
  <c r="BT46" i="45"/>
  <c r="BT45" i="45"/>
  <c r="BT44" i="45"/>
  <c r="BT43" i="45"/>
  <c r="BT42" i="45"/>
  <c r="BT41" i="45"/>
  <c r="BT40" i="45"/>
  <c r="BT39" i="45"/>
  <c r="BT38" i="45"/>
  <c r="BT37" i="45"/>
  <c r="BT34" i="45"/>
  <c r="BT33" i="45"/>
  <c r="BT32" i="45"/>
  <c r="BT31" i="45"/>
  <c r="BT30" i="45"/>
  <c r="BT29" i="45"/>
  <c r="BT28" i="45"/>
  <c r="BT27" i="45"/>
  <c r="BT26" i="45"/>
  <c r="BT25" i="45"/>
  <c r="BT22" i="45"/>
  <c r="BT21" i="45"/>
  <c r="BT20" i="45"/>
  <c r="BT19" i="45"/>
  <c r="BT18" i="45"/>
  <c r="BT17" i="45"/>
  <c r="BT16" i="45"/>
  <c r="BT15" i="45"/>
  <c r="BT14" i="45"/>
  <c r="BT13" i="45"/>
  <c r="AL7" i="7" l="1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C7" i="7"/>
  <c r="B7" i="7"/>
  <c r="Z11" i="45"/>
  <c r="AW77" i="47"/>
  <c r="AV77" i="47"/>
  <c r="AW76" i="47"/>
  <c r="AV76" i="47"/>
  <c r="AW75" i="47"/>
  <c r="AV75" i="47"/>
  <c r="AW74" i="47"/>
  <c r="AV74" i="47"/>
  <c r="AW73" i="47"/>
  <c r="AV73" i="47"/>
  <c r="AW72" i="47"/>
  <c r="AV72" i="47"/>
  <c r="AW71" i="47"/>
  <c r="AV71" i="47"/>
  <c r="AW70" i="47"/>
  <c r="AV70" i="47"/>
  <c r="AW69" i="47"/>
  <c r="AV69" i="47"/>
  <c r="CA96" i="45"/>
  <c r="BZ96" i="45"/>
  <c r="BY96" i="45"/>
  <c r="BX96" i="45"/>
  <c r="BW96" i="45"/>
  <c r="BV96" i="45"/>
  <c r="BS96" i="45"/>
  <c r="BN96" i="45"/>
  <c r="BI96" i="45"/>
  <c r="AY96" i="45"/>
  <c r="AO96" i="45"/>
  <c r="AE96" i="45"/>
  <c r="U96" i="45"/>
  <c r="BO96" i="45"/>
  <c r="H96" i="45"/>
  <c r="CA97" i="45"/>
  <c r="BZ97" i="45"/>
  <c r="BY97" i="45"/>
  <c r="BX97" i="45"/>
  <c r="BW97" i="45"/>
  <c r="BV97" i="45"/>
  <c r="BS97" i="45"/>
  <c r="BN97" i="45"/>
  <c r="BI97" i="45"/>
  <c r="AY97" i="45"/>
  <c r="AO97" i="45"/>
  <c r="AE97" i="45"/>
  <c r="U97" i="45"/>
  <c r="V97" i="45"/>
  <c r="H97" i="45"/>
  <c r="CA95" i="45"/>
  <c r="BZ95" i="45"/>
  <c r="BY95" i="45"/>
  <c r="BX95" i="45"/>
  <c r="BW95" i="45"/>
  <c r="BV95" i="45"/>
  <c r="BS95" i="45"/>
  <c r="BN95" i="45"/>
  <c r="BI95" i="45"/>
  <c r="AY95" i="45"/>
  <c r="AO95" i="45"/>
  <c r="AE95" i="45"/>
  <c r="U95" i="45"/>
  <c r="BJ95" i="45"/>
  <c r="H95" i="45"/>
  <c r="CA94" i="45"/>
  <c r="BZ94" i="45"/>
  <c r="BY94" i="45"/>
  <c r="BX94" i="45"/>
  <c r="BW94" i="45"/>
  <c r="BV94" i="45"/>
  <c r="BS94" i="45"/>
  <c r="BN94" i="45"/>
  <c r="BI94" i="45"/>
  <c r="AY94" i="45"/>
  <c r="AO94" i="45"/>
  <c r="AE94" i="45"/>
  <c r="U94" i="45"/>
  <c r="BO94" i="45"/>
  <c r="H94" i="45"/>
  <c r="CA93" i="45"/>
  <c r="BZ93" i="45"/>
  <c r="BY93" i="45"/>
  <c r="BX93" i="45"/>
  <c r="BW93" i="45"/>
  <c r="BV93" i="45"/>
  <c r="BS93" i="45"/>
  <c r="BN93" i="45"/>
  <c r="BI93" i="45"/>
  <c r="AY93" i="45"/>
  <c r="AO93" i="45"/>
  <c r="AE93" i="45"/>
  <c r="U93" i="45"/>
  <c r="BO93" i="45"/>
  <c r="H93" i="45"/>
  <c r="CA92" i="45"/>
  <c r="BZ92" i="45"/>
  <c r="BY92" i="45"/>
  <c r="BX92" i="45"/>
  <c r="BW92" i="45"/>
  <c r="BV92" i="45"/>
  <c r="BS92" i="45"/>
  <c r="BN92" i="45"/>
  <c r="BI92" i="45"/>
  <c r="AY92" i="45"/>
  <c r="AO92" i="45"/>
  <c r="AE92" i="45"/>
  <c r="U92" i="45"/>
  <c r="BJ92" i="45"/>
  <c r="H92" i="45"/>
  <c r="CA91" i="45"/>
  <c r="BZ91" i="45"/>
  <c r="BY91" i="45"/>
  <c r="BX91" i="45"/>
  <c r="BW91" i="45"/>
  <c r="BV91" i="45"/>
  <c r="BS91" i="45"/>
  <c r="BN91" i="45"/>
  <c r="BI91" i="45"/>
  <c r="AY91" i="45"/>
  <c r="AO91" i="45"/>
  <c r="AE91" i="45"/>
  <c r="U91" i="45"/>
  <c r="BO91" i="45"/>
  <c r="H91" i="45"/>
  <c r="CA89" i="45"/>
  <c r="BZ89" i="45"/>
  <c r="BY89" i="45"/>
  <c r="BX89" i="45"/>
  <c r="BW89" i="45"/>
  <c r="BV89" i="45"/>
  <c r="BS89" i="45"/>
  <c r="BN89" i="45"/>
  <c r="BI89" i="45"/>
  <c r="AY89" i="45"/>
  <c r="AO89" i="45"/>
  <c r="AE89" i="45"/>
  <c r="U89" i="45"/>
  <c r="BJ89" i="45"/>
  <c r="H89" i="45"/>
  <c r="AU7" i="7" l="1"/>
  <c r="BT96" i="45"/>
  <c r="BT97" i="45"/>
  <c r="M94" i="45"/>
  <c r="CB94" i="45" s="1"/>
  <c r="M89" i="45"/>
  <c r="CB89" i="45" s="1"/>
  <c r="M93" i="45"/>
  <c r="CB93" i="45" s="1"/>
  <c r="M97" i="45"/>
  <c r="CB97" i="45" s="1"/>
  <c r="AR7" i="7"/>
  <c r="M91" i="45"/>
  <c r="CB91" i="45" s="1"/>
  <c r="M95" i="45"/>
  <c r="CB95" i="45" s="1"/>
  <c r="M96" i="45"/>
  <c r="CB96" i="45" s="1"/>
  <c r="M92" i="45"/>
  <c r="CB92" i="45" s="1"/>
  <c r="AQ7" i="7"/>
  <c r="AP7" i="7"/>
  <c r="AT7" i="7"/>
  <c r="AS7" i="7"/>
  <c r="AM7" i="7"/>
  <c r="V93" i="45"/>
  <c r="W93" i="45" s="1"/>
  <c r="BJ93" i="45"/>
  <c r="AP93" i="45"/>
  <c r="V96" i="45"/>
  <c r="W96" i="45" s="1"/>
  <c r="AP96" i="45"/>
  <c r="BJ96" i="45"/>
  <c r="AF96" i="45"/>
  <c r="AZ96" i="45"/>
  <c r="AZ89" i="45"/>
  <c r="AF93" i="45"/>
  <c r="AZ93" i="45"/>
  <c r="AF89" i="45"/>
  <c r="BO89" i="45"/>
  <c r="W97" i="45"/>
  <c r="V89" i="45"/>
  <c r="W89" i="45" s="1"/>
  <c r="AP89" i="45"/>
  <c r="V91" i="45"/>
  <c r="W91" i="45" s="1"/>
  <c r="AP91" i="45"/>
  <c r="BJ91" i="45"/>
  <c r="AF92" i="45"/>
  <c r="AZ92" i="45"/>
  <c r="BO92" i="45"/>
  <c r="V94" i="45"/>
  <c r="W94" i="45" s="1"/>
  <c r="AP94" i="45"/>
  <c r="BJ94" i="45"/>
  <c r="AF95" i="45"/>
  <c r="AZ95" i="45"/>
  <c r="BO95" i="45"/>
  <c r="AP97" i="45"/>
  <c r="BJ97" i="45"/>
  <c r="V95" i="45"/>
  <c r="W95" i="45" s="1"/>
  <c r="AF91" i="45"/>
  <c r="AZ91" i="45"/>
  <c r="V92" i="45"/>
  <c r="W92" i="45" s="1"/>
  <c r="AP92" i="45"/>
  <c r="AF94" i="45"/>
  <c r="AZ94" i="45"/>
  <c r="AP95" i="45"/>
  <c r="AF97" i="45"/>
  <c r="AZ97" i="45"/>
  <c r="BO97" i="45"/>
  <c r="AG93" i="45" l="1"/>
  <c r="AQ93" i="45" s="1"/>
  <c r="BA93" i="45" s="1"/>
  <c r="BK93" i="45" s="1"/>
  <c r="BP93" i="45" s="1"/>
  <c r="AG89" i="45"/>
  <c r="AQ89" i="45" s="1"/>
  <c r="BA89" i="45" s="1"/>
  <c r="BK89" i="45" s="1"/>
  <c r="BP89" i="45" s="1"/>
  <c r="AG95" i="45"/>
  <c r="AQ95" i="45" s="1"/>
  <c r="BA95" i="45" s="1"/>
  <c r="BK95" i="45" s="1"/>
  <c r="BP95" i="45" s="1"/>
  <c r="AG96" i="45"/>
  <c r="AQ96" i="45" s="1"/>
  <c r="BA96" i="45" s="1"/>
  <c r="BK96" i="45" s="1"/>
  <c r="BP96" i="45" s="1"/>
  <c r="AG94" i="45"/>
  <c r="AQ94" i="45" s="1"/>
  <c r="BA94" i="45" s="1"/>
  <c r="BK94" i="45" s="1"/>
  <c r="BP94" i="45" s="1"/>
  <c r="AG92" i="45"/>
  <c r="AQ92" i="45" s="1"/>
  <c r="BA92" i="45" s="1"/>
  <c r="BK92" i="45" s="1"/>
  <c r="BP92" i="45" s="1"/>
  <c r="AG91" i="45"/>
  <c r="AQ91" i="45" s="1"/>
  <c r="BA91" i="45" s="1"/>
  <c r="BK91" i="45" s="1"/>
  <c r="BP91" i="45" s="1"/>
  <c r="AG97" i="45"/>
  <c r="AQ97" i="45" s="1"/>
  <c r="BA97" i="45" s="1"/>
  <c r="BK97" i="45" s="1"/>
  <c r="BP97" i="45" s="1"/>
  <c r="BT93" i="45" l="1"/>
  <c r="BT89" i="45"/>
  <c r="BT101" i="45"/>
  <c r="AV33" i="25"/>
  <c r="AU33" i="25"/>
  <c r="AT33" i="25"/>
  <c r="AS33" i="25"/>
  <c r="AR33" i="25"/>
  <c r="AL33" i="25"/>
  <c r="AK33" i="25"/>
  <c r="AI33" i="25"/>
  <c r="AH33" i="25"/>
  <c r="AB33" i="25"/>
  <c r="AA33" i="25"/>
  <c r="Z33" i="25"/>
  <c r="Y33" i="25"/>
  <c r="X33" i="25"/>
  <c r="AV65" i="56"/>
  <c r="AU65" i="56"/>
  <c r="AT65" i="56"/>
  <c r="AS65" i="56"/>
  <c r="AR65" i="56"/>
  <c r="AV64" i="56"/>
  <c r="AU64" i="56"/>
  <c r="AT64" i="56"/>
  <c r="AS64" i="56"/>
  <c r="AR64" i="56"/>
  <c r="AL65" i="56"/>
  <c r="AK65" i="56"/>
  <c r="AL64" i="56"/>
  <c r="AK64" i="56"/>
  <c r="AI65" i="56"/>
  <c r="AH65" i="56"/>
  <c r="AI64" i="56"/>
  <c r="AH64" i="56"/>
  <c r="AB65" i="56"/>
  <c r="AA65" i="56"/>
  <c r="Z65" i="56"/>
  <c r="Y65" i="56"/>
  <c r="X65" i="56"/>
  <c r="AB64" i="56"/>
  <c r="AA64" i="56"/>
  <c r="Z64" i="56"/>
  <c r="Y64" i="56"/>
  <c r="X64" i="56"/>
  <c r="AV121" i="45"/>
  <c r="AU121" i="45"/>
  <c r="AT121" i="45"/>
  <c r="AS121" i="45"/>
  <c r="AR121" i="45"/>
  <c r="AL121" i="45"/>
  <c r="AK121" i="45"/>
  <c r="AI121" i="45"/>
  <c r="AH121" i="45"/>
  <c r="AB121" i="45"/>
  <c r="AA121" i="45"/>
  <c r="Z121" i="45"/>
  <c r="Y121" i="45"/>
  <c r="X121" i="45"/>
  <c r="AL53" i="42" l="1"/>
  <c r="AK53" i="42"/>
  <c r="AL58" i="43"/>
  <c r="AK58" i="43"/>
  <c r="AK45" i="63"/>
  <c r="AL45" i="63"/>
  <c r="G4" i="7"/>
  <c r="H4" i="7" s="1"/>
  <c r="BH80" i="61" l="1"/>
  <c r="BG80" i="61"/>
  <c r="AX80" i="61"/>
  <c r="AW80" i="61"/>
  <c r="AN80" i="61"/>
  <c r="AM80" i="61"/>
  <c r="AK80" i="61"/>
  <c r="AD80" i="61"/>
  <c r="AC80" i="61"/>
  <c r="U80" i="61"/>
  <c r="T80" i="61"/>
  <c r="S80" i="61"/>
  <c r="R80" i="61"/>
  <c r="AL22" i="7" l="1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B22" i="7"/>
  <c r="BT71" i="45"/>
  <c r="BT77" i="45" l="1"/>
  <c r="BT76" i="45"/>
  <c r="BT74" i="45"/>
  <c r="BT98" i="45"/>
  <c r="BT90" i="45"/>
  <c r="BT94" i="45"/>
  <c r="BT102" i="45"/>
  <c r="BT107" i="45"/>
  <c r="AQ22" i="7"/>
  <c r="AU22" i="7"/>
  <c r="AP22" i="7"/>
  <c r="AT22" i="7"/>
  <c r="AM22" i="7"/>
  <c r="AR22" i="7"/>
  <c r="AS22" i="7"/>
  <c r="AV53" i="42"/>
  <c r="AU53" i="42"/>
  <c r="AT53" i="42"/>
  <c r="AS53" i="42"/>
  <c r="AR53" i="42"/>
  <c r="AI53" i="42"/>
  <c r="AH53" i="42"/>
  <c r="AB53" i="42"/>
  <c r="AA53" i="42"/>
  <c r="Z53" i="42"/>
  <c r="Y53" i="42"/>
  <c r="X53" i="42"/>
  <c r="CA73" i="45"/>
  <c r="BZ73" i="45"/>
  <c r="BY73" i="45"/>
  <c r="BX73" i="45"/>
  <c r="BW73" i="45"/>
  <c r="BV73" i="45"/>
  <c r="BS73" i="45"/>
  <c r="BN73" i="45"/>
  <c r="BI73" i="45"/>
  <c r="AY73" i="45"/>
  <c r="AO73" i="45"/>
  <c r="AE73" i="45"/>
  <c r="U73" i="45"/>
  <c r="H73" i="45"/>
  <c r="M73" i="45" l="1"/>
  <c r="H41" i="42"/>
  <c r="H40" i="42"/>
  <c r="BJ73" i="45" l="1"/>
  <c r="AZ73" i="45"/>
  <c r="AP73" i="45"/>
  <c r="AF73" i="45"/>
  <c r="V73" i="45"/>
  <c r="W73" i="45" s="1"/>
  <c r="BO73" i="45"/>
  <c r="AG73" i="45" l="1"/>
  <c r="AQ73" i="45" s="1"/>
  <c r="BA73" i="45" s="1"/>
  <c r="BK73" i="45" s="1"/>
  <c r="BP73" i="45" s="1"/>
  <c r="AW277" i="47" l="1"/>
  <c r="AV277" i="47"/>
  <c r="AT277" i="47"/>
  <c r="AS277" i="47"/>
  <c r="AR277" i="47"/>
  <c r="AQ277" i="47"/>
  <c r="AP277" i="47"/>
  <c r="AO277" i="47"/>
  <c r="J277" i="47"/>
  <c r="AW54" i="47"/>
  <c r="AV54" i="47"/>
  <c r="AW53" i="47"/>
  <c r="AV53" i="47"/>
  <c r="AW52" i="47"/>
  <c r="AV52" i="47"/>
  <c r="AW59" i="47"/>
  <c r="AV59" i="47"/>
  <c r="AW58" i="47"/>
  <c r="AV58" i="47"/>
  <c r="AW57" i="47"/>
  <c r="AV57" i="47"/>
  <c r="AW56" i="47"/>
  <c r="AV56" i="47"/>
  <c r="AL45" i="7" l="1"/>
  <c r="AK45" i="7"/>
  <c r="AJ45" i="7"/>
  <c r="AI45" i="7"/>
  <c r="AH45" i="7"/>
  <c r="AG45" i="7"/>
  <c r="AF45" i="7"/>
  <c r="AE45" i="7"/>
  <c r="AD45" i="7"/>
  <c r="AC45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B45" i="7"/>
  <c r="AQ45" i="7" l="1"/>
  <c r="AU45" i="7"/>
  <c r="AT45" i="7"/>
  <c r="AP45" i="7"/>
  <c r="AM45" i="7"/>
  <c r="AR45" i="7"/>
  <c r="AS45" i="7"/>
  <c r="CA105" i="45" l="1"/>
  <c r="BZ105" i="45"/>
  <c r="BY105" i="45"/>
  <c r="BX105" i="45"/>
  <c r="BW105" i="45"/>
  <c r="BV105" i="45"/>
  <c r="BS105" i="45"/>
  <c r="BN105" i="45"/>
  <c r="BI105" i="45"/>
  <c r="AY105" i="45"/>
  <c r="AO105" i="45"/>
  <c r="AE105" i="45"/>
  <c r="U105" i="45"/>
  <c r="AZ105" i="45"/>
  <c r="H105" i="45"/>
  <c r="CA104" i="45"/>
  <c r="BZ104" i="45"/>
  <c r="BY104" i="45"/>
  <c r="BX104" i="45"/>
  <c r="BW104" i="45"/>
  <c r="BV104" i="45"/>
  <c r="BS104" i="45"/>
  <c r="BN104" i="45"/>
  <c r="BI104" i="45"/>
  <c r="AY104" i="45"/>
  <c r="AO104" i="45"/>
  <c r="AE104" i="45"/>
  <c r="U104" i="45"/>
  <c r="BO104" i="45"/>
  <c r="H107" i="45"/>
  <c r="CA103" i="45"/>
  <c r="BZ103" i="45"/>
  <c r="BY103" i="45"/>
  <c r="BX103" i="45"/>
  <c r="BW103" i="45"/>
  <c r="BV103" i="45"/>
  <c r="BS103" i="45"/>
  <c r="BN103" i="45"/>
  <c r="BI103" i="45"/>
  <c r="AY103" i="45"/>
  <c r="AO103" i="45"/>
  <c r="AE103" i="45"/>
  <c r="U103" i="45"/>
  <c r="BO103" i="45"/>
  <c r="H98" i="45"/>
  <c r="CA102" i="45"/>
  <c r="BZ102" i="45"/>
  <c r="BY102" i="45"/>
  <c r="BX102" i="45"/>
  <c r="BW102" i="45"/>
  <c r="BV102" i="45"/>
  <c r="BS102" i="45"/>
  <c r="BN102" i="45"/>
  <c r="BI102" i="45"/>
  <c r="AY102" i="45"/>
  <c r="AO102" i="45"/>
  <c r="AE102" i="45"/>
  <c r="U102" i="45"/>
  <c r="BJ102" i="45"/>
  <c r="H109" i="45"/>
  <c r="CA50" i="43"/>
  <c r="BZ50" i="43"/>
  <c r="BY50" i="43"/>
  <c r="BX50" i="43"/>
  <c r="BW50" i="43"/>
  <c r="BV50" i="43"/>
  <c r="BS50" i="43"/>
  <c r="BN50" i="43"/>
  <c r="BI50" i="43"/>
  <c r="AY50" i="43"/>
  <c r="AO50" i="43"/>
  <c r="AE50" i="43"/>
  <c r="U50" i="43"/>
  <c r="H50" i="43"/>
  <c r="CA49" i="43"/>
  <c r="BZ49" i="43"/>
  <c r="BY49" i="43"/>
  <c r="BX49" i="43"/>
  <c r="BW49" i="43"/>
  <c r="BV49" i="43"/>
  <c r="BS49" i="43"/>
  <c r="BN49" i="43"/>
  <c r="BI49" i="43"/>
  <c r="AY49" i="43"/>
  <c r="AO49" i="43"/>
  <c r="AE49" i="43"/>
  <c r="U49" i="43"/>
  <c r="H49" i="43"/>
  <c r="M105" i="45" l="1"/>
  <c r="CB105" i="45" s="1"/>
  <c r="M50" i="43"/>
  <c r="CB50" i="43" s="1"/>
  <c r="AZ104" i="45"/>
  <c r="AP102" i="45"/>
  <c r="AP103" i="45"/>
  <c r="V105" i="45"/>
  <c r="W105" i="45" s="1"/>
  <c r="AP104" i="45"/>
  <c r="BJ104" i="45"/>
  <c r="BJ105" i="45"/>
  <c r="AZ103" i="45"/>
  <c r="V104" i="45"/>
  <c r="W104" i="45" s="1"/>
  <c r="AZ102" i="45"/>
  <c r="V103" i="45"/>
  <c r="W103" i="45" s="1"/>
  <c r="BJ103" i="45"/>
  <c r="AF104" i="45"/>
  <c r="AP105" i="45"/>
  <c r="AF105" i="45"/>
  <c r="BO105" i="45"/>
  <c r="AF102" i="45"/>
  <c r="BO102" i="45"/>
  <c r="V102" i="45"/>
  <c r="W102" i="45" s="1"/>
  <c r="AF103" i="45"/>
  <c r="M49" i="43"/>
  <c r="CB49" i="43" s="1"/>
  <c r="AG102" i="45" l="1"/>
  <c r="AQ102" i="45" s="1"/>
  <c r="BA102" i="45" s="1"/>
  <c r="BK102" i="45" s="1"/>
  <c r="BP102" i="45" s="1"/>
  <c r="AG105" i="45"/>
  <c r="AQ105" i="45" s="1"/>
  <c r="BA105" i="45" s="1"/>
  <c r="BK105" i="45" s="1"/>
  <c r="BP105" i="45" s="1"/>
  <c r="AG104" i="45"/>
  <c r="AQ104" i="45" s="1"/>
  <c r="BA104" i="45" s="1"/>
  <c r="BK104" i="45" s="1"/>
  <c r="BP104" i="45" s="1"/>
  <c r="AG103" i="45"/>
  <c r="AQ103" i="45" s="1"/>
  <c r="BA103" i="45" s="1"/>
  <c r="BK103" i="45" s="1"/>
  <c r="BP103" i="45" s="1"/>
  <c r="AA58" i="43" l="1"/>
  <c r="AA45" i="63"/>
  <c r="BT49" i="43" l="1"/>
  <c r="BT50" i="43"/>
  <c r="BT95" i="45"/>
  <c r="BT75" i="45"/>
  <c r="BT104" i="45"/>
  <c r="BT88" i="45"/>
  <c r="BT99" i="45"/>
  <c r="BT72" i="45"/>
  <c r="BT109" i="45"/>
  <c r="BT84" i="45"/>
  <c r="BT73" i="45"/>
  <c r="BT91" i="45"/>
  <c r="BT80" i="45"/>
  <c r="BT105" i="45" l="1"/>
  <c r="BT114" i="45"/>
  <c r="BT115" i="45"/>
  <c r="BT85" i="45"/>
  <c r="BT83" i="45"/>
  <c r="BT59" i="45"/>
  <c r="BT60" i="45"/>
  <c r="BT92" i="45"/>
  <c r="BT87" i="45"/>
  <c r="BT81" i="45"/>
  <c r="BT54" i="45"/>
  <c r="BT53" i="45"/>
  <c r="BT23" i="45"/>
  <c r="BT24" i="45"/>
  <c r="BT86" i="45"/>
  <c r="BT106" i="45"/>
  <c r="BT100" i="45"/>
  <c r="BT103" i="45"/>
  <c r="BT48" i="45"/>
  <c r="BT47" i="45"/>
  <c r="BT110" i="45"/>
  <c r="BT111" i="45"/>
  <c r="BT35" i="45"/>
  <c r="BT36" i="45"/>
  <c r="BT108" i="45"/>
  <c r="BT82" i="45"/>
  <c r="BT79" i="45"/>
  <c r="BT78" i="45"/>
  <c r="BT66" i="45"/>
  <c r="BT65" i="45"/>
  <c r="AW278" i="47"/>
  <c r="AV278" i="47"/>
  <c r="AT278" i="47"/>
  <c r="AS278" i="47"/>
  <c r="AR278" i="47"/>
  <c r="AQ278" i="47"/>
  <c r="AP278" i="47"/>
  <c r="AO278" i="47"/>
  <c r="J278" i="47"/>
  <c r="AW279" i="47"/>
  <c r="AV279" i="47"/>
  <c r="AT279" i="47"/>
  <c r="AS279" i="47"/>
  <c r="AR279" i="47"/>
  <c r="AQ279" i="47"/>
  <c r="AP279" i="47"/>
  <c r="AO279" i="47"/>
  <c r="J279" i="47"/>
  <c r="AB58" i="43"/>
  <c r="Z58" i="43"/>
  <c r="Y58" i="43"/>
  <c r="X58" i="43"/>
  <c r="AR193" i="65" l="1"/>
  <c r="AR192" i="65"/>
  <c r="AR191" i="65"/>
  <c r="AR190" i="65"/>
  <c r="AR115" i="65"/>
  <c r="AR114" i="65"/>
  <c r="AR113" i="65"/>
  <c r="AR112" i="65"/>
  <c r="AR111" i="65"/>
  <c r="AR110" i="65"/>
  <c r="AR109" i="65"/>
  <c r="AR108" i="65"/>
  <c r="AR155" i="65"/>
  <c r="AR154" i="65"/>
  <c r="AR153" i="65"/>
  <c r="AR152" i="65"/>
  <c r="AR151" i="65"/>
  <c r="AR150" i="65"/>
  <c r="AR149" i="65"/>
  <c r="AR148" i="65"/>
  <c r="AR147" i="65"/>
  <c r="AR146" i="65"/>
  <c r="AR145" i="65"/>
  <c r="AR144" i="65"/>
  <c r="AR143" i="65"/>
  <c r="AR142" i="65"/>
  <c r="AR141" i="65"/>
  <c r="AR140" i="65"/>
  <c r="AR139" i="65"/>
  <c r="AR138" i="65"/>
  <c r="AR137" i="65"/>
  <c r="AR136" i="65"/>
  <c r="AR135" i="65"/>
  <c r="AR134" i="65"/>
  <c r="AR133" i="65"/>
  <c r="AR132" i="65"/>
  <c r="BM82" i="45" l="1"/>
  <c r="BL82" i="45"/>
  <c r="BH82" i="45"/>
  <c r="BG82" i="45"/>
  <c r="BF82" i="45"/>
  <c r="BE82" i="45"/>
  <c r="BD82" i="45"/>
  <c r="BC82" i="45"/>
  <c r="BB82" i="45"/>
  <c r="AX82" i="45"/>
  <c r="AW82" i="45"/>
  <c r="AV82" i="45"/>
  <c r="AU82" i="45"/>
  <c r="AT82" i="45"/>
  <c r="AS82" i="45"/>
  <c r="AR82" i="45"/>
  <c r="AN82" i="45"/>
  <c r="AM82" i="45"/>
  <c r="AL82" i="45"/>
  <c r="AK82" i="45"/>
  <c r="AJ82" i="45"/>
  <c r="AI82" i="45"/>
  <c r="AH82" i="45"/>
  <c r="AD82" i="45"/>
  <c r="AC82" i="45"/>
  <c r="AB82" i="45"/>
  <c r="AA82" i="45"/>
  <c r="Z82" i="45"/>
  <c r="Y82" i="45"/>
  <c r="X82" i="45"/>
  <c r="T82" i="45"/>
  <c r="S82" i="45"/>
  <c r="R82" i="45"/>
  <c r="Q82" i="45"/>
  <c r="P82" i="45"/>
  <c r="O82" i="45"/>
  <c r="BM71" i="45"/>
  <c r="BL71" i="45"/>
  <c r="BH71" i="45"/>
  <c r="BG71" i="45"/>
  <c r="BF71" i="45"/>
  <c r="BE71" i="45"/>
  <c r="BD71" i="45"/>
  <c r="BC71" i="45"/>
  <c r="BB71" i="45"/>
  <c r="AX71" i="45"/>
  <c r="AW71" i="45"/>
  <c r="AV71" i="45"/>
  <c r="AU71" i="45"/>
  <c r="AT71" i="45"/>
  <c r="AS71" i="45"/>
  <c r="AR71" i="45"/>
  <c r="AN71" i="45"/>
  <c r="AM71" i="45"/>
  <c r="AL71" i="45"/>
  <c r="AK71" i="45"/>
  <c r="AJ71" i="45"/>
  <c r="AI71" i="45"/>
  <c r="AH71" i="45"/>
  <c r="AD71" i="45"/>
  <c r="AC71" i="45"/>
  <c r="AB71" i="45"/>
  <c r="AA71" i="45"/>
  <c r="Z71" i="45"/>
  <c r="Y71" i="45"/>
  <c r="X71" i="45"/>
  <c r="T71" i="45"/>
  <c r="S71" i="45"/>
  <c r="R71" i="45"/>
  <c r="Q71" i="45"/>
  <c r="P71" i="45"/>
  <c r="O71" i="45"/>
  <c r="BM114" i="45"/>
  <c r="BL114" i="45"/>
  <c r="BH114" i="45"/>
  <c r="BG114" i="45"/>
  <c r="BF114" i="45"/>
  <c r="BE114" i="45"/>
  <c r="BD114" i="45"/>
  <c r="BC114" i="45"/>
  <c r="BB114" i="45"/>
  <c r="AX114" i="45"/>
  <c r="AW114" i="45"/>
  <c r="AV114" i="45"/>
  <c r="AU114" i="45"/>
  <c r="AT114" i="45"/>
  <c r="AS114" i="45"/>
  <c r="AR114" i="45"/>
  <c r="AN114" i="45"/>
  <c r="AM114" i="45"/>
  <c r="AL114" i="45"/>
  <c r="AK114" i="45"/>
  <c r="AJ114" i="45"/>
  <c r="AI114" i="45"/>
  <c r="AH114" i="45"/>
  <c r="AD114" i="45"/>
  <c r="AC114" i="45"/>
  <c r="AB114" i="45"/>
  <c r="AA114" i="45"/>
  <c r="Z114" i="45"/>
  <c r="Y114" i="45"/>
  <c r="X114" i="45"/>
  <c r="T114" i="45"/>
  <c r="S114" i="45"/>
  <c r="R114" i="45"/>
  <c r="Q114" i="45"/>
  <c r="P114" i="45"/>
  <c r="O114" i="45"/>
  <c r="N114" i="45"/>
  <c r="N110" i="45"/>
  <c r="B28" i="7" s="1"/>
  <c r="N82" i="45"/>
  <c r="N71" i="45"/>
  <c r="N65" i="45"/>
  <c r="B21" i="7" s="1"/>
  <c r="F155" i="45"/>
  <c r="E155" i="45"/>
  <c r="CA138" i="45"/>
  <c r="BZ138" i="45"/>
  <c r="BY138" i="45"/>
  <c r="BX138" i="45"/>
  <c r="BV138" i="45"/>
  <c r="BW138" i="45"/>
  <c r="M138" i="45"/>
  <c r="D138" i="45"/>
  <c r="D155" i="45" s="1"/>
  <c r="T155" i="45" s="1"/>
  <c r="CA80" i="45"/>
  <c r="BZ80" i="45"/>
  <c r="BY80" i="45"/>
  <c r="BX80" i="45"/>
  <c r="BW80" i="45"/>
  <c r="BV80" i="45"/>
  <c r="BS80" i="45"/>
  <c r="BN80" i="45"/>
  <c r="BI80" i="45"/>
  <c r="AY80" i="45"/>
  <c r="AO80" i="45"/>
  <c r="AE80" i="45"/>
  <c r="U80" i="45"/>
  <c r="BJ80" i="45"/>
  <c r="H80" i="45"/>
  <c r="D27" i="7" l="1"/>
  <c r="D20" i="7"/>
  <c r="P27" i="7"/>
  <c r="P20" i="7"/>
  <c r="X27" i="7"/>
  <c r="X20" i="7"/>
  <c r="AJ27" i="7"/>
  <c r="AJ20" i="7"/>
  <c r="B27" i="7"/>
  <c r="B20" i="7"/>
  <c r="C27" i="7"/>
  <c r="C20" i="7"/>
  <c r="G27" i="7"/>
  <c r="G20" i="7"/>
  <c r="K27" i="7"/>
  <c r="K20" i="7"/>
  <c r="O27" i="7"/>
  <c r="O20" i="7"/>
  <c r="S27" i="7"/>
  <c r="S20" i="7"/>
  <c r="W27" i="7"/>
  <c r="W20" i="7"/>
  <c r="AA27" i="7"/>
  <c r="AA20" i="7"/>
  <c r="AE27" i="7"/>
  <c r="AE20" i="7"/>
  <c r="AI27" i="7"/>
  <c r="AI20" i="7"/>
  <c r="H27" i="7"/>
  <c r="H20" i="7"/>
  <c r="AF27" i="7"/>
  <c r="AF20" i="7"/>
  <c r="E27" i="7"/>
  <c r="E20" i="7"/>
  <c r="I27" i="7"/>
  <c r="I20" i="7"/>
  <c r="M27" i="7"/>
  <c r="M20" i="7"/>
  <c r="Q27" i="7"/>
  <c r="Q20" i="7"/>
  <c r="U27" i="7"/>
  <c r="U20" i="7"/>
  <c r="Y27" i="7"/>
  <c r="Y20" i="7"/>
  <c r="AC27" i="7"/>
  <c r="AC20" i="7"/>
  <c r="AG27" i="7"/>
  <c r="AG20" i="7"/>
  <c r="AK27" i="7"/>
  <c r="AK20" i="7"/>
  <c r="L27" i="7"/>
  <c r="L20" i="7"/>
  <c r="T27" i="7"/>
  <c r="T20" i="7"/>
  <c r="AB27" i="7"/>
  <c r="AB20" i="7"/>
  <c r="F27" i="7"/>
  <c r="F20" i="7"/>
  <c r="J27" i="7"/>
  <c r="J20" i="7"/>
  <c r="N27" i="7"/>
  <c r="N20" i="7"/>
  <c r="R27" i="7"/>
  <c r="R20" i="7"/>
  <c r="V27" i="7"/>
  <c r="V20" i="7"/>
  <c r="Z27" i="7"/>
  <c r="Z20" i="7"/>
  <c r="AD27" i="7"/>
  <c r="AD20" i="7"/>
  <c r="AH27" i="7"/>
  <c r="AH20" i="7"/>
  <c r="AL27" i="7"/>
  <c r="AL20" i="7"/>
  <c r="M80" i="45"/>
  <c r="O155" i="45"/>
  <c r="S155" i="45"/>
  <c r="P155" i="45"/>
  <c r="BL155" i="45"/>
  <c r="BH155" i="45"/>
  <c r="BD155" i="45"/>
  <c r="AT155" i="45"/>
  <c r="AL155" i="45"/>
  <c r="AH155" i="45"/>
  <c r="AB155" i="45"/>
  <c r="X155" i="45"/>
  <c r="BG155" i="45"/>
  <c r="BC155" i="45"/>
  <c r="AX155" i="45"/>
  <c r="AW155" i="45"/>
  <c r="AS155" i="45"/>
  <c r="AK155" i="45"/>
  <c r="AA155" i="45"/>
  <c r="BF155" i="45"/>
  <c r="BB155" i="45"/>
  <c r="AV155" i="45"/>
  <c r="AR155" i="45"/>
  <c r="AN155" i="45"/>
  <c r="AJ155" i="45"/>
  <c r="Z155" i="45"/>
  <c r="BM155" i="45"/>
  <c r="BE155" i="45"/>
  <c r="AU155" i="45"/>
  <c r="AM155" i="45"/>
  <c r="AI155" i="45"/>
  <c r="AD155" i="45"/>
  <c r="AC155" i="45"/>
  <c r="Y155" i="45"/>
  <c r="N155" i="45"/>
  <c r="Q155" i="45"/>
  <c r="R155" i="45"/>
  <c r="CB138" i="45"/>
  <c r="AF80" i="45"/>
  <c r="AZ80" i="45"/>
  <c r="BO80" i="45"/>
  <c r="V80" i="45"/>
  <c r="W80" i="45" s="1"/>
  <c r="AP80" i="45"/>
  <c r="AU27" i="7" l="1"/>
  <c r="AS27" i="7"/>
  <c r="AT27" i="7"/>
  <c r="AP27" i="7"/>
  <c r="AT20" i="7"/>
  <c r="AR27" i="7"/>
  <c r="AQ27" i="7"/>
  <c r="AQ20" i="7"/>
  <c r="AR20" i="7"/>
  <c r="AU20" i="7"/>
  <c r="AS20" i="7"/>
  <c r="AP20" i="7"/>
  <c r="AM20" i="7"/>
  <c r="AM27" i="7"/>
  <c r="AG80" i="45"/>
  <c r="AQ80" i="45" s="1"/>
  <c r="BA80" i="45" s="1"/>
  <c r="BK80" i="45" s="1"/>
  <c r="BP80" i="45" s="1"/>
  <c r="AW169" i="47" l="1"/>
  <c r="AV169" i="47"/>
  <c r="AT169" i="47"/>
  <c r="AW170" i="47"/>
  <c r="AV170" i="47"/>
  <c r="AT170" i="47"/>
  <c r="AW168" i="47"/>
  <c r="AV168" i="47"/>
  <c r="AT168" i="47"/>
  <c r="AW167" i="47"/>
  <c r="AV167" i="47"/>
  <c r="AT167" i="47" a="1"/>
  <c r="AT167" i="47" s="1"/>
  <c r="AW166" i="47"/>
  <c r="AV166" i="47"/>
  <c r="AT166" i="47" a="1"/>
  <c r="AT166" i="47" s="1"/>
  <c r="AW165" i="47"/>
  <c r="AV165" i="47"/>
  <c r="AT165" i="47" a="1"/>
  <c r="AT165" i="47" s="1"/>
  <c r="AW164" i="47"/>
  <c r="AV164" i="47"/>
  <c r="AT164" i="47" a="1"/>
  <c r="AT164" i="47" s="1"/>
  <c r="AW163" i="47"/>
  <c r="AV163" i="47"/>
  <c r="AT163" i="47" a="1"/>
  <c r="AT163" i="47" s="1"/>
  <c r="AW162" i="47"/>
  <c r="AV162" i="47"/>
  <c r="AT162" i="47"/>
  <c r="AW161" i="47"/>
  <c r="AV161" i="47"/>
  <c r="AT161" i="47"/>
  <c r="AW160" i="47"/>
  <c r="AV160" i="47"/>
  <c r="AT160" i="47" a="1"/>
  <c r="AT160" i="47" s="1"/>
  <c r="AW159" i="47"/>
  <c r="AV159" i="47"/>
  <c r="AT159" i="47" a="1"/>
  <c r="AT159" i="47" s="1"/>
  <c r="AW158" i="47"/>
  <c r="AV158" i="47"/>
  <c r="AT158" i="47" a="1"/>
  <c r="AT158" i="47" s="1"/>
  <c r="AW157" i="47"/>
  <c r="AV157" i="47"/>
  <c r="AT157" i="47" a="1"/>
  <c r="AT157" i="47" s="1"/>
  <c r="AW156" i="47"/>
  <c r="AV156" i="47"/>
  <c r="AT156" i="47" a="1"/>
  <c r="AT156" i="47" s="1"/>
  <c r="AV155" i="47"/>
  <c r="AT155" i="47"/>
  <c r="AW155" i="47"/>
  <c r="AV154" i="47"/>
  <c r="AT154" i="47"/>
  <c r="AW154" i="47"/>
  <c r="AW153" i="47"/>
  <c r="AV153" i="47"/>
  <c r="AT153" i="47" a="1"/>
  <c r="AT153" i="47" s="1"/>
  <c r="AW152" i="47"/>
  <c r="AV152" i="47"/>
  <c r="AT152" i="47" a="1"/>
  <c r="AT152" i="47" s="1"/>
  <c r="AW151" i="47"/>
  <c r="AV151" i="47"/>
  <c r="AT151" i="47" a="1"/>
  <c r="AT151" i="47" s="1"/>
  <c r="AW150" i="47"/>
  <c r="AV150" i="47"/>
  <c r="AT150" i="47" a="1"/>
  <c r="AT150" i="47" s="1"/>
  <c r="AV149" i="47"/>
  <c r="AT149" i="47" a="1"/>
  <c r="AT149" i="47" s="1"/>
  <c r="AW149" i="47"/>
  <c r="CA14" i="25" l="1"/>
  <c r="BZ14" i="25"/>
  <c r="BY14" i="25"/>
  <c r="BX14" i="25"/>
  <c r="BW14" i="25"/>
  <c r="BV14" i="25"/>
  <c r="BT14" i="25"/>
  <c r="BS14" i="25"/>
  <c r="BN14" i="25"/>
  <c r="BI14" i="25"/>
  <c r="AY14" i="25"/>
  <c r="AO14" i="25"/>
  <c r="AE14" i="25"/>
  <c r="U14" i="25"/>
  <c r="H14" i="25"/>
  <c r="H7" i="25"/>
  <c r="BS7" i="25"/>
  <c r="BT7" i="25"/>
  <c r="H8" i="25"/>
  <c r="U8" i="25"/>
  <c r="AE8" i="25"/>
  <c r="AO8" i="25"/>
  <c r="AY8" i="25"/>
  <c r="BI8" i="25"/>
  <c r="BN8" i="25"/>
  <c r="BS8" i="25"/>
  <c r="BT8" i="25"/>
  <c r="BV8" i="25"/>
  <c r="BW8" i="25"/>
  <c r="BX8" i="25"/>
  <c r="BY8" i="25"/>
  <c r="BZ8" i="25"/>
  <c r="CA8" i="25"/>
  <c r="H9" i="25"/>
  <c r="U9" i="25"/>
  <c r="AE9" i="25"/>
  <c r="AO9" i="25"/>
  <c r="AY9" i="25"/>
  <c r="BI9" i="25"/>
  <c r="BN9" i="25"/>
  <c r="BS9" i="25"/>
  <c r="BT9" i="25"/>
  <c r="BV9" i="25"/>
  <c r="BW9" i="25"/>
  <c r="BX9" i="25"/>
  <c r="BY9" i="25"/>
  <c r="BZ9" i="25"/>
  <c r="CA9" i="25"/>
  <c r="H10" i="25"/>
  <c r="U10" i="25"/>
  <c r="AE10" i="25"/>
  <c r="AO10" i="25"/>
  <c r="AY10" i="25"/>
  <c r="BI10" i="25"/>
  <c r="BN10" i="25"/>
  <c r="BS10" i="25"/>
  <c r="BT10" i="25"/>
  <c r="BV10" i="25"/>
  <c r="BW10" i="25"/>
  <c r="BX10" i="25"/>
  <c r="BY10" i="25"/>
  <c r="BZ10" i="25"/>
  <c r="CA10" i="25"/>
  <c r="H11" i="25"/>
  <c r="U11" i="25"/>
  <c r="AE11" i="25"/>
  <c r="AO11" i="25"/>
  <c r="AY11" i="25"/>
  <c r="BI11" i="25"/>
  <c r="BN11" i="25"/>
  <c r="BS11" i="25"/>
  <c r="BT11" i="25"/>
  <c r="BV11" i="25"/>
  <c r="BW11" i="25"/>
  <c r="BX11" i="25"/>
  <c r="BY11" i="25"/>
  <c r="BZ11" i="25"/>
  <c r="CA11" i="25"/>
  <c r="H12" i="25"/>
  <c r="U12" i="25"/>
  <c r="AE12" i="25"/>
  <c r="AO12" i="25"/>
  <c r="AY12" i="25"/>
  <c r="BI12" i="25"/>
  <c r="BN12" i="25"/>
  <c r="BS12" i="25"/>
  <c r="BT12" i="25"/>
  <c r="BV12" i="25"/>
  <c r="BW12" i="25"/>
  <c r="BX12" i="25"/>
  <c r="BY12" i="25"/>
  <c r="BZ12" i="25"/>
  <c r="CA12" i="25"/>
  <c r="H13" i="25"/>
  <c r="U13" i="25"/>
  <c r="AE13" i="25"/>
  <c r="AO13" i="25"/>
  <c r="AY13" i="25"/>
  <c r="BI13" i="25"/>
  <c r="BN13" i="25"/>
  <c r="BS13" i="25"/>
  <c r="BT13" i="25"/>
  <c r="BV13" i="25"/>
  <c r="BW13" i="25"/>
  <c r="BX13" i="25"/>
  <c r="BY13" i="25"/>
  <c r="BZ13" i="25"/>
  <c r="CA13" i="25"/>
  <c r="H16" i="25"/>
  <c r="U16" i="25"/>
  <c r="AE16" i="25"/>
  <c r="AO16" i="25"/>
  <c r="AY16" i="25"/>
  <c r="BI16" i="25"/>
  <c r="BN16" i="25"/>
  <c r="BS16" i="25"/>
  <c r="BT16" i="25"/>
  <c r="BV16" i="25"/>
  <c r="BW16" i="25"/>
  <c r="BX16" i="25"/>
  <c r="BY16" i="25"/>
  <c r="BZ16" i="25"/>
  <c r="CA16" i="25"/>
  <c r="M13" i="25" l="1"/>
  <c r="M12" i="25"/>
  <c r="CB12" i="25" s="1"/>
  <c r="M9" i="25"/>
  <c r="CB9" i="25" s="1"/>
  <c r="M16" i="25"/>
  <c r="CB16" i="25" s="1"/>
  <c r="M11" i="25"/>
  <c r="CB11" i="25" s="1"/>
  <c r="M10" i="25"/>
  <c r="M8" i="25"/>
  <c r="CB8" i="25" s="1"/>
  <c r="M14" i="25"/>
  <c r="CB14" i="25" s="1"/>
  <c r="CB10" i="25" l="1"/>
  <c r="L10" i="25"/>
  <c r="CB13" i="25"/>
  <c r="L13" i="25"/>
  <c r="N62" i="64"/>
  <c r="O61" i="64"/>
  <c r="O62" i="64" s="1"/>
  <c r="O60" i="64"/>
  <c r="C54" i="64"/>
  <c r="E54" i="64" s="1"/>
  <c r="J54" i="64" s="1"/>
  <c r="E53" i="64"/>
  <c r="J53" i="64" s="1"/>
  <c r="E48" i="64"/>
  <c r="J48" i="64" s="1"/>
  <c r="C48" i="64"/>
  <c r="E47" i="64"/>
  <c r="J47" i="64" s="1"/>
  <c r="M41" i="64"/>
  <c r="J41" i="64"/>
  <c r="K41" i="64" s="1"/>
  <c r="N40" i="64"/>
  <c r="O40" i="64" s="1"/>
  <c r="M40" i="64"/>
  <c r="M42" i="64" s="1"/>
  <c r="K40" i="64"/>
  <c r="K43" i="64" l="1"/>
  <c r="N41" i="64"/>
  <c r="M48" i="64"/>
  <c r="K48" i="64"/>
  <c r="M53" i="64"/>
  <c r="K53" i="64"/>
  <c r="N53" i="64" s="1"/>
  <c r="O53" i="64" s="1"/>
  <c r="M47" i="64"/>
  <c r="K47" i="64"/>
  <c r="N47" i="64" s="1"/>
  <c r="O47" i="64" s="1"/>
  <c r="K54" i="64"/>
  <c r="M54" i="64"/>
  <c r="AW283" i="47"/>
  <c r="AV283" i="47"/>
  <c r="AT283" i="47"/>
  <c r="AS283" i="47"/>
  <c r="AR283" i="47"/>
  <c r="AQ283" i="47"/>
  <c r="AP283" i="47"/>
  <c r="AO283" i="47"/>
  <c r="AB45" i="63"/>
  <c r="M55" i="64" l="1"/>
  <c r="N42" i="64"/>
  <c r="N43" i="64"/>
  <c r="O41" i="64"/>
  <c r="K49" i="64"/>
  <c r="N48" i="64"/>
  <c r="K55" i="64"/>
  <c r="N54" i="64"/>
  <c r="M49" i="64"/>
  <c r="O48" i="64" l="1"/>
  <c r="O49" i="64" s="1"/>
  <c r="N49" i="64"/>
  <c r="O54" i="64"/>
  <c r="O55" i="64" s="1"/>
  <c r="N55" i="64"/>
  <c r="O42" i="64"/>
  <c r="O43" i="64"/>
  <c r="AI45" i="63"/>
  <c r="AH45" i="63"/>
  <c r="AI58" i="43"/>
  <c r="AH58" i="43"/>
  <c r="CA26" i="25" l="1"/>
  <c r="BZ26" i="25"/>
  <c r="BY26" i="25"/>
  <c r="BX26" i="25"/>
  <c r="BW26" i="25"/>
  <c r="BV26" i="25"/>
  <c r="BT26" i="25"/>
  <c r="BS26" i="25"/>
  <c r="BN26" i="25"/>
  <c r="BI26" i="25"/>
  <c r="AY26" i="25"/>
  <c r="AO26" i="25"/>
  <c r="AE26" i="25"/>
  <c r="U26" i="25"/>
  <c r="H26" i="25"/>
  <c r="M26" i="25" l="1"/>
  <c r="CB26" i="25" s="1"/>
  <c r="AV45" i="63" l="1"/>
  <c r="AU45" i="63"/>
  <c r="AT45" i="63"/>
  <c r="AS45" i="63"/>
  <c r="AR45" i="63"/>
  <c r="Z45" i="63"/>
  <c r="Y45" i="63"/>
  <c r="X45" i="63"/>
  <c r="CA10" i="42" l="1"/>
  <c r="BZ10" i="42"/>
  <c r="BY10" i="42"/>
  <c r="BX10" i="42"/>
  <c r="BW10" i="42"/>
  <c r="BV10" i="42"/>
  <c r="BT10" i="42"/>
  <c r="BS10" i="42"/>
  <c r="BN10" i="42"/>
  <c r="BI10" i="42"/>
  <c r="AY10" i="42"/>
  <c r="AO10" i="42"/>
  <c r="AE10" i="42"/>
  <c r="U10" i="42"/>
  <c r="H10" i="42"/>
  <c r="M10" i="42" l="1"/>
  <c r="CB10" i="42" s="1"/>
  <c r="BA198" i="65" l="1"/>
  <c r="BA199" i="65"/>
  <c r="BA200" i="65"/>
  <c r="BA201" i="65"/>
  <c r="BA202" i="65"/>
  <c r="BA203" i="65"/>
  <c r="BA204" i="65"/>
  <c r="BA205" i="65"/>
  <c r="BA206" i="65"/>
  <c r="BA207" i="65"/>
  <c r="BA208" i="65"/>
  <c r="BA209" i="65"/>
  <c r="BA210" i="65"/>
  <c r="BA211" i="65"/>
  <c r="BA212" i="65"/>
  <c r="BA213" i="65"/>
  <c r="BA214" i="65"/>
  <c r="BA215" i="65"/>
  <c r="BA216" i="65"/>
  <c r="BA217" i="65"/>
  <c r="BA218" i="65"/>
  <c r="BA219" i="65"/>
  <c r="BA220" i="65"/>
  <c r="BA221" i="65"/>
  <c r="BA222" i="65"/>
  <c r="BA223" i="65"/>
  <c r="BA224" i="65"/>
  <c r="BA225" i="65"/>
  <c r="BA226" i="65"/>
  <c r="BA227" i="65"/>
  <c r="BA234" i="65"/>
  <c r="BA235" i="65"/>
  <c r="BA236" i="65"/>
  <c r="BA237" i="65"/>
  <c r="BA238" i="65"/>
  <c r="BA239" i="65"/>
  <c r="BA240" i="65"/>
  <c r="BA51" i="65"/>
  <c r="BA52" i="65"/>
  <c r="BA53" i="65"/>
  <c r="BA54" i="65"/>
  <c r="BA55" i="65"/>
  <c r="BA56" i="65"/>
  <c r="BA57" i="65"/>
  <c r="BA58" i="65"/>
  <c r="BA59" i="65"/>
  <c r="BA60" i="65"/>
  <c r="BA61" i="65"/>
  <c r="BA62" i="65"/>
  <c r="BA63" i="65"/>
  <c r="BA64" i="65"/>
  <c r="BA65" i="65"/>
  <c r="BA66" i="65"/>
  <c r="BA67" i="65"/>
  <c r="BA68" i="65"/>
  <c r="BA69" i="65"/>
  <c r="BA70" i="65"/>
  <c r="BA71" i="65"/>
  <c r="BA72" i="65"/>
  <c r="BA73" i="65"/>
  <c r="BA74" i="65"/>
  <c r="BA75" i="65"/>
  <c r="BA76" i="65"/>
  <c r="BA77" i="65"/>
  <c r="BA78" i="65"/>
  <c r="BA79" i="65"/>
  <c r="BA80" i="65"/>
  <c r="BA81" i="65"/>
  <c r="BA82" i="65"/>
  <c r="BA83" i="65"/>
  <c r="BA84" i="65"/>
  <c r="BA85" i="65"/>
  <c r="BA86" i="65"/>
  <c r="BA87" i="65"/>
  <c r="BA88" i="65"/>
  <c r="BA89" i="65"/>
  <c r="AL41" i="7" l="1"/>
  <c r="AK41" i="7"/>
  <c r="AJ41" i="7"/>
  <c r="AI41" i="7"/>
  <c r="AH41" i="7"/>
  <c r="AG41" i="7"/>
  <c r="AF41" i="7"/>
  <c r="AE41" i="7"/>
  <c r="AD41" i="7"/>
  <c r="AC41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B41" i="7"/>
  <c r="AU41" i="7" l="1"/>
  <c r="AQ41" i="7"/>
  <c r="AS41" i="7"/>
  <c r="AP41" i="7"/>
  <c r="AT41" i="7"/>
  <c r="AM41" i="7"/>
  <c r="AR41" i="7"/>
  <c r="AW282" i="47"/>
  <c r="AV282" i="47"/>
  <c r="AW281" i="47"/>
  <c r="AV281" i="47"/>
  <c r="AJ14" i="42" l="1"/>
  <c r="AV58" i="43" l="1"/>
  <c r="AU58" i="43"/>
  <c r="AT58" i="43"/>
  <c r="AS58" i="43"/>
  <c r="AR58" i="43"/>
  <c r="AP3" i="65" l="1"/>
  <c r="AO3" i="65"/>
  <c r="AO1" i="65" s="1"/>
  <c r="AN3" i="65"/>
  <c r="AN1" i="65" s="1"/>
  <c r="AM3" i="65"/>
  <c r="AL3" i="65"/>
  <c r="AK3" i="65"/>
  <c r="AK1" i="65" s="1"/>
  <c r="AJ3" i="65"/>
  <c r="AJ1" i="65" s="1"/>
  <c r="AI3" i="65"/>
  <c r="AI1" i="65" s="1"/>
  <c r="AH3" i="65"/>
  <c r="AG3" i="65"/>
  <c r="AG1" i="65" s="1"/>
  <c r="AF3" i="65"/>
  <c r="AF1" i="65" s="1"/>
  <c r="AE3" i="65"/>
  <c r="AE1" i="65" s="1"/>
  <c r="AD3" i="65"/>
  <c r="AC3" i="65"/>
  <c r="AC1" i="65" s="1"/>
  <c r="AB3" i="65"/>
  <c r="AB1" i="65" s="1"/>
  <c r="AA3" i="65"/>
  <c r="AA1" i="65" s="1"/>
  <c r="Z3" i="65"/>
  <c r="Y3" i="65"/>
  <c r="Y1" i="65" s="1"/>
  <c r="X3" i="65"/>
  <c r="X1" i="65" s="1"/>
  <c r="W3" i="65"/>
  <c r="W1" i="65" s="1"/>
  <c r="V3" i="65"/>
  <c r="U3" i="65"/>
  <c r="U1" i="65" s="1"/>
  <c r="T3" i="65"/>
  <c r="T1" i="65" s="1"/>
  <c r="S3" i="65"/>
  <c r="S1" i="65" s="1"/>
  <c r="R3" i="65"/>
  <c r="Q3" i="65"/>
  <c r="Q1" i="65" s="1"/>
  <c r="P3" i="65"/>
  <c r="P1" i="65" s="1"/>
  <c r="O3" i="65"/>
  <c r="O1" i="65" s="1"/>
  <c r="N3" i="65"/>
  <c r="M3" i="65"/>
  <c r="M1" i="65" s="1"/>
  <c r="L3" i="65"/>
  <c r="L1" i="65" s="1"/>
  <c r="K3" i="65"/>
  <c r="K1" i="65" s="1"/>
  <c r="J3" i="65"/>
  <c r="AP2" i="65"/>
  <c r="AO2" i="65"/>
  <c r="AN2" i="65"/>
  <c r="AM2" i="65"/>
  <c r="AL2" i="65"/>
  <c r="AK2" i="65"/>
  <c r="AJ2" i="65"/>
  <c r="AI2" i="65"/>
  <c r="AH2" i="65"/>
  <c r="AG2" i="65"/>
  <c r="AF2" i="65"/>
  <c r="AE2" i="65"/>
  <c r="AD2" i="65"/>
  <c r="AC2" i="65"/>
  <c r="AB2" i="65"/>
  <c r="AA2" i="65"/>
  <c r="Z2" i="65"/>
  <c r="Y2" i="65"/>
  <c r="X2" i="65"/>
  <c r="W2" i="65"/>
  <c r="V2" i="65"/>
  <c r="U2" i="65"/>
  <c r="T2" i="65"/>
  <c r="S2" i="65"/>
  <c r="R2" i="65"/>
  <c r="Q2" i="65"/>
  <c r="P2" i="65"/>
  <c r="O2" i="65"/>
  <c r="N2" i="65"/>
  <c r="M2" i="65"/>
  <c r="L2" i="65"/>
  <c r="K2" i="65"/>
  <c r="J2" i="65"/>
  <c r="AW9" i="47"/>
  <c r="AW10" i="47"/>
  <c r="AW11" i="47"/>
  <c r="AW12" i="47"/>
  <c r="AW13" i="47"/>
  <c r="AW14" i="47"/>
  <c r="AW15" i="47"/>
  <c r="AW16" i="47"/>
  <c r="AW17" i="47"/>
  <c r="AW18" i="47"/>
  <c r="AW19" i="47"/>
  <c r="AW20" i="47"/>
  <c r="AW21" i="47"/>
  <c r="AW22" i="47"/>
  <c r="AW23" i="47"/>
  <c r="AW24" i="47"/>
  <c r="AW25" i="47"/>
  <c r="AW26" i="47"/>
  <c r="AW27" i="47"/>
  <c r="AW28" i="47"/>
  <c r="AW29" i="47"/>
  <c r="AW30" i="47"/>
  <c r="AW31" i="47"/>
  <c r="AW32" i="47"/>
  <c r="AW33" i="47"/>
  <c r="AW34" i="47"/>
  <c r="AW35" i="47"/>
  <c r="AW42" i="47"/>
  <c r="AW43" i="47"/>
  <c r="AW44" i="47"/>
  <c r="AW45" i="47"/>
  <c r="AW46" i="47"/>
  <c r="AW47" i="47"/>
  <c r="AW48" i="47"/>
  <c r="AW49" i="47"/>
  <c r="AW50" i="47"/>
  <c r="AW51" i="47"/>
  <c r="AW55" i="47"/>
  <c r="AW60" i="47"/>
  <c r="AW61" i="47"/>
  <c r="AW62" i="47"/>
  <c r="AW63" i="47"/>
  <c r="AW64" i="47"/>
  <c r="AW65" i="47"/>
  <c r="AW66" i="47"/>
  <c r="AW67" i="47"/>
  <c r="AW68" i="47"/>
  <c r="AW78" i="47"/>
  <c r="AW79" i="47"/>
  <c r="AW80" i="47"/>
  <c r="AW81" i="47"/>
  <c r="AW82" i="47"/>
  <c r="AW83" i="47"/>
  <c r="AW84" i="47"/>
  <c r="AW90" i="47"/>
  <c r="AW91" i="47"/>
  <c r="AW92" i="47"/>
  <c r="AW93" i="47"/>
  <c r="AW94" i="47"/>
  <c r="AW99" i="47"/>
  <c r="AW100" i="47"/>
  <c r="AW101" i="47"/>
  <c r="AW102" i="47"/>
  <c r="AW103" i="47"/>
  <c r="AW104" i="47"/>
  <c r="AW105" i="47"/>
  <c r="AW106" i="47"/>
  <c r="AW107" i="47"/>
  <c r="AW108" i="47"/>
  <c r="AW109" i="47"/>
  <c r="AW110" i="47"/>
  <c r="AW111" i="47"/>
  <c r="AW112" i="47"/>
  <c r="AW113" i="47"/>
  <c r="AW114" i="47"/>
  <c r="AW115" i="47"/>
  <c r="AW116" i="47"/>
  <c r="AW117" i="47"/>
  <c r="AW118" i="47"/>
  <c r="AW119" i="47"/>
  <c r="AW120" i="47"/>
  <c r="AW121" i="47"/>
  <c r="AW122" i="47"/>
  <c r="AW123" i="47"/>
  <c r="AW124" i="47"/>
  <c r="AW125" i="47"/>
  <c r="AW126" i="47"/>
  <c r="AW127" i="47"/>
  <c r="AW128" i="47"/>
  <c r="AW129" i="47"/>
  <c r="AW130" i="47"/>
  <c r="AW131" i="47"/>
  <c r="AW132" i="47"/>
  <c r="AW133" i="47"/>
  <c r="AW134" i="47"/>
  <c r="AW135" i="47"/>
  <c r="AW136" i="47"/>
  <c r="AW137" i="47"/>
  <c r="AW143" i="47"/>
  <c r="AW144" i="47"/>
  <c r="AW145" i="47"/>
  <c r="AW146" i="47"/>
  <c r="AW173" i="47"/>
  <c r="AW181" i="47"/>
  <c r="AW182" i="47"/>
  <c r="AW185" i="47"/>
  <c r="AW186" i="47"/>
  <c r="AW189" i="47"/>
  <c r="AW190" i="47"/>
  <c r="AW194" i="47"/>
  <c r="AW195" i="47"/>
  <c r="AW196" i="47"/>
  <c r="AW197" i="47"/>
  <c r="AW198" i="47"/>
  <c r="AW199" i="47"/>
  <c r="AW200" i="47"/>
  <c r="AW201" i="47"/>
  <c r="AW205" i="47"/>
  <c r="AW206" i="47"/>
  <c r="AW208" i="47"/>
  <c r="AW209" i="47"/>
  <c r="AW210" i="47"/>
  <c r="AW211" i="47"/>
  <c r="AW212" i="47"/>
  <c r="AW213" i="47"/>
  <c r="AW214" i="47"/>
  <c r="AW215" i="47"/>
  <c r="AW217" i="47"/>
  <c r="AW220" i="47"/>
  <c r="AW221" i="47"/>
  <c r="AW222" i="47"/>
  <c r="AW223" i="47"/>
  <c r="AW225" i="47"/>
  <c r="AW226" i="47"/>
  <c r="AW227" i="47"/>
  <c r="AW228" i="47"/>
  <c r="AW229" i="47"/>
  <c r="AW230" i="47"/>
  <c r="AW231" i="47"/>
  <c r="AW232" i="47"/>
  <c r="AW233" i="47"/>
  <c r="AW234" i="47"/>
  <c r="AW235" i="47"/>
  <c r="AW236" i="47"/>
  <c r="AW237" i="47"/>
  <c r="AW239" i="47"/>
  <c r="AW240" i="47"/>
  <c r="AW241" i="47"/>
  <c r="AW242" i="47"/>
  <c r="AW248" i="47"/>
  <c r="AW249" i="47"/>
  <c r="AW250" i="47"/>
  <c r="AW253" i="47"/>
  <c r="AW254" i="47"/>
  <c r="AW256" i="47"/>
  <c r="AW257" i="47"/>
  <c r="AW258" i="47"/>
  <c r="AW259" i="47"/>
  <c r="AW260" i="47"/>
  <c r="AW261" i="47"/>
  <c r="AW262" i="47"/>
  <c r="AW263" i="47"/>
  <c r="AW264" i="47"/>
  <c r="AW265" i="47"/>
  <c r="AW266" i="47"/>
  <c r="AW267" i="47"/>
  <c r="AW268" i="47"/>
  <c r="AW269" i="47"/>
  <c r="AW270" i="47"/>
  <c r="AW271" i="47"/>
  <c r="AW272" i="47"/>
  <c r="AW273" i="47"/>
  <c r="AW274" i="47"/>
  <c r="AW275" i="47"/>
  <c r="AW276" i="47"/>
  <c r="AW280" i="47"/>
  <c r="AW284" i="47"/>
  <c r="AW285" i="47"/>
  <c r="AW286" i="47"/>
  <c r="AW287" i="47"/>
  <c r="AW288" i="47"/>
  <c r="AW289" i="47"/>
  <c r="AW290" i="47"/>
  <c r="AW291" i="47"/>
  <c r="AW292" i="47"/>
  <c r="AW6" i="47"/>
  <c r="AR240" i="65"/>
  <c r="AR239" i="65"/>
  <c r="AR238" i="65"/>
  <c r="AR237" i="65"/>
  <c r="AR236" i="65"/>
  <c r="AR235" i="65"/>
  <c r="AR234" i="65"/>
  <c r="AR233" i="65"/>
  <c r="AR232" i="65"/>
  <c r="AR231" i="65"/>
  <c r="AR230" i="65"/>
  <c r="AR229" i="65"/>
  <c r="AR228" i="65"/>
  <c r="AR227" i="65"/>
  <c r="AR226" i="65"/>
  <c r="AR225" i="65"/>
  <c r="AR224" i="65"/>
  <c r="AR223" i="65"/>
  <c r="AR222" i="65"/>
  <c r="AR221" i="65"/>
  <c r="AR220" i="65"/>
  <c r="AR219" i="65"/>
  <c r="AR218" i="65"/>
  <c r="AR217" i="65"/>
  <c r="AR216" i="65"/>
  <c r="AR215" i="65"/>
  <c r="AR214" i="65"/>
  <c r="AR213" i="65"/>
  <c r="AR212" i="65"/>
  <c r="AR211" i="65"/>
  <c r="AR210" i="65"/>
  <c r="AR209" i="65"/>
  <c r="AR208" i="65"/>
  <c r="AR207" i="65"/>
  <c r="AR206" i="65"/>
  <c r="AR205" i="65"/>
  <c r="AR204" i="65"/>
  <c r="AR203" i="65"/>
  <c r="AR202" i="65"/>
  <c r="AR201" i="65"/>
  <c r="AR200" i="65"/>
  <c r="AR199" i="65"/>
  <c r="AR198" i="65"/>
  <c r="AR197" i="65"/>
  <c r="AR196" i="65"/>
  <c r="AR195" i="65"/>
  <c r="AR194" i="65"/>
  <c r="AR189" i="65"/>
  <c r="AR188" i="65"/>
  <c r="AR187" i="65"/>
  <c r="AR186" i="65"/>
  <c r="AR185" i="65"/>
  <c r="AR184" i="65"/>
  <c r="AR183" i="65"/>
  <c r="AR182" i="65"/>
  <c r="AR181" i="65"/>
  <c r="AR180" i="65"/>
  <c r="AR179" i="65"/>
  <c r="AR178" i="65"/>
  <c r="AR177" i="65"/>
  <c r="AR176" i="65"/>
  <c r="AR175" i="65"/>
  <c r="AR174" i="65"/>
  <c r="AR173" i="65"/>
  <c r="AR172" i="65"/>
  <c r="AR171" i="65"/>
  <c r="AR170" i="65"/>
  <c r="AR169" i="65"/>
  <c r="AR168" i="65"/>
  <c r="AR167" i="65"/>
  <c r="AR166" i="65"/>
  <c r="AR165" i="65"/>
  <c r="AR164" i="65"/>
  <c r="AR163" i="65"/>
  <c r="AR162" i="65"/>
  <c r="AR161" i="65"/>
  <c r="AR160" i="65"/>
  <c r="AR159" i="65"/>
  <c r="AR158" i="65"/>
  <c r="AR157" i="65"/>
  <c r="AR156" i="65"/>
  <c r="AR131" i="65"/>
  <c r="AR130" i="65"/>
  <c r="AR129" i="65"/>
  <c r="AR128" i="65"/>
  <c r="AR127" i="65"/>
  <c r="AR126" i="65"/>
  <c r="AR125" i="65"/>
  <c r="AR124" i="65"/>
  <c r="AR123" i="65"/>
  <c r="AR122" i="65"/>
  <c r="AR121" i="65"/>
  <c r="AR120" i="65"/>
  <c r="AR119" i="65"/>
  <c r="AR118" i="65"/>
  <c r="AR117" i="65"/>
  <c r="AR116" i="65"/>
  <c r="AR107" i="65"/>
  <c r="AR106" i="65"/>
  <c r="AR105" i="65"/>
  <c r="AR104" i="65"/>
  <c r="AR103" i="65"/>
  <c r="AR102" i="65"/>
  <c r="AR101" i="65"/>
  <c r="AR100" i="65"/>
  <c r="AR99" i="65"/>
  <c r="AR98" i="65"/>
  <c r="AR97" i="65"/>
  <c r="AR96" i="65"/>
  <c r="AR95" i="65"/>
  <c r="AR94" i="65"/>
  <c r="AR93" i="65"/>
  <c r="AR92" i="65"/>
  <c r="AR89" i="65"/>
  <c r="AR88" i="65"/>
  <c r="AR87" i="65"/>
  <c r="AR86" i="65"/>
  <c r="AR85" i="65"/>
  <c r="AR84" i="65"/>
  <c r="AR83" i="65"/>
  <c r="AR82" i="65"/>
  <c r="AR81" i="65"/>
  <c r="AR80" i="65"/>
  <c r="AR79" i="65"/>
  <c r="AR78" i="65"/>
  <c r="AR77" i="65"/>
  <c r="AR76" i="65"/>
  <c r="AR75" i="65"/>
  <c r="AR74" i="65"/>
  <c r="AR73" i="65"/>
  <c r="AR72" i="65"/>
  <c r="AR71" i="65"/>
  <c r="AR70" i="65"/>
  <c r="AR69" i="65"/>
  <c r="AR68" i="65"/>
  <c r="AR67" i="65"/>
  <c r="AR66" i="65"/>
  <c r="AR65" i="65"/>
  <c r="AR64" i="65"/>
  <c r="AR63" i="65"/>
  <c r="AR62" i="65"/>
  <c r="AR61" i="65"/>
  <c r="AR60" i="65"/>
  <c r="AR59" i="65"/>
  <c r="AR58" i="65"/>
  <c r="AR57" i="65"/>
  <c r="AR56" i="65"/>
  <c r="AR55" i="65"/>
  <c r="AR54" i="65"/>
  <c r="AR53" i="65"/>
  <c r="AR52" i="65"/>
  <c r="AR51" i="65"/>
  <c r="AR50" i="65"/>
  <c r="AR49" i="65"/>
  <c r="AR48" i="65"/>
  <c r="AR47" i="65"/>
  <c r="AR46" i="65"/>
  <c r="AR45" i="65"/>
  <c r="AR44" i="65"/>
  <c r="AR43" i="65"/>
  <c r="AR42" i="65"/>
  <c r="AR41" i="65"/>
  <c r="AR40" i="65"/>
  <c r="AR39" i="65"/>
  <c r="AR38" i="65"/>
  <c r="AR37" i="65"/>
  <c r="AR36" i="65"/>
  <c r="AR35" i="65"/>
  <c r="AR34" i="65"/>
  <c r="AR33" i="65"/>
  <c r="AR32" i="65"/>
  <c r="AR31" i="65"/>
  <c r="AR30" i="65"/>
  <c r="AR29" i="65"/>
  <c r="AR28" i="65"/>
  <c r="AR27" i="65"/>
  <c r="AR26" i="65"/>
  <c r="AR25" i="65"/>
  <c r="AR24" i="65"/>
  <c r="AR23" i="65"/>
  <c r="AR22" i="65"/>
  <c r="AR21" i="65"/>
  <c r="AR20" i="65"/>
  <c r="AR19" i="65"/>
  <c r="AR18" i="65"/>
  <c r="AR17" i="65"/>
  <c r="AR16" i="65"/>
  <c r="AR15" i="65"/>
  <c r="AR14" i="65"/>
  <c r="AR13" i="65"/>
  <c r="AR12" i="65"/>
  <c r="AR11" i="65"/>
  <c r="AR10" i="65"/>
  <c r="AR9" i="65"/>
  <c r="AR8" i="65"/>
  <c r="AR7" i="65"/>
  <c r="AR6" i="65"/>
  <c r="AR5" i="65"/>
  <c r="AP1" i="65"/>
  <c r="AM1" i="65"/>
  <c r="AL1" i="65"/>
  <c r="AH1" i="65"/>
  <c r="AD1" i="65"/>
  <c r="Z1" i="65"/>
  <c r="V1" i="65"/>
  <c r="R1" i="65"/>
  <c r="N1" i="65"/>
  <c r="J1" i="65"/>
  <c r="AT3" i="65" s="1"/>
  <c r="F1" i="65"/>
  <c r="AU3" i="65" l="1"/>
  <c r="AV3" i="65" l="1"/>
  <c r="AW3" i="65" l="1"/>
  <c r="AX3" i="65" l="1"/>
  <c r="AY3" i="65" l="1"/>
  <c r="BS117" i="45" l="1"/>
  <c r="BS116" i="45"/>
  <c r="BS114" i="45"/>
  <c r="BS107" i="45"/>
  <c r="BS100" i="45"/>
  <c r="BS98" i="45"/>
  <c r="BS86" i="45"/>
  <c r="BS70" i="45"/>
  <c r="BS69" i="45"/>
  <c r="BS68" i="45"/>
  <c r="BS67" i="45"/>
  <c r="BS64" i="45"/>
  <c r="BS63" i="45"/>
  <c r="BS62" i="45"/>
  <c r="BS61" i="45"/>
  <c r="BS60" i="45"/>
  <c r="BS59" i="45"/>
  <c r="BS58" i="45"/>
  <c r="BS57" i="45"/>
  <c r="BS56" i="45"/>
  <c r="BS55" i="45"/>
  <c r="BS52" i="45"/>
  <c r="BS51" i="45"/>
  <c r="BS50" i="45"/>
  <c r="BS49" i="45"/>
  <c r="BS46" i="45"/>
  <c r="BS45" i="45"/>
  <c r="BS44" i="45"/>
  <c r="BS43" i="45"/>
  <c r="BS40" i="45"/>
  <c r="BS39" i="45"/>
  <c r="BS38" i="45"/>
  <c r="BS37" i="45"/>
  <c r="BS34" i="45"/>
  <c r="BS33" i="45"/>
  <c r="BS32" i="45"/>
  <c r="BS31" i="45"/>
  <c r="BS30" i="45"/>
  <c r="BS28" i="45"/>
  <c r="BS27" i="45"/>
  <c r="BS26" i="45"/>
  <c r="BS25" i="45"/>
  <c r="BS22" i="45"/>
  <c r="BS21" i="45"/>
  <c r="BS20" i="45"/>
  <c r="BS19" i="45"/>
  <c r="BS18" i="45"/>
  <c r="BS17" i="45"/>
  <c r="BS16" i="45"/>
  <c r="BS15" i="45"/>
  <c r="BS14" i="45"/>
  <c r="BS13" i="45"/>
  <c r="BT10" i="45"/>
  <c r="BS10" i="45"/>
  <c r="BT9" i="45"/>
  <c r="BS9" i="45"/>
  <c r="BT41" i="63"/>
  <c r="BS41" i="63"/>
  <c r="BT40" i="63"/>
  <c r="BS40" i="63"/>
  <c r="BT39" i="63"/>
  <c r="BS39" i="63"/>
  <c r="BT38" i="63"/>
  <c r="BS38" i="63"/>
  <c r="BT37" i="63"/>
  <c r="BS37" i="63"/>
  <c r="BT36" i="63"/>
  <c r="BS36" i="63"/>
  <c r="BT35" i="63"/>
  <c r="BS35" i="63"/>
  <c r="BT34" i="63"/>
  <c r="BS34" i="63"/>
  <c r="BT33" i="63"/>
  <c r="BS33" i="63"/>
  <c r="BT32" i="63"/>
  <c r="BS32" i="63"/>
  <c r="BT31" i="63"/>
  <c r="BS31" i="63"/>
  <c r="BT30" i="63"/>
  <c r="BS30" i="63"/>
  <c r="BT29" i="63"/>
  <c r="BS29" i="63"/>
  <c r="BT28" i="63"/>
  <c r="BS28" i="63"/>
  <c r="BT27" i="63"/>
  <c r="BS27" i="63"/>
  <c r="BT26" i="63"/>
  <c r="BS26" i="63"/>
  <c r="BT25" i="63"/>
  <c r="BS25" i="63"/>
  <c r="BT24" i="63"/>
  <c r="BS24" i="63"/>
  <c r="BT23" i="63"/>
  <c r="BS23" i="63"/>
  <c r="BT22" i="63"/>
  <c r="BS22" i="63"/>
  <c r="BT21" i="63"/>
  <c r="BS21" i="63"/>
  <c r="BT20" i="63"/>
  <c r="BS20" i="63"/>
  <c r="BT19" i="63"/>
  <c r="BS19" i="63"/>
  <c r="BT18" i="63"/>
  <c r="BS18" i="63"/>
  <c r="BT17" i="63"/>
  <c r="BS17" i="63"/>
  <c r="BT16" i="63"/>
  <c r="BS16" i="63"/>
  <c r="BT15" i="63"/>
  <c r="BS15" i="63"/>
  <c r="BT14" i="63"/>
  <c r="BS14" i="63"/>
  <c r="BT13" i="63"/>
  <c r="BS13" i="63"/>
  <c r="BT12" i="63"/>
  <c r="BS12" i="63"/>
  <c r="BT11" i="63"/>
  <c r="BS11" i="63"/>
  <c r="BT10" i="63"/>
  <c r="BS10" i="63"/>
  <c r="BT9" i="63"/>
  <c r="BS9" i="63"/>
  <c r="BT8" i="63"/>
  <c r="BS8" i="63"/>
  <c r="BT7" i="63"/>
  <c r="BS7" i="63"/>
  <c r="BT49" i="42"/>
  <c r="BS49" i="42"/>
  <c r="BT48" i="42"/>
  <c r="BS48" i="42"/>
  <c r="BT47" i="42"/>
  <c r="BS47" i="42"/>
  <c r="BT46" i="42"/>
  <c r="BS46" i="42"/>
  <c r="BT45" i="42"/>
  <c r="BS45" i="42"/>
  <c r="BT44" i="42"/>
  <c r="BS44" i="42"/>
  <c r="BT43" i="42"/>
  <c r="BS43" i="42"/>
  <c r="BT42" i="42"/>
  <c r="BS42" i="42"/>
  <c r="BT41" i="42"/>
  <c r="BS41" i="42"/>
  <c r="BT40" i="42"/>
  <c r="BS40" i="42"/>
  <c r="BT39" i="42"/>
  <c r="BS39" i="42"/>
  <c r="BT38" i="42"/>
  <c r="BS38" i="42"/>
  <c r="BT37" i="42"/>
  <c r="BS37" i="42"/>
  <c r="BT36" i="42"/>
  <c r="BS36" i="42"/>
  <c r="BT35" i="42"/>
  <c r="BS35" i="42"/>
  <c r="BT34" i="42"/>
  <c r="BS34" i="42"/>
  <c r="BT33" i="42"/>
  <c r="BS33" i="42"/>
  <c r="BT32" i="42"/>
  <c r="BS32" i="42"/>
  <c r="BT31" i="42"/>
  <c r="BS31" i="42"/>
  <c r="BT30" i="42"/>
  <c r="BS30" i="42"/>
  <c r="BT29" i="42"/>
  <c r="BS29" i="42"/>
  <c r="BT28" i="42"/>
  <c r="BS28" i="42"/>
  <c r="BT27" i="42"/>
  <c r="BS27" i="42"/>
  <c r="BT26" i="42"/>
  <c r="BS26" i="42"/>
  <c r="BT25" i="42"/>
  <c r="BS25" i="42"/>
  <c r="BT24" i="42"/>
  <c r="BS24" i="42"/>
  <c r="BT23" i="42"/>
  <c r="BS23" i="42"/>
  <c r="BT22" i="42"/>
  <c r="BS22" i="42"/>
  <c r="BT21" i="42"/>
  <c r="BS21" i="42"/>
  <c r="BT20" i="42"/>
  <c r="BS20" i="42"/>
  <c r="BT19" i="42"/>
  <c r="BS19" i="42"/>
  <c r="BT18" i="42"/>
  <c r="BS18" i="42"/>
  <c r="BT17" i="42"/>
  <c r="BS17" i="42"/>
  <c r="BT16" i="42"/>
  <c r="BS16" i="42"/>
  <c r="BT15" i="42"/>
  <c r="BS15" i="42"/>
  <c r="BT14" i="42"/>
  <c r="BS14" i="42"/>
  <c r="BT13" i="42"/>
  <c r="BS13" i="42"/>
  <c r="BT12" i="42"/>
  <c r="BS12" i="42"/>
  <c r="BT11" i="42"/>
  <c r="BS11" i="42"/>
  <c r="BT9" i="42"/>
  <c r="BS9" i="42"/>
  <c r="BT8" i="42"/>
  <c r="BS8" i="42"/>
  <c r="BT7" i="42"/>
  <c r="BS7" i="42"/>
  <c r="BT29" i="25"/>
  <c r="BS29" i="25"/>
  <c r="BT28" i="25"/>
  <c r="BS28" i="25"/>
  <c r="BT27" i="25"/>
  <c r="BS27" i="25"/>
  <c r="BT25" i="25"/>
  <c r="BS25" i="25"/>
  <c r="BT24" i="25"/>
  <c r="BS24" i="25"/>
  <c r="BT23" i="25"/>
  <c r="BS23" i="25"/>
  <c r="BT22" i="25"/>
  <c r="BS22" i="25"/>
  <c r="BT21" i="25"/>
  <c r="BS21" i="25"/>
  <c r="BT20" i="25"/>
  <c r="BS20" i="25"/>
  <c r="BT19" i="25"/>
  <c r="BS19" i="25"/>
  <c r="BT18" i="25"/>
  <c r="BS18" i="25"/>
  <c r="BT17" i="25"/>
  <c r="BS17" i="25"/>
  <c r="BT15" i="25"/>
  <c r="BS15" i="25"/>
  <c r="BT60" i="56"/>
  <c r="BS60" i="56"/>
  <c r="BT59" i="56"/>
  <c r="BS59" i="56"/>
  <c r="BT58" i="56"/>
  <c r="BS58" i="56"/>
  <c r="BT57" i="56"/>
  <c r="BS57" i="56"/>
  <c r="BT56" i="56"/>
  <c r="BS56" i="56"/>
  <c r="BT55" i="56"/>
  <c r="BS55" i="56"/>
  <c r="BT54" i="56"/>
  <c r="BS54" i="56"/>
  <c r="BT53" i="56"/>
  <c r="BS53" i="56"/>
  <c r="BT52" i="56"/>
  <c r="BS52" i="56"/>
  <c r="BT51" i="56"/>
  <c r="BS51" i="56"/>
  <c r="BT50" i="56"/>
  <c r="BS50" i="56"/>
  <c r="BT49" i="56"/>
  <c r="BS49" i="56"/>
  <c r="BT48" i="56"/>
  <c r="BS48" i="56"/>
  <c r="BT47" i="56"/>
  <c r="BS47" i="56"/>
  <c r="BT46" i="56"/>
  <c r="BS46" i="56"/>
  <c r="BT45" i="56"/>
  <c r="BS45" i="56"/>
  <c r="BT44" i="56"/>
  <c r="BS44" i="56"/>
  <c r="BT43" i="56"/>
  <c r="BS43" i="56"/>
  <c r="BT42" i="56"/>
  <c r="BS42" i="56"/>
  <c r="BT41" i="56"/>
  <c r="BS41" i="56"/>
  <c r="BT40" i="56"/>
  <c r="BS40" i="56"/>
  <c r="BT39" i="56"/>
  <c r="BS39" i="56"/>
  <c r="BT38" i="56"/>
  <c r="BS38" i="56"/>
  <c r="BT37" i="56"/>
  <c r="BS37" i="56"/>
  <c r="BT36" i="56"/>
  <c r="BS36" i="56"/>
  <c r="BT35" i="56"/>
  <c r="BS35" i="56"/>
  <c r="BT34" i="56"/>
  <c r="BS34" i="56"/>
  <c r="BT33" i="56"/>
  <c r="BS33" i="56"/>
  <c r="BT32" i="56"/>
  <c r="BS32" i="56"/>
  <c r="BT31" i="56"/>
  <c r="BS31" i="56"/>
  <c r="BT30" i="56"/>
  <c r="BS30" i="56"/>
  <c r="BT29" i="56"/>
  <c r="BS29" i="56"/>
  <c r="BT28" i="56"/>
  <c r="BS28" i="56"/>
  <c r="BT27" i="56"/>
  <c r="BS27" i="56"/>
  <c r="BT26" i="56"/>
  <c r="BS26" i="56"/>
  <c r="BT25" i="56"/>
  <c r="BS25" i="56"/>
  <c r="BT24" i="56"/>
  <c r="BS24" i="56"/>
  <c r="BT23" i="56"/>
  <c r="BS23" i="56"/>
  <c r="BT22" i="56"/>
  <c r="BS22" i="56"/>
  <c r="BT21" i="56"/>
  <c r="BS21" i="56"/>
  <c r="BT20" i="56"/>
  <c r="BS20" i="56"/>
  <c r="BT19" i="56"/>
  <c r="BS19" i="56"/>
  <c r="BT18" i="56"/>
  <c r="BS18" i="56"/>
  <c r="BT17" i="56"/>
  <c r="BS17" i="56"/>
  <c r="BT16" i="56"/>
  <c r="BS16" i="56"/>
  <c r="BT15" i="56"/>
  <c r="BS15" i="56"/>
  <c r="BT14" i="56"/>
  <c r="BS14" i="56"/>
  <c r="BT13" i="56"/>
  <c r="BS13" i="56"/>
  <c r="BT12" i="56"/>
  <c r="BS12" i="56"/>
  <c r="BT11" i="56"/>
  <c r="BS11" i="56"/>
  <c r="BT10" i="56"/>
  <c r="BS10" i="56"/>
  <c r="BT9" i="56"/>
  <c r="BS9" i="56"/>
  <c r="BT8" i="56"/>
  <c r="BS8" i="56"/>
  <c r="BT7" i="56"/>
  <c r="BS7" i="56"/>
  <c r="BT54" i="43"/>
  <c r="BS54" i="43"/>
  <c r="BT53" i="43"/>
  <c r="BS53" i="43"/>
  <c r="BT52" i="43"/>
  <c r="BS52" i="43"/>
  <c r="BT51" i="43"/>
  <c r="BS51" i="43"/>
  <c r="BT48" i="43"/>
  <c r="BS48" i="43"/>
  <c r="BT47" i="43"/>
  <c r="BS47" i="43"/>
  <c r="BT46" i="43"/>
  <c r="BS46" i="43"/>
  <c r="BT45" i="43"/>
  <c r="BS45" i="43"/>
  <c r="BT44" i="43"/>
  <c r="BS44" i="43"/>
  <c r="BT43" i="43"/>
  <c r="BS43" i="43"/>
  <c r="BT42" i="43"/>
  <c r="BS42" i="43"/>
  <c r="BT41" i="43"/>
  <c r="BS41" i="43"/>
  <c r="BT40" i="43"/>
  <c r="BS40" i="43"/>
  <c r="BT39" i="43"/>
  <c r="BS39" i="43"/>
  <c r="BT38" i="43"/>
  <c r="BS38" i="43"/>
  <c r="BT37" i="43"/>
  <c r="BS37" i="43"/>
  <c r="BT36" i="43"/>
  <c r="BS36" i="43"/>
  <c r="BT35" i="43"/>
  <c r="BS35" i="43"/>
  <c r="BT34" i="43"/>
  <c r="BS34" i="43"/>
  <c r="BT33" i="43"/>
  <c r="BS33" i="43"/>
  <c r="BT32" i="43"/>
  <c r="BS32" i="43"/>
  <c r="BT31" i="43"/>
  <c r="BS31" i="43"/>
  <c r="BT30" i="43"/>
  <c r="BS30" i="43"/>
  <c r="BT29" i="43"/>
  <c r="BS29" i="43"/>
  <c r="BT28" i="43"/>
  <c r="BS28" i="43"/>
  <c r="BT27" i="43"/>
  <c r="BS27" i="43"/>
  <c r="BT26" i="43"/>
  <c r="BS26" i="43"/>
  <c r="BT25" i="43"/>
  <c r="BS25" i="43"/>
  <c r="BT24" i="43"/>
  <c r="BS24" i="43"/>
  <c r="BT23" i="43"/>
  <c r="BS23" i="43"/>
  <c r="BT22" i="43"/>
  <c r="BS22" i="43"/>
  <c r="BT21" i="43"/>
  <c r="BS21" i="43"/>
  <c r="BT20" i="43"/>
  <c r="BS20" i="43"/>
  <c r="BT19" i="43"/>
  <c r="BS19" i="43"/>
  <c r="BT18" i="43"/>
  <c r="BS18" i="43"/>
  <c r="BT17" i="43"/>
  <c r="BS17" i="43"/>
  <c r="BT16" i="43"/>
  <c r="BS16" i="43"/>
  <c r="BT15" i="43"/>
  <c r="BS15" i="43"/>
  <c r="BT14" i="43"/>
  <c r="BS14" i="43"/>
  <c r="BT13" i="43"/>
  <c r="BS13" i="43"/>
  <c r="BT12" i="43"/>
  <c r="BS12" i="43"/>
  <c r="BT11" i="43"/>
  <c r="BS11" i="43"/>
  <c r="BT10" i="43"/>
  <c r="BS10" i="43"/>
  <c r="BT9" i="43"/>
  <c r="BS9" i="43"/>
  <c r="BT8" i="43"/>
  <c r="BS8" i="43"/>
  <c r="BT7" i="43"/>
  <c r="BS7" i="43"/>
  <c r="BS115" i="45"/>
  <c r="BS113" i="45"/>
  <c r="BS112" i="45"/>
  <c r="BS111" i="45"/>
  <c r="BS110" i="45"/>
  <c r="BS109" i="45"/>
  <c r="BS108" i="45"/>
  <c r="BS106" i="45"/>
  <c r="BS101" i="45"/>
  <c r="BS99" i="45"/>
  <c r="BS90" i="45"/>
  <c r="BS88" i="45"/>
  <c r="BS87" i="45"/>
  <c r="BS85" i="45"/>
  <c r="BS84" i="45"/>
  <c r="BS83" i="45"/>
  <c r="BS82" i="45"/>
  <c r="BS81" i="45"/>
  <c r="BS79" i="45"/>
  <c r="BS78" i="45"/>
  <c r="BS77" i="45"/>
  <c r="BS76" i="45"/>
  <c r="BS75" i="45"/>
  <c r="BS74" i="45"/>
  <c r="BS72" i="45"/>
  <c r="BS71" i="45"/>
  <c r="BS66" i="45"/>
  <c r="BS65" i="45"/>
  <c r="BS54" i="45"/>
  <c r="BS53" i="45"/>
  <c r="BS48" i="45"/>
  <c r="BS47" i="45"/>
  <c r="BS42" i="45"/>
  <c r="BS41" i="45"/>
  <c r="BS36" i="45"/>
  <c r="BS35" i="45"/>
  <c r="BS29" i="45"/>
  <c r="BS24" i="45"/>
  <c r="BS23" i="45"/>
  <c r="BT12" i="45"/>
  <c r="BS12" i="45"/>
  <c r="BT11" i="45"/>
  <c r="BS11" i="45"/>
  <c r="BT8" i="45"/>
  <c r="BS8" i="45"/>
  <c r="BT7" i="45"/>
  <c r="BS7" i="45"/>
  <c r="AW36" i="47" l="1"/>
  <c r="AW37" i="47"/>
  <c r="AL48" i="7" l="1"/>
  <c r="AK48" i="7"/>
  <c r="AJ48" i="7"/>
  <c r="AI48" i="7"/>
  <c r="AH48" i="7"/>
  <c r="AG48" i="7"/>
  <c r="AF48" i="7"/>
  <c r="AE48" i="7"/>
  <c r="AD48" i="7"/>
  <c r="AC48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B48" i="7"/>
  <c r="AI65" i="45"/>
  <c r="Q21" i="7" s="1"/>
  <c r="AU48" i="7" l="1"/>
  <c r="AQ48" i="7"/>
  <c r="AR48" i="7"/>
  <c r="AP48" i="7"/>
  <c r="AT48" i="7"/>
  <c r="AS48" i="7"/>
  <c r="AM48" i="7"/>
  <c r="X37" i="25" l="1"/>
  <c r="AB37" i="25"/>
  <c r="Y37" i="25"/>
  <c r="Z37" i="25"/>
  <c r="AA37" i="25"/>
  <c r="D255" i="47"/>
  <c r="AW255" i="47" s="1"/>
  <c r="D252" i="47"/>
  <c r="AW252" i="47" s="1"/>
  <c r="D251" i="47"/>
  <c r="AW251" i="47" s="1"/>
  <c r="D247" i="47"/>
  <c r="AW247" i="47" s="1"/>
  <c r="D244" i="47"/>
  <c r="AW244" i="47" s="1"/>
  <c r="D245" i="47"/>
  <c r="AW245" i="47" s="1"/>
  <c r="AW238" i="47"/>
  <c r="AW243" i="47"/>
  <c r="D246" i="47"/>
  <c r="AW246" i="47" s="1"/>
  <c r="CA31" i="42" l="1"/>
  <c r="BZ31" i="42"/>
  <c r="BY31" i="42"/>
  <c r="BX31" i="42"/>
  <c r="BW31" i="42"/>
  <c r="BV31" i="42"/>
  <c r="BO31" i="42"/>
  <c r="BN31" i="42"/>
  <c r="BJ31" i="42"/>
  <c r="BI31" i="42"/>
  <c r="AZ31" i="42"/>
  <c r="AY31" i="42"/>
  <c r="AP31" i="42"/>
  <c r="AO31" i="42"/>
  <c r="AF31" i="42"/>
  <c r="AE31" i="42"/>
  <c r="V31" i="42"/>
  <c r="U31" i="42"/>
  <c r="H31" i="42"/>
  <c r="CA32" i="42"/>
  <c r="BZ32" i="42"/>
  <c r="BY32" i="42"/>
  <c r="BX32" i="42"/>
  <c r="BW32" i="42"/>
  <c r="BV32" i="42"/>
  <c r="BO32" i="42"/>
  <c r="BN32" i="42"/>
  <c r="BJ32" i="42"/>
  <c r="BI32" i="42"/>
  <c r="AZ32" i="42"/>
  <c r="AY32" i="42"/>
  <c r="AP32" i="42"/>
  <c r="AO32" i="42"/>
  <c r="AF32" i="42"/>
  <c r="AE32" i="42"/>
  <c r="V32" i="42"/>
  <c r="U32" i="42"/>
  <c r="H32" i="42"/>
  <c r="CA30" i="42"/>
  <c r="BZ30" i="42"/>
  <c r="BY30" i="42"/>
  <c r="BX30" i="42"/>
  <c r="BW30" i="42"/>
  <c r="BV30" i="42"/>
  <c r="BN30" i="42"/>
  <c r="BI30" i="42"/>
  <c r="AY30" i="42"/>
  <c r="AO30" i="42"/>
  <c r="AE30" i="42"/>
  <c r="U30" i="42"/>
  <c r="H30" i="42"/>
  <c r="CA29" i="42"/>
  <c r="BZ29" i="42"/>
  <c r="BY29" i="42"/>
  <c r="BX29" i="42"/>
  <c r="BW29" i="42"/>
  <c r="BV29" i="42"/>
  <c r="BN29" i="42"/>
  <c r="BI29" i="42"/>
  <c r="AY29" i="42"/>
  <c r="AO29" i="42"/>
  <c r="AE29" i="42"/>
  <c r="U29" i="42"/>
  <c r="H29" i="42"/>
  <c r="W32" i="42" l="1"/>
  <c r="AG32" i="42" s="1"/>
  <c r="AQ32" i="42" s="1"/>
  <c r="BA32" i="42" s="1"/>
  <c r="BK32" i="42" s="1"/>
  <c r="BP32" i="42" s="1"/>
  <c r="M30" i="42"/>
  <c r="CB30" i="42" s="1"/>
  <c r="M31" i="42"/>
  <c r="CB31" i="42" s="1"/>
  <c r="W31" i="42"/>
  <c r="AG31" i="42" s="1"/>
  <c r="AQ31" i="42" s="1"/>
  <c r="BA31" i="42" s="1"/>
  <c r="BK31" i="42" s="1"/>
  <c r="BP31" i="42" s="1"/>
  <c r="M29" i="42"/>
  <c r="CB29" i="42" s="1"/>
  <c r="M32" i="42"/>
  <c r="CB32" i="42" s="1"/>
  <c r="F53" i="42" l="1"/>
  <c r="F64" i="56"/>
  <c r="U1" i="56" l="1"/>
  <c r="X5" i="45" l="1"/>
  <c r="Y5" i="45" s="1"/>
  <c r="Z5" i="45" s="1"/>
  <c r="AV287" i="47" l="1"/>
  <c r="AT287" i="47"/>
  <c r="AS287" i="47"/>
  <c r="AR287" i="47"/>
  <c r="AQ287" i="47"/>
  <c r="AP287" i="47"/>
  <c r="AO287" i="47"/>
  <c r="AV286" i="47"/>
  <c r="AT286" i="47"/>
  <c r="AS286" i="47"/>
  <c r="AR286" i="47"/>
  <c r="AQ286" i="47"/>
  <c r="AP286" i="47"/>
  <c r="AO286" i="47"/>
  <c r="AV285" i="47"/>
  <c r="AT285" i="47"/>
  <c r="AS285" i="47"/>
  <c r="AR285" i="47"/>
  <c r="AQ285" i="47"/>
  <c r="AP285" i="47"/>
  <c r="AO285" i="47"/>
  <c r="AV131" i="47"/>
  <c r="AV130" i="47"/>
  <c r="AI38" i="42" l="1"/>
  <c r="BM46" i="42"/>
  <c r="BL46" i="42"/>
  <c r="BM42" i="42"/>
  <c r="BL42" i="42"/>
  <c r="BM38" i="42"/>
  <c r="BL38" i="42"/>
  <c r="BM34" i="42"/>
  <c r="BL34" i="42"/>
  <c r="BM25" i="42"/>
  <c r="BL25" i="42"/>
  <c r="BM21" i="42"/>
  <c r="BL21" i="42"/>
  <c r="BM14" i="42"/>
  <c r="BL14" i="42"/>
  <c r="BH46" i="42"/>
  <c r="BG46" i="42"/>
  <c r="BF46" i="42"/>
  <c r="BE46" i="42"/>
  <c r="BD46" i="42"/>
  <c r="BC46" i="42"/>
  <c r="BB46" i="42"/>
  <c r="BH42" i="42"/>
  <c r="BG42" i="42"/>
  <c r="BF42" i="42"/>
  <c r="BE42" i="42"/>
  <c r="BD42" i="42"/>
  <c r="BC42" i="42"/>
  <c r="BB42" i="42"/>
  <c r="BH38" i="42"/>
  <c r="BG38" i="42"/>
  <c r="BF38" i="42"/>
  <c r="BE38" i="42"/>
  <c r="BD38" i="42"/>
  <c r="BC38" i="42"/>
  <c r="BB38" i="42"/>
  <c r="BH34" i="42"/>
  <c r="BG34" i="42"/>
  <c r="BF34" i="42"/>
  <c r="BE34" i="42"/>
  <c r="BD34" i="42"/>
  <c r="BC34" i="42"/>
  <c r="BB34" i="42"/>
  <c r="BH25" i="42"/>
  <c r="BG25" i="42"/>
  <c r="BF25" i="42"/>
  <c r="BE25" i="42"/>
  <c r="BD25" i="42"/>
  <c r="BC25" i="42"/>
  <c r="BB25" i="42"/>
  <c r="BH21" i="42"/>
  <c r="BG21" i="42"/>
  <c r="BF21" i="42"/>
  <c r="BE21" i="42"/>
  <c r="BD21" i="42"/>
  <c r="BC21" i="42"/>
  <c r="BB21" i="42"/>
  <c r="BH14" i="42"/>
  <c r="BG14" i="42"/>
  <c r="BF14" i="42"/>
  <c r="BE14" i="42"/>
  <c r="BD14" i="42"/>
  <c r="BC14" i="42"/>
  <c r="BB14" i="42"/>
  <c r="AX46" i="42"/>
  <c r="AW46" i="42"/>
  <c r="AV46" i="42"/>
  <c r="AU46" i="42"/>
  <c r="AT46" i="42"/>
  <c r="AS46" i="42"/>
  <c r="AR46" i="42"/>
  <c r="AX42" i="42"/>
  <c r="AW42" i="42"/>
  <c r="AV42" i="42"/>
  <c r="AU42" i="42"/>
  <c r="AT42" i="42"/>
  <c r="AS42" i="42"/>
  <c r="AR42" i="42"/>
  <c r="AX38" i="42"/>
  <c r="AW38" i="42"/>
  <c r="AV38" i="42"/>
  <c r="AU38" i="42"/>
  <c r="AT38" i="42"/>
  <c r="AS38" i="42"/>
  <c r="AR38" i="42"/>
  <c r="AX34" i="42"/>
  <c r="AW34" i="42"/>
  <c r="AV34" i="42"/>
  <c r="AU34" i="42"/>
  <c r="AT34" i="42"/>
  <c r="AS34" i="42"/>
  <c r="AR34" i="42"/>
  <c r="AX25" i="42"/>
  <c r="AW25" i="42"/>
  <c r="AV25" i="42"/>
  <c r="AU25" i="42"/>
  <c r="AT25" i="42"/>
  <c r="AS25" i="42"/>
  <c r="AR25" i="42"/>
  <c r="AX21" i="42"/>
  <c r="AW21" i="42"/>
  <c r="AV21" i="42"/>
  <c r="AU21" i="42"/>
  <c r="AT21" i="42"/>
  <c r="AS21" i="42"/>
  <c r="AR21" i="42"/>
  <c r="AX14" i="42"/>
  <c r="AW14" i="42"/>
  <c r="AV14" i="42"/>
  <c r="AU14" i="42"/>
  <c r="AT14" i="42"/>
  <c r="AS14" i="42"/>
  <c r="AR14" i="42"/>
  <c r="AN46" i="42"/>
  <c r="AM46" i="42"/>
  <c r="AL46" i="42"/>
  <c r="AK46" i="42"/>
  <c r="AJ46" i="42"/>
  <c r="AI46" i="42"/>
  <c r="AH46" i="42"/>
  <c r="AN42" i="42"/>
  <c r="AM42" i="42"/>
  <c r="AL42" i="42"/>
  <c r="AK42" i="42"/>
  <c r="AJ42" i="42"/>
  <c r="AI42" i="42"/>
  <c r="AH42" i="42"/>
  <c r="AN38" i="42"/>
  <c r="AM38" i="42"/>
  <c r="AL38" i="42"/>
  <c r="AK38" i="42"/>
  <c r="AJ38" i="42"/>
  <c r="AH38" i="42"/>
  <c r="AN34" i="42"/>
  <c r="AM34" i="42"/>
  <c r="AL34" i="42"/>
  <c r="AK34" i="42"/>
  <c r="AJ34" i="42"/>
  <c r="AI34" i="42"/>
  <c r="AH34" i="42"/>
  <c r="AN25" i="42"/>
  <c r="AM25" i="42"/>
  <c r="AL25" i="42"/>
  <c r="AK25" i="42"/>
  <c r="AJ25" i="42"/>
  <c r="AI25" i="42"/>
  <c r="AH25" i="42"/>
  <c r="AN21" i="42"/>
  <c r="AM21" i="42"/>
  <c r="AL21" i="42"/>
  <c r="AK21" i="42"/>
  <c r="AJ21" i="42"/>
  <c r="AI21" i="42"/>
  <c r="AH21" i="42"/>
  <c r="AN14" i="42"/>
  <c r="AM14" i="42"/>
  <c r="AL14" i="42"/>
  <c r="AK14" i="42"/>
  <c r="AI14" i="42"/>
  <c r="AH14" i="42"/>
  <c r="AD46" i="42"/>
  <c r="AC46" i="42"/>
  <c r="AB46" i="42"/>
  <c r="AA46" i="42"/>
  <c r="Z46" i="42"/>
  <c r="Y46" i="42"/>
  <c r="AD42" i="42"/>
  <c r="AC42" i="42"/>
  <c r="AB42" i="42"/>
  <c r="AA42" i="42"/>
  <c r="Z42" i="42"/>
  <c r="Y42" i="42"/>
  <c r="AD38" i="42"/>
  <c r="AC38" i="42"/>
  <c r="AB38" i="42"/>
  <c r="AA38" i="42"/>
  <c r="Z38" i="42"/>
  <c r="Y38" i="42"/>
  <c r="AD34" i="42"/>
  <c r="AC34" i="42"/>
  <c r="AB34" i="42"/>
  <c r="AA34" i="42"/>
  <c r="Z34" i="42"/>
  <c r="Y34" i="42"/>
  <c r="AD25" i="42"/>
  <c r="AC25" i="42"/>
  <c r="AB25" i="42"/>
  <c r="AA25" i="42"/>
  <c r="Z25" i="42"/>
  <c r="Y25" i="42"/>
  <c r="AD21" i="42"/>
  <c r="AC21" i="42"/>
  <c r="AB21" i="42"/>
  <c r="AA21" i="42"/>
  <c r="Z21" i="42"/>
  <c r="Y21" i="42"/>
  <c r="AD14" i="42"/>
  <c r="AC14" i="42"/>
  <c r="AB14" i="42"/>
  <c r="AA14" i="42"/>
  <c r="Z14" i="42"/>
  <c r="Y14" i="42"/>
  <c r="T46" i="42"/>
  <c r="S46" i="42"/>
  <c r="R46" i="42"/>
  <c r="Q46" i="42"/>
  <c r="P46" i="42"/>
  <c r="O46" i="42"/>
  <c r="N46" i="42"/>
  <c r="T42" i="42"/>
  <c r="S42" i="42"/>
  <c r="R42" i="42"/>
  <c r="Q42" i="42"/>
  <c r="P42" i="42"/>
  <c r="O42" i="42"/>
  <c r="N42" i="42"/>
  <c r="T38" i="42"/>
  <c r="S38" i="42"/>
  <c r="R38" i="42"/>
  <c r="Q38" i="42"/>
  <c r="P38" i="42"/>
  <c r="O38" i="42"/>
  <c r="N38" i="42"/>
  <c r="T34" i="42"/>
  <c r="S34" i="42"/>
  <c r="R34" i="42"/>
  <c r="Q34" i="42"/>
  <c r="P34" i="42"/>
  <c r="O34" i="42"/>
  <c r="N34" i="42"/>
  <c r="T25" i="42"/>
  <c r="S25" i="42"/>
  <c r="R25" i="42"/>
  <c r="Q25" i="42"/>
  <c r="P25" i="42"/>
  <c r="O25" i="42"/>
  <c r="N25" i="42"/>
  <c r="T21" i="42"/>
  <c r="S21" i="42"/>
  <c r="R21" i="42"/>
  <c r="Q21" i="42"/>
  <c r="P21" i="42"/>
  <c r="O21" i="42"/>
  <c r="N21" i="42"/>
  <c r="T14" i="42"/>
  <c r="S14" i="42"/>
  <c r="R14" i="42"/>
  <c r="Q14" i="42"/>
  <c r="P14" i="42"/>
  <c r="O14" i="42"/>
  <c r="N14" i="42"/>
  <c r="X46" i="42"/>
  <c r="X42" i="42"/>
  <c r="X38" i="42"/>
  <c r="X34" i="42"/>
  <c r="X25" i="42"/>
  <c r="X21" i="42"/>
  <c r="X14" i="42"/>
  <c r="B29" i="64" l="1"/>
  <c r="B28" i="64"/>
  <c r="B27" i="64"/>
  <c r="B26" i="64"/>
  <c r="B25" i="64"/>
  <c r="B24" i="64"/>
  <c r="B23" i="64"/>
  <c r="B22" i="64"/>
  <c r="B21" i="64"/>
  <c r="B20" i="64"/>
  <c r="B19" i="64"/>
  <c r="B18" i="64"/>
  <c r="B17" i="64"/>
  <c r="B16" i="64"/>
  <c r="B15" i="64"/>
  <c r="B14" i="64"/>
  <c r="B13" i="64"/>
  <c r="B12" i="64"/>
  <c r="B11" i="64"/>
  <c r="B10" i="64"/>
  <c r="B9" i="64"/>
  <c r="B8" i="64"/>
  <c r="B7" i="64"/>
  <c r="B6" i="64"/>
  <c r="C97" i="61" l="1"/>
  <c r="C98" i="61"/>
  <c r="C99" i="61"/>
  <c r="C96" i="61"/>
  <c r="C72" i="63"/>
  <c r="C73" i="63"/>
  <c r="C74" i="63"/>
  <c r="C71" i="63"/>
  <c r="C82" i="42"/>
  <c r="C83" i="42"/>
  <c r="C84" i="42"/>
  <c r="C81" i="42"/>
  <c r="C74" i="25"/>
  <c r="C75" i="25"/>
  <c r="C76" i="25"/>
  <c r="C73" i="25"/>
  <c r="C99" i="56"/>
  <c r="C100" i="56"/>
  <c r="C101" i="56"/>
  <c r="C98" i="56"/>
  <c r="C90" i="43"/>
  <c r="C91" i="43"/>
  <c r="C92" i="43"/>
  <c r="C89" i="43"/>
  <c r="AQ77" i="47" l="1"/>
  <c r="AR76" i="47"/>
  <c r="J76" i="47"/>
  <c r="AS75" i="47"/>
  <c r="AO75" i="47"/>
  <c r="AT74" i="47"/>
  <c r="AP74" i="47"/>
  <c r="AL74" i="47"/>
  <c r="AH74" i="47"/>
  <c r="AD74" i="47"/>
  <c r="Z74" i="47"/>
  <c r="V74" i="47"/>
  <c r="R74" i="47"/>
  <c r="N74" i="47"/>
  <c r="J74" i="47"/>
  <c r="AS73" i="47"/>
  <c r="AO73" i="47"/>
  <c r="AK73" i="47"/>
  <c r="AG73" i="47"/>
  <c r="AC73" i="47"/>
  <c r="Y73" i="47"/>
  <c r="U73" i="47"/>
  <c r="Q73" i="47"/>
  <c r="M73" i="47"/>
  <c r="AR72" i="47"/>
  <c r="J72" i="47"/>
  <c r="AS71" i="47"/>
  <c r="AO71" i="47"/>
  <c r="AK71" i="47"/>
  <c r="AG71" i="47"/>
  <c r="AC71" i="47"/>
  <c r="Y71" i="47"/>
  <c r="U71" i="47"/>
  <c r="Q71" i="47"/>
  <c r="M71" i="47"/>
  <c r="AR70" i="47"/>
  <c r="AN70" i="47"/>
  <c r="AJ70" i="47"/>
  <c r="AF70" i="47"/>
  <c r="AB70" i="47"/>
  <c r="X70" i="47"/>
  <c r="T70" i="47"/>
  <c r="P70" i="47"/>
  <c r="L70" i="47"/>
  <c r="AQ69" i="47"/>
  <c r="AQ75" i="47"/>
  <c r="AN74" i="47"/>
  <c r="AB74" i="47"/>
  <c r="P74" i="47"/>
  <c r="AM73" i="47"/>
  <c r="AA73" i="47"/>
  <c r="O73" i="47"/>
  <c r="AP72" i="47"/>
  <c r="AM71" i="47"/>
  <c r="AA71" i="47"/>
  <c r="O71" i="47"/>
  <c r="AP70" i="47"/>
  <c r="Z70" i="47"/>
  <c r="R70" i="47"/>
  <c r="AS69" i="47"/>
  <c r="AT77" i="47"/>
  <c r="AP77" i="47"/>
  <c r="AQ76" i="47"/>
  <c r="AR75" i="47"/>
  <c r="J75" i="47"/>
  <c r="AS74" i="47"/>
  <c r="AO74" i="47"/>
  <c r="AK74" i="47"/>
  <c r="AG74" i="47"/>
  <c r="AC74" i="47"/>
  <c r="Y74" i="47"/>
  <c r="U74" i="47"/>
  <c r="Q74" i="47"/>
  <c r="M74" i="47"/>
  <c r="AR73" i="47"/>
  <c r="AN73" i="47"/>
  <c r="AJ73" i="47"/>
  <c r="AF73" i="47"/>
  <c r="AB73" i="47"/>
  <c r="X73" i="47"/>
  <c r="T73" i="47"/>
  <c r="P73" i="47"/>
  <c r="L73" i="47"/>
  <c r="AQ72" i="47"/>
  <c r="AR71" i="47"/>
  <c r="AN71" i="47"/>
  <c r="AJ71" i="47"/>
  <c r="AF71" i="47"/>
  <c r="AB71" i="47"/>
  <c r="X71" i="47"/>
  <c r="T71" i="47"/>
  <c r="P71" i="47"/>
  <c r="L71" i="47"/>
  <c r="AQ70" i="47"/>
  <c r="AM70" i="47"/>
  <c r="AI70" i="47"/>
  <c r="AE70" i="47"/>
  <c r="AA70" i="47"/>
  <c r="W70" i="47"/>
  <c r="S70" i="47"/>
  <c r="O70" i="47"/>
  <c r="K70" i="47"/>
  <c r="AT69" i="47"/>
  <c r="AP69" i="47"/>
  <c r="AS77" i="47"/>
  <c r="AO77" i="47"/>
  <c r="AT76" i="47"/>
  <c r="AP76" i="47"/>
  <c r="AR74" i="47"/>
  <c r="AJ74" i="47"/>
  <c r="X74" i="47"/>
  <c r="L74" i="47"/>
  <c r="AI73" i="47"/>
  <c r="W73" i="47"/>
  <c r="K73" i="47"/>
  <c r="AI71" i="47"/>
  <c r="W71" i="47"/>
  <c r="K71" i="47"/>
  <c r="AL70" i="47"/>
  <c r="AD70" i="47"/>
  <c r="N70" i="47"/>
  <c r="AO69" i="47"/>
  <c r="AR77" i="47"/>
  <c r="J77" i="47"/>
  <c r="AS76" i="47"/>
  <c r="AO76" i="47"/>
  <c r="AT75" i="47"/>
  <c r="AP75" i="47"/>
  <c r="AQ74" i="47"/>
  <c r="AM74" i="47"/>
  <c r="AI74" i="47"/>
  <c r="AE74" i="47"/>
  <c r="AA74" i="47"/>
  <c r="W74" i="47"/>
  <c r="S74" i="47"/>
  <c r="O74" i="47"/>
  <c r="K74" i="47"/>
  <c r="AT73" i="47"/>
  <c r="AP73" i="47"/>
  <c r="AL73" i="47"/>
  <c r="AH73" i="47"/>
  <c r="AD73" i="47"/>
  <c r="Z73" i="47"/>
  <c r="V73" i="47"/>
  <c r="R73" i="47"/>
  <c r="N73" i="47"/>
  <c r="J73" i="47"/>
  <c r="AS72" i="47"/>
  <c r="AO72" i="47"/>
  <c r="AT71" i="47"/>
  <c r="AP71" i="47"/>
  <c r="AL71" i="47"/>
  <c r="AH71" i="47"/>
  <c r="AD71" i="47"/>
  <c r="Z71" i="47"/>
  <c r="V71" i="47"/>
  <c r="R71" i="47"/>
  <c r="N71" i="47"/>
  <c r="J71" i="47"/>
  <c r="AS70" i="47"/>
  <c r="AO70" i="47"/>
  <c r="AK70" i="47"/>
  <c r="AG70" i="47"/>
  <c r="AC70" i="47"/>
  <c r="Y70" i="47"/>
  <c r="U70" i="47"/>
  <c r="Q70" i="47"/>
  <c r="M70" i="47"/>
  <c r="AR69" i="47"/>
  <c r="J69" i="47"/>
  <c r="AF74" i="47"/>
  <c r="T74" i="47"/>
  <c r="AQ73" i="47"/>
  <c r="AE73" i="47"/>
  <c r="S73" i="47"/>
  <c r="AT72" i="47"/>
  <c r="AQ71" i="47"/>
  <c r="AE71" i="47"/>
  <c r="S71" i="47"/>
  <c r="AT70" i="47"/>
  <c r="AH70" i="47"/>
  <c r="V70" i="47"/>
  <c r="J70" i="47"/>
  <c r="AQ54" i="47"/>
  <c r="AT53" i="47"/>
  <c r="AP53" i="47"/>
  <c r="J53" i="47"/>
  <c r="AS52" i="47"/>
  <c r="AO52" i="47"/>
  <c r="AR59" i="47"/>
  <c r="AN59" i="47"/>
  <c r="AJ59" i="47"/>
  <c r="AF59" i="47"/>
  <c r="AB59" i="47"/>
  <c r="X59" i="47"/>
  <c r="T59" i="47"/>
  <c r="P59" i="47"/>
  <c r="L59" i="47"/>
  <c r="AQ58" i="47"/>
  <c r="AT57" i="47"/>
  <c r="AP57" i="47"/>
  <c r="J57" i="47"/>
  <c r="AS56" i="47"/>
  <c r="AO56" i="47"/>
  <c r="AP59" i="47"/>
  <c r="AD59" i="47"/>
  <c r="R59" i="47"/>
  <c r="AS58" i="47"/>
  <c r="AT54" i="47"/>
  <c r="AP54" i="47"/>
  <c r="J54" i="47"/>
  <c r="AS53" i="47"/>
  <c r="AO53" i="47"/>
  <c r="AR52" i="47"/>
  <c r="AQ59" i="47"/>
  <c r="AM59" i="47"/>
  <c r="AI59" i="47"/>
  <c r="AE59" i="47"/>
  <c r="AA59" i="47"/>
  <c r="W59" i="47"/>
  <c r="S59" i="47"/>
  <c r="O59" i="47"/>
  <c r="K59" i="47"/>
  <c r="AT58" i="47"/>
  <c r="AP58" i="47"/>
  <c r="J58" i="47"/>
  <c r="AS57" i="47"/>
  <c r="AO57" i="47"/>
  <c r="AR56" i="47"/>
  <c r="AS54" i="47"/>
  <c r="AR53" i="47"/>
  <c r="AH59" i="47"/>
  <c r="V59" i="47"/>
  <c r="J59" i="47"/>
  <c r="AR54" i="47"/>
  <c r="AQ53" i="47"/>
  <c r="AT52" i="47"/>
  <c r="AP52" i="47"/>
  <c r="J52" i="47"/>
  <c r="AS59" i="47"/>
  <c r="AO59" i="47"/>
  <c r="AK59" i="47"/>
  <c r="AG59" i="47"/>
  <c r="AC59" i="47"/>
  <c r="Y59" i="47"/>
  <c r="U59" i="47"/>
  <c r="Q59" i="47"/>
  <c r="M59" i="47"/>
  <c r="AR58" i="47"/>
  <c r="AQ57" i="47"/>
  <c r="AT56" i="47"/>
  <c r="AP56" i="47"/>
  <c r="J56" i="47"/>
  <c r="AO54" i="47"/>
  <c r="AQ52" i="47"/>
  <c r="AT59" i="47"/>
  <c r="AL59" i="47"/>
  <c r="Z59" i="47"/>
  <c r="N59" i="47"/>
  <c r="AO58" i="47"/>
  <c r="AR57" i="47"/>
  <c r="AQ56" i="47"/>
  <c r="J6" i="47"/>
  <c r="AR169" i="47"/>
  <c r="AQ170" i="47"/>
  <c r="AP168" i="47"/>
  <c r="J168" i="47"/>
  <c r="AS167" i="47"/>
  <c r="AO167" i="47"/>
  <c r="AS166" i="47"/>
  <c r="AO166" i="47"/>
  <c r="AR165" i="47"/>
  <c r="AQ164" i="47"/>
  <c r="AP163" i="47"/>
  <c r="J163" i="47"/>
  <c r="AS162" i="47"/>
  <c r="AO162" i="47"/>
  <c r="AR161" i="47"/>
  <c r="AQ160" i="47"/>
  <c r="AQ169" i="47"/>
  <c r="AP170" i="47"/>
  <c r="J170" i="47"/>
  <c r="AS168" i="47"/>
  <c r="AO168" i="47"/>
  <c r="AR167" i="47"/>
  <c r="AR166" i="47"/>
  <c r="AQ165" i="47"/>
  <c r="AP164" i="47"/>
  <c r="J164" i="47"/>
  <c r="AS163" i="47"/>
  <c r="AO163" i="47"/>
  <c r="AR162" i="47"/>
  <c r="AQ161" i="47"/>
  <c r="AP160" i="47"/>
  <c r="AP169" i="47"/>
  <c r="J169" i="47"/>
  <c r="AS170" i="47"/>
  <c r="AO170" i="47"/>
  <c r="AR168" i="47"/>
  <c r="AQ167" i="47"/>
  <c r="AQ166" i="47"/>
  <c r="AP165" i="47"/>
  <c r="J165" i="47"/>
  <c r="AS164" i="47"/>
  <c r="AO164" i="47"/>
  <c r="AR163" i="47"/>
  <c r="AQ162" i="47"/>
  <c r="AP161" i="47"/>
  <c r="J161" i="47"/>
  <c r="AS160" i="47"/>
  <c r="AO160" i="47"/>
  <c r="AS169" i="47"/>
  <c r="AO169" i="47"/>
  <c r="AR170" i="47"/>
  <c r="AQ168" i="47"/>
  <c r="AP167" i="47"/>
  <c r="AP166" i="47"/>
  <c r="J166" i="47"/>
  <c r="AS165" i="47"/>
  <c r="AO165" i="47"/>
  <c r="AR164" i="47"/>
  <c r="AQ163" i="47"/>
  <c r="AP162" i="47"/>
  <c r="J162" i="47"/>
  <c r="AS161" i="47"/>
  <c r="AO161" i="47"/>
  <c r="AR160" i="47"/>
  <c r="AR159" i="47"/>
  <c r="AR158" i="47"/>
  <c r="AQ157" i="47"/>
  <c r="AP156" i="47"/>
  <c r="J156" i="47"/>
  <c r="AR155" i="47"/>
  <c r="AQ154" i="47"/>
  <c r="AQ153" i="47"/>
  <c r="AP152" i="47"/>
  <c r="J152" i="47"/>
  <c r="AS151" i="47"/>
  <c r="AO151" i="47"/>
  <c r="AR150" i="47"/>
  <c r="AQ159" i="47"/>
  <c r="AQ158" i="47"/>
  <c r="AP157" i="47"/>
  <c r="J157" i="47"/>
  <c r="AS156" i="47"/>
  <c r="AO156" i="47"/>
  <c r="AQ155" i="47"/>
  <c r="AP154" i="47"/>
  <c r="J154" i="47"/>
  <c r="AP153" i="47"/>
  <c r="J153" i="47"/>
  <c r="AS152" i="47"/>
  <c r="AO152" i="47"/>
  <c r="AR151" i="47"/>
  <c r="AQ150" i="47"/>
  <c r="AP159" i="47"/>
  <c r="AP158" i="47"/>
  <c r="J158" i="47"/>
  <c r="AS157" i="47"/>
  <c r="AO157" i="47"/>
  <c r="AR156" i="47"/>
  <c r="AP155" i="47"/>
  <c r="J155" i="47"/>
  <c r="AS154" i="47"/>
  <c r="AO154" i="47"/>
  <c r="AS153" i="47"/>
  <c r="AO153" i="47"/>
  <c r="AR152" i="47"/>
  <c r="AQ151" i="47"/>
  <c r="AP150" i="47"/>
  <c r="J160" i="47"/>
  <c r="AS159" i="47"/>
  <c r="AO159" i="47"/>
  <c r="AS158" i="47"/>
  <c r="AO158" i="47"/>
  <c r="AR157" i="47"/>
  <c r="AQ156" i="47"/>
  <c r="AS155" i="47"/>
  <c r="AO155" i="47"/>
  <c r="AR154" i="47"/>
  <c r="AR153" i="47"/>
  <c r="AQ152" i="47"/>
  <c r="AP151" i="47"/>
  <c r="J151" i="47"/>
  <c r="AS150" i="47"/>
  <c r="AO150" i="47"/>
  <c r="AQ149" i="47"/>
  <c r="AP149" i="47"/>
  <c r="J149" i="47"/>
  <c r="AS149" i="47"/>
  <c r="AO149" i="47"/>
  <c r="J150" i="47"/>
  <c r="AR149" i="47"/>
  <c r="AT282" i="47"/>
  <c r="AP282" i="47"/>
  <c r="AQ281" i="47"/>
  <c r="AR282" i="47"/>
  <c r="J282" i="47"/>
  <c r="AS281" i="47"/>
  <c r="AO281" i="47"/>
  <c r="AQ282" i="47"/>
  <c r="AS282" i="47"/>
  <c r="AO282" i="47"/>
  <c r="AT281" i="47"/>
  <c r="AP281" i="47"/>
  <c r="AR281" i="47"/>
  <c r="AT131" i="47"/>
  <c r="AP131" i="47"/>
  <c r="J131" i="47"/>
  <c r="AT130" i="47"/>
  <c r="AP130" i="47"/>
  <c r="AR130" i="47"/>
  <c r="AS131" i="47"/>
  <c r="AO131" i="47"/>
  <c r="AS130" i="47"/>
  <c r="AO130" i="47"/>
  <c r="AR131" i="47"/>
  <c r="AQ131" i="47"/>
  <c r="AQ130" i="47"/>
  <c r="M62" i="42"/>
  <c r="M61" i="42"/>
  <c r="M60" i="42"/>
  <c r="E71" i="42"/>
  <c r="E70" i="42"/>
  <c r="F71" i="42"/>
  <c r="M66" i="42"/>
  <c r="M65" i="42"/>
  <c r="M64" i="42"/>
  <c r="M63" i="42"/>
  <c r="CA61" i="42"/>
  <c r="BZ61" i="42"/>
  <c r="BY61" i="42"/>
  <c r="BX61" i="42"/>
  <c r="BW61" i="42"/>
  <c r="BV61" i="42"/>
  <c r="D61" i="42"/>
  <c r="D71" i="42" s="1"/>
  <c r="N71" i="42" s="1"/>
  <c r="CA19" i="42"/>
  <c r="BZ19" i="42"/>
  <c r="BY19" i="42"/>
  <c r="BX19" i="42"/>
  <c r="BW19" i="42"/>
  <c r="BV19" i="42"/>
  <c r="BN19" i="42"/>
  <c r="BI19" i="42"/>
  <c r="AY19" i="42"/>
  <c r="AO19" i="42"/>
  <c r="AE19" i="42"/>
  <c r="U19" i="42"/>
  <c r="H19" i="42"/>
  <c r="CA18" i="42"/>
  <c r="BZ18" i="42"/>
  <c r="BY18" i="42"/>
  <c r="BX18" i="42"/>
  <c r="BW18" i="42"/>
  <c r="BV18" i="42"/>
  <c r="BN18" i="42"/>
  <c r="BI18" i="42"/>
  <c r="AY18" i="42"/>
  <c r="AO18" i="42"/>
  <c r="AE18" i="42"/>
  <c r="U18" i="42"/>
  <c r="H18" i="42"/>
  <c r="CA17" i="42"/>
  <c r="BZ17" i="42"/>
  <c r="BY17" i="42"/>
  <c r="BX17" i="42"/>
  <c r="BW17" i="42"/>
  <c r="BV17" i="42"/>
  <c r="BN17" i="42"/>
  <c r="BI17" i="42"/>
  <c r="AY17" i="42"/>
  <c r="AO17" i="42"/>
  <c r="AE17" i="42"/>
  <c r="U17" i="42"/>
  <c r="H17" i="42"/>
  <c r="CA15" i="42"/>
  <c r="BZ15" i="42"/>
  <c r="BY15" i="42"/>
  <c r="BX15" i="42"/>
  <c r="BW15" i="42"/>
  <c r="BV15" i="42"/>
  <c r="BN15" i="42"/>
  <c r="BI15" i="42"/>
  <c r="AY15" i="42"/>
  <c r="AO15" i="42"/>
  <c r="AE15" i="42"/>
  <c r="U15" i="42"/>
  <c r="H15" i="42"/>
  <c r="CA16" i="42"/>
  <c r="BZ16" i="42"/>
  <c r="BY16" i="42"/>
  <c r="BX16" i="42"/>
  <c r="BW16" i="42"/>
  <c r="BV16" i="42"/>
  <c r="BN16" i="42"/>
  <c r="BI16" i="42"/>
  <c r="AY16" i="42"/>
  <c r="AO16" i="42"/>
  <c r="AE16" i="42"/>
  <c r="U16" i="42"/>
  <c r="H16" i="42"/>
  <c r="I4" i="7"/>
  <c r="AM155" i="7"/>
  <c r="AL155" i="7"/>
  <c r="AK155" i="7"/>
  <c r="AJ155" i="7"/>
  <c r="AI155" i="7"/>
  <c r="AH155" i="7"/>
  <c r="AG155" i="7"/>
  <c r="AF155" i="7"/>
  <c r="AE155" i="7"/>
  <c r="AD155" i="7"/>
  <c r="AC155" i="7"/>
  <c r="AB155" i="7"/>
  <c r="AA155" i="7"/>
  <c r="Z155" i="7"/>
  <c r="Y155" i="7"/>
  <c r="X155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B155" i="7"/>
  <c r="G122" i="7"/>
  <c r="F122" i="7"/>
  <c r="E122" i="7"/>
  <c r="D122" i="7"/>
  <c r="C122" i="7"/>
  <c r="B122" i="7"/>
  <c r="AU70" i="47" l="1"/>
  <c r="AU71" i="47"/>
  <c r="AU73" i="47"/>
  <c r="AU74" i="47"/>
  <c r="AU59" i="47"/>
  <c r="H122" i="7"/>
  <c r="AS155" i="7"/>
  <c r="AU155" i="7"/>
  <c r="AR155" i="7"/>
  <c r="AQ155" i="7"/>
  <c r="AP155" i="7"/>
  <c r="AT155" i="7"/>
  <c r="CB61" i="42"/>
  <c r="T71" i="42"/>
  <c r="P71" i="42"/>
  <c r="BM71" i="42"/>
  <c r="BE71" i="42"/>
  <c r="AW71" i="42"/>
  <c r="AS71" i="42"/>
  <c r="AK71" i="42"/>
  <c r="AB71" i="42"/>
  <c r="S71" i="42"/>
  <c r="O71" i="42"/>
  <c r="BL71" i="42"/>
  <c r="BH71" i="42"/>
  <c r="BD71" i="42"/>
  <c r="AV71" i="42"/>
  <c r="AR71" i="42"/>
  <c r="AN71" i="42"/>
  <c r="AJ71" i="42"/>
  <c r="AA71" i="42"/>
  <c r="X71" i="42"/>
  <c r="R71" i="42"/>
  <c r="BG71" i="42"/>
  <c r="BC71" i="42"/>
  <c r="AU71" i="42"/>
  <c r="AM71" i="42"/>
  <c r="AI71" i="42"/>
  <c r="AD71" i="42"/>
  <c r="Z71" i="42"/>
  <c r="Q71" i="42"/>
  <c r="BF71" i="42"/>
  <c r="BB71" i="42"/>
  <c r="AX71" i="42"/>
  <c r="AT71" i="42"/>
  <c r="AL71" i="42"/>
  <c r="AH71" i="42"/>
  <c r="AC71" i="42"/>
  <c r="Y71" i="42"/>
  <c r="M18" i="42"/>
  <c r="CB18" i="42" s="1"/>
  <c r="M16" i="42"/>
  <c r="CB16" i="42" s="1"/>
  <c r="M19" i="42"/>
  <c r="CB19" i="42" s="1"/>
  <c r="M15" i="42"/>
  <c r="CB15" i="42" s="1"/>
  <c r="M17" i="42"/>
  <c r="CB17" i="42" s="1"/>
  <c r="J4" i="7"/>
  <c r="I122" i="7"/>
  <c r="AS24" i="25"/>
  <c r="AT24" i="25"/>
  <c r="AU24" i="25"/>
  <c r="M71" i="42" l="1"/>
  <c r="K4" i="7"/>
  <c r="K122" i="7" s="1"/>
  <c r="J122" i="7"/>
  <c r="AA5" i="45" l="1"/>
  <c r="AB5" i="45" s="1"/>
  <c r="AC5" i="45" s="1"/>
  <c r="AD5" i="45" s="1"/>
  <c r="D29" i="64" l="1"/>
  <c r="D26" i="64"/>
  <c r="C26" i="64"/>
  <c r="D25" i="64"/>
  <c r="D22" i="64"/>
  <c r="D21" i="64"/>
  <c r="D18" i="64"/>
  <c r="C18" i="64"/>
  <c r="D17" i="64"/>
  <c r="D14" i="64"/>
  <c r="C14" i="64"/>
  <c r="H26" i="64"/>
  <c r="I26" i="64"/>
  <c r="J26" i="64"/>
  <c r="K26" i="64"/>
  <c r="L26" i="64"/>
  <c r="M26" i="64"/>
  <c r="N26" i="64"/>
  <c r="O26" i="64"/>
  <c r="P26" i="64"/>
  <c r="Q26" i="64"/>
  <c r="R26" i="64"/>
  <c r="S26" i="64"/>
  <c r="T26" i="64"/>
  <c r="U26" i="64"/>
  <c r="V26" i="64"/>
  <c r="W26" i="64"/>
  <c r="X26" i="64"/>
  <c r="Y26" i="64"/>
  <c r="Z26" i="64"/>
  <c r="AA26" i="64"/>
  <c r="AB26" i="64"/>
  <c r="AC26" i="64"/>
  <c r="AD26" i="64"/>
  <c r="AE26" i="64"/>
  <c r="AF26" i="64"/>
  <c r="AG26" i="64"/>
  <c r="AH26" i="64"/>
  <c r="AI26" i="64"/>
  <c r="AJ26" i="64"/>
  <c r="AK26" i="64"/>
  <c r="AL26" i="64"/>
  <c r="AM26" i="64"/>
  <c r="AN26" i="64"/>
  <c r="AO26" i="64"/>
  <c r="AP26" i="64"/>
  <c r="AQ26" i="64"/>
  <c r="H27" i="64"/>
  <c r="I27" i="64"/>
  <c r="J27" i="64"/>
  <c r="K27" i="64"/>
  <c r="L27" i="64"/>
  <c r="M27" i="64"/>
  <c r="N27" i="64"/>
  <c r="O27" i="64"/>
  <c r="P27" i="64"/>
  <c r="Q27" i="64"/>
  <c r="R27" i="64"/>
  <c r="S27" i="64"/>
  <c r="T27" i="64"/>
  <c r="U27" i="64"/>
  <c r="V27" i="64"/>
  <c r="W27" i="64"/>
  <c r="X27" i="64"/>
  <c r="Y27" i="64"/>
  <c r="Z27" i="64"/>
  <c r="AA27" i="64"/>
  <c r="AB27" i="64"/>
  <c r="AC27" i="64"/>
  <c r="AD27" i="64"/>
  <c r="AE27" i="64"/>
  <c r="AF27" i="64"/>
  <c r="AG27" i="64"/>
  <c r="AH27" i="64"/>
  <c r="AI27" i="64"/>
  <c r="AJ27" i="64"/>
  <c r="AK27" i="64"/>
  <c r="AL27" i="64"/>
  <c r="AM27" i="64"/>
  <c r="AN27" i="64"/>
  <c r="AO27" i="64"/>
  <c r="AP27" i="64"/>
  <c r="AQ27" i="64"/>
  <c r="H28" i="64"/>
  <c r="I28" i="64"/>
  <c r="J28" i="64"/>
  <c r="K28" i="64"/>
  <c r="L28" i="64"/>
  <c r="M28" i="64"/>
  <c r="N28" i="64"/>
  <c r="O28" i="64"/>
  <c r="P28" i="64"/>
  <c r="Q28" i="64"/>
  <c r="R28" i="64"/>
  <c r="S28" i="64"/>
  <c r="T28" i="64"/>
  <c r="U28" i="64"/>
  <c r="V28" i="64"/>
  <c r="W28" i="64"/>
  <c r="X28" i="64"/>
  <c r="Y28" i="64"/>
  <c r="Z28" i="64"/>
  <c r="AA28" i="64"/>
  <c r="AB28" i="64"/>
  <c r="AC28" i="64"/>
  <c r="AD28" i="64"/>
  <c r="AE28" i="64"/>
  <c r="AF28" i="64"/>
  <c r="AG28" i="64"/>
  <c r="AH28" i="64"/>
  <c r="AI28" i="64"/>
  <c r="AJ28" i="64"/>
  <c r="AK28" i="64"/>
  <c r="AL28" i="64"/>
  <c r="AM28" i="64"/>
  <c r="AN28" i="64"/>
  <c r="AO28" i="64"/>
  <c r="AP28" i="64"/>
  <c r="AQ28" i="64"/>
  <c r="H29" i="64"/>
  <c r="I29" i="64"/>
  <c r="J29" i="64"/>
  <c r="K29" i="64"/>
  <c r="L29" i="64"/>
  <c r="M29" i="64"/>
  <c r="N29" i="64"/>
  <c r="O29" i="64"/>
  <c r="P29" i="64"/>
  <c r="Q29" i="64"/>
  <c r="R29" i="64"/>
  <c r="S29" i="64"/>
  <c r="T29" i="64"/>
  <c r="U29" i="64"/>
  <c r="V29" i="64"/>
  <c r="W29" i="64"/>
  <c r="X29" i="64"/>
  <c r="Y29" i="64"/>
  <c r="Z29" i="64"/>
  <c r="AA29" i="64"/>
  <c r="AB29" i="64"/>
  <c r="AC29" i="64"/>
  <c r="AD29" i="64"/>
  <c r="AE29" i="64"/>
  <c r="AF29" i="64"/>
  <c r="AG29" i="64"/>
  <c r="AH29" i="64"/>
  <c r="AI29" i="64"/>
  <c r="AJ29" i="64"/>
  <c r="AK29" i="64"/>
  <c r="AL29" i="64"/>
  <c r="AM29" i="64"/>
  <c r="AN29" i="64"/>
  <c r="AO29" i="64"/>
  <c r="AP29" i="64"/>
  <c r="AQ29" i="64"/>
  <c r="G27" i="64"/>
  <c r="G28" i="64"/>
  <c r="G29" i="64"/>
  <c r="G26" i="64"/>
  <c r="H22" i="64"/>
  <c r="I22" i="64"/>
  <c r="J22" i="64"/>
  <c r="K22" i="64"/>
  <c r="L22" i="64"/>
  <c r="M22" i="64"/>
  <c r="N22" i="64"/>
  <c r="O22" i="64"/>
  <c r="P22" i="64"/>
  <c r="Q22" i="64"/>
  <c r="R22" i="64"/>
  <c r="S22" i="64"/>
  <c r="T22" i="64"/>
  <c r="U22" i="64"/>
  <c r="V22" i="64"/>
  <c r="W22" i="64"/>
  <c r="X22" i="64"/>
  <c r="Y22" i="64"/>
  <c r="Z22" i="64"/>
  <c r="AA22" i="64"/>
  <c r="AB22" i="64"/>
  <c r="AC22" i="64"/>
  <c r="AD22" i="64"/>
  <c r="AE22" i="64"/>
  <c r="AF22" i="64"/>
  <c r="AG22" i="64"/>
  <c r="AH22" i="64"/>
  <c r="AI22" i="64"/>
  <c r="AJ22" i="64"/>
  <c r="AK22" i="64"/>
  <c r="AL22" i="64"/>
  <c r="AM22" i="64"/>
  <c r="AN22" i="64"/>
  <c r="AO22" i="64"/>
  <c r="AP22" i="64"/>
  <c r="AQ22" i="64"/>
  <c r="H23" i="64"/>
  <c r="I23" i="64"/>
  <c r="J23" i="64"/>
  <c r="K23" i="64"/>
  <c r="L23" i="64"/>
  <c r="M23" i="64"/>
  <c r="N23" i="64"/>
  <c r="O23" i="64"/>
  <c r="P23" i="64"/>
  <c r="Q23" i="64"/>
  <c r="R23" i="64"/>
  <c r="S23" i="64"/>
  <c r="T23" i="64"/>
  <c r="U23" i="64"/>
  <c r="V23" i="64"/>
  <c r="W23" i="64"/>
  <c r="X23" i="64"/>
  <c r="Y23" i="64"/>
  <c r="Z23" i="64"/>
  <c r="AA23" i="64"/>
  <c r="AB23" i="64"/>
  <c r="AC23" i="64"/>
  <c r="AD23" i="64"/>
  <c r="AE23" i="64"/>
  <c r="AF23" i="64"/>
  <c r="AG23" i="64"/>
  <c r="AH23" i="64"/>
  <c r="AI23" i="64"/>
  <c r="AJ23" i="64"/>
  <c r="AK23" i="64"/>
  <c r="AL23" i="64"/>
  <c r="AM23" i="64"/>
  <c r="AN23" i="64"/>
  <c r="AO23" i="64"/>
  <c r="AP23" i="64"/>
  <c r="AQ23" i="64"/>
  <c r="H24" i="64"/>
  <c r="I24" i="64"/>
  <c r="J24" i="64"/>
  <c r="K24" i="64"/>
  <c r="L24" i="64"/>
  <c r="M24" i="64"/>
  <c r="N24" i="64"/>
  <c r="O24" i="64"/>
  <c r="P24" i="64"/>
  <c r="R24" i="64"/>
  <c r="S24" i="64"/>
  <c r="T24" i="64"/>
  <c r="U24" i="64"/>
  <c r="V24" i="64"/>
  <c r="W24" i="64"/>
  <c r="X24" i="64"/>
  <c r="Y24" i="64"/>
  <c r="Z24" i="64"/>
  <c r="AA24" i="64"/>
  <c r="AB24" i="64"/>
  <c r="AC24" i="64"/>
  <c r="AD24" i="64"/>
  <c r="AE24" i="64"/>
  <c r="AF24" i="64"/>
  <c r="AG24" i="64"/>
  <c r="AH24" i="64"/>
  <c r="AI24" i="64"/>
  <c r="AJ24" i="64"/>
  <c r="AK24" i="64"/>
  <c r="AL24" i="64"/>
  <c r="AM24" i="64"/>
  <c r="AN24" i="64"/>
  <c r="AO24" i="64"/>
  <c r="AP24" i="64"/>
  <c r="AQ24" i="64"/>
  <c r="H25" i="64"/>
  <c r="I25" i="64"/>
  <c r="J25" i="64"/>
  <c r="K25" i="64"/>
  <c r="L25" i="64"/>
  <c r="M25" i="64"/>
  <c r="N25" i="64"/>
  <c r="O25" i="64"/>
  <c r="P25" i="64"/>
  <c r="Q25" i="64"/>
  <c r="R25" i="64"/>
  <c r="S25" i="64"/>
  <c r="T25" i="64"/>
  <c r="U25" i="64"/>
  <c r="V25" i="64"/>
  <c r="W25" i="64"/>
  <c r="X25" i="64"/>
  <c r="Y25" i="64"/>
  <c r="Z25" i="64"/>
  <c r="AA25" i="64"/>
  <c r="AB25" i="64"/>
  <c r="AC25" i="64"/>
  <c r="AD25" i="64"/>
  <c r="AE25" i="64"/>
  <c r="AF25" i="64"/>
  <c r="AG25" i="64"/>
  <c r="AH25" i="64"/>
  <c r="AI25" i="64"/>
  <c r="AJ25" i="64"/>
  <c r="AK25" i="64"/>
  <c r="AL25" i="64"/>
  <c r="AM25" i="64"/>
  <c r="AN25" i="64"/>
  <c r="AO25" i="64"/>
  <c r="AP25" i="64"/>
  <c r="AQ25" i="64"/>
  <c r="G23" i="64"/>
  <c r="G24" i="64"/>
  <c r="G25" i="64"/>
  <c r="G22" i="64"/>
  <c r="H18" i="64"/>
  <c r="I18" i="64"/>
  <c r="J18" i="64"/>
  <c r="K18" i="64"/>
  <c r="L18" i="64"/>
  <c r="M18" i="64"/>
  <c r="N18" i="64"/>
  <c r="O18" i="64"/>
  <c r="P18" i="64"/>
  <c r="Q18" i="64"/>
  <c r="R18" i="64"/>
  <c r="S18" i="64"/>
  <c r="T18" i="64"/>
  <c r="U18" i="64"/>
  <c r="V18" i="64"/>
  <c r="W18" i="64"/>
  <c r="X18" i="64"/>
  <c r="Y18" i="64"/>
  <c r="Z18" i="64"/>
  <c r="AA18" i="64"/>
  <c r="AB18" i="64"/>
  <c r="AC18" i="64"/>
  <c r="AD18" i="64"/>
  <c r="AE18" i="64"/>
  <c r="AF18" i="64"/>
  <c r="AG18" i="64"/>
  <c r="AH18" i="64"/>
  <c r="AI18" i="64"/>
  <c r="AJ18" i="64"/>
  <c r="AK18" i="64"/>
  <c r="AL18" i="64"/>
  <c r="AM18" i="64"/>
  <c r="AN18" i="64"/>
  <c r="AO18" i="64"/>
  <c r="AP18" i="64"/>
  <c r="AQ18" i="64"/>
  <c r="H19" i="64"/>
  <c r="I19" i="64"/>
  <c r="J19" i="64"/>
  <c r="K19" i="64"/>
  <c r="L19" i="64"/>
  <c r="M19" i="64"/>
  <c r="N19" i="64"/>
  <c r="O19" i="64"/>
  <c r="P19" i="64"/>
  <c r="Q19" i="64"/>
  <c r="R19" i="64"/>
  <c r="S19" i="64"/>
  <c r="T19" i="64"/>
  <c r="U19" i="64"/>
  <c r="V19" i="64"/>
  <c r="W19" i="64"/>
  <c r="X19" i="64"/>
  <c r="Y19" i="64"/>
  <c r="Z19" i="64"/>
  <c r="AA19" i="64"/>
  <c r="AB19" i="64"/>
  <c r="AC19" i="64"/>
  <c r="AD19" i="64"/>
  <c r="AE19" i="64"/>
  <c r="AF19" i="64"/>
  <c r="AG19" i="64"/>
  <c r="AH19" i="64"/>
  <c r="AI19" i="64"/>
  <c r="AJ19" i="64"/>
  <c r="AK19" i="64"/>
  <c r="AL19" i="64"/>
  <c r="AM19" i="64"/>
  <c r="AN19" i="64"/>
  <c r="AO19" i="64"/>
  <c r="AP19" i="64"/>
  <c r="AQ19" i="64"/>
  <c r="H20" i="64"/>
  <c r="I20" i="64"/>
  <c r="J20" i="64"/>
  <c r="K20" i="64"/>
  <c r="L20" i="64"/>
  <c r="M20" i="64"/>
  <c r="N20" i="64"/>
  <c r="O20" i="64"/>
  <c r="P20" i="64"/>
  <c r="Q20" i="64"/>
  <c r="R20" i="64"/>
  <c r="S20" i="64"/>
  <c r="T20" i="64"/>
  <c r="U20" i="64"/>
  <c r="V20" i="64"/>
  <c r="W20" i="64"/>
  <c r="X20" i="64"/>
  <c r="Y20" i="64"/>
  <c r="Z20" i="64"/>
  <c r="AA20" i="64"/>
  <c r="AB20" i="64"/>
  <c r="AC20" i="64"/>
  <c r="AD20" i="64"/>
  <c r="AE20" i="64"/>
  <c r="AF20" i="64"/>
  <c r="AG20" i="64"/>
  <c r="AH20" i="64"/>
  <c r="AI20" i="64"/>
  <c r="AJ20" i="64"/>
  <c r="AK20" i="64"/>
  <c r="AL20" i="64"/>
  <c r="AM20" i="64"/>
  <c r="AN20" i="64"/>
  <c r="AO20" i="64"/>
  <c r="AP20" i="64"/>
  <c r="AQ20" i="64"/>
  <c r="H21" i="64"/>
  <c r="I21" i="64"/>
  <c r="J21" i="64"/>
  <c r="K21" i="64"/>
  <c r="L21" i="64"/>
  <c r="M21" i="64"/>
  <c r="N21" i="64"/>
  <c r="O21" i="64"/>
  <c r="P21" i="64"/>
  <c r="Q21" i="64"/>
  <c r="R21" i="64"/>
  <c r="S21" i="64"/>
  <c r="T21" i="64"/>
  <c r="U21" i="64"/>
  <c r="V21" i="64"/>
  <c r="W21" i="64"/>
  <c r="X21" i="64"/>
  <c r="Y21" i="64"/>
  <c r="Z21" i="64"/>
  <c r="AA21" i="64"/>
  <c r="AB21" i="64"/>
  <c r="AC21" i="64"/>
  <c r="AD21" i="64"/>
  <c r="AE21" i="64"/>
  <c r="AF21" i="64"/>
  <c r="AG21" i="64"/>
  <c r="AH21" i="64"/>
  <c r="AI21" i="64"/>
  <c r="AJ21" i="64"/>
  <c r="AK21" i="64"/>
  <c r="AL21" i="64"/>
  <c r="AM21" i="64"/>
  <c r="AN21" i="64"/>
  <c r="AO21" i="64"/>
  <c r="AP21" i="64"/>
  <c r="AQ21" i="64"/>
  <c r="G19" i="64"/>
  <c r="G20" i="64"/>
  <c r="G21" i="64"/>
  <c r="G18" i="64"/>
  <c r="H14" i="64"/>
  <c r="I14" i="64"/>
  <c r="J14" i="64"/>
  <c r="K14" i="64"/>
  <c r="L14" i="64"/>
  <c r="M14" i="64"/>
  <c r="N14" i="64"/>
  <c r="O14" i="64"/>
  <c r="P14" i="64"/>
  <c r="Q14" i="64"/>
  <c r="R14" i="64"/>
  <c r="S14" i="64"/>
  <c r="T14" i="64"/>
  <c r="U14" i="64"/>
  <c r="V14" i="64"/>
  <c r="W14" i="64"/>
  <c r="X14" i="64"/>
  <c r="Y14" i="64"/>
  <c r="Z14" i="64"/>
  <c r="AA14" i="64"/>
  <c r="AB14" i="64"/>
  <c r="AC14" i="64"/>
  <c r="AD14" i="64"/>
  <c r="AE14" i="64"/>
  <c r="AF14" i="64"/>
  <c r="AG14" i="64"/>
  <c r="AH14" i="64"/>
  <c r="AI14" i="64"/>
  <c r="AJ14" i="64"/>
  <c r="AK14" i="64"/>
  <c r="AL14" i="64"/>
  <c r="AM14" i="64"/>
  <c r="AN14" i="64"/>
  <c r="AO14" i="64"/>
  <c r="AP14" i="64"/>
  <c r="AQ14" i="64"/>
  <c r="H15" i="64"/>
  <c r="I15" i="64"/>
  <c r="J15" i="64"/>
  <c r="K15" i="64"/>
  <c r="L15" i="64"/>
  <c r="M15" i="64"/>
  <c r="N15" i="64"/>
  <c r="O15" i="64"/>
  <c r="P15" i="64"/>
  <c r="Q15" i="64"/>
  <c r="R15" i="64"/>
  <c r="S15" i="64"/>
  <c r="T15" i="64"/>
  <c r="U15" i="64"/>
  <c r="V15" i="64"/>
  <c r="W15" i="64"/>
  <c r="X15" i="64"/>
  <c r="Y15" i="64"/>
  <c r="Z15" i="64"/>
  <c r="AA15" i="64"/>
  <c r="AB15" i="64"/>
  <c r="AC15" i="64"/>
  <c r="AD15" i="64"/>
  <c r="AE15" i="64"/>
  <c r="AF15" i="64"/>
  <c r="AG15" i="64"/>
  <c r="AH15" i="64"/>
  <c r="AI15" i="64"/>
  <c r="AJ15" i="64"/>
  <c r="AK15" i="64"/>
  <c r="AL15" i="64"/>
  <c r="AM15" i="64"/>
  <c r="AN15" i="64"/>
  <c r="AO15" i="64"/>
  <c r="AP15" i="64"/>
  <c r="AQ15" i="64"/>
  <c r="H16" i="64"/>
  <c r="I16" i="64"/>
  <c r="J16" i="64"/>
  <c r="K16" i="64"/>
  <c r="L16" i="64"/>
  <c r="M16" i="64"/>
  <c r="N16" i="64"/>
  <c r="O16" i="64"/>
  <c r="P16" i="64"/>
  <c r="Q16" i="64"/>
  <c r="R16" i="64"/>
  <c r="S16" i="64"/>
  <c r="T16" i="64"/>
  <c r="U16" i="64"/>
  <c r="V16" i="64"/>
  <c r="W16" i="64"/>
  <c r="X16" i="64"/>
  <c r="Y16" i="64"/>
  <c r="Z16" i="64"/>
  <c r="AA16" i="64"/>
  <c r="AB16" i="64"/>
  <c r="AC16" i="64"/>
  <c r="AD16" i="64"/>
  <c r="AE16" i="64"/>
  <c r="AF16" i="64"/>
  <c r="AG16" i="64"/>
  <c r="AH16" i="64"/>
  <c r="AI16" i="64"/>
  <c r="AJ16" i="64"/>
  <c r="AK16" i="64"/>
  <c r="AL16" i="64"/>
  <c r="AM16" i="64"/>
  <c r="AN16" i="64"/>
  <c r="AO16" i="64"/>
  <c r="AP16" i="64"/>
  <c r="AQ16" i="64"/>
  <c r="H17" i="64"/>
  <c r="I17" i="64"/>
  <c r="J17" i="64"/>
  <c r="K17" i="64"/>
  <c r="L17" i="64"/>
  <c r="M17" i="64"/>
  <c r="N17" i="64"/>
  <c r="O17" i="64"/>
  <c r="P17" i="64"/>
  <c r="Q17" i="64"/>
  <c r="R17" i="64"/>
  <c r="S17" i="64"/>
  <c r="T17" i="64"/>
  <c r="U17" i="64"/>
  <c r="V17" i="64"/>
  <c r="W17" i="64"/>
  <c r="X17" i="64"/>
  <c r="Y17" i="64"/>
  <c r="Z17" i="64"/>
  <c r="AA17" i="64"/>
  <c r="AB17" i="64"/>
  <c r="AC17" i="64"/>
  <c r="AD17" i="64"/>
  <c r="AE17" i="64"/>
  <c r="AF17" i="64"/>
  <c r="AG17" i="64"/>
  <c r="AH17" i="64"/>
  <c r="AI17" i="64"/>
  <c r="AJ17" i="64"/>
  <c r="AK17" i="64"/>
  <c r="AL17" i="64"/>
  <c r="AM17" i="64"/>
  <c r="AN17" i="64"/>
  <c r="AO17" i="64"/>
  <c r="AP17" i="64"/>
  <c r="AQ17" i="64"/>
  <c r="G17" i="64"/>
  <c r="G16" i="64"/>
  <c r="G15" i="64"/>
  <c r="G14" i="64"/>
  <c r="C10" i="64"/>
  <c r="H10" i="64"/>
  <c r="I10" i="64"/>
  <c r="J10" i="64"/>
  <c r="K10" i="64"/>
  <c r="L10" i="64"/>
  <c r="M10" i="64"/>
  <c r="N10" i="64"/>
  <c r="O10" i="64"/>
  <c r="P10" i="64"/>
  <c r="Q10" i="64"/>
  <c r="R10" i="64"/>
  <c r="S10" i="64"/>
  <c r="T10" i="64"/>
  <c r="U10" i="64"/>
  <c r="V10" i="64"/>
  <c r="W10" i="64"/>
  <c r="X10" i="64"/>
  <c r="Y10" i="64"/>
  <c r="Z10" i="64"/>
  <c r="AA10" i="64"/>
  <c r="AB10" i="64"/>
  <c r="AC10" i="64"/>
  <c r="AD10" i="64"/>
  <c r="AE10" i="64"/>
  <c r="AF10" i="64"/>
  <c r="AG10" i="64"/>
  <c r="AH10" i="64"/>
  <c r="AI10" i="64"/>
  <c r="AJ10" i="64"/>
  <c r="AK10" i="64"/>
  <c r="AL10" i="64"/>
  <c r="AM10" i="64"/>
  <c r="AN10" i="64"/>
  <c r="AO10" i="64"/>
  <c r="AP10" i="64"/>
  <c r="AQ10" i="64"/>
  <c r="H11" i="64"/>
  <c r="I11" i="64"/>
  <c r="J11" i="64"/>
  <c r="K11" i="64"/>
  <c r="L11" i="64"/>
  <c r="M11" i="64"/>
  <c r="N11" i="64"/>
  <c r="O11" i="64"/>
  <c r="P11" i="64"/>
  <c r="Q11" i="64"/>
  <c r="R11" i="64"/>
  <c r="S11" i="64"/>
  <c r="T11" i="64"/>
  <c r="U11" i="64"/>
  <c r="V11" i="64"/>
  <c r="W11" i="64"/>
  <c r="X11" i="64"/>
  <c r="Y11" i="64"/>
  <c r="Z11" i="64"/>
  <c r="AA11" i="64"/>
  <c r="AB11" i="64"/>
  <c r="AC11" i="64"/>
  <c r="AD11" i="64"/>
  <c r="AE11" i="64"/>
  <c r="AF11" i="64"/>
  <c r="AG11" i="64"/>
  <c r="AH11" i="64"/>
  <c r="AI11" i="64"/>
  <c r="AJ11" i="64"/>
  <c r="AK11" i="64"/>
  <c r="AL11" i="64"/>
  <c r="AM11" i="64"/>
  <c r="AN11" i="64"/>
  <c r="AO11" i="64"/>
  <c r="AP11" i="64"/>
  <c r="AQ11" i="64"/>
  <c r="H12" i="64"/>
  <c r="I12" i="64"/>
  <c r="J12" i="64"/>
  <c r="K12" i="64"/>
  <c r="L12" i="64"/>
  <c r="M12" i="64"/>
  <c r="N12" i="64"/>
  <c r="O12" i="64"/>
  <c r="P12" i="64"/>
  <c r="Q12" i="64"/>
  <c r="R12" i="64"/>
  <c r="S12" i="64"/>
  <c r="T12" i="64"/>
  <c r="U12" i="64"/>
  <c r="V12" i="64"/>
  <c r="W12" i="64"/>
  <c r="X12" i="64"/>
  <c r="Y12" i="64"/>
  <c r="Z12" i="64"/>
  <c r="AA12" i="64"/>
  <c r="AB12" i="64"/>
  <c r="AC12" i="64"/>
  <c r="AD12" i="64"/>
  <c r="AE12" i="64"/>
  <c r="AF12" i="64"/>
  <c r="AG12" i="64"/>
  <c r="AH12" i="64"/>
  <c r="AI12" i="64"/>
  <c r="AJ12" i="64"/>
  <c r="AK12" i="64"/>
  <c r="AL12" i="64"/>
  <c r="AM12" i="64"/>
  <c r="AN12" i="64"/>
  <c r="AO12" i="64"/>
  <c r="AP12" i="64"/>
  <c r="AQ12" i="64"/>
  <c r="H13" i="64"/>
  <c r="I13" i="64"/>
  <c r="J13" i="64"/>
  <c r="K13" i="64"/>
  <c r="L13" i="64"/>
  <c r="M13" i="64"/>
  <c r="N13" i="64"/>
  <c r="O13" i="64"/>
  <c r="P13" i="64"/>
  <c r="Q13" i="64"/>
  <c r="R13" i="64"/>
  <c r="S13" i="64"/>
  <c r="T13" i="64"/>
  <c r="U13" i="64"/>
  <c r="V13" i="64"/>
  <c r="W13" i="64"/>
  <c r="X13" i="64"/>
  <c r="Y13" i="64"/>
  <c r="Z13" i="64"/>
  <c r="AA13" i="64"/>
  <c r="AB13" i="64"/>
  <c r="AC13" i="64"/>
  <c r="AD13" i="64"/>
  <c r="AE13" i="64"/>
  <c r="AF13" i="64"/>
  <c r="AG13" i="64"/>
  <c r="AH13" i="64"/>
  <c r="AI13" i="64"/>
  <c r="AJ13" i="64"/>
  <c r="AK13" i="64"/>
  <c r="AL13" i="64"/>
  <c r="AM13" i="64"/>
  <c r="AN13" i="64"/>
  <c r="AO13" i="64"/>
  <c r="AP13" i="64"/>
  <c r="AQ13" i="64"/>
  <c r="G11" i="64"/>
  <c r="G12" i="64"/>
  <c r="G13" i="64"/>
  <c r="G10" i="64"/>
  <c r="C6" i="64"/>
  <c r="AL4" i="64"/>
  <c r="AM4" i="64"/>
  <c r="AN4" i="64"/>
  <c r="AO4" i="64"/>
  <c r="AO6" i="64"/>
  <c r="AP6" i="64"/>
  <c r="AQ6" i="64"/>
  <c r="AL7" i="64"/>
  <c r="AM7" i="64"/>
  <c r="AN7" i="64"/>
  <c r="AO7" i="64"/>
  <c r="AP7" i="64"/>
  <c r="AQ7" i="64"/>
  <c r="AL8" i="64"/>
  <c r="AM8" i="64"/>
  <c r="AN8" i="64"/>
  <c r="AO8" i="64"/>
  <c r="AP8" i="64"/>
  <c r="AQ8" i="64"/>
  <c r="AL9" i="64"/>
  <c r="AM9" i="64"/>
  <c r="AN9" i="64"/>
  <c r="AO9" i="64"/>
  <c r="AP9" i="64"/>
  <c r="AQ9" i="64"/>
  <c r="AK9" i="64"/>
  <c r="AJ9" i="64"/>
  <c r="AI9" i="64"/>
  <c r="AH9" i="64"/>
  <c r="AG9" i="64"/>
  <c r="AF9" i="64"/>
  <c r="AE9" i="64"/>
  <c r="AD9" i="64"/>
  <c r="AC9" i="64"/>
  <c r="AB9" i="64"/>
  <c r="AA9" i="64"/>
  <c r="Z9" i="64"/>
  <c r="Y9" i="64"/>
  <c r="X9" i="64"/>
  <c r="W9" i="64"/>
  <c r="V9" i="64"/>
  <c r="U9" i="64"/>
  <c r="T9" i="64"/>
  <c r="S9" i="64"/>
  <c r="R9" i="64"/>
  <c r="Q9" i="64"/>
  <c r="P9" i="64"/>
  <c r="O9" i="64"/>
  <c r="N9" i="64"/>
  <c r="M9" i="64"/>
  <c r="L9" i="64"/>
  <c r="K9" i="64"/>
  <c r="J9" i="64"/>
  <c r="I9" i="64"/>
  <c r="H9" i="64"/>
  <c r="AK8" i="64"/>
  <c r="AJ8" i="64"/>
  <c r="AI8" i="64"/>
  <c r="AH8" i="64"/>
  <c r="AG8" i="64"/>
  <c r="AF8" i="64"/>
  <c r="AE8" i="64"/>
  <c r="AD8" i="64"/>
  <c r="AC8" i="64"/>
  <c r="AB8" i="64"/>
  <c r="AA8" i="64"/>
  <c r="Z8" i="64"/>
  <c r="Y8" i="64"/>
  <c r="X8" i="64"/>
  <c r="W8" i="64"/>
  <c r="V8" i="64"/>
  <c r="U8" i="64"/>
  <c r="T8" i="64"/>
  <c r="S8" i="64"/>
  <c r="R8" i="64"/>
  <c r="Q8" i="64"/>
  <c r="P8" i="64"/>
  <c r="O8" i="64"/>
  <c r="N8" i="64"/>
  <c r="M8" i="64"/>
  <c r="L8" i="64"/>
  <c r="K8" i="64"/>
  <c r="J8" i="64"/>
  <c r="I8" i="64"/>
  <c r="H8" i="64"/>
  <c r="AK7" i="64"/>
  <c r="AJ7" i="64"/>
  <c r="AI7" i="64"/>
  <c r="AH7" i="64"/>
  <c r="AG7" i="64"/>
  <c r="AF7" i="64"/>
  <c r="AE7" i="64"/>
  <c r="AD7" i="64"/>
  <c r="AC7" i="64"/>
  <c r="AB7" i="64"/>
  <c r="AA7" i="64"/>
  <c r="Z7" i="64"/>
  <c r="Y7" i="64"/>
  <c r="X7" i="64"/>
  <c r="W7" i="64"/>
  <c r="V7" i="64"/>
  <c r="U7" i="64"/>
  <c r="T7" i="64"/>
  <c r="S7" i="64"/>
  <c r="R7" i="64"/>
  <c r="Q7" i="64"/>
  <c r="P7" i="64"/>
  <c r="O7" i="64"/>
  <c r="N7" i="64"/>
  <c r="M7" i="64"/>
  <c r="L7" i="64"/>
  <c r="K7" i="64"/>
  <c r="J7" i="64"/>
  <c r="I7" i="64"/>
  <c r="H7" i="64"/>
  <c r="AH6" i="64"/>
  <c r="AA6" i="64"/>
  <c r="Y6" i="64"/>
  <c r="X6" i="64"/>
  <c r="W6" i="64"/>
  <c r="V6" i="64"/>
  <c r="U6" i="64"/>
  <c r="T6" i="64"/>
  <c r="S6" i="64"/>
  <c r="O6" i="64"/>
  <c r="N6" i="64"/>
  <c r="M6" i="64"/>
  <c r="L6" i="64"/>
  <c r="K6" i="64"/>
  <c r="J6" i="64"/>
  <c r="I6" i="64"/>
  <c r="H6" i="64"/>
  <c r="O5" i="64"/>
  <c r="N5" i="64"/>
  <c r="M5" i="64"/>
  <c r="L5" i="64"/>
  <c r="K5" i="64"/>
  <c r="J5" i="64"/>
  <c r="I5" i="64"/>
  <c r="H5" i="64"/>
  <c r="AK4" i="64"/>
  <c r="AJ4" i="64"/>
  <c r="AI4" i="64"/>
  <c r="AH4" i="64"/>
  <c r="AG4" i="64"/>
  <c r="AF4" i="64"/>
  <c r="AE4" i="64"/>
  <c r="AD4" i="64"/>
  <c r="AC4" i="64"/>
  <c r="AB4" i="64"/>
  <c r="AA4" i="64"/>
  <c r="Z4" i="64"/>
  <c r="Y4" i="64"/>
  <c r="X4" i="64"/>
  <c r="W4" i="64"/>
  <c r="V4" i="64"/>
  <c r="U4" i="64"/>
  <c r="T4" i="64"/>
  <c r="S4" i="64"/>
  <c r="R4" i="64"/>
  <c r="Q4" i="64"/>
  <c r="P4" i="64"/>
  <c r="O4" i="64"/>
  <c r="N4" i="64"/>
  <c r="M4" i="64"/>
  <c r="L4" i="64"/>
  <c r="K4" i="64"/>
  <c r="J4" i="64"/>
  <c r="I4" i="64"/>
  <c r="H4" i="64"/>
  <c r="G5" i="64"/>
  <c r="G4" i="64"/>
  <c r="G7" i="64"/>
  <c r="G8" i="64"/>
  <c r="G9" i="64"/>
  <c r="G6" i="64"/>
  <c r="AX19" i="64" l="1"/>
  <c r="AX12" i="64"/>
  <c r="AX11" i="64"/>
  <c r="AX10" i="64"/>
  <c r="AS18" i="64"/>
  <c r="AV20" i="64"/>
  <c r="G30" i="64"/>
  <c r="AN30" i="64"/>
  <c r="X30" i="64"/>
  <c r="H30" i="64"/>
  <c r="AS26" i="64"/>
  <c r="AQ30" i="64"/>
  <c r="AM30" i="64"/>
  <c r="AI30" i="64"/>
  <c r="AE30" i="64"/>
  <c r="AA30" i="64"/>
  <c r="W30" i="64"/>
  <c r="S30" i="64"/>
  <c r="O30" i="64"/>
  <c r="K30" i="64"/>
  <c r="AF30" i="64"/>
  <c r="T30" i="64"/>
  <c r="L30" i="64"/>
  <c r="AP30" i="64"/>
  <c r="AL30" i="64"/>
  <c r="AH30" i="64"/>
  <c r="AD30" i="64"/>
  <c r="Z30" i="64"/>
  <c r="V30" i="64"/>
  <c r="R30" i="64"/>
  <c r="N30" i="64"/>
  <c r="J30" i="64"/>
  <c r="AJ30" i="64"/>
  <c r="AB30" i="64"/>
  <c r="P30" i="64"/>
  <c r="AO30" i="64"/>
  <c r="AK30" i="64"/>
  <c r="AG30" i="64"/>
  <c r="AC30" i="64"/>
  <c r="Y30" i="64"/>
  <c r="U30" i="64"/>
  <c r="M30" i="64"/>
  <c r="I30" i="64"/>
  <c r="AS14" i="64"/>
  <c r="AS29" i="64"/>
  <c r="AX29" i="64"/>
  <c r="AX28" i="64"/>
  <c r="AX27" i="64"/>
  <c r="AX26" i="64"/>
  <c r="AS28" i="64"/>
  <c r="AS22" i="64"/>
  <c r="AX22" i="64"/>
  <c r="AX23" i="64"/>
  <c r="AW24" i="64"/>
  <c r="AT23" i="64"/>
  <c r="AW25" i="64"/>
  <c r="AS23" i="64"/>
  <c r="AV25" i="64"/>
  <c r="AW23" i="64"/>
  <c r="AS25" i="64"/>
  <c r="AX25" i="64"/>
  <c r="AT25" i="64"/>
  <c r="AX24" i="64"/>
  <c r="AU23" i="64"/>
  <c r="AS24" i="64"/>
  <c r="AU25" i="64"/>
  <c r="AV23" i="64"/>
  <c r="AW29" i="64"/>
  <c r="AW28" i="64"/>
  <c r="AW27" i="64"/>
  <c r="AT29" i="64"/>
  <c r="AT28" i="64"/>
  <c r="AT27" i="64"/>
  <c r="AU29" i="64"/>
  <c r="AU28" i="64"/>
  <c r="AU27" i="64"/>
  <c r="AS27" i="64"/>
  <c r="AV29" i="64"/>
  <c r="AV28" i="64"/>
  <c r="AV27" i="64"/>
  <c r="AT26" i="64"/>
  <c r="AV26" i="64"/>
  <c r="AW21" i="64"/>
  <c r="AW17" i="64"/>
  <c r="AS17" i="64"/>
  <c r="AU16" i="64"/>
  <c r="AS15" i="64"/>
  <c r="AW14" i="64"/>
  <c r="AW15" i="64"/>
  <c r="AT22" i="64"/>
  <c r="AS20" i="64"/>
  <c r="AS19" i="64"/>
  <c r="AT21" i="64"/>
  <c r="AW20" i="64"/>
  <c r="AW19" i="64"/>
  <c r="AT18" i="64"/>
  <c r="AS21" i="64"/>
  <c r="AX21" i="64"/>
  <c r="AX20" i="64"/>
  <c r="AU20" i="64"/>
  <c r="AT20" i="64"/>
  <c r="AT19" i="64"/>
  <c r="AX18" i="64"/>
  <c r="AX15" i="64"/>
  <c r="AT15" i="64"/>
  <c r="AV17" i="64"/>
  <c r="AV16" i="64"/>
  <c r="AV15" i="64"/>
  <c r="AW16" i="64"/>
  <c r="AX17" i="64"/>
  <c r="AT17" i="64"/>
  <c r="AT16" i="64"/>
  <c r="AX14" i="64"/>
  <c r="AX16" i="64"/>
  <c r="AS16" i="64"/>
  <c r="AU17" i="64"/>
  <c r="AU15" i="64"/>
  <c r="AS12" i="64"/>
  <c r="AS10" i="64"/>
  <c r="AT12" i="64"/>
  <c r="AS11" i="64"/>
  <c r="AT7" i="64"/>
  <c r="AV8" i="64"/>
  <c r="AT9" i="64"/>
  <c r="AS8" i="64"/>
  <c r="AV13" i="64"/>
  <c r="AU13" i="64"/>
  <c r="AU12" i="64"/>
  <c r="AV11" i="64"/>
  <c r="AU11" i="64"/>
  <c r="AV12" i="64"/>
  <c r="AW13" i="64"/>
  <c r="AW12" i="64"/>
  <c r="AW11" i="64"/>
  <c r="AS13" i="64"/>
  <c r="AX13" i="64"/>
  <c r="AT13" i="64"/>
  <c r="AT11" i="64"/>
  <c r="AT10" i="64"/>
  <c r="AT14" i="64"/>
  <c r="AV19" i="64"/>
  <c r="AV18" i="64"/>
  <c r="AU19" i="64"/>
  <c r="AU18" i="64"/>
  <c r="AV21" i="64"/>
  <c r="AU21" i="64"/>
  <c r="AV24" i="64"/>
  <c r="AU24" i="64"/>
  <c r="AW26" i="64"/>
  <c r="AU26" i="64"/>
  <c r="AW22" i="64"/>
  <c r="AV22" i="64"/>
  <c r="AU22" i="64"/>
  <c r="AW18" i="64"/>
  <c r="AV14" i="64"/>
  <c r="AU14" i="64"/>
  <c r="AS7" i="64"/>
  <c r="AU7" i="64"/>
  <c r="AW8" i="64"/>
  <c r="AU9" i="64"/>
  <c r="AX8" i="64"/>
  <c r="AX6" i="64"/>
  <c r="AW7" i="64"/>
  <c r="AU8" i="64"/>
  <c r="AS9" i="64"/>
  <c r="AW9" i="64"/>
  <c r="AX9" i="64"/>
  <c r="AX7" i="64"/>
  <c r="AS6" i="64"/>
  <c r="AV7" i="64"/>
  <c r="AT8" i="64"/>
  <c r="AV9" i="64"/>
  <c r="AW10" i="64"/>
  <c r="AV10" i="64"/>
  <c r="AU10" i="64"/>
  <c r="AY11" i="64" l="1"/>
  <c r="AY28" i="64"/>
  <c r="AY16" i="64"/>
  <c r="AY17" i="64"/>
  <c r="AY29" i="64"/>
  <c r="AY27" i="64"/>
  <c r="AY25" i="64"/>
  <c r="AY23" i="64"/>
  <c r="AY26" i="64"/>
  <c r="AY22" i="64"/>
  <c r="AY21" i="64"/>
  <c r="AY20" i="64"/>
  <c r="AY13" i="64"/>
  <c r="AY15" i="64"/>
  <c r="AS5" i="64"/>
  <c r="AY19" i="64"/>
  <c r="AY14" i="64"/>
  <c r="AY18" i="64"/>
  <c r="AX5" i="64"/>
  <c r="AY12" i="64"/>
  <c r="AY8" i="64"/>
  <c r="AY7" i="64"/>
  <c r="AY10" i="64"/>
  <c r="AY9" i="64"/>
  <c r="AN6" i="64" l="1"/>
  <c r="AG6" i="64"/>
  <c r="Z6" i="64"/>
  <c r="AU6" i="64" s="1"/>
  <c r="AU5" i="64" s="1"/>
  <c r="AM6" i="64"/>
  <c r="AL6" i="64"/>
  <c r="AK6" i="64"/>
  <c r="AJ6" i="64"/>
  <c r="AI6" i="64"/>
  <c r="AF6" i="64"/>
  <c r="AE6" i="64"/>
  <c r="AD6" i="64"/>
  <c r="AC6" i="64"/>
  <c r="AB6" i="64"/>
  <c r="AW6" i="64" l="1"/>
  <c r="AW5" i="64" s="1"/>
  <c r="AV6" i="64"/>
  <c r="AV5" i="64" s="1"/>
  <c r="Z83" i="25"/>
  <c r="BM83" i="25"/>
  <c r="BL83" i="25"/>
  <c r="BH83" i="25"/>
  <c r="BG83" i="25"/>
  <c r="BF83" i="25"/>
  <c r="BE83" i="25"/>
  <c r="BD83" i="25"/>
  <c r="BC83" i="25"/>
  <c r="BB83" i="25"/>
  <c r="AX83" i="25"/>
  <c r="AW83" i="25"/>
  <c r="AV83" i="25"/>
  <c r="AU83" i="25"/>
  <c r="AT83" i="25"/>
  <c r="AS83" i="25"/>
  <c r="AR83" i="25"/>
  <c r="AN83" i="25"/>
  <c r="AM83" i="25"/>
  <c r="AL83" i="25"/>
  <c r="AK83" i="25"/>
  <c r="AJ83" i="25"/>
  <c r="AI83" i="25"/>
  <c r="AH83" i="25"/>
  <c r="AD83" i="25"/>
  <c r="AC83" i="25"/>
  <c r="AB83" i="25"/>
  <c r="AA83" i="25"/>
  <c r="Y83" i="25"/>
  <c r="X83" i="25"/>
  <c r="T83" i="25"/>
  <c r="S83" i="25"/>
  <c r="R83" i="25"/>
  <c r="Q83" i="25"/>
  <c r="P83" i="25"/>
  <c r="O83" i="25"/>
  <c r="N83" i="25"/>
  <c r="D52" i="25" l="1"/>
  <c r="D68" i="25" s="1"/>
  <c r="D51" i="25"/>
  <c r="D67" i="25" s="1"/>
  <c r="D50" i="25"/>
  <c r="D66" i="25" s="1"/>
  <c r="Z66" i="25" s="1"/>
  <c r="D49" i="25"/>
  <c r="D65" i="25" s="1"/>
  <c r="D48" i="25"/>
  <c r="D64" i="25" s="1"/>
  <c r="D47" i="25"/>
  <c r="D63" i="25" s="1"/>
  <c r="Z63" i="25" s="1"/>
  <c r="D46" i="25"/>
  <c r="D62" i="25" s="1"/>
  <c r="D45" i="25"/>
  <c r="D61" i="25" s="1"/>
  <c r="D44" i="25"/>
  <c r="D60" i="25" s="1"/>
  <c r="AC60" i="25" s="1"/>
  <c r="D43" i="25"/>
  <c r="D59" i="25" s="1"/>
  <c r="AA59" i="25" s="1"/>
  <c r="D42" i="25"/>
  <c r="D58" i="25" s="1"/>
  <c r="D41" i="25"/>
  <c r="D57" i="25" s="1"/>
  <c r="BE57" i="25" l="1"/>
  <c r="AU57" i="25"/>
  <c r="AK57" i="25"/>
  <c r="BH57" i="25"/>
  <c r="BD57" i="25"/>
  <c r="AX57" i="25"/>
  <c r="AT57" i="25"/>
  <c r="AN57" i="25"/>
  <c r="AJ57" i="25"/>
  <c r="BG57" i="25"/>
  <c r="BC57" i="25"/>
  <c r="AW57" i="25"/>
  <c r="AS57" i="25"/>
  <c r="AM57" i="25"/>
  <c r="AI57" i="25"/>
  <c r="BF57" i="25"/>
  <c r="BB57" i="25"/>
  <c r="AV57" i="25"/>
  <c r="AR57" i="25"/>
  <c r="AL57" i="25"/>
  <c r="AH57" i="25"/>
  <c r="BF58" i="25"/>
  <c r="BB58" i="25"/>
  <c r="AV58" i="25"/>
  <c r="AR58" i="25"/>
  <c r="AL58" i="25"/>
  <c r="AH58" i="25"/>
  <c r="BE58" i="25"/>
  <c r="AU58" i="25"/>
  <c r="AK58" i="25"/>
  <c r="BH58" i="25"/>
  <c r="BD58" i="25"/>
  <c r="AX58" i="25"/>
  <c r="AT58" i="25"/>
  <c r="AN58" i="25"/>
  <c r="AJ58" i="25"/>
  <c r="BG58" i="25"/>
  <c r="BC58" i="25"/>
  <c r="AW58" i="25"/>
  <c r="AS58" i="25"/>
  <c r="AM58" i="25"/>
  <c r="AI58" i="25"/>
  <c r="BE68" i="25"/>
  <c r="AU68" i="25"/>
  <c r="AK68" i="25"/>
  <c r="AB68" i="25"/>
  <c r="BH68" i="25"/>
  <c r="BD68" i="25"/>
  <c r="AX68" i="25"/>
  <c r="AT68" i="25"/>
  <c r="AN68" i="25"/>
  <c r="AJ68" i="25"/>
  <c r="AA68" i="25"/>
  <c r="BG68" i="25"/>
  <c r="BC68" i="25"/>
  <c r="AW68" i="25"/>
  <c r="AS68" i="25"/>
  <c r="AM68" i="25"/>
  <c r="AI68" i="25"/>
  <c r="AD68" i="25"/>
  <c r="BF68" i="25"/>
  <c r="BB68" i="25"/>
  <c r="AV68" i="25"/>
  <c r="AR68" i="25"/>
  <c r="AL68" i="25"/>
  <c r="AH68" i="25"/>
  <c r="AC68" i="25"/>
  <c r="Z59" i="25"/>
  <c r="AC57" i="25"/>
  <c r="AC58" i="25"/>
  <c r="AC59" i="25"/>
  <c r="BH60" i="25"/>
  <c r="BD60" i="25"/>
  <c r="AX60" i="25"/>
  <c r="AT60" i="25"/>
  <c r="AN60" i="25"/>
  <c r="AJ60" i="25"/>
  <c r="BG60" i="25"/>
  <c r="BC60" i="25"/>
  <c r="AW60" i="25"/>
  <c r="AS60" i="25"/>
  <c r="AM60" i="25"/>
  <c r="AI60" i="25"/>
  <c r="BF60" i="25"/>
  <c r="BB60" i="25"/>
  <c r="AV60" i="25"/>
  <c r="AR60" i="25"/>
  <c r="AL60" i="25"/>
  <c r="AH60" i="25"/>
  <c r="BE60" i="25"/>
  <c r="AU60" i="25"/>
  <c r="AK60" i="25"/>
  <c r="BE64" i="25"/>
  <c r="AU64" i="25"/>
  <c r="AK64" i="25"/>
  <c r="AB64" i="25"/>
  <c r="BH64" i="25"/>
  <c r="BD64" i="25"/>
  <c r="AX64" i="25"/>
  <c r="AT64" i="25"/>
  <c r="AN64" i="25"/>
  <c r="AJ64" i="25"/>
  <c r="AA64" i="25"/>
  <c r="BG64" i="25"/>
  <c r="BC64" i="25"/>
  <c r="AW64" i="25"/>
  <c r="AS64" i="25"/>
  <c r="AM64" i="25"/>
  <c r="AI64" i="25"/>
  <c r="AD64" i="25"/>
  <c r="BF64" i="25"/>
  <c r="BB64" i="25"/>
  <c r="AV64" i="25"/>
  <c r="AR64" i="25"/>
  <c r="AL64" i="25"/>
  <c r="AH64" i="25"/>
  <c r="AC64" i="25"/>
  <c r="Z60" i="25"/>
  <c r="Z68" i="25"/>
  <c r="AD57" i="25"/>
  <c r="AD58" i="25"/>
  <c r="AD59" i="25"/>
  <c r="AD60" i="25"/>
  <c r="BE61" i="25"/>
  <c r="AU61" i="25"/>
  <c r="AK61" i="25"/>
  <c r="BH61" i="25"/>
  <c r="BD61" i="25"/>
  <c r="AX61" i="25"/>
  <c r="AT61" i="25"/>
  <c r="AN61" i="25"/>
  <c r="AJ61" i="25"/>
  <c r="BG61" i="25"/>
  <c r="BC61" i="25"/>
  <c r="AW61" i="25"/>
  <c r="AS61" i="25"/>
  <c r="AM61" i="25"/>
  <c r="AI61" i="25"/>
  <c r="AD61" i="25"/>
  <c r="BF61" i="25"/>
  <c r="BB61" i="25"/>
  <c r="AV61" i="25"/>
  <c r="AR61" i="25"/>
  <c r="AL61" i="25"/>
  <c r="AH61" i="25"/>
  <c r="AC61" i="25"/>
  <c r="BF65" i="25"/>
  <c r="BB65" i="25"/>
  <c r="AV65" i="25"/>
  <c r="AR65" i="25"/>
  <c r="AL65" i="25"/>
  <c r="AH65" i="25"/>
  <c r="AB65" i="25"/>
  <c r="BE65" i="25"/>
  <c r="AU65" i="25"/>
  <c r="AK65" i="25"/>
  <c r="AA65" i="25"/>
  <c r="BH65" i="25"/>
  <c r="BD65" i="25"/>
  <c r="AX65" i="25"/>
  <c r="AT65" i="25"/>
  <c r="AN65" i="25"/>
  <c r="AJ65" i="25"/>
  <c r="AD65" i="25"/>
  <c r="BG65" i="25"/>
  <c r="BC65" i="25"/>
  <c r="AW65" i="25"/>
  <c r="AS65" i="25"/>
  <c r="AM65" i="25"/>
  <c r="AI65" i="25"/>
  <c r="AC65" i="25"/>
  <c r="Z57" i="25"/>
  <c r="Z61" i="25"/>
  <c r="Z64" i="25"/>
  <c r="AA57" i="25"/>
  <c r="AA58" i="25"/>
  <c r="AA60" i="25"/>
  <c r="AA61" i="25"/>
  <c r="BF62" i="25"/>
  <c r="BB62" i="25"/>
  <c r="AV62" i="25"/>
  <c r="AR62" i="25"/>
  <c r="AL62" i="25"/>
  <c r="AH62" i="25"/>
  <c r="AB62" i="25"/>
  <c r="BE62" i="25"/>
  <c r="AU62" i="25"/>
  <c r="AK62" i="25"/>
  <c r="AA62" i="25"/>
  <c r="BH62" i="25"/>
  <c r="BD62" i="25"/>
  <c r="AX62" i="25"/>
  <c r="AT62" i="25"/>
  <c r="AN62" i="25"/>
  <c r="AJ62" i="25"/>
  <c r="AD62" i="25"/>
  <c r="BG62" i="25"/>
  <c r="BC62" i="25"/>
  <c r="AW62" i="25"/>
  <c r="AS62" i="25"/>
  <c r="AM62" i="25"/>
  <c r="AI62" i="25"/>
  <c r="AC62" i="25"/>
  <c r="BH67" i="25"/>
  <c r="BD67" i="25"/>
  <c r="AX67" i="25"/>
  <c r="AT67" i="25"/>
  <c r="AN67" i="25"/>
  <c r="AJ67" i="25"/>
  <c r="AB67" i="25"/>
  <c r="BG67" i="25"/>
  <c r="BC67" i="25"/>
  <c r="AW67" i="25"/>
  <c r="AS67" i="25"/>
  <c r="AM67" i="25"/>
  <c r="AI67" i="25"/>
  <c r="AA67" i="25"/>
  <c r="BF67" i="25"/>
  <c r="BB67" i="25"/>
  <c r="AV67" i="25"/>
  <c r="AR67" i="25"/>
  <c r="AL67" i="25"/>
  <c r="AH67" i="25"/>
  <c r="AD67" i="25"/>
  <c r="BE67" i="25"/>
  <c r="AU67" i="25"/>
  <c r="AK67" i="25"/>
  <c r="AC67" i="25"/>
  <c r="BG59" i="25"/>
  <c r="BC59" i="25"/>
  <c r="AW59" i="25"/>
  <c r="AS59" i="25"/>
  <c r="AM59" i="25"/>
  <c r="AI59" i="25"/>
  <c r="BF59" i="25"/>
  <c r="BB59" i="25"/>
  <c r="AV59" i="25"/>
  <c r="AR59" i="25"/>
  <c r="AL59" i="25"/>
  <c r="AH59" i="25"/>
  <c r="BE59" i="25"/>
  <c r="AU59" i="25"/>
  <c r="AK59" i="25"/>
  <c r="BH59" i="25"/>
  <c r="BD59" i="25"/>
  <c r="AX59" i="25"/>
  <c r="AT59" i="25"/>
  <c r="AN59" i="25"/>
  <c r="AJ59" i="25"/>
  <c r="BG63" i="25"/>
  <c r="BC63" i="25"/>
  <c r="AW63" i="25"/>
  <c r="AS63" i="25"/>
  <c r="AM63" i="25"/>
  <c r="AI63" i="25"/>
  <c r="AB63" i="25"/>
  <c r="BF63" i="25"/>
  <c r="BB63" i="25"/>
  <c r="AV63" i="25"/>
  <c r="AR63" i="25"/>
  <c r="AL63" i="25"/>
  <c r="AH63" i="25"/>
  <c r="AA63" i="25"/>
  <c r="BE63" i="25"/>
  <c r="AU63" i="25"/>
  <c r="AK63" i="25"/>
  <c r="AD63" i="25"/>
  <c r="BH63" i="25"/>
  <c r="BD63" i="25"/>
  <c r="AX63" i="25"/>
  <c r="AT63" i="25"/>
  <c r="AN63" i="25"/>
  <c r="AJ63" i="25"/>
  <c r="AC63" i="25"/>
  <c r="BG66" i="25"/>
  <c r="BC66" i="25"/>
  <c r="AW66" i="25"/>
  <c r="AS66" i="25"/>
  <c r="AM66" i="25"/>
  <c r="AI66" i="25"/>
  <c r="AB66" i="25"/>
  <c r="BF66" i="25"/>
  <c r="BB66" i="25"/>
  <c r="AV66" i="25"/>
  <c r="AR66" i="25"/>
  <c r="AL66" i="25"/>
  <c r="AH66" i="25"/>
  <c r="AA66" i="25"/>
  <c r="BE66" i="25"/>
  <c r="AU66" i="25"/>
  <c r="AK66" i="25"/>
  <c r="AD66" i="25"/>
  <c r="BH66" i="25"/>
  <c r="BD66" i="25"/>
  <c r="AX66" i="25"/>
  <c r="AT66" i="25"/>
  <c r="AN66" i="25"/>
  <c r="AJ66" i="25"/>
  <c r="AC66" i="25"/>
  <c r="Z67" i="25"/>
  <c r="Z58" i="25"/>
  <c r="Z62" i="25"/>
  <c r="Z65" i="25"/>
  <c r="AB57" i="25"/>
  <c r="AB58" i="25"/>
  <c r="AB59" i="25"/>
  <c r="AB60" i="25"/>
  <c r="AB61" i="25"/>
  <c r="AA68" i="56" l="1"/>
  <c r="Q24" i="64" l="1"/>
  <c r="R6" i="64"/>
  <c r="Q6" i="64"/>
  <c r="P6" i="64"/>
  <c r="AT24" i="64" l="1"/>
  <c r="AY24" i="64" s="1"/>
  <c r="Q30" i="64"/>
  <c r="AT6" i="64"/>
  <c r="AT5" i="64" l="1"/>
  <c r="AY5" i="64" s="1"/>
  <c r="AY6" i="64"/>
  <c r="K2" i="47" l="1"/>
  <c r="K77" i="47" l="1"/>
  <c r="K75" i="47"/>
  <c r="K76" i="47"/>
  <c r="K72" i="47"/>
  <c r="K69" i="47"/>
  <c r="K277" i="47"/>
  <c r="K52" i="47"/>
  <c r="K53" i="47"/>
  <c r="D78" i="56"/>
  <c r="P5" i="64" l="1"/>
  <c r="BC23" i="43" l="1"/>
  <c r="C22" i="64" l="1"/>
  <c r="BH37" i="25"/>
  <c r="BG37" i="25"/>
  <c r="AX37" i="25"/>
  <c r="AW37" i="25"/>
  <c r="AN37" i="25"/>
  <c r="AM37" i="25"/>
  <c r="AD37" i="25"/>
  <c r="AC37" i="25"/>
  <c r="T37" i="25"/>
  <c r="S37" i="25"/>
  <c r="R37" i="25"/>
  <c r="Q37" i="25"/>
  <c r="P37" i="25"/>
  <c r="O37" i="25"/>
  <c r="N37" i="25"/>
  <c r="M48" i="63"/>
  <c r="F29" i="64" s="1"/>
  <c r="M47" i="63"/>
  <c r="M46" i="63"/>
  <c r="F27" i="64" s="1"/>
  <c r="M45" i="63"/>
  <c r="F26" i="64" s="1"/>
  <c r="M62" i="61"/>
  <c r="M65" i="61"/>
  <c r="M64" i="61"/>
  <c r="F65" i="61" s="1"/>
  <c r="M63" i="61"/>
  <c r="BM66" i="61"/>
  <c r="BL66" i="61"/>
  <c r="BH66" i="61"/>
  <c r="BG66" i="61"/>
  <c r="BF66" i="61"/>
  <c r="BE66" i="61"/>
  <c r="BD66" i="61"/>
  <c r="BC66" i="61"/>
  <c r="BB66" i="61"/>
  <c r="AX66" i="61"/>
  <c r="AW66" i="61"/>
  <c r="AV66" i="61"/>
  <c r="AU66" i="61"/>
  <c r="AT66" i="61"/>
  <c r="AS66" i="61"/>
  <c r="AR66" i="61"/>
  <c r="AN66" i="61"/>
  <c r="AM66" i="61"/>
  <c r="AL66" i="61"/>
  <c r="AK66" i="61"/>
  <c r="AJ66" i="61"/>
  <c r="AI66" i="61"/>
  <c r="AH66" i="61"/>
  <c r="AD66" i="61"/>
  <c r="AC66" i="61"/>
  <c r="AB66" i="61"/>
  <c r="AA66" i="61"/>
  <c r="Z66" i="61"/>
  <c r="Y66" i="61"/>
  <c r="X66" i="61"/>
  <c r="T66" i="61"/>
  <c r="S66" i="61"/>
  <c r="R66" i="61"/>
  <c r="Q66" i="61"/>
  <c r="P66" i="61"/>
  <c r="O66" i="61"/>
  <c r="N66" i="61"/>
  <c r="N49" i="63"/>
  <c r="F63" i="61" l="1"/>
  <c r="F48" i="63"/>
  <c r="C29" i="64" s="1"/>
  <c r="F28" i="64"/>
  <c r="F64" i="61"/>
  <c r="F46" i="63"/>
  <c r="C27" i="64" s="1"/>
  <c r="BM49" i="63"/>
  <c r="BL49" i="63"/>
  <c r="BH49" i="63"/>
  <c r="BG49" i="63"/>
  <c r="BF49" i="63"/>
  <c r="BE49" i="63"/>
  <c r="BD49" i="63"/>
  <c r="BC49" i="63"/>
  <c r="BB49" i="63"/>
  <c r="AX49" i="63"/>
  <c r="AW49" i="63"/>
  <c r="AV49" i="63"/>
  <c r="AU49" i="63"/>
  <c r="AT49" i="63"/>
  <c r="AS49" i="63"/>
  <c r="AR49" i="63"/>
  <c r="AN49" i="63"/>
  <c r="AM49" i="63"/>
  <c r="AL49" i="63"/>
  <c r="AK49" i="63"/>
  <c r="AJ49" i="63"/>
  <c r="AI49" i="63"/>
  <c r="AH49" i="63"/>
  <c r="AD49" i="63"/>
  <c r="AC49" i="63"/>
  <c r="AB49" i="63"/>
  <c r="AA49" i="63"/>
  <c r="Z49" i="63"/>
  <c r="Y49" i="63"/>
  <c r="X49" i="63"/>
  <c r="T49" i="63"/>
  <c r="S49" i="63"/>
  <c r="R49" i="63"/>
  <c r="Q49" i="63"/>
  <c r="P49" i="63"/>
  <c r="O49" i="63"/>
  <c r="BE57" i="42"/>
  <c r="AV57" i="42"/>
  <c r="AB57" i="42"/>
  <c r="BM57" i="42"/>
  <c r="BL57" i="42"/>
  <c r="BH57" i="42"/>
  <c r="BG57" i="42"/>
  <c r="BF57" i="42"/>
  <c r="BD57" i="42"/>
  <c r="BC57" i="42"/>
  <c r="BB57" i="42"/>
  <c r="AX57" i="42"/>
  <c r="AW57" i="42"/>
  <c r="AU57" i="42"/>
  <c r="AT57" i="42"/>
  <c r="AS57" i="42"/>
  <c r="AR57" i="42"/>
  <c r="AN57" i="42"/>
  <c r="AM57" i="42"/>
  <c r="AL57" i="42"/>
  <c r="AK57" i="42"/>
  <c r="AJ57" i="42"/>
  <c r="AI57" i="42"/>
  <c r="AH57" i="42"/>
  <c r="AD57" i="42"/>
  <c r="AC57" i="42"/>
  <c r="AA57" i="42"/>
  <c r="Z57" i="42"/>
  <c r="Y57" i="42"/>
  <c r="X57" i="42"/>
  <c r="T57" i="42"/>
  <c r="S57" i="42"/>
  <c r="R57" i="42"/>
  <c r="Q57" i="42"/>
  <c r="P57" i="42"/>
  <c r="O57" i="42"/>
  <c r="N57" i="42"/>
  <c r="BL37" i="25"/>
  <c r="BE68" i="56"/>
  <c r="BF68" i="56"/>
  <c r="BB68" i="56"/>
  <c r="AU68" i="56"/>
  <c r="AV68" i="56"/>
  <c r="AS68" i="56"/>
  <c r="AR68" i="56"/>
  <c r="AK68" i="56"/>
  <c r="AJ68" i="56"/>
  <c r="AI68" i="56"/>
  <c r="AB68" i="56"/>
  <c r="Y68" i="56"/>
  <c r="BM68" i="56"/>
  <c r="BL68" i="56"/>
  <c r="BH68" i="56"/>
  <c r="BG68" i="56"/>
  <c r="BD68" i="56"/>
  <c r="BC68" i="56"/>
  <c r="AX68" i="56"/>
  <c r="AW68" i="56"/>
  <c r="AT68" i="56"/>
  <c r="AN68" i="56"/>
  <c r="AM68" i="56"/>
  <c r="AL68" i="56"/>
  <c r="AH68" i="56"/>
  <c r="AD68" i="56"/>
  <c r="AC68" i="56"/>
  <c r="Z68" i="56"/>
  <c r="X68" i="56"/>
  <c r="T68" i="56"/>
  <c r="S68" i="56"/>
  <c r="R68" i="56"/>
  <c r="Q68" i="56"/>
  <c r="P68" i="56"/>
  <c r="O68" i="56"/>
  <c r="N68" i="56"/>
  <c r="N62" i="43"/>
  <c r="BM62" i="43"/>
  <c r="BL62" i="43"/>
  <c r="BH62" i="43"/>
  <c r="BG62" i="43"/>
  <c r="BF62" i="43"/>
  <c r="BE62" i="43"/>
  <c r="BD62" i="43"/>
  <c r="BC62" i="43"/>
  <c r="BB62" i="43"/>
  <c r="AX62" i="43"/>
  <c r="AW62" i="43"/>
  <c r="AV62" i="43"/>
  <c r="AU62" i="43"/>
  <c r="AT62" i="43"/>
  <c r="AS62" i="43"/>
  <c r="AR62" i="43"/>
  <c r="AN62" i="43"/>
  <c r="AM62" i="43"/>
  <c r="AL62" i="43"/>
  <c r="AK62" i="43"/>
  <c r="AJ62" i="43"/>
  <c r="AI62" i="43"/>
  <c r="AH62" i="43"/>
  <c r="AD62" i="43"/>
  <c r="AC62" i="43"/>
  <c r="AB62" i="43"/>
  <c r="AA62" i="43"/>
  <c r="Z62" i="43"/>
  <c r="Y62" i="43"/>
  <c r="X62" i="43"/>
  <c r="T62" i="43"/>
  <c r="S62" i="43"/>
  <c r="R62" i="43"/>
  <c r="Q62" i="43"/>
  <c r="P62" i="43"/>
  <c r="O62" i="43"/>
  <c r="AH37" i="25" l="1"/>
  <c r="AL37" i="25"/>
  <c r="AT37" i="25"/>
  <c r="BB37" i="25"/>
  <c r="BF37" i="25"/>
  <c r="AJ37" i="25"/>
  <c r="AR37" i="25"/>
  <c r="AV37" i="25"/>
  <c r="BD37" i="25"/>
  <c r="F47" i="63"/>
  <c r="C28" i="64" s="1"/>
  <c r="AK37" i="25"/>
  <c r="AS37" i="25"/>
  <c r="BE37" i="25"/>
  <c r="AI37" i="25"/>
  <c r="AU37" i="25"/>
  <c r="BC37" i="25"/>
  <c r="F60" i="43"/>
  <c r="C12" i="64" s="1"/>
  <c r="F66" i="56"/>
  <c r="C16" i="64" s="1"/>
  <c r="M34" i="25"/>
  <c r="F19" i="64" s="1"/>
  <c r="M65" i="56"/>
  <c r="F15" i="64" s="1"/>
  <c r="M124" i="45"/>
  <c r="M123" i="45"/>
  <c r="F8" i="64" s="1"/>
  <c r="M122" i="45"/>
  <c r="F7" i="64" s="1"/>
  <c r="K123" i="45"/>
  <c r="D8" i="64" s="1"/>
  <c r="BM125" i="45"/>
  <c r="BL125" i="45"/>
  <c r="BH125" i="45"/>
  <c r="BG125" i="45"/>
  <c r="BF125" i="45"/>
  <c r="BE125" i="45"/>
  <c r="BD125" i="45"/>
  <c r="BC125" i="45"/>
  <c r="BB125" i="45"/>
  <c r="AX125" i="45"/>
  <c r="AW125" i="45"/>
  <c r="AV125" i="45"/>
  <c r="AU125" i="45"/>
  <c r="AT125" i="45"/>
  <c r="AS125" i="45"/>
  <c r="AR125" i="45"/>
  <c r="AN125" i="45"/>
  <c r="AM125" i="45"/>
  <c r="AL125" i="45"/>
  <c r="AK125" i="45"/>
  <c r="AJ125" i="45"/>
  <c r="AI125" i="45"/>
  <c r="AH125" i="45"/>
  <c r="AD125" i="45"/>
  <c r="AC125" i="45"/>
  <c r="AB125" i="45"/>
  <c r="AA125" i="45"/>
  <c r="Z125" i="45"/>
  <c r="T125" i="45"/>
  <c r="S125" i="45"/>
  <c r="R125" i="45"/>
  <c r="Q125" i="45"/>
  <c r="P125" i="45"/>
  <c r="O125" i="45"/>
  <c r="N125" i="45"/>
  <c r="X125" i="45"/>
  <c r="Y125" i="45"/>
  <c r="M121" i="45"/>
  <c r="F6" i="64" s="1"/>
  <c r="F124" i="45" l="1"/>
  <c r="C9" i="64" s="1"/>
  <c r="F9" i="64"/>
  <c r="F123" i="45"/>
  <c r="C8" i="64" s="1"/>
  <c r="F122" i="45"/>
  <c r="C7" i="64" l="1"/>
  <c r="K121" i="45"/>
  <c r="CA14" i="42"/>
  <c r="BZ14" i="42"/>
  <c r="BY14" i="42"/>
  <c r="BX14" i="42"/>
  <c r="BW14" i="42"/>
  <c r="BV14" i="42"/>
  <c r="BN14" i="42"/>
  <c r="BI14" i="42"/>
  <c r="AY14" i="42"/>
  <c r="AO14" i="42"/>
  <c r="AE14" i="42"/>
  <c r="U14" i="42"/>
  <c r="H14" i="42"/>
  <c r="CA13" i="42"/>
  <c r="BZ13" i="42"/>
  <c r="BY13" i="42"/>
  <c r="BX13" i="42"/>
  <c r="BW13" i="42"/>
  <c r="BV13" i="42"/>
  <c r="BN13" i="42"/>
  <c r="BI13" i="42"/>
  <c r="AY13" i="42"/>
  <c r="AO13" i="42"/>
  <c r="AE13" i="42"/>
  <c r="U13" i="42"/>
  <c r="H13" i="42"/>
  <c r="M14" i="42" l="1"/>
  <c r="CB14" i="42" s="1"/>
  <c r="M13" i="42"/>
  <c r="CB13" i="42" s="1"/>
  <c r="H27" i="42" l="1"/>
  <c r="H26" i="42"/>
  <c r="X37" i="63" l="1"/>
  <c r="X32" i="63"/>
  <c r="X27" i="63"/>
  <c r="X22" i="63"/>
  <c r="X17" i="63"/>
  <c r="X12" i="63"/>
  <c r="AH32" i="63"/>
  <c r="AH27" i="63"/>
  <c r="AH22" i="63"/>
  <c r="AH17" i="63"/>
  <c r="AH12" i="63"/>
  <c r="F60" i="63"/>
  <c r="F61" i="63"/>
  <c r="F62" i="63"/>
  <c r="F63" i="63"/>
  <c r="F64" i="63"/>
  <c r="F65" i="63"/>
  <c r="F66" i="63"/>
  <c r="I115" i="7" l="1"/>
  <c r="P115" i="7"/>
  <c r="I114" i="7"/>
  <c r="AV42" i="47"/>
  <c r="AV43" i="47"/>
  <c r="AV44" i="47"/>
  <c r="AV45" i="47"/>
  <c r="AV46" i="47"/>
  <c r="AV47" i="47"/>
  <c r="AV48" i="47"/>
  <c r="AV49" i="47"/>
  <c r="AV50" i="47"/>
  <c r="AV51" i="47"/>
  <c r="AV55" i="47"/>
  <c r="AV60" i="47"/>
  <c r="AV61" i="47"/>
  <c r="AV62" i="47"/>
  <c r="AV63" i="47"/>
  <c r="AV64" i="47"/>
  <c r="AV65" i="47"/>
  <c r="AV66" i="47"/>
  <c r="AV67" i="47"/>
  <c r="AV68" i="47"/>
  <c r="AV78" i="47"/>
  <c r="AV79" i="47"/>
  <c r="AV80" i="47"/>
  <c r="AV81" i="47"/>
  <c r="AV82" i="47"/>
  <c r="AV83" i="47"/>
  <c r="AV84" i="47"/>
  <c r="AV85" i="47"/>
  <c r="AV86" i="47"/>
  <c r="AV87" i="47"/>
  <c r="AV88" i="47"/>
  <c r="AV89" i="47"/>
  <c r="AV90" i="47"/>
  <c r="AV91" i="47"/>
  <c r="AV92" i="47"/>
  <c r="AV93" i="47"/>
  <c r="AV94" i="47"/>
  <c r="AV95" i="47"/>
  <c r="AV96" i="47"/>
  <c r="AV97" i="47"/>
  <c r="AV98" i="47"/>
  <c r="AV99" i="47"/>
  <c r="AV100" i="47"/>
  <c r="AV101" i="47"/>
  <c r="AV102" i="47"/>
  <c r="AV103" i="47"/>
  <c r="AV104" i="47"/>
  <c r="AV105" i="47"/>
  <c r="AV106" i="47"/>
  <c r="AV107" i="47"/>
  <c r="AV108" i="47"/>
  <c r="AV109" i="47"/>
  <c r="AV110" i="47"/>
  <c r="AV111" i="47"/>
  <c r="AV112" i="47"/>
  <c r="AV113" i="47"/>
  <c r="AV114" i="47"/>
  <c r="AV115" i="47"/>
  <c r="AV116" i="47"/>
  <c r="AV117" i="47"/>
  <c r="AV118" i="47"/>
  <c r="AV119" i="47"/>
  <c r="AV120" i="47"/>
  <c r="AV121" i="47"/>
  <c r="AV122" i="47"/>
  <c r="AV123" i="47"/>
  <c r="AV124" i="47"/>
  <c r="AV125" i="47"/>
  <c r="AV126" i="47"/>
  <c r="AV127" i="47"/>
  <c r="AV128" i="47"/>
  <c r="AV129" i="47"/>
  <c r="AV132" i="47"/>
  <c r="AV133" i="47"/>
  <c r="AV134" i="47"/>
  <c r="AV135" i="47"/>
  <c r="AV136" i="47"/>
  <c r="AV137" i="47"/>
  <c r="AV138" i="47"/>
  <c r="AV139" i="47"/>
  <c r="AV140" i="47"/>
  <c r="AV141" i="47"/>
  <c r="AV142" i="47"/>
  <c r="AV143" i="47"/>
  <c r="AV144" i="47"/>
  <c r="AV145" i="47"/>
  <c r="AV146" i="47"/>
  <c r="AV147" i="47"/>
  <c r="AV148" i="47"/>
  <c r="AV171" i="47"/>
  <c r="AV172" i="47"/>
  <c r="AV173" i="47"/>
  <c r="AV174" i="47"/>
  <c r="AV175" i="47"/>
  <c r="AV176" i="47"/>
  <c r="AV177" i="47"/>
  <c r="AV178" i="47"/>
  <c r="AV179" i="47"/>
  <c r="AV180" i="47"/>
  <c r="AV181" i="47"/>
  <c r="AV182" i="47"/>
  <c r="AV183" i="47"/>
  <c r="AV184" i="47"/>
  <c r="AV185" i="47"/>
  <c r="AV186" i="47"/>
  <c r="AV187" i="47"/>
  <c r="AV188" i="47"/>
  <c r="AV189" i="47"/>
  <c r="AV190" i="47"/>
  <c r="AV191" i="47"/>
  <c r="AV192" i="47"/>
  <c r="AV193" i="47"/>
  <c r="AV194" i="47"/>
  <c r="AV195" i="47"/>
  <c r="AV196" i="47"/>
  <c r="AV197" i="47"/>
  <c r="AV198" i="47"/>
  <c r="AV199" i="47"/>
  <c r="AV200" i="47"/>
  <c r="AV201" i="47"/>
  <c r="AV202" i="47"/>
  <c r="AV203" i="47"/>
  <c r="AV204" i="47"/>
  <c r="AV205" i="47"/>
  <c r="AV206" i="47"/>
  <c r="AV207" i="47"/>
  <c r="AV208" i="47"/>
  <c r="AV209" i="47"/>
  <c r="AV210" i="47"/>
  <c r="AV211" i="47"/>
  <c r="AV212" i="47"/>
  <c r="AV213" i="47"/>
  <c r="AV214" i="47"/>
  <c r="AV215" i="47"/>
  <c r="AV216" i="47"/>
  <c r="AV217" i="47"/>
  <c r="AV218" i="47"/>
  <c r="AV219" i="47"/>
  <c r="AV220" i="47"/>
  <c r="AV221" i="47"/>
  <c r="AV222" i="47"/>
  <c r="AV223" i="47"/>
  <c r="AV224" i="47"/>
  <c r="AV225" i="47"/>
  <c r="AV226" i="47"/>
  <c r="AV227" i="47"/>
  <c r="AV228" i="47"/>
  <c r="AV229" i="47"/>
  <c r="AV230" i="47"/>
  <c r="AV231" i="47"/>
  <c r="AV232" i="47"/>
  <c r="AV233" i="47"/>
  <c r="AV234" i="47"/>
  <c r="AV235" i="47"/>
  <c r="AV236" i="47"/>
  <c r="AV237" i="47"/>
  <c r="AV238" i="47"/>
  <c r="AV239" i="47"/>
  <c r="AV240" i="47"/>
  <c r="AV241" i="47"/>
  <c r="AV242" i="47"/>
  <c r="AV243" i="47"/>
  <c r="AV244" i="47"/>
  <c r="AV245" i="47"/>
  <c r="AV246" i="47"/>
  <c r="AV247" i="47"/>
  <c r="AV248" i="47"/>
  <c r="AV249" i="47"/>
  <c r="AV250" i="47"/>
  <c r="AV251" i="47"/>
  <c r="AV252" i="47"/>
  <c r="AV253" i="47"/>
  <c r="AV254" i="47"/>
  <c r="AV255" i="47"/>
  <c r="AV256" i="47"/>
  <c r="AV257" i="47"/>
  <c r="AV258" i="47"/>
  <c r="AV259" i="47"/>
  <c r="AV260" i="47"/>
  <c r="AV261" i="47"/>
  <c r="AV262" i="47"/>
  <c r="AV263" i="47"/>
  <c r="AV264" i="47"/>
  <c r="AV265" i="47"/>
  <c r="AV266" i="47"/>
  <c r="AV267" i="47"/>
  <c r="AV268" i="47"/>
  <c r="AV269" i="47"/>
  <c r="AV270" i="47"/>
  <c r="AV271" i="47"/>
  <c r="AV272" i="47"/>
  <c r="AV273" i="47"/>
  <c r="AV274" i="47"/>
  <c r="AV275" i="47"/>
  <c r="AV276" i="47"/>
  <c r="AV280" i="47"/>
  <c r="AV284" i="47"/>
  <c r="AV288" i="47"/>
  <c r="AV289" i="47"/>
  <c r="AV290" i="47"/>
  <c r="AV291" i="47"/>
  <c r="AV292" i="47"/>
  <c r="BM37" i="25"/>
  <c r="F35" i="25" s="1"/>
  <c r="C20" i="64" s="1"/>
  <c r="AT135" i="47" l="1"/>
  <c r="AS135" i="47"/>
  <c r="AR135" i="47"/>
  <c r="AQ135" i="47"/>
  <c r="AP135" i="47"/>
  <c r="AO135" i="47"/>
  <c r="J135" i="47"/>
  <c r="AT134" i="47"/>
  <c r="AS134" i="47"/>
  <c r="AR134" i="47"/>
  <c r="AQ134" i="47"/>
  <c r="AP134" i="47"/>
  <c r="AO134" i="47"/>
  <c r="AT133" i="47"/>
  <c r="AS133" i="47"/>
  <c r="AR133" i="47"/>
  <c r="AQ133" i="47"/>
  <c r="AP133" i="47"/>
  <c r="AO133" i="47"/>
  <c r="J133" i="47"/>
  <c r="AT132" i="47"/>
  <c r="AS132" i="47"/>
  <c r="AR132" i="47"/>
  <c r="AQ132" i="47"/>
  <c r="AP132" i="47"/>
  <c r="AO132" i="47"/>
  <c r="AT259" i="47" a="1"/>
  <c r="AT259" i="47" s="1"/>
  <c r="AS259" i="47"/>
  <c r="AR259" i="47"/>
  <c r="AQ259" i="47"/>
  <c r="AT260" i="47" a="1"/>
  <c r="AT260" i="47" s="1"/>
  <c r="AS260" i="47"/>
  <c r="AR260" i="47"/>
  <c r="AQ260" i="47"/>
  <c r="AT258" i="47" a="1"/>
  <c r="AT258" i="47" s="1"/>
  <c r="AS258" i="47"/>
  <c r="AR258" i="47"/>
  <c r="AQ258" i="47"/>
  <c r="J258" i="47"/>
  <c r="AT257" i="47" a="1"/>
  <c r="AT257" i="47" s="1"/>
  <c r="AS257" i="47"/>
  <c r="AR257" i="47"/>
  <c r="AQ257" i="47"/>
  <c r="J257" i="47"/>
  <c r="AT256" i="47" a="1"/>
  <c r="AT256" i="47" s="1"/>
  <c r="AS256" i="47"/>
  <c r="AR256" i="47"/>
  <c r="AQ256" i="47"/>
  <c r="J256" i="47"/>
  <c r="BM44" i="43"/>
  <c r="BL44" i="43"/>
  <c r="BH44" i="43"/>
  <c r="BG44" i="43"/>
  <c r="BF44" i="43"/>
  <c r="BE44" i="43"/>
  <c r="BD44" i="43"/>
  <c r="BC44" i="43"/>
  <c r="BB44" i="43"/>
  <c r="AX44" i="43"/>
  <c r="AW44" i="43"/>
  <c r="AV44" i="43"/>
  <c r="AU44" i="43"/>
  <c r="AT44" i="43"/>
  <c r="AS44" i="43"/>
  <c r="AR44" i="43"/>
  <c r="AN44" i="43"/>
  <c r="AM44" i="43"/>
  <c r="AL44" i="43"/>
  <c r="AK44" i="43"/>
  <c r="AJ44" i="43"/>
  <c r="AI44" i="43"/>
  <c r="AH44" i="43"/>
  <c r="AD44" i="43"/>
  <c r="AC44" i="43"/>
  <c r="AB44" i="43"/>
  <c r="AA44" i="43"/>
  <c r="Z44" i="43"/>
  <c r="Y44" i="43"/>
  <c r="X44" i="43"/>
  <c r="T44" i="43"/>
  <c r="S44" i="43"/>
  <c r="R44" i="43"/>
  <c r="Q44" i="43"/>
  <c r="P44" i="43"/>
  <c r="N44" i="43"/>
  <c r="O44" i="43"/>
  <c r="CA48" i="42" l="1"/>
  <c r="BZ48" i="42"/>
  <c r="BY48" i="42"/>
  <c r="BX48" i="42"/>
  <c r="BW48" i="42"/>
  <c r="BV48" i="42"/>
  <c r="BN48" i="42"/>
  <c r="BI48" i="42"/>
  <c r="AY48" i="42"/>
  <c r="AO48" i="42"/>
  <c r="AE48" i="42"/>
  <c r="U48" i="42"/>
  <c r="H48" i="42"/>
  <c r="CA46" i="43"/>
  <c r="BZ46" i="43"/>
  <c r="BY46" i="43"/>
  <c r="BX46" i="43"/>
  <c r="BW46" i="43"/>
  <c r="BV46" i="43"/>
  <c r="BO46" i="43"/>
  <c r="BN46" i="43"/>
  <c r="BJ46" i="43"/>
  <c r="BI46" i="43"/>
  <c r="AZ46" i="43"/>
  <c r="AY46" i="43"/>
  <c r="AP46" i="43"/>
  <c r="AO46" i="43"/>
  <c r="AF46" i="43"/>
  <c r="AE46" i="43"/>
  <c r="V46" i="43"/>
  <c r="U46" i="43"/>
  <c r="H46" i="43"/>
  <c r="M48" i="42" l="1"/>
  <c r="CB48" i="42" s="1"/>
  <c r="M46" i="43"/>
  <c r="CB46" i="43" s="1"/>
  <c r="W46" i="43"/>
  <c r="AG46" i="43" s="1"/>
  <c r="AQ46" i="43" s="1"/>
  <c r="BA46" i="43" s="1"/>
  <c r="BK46" i="43" s="1"/>
  <c r="BP46" i="43" s="1"/>
  <c r="AT255" i="47" l="1" a="1"/>
  <c r="AT255" i="47" s="1"/>
  <c r="AS255" i="47"/>
  <c r="AR255" i="47"/>
  <c r="AQ255" i="47"/>
  <c r="J255" i="47"/>
  <c r="AT254" i="47" a="1"/>
  <c r="AT254" i="47" s="1"/>
  <c r="AS254" i="47"/>
  <c r="AR254" i="47"/>
  <c r="AQ254" i="47"/>
  <c r="J254" i="47"/>
  <c r="AT253" i="47" a="1"/>
  <c r="AT253" i="47" s="1"/>
  <c r="AS253" i="47"/>
  <c r="AR253" i="47"/>
  <c r="AQ253" i="47"/>
  <c r="J253" i="47"/>
  <c r="AT252" i="47" a="1"/>
  <c r="AT252" i="47" s="1"/>
  <c r="AS252" i="47"/>
  <c r="AR252" i="47"/>
  <c r="AQ252" i="47"/>
  <c r="AL105" i="7"/>
  <c r="AK105" i="7"/>
  <c r="AJ105" i="7"/>
  <c r="AI105" i="7"/>
  <c r="AH105" i="7"/>
  <c r="AG105" i="7"/>
  <c r="AF105" i="7"/>
  <c r="AE105" i="7"/>
  <c r="AD105" i="7"/>
  <c r="AC105" i="7"/>
  <c r="AB105" i="7"/>
  <c r="AA105" i="7"/>
  <c r="Z105" i="7"/>
  <c r="Y105" i="7"/>
  <c r="X105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B105" i="7"/>
  <c r="AL104" i="7"/>
  <c r="AK104" i="7"/>
  <c r="AJ104" i="7"/>
  <c r="AI104" i="7"/>
  <c r="AH104" i="7"/>
  <c r="AG104" i="7"/>
  <c r="AF104" i="7"/>
  <c r="AE104" i="7"/>
  <c r="AD104" i="7"/>
  <c r="AC104" i="7"/>
  <c r="AB104" i="7"/>
  <c r="AA104" i="7"/>
  <c r="Z104" i="7"/>
  <c r="Y104" i="7"/>
  <c r="X104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B104" i="7"/>
  <c r="AP105" i="7" l="1"/>
  <c r="AS104" i="7"/>
  <c r="AS105" i="7"/>
  <c r="AU104" i="7"/>
  <c r="AR104" i="7"/>
  <c r="AQ104" i="7"/>
  <c r="AT104" i="7"/>
  <c r="AR105" i="7"/>
  <c r="AP104" i="7"/>
  <c r="AQ105" i="7"/>
  <c r="AT105" i="7"/>
  <c r="AU105" i="7"/>
  <c r="AM104" i="7"/>
  <c r="AM105" i="7"/>
  <c r="AL66" i="7" l="1"/>
  <c r="AK66" i="7"/>
  <c r="AJ66" i="7"/>
  <c r="AI66" i="7"/>
  <c r="AH66" i="7"/>
  <c r="AG66" i="7"/>
  <c r="AF66" i="7"/>
  <c r="AE66" i="7"/>
  <c r="AD66" i="7"/>
  <c r="AC66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B66" i="7"/>
  <c r="AS66" i="7" l="1"/>
  <c r="AR66" i="7"/>
  <c r="AQ66" i="7"/>
  <c r="AU66" i="7"/>
  <c r="AP66" i="7"/>
  <c r="AT66" i="7"/>
  <c r="AM66" i="7"/>
  <c r="BM93" i="25" l="1"/>
  <c r="BL93" i="25"/>
  <c r="BH93" i="25"/>
  <c r="BG93" i="25"/>
  <c r="BF93" i="25"/>
  <c r="BE93" i="25"/>
  <c r="BD93" i="25"/>
  <c r="BC93" i="25"/>
  <c r="BB93" i="25"/>
  <c r="AX93" i="25"/>
  <c r="AW93" i="25"/>
  <c r="AV93" i="25"/>
  <c r="AU93" i="25"/>
  <c r="AT93" i="25"/>
  <c r="AS93" i="25"/>
  <c r="AR93" i="25"/>
  <c r="AN93" i="25"/>
  <c r="AM93" i="25"/>
  <c r="AL93" i="25"/>
  <c r="AK93" i="25"/>
  <c r="AJ93" i="25"/>
  <c r="AI93" i="25"/>
  <c r="AH93" i="25"/>
  <c r="AD93" i="25"/>
  <c r="AC93" i="25"/>
  <c r="AB93" i="25"/>
  <c r="AA93" i="25"/>
  <c r="Z93" i="25"/>
  <c r="Y93" i="25"/>
  <c r="X93" i="25"/>
  <c r="T93" i="25"/>
  <c r="S93" i="25"/>
  <c r="R93" i="25"/>
  <c r="Q93" i="25"/>
  <c r="P93" i="25"/>
  <c r="O93" i="25"/>
  <c r="N93" i="25"/>
  <c r="BM80" i="25"/>
  <c r="BL80" i="25"/>
  <c r="BH80" i="25"/>
  <c r="BG80" i="25"/>
  <c r="BF80" i="25"/>
  <c r="BE80" i="25"/>
  <c r="BD80" i="25"/>
  <c r="BC80" i="25"/>
  <c r="BB80" i="25"/>
  <c r="AX80" i="25"/>
  <c r="AW80" i="25"/>
  <c r="AV80" i="25"/>
  <c r="AU80" i="25"/>
  <c r="AT80" i="25"/>
  <c r="AS80" i="25"/>
  <c r="AR80" i="25"/>
  <c r="AN80" i="25"/>
  <c r="AM80" i="25"/>
  <c r="AL80" i="25"/>
  <c r="AK80" i="25"/>
  <c r="AJ80" i="25"/>
  <c r="AI80" i="25"/>
  <c r="AH80" i="25"/>
  <c r="AD80" i="25"/>
  <c r="AC80" i="25"/>
  <c r="AB80" i="25"/>
  <c r="AA80" i="25"/>
  <c r="Z80" i="25"/>
  <c r="Y80" i="25"/>
  <c r="X80" i="25"/>
  <c r="T80" i="25"/>
  <c r="S80" i="25"/>
  <c r="R80" i="25"/>
  <c r="Q80" i="25"/>
  <c r="P80" i="25"/>
  <c r="O80" i="25"/>
  <c r="N80" i="25"/>
  <c r="BQ83" i="25" l="1"/>
  <c r="BQ80" i="25"/>
  <c r="AT106" i="47" l="1"/>
  <c r="AS106" i="47"/>
  <c r="AR106" i="47"/>
  <c r="AQ106" i="47"/>
  <c r="J106" i="47"/>
  <c r="AT105" i="47"/>
  <c r="AS105" i="47"/>
  <c r="AR105" i="47"/>
  <c r="AQ105" i="47"/>
  <c r="J105" i="47"/>
  <c r="AT104" i="47"/>
  <c r="AS104" i="47"/>
  <c r="AR104" i="47"/>
  <c r="AQ104" i="47"/>
  <c r="J104" i="47"/>
  <c r="AT103" i="47"/>
  <c r="AS103" i="47"/>
  <c r="AR103" i="47"/>
  <c r="AQ103" i="47"/>
  <c r="CA45" i="43"/>
  <c r="BZ45" i="43"/>
  <c r="BY45" i="43"/>
  <c r="BX45" i="43"/>
  <c r="BW45" i="43"/>
  <c r="BV45" i="43"/>
  <c r="BO45" i="43"/>
  <c r="BN45" i="43"/>
  <c r="BJ45" i="43"/>
  <c r="BI45" i="43"/>
  <c r="AZ45" i="43"/>
  <c r="AY45" i="43"/>
  <c r="AP45" i="43"/>
  <c r="AO45" i="43"/>
  <c r="AF45" i="43"/>
  <c r="AE45" i="43"/>
  <c r="V45" i="43"/>
  <c r="U45" i="43"/>
  <c r="H45" i="43"/>
  <c r="W45" i="43" l="1"/>
  <c r="AG45" i="43" s="1"/>
  <c r="AQ45" i="43" s="1"/>
  <c r="BA45" i="43" s="1"/>
  <c r="BK45" i="43" s="1"/>
  <c r="BP45" i="43" s="1"/>
  <c r="M45" i="43"/>
  <c r="CB45" i="43" s="1"/>
  <c r="L4" i="7" l="1"/>
  <c r="L122" i="7" s="1"/>
  <c r="M4" i="7" l="1"/>
  <c r="M122" i="7" s="1"/>
  <c r="AR110" i="45"/>
  <c r="W28" i="7" s="1"/>
  <c r="AS110" i="45"/>
  <c r="X28" i="7" s="1"/>
  <c r="AT110" i="45"/>
  <c r="Y28" i="7" s="1"/>
  <c r="AU110" i="45"/>
  <c r="Z28" i="7" s="1"/>
  <c r="N4" i="7" l="1"/>
  <c r="N122" i="7" s="1"/>
  <c r="P116" i="7"/>
  <c r="I116" i="7"/>
  <c r="AT288" i="47"/>
  <c r="AS288" i="47"/>
  <c r="AR288" i="47"/>
  <c r="AQ288" i="47"/>
  <c r="AT284" i="47"/>
  <c r="AS284" i="47"/>
  <c r="AR284" i="47"/>
  <c r="AQ284" i="47"/>
  <c r="AT280" i="47"/>
  <c r="AS280" i="47"/>
  <c r="AR280" i="47"/>
  <c r="AQ280" i="47"/>
  <c r="AT276" i="47"/>
  <c r="AS276" i="47"/>
  <c r="AR276" i="47"/>
  <c r="AQ276" i="47"/>
  <c r="AT275" i="47"/>
  <c r="AS275" i="47"/>
  <c r="AR275" i="47"/>
  <c r="AQ275" i="47"/>
  <c r="AT274" i="47"/>
  <c r="AS274" i="47"/>
  <c r="AR274" i="47"/>
  <c r="AQ274" i="47"/>
  <c r="H41" i="63"/>
  <c r="H40" i="63"/>
  <c r="H39" i="63"/>
  <c r="H38" i="63"/>
  <c r="H37" i="63"/>
  <c r="H36" i="63"/>
  <c r="H35" i="63"/>
  <c r="H34" i="63"/>
  <c r="H33" i="63"/>
  <c r="H32" i="63"/>
  <c r="H31" i="63"/>
  <c r="H30" i="63"/>
  <c r="H29" i="63"/>
  <c r="H28" i="63"/>
  <c r="H27" i="63"/>
  <c r="H26" i="63"/>
  <c r="H25" i="63"/>
  <c r="H24" i="63"/>
  <c r="H23" i="63"/>
  <c r="H22" i="63"/>
  <c r="H21" i="63"/>
  <c r="H20" i="63"/>
  <c r="H19" i="63"/>
  <c r="H18" i="63"/>
  <c r="H17" i="63"/>
  <c r="H16" i="63"/>
  <c r="H15" i="63"/>
  <c r="H14" i="63"/>
  <c r="H13" i="63"/>
  <c r="H12" i="63"/>
  <c r="H11" i="63"/>
  <c r="H10" i="63"/>
  <c r="H9" i="63"/>
  <c r="H8" i="63"/>
  <c r="H7" i="63"/>
  <c r="T5" i="63"/>
  <c r="S5" i="63"/>
  <c r="R5" i="63"/>
  <c r="Q5" i="63"/>
  <c r="P5" i="63"/>
  <c r="O5" i="63"/>
  <c r="N5" i="63"/>
  <c r="BH4" i="63"/>
  <c r="BG4" i="63"/>
  <c r="BF4" i="63"/>
  <c r="BE4" i="63"/>
  <c r="BD4" i="63"/>
  <c r="BC4" i="63"/>
  <c r="BB4" i="63"/>
  <c r="AX4" i="63"/>
  <c r="AW4" i="63"/>
  <c r="AV4" i="63"/>
  <c r="AU4" i="63"/>
  <c r="AT4" i="63"/>
  <c r="AS4" i="63"/>
  <c r="AR4" i="63"/>
  <c r="AN4" i="63"/>
  <c r="AM4" i="63"/>
  <c r="AL4" i="63"/>
  <c r="AK4" i="63"/>
  <c r="AJ4" i="63"/>
  <c r="AI4" i="63"/>
  <c r="AH4" i="63"/>
  <c r="AD4" i="63"/>
  <c r="AC4" i="63"/>
  <c r="AB4" i="63"/>
  <c r="AA4" i="63"/>
  <c r="Z4" i="63"/>
  <c r="Y4" i="63"/>
  <c r="X4" i="63"/>
  <c r="T4" i="63"/>
  <c r="S4" i="63"/>
  <c r="R4" i="63"/>
  <c r="Q4" i="63"/>
  <c r="P4" i="63"/>
  <c r="O4" i="63"/>
  <c r="N4" i="63"/>
  <c r="U2" i="63"/>
  <c r="U1" i="63"/>
  <c r="C1" i="63"/>
  <c r="S77" i="63"/>
  <c r="R77" i="63"/>
  <c r="Q77" i="63"/>
  <c r="P77" i="63"/>
  <c r="AG67" i="63"/>
  <c r="AF67" i="63"/>
  <c r="AE67" i="63"/>
  <c r="W67" i="63"/>
  <c r="V67" i="63"/>
  <c r="U67" i="63"/>
  <c r="E66" i="63"/>
  <c r="E65" i="63"/>
  <c r="E64" i="63"/>
  <c r="E63" i="63"/>
  <c r="E62" i="63"/>
  <c r="E61" i="63"/>
  <c r="E60" i="63"/>
  <c r="CA57" i="63"/>
  <c r="BZ57" i="63"/>
  <c r="BY57" i="63"/>
  <c r="BX57" i="63"/>
  <c r="BW57" i="63"/>
  <c r="BV57" i="63"/>
  <c r="M57" i="63"/>
  <c r="D57" i="63"/>
  <c r="D66" i="63" s="1"/>
  <c r="AS66" i="63" s="1"/>
  <c r="CA56" i="63"/>
  <c r="BZ56" i="63"/>
  <c r="BY56" i="63"/>
  <c r="BX56" i="63"/>
  <c r="BW56" i="63"/>
  <c r="BV56" i="63"/>
  <c r="M56" i="63"/>
  <c r="D56" i="63"/>
  <c r="D65" i="63" s="1"/>
  <c r="AS65" i="63" s="1"/>
  <c r="CA55" i="63"/>
  <c r="BZ55" i="63"/>
  <c r="BY55" i="63"/>
  <c r="BX55" i="63"/>
  <c r="BW55" i="63"/>
  <c r="BV55" i="63"/>
  <c r="M55" i="63"/>
  <c r="D55" i="63"/>
  <c r="D64" i="63" s="1"/>
  <c r="AS64" i="63" s="1"/>
  <c r="CA54" i="63"/>
  <c r="BZ54" i="63"/>
  <c r="BX54" i="63"/>
  <c r="BW54" i="63"/>
  <c r="BV54" i="63"/>
  <c r="AS22" i="63"/>
  <c r="D54" i="63"/>
  <c r="D63" i="63" s="1"/>
  <c r="AS63" i="63" s="1"/>
  <c r="CA53" i="63"/>
  <c r="BZ53" i="63"/>
  <c r="BY53" i="63"/>
  <c r="BX53" i="63"/>
  <c r="BW53" i="63"/>
  <c r="BV53" i="63"/>
  <c r="M53" i="63"/>
  <c r="D53" i="63"/>
  <c r="D62" i="63" s="1"/>
  <c r="AS62" i="63" s="1"/>
  <c r="CA52" i="63"/>
  <c r="BZ52" i="63"/>
  <c r="BY52" i="63"/>
  <c r="BX52" i="63"/>
  <c r="BW52" i="63"/>
  <c r="BV52" i="63"/>
  <c r="M52" i="63"/>
  <c r="D52" i="63"/>
  <c r="D61" i="63" s="1"/>
  <c r="AS61" i="63" s="1"/>
  <c r="D51" i="63"/>
  <c r="K47" i="63"/>
  <c r="D28" i="64" s="1"/>
  <c r="CA41" i="63"/>
  <c r="BZ41" i="63"/>
  <c r="BY41" i="63"/>
  <c r="BX41" i="63"/>
  <c r="BW41" i="63"/>
  <c r="BV41" i="63"/>
  <c r="BN41" i="63"/>
  <c r="BI41" i="63"/>
  <c r="AY41" i="63"/>
  <c r="AO41" i="63"/>
  <c r="AE41" i="63"/>
  <c r="U41" i="63"/>
  <c r="CA40" i="63"/>
  <c r="BZ40" i="63"/>
  <c r="BY40" i="63"/>
  <c r="BX40" i="63"/>
  <c r="BW40" i="63"/>
  <c r="BV40" i="63"/>
  <c r="BN40" i="63"/>
  <c r="BI40" i="63"/>
  <c r="AY40" i="63"/>
  <c r="AO40" i="63"/>
  <c r="AE40" i="63"/>
  <c r="U40" i="63"/>
  <c r="CA39" i="63"/>
  <c r="BZ39" i="63"/>
  <c r="BY39" i="63"/>
  <c r="BX39" i="63"/>
  <c r="BW39" i="63"/>
  <c r="BV39" i="63"/>
  <c r="BN39" i="63"/>
  <c r="BI39" i="63"/>
  <c r="AY39" i="63"/>
  <c r="AO39" i="63"/>
  <c r="AE39" i="63"/>
  <c r="U39" i="63"/>
  <c r="CA38" i="63"/>
  <c r="BZ38" i="63"/>
  <c r="BY38" i="63"/>
  <c r="BX38" i="63"/>
  <c r="BW38" i="63"/>
  <c r="BV38" i="63"/>
  <c r="BN38" i="63"/>
  <c r="BI38" i="63"/>
  <c r="AY38" i="63"/>
  <c r="AO38" i="63"/>
  <c r="AE38" i="63"/>
  <c r="U38" i="63"/>
  <c r="BM37" i="63"/>
  <c r="BL37" i="63"/>
  <c r="BH37" i="63"/>
  <c r="BG37" i="63"/>
  <c r="BF37" i="63"/>
  <c r="BE37" i="63"/>
  <c r="BD37" i="63"/>
  <c r="BC37" i="63"/>
  <c r="BB37" i="63"/>
  <c r="AX37" i="63"/>
  <c r="AW37" i="63"/>
  <c r="AV37" i="63"/>
  <c r="AU37" i="63"/>
  <c r="AT37" i="63"/>
  <c r="AS37" i="63"/>
  <c r="AR37" i="63"/>
  <c r="AN37" i="63"/>
  <c r="AM37" i="63"/>
  <c r="AL37" i="63"/>
  <c r="AK37" i="63"/>
  <c r="AJ37" i="63"/>
  <c r="AI37" i="63"/>
  <c r="AH37" i="63"/>
  <c r="AD37" i="63"/>
  <c r="AC37" i="63"/>
  <c r="AB37" i="63"/>
  <c r="AA37" i="63"/>
  <c r="Z37" i="63"/>
  <c r="Y37" i="63"/>
  <c r="T37" i="63"/>
  <c r="S37" i="63"/>
  <c r="R37" i="63"/>
  <c r="Q37" i="63"/>
  <c r="P37" i="63"/>
  <c r="O37" i="63"/>
  <c r="N37" i="63"/>
  <c r="CA36" i="63"/>
  <c r="BZ36" i="63"/>
  <c r="BY36" i="63"/>
  <c r="BX36" i="63"/>
  <c r="BW36" i="63"/>
  <c r="BV36" i="63"/>
  <c r="BN36" i="63"/>
  <c r="BI36" i="63"/>
  <c r="AY36" i="63"/>
  <c r="AO36" i="63"/>
  <c r="AE36" i="63"/>
  <c r="U36" i="63"/>
  <c r="CA35" i="63"/>
  <c r="BZ35" i="63"/>
  <c r="BY35" i="63"/>
  <c r="BX35" i="63"/>
  <c r="BW35" i="63"/>
  <c r="BV35" i="63"/>
  <c r="BN35" i="63"/>
  <c r="BI35" i="63"/>
  <c r="AY35" i="63"/>
  <c r="AO35" i="63"/>
  <c r="AE35" i="63"/>
  <c r="U35" i="63"/>
  <c r="CA34" i="63"/>
  <c r="BZ34" i="63"/>
  <c r="BY34" i="63"/>
  <c r="BX34" i="63"/>
  <c r="BW34" i="63"/>
  <c r="BV34" i="63"/>
  <c r="BN34" i="63"/>
  <c r="BI34" i="63"/>
  <c r="AY34" i="63"/>
  <c r="AO34" i="63"/>
  <c r="AE34" i="63"/>
  <c r="U34" i="63"/>
  <c r="CA33" i="63"/>
  <c r="BZ33" i="63"/>
  <c r="BY33" i="63"/>
  <c r="BX33" i="63"/>
  <c r="BW33" i="63"/>
  <c r="BV33" i="63"/>
  <c r="BN33" i="63"/>
  <c r="BI33" i="63"/>
  <c r="AY33" i="63"/>
  <c r="AO33" i="63"/>
  <c r="AE33" i="63"/>
  <c r="U33" i="63"/>
  <c r="BM32" i="63"/>
  <c r="AL116" i="7" s="1"/>
  <c r="BL32" i="63"/>
  <c r="AK116" i="7" s="1"/>
  <c r="BH32" i="63"/>
  <c r="AJ116" i="7" s="1"/>
  <c r="BG32" i="63"/>
  <c r="AI116" i="7" s="1"/>
  <c r="BF32" i="63"/>
  <c r="AH116" i="7" s="1"/>
  <c r="BE32" i="63"/>
  <c r="AG116" i="7" s="1"/>
  <c r="BD32" i="63"/>
  <c r="AF116" i="7" s="1"/>
  <c r="BC32" i="63"/>
  <c r="AE116" i="7" s="1"/>
  <c r="BB32" i="63"/>
  <c r="AD116" i="7" s="1"/>
  <c r="AX32" i="63"/>
  <c r="AC116" i="7" s="1"/>
  <c r="AW32" i="63"/>
  <c r="AB116" i="7" s="1"/>
  <c r="AV32" i="63"/>
  <c r="AA116" i="7" s="1"/>
  <c r="AU32" i="63"/>
  <c r="Z116" i="7" s="1"/>
  <c r="AT32" i="63"/>
  <c r="Y116" i="7" s="1"/>
  <c r="AS32" i="63"/>
  <c r="X116" i="7" s="1"/>
  <c r="AR32" i="63"/>
  <c r="W116" i="7" s="1"/>
  <c r="AN32" i="63"/>
  <c r="V116" i="7" s="1"/>
  <c r="AM32" i="63"/>
  <c r="U116" i="7" s="1"/>
  <c r="AL32" i="63"/>
  <c r="T116" i="7" s="1"/>
  <c r="AK32" i="63"/>
  <c r="S116" i="7" s="1"/>
  <c r="AJ32" i="63"/>
  <c r="R116" i="7" s="1"/>
  <c r="AI32" i="63"/>
  <c r="Q116" i="7" s="1"/>
  <c r="AD32" i="63"/>
  <c r="O116" i="7" s="1"/>
  <c r="AC32" i="63"/>
  <c r="N116" i="7" s="1"/>
  <c r="AB32" i="63"/>
  <c r="M116" i="7" s="1"/>
  <c r="AA32" i="63"/>
  <c r="L116" i="7" s="1"/>
  <c r="Z32" i="63"/>
  <c r="K116" i="7" s="1"/>
  <c r="Y32" i="63"/>
  <c r="J116" i="7" s="1"/>
  <c r="T32" i="63"/>
  <c r="H116" i="7" s="1"/>
  <c r="S32" i="63"/>
  <c r="G116" i="7" s="1"/>
  <c r="R32" i="63"/>
  <c r="F116" i="7" s="1"/>
  <c r="Q32" i="63"/>
  <c r="E116" i="7" s="1"/>
  <c r="P32" i="63"/>
  <c r="D116" i="7" s="1"/>
  <c r="O32" i="63"/>
  <c r="C116" i="7" s="1"/>
  <c r="N32" i="63"/>
  <c r="B116" i="7" s="1"/>
  <c r="CA31" i="63"/>
  <c r="BZ31" i="63"/>
  <c r="BY31" i="63"/>
  <c r="BX31" i="63"/>
  <c r="BW31" i="63"/>
  <c r="BV31" i="63"/>
  <c r="BN31" i="63"/>
  <c r="BI31" i="63"/>
  <c r="AY31" i="63"/>
  <c r="AO31" i="63"/>
  <c r="AE31" i="63"/>
  <c r="U31" i="63"/>
  <c r="CA30" i="63"/>
  <c r="BZ30" i="63"/>
  <c r="BY30" i="63"/>
  <c r="BX30" i="63"/>
  <c r="BW30" i="63"/>
  <c r="BV30" i="63"/>
  <c r="BN30" i="63"/>
  <c r="BI30" i="63"/>
  <c r="AY30" i="63"/>
  <c r="AO30" i="63"/>
  <c r="AE30" i="63"/>
  <c r="U30" i="63"/>
  <c r="CA29" i="63"/>
  <c r="BZ29" i="63"/>
  <c r="BY29" i="63"/>
  <c r="BX29" i="63"/>
  <c r="BW29" i="63"/>
  <c r="BV29" i="63"/>
  <c r="BN29" i="63"/>
  <c r="BI29" i="63"/>
  <c r="AY29" i="63"/>
  <c r="AO29" i="63"/>
  <c r="AE29" i="63"/>
  <c r="U29" i="63"/>
  <c r="CA28" i="63"/>
  <c r="BZ28" i="63"/>
  <c r="BY28" i="63"/>
  <c r="BX28" i="63"/>
  <c r="BW28" i="63"/>
  <c r="BV28" i="63"/>
  <c r="BN28" i="63"/>
  <c r="BI28" i="63"/>
  <c r="AY28" i="63"/>
  <c r="AO28" i="63"/>
  <c r="AE28" i="63"/>
  <c r="U28" i="63"/>
  <c r="BM27" i="63"/>
  <c r="BL27" i="63"/>
  <c r="BH27" i="63"/>
  <c r="BG27" i="63"/>
  <c r="BF27" i="63"/>
  <c r="BE27" i="63"/>
  <c r="BD27" i="63"/>
  <c r="BC27" i="63"/>
  <c r="BB27" i="63"/>
  <c r="AX27" i="63"/>
  <c r="AW27" i="63"/>
  <c r="AV27" i="63"/>
  <c r="AU27" i="63"/>
  <c r="AT27" i="63"/>
  <c r="AS27" i="63"/>
  <c r="AR27" i="63"/>
  <c r="AN27" i="63"/>
  <c r="AM27" i="63"/>
  <c r="AL27" i="63"/>
  <c r="AK27" i="63"/>
  <c r="AJ27" i="63"/>
  <c r="AI27" i="63"/>
  <c r="AD27" i="63"/>
  <c r="AC27" i="63"/>
  <c r="AB27" i="63"/>
  <c r="AA27" i="63"/>
  <c r="Z27" i="63"/>
  <c r="Y27" i="63"/>
  <c r="T27" i="63"/>
  <c r="S27" i="63"/>
  <c r="R27" i="63"/>
  <c r="Q27" i="63"/>
  <c r="P27" i="63"/>
  <c r="O27" i="63"/>
  <c r="N27" i="63"/>
  <c r="CA26" i="63"/>
  <c r="BZ26" i="63"/>
  <c r="BY26" i="63"/>
  <c r="BX26" i="63"/>
  <c r="BW26" i="63"/>
  <c r="BV26" i="63"/>
  <c r="BN26" i="63"/>
  <c r="BI26" i="63"/>
  <c r="AY26" i="63"/>
  <c r="AO26" i="63"/>
  <c r="AE26" i="63"/>
  <c r="U26" i="63"/>
  <c r="CA25" i="63"/>
  <c r="BZ25" i="63"/>
  <c r="BY25" i="63"/>
  <c r="BX25" i="63"/>
  <c r="BW25" i="63"/>
  <c r="BV25" i="63"/>
  <c r="BN25" i="63"/>
  <c r="BI25" i="63"/>
  <c r="AY25" i="63"/>
  <c r="AO25" i="63"/>
  <c r="AE25" i="63"/>
  <c r="U25" i="63"/>
  <c r="CA24" i="63"/>
  <c r="BZ24" i="63"/>
  <c r="BY24" i="63"/>
  <c r="BX24" i="63"/>
  <c r="BW24" i="63"/>
  <c r="BV24" i="63"/>
  <c r="BN24" i="63"/>
  <c r="BI24" i="63"/>
  <c r="AY24" i="63"/>
  <c r="AO24" i="63"/>
  <c r="AE24" i="63"/>
  <c r="U24" i="63"/>
  <c r="CA23" i="63"/>
  <c r="BZ23" i="63"/>
  <c r="BY23" i="63"/>
  <c r="BX23" i="63"/>
  <c r="BW23" i="63"/>
  <c r="BV23" i="63"/>
  <c r="BN23" i="63"/>
  <c r="BI23" i="63"/>
  <c r="AY23" i="63"/>
  <c r="AO23" i="63"/>
  <c r="AE23" i="63"/>
  <c r="U23" i="63"/>
  <c r="BM22" i="63"/>
  <c r="BL22" i="63"/>
  <c r="BH22" i="63"/>
  <c r="BG22" i="63"/>
  <c r="BF22" i="63"/>
  <c r="BE22" i="63"/>
  <c r="BD22" i="63"/>
  <c r="BC22" i="63"/>
  <c r="BB22" i="63"/>
  <c r="AX22" i="63"/>
  <c r="AW22" i="63"/>
  <c r="AV22" i="63"/>
  <c r="AU22" i="63"/>
  <c r="AT22" i="63"/>
  <c r="AR22" i="63"/>
  <c r="AN22" i="63"/>
  <c r="AM22" i="63"/>
  <c r="AL22" i="63"/>
  <c r="AK22" i="63"/>
  <c r="AJ22" i="63"/>
  <c r="AI22" i="63"/>
  <c r="P110" i="7"/>
  <c r="AD22" i="63"/>
  <c r="AC22" i="63"/>
  <c r="AB22" i="63"/>
  <c r="AA22" i="63"/>
  <c r="Z22" i="63"/>
  <c r="Y22" i="63"/>
  <c r="I110" i="7"/>
  <c r="T22" i="63"/>
  <c r="S22" i="63"/>
  <c r="R22" i="63"/>
  <c r="Q22" i="63"/>
  <c r="P22" i="63"/>
  <c r="O22" i="63"/>
  <c r="N22" i="63"/>
  <c r="CA21" i="63"/>
  <c r="BZ21" i="63"/>
  <c r="BY21" i="63"/>
  <c r="BX21" i="63"/>
  <c r="BW21" i="63"/>
  <c r="BV21" i="63"/>
  <c r="BN21" i="63"/>
  <c r="BI21" i="63"/>
  <c r="AY21" i="63"/>
  <c r="AO21" i="63"/>
  <c r="AE21" i="63"/>
  <c r="U21" i="63"/>
  <c r="CA20" i="63"/>
  <c r="BZ20" i="63"/>
  <c r="BY20" i="63"/>
  <c r="BX20" i="63"/>
  <c r="BW20" i="63"/>
  <c r="BV20" i="63"/>
  <c r="BN20" i="63"/>
  <c r="BI20" i="63"/>
  <c r="AY20" i="63"/>
  <c r="AO20" i="63"/>
  <c r="AE20" i="63"/>
  <c r="U20" i="63"/>
  <c r="CA19" i="63"/>
  <c r="BZ19" i="63"/>
  <c r="BY19" i="63"/>
  <c r="BX19" i="63"/>
  <c r="BW19" i="63"/>
  <c r="BV19" i="63"/>
  <c r="BN19" i="63"/>
  <c r="BI19" i="63"/>
  <c r="AY19" i="63"/>
  <c r="AO19" i="63"/>
  <c r="AE19" i="63"/>
  <c r="U19" i="63"/>
  <c r="CA18" i="63"/>
  <c r="BZ18" i="63"/>
  <c r="BY18" i="63"/>
  <c r="BX18" i="63"/>
  <c r="BW18" i="63"/>
  <c r="BV18" i="63"/>
  <c r="BN18" i="63"/>
  <c r="BI18" i="63"/>
  <c r="AY18" i="63"/>
  <c r="AO18" i="63"/>
  <c r="AE18" i="63"/>
  <c r="U18" i="63"/>
  <c r="BM17" i="63"/>
  <c r="BL17" i="63"/>
  <c r="BH17" i="63"/>
  <c r="BG17" i="63"/>
  <c r="BF17" i="63"/>
  <c r="BE17" i="63"/>
  <c r="BD17" i="63"/>
  <c r="BC17" i="63"/>
  <c r="BB17" i="63"/>
  <c r="AX17" i="63"/>
  <c r="AW17" i="63"/>
  <c r="AV17" i="63"/>
  <c r="AU17" i="63"/>
  <c r="AT17" i="63"/>
  <c r="AS17" i="63"/>
  <c r="AR17" i="63"/>
  <c r="AN17" i="63"/>
  <c r="AM17" i="63"/>
  <c r="AK17" i="63"/>
  <c r="AJ17" i="63"/>
  <c r="AI17" i="63"/>
  <c r="P113" i="7"/>
  <c r="AD17" i="63"/>
  <c r="AC17" i="63"/>
  <c r="AB17" i="63"/>
  <c r="AA17" i="63"/>
  <c r="Z17" i="63"/>
  <c r="Y17" i="63"/>
  <c r="I113" i="7"/>
  <c r="T17" i="63"/>
  <c r="H113" i="7" s="1"/>
  <c r="S17" i="63"/>
  <c r="G113" i="7" s="1"/>
  <c r="R17" i="63"/>
  <c r="Q17" i="63"/>
  <c r="E113" i="7" s="1"/>
  <c r="P17" i="63"/>
  <c r="D113" i="7" s="1"/>
  <c r="O17" i="63"/>
  <c r="C113" i="7" s="1"/>
  <c r="N17" i="63"/>
  <c r="B113" i="7" s="1"/>
  <c r="CA16" i="63"/>
  <c r="BZ16" i="63"/>
  <c r="BY16" i="63"/>
  <c r="BX16" i="63"/>
  <c r="BW16" i="63"/>
  <c r="BV16" i="63"/>
  <c r="BN16" i="63"/>
  <c r="BI16" i="63"/>
  <c r="AY16" i="63"/>
  <c r="AO16" i="63"/>
  <c r="AE16" i="63"/>
  <c r="U16" i="63"/>
  <c r="CA15" i="63"/>
  <c r="BZ15" i="63"/>
  <c r="BY15" i="63"/>
  <c r="BX15" i="63"/>
  <c r="BW15" i="63"/>
  <c r="BV15" i="63"/>
  <c r="BN15" i="63"/>
  <c r="BI15" i="63"/>
  <c r="AY15" i="63"/>
  <c r="AO15" i="63"/>
  <c r="AE15" i="63"/>
  <c r="U15" i="63"/>
  <c r="CA14" i="63"/>
  <c r="BZ14" i="63"/>
  <c r="BY14" i="63"/>
  <c r="BX14" i="63"/>
  <c r="BW14" i="63"/>
  <c r="BV14" i="63"/>
  <c r="BN14" i="63"/>
  <c r="BI14" i="63"/>
  <c r="AY14" i="63"/>
  <c r="AO14" i="63"/>
  <c r="AE14" i="63"/>
  <c r="U14" i="63"/>
  <c r="CA13" i="63"/>
  <c r="BZ13" i="63"/>
  <c r="BY13" i="63"/>
  <c r="BX13" i="63"/>
  <c r="BW13" i="63"/>
  <c r="BV13" i="63"/>
  <c r="BN13" i="63"/>
  <c r="BI13" i="63"/>
  <c r="AY13" i="63"/>
  <c r="AO13" i="63"/>
  <c r="AE13" i="63"/>
  <c r="U13" i="63"/>
  <c r="BM12" i="63"/>
  <c r="BL12" i="63"/>
  <c r="BH12" i="63"/>
  <c r="BG12" i="63"/>
  <c r="BF12" i="63"/>
  <c r="BE12" i="63"/>
  <c r="BD12" i="63"/>
  <c r="BC12" i="63"/>
  <c r="BB12" i="63"/>
  <c r="AX12" i="63"/>
  <c r="AW12" i="63"/>
  <c r="AV12" i="63"/>
  <c r="AU12" i="63"/>
  <c r="AT12" i="63"/>
  <c r="AS12" i="63"/>
  <c r="AR12" i="63"/>
  <c r="AN12" i="63"/>
  <c r="AM12" i="63"/>
  <c r="AL12" i="63"/>
  <c r="AK12" i="63"/>
  <c r="AJ12" i="63"/>
  <c r="AI12" i="63"/>
  <c r="AD12" i="63"/>
  <c r="AC12" i="63"/>
  <c r="AB12" i="63"/>
  <c r="AA12" i="63"/>
  <c r="Z12" i="63"/>
  <c r="Y12" i="63"/>
  <c r="I112" i="7"/>
  <c r="T12" i="63"/>
  <c r="S12" i="63"/>
  <c r="R12" i="63"/>
  <c r="Q12" i="63"/>
  <c r="P12" i="63"/>
  <c r="O12" i="63"/>
  <c r="N12" i="63"/>
  <c r="CA11" i="63"/>
  <c r="BZ11" i="63"/>
  <c r="BY11" i="63"/>
  <c r="BX11" i="63"/>
  <c r="BW11" i="63"/>
  <c r="BV11" i="63"/>
  <c r="BN11" i="63"/>
  <c r="BI11" i="63"/>
  <c r="AY11" i="63"/>
  <c r="AO11" i="63"/>
  <c r="AE11" i="63"/>
  <c r="U11" i="63"/>
  <c r="CA10" i="63"/>
  <c r="BZ10" i="63"/>
  <c r="BY10" i="63"/>
  <c r="BX10" i="63"/>
  <c r="BW10" i="63"/>
  <c r="BV10" i="63"/>
  <c r="BN10" i="63"/>
  <c r="BI10" i="63"/>
  <c r="AY10" i="63"/>
  <c r="AO10" i="63"/>
  <c r="AE10" i="63"/>
  <c r="U10" i="63"/>
  <c r="CA9" i="63"/>
  <c r="BZ9" i="63"/>
  <c r="BY9" i="63"/>
  <c r="BX9" i="63"/>
  <c r="BW9" i="63"/>
  <c r="BV9" i="63"/>
  <c r="BN9" i="63"/>
  <c r="BI9" i="63"/>
  <c r="AY9" i="63"/>
  <c r="AO9" i="63"/>
  <c r="AE9" i="63"/>
  <c r="U9" i="63"/>
  <c r="CA8" i="63"/>
  <c r="BZ8" i="63"/>
  <c r="BY8" i="63"/>
  <c r="BX8" i="63"/>
  <c r="BW8" i="63"/>
  <c r="BV8" i="63"/>
  <c r="BN8" i="63"/>
  <c r="BI8" i="63"/>
  <c r="AY8" i="63"/>
  <c r="AO8" i="63"/>
  <c r="AE8" i="63"/>
  <c r="U8" i="63"/>
  <c r="E112" i="7" l="1"/>
  <c r="X115" i="7"/>
  <c r="AP16" i="63"/>
  <c r="V29" i="63"/>
  <c r="AZ14" i="63"/>
  <c r="J281" i="47"/>
  <c r="AZ7" i="63"/>
  <c r="C112" i="7"/>
  <c r="M21" i="63"/>
  <c r="K21" i="63" s="1"/>
  <c r="G112" i="7"/>
  <c r="O115" i="7"/>
  <c r="M20" i="63"/>
  <c r="M8" i="63"/>
  <c r="CB8" i="63" s="1"/>
  <c r="AB115" i="7"/>
  <c r="AF115" i="7"/>
  <c r="AJ115" i="7"/>
  <c r="P112" i="7"/>
  <c r="M19" i="63"/>
  <c r="CB19" i="63" s="1"/>
  <c r="D112" i="7"/>
  <c r="H112" i="7"/>
  <c r="M24" i="63"/>
  <c r="CB24" i="63" s="1"/>
  <c r="N115" i="7"/>
  <c r="S115" i="7"/>
  <c r="AA115" i="7"/>
  <c r="AI115" i="7"/>
  <c r="M28" i="63"/>
  <c r="B115" i="7"/>
  <c r="C115" i="7"/>
  <c r="G115" i="7"/>
  <c r="L115" i="7"/>
  <c r="Q115" i="7"/>
  <c r="U115" i="7"/>
  <c r="AC115" i="7"/>
  <c r="AK115" i="7"/>
  <c r="D115" i="7"/>
  <c r="H115" i="7"/>
  <c r="M115" i="7"/>
  <c r="V115" i="7"/>
  <c r="AL115" i="7"/>
  <c r="K115" i="7"/>
  <c r="AE115" i="7"/>
  <c r="AG115" i="7"/>
  <c r="AD115" i="7"/>
  <c r="AH115" i="7"/>
  <c r="W115" i="7"/>
  <c r="Y115" i="7"/>
  <c r="Z115" i="7"/>
  <c r="T115" i="7"/>
  <c r="R115" i="7"/>
  <c r="J115" i="7"/>
  <c r="AP116" i="7"/>
  <c r="AU116" i="7"/>
  <c r="AQ116" i="7"/>
  <c r="AT116" i="7"/>
  <c r="AR116" i="7"/>
  <c r="AS116" i="7"/>
  <c r="D110" i="7"/>
  <c r="B114" i="7"/>
  <c r="F114" i="7"/>
  <c r="B110" i="7"/>
  <c r="F110" i="7"/>
  <c r="C110" i="7"/>
  <c r="G110" i="7"/>
  <c r="E114" i="7"/>
  <c r="AL114" i="7"/>
  <c r="E110" i="7"/>
  <c r="J286" i="47"/>
  <c r="J287" i="47"/>
  <c r="E115" i="7"/>
  <c r="C114" i="7"/>
  <c r="J110" i="7"/>
  <c r="F115" i="7"/>
  <c r="D114" i="7"/>
  <c r="AS60" i="63"/>
  <c r="K114" i="7"/>
  <c r="O114" i="7"/>
  <c r="W114" i="7"/>
  <c r="AE114" i="7"/>
  <c r="J114" i="7"/>
  <c r="N114" i="7"/>
  <c r="R114" i="7"/>
  <c r="V114" i="7"/>
  <c r="Z114" i="7"/>
  <c r="AD114" i="7"/>
  <c r="AA114" i="7"/>
  <c r="G114" i="7"/>
  <c r="J285" i="47"/>
  <c r="L114" i="7"/>
  <c r="P114" i="7"/>
  <c r="T114" i="7"/>
  <c r="X114" i="7"/>
  <c r="AB114" i="7"/>
  <c r="AF114" i="7"/>
  <c r="AJ114" i="7"/>
  <c r="S114" i="7"/>
  <c r="AI114" i="7"/>
  <c r="H114" i="7"/>
  <c r="M114" i="7"/>
  <c r="Q114" i="7"/>
  <c r="U114" i="7"/>
  <c r="Y114" i="7"/>
  <c r="AC114" i="7"/>
  <c r="AK114" i="7"/>
  <c r="AH114" i="7"/>
  <c r="AG114" i="7"/>
  <c r="BM65" i="63"/>
  <c r="BF65" i="63"/>
  <c r="BB65" i="63"/>
  <c r="AU65" i="63"/>
  <c r="AN65" i="63"/>
  <c r="AJ65" i="63"/>
  <c r="AC65" i="63"/>
  <c r="Y65" i="63"/>
  <c r="P65" i="63"/>
  <c r="BE65" i="63"/>
  <c r="AT65" i="63"/>
  <c r="AB65" i="63"/>
  <c r="O65" i="63"/>
  <c r="BH65" i="63"/>
  <c r="BD65" i="63"/>
  <c r="AW65" i="63"/>
  <c r="AL65" i="63"/>
  <c r="AH65" i="63"/>
  <c r="AA65" i="63"/>
  <c r="R65" i="63"/>
  <c r="N65" i="63"/>
  <c r="AX65" i="63"/>
  <c r="AM65" i="63"/>
  <c r="X65" i="63"/>
  <c r="BG65" i="63"/>
  <c r="BC65" i="63"/>
  <c r="AV65" i="63"/>
  <c r="AR65" i="63"/>
  <c r="AK65" i="63"/>
  <c r="AD65" i="63"/>
  <c r="Z65" i="63"/>
  <c r="Q65" i="63"/>
  <c r="S65" i="63"/>
  <c r="BL65" i="63"/>
  <c r="AI65" i="63"/>
  <c r="BM64" i="63"/>
  <c r="BE64" i="63"/>
  <c r="AW64" i="63"/>
  <c r="AK64" i="63"/>
  <c r="AC64" i="63"/>
  <c r="Y64" i="63"/>
  <c r="Q64" i="63"/>
  <c r="BG64" i="63"/>
  <c r="AU64" i="63"/>
  <c r="AI64" i="63"/>
  <c r="O64" i="63"/>
  <c r="BB64" i="63"/>
  <c r="AT64" i="63"/>
  <c r="AL64" i="63"/>
  <c r="AD64" i="63"/>
  <c r="R64" i="63"/>
  <c r="BL64" i="63"/>
  <c r="BH64" i="63"/>
  <c r="BD64" i="63"/>
  <c r="AV64" i="63"/>
  <c r="AR64" i="63"/>
  <c r="AN64" i="63"/>
  <c r="AJ64" i="63"/>
  <c r="AB64" i="63"/>
  <c r="X64" i="63"/>
  <c r="P64" i="63"/>
  <c r="S64" i="63"/>
  <c r="BC64" i="63"/>
  <c r="AM64" i="63"/>
  <c r="AA64" i="63"/>
  <c r="BF64" i="63"/>
  <c r="AX64" i="63"/>
  <c r="AH64" i="63"/>
  <c r="Z64" i="63"/>
  <c r="N64" i="63"/>
  <c r="BF63" i="63"/>
  <c r="BB63" i="63"/>
  <c r="AW63" i="63"/>
  <c r="AN63" i="63"/>
  <c r="AJ63" i="63"/>
  <c r="AA63" i="63"/>
  <c r="P63" i="63"/>
  <c r="BM63" i="63"/>
  <c r="AU63" i="63"/>
  <c r="AH63" i="63"/>
  <c r="Y63" i="63"/>
  <c r="N63" i="63"/>
  <c r="BG63" i="63"/>
  <c r="AT63" i="63"/>
  <c r="X63" i="63"/>
  <c r="BE63" i="63"/>
  <c r="AV63" i="63"/>
  <c r="AR63" i="63"/>
  <c r="AM63" i="63"/>
  <c r="AI63" i="63"/>
  <c r="AD63" i="63"/>
  <c r="Z63" i="63"/>
  <c r="O63" i="63"/>
  <c r="S63" i="63"/>
  <c r="BH63" i="63"/>
  <c r="BD63" i="63"/>
  <c r="AL63" i="63"/>
  <c r="AC63" i="63"/>
  <c r="R63" i="63"/>
  <c r="BL63" i="63"/>
  <c r="BC63" i="63"/>
  <c r="AX63" i="63"/>
  <c r="AK63" i="63"/>
  <c r="AB63" i="63"/>
  <c r="Q63" i="63"/>
  <c r="AM62" i="63"/>
  <c r="BC62" i="63"/>
  <c r="BL62" i="63"/>
  <c r="BF62" i="63"/>
  <c r="BB62" i="63"/>
  <c r="AV62" i="63"/>
  <c r="AR62" i="63"/>
  <c r="AL62" i="63"/>
  <c r="AH62" i="63"/>
  <c r="AB62" i="63"/>
  <c r="X62" i="63"/>
  <c r="R62" i="63"/>
  <c r="N62" i="63"/>
  <c r="S62" i="63"/>
  <c r="BE62" i="63"/>
  <c r="AU62" i="63"/>
  <c r="AK62" i="63"/>
  <c r="AA62" i="63"/>
  <c r="Q62" i="63"/>
  <c r="BH62" i="63"/>
  <c r="BD62" i="63"/>
  <c r="AX62" i="63"/>
  <c r="AT62" i="63"/>
  <c r="AN62" i="63"/>
  <c r="AJ62" i="63"/>
  <c r="AD62" i="63"/>
  <c r="Z62" i="63"/>
  <c r="P62" i="63"/>
  <c r="BM62" i="63"/>
  <c r="BG62" i="63"/>
  <c r="AW62" i="63"/>
  <c r="AI62" i="63"/>
  <c r="AC62" i="63"/>
  <c r="Y62" i="63"/>
  <c r="O62" i="63"/>
  <c r="BH61" i="63"/>
  <c r="BD61" i="63"/>
  <c r="AW61" i="63"/>
  <c r="AL61" i="63"/>
  <c r="AH61" i="63"/>
  <c r="AA61" i="63"/>
  <c r="R61" i="63"/>
  <c r="N61" i="63"/>
  <c r="BM61" i="63"/>
  <c r="AJ61" i="63"/>
  <c r="AC61" i="63"/>
  <c r="BL61" i="63"/>
  <c r="AX61" i="63"/>
  <c r="AM61" i="63"/>
  <c r="X61" i="63"/>
  <c r="BG61" i="63"/>
  <c r="BC61" i="63"/>
  <c r="AV61" i="63"/>
  <c r="AR61" i="63"/>
  <c r="AK61" i="63"/>
  <c r="AD61" i="63"/>
  <c r="Z61" i="63"/>
  <c r="Q61" i="63"/>
  <c r="S61" i="63"/>
  <c r="BF61" i="63"/>
  <c r="BB61" i="63"/>
  <c r="AU61" i="63"/>
  <c r="AN61" i="63"/>
  <c r="Y61" i="63"/>
  <c r="P61" i="63"/>
  <c r="BE61" i="63"/>
  <c r="AT61" i="63"/>
  <c r="AI61" i="63"/>
  <c r="AB61" i="63"/>
  <c r="O61" i="63"/>
  <c r="BF66" i="63"/>
  <c r="BB66" i="63"/>
  <c r="AX66" i="63"/>
  <c r="AT66" i="63"/>
  <c r="AL66" i="63"/>
  <c r="AH66" i="63"/>
  <c r="AD66" i="63"/>
  <c r="Z66" i="63"/>
  <c r="P66" i="63"/>
  <c r="S66" i="63"/>
  <c r="BM66" i="63"/>
  <c r="AR66" i="63"/>
  <c r="AN66" i="63"/>
  <c r="X66" i="63"/>
  <c r="N66" i="63"/>
  <c r="BL66" i="63"/>
  <c r="AU66" i="63"/>
  <c r="AM66" i="63"/>
  <c r="Q66" i="63"/>
  <c r="BE66" i="63"/>
  <c r="AW66" i="63"/>
  <c r="AK66" i="63"/>
  <c r="AC66" i="63"/>
  <c r="Y66" i="63"/>
  <c r="O66" i="63"/>
  <c r="BH66" i="63"/>
  <c r="BD66" i="63"/>
  <c r="AV66" i="63"/>
  <c r="AJ66" i="63"/>
  <c r="AB66" i="63"/>
  <c r="R66" i="63"/>
  <c r="BG66" i="63"/>
  <c r="BC66" i="63"/>
  <c r="AI66" i="63"/>
  <c r="AA66" i="63"/>
  <c r="J288" i="47"/>
  <c r="O4" i="7"/>
  <c r="O122" i="7" s="1"/>
  <c r="K112" i="7"/>
  <c r="S112" i="7"/>
  <c r="R113" i="7"/>
  <c r="V113" i="7"/>
  <c r="AH113" i="7"/>
  <c r="U110" i="7"/>
  <c r="Z110" i="7"/>
  <c r="AL110" i="7"/>
  <c r="D60" i="63"/>
  <c r="D67" i="63" s="1"/>
  <c r="M113" i="7"/>
  <c r="L110" i="7"/>
  <c r="T110" i="7"/>
  <c r="Y110" i="7"/>
  <c r="AC110" i="7"/>
  <c r="AG110" i="7"/>
  <c r="AK110" i="7"/>
  <c r="AD113" i="7"/>
  <c r="Q110" i="7"/>
  <c r="AH110" i="7"/>
  <c r="X112" i="7"/>
  <c r="AF112" i="7"/>
  <c r="N110" i="7"/>
  <c r="R110" i="7"/>
  <c r="V110" i="7"/>
  <c r="AA110" i="7"/>
  <c r="AE110" i="7"/>
  <c r="AI110" i="7"/>
  <c r="O112" i="7"/>
  <c r="W112" i="7"/>
  <c r="Z113" i="7"/>
  <c r="M110" i="7"/>
  <c r="AD110" i="7"/>
  <c r="L112" i="7"/>
  <c r="T112" i="7"/>
  <c r="AB112" i="7"/>
  <c r="AJ112" i="7"/>
  <c r="M112" i="7"/>
  <c r="Q112" i="7"/>
  <c r="U112" i="7"/>
  <c r="Y112" i="7"/>
  <c r="AC112" i="7"/>
  <c r="AG112" i="7"/>
  <c r="AK112" i="7"/>
  <c r="K110" i="7"/>
  <c r="O110" i="7"/>
  <c r="S110" i="7"/>
  <c r="W110" i="7"/>
  <c r="AB110" i="7"/>
  <c r="AF110" i="7"/>
  <c r="AJ110" i="7"/>
  <c r="X110" i="7"/>
  <c r="U113" i="7"/>
  <c r="AC113" i="7"/>
  <c r="K113" i="7"/>
  <c r="O113" i="7"/>
  <c r="T113" i="7"/>
  <c r="X113" i="7"/>
  <c r="AB113" i="7"/>
  <c r="AF113" i="7"/>
  <c r="AJ113" i="7"/>
  <c r="J113" i="7"/>
  <c r="N113" i="7"/>
  <c r="S113" i="7"/>
  <c r="W113" i="7"/>
  <c r="AA113" i="7"/>
  <c r="AE113" i="7"/>
  <c r="AI113" i="7"/>
  <c r="AL113" i="7"/>
  <c r="AK113" i="7"/>
  <c r="AG113" i="7"/>
  <c r="Y113" i="7"/>
  <c r="Q113" i="7"/>
  <c r="L113" i="7"/>
  <c r="H110" i="7"/>
  <c r="B112" i="7"/>
  <c r="J112" i="7"/>
  <c r="N112" i="7"/>
  <c r="R112" i="7"/>
  <c r="V112" i="7"/>
  <c r="Z112" i="7"/>
  <c r="AD112" i="7"/>
  <c r="AH112" i="7"/>
  <c r="AL112" i="7"/>
  <c r="AA112" i="7"/>
  <c r="AE112" i="7"/>
  <c r="AI112" i="7"/>
  <c r="J280" i="47"/>
  <c r="J284" i="47"/>
  <c r="F112" i="7"/>
  <c r="AM116" i="7"/>
  <c r="F113" i="7"/>
  <c r="AP113" i="7" s="1"/>
  <c r="M15" i="63"/>
  <c r="CB15" i="63" s="1"/>
  <c r="BN27" i="63"/>
  <c r="BN55" i="63" s="1"/>
  <c r="CA37" i="63"/>
  <c r="AO37" i="63"/>
  <c r="AO57" i="63" s="1"/>
  <c r="M25" i="63"/>
  <c r="CB25" i="63" s="1"/>
  <c r="M16" i="63"/>
  <c r="CB16" i="63" s="1"/>
  <c r="M23" i="63"/>
  <c r="M11" i="63"/>
  <c r="CB11" i="63" s="1"/>
  <c r="M14" i="63"/>
  <c r="CB14" i="63" s="1"/>
  <c r="BX17" i="63"/>
  <c r="BW22" i="63"/>
  <c r="BZ22" i="63"/>
  <c r="BW27" i="63"/>
  <c r="BZ32" i="63"/>
  <c r="BY12" i="63"/>
  <c r="BZ12" i="63"/>
  <c r="M26" i="63"/>
  <c r="CB26" i="63" s="1"/>
  <c r="BX37" i="63"/>
  <c r="M13" i="63"/>
  <c r="CB13" i="63" s="1"/>
  <c r="BN17" i="63"/>
  <c r="BN53" i="63" s="1"/>
  <c r="CA27" i="63"/>
  <c r="BI12" i="63"/>
  <c r="BI52" i="63" s="1"/>
  <c r="BZ17" i="63"/>
  <c r="BN22" i="63"/>
  <c r="BN54" i="63" s="1"/>
  <c r="BV32" i="63"/>
  <c r="M34" i="63"/>
  <c r="CB34" i="63" s="1"/>
  <c r="BN37" i="63"/>
  <c r="BN57" i="63" s="1"/>
  <c r="M41" i="63"/>
  <c r="CB41" i="63" s="1"/>
  <c r="CB53" i="63"/>
  <c r="M9" i="63"/>
  <c r="CB9" i="63" s="1"/>
  <c r="M10" i="63"/>
  <c r="CB10" i="63" s="1"/>
  <c r="BV12" i="63"/>
  <c r="AE12" i="63"/>
  <c r="AE52" i="63" s="1"/>
  <c r="AY17" i="63"/>
  <c r="AY53" i="63" s="1"/>
  <c r="BI22" i="63"/>
  <c r="BI54" i="63" s="1"/>
  <c r="U27" i="63"/>
  <c r="U55" i="63" s="1"/>
  <c r="BI27" i="63"/>
  <c r="BI55" i="63" s="1"/>
  <c r="M35" i="63"/>
  <c r="CB35" i="63" s="1"/>
  <c r="M36" i="63"/>
  <c r="CB36" i="63" s="1"/>
  <c r="M39" i="63"/>
  <c r="CB39" i="63" s="1"/>
  <c r="BW12" i="63"/>
  <c r="BN12" i="63"/>
  <c r="BN52" i="63" s="1"/>
  <c r="U17" i="63"/>
  <c r="U53" i="63" s="1"/>
  <c r="CA17" i="63"/>
  <c r="M18" i="63"/>
  <c r="U22" i="63"/>
  <c r="U54" i="63" s="1"/>
  <c r="BY32" i="63"/>
  <c r="U37" i="63"/>
  <c r="U57" i="63" s="1"/>
  <c r="BI37" i="63"/>
  <c r="BI57" i="63" s="1"/>
  <c r="M38" i="63"/>
  <c r="T62" i="63"/>
  <c r="T63" i="63"/>
  <c r="BW32" i="63"/>
  <c r="AE32" i="63"/>
  <c r="AE56" i="63" s="1"/>
  <c r="BX32" i="63"/>
  <c r="AO32" i="63"/>
  <c r="AO56" i="63" s="1"/>
  <c r="AY32" i="63"/>
  <c r="AY56" i="63" s="1"/>
  <c r="CA22" i="63"/>
  <c r="BX27" i="63"/>
  <c r="AO27" i="63"/>
  <c r="AO55" i="63" s="1"/>
  <c r="M33" i="63"/>
  <c r="CB33" i="63" s="1"/>
  <c r="BX12" i="63"/>
  <c r="AE17" i="63"/>
  <c r="AE53" i="63" s="1"/>
  <c r="AE22" i="63"/>
  <c r="AE54" i="63" s="1"/>
  <c r="M30" i="63"/>
  <c r="CB30" i="63" s="1"/>
  <c r="BV37" i="63"/>
  <c r="BY54" i="63"/>
  <c r="M54" i="63"/>
  <c r="AY22" i="63"/>
  <c r="AY54" i="63" s="1"/>
  <c r="CA12" i="63"/>
  <c r="CA32" i="63"/>
  <c r="BN32" i="63"/>
  <c r="BN56" i="63" s="1"/>
  <c r="BV17" i="63"/>
  <c r="AO17" i="63"/>
  <c r="AO53" i="63" s="1"/>
  <c r="AY27" i="63"/>
  <c r="AY55" i="63" s="1"/>
  <c r="BY27" i="63"/>
  <c r="AY37" i="63"/>
  <c r="AY57" i="63" s="1"/>
  <c r="BY37" i="63"/>
  <c r="U12" i="63"/>
  <c r="AY12" i="63"/>
  <c r="AY52" i="63" s="1"/>
  <c r="BW17" i="63"/>
  <c r="BI17" i="63"/>
  <c r="BI53" i="63" s="1"/>
  <c r="BY17" i="63"/>
  <c r="BX22" i="63"/>
  <c r="AO22" i="63"/>
  <c r="AO54" i="63" s="1"/>
  <c r="BV22" i="63"/>
  <c r="M29" i="63"/>
  <c r="AE27" i="63"/>
  <c r="AE55" i="63" s="1"/>
  <c r="U32" i="63"/>
  <c r="BI32" i="63"/>
  <c r="BI56" i="63" s="1"/>
  <c r="AE37" i="63"/>
  <c r="AE57" i="63" s="1"/>
  <c r="BZ37" i="63"/>
  <c r="M40" i="63"/>
  <c r="CB52" i="63"/>
  <c r="AO12" i="63"/>
  <c r="AO52" i="63" s="1"/>
  <c r="BV27" i="63"/>
  <c r="BZ27" i="63"/>
  <c r="M31" i="63"/>
  <c r="BW37" i="63"/>
  <c r="T65" i="63"/>
  <c r="T61" i="63"/>
  <c r="T64" i="63"/>
  <c r="T66" i="63"/>
  <c r="AU110" i="7" l="1"/>
  <c r="AU115" i="7"/>
  <c r="AQ115" i="7"/>
  <c r="AR115" i="7"/>
  <c r="AT115" i="7"/>
  <c r="AS115" i="7"/>
  <c r="AR113" i="7"/>
  <c r="AQ112" i="7"/>
  <c r="AP115" i="7"/>
  <c r="AR112" i="7"/>
  <c r="AR110" i="7"/>
  <c r="AU113" i="7"/>
  <c r="AQ113" i="7"/>
  <c r="AQ110" i="7"/>
  <c r="AP112" i="7"/>
  <c r="AS110" i="7"/>
  <c r="AU112" i="7"/>
  <c r="AU114" i="7"/>
  <c r="AT114" i="7"/>
  <c r="AP110" i="7"/>
  <c r="AQ114" i="7"/>
  <c r="AT112" i="7"/>
  <c r="AS112" i="7"/>
  <c r="AT113" i="7"/>
  <c r="AP114" i="7"/>
  <c r="AS113" i="7"/>
  <c r="AT110" i="7"/>
  <c r="AR114" i="7"/>
  <c r="AS114" i="7"/>
  <c r="AM115" i="7"/>
  <c r="BM60" i="63"/>
  <c r="BM67" i="63" s="1"/>
  <c r="AX60" i="63"/>
  <c r="AX51" i="63" s="1"/>
  <c r="AX58" i="63" s="1"/>
  <c r="AX7" i="63" s="1"/>
  <c r="BH60" i="63"/>
  <c r="BH67" i="63" s="1"/>
  <c r="AS51" i="63"/>
  <c r="AK60" i="63"/>
  <c r="AK67" i="63" s="1"/>
  <c r="AI60" i="63"/>
  <c r="AI51" i="63" s="1"/>
  <c r="AI58" i="63" s="1"/>
  <c r="AI7" i="63" s="1"/>
  <c r="AB60" i="63"/>
  <c r="AB51" i="63" s="1"/>
  <c r="AB58" i="63" s="1"/>
  <c r="AB7" i="63" s="1"/>
  <c r="AD60" i="63"/>
  <c r="AD51" i="63" s="1"/>
  <c r="AD58" i="63" s="1"/>
  <c r="AD7" i="63" s="1"/>
  <c r="AU60" i="63"/>
  <c r="AU51" i="63" s="1"/>
  <c r="BF60" i="63"/>
  <c r="BF51" i="63" s="1"/>
  <c r="AA60" i="63"/>
  <c r="AA51" i="63" s="1"/>
  <c r="AA58" i="63" s="1"/>
  <c r="AA7" i="63" s="1"/>
  <c r="BD60" i="63"/>
  <c r="BD51" i="63" s="1"/>
  <c r="BD58" i="63" s="1"/>
  <c r="BD7" i="63" s="1"/>
  <c r="AC60" i="63"/>
  <c r="AC67" i="63" s="1"/>
  <c r="BE60" i="63"/>
  <c r="BE51" i="63" s="1"/>
  <c r="BL60" i="63"/>
  <c r="BL51" i="63" s="1"/>
  <c r="AR60" i="63"/>
  <c r="AR51" i="63" s="1"/>
  <c r="BC60" i="63"/>
  <c r="BC51" i="63" s="1"/>
  <c r="BC58" i="63" s="1"/>
  <c r="BC7" i="63" s="1"/>
  <c r="AJ60" i="63"/>
  <c r="AJ67" i="63" s="1"/>
  <c r="AS67" i="63"/>
  <c r="AM60" i="63"/>
  <c r="AH60" i="63"/>
  <c r="AH51" i="63" s="1"/>
  <c r="BG60" i="63"/>
  <c r="BG51" i="63" s="1"/>
  <c r="AV60" i="63"/>
  <c r="AV67" i="63" s="1"/>
  <c r="AW60" i="63"/>
  <c r="AW67" i="63" s="1"/>
  <c r="AN60" i="63"/>
  <c r="AN51" i="63" s="1"/>
  <c r="AN58" i="63" s="1"/>
  <c r="AN7" i="63" s="1"/>
  <c r="AL60" i="63"/>
  <c r="AL67" i="63" s="1"/>
  <c r="AM114" i="7"/>
  <c r="AT60" i="63"/>
  <c r="BB60" i="63"/>
  <c r="BB67" i="63" s="1"/>
  <c r="P4" i="7"/>
  <c r="P122" i="7" s="1"/>
  <c r="AM110" i="7"/>
  <c r="Z60" i="63"/>
  <c r="BJ7" i="63"/>
  <c r="X60" i="63"/>
  <c r="X67" i="63" s="1"/>
  <c r="V7" i="63"/>
  <c r="BO7" i="63"/>
  <c r="AP7" i="63"/>
  <c r="AF7" i="63"/>
  <c r="V16" i="63"/>
  <c r="W16" i="63" s="1"/>
  <c r="AM112" i="7"/>
  <c r="AM113" i="7"/>
  <c r="AP29" i="63"/>
  <c r="BO29" i="63"/>
  <c r="AZ29" i="63"/>
  <c r="AF29" i="63"/>
  <c r="BJ29" i="63"/>
  <c r="BO16" i="63"/>
  <c r="AZ16" i="63"/>
  <c r="CB21" i="63"/>
  <c r="BJ16" i="63"/>
  <c r="AF16" i="63"/>
  <c r="CB23" i="63"/>
  <c r="BJ14" i="63"/>
  <c r="AF14" i="63"/>
  <c r="R60" i="63"/>
  <c r="R51" i="63" s="1"/>
  <c r="R58" i="63" s="1"/>
  <c r="R7" i="63" s="1"/>
  <c r="F111" i="7" s="1"/>
  <c r="T60" i="63"/>
  <c r="T67" i="63" s="1"/>
  <c r="AP14" i="63"/>
  <c r="BO14" i="63"/>
  <c r="W29" i="63"/>
  <c r="V14" i="63"/>
  <c r="W14" i="63" s="1"/>
  <c r="S60" i="63"/>
  <c r="S67" i="63" s="1"/>
  <c r="CB38" i="63"/>
  <c r="CB18" i="63"/>
  <c r="O60" i="63"/>
  <c r="O51" i="63" s="1"/>
  <c r="O58" i="63" s="1"/>
  <c r="O7" i="63" s="1"/>
  <c r="Y60" i="63"/>
  <c r="Y51" i="63" s="1"/>
  <c r="Y58" i="63" s="1"/>
  <c r="Y7" i="63" s="1"/>
  <c r="P60" i="63"/>
  <c r="P51" i="63" s="1"/>
  <c r="P58" i="63" s="1"/>
  <c r="P7" i="63" s="1"/>
  <c r="I6" i="63"/>
  <c r="M64" i="63"/>
  <c r="BJ36" i="63"/>
  <c r="V36" i="63"/>
  <c r="W36" i="63" s="1"/>
  <c r="AZ36" i="63"/>
  <c r="AP36" i="63"/>
  <c r="AF36" i="63"/>
  <c r="BO36" i="63"/>
  <c r="CB29" i="63"/>
  <c r="BO17" i="63"/>
  <c r="AZ17" i="63"/>
  <c r="AF17" i="63"/>
  <c r="AP17" i="63"/>
  <c r="V17" i="63"/>
  <c r="W17" i="63" s="1"/>
  <c r="BJ17" i="63"/>
  <c r="U52" i="63"/>
  <c r="M12" i="63"/>
  <c r="BJ24" i="63"/>
  <c r="V24" i="63"/>
  <c r="W24" i="63" s="1"/>
  <c r="AF24" i="63"/>
  <c r="BO24" i="63"/>
  <c r="AP24" i="63"/>
  <c r="AZ24" i="63"/>
  <c r="AP8" i="63"/>
  <c r="BO8" i="63"/>
  <c r="AZ8" i="63"/>
  <c r="V8" i="63"/>
  <c r="W8" i="63" s="1"/>
  <c r="AF8" i="63"/>
  <c r="BJ8" i="63"/>
  <c r="BJ33" i="63"/>
  <c r="V33" i="63"/>
  <c r="W33" i="63" s="1"/>
  <c r="AF33" i="63"/>
  <c r="BO33" i="63"/>
  <c r="AZ33" i="63"/>
  <c r="AP33" i="63"/>
  <c r="BJ23" i="63"/>
  <c r="V23" i="63"/>
  <c r="AZ23" i="63"/>
  <c r="AP23" i="63"/>
  <c r="BO23" i="63"/>
  <c r="AF23" i="63"/>
  <c r="CB20" i="63"/>
  <c r="AP21" i="63"/>
  <c r="BO21" i="63"/>
  <c r="AF21" i="63"/>
  <c r="AZ21" i="63"/>
  <c r="BJ21" i="63"/>
  <c r="V21" i="63"/>
  <c r="W21" i="63" s="1"/>
  <c r="BJ25" i="63"/>
  <c r="V25" i="63"/>
  <c r="W25" i="63" s="1"/>
  <c r="AZ25" i="63"/>
  <c r="BO25" i="63"/>
  <c r="AP25" i="63"/>
  <c r="AF25" i="63"/>
  <c r="AP31" i="63"/>
  <c r="AF31" i="63"/>
  <c r="AZ31" i="63"/>
  <c r="V31" i="63"/>
  <c r="W31" i="63" s="1"/>
  <c r="BO31" i="63"/>
  <c r="BJ31" i="63"/>
  <c r="BO37" i="63"/>
  <c r="AZ37" i="63"/>
  <c r="AF37" i="63"/>
  <c r="AP37" i="63"/>
  <c r="BJ37" i="63"/>
  <c r="V37" i="63"/>
  <c r="W37" i="63" s="1"/>
  <c r="AP41" i="63"/>
  <c r="BO41" i="63"/>
  <c r="AF41" i="63"/>
  <c r="AZ41" i="63"/>
  <c r="V41" i="63"/>
  <c r="W41" i="63" s="1"/>
  <c r="BJ41" i="63"/>
  <c r="M66" i="63"/>
  <c r="U56" i="63"/>
  <c r="M32" i="63"/>
  <c r="BJ32" i="63"/>
  <c r="AZ32" i="63"/>
  <c r="V32" i="63"/>
  <c r="BO32" i="63"/>
  <c r="AP32" i="63"/>
  <c r="AF32" i="63"/>
  <c r="AP28" i="63"/>
  <c r="BJ28" i="63"/>
  <c r="AF28" i="63"/>
  <c r="V28" i="63"/>
  <c r="AZ28" i="63"/>
  <c r="BO28" i="63"/>
  <c r="BJ15" i="63"/>
  <c r="V15" i="63"/>
  <c r="W15" i="63" s="1"/>
  <c r="AZ15" i="63"/>
  <c r="BO15" i="63"/>
  <c r="AF15" i="63"/>
  <c r="AP15" i="63"/>
  <c r="AP10" i="63"/>
  <c r="BO10" i="63"/>
  <c r="AF10" i="63"/>
  <c r="BJ10" i="63"/>
  <c r="V10" i="63"/>
  <c r="W10" i="63" s="1"/>
  <c r="AZ10" i="63"/>
  <c r="AP18" i="63"/>
  <c r="BO18" i="63"/>
  <c r="AF18" i="63"/>
  <c r="BJ18" i="63"/>
  <c r="V18" i="63"/>
  <c r="AZ18" i="63"/>
  <c r="BJ22" i="63"/>
  <c r="AP22" i="63"/>
  <c r="V22" i="63"/>
  <c r="K287" i="47" s="1"/>
  <c r="AZ22" i="63"/>
  <c r="BO22" i="63"/>
  <c r="AF22" i="63"/>
  <c r="AP30" i="63"/>
  <c r="AZ30" i="63"/>
  <c r="V30" i="63"/>
  <c r="W30" i="63" s="1"/>
  <c r="BO30" i="63"/>
  <c r="BJ30" i="63"/>
  <c r="AF30" i="63"/>
  <c r="AP38" i="63"/>
  <c r="BO38" i="63"/>
  <c r="AF38" i="63"/>
  <c r="AZ38" i="63"/>
  <c r="V38" i="63"/>
  <c r="W38" i="63" s="1"/>
  <c r="BJ38" i="63"/>
  <c r="M37" i="63"/>
  <c r="M17" i="63"/>
  <c r="M62" i="63"/>
  <c r="Q60" i="63"/>
  <c r="M65" i="63"/>
  <c r="CB31" i="63"/>
  <c r="CB28" i="63"/>
  <c r="BJ13" i="63"/>
  <c r="V13" i="63"/>
  <c r="AZ13" i="63"/>
  <c r="BO13" i="63"/>
  <c r="AF13" i="63"/>
  <c r="AP13" i="63"/>
  <c r="AP9" i="63"/>
  <c r="BO9" i="63"/>
  <c r="AZ9" i="63"/>
  <c r="V9" i="63"/>
  <c r="W9" i="63" s="1"/>
  <c r="AF9" i="63"/>
  <c r="BJ9" i="63"/>
  <c r="CB54" i="63"/>
  <c r="AP11" i="63"/>
  <c r="BO11" i="63"/>
  <c r="AF11" i="63"/>
  <c r="BJ11" i="63"/>
  <c r="V11" i="63"/>
  <c r="W11" i="63" s="1"/>
  <c r="AZ11" i="63"/>
  <c r="AP19" i="63"/>
  <c r="BO19" i="63"/>
  <c r="AF19" i="63"/>
  <c r="BJ19" i="63"/>
  <c r="V19" i="63"/>
  <c r="AZ19" i="63"/>
  <c r="BO27" i="63"/>
  <c r="BJ27" i="63"/>
  <c r="AF27" i="63"/>
  <c r="V27" i="63"/>
  <c r="AZ27" i="63"/>
  <c r="AP27" i="63"/>
  <c r="BJ34" i="63"/>
  <c r="V34" i="63"/>
  <c r="W34" i="63" s="1"/>
  <c r="AZ34" i="63"/>
  <c r="AP34" i="63"/>
  <c r="AF34" i="63"/>
  <c r="BO34" i="63"/>
  <c r="AP39" i="63"/>
  <c r="BO39" i="63"/>
  <c r="AF39" i="63"/>
  <c r="BJ39" i="63"/>
  <c r="V39" i="63"/>
  <c r="W39" i="63" s="1"/>
  <c r="AZ39" i="63"/>
  <c r="M27" i="63"/>
  <c r="M61" i="63"/>
  <c r="N60" i="63"/>
  <c r="CB40" i="63"/>
  <c r="BJ26" i="63"/>
  <c r="V26" i="63"/>
  <c r="W26" i="63" s="1"/>
  <c r="AF26" i="63"/>
  <c r="BO26" i="63"/>
  <c r="AZ26" i="63"/>
  <c r="AP26" i="63"/>
  <c r="G6" i="63"/>
  <c r="BY22" i="63"/>
  <c r="M22" i="63"/>
  <c r="BJ12" i="63"/>
  <c r="AP12" i="63"/>
  <c r="V12" i="63"/>
  <c r="W12" i="63" s="1"/>
  <c r="BO12" i="63"/>
  <c r="AF12" i="63"/>
  <c r="AZ12" i="63"/>
  <c r="AP20" i="63"/>
  <c r="BO20" i="63"/>
  <c r="AF20" i="63"/>
  <c r="AZ20" i="63"/>
  <c r="BJ20" i="63"/>
  <c r="V20" i="63"/>
  <c r="W20" i="63" s="1"/>
  <c r="BJ35" i="63"/>
  <c r="V35" i="63"/>
  <c r="W35" i="63" s="1"/>
  <c r="AZ35" i="63"/>
  <c r="BO35" i="63"/>
  <c r="AF35" i="63"/>
  <c r="AP35" i="63"/>
  <c r="AP40" i="63"/>
  <c r="BO40" i="63"/>
  <c r="AF40" i="63"/>
  <c r="BJ40" i="63"/>
  <c r="V40" i="63"/>
  <c r="W40" i="63" s="1"/>
  <c r="AZ40" i="63"/>
  <c r="M63" i="63"/>
  <c r="O109" i="7" l="1"/>
  <c r="O111" i="7"/>
  <c r="C109" i="7"/>
  <c r="C111" i="7"/>
  <c r="V109" i="7"/>
  <c r="V111" i="7"/>
  <c r="AE109" i="7"/>
  <c r="AE111" i="7"/>
  <c r="D109" i="7"/>
  <c r="J283" i="47"/>
  <c r="D111" i="7"/>
  <c r="L109" i="7"/>
  <c r="L111" i="7"/>
  <c r="M109" i="7"/>
  <c r="M111" i="7"/>
  <c r="AF109" i="7"/>
  <c r="AF111" i="7"/>
  <c r="J109" i="7"/>
  <c r="J111" i="7"/>
  <c r="Q109" i="7"/>
  <c r="Q111" i="7"/>
  <c r="AC109" i="7"/>
  <c r="AC111" i="7"/>
  <c r="W27" i="63"/>
  <c r="AG27" i="63" s="1"/>
  <c r="K281" i="47"/>
  <c r="W19" i="63"/>
  <c r="AG19" i="63" s="1"/>
  <c r="AQ19" i="63" s="1"/>
  <c r="BA19" i="63" s="1"/>
  <c r="BK19" i="63" s="1"/>
  <c r="BP19" i="63" s="1"/>
  <c r="K279" i="47"/>
  <c r="W28" i="63"/>
  <c r="AG28" i="63" s="1"/>
  <c r="AQ28" i="63" s="1"/>
  <c r="BA28" i="63" s="1"/>
  <c r="BK28" i="63" s="1"/>
  <c r="BP28" i="63" s="1"/>
  <c r="K282" i="47"/>
  <c r="W23" i="63"/>
  <c r="AG23" i="63" s="1"/>
  <c r="AQ23" i="63" s="1"/>
  <c r="BA23" i="63" s="1"/>
  <c r="BK23" i="63" s="1"/>
  <c r="BP23" i="63" s="1"/>
  <c r="K285" i="47"/>
  <c r="W13" i="63"/>
  <c r="AG13" i="63" s="1"/>
  <c r="AQ13" i="63" s="1"/>
  <c r="BA13" i="63" s="1"/>
  <c r="BK13" i="63" s="1"/>
  <c r="BP13" i="63" s="1"/>
  <c r="K278" i="47"/>
  <c r="W18" i="63"/>
  <c r="AG18" i="63" s="1"/>
  <c r="AQ18" i="63" s="1"/>
  <c r="BA18" i="63" s="1"/>
  <c r="BK18" i="63" s="1"/>
  <c r="BP18" i="63" s="1"/>
  <c r="K286" i="47"/>
  <c r="F108" i="7"/>
  <c r="F109" i="7"/>
  <c r="AU58" i="63"/>
  <c r="AU7" i="63" s="1"/>
  <c r="BB51" i="63"/>
  <c r="BB58" i="63" s="1"/>
  <c r="Q4" i="7"/>
  <c r="Q122" i="7" s="1"/>
  <c r="Z67" i="63"/>
  <c r="Z51" i="63"/>
  <c r="Z58" i="63" s="1"/>
  <c r="Z7" i="63" s="1"/>
  <c r="X51" i="63"/>
  <c r="X58" i="63" s="1"/>
  <c r="X7" i="63" s="1"/>
  <c r="AR58" i="63"/>
  <c r="AR7" i="63" s="1"/>
  <c r="AI67" i="63"/>
  <c r="BC67" i="63"/>
  <c r="AN6" i="63"/>
  <c r="V108" i="7"/>
  <c r="P6" i="63"/>
  <c r="D108" i="7"/>
  <c r="BD6" i="63"/>
  <c r="AF108" i="7"/>
  <c r="AD6" i="63"/>
  <c r="O108" i="7"/>
  <c r="O6" i="63"/>
  <c r="C108" i="7"/>
  <c r="AX6" i="63"/>
  <c r="AC108" i="7"/>
  <c r="BC6" i="63"/>
  <c r="AE108" i="7"/>
  <c r="Y6" i="63"/>
  <c r="J108" i="7"/>
  <c r="AI6" i="63"/>
  <c r="Q108" i="7"/>
  <c r="AB6" i="63"/>
  <c r="M108" i="7"/>
  <c r="AA6" i="63"/>
  <c r="L108" i="7"/>
  <c r="R6" i="63"/>
  <c r="AG29" i="63"/>
  <c r="AQ29" i="63" s="1"/>
  <c r="BA29" i="63" s="1"/>
  <c r="BK29" i="63" s="1"/>
  <c r="BP29" i="63" s="1"/>
  <c r="AW51" i="63"/>
  <c r="AW58" i="63" s="1"/>
  <c r="AW7" i="63" s="1"/>
  <c r="S51" i="63"/>
  <c r="S58" i="63" s="1"/>
  <c r="S7" i="63" s="1"/>
  <c r="AC51" i="63"/>
  <c r="AC58" i="63" s="1"/>
  <c r="AC7" i="63" s="1"/>
  <c r="AG16" i="63"/>
  <c r="AQ16" i="63" s="1"/>
  <c r="BA16" i="63" s="1"/>
  <c r="BK16" i="63" s="1"/>
  <c r="BP16" i="63" s="1"/>
  <c r="AU67" i="63"/>
  <c r="T51" i="63"/>
  <c r="T58" i="63" s="1"/>
  <c r="T7" i="63" s="1"/>
  <c r="AJ51" i="63"/>
  <c r="AJ58" i="63" s="1"/>
  <c r="AJ7" i="63" s="1"/>
  <c r="Y67" i="63"/>
  <c r="AG14" i="63"/>
  <c r="AQ14" i="63" s="1"/>
  <c r="BA14" i="63" s="1"/>
  <c r="BK14" i="63" s="1"/>
  <c r="BP14" i="63" s="1"/>
  <c r="AS58" i="63"/>
  <c r="R67" i="63"/>
  <c r="AV51" i="63"/>
  <c r="AV58" i="63" s="1"/>
  <c r="AV7" i="63" s="1"/>
  <c r="AK51" i="63"/>
  <c r="AK58" i="63" s="1"/>
  <c r="AK7" i="63" s="1"/>
  <c r="AR67" i="63"/>
  <c r="BE67" i="63"/>
  <c r="AN67" i="63"/>
  <c r="BL67" i="63"/>
  <c r="AG36" i="63"/>
  <c r="AQ36" i="63" s="1"/>
  <c r="BA36" i="63" s="1"/>
  <c r="BK36" i="63" s="1"/>
  <c r="BP36" i="63" s="1"/>
  <c r="BO52" i="63"/>
  <c r="AG26" i="63"/>
  <c r="AQ26" i="63" s="1"/>
  <c r="BA26" i="63" s="1"/>
  <c r="BK26" i="63" s="1"/>
  <c r="BP26" i="63" s="1"/>
  <c r="AG21" i="63"/>
  <c r="AQ21" i="63" s="1"/>
  <c r="BA21" i="63" s="1"/>
  <c r="BK21" i="63" s="1"/>
  <c r="BP21" i="63" s="1"/>
  <c r="O67" i="63"/>
  <c r="AG38" i="63"/>
  <c r="AQ38" i="63" s="1"/>
  <c r="BA38" i="63" s="1"/>
  <c r="BK38" i="63" s="1"/>
  <c r="BP38" i="63" s="1"/>
  <c r="AG30" i="63"/>
  <c r="AQ30" i="63" s="1"/>
  <c r="BA30" i="63" s="1"/>
  <c r="BK30" i="63" s="1"/>
  <c r="BP30" i="63" s="1"/>
  <c r="AG41" i="63"/>
  <c r="AQ41" i="63" s="1"/>
  <c r="BA41" i="63" s="1"/>
  <c r="BK41" i="63" s="1"/>
  <c r="BP41" i="63" s="1"/>
  <c r="P67" i="63"/>
  <c r="AD67" i="63"/>
  <c r="AG34" i="63"/>
  <c r="AQ34" i="63" s="1"/>
  <c r="BA34" i="63" s="1"/>
  <c r="BK34" i="63" s="1"/>
  <c r="BP34" i="63" s="1"/>
  <c r="BF67" i="63"/>
  <c r="AP52" i="63"/>
  <c r="AG15" i="63"/>
  <c r="AQ15" i="63" s="1"/>
  <c r="BA15" i="63" s="1"/>
  <c r="BK15" i="63" s="1"/>
  <c r="BP15" i="63" s="1"/>
  <c r="BM51" i="63"/>
  <c r="BM58" i="63" s="1"/>
  <c r="BM7" i="63" s="1"/>
  <c r="BH51" i="63"/>
  <c r="BH58" i="63" s="1"/>
  <c r="BH7" i="63" s="1"/>
  <c r="AX67" i="63"/>
  <c r="AG40" i="63"/>
  <c r="AQ40" i="63" s="1"/>
  <c r="BA40" i="63" s="1"/>
  <c r="BK40" i="63" s="1"/>
  <c r="BP40" i="63" s="1"/>
  <c r="AG39" i="63"/>
  <c r="AQ39" i="63" s="1"/>
  <c r="BA39" i="63" s="1"/>
  <c r="BK39" i="63" s="1"/>
  <c r="BP39" i="63" s="1"/>
  <c r="AG8" i="63"/>
  <c r="AQ8" i="63" s="1"/>
  <c r="BA8" i="63" s="1"/>
  <c r="BK8" i="63" s="1"/>
  <c r="BP8" i="63" s="1"/>
  <c r="AG24" i="63"/>
  <c r="AQ24" i="63" s="1"/>
  <c r="BA24" i="63" s="1"/>
  <c r="BK24" i="63" s="1"/>
  <c r="BP24" i="63" s="1"/>
  <c r="BG67" i="63"/>
  <c r="AG35" i="63"/>
  <c r="AQ35" i="63" s="1"/>
  <c r="BA35" i="63" s="1"/>
  <c r="BK35" i="63" s="1"/>
  <c r="BP35" i="63" s="1"/>
  <c r="AG9" i="63"/>
  <c r="AQ9" i="63" s="1"/>
  <c r="BA9" i="63" s="1"/>
  <c r="BK9" i="63" s="1"/>
  <c r="BP9" i="63" s="1"/>
  <c r="AG33" i="63"/>
  <c r="AQ33" i="63" s="1"/>
  <c r="BA33" i="63" s="1"/>
  <c r="BK33" i="63" s="1"/>
  <c r="BP33" i="63" s="1"/>
  <c r="BD67" i="63"/>
  <c r="AF6" i="63"/>
  <c r="BO54" i="63"/>
  <c r="BJ54" i="63"/>
  <c r="AG10" i="63"/>
  <c r="AQ10" i="63" s="1"/>
  <c r="BA10" i="63" s="1"/>
  <c r="BK10" i="63" s="1"/>
  <c r="BP10" i="63" s="1"/>
  <c r="AP6" i="63"/>
  <c r="AA67" i="63"/>
  <c r="AL51" i="63"/>
  <c r="AL58" i="63" s="1"/>
  <c r="AL7" i="63" s="1"/>
  <c r="AB67" i="63"/>
  <c r="AH67" i="63"/>
  <c r="BO55" i="63"/>
  <c r="AZ6" i="63"/>
  <c r="V56" i="63"/>
  <c r="AF51" i="63"/>
  <c r="AG20" i="63"/>
  <c r="AQ20" i="63" s="1"/>
  <c r="BA20" i="63" s="1"/>
  <c r="BK20" i="63" s="1"/>
  <c r="BP20" i="63" s="1"/>
  <c r="AF52" i="63"/>
  <c r="BJ52" i="63"/>
  <c r="AG11" i="63"/>
  <c r="AQ11" i="63" s="1"/>
  <c r="BA11" i="63" s="1"/>
  <c r="BK11" i="63" s="1"/>
  <c r="BP11" i="63" s="1"/>
  <c r="AF55" i="63"/>
  <c r="BJ51" i="63"/>
  <c r="AG31" i="63"/>
  <c r="AQ31" i="63" s="1"/>
  <c r="BA31" i="63" s="1"/>
  <c r="BK31" i="63" s="1"/>
  <c r="BP31" i="63" s="1"/>
  <c r="AG25" i="63"/>
  <c r="AQ25" i="63" s="1"/>
  <c r="BA25" i="63" s="1"/>
  <c r="BK25" i="63" s="1"/>
  <c r="BP25" i="63" s="1"/>
  <c r="AZ52" i="63"/>
  <c r="BJ6" i="63"/>
  <c r="AP51" i="63"/>
  <c r="BQ27" i="63"/>
  <c r="CB27" i="63"/>
  <c r="W32" i="63"/>
  <c r="AZ55" i="63"/>
  <c r="V54" i="63"/>
  <c r="W22" i="63"/>
  <c r="V51" i="63"/>
  <c r="AP56" i="63"/>
  <c r="BJ56" i="63"/>
  <c r="AM67" i="63"/>
  <c r="AM51" i="63"/>
  <c r="AM58" i="63" s="1"/>
  <c r="AM7" i="63" s="1"/>
  <c r="W57" i="63"/>
  <c r="AG37" i="63"/>
  <c r="AF57" i="63"/>
  <c r="AZ51" i="63"/>
  <c r="CB12" i="63"/>
  <c r="BQ12" i="63"/>
  <c r="AP53" i="63"/>
  <c r="BE58" i="63"/>
  <c r="BE7" i="63" s="1"/>
  <c r="BL58" i="63"/>
  <c r="AH58" i="63"/>
  <c r="AH7" i="63" s="1"/>
  <c r="V55" i="63"/>
  <c r="AF54" i="63"/>
  <c r="AP54" i="63"/>
  <c r="BO56" i="63"/>
  <c r="CB32" i="63"/>
  <c r="BQ32" i="63"/>
  <c r="V57" i="63"/>
  <c r="AZ57" i="63"/>
  <c r="AF53" i="63"/>
  <c r="CB22" i="63"/>
  <c r="BQ22" i="63"/>
  <c r="N67" i="63"/>
  <c r="M60" i="63"/>
  <c r="N51" i="63"/>
  <c r="CB17" i="63"/>
  <c r="BQ17" i="63"/>
  <c r="AG12" i="63"/>
  <c r="BJ57" i="63"/>
  <c r="BO57" i="63"/>
  <c r="AG17" i="63"/>
  <c r="BJ53" i="63"/>
  <c r="AZ53" i="63"/>
  <c r="BG58" i="63"/>
  <c r="BG7" i="63" s="1"/>
  <c r="BF58" i="63"/>
  <c r="BF7" i="63" s="1"/>
  <c r="V52" i="63"/>
  <c r="AP55" i="63"/>
  <c r="BJ55" i="63"/>
  <c r="Q67" i="63"/>
  <c r="Q51" i="63"/>
  <c r="Q58" i="63" s="1"/>
  <c r="Q7" i="63" s="1"/>
  <c r="E111" i="7" s="1"/>
  <c r="CB37" i="63"/>
  <c r="BQ37" i="63"/>
  <c r="AZ54" i="63"/>
  <c r="V6" i="63"/>
  <c r="AF56" i="63"/>
  <c r="AZ56" i="63"/>
  <c r="AP57" i="63"/>
  <c r="BO51" i="63"/>
  <c r="BO6" i="63"/>
  <c r="V53" i="63"/>
  <c r="BO53" i="63"/>
  <c r="AT67" i="63"/>
  <c r="AT51" i="63"/>
  <c r="W52" i="63" l="1"/>
  <c r="W55" i="63"/>
  <c r="K283" i="47"/>
  <c r="AH109" i="7"/>
  <c r="AH111" i="7"/>
  <c r="G109" i="7"/>
  <c r="G111" i="7"/>
  <c r="P109" i="7"/>
  <c r="P111" i="7"/>
  <c r="AL109" i="7"/>
  <c r="AL111" i="7"/>
  <c r="S109" i="7"/>
  <c r="S111" i="7"/>
  <c r="AB109" i="7"/>
  <c r="AB111" i="7"/>
  <c r="I109" i="7"/>
  <c r="I111" i="7"/>
  <c r="AA109" i="7"/>
  <c r="AA111" i="7"/>
  <c r="K109" i="7"/>
  <c r="K111" i="7"/>
  <c r="AI109" i="7"/>
  <c r="AI111" i="7"/>
  <c r="AG109" i="7"/>
  <c r="AG111" i="7"/>
  <c r="U109" i="7"/>
  <c r="U111" i="7"/>
  <c r="T109" i="7"/>
  <c r="T111" i="7"/>
  <c r="R109" i="7"/>
  <c r="R111" i="7"/>
  <c r="N109" i="7"/>
  <c r="N111" i="7"/>
  <c r="Z109" i="7"/>
  <c r="Z111" i="7"/>
  <c r="AJ109" i="7"/>
  <c r="AJ111" i="7"/>
  <c r="H109" i="7"/>
  <c r="H111" i="7"/>
  <c r="W109" i="7"/>
  <c r="W111" i="7"/>
  <c r="W53" i="63"/>
  <c r="E109" i="7"/>
  <c r="J276" i="47"/>
  <c r="AU6" i="63"/>
  <c r="Z108" i="7"/>
  <c r="R4" i="7"/>
  <c r="R122" i="7" s="1"/>
  <c r="W108" i="7"/>
  <c r="M51" i="63"/>
  <c r="J275" i="47"/>
  <c r="J274" i="47"/>
  <c r="Q6" i="63"/>
  <c r="E108" i="7"/>
  <c r="BM6" i="63"/>
  <c r="AL108" i="7"/>
  <c r="BG6" i="63"/>
  <c r="AI108" i="7"/>
  <c r="BH6" i="63"/>
  <c r="AJ108" i="7"/>
  <c r="AJ6" i="63"/>
  <c r="R108" i="7"/>
  <c r="AW6" i="63"/>
  <c r="AB108" i="7"/>
  <c r="AK6" i="63"/>
  <c r="S108" i="7"/>
  <c r="BE6" i="63"/>
  <c r="AG108" i="7"/>
  <c r="AL6" i="63"/>
  <c r="T108" i="7"/>
  <c r="AV6" i="63"/>
  <c r="AA108" i="7"/>
  <c r="AC6" i="63"/>
  <c r="N108" i="7"/>
  <c r="BF6" i="63"/>
  <c r="AH108" i="7"/>
  <c r="AM6" i="63"/>
  <c r="U108" i="7"/>
  <c r="Z6" i="63"/>
  <c r="K108" i="7"/>
  <c r="T6" i="63"/>
  <c r="H108" i="7"/>
  <c r="S6" i="63"/>
  <c r="G108" i="7"/>
  <c r="BW51" i="63"/>
  <c r="AS7" i="63"/>
  <c r="BJ58" i="63"/>
  <c r="CA51" i="63"/>
  <c r="BO58" i="63"/>
  <c r="BZ51" i="63"/>
  <c r="AF58" i="63"/>
  <c r="BX51" i="63"/>
  <c r="AQ17" i="63"/>
  <c r="AG53" i="63"/>
  <c r="AG57" i="63"/>
  <c r="AQ37" i="63"/>
  <c r="W54" i="63"/>
  <c r="AG22" i="63"/>
  <c r="AT58" i="63"/>
  <c r="BY51" i="63"/>
  <c r="M67" i="63"/>
  <c r="I60" i="63" s="1"/>
  <c r="AZ58" i="63"/>
  <c r="V58" i="63"/>
  <c r="W56" i="63"/>
  <c r="AG32" i="63"/>
  <c r="AP58" i="63"/>
  <c r="AG52" i="63"/>
  <c r="AQ12" i="63"/>
  <c r="AQ27" i="63"/>
  <c r="AG55" i="63"/>
  <c r="AR6" i="63"/>
  <c r="BX58" i="63"/>
  <c r="P108" i="7"/>
  <c r="BZ58" i="63"/>
  <c r="BB7" i="63"/>
  <c r="N58" i="63"/>
  <c r="BV51" i="63"/>
  <c r="CA58" i="63"/>
  <c r="BL7" i="63"/>
  <c r="BW58" i="63"/>
  <c r="I108" i="7"/>
  <c r="F117" i="7"/>
  <c r="F128" i="7" s="1"/>
  <c r="AC117" i="7"/>
  <c r="AC128" i="7" s="1"/>
  <c r="AF117" i="7"/>
  <c r="AF128" i="7" s="1"/>
  <c r="M117" i="7"/>
  <c r="M128" i="7" s="1"/>
  <c r="D117" i="7"/>
  <c r="D128" i="7" s="1"/>
  <c r="J117" i="7"/>
  <c r="J128" i="7" s="1"/>
  <c r="Q117" i="7"/>
  <c r="Q128" i="7" s="1"/>
  <c r="L117" i="7"/>
  <c r="L128" i="7" s="1"/>
  <c r="V117" i="7"/>
  <c r="V128" i="7" s="1"/>
  <c r="AJ117" i="7" l="1"/>
  <c r="AJ128" i="7" s="1"/>
  <c r="AG117" i="7"/>
  <c r="AG128" i="7" s="1"/>
  <c r="AQ109" i="7"/>
  <c r="AR109" i="7"/>
  <c r="X109" i="7"/>
  <c r="X111" i="7"/>
  <c r="AL117" i="7"/>
  <c r="AL128" i="7" s="1"/>
  <c r="AQ111" i="7"/>
  <c r="AR111" i="7"/>
  <c r="AK109" i="7"/>
  <c r="AU109" i="7" s="1"/>
  <c r="AK111" i="7"/>
  <c r="AU111" i="7" s="1"/>
  <c r="AD109" i="7"/>
  <c r="AT109" i="7" s="1"/>
  <c r="AD111" i="7"/>
  <c r="AT111" i="7" s="1"/>
  <c r="Z117" i="7"/>
  <c r="Z128" i="7" s="1"/>
  <c r="AQ108" i="7"/>
  <c r="AR108" i="7"/>
  <c r="S4" i="7"/>
  <c r="S122" i="7" s="1"/>
  <c r="AK108" i="7"/>
  <c r="AU108" i="7" s="1"/>
  <c r="AD108" i="7"/>
  <c r="AT108" i="7" s="1"/>
  <c r="E117" i="7"/>
  <c r="E128" i="7" s="1"/>
  <c r="AH117" i="7"/>
  <c r="AH128" i="7" s="1"/>
  <c r="R117" i="7"/>
  <c r="R128" i="7" s="1"/>
  <c r="N117" i="7"/>
  <c r="N128" i="7" s="1"/>
  <c r="AB117" i="7"/>
  <c r="AB128" i="7" s="1"/>
  <c r="H117" i="7"/>
  <c r="H128" i="7" s="1"/>
  <c r="T117" i="7"/>
  <c r="T128" i="7" s="1"/>
  <c r="U117" i="7"/>
  <c r="U128" i="7" s="1"/>
  <c r="AS6" i="63"/>
  <c r="X108" i="7"/>
  <c r="AH6" i="63"/>
  <c r="BX7" i="63"/>
  <c r="AO7" i="63"/>
  <c r="AE7" i="63"/>
  <c r="X6" i="63"/>
  <c r="BW7" i="63"/>
  <c r="CB51" i="63"/>
  <c r="M58" i="63"/>
  <c r="K46" i="63" s="1"/>
  <c r="D27" i="64" s="1"/>
  <c r="AQ52" i="63"/>
  <c r="BA12" i="63"/>
  <c r="AQ57" i="63"/>
  <c r="BA37" i="63"/>
  <c r="AT7" i="63"/>
  <c r="BY58" i="63"/>
  <c r="BL6" i="63"/>
  <c r="BN7" i="63"/>
  <c r="CA7" i="63"/>
  <c r="BV58" i="63"/>
  <c r="N7" i="63"/>
  <c r="B111" i="7" s="1"/>
  <c r="AG54" i="63"/>
  <c r="AQ22" i="63"/>
  <c r="BZ7" i="63"/>
  <c r="BI7" i="63"/>
  <c r="BB6" i="63"/>
  <c r="AQ55" i="63"/>
  <c r="BA27" i="63"/>
  <c r="AG56" i="63"/>
  <c r="AQ32" i="63"/>
  <c r="AQ53" i="63"/>
  <c r="BA17" i="63"/>
  <c r="G117" i="7"/>
  <c r="G128" i="7" s="1"/>
  <c r="AI117" i="7"/>
  <c r="AI128" i="7" s="1"/>
  <c r="K117" i="7"/>
  <c r="K128" i="7" s="1"/>
  <c r="AE117" i="7"/>
  <c r="AE128" i="7" s="1"/>
  <c r="AA117" i="7"/>
  <c r="AA128" i="7" s="1"/>
  <c r="O117" i="7"/>
  <c r="O128" i="7" s="1"/>
  <c r="S117" i="7"/>
  <c r="S128" i="7" s="1"/>
  <c r="X117" i="7" l="1"/>
  <c r="X128" i="7" s="1"/>
  <c r="Y109" i="7"/>
  <c r="AS109" i="7" s="1"/>
  <c r="Y111" i="7"/>
  <c r="AS111" i="7" s="1"/>
  <c r="AP111" i="7"/>
  <c r="B108" i="7"/>
  <c r="AP108" i="7" s="1"/>
  <c r="B109" i="7"/>
  <c r="T4" i="7"/>
  <c r="T122" i="7" s="1"/>
  <c r="Y108" i="7"/>
  <c r="AD117" i="7"/>
  <c r="AK117" i="7"/>
  <c r="P117" i="7"/>
  <c r="C117" i="7"/>
  <c r="C128" i="7" s="1"/>
  <c r="BI51" i="63"/>
  <c r="BI58" i="63" s="1"/>
  <c r="BI6" i="63"/>
  <c r="BV7" i="63"/>
  <c r="N6" i="63"/>
  <c r="U7" i="63"/>
  <c r="AE51" i="63"/>
  <c r="AE58" i="63" s="1"/>
  <c r="AE6" i="63"/>
  <c r="BA53" i="63"/>
  <c r="BK17" i="63"/>
  <c r="BA55" i="63"/>
  <c r="BK27" i="63"/>
  <c r="BA52" i="63"/>
  <c r="BK12" i="63"/>
  <c r="AO51" i="63"/>
  <c r="AO58" i="63" s="1"/>
  <c r="AO6" i="63"/>
  <c r="BA22" i="63"/>
  <c r="AQ54" i="63"/>
  <c r="AT6" i="63"/>
  <c r="BY7" i="63"/>
  <c r="AY7" i="63"/>
  <c r="AQ56" i="63"/>
  <c r="BA32" i="63"/>
  <c r="BN51" i="63"/>
  <c r="BN58" i="63" s="1"/>
  <c r="BN6" i="63"/>
  <c r="BA57" i="63"/>
  <c r="BK37" i="63"/>
  <c r="CB58" i="63"/>
  <c r="AM111" i="7" l="1"/>
  <c r="AR117" i="7"/>
  <c r="P128" i="7"/>
  <c r="AR128" i="7" s="1"/>
  <c r="AU117" i="7"/>
  <c r="AK128" i="7"/>
  <c r="AU128" i="7" s="1"/>
  <c r="AT117" i="7"/>
  <c r="AD128" i="7"/>
  <c r="AT128" i="7" s="1"/>
  <c r="Y117" i="7"/>
  <c r="Y128" i="7" s="1"/>
  <c r="AS108" i="7"/>
  <c r="AM109" i="7"/>
  <c r="AP109" i="7"/>
  <c r="B117" i="7"/>
  <c r="U4" i="7"/>
  <c r="U122" i="7" s="1"/>
  <c r="W117" i="7"/>
  <c r="W128" i="7" s="1"/>
  <c r="U51" i="63"/>
  <c r="U58" i="63" s="1"/>
  <c r="M7" i="63"/>
  <c r="U6" i="63"/>
  <c r="W7" i="63"/>
  <c r="BK57" i="63"/>
  <c r="BP37" i="63"/>
  <c r="BP57" i="63" s="1"/>
  <c r="BA56" i="63"/>
  <c r="BK32" i="63"/>
  <c r="BK55" i="63"/>
  <c r="BP27" i="63"/>
  <c r="BP55" i="63" s="1"/>
  <c r="AY6" i="63"/>
  <c r="AY51" i="63"/>
  <c r="AY58" i="63" s="1"/>
  <c r="BA54" i="63"/>
  <c r="BK22" i="63"/>
  <c r="BK52" i="63"/>
  <c r="BP12" i="63"/>
  <c r="BP52" i="63" s="1"/>
  <c r="BP17" i="63"/>
  <c r="BP53" i="63" s="1"/>
  <c r="BK53" i="63"/>
  <c r="AP117" i="7" l="1"/>
  <c r="B128" i="7"/>
  <c r="AS128" i="7"/>
  <c r="AS117" i="7"/>
  <c r="V4" i="7"/>
  <c r="V122" i="7" s="1"/>
  <c r="I117" i="7"/>
  <c r="AM108" i="7"/>
  <c r="AM117" i="7" s="1"/>
  <c r="CB7" i="63"/>
  <c r="BQ7" i="63"/>
  <c r="BB1" i="63" s="1"/>
  <c r="M6" i="63"/>
  <c r="BK54" i="63"/>
  <c r="BP22" i="63"/>
  <c r="BP54" i="63" s="1"/>
  <c r="BK56" i="63"/>
  <c r="BP32" i="63"/>
  <c r="BP56" i="63" s="1"/>
  <c r="W51" i="63"/>
  <c r="W58" i="63" s="1"/>
  <c r="W6" i="63"/>
  <c r="AG7" i="63"/>
  <c r="AM128" i="7" l="1"/>
  <c r="AY12" i="7"/>
  <c r="AQ117" i="7"/>
  <c r="I128" i="7"/>
  <c r="AQ128" i="7" s="1"/>
  <c r="AP128" i="7"/>
  <c r="W4" i="7"/>
  <c r="W122" i="7" s="1"/>
  <c r="AY4" i="7"/>
  <c r="AV117" i="7"/>
  <c r="AG51" i="63"/>
  <c r="AG58" i="63" s="1"/>
  <c r="AQ7" i="63"/>
  <c r="AG6" i="63"/>
  <c r="X4" i="7" l="1"/>
  <c r="X122" i="7" s="1"/>
  <c r="AQ51" i="63"/>
  <c r="AQ58" i="63" s="1"/>
  <c r="BA7" i="63"/>
  <c r="AQ6" i="63"/>
  <c r="Y4" i="7" l="1"/>
  <c r="Y122" i="7" s="1"/>
  <c r="BA51" i="63"/>
  <c r="BA58" i="63" s="1"/>
  <c r="BK7" i="63"/>
  <c r="BA6" i="63"/>
  <c r="Z4" i="7" l="1"/>
  <c r="Z122" i="7" s="1"/>
  <c r="BK51" i="63"/>
  <c r="BK58" i="63" s="1"/>
  <c r="BK6" i="63"/>
  <c r="BP7" i="63"/>
  <c r="AA4" i="7" l="1"/>
  <c r="AA122" i="7" s="1"/>
  <c r="BP51" i="63"/>
  <c r="BP58" i="63" s="1"/>
  <c r="BP6" i="63"/>
  <c r="AB4" i="7" l="1"/>
  <c r="AB122" i="7" s="1"/>
  <c r="BS81" i="25"/>
  <c r="BR81" i="25"/>
  <c r="BS79" i="25"/>
  <c r="BR79" i="25"/>
  <c r="BS85" i="25"/>
  <c r="BR85" i="25"/>
  <c r="AC4" i="7" l="1"/>
  <c r="AC122" i="7" s="1"/>
  <c r="BZ83" i="25"/>
  <c r="CA80" i="25"/>
  <c r="BZ80" i="25"/>
  <c r="BW83" i="25"/>
  <c r="BX83" i="25"/>
  <c r="CA83" i="25"/>
  <c r="BX80" i="25"/>
  <c r="BV83" i="25"/>
  <c r="BW80" i="25"/>
  <c r="BY80" i="25"/>
  <c r="BY83" i="25"/>
  <c r="BV80" i="25"/>
  <c r="AD4" i="7" l="1"/>
  <c r="AD122" i="7" s="1"/>
  <c r="F68" i="25"/>
  <c r="E68" i="25"/>
  <c r="F67" i="25"/>
  <c r="E67" i="25"/>
  <c r="F66" i="25"/>
  <c r="E66" i="25"/>
  <c r="F65" i="25"/>
  <c r="E65" i="25"/>
  <c r="F64" i="25"/>
  <c r="E64" i="25"/>
  <c r="F63" i="25"/>
  <c r="E63" i="25"/>
  <c r="F62" i="25"/>
  <c r="E62" i="25"/>
  <c r="F61" i="25"/>
  <c r="E61" i="25"/>
  <c r="F60" i="25"/>
  <c r="E60" i="25"/>
  <c r="F59" i="25"/>
  <c r="E59" i="25"/>
  <c r="F58" i="25"/>
  <c r="E58" i="25"/>
  <c r="F57" i="25"/>
  <c r="E57" i="25"/>
  <c r="F56" i="25"/>
  <c r="E56" i="25"/>
  <c r="N88" i="25"/>
  <c r="N86" i="25"/>
  <c r="N84" i="25"/>
  <c r="N82" i="25"/>
  <c r="N24" i="25"/>
  <c r="N17" i="25"/>
  <c r="N89" i="25" l="1"/>
  <c r="N87" i="25"/>
  <c r="N85" i="25"/>
  <c r="AE4" i="7"/>
  <c r="AE122" i="7" s="1"/>
  <c r="M52" i="25"/>
  <c r="N90" i="25" l="1"/>
  <c r="AF4" i="7"/>
  <c r="AF122" i="7" s="1"/>
  <c r="CA21" i="25"/>
  <c r="BZ21" i="25"/>
  <c r="BY21" i="25"/>
  <c r="BX21" i="25"/>
  <c r="BW21" i="25"/>
  <c r="BV21" i="25"/>
  <c r="BN21" i="25"/>
  <c r="BI21" i="25"/>
  <c r="AY21" i="25"/>
  <c r="AO21" i="25"/>
  <c r="AE21" i="25"/>
  <c r="U21" i="25"/>
  <c r="H21" i="25"/>
  <c r="CA15" i="25"/>
  <c r="BZ15" i="25"/>
  <c r="BY15" i="25"/>
  <c r="BX15" i="25"/>
  <c r="BW15" i="25"/>
  <c r="BV15" i="25"/>
  <c r="BN15" i="25"/>
  <c r="BI15" i="25"/>
  <c r="AY15" i="25"/>
  <c r="AO15" i="25"/>
  <c r="AE15" i="25"/>
  <c r="U15" i="25"/>
  <c r="H15" i="25"/>
  <c r="AG4" i="7" l="1"/>
  <c r="AG122" i="7" s="1"/>
  <c r="M15" i="25"/>
  <c r="M21" i="25"/>
  <c r="CB21" i="25" s="1"/>
  <c r="CB15" i="25" l="1"/>
  <c r="AH4" i="7"/>
  <c r="AH122" i="7" s="1"/>
  <c r="AI4" i="7" l="1"/>
  <c r="AI122" i="7" s="1"/>
  <c r="AS12" i="61"/>
  <c r="AJ4" i="7" l="1"/>
  <c r="AJ122" i="7" s="1"/>
  <c r="AT290" i="47"/>
  <c r="AS290" i="47"/>
  <c r="AR290" i="47"/>
  <c r="AQ290" i="47"/>
  <c r="AK4" i="7" l="1"/>
  <c r="AK122" i="7" s="1"/>
  <c r="AL4" i="7" l="1"/>
  <c r="AL122" i="7" s="1"/>
  <c r="AT112" i="47"/>
  <c r="AS112" i="47"/>
  <c r="AR112" i="47"/>
  <c r="AQ112" i="47"/>
  <c r="AT68" i="47"/>
  <c r="AS68" i="47"/>
  <c r="AR68" i="47"/>
  <c r="AQ68" i="47"/>
  <c r="J68" i="47"/>
  <c r="AT117" i="47"/>
  <c r="AS117" i="47"/>
  <c r="AR117" i="47"/>
  <c r="AQ117" i="47"/>
  <c r="J117" i="47"/>
  <c r="B75" i="7"/>
  <c r="AT82" i="47" l="1"/>
  <c r="AS82" i="47"/>
  <c r="AR82" i="47"/>
  <c r="AQ82" i="47"/>
  <c r="J82" i="47"/>
  <c r="AT81" i="47"/>
  <c r="AS81" i="47"/>
  <c r="AR81" i="47"/>
  <c r="AQ81" i="47"/>
  <c r="J81" i="47"/>
  <c r="CA53" i="43"/>
  <c r="BZ53" i="43"/>
  <c r="BY53" i="43"/>
  <c r="BX53" i="43"/>
  <c r="BW53" i="43"/>
  <c r="BV53" i="43"/>
  <c r="BN53" i="43"/>
  <c r="BI53" i="43"/>
  <c r="AY53" i="43"/>
  <c r="AO53" i="43"/>
  <c r="AE53" i="43"/>
  <c r="U53" i="43"/>
  <c r="H53" i="43"/>
  <c r="CA52" i="43"/>
  <c r="BZ52" i="43"/>
  <c r="BY52" i="43"/>
  <c r="BX52" i="43"/>
  <c r="BW52" i="43"/>
  <c r="BV52" i="43"/>
  <c r="BN52" i="43"/>
  <c r="BI52" i="43"/>
  <c r="AY52" i="43"/>
  <c r="AO52" i="43"/>
  <c r="AE52" i="43"/>
  <c r="U52" i="43"/>
  <c r="H52" i="43"/>
  <c r="M52" i="43" l="1"/>
  <c r="CB52" i="43" s="1"/>
  <c r="M53" i="43"/>
  <c r="CB53" i="43" s="1"/>
  <c r="X5" i="63" l="1"/>
  <c r="AL65" i="7" l="1"/>
  <c r="AL67" i="7"/>
  <c r="AL68" i="7"/>
  <c r="AL71" i="7"/>
  <c r="AL72" i="7"/>
  <c r="AL76" i="7"/>
  <c r="AL80" i="7"/>
  <c r="AL84" i="7"/>
  <c r="AL86" i="7"/>
  <c r="AL91" i="7"/>
  <c r="AL92" i="7"/>
  <c r="AL96" i="7"/>
  <c r="AL98" i="7"/>
  <c r="AK98" i="7"/>
  <c r="AK96" i="7"/>
  <c r="AK92" i="7"/>
  <c r="AK91" i="7"/>
  <c r="AK86" i="7"/>
  <c r="AK84" i="7"/>
  <c r="AK80" i="7"/>
  <c r="AK76" i="7"/>
  <c r="AK72" i="7"/>
  <c r="AK71" i="7"/>
  <c r="AK68" i="7"/>
  <c r="AK67" i="7"/>
  <c r="AK65" i="7"/>
  <c r="AE65" i="7"/>
  <c r="AF65" i="7"/>
  <c r="AG65" i="7"/>
  <c r="AH65" i="7"/>
  <c r="AI65" i="7"/>
  <c r="AJ65" i="7"/>
  <c r="AE67" i="7"/>
  <c r="AF67" i="7"/>
  <c r="AG67" i="7"/>
  <c r="AH67" i="7"/>
  <c r="AI67" i="7"/>
  <c r="AJ67" i="7"/>
  <c r="AE68" i="7"/>
  <c r="AF68" i="7"/>
  <c r="AG68" i="7"/>
  <c r="AH68" i="7"/>
  <c r="AI68" i="7"/>
  <c r="AJ68" i="7"/>
  <c r="AE71" i="7"/>
  <c r="AF71" i="7"/>
  <c r="AG71" i="7"/>
  <c r="AH71" i="7"/>
  <c r="AI71" i="7"/>
  <c r="AJ71" i="7"/>
  <c r="AE72" i="7"/>
  <c r="AF72" i="7"/>
  <c r="AG72" i="7"/>
  <c r="AH72" i="7"/>
  <c r="AI72" i="7"/>
  <c r="AJ72" i="7"/>
  <c r="AE76" i="7"/>
  <c r="AF76" i="7"/>
  <c r="AG76" i="7"/>
  <c r="AH76" i="7"/>
  <c r="AI76" i="7"/>
  <c r="AJ76" i="7"/>
  <c r="AE80" i="7"/>
  <c r="AF80" i="7"/>
  <c r="AG80" i="7"/>
  <c r="AH80" i="7"/>
  <c r="AI80" i="7"/>
  <c r="AJ80" i="7"/>
  <c r="AE84" i="7"/>
  <c r="AF84" i="7"/>
  <c r="AG84" i="7"/>
  <c r="AH84" i="7"/>
  <c r="AI84" i="7"/>
  <c r="AJ84" i="7"/>
  <c r="AE86" i="7"/>
  <c r="AF86" i="7"/>
  <c r="AG86" i="7"/>
  <c r="AH86" i="7"/>
  <c r="AI86" i="7"/>
  <c r="AJ86" i="7"/>
  <c r="AE91" i="7"/>
  <c r="AF91" i="7"/>
  <c r="AG91" i="7"/>
  <c r="AH91" i="7"/>
  <c r="AI91" i="7"/>
  <c r="AJ91" i="7"/>
  <c r="AE92" i="7"/>
  <c r="AF92" i="7"/>
  <c r="AG92" i="7"/>
  <c r="AH92" i="7"/>
  <c r="AI92" i="7"/>
  <c r="AJ92" i="7"/>
  <c r="AE96" i="7"/>
  <c r="AF96" i="7"/>
  <c r="AG96" i="7"/>
  <c r="AH96" i="7"/>
  <c r="AI96" i="7"/>
  <c r="AJ96" i="7"/>
  <c r="AE98" i="7"/>
  <c r="AF98" i="7"/>
  <c r="AG98" i="7"/>
  <c r="AH98" i="7"/>
  <c r="AI98" i="7"/>
  <c r="AJ98" i="7"/>
  <c r="AD98" i="7"/>
  <c r="AD96" i="7"/>
  <c r="AD92" i="7"/>
  <c r="AD91" i="7"/>
  <c r="AD86" i="7"/>
  <c r="AD84" i="7"/>
  <c r="AD80" i="7"/>
  <c r="AD76" i="7"/>
  <c r="AD72" i="7"/>
  <c r="AD71" i="7"/>
  <c r="AD68" i="7"/>
  <c r="AD67" i="7"/>
  <c r="AD65" i="7"/>
  <c r="X65" i="7"/>
  <c r="Y65" i="7"/>
  <c r="Z65" i="7"/>
  <c r="AA65" i="7"/>
  <c r="AB65" i="7"/>
  <c r="AC65" i="7"/>
  <c r="X67" i="7"/>
  <c r="Y67" i="7"/>
  <c r="Z67" i="7"/>
  <c r="AA67" i="7"/>
  <c r="AB67" i="7"/>
  <c r="AC67" i="7"/>
  <c r="X68" i="7"/>
  <c r="Y68" i="7"/>
  <c r="Z68" i="7"/>
  <c r="AA68" i="7"/>
  <c r="AB68" i="7"/>
  <c r="AC68" i="7"/>
  <c r="X71" i="7"/>
  <c r="Y71" i="7"/>
  <c r="Z71" i="7"/>
  <c r="AA71" i="7"/>
  <c r="AB71" i="7"/>
  <c r="AC71" i="7"/>
  <c r="X72" i="7"/>
  <c r="Y72" i="7"/>
  <c r="Z72" i="7"/>
  <c r="AA72" i="7"/>
  <c r="AB72" i="7"/>
  <c r="AC72" i="7"/>
  <c r="X76" i="7"/>
  <c r="Y76" i="7"/>
  <c r="Z76" i="7"/>
  <c r="AA76" i="7"/>
  <c r="AB76" i="7"/>
  <c r="AC76" i="7"/>
  <c r="X80" i="7"/>
  <c r="Y80" i="7"/>
  <c r="Z80" i="7"/>
  <c r="AA80" i="7"/>
  <c r="AB80" i="7"/>
  <c r="AC80" i="7"/>
  <c r="X84" i="7"/>
  <c r="Y84" i="7"/>
  <c r="Z84" i="7"/>
  <c r="AA84" i="7"/>
  <c r="AB84" i="7"/>
  <c r="AC84" i="7"/>
  <c r="X86" i="7"/>
  <c r="Y86" i="7"/>
  <c r="Z86" i="7"/>
  <c r="AA86" i="7"/>
  <c r="AB86" i="7"/>
  <c r="AC86" i="7"/>
  <c r="X91" i="7"/>
  <c r="Y91" i="7"/>
  <c r="Z91" i="7"/>
  <c r="AA91" i="7"/>
  <c r="AB91" i="7"/>
  <c r="AC91" i="7"/>
  <c r="X92" i="7"/>
  <c r="Y92" i="7"/>
  <c r="Z92" i="7"/>
  <c r="AA92" i="7"/>
  <c r="AB92" i="7"/>
  <c r="AC92" i="7"/>
  <c r="X96" i="7"/>
  <c r="Y96" i="7"/>
  <c r="Z96" i="7"/>
  <c r="AA96" i="7"/>
  <c r="AB96" i="7"/>
  <c r="AC96" i="7"/>
  <c r="X98" i="7"/>
  <c r="Y98" i="7"/>
  <c r="Z98" i="7"/>
  <c r="AA98" i="7"/>
  <c r="AB98" i="7"/>
  <c r="AC98" i="7"/>
  <c r="W98" i="7"/>
  <c r="W96" i="7"/>
  <c r="W92" i="7"/>
  <c r="W91" i="7"/>
  <c r="W86" i="7"/>
  <c r="W84" i="7"/>
  <c r="W80" i="7"/>
  <c r="W76" i="7"/>
  <c r="W72" i="7"/>
  <c r="W71" i="7"/>
  <c r="W68" i="7"/>
  <c r="W67" i="7"/>
  <c r="W65" i="7"/>
  <c r="Q65" i="7"/>
  <c r="R65" i="7"/>
  <c r="S65" i="7"/>
  <c r="T65" i="7"/>
  <c r="U65" i="7"/>
  <c r="V65" i="7"/>
  <c r="Q67" i="7"/>
  <c r="R67" i="7"/>
  <c r="S67" i="7"/>
  <c r="T67" i="7"/>
  <c r="U67" i="7"/>
  <c r="V67" i="7"/>
  <c r="Q68" i="7"/>
  <c r="R68" i="7"/>
  <c r="S68" i="7"/>
  <c r="T68" i="7"/>
  <c r="U68" i="7"/>
  <c r="V68" i="7"/>
  <c r="Q71" i="7"/>
  <c r="R71" i="7"/>
  <c r="S71" i="7"/>
  <c r="T71" i="7"/>
  <c r="U71" i="7"/>
  <c r="V71" i="7"/>
  <c r="Q72" i="7"/>
  <c r="R72" i="7"/>
  <c r="S72" i="7"/>
  <c r="T72" i="7"/>
  <c r="U72" i="7"/>
  <c r="V72" i="7"/>
  <c r="Q76" i="7"/>
  <c r="R76" i="7"/>
  <c r="S76" i="7"/>
  <c r="T76" i="7"/>
  <c r="U76" i="7"/>
  <c r="V76" i="7"/>
  <c r="Q80" i="7"/>
  <c r="R80" i="7"/>
  <c r="S80" i="7"/>
  <c r="T80" i="7"/>
  <c r="U80" i="7"/>
  <c r="V80" i="7"/>
  <c r="Q84" i="7"/>
  <c r="R84" i="7"/>
  <c r="S84" i="7"/>
  <c r="T84" i="7"/>
  <c r="U84" i="7"/>
  <c r="V84" i="7"/>
  <c r="Q86" i="7"/>
  <c r="R86" i="7"/>
  <c r="S86" i="7"/>
  <c r="T86" i="7"/>
  <c r="U86" i="7"/>
  <c r="V86" i="7"/>
  <c r="Q91" i="7"/>
  <c r="R91" i="7"/>
  <c r="S91" i="7"/>
  <c r="T91" i="7"/>
  <c r="U91" i="7"/>
  <c r="V91" i="7"/>
  <c r="Q92" i="7"/>
  <c r="R92" i="7"/>
  <c r="S92" i="7"/>
  <c r="T92" i="7"/>
  <c r="U92" i="7"/>
  <c r="V92" i="7"/>
  <c r="Q96" i="7"/>
  <c r="R96" i="7"/>
  <c r="S96" i="7"/>
  <c r="T96" i="7"/>
  <c r="U96" i="7"/>
  <c r="V96" i="7"/>
  <c r="Q98" i="7"/>
  <c r="R98" i="7"/>
  <c r="S98" i="7"/>
  <c r="T98" i="7"/>
  <c r="U98" i="7"/>
  <c r="V98" i="7"/>
  <c r="P98" i="7"/>
  <c r="P96" i="7"/>
  <c r="P92" i="7"/>
  <c r="P91" i="7"/>
  <c r="P86" i="7"/>
  <c r="P84" i="7"/>
  <c r="P80" i="7"/>
  <c r="P76" i="7"/>
  <c r="P72" i="7"/>
  <c r="P71" i="7"/>
  <c r="P68" i="7"/>
  <c r="P67" i="7"/>
  <c r="P65" i="7"/>
  <c r="O98" i="7"/>
  <c r="N98" i="7"/>
  <c r="M98" i="7"/>
  <c r="L98" i="7"/>
  <c r="K98" i="7"/>
  <c r="J98" i="7"/>
  <c r="O96" i="7"/>
  <c r="N96" i="7"/>
  <c r="M96" i="7"/>
  <c r="L96" i="7"/>
  <c r="K96" i="7"/>
  <c r="J96" i="7"/>
  <c r="O92" i="7"/>
  <c r="N92" i="7"/>
  <c r="M92" i="7"/>
  <c r="L92" i="7"/>
  <c r="K92" i="7"/>
  <c r="J92" i="7"/>
  <c r="O91" i="7"/>
  <c r="N91" i="7"/>
  <c r="M91" i="7"/>
  <c r="L91" i="7"/>
  <c r="K91" i="7"/>
  <c r="J91" i="7"/>
  <c r="O86" i="7"/>
  <c r="N86" i="7"/>
  <c r="M86" i="7"/>
  <c r="L86" i="7"/>
  <c r="K86" i="7"/>
  <c r="J86" i="7"/>
  <c r="O84" i="7"/>
  <c r="N84" i="7"/>
  <c r="M84" i="7"/>
  <c r="L84" i="7"/>
  <c r="K84" i="7"/>
  <c r="J84" i="7"/>
  <c r="O80" i="7"/>
  <c r="N80" i="7"/>
  <c r="M80" i="7"/>
  <c r="L80" i="7"/>
  <c r="K80" i="7"/>
  <c r="J80" i="7"/>
  <c r="O76" i="7"/>
  <c r="N76" i="7"/>
  <c r="M76" i="7"/>
  <c r="L76" i="7"/>
  <c r="K76" i="7"/>
  <c r="J76" i="7"/>
  <c r="O72" i="7"/>
  <c r="N72" i="7"/>
  <c r="M72" i="7"/>
  <c r="L72" i="7"/>
  <c r="K72" i="7"/>
  <c r="J72" i="7"/>
  <c r="O71" i="7"/>
  <c r="N71" i="7"/>
  <c r="M71" i="7"/>
  <c r="L71" i="7"/>
  <c r="K71" i="7"/>
  <c r="J71" i="7"/>
  <c r="O68" i="7"/>
  <c r="N68" i="7"/>
  <c r="M68" i="7"/>
  <c r="L68" i="7"/>
  <c r="K68" i="7"/>
  <c r="J68" i="7"/>
  <c r="O67" i="7"/>
  <c r="N67" i="7"/>
  <c r="M67" i="7"/>
  <c r="L67" i="7"/>
  <c r="K67" i="7"/>
  <c r="J67" i="7"/>
  <c r="O65" i="7"/>
  <c r="N65" i="7"/>
  <c r="M65" i="7"/>
  <c r="L65" i="7"/>
  <c r="K65" i="7"/>
  <c r="J65" i="7"/>
  <c r="I98" i="7"/>
  <c r="I96" i="7"/>
  <c r="I92" i="7"/>
  <c r="I91" i="7"/>
  <c r="I86" i="7"/>
  <c r="I84" i="7"/>
  <c r="I80" i="7"/>
  <c r="I76" i="7"/>
  <c r="I72" i="7"/>
  <c r="I71" i="7"/>
  <c r="I68" i="7"/>
  <c r="I67" i="7"/>
  <c r="I65" i="7"/>
  <c r="C65" i="7"/>
  <c r="D65" i="7"/>
  <c r="E65" i="7"/>
  <c r="F65" i="7"/>
  <c r="G65" i="7"/>
  <c r="H65" i="7"/>
  <c r="C67" i="7"/>
  <c r="D67" i="7"/>
  <c r="E67" i="7"/>
  <c r="F67" i="7"/>
  <c r="G67" i="7"/>
  <c r="H67" i="7"/>
  <c r="C68" i="7"/>
  <c r="D68" i="7"/>
  <c r="E68" i="7"/>
  <c r="F68" i="7"/>
  <c r="G68" i="7"/>
  <c r="H68" i="7"/>
  <c r="C71" i="7"/>
  <c r="D71" i="7"/>
  <c r="E71" i="7"/>
  <c r="F71" i="7"/>
  <c r="G71" i="7"/>
  <c r="H71" i="7"/>
  <c r="C72" i="7"/>
  <c r="D72" i="7"/>
  <c r="E72" i="7"/>
  <c r="F72" i="7"/>
  <c r="G72" i="7"/>
  <c r="H72" i="7"/>
  <c r="C76" i="7"/>
  <c r="D76" i="7"/>
  <c r="E76" i="7"/>
  <c r="F76" i="7"/>
  <c r="G76" i="7"/>
  <c r="H76" i="7"/>
  <c r="C80" i="7"/>
  <c r="D80" i="7"/>
  <c r="E80" i="7"/>
  <c r="F80" i="7"/>
  <c r="G80" i="7"/>
  <c r="H80" i="7"/>
  <c r="C84" i="7"/>
  <c r="D84" i="7"/>
  <c r="E84" i="7"/>
  <c r="F84" i="7"/>
  <c r="G84" i="7"/>
  <c r="H84" i="7"/>
  <c r="C86" i="7"/>
  <c r="D86" i="7"/>
  <c r="E86" i="7"/>
  <c r="F86" i="7"/>
  <c r="G86" i="7"/>
  <c r="H86" i="7"/>
  <c r="C91" i="7"/>
  <c r="D91" i="7"/>
  <c r="E91" i="7"/>
  <c r="F91" i="7"/>
  <c r="G91" i="7"/>
  <c r="H91" i="7"/>
  <c r="C92" i="7"/>
  <c r="D92" i="7"/>
  <c r="E92" i="7"/>
  <c r="F92" i="7"/>
  <c r="G92" i="7"/>
  <c r="H92" i="7"/>
  <c r="C96" i="7"/>
  <c r="D96" i="7"/>
  <c r="E96" i="7"/>
  <c r="F96" i="7"/>
  <c r="G96" i="7"/>
  <c r="H96" i="7"/>
  <c r="C98" i="7"/>
  <c r="D98" i="7"/>
  <c r="E98" i="7"/>
  <c r="F98" i="7"/>
  <c r="G98" i="7"/>
  <c r="H98" i="7"/>
  <c r="B98" i="7"/>
  <c r="B96" i="7"/>
  <c r="B92" i="7"/>
  <c r="B91" i="7"/>
  <c r="B86" i="7"/>
  <c r="B84" i="7"/>
  <c r="B82" i="7"/>
  <c r="B80" i="7"/>
  <c r="B79" i="7"/>
  <c r="B78" i="7"/>
  <c r="B76" i="7"/>
  <c r="B74" i="7"/>
  <c r="B72" i="7"/>
  <c r="B71" i="7"/>
  <c r="B69" i="7"/>
  <c r="B68" i="7"/>
  <c r="B67" i="7"/>
  <c r="B65" i="7"/>
  <c r="BS55" i="43"/>
  <c r="AT36" i="47"/>
  <c r="AS36" i="47"/>
  <c r="AR36" i="47"/>
  <c r="AQ36" i="47"/>
  <c r="AT35" i="47"/>
  <c r="AS35" i="47"/>
  <c r="AR35" i="47"/>
  <c r="AQ35" i="47"/>
  <c r="AT33" i="47"/>
  <c r="AS33" i="47"/>
  <c r="AR33" i="47"/>
  <c r="AQ33" i="47"/>
  <c r="AT34" i="47"/>
  <c r="AS34" i="47"/>
  <c r="AR34" i="47"/>
  <c r="AQ34" i="47"/>
  <c r="AT25" i="47"/>
  <c r="AS25" i="47"/>
  <c r="AR25" i="47"/>
  <c r="AQ25" i="47"/>
  <c r="AT26" i="47"/>
  <c r="AS26" i="47"/>
  <c r="AR26" i="47"/>
  <c r="AQ26" i="47"/>
  <c r="AT29" i="47"/>
  <c r="AS29" i="47"/>
  <c r="AR29" i="47"/>
  <c r="AQ29" i="47"/>
  <c r="AT30" i="47"/>
  <c r="AS30" i="47"/>
  <c r="AR30" i="47"/>
  <c r="AQ30" i="47"/>
  <c r="AT32" i="47"/>
  <c r="AS32" i="47"/>
  <c r="AR32" i="47"/>
  <c r="AQ32" i="47"/>
  <c r="AT31" i="47"/>
  <c r="AS31" i="47"/>
  <c r="AR31" i="47"/>
  <c r="AQ31" i="47"/>
  <c r="AT137" i="47"/>
  <c r="AS137" i="47"/>
  <c r="AR137" i="47"/>
  <c r="AQ137" i="47"/>
  <c r="J137" i="47"/>
  <c r="AT28" i="47"/>
  <c r="AS28" i="47"/>
  <c r="AR28" i="47"/>
  <c r="AQ28" i="47"/>
  <c r="AT111" i="47"/>
  <c r="AS111" i="47"/>
  <c r="AR111" i="47"/>
  <c r="AQ111" i="47"/>
  <c r="J111" i="47"/>
  <c r="AT41" i="47"/>
  <c r="AS41" i="47"/>
  <c r="AR41" i="47"/>
  <c r="AQ41" i="47"/>
  <c r="AT40" i="47"/>
  <c r="AS40" i="47"/>
  <c r="AR40" i="47"/>
  <c r="AQ40" i="47"/>
  <c r="AT39" i="47"/>
  <c r="AS39" i="47"/>
  <c r="AR39" i="47"/>
  <c r="AQ39" i="47"/>
  <c r="AT38" i="47"/>
  <c r="AS38" i="47"/>
  <c r="AR38" i="47"/>
  <c r="AQ38" i="47"/>
  <c r="AT37" i="47"/>
  <c r="AS37" i="47"/>
  <c r="AR37" i="47"/>
  <c r="AQ37" i="47"/>
  <c r="BN27" i="43"/>
  <c r="BO26" i="43"/>
  <c r="BN26" i="43"/>
  <c r="BO25" i="43"/>
  <c r="BN25" i="43"/>
  <c r="BI27" i="43"/>
  <c r="BJ26" i="43"/>
  <c r="BI26" i="43"/>
  <c r="BJ25" i="43"/>
  <c r="BI25" i="43"/>
  <c r="AY27" i="43"/>
  <c r="AZ26" i="43"/>
  <c r="AY26" i="43"/>
  <c r="AZ25" i="43"/>
  <c r="AY25" i="43"/>
  <c r="AO27" i="43"/>
  <c r="AP26" i="43"/>
  <c r="AO26" i="43"/>
  <c r="AP25" i="43"/>
  <c r="AO25" i="43"/>
  <c r="AE27" i="43"/>
  <c r="AF26" i="43"/>
  <c r="AE26" i="43"/>
  <c r="AF25" i="43"/>
  <c r="AE25" i="43"/>
  <c r="U25" i="43"/>
  <c r="U27" i="43"/>
  <c r="U26" i="43"/>
  <c r="AJ23" i="43"/>
  <c r="X23" i="43"/>
  <c r="AU68" i="7" l="1"/>
  <c r="AU71" i="7"/>
  <c r="AU76" i="7"/>
  <c r="AU86" i="7"/>
  <c r="AU67" i="7"/>
  <c r="AU84" i="7"/>
  <c r="AU92" i="7"/>
  <c r="AS98" i="7"/>
  <c r="AQ96" i="7"/>
  <c r="AU98" i="7"/>
  <c r="AR98" i="7"/>
  <c r="AP96" i="7"/>
  <c r="AQ98" i="7"/>
  <c r="AS96" i="7"/>
  <c r="AP98" i="7"/>
  <c r="AR96" i="7"/>
  <c r="AU65" i="7"/>
  <c r="AU72" i="7"/>
  <c r="AU80" i="7"/>
  <c r="AU91" i="7"/>
  <c r="AP68" i="7"/>
  <c r="AP76" i="7"/>
  <c r="AQ71" i="7"/>
  <c r="AQ76" i="7"/>
  <c r="AQ86" i="7"/>
  <c r="AR65" i="7"/>
  <c r="AR72" i="7"/>
  <c r="AR80" i="7"/>
  <c r="AR91" i="7"/>
  <c r="AS67" i="7"/>
  <c r="AS84" i="7"/>
  <c r="AS92" i="7"/>
  <c r="AT68" i="7"/>
  <c r="AU96" i="7"/>
  <c r="AT98" i="7"/>
  <c r="AP80" i="7"/>
  <c r="AP86" i="7"/>
  <c r="AQ65" i="7"/>
  <c r="AQ72" i="7"/>
  <c r="AQ80" i="7"/>
  <c r="AQ91" i="7"/>
  <c r="AR67" i="7"/>
  <c r="AR84" i="7"/>
  <c r="AR92" i="7"/>
  <c r="AS68" i="7"/>
  <c r="AT71" i="7"/>
  <c r="AT76" i="7"/>
  <c r="AT86" i="7"/>
  <c r="AP65" i="7"/>
  <c r="AP91" i="7"/>
  <c r="AQ67" i="7"/>
  <c r="AQ84" i="7"/>
  <c r="AQ92" i="7"/>
  <c r="AR68" i="7"/>
  <c r="AS71" i="7"/>
  <c r="AS76" i="7"/>
  <c r="AS86" i="7"/>
  <c r="AT65" i="7"/>
  <c r="AT72" i="7"/>
  <c r="AT80" i="7"/>
  <c r="AT91" i="7"/>
  <c r="AP71" i="7"/>
  <c r="AP67" i="7"/>
  <c r="AP72" i="7"/>
  <c r="AP84" i="7"/>
  <c r="AP92" i="7"/>
  <c r="AQ68" i="7"/>
  <c r="AR71" i="7"/>
  <c r="AR76" i="7"/>
  <c r="AR86" i="7"/>
  <c r="AS65" i="7"/>
  <c r="AS72" i="7"/>
  <c r="AS80" i="7"/>
  <c r="AS91" i="7"/>
  <c r="AT67" i="7"/>
  <c r="AT84" i="7"/>
  <c r="AT92" i="7"/>
  <c r="AT96" i="7"/>
  <c r="M26" i="43"/>
  <c r="M25" i="43"/>
  <c r="CA86" i="45" l="1"/>
  <c r="BZ86" i="45"/>
  <c r="BY86" i="45"/>
  <c r="BX86" i="45"/>
  <c r="BW86" i="45"/>
  <c r="BV86" i="45"/>
  <c r="BN86" i="45"/>
  <c r="BI86" i="45"/>
  <c r="AY86" i="45"/>
  <c r="AO86" i="45"/>
  <c r="AE86" i="45"/>
  <c r="U86" i="45"/>
  <c r="BO86" i="45"/>
  <c r="H108" i="45"/>
  <c r="CA90" i="45"/>
  <c r="BZ90" i="45"/>
  <c r="BY90" i="45"/>
  <c r="BX90" i="45"/>
  <c r="BW90" i="45"/>
  <c r="BV90" i="45"/>
  <c r="BN90" i="45"/>
  <c r="BI90" i="45"/>
  <c r="AY90" i="45"/>
  <c r="AO90" i="45"/>
  <c r="AE90" i="45"/>
  <c r="U90" i="45"/>
  <c r="K58" i="47" s="1"/>
  <c r="BJ90" i="45"/>
  <c r="H77" i="45"/>
  <c r="CA88" i="45"/>
  <c r="BZ88" i="45"/>
  <c r="BY88" i="45"/>
  <c r="BX88" i="45"/>
  <c r="BW88" i="45"/>
  <c r="BV88" i="45"/>
  <c r="BN88" i="45"/>
  <c r="BI88" i="45"/>
  <c r="AY88" i="45"/>
  <c r="AO88" i="45"/>
  <c r="AE88" i="45"/>
  <c r="U88" i="45"/>
  <c r="BO88" i="45"/>
  <c r="H76" i="45"/>
  <c r="CA87" i="45"/>
  <c r="BZ87" i="45"/>
  <c r="BY87" i="45"/>
  <c r="BX87" i="45"/>
  <c r="BW87" i="45"/>
  <c r="BV87" i="45"/>
  <c r="BN87" i="45"/>
  <c r="BI87" i="45"/>
  <c r="AY87" i="45"/>
  <c r="AO87" i="45"/>
  <c r="AE87" i="45"/>
  <c r="U87" i="45"/>
  <c r="BJ87" i="45"/>
  <c r="H72" i="45"/>
  <c r="CA85" i="45"/>
  <c r="BZ85" i="45"/>
  <c r="BY85" i="45"/>
  <c r="BX85" i="45"/>
  <c r="BW85" i="45"/>
  <c r="BV85" i="45"/>
  <c r="BN85" i="45"/>
  <c r="BI85" i="45"/>
  <c r="AY85" i="45"/>
  <c r="AO85" i="45"/>
  <c r="AE85" i="45"/>
  <c r="U85" i="45"/>
  <c r="BJ85" i="45"/>
  <c r="H81" i="45"/>
  <c r="CA84" i="45"/>
  <c r="BZ84" i="45"/>
  <c r="BY84" i="45"/>
  <c r="BX84" i="45"/>
  <c r="BW84" i="45"/>
  <c r="BV84" i="45"/>
  <c r="BN84" i="45"/>
  <c r="BI84" i="45"/>
  <c r="AY84" i="45"/>
  <c r="AO84" i="45"/>
  <c r="AE84" i="45"/>
  <c r="U84" i="45"/>
  <c r="K57" i="47" s="1"/>
  <c r="BJ84" i="45"/>
  <c r="H100" i="45"/>
  <c r="CA83" i="45"/>
  <c r="BZ83" i="45"/>
  <c r="BY83" i="45"/>
  <c r="BX83" i="45"/>
  <c r="BW83" i="45"/>
  <c r="BV83" i="45"/>
  <c r="BN83" i="45"/>
  <c r="BI83" i="45"/>
  <c r="AY83" i="45"/>
  <c r="AO83" i="45"/>
  <c r="AE83" i="45"/>
  <c r="U83" i="45"/>
  <c r="BJ83" i="45"/>
  <c r="H99" i="45"/>
  <c r="M86" i="45" l="1"/>
  <c r="M103" i="45"/>
  <c r="M85" i="45"/>
  <c r="M88" i="45"/>
  <c r="AF87" i="45"/>
  <c r="AZ87" i="45"/>
  <c r="BO87" i="45"/>
  <c r="V88" i="45"/>
  <c r="W88" i="45" s="1"/>
  <c r="AP88" i="45"/>
  <c r="BJ88" i="45"/>
  <c r="AF90" i="45"/>
  <c r="AZ90" i="45"/>
  <c r="BO90" i="45"/>
  <c r="V87" i="45"/>
  <c r="AP87" i="45"/>
  <c r="AF88" i="45"/>
  <c r="AZ88" i="45"/>
  <c r="V90" i="45"/>
  <c r="W90" i="45" s="1"/>
  <c r="AP90" i="45"/>
  <c r="V86" i="45"/>
  <c r="W86" i="45" s="1"/>
  <c r="AP86" i="45"/>
  <c r="BJ86" i="45"/>
  <c r="AF86" i="45"/>
  <c r="AZ86" i="45"/>
  <c r="AZ84" i="45"/>
  <c r="AZ83" i="45"/>
  <c r="AZ85" i="45"/>
  <c r="AP83" i="45"/>
  <c r="AP84" i="45"/>
  <c r="AP85" i="45"/>
  <c r="AF83" i="45"/>
  <c r="BO83" i="45"/>
  <c r="AF84" i="45"/>
  <c r="BO84" i="45"/>
  <c r="AF85" i="45"/>
  <c r="BO85" i="45"/>
  <c r="V83" i="45"/>
  <c r="V84" i="45"/>
  <c r="W84" i="45" s="1"/>
  <c r="V85" i="45"/>
  <c r="W85" i="45" s="1"/>
  <c r="CB85" i="45" l="1"/>
  <c r="CB86" i="45"/>
  <c r="CB103" i="45"/>
  <c r="AG85" i="45"/>
  <c r="AQ85" i="45" s="1"/>
  <c r="BA85" i="45" s="1"/>
  <c r="BK85" i="45" s="1"/>
  <c r="BP85" i="45" s="1"/>
  <c r="W87" i="45"/>
  <c r="AG87" i="45" s="1"/>
  <c r="W83" i="45"/>
  <c r="AG86" i="45"/>
  <c r="AG90" i="45"/>
  <c r="AQ90" i="45" s="1"/>
  <c r="BA90" i="45" s="1"/>
  <c r="BK90" i="45" s="1"/>
  <c r="BP90" i="45" s="1"/>
  <c r="AG88" i="45"/>
  <c r="AG84" i="45"/>
  <c r="AQ88" i="45" l="1"/>
  <c r="AQ86" i="45"/>
  <c r="AG83" i="45"/>
  <c r="AQ83" i="45" s="1"/>
  <c r="AQ84" i="45"/>
  <c r="AQ87" i="45"/>
  <c r="BA84" i="45" l="1"/>
  <c r="BA86" i="45"/>
  <c r="BA88" i="45"/>
  <c r="BA87" i="45"/>
  <c r="BA83" i="45"/>
  <c r="M53" i="42"/>
  <c r="F22" i="64" s="1"/>
  <c r="BK88" i="45" l="1"/>
  <c r="BK86" i="45"/>
  <c r="BK84" i="45"/>
  <c r="BK83" i="45"/>
  <c r="BK87" i="45"/>
  <c r="BP87" i="45" s="1"/>
  <c r="BP84" i="45" l="1"/>
  <c r="BP88" i="45"/>
  <c r="BP83" i="45"/>
  <c r="BP86" i="45"/>
  <c r="AT99" i="47"/>
  <c r="AS99" i="47"/>
  <c r="AR99" i="47"/>
  <c r="AQ99" i="47"/>
  <c r="AT9" i="47"/>
  <c r="AS9" i="47"/>
  <c r="AR9" i="47"/>
  <c r="AQ9" i="47"/>
  <c r="AV16" i="47" l="1"/>
  <c r="AT239" i="47" a="1"/>
  <c r="AT239" i="47" s="1"/>
  <c r="AS239" i="47"/>
  <c r="AR239" i="47"/>
  <c r="AQ239" i="47"/>
  <c r="AV15" i="47"/>
  <c r="AT238" i="47" a="1"/>
  <c r="AT238" i="47" s="1"/>
  <c r="AS238" i="47"/>
  <c r="AR238" i="47"/>
  <c r="AQ238" i="47"/>
  <c r="J238" i="47"/>
  <c r="AV14" i="47"/>
  <c r="AT142" i="47" a="1"/>
  <c r="AT142" i="47" s="1"/>
  <c r="AS142" i="47"/>
  <c r="AR142" i="47"/>
  <c r="AQ142" i="47"/>
  <c r="J142" i="47"/>
  <c r="AT268" i="47" a="1"/>
  <c r="AT268" i="47" s="1"/>
  <c r="AS268" i="47"/>
  <c r="AR268" i="47"/>
  <c r="AQ268" i="47"/>
  <c r="J268" i="47"/>
  <c r="D219" i="47"/>
  <c r="AW219" i="47" s="1"/>
  <c r="AT87" i="47"/>
  <c r="AS87" i="47"/>
  <c r="AR87" i="47"/>
  <c r="AQ87" i="47"/>
  <c r="AT65" i="47"/>
  <c r="AS65" i="47"/>
  <c r="AR65" i="47"/>
  <c r="AQ65" i="47"/>
  <c r="J65" i="47"/>
  <c r="M95" i="7" l="1"/>
  <c r="Y87" i="7" l="1"/>
  <c r="W87" i="7"/>
  <c r="X87" i="7"/>
  <c r="BR80" i="25"/>
  <c r="BS80" i="25"/>
  <c r="BR83" i="25"/>
  <c r="BS83" i="25"/>
  <c r="BR84" i="25"/>
  <c r="BS84" i="25"/>
  <c r="BR86" i="25"/>
  <c r="BS86" i="25"/>
  <c r="BR82" i="25"/>
  <c r="BS82" i="25"/>
  <c r="H21" i="43" l="1"/>
  <c r="B83" i="7" l="1"/>
  <c r="AL77" i="7"/>
  <c r="AJ77" i="7"/>
  <c r="AC77" i="7"/>
  <c r="V77" i="7"/>
  <c r="O77" i="7"/>
  <c r="H77" i="7"/>
  <c r="F77" i="7"/>
  <c r="E77" i="7"/>
  <c r="D77" i="7"/>
  <c r="B77" i="7"/>
  <c r="C77" i="7"/>
  <c r="C87" i="7"/>
  <c r="O24" i="25"/>
  <c r="O17" i="25"/>
  <c r="C69" i="7" s="1"/>
  <c r="M48" i="25"/>
  <c r="AE28" i="25"/>
  <c r="AE27" i="25"/>
  <c r="AE25" i="25"/>
  <c r="AE23" i="25"/>
  <c r="AE22" i="25"/>
  <c r="AE20" i="25"/>
  <c r="AE19" i="25"/>
  <c r="AE18" i="25"/>
  <c r="C82" i="7" l="1"/>
  <c r="O82" i="25"/>
  <c r="C90" i="7"/>
  <c r="O85" i="25"/>
  <c r="C75" i="7"/>
  <c r="O84" i="25"/>
  <c r="C74" i="7"/>
  <c r="AE47" i="25"/>
  <c r="C70" i="7"/>
  <c r="C64" i="7"/>
  <c r="C81" i="7"/>
  <c r="C62" i="7"/>
  <c r="G77" i="7"/>
  <c r="AP77" i="7" s="1"/>
  <c r="K77" i="7"/>
  <c r="L77" i="7"/>
  <c r="X77" i="7"/>
  <c r="AB77" i="7"/>
  <c r="AF77" i="7"/>
  <c r="AA77" i="7"/>
  <c r="AE77" i="7"/>
  <c r="AI77" i="7"/>
  <c r="I77" i="7"/>
  <c r="M77" i="7"/>
  <c r="U77" i="7"/>
  <c r="Y77" i="7"/>
  <c r="AG77" i="7"/>
  <c r="AK77" i="7"/>
  <c r="AU77" i="7" s="1"/>
  <c r="J77" i="7"/>
  <c r="N77" i="7"/>
  <c r="Z77" i="7"/>
  <c r="AD77" i="7"/>
  <c r="AH77" i="7"/>
  <c r="W77" i="7"/>
  <c r="T77" i="7"/>
  <c r="S77" i="7"/>
  <c r="P77" i="7"/>
  <c r="Q77" i="7"/>
  <c r="R77" i="7"/>
  <c r="C73" i="7"/>
  <c r="D69" i="25"/>
  <c r="D40" i="25"/>
  <c r="D56" i="25" s="1"/>
  <c r="AT77" i="7" l="1"/>
  <c r="AR77" i="7"/>
  <c r="AQ77" i="7"/>
  <c r="AS77" i="7"/>
  <c r="BH56" i="25"/>
  <c r="BH55" i="25" s="1"/>
  <c r="BD56" i="25"/>
  <c r="BD55" i="25" s="1"/>
  <c r="AX56" i="25"/>
  <c r="AX55" i="25" s="1"/>
  <c r="AT56" i="25"/>
  <c r="AT55" i="25" s="1"/>
  <c r="AN56" i="25"/>
  <c r="AN55" i="25" s="1"/>
  <c r="AJ56" i="25"/>
  <c r="AJ55" i="25" s="1"/>
  <c r="BG56" i="25"/>
  <c r="BG55" i="25" s="1"/>
  <c r="BC56" i="25"/>
  <c r="BC55" i="25" s="1"/>
  <c r="AW56" i="25"/>
  <c r="AW55" i="25" s="1"/>
  <c r="AS56" i="25"/>
  <c r="AS55" i="25" s="1"/>
  <c r="AM56" i="25"/>
  <c r="AM55" i="25" s="1"/>
  <c r="AI56" i="25"/>
  <c r="AI55" i="25" s="1"/>
  <c r="BF56" i="25"/>
  <c r="BF55" i="25" s="1"/>
  <c r="BB56" i="25"/>
  <c r="BB55" i="25" s="1"/>
  <c r="AV56" i="25"/>
  <c r="AV55" i="25" s="1"/>
  <c r="AR56" i="25"/>
  <c r="AR55" i="25" s="1"/>
  <c r="AL56" i="25"/>
  <c r="AL55" i="25" s="1"/>
  <c r="AH56" i="25"/>
  <c r="AH55" i="25" s="1"/>
  <c r="BE56" i="25"/>
  <c r="BE55" i="25" s="1"/>
  <c r="AU56" i="25"/>
  <c r="AU55" i="25" s="1"/>
  <c r="AK56" i="25"/>
  <c r="AK55" i="25" s="1"/>
  <c r="AB56" i="25"/>
  <c r="AB55" i="25" s="1"/>
  <c r="AA56" i="25"/>
  <c r="AA55" i="25" s="1"/>
  <c r="AD56" i="25"/>
  <c r="AD55" i="25" s="1"/>
  <c r="Z56" i="25"/>
  <c r="Z55" i="25" s="1"/>
  <c r="Z69" i="25" s="1"/>
  <c r="AC56" i="25"/>
  <c r="AC55" i="25" s="1"/>
  <c r="N56" i="25"/>
  <c r="N60" i="25"/>
  <c r="N57" i="25"/>
  <c r="N61" i="25"/>
  <c r="N58" i="25"/>
  <c r="N62" i="25"/>
  <c r="N59" i="25"/>
  <c r="N64" i="25"/>
  <c r="N63" i="25"/>
  <c r="S86" i="25"/>
  <c r="X86" i="25"/>
  <c r="Y86" i="25"/>
  <c r="Z86" i="25"/>
  <c r="AA86" i="25"/>
  <c r="AB86" i="25"/>
  <c r="AC86" i="25"/>
  <c r="AH86" i="25"/>
  <c r="AI86" i="25"/>
  <c r="AJ86" i="25"/>
  <c r="AK86" i="25"/>
  <c r="AL86" i="25"/>
  <c r="AM86" i="25"/>
  <c r="AR86" i="25"/>
  <c r="AS86" i="25"/>
  <c r="AT86" i="25"/>
  <c r="AU86" i="25"/>
  <c r="AV86" i="25"/>
  <c r="AW86" i="25"/>
  <c r="BB86" i="25"/>
  <c r="BC86" i="25"/>
  <c r="BD86" i="25"/>
  <c r="BE86" i="25"/>
  <c r="BF86" i="25"/>
  <c r="BG86" i="25"/>
  <c r="BL86" i="25"/>
  <c r="AD86" i="25" l="1"/>
  <c r="BW86" i="25" s="1"/>
  <c r="O86" i="25"/>
  <c r="BM86" i="25"/>
  <c r="CA86" i="25" s="1"/>
  <c r="AN86" i="25"/>
  <c r="BX86" i="25" s="1"/>
  <c r="R86" i="25"/>
  <c r="AX86" i="25"/>
  <c r="BY86" i="25" s="1"/>
  <c r="Q86" i="25"/>
  <c r="BH86" i="25"/>
  <c r="BZ86" i="25" s="1"/>
  <c r="T86" i="25"/>
  <c r="P86" i="25"/>
  <c r="N65" i="25"/>
  <c r="N66" i="25"/>
  <c r="N68" i="25"/>
  <c r="N67" i="25"/>
  <c r="AE49" i="25"/>
  <c r="D65" i="42"/>
  <c r="D75" i="42" s="1"/>
  <c r="N75" i="42" s="1"/>
  <c r="D64" i="42"/>
  <c r="D74" i="42" s="1"/>
  <c r="N74" i="42" s="1"/>
  <c r="H43" i="42"/>
  <c r="H42" i="42"/>
  <c r="T75" i="42" l="1"/>
  <c r="P75" i="42"/>
  <c r="BE75" i="42"/>
  <c r="AV75" i="42"/>
  <c r="AR75" i="42"/>
  <c r="AM75" i="42"/>
  <c r="AI75" i="42"/>
  <c r="AC75" i="42"/>
  <c r="Y75" i="42"/>
  <c r="X75" i="42"/>
  <c r="S75" i="42"/>
  <c r="O75" i="42"/>
  <c r="BH75" i="42"/>
  <c r="BD75" i="42"/>
  <c r="AU75" i="42"/>
  <c r="AL75" i="42"/>
  <c r="AH75" i="42"/>
  <c r="AB75" i="42"/>
  <c r="R75" i="42"/>
  <c r="BM75" i="42"/>
  <c r="BG75" i="42"/>
  <c r="BC75" i="42"/>
  <c r="AX75" i="42"/>
  <c r="AT75" i="42"/>
  <c r="AK75" i="42"/>
  <c r="AA75" i="42"/>
  <c r="Q75" i="42"/>
  <c r="BL75" i="42"/>
  <c r="BF75" i="42"/>
  <c r="BB75" i="42"/>
  <c r="AW75" i="42"/>
  <c r="AS75" i="42"/>
  <c r="AN75" i="42"/>
  <c r="AJ75" i="42"/>
  <c r="AD75" i="42"/>
  <c r="Z75" i="42"/>
  <c r="S74" i="42"/>
  <c r="O74" i="42"/>
  <c r="BL74" i="42"/>
  <c r="BE74" i="42"/>
  <c r="AU74" i="42"/>
  <c r="AK74" i="42"/>
  <c r="AC74" i="42"/>
  <c r="Y74" i="42"/>
  <c r="R74" i="42"/>
  <c r="BH74" i="42"/>
  <c r="BD74" i="42"/>
  <c r="AX74" i="42"/>
  <c r="AT74" i="42"/>
  <c r="AN74" i="42"/>
  <c r="AJ74" i="42"/>
  <c r="AB74" i="42"/>
  <c r="X74" i="42"/>
  <c r="Q74" i="42"/>
  <c r="BG74" i="42"/>
  <c r="BC74" i="42"/>
  <c r="AW74" i="42"/>
  <c r="AS74" i="42"/>
  <c r="AM74" i="42"/>
  <c r="AI74" i="42"/>
  <c r="AA74" i="42"/>
  <c r="T74" i="42"/>
  <c r="P74" i="42"/>
  <c r="BM74" i="42"/>
  <c r="BF74" i="42"/>
  <c r="BB74" i="42"/>
  <c r="AV74" i="42"/>
  <c r="AR74" i="42"/>
  <c r="AL74" i="42"/>
  <c r="AH74" i="42"/>
  <c r="AD74" i="42"/>
  <c r="Z74" i="42"/>
  <c r="BQ86" i="25"/>
  <c r="BV86" i="25"/>
  <c r="M75" i="42" l="1"/>
  <c r="M74" i="42"/>
  <c r="AV9" i="47" l="1"/>
  <c r="AV10" i="47"/>
  <c r="AV11" i="47"/>
  <c r="AV12" i="47"/>
  <c r="AV13" i="47"/>
  <c r="AV17" i="47"/>
  <c r="AV18" i="47"/>
  <c r="AV19" i="47"/>
  <c r="AV20" i="47"/>
  <c r="AV21" i="47"/>
  <c r="AV22" i="47"/>
  <c r="AV23" i="47"/>
  <c r="AV24" i="47"/>
  <c r="AV25" i="47"/>
  <c r="AV26" i="47"/>
  <c r="AV27" i="47"/>
  <c r="AV28" i="47"/>
  <c r="AV29" i="47"/>
  <c r="AV30" i="47"/>
  <c r="AV31" i="47"/>
  <c r="AV32" i="47"/>
  <c r="AV33" i="47"/>
  <c r="AV34" i="47"/>
  <c r="AV35" i="47"/>
  <c r="AV36" i="47"/>
  <c r="AV37" i="47"/>
  <c r="AV38" i="47"/>
  <c r="AV39" i="47"/>
  <c r="AV40" i="47"/>
  <c r="AV41" i="47"/>
  <c r="AV8" i="47"/>
  <c r="AV7" i="47"/>
  <c r="AT180" i="47" a="1"/>
  <c r="AT180" i="47" s="1"/>
  <c r="AS180" i="47"/>
  <c r="AR180" i="47"/>
  <c r="AQ180" i="47"/>
  <c r="AT179" i="47" a="1"/>
  <c r="AT179" i="47" s="1"/>
  <c r="AS179" i="47"/>
  <c r="AR179" i="47"/>
  <c r="AQ179" i="47"/>
  <c r="AT177" i="47" a="1"/>
  <c r="AT177" i="47" s="1"/>
  <c r="AS177" i="47"/>
  <c r="AR177" i="47"/>
  <c r="AQ177" i="47"/>
  <c r="AT178" i="47" a="1"/>
  <c r="AT178" i="47" s="1"/>
  <c r="AS178" i="47"/>
  <c r="AR178" i="47"/>
  <c r="AQ178" i="47"/>
  <c r="AT176" i="47" a="1"/>
  <c r="AT176" i="47" s="1"/>
  <c r="AS176" i="47"/>
  <c r="AR176" i="47"/>
  <c r="AQ176" i="47"/>
  <c r="J176" i="47"/>
  <c r="AT175" i="47" a="1"/>
  <c r="AT175" i="47" s="1"/>
  <c r="AS175" i="47"/>
  <c r="AR175" i="47"/>
  <c r="AQ175" i="47"/>
  <c r="AT174" i="47" a="1"/>
  <c r="AT174" i="47" s="1"/>
  <c r="AS174" i="47"/>
  <c r="AR174" i="47"/>
  <c r="AQ174" i="47"/>
  <c r="J174" i="47"/>
  <c r="AT243" i="47" a="1"/>
  <c r="AT243" i="47" s="1"/>
  <c r="AS243" i="47"/>
  <c r="AR243" i="47"/>
  <c r="AQ243" i="47"/>
  <c r="J243" i="47"/>
  <c r="AS84" i="47" l="1"/>
  <c r="AR84" i="47"/>
  <c r="AQ84" i="47"/>
  <c r="AS83" i="47"/>
  <c r="AR83" i="47"/>
  <c r="AQ83" i="47"/>
  <c r="AS79" i="47"/>
  <c r="AR79" i="47"/>
  <c r="AQ79" i="47"/>
  <c r="AS78" i="47"/>
  <c r="AR78" i="47"/>
  <c r="AQ78" i="47"/>
  <c r="AS67" i="47"/>
  <c r="AR67" i="47"/>
  <c r="AQ67" i="47"/>
  <c r="AS64" i="47"/>
  <c r="AR64" i="47"/>
  <c r="AQ64" i="47"/>
  <c r="AS63" i="47"/>
  <c r="AR63" i="47"/>
  <c r="AQ63" i="47"/>
  <c r="AS62" i="47"/>
  <c r="AR62" i="47"/>
  <c r="AQ62" i="47"/>
  <c r="AS61" i="47"/>
  <c r="AR61" i="47"/>
  <c r="AQ61" i="47"/>
  <c r="AS60" i="47"/>
  <c r="AR60" i="47"/>
  <c r="AQ60" i="47"/>
  <c r="AS50" i="47"/>
  <c r="AR50" i="47"/>
  <c r="AQ50" i="47"/>
  <c r="AS49" i="47"/>
  <c r="AR49" i="47"/>
  <c r="AQ49" i="47"/>
  <c r="AS47" i="47"/>
  <c r="AR47" i="47"/>
  <c r="AQ47" i="47"/>
  <c r="AS46" i="47"/>
  <c r="AR46" i="47"/>
  <c r="AQ46" i="47"/>
  <c r="AS45" i="47"/>
  <c r="AR45" i="47"/>
  <c r="AQ45" i="47"/>
  <c r="AS44" i="47"/>
  <c r="AR44" i="47"/>
  <c r="AQ44" i="47"/>
  <c r="AS43" i="47"/>
  <c r="AR43" i="47"/>
  <c r="AQ43" i="47"/>
  <c r="AS42" i="47"/>
  <c r="AR42" i="47"/>
  <c r="AQ42" i="47"/>
  <c r="AS55" i="47"/>
  <c r="AR55" i="47"/>
  <c r="AQ55" i="47"/>
  <c r="AS118" i="47"/>
  <c r="AR118" i="47"/>
  <c r="AQ118" i="47"/>
  <c r="AS66" i="47"/>
  <c r="AR66" i="47"/>
  <c r="AQ66" i="47"/>
  <c r="AS48" i="47"/>
  <c r="AR48" i="47"/>
  <c r="AQ48" i="47"/>
  <c r="AS80" i="47"/>
  <c r="AR80" i="47"/>
  <c r="AQ80" i="47"/>
  <c r="AS51" i="47"/>
  <c r="AR51" i="47"/>
  <c r="AQ51" i="47"/>
  <c r="AS116" i="47"/>
  <c r="AR116" i="47"/>
  <c r="AQ116" i="47"/>
  <c r="AS115" i="47"/>
  <c r="AR115" i="47"/>
  <c r="AQ115" i="47"/>
  <c r="AS114" i="47"/>
  <c r="AR114" i="47"/>
  <c r="AQ114" i="47"/>
  <c r="AS113" i="47"/>
  <c r="AR113" i="47"/>
  <c r="AQ113" i="47"/>
  <c r="AS136" i="47"/>
  <c r="AR136" i="47"/>
  <c r="AQ136" i="47"/>
  <c r="AS27" i="47"/>
  <c r="AR27" i="47"/>
  <c r="AQ27" i="47"/>
  <c r="AS24" i="47"/>
  <c r="AR24" i="47"/>
  <c r="AQ24" i="47"/>
  <c r="AS23" i="47"/>
  <c r="AR23" i="47"/>
  <c r="AQ23" i="47"/>
  <c r="AS129" i="47"/>
  <c r="AR129" i="47"/>
  <c r="AQ129" i="47"/>
  <c r="AS22" i="47"/>
  <c r="AR22" i="47"/>
  <c r="AQ22" i="47"/>
  <c r="AS128" i="47"/>
  <c r="AR128" i="47"/>
  <c r="AQ128" i="47"/>
  <c r="AS21" i="47"/>
  <c r="AR21" i="47"/>
  <c r="AQ21" i="47"/>
  <c r="AS20" i="47"/>
  <c r="AR20" i="47"/>
  <c r="AQ20" i="47"/>
  <c r="AS19" i="47"/>
  <c r="AR19" i="47"/>
  <c r="AQ19" i="47"/>
  <c r="AS17" i="47"/>
  <c r="AR17" i="47"/>
  <c r="AQ17" i="47"/>
  <c r="AS16" i="47"/>
  <c r="AR16" i="47"/>
  <c r="AQ16" i="47"/>
  <c r="AS127" i="47"/>
  <c r="AR127" i="47"/>
  <c r="AQ127" i="47"/>
  <c r="AS110" i="47"/>
  <c r="AR110" i="47"/>
  <c r="AQ110" i="47"/>
  <c r="AS126" i="47"/>
  <c r="AR126" i="47"/>
  <c r="AQ126" i="47"/>
  <c r="AS109" i="47"/>
  <c r="AR109" i="47"/>
  <c r="AQ109" i="47"/>
  <c r="AS125" i="47"/>
  <c r="AR125" i="47"/>
  <c r="AQ125" i="47"/>
  <c r="AS108" i="47"/>
  <c r="AR108" i="47"/>
  <c r="AQ108" i="47"/>
  <c r="AS15" i="47"/>
  <c r="AR15" i="47"/>
  <c r="AQ15" i="47"/>
  <c r="AS124" i="47"/>
  <c r="AR124" i="47"/>
  <c r="AQ124" i="47"/>
  <c r="AS107" i="47"/>
  <c r="AR107" i="47"/>
  <c r="AQ107" i="47"/>
  <c r="AS14" i="47"/>
  <c r="AR14" i="47"/>
  <c r="AQ14" i="47"/>
  <c r="AS123" i="47"/>
  <c r="AR123" i="47"/>
  <c r="AQ123" i="47"/>
  <c r="AS102" i="47"/>
  <c r="AR102" i="47"/>
  <c r="AQ102" i="47"/>
  <c r="AS13" i="47"/>
  <c r="AR13" i="47"/>
  <c r="AQ13" i="47"/>
  <c r="AS122" i="47"/>
  <c r="AR122" i="47"/>
  <c r="AQ122" i="47"/>
  <c r="AS101" i="47"/>
  <c r="AR101" i="47"/>
  <c r="AQ101" i="47"/>
  <c r="AS12" i="47"/>
  <c r="AR12" i="47"/>
  <c r="AQ12" i="47"/>
  <c r="AS121" i="47"/>
  <c r="AR121" i="47"/>
  <c r="AQ121" i="47"/>
  <c r="AS100" i="47"/>
  <c r="AR100" i="47"/>
  <c r="AQ100" i="47"/>
  <c r="AS11" i="47"/>
  <c r="AR11" i="47"/>
  <c r="AQ11" i="47"/>
  <c r="AS120" i="47"/>
  <c r="AR120" i="47"/>
  <c r="AQ120" i="47"/>
  <c r="AS119" i="47"/>
  <c r="AR119" i="47"/>
  <c r="AQ119" i="47"/>
  <c r="AS10" i="47"/>
  <c r="AR10" i="47"/>
  <c r="AQ10" i="47"/>
  <c r="AS98" i="47"/>
  <c r="AR98" i="47"/>
  <c r="AQ98" i="47"/>
  <c r="AS97" i="47"/>
  <c r="AR97" i="47"/>
  <c r="AQ97" i="47"/>
  <c r="AS8" i="47"/>
  <c r="AR8" i="47"/>
  <c r="AQ8" i="47"/>
  <c r="AS96" i="47"/>
  <c r="AR96" i="47"/>
  <c r="AQ96" i="47"/>
  <c r="AS7" i="47"/>
  <c r="AR7" i="47"/>
  <c r="AQ7" i="47"/>
  <c r="AS95" i="47"/>
  <c r="AR95" i="47"/>
  <c r="AQ95" i="47"/>
  <c r="AS6" i="47"/>
  <c r="AR6" i="47"/>
  <c r="AQ6" i="47"/>
  <c r="AS94" i="47"/>
  <c r="AR94" i="47"/>
  <c r="AQ94" i="47"/>
  <c r="AS93" i="47"/>
  <c r="AR93" i="47"/>
  <c r="AQ93" i="47"/>
  <c r="AS92" i="47"/>
  <c r="AR92" i="47"/>
  <c r="AQ92" i="47"/>
  <c r="AS91" i="47"/>
  <c r="AR91" i="47"/>
  <c r="AQ91" i="47"/>
  <c r="AS90" i="47"/>
  <c r="AR90" i="47"/>
  <c r="AQ90" i="47"/>
  <c r="AS89" i="47"/>
  <c r="AR89" i="47"/>
  <c r="AQ89" i="47"/>
  <c r="AS88" i="47"/>
  <c r="AR88" i="47"/>
  <c r="AQ88" i="47"/>
  <c r="AS18" i="47"/>
  <c r="AR18" i="47"/>
  <c r="AQ18" i="47"/>
  <c r="AS86" i="47"/>
  <c r="AR86" i="47"/>
  <c r="AQ86" i="47"/>
  <c r="AS85" i="47"/>
  <c r="AR85" i="47"/>
  <c r="AQ85" i="47"/>
  <c r="AS292" i="47"/>
  <c r="AR292" i="47"/>
  <c r="AQ292" i="47"/>
  <c r="AS291" i="47"/>
  <c r="AR291" i="47"/>
  <c r="AQ291" i="47"/>
  <c r="AS289" i="47"/>
  <c r="AR289" i="47"/>
  <c r="AQ289" i="47"/>
  <c r="AS235" i="47"/>
  <c r="AR235" i="47"/>
  <c r="AQ235" i="47"/>
  <c r="AS234" i="47"/>
  <c r="AR234" i="47"/>
  <c r="AQ234" i="47"/>
  <c r="AS233" i="47"/>
  <c r="AR233" i="47"/>
  <c r="AQ233" i="47"/>
  <c r="AS232" i="47"/>
  <c r="AR232" i="47"/>
  <c r="AQ232" i="47"/>
  <c r="AS231" i="47"/>
  <c r="AR231" i="47"/>
  <c r="AQ231" i="47"/>
  <c r="AS228" i="47"/>
  <c r="AR228" i="47"/>
  <c r="AQ228" i="47"/>
  <c r="AS227" i="47"/>
  <c r="AR227" i="47"/>
  <c r="AQ227" i="47"/>
  <c r="AS225" i="47"/>
  <c r="AR225" i="47"/>
  <c r="AQ225" i="47"/>
  <c r="AS270" i="47"/>
  <c r="AR270" i="47"/>
  <c r="AQ270" i="47"/>
  <c r="AS224" i="47"/>
  <c r="AR224" i="47"/>
  <c r="AQ224" i="47"/>
  <c r="AS223" i="47"/>
  <c r="AR223" i="47"/>
  <c r="AQ223" i="47"/>
  <c r="AS222" i="47"/>
  <c r="AR222" i="47"/>
  <c r="AQ222" i="47"/>
  <c r="AS273" i="47"/>
  <c r="AR273" i="47"/>
  <c r="AQ273" i="47"/>
  <c r="AS272" i="47"/>
  <c r="AR272" i="47"/>
  <c r="AQ272" i="47"/>
  <c r="AS229" i="47"/>
  <c r="AR229" i="47"/>
  <c r="AQ229" i="47"/>
  <c r="AS230" i="47"/>
  <c r="AR230" i="47"/>
  <c r="AQ230" i="47"/>
  <c r="AS271" i="47"/>
  <c r="AR271" i="47"/>
  <c r="AQ271" i="47"/>
  <c r="AS269" i="47"/>
  <c r="AR269" i="47"/>
  <c r="AQ269" i="47"/>
  <c r="AS221" i="47"/>
  <c r="AR221" i="47"/>
  <c r="AQ221" i="47"/>
  <c r="AS220" i="47"/>
  <c r="AR220" i="47"/>
  <c r="AQ220" i="47"/>
  <c r="AS219" i="47"/>
  <c r="AR219" i="47"/>
  <c r="AQ219" i="47"/>
  <c r="AS218" i="47"/>
  <c r="AR218" i="47"/>
  <c r="AQ218" i="47"/>
  <c r="AS217" i="47"/>
  <c r="AR217" i="47"/>
  <c r="AQ217" i="47"/>
  <c r="AS216" i="47"/>
  <c r="AR216" i="47"/>
  <c r="AQ216" i="47"/>
  <c r="AS267" i="47"/>
  <c r="AR267" i="47"/>
  <c r="AQ267" i="47"/>
  <c r="AS266" i="47"/>
  <c r="AR266" i="47"/>
  <c r="AQ266" i="47"/>
  <c r="AS265" i="47"/>
  <c r="AR265" i="47"/>
  <c r="AQ265" i="47"/>
  <c r="AS264" i="47"/>
  <c r="AR264" i="47"/>
  <c r="AQ264" i="47"/>
  <c r="AS226" i="47"/>
  <c r="AR226" i="47"/>
  <c r="AQ226" i="47"/>
  <c r="AS214" i="47"/>
  <c r="AR214" i="47"/>
  <c r="AQ214" i="47"/>
  <c r="AS213" i="47"/>
  <c r="AR213" i="47"/>
  <c r="AQ213" i="47"/>
  <c r="AS212" i="47"/>
  <c r="AR212" i="47"/>
  <c r="AQ212" i="47"/>
  <c r="AS211" i="47"/>
  <c r="AR211" i="47"/>
  <c r="AQ211" i="47"/>
  <c r="AS210" i="47"/>
  <c r="AR210" i="47"/>
  <c r="AQ210" i="47"/>
  <c r="AS263" i="47"/>
  <c r="AR263" i="47"/>
  <c r="AQ263" i="47"/>
  <c r="AS262" i="47"/>
  <c r="AR262" i="47"/>
  <c r="AQ262" i="47"/>
  <c r="AS261" i="47"/>
  <c r="AR261" i="47"/>
  <c r="AQ261" i="47"/>
  <c r="AS207" i="47"/>
  <c r="AR207" i="47"/>
  <c r="AQ207" i="47"/>
  <c r="AS206" i="47"/>
  <c r="AR206" i="47"/>
  <c r="AQ206" i="47"/>
  <c r="AS205" i="47"/>
  <c r="AR205" i="47"/>
  <c r="AQ205" i="47"/>
  <c r="AS204" i="47"/>
  <c r="AR204" i="47"/>
  <c r="AQ204" i="47"/>
  <c r="AS203" i="47"/>
  <c r="AR203" i="47"/>
  <c r="AQ203" i="47"/>
  <c r="AS202" i="47"/>
  <c r="AR202" i="47"/>
  <c r="AQ202" i="47"/>
  <c r="AS201" i="47"/>
  <c r="AR201" i="47"/>
  <c r="AQ201" i="47"/>
  <c r="AS200" i="47"/>
  <c r="AR200" i="47"/>
  <c r="AQ200" i="47"/>
  <c r="AS199" i="47"/>
  <c r="AR199" i="47"/>
  <c r="AQ199" i="47"/>
  <c r="AS198" i="47"/>
  <c r="AR198" i="47"/>
  <c r="AQ198" i="47"/>
  <c r="AS197" i="47"/>
  <c r="AR197" i="47"/>
  <c r="AQ197" i="47"/>
  <c r="AS196" i="47"/>
  <c r="AR196" i="47"/>
  <c r="AQ196" i="47"/>
  <c r="AS195" i="47"/>
  <c r="AR195" i="47"/>
  <c r="AQ195" i="47"/>
  <c r="AS194" i="47"/>
  <c r="AR194" i="47"/>
  <c r="AQ194" i="47"/>
  <c r="AS193" i="47"/>
  <c r="AR193" i="47"/>
  <c r="AQ193" i="47"/>
  <c r="AS192" i="47"/>
  <c r="AR192" i="47"/>
  <c r="AQ192" i="47"/>
  <c r="AS191" i="47"/>
  <c r="AR191" i="47"/>
  <c r="AQ191" i="47"/>
  <c r="AS190" i="47"/>
  <c r="AR190" i="47"/>
  <c r="AQ190" i="47"/>
  <c r="AS189" i="47"/>
  <c r="AR189" i="47"/>
  <c r="AQ189" i="47"/>
  <c r="AS188" i="47"/>
  <c r="AR188" i="47"/>
  <c r="AQ188" i="47"/>
  <c r="AS187" i="47"/>
  <c r="AR187" i="47"/>
  <c r="AQ187" i="47"/>
  <c r="AS186" i="47"/>
  <c r="AR186" i="47"/>
  <c r="AQ186" i="47"/>
  <c r="AS251" i="47"/>
  <c r="AR251" i="47"/>
  <c r="AQ251" i="47"/>
  <c r="AS236" i="47"/>
  <c r="AR236" i="47"/>
  <c r="AQ236" i="47"/>
  <c r="AS185" i="47"/>
  <c r="AR185" i="47"/>
  <c r="AQ185" i="47"/>
  <c r="AS184" i="47"/>
  <c r="AR184" i="47"/>
  <c r="AQ184" i="47"/>
  <c r="AS250" i="47"/>
  <c r="AR250" i="47"/>
  <c r="AQ250" i="47"/>
  <c r="AS249" i="47"/>
  <c r="AR249" i="47"/>
  <c r="AQ249" i="47"/>
  <c r="AS248" i="47"/>
  <c r="AR248" i="47"/>
  <c r="AQ248" i="47"/>
  <c r="AS247" i="47"/>
  <c r="AR247" i="47"/>
  <c r="AQ247" i="47"/>
  <c r="AS246" i="47"/>
  <c r="AR246" i="47"/>
  <c r="AQ246" i="47"/>
  <c r="AS183" i="47"/>
  <c r="AR183" i="47"/>
  <c r="AQ183" i="47"/>
  <c r="AS245" i="47"/>
  <c r="AR245" i="47"/>
  <c r="AQ245" i="47"/>
  <c r="AS182" i="47"/>
  <c r="AR182" i="47"/>
  <c r="AQ182" i="47"/>
  <c r="AS244" i="47"/>
  <c r="AR244" i="47"/>
  <c r="AQ244" i="47"/>
  <c r="AS181" i="47"/>
  <c r="AR181" i="47"/>
  <c r="AQ181" i="47"/>
  <c r="AS242" i="47"/>
  <c r="AR242" i="47"/>
  <c r="AQ242" i="47"/>
  <c r="AS173" i="47"/>
  <c r="AR173" i="47"/>
  <c r="AQ173" i="47"/>
  <c r="AS241" i="47"/>
  <c r="AR241" i="47"/>
  <c r="AQ241" i="47"/>
  <c r="AS172" i="47"/>
  <c r="AR172" i="47"/>
  <c r="AQ172" i="47"/>
  <c r="AS171" i="47"/>
  <c r="AR171" i="47"/>
  <c r="AQ171" i="47"/>
  <c r="AS148" i="47"/>
  <c r="AR148" i="47"/>
  <c r="AQ148" i="47"/>
  <c r="AS147" i="47"/>
  <c r="AR147" i="47"/>
  <c r="AQ147" i="47"/>
  <c r="AS146" i="47"/>
  <c r="AR146" i="47"/>
  <c r="AQ146" i="47"/>
  <c r="AS145" i="47"/>
  <c r="AR145" i="47"/>
  <c r="AQ145" i="47"/>
  <c r="AS144" i="47"/>
  <c r="AR144" i="47"/>
  <c r="AQ144" i="47"/>
  <c r="AS143" i="47"/>
  <c r="AR143" i="47"/>
  <c r="AQ143" i="47"/>
  <c r="AS240" i="47"/>
  <c r="AR240" i="47"/>
  <c r="AQ240" i="47"/>
  <c r="AS141" i="47"/>
  <c r="AR141" i="47"/>
  <c r="AQ141" i="47"/>
  <c r="AS140" i="47"/>
  <c r="AR140" i="47"/>
  <c r="AQ140" i="47"/>
  <c r="AS139" i="47"/>
  <c r="AR139" i="47"/>
  <c r="AQ139" i="47"/>
  <c r="AS208" i="47"/>
  <c r="AR208" i="47"/>
  <c r="AQ208" i="47"/>
  <c r="AS209" i="47"/>
  <c r="AR209" i="47"/>
  <c r="AQ209" i="47"/>
  <c r="AS138" i="47"/>
  <c r="AR138" i="47"/>
  <c r="AQ138" i="47"/>
  <c r="AS237" i="47"/>
  <c r="AR237" i="47"/>
  <c r="AQ237" i="47"/>
  <c r="AS215" i="47"/>
  <c r="AR215" i="47"/>
  <c r="AQ215" i="47"/>
  <c r="AS5" i="47" l="1"/>
  <c r="AQ5" i="47"/>
  <c r="AR5" i="47"/>
  <c r="D38" i="47"/>
  <c r="AW38" i="47" s="1"/>
  <c r="AR40" i="43"/>
  <c r="AI40" i="43"/>
  <c r="AJ40" i="43"/>
  <c r="AK40" i="43"/>
  <c r="AL40" i="43"/>
  <c r="AM40" i="43"/>
  <c r="AT51" i="47" l="1"/>
  <c r="M73" i="43" l="1"/>
  <c r="BF79" i="42" l="1"/>
  <c r="BG79" i="42"/>
  <c r="BH79" i="42"/>
  <c r="BI79" i="42"/>
  <c r="BJ79" i="42"/>
  <c r="BK79" i="42"/>
  <c r="BL79" i="42"/>
  <c r="BM79" i="42"/>
  <c r="BN79" i="42"/>
  <c r="BO79" i="42"/>
  <c r="BP79" i="42"/>
  <c r="AT292" i="47" l="1"/>
  <c r="AT291" i="47"/>
  <c r="AT289" i="47"/>
  <c r="D70" i="61" l="1"/>
  <c r="D83" i="61" s="1"/>
  <c r="BM83" i="61" s="1"/>
  <c r="H20" i="61"/>
  <c r="H19" i="61"/>
  <c r="H18" i="61"/>
  <c r="H17" i="61"/>
  <c r="S102" i="61"/>
  <c r="R102" i="61"/>
  <c r="Q102" i="61"/>
  <c r="P102" i="61"/>
  <c r="AG92" i="61"/>
  <c r="AF92" i="61"/>
  <c r="AE92" i="61"/>
  <c r="W92" i="61"/>
  <c r="V92" i="61"/>
  <c r="U92" i="61"/>
  <c r="F91" i="61"/>
  <c r="E91" i="61"/>
  <c r="F90" i="61"/>
  <c r="E90" i="61"/>
  <c r="F89" i="61"/>
  <c r="E89" i="61"/>
  <c r="F88" i="61"/>
  <c r="E88" i="61"/>
  <c r="F87" i="61"/>
  <c r="E87" i="61"/>
  <c r="F86" i="61"/>
  <c r="E86" i="61"/>
  <c r="F85" i="61"/>
  <c r="E85" i="61"/>
  <c r="F84" i="61"/>
  <c r="E84" i="61"/>
  <c r="F83" i="61"/>
  <c r="E83" i="61"/>
  <c r="F82" i="61"/>
  <c r="E82" i="61"/>
  <c r="F81" i="61"/>
  <c r="E81" i="61"/>
  <c r="BZ78" i="61"/>
  <c r="BY78" i="61"/>
  <c r="BX78" i="61"/>
  <c r="BW78" i="61"/>
  <c r="BV78" i="61"/>
  <c r="BU78" i="61"/>
  <c r="M78" i="61"/>
  <c r="D78" i="61"/>
  <c r="D91" i="61" s="1"/>
  <c r="BZ77" i="61"/>
  <c r="BY77" i="61"/>
  <c r="BX77" i="61"/>
  <c r="BW77" i="61"/>
  <c r="BV77" i="61"/>
  <c r="BU77" i="61"/>
  <c r="M77" i="61"/>
  <c r="D77" i="61"/>
  <c r="D90" i="61" s="1"/>
  <c r="BZ76" i="61"/>
  <c r="BY76" i="61"/>
  <c r="BX76" i="61"/>
  <c r="BW76" i="61"/>
  <c r="BV76" i="61"/>
  <c r="BU76" i="61"/>
  <c r="M76" i="61"/>
  <c r="D76" i="61"/>
  <c r="D89" i="61" s="1"/>
  <c r="BZ75" i="61"/>
  <c r="BY75" i="61"/>
  <c r="BX75" i="61"/>
  <c r="BW75" i="61"/>
  <c r="BV75" i="61"/>
  <c r="BU75" i="61"/>
  <c r="M75" i="61"/>
  <c r="D75" i="61"/>
  <c r="D88" i="61" s="1"/>
  <c r="BZ74" i="61"/>
  <c r="BY74" i="61"/>
  <c r="BX74" i="61"/>
  <c r="BW74" i="61"/>
  <c r="BV74" i="61"/>
  <c r="BU74" i="61"/>
  <c r="M74" i="61"/>
  <c r="D74" i="61"/>
  <c r="D87" i="61" s="1"/>
  <c r="BZ73" i="61"/>
  <c r="BY73" i="61"/>
  <c r="BX73" i="61"/>
  <c r="BW73" i="61"/>
  <c r="BV73" i="61"/>
  <c r="BU73" i="61"/>
  <c r="M73" i="61"/>
  <c r="D73" i="61"/>
  <c r="D86" i="61" s="1"/>
  <c r="BZ72" i="61"/>
  <c r="BY72" i="61"/>
  <c r="BX72" i="61"/>
  <c r="BW72" i="61"/>
  <c r="BV72" i="61"/>
  <c r="BU72" i="61"/>
  <c r="M72" i="61"/>
  <c r="D72" i="61"/>
  <c r="D85" i="61" s="1"/>
  <c r="BZ71" i="61"/>
  <c r="BY71" i="61"/>
  <c r="BX71" i="61"/>
  <c r="BW71" i="61"/>
  <c r="BV71" i="61"/>
  <c r="BU71" i="61"/>
  <c r="M71" i="61"/>
  <c r="D71" i="61"/>
  <c r="D84" i="61" s="1"/>
  <c r="BZ70" i="61"/>
  <c r="BY70" i="61"/>
  <c r="BX70" i="61"/>
  <c r="BW70" i="61"/>
  <c r="BV70" i="61"/>
  <c r="BU70" i="61"/>
  <c r="M70" i="61"/>
  <c r="BZ69" i="61"/>
  <c r="BY69" i="61"/>
  <c r="BX69" i="61"/>
  <c r="BW69" i="61"/>
  <c r="BV69" i="61"/>
  <c r="BU69" i="61"/>
  <c r="M69" i="61"/>
  <c r="D69" i="61"/>
  <c r="D82" i="61" s="1"/>
  <c r="AT82" i="61" s="1"/>
  <c r="D68" i="61"/>
  <c r="D81" i="61" s="1"/>
  <c r="K64" i="61"/>
  <c r="I85" i="61"/>
  <c r="BZ60" i="61"/>
  <c r="BY60" i="61"/>
  <c r="BX60" i="61"/>
  <c r="BW60" i="61"/>
  <c r="BV60" i="61"/>
  <c r="BU60" i="61"/>
  <c r="BS60" i="61"/>
  <c r="BN60" i="61"/>
  <c r="BI60" i="61"/>
  <c r="AY60" i="61"/>
  <c r="AO60" i="61"/>
  <c r="AE60" i="61"/>
  <c r="U60" i="61"/>
  <c r="H60" i="61"/>
  <c r="BZ59" i="61"/>
  <c r="BY59" i="61"/>
  <c r="BX59" i="61"/>
  <c r="BW59" i="61"/>
  <c r="BV59" i="61"/>
  <c r="BU59" i="61"/>
  <c r="BS59" i="61"/>
  <c r="BN59" i="61"/>
  <c r="BI59" i="61"/>
  <c r="AY59" i="61"/>
  <c r="AO59" i="61"/>
  <c r="AE59" i="61"/>
  <c r="U59" i="61"/>
  <c r="H59" i="61"/>
  <c r="BZ58" i="61"/>
  <c r="BY58" i="61"/>
  <c r="BX58" i="61"/>
  <c r="BW58" i="61"/>
  <c r="BV58" i="61"/>
  <c r="BU58" i="61"/>
  <c r="BS58" i="61"/>
  <c r="BN58" i="61"/>
  <c r="BI58" i="61"/>
  <c r="AY58" i="61"/>
  <c r="AO58" i="61"/>
  <c r="AE58" i="61"/>
  <c r="U58" i="61"/>
  <c r="H58" i="61"/>
  <c r="BZ57" i="61"/>
  <c r="BY57" i="61"/>
  <c r="BX57" i="61"/>
  <c r="BW57" i="61"/>
  <c r="BV57" i="61"/>
  <c r="BU57" i="61"/>
  <c r="BS57" i="61"/>
  <c r="BN57" i="61"/>
  <c r="BI57" i="61"/>
  <c r="AY57" i="61"/>
  <c r="AO57" i="61"/>
  <c r="AE57" i="61"/>
  <c r="U57" i="61"/>
  <c r="H57" i="61"/>
  <c r="BS56" i="61"/>
  <c r="BM56" i="61"/>
  <c r="BL56" i="61"/>
  <c r="BH56" i="61"/>
  <c r="BG56" i="61"/>
  <c r="BF56" i="61"/>
  <c r="BE56" i="61"/>
  <c r="BD56" i="61"/>
  <c r="BC56" i="61"/>
  <c r="BB56" i="61"/>
  <c r="AX56" i="61"/>
  <c r="AW56" i="61"/>
  <c r="AV56" i="61"/>
  <c r="AU56" i="61"/>
  <c r="AT56" i="61"/>
  <c r="AS56" i="61"/>
  <c r="AR56" i="61"/>
  <c r="AN56" i="61"/>
  <c r="AM56" i="61"/>
  <c r="AL56" i="61"/>
  <c r="AK56" i="61"/>
  <c r="AJ56" i="61"/>
  <c r="AI56" i="61"/>
  <c r="AH56" i="61"/>
  <c r="AD56" i="61"/>
  <c r="AC56" i="61"/>
  <c r="AB56" i="61"/>
  <c r="AA56" i="61"/>
  <c r="Z56" i="61"/>
  <c r="Y56" i="61"/>
  <c r="X56" i="61"/>
  <c r="T56" i="61"/>
  <c r="S56" i="61"/>
  <c r="R56" i="61"/>
  <c r="Q56" i="61"/>
  <c r="P56" i="61"/>
  <c r="O56" i="61"/>
  <c r="N56" i="61"/>
  <c r="H56" i="61"/>
  <c r="BZ55" i="61"/>
  <c r="BY55" i="61"/>
  <c r="BX55" i="61"/>
  <c r="BW55" i="61"/>
  <c r="BV55" i="61"/>
  <c r="BU55" i="61"/>
  <c r="BS55" i="61"/>
  <c r="BN55" i="61"/>
  <c r="BI55" i="61"/>
  <c r="AY55" i="61"/>
  <c r="AO55" i="61"/>
  <c r="AE55" i="61"/>
  <c r="U55" i="61"/>
  <c r="H55" i="61"/>
  <c r="BZ54" i="61"/>
  <c r="BY54" i="61"/>
  <c r="BX54" i="61"/>
  <c r="BW54" i="61"/>
  <c r="BV54" i="61"/>
  <c r="BU54" i="61"/>
  <c r="BS54" i="61"/>
  <c r="BN54" i="61"/>
  <c r="BI54" i="61"/>
  <c r="AY54" i="61"/>
  <c r="AO54" i="61"/>
  <c r="AE54" i="61"/>
  <c r="U54" i="61"/>
  <c r="H54" i="61"/>
  <c r="BZ53" i="61"/>
  <c r="BY53" i="61"/>
  <c r="BX53" i="61"/>
  <c r="BW53" i="61"/>
  <c r="BV53" i="61"/>
  <c r="BU53" i="61"/>
  <c r="BS53" i="61"/>
  <c r="BN53" i="61"/>
  <c r="BI53" i="61"/>
  <c r="AY53" i="61"/>
  <c r="AO53" i="61"/>
  <c r="AE53" i="61"/>
  <c r="U53" i="61"/>
  <c r="H53" i="61"/>
  <c r="BZ52" i="61"/>
  <c r="BY52" i="61"/>
  <c r="BX52" i="61"/>
  <c r="BW52" i="61"/>
  <c r="BV52" i="61"/>
  <c r="BU52" i="61"/>
  <c r="BS52" i="61"/>
  <c r="BN52" i="61"/>
  <c r="BI52" i="61"/>
  <c r="AY52" i="61"/>
  <c r="AO52" i="61"/>
  <c r="AE52" i="61"/>
  <c r="U52" i="61"/>
  <c r="H52" i="61"/>
  <c r="BS51" i="61"/>
  <c r="BM51" i="61"/>
  <c r="BL51" i="61"/>
  <c r="BH51" i="61"/>
  <c r="BG51" i="61"/>
  <c r="BF51" i="61"/>
  <c r="BE51" i="61"/>
  <c r="BD51" i="61"/>
  <c r="BC51" i="61"/>
  <c r="BB51" i="61"/>
  <c r="AX51" i="61"/>
  <c r="AW51" i="61"/>
  <c r="AV51" i="61"/>
  <c r="AU51" i="61"/>
  <c r="AT51" i="61"/>
  <c r="AS51" i="61"/>
  <c r="AR51" i="61"/>
  <c r="AN51" i="61"/>
  <c r="AM51" i="61"/>
  <c r="AL51" i="61"/>
  <c r="AK51" i="61"/>
  <c r="AJ51" i="61"/>
  <c r="AI51" i="61"/>
  <c r="AH51" i="61"/>
  <c r="AD51" i="61"/>
  <c r="AC51" i="61"/>
  <c r="AB51" i="61"/>
  <c r="AA51" i="61"/>
  <c r="Z51" i="61"/>
  <c r="Y51" i="61"/>
  <c r="X51" i="61"/>
  <c r="T51" i="61"/>
  <c r="S51" i="61"/>
  <c r="R51" i="61"/>
  <c r="Q51" i="61"/>
  <c r="P51" i="61"/>
  <c r="O51" i="61"/>
  <c r="N51" i="61"/>
  <c r="H51" i="61"/>
  <c r="BZ50" i="61"/>
  <c r="BY50" i="61"/>
  <c r="BX50" i="61"/>
  <c r="BW50" i="61"/>
  <c r="BV50" i="61"/>
  <c r="BU50" i="61"/>
  <c r="BS50" i="61"/>
  <c r="BN50" i="61"/>
  <c r="BI50" i="61"/>
  <c r="AY50" i="61"/>
  <c r="AO50" i="61"/>
  <c r="AE50" i="61"/>
  <c r="U50" i="61"/>
  <c r="H50" i="61"/>
  <c r="BZ49" i="61"/>
  <c r="BY49" i="61"/>
  <c r="BX49" i="61"/>
  <c r="BW49" i="61"/>
  <c r="BV49" i="61"/>
  <c r="BU49" i="61"/>
  <c r="BS49" i="61"/>
  <c r="BN49" i="61"/>
  <c r="BI49" i="61"/>
  <c r="AY49" i="61"/>
  <c r="AO49" i="61"/>
  <c r="AE49" i="61"/>
  <c r="U49" i="61"/>
  <c r="H49" i="61"/>
  <c r="BZ48" i="61"/>
  <c r="BY48" i="61"/>
  <c r="BX48" i="61"/>
  <c r="BW48" i="61"/>
  <c r="BV48" i="61"/>
  <c r="BU48" i="61"/>
  <c r="BS48" i="61"/>
  <c r="BN48" i="61"/>
  <c r="BI48" i="61"/>
  <c r="AY48" i="61"/>
  <c r="AO48" i="61"/>
  <c r="AE48" i="61"/>
  <c r="U48" i="61"/>
  <c r="H48" i="61"/>
  <c r="BZ47" i="61"/>
  <c r="BY47" i="61"/>
  <c r="BX47" i="61"/>
  <c r="BW47" i="61"/>
  <c r="BV47" i="61"/>
  <c r="BU47" i="61"/>
  <c r="BS47" i="61"/>
  <c r="BN47" i="61"/>
  <c r="BI47" i="61"/>
  <c r="AY47" i="61"/>
  <c r="AO47" i="61"/>
  <c r="AE47" i="61"/>
  <c r="U47" i="61"/>
  <c r="H47" i="61"/>
  <c r="BS46" i="61"/>
  <c r="BM46" i="61"/>
  <c r="BL46" i="61"/>
  <c r="BH46" i="61"/>
  <c r="BG46" i="61"/>
  <c r="BF46" i="61"/>
  <c r="BE46" i="61"/>
  <c r="BD46" i="61"/>
  <c r="BC46" i="61"/>
  <c r="BB46" i="61"/>
  <c r="AX46" i="61"/>
  <c r="AW46" i="61"/>
  <c r="AV46" i="61"/>
  <c r="AU46" i="61"/>
  <c r="AT46" i="61"/>
  <c r="AS46" i="61"/>
  <c r="AR46" i="61"/>
  <c r="AN46" i="61"/>
  <c r="AM46" i="61"/>
  <c r="AL46" i="61"/>
  <c r="AK46" i="61"/>
  <c r="AJ46" i="61"/>
  <c r="AI46" i="61"/>
  <c r="AH46" i="61"/>
  <c r="AD46" i="61"/>
  <c r="AC46" i="61"/>
  <c r="AB46" i="61"/>
  <c r="AA46" i="61"/>
  <c r="Z46" i="61"/>
  <c r="Y46" i="61"/>
  <c r="X46" i="61"/>
  <c r="T46" i="61"/>
  <c r="S46" i="61"/>
  <c r="R46" i="61"/>
  <c r="Q46" i="61"/>
  <c r="P46" i="61"/>
  <c r="O46" i="61"/>
  <c r="N46" i="61"/>
  <c r="H46" i="61"/>
  <c r="BZ45" i="61"/>
  <c r="BY45" i="61"/>
  <c r="BX45" i="61"/>
  <c r="BW45" i="61"/>
  <c r="BV45" i="61"/>
  <c r="BU45" i="61"/>
  <c r="BS45" i="61"/>
  <c r="BN45" i="61"/>
  <c r="BI45" i="61"/>
  <c r="AY45" i="61"/>
  <c r="AO45" i="61"/>
  <c r="AE45" i="61"/>
  <c r="U45" i="61"/>
  <c r="H45" i="61"/>
  <c r="BZ44" i="61"/>
  <c r="BY44" i="61"/>
  <c r="BX44" i="61"/>
  <c r="BW44" i="61"/>
  <c r="BV44" i="61"/>
  <c r="BU44" i="61"/>
  <c r="BS44" i="61"/>
  <c r="BN44" i="61"/>
  <c r="BI44" i="61"/>
  <c r="AY44" i="61"/>
  <c r="AO44" i="61"/>
  <c r="AE44" i="61"/>
  <c r="U44" i="61"/>
  <c r="H44" i="61"/>
  <c r="BZ43" i="61"/>
  <c r="BY43" i="61"/>
  <c r="BX43" i="61"/>
  <c r="BW43" i="61"/>
  <c r="BV43" i="61"/>
  <c r="BU43" i="61"/>
  <c r="BS43" i="61"/>
  <c r="BN43" i="61"/>
  <c r="BI43" i="61"/>
  <c r="AY43" i="61"/>
  <c r="AO43" i="61"/>
  <c r="AE43" i="61"/>
  <c r="U43" i="61"/>
  <c r="H43" i="61"/>
  <c r="BZ42" i="61"/>
  <c r="BY42" i="61"/>
  <c r="BX42" i="61"/>
  <c r="BW42" i="61"/>
  <c r="BV42" i="61"/>
  <c r="BU42" i="61"/>
  <c r="BS42" i="61"/>
  <c r="BN42" i="61"/>
  <c r="BI42" i="61"/>
  <c r="AY42" i="61"/>
  <c r="AO42" i="61"/>
  <c r="AE42" i="61"/>
  <c r="U42" i="61"/>
  <c r="H42" i="61"/>
  <c r="BS41" i="61"/>
  <c r="BM41" i="61"/>
  <c r="BL41" i="61"/>
  <c r="BH41" i="61"/>
  <c r="BG41" i="61"/>
  <c r="BF41" i="61"/>
  <c r="BE41" i="61"/>
  <c r="BD41" i="61"/>
  <c r="BC41" i="61"/>
  <c r="BB41" i="61"/>
  <c r="AX41" i="61"/>
  <c r="AW41" i="61"/>
  <c r="AV41" i="61"/>
  <c r="AU41" i="61"/>
  <c r="AT41" i="61"/>
  <c r="AS41" i="61"/>
  <c r="AR41" i="61"/>
  <c r="AN41" i="61"/>
  <c r="AM41" i="61"/>
  <c r="AL41" i="61"/>
  <c r="AK41" i="61"/>
  <c r="AJ41" i="61"/>
  <c r="AI41" i="61"/>
  <c r="AH41" i="61"/>
  <c r="AD41" i="61"/>
  <c r="AC41" i="61"/>
  <c r="AB41" i="61"/>
  <c r="AA41" i="61"/>
  <c r="Z41" i="61"/>
  <c r="Y41" i="61"/>
  <c r="X41" i="61"/>
  <c r="T41" i="61"/>
  <c r="S41" i="61"/>
  <c r="R41" i="61"/>
  <c r="Q41" i="61"/>
  <c r="P41" i="61"/>
  <c r="O41" i="61"/>
  <c r="N41" i="61"/>
  <c r="H41" i="61"/>
  <c r="BZ40" i="61"/>
  <c r="BY40" i="61"/>
  <c r="BX40" i="61"/>
  <c r="BW40" i="61"/>
  <c r="BV40" i="61"/>
  <c r="BU40" i="61"/>
  <c r="BS40" i="61"/>
  <c r="BN40" i="61"/>
  <c r="BI40" i="61"/>
  <c r="AY40" i="61"/>
  <c r="AO40" i="61"/>
  <c r="AE40" i="61"/>
  <c r="U40" i="61"/>
  <c r="H40" i="61"/>
  <c r="BZ39" i="61"/>
  <c r="BY39" i="61"/>
  <c r="BX39" i="61"/>
  <c r="BW39" i="61"/>
  <c r="BV39" i="61"/>
  <c r="BU39" i="61"/>
  <c r="BS39" i="61"/>
  <c r="BN39" i="61"/>
  <c r="BI39" i="61"/>
  <c r="AY39" i="61"/>
  <c r="AO39" i="61"/>
  <c r="AE39" i="61"/>
  <c r="U39" i="61"/>
  <c r="H39" i="61"/>
  <c r="BZ38" i="61"/>
  <c r="BY38" i="61"/>
  <c r="BX38" i="61"/>
  <c r="BW38" i="61"/>
  <c r="BV38" i="61"/>
  <c r="BU38" i="61"/>
  <c r="BS38" i="61"/>
  <c r="BN38" i="61"/>
  <c r="BI38" i="61"/>
  <c r="AY38" i="61"/>
  <c r="AO38" i="61"/>
  <c r="AE38" i="61"/>
  <c r="U38" i="61"/>
  <c r="H38" i="61"/>
  <c r="BZ37" i="61"/>
  <c r="BY37" i="61"/>
  <c r="BX37" i="61"/>
  <c r="BW37" i="61"/>
  <c r="BV37" i="61"/>
  <c r="BU37" i="61"/>
  <c r="BS37" i="61"/>
  <c r="BN37" i="61"/>
  <c r="BI37" i="61"/>
  <c r="AY37" i="61"/>
  <c r="AO37" i="61"/>
  <c r="AE37" i="61"/>
  <c r="U37" i="61"/>
  <c r="H37" i="61"/>
  <c r="BS36" i="61"/>
  <c r="BM36" i="61"/>
  <c r="BL36" i="61"/>
  <c r="BH36" i="61"/>
  <c r="BG36" i="61"/>
  <c r="BF36" i="61"/>
  <c r="BE36" i="61"/>
  <c r="BD36" i="61"/>
  <c r="BC36" i="61"/>
  <c r="BB36" i="61"/>
  <c r="AX36" i="61"/>
  <c r="AW36" i="61"/>
  <c r="AV36" i="61"/>
  <c r="AU36" i="61"/>
  <c r="AT36" i="61"/>
  <c r="AS36" i="61"/>
  <c r="AR36" i="61"/>
  <c r="AN36" i="61"/>
  <c r="AM36" i="61"/>
  <c r="AL36" i="61"/>
  <c r="AK36" i="61"/>
  <c r="AJ36" i="61"/>
  <c r="AI36" i="61"/>
  <c r="AH36" i="61"/>
  <c r="AD36" i="61"/>
  <c r="AC36" i="61"/>
  <c r="AB36" i="61"/>
  <c r="AA36" i="61"/>
  <c r="Z36" i="61"/>
  <c r="Y36" i="61"/>
  <c r="X36" i="61"/>
  <c r="T36" i="61"/>
  <c r="S36" i="61"/>
  <c r="R36" i="61"/>
  <c r="Q36" i="61"/>
  <c r="P36" i="61"/>
  <c r="O36" i="61"/>
  <c r="N36" i="61"/>
  <c r="H36" i="61"/>
  <c r="BZ35" i="61"/>
  <c r="BY35" i="61"/>
  <c r="BX35" i="61"/>
  <c r="BW35" i="61"/>
  <c r="BV35" i="61"/>
  <c r="BU35" i="61"/>
  <c r="BS35" i="61"/>
  <c r="BN35" i="61"/>
  <c r="BI35" i="61"/>
  <c r="AY35" i="61"/>
  <c r="AO35" i="61"/>
  <c r="AE35" i="61"/>
  <c r="U35" i="61"/>
  <c r="H35" i="61"/>
  <c r="BZ34" i="61"/>
  <c r="BY34" i="61"/>
  <c r="BX34" i="61"/>
  <c r="BW34" i="61"/>
  <c r="BV34" i="61"/>
  <c r="BU34" i="61"/>
  <c r="BS34" i="61"/>
  <c r="BN34" i="61"/>
  <c r="BI34" i="61"/>
  <c r="AY34" i="61"/>
  <c r="AO34" i="61"/>
  <c r="AE34" i="61"/>
  <c r="U34" i="61"/>
  <c r="H34" i="61"/>
  <c r="BZ33" i="61"/>
  <c r="BY33" i="61"/>
  <c r="BX33" i="61"/>
  <c r="BW33" i="61"/>
  <c r="BV33" i="61"/>
  <c r="BU33" i="61"/>
  <c r="BS33" i="61"/>
  <c r="BN33" i="61"/>
  <c r="BI33" i="61"/>
  <c r="AY33" i="61"/>
  <c r="AO33" i="61"/>
  <c r="AE33" i="61"/>
  <c r="U33" i="61"/>
  <c r="H33" i="61"/>
  <c r="BZ32" i="61"/>
  <c r="BY32" i="61"/>
  <c r="BX32" i="61"/>
  <c r="BW32" i="61"/>
  <c r="BV32" i="61"/>
  <c r="BU32" i="61"/>
  <c r="BS32" i="61"/>
  <c r="BN32" i="61"/>
  <c r="BI32" i="61"/>
  <c r="AY32" i="61"/>
  <c r="AO32" i="61"/>
  <c r="AE32" i="61"/>
  <c r="U32" i="61"/>
  <c r="H32" i="61"/>
  <c r="BS31" i="61"/>
  <c r="BM31" i="61"/>
  <c r="BL31" i="61"/>
  <c r="BH31" i="61"/>
  <c r="BG31" i="61"/>
  <c r="BF31" i="61"/>
  <c r="BE31" i="61"/>
  <c r="BD31" i="61"/>
  <c r="BC31" i="61"/>
  <c r="BB31" i="61"/>
  <c r="AX31" i="61"/>
  <c r="AW31" i="61"/>
  <c r="AV31" i="61"/>
  <c r="AU31" i="61"/>
  <c r="AT31" i="61"/>
  <c r="AS31" i="61"/>
  <c r="AR31" i="61"/>
  <c r="AN31" i="61"/>
  <c r="AM31" i="61"/>
  <c r="AL31" i="61"/>
  <c r="AK31" i="61"/>
  <c r="AJ31" i="61"/>
  <c r="AI31" i="61"/>
  <c r="AH31" i="61"/>
  <c r="AD31" i="61"/>
  <c r="AC31" i="61"/>
  <c r="AB31" i="61"/>
  <c r="AA31" i="61"/>
  <c r="Z31" i="61"/>
  <c r="Y31" i="61"/>
  <c r="X31" i="61"/>
  <c r="T31" i="61"/>
  <c r="S31" i="61"/>
  <c r="R31" i="61"/>
  <c r="Q31" i="61"/>
  <c r="P31" i="61"/>
  <c r="O31" i="61"/>
  <c r="N31" i="61"/>
  <c r="H31" i="61"/>
  <c r="BZ30" i="61"/>
  <c r="BY30" i="61"/>
  <c r="BX30" i="61"/>
  <c r="BW30" i="61"/>
  <c r="BV30" i="61"/>
  <c r="BU30" i="61"/>
  <c r="BS30" i="61"/>
  <c r="BN30" i="61"/>
  <c r="BI30" i="61"/>
  <c r="AY30" i="61"/>
  <c r="AO30" i="61"/>
  <c r="AE30" i="61"/>
  <c r="U30" i="61"/>
  <c r="H30" i="61"/>
  <c r="BZ29" i="61"/>
  <c r="BY29" i="61"/>
  <c r="BX29" i="61"/>
  <c r="BW29" i="61"/>
  <c r="BV29" i="61"/>
  <c r="BU29" i="61"/>
  <c r="BS29" i="61"/>
  <c r="BN29" i="61"/>
  <c r="BI29" i="61"/>
  <c r="AY29" i="61"/>
  <c r="AO29" i="61"/>
  <c r="AE29" i="61"/>
  <c r="U29" i="61"/>
  <c r="H29" i="61"/>
  <c r="BZ28" i="61"/>
  <c r="BY28" i="61"/>
  <c r="BX28" i="61"/>
  <c r="BW28" i="61"/>
  <c r="BV28" i="61"/>
  <c r="BU28" i="61"/>
  <c r="BS28" i="61"/>
  <c r="BN28" i="61"/>
  <c r="BI28" i="61"/>
  <c r="AY28" i="61"/>
  <c r="AO28" i="61"/>
  <c r="AE28" i="61"/>
  <c r="U28" i="61"/>
  <c r="H28" i="61"/>
  <c r="BZ27" i="61"/>
  <c r="BY27" i="61"/>
  <c r="BX27" i="61"/>
  <c r="BW27" i="61"/>
  <c r="BV27" i="61"/>
  <c r="BU27" i="61"/>
  <c r="BS27" i="61"/>
  <c r="BN27" i="61"/>
  <c r="BI27" i="61"/>
  <c r="AY27" i="61"/>
  <c r="AO27" i="61"/>
  <c r="AE27" i="61"/>
  <c r="U27" i="61"/>
  <c r="H27" i="61"/>
  <c r="BS26" i="61"/>
  <c r="BM26" i="61"/>
  <c r="BL26" i="61"/>
  <c r="BH26" i="61"/>
  <c r="BG26" i="61"/>
  <c r="BF26" i="61"/>
  <c r="BE26" i="61"/>
  <c r="BD26" i="61"/>
  <c r="BC26" i="61"/>
  <c r="BB26" i="61"/>
  <c r="AX26" i="61"/>
  <c r="AW26" i="61"/>
  <c r="AV26" i="61"/>
  <c r="AU26" i="61"/>
  <c r="AT26" i="61"/>
  <c r="AS26" i="61"/>
  <c r="AR26" i="61"/>
  <c r="AN26" i="61"/>
  <c r="AM26" i="61"/>
  <c r="AL26" i="61"/>
  <c r="AK26" i="61"/>
  <c r="AJ26" i="61"/>
  <c r="AI26" i="61"/>
  <c r="AH26" i="61"/>
  <c r="AD26" i="61"/>
  <c r="AC26" i="61"/>
  <c r="AB26" i="61"/>
  <c r="AA26" i="61"/>
  <c r="Z26" i="61"/>
  <c r="Y26" i="61"/>
  <c r="X26" i="61"/>
  <c r="T26" i="61"/>
  <c r="S26" i="61"/>
  <c r="R26" i="61"/>
  <c r="Q26" i="61"/>
  <c r="P26" i="61"/>
  <c r="O26" i="61"/>
  <c r="N26" i="61"/>
  <c r="H26" i="61"/>
  <c r="BZ25" i="61"/>
  <c r="BY25" i="61"/>
  <c r="BX25" i="61"/>
  <c r="BW25" i="61"/>
  <c r="BV25" i="61"/>
  <c r="BU25" i="61"/>
  <c r="BS25" i="61"/>
  <c r="BN25" i="61"/>
  <c r="BI25" i="61"/>
  <c r="AY25" i="61"/>
  <c r="AO25" i="61"/>
  <c r="AE25" i="61"/>
  <c r="U25" i="61"/>
  <c r="H25" i="61"/>
  <c r="BZ24" i="61"/>
  <c r="BY24" i="61"/>
  <c r="BX24" i="61"/>
  <c r="BW24" i="61"/>
  <c r="BV24" i="61"/>
  <c r="BU24" i="61"/>
  <c r="BS24" i="61"/>
  <c r="BN24" i="61"/>
  <c r="BI24" i="61"/>
  <c r="AY24" i="61"/>
  <c r="AO24" i="61"/>
  <c r="AE24" i="61"/>
  <c r="U24" i="61"/>
  <c r="H24" i="61"/>
  <c r="BZ23" i="61"/>
  <c r="BY23" i="61"/>
  <c r="BX23" i="61"/>
  <c r="BW23" i="61"/>
  <c r="BV23" i="61"/>
  <c r="BU23" i="61"/>
  <c r="BS23" i="61"/>
  <c r="BN23" i="61"/>
  <c r="BI23" i="61"/>
  <c r="AY23" i="61"/>
  <c r="AO23" i="61"/>
  <c r="AE23" i="61"/>
  <c r="U23" i="61"/>
  <c r="H23" i="61"/>
  <c r="BZ22" i="61"/>
  <c r="BY22" i="61"/>
  <c r="BX22" i="61"/>
  <c r="BW22" i="61"/>
  <c r="BV22" i="61"/>
  <c r="BU22" i="61"/>
  <c r="BS22" i="61"/>
  <c r="BN22" i="61"/>
  <c r="BI22" i="61"/>
  <c r="AY22" i="61"/>
  <c r="AO22" i="61"/>
  <c r="AE22" i="61"/>
  <c r="U22" i="61"/>
  <c r="H22" i="61"/>
  <c r="BS21" i="61"/>
  <c r="BM21" i="61"/>
  <c r="BL21" i="61"/>
  <c r="BH21" i="61"/>
  <c r="BG21" i="61"/>
  <c r="BF21" i="61"/>
  <c r="BE21" i="61"/>
  <c r="BD21" i="61"/>
  <c r="BC21" i="61"/>
  <c r="BB21" i="61"/>
  <c r="AX21" i="61"/>
  <c r="AW21" i="61"/>
  <c r="AV21" i="61"/>
  <c r="AU21" i="61"/>
  <c r="AT21" i="61"/>
  <c r="AS21" i="61"/>
  <c r="AR21" i="61"/>
  <c r="AN21" i="61"/>
  <c r="AM21" i="61"/>
  <c r="AL21" i="61"/>
  <c r="AK21" i="61"/>
  <c r="AJ21" i="61"/>
  <c r="AI21" i="61"/>
  <c r="AH21" i="61"/>
  <c r="AD21" i="61"/>
  <c r="AC21" i="61"/>
  <c r="AB21" i="61"/>
  <c r="AA21" i="61"/>
  <c r="Z21" i="61"/>
  <c r="Y21" i="61"/>
  <c r="X21" i="61"/>
  <c r="T21" i="61"/>
  <c r="S21" i="61"/>
  <c r="R21" i="61"/>
  <c r="Q21" i="61"/>
  <c r="P21" i="61"/>
  <c r="O21" i="61"/>
  <c r="N21" i="61"/>
  <c r="H21" i="61"/>
  <c r="BZ20" i="61"/>
  <c r="BY20" i="61"/>
  <c r="BX20" i="61"/>
  <c r="BW20" i="61"/>
  <c r="BV20" i="61"/>
  <c r="BU20" i="61"/>
  <c r="BS20" i="61"/>
  <c r="BN20" i="61"/>
  <c r="BI20" i="61"/>
  <c r="AY20" i="61"/>
  <c r="AO20" i="61"/>
  <c r="AE20" i="61"/>
  <c r="U20" i="61"/>
  <c r="BZ19" i="61"/>
  <c r="BY19" i="61"/>
  <c r="BX19" i="61"/>
  <c r="BW19" i="61"/>
  <c r="BV19" i="61"/>
  <c r="BU19" i="61"/>
  <c r="BS19" i="61"/>
  <c r="BN19" i="61"/>
  <c r="BI19" i="61"/>
  <c r="AY19" i="61"/>
  <c r="AO19" i="61"/>
  <c r="AE19" i="61"/>
  <c r="U19" i="61"/>
  <c r="BZ18" i="61"/>
  <c r="BY18" i="61"/>
  <c r="BX18" i="61"/>
  <c r="BW18" i="61"/>
  <c r="BV18" i="61"/>
  <c r="BU18" i="61"/>
  <c r="BS18" i="61"/>
  <c r="BN18" i="61"/>
  <c r="BI18" i="61"/>
  <c r="AY18" i="61"/>
  <c r="AO18" i="61"/>
  <c r="AE18" i="61"/>
  <c r="U18" i="61"/>
  <c r="BS17" i="61"/>
  <c r="BM17" i="61"/>
  <c r="BL17" i="61"/>
  <c r="BH17" i="61"/>
  <c r="BG17" i="61"/>
  <c r="BF17" i="61"/>
  <c r="BE17" i="61"/>
  <c r="BD17" i="61"/>
  <c r="BC17" i="61"/>
  <c r="BB17" i="61"/>
  <c r="AX17" i="61"/>
  <c r="AW17" i="61"/>
  <c r="AV17" i="61"/>
  <c r="AU17" i="61"/>
  <c r="AT17" i="61"/>
  <c r="AS17" i="61"/>
  <c r="AR17" i="61"/>
  <c r="AN17" i="61"/>
  <c r="AM17" i="61"/>
  <c r="AL17" i="61"/>
  <c r="AK17" i="61"/>
  <c r="AJ17" i="61"/>
  <c r="AI17" i="61"/>
  <c r="AH17" i="61"/>
  <c r="AD17" i="61"/>
  <c r="AC17" i="61"/>
  <c r="AB17" i="61"/>
  <c r="AA17" i="61"/>
  <c r="Z17" i="61"/>
  <c r="Y17" i="61"/>
  <c r="X17" i="61"/>
  <c r="T17" i="61"/>
  <c r="S17" i="61"/>
  <c r="R17" i="61"/>
  <c r="Q17" i="61"/>
  <c r="P17" i="61"/>
  <c r="O17" i="61"/>
  <c r="N17" i="61"/>
  <c r="BZ16" i="61"/>
  <c r="BY16" i="61"/>
  <c r="BX16" i="61"/>
  <c r="BW16" i="61"/>
  <c r="BV16" i="61"/>
  <c r="BU16" i="61"/>
  <c r="BS16" i="61"/>
  <c r="BN16" i="61"/>
  <c r="BI16" i="61"/>
  <c r="AY16" i="61"/>
  <c r="AO16" i="61"/>
  <c r="AE16" i="61"/>
  <c r="U16" i="61"/>
  <c r="H16" i="61"/>
  <c r="BZ15" i="61"/>
  <c r="BY15" i="61"/>
  <c r="BX15" i="61"/>
  <c r="BW15" i="61"/>
  <c r="BV15" i="61"/>
  <c r="BU15" i="61"/>
  <c r="BS15" i="61"/>
  <c r="BN15" i="61"/>
  <c r="BI15" i="61"/>
  <c r="AY15" i="61"/>
  <c r="AO15" i="61"/>
  <c r="AE15" i="61"/>
  <c r="U15" i="61"/>
  <c r="H15" i="61"/>
  <c r="BZ14" i="61"/>
  <c r="BY14" i="61"/>
  <c r="BX14" i="61"/>
  <c r="BW14" i="61"/>
  <c r="BV14" i="61"/>
  <c r="BU14" i="61"/>
  <c r="BS14" i="61"/>
  <c r="BN14" i="61"/>
  <c r="BI14" i="61"/>
  <c r="AY14" i="61"/>
  <c r="AO14" i="61"/>
  <c r="AE14" i="61"/>
  <c r="U14" i="61"/>
  <c r="H14" i="61"/>
  <c r="BZ13" i="61"/>
  <c r="BY13" i="61"/>
  <c r="BX13" i="61"/>
  <c r="BW13" i="61"/>
  <c r="BV13" i="61"/>
  <c r="BU13" i="61"/>
  <c r="BS13" i="61"/>
  <c r="BN13" i="61"/>
  <c r="BI13" i="61"/>
  <c r="AY13" i="61"/>
  <c r="AO13" i="61"/>
  <c r="AE13" i="61"/>
  <c r="U13" i="61"/>
  <c r="H13" i="61"/>
  <c r="BS12" i="61"/>
  <c r="BM12" i="61"/>
  <c r="BL12" i="61"/>
  <c r="BH12" i="61"/>
  <c r="BG12" i="61"/>
  <c r="BF12" i="61"/>
  <c r="BE12" i="61"/>
  <c r="BD12" i="61"/>
  <c r="BC12" i="61"/>
  <c r="BB12" i="61"/>
  <c r="AX12" i="61"/>
  <c r="AW12" i="61"/>
  <c r="AV12" i="61"/>
  <c r="AU12" i="61"/>
  <c r="AT12" i="61"/>
  <c r="AR12" i="61"/>
  <c r="AN12" i="61"/>
  <c r="AM12" i="61"/>
  <c r="AL12" i="61"/>
  <c r="AK12" i="61"/>
  <c r="AJ12" i="61"/>
  <c r="AI12" i="61"/>
  <c r="AH12" i="61"/>
  <c r="AD12" i="61"/>
  <c r="AC12" i="61"/>
  <c r="AB12" i="61"/>
  <c r="AA12" i="61"/>
  <c r="Z12" i="61"/>
  <c r="Y12" i="61"/>
  <c r="X12" i="61"/>
  <c r="T12" i="61"/>
  <c r="S12" i="61"/>
  <c r="R12" i="61"/>
  <c r="Q12" i="61"/>
  <c r="P12" i="61"/>
  <c r="O12" i="61"/>
  <c r="N12" i="61"/>
  <c r="H12" i="61"/>
  <c r="BZ11" i="61"/>
  <c r="BY11" i="61"/>
  <c r="BX11" i="61"/>
  <c r="BW11" i="61"/>
  <c r="BV11" i="61"/>
  <c r="BU11" i="61"/>
  <c r="BS11" i="61"/>
  <c r="BN11" i="61"/>
  <c r="BI11" i="61"/>
  <c r="AY11" i="61"/>
  <c r="AO11" i="61"/>
  <c r="AE11" i="61"/>
  <c r="U11" i="61"/>
  <c r="H11" i="61"/>
  <c r="BZ10" i="61"/>
  <c r="BY10" i="61"/>
  <c r="BX10" i="61"/>
  <c r="BW10" i="61"/>
  <c r="BV10" i="61"/>
  <c r="BU10" i="61"/>
  <c r="BS10" i="61"/>
  <c r="BN10" i="61"/>
  <c r="BI10" i="61"/>
  <c r="AY10" i="61"/>
  <c r="AO10" i="61"/>
  <c r="AE10" i="61"/>
  <c r="U10" i="61"/>
  <c r="H10" i="61"/>
  <c r="BZ9" i="61"/>
  <c r="BY9" i="61"/>
  <c r="BX9" i="61"/>
  <c r="BW9" i="61"/>
  <c r="BV9" i="61"/>
  <c r="BU9" i="61"/>
  <c r="BS9" i="61"/>
  <c r="BN9" i="61"/>
  <c r="BI9" i="61"/>
  <c r="AY9" i="61"/>
  <c r="AO9" i="61"/>
  <c r="AE9" i="61"/>
  <c r="U9" i="61"/>
  <c r="H9" i="61"/>
  <c r="BZ8" i="61"/>
  <c r="BY8" i="61"/>
  <c r="BX8" i="61"/>
  <c r="BW8" i="61"/>
  <c r="BV8" i="61"/>
  <c r="BU8" i="61"/>
  <c r="BS8" i="61"/>
  <c r="BN8" i="61"/>
  <c r="BI8" i="61"/>
  <c r="AY8" i="61"/>
  <c r="AO8" i="61"/>
  <c r="AE8" i="61"/>
  <c r="U8" i="61"/>
  <c r="H8" i="61"/>
  <c r="BS7" i="61"/>
  <c r="H7" i="61"/>
  <c r="O5" i="61"/>
  <c r="N5" i="61"/>
  <c r="BH4" i="61"/>
  <c r="BG4" i="61"/>
  <c r="BF4" i="61"/>
  <c r="BE4" i="61"/>
  <c r="BD4" i="61"/>
  <c r="BC4" i="61"/>
  <c r="BB4" i="61"/>
  <c r="AX4" i="61"/>
  <c r="AW4" i="61"/>
  <c r="AV4" i="61"/>
  <c r="AU4" i="61"/>
  <c r="AT4" i="61"/>
  <c r="AS4" i="61"/>
  <c r="AR4" i="61"/>
  <c r="AN4" i="61"/>
  <c r="AM4" i="61"/>
  <c r="AL4" i="61"/>
  <c r="AK4" i="61"/>
  <c r="AJ4" i="61"/>
  <c r="AI4" i="61"/>
  <c r="AH4" i="61"/>
  <c r="AD4" i="61"/>
  <c r="AC4" i="61"/>
  <c r="AB4" i="61"/>
  <c r="AA4" i="61"/>
  <c r="Z4" i="61"/>
  <c r="Y4" i="61"/>
  <c r="X4" i="61"/>
  <c r="T4" i="61"/>
  <c r="S4" i="61"/>
  <c r="R4" i="61"/>
  <c r="Q4" i="61"/>
  <c r="P4" i="61"/>
  <c r="O4" i="61"/>
  <c r="N4" i="61"/>
  <c r="BO3" i="61"/>
  <c r="BJ3" i="61"/>
  <c r="AZ3" i="61"/>
  <c r="AP3" i="61"/>
  <c r="AF3" i="61"/>
  <c r="V3" i="61"/>
  <c r="U2" i="61"/>
  <c r="U1" i="61"/>
  <c r="C1" i="61"/>
  <c r="J292" i="47" l="1"/>
  <c r="J291" i="47"/>
  <c r="M14" i="61"/>
  <c r="CA14" i="61" s="1"/>
  <c r="M47" i="61"/>
  <c r="CA47" i="61" s="1"/>
  <c r="M49" i="61"/>
  <c r="CA49" i="61" s="1"/>
  <c r="BZ12" i="61"/>
  <c r="M15" i="61"/>
  <c r="CA15" i="61" s="1"/>
  <c r="CA69" i="61"/>
  <c r="M18" i="61"/>
  <c r="M9" i="61"/>
  <c r="K9" i="61" s="1"/>
  <c r="M20" i="61"/>
  <c r="K20" i="61" s="1"/>
  <c r="M24" i="61"/>
  <c r="CA24" i="61" s="1"/>
  <c r="M35" i="61"/>
  <c r="CA35" i="61" s="1"/>
  <c r="M42" i="61"/>
  <c r="CA42" i="61" s="1"/>
  <c r="M44" i="61"/>
  <c r="CA44" i="61" s="1"/>
  <c r="M37" i="61"/>
  <c r="CA37" i="61" s="1"/>
  <c r="M39" i="61"/>
  <c r="U12" i="61"/>
  <c r="U69" i="61" s="1"/>
  <c r="M13" i="61"/>
  <c r="CA13" i="61" s="1"/>
  <c r="M16" i="61"/>
  <c r="CA16" i="61" s="1"/>
  <c r="BI12" i="61"/>
  <c r="M8" i="61"/>
  <c r="CA8" i="61" s="1"/>
  <c r="BZ41" i="61"/>
  <c r="U51" i="61"/>
  <c r="U77" i="61" s="1"/>
  <c r="BI51" i="61"/>
  <c r="BI77" i="61" s="1"/>
  <c r="BN36" i="61"/>
  <c r="BN74" i="61" s="1"/>
  <c r="BN21" i="61"/>
  <c r="BN71" i="61" s="1"/>
  <c r="BN17" i="61"/>
  <c r="BN70" i="61" s="1"/>
  <c r="BZ31" i="61"/>
  <c r="BU36" i="61"/>
  <c r="BZ36" i="61"/>
  <c r="X82" i="61"/>
  <c r="BU46" i="61"/>
  <c r="BY46" i="61"/>
  <c r="BN46" i="61"/>
  <c r="BN76" i="61" s="1"/>
  <c r="BV56" i="61"/>
  <c r="M32" i="61"/>
  <c r="CA32" i="61" s="1"/>
  <c r="BZ17" i="61"/>
  <c r="BX21" i="61"/>
  <c r="BZ21" i="61"/>
  <c r="BN26" i="61"/>
  <c r="BN72" i="61" s="1"/>
  <c r="M27" i="61"/>
  <c r="CA27" i="61" s="1"/>
  <c r="M29" i="61"/>
  <c r="CA29" i="61" s="1"/>
  <c r="BU31" i="61"/>
  <c r="BX36" i="61"/>
  <c r="BN41" i="61"/>
  <c r="BN75" i="61" s="1"/>
  <c r="BV46" i="61"/>
  <c r="BX46" i="61"/>
  <c r="BZ46" i="61"/>
  <c r="BV51" i="61"/>
  <c r="BN51" i="61"/>
  <c r="BN77" i="61" s="1"/>
  <c r="M52" i="61"/>
  <c r="CA52" i="61" s="1"/>
  <c r="M54" i="61"/>
  <c r="CA54" i="61" s="1"/>
  <c r="BU56" i="61"/>
  <c r="AE56" i="61"/>
  <c r="AE78" i="61" s="1"/>
  <c r="BY56" i="61"/>
  <c r="BN56" i="61"/>
  <c r="BN78" i="61" s="1"/>
  <c r="AO56" i="61"/>
  <c r="AO78" i="61" s="1"/>
  <c r="M57" i="61"/>
  <c r="CA57" i="61" s="1"/>
  <c r="M59" i="61"/>
  <c r="CA59" i="61" s="1"/>
  <c r="M28" i="61"/>
  <c r="CA28" i="61" s="1"/>
  <c r="M30" i="61"/>
  <c r="CA30" i="61" s="1"/>
  <c r="BW31" i="61"/>
  <c r="AY46" i="61"/>
  <c r="AY76" i="61" s="1"/>
  <c r="BX51" i="61"/>
  <c r="M53" i="61"/>
  <c r="CA53" i="61" s="1"/>
  <c r="M55" i="61"/>
  <c r="CA55" i="61" s="1"/>
  <c r="BW56" i="61"/>
  <c r="AY56" i="61"/>
  <c r="AY78" i="61" s="1"/>
  <c r="M19" i="61"/>
  <c r="M23" i="61"/>
  <c r="CA23" i="61" s="1"/>
  <c r="M25" i="61"/>
  <c r="CA25" i="61" s="1"/>
  <c r="BI36" i="61"/>
  <c r="BI74" i="61" s="1"/>
  <c r="M38" i="61"/>
  <c r="CA38" i="61" s="1"/>
  <c r="M40" i="61"/>
  <c r="K40" i="61" s="1"/>
  <c r="M43" i="61"/>
  <c r="CA43" i="61" s="1"/>
  <c r="M45" i="61"/>
  <c r="CA45" i="61" s="1"/>
  <c r="BW46" i="61"/>
  <c r="M48" i="61"/>
  <c r="CA48" i="61" s="1"/>
  <c r="M50" i="61"/>
  <c r="CA50" i="61" s="1"/>
  <c r="BW51" i="61"/>
  <c r="BY31" i="61"/>
  <c r="BI26" i="61"/>
  <c r="BI72" i="61" s="1"/>
  <c r="AY12" i="61"/>
  <c r="BX26" i="61"/>
  <c r="AY41" i="61"/>
  <c r="AY75" i="61" s="1"/>
  <c r="AY17" i="61"/>
  <c r="BX31" i="61"/>
  <c r="BW26" i="61"/>
  <c r="BV12" i="61"/>
  <c r="BV26" i="61"/>
  <c r="AE17" i="61"/>
  <c r="AE31" i="61"/>
  <c r="AE73" i="61" s="1"/>
  <c r="BV31" i="61"/>
  <c r="BV36" i="61"/>
  <c r="AE41" i="61"/>
  <c r="AE75" i="61" s="1"/>
  <c r="CA70" i="61"/>
  <c r="U26" i="61"/>
  <c r="U72" i="61" s="1"/>
  <c r="CA72" i="61"/>
  <c r="U36" i="61"/>
  <c r="U74" i="61" s="1"/>
  <c r="K54" i="61"/>
  <c r="M11" i="61"/>
  <c r="CA11" i="61" s="1"/>
  <c r="BN12" i="61"/>
  <c r="BN69" i="61" s="1"/>
  <c r="BU12" i="61"/>
  <c r="BX17" i="61"/>
  <c r="BU21" i="61"/>
  <c r="U21" i="61"/>
  <c r="BV21" i="61"/>
  <c r="AE12" i="61"/>
  <c r="BX12" i="61"/>
  <c r="U17" i="61"/>
  <c r="BU17" i="61"/>
  <c r="BW17" i="61"/>
  <c r="AO17" i="61"/>
  <c r="BI17" i="61"/>
  <c r="BY17" i="61"/>
  <c r="BY21" i="61"/>
  <c r="BI21" i="61"/>
  <c r="BI71" i="61" s="1"/>
  <c r="M22" i="61"/>
  <c r="CA22" i="61" s="1"/>
  <c r="M10" i="61"/>
  <c r="CA10" i="61" s="1"/>
  <c r="BW12" i="61"/>
  <c r="AO12" i="61"/>
  <c r="BY12" i="61"/>
  <c r="BV17" i="61"/>
  <c r="BW21" i="61"/>
  <c r="AO21" i="61"/>
  <c r="AO71" i="61" s="1"/>
  <c r="AY21" i="61"/>
  <c r="AY71" i="61" s="1"/>
  <c r="AE26" i="61"/>
  <c r="AE72" i="61" s="1"/>
  <c r="AY26" i="61"/>
  <c r="AY72" i="61" s="1"/>
  <c r="BU26" i="61"/>
  <c r="BY26" i="61"/>
  <c r="U31" i="61"/>
  <c r="AO31" i="61"/>
  <c r="AO73" i="61" s="1"/>
  <c r="BI31" i="61"/>
  <c r="BI73" i="61" s="1"/>
  <c r="BN31" i="61"/>
  <c r="BN73" i="61" s="1"/>
  <c r="M34" i="61"/>
  <c r="CA34" i="61" s="1"/>
  <c r="BW36" i="61"/>
  <c r="AO36" i="61"/>
  <c r="AO74" i="61" s="1"/>
  <c r="AY36" i="61"/>
  <c r="AY74" i="61" s="1"/>
  <c r="BY36" i="61"/>
  <c r="BX41" i="61"/>
  <c r="BZ26" i="61"/>
  <c r="AE21" i="61"/>
  <c r="AE71" i="61" s="1"/>
  <c r="AO26" i="61"/>
  <c r="AO72" i="61" s="1"/>
  <c r="AY31" i="61"/>
  <c r="AY73" i="61" s="1"/>
  <c r="AE36" i="61"/>
  <c r="AE74" i="61" s="1"/>
  <c r="U41" i="61"/>
  <c r="BU41" i="61"/>
  <c r="BW41" i="61"/>
  <c r="AO41" i="61"/>
  <c r="AO75" i="61" s="1"/>
  <c r="BI41" i="61"/>
  <c r="BI75" i="61" s="1"/>
  <c r="BY41" i="61"/>
  <c r="M33" i="61"/>
  <c r="CA33" i="61" s="1"/>
  <c r="BV41" i="61"/>
  <c r="U46" i="61"/>
  <c r="AO46" i="61"/>
  <c r="AO76" i="61" s="1"/>
  <c r="BI46" i="61"/>
  <c r="BI76" i="61" s="1"/>
  <c r="AE51" i="61"/>
  <c r="AE77" i="61" s="1"/>
  <c r="AY51" i="61"/>
  <c r="AY77" i="61" s="1"/>
  <c r="BU51" i="61"/>
  <c r="BY51" i="61"/>
  <c r="BI56" i="61"/>
  <c r="BI78" i="61" s="1"/>
  <c r="BX56" i="61"/>
  <c r="M58" i="61"/>
  <c r="CA58" i="61" s="1"/>
  <c r="M60" i="61"/>
  <c r="CA60" i="61" s="1"/>
  <c r="D92" i="61"/>
  <c r="BZ51" i="61"/>
  <c r="AE46" i="61"/>
  <c r="AE76" i="61" s="1"/>
  <c r="AO51" i="61"/>
  <c r="AO77" i="61" s="1"/>
  <c r="U56" i="61"/>
  <c r="BZ56" i="61"/>
  <c r="BH82" i="61"/>
  <c r="BD82" i="61"/>
  <c r="AW82" i="61"/>
  <c r="AS82" i="61"/>
  <c r="AL82" i="61"/>
  <c r="AH82" i="61"/>
  <c r="AA82" i="61"/>
  <c r="T82" i="61"/>
  <c r="P82" i="61"/>
  <c r="BG82" i="61"/>
  <c r="BC82" i="61"/>
  <c r="AV82" i="61"/>
  <c r="AR82" i="61"/>
  <c r="AK82" i="61"/>
  <c r="AD82" i="61"/>
  <c r="Z82" i="61"/>
  <c r="S82" i="61"/>
  <c r="O82" i="61"/>
  <c r="BM82" i="61"/>
  <c r="BF82" i="61"/>
  <c r="BB82" i="61"/>
  <c r="AU82" i="61"/>
  <c r="AN82" i="61"/>
  <c r="AJ82" i="61"/>
  <c r="AC82" i="61"/>
  <c r="Y82" i="61"/>
  <c r="R82" i="61"/>
  <c r="N82" i="61"/>
  <c r="BH89" i="61"/>
  <c r="BD89" i="61"/>
  <c r="AW89" i="61"/>
  <c r="AS89" i="61"/>
  <c r="AL89" i="61"/>
  <c r="AH89" i="61"/>
  <c r="AA89" i="61"/>
  <c r="T89" i="61"/>
  <c r="P89" i="61"/>
  <c r="BG89" i="61"/>
  <c r="BC89" i="61"/>
  <c r="AV89" i="61"/>
  <c r="AR89" i="61"/>
  <c r="AK89" i="61"/>
  <c r="AD89" i="61"/>
  <c r="Z89" i="61"/>
  <c r="S89" i="61"/>
  <c r="O89" i="61"/>
  <c r="BM89" i="61"/>
  <c r="BF89" i="61"/>
  <c r="BB89" i="61"/>
  <c r="AU89" i="61"/>
  <c r="AN89" i="61"/>
  <c r="AJ89" i="61"/>
  <c r="AC89" i="61"/>
  <c r="Y89" i="61"/>
  <c r="R89" i="61"/>
  <c r="N89" i="61"/>
  <c r="BL89" i="61"/>
  <c r="BE89" i="61"/>
  <c r="AX89" i="61"/>
  <c r="AT89" i="61"/>
  <c r="AM89" i="61"/>
  <c r="AI89" i="61"/>
  <c r="AB89" i="61"/>
  <c r="X89" i="61"/>
  <c r="Q89" i="61"/>
  <c r="Q82" i="61"/>
  <c r="AM82" i="61"/>
  <c r="BL82" i="61"/>
  <c r="R83" i="61"/>
  <c r="AN83" i="61"/>
  <c r="BL83" i="61"/>
  <c r="BE83" i="61"/>
  <c r="AX83" i="61"/>
  <c r="AT83" i="61"/>
  <c r="AM83" i="61"/>
  <c r="AI83" i="61"/>
  <c r="AB83" i="61"/>
  <c r="X83" i="61"/>
  <c r="Q83" i="61"/>
  <c r="BH83" i="61"/>
  <c r="BD83" i="61"/>
  <c r="AW83" i="61"/>
  <c r="AS83" i="61"/>
  <c r="AL83" i="61"/>
  <c r="AH83" i="61"/>
  <c r="AA83" i="61"/>
  <c r="T83" i="61"/>
  <c r="P83" i="61"/>
  <c r="BG83" i="61"/>
  <c r="BC83" i="61"/>
  <c r="AV83" i="61"/>
  <c r="AR83" i="61"/>
  <c r="AK83" i="61"/>
  <c r="AD83" i="61"/>
  <c r="Z83" i="61"/>
  <c r="S83" i="61"/>
  <c r="O83" i="61"/>
  <c r="BM88" i="61"/>
  <c r="BF88" i="61"/>
  <c r="BB88" i="61"/>
  <c r="AU88" i="61"/>
  <c r="AN88" i="61"/>
  <c r="AJ88" i="61"/>
  <c r="AC88" i="61"/>
  <c r="Y88" i="61"/>
  <c r="R88" i="61"/>
  <c r="N88" i="61"/>
  <c r="BL88" i="61"/>
  <c r="BE88" i="61"/>
  <c r="AX88" i="61"/>
  <c r="AT88" i="61"/>
  <c r="AM88" i="61"/>
  <c r="AI88" i="61"/>
  <c r="AB88" i="61"/>
  <c r="X88" i="61"/>
  <c r="Q88" i="61"/>
  <c r="BH88" i="61"/>
  <c r="BD88" i="61"/>
  <c r="AW88" i="61"/>
  <c r="AS88" i="61"/>
  <c r="AL88" i="61"/>
  <c r="AH88" i="61"/>
  <c r="AA88" i="61"/>
  <c r="T88" i="61"/>
  <c r="P88" i="61"/>
  <c r="BG88" i="61"/>
  <c r="BC88" i="61"/>
  <c r="AV88" i="61"/>
  <c r="AR88" i="61"/>
  <c r="AK88" i="61"/>
  <c r="AD88" i="61"/>
  <c r="Z88" i="61"/>
  <c r="S88" i="61"/>
  <c r="O88" i="61"/>
  <c r="Y83" i="61"/>
  <c r="AU83" i="61"/>
  <c r="CA71" i="61"/>
  <c r="BG85" i="61"/>
  <c r="BC85" i="61"/>
  <c r="AV85" i="61"/>
  <c r="AR85" i="61"/>
  <c r="BM85" i="61"/>
  <c r="BF85" i="61"/>
  <c r="BB85" i="61"/>
  <c r="AU85" i="61"/>
  <c r="AN85" i="61"/>
  <c r="AJ85" i="61"/>
  <c r="AC85" i="61"/>
  <c r="Y85" i="61"/>
  <c r="R85" i="61"/>
  <c r="BH85" i="61"/>
  <c r="AW85" i="61"/>
  <c r="AL85" i="61"/>
  <c r="AD85" i="61"/>
  <c r="X85" i="61"/>
  <c r="P85" i="61"/>
  <c r="BE85" i="61"/>
  <c r="AT85" i="61"/>
  <c r="AK85" i="61"/>
  <c r="AB85" i="61"/>
  <c r="T85" i="61"/>
  <c r="O85" i="61"/>
  <c r="BD85" i="61"/>
  <c r="AS85" i="61"/>
  <c r="AI85" i="61"/>
  <c r="AA85" i="61"/>
  <c r="S85" i="61"/>
  <c r="N85" i="61"/>
  <c r="BL85" i="61"/>
  <c r="AX85" i="61"/>
  <c r="AM85" i="61"/>
  <c r="AH85" i="61"/>
  <c r="Z85" i="61"/>
  <c r="Q85" i="61"/>
  <c r="BH87" i="61"/>
  <c r="BD87" i="61"/>
  <c r="AW87" i="61"/>
  <c r="AS87" i="61"/>
  <c r="AL87" i="61"/>
  <c r="BG87" i="61"/>
  <c r="BC87" i="61"/>
  <c r="AV87" i="61"/>
  <c r="AR87" i="61"/>
  <c r="AK87" i="61"/>
  <c r="AD87" i="61"/>
  <c r="Z87" i="61"/>
  <c r="S87" i="61"/>
  <c r="O87" i="61"/>
  <c r="BM87" i="61"/>
  <c r="BF87" i="61"/>
  <c r="BB87" i="61"/>
  <c r="AU87" i="61"/>
  <c r="AN87" i="61"/>
  <c r="AJ87" i="61"/>
  <c r="AC87" i="61"/>
  <c r="Y87" i="61"/>
  <c r="R87" i="61"/>
  <c r="N87" i="61"/>
  <c r="BL87" i="61"/>
  <c r="BE87" i="61"/>
  <c r="AX87" i="61"/>
  <c r="AT87" i="61"/>
  <c r="AM87" i="61"/>
  <c r="AI87" i="61"/>
  <c r="AB87" i="61"/>
  <c r="X87" i="61"/>
  <c r="Q87" i="61"/>
  <c r="T87" i="61"/>
  <c r="P87" i="61"/>
  <c r="AH87" i="61"/>
  <c r="AA87" i="61"/>
  <c r="AB82" i="61"/>
  <c r="AX82" i="61"/>
  <c r="AC83" i="61"/>
  <c r="BB83" i="61"/>
  <c r="BG84" i="61"/>
  <c r="BC84" i="61"/>
  <c r="AV84" i="61"/>
  <c r="AR84" i="61"/>
  <c r="AK84" i="61"/>
  <c r="AD84" i="61"/>
  <c r="Z84" i="61"/>
  <c r="S84" i="61"/>
  <c r="O84" i="61"/>
  <c r="BM84" i="61"/>
  <c r="BF84" i="61"/>
  <c r="BB84" i="61"/>
  <c r="AU84" i="61"/>
  <c r="AN84" i="61"/>
  <c r="AJ84" i="61"/>
  <c r="AC84" i="61"/>
  <c r="Y84" i="61"/>
  <c r="R84" i="61"/>
  <c r="N84" i="61"/>
  <c r="BL84" i="61"/>
  <c r="BE84" i="61"/>
  <c r="AX84" i="61"/>
  <c r="AT84" i="61"/>
  <c r="AM84" i="61"/>
  <c r="AI84" i="61"/>
  <c r="AB84" i="61"/>
  <c r="X84" i="61"/>
  <c r="Q84" i="61"/>
  <c r="BH84" i="61"/>
  <c r="BD84" i="61"/>
  <c r="AW84" i="61"/>
  <c r="AS84" i="61"/>
  <c r="AL84" i="61"/>
  <c r="AH84" i="61"/>
  <c r="AA84" i="61"/>
  <c r="T84" i="61"/>
  <c r="P84" i="61"/>
  <c r="BH86" i="61"/>
  <c r="BD86" i="61"/>
  <c r="AW86" i="61"/>
  <c r="AS86" i="61"/>
  <c r="AL86" i="61"/>
  <c r="AH86" i="61"/>
  <c r="AA86" i="61"/>
  <c r="T86" i="61"/>
  <c r="P86" i="61"/>
  <c r="BG86" i="61"/>
  <c r="BC86" i="61"/>
  <c r="AV86" i="61"/>
  <c r="AR86" i="61"/>
  <c r="AK86" i="61"/>
  <c r="AD86" i="61"/>
  <c r="Z86" i="61"/>
  <c r="S86" i="61"/>
  <c r="O86" i="61"/>
  <c r="BE86" i="61"/>
  <c r="AT86" i="61"/>
  <c r="AI86" i="61"/>
  <c r="X86" i="61"/>
  <c r="BM86" i="61"/>
  <c r="BB86" i="61"/>
  <c r="AN86" i="61"/>
  <c r="AC86" i="61"/>
  <c r="R86" i="61"/>
  <c r="BL86" i="61"/>
  <c r="AX86" i="61"/>
  <c r="AM86" i="61"/>
  <c r="AB86" i="61"/>
  <c r="Q86" i="61"/>
  <c r="BF86" i="61"/>
  <c r="AU86" i="61"/>
  <c r="AJ86" i="61"/>
  <c r="Y86" i="61"/>
  <c r="N86" i="61"/>
  <c r="AI82" i="61"/>
  <c r="BE82" i="61"/>
  <c r="N83" i="61"/>
  <c r="AJ83" i="61"/>
  <c r="BF83" i="61"/>
  <c r="I86" i="61"/>
  <c r="BM90" i="61"/>
  <c r="BF90" i="61"/>
  <c r="BB90" i="61"/>
  <c r="AU90" i="61"/>
  <c r="AN90" i="61"/>
  <c r="AJ90" i="61"/>
  <c r="AC90" i="61"/>
  <c r="Y90" i="61"/>
  <c r="R90" i="61"/>
  <c r="N90" i="61"/>
  <c r="BL90" i="61"/>
  <c r="BE90" i="61"/>
  <c r="AX90" i="61"/>
  <c r="AT90" i="61"/>
  <c r="AM90" i="61"/>
  <c r="AI90" i="61"/>
  <c r="AB90" i="61"/>
  <c r="X90" i="61"/>
  <c r="Q90" i="61"/>
  <c r="BH90" i="61"/>
  <c r="BD90" i="61"/>
  <c r="AW90" i="61"/>
  <c r="AS90" i="61"/>
  <c r="AL90" i="61"/>
  <c r="AH90" i="61"/>
  <c r="AA90" i="61"/>
  <c r="T90" i="61"/>
  <c r="P90" i="61"/>
  <c r="BG90" i="61"/>
  <c r="BC90" i="61"/>
  <c r="AV90" i="61"/>
  <c r="AR90" i="61"/>
  <c r="AK90" i="61"/>
  <c r="AD90" i="61"/>
  <c r="Z90" i="61"/>
  <c r="S90" i="61"/>
  <c r="O90" i="61"/>
  <c r="BH91" i="61"/>
  <c r="BD91" i="61"/>
  <c r="AW91" i="61"/>
  <c r="AS91" i="61"/>
  <c r="AL91" i="61"/>
  <c r="AH91" i="61"/>
  <c r="AA91" i="61"/>
  <c r="T91" i="61"/>
  <c r="P91" i="61"/>
  <c r="BG91" i="61"/>
  <c r="BC91" i="61"/>
  <c r="AV91" i="61"/>
  <c r="AR91" i="61"/>
  <c r="AK91" i="61"/>
  <c r="AD91" i="61"/>
  <c r="Z91" i="61"/>
  <c r="S91" i="61"/>
  <c r="O91" i="61"/>
  <c r="BM91" i="61"/>
  <c r="BF91" i="61"/>
  <c r="BB91" i="61"/>
  <c r="AU91" i="61"/>
  <c r="AN91" i="61"/>
  <c r="AJ91" i="61"/>
  <c r="AC91" i="61"/>
  <c r="Y91" i="61"/>
  <c r="R91" i="61"/>
  <c r="N91" i="61"/>
  <c r="BL91" i="61"/>
  <c r="BE91" i="61"/>
  <c r="AX91" i="61"/>
  <c r="AT91" i="61"/>
  <c r="AM91" i="61"/>
  <c r="AI91" i="61"/>
  <c r="AB91" i="61"/>
  <c r="X91" i="61"/>
  <c r="Q91" i="61"/>
  <c r="K48" i="61" l="1"/>
  <c r="K44" i="61"/>
  <c r="CA9" i="61"/>
  <c r="K23" i="61"/>
  <c r="K28" i="61"/>
  <c r="CA40" i="61"/>
  <c r="K47" i="61"/>
  <c r="K42" i="61"/>
  <c r="CA20" i="61"/>
  <c r="K8" i="61"/>
  <c r="K27" i="61"/>
  <c r="K59" i="61"/>
  <c r="K13" i="61"/>
  <c r="K16" i="61"/>
  <c r="K38" i="61"/>
  <c r="K49" i="61"/>
  <c r="K53" i="61"/>
  <c r="K15" i="61"/>
  <c r="K43" i="61"/>
  <c r="K14" i="61"/>
  <c r="K30" i="61"/>
  <c r="K24" i="61"/>
  <c r="K37" i="61"/>
  <c r="K29" i="61"/>
  <c r="K50" i="61"/>
  <c r="K52" i="61"/>
  <c r="K19" i="61"/>
  <c r="K18" i="61"/>
  <c r="K39" i="61"/>
  <c r="CA39" i="61"/>
  <c r="CA18" i="61"/>
  <c r="K35" i="61"/>
  <c r="K25" i="61"/>
  <c r="K57" i="61"/>
  <c r="K45" i="61"/>
  <c r="K55" i="61"/>
  <c r="P5" i="61"/>
  <c r="K22" i="61"/>
  <c r="AY69" i="61"/>
  <c r="BI69" i="61"/>
  <c r="K32" i="61"/>
  <c r="BI70" i="61"/>
  <c r="AO70" i="61"/>
  <c r="AY70" i="61"/>
  <c r="AE69" i="61"/>
  <c r="AO69" i="61"/>
  <c r="BM81" i="61"/>
  <c r="BM68" i="61" s="1"/>
  <c r="BE81" i="61"/>
  <c r="BE92" i="61" s="1"/>
  <c r="Q81" i="61"/>
  <c r="Q92" i="61" s="1"/>
  <c r="AM81" i="61"/>
  <c r="AM68" i="61" s="1"/>
  <c r="AI81" i="61"/>
  <c r="AI92" i="61" s="1"/>
  <c r="AD81" i="61"/>
  <c r="AD92" i="61" s="1"/>
  <c r="AN81" i="61"/>
  <c r="AN92" i="61" s="1"/>
  <c r="AX81" i="61"/>
  <c r="AX92" i="61" s="1"/>
  <c r="R81" i="61"/>
  <c r="R92" i="61" s="1"/>
  <c r="P81" i="61"/>
  <c r="P68" i="61" s="1"/>
  <c r="BH81" i="61"/>
  <c r="BH92" i="61" s="1"/>
  <c r="O81" i="61"/>
  <c r="O92" i="61" s="1"/>
  <c r="BG81" i="61"/>
  <c r="BG68" i="61" s="1"/>
  <c r="BL81" i="61"/>
  <c r="BL68" i="61" s="1"/>
  <c r="BL80" i="61" s="1"/>
  <c r="BF81" i="61"/>
  <c r="BF68" i="61" s="1"/>
  <c r="BF80" i="61" s="1"/>
  <c r="T81" i="61"/>
  <c r="T92" i="61" s="1"/>
  <c r="CA19" i="61"/>
  <c r="BC81" i="61"/>
  <c r="BC68" i="61" s="1"/>
  <c r="BC80" i="61" s="1"/>
  <c r="BD81" i="61"/>
  <c r="BD92" i="61" s="1"/>
  <c r="BB81" i="61"/>
  <c r="BB68" i="61" s="1"/>
  <c r="BB80" i="61" s="1"/>
  <c r="AW81" i="61"/>
  <c r="AW92" i="61" s="1"/>
  <c r="AU81" i="61"/>
  <c r="AU68" i="61" s="1"/>
  <c r="AU80" i="61" s="1"/>
  <c r="AT81" i="61"/>
  <c r="AT92" i="61" s="1"/>
  <c r="AV81" i="61"/>
  <c r="AV68" i="61" s="1"/>
  <c r="AV80" i="61" s="1"/>
  <c r="AR81" i="61"/>
  <c r="AR92" i="61" s="1"/>
  <c r="AS81" i="61"/>
  <c r="AS92" i="61" s="1"/>
  <c r="AH81" i="61"/>
  <c r="AH92" i="61" s="1"/>
  <c r="AK81" i="61"/>
  <c r="AK92" i="61" s="1"/>
  <c r="AJ81" i="61"/>
  <c r="AJ92" i="61" s="1"/>
  <c r="AL81" i="61"/>
  <c r="AL92" i="61" s="1"/>
  <c r="AC81" i="61"/>
  <c r="AC68" i="61" s="1"/>
  <c r="AB81" i="61"/>
  <c r="AB68" i="61" s="1"/>
  <c r="AB80" i="61" s="1"/>
  <c r="Y81" i="61"/>
  <c r="Y92" i="61" s="1"/>
  <c r="AA81" i="61"/>
  <c r="AA92" i="61" s="1"/>
  <c r="AE70" i="61"/>
  <c r="M17" i="61"/>
  <c r="K17" i="61" s="1"/>
  <c r="X81" i="61"/>
  <c r="X92" i="61" s="1"/>
  <c r="Z81" i="61"/>
  <c r="Z68" i="61" s="1"/>
  <c r="Z80" i="61" s="1"/>
  <c r="M87" i="61"/>
  <c r="S81" i="61"/>
  <c r="S92" i="61" s="1"/>
  <c r="M84" i="61"/>
  <c r="M88" i="61"/>
  <c r="M86" i="61"/>
  <c r="M89" i="61"/>
  <c r="M82" i="61"/>
  <c r="U78" i="61"/>
  <c r="M56" i="61"/>
  <c r="K56" i="61" s="1"/>
  <c r="M36" i="61"/>
  <c r="K36" i="61" s="1"/>
  <c r="AP8" i="61"/>
  <c r="BO8" i="61"/>
  <c r="AZ8" i="61"/>
  <c r="V8" i="61"/>
  <c r="W8" i="61" s="1"/>
  <c r="AF8" i="61"/>
  <c r="BJ8" i="61"/>
  <c r="U75" i="61"/>
  <c r="M41" i="61"/>
  <c r="K41" i="61" s="1"/>
  <c r="U73" i="61"/>
  <c r="M31" i="61"/>
  <c r="K31" i="61" s="1"/>
  <c r="BJ13" i="61"/>
  <c r="V13" i="61"/>
  <c r="W13" i="61" s="1"/>
  <c r="BO13" i="61"/>
  <c r="AP13" i="61"/>
  <c r="AZ13" i="61"/>
  <c r="AF13" i="61"/>
  <c r="K11" i="61"/>
  <c r="K10" i="61"/>
  <c r="M26" i="61"/>
  <c r="K26" i="61" s="1"/>
  <c r="M12" i="61"/>
  <c r="L69" i="61"/>
  <c r="AP37" i="61"/>
  <c r="BJ37" i="61"/>
  <c r="V37" i="61"/>
  <c r="W37" i="61" s="1"/>
  <c r="BO37" i="61"/>
  <c r="AZ37" i="61"/>
  <c r="AF37" i="61"/>
  <c r="AZ42" i="61"/>
  <c r="BJ42" i="61"/>
  <c r="V42" i="61"/>
  <c r="W42" i="61" s="1"/>
  <c r="AP42" i="61"/>
  <c r="AF42" i="61"/>
  <c r="BO42" i="61"/>
  <c r="L72" i="61"/>
  <c r="AZ30" i="61"/>
  <c r="BJ30" i="61"/>
  <c r="V30" i="61"/>
  <c r="W30" i="61" s="1"/>
  <c r="BO30" i="61"/>
  <c r="AF30" i="61"/>
  <c r="AP30" i="61"/>
  <c r="AP34" i="61"/>
  <c r="BJ34" i="61"/>
  <c r="BO34" i="61"/>
  <c r="AZ34" i="61"/>
  <c r="V34" i="61"/>
  <c r="W34" i="61" s="1"/>
  <c r="AF34" i="61"/>
  <c r="K33" i="61"/>
  <c r="BO23" i="61"/>
  <c r="AF23" i="61"/>
  <c r="AP23" i="61"/>
  <c r="AZ23" i="61"/>
  <c r="BJ23" i="61"/>
  <c r="V23" i="61"/>
  <c r="W23" i="61" s="1"/>
  <c r="K34" i="61"/>
  <c r="AZ45" i="61"/>
  <c r="BJ45" i="61"/>
  <c r="V45" i="61"/>
  <c r="W45" i="61" s="1"/>
  <c r="BO45" i="61"/>
  <c r="AF45" i="61"/>
  <c r="AP45" i="61"/>
  <c r="AZ52" i="61"/>
  <c r="BJ52" i="61"/>
  <c r="V52" i="61"/>
  <c r="W52" i="61" s="1"/>
  <c r="BO52" i="61"/>
  <c r="AF52" i="61"/>
  <c r="AP52" i="61"/>
  <c r="L76" i="61"/>
  <c r="BO50" i="61"/>
  <c r="AF50" i="61"/>
  <c r="AP50" i="61"/>
  <c r="AZ50" i="61"/>
  <c r="BJ50" i="61"/>
  <c r="V50" i="61"/>
  <c r="W50" i="61" s="1"/>
  <c r="AP59" i="61"/>
  <c r="BO59" i="61"/>
  <c r="AF59" i="61"/>
  <c r="AZ59" i="61"/>
  <c r="BJ59" i="61"/>
  <c r="V59" i="61"/>
  <c r="W59" i="61" s="1"/>
  <c r="AZ21" i="61"/>
  <c r="AF21" i="61"/>
  <c r="BO21" i="61"/>
  <c r="V21" i="61"/>
  <c r="W21" i="61" s="1"/>
  <c r="AP21" i="61"/>
  <c r="BJ21" i="61"/>
  <c r="BJ14" i="61"/>
  <c r="V14" i="61"/>
  <c r="W14" i="61" s="1"/>
  <c r="AF14" i="61"/>
  <c r="BO14" i="61"/>
  <c r="AP14" i="61"/>
  <c r="AZ14" i="61"/>
  <c r="BJ18" i="61"/>
  <c r="V18" i="61"/>
  <c r="W18" i="61" s="1"/>
  <c r="AP18" i="61"/>
  <c r="BO18" i="61"/>
  <c r="AZ18" i="61"/>
  <c r="AF18" i="61"/>
  <c r="AP33" i="61"/>
  <c r="AF33" i="61"/>
  <c r="BJ33" i="61"/>
  <c r="BO33" i="61"/>
  <c r="AZ33" i="61"/>
  <c r="V33" i="61"/>
  <c r="W33" i="61" s="1"/>
  <c r="AZ27" i="61"/>
  <c r="BJ27" i="61"/>
  <c r="V27" i="61"/>
  <c r="W27" i="61" s="1"/>
  <c r="BO27" i="61"/>
  <c r="AF27" i="61"/>
  <c r="AP27" i="61"/>
  <c r="BO31" i="61"/>
  <c r="AZ31" i="61"/>
  <c r="AF31" i="61"/>
  <c r="BJ31" i="61"/>
  <c r="AP31" i="61"/>
  <c r="V31" i="61"/>
  <c r="AP40" i="61"/>
  <c r="BJ40" i="61"/>
  <c r="V40" i="61"/>
  <c r="W40" i="61" s="1"/>
  <c r="BO40" i="61"/>
  <c r="AZ40" i="61"/>
  <c r="AF40" i="61"/>
  <c r="AP35" i="61"/>
  <c r="BO35" i="61"/>
  <c r="AZ35" i="61"/>
  <c r="V35" i="61"/>
  <c r="W35" i="61" s="1"/>
  <c r="AF35" i="61"/>
  <c r="BJ35" i="61"/>
  <c r="BO24" i="61"/>
  <c r="AF24" i="61"/>
  <c r="AP24" i="61"/>
  <c r="AZ24" i="61"/>
  <c r="BJ24" i="61"/>
  <c r="V24" i="61"/>
  <c r="W24" i="61" s="1"/>
  <c r="L73" i="61"/>
  <c r="AP36" i="61"/>
  <c r="AF36" i="61"/>
  <c r="BO36" i="61"/>
  <c r="BJ36" i="61"/>
  <c r="AZ36" i="61"/>
  <c r="V36" i="61"/>
  <c r="BO56" i="61"/>
  <c r="AZ56" i="61"/>
  <c r="AF56" i="61"/>
  <c r="V56" i="61"/>
  <c r="W56" i="61" s="1"/>
  <c r="AP56" i="61"/>
  <c r="BJ56" i="61"/>
  <c r="AZ46" i="61"/>
  <c r="AF46" i="61"/>
  <c r="BO46" i="61"/>
  <c r="BJ46" i="61"/>
  <c r="AP46" i="61"/>
  <c r="V46" i="61"/>
  <c r="W46" i="61" s="1"/>
  <c r="AZ53" i="61"/>
  <c r="BJ53" i="61"/>
  <c r="V53" i="61"/>
  <c r="W53" i="61" s="1"/>
  <c r="BO53" i="61"/>
  <c r="AF53" i="61"/>
  <c r="AP53" i="61"/>
  <c r="BO47" i="61"/>
  <c r="AF47" i="61"/>
  <c r="AP47" i="61"/>
  <c r="AZ47" i="61"/>
  <c r="BJ47" i="61"/>
  <c r="V47" i="61"/>
  <c r="W47" i="61" s="1"/>
  <c r="AG47" i="61" s="1"/>
  <c r="BJ51" i="61"/>
  <c r="AP51" i="61"/>
  <c r="V51" i="61"/>
  <c r="W51" i="61" s="1"/>
  <c r="AZ51" i="61"/>
  <c r="AF51" i="61"/>
  <c r="BO51" i="61"/>
  <c r="L78" i="61"/>
  <c r="AP60" i="61"/>
  <c r="AZ60" i="61"/>
  <c r="BO60" i="61"/>
  <c r="AF60" i="61"/>
  <c r="BJ60" i="61"/>
  <c r="V60" i="61"/>
  <c r="W60" i="61" s="1"/>
  <c r="BJ19" i="61"/>
  <c r="V19" i="61"/>
  <c r="W19" i="61" s="1"/>
  <c r="AP19" i="61"/>
  <c r="BO19" i="61"/>
  <c r="AZ19" i="61"/>
  <c r="AF19" i="61"/>
  <c r="AP11" i="61"/>
  <c r="BJ11" i="61"/>
  <c r="BO11" i="61"/>
  <c r="AZ11" i="61"/>
  <c r="V11" i="61"/>
  <c r="W11" i="61" s="1"/>
  <c r="AF11" i="61"/>
  <c r="U71" i="61"/>
  <c r="M21" i="61"/>
  <c r="K21" i="61" s="1"/>
  <c r="L68" i="61"/>
  <c r="L6" i="61"/>
  <c r="AB2" i="61"/>
  <c r="AB1" i="61"/>
  <c r="AZ28" i="61"/>
  <c r="BJ28" i="61"/>
  <c r="V28" i="61"/>
  <c r="W28" i="61" s="1"/>
  <c r="BO28" i="61"/>
  <c r="AF28" i="61"/>
  <c r="AP28" i="61"/>
  <c r="L74" i="61"/>
  <c r="L75" i="61"/>
  <c r="L71" i="61"/>
  <c r="BO25" i="61"/>
  <c r="AF25" i="61"/>
  <c r="AP25" i="61"/>
  <c r="AZ25" i="61"/>
  <c r="BJ25" i="61"/>
  <c r="V25" i="61"/>
  <c r="W25" i="61" s="1"/>
  <c r="AP32" i="61"/>
  <c r="AZ32" i="61"/>
  <c r="V32" i="61"/>
  <c r="W32" i="61" s="1"/>
  <c r="AF32" i="61"/>
  <c r="BJ32" i="61"/>
  <c r="BO32" i="61"/>
  <c r="AP38" i="61"/>
  <c r="BJ38" i="61"/>
  <c r="V38" i="61"/>
  <c r="W38" i="61" s="1"/>
  <c r="BO38" i="61"/>
  <c r="AZ38" i="61"/>
  <c r="AF38" i="61"/>
  <c r="AZ54" i="61"/>
  <c r="BJ54" i="61"/>
  <c r="V54" i="61"/>
  <c r="W54" i="61" s="1"/>
  <c r="BO54" i="61"/>
  <c r="AF54" i="61"/>
  <c r="AP54" i="61"/>
  <c r="BO48" i="61"/>
  <c r="AF48" i="61"/>
  <c r="AP48" i="61"/>
  <c r="AZ48" i="61"/>
  <c r="BJ48" i="61"/>
  <c r="V48" i="61"/>
  <c r="W48" i="61" s="1"/>
  <c r="AP57" i="61"/>
  <c r="BO57" i="61"/>
  <c r="AF57" i="61"/>
  <c r="BJ57" i="61"/>
  <c r="V57" i="61"/>
  <c r="W57" i="61" s="1"/>
  <c r="AZ57" i="61"/>
  <c r="K60" i="61"/>
  <c r="M90" i="61"/>
  <c r="BJ15" i="61"/>
  <c r="V15" i="61"/>
  <c r="W15" i="61" s="1"/>
  <c r="BO15" i="61"/>
  <c r="AP15" i="61"/>
  <c r="AZ15" i="61"/>
  <c r="AF15" i="61"/>
  <c r="U70" i="61"/>
  <c r="L70" i="61"/>
  <c r="M91" i="61"/>
  <c r="M83" i="61"/>
  <c r="M85" i="61"/>
  <c r="N81" i="61"/>
  <c r="U76" i="61"/>
  <c r="M46" i="61"/>
  <c r="M51" i="61"/>
  <c r="K51" i="61" s="1"/>
  <c r="AP9" i="61"/>
  <c r="AZ9" i="61"/>
  <c r="V9" i="61"/>
  <c r="W9" i="61" s="1"/>
  <c r="AF9" i="61"/>
  <c r="BJ9" i="61"/>
  <c r="BO9" i="61"/>
  <c r="AP12" i="61"/>
  <c r="AF12" i="61"/>
  <c r="BO12" i="61"/>
  <c r="BJ12" i="61"/>
  <c r="AZ12" i="61"/>
  <c r="V12" i="61"/>
  <c r="BO7" i="61"/>
  <c r="V7" i="61"/>
  <c r="I6" i="61"/>
  <c r="AP7" i="61"/>
  <c r="BJ7" i="61"/>
  <c r="AZ7" i="61"/>
  <c r="AF7" i="61"/>
  <c r="AZ20" i="61"/>
  <c r="BJ20" i="61"/>
  <c r="V20" i="61"/>
  <c r="W20" i="61" s="1"/>
  <c r="AP20" i="61"/>
  <c r="BO20" i="61"/>
  <c r="AF20" i="61"/>
  <c r="AP16" i="61"/>
  <c r="BJ16" i="61"/>
  <c r="V16" i="61"/>
  <c r="W16" i="61" s="1"/>
  <c r="BO16" i="61"/>
  <c r="AZ16" i="61"/>
  <c r="AF16" i="61"/>
  <c r="BO17" i="61"/>
  <c r="BJ17" i="61"/>
  <c r="AZ17" i="61"/>
  <c r="AP17" i="61"/>
  <c r="AF17" i="61"/>
  <c r="V17" i="61"/>
  <c r="AP10" i="61"/>
  <c r="AF10" i="61"/>
  <c r="BJ10" i="61"/>
  <c r="BO10" i="61"/>
  <c r="AZ10" i="61"/>
  <c r="V10" i="61"/>
  <c r="W10" i="61" s="1"/>
  <c r="G6" i="61"/>
  <c r="BO41" i="61"/>
  <c r="BJ41" i="61"/>
  <c r="AZ41" i="61"/>
  <c r="AP41" i="61"/>
  <c r="AF41" i="61"/>
  <c r="V41" i="61"/>
  <c r="AZ29" i="61"/>
  <c r="BJ29" i="61"/>
  <c r="V29" i="61"/>
  <c r="W29" i="61" s="1"/>
  <c r="BO29" i="61"/>
  <c r="AF29" i="61"/>
  <c r="AP29" i="61"/>
  <c r="AP39" i="61"/>
  <c r="BJ39" i="61"/>
  <c r="V39" i="61"/>
  <c r="W39" i="61" s="1"/>
  <c r="BO39" i="61"/>
  <c r="AZ39" i="61"/>
  <c r="AF39" i="61"/>
  <c r="AZ43" i="61"/>
  <c r="BJ43" i="61"/>
  <c r="V43" i="61"/>
  <c r="W43" i="61" s="1"/>
  <c r="BO43" i="61"/>
  <c r="AF43" i="61"/>
  <c r="AP43" i="61"/>
  <c r="BO22" i="61"/>
  <c r="AF22" i="61"/>
  <c r="AP22" i="61"/>
  <c r="BJ22" i="61"/>
  <c r="V22" i="61"/>
  <c r="W22" i="61" s="1"/>
  <c r="AZ22" i="61"/>
  <c r="BJ26" i="61"/>
  <c r="AP26" i="61"/>
  <c r="V26" i="61"/>
  <c r="AZ26" i="61"/>
  <c r="AF26" i="61"/>
  <c r="BO26" i="61"/>
  <c r="AZ44" i="61"/>
  <c r="BJ44" i="61"/>
  <c r="V44" i="61"/>
  <c r="W44" i="61" s="1"/>
  <c r="BO44" i="61"/>
  <c r="AF44" i="61"/>
  <c r="AP44" i="61"/>
  <c r="L77" i="61"/>
  <c r="AZ55" i="61"/>
  <c r="BJ55" i="61"/>
  <c r="V55" i="61"/>
  <c r="W55" i="61" s="1"/>
  <c r="BO55" i="61"/>
  <c r="AF55" i="61"/>
  <c r="AP55" i="61"/>
  <c r="K58" i="61"/>
  <c r="BO49" i="61"/>
  <c r="AF49" i="61"/>
  <c r="AP49" i="61"/>
  <c r="AZ49" i="61"/>
  <c r="BJ49" i="61"/>
  <c r="V49" i="61"/>
  <c r="W49" i="61" s="1"/>
  <c r="AP58" i="61"/>
  <c r="BO58" i="61"/>
  <c r="AF58" i="61"/>
  <c r="AZ58" i="61"/>
  <c r="BJ58" i="61"/>
  <c r="V58" i="61"/>
  <c r="W58" i="61" s="1"/>
  <c r="BM79" i="61" l="1"/>
  <c r="BM7" i="61" s="1"/>
  <c r="BM6" i="61" s="1"/>
  <c r="BM80" i="61"/>
  <c r="AG50" i="61"/>
  <c r="AQ50" i="61" s="1"/>
  <c r="BA50" i="61" s="1"/>
  <c r="BK50" i="61" s="1"/>
  <c r="BP50" i="61" s="1"/>
  <c r="AG24" i="61"/>
  <c r="AQ24" i="61" s="1"/>
  <c r="BA24" i="61" s="1"/>
  <c r="BK24" i="61" s="1"/>
  <c r="BP24" i="61" s="1"/>
  <c r="BM92" i="61"/>
  <c r="AG10" i="61"/>
  <c r="AQ10" i="61" s="1"/>
  <c r="BA10" i="61" s="1"/>
  <c r="BK10" i="61" s="1"/>
  <c r="BP10" i="61" s="1"/>
  <c r="AG33" i="61"/>
  <c r="AQ33" i="61" s="1"/>
  <c r="BA33" i="61" s="1"/>
  <c r="BK33" i="61" s="1"/>
  <c r="BP33" i="61" s="1"/>
  <c r="AN68" i="61"/>
  <c r="AN79" i="61" s="1"/>
  <c r="AN7" i="61" s="1"/>
  <c r="AN6" i="61" s="1"/>
  <c r="BH68" i="61"/>
  <c r="BH79" i="61" s="1"/>
  <c r="BH7" i="61" s="1"/>
  <c r="BH6" i="61" s="1"/>
  <c r="AC92" i="61"/>
  <c r="AG48" i="61"/>
  <c r="AQ48" i="61" s="1"/>
  <c r="BA48" i="61" s="1"/>
  <c r="BK48" i="61" s="1"/>
  <c r="BP48" i="61" s="1"/>
  <c r="BB79" i="61"/>
  <c r="BG79" i="61"/>
  <c r="BG7" i="61" s="1"/>
  <c r="BG6" i="61" s="1"/>
  <c r="BL92" i="61"/>
  <c r="AB79" i="61"/>
  <c r="AB7" i="61" s="1"/>
  <c r="AB6" i="61" s="1"/>
  <c r="AM79" i="61"/>
  <c r="AM7" i="61" s="1"/>
  <c r="AM6" i="61" s="1"/>
  <c r="AC79" i="61"/>
  <c r="AC7" i="61" s="1"/>
  <c r="AC6" i="61" s="1"/>
  <c r="Z79" i="61"/>
  <c r="Z7" i="61" s="1"/>
  <c r="Z6" i="61" s="1"/>
  <c r="BF79" i="61"/>
  <c r="BF7" i="61" s="1"/>
  <c r="BF6" i="61" s="1"/>
  <c r="AV79" i="61"/>
  <c r="AV7" i="61" s="1"/>
  <c r="AV6" i="61" s="1"/>
  <c r="BF92" i="61"/>
  <c r="AU79" i="61"/>
  <c r="AU7" i="61" s="1"/>
  <c r="AU6" i="61" s="1"/>
  <c r="BC79" i="61"/>
  <c r="BC7" i="61" s="1"/>
  <c r="BC6" i="61" s="1"/>
  <c r="P79" i="61"/>
  <c r="P7" i="61" s="1"/>
  <c r="P6" i="61" s="1"/>
  <c r="P80" i="61"/>
  <c r="AH68" i="61"/>
  <c r="AH80" i="61" s="1"/>
  <c r="O68" i="61"/>
  <c r="AG23" i="61"/>
  <c r="AQ23" i="61" s="1"/>
  <c r="BA23" i="61" s="1"/>
  <c r="BK23" i="61" s="1"/>
  <c r="BP23" i="61" s="1"/>
  <c r="AG49" i="61"/>
  <c r="AQ49" i="61" s="1"/>
  <c r="BA49" i="61" s="1"/>
  <c r="BK49" i="61" s="1"/>
  <c r="BP49" i="61" s="1"/>
  <c r="AQ47" i="61"/>
  <c r="BA47" i="61" s="1"/>
  <c r="BK47" i="61" s="1"/>
  <c r="BP47" i="61" s="1"/>
  <c r="AG34" i="61"/>
  <c r="AQ34" i="61" s="1"/>
  <c r="BA34" i="61" s="1"/>
  <c r="BK34" i="61" s="1"/>
  <c r="BP34" i="61" s="1"/>
  <c r="AG25" i="61"/>
  <c r="AQ25" i="61" s="1"/>
  <c r="BA25" i="61" s="1"/>
  <c r="BK25" i="61" s="1"/>
  <c r="BP25" i="61" s="1"/>
  <c r="AG54" i="61"/>
  <c r="AQ54" i="61" s="1"/>
  <c r="BA54" i="61" s="1"/>
  <c r="BK54" i="61" s="1"/>
  <c r="BP54" i="61" s="1"/>
  <c r="AG14" i="61"/>
  <c r="AQ14" i="61" s="1"/>
  <c r="BA14" i="61" s="1"/>
  <c r="BK14" i="61" s="1"/>
  <c r="BP14" i="61" s="1"/>
  <c r="AG28" i="61"/>
  <c r="AQ28" i="61" s="1"/>
  <c r="BA28" i="61" s="1"/>
  <c r="BK28" i="61" s="1"/>
  <c r="BP28" i="61" s="1"/>
  <c r="R5" i="61"/>
  <c r="Q5" i="61"/>
  <c r="AG8" i="61"/>
  <c r="AQ8" i="61" s="1"/>
  <c r="BA8" i="61" s="1"/>
  <c r="BK8" i="61" s="1"/>
  <c r="BP8" i="61" s="1"/>
  <c r="AG45" i="61"/>
  <c r="AQ45" i="61" s="1"/>
  <c r="BA45" i="61" s="1"/>
  <c r="BK45" i="61" s="1"/>
  <c r="BP45" i="61" s="1"/>
  <c r="Y68" i="61"/>
  <c r="Y80" i="61" s="1"/>
  <c r="AP70" i="61"/>
  <c r="AG30" i="61"/>
  <c r="AQ30" i="61" s="1"/>
  <c r="BA30" i="61" s="1"/>
  <c r="BK30" i="61" s="1"/>
  <c r="BP30" i="61" s="1"/>
  <c r="AG42" i="61"/>
  <c r="AQ42" i="61" s="1"/>
  <c r="BA42" i="61" s="1"/>
  <c r="BK42" i="61" s="1"/>
  <c r="BP42" i="61" s="1"/>
  <c r="AG52" i="61"/>
  <c r="AQ52" i="61" s="1"/>
  <c r="BA52" i="61" s="1"/>
  <c r="BK52" i="61" s="1"/>
  <c r="BP52" i="61" s="1"/>
  <c r="AG16" i="61"/>
  <c r="AQ16" i="61" s="1"/>
  <c r="BA16" i="61" s="1"/>
  <c r="BK16" i="61" s="1"/>
  <c r="BP16" i="61" s="1"/>
  <c r="AG27" i="61"/>
  <c r="AQ27" i="61" s="1"/>
  <c r="BA27" i="61" s="1"/>
  <c r="BK27" i="61" s="1"/>
  <c r="BP27" i="61" s="1"/>
  <c r="AG43" i="61"/>
  <c r="AQ43" i="61" s="1"/>
  <c r="BA43" i="61" s="1"/>
  <c r="BK43" i="61" s="1"/>
  <c r="BP43" i="61" s="1"/>
  <c r="AZ69" i="61"/>
  <c r="AG59" i="61"/>
  <c r="AQ59" i="61" s="1"/>
  <c r="BA59" i="61" s="1"/>
  <c r="BK59" i="61" s="1"/>
  <c r="BP59" i="61" s="1"/>
  <c r="AG20" i="61"/>
  <c r="AQ20" i="61" s="1"/>
  <c r="BA20" i="61" s="1"/>
  <c r="BK20" i="61" s="1"/>
  <c r="BP20" i="61" s="1"/>
  <c r="AT68" i="61"/>
  <c r="AT80" i="61" s="1"/>
  <c r="X68" i="61"/>
  <c r="X80" i="61" s="1"/>
  <c r="Q68" i="61"/>
  <c r="R68" i="61"/>
  <c r="BC92" i="61"/>
  <c r="BE68" i="61"/>
  <c r="BE80" i="61" s="1"/>
  <c r="AR68" i="61"/>
  <c r="AR80" i="61" s="1"/>
  <c r="AD68" i="61"/>
  <c r="AI68" i="61"/>
  <c r="AI80" i="61" s="1"/>
  <c r="Z92" i="61"/>
  <c r="AM92" i="61"/>
  <c r="BG92" i="61"/>
  <c r="AX68" i="61"/>
  <c r="AV92" i="61"/>
  <c r="T68" i="61"/>
  <c r="AB92" i="61"/>
  <c r="BB92" i="61"/>
  <c r="AJ68" i="61"/>
  <c r="AJ80" i="61" s="1"/>
  <c r="P92" i="61"/>
  <c r="AL68" i="61"/>
  <c r="AL80" i="61" s="1"/>
  <c r="AA68" i="61"/>
  <c r="AA80" i="61" s="1"/>
  <c r="AU92" i="61"/>
  <c r="AS68" i="61"/>
  <c r="AS80" i="61" s="1"/>
  <c r="AK68" i="61"/>
  <c r="S68" i="61"/>
  <c r="AG29" i="61"/>
  <c r="AQ29" i="61" s="1"/>
  <c r="BA29" i="61" s="1"/>
  <c r="BK29" i="61" s="1"/>
  <c r="BP29" i="61" s="1"/>
  <c r="V75" i="61"/>
  <c r="AG15" i="61"/>
  <c r="AQ15" i="61" s="1"/>
  <c r="BA15" i="61" s="1"/>
  <c r="BK15" i="61" s="1"/>
  <c r="BP15" i="61" s="1"/>
  <c r="AF72" i="61"/>
  <c r="BJ72" i="61"/>
  <c r="AG39" i="61"/>
  <c r="AQ39" i="61" s="1"/>
  <c r="BA39" i="61" s="1"/>
  <c r="BK39" i="61" s="1"/>
  <c r="BP39" i="61" s="1"/>
  <c r="BJ70" i="61"/>
  <c r="AG11" i="61"/>
  <c r="AQ11" i="61" s="1"/>
  <c r="BA11" i="61" s="1"/>
  <c r="BK11" i="61" s="1"/>
  <c r="BP11" i="61" s="1"/>
  <c r="AZ77" i="61"/>
  <c r="AG40" i="61"/>
  <c r="AQ40" i="61" s="1"/>
  <c r="BA40" i="61" s="1"/>
  <c r="BK40" i="61" s="1"/>
  <c r="BP40" i="61" s="1"/>
  <c r="AG44" i="61"/>
  <c r="AQ44" i="61" s="1"/>
  <c r="BA44" i="61" s="1"/>
  <c r="BK44" i="61" s="1"/>
  <c r="BP44" i="61" s="1"/>
  <c r="V72" i="61"/>
  <c r="AP69" i="61"/>
  <c r="AG9" i="61"/>
  <c r="AQ9" i="61" s="1"/>
  <c r="BA9" i="61" s="1"/>
  <c r="BK9" i="61" s="1"/>
  <c r="BP9" i="61" s="1"/>
  <c r="AG55" i="61"/>
  <c r="AQ55" i="61" s="1"/>
  <c r="BA55" i="61" s="1"/>
  <c r="BK55" i="61" s="1"/>
  <c r="BP55" i="61" s="1"/>
  <c r="AG53" i="61"/>
  <c r="AQ53" i="61" s="1"/>
  <c r="BA53" i="61" s="1"/>
  <c r="BK53" i="61" s="1"/>
  <c r="BP53" i="61" s="1"/>
  <c r="AZ76" i="61"/>
  <c r="BD68" i="61"/>
  <c r="BD80" i="61" s="1"/>
  <c r="AW68" i="61"/>
  <c r="AG19" i="61"/>
  <c r="AQ19" i="61" s="1"/>
  <c r="BA19" i="61" s="1"/>
  <c r="BK19" i="61" s="1"/>
  <c r="BP19" i="61" s="1"/>
  <c r="V70" i="61"/>
  <c r="BO70" i="61"/>
  <c r="AG18" i="61"/>
  <c r="AQ18" i="61" s="1"/>
  <c r="BA18" i="61" s="1"/>
  <c r="BK18" i="61" s="1"/>
  <c r="BP18" i="61" s="1"/>
  <c r="AG37" i="61"/>
  <c r="AQ37" i="61" s="1"/>
  <c r="BA37" i="61" s="1"/>
  <c r="BK37" i="61" s="1"/>
  <c r="BP37" i="61" s="1"/>
  <c r="V73" i="61"/>
  <c r="BJ73" i="61"/>
  <c r="AG22" i="61"/>
  <c r="AQ22" i="61" s="1"/>
  <c r="BA22" i="61" s="1"/>
  <c r="BK22" i="61" s="1"/>
  <c r="BP22" i="61" s="1"/>
  <c r="AG13" i="61"/>
  <c r="AQ13" i="61" s="1"/>
  <c r="BA13" i="61" s="1"/>
  <c r="BK13" i="61" s="1"/>
  <c r="BP13" i="61" s="1"/>
  <c r="N92" i="61"/>
  <c r="M81" i="61"/>
  <c r="N68" i="61"/>
  <c r="W26" i="61"/>
  <c r="AP75" i="61"/>
  <c r="BJ68" i="61"/>
  <c r="BJ6" i="61"/>
  <c r="BO68" i="61"/>
  <c r="BO6" i="61"/>
  <c r="BO69" i="61"/>
  <c r="CA46" i="61"/>
  <c r="BQ46" i="61"/>
  <c r="CA17" i="61"/>
  <c r="BQ17" i="61"/>
  <c r="AG58" i="61"/>
  <c r="AQ58" i="61" s="1"/>
  <c r="BA58" i="61" s="1"/>
  <c r="BK58" i="61" s="1"/>
  <c r="BP58" i="61" s="1"/>
  <c r="W77" i="61"/>
  <c r="AG51" i="61"/>
  <c r="AG32" i="61"/>
  <c r="AQ32" i="61" s="1"/>
  <c r="BA32" i="61" s="1"/>
  <c r="BK32" i="61" s="1"/>
  <c r="BP32" i="61" s="1"/>
  <c r="AG35" i="61"/>
  <c r="AQ35" i="61" s="1"/>
  <c r="BA35" i="61" s="1"/>
  <c r="BK35" i="61" s="1"/>
  <c r="BP35" i="61" s="1"/>
  <c r="BO77" i="61"/>
  <c r="AP77" i="61"/>
  <c r="BO76" i="61"/>
  <c r="AP78" i="61"/>
  <c r="BO78" i="61"/>
  <c r="BO74" i="61"/>
  <c r="L86" i="61"/>
  <c r="K73" i="61"/>
  <c r="W41" i="61"/>
  <c r="AP71" i="61"/>
  <c r="AZ71" i="61"/>
  <c r="W78" i="61"/>
  <c r="AG56" i="61"/>
  <c r="L85" i="61"/>
  <c r="K72" i="61"/>
  <c r="CA12" i="61"/>
  <c r="BQ12" i="61"/>
  <c r="CA36" i="61"/>
  <c r="BQ36" i="61"/>
  <c r="BZ68" i="61"/>
  <c r="BL79" i="61"/>
  <c r="BJ75" i="61"/>
  <c r="AF68" i="61"/>
  <c r="AF6" i="61"/>
  <c r="L90" i="61"/>
  <c r="K77" i="61"/>
  <c r="BO72" i="61"/>
  <c r="AP72" i="61"/>
  <c r="AZ75" i="61"/>
  <c r="AF70" i="61"/>
  <c r="AP68" i="61"/>
  <c r="AP6" i="61"/>
  <c r="V69" i="61"/>
  <c r="AF69" i="61"/>
  <c r="AG57" i="61"/>
  <c r="AQ57" i="61" s="1"/>
  <c r="BA57" i="61" s="1"/>
  <c r="BK57" i="61" s="1"/>
  <c r="BP57" i="61" s="1"/>
  <c r="L84" i="61"/>
  <c r="K71" i="61"/>
  <c r="L88" i="61"/>
  <c r="K75" i="61"/>
  <c r="L81" i="61"/>
  <c r="L79" i="61"/>
  <c r="AF77" i="61"/>
  <c r="BJ77" i="61"/>
  <c r="V76" i="61"/>
  <c r="AF76" i="61"/>
  <c r="V78" i="61"/>
  <c r="V74" i="61"/>
  <c r="AF74" i="61"/>
  <c r="W36" i="61"/>
  <c r="AF73" i="61"/>
  <c r="V71" i="61"/>
  <c r="K46" i="61"/>
  <c r="K12" i="61"/>
  <c r="BQ31" i="61"/>
  <c r="CA31" i="61"/>
  <c r="CA56" i="61"/>
  <c r="BQ56" i="61"/>
  <c r="AG60" i="61"/>
  <c r="AQ60" i="61" s="1"/>
  <c r="BA60" i="61" s="1"/>
  <c r="BK60" i="61" s="1"/>
  <c r="BP60" i="61" s="1"/>
  <c r="AZ74" i="61"/>
  <c r="AZ73" i="61"/>
  <c r="BO71" i="61"/>
  <c r="L89" i="61"/>
  <c r="K76" i="61"/>
  <c r="AG38" i="61"/>
  <c r="AQ38" i="61" s="1"/>
  <c r="BA38" i="61" s="1"/>
  <c r="BK38" i="61" s="1"/>
  <c r="BP38" i="61" s="1"/>
  <c r="L82" i="61"/>
  <c r="K69" i="61"/>
  <c r="CA21" i="61"/>
  <c r="BQ21" i="61"/>
  <c r="AP76" i="61"/>
  <c r="AF78" i="61"/>
  <c r="AP74" i="61"/>
  <c r="W76" i="61"/>
  <c r="AG46" i="61"/>
  <c r="AZ72" i="61"/>
  <c r="AF75" i="61"/>
  <c r="BO75" i="61"/>
  <c r="AZ70" i="61"/>
  <c r="AZ68" i="61"/>
  <c r="AZ6" i="61"/>
  <c r="V68" i="61"/>
  <c r="V6" i="61"/>
  <c r="BJ69" i="61"/>
  <c r="W17" i="61"/>
  <c r="CA51" i="61"/>
  <c r="BQ51" i="61"/>
  <c r="L83" i="61"/>
  <c r="K70" i="61"/>
  <c r="L87" i="61"/>
  <c r="K74" i="61"/>
  <c r="L91" i="61"/>
  <c r="K78" i="61"/>
  <c r="V77" i="61"/>
  <c r="BJ76" i="61"/>
  <c r="BJ78" i="61"/>
  <c r="AZ78" i="61"/>
  <c r="BJ74" i="61"/>
  <c r="W71" i="61"/>
  <c r="AG21" i="61"/>
  <c r="AP73" i="61"/>
  <c r="BO73" i="61"/>
  <c r="W12" i="61"/>
  <c r="BJ71" i="61"/>
  <c r="AF71" i="61"/>
  <c r="W31" i="61"/>
  <c r="CA26" i="61"/>
  <c r="BQ26" i="61"/>
  <c r="CA41" i="61"/>
  <c r="BQ41" i="61"/>
  <c r="AP80" i="61" l="1"/>
  <c r="V80" i="61"/>
  <c r="AF80" i="61"/>
  <c r="BJ80" i="61"/>
  <c r="AZ80" i="61"/>
  <c r="AH79" i="61"/>
  <c r="AH7" i="61" s="1"/>
  <c r="AD79" i="61"/>
  <c r="AD7" i="61" s="1"/>
  <c r="AD6" i="61" s="1"/>
  <c r="Q79" i="61"/>
  <c r="Q7" i="61" s="1"/>
  <c r="Q6" i="61" s="1"/>
  <c r="Q80" i="61"/>
  <c r="T79" i="61"/>
  <c r="T7" i="61" s="1"/>
  <c r="S79" i="61"/>
  <c r="S7" i="61" s="1"/>
  <c r="S6" i="61" s="1"/>
  <c r="AW79" i="61"/>
  <c r="AW7" i="61" s="1"/>
  <c r="AW6" i="61" s="1"/>
  <c r="AX79" i="61"/>
  <c r="AX7" i="61" s="1"/>
  <c r="AX6" i="61" s="1"/>
  <c r="BE79" i="61"/>
  <c r="BE7" i="61" s="1"/>
  <c r="BE6" i="61" s="1"/>
  <c r="R79" i="61"/>
  <c r="R7" i="61" s="1"/>
  <c r="R6" i="61" s="1"/>
  <c r="AT79" i="61"/>
  <c r="AT7" i="61" s="1"/>
  <c r="AT6" i="61" s="1"/>
  <c r="AL79" i="61"/>
  <c r="AL7" i="61" s="1"/>
  <c r="AL6" i="61" s="1"/>
  <c r="AJ79" i="61"/>
  <c r="AJ7" i="61" s="1"/>
  <c r="AJ6" i="61" s="1"/>
  <c r="BD79" i="61"/>
  <c r="BD7" i="61" s="1"/>
  <c r="BD6" i="61" s="1"/>
  <c r="AK79" i="61"/>
  <c r="AK7" i="61" s="1"/>
  <c r="AK6" i="61" s="1"/>
  <c r="AA79" i="61"/>
  <c r="AA7" i="61" s="1"/>
  <c r="AA6" i="61" s="1"/>
  <c r="AI79" i="61"/>
  <c r="AI7" i="61" s="1"/>
  <c r="AI6" i="61" s="1"/>
  <c r="Y79" i="61"/>
  <c r="Y7" i="61" s="1"/>
  <c r="Y6" i="61" s="1"/>
  <c r="AS79" i="61"/>
  <c r="AS7" i="61" s="1"/>
  <c r="AS6" i="61" s="1"/>
  <c r="AR79" i="61"/>
  <c r="AR7" i="61" s="1"/>
  <c r="X79" i="61"/>
  <c r="X7" i="61" s="1"/>
  <c r="O79" i="61"/>
  <c r="O7" i="61" s="1"/>
  <c r="O6" i="61" s="1"/>
  <c r="O80" i="61"/>
  <c r="BV68" i="61"/>
  <c r="BW68" i="61"/>
  <c r="BY68" i="61"/>
  <c r="M92" i="61"/>
  <c r="I81" i="61" s="1"/>
  <c r="BX68" i="61"/>
  <c r="AG71" i="61"/>
  <c r="AQ21" i="61"/>
  <c r="W74" i="61"/>
  <c r="AG36" i="61"/>
  <c r="BZ79" i="61"/>
  <c r="BL7" i="61"/>
  <c r="AG78" i="61"/>
  <c r="AQ56" i="61"/>
  <c r="W75" i="61"/>
  <c r="AG41" i="61"/>
  <c r="BO79" i="61"/>
  <c r="W72" i="61"/>
  <c r="AG26" i="61"/>
  <c r="W69" i="61"/>
  <c r="AG12" i="61"/>
  <c r="AZ79" i="61"/>
  <c r="L92" i="61"/>
  <c r="I82" i="61" s="1"/>
  <c r="AF79" i="61"/>
  <c r="N79" i="61"/>
  <c r="BU68" i="61"/>
  <c r="M68" i="61"/>
  <c r="W73" i="61"/>
  <c r="AG31" i="61"/>
  <c r="V79" i="61"/>
  <c r="BJ79" i="61"/>
  <c r="W70" i="61"/>
  <c r="AG17" i="61"/>
  <c r="AG76" i="61"/>
  <c r="AQ46" i="61"/>
  <c r="BB7" i="61"/>
  <c r="AP79" i="61"/>
  <c r="AG77" i="61"/>
  <c r="AQ51" i="61"/>
  <c r="AT203" i="47" a="1"/>
  <c r="AT203" i="47" s="1"/>
  <c r="T6" i="61" l="1"/>
  <c r="J290" i="47"/>
  <c r="J289" i="47"/>
  <c r="BY79" i="61"/>
  <c r="BW79" i="61"/>
  <c r="BV79" i="61"/>
  <c r="BX79" i="61"/>
  <c r="I83" i="61"/>
  <c r="AG73" i="61"/>
  <c r="AQ31" i="61"/>
  <c r="AG69" i="61"/>
  <c r="AQ12" i="61"/>
  <c r="BV7" i="61"/>
  <c r="AE7" i="61"/>
  <c r="X6" i="61"/>
  <c r="AQ76" i="61"/>
  <c r="BA46" i="61"/>
  <c r="AQ77" i="61"/>
  <c r="BA51" i="61"/>
  <c r="AH6" i="61"/>
  <c r="BW7" i="61"/>
  <c r="AO7" i="61"/>
  <c r="AQ78" i="61"/>
  <c r="BA56" i="61"/>
  <c r="AG74" i="61"/>
  <c r="AQ36" i="61"/>
  <c r="BY7" i="61"/>
  <c r="BI7" i="61"/>
  <c r="BB6" i="61"/>
  <c r="BU79" i="61"/>
  <c r="N7" i="61"/>
  <c r="AY7" i="61"/>
  <c r="AR6" i="61"/>
  <c r="BX7" i="61"/>
  <c r="AG75" i="61"/>
  <c r="AQ41" i="61"/>
  <c r="BN7" i="61"/>
  <c r="BL6" i="61"/>
  <c r="BZ7" i="61"/>
  <c r="AQ71" i="61"/>
  <c r="BA21" i="61"/>
  <c r="AG70" i="61"/>
  <c r="AQ17" i="61"/>
  <c r="M79" i="61"/>
  <c r="K63" i="61" s="1"/>
  <c r="CA68" i="61"/>
  <c r="K68" i="61"/>
  <c r="AG72" i="61"/>
  <c r="AQ26" i="61"/>
  <c r="AQ70" i="61" l="1"/>
  <c r="BA17" i="61"/>
  <c r="BA77" i="61"/>
  <c r="BK51" i="61"/>
  <c r="AQ74" i="61"/>
  <c r="BA36" i="61"/>
  <c r="AO68" i="61"/>
  <c r="AO80" i="61" s="1"/>
  <c r="AO6" i="61"/>
  <c r="AE68" i="61"/>
  <c r="AE80" i="61" s="1"/>
  <c r="AE6" i="61"/>
  <c r="AQ73" i="61"/>
  <c r="BA31" i="61"/>
  <c r="BA71" i="61"/>
  <c r="BK21" i="61"/>
  <c r="BN68" i="61"/>
  <c r="BN79" i="61" s="1"/>
  <c r="BN6" i="61"/>
  <c r="BA76" i="61"/>
  <c r="BK46" i="61"/>
  <c r="AQ72" i="61"/>
  <c r="BA26" i="61"/>
  <c r="CA79" i="61"/>
  <c r="K79" i="61"/>
  <c r="AQ75" i="61"/>
  <c r="BA41" i="61"/>
  <c r="AY68" i="61"/>
  <c r="AY80" i="61" s="1"/>
  <c r="AY6" i="61"/>
  <c r="BI68" i="61"/>
  <c r="BI6" i="61"/>
  <c r="BA78" i="61"/>
  <c r="BK56" i="61"/>
  <c r="AQ69" i="61"/>
  <c r="BA12" i="61"/>
  <c r="BU7" i="61"/>
  <c r="N6" i="61"/>
  <c r="U7" i="61"/>
  <c r="BM4" i="45"/>
  <c r="AQ4" i="64" s="1"/>
  <c r="BL4" i="45"/>
  <c r="AP4" i="64" s="1"/>
  <c r="BI79" i="61" l="1"/>
  <c r="BI80" i="61"/>
  <c r="BM4" i="61"/>
  <c r="BM4" i="63"/>
  <c r="BL4" i="61"/>
  <c r="BL4" i="63"/>
  <c r="AY79" i="61"/>
  <c r="AO79" i="61"/>
  <c r="AE79" i="61"/>
  <c r="U68" i="61"/>
  <c r="M7" i="61"/>
  <c r="U6" i="61"/>
  <c r="W7" i="61"/>
  <c r="BA75" i="61"/>
  <c r="BK41" i="61"/>
  <c r="BA73" i="61"/>
  <c r="BK31" i="61"/>
  <c r="BK78" i="61"/>
  <c r="BP56" i="61"/>
  <c r="BP78" i="61" s="1"/>
  <c r="BK76" i="61"/>
  <c r="BP46" i="61"/>
  <c r="BP76" i="61" s="1"/>
  <c r="BK71" i="61"/>
  <c r="BP21" i="61"/>
  <c r="BP71" i="61" s="1"/>
  <c r="BK77" i="61"/>
  <c r="BP51" i="61"/>
  <c r="BP77" i="61" s="1"/>
  <c r="BA69" i="61"/>
  <c r="BK12" i="61"/>
  <c r="BA74" i="61"/>
  <c r="BK36" i="61"/>
  <c r="BA70" i="61"/>
  <c r="BK17" i="61"/>
  <c r="BA72" i="61"/>
  <c r="BK26" i="61"/>
  <c r="U79" i="61" l="1"/>
  <c r="BK69" i="61"/>
  <c r="BP12" i="61"/>
  <c r="BP69" i="61" s="1"/>
  <c r="BK72" i="61"/>
  <c r="BP26" i="61"/>
  <c r="BP72" i="61" s="1"/>
  <c r="BK73" i="61"/>
  <c r="BP31" i="61"/>
  <c r="BP73" i="61" s="1"/>
  <c r="W68" i="61"/>
  <c r="W80" i="61" s="1"/>
  <c r="W6" i="61"/>
  <c r="AG7" i="61"/>
  <c r="BK75" i="61"/>
  <c r="BP41" i="61"/>
  <c r="BP75" i="61" s="1"/>
  <c r="CA7" i="61"/>
  <c r="BQ7" i="61"/>
  <c r="BB1" i="61" s="1"/>
  <c r="M6" i="61"/>
  <c r="K7" i="61"/>
  <c r="K6" i="61" s="1"/>
  <c r="BK70" i="61"/>
  <c r="BP17" i="61"/>
  <c r="BP70" i="61" s="1"/>
  <c r="BK74" i="61"/>
  <c r="BP36" i="61"/>
  <c r="BP74" i="61" s="1"/>
  <c r="W79" i="61" l="1"/>
  <c r="AG68" i="61"/>
  <c r="AG80" i="61" s="1"/>
  <c r="AQ7" i="61"/>
  <c r="AG6" i="61"/>
  <c r="AG79" i="61" l="1"/>
  <c r="AQ68" i="61"/>
  <c r="AQ80" i="61" s="1"/>
  <c r="AQ6" i="61"/>
  <c r="BA7" i="61"/>
  <c r="AQ79" i="61" l="1"/>
  <c r="BA68" i="61"/>
  <c r="BA80" i="61" s="1"/>
  <c r="BK7" i="61"/>
  <c r="BA6" i="61"/>
  <c r="BA79" i="61" l="1"/>
  <c r="BK68" i="61"/>
  <c r="BK6" i="61"/>
  <c r="BP7" i="61"/>
  <c r="M47" i="25"/>
  <c r="AL87" i="7"/>
  <c r="AJ87" i="7"/>
  <c r="AC87" i="7"/>
  <c r="V87" i="7"/>
  <c r="O87" i="7"/>
  <c r="H87" i="7"/>
  <c r="F87" i="7"/>
  <c r="E87" i="7"/>
  <c r="D87" i="7"/>
  <c r="B87" i="7"/>
  <c r="B81" i="7"/>
  <c r="P24" i="25"/>
  <c r="P17" i="25"/>
  <c r="D69" i="7" s="1"/>
  <c r="CA47" i="25"/>
  <c r="BZ47" i="25"/>
  <c r="BY47" i="25"/>
  <c r="BX47" i="25"/>
  <c r="BW47" i="25"/>
  <c r="BV47" i="25"/>
  <c r="BK79" i="61" l="1"/>
  <c r="BK80" i="61"/>
  <c r="D82" i="7"/>
  <c r="P82" i="25"/>
  <c r="D90" i="7"/>
  <c r="P85" i="25"/>
  <c r="D64" i="7"/>
  <c r="D62" i="7"/>
  <c r="J87" i="7"/>
  <c r="N87" i="7"/>
  <c r="R87" i="7"/>
  <c r="AG87" i="7"/>
  <c r="AK87" i="7"/>
  <c r="AU87" i="7" s="1"/>
  <c r="G87" i="7"/>
  <c r="AP87" i="7" s="1"/>
  <c r="K87" i="7"/>
  <c r="AD87" i="7"/>
  <c r="AH87" i="7"/>
  <c r="L87" i="7"/>
  <c r="P87" i="7"/>
  <c r="AA87" i="7"/>
  <c r="AE87" i="7"/>
  <c r="AI87" i="7"/>
  <c r="I87" i="7"/>
  <c r="M87" i="7"/>
  <c r="Q87" i="7"/>
  <c r="U87" i="7"/>
  <c r="AB87" i="7"/>
  <c r="AF87" i="7"/>
  <c r="Z87" i="7"/>
  <c r="S87" i="7"/>
  <c r="T87" i="7"/>
  <c r="D73" i="7"/>
  <c r="AE48" i="25"/>
  <c r="AE44" i="25"/>
  <c r="O63" i="25"/>
  <c r="BP68" i="61"/>
  <c r="BP79" i="61" s="1"/>
  <c r="BP6" i="61"/>
  <c r="BM63" i="25"/>
  <c r="X63" i="25"/>
  <c r="R63" i="25"/>
  <c r="P63" i="25"/>
  <c r="T63" i="25"/>
  <c r="Y63" i="25"/>
  <c r="Q63" i="25"/>
  <c r="S63" i="25"/>
  <c r="CB47" i="25"/>
  <c r="BL63" i="25"/>
  <c r="AQ87" i="7" l="1"/>
  <c r="AR87" i="7"/>
  <c r="AT87" i="7"/>
  <c r="AS87" i="7"/>
  <c r="M63" i="25"/>
  <c r="M44" i="25" l="1"/>
  <c r="CA44" i="25"/>
  <c r="BZ44" i="25"/>
  <c r="BY44" i="25"/>
  <c r="BX44" i="25"/>
  <c r="BW44" i="25"/>
  <c r="BV44" i="25"/>
  <c r="O60" i="25" l="1"/>
  <c r="Y60" i="25"/>
  <c r="R60" i="25"/>
  <c r="T60" i="25"/>
  <c r="S60" i="25"/>
  <c r="P60" i="25"/>
  <c r="X60" i="25"/>
  <c r="Q60" i="25"/>
  <c r="CB44" i="25"/>
  <c r="BM60" i="25"/>
  <c r="BL60" i="25"/>
  <c r="U44" i="25"/>
  <c r="AY44" i="25"/>
  <c r="BI44" i="25"/>
  <c r="AO44" i="25"/>
  <c r="BN44" i="25"/>
  <c r="M60" i="25" l="1"/>
  <c r="J259" i="47" l="1"/>
  <c r="AT235" i="47" a="1"/>
  <c r="AT235" i="47" s="1"/>
  <c r="J235" i="47"/>
  <c r="AT234" i="47" a="1"/>
  <c r="AT234" i="47" s="1"/>
  <c r="J234" i="47"/>
  <c r="BE53" i="45"/>
  <c r="BD53" i="45"/>
  <c r="BC53" i="45"/>
  <c r="BB53" i="45"/>
  <c r="AX53" i="45"/>
  <c r="AW53" i="45"/>
  <c r="AV53" i="45"/>
  <c r="AU53" i="45"/>
  <c r="AT53" i="45"/>
  <c r="AS53" i="45"/>
  <c r="AR53" i="45"/>
  <c r="AN53" i="45"/>
  <c r="AM53" i="45"/>
  <c r="AL53" i="45"/>
  <c r="AK53" i="45"/>
  <c r="AJ53" i="45"/>
  <c r="AI53" i="45"/>
  <c r="AH53" i="45"/>
  <c r="AD53" i="45"/>
  <c r="AC53" i="45"/>
  <c r="AB53" i="45"/>
  <c r="AA53" i="45"/>
  <c r="Z53" i="45"/>
  <c r="Y53" i="45"/>
  <c r="X53" i="45"/>
  <c r="T53" i="45"/>
  <c r="S53" i="45"/>
  <c r="R53" i="45"/>
  <c r="Q53" i="45"/>
  <c r="P53" i="45"/>
  <c r="M49" i="25"/>
  <c r="H39" i="42"/>
  <c r="D41" i="47" l="1"/>
  <c r="AW41" i="47" s="1"/>
  <c r="D39" i="47" l="1"/>
  <c r="AW39" i="47" s="1"/>
  <c r="D40" i="47"/>
  <c r="AW40" i="47" s="1"/>
  <c r="D202" i="47"/>
  <c r="AW202" i="47" s="1"/>
  <c r="D191" i="47"/>
  <c r="AW191" i="47" s="1"/>
  <c r="D187" i="47"/>
  <c r="AW187" i="47" s="1"/>
  <c r="D188" i="47"/>
  <c r="AW188" i="47" s="1"/>
  <c r="D204" i="47"/>
  <c r="AW204" i="47" s="1"/>
  <c r="D203" i="47"/>
  <c r="AW203" i="47" s="1"/>
  <c r="H37" i="45" l="1"/>
  <c r="T5" i="61" l="1"/>
  <c r="S5" i="61"/>
  <c r="AF7" i="45"/>
  <c r="H37" i="56" l="1"/>
  <c r="H36" i="56"/>
  <c r="H9" i="56"/>
  <c r="H10" i="56"/>
  <c r="H11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H24" i="56"/>
  <c r="H25" i="56"/>
  <c r="H26" i="56"/>
  <c r="H27" i="56"/>
  <c r="H28" i="56"/>
  <c r="H29" i="56"/>
  <c r="H30" i="56"/>
  <c r="H31" i="56"/>
  <c r="H32" i="56"/>
  <c r="H33" i="56"/>
  <c r="H34" i="56"/>
  <c r="H35" i="56"/>
  <c r="H38" i="56"/>
  <c r="H39" i="56"/>
  <c r="H40" i="56"/>
  <c r="H41" i="56"/>
  <c r="H42" i="56"/>
  <c r="H43" i="56"/>
  <c r="H44" i="56"/>
  <c r="H45" i="56"/>
  <c r="H46" i="56"/>
  <c r="H47" i="56"/>
  <c r="H48" i="56"/>
  <c r="H49" i="56"/>
  <c r="H50" i="56"/>
  <c r="H51" i="56"/>
  <c r="H52" i="56"/>
  <c r="H53" i="56"/>
  <c r="H54" i="56"/>
  <c r="H55" i="56"/>
  <c r="H56" i="56"/>
  <c r="H57" i="56"/>
  <c r="H58" i="56"/>
  <c r="H59" i="56"/>
  <c r="H60" i="56"/>
  <c r="H9" i="45"/>
  <c r="H10" i="45"/>
  <c r="H11" i="45"/>
  <c r="H12" i="45"/>
  <c r="H13" i="45"/>
  <c r="H14" i="45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H36" i="45"/>
  <c r="H38" i="45"/>
  <c r="H39" i="45"/>
  <c r="H40" i="45"/>
  <c r="H41" i="45"/>
  <c r="H42" i="45"/>
  <c r="H43" i="45"/>
  <c r="H44" i="45"/>
  <c r="H45" i="45"/>
  <c r="H46" i="45"/>
  <c r="H47" i="45"/>
  <c r="H48" i="45"/>
  <c r="H49" i="45"/>
  <c r="H50" i="45"/>
  <c r="H51" i="45"/>
  <c r="H52" i="45"/>
  <c r="H53" i="45"/>
  <c r="H54" i="45"/>
  <c r="H55" i="45"/>
  <c r="H56" i="45"/>
  <c r="H57" i="45"/>
  <c r="H58" i="45"/>
  <c r="H59" i="45"/>
  <c r="H60" i="45"/>
  <c r="H61" i="45"/>
  <c r="H62" i="45"/>
  <c r="H63" i="45"/>
  <c r="H64" i="45"/>
  <c r="H65" i="45"/>
  <c r="H66" i="45"/>
  <c r="H67" i="45"/>
  <c r="H68" i="45"/>
  <c r="H69" i="45"/>
  <c r="H70" i="45"/>
  <c r="H87" i="45"/>
  <c r="H74" i="45"/>
  <c r="H83" i="45"/>
  <c r="H85" i="45"/>
  <c r="H86" i="45"/>
  <c r="H71" i="45"/>
  <c r="H88" i="45"/>
  <c r="H102" i="45"/>
  <c r="H103" i="45"/>
  <c r="H75" i="45"/>
  <c r="H101" i="45"/>
  <c r="H106" i="45"/>
  <c r="H82" i="45"/>
  <c r="H78" i="45"/>
  <c r="H79" i="45"/>
  <c r="H84" i="45"/>
  <c r="H90" i="45"/>
  <c r="H104" i="45"/>
  <c r="H110" i="45"/>
  <c r="H111" i="45"/>
  <c r="H112" i="45"/>
  <c r="H113" i="45"/>
  <c r="H114" i="45"/>
  <c r="H115" i="45"/>
  <c r="H116" i="45"/>
  <c r="H117" i="45"/>
  <c r="BM110" i="45" l="1"/>
  <c r="BM65" i="45"/>
  <c r="BM59" i="45"/>
  <c r="AL18" i="7" s="1"/>
  <c r="BM53" i="45"/>
  <c r="BM47" i="45"/>
  <c r="BM41" i="45"/>
  <c r="BM35" i="45"/>
  <c r="BM29" i="45"/>
  <c r="BM23" i="45"/>
  <c r="BM17" i="45"/>
  <c r="BM11" i="45"/>
  <c r="BL47" i="45"/>
  <c r="D141" i="45"/>
  <c r="D158" i="45" s="1"/>
  <c r="D140" i="45"/>
  <c r="D157" i="45" s="1"/>
  <c r="D139" i="45"/>
  <c r="D156" i="45" s="1"/>
  <c r="D137" i="45"/>
  <c r="D154" i="45" s="1"/>
  <c r="D136" i="45"/>
  <c r="D153" i="45" s="1"/>
  <c r="D135" i="45"/>
  <c r="D134" i="45"/>
  <c r="D133" i="45"/>
  <c r="D132" i="45"/>
  <c r="D149" i="45" s="1"/>
  <c r="D131" i="45"/>
  <c r="D148" i="45" s="1"/>
  <c r="D130" i="45"/>
  <c r="D147" i="45" s="1"/>
  <c r="D129" i="45"/>
  <c r="D146" i="45" s="1"/>
  <c r="D128" i="45"/>
  <c r="D145" i="45" s="1"/>
  <c r="D127" i="45"/>
  <c r="AL12" i="7" l="1"/>
  <c r="AL28" i="7"/>
  <c r="AL33" i="7"/>
  <c r="AL21" i="7"/>
  <c r="AL14" i="7"/>
  <c r="BE147" i="45"/>
  <c r="AX147" i="45"/>
  <c r="AV147" i="45"/>
  <c r="AR147" i="45"/>
  <c r="AM147" i="45"/>
  <c r="AI147" i="45"/>
  <c r="BM147" i="45"/>
  <c r="BH147" i="45"/>
  <c r="BD147" i="45"/>
  <c r="AU147" i="45"/>
  <c r="AL147" i="45"/>
  <c r="AH147" i="45"/>
  <c r="BL147" i="45"/>
  <c r="BG147" i="45"/>
  <c r="BC147" i="45"/>
  <c r="AT147" i="45"/>
  <c r="AK147" i="45"/>
  <c r="AD147" i="45"/>
  <c r="BF147" i="45"/>
  <c r="BB147" i="45"/>
  <c r="AW147" i="45"/>
  <c r="AS147" i="45"/>
  <c r="AN147" i="45"/>
  <c r="AJ147" i="45"/>
  <c r="AA147" i="45"/>
  <c r="T147" i="45"/>
  <c r="P147" i="45"/>
  <c r="N147" i="45"/>
  <c r="Z147" i="45"/>
  <c r="S147" i="45"/>
  <c r="O147" i="45"/>
  <c r="AC147" i="45"/>
  <c r="Y147" i="45"/>
  <c r="R147" i="45"/>
  <c r="AB147" i="45"/>
  <c r="X147" i="45"/>
  <c r="Q147" i="45"/>
  <c r="BE156" i="45"/>
  <c r="AX156" i="45"/>
  <c r="AV156" i="45"/>
  <c r="AR156" i="45"/>
  <c r="AM156" i="45"/>
  <c r="AI156" i="45"/>
  <c r="Z156" i="45"/>
  <c r="BM156" i="45"/>
  <c r="BH156" i="45"/>
  <c r="BD156" i="45"/>
  <c r="AU156" i="45"/>
  <c r="AL156" i="45"/>
  <c r="AH156" i="45"/>
  <c r="AC156" i="45"/>
  <c r="Y156" i="45"/>
  <c r="BL156" i="45"/>
  <c r="BG156" i="45"/>
  <c r="BC156" i="45"/>
  <c r="AT156" i="45"/>
  <c r="AK156" i="45"/>
  <c r="AD156" i="45"/>
  <c r="AB156" i="45"/>
  <c r="X156" i="45"/>
  <c r="BF156" i="45"/>
  <c r="BB156" i="45"/>
  <c r="AW156" i="45"/>
  <c r="AS156" i="45"/>
  <c r="AN156" i="45"/>
  <c r="AJ156" i="45"/>
  <c r="AA156" i="45"/>
  <c r="T156" i="45"/>
  <c r="P156" i="45"/>
  <c r="N156" i="45"/>
  <c r="S156" i="45"/>
  <c r="O156" i="45"/>
  <c r="R156" i="45"/>
  <c r="Q156" i="45"/>
  <c r="BL148" i="45"/>
  <c r="BF148" i="45"/>
  <c r="BB148" i="45"/>
  <c r="AT148" i="45"/>
  <c r="AN148" i="45"/>
  <c r="AJ148" i="45"/>
  <c r="BE148" i="45"/>
  <c r="AW148" i="45"/>
  <c r="AS148" i="45"/>
  <c r="AM148" i="45"/>
  <c r="AI148" i="45"/>
  <c r="AD148" i="45"/>
  <c r="BH148" i="45"/>
  <c r="BD148" i="45"/>
  <c r="AV148" i="45"/>
  <c r="AR148" i="45"/>
  <c r="AL148" i="45"/>
  <c r="AH148" i="45"/>
  <c r="BM148" i="45"/>
  <c r="BG148" i="45"/>
  <c r="BC148" i="45"/>
  <c r="AX148" i="45"/>
  <c r="AU148" i="45"/>
  <c r="AK148" i="45"/>
  <c r="AC148" i="45"/>
  <c r="Y148" i="45"/>
  <c r="R148" i="45"/>
  <c r="AB148" i="45"/>
  <c r="X148" i="45"/>
  <c r="Q148" i="45"/>
  <c r="AA148" i="45"/>
  <c r="T148" i="45"/>
  <c r="P148" i="45"/>
  <c r="Z148" i="45"/>
  <c r="S148" i="45"/>
  <c r="O148" i="45"/>
  <c r="N148" i="45"/>
  <c r="BL157" i="45"/>
  <c r="BF157" i="45"/>
  <c r="BB157" i="45"/>
  <c r="AT157" i="45"/>
  <c r="AN157" i="45"/>
  <c r="AJ157" i="45"/>
  <c r="AB157" i="45"/>
  <c r="X157" i="45"/>
  <c r="BE157" i="45"/>
  <c r="AW157" i="45"/>
  <c r="AS157" i="45"/>
  <c r="AM157" i="45"/>
  <c r="AI157" i="45"/>
  <c r="AD157" i="45"/>
  <c r="AA157" i="45"/>
  <c r="BH157" i="45"/>
  <c r="BD157" i="45"/>
  <c r="AV157" i="45"/>
  <c r="AR157" i="45"/>
  <c r="AL157" i="45"/>
  <c r="AH157" i="45"/>
  <c r="Z157" i="45"/>
  <c r="BM157" i="45"/>
  <c r="BG157" i="45"/>
  <c r="BC157" i="45"/>
  <c r="AX157" i="45"/>
  <c r="AU157" i="45"/>
  <c r="AK157" i="45"/>
  <c r="AC157" i="45"/>
  <c r="Y157" i="45"/>
  <c r="R157" i="45"/>
  <c r="Q157" i="45"/>
  <c r="T157" i="45"/>
  <c r="P157" i="45"/>
  <c r="S157" i="45"/>
  <c r="O157" i="45"/>
  <c r="N157" i="45"/>
  <c r="BG145" i="45"/>
  <c r="BC145" i="45"/>
  <c r="AV145" i="45"/>
  <c r="AR145" i="45"/>
  <c r="AK145" i="45"/>
  <c r="AD145" i="45"/>
  <c r="BM145" i="45"/>
  <c r="BF145" i="45"/>
  <c r="BB145" i="45"/>
  <c r="AU145" i="45"/>
  <c r="AN145" i="45"/>
  <c r="AJ145" i="45"/>
  <c r="BL145" i="45"/>
  <c r="BE145" i="45"/>
  <c r="AX145" i="45"/>
  <c r="AT145" i="45"/>
  <c r="AM145" i="45"/>
  <c r="AI145" i="45"/>
  <c r="BH145" i="45"/>
  <c r="BD145" i="45"/>
  <c r="AW145" i="45"/>
  <c r="AS145" i="45"/>
  <c r="AL145" i="45"/>
  <c r="AH145" i="45"/>
  <c r="AA145" i="45"/>
  <c r="T145" i="45"/>
  <c r="P145" i="45"/>
  <c r="Z145" i="45"/>
  <c r="S145" i="45"/>
  <c r="O145" i="45"/>
  <c r="AC145" i="45"/>
  <c r="Y145" i="45"/>
  <c r="R145" i="45"/>
  <c r="N145" i="45"/>
  <c r="AB145" i="45"/>
  <c r="X145" i="45"/>
  <c r="Q145" i="45"/>
  <c r="BG149" i="45"/>
  <c r="BC149" i="45"/>
  <c r="AV149" i="45"/>
  <c r="AR149" i="45"/>
  <c r="AK149" i="45"/>
  <c r="AD149" i="45"/>
  <c r="BM149" i="45"/>
  <c r="BF149" i="45"/>
  <c r="BB149" i="45"/>
  <c r="AU149" i="45"/>
  <c r="AN149" i="45"/>
  <c r="AJ149" i="45"/>
  <c r="BL149" i="45"/>
  <c r="BE149" i="45"/>
  <c r="AX149" i="45"/>
  <c r="AT149" i="45"/>
  <c r="AM149" i="45"/>
  <c r="AI149" i="45"/>
  <c r="BH149" i="45"/>
  <c r="BD149" i="45"/>
  <c r="AW149" i="45"/>
  <c r="AS149" i="45"/>
  <c r="AL149" i="45"/>
  <c r="AH149" i="45"/>
  <c r="AA149" i="45"/>
  <c r="T149" i="45"/>
  <c r="P149" i="45"/>
  <c r="Z149" i="45"/>
  <c r="S149" i="45"/>
  <c r="O149" i="45"/>
  <c r="AC149" i="45"/>
  <c r="Y149" i="45"/>
  <c r="R149" i="45"/>
  <c r="N149" i="45"/>
  <c r="AB149" i="45"/>
  <c r="X149" i="45"/>
  <c r="Q149" i="45"/>
  <c r="BL153" i="45"/>
  <c r="BF153" i="45"/>
  <c r="BB153" i="45"/>
  <c r="AT153" i="45"/>
  <c r="AN153" i="45"/>
  <c r="AJ153" i="45"/>
  <c r="BE153" i="45"/>
  <c r="AW153" i="45"/>
  <c r="AS153" i="45"/>
  <c r="AM153" i="45"/>
  <c r="AI153" i="45"/>
  <c r="AD153" i="45"/>
  <c r="BH153" i="45"/>
  <c r="BD153" i="45"/>
  <c r="AV153" i="45"/>
  <c r="AR153" i="45"/>
  <c r="AL153" i="45"/>
  <c r="AH153" i="45"/>
  <c r="BM153" i="45"/>
  <c r="BG153" i="45"/>
  <c r="BC153" i="45"/>
  <c r="AX153" i="45"/>
  <c r="AU153" i="45"/>
  <c r="AK153" i="45"/>
  <c r="AC153" i="45"/>
  <c r="Y153" i="45"/>
  <c r="R153" i="45"/>
  <c r="AB153" i="45"/>
  <c r="X153" i="45"/>
  <c r="Q153" i="45"/>
  <c r="AA153" i="45"/>
  <c r="T153" i="45"/>
  <c r="P153" i="45"/>
  <c r="Z153" i="45"/>
  <c r="S153" i="45"/>
  <c r="O153" i="45"/>
  <c r="N153" i="45"/>
  <c r="BG158" i="45"/>
  <c r="BC158" i="45"/>
  <c r="AV158" i="45"/>
  <c r="AR158" i="45"/>
  <c r="AK158" i="45"/>
  <c r="AD158" i="45"/>
  <c r="Z158" i="45"/>
  <c r="BM158" i="45"/>
  <c r="BF158" i="45"/>
  <c r="BB158" i="45"/>
  <c r="AU158" i="45"/>
  <c r="AN158" i="45"/>
  <c r="AJ158" i="45"/>
  <c r="AC158" i="45"/>
  <c r="Y158" i="45"/>
  <c r="BL158" i="45"/>
  <c r="BE158" i="45"/>
  <c r="AX158" i="45"/>
  <c r="AT158" i="45"/>
  <c r="AM158" i="45"/>
  <c r="AI158" i="45"/>
  <c r="AB158" i="45"/>
  <c r="X158" i="45"/>
  <c r="BH158" i="45"/>
  <c r="BD158" i="45"/>
  <c r="AW158" i="45"/>
  <c r="AS158" i="45"/>
  <c r="AL158" i="45"/>
  <c r="AH158" i="45"/>
  <c r="AA158" i="45"/>
  <c r="T158" i="45"/>
  <c r="P158" i="45"/>
  <c r="S158" i="45"/>
  <c r="O158" i="45"/>
  <c r="R158" i="45"/>
  <c r="N158" i="45"/>
  <c r="Q158" i="45"/>
  <c r="BL146" i="45"/>
  <c r="BH146" i="45"/>
  <c r="BD146" i="45"/>
  <c r="AT146" i="45"/>
  <c r="AL146" i="45"/>
  <c r="AH146" i="45"/>
  <c r="BG146" i="45"/>
  <c r="BC146" i="45"/>
  <c r="AX146" i="45"/>
  <c r="AW146" i="45"/>
  <c r="AS146" i="45"/>
  <c r="AK146" i="45"/>
  <c r="BF146" i="45"/>
  <c r="BB146" i="45"/>
  <c r="AV146" i="45"/>
  <c r="AR146" i="45"/>
  <c r="AN146" i="45"/>
  <c r="AJ146" i="45"/>
  <c r="BM146" i="45"/>
  <c r="BE146" i="45"/>
  <c r="AU146" i="45"/>
  <c r="AM146" i="45"/>
  <c r="AI146" i="45"/>
  <c r="AD146" i="45"/>
  <c r="AC146" i="45"/>
  <c r="Y146" i="45"/>
  <c r="R146" i="45"/>
  <c r="AB146" i="45"/>
  <c r="X146" i="45"/>
  <c r="Q146" i="45"/>
  <c r="N146" i="45"/>
  <c r="AA146" i="45"/>
  <c r="T146" i="45"/>
  <c r="P146" i="45"/>
  <c r="Z146" i="45"/>
  <c r="S146" i="45"/>
  <c r="O146" i="45"/>
  <c r="BG154" i="45"/>
  <c r="BC154" i="45"/>
  <c r="AV154" i="45"/>
  <c r="AR154" i="45"/>
  <c r="AK154" i="45"/>
  <c r="AD154" i="45"/>
  <c r="Z154" i="45"/>
  <c r="BM154" i="45"/>
  <c r="BF154" i="45"/>
  <c r="BB154" i="45"/>
  <c r="AU154" i="45"/>
  <c r="AN154" i="45"/>
  <c r="AJ154" i="45"/>
  <c r="BL154" i="45"/>
  <c r="BE154" i="45"/>
  <c r="AX154" i="45"/>
  <c r="AT154" i="45"/>
  <c r="AM154" i="45"/>
  <c r="AI154" i="45"/>
  <c r="BH154" i="45"/>
  <c r="BD154" i="45"/>
  <c r="AW154" i="45"/>
  <c r="AS154" i="45"/>
  <c r="AL154" i="45"/>
  <c r="AH154" i="45"/>
  <c r="AB154" i="45"/>
  <c r="T154" i="45"/>
  <c r="P154" i="45"/>
  <c r="AA154" i="45"/>
  <c r="S154" i="45"/>
  <c r="O154" i="45"/>
  <c r="Y154" i="45"/>
  <c r="R154" i="45"/>
  <c r="N154" i="45"/>
  <c r="AC154" i="45"/>
  <c r="X154" i="45"/>
  <c r="Q154" i="45"/>
  <c r="AL24" i="7"/>
  <c r="AL25" i="7"/>
  <c r="AK15" i="7"/>
  <c r="D151" i="45"/>
  <c r="AL30" i="7"/>
  <c r="AL15" i="7"/>
  <c r="AL34" i="7"/>
  <c r="AL146" i="7"/>
  <c r="AL32" i="7"/>
  <c r="AL17" i="7"/>
  <c r="AL31" i="7"/>
  <c r="D152" i="45"/>
  <c r="AL16" i="7"/>
  <c r="AL8" i="7"/>
  <c r="D144" i="45"/>
  <c r="D150" i="45"/>
  <c r="AL147" i="7" l="1"/>
  <c r="BE151" i="45"/>
  <c r="AX151" i="45"/>
  <c r="AV151" i="45"/>
  <c r="AR151" i="45"/>
  <c r="AM151" i="45"/>
  <c r="AI151" i="45"/>
  <c r="BM151" i="45"/>
  <c r="BH151" i="45"/>
  <c r="BD151" i="45"/>
  <c r="AU151" i="45"/>
  <c r="AL151" i="45"/>
  <c r="AH151" i="45"/>
  <c r="BL151" i="45"/>
  <c r="BG151" i="45"/>
  <c r="BC151" i="45"/>
  <c r="AT151" i="45"/>
  <c r="AK151" i="45"/>
  <c r="AD151" i="45"/>
  <c r="BF151" i="45"/>
  <c r="BB151" i="45"/>
  <c r="AW151" i="45"/>
  <c r="AS151" i="45"/>
  <c r="AN151" i="45"/>
  <c r="AJ151" i="45"/>
  <c r="AA151" i="45"/>
  <c r="T151" i="45"/>
  <c r="P151" i="45"/>
  <c r="N151" i="45"/>
  <c r="Z151" i="45"/>
  <c r="S151" i="45"/>
  <c r="O151" i="45"/>
  <c r="AC151" i="45"/>
  <c r="Y151" i="45"/>
  <c r="R151" i="45"/>
  <c r="AB151" i="45"/>
  <c r="X151" i="45"/>
  <c r="Q151" i="45"/>
  <c r="BL150" i="45"/>
  <c r="BH150" i="45"/>
  <c r="BD150" i="45"/>
  <c r="AT150" i="45"/>
  <c r="AL150" i="45"/>
  <c r="AH150" i="45"/>
  <c r="BG150" i="45"/>
  <c r="BC150" i="45"/>
  <c r="AX150" i="45"/>
  <c r="AW150" i="45"/>
  <c r="AS150" i="45"/>
  <c r="AK150" i="45"/>
  <c r="BF150" i="45"/>
  <c r="BB150" i="45"/>
  <c r="AV150" i="45"/>
  <c r="AR150" i="45"/>
  <c r="AN150" i="45"/>
  <c r="AJ150" i="45"/>
  <c r="BM150" i="45"/>
  <c r="BE150" i="45"/>
  <c r="AU150" i="45"/>
  <c r="AM150" i="45"/>
  <c r="AI150" i="45"/>
  <c r="AD150" i="45"/>
  <c r="AC150" i="45"/>
  <c r="Y150" i="45"/>
  <c r="R150" i="45"/>
  <c r="AB150" i="45"/>
  <c r="X150" i="45"/>
  <c r="Q150" i="45"/>
  <c r="N150" i="45"/>
  <c r="AA150" i="45"/>
  <c r="T150" i="45"/>
  <c r="P150" i="45"/>
  <c r="Z150" i="45"/>
  <c r="S150" i="45"/>
  <c r="O150" i="45"/>
  <c r="BG152" i="45"/>
  <c r="BC152" i="45"/>
  <c r="AV152" i="45"/>
  <c r="AR152" i="45"/>
  <c r="AN152" i="45"/>
  <c r="AJ152" i="45"/>
  <c r="AB152" i="45"/>
  <c r="X152" i="45"/>
  <c r="Q152" i="45"/>
  <c r="AA152" i="45"/>
  <c r="BM152" i="45"/>
  <c r="BF152" i="45"/>
  <c r="BB152" i="45"/>
  <c r="AU152" i="45"/>
  <c r="AM152" i="45"/>
  <c r="AI152" i="45"/>
  <c r="T152" i="45"/>
  <c r="BL152" i="45"/>
  <c r="BE152" i="45"/>
  <c r="BE144" i="45" s="1"/>
  <c r="BE159" i="45" s="1"/>
  <c r="AT152" i="45"/>
  <c r="AL152" i="45"/>
  <c r="AH152" i="45"/>
  <c r="Z152" i="45"/>
  <c r="S152" i="45"/>
  <c r="O152" i="45"/>
  <c r="BH152" i="45"/>
  <c r="BD152" i="45"/>
  <c r="AX152" i="45"/>
  <c r="AX144" i="45" s="1"/>
  <c r="AX159" i="45" s="1"/>
  <c r="AW152" i="45"/>
  <c r="AS152" i="45"/>
  <c r="AK152" i="45"/>
  <c r="AK144" i="45" s="1"/>
  <c r="AK159" i="45" s="1"/>
  <c r="AD152" i="45"/>
  <c r="AC152" i="45"/>
  <c r="Y152" i="45"/>
  <c r="R152" i="45"/>
  <c r="N152" i="45"/>
  <c r="P152" i="45"/>
  <c r="P144" i="45" s="1"/>
  <c r="P159" i="45" s="1"/>
  <c r="M155" i="45"/>
  <c r="AU15" i="7"/>
  <c r="AL161" i="7"/>
  <c r="AL159" i="7"/>
  <c r="AL152" i="7"/>
  <c r="AL160" i="7"/>
  <c r="AL143" i="7"/>
  <c r="AL157" i="7"/>
  <c r="AW144" i="45" l="1"/>
  <c r="AW159" i="45" s="1"/>
  <c r="Q144" i="45"/>
  <c r="Q159" i="45" s="1"/>
  <c r="AB144" i="45"/>
  <c r="AB127" i="45" s="1"/>
  <c r="AB142" i="45" s="1"/>
  <c r="AD144" i="45"/>
  <c r="AD159" i="45" s="1"/>
  <c r="S144" i="45"/>
  <c r="S159" i="45" s="1"/>
  <c r="Y144" i="45"/>
  <c r="Y159" i="45" s="1"/>
  <c r="BH144" i="45"/>
  <c r="BH159" i="45" s="1"/>
  <c r="AH144" i="45"/>
  <c r="AH159" i="45" s="1"/>
  <c r="AA144" i="45"/>
  <c r="AA159" i="45" s="1"/>
  <c r="N144" i="45"/>
  <c r="N159" i="45" s="1"/>
  <c r="AT144" i="45"/>
  <c r="AT159" i="45" s="1"/>
  <c r="AI144" i="45"/>
  <c r="AI159" i="45" s="1"/>
  <c r="BF144" i="45"/>
  <c r="BF159" i="45" s="1"/>
  <c r="AM144" i="45"/>
  <c r="AM159" i="45" s="1"/>
  <c r="AJ144" i="45"/>
  <c r="AJ159" i="45" s="1"/>
  <c r="X144" i="45"/>
  <c r="X159" i="45" s="1"/>
  <c r="BC144" i="45"/>
  <c r="BC159" i="45" s="1"/>
  <c r="AC144" i="45"/>
  <c r="AC159" i="45" s="1"/>
  <c r="O144" i="45"/>
  <c r="O159" i="45" s="1"/>
  <c r="AL144" i="45"/>
  <c r="AL159" i="45" s="1"/>
  <c r="T144" i="45"/>
  <c r="T159" i="45" s="1"/>
  <c r="BB144" i="45"/>
  <c r="BB159" i="45" s="1"/>
  <c r="AN144" i="45"/>
  <c r="AN159" i="45" s="1"/>
  <c r="BG144" i="45"/>
  <c r="BG159" i="45" s="1"/>
  <c r="R144" i="45"/>
  <c r="R159" i="45" s="1"/>
  <c r="BD144" i="45"/>
  <c r="BD159" i="45" s="1"/>
  <c r="Z144" i="45"/>
  <c r="Z159" i="45" s="1"/>
  <c r="BM144" i="45"/>
  <c r="BM159" i="45" s="1"/>
  <c r="AV144" i="45"/>
  <c r="AV159" i="45" s="1"/>
  <c r="AS144" i="45"/>
  <c r="AS159" i="45" s="1"/>
  <c r="BL144" i="45"/>
  <c r="BL159" i="45" s="1"/>
  <c r="AU144" i="45"/>
  <c r="AU159" i="45" s="1"/>
  <c r="AR144" i="45"/>
  <c r="AR159" i="45" s="1"/>
  <c r="D80" i="56"/>
  <c r="D93" i="56" s="1"/>
  <c r="D79" i="56"/>
  <c r="D92" i="56" s="1"/>
  <c r="D91" i="56"/>
  <c r="D77" i="56"/>
  <c r="D90" i="56" s="1"/>
  <c r="D76" i="56"/>
  <c r="D89" i="56" s="1"/>
  <c r="D75" i="56"/>
  <c r="D88" i="56" s="1"/>
  <c r="D74" i="56"/>
  <c r="D87" i="56" s="1"/>
  <c r="D73" i="56"/>
  <c r="D86" i="56" s="1"/>
  <c r="D72" i="56"/>
  <c r="D85" i="56" s="1"/>
  <c r="D71" i="56"/>
  <c r="D84" i="56" s="1"/>
  <c r="BB84" i="56" s="1"/>
  <c r="D70" i="56"/>
  <c r="D73" i="43"/>
  <c r="D85" i="43" s="1"/>
  <c r="D72" i="43"/>
  <c r="D84" i="43" s="1"/>
  <c r="D71" i="43"/>
  <c r="D83" i="43" s="1"/>
  <c r="D70" i="43"/>
  <c r="D82" i="43" s="1"/>
  <c r="D69" i="43"/>
  <c r="D81" i="43" s="1"/>
  <c r="D68" i="43"/>
  <c r="D67" i="43"/>
  <c r="D79" i="43" s="1"/>
  <c r="D66" i="43"/>
  <c r="D78" i="43" s="1"/>
  <c r="D65" i="43"/>
  <c r="D77" i="43" s="1"/>
  <c r="D64" i="43"/>
  <c r="AB159" i="45" l="1"/>
  <c r="D80" i="43"/>
  <c r="D76" i="43"/>
  <c r="D83" i="56"/>
  <c r="K256" i="47" l="1"/>
  <c r="K255" i="47"/>
  <c r="K105" i="47"/>
  <c r="K284" i="47"/>
  <c r="K274" i="47"/>
  <c r="K280" i="47"/>
  <c r="K276" i="47"/>
  <c r="K288" i="47"/>
  <c r="K275" i="47"/>
  <c r="K290" i="47"/>
  <c r="K243" i="47"/>
  <c r="K292" i="47"/>
  <c r="K289" i="47"/>
  <c r="K291" i="47"/>
  <c r="CA39" i="42"/>
  <c r="BZ39" i="42"/>
  <c r="BY39" i="42"/>
  <c r="BX39" i="42"/>
  <c r="BW39" i="42"/>
  <c r="BV39" i="42"/>
  <c r="BN39" i="42"/>
  <c r="BI39" i="42"/>
  <c r="AY39" i="42"/>
  <c r="AO39" i="42"/>
  <c r="AE39" i="42"/>
  <c r="U39" i="42"/>
  <c r="D63" i="42"/>
  <c r="D73" i="42" s="1"/>
  <c r="CA23" i="42"/>
  <c r="BZ23" i="42"/>
  <c r="BY23" i="42"/>
  <c r="BX23" i="42"/>
  <c r="BW23" i="42"/>
  <c r="BV23" i="42"/>
  <c r="BN23" i="42"/>
  <c r="BI23" i="42"/>
  <c r="AY23" i="42"/>
  <c r="AO23" i="42"/>
  <c r="AE23" i="42"/>
  <c r="U23" i="42"/>
  <c r="H23" i="42"/>
  <c r="N73" i="42" l="1"/>
  <c r="R73" i="42"/>
  <c r="BG73" i="42"/>
  <c r="BC73" i="42"/>
  <c r="AU73" i="42"/>
  <c r="AM73" i="42"/>
  <c r="AI73" i="42"/>
  <c r="AD73" i="42"/>
  <c r="Z73" i="42"/>
  <c r="Q73" i="42"/>
  <c r="BF73" i="42"/>
  <c r="BB73" i="42"/>
  <c r="AX73" i="42"/>
  <c r="AT73" i="42"/>
  <c r="AL73" i="42"/>
  <c r="AH73" i="42"/>
  <c r="AC73" i="42"/>
  <c r="Y73" i="42"/>
  <c r="T73" i="42"/>
  <c r="P73" i="42"/>
  <c r="BM73" i="42"/>
  <c r="BE73" i="42"/>
  <c r="AW73" i="42"/>
  <c r="AS73" i="42"/>
  <c r="AK73" i="42"/>
  <c r="AB73" i="42"/>
  <c r="S73" i="42"/>
  <c r="O73" i="42"/>
  <c r="BL73" i="42"/>
  <c r="BH73" i="42"/>
  <c r="BD73" i="42"/>
  <c r="AV73" i="42"/>
  <c r="AR73" i="42"/>
  <c r="AN73" i="42"/>
  <c r="AJ73" i="42"/>
  <c r="AA73" i="42"/>
  <c r="X73" i="42"/>
  <c r="M39" i="42"/>
  <c r="M23" i="42"/>
  <c r="CB23" i="42" s="1"/>
  <c r="M73" i="42" l="1"/>
  <c r="CB39" i="42"/>
  <c r="P84" i="25"/>
  <c r="CA20" i="25"/>
  <c r="BZ20" i="25"/>
  <c r="BY20" i="25"/>
  <c r="BX20" i="25"/>
  <c r="BW20" i="25"/>
  <c r="BV20" i="25"/>
  <c r="BN20" i="25"/>
  <c r="BI20" i="25"/>
  <c r="AY20" i="25"/>
  <c r="AO20" i="25"/>
  <c r="U20" i="25"/>
  <c r="H20" i="25"/>
  <c r="P89" i="25" l="1"/>
  <c r="D79" i="7"/>
  <c r="P87" i="25"/>
  <c r="P88" i="25"/>
  <c r="D78" i="7"/>
  <c r="D74" i="7"/>
  <c r="D75" i="7"/>
  <c r="D81" i="7"/>
  <c r="D83" i="7"/>
  <c r="D70" i="7"/>
  <c r="M20" i="25"/>
  <c r="CB20" i="25" l="1"/>
  <c r="L20" i="25"/>
  <c r="P90" i="25"/>
  <c r="AT94" i="47" l="1"/>
  <c r="AT8" i="47"/>
  <c r="D96" i="47"/>
  <c r="AW96" i="47" s="1"/>
  <c r="AT91" i="47"/>
  <c r="N55" i="25" l="1"/>
  <c r="N69" i="25" l="1"/>
  <c r="N4" i="42"/>
  <c r="H54" i="43" l="1"/>
  <c r="H51" i="43"/>
  <c r="H48" i="43"/>
  <c r="H47" i="43"/>
  <c r="H44" i="43"/>
  <c r="H43" i="43"/>
  <c r="H42" i="43"/>
  <c r="H41" i="43"/>
  <c r="H40" i="43"/>
  <c r="H39" i="43"/>
  <c r="H38" i="43"/>
  <c r="H37" i="43"/>
  <c r="H36" i="43"/>
  <c r="H35" i="43"/>
  <c r="H34" i="43"/>
  <c r="H33" i="43"/>
  <c r="H32" i="43"/>
  <c r="H31" i="43"/>
  <c r="H30" i="43"/>
  <c r="H29" i="43"/>
  <c r="H28" i="43"/>
  <c r="H27" i="43"/>
  <c r="H24" i="43"/>
  <c r="H23" i="43"/>
  <c r="H22" i="43"/>
  <c r="H20" i="43"/>
  <c r="H19" i="43"/>
  <c r="H18" i="43"/>
  <c r="H17" i="43"/>
  <c r="H16" i="43"/>
  <c r="H15" i="43"/>
  <c r="H14" i="43"/>
  <c r="H13" i="43"/>
  <c r="H12" i="43"/>
  <c r="H11" i="43"/>
  <c r="H10" i="43"/>
  <c r="H9" i="43"/>
  <c r="H8" i="43"/>
  <c r="H7" i="43"/>
  <c r="H49" i="42"/>
  <c r="H47" i="42"/>
  <c r="H46" i="42"/>
  <c r="H45" i="42"/>
  <c r="H44" i="42"/>
  <c r="H33" i="42"/>
  <c r="H28" i="42"/>
  <c r="H38" i="42"/>
  <c r="H24" i="42"/>
  <c r="H22" i="42"/>
  <c r="H21" i="42"/>
  <c r="H37" i="42"/>
  <c r="H36" i="42"/>
  <c r="H35" i="42"/>
  <c r="H34" i="42"/>
  <c r="H20" i="42"/>
  <c r="H12" i="42"/>
  <c r="H11" i="42"/>
  <c r="H9" i="42"/>
  <c r="H8" i="42"/>
  <c r="H7" i="42"/>
  <c r="H29" i="25"/>
  <c r="H28" i="25"/>
  <c r="H27" i="25"/>
  <c r="H25" i="25"/>
  <c r="H24" i="25"/>
  <c r="H23" i="25"/>
  <c r="H22" i="25"/>
  <c r="H19" i="25"/>
  <c r="H18" i="25"/>
  <c r="H17" i="25"/>
  <c r="H8" i="56"/>
  <c r="H7" i="56"/>
  <c r="BM24" i="25"/>
  <c r="BL24" i="25"/>
  <c r="BH24" i="25"/>
  <c r="BG24" i="25"/>
  <c r="BF24" i="25"/>
  <c r="BE24" i="25"/>
  <c r="BD24" i="25"/>
  <c r="BC24" i="25"/>
  <c r="BB24" i="25"/>
  <c r="AX24" i="25"/>
  <c r="AW24" i="25"/>
  <c r="AV24" i="25"/>
  <c r="AR24" i="25"/>
  <c r="AN24" i="25"/>
  <c r="AM24" i="25"/>
  <c r="AL24" i="25"/>
  <c r="AK24" i="25"/>
  <c r="AJ24" i="25"/>
  <c r="AI24" i="25"/>
  <c r="AH24" i="25"/>
  <c r="AD24" i="25"/>
  <c r="AC24" i="25"/>
  <c r="AB24" i="25"/>
  <c r="AA24" i="25"/>
  <c r="Z24" i="25"/>
  <c r="Y24" i="25"/>
  <c r="X24" i="25"/>
  <c r="T24" i="25"/>
  <c r="S24" i="25"/>
  <c r="Q24" i="25"/>
  <c r="B90" i="7"/>
  <c r="R24" i="25"/>
  <c r="R17" i="25"/>
  <c r="F69" i="7" s="1"/>
  <c r="CA66" i="42"/>
  <c r="BZ66" i="42"/>
  <c r="BY66" i="42"/>
  <c r="BX66" i="42"/>
  <c r="BW66" i="42"/>
  <c r="BV66" i="42"/>
  <c r="CA65" i="42"/>
  <c r="BZ65" i="42"/>
  <c r="BY65" i="42"/>
  <c r="BX65" i="42"/>
  <c r="BW65" i="42"/>
  <c r="BV65" i="42"/>
  <c r="CA64" i="42"/>
  <c r="BZ64" i="42"/>
  <c r="BY64" i="42"/>
  <c r="BX64" i="42"/>
  <c r="BW64" i="42"/>
  <c r="BV64" i="42"/>
  <c r="CA63" i="42"/>
  <c r="BZ63" i="42"/>
  <c r="BY63" i="42"/>
  <c r="BX63" i="42"/>
  <c r="BW63" i="42"/>
  <c r="BV63" i="42"/>
  <c r="CA62" i="42"/>
  <c r="BZ62" i="42"/>
  <c r="BY62" i="42"/>
  <c r="BX62" i="42"/>
  <c r="BW62" i="42"/>
  <c r="BV62" i="42"/>
  <c r="CA60" i="42"/>
  <c r="BZ60" i="42"/>
  <c r="BY60" i="42"/>
  <c r="BX60" i="42"/>
  <c r="BW60" i="42"/>
  <c r="BV60" i="42"/>
  <c r="CA49" i="42"/>
  <c r="BZ49" i="42"/>
  <c r="BY49" i="42"/>
  <c r="BX49" i="42"/>
  <c r="BW49" i="42"/>
  <c r="BV49" i="42"/>
  <c r="CA47" i="42"/>
  <c r="BZ47" i="42"/>
  <c r="BY47" i="42"/>
  <c r="BX47" i="42"/>
  <c r="BW47" i="42"/>
  <c r="BV47" i="42"/>
  <c r="CA45" i="42"/>
  <c r="BZ45" i="42"/>
  <c r="BY45" i="42"/>
  <c r="BX45" i="42"/>
  <c r="BW45" i="42"/>
  <c r="BV45" i="42"/>
  <c r="CA44" i="42"/>
  <c r="BZ44" i="42"/>
  <c r="BY44" i="42"/>
  <c r="BX44" i="42"/>
  <c r="BW44" i="42"/>
  <c r="BV44" i="42"/>
  <c r="CA43" i="42"/>
  <c r="BZ43" i="42"/>
  <c r="BY43" i="42"/>
  <c r="BX43" i="42"/>
  <c r="BW43" i="42"/>
  <c r="BV43" i="42"/>
  <c r="CA33" i="42"/>
  <c r="BZ33" i="42"/>
  <c r="BY33" i="42"/>
  <c r="BX33" i="42"/>
  <c r="BW33" i="42"/>
  <c r="BV33" i="42"/>
  <c r="CA28" i="42"/>
  <c r="BZ28" i="42"/>
  <c r="BY28" i="42"/>
  <c r="BX28" i="42"/>
  <c r="BW28" i="42"/>
  <c r="BV28" i="42"/>
  <c r="CA27" i="42"/>
  <c r="BZ27" i="42"/>
  <c r="BY27" i="42"/>
  <c r="BX27" i="42"/>
  <c r="BW27" i="42"/>
  <c r="BV27" i="42"/>
  <c r="CA26" i="42"/>
  <c r="BZ26" i="42"/>
  <c r="BY26" i="42"/>
  <c r="BX26" i="42"/>
  <c r="BW26" i="42"/>
  <c r="BV26" i="42"/>
  <c r="CA41" i="42"/>
  <c r="BZ41" i="42"/>
  <c r="BY41" i="42"/>
  <c r="BX41" i="42"/>
  <c r="BW41" i="42"/>
  <c r="BV41" i="42"/>
  <c r="CA40" i="42"/>
  <c r="BZ40" i="42"/>
  <c r="BY40" i="42"/>
  <c r="BX40" i="42"/>
  <c r="BW40" i="42"/>
  <c r="BV40" i="42"/>
  <c r="CA24" i="42"/>
  <c r="BZ24" i="42"/>
  <c r="BY24" i="42"/>
  <c r="BX24" i="42"/>
  <c r="BW24" i="42"/>
  <c r="BV24" i="42"/>
  <c r="CA22" i="42"/>
  <c r="BZ22" i="42"/>
  <c r="BY22" i="42"/>
  <c r="BX22" i="42"/>
  <c r="BW22" i="42"/>
  <c r="BV22" i="42"/>
  <c r="CA37" i="42"/>
  <c r="BZ37" i="42"/>
  <c r="BY37" i="42"/>
  <c r="BX37" i="42"/>
  <c r="BW37" i="42"/>
  <c r="BV37" i="42"/>
  <c r="CA36" i="42"/>
  <c r="BZ36" i="42"/>
  <c r="BY36" i="42"/>
  <c r="BX36" i="42"/>
  <c r="BW36" i="42"/>
  <c r="BV36" i="42"/>
  <c r="CA35" i="42"/>
  <c r="BZ35" i="42"/>
  <c r="BY35" i="42"/>
  <c r="BX35" i="42"/>
  <c r="BW35" i="42"/>
  <c r="BV35" i="42"/>
  <c r="CA20" i="42"/>
  <c r="BZ20" i="42"/>
  <c r="BY20" i="42"/>
  <c r="BX20" i="42"/>
  <c r="BW20" i="42"/>
  <c r="BV20" i="42"/>
  <c r="CA12" i="42"/>
  <c r="BZ12" i="42"/>
  <c r="BY12" i="42"/>
  <c r="BX12" i="42"/>
  <c r="BW12" i="42"/>
  <c r="BV12" i="42"/>
  <c r="CA11" i="42"/>
  <c r="BZ11" i="42"/>
  <c r="BY11" i="42"/>
  <c r="BX11" i="42"/>
  <c r="BW11" i="42"/>
  <c r="BV11" i="42"/>
  <c r="CA9" i="42"/>
  <c r="BZ9" i="42"/>
  <c r="BY9" i="42"/>
  <c r="BX9" i="42"/>
  <c r="BW9" i="42"/>
  <c r="BV9" i="42"/>
  <c r="CA8" i="42"/>
  <c r="BZ8" i="42"/>
  <c r="BY8" i="42"/>
  <c r="BX8" i="42"/>
  <c r="BW8" i="42"/>
  <c r="BV8" i="42"/>
  <c r="CA52" i="25"/>
  <c r="BZ52" i="25"/>
  <c r="BY52" i="25"/>
  <c r="BX52" i="25"/>
  <c r="BW52" i="25"/>
  <c r="BV52" i="25"/>
  <c r="CA51" i="25"/>
  <c r="BZ51" i="25"/>
  <c r="BY51" i="25"/>
  <c r="BX51" i="25"/>
  <c r="BW51" i="25"/>
  <c r="BV51" i="25"/>
  <c r="CA50" i="25"/>
  <c r="BZ50" i="25"/>
  <c r="BY50" i="25"/>
  <c r="BX50" i="25"/>
  <c r="BW50" i="25"/>
  <c r="BV50" i="25"/>
  <c r="CA49" i="25"/>
  <c r="BZ49" i="25"/>
  <c r="BY49" i="25"/>
  <c r="BX49" i="25"/>
  <c r="BW49" i="25"/>
  <c r="BV49" i="25"/>
  <c r="CA48" i="25"/>
  <c r="BZ48" i="25"/>
  <c r="BY48" i="25"/>
  <c r="BX48" i="25"/>
  <c r="BW48" i="25"/>
  <c r="BV48" i="25"/>
  <c r="CA46" i="25"/>
  <c r="BZ46" i="25"/>
  <c r="BY46" i="25"/>
  <c r="BX46" i="25"/>
  <c r="BW46" i="25"/>
  <c r="BV46" i="25"/>
  <c r="CA45" i="25"/>
  <c r="BZ45" i="25"/>
  <c r="BY45" i="25"/>
  <c r="BX45" i="25"/>
  <c r="BW45" i="25"/>
  <c r="BV45" i="25"/>
  <c r="CA43" i="25"/>
  <c r="BZ43" i="25"/>
  <c r="BY43" i="25"/>
  <c r="BX43" i="25"/>
  <c r="BW43" i="25"/>
  <c r="BV43" i="25"/>
  <c r="CA42" i="25"/>
  <c r="BZ42" i="25"/>
  <c r="BY42" i="25"/>
  <c r="BX42" i="25"/>
  <c r="BW42" i="25"/>
  <c r="BV42" i="25"/>
  <c r="CA41" i="25"/>
  <c r="BZ41" i="25"/>
  <c r="BY41" i="25"/>
  <c r="BX41" i="25"/>
  <c r="BW41" i="25"/>
  <c r="BV41" i="25"/>
  <c r="CA40" i="25"/>
  <c r="BZ40" i="25"/>
  <c r="BY40" i="25"/>
  <c r="BX40" i="25"/>
  <c r="BW40" i="25"/>
  <c r="BV40" i="25"/>
  <c r="CA28" i="25"/>
  <c r="BZ28" i="25"/>
  <c r="BY28" i="25"/>
  <c r="BX28" i="25"/>
  <c r="BW28" i="25"/>
  <c r="BV28" i="25"/>
  <c r="CA27" i="25"/>
  <c r="BZ27" i="25"/>
  <c r="BY27" i="25"/>
  <c r="BX27" i="25"/>
  <c r="BW27" i="25"/>
  <c r="BV27" i="25"/>
  <c r="CA25" i="25"/>
  <c r="BZ25" i="25"/>
  <c r="BY25" i="25"/>
  <c r="BX25" i="25"/>
  <c r="BW25" i="25"/>
  <c r="BV25" i="25"/>
  <c r="CA23" i="25"/>
  <c r="BZ23" i="25"/>
  <c r="BY23" i="25"/>
  <c r="BX23" i="25"/>
  <c r="BW23" i="25"/>
  <c r="BV23" i="25"/>
  <c r="CA22" i="25"/>
  <c r="BZ22" i="25"/>
  <c r="BY22" i="25"/>
  <c r="BX22" i="25"/>
  <c r="BW22" i="25"/>
  <c r="BV22" i="25"/>
  <c r="CA19" i="25"/>
  <c r="BZ19" i="25"/>
  <c r="BY19" i="25"/>
  <c r="BX19" i="25"/>
  <c r="BW19" i="25"/>
  <c r="BV19" i="25"/>
  <c r="CA18" i="25"/>
  <c r="BZ18" i="25"/>
  <c r="BY18" i="25"/>
  <c r="BX18" i="25"/>
  <c r="BW18" i="25"/>
  <c r="BV18" i="25"/>
  <c r="CA73" i="43"/>
  <c r="BZ73" i="43"/>
  <c r="BY73" i="43"/>
  <c r="BX73" i="43"/>
  <c r="BW73" i="43"/>
  <c r="BV73" i="43"/>
  <c r="CA72" i="43"/>
  <c r="BZ72" i="43"/>
  <c r="BY72" i="43"/>
  <c r="BX72" i="43"/>
  <c r="BW72" i="43"/>
  <c r="BV72" i="43"/>
  <c r="CA71" i="43"/>
  <c r="BZ71" i="43"/>
  <c r="BY71" i="43"/>
  <c r="BX71" i="43"/>
  <c r="BW71" i="43"/>
  <c r="BV71" i="43"/>
  <c r="CA70" i="43"/>
  <c r="BZ70" i="43"/>
  <c r="BY70" i="43"/>
  <c r="BX70" i="43"/>
  <c r="BW70" i="43"/>
  <c r="BV70" i="43"/>
  <c r="CA69" i="43"/>
  <c r="BZ69" i="43"/>
  <c r="BY69" i="43"/>
  <c r="BX69" i="43"/>
  <c r="BW69" i="43"/>
  <c r="BV69" i="43"/>
  <c r="CA68" i="43"/>
  <c r="BZ68" i="43"/>
  <c r="BY68" i="43"/>
  <c r="BX68" i="43"/>
  <c r="BW68" i="43"/>
  <c r="BV68" i="43"/>
  <c r="CA67" i="43"/>
  <c r="BZ67" i="43"/>
  <c r="BY67" i="43"/>
  <c r="BX67" i="43"/>
  <c r="BW67" i="43"/>
  <c r="BV67" i="43"/>
  <c r="CA66" i="43"/>
  <c r="BZ66" i="43"/>
  <c r="BY66" i="43"/>
  <c r="BX66" i="43"/>
  <c r="BW66" i="43"/>
  <c r="BV66" i="43"/>
  <c r="CA65" i="43"/>
  <c r="BZ65" i="43"/>
  <c r="BY65" i="43"/>
  <c r="BX65" i="43"/>
  <c r="BW65" i="43"/>
  <c r="BV65" i="43"/>
  <c r="CA54" i="43"/>
  <c r="BZ54" i="43"/>
  <c r="BY54" i="43"/>
  <c r="BX54" i="43"/>
  <c r="BW54" i="43"/>
  <c r="BV54" i="43"/>
  <c r="CA51" i="43"/>
  <c r="BZ51" i="43"/>
  <c r="BY51" i="43"/>
  <c r="BX51" i="43"/>
  <c r="BW51" i="43"/>
  <c r="BV51" i="43"/>
  <c r="CA48" i="43"/>
  <c r="BZ48" i="43"/>
  <c r="BY48" i="43"/>
  <c r="BX48" i="43"/>
  <c r="BW48" i="43"/>
  <c r="BV48" i="43"/>
  <c r="CA47" i="43"/>
  <c r="BZ47" i="43"/>
  <c r="BY47" i="43"/>
  <c r="BX47" i="43"/>
  <c r="BW47" i="43"/>
  <c r="BV47" i="43"/>
  <c r="CA43" i="43"/>
  <c r="BZ43" i="43"/>
  <c r="BY43" i="43"/>
  <c r="BX43" i="43"/>
  <c r="BW43" i="43"/>
  <c r="BV43" i="43"/>
  <c r="CA42" i="43"/>
  <c r="BZ42" i="43"/>
  <c r="BY42" i="43"/>
  <c r="BX42" i="43"/>
  <c r="BW42" i="43"/>
  <c r="BV42" i="43"/>
  <c r="CA41" i="43"/>
  <c r="BZ41" i="43"/>
  <c r="BY41" i="43"/>
  <c r="BX41" i="43"/>
  <c r="BW41" i="43"/>
  <c r="BV41" i="43"/>
  <c r="CA39" i="43"/>
  <c r="BZ39" i="43"/>
  <c r="BY39" i="43"/>
  <c r="BX39" i="43"/>
  <c r="BW39" i="43"/>
  <c r="BV39" i="43"/>
  <c r="CA38" i="43"/>
  <c r="BZ38" i="43"/>
  <c r="BY38" i="43"/>
  <c r="BX38" i="43"/>
  <c r="BW38" i="43"/>
  <c r="BV38" i="43"/>
  <c r="CA37" i="43"/>
  <c r="BZ37" i="43"/>
  <c r="BY37" i="43"/>
  <c r="BX37" i="43"/>
  <c r="BW37" i="43"/>
  <c r="BV37" i="43"/>
  <c r="CA35" i="43"/>
  <c r="BZ35" i="43"/>
  <c r="BY35" i="43"/>
  <c r="BX35" i="43"/>
  <c r="BW35" i="43"/>
  <c r="BV35" i="43"/>
  <c r="CA34" i="43"/>
  <c r="BZ34" i="43"/>
  <c r="BY34" i="43"/>
  <c r="BX34" i="43"/>
  <c r="BW34" i="43"/>
  <c r="BV34" i="43"/>
  <c r="CA33" i="43"/>
  <c r="BZ33" i="43"/>
  <c r="BY33" i="43"/>
  <c r="BX33" i="43"/>
  <c r="BW33" i="43"/>
  <c r="BV33" i="43"/>
  <c r="CA31" i="43"/>
  <c r="BZ31" i="43"/>
  <c r="BY31" i="43"/>
  <c r="BX31" i="43"/>
  <c r="BW31" i="43"/>
  <c r="BV31" i="43"/>
  <c r="CA30" i="43"/>
  <c r="BZ30" i="43"/>
  <c r="BY30" i="43"/>
  <c r="BX30" i="43"/>
  <c r="BW30" i="43"/>
  <c r="BV30" i="43"/>
  <c r="CA29" i="43"/>
  <c r="BZ29" i="43"/>
  <c r="BY29" i="43"/>
  <c r="BX29" i="43"/>
  <c r="BW29" i="43"/>
  <c r="BV29" i="43"/>
  <c r="CA27" i="43"/>
  <c r="BZ27" i="43"/>
  <c r="BY27" i="43"/>
  <c r="BX27" i="43"/>
  <c r="BW27" i="43"/>
  <c r="BV27" i="43"/>
  <c r="CA24" i="43"/>
  <c r="BZ24" i="43"/>
  <c r="BY24" i="43"/>
  <c r="BX24" i="43"/>
  <c r="BW24" i="43"/>
  <c r="BV24" i="43"/>
  <c r="CA22" i="43"/>
  <c r="BZ22" i="43"/>
  <c r="BY22" i="43"/>
  <c r="BX22" i="43"/>
  <c r="BW22" i="43"/>
  <c r="BV22" i="43"/>
  <c r="CA21" i="43"/>
  <c r="BZ21" i="43"/>
  <c r="BY21" i="43"/>
  <c r="BX21" i="43"/>
  <c r="BW21" i="43"/>
  <c r="BV21" i="43"/>
  <c r="CA20" i="43"/>
  <c r="BZ20" i="43"/>
  <c r="BY20" i="43"/>
  <c r="BX20" i="43"/>
  <c r="BW20" i="43"/>
  <c r="BV20" i="43"/>
  <c r="CA18" i="43"/>
  <c r="BZ18" i="43"/>
  <c r="BY18" i="43"/>
  <c r="BX18" i="43"/>
  <c r="BW18" i="43"/>
  <c r="BV18" i="43"/>
  <c r="CA17" i="43"/>
  <c r="BZ17" i="43"/>
  <c r="BY17" i="43"/>
  <c r="BX17" i="43"/>
  <c r="BW17" i="43"/>
  <c r="BV17" i="43"/>
  <c r="CA16" i="43"/>
  <c r="BZ16" i="43"/>
  <c r="BY16" i="43"/>
  <c r="BX16" i="43"/>
  <c r="BW16" i="43"/>
  <c r="BV16" i="43"/>
  <c r="CA14" i="43"/>
  <c r="BZ14" i="43"/>
  <c r="BY14" i="43"/>
  <c r="BX14" i="43"/>
  <c r="BW14" i="43"/>
  <c r="BV14" i="43"/>
  <c r="CA13" i="43"/>
  <c r="BZ13" i="43"/>
  <c r="BY13" i="43"/>
  <c r="BX13" i="43"/>
  <c r="BW13" i="43"/>
  <c r="BV13" i="43"/>
  <c r="CA12" i="43"/>
  <c r="BZ12" i="43"/>
  <c r="BY12" i="43"/>
  <c r="BX12" i="43"/>
  <c r="BW12" i="43"/>
  <c r="BV12" i="43"/>
  <c r="CA10" i="43"/>
  <c r="BZ10" i="43"/>
  <c r="BY10" i="43"/>
  <c r="BX10" i="43"/>
  <c r="BW10" i="43"/>
  <c r="BV10" i="43"/>
  <c r="CA9" i="43"/>
  <c r="BZ9" i="43"/>
  <c r="BY9" i="43"/>
  <c r="BX9" i="43"/>
  <c r="BW9" i="43"/>
  <c r="BV9" i="43"/>
  <c r="CA8" i="43"/>
  <c r="BZ8" i="43"/>
  <c r="BY8" i="43"/>
  <c r="BX8" i="43"/>
  <c r="BW8" i="43"/>
  <c r="BV8" i="43"/>
  <c r="CA141" i="45"/>
  <c r="BZ141" i="45"/>
  <c r="BY141" i="45"/>
  <c r="BX141" i="45"/>
  <c r="BW141" i="45"/>
  <c r="BV141" i="45"/>
  <c r="CA140" i="45"/>
  <c r="BZ140" i="45"/>
  <c r="BY140" i="45"/>
  <c r="BX140" i="45"/>
  <c r="BW140" i="45"/>
  <c r="BV140" i="45"/>
  <c r="CA139" i="45"/>
  <c r="BZ139" i="45"/>
  <c r="BY139" i="45"/>
  <c r="BX139" i="45"/>
  <c r="BW139" i="45"/>
  <c r="BV139" i="45"/>
  <c r="CA137" i="45"/>
  <c r="BZ137" i="45"/>
  <c r="BY137" i="45"/>
  <c r="BX137" i="45"/>
  <c r="BW137" i="45"/>
  <c r="BV137" i="45"/>
  <c r="CA136" i="45"/>
  <c r="BZ136" i="45"/>
  <c r="BY136" i="45"/>
  <c r="BX136" i="45"/>
  <c r="BW136" i="45"/>
  <c r="BV136" i="45"/>
  <c r="CA135" i="45"/>
  <c r="BZ135" i="45"/>
  <c r="BY135" i="45"/>
  <c r="BX135" i="45"/>
  <c r="BW135" i="45"/>
  <c r="BV135" i="45"/>
  <c r="CA134" i="45"/>
  <c r="BZ134" i="45"/>
  <c r="BY134" i="45"/>
  <c r="BX134" i="45"/>
  <c r="BW134" i="45"/>
  <c r="BV134" i="45"/>
  <c r="CA133" i="45"/>
  <c r="BZ133" i="45"/>
  <c r="BY133" i="45"/>
  <c r="BX133" i="45"/>
  <c r="BW133" i="45"/>
  <c r="BV133" i="45"/>
  <c r="CA132" i="45"/>
  <c r="BZ132" i="45"/>
  <c r="BY132" i="45"/>
  <c r="BX132" i="45"/>
  <c r="BW132" i="45"/>
  <c r="BV132" i="45"/>
  <c r="CA131" i="45"/>
  <c r="BZ131" i="45"/>
  <c r="BY131" i="45"/>
  <c r="BX131" i="45"/>
  <c r="BW131" i="45"/>
  <c r="BV131" i="45"/>
  <c r="CA130" i="45"/>
  <c r="BZ130" i="45"/>
  <c r="BY130" i="45"/>
  <c r="BX130" i="45"/>
  <c r="BW130" i="45"/>
  <c r="BV130" i="45"/>
  <c r="CA129" i="45"/>
  <c r="BZ129" i="45"/>
  <c r="BY129" i="45"/>
  <c r="BX129" i="45"/>
  <c r="BW129" i="45"/>
  <c r="BV129" i="45"/>
  <c r="CA128" i="45"/>
  <c r="BZ128" i="45"/>
  <c r="BY128" i="45"/>
  <c r="BX128" i="45"/>
  <c r="BW128" i="45"/>
  <c r="BV128" i="45"/>
  <c r="CA117" i="45"/>
  <c r="BZ117" i="45"/>
  <c r="BY117" i="45"/>
  <c r="BX117" i="45"/>
  <c r="BW117" i="45"/>
  <c r="BV117" i="45"/>
  <c r="CA116" i="45"/>
  <c r="BZ116" i="45"/>
  <c r="BY116" i="45"/>
  <c r="BX116" i="45"/>
  <c r="BW116" i="45"/>
  <c r="BV116" i="45"/>
  <c r="CA115" i="45"/>
  <c r="BZ115" i="45"/>
  <c r="BY115" i="45"/>
  <c r="BX115" i="45"/>
  <c r="BW115" i="45"/>
  <c r="BV115" i="45"/>
  <c r="CA113" i="45"/>
  <c r="BZ113" i="45"/>
  <c r="BY113" i="45"/>
  <c r="BX113" i="45"/>
  <c r="BW113" i="45"/>
  <c r="BV113" i="45"/>
  <c r="CA112" i="45"/>
  <c r="BZ112" i="45"/>
  <c r="BY112" i="45"/>
  <c r="BX112" i="45"/>
  <c r="BW112" i="45"/>
  <c r="BV112" i="45"/>
  <c r="CA111" i="45"/>
  <c r="BZ111" i="45"/>
  <c r="BY111" i="45"/>
  <c r="BX111" i="45"/>
  <c r="BW111" i="45"/>
  <c r="BV111" i="45"/>
  <c r="CA109" i="45"/>
  <c r="BZ109" i="45"/>
  <c r="BY109" i="45"/>
  <c r="BX109" i="45"/>
  <c r="BW109" i="45"/>
  <c r="BV109" i="45"/>
  <c r="CA108" i="45"/>
  <c r="BZ108" i="45"/>
  <c r="BY108" i="45"/>
  <c r="BX108" i="45"/>
  <c r="BW108" i="45"/>
  <c r="BV108" i="45"/>
  <c r="CA107" i="45"/>
  <c r="BZ107" i="45"/>
  <c r="BY107" i="45"/>
  <c r="BX107" i="45"/>
  <c r="BW107" i="45"/>
  <c r="BV107" i="45"/>
  <c r="CA106" i="45"/>
  <c r="BZ106" i="45"/>
  <c r="BY106" i="45"/>
  <c r="BX106" i="45"/>
  <c r="BW106" i="45"/>
  <c r="BV106" i="45"/>
  <c r="CA101" i="45"/>
  <c r="BZ101" i="45"/>
  <c r="BY101" i="45"/>
  <c r="BX101" i="45"/>
  <c r="BW101" i="45"/>
  <c r="BV101" i="45"/>
  <c r="CA100" i="45"/>
  <c r="BZ100" i="45"/>
  <c r="BY100" i="45"/>
  <c r="BX100" i="45"/>
  <c r="BW100" i="45"/>
  <c r="BV100" i="45"/>
  <c r="CA99" i="45"/>
  <c r="BZ99" i="45"/>
  <c r="BY99" i="45"/>
  <c r="BX99" i="45"/>
  <c r="BW99" i="45"/>
  <c r="BV99" i="45"/>
  <c r="CA98" i="45"/>
  <c r="BZ98" i="45"/>
  <c r="BY98" i="45"/>
  <c r="BX98" i="45"/>
  <c r="BW98" i="45"/>
  <c r="BV98" i="45"/>
  <c r="CA82" i="45"/>
  <c r="BZ82" i="45"/>
  <c r="BY82" i="45"/>
  <c r="BX82" i="45"/>
  <c r="BW82" i="45"/>
  <c r="BV82" i="45"/>
  <c r="CA81" i="45"/>
  <c r="BZ81" i="45"/>
  <c r="BY81" i="45"/>
  <c r="BX81" i="45"/>
  <c r="BW81" i="45"/>
  <c r="BV81" i="45"/>
  <c r="CA79" i="45"/>
  <c r="BZ79" i="45"/>
  <c r="BY79" i="45"/>
  <c r="BX79" i="45"/>
  <c r="BW79" i="45"/>
  <c r="BV79" i="45"/>
  <c r="CA78" i="45"/>
  <c r="BZ78" i="45"/>
  <c r="BY78" i="45"/>
  <c r="BX78" i="45"/>
  <c r="BW78" i="45"/>
  <c r="BV78" i="45"/>
  <c r="CA77" i="45"/>
  <c r="BZ77" i="45"/>
  <c r="BY77" i="45"/>
  <c r="BX77" i="45"/>
  <c r="BW77" i="45"/>
  <c r="BV77" i="45"/>
  <c r="CA76" i="45"/>
  <c r="BZ76" i="45"/>
  <c r="BY76" i="45"/>
  <c r="BX76" i="45"/>
  <c r="BW76" i="45"/>
  <c r="BV76" i="45"/>
  <c r="CA75" i="45"/>
  <c r="BZ75" i="45"/>
  <c r="BY75" i="45"/>
  <c r="BX75" i="45"/>
  <c r="BW75" i="45"/>
  <c r="BV75" i="45"/>
  <c r="CA74" i="45"/>
  <c r="BZ74" i="45"/>
  <c r="BY74" i="45"/>
  <c r="BX74" i="45"/>
  <c r="BW74" i="45"/>
  <c r="BV74" i="45"/>
  <c r="CA72" i="45"/>
  <c r="BZ72" i="45"/>
  <c r="BY72" i="45"/>
  <c r="BX72" i="45"/>
  <c r="BW72" i="45"/>
  <c r="BV72" i="45"/>
  <c r="CA70" i="45"/>
  <c r="BZ70" i="45"/>
  <c r="BY70" i="45"/>
  <c r="BX70" i="45"/>
  <c r="BW70" i="45"/>
  <c r="BV70" i="45"/>
  <c r="CA69" i="45"/>
  <c r="BZ69" i="45"/>
  <c r="BY69" i="45"/>
  <c r="BX69" i="45"/>
  <c r="BW69" i="45"/>
  <c r="BV69" i="45"/>
  <c r="CA68" i="45"/>
  <c r="BZ68" i="45"/>
  <c r="BY68" i="45"/>
  <c r="BX68" i="45"/>
  <c r="BW68" i="45"/>
  <c r="BV68" i="45"/>
  <c r="CA67" i="45"/>
  <c r="BZ67" i="45"/>
  <c r="BY67" i="45"/>
  <c r="BX67" i="45"/>
  <c r="BW67" i="45"/>
  <c r="BV67" i="45"/>
  <c r="CA66" i="45"/>
  <c r="BZ66" i="45"/>
  <c r="BY66" i="45"/>
  <c r="BX66" i="45"/>
  <c r="BW66" i="45"/>
  <c r="BV66" i="45"/>
  <c r="CA64" i="45"/>
  <c r="BZ64" i="45"/>
  <c r="BY64" i="45"/>
  <c r="BX64" i="45"/>
  <c r="BW64" i="45"/>
  <c r="BV64" i="45"/>
  <c r="CA63" i="45"/>
  <c r="BZ63" i="45"/>
  <c r="BY63" i="45"/>
  <c r="BX63" i="45"/>
  <c r="BW63" i="45"/>
  <c r="BV63" i="45"/>
  <c r="CA62" i="45"/>
  <c r="BZ62" i="45"/>
  <c r="BY62" i="45"/>
  <c r="BX62" i="45"/>
  <c r="BW62" i="45"/>
  <c r="BV62" i="45"/>
  <c r="CA61" i="45"/>
  <c r="BZ61" i="45"/>
  <c r="BY61" i="45"/>
  <c r="BX61" i="45"/>
  <c r="BW61" i="45"/>
  <c r="BV61" i="45"/>
  <c r="CA60" i="45"/>
  <c r="BZ60" i="45"/>
  <c r="BY60" i="45"/>
  <c r="BX60" i="45"/>
  <c r="BW60" i="45"/>
  <c r="BV60" i="45"/>
  <c r="CA58" i="45"/>
  <c r="BZ58" i="45"/>
  <c r="BY58" i="45"/>
  <c r="BX58" i="45"/>
  <c r="BW58" i="45"/>
  <c r="BV58" i="45"/>
  <c r="CA57" i="45"/>
  <c r="BZ57" i="45"/>
  <c r="BY57" i="45"/>
  <c r="BX57" i="45"/>
  <c r="BW57" i="45"/>
  <c r="BV57" i="45"/>
  <c r="CA56" i="45"/>
  <c r="BZ56" i="45"/>
  <c r="BY56" i="45"/>
  <c r="BX56" i="45"/>
  <c r="BW56" i="45"/>
  <c r="BV56" i="45"/>
  <c r="CA55" i="45"/>
  <c r="BZ55" i="45"/>
  <c r="BY55" i="45"/>
  <c r="BX55" i="45"/>
  <c r="BW55" i="45"/>
  <c r="BV55" i="45"/>
  <c r="CA54" i="45"/>
  <c r="BZ54" i="45"/>
  <c r="BY54" i="45"/>
  <c r="BX54" i="45"/>
  <c r="BW54" i="45"/>
  <c r="BV54" i="45"/>
  <c r="CA52" i="45"/>
  <c r="BZ52" i="45"/>
  <c r="BY52" i="45"/>
  <c r="BX52" i="45"/>
  <c r="BW52" i="45"/>
  <c r="BV52" i="45"/>
  <c r="CA51" i="45"/>
  <c r="BZ51" i="45"/>
  <c r="BY51" i="45"/>
  <c r="BX51" i="45"/>
  <c r="BW51" i="45"/>
  <c r="BV51" i="45"/>
  <c r="CA50" i="45"/>
  <c r="BZ50" i="45"/>
  <c r="BY50" i="45"/>
  <c r="BX50" i="45"/>
  <c r="BW50" i="45"/>
  <c r="BV50" i="45"/>
  <c r="CA49" i="45"/>
  <c r="BZ49" i="45"/>
  <c r="BY49" i="45"/>
  <c r="BX49" i="45"/>
  <c r="BW49" i="45"/>
  <c r="BV49" i="45"/>
  <c r="CA48" i="45"/>
  <c r="BZ48" i="45"/>
  <c r="BY48" i="45"/>
  <c r="BX48" i="45"/>
  <c r="BW48" i="45"/>
  <c r="BV48" i="45"/>
  <c r="CA46" i="45"/>
  <c r="BZ46" i="45"/>
  <c r="BY46" i="45"/>
  <c r="BX46" i="45"/>
  <c r="BW46" i="45"/>
  <c r="BV46" i="45"/>
  <c r="CA45" i="45"/>
  <c r="BZ45" i="45"/>
  <c r="BY45" i="45"/>
  <c r="BX45" i="45"/>
  <c r="BW45" i="45"/>
  <c r="BV45" i="45"/>
  <c r="CA44" i="45"/>
  <c r="BZ44" i="45"/>
  <c r="BY44" i="45"/>
  <c r="BX44" i="45"/>
  <c r="BW44" i="45"/>
  <c r="BV44" i="45"/>
  <c r="CA43" i="45"/>
  <c r="BZ43" i="45"/>
  <c r="BY43" i="45"/>
  <c r="BX43" i="45"/>
  <c r="BW43" i="45"/>
  <c r="BV43" i="45"/>
  <c r="CA42" i="45"/>
  <c r="BZ42" i="45"/>
  <c r="BY42" i="45"/>
  <c r="BX42" i="45"/>
  <c r="BW42" i="45"/>
  <c r="BV42" i="45"/>
  <c r="CA40" i="45"/>
  <c r="BZ40" i="45"/>
  <c r="BY40" i="45"/>
  <c r="BX40" i="45"/>
  <c r="BW40" i="45"/>
  <c r="BV40" i="45"/>
  <c r="CA39" i="45"/>
  <c r="BZ39" i="45"/>
  <c r="BY39" i="45"/>
  <c r="BX39" i="45"/>
  <c r="BW39" i="45"/>
  <c r="BV39" i="45"/>
  <c r="CA38" i="45"/>
  <c r="BZ38" i="45"/>
  <c r="BY38" i="45"/>
  <c r="BX38" i="45"/>
  <c r="BW38" i="45"/>
  <c r="BV38" i="45"/>
  <c r="CA37" i="45"/>
  <c r="BZ37" i="45"/>
  <c r="BY37" i="45"/>
  <c r="BX37" i="45"/>
  <c r="BW37" i="45"/>
  <c r="BV37" i="45"/>
  <c r="CA36" i="45"/>
  <c r="BZ36" i="45"/>
  <c r="BY36" i="45"/>
  <c r="BX36" i="45"/>
  <c r="BW36" i="45"/>
  <c r="BV36" i="45"/>
  <c r="CA34" i="45"/>
  <c r="BZ34" i="45"/>
  <c r="BY34" i="45"/>
  <c r="BX34" i="45"/>
  <c r="BW34" i="45"/>
  <c r="BV34" i="45"/>
  <c r="CA33" i="45"/>
  <c r="BZ33" i="45"/>
  <c r="BY33" i="45"/>
  <c r="BX33" i="45"/>
  <c r="BW33" i="45"/>
  <c r="BV33" i="45"/>
  <c r="CA32" i="45"/>
  <c r="BZ32" i="45"/>
  <c r="BY32" i="45"/>
  <c r="BX32" i="45"/>
  <c r="BW32" i="45"/>
  <c r="BV32" i="45"/>
  <c r="CA31" i="45"/>
  <c r="BZ31" i="45"/>
  <c r="BY31" i="45"/>
  <c r="BX31" i="45"/>
  <c r="BW31" i="45"/>
  <c r="BV31" i="45"/>
  <c r="CA30" i="45"/>
  <c r="BZ30" i="45"/>
  <c r="BY30" i="45"/>
  <c r="BX30" i="45"/>
  <c r="BW30" i="45"/>
  <c r="BV30" i="45"/>
  <c r="CA28" i="45"/>
  <c r="BZ28" i="45"/>
  <c r="BY28" i="45"/>
  <c r="BX28" i="45"/>
  <c r="BW28" i="45"/>
  <c r="BV28" i="45"/>
  <c r="CA27" i="45"/>
  <c r="BZ27" i="45"/>
  <c r="BY27" i="45"/>
  <c r="BX27" i="45"/>
  <c r="BW27" i="45"/>
  <c r="BV27" i="45"/>
  <c r="CA26" i="45"/>
  <c r="BZ26" i="45"/>
  <c r="BY26" i="45"/>
  <c r="BX26" i="45"/>
  <c r="BW26" i="45"/>
  <c r="BV26" i="45"/>
  <c r="CA25" i="45"/>
  <c r="BZ25" i="45"/>
  <c r="BY25" i="45"/>
  <c r="BX25" i="45"/>
  <c r="BW25" i="45"/>
  <c r="BV25" i="45"/>
  <c r="CA24" i="45"/>
  <c r="BZ24" i="45"/>
  <c r="BY24" i="45"/>
  <c r="BX24" i="45"/>
  <c r="BW24" i="45"/>
  <c r="BV24" i="45"/>
  <c r="CA22" i="45"/>
  <c r="BZ22" i="45"/>
  <c r="BY22" i="45"/>
  <c r="BX22" i="45"/>
  <c r="BW22" i="45"/>
  <c r="BV22" i="45"/>
  <c r="CA21" i="45"/>
  <c r="BZ21" i="45"/>
  <c r="BY21" i="45"/>
  <c r="BX21" i="45"/>
  <c r="BW21" i="45"/>
  <c r="BV21" i="45"/>
  <c r="CA20" i="45"/>
  <c r="BZ20" i="45"/>
  <c r="BY20" i="45"/>
  <c r="BX20" i="45"/>
  <c r="BW20" i="45"/>
  <c r="BV20" i="45"/>
  <c r="CA19" i="45"/>
  <c r="BZ19" i="45"/>
  <c r="BY19" i="45"/>
  <c r="BX19" i="45"/>
  <c r="BW19" i="45"/>
  <c r="BV19" i="45"/>
  <c r="CA18" i="45"/>
  <c r="BZ18" i="45"/>
  <c r="BY18" i="45"/>
  <c r="BX18" i="45"/>
  <c r="BW18" i="45"/>
  <c r="BV18" i="45"/>
  <c r="CA16" i="45"/>
  <c r="BZ16" i="45"/>
  <c r="BY16" i="45"/>
  <c r="BX16" i="45"/>
  <c r="BW16" i="45"/>
  <c r="BV16" i="45"/>
  <c r="CA15" i="45"/>
  <c r="BZ15" i="45"/>
  <c r="BY15" i="45"/>
  <c r="BX15" i="45"/>
  <c r="BW15" i="45"/>
  <c r="BV15" i="45"/>
  <c r="CA14" i="45"/>
  <c r="BZ14" i="45"/>
  <c r="BY14" i="45"/>
  <c r="BX14" i="45"/>
  <c r="BW14" i="45"/>
  <c r="BV14" i="45"/>
  <c r="CA13" i="45"/>
  <c r="BZ13" i="45"/>
  <c r="BY13" i="45"/>
  <c r="BX13" i="45"/>
  <c r="BW13" i="45"/>
  <c r="BV13" i="45"/>
  <c r="CA12" i="45"/>
  <c r="BZ12" i="45"/>
  <c r="BY12" i="45"/>
  <c r="BX12" i="45"/>
  <c r="BW12" i="45"/>
  <c r="BV12" i="45"/>
  <c r="CA10" i="45"/>
  <c r="BZ10" i="45"/>
  <c r="BY10" i="45"/>
  <c r="BX10" i="45"/>
  <c r="BW10" i="45"/>
  <c r="BV10" i="45"/>
  <c r="CA9" i="45"/>
  <c r="BZ9" i="45"/>
  <c r="BY9" i="45"/>
  <c r="BX9" i="45"/>
  <c r="BW9" i="45"/>
  <c r="BV9" i="45"/>
  <c r="CA8" i="45"/>
  <c r="BZ8" i="45"/>
  <c r="BY8" i="45"/>
  <c r="BX8" i="45"/>
  <c r="BW8" i="45"/>
  <c r="BV8" i="45"/>
  <c r="CA60" i="56"/>
  <c r="BZ60" i="56"/>
  <c r="BY60" i="56"/>
  <c r="BX60" i="56"/>
  <c r="BW60" i="56"/>
  <c r="BV60" i="56"/>
  <c r="CA59" i="56"/>
  <c r="BZ59" i="56"/>
  <c r="BY59" i="56"/>
  <c r="BX59" i="56"/>
  <c r="BW59" i="56"/>
  <c r="BV59" i="56"/>
  <c r="CA58" i="56"/>
  <c r="BZ58" i="56"/>
  <c r="BY58" i="56"/>
  <c r="BX58" i="56"/>
  <c r="BW58" i="56"/>
  <c r="BV58" i="56"/>
  <c r="CA57" i="56"/>
  <c r="BZ57" i="56"/>
  <c r="BY57" i="56"/>
  <c r="BX57" i="56"/>
  <c r="BW57" i="56"/>
  <c r="BV57" i="56"/>
  <c r="CA55" i="56"/>
  <c r="BZ55" i="56"/>
  <c r="BY55" i="56"/>
  <c r="BX55" i="56"/>
  <c r="BW55" i="56"/>
  <c r="BV55" i="56"/>
  <c r="CA54" i="56"/>
  <c r="BZ54" i="56"/>
  <c r="BY54" i="56"/>
  <c r="BX54" i="56"/>
  <c r="BW54" i="56"/>
  <c r="BV54" i="56"/>
  <c r="CA53" i="56"/>
  <c r="BZ53" i="56"/>
  <c r="BY53" i="56"/>
  <c r="BX53" i="56"/>
  <c r="BW53" i="56"/>
  <c r="BV53" i="56"/>
  <c r="CA52" i="56"/>
  <c r="BZ52" i="56"/>
  <c r="BY52" i="56"/>
  <c r="BX52" i="56"/>
  <c r="BW52" i="56"/>
  <c r="BV52" i="56"/>
  <c r="CA50" i="56"/>
  <c r="BZ50" i="56"/>
  <c r="BY50" i="56"/>
  <c r="BX50" i="56"/>
  <c r="BW50" i="56"/>
  <c r="BV50" i="56"/>
  <c r="CA49" i="56"/>
  <c r="BZ49" i="56"/>
  <c r="BY49" i="56"/>
  <c r="BX49" i="56"/>
  <c r="BW49" i="56"/>
  <c r="BV49" i="56"/>
  <c r="CA48" i="56"/>
  <c r="BZ48" i="56"/>
  <c r="BY48" i="56"/>
  <c r="BX48" i="56"/>
  <c r="BW48" i="56"/>
  <c r="BV48" i="56"/>
  <c r="CA47" i="56"/>
  <c r="BZ47" i="56"/>
  <c r="BY47" i="56"/>
  <c r="BX47" i="56"/>
  <c r="BW47" i="56"/>
  <c r="BV47" i="56"/>
  <c r="CA45" i="56"/>
  <c r="BZ45" i="56"/>
  <c r="BY45" i="56"/>
  <c r="BX45" i="56"/>
  <c r="BW45" i="56"/>
  <c r="BV45" i="56"/>
  <c r="CA44" i="56"/>
  <c r="BZ44" i="56"/>
  <c r="BY44" i="56"/>
  <c r="BX44" i="56"/>
  <c r="BW44" i="56"/>
  <c r="BV44" i="56"/>
  <c r="CA43" i="56"/>
  <c r="BZ43" i="56"/>
  <c r="BY43" i="56"/>
  <c r="BX43" i="56"/>
  <c r="BW43" i="56"/>
  <c r="BV43" i="56"/>
  <c r="CA42" i="56"/>
  <c r="BZ42" i="56"/>
  <c r="BY42" i="56"/>
  <c r="BX42" i="56"/>
  <c r="BW42" i="56"/>
  <c r="BV42" i="56"/>
  <c r="CA40" i="56"/>
  <c r="BZ40" i="56"/>
  <c r="BY40" i="56"/>
  <c r="BX40" i="56"/>
  <c r="BW40" i="56"/>
  <c r="BV40" i="56"/>
  <c r="CA39" i="56"/>
  <c r="BZ39" i="56"/>
  <c r="BY39" i="56"/>
  <c r="BX39" i="56"/>
  <c r="BW39" i="56"/>
  <c r="BV39" i="56"/>
  <c r="CA38" i="56"/>
  <c r="BZ38" i="56"/>
  <c r="BY38" i="56"/>
  <c r="BX38" i="56"/>
  <c r="BW38" i="56"/>
  <c r="BV38" i="56"/>
  <c r="CA37" i="56"/>
  <c r="BZ37" i="56"/>
  <c r="BY37" i="56"/>
  <c r="BX37" i="56"/>
  <c r="BW37" i="56"/>
  <c r="BV37" i="56"/>
  <c r="CA35" i="56"/>
  <c r="BZ35" i="56"/>
  <c r="BY35" i="56"/>
  <c r="BX35" i="56"/>
  <c r="BW35" i="56"/>
  <c r="BV35" i="56"/>
  <c r="CA34" i="56"/>
  <c r="BZ34" i="56"/>
  <c r="BY34" i="56"/>
  <c r="BX34" i="56"/>
  <c r="BW34" i="56"/>
  <c r="BV34" i="56"/>
  <c r="CA33" i="56"/>
  <c r="BZ33" i="56"/>
  <c r="BY33" i="56"/>
  <c r="BX33" i="56"/>
  <c r="BW33" i="56"/>
  <c r="BV33" i="56"/>
  <c r="CA32" i="56"/>
  <c r="BZ32" i="56"/>
  <c r="BY32" i="56"/>
  <c r="BX32" i="56"/>
  <c r="BW32" i="56"/>
  <c r="BV32" i="56"/>
  <c r="CA30" i="56"/>
  <c r="BZ30" i="56"/>
  <c r="BY30" i="56"/>
  <c r="BX30" i="56"/>
  <c r="BW30" i="56"/>
  <c r="BV30" i="56"/>
  <c r="CA29" i="56"/>
  <c r="BZ29" i="56"/>
  <c r="BY29" i="56"/>
  <c r="BX29" i="56"/>
  <c r="BW29" i="56"/>
  <c r="BV29" i="56"/>
  <c r="CA28" i="56"/>
  <c r="BZ28" i="56"/>
  <c r="BY28" i="56"/>
  <c r="BX28" i="56"/>
  <c r="BW28" i="56"/>
  <c r="BV28" i="56"/>
  <c r="CA27" i="56"/>
  <c r="BZ27" i="56"/>
  <c r="BY27" i="56"/>
  <c r="BX27" i="56"/>
  <c r="BW27" i="56"/>
  <c r="BV27" i="56"/>
  <c r="CA25" i="56"/>
  <c r="BZ25" i="56"/>
  <c r="BY25" i="56"/>
  <c r="BX25" i="56"/>
  <c r="BW25" i="56"/>
  <c r="BV25" i="56"/>
  <c r="CA24" i="56"/>
  <c r="BZ24" i="56"/>
  <c r="BY24" i="56"/>
  <c r="BX24" i="56"/>
  <c r="BW24" i="56"/>
  <c r="BV24" i="56"/>
  <c r="CA23" i="56"/>
  <c r="BZ23" i="56"/>
  <c r="BY23" i="56"/>
  <c r="BX23" i="56"/>
  <c r="BW23" i="56"/>
  <c r="BV23" i="56"/>
  <c r="CA22" i="56"/>
  <c r="BZ22" i="56"/>
  <c r="BY22" i="56"/>
  <c r="BX22" i="56"/>
  <c r="BW22" i="56"/>
  <c r="BV22" i="56"/>
  <c r="CA20" i="56"/>
  <c r="BZ20" i="56"/>
  <c r="BY20" i="56"/>
  <c r="BX20" i="56"/>
  <c r="BW20" i="56"/>
  <c r="BV20" i="56"/>
  <c r="CA19" i="56"/>
  <c r="BZ19" i="56"/>
  <c r="BY19" i="56"/>
  <c r="BX19" i="56"/>
  <c r="BW19" i="56"/>
  <c r="BV19" i="56"/>
  <c r="CA18" i="56"/>
  <c r="BZ18" i="56"/>
  <c r="BY18" i="56"/>
  <c r="BX18" i="56"/>
  <c r="BW18" i="56"/>
  <c r="BV18" i="56"/>
  <c r="CA16" i="56"/>
  <c r="BZ16" i="56"/>
  <c r="BY16" i="56"/>
  <c r="BX16" i="56"/>
  <c r="BW16" i="56"/>
  <c r="BV16" i="56"/>
  <c r="CA15" i="56"/>
  <c r="BZ15" i="56"/>
  <c r="BY15" i="56"/>
  <c r="BX15" i="56"/>
  <c r="BW15" i="56"/>
  <c r="BV15" i="56"/>
  <c r="CA14" i="56"/>
  <c r="BZ14" i="56"/>
  <c r="BY14" i="56"/>
  <c r="BX14" i="56"/>
  <c r="BW14" i="56"/>
  <c r="BV14" i="56"/>
  <c r="CA13" i="56"/>
  <c r="BZ13" i="56"/>
  <c r="BY13" i="56"/>
  <c r="BX13" i="56"/>
  <c r="BW13" i="56"/>
  <c r="BV13" i="56"/>
  <c r="CA11" i="56"/>
  <c r="BZ11" i="56"/>
  <c r="BY11" i="56"/>
  <c r="BX11" i="56"/>
  <c r="BW11" i="56"/>
  <c r="BV11" i="56"/>
  <c r="CA10" i="56"/>
  <c r="BZ10" i="56"/>
  <c r="BY10" i="56"/>
  <c r="BX10" i="56"/>
  <c r="BW10" i="56"/>
  <c r="BV10" i="56"/>
  <c r="CA9" i="56"/>
  <c r="BZ9" i="56"/>
  <c r="BY9" i="56"/>
  <c r="BX9" i="56"/>
  <c r="BW9" i="56"/>
  <c r="BV9" i="56"/>
  <c r="CA8" i="56"/>
  <c r="BZ8" i="56"/>
  <c r="BY8" i="56"/>
  <c r="BX8" i="56"/>
  <c r="BW8" i="56"/>
  <c r="BV8" i="56"/>
  <c r="CA80" i="56"/>
  <c r="BZ80" i="56"/>
  <c r="BY80" i="56"/>
  <c r="BX80" i="56"/>
  <c r="BW80" i="56"/>
  <c r="BV80" i="56"/>
  <c r="CA79" i="56"/>
  <c r="BZ79" i="56"/>
  <c r="BY79" i="56"/>
  <c r="BX79" i="56"/>
  <c r="BW79" i="56"/>
  <c r="BV79" i="56"/>
  <c r="CA78" i="56"/>
  <c r="BZ78" i="56"/>
  <c r="BY78" i="56"/>
  <c r="BX78" i="56"/>
  <c r="BW78" i="56"/>
  <c r="BV78" i="56"/>
  <c r="CA77" i="56"/>
  <c r="BZ77" i="56"/>
  <c r="BY77" i="56"/>
  <c r="BX77" i="56"/>
  <c r="BW77" i="56"/>
  <c r="BV77" i="56"/>
  <c r="CA76" i="56"/>
  <c r="BZ76" i="56"/>
  <c r="BY76" i="56"/>
  <c r="BX76" i="56"/>
  <c r="BW76" i="56"/>
  <c r="BV76" i="56"/>
  <c r="CA75" i="56"/>
  <c r="BZ75" i="56"/>
  <c r="BY75" i="56"/>
  <c r="BX75" i="56"/>
  <c r="BW75" i="56"/>
  <c r="BV75" i="56"/>
  <c r="CA74" i="56"/>
  <c r="BZ74" i="56"/>
  <c r="BY74" i="56"/>
  <c r="BX74" i="56"/>
  <c r="BW74" i="56"/>
  <c r="BV74" i="56"/>
  <c r="CA73" i="56"/>
  <c r="BZ73" i="56"/>
  <c r="BY73" i="56"/>
  <c r="BX73" i="56"/>
  <c r="BW73" i="56"/>
  <c r="BV73" i="56"/>
  <c r="CA72" i="56"/>
  <c r="BZ72" i="56"/>
  <c r="BY72" i="56"/>
  <c r="BX72" i="56"/>
  <c r="BW72" i="56"/>
  <c r="BV72" i="56"/>
  <c r="CA71" i="56"/>
  <c r="BZ71" i="56"/>
  <c r="BY71" i="56"/>
  <c r="BX71" i="56"/>
  <c r="BW71" i="56"/>
  <c r="BV71" i="56"/>
  <c r="F73" i="7" l="1"/>
  <c r="AE24" i="25"/>
  <c r="AE41" i="25" s="1"/>
  <c r="BX24" i="25"/>
  <c r="BZ24" i="25"/>
  <c r="BY24" i="25"/>
  <c r="BW24" i="25"/>
  <c r="R40" i="43"/>
  <c r="R36" i="43"/>
  <c r="R32" i="43"/>
  <c r="R28" i="43"/>
  <c r="R23" i="43"/>
  <c r="R19" i="43"/>
  <c r="R15" i="43"/>
  <c r="R11" i="43"/>
  <c r="H8" i="45"/>
  <c r="H7" i="45"/>
  <c r="F94" i="7" l="1"/>
  <c r="B94" i="7"/>
  <c r="O94" i="7"/>
  <c r="AJ94" i="7"/>
  <c r="AC94" i="7"/>
  <c r="C94" i="7"/>
  <c r="H94" i="7"/>
  <c r="E94" i="7"/>
  <c r="V94" i="7"/>
  <c r="AL94" i="7"/>
  <c r="J260" i="47"/>
  <c r="F37" i="7"/>
  <c r="J106" i="7"/>
  <c r="N106" i="7"/>
  <c r="R106" i="7"/>
  <c r="Z106" i="7"/>
  <c r="AD106" i="7"/>
  <c r="AH106" i="7"/>
  <c r="G106" i="7"/>
  <c r="D106" i="7"/>
  <c r="K106" i="7"/>
  <c r="S106" i="7"/>
  <c r="W106" i="7"/>
  <c r="AA106" i="7"/>
  <c r="AE106" i="7"/>
  <c r="AI106" i="7"/>
  <c r="L106" i="7"/>
  <c r="P106" i="7"/>
  <c r="T106" i="7"/>
  <c r="X106" i="7"/>
  <c r="AB106" i="7"/>
  <c r="AF106" i="7"/>
  <c r="I106" i="7"/>
  <c r="M106" i="7"/>
  <c r="Q106" i="7"/>
  <c r="U106" i="7"/>
  <c r="Y106" i="7"/>
  <c r="AG106" i="7"/>
  <c r="AK106" i="7"/>
  <c r="D103" i="7"/>
  <c r="S95" i="7"/>
  <c r="W95" i="7"/>
  <c r="AA95" i="7"/>
  <c r="AE95" i="7"/>
  <c r="AI95" i="7"/>
  <c r="D95" i="7"/>
  <c r="I95" i="7"/>
  <c r="N95" i="7"/>
  <c r="R95" i="7"/>
  <c r="Z95" i="7"/>
  <c r="AD95" i="7"/>
  <c r="AH95" i="7"/>
  <c r="F97" i="7"/>
  <c r="F106" i="7"/>
  <c r="C97" i="7"/>
  <c r="C106" i="7"/>
  <c r="V97" i="7"/>
  <c r="V106" i="7"/>
  <c r="AL97" i="7"/>
  <c r="AL106" i="7"/>
  <c r="J95" i="7"/>
  <c r="O97" i="7"/>
  <c r="O106" i="7"/>
  <c r="G95" i="7"/>
  <c r="K95" i="7"/>
  <c r="P95" i="7"/>
  <c r="T95" i="7"/>
  <c r="X95" i="7"/>
  <c r="AB95" i="7"/>
  <c r="AF95" i="7"/>
  <c r="H97" i="7"/>
  <c r="H106" i="7"/>
  <c r="E97" i="7"/>
  <c r="E106" i="7"/>
  <c r="AJ97" i="7"/>
  <c r="AJ106" i="7"/>
  <c r="L95" i="7"/>
  <c r="Q95" i="7"/>
  <c r="U95" i="7"/>
  <c r="Y95" i="7"/>
  <c r="AG95" i="7"/>
  <c r="AK95" i="7"/>
  <c r="B97" i="7"/>
  <c r="B106" i="7"/>
  <c r="AC97" i="7"/>
  <c r="AC106" i="7"/>
  <c r="F42" i="7"/>
  <c r="F133" i="7" s="1"/>
  <c r="F50" i="7"/>
  <c r="F102" i="7"/>
  <c r="F103" i="7"/>
  <c r="J103" i="7"/>
  <c r="R103" i="7"/>
  <c r="Z103" i="7"/>
  <c r="AH103" i="7"/>
  <c r="H102" i="7"/>
  <c r="H103" i="7"/>
  <c r="P103" i="7"/>
  <c r="X103" i="7"/>
  <c r="AB103" i="7"/>
  <c r="AJ102" i="7"/>
  <c r="AJ103" i="7"/>
  <c r="I103" i="7"/>
  <c r="M103" i="7"/>
  <c r="Q103" i="7"/>
  <c r="U103" i="7"/>
  <c r="Y103" i="7"/>
  <c r="AC102" i="7"/>
  <c r="AC103" i="7"/>
  <c r="AG103" i="7"/>
  <c r="AK103" i="7"/>
  <c r="E102" i="7"/>
  <c r="E103" i="7"/>
  <c r="N103" i="7"/>
  <c r="V102" i="7"/>
  <c r="V103" i="7"/>
  <c r="AD103" i="7"/>
  <c r="AL102" i="7"/>
  <c r="AL103" i="7"/>
  <c r="B102" i="7"/>
  <c r="B103" i="7"/>
  <c r="G103" i="7"/>
  <c r="K103" i="7"/>
  <c r="O102" i="7"/>
  <c r="O103" i="7"/>
  <c r="S103" i="7"/>
  <c r="W103" i="7"/>
  <c r="AA103" i="7"/>
  <c r="AE103" i="7"/>
  <c r="AI103" i="7"/>
  <c r="C102" i="7"/>
  <c r="C103" i="7"/>
  <c r="L103" i="7"/>
  <c r="T103" i="7"/>
  <c r="AF103" i="7"/>
  <c r="F43" i="7"/>
  <c r="F49" i="7"/>
  <c r="V95" i="7"/>
  <c r="AL95" i="7"/>
  <c r="F95" i="7"/>
  <c r="E95" i="7"/>
  <c r="O95" i="7"/>
  <c r="AJ95" i="7"/>
  <c r="C95" i="7"/>
  <c r="H95" i="7"/>
  <c r="AC95" i="7"/>
  <c r="B95" i="7"/>
  <c r="F39" i="7"/>
  <c r="G102" i="7"/>
  <c r="K102" i="7"/>
  <c r="S102" i="7"/>
  <c r="J102" i="7"/>
  <c r="N102" i="7"/>
  <c r="R102" i="7"/>
  <c r="Z102" i="7"/>
  <c r="AD102" i="7"/>
  <c r="AH102" i="7"/>
  <c r="AK94" i="7"/>
  <c r="AB97" i="7"/>
  <c r="AG97" i="7"/>
  <c r="AK97" i="7"/>
  <c r="G94" i="7"/>
  <c r="AA94" i="7"/>
  <c r="AI94" i="7"/>
  <c r="N97" i="7"/>
  <c r="Z97" i="7"/>
  <c r="AH97" i="7"/>
  <c r="W102" i="7"/>
  <c r="AA102" i="7"/>
  <c r="AE102" i="7"/>
  <c r="AI102" i="7"/>
  <c r="U97" i="7"/>
  <c r="L102" i="7"/>
  <c r="T102" i="7"/>
  <c r="AB102" i="7"/>
  <c r="AF102" i="7"/>
  <c r="I102" i="7"/>
  <c r="M102" i="7"/>
  <c r="Q102" i="7"/>
  <c r="U102" i="7"/>
  <c r="Y102" i="7"/>
  <c r="AG102" i="7"/>
  <c r="AK102" i="7"/>
  <c r="AB94" i="7"/>
  <c r="G97" i="7"/>
  <c r="AA97" i="7"/>
  <c r="AI97" i="7"/>
  <c r="P94" i="7"/>
  <c r="AG94" i="7"/>
  <c r="AD94" i="7"/>
  <c r="AH94" i="7"/>
  <c r="AE94" i="7"/>
  <c r="AF94" i="7"/>
  <c r="Z94" i="7"/>
  <c r="Y94" i="7"/>
  <c r="W94" i="7"/>
  <c r="X94" i="7"/>
  <c r="U94" i="7"/>
  <c r="I94" i="7"/>
  <c r="M94" i="7"/>
  <c r="J94" i="7"/>
  <c r="N94" i="7"/>
  <c r="K94" i="7"/>
  <c r="L94" i="7"/>
  <c r="R94" i="7"/>
  <c r="Q94" i="7"/>
  <c r="S94" i="7"/>
  <c r="T94" i="7"/>
  <c r="P102" i="7"/>
  <c r="X102" i="7"/>
  <c r="L97" i="7"/>
  <c r="I97" i="7"/>
  <c r="M97" i="7"/>
  <c r="J97" i="7"/>
  <c r="K97" i="7"/>
  <c r="P97" i="7"/>
  <c r="T97" i="7"/>
  <c r="R97" i="7"/>
  <c r="Q97" i="7"/>
  <c r="S97" i="7"/>
  <c r="X97" i="7"/>
  <c r="Y97" i="7"/>
  <c r="W97" i="7"/>
  <c r="AF97" i="7"/>
  <c r="AD97" i="7"/>
  <c r="AE97" i="7"/>
  <c r="D102" i="7"/>
  <c r="D97" i="7"/>
  <c r="D94" i="7"/>
  <c r="F46" i="7"/>
  <c r="F44" i="7"/>
  <c r="K264" i="47"/>
  <c r="BX46" i="42"/>
  <c r="BZ46" i="42"/>
  <c r="BX42" i="42"/>
  <c r="BZ42" i="42"/>
  <c r="BV25" i="42"/>
  <c r="BW25" i="42"/>
  <c r="BY25" i="42"/>
  <c r="CA25" i="42"/>
  <c r="BW38" i="42"/>
  <c r="BY38" i="42"/>
  <c r="CA38" i="42"/>
  <c r="BW21" i="42"/>
  <c r="BY21" i="42"/>
  <c r="CA21" i="42"/>
  <c r="BX34" i="42"/>
  <c r="BZ34" i="42"/>
  <c r="BV46" i="42"/>
  <c r="BW46" i="42"/>
  <c r="BY46" i="42"/>
  <c r="CA46" i="42"/>
  <c r="BV42" i="42"/>
  <c r="BW42" i="42"/>
  <c r="BY42" i="42"/>
  <c r="CA42" i="42"/>
  <c r="BX25" i="42"/>
  <c r="BZ25" i="42"/>
  <c r="BX38" i="42"/>
  <c r="BZ38" i="42"/>
  <c r="BX21" i="42"/>
  <c r="BZ21" i="42"/>
  <c r="BV34" i="42"/>
  <c r="BW34" i="42"/>
  <c r="BY34" i="42"/>
  <c r="CA34" i="42"/>
  <c r="BV38" i="42"/>
  <c r="BV21" i="42"/>
  <c r="AU94" i="7" l="1"/>
  <c r="AU102" i="7"/>
  <c r="AU97" i="7"/>
  <c r="AP106" i="7"/>
  <c r="AS94" i="7"/>
  <c r="AQ102" i="7"/>
  <c r="AP95" i="7"/>
  <c r="AQ97" i="7"/>
  <c r="AS97" i="7"/>
  <c r="AT94" i="7"/>
  <c r="AS102" i="7"/>
  <c r="AS103" i="7"/>
  <c r="AQ103" i="7"/>
  <c r="AQ95" i="7"/>
  <c r="AS95" i="7"/>
  <c r="AR106" i="7"/>
  <c r="AP94" i="7"/>
  <c r="AR94" i="7"/>
  <c r="AR103" i="7"/>
  <c r="AR95" i="7"/>
  <c r="AR102" i="7"/>
  <c r="AQ94" i="7"/>
  <c r="AP103" i="7"/>
  <c r="AQ106" i="7"/>
  <c r="AS106" i="7"/>
  <c r="AR97" i="7"/>
  <c r="AP102" i="7"/>
  <c r="AP97" i="7"/>
  <c r="AU106" i="7"/>
  <c r="AT102" i="7"/>
  <c r="AU103" i="7"/>
  <c r="AT106" i="7"/>
  <c r="AT97" i="7"/>
  <c r="AT103" i="7"/>
  <c r="AT95" i="7"/>
  <c r="AU95" i="7"/>
  <c r="AM106" i="7"/>
  <c r="AM103" i="7"/>
  <c r="BL35" i="45"/>
  <c r="BH35" i="45"/>
  <c r="BG35" i="45"/>
  <c r="BF35" i="45"/>
  <c r="BE35" i="45"/>
  <c r="BD35" i="45"/>
  <c r="BC35" i="45"/>
  <c r="BB35" i="45"/>
  <c r="AX35" i="45"/>
  <c r="AW35" i="45"/>
  <c r="AV35" i="45"/>
  <c r="AU35" i="45"/>
  <c r="AT35" i="45"/>
  <c r="AS35" i="45"/>
  <c r="AR35" i="45"/>
  <c r="AN35" i="45"/>
  <c r="AM35" i="45"/>
  <c r="AL35" i="45"/>
  <c r="AK35" i="45"/>
  <c r="AJ35" i="45"/>
  <c r="AI35" i="45"/>
  <c r="AH35" i="45"/>
  <c r="AD35" i="45"/>
  <c r="AC35" i="45"/>
  <c r="AB35" i="45"/>
  <c r="AA35" i="45"/>
  <c r="Z35" i="45"/>
  <c r="Y35" i="45"/>
  <c r="X35" i="45"/>
  <c r="T35" i="45"/>
  <c r="S35" i="45"/>
  <c r="Q35" i="45"/>
  <c r="P35" i="45"/>
  <c r="O35" i="45"/>
  <c r="N35" i="45"/>
  <c r="Q11" i="45"/>
  <c r="P11" i="45"/>
  <c r="O11" i="45"/>
  <c r="N11" i="45"/>
  <c r="R110" i="45"/>
  <c r="R65" i="45"/>
  <c r="F21" i="7" s="1"/>
  <c r="R59" i="45"/>
  <c r="F18" i="7" s="1"/>
  <c r="R47" i="45"/>
  <c r="R41" i="45"/>
  <c r="R35" i="45"/>
  <c r="R29" i="45"/>
  <c r="R23" i="45"/>
  <c r="R17" i="45"/>
  <c r="R11" i="45"/>
  <c r="M141" i="45"/>
  <c r="CB141" i="45" s="1"/>
  <c r="M140" i="45"/>
  <c r="CB140" i="45" s="1"/>
  <c r="M139" i="45"/>
  <c r="CB139" i="45" s="1"/>
  <c r="M137" i="45"/>
  <c r="CB137" i="45" s="1"/>
  <c r="M136" i="45"/>
  <c r="CB136" i="45" s="1"/>
  <c r="M135" i="45"/>
  <c r="CB135" i="45" s="1"/>
  <c r="M134" i="45"/>
  <c r="CB134" i="45" s="1"/>
  <c r="M133" i="45"/>
  <c r="M132" i="45"/>
  <c r="CB132" i="45" s="1"/>
  <c r="M131" i="45"/>
  <c r="CB131" i="45" s="1"/>
  <c r="M130" i="45"/>
  <c r="CB130" i="45" s="1"/>
  <c r="M129" i="45"/>
  <c r="CB129" i="45" s="1"/>
  <c r="M128" i="45"/>
  <c r="CB128" i="45" s="1"/>
  <c r="E158" i="45"/>
  <c r="E157" i="45"/>
  <c r="E156" i="45"/>
  <c r="E154" i="45"/>
  <c r="E153" i="45"/>
  <c r="E152" i="45"/>
  <c r="E151" i="45"/>
  <c r="E150" i="45"/>
  <c r="E149" i="45"/>
  <c r="E148" i="45"/>
  <c r="E147" i="45"/>
  <c r="E146" i="45"/>
  <c r="E145" i="45"/>
  <c r="E144" i="45"/>
  <c r="F158" i="45"/>
  <c r="F157" i="45"/>
  <c r="F156" i="45"/>
  <c r="F154" i="45"/>
  <c r="F153" i="45"/>
  <c r="F152" i="45"/>
  <c r="F151" i="45"/>
  <c r="F150" i="45"/>
  <c r="F149" i="45"/>
  <c r="F148" i="45"/>
  <c r="F147" i="45"/>
  <c r="BN40" i="45"/>
  <c r="BI40" i="45"/>
  <c r="AY40" i="45"/>
  <c r="AO40" i="45"/>
  <c r="AE40" i="45"/>
  <c r="U40" i="45"/>
  <c r="BN39" i="45"/>
  <c r="BI39" i="45"/>
  <c r="AY39" i="45"/>
  <c r="AO39" i="45"/>
  <c r="AE39" i="45"/>
  <c r="U39" i="45"/>
  <c r="BN38" i="45"/>
  <c r="BI38" i="45"/>
  <c r="AY38" i="45"/>
  <c r="AO38" i="45"/>
  <c r="AE38" i="45"/>
  <c r="U38" i="45"/>
  <c r="BN37" i="45"/>
  <c r="BI37" i="45"/>
  <c r="AY37" i="45"/>
  <c r="AO37" i="45"/>
  <c r="AE37" i="45"/>
  <c r="U37" i="45"/>
  <c r="BN36" i="45"/>
  <c r="BI36" i="45"/>
  <c r="AY36" i="45"/>
  <c r="AO36" i="45"/>
  <c r="AE36" i="45"/>
  <c r="U36" i="45"/>
  <c r="BO14" i="45"/>
  <c r="BN14" i="45"/>
  <c r="BJ14" i="45"/>
  <c r="BI14" i="45"/>
  <c r="AZ14" i="45"/>
  <c r="AY14" i="45"/>
  <c r="AP14" i="45"/>
  <c r="AO14" i="45"/>
  <c r="AF14" i="45"/>
  <c r="AE14" i="45"/>
  <c r="V14" i="45"/>
  <c r="U14" i="45"/>
  <c r="BO13" i="45"/>
  <c r="BN13" i="45"/>
  <c r="BJ13" i="45"/>
  <c r="BI13" i="45"/>
  <c r="AZ13" i="45"/>
  <c r="AY13" i="45"/>
  <c r="AP13" i="45"/>
  <c r="AO13" i="45"/>
  <c r="AF13" i="45"/>
  <c r="AE13" i="45"/>
  <c r="V13" i="45"/>
  <c r="U13" i="45"/>
  <c r="E55" i="25"/>
  <c r="F55" i="25"/>
  <c r="I62" i="25"/>
  <c r="O88" i="25"/>
  <c r="BL84" i="25"/>
  <c r="BG84" i="25"/>
  <c r="BF84" i="25"/>
  <c r="BE84" i="25"/>
  <c r="BD84" i="25"/>
  <c r="BC84" i="25"/>
  <c r="BB84" i="25"/>
  <c r="AW84" i="25"/>
  <c r="AV84" i="25"/>
  <c r="AU84" i="25"/>
  <c r="AT84" i="25"/>
  <c r="AS84" i="25"/>
  <c r="AR84" i="25"/>
  <c r="AM84" i="25"/>
  <c r="AL84" i="25"/>
  <c r="AK84" i="25"/>
  <c r="AJ84" i="25"/>
  <c r="AI84" i="25"/>
  <c r="AH84" i="25"/>
  <c r="AC84" i="25"/>
  <c r="AB84" i="25"/>
  <c r="AA84" i="25"/>
  <c r="Y84" i="25"/>
  <c r="X84" i="25"/>
  <c r="S84" i="25"/>
  <c r="AL64" i="7"/>
  <c r="AJ64" i="7"/>
  <c r="AC64" i="7"/>
  <c r="V64" i="7"/>
  <c r="O64" i="7"/>
  <c r="H64" i="7"/>
  <c r="F64" i="7"/>
  <c r="AL90" i="7"/>
  <c r="AK90" i="7"/>
  <c r="AJ90" i="7"/>
  <c r="AI90" i="7"/>
  <c r="AH90" i="7"/>
  <c r="AG90" i="7"/>
  <c r="AF90" i="7"/>
  <c r="AE90" i="7"/>
  <c r="AD90" i="7"/>
  <c r="AC90" i="7"/>
  <c r="AB90" i="7"/>
  <c r="AA90" i="7"/>
  <c r="Z90" i="7"/>
  <c r="Y90" i="7"/>
  <c r="X90" i="7"/>
  <c r="W90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CA24" i="25"/>
  <c r="BM17" i="25"/>
  <c r="BL17" i="25"/>
  <c r="AK69" i="7" s="1"/>
  <c r="BH17" i="25"/>
  <c r="BG17" i="25"/>
  <c r="AI69" i="7" s="1"/>
  <c r="BF17" i="25"/>
  <c r="AH69" i="7" s="1"/>
  <c r="BE17" i="25"/>
  <c r="AG69" i="7" s="1"/>
  <c r="BD17" i="25"/>
  <c r="AF69" i="7" s="1"/>
  <c r="BC17" i="25"/>
  <c r="AE69" i="7" s="1"/>
  <c r="BB17" i="25"/>
  <c r="AD69" i="7" s="1"/>
  <c r="AX17" i="25"/>
  <c r="AW17" i="25"/>
  <c r="AB69" i="7" s="1"/>
  <c r="AV17" i="25"/>
  <c r="AA69" i="7" s="1"/>
  <c r="AU17" i="25"/>
  <c r="Z69" i="7" s="1"/>
  <c r="AT17" i="25"/>
  <c r="AS17" i="25"/>
  <c r="AR17" i="25"/>
  <c r="W69" i="7" s="1"/>
  <c r="AN17" i="25"/>
  <c r="AM17" i="25"/>
  <c r="U69" i="7" s="1"/>
  <c r="AL17" i="25"/>
  <c r="T69" i="7" s="1"/>
  <c r="AK17" i="25"/>
  <c r="S69" i="7" s="1"/>
  <c r="AJ17" i="25"/>
  <c r="R69" i="7" s="1"/>
  <c r="AI17" i="25"/>
  <c r="Q69" i="7" s="1"/>
  <c r="AH17" i="25"/>
  <c r="P69" i="7" s="1"/>
  <c r="AD17" i="25"/>
  <c r="AC17" i="25"/>
  <c r="N69" i="7" s="1"/>
  <c r="AB17" i="25"/>
  <c r="M69" i="7" s="1"/>
  <c r="AA17" i="25"/>
  <c r="L69" i="7" s="1"/>
  <c r="Z17" i="25"/>
  <c r="Y17" i="25"/>
  <c r="J69" i="7" s="1"/>
  <c r="X17" i="25"/>
  <c r="I69" i="7" s="1"/>
  <c r="T17" i="25"/>
  <c r="S17" i="25"/>
  <c r="G69" i="7" s="1"/>
  <c r="Q17" i="25"/>
  <c r="B64" i="7"/>
  <c r="BV24" i="25"/>
  <c r="B73" i="7"/>
  <c r="M46" i="25"/>
  <c r="M45" i="25"/>
  <c r="CB45" i="25" s="1"/>
  <c r="U19" i="25"/>
  <c r="U18" i="25"/>
  <c r="BN19" i="25"/>
  <c r="BI19" i="25"/>
  <c r="AY19" i="25"/>
  <c r="AO19" i="25"/>
  <c r="BN28" i="25"/>
  <c r="BI28" i="25"/>
  <c r="AY28" i="25"/>
  <c r="AO28" i="25"/>
  <c r="U28" i="25"/>
  <c r="BN27" i="25"/>
  <c r="BI27" i="25"/>
  <c r="AY27" i="25"/>
  <c r="AO27" i="25"/>
  <c r="U27" i="25"/>
  <c r="BN25" i="25"/>
  <c r="BI25" i="25"/>
  <c r="AY25" i="25"/>
  <c r="AO25" i="25"/>
  <c r="U25" i="25"/>
  <c r="X40" i="43"/>
  <c r="X36" i="43"/>
  <c r="X32" i="43"/>
  <c r="X28" i="43"/>
  <c r="X19" i="43"/>
  <c r="X15" i="43"/>
  <c r="X11" i="43"/>
  <c r="E76" i="42"/>
  <c r="E75" i="42"/>
  <c r="E74" i="42"/>
  <c r="E73" i="42"/>
  <c r="E72" i="42"/>
  <c r="E69" i="42"/>
  <c r="CB66" i="42"/>
  <c r="CB65" i="42"/>
  <c r="CB64" i="42"/>
  <c r="CB63" i="42"/>
  <c r="CB62" i="42"/>
  <c r="CB60" i="42"/>
  <c r="F73" i="42"/>
  <c r="F74" i="42"/>
  <c r="F75" i="42"/>
  <c r="F76" i="42"/>
  <c r="I74" i="42"/>
  <c r="F72" i="42"/>
  <c r="F70" i="42"/>
  <c r="F69" i="42"/>
  <c r="BN41" i="42"/>
  <c r="BI41" i="42"/>
  <c r="AY41" i="42"/>
  <c r="AO41" i="42"/>
  <c r="AE41" i="42"/>
  <c r="U41" i="42"/>
  <c r="BN40" i="42"/>
  <c r="BI40" i="42"/>
  <c r="AY40" i="42"/>
  <c r="AO40" i="42"/>
  <c r="AE40" i="42"/>
  <c r="U40" i="42"/>
  <c r="BN33" i="42"/>
  <c r="BI33" i="42"/>
  <c r="AY33" i="42"/>
  <c r="AO33" i="42"/>
  <c r="AE33" i="42"/>
  <c r="U33" i="42"/>
  <c r="BN28" i="42"/>
  <c r="BI28" i="42"/>
  <c r="AY28" i="42"/>
  <c r="AO28" i="42"/>
  <c r="AE28" i="42"/>
  <c r="U28" i="42"/>
  <c r="BN27" i="42"/>
  <c r="BI27" i="42"/>
  <c r="AY27" i="42"/>
  <c r="AO27" i="42"/>
  <c r="AE27" i="42"/>
  <c r="U27" i="42"/>
  <c r="BN26" i="42"/>
  <c r="BI26" i="42"/>
  <c r="AY26" i="42"/>
  <c r="AO26" i="42"/>
  <c r="AE26" i="42"/>
  <c r="U26" i="42"/>
  <c r="BN24" i="42"/>
  <c r="BI24" i="42"/>
  <c r="AY24" i="42"/>
  <c r="AO24" i="42"/>
  <c r="AE24" i="42"/>
  <c r="U24" i="42"/>
  <c r="BN22" i="42"/>
  <c r="BI22" i="42"/>
  <c r="AY22" i="42"/>
  <c r="AO22" i="42"/>
  <c r="AE22" i="42"/>
  <c r="U22" i="42"/>
  <c r="AU90" i="7" l="1"/>
  <c r="AP90" i="7"/>
  <c r="AQ90" i="7"/>
  <c r="AT90" i="7"/>
  <c r="AS90" i="7"/>
  <c r="AR90" i="7"/>
  <c r="U35" i="45"/>
  <c r="F12" i="7"/>
  <c r="F28" i="7"/>
  <c r="M41" i="42"/>
  <c r="M40" i="42"/>
  <c r="Y69" i="7"/>
  <c r="X69" i="7"/>
  <c r="O89" i="25"/>
  <c r="F24" i="7"/>
  <c r="F25" i="7"/>
  <c r="F15" i="7"/>
  <c r="F14" i="7"/>
  <c r="F30" i="7"/>
  <c r="AJ75" i="7"/>
  <c r="BH84" i="25"/>
  <c r="E82" i="7"/>
  <c r="Q82" i="25"/>
  <c r="Q85" i="25"/>
  <c r="I82" i="7"/>
  <c r="X82" i="25"/>
  <c r="X85" i="25"/>
  <c r="M82" i="7"/>
  <c r="AB82" i="25"/>
  <c r="AB85" i="25"/>
  <c r="Q82" i="7"/>
  <c r="AI82" i="25"/>
  <c r="AI85" i="25"/>
  <c r="U82" i="7"/>
  <c r="AM82" i="25"/>
  <c r="AM85" i="25"/>
  <c r="Y82" i="7"/>
  <c r="AT82" i="25"/>
  <c r="AT85" i="25"/>
  <c r="AC82" i="7"/>
  <c r="AX82" i="25"/>
  <c r="AX85" i="25"/>
  <c r="AG82" i="7"/>
  <c r="BE82" i="25"/>
  <c r="BE85" i="25"/>
  <c r="AK82" i="7"/>
  <c r="BL82" i="25"/>
  <c r="BL85" i="25"/>
  <c r="E75" i="7"/>
  <c r="Q84" i="25"/>
  <c r="AC75" i="7"/>
  <c r="AX84" i="25"/>
  <c r="P82" i="7"/>
  <c r="AH82" i="25"/>
  <c r="AH85" i="25"/>
  <c r="H75" i="7"/>
  <c r="T84" i="25"/>
  <c r="F82" i="7"/>
  <c r="R82" i="25"/>
  <c r="R85" i="25"/>
  <c r="J82" i="7"/>
  <c r="Y82" i="25"/>
  <c r="Y85" i="25"/>
  <c r="N82" i="7"/>
  <c r="AC82" i="25"/>
  <c r="AC85" i="25"/>
  <c r="R82" i="7"/>
  <c r="AJ82" i="25"/>
  <c r="AJ85" i="25"/>
  <c r="V82" i="7"/>
  <c r="AN82" i="25"/>
  <c r="AN85" i="25"/>
  <c r="Z82" i="7"/>
  <c r="AU82" i="25"/>
  <c r="AU85" i="25"/>
  <c r="AD82" i="7"/>
  <c r="BB82" i="25"/>
  <c r="BB85" i="25"/>
  <c r="AH82" i="7"/>
  <c r="BF82" i="25"/>
  <c r="BF85" i="25"/>
  <c r="AL82" i="7"/>
  <c r="BM82" i="25"/>
  <c r="BM85" i="25"/>
  <c r="F75" i="7"/>
  <c r="R84" i="25"/>
  <c r="V75" i="7"/>
  <c r="AN84" i="25"/>
  <c r="AL75" i="7"/>
  <c r="BM84" i="25"/>
  <c r="CA84" i="25" s="1"/>
  <c r="C79" i="7"/>
  <c r="O87" i="25"/>
  <c r="G82" i="7"/>
  <c r="S82" i="25"/>
  <c r="S85" i="25"/>
  <c r="Z82" i="25"/>
  <c r="Z85" i="25"/>
  <c r="O82" i="7"/>
  <c r="AD82" i="25"/>
  <c r="AD85" i="25"/>
  <c r="S82" i="7"/>
  <c r="AK82" i="25"/>
  <c r="AK85" i="25"/>
  <c r="W82" i="7"/>
  <c r="AR82" i="25"/>
  <c r="AR85" i="25"/>
  <c r="AA82" i="7"/>
  <c r="AV82" i="25"/>
  <c r="AV85" i="25"/>
  <c r="AE82" i="7"/>
  <c r="BC82" i="25"/>
  <c r="BC85" i="25"/>
  <c r="AI82" i="7"/>
  <c r="BG82" i="25"/>
  <c r="BG85" i="25"/>
  <c r="Z84" i="25"/>
  <c r="O75" i="7"/>
  <c r="AD84" i="25"/>
  <c r="H82" i="7"/>
  <c r="T82" i="25"/>
  <c r="T85" i="25"/>
  <c r="L82" i="7"/>
  <c r="AA82" i="25"/>
  <c r="AA85" i="25"/>
  <c r="T82" i="7"/>
  <c r="AL82" i="25"/>
  <c r="AL85" i="25"/>
  <c r="X82" i="7"/>
  <c r="AS82" i="25"/>
  <c r="AS85" i="25"/>
  <c r="AB82" i="7"/>
  <c r="AW82" i="25"/>
  <c r="AW85" i="25"/>
  <c r="AF82" i="7"/>
  <c r="BD82" i="25"/>
  <c r="BD85" i="25"/>
  <c r="AJ82" i="7"/>
  <c r="BH82" i="25"/>
  <c r="BH85" i="25"/>
  <c r="M33" i="42"/>
  <c r="K69" i="7"/>
  <c r="K82" i="7"/>
  <c r="M28" i="42"/>
  <c r="F34" i="7"/>
  <c r="F146" i="7"/>
  <c r="L74" i="7"/>
  <c r="L75" i="7"/>
  <c r="P74" i="7"/>
  <c r="P75" i="7"/>
  <c r="T74" i="7"/>
  <c r="T75" i="7"/>
  <c r="X74" i="7"/>
  <c r="X75" i="7"/>
  <c r="AB74" i="7"/>
  <c r="AB75" i="7"/>
  <c r="AF74" i="7"/>
  <c r="AF75" i="7"/>
  <c r="I74" i="7"/>
  <c r="I75" i="7"/>
  <c r="M74" i="7"/>
  <c r="M75" i="7"/>
  <c r="Q74" i="7"/>
  <c r="Q75" i="7"/>
  <c r="U74" i="7"/>
  <c r="U75" i="7"/>
  <c r="Y74" i="7"/>
  <c r="Y75" i="7"/>
  <c r="AG74" i="7"/>
  <c r="AG75" i="7"/>
  <c r="AK74" i="7"/>
  <c r="AK75" i="7"/>
  <c r="C78" i="7"/>
  <c r="J74" i="7"/>
  <c r="J75" i="7"/>
  <c r="N74" i="7"/>
  <c r="N75" i="7"/>
  <c r="R74" i="7"/>
  <c r="R75" i="7"/>
  <c r="Z74" i="7"/>
  <c r="Z75" i="7"/>
  <c r="AD74" i="7"/>
  <c r="AD75" i="7"/>
  <c r="AH74" i="7"/>
  <c r="AH75" i="7"/>
  <c r="G74" i="7"/>
  <c r="G75" i="7"/>
  <c r="K74" i="7"/>
  <c r="K75" i="7"/>
  <c r="S74" i="7"/>
  <c r="S75" i="7"/>
  <c r="W74" i="7"/>
  <c r="W75" i="7"/>
  <c r="AA74" i="7"/>
  <c r="AA75" i="7"/>
  <c r="AE74" i="7"/>
  <c r="AE75" i="7"/>
  <c r="AI74" i="7"/>
  <c r="AI75" i="7"/>
  <c r="I49" i="7"/>
  <c r="O73" i="7"/>
  <c r="O69" i="7"/>
  <c r="H74" i="7"/>
  <c r="AJ74" i="7"/>
  <c r="AC73" i="7"/>
  <c r="AC69" i="7"/>
  <c r="V74" i="7"/>
  <c r="AL74" i="7"/>
  <c r="H73" i="7"/>
  <c r="H69" i="7"/>
  <c r="AJ73" i="7"/>
  <c r="AJ69" i="7"/>
  <c r="AT69" i="7" s="1"/>
  <c r="AC74" i="7"/>
  <c r="V73" i="7"/>
  <c r="V69" i="7"/>
  <c r="AR69" i="7" s="1"/>
  <c r="AL73" i="7"/>
  <c r="AL69" i="7"/>
  <c r="AU69" i="7" s="1"/>
  <c r="O74" i="7"/>
  <c r="E74" i="7"/>
  <c r="E73" i="7"/>
  <c r="E69" i="7"/>
  <c r="E64" i="7"/>
  <c r="J179" i="47"/>
  <c r="F74" i="7"/>
  <c r="F31" i="7"/>
  <c r="F33" i="7"/>
  <c r="F32" i="7"/>
  <c r="F17" i="7"/>
  <c r="N81" i="7"/>
  <c r="R81" i="7"/>
  <c r="Z81" i="7"/>
  <c r="AD81" i="7"/>
  <c r="AH81" i="7"/>
  <c r="G81" i="7"/>
  <c r="S81" i="7"/>
  <c r="W81" i="7"/>
  <c r="AA81" i="7"/>
  <c r="AE81" i="7"/>
  <c r="AI81" i="7"/>
  <c r="P81" i="7"/>
  <c r="T81" i="7"/>
  <c r="X81" i="7"/>
  <c r="AB81" i="7"/>
  <c r="AF81" i="7"/>
  <c r="M81" i="7"/>
  <c r="Q81" i="7"/>
  <c r="U81" i="7"/>
  <c r="Y81" i="7"/>
  <c r="AG81" i="7"/>
  <c r="AK81" i="7"/>
  <c r="L81" i="7"/>
  <c r="K81" i="7"/>
  <c r="J81" i="7"/>
  <c r="I81" i="7"/>
  <c r="H62" i="7"/>
  <c r="AJ62" i="7"/>
  <c r="C83" i="7"/>
  <c r="O62" i="7"/>
  <c r="V62" i="7"/>
  <c r="AL62" i="7"/>
  <c r="O70" i="7"/>
  <c r="O81" i="7"/>
  <c r="H70" i="7"/>
  <c r="H81" i="7"/>
  <c r="AJ70" i="7"/>
  <c r="AJ81" i="7"/>
  <c r="B62" i="7"/>
  <c r="B70" i="7"/>
  <c r="E62" i="7"/>
  <c r="AC62" i="7"/>
  <c r="E70" i="7"/>
  <c r="E81" i="7"/>
  <c r="AC70" i="7"/>
  <c r="AC81" i="7"/>
  <c r="F70" i="7"/>
  <c r="F81" i="7"/>
  <c r="V70" i="7"/>
  <c r="V81" i="7"/>
  <c r="AL70" i="7"/>
  <c r="AL81" i="7"/>
  <c r="F16" i="7"/>
  <c r="F8" i="7"/>
  <c r="M64" i="7"/>
  <c r="Q64" i="7"/>
  <c r="U64" i="7"/>
  <c r="Y64" i="7"/>
  <c r="K70" i="7"/>
  <c r="S70" i="7"/>
  <c r="W70" i="7"/>
  <c r="AA70" i="7"/>
  <c r="AE70" i="7"/>
  <c r="AI70" i="7"/>
  <c r="S73" i="7"/>
  <c r="W73" i="7"/>
  <c r="AA73" i="7"/>
  <c r="AE73" i="7"/>
  <c r="L62" i="7"/>
  <c r="AB62" i="7"/>
  <c r="J64" i="7"/>
  <c r="N64" i="7"/>
  <c r="Z64" i="7"/>
  <c r="AD64" i="7"/>
  <c r="L70" i="7"/>
  <c r="P70" i="7"/>
  <c r="T70" i="7"/>
  <c r="X70" i="7"/>
  <c r="AB70" i="7"/>
  <c r="AF70" i="7"/>
  <c r="AD73" i="7"/>
  <c r="AE62" i="7"/>
  <c r="I64" i="7"/>
  <c r="J177" i="47"/>
  <c r="K73" i="7"/>
  <c r="P62" i="7"/>
  <c r="L73" i="7"/>
  <c r="P73" i="7"/>
  <c r="X73" i="7"/>
  <c r="AB73" i="7"/>
  <c r="AF73" i="7"/>
  <c r="I62" i="7"/>
  <c r="M62" i="7"/>
  <c r="U62" i="7"/>
  <c r="AK62" i="7"/>
  <c r="K64" i="7"/>
  <c r="S64" i="7"/>
  <c r="W64" i="7"/>
  <c r="AE64" i="7"/>
  <c r="M70" i="7"/>
  <c r="Q70" i="7"/>
  <c r="U70" i="7"/>
  <c r="Y70" i="7"/>
  <c r="AG70" i="7"/>
  <c r="J73" i="7"/>
  <c r="N73" i="7"/>
  <c r="K62" i="7"/>
  <c r="AG64" i="7"/>
  <c r="AK64" i="7"/>
  <c r="AU64" i="7" s="1"/>
  <c r="I73" i="7"/>
  <c r="M73" i="7"/>
  <c r="Q73" i="7"/>
  <c r="U73" i="7"/>
  <c r="Y73" i="7"/>
  <c r="AG73" i="7"/>
  <c r="J62" i="7"/>
  <c r="N62" i="7"/>
  <c r="R62" i="7"/>
  <c r="L64" i="7"/>
  <c r="P64" i="7"/>
  <c r="T64" i="7"/>
  <c r="AB64" i="7"/>
  <c r="AF64" i="7"/>
  <c r="J70" i="7"/>
  <c r="N70" i="7"/>
  <c r="R70" i="7"/>
  <c r="AD70" i="7"/>
  <c r="AH70" i="7"/>
  <c r="AF62" i="7"/>
  <c r="AK70" i="7"/>
  <c r="Z70" i="7"/>
  <c r="AD62" i="7"/>
  <c r="T62" i="7"/>
  <c r="S62" i="7"/>
  <c r="Q62" i="7"/>
  <c r="X62" i="7"/>
  <c r="W62" i="7"/>
  <c r="Y62" i="7"/>
  <c r="X64" i="7"/>
  <c r="Z62" i="7"/>
  <c r="AA62" i="7"/>
  <c r="AA64" i="7"/>
  <c r="R64" i="7"/>
  <c r="T73" i="7"/>
  <c r="R73" i="7"/>
  <c r="AK73" i="7"/>
  <c r="Z73" i="7"/>
  <c r="I70" i="7"/>
  <c r="I43" i="7"/>
  <c r="I37" i="7"/>
  <c r="I42" i="7"/>
  <c r="I50" i="7"/>
  <c r="I39" i="7"/>
  <c r="AH73" i="7"/>
  <c r="AI62" i="7"/>
  <c r="AI73" i="7"/>
  <c r="AH64" i="7"/>
  <c r="AI64" i="7"/>
  <c r="AH62" i="7"/>
  <c r="AG62" i="7"/>
  <c r="F62" i="7"/>
  <c r="J178" i="47"/>
  <c r="G62" i="7"/>
  <c r="G70" i="7"/>
  <c r="G73" i="7"/>
  <c r="G64" i="7"/>
  <c r="I46" i="7"/>
  <c r="I44" i="7"/>
  <c r="M27" i="42"/>
  <c r="CB27" i="42" s="1"/>
  <c r="M26" i="42"/>
  <c r="CB26" i="42" s="1"/>
  <c r="AE43" i="25"/>
  <c r="CB46" i="25"/>
  <c r="AE17" i="25"/>
  <c r="AE40" i="25" s="1"/>
  <c r="AE42" i="25"/>
  <c r="AE46" i="25"/>
  <c r="AE45" i="25"/>
  <c r="O61" i="25"/>
  <c r="O67" i="25"/>
  <c r="O56" i="25"/>
  <c r="O62" i="25"/>
  <c r="O68" i="25"/>
  <c r="O66" i="25"/>
  <c r="O57" i="25"/>
  <c r="O64" i="25"/>
  <c r="O58" i="25"/>
  <c r="O65" i="25"/>
  <c r="J175" i="47"/>
  <c r="CB133" i="45"/>
  <c r="J180" i="47"/>
  <c r="R57" i="25"/>
  <c r="X57" i="25"/>
  <c r="P57" i="25"/>
  <c r="T57" i="25"/>
  <c r="S57" i="25"/>
  <c r="Y57" i="25"/>
  <c r="Q57" i="25"/>
  <c r="X66" i="25"/>
  <c r="R66" i="25"/>
  <c r="P66" i="25"/>
  <c r="S66" i="25"/>
  <c r="Q66" i="25"/>
  <c r="Y66" i="25"/>
  <c r="T66" i="25"/>
  <c r="Y62" i="25"/>
  <c r="R62" i="25"/>
  <c r="Q62" i="25"/>
  <c r="X62" i="25"/>
  <c r="T62" i="25"/>
  <c r="S62" i="25"/>
  <c r="P62" i="25"/>
  <c r="X65" i="25"/>
  <c r="R65" i="25"/>
  <c r="Q65" i="25"/>
  <c r="P65" i="25"/>
  <c r="Y65" i="25"/>
  <c r="T65" i="25"/>
  <c r="S65" i="25"/>
  <c r="Y56" i="25"/>
  <c r="R56" i="25"/>
  <c r="T56" i="25"/>
  <c r="X56" i="25"/>
  <c r="S56" i="25"/>
  <c r="P56" i="25"/>
  <c r="Q56" i="25"/>
  <c r="R61" i="25"/>
  <c r="P61" i="25"/>
  <c r="Y61" i="25"/>
  <c r="T61" i="25"/>
  <c r="X61" i="25"/>
  <c r="S61" i="25"/>
  <c r="Q61" i="25"/>
  <c r="Y64" i="25"/>
  <c r="R64" i="25"/>
  <c r="T64" i="25"/>
  <c r="P64" i="25"/>
  <c r="X64" i="25"/>
  <c r="S64" i="25"/>
  <c r="Q64" i="25"/>
  <c r="X68" i="25"/>
  <c r="R68" i="25"/>
  <c r="T68" i="25"/>
  <c r="Y68" i="25"/>
  <c r="S68" i="25"/>
  <c r="P68" i="25"/>
  <c r="Q68" i="25"/>
  <c r="Y67" i="25"/>
  <c r="R67" i="25"/>
  <c r="T67" i="25"/>
  <c r="S67" i="25"/>
  <c r="X67" i="25"/>
  <c r="Q67" i="25"/>
  <c r="P67" i="25"/>
  <c r="R58" i="25"/>
  <c r="Q58" i="25"/>
  <c r="Y58" i="25"/>
  <c r="T58" i="25"/>
  <c r="X58" i="25"/>
  <c r="S58" i="25"/>
  <c r="P58" i="25"/>
  <c r="M24" i="42"/>
  <c r="CB24" i="42" s="1"/>
  <c r="AO35" i="45"/>
  <c r="BN35" i="45"/>
  <c r="BV17" i="25"/>
  <c r="AE35" i="45"/>
  <c r="U17" i="25"/>
  <c r="BI35" i="45"/>
  <c r="BV29" i="25"/>
  <c r="AY35" i="45"/>
  <c r="M40" i="45"/>
  <c r="K40" i="45" s="1"/>
  <c r="CA29" i="25"/>
  <c r="BZ35" i="45"/>
  <c r="CA35" i="45"/>
  <c r="BW35" i="45"/>
  <c r="BY17" i="25"/>
  <c r="BZ17" i="25"/>
  <c r="CA17" i="25"/>
  <c r="BY29" i="25"/>
  <c r="BW29" i="25"/>
  <c r="BW17" i="25"/>
  <c r="BX17" i="25"/>
  <c r="BX29" i="25"/>
  <c r="BZ29" i="25"/>
  <c r="BY35" i="45"/>
  <c r="BV35" i="45"/>
  <c r="BX35" i="45"/>
  <c r="M36" i="45"/>
  <c r="CB36" i="45" s="1"/>
  <c r="M37" i="45"/>
  <c r="CB37" i="45" s="1"/>
  <c r="M38" i="45"/>
  <c r="CB38" i="45" s="1"/>
  <c r="M39" i="45"/>
  <c r="M14" i="45"/>
  <c r="CB14" i="45" s="1"/>
  <c r="M13" i="45"/>
  <c r="CB13" i="45" s="1"/>
  <c r="BM57" i="25"/>
  <c r="BL57" i="25"/>
  <c r="BM61" i="25"/>
  <c r="BL61" i="25"/>
  <c r="BM65" i="25"/>
  <c r="BL65" i="25"/>
  <c r="BM67" i="25"/>
  <c r="BL67" i="25"/>
  <c r="BM56" i="25"/>
  <c r="BL56" i="25"/>
  <c r="BM58" i="25"/>
  <c r="BL58" i="25"/>
  <c r="BM62" i="25"/>
  <c r="BL62" i="25"/>
  <c r="BM64" i="25"/>
  <c r="BL64" i="25"/>
  <c r="BM66" i="25"/>
  <c r="BL66" i="25"/>
  <c r="BM68" i="25"/>
  <c r="BL68" i="25"/>
  <c r="M27" i="25"/>
  <c r="CB27" i="25" s="1"/>
  <c r="AY24" i="25"/>
  <c r="AY41" i="25" s="1"/>
  <c r="BN24" i="25"/>
  <c r="BN41" i="25" s="1"/>
  <c r="M25" i="25"/>
  <c r="M28" i="25"/>
  <c r="AY42" i="25"/>
  <c r="BN42" i="25"/>
  <c r="M19" i="25"/>
  <c r="CB19" i="25" s="1"/>
  <c r="U24" i="25"/>
  <c r="U41" i="25" s="1"/>
  <c r="AO24" i="25"/>
  <c r="AO41" i="25" s="1"/>
  <c r="BI24" i="25"/>
  <c r="BI41" i="25" s="1"/>
  <c r="U29" i="25"/>
  <c r="AO42" i="25"/>
  <c r="BI42" i="25"/>
  <c r="M22" i="42"/>
  <c r="CB22" i="42" s="1"/>
  <c r="K55" i="42"/>
  <c r="D24" i="64" s="1"/>
  <c r="K35" i="25"/>
  <c r="D20" i="64" s="1"/>
  <c r="K66" i="56"/>
  <c r="D16" i="64" s="1"/>
  <c r="CB25" i="25" l="1"/>
  <c r="L25" i="25"/>
  <c r="U42" i="25"/>
  <c r="O90" i="25"/>
  <c r="F161" i="7"/>
  <c r="AS69" i="7"/>
  <c r="AU75" i="7"/>
  <c r="AU73" i="7"/>
  <c r="AQ70" i="7"/>
  <c r="AR64" i="7"/>
  <c r="AS70" i="7"/>
  <c r="AR81" i="7"/>
  <c r="AS75" i="7"/>
  <c r="AP82" i="7"/>
  <c r="AP70" i="7"/>
  <c r="AP64" i="7"/>
  <c r="AQ69" i="7"/>
  <c r="AP73" i="7"/>
  <c r="AR74" i="7"/>
  <c r="AT81" i="7"/>
  <c r="AT70" i="7"/>
  <c r="AU62" i="7"/>
  <c r="AR70" i="7"/>
  <c r="AP62" i="7"/>
  <c r="AP69" i="7"/>
  <c r="AS74" i="7"/>
  <c r="AQ75" i="7"/>
  <c r="AU82" i="7"/>
  <c r="AQ62" i="7"/>
  <c r="AT73" i="7"/>
  <c r="AP81" i="7"/>
  <c r="AU70" i="7"/>
  <c r="AQ73" i="7"/>
  <c r="AS64" i="7"/>
  <c r="AR62" i="7"/>
  <c r="AQ64" i="7"/>
  <c r="AQ81" i="7"/>
  <c r="AU81" i="7"/>
  <c r="AP74" i="7"/>
  <c r="AT75" i="7"/>
  <c r="AU74" i="7"/>
  <c r="AQ74" i="7"/>
  <c r="AR82" i="7"/>
  <c r="AQ82" i="7"/>
  <c r="AT62" i="7"/>
  <c r="AR73" i="7"/>
  <c r="AS81" i="7"/>
  <c r="AS62" i="7"/>
  <c r="AT64" i="7"/>
  <c r="AS73" i="7"/>
  <c r="AT74" i="7"/>
  <c r="AR75" i="7"/>
  <c r="AS82" i="7"/>
  <c r="AT82" i="7"/>
  <c r="AP75" i="7"/>
  <c r="I133" i="7"/>
  <c r="F147" i="7"/>
  <c r="F143" i="7"/>
  <c r="F159" i="7"/>
  <c r="F160" i="7"/>
  <c r="F157" i="7"/>
  <c r="F152" i="7"/>
  <c r="BV85" i="25"/>
  <c r="BZ85" i="25"/>
  <c r="BY85" i="25"/>
  <c r="BX85" i="25"/>
  <c r="CA82" i="25"/>
  <c r="BW85" i="25"/>
  <c r="BV82" i="25"/>
  <c r="BQ82" i="25"/>
  <c r="BY82" i="25"/>
  <c r="BZ82" i="25"/>
  <c r="BX82" i="25"/>
  <c r="BW82" i="25"/>
  <c r="CA85" i="25"/>
  <c r="AM75" i="7"/>
  <c r="BV84" i="25"/>
  <c r="BY84" i="25"/>
  <c r="BZ84" i="25"/>
  <c r="BX84" i="25"/>
  <c r="BQ84" i="25"/>
  <c r="BW84" i="25"/>
  <c r="K38" i="45"/>
  <c r="M58" i="25"/>
  <c r="M57" i="25"/>
  <c r="M56" i="25"/>
  <c r="M61" i="25"/>
  <c r="M67" i="25"/>
  <c r="M65" i="25"/>
  <c r="M68" i="25"/>
  <c r="M66" i="25"/>
  <c r="M64" i="25"/>
  <c r="M62" i="25"/>
  <c r="M35" i="45"/>
  <c r="CB35" i="45" s="1"/>
  <c r="CB40" i="45"/>
  <c r="K37" i="45"/>
  <c r="CB28" i="25"/>
  <c r="K39" i="45"/>
  <c r="CB39" i="45"/>
  <c r="CB40" i="42"/>
  <c r="CB41" i="42"/>
  <c r="CB28" i="42"/>
  <c r="CB33" i="42"/>
  <c r="M147" i="45"/>
  <c r="M146" i="45"/>
  <c r="M24" i="25"/>
  <c r="CB29" i="25"/>
  <c r="BQ24" i="25" l="1"/>
  <c r="L24" i="25"/>
  <c r="BQ35" i="45"/>
  <c r="CB24" i="25"/>
  <c r="K60" i="43"/>
  <c r="D12" i="64" s="1"/>
  <c r="F145" i="45" l="1"/>
  <c r="F144" i="45"/>
  <c r="I80" i="43"/>
  <c r="F93" i="56"/>
  <c r="F92" i="56"/>
  <c r="F91" i="56"/>
  <c r="F90" i="56"/>
  <c r="F89" i="56"/>
  <c r="F88" i="56"/>
  <c r="F87" i="56"/>
  <c r="F86" i="56"/>
  <c r="F85" i="56"/>
  <c r="F84" i="56"/>
  <c r="F83" i="56"/>
  <c r="S91" i="56"/>
  <c r="Z89" i="56"/>
  <c r="BJ35" i="45" l="1"/>
  <c r="BO35" i="45"/>
  <c r="V35" i="45"/>
  <c r="AP35" i="45"/>
  <c r="AF35" i="45"/>
  <c r="AZ35" i="45"/>
  <c r="BO36" i="45"/>
  <c r="AP36" i="45"/>
  <c r="AF36" i="45"/>
  <c r="V36" i="45"/>
  <c r="BJ36" i="45"/>
  <c r="AZ36" i="45"/>
  <c r="BO37" i="45"/>
  <c r="V37" i="45"/>
  <c r="W37" i="45" s="1"/>
  <c r="BJ37" i="45"/>
  <c r="AF37" i="45"/>
  <c r="AP37" i="45"/>
  <c r="AZ37" i="45"/>
  <c r="BO38" i="45"/>
  <c r="AP38" i="45"/>
  <c r="AF38" i="45"/>
  <c r="V38" i="45"/>
  <c r="W38" i="45" s="1"/>
  <c r="BJ38" i="45"/>
  <c r="AZ38" i="45"/>
  <c r="BO39" i="45"/>
  <c r="V39" i="45"/>
  <c r="W39" i="45" s="1"/>
  <c r="BJ39" i="45"/>
  <c r="AF39" i="45"/>
  <c r="AP39" i="45"/>
  <c r="AZ39" i="45"/>
  <c r="BO40" i="45"/>
  <c r="AP40" i="45"/>
  <c r="AF40" i="45"/>
  <c r="V40" i="45"/>
  <c r="W40" i="45" s="1"/>
  <c r="BJ40" i="45"/>
  <c r="AZ40" i="45"/>
  <c r="BG84" i="56"/>
  <c r="AX86" i="56"/>
  <c r="N84" i="56"/>
  <c r="P84" i="56"/>
  <c r="T84" i="56"/>
  <c r="S86" i="56"/>
  <c r="AD84" i="56"/>
  <c r="AB86" i="56"/>
  <c r="AI86" i="56"/>
  <c r="AR84" i="56"/>
  <c r="AT86" i="56"/>
  <c r="BC84" i="56"/>
  <c r="BE86" i="56"/>
  <c r="N86" i="56"/>
  <c r="R84" i="56"/>
  <c r="O86" i="56"/>
  <c r="Z84" i="56"/>
  <c r="X86" i="56"/>
  <c r="AK84" i="56"/>
  <c r="AM86" i="56"/>
  <c r="AV84" i="56"/>
  <c r="BM85" i="56"/>
  <c r="BG85" i="56"/>
  <c r="BE85" i="56"/>
  <c r="BC85" i="56"/>
  <c r="AX85" i="56"/>
  <c r="AV85" i="56"/>
  <c r="AT85" i="56"/>
  <c r="AR85" i="56"/>
  <c r="AM85" i="56"/>
  <c r="AK85" i="56"/>
  <c r="AI85" i="56"/>
  <c r="AD85" i="56"/>
  <c r="AB85" i="56"/>
  <c r="Z85" i="56"/>
  <c r="X85" i="56"/>
  <c r="T85" i="56"/>
  <c r="BM87" i="56"/>
  <c r="BG87" i="56"/>
  <c r="BE87" i="56"/>
  <c r="BC87" i="56"/>
  <c r="AX87" i="56"/>
  <c r="AV87" i="56"/>
  <c r="AT87" i="56"/>
  <c r="AR87" i="56"/>
  <c r="AM87" i="56"/>
  <c r="AK87" i="56"/>
  <c r="AI87" i="56"/>
  <c r="AD87" i="56"/>
  <c r="AB87" i="56"/>
  <c r="Z87" i="56"/>
  <c r="X87" i="56"/>
  <c r="T87" i="56"/>
  <c r="R87" i="56"/>
  <c r="P87" i="56"/>
  <c r="BM93" i="56"/>
  <c r="BH93" i="56"/>
  <c r="BF93" i="56"/>
  <c r="BD93" i="56"/>
  <c r="BB93" i="56"/>
  <c r="AW93" i="56"/>
  <c r="AU93" i="56"/>
  <c r="AS93" i="56"/>
  <c r="AN93" i="56"/>
  <c r="AL93" i="56"/>
  <c r="AJ93" i="56"/>
  <c r="AH93" i="56"/>
  <c r="AC93" i="56"/>
  <c r="AA93" i="56"/>
  <c r="Y93" i="56"/>
  <c r="T93" i="56"/>
  <c r="R93" i="56"/>
  <c r="P93" i="56"/>
  <c r="N93" i="56"/>
  <c r="P85" i="56"/>
  <c r="R85" i="56"/>
  <c r="Q87" i="56"/>
  <c r="O93" i="56"/>
  <c r="S93" i="56"/>
  <c r="AA85" i="56"/>
  <c r="Y87" i="56"/>
  <c r="AC87" i="56"/>
  <c r="Z93" i="56"/>
  <c r="AD93" i="56"/>
  <c r="AH85" i="56"/>
  <c r="AL85" i="56"/>
  <c r="AJ87" i="56"/>
  <c r="AN87" i="56"/>
  <c r="AK93" i="56"/>
  <c r="AS85" i="56"/>
  <c r="AW85" i="56"/>
  <c r="AU87" i="56"/>
  <c r="AR93" i="56"/>
  <c r="AV93" i="56"/>
  <c r="BD85" i="56"/>
  <c r="BH85" i="56"/>
  <c r="BB87" i="56"/>
  <c r="BF87" i="56"/>
  <c r="BC93" i="56"/>
  <c r="BG93" i="56"/>
  <c r="BL85" i="56"/>
  <c r="BL87" i="56"/>
  <c r="BM84" i="56"/>
  <c r="BH84" i="56"/>
  <c r="BF84" i="56"/>
  <c r="BD84" i="56"/>
  <c r="AW84" i="56"/>
  <c r="AU84" i="56"/>
  <c r="AS84" i="56"/>
  <c r="AN84" i="56"/>
  <c r="AL84" i="56"/>
  <c r="AJ84" i="56"/>
  <c r="AH84" i="56"/>
  <c r="AC84" i="56"/>
  <c r="AA84" i="56"/>
  <c r="Y84" i="56"/>
  <c r="BM86" i="56"/>
  <c r="BH86" i="56"/>
  <c r="BF86" i="56"/>
  <c r="BD86" i="56"/>
  <c r="BB86" i="56"/>
  <c r="AW86" i="56"/>
  <c r="AU86" i="56"/>
  <c r="AS86" i="56"/>
  <c r="AN86" i="56"/>
  <c r="AL86" i="56"/>
  <c r="AJ86" i="56"/>
  <c r="AH86" i="56"/>
  <c r="AC86" i="56"/>
  <c r="AA86" i="56"/>
  <c r="Y86" i="56"/>
  <c r="T86" i="56"/>
  <c r="R86" i="56"/>
  <c r="P86" i="56"/>
  <c r="N85" i="56"/>
  <c r="N87" i="56"/>
  <c r="O84" i="56"/>
  <c r="Q84" i="56"/>
  <c r="S84" i="56"/>
  <c r="O85" i="56"/>
  <c r="Q85" i="56"/>
  <c r="S85" i="56"/>
  <c r="Q86" i="56"/>
  <c r="O87" i="56"/>
  <c r="S87" i="56"/>
  <c r="Q93" i="56"/>
  <c r="X84" i="56"/>
  <c r="AB84" i="56"/>
  <c r="Y85" i="56"/>
  <c r="AC85" i="56"/>
  <c r="Z86" i="56"/>
  <c r="AD86" i="56"/>
  <c r="AA87" i="56"/>
  <c r="X93" i="56"/>
  <c r="AB93" i="56"/>
  <c r="AI84" i="56"/>
  <c r="AM84" i="56"/>
  <c r="AJ85" i="56"/>
  <c r="AN85" i="56"/>
  <c r="AK86" i="56"/>
  <c r="AH87" i="56"/>
  <c r="AL87" i="56"/>
  <c r="AI93" i="56"/>
  <c r="AM93" i="56"/>
  <c r="AT84" i="56"/>
  <c r="AX84" i="56"/>
  <c r="AU85" i="56"/>
  <c r="AR86" i="56"/>
  <c r="AV86" i="56"/>
  <c r="AS87" i="56"/>
  <c r="AW87" i="56"/>
  <c r="AT93" i="56"/>
  <c r="AX93" i="56"/>
  <c r="BE84" i="56"/>
  <c r="BB85" i="56"/>
  <c r="BF85" i="56"/>
  <c r="BC86" i="56"/>
  <c r="BG86" i="56"/>
  <c r="BD87" i="56"/>
  <c r="BH87" i="56"/>
  <c r="BE93" i="56"/>
  <c r="BL84" i="56"/>
  <c r="BL86" i="56"/>
  <c r="BL93" i="56"/>
  <c r="BM88" i="56"/>
  <c r="BG88" i="56"/>
  <c r="BE88" i="56"/>
  <c r="BC88" i="56"/>
  <c r="AX88" i="56"/>
  <c r="AV88" i="56"/>
  <c r="AT88" i="56"/>
  <c r="AR88" i="56"/>
  <c r="AM88" i="56"/>
  <c r="AK88" i="56"/>
  <c r="AI88" i="56"/>
  <c r="AD88" i="56"/>
  <c r="AB88" i="56"/>
  <c r="Z88" i="56"/>
  <c r="X88" i="56"/>
  <c r="BL88" i="56"/>
  <c r="BH88" i="56"/>
  <c r="BF88" i="56"/>
  <c r="BD88" i="56"/>
  <c r="BB88" i="56"/>
  <c r="AW88" i="56"/>
  <c r="AU88" i="56"/>
  <c r="AS88" i="56"/>
  <c r="AN88" i="56"/>
  <c r="AL88" i="56"/>
  <c r="AJ88" i="56"/>
  <c r="AH88" i="56"/>
  <c r="BM90" i="56"/>
  <c r="BG90" i="56"/>
  <c r="BE90" i="56"/>
  <c r="BC90" i="56"/>
  <c r="AX90" i="56"/>
  <c r="AV90" i="56"/>
  <c r="AT90" i="56"/>
  <c r="AR90" i="56"/>
  <c r="AM90" i="56"/>
  <c r="AK90" i="56"/>
  <c r="AI90" i="56"/>
  <c r="AD90" i="56"/>
  <c r="AB90" i="56"/>
  <c r="Z90" i="56"/>
  <c r="X90" i="56"/>
  <c r="BL90" i="56"/>
  <c r="BH90" i="56"/>
  <c r="BF90" i="56"/>
  <c r="BD90" i="56"/>
  <c r="BB90" i="56"/>
  <c r="AW90" i="56"/>
  <c r="AU90" i="56"/>
  <c r="AS90" i="56"/>
  <c r="AN90" i="56"/>
  <c r="AL90" i="56"/>
  <c r="AJ90" i="56"/>
  <c r="AH90" i="56"/>
  <c r="AC90" i="56"/>
  <c r="AA90" i="56"/>
  <c r="Y90" i="56"/>
  <c r="BM92" i="56"/>
  <c r="BG92" i="56"/>
  <c r="BE92" i="56"/>
  <c r="BC92" i="56"/>
  <c r="AX92" i="56"/>
  <c r="AV92" i="56"/>
  <c r="AT92" i="56"/>
  <c r="AR92" i="56"/>
  <c r="AM92" i="56"/>
  <c r="AK92" i="56"/>
  <c r="AI92" i="56"/>
  <c r="AD92" i="56"/>
  <c r="AB92" i="56"/>
  <c r="Z92" i="56"/>
  <c r="X92" i="56"/>
  <c r="BL92" i="56"/>
  <c r="BH92" i="56"/>
  <c r="BF92" i="56"/>
  <c r="BD92" i="56"/>
  <c r="BB92" i="56"/>
  <c r="AW92" i="56"/>
  <c r="AU92" i="56"/>
  <c r="AS92" i="56"/>
  <c r="AN92" i="56"/>
  <c r="AL92" i="56"/>
  <c r="AJ92" i="56"/>
  <c r="AH92" i="56"/>
  <c r="AC92" i="56"/>
  <c r="AA92" i="56"/>
  <c r="Y92" i="56"/>
  <c r="N88" i="56"/>
  <c r="N90" i="56"/>
  <c r="N92" i="56"/>
  <c r="O88" i="56"/>
  <c r="Q88" i="56"/>
  <c r="S88" i="56"/>
  <c r="O89" i="56"/>
  <c r="Q89" i="56"/>
  <c r="S89" i="56"/>
  <c r="O90" i="56"/>
  <c r="Q90" i="56"/>
  <c r="S90" i="56"/>
  <c r="O91" i="56"/>
  <c r="Q91" i="56"/>
  <c r="O92" i="56"/>
  <c r="Q92" i="56"/>
  <c r="S92" i="56"/>
  <c r="Y88" i="56"/>
  <c r="AC88" i="56"/>
  <c r="BM89" i="56"/>
  <c r="BH89" i="56"/>
  <c r="BF89" i="56"/>
  <c r="BD89" i="56"/>
  <c r="BB89" i="56"/>
  <c r="AW89" i="56"/>
  <c r="AU89" i="56"/>
  <c r="AS89" i="56"/>
  <c r="AN89" i="56"/>
  <c r="AL89" i="56"/>
  <c r="AJ89" i="56"/>
  <c r="AH89" i="56"/>
  <c r="AC89" i="56"/>
  <c r="AA89" i="56"/>
  <c r="Y89" i="56"/>
  <c r="BL89" i="56"/>
  <c r="BG89" i="56"/>
  <c r="BE89" i="56"/>
  <c r="BC89" i="56"/>
  <c r="AX89" i="56"/>
  <c r="AV89" i="56"/>
  <c r="AT89" i="56"/>
  <c r="AR89" i="56"/>
  <c r="AM89" i="56"/>
  <c r="AK89" i="56"/>
  <c r="AI89" i="56"/>
  <c r="AD89" i="56"/>
  <c r="BM91" i="56"/>
  <c r="BH91" i="56"/>
  <c r="BF91" i="56"/>
  <c r="BD91" i="56"/>
  <c r="BB91" i="56"/>
  <c r="AW91" i="56"/>
  <c r="AU91" i="56"/>
  <c r="AS91" i="56"/>
  <c r="AN91" i="56"/>
  <c r="AL91" i="56"/>
  <c r="AJ91" i="56"/>
  <c r="AH91" i="56"/>
  <c r="AC91" i="56"/>
  <c r="AA91" i="56"/>
  <c r="Y91" i="56"/>
  <c r="BL91" i="56"/>
  <c r="BG91" i="56"/>
  <c r="BE91" i="56"/>
  <c r="BC91" i="56"/>
  <c r="AX91" i="56"/>
  <c r="AV91" i="56"/>
  <c r="AT91" i="56"/>
  <c r="AR91" i="56"/>
  <c r="AM91" i="56"/>
  <c r="AK91" i="56"/>
  <c r="AI91" i="56"/>
  <c r="AD91" i="56"/>
  <c r="AB91" i="56"/>
  <c r="Z91" i="56"/>
  <c r="X91" i="56"/>
  <c r="D94" i="56"/>
  <c r="N89" i="56"/>
  <c r="N91" i="56"/>
  <c r="P88" i="56"/>
  <c r="R88" i="56"/>
  <c r="T88" i="56"/>
  <c r="P89" i="56"/>
  <c r="R89" i="56"/>
  <c r="T89" i="56"/>
  <c r="P90" i="56"/>
  <c r="R90" i="56"/>
  <c r="T90" i="56"/>
  <c r="P91" i="56"/>
  <c r="R91" i="56"/>
  <c r="T91" i="56"/>
  <c r="P92" i="56"/>
  <c r="R92" i="56"/>
  <c r="T92" i="56"/>
  <c r="AA88" i="56"/>
  <c r="X89" i="56"/>
  <c r="AB89" i="56"/>
  <c r="BB83" i="56" l="1"/>
  <c r="BB70" i="56" s="1"/>
  <c r="AG40" i="45"/>
  <c r="AQ40" i="45" s="1"/>
  <c r="BA40" i="45" s="1"/>
  <c r="BK40" i="45" s="1"/>
  <c r="BP40" i="45" s="1"/>
  <c r="AG38" i="45"/>
  <c r="AQ38" i="45" s="1"/>
  <c r="BA38" i="45" s="1"/>
  <c r="BK38" i="45" s="1"/>
  <c r="BP38" i="45" s="1"/>
  <c r="AG39" i="45"/>
  <c r="AQ39" i="45" s="1"/>
  <c r="BA39" i="45" s="1"/>
  <c r="BK39" i="45" s="1"/>
  <c r="BP39" i="45" s="1"/>
  <c r="AG37" i="45"/>
  <c r="AQ37" i="45" s="1"/>
  <c r="BA37" i="45" s="1"/>
  <c r="BK37" i="45" s="1"/>
  <c r="BP37" i="45" s="1"/>
  <c r="M91" i="56"/>
  <c r="M84" i="56"/>
  <c r="M85" i="56"/>
  <c r="M86" i="56"/>
  <c r="M89" i="56"/>
  <c r="M93" i="56"/>
  <c r="M87" i="56"/>
  <c r="M92" i="56"/>
  <c r="M88" i="56"/>
  <c r="M90" i="56"/>
  <c r="I59" i="25"/>
  <c r="K55" i="47" l="1"/>
  <c r="BX114" i="45"/>
  <c r="BW114" i="45"/>
  <c r="BY114" i="45"/>
  <c r="BN115" i="45"/>
  <c r="BI115" i="45"/>
  <c r="AY115" i="45"/>
  <c r="AO115" i="45"/>
  <c r="AE115" i="45"/>
  <c r="U115" i="45"/>
  <c r="BJ115" i="45"/>
  <c r="M115" i="45" l="1"/>
  <c r="AF115" i="45"/>
  <c r="AZ115" i="45"/>
  <c r="BO115" i="45"/>
  <c r="V115" i="45"/>
  <c r="AP115" i="45"/>
  <c r="CB115" i="45" l="1"/>
  <c r="Z83" i="56"/>
  <c r="Z94" i="56" s="1"/>
  <c r="U2" i="42" l="1"/>
  <c r="O4" i="42" l="1"/>
  <c r="L2" i="47" l="1"/>
  <c r="L76" i="47" l="1"/>
  <c r="L75" i="47"/>
  <c r="L72" i="47"/>
  <c r="L77" i="47"/>
  <c r="L69" i="47"/>
  <c r="L277" i="47"/>
  <c r="L52" i="47"/>
  <c r="L53" i="47"/>
  <c r="L57" i="47"/>
  <c r="L58" i="47"/>
  <c r="L278" i="47"/>
  <c r="L279" i="47"/>
  <c r="L283" i="47"/>
  <c r="L281" i="47"/>
  <c r="L282" i="47"/>
  <c r="L286" i="47"/>
  <c r="L287" i="47"/>
  <c r="L285" i="47"/>
  <c r="L256" i="47"/>
  <c r="L255" i="47"/>
  <c r="L105" i="47"/>
  <c r="L280" i="47"/>
  <c r="L276" i="47"/>
  <c r="L288" i="47"/>
  <c r="L275" i="47"/>
  <c r="L284" i="47"/>
  <c r="L274" i="47"/>
  <c r="L290" i="47"/>
  <c r="L117" i="47"/>
  <c r="L65" i="47"/>
  <c r="L262" i="47"/>
  <c r="L243" i="47"/>
  <c r="L47" i="47"/>
  <c r="L116" i="47"/>
  <c r="L7" i="47"/>
  <c r="L291" i="47"/>
  <c r="L292" i="47"/>
  <c r="L289" i="47"/>
  <c r="L228" i="47"/>
  <c r="L272" i="47"/>
  <c r="L245" i="47"/>
  <c r="L244" i="47"/>
  <c r="L242" i="47"/>
  <c r="L273" i="47"/>
  <c r="L264" i="47"/>
  <c r="L193" i="47"/>
  <c r="L246" i="47"/>
  <c r="M2" i="47"/>
  <c r="M75" i="47" l="1"/>
  <c r="M76" i="47"/>
  <c r="M72" i="47"/>
  <c r="M77" i="47"/>
  <c r="M69" i="47"/>
  <c r="M277" i="47"/>
  <c r="M57" i="47"/>
  <c r="M58" i="47"/>
  <c r="M52" i="47"/>
  <c r="M53" i="47"/>
  <c r="M278" i="47"/>
  <c r="M279" i="47"/>
  <c r="M157" i="47"/>
  <c r="M158" i="47"/>
  <c r="M283" i="47"/>
  <c r="M281" i="47"/>
  <c r="M282" i="47"/>
  <c r="M287" i="47"/>
  <c r="M286" i="47"/>
  <c r="M285" i="47"/>
  <c r="M259" i="47"/>
  <c r="M260" i="47"/>
  <c r="M105" i="47"/>
  <c r="M276" i="47"/>
  <c r="M288" i="47"/>
  <c r="M275" i="47"/>
  <c r="M284" i="47"/>
  <c r="M274" i="47"/>
  <c r="M280" i="47"/>
  <c r="M290" i="47"/>
  <c r="M238" i="47"/>
  <c r="M243" i="47"/>
  <c r="M108" i="47"/>
  <c r="M289" i="47"/>
  <c r="M292" i="47"/>
  <c r="M7" i="47"/>
  <c r="M291" i="47"/>
  <c r="M267" i="47"/>
  <c r="M244" i="47"/>
  <c r="M242" i="47"/>
  <c r="M172" i="47"/>
  <c r="M264" i="47"/>
  <c r="M246" i="47"/>
  <c r="N2" i="47"/>
  <c r="N76" i="47" l="1"/>
  <c r="N72" i="47"/>
  <c r="N77" i="47"/>
  <c r="N69" i="47"/>
  <c r="N75" i="47"/>
  <c r="N277" i="47"/>
  <c r="N52" i="47"/>
  <c r="N57" i="47"/>
  <c r="N58" i="47"/>
  <c r="N53" i="47"/>
  <c r="N54" i="47"/>
  <c r="N56" i="47"/>
  <c r="N279" i="47"/>
  <c r="N278" i="47"/>
  <c r="N164" i="47"/>
  <c r="N156" i="47"/>
  <c r="N152" i="47"/>
  <c r="N163" i="47"/>
  <c r="N169" i="47"/>
  <c r="N170" i="47"/>
  <c r="N154" i="47"/>
  <c r="N155" i="47"/>
  <c r="N165" i="47"/>
  <c r="N166" i="47"/>
  <c r="N157" i="47"/>
  <c r="N149" i="47"/>
  <c r="N168" i="47"/>
  <c r="N150" i="47"/>
  <c r="N161" i="47"/>
  <c r="N162" i="47"/>
  <c r="N153" i="47"/>
  <c r="N158" i="47"/>
  <c r="N160" i="47"/>
  <c r="N151" i="47"/>
  <c r="N283" i="47"/>
  <c r="N282" i="47"/>
  <c r="N281" i="47"/>
  <c r="N287" i="47"/>
  <c r="N286" i="47"/>
  <c r="N285" i="47"/>
  <c r="N105" i="47"/>
  <c r="N288" i="47"/>
  <c r="N275" i="47"/>
  <c r="N284" i="47"/>
  <c r="N274" i="47"/>
  <c r="N280" i="47"/>
  <c r="N276" i="47"/>
  <c r="N290" i="47"/>
  <c r="N238" i="47"/>
  <c r="N268" i="47"/>
  <c r="N243" i="47"/>
  <c r="N62" i="47"/>
  <c r="N66" i="47"/>
  <c r="N110" i="47"/>
  <c r="N108" i="47"/>
  <c r="N291" i="47"/>
  <c r="N7" i="47"/>
  <c r="N289" i="47"/>
  <c r="N292" i="47"/>
  <c r="N267" i="47"/>
  <c r="N265" i="47"/>
  <c r="N244" i="47"/>
  <c r="N242" i="47"/>
  <c r="N264" i="47"/>
  <c r="N246" i="47"/>
  <c r="O2" i="47"/>
  <c r="O77" i="47" l="1"/>
  <c r="O69" i="47"/>
  <c r="O75" i="47"/>
  <c r="O76" i="47"/>
  <c r="O72" i="47"/>
  <c r="O277" i="47"/>
  <c r="O58" i="47"/>
  <c r="O52" i="47"/>
  <c r="O56" i="47"/>
  <c r="O53" i="47"/>
  <c r="O54" i="47"/>
  <c r="O57" i="47"/>
  <c r="O278" i="47"/>
  <c r="O279" i="47"/>
  <c r="O164" i="47"/>
  <c r="O168" i="47"/>
  <c r="O170" i="47"/>
  <c r="O169" i="47"/>
  <c r="O166" i="47"/>
  <c r="O162" i="47"/>
  <c r="O163" i="47"/>
  <c r="O154" i="47"/>
  <c r="O165" i="47"/>
  <c r="O157" i="47"/>
  <c r="O158" i="47"/>
  <c r="O151" i="47"/>
  <c r="O156" i="47"/>
  <c r="O152" i="47"/>
  <c r="O153" i="47"/>
  <c r="O149" i="47"/>
  <c r="O155" i="47"/>
  <c r="O160" i="47"/>
  <c r="O161" i="47"/>
  <c r="O150" i="47"/>
  <c r="O283" i="47"/>
  <c r="O282" i="47"/>
  <c r="O281" i="47"/>
  <c r="O287" i="47"/>
  <c r="O286" i="47"/>
  <c r="O285" i="47"/>
  <c r="O255" i="47"/>
  <c r="O105" i="47"/>
  <c r="O284" i="47"/>
  <c r="O274" i="47"/>
  <c r="O280" i="47"/>
  <c r="O276" i="47"/>
  <c r="O288" i="47"/>
  <c r="O275" i="47"/>
  <c r="O290" i="47"/>
  <c r="O117" i="47"/>
  <c r="O268" i="47"/>
  <c r="O238" i="47"/>
  <c r="O139" i="47"/>
  <c r="O140" i="47"/>
  <c r="O243" i="47"/>
  <c r="O62" i="47"/>
  <c r="O61" i="47"/>
  <c r="O66" i="47"/>
  <c r="O110" i="47"/>
  <c r="O108" i="47"/>
  <c r="O292" i="47"/>
  <c r="O7" i="47"/>
  <c r="O289" i="47"/>
  <c r="O291" i="47"/>
  <c r="O228" i="47"/>
  <c r="O265" i="47"/>
  <c r="O266" i="47"/>
  <c r="O267" i="47"/>
  <c r="O244" i="47"/>
  <c r="O245" i="47"/>
  <c r="O242" i="47"/>
  <c r="O273" i="47"/>
  <c r="O264" i="47"/>
  <c r="O193" i="47"/>
  <c r="O246" i="47"/>
  <c r="O55" i="47"/>
  <c r="P2" i="47"/>
  <c r="BB1" i="7"/>
  <c r="AX9" i="7" l="1"/>
  <c r="AX3" i="7"/>
  <c r="AX2" i="7"/>
  <c r="AX12" i="7"/>
  <c r="AX11" i="7"/>
  <c r="AX7" i="7"/>
  <c r="AX8" i="7"/>
  <c r="AX10" i="7"/>
  <c r="AX4" i="7"/>
  <c r="P75" i="47"/>
  <c r="P76" i="47"/>
  <c r="P77" i="47"/>
  <c r="P69" i="47"/>
  <c r="P72" i="47"/>
  <c r="P277" i="47"/>
  <c r="P56" i="47"/>
  <c r="P58" i="47"/>
  <c r="P54" i="47"/>
  <c r="P53" i="47"/>
  <c r="P52" i="47"/>
  <c r="P57" i="47"/>
  <c r="P278" i="47"/>
  <c r="P279" i="47"/>
  <c r="P168" i="47"/>
  <c r="P170" i="47"/>
  <c r="P169" i="47"/>
  <c r="P163" i="47"/>
  <c r="P164" i="47"/>
  <c r="P166" i="47"/>
  <c r="P162" i="47"/>
  <c r="P158" i="47"/>
  <c r="P155" i="47"/>
  <c r="P160" i="47"/>
  <c r="P154" i="47"/>
  <c r="P150" i="47"/>
  <c r="P149" i="47"/>
  <c r="P165" i="47"/>
  <c r="P157" i="47"/>
  <c r="P153" i="47"/>
  <c r="P161" i="47"/>
  <c r="P152" i="47"/>
  <c r="P151" i="47"/>
  <c r="P156" i="47"/>
  <c r="P283" i="47"/>
  <c r="P281" i="47"/>
  <c r="P282" i="47"/>
  <c r="P135" i="47"/>
  <c r="P287" i="47"/>
  <c r="P286" i="47"/>
  <c r="P131" i="47"/>
  <c r="P285" i="47"/>
  <c r="P133" i="47"/>
  <c r="P259" i="47"/>
  <c r="P258" i="47"/>
  <c r="P257" i="47"/>
  <c r="P256" i="47"/>
  <c r="P255" i="47"/>
  <c r="P254" i="47"/>
  <c r="P253" i="47"/>
  <c r="P106" i="47"/>
  <c r="P105" i="47"/>
  <c r="P104" i="47"/>
  <c r="P280" i="47"/>
  <c r="P276" i="47"/>
  <c r="P288" i="47"/>
  <c r="P275" i="47"/>
  <c r="P284" i="47"/>
  <c r="P274" i="47"/>
  <c r="P290" i="47"/>
  <c r="P81" i="47"/>
  <c r="P68" i="47"/>
  <c r="P117" i="47"/>
  <c r="P82" i="47"/>
  <c r="P93" i="47"/>
  <c r="P137" i="47"/>
  <c r="P111" i="47"/>
  <c r="P65" i="47"/>
  <c r="P142" i="47"/>
  <c r="P238" i="47"/>
  <c r="P268" i="47"/>
  <c r="P140" i="47"/>
  <c r="P118" i="47"/>
  <c r="P234" i="47"/>
  <c r="P204" i="47"/>
  <c r="P139" i="47"/>
  <c r="P233" i="47"/>
  <c r="P262" i="47"/>
  <c r="P215" i="47"/>
  <c r="P144" i="47"/>
  <c r="P177" i="47"/>
  <c r="P179" i="47"/>
  <c r="P178" i="47"/>
  <c r="P175" i="47"/>
  <c r="P176" i="47"/>
  <c r="P174" i="47"/>
  <c r="P243" i="47"/>
  <c r="P79" i="47"/>
  <c r="P50" i="47"/>
  <c r="P60" i="47"/>
  <c r="P84" i="47"/>
  <c r="P61" i="47"/>
  <c r="P47" i="47"/>
  <c r="P78" i="47"/>
  <c r="P62" i="47"/>
  <c r="P49" i="47"/>
  <c r="P66" i="47"/>
  <c r="P110" i="47"/>
  <c r="P108" i="47"/>
  <c r="P7" i="47"/>
  <c r="P235" i="47"/>
  <c r="P291" i="47"/>
  <c r="P102" i="47"/>
  <c r="P292" i="47"/>
  <c r="P232" i="47"/>
  <c r="P228" i="47"/>
  <c r="P224" i="47"/>
  <c r="P225" i="47"/>
  <c r="P222" i="47"/>
  <c r="P86" i="47"/>
  <c r="P289" i="47"/>
  <c r="P231" i="47"/>
  <c r="P229" i="47"/>
  <c r="P221" i="47"/>
  <c r="P217" i="47"/>
  <c r="P265" i="47"/>
  <c r="P263" i="47"/>
  <c r="P218" i="47"/>
  <c r="P266" i="47"/>
  <c r="P200" i="47"/>
  <c r="P227" i="47"/>
  <c r="P267" i="47"/>
  <c r="P211" i="47"/>
  <c r="P230" i="47"/>
  <c r="P220" i="47"/>
  <c r="P216" i="47"/>
  <c r="P212" i="47"/>
  <c r="P197" i="47"/>
  <c r="P198" i="47"/>
  <c r="P245" i="47"/>
  <c r="P191" i="47"/>
  <c r="P248" i="47"/>
  <c r="P181" i="47"/>
  <c r="P196" i="47"/>
  <c r="P192" i="47"/>
  <c r="P188" i="47"/>
  <c r="P244" i="47"/>
  <c r="P241" i="47"/>
  <c r="P147" i="47"/>
  <c r="P143" i="47"/>
  <c r="P173" i="47"/>
  <c r="P171" i="47"/>
  <c r="P172" i="47"/>
  <c r="P264" i="47"/>
  <c r="P273" i="47"/>
  <c r="P219" i="47"/>
  <c r="P271" i="47"/>
  <c r="P193" i="47"/>
  <c r="P270" i="47"/>
  <c r="P246" i="47"/>
  <c r="P183" i="47"/>
  <c r="P113" i="47"/>
  <c r="P251" i="47"/>
  <c r="P13" i="47"/>
  <c r="P55" i="47"/>
  <c r="Q2" i="47"/>
  <c r="Q75" i="47" l="1"/>
  <c r="Q76" i="47"/>
  <c r="Q72" i="47"/>
  <c r="Q77" i="47"/>
  <c r="Q69" i="47"/>
  <c r="Q277" i="47"/>
  <c r="Q54" i="47"/>
  <c r="Q58" i="47"/>
  <c r="Q52" i="47"/>
  <c r="Q56" i="47"/>
  <c r="Q57" i="47"/>
  <c r="Q53" i="47"/>
  <c r="Q279" i="47"/>
  <c r="Q278" i="47"/>
  <c r="Q168" i="47"/>
  <c r="Q164" i="47"/>
  <c r="Q165" i="47"/>
  <c r="Q161" i="47"/>
  <c r="Q160" i="47"/>
  <c r="Q163" i="47"/>
  <c r="Q166" i="47"/>
  <c r="Q162" i="47"/>
  <c r="Q151" i="47"/>
  <c r="Q156" i="47"/>
  <c r="Q152" i="47"/>
  <c r="Q157" i="47"/>
  <c r="Q153" i="47"/>
  <c r="Q158" i="47"/>
  <c r="Q154" i="47"/>
  <c r="Q150" i="47"/>
  <c r="Q169" i="47"/>
  <c r="Q149" i="47"/>
  <c r="Q170" i="47"/>
  <c r="Q155" i="47"/>
  <c r="Q283" i="47"/>
  <c r="Q281" i="47"/>
  <c r="Q282" i="47"/>
  <c r="Q135" i="47"/>
  <c r="Q287" i="47"/>
  <c r="Q286" i="47"/>
  <c r="Q131" i="47"/>
  <c r="Q285" i="47"/>
  <c r="Q133" i="47"/>
  <c r="Q256" i="47"/>
  <c r="Q259" i="47"/>
  <c r="Q260" i="47"/>
  <c r="Q258" i="47"/>
  <c r="Q257" i="47"/>
  <c r="Q255" i="47"/>
  <c r="Q254" i="47"/>
  <c r="Q253" i="47"/>
  <c r="Q106" i="47"/>
  <c r="Q105" i="47"/>
  <c r="Q104" i="47"/>
  <c r="Q276" i="47"/>
  <c r="Q288" i="47"/>
  <c r="Q275" i="47"/>
  <c r="Q284" i="47"/>
  <c r="Q274" i="47"/>
  <c r="Q280" i="47"/>
  <c r="Q290" i="47"/>
  <c r="Q81" i="47"/>
  <c r="Q68" i="47"/>
  <c r="Q117" i="47"/>
  <c r="Q82" i="47"/>
  <c r="Q93" i="47"/>
  <c r="Q137" i="47"/>
  <c r="Q111" i="47"/>
  <c r="Q142" i="47"/>
  <c r="Q238" i="47"/>
  <c r="Q268" i="47"/>
  <c r="Q65" i="47"/>
  <c r="Q118" i="47"/>
  <c r="Q234" i="47"/>
  <c r="Q261" i="47"/>
  <c r="Q204" i="47"/>
  <c r="Q139" i="47"/>
  <c r="Q140" i="47"/>
  <c r="Q233" i="47"/>
  <c r="Q262" i="47"/>
  <c r="Q215" i="47"/>
  <c r="Q144" i="47"/>
  <c r="Q179" i="47"/>
  <c r="Q178" i="47"/>
  <c r="Q175" i="47"/>
  <c r="Q176" i="47"/>
  <c r="Q174" i="47"/>
  <c r="Q177" i="47"/>
  <c r="Q243" i="47"/>
  <c r="Q60" i="47"/>
  <c r="Q84" i="47"/>
  <c r="Q61" i="47"/>
  <c r="Q47" i="47"/>
  <c r="Q78" i="47"/>
  <c r="Q62" i="47"/>
  <c r="Q49" i="47"/>
  <c r="Q79" i="47"/>
  <c r="Q50" i="47"/>
  <c r="Q66" i="47"/>
  <c r="Q110" i="47"/>
  <c r="Q108" i="47"/>
  <c r="Q86" i="47"/>
  <c r="Q289" i="47"/>
  <c r="Q102" i="47"/>
  <c r="Q292" i="47"/>
  <c r="Q7" i="47"/>
  <c r="Q235" i="47"/>
  <c r="Q231" i="47"/>
  <c r="Q291" i="47"/>
  <c r="Q225" i="47"/>
  <c r="Q222" i="47"/>
  <c r="Q227" i="47"/>
  <c r="Q229" i="47"/>
  <c r="Q232" i="47"/>
  <c r="Q218" i="47"/>
  <c r="Q266" i="47"/>
  <c r="Q200" i="47"/>
  <c r="Q272" i="47"/>
  <c r="Q267" i="47"/>
  <c r="Q211" i="47"/>
  <c r="Q230" i="47"/>
  <c r="Q220" i="47"/>
  <c r="Q216" i="47"/>
  <c r="Q212" i="47"/>
  <c r="Q228" i="47"/>
  <c r="Q224" i="47"/>
  <c r="Q221" i="47"/>
  <c r="Q217" i="47"/>
  <c r="Q265" i="47"/>
  <c r="Q263" i="47"/>
  <c r="Q198" i="47"/>
  <c r="Q245" i="47"/>
  <c r="Q191" i="47"/>
  <c r="Q248" i="47"/>
  <c r="Q181" i="47"/>
  <c r="Q196" i="47"/>
  <c r="Q192" i="47"/>
  <c r="Q188" i="47"/>
  <c r="Q244" i="47"/>
  <c r="Q197" i="47"/>
  <c r="Q250" i="47"/>
  <c r="Q173" i="47"/>
  <c r="Q171" i="47"/>
  <c r="Q172" i="47"/>
  <c r="Q240" i="47"/>
  <c r="Q242" i="47"/>
  <c r="Q241" i="47"/>
  <c r="Q147" i="47"/>
  <c r="Q143" i="47"/>
  <c r="Q271" i="47"/>
  <c r="Q273" i="47"/>
  <c r="Q264" i="47"/>
  <c r="Q219" i="47"/>
  <c r="Q270" i="47"/>
  <c r="Q193" i="47"/>
  <c r="Q246" i="47"/>
  <c r="Q183" i="47"/>
  <c r="Q251" i="47"/>
  <c r="Q113" i="47"/>
  <c r="Q55" i="47"/>
  <c r="R2" i="47"/>
  <c r="AT108" i="47"/>
  <c r="J108" i="47"/>
  <c r="AT107" i="47"/>
  <c r="AT113" i="47"/>
  <c r="J113" i="47"/>
  <c r="AT27" i="47"/>
  <c r="AT60" i="47"/>
  <c r="J60" i="47"/>
  <c r="AT46" i="47"/>
  <c r="AT55" i="47"/>
  <c r="J55" i="47"/>
  <c r="AT118" i="47"/>
  <c r="J118" i="47"/>
  <c r="R76" i="47" l="1"/>
  <c r="R72" i="47"/>
  <c r="R77" i="47"/>
  <c r="R69" i="47"/>
  <c r="R75" i="47"/>
  <c r="R277" i="47"/>
  <c r="R53" i="47"/>
  <c r="R57" i="47"/>
  <c r="R58" i="47"/>
  <c r="R52" i="47"/>
  <c r="R279" i="47"/>
  <c r="R278" i="47"/>
  <c r="R283" i="47"/>
  <c r="R282" i="47"/>
  <c r="R281" i="47"/>
  <c r="R287" i="47"/>
  <c r="R286" i="47"/>
  <c r="R285" i="47"/>
  <c r="R256" i="47"/>
  <c r="R255" i="47"/>
  <c r="R105" i="47"/>
  <c r="R288" i="47"/>
  <c r="R275" i="47"/>
  <c r="R284" i="47"/>
  <c r="R274" i="47"/>
  <c r="R280" i="47"/>
  <c r="R276" i="47"/>
  <c r="R290" i="47"/>
  <c r="R243" i="47"/>
  <c r="R291" i="47"/>
  <c r="R289" i="47"/>
  <c r="R292" i="47"/>
  <c r="R264" i="47"/>
  <c r="R55" i="47"/>
  <c r="S2" i="47"/>
  <c r="S77" i="47" l="1"/>
  <c r="S76" i="47"/>
  <c r="S72" i="47"/>
  <c r="S69" i="47"/>
  <c r="S75" i="47"/>
  <c r="S277" i="47"/>
  <c r="S53" i="47"/>
  <c r="S57" i="47"/>
  <c r="S52" i="47"/>
  <c r="S58" i="47"/>
  <c r="S279" i="47"/>
  <c r="S278" i="47"/>
  <c r="S283" i="47"/>
  <c r="S282" i="47"/>
  <c r="S281" i="47"/>
  <c r="S287" i="47"/>
  <c r="S286" i="47"/>
  <c r="S285" i="47"/>
  <c r="S256" i="47"/>
  <c r="S255" i="47"/>
  <c r="S105" i="47"/>
  <c r="S284" i="47"/>
  <c r="S274" i="47"/>
  <c r="S280" i="47"/>
  <c r="S276" i="47"/>
  <c r="S288" i="47"/>
  <c r="S275" i="47"/>
  <c r="S290" i="47"/>
  <c r="S117" i="47"/>
  <c r="S65" i="47"/>
  <c r="S243" i="47"/>
  <c r="S47" i="47"/>
  <c r="S116" i="47"/>
  <c r="S292" i="47"/>
  <c r="S7" i="47"/>
  <c r="S289" i="47"/>
  <c r="S291" i="47"/>
  <c r="S228" i="47"/>
  <c r="S272" i="47"/>
  <c r="S244" i="47"/>
  <c r="S245" i="47"/>
  <c r="S242" i="47"/>
  <c r="S264" i="47"/>
  <c r="S273" i="47"/>
  <c r="S193" i="47"/>
  <c r="S246" i="47"/>
  <c r="T2" i="47"/>
  <c r="T72" i="47" l="1"/>
  <c r="T75" i="47"/>
  <c r="T77" i="47"/>
  <c r="T69" i="47"/>
  <c r="T76" i="47"/>
  <c r="T277" i="47"/>
  <c r="T52" i="47"/>
  <c r="T58" i="47"/>
  <c r="T53" i="47"/>
  <c r="T57" i="47"/>
  <c r="T278" i="47"/>
  <c r="T279" i="47"/>
  <c r="T158" i="47"/>
  <c r="T157" i="47"/>
  <c r="T283" i="47"/>
  <c r="T281" i="47"/>
  <c r="T282" i="47"/>
  <c r="T287" i="47"/>
  <c r="T286" i="47"/>
  <c r="T285" i="47"/>
  <c r="T259" i="47"/>
  <c r="T260" i="47"/>
  <c r="T105" i="47"/>
  <c r="T280" i="47"/>
  <c r="T276" i="47"/>
  <c r="T288" i="47"/>
  <c r="T275" i="47"/>
  <c r="T284" i="47"/>
  <c r="T274" i="47"/>
  <c r="T290" i="47"/>
  <c r="T238" i="47"/>
  <c r="T243" i="47"/>
  <c r="T116" i="47"/>
  <c r="T108" i="47"/>
  <c r="T7" i="47"/>
  <c r="T291" i="47"/>
  <c r="T292" i="47"/>
  <c r="T289" i="47"/>
  <c r="T267" i="47"/>
  <c r="T244" i="47"/>
  <c r="T242" i="47"/>
  <c r="T172" i="47"/>
  <c r="T264" i="47"/>
  <c r="T246" i="47"/>
  <c r="U2" i="47"/>
  <c r="U75" i="47" l="1"/>
  <c r="U69" i="47"/>
  <c r="U76" i="47"/>
  <c r="U72" i="47"/>
  <c r="U77" i="47"/>
  <c r="U277" i="47"/>
  <c r="U57" i="47"/>
  <c r="U52" i="47"/>
  <c r="U53" i="47"/>
  <c r="U54" i="47"/>
  <c r="U58" i="47"/>
  <c r="U56" i="47"/>
  <c r="U278" i="47"/>
  <c r="U279" i="47"/>
  <c r="U163" i="47"/>
  <c r="U151" i="47"/>
  <c r="U166" i="47"/>
  <c r="U162" i="47"/>
  <c r="U170" i="47"/>
  <c r="U169" i="47"/>
  <c r="U164" i="47"/>
  <c r="U165" i="47"/>
  <c r="U154" i="47"/>
  <c r="U155" i="47"/>
  <c r="U150" i="47"/>
  <c r="U161" i="47"/>
  <c r="U160" i="47"/>
  <c r="U152" i="47"/>
  <c r="U157" i="47"/>
  <c r="U149" i="47"/>
  <c r="U168" i="47"/>
  <c r="U153" i="47"/>
  <c r="U156" i="47"/>
  <c r="U158" i="47"/>
  <c r="U283" i="47"/>
  <c r="U281" i="47"/>
  <c r="U282" i="47"/>
  <c r="U287" i="47"/>
  <c r="U286" i="47"/>
  <c r="U285" i="47"/>
  <c r="U105" i="47"/>
  <c r="U276" i="47"/>
  <c r="U288" i="47"/>
  <c r="U275" i="47"/>
  <c r="U284" i="47"/>
  <c r="U274" i="47"/>
  <c r="U280" i="47"/>
  <c r="U290" i="47"/>
  <c r="U238" i="47"/>
  <c r="U268" i="47"/>
  <c r="U243" i="47"/>
  <c r="U62" i="47"/>
  <c r="U66" i="47"/>
  <c r="U110" i="47"/>
  <c r="U108" i="47"/>
  <c r="U289" i="47"/>
  <c r="U292" i="47"/>
  <c r="U7" i="47"/>
  <c r="U291" i="47"/>
  <c r="U267" i="47"/>
  <c r="U265" i="47"/>
  <c r="U244" i="47"/>
  <c r="U242" i="47"/>
  <c r="U264" i="47"/>
  <c r="U246" i="47"/>
  <c r="V2" i="47"/>
  <c r="V76" i="47" l="1"/>
  <c r="V72" i="47"/>
  <c r="V77" i="47"/>
  <c r="V69" i="47"/>
  <c r="V75" i="47"/>
  <c r="V277" i="47"/>
  <c r="V57" i="47"/>
  <c r="V58" i="47"/>
  <c r="V52" i="47"/>
  <c r="V53" i="47"/>
  <c r="V54" i="47"/>
  <c r="V56" i="47"/>
  <c r="V279" i="47"/>
  <c r="V278" i="47"/>
  <c r="V169" i="47"/>
  <c r="V168" i="47"/>
  <c r="V170" i="47"/>
  <c r="V165" i="47"/>
  <c r="V161" i="47"/>
  <c r="V166" i="47"/>
  <c r="V162" i="47"/>
  <c r="V164" i="47"/>
  <c r="V156" i="47"/>
  <c r="V152" i="47"/>
  <c r="V154" i="47"/>
  <c r="V155" i="47"/>
  <c r="V153" i="47"/>
  <c r="V158" i="47"/>
  <c r="V160" i="47"/>
  <c r="V151" i="47"/>
  <c r="V163" i="47"/>
  <c r="V157" i="47"/>
  <c r="V149" i="47"/>
  <c r="V150" i="47"/>
  <c r="V283" i="47"/>
  <c r="V282" i="47"/>
  <c r="V281" i="47"/>
  <c r="V287" i="47"/>
  <c r="V286" i="47"/>
  <c r="V285" i="47"/>
  <c r="V255" i="47"/>
  <c r="V105" i="47"/>
  <c r="V288" i="47"/>
  <c r="V275" i="47"/>
  <c r="V284" i="47"/>
  <c r="V274" i="47"/>
  <c r="V280" i="47"/>
  <c r="V276" i="47"/>
  <c r="V290" i="47"/>
  <c r="V117" i="47"/>
  <c r="V238" i="47"/>
  <c r="V268" i="47"/>
  <c r="V139" i="47"/>
  <c r="V140" i="47"/>
  <c r="V243" i="47"/>
  <c r="V61" i="47"/>
  <c r="V62" i="47"/>
  <c r="V66" i="47"/>
  <c r="V110" i="47"/>
  <c r="V108" i="47"/>
  <c r="V291" i="47"/>
  <c r="V7" i="47"/>
  <c r="V289" i="47"/>
  <c r="V292" i="47"/>
  <c r="V228" i="47"/>
  <c r="V267" i="47"/>
  <c r="V265" i="47"/>
  <c r="V266" i="47"/>
  <c r="V244" i="47"/>
  <c r="V245" i="47"/>
  <c r="V242" i="47"/>
  <c r="V264" i="47"/>
  <c r="V273" i="47"/>
  <c r="V193" i="47"/>
  <c r="V246" i="47"/>
  <c r="V55" i="47"/>
  <c r="W2" i="47"/>
  <c r="W77" i="47" l="1"/>
  <c r="W69" i="47"/>
  <c r="W75" i="47"/>
  <c r="W76" i="47"/>
  <c r="W72" i="47"/>
  <c r="W277" i="47"/>
  <c r="W53" i="47"/>
  <c r="W52" i="47"/>
  <c r="W54" i="47"/>
  <c r="W57" i="47"/>
  <c r="W58" i="47"/>
  <c r="W56" i="47"/>
  <c r="W279" i="47"/>
  <c r="W278" i="47"/>
  <c r="W170" i="47"/>
  <c r="W169" i="47"/>
  <c r="W166" i="47"/>
  <c r="W162" i="47"/>
  <c r="W163" i="47"/>
  <c r="W154" i="47"/>
  <c r="W165" i="47"/>
  <c r="W161" i="47"/>
  <c r="W157" i="47"/>
  <c r="W164" i="47"/>
  <c r="W149" i="47"/>
  <c r="W158" i="47"/>
  <c r="W151" i="47"/>
  <c r="W156" i="47"/>
  <c r="W152" i="47"/>
  <c r="W153" i="47"/>
  <c r="W155" i="47"/>
  <c r="W168" i="47"/>
  <c r="W160" i="47"/>
  <c r="W150" i="47"/>
  <c r="W283" i="47"/>
  <c r="W282" i="47"/>
  <c r="W281" i="47"/>
  <c r="W135" i="47"/>
  <c r="W287" i="47"/>
  <c r="W286" i="47"/>
  <c r="W131" i="47"/>
  <c r="W285" i="47"/>
  <c r="W133" i="47"/>
  <c r="W256" i="47"/>
  <c r="W258" i="47"/>
  <c r="W259" i="47"/>
  <c r="W257" i="47"/>
  <c r="W254" i="47"/>
  <c r="W253" i="47"/>
  <c r="W255" i="47"/>
  <c r="W106" i="47"/>
  <c r="W105" i="47"/>
  <c r="W104" i="47"/>
  <c r="W284" i="47"/>
  <c r="W274" i="47"/>
  <c r="W280" i="47"/>
  <c r="W276" i="47"/>
  <c r="W288" i="47"/>
  <c r="W275" i="47"/>
  <c r="W290" i="47"/>
  <c r="W81" i="47"/>
  <c r="W68" i="47"/>
  <c r="W117" i="47"/>
  <c r="W82" i="47"/>
  <c r="W93" i="47"/>
  <c r="W137" i="47"/>
  <c r="W111" i="47"/>
  <c r="W268" i="47"/>
  <c r="W65" i="47"/>
  <c r="W142" i="47"/>
  <c r="W238" i="47"/>
  <c r="W139" i="47"/>
  <c r="W140" i="47"/>
  <c r="W118" i="47"/>
  <c r="W234" i="47"/>
  <c r="W233" i="47"/>
  <c r="W262" i="47"/>
  <c r="W144" i="47"/>
  <c r="W243" i="47"/>
  <c r="W177" i="47"/>
  <c r="W175" i="47"/>
  <c r="W176" i="47"/>
  <c r="W174" i="47"/>
  <c r="W78" i="47"/>
  <c r="W62" i="47"/>
  <c r="W49" i="47"/>
  <c r="W79" i="47"/>
  <c r="W50" i="47"/>
  <c r="W60" i="47"/>
  <c r="W84" i="47"/>
  <c r="W61" i="47"/>
  <c r="W47" i="47"/>
  <c r="W66" i="47"/>
  <c r="W110" i="47"/>
  <c r="W108" i="47"/>
  <c r="W102" i="47"/>
  <c r="W292" i="47"/>
  <c r="W7" i="47"/>
  <c r="W86" i="47"/>
  <c r="W289" i="47"/>
  <c r="W291" i="47"/>
  <c r="W235" i="47"/>
  <c r="W227" i="47"/>
  <c r="W228" i="47"/>
  <c r="W224" i="47"/>
  <c r="W231" i="47"/>
  <c r="W232" i="47"/>
  <c r="W222" i="47"/>
  <c r="W230" i="47"/>
  <c r="W220" i="47"/>
  <c r="W216" i="47"/>
  <c r="W212" i="47"/>
  <c r="W229" i="47"/>
  <c r="W221" i="47"/>
  <c r="W265" i="47"/>
  <c r="W263" i="47"/>
  <c r="W218" i="47"/>
  <c r="W266" i="47"/>
  <c r="W225" i="47"/>
  <c r="W267" i="47"/>
  <c r="W211" i="47"/>
  <c r="W200" i="47"/>
  <c r="W196" i="47"/>
  <c r="W192" i="47"/>
  <c r="W188" i="47"/>
  <c r="W244" i="47"/>
  <c r="W197" i="47"/>
  <c r="W198" i="47"/>
  <c r="W245" i="47"/>
  <c r="W191" i="47"/>
  <c r="W248" i="47"/>
  <c r="W181" i="47"/>
  <c r="W172" i="47"/>
  <c r="W241" i="47"/>
  <c r="W147" i="47"/>
  <c r="W143" i="47"/>
  <c r="W173" i="47"/>
  <c r="W171" i="47"/>
  <c r="W219" i="47"/>
  <c r="W271" i="47"/>
  <c r="W273" i="47"/>
  <c r="W264" i="47"/>
  <c r="W270" i="47"/>
  <c r="W193" i="47"/>
  <c r="W246" i="47"/>
  <c r="W183" i="47"/>
  <c r="W113" i="47"/>
  <c r="W251" i="47"/>
  <c r="W55" i="47"/>
  <c r="X2" i="47"/>
  <c r="X5" i="61"/>
  <c r="X76" i="47" l="1"/>
  <c r="X75" i="47"/>
  <c r="X72" i="47"/>
  <c r="X77" i="47"/>
  <c r="X69" i="47"/>
  <c r="X277" i="47"/>
  <c r="X58" i="47"/>
  <c r="X52" i="47"/>
  <c r="X56" i="47"/>
  <c r="X53" i="47"/>
  <c r="X57" i="47"/>
  <c r="X54" i="47"/>
  <c r="X278" i="47"/>
  <c r="X279" i="47"/>
  <c r="X166" i="47"/>
  <c r="X162" i="47"/>
  <c r="X158" i="47"/>
  <c r="X150" i="47"/>
  <c r="X160" i="47"/>
  <c r="X165" i="47"/>
  <c r="X161" i="47"/>
  <c r="X168" i="47"/>
  <c r="X170" i="47"/>
  <c r="X154" i="47"/>
  <c r="X169" i="47"/>
  <c r="X157" i="47"/>
  <c r="X151" i="47"/>
  <c r="X156" i="47"/>
  <c r="X153" i="47"/>
  <c r="X149" i="47"/>
  <c r="X163" i="47"/>
  <c r="X164" i="47"/>
  <c r="X155" i="47"/>
  <c r="X152" i="47"/>
  <c r="X283" i="47"/>
  <c r="X281" i="47"/>
  <c r="X282" i="47"/>
  <c r="X135" i="47"/>
  <c r="X287" i="47"/>
  <c r="X286" i="47"/>
  <c r="X131" i="47"/>
  <c r="X285" i="47"/>
  <c r="X133" i="47"/>
  <c r="X259" i="47"/>
  <c r="X260" i="47"/>
  <c r="X258" i="47"/>
  <c r="X257" i="47"/>
  <c r="X256" i="47"/>
  <c r="X255" i="47"/>
  <c r="X254" i="47"/>
  <c r="X253" i="47"/>
  <c r="X106" i="47"/>
  <c r="X105" i="47"/>
  <c r="X104" i="47"/>
  <c r="X280" i="47"/>
  <c r="X276" i="47"/>
  <c r="X288" i="47"/>
  <c r="X275" i="47"/>
  <c r="X284" i="47"/>
  <c r="X274" i="47"/>
  <c r="X290" i="47"/>
  <c r="X81" i="47"/>
  <c r="X68" i="47"/>
  <c r="X117" i="47"/>
  <c r="X82" i="47"/>
  <c r="X93" i="47"/>
  <c r="X137" i="47"/>
  <c r="X111" i="47"/>
  <c r="X65" i="47"/>
  <c r="X142" i="47"/>
  <c r="X238" i="47"/>
  <c r="X268" i="47"/>
  <c r="X140" i="47"/>
  <c r="X118" i="47"/>
  <c r="X234" i="47"/>
  <c r="X261" i="47"/>
  <c r="X204" i="47"/>
  <c r="X139" i="47"/>
  <c r="X233" i="47"/>
  <c r="X262" i="47"/>
  <c r="X215" i="47"/>
  <c r="X144" i="47"/>
  <c r="X177" i="47"/>
  <c r="X179" i="47"/>
  <c r="X178" i="47"/>
  <c r="X175" i="47"/>
  <c r="X176" i="47"/>
  <c r="X174" i="47"/>
  <c r="X243" i="47"/>
  <c r="X79" i="47"/>
  <c r="X50" i="47"/>
  <c r="X60" i="47"/>
  <c r="X84" i="47"/>
  <c r="X61" i="47"/>
  <c r="X47" i="47"/>
  <c r="X78" i="47"/>
  <c r="X62" i="47"/>
  <c r="X49" i="47"/>
  <c r="X66" i="47"/>
  <c r="X110" i="47"/>
  <c r="X108" i="47"/>
  <c r="X7" i="47"/>
  <c r="X235" i="47"/>
  <c r="X291" i="47"/>
  <c r="X102" i="47"/>
  <c r="X292" i="47"/>
  <c r="X228" i="47"/>
  <c r="X224" i="47"/>
  <c r="X86" i="47"/>
  <c r="X289" i="47"/>
  <c r="X231" i="47"/>
  <c r="X232" i="47"/>
  <c r="X225" i="47"/>
  <c r="X222" i="47"/>
  <c r="X227" i="47"/>
  <c r="X229" i="47"/>
  <c r="X221" i="47"/>
  <c r="X217" i="47"/>
  <c r="X265" i="47"/>
  <c r="X263" i="47"/>
  <c r="X218" i="47"/>
  <c r="X266" i="47"/>
  <c r="X200" i="47"/>
  <c r="X272" i="47"/>
  <c r="X267" i="47"/>
  <c r="X211" i="47"/>
  <c r="X230" i="47"/>
  <c r="X220" i="47"/>
  <c r="X216" i="47"/>
  <c r="X212" i="47"/>
  <c r="X197" i="47"/>
  <c r="X250" i="47"/>
  <c r="X198" i="47"/>
  <c r="X245" i="47"/>
  <c r="X191" i="47"/>
  <c r="X248" i="47"/>
  <c r="X181" i="47"/>
  <c r="X196" i="47"/>
  <c r="X192" i="47"/>
  <c r="X188" i="47"/>
  <c r="X244" i="47"/>
  <c r="X241" i="47"/>
  <c r="X147" i="47"/>
  <c r="X143" i="47"/>
  <c r="X173" i="47"/>
  <c r="X171" i="47"/>
  <c r="X242" i="47"/>
  <c r="X172" i="47"/>
  <c r="X240" i="47"/>
  <c r="X13" i="47"/>
  <c r="X264" i="47"/>
  <c r="X271" i="47"/>
  <c r="X273" i="47"/>
  <c r="X219" i="47"/>
  <c r="X270" i="47"/>
  <c r="X193" i="47"/>
  <c r="X183" i="47"/>
  <c r="X246" i="47"/>
  <c r="X113" i="47"/>
  <c r="X251" i="47"/>
  <c r="X55" i="47"/>
  <c r="Y2" i="47"/>
  <c r="Y75" i="47" l="1"/>
  <c r="Y76" i="47"/>
  <c r="Y72" i="47"/>
  <c r="Y77" i="47"/>
  <c r="Y69" i="47"/>
  <c r="Y277" i="47"/>
  <c r="Y52" i="47"/>
  <c r="Y53" i="47"/>
  <c r="Y58" i="47"/>
  <c r="Y57" i="47"/>
  <c r="Y278" i="47"/>
  <c r="Y279" i="47"/>
  <c r="Y283" i="47"/>
  <c r="Y281" i="47"/>
  <c r="Y282" i="47"/>
  <c r="Y287" i="47"/>
  <c r="Y286" i="47"/>
  <c r="Y285" i="47"/>
  <c r="Y256" i="47"/>
  <c r="Y255" i="47"/>
  <c r="Y105" i="47"/>
  <c r="Y276" i="47"/>
  <c r="Y288" i="47"/>
  <c r="Y275" i="47"/>
  <c r="Y284" i="47"/>
  <c r="Y274" i="47"/>
  <c r="Y280" i="47"/>
  <c r="Y290" i="47"/>
  <c r="Y243" i="47"/>
  <c r="Y289" i="47"/>
  <c r="Y292" i="47"/>
  <c r="Y291" i="47"/>
  <c r="Y264" i="47"/>
  <c r="Y55" i="47"/>
  <c r="Z2" i="47"/>
  <c r="Z76" i="47" l="1"/>
  <c r="Z72" i="47"/>
  <c r="Z77" i="47"/>
  <c r="Z69" i="47"/>
  <c r="Z75" i="47"/>
  <c r="Z277" i="47"/>
  <c r="Z52" i="47"/>
  <c r="Z53" i="47"/>
  <c r="Z57" i="47"/>
  <c r="Z58" i="47"/>
  <c r="Z279" i="47"/>
  <c r="Z278" i="47"/>
  <c r="Z283" i="47"/>
  <c r="Z282" i="47"/>
  <c r="Z281" i="47"/>
  <c r="Z287" i="47"/>
  <c r="Z286" i="47"/>
  <c r="Z285" i="47"/>
  <c r="Z256" i="47"/>
  <c r="Z255" i="47"/>
  <c r="Z105" i="47"/>
  <c r="Z288" i="47"/>
  <c r="Z275" i="47"/>
  <c r="Z284" i="47"/>
  <c r="Z274" i="47"/>
  <c r="Z280" i="47"/>
  <c r="Z276" i="47"/>
  <c r="Z290" i="47"/>
  <c r="Z117" i="47"/>
  <c r="Z65" i="47"/>
  <c r="Z243" i="47"/>
  <c r="Z47" i="47"/>
  <c r="Z291" i="47"/>
  <c r="Z7" i="47"/>
  <c r="Z289" i="47"/>
  <c r="Z272" i="47"/>
  <c r="Z292" i="47"/>
  <c r="Z244" i="47"/>
  <c r="Z245" i="47"/>
  <c r="Z242" i="47"/>
  <c r="Z264" i="47"/>
  <c r="Z273" i="47"/>
  <c r="Z193" i="47"/>
  <c r="Z246" i="47"/>
  <c r="AA2" i="47"/>
  <c r="AA77" i="47" l="1"/>
  <c r="AA75" i="47"/>
  <c r="AA76" i="47"/>
  <c r="AA72" i="47"/>
  <c r="AA69" i="47"/>
  <c r="AA277" i="47"/>
  <c r="AA52" i="47"/>
  <c r="AA57" i="47"/>
  <c r="AA58" i="47"/>
  <c r="AA53" i="47"/>
  <c r="AA279" i="47"/>
  <c r="AA278" i="47"/>
  <c r="AA157" i="47"/>
  <c r="AA158" i="47"/>
  <c r="AA283" i="47"/>
  <c r="AA282" i="47"/>
  <c r="AA281" i="47"/>
  <c r="AA287" i="47"/>
  <c r="AA286" i="47"/>
  <c r="AA285" i="47"/>
  <c r="AA259" i="47"/>
  <c r="AA260" i="47"/>
  <c r="AA105" i="47"/>
  <c r="AA284" i="47"/>
  <c r="AA274" i="47"/>
  <c r="AA280" i="47"/>
  <c r="AA276" i="47"/>
  <c r="AA288" i="47"/>
  <c r="AA275" i="47"/>
  <c r="AA290" i="47"/>
  <c r="AA238" i="47"/>
  <c r="AA243" i="47"/>
  <c r="AA108" i="47"/>
  <c r="AA292" i="47"/>
  <c r="AA7" i="47"/>
  <c r="AA289" i="47"/>
  <c r="AA291" i="47"/>
  <c r="AA267" i="47"/>
  <c r="AA244" i="47"/>
  <c r="AA242" i="47"/>
  <c r="AA172" i="47"/>
  <c r="AA264" i="47"/>
  <c r="AA246" i="47"/>
  <c r="AB2" i="47"/>
  <c r="AB75" i="47" l="1"/>
  <c r="AB76" i="47"/>
  <c r="AB77" i="47"/>
  <c r="AB69" i="47"/>
  <c r="AB72" i="47"/>
  <c r="AB277" i="47"/>
  <c r="AB52" i="47"/>
  <c r="AB53" i="47"/>
  <c r="AB57" i="47"/>
  <c r="AB56" i="47"/>
  <c r="AB54" i="47"/>
  <c r="AB58" i="47"/>
  <c r="AB278" i="47"/>
  <c r="AB279" i="47"/>
  <c r="AB165" i="47"/>
  <c r="AB161" i="47"/>
  <c r="AB168" i="47"/>
  <c r="AB170" i="47"/>
  <c r="AB169" i="47"/>
  <c r="AB163" i="47"/>
  <c r="AB164" i="47"/>
  <c r="AB155" i="47"/>
  <c r="AB166" i="47"/>
  <c r="AB158" i="47"/>
  <c r="AB160" i="47"/>
  <c r="AB151" i="47"/>
  <c r="AB156" i="47"/>
  <c r="AB152" i="47"/>
  <c r="AB157" i="47"/>
  <c r="AB153" i="47"/>
  <c r="AB154" i="47"/>
  <c r="AB150" i="47"/>
  <c r="AB149" i="47"/>
  <c r="AB162" i="47"/>
  <c r="AB283" i="47"/>
  <c r="AB281" i="47"/>
  <c r="AB282" i="47"/>
  <c r="AB287" i="47"/>
  <c r="AB286" i="47"/>
  <c r="AB285" i="47"/>
  <c r="AB105" i="47"/>
  <c r="AB280" i="47"/>
  <c r="AB276" i="47"/>
  <c r="AB288" i="47"/>
  <c r="AB275" i="47"/>
  <c r="AB284" i="47"/>
  <c r="AB274" i="47"/>
  <c r="AB290" i="47"/>
  <c r="AB238" i="47"/>
  <c r="AB268" i="47"/>
  <c r="AB243" i="47"/>
  <c r="AB62" i="47"/>
  <c r="AB66" i="47"/>
  <c r="AB110" i="47"/>
  <c r="AB108" i="47"/>
  <c r="AB7" i="47"/>
  <c r="AB291" i="47"/>
  <c r="AB292" i="47"/>
  <c r="AB289" i="47"/>
  <c r="AB265" i="47"/>
  <c r="AB267" i="47"/>
  <c r="AB242" i="47"/>
  <c r="AB244" i="47"/>
  <c r="AB264" i="47"/>
  <c r="AB246" i="47"/>
  <c r="AC2" i="47"/>
  <c r="D8" i="47"/>
  <c r="AW8" i="47" s="1"/>
  <c r="D7" i="47"/>
  <c r="D95" i="47"/>
  <c r="AW95" i="47" s="1"/>
  <c r="D98" i="47"/>
  <c r="AW98" i="47" s="1"/>
  <c r="D97" i="47"/>
  <c r="AW97" i="47" s="1"/>
  <c r="D89" i="47"/>
  <c r="AW89" i="47" s="1"/>
  <c r="D88" i="47"/>
  <c r="AW88" i="47" s="1"/>
  <c r="D87" i="47"/>
  <c r="AW87" i="47" s="1"/>
  <c r="D86" i="47"/>
  <c r="AW86" i="47" s="1"/>
  <c r="D85" i="47"/>
  <c r="AW85" i="47" s="1"/>
  <c r="D192" i="47"/>
  <c r="AW192" i="47" s="1"/>
  <c r="D175" i="47"/>
  <c r="AW175" i="47" s="1"/>
  <c r="D174" i="47"/>
  <c r="AW174" i="47" s="1"/>
  <c r="D180" i="47"/>
  <c r="AW180" i="47" s="1"/>
  <c r="D179" i="47"/>
  <c r="AW179" i="47" s="1"/>
  <c r="D177" i="47"/>
  <c r="AW177" i="47" s="1"/>
  <c r="D176" i="47"/>
  <c r="AW176" i="47" s="1"/>
  <c r="D138" i="47"/>
  <c r="AW138" i="47" s="1"/>
  <c r="AW142" i="47"/>
  <c r="AW141" i="47"/>
  <c r="AW148" i="47"/>
  <c r="AW147" i="47"/>
  <c r="D207" i="47"/>
  <c r="AW207" i="47" s="1"/>
  <c r="D184" i="47"/>
  <c r="AW184" i="47" s="1"/>
  <c r="D183" i="47"/>
  <c r="AW183" i="47" s="1"/>
  <c r="D178" i="47"/>
  <c r="AW178" i="47" s="1"/>
  <c r="D224" i="47"/>
  <c r="AW224" i="47" s="1"/>
  <c r="D216" i="47"/>
  <c r="AW216" i="47" s="1"/>
  <c r="D172" i="47"/>
  <c r="AW172" i="47" s="1"/>
  <c r="D171" i="47"/>
  <c r="AW171" i="47" s="1"/>
  <c r="D218" i="47"/>
  <c r="AW218" i="47" s="1"/>
  <c r="D193" i="47"/>
  <c r="AW193" i="47" s="1"/>
  <c r="AW140" i="47"/>
  <c r="AW139" i="47"/>
  <c r="AC75" i="47" l="1"/>
  <c r="AC76" i="47"/>
  <c r="AC72" i="47"/>
  <c r="AC77" i="47"/>
  <c r="AC69" i="47"/>
  <c r="AC277" i="47"/>
  <c r="AC56" i="47"/>
  <c r="AC57" i="47"/>
  <c r="AC52" i="47"/>
  <c r="AC53" i="47"/>
  <c r="AC54" i="47"/>
  <c r="AC58" i="47"/>
  <c r="AC279" i="47"/>
  <c r="AC278" i="47"/>
  <c r="AC170" i="47"/>
  <c r="AC169" i="47"/>
  <c r="AC168" i="47"/>
  <c r="AC164" i="47"/>
  <c r="AC165" i="47"/>
  <c r="AC161" i="47"/>
  <c r="AC160" i="47"/>
  <c r="AC163" i="47"/>
  <c r="AC151" i="47"/>
  <c r="AC110" i="65" s="1"/>
  <c r="AC154" i="47"/>
  <c r="AC155" i="47"/>
  <c r="AC150" i="47"/>
  <c r="AC166" i="47"/>
  <c r="AC153" i="47"/>
  <c r="AC152" i="47"/>
  <c r="AC149" i="47"/>
  <c r="AC156" i="47"/>
  <c r="AC158" i="47"/>
  <c r="AC162" i="47"/>
  <c r="AC157" i="47"/>
  <c r="AC283" i="47"/>
  <c r="W150" i="65"/>
  <c r="J150" i="65"/>
  <c r="Q150" i="65"/>
  <c r="X150" i="65"/>
  <c r="P150" i="65"/>
  <c r="O112" i="65"/>
  <c r="N111" i="65"/>
  <c r="V110" i="65"/>
  <c r="K112" i="65"/>
  <c r="U114" i="65"/>
  <c r="AA111" i="65"/>
  <c r="Z115" i="65"/>
  <c r="J113" i="65"/>
  <c r="S115" i="65"/>
  <c r="W110" i="65"/>
  <c r="AB113" i="65"/>
  <c r="Q110" i="65"/>
  <c r="AB114" i="65"/>
  <c r="X111" i="65"/>
  <c r="L111" i="65"/>
  <c r="V112" i="65"/>
  <c r="P114" i="65"/>
  <c r="AC113" i="65"/>
  <c r="AA115" i="65"/>
  <c r="R112" i="65"/>
  <c r="U115" i="65"/>
  <c r="S111" i="65"/>
  <c r="O110" i="65"/>
  <c r="J112" i="65"/>
  <c r="T114" i="65"/>
  <c r="Q114" i="65"/>
  <c r="V113" i="65"/>
  <c r="K111" i="65"/>
  <c r="Y114" i="65"/>
  <c r="Q111" i="65"/>
  <c r="K113" i="65"/>
  <c r="T115" i="65"/>
  <c r="AA112" i="65"/>
  <c r="X112" i="65"/>
  <c r="N114" i="65"/>
  <c r="Z113" i="65"/>
  <c r="U112" i="65"/>
  <c r="AB110" i="65"/>
  <c r="O111" i="65"/>
  <c r="S112" i="65"/>
  <c r="M114" i="65"/>
  <c r="P112" i="65"/>
  <c r="V114" i="65"/>
  <c r="AB111" i="65"/>
  <c r="O114" i="65"/>
  <c r="X110" i="65"/>
  <c r="L114" i="65"/>
  <c r="AB112" i="65"/>
  <c r="N113" i="65"/>
  <c r="J111" i="65"/>
  <c r="Z112" i="65"/>
  <c r="T112" i="65"/>
  <c r="J114" i="65"/>
  <c r="U111" i="65"/>
  <c r="T111" i="65"/>
  <c r="AA113" i="65"/>
  <c r="X113" i="65"/>
  <c r="Q115" i="65"/>
  <c r="Q112" i="65"/>
  <c r="W114" i="65"/>
  <c r="R111" i="65"/>
  <c r="X115" i="65"/>
  <c r="L112" i="65"/>
  <c r="K114" i="65"/>
  <c r="V111" i="65"/>
  <c r="N110" i="65"/>
  <c r="S113" i="65"/>
  <c r="L115" i="65"/>
  <c r="Y112" i="65"/>
  <c r="R114" i="65"/>
  <c r="AA114" i="65"/>
  <c r="M111" i="65"/>
  <c r="W113" i="65"/>
  <c r="P115" i="65"/>
  <c r="T113" i="65"/>
  <c r="M115" i="65"/>
  <c r="Z114" i="65"/>
  <c r="M112" i="65"/>
  <c r="S114" i="65"/>
  <c r="O113" i="65"/>
  <c r="W111" i="65"/>
  <c r="N112" i="65"/>
  <c r="X114" i="65"/>
  <c r="U113" i="65"/>
  <c r="J115" i="65"/>
  <c r="J110" i="65"/>
  <c r="Y113" i="65"/>
  <c r="N115" i="65"/>
  <c r="W115" i="65"/>
  <c r="U110" i="65"/>
  <c r="Z111" i="65"/>
  <c r="AB115" i="65"/>
  <c r="P113" i="65"/>
  <c r="Y115" i="65"/>
  <c r="M113" i="65"/>
  <c r="R115" i="65"/>
  <c r="R113" i="65"/>
  <c r="K115" i="65"/>
  <c r="Y111" i="65"/>
  <c r="L113" i="65"/>
  <c r="P110" i="65"/>
  <c r="P111" i="65"/>
  <c r="Q113" i="65"/>
  <c r="V115" i="65"/>
  <c r="W112" i="65"/>
  <c r="O115" i="65"/>
  <c r="J144" i="65"/>
  <c r="J139" i="65"/>
  <c r="J143" i="65"/>
  <c r="J133" i="65"/>
  <c r="J140" i="65"/>
  <c r="J134" i="65"/>
  <c r="J132" i="65"/>
  <c r="L133" i="65"/>
  <c r="M136" i="65"/>
  <c r="O144" i="65"/>
  <c r="P152" i="65"/>
  <c r="P133" i="65"/>
  <c r="P145" i="65"/>
  <c r="P139" i="65"/>
  <c r="P132" i="65"/>
  <c r="P135" i="65"/>
  <c r="P144" i="65"/>
  <c r="P151" i="65"/>
  <c r="P148" i="65"/>
  <c r="P143" i="65"/>
  <c r="P136" i="65"/>
  <c r="P138" i="65"/>
  <c r="P140" i="65"/>
  <c r="P193" i="65"/>
  <c r="P108" i="65"/>
  <c r="Q139" i="65"/>
  <c r="Q108" i="65"/>
  <c r="Q140" i="65"/>
  <c r="Q135" i="65"/>
  <c r="Q136" i="65"/>
  <c r="Q132" i="65"/>
  <c r="Q152" i="65"/>
  <c r="Q144" i="65"/>
  <c r="Q143" i="65"/>
  <c r="Q151" i="65"/>
  <c r="Q193" i="65"/>
  <c r="Q138" i="65"/>
  <c r="Q148" i="65"/>
  <c r="Q145" i="65"/>
  <c r="Q133" i="65"/>
  <c r="S133" i="65"/>
  <c r="T136" i="65"/>
  <c r="V144" i="65"/>
  <c r="W108" i="65"/>
  <c r="W135" i="65"/>
  <c r="W143" i="65"/>
  <c r="W152" i="65"/>
  <c r="W138" i="65"/>
  <c r="W151" i="65"/>
  <c r="W139" i="65"/>
  <c r="W140" i="65"/>
  <c r="W148" i="65"/>
  <c r="W144" i="65"/>
  <c r="W136" i="65"/>
  <c r="W145" i="65"/>
  <c r="X145" i="65"/>
  <c r="X139" i="65"/>
  <c r="X148" i="65"/>
  <c r="X132" i="65"/>
  <c r="X136" i="65"/>
  <c r="X193" i="65"/>
  <c r="X140" i="65"/>
  <c r="X143" i="65"/>
  <c r="X108" i="65"/>
  <c r="X144" i="65"/>
  <c r="X138" i="65"/>
  <c r="X133" i="65"/>
  <c r="X151" i="65"/>
  <c r="X135" i="65"/>
  <c r="X152" i="65"/>
  <c r="Z133" i="65"/>
  <c r="AA136" i="65"/>
  <c r="AC281" i="47"/>
  <c r="AC112" i="65" s="1"/>
  <c r="AC282" i="47"/>
  <c r="AC111" i="65" s="1"/>
  <c r="Z182" i="65"/>
  <c r="X240" i="65"/>
  <c r="L240" i="65"/>
  <c r="W239" i="65"/>
  <c r="Q237" i="65"/>
  <c r="X236" i="65"/>
  <c r="P236" i="65"/>
  <c r="W235" i="65"/>
  <c r="Q233" i="65"/>
  <c r="W231" i="65"/>
  <c r="S240" i="65"/>
  <c r="Q238" i="65"/>
  <c r="X237" i="65"/>
  <c r="W236" i="65"/>
  <c r="Q234" i="65"/>
  <c r="X233" i="65"/>
  <c r="P233" i="65"/>
  <c r="Z240" i="65"/>
  <c r="Q239" i="65"/>
  <c r="X238" i="65"/>
  <c r="P238" i="65"/>
  <c r="Q235" i="65"/>
  <c r="X234" i="65"/>
  <c r="P234" i="65"/>
  <c r="L234" i="65"/>
  <c r="W233" i="65"/>
  <c r="Q231" i="65"/>
  <c r="X230" i="65"/>
  <c r="P230" i="65"/>
  <c r="Q236" i="65"/>
  <c r="P235" i="65"/>
  <c r="Q230" i="65"/>
  <c r="Q229" i="65"/>
  <c r="X228" i="65"/>
  <c r="P228" i="65"/>
  <c r="Q225" i="65"/>
  <c r="W223" i="65"/>
  <c r="S223" i="65"/>
  <c r="Q240" i="65"/>
  <c r="P239" i="65"/>
  <c r="X231" i="65"/>
  <c r="W230" i="65"/>
  <c r="X229" i="65"/>
  <c r="P229" i="65"/>
  <c r="W228" i="65"/>
  <c r="Q226" i="65"/>
  <c r="X225" i="65"/>
  <c r="L225" i="65"/>
  <c r="Z223" i="65"/>
  <c r="X235" i="65"/>
  <c r="W234" i="65"/>
  <c r="W229" i="65"/>
  <c r="X226" i="65"/>
  <c r="P226" i="65"/>
  <c r="S225" i="65"/>
  <c r="Q223" i="65"/>
  <c r="W238" i="65"/>
  <c r="S234" i="65"/>
  <c r="Q228" i="65"/>
  <c r="W221" i="65"/>
  <c r="AB218" i="65"/>
  <c r="X218" i="65"/>
  <c r="T218" i="65"/>
  <c r="P218" i="65"/>
  <c r="L218" i="65"/>
  <c r="AA217" i="65"/>
  <c r="W217" i="65"/>
  <c r="Q215" i="65"/>
  <c r="X214" i="65"/>
  <c r="P214" i="65"/>
  <c r="W213" i="65"/>
  <c r="Z225" i="65"/>
  <c r="X223" i="65"/>
  <c r="L223" i="65"/>
  <c r="AA218" i="65"/>
  <c r="W218" i="65"/>
  <c r="S218" i="65"/>
  <c r="O218" i="65"/>
  <c r="K218" i="65"/>
  <c r="J217" i="65"/>
  <c r="X215" i="65"/>
  <c r="P215" i="65"/>
  <c r="W214" i="65"/>
  <c r="X239" i="65"/>
  <c r="P231" i="65"/>
  <c r="W226" i="65"/>
  <c r="Q221" i="65"/>
  <c r="Z218" i="65"/>
  <c r="V218" i="65"/>
  <c r="R218" i="65"/>
  <c r="N218" i="65"/>
  <c r="Q217" i="65"/>
  <c r="M217" i="65"/>
  <c r="Q213" i="65"/>
  <c r="Y218" i="65"/>
  <c r="X217" i="65"/>
  <c r="X212" i="65"/>
  <c r="P212" i="65"/>
  <c r="Q209" i="65"/>
  <c r="X208" i="65"/>
  <c r="Z206" i="65"/>
  <c r="V206" i="65"/>
  <c r="N206" i="65"/>
  <c r="J206" i="65"/>
  <c r="Q205" i="65"/>
  <c r="W203" i="65"/>
  <c r="Z198" i="65"/>
  <c r="X221" i="65"/>
  <c r="U218" i="65"/>
  <c r="T217" i="65"/>
  <c r="W212" i="65"/>
  <c r="Q210" i="65"/>
  <c r="X209" i="65"/>
  <c r="P209" i="65"/>
  <c r="L209" i="65"/>
  <c r="U206" i="65"/>
  <c r="Q206" i="65"/>
  <c r="M206" i="65"/>
  <c r="X205" i="65"/>
  <c r="P205" i="65"/>
  <c r="Q202" i="65"/>
  <c r="Q198" i="65"/>
  <c r="P223" i="65"/>
  <c r="Q218" i="65"/>
  <c r="P217" i="65"/>
  <c r="Q214" i="65"/>
  <c r="X213" i="65"/>
  <c r="P213" i="65"/>
  <c r="Q211" i="65"/>
  <c r="X210" i="65"/>
  <c r="P210" i="65"/>
  <c r="W209" i="65"/>
  <c r="S209" i="65"/>
  <c r="AB206" i="65"/>
  <c r="X206" i="65"/>
  <c r="T206" i="65"/>
  <c r="P206" i="65"/>
  <c r="L206" i="65"/>
  <c r="Q203" i="65"/>
  <c r="X202" i="65"/>
  <c r="P202" i="65"/>
  <c r="X198" i="65"/>
  <c r="T198" i="65"/>
  <c r="P198" i="65"/>
  <c r="L198" i="65"/>
  <c r="Z209" i="65"/>
  <c r="W206" i="65"/>
  <c r="Q189" i="65"/>
  <c r="W187" i="65"/>
  <c r="Q185" i="65"/>
  <c r="V182" i="65"/>
  <c r="Q181" i="65"/>
  <c r="X180" i="65"/>
  <c r="P180" i="65"/>
  <c r="W179" i="65"/>
  <c r="O179" i="65"/>
  <c r="W175" i="65"/>
  <c r="M218" i="65"/>
  <c r="X211" i="65"/>
  <c r="W210" i="65"/>
  <c r="S206" i="65"/>
  <c r="P203" i="65"/>
  <c r="X189" i="65"/>
  <c r="P189" i="65"/>
  <c r="Q186" i="65"/>
  <c r="X185" i="65"/>
  <c r="P185" i="65"/>
  <c r="Q182" i="65"/>
  <c r="X181" i="65"/>
  <c r="P181" i="65"/>
  <c r="W180" i="65"/>
  <c r="V179" i="65"/>
  <c r="Q208" i="65"/>
  <c r="O206" i="65"/>
  <c r="W198" i="65"/>
  <c r="W189" i="65"/>
  <c r="Q187" i="65"/>
  <c r="X186" i="65"/>
  <c r="P186" i="65"/>
  <c r="W185" i="65"/>
  <c r="X182" i="65"/>
  <c r="P182" i="65"/>
  <c r="L182" i="65"/>
  <c r="W181" i="65"/>
  <c r="Q179" i="65"/>
  <c r="Q175" i="65"/>
  <c r="X203" i="65"/>
  <c r="W182" i="65"/>
  <c r="X168" i="65"/>
  <c r="P168" i="65"/>
  <c r="L168" i="65"/>
  <c r="X160" i="65"/>
  <c r="P160" i="65"/>
  <c r="P221" i="65"/>
  <c r="P211" i="65"/>
  <c r="X187" i="65"/>
  <c r="W186" i="65"/>
  <c r="S182" i="65"/>
  <c r="Q180" i="65"/>
  <c r="P179" i="65"/>
  <c r="W168" i="65"/>
  <c r="S168" i="65"/>
  <c r="W160" i="65"/>
  <c r="AA206" i="65"/>
  <c r="S198" i="65"/>
  <c r="O182" i="65"/>
  <c r="X175" i="65"/>
  <c r="P175" i="65"/>
  <c r="Z168" i="65"/>
  <c r="Q159" i="65"/>
  <c r="X179" i="65"/>
  <c r="Q156" i="65"/>
  <c r="Q127" i="65"/>
  <c r="M127" i="65"/>
  <c r="X126" i="65"/>
  <c r="P126" i="65"/>
  <c r="L126" i="65"/>
  <c r="W125" i="65"/>
  <c r="W121" i="65"/>
  <c r="S121" i="65"/>
  <c r="O121" i="65"/>
  <c r="Q119" i="65"/>
  <c r="X118" i="65"/>
  <c r="P118" i="65"/>
  <c r="L118" i="65"/>
  <c r="Z116" i="65"/>
  <c r="J116" i="65"/>
  <c r="Q103" i="65"/>
  <c r="X98" i="65"/>
  <c r="P98" i="65"/>
  <c r="X94" i="65"/>
  <c r="Q89" i="65"/>
  <c r="Q212" i="65"/>
  <c r="P187" i="65"/>
  <c r="Q160" i="65"/>
  <c r="P159" i="65"/>
  <c r="X127" i="65"/>
  <c r="T127" i="65"/>
  <c r="P127" i="65"/>
  <c r="L127" i="65"/>
  <c r="W126" i="65"/>
  <c r="Q124" i="65"/>
  <c r="Z121" i="65"/>
  <c r="V121" i="65"/>
  <c r="X119" i="65"/>
  <c r="P119" i="65"/>
  <c r="L119" i="65"/>
  <c r="W118" i="65"/>
  <c r="S118" i="65"/>
  <c r="Q116" i="65"/>
  <c r="Q104" i="65"/>
  <c r="X103" i="65"/>
  <c r="P103" i="65"/>
  <c r="L103" i="65"/>
  <c r="Q100" i="65"/>
  <c r="W98" i="65"/>
  <c r="Q96" i="65"/>
  <c r="X89" i="65"/>
  <c r="P89" i="65"/>
  <c r="AA127" i="65"/>
  <c r="W127" i="65"/>
  <c r="S127" i="65"/>
  <c r="Q125" i="65"/>
  <c r="X124" i="65"/>
  <c r="Q121" i="65"/>
  <c r="W119" i="65"/>
  <c r="S119" i="65"/>
  <c r="Z118" i="65"/>
  <c r="J118" i="65"/>
  <c r="X116" i="65"/>
  <c r="P116" i="65"/>
  <c r="L116" i="65"/>
  <c r="X104" i="65"/>
  <c r="P104" i="65"/>
  <c r="W103" i="65"/>
  <c r="S103" i="65"/>
  <c r="X100" i="65"/>
  <c r="P100" i="65"/>
  <c r="X96" i="65"/>
  <c r="P96" i="65"/>
  <c r="W89" i="65"/>
  <c r="X86" i="65"/>
  <c r="P86" i="65"/>
  <c r="L86" i="65"/>
  <c r="X159" i="65"/>
  <c r="Q126" i="65"/>
  <c r="P125" i="65"/>
  <c r="L121" i="65"/>
  <c r="Z119" i="65"/>
  <c r="J119" i="65"/>
  <c r="W116" i="65"/>
  <c r="W86" i="65"/>
  <c r="W79" i="65"/>
  <c r="X76" i="65"/>
  <c r="P76" i="65"/>
  <c r="AK65" i="65"/>
  <c r="AG65" i="65"/>
  <c r="AC65" i="65"/>
  <c r="Y65" i="65"/>
  <c r="U65" i="65"/>
  <c r="Q65" i="65"/>
  <c r="M65" i="65"/>
  <c r="W59" i="65"/>
  <c r="Z58" i="65"/>
  <c r="J58" i="65"/>
  <c r="X56" i="65"/>
  <c r="P56" i="65"/>
  <c r="L56" i="65"/>
  <c r="X121" i="65"/>
  <c r="S116" i="65"/>
  <c r="W96" i="65"/>
  <c r="Q86" i="65"/>
  <c r="W76" i="65"/>
  <c r="Q74" i="65"/>
  <c r="Q70" i="65"/>
  <c r="AN65" i="65"/>
  <c r="AJ65" i="65"/>
  <c r="AF65" i="65"/>
  <c r="AB65" i="65"/>
  <c r="X65" i="65"/>
  <c r="T65" i="65"/>
  <c r="P65" i="65"/>
  <c r="L65" i="65"/>
  <c r="J59" i="65"/>
  <c r="Q58" i="65"/>
  <c r="W56" i="65"/>
  <c r="S56" i="65"/>
  <c r="X156" i="65"/>
  <c r="Z127" i="65"/>
  <c r="X125" i="65"/>
  <c r="Q118" i="65"/>
  <c r="Z103" i="65"/>
  <c r="Q94" i="65"/>
  <c r="Z86" i="65"/>
  <c r="J86" i="65"/>
  <c r="Q79" i="65"/>
  <c r="X74" i="65"/>
  <c r="P74" i="65"/>
  <c r="X70" i="65"/>
  <c r="P70" i="65"/>
  <c r="AM65" i="65"/>
  <c r="AI65" i="65"/>
  <c r="AE65" i="65"/>
  <c r="AA65" i="65"/>
  <c r="W65" i="65"/>
  <c r="S65" i="65"/>
  <c r="O65" i="65"/>
  <c r="K65" i="65"/>
  <c r="Q59" i="65"/>
  <c r="X58" i="65"/>
  <c r="P58" i="65"/>
  <c r="L58" i="65"/>
  <c r="Z56" i="65"/>
  <c r="S86" i="65"/>
  <c r="Q76" i="65"/>
  <c r="AL65" i="65"/>
  <c r="V65" i="65"/>
  <c r="P59" i="65"/>
  <c r="Q168" i="65"/>
  <c r="P79" i="65"/>
  <c r="W70" i="65"/>
  <c r="AH65" i="65"/>
  <c r="R65" i="65"/>
  <c r="Q51" i="65"/>
  <c r="P121" i="65"/>
  <c r="W74" i="65"/>
  <c r="AD65" i="65"/>
  <c r="N65" i="65"/>
  <c r="X59" i="65"/>
  <c r="W58" i="65"/>
  <c r="X51" i="65"/>
  <c r="P51" i="65"/>
  <c r="W104" i="65"/>
  <c r="Z65" i="65"/>
  <c r="W51" i="65"/>
  <c r="AW7" i="47"/>
  <c r="S58" i="65"/>
  <c r="X79" i="65"/>
  <c r="J65" i="65"/>
  <c r="Q98" i="65"/>
  <c r="Q56" i="65"/>
  <c r="AC287" i="47"/>
  <c r="AC286" i="47"/>
  <c r="AC285" i="47"/>
  <c r="AC255" i="47"/>
  <c r="AC105" i="47"/>
  <c r="AC276" i="47"/>
  <c r="AC288" i="47"/>
  <c r="AC275" i="47"/>
  <c r="AC114" i="65" s="1"/>
  <c r="AC284" i="47"/>
  <c r="AC274" i="47"/>
  <c r="AC280" i="47"/>
  <c r="AC290" i="47"/>
  <c r="AC117" i="47"/>
  <c r="AC238" i="47"/>
  <c r="AC268" i="47"/>
  <c r="AC206" i="65" s="1"/>
  <c r="AC139" i="47"/>
  <c r="AC140" i="47"/>
  <c r="AC243" i="47"/>
  <c r="AC61" i="47"/>
  <c r="AC62" i="47"/>
  <c r="AC66" i="47"/>
  <c r="AC110" i="47"/>
  <c r="AC108" i="47"/>
  <c r="AC289" i="47"/>
  <c r="AC292" i="47"/>
  <c r="AC7" i="47"/>
  <c r="AC291" i="47"/>
  <c r="AC266" i="47"/>
  <c r="AC267" i="47"/>
  <c r="AC265" i="47"/>
  <c r="AC245" i="47"/>
  <c r="AC244" i="47"/>
  <c r="AC242" i="47"/>
  <c r="AC273" i="47"/>
  <c r="AC264" i="47"/>
  <c r="AC193" i="47"/>
  <c r="AC246" i="47"/>
  <c r="AC55" i="47"/>
  <c r="AD2" i="47"/>
  <c r="AD76" i="47" l="1"/>
  <c r="AD72" i="47"/>
  <c r="AD77" i="47"/>
  <c r="AD69" i="47"/>
  <c r="AD75" i="47"/>
  <c r="AD277" i="47"/>
  <c r="AD52" i="47"/>
  <c r="AD58" i="47"/>
  <c r="AD53" i="47"/>
  <c r="AD54" i="47"/>
  <c r="AD56" i="47"/>
  <c r="AD57" i="47"/>
  <c r="AD279" i="47"/>
  <c r="AD278" i="47"/>
  <c r="AD113" i="65" s="1"/>
  <c r="AV113" i="65" s="1"/>
  <c r="AD164" i="47"/>
  <c r="AD156" i="47"/>
  <c r="AD152" i="47"/>
  <c r="AD163" i="47"/>
  <c r="AD169" i="47"/>
  <c r="AD168" i="47"/>
  <c r="AD161" i="47"/>
  <c r="AD162" i="47"/>
  <c r="AD154" i="47"/>
  <c r="AD155" i="47"/>
  <c r="AD165" i="47"/>
  <c r="AD166" i="47"/>
  <c r="AD170" i="47"/>
  <c r="AD153" i="47"/>
  <c r="AD158" i="47"/>
  <c r="AD160" i="47"/>
  <c r="AD151" i="47"/>
  <c r="AD110" i="65" s="1"/>
  <c r="AD157" i="47"/>
  <c r="AD149" i="47"/>
  <c r="AD150" i="47"/>
  <c r="AD283" i="47"/>
  <c r="AC218" i="65"/>
  <c r="AC179" i="65"/>
  <c r="AC115" i="65"/>
  <c r="AU113" i="65"/>
  <c r="AU115" i="65"/>
  <c r="AU111" i="65"/>
  <c r="AU112" i="65"/>
  <c r="AU114" i="65"/>
  <c r="AC121" i="65"/>
  <c r="AC144" i="65"/>
  <c r="AD282" i="47"/>
  <c r="AD111" i="65" s="1"/>
  <c r="AV111" i="65" s="1"/>
  <c r="AD281" i="47"/>
  <c r="AD112" i="65" s="1"/>
  <c r="AV112" i="65" s="1"/>
  <c r="AC182" i="65"/>
  <c r="AY65" i="65"/>
  <c r="AV65" i="65"/>
  <c r="AT65" i="65"/>
  <c r="AQ65" i="65"/>
  <c r="AX65" i="65"/>
  <c r="AW65" i="65"/>
  <c r="AU65" i="65"/>
  <c r="AU218" i="65"/>
  <c r="AD135" i="47"/>
  <c r="AD287" i="47"/>
  <c r="AD286" i="47"/>
  <c r="AD131" i="47"/>
  <c r="AD285" i="47"/>
  <c r="AD133" i="47"/>
  <c r="AD259" i="47"/>
  <c r="AD258" i="47"/>
  <c r="AD257" i="47"/>
  <c r="AD256" i="47"/>
  <c r="AD254" i="47"/>
  <c r="AD253" i="47"/>
  <c r="AD255" i="47"/>
  <c r="AD106" i="47"/>
  <c r="AD105" i="47"/>
  <c r="AD104" i="47"/>
  <c r="AD288" i="47"/>
  <c r="AD275" i="47"/>
  <c r="AD114" i="65" s="1"/>
  <c r="AV114" i="65" s="1"/>
  <c r="AD284" i="47"/>
  <c r="AD274" i="47"/>
  <c r="AD280" i="47"/>
  <c r="AD276" i="47"/>
  <c r="AD290" i="47"/>
  <c r="AD81" i="47"/>
  <c r="AD68" i="47"/>
  <c r="AD117" i="47"/>
  <c r="AD82" i="47"/>
  <c r="AD93" i="47"/>
  <c r="AD111" i="47"/>
  <c r="AD86" i="65" s="1"/>
  <c r="AD40" i="47"/>
  <c r="AD137" i="47"/>
  <c r="AD238" i="47"/>
  <c r="AD268" i="47"/>
  <c r="AD206" i="65" s="1"/>
  <c r="AD65" i="47"/>
  <c r="AD142" i="47"/>
  <c r="AD139" i="47"/>
  <c r="AD140" i="47"/>
  <c r="AD118" i="47"/>
  <c r="AD234" i="47"/>
  <c r="AD233" i="47"/>
  <c r="AD262" i="47"/>
  <c r="AD144" i="47"/>
  <c r="AD176" i="47"/>
  <c r="AD174" i="47"/>
  <c r="AD150" i="65" s="1"/>
  <c r="AD243" i="47"/>
  <c r="AD177" i="47"/>
  <c r="AD175" i="47"/>
  <c r="AD84" i="47"/>
  <c r="AD61" i="47"/>
  <c r="AD47" i="47"/>
  <c r="AD56" i="65" s="1"/>
  <c r="AD78" i="47"/>
  <c r="AD62" i="47"/>
  <c r="AD49" i="47"/>
  <c r="AD79" i="47"/>
  <c r="AD50" i="47"/>
  <c r="AD60" i="47"/>
  <c r="AD66" i="47"/>
  <c r="AD110" i="47"/>
  <c r="AD108" i="47"/>
  <c r="AD291" i="47"/>
  <c r="AD102" i="47"/>
  <c r="AD7" i="47"/>
  <c r="AD235" i="47"/>
  <c r="AD86" i="47"/>
  <c r="AD289" i="47"/>
  <c r="AD232" i="47"/>
  <c r="AD228" i="47"/>
  <c r="AD225" i="47"/>
  <c r="AD231" i="47"/>
  <c r="AD227" i="47"/>
  <c r="AD229" i="47"/>
  <c r="AD292" i="47"/>
  <c r="AD224" i="47"/>
  <c r="AD267" i="47"/>
  <c r="AD211" i="47"/>
  <c r="AD222" i="47"/>
  <c r="AD230" i="47"/>
  <c r="AD220" i="47"/>
  <c r="AD198" i="65" s="1"/>
  <c r="AD216" i="47"/>
  <c r="AD212" i="47"/>
  <c r="AD221" i="47"/>
  <c r="AD265" i="47"/>
  <c r="AD263" i="47"/>
  <c r="AD218" i="47"/>
  <c r="AD266" i="47"/>
  <c r="AD191" i="47"/>
  <c r="AD180" i="65" s="1"/>
  <c r="AD248" i="47"/>
  <c r="AD181" i="47"/>
  <c r="AD200" i="47"/>
  <c r="AD196" i="47"/>
  <c r="AD192" i="47"/>
  <c r="AD181" i="65" s="1"/>
  <c r="AD188" i="47"/>
  <c r="AD244" i="47"/>
  <c r="AD197" i="47"/>
  <c r="AD198" i="47"/>
  <c r="AD245" i="47"/>
  <c r="AD171" i="47"/>
  <c r="AD173" i="47"/>
  <c r="AD172" i="47"/>
  <c r="AD241" i="47"/>
  <c r="AD147" i="47"/>
  <c r="AD143" i="47"/>
  <c r="AD13" i="47"/>
  <c r="AD273" i="47"/>
  <c r="AD264" i="47"/>
  <c r="AD271" i="47"/>
  <c r="AD219" i="47"/>
  <c r="AD270" i="47"/>
  <c r="AD193" i="47"/>
  <c r="AD246" i="47"/>
  <c r="AD183" i="47"/>
  <c r="AD251" i="47"/>
  <c r="AD113" i="47"/>
  <c r="AD55" i="47"/>
  <c r="AE2" i="47"/>
  <c r="S40" i="43"/>
  <c r="S36" i="43"/>
  <c r="S32" i="43"/>
  <c r="S28" i="43"/>
  <c r="S23" i="43"/>
  <c r="S19" i="43"/>
  <c r="S15" i="43"/>
  <c r="S11" i="43"/>
  <c r="X85" i="43"/>
  <c r="X84" i="43"/>
  <c r="X83" i="43"/>
  <c r="X82" i="43"/>
  <c r="X81" i="43"/>
  <c r="X79" i="43"/>
  <c r="X78" i="43"/>
  <c r="AD98" i="65" l="1"/>
  <c r="AE77" i="47"/>
  <c r="AE76" i="47"/>
  <c r="AE72" i="47"/>
  <c r="AE69" i="47"/>
  <c r="AE75" i="47"/>
  <c r="AE277" i="47"/>
  <c r="AE58" i="47"/>
  <c r="AE53" i="47"/>
  <c r="AE56" i="47"/>
  <c r="AE52" i="47"/>
  <c r="AE54" i="47"/>
  <c r="AE57" i="47"/>
  <c r="AD209" i="65"/>
  <c r="AD96" i="65"/>
  <c r="AD160" i="65"/>
  <c r="AD229" i="65"/>
  <c r="AE279" i="47"/>
  <c r="AE278" i="47"/>
  <c r="AE113" i="65" s="1"/>
  <c r="AE164" i="47"/>
  <c r="AE168" i="47"/>
  <c r="AE170" i="47"/>
  <c r="AE169" i="47"/>
  <c r="AE166" i="47"/>
  <c r="AE162" i="47"/>
  <c r="AE163" i="47"/>
  <c r="AE154" i="47"/>
  <c r="AE161" i="47"/>
  <c r="AE153" i="47"/>
  <c r="AE158" i="47"/>
  <c r="AE150" i="47"/>
  <c r="AE151" i="47"/>
  <c r="AE110" i="65" s="1"/>
  <c r="AE156" i="47"/>
  <c r="AE152" i="47"/>
  <c r="AE149" i="47"/>
  <c r="AE165" i="47"/>
  <c r="AE157" i="47"/>
  <c r="AE155" i="47"/>
  <c r="AE160" i="47"/>
  <c r="AE283" i="47"/>
  <c r="AD203" i="65"/>
  <c r="AD238" i="65"/>
  <c r="AD226" i="65"/>
  <c r="AD168" i="65"/>
  <c r="AD230" i="65"/>
  <c r="AD221" i="65"/>
  <c r="AD239" i="65"/>
  <c r="AD51" i="65"/>
  <c r="AD228" i="65"/>
  <c r="AD214" i="65"/>
  <c r="AD210" i="65"/>
  <c r="AD125" i="65"/>
  <c r="AD185" i="65"/>
  <c r="AD234" i="65"/>
  <c r="AD212" i="65"/>
  <c r="AD235" i="65"/>
  <c r="AD213" i="65"/>
  <c r="AD175" i="65"/>
  <c r="AD236" i="65"/>
  <c r="AD217" i="65"/>
  <c r="AD218" i="65"/>
  <c r="AV218" i="65" s="1"/>
  <c r="AD223" i="65"/>
  <c r="AD126" i="65"/>
  <c r="AD179" i="65"/>
  <c r="AD233" i="65"/>
  <c r="AD89" i="65"/>
  <c r="AD74" i="65"/>
  <c r="AD115" i="65"/>
  <c r="AV115" i="65" s="1"/>
  <c r="AD79" i="65"/>
  <c r="AD58" i="65"/>
  <c r="AD70" i="65"/>
  <c r="AD76" i="65"/>
  <c r="AD59" i="65"/>
  <c r="AD187" i="65"/>
  <c r="AD121" i="65"/>
  <c r="AD145" i="65"/>
  <c r="AD108" i="65"/>
  <c r="AD103" i="65"/>
  <c r="AD135" i="65"/>
  <c r="AD186" i="65"/>
  <c r="AD118" i="65"/>
  <c r="AD104" i="65"/>
  <c r="AD136" i="65"/>
  <c r="AD152" i="65"/>
  <c r="AD119" i="65"/>
  <c r="AD143" i="65"/>
  <c r="AD139" i="65"/>
  <c r="AD144" i="65"/>
  <c r="AD189" i="65"/>
  <c r="AD138" i="65"/>
  <c r="AD127" i="65"/>
  <c r="AD151" i="65"/>
  <c r="AD148" i="65"/>
  <c r="AD116" i="65"/>
  <c r="AD140" i="65"/>
  <c r="AE282" i="47"/>
  <c r="AE111" i="65" s="1"/>
  <c r="AE281" i="47"/>
  <c r="AE112" i="65" s="1"/>
  <c r="AD231" i="65"/>
  <c r="AD182" i="65"/>
  <c r="AE135" i="47"/>
  <c r="AE287" i="47"/>
  <c r="AE286" i="47"/>
  <c r="AE131" i="47"/>
  <c r="AE285" i="47"/>
  <c r="G49" i="7"/>
  <c r="AE133" i="47"/>
  <c r="AE258" i="47"/>
  <c r="AE259" i="47"/>
  <c r="AE257" i="47"/>
  <c r="AE260" i="47"/>
  <c r="AE256" i="47"/>
  <c r="AE254" i="47"/>
  <c r="AE253" i="47"/>
  <c r="AE255" i="47"/>
  <c r="AE106" i="47"/>
  <c r="AE105" i="47"/>
  <c r="AE104" i="47"/>
  <c r="AE284" i="47"/>
  <c r="AE274" i="47"/>
  <c r="AE280" i="47"/>
  <c r="AE276" i="47"/>
  <c r="AE288" i="47"/>
  <c r="AE275" i="47"/>
  <c r="AE114" i="65" s="1"/>
  <c r="AE290" i="47"/>
  <c r="G39" i="7"/>
  <c r="G37" i="7"/>
  <c r="AE81" i="47"/>
  <c r="AE68" i="47"/>
  <c r="AE117" i="47"/>
  <c r="G43" i="7"/>
  <c r="G42" i="7"/>
  <c r="G46" i="7"/>
  <c r="G50" i="7"/>
  <c r="G44" i="7"/>
  <c r="AE82" i="47"/>
  <c r="AE93" i="47"/>
  <c r="AE111" i="47"/>
  <c r="AE86" i="65" s="1"/>
  <c r="AE40" i="47"/>
  <c r="AE137" i="47"/>
  <c r="AE268" i="47"/>
  <c r="AE206" i="65" s="1"/>
  <c r="AE65" i="47"/>
  <c r="AE142" i="47"/>
  <c r="AE238" i="47"/>
  <c r="AE139" i="47"/>
  <c r="AE140" i="47"/>
  <c r="AE118" i="47"/>
  <c r="AE234" i="47"/>
  <c r="AE261" i="47"/>
  <c r="AE204" i="47"/>
  <c r="AE233" i="47"/>
  <c r="AE262" i="47"/>
  <c r="AE215" i="47"/>
  <c r="AE144" i="47"/>
  <c r="AE243" i="47"/>
  <c r="AE177" i="47"/>
  <c r="AE179" i="47"/>
  <c r="AE178" i="47"/>
  <c r="AE175" i="47"/>
  <c r="AE176" i="47"/>
  <c r="AE174" i="47"/>
  <c r="AE150" i="65" s="1"/>
  <c r="AE78" i="47"/>
  <c r="AE62" i="47"/>
  <c r="AE49" i="47"/>
  <c r="AE79" i="47"/>
  <c r="AE50" i="47"/>
  <c r="AE60" i="47"/>
  <c r="AE84" i="47"/>
  <c r="AE61" i="47"/>
  <c r="AE47" i="47"/>
  <c r="AE56" i="65" s="1"/>
  <c r="AE66" i="47"/>
  <c r="AE110" i="47"/>
  <c r="AE108" i="47"/>
  <c r="AE102" i="47"/>
  <c r="AE292" i="47"/>
  <c r="AE7" i="47"/>
  <c r="AE86" i="47"/>
  <c r="AE289" i="47"/>
  <c r="AE291" i="47"/>
  <c r="AE231" i="47"/>
  <c r="AE227" i="47"/>
  <c r="AE232" i="47"/>
  <c r="AE224" i="47"/>
  <c r="AE272" i="47"/>
  <c r="AE240" i="65" s="1"/>
  <c r="AE235" i="47"/>
  <c r="AE228" i="47"/>
  <c r="AE222" i="47"/>
  <c r="AE230" i="47"/>
  <c r="AE220" i="47"/>
  <c r="AE198" i="65" s="1"/>
  <c r="AE216" i="47"/>
  <c r="AE212" i="47"/>
  <c r="AE225" i="47"/>
  <c r="AE229" i="47"/>
  <c r="AE221" i="47"/>
  <c r="AE217" i="47"/>
  <c r="AE265" i="47"/>
  <c r="AE263" i="47"/>
  <c r="AE218" i="47"/>
  <c r="AE266" i="47"/>
  <c r="AE267" i="47"/>
  <c r="AE211" i="47"/>
  <c r="AE200" i="47"/>
  <c r="AE196" i="47"/>
  <c r="AE192" i="47"/>
  <c r="AE181" i="65" s="1"/>
  <c r="AE188" i="47"/>
  <c r="AE244" i="47"/>
  <c r="AE197" i="47"/>
  <c r="AE250" i="47"/>
  <c r="AE198" i="47"/>
  <c r="AE245" i="47"/>
  <c r="AE242" i="47"/>
  <c r="AE191" i="47"/>
  <c r="AE180" i="65" s="1"/>
  <c r="AE248" i="47"/>
  <c r="AE181" i="47"/>
  <c r="AE173" i="47"/>
  <c r="AE172" i="47"/>
  <c r="AE240" i="47"/>
  <c r="AE241" i="47"/>
  <c r="AE147" i="47"/>
  <c r="AE143" i="47"/>
  <c r="AE171" i="47"/>
  <c r="AE273" i="47"/>
  <c r="AE271" i="47"/>
  <c r="AE219" i="47"/>
  <c r="AE264" i="47"/>
  <c r="AE270" i="47"/>
  <c r="AE193" i="47"/>
  <c r="AE183" i="47"/>
  <c r="AE246" i="47"/>
  <c r="AE251" i="47"/>
  <c r="AE113" i="47"/>
  <c r="AE55" i="47"/>
  <c r="X80" i="43"/>
  <c r="BM78" i="43"/>
  <c r="BG78" i="43"/>
  <c r="BE78" i="43"/>
  <c r="BC78" i="43"/>
  <c r="AW78" i="43"/>
  <c r="AU78" i="43"/>
  <c r="AS78" i="43"/>
  <c r="BL78" i="43"/>
  <c r="BH78" i="43"/>
  <c r="BF78" i="43"/>
  <c r="BD78" i="43"/>
  <c r="BB78" i="43"/>
  <c r="AX78" i="43"/>
  <c r="AV78" i="43"/>
  <c r="AT78" i="43"/>
  <c r="AR78" i="43"/>
  <c r="AN78" i="43"/>
  <c r="AL78" i="43"/>
  <c r="AJ78" i="43"/>
  <c r="AH78" i="43"/>
  <c r="AC78" i="43"/>
  <c r="AA78" i="43"/>
  <c r="Y78" i="43"/>
  <c r="S78" i="43"/>
  <c r="Q78" i="43"/>
  <c r="O78" i="43"/>
  <c r="AM78" i="43"/>
  <c r="AK78" i="43"/>
  <c r="AI78" i="43"/>
  <c r="AD78" i="43"/>
  <c r="AB78" i="43"/>
  <c r="Z78" i="43"/>
  <c r="T78" i="43"/>
  <c r="R78" i="43"/>
  <c r="P78" i="43"/>
  <c r="N78" i="43"/>
  <c r="BM80" i="43"/>
  <c r="BG80" i="43"/>
  <c r="BE80" i="43"/>
  <c r="BC80" i="43"/>
  <c r="AW80" i="43"/>
  <c r="AU80" i="43"/>
  <c r="AS80" i="43"/>
  <c r="BL80" i="43"/>
  <c r="BH80" i="43"/>
  <c r="BF80" i="43"/>
  <c r="BD80" i="43"/>
  <c r="BB80" i="43"/>
  <c r="AX80" i="43"/>
  <c r="AV80" i="43"/>
  <c r="AT80" i="43"/>
  <c r="AR80" i="43"/>
  <c r="AN80" i="43"/>
  <c r="AL80" i="43"/>
  <c r="AJ80" i="43"/>
  <c r="AH80" i="43"/>
  <c r="AC80" i="43"/>
  <c r="AA80" i="43"/>
  <c r="Y80" i="43"/>
  <c r="S80" i="43"/>
  <c r="Q80" i="43"/>
  <c r="O80" i="43"/>
  <c r="AM80" i="43"/>
  <c r="AK80" i="43"/>
  <c r="AI80" i="43"/>
  <c r="AD80" i="43"/>
  <c r="AB80" i="43"/>
  <c r="Z80" i="43"/>
  <c r="T80" i="43"/>
  <c r="R80" i="43"/>
  <c r="P80" i="43"/>
  <c r="N80" i="43"/>
  <c r="BM82" i="43"/>
  <c r="BG82" i="43"/>
  <c r="BE82" i="43"/>
  <c r="BC82" i="43"/>
  <c r="AW82" i="43"/>
  <c r="AU82" i="43"/>
  <c r="AS82" i="43"/>
  <c r="BL82" i="43"/>
  <c r="BH82" i="43"/>
  <c r="BF82" i="43"/>
  <c r="BD82" i="43"/>
  <c r="BB82" i="43"/>
  <c r="AX82" i="43"/>
  <c r="AV82" i="43"/>
  <c r="AT82" i="43"/>
  <c r="AR82" i="43"/>
  <c r="AN82" i="43"/>
  <c r="AL82" i="43"/>
  <c r="AJ82" i="43"/>
  <c r="AH82" i="43"/>
  <c r="AC82" i="43"/>
  <c r="AA82" i="43"/>
  <c r="Y82" i="43"/>
  <c r="S82" i="43"/>
  <c r="Q82" i="43"/>
  <c r="O82" i="43"/>
  <c r="AM82" i="43"/>
  <c r="AK82" i="43"/>
  <c r="AI82" i="43"/>
  <c r="AD82" i="43"/>
  <c r="AB82" i="43"/>
  <c r="Z82" i="43"/>
  <c r="T82" i="43"/>
  <c r="R82" i="43"/>
  <c r="P82" i="43"/>
  <c r="N82" i="43"/>
  <c r="BM84" i="43"/>
  <c r="BG84" i="43"/>
  <c r="BE84" i="43"/>
  <c r="BC84" i="43"/>
  <c r="AW84" i="43"/>
  <c r="AU84" i="43"/>
  <c r="AS84" i="43"/>
  <c r="BL84" i="43"/>
  <c r="BH84" i="43"/>
  <c r="BF84" i="43"/>
  <c r="BD84" i="43"/>
  <c r="BB84" i="43"/>
  <c r="AX84" i="43"/>
  <c r="AV84" i="43"/>
  <c r="AT84" i="43"/>
  <c r="AR84" i="43"/>
  <c r="AN84" i="43"/>
  <c r="AL84" i="43"/>
  <c r="AJ84" i="43"/>
  <c r="AH84" i="43"/>
  <c r="AC84" i="43"/>
  <c r="AA84" i="43"/>
  <c r="Y84" i="43"/>
  <c r="S84" i="43"/>
  <c r="Q84" i="43"/>
  <c r="O84" i="43"/>
  <c r="AM84" i="43"/>
  <c r="AK84" i="43"/>
  <c r="AI84" i="43"/>
  <c r="AD84" i="43"/>
  <c r="AB84" i="43"/>
  <c r="Z84" i="43"/>
  <c r="T84" i="43"/>
  <c r="R84" i="43"/>
  <c r="P84" i="43"/>
  <c r="N84" i="43"/>
  <c r="BM79" i="43"/>
  <c r="BH79" i="43"/>
  <c r="BF79" i="43"/>
  <c r="BD79" i="43"/>
  <c r="BB79" i="43"/>
  <c r="AX79" i="43"/>
  <c r="AV79" i="43"/>
  <c r="AT79" i="43"/>
  <c r="AR79" i="43"/>
  <c r="BL79" i="43"/>
  <c r="BG79" i="43"/>
  <c r="BE79" i="43"/>
  <c r="BC79" i="43"/>
  <c r="AW79" i="43"/>
  <c r="AU79" i="43"/>
  <c r="AS79" i="43"/>
  <c r="AM79" i="43"/>
  <c r="AK79" i="43"/>
  <c r="AI79" i="43"/>
  <c r="AD79" i="43"/>
  <c r="AB79" i="43"/>
  <c r="Z79" i="43"/>
  <c r="S79" i="43"/>
  <c r="Q79" i="43"/>
  <c r="O79" i="43"/>
  <c r="AN79" i="43"/>
  <c r="AL79" i="43"/>
  <c r="AJ79" i="43"/>
  <c r="AH79" i="43"/>
  <c r="AC79" i="43"/>
  <c r="AA79" i="43"/>
  <c r="Y79" i="43"/>
  <c r="T79" i="43"/>
  <c r="R79" i="43"/>
  <c r="P79" i="43"/>
  <c r="N79" i="43"/>
  <c r="BM81" i="43"/>
  <c r="BH81" i="43"/>
  <c r="BF81" i="43"/>
  <c r="BD81" i="43"/>
  <c r="BB81" i="43"/>
  <c r="AX81" i="43"/>
  <c r="AV81" i="43"/>
  <c r="AT81" i="43"/>
  <c r="AR81" i="43"/>
  <c r="BL81" i="43"/>
  <c r="BG81" i="43"/>
  <c r="BE81" i="43"/>
  <c r="BC81" i="43"/>
  <c r="AW81" i="43"/>
  <c r="AU81" i="43"/>
  <c r="AS81" i="43"/>
  <c r="AM81" i="43"/>
  <c r="AK81" i="43"/>
  <c r="AI81" i="43"/>
  <c r="AD81" i="43"/>
  <c r="AB81" i="43"/>
  <c r="Z81" i="43"/>
  <c r="S81" i="43"/>
  <c r="Q81" i="43"/>
  <c r="O81" i="43"/>
  <c r="AN81" i="43"/>
  <c r="AL81" i="43"/>
  <c r="AJ81" i="43"/>
  <c r="AH81" i="43"/>
  <c r="AC81" i="43"/>
  <c r="AA81" i="43"/>
  <c r="Y81" i="43"/>
  <c r="T81" i="43"/>
  <c r="R81" i="43"/>
  <c r="P81" i="43"/>
  <c r="N81" i="43"/>
  <c r="BM83" i="43"/>
  <c r="BH83" i="43"/>
  <c r="BF83" i="43"/>
  <c r="BD83" i="43"/>
  <c r="BB83" i="43"/>
  <c r="AX83" i="43"/>
  <c r="AV83" i="43"/>
  <c r="AT83" i="43"/>
  <c r="AR83" i="43"/>
  <c r="BL83" i="43"/>
  <c r="BG83" i="43"/>
  <c r="BE83" i="43"/>
  <c r="BC83" i="43"/>
  <c r="AW83" i="43"/>
  <c r="AU83" i="43"/>
  <c r="AS83" i="43"/>
  <c r="AM83" i="43"/>
  <c r="AK83" i="43"/>
  <c r="AI83" i="43"/>
  <c r="AD83" i="43"/>
  <c r="AB83" i="43"/>
  <c r="Z83" i="43"/>
  <c r="S83" i="43"/>
  <c r="Q83" i="43"/>
  <c r="O83" i="43"/>
  <c r="AN83" i="43"/>
  <c r="AL83" i="43"/>
  <c r="AJ83" i="43"/>
  <c r="AH83" i="43"/>
  <c r="AC83" i="43"/>
  <c r="AA83" i="43"/>
  <c r="Y83" i="43"/>
  <c r="T83" i="43"/>
  <c r="R83" i="43"/>
  <c r="P83" i="43"/>
  <c r="N83" i="43"/>
  <c r="BM85" i="43"/>
  <c r="BH85" i="43"/>
  <c r="BF85" i="43"/>
  <c r="BD85" i="43"/>
  <c r="BB85" i="43"/>
  <c r="AX85" i="43"/>
  <c r="AV85" i="43"/>
  <c r="AT85" i="43"/>
  <c r="AR85" i="43"/>
  <c r="AN85" i="43"/>
  <c r="AL85" i="43"/>
  <c r="AJ85" i="43"/>
  <c r="AH85" i="43"/>
  <c r="BL85" i="43"/>
  <c r="BG85" i="43"/>
  <c r="BE85" i="43"/>
  <c r="BC85" i="43"/>
  <c r="AW85" i="43"/>
  <c r="AU85" i="43"/>
  <c r="AS85" i="43"/>
  <c r="AM85" i="43"/>
  <c r="AK85" i="43"/>
  <c r="AI85" i="43"/>
  <c r="AD85" i="43"/>
  <c r="AB85" i="43"/>
  <c r="Z85" i="43"/>
  <c r="S85" i="43"/>
  <c r="Q85" i="43"/>
  <c r="O85" i="43"/>
  <c r="AC85" i="43"/>
  <c r="AA85" i="43"/>
  <c r="Y85" i="43"/>
  <c r="T85" i="43"/>
  <c r="R85" i="43"/>
  <c r="P85" i="43"/>
  <c r="N85" i="43"/>
  <c r="AF2" i="47"/>
  <c r="AF72" i="47" l="1"/>
  <c r="AF75" i="47"/>
  <c r="AF76" i="47"/>
  <c r="AF77" i="47"/>
  <c r="AF69" i="47"/>
  <c r="AF277" i="47"/>
  <c r="AF58" i="47"/>
  <c r="AF52" i="47"/>
  <c r="AF57" i="47"/>
  <c r="AF53" i="47"/>
  <c r="AE238" i="65"/>
  <c r="AE96" i="65"/>
  <c r="G133" i="7"/>
  <c r="AE209" i="65"/>
  <c r="AE160" i="65"/>
  <c r="AE98" i="65"/>
  <c r="AF278" i="47"/>
  <c r="AF279" i="47"/>
  <c r="AF283" i="47"/>
  <c r="AE74" i="65"/>
  <c r="AE168" i="65"/>
  <c r="AE159" i="65"/>
  <c r="AE226" i="65"/>
  <c r="AE229" i="65"/>
  <c r="AE203" i="65"/>
  <c r="AE230" i="65"/>
  <c r="AE208" i="65"/>
  <c r="AE211" i="65"/>
  <c r="AE205" i="65"/>
  <c r="AE239" i="65"/>
  <c r="AE228" i="65"/>
  <c r="AE218" i="65"/>
  <c r="AE221" i="65"/>
  <c r="AE214" i="65"/>
  <c r="AE212" i="65"/>
  <c r="AE215" i="65"/>
  <c r="AE126" i="65"/>
  <c r="AE179" i="65"/>
  <c r="AE185" i="65"/>
  <c r="AE237" i="65"/>
  <c r="AE94" i="65"/>
  <c r="AE213" i="65"/>
  <c r="AE175" i="65"/>
  <c r="AE125" i="65"/>
  <c r="AE234" i="65"/>
  <c r="AE202" i="65"/>
  <c r="AE223" i="65"/>
  <c r="AE225" i="65"/>
  <c r="AE236" i="65"/>
  <c r="AE217" i="65"/>
  <c r="AE210" i="65"/>
  <c r="AE156" i="65"/>
  <c r="AE233" i="65"/>
  <c r="AE235" i="65"/>
  <c r="AE51" i="65"/>
  <c r="AE115" i="65"/>
  <c r="AE58" i="65"/>
  <c r="AE70" i="65"/>
  <c r="AE59" i="65"/>
  <c r="AE76" i="65"/>
  <c r="AE79" i="65"/>
  <c r="AE89" i="65"/>
  <c r="AE124" i="65"/>
  <c r="AE148" i="65"/>
  <c r="AE104" i="65"/>
  <c r="AE136" i="65"/>
  <c r="AE139" i="65"/>
  <c r="AE116" i="65"/>
  <c r="AE140" i="65"/>
  <c r="AE187" i="65"/>
  <c r="AE127" i="65"/>
  <c r="AE151" i="65"/>
  <c r="AE189" i="65"/>
  <c r="AE193" i="65"/>
  <c r="AE138" i="65"/>
  <c r="AE100" i="65"/>
  <c r="AE132" i="65"/>
  <c r="AE121" i="65"/>
  <c r="AE145" i="65"/>
  <c r="AE108" i="65"/>
  <c r="AE119" i="65"/>
  <c r="AE143" i="65"/>
  <c r="AE103" i="65"/>
  <c r="AE135" i="65"/>
  <c r="AE152" i="65"/>
  <c r="AE118" i="65"/>
  <c r="AE133" i="65"/>
  <c r="AE144" i="65"/>
  <c r="AE186" i="65"/>
  <c r="AF281" i="47"/>
  <c r="AF112" i="65" s="1"/>
  <c r="AF282" i="47"/>
  <c r="AF111" i="65" s="1"/>
  <c r="AE231" i="65"/>
  <c r="AE182" i="65"/>
  <c r="AF287" i="47"/>
  <c r="AF286" i="47"/>
  <c r="AF285" i="47"/>
  <c r="AF256" i="47"/>
  <c r="AF255" i="47"/>
  <c r="AF105" i="47"/>
  <c r="AF280" i="47"/>
  <c r="AF276" i="47"/>
  <c r="AF288" i="47"/>
  <c r="AF275" i="47"/>
  <c r="AF114" i="65" s="1"/>
  <c r="AF284" i="47"/>
  <c r="AF274" i="47"/>
  <c r="AF290" i="47"/>
  <c r="AF243" i="47"/>
  <c r="AF291" i="47"/>
  <c r="AF292" i="47"/>
  <c r="AF289" i="47"/>
  <c r="AF264" i="47"/>
  <c r="AF55" i="47"/>
  <c r="AG2" i="47"/>
  <c r="AG75" i="47" l="1"/>
  <c r="AG69" i="47"/>
  <c r="AG76" i="47"/>
  <c r="AG72" i="47"/>
  <c r="AG77" i="47"/>
  <c r="AF113" i="65"/>
  <c r="AG277" i="47"/>
  <c r="AG58" i="47"/>
  <c r="AG53" i="47"/>
  <c r="AG57" i="47"/>
  <c r="AG52" i="47"/>
  <c r="AG278" i="47"/>
  <c r="AG279" i="47"/>
  <c r="AG283" i="47"/>
  <c r="AF218" i="65"/>
  <c r="AF115" i="65"/>
  <c r="AG281" i="47"/>
  <c r="AG112" i="65" s="1"/>
  <c r="AG282" i="47"/>
  <c r="AG111" i="65" s="1"/>
  <c r="AG287" i="47"/>
  <c r="AG286" i="47"/>
  <c r="AG285" i="47"/>
  <c r="AG256" i="47"/>
  <c r="AG255" i="47"/>
  <c r="AG105" i="47"/>
  <c r="AG276" i="47"/>
  <c r="AG288" i="47"/>
  <c r="AG275" i="47"/>
  <c r="AG114" i="65" s="1"/>
  <c r="AG284" i="47"/>
  <c r="AG274" i="47"/>
  <c r="AG280" i="47"/>
  <c r="AG290" i="47"/>
  <c r="AG117" i="47"/>
  <c r="AG65" i="47"/>
  <c r="AG243" i="47"/>
  <c r="AG47" i="47"/>
  <c r="AG56" i="65" s="1"/>
  <c r="AG289" i="47"/>
  <c r="AG292" i="47"/>
  <c r="AG7" i="47"/>
  <c r="AG291" i="47"/>
  <c r="AG272" i="47"/>
  <c r="AG240" i="65" s="1"/>
  <c r="AG245" i="47"/>
  <c r="AG244" i="47"/>
  <c r="AG242" i="47"/>
  <c r="AG273" i="47"/>
  <c r="AG264" i="47"/>
  <c r="AG193" i="47"/>
  <c r="AG246" i="47"/>
  <c r="AH2" i="47"/>
  <c r="BN22" i="25"/>
  <c r="BI22" i="25"/>
  <c r="AY22" i="25"/>
  <c r="AO22" i="25"/>
  <c r="U22" i="25"/>
  <c r="BN18" i="25"/>
  <c r="BI18" i="25"/>
  <c r="AY18" i="25"/>
  <c r="AO18" i="25"/>
  <c r="AH76" i="47" l="1"/>
  <c r="AH72" i="47"/>
  <c r="AH77" i="47"/>
  <c r="AH69" i="47"/>
  <c r="AH75" i="47"/>
  <c r="AG113" i="65"/>
  <c r="AH277" i="47"/>
  <c r="AH53" i="47"/>
  <c r="AH57" i="47"/>
  <c r="AH58" i="47"/>
  <c r="AH52" i="47"/>
  <c r="AG168" i="65"/>
  <c r="AH279" i="47"/>
  <c r="AH278" i="47"/>
  <c r="AH157" i="47"/>
  <c r="AH158" i="47"/>
  <c r="AH283" i="47"/>
  <c r="AG218" i="65"/>
  <c r="AG225" i="65"/>
  <c r="AG223" i="65"/>
  <c r="AG115" i="65"/>
  <c r="AG58" i="65"/>
  <c r="AG121" i="65"/>
  <c r="AG116" i="65"/>
  <c r="AG119" i="65"/>
  <c r="AG103" i="65"/>
  <c r="AG127" i="65"/>
  <c r="AG118" i="65"/>
  <c r="AG133" i="65"/>
  <c r="AH282" i="47"/>
  <c r="AH111" i="65" s="1"/>
  <c r="AH281" i="47"/>
  <c r="AH112" i="65" s="1"/>
  <c r="AG182" i="65"/>
  <c r="AH287" i="47"/>
  <c r="AH286" i="47"/>
  <c r="AH285" i="47"/>
  <c r="AH259" i="47"/>
  <c r="AH260" i="47"/>
  <c r="AH105" i="47"/>
  <c r="AH288" i="47"/>
  <c r="AH275" i="47"/>
  <c r="AH114" i="65" s="1"/>
  <c r="AH284" i="47"/>
  <c r="AH274" i="47"/>
  <c r="AH280" i="47"/>
  <c r="AH276" i="47"/>
  <c r="AH290" i="47"/>
  <c r="AH238" i="47"/>
  <c r="AH243" i="47"/>
  <c r="AH108" i="47"/>
  <c r="AH291" i="47"/>
  <c r="AH7" i="47"/>
  <c r="AH289" i="47"/>
  <c r="AH292" i="47"/>
  <c r="AH267" i="47"/>
  <c r="AH244" i="47"/>
  <c r="AH242" i="47"/>
  <c r="AH172" i="47"/>
  <c r="AH264" i="47"/>
  <c r="AH246" i="47"/>
  <c r="AI2" i="47"/>
  <c r="M18" i="25"/>
  <c r="M22" i="25"/>
  <c r="CB22" i="25" s="1"/>
  <c r="CB18" i="25" l="1"/>
  <c r="L18" i="25"/>
  <c r="AI77" i="47"/>
  <c r="AI75" i="47"/>
  <c r="AI76" i="47"/>
  <c r="AI72" i="47"/>
  <c r="AI69" i="47"/>
  <c r="AH113" i="65"/>
  <c r="AI277" i="47"/>
  <c r="AI57" i="47"/>
  <c r="AI52" i="47"/>
  <c r="AI53" i="47"/>
  <c r="AI54" i="47"/>
  <c r="AI58" i="47"/>
  <c r="AI56" i="47"/>
  <c r="AI279" i="47"/>
  <c r="AI278" i="47"/>
  <c r="AI113" i="65" s="1"/>
  <c r="AI168" i="47"/>
  <c r="AI170" i="47"/>
  <c r="AI169" i="47"/>
  <c r="AI166" i="47"/>
  <c r="AI162" i="47"/>
  <c r="AI163" i="47"/>
  <c r="AI165" i="47"/>
  <c r="AI161" i="47"/>
  <c r="AI157" i="47"/>
  <c r="AI153" i="47"/>
  <c r="AI154" i="47"/>
  <c r="AI155" i="47"/>
  <c r="AI160" i="47"/>
  <c r="AI158" i="47"/>
  <c r="AI150" i="47"/>
  <c r="AI164" i="47"/>
  <c r="AI151" i="47"/>
  <c r="AI110" i="65" s="1"/>
  <c r="AI156" i="47"/>
  <c r="AI152" i="47"/>
  <c r="AI149" i="47"/>
  <c r="AI283" i="47"/>
  <c r="AH218" i="65"/>
  <c r="AH217" i="65"/>
  <c r="AH115" i="65"/>
  <c r="AH127" i="65"/>
  <c r="AH136" i="65"/>
  <c r="AI282" i="47"/>
  <c r="AI111" i="65" s="1"/>
  <c r="AI281" i="47"/>
  <c r="AI112" i="65" s="1"/>
  <c r="BA112" i="65" s="1"/>
  <c r="AI287" i="47"/>
  <c r="AI286" i="47"/>
  <c r="AI285" i="47"/>
  <c r="AI105" i="47"/>
  <c r="AI284" i="47"/>
  <c r="AI274" i="47"/>
  <c r="AI280" i="47"/>
  <c r="AI276" i="47"/>
  <c r="AI288" i="47"/>
  <c r="AI275" i="47"/>
  <c r="AI114" i="65" s="1"/>
  <c r="AI290" i="47"/>
  <c r="AI268" i="47"/>
  <c r="AI206" i="65" s="1"/>
  <c r="AI238" i="47"/>
  <c r="AI243" i="47"/>
  <c r="AI62" i="47"/>
  <c r="AI66" i="47"/>
  <c r="AI110" i="47"/>
  <c r="AI108" i="47"/>
  <c r="AI292" i="47"/>
  <c r="AI7" i="47"/>
  <c r="AI289" i="47"/>
  <c r="AI291" i="47"/>
  <c r="AI265" i="47"/>
  <c r="AI267" i="47"/>
  <c r="AI244" i="47"/>
  <c r="AI242" i="47"/>
  <c r="AI264" i="47"/>
  <c r="AI246" i="47"/>
  <c r="AJ2" i="47"/>
  <c r="I87" i="56"/>
  <c r="AJ72" i="47" l="1"/>
  <c r="AJ75" i="47"/>
  <c r="AJ76" i="47"/>
  <c r="AJ77" i="47"/>
  <c r="AJ69" i="47"/>
  <c r="BA113" i="65"/>
  <c r="AJ277" i="47"/>
  <c r="AJ54" i="47"/>
  <c r="AJ58" i="47"/>
  <c r="AJ52" i="47"/>
  <c r="AJ56" i="47"/>
  <c r="AJ53" i="47"/>
  <c r="AJ57" i="47"/>
  <c r="AJ278" i="47"/>
  <c r="AJ279" i="47"/>
  <c r="AJ169" i="47"/>
  <c r="AJ163" i="47"/>
  <c r="AJ164" i="47"/>
  <c r="AJ155" i="47"/>
  <c r="AJ166" i="47"/>
  <c r="AJ162" i="47"/>
  <c r="AJ158" i="47"/>
  <c r="AJ165" i="47"/>
  <c r="AJ161" i="47"/>
  <c r="AJ160" i="47"/>
  <c r="AJ151" i="47"/>
  <c r="AJ110" i="65" s="1"/>
  <c r="AJ156" i="47"/>
  <c r="AJ152" i="47"/>
  <c r="AJ157" i="47"/>
  <c r="AJ153" i="47"/>
  <c r="AJ168" i="47"/>
  <c r="AJ154" i="47"/>
  <c r="AJ150" i="47"/>
  <c r="AJ149" i="47"/>
  <c r="AJ170" i="47"/>
  <c r="AJ283" i="47"/>
  <c r="AI218" i="65"/>
  <c r="AI115" i="65"/>
  <c r="BA114" i="65"/>
  <c r="BA111" i="65"/>
  <c r="AJ281" i="47"/>
  <c r="AJ112" i="65" s="1"/>
  <c r="AJ282" i="47"/>
  <c r="AJ111" i="65" s="1"/>
  <c r="AJ287" i="47"/>
  <c r="AJ286" i="47"/>
  <c r="AJ285" i="47"/>
  <c r="AJ255" i="47"/>
  <c r="AJ105" i="47"/>
  <c r="AJ280" i="47"/>
  <c r="AJ276" i="47"/>
  <c r="AJ288" i="47"/>
  <c r="AJ275" i="47"/>
  <c r="AJ114" i="65" s="1"/>
  <c r="AJ284" i="47"/>
  <c r="AJ274" i="47"/>
  <c r="AJ290" i="47"/>
  <c r="AJ117" i="47"/>
  <c r="AJ238" i="47"/>
  <c r="AJ268" i="47"/>
  <c r="AJ206" i="65" s="1"/>
  <c r="AJ140" i="47"/>
  <c r="AJ139" i="47"/>
  <c r="AJ243" i="47"/>
  <c r="AJ61" i="47"/>
  <c r="AJ62" i="47"/>
  <c r="AJ66" i="47"/>
  <c r="AJ110" i="47"/>
  <c r="AJ108" i="47"/>
  <c r="AJ7" i="47"/>
  <c r="AJ291" i="47"/>
  <c r="AJ292" i="47"/>
  <c r="AJ289" i="47"/>
  <c r="AJ265" i="47"/>
  <c r="AJ266" i="47"/>
  <c r="AJ267" i="47"/>
  <c r="AJ245" i="47"/>
  <c r="AJ242" i="47"/>
  <c r="AJ244" i="47"/>
  <c r="AJ273" i="47"/>
  <c r="AJ264" i="47"/>
  <c r="AJ193" i="47"/>
  <c r="AJ246" i="47"/>
  <c r="AJ55" i="47"/>
  <c r="AK2" i="47"/>
  <c r="AW3" i="47"/>
  <c r="AK75" i="47" l="1"/>
  <c r="AK76" i="47"/>
  <c r="AK72" i="47"/>
  <c r="AK77" i="47"/>
  <c r="AK69" i="47"/>
  <c r="AJ113" i="65"/>
  <c r="AK277" i="47"/>
  <c r="AK52" i="47"/>
  <c r="AK54" i="47"/>
  <c r="AK53" i="47"/>
  <c r="AK56" i="47"/>
  <c r="AK58" i="47"/>
  <c r="AK57" i="47"/>
  <c r="AK279" i="47"/>
  <c r="AK278" i="47"/>
  <c r="AK163" i="47"/>
  <c r="AK151" i="47"/>
  <c r="AK110" i="65" s="1"/>
  <c r="AK166" i="47"/>
  <c r="AK162" i="47"/>
  <c r="AK170" i="47"/>
  <c r="AK169" i="47"/>
  <c r="AK168" i="47"/>
  <c r="AK154" i="47"/>
  <c r="AK155" i="47"/>
  <c r="AK164" i="47"/>
  <c r="AK165" i="47"/>
  <c r="AK156" i="47"/>
  <c r="AK158" i="47"/>
  <c r="AK160" i="47"/>
  <c r="AK161" i="47"/>
  <c r="AK152" i="47"/>
  <c r="AK157" i="47"/>
  <c r="AK150" i="47"/>
  <c r="AK149" i="47"/>
  <c r="AK153" i="47"/>
  <c r="AK283" i="47"/>
  <c r="AJ179" i="65"/>
  <c r="AJ218" i="65"/>
  <c r="BA115" i="65"/>
  <c r="AJ115" i="65"/>
  <c r="AJ121" i="65"/>
  <c r="AJ144" i="65"/>
  <c r="AK281" i="47"/>
  <c r="AK112" i="65" s="1"/>
  <c r="AK282" i="47"/>
  <c r="AK111" i="65" s="1"/>
  <c r="AJ182" i="65"/>
  <c r="AK135" i="47"/>
  <c r="AK287" i="47"/>
  <c r="AK286" i="47"/>
  <c r="AK131" i="47"/>
  <c r="AK285" i="47"/>
  <c r="AK133" i="47"/>
  <c r="AK259" i="47"/>
  <c r="AK258" i="47"/>
  <c r="AK257" i="47"/>
  <c r="AK256" i="47"/>
  <c r="AK255" i="47"/>
  <c r="AK254" i="47"/>
  <c r="AK253" i="47"/>
  <c r="AK106" i="47"/>
  <c r="AK105" i="47"/>
  <c r="AK104" i="47"/>
  <c r="AK276" i="47"/>
  <c r="AK288" i="47"/>
  <c r="AK275" i="47"/>
  <c r="AK114" i="65" s="1"/>
  <c r="AK284" i="47"/>
  <c r="AK274" i="47"/>
  <c r="AK280" i="47"/>
  <c r="AK290" i="47"/>
  <c r="AK81" i="47"/>
  <c r="AK117" i="47"/>
  <c r="AK68" i="47"/>
  <c r="AK82" i="47"/>
  <c r="AK93" i="47"/>
  <c r="AK137" i="47"/>
  <c r="AK111" i="47"/>
  <c r="AK86" i="65" s="1"/>
  <c r="AK142" i="47"/>
  <c r="AK238" i="47"/>
  <c r="AK268" i="47"/>
  <c r="AK206" i="65" s="1"/>
  <c r="AK65" i="47"/>
  <c r="AK118" i="47"/>
  <c r="AK234" i="47"/>
  <c r="AK139" i="47"/>
  <c r="AK140" i="47"/>
  <c r="AK262" i="47"/>
  <c r="AK233" i="47"/>
  <c r="AK144" i="47"/>
  <c r="AK175" i="47"/>
  <c r="AK176" i="47"/>
  <c r="AK174" i="47"/>
  <c r="AK150" i="65" s="1"/>
  <c r="AK243" i="47"/>
  <c r="AK177" i="47"/>
  <c r="AK60" i="47"/>
  <c r="AK84" i="47"/>
  <c r="AK61" i="47"/>
  <c r="AK47" i="47"/>
  <c r="AK56" i="65" s="1"/>
  <c r="AK78" i="47"/>
  <c r="AK62" i="47"/>
  <c r="AK49" i="47"/>
  <c r="AK79" i="47"/>
  <c r="AK50" i="47"/>
  <c r="AK66" i="47"/>
  <c r="AK110" i="47"/>
  <c r="AK108" i="47"/>
  <c r="AK86" i="47"/>
  <c r="AK289" i="47"/>
  <c r="AK292" i="47"/>
  <c r="AK102" i="47"/>
  <c r="AK7" i="47"/>
  <c r="AK235" i="47"/>
  <c r="AK231" i="47"/>
  <c r="AK232" i="47"/>
  <c r="AK225" i="47"/>
  <c r="AK222" i="47"/>
  <c r="AK227" i="47"/>
  <c r="AK229" i="47"/>
  <c r="AK291" i="47"/>
  <c r="AK228" i="47"/>
  <c r="AK218" i="47"/>
  <c r="AK266" i="47"/>
  <c r="AK200" i="47"/>
  <c r="AK267" i="47"/>
  <c r="AK211" i="47"/>
  <c r="AK224" i="47"/>
  <c r="AK230" i="47"/>
  <c r="AK220" i="47"/>
  <c r="AK198" i="65" s="1"/>
  <c r="AK216" i="47"/>
  <c r="AK212" i="47"/>
  <c r="AK221" i="47"/>
  <c r="AK265" i="47"/>
  <c r="AK263" i="47"/>
  <c r="AK198" i="47"/>
  <c r="AK245" i="47"/>
  <c r="AK191" i="47"/>
  <c r="AK180" i="65" s="1"/>
  <c r="AK248" i="47"/>
  <c r="AK181" i="47"/>
  <c r="AK196" i="47"/>
  <c r="AK192" i="47"/>
  <c r="AK181" i="65" s="1"/>
  <c r="AK188" i="47"/>
  <c r="AK244" i="47"/>
  <c r="AK197" i="47"/>
  <c r="AK173" i="47"/>
  <c r="AK171" i="47"/>
  <c r="AK172" i="47"/>
  <c r="AK241" i="47"/>
  <c r="AK147" i="47"/>
  <c r="AK143" i="47"/>
  <c r="AK219" i="47"/>
  <c r="AK273" i="47"/>
  <c r="AK264" i="47"/>
  <c r="AK271" i="47"/>
  <c r="AK193" i="47"/>
  <c r="AK270" i="47"/>
  <c r="AK183" i="47"/>
  <c r="AK246" i="47"/>
  <c r="AK251" i="47"/>
  <c r="AK113" i="47"/>
  <c r="AK55" i="47"/>
  <c r="AL2" i="47"/>
  <c r="AK113" i="65" l="1"/>
  <c r="AK160" i="65"/>
  <c r="AL76" i="47"/>
  <c r="AL72" i="47"/>
  <c r="AL77" i="47"/>
  <c r="AL69" i="47"/>
  <c r="AL75" i="47"/>
  <c r="AK51" i="65"/>
  <c r="AL277" i="47"/>
  <c r="AL57" i="47"/>
  <c r="AL58" i="47"/>
  <c r="AL53" i="47"/>
  <c r="AL54" i="47"/>
  <c r="AL56" i="47"/>
  <c r="AL52" i="47"/>
  <c r="AK209" i="65"/>
  <c r="AK98" i="65"/>
  <c r="AK96" i="65"/>
  <c r="AK226" i="65"/>
  <c r="AK238" i="65"/>
  <c r="AL279" i="47"/>
  <c r="AL278" i="47"/>
  <c r="AL169" i="47"/>
  <c r="AL168" i="47"/>
  <c r="AL170" i="47"/>
  <c r="AL165" i="47"/>
  <c r="AL161" i="47"/>
  <c r="AL166" i="47"/>
  <c r="AL162" i="47"/>
  <c r="AL164" i="47"/>
  <c r="AL160" i="47"/>
  <c r="AL156" i="47"/>
  <c r="AL152" i="47"/>
  <c r="AL163" i="47"/>
  <c r="AL154" i="47"/>
  <c r="AL155" i="47"/>
  <c r="AL158" i="47"/>
  <c r="AL157" i="47"/>
  <c r="AL149" i="47"/>
  <c r="AL153" i="47"/>
  <c r="AL150" i="47"/>
  <c r="AL151" i="47"/>
  <c r="AL110" i="65" s="1"/>
  <c r="AL283" i="47"/>
  <c r="AK239" i="65"/>
  <c r="AK229" i="65"/>
  <c r="AK168" i="65"/>
  <c r="AK230" i="65"/>
  <c r="AK228" i="65"/>
  <c r="AK221" i="65"/>
  <c r="AK213" i="65"/>
  <c r="AK210" i="65"/>
  <c r="AK235" i="65"/>
  <c r="AK223" i="65"/>
  <c r="AK236" i="65"/>
  <c r="AK217" i="65"/>
  <c r="AK203" i="65"/>
  <c r="AK212" i="65"/>
  <c r="AK126" i="65"/>
  <c r="AK179" i="65"/>
  <c r="AK185" i="65"/>
  <c r="AK233" i="65"/>
  <c r="AK218" i="65"/>
  <c r="AK214" i="65"/>
  <c r="AK175" i="65"/>
  <c r="AK125" i="65"/>
  <c r="AK234" i="65"/>
  <c r="AK115" i="65"/>
  <c r="AK76" i="65"/>
  <c r="AK89" i="65"/>
  <c r="AK59" i="65"/>
  <c r="AK58" i="65"/>
  <c r="AK70" i="65"/>
  <c r="AK79" i="65"/>
  <c r="AK74" i="65"/>
  <c r="AK127" i="65"/>
  <c r="AK151" i="65"/>
  <c r="AK108" i="65"/>
  <c r="AK118" i="65"/>
  <c r="AK189" i="65"/>
  <c r="AK139" i="65"/>
  <c r="AK121" i="65"/>
  <c r="AK145" i="65"/>
  <c r="AK104" i="65"/>
  <c r="AK136" i="65"/>
  <c r="AK138" i="65"/>
  <c r="AK152" i="65"/>
  <c r="AK116" i="65"/>
  <c r="AK140" i="65"/>
  <c r="AK119" i="65"/>
  <c r="AK143" i="65"/>
  <c r="AK144" i="65"/>
  <c r="AK186" i="65"/>
  <c r="AK148" i="65"/>
  <c r="AK103" i="65"/>
  <c r="AK135" i="65"/>
  <c r="AK187" i="65"/>
  <c r="AL282" i="47"/>
  <c r="AL111" i="65" s="1"/>
  <c r="AL281" i="47"/>
  <c r="AL112" i="65" s="1"/>
  <c r="AK231" i="65"/>
  <c r="AK182" i="65"/>
  <c r="AL135" i="47"/>
  <c r="AL287" i="47"/>
  <c r="AL286" i="47"/>
  <c r="AL131" i="47"/>
  <c r="AL285" i="47"/>
  <c r="AL133" i="47"/>
  <c r="AL259" i="47"/>
  <c r="AL260" i="47"/>
  <c r="AL258" i="47"/>
  <c r="AL257" i="47"/>
  <c r="AL256" i="47"/>
  <c r="AL254" i="47"/>
  <c r="AL253" i="47"/>
  <c r="AL255" i="47"/>
  <c r="AL106" i="47"/>
  <c r="AL105" i="47"/>
  <c r="AL104" i="47"/>
  <c r="AL288" i="47"/>
  <c r="AL275" i="47"/>
  <c r="AL114" i="65" s="1"/>
  <c r="AL284" i="47"/>
  <c r="AL274" i="47"/>
  <c r="AL280" i="47"/>
  <c r="AL276" i="47"/>
  <c r="AL290" i="47"/>
  <c r="AL81" i="47"/>
  <c r="AL117" i="47"/>
  <c r="AL68" i="47"/>
  <c r="AL82" i="47"/>
  <c r="AL93" i="47"/>
  <c r="AL137" i="47"/>
  <c r="AL111" i="47"/>
  <c r="AL86" i="65" s="1"/>
  <c r="AL238" i="47"/>
  <c r="AL268" i="47"/>
  <c r="AL206" i="65" s="1"/>
  <c r="AL65" i="47"/>
  <c r="AL142" i="47"/>
  <c r="AL261" i="47"/>
  <c r="AL204" i="47"/>
  <c r="AL139" i="47"/>
  <c r="AL140" i="47"/>
  <c r="AL118" i="47"/>
  <c r="AL234" i="47"/>
  <c r="AL233" i="47"/>
  <c r="AL262" i="47"/>
  <c r="AL215" i="47"/>
  <c r="AL144" i="47"/>
  <c r="AL176" i="47"/>
  <c r="AL174" i="47"/>
  <c r="AL150" i="65" s="1"/>
  <c r="AL243" i="47"/>
  <c r="AL177" i="47"/>
  <c r="AL179" i="47"/>
  <c r="AL178" i="47"/>
  <c r="AL175" i="47"/>
  <c r="AL84" i="47"/>
  <c r="AL61" i="47"/>
  <c r="AL47" i="47"/>
  <c r="AL56" i="65" s="1"/>
  <c r="AL78" i="47"/>
  <c r="AL62" i="47"/>
  <c r="AL49" i="47"/>
  <c r="AL79" i="47"/>
  <c r="AL50" i="47"/>
  <c r="AL60" i="47"/>
  <c r="AL66" i="47"/>
  <c r="AL110" i="47"/>
  <c r="AL108" i="47"/>
  <c r="AL291" i="47"/>
  <c r="AL102" i="47"/>
  <c r="AL7" i="47"/>
  <c r="AL235" i="47"/>
  <c r="AL86" i="47"/>
  <c r="AL289" i="47"/>
  <c r="AL232" i="47"/>
  <c r="AL292" i="47"/>
  <c r="AL225" i="47"/>
  <c r="AL227" i="47"/>
  <c r="AL229" i="47"/>
  <c r="AL228" i="47"/>
  <c r="AL224" i="47"/>
  <c r="AL272" i="47"/>
  <c r="AL240" i="65" s="1"/>
  <c r="AL231" i="47"/>
  <c r="AL267" i="47"/>
  <c r="AL211" i="47"/>
  <c r="AL222" i="47"/>
  <c r="AL230" i="47"/>
  <c r="AL220" i="47"/>
  <c r="AL198" i="65" s="1"/>
  <c r="AL216" i="47"/>
  <c r="AL212" i="47"/>
  <c r="AL221" i="47"/>
  <c r="AL217" i="47"/>
  <c r="AL265" i="47"/>
  <c r="AL263" i="47"/>
  <c r="AL218" i="47"/>
  <c r="AL266" i="47"/>
  <c r="AL200" i="47"/>
  <c r="AL191" i="47"/>
  <c r="AL180" i="65" s="1"/>
  <c r="AL248" i="47"/>
  <c r="AL181" i="47"/>
  <c r="AL196" i="47"/>
  <c r="AL192" i="47"/>
  <c r="AL181" i="65" s="1"/>
  <c r="AL188" i="47"/>
  <c r="AL244" i="47"/>
  <c r="AL197" i="47"/>
  <c r="AL250" i="47"/>
  <c r="AL198" i="47"/>
  <c r="AL245" i="47"/>
  <c r="AL242" i="47"/>
  <c r="AL171" i="47"/>
  <c r="AL172" i="47"/>
  <c r="AL240" i="47"/>
  <c r="AL241" i="47"/>
  <c r="AL147" i="47"/>
  <c r="AL143" i="47"/>
  <c r="AL173" i="47"/>
  <c r="AL264" i="47"/>
  <c r="AL219" i="47"/>
  <c r="AL271" i="47"/>
  <c r="AL273" i="47"/>
  <c r="AL270" i="47"/>
  <c r="AL193" i="47"/>
  <c r="AL183" i="47"/>
  <c r="AL246" i="47"/>
  <c r="AL251" i="47"/>
  <c r="AL113" i="47"/>
  <c r="AL55" i="47"/>
  <c r="AM2" i="47"/>
  <c r="AL238" i="65" l="1"/>
  <c r="AL159" i="65"/>
  <c r="AM77" i="47"/>
  <c r="AM76" i="47"/>
  <c r="AM72" i="47"/>
  <c r="AM69" i="47"/>
  <c r="AM75" i="47"/>
  <c r="AL51" i="65"/>
  <c r="AL113" i="65"/>
  <c r="AM277" i="47"/>
  <c r="AM53" i="47"/>
  <c r="AM57" i="47"/>
  <c r="AM58" i="47"/>
  <c r="AM52" i="47"/>
  <c r="AL205" i="65"/>
  <c r="AL168" i="65"/>
  <c r="AL209" i="65"/>
  <c r="AL98" i="65"/>
  <c r="AL160" i="65"/>
  <c r="AM279" i="47"/>
  <c r="AM278" i="47"/>
  <c r="AM283" i="47"/>
  <c r="AL202" i="65"/>
  <c r="AL96" i="65"/>
  <c r="AL208" i="65"/>
  <c r="AL226" i="65"/>
  <c r="AL203" i="65"/>
  <c r="AL230" i="65"/>
  <c r="AL229" i="65"/>
  <c r="AL239" i="65"/>
  <c r="AL228" i="65"/>
  <c r="AL218" i="65"/>
  <c r="AL221" i="65"/>
  <c r="AL225" i="65"/>
  <c r="AL210" i="65"/>
  <c r="AL125" i="65"/>
  <c r="AL185" i="65"/>
  <c r="AL234" i="65"/>
  <c r="AL214" i="65"/>
  <c r="AL215" i="65"/>
  <c r="AL235" i="65"/>
  <c r="AL213" i="65"/>
  <c r="AL211" i="65"/>
  <c r="AL175" i="65"/>
  <c r="AL237" i="65"/>
  <c r="AL94" i="65"/>
  <c r="AL223" i="65"/>
  <c r="AL212" i="65"/>
  <c r="AL126" i="65"/>
  <c r="AL179" i="65"/>
  <c r="AL156" i="65"/>
  <c r="AL233" i="65"/>
  <c r="AL236" i="65"/>
  <c r="AL217" i="65"/>
  <c r="AL115" i="65"/>
  <c r="AL76" i="65"/>
  <c r="AL89" i="65"/>
  <c r="AL59" i="65"/>
  <c r="AL74" i="65"/>
  <c r="AL58" i="65"/>
  <c r="AL70" i="65"/>
  <c r="AL79" i="65"/>
  <c r="AL152" i="65"/>
  <c r="AL100" i="65"/>
  <c r="AL132" i="65"/>
  <c r="AL118" i="65"/>
  <c r="AL138" i="65"/>
  <c r="AL119" i="65"/>
  <c r="AL143" i="65"/>
  <c r="AL189" i="65"/>
  <c r="AL193" i="65"/>
  <c r="AL121" i="65"/>
  <c r="AL145" i="65"/>
  <c r="AL108" i="65"/>
  <c r="AL103" i="65"/>
  <c r="AL135" i="65"/>
  <c r="AL133" i="65"/>
  <c r="AL139" i="65"/>
  <c r="AL186" i="65"/>
  <c r="AL104" i="65"/>
  <c r="AL136" i="65"/>
  <c r="AL127" i="65"/>
  <c r="AL151" i="65"/>
  <c r="AL124" i="65"/>
  <c r="AL148" i="65"/>
  <c r="AL116" i="65"/>
  <c r="AL140" i="65"/>
  <c r="AL144" i="65"/>
  <c r="AL187" i="65"/>
  <c r="AM282" i="47"/>
  <c r="AM111" i="65" s="1"/>
  <c r="AM281" i="47"/>
  <c r="AM112" i="65" s="1"/>
  <c r="AL231" i="65"/>
  <c r="AL182" i="65"/>
  <c r="AM287" i="47"/>
  <c r="AM286" i="47"/>
  <c r="AM285" i="47"/>
  <c r="AN2" i="47"/>
  <c r="AM256" i="47"/>
  <c r="AM255" i="47"/>
  <c r="AM105" i="47"/>
  <c r="AM284" i="47"/>
  <c r="AM274" i="47"/>
  <c r="AM280" i="47"/>
  <c r="AM276" i="47"/>
  <c r="AM288" i="47"/>
  <c r="AM275" i="47"/>
  <c r="AM114" i="65" s="1"/>
  <c r="AM290" i="47"/>
  <c r="AM243" i="47"/>
  <c r="AM292" i="47"/>
  <c r="AM289" i="47"/>
  <c r="AM291" i="47"/>
  <c r="AM264" i="47"/>
  <c r="AM55" i="47"/>
  <c r="AN72" i="47" l="1"/>
  <c r="AU72" i="47" s="1"/>
  <c r="AN75" i="47"/>
  <c r="AU75" i="47" s="1"/>
  <c r="AN76" i="47"/>
  <c r="AU76" i="47" s="1"/>
  <c r="AN77" i="47"/>
  <c r="AU77" i="47" s="1"/>
  <c r="AN69" i="47"/>
  <c r="AU69" i="47" s="1"/>
  <c r="AM113" i="65"/>
  <c r="AN277" i="47"/>
  <c r="AU277" i="47" s="1"/>
  <c r="AN53" i="47"/>
  <c r="AU53" i="47" s="1"/>
  <c r="AN57" i="47"/>
  <c r="AU57" i="47" s="1"/>
  <c r="AN58" i="47"/>
  <c r="AU58" i="47" s="1"/>
  <c r="AN52" i="47"/>
  <c r="AU52" i="47" s="1"/>
  <c r="AN278" i="47"/>
  <c r="AN279" i="47"/>
  <c r="AU279" i="47" s="1"/>
  <c r="AN283" i="47"/>
  <c r="AU283" i="47" s="1"/>
  <c r="AM218" i="65"/>
  <c r="AM115" i="65"/>
  <c r="AN281" i="47"/>
  <c r="AN282" i="47"/>
  <c r="AN287" i="47"/>
  <c r="AN286" i="47"/>
  <c r="AN285" i="47"/>
  <c r="AN256" i="47"/>
  <c r="AN255" i="47"/>
  <c r="AN105" i="47"/>
  <c r="AN280" i="47"/>
  <c r="AN276" i="47"/>
  <c r="AN288" i="47"/>
  <c r="AN275" i="47"/>
  <c r="AN114" i="65" s="1"/>
  <c r="AY114" i="65" s="1"/>
  <c r="AN284" i="47"/>
  <c r="AN274" i="47"/>
  <c r="AN290" i="47"/>
  <c r="AN117" i="47"/>
  <c r="AN65" i="47"/>
  <c r="AN243" i="47"/>
  <c r="AN47" i="47"/>
  <c r="AN56" i="65" s="1"/>
  <c r="AN7" i="47"/>
  <c r="AN291" i="47"/>
  <c r="AN292" i="47"/>
  <c r="AN228" i="47"/>
  <c r="AN289" i="47"/>
  <c r="AN272" i="47"/>
  <c r="AN240" i="65" s="1"/>
  <c r="AN245" i="47"/>
  <c r="AN242" i="47"/>
  <c r="AN244" i="47"/>
  <c r="AN264" i="47"/>
  <c r="AN273" i="47"/>
  <c r="AN193" i="47"/>
  <c r="AN246" i="47"/>
  <c r="AN55" i="47"/>
  <c r="U2" i="56"/>
  <c r="AT114" i="65" l="1"/>
  <c r="AW114" i="65"/>
  <c r="AU278" i="47"/>
  <c r="AN113" i="65"/>
  <c r="AY113" i="65" s="1"/>
  <c r="AN225" i="65"/>
  <c r="AN234" i="65"/>
  <c r="AY234" i="65" s="1"/>
  <c r="AN218" i="65"/>
  <c r="AY218" i="65" s="1"/>
  <c r="AN223" i="65"/>
  <c r="AQ114" i="65"/>
  <c r="AX114" i="65"/>
  <c r="AN115" i="65"/>
  <c r="AY115" i="65" s="1"/>
  <c r="AU282" i="47"/>
  <c r="AN111" i="65"/>
  <c r="AY111" i="65" s="1"/>
  <c r="AU281" i="47"/>
  <c r="AN112" i="65"/>
  <c r="AY112" i="65" s="1"/>
  <c r="AN58" i="65"/>
  <c r="AN116" i="65"/>
  <c r="AN119" i="65"/>
  <c r="AN121" i="65"/>
  <c r="AN103" i="65"/>
  <c r="AN127" i="65"/>
  <c r="AN118" i="65"/>
  <c r="AN133" i="65"/>
  <c r="AY133" i="65" s="1"/>
  <c r="AN182" i="65"/>
  <c r="AU285" i="47"/>
  <c r="AU286" i="47"/>
  <c r="AU287" i="47"/>
  <c r="AO259" i="47"/>
  <c r="AO260" i="47"/>
  <c r="AO258" i="47"/>
  <c r="AO257" i="47"/>
  <c r="AO256" i="47"/>
  <c r="AO255" i="47"/>
  <c r="AO254" i="47"/>
  <c r="AO253" i="47"/>
  <c r="AO106" i="47"/>
  <c r="AO105" i="47"/>
  <c r="AO104" i="47"/>
  <c r="AO103" i="47"/>
  <c r="AO252" i="47"/>
  <c r="AO290" i="47"/>
  <c r="AO276" i="47"/>
  <c r="AO288" i="47"/>
  <c r="AO275" i="47"/>
  <c r="AO284" i="47"/>
  <c r="AO274" i="47"/>
  <c r="AO280" i="47"/>
  <c r="AO81" i="47"/>
  <c r="AO68" i="47"/>
  <c r="AO117" i="47"/>
  <c r="AO82" i="47"/>
  <c r="AO239" i="47"/>
  <c r="AO93" i="47"/>
  <c r="AO36" i="47"/>
  <c r="AO32" i="47"/>
  <c r="AO137" i="47"/>
  <c r="AO28" i="47"/>
  <c r="AO111" i="47"/>
  <c r="AO40" i="47"/>
  <c r="AO38" i="47"/>
  <c r="AO9" i="47"/>
  <c r="AO142" i="47"/>
  <c r="AO238" i="47"/>
  <c r="AO268" i="47"/>
  <c r="AO65" i="47"/>
  <c r="AO118" i="47"/>
  <c r="AO234" i="47"/>
  <c r="AO261" i="47"/>
  <c r="AO204" i="47"/>
  <c r="AO139" i="47"/>
  <c r="AO140" i="47"/>
  <c r="AO233" i="47"/>
  <c r="AO262" i="47"/>
  <c r="AO207" i="47"/>
  <c r="AO215" i="47"/>
  <c r="AO144" i="47"/>
  <c r="AO179" i="47"/>
  <c r="AO178" i="47"/>
  <c r="AO175" i="47"/>
  <c r="AO176" i="47"/>
  <c r="AO174" i="47"/>
  <c r="AO243" i="47"/>
  <c r="AO177" i="47"/>
  <c r="AO60" i="47"/>
  <c r="AO84" i="47"/>
  <c r="AO61" i="47"/>
  <c r="AO47" i="47"/>
  <c r="AO44" i="47"/>
  <c r="AO78" i="47"/>
  <c r="AO62" i="47"/>
  <c r="AO49" i="47"/>
  <c r="AO79" i="47"/>
  <c r="AO50" i="47"/>
  <c r="AO43" i="47"/>
  <c r="AO48" i="47"/>
  <c r="AO136" i="47"/>
  <c r="AO66" i="47"/>
  <c r="AO110" i="47"/>
  <c r="AO108" i="47"/>
  <c r="AO24" i="47"/>
  <c r="AO15" i="47"/>
  <c r="AO102" i="47"/>
  <c r="AO86" i="47"/>
  <c r="AO289" i="47"/>
  <c r="AO292" i="47"/>
  <c r="AO7" i="47"/>
  <c r="AO235" i="47"/>
  <c r="AO231" i="47"/>
  <c r="AO228" i="47"/>
  <c r="AO232" i="47"/>
  <c r="AO225" i="47"/>
  <c r="AO222" i="47"/>
  <c r="AO291" i="47"/>
  <c r="AO227" i="47"/>
  <c r="AO229" i="47"/>
  <c r="AO218" i="47"/>
  <c r="AO266" i="47"/>
  <c r="AO200" i="47"/>
  <c r="AO224" i="47"/>
  <c r="AO272" i="47"/>
  <c r="AO267" i="47"/>
  <c r="AO211" i="47"/>
  <c r="AO220" i="47"/>
  <c r="AO216" i="47"/>
  <c r="AO212" i="47"/>
  <c r="AO205" i="47"/>
  <c r="AO202" i="47"/>
  <c r="AO230" i="47"/>
  <c r="AO221" i="47"/>
  <c r="AO217" i="47"/>
  <c r="AO265" i="47"/>
  <c r="AO213" i="47"/>
  <c r="AO263" i="47"/>
  <c r="AO203" i="47"/>
  <c r="AO198" i="47"/>
  <c r="AO190" i="47"/>
  <c r="AO247" i="47"/>
  <c r="AO245" i="47"/>
  <c r="AO242" i="47"/>
  <c r="AO199" i="47"/>
  <c r="AO191" i="47"/>
  <c r="AO187" i="47"/>
  <c r="AO248" i="47"/>
  <c r="AO181" i="47"/>
  <c r="AO196" i="47"/>
  <c r="AO192" i="47"/>
  <c r="AO188" i="47"/>
  <c r="AO249" i="47"/>
  <c r="AO244" i="47"/>
  <c r="AO197" i="47"/>
  <c r="AO250" i="47"/>
  <c r="AO173" i="47"/>
  <c r="AO171" i="47"/>
  <c r="AO172" i="47"/>
  <c r="AO146" i="47"/>
  <c r="AO240" i="47"/>
  <c r="AO241" i="47"/>
  <c r="AO147" i="47"/>
  <c r="AO143" i="47"/>
  <c r="AO264" i="47"/>
  <c r="AO271" i="47"/>
  <c r="AO273" i="47"/>
  <c r="AO219" i="47"/>
  <c r="AO194" i="47"/>
  <c r="AO193" i="47"/>
  <c r="AO270" i="47"/>
  <c r="AO246" i="47"/>
  <c r="AO183" i="47"/>
  <c r="AO184" i="47"/>
  <c r="AO185" i="47"/>
  <c r="AO113" i="47"/>
  <c r="AO251" i="47"/>
  <c r="U2" i="25"/>
  <c r="AT112" i="65" l="1"/>
  <c r="AW112" i="65"/>
  <c r="AT115" i="65"/>
  <c r="AW115" i="65"/>
  <c r="AX218" i="65"/>
  <c r="AW218" i="65"/>
  <c r="AW113" i="65"/>
  <c r="AX113" i="65"/>
  <c r="AT111" i="65"/>
  <c r="AW111" i="65"/>
  <c r="AQ113" i="65"/>
  <c r="AT113" i="65"/>
  <c r="AQ112" i="65"/>
  <c r="AX112" i="65"/>
  <c r="AQ115" i="65"/>
  <c r="AX115" i="65"/>
  <c r="AQ111" i="65"/>
  <c r="AX111" i="65"/>
  <c r="AY182" i="65"/>
  <c r="AP259" i="47"/>
  <c r="AP260" i="47"/>
  <c r="AP258" i="47"/>
  <c r="AP257" i="47"/>
  <c r="AP256" i="47"/>
  <c r="AP254" i="47"/>
  <c r="AP253" i="47"/>
  <c r="AP252" i="47"/>
  <c r="AP255" i="47"/>
  <c r="AP106" i="47"/>
  <c r="AP105" i="47"/>
  <c r="AU105" i="47" s="1"/>
  <c r="AP104" i="47"/>
  <c r="AP103" i="47"/>
  <c r="AP290" i="47"/>
  <c r="AU290" i="47" s="1"/>
  <c r="AP288" i="47"/>
  <c r="AU288" i="47" s="1"/>
  <c r="AP275" i="47"/>
  <c r="AU275" i="47" s="1"/>
  <c r="AP284" i="47"/>
  <c r="AU284" i="47" s="1"/>
  <c r="AP274" i="47"/>
  <c r="AU274" i="47" s="1"/>
  <c r="AP280" i="47"/>
  <c r="AU280" i="47" s="1"/>
  <c r="AP276" i="47"/>
  <c r="AU276" i="47" s="1"/>
  <c r="AP81" i="47"/>
  <c r="AP117" i="47"/>
  <c r="AP68" i="47"/>
  <c r="AP82" i="47"/>
  <c r="AP239" i="47"/>
  <c r="AP93" i="47"/>
  <c r="AP36" i="47"/>
  <c r="AP32" i="47"/>
  <c r="AP137" i="47"/>
  <c r="AP28" i="47"/>
  <c r="AP111" i="47"/>
  <c r="AP40" i="47"/>
  <c r="AP38" i="47"/>
  <c r="AP9" i="47"/>
  <c r="AP238" i="47"/>
  <c r="AP268" i="47"/>
  <c r="AP65" i="47"/>
  <c r="AP142" i="47"/>
  <c r="AP261" i="47"/>
  <c r="AP204" i="47"/>
  <c r="AP139" i="47"/>
  <c r="AP140" i="47"/>
  <c r="AP118" i="47"/>
  <c r="AP234" i="47"/>
  <c r="AP233" i="47"/>
  <c r="AP262" i="47"/>
  <c r="AP207" i="47"/>
  <c r="AP215" i="47"/>
  <c r="AP144" i="47"/>
  <c r="AP176" i="47"/>
  <c r="AP174" i="47"/>
  <c r="AP243" i="47"/>
  <c r="AU243" i="47" s="1"/>
  <c r="AP177" i="47"/>
  <c r="AP179" i="47"/>
  <c r="AP178" i="47"/>
  <c r="AP175" i="47"/>
  <c r="AP84" i="47"/>
  <c r="AP61" i="47"/>
  <c r="AP47" i="47"/>
  <c r="AP44" i="47"/>
  <c r="AP78" i="47"/>
  <c r="AP62" i="47"/>
  <c r="AP49" i="47"/>
  <c r="AP79" i="47"/>
  <c r="AP50" i="47"/>
  <c r="AP60" i="47"/>
  <c r="AP48" i="47"/>
  <c r="AP116" i="47"/>
  <c r="AP136" i="47"/>
  <c r="AP66" i="47"/>
  <c r="AP43" i="47"/>
  <c r="AP24" i="47"/>
  <c r="AP15" i="47"/>
  <c r="AP110" i="47"/>
  <c r="AP108" i="47"/>
  <c r="AP291" i="47"/>
  <c r="AP7" i="47"/>
  <c r="AP235" i="47"/>
  <c r="AP102" i="47"/>
  <c r="AP86" i="47"/>
  <c r="AP289" i="47"/>
  <c r="AP232" i="47"/>
  <c r="AP231" i="47"/>
  <c r="AP225" i="47"/>
  <c r="AP227" i="47"/>
  <c r="AP229" i="47"/>
  <c r="AP224" i="47"/>
  <c r="AP272" i="47"/>
  <c r="AP292" i="47"/>
  <c r="AP228" i="47"/>
  <c r="AP267" i="47"/>
  <c r="AP211" i="47"/>
  <c r="AP220" i="47"/>
  <c r="AP216" i="47"/>
  <c r="AP212" i="47"/>
  <c r="AP205" i="47"/>
  <c r="AP202" i="47"/>
  <c r="AP230" i="47"/>
  <c r="AP221" i="47"/>
  <c r="AP217" i="47"/>
  <c r="AP265" i="47"/>
  <c r="AP213" i="47"/>
  <c r="AP263" i="47"/>
  <c r="AP203" i="47"/>
  <c r="AP222" i="47"/>
  <c r="AP218" i="47"/>
  <c r="AP266" i="47"/>
  <c r="AP200" i="47"/>
  <c r="AP199" i="47"/>
  <c r="AP191" i="47"/>
  <c r="AP187" i="47"/>
  <c r="AP248" i="47"/>
  <c r="AP181" i="47"/>
  <c r="AP196" i="47"/>
  <c r="AP192" i="47"/>
  <c r="AP188" i="47"/>
  <c r="AP249" i="47"/>
  <c r="AP244" i="47"/>
  <c r="AP197" i="47"/>
  <c r="AP250" i="47"/>
  <c r="AP198" i="47"/>
  <c r="AP190" i="47"/>
  <c r="AP247" i="47"/>
  <c r="AP245" i="47"/>
  <c r="AP242" i="47"/>
  <c r="AP173" i="47"/>
  <c r="AP171" i="47"/>
  <c r="AP172" i="47"/>
  <c r="AP146" i="47"/>
  <c r="AP240" i="47"/>
  <c r="AP241" i="47"/>
  <c r="AP147" i="47"/>
  <c r="AP143" i="47"/>
  <c r="AP271" i="47"/>
  <c r="AP264" i="47"/>
  <c r="AP219" i="47"/>
  <c r="AP273" i="47"/>
  <c r="AP194" i="47"/>
  <c r="AP183" i="47"/>
  <c r="AP270" i="47"/>
  <c r="AP193" i="47"/>
  <c r="AP246" i="47"/>
  <c r="AP185" i="47"/>
  <c r="AP113" i="47"/>
  <c r="AP251" i="47"/>
  <c r="AP184" i="47"/>
  <c r="AT63" i="47"/>
  <c r="AT62" i="47"/>
  <c r="AT83" i="47"/>
  <c r="AT42" i="47"/>
  <c r="AT79" i="47"/>
  <c r="AT102" i="47"/>
  <c r="AT13" i="47"/>
  <c r="AT84" i="47"/>
  <c r="AT115" i="47"/>
  <c r="AT114" i="47"/>
  <c r="AT15" i="47"/>
  <c r="AT14" i="47"/>
  <c r="AT120" i="47"/>
  <c r="AT119" i="47"/>
  <c r="AT110" i="47"/>
  <c r="AT126" i="47"/>
  <c r="AT97" i="47"/>
  <c r="AT88" i="47"/>
  <c r="AT18" i="47"/>
  <c r="AT66" i="47"/>
  <c r="AT48" i="47"/>
  <c r="AT101" i="47"/>
  <c r="AT100" i="47"/>
  <c r="AT17" i="47"/>
  <c r="AT16" i="47"/>
  <c r="AT12" i="47"/>
  <c r="AT11" i="47"/>
  <c r="AT23" i="47"/>
  <c r="AT129" i="47"/>
  <c r="AT61" i="47"/>
  <c r="AT96" i="47"/>
  <c r="AT6" i="47"/>
  <c r="AT109" i="47"/>
  <c r="AT125" i="47"/>
  <c r="AT136" i="47"/>
  <c r="AT24" i="47"/>
  <c r="AT80" i="47"/>
  <c r="AT116" i="47"/>
  <c r="AT124" i="47"/>
  <c r="AT123" i="47"/>
  <c r="AT19" i="47"/>
  <c r="AT49" i="47"/>
  <c r="AT50" i="47"/>
  <c r="AT43" i="47"/>
  <c r="AT44" i="47"/>
  <c r="AT22" i="47"/>
  <c r="AT128" i="47"/>
  <c r="AT47" i="47"/>
  <c r="AT45" i="47"/>
  <c r="AT122" i="47"/>
  <c r="AT121" i="47"/>
  <c r="AT127" i="47"/>
  <c r="AT21" i="47"/>
  <c r="AT20" i="47"/>
  <c r="AT67" i="47"/>
  <c r="AT64" i="47"/>
  <c r="AT7" i="47"/>
  <c r="AT95" i="47"/>
  <c r="AT10" i="47"/>
  <c r="AT98" i="47"/>
  <c r="AT93" i="47"/>
  <c r="AT92" i="47"/>
  <c r="AT78" i="47"/>
  <c r="AT90" i="47"/>
  <c r="AT89" i="47"/>
  <c r="AT86" i="47"/>
  <c r="AT85" i="47"/>
  <c r="J79" i="47"/>
  <c r="J102" i="47"/>
  <c r="J84" i="47"/>
  <c r="J66" i="47"/>
  <c r="J61" i="47"/>
  <c r="J50" i="47"/>
  <c r="J7" i="47"/>
  <c r="J86" i="47"/>
  <c r="BM56" i="56"/>
  <c r="BL56" i="56"/>
  <c r="BM51" i="56"/>
  <c r="BL51" i="56"/>
  <c r="BM46" i="56"/>
  <c r="BL46" i="56"/>
  <c r="BM41" i="56"/>
  <c r="BL41" i="56"/>
  <c r="BM36" i="56"/>
  <c r="BL36" i="56"/>
  <c r="BM31" i="56"/>
  <c r="BL31" i="56"/>
  <c r="BM26" i="56"/>
  <c r="BL26" i="56"/>
  <c r="BM21" i="56"/>
  <c r="BL21" i="56"/>
  <c r="BM17" i="56"/>
  <c r="BL17" i="56"/>
  <c r="BM12" i="56"/>
  <c r="BL12" i="56"/>
  <c r="BH56" i="56"/>
  <c r="BG56" i="56"/>
  <c r="BF56" i="56"/>
  <c r="BE56" i="56"/>
  <c r="BD56" i="56"/>
  <c r="BC56" i="56"/>
  <c r="BB56" i="56"/>
  <c r="BH51" i="56"/>
  <c r="BG51" i="56"/>
  <c r="BF51" i="56"/>
  <c r="BE51" i="56"/>
  <c r="BD51" i="56"/>
  <c r="BC51" i="56"/>
  <c r="BB51" i="56"/>
  <c r="BH46" i="56"/>
  <c r="BG46" i="56"/>
  <c r="BF46" i="56"/>
  <c r="BE46" i="56"/>
  <c r="BD46" i="56"/>
  <c r="BC46" i="56"/>
  <c r="BB46" i="56"/>
  <c r="BH41" i="56"/>
  <c r="BG41" i="56"/>
  <c r="BF41" i="56"/>
  <c r="BE41" i="56"/>
  <c r="BD41" i="56"/>
  <c r="BC41" i="56"/>
  <c r="BB41" i="56"/>
  <c r="BH36" i="56"/>
  <c r="BG36" i="56"/>
  <c r="BF36" i="56"/>
  <c r="BE36" i="56"/>
  <c r="BD36" i="56"/>
  <c r="BC36" i="56"/>
  <c r="BB36" i="56"/>
  <c r="BH31" i="56"/>
  <c r="BG31" i="56"/>
  <c r="BF31" i="56"/>
  <c r="BE31" i="56"/>
  <c r="BD31" i="56"/>
  <c r="BC31" i="56"/>
  <c r="BB31" i="56"/>
  <c r="BH26" i="56"/>
  <c r="BG26" i="56"/>
  <c r="BF26" i="56"/>
  <c r="BE26" i="56"/>
  <c r="BD26" i="56"/>
  <c r="BC26" i="56"/>
  <c r="BB26" i="56"/>
  <c r="BH21" i="56"/>
  <c r="BG21" i="56"/>
  <c r="BF21" i="56"/>
  <c r="BE21" i="56"/>
  <c r="BD21" i="56"/>
  <c r="BC21" i="56"/>
  <c r="BB21" i="56"/>
  <c r="BH17" i="56"/>
  <c r="BG17" i="56"/>
  <c r="BF17" i="56"/>
  <c r="BE17" i="56"/>
  <c r="BD17" i="56"/>
  <c r="BC17" i="56"/>
  <c r="BB17" i="56"/>
  <c r="BH12" i="56"/>
  <c r="BG12" i="56"/>
  <c r="BF12" i="56"/>
  <c r="BE12" i="56"/>
  <c r="BD12" i="56"/>
  <c r="BC12" i="56"/>
  <c r="BB12" i="56"/>
  <c r="AX56" i="56"/>
  <c r="AW56" i="56"/>
  <c r="AV56" i="56"/>
  <c r="AU56" i="56"/>
  <c r="AT56" i="56"/>
  <c r="AS56" i="56"/>
  <c r="AR56" i="56"/>
  <c r="AX51" i="56"/>
  <c r="AW51" i="56"/>
  <c r="AV51" i="56"/>
  <c r="AU51" i="56"/>
  <c r="AT51" i="56"/>
  <c r="AS51" i="56"/>
  <c r="AR51" i="56"/>
  <c r="AX46" i="56"/>
  <c r="AW46" i="56"/>
  <c r="AV46" i="56"/>
  <c r="AU46" i="56"/>
  <c r="AT46" i="56"/>
  <c r="AS46" i="56"/>
  <c r="AR46" i="56"/>
  <c r="AX41" i="56"/>
  <c r="AW41" i="56"/>
  <c r="AV41" i="56"/>
  <c r="AE36" i="47" s="1"/>
  <c r="AU41" i="56"/>
  <c r="AD36" i="47" s="1"/>
  <c r="AT41" i="56"/>
  <c r="AS41" i="56"/>
  <c r="AR41" i="56"/>
  <c r="AX36" i="56"/>
  <c r="AW36" i="56"/>
  <c r="AV36" i="56"/>
  <c r="AU36" i="56"/>
  <c r="AT36" i="56"/>
  <c r="AS36" i="56"/>
  <c r="AR36" i="56"/>
  <c r="AX31" i="56"/>
  <c r="AW31" i="56"/>
  <c r="AV31" i="56"/>
  <c r="AU31" i="56"/>
  <c r="AT31" i="56"/>
  <c r="AS31" i="56"/>
  <c r="AR31" i="56"/>
  <c r="AX26" i="56"/>
  <c r="AW26" i="56"/>
  <c r="AV26" i="56"/>
  <c r="AU26" i="56"/>
  <c r="AT26" i="56"/>
  <c r="AS26" i="56"/>
  <c r="AR26" i="56"/>
  <c r="AX21" i="56"/>
  <c r="AW21" i="56"/>
  <c r="AV21" i="56"/>
  <c r="AU21" i="56"/>
  <c r="AT21" i="56"/>
  <c r="AS21" i="56"/>
  <c r="AR21" i="56"/>
  <c r="AX17" i="56"/>
  <c r="AW17" i="56"/>
  <c r="AV17" i="56"/>
  <c r="AU17" i="56"/>
  <c r="AT17" i="56"/>
  <c r="AS17" i="56"/>
  <c r="AR17" i="56"/>
  <c r="AX12" i="56"/>
  <c r="AW12" i="56"/>
  <c r="AV12" i="56"/>
  <c r="AU12" i="56"/>
  <c r="AT12" i="56"/>
  <c r="AS12" i="56"/>
  <c r="AR12" i="56"/>
  <c r="AN56" i="56"/>
  <c r="AM56" i="56"/>
  <c r="AL56" i="56"/>
  <c r="AK56" i="56"/>
  <c r="AJ56" i="56"/>
  <c r="AI56" i="56"/>
  <c r="AH56" i="56"/>
  <c r="AN51" i="56"/>
  <c r="AM51" i="56"/>
  <c r="AL51" i="56"/>
  <c r="AK51" i="56"/>
  <c r="AJ51" i="56"/>
  <c r="AI51" i="56"/>
  <c r="AH51" i="56"/>
  <c r="AN46" i="56"/>
  <c r="AM46" i="56"/>
  <c r="AL46" i="56"/>
  <c r="AK46" i="56"/>
  <c r="AJ46" i="56"/>
  <c r="AI46" i="56"/>
  <c r="AH46" i="56"/>
  <c r="AN41" i="56"/>
  <c r="AM41" i="56"/>
  <c r="AL41" i="56"/>
  <c r="X36" i="47" s="1"/>
  <c r="AK41" i="56"/>
  <c r="W36" i="47" s="1"/>
  <c r="AJ41" i="56"/>
  <c r="AI41" i="56"/>
  <c r="AH41" i="56"/>
  <c r="AN36" i="56"/>
  <c r="AM36" i="56"/>
  <c r="AL36" i="56"/>
  <c r="AK36" i="56"/>
  <c r="AJ36" i="56"/>
  <c r="AI36" i="56"/>
  <c r="AH36" i="56"/>
  <c r="AN31" i="56"/>
  <c r="AM31" i="56"/>
  <c r="AL31" i="56"/>
  <c r="AK31" i="56"/>
  <c r="AJ31" i="56"/>
  <c r="AI31" i="56"/>
  <c r="AH31" i="56"/>
  <c r="AN26" i="56"/>
  <c r="AM26" i="56"/>
  <c r="AL26" i="56"/>
  <c r="AK26" i="56"/>
  <c r="AJ26" i="56"/>
  <c r="AI26" i="56"/>
  <c r="AH26" i="56"/>
  <c r="AN21" i="56"/>
  <c r="AM21" i="56"/>
  <c r="AL21" i="56"/>
  <c r="AK21" i="56"/>
  <c r="AJ21" i="56"/>
  <c r="AI21" i="56"/>
  <c r="AH21" i="56"/>
  <c r="AN17" i="56"/>
  <c r="AM17" i="56"/>
  <c r="AL17" i="56"/>
  <c r="AK17" i="56"/>
  <c r="AJ17" i="56"/>
  <c r="AI17" i="56"/>
  <c r="AH17" i="56"/>
  <c r="AN12" i="56"/>
  <c r="AM12" i="56"/>
  <c r="AL12" i="56"/>
  <c r="AK12" i="56"/>
  <c r="AJ12" i="56"/>
  <c r="AI12" i="56"/>
  <c r="AH12" i="56"/>
  <c r="AD56" i="56"/>
  <c r="AC56" i="56"/>
  <c r="AB56" i="56"/>
  <c r="AA56" i="56"/>
  <c r="Z56" i="56"/>
  <c r="Y56" i="56"/>
  <c r="X56" i="56"/>
  <c r="AD51" i="56"/>
  <c r="AC51" i="56"/>
  <c r="AB51" i="56"/>
  <c r="AA51" i="56"/>
  <c r="Z51" i="56"/>
  <c r="Y51" i="56"/>
  <c r="X51" i="56"/>
  <c r="AD46" i="56"/>
  <c r="AC46" i="56"/>
  <c r="AB46" i="56"/>
  <c r="AA46" i="56"/>
  <c r="Z46" i="56"/>
  <c r="Y46" i="56"/>
  <c r="X46" i="56"/>
  <c r="AD41" i="56"/>
  <c r="AC41" i="56"/>
  <c r="AB41" i="56"/>
  <c r="Q36" i="47" s="1"/>
  <c r="AA41" i="56"/>
  <c r="P36" i="47" s="1"/>
  <c r="Z41" i="56"/>
  <c r="Y41" i="56"/>
  <c r="X41" i="56"/>
  <c r="AD36" i="56"/>
  <c r="AC36" i="56"/>
  <c r="AB36" i="56"/>
  <c r="AA36" i="56"/>
  <c r="Z36" i="56"/>
  <c r="Y36" i="56"/>
  <c r="X36" i="56"/>
  <c r="AD31" i="56"/>
  <c r="AC31" i="56"/>
  <c r="AB31" i="56"/>
  <c r="AA31" i="56"/>
  <c r="Z31" i="56"/>
  <c r="Y31" i="56"/>
  <c r="X31" i="56"/>
  <c r="AD26" i="56"/>
  <c r="AC26" i="56"/>
  <c r="AB26" i="56"/>
  <c r="AA26" i="56"/>
  <c r="Z26" i="56"/>
  <c r="Y26" i="56"/>
  <c r="X26" i="56"/>
  <c r="AD21" i="56"/>
  <c r="AC21" i="56"/>
  <c r="AB21" i="56"/>
  <c r="AA21" i="56"/>
  <c r="Z21" i="56"/>
  <c r="Y21" i="56"/>
  <c r="X21" i="56"/>
  <c r="AD17" i="56"/>
  <c r="AC17" i="56"/>
  <c r="AB17" i="56"/>
  <c r="AA17" i="56"/>
  <c r="Z17" i="56"/>
  <c r="Y17" i="56"/>
  <c r="X17" i="56"/>
  <c r="AD12" i="56"/>
  <c r="AC12" i="56"/>
  <c r="AB12" i="56"/>
  <c r="AA12" i="56"/>
  <c r="Z12" i="56"/>
  <c r="Y12" i="56"/>
  <c r="X12" i="56"/>
  <c r="T56" i="56"/>
  <c r="S56" i="56"/>
  <c r="R56" i="56"/>
  <c r="Q56" i="56"/>
  <c r="T51" i="56"/>
  <c r="S51" i="56"/>
  <c r="R51" i="56"/>
  <c r="Q51" i="56"/>
  <c r="T46" i="56"/>
  <c r="S46" i="56"/>
  <c r="R46" i="56"/>
  <c r="Q46" i="56"/>
  <c r="T41" i="56"/>
  <c r="S41" i="56"/>
  <c r="R41" i="56"/>
  <c r="J36" i="47" s="1"/>
  <c r="Q41" i="56"/>
  <c r="T36" i="56"/>
  <c r="S36" i="56"/>
  <c r="R36" i="56"/>
  <c r="Q36" i="56"/>
  <c r="T31" i="56"/>
  <c r="S31" i="56"/>
  <c r="R31" i="56"/>
  <c r="Q31" i="56"/>
  <c r="T26" i="56"/>
  <c r="S26" i="56"/>
  <c r="R26" i="56"/>
  <c r="Q26" i="56"/>
  <c r="T21" i="56"/>
  <c r="S21" i="56"/>
  <c r="R21" i="56"/>
  <c r="Q21" i="56"/>
  <c r="T17" i="56"/>
  <c r="S17" i="56"/>
  <c r="R17" i="56"/>
  <c r="Q17" i="56"/>
  <c r="T12" i="56"/>
  <c r="S12" i="56"/>
  <c r="R12" i="56"/>
  <c r="Q12" i="56"/>
  <c r="O56" i="56"/>
  <c r="O51" i="56"/>
  <c r="O46" i="56"/>
  <c r="O41" i="56"/>
  <c r="O36" i="56"/>
  <c r="O31" i="56"/>
  <c r="O26" i="56"/>
  <c r="O21" i="56"/>
  <c r="O17" i="56"/>
  <c r="O12" i="56"/>
  <c r="N56" i="56"/>
  <c r="N51" i="56"/>
  <c r="N46" i="56"/>
  <c r="N41" i="56"/>
  <c r="N36" i="56"/>
  <c r="N31" i="56"/>
  <c r="N26" i="56"/>
  <c r="N21" i="56"/>
  <c r="N17" i="56"/>
  <c r="N12" i="56"/>
  <c r="P56" i="56"/>
  <c r="P51" i="56"/>
  <c r="P46" i="56"/>
  <c r="P41" i="56"/>
  <c r="P36" i="56"/>
  <c r="P31" i="56"/>
  <c r="P26" i="56"/>
  <c r="P21" i="56"/>
  <c r="P17" i="56"/>
  <c r="P12" i="56"/>
  <c r="M80" i="56"/>
  <c r="M79" i="56"/>
  <c r="M78" i="56"/>
  <c r="M77" i="56"/>
  <c r="M76" i="56"/>
  <c r="M75" i="56"/>
  <c r="M74" i="56"/>
  <c r="CB74" i="56" s="1"/>
  <c r="M73" i="56"/>
  <c r="CB73" i="56" s="1"/>
  <c r="M72" i="56"/>
  <c r="CB72" i="56" s="1"/>
  <c r="M71" i="56"/>
  <c r="CB71" i="56" s="1"/>
  <c r="BN13" i="56"/>
  <c r="BI13" i="56"/>
  <c r="AY13" i="56"/>
  <c r="AO13" i="56"/>
  <c r="AE13" i="56"/>
  <c r="U13" i="56"/>
  <c r="J51" i="65" l="1"/>
  <c r="J70" i="65"/>
  <c r="J74" i="65"/>
  <c r="J79" i="65"/>
  <c r="J89" i="65"/>
  <c r="P125" i="47"/>
  <c r="E56" i="7"/>
  <c r="H56" i="7"/>
  <c r="AL56" i="7"/>
  <c r="AP26" i="47"/>
  <c r="D56" i="7"/>
  <c r="C56" i="7"/>
  <c r="O56" i="7"/>
  <c r="AC56" i="7"/>
  <c r="B56" i="7"/>
  <c r="V56" i="7"/>
  <c r="AJ56" i="7"/>
  <c r="J136" i="47"/>
  <c r="Q136" i="47"/>
  <c r="AE136" i="47"/>
  <c r="X136" i="47"/>
  <c r="AL136" i="47"/>
  <c r="B52" i="7"/>
  <c r="AL134" i="47"/>
  <c r="Q134" i="47"/>
  <c r="AE134" i="47"/>
  <c r="J134" i="47"/>
  <c r="X134" i="47"/>
  <c r="B54" i="7"/>
  <c r="B53" i="7"/>
  <c r="AP30" i="47"/>
  <c r="AP34" i="47"/>
  <c r="AO26" i="47"/>
  <c r="G56" i="7"/>
  <c r="AK56" i="7"/>
  <c r="AD56" i="7"/>
  <c r="AE56" i="7"/>
  <c r="AF56" i="7"/>
  <c r="Y56" i="7"/>
  <c r="W56" i="7"/>
  <c r="AA56" i="7"/>
  <c r="X56" i="7"/>
  <c r="AB56" i="7"/>
  <c r="T56" i="7"/>
  <c r="P56" i="7"/>
  <c r="R56" i="7"/>
  <c r="S56" i="7"/>
  <c r="K56" i="7"/>
  <c r="M56" i="7"/>
  <c r="J56" i="7"/>
  <c r="N56" i="7"/>
  <c r="I56" i="7"/>
  <c r="AO34" i="47"/>
  <c r="AO30" i="47"/>
  <c r="G53" i="7"/>
  <c r="C52" i="7"/>
  <c r="D52" i="7"/>
  <c r="C53" i="7"/>
  <c r="E52" i="7"/>
  <c r="E53" i="7"/>
  <c r="E54" i="7"/>
  <c r="G52" i="7"/>
  <c r="G54" i="7"/>
  <c r="H52" i="7"/>
  <c r="H53" i="7"/>
  <c r="H54" i="7"/>
  <c r="D53" i="7"/>
  <c r="D54" i="7"/>
  <c r="C54" i="7"/>
  <c r="F52" i="7"/>
  <c r="F53" i="7"/>
  <c r="F54" i="7"/>
  <c r="F56" i="7"/>
  <c r="K52" i="7"/>
  <c r="L53" i="7"/>
  <c r="M54" i="7"/>
  <c r="U56" i="7"/>
  <c r="T52" i="7"/>
  <c r="V54" i="7"/>
  <c r="Z53" i="7"/>
  <c r="AL53" i="7"/>
  <c r="J37" i="47"/>
  <c r="I52" i="7"/>
  <c r="M52" i="7"/>
  <c r="J53" i="7"/>
  <c r="N53" i="7"/>
  <c r="K54" i="7"/>
  <c r="O54" i="7"/>
  <c r="R52" i="7"/>
  <c r="V52" i="7"/>
  <c r="W37" i="47"/>
  <c r="S53" i="7"/>
  <c r="P54" i="7"/>
  <c r="T54" i="7"/>
  <c r="W52" i="7"/>
  <c r="X37" i="47"/>
  <c r="AA52" i="7"/>
  <c r="X53" i="7"/>
  <c r="AB53" i="7"/>
  <c r="Y54" i="7"/>
  <c r="AC54" i="7"/>
  <c r="AG56" i="7"/>
  <c r="AF52" i="7"/>
  <c r="AJ52" i="7"/>
  <c r="AG53" i="7"/>
  <c r="AD54" i="7"/>
  <c r="AH54" i="7"/>
  <c r="AL52" i="7"/>
  <c r="AL54" i="7"/>
  <c r="Q53" i="7"/>
  <c r="R54" i="7"/>
  <c r="Z56" i="7"/>
  <c r="AC52" i="7"/>
  <c r="W54" i="7"/>
  <c r="AD52" i="7"/>
  <c r="AH52" i="7"/>
  <c r="AE53" i="7"/>
  <c r="AI53" i="7"/>
  <c r="AF54" i="7"/>
  <c r="AJ54" i="7"/>
  <c r="J52" i="7"/>
  <c r="N52" i="7"/>
  <c r="O37" i="47"/>
  <c r="K53" i="7"/>
  <c r="O53" i="7"/>
  <c r="L54" i="7"/>
  <c r="S52" i="7"/>
  <c r="P53" i="7"/>
  <c r="T53" i="7"/>
  <c r="Q54" i="7"/>
  <c r="U54" i="7"/>
  <c r="X52" i="7"/>
  <c r="AB52" i="7"/>
  <c r="AC37" i="47"/>
  <c r="Y53" i="7"/>
  <c r="AC53" i="7"/>
  <c r="Z54" i="7"/>
  <c r="AO126" i="47"/>
  <c r="AH56" i="7"/>
  <c r="AG52" i="7"/>
  <c r="AD53" i="7"/>
  <c r="AH53" i="7"/>
  <c r="AE54" i="7"/>
  <c r="AI54" i="7"/>
  <c r="AK53" i="7"/>
  <c r="AU53" i="7" s="1"/>
  <c r="L56" i="7"/>
  <c r="O52" i="7"/>
  <c r="P37" i="47"/>
  <c r="I54" i="7"/>
  <c r="Q56" i="7"/>
  <c r="P52" i="7"/>
  <c r="Q37" i="47"/>
  <c r="U53" i="7"/>
  <c r="Y52" i="7"/>
  <c r="AA54" i="7"/>
  <c r="AP126" i="47"/>
  <c r="AI56" i="7"/>
  <c r="L52" i="7"/>
  <c r="I53" i="7"/>
  <c r="M53" i="7"/>
  <c r="J54" i="7"/>
  <c r="N54" i="7"/>
  <c r="Q52" i="7"/>
  <c r="U52" i="7"/>
  <c r="V37" i="47"/>
  <c r="R53" i="7"/>
  <c r="V53" i="7"/>
  <c r="S54" i="7"/>
  <c r="Z52" i="7"/>
  <c r="W53" i="7"/>
  <c r="AA53" i="7"/>
  <c r="X54" i="7"/>
  <c r="AB54" i="7"/>
  <c r="AE52" i="7"/>
  <c r="AI52" i="7"/>
  <c r="AF53" i="7"/>
  <c r="AJ53" i="7"/>
  <c r="AG54" i="7"/>
  <c r="AK52" i="7"/>
  <c r="AK54" i="7"/>
  <c r="X124" i="47"/>
  <c r="AL124" i="47"/>
  <c r="AP124" i="47"/>
  <c r="P124" i="47"/>
  <c r="AD124" i="47"/>
  <c r="Q124" i="47"/>
  <c r="AE124" i="47"/>
  <c r="AP100" i="47"/>
  <c r="W124" i="47"/>
  <c r="AK124" i="47"/>
  <c r="AO124" i="47"/>
  <c r="J124" i="47"/>
  <c r="BW21" i="56"/>
  <c r="BW31" i="56"/>
  <c r="BW41" i="56"/>
  <c r="BW51" i="56"/>
  <c r="BX21" i="56"/>
  <c r="BX31" i="56"/>
  <c r="BX41" i="56"/>
  <c r="BX51" i="56"/>
  <c r="BY21" i="56"/>
  <c r="BY31" i="56"/>
  <c r="BY41" i="56"/>
  <c r="BY51" i="56"/>
  <c r="BZ21" i="56"/>
  <c r="BZ31" i="56"/>
  <c r="BZ41" i="56"/>
  <c r="BZ51" i="56"/>
  <c r="CA12" i="56"/>
  <c r="CA17" i="56"/>
  <c r="CA26" i="56"/>
  <c r="CA31" i="56"/>
  <c r="CA36" i="56"/>
  <c r="CA41" i="56"/>
  <c r="CA46" i="56"/>
  <c r="CA51" i="56"/>
  <c r="CA56" i="56"/>
  <c r="BW17" i="56"/>
  <c r="BW36" i="56"/>
  <c r="BW46" i="56"/>
  <c r="BW56" i="56"/>
  <c r="BV12" i="56"/>
  <c r="BV21" i="56"/>
  <c r="BV31" i="56"/>
  <c r="BV41" i="56"/>
  <c r="BV51" i="56"/>
  <c r="BW12" i="56"/>
  <c r="BX12" i="56"/>
  <c r="BY12" i="56"/>
  <c r="BZ12" i="56"/>
  <c r="CA21" i="56"/>
  <c r="BV17" i="56"/>
  <c r="BV26" i="56"/>
  <c r="BV36" i="56"/>
  <c r="BV46" i="56"/>
  <c r="BV56" i="56"/>
  <c r="BW26" i="56"/>
  <c r="BX17" i="56"/>
  <c r="BX26" i="56"/>
  <c r="BX36" i="56"/>
  <c r="BX46" i="56"/>
  <c r="BX56" i="56"/>
  <c r="BY17" i="56"/>
  <c r="BY26" i="56"/>
  <c r="BY36" i="56"/>
  <c r="BY46" i="56"/>
  <c r="BY56" i="56"/>
  <c r="BZ17" i="56"/>
  <c r="BZ26" i="56"/>
  <c r="BZ36" i="56"/>
  <c r="BZ46" i="56"/>
  <c r="BZ56" i="56"/>
  <c r="M13" i="56"/>
  <c r="CB13" i="56" s="1"/>
  <c r="AU56" i="7" l="1"/>
  <c r="AR54" i="7"/>
  <c r="AP53" i="7"/>
  <c r="AP56" i="7"/>
  <c r="AQ54" i="7"/>
  <c r="AT53" i="7"/>
  <c r="AU54" i="7"/>
  <c r="AR53" i="7"/>
  <c r="AP52" i="7"/>
  <c r="AU52" i="7"/>
  <c r="AQ53" i="7"/>
  <c r="AR52" i="7"/>
  <c r="AT52" i="7"/>
  <c r="AS52" i="7"/>
  <c r="AQ52" i="7"/>
  <c r="AQ56" i="7"/>
  <c r="AP54" i="7"/>
  <c r="AS53" i="7"/>
  <c r="AS54" i="7"/>
  <c r="AT54" i="7"/>
  <c r="AR56" i="7"/>
  <c r="AS56" i="7"/>
  <c r="AT56" i="7"/>
  <c r="F135" i="7"/>
  <c r="F167" i="7" s="1"/>
  <c r="G135" i="7"/>
  <c r="G167" i="7" s="1"/>
  <c r="I135" i="7"/>
  <c r="AM53" i="7"/>
  <c r="I167" i="7" l="1"/>
  <c r="AG94" i="56"/>
  <c r="AF94" i="56"/>
  <c r="AE94" i="56"/>
  <c r="W94" i="56"/>
  <c r="V94" i="56"/>
  <c r="U94" i="56"/>
  <c r="E93" i="56"/>
  <c r="E92" i="56"/>
  <c r="E91" i="56"/>
  <c r="E90" i="56"/>
  <c r="E89" i="56"/>
  <c r="E88" i="56"/>
  <c r="E87" i="56"/>
  <c r="E86" i="56"/>
  <c r="E85" i="56"/>
  <c r="E84" i="56"/>
  <c r="E83" i="56"/>
  <c r="BM83" i="56"/>
  <c r="BM94" i="56" s="1"/>
  <c r="BL83" i="56"/>
  <c r="BL94" i="56" s="1"/>
  <c r="BH83" i="56"/>
  <c r="BH94" i="56" s="1"/>
  <c r="BG83" i="56"/>
  <c r="BG94" i="56" s="1"/>
  <c r="BF83" i="56"/>
  <c r="BF94" i="56" s="1"/>
  <c r="BE83" i="56"/>
  <c r="BE94" i="56" s="1"/>
  <c r="BD83" i="56"/>
  <c r="BD94" i="56" s="1"/>
  <c r="BC83" i="56"/>
  <c r="BC94" i="56" s="1"/>
  <c r="BB94" i="56"/>
  <c r="AX83" i="56"/>
  <c r="AX94" i="56" s="1"/>
  <c r="AW83" i="56"/>
  <c r="AW94" i="56" s="1"/>
  <c r="AV83" i="56"/>
  <c r="AV94" i="56" s="1"/>
  <c r="AU83" i="56"/>
  <c r="AU94" i="56" s="1"/>
  <c r="AT83" i="56"/>
  <c r="AS83" i="56"/>
  <c r="AS94" i="56" s="1"/>
  <c r="AR83" i="56"/>
  <c r="AR94" i="56" s="1"/>
  <c r="AN83" i="56"/>
  <c r="AN94" i="56" s="1"/>
  <c r="AM83" i="56"/>
  <c r="AM94" i="56" s="1"/>
  <c r="AL83" i="56"/>
  <c r="AL94" i="56" s="1"/>
  <c r="AK83" i="56"/>
  <c r="AK94" i="56" s="1"/>
  <c r="AJ83" i="56"/>
  <c r="AJ94" i="56" s="1"/>
  <c r="AI83" i="56"/>
  <c r="AI94" i="56" s="1"/>
  <c r="AH83" i="56"/>
  <c r="AH94" i="56" s="1"/>
  <c r="AD83" i="56"/>
  <c r="AD94" i="56" s="1"/>
  <c r="AC83" i="56"/>
  <c r="AC94" i="56" s="1"/>
  <c r="AB83" i="56"/>
  <c r="AB94" i="56" s="1"/>
  <c r="AA83" i="56"/>
  <c r="Y83" i="56"/>
  <c r="Y94" i="56" s="1"/>
  <c r="T83" i="56"/>
  <c r="T94" i="56" s="1"/>
  <c r="S83" i="56"/>
  <c r="S94" i="56" s="1"/>
  <c r="R83" i="56"/>
  <c r="R94" i="56" s="1"/>
  <c r="Q83" i="56"/>
  <c r="Q94" i="56" s="1"/>
  <c r="P83" i="56"/>
  <c r="P94" i="56" s="1"/>
  <c r="O83" i="56"/>
  <c r="O94" i="56" s="1"/>
  <c r="N83" i="56"/>
  <c r="N94" i="56" s="1"/>
  <c r="M67" i="56"/>
  <c r="F17" i="64" s="1"/>
  <c r="M66" i="56"/>
  <c r="X83" i="56"/>
  <c r="X94" i="56" s="1"/>
  <c r="M64" i="56"/>
  <c r="F14" i="64" s="1"/>
  <c r="BN60" i="56"/>
  <c r="BI60" i="56"/>
  <c r="AY60" i="56"/>
  <c r="AO60" i="56"/>
  <c r="AE60" i="56"/>
  <c r="U60" i="56"/>
  <c r="BN59" i="56"/>
  <c r="BI59" i="56"/>
  <c r="AY59" i="56"/>
  <c r="AO59" i="56"/>
  <c r="AE59" i="56"/>
  <c r="U59" i="56"/>
  <c r="BN58" i="56"/>
  <c r="BI58" i="56"/>
  <c r="AY58" i="56"/>
  <c r="AO58" i="56"/>
  <c r="AE58" i="56"/>
  <c r="U58" i="56"/>
  <c r="BN57" i="56"/>
  <c r="BI57" i="56"/>
  <c r="AY57" i="56"/>
  <c r="AO57" i="56"/>
  <c r="AE57" i="56"/>
  <c r="U57" i="56"/>
  <c r="BI56" i="56"/>
  <c r="AO56" i="56"/>
  <c r="U56" i="56"/>
  <c r="BN55" i="56"/>
  <c r="BI55" i="56"/>
  <c r="AY55" i="56"/>
  <c r="AO55" i="56"/>
  <c r="AE55" i="56"/>
  <c r="U55" i="56"/>
  <c r="BN54" i="56"/>
  <c r="BI54" i="56"/>
  <c r="AY54" i="56"/>
  <c r="AO54" i="56"/>
  <c r="AE54" i="56"/>
  <c r="U54" i="56"/>
  <c r="BN53" i="56"/>
  <c r="BI53" i="56"/>
  <c r="AY53" i="56"/>
  <c r="AO53" i="56"/>
  <c r="AE53" i="56"/>
  <c r="U53" i="56"/>
  <c r="BN52" i="56"/>
  <c r="BI52" i="56"/>
  <c r="AY52" i="56"/>
  <c r="AO52" i="56"/>
  <c r="AE52" i="56"/>
  <c r="U52" i="56"/>
  <c r="BN50" i="56"/>
  <c r="BI50" i="56"/>
  <c r="AY50" i="56"/>
  <c r="AO50" i="56"/>
  <c r="AE50" i="56"/>
  <c r="U50" i="56"/>
  <c r="BN49" i="56"/>
  <c r="BI49" i="56"/>
  <c r="AY49" i="56"/>
  <c r="AO49" i="56"/>
  <c r="AE49" i="56"/>
  <c r="U49" i="56"/>
  <c r="BN48" i="56"/>
  <c r="BI48" i="56"/>
  <c r="AY48" i="56"/>
  <c r="AO48" i="56"/>
  <c r="AE48" i="56"/>
  <c r="U48" i="56"/>
  <c r="BN47" i="56"/>
  <c r="BI47" i="56"/>
  <c r="AY47" i="56"/>
  <c r="AO47" i="56"/>
  <c r="AE47" i="56"/>
  <c r="U47" i="56"/>
  <c r="BN45" i="56"/>
  <c r="BI45" i="56"/>
  <c r="AY45" i="56"/>
  <c r="AO45" i="56"/>
  <c r="AE45" i="56"/>
  <c r="U45" i="56"/>
  <c r="BN44" i="56"/>
  <c r="BI44" i="56"/>
  <c r="AY44" i="56"/>
  <c r="AO44" i="56"/>
  <c r="AE44" i="56"/>
  <c r="U44" i="56"/>
  <c r="BN43" i="56"/>
  <c r="BI43" i="56"/>
  <c r="AY43" i="56"/>
  <c r="AO43" i="56"/>
  <c r="AE43" i="56"/>
  <c r="U43" i="56"/>
  <c r="BN42" i="56"/>
  <c r="BI42" i="56"/>
  <c r="AY42" i="56"/>
  <c r="AO42" i="56"/>
  <c r="AE42" i="56"/>
  <c r="U42" i="56"/>
  <c r="BN40" i="56"/>
  <c r="BI40" i="56"/>
  <c r="AY40" i="56"/>
  <c r="AO40" i="56"/>
  <c r="AE40" i="56"/>
  <c r="U40" i="56"/>
  <c r="BN39" i="56"/>
  <c r="BI39" i="56"/>
  <c r="AY39" i="56"/>
  <c r="AO39" i="56"/>
  <c r="AE39" i="56"/>
  <c r="U39" i="56"/>
  <c r="BN38" i="56"/>
  <c r="BI38" i="56"/>
  <c r="AY38" i="56"/>
  <c r="AO38" i="56"/>
  <c r="AE38" i="56"/>
  <c r="U38" i="56"/>
  <c r="BN37" i="56"/>
  <c r="BI37" i="56"/>
  <c r="AY37" i="56"/>
  <c r="AO37" i="56"/>
  <c r="AE37" i="56"/>
  <c r="U37" i="56"/>
  <c r="BN35" i="56"/>
  <c r="BI35" i="56"/>
  <c r="AY35" i="56"/>
  <c r="AO35" i="56"/>
  <c r="AE35" i="56"/>
  <c r="U35" i="56"/>
  <c r="BN34" i="56"/>
  <c r="BI34" i="56"/>
  <c r="AY34" i="56"/>
  <c r="AO34" i="56"/>
  <c r="AE34" i="56"/>
  <c r="U34" i="56"/>
  <c r="BN33" i="56"/>
  <c r="BI33" i="56"/>
  <c r="AY33" i="56"/>
  <c r="AO33" i="56"/>
  <c r="AE33" i="56"/>
  <c r="U33" i="56"/>
  <c r="BN32" i="56"/>
  <c r="BI32" i="56"/>
  <c r="AY32" i="56"/>
  <c r="AO32" i="56"/>
  <c r="AE32" i="56"/>
  <c r="U32" i="56"/>
  <c r="BN30" i="56"/>
  <c r="BI30" i="56"/>
  <c r="AY30" i="56"/>
  <c r="AO30" i="56"/>
  <c r="AE30" i="56"/>
  <c r="U30" i="56"/>
  <c r="BN29" i="56"/>
  <c r="BI29" i="56"/>
  <c r="AY29" i="56"/>
  <c r="AO29" i="56"/>
  <c r="AE29" i="56"/>
  <c r="U29" i="56"/>
  <c r="BN28" i="56"/>
  <c r="BI28" i="56"/>
  <c r="AY28" i="56"/>
  <c r="AO28" i="56"/>
  <c r="AE28" i="56"/>
  <c r="U28" i="56"/>
  <c r="BN27" i="56"/>
  <c r="BI27" i="56"/>
  <c r="AY27" i="56"/>
  <c r="AO27" i="56"/>
  <c r="AE27" i="56"/>
  <c r="U27" i="56"/>
  <c r="BN25" i="56"/>
  <c r="BI25" i="56"/>
  <c r="AY25" i="56"/>
  <c r="AO25" i="56"/>
  <c r="AE25" i="56"/>
  <c r="U25" i="56"/>
  <c r="BN24" i="56"/>
  <c r="BI24" i="56"/>
  <c r="AY24" i="56"/>
  <c r="AO24" i="56"/>
  <c r="AE24" i="56"/>
  <c r="U24" i="56"/>
  <c r="BN23" i="56"/>
  <c r="BI23" i="56"/>
  <c r="AY23" i="56"/>
  <c r="AO23" i="56"/>
  <c r="AE23" i="56"/>
  <c r="U23" i="56"/>
  <c r="BN22" i="56"/>
  <c r="BI22" i="56"/>
  <c r="AY22" i="56"/>
  <c r="AO22" i="56"/>
  <c r="AE22" i="56"/>
  <c r="U22" i="56"/>
  <c r="BN21" i="56"/>
  <c r="U21" i="56"/>
  <c r="BN20" i="56"/>
  <c r="BI20" i="56"/>
  <c r="AY20" i="56"/>
  <c r="AO20" i="56"/>
  <c r="AE20" i="56"/>
  <c r="U20" i="56"/>
  <c r="BN19" i="56"/>
  <c r="BI19" i="56"/>
  <c r="AY19" i="56"/>
  <c r="AO19" i="56"/>
  <c r="AE19" i="56"/>
  <c r="U19" i="56"/>
  <c r="BN18" i="56"/>
  <c r="BI18" i="56"/>
  <c r="AY18" i="56"/>
  <c r="AO18" i="56"/>
  <c r="AE18" i="56"/>
  <c r="U18" i="56"/>
  <c r="BN16" i="56"/>
  <c r="BI16" i="56"/>
  <c r="AY16" i="56"/>
  <c r="AO16" i="56"/>
  <c r="AE16" i="56"/>
  <c r="U16" i="56"/>
  <c r="BN15" i="56"/>
  <c r="BI15" i="56"/>
  <c r="AY15" i="56"/>
  <c r="AO15" i="56"/>
  <c r="AE15" i="56"/>
  <c r="U15" i="56"/>
  <c r="BN14" i="56"/>
  <c r="BI14" i="56"/>
  <c r="AY14" i="56"/>
  <c r="AO14" i="56"/>
  <c r="AE14" i="56"/>
  <c r="U14" i="56"/>
  <c r="BN11" i="56"/>
  <c r="BI11" i="56"/>
  <c r="AY11" i="56"/>
  <c r="AO11" i="56"/>
  <c r="AE11" i="56"/>
  <c r="U11" i="56"/>
  <c r="BN10" i="56"/>
  <c r="BI10" i="56"/>
  <c r="AY10" i="56"/>
  <c r="AO10" i="56"/>
  <c r="AE10" i="56"/>
  <c r="U10" i="56"/>
  <c r="BN9" i="56"/>
  <c r="BI9" i="56"/>
  <c r="AY9" i="56"/>
  <c r="AO9" i="56"/>
  <c r="AE9" i="56"/>
  <c r="U9" i="56"/>
  <c r="BN8" i="56"/>
  <c r="BI8" i="56"/>
  <c r="AY8" i="56"/>
  <c r="AO8" i="56"/>
  <c r="AE8" i="56"/>
  <c r="U8" i="56"/>
  <c r="T5" i="56"/>
  <c r="S5" i="56"/>
  <c r="R5" i="56"/>
  <c r="Q5" i="56"/>
  <c r="P5" i="56"/>
  <c r="O5" i="56"/>
  <c r="N5" i="56"/>
  <c r="BH4" i="56"/>
  <c r="BG4" i="56"/>
  <c r="BF4" i="56"/>
  <c r="BE4" i="56"/>
  <c r="BD4" i="56"/>
  <c r="BC4" i="56"/>
  <c r="BB4" i="56"/>
  <c r="AX4" i="56"/>
  <c r="AW4" i="56"/>
  <c r="AV4" i="56"/>
  <c r="AU4" i="56"/>
  <c r="AT4" i="56"/>
  <c r="AS4" i="56"/>
  <c r="AR4" i="56"/>
  <c r="AN4" i="56"/>
  <c r="AM4" i="56"/>
  <c r="AL4" i="56"/>
  <c r="AK4" i="56"/>
  <c r="AJ4" i="56"/>
  <c r="AI4" i="56"/>
  <c r="AH4" i="56"/>
  <c r="AD4" i="56"/>
  <c r="AC4" i="56"/>
  <c r="AB4" i="56"/>
  <c r="AA4" i="56"/>
  <c r="Z4" i="56"/>
  <c r="Y4" i="56"/>
  <c r="X4" i="56"/>
  <c r="T4" i="56"/>
  <c r="S4" i="56"/>
  <c r="R4" i="56"/>
  <c r="Q4" i="56"/>
  <c r="P4" i="56"/>
  <c r="O4" i="56"/>
  <c r="N4" i="56"/>
  <c r="C1" i="56"/>
  <c r="M22" i="56" l="1"/>
  <c r="M47" i="56"/>
  <c r="M49" i="56"/>
  <c r="M48" i="56"/>
  <c r="CB48" i="56" s="1"/>
  <c r="AK134" i="47"/>
  <c r="W134" i="47"/>
  <c r="F67" i="56"/>
  <c r="C17" i="64" s="1"/>
  <c r="F16" i="64"/>
  <c r="AA94" i="56"/>
  <c r="AA70" i="56"/>
  <c r="M10" i="56"/>
  <c r="CB10" i="56" s="1"/>
  <c r="M39" i="56"/>
  <c r="CB39" i="56" s="1"/>
  <c r="M9" i="56"/>
  <c r="CB9" i="56" s="1"/>
  <c r="M38" i="56"/>
  <c r="CB38" i="56" s="1"/>
  <c r="F65" i="56"/>
  <c r="C15" i="64" s="1"/>
  <c r="AT94" i="56"/>
  <c r="AT70" i="56"/>
  <c r="AO80" i="56"/>
  <c r="BN73" i="56"/>
  <c r="I88" i="56"/>
  <c r="M14" i="56"/>
  <c r="CB14" i="56" s="1"/>
  <c r="M15" i="56"/>
  <c r="CB15" i="56" s="1"/>
  <c r="M18" i="56"/>
  <c r="M20" i="56"/>
  <c r="M32" i="56"/>
  <c r="CB32" i="56" s="1"/>
  <c r="M58" i="56"/>
  <c r="CB58" i="56" s="1"/>
  <c r="BI80" i="56"/>
  <c r="M57" i="56"/>
  <c r="CB57" i="56" s="1"/>
  <c r="M55" i="56"/>
  <c r="CB55" i="56" s="1"/>
  <c r="M35" i="56"/>
  <c r="CB35" i="56" s="1"/>
  <c r="M34" i="56"/>
  <c r="M50" i="56"/>
  <c r="CB50" i="56" s="1"/>
  <c r="M59" i="56"/>
  <c r="CB59" i="56" s="1"/>
  <c r="M52" i="56"/>
  <c r="CB52" i="56" s="1"/>
  <c r="M53" i="56"/>
  <c r="CB53" i="56" s="1"/>
  <c r="M54" i="56"/>
  <c r="CB54" i="56" s="1"/>
  <c r="M8" i="56"/>
  <c r="CB8" i="56" s="1"/>
  <c r="M16" i="56"/>
  <c r="CB16" i="56" s="1"/>
  <c r="M25" i="56"/>
  <c r="CB25" i="56" s="1"/>
  <c r="M28" i="56"/>
  <c r="CB28" i="56" s="1"/>
  <c r="M24" i="56"/>
  <c r="CB24" i="56" s="1"/>
  <c r="AY12" i="56"/>
  <c r="AY71" i="56" s="1"/>
  <c r="M42" i="56"/>
  <c r="CB42" i="56" s="1"/>
  <c r="U17" i="56"/>
  <c r="U72" i="56" s="1"/>
  <c r="BN17" i="56"/>
  <c r="BN72" i="56" s="1"/>
  <c r="M19" i="56"/>
  <c r="M23" i="56"/>
  <c r="CB23" i="56" s="1"/>
  <c r="U36" i="56"/>
  <c r="BI36" i="56"/>
  <c r="M60" i="56"/>
  <c r="CB60" i="56" s="1"/>
  <c r="M45" i="56"/>
  <c r="CB45" i="56" s="1"/>
  <c r="M11" i="56"/>
  <c r="CB11" i="56" s="1"/>
  <c r="M27" i="56"/>
  <c r="CB27" i="56" s="1"/>
  <c r="M37" i="56"/>
  <c r="CB37" i="56" s="1"/>
  <c r="U26" i="56"/>
  <c r="M29" i="56"/>
  <c r="CB29" i="56" s="1"/>
  <c r="M30" i="56"/>
  <c r="CB30" i="56" s="1"/>
  <c r="U31" i="56"/>
  <c r="U41" i="56"/>
  <c r="U77" i="56" s="1"/>
  <c r="BI41" i="56"/>
  <c r="BI77" i="56" s="1"/>
  <c r="BN41" i="56"/>
  <c r="BN77" i="56" s="1"/>
  <c r="U46" i="56"/>
  <c r="BI46" i="56"/>
  <c r="BI78" i="56" s="1"/>
  <c r="U51" i="56"/>
  <c r="U79" i="56" s="1"/>
  <c r="BI51" i="56"/>
  <c r="BN51" i="56"/>
  <c r="BN79" i="56" s="1"/>
  <c r="AY46" i="56"/>
  <c r="AY78" i="56" s="1"/>
  <c r="AY51" i="56"/>
  <c r="AE56" i="56"/>
  <c r="AY56" i="56"/>
  <c r="U12" i="56"/>
  <c r="U71" i="56" s="1"/>
  <c r="BN12" i="56"/>
  <c r="BN71" i="56" s="1"/>
  <c r="AY17" i="56"/>
  <c r="AY72" i="56" s="1"/>
  <c r="AY21" i="56"/>
  <c r="BI31" i="56"/>
  <c r="M33" i="56"/>
  <c r="AY36" i="56"/>
  <c r="M40" i="56"/>
  <c r="CB40" i="56" s="1"/>
  <c r="M43" i="56"/>
  <c r="CB43" i="56" s="1"/>
  <c r="M44" i="56"/>
  <c r="CB44" i="56" s="1"/>
  <c r="BI26" i="56"/>
  <c r="BI12" i="56"/>
  <c r="BI71" i="56" s="1"/>
  <c r="BI17" i="56"/>
  <c r="BI72" i="56" s="1"/>
  <c r="BI21" i="56"/>
  <c r="AY41" i="56"/>
  <c r="AY77" i="56" s="1"/>
  <c r="AY26" i="56"/>
  <c r="AY31" i="56"/>
  <c r="AO26" i="56"/>
  <c r="AO31" i="56"/>
  <c r="AO46" i="56"/>
  <c r="AO78" i="56" s="1"/>
  <c r="AO12" i="56"/>
  <c r="AO71" i="56" s="1"/>
  <c r="AO17" i="56"/>
  <c r="AO72" i="56" s="1"/>
  <c r="AO21" i="56"/>
  <c r="AO36" i="56"/>
  <c r="AO41" i="56"/>
  <c r="AO77" i="56" s="1"/>
  <c r="AO51" i="56"/>
  <c r="AE12" i="56"/>
  <c r="AE71" i="56" s="1"/>
  <c r="AE17" i="56"/>
  <c r="AE72" i="56" s="1"/>
  <c r="AE21" i="56"/>
  <c r="AE36" i="56"/>
  <c r="AE41" i="56"/>
  <c r="AE77" i="56" s="1"/>
  <c r="AE51" i="56"/>
  <c r="AE26" i="56"/>
  <c r="AE31" i="56"/>
  <c r="AE46" i="56"/>
  <c r="AE78" i="56" s="1"/>
  <c r="U73" i="56"/>
  <c r="BN26" i="56"/>
  <c r="BN74" i="56" s="1"/>
  <c r="BN36" i="56"/>
  <c r="BN76" i="56" s="1"/>
  <c r="U80" i="56"/>
  <c r="BN31" i="56"/>
  <c r="BN75" i="56" s="1"/>
  <c r="BN46" i="56"/>
  <c r="BN78" i="56" s="1"/>
  <c r="BN56" i="56"/>
  <c r="BN80" i="56" s="1"/>
  <c r="U1" i="43"/>
  <c r="CB49" i="56" l="1"/>
  <c r="CB47" i="56"/>
  <c r="M21" i="56"/>
  <c r="CB22" i="56"/>
  <c r="M46" i="56"/>
  <c r="U78" i="56"/>
  <c r="BI73" i="56"/>
  <c r="AK136" i="47"/>
  <c r="BI79" i="56"/>
  <c r="AY73" i="56"/>
  <c r="AY80" i="56"/>
  <c r="AD134" i="47"/>
  <c r="AD136" i="47"/>
  <c r="AY79" i="56"/>
  <c r="AO79" i="56"/>
  <c r="W136" i="47"/>
  <c r="AO73" i="56"/>
  <c r="P136" i="47"/>
  <c r="AE73" i="56"/>
  <c r="AE80" i="56"/>
  <c r="P134" i="47"/>
  <c r="AE79" i="56"/>
  <c r="M59" i="43"/>
  <c r="F11" i="64" s="1"/>
  <c r="CB34" i="56"/>
  <c r="CB33" i="56"/>
  <c r="AE76" i="56"/>
  <c r="U76" i="56"/>
  <c r="AE74" i="56"/>
  <c r="AO76" i="56"/>
  <c r="AY74" i="56"/>
  <c r="AO75" i="56"/>
  <c r="BI74" i="56"/>
  <c r="BI76" i="56"/>
  <c r="AY76" i="56"/>
  <c r="AE75" i="56"/>
  <c r="AY75" i="56"/>
  <c r="U74" i="56"/>
  <c r="AO74" i="56"/>
  <c r="BI75" i="56"/>
  <c r="U75" i="56"/>
  <c r="I81" i="43"/>
  <c r="CB18" i="56"/>
  <c r="CB19" i="56"/>
  <c r="CB20" i="56"/>
  <c r="M51" i="56"/>
  <c r="M41" i="56"/>
  <c r="BJ13" i="56"/>
  <c r="AP13" i="56"/>
  <c r="V13" i="56"/>
  <c r="W13" i="56" s="1"/>
  <c r="M127" i="47" s="1"/>
  <c r="BO13" i="56"/>
  <c r="AZ13" i="56"/>
  <c r="AF13" i="56"/>
  <c r="M12" i="56"/>
  <c r="S70" i="56"/>
  <c r="S81" i="56" s="1"/>
  <c r="AS70" i="56"/>
  <c r="AS81" i="56" s="1"/>
  <c r="BH70" i="56"/>
  <c r="BH81" i="56" s="1"/>
  <c r="AC70" i="56"/>
  <c r="AC81" i="56" s="1"/>
  <c r="AN70" i="56"/>
  <c r="AN81" i="56" s="1"/>
  <c r="BM70" i="56"/>
  <c r="BM81" i="56" s="1"/>
  <c r="P70" i="56"/>
  <c r="P81" i="56" s="1"/>
  <c r="AD70" i="56"/>
  <c r="AD81" i="56" s="1"/>
  <c r="R70" i="56"/>
  <c r="R81" i="56" s="1"/>
  <c r="M17" i="56"/>
  <c r="BD70" i="56"/>
  <c r="BD81" i="56" s="1"/>
  <c r="BF70" i="56"/>
  <c r="BF81" i="56" s="1"/>
  <c r="BC70" i="56"/>
  <c r="BC81" i="56" s="1"/>
  <c r="AU70" i="56"/>
  <c r="AU81" i="56" s="1"/>
  <c r="AH70" i="56"/>
  <c r="AL70" i="56"/>
  <c r="AL81" i="56" s="1"/>
  <c r="AK70" i="56"/>
  <c r="AK81" i="56" s="1"/>
  <c r="Z70" i="56"/>
  <c r="Z81" i="56" s="1"/>
  <c r="BO15" i="56"/>
  <c r="AZ15" i="56"/>
  <c r="AF15" i="56"/>
  <c r="BJ15" i="56"/>
  <c r="AP15" i="56"/>
  <c r="V15" i="56"/>
  <c r="W15" i="56" s="1"/>
  <c r="BJ12" i="56"/>
  <c r="AZ12" i="56"/>
  <c r="AP12" i="56"/>
  <c r="AF12" i="56"/>
  <c r="V12" i="56"/>
  <c r="BO12" i="56"/>
  <c r="BJ24" i="56"/>
  <c r="AP24" i="56"/>
  <c r="V24" i="56"/>
  <c r="W24" i="56" s="1"/>
  <c r="BO24" i="56"/>
  <c r="AZ24" i="56"/>
  <c r="AF24" i="56"/>
  <c r="BO25" i="56"/>
  <c r="AZ25" i="56"/>
  <c r="AP25" i="56"/>
  <c r="V25" i="56"/>
  <c r="W25" i="56" s="1"/>
  <c r="BJ25" i="56"/>
  <c r="AF25" i="56"/>
  <c r="BO20" i="56"/>
  <c r="AZ20" i="56"/>
  <c r="AF20" i="56"/>
  <c r="BJ20" i="56"/>
  <c r="AP20" i="56"/>
  <c r="V20" i="56"/>
  <c r="W20" i="56" s="1"/>
  <c r="BJ26" i="56"/>
  <c r="AZ26" i="56"/>
  <c r="AP26" i="56"/>
  <c r="AF26" i="56"/>
  <c r="V26" i="56"/>
  <c r="BO26" i="56"/>
  <c r="BO27" i="56"/>
  <c r="AZ27" i="56"/>
  <c r="AF27" i="56"/>
  <c r="BJ27" i="56"/>
  <c r="AP27" i="56"/>
  <c r="V27" i="56"/>
  <c r="BO28" i="56"/>
  <c r="AZ28" i="56"/>
  <c r="AF28" i="56"/>
  <c r="BJ28" i="56"/>
  <c r="AP28" i="56"/>
  <c r="V28" i="56"/>
  <c r="W28" i="56" s="1"/>
  <c r="BO29" i="56"/>
  <c r="AZ29" i="56"/>
  <c r="AF29" i="56"/>
  <c r="BJ29" i="56"/>
  <c r="AP29" i="56"/>
  <c r="V29" i="56"/>
  <c r="W29" i="56" s="1"/>
  <c r="BJ31" i="56"/>
  <c r="AZ31" i="56"/>
  <c r="AP31" i="56"/>
  <c r="AF31" i="56"/>
  <c r="V31" i="56"/>
  <c r="BO31" i="56"/>
  <c r="BO32" i="56"/>
  <c r="AZ32" i="56"/>
  <c r="AF32" i="56"/>
  <c r="BJ32" i="56"/>
  <c r="AP32" i="56"/>
  <c r="V32" i="56"/>
  <c r="N125" i="47" s="1"/>
  <c r="BO33" i="56"/>
  <c r="AZ33" i="56"/>
  <c r="AI124" i="47" s="1"/>
  <c r="AF33" i="56"/>
  <c r="U124" i="47" s="1"/>
  <c r="BJ33" i="56"/>
  <c r="AP33" i="56"/>
  <c r="AB124" i="47" s="1"/>
  <c r="V33" i="56"/>
  <c r="BO34" i="56"/>
  <c r="AZ34" i="56"/>
  <c r="AF34" i="56"/>
  <c r="BJ34" i="56"/>
  <c r="AP34" i="56"/>
  <c r="V34" i="56"/>
  <c r="W34" i="56" s="1"/>
  <c r="BO35" i="56"/>
  <c r="AZ35" i="56"/>
  <c r="AF35" i="56"/>
  <c r="BJ35" i="56"/>
  <c r="AP35" i="56"/>
  <c r="V35" i="56"/>
  <c r="W35" i="56" s="1"/>
  <c r="BO37" i="56"/>
  <c r="AZ37" i="56"/>
  <c r="AF37" i="56"/>
  <c r="BJ37" i="56"/>
  <c r="AM137" i="47" s="1"/>
  <c r="AP37" i="56"/>
  <c r="V37" i="56"/>
  <c r="BO39" i="56"/>
  <c r="AZ39" i="56"/>
  <c r="AF39" i="56"/>
  <c r="BJ39" i="56"/>
  <c r="AP39" i="56"/>
  <c r="V39" i="56"/>
  <c r="W39" i="56" s="1"/>
  <c r="BJ41" i="56"/>
  <c r="AZ41" i="56"/>
  <c r="AP41" i="56"/>
  <c r="AF41" i="56"/>
  <c r="V41" i="56"/>
  <c r="W41" i="56" s="1"/>
  <c r="BO41" i="56"/>
  <c r="BO43" i="56"/>
  <c r="AZ43" i="56"/>
  <c r="AF43" i="56"/>
  <c r="BJ43" i="56"/>
  <c r="AP43" i="56"/>
  <c r="V43" i="56"/>
  <c r="W43" i="56" s="1"/>
  <c r="BJ46" i="56"/>
  <c r="AZ46" i="56"/>
  <c r="AP46" i="56"/>
  <c r="AF46" i="56"/>
  <c r="V46" i="56"/>
  <c r="W46" i="56" s="1"/>
  <c r="BO46" i="56"/>
  <c r="BO48" i="56"/>
  <c r="AZ48" i="56"/>
  <c r="AF48" i="56"/>
  <c r="BJ48" i="56"/>
  <c r="AP48" i="56"/>
  <c r="V48" i="56"/>
  <c r="W48" i="56" s="1"/>
  <c r="BJ51" i="56"/>
  <c r="AZ51" i="56"/>
  <c r="AP51" i="56"/>
  <c r="AF51" i="56"/>
  <c r="V51" i="56"/>
  <c r="BO51" i="56"/>
  <c r="BO53" i="56"/>
  <c r="AZ53" i="56"/>
  <c r="AF53" i="56"/>
  <c r="BJ53" i="56"/>
  <c r="AP53" i="56"/>
  <c r="V53" i="56"/>
  <c r="BJ56" i="56"/>
  <c r="AZ56" i="56"/>
  <c r="AP56" i="56"/>
  <c r="AF56" i="56"/>
  <c r="V56" i="56"/>
  <c r="BO56" i="56"/>
  <c r="BO58" i="56"/>
  <c r="AZ58" i="56"/>
  <c r="AF58" i="56"/>
  <c r="BJ58" i="56"/>
  <c r="AP58" i="56"/>
  <c r="V58" i="56"/>
  <c r="W58" i="56" s="1"/>
  <c r="BO16" i="56"/>
  <c r="AZ16" i="56"/>
  <c r="AF16" i="56"/>
  <c r="BJ16" i="56"/>
  <c r="AP16" i="56"/>
  <c r="V16" i="56"/>
  <c r="W16" i="56" s="1"/>
  <c r="BO14" i="56"/>
  <c r="AZ14" i="56"/>
  <c r="AF14" i="56"/>
  <c r="BJ14" i="56"/>
  <c r="AP14" i="56"/>
  <c r="V14" i="56"/>
  <c r="W14" i="56" s="1"/>
  <c r="BO10" i="56"/>
  <c r="AZ10" i="56"/>
  <c r="AF10" i="56"/>
  <c r="BJ10" i="56"/>
  <c r="AP10" i="56"/>
  <c r="V10" i="56"/>
  <c r="W10" i="56" s="1"/>
  <c r="BO9" i="56"/>
  <c r="AZ9" i="56"/>
  <c r="AF9" i="56"/>
  <c r="BJ9" i="56"/>
  <c r="AP9" i="56"/>
  <c r="V9" i="56"/>
  <c r="W9" i="56" s="1"/>
  <c r="BO8" i="56"/>
  <c r="AZ8" i="56"/>
  <c r="AF8" i="56"/>
  <c r="BJ8" i="56"/>
  <c r="AP8" i="56"/>
  <c r="V8" i="56"/>
  <c r="BJ7" i="56"/>
  <c r="AZ7" i="56"/>
  <c r="AP7" i="56"/>
  <c r="AF7" i="56"/>
  <c r="V7" i="56"/>
  <c r="BO7" i="56"/>
  <c r="I6" i="56"/>
  <c r="Q70" i="56"/>
  <c r="AB70" i="56"/>
  <c r="M56" i="56"/>
  <c r="M36" i="56"/>
  <c r="BO19" i="56"/>
  <c r="AZ19" i="56"/>
  <c r="AF19" i="56"/>
  <c r="BJ19" i="56"/>
  <c r="AP19" i="56"/>
  <c r="V19" i="56"/>
  <c r="W19" i="56" s="1"/>
  <c r="BO18" i="56"/>
  <c r="AZ18" i="56"/>
  <c r="AF18" i="56"/>
  <c r="BJ18" i="56"/>
  <c r="AP18" i="56"/>
  <c r="V18" i="56"/>
  <c r="W18" i="56" s="1"/>
  <c r="BJ17" i="56"/>
  <c r="AZ17" i="56"/>
  <c r="AP17" i="56"/>
  <c r="AF17" i="56"/>
  <c r="V17" i="56"/>
  <c r="BO17" i="56"/>
  <c r="BO11" i="56"/>
  <c r="AZ11" i="56"/>
  <c r="AF11" i="56"/>
  <c r="BJ11" i="56"/>
  <c r="AP11" i="56"/>
  <c r="V11" i="56"/>
  <c r="W11" i="56" s="1"/>
  <c r="M31" i="56"/>
  <c r="M26" i="56"/>
  <c r="BJ22" i="56"/>
  <c r="AM135" i="47" s="1"/>
  <c r="AP22" i="56"/>
  <c r="V22" i="56"/>
  <c r="BO22" i="56"/>
  <c r="AZ22" i="56"/>
  <c r="AF22" i="56"/>
  <c r="BJ23" i="56"/>
  <c r="AP23" i="56"/>
  <c r="V23" i="56"/>
  <c r="W23" i="56" s="1"/>
  <c r="BO23" i="56"/>
  <c r="AZ23" i="56"/>
  <c r="AF23" i="56"/>
  <c r="BJ21" i="56"/>
  <c r="AZ21" i="56"/>
  <c r="AI134" i="47" s="1"/>
  <c r="AP21" i="56"/>
  <c r="AB134" i="47" s="1"/>
  <c r="AF21" i="56"/>
  <c r="U134" i="47" s="1"/>
  <c r="V21" i="56"/>
  <c r="BO21" i="56"/>
  <c r="BO30" i="56"/>
  <c r="AZ30" i="56"/>
  <c r="AF30" i="56"/>
  <c r="BJ30" i="56"/>
  <c r="AP30" i="56"/>
  <c r="V30" i="56"/>
  <c r="W30" i="56" s="1"/>
  <c r="BJ36" i="56"/>
  <c r="AZ36" i="56"/>
  <c r="AI136" i="47" s="1"/>
  <c r="AP36" i="56"/>
  <c r="AB136" i="47" s="1"/>
  <c r="AF36" i="56"/>
  <c r="U136" i="47" s="1"/>
  <c r="V36" i="56"/>
  <c r="BO36" i="56"/>
  <c r="BO38" i="56"/>
  <c r="AZ38" i="56"/>
  <c r="AF38" i="56"/>
  <c r="BJ38" i="56"/>
  <c r="AP38" i="56"/>
  <c r="V38" i="56"/>
  <c r="W38" i="56" s="1"/>
  <c r="BO40" i="56"/>
  <c r="AZ40" i="56"/>
  <c r="AF40" i="56"/>
  <c r="BJ40" i="56"/>
  <c r="AP40" i="56"/>
  <c r="V40" i="56"/>
  <c r="W40" i="56" s="1"/>
  <c r="BO42" i="56"/>
  <c r="AZ42" i="56"/>
  <c r="AF42" i="56"/>
  <c r="BJ42" i="56"/>
  <c r="AP42" i="56"/>
  <c r="V42" i="56"/>
  <c r="W42" i="56" s="1"/>
  <c r="BO44" i="56"/>
  <c r="AZ44" i="56"/>
  <c r="AF44" i="56"/>
  <c r="BJ44" i="56"/>
  <c r="AP44" i="56"/>
  <c r="V44" i="56"/>
  <c r="W44" i="56" s="1"/>
  <c r="BO45" i="56"/>
  <c r="AZ45" i="56"/>
  <c r="AF45" i="56"/>
  <c r="BJ45" i="56"/>
  <c r="AP45" i="56"/>
  <c r="V45" i="56"/>
  <c r="W45" i="56" s="1"/>
  <c r="BO47" i="56"/>
  <c r="AZ47" i="56"/>
  <c r="AF131" i="47" s="1"/>
  <c r="AF47" i="56"/>
  <c r="R131" i="47" s="1"/>
  <c r="BJ47" i="56"/>
  <c r="AM131" i="47" s="1"/>
  <c r="AP47" i="56"/>
  <c r="Y131" i="47" s="1"/>
  <c r="V47" i="56"/>
  <c r="BO49" i="56"/>
  <c r="AZ49" i="56"/>
  <c r="AF49" i="56"/>
  <c r="BJ49" i="56"/>
  <c r="AP49" i="56"/>
  <c r="V49" i="56"/>
  <c r="W49" i="56" s="1"/>
  <c r="BO50" i="56"/>
  <c r="AZ50" i="56"/>
  <c r="AF50" i="56"/>
  <c r="BJ50" i="56"/>
  <c r="AP50" i="56"/>
  <c r="V50" i="56"/>
  <c r="W50" i="56" s="1"/>
  <c r="BO52" i="56"/>
  <c r="AZ52" i="56"/>
  <c r="AF52" i="56"/>
  <c r="BJ52" i="56"/>
  <c r="AP52" i="56"/>
  <c r="V52" i="56"/>
  <c r="BO54" i="56"/>
  <c r="AZ54" i="56"/>
  <c r="AF54" i="56"/>
  <c r="BJ54" i="56"/>
  <c r="AP54" i="56"/>
  <c r="V54" i="56"/>
  <c r="BO55" i="56"/>
  <c r="AZ55" i="56"/>
  <c r="AF55" i="56"/>
  <c r="BJ55" i="56"/>
  <c r="AP55" i="56"/>
  <c r="V55" i="56"/>
  <c r="W55" i="56" s="1"/>
  <c r="BO57" i="56"/>
  <c r="AZ57" i="56"/>
  <c r="AF57" i="56"/>
  <c r="BJ57" i="56"/>
  <c r="AP57" i="56"/>
  <c r="V57" i="56"/>
  <c r="BO59" i="56"/>
  <c r="AZ59" i="56"/>
  <c r="AF59" i="56"/>
  <c r="BJ59" i="56"/>
  <c r="AP59" i="56"/>
  <c r="V59" i="56"/>
  <c r="W59" i="56" s="1"/>
  <c r="BO60" i="56"/>
  <c r="AZ60" i="56"/>
  <c r="AF60" i="56"/>
  <c r="BJ60" i="56"/>
  <c r="AP60" i="56"/>
  <c r="V60" i="56"/>
  <c r="W60" i="56" s="1"/>
  <c r="BJ50" i="43" l="1"/>
  <c r="V50" i="43"/>
  <c r="W50" i="43" s="1"/>
  <c r="BO50" i="43"/>
  <c r="AF50" i="43"/>
  <c r="AP50" i="43"/>
  <c r="AZ50" i="43"/>
  <c r="BJ49" i="43"/>
  <c r="V49" i="43"/>
  <c r="W49" i="43" s="1"/>
  <c r="BO49" i="43"/>
  <c r="AF49" i="43"/>
  <c r="AZ49" i="43"/>
  <c r="AP49" i="43"/>
  <c r="N136" i="47"/>
  <c r="K136" i="47"/>
  <c r="N134" i="47"/>
  <c r="K134" i="47"/>
  <c r="AI135" i="47"/>
  <c r="AF135" i="47"/>
  <c r="U137" i="47"/>
  <c r="R137" i="47"/>
  <c r="W47" i="56"/>
  <c r="K131" i="47"/>
  <c r="N135" i="47"/>
  <c r="K135" i="47"/>
  <c r="N137" i="47"/>
  <c r="K137" i="47"/>
  <c r="AI137" i="47"/>
  <c r="AF137" i="47"/>
  <c r="U135" i="47"/>
  <c r="R135" i="47"/>
  <c r="AB135" i="47"/>
  <c r="Y135" i="47"/>
  <c r="AB137" i="47"/>
  <c r="Y137" i="47"/>
  <c r="AB131" i="47"/>
  <c r="U131" i="47"/>
  <c r="N131" i="47"/>
  <c r="AI131" i="47"/>
  <c r="W33" i="56"/>
  <c r="M124" i="47" s="1"/>
  <c r="N124" i="47"/>
  <c r="BJ52" i="43"/>
  <c r="AM113" i="47" s="1"/>
  <c r="BO52" i="43"/>
  <c r="AF52" i="43"/>
  <c r="AP52" i="43"/>
  <c r="AZ52" i="43"/>
  <c r="BJ53" i="43"/>
  <c r="AH117" i="47" s="1"/>
  <c r="BO53" i="43"/>
  <c r="AF53" i="43"/>
  <c r="M117" i="47" s="1"/>
  <c r="AP53" i="43"/>
  <c r="T117" i="47" s="1"/>
  <c r="AZ53" i="43"/>
  <c r="AA117" i="47" s="1"/>
  <c r="BO27" i="43"/>
  <c r="AP27" i="43"/>
  <c r="AF27" i="43"/>
  <c r="AZ27" i="43"/>
  <c r="BJ27" i="43"/>
  <c r="W32" i="56"/>
  <c r="M125" i="47" s="1"/>
  <c r="W31" i="56"/>
  <c r="CB21" i="56"/>
  <c r="W26" i="56"/>
  <c r="W27" i="56"/>
  <c r="M129" i="47" s="1"/>
  <c r="BQ31" i="56"/>
  <c r="CB31" i="56"/>
  <c r="BQ36" i="56"/>
  <c r="CB36" i="56"/>
  <c r="BQ17" i="56"/>
  <c r="CB17" i="56"/>
  <c r="BQ46" i="56"/>
  <c r="CB46" i="56"/>
  <c r="BQ51" i="56"/>
  <c r="CB51" i="56"/>
  <c r="BQ26" i="56"/>
  <c r="CB26" i="56"/>
  <c r="BQ56" i="56"/>
  <c r="CB56" i="56"/>
  <c r="BQ12" i="56"/>
  <c r="CB12" i="56"/>
  <c r="BQ41" i="56"/>
  <c r="CB41" i="56"/>
  <c r="AH81" i="56"/>
  <c r="BB81" i="56"/>
  <c r="BQ21" i="56"/>
  <c r="AK7" i="56"/>
  <c r="BC7" i="56"/>
  <c r="P7" i="56"/>
  <c r="AN7" i="56"/>
  <c r="BH7" i="56"/>
  <c r="S7" i="56"/>
  <c r="Z7" i="56"/>
  <c r="AL7" i="56"/>
  <c r="AU7" i="56"/>
  <c r="BF7" i="56"/>
  <c r="BD7" i="56"/>
  <c r="R7" i="56"/>
  <c r="F55" i="7" s="1"/>
  <c r="AD7" i="56"/>
  <c r="BM7" i="56"/>
  <c r="AL55" i="7" s="1"/>
  <c r="AC7" i="56"/>
  <c r="AS7" i="56"/>
  <c r="O70" i="56"/>
  <c r="O81" i="56" s="1"/>
  <c r="M83" i="56"/>
  <c r="T70" i="56"/>
  <c r="T81" i="56" s="1"/>
  <c r="BG70" i="56"/>
  <c r="BG81" i="56" s="1"/>
  <c r="AW70" i="56"/>
  <c r="AW81" i="56" s="1"/>
  <c r="AG43" i="56"/>
  <c r="AQ43" i="56" s="1"/>
  <c r="BA43" i="56" s="1"/>
  <c r="BK43" i="56" s="1"/>
  <c r="BP43" i="56" s="1"/>
  <c r="AG28" i="56"/>
  <c r="AQ28" i="56" s="1"/>
  <c r="BA28" i="56" s="1"/>
  <c r="BK28" i="56" s="1"/>
  <c r="BP28" i="56" s="1"/>
  <c r="BO73" i="56"/>
  <c r="AF73" i="56"/>
  <c r="AJ70" i="56"/>
  <c r="AJ81" i="56" s="1"/>
  <c r="AG24" i="56"/>
  <c r="AQ24" i="56" s="1"/>
  <c r="BA24" i="56" s="1"/>
  <c r="BK24" i="56" s="1"/>
  <c r="BP24" i="56" s="1"/>
  <c r="AV70" i="56"/>
  <c r="AV81" i="56" s="1"/>
  <c r="AR70" i="56"/>
  <c r="AA81" i="56"/>
  <c r="Y70" i="56"/>
  <c r="Y81" i="56" s="1"/>
  <c r="X70" i="56"/>
  <c r="AG20" i="56"/>
  <c r="AQ20" i="56" s="1"/>
  <c r="BA20" i="56" s="1"/>
  <c r="BK20" i="56" s="1"/>
  <c r="BP20" i="56" s="1"/>
  <c r="AG25" i="56"/>
  <c r="AQ25" i="56" s="1"/>
  <c r="BA25" i="56" s="1"/>
  <c r="BK25" i="56" s="1"/>
  <c r="BP25" i="56" s="1"/>
  <c r="AG48" i="56"/>
  <c r="AQ48" i="56" s="1"/>
  <c r="BA48" i="56" s="1"/>
  <c r="BK48" i="56" s="1"/>
  <c r="BP48" i="56" s="1"/>
  <c r="V73" i="56"/>
  <c r="BJ73" i="56"/>
  <c r="AG14" i="56"/>
  <c r="AQ14" i="56" s="1"/>
  <c r="BA14" i="56" s="1"/>
  <c r="BK14" i="56" s="1"/>
  <c r="BP14" i="56" s="1"/>
  <c r="AG34" i="56"/>
  <c r="AQ34" i="56" s="1"/>
  <c r="BA34" i="56" s="1"/>
  <c r="BK34" i="56" s="1"/>
  <c r="BP34" i="56" s="1"/>
  <c r="AG18" i="56"/>
  <c r="AQ18" i="56" s="1"/>
  <c r="BA18" i="56" s="1"/>
  <c r="BK18" i="56" s="1"/>
  <c r="BP18" i="56" s="1"/>
  <c r="AG10" i="56"/>
  <c r="AQ10" i="56" s="1"/>
  <c r="BA10" i="56" s="1"/>
  <c r="BK10" i="56" s="1"/>
  <c r="BP10" i="56" s="1"/>
  <c r="AG35" i="56"/>
  <c r="AQ35" i="56" s="1"/>
  <c r="BA35" i="56" s="1"/>
  <c r="BK35" i="56" s="1"/>
  <c r="BP35" i="56" s="1"/>
  <c r="AG13" i="56"/>
  <c r="AP73" i="56"/>
  <c r="AG23" i="56"/>
  <c r="AQ23" i="56" s="1"/>
  <c r="BA23" i="56" s="1"/>
  <c r="BK23" i="56" s="1"/>
  <c r="BP23" i="56" s="1"/>
  <c r="AG60" i="56"/>
  <c r="AQ60" i="56" s="1"/>
  <c r="BA60" i="56" s="1"/>
  <c r="BK60" i="56" s="1"/>
  <c r="BP60" i="56" s="1"/>
  <c r="AG59" i="56"/>
  <c r="AQ59" i="56" s="1"/>
  <c r="BA59" i="56" s="1"/>
  <c r="BK59" i="56" s="1"/>
  <c r="BP59" i="56" s="1"/>
  <c r="AG47" i="56"/>
  <c r="AG45" i="56"/>
  <c r="AQ45" i="56" s="1"/>
  <c r="BA45" i="56" s="1"/>
  <c r="BK45" i="56" s="1"/>
  <c r="BP45" i="56" s="1"/>
  <c r="AG44" i="56"/>
  <c r="AQ44" i="56" s="1"/>
  <c r="BA44" i="56" s="1"/>
  <c r="BK44" i="56" s="1"/>
  <c r="BP44" i="56" s="1"/>
  <c r="AG42" i="56"/>
  <c r="AG40" i="56"/>
  <c r="AQ40" i="56" s="1"/>
  <c r="BA40" i="56" s="1"/>
  <c r="BK40" i="56" s="1"/>
  <c r="BP40" i="56" s="1"/>
  <c r="AG30" i="56"/>
  <c r="AQ30" i="56" s="1"/>
  <c r="BA30" i="56" s="1"/>
  <c r="BK30" i="56" s="1"/>
  <c r="BP30" i="56" s="1"/>
  <c r="V76" i="56"/>
  <c r="BJ76" i="56"/>
  <c r="V75" i="56"/>
  <c r="BJ75" i="56"/>
  <c r="AG19" i="56"/>
  <c r="AQ19" i="56" s="1"/>
  <c r="BA19" i="56" s="1"/>
  <c r="BK19" i="56" s="1"/>
  <c r="BP19" i="56" s="1"/>
  <c r="AP76" i="56"/>
  <c r="AG49" i="56"/>
  <c r="AQ49" i="56" s="1"/>
  <c r="BA49" i="56" s="1"/>
  <c r="BK49" i="56" s="1"/>
  <c r="BP49" i="56" s="1"/>
  <c r="AG55" i="56"/>
  <c r="AQ55" i="56" s="1"/>
  <c r="BA55" i="56" s="1"/>
  <c r="BK55" i="56" s="1"/>
  <c r="BP55" i="56" s="1"/>
  <c r="AG50" i="56"/>
  <c r="AQ50" i="56" s="1"/>
  <c r="BA50" i="56" s="1"/>
  <c r="BK50" i="56" s="1"/>
  <c r="BP50" i="56" s="1"/>
  <c r="W77" i="56"/>
  <c r="AG41" i="56"/>
  <c r="AG38" i="56"/>
  <c r="AQ38" i="56" s="1"/>
  <c r="BA38" i="56" s="1"/>
  <c r="BK38" i="56" s="1"/>
  <c r="BP38" i="56" s="1"/>
  <c r="V72" i="56"/>
  <c r="AP72" i="56"/>
  <c r="BJ72" i="56"/>
  <c r="BL70" i="56"/>
  <c r="AX70" i="56"/>
  <c r="AX81" i="56" s="1"/>
  <c r="AM70" i="56"/>
  <c r="AM81" i="56" s="1"/>
  <c r="AB81" i="56"/>
  <c r="V70" i="56"/>
  <c r="V6" i="56"/>
  <c r="AP70" i="56"/>
  <c r="AP6" i="56"/>
  <c r="BJ70" i="56"/>
  <c r="BJ6" i="56"/>
  <c r="V80" i="56"/>
  <c r="AP80" i="56"/>
  <c r="BJ80" i="56"/>
  <c r="V79" i="56"/>
  <c r="AP79" i="56"/>
  <c r="BJ79" i="56"/>
  <c r="V78" i="56"/>
  <c r="AP78" i="56"/>
  <c r="BJ78" i="56"/>
  <c r="V77" i="56"/>
  <c r="AP77" i="56"/>
  <c r="BJ77" i="56"/>
  <c r="AP75" i="56"/>
  <c r="V74" i="56"/>
  <c r="AP74" i="56"/>
  <c r="BJ74" i="56"/>
  <c r="AG58" i="56"/>
  <c r="AQ58" i="56" s="1"/>
  <c r="BA58" i="56" s="1"/>
  <c r="BK58" i="56" s="1"/>
  <c r="BP58" i="56" s="1"/>
  <c r="AG29" i="56"/>
  <c r="AQ29" i="56" s="1"/>
  <c r="BA29" i="56" s="1"/>
  <c r="BK29" i="56" s="1"/>
  <c r="BP29" i="56" s="1"/>
  <c r="AG39" i="56"/>
  <c r="AQ39" i="56" s="1"/>
  <c r="BA39" i="56" s="1"/>
  <c r="BK39" i="56" s="1"/>
  <c r="BP39" i="56" s="1"/>
  <c r="AG33" i="56"/>
  <c r="W17" i="56"/>
  <c r="V71" i="56"/>
  <c r="AP71" i="56"/>
  <c r="BJ71" i="56"/>
  <c r="BO76" i="56"/>
  <c r="AF76" i="56"/>
  <c r="AZ76" i="56"/>
  <c r="AZ73" i="56"/>
  <c r="W78" i="56"/>
  <c r="AG46" i="56"/>
  <c r="AG9" i="56"/>
  <c r="AQ9" i="56" s="1"/>
  <c r="BA9" i="56" s="1"/>
  <c r="BK9" i="56" s="1"/>
  <c r="BP9" i="56" s="1"/>
  <c r="AG11" i="56"/>
  <c r="AQ11" i="56" s="1"/>
  <c r="BA11" i="56" s="1"/>
  <c r="BK11" i="56" s="1"/>
  <c r="BP11" i="56" s="1"/>
  <c r="AG16" i="56"/>
  <c r="AQ16" i="56" s="1"/>
  <c r="BA16" i="56" s="1"/>
  <c r="BK16" i="56" s="1"/>
  <c r="BP16" i="56" s="1"/>
  <c r="BO72" i="56"/>
  <c r="AF72" i="56"/>
  <c r="AZ72" i="56"/>
  <c r="M94" i="56"/>
  <c r="I83" i="56" s="1"/>
  <c r="N70" i="56"/>
  <c r="BE70" i="56"/>
  <c r="BE81" i="56" s="1"/>
  <c r="AT81" i="56"/>
  <c r="AI70" i="56"/>
  <c r="AI81" i="56" s="1"/>
  <c r="Q81" i="56"/>
  <c r="BO70" i="56"/>
  <c r="BO6" i="56"/>
  <c r="AF70" i="56"/>
  <c r="AF6" i="56"/>
  <c r="AZ70" i="56"/>
  <c r="AZ6" i="56"/>
  <c r="BO80" i="56"/>
  <c r="AF80" i="56"/>
  <c r="AZ80" i="56"/>
  <c r="BO79" i="56"/>
  <c r="AF79" i="56"/>
  <c r="AZ79" i="56"/>
  <c r="BO78" i="56"/>
  <c r="AF78" i="56"/>
  <c r="AZ78" i="56"/>
  <c r="BO77" i="56"/>
  <c r="AF77" i="56"/>
  <c r="AZ77" i="56"/>
  <c r="BO75" i="56"/>
  <c r="AF75" i="56"/>
  <c r="AZ75" i="56"/>
  <c r="BO74" i="56"/>
  <c r="AF74" i="56"/>
  <c r="AZ74" i="56"/>
  <c r="W12" i="56"/>
  <c r="AG15" i="56"/>
  <c r="AQ15" i="56" s="1"/>
  <c r="BA15" i="56" s="1"/>
  <c r="BK15" i="56" s="1"/>
  <c r="BP15" i="56" s="1"/>
  <c r="BO71" i="56"/>
  <c r="AF71" i="56"/>
  <c r="AZ71" i="56"/>
  <c r="S124" i="47" l="1"/>
  <c r="T124" i="47"/>
  <c r="S131" i="47"/>
  <c r="T131" i="47"/>
  <c r="L131" i="47"/>
  <c r="M131" i="47"/>
  <c r="AG50" i="43"/>
  <c r="AQ50" i="43" s="1"/>
  <c r="BA50" i="43" s="1"/>
  <c r="BK50" i="43" s="1"/>
  <c r="BP50" i="43" s="1"/>
  <c r="AG49" i="43"/>
  <c r="AQ49" i="43" s="1"/>
  <c r="BA49" i="43" s="1"/>
  <c r="BK49" i="43" s="1"/>
  <c r="BP49" i="43" s="1"/>
  <c r="AB113" i="47"/>
  <c r="Y113" i="47"/>
  <c r="U113" i="47"/>
  <c r="R113" i="47"/>
  <c r="O124" i="47"/>
  <c r="L124" i="47"/>
  <c r="AI113" i="47"/>
  <c r="AF113" i="47"/>
  <c r="V58" i="7"/>
  <c r="V55" i="7"/>
  <c r="N58" i="7"/>
  <c r="N55" i="7"/>
  <c r="K58" i="7"/>
  <c r="K55" i="7"/>
  <c r="AH58" i="7"/>
  <c r="AH55" i="7"/>
  <c r="G58" i="7"/>
  <c r="G55" i="7"/>
  <c r="AE58" i="7"/>
  <c r="AE55" i="7"/>
  <c r="O58" i="7"/>
  <c r="O55" i="7"/>
  <c r="S58" i="7"/>
  <c r="S55" i="7"/>
  <c r="Z58" i="7"/>
  <c r="Z55" i="7"/>
  <c r="AJ58" i="7"/>
  <c r="AJ55" i="7"/>
  <c r="X58" i="7"/>
  <c r="X55" i="7"/>
  <c r="T58" i="7"/>
  <c r="T55" i="7"/>
  <c r="AF58" i="7"/>
  <c r="AF55" i="7"/>
  <c r="D58" i="7"/>
  <c r="D55" i="7"/>
  <c r="AQ33" i="56"/>
  <c r="V124" i="47"/>
  <c r="AL57" i="7"/>
  <c r="AL58" i="7"/>
  <c r="F57" i="7"/>
  <c r="F58" i="7"/>
  <c r="O57" i="7"/>
  <c r="AJ57" i="7"/>
  <c r="AM130" i="47"/>
  <c r="V57" i="7"/>
  <c r="AH57" i="7"/>
  <c r="G57" i="7"/>
  <c r="AE57" i="7"/>
  <c r="Z57" i="7"/>
  <c r="S57" i="7"/>
  <c r="T57" i="7"/>
  <c r="W126" i="47"/>
  <c r="X57" i="7"/>
  <c r="N57" i="7"/>
  <c r="AI126" i="47"/>
  <c r="AF57" i="7"/>
  <c r="K57" i="7"/>
  <c r="D59" i="7"/>
  <c r="D57" i="7"/>
  <c r="AL60" i="7"/>
  <c r="AL59" i="7"/>
  <c r="AH59" i="7"/>
  <c r="G59" i="7"/>
  <c r="AE59" i="7"/>
  <c r="O59" i="7"/>
  <c r="Z59" i="7"/>
  <c r="AJ60" i="7"/>
  <c r="AJ59" i="7"/>
  <c r="S59" i="7"/>
  <c r="X59" i="7"/>
  <c r="F59" i="7"/>
  <c r="T59" i="7"/>
  <c r="V59" i="7"/>
  <c r="N59" i="7"/>
  <c r="AF59" i="7"/>
  <c r="K59" i="7"/>
  <c r="K124" i="47"/>
  <c r="AQ42" i="56"/>
  <c r="AQ47" i="56"/>
  <c r="AG32" i="56"/>
  <c r="AH60" i="7"/>
  <c r="O60" i="7"/>
  <c r="Z60" i="7"/>
  <c r="S60" i="7"/>
  <c r="G60" i="7"/>
  <c r="X60" i="7"/>
  <c r="F60" i="7"/>
  <c r="T60" i="7"/>
  <c r="V60" i="7"/>
  <c r="AE60" i="7"/>
  <c r="N60" i="7"/>
  <c r="AF60" i="7"/>
  <c r="K60" i="7"/>
  <c r="D60" i="7"/>
  <c r="AH7" i="56"/>
  <c r="P55" i="7" s="1"/>
  <c r="BB7" i="56"/>
  <c r="P6" i="56"/>
  <c r="AG31" i="56"/>
  <c r="W75" i="56"/>
  <c r="AG27" i="56"/>
  <c r="AG26" i="56"/>
  <c r="AC6" i="56"/>
  <c r="AD6" i="56"/>
  <c r="BD6" i="56"/>
  <c r="AU6" i="56"/>
  <c r="Z6" i="56"/>
  <c r="BH6" i="56"/>
  <c r="AS6" i="56"/>
  <c r="R6" i="56"/>
  <c r="R104" i="56"/>
  <c r="BF6" i="56"/>
  <c r="AL6" i="56"/>
  <c r="S6" i="56"/>
  <c r="S104" i="56"/>
  <c r="BC6" i="56"/>
  <c r="BV70" i="56"/>
  <c r="W74" i="56"/>
  <c r="BM6" i="56"/>
  <c r="AQ13" i="56"/>
  <c r="X81" i="56"/>
  <c r="BW70" i="56"/>
  <c r="BZ70" i="56"/>
  <c r="BX70" i="56"/>
  <c r="BL81" i="56"/>
  <c r="CA70" i="56"/>
  <c r="AR81" i="56"/>
  <c r="BY70" i="56"/>
  <c r="BZ81" i="56"/>
  <c r="BX81" i="56"/>
  <c r="AK6" i="56"/>
  <c r="AN6" i="56"/>
  <c r="AI7" i="56"/>
  <c r="Q55" i="7" s="1"/>
  <c r="AX7" i="56"/>
  <c r="AC55" i="7" s="1"/>
  <c r="AA7" i="56"/>
  <c r="AJ7" i="56"/>
  <c r="R55" i="7" s="1"/>
  <c r="AW7" i="56"/>
  <c r="BG7" i="56"/>
  <c r="AI55" i="7" s="1"/>
  <c r="Q7" i="56"/>
  <c r="E55" i="7" s="1"/>
  <c r="AM7" i="56"/>
  <c r="U55" i="7" s="1"/>
  <c r="Y7" i="56"/>
  <c r="N126" i="47" s="1"/>
  <c r="T7" i="56"/>
  <c r="BE7" i="56"/>
  <c r="AG55" i="7" s="1"/>
  <c r="AV7" i="56"/>
  <c r="O7" i="56"/>
  <c r="C55" i="7" s="1"/>
  <c r="AT7" i="56"/>
  <c r="M70" i="56"/>
  <c r="AB7" i="56"/>
  <c r="Q126" i="47" s="1"/>
  <c r="N81" i="56"/>
  <c r="W71" i="56"/>
  <c r="AG12" i="56"/>
  <c r="AZ81" i="56"/>
  <c r="AF81" i="56"/>
  <c r="BO81" i="56"/>
  <c r="AG78" i="56"/>
  <c r="AQ46" i="56"/>
  <c r="BJ81" i="56"/>
  <c r="AP81" i="56"/>
  <c r="V81" i="56"/>
  <c r="AG77" i="56"/>
  <c r="AQ41" i="56"/>
  <c r="W72" i="56"/>
  <c r="AG17" i="56"/>
  <c r="V126" i="47" l="1"/>
  <c r="AK126" i="47"/>
  <c r="Z131" i="47"/>
  <c r="AA131" i="47"/>
  <c r="Z124" i="47"/>
  <c r="AA124" i="47"/>
  <c r="M58" i="7"/>
  <c r="M55" i="7"/>
  <c r="AA58" i="7"/>
  <c r="AA55" i="7"/>
  <c r="AR55" i="7"/>
  <c r="L58" i="7"/>
  <c r="L55" i="7"/>
  <c r="Y58" i="7"/>
  <c r="Y55" i="7"/>
  <c r="H58" i="7"/>
  <c r="H55" i="7"/>
  <c r="J58" i="7"/>
  <c r="J55" i="7"/>
  <c r="AB58" i="7"/>
  <c r="AB55" i="7"/>
  <c r="AD58" i="7"/>
  <c r="AD55" i="7"/>
  <c r="AT55" i="7" s="1"/>
  <c r="BA33" i="56"/>
  <c r="AC124" i="47"/>
  <c r="C57" i="7"/>
  <c r="C58" i="7"/>
  <c r="Q58" i="7"/>
  <c r="AL130" i="47"/>
  <c r="AI58" i="7"/>
  <c r="AC58" i="7"/>
  <c r="X130" i="47"/>
  <c r="U58" i="7"/>
  <c r="R58" i="7"/>
  <c r="S130" i="47"/>
  <c r="P58" i="7"/>
  <c r="AG58" i="7"/>
  <c r="E57" i="7"/>
  <c r="E58" i="7"/>
  <c r="W130" i="47"/>
  <c r="AK130" i="47"/>
  <c r="Y130" i="47"/>
  <c r="R130" i="47"/>
  <c r="AI130" i="47"/>
  <c r="U130" i="47"/>
  <c r="H57" i="7"/>
  <c r="K130" i="47"/>
  <c r="AC57" i="7"/>
  <c r="AF130" i="47"/>
  <c r="F170" i="7"/>
  <c r="AB126" i="47"/>
  <c r="Y57" i="7"/>
  <c r="AL126" i="47"/>
  <c r="AI57" i="7"/>
  <c r="J57" i="7"/>
  <c r="Q57" i="7"/>
  <c r="T126" i="47"/>
  <c r="AE126" i="47"/>
  <c r="AB57" i="7"/>
  <c r="M57" i="7"/>
  <c r="P126" i="47"/>
  <c r="AA57" i="7"/>
  <c r="AD126" i="47"/>
  <c r="U57" i="7"/>
  <c r="X126" i="47"/>
  <c r="R57" i="7"/>
  <c r="U126" i="47"/>
  <c r="AD57" i="7"/>
  <c r="K126" i="47"/>
  <c r="AG57" i="7"/>
  <c r="O126" i="47"/>
  <c r="L57" i="7"/>
  <c r="P57" i="7"/>
  <c r="S126" i="47"/>
  <c r="AI59" i="7"/>
  <c r="AJ61" i="7"/>
  <c r="AJ125" i="7" s="1"/>
  <c r="AL61" i="7"/>
  <c r="AL125" i="7" s="1"/>
  <c r="AG59" i="7"/>
  <c r="E59" i="7"/>
  <c r="L59" i="7"/>
  <c r="P59" i="7"/>
  <c r="J59" i="7"/>
  <c r="M59" i="7"/>
  <c r="AA59" i="7"/>
  <c r="U59" i="7"/>
  <c r="R59" i="7"/>
  <c r="Y59" i="7"/>
  <c r="H59" i="7"/>
  <c r="AC59" i="7"/>
  <c r="Q59" i="7"/>
  <c r="C60" i="7"/>
  <c r="C59" i="7"/>
  <c r="AB59" i="7"/>
  <c r="AD59" i="7"/>
  <c r="T61" i="7"/>
  <c r="T125" i="7" s="1"/>
  <c r="S61" i="7"/>
  <c r="S125" i="7" s="1"/>
  <c r="AF61" i="7"/>
  <c r="AF125" i="7" s="1"/>
  <c r="N61" i="7"/>
  <c r="N125" i="7" s="1"/>
  <c r="Z61" i="7"/>
  <c r="Z125" i="7" s="1"/>
  <c r="D61" i="7"/>
  <c r="D125" i="7" s="1"/>
  <c r="AE61" i="7"/>
  <c r="AE125" i="7" s="1"/>
  <c r="X61" i="7"/>
  <c r="X125" i="7" s="1"/>
  <c r="O61" i="7"/>
  <c r="O125" i="7" s="1"/>
  <c r="K61" i="7"/>
  <c r="K125" i="7" s="1"/>
  <c r="V61" i="7"/>
  <c r="V125" i="7" s="1"/>
  <c r="G61" i="7"/>
  <c r="G125" i="7" s="1"/>
  <c r="AH61" i="7"/>
  <c r="AH125" i="7" s="1"/>
  <c r="AL128" i="47"/>
  <c r="F61" i="7"/>
  <c r="F125" i="7" s="1"/>
  <c r="AQ32" i="56"/>
  <c r="Q128" i="47"/>
  <c r="AI128" i="47"/>
  <c r="X128" i="47"/>
  <c r="W128" i="47"/>
  <c r="T128" i="47"/>
  <c r="AE128" i="47"/>
  <c r="V128" i="47"/>
  <c r="AQ27" i="56"/>
  <c r="R124" i="47"/>
  <c r="BA42" i="56"/>
  <c r="R126" i="47"/>
  <c r="BA47" i="56"/>
  <c r="U128" i="47"/>
  <c r="AC60" i="7"/>
  <c r="AA60" i="7"/>
  <c r="U60" i="7"/>
  <c r="R60" i="7"/>
  <c r="E60" i="7"/>
  <c r="L60" i="7"/>
  <c r="S128" i="47"/>
  <c r="AD60" i="7"/>
  <c r="AK128" i="47"/>
  <c r="M60" i="7"/>
  <c r="AG60" i="7"/>
  <c r="O80" i="47"/>
  <c r="H60" i="7"/>
  <c r="AP80" i="47"/>
  <c r="AI60" i="7"/>
  <c r="W80" i="47"/>
  <c r="P60" i="7"/>
  <c r="Y60" i="7"/>
  <c r="J60" i="7"/>
  <c r="AB60" i="7"/>
  <c r="Q60" i="7"/>
  <c r="AQ26" i="56"/>
  <c r="AQ31" i="56"/>
  <c r="AJ80" i="47"/>
  <c r="Q80" i="47"/>
  <c r="AK80" i="47"/>
  <c r="AC80" i="47"/>
  <c r="AE80" i="47"/>
  <c r="V80" i="47"/>
  <c r="AH6" i="56"/>
  <c r="BB6" i="56"/>
  <c r="BV81" i="56"/>
  <c r="BY81" i="56"/>
  <c r="CA81" i="56"/>
  <c r="BW81" i="56"/>
  <c r="AG74" i="56"/>
  <c r="AG75" i="56"/>
  <c r="Q6" i="56"/>
  <c r="AW6" i="56"/>
  <c r="X7" i="56"/>
  <c r="M126" i="47" s="1"/>
  <c r="BA13" i="56"/>
  <c r="CB70" i="56"/>
  <c r="BX7" i="56"/>
  <c r="BZ7" i="56"/>
  <c r="AR7" i="56"/>
  <c r="BL7" i="56"/>
  <c r="AK55" i="7" s="1"/>
  <c r="AU55" i="7" s="1"/>
  <c r="Y6" i="56"/>
  <c r="BI7" i="56"/>
  <c r="AA6" i="56"/>
  <c r="AX6" i="56"/>
  <c r="BE6" i="56"/>
  <c r="AM6" i="56"/>
  <c r="AO7" i="56"/>
  <c r="AA130" i="47" s="1"/>
  <c r="AI6" i="56"/>
  <c r="AV6" i="56"/>
  <c r="AJ6" i="56"/>
  <c r="T6" i="56"/>
  <c r="BG6" i="56"/>
  <c r="N7" i="56"/>
  <c r="O6" i="56"/>
  <c r="AT6" i="56"/>
  <c r="AB6" i="56"/>
  <c r="AG72" i="56"/>
  <c r="AQ17" i="56"/>
  <c r="AQ77" i="56"/>
  <c r="BA41" i="56"/>
  <c r="AG71" i="56"/>
  <c r="AQ12" i="56"/>
  <c r="M81" i="56"/>
  <c r="K65" i="56" s="1"/>
  <c r="D15" i="64" s="1"/>
  <c r="AQ78" i="56"/>
  <c r="BA46" i="56"/>
  <c r="AG130" i="47" s="1"/>
  <c r="X5" i="56"/>
  <c r="AC126" i="47" l="1"/>
  <c r="AA126" i="47"/>
  <c r="AG124" i="47"/>
  <c r="AH124" i="47"/>
  <c r="AG131" i="47"/>
  <c r="AH131" i="47"/>
  <c r="AE88" i="65"/>
  <c r="W88" i="65"/>
  <c r="V88" i="65"/>
  <c r="AJ88" i="65"/>
  <c r="O88" i="65"/>
  <c r="AC88" i="65"/>
  <c r="Q88" i="65"/>
  <c r="AK88" i="65"/>
  <c r="AD130" i="47"/>
  <c r="W55" i="7"/>
  <c r="AS55" i="7" s="1"/>
  <c r="B58" i="7"/>
  <c r="AP58" i="7" s="1"/>
  <c r="B55" i="7"/>
  <c r="I58" i="7"/>
  <c r="AQ58" i="7" s="1"/>
  <c r="I55" i="7"/>
  <c r="AQ55" i="7" s="1"/>
  <c r="AT58" i="7"/>
  <c r="P130" i="47"/>
  <c r="BK33" i="56"/>
  <c r="AJ124" i="47"/>
  <c r="AT59" i="7"/>
  <c r="AR58" i="7"/>
  <c r="AR57" i="7"/>
  <c r="AR60" i="7"/>
  <c r="AR59" i="7"/>
  <c r="AT57" i="7"/>
  <c r="AT60" i="7"/>
  <c r="AK58" i="7"/>
  <c r="AU58" i="7" s="1"/>
  <c r="Z130" i="47"/>
  <c r="W58" i="7"/>
  <c r="AS58" i="7" s="1"/>
  <c r="AB130" i="47"/>
  <c r="N130" i="47"/>
  <c r="AE130" i="47"/>
  <c r="L130" i="47"/>
  <c r="Q130" i="47"/>
  <c r="B57" i="7"/>
  <c r="AP57" i="7" s="1"/>
  <c r="J130" i="47"/>
  <c r="AK57" i="7"/>
  <c r="AU57" i="7" s="1"/>
  <c r="Z126" i="47"/>
  <c r="W57" i="7"/>
  <c r="AS57" i="7" s="1"/>
  <c r="I57" i="7"/>
  <c r="AQ57" i="7" s="1"/>
  <c r="L126" i="47"/>
  <c r="C61" i="7"/>
  <c r="C125" i="7" s="1"/>
  <c r="B60" i="7"/>
  <c r="AP60" i="7" s="1"/>
  <c r="B59" i="7"/>
  <c r="AP59" i="7" s="1"/>
  <c r="AK59" i="7"/>
  <c r="AU59" i="7" s="1"/>
  <c r="W59" i="7"/>
  <c r="AS59" i="7" s="1"/>
  <c r="I59" i="7"/>
  <c r="AQ59" i="7" s="1"/>
  <c r="J61" i="7"/>
  <c r="J125" i="7" s="1"/>
  <c r="AG61" i="7"/>
  <c r="AG125" i="7" s="1"/>
  <c r="E61" i="7"/>
  <c r="E125" i="7" s="1"/>
  <c r="AA61" i="7"/>
  <c r="AA125" i="7" s="1"/>
  <c r="AI61" i="7"/>
  <c r="AI125" i="7" s="1"/>
  <c r="Q61" i="7"/>
  <c r="Q125" i="7" s="1"/>
  <c r="Y61" i="7"/>
  <c r="Y125" i="7" s="1"/>
  <c r="AD61" i="7"/>
  <c r="R61" i="7"/>
  <c r="R125" i="7" s="1"/>
  <c r="AB61" i="7"/>
  <c r="AB125" i="7" s="1"/>
  <c r="P61" i="7"/>
  <c r="H61" i="7"/>
  <c r="H125" i="7" s="1"/>
  <c r="M61" i="7"/>
  <c r="M125" i="7" s="1"/>
  <c r="U61" i="7"/>
  <c r="U125" i="7" s="1"/>
  <c r="AC61" i="7"/>
  <c r="AC125" i="7" s="1"/>
  <c r="L61" i="7"/>
  <c r="L125" i="7" s="1"/>
  <c r="N128" i="47"/>
  <c r="AP128" i="47"/>
  <c r="AB128" i="47"/>
  <c r="AC128" i="47"/>
  <c r="O128" i="47"/>
  <c r="BA27" i="56"/>
  <c r="BA32" i="56"/>
  <c r="Z128" i="47"/>
  <c r="L128" i="47"/>
  <c r="BK42" i="56"/>
  <c r="Y124" i="47"/>
  <c r="AQ75" i="56"/>
  <c r="BA26" i="56"/>
  <c r="Y126" i="47"/>
  <c r="BK47" i="56"/>
  <c r="AN131" i="47" s="1"/>
  <c r="P128" i="47"/>
  <c r="M128" i="47"/>
  <c r="AD128" i="47"/>
  <c r="AA128" i="47"/>
  <c r="AK60" i="7"/>
  <c r="AU60" i="7" s="1"/>
  <c r="AO128" i="47"/>
  <c r="BA31" i="56"/>
  <c r="AQ74" i="56"/>
  <c r="X80" i="47"/>
  <c r="W60" i="7"/>
  <c r="AS60" i="7" s="1"/>
  <c r="J80" i="47"/>
  <c r="I60" i="7"/>
  <c r="AQ60" i="7" s="1"/>
  <c r="AO80" i="47"/>
  <c r="AL80" i="47"/>
  <c r="AD80" i="47"/>
  <c r="P80" i="47"/>
  <c r="CB81" i="56"/>
  <c r="BW7" i="56"/>
  <c r="BI6" i="56"/>
  <c r="AO70" i="56"/>
  <c r="AO81" i="56" s="1"/>
  <c r="AY7" i="56"/>
  <c r="AH130" i="47" s="1"/>
  <c r="AE7" i="56"/>
  <c r="T130" i="47" s="1"/>
  <c r="X6" i="56"/>
  <c r="AR6" i="56"/>
  <c r="BI70" i="56"/>
  <c r="BI81" i="56" s="1"/>
  <c r="AO6" i="56"/>
  <c r="BK13" i="56"/>
  <c r="CA7" i="56"/>
  <c r="U7" i="56"/>
  <c r="M130" i="47" s="1"/>
  <c r="BV7" i="56"/>
  <c r="BY7" i="56"/>
  <c r="BL6" i="56"/>
  <c r="BN7" i="56"/>
  <c r="N6" i="56"/>
  <c r="AM68" i="7"/>
  <c r="BA78" i="56"/>
  <c r="BK46" i="56"/>
  <c r="AN130" i="47" s="1"/>
  <c r="AQ71" i="56"/>
  <c r="BA12" i="56"/>
  <c r="AH126" i="47" s="1"/>
  <c r="BA77" i="56"/>
  <c r="BK41" i="56"/>
  <c r="AQ72" i="56"/>
  <c r="BA17" i="56"/>
  <c r="AG128" i="47" l="1"/>
  <c r="AH128" i="47"/>
  <c r="AJ126" i="47"/>
  <c r="AG126" i="47"/>
  <c r="BP33" i="56"/>
  <c r="AN124" i="47"/>
  <c r="AL88" i="65"/>
  <c r="X88" i="65"/>
  <c r="P88" i="65"/>
  <c r="AD88" i="65"/>
  <c r="J88" i="65"/>
  <c r="AP55" i="7"/>
  <c r="AM55" i="7"/>
  <c r="BK26" i="56"/>
  <c r="AJ128" i="47"/>
  <c r="AD125" i="7"/>
  <c r="AT125" i="7" s="1"/>
  <c r="AT61" i="7"/>
  <c r="P125" i="7"/>
  <c r="AR125" i="7" s="1"/>
  <c r="AR61" i="7"/>
  <c r="AM57" i="7"/>
  <c r="B61" i="7"/>
  <c r="AM59" i="7"/>
  <c r="W61" i="7"/>
  <c r="AK61" i="7"/>
  <c r="I61" i="7"/>
  <c r="Y5" i="61"/>
  <c r="Y5" i="63"/>
  <c r="BK27" i="56"/>
  <c r="BK32" i="56"/>
  <c r="BP42" i="56"/>
  <c r="AF124" i="47"/>
  <c r="BP47" i="56"/>
  <c r="AF126" i="47"/>
  <c r="BA74" i="56"/>
  <c r="BA75" i="56"/>
  <c r="BK31" i="56"/>
  <c r="AM56" i="7"/>
  <c r="AM54" i="7"/>
  <c r="AM58" i="7"/>
  <c r="AE70" i="56"/>
  <c r="AE81" i="56" s="1"/>
  <c r="U6" i="56"/>
  <c r="AE6" i="56"/>
  <c r="AY70" i="56"/>
  <c r="AY81" i="56" s="1"/>
  <c r="AY6" i="56"/>
  <c r="U70" i="56"/>
  <c r="U81" i="56" s="1"/>
  <c r="BP13" i="56"/>
  <c r="M7" i="56"/>
  <c r="BN6" i="56"/>
  <c r="BN70" i="56"/>
  <c r="BN81" i="56" s="1"/>
  <c r="AM52" i="7"/>
  <c r="Y5" i="56"/>
  <c r="BA72" i="56"/>
  <c r="BK17" i="56"/>
  <c r="BP41" i="56"/>
  <c r="BK77" i="56"/>
  <c r="BA71" i="56"/>
  <c r="BK12" i="56"/>
  <c r="AN126" i="47" s="1"/>
  <c r="BK78" i="56"/>
  <c r="BP46" i="56"/>
  <c r="BP26" i="56" l="1"/>
  <c r="AN128" i="47"/>
  <c r="I125" i="7"/>
  <c r="AQ125" i="7" s="1"/>
  <c r="AQ61" i="7"/>
  <c r="B125" i="7"/>
  <c r="AP125" i="7" s="1"/>
  <c r="AP61" i="7"/>
  <c r="W125" i="7"/>
  <c r="AS125" i="7" s="1"/>
  <c r="AS61" i="7"/>
  <c r="AK125" i="7"/>
  <c r="AU125" i="7" s="1"/>
  <c r="AU61" i="7"/>
  <c r="Q184" i="47"/>
  <c r="Q178" i="65" s="1"/>
  <c r="Z88" i="25"/>
  <c r="P184" i="47"/>
  <c r="P178" i="65" s="1"/>
  <c r="AM126" i="47"/>
  <c r="Y88" i="25"/>
  <c r="AA88" i="25"/>
  <c r="X88" i="25"/>
  <c r="Z5" i="61"/>
  <c r="Z5" i="63"/>
  <c r="BP27" i="56"/>
  <c r="BP32" i="56"/>
  <c r="BK74" i="56"/>
  <c r="BP78" i="56"/>
  <c r="BK75" i="56"/>
  <c r="AM124" i="47"/>
  <c r="BP77" i="56"/>
  <c r="BP31" i="56"/>
  <c r="Q223" i="47"/>
  <c r="Q216" i="65" s="1"/>
  <c r="P223" i="47"/>
  <c r="P216" i="65" s="1"/>
  <c r="S223" i="47"/>
  <c r="S216" i="65" s="1"/>
  <c r="Q214" i="47"/>
  <c r="P214" i="47"/>
  <c r="S214" i="47"/>
  <c r="CB7" i="56"/>
  <c r="M6" i="56"/>
  <c r="BQ7" i="56"/>
  <c r="BB1" i="56" s="1"/>
  <c r="Q5" i="64"/>
  <c r="Z5" i="56"/>
  <c r="BK71" i="56"/>
  <c r="BP12" i="56"/>
  <c r="BP71" i="56" s="1"/>
  <c r="BK72" i="56"/>
  <c r="BP17" i="56"/>
  <c r="BP72" i="56" s="1"/>
  <c r="BP74" i="56" l="1"/>
  <c r="AA5" i="61"/>
  <c r="AA5" i="63"/>
  <c r="BP75" i="56"/>
  <c r="R5" i="64"/>
  <c r="AA5" i="56"/>
  <c r="AB5" i="61" l="1"/>
  <c r="AB5" i="63"/>
  <c r="S5" i="64"/>
  <c r="AB5" i="56"/>
  <c r="AC5" i="61" l="1"/>
  <c r="AC5" i="63"/>
  <c r="T5" i="64"/>
  <c r="AC5" i="56"/>
  <c r="AD5" i="61" l="1"/>
  <c r="AD5" i="63"/>
  <c r="AD5" i="56"/>
  <c r="AH5" i="45"/>
  <c r="U5" i="64" s="1"/>
  <c r="AH5" i="61" l="1"/>
  <c r="AH5" i="63"/>
  <c r="AI5" i="45"/>
  <c r="V5" i="64" s="1"/>
  <c r="AH5" i="56"/>
  <c r="AI5" i="61" l="1"/>
  <c r="AI5" i="63"/>
  <c r="AJ5" i="45"/>
  <c r="W5" i="64" s="1"/>
  <c r="AI5" i="56"/>
  <c r="AT247" i="47" a="1"/>
  <c r="AT247" i="47" s="1"/>
  <c r="AT225" i="47" a="1"/>
  <c r="AT225" i="47" s="1"/>
  <c r="J225" i="47"/>
  <c r="AT233" i="47" a="1"/>
  <c r="AT233" i="47" s="1"/>
  <c r="J233" i="47"/>
  <c r="AT228" i="47" a="1"/>
  <c r="AT228" i="47" s="1"/>
  <c r="J228" i="47"/>
  <c r="AT224" i="47" a="1"/>
  <c r="AT224" i="47" s="1"/>
  <c r="J224" i="47"/>
  <c r="AT218" i="47" a="1"/>
  <c r="AT218" i="47" s="1"/>
  <c r="J218" i="47"/>
  <c r="AT206" i="47" a="1"/>
  <c r="AT206" i="47" s="1"/>
  <c r="AT215" i="47" a="1"/>
  <c r="AT215" i="47" s="1"/>
  <c r="J215" i="47"/>
  <c r="AT267" i="47" a="1"/>
  <c r="AT267" i="47" s="1"/>
  <c r="J267" i="47"/>
  <c r="AT221" i="47" a="1"/>
  <c r="AT221" i="47" s="1"/>
  <c r="J221" i="47"/>
  <c r="AT223" i="47" a="1"/>
  <c r="AT223" i="47" s="1"/>
  <c r="AT201" i="47" a="1"/>
  <c r="AT201" i="47" s="1"/>
  <c r="AT232" i="47" a="1"/>
  <c r="AT232" i="47" s="1"/>
  <c r="J232" i="47"/>
  <c r="AT266" i="47" a="1"/>
  <c r="AT266" i="47" s="1"/>
  <c r="AT198" i="47"/>
  <c r="J205" i="65" l="1"/>
  <c r="J234" i="65"/>
  <c r="J226" i="65"/>
  <c r="J231" i="65"/>
  <c r="J215" i="65"/>
  <c r="AJ5" i="61"/>
  <c r="AJ5" i="63"/>
  <c r="AK5" i="45"/>
  <c r="X5" i="64" s="1"/>
  <c r="AJ5" i="56"/>
  <c r="J210" i="47"/>
  <c r="AT211" i="47"/>
  <c r="J211" i="47"/>
  <c r="J221" i="65" s="1"/>
  <c r="AT210" i="47"/>
  <c r="AK5" i="61" l="1"/>
  <c r="AK5" i="63"/>
  <c r="AL5" i="45"/>
  <c r="Y5" i="64" s="1"/>
  <c r="AK5" i="56"/>
  <c r="AL5" i="61" l="1"/>
  <c r="AL5" i="63"/>
  <c r="AM5" i="45"/>
  <c r="Z5" i="64" s="1"/>
  <c r="AL5" i="56"/>
  <c r="AD32" i="43"/>
  <c r="AM5" i="61" l="1"/>
  <c r="AM5" i="63"/>
  <c r="AN5" i="45"/>
  <c r="AA5" i="64" s="1"/>
  <c r="AM5" i="56"/>
  <c r="AN5" i="61" l="1"/>
  <c r="AN5" i="63"/>
  <c r="AN5" i="56"/>
  <c r="AR5" i="45"/>
  <c r="AB5" i="64" s="1"/>
  <c r="AR5" i="61" l="1"/>
  <c r="AR5" i="63"/>
  <c r="AS5" i="45"/>
  <c r="AC5" i="64" s="1"/>
  <c r="AR5" i="56"/>
  <c r="AS5" i="61" l="1"/>
  <c r="AS5" i="63"/>
  <c r="AT5" i="45"/>
  <c r="AD5" i="64" s="1"/>
  <c r="AS5" i="56"/>
  <c r="AT5" i="61" l="1"/>
  <c r="AT5" i="63"/>
  <c r="AU5" i="45"/>
  <c r="AE5" i="64" s="1"/>
  <c r="AT5" i="56"/>
  <c r="D60" i="42"/>
  <c r="D70" i="42" s="1"/>
  <c r="N70" i="42" s="1"/>
  <c r="BN45" i="42"/>
  <c r="BI45" i="42"/>
  <c r="AY45" i="42"/>
  <c r="AO45" i="42"/>
  <c r="AE45" i="42"/>
  <c r="U45" i="42"/>
  <c r="BN44" i="42"/>
  <c r="BI44" i="42"/>
  <c r="AY44" i="42"/>
  <c r="AO44" i="42"/>
  <c r="AE44" i="42"/>
  <c r="U44" i="42"/>
  <c r="BN43" i="42"/>
  <c r="BI43" i="42"/>
  <c r="AY43" i="42"/>
  <c r="AO43" i="42"/>
  <c r="AE43" i="42"/>
  <c r="U43" i="42"/>
  <c r="Q70" i="42" l="1"/>
  <c r="BF70" i="42"/>
  <c r="BB70" i="42"/>
  <c r="AX70" i="42"/>
  <c r="AT70" i="42"/>
  <c r="AK70" i="42"/>
  <c r="AC70" i="42"/>
  <c r="Y70" i="42"/>
  <c r="T70" i="42"/>
  <c r="P70" i="42"/>
  <c r="BM70" i="42"/>
  <c r="BE70" i="42"/>
  <c r="AW70" i="42"/>
  <c r="AS70" i="42"/>
  <c r="AN70" i="42"/>
  <c r="AJ70" i="42"/>
  <c r="AB70" i="42"/>
  <c r="S70" i="42"/>
  <c r="O70" i="42"/>
  <c r="BL70" i="42"/>
  <c r="BH70" i="42"/>
  <c r="BD70" i="42"/>
  <c r="AV70" i="42"/>
  <c r="AR70" i="42"/>
  <c r="AM70" i="42"/>
  <c r="AI70" i="42"/>
  <c r="AA70" i="42"/>
  <c r="X70" i="42"/>
  <c r="R70" i="42"/>
  <c r="BG70" i="42"/>
  <c r="BC70" i="42"/>
  <c r="AU70" i="42"/>
  <c r="AL70" i="42"/>
  <c r="AH70" i="42"/>
  <c r="AD70" i="42"/>
  <c r="Z70" i="42"/>
  <c r="AU5" i="61"/>
  <c r="AU5" i="63"/>
  <c r="M43" i="42"/>
  <c r="AV5" i="45"/>
  <c r="AF5" i="64" s="1"/>
  <c r="AU5" i="56"/>
  <c r="M45" i="42"/>
  <c r="CB45" i="42" s="1"/>
  <c r="M44" i="42"/>
  <c r="CB44" i="42" s="1"/>
  <c r="X77" i="43"/>
  <c r="M70" i="42" l="1"/>
  <c r="AV5" i="61"/>
  <c r="AV5" i="63"/>
  <c r="CB43" i="42"/>
  <c r="BM77" i="43"/>
  <c r="BH77" i="43"/>
  <c r="BF77" i="43"/>
  <c r="BD77" i="43"/>
  <c r="BB77" i="43"/>
  <c r="AX77" i="43"/>
  <c r="AV77" i="43"/>
  <c r="AT77" i="43"/>
  <c r="AR77" i="43"/>
  <c r="BL77" i="43"/>
  <c r="BG77" i="43"/>
  <c r="BE77" i="43"/>
  <c r="BC77" i="43"/>
  <c r="AW77" i="43"/>
  <c r="AU77" i="43"/>
  <c r="AS77" i="43"/>
  <c r="AM77" i="43"/>
  <c r="AK77" i="43"/>
  <c r="AI77" i="43"/>
  <c r="AD77" i="43"/>
  <c r="AB77" i="43"/>
  <c r="Z77" i="43"/>
  <c r="AN77" i="43"/>
  <c r="AL77" i="43"/>
  <c r="AJ77" i="43"/>
  <c r="AH77" i="43"/>
  <c r="AC77" i="43"/>
  <c r="AA77" i="43"/>
  <c r="Y77" i="43"/>
  <c r="T77" i="43"/>
  <c r="R77" i="43"/>
  <c r="P77" i="43"/>
  <c r="N77" i="43"/>
  <c r="S77" i="43"/>
  <c r="Q77" i="43"/>
  <c r="O77" i="43"/>
  <c r="AW5" i="45"/>
  <c r="AG5" i="64" s="1"/>
  <c r="AV5" i="56"/>
  <c r="AW5" i="61" l="1"/>
  <c r="AW5" i="63"/>
  <c r="AX5" i="45"/>
  <c r="AH5" i="64" s="1"/>
  <c r="AW5" i="56"/>
  <c r="BL11" i="45"/>
  <c r="BH11" i="45"/>
  <c r="BG11" i="45"/>
  <c r="BL17" i="45"/>
  <c r="BH17" i="45"/>
  <c r="BG17" i="45"/>
  <c r="BL23" i="45"/>
  <c r="BH23" i="45"/>
  <c r="BG23" i="45"/>
  <c r="BL29" i="45"/>
  <c r="BH29" i="45"/>
  <c r="BG29" i="45"/>
  <c r="BL41" i="45"/>
  <c r="AK12" i="7" s="1"/>
  <c r="AU12" i="7" s="1"/>
  <c r="BH41" i="45"/>
  <c r="BG41" i="45"/>
  <c r="BH47" i="45"/>
  <c r="BG47" i="45"/>
  <c r="BL53" i="45"/>
  <c r="BH53" i="45"/>
  <c r="BL110" i="45"/>
  <c r="AK14" i="7" s="1"/>
  <c r="AU14" i="7" s="1"/>
  <c r="BH110" i="45"/>
  <c r="BL65" i="45"/>
  <c r="AK21" i="7" s="1"/>
  <c r="AU21" i="7" s="1"/>
  <c r="BH65" i="45"/>
  <c r="AJ21" i="7" s="1"/>
  <c r="BL59" i="45"/>
  <c r="AK18" i="7" s="1"/>
  <c r="AU18" i="7" s="1"/>
  <c r="BH59" i="45"/>
  <c r="AJ18" i="7" s="1"/>
  <c r="BG59" i="45"/>
  <c r="AI18" i="7" s="1"/>
  <c r="M51" i="25"/>
  <c r="M50" i="25"/>
  <c r="CB49" i="25"/>
  <c r="CB48" i="25"/>
  <c r="M43" i="25"/>
  <c r="CB43" i="25" s="1"/>
  <c r="M42" i="25"/>
  <c r="CB42" i="25" s="1"/>
  <c r="M41" i="25"/>
  <c r="CB41" i="25" s="1"/>
  <c r="M40" i="25"/>
  <c r="CB40" i="25" s="1"/>
  <c r="CB73" i="43"/>
  <c r="M72" i="43"/>
  <c r="CB72" i="43" s="1"/>
  <c r="M71" i="43"/>
  <c r="M70" i="43"/>
  <c r="CB70" i="43" s="1"/>
  <c r="M69" i="43"/>
  <c r="CB69" i="43" s="1"/>
  <c r="M68" i="43"/>
  <c r="CB68" i="43" s="1"/>
  <c r="M67" i="43"/>
  <c r="CB67" i="43" s="1"/>
  <c r="M66" i="43"/>
  <c r="CB66" i="43" s="1"/>
  <c r="M65" i="43"/>
  <c r="CB65" i="43" s="1"/>
  <c r="AJ14" i="7" l="1"/>
  <c r="AI12" i="7"/>
  <c r="AJ12" i="7"/>
  <c r="AK28" i="7"/>
  <c r="AU28" i="7" s="1"/>
  <c r="AJ28" i="7"/>
  <c r="AJ146" i="7"/>
  <c r="AJ17" i="7"/>
  <c r="AK17" i="7"/>
  <c r="AU17" i="7" s="1"/>
  <c r="AJ25" i="7"/>
  <c r="AJ24" i="7"/>
  <c r="AI146" i="7"/>
  <c r="AJ30" i="7"/>
  <c r="AK24" i="7"/>
  <c r="AU24" i="7" s="1"/>
  <c r="AJ15" i="7"/>
  <c r="AJ33" i="7"/>
  <c r="AI15" i="7"/>
  <c r="AK34" i="7"/>
  <c r="AU34" i="7" s="1"/>
  <c r="AK8" i="7"/>
  <c r="AO25" i="47"/>
  <c r="AI34" i="7"/>
  <c r="AP25" i="47"/>
  <c r="AJ34" i="7"/>
  <c r="AK30" i="7"/>
  <c r="AU30" i="7" s="1"/>
  <c r="AJ31" i="7"/>
  <c r="AK31" i="7"/>
  <c r="AO37" i="47"/>
  <c r="AP37" i="47"/>
  <c r="AO41" i="47"/>
  <c r="AP41" i="47"/>
  <c r="AP29" i="47"/>
  <c r="AX5" i="61"/>
  <c r="AX5" i="63"/>
  <c r="AJ32" i="7"/>
  <c r="AO33" i="47"/>
  <c r="AO29" i="47"/>
  <c r="AP33" i="47"/>
  <c r="AJ16" i="7"/>
  <c r="AJ8" i="7"/>
  <c r="AP10" i="47"/>
  <c r="AK16" i="7"/>
  <c r="AU16" i="7" s="1"/>
  <c r="AL26" i="47"/>
  <c r="AP19" i="47"/>
  <c r="AK33" i="7"/>
  <c r="AU33" i="7" s="1"/>
  <c r="AK32" i="7"/>
  <c r="AU32" i="7" s="1"/>
  <c r="AK25" i="7"/>
  <c r="AP42" i="47"/>
  <c r="AP21" i="47"/>
  <c r="AL30" i="47"/>
  <c r="AN26" i="47"/>
  <c r="AP16" i="47"/>
  <c r="AP114" i="47"/>
  <c r="CB52" i="25"/>
  <c r="CB50" i="25"/>
  <c r="CB51" i="25"/>
  <c r="AP120" i="47"/>
  <c r="AP121" i="47"/>
  <c r="AP127" i="47"/>
  <c r="AP22" i="47"/>
  <c r="AP20" i="47"/>
  <c r="AP67" i="47"/>
  <c r="AP129" i="47"/>
  <c r="CB71" i="43"/>
  <c r="AX5" i="56"/>
  <c r="BB5" i="45"/>
  <c r="AI5" i="64" s="1"/>
  <c r="AI152" i="7" l="1"/>
  <c r="AU31" i="7"/>
  <c r="AK157" i="7"/>
  <c r="AU157" i="7" s="1"/>
  <c r="AU25" i="7"/>
  <c r="AK143" i="7"/>
  <c r="AU143" i="7" s="1"/>
  <c r="AU8" i="7"/>
  <c r="AK146" i="7"/>
  <c r="AU146" i="7" s="1"/>
  <c r="AK161" i="7"/>
  <c r="AU161" i="7" s="1"/>
  <c r="AK152" i="7"/>
  <c r="AU152" i="7" s="1"/>
  <c r="AJ147" i="7"/>
  <c r="AK160" i="7"/>
  <c r="AU160" i="7" s="1"/>
  <c r="AK147" i="7"/>
  <c r="AU147" i="7" s="1"/>
  <c r="AJ143" i="7"/>
  <c r="AJ159" i="7"/>
  <c r="AJ160" i="7"/>
  <c r="AJ157" i="7"/>
  <c r="AJ161" i="7"/>
  <c r="AK159" i="7"/>
  <c r="AU159" i="7" s="1"/>
  <c r="BB5" i="61"/>
  <c r="BB5" i="63"/>
  <c r="BC5" i="45"/>
  <c r="AJ5" i="64" s="1"/>
  <c r="BB5" i="56"/>
  <c r="BC5" i="61" l="1"/>
  <c r="BC5" i="63"/>
  <c r="BD5" i="45"/>
  <c r="AK5" i="64" s="1"/>
  <c r="BC5" i="56"/>
  <c r="BI111" i="45"/>
  <c r="U111" i="45"/>
  <c r="BD5" i="61" l="1"/>
  <c r="BD5" i="63"/>
  <c r="BE5" i="45"/>
  <c r="AL5" i="64" s="1"/>
  <c r="BD5" i="56"/>
  <c r="BE5" i="61" l="1"/>
  <c r="BE5" i="63"/>
  <c r="BF5" i="45"/>
  <c r="AM5" i="64" s="1"/>
  <c r="BE5" i="56"/>
  <c r="J217" i="47"/>
  <c r="J202" i="65" s="1"/>
  <c r="J192" i="47"/>
  <c r="J181" i="65" s="1"/>
  <c r="BF5" i="61" l="1"/>
  <c r="BF5" i="63"/>
  <c r="BG5" i="45"/>
  <c r="AN5" i="64" s="1"/>
  <c r="BF5" i="56"/>
  <c r="O76" i="43"/>
  <c r="O86" i="43" s="1"/>
  <c r="N76" i="43"/>
  <c r="N86" i="43" s="1"/>
  <c r="BG5" i="61" l="1"/>
  <c r="BG5" i="63"/>
  <c r="BH5" i="45"/>
  <c r="BG5" i="56"/>
  <c r="BH5" i="63" l="1"/>
  <c r="AO5" i="64"/>
  <c r="BH5" i="61"/>
  <c r="BL5" i="45"/>
  <c r="AP5" i="64" s="1"/>
  <c r="BH5" i="56"/>
  <c r="AO116" i="47"/>
  <c r="AN116" i="47"/>
  <c r="AN81" i="65" s="1"/>
  <c r="AM116" i="47"/>
  <c r="AF116" i="47"/>
  <c r="Y116" i="47"/>
  <c r="R116" i="47"/>
  <c r="M116" i="47"/>
  <c r="K116" i="47"/>
  <c r="BM40" i="43"/>
  <c r="BL40" i="43"/>
  <c r="BH40" i="43"/>
  <c r="BG40" i="43"/>
  <c r="BF40" i="43"/>
  <c r="BE40" i="43"/>
  <c r="BD40" i="43"/>
  <c r="BC40" i="43"/>
  <c r="BB40" i="43"/>
  <c r="AX40" i="43"/>
  <c r="AW40" i="43"/>
  <c r="AV40" i="43"/>
  <c r="AU40" i="43"/>
  <c r="AT40" i="43"/>
  <c r="AS40" i="43"/>
  <c r="AN40" i="43"/>
  <c r="AH40" i="43"/>
  <c r="AD40" i="43"/>
  <c r="AC40" i="43"/>
  <c r="AB40" i="43"/>
  <c r="AA40" i="43"/>
  <c r="Z40" i="43"/>
  <c r="Y40" i="43"/>
  <c r="T40" i="43"/>
  <c r="Q40" i="43"/>
  <c r="O40" i="43"/>
  <c r="N40" i="43"/>
  <c r="BM36" i="43"/>
  <c r="BL36" i="43"/>
  <c r="BH36" i="43"/>
  <c r="BG36" i="43"/>
  <c r="BF36" i="43"/>
  <c r="BE36" i="43"/>
  <c r="BD36" i="43"/>
  <c r="BC36" i="43"/>
  <c r="BB36" i="43"/>
  <c r="AX36" i="43"/>
  <c r="AW36" i="43"/>
  <c r="AV36" i="43"/>
  <c r="AU36" i="43"/>
  <c r="AT36" i="43"/>
  <c r="AS36" i="43"/>
  <c r="AR36" i="43"/>
  <c r="AN36" i="43"/>
  <c r="AM36" i="43"/>
  <c r="AL36" i="43"/>
  <c r="AK36" i="43"/>
  <c r="AJ36" i="43"/>
  <c r="AI36" i="43"/>
  <c r="AH36" i="43"/>
  <c r="AD36" i="43"/>
  <c r="AC36" i="43"/>
  <c r="AB36" i="43"/>
  <c r="AA36" i="43"/>
  <c r="Z36" i="43"/>
  <c r="Y36" i="43"/>
  <c r="T36" i="43"/>
  <c r="Q36" i="43"/>
  <c r="O36" i="43"/>
  <c r="N36" i="43"/>
  <c r="BM32" i="43"/>
  <c r="BL32" i="43"/>
  <c r="BH32" i="43"/>
  <c r="BG32" i="43"/>
  <c r="BF32" i="43"/>
  <c r="BE32" i="43"/>
  <c r="BD32" i="43"/>
  <c r="BC32" i="43"/>
  <c r="BB32" i="43"/>
  <c r="AX32" i="43"/>
  <c r="AW32" i="43"/>
  <c r="AV32" i="43"/>
  <c r="AU32" i="43"/>
  <c r="AT32" i="43"/>
  <c r="AS32" i="43"/>
  <c r="AR32" i="43"/>
  <c r="AN32" i="43"/>
  <c r="AM32" i="43"/>
  <c r="AL32" i="43"/>
  <c r="AK32" i="43"/>
  <c r="AJ32" i="43"/>
  <c r="AI32" i="43"/>
  <c r="AH32" i="43"/>
  <c r="AC32" i="43"/>
  <c r="AB32" i="43"/>
  <c r="AA32" i="43"/>
  <c r="Z32" i="43"/>
  <c r="Y32" i="43"/>
  <c r="T32" i="43"/>
  <c r="Q32" i="43"/>
  <c r="O32" i="43"/>
  <c r="N32" i="43"/>
  <c r="BM28" i="43"/>
  <c r="BL28" i="43"/>
  <c r="BH28" i="43"/>
  <c r="BG28" i="43"/>
  <c r="BF28" i="43"/>
  <c r="BE28" i="43"/>
  <c r="BD28" i="43"/>
  <c r="BC28" i="43"/>
  <c r="BB28" i="43"/>
  <c r="AX28" i="43"/>
  <c r="AW28" i="43"/>
  <c r="AV28" i="43"/>
  <c r="AU28" i="43"/>
  <c r="AT28" i="43"/>
  <c r="AS28" i="43"/>
  <c r="AR28" i="43"/>
  <c r="AN28" i="43"/>
  <c r="AM28" i="43"/>
  <c r="AL28" i="43"/>
  <c r="AK28" i="43"/>
  <c r="AJ28" i="43"/>
  <c r="AI28" i="43"/>
  <c r="AH28" i="43"/>
  <c r="AD28" i="43"/>
  <c r="AC28" i="43"/>
  <c r="AB28" i="43"/>
  <c r="AA28" i="43"/>
  <c r="Z28" i="43"/>
  <c r="Y28" i="43"/>
  <c r="T28" i="43"/>
  <c r="Q28" i="43"/>
  <c r="O28" i="43"/>
  <c r="N28" i="43"/>
  <c r="BM23" i="43"/>
  <c r="BL23" i="43"/>
  <c r="AP107" i="47" s="1"/>
  <c r="BH23" i="43"/>
  <c r="BG23" i="43"/>
  <c r="BF23" i="43"/>
  <c r="BE23" i="43"/>
  <c r="BD23" i="43"/>
  <c r="BB23" i="43"/>
  <c r="AX23" i="43"/>
  <c r="AW23" i="43"/>
  <c r="AV23" i="43"/>
  <c r="AU23" i="43"/>
  <c r="AT23" i="43"/>
  <c r="AS23" i="43"/>
  <c r="AR23" i="43"/>
  <c r="AN23" i="43"/>
  <c r="AM23" i="43"/>
  <c r="AL23" i="43"/>
  <c r="AK23" i="43"/>
  <c r="AI23" i="43"/>
  <c r="AH23" i="43"/>
  <c r="AD23" i="43"/>
  <c r="AC23" i="43"/>
  <c r="AB23" i="43"/>
  <c r="AA23" i="43"/>
  <c r="Z23" i="43"/>
  <c r="Y23" i="43"/>
  <c r="T23" i="43"/>
  <c r="Q23" i="43"/>
  <c r="O23" i="43"/>
  <c r="N23" i="43"/>
  <c r="BM19" i="43"/>
  <c r="BL19" i="43"/>
  <c r="BH19" i="43"/>
  <c r="BG19" i="43"/>
  <c r="BF19" i="43"/>
  <c r="BE19" i="43"/>
  <c r="BD19" i="43"/>
  <c r="BC19" i="43"/>
  <c r="BB19" i="43"/>
  <c r="AX19" i="43"/>
  <c r="AW19" i="43"/>
  <c r="AV19" i="43"/>
  <c r="AU19" i="43"/>
  <c r="AT19" i="43"/>
  <c r="AS19" i="43"/>
  <c r="AR19" i="43"/>
  <c r="AN19" i="43"/>
  <c r="AM19" i="43"/>
  <c r="AL19" i="43"/>
  <c r="AK19" i="43"/>
  <c r="AJ19" i="43"/>
  <c r="AI19" i="43"/>
  <c r="AH19" i="43"/>
  <c r="AD19" i="43"/>
  <c r="AC19" i="43"/>
  <c r="AB19" i="43"/>
  <c r="AA19" i="43"/>
  <c r="Z19" i="43"/>
  <c r="Y19" i="43"/>
  <c r="T19" i="43"/>
  <c r="Q19" i="43"/>
  <c r="O19" i="43"/>
  <c r="N19" i="43"/>
  <c r="BM15" i="43"/>
  <c r="BL15" i="43"/>
  <c r="BH15" i="43"/>
  <c r="BG15" i="43"/>
  <c r="BF15" i="43"/>
  <c r="BE15" i="43"/>
  <c r="BD15" i="43"/>
  <c r="BC15" i="43"/>
  <c r="BB15" i="43"/>
  <c r="AX15" i="43"/>
  <c r="AW15" i="43"/>
  <c r="AV15" i="43"/>
  <c r="AU15" i="43"/>
  <c r="AT15" i="43"/>
  <c r="AS15" i="43"/>
  <c r="AR15" i="43"/>
  <c r="AN15" i="43"/>
  <c r="AM15" i="43"/>
  <c r="AL15" i="43"/>
  <c r="AK15" i="43"/>
  <c r="AJ15" i="43"/>
  <c r="AI15" i="43"/>
  <c r="AH15" i="43"/>
  <c r="AD15" i="43"/>
  <c r="AC15" i="43"/>
  <c r="AB15" i="43"/>
  <c r="AA15" i="43"/>
  <c r="Z15" i="43"/>
  <c r="Y15" i="43"/>
  <c r="T15" i="43"/>
  <c r="Q15" i="43"/>
  <c r="O15" i="43"/>
  <c r="N15" i="43"/>
  <c r="BM11" i="43"/>
  <c r="BL11" i="43"/>
  <c r="BH11" i="43"/>
  <c r="BG11" i="43"/>
  <c r="BF11" i="43"/>
  <c r="BE11" i="43"/>
  <c r="BD11" i="43"/>
  <c r="BC11" i="43"/>
  <c r="BB11" i="43"/>
  <c r="AX11" i="43"/>
  <c r="AW11" i="43"/>
  <c r="AV11" i="43"/>
  <c r="AU11" i="43"/>
  <c r="AT11" i="43"/>
  <c r="AS11" i="43"/>
  <c r="AR11" i="43"/>
  <c r="AN11" i="43"/>
  <c r="AM11" i="43"/>
  <c r="AL11" i="43"/>
  <c r="AK11" i="43"/>
  <c r="AJ11" i="43"/>
  <c r="AI11" i="43"/>
  <c r="AH11" i="43"/>
  <c r="AD11" i="43"/>
  <c r="AC11" i="43"/>
  <c r="AB11" i="43"/>
  <c r="AA11" i="43"/>
  <c r="Z11" i="43"/>
  <c r="Y11" i="43"/>
  <c r="T11" i="43"/>
  <c r="Q11" i="43"/>
  <c r="O11" i="43"/>
  <c r="N11" i="43"/>
  <c r="P11" i="43"/>
  <c r="P40" i="43"/>
  <c r="P36" i="43"/>
  <c r="P32" i="43"/>
  <c r="P28" i="43"/>
  <c r="P23" i="43"/>
  <c r="P19" i="43"/>
  <c r="P15" i="43"/>
  <c r="F85" i="43"/>
  <c r="F84" i="43"/>
  <c r="F83" i="43"/>
  <c r="F82" i="43"/>
  <c r="F81" i="43"/>
  <c r="F80" i="43"/>
  <c r="F79" i="43"/>
  <c r="F78" i="43"/>
  <c r="F77" i="43"/>
  <c r="F76" i="43"/>
  <c r="E85" i="43"/>
  <c r="E84" i="43"/>
  <c r="E83" i="43"/>
  <c r="AY81" i="65" l="1"/>
  <c r="R37" i="7"/>
  <c r="AJ39" i="7"/>
  <c r="S37" i="7"/>
  <c r="W37" i="7"/>
  <c r="E39" i="7"/>
  <c r="T37" i="7"/>
  <c r="Q37" i="7"/>
  <c r="U37" i="7"/>
  <c r="O44" i="7"/>
  <c r="P98" i="47"/>
  <c r="AL50" i="7"/>
  <c r="B37" i="7"/>
  <c r="AJ37" i="7"/>
  <c r="AL37" i="7"/>
  <c r="AE103" i="47"/>
  <c r="C42" i="7"/>
  <c r="B50" i="7"/>
  <c r="X103" i="47"/>
  <c r="C50" i="7"/>
  <c r="AC42" i="7"/>
  <c r="AJ50" i="7"/>
  <c r="AL103" i="47"/>
  <c r="D49" i="7"/>
  <c r="J103" i="47"/>
  <c r="Q103" i="47"/>
  <c r="B46" i="7"/>
  <c r="AO100" i="47"/>
  <c r="AJ42" i="7"/>
  <c r="H49" i="7"/>
  <c r="AC49" i="7"/>
  <c r="B42" i="7"/>
  <c r="AL42" i="7"/>
  <c r="C46" i="7"/>
  <c r="B44" i="7"/>
  <c r="V49" i="7"/>
  <c r="C49" i="7"/>
  <c r="O49" i="7"/>
  <c r="E49" i="7"/>
  <c r="L107" i="47"/>
  <c r="L67" i="65" s="1"/>
  <c r="Q116" i="47"/>
  <c r="Q81" i="65" s="1"/>
  <c r="U116" i="47"/>
  <c r="AC116" i="47"/>
  <c r="AG116" i="47"/>
  <c r="AK116" i="47"/>
  <c r="AK81" i="65" s="1"/>
  <c r="N116" i="47"/>
  <c r="V116" i="47"/>
  <c r="Z116" i="47"/>
  <c r="AD116" i="47"/>
  <c r="AD81" i="65" s="1"/>
  <c r="AH116" i="47"/>
  <c r="AL116" i="47"/>
  <c r="AL81" i="65" s="1"/>
  <c r="O116" i="47"/>
  <c r="W116" i="47"/>
  <c r="W81" i="65" s="1"/>
  <c r="AA116" i="47"/>
  <c r="AE116" i="47"/>
  <c r="AE81" i="65" s="1"/>
  <c r="AI116" i="47"/>
  <c r="P116" i="47"/>
  <c r="P81" i="65" s="1"/>
  <c r="X116" i="47"/>
  <c r="X81" i="65" s="1"/>
  <c r="AB116" i="47"/>
  <c r="AJ116" i="47"/>
  <c r="J49" i="7"/>
  <c r="N49" i="7"/>
  <c r="Q100" i="47"/>
  <c r="R49" i="7"/>
  <c r="Z49" i="7"/>
  <c r="AD49" i="7"/>
  <c r="AH49" i="7"/>
  <c r="AK100" i="47"/>
  <c r="K49" i="7"/>
  <c r="S49" i="7"/>
  <c r="W49" i="7"/>
  <c r="AA49" i="7"/>
  <c r="AD100" i="47"/>
  <c r="AE49" i="7"/>
  <c r="AI49" i="7"/>
  <c r="AL100" i="47"/>
  <c r="L49" i="7"/>
  <c r="P49" i="7"/>
  <c r="T49" i="7"/>
  <c r="W100" i="47"/>
  <c r="X49" i="7"/>
  <c r="AB49" i="7"/>
  <c r="AE100" i="47"/>
  <c r="AF49" i="7"/>
  <c r="M49" i="7"/>
  <c r="P100" i="47"/>
  <c r="Q49" i="7"/>
  <c r="U49" i="7"/>
  <c r="X100" i="47"/>
  <c r="Y49" i="7"/>
  <c r="AG49" i="7"/>
  <c r="AK49" i="7"/>
  <c r="AO112" i="47"/>
  <c r="B43" i="7"/>
  <c r="B49" i="7"/>
  <c r="AL43" i="7"/>
  <c r="AL49" i="7"/>
  <c r="AJ43" i="7"/>
  <c r="AJ49" i="7"/>
  <c r="AP112" i="47"/>
  <c r="J112" i="47"/>
  <c r="BL5" i="61"/>
  <c r="BL5" i="63"/>
  <c r="B39" i="7"/>
  <c r="V39" i="7"/>
  <c r="AL39" i="7"/>
  <c r="C39" i="7"/>
  <c r="O39" i="7"/>
  <c r="D39" i="7"/>
  <c r="AC39" i="7"/>
  <c r="AD112" i="47"/>
  <c r="AO31" i="47"/>
  <c r="AL112" i="47"/>
  <c r="W112" i="47"/>
  <c r="AE112" i="47"/>
  <c r="P112" i="47"/>
  <c r="X112" i="47"/>
  <c r="Q112" i="47"/>
  <c r="AK112" i="47"/>
  <c r="X101" i="47"/>
  <c r="H39" i="7"/>
  <c r="AK42" i="7"/>
  <c r="AB42" i="7"/>
  <c r="AA39" i="7"/>
  <c r="AK39" i="7"/>
  <c r="AB39" i="7"/>
  <c r="N39" i="7"/>
  <c r="AK37" i="7"/>
  <c r="AK43" i="7"/>
  <c r="AK50" i="7"/>
  <c r="AE42" i="7"/>
  <c r="AG39" i="7"/>
  <c r="AF39" i="7"/>
  <c r="AI42" i="7"/>
  <c r="AF42" i="7"/>
  <c r="AD39" i="7"/>
  <c r="AH39" i="7"/>
  <c r="AH42" i="7"/>
  <c r="AE39" i="7"/>
  <c r="AI39" i="7"/>
  <c r="X39" i="7"/>
  <c r="Z39" i="7"/>
  <c r="Y39" i="7"/>
  <c r="W39" i="7"/>
  <c r="P39" i="7"/>
  <c r="T39" i="7"/>
  <c r="Q39" i="7"/>
  <c r="U39" i="7"/>
  <c r="R39" i="7"/>
  <c r="S39" i="7"/>
  <c r="M39" i="7"/>
  <c r="K39" i="7"/>
  <c r="L39" i="7"/>
  <c r="P97" i="47"/>
  <c r="J39" i="7"/>
  <c r="Q87" i="47"/>
  <c r="AO99" i="47"/>
  <c r="P95" i="47"/>
  <c r="AE101" i="47"/>
  <c r="H37" i="7"/>
  <c r="M37" i="7"/>
  <c r="V37" i="7"/>
  <c r="AA37" i="7"/>
  <c r="AE37" i="7"/>
  <c r="AL101" i="47"/>
  <c r="AI37" i="7"/>
  <c r="AP101" i="47"/>
  <c r="S44" i="7"/>
  <c r="W44" i="7"/>
  <c r="AA44" i="7"/>
  <c r="AE44" i="7"/>
  <c r="AL87" i="47"/>
  <c r="AI44" i="7"/>
  <c r="AP87" i="47"/>
  <c r="K42" i="7"/>
  <c r="O42" i="7"/>
  <c r="S42" i="7"/>
  <c r="W42" i="7"/>
  <c r="AD97" i="47"/>
  <c r="AA42" i="7"/>
  <c r="J50" i="7"/>
  <c r="N50" i="7"/>
  <c r="R50" i="7"/>
  <c r="V50" i="7"/>
  <c r="Z50" i="7"/>
  <c r="AD50" i="7"/>
  <c r="AH50" i="7"/>
  <c r="AO92" i="47"/>
  <c r="E46" i="7"/>
  <c r="P46" i="7"/>
  <c r="W95" i="47"/>
  <c r="X46" i="7"/>
  <c r="AE95" i="47"/>
  <c r="AF46" i="7"/>
  <c r="C44" i="7"/>
  <c r="J87" i="47"/>
  <c r="K44" i="7"/>
  <c r="P44" i="7"/>
  <c r="T44" i="7"/>
  <c r="X44" i="7"/>
  <c r="AE87" i="47"/>
  <c r="AB44" i="7"/>
  <c r="AF44" i="7"/>
  <c r="C43" i="7"/>
  <c r="J99" i="47"/>
  <c r="K43" i="7"/>
  <c r="O43" i="7"/>
  <c r="S43" i="7"/>
  <c r="W43" i="7"/>
  <c r="AA43" i="7"/>
  <c r="AE43" i="7"/>
  <c r="AL99" i="47"/>
  <c r="AI43" i="7"/>
  <c r="AP99" i="47"/>
  <c r="J37" i="7"/>
  <c r="Q101" i="47"/>
  <c r="N37" i="7"/>
  <c r="AB37" i="7"/>
  <c r="AF37" i="7"/>
  <c r="AP31" i="47"/>
  <c r="AP51" i="47"/>
  <c r="J42" i="7"/>
  <c r="Q97" i="47"/>
  <c r="N42" i="7"/>
  <c r="R42" i="7"/>
  <c r="V42" i="7"/>
  <c r="V133" i="7" s="1"/>
  <c r="Z42" i="7"/>
  <c r="AD42" i="7"/>
  <c r="AK97" i="47"/>
  <c r="K46" i="7"/>
  <c r="O46" i="7"/>
  <c r="S46" i="7"/>
  <c r="W46" i="7"/>
  <c r="AD95" i="47"/>
  <c r="N44" i="7"/>
  <c r="J43" i="7"/>
  <c r="Q99" i="47"/>
  <c r="K50" i="7"/>
  <c r="O50" i="7"/>
  <c r="S50" i="7"/>
  <c r="W50" i="7"/>
  <c r="AA50" i="7"/>
  <c r="AE50" i="7"/>
  <c r="AI50" i="7"/>
  <c r="AP92" i="47"/>
  <c r="H46" i="7"/>
  <c r="Q46" i="7"/>
  <c r="X95" i="47"/>
  <c r="Y46" i="7"/>
  <c r="AC46" i="7"/>
  <c r="L44" i="7"/>
  <c r="Q44" i="7"/>
  <c r="X87" i="47"/>
  <c r="U44" i="7"/>
  <c r="Y44" i="7"/>
  <c r="AC44" i="7"/>
  <c r="AG44" i="7"/>
  <c r="E43" i="7"/>
  <c r="P43" i="7"/>
  <c r="T43" i="7"/>
  <c r="X43" i="7"/>
  <c r="AE99" i="47"/>
  <c r="AB43" i="7"/>
  <c r="AF43" i="7"/>
  <c r="C37" i="7"/>
  <c r="J101" i="47"/>
  <c r="O37" i="7"/>
  <c r="Y37" i="7"/>
  <c r="AC37" i="7"/>
  <c r="AG37" i="7"/>
  <c r="D43" i="7"/>
  <c r="H50" i="7"/>
  <c r="M50" i="7"/>
  <c r="Q50" i="7"/>
  <c r="U50" i="7"/>
  <c r="Y50" i="7"/>
  <c r="AC50" i="7"/>
  <c r="AG50" i="7"/>
  <c r="AE46" i="7"/>
  <c r="AL95" i="47"/>
  <c r="AI46" i="7"/>
  <c r="AP95" i="47"/>
  <c r="AD43" i="7"/>
  <c r="D46" i="7"/>
  <c r="E42" i="7"/>
  <c r="L42" i="7"/>
  <c r="P42" i="7"/>
  <c r="W97" i="47"/>
  <c r="T42" i="7"/>
  <c r="X42" i="7"/>
  <c r="AE97" i="47"/>
  <c r="D50" i="7"/>
  <c r="D42" i="7"/>
  <c r="H42" i="7"/>
  <c r="M42" i="7"/>
  <c r="Q42" i="7"/>
  <c r="Q133" i="7" s="1"/>
  <c r="X97" i="47"/>
  <c r="U42" i="7"/>
  <c r="Y42" i="7"/>
  <c r="AG42" i="7"/>
  <c r="E50" i="7"/>
  <c r="L50" i="7"/>
  <c r="P50" i="7"/>
  <c r="T50" i="7"/>
  <c r="X50" i="7"/>
  <c r="AB50" i="7"/>
  <c r="AF50" i="7"/>
  <c r="AP109" i="47"/>
  <c r="J46" i="7"/>
  <c r="Q95" i="47"/>
  <c r="R46" i="7"/>
  <c r="V46" i="7"/>
  <c r="Z46" i="7"/>
  <c r="AD46" i="7"/>
  <c r="AK95" i="47"/>
  <c r="AH46" i="7"/>
  <c r="AO95" i="47"/>
  <c r="H44" i="7"/>
  <c r="M44" i="7"/>
  <c r="R44" i="7"/>
  <c r="V44" i="7"/>
  <c r="Z44" i="7"/>
  <c r="AD44" i="7"/>
  <c r="AH44" i="7"/>
  <c r="AO87" i="47"/>
  <c r="H43" i="7"/>
  <c r="M43" i="7"/>
  <c r="Q43" i="7"/>
  <c r="X99" i="47"/>
  <c r="U43" i="7"/>
  <c r="Y43" i="7"/>
  <c r="AC43" i="7"/>
  <c r="AG43" i="7"/>
  <c r="E37" i="7"/>
  <c r="P37" i="7"/>
  <c r="AD37" i="7"/>
  <c r="AH37" i="7"/>
  <c r="AO101" i="47"/>
  <c r="AA46" i="7"/>
  <c r="J44" i="7"/>
  <c r="N43" i="7"/>
  <c r="R43" i="7"/>
  <c r="V43" i="7"/>
  <c r="Z43" i="7"/>
  <c r="AH43" i="7"/>
  <c r="K125" i="47"/>
  <c r="D37" i="7"/>
  <c r="L125" i="47"/>
  <c r="L46" i="7"/>
  <c r="T46" i="7"/>
  <c r="AB46" i="7"/>
  <c r="AJ46" i="7"/>
  <c r="AJ44" i="7"/>
  <c r="X37" i="7"/>
  <c r="M46" i="7"/>
  <c r="U46" i="7"/>
  <c r="AG46" i="7"/>
  <c r="AK46" i="7"/>
  <c r="E44" i="7"/>
  <c r="AK44" i="7"/>
  <c r="L43" i="7"/>
  <c r="K37" i="7"/>
  <c r="D44" i="7"/>
  <c r="N46" i="7"/>
  <c r="AL46" i="7"/>
  <c r="AL44" i="7"/>
  <c r="L37" i="7"/>
  <c r="Z37" i="7"/>
  <c r="P88" i="47"/>
  <c r="AP14" i="47"/>
  <c r="AP17" i="47"/>
  <c r="P96" i="47"/>
  <c r="X96" i="47"/>
  <c r="X88" i="47"/>
  <c r="AO96" i="47"/>
  <c r="AK88" i="47"/>
  <c r="AO88" i="47"/>
  <c r="J96" i="47"/>
  <c r="AP96" i="47"/>
  <c r="Q88" i="47"/>
  <c r="AD88" i="47"/>
  <c r="AL88" i="47"/>
  <c r="AP88" i="47"/>
  <c r="W96" i="47"/>
  <c r="W88" i="47"/>
  <c r="AE88" i="47"/>
  <c r="AK96" i="47"/>
  <c r="AL96" i="47"/>
  <c r="AD96" i="47"/>
  <c r="AE96" i="47"/>
  <c r="Q96" i="47"/>
  <c r="W98" i="47"/>
  <c r="AE98" i="47"/>
  <c r="AN94" i="47"/>
  <c r="AO13" i="47"/>
  <c r="X98" i="47"/>
  <c r="W13" i="47"/>
  <c r="Q98" i="47"/>
  <c r="AK98" i="47"/>
  <c r="AO98" i="47"/>
  <c r="AD98" i="47"/>
  <c r="AL98" i="47"/>
  <c r="AP98" i="47"/>
  <c r="S94" i="47"/>
  <c r="Q13" i="47"/>
  <c r="AP85" i="47"/>
  <c r="Q125" i="47"/>
  <c r="U125" i="47"/>
  <c r="Y125" i="47"/>
  <c r="AC125" i="47"/>
  <c r="AG125" i="47"/>
  <c r="AK125" i="47"/>
  <c r="AO125" i="47"/>
  <c r="O94" i="47"/>
  <c r="X94" i="47"/>
  <c r="AJ94" i="47"/>
  <c r="AK13" i="47"/>
  <c r="AO90" i="47"/>
  <c r="R125" i="47"/>
  <c r="V125" i="47"/>
  <c r="Z125" i="47"/>
  <c r="AD125" i="47"/>
  <c r="AH125" i="47"/>
  <c r="AL125" i="47"/>
  <c r="AP125" i="47"/>
  <c r="Q94" i="47"/>
  <c r="AC94" i="47"/>
  <c r="AG94" i="47"/>
  <c r="AO94" i="47"/>
  <c r="AO18" i="47"/>
  <c r="AL13" i="47"/>
  <c r="AP13" i="47"/>
  <c r="AP90" i="47"/>
  <c r="S125" i="47"/>
  <c r="W125" i="47"/>
  <c r="AA125" i="47"/>
  <c r="AE125" i="47"/>
  <c r="AI125" i="47"/>
  <c r="AM125" i="47"/>
  <c r="V94" i="47"/>
  <c r="Z94" i="47"/>
  <c r="AL94" i="47"/>
  <c r="AP94" i="47"/>
  <c r="AP18" i="47"/>
  <c r="AO11" i="47"/>
  <c r="AE13" i="47"/>
  <c r="AO85" i="47"/>
  <c r="O125" i="47"/>
  <c r="T125" i="47"/>
  <c r="X125" i="47"/>
  <c r="AB125" i="47"/>
  <c r="AF125" i="47"/>
  <c r="AJ125" i="47"/>
  <c r="AN125" i="47"/>
  <c r="L94" i="47"/>
  <c r="AE94" i="47"/>
  <c r="AP11" i="47"/>
  <c r="J94" i="47"/>
  <c r="P104" i="56"/>
  <c r="Q104" i="56"/>
  <c r="J100" i="47"/>
  <c r="BY28" i="43"/>
  <c r="CA28" i="43"/>
  <c r="BW44" i="43"/>
  <c r="BY32" i="43"/>
  <c r="BY11" i="43"/>
  <c r="CA11" i="43"/>
  <c r="BW15" i="43"/>
  <c r="BX15" i="43"/>
  <c r="BZ15" i="43"/>
  <c r="BY19" i="43"/>
  <c r="BV15" i="43"/>
  <c r="BV23" i="43"/>
  <c r="BV11" i="43"/>
  <c r="CA15" i="43"/>
  <c r="BV19" i="43"/>
  <c r="BX23" i="43"/>
  <c r="BZ23" i="43"/>
  <c r="CA36" i="43"/>
  <c r="BV40" i="43"/>
  <c r="BW40" i="43"/>
  <c r="BX40" i="43"/>
  <c r="BZ40" i="43"/>
  <c r="BY44" i="43"/>
  <c r="CA44" i="43"/>
  <c r="CA19" i="43"/>
  <c r="CA23" i="43"/>
  <c r="BV28" i="43"/>
  <c r="BV32" i="43"/>
  <c r="CA32" i="43"/>
  <c r="BV36" i="43"/>
  <c r="BY40" i="43"/>
  <c r="CA40" i="43"/>
  <c r="BV44" i="43"/>
  <c r="BX44" i="43"/>
  <c r="BZ44" i="43"/>
  <c r="BY23" i="43"/>
  <c r="BW23" i="43"/>
  <c r="BZ36" i="43"/>
  <c r="BX36" i="43"/>
  <c r="BZ19" i="43"/>
  <c r="BW19" i="43"/>
  <c r="BX19" i="43"/>
  <c r="BW32" i="43"/>
  <c r="BX32" i="43"/>
  <c r="BZ32" i="43"/>
  <c r="BY36" i="43"/>
  <c r="BW36" i="43"/>
  <c r="BZ11" i="43"/>
  <c r="BW11" i="43"/>
  <c r="BX11" i="43"/>
  <c r="BY15" i="43"/>
  <c r="BZ28" i="43"/>
  <c r="BX28" i="43"/>
  <c r="BW28" i="43"/>
  <c r="BM5" i="45"/>
  <c r="BL5" i="56"/>
  <c r="J88" i="47"/>
  <c r="J95" i="47"/>
  <c r="J47" i="47"/>
  <c r="J56" i="65" s="1"/>
  <c r="U133" i="7" l="1"/>
  <c r="R133" i="7"/>
  <c r="AJ133" i="7"/>
  <c r="AG133" i="7"/>
  <c r="T133" i="7"/>
  <c r="M133" i="7"/>
  <c r="AL133" i="7"/>
  <c r="Y133" i="7"/>
  <c r="H133" i="7"/>
  <c r="S133" i="7"/>
  <c r="N133" i="7"/>
  <c r="AA133" i="7"/>
  <c r="K133" i="7"/>
  <c r="AF133" i="7"/>
  <c r="AE133" i="7"/>
  <c r="AB133" i="7"/>
  <c r="AJ170" i="7"/>
  <c r="AL170" i="7"/>
  <c r="E133" i="7"/>
  <c r="Z133" i="7"/>
  <c r="AH133" i="7"/>
  <c r="AI133" i="7"/>
  <c r="AC133" i="7"/>
  <c r="C133" i="7"/>
  <c r="X133" i="7"/>
  <c r="D133" i="7"/>
  <c r="L133" i="7"/>
  <c r="O133" i="7"/>
  <c r="AE53" i="65"/>
  <c r="AE55" i="65"/>
  <c r="J53" i="65"/>
  <c r="J55" i="65"/>
  <c r="AK53" i="65"/>
  <c r="AK55" i="65"/>
  <c r="AD53" i="65"/>
  <c r="AD55" i="65"/>
  <c r="X53" i="65"/>
  <c r="X55" i="65"/>
  <c r="W53" i="65"/>
  <c r="W55" i="65"/>
  <c r="Q53" i="65"/>
  <c r="Q55" i="65"/>
  <c r="P53" i="65"/>
  <c r="P55" i="65"/>
  <c r="AL53" i="65"/>
  <c r="AL55" i="65"/>
  <c r="AU43" i="7"/>
  <c r="AU39" i="7"/>
  <c r="AS39" i="7"/>
  <c r="AU37" i="7"/>
  <c r="AQ44" i="7"/>
  <c r="AT37" i="7"/>
  <c r="AR44" i="7"/>
  <c r="AR46" i="7"/>
  <c r="AU46" i="7"/>
  <c r="AQ46" i="7"/>
  <c r="P133" i="7"/>
  <c r="AR42" i="7"/>
  <c r="J133" i="7"/>
  <c r="AQ42" i="7"/>
  <c r="AS44" i="7"/>
  <c r="AR37" i="7"/>
  <c r="AT46" i="7"/>
  <c r="AR50" i="7"/>
  <c r="AU44" i="7"/>
  <c r="AS43" i="7"/>
  <c r="AT39" i="7"/>
  <c r="AP39" i="7"/>
  <c r="AP43" i="7"/>
  <c r="AQ49" i="7"/>
  <c r="AP44" i="7"/>
  <c r="AP50" i="7"/>
  <c r="AS37" i="7"/>
  <c r="AD133" i="7"/>
  <c r="AT42" i="7"/>
  <c r="AT44" i="7"/>
  <c r="AR43" i="7"/>
  <c r="AS50" i="7"/>
  <c r="AS46" i="7"/>
  <c r="AQ37" i="7"/>
  <c r="AT50" i="7"/>
  <c r="W133" i="7"/>
  <c r="AS42" i="7"/>
  <c r="AR39" i="7"/>
  <c r="AK133" i="7"/>
  <c r="AU42" i="7"/>
  <c r="AU49" i="7"/>
  <c r="AR49" i="7"/>
  <c r="AT49" i="7"/>
  <c r="AP37" i="7"/>
  <c r="AT43" i="7"/>
  <c r="AQ43" i="7"/>
  <c r="AQ50" i="7"/>
  <c r="AQ39" i="7"/>
  <c r="AK170" i="7"/>
  <c r="AU50" i="7"/>
  <c r="AP49" i="7"/>
  <c r="AS49" i="7"/>
  <c r="B133" i="7"/>
  <c r="AP42" i="7"/>
  <c r="AP46" i="7"/>
  <c r="AJ135" i="7"/>
  <c r="AJ167" i="7" s="1"/>
  <c r="E135" i="7"/>
  <c r="E167" i="7" s="1"/>
  <c r="H135" i="7"/>
  <c r="H167" i="7" s="1"/>
  <c r="C135" i="7"/>
  <c r="C167" i="7" s="1"/>
  <c r="AB135" i="7"/>
  <c r="AB167" i="7" s="1"/>
  <c r="AC135" i="7"/>
  <c r="AC167" i="7" s="1"/>
  <c r="AL135" i="7"/>
  <c r="AL167" i="7" s="1"/>
  <c r="U135" i="7"/>
  <c r="U167" i="7" s="1"/>
  <c r="AI135" i="7"/>
  <c r="AI167" i="7" s="1"/>
  <c r="D135" i="7"/>
  <c r="D167" i="7" s="1"/>
  <c r="V135" i="7"/>
  <c r="V167" i="7" s="1"/>
  <c r="N135" i="7"/>
  <c r="N167" i="7" s="1"/>
  <c r="AK135" i="7"/>
  <c r="O135" i="7"/>
  <c r="O167" i="7" s="1"/>
  <c r="B135" i="7"/>
  <c r="Y135" i="7"/>
  <c r="Y167" i="7" s="1"/>
  <c r="AE135" i="7"/>
  <c r="AE167" i="7" s="1"/>
  <c r="AH135" i="7"/>
  <c r="AH167" i="7" s="1"/>
  <c r="AG135" i="7"/>
  <c r="AG167" i="7" s="1"/>
  <c r="AF135" i="7"/>
  <c r="AF167" i="7" s="1"/>
  <c r="AD135" i="7"/>
  <c r="Z135" i="7"/>
  <c r="Z167" i="7" s="1"/>
  <c r="X135" i="7"/>
  <c r="X167" i="7" s="1"/>
  <c r="W135" i="7"/>
  <c r="M135" i="7"/>
  <c r="M167" i="7" s="1"/>
  <c r="L135" i="7"/>
  <c r="L167" i="7" s="1"/>
  <c r="K135" i="7"/>
  <c r="K167" i="7" s="1"/>
  <c r="S135" i="7"/>
  <c r="S167" i="7" s="1"/>
  <c r="R135" i="7"/>
  <c r="R167" i="7" s="1"/>
  <c r="Q135" i="7"/>
  <c r="Q167" i="7" s="1"/>
  <c r="P135" i="7"/>
  <c r="J135" i="7"/>
  <c r="AA135" i="7"/>
  <c r="AA167" i="7" s="1"/>
  <c r="T135" i="7"/>
  <c r="T167" i="7" s="1"/>
  <c r="BM5" i="63"/>
  <c r="AQ5" i="64"/>
  <c r="BM5" i="56"/>
  <c r="BM5" i="61"/>
  <c r="AM49" i="7"/>
  <c r="M85" i="43"/>
  <c r="M84" i="43"/>
  <c r="M83" i="43"/>
  <c r="AU133" i="7" l="1"/>
  <c r="AU170" i="7"/>
  <c r="AR133" i="7"/>
  <c r="AS133" i="7"/>
  <c r="AT133" i="7"/>
  <c r="AP133" i="7"/>
  <c r="AQ133" i="7"/>
  <c r="B167" i="7"/>
  <c r="AP135" i="7"/>
  <c r="AD167" i="7"/>
  <c r="AT167" i="7" s="1"/>
  <c r="AT135" i="7"/>
  <c r="AK167" i="7"/>
  <c r="AU167" i="7" s="1"/>
  <c r="AU135" i="7"/>
  <c r="P167" i="7"/>
  <c r="AR167" i="7" s="1"/>
  <c r="AR135" i="7"/>
  <c r="J167" i="7"/>
  <c r="AQ167" i="7" s="1"/>
  <c r="AQ135" i="7"/>
  <c r="W167" i="7"/>
  <c r="AS167" i="7" s="1"/>
  <c r="AS135" i="7"/>
  <c r="AP167" i="7"/>
  <c r="BN39" i="43"/>
  <c r="BI39" i="43"/>
  <c r="AY39" i="43"/>
  <c r="AO39" i="43"/>
  <c r="AE39" i="43"/>
  <c r="U39" i="43"/>
  <c r="BN38" i="43"/>
  <c r="BI38" i="43"/>
  <c r="AY38" i="43"/>
  <c r="AO38" i="43"/>
  <c r="AE38" i="43"/>
  <c r="U38" i="43"/>
  <c r="BN37" i="43"/>
  <c r="BI37" i="43"/>
  <c r="AY37" i="43"/>
  <c r="AO37" i="43"/>
  <c r="AE37" i="43"/>
  <c r="U37" i="43"/>
  <c r="BN43" i="43"/>
  <c r="BI43" i="43"/>
  <c r="AY43" i="43"/>
  <c r="AO43" i="43"/>
  <c r="AE43" i="43"/>
  <c r="U43" i="43"/>
  <c r="BN42" i="43"/>
  <c r="BI42" i="43"/>
  <c r="AY42" i="43"/>
  <c r="AO42" i="43"/>
  <c r="AE42" i="43"/>
  <c r="U42" i="43"/>
  <c r="BN41" i="43"/>
  <c r="BI41" i="43"/>
  <c r="AY41" i="43"/>
  <c r="AO41" i="43"/>
  <c r="AE41" i="43"/>
  <c r="U41" i="43"/>
  <c r="BN35" i="43"/>
  <c r="BI35" i="43"/>
  <c r="AY35" i="43"/>
  <c r="AO35" i="43"/>
  <c r="AE35" i="43"/>
  <c r="U35" i="43"/>
  <c r="BN34" i="43"/>
  <c r="BI34" i="43"/>
  <c r="AY34" i="43"/>
  <c r="AO34" i="43"/>
  <c r="AE34" i="43"/>
  <c r="U34" i="43"/>
  <c r="BN33" i="43"/>
  <c r="BI33" i="43"/>
  <c r="AY33" i="43"/>
  <c r="AO33" i="43"/>
  <c r="AE33" i="43"/>
  <c r="U33" i="43"/>
  <c r="M33" i="43" l="1"/>
  <c r="CB33" i="43" s="1"/>
  <c r="M35" i="43"/>
  <c r="CB35" i="43" s="1"/>
  <c r="M41" i="43"/>
  <c r="CB41" i="43" s="1"/>
  <c r="M43" i="43"/>
  <c r="CB43" i="43" s="1"/>
  <c r="M37" i="43"/>
  <c r="CB37" i="43" s="1"/>
  <c r="M39" i="43"/>
  <c r="CB39" i="43" s="1"/>
  <c r="M42" i="43"/>
  <c r="CB42" i="43" s="1"/>
  <c r="M38" i="43"/>
  <c r="CB38" i="43" s="1"/>
  <c r="M34" i="43"/>
  <c r="CB34" i="43" s="1"/>
  <c r="BN117" i="45" l="1"/>
  <c r="BN116" i="45"/>
  <c r="BN113" i="45"/>
  <c r="BN112" i="45"/>
  <c r="BN111" i="45"/>
  <c r="BN109" i="45"/>
  <c r="BN108" i="45"/>
  <c r="BN107" i="45"/>
  <c r="BN106" i="45"/>
  <c r="BN101" i="45"/>
  <c r="BN100" i="45"/>
  <c r="BN99" i="45"/>
  <c r="BN98" i="45"/>
  <c r="BN82" i="45"/>
  <c r="BN81" i="45"/>
  <c r="BN79" i="45"/>
  <c r="BN78" i="45"/>
  <c r="BN77" i="45"/>
  <c r="BN76" i="45"/>
  <c r="BN75" i="45"/>
  <c r="BN74" i="45"/>
  <c r="BN72" i="45"/>
  <c r="BN70" i="45"/>
  <c r="BN69" i="45"/>
  <c r="BN68" i="45"/>
  <c r="BN67" i="45"/>
  <c r="BN66" i="45"/>
  <c r="BN64" i="45"/>
  <c r="BN63" i="45"/>
  <c r="BN62" i="45"/>
  <c r="BN61" i="45"/>
  <c r="BN60" i="45"/>
  <c r="BN58" i="45"/>
  <c r="BN57" i="45"/>
  <c r="BN56" i="45"/>
  <c r="BN55" i="45"/>
  <c r="BN54" i="45"/>
  <c r="BN52" i="45"/>
  <c r="BN51" i="45"/>
  <c r="BN50" i="45"/>
  <c r="BN49" i="45"/>
  <c r="BN48" i="45"/>
  <c r="BN46" i="45"/>
  <c r="BN45" i="45"/>
  <c r="BN44" i="45"/>
  <c r="BN43" i="45"/>
  <c r="BN42" i="45"/>
  <c r="BN34" i="45"/>
  <c r="BN33" i="45"/>
  <c r="BN32" i="45"/>
  <c r="BN31" i="45"/>
  <c r="BN30" i="45"/>
  <c r="BN28" i="45"/>
  <c r="BN27" i="45"/>
  <c r="BN26" i="45"/>
  <c r="BN25" i="45"/>
  <c r="BN24" i="45"/>
  <c r="BN22" i="45"/>
  <c r="BN21" i="45"/>
  <c r="BN20" i="45"/>
  <c r="BN19" i="45"/>
  <c r="BN18" i="45"/>
  <c r="BO16" i="45"/>
  <c r="BN16" i="45"/>
  <c r="BO15" i="45"/>
  <c r="BN15" i="45"/>
  <c r="BN12" i="45"/>
  <c r="BO10" i="45"/>
  <c r="BN10" i="45"/>
  <c r="BO9" i="45"/>
  <c r="BN9" i="45"/>
  <c r="BN8" i="45"/>
  <c r="BI117" i="45"/>
  <c r="BI116" i="45"/>
  <c r="BI113" i="45"/>
  <c r="BI112" i="45"/>
  <c r="BI109" i="45"/>
  <c r="BI108" i="45"/>
  <c r="BI107" i="45"/>
  <c r="AM54" i="47" s="1"/>
  <c r="BI106" i="45"/>
  <c r="AM56" i="47" s="1"/>
  <c r="BI101" i="45"/>
  <c r="BI100" i="45"/>
  <c r="AM62" i="47" s="1"/>
  <c r="BI99" i="45"/>
  <c r="BI98" i="45"/>
  <c r="BI82" i="45"/>
  <c r="AM49" i="47" s="1"/>
  <c r="BI81" i="45"/>
  <c r="BI79" i="45"/>
  <c r="BI78" i="45"/>
  <c r="BI77" i="45"/>
  <c r="BI76" i="45"/>
  <c r="BI75" i="45"/>
  <c r="BI74" i="45"/>
  <c r="BI72" i="45"/>
  <c r="BI70" i="45"/>
  <c r="BI69" i="45"/>
  <c r="BI68" i="45"/>
  <c r="BI67" i="45"/>
  <c r="BI66" i="45"/>
  <c r="BI64" i="45"/>
  <c r="BI63" i="45"/>
  <c r="BI62" i="45"/>
  <c r="BI61" i="45"/>
  <c r="BI60" i="45"/>
  <c r="BI58" i="45"/>
  <c r="BI57" i="45"/>
  <c r="BI56" i="45"/>
  <c r="BI55" i="45"/>
  <c r="BI54" i="45"/>
  <c r="BI52" i="45"/>
  <c r="BI51" i="45"/>
  <c r="BI50" i="45"/>
  <c r="BI49" i="45"/>
  <c r="BI48" i="45"/>
  <c r="BI46" i="45"/>
  <c r="BI45" i="45"/>
  <c r="BI44" i="45"/>
  <c r="BI43" i="45"/>
  <c r="BI42" i="45"/>
  <c r="BI34" i="45"/>
  <c r="BI33" i="45"/>
  <c r="BI32" i="45"/>
  <c r="BI31" i="45"/>
  <c r="BI30" i="45"/>
  <c r="BI28" i="45"/>
  <c r="BI27" i="45"/>
  <c r="BI26" i="45"/>
  <c r="BI25" i="45"/>
  <c r="BI24" i="45"/>
  <c r="BI22" i="45"/>
  <c r="BI21" i="45"/>
  <c r="BI20" i="45"/>
  <c r="BI19" i="45"/>
  <c r="BI18" i="45"/>
  <c r="BJ16" i="45"/>
  <c r="BI16" i="45"/>
  <c r="BJ15" i="45"/>
  <c r="BI15" i="45"/>
  <c r="BI12" i="45"/>
  <c r="BJ10" i="45"/>
  <c r="BI10" i="45"/>
  <c r="BJ9" i="45"/>
  <c r="BI9" i="45"/>
  <c r="BI8" i="45"/>
  <c r="AY117" i="45"/>
  <c r="AY116" i="45"/>
  <c r="AY113" i="45"/>
  <c r="AY112" i="45"/>
  <c r="AY111" i="45"/>
  <c r="AY109" i="45"/>
  <c r="AY108" i="45"/>
  <c r="AY107" i="45"/>
  <c r="AY106" i="45"/>
  <c r="AF56" i="47" s="1"/>
  <c r="AY101" i="45"/>
  <c r="AY100" i="45"/>
  <c r="AF62" i="47" s="1"/>
  <c r="AY99" i="45"/>
  <c r="AY98" i="45"/>
  <c r="AY82" i="45"/>
  <c r="AF49" i="47" s="1"/>
  <c r="AY81" i="45"/>
  <c r="AH65" i="47" s="1"/>
  <c r="AY79" i="45"/>
  <c r="AY78" i="45"/>
  <c r="AY77" i="45"/>
  <c r="AY76" i="45"/>
  <c r="AH47" i="47" s="1"/>
  <c r="AH56" i="65" s="1"/>
  <c r="AY75" i="45"/>
  <c r="AY74" i="45"/>
  <c r="AY72" i="45"/>
  <c r="AY70" i="45"/>
  <c r="AY69" i="45"/>
  <c r="AY68" i="45"/>
  <c r="AY67" i="45"/>
  <c r="AY66" i="45"/>
  <c r="AY64" i="45"/>
  <c r="AY63" i="45"/>
  <c r="AY62" i="45"/>
  <c r="AY61" i="45"/>
  <c r="AY60" i="45"/>
  <c r="AY58" i="45"/>
  <c r="AY57" i="45"/>
  <c r="AY56" i="45"/>
  <c r="AY55" i="45"/>
  <c r="AY54" i="45"/>
  <c r="AY52" i="45"/>
  <c r="AY51" i="45"/>
  <c r="AY50" i="45"/>
  <c r="AY49" i="45"/>
  <c r="AY48" i="45"/>
  <c r="AY46" i="45"/>
  <c r="AY45" i="45"/>
  <c r="AY44" i="45"/>
  <c r="AY43" i="45"/>
  <c r="AY42" i="45"/>
  <c r="AY34" i="45"/>
  <c r="AY33" i="45"/>
  <c r="AY32" i="45"/>
  <c r="AY31" i="45"/>
  <c r="AY30" i="45"/>
  <c r="AY28" i="45"/>
  <c r="AY27" i="45"/>
  <c r="AY26" i="45"/>
  <c r="AY25" i="45"/>
  <c r="AY24" i="45"/>
  <c r="AY22" i="45"/>
  <c r="AY21" i="45"/>
  <c r="AY20" i="45"/>
  <c r="AY19" i="45"/>
  <c r="AY18" i="45"/>
  <c r="AZ16" i="45"/>
  <c r="AY16" i="45"/>
  <c r="AZ15" i="45"/>
  <c r="AY15" i="45"/>
  <c r="AY12" i="45"/>
  <c r="AZ10" i="45"/>
  <c r="AY10" i="45"/>
  <c r="AZ9" i="45"/>
  <c r="AY9" i="45"/>
  <c r="AY8" i="45"/>
  <c r="AO117" i="45"/>
  <c r="AO116" i="45"/>
  <c r="AO113" i="45"/>
  <c r="AO112" i="45"/>
  <c r="AO111" i="45"/>
  <c r="AO109" i="45"/>
  <c r="AA84" i="47" s="1"/>
  <c r="AO108" i="45"/>
  <c r="AO107" i="45"/>
  <c r="Y54" i="47" s="1"/>
  <c r="AO106" i="45"/>
  <c r="Y56" i="47" s="1"/>
  <c r="AO101" i="45"/>
  <c r="AO100" i="45"/>
  <c r="Y62" i="47" s="1"/>
  <c r="AO99" i="45"/>
  <c r="AO98" i="45"/>
  <c r="AO82" i="45"/>
  <c r="Y49" i="47" s="1"/>
  <c r="AO81" i="45"/>
  <c r="AA65" i="47" s="1"/>
  <c r="AO79" i="45"/>
  <c r="AO78" i="45"/>
  <c r="AO77" i="45"/>
  <c r="AO76" i="45"/>
  <c r="AA47" i="47" s="1"/>
  <c r="AA56" i="65" s="1"/>
  <c r="AO75" i="45"/>
  <c r="AO74" i="45"/>
  <c r="AO72" i="45"/>
  <c r="AO70" i="45"/>
  <c r="AO69" i="45"/>
  <c r="AO68" i="45"/>
  <c r="AO67" i="45"/>
  <c r="AO66" i="45"/>
  <c r="AO64" i="45"/>
  <c r="AO63" i="45"/>
  <c r="AO62" i="45"/>
  <c r="AO61" i="45"/>
  <c r="AO60" i="45"/>
  <c r="AO58" i="45"/>
  <c r="AO57" i="45"/>
  <c r="AO56" i="45"/>
  <c r="AO55" i="45"/>
  <c r="AO54" i="45"/>
  <c r="AO52" i="45"/>
  <c r="AO51" i="45"/>
  <c r="AO50" i="45"/>
  <c r="AO49" i="45"/>
  <c r="AO48" i="45"/>
  <c r="AO46" i="45"/>
  <c r="AO45" i="45"/>
  <c r="AO44" i="45"/>
  <c r="AO43" i="45"/>
  <c r="AO42" i="45"/>
  <c r="AO34" i="45"/>
  <c r="AO33" i="45"/>
  <c r="AO32" i="45"/>
  <c r="AO31" i="45"/>
  <c r="AO30" i="45"/>
  <c r="AO28" i="45"/>
  <c r="AO27" i="45"/>
  <c r="AO26" i="45"/>
  <c r="AO25" i="45"/>
  <c r="AO24" i="45"/>
  <c r="AO22" i="45"/>
  <c r="AO21" i="45"/>
  <c r="AO20" i="45"/>
  <c r="AO19" i="45"/>
  <c r="AO18" i="45"/>
  <c r="AP16" i="45"/>
  <c r="AO16" i="45"/>
  <c r="AP15" i="45"/>
  <c r="AO15" i="45"/>
  <c r="AO12" i="45"/>
  <c r="AP10" i="45"/>
  <c r="AO10" i="45"/>
  <c r="AP9" i="45"/>
  <c r="AO9" i="45"/>
  <c r="AO8" i="45"/>
  <c r="AE117" i="45"/>
  <c r="AE116" i="45"/>
  <c r="AE113" i="45"/>
  <c r="AE112" i="45"/>
  <c r="AE111" i="45"/>
  <c r="AE109" i="45"/>
  <c r="T84" i="47" s="1"/>
  <c r="AE108" i="45"/>
  <c r="AE107" i="45"/>
  <c r="AE106" i="45"/>
  <c r="R56" i="47" s="1"/>
  <c r="AE101" i="45"/>
  <c r="AE100" i="45"/>
  <c r="R62" i="47" s="1"/>
  <c r="AE99" i="45"/>
  <c r="AE98" i="45"/>
  <c r="AE82" i="45"/>
  <c r="R49" i="47" s="1"/>
  <c r="AE81" i="45"/>
  <c r="T65" i="47" s="1"/>
  <c r="AE79" i="45"/>
  <c r="AE78" i="45"/>
  <c r="AE77" i="45"/>
  <c r="AE76" i="45"/>
  <c r="T47" i="47" s="1"/>
  <c r="T56" i="65" s="1"/>
  <c r="AE75" i="45"/>
  <c r="AE74" i="45"/>
  <c r="AE72" i="45"/>
  <c r="AE70" i="45"/>
  <c r="AE69" i="45"/>
  <c r="AE68" i="45"/>
  <c r="AE67" i="45"/>
  <c r="AE66" i="45"/>
  <c r="AE64" i="45"/>
  <c r="AE63" i="45"/>
  <c r="AE62" i="45"/>
  <c r="AE61" i="45"/>
  <c r="AE60" i="45"/>
  <c r="AE58" i="45"/>
  <c r="AE57" i="45"/>
  <c r="AE56" i="45"/>
  <c r="AE55" i="45"/>
  <c r="AE54" i="45"/>
  <c r="AE52" i="45"/>
  <c r="AE51" i="45"/>
  <c r="AE50" i="45"/>
  <c r="AE49" i="45"/>
  <c r="AE48" i="45"/>
  <c r="AE46" i="45"/>
  <c r="AE45" i="45"/>
  <c r="AE44" i="45"/>
  <c r="AE43" i="45"/>
  <c r="AE42" i="45"/>
  <c r="AE34" i="45"/>
  <c r="AE33" i="45"/>
  <c r="AE32" i="45"/>
  <c r="AE31" i="45"/>
  <c r="AE30" i="45"/>
  <c r="AE28" i="45"/>
  <c r="AE27" i="45"/>
  <c r="AE26" i="45"/>
  <c r="AE25" i="45"/>
  <c r="AE24" i="45"/>
  <c r="AE22" i="45"/>
  <c r="AE21" i="45"/>
  <c r="AE20" i="45"/>
  <c r="AE19" i="45"/>
  <c r="AE18" i="45"/>
  <c r="AF16" i="45"/>
  <c r="AE16" i="45"/>
  <c r="AF15" i="45"/>
  <c r="AE15" i="45"/>
  <c r="AE12" i="45"/>
  <c r="AF10" i="45"/>
  <c r="AE10" i="45"/>
  <c r="AF9" i="45"/>
  <c r="AE9" i="45"/>
  <c r="AE8" i="45"/>
  <c r="U117" i="45"/>
  <c r="U116" i="45"/>
  <c r="U113" i="45"/>
  <c r="U112" i="45"/>
  <c r="U109" i="45"/>
  <c r="M84" i="47" s="1"/>
  <c r="U108" i="45"/>
  <c r="U107" i="45"/>
  <c r="U106" i="45"/>
  <c r="K56" i="47" s="1"/>
  <c r="U101" i="45"/>
  <c r="U100" i="45"/>
  <c r="K62" i="47" s="1"/>
  <c r="U99" i="45"/>
  <c r="U98" i="45"/>
  <c r="U82" i="45"/>
  <c r="K49" i="47" s="1"/>
  <c r="U81" i="45"/>
  <c r="M65" i="47" s="1"/>
  <c r="U79" i="45"/>
  <c r="U78" i="45"/>
  <c r="U77" i="45"/>
  <c r="U76" i="45"/>
  <c r="M47" i="47" s="1"/>
  <c r="M56" i="65" s="1"/>
  <c r="U75" i="45"/>
  <c r="U74" i="45"/>
  <c r="U72" i="45"/>
  <c r="U70" i="45"/>
  <c r="U69" i="45"/>
  <c r="U68" i="45"/>
  <c r="U67" i="45"/>
  <c r="U66" i="45"/>
  <c r="U64" i="45"/>
  <c r="U63" i="45"/>
  <c r="U62" i="45"/>
  <c r="U61" i="45"/>
  <c r="U60" i="45"/>
  <c r="U58" i="45"/>
  <c r="U57" i="45"/>
  <c r="U56" i="45"/>
  <c r="U55" i="45"/>
  <c r="U54" i="45"/>
  <c r="U52" i="45"/>
  <c r="U51" i="45"/>
  <c r="U50" i="45"/>
  <c r="U49" i="45"/>
  <c r="U48" i="45"/>
  <c r="U46" i="45"/>
  <c r="U45" i="45"/>
  <c r="U44" i="45"/>
  <c r="U43" i="45"/>
  <c r="U42" i="45"/>
  <c r="U34" i="45"/>
  <c r="U33" i="45"/>
  <c r="U32" i="45"/>
  <c r="U31" i="45"/>
  <c r="U30" i="45"/>
  <c r="U28" i="45"/>
  <c r="U27" i="45"/>
  <c r="U26" i="45"/>
  <c r="U25" i="45"/>
  <c r="U24" i="45"/>
  <c r="U22" i="45"/>
  <c r="U21" i="45"/>
  <c r="U20" i="45"/>
  <c r="U19" i="45"/>
  <c r="U18" i="45"/>
  <c r="V16" i="45"/>
  <c r="U16" i="45"/>
  <c r="V15" i="45"/>
  <c r="U15" i="45"/>
  <c r="U12" i="45"/>
  <c r="V10" i="45"/>
  <c r="U10" i="45"/>
  <c r="V9" i="45"/>
  <c r="U9" i="45"/>
  <c r="U8" i="45"/>
  <c r="V66" i="45"/>
  <c r="V60" i="45"/>
  <c r="V54" i="45"/>
  <c r="K133" i="47" s="1"/>
  <c r="V48" i="45"/>
  <c r="V42" i="45"/>
  <c r="V30" i="45"/>
  <c r="V24" i="45"/>
  <c r="V18" i="45"/>
  <c r="V17" i="45"/>
  <c r="V11" i="45"/>
  <c r="M117" i="45" l="1"/>
  <c r="M68" i="47"/>
  <c r="K54" i="47"/>
  <c r="T68" i="47"/>
  <c r="R54" i="47"/>
  <c r="AH68" i="47"/>
  <c r="AF54" i="47"/>
  <c r="M98" i="45"/>
  <c r="M100" i="45"/>
  <c r="CB88" i="45" s="1"/>
  <c r="M108" i="45"/>
  <c r="M99" i="45"/>
  <c r="AH84" i="47"/>
  <c r="AH89" i="65" s="1"/>
  <c r="M109" i="45"/>
  <c r="AA68" i="47"/>
  <c r="M107" i="45"/>
  <c r="T89" i="65"/>
  <c r="AA89" i="65"/>
  <c r="M89" i="65"/>
  <c r="T58" i="65"/>
  <c r="AA58" i="65"/>
  <c r="AH58" i="65"/>
  <c r="M58" i="65"/>
  <c r="M112" i="45"/>
  <c r="M116" i="45"/>
  <c r="M48" i="45"/>
  <c r="L55" i="47"/>
  <c r="S55" i="47"/>
  <c r="Z55" i="47"/>
  <c r="AG55" i="47"/>
  <c r="M9" i="45"/>
  <c r="M10" i="45"/>
  <c r="M21" i="45"/>
  <c r="M33" i="45"/>
  <c r="M46" i="45"/>
  <c r="M51" i="45"/>
  <c r="M63" i="45"/>
  <c r="M70" i="45"/>
  <c r="M22" i="45"/>
  <c r="M34" i="45"/>
  <c r="M45" i="45"/>
  <c r="M52" i="45"/>
  <c r="M64" i="45"/>
  <c r="M69" i="45"/>
  <c r="M12" i="45"/>
  <c r="BO8" i="45"/>
  <c r="BJ8" i="45"/>
  <c r="AZ8" i="45"/>
  <c r="AI133" i="47" s="1"/>
  <c r="AP8" i="45"/>
  <c r="AB133" i="47" s="1"/>
  <c r="AF8" i="45"/>
  <c r="U133" i="47" s="1"/>
  <c r="BO12" i="45"/>
  <c r="BJ12" i="45"/>
  <c r="AZ12" i="45"/>
  <c r="AP12" i="45"/>
  <c r="AF12" i="45"/>
  <c r="BO23" i="45"/>
  <c r="BJ23" i="45"/>
  <c r="AZ23" i="45"/>
  <c r="AP23" i="45"/>
  <c r="AF23" i="45"/>
  <c r="BO29" i="45"/>
  <c r="BJ29" i="45"/>
  <c r="AZ29" i="45"/>
  <c r="AP29" i="45"/>
  <c r="AF29" i="45"/>
  <c r="BO41" i="45"/>
  <c r="BJ41" i="45"/>
  <c r="AZ41" i="45"/>
  <c r="AP41" i="45"/>
  <c r="AF41" i="45"/>
  <c r="BO47" i="45"/>
  <c r="BJ47" i="45"/>
  <c r="AZ47" i="45"/>
  <c r="AP47" i="45"/>
  <c r="AF47" i="45"/>
  <c r="BO53" i="45"/>
  <c r="BJ53" i="45"/>
  <c r="AZ53" i="45"/>
  <c r="AP53" i="45"/>
  <c r="AF53" i="45"/>
  <c r="BO59" i="45"/>
  <c r="BJ59" i="45"/>
  <c r="AZ59" i="45"/>
  <c r="AP59" i="45"/>
  <c r="AF59" i="45"/>
  <c r="BO65" i="45"/>
  <c r="BJ65" i="45"/>
  <c r="AZ65" i="45"/>
  <c r="AP65" i="45"/>
  <c r="AF65" i="45"/>
  <c r="BO110" i="45"/>
  <c r="BJ110" i="45"/>
  <c r="AZ110" i="45"/>
  <c r="AP110" i="45"/>
  <c r="AF110" i="45"/>
  <c r="V110" i="45"/>
  <c r="BO114" i="45"/>
  <c r="BJ114" i="45"/>
  <c r="AZ114" i="45"/>
  <c r="AA37" i="47" s="1"/>
  <c r="AP114" i="45"/>
  <c r="T37" i="47" s="1"/>
  <c r="AF114" i="45"/>
  <c r="M37" i="47" s="1"/>
  <c r="V114" i="45"/>
  <c r="V8" i="45"/>
  <c r="N133" i="47" s="1"/>
  <c r="V12" i="45"/>
  <c r="V23" i="45"/>
  <c r="V29" i="45"/>
  <c r="V41" i="45"/>
  <c r="V47" i="45"/>
  <c r="V53" i="45"/>
  <c r="V59" i="45"/>
  <c r="V65" i="45"/>
  <c r="BO11" i="45"/>
  <c r="BJ11" i="45"/>
  <c r="AZ11" i="45"/>
  <c r="AP11" i="45"/>
  <c r="AF11" i="45"/>
  <c r="BO17" i="45"/>
  <c r="BJ17" i="45"/>
  <c r="AZ17" i="45"/>
  <c r="AP17" i="45"/>
  <c r="AF17" i="45"/>
  <c r="BO18" i="45"/>
  <c r="BJ18" i="45"/>
  <c r="AZ18" i="45"/>
  <c r="AP18" i="45"/>
  <c r="AF18" i="45"/>
  <c r="BO24" i="45"/>
  <c r="BJ24" i="45"/>
  <c r="AZ24" i="45"/>
  <c r="AP24" i="45"/>
  <c r="AF24" i="45"/>
  <c r="BO30" i="45"/>
  <c r="BJ30" i="45"/>
  <c r="AZ30" i="45"/>
  <c r="AP30" i="45"/>
  <c r="AF30" i="45"/>
  <c r="BO42" i="45"/>
  <c r="BJ42" i="45"/>
  <c r="AZ42" i="45"/>
  <c r="AP42" i="45"/>
  <c r="AF42" i="45"/>
  <c r="BO48" i="45"/>
  <c r="BJ48" i="45"/>
  <c r="AZ48" i="45"/>
  <c r="AP48" i="45"/>
  <c r="AF48" i="45"/>
  <c r="BO54" i="45"/>
  <c r="BJ54" i="45"/>
  <c r="AM133" i="47" s="1"/>
  <c r="AZ54" i="45"/>
  <c r="AF133" i="47" s="1"/>
  <c r="AP54" i="45"/>
  <c r="Y133" i="47" s="1"/>
  <c r="AF54" i="45"/>
  <c r="R133" i="47" s="1"/>
  <c r="BO60" i="45"/>
  <c r="BJ60" i="45"/>
  <c r="AZ60" i="45"/>
  <c r="AP60" i="45"/>
  <c r="AF60" i="45"/>
  <c r="BO66" i="45"/>
  <c r="BJ66" i="45"/>
  <c r="AZ66" i="45"/>
  <c r="AP66" i="45"/>
  <c r="AF66" i="45"/>
  <c r="BO111" i="45"/>
  <c r="BJ111" i="45"/>
  <c r="AZ111" i="45"/>
  <c r="AP111" i="45"/>
  <c r="AF111" i="45"/>
  <c r="V111" i="45"/>
  <c r="BO116" i="45"/>
  <c r="BJ116" i="45"/>
  <c r="AZ116" i="45"/>
  <c r="AP116" i="45"/>
  <c r="AF116" i="45"/>
  <c r="V116" i="45"/>
  <c r="S4" i="42"/>
  <c r="T4" i="42"/>
  <c r="P4" i="42"/>
  <c r="J140" i="47"/>
  <c r="J179" i="65" s="1"/>
  <c r="AT265" i="47"/>
  <c r="J265" i="47"/>
  <c r="J228" i="65" s="1"/>
  <c r="AT264" i="47"/>
  <c r="J264" i="47"/>
  <c r="J219" i="65" l="1"/>
  <c r="J218" i="65"/>
  <c r="K69" i="45"/>
  <c r="CB69" i="45"/>
  <c r="K52" i="45"/>
  <c r="CB52" i="45"/>
  <c r="K34" i="45"/>
  <c r="CB34" i="45"/>
  <c r="K70" i="45"/>
  <c r="CB70" i="45"/>
  <c r="K51" i="45"/>
  <c r="CB51" i="45"/>
  <c r="K33" i="45"/>
  <c r="CB33" i="45"/>
  <c r="K21" i="45"/>
  <c r="CB21" i="45"/>
  <c r="CB9" i="45"/>
  <c r="K64" i="45"/>
  <c r="CB64" i="45"/>
  <c r="K45" i="45"/>
  <c r="CB45" i="45"/>
  <c r="K22" i="45"/>
  <c r="CB22" i="45"/>
  <c r="K63" i="45"/>
  <c r="CB63" i="45"/>
  <c r="K46" i="45"/>
  <c r="CB46" i="45"/>
  <c r="CB117" i="45"/>
  <c r="CB10" i="45"/>
  <c r="CB116" i="45"/>
  <c r="CB12" i="45"/>
  <c r="M149" i="45"/>
  <c r="D66" i="42"/>
  <c r="D76" i="42" s="1"/>
  <c r="AT218" i="65" l="1"/>
  <c r="AQ218" i="65"/>
  <c r="N76" i="42"/>
  <c r="T76" i="42"/>
  <c r="P76" i="42"/>
  <c r="BM76" i="42"/>
  <c r="BH76" i="42"/>
  <c r="BD76" i="42"/>
  <c r="AV76" i="42"/>
  <c r="AR76" i="42"/>
  <c r="AN76" i="42"/>
  <c r="AJ76" i="42"/>
  <c r="AB76" i="42"/>
  <c r="S76" i="42"/>
  <c r="O76" i="42"/>
  <c r="BL76" i="42"/>
  <c r="BG76" i="42"/>
  <c r="BC76" i="42"/>
  <c r="AU76" i="42"/>
  <c r="AM76" i="42"/>
  <c r="AI76" i="42"/>
  <c r="AA76" i="42"/>
  <c r="R76" i="42"/>
  <c r="BF76" i="42"/>
  <c r="BB76" i="42"/>
  <c r="AX76" i="42"/>
  <c r="AT76" i="42"/>
  <c r="AL76" i="42"/>
  <c r="AH76" i="42"/>
  <c r="AD76" i="42"/>
  <c r="Z76" i="42"/>
  <c r="X76" i="42"/>
  <c r="Q76" i="42"/>
  <c r="BE76" i="42"/>
  <c r="AW76" i="42"/>
  <c r="AS76" i="42"/>
  <c r="AK76" i="42"/>
  <c r="AC76" i="42"/>
  <c r="Y76" i="42"/>
  <c r="AD76" i="43"/>
  <c r="AD86" i="43" s="1"/>
  <c r="M76" i="42" l="1"/>
  <c r="BI25" i="42"/>
  <c r="AY38" i="42"/>
  <c r="AO25" i="42"/>
  <c r="BN25" i="42"/>
  <c r="BN64" i="42" s="1"/>
  <c r="AE38" i="42"/>
  <c r="BI38" i="42"/>
  <c r="AY25" i="42"/>
  <c r="AO38" i="42"/>
  <c r="BN38" i="42"/>
  <c r="BN63" i="42" s="1"/>
  <c r="AE25" i="42"/>
  <c r="BN36" i="42"/>
  <c r="BN37" i="42"/>
  <c r="BI36" i="42"/>
  <c r="BI37" i="42"/>
  <c r="AY36" i="42"/>
  <c r="AY37" i="42"/>
  <c r="AO36" i="42"/>
  <c r="AO37" i="42"/>
  <c r="AE36" i="42"/>
  <c r="AE37" i="42"/>
  <c r="U36" i="42"/>
  <c r="U37" i="42"/>
  <c r="P261" i="47" l="1"/>
  <c r="W261" i="47"/>
  <c r="BI63" i="42"/>
  <c r="AK250" i="47"/>
  <c r="BI64" i="42"/>
  <c r="AK261" i="47"/>
  <c r="AY64" i="42"/>
  <c r="AD261" i="47"/>
  <c r="AY63" i="42"/>
  <c r="AD250" i="47"/>
  <c r="AO63" i="42"/>
  <c r="W250" i="47"/>
  <c r="AE63" i="42"/>
  <c r="P250" i="47"/>
  <c r="AO64" i="42"/>
  <c r="AE64" i="42"/>
  <c r="M36" i="42"/>
  <c r="CB36" i="42" s="1"/>
  <c r="D62" i="42"/>
  <c r="D72" i="42" s="1"/>
  <c r="N72" i="42" s="1"/>
  <c r="N69" i="42" s="1"/>
  <c r="N77" i="42" s="1"/>
  <c r="P94" i="65" l="1"/>
  <c r="P156" i="65"/>
  <c r="AK208" i="65"/>
  <c r="W94" i="65"/>
  <c r="W156" i="65"/>
  <c r="AD208" i="65"/>
  <c r="AK94" i="65"/>
  <c r="AK156" i="65"/>
  <c r="P208" i="65"/>
  <c r="AD94" i="65"/>
  <c r="AD156" i="65"/>
  <c r="W208" i="65"/>
  <c r="T72" i="42"/>
  <c r="T69" i="42" s="1"/>
  <c r="P72" i="42"/>
  <c r="P69" i="42" s="1"/>
  <c r="BH72" i="42"/>
  <c r="BH69" i="42" s="1"/>
  <c r="BD72" i="42"/>
  <c r="BD69" i="42" s="1"/>
  <c r="AW72" i="42"/>
  <c r="AW69" i="42" s="1"/>
  <c r="AS72" i="42"/>
  <c r="AS69" i="42" s="1"/>
  <c r="AL72" i="42"/>
  <c r="AL69" i="42" s="1"/>
  <c r="AH72" i="42"/>
  <c r="AH69" i="42" s="1"/>
  <c r="AA72" i="42"/>
  <c r="AA69" i="42" s="1"/>
  <c r="S72" i="42"/>
  <c r="S69" i="42" s="1"/>
  <c r="O72" i="42"/>
  <c r="O69" i="42" s="1"/>
  <c r="BG72" i="42"/>
  <c r="BG69" i="42" s="1"/>
  <c r="BC72" i="42"/>
  <c r="BC69" i="42" s="1"/>
  <c r="AV72" i="42"/>
  <c r="AV69" i="42" s="1"/>
  <c r="AR72" i="42"/>
  <c r="AR69" i="42" s="1"/>
  <c r="AK72" i="42"/>
  <c r="AK69" i="42" s="1"/>
  <c r="AD72" i="42"/>
  <c r="AD69" i="42" s="1"/>
  <c r="Z72" i="42"/>
  <c r="Z69" i="42" s="1"/>
  <c r="R72" i="42"/>
  <c r="R69" i="42" s="1"/>
  <c r="BM72" i="42"/>
  <c r="BM69" i="42" s="1"/>
  <c r="BF72" i="42"/>
  <c r="BF69" i="42" s="1"/>
  <c r="BB72" i="42"/>
  <c r="BB69" i="42" s="1"/>
  <c r="AU72" i="42"/>
  <c r="AU69" i="42" s="1"/>
  <c r="AN72" i="42"/>
  <c r="AN69" i="42" s="1"/>
  <c r="AJ72" i="42"/>
  <c r="AJ69" i="42" s="1"/>
  <c r="AC72" i="42"/>
  <c r="AC69" i="42" s="1"/>
  <c r="Y72" i="42"/>
  <c r="Y69" i="42" s="1"/>
  <c r="Q72" i="42"/>
  <c r="Q69" i="42" s="1"/>
  <c r="BL72" i="42"/>
  <c r="BL69" i="42" s="1"/>
  <c r="BE72" i="42"/>
  <c r="BE69" i="42" s="1"/>
  <c r="AX72" i="42"/>
  <c r="AX69" i="42" s="1"/>
  <c r="AT72" i="42"/>
  <c r="AT69" i="42" s="1"/>
  <c r="AM72" i="42"/>
  <c r="AM69" i="42" s="1"/>
  <c r="AI72" i="42"/>
  <c r="AI69" i="42" s="1"/>
  <c r="AB72" i="42"/>
  <c r="AB69" i="42" s="1"/>
  <c r="X72" i="42"/>
  <c r="AY46" i="42"/>
  <c r="AD240" i="47" s="1"/>
  <c r="AD124" i="65" l="1"/>
  <c r="BM77" i="42"/>
  <c r="BL77" i="42"/>
  <c r="BG77" i="42"/>
  <c r="BD77" i="42"/>
  <c r="BE77" i="42"/>
  <c r="BH77" i="42"/>
  <c r="BB77" i="42"/>
  <c r="BF77" i="42"/>
  <c r="BC77" i="42"/>
  <c r="AX77" i="42"/>
  <c r="AU77" i="42"/>
  <c r="AR77" i="42"/>
  <c r="AV77" i="42"/>
  <c r="AS77" i="42"/>
  <c r="AT77" i="42"/>
  <c r="AW77" i="42"/>
  <c r="AN77" i="42"/>
  <c r="AH77" i="42"/>
  <c r="AK77" i="42"/>
  <c r="AL77" i="42"/>
  <c r="AM77" i="42"/>
  <c r="AI77" i="42"/>
  <c r="AJ77" i="42"/>
  <c r="AB77" i="42"/>
  <c r="Y77" i="42"/>
  <c r="AC77" i="42"/>
  <c r="Z77" i="42"/>
  <c r="AD77" i="42"/>
  <c r="AA77" i="42"/>
  <c r="R77" i="42"/>
  <c r="O77" i="42"/>
  <c r="S77" i="42"/>
  <c r="P77" i="42"/>
  <c r="Q77" i="42"/>
  <c r="T77" i="42"/>
  <c r="M72" i="42"/>
  <c r="P29" i="45"/>
  <c r="J33" i="47" s="1"/>
  <c r="P76" i="43" l="1"/>
  <c r="P86" i="43" s="1"/>
  <c r="M16" i="45" l="1"/>
  <c r="M15" i="45"/>
  <c r="O17" i="45"/>
  <c r="BF11" i="45"/>
  <c r="BE11" i="45"/>
  <c r="BD11" i="45"/>
  <c r="BC11" i="45"/>
  <c r="BB11" i="45"/>
  <c r="AX11" i="45"/>
  <c r="AW11" i="45"/>
  <c r="AV11" i="45"/>
  <c r="AU11" i="45"/>
  <c r="AT11" i="45"/>
  <c r="AS11" i="45"/>
  <c r="AR11" i="45"/>
  <c r="AN11" i="45"/>
  <c r="AM11" i="45"/>
  <c r="AL11" i="45"/>
  <c r="AK11" i="45"/>
  <c r="AJ11" i="45"/>
  <c r="AI11" i="45"/>
  <c r="AH11" i="45"/>
  <c r="AD11" i="45"/>
  <c r="AC11" i="45"/>
  <c r="AB11" i="45"/>
  <c r="AA11" i="45"/>
  <c r="Y11" i="45"/>
  <c r="X11" i="45"/>
  <c r="T11" i="45"/>
  <c r="S11" i="45"/>
  <c r="N29" i="45"/>
  <c r="N23" i="45"/>
  <c r="N17" i="45"/>
  <c r="B146" i="7" l="1"/>
  <c r="Q14" i="47"/>
  <c r="AO14" i="47"/>
  <c r="AD14" i="47"/>
  <c r="W14" i="47"/>
  <c r="AE14" i="47"/>
  <c r="P14" i="47"/>
  <c r="X14" i="47"/>
  <c r="J109" i="47"/>
  <c r="AK109" i="47"/>
  <c r="AD109" i="47"/>
  <c r="W109" i="47"/>
  <c r="P109" i="47"/>
  <c r="M109" i="47"/>
  <c r="AC107" i="47"/>
  <c r="AC109" i="47"/>
  <c r="AO107" i="47"/>
  <c r="AO109" i="47"/>
  <c r="V107" i="47"/>
  <c r="V109" i="47"/>
  <c r="AH109" i="47"/>
  <c r="AL107" i="47"/>
  <c r="AL67" i="65" s="1"/>
  <c r="AL109" i="47"/>
  <c r="Q107" i="47"/>
  <c r="Q67" i="65" s="1"/>
  <c r="Q109" i="47"/>
  <c r="U109" i="47"/>
  <c r="N109" i="47"/>
  <c r="O107" i="47"/>
  <c r="O109" i="47"/>
  <c r="AA109" i="47"/>
  <c r="AE107" i="47"/>
  <c r="AE67" i="65" s="1"/>
  <c r="AE109" i="47"/>
  <c r="AI109" i="47"/>
  <c r="T109" i="47"/>
  <c r="X107" i="47"/>
  <c r="X67" i="65" s="1"/>
  <c r="X109" i="47"/>
  <c r="AB109" i="47"/>
  <c r="AJ107" i="47"/>
  <c r="AJ109" i="47"/>
  <c r="Z107" i="47"/>
  <c r="Z67" i="65" s="1"/>
  <c r="AD107" i="47"/>
  <c r="AD67" i="65" s="1"/>
  <c r="AG107" i="47"/>
  <c r="AG67" i="65" s="1"/>
  <c r="AK107" i="47"/>
  <c r="AK67" i="65" s="1"/>
  <c r="S107" i="47"/>
  <c r="S67" i="65" s="1"/>
  <c r="W107" i="47"/>
  <c r="W67" i="65" s="1"/>
  <c r="P107" i="47"/>
  <c r="P67" i="65" s="1"/>
  <c r="AN107" i="47"/>
  <c r="AN67" i="65" s="1"/>
  <c r="J107" i="47"/>
  <c r="J67" i="65" s="1"/>
  <c r="CA11" i="45"/>
  <c r="BX11" i="45"/>
  <c r="BZ11" i="45"/>
  <c r="BV11" i="45"/>
  <c r="BW11" i="45"/>
  <c r="CB16" i="45"/>
  <c r="CB15" i="45"/>
  <c r="BY11" i="45"/>
  <c r="AO11" i="45"/>
  <c r="BI11" i="45"/>
  <c r="U11" i="45"/>
  <c r="AE11" i="45"/>
  <c r="AY11" i="45"/>
  <c r="BN11" i="45"/>
  <c r="U23" i="25"/>
  <c r="U40" i="25" s="1"/>
  <c r="BN47" i="25"/>
  <c r="BN23" i="25"/>
  <c r="BI47" i="25"/>
  <c r="BI23" i="25"/>
  <c r="AY47" i="25"/>
  <c r="AY23" i="25"/>
  <c r="AO47" i="25"/>
  <c r="AO23" i="25"/>
  <c r="U47" i="25"/>
  <c r="U49" i="25" l="1"/>
  <c r="AY49" i="25"/>
  <c r="BN49" i="25"/>
  <c r="AO49" i="25"/>
  <c r="BI49" i="25"/>
  <c r="AI127" i="45"/>
  <c r="AH127" i="45"/>
  <c r="M145" i="45"/>
  <c r="J266" i="47"/>
  <c r="U46" i="25"/>
  <c r="BN46" i="25"/>
  <c r="BI46" i="25" l="1"/>
  <c r="AK217" i="47"/>
  <c r="AY46" i="25"/>
  <c r="AD217" i="47"/>
  <c r="AO46" i="25"/>
  <c r="W217" i="47"/>
  <c r="AD202" i="65" l="1"/>
  <c r="AD211" i="65"/>
  <c r="AK202" i="65"/>
  <c r="AK211" i="65"/>
  <c r="W202" i="65"/>
  <c r="W211" i="65"/>
  <c r="O106" i="25" l="1"/>
  <c r="Q106" i="25"/>
  <c r="S106" i="25"/>
  <c r="X106" i="25"/>
  <c r="Z106" i="25"/>
  <c r="AB106" i="25"/>
  <c r="AD106" i="25"/>
  <c r="AI106" i="25"/>
  <c r="AK106" i="25"/>
  <c r="AM106" i="25"/>
  <c r="AR106" i="25"/>
  <c r="AT106" i="25"/>
  <c r="AV106" i="25"/>
  <c r="AX106" i="25"/>
  <c r="BC106" i="25"/>
  <c r="BE106" i="25"/>
  <c r="BG106" i="25"/>
  <c r="BL106" i="25"/>
  <c r="N107" i="25"/>
  <c r="P107" i="25"/>
  <c r="R107" i="25"/>
  <c r="T107" i="25"/>
  <c r="Y107" i="25"/>
  <c r="AA107" i="25"/>
  <c r="AC107" i="25"/>
  <c r="AH107" i="25"/>
  <c r="AJ107" i="25"/>
  <c r="AL107" i="25"/>
  <c r="AN107" i="25"/>
  <c r="AS107" i="25"/>
  <c r="AU107" i="25"/>
  <c r="AW107" i="25"/>
  <c r="BB107" i="25"/>
  <c r="BD107" i="25"/>
  <c r="BF107" i="25"/>
  <c r="BH107" i="25"/>
  <c r="BM107" i="25"/>
  <c r="N106" i="25"/>
  <c r="P106" i="25"/>
  <c r="R106" i="25"/>
  <c r="T106" i="25"/>
  <c r="Y106" i="25"/>
  <c r="AA106" i="25"/>
  <c r="AC106" i="25"/>
  <c r="AH106" i="25"/>
  <c r="AJ106" i="25"/>
  <c r="AL106" i="25"/>
  <c r="AN106" i="25"/>
  <c r="AS106" i="25"/>
  <c r="AU106" i="25"/>
  <c r="AW106" i="25"/>
  <c r="BB106" i="25"/>
  <c r="BD106" i="25"/>
  <c r="BF106" i="25"/>
  <c r="BH106" i="25"/>
  <c r="BM106" i="25"/>
  <c r="O107" i="25"/>
  <c r="Q107" i="25"/>
  <c r="S107" i="25"/>
  <c r="X107" i="25"/>
  <c r="Z107" i="25"/>
  <c r="AB107" i="25"/>
  <c r="AD107" i="25"/>
  <c r="AI107" i="25"/>
  <c r="AK107" i="25"/>
  <c r="AM107" i="25"/>
  <c r="AR107" i="25"/>
  <c r="AT107" i="25"/>
  <c r="AV107" i="25"/>
  <c r="AX107" i="25"/>
  <c r="BC107" i="25"/>
  <c r="BE107" i="25"/>
  <c r="BG107" i="25"/>
  <c r="BL107" i="25"/>
  <c r="CA107" i="25" l="1"/>
  <c r="BW107" i="25"/>
  <c r="BZ106" i="25"/>
  <c r="BW106" i="25"/>
  <c r="BV107" i="25"/>
  <c r="BY106" i="25"/>
  <c r="BY107" i="25"/>
  <c r="BV106" i="25"/>
  <c r="BX107" i="25"/>
  <c r="CA106" i="25"/>
  <c r="BX106" i="25"/>
  <c r="BZ107" i="25"/>
  <c r="N108" i="25"/>
  <c r="AN108" i="25"/>
  <c r="Y108" i="25"/>
  <c r="R108" i="25"/>
  <c r="BH108" i="25"/>
  <c r="T108" i="25"/>
  <c r="P108" i="25"/>
  <c r="BM108" i="25"/>
  <c r="AW108" i="25"/>
  <c r="AC108" i="25"/>
  <c r="AU108" i="25"/>
  <c r="AJ108" i="25"/>
  <c r="BB108" i="25"/>
  <c r="BF108" i="25"/>
  <c r="AA108" i="25"/>
  <c r="BD108" i="25"/>
  <c r="AS108" i="25"/>
  <c r="AL108" i="25"/>
  <c r="AH108" i="25"/>
  <c r="BL108" i="25"/>
  <c r="BE108" i="25"/>
  <c r="AX108" i="25"/>
  <c r="AT108" i="25"/>
  <c r="AM108" i="25"/>
  <c r="AI108" i="25"/>
  <c r="AB108" i="25"/>
  <c r="X108" i="25"/>
  <c r="Q108" i="25"/>
  <c r="BQ106" i="25"/>
  <c r="BQ107" i="25"/>
  <c r="BG108" i="25"/>
  <c r="BC108" i="25"/>
  <c r="AV108" i="25"/>
  <c r="AR108" i="25"/>
  <c r="AK108" i="25"/>
  <c r="AD108" i="25"/>
  <c r="Z108" i="25"/>
  <c r="S108" i="25"/>
  <c r="O108" i="25"/>
  <c r="CA108" i="25" l="1"/>
  <c r="BY108" i="25"/>
  <c r="BW108" i="25"/>
  <c r="BX108" i="25"/>
  <c r="BZ108" i="25"/>
  <c r="BV108" i="25"/>
  <c r="BQ108" i="25"/>
  <c r="D39" i="25" l="1"/>
  <c r="D55" i="25" l="1"/>
  <c r="O59" i="25"/>
  <c r="AH69" i="25"/>
  <c r="X59" i="25"/>
  <c r="Y59" i="25"/>
  <c r="R59" i="25"/>
  <c r="R55" i="25" s="1"/>
  <c r="R69" i="25" s="1"/>
  <c r="S59" i="25"/>
  <c r="S55" i="25" s="1"/>
  <c r="S69" i="25" s="1"/>
  <c r="Q59" i="25"/>
  <c r="Q55" i="25" s="1"/>
  <c r="Q69" i="25" s="1"/>
  <c r="P59" i="25"/>
  <c r="P55" i="25" s="1"/>
  <c r="P69" i="25" s="1"/>
  <c r="AC69" i="25"/>
  <c r="T59" i="25"/>
  <c r="BM59" i="25"/>
  <c r="BL59" i="25"/>
  <c r="D59" i="42"/>
  <c r="J148" i="47"/>
  <c r="J171" i="47"/>
  <c r="J200" i="47"/>
  <c r="J261" i="47"/>
  <c r="J248" i="47"/>
  <c r="J251" i="47"/>
  <c r="J241" i="47"/>
  <c r="J98" i="65" s="1"/>
  <c r="J244" i="47"/>
  <c r="J181" i="47"/>
  <c r="J216" i="47"/>
  <c r="J139" i="47"/>
  <c r="J242" i="47"/>
  <c r="J227" i="47"/>
  <c r="J229" i="47"/>
  <c r="J271" i="47"/>
  <c r="J239" i="65" s="1"/>
  <c r="J222" i="47"/>
  <c r="J230" i="47"/>
  <c r="J270" i="47"/>
  <c r="J238" i="65" s="1"/>
  <c r="J220" i="47"/>
  <c r="J197" i="47"/>
  <c r="J186" i="65" s="1"/>
  <c r="J196" i="47"/>
  <c r="J185" i="65" s="1"/>
  <c r="J212" i="47"/>
  <c r="J231" i="47"/>
  <c r="J226" i="47"/>
  <c r="J144" i="47"/>
  <c r="J160" i="65" s="1"/>
  <c r="J269" i="47"/>
  <c r="J263" i="47"/>
  <c r="J230" i="65" s="1"/>
  <c r="J188" i="47"/>
  <c r="BD47" i="45"/>
  <c r="BC47" i="45"/>
  <c r="BB47" i="45"/>
  <c r="AX47" i="45"/>
  <c r="AW47" i="45"/>
  <c r="AV47" i="45"/>
  <c r="AU47" i="45"/>
  <c r="AT47" i="45"/>
  <c r="AS47" i="45"/>
  <c r="AR47" i="45"/>
  <c r="AN47" i="45"/>
  <c r="AM47" i="45"/>
  <c r="AL47" i="45"/>
  <c r="AK47" i="45"/>
  <c r="AJ47" i="45"/>
  <c r="AI47" i="45"/>
  <c r="AH47" i="45"/>
  <c r="AD47" i="45"/>
  <c r="AC47" i="45"/>
  <c r="AB47" i="45"/>
  <c r="AA47" i="45"/>
  <c r="Z47" i="45"/>
  <c r="Y47" i="45"/>
  <c r="X47" i="45"/>
  <c r="T47" i="45"/>
  <c r="S47" i="45"/>
  <c r="Q47" i="45"/>
  <c r="P47" i="45"/>
  <c r="N47" i="45"/>
  <c r="O47" i="45"/>
  <c r="BD23" i="45"/>
  <c r="BC23" i="45"/>
  <c r="BB23" i="45"/>
  <c r="AX23" i="45"/>
  <c r="AW23" i="45"/>
  <c r="AV23" i="45"/>
  <c r="AU23" i="45"/>
  <c r="AT23" i="45"/>
  <c r="AS23" i="45"/>
  <c r="AR23" i="45"/>
  <c r="AN23" i="45"/>
  <c r="AM23" i="45"/>
  <c r="AL23" i="45"/>
  <c r="AK23" i="45"/>
  <c r="AJ23" i="45"/>
  <c r="AI23" i="45"/>
  <c r="AH23" i="45"/>
  <c r="AD23" i="45"/>
  <c r="AC23" i="45"/>
  <c r="AB23" i="45"/>
  <c r="AA23" i="45"/>
  <c r="Z23" i="45"/>
  <c r="Y23" i="45"/>
  <c r="X23" i="45"/>
  <c r="T23" i="45"/>
  <c r="S23" i="45"/>
  <c r="Q23" i="45"/>
  <c r="P23" i="45"/>
  <c r="O23" i="45"/>
  <c r="O65" i="45"/>
  <c r="C21" i="7" s="1"/>
  <c r="O59" i="45"/>
  <c r="C18" i="7" s="1"/>
  <c r="N59" i="45"/>
  <c r="J224" i="65" l="1"/>
  <c r="J223" i="65"/>
  <c r="J203" i="65"/>
  <c r="J211" i="65"/>
  <c r="J235" i="65"/>
  <c r="J201" i="65"/>
  <c r="J210" i="65"/>
  <c r="J236" i="65"/>
  <c r="J212" i="65"/>
  <c r="J233" i="65"/>
  <c r="J96" i="65"/>
  <c r="J232" i="65"/>
  <c r="J208" i="65"/>
  <c r="J209" i="65"/>
  <c r="J237" i="65"/>
  <c r="J198" i="65"/>
  <c r="J214" i="65"/>
  <c r="J168" i="65"/>
  <c r="J189" i="65"/>
  <c r="J138" i="65"/>
  <c r="J148" i="65"/>
  <c r="J103" i="65"/>
  <c r="J135" i="65"/>
  <c r="J166" i="65"/>
  <c r="J109" i="65"/>
  <c r="J127" i="65"/>
  <c r="J151" i="65"/>
  <c r="J125" i="65"/>
  <c r="J100" i="65"/>
  <c r="C146" i="7"/>
  <c r="B18" i="7"/>
  <c r="B15" i="7"/>
  <c r="B14" i="7"/>
  <c r="H15" i="7"/>
  <c r="M6" i="47"/>
  <c r="L15" i="7"/>
  <c r="Q6" i="47"/>
  <c r="U6" i="47"/>
  <c r="X14" i="7"/>
  <c r="AC6" i="47"/>
  <c r="AG6" i="47"/>
  <c r="D15" i="7"/>
  <c r="I15" i="7"/>
  <c r="N6" i="47"/>
  <c r="V6" i="47"/>
  <c r="Z6" i="47"/>
  <c r="Y14" i="7"/>
  <c r="AD6" i="47"/>
  <c r="AH6" i="47"/>
  <c r="E15" i="7"/>
  <c r="J15" i="7"/>
  <c r="O6" i="47"/>
  <c r="S6" i="47"/>
  <c r="W6" i="47"/>
  <c r="AA6" i="47"/>
  <c r="Z15" i="7"/>
  <c r="Z14" i="7"/>
  <c r="AE6" i="47"/>
  <c r="AI6" i="47"/>
  <c r="C15" i="7"/>
  <c r="G15" i="7"/>
  <c r="L6" i="47"/>
  <c r="P6" i="47"/>
  <c r="T6" i="47"/>
  <c r="S15" i="7"/>
  <c r="X6" i="47"/>
  <c r="W14" i="7"/>
  <c r="AB6" i="47"/>
  <c r="BC39" i="25"/>
  <c r="BB39" i="25"/>
  <c r="BD39" i="25"/>
  <c r="D69" i="42"/>
  <c r="D77" i="42" s="1"/>
  <c r="N59" i="42"/>
  <c r="BM59" i="42"/>
  <c r="BG59" i="42"/>
  <c r="BE59" i="42"/>
  <c r="BB59" i="42"/>
  <c r="BC59" i="42"/>
  <c r="AU59" i="42"/>
  <c r="AV59" i="42"/>
  <c r="AT59" i="42"/>
  <c r="AN59" i="42"/>
  <c r="AK59" i="42"/>
  <c r="AM59" i="42"/>
  <c r="AJ59" i="42"/>
  <c r="Y59" i="42"/>
  <c r="Z59" i="42"/>
  <c r="AA59" i="42"/>
  <c r="O59" i="42"/>
  <c r="P59" i="42"/>
  <c r="T59" i="42"/>
  <c r="BL59" i="42"/>
  <c r="BD59" i="42"/>
  <c r="BH59" i="42"/>
  <c r="AX59" i="42"/>
  <c r="AR59" i="42"/>
  <c r="AS59" i="42"/>
  <c r="AW59" i="42"/>
  <c r="AH59" i="42"/>
  <c r="AL59" i="42"/>
  <c r="AI59" i="42"/>
  <c r="AB59" i="42"/>
  <c r="AC59" i="42"/>
  <c r="AD59" i="42"/>
  <c r="R59" i="42"/>
  <c r="S59" i="42"/>
  <c r="Q59" i="42"/>
  <c r="K15" i="7"/>
  <c r="O15" i="7"/>
  <c r="W15" i="7"/>
  <c r="AA15" i="7"/>
  <c r="AE15" i="7"/>
  <c r="P15" i="7"/>
  <c r="T15" i="7"/>
  <c r="X15" i="7"/>
  <c r="AB15" i="7"/>
  <c r="AF15" i="7"/>
  <c r="M15" i="7"/>
  <c r="Q15" i="7"/>
  <c r="U15" i="7"/>
  <c r="Y15" i="7"/>
  <c r="AC15" i="7"/>
  <c r="N15" i="7"/>
  <c r="R15" i="7"/>
  <c r="V15" i="7"/>
  <c r="AD15" i="7"/>
  <c r="B33" i="7"/>
  <c r="C33" i="7"/>
  <c r="O55" i="25"/>
  <c r="M59" i="25"/>
  <c r="N39" i="25"/>
  <c r="N79" i="25" s="1"/>
  <c r="N81" i="25" s="1"/>
  <c r="P25" i="47"/>
  <c r="X25" i="47"/>
  <c r="Q25" i="47"/>
  <c r="AD25" i="47"/>
  <c r="J25" i="47"/>
  <c r="W25" i="47"/>
  <c r="AE25" i="47"/>
  <c r="M26" i="47"/>
  <c r="Q26" i="47"/>
  <c r="AC26" i="47"/>
  <c r="AG26" i="47"/>
  <c r="J26" i="47"/>
  <c r="V26" i="47"/>
  <c r="Z26" i="47"/>
  <c r="AD26" i="47"/>
  <c r="AH26" i="47"/>
  <c r="L26" i="47"/>
  <c r="P26" i="47"/>
  <c r="T26" i="47"/>
  <c r="X26" i="47"/>
  <c r="O26" i="47"/>
  <c r="S26" i="47"/>
  <c r="W26" i="47"/>
  <c r="AA26" i="47"/>
  <c r="AE26" i="47"/>
  <c r="O127" i="47"/>
  <c r="S127" i="47"/>
  <c r="W127" i="47"/>
  <c r="AA127" i="47"/>
  <c r="AE127" i="47"/>
  <c r="AI127" i="47"/>
  <c r="AM127" i="47"/>
  <c r="AL17" i="47"/>
  <c r="K127" i="47"/>
  <c r="P127" i="47"/>
  <c r="T127" i="47"/>
  <c r="X127" i="47"/>
  <c r="AB127" i="47"/>
  <c r="AF127" i="47"/>
  <c r="AJ127" i="47"/>
  <c r="L127" i="47"/>
  <c r="Q127" i="47"/>
  <c r="U127" i="47"/>
  <c r="Y127" i="47"/>
  <c r="AC127" i="47"/>
  <c r="AG127" i="47"/>
  <c r="AK127" i="47"/>
  <c r="N127" i="47"/>
  <c r="R127" i="47"/>
  <c r="V127" i="47"/>
  <c r="Z127" i="47"/>
  <c r="AD127" i="47"/>
  <c r="AH127" i="47"/>
  <c r="AL127" i="47"/>
  <c r="AD17" i="47"/>
  <c r="W17" i="47"/>
  <c r="AE17" i="47"/>
  <c r="P17" i="47"/>
  <c r="X17" i="47"/>
  <c r="Q17" i="47"/>
  <c r="AK17" i="47"/>
  <c r="J93" i="47"/>
  <c r="J17" i="47"/>
  <c r="BW23" i="45"/>
  <c r="BV23" i="45"/>
  <c r="BX23" i="45"/>
  <c r="BV47" i="45"/>
  <c r="BY23" i="45"/>
  <c r="BW47" i="45"/>
  <c r="BX47" i="45"/>
  <c r="BY47" i="45"/>
  <c r="M150" i="45"/>
  <c r="M152" i="45"/>
  <c r="M148" i="45"/>
  <c r="M153" i="45"/>
  <c r="M154" i="45"/>
  <c r="M151" i="45"/>
  <c r="M156" i="45"/>
  <c r="M158" i="45"/>
  <c r="M157" i="45"/>
  <c r="AY42" i="42"/>
  <c r="N64" i="43"/>
  <c r="M82" i="43"/>
  <c r="M79" i="43"/>
  <c r="M78" i="43"/>
  <c r="M77" i="43"/>
  <c r="M81" i="43"/>
  <c r="M80" i="43"/>
  <c r="U23" i="45"/>
  <c r="AE23" i="45"/>
  <c r="AO23" i="45"/>
  <c r="AO47" i="45"/>
  <c r="AY23" i="45"/>
  <c r="AE47" i="45"/>
  <c r="AY47" i="45"/>
  <c r="U47" i="45"/>
  <c r="U128" i="45"/>
  <c r="N53" i="45"/>
  <c r="B25" i="7" s="1"/>
  <c r="X30" i="65" l="1"/>
  <c r="AD30" i="65"/>
  <c r="AK30" i="65"/>
  <c r="W30" i="65"/>
  <c r="P30" i="65"/>
  <c r="J30" i="65"/>
  <c r="Q30" i="65"/>
  <c r="AE30" i="65"/>
  <c r="AL30" i="65"/>
  <c r="W146" i="7"/>
  <c r="AD146" i="7"/>
  <c r="AP15" i="7"/>
  <c r="P146" i="7"/>
  <c r="AR15" i="7"/>
  <c r="AS15" i="7"/>
  <c r="I146" i="7"/>
  <c r="AQ15" i="7"/>
  <c r="B152" i="7"/>
  <c r="C152" i="7"/>
  <c r="AY65" i="42"/>
  <c r="AD272" i="47"/>
  <c r="O69" i="25"/>
  <c r="N53" i="25"/>
  <c r="AO42" i="42"/>
  <c r="BI42" i="42"/>
  <c r="AE42" i="42"/>
  <c r="P272" i="47" s="1"/>
  <c r="N74" i="43"/>
  <c r="O64" i="43"/>
  <c r="O74" i="43" s="1"/>
  <c r="P64" i="43"/>
  <c r="P74" i="43" s="1"/>
  <c r="U40" i="43"/>
  <c r="AY36" i="43"/>
  <c r="AO40" i="43"/>
  <c r="AE36" i="43"/>
  <c r="U36" i="43"/>
  <c r="AY40" i="43"/>
  <c r="AO36" i="43"/>
  <c r="AE40" i="43"/>
  <c r="S39" i="25"/>
  <c r="S79" i="25" s="1"/>
  <c r="S81" i="25" s="1"/>
  <c r="U130" i="45"/>
  <c r="BN47" i="42"/>
  <c r="BI47" i="42"/>
  <c r="AY47" i="42"/>
  <c r="AO47" i="42"/>
  <c r="AE47" i="42"/>
  <c r="U47" i="42"/>
  <c r="AD240" i="65" l="1"/>
  <c r="AD225" i="65"/>
  <c r="P240" i="65"/>
  <c r="P225" i="65"/>
  <c r="N7" i="25"/>
  <c r="B63" i="7" s="1"/>
  <c r="M47" i="42"/>
  <c r="CB47" i="42" s="1"/>
  <c r="BI65" i="42"/>
  <c r="AK272" i="47"/>
  <c r="AO65" i="42"/>
  <c r="W272" i="47"/>
  <c r="AD103" i="47"/>
  <c r="W103" i="47"/>
  <c r="P103" i="47"/>
  <c r="AE101" i="61"/>
  <c r="AE102" i="61" s="1"/>
  <c r="AE76" i="63"/>
  <c r="AE77" i="63" s="1"/>
  <c r="AO101" i="61"/>
  <c r="AO102" i="61" s="1"/>
  <c r="AO76" i="63"/>
  <c r="AO77" i="63" s="1"/>
  <c r="AY101" i="61"/>
  <c r="AY102" i="61" s="1"/>
  <c r="AY76" i="63"/>
  <c r="AY77" i="63" s="1"/>
  <c r="U101" i="61"/>
  <c r="U102" i="61" s="1"/>
  <c r="U76" i="63"/>
  <c r="U77" i="63" s="1"/>
  <c r="AE65" i="42"/>
  <c r="AO71" i="43"/>
  <c r="AY71" i="43"/>
  <c r="U71" i="43"/>
  <c r="AE71" i="43"/>
  <c r="O7" i="43"/>
  <c r="C38" i="7" s="1"/>
  <c r="P7" i="43"/>
  <c r="D38" i="7" s="1"/>
  <c r="AO72" i="43"/>
  <c r="AO103" i="56"/>
  <c r="AO104" i="56" s="1"/>
  <c r="U72" i="43"/>
  <c r="U103" i="56"/>
  <c r="U104" i="56" s="1"/>
  <c r="AE72" i="43"/>
  <c r="AE103" i="56"/>
  <c r="AE104" i="56" s="1"/>
  <c r="AY72" i="43"/>
  <c r="AY103" i="56"/>
  <c r="AY104" i="56" s="1"/>
  <c r="N7" i="43"/>
  <c r="B88" i="7" l="1"/>
  <c r="B85" i="7"/>
  <c r="AK240" i="65"/>
  <c r="AK225" i="65"/>
  <c r="W240" i="65"/>
  <c r="W225" i="65"/>
  <c r="B36" i="7"/>
  <c r="B38" i="7"/>
  <c r="D47" i="7"/>
  <c r="D36" i="7"/>
  <c r="C47" i="7"/>
  <c r="C36" i="7"/>
  <c r="B40" i="7"/>
  <c r="B47" i="7"/>
  <c r="D40" i="7"/>
  <c r="C40" i="7"/>
  <c r="J119" i="47"/>
  <c r="N6" i="43"/>
  <c r="K119" i="47"/>
  <c r="O6" i="43"/>
  <c r="N5" i="43"/>
  <c r="B134" i="7" l="1"/>
  <c r="B132" i="7"/>
  <c r="D132" i="7"/>
  <c r="D138" i="7" s="1"/>
  <c r="D134" i="7"/>
  <c r="C132" i="7"/>
  <c r="C138" i="7" s="1"/>
  <c r="C134" i="7"/>
  <c r="B51" i="7"/>
  <c r="C51" i="7"/>
  <c r="C124" i="7" s="1"/>
  <c r="D51" i="7"/>
  <c r="D124" i="7" s="1"/>
  <c r="O5" i="43"/>
  <c r="P5" i="43"/>
  <c r="B124" i="7" l="1"/>
  <c r="B138" i="7"/>
  <c r="B168" i="7"/>
  <c r="B139" i="7"/>
  <c r="D168" i="7"/>
  <c r="D139" i="7"/>
  <c r="C168" i="7"/>
  <c r="C139" i="7"/>
  <c r="Q5" i="43"/>
  <c r="R5" i="43"/>
  <c r="U1" i="42" l="1"/>
  <c r="U1" i="25"/>
  <c r="U2" i="43"/>
  <c r="I28" i="25" l="1"/>
  <c r="G27" i="25"/>
  <c r="I24" i="25"/>
  <c r="G23" i="25"/>
  <c r="I20" i="25"/>
  <c r="G19" i="25"/>
  <c r="I16" i="25"/>
  <c r="G15" i="25"/>
  <c r="I12" i="25"/>
  <c r="G11" i="25"/>
  <c r="I8" i="25"/>
  <c r="G7" i="25"/>
  <c r="I9" i="25"/>
  <c r="G8" i="25"/>
  <c r="Y2" i="25"/>
  <c r="I10" i="25"/>
  <c r="I29" i="25"/>
  <c r="G28" i="25"/>
  <c r="I25" i="25"/>
  <c r="G24" i="25"/>
  <c r="I21" i="25"/>
  <c r="G20" i="25"/>
  <c r="I17" i="25"/>
  <c r="G16" i="25"/>
  <c r="I13" i="25"/>
  <c r="G12" i="25"/>
  <c r="G9" i="25"/>
  <c r="Y1" i="25"/>
  <c r="G29" i="25"/>
  <c r="I26" i="25"/>
  <c r="G25" i="25"/>
  <c r="I22" i="25"/>
  <c r="G21" i="25"/>
  <c r="I18" i="25"/>
  <c r="G17" i="25"/>
  <c r="I14" i="25"/>
  <c r="G13" i="25"/>
  <c r="I27" i="25"/>
  <c r="G26" i="25"/>
  <c r="I23" i="25"/>
  <c r="G22" i="25"/>
  <c r="I19" i="25"/>
  <c r="G18" i="25"/>
  <c r="I15" i="25"/>
  <c r="G14" i="25"/>
  <c r="I11" i="25"/>
  <c r="G10" i="25"/>
  <c r="I7" i="25"/>
  <c r="R162" i="47"/>
  <c r="K19" i="42"/>
  <c r="AZ13" i="25" l="1"/>
  <c r="AF13" i="25"/>
  <c r="BO13" i="25"/>
  <c r="V13" i="25"/>
  <c r="W13" i="25" s="1"/>
  <c r="L174" i="47" s="1"/>
  <c r="L150" i="65" s="1"/>
  <c r="BJ13" i="25"/>
  <c r="AP13" i="25"/>
  <c r="BO7" i="25"/>
  <c r="AF7" i="25"/>
  <c r="AZ7" i="25"/>
  <c r="V7" i="25"/>
  <c r="AP7" i="25"/>
  <c r="BJ7" i="25"/>
  <c r="AZ14" i="25"/>
  <c r="BJ14" i="25"/>
  <c r="V14" i="25"/>
  <c r="W14" i="25" s="1"/>
  <c r="L142" i="47" s="1"/>
  <c r="L100" i="65" s="1"/>
  <c r="BO14" i="25"/>
  <c r="AF14" i="25"/>
  <c r="AP14" i="25"/>
  <c r="AF12" i="25"/>
  <c r="BO12" i="25"/>
  <c r="AP12" i="25"/>
  <c r="V12" i="25"/>
  <c r="W12" i="25" s="1"/>
  <c r="L176" i="47" s="1"/>
  <c r="BJ12" i="25"/>
  <c r="AZ12" i="25"/>
  <c r="BO16" i="25"/>
  <c r="AZ16" i="25"/>
  <c r="AF144" i="47" s="1"/>
  <c r="V16" i="25"/>
  <c r="BJ16" i="25"/>
  <c r="AM144" i="47" s="1"/>
  <c r="AP16" i="25"/>
  <c r="Y144" i="47" s="1"/>
  <c r="AF16" i="25"/>
  <c r="R144" i="47" s="1"/>
  <c r="AZ10" i="25"/>
  <c r="V10" i="25"/>
  <c r="W10" i="25" s="1"/>
  <c r="BJ10" i="25"/>
  <c r="AP10" i="25"/>
  <c r="AF10" i="25"/>
  <c r="BO10" i="25"/>
  <c r="AZ9" i="25"/>
  <c r="AP9" i="25"/>
  <c r="AF9" i="25"/>
  <c r="BO9" i="25"/>
  <c r="V9" i="25"/>
  <c r="W9" i="25" s="1"/>
  <c r="L181" i="47" s="1"/>
  <c r="BJ9" i="25"/>
  <c r="AZ8" i="25"/>
  <c r="AF8" i="25"/>
  <c r="AP8" i="25"/>
  <c r="BO8" i="25"/>
  <c r="V8" i="25"/>
  <c r="W8" i="25" s="1"/>
  <c r="BJ8" i="25"/>
  <c r="V11" i="25"/>
  <c r="W11" i="25" s="1"/>
  <c r="L191" i="47" s="1"/>
  <c r="L180" i="65" s="1"/>
  <c r="BJ11" i="25"/>
  <c r="AF11" i="25"/>
  <c r="BO11" i="25"/>
  <c r="AZ11" i="25"/>
  <c r="AP11" i="25"/>
  <c r="AZ26" i="25"/>
  <c r="BJ26" i="25"/>
  <c r="V26" i="25"/>
  <c r="W26" i="25" s="1"/>
  <c r="L139" i="47" s="1"/>
  <c r="BO26" i="25"/>
  <c r="AF26" i="25"/>
  <c r="AP26" i="25"/>
  <c r="AM234" i="47"/>
  <c r="R234" i="47"/>
  <c r="Y234" i="47"/>
  <c r="AF234" i="47"/>
  <c r="AM149" i="47"/>
  <c r="R149" i="47"/>
  <c r="Y149" i="47"/>
  <c r="AF149" i="47"/>
  <c r="BJ21" i="25"/>
  <c r="V21" i="25"/>
  <c r="W21" i="25" s="1"/>
  <c r="AP21" i="25"/>
  <c r="BO21" i="25"/>
  <c r="AF21" i="25"/>
  <c r="AZ21" i="25"/>
  <c r="BJ15" i="25"/>
  <c r="V15" i="25"/>
  <c r="W15" i="25" s="1"/>
  <c r="L143" i="47" s="1"/>
  <c r="L94" i="65" s="1"/>
  <c r="BO15" i="25"/>
  <c r="AF15" i="25"/>
  <c r="AZ15" i="25"/>
  <c r="AP15" i="25"/>
  <c r="AH228" i="47"/>
  <c r="L215" i="47"/>
  <c r="L205" i="65" s="1"/>
  <c r="Q76" i="43"/>
  <c r="Q86" i="43" s="1"/>
  <c r="R76" i="43"/>
  <c r="R86" i="43" s="1"/>
  <c r="Q65" i="45"/>
  <c r="E21" i="7" s="1"/>
  <c r="L173" i="47" l="1"/>
  <c r="M173" i="47"/>
  <c r="O232" i="47"/>
  <c r="L232" i="47"/>
  <c r="K149" i="47"/>
  <c r="T234" i="47"/>
  <c r="K234" i="47"/>
  <c r="O200" i="47"/>
  <c r="O189" i="65" s="1"/>
  <c r="L200" i="47"/>
  <c r="L189" i="65" s="1"/>
  <c r="O219" i="47"/>
  <c r="L219" i="47"/>
  <c r="L213" i="65" s="1"/>
  <c r="W16" i="25"/>
  <c r="K144" i="47"/>
  <c r="O198" i="47"/>
  <c r="O187" i="65" s="1"/>
  <c r="L198" i="47"/>
  <c r="L187" i="65" s="1"/>
  <c r="O168" i="65"/>
  <c r="AH234" i="65"/>
  <c r="AG13" i="25"/>
  <c r="AG14" i="25"/>
  <c r="T142" i="47" s="1"/>
  <c r="AG11" i="25"/>
  <c r="AG9" i="25"/>
  <c r="AG12" i="25"/>
  <c r="AG10" i="25"/>
  <c r="T173" i="47" s="1"/>
  <c r="AG8" i="25"/>
  <c r="AG26" i="25"/>
  <c r="AA228" i="47"/>
  <c r="AI196" i="47"/>
  <c r="AI185" i="65" s="1"/>
  <c r="M196" i="47"/>
  <c r="M185" i="65" s="1"/>
  <c r="N196" i="47"/>
  <c r="N185" i="65" s="1"/>
  <c r="M228" i="47"/>
  <c r="U196" i="47"/>
  <c r="U185" i="65" s="1"/>
  <c r="T228" i="47"/>
  <c r="AB196" i="47"/>
  <c r="AB185" i="65" s="1"/>
  <c r="M234" i="47"/>
  <c r="M142" i="47"/>
  <c r="M143" i="47"/>
  <c r="S215" i="47"/>
  <c r="S205" i="65" s="1"/>
  <c r="AG21" i="25"/>
  <c r="AG15" i="25"/>
  <c r="T143" i="47" s="1"/>
  <c r="K219" i="47"/>
  <c r="L144" i="47" l="1"/>
  <c r="L148" i="65" s="1"/>
  <c r="M144" i="47"/>
  <c r="M148" i="65" s="1"/>
  <c r="L149" i="47"/>
  <c r="M149" i="47"/>
  <c r="AG16" i="25"/>
  <c r="T144" i="47" s="1"/>
  <c r="T148" i="65" s="1"/>
  <c r="O196" i="47"/>
  <c r="O185" i="65" s="1"/>
  <c r="L196" i="47"/>
  <c r="L185" i="65" s="1"/>
  <c r="AQ8" i="25"/>
  <c r="AQ9" i="25"/>
  <c r="S181" i="47"/>
  <c r="AQ10" i="25"/>
  <c r="AA173" i="47" s="1"/>
  <c r="S173" i="47"/>
  <c r="AQ11" i="25"/>
  <c r="S191" i="47"/>
  <c r="S180" i="65" s="1"/>
  <c r="V219" i="47"/>
  <c r="S219" i="47"/>
  <c r="S213" i="65" s="1"/>
  <c r="V234" i="47"/>
  <c r="S234" i="47"/>
  <c r="V198" i="47"/>
  <c r="V187" i="65" s="1"/>
  <c r="S198" i="47"/>
  <c r="S187" i="65" s="1"/>
  <c r="V232" i="47"/>
  <c r="S232" i="47"/>
  <c r="AQ12" i="25"/>
  <c r="S176" i="47"/>
  <c r="AQ14" i="25"/>
  <c r="AA142" i="47" s="1"/>
  <c r="S142" i="47"/>
  <c r="S100" i="65" s="1"/>
  <c r="AQ15" i="25"/>
  <c r="AA143" i="47" s="1"/>
  <c r="S143" i="47"/>
  <c r="S94" i="65" s="1"/>
  <c r="V200" i="47"/>
  <c r="V189" i="65" s="1"/>
  <c r="S200" i="47"/>
  <c r="S189" i="65" s="1"/>
  <c r="AQ26" i="25"/>
  <c r="S139" i="47"/>
  <c r="AQ16" i="25"/>
  <c r="AA144" i="47" s="1"/>
  <c r="AA148" i="65" s="1"/>
  <c r="S144" i="47"/>
  <c r="S148" i="65" s="1"/>
  <c r="AQ13" i="25"/>
  <c r="S174" i="47"/>
  <c r="S150" i="65" s="1"/>
  <c r="O234" i="47"/>
  <c r="L234" i="47"/>
  <c r="T234" i="65"/>
  <c r="V168" i="65"/>
  <c r="AA234" i="65"/>
  <c r="N234" i="47"/>
  <c r="AQ21" i="25"/>
  <c r="N228" i="47"/>
  <c r="AA234" i="47"/>
  <c r="Z215" i="47"/>
  <c r="Z205" i="65" s="1"/>
  <c r="R219" i="47"/>
  <c r="BO38" i="42"/>
  <c r="BO28" i="42"/>
  <c r="BO25" i="42"/>
  <c r="BO21" i="42"/>
  <c r="BO22" i="42"/>
  <c r="BO34" i="42"/>
  <c r="BO44" i="42"/>
  <c r="BO37" i="43"/>
  <c r="BO36" i="43"/>
  <c r="BO41" i="43"/>
  <c r="BO40" i="43"/>
  <c r="BO32" i="43"/>
  <c r="BO33" i="43"/>
  <c r="AA196" i="47" l="1"/>
  <c r="AA185" i="65" s="1"/>
  <c r="T196" i="47"/>
  <c r="T185" i="65" s="1"/>
  <c r="S149" i="47"/>
  <c r="T149" i="47"/>
  <c r="AC232" i="47"/>
  <c r="Z232" i="47"/>
  <c r="AC200" i="47"/>
  <c r="AC189" i="65" s="1"/>
  <c r="Z200" i="47"/>
  <c r="Z189" i="65" s="1"/>
  <c r="AC219" i="47"/>
  <c r="Z219" i="47"/>
  <c r="Z213" i="65" s="1"/>
  <c r="AC196" i="47"/>
  <c r="AC185" i="65" s="1"/>
  <c r="Z196" i="47"/>
  <c r="Z185" i="65" s="1"/>
  <c r="V196" i="47"/>
  <c r="V185" i="65" s="1"/>
  <c r="S196" i="47"/>
  <c r="S185" i="65" s="1"/>
  <c r="BA13" i="25"/>
  <c r="Z174" i="47"/>
  <c r="Z150" i="65" s="1"/>
  <c r="BA26" i="25"/>
  <c r="Z139" i="47"/>
  <c r="BA15" i="25"/>
  <c r="AH143" i="47" s="1"/>
  <c r="Z143" i="47"/>
  <c r="Z94" i="65" s="1"/>
  <c r="BA12" i="25"/>
  <c r="Z176" i="47"/>
  <c r="BA10" i="25"/>
  <c r="AH173" i="47" s="1"/>
  <c r="Z173" i="47"/>
  <c r="BA8" i="25"/>
  <c r="AC234" i="47"/>
  <c r="Z234" i="47"/>
  <c r="AC198" i="47"/>
  <c r="AC187" i="65" s="1"/>
  <c r="Z198" i="47"/>
  <c r="Z187" i="65" s="1"/>
  <c r="BA16" i="25"/>
  <c r="AH144" i="47" s="1"/>
  <c r="AH148" i="65" s="1"/>
  <c r="Z144" i="47"/>
  <c r="Z148" i="65" s="1"/>
  <c r="BA14" i="25"/>
  <c r="AH142" i="47" s="1"/>
  <c r="Z142" i="47"/>
  <c r="Z100" i="65" s="1"/>
  <c r="BA11" i="25"/>
  <c r="Z191" i="47"/>
  <c r="Z180" i="65" s="1"/>
  <c r="BA9" i="25"/>
  <c r="Z181" i="47"/>
  <c r="AC168" i="65"/>
  <c r="U234" i="47"/>
  <c r="AG215" i="47"/>
  <c r="AG205" i="65" s="1"/>
  <c r="AH196" i="47"/>
  <c r="AH185" i="65" s="1"/>
  <c r="U228" i="47"/>
  <c r="BA21" i="25"/>
  <c r="AH234" i="47"/>
  <c r="Y219" i="47"/>
  <c r="AG149" i="47" l="1"/>
  <c r="AH149" i="47"/>
  <c r="Z149" i="47"/>
  <c r="AA149" i="47"/>
  <c r="AJ219" i="47"/>
  <c r="AG219" i="47"/>
  <c r="AG213" i="65" s="1"/>
  <c r="AJ198" i="47"/>
  <c r="AJ187" i="65" s="1"/>
  <c r="AG198" i="47"/>
  <c r="AG187" i="65" s="1"/>
  <c r="AJ200" i="47"/>
  <c r="AJ189" i="65" s="1"/>
  <c r="AG200" i="47"/>
  <c r="AG189" i="65" s="1"/>
  <c r="BK11" i="25"/>
  <c r="AG191" i="47"/>
  <c r="AG180" i="65" s="1"/>
  <c r="BK16" i="25"/>
  <c r="AG144" i="47"/>
  <c r="AG148" i="65" s="1"/>
  <c r="BK10" i="25"/>
  <c r="AG173" i="47"/>
  <c r="BK15" i="25"/>
  <c r="AG143" i="47"/>
  <c r="BK13" i="25"/>
  <c r="AG174" i="47"/>
  <c r="AG150" i="65" s="1"/>
  <c r="AJ196" i="47"/>
  <c r="AJ185" i="65" s="1"/>
  <c r="AG196" i="47"/>
  <c r="AG185" i="65" s="1"/>
  <c r="AJ234" i="47"/>
  <c r="AG234" i="47"/>
  <c r="AJ232" i="47"/>
  <c r="AG232" i="47"/>
  <c r="BK9" i="25"/>
  <c r="AG181" i="47"/>
  <c r="BK14" i="25"/>
  <c r="AG142" i="47"/>
  <c r="AG100" i="65" s="1"/>
  <c r="BK8" i="25"/>
  <c r="BK12" i="25"/>
  <c r="AG176" i="47"/>
  <c r="BK26" i="25"/>
  <c r="AG139" i="47"/>
  <c r="AJ168" i="65"/>
  <c r="AN186" i="47"/>
  <c r="AN173" i="65" s="1"/>
  <c r="BK21" i="25"/>
  <c r="AN200" i="47"/>
  <c r="AN149" i="47"/>
  <c r="AN215" i="47"/>
  <c r="AN205" i="65" s="1"/>
  <c r="AN232" i="47"/>
  <c r="AB234" i="47"/>
  <c r="AN234" i="47"/>
  <c r="AN198" i="47"/>
  <c r="AN187" i="65" s="1"/>
  <c r="AY187" i="65" s="1"/>
  <c r="AN196" i="47"/>
  <c r="AN185" i="65" s="1"/>
  <c r="AY185" i="65" s="1"/>
  <c r="AN219" i="47"/>
  <c r="AN213" i="65" s="1"/>
  <c r="AF219" i="47"/>
  <c r="V53" i="43"/>
  <c r="W53" i="43" s="1"/>
  <c r="V52" i="43"/>
  <c r="K113" i="47" s="1"/>
  <c r="V26" i="43"/>
  <c r="W26" i="43" s="1"/>
  <c r="V25" i="43"/>
  <c r="V27" i="43"/>
  <c r="W27" i="43" s="1"/>
  <c r="AG27" i="43" s="1"/>
  <c r="AQ27" i="43" s="1"/>
  <c r="BA27" i="43" s="1"/>
  <c r="BK27" i="43" s="1"/>
  <c r="BP27" i="43" s="1"/>
  <c r="V38" i="42"/>
  <c r="AP38" i="42"/>
  <c r="BJ38" i="42"/>
  <c r="AF38" i="42"/>
  <c r="AZ38" i="42"/>
  <c r="V28" i="42"/>
  <c r="W28" i="42" s="1"/>
  <c r="V25" i="42"/>
  <c r="N257" i="47" s="1"/>
  <c r="N234" i="65" s="1"/>
  <c r="AP28" i="42"/>
  <c r="AP25" i="42"/>
  <c r="AB257" i="47" s="1"/>
  <c r="BJ28" i="42"/>
  <c r="BJ25" i="42"/>
  <c r="AF25" i="42"/>
  <c r="U257" i="47" s="1"/>
  <c r="U234" i="65" s="1"/>
  <c r="AF28" i="42"/>
  <c r="AZ25" i="42"/>
  <c r="AI257" i="47" s="1"/>
  <c r="AZ28" i="42"/>
  <c r="BJ21" i="42"/>
  <c r="BJ22" i="42"/>
  <c r="V21" i="42"/>
  <c r="V22" i="42"/>
  <c r="AP22" i="42"/>
  <c r="AP21" i="42"/>
  <c r="AF22" i="42"/>
  <c r="AF21" i="42"/>
  <c r="AZ21" i="42"/>
  <c r="AZ22" i="42"/>
  <c r="V44" i="42"/>
  <c r="BJ44" i="42"/>
  <c r="AF44" i="42"/>
  <c r="AZ44" i="42"/>
  <c r="AP44" i="42"/>
  <c r="V36" i="43"/>
  <c r="K103" i="47" s="1"/>
  <c r="V37" i="43"/>
  <c r="K104" i="47" s="1"/>
  <c r="BJ36" i="43"/>
  <c r="BJ37" i="43"/>
  <c r="AM104" i="47" s="1"/>
  <c r="AF37" i="43"/>
  <c r="R104" i="47" s="1"/>
  <c r="AF36" i="43"/>
  <c r="AZ36" i="43"/>
  <c r="AZ37" i="43"/>
  <c r="AF104" i="47" s="1"/>
  <c r="AP36" i="43"/>
  <c r="AP37" i="43"/>
  <c r="Y104" i="47" s="1"/>
  <c r="V41" i="43"/>
  <c r="N102" i="47" s="1"/>
  <c r="V40" i="43"/>
  <c r="N101" i="47" s="1"/>
  <c r="AP40" i="43"/>
  <c r="AB101" i="47" s="1"/>
  <c r="AP41" i="43"/>
  <c r="AB102" i="47" s="1"/>
  <c r="BJ41" i="43"/>
  <c r="BJ40" i="43"/>
  <c r="AF41" i="43"/>
  <c r="U102" i="47" s="1"/>
  <c r="AF40" i="43"/>
  <c r="U101" i="47" s="1"/>
  <c r="AZ41" i="43"/>
  <c r="AI102" i="47" s="1"/>
  <c r="AZ40" i="43"/>
  <c r="AI101" i="47" s="1"/>
  <c r="AF32" i="43"/>
  <c r="AF33" i="43"/>
  <c r="AZ33" i="43"/>
  <c r="AZ32" i="43"/>
  <c r="V33" i="43"/>
  <c r="V32" i="43"/>
  <c r="AP33" i="43"/>
  <c r="AP32" i="43"/>
  <c r="BJ33" i="43"/>
  <c r="BJ32" i="43"/>
  <c r="AU149" i="47" l="1"/>
  <c r="BP26" i="25"/>
  <c r="AN139" i="47"/>
  <c r="BP8" i="25"/>
  <c r="BP9" i="25"/>
  <c r="AN181" i="47"/>
  <c r="BP13" i="25"/>
  <c r="AN174" i="47"/>
  <c r="AN150" i="65" s="1"/>
  <c r="AY150" i="65" s="1"/>
  <c r="BP10" i="25"/>
  <c r="AN173" i="47"/>
  <c r="BP11" i="25"/>
  <c r="AN191" i="47"/>
  <c r="AN180" i="65" s="1"/>
  <c r="AG94" i="65"/>
  <c r="AN168" i="65"/>
  <c r="AN189" i="65"/>
  <c r="AY189" i="65" s="1"/>
  <c r="BP12" i="25"/>
  <c r="AN176" i="47"/>
  <c r="BP14" i="25"/>
  <c r="AN142" i="47"/>
  <c r="AN100" i="65" s="1"/>
  <c r="BP15" i="25"/>
  <c r="AN143" i="47"/>
  <c r="AN94" i="65" s="1"/>
  <c r="BP16" i="25"/>
  <c r="AN144" i="47"/>
  <c r="AN148" i="65" s="1"/>
  <c r="AY148" i="65" s="1"/>
  <c r="W52" i="43"/>
  <c r="N113" i="47"/>
  <c r="AI234" i="47"/>
  <c r="BP21" i="25"/>
  <c r="AG26" i="43"/>
  <c r="AG53" i="43"/>
  <c r="N117" i="47" s="1"/>
  <c r="AM219" i="47"/>
  <c r="W25" i="43"/>
  <c r="W22" i="42"/>
  <c r="W44" i="42"/>
  <c r="L267" i="47" s="1"/>
  <c r="L221" i="65" s="1"/>
  <c r="AG28" i="42"/>
  <c r="AQ28" i="42" s="1"/>
  <c r="BA28" i="42" s="1"/>
  <c r="BK28" i="42" s="1"/>
  <c r="BP28" i="42" s="1"/>
  <c r="AG52" i="43" l="1"/>
  <c r="T113" i="47" s="1"/>
  <c r="M113" i="47"/>
  <c r="V113" i="47"/>
  <c r="S113" i="47"/>
  <c r="S53" i="65" s="1"/>
  <c r="O113" i="47"/>
  <c r="L113" i="47"/>
  <c r="L53" i="65" s="1"/>
  <c r="K53" i="65"/>
  <c r="AG44" i="42"/>
  <c r="AQ44" i="42" s="1"/>
  <c r="O270" i="47"/>
  <c r="K107" i="47"/>
  <c r="AQ26" i="43"/>
  <c r="AQ53" i="43"/>
  <c r="U117" i="47" s="1"/>
  <c r="AQ52" i="43"/>
  <c r="AA113" i="47" s="1"/>
  <c r="AG25" i="43"/>
  <c r="AG22" i="42"/>
  <c r="AT3" i="47"/>
  <c r="V270" i="47" l="1"/>
  <c r="S267" i="47"/>
  <c r="S221" i="65" s="1"/>
  <c r="AC270" i="47"/>
  <c r="Z267" i="47"/>
  <c r="Z221" i="65" s="1"/>
  <c r="AC113" i="47"/>
  <c r="Z113" i="47"/>
  <c r="Z53" i="65" s="1"/>
  <c r="R53" i="65"/>
  <c r="R107" i="47"/>
  <c r="BA26" i="43"/>
  <c r="BA53" i="43"/>
  <c r="AB117" i="47" s="1"/>
  <c r="BA52" i="43"/>
  <c r="AH113" i="47" s="1"/>
  <c r="AQ25" i="43"/>
  <c r="AQ22" i="42"/>
  <c r="BA44" i="42"/>
  <c r="AJ270" i="47" l="1"/>
  <c r="AG267" i="47"/>
  <c r="AG221" i="65" s="1"/>
  <c r="AJ113" i="47"/>
  <c r="AG113" i="47"/>
  <c r="AG53" i="65" s="1"/>
  <c r="Y53" i="65"/>
  <c r="BA22" i="42"/>
  <c r="BK22" i="42" s="1"/>
  <c r="BK26" i="43"/>
  <c r="Y107" i="47"/>
  <c r="BK53" i="43"/>
  <c r="AI117" i="47" s="1"/>
  <c r="BK52" i="43"/>
  <c r="AN113" i="47" s="1"/>
  <c r="AN53" i="65" s="1"/>
  <c r="BA25" i="43"/>
  <c r="BK44" i="42"/>
  <c r="AN267" i="47" s="1"/>
  <c r="AN221" i="65" s="1"/>
  <c r="AY221" i="65" s="1"/>
  <c r="AF53" i="65" l="1"/>
  <c r="AF107" i="47"/>
  <c r="BP26" i="43"/>
  <c r="BP53" i="43"/>
  <c r="BP52" i="43"/>
  <c r="BK25" i="43"/>
  <c r="N143" i="47"/>
  <c r="K215" i="47"/>
  <c r="AI143" i="47"/>
  <c r="U143" i="47"/>
  <c r="AB143" i="47"/>
  <c r="AI172" i="47"/>
  <c r="U172" i="47"/>
  <c r="AB172" i="47"/>
  <c r="AI228" i="47"/>
  <c r="AF162" i="47"/>
  <c r="Y162" i="47"/>
  <c r="AH200" i="47"/>
  <c r="N197" i="47"/>
  <c r="N186" i="65" s="1"/>
  <c r="M227" i="47"/>
  <c r="Y152" i="47"/>
  <c r="Y153" i="47"/>
  <c r="Y160" i="65" s="1"/>
  <c r="Y154" i="47"/>
  <c r="AM153" i="47"/>
  <c r="AM160" i="65" s="1"/>
  <c r="AM152" i="47"/>
  <c r="AM154" i="47"/>
  <c r="R152" i="47"/>
  <c r="R153" i="47"/>
  <c r="R160" i="65" s="1"/>
  <c r="R154" i="47"/>
  <c r="AF154" i="47"/>
  <c r="AF152" i="47"/>
  <c r="AF153" i="47"/>
  <c r="AF160" i="65" s="1"/>
  <c r="N173" i="47"/>
  <c r="N144" i="47"/>
  <c r="AB173" i="47"/>
  <c r="AB144" i="47"/>
  <c r="U173" i="47"/>
  <c r="U144" i="47"/>
  <c r="AI173" i="47"/>
  <c r="AI144" i="47"/>
  <c r="BP22" i="42"/>
  <c r="AF20" i="25"/>
  <c r="AZ20" i="25"/>
  <c r="BO20" i="25"/>
  <c r="V20" i="25"/>
  <c r="AP20" i="25"/>
  <c r="BJ20" i="25"/>
  <c r="L147" i="47"/>
  <c r="L152" i="65" s="1"/>
  <c r="V19" i="25"/>
  <c r="AP19" i="25"/>
  <c r="Y150" i="47"/>
  <c r="Y144" i="65" s="1"/>
  <c r="BJ19" i="25"/>
  <c r="AM150" i="47"/>
  <c r="AM144" i="65" s="1"/>
  <c r="AF19" i="25"/>
  <c r="R150" i="47"/>
  <c r="R144" i="65" s="1"/>
  <c r="AZ19" i="25"/>
  <c r="AF150" i="47"/>
  <c r="AF144" i="65" s="1"/>
  <c r="BO19" i="25"/>
  <c r="R151" i="47"/>
  <c r="R110" i="65" s="1"/>
  <c r="AF151" i="47"/>
  <c r="AF110" i="65" s="1"/>
  <c r="Y151" i="47"/>
  <c r="Y110" i="65" s="1"/>
  <c r="AM151" i="47"/>
  <c r="AM110" i="65" s="1"/>
  <c r="V29" i="25"/>
  <c r="BO28" i="25"/>
  <c r="BO24" i="25"/>
  <c r="BO25" i="25"/>
  <c r="BO27" i="25"/>
  <c r="AF24" i="25"/>
  <c r="AF28" i="25"/>
  <c r="AF25" i="25"/>
  <c r="AF27" i="25"/>
  <c r="AZ24" i="25"/>
  <c r="AZ25" i="25"/>
  <c r="AZ27" i="25"/>
  <c r="AZ28" i="25"/>
  <c r="V24" i="25"/>
  <c r="V25" i="25"/>
  <c r="V27" i="25"/>
  <c r="W27" i="25" s="1"/>
  <c r="L140" i="47" s="1"/>
  <c r="L179" i="65" s="1"/>
  <c r="V28" i="25"/>
  <c r="W28" i="25" s="1"/>
  <c r="AP28" i="25"/>
  <c r="AP24" i="25"/>
  <c r="AP25" i="25"/>
  <c r="AP27" i="25"/>
  <c r="BJ25" i="25"/>
  <c r="BJ27" i="25"/>
  <c r="BJ24" i="25"/>
  <c r="BJ28" i="25"/>
  <c r="BP44" i="42"/>
  <c r="R211" i="47"/>
  <c r="K211" i="47"/>
  <c r="AM211" i="47"/>
  <c r="N212" i="47"/>
  <c r="N216" i="47"/>
  <c r="AB212" i="47"/>
  <c r="AB216" i="47"/>
  <c r="U212" i="47"/>
  <c r="U216" i="47"/>
  <c r="AI212" i="47"/>
  <c r="AI216" i="47"/>
  <c r="U224" i="47"/>
  <c r="N224" i="47"/>
  <c r="AB224" i="47"/>
  <c r="AI224" i="47"/>
  <c r="K235" i="47"/>
  <c r="Y235" i="47"/>
  <c r="AM235" i="47"/>
  <c r="R235" i="47"/>
  <c r="AF235" i="47"/>
  <c r="AF22" i="25"/>
  <c r="V22" i="25"/>
  <c r="AP22" i="25"/>
  <c r="BJ22" i="25"/>
  <c r="AZ22" i="25"/>
  <c r="BO22" i="25"/>
  <c r="AF18" i="25"/>
  <c r="V18" i="25"/>
  <c r="AP18" i="25"/>
  <c r="BJ18" i="25"/>
  <c r="AZ18" i="25"/>
  <c r="BO18" i="25"/>
  <c r="K161" i="47"/>
  <c r="AF157" i="47"/>
  <c r="AF155" i="47"/>
  <c r="AZ23" i="25"/>
  <c r="AF165" i="47"/>
  <c r="AF156" i="47"/>
  <c r="AF158" i="47"/>
  <c r="AF166" i="47"/>
  <c r="BO23" i="25"/>
  <c r="R155" i="47"/>
  <c r="AF23" i="25"/>
  <c r="R157" i="47"/>
  <c r="R165" i="47"/>
  <c r="R156" i="47"/>
  <c r="R158" i="47"/>
  <c r="R166" i="47"/>
  <c r="K156" i="47"/>
  <c r="K162" i="47"/>
  <c r="K157" i="47"/>
  <c r="K155" i="47"/>
  <c r="V23" i="25"/>
  <c r="Y157" i="47"/>
  <c r="Y165" i="47"/>
  <c r="Y156" i="47"/>
  <c r="Y158" i="47"/>
  <c r="Y166" i="47"/>
  <c r="Y155" i="47"/>
  <c r="AP23" i="25"/>
  <c r="AM157" i="47"/>
  <c r="AM165" i="47"/>
  <c r="AM156" i="47"/>
  <c r="AM158" i="47"/>
  <c r="AM162" i="47"/>
  <c r="AM166" i="47"/>
  <c r="AM155" i="47"/>
  <c r="BJ23" i="25"/>
  <c r="AT217" i="47"/>
  <c r="AT192" i="47"/>
  <c r="AT148" i="47"/>
  <c r="AT171" i="47"/>
  <c r="AT147" i="47"/>
  <c r="AT237" i="47"/>
  <c r="AT183" i="47"/>
  <c r="AT138" i="47"/>
  <c r="AT193" i="47"/>
  <c r="M230" i="47" l="1"/>
  <c r="M236" i="65" s="1"/>
  <c r="O171" i="47"/>
  <c r="O145" i="65" s="1"/>
  <c r="L171" i="47"/>
  <c r="L145" i="65" s="1"/>
  <c r="L158" i="47"/>
  <c r="L136" i="65" s="1"/>
  <c r="K158" i="47"/>
  <c r="K165" i="47"/>
  <c r="O230" i="47"/>
  <c r="O213" i="65" s="1"/>
  <c r="L230" i="47"/>
  <c r="L236" i="65" s="1"/>
  <c r="K152" i="47"/>
  <c r="K151" i="47"/>
  <c r="K166" i="47"/>
  <c r="AM161" i="47"/>
  <c r="AF161" i="47"/>
  <c r="K154" i="47"/>
  <c r="Y161" i="47"/>
  <c r="R161" i="47"/>
  <c r="T150" i="47"/>
  <c r="K150" i="47"/>
  <c r="K144" i="65" s="1"/>
  <c r="K153" i="47"/>
  <c r="K160" i="65" s="1"/>
  <c r="O227" i="47"/>
  <c r="L227" i="47"/>
  <c r="L233" i="65" s="1"/>
  <c r="U160" i="65"/>
  <c r="U148" i="65"/>
  <c r="N160" i="65"/>
  <c r="N148" i="65"/>
  <c r="AH189" i="65"/>
  <c r="AI160" i="65"/>
  <c r="AI148" i="65"/>
  <c r="AI234" i="65"/>
  <c r="AB160" i="65"/>
  <c r="AB148" i="65"/>
  <c r="AM53" i="65"/>
  <c r="U104" i="65"/>
  <c r="U136" i="65"/>
  <c r="N127" i="65"/>
  <c r="AB104" i="65"/>
  <c r="AB136" i="65"/>
  <c r="AI104" i="65"/>
  <c r="AI136" i="65"/>
  <c r="O135" i="65"/>
  <c r="N172" i="47"/>
  <c r="AB228" i="47"/>
  <c r="T200" i="47"/>
  <c r="AB197" i="47"/>
  <c r="AB186" i="65" s="1"/>
  <c r="M200" i="47"/>
  <c r="U197" i="47"/>
  <c r="U186" i="65" s="1"/>
  <c r="AA200" i="47"/>
  <c r="AI197" i="47"/>
  <c r="AI186" i="65" s="1"/>
  <c r="AY53" i="65"/>
  <c r="AH176" i="47"/>
  <c r="T219" i="47"/>
  <c r="M219" i="47"/>
  <c r="AA193" i="47"/>
  <c r="AA182" i="65" s="1"/>
  <c r="M174" i="47"/>
  <c r="M150" i="65" s="1"/>
  <c r="T174" i="47"/>
  <c r="T150" i="65" s="1"/>
  <c r="AH171" i="47"/>
  <c r="T171" i="47"/>
  <c r="AA232" i="47"/>
  <c r="T193" i="47"/>
  <c r="T182" i="65" s="1"/>
  <c r="AA181" i="47"/>
  <c r="T181" i="47"/>
  <c r="AA171" i="47"/>
  <c r="T176" i="47"/>
  <c r="AH232" i="47"/>
  <c r="M232" i="47"/>
  <c r="M191" i="47"/>
  <c r="M180" i="65" s="1"/>
  <c r="AH219" i="47"/>
  <c r="AA219" i="47"/>
  <c r="AH193" i="47"/>
  <c r="AH182" i="65" s="1"/>
  <c r="AA174" i="47"/>
  <c r="AA150" i="65" s="1"/>
  <c r="AH174" i="47"/>
  <c r="AH150" i="65" s="1"/>
  <c r="T232" i="47"/>
  <c r="AH191" i="47"/>
  <c r="AH180" i="65" s="1"/>
  <c r="T191" i="47"/>
  <c r="T180" i="65" s="1"/>
  <c r="M171" i="47"/>
  <c r="AA191" i="47"/>
  <c r="AA180" i="65" s="1"/>
  <c r="AA176" i="47"/>
  <c r="M176" i="47"/>
  <c r="M193" i="47"/>
  <c r="M182" i="65" s="1"/>
  <c r="M181" i="47"/>
  <c r="AH181" i="47"/>
  <c r="BJ43" i="25"/>
  <c r="AP41" i="25"/>
  <c r="BO41" i="25"/>
  <c r="BJ42" i="25"/>
  <c r="V42" i="25"/>
  <c r="AZ42" i="25"/>
  <c r="BO44" i="25"/>
  <c r="AF44" i="25"/>
  <c r="BJ44" i="25"/>
  <c r="AP48" i="25"/>
  <c r="BJ49" i="25"/>
  <c r="V49" i="25"/>
  <c r="AZ49" i="25"/>
  <c r="AP49" i="25"/>
  <c r="BO49" i="25"/>
  <c r="AF49" i="25"/>
  <c r="AF42" i="25"/>
  <c r="BO42" i="25"/>
  <c r="V43" i="25"/>
  <c r="BO43" i="25"/>
  <c r="AZ44" i="25"/>
  <c r="V44" i="25"/>
  <c r="AP44" i="25"/>
  <c r="AZ48" i="25"/>
  <c r="AF48" i="25"/>
  <c r="BJ41" i="25"/>
  <c r="AP43" i="25"/>
  <c r="BJ48" i="25"/>
  <c r="V48" i="25"/>
  <c r="BO47" i="25"/>
  <c r="AZ47" i="25"/>
  <c r="AF47" i="25"/>
  <c r="BJ47" i="25"/>
  <c r="AP47" i="25"/>
  <c r="V47" i="25"/>
  <c r="V41" i="25"/>
  <c r="AZ41" i="25"/>
  <c r="AF41" i="25"/>
  <c r="AP42" i="25"/>
  <c r="AZ43" i="25"/>
  <c r="AF43" i="25"/>
  <c r="BO48" i="25"/>
  <c r="K143" i="47"/>
  <c r="K196" i="47"/>
  <c r="K185" i="65" s="1"/>
  <c r="K214" i="47"/>
  <c r="BP25" i="43"/>
  <c r="AM107" i="47"/>
  <c r="Y211" i="47"/>
  <c r="K228" i="47"/>
  <c r="K204" i="47"/>
  <c r="K200" i="47"/>
  <c r="K270" i="47"/>
  <c r="M197" i="47"/>
  <c r="M186" i="65" s="1"/>
  <c r="O181" i="47"/>
  <c r="W29" i="25"/>
  <c r="AQ29" i="25" s="1"/>
  <c r="BK29" i="25" s="1"/>
  <c r="O143" i="47"/>
  <c r="O144" i="47"/>
  <c r="O173" i="47"/>
  <c r="L157" i="47"/>
  <c r="L132" i="65" s="1"/>
  <c r="T227" i="47"/>
  <c r="AG28" i="25"/>
  <c r="AQ28" i="25" s="1"/>
  <c r="BA28" i="25" s="1"/>
  <c r="BK28" i="25" s="1"/>
  <c r="BP28" i="25" s="1"/>
  <c r="O176" i="47"/>
  <c r="W22" i="25"/>
  <c r="L231" i="47"/>
  <c r="L237" i="65" s="1"/>
  <c r="O174" i="47"/>
  <c r="O150" i="65" s="1"/>
  <c r="W20" i="25"/>
  <c r="M192" i="47" s="1"/>
  <c r="M181" i="65" s="1"/>
  <c r="W25" i="25"/>
  <c r="O184" i="47" s="1"/>
  <c r="O178" i="65" s="1"/>
  <c r="M211" i="47"/>
  <c r="M221" i="65" s="1"/>
  <c r="W24" i="25"/>
  <c r="M183" i="47" s="1"/>
  <c r="M179" i="47"/>
  <c r="W19" i="25"/>
  <c r="W23" i="25"/>
  <c r="AG27" i="25"/>
  <c r="W18" i="25"/>
  <c r="M175" i="47" s="1"/>
  <c r="M151" i="65" s="1"/>
  <c r="M235" i="47"/>
  <c r="M224" i="47"/>
  <c r="M230" i="65" s="1"/>
  <c r="L217" i="47"/>
  <c r="L211" i="65" s="1"/>
  <c r="M216" i="47"/>
  <c r="M212" i="47"/>
  <c r="M221" i="47"/>
  <c r="M162" i="47"/>
  <c r="L233" i="47"/>
  <c r="L238" i="65" s="1"/>
  <c r="T230" i="47"/>
  <c r="T236" i="65" s="1"/>
  <c r="S158" i="47" l="1"/>
  <c r="S136" i="65" s="1"/>
  <c r="L156" i="47"/>
  <c r="L138" i="65" s="1"/>
  <c r="M156" i="47"/>
  <c r="M233" i="47"/>
  <c r="M210" i="65" s="1"/>
  <c r="L153" i="47"/>
  <c r="L160" i="65" s="1"/>
  <c r="M153" i="47"/>
  <c r="M160" i="65" s="1"/>
  <c r="L154" i="47"/>
  <c r="M154" i="47"/>
  <c r="L151" i="47"/>
  <c r="L110" i="65" s="1"/>
  <c r="M151" i="47"/>
  <c r="M110" i="65" s="1"/>
  <c r="S166" i="47"/>
  <c r="T166" i="47"/>
  <c r="S165" i="47"/>
  <c r="S98" i="65" s="1"/>
  <c r="T165" i="47"/>
  <c r="L161" i="47"/>
  <c r="M161" i="47"/>
  <c r="S152" i="47"/>
  <c r="S143" i="65" s="1"/>
  <c r="T152" i="47"/>
  <c r="T143" i="65" s="1"/>
  <c r="M231" i="47"/>
  <c r="M237" i="65" s="1"/>
  <c r="L150" i="47"/>
  <c r="L144" i="65" s="1"/>
  <c r="M150" i="47"/>
  <c r="L166" i="47"/>
  <c r="M166" i="47"/>
  <c r="L152" i="47"/>
  <c r="L143" i="65" s="1"/>
  <c r="M152" i="47"/>
  <c r="M143" i="65" s="1"/>
  <c r="L165" i="47"/>
  <c r="L98" i="65" s="1"/>
  <c r="M165" i="47"/>
  <c r="T151" i="47"/>
  <c r="T110" i="65" s="1"/>
  <c r="O172" i="47"/>
  <c r="L172" i="47"/>
  <c r="W44" i="25"/>
  <c r="V172" i="47"/>
  <c r="S172" i="47"/>
  <c r="AC228" i="47"/>
  <c r="Z228" i="47"/>
  <c r="Z234" i="65" s="1"/>
  <c r="V171" i="47"/>
  <c r="V145" i="65" s="1"/>
  <c r="S171" i="47"/>
  <c r="S145" i="65" s="1"/>
  <c r="AJ228" i="47"/>
  <c r="AG228" i="47"/>
  <c r="AG234" i="65" s="1"/>
  <c r="S151" i="47"/>
  <c r="S110" i="65" s="1"/>
  <c r="O175" i="47"/>
  <c r="O151" i="65" s="1"/>
  <c r="L175" i="47"/>
  <c r="L151" i="65" s="1"/>
  <c r="O183" i="47"/>
  <c r="L183" i="47"/>
  <c r="O192" i="47"/>
  <c r="O181" i="65" s="1"/>
  <c r="L192" i="47"/>
  <c r="L181" i="65" s="1"/>
  <c r="O212" i="47"/>
  <c r="O223" i="65" s="1"/>
  <c r="L212" i="47"/>
  <c r="L203" i="65" s="1"/>
  <c r="AA150" i="47"/>
  <c r="S150" i="47"/>
  <c r="S144" i="65" s="1"/>
  <c r="O204" i="47"/>
  <c r="O193" i="65" s="1"/>
  <c r="L204" i="47"/>
  <c r="L193" i="65" s="1"/>
  <c r="S147" i="47"/>
  <c r="S152" i="65" s="1"/>
  <c r="V230" i="47"/>
  <c r="V213" i="65" s="1"/>
  <c r="S230" i="47"/>
  <c r="S236" i="65" s="1"/>
  <c r="O221" i="47"/>
  <c r="L221" i="47"/>
  <c r="L215" i="65" s="1"/>
  <c r="O224" i="47"/>
  <c r="L224" i="47"/>
  <c r="L230" i="65" s="1"/>
  <c r="AQ27" i="25"/>
  <c r="S140" i="47"/>
  <c r="S179" i="65" s="1"/>
  <c r="O179" i="47"/>
  <c r="L179" i="47"/>
  <c r="O211" i="47"/>
  <c r="O221" i="65" s="1"/>
  <c r="L211" i="47"/>
  <c r="L202" i="65" s="1"/>
  <c r="L162" i="47"/>
  <c r="O216" i="47"/>
  <c r="L216" i="47"/>
  <c r="L210" i="65" s="1"/>
  <c r="O235" i="47"/>
  <c r="L235" i="47"/>
  <c r="L239" i="65" s="1"/>
  <c r="O188" i="47"/>
  <c r="L188" i="47"/>
  <c r="L175" i="65" s="1"/>
  <c r="O225" i="47"/>
  <c r="O231" i="65" s="1"/>
  <c r="L225" i="47"/>
  <c r="L231" i="65" s="1"/>
  <c r="V227" i="47"/>
  <c r="S227" i="47"/>
  <c r="S233" i="65" s="1"/>
  <c r="O197" i="47"/>
  <c r="O186" i="65" s="1"/>
  <c r="L197" i="47"/>
  <c r="L186" i="65" s="1"/>
  <c r="K110" i="65"/>
  <c r="O160" i="65"/>
  <c r="O148" i="65"/>
  <c r="K193" i="65"/>
  <c r="O226" i="65"/>
  <c r="K234" i="65"/>
  <c r="AA189" i="65"/>
  <c r="T189" i="65"/>
  <c r="T213" i="65"/>
  <c r="AB234" i="65"/>
  <c r="K168" i="65"/>
  <c r="K189" i="65"/>
  <c r="M189" i="65"/>
  <c r="AA213" i="65"/>
  <c r="AH213" i="65"/>
  <c r="M213" i="65"/>
  <c r="V136" i="65"/>
  <c r="AH133" i="65"/>
  <c r="M116" i="65"/>
  <c r="T121" i="65"/>
  <c r="T145" i="65"/>
  <c r="AA121" i="65"/>
  <c r="AA145" i="65"/>
  <c r="O133" i="65"/>
  <c r="AA119" i="65"/>
  <c r="AH118" i="65"/>
  <c r="AH121" i="65"/>
  <c r="AH145" i="65"/>
  <c r="T118" i="65"/>
  <c r="T116" i="65"/>
  <c r="AI127" i="65"/>
  <c r="AB127" i="65"/>
  <c r="N104" i="65"/>
  <c r="N136" i="65"/>
  <c r="O127" i="65"/>
  <c r="AA118" i="65"/>
  <c r="M118" i="65"/>
  <c r="O104" i="65"/>
  <c r="O136" i="65"/>
  <c r="O119" i="65"/>
  <c r="O143" i="65"/>
  <c r="V135" i="65"/>
  <c r="K148" i="65"/>
  <c r="T119" i="65"/>
  <c r="AH119" i="65"/>
  <c r="AH103" i="65"/>
  <c r="M133" i="65"/>
  <c r="U127" i="65"/>
  <c r="T103" i="65"/>
  <c r="O118" i="65"/>
  <c r="O139" i="65"/>
  <c r="M121" i="65"/>
  <c r="M145" i="65"/>
  <c r="M103" i="65"/>
  <c r="T133" i="65"/>
  <c r="AA103" i="65"/>
  <c r="M119" i="65"/>
  <c r="AA133" i="65"/>
  <c r="O233" i="47"/>
  <c r="T231" i="47"/>
  <c r="T237" i="65" s="1"/>
  <c r="O231" i="47"/>
  <c r="K226" i="47"/>
  <c r="O217" i="47"/>
  <c r="V191" i="47"/>
  <c r="V180" i="65" s="1"/>
  <c r="O191" i="47"/>
  <c r="O180" i="65" s="1"/>
  <c r="AY67" i="65"/>
  <c r="N232" i="47"/>
  <c r="N227" i="47"/>
  <c r="N233" i="47"/>
  <c r="N210" i="65" s="1"/>
  <c r="N235" i="47"/>
  <c r="N171" i="47"/>
  <c r="N193" i="47"/>
  <c r="N182" i="65" s="1"/>
  <c r="W49" i="25"/>
  <c r="W42" i="25"/>
  <c r="W41" i="25"/>
  <c r="K172" i="47"/>
  <c r="V143" i="47"/>
  <c r="K171" i="47"/>
  <c r="Z158" i="47"/>
  <c r="Z136" i="65" s="1"/>
  <c r="R196" i="47"/>
  <c r="R185" i="65" s="1"/>
  <c r="AU185" i="65" s="1"/>
  <c r="R171" i="47"/>
  <c r="R172" i="47"/>
  <c r="R143" i="47"/>
  <c r="AF211" i="47"/>
  <c r="R214" i="47"/>
  <c r="R222" i="47"/>
  <c r="K197" i="47"/>
  <c r="K186" i="65" s="1"/>
  <c r="K224" i="47"/>
  <c r="K139" i="47"/>
  <c r="K232" i="47"/>
  <c r="K174" i="47"/>
  <c r="K150" i="65" s="1"/>
  <c r="K175" i="47"/>
  <c r="K179" i="47"/>
  <c r="K210" i="47"/>
  <c r="K225" i="47"/>
  <c r="AA230" i="47"/>
  <c r="AA236" i="65" s="1"/>
  <c r="R228" i="47"/>
  <c r="K221" i="47"/>
  <c r="K198" i="47"/>
  <c r="K187" i="65" s="1"/>
  <c r="K140" i="47"/>
  <c r="K183" i="47"/>
  <c r="R176" i="47"/>
  <c r="AA227" i="47"/>
  <c r="R270" i="47"/>
  <c r="K176" i="47"/>
  <c r="K217" i="47"/>
  <c r="K202" i="65" s="1"/>
  <c r="K233" i="47"/>
  <c r="K182" i="47"/>
  <c r="K173" i="47"/>
  <c r="R200" i="47"/>
  <c r="K231" i="47"/>
  <c r="K223" i="47"/>
  <c r="K216" i="65" s="1"/>
  <c r="K193" i="47"/>
  <c r="K182" i="65" s="1"/>
  <c r="K178" i="47"/>
  <c r="K159" i="65" s="1"/>
  <c r="K222" i="47"/>
  <c r="T197" i="47"/>
  <c r="T186" i="65" s="1"/>
  <c r="V181" i="47"/>
  <c r="K192" i="47"/>
  <c r="K181" i="65" s="1"/>
  <c r="AC191" i="47"/>
  <c r="AC180" i="65" s="1"/>
  <c r="AG19" i="25"/>
  <c r="S157" i="47"/>
  <c r="S132" i="65" s="1"/>
  <c r="V173" i="47"/>
  <c r="AG22" i="25"/>
  <c r="AG25" i="25"/>
  <c r="T156" i="47"/>
  <c r="AG20" i="25"/>
  <c r="T192" i="47" s="1"/>
  <c r="T181" i="65" s="1"/>
  <c r="V174" i="47"/>
  <c r="V150" i="65" s="1"/>
  <c r="V176" i="47"/>
  <c r="AG24" i="25"/>
  <c r="T183" i="47" s="1"/>
  <c r="T179" i="47"/>
  <c r="T211" i="47"/>
  <c r="T221" i="65" s="1"/>
  <c r="AG23" i="25"/>
  <c r="T161" i="47"/>
  <c r="T235" i="47"/>
  <c r="T224" i="47"/>
  <c r="T230" i="65" s="1"/>
  <c r="T216" i="47"/>
  <c r="T212" i="47"/>
  <c r="AG18" i="25"/>
  <c r="T175" i="47" s="1"/>
  <c r="T151" i="65" s="1"/>
  <c r="T221" i="47"/>
  <c r="AA151" i="47" l="1"/>
  <c r="AA110" i="65" s="1"/>
  <c r="Z166" i="47"/>
  <c r="AA166" i="47"/>
  <c r="AA233" i="47"/>
  <c r="T233" i="47"/>
  <c r="T210" i="65" s="1"/>
  <c r="AU110" i="65"/>
  <c r="S162" i="47"/>
  <c r="T162" i="47"/>
  <c r="Z152" i="47"/>
  <c r="Z143" i="65" s="1"/>
  <c r="AA152" i="47"/>
  <c r="AA143" i="65" s="1"/>
  <c r="Z154" i="47"/>
  <c r="AA154" i="47"/>
  <c r="Z165" i="47"/>
  <c r="Z98" i="65" s="1"/>
  <c r="AA165" i="47"/>
  <c r="S153" i="47"/>
  <c r="S160" i="65" s="1"/>
  <c r="T153" i="47"/>
  <c r="T160" i="65" s="1"/>
  <c r="S154" i="47"/>
  <c r="T154" i="47"/>
  <c r="O202" i="65"/>
  <c r="AC172" i="47"/>
  <c r="Z172" i="47"/>
  <c r="AC171" i="47"/>
  <c r="AC145" i="65" s="1"/>
  <c r="Z171" i="47"/>
  <c r="Z145" i="65" s="1"/>
  <c r="V235" i="47"/>
  <c r="S235" i="47"/>
  <c r="S239" i="65" s="1"/>
  <c r="V175" i="47"/>
  <c r="V151" i="65" s="1"/>
  <c r="S175" i="47"/>
  <c r="S151" i="65" s="1"/>
  <c r="V224" i="47"/>
  <c r="S224" i="47"/>
  <c r="S230" i="65" s="1"/>
  <c r="V211" i="47"/>
  <c r="V221" i="65" s="1"/>
  <c r="S211" i="47"/>
  <c r="S202" i="65" s="1"/>
  <c r="V217" i="47"/>
  <c r="S217" i="47"/>
  <c r="S211" i="65" s="1"/>
  <c r="V192" i="47"/>
  <c r="V181" i="65" s="1"/>
  <c r="S192" i="47"/>
  <c r="S181" i="65" s="1"/>
  <c r="AC230" i="47"/>
  <c r="AC213" i="65" s="1"/>
  <c r="Z230" i="47"/>
  <c r="Z236" i="65" s="1"/>
  <c r="V233" i="47"/>
  <c r="V238" i="65" s="1"/>
  <c r="S233" i="47"/>
  <c r="S238" i="65" s="1"/>
  <c r="V221" i="47"/>
  <c r="S221" i="47"/>
  <c r="S215" i="65" s="1"/>
  <c r="V216" i="47"/>
  <c r="V210" i="65" s="1"/>
  <c r="S216" i="47"/>
  <c r="S210" i="65" s="1"/>
  <c r="V183" i="47"/>
  <c r="S183" i="47"/>
  <c r="AC233" i="47"/>
  <c r="AC238" i="65" s="1"/>
  <c r="Z233" i="47"/>
  <c r="Z238" i="65" s="1"/>
  <c r="V188" i="47"/>
  <c r="S188" i="47"/>
  <c r="S175" i="65" s="1"/>
  <c r="V204" i="47"/>
  <c r="V193" i="65" s="1"/>
  <c r="S204" i="47"/>
  <c r="S193" i="65" s="1"/>
  <c r="V212" i="47"/>
  <c r="V223" i="65" s="1"/>
  <c r="S212" i="47"/>
  <c r="S203" i="65" s="1"/>
  <c r="N192" i="47"/>
  <c r="N181" i="65" s="1"/>
  <c r="S161" i="47"/>
  <c r="V179" i="47"/>
  <c r="S179" i="47"/>
  <c r="Z162" i="47"/>
  <c r="V197" i="47"/>
  <c r="V186" i="65" s="1"/>
  <c r="S197" i="47"/>
  <c r="S186" i="65" s="1"/>
  <c r="AC227" i="47"/>
  <c r="Z227" i="47"/>
  <c r="Z233" i="65" s="1"/>
  <c r="BA27" i="25"/>
  <c r="Z140" i="47"/>
  <c r="Z179" i="65" s="1"/>
  <c r="Z147" i="47"/>
  <c r="Z152" i="65" s="1"/>
  <c r="AH150" i="47"/>
  <c r="Z150" i="47"/>
  <c r="Z144" i="65" s="1"/>
  <c r="S156" i="47"/>
  <c r="S138" i="65" s="1"/>
  <c r="V231" i="47"/>
  <c r="S231" i="47"/>
  <c r="S237" i="65" s="1"/>
  <c r="V225" i="47"/>
  <c r="V231" i="65" s="1"/>
  <c r="S225" i="47"/>
  <c r="S231" i="65" s="1"/>
  <c r="AH151" i="47"/>
  <c r="AH110" i="65" s="1"/>
  <c r="Z151" i="47"/>
  <c r="K231" i="65"/>
  <c r="K209" i="65"/>
  <c r="K237" i="65"/>
  <c r="K215" i="65"/>
  <c r="R234" i="65"/>
  <c r="V226" i="65"/>
  <c r="O210" i="65"/>
  <c r="O238" i="65"/>
  <c r="R168" i="65"/>
  <c r="R189" i="65"/>
  <c r="K211" i="65"/>
  <c r="K179" i="65"/>
  <c r="K227" i="65"/>
  <c r="K232" i="65"/>
  <c r="K238" i="65"/>
  <c r="K118" i="65"/>
  <c r="K127" i="65"/>
  <c r="K151" i="65"/>
  <c r="K132" i="65"/>
  <c r="R148" i="65"/>
  <c r="K104" i="65"/>
  <c r="K136" i="65"/>
  <c r="K121" i="65"/>
  <c r="K145" i="65"/>
  <c r="K133" i="65"/>
  <c r="AC136" i="65"/>
  <c r="N121" i="65"/>
  <c r="N145" i="65"/>
  <c r="V118" i="65"/>
  <c r="V119" i="65"/>
  <c r="V143" i="65"/>
  <c r="V133" i="65"/>
  <c r="V139" i="65"/>
  <c r="V127" i="65"/>
  <c r="K119" i="65"/>
  <c r="K143" i="65"/>
  <c r="AC135" i="65"/>
  <c r="R104" i="65"/>
  <c r="R136" i="65"/>
  <c r="AU136" i="65" s="1"/>
  <c r="N135" i="65"/>
  <c r="V104" i="65"/>
  <c r="AC144" i="47"/>
  <c r="V144" i="47"/>
  <c r="AA231" i="47"/>
  <c r="AA237" i="65" s="1"/>
  <c r="AC143" i="47"/>
  <c r="U171" i="47"/>
  <c r="Z225" i="47"/>
  <c r="Z231" i="65" s="1"/>
  <c r="N211" i="47"/>
  <c r="N221" i="65" s="1"/>
  <c r="U233" i="47"/>
  <c r="U210" i="65" s="1"/>
  <c r="N191" i="47"/>
  <c r="N180" i="65" s="1"/>
  <c r="N221" i="47"/>
  <c r="N219" i="47"/>
  <c r="N176" i="47"/>
  <c r="N200" i="47"/>
  <c r="U235" i="47"/>
  <c r="N175" i="47"/>
  <c r="N151" i="65" s="1"/>
  <c r="AG44" i="25"/>
  <c r="N181" i="47"/>
  <c r="N183" i="47"/>
  <c r="U232" i="47"/>
  <c r="U193" i="47"/>
  <c r="U182" i="65" s="1"/>
  <c r="N222" i="47"/>
  <c r="N231" i="47"/>
  <c r="U227" i="47"/>
  <c r="N174" i="47"/>
  <c r="N150" i="65" s="1"/>
  <c r="AQ19" i="25"/>
  <c r="BA19" i="25" s="1"/>
  <c r="N184" i="47"/>
  <c r="AG49" i="25"/>
  <c r="AG41" i="25"/>
  <c r="AG42" i="25"/>
  <c r="Y171" i="47"/>
  <c r="Y172" i="47"/>
  <c r="Y143" i="47"/>
  <c r="AG158" i="47"/>
  <c r="AG136" i="65" s="1"/>
  <c r="Y196" i="47"/>
  <c r="Y185" i="65" s="1"/>
  <c r="AV185" i="65" s="1"/>
  <c r="R221" i="47"/>
  <c r="Y192" i="47"/>
  <c r="Y181" i="65" s="1"/>
  <c r="R231" i="47"/>
  <c r="R209" i="65" s="1"/>
  <c r="Y176" i="47"/>
  <c r="R175" i="47"/>
  <c r="R174" i="47"/>
  <c r="R150" i="65" s="1"/>
  <c r="Y183" i="47"/>
  <c r="R193" i="47"/>
  <c r="R182" i="65" s="1"/>
  <c r="R197" i="47"/>
  <c r="R186" i="65" s="1"/>
  <c r="R233" i="47"/>
  <c r="R139" i="47"/>
  <c r="R224" i="47"/>
  <c r="R223" i="47"/>
  <c r="R216" i="65" s="1"/>
  <c r="R173" i="47"/>
  <c r="R192" i="47"/>
  <c r="R181" i="65" s="1"/>
  <c r="Y200" i="47"/>
  <c r="AH230" i="47"/>
  <c r="AH236" i="65" s="1"/>
  <c r="Y228" i="47"/>
  <c r="R232" i="47"/>
  <c r="R198" i="47"/>
  <c r="R187" i="65" s="1"/>
  <c r="R140" i="47"/>
  <c r="R225" i="47"/>
  <c r="R183" i="47"/>
  <c r="AH227" i="47"/>
  <c r="Y270" i="47"/>
  <c r="AJ191" i="47"/>
  <c r="AJ180" i="65" s="1"/>
  <c r="AQ22" i="25"/>
  <c r="AQ25" i="25"/>
  <c r="BA25" i="25" s="1"/>
  <c r="Z157" i="47"/>
  <c r="Z132" i="65" s="1"/>
  <c r="AC173" i="47"/>
  <c r="AC176" i="47"/>
  <c r="AA161" i="47"/>
  <c r="AQ20" i="25"/>
  <c r="AA192" i="47" s="1"/>
  <c r="AA181" i="65" s="1"/>
  <c r="AA216" i="47"/>
  <c r="AQ24" i="25"/>
  <c r="AA183" i="47" s="1"/>
  <c r="AC174" i="47"/>
  <c r="AC150" i="65" s="1"/>
  <c r="AQ23" i="25"/>
  <c r="BA23" i="25" s="1"/>
  <c r="AA212" i="47"/>
  <c r="AA211" i="47"/>
  <c r="AA221" i="65" s="1"/>
  <c r="AA179" i="47"/>
  <c r="AA235" i="47"/>
  <c r="AA224" i="47"/>
  <c r="AA230" i="65" s="1"/>
  <c r="AA221" i="47"/>
  <c r="AQ18" i="25"/>
  <c r="AA175" i="47" s="1"/>
  <c r="AA151" i="65" s="1"/>
  <c r="AH233" i="47" l="1"/>
  <c r="AG166" i="47"/>
  <c r="AH166" i="47"/>
  <c r="AG154" i="47"/>
  <c r="AH154" i="47"/>
  <c r="V202" i="65"/>
  <c r="Z156" i="47"/>
  <c r="Z138" i="65" s="1"/>
  <c r="AA156" i="47"/>
  <c r="Z153" i="47"/>
  <c r="Z160" i="65" s="1"/>
  <c r="AA153" i="47"/>
  <c r="AA160" i="65" s="1"/>
  <c r="AA210" i="65"/>
  <c r="AG152" i="47"/>
  <c r="AG143" i="65" s="1"/>
  <c r="AH152" i="47"/>
  <c r="AH143" i="65" s="1"/>
  <c r="AG153" i="47"/>
  <c r="AG160" i="65" s="1"/>
  <c r="AH153" i="47"/>
  <c r="AH160" i="65" s="1"/>
  <c r="Z197" i="47"/>
  <c r="Z186" i="65" s="1"/>
  <c r="AA197" i="47"/>
  <c r="AA186" i="65" s="1"/>
  <c r="AG165" i="47"/>
  <c r="AG98" i="65" s="1"/>
  <c r="AH165" i="47"/>
  <c r="AN162" i="47"/>
  <c r="AA162" i="47"/>
  <c r="AU182" i="65"/>
  <c r="AN156" i="47"/>
  <c r="AU186" i="65"/>
  <c r="AJ171" i="47"/>
  <c r="AJ145" i="65" s="1"/>
  <c r="AG171" i="47"/>
  <c r="AG145" i="65" s="1"/>
  <c r="AJ172" i="47"/>
  <c r="AG172" i="47"/>
  <c r="AC204" i="47"/>
  <c r="AC193" i="65" s="1"/>
  <c r="Z204" i="47"/>
  <c r="Z193" i="65" s="1"/>
  <c r="AJ230" i="47"/>
  <c r="AJ213" i="65" s="1"/>
  <c r="AG230" i="47"/>
  <c r="AG236" i="65" s="1"/>
  <c r="AG151" i="47"/>
  <c r="AG110" i="65" s="1"/>
  <c r="AG150" i="47"/>
  <c r="AG144" i="65" s="1"/>
  <c r="BK27" i="25"/>
  <c r="AG140" i="47"/>
  <c r="AG179" i="65" s="1"/>
  <c r="U192" i="47"/>
  <c r="U181" i="65" s="1"/>
  <c r="AU181" i="65" s="1"/>
  <c r="Z161" i="47"/>
  <c r="AG147" i="47"/>
  <c r="AG152" i="65" s="1"/>
  <c r="AC221" i="47"/>
  <c r="Z221" i="47"/>
  <c r="Z215" i="65" s="1"/>
  <c r="AC179" i="47"/>
  <c r="Z179" i="47"/>
  <c r="AC216" i="47"/>
  <c r="AC210" i="65" s="1"/>
  <c r="Z216" i="47"/>
  <c r="Z210" i="65" s="1"/>
  <c r="AC224" i="47"/>
  <c r="Z224" i="47"/>
  <c r="Z230" i="65" s="1"/>
  <c r="AC188" i="47"/>
  <c r="Z188" i="47"/>
  <c r="Z175" i="65" s="1"/>
  <c r="AC212" i="47"/>
  <c r="AC223" i="65" s="1"/>
  <c r="Z212" i="47"/>
  <c r="Z203" i="65" s="1"/>
  <c r="AC192" i="47"/>
  <c r="AC181" i="65" s="1"/>
  <c r="Z192" i="47"/>
  <c r="Z181" i="65" s="1"/>
  <c r="AC217" i="47"/>
  <c r="Z217" i="47"/>
  <c r="Z211" i="65" s="1"/>
  <c r="AC235" i="47"/>
  <c r="Z235" i="47"/>
  <c r="Z239" i="65" s="1"/>
  <c r="AC211" i="47"/>
  <c r="AC221" i="65" s="1"/>
  <c r="Z211" i="47"/>
  <c r="Z202" i="65" s="1"/>
  <c r="AC175" i="47"/>
  <c r="Z175" i="47"/>
  <c r="Z151" i="65" s="1"/>
  <c r="AC183" i="47"/>
  <c r="Z183" i="47"/>
  <c r="AJ227" i="47"/>
  <c r="AG227" i="47"/>
  <c r="AG233" i="65" s="1"/>
  <c r="AJ233" i="47"/>
  <c r="AJ238" i="65" s="1"/>
  <c r="AG233" i="47"/>
  <c r="AG238" i="65" s="1"/>
  <c r="AC231" i="47"/>
  <c r="Z231" i="47"/>
  <c r="Z237" i="65" s="1"/>
  <c r="Z110" i="65"/>
  <c r="R179" i="65"/>
  <c r="Y234" i="65"/>
  <c r="N189" i="65"/>
  <c r="V160" i="65"/>
  <c r="AU160" i="65" s="1"/>
  <c r="V148" i="65"/>
  <c r="R231" i="65"/>
  <c r="Y168" i="65"/>
  <c r="Y189" i="65"/>
  <c r="AC160" i="65"/>
  <c r="AC148" i="65"/>
  <c r="R238" i="65"/>
  <c r="AJ144" i="47"/>
  <c r="AJ136" i="65"/>
  <c r="N118" i="65"/>
  <c r="Y104" i="65"/>
  <c r="Y136" i="65"/>
  <c r="AC118" i="65"/>
  <c r="R127" i="65"/>
  <c r="AU127" i="65" s="1"/>
  <c r="R151" i="65"/>
  <c r="R118" i="65"/>
  <c r="AJ135" i="65"/>
  <c r="N119" i="65"/>
  <c r="N143" i="65"/>
  <c r="N139" i="65"/>
  <c r="U135" i="65"/>
  <c r="AC133" i="65"/>
  <c r="R121" i="65"/>
  <c r="R145" i="65"/>
  <c r="Y148" i="65"/>
  <c r="U121" i="65"/>
  <c r="U145" i="65"/>
  <c r="AC119" i="65"/>
  <c r="AC143" i="65"/>
  <c r="AC139" i="65"/>
  <c r="R119" i="65"/>
  <c r="R143" i="65"/>
  <c r="AC104" i="65"/>
  <c r="AH231" i="47"/>
  <c r="AH237" i="65" s="1"/>
  <c r="AJ181" i="47"/>
  <c r="AC181" i="47"/>
  <c r="U200" i="47"/>
  <c r="AC197" i="47"/>
  <c r="AC186" i="65" s="1"/>
  <c r="AC225" i="47"/>
  <c r="AQ49" i="25"/>
  <c r="AJ143" i="47"/>
  <c r="U176" i="47"/>
  <c r="AB211" i="47"/>
  <c r="AB221" i="65" s="1"/>
  <c r="U221" i="47"/>
  <c r="AB171" i="47"/>
  <c r="U222" i="47"/>
  <c r="U174" i="47"/>
  <c r="U150" i="65" s="1"/>
  <c r="AU150" i="65" s="1"/>
  <c r="AQ44" i="25"/>
  <c r="U181" i="47"/>
  <c r="U219" i="47"/>
  <c r="U175" i="47"/>
  <c r="U151" i="65" s="1"/>
  <c r="AB227" i="47"/>
  <c r="AN165" i="47"/>
  <c r="AB232" i="47"/>
  <c r="U191" i="47"/>
  <c r="U180" i="65" s="1"/>
  <c r="U183" i="47"/>
  <c r="AN166" i="47"/>
  <c r="AB233" i="47"/>
  <c r="AB210" i="65" s="1"/>
  <c r="U211" i="47"/>
  <c r="U221" i="65" s="1"/>
  <c r="AB193" i="47"/>
  <c r="AB182" i="65" s="1"/>
  <c r="U231" i="47"/>
  <c r="AB183" i="47"/>
  <c r="AB235" i="47"/>
  <c r="AQ41" i="25"/>
  <c r="AQ42" i="25"/>
  <c r="BA22" i="25"/>
  <c r="AF172" i="47"/>
  <c r="AG157" i="47"/>
  <c r="AG132" i="65" s="1"/>
  <c r="AN158" i="47"/>
  <c r="AF196" i="47"/>
  <c r="AF185" i="65" s="1"/>
  <c r="AW185" i="65" s="1"/>
  <c r="AN172" i="47"/>
  <c r="AF143" i="47"/>
  <c r="AF171" i="47"/>
  <c r="AN171" i="47"/>
  <c r="AN145" i="65" s="1"/>
  <c r="AY145" i="65" s="1"/>
  <c r="Y175" i="47"/>
  <c r="AF183" i="47"/>
  <c r="Y233" i="47"/>
  <c r="Y238" i="65" s="1"/>
  <c r="Y193" i="47"/>
  <c r="Y182" i="65" s="1"/>
  <c r="AM81" i="7"/>
  <c r="Y231" i="47"/>
  <c r="Y209" i="65" s="1"/>
  <c r="Y140" i="47"/>
  <c r="Y232" i="47"/>
  <c r="AF225" i="47"/>
  <c r="AF176" i="47"/>
  <c r="Y225" i="47"/>
  <c r="AN154" i="47"/>
  <c r="AF200" i="47"/>
  <c r="Y197" i="47"/>
  <c r="Y186" i="65" s="1"/>
  <c r="Y198" i="47"/>
  <c r="Y187" i="65" s="1"/>
  <c r="AF192" i="47"/>
  <c r="AF181" i="65" s="1"/>
  <c r="AN153" i="47"/>
  <c r="AN227" i="47"/>
  <c r="AN233" i="65" s="1"/>
  <c r="AY233" i="65" s="1"/>
  <c r="AF270" i="47"/>
  <c r="Y221" i="47"/>
  <c r="AF222" i="47"/>
  <c r="Y139" i="47"/>
  <c r="Y224" i="47"/>
  <c r="Y174" i="47"/>
  <c r="Y150" i="65" s="1"/>
  <c r="Y173" i="47"/>
  <c r="AN230" i="47"/>
  <c r="AN236" i="65" s="1"/>
  <c r="AY236" i="65" s="1"/>
  <c r="AF228" i="47"/>
  <c r="AM86" i="7"/>
  <c r="AM91" i="7"/>
  <c r="AJ173" i="47"/>
  <c r="AH216" i="47"/>
  <c r="AH210" i="65" s="1"/>
  <c r="AN152" i="47"/>
  <c r="AJ176" i="47"/>
  <c r="AH235" i="47"/>
  <c r="AH212" i="47"/>
  <c r="AJ174" i="47"/>
  <c r="AJ150" i="65" s="1"/>
  <c r="BA24" i="25"/>
  <c r="AH183" i="47" s="1"/>
  <c r="BA20" i="25"/>
  <c r="AH192" i="47" s="1"/>
  <c r="AH181" i="65" s="1"/>
  <c r="AH224" i="47"/>
  <c r="AH230" i="65" s="1"/>
  <c r="AH179" i="47"/>
  <c r="BK25" i="25"/>
  <c r="AH211" i="47"/>
  <c r="AH221" i="65" s="1"/>
  <c r="BK19" i="25"/>
  <c r="BK23" i="25"/>
  <c r="BA18" i="25"/>
  <c r="AH175" i="47" s="1"/>
  <c r="AH151" i="65" s="1"/>
  <c r="AH221" i="47"/>
  <c r="AW110" i="65" l="1"/>
  <c r="AU166" i="47"/>
  <c r="AU165" i="47"/>
  <c r="AU154" i="47"/>
  <c r="AG197" i="47"/>
  <c r="AG186" i="65" s="1"/>
  <c r="AH197" i="47"/>
  <c r="AH186" i="65" s="1"/>
  <c r="AG161" i="47"/>
  <c r="AH161" i="47"/>
  <c r="AG156" i="47"/>
  <c r="AG138" i="65" s="1"/>
  <c r="AH156" i="47"/>
  <c r="AG162" i="47"/>
  <c r="AH162" i="47"/>
  <c r="AV182" i="65"/>
  <c r="AC202" i="65"/>
  <c r="AV186" i="65"/>
  <c r="AU158" i="47"/>
  <c r="AN136" i="65"/>
  <c r="AY136" i="65" s="1"/>
  <c r="BA160" i="65"/>
  <c r="AJ216" i="47"/>
  <c r="AJ210" i="65" s="1"/>
  <c r="AG216" i="47"/>
  <c r="AG210" i="65" s="1"/>
  <c r="AJ217" i="47"/>
  <c r="AG217" i="47"/>
  <c r="AG211" i="65" s="1"/>
  <c r="AJ225" i="47"/>
  <c r="AJ231" i="65" s="1"/>
  <c r="AG225" i="47"/>
  <c r="AJ212" i="47"/>
  <c r="AJ223" i="65" s="1"/>
  <c r="AG212" i="47"/>
  <c r="AG203" i="65" s="1"/>
  <c r="AJ175" i="47"/>
  <c r="AG175" i="47"/>
  <c r="AG151" i="65" s="1"/>
  <c r="AJ188" i="47"/>
  <c r="AG188" i="47"/>
  <c r="AG175" i="65" s="1"/>
  <c r="AJ192" i="47"/>
  <c r="AJ181" i="65" s="1"/>
  <c r="AG192" i="47"/>
  <c r="AG181" i="65" s="1"/>
  <c r="AN138" i="65"/>
  <c r="AY138" i="65" s="1"/>
  <c r="AJ204" i="47"/>
  <c r="AJ193" i="65" s="1"/>
  <c r="AG204" i="47"/>
  <c r="AG193" i="65" s="1"/>
  <c r="AJ231" i="47"/>
  <c r="AG231" i="47"/>
  <c r="AN150" i="47"/>
  <c r="AJ179" i="47"/>
  <c r="AG179" i="47"/>
  <c r="AJ183" i="47"/>
  <c r="AG183" i="47"/>
  <c r="AJ221" i="47"/>
  <c r="AG221" i="47"/>
  <c r="AG215" i="65" s="1"/>
  <c r="AJ211" i="47"/>
  <c r="AJ221" i="65" s="1"/>
  <c r="AG211" i="47"/>
  <c r="AG202" i="65" s="1"/>
  <c r="AJ224" i="47"/>
  <c r="AG224" i="47"/>
  <c r="AG230" i="65" s="1"/>
  <c r="AJ235" i="47"/>
  <c r="AG235" i="47"/>
  <c r="AG239" i="65" s="1"/>
  <c r="AU152" i="47"/>
  <c r="AN143" i="65"/>
  <c r="AY143" i="65" s="1"/>
  <c r="AU153" i="47"/>
  <c r="AN160" i="65"/>
  <c r="AY160" i="65" s="1"/>
  <c r="AV110" i="65"/>
  <c r="BA110" i="65"/>
  <c r="AN147" i="47"/>
  <c r="AN152" i="65" s="1"/>
  <c r="AY152" i="65" s="1"/>
  <c r="BP27" i="25"/>
  <c r="AN140" i="47"/>
  <c r="AN179" i="65" s="1"/>
  <c r="AY179" i="65" s="1"/>
  <c r="AN151" i="47"/>
  <c r="AU121" i="65"/>
  <c r="AV160" i="65"/>
  <c r="AC226" i="65"/>
  <c r="AC231" i="65"/>
  <c r="AJ226" i="65"/>
  <c r="AF168" i="65"/>
  <c r="AF189" i="65"/>
  <c r="AF231" i="65"/>
  <c r="AF234" i="65"/>
  <c r="Y231" i="65"/>
  <c r="Y179" i="65"/>
  <c r="U189" i="65"/>
  <c r="AU189" i="65" s="1"/>
  <c r="AJ160" i="65"/>
  <c r="AJ148" i="65"/>
  <c r="BA185" i="65"/>
  <c r="AJ119" i="65"/>
  <c r="AJ143" i="65"/>
  <c r="AJ118" i="65"/>
  <c r="AF148" i="65"/>
  <c r="BA148" i="65" s="1"/>
  <c r="Y127" i="65"/>
  <c r="Y151" i="65"/>
  <c r="AB135" i="65"/>
  <c r="AV148" i="65"/>
  <c r="AJ139" i="65"/>
  <c r="U119" i="65"/>
  <c r="AU119" i="65" s="1"/>
  <c r="U143" i="65"/>
  <c r="AU143" i="65" s="1"/>
  <c r="Y118" i="65"/>
  <c r="Y121" i="65"/>
  <c r="Y145" i="65"/>
  <c r="AB121" i="65"/>
  <c r="AB145" i="65"/>
  <c r="U139" i="65"/>
  <c r="AC127" i="65"/>
  <c r="AC151" i="65"/>
  <c r="AJ133" i="65"/>
  <c r="Y119" i="65"/>
  <c r="Y143" i="65"/>
  <c r="AF104" i="65"/>
  <c r="AF136" i="65"/>
  <c r="U118" i="65"/>
  <c r="AU118" i="65" s="1"/>
  <c r="AJ104" i="65"/>
  <c r="AB200" i="47"/>
  <c r="AJ197" i="47"/>
  <c r="AJ186" i="65" s="1"/>
  <c r="AI171" i="47"/>
  <c r="AB174" i="47"/>
  <c r="AB150" i="65" s="1"/>
  <c r="AV150" i="65" s="1"/>
  <c r="AI233" i="47"/>
  <c r="AI210" i="65" s="1"/>
  <c r="AB222" i="47"/>
  <c r="BA44" i="25"/>
  <c r="AB181" i="47"/>
  <c r="AB191" i="47"/>
  <c r="AB180" i="65" s="1"/>
  <c r="AI211" i="47"/>
  <c r="AI221" i="65" s="1"/>
  <c r="BA41" i="25"/>
  <c r="AB221" i="47"/>
  <c r="AI183" i="47"/>
  <c r="AI232" i="47"/>
  <c r="AB176" i="47"/>
  <c r="AB175" i="47"/>
  <c r="AB151" i="65" s="1"/>
  <c r="AB231" i="47"/>
  <c r="AI193" i="47"/>
  <c r="AI182" i="65" s="1"/>
  <c r="AB219" i="47"/>
  <c r="AB192" i="47"/>
  <c r="AB181" i="65" s="1"/>
  <c r="AV181" i="65" s="1"/>
  <c r="BA49" i="25"/>
  <c r="BA42" i="25"/>
  <c r="BK22" i="25"/>
  <c r="AM171" i="47"/>
  <c r="AM143" i="47"/>
  <c r="AM172" i="47"/>
  <c r="AM196" i="47"/>
  <c r="AM185" i="65" s="1"/>
  <c r="AX185" i="65" s="1"/>
  <c r="AF221" i="47"/>
  <c r="AM65" i="7"/>
  <c r="AF173" i="47"/>
  <c r="AM222" i="47"/>
  <c r="AM183" i="47"/>
  <c r="AF193" i="47"/>
  <c r="AF182" i="65" s="1"/>
  <c r="AM74" i="7"/>
  <c r="AF174" i="47"/>
  <c r="AF150" i="65" s="1"/>
  <c r="AF198" i="47"/>
  <c r="AF187" i="65" s="1"/>
  <c r="AM84" i="7"/>
  <c r="AF197" i="47"/>
  <c r="AF186" i="65" s="1"/>
  <c r="AM200" i="47"/>
  <c r="AF175" i="47"/>
  <c r="AM67" i="7"/>
  <c r="AF233" i="47"/>
  <c r="AM176" i="47"/>
  <c r="AM228" i="47"/>
  <c r="AF139" i="47"/>
  <c r="AF232" i="47"/>
  <c r="AM192" i="47"/>
  <c r="AM181" i="65" s="1"/>
  <c r="AF224" i="47"/>
  <c r="AM225" i="47"/>
  <c r="AF140" i="47"/>
  <c r="AM198" i="47"/>
  <c r="AM187" i="65" s="1"/>
  <c r="AF231" i="47"/>
  <c r="AF209" i="65" s="1"/>
  <c r="AM72" i="7"/>
  <c r="AM270" i="47"/>
  <c r="AN204" i="47"/>
  <c r="AN193" i="65" s="1"/>
  <c r="AY193" i="65" s="1"/>
  <c r="AN212" i="47"/>
  <c r="AN203" i="65" s="1"/>
  <c r="AN216" i="47"/>
  <c r="AN210" i="65" s="1"/>
  <c r="BK24" i="25"/>
  <c r="AN183" i="47" s="1"/>
  <c r="AN231" i="47"/>
  <c r="AN233" i="47"/>
  <c r="AN238" i="65" s="1"/>
  <c r="BK20" i="25"/>
  <c r="AN192" i="47" s="1"/>
  <c r="AN181" i="65" s="1"/>
  <c r="BP19" i="25"/>
  <c r="BP25" i="25"/>
  <c r="AN211" i="47"/>
  <c r="AN202" i="65" s="1"/>
  <c r="AN188" i="47"/>
  <c r="AN175" i="65" s="1"/>
  <c r="AN179" i="47"/>
  <c r="AN162" i="65" s="1"/>
  <c r="AN224" i="47"/>
  <c r="AN230" i="65" s="1"/>
  <c r="BP23" i="25"/>
  <c r="AN221" i="47"/>
  <c r="AN215" i="65" s="1"/>
  <c r="BK18" i="25"/>
  <c r="AN175" i="47" s="1"/>
  <c r="AN151" i="65" s="1"/>
  <c r="AY151" i="65" s="1"/>
  <c r="O53" i="45"/>
  <c r="AU156" i="47" l="1"/>
  <c r="AU162" i="47"/>
  <c r="BA186" i="65"/>
  <c r="AX160" i="65"/>
  <c r="AJ202" i="65"/>
  <c r="AN157" i="47"/>
  <c r="AN209" i="65"/>
  <c r="AN237" i="65"/>
  <c r="AN110" i="65"/>
  <c r="AU151" i="47"/>
  <c r="AG209" i="65"/>
  <c r="AG237" i="65"/>
  <c r="AN225" i="47"/>
  <c r="AN231" i="65" s="1"/>
  <c r="AY231" i="65" s="1"/>
  <c r="AI200" i="47"/>
  <c r="AI189" i="65" s="1"/>
  <c r="AN197" i="47"/>
  <c r="AN186" i="65" s="1"/>
  <c r="AY186" i="65" s="1"/>
  <c r="AN217" i="47"/>
  <c r="AN211" i="65" s="1"/>
  <c r="AY211" i="65" s="1"/>
  <c r="AU150" i="47"/>
  <c r="AN144" i="65"/>
  <c r="AY144" i="65" s="1"/>
  <c r="AG231" i="65"/>
  <c r="AI192" i="47"/>
  <c r="AI181" i="65" s="1"/>
  <c r="BA181" i="65" s="1"/>
  <c r="AN161" i="47"/>
  <c r="AU161" i="47" s="1"/>
  <c r="AN235" i="47"/>
  <c r="AV145" i="65"/>
  <c r="AV121" i="65"/>
  <c r="AV127" i="65"/>
  <c r="AW160" i="65"/>
  <c r="AW182" i="65"/>
  <c r="AT185" i="65"/>
  <c r="AT160" i="65"/>
  <c r="AM168" i="65"/>
  <c r="AM189" i="65"/>
  <c r="AM234" i="65"/>
  <c r="AF179" i="65"/>
  <c r="AM231" i="65"/>
  <c r="AW186" i="65"/>
  <c r="AQ185" i="65"/>
  <c r="AB189" i="65"/>
  <c r="AQ160" i="65"/>
  <c r="AF238" i="65"/>
  <c r="AF121" i="65"/>
  <c r="AF145" i="65"/>
  <c r="AI135" i="65"/>
  <c r="AI121" i="65"/>
  <c r="AI145" i="65"/>
  <c r="AB139" i="65"/>
  <c r="AB119" i="65"/>
  <c r="AV119" i="65" s="1"/>
  <c r="AB143" i="65"/>
  <c r="AV143" i="65" s="1"/>
  <c r="AF127" i="65"/>
  <c r="BA127" i="65" s="1"/>
  <c r="AF151" i="65"/>
  <c r="AF118" i="65"/>
  <c r="AM104" i="65"/>
  <c r="AM136" i="65"/>
  <c r="AM148" i="65"/>
  <c r="AT148" i="65" s="1"/>
  <c r="AF119" i="65"/>
  <c r="AF143" i="65"/>
  <c r="AB118" i="65"/>
  <c r="AV118" i="65" s="1"/>
  <c r="AJ127" i="65"/>
  <c r="AJ151" i="65"/>
  <c r="AY103" i="65"/>
  <c r="AY168" i="65"/>
  <c r="AY238" i="65"/>
  <c r="AY181" i="65"/>
  <c r="AI227" i="47"/>
  <c r="AI222" i="47"/>
  <c r="AI175" i="47"/>
  <c r="AI151" i="65" s="1"/>
  <c r="AI176" i="47"/>
  <c r="AI191" i="47"/>
  <c r="AI180" i="65" s="1"/>
  <c r="AI174" i="47"/>
  <c r="AI150" i="65" s="1"/>
  <c r="AW150" i="65" s="1"/>
  <c r="AI219" i="47"/>
  <c r="AI231" i="47"/>
  <c r="AI235" i="47"/>
  <c r="BK41" i="25"/>
  <c r="AI221" i="47"/>
  <c r="BK44" i="25"/>
  <c r="AI181" i="47"/>
  <c r="BP22" i="25"/>
  <c r="BP49" i="25"/>
  <c r="BK42" i="25"/>
  <c r="BK49" i="25"/>
  <c r="BP44" i="25"/>
  <c r="AM221" i="47"/>
  <c r="AM197" i="47"/>
  <c r="AM186" i="65" s="1"/>
  <c r="AM193" i="47"/>
  <c r="AM182" i="65" s="1"/>
  <c r="AX182" i="65" s="1"/>
  <c r="AM232" i="47"/>
  <c r="AM173" i="47"/>
  <c r="AM233" i="47"/>
  <c r="AM139" i="47"/>
  <c r="AM175" i="47"/>
  <c r="AM174" i="47"/>
  <c r="AM150" i="65" s="1"/>
  <c r="AM224" i="47"/>
  <c r="AM231" i="47"/>
  <c r="AM209" i="65" s="1"/>
  <c r="AM140" i="47"/>
  <c r="AU234" i="47"/>
  <c r="AU228" i="47"/>
  <c r="BP20" i="25"/>
  <c r="BP24" i="25"/>
  <c r="BP41" i="25" s="1"/>
  <c r="BP18" i="25"/>
  <c r="AT76" i="43"/>
  <c r="AT86" i="43" s="1"/>
  <c r="AT110" i="65" l="1"/>
  <c r="AY110" i="65"/>
  <c r="AX181" i="65"/>
  <c r="AT181" i="65"/>
  <c r="AW181" i="65"/>
  <c r="AQ181" i="65"/>
  <c r="AX186" i="65"/>
  <c r="AU157" i="47"/>
  <c r="AN132" i="65"/>
  <c r="AY132" i="65" s="1"/>
  <c r="AX110" i="65"/>
  <c r="AQ110" i="65"/>
  <c r="AW189" i="65"/>
  <c r="AV189" i="65"/>
  <c r="AW121" i="65"/>
  <c r="AT150" i="65"/>
  <c r="AT186" i="65"/>
  <c r="AT189" i="65"/>
  <c r="AM238" i="65"/>
  <c r="AQ189" i="65"/>
  <c r="BA151" i="65"/>
  <c r="AQ186" i="65"/>
  <c r="BA189" i="65"/>
  <c r="AX189" i="65"/>
  <c r="AM179" i="65"/>
  <c r="AX150" i="65"/>
  <c r="AQ150" i="65"/>
  <c r="BA150" i="65"/>
  <c r="AW127" i="65"/>
  <c r="AW151" i="65"/>
  <c r="AM119" i="65"/>
  <c r="AM143" i="65"/>
  <c r="AI139" i="65"/>
  <c r="AM121" i="65"/>
  <c r="AX121" i="65" s="1"/>
  <c r="AM145" i="65"/>
  <c r="AX145" i="65" s="1"/>
  <c r="AI119" i="65"/>
  <c r="BA119" i="65" s="1"/>
  <c r="AI143" i="65"/>
  <c r="AW148" i="65"/>
  <c r="AU148" i="65"/>
  <c r="AX148" i="65"/>
  <c r="AQ148" i="65"/>
  <c r="AM127" i="65"/>
  <c r="AT127" i="65" s="1"/>
  <c r="AM151" i="65"/>
  <c r="AT151" i="65" s="1"/>
  <c r="AI118" i="65"/>
  <c r="BA118" i="65" s="1"/>
  <c r="AM118" i="65"/>
  <c r="AW136" i="65"/>
  <c r="AV136" i="65"/>
  <c r="AX136" i="65"/>
  <c r="AY118" i="65"/>
  <c r="AY209" i="65"/>
  <c r="AY119" i="65"/>
  <c r="AY210" i="65"/>
  <c r="AY225" i="65"/>
  <c r="AY121" i="65"/>
  <c r="AY127" i="65"/>
  <c r="AU235" i="47"/>
  <c r="AU176" i="47"/>
  <c r="BP42" i="25"/>
  <c r="AU221" i="47"/>
  <c r="AU174" i="47"/>
  <c r="AU175" i="47"/>
  <c r="X76" i="43"/>
  <c r="X86" i="43" s="1"/>
  <c r="Y76" i="43"/>
  <c r="Z76" i="43"/>
  <c r="Z86" i="43" s="1"/>
  <c r="AA76" i="43"/>
  <c r="AA86" i="43" s="1"/>
  <c r="AB76" i="43"/>
  <c r="AB86" i="43" s="1"/>
  <c r="AH76" i="43"/>
  <c r="AH86" i="43" s="1"/>
  <c r="AI76" i="43"/>
  <c r="AI86" i="43" s="1"/>
  <c r="AJ76" i="43"/>
  <c r="AJ86" i="43" s="1"/>
  <c r="AK76" i="43"/>
  <c r="AK86" i="43" s="1"/>
  <c r="AL76" i="43"/>
  <c r="AL86" i="43" s="1"/>
  <c r="AR76" i="43"/>
  <c r="AR86" i="43" s="1"/>
  <c r="AS76" i="43"/>
  <c r="AS86" i="43" s="1"/>
  <c r="AU76" i="43"/>
  <c r="AU86" i="43" s="1"/>
  <c r="AV76" i="43"/>
  <c r="AV86" i="43" s="1"/>
  <c r="BB76" i="43"/>
  <c r="BB86" i="43" s="1"/>
  <c r="BC76" i="43"/>
  <c r="BC86" i="43" s="1"/>
  <c r="BD76" i="43"/>
  <c r="BD86" i="43" s="1"/>
  <c r="BE76" i="43"/>
  <c r="BE86" i="43" s="1"/>
  <c r="BF76" i="43"/>
  <c r="BF86" i="43" s="1"/>
  <c r="T76" i="43"/>
  <c r="T86" i="43" s="1"/>
  <c r="AC76" i="43"/>
  <c r="AC86" i="43" s="1"/>
  <c r="AM76" i="43"/>
  <c r="AM86" i="43" s="1"/>
  <c r="AN76" i="43"/>
  <c r="AN86" i="43" s="1"/>
  <c r="AW76" i="43"/>
  <c r="AW86" i="43" s="1"/>
  <c r="AX76" i="43"/>
  <c r="AX86" i="43" s="1"/>
  <c r="BG76" i="43"/>
  <c r="BG86" i="43" s="1"/>
  <c r="S76" i="43"/>
  <c r="S86" i="43" s="1"/>
  <c r="AT119" i="65" l="1"/>
  <c r="AT143" i="65"/>
  <c r="AW119" i="65"/>
  <c r="AW118" i="65"/>
  <c r="AW143" i="65"/>
  <c r="AT118" i="65"/>
  <c r="AQ118" i="65"/>
  <c r="AQ127" i="65"/>
  <c r="AX127" i="65"/>
  <c r="AX119" i="65"/>
  <c r="AU145" i="65"/>
  <c r="AW145" i="65"/>
  <c r="AQ119" i="65"/>
  <c r="AU151" i="65"/>
  <c r="AX151" i="65"/>
  <c r="AV151" i="65"/>
  <c r="AQ151" i="65"/>
  <c r="AX143" i="65"/>
  <c r="BA143" i="65"/>
  <c r="AX118" i="65"/>
  <c r="AQ143" i="65"/>
  <c r="Y86" i="43"/>
  <c r="Y64" i="43"/>
  <c r="BF59" i="45"/>
  <c r="BE59" i="45"/>
  <c r="AG18" i="7" s="1"/>
  <c r="BD59" i="45"/>
  <c r="BC59" i="45"/>
  <c r="AF18" i="7" l="1"/>
  <c r="AF152" i="7" s="1"/>
  <c r="AF146" i="7"/>
  <c r="AE18" i="7"/>
  <c r="AE152" i="7" s="1"/>
  <c r="AE146" i="7"/>
  <c r="AH18" i="7"/>
  <c r="AO19" i="47"/>
  <c r="AN19" i="47"/>
  <c r="AL19" i="47"/>
  <c r="AO114" i="47"/>
  <c r="AL114" i="47"/>
  <c r="AN114" i="47"/>
  <c r="AO20" i="47"/>
  <c r="AL20" i="47"/>
  <c r="AO32" i="43"/>
  <c r="W99" i="47" s="1"/>
  <c r="AE32" i="43"/>
  <c r="P99" i="47" s="1"/>
  <c r="AY32" i="43"/>
  <c r="AD99" i="47" s="1"/>
  <c r="AI69" i="25"/>
  <c r="BF47" i="45"/>
  <c r="BE47" i="45"/>
  <c r="BG53" i="45"/>
  <c r="BF53" i="45"/>
  <c r="BG65" i="45"/>
  <c r="AI21" i="7" s="1"/>
  <c r="BF65" i="45"/>
  <c r="BE65" i="45"/>
  <c r="AG21" i="7" s="1"/>
  <c r="BD65" i="45"/>
  <c r="AF21" i="7" s="1"/>
  <c r="AH21" i="7" l="1"/>
  <c r="AN60" i="65"/>
  <c r="AY60" i="65" s="1"/>
  <c r="AL60" i="65"/>
  <c r="AL34" i="47"/>
  <c r="AG15" i="7"/>
  <c r="AH15" i="7"/>
  <c r="AI31" i="7"/>
  <c r="AJ6" i="47"/>
  <c r="AN6" i="47"/>
  <c r="AL6" i="47"/>
  <c r="AK6" i="47"/>
  <c r="AG33" i="7"/>
  <c r="AP97" i="47"/>
  <c r="AP6" i="47"/>
  <c r="AF33" i="7"/>
  <c r="AI33" i="7"/>
  <c r="AP27" i="47"/>
  <c r="AO97" i="47"/>
  <c r="AO6" i="47"/>
  <c r="AO45" i="47"/>
  <c r="AH33" i="7"/>
  <c r="AL97" i="47"/>
  <c r="AL43" i="65" s="1"/>
  <c r="AP45" i="47"/>
  <c r="AN127" i="47"/>
  <c r="AO127" i="47"/>
  <c r="AO22" i="47"/>
  <c r="AO64" i="47"/>
  <c r="AO115" i="47"/>
  <c r="AP115" i="47"/>
  <c r="AP64" i="47"/>
  <c r="AY70" i="43"/>
  <c r="AE70" i="43"/>
  <c r="AO70" i="43"/>
  <c r="BZ47" i="45"/>
  <c r="AN52" i="65" l="1"/>
  <c r="AY52" i="65" s="1"/>
  <c r="AT15" i="7"/>
  <c r="Q48" i="47"/>
  <c r="BB59" i="45"/>
  <c r="AX59" i="45"/>
  <c r="AW59" i="45"/>
  <c r="AV59" i="45"/>
  <c r="AU59" i="45"/>
  <c r="Z146" i="7" s="1"/>
  <c r="AT59" i="45"/>
  <c r="Y146" i="7" s="1"/>
  <c r="AS59" i="45"/>
  <c r="X146" i="7" s="1"/>
  <c r="AR59" i="45"/>
  <c r="AN59" i="45"/>
  <c r="AM59" i="45"/>
  <c r="AL59" i="45"/>
  <c r="AK59" i="45"/>
  <c r="AJ59" i="45"/>
  <c r="AI59" i="45"/>
  <c r="AH59" i="45"/>
  <c r="AD59" i="45"/>
  <c r="AC59" i="45"/>
  <c r="AB59" i="45"/>
  <c r="AA59" i="45"/>
  <c r="Z59" i="45"/>
  <c r="Y59" i="45"/>
  <c r="X59" i="45"/>
  <c r="T59" i="45"/>
  <c r="S59" i="45"/>
  <c r="Q59" i="45"/>
  <c r="E146" i="7" s="1"/>
  <c r="P59" i="45"/>
  <c r="BC65" i="45"/>
  <c r="BB65" i="45"/>
  <c r="AX65" i="45"/>
  <c r="AC21" i="7" s="1"/>
  <c r="AW65" i="45"/>
  <c r="AB21" i="7" s="1"/>
  <c r="AV65" i="45"/>
  <c r="AA21" i="7" s="1"/>
  <c r="AU65" i="45"/>
  <c r="Z21" i="7" s="1"/>
  <c r="AT65" i="45"/>
  <c r="Y21" i="7" s="1"/>
  <c r="AS65" i="45"/>
  <c r="X21" i="7" s="1"/>
  <c r="AR65" i="45"/>
  <c r="W21" i="7" s="1"/>
  <c r="AN65" i="45"/>
  <c r="V21" i="7" s="1"/>
  <c r="AM65" i="45"/>
  <c r="U21" i="7" s="1"/>
  <c r="AL65" i="45"/>
  <c r="T21" i="7" s="1"/>
  <c r="AK65" i="45"/>
  <c r="S21" i="7" s="1"/>
  <c r="AJ65" i="45"/>
  <c r="R21" i="7" s="1"/>
  <c r="AH65" i="45"/>
  <c r="P21" i="7" s="1"/>
  <c r="AD65" i="45"/>
  <c r="O21" i="7" s="1"/>
  <c r="AC65" i="45"/>
  <c r="N21" i="7" s="1"/>
  <c r="AB65" i="45"/>
  <c r="M21" i="7" s="1"/>
  <c r="AA65" i="45"/>
  <c r="L21" i="7" s="1"/>
  <c r="Z65" i="45"/>
  <c r="K21" i="7" s="1"/>
  <c r="Y65" i="45"/>
  <c r="J21" i="7" s="1"/>
  <c r="X65" i="45"/>
  <c r="I21" i="7" s="1"/>
  <c r="T65" i="45"/>
  <c r="H21" i="7" s="1"/>
  <c r="S65" i="45"/>
  <c r="G21" i="7" s="1"/>
  <c r="P65" i="45"/>
  <c r="AY57" i="42"/>
  <c r="AZ57" i="42"/>
  <c r="BA57" i="42"/>
  <c r="D21" i="7" l="1"/>
  <c r="AS21" i="7"/>
  <c r="AL24" i="47"/>
  <c r="AL37" i="65" s="1"/>
  <c r="AE21" i="7"/>
  <c r="H18" i="7"/>
  <c r="H152" i="7" s="1"/>
  <c r="H146" i="7"/>
  <c r="L18" i="7"/>
  <c r="L152" i="7" s="1"/>
  <c r="L146" i="7"/>
  <c r="P18" i="7"/>
  <c r="P152" i="7" s="1"/>
  <c r="T18" i="7"/>
  <c r="T152" i="7" s="1"/>
  <c r="T146" i="7"/>
  <c r="AB18" i="7"/>
  <c r="AB152" i="7" s="1"/>
  <c r="AB146" i="7"/>
  <c r="J18" i="7"/>
  <c r="J152" i="7" s="1"/>
  <c r="J146" i="7"/>
  <c r="N18" i="7"/>
  <c r="N152" i="7" s="1"/>
  <c r="N146" i="7"/>
  <c r="R18" i="7"/>
  <c r="R152" i="7" s="1"/>
  <c r="R146" i="7"/>
  <c r="V18" i="7"/>
  <c r="V152" i="7" s="1"/>
  <c r="V146" i="7"/>
  <c r="D18" i="7"/>
  <c r="D152" i="7" s="1"/>
  <c r="I18" i="7"/>
  <c r="I152" i="7" s="1"/>
  <c r="M18" i="7"/>
  <c r="M152" i="7" s="1"/>
  <c r="M146" i="7"/>
  <c r="Q18" i="7"/>
  <c r="Q152" i="7" s="1"/>
  <c r="Q146" i="7"/>
  <c r="U18" i="7"/>
  <c r="U152" i="7" s="1"/>
  <c r="U146" i="7"/>
  <c r="AC18" i="7"/>
  <c r="AC152" i="7" s="1"/>
  <c r="AC146" i="7"/>
  <c r="AR21" i="7"/>
  <c r="AQ21" i="7"/>
  <c r="AK24" i="47"/>
  <c r="AD21" i="7"/>
  <c r="G18" i="7"/>
  <c r="G152" i="7" s="1"/>
  <c r="G146" i="7"/>
  <c r="K18" i="7"/>
  <c r="K152" i="7" s="1"/>
  <c r="K146" i="7"/>
  <c r="O18" i="7"/>
  <c r="O146" i="7"/>
  <c r="S18" i="7"/>
  <c r="S152" i="7" s="1"/>
  <c r="S146" i="7"/>
  <c r="AA18" i="7"/>
  <c r="AA152" i="7" s="1"/>
  <c r="AA146" i="7"/>
  <c r="Q62" i="65"/>
  <c r="Q68" i="65"/>
  <c r="AD24" i="47"/>
  <c r="X17" i="7"/>
  <c r="X18" i="7"/>
  <c r="X152" i="7" s="1"/>
  <c r="Y17" i="7"/>
  <c r="Y18" i="7"/>
  <c r="Y152" i="7" s="1"/>
  <c r="E33" i="7"/>
  <c r="E18" i="7"/>
  <c r="E152" i="7" s="1"/>
  <c r="Z17" i="7"/>
  <c r="Z18" i="7"/>
  <c r="Z152" i="7" s="1"/>
  <c r="AD18" i="7"/>
  <c r="W17" i="7"/>
  <c r="W18" i="7"/>
  <c r="W152" i="7" s="1"/>
  <c r="W24" i="47"/>
  <c r="AE24" i="47"/>
  <c r="Q24" i="47"/>
  <c r="J24" i="47"/>
  <c r="P24" i="47"/>
  <c r="X24" i="47"/>
  <c r="F55" i="42"/>
  <c r="C24" i="64" s="1"/>
  <c r="AJ19" i="47"/>
  <c r="L27" i="47"/>
  <c r="M27" i="47"/>
  <c r="AD33" i="7"/>
  <c r="J27" i="47"/>
  <c r="AA33" i="7"/>
  <c r="AE33" i="7"/>
  <c r="AB33" i="7"/>
  <c r="M19" i="47"/>
  <c r="I33" i="7"/>
  <c r="P27" i="47"/>
  <c r="M33" i="7"/>
  <c r="T27" i="47"/>
  <c r="Q33" i="7"/>
  <c r="X27" i="47"/>
  <c r="G33" i="7"/>
  <c r="K33" i="7"/>
  <c r="O33" i="7"/>
  <c r="V27" i="47"/>
  <c r="S33" i="7"/>
  <c r="Z27" i="47"/>
  <c r="W33" i="7"/>
  <c r="O19" i="47"/>
  <c r="S19" i="47"/>
  <c r="W19" i="47"/>
  <c r="AA19" i="47"/>
  <c r="X25" i="7"/>
  <c r="AE19" i="47"/>
  <c r="H33" i="7"/>
  <c r="O27" i="47"/>
  <c r="L33" i="7"/>
  <c r="S27" i="47"/>
  <c r="P33" i="7"/>
  <c r="W27" i="47"/>
  <c r="T33" i="7"/>
  <c r="AA27" i="47"/>
  <c r="X33" i="7"/>
  <c r="AE27" i="47"/>
  <c r="AE49" i="65" s="1"/>
  <c r="P19" i="47"/>
  <c r="T19" i="47"/>
  <c r="X19" i="47"/>
  <c r="Y25" i="7"/>
  <c r="Y33" i="7"/>
  <c r="L19" i="47"/>
  <c r="Q19" i="47"/>
  <c r="AC19" i="47"/>
  <c r="Z25" i="7"/>
  <c r="AG19" i="47"/>
  <c r="AK19" i="47"/>
  <c r="J33" i="7"/>
  <c r="Q27" i="47"/>
  <c r="N33" i="7"/>
  <c r="R33" i="7"/>
  <c r="V33" i="7"/>
  <c r="Z33" i="7"/>
  <c r="V19" i="47"/>
  <c r="Z19" i="47"/>
  <c r="W25" i="7"/>
  <c r="AD19" i="47"/>
  <c r="AH19" i="47"/>
  <c r="D33" i="7"/>
  <c r="AJ114" i="47"/>
  <c r="U33" i="7"/>
  <c r="AC33" i="7"/>
  <c r="AL45" i="47"/>
  <c r="J45" i="47"/>
  <c r="X45" i="47"/>
  <c r="AK114" i="47"/>
  <c r="AK45" i="47"/>
  <c r="U114" i="47"/>
  <c r="AH114" i="47"/>
  <c r="AC114" i="47"/>
  <c r="AD114" i="47"/>
  <c r="V114" i="47"/>
  <c r="O114" i="47"/>
  <c r="AA114" i="47"/>
  <c r="N114" i="47"/>
  <c r="AD45" i="47"/>
  <c r="Q45" i="47"/>
  <c r="W45" i="47"/>
  <c r="AE45" i="47"/>
  <c r="P114" i="47"/>
  <c r="M114" i="47"/>
  <c r="T114" i="47"/>
  <c r="AB114" i="47"/>
  <c r="P45" i="47"/>
  <c r="S114" i="47"/>
  <c r="AE114" i="47"/>
  <c r="X114" i="47"/>
  <c r="L114" i="47"/>
  <c r="Q114" i="47"/>
  <c r="AG114" i="47"/>
  <c r="Z114" i="47"/>
  <c r="AI114" i="47"/>
  <c r="P46" i="47"/>
  <c r="P73" i="65" s="1"/>
  <c r="Q115" i="47"/>
  <c r="AK115" i="47"/>
  <c r="AD20" i="47"/>
  <c r="AD115" i="47"/>
  <c r="AL115" i="47"/>
  <c r="W20" i="47"/>
  <c r="AE20" i="47"/>
  <c r="W115" i="47"/>
  <c r="AE115" i="47"/>
  <c r="P20" i="47"/>
  <c r="X20" i="47"/>
  <c r="P115" i="47"/>
  <c r="X115" i="47"/>
  <c r="Q20" i="47"/>
  <c r="AK20" i="47"/>
  <c r="J115" i="47"/>
  <c r="J54" i="65" s="1"/>
  <c r="BV59" i="45"/>
  <c r="BV65" i="45"/>
  <c r="BX65" i="45"/>
  <c r="BZ65" i="45"/>
  <c r="BW59" i="45"/>
  <c r="BV53" i="45"/>
  <c r="BX53" i="45"/>
  <c r="BZ53" i="45"/>
  <c r="BY65" i="45"/>
  <c r="BZ59" i="45"/>
  <c r="BW53" i="45"/>
  <c r="BW65" i="45"/>
  <c r="BX59" i="45"/>
  <c r="BY59" i="45"/>
  <c r="BY53" i="45"/>
  <c r="J110" i="47"/>
  <c r="U59" i="45"/>
  <c r="U65" i="45"/>
  <c r="AO65" i="45"/>
  <c r="AE59" i="45"/>
  <c r="AY59" i="45"/>
  <c r="AO53" i="45"/>
  <c r="U53" i="45"/>
  <c r="AE65" i="45"/>
  <c r="AY65" i="45"/>
  <c r="AO59" i="45"/>
  <c r="AE53" i="45"/>
  <c r="AY53" i="45"/>
  <c r="O127" i="45"/>
  <c r="BM55" i="25"/>
  <c r="BM69" i="25" s="1"/>
  <c r="BL55" i="25"/>
  <c r="BL69" i="25" s="1"/>
  <c r="BH69" i="25"/>
  <c r="BD69" i="25"/>
  <c r="BC69" i="25"/>
  <c r="BB69" i="25"/>
  <c r="AX69" i="25"/>
  <c r="AW69" i="25"/>
  <c r="AV69" i="25"/>
  <c r="AU69" i="25"/>
  <c r="AT69" i="25"/>
  <c r="AS69" i="25"/>
  <c r="AR69" i="25"/>
  <c r="AN69" i="25"/>
  <c r="AM69" i="25"/>
  <c r="AL69" i="25"/>
  <c r="AK69" i="25"/>
  <c r="AJ69" i="25"/>
  <c r="AD69" i="25"/>
  <c r="AB69" i="25"/>
  <c r="AA69" i="25"/>
  <c r="Y55" i="25"/>
  <c r="Y69" i="25" s="1"/>
  <c r="X55" i="25"/>
  <c r="T55" i="25"/>
  <c r="M36" i="25"/>
  <c r="F21" i="64" s="1"/>
  <c r="M35" i="25"/>
  <c r="F20" i="64" s="1"/>
  <c r="M33" i="25"/>
  <c r="F18" i="64" s="1"/>
  <c r="M56" i="42"/>
  <c r="F25" i="64" s="1"/>
  <c r="M55" i="42"/>
  <c r="W39" i="65" l="1"/>
  <c r="AT18" i="7"/>
  <c r="AD152" i="7"/>
  <c r="AP152" i="7"/>
  <c r="AS152" i="7"/>
  <c r="AR152" i="7"/>
  <c r="AR18" i="7"/>
  <c r="AT21" i="7"/>
  <c r="AS146" i="7"/>
  <c r="AP18" i="7"/>
  <c r="AQ18" i="7"/>
  <c r="D146" i="7"/>
  <c r="AP146" i="7" s="1"/>
  <c r="AQ146" i="7"/>
  <c r="AP21" i="7"/>
  <c r="AM21" i="7"/>
  <c r="AR146" i="7"/>
  <c r="X39" i="65"/>
  <c r="Q39" i="65"/>
  <c r="AE39" i="65"/>
  <c r="P39" i="65"/>
  <c r="X54" i="65"/>
  <c r="X57" i="65"/>
  <c r="AL54" i="65"/>
  <c r="AL57" i="65"/>
  <c r="AI60" i="65"/>
  <c r="L60" i="65"/>
  <c r="P52" i="65"/>
  <c r="P63" i="65"/>
  <c r="P60" i="65"/>
  <c r="L52" i="65"/>
  <c r="N60" i="65"/>
  <c r="Z52" i="65"/>
  <c r="AC60" i="65"/>
  <c r="AK60" i="65"/>
  <c r="AL52" i="65"/>
  <c r="AJ60" i="65"/>
  <c r="P37" i="65"/>
  <c r="Q37" i="65"/>
  <c r="AE54" i="65"/>
  <c r="AE57" i="65"/>
  <c r="AD54" i="65"/>
  <c r="AD57" i="65"/>
  <c r="AK54" i="65"/>
  <c r="AK57" i="65"/>
  <c r="Z60" i="65"/>
  <c r="X60" i="65"/>
  <c r="AB60" i="65"/>
  <c r="AE52" i="65"/>
  <c r="AG52" i="65"/>
  <c r="AH60" i="65"/>
  <c r="AE37" i="65"/>
  <c r="P54" i="65"/>
  <c r="P57" i="65"/>
  <c r="W54" i="65"/>
  <c r="W57" i="65"/>
  <c r="Q54" i="65"/>
  <c r="Q57" i="65"/>
  <c r="AG60" i="65"/>
  <c r="AE60" i="65"/>
  <c r="T60" i="65"/>
  <c r="W52" i="65"/>
  <c r="Q52" i="65"/>
  <c r="AA60" i="65"/>
  <c r="V60" i="65"/>
  <c r="U60" i="65"/>
  <c r="X52" i="65"/>
  <c r="P66" i="65"/>
  <c r="Q60" i="65"/>
  <c r="S60" i="65"/>
  <c r="M60" i="65"/>
  <c r="S52" i="65"/>
  <c r="AD52" i="65"/>
  <c r="O60" i="65"/>
  <c r="AD60" i="65"/>
  <c r="AK52" i="65"/>
  <c r="J52" i="65"/>
  <c r="X37" i="65"/>
  <c r="W37" i="65"/>
  <c r="AD37" i="65"/>
  <c r="AS18" i="7"/>
  <c r="AR33" i="7"/>
  <c r="AS33" i="7"/>
  <c r="AQ33" i="7"/>
  <c r="AP33" i="7"/>
  <c r="AT33" i="7"/>
  <c r="AM18" i="7"/>
  <c r="X69" i="25"/>
  <c r="X39" i="25"/>
  <c r="F56" i="42"/>
  <c r="C25" i="64" s="1"/>
  <c r="F24" i="64"/>
  <c r="F34" i="25"/>
  <c r="F36" i="25"/>
  <c r="T69" i="25"/>
  <c r="M55" i="25"/>
  <c r="BG69" i="25"/>
  <c r="BG39" i="25"/>
  <c r="BG79" i="25" s="1"/>
  <c r="BG81" i="25" s="1"/>
  <c r="BF69" i="25"/>
  <c r="BF39" i="25"/>
  <c r="BF79" i="25" s="1"/>
  <c r="BF81" i="25" s="1"/>
  <c r="BE69" i="25"/>
  <c r="BE39" i="25"/>
  <c r="BE79" i="25" s="1"/>
  <c r="BE81" i="25" s="1"/>
  <c r="AM127" i="45"/>
  <c r="AJ127" i="45"/>
  <c r="AK127" i="45"/>
  <c r="AL127" i="45"/>
  <c r="X69" i="42"/>
  <c r="M69" i="42" s="1"/>
  <c r="M144" i="45"/>
  <c r="I75" i="42"/>
  <c r="I76" i="42" s="1"/>
  <c r="U136" i="45"/>
  <c r="U137" i="45"/>
  <c r="Q127" i="45"/>
  <c r="Q142" i="45" s="1"/>
  <c r="M61" i="43"/>
  <c r="M60" i="43"/>
  <c r="F12" i="64" s="1"/>
  <c r="M58" i="43"/>
  <c r="F10" i="64" s="1"/>
  <c r="BM76" i="43"/>
  <c r="BM86" i="43" s="1"/>
  <c r="BL76" i="43"/>
  <c r="BL86" i="43" s="1"/>
  <c r="BH76" i="43"/>
  <c r="BH86" i="43" s="1"/>
  <c r="P127" i="45"/>
  <c r="C19" i="64" l="1"/>
  <c r="X77" i="42"/>
  <c r="M77" i="42" s="1"/>
  <c r="F61" i="43"/>
  <c r="C13" i="64" s="1"/>
  <c r="F13" i="64"/>
  <c r="I60" i="25"/>
  <c r="C21" i="64"/>
  <c r="F59" i="43"/>
  <c r="C11" i="64" s="1"/>
  <c r="AV67" i="42"/>
  <c r="AV7" i="42" s="1"/>
  <c r="X59" i="42"/>
  <c r="M159" i="45"/>
  <c r="CA65" i="45"/>
  <c r="BI65" i="45"/>
  <c r="N127" i="45"/>
  <c r="M76" i="43"/>
  <c r="M54" i="45"/>
  <c r="M56" i="45"/>
  <c r="M58" i="45"/>
  <c r="M67" i="45"/>
  <c r="M60" i="45"/>
  <c r="M62" i="45"/>
  <c r="M55" i="45"/>
  <c r="M57" i="45"/>
  <c r="M66" i="45"/>
  <c r="M68" i="45"/>
  <c r="M61" i="45"/>
  <c r="BM127" i="45"/>
  <c r="BM88" i="25"/>
  <c r="BM89" i="25" l="1"/>
  <c r="BL87" i="25"/>
  <c r="BL89" i="25"/>
  <c r="BL88" i="25"/>
  <c r="BM87" i="25"/>
  <c r="AK79" i="7"/>
  <c r="AL79" i="7"/>
  <c r="AL78" i="7"/>
  <c r="AN146" i="47"/>
  <c r="AN149" i="65" s="1"/>
  <c r="AY149" i="65" s="1"/>
  <c r="AK78" i="7"/>
  <c r="AL83" i="7"/>
  <c r="AK83" i="7"/>
  <c r="CA59" i="45"/>
  <c r="CB61" i="45"/>
  <c r="CB55" i="45"/>
  <c r="CB58" i="45"/>
  <c r="CB68" i="45"/>
  <c r="CB57" i="45"/>
  <c r="CB62" i="45"/>
  <c r="CB67" i="45"/>
  <c r="CB56" i="45"/>
  <c r="CB66" i="45"/>
  <c r="CB60" i="45"/>
  <c r="CB54" i="45"/>
  <c r="AO21" i="42"/>
  <c r="BN21" i="42"/>
  <c r="BN62" i="42" s="1"/>
  <c r="AY21" i="42"/>
  <c r="BI21" i="42"/>
  <c r="AE21" i="42"/>
  <c r="N142" i="45"/>
  <c r="BN59" i="45"/>
  <c r="BN65" i="45"/>
  <c r="BN137" i="45" s="1"/>
  <c r="BI59" i="45"/>
  <c r="BM101" i="25"/>
  <c r="BL101" i="25"/>
  <c r="BN17" i="25"/>
  <c r="BN40" i="25" s="1"/>
  <c r="BN51" i="25"/>
  <c r="BN50" i="25"/>
  <c r="BG127" i="45"/>
  <c r="BF127" i="45"/>
  <c r="BL127" i="45"/>
  <c r="CA127" i="45" s="1"/>
  <c r="BE127" i="45"/>
  <c r="BH127" i="45"/>
  <c r="AY137" i="45"/>
  <c r="BI137" i="45"/>
  <c r="BN48" i="43"/>
  <c r="BI48" i="43"/>
  <c r="AY48" i="43"/>
  <c r="AO48" i="43"/>
  <c r="AE48" i="43"/>
  <c r="U48" i="43"/>
  <c r="AN130" i="65" l="1"/>
  <c r="AN107" i="65"/>
  <c r="AY107" i="65" s="1"/>
  <c r="BM90" i="25"/>
  <c r="AU83" i="7"/>
  <c r="AU78" i="7"/>
  <c r="AU79" i="7"/>
  <c r="BL90" i="25"/>
  <c r="BI62" i="42"/>
  <c r="AK260" i="47"/>
  <c r="AK237" i="65" s="1"/>
  <c r="AY62" i="42"/>
  <c r="AD260" i="47"/>
  <c r="AD237" i="65" s="1"/>
  <c r="AO62" i="42"/>
  <c r="W260" i="47"/>
  <c r="W237" i="65" s="1"/>
  <c r="AE62" i="42"/>
  <c r="P260" i="47"/>
  <c r="P237" i="65" s="1"/>
  <c r="CA101" i="25"/>
  <c r="BN45" i="25"/>
  <c r="BN52" i="25"/>
  <c r="M48" i="43"/>
  <c r="AO137" i="45"/>
  <c r="AE136" i="45"/>
  <c r="AE137" i="45"/>
  <c r="AO136" i="45"/>
  <c r="AY136" i="45"/>
  <c r="BI136" i="45"/>
  <c r="BN136" i="45"/>
  <c r="M65" i="45"/>
  <c r="M59" i="45"/>
  <c r="BM39" i="25"/>
  <c r="BM79" i="25" s="1"/>
  <c r="BM81" i="25" s="1"/>
  <c r="BL39" i="25"/>
  <c r="BL79" i="25" s="1"/>
  <c r="BL81" i="25" s="1"/>
  <c r="BM53" i="25" l="1"/>
  <c r="BM7" i="25" s="1"/>
  <c r="BM104" i="25"/>
  <c r="CA39" i="25"/>
  <c r="CB59" i="45"/>
  <c r="BQ59" i="45"/>
  <c r="CB65" i="45"/>
  <c r="BQ65" i="45"/>
  <c r="CB48" i="43"/>
  <c r="BN43" i="25"/>
  <c r="BL53" i="25"/>
  <c r="BL7" i="25" s="1"/>
  <c r="AK63" i="7" s="1"/>
  <c r="U49" i="42"/>
  <c r="U35" i="42"/>
  <c r="U20" i="42"/>
  <c r="U12" i="42"/>
  <c r="U11" i="42"/>
  <c r="U9" i="42"/>
  <c r="U8" i="42"/>
  <c r="AE49" i="42"/>
  <c r="AE35" i="42"/>
  <c r="AE20" i="42"/>
  <c r="AE12" i="42"/>
  <c r="AE11" i="42"/>
  <c r="AE9" i="42"/>
  <c r="AE8" i="42"/>
  <c r="AO49" i="42"/>
  <c r="AO35" i="42"/>
  <c r="AO20" i="42"/>
  <c r="AO12" i="42"/>
  <c r="AO11" i="42"/>
  <c r="AO9" i="42"/>
  <c r="AO8" i="42"/>
  <c r="AY49" i="42"/>
  <c r="AY35" i="42"/>
  <c r="AY20" i="42"/>
  <c r="AY12" i="42"/>
  <c r="AY11" i="42"/>
  <c r="AY9" i="42"/>
  <c r="AY8" i="42"/>
  <c r="BI49" i="42"/>
  <c r="BI35" i="42"/>
  <c r="BI61" i="42" s="1"/>
  <c r="BI20" i="42"/>
  <c r="BI12" i="42"/>
  <c r="BI11" i="42"/>
  <c r="BI9" i="42"/>
  <c r="BI8" i="42"/>
  <c r="BN49" i="42"/>
  <c r="BN35" i="42"/>
  <c r="BN61" i="42" s="1"/>
  <c r="BN20" i="42"/>
  <c r="BN12" i="42"/>
  <c r="BN11" i="42"/>
  <c r="BN9" i="42"/>
  <c r="BN8" i="42"/>
  <c r="AL85" i="7" l="1"/>
  <c r="AL63" i="7"/>
  <c r="AU63" i="7" s="1"/>
  <c r="BN7" i="25"/>
  <c r="AK85" i="7"/>
  <c r="AA94" i="65"/>
  <c r="AH94" i="65"/>
  <c r="M94" i="65"/>
  <c r="T94" i="65"/>
  <c r="CA7" i="25"/>
  <c r="U61" i="42"/>
  <c r="M251" i="47"/>
  <c r="AE61" i="42"/>
  <c r="T251" i="47"/>
  <c r="AO61" i="42"/>
  <c r="AA251" i="47"/>
  <c r="AY61" i="42"/>
  <c r="AH251" i="47"/>
  <c r="M49" i="42"/>
  <c r="CB49" i="42" s="1"/>
  <c r="AL89" i="7"/>
  <c r="AL88" i="7"/>
  <c r="CA79" i="25"/>
  <c r="CA53" i="25"/>
  <c r="BM6" i="25"/>
  <c r="BM103" i="25"/>
  <c r="BM105" i="25" s="1"/>
  <c r="AY66" i="42"/>
  <c r="M12" i="42"/>
  <c r="M20" i="42"/>
  <c r="K20" i="42" s="1"/>
  <c r="M8" i="42"/>
  <c r="M9" i="42"/>
  <c r="M11" i="42"/>
  <c r="M35" i="42"/>
  <c r="CB35" i="42" s="1"/>
  <c r="M37" i="42"/>
  <c r="CB37" i="42" s="1"/>
  <c r="AU85" i="7" l="1"/>
  <c r="AH138" i="65"/>
  <c r="T138" i="65"/>
  <c r="M138" i="65"/>
  <c r="AA138" i="65"/>
  <c r="AK88" i="7"/>
  <c r="AU88" i="7" s="1"/>
  <c r="AL93" i="7"/>
  <c r="AL126" i="7" s="1"/>
  <c r="AK89" i="7"/>
  <c r="AU89" i="7" s="1"/>
  <c r="BN48" i="25"/>
  <c r="BL104" i="25"/>
  <c r="CA104" i="25" s="1"/>
  <c r="BL6" i="25"/>
  <c r="CB11" i="42"/>
  <c r="CB9" i="42"/>
  <c r="CB8" i="42"/>
  <c r="CB20" i="42"/>
  <c r="CB12" i="42"/>
  <c r="BN39" i="25"/>
  <c r="BL103" i="25"/>
  <c r="CA103" i="25" s="1"/>
  <c r="BN54" i="43"/>
  <c r="BN51" i="43"/>
  <c r="BN47" i="43"/>
  <c r="BN31" i="43"/>
  <c r="BN30" i="43"/>
  <c r="BN29" i="43"/>
  <c r="BN24" i="43"/>
  <c r="BN22" i="43"/>
  <c r="BN21" i="43"/>
  <c r="BN20" i="43"/>
  <c r="BN18" i="43"/>
  <c r="BN17" i="43"/>
  <c r="BN16" i="43"/>
  <c r="BN14" i="43"/>
  <c r="BN13" i="43"/>
  <c r="BN12" i="43"/>
  <c r="BN10" i="43"/>
  <c r="BN9" i="43"/>
  <c r="BN8" i="43"/>
  <c r="BI54" i="43"/>
  <c r="BI51" i="43"/>
  <c r="BI47" i="43"/>
  <c r="BI31" i="43"/>
  <c r="BI30" i="43"/>
  <c r="BI29" i="43"/>
  <c r="BI24" i="43"/>
  <c r="BI22" i="43"/>
  <c r="BI21" i="43"/>
  <c r="BI20" i="43"/>
  <c r="BI18" i="43"/>
  <c r="BI17" i="43"/>
  <c r="BI16" i="43"/>
  <c r="BI14" i="43"/>
  <c r="BI13" i="43"/>
  <c r="BI12" i="43"/>
  <c r="BI10" i="43"/>
  <c r="BI9" i="43"/>
  <c r="BI8" i="43"/>
  <c r="BH87" i="25" l="1"/>
  <c r="BH88" i="25"/>
  <c r="BH89" i="25"/>
  <c r="AK93" i="7"/>
  <c r="AJ78" i="7"/>
  <c r="AJ79" i="7"/>
  <c r="BN53" i="25"/>
  <c r="AJ83" i="7"/>
  <c r="BL105" i="25"/>
  <c r="CA105" i="25" s="1"/>
  <c r="BN6" i="25"/>
  <c r="BL4" i="25"/>
  <c r="BL4" i="56"/>
  <c r="BM4" i="25"/>
  <c r="BM4" i="56"/>
  <c r="BI47" i="45"/>
  <c r="BI128" i="45"/>
  <c r="BN128" i="45"/>
  <c r="BH101" i="25"/>
  <c r="BL4" i="42"/>
  <c r="BH4" i="43"/>
  <c r="BH4" i="25"/>
  <c r="BH4" i="42"/>
  <c r="BL4" i="43"/>
  <c r="BH67" i="42"/>
  <c r="BH7" i="42" s="1"/>
  <c r="AT263" i="47" a="1"/>
  <c r="AT263" i="47" s="1"/>
  <c r="AT143" i="47" a="1"/>
  <c r="AT143" i="47" s="1"/>
  <c r="AT214" i="47" a="1"/>
  <c r="AT214" i="47" s="1"/>
  <c r="AT196" i="47" a="1"/>
  <c r="AT196" i="47" s="1"/>
  <c r="AT240" i="47" a="1"/>
  <c r="AT240" i="47" s="1"/>
  <c r="AT219" i="47" a="1"/>
  <c r="AT219" i="47" s="1"/>
  <c r="AT202" i="47" a="1"/>
  <c r="AT202" i="47" s="1"/>
  <c r="AT139" i="47" a="1"/>
  <c r="AT139" i="47" s="1"/>
  <c r="AT246" i="47" a="1"/>
  <c r="AT246" i="47" s="1"/>
  <c r="AT194" i="47" a="1"/>
  <c r="AT194" i="47" s="1"/>
  <c r="AT216" i="47" a="1"/>
  <c r="AT216" i="47" s="1"/>
  <c r="AT186" i="47" a="1"/>
  <c r="AT186" i="47" s="1"/>
  <c r="AT269" i="47" a="1"/>
  <c r="AT269" i="47" s="1"/>
  <c r="AT144" i="47" a="1"/>
  <c r="AT144" i="47" s="1"/>
  <c r="AT226" i="47" a="1"/>
  <c r="AT226" i="47" s="1"/>
  <c r="AT187" i="47" a="1"/>
  <c r="AT187" i="47" s="1"/>
  <c r="AT208" i="47" a="1"/>
  <c r="AT208" i="47" s="1"/>
  <c r="AT213" i="47" a="1"/>
  <c r="AT213" i="47" s="1"/>
  <c r="AT197" i="47" a="1"/>
  <c r="AT197" i="47" s="1"/>
  <c r="AT230" i="47" a="1"/>
  <c r="AT230" i="47" s="1"/>
  <c r="AT222" i="47" a="1"/>
  <c r="AT222" i="47" s="1"/>
  <c r="AT227" i="47" a="1"/>
  <c r="AT227" i="47" s="1"/>
  <c r="AT242" i="47" a="1"/>
  <c r="AT242" i="47" s="1"/>
  <c r="AT140" i="47" a="1"/>
  <c r="AT140" i="47" s="1"/>
  <c r="AT185" i="47" a="1"/>
  <c r="AT185" i="47" s="1"/>
  <c r="AT189" i="47" a="1"/>
  <c r="AT189" i="47" s="1"/>
  <c r="AT195" i="47" a="1"/>
  <c r="AT195" i="47" s="1"/>
  <c r="AT141" i="47" a="1"/>
  <c r="AT141" i="47" s="1"/>
  <c r="AT172" i="47" a="1"/>
  <c r="AT172" i="47" s="1"/>
  <c r="AT236" i="47" a="1"/>
  <c r="AT236" i="47" s="1"/>
  <c r="AT251" i="47" a="1"/>
  <c r="AT251" i="47" s="1"/>
  <c r="AT248" i="47" a="1"/>
  <c r="AT248" i="47" s="1"/>
  <c r="AT204" i="47" a="1"/>
  <c r="AT204" i="47" s="1"/>
  <c r="AT205" i="47" a="1"/>
  <c r="AT205" i="47" s="1"/>
  <c r="AT261" i="47" a="1"/>
  <c r="AT261" i="47" s="1"/>
  <c r="AT199" i="47" a="1"/>
  <c r="AT199" i="47" s="1"/>
  <c r="AT200" i="47" a="1"/>
  <c r="AT200" i="47" s="1"/>
  <c r="BJ17" i="43"/>
  <c r="BJ18" i="43"/>
  <c r="BL67" i="42"/>
  <c r="BL7" i="42" s="1"/>
  <c r="AN120" i="65" l="1"/>
  <c r="AY120" i="65" s="1"/>
  <c r="AN128" i="65"/>
  <c r="AK126" i="7"/>
  <c r="AU93" i="7"/>
  <c r="BH90" i="25"/>
  <c r="AJ100" i="7"/>
  <c r="AJ99" i="7"/>
  <c r="AJ101" i="7"/>
  <c r="BH39" i="25"/>
  <c r="BH79" i="25" s="1"/>
  <c r="BH81" i="25" s="1"/>
  <c r="BL64" i="43"/>
  <c r="BH64" i="43"/>
  <c r="BH74" i="43" s="1"/>
  <c r="BI134" i="45"/>
  <c r="BH142" i="45"/>
  <c r="BL142" i="45"/>
  <c r="AU126" i="7" l="1"/>
  <c r="AK99" i="7"/>
  <c r="AK101" i="7"/>
  <c r="AK100" i="7"/>
  <c r="AJ107" i="7"/>
  <c r="AJ127" i="7" s="1"/>
  <c r="BH53" i="25"/>
  <c r="BH7" i="25" s="1"/>
  <c r="AJ63" i="7" s="1"/>
  <c r="BH7" i="43"/>
  <c r="AJ38" i="7" s="1"/>
  <c r="BH104" i="25"/>
  <c r="BL74" i="43"/>
  <c r="BH7" i="45"/>
  <c r="AJ26" i="7" s="1"/>
  <c r="BL7" i="45"/>
  <c r="BL100" i="25"/>
  <c r="BL6" i="42"/>
  <c r="BI53" i="45"/>
  <c r="M23" i="25"/>
  <c r="CB23" i="25" s="1"/>
  <c r="AJ85" i="7" l="1"/>
  <c r="AN207" i="47"/>
  <c r="AN197" i="65" s="1"/>
  <c r="AK29" i="7"/>
  <c r="AK158" i="7" s="1"/>
  <c r="AK26" i="7"/>
  <c r="AJ11" i="7"/>
  <c r="AJ29" i="7"/>
  <c r="AJ158" i="7" s="1"/>
  <c r="AK6" i="7"/>
  <c r="AK11" i="7"/>
  <c r="AJ10" i="7"/>
  <c r="AJ6" i="7"/>
  <c r="AK9" i="7"/>
  <c r="AK10" i="7"/>
  <c r="AJ23" i="7"/>
  <c r="AJ9" i="7"/>
  <c r="AK23" i="7"/>
  <c r="AK19" i="7"/>
  <c r="AK153" i="7" s="1"/>
  <c r="AJ19" i="7"/>
  <c r="AJ153" i="7" s="1"/>
  <c r="AJ36" i="7"/>
  <c r="AK107" i="7"/>
  <c r="AJ89" i="7"/>
  <c r="AJ88" i="7"/>
  <c r="AJ40" i="7"/>
  <c r="AJ47" i="7"/>
  <c r="BL102" i="25"/>
  <c r="AK13" i="7"/>
  <c r="AJ13" i="7"/>
  <c r="BL7" i="43"/>
  <c r="AK38" i="7" s="1"/>
  <c r="BH103" i="25"/>
  <c r="BH105" i="25" s="1"/>
  <c r="BH6" i="25"/>
  <c r="BH6" i="43"/>
  <c r="BH6" i="42"/>
  <c r="BH100" i="25"/>
  <c r="BH102" i="25" s="1"/>
  <c r="AE134" i="45"/>
  <c r="AO134" i="45"/>
  <c r="AY134" i="45"/>
  <c r="AE128" i="45"/>
  <c r="AO128" i="45"/>
  <c r="AY128" i="45"/>
  <c r="M11" i="45"/>
  <c r="BQ11" i="45" s="1"/>
  <c r="M18" i="45"/>
  <c r="M20" i="45"/>
  <c r="M24" i="45"/>
  <c r="M26" i="45"/>
  <c r="M27" i="45"/>
  <c r="M30" i="45"/>
  <c r="M32" i="45"/>
  <c r="M43" i="45"/>
  <c r="M50" i="45"/>
  <c r="M74" i="45"/>
  <c r="M76" i="45"/>
  <c r="M78" i="45"/>
  <c r="M81" i="45"/>
  <c r="M82" i="45"/>
  <c r="M102" i="45"/>
  <c r="CB102" i="45" s="1"/>
  <c r="M104" i="45"/>
  <c r="CB104" i="45" s="1"/>
  <c r="M8" i="45"/>
  <c r="M19" i="45"/>
  <c r="M25" i="45"/>
  <c r="M28" i="45"/>
  <c r="M31" i="45"/>
  <c r="M42" i="45"/>
  <c r="M44" i="45"/>
  <c r="M49" i="45"/>
  <c r="M84" i="45"/>
  <c r="CB84" i="45" s="1"/>
  <c r="M72" i="45"/>
  <c r="CB73" i="45" s="1"/>
  <c r="M75" i="45"/>
  <c r="M77" i="45"/>
  <c r="M79" i="45"/>
  <c r="CB80" i="45" s="1"/>
  <c r="M83" i="45"/>
  <c r="CB83" i="45" s="1"/>
  <c r="M87" i="45"/>
  <c r="CB87" i="45" s="1"/>
  <c r="M101" i="45"/>
  <c r="M90" i="45"/>
  <c r="CB90" i="45" s="1"/>
  <c r="M111" i="45"/>
  <c r="M113" i="45"/>
  <c r="BL6" i="45"/>
  <c r="BH6" i="45"/>
  <c r="N101" i="25"/>
  <c r="BF17" i="45"/>
  <c r="BE17" i="45"/>
  <c r="BD17" i="45"/>
  <c r="BC17" i="45"/>
  <c r="BB17" i="45"/>
  <c r="AX17" i="45"/>
  <c r="AW17" i="45"/>
  <c r="AV17" i="45"/>
  <c r="AU17" i="45"/>
  <c r="AT17" i="45"/>
  <c r="AS17" i="45"/>
  <c r="AR17" i="45"/>
  <c r="AN17" i="45"/>
  <c r="AM17" i="45"/>
  <c r="AL17" i="45"/>
  <c r="AK17" i="45"/>
  <c r="AJ17" i="45"/>
  <c r="AI17" i="45"/>
  <c r="AH17" i="45"/>
  <c r="AD17" i="45"/>
  <c r="AC17" i="45"/>
  <c r="AB17" i="45"/>
  <c r="AA17" i="45"/>
  <c r="Z17" i="45"/>
  <c r="Y17" i="45"/>
  <c r="X17" i="45"/>
  <c r="I30" i="7" s="1"/>
  <c r="T17" i="45"/>
  <c r="S17" i="45"/>
  <c r="Q17" i="45"/>
  <c r="P17" i="45"/>
  <c r="BF23" i="45"/>
  <c r="BE23" i="45"/>
  <c r="BF29" i="45"/>
  <c r="BE29" i="45"/>
  <c r="BD29" i="45"/>
  <c r="BC29" i="45"/>
  <c r="BB29" i="45"/>
  <c r="AX29" i="45"/>
  <c r="AW29" i="45"/>
  <c r="AV29" i="45"/>
  <c r="AU29" i="45"/>
  <c r="AT29" i="45"/>
  <c r="AS29" i="45"/>
  <c r="AR29" i="45"/>
  <c r="AN29" i="45"/>
  <c r="AM29" i="45"/>
  <c r="AL29" i="45"/>
  <c r="AK29" i="45"/>
  <c r="AJ29" i="45"/>
  <c r="AI29" i="45"/>
  <c r="AH29" i="45"/>
  <c r="AD29" i="45"/>
  <c r="AC29" i="45"/>
  <c r="AB29" i="45"/>
  <c r="M24" i="7" s="1"/>
  <c r="AA29" i="45"/>
  <c r="Z29" i="45"/>
  <c r="Y29" i="45"/>
  <c r="X29" i="45"/>
  <c r="I24" i="7" s="1"/>
  <c r="T29" i="45"/>
  <c r="S29" i="45"/>
  <c r="Q29" i="45"/>
  <c r="O29" i="45"/>
  <c r="BF41" i="45"/>
  <c r="AH12" i="7" s="1"/>
  <c r="BE41" i="45"/>
  <c r="AG12" i="7" s="1"/>
  <c r="BD41" i="45"/>
  <c r="AF12" i="7" s="1"/>
  <c r="BC41" i="45"/>
  <c r="AE12" i="7" s="1"/>
  <c r="BB41" i="45"/>
  <c r="AX41" i="45"/>
  <c r="AC12" i="7" s="1"/>
  <c r="AW41" i="45"/>
  <c r="AB12" i="7" s="1"/>
  <c r="AV41" i="45"/>
  <c r="AU41" i="45"/>
  <c r="Z12" i="7" s="1"/>
  <c r="AT41" i="45"/>
  <c r="Y12" i="7" s="1"/>
  <c r="AS41" i="45"/>
  <c r="X12" i="7" s="1"/>
  <c r="AR41" i="45"/>
  <c r="AN41" i="45"/>
  <c r="V12" i="7" s="1"/>
  <c r="AM41" i="45"/>
  <c r="U12" i="7" s="1"/>
  <c r="AL41" i="45"/>
  <c r="AK41" i="45"/>
  <c r="S12" i="7" s="1"/>
  <c r="AJ41" i="45"/>
  <c r="R12" i="7" s="1"/>
  <c r="AI41" i="45"/>
  <c r="Q12" i="7" s="1"/>
  <c r="AH41" i="45"/>
  <c r="AD41" i="45"/>
  <c r="O12" i="7" s="1"/>
  <c r="AC41" i="45"/>
  <c r="N12" i="7" s="1"/>
  <c r="AB41" i="45"/>
  <c r="AA41" i="45"/>
  <c r="L12" i="7" s="1"/>
  <c r="Z41" i="45"/>
  <c r="K12" i="7" s="1"/>
  <c r="Y41" i="45"/>
  <c r="J12" i="7" s="1"/>
  <c r="X41" i="45"/>
  <c r="T41" i="45"/>
  <c r="H12" i="7" s="1"/>
  <c r="S41" i="45"/>
  <c r="G12" i="7" s="1"/>
  <c r="Q41" i="45"/>
  <c r="E12" i="7" s="1"/>
  <c r="P41" i="45"/>
  <c r="O41" i="45"/>
  <c r="C12" i="7" s="1"/>
  <c r="CA71" i="45"/>
  <c r="AL48" i="47"/>
  <c r="AK48" i="47"/>
  <c r="AE48" i="47"/>
  <c r="AD48" i="47"/>
  <c r="X48" i="47"/>
  <c r="W48" i="47"/>
  <c r="U64" i="47"/>
  <c r="P48" i="47"/>
  <c r="N64" i="47"/>
  <c r="C30" i="7"/>
  <c r="BG110" i="45"/>
  <c r="BF110" i="45"/>
  <c r="BE110" i="45"/>
  <c r="BD110" i="45"/>
  <c r="BC110" i="45"/>
  <c r="BB110" i="45"/>
  <c r="AX110" i="45"/>
  <c r="AW110" i="45"/>
  <c r="AV110" i="45"/>
  <c r="AN110" i="45"/>
  <c r="V14" i="7" s="1"/>
  <c r="AM110" i="45"/>
  <c r="AL110" i="45"/>
  <c r="T14" i="7" s="1"/>
  <c r="AK110" i="45"/>
  <c r="AJ110" i="45"/>
  <c r="AI110" i="45"/>
  <c r="AH110" i="45"/>
  <c r="AD110" i="45"/>
  <c r="AC110" i="45"/>
  <c r="AB110" i="45"/>
  <c r="AA110" i="45"/>
  <c r="Z110" i="45"/>
  <c r="Y110" i="45"/>
  <c r="X110" i="45"/>
  <c r="T110" i="45"/>
  <c r="S110" i="45"/>
  <c r="Q110" i="45"/>
  <c r="P110" i="45"/>
  <c r="D14" i="7" s="1"/>
  <c r="O110" i="45"/>
  <c r="C14" i="7" s="1"/>
  <c r="B30" i="7"/>
  <c r="N41" i="45"/>
  <c r="B12" i="7" s="1"/>
  <c r="BF4" i="43"/>
  <c r="BD4" i="43"/>
  <c r="BB4" i="43"/>
  <c r="AW4" i="43"/>
  <c r="AU4" i="43"/>
  <c r="AN4" i="43"/>
  <c r="AL4" i="43"/>
  <c r="AJ4" i="43"/>
  <c r="AH4" i="43"/>
  <c r="AA4" i="43"/>
  <c r="AB4" i="43"/>
  <c r="AC4" i="43"/>
  <c r="P4" i="43"/>
  <c r="T4" i="43"/>
  <c r="N4" i="43"/>
  <c r="AL36" i="47"/>
  <c r="AK36" i="47"/>
  <c r="AW64" i="43"/>
  <c r="AW74" i="43" s="1"/>
  <c r="AW7" i="43" s="1"/>
  <c r="AU64" i="43"/>
  <c r="AU74" i="43" s="1"/>
  <c r="AY13" i="43"/>
  <c r="AO13" i="43"/>
  <c r="AE13" i="43"/>
  <c r="U13" i="43"/>
  <c r="BM4" i="43"/>
  <c r="BG4" i="43"/>
  <c r="O4" i="43"/>
  <c r="P5" i="25"/>
  <c r="P4" i="25"/>
  <c r="N4" i="25"/>
  <c r="P5" i="42"/>
  <c r="N5" i="42"/>
  <c r="BM4" i="42"/>
  <c r="BG4" i="42"/>
  <c r="BE4" i="43"/>
  <c r="BC4" i="43"/>
  <c r="AX4" i="43"/>
  <c r="AV4" i="43"/>
  <c r="AT4" i="43"/>
  <c r="AR4" i="43"/>
  <c r="AM4" i="43"/>
  <c r="AK4" i="43"/>
  <c r="AI4" i="43"/>
  <c r="AD4" i="43"/>
  <c r="Z4" i="43"/>
  <c r="X4" i="43"/>
  <c r="S4" i="43"/>
  <c r="C1" i="47"/>
  <c r="E159" i="45"/>
  <c r="C1" i="45"/>
  <c r="AG86" i="43"/>
  <c r="AF86" i="43"/>
  <c r="AE86" i="43"/>
  <c r="W86" i="43"/>
  <c r="V86" i="43"/>
  <c r="U86" i="43"/>
  <c r="E86" i="43"/>
  <c r="E82" i="43"/>
  <c r="E81" i="43"/>
  <c r="E80" i="43"/>
  <c r="E79" i="43"/>
  <c r="E78" i="43"/>
  <c r="E77" i="43"/>
  <c r="E76" i="43"/>
  <c r="AY54" i="43"/>
  <c r="AO54" i="43"/>
  <c r="AE54" i="43"/>
  <c r="U54" i="43"/>
  <c r="AY51" i="43"/>
  <c r="AH115" i="47" s="1"/>
  <c r="AO51" i="43"/>
  <c r="AA115" i="47" s="1"/>
  <c r="AE51" i="43"/>
  <c r="T115" i="47" s="1"/>
  <c r="U51" i="43"/>
  <c r="M115" i="47" s="1"/>
  <c r="AY47" i="43"/>
  <c r="AH111" i="47" s="1"/>
  <c r="AH86" i="65" s="1"/>
  <c r="AO47" i="43"/>
  <c r="AA111" i="47" s="1"/>
  <c r="AA86" i="65" s="1"/>
  <c r="AE47" i="43"/>
  <c r="T111" i="47" s="1"/>
  <c r="U47" i="43"/>
  <c r="M111" i="47" s="1"/>
  <c r="M86" i="65" s="1"/>
  <c r="AY31" i="43"/>
  <c r="AO31" i="43"/>
  <c r="AE31" i="43"/>
  <c r="U31" i="43"/>
  <c r="AY30" i="43"/>
  <c r="AO30" i="43"/>
  <c r="AE30" i="43"/>
  <c r="U30" i="43"/>
  <c r="AY29" i="43"/>
  <c r="AO29" i="43"/>
  <c r="AE29" i="43"/>
  <c r="U29" i="43"/>
  <c r="AY24" i="43"/>
  <c r="AO24" i="43"/>
  <c r="AE24" i="43"/>
  <c r="U24" i="43"/>
  <c r="AY22" i="43"/>
  <c r="AO22" i="43"/>
  <c r="AE22" i="43"/>
  <c r="U22" i="43"/>
  <c r="AY21" i="43"/>
  <c r="AO21" i="43"/>
  <c r="AE21" i="43"/>
  <c r="U21" i="43"/>
  <c r="AY20" i="43"/>
  <c r="AO20" i="43"/>
  <c r="AE20" i="43"/>
  <c r="U20" i="43"/>
  <c r="AY18" i="43"/>
  <c r="AO18" i="43"/>
  <c r="AE18" i="43"/>
  <c r="U18" i="43"/>
  <c r="AY17" i="43"/>
  <c r="AO17" i="43"/>
  <c r="AE17" i="43"/>
  <c r="U17" i="43"/>
  <c r="AY16" i="43"/>
  <c r="AO16" i="43"/>
  <c r="AE16" i="43"/>
  <c r="U16" i="43"/>
  <c r="AY14" i="43"/>
  <c r="AO14" i="43"/>
  <c r="AE14" i="43"/>
  <c r="U14" i="43"/>
  <c r="AY12" i="43"/>
  <c r="AH100" i="47" s="1"/>
  <c r="AO12" i="43"/>
  <c r="AA100" i="47" s="1"/>
  <c r="AE12" i="43"/>
  <c r="T100" i="47" s="1"/>
  <c r="U12" i="43"/>
  <c r="M100" i="47" s="1"/>
  <c r="AY10" i="43"/>
  <c r="AO10" i="43"/>
  <c r="AE10" i="43"/>
  <c r="U10" i="43"/>
  <c r="AY9" i="43"/>
  <c r="AO9" i="43"/>
  <c r="AE9" i="43"/>
  <c r="U9" i="43"/>
  <c r="AY8" i="43"/>
  <c r="AO8" i="43"/>
  <c r="AE8" i="43"/>
  <c r="U8" i="43"/>
  <c r="C1" i="43"/>
  <c r="C1" i="42"/>
  <c r="AF69" i="25"/>
  <c r="V69" i="25"/>
  <c r="U69" i="25"/>
  <c r="W69" i="25"/>
  <c r="AG69" i="25"/>
  <c r="AE69" i="25"/>
  <c r="AW4" i="42"/>
  <c r="AS4" i="43"/>
  <c r="Y4" i="42"/>
  <c r="AS4" i="42"/>
  <c r="AW4" i="25"/>
  <c r="AH4" i="42"/>
  <c r="BB4" i="42"/>
  <c r="R4" i="25"/>
  <c r="AA4" i="25"/>
  <c r="AU4" i="25"/>
  <c r="Q5" i="25"/>
  <c r="AB4" i="42"/>
  <c r="AI4" i="42"/>
  <c r="AM4" i="42"/>
  <c r="AT4" i="42"/>
  <c r="AX4" i="42"/>
  <c r="BE4" i="42"/>
  <c r="Q4" i="25"/>
  <c r="Z4" i="25"/>
  <c r="AD4" i="25"/>
  <c r="AK4" i="25"/>
  <c r="AR4" i="25"/>
  <c r="AV4" i="25"/>
  <c r="BC4" i="25"/>
  <c r="AL4" i="42"/>
  <c r="BD4" i="42"/>
  <c r="AJ4" i="25"/>
  <c r="AN4" i="25"/>
  <c r="BF4" i="25"/>
  <c r="AP18" i="43"/>
  <c r="AP17" i="43"/>
  <c r="V18" i="43"/>
  <c r="AE28" i="43"/>
  <c r="Y4" i="25"/>
  <c r="Y4" i="43"/>
  <c r="BD4" i="25"/>
  <c r="AL4" i="25"/>
  <c r="BF4" i="42"/>
  <c r="AN4" i="42"/>
  <c r="AJ4" i="42"/>
  <c r="BE4" i="25"/>
  <c r="AX4" i="25"/>
  <c r="AT4" i="25"/>
  <c r="AM4" i="25"/>
  <c r="AI4" i="25"/>
  <c r="AB4" i="25"/>
  <c r="BC4" i="42"/>
  <c r="AV4" i="42"/>
  <c r="AR4" i="42"/>
  <c r="AK4" i="42"/>
  <c r="AD4" i="42"/>
  <c r="Z4" i="42"/>
  <c r="BB4" i="25"/>
  <c r="AH4" i="25"/>
  <c r="AU4" i="42"/>
  <c r="AA4" i="42"/>
  <c r="AC4" i="25"/>
  <c r="AC4" i="42"/>
  <c r="AS4" i="25"/>
  <c r="X4" i="25"/>
  <c r="X4" i="42"/>
  <c r="T4" i="25"/>
  <c r="Q5" i="42"/>
  <c r="S4" i="25"/>
  <c r="V17" i="43"/>
  <c r="BM142" i="45"/>
  <c r="S53" i="25"/>
  <c r="Y67" i="42"/>
  <c r="Y7" i="42" s="1"/>
  <c r="T127" i="45"/>
  <c r="T142" i="45" s="1"/>
  <c r="S127" i="45"/>
  <c r="S142" i="45" s="1"/>
  <c r="BG142" i="45"/>
  <c r="AL142" i="45"/>
  <c r="AA127" i="45"/>
  <c r="R127" i="45"/>
  <c r="AD127" i="45"/>
  <c r="BD127" i="45"/>
  <c r="BD142" i="45" s="1"/>
  <c r="Y127" i="45"/>
  <c r="AS127" i="45"/>
  <c r="AS142" i="45" s="1"/>
  <c r="E25" i="7" l="1"/>
  <c r="E14" i="7"/>
  <c r="J25" i="7"/>
  <c r="J14" i="7"/>
  <c r="N25" i="7"/>
  <c r="N14" i="7"/>
  <c r="R25" i="7"/>
  <c r="R14" i="7"/>
  <c r="G25" i="7"/>
  <c r="G14" i="7"/>
  <c r="K25" i="7"/>
  <c r="K14" i="7"/>
  <c r="O25" i="7"/>
  <c r="O14" i="7"/>
  <c r="S25" i="7"/>
  <c r="S14" i="7"/>
  <c r="AA25" i="7"/>
  <c r="AA14" i="7"/>
  <c r="AE25" i="7"/>
  <c r="AE14" i="7"/>
  <c r="AI25" i="7"/>
  <c r="AI14" i="7"/>
  <c r="AD25" i="7"/>
  <c r="AD14" i="7"/>
  <c r="AH25" i="7"/>
  <c r="AH14" i="7"/>
  <c r="H25" i="7"/>
  <c r="H14" i="7"/>
  <c r="AP14" i="7" s="1"/>
  <c r="L25" i="7"/>
  <c r="L14" i="7"/>
  <c r="P25" i="7"/>
  <c r="P14" i="7"/>
  <c r="AB25" i="7"/>
  <c r="AB14" i="7"/>
  <c r="AF25" i="7"/>
  <c r="AF14" i="7"/>
  <c r="I25" i="7"/>
  <c r="I14" i="7"/>
  <c r="M25" i="7"/>
  <c r="M14" i="7"/>
  <c r="Q25" i="7"/>
  <c r="Q14" i="7"/>
  <c r="U25" i="7"/>
  <c r="U14" i="7"/>
  <c r="AC25" i="7"/>
  <c r="AC14" i="7"/>
  <c r="AG25" i="7"/>
  <c r="AG14" i="7"/>
  <c r="D28" i="7"/>
  <c r="D25" i="7"/>
  <c r="V28" i="7"/>
  <c r="V25" i="7"/>
  <c r="C28" i="7"/>
  <c r="C25" i="7"/>
  <c r="T28" i="7"/>
  <c r="T25" i="7"/>
  <c r="AJ150" i="7"/>
  <c r="H28" i="7"/>
  <c r="L28" i="7"/>
  <c r="P28" i="7"/>
  <c r="AB28" i="7"/>
  <c r="AF28" i="7"/>
  <c r="I28" i="7"/>
  <c r="M28" i="7"/>
  <c r="Q28" i="7"/>
  <c r="U28" i="7"/>
  <c r="AC28" i="7"/>
  <c r="AG28" i="7"/>
  <c r="E28" i="7"/>
  <c r="J28" i="7"/>
  <c r="N28" i="7"/>
  <c r="R28" i="7"/>
  <c r="AD28" i="7"/>
  <c r="AH28" i="7"/>
  <c r="G28" i="7"/>
  <c r="K28" i="7"/>
  <c r="O28" i="7"/>
  <c r="S28" i="7"/>
  <c r="AA28" i="7"/>
  <c r="AE28" i="7"/>
  <c r="AI28" i="7"/>
  <c r="AI157" i="7" s="1"/>
  <c r="AJ148" i="7"/>
  <c r="AK148" i="7"/>
  <c r="AK145" i="7"/>
  <c r="AK150" i="7"/>
  <c r="AB38" i="47"/>
  <c r="D17" i="7"/>
  <c r="C17" i="7"/>
  <c r="W18" i="47"/>
  <c r="D34" i="7"/>
  <c r="D12" i="7"/>
  <c r="AP12" i="7" s="1"/>
  <c r="I34" i="7"/>
  <c r="I12" i="7"/>
  <c r="M34" i="7"/>
  <c r="M12" i="7"/>
  <c r="AD34" i="7"/>
  <c r="AD12" i="7"/>
  <c r="AT12" i="7" s="1"/>
  <c r="W34" i="7"/>
  <c r="W12" i="7"/>
  <c r="AA34" i="7"/>
  <c r="AA12" i="7"/>
  <c r="P34" i="7"/>
  <c r="P12" i="7"/>
  <c r="T34" i="7"/>
  <c r="T12" i="7"/>
  <c r="AJ152" i="7"/>
  <c r="AJ145" i="7"/>
  <c r="AD38" i="47"/>
  <c r="S7" i="25"/>
  <c r="AH54" i="65"/>
  <c r="AD62" i="65"/>
  <c r="AD68" i="65"/>
  <c r="AK62" i="65"/>
  <c r="AK68" i="65"/>
  <c r="M54" i="65"/>
  <c r="P62" i="65"/>
  <c r="P68" i="65"/>
  <c r="W62" i="65"/>
  <c r="W68" i="65"/>
  <c r="AE62" i="65"/>
  <c r="AE68" i="65"/>
  <c r="AL62" i="65"/>
  <c r="AL68" i="65"/>
  <c r="T54" i="65"/>
  <c r="X62" i="65"/>
  <c r="X68" i="65"/>
  <c r="AA54" i="65"/>
  <c r="P159" i="47"/>
  <c r="X159" i="47"/>
  <c r="AB159" i="47"/>
  <c r="AJ159" i="47"/>
  <c r="N167" i="47"/>
  <c r="V167" i="47"/>
  <c r="V128" i="65" s="1"/>
  <c r="AD167" i="47"/>
  <c r="AL167" i="47"/>
  <c r="Q159" i="47"/>
  <c r="U159" i="47"/>
  <c r="AC159" i="47"/>
  <c r="O167" i="47"/>
  <c r="O128" i="65" s="1"/>
  <c r="W167" i="47"/>
  <c r="W128" i="65" s="1"/>
  <c r="AE167" i="47"/>
  <c r="AI167" i="47"/>
  <c r="J159" i="47"/>
  <c r="N159" i="47"/>
  <c r="V159" i="47"/>
  <c r="AD159" i="47"/>
  <c r="AD120" i="65" s="1"/>
  <c r="AL159" i="47"/>
  <c r="P167" i="47"/>
  <c r="P128" i="65" s="1"/>
  <c r="X167" i="47"/>
  <c r="AB167" i="47"/>
  <c r="AJ167" i="47"/>
  <c r="AJ128" i="65" s="1"/>
  <c r="O159" i="47"/>
  <c r="W159" i="47"/>
  <c r="W120" i="65" s="1"/>
  <c r="AE159" i="47"/>
  <c r="AI159" i="47"/>
  <c r="Q167" i="47"/>
  <c r="U167" i="47"/>
  <c r="AC167" i="47"/>
  <c r="AC128" i="65" s="1"/>
  <c r="AK167" i="47"/>
  <c r="AK128" i="65" s="1"/>
  <c r="AI30" i="7"/>
  <c r="P64" i="47"/>
  <c r="Y64" i="47"/>
  <c r="D30" i="7"/>
  <c r="AH30" i="7"/>
  <c r="AN213" i="47"/>
  <c r="AK159" i="47"/>
  <c r="J167" i="47"/>
  <c r="AL32" i="47"/>
  <c r="AL17" i="65" s="1"/>
  <c r="T86" i="65"/>
  <c r="AK205" i="47"/>
  <c r="AL205" i="47"/>
  <c r="AD205" i="47"/>
  <c r="AK127" i="7"/>
  <c r="AK130" i="7" s="1"/>
  <c r="P32" i="47"/>
  <c r="P17" i="65" s="1"/>
  <c r="X32" i="47"/>
  <c r="X17" i="65" s="1"/>
  <c r="P15" i="47"/>
  <c r="J38" i="47"/>
  <c r="N38" i="47"/>
  <c r="Q32" i="47"/>
  <c r="Q17" i="65" s="1"/>
  <c r="L199" i="47"/>
  <c r="J213" i="47"/>
  <c r="AF199" i="47"/>
  <c r="AD213" i="47"/>
  <c r="AN199" i="47"/>
  <c r="AL213" i="47"/>
  <c r="Q89" i="25"/>
  <c r="V185" i="47"/>
  <c r="V161" i="65" s="1"/>
  <c r="Z185" i="47"/>
  <c r="Z161" i="65" s="1"/>
  <c r="AD185" i="47"/>
  <c r="AD161" i="65" s="1"/>
  <c r="AH185" i="47"/>
  <c r="AH161" i="65" s="1"/>
  <c r="S185" i="47"/>
  <c r="S161" i="65" s="1"/>
  <c r="W185" i="47"/>
  <c r="W161" i="65" s="1"/>
  <c r="AA185" i="47"/>
  <c r="AA161" i="65" s="1"/>
  <c r="AE185" i="47"/>
  <c r="AE161" i="65" s="1"/>
  <c r="AI185" i="47"/>
  <c r="AI161" i="65" s="1"/>
  <c r="AM185" i="47"/>
  <c r="AM161" i="65" s="1"/>
  <c r="AG199" i="47"/>
  <c r="AE213" i="47"/>
  <c r="AK199" i="47"/>
  <c r="J199" i="47"/>
  <c r="Z199" i="47"/>
  <c r="X213" i="47"/>
  <c r="AD199" i="47"/>
  <c r="AL199" i="47"/>
  <c r="Q205" i="47"/>
  <c r="W205" i="47"/>
  <c r="AE205" i="47"/>
  <c r="T185" i="47"/>
  <c r="T161" i="65" s="1"/>
  <c r="X185" i="47"/>
  <c r="X161" i="65" s="1"/>
  <c r="AB185" i="47"/>
  <c r="AB161" i="65" s="1"/>
  <c r="AJ185" i="47"/>
  <c r="AJ161" i="65" s="1"/>
  <c r="AN185" i="47"/>
  <c r="AN161" i="65" s="1"/>
  <c r="AC199" i="47"/>
  <c r="K199" i="47"/>
  <c r="AE199" i="47"/>
  <c r="AG213" i="47"/>
  <c r="AM199" i="47"/>
  <c r="AK213" i="47"/>
  <c r="X205" i="47"/>
  <c r="U185" i="47"/>
  <c r="U161" i="65" s="1"/>
  <c r="AC185" i="47"/>
  <c r="AC161" i="65" s="1"/>
  <c r="AG185" i="47"/>
  <c r="AG161" i="65" s="1"/>
  <c r="AK185" i="47"/>
  <c r="AK161" i="65" s="1"/>
  <c r="Z213" i="47"/>
  <c r="S199" i="47"/>
  <c r="Q213" i="47"/>
  <c r="Y199" i="47"/>
  <c r="W213" i="47"/>
  <c r="X199" i="47"/>
  <c r="W199" i="47"/>
  <c r="V199" i="47"/>
  <c r="S213" i="47"/>
  <c r="P205" i="47"/>
  <c r="R199" i="47"/>
  <c r="P213" i="47"/>
  <c r="Q199" i="47"/>
  <c r="P199" i="47"/>
  <c r="O199" i="47"/>
  <c r="L213" i="47"/>
  <c r="O185" i="47"/>
  <c r="O161" i="65" s="1"/>
  <c r="N185" i="47"/>
  <c r="N161" i="65" s="1"/>
  <c r="AI38" i="47"/>
  <c r="J32" i="47"/>
  <c r="W32" i="47"/>
  <c r="W17" i="65" s="1"/>
  <c r="AE32" i="47"/>
  <c r="AE17" i="65" s="1"/>
  <c r="W15" i="47"/>
  <c r="AE38" i="47"/>
  <c r="X28" i="47"/>
  <c r="AD32" i="47"/>
  <c r="AD17" i="65" s="1"/>
  <c r="AD15" i="47"/>
  <c r="J15" i="47"/>
  <c r="P40" i="47"/>
  <c r="P38" i="47"/>
  <c r="X40" i="47"/>
  <c r="X38" i="47"/>
  <c r="AI8" i="7"/>
  <c r="Q40" i="47"/>
  <c r="Q38" i="47"/>
  <c r="S18" i="47"/>
  <c r="U38" i="47"/>
  <c r="W40" i="47"/>
  <c r="W38" i="47"/>
  <c r="AK40" i="47"/>
  <c r="AK38" i="47"/>
  <c r="C24" i="7"/>
  <c r="AL40" i="47"/>
  <c r="AL38" i="47"/>
  <c r="AM194" i="47"/>
  <c r="AM183" i="65" s="1"/>
  <c r="AJ199" i="47"/>
  <c r="AB89" i="25"/>
  <c r="R185" i="47"/>
  <c r="R161" i="65" s="1"/>
  <c r="AL185" i="47"/>
  <c r="AL161" i="65" s="1"/>
  <c r="J205" i="47"/>
  <c r="S89" i="25"/>
  <c r="L185" i="47"/>
  <c r="L161" i="65" s="1"/>
  <c r="Z89" i="25"/>
  <c r="P185" i="47"/>
  <c r="P161" i="65" s="1"/>
  <c r="AV89" i="25"/>
  <c r="AF185" i="47"/>
  <c r="AF161" i="65" s="1"/>
  <c r="R89" i="25"/>
  <c r="K185" i="47"/>
  <c r="K161" i="65" s="1"/>
  <c r="T89" i="25"/>
  <c r="M185" i="47"/>
  <c r="M161" i="65" s="1"/>
  <c r="AA89" i="25"/>
  <c r="Q185" i="47"/>
  <c r="Q161" i="65" s="1"/>
  <c r="AL89" i="25"/>
  <c r="Y185" i="47"/>
  <c r="Y161" i="65" s="1"/>
  <c r="AB38" i="7"/>
  <c r="Q34" i="7"/>
  <c r="U34" i="7"/>
  <c r="Y34" i="7"/>
  <c r="AD28" i="47"/>
  <c r="AC34" i="7"/>
  <c r="AL28" i="47"/>
  <c r="G30" i="7"/>
  <c r="S30" i="7"/>
  <c r="X15" i="47"/>
  <c r="AI16" i="7"/>
  <c r="L34" i="7"/>
  <c r="Q28" i="47"/>
  <c r="AE18" i="47"/>
  <c r="E34" i="7"/>
  <c r="J28" i="47"/>
  <c r="J34" i="7"/>
  <c r="N34" i="7"/>
  <c r="R34" i="7"/>
  <c r="W28" i="47"/>
  <c r="V34" i="7"/>
  <c r="Z34" i="7"/>
  <c r="AE28" i="47"/>
  <c r="AK32" i="47"/>
  <c r="AK17" i="65" s="1"/>
  <c r="L30" i="7"/>
  <c r="Q15" i="47"/>
  <c r="AK15" i="47"/>
  <c r="H34" i="7"/>
  <c r="X34" i="7"/>
  <c r="AB34" i="7"/>
  <c r="AF34" i="7"/>
  <c r="AK28" i="47"/>
  <c r="E17" i="7"/>
  <c r="J40" i="47"/>
  <c r="K34" i="7"/>
  <c r="P28" i="47"/>
  <c r="O34" i="7"/>
  <c r="AG30" i="7"/>
  <c r="AL15" i="47"/>
  <c r="J30" i="7"/>
  <c r="Z30" i="7"/>
  <c r="AE15" i="47"/>
  <c r="AJ136" i="7"/>
  <c r="AJ166" i="7" s="1"/>
  <c r="AK151" i="7"/>
  <c r="AK156" i="7"/>
  <c r="AJ151" i="7"/>
  <c r="AJ156" i="7"/>
  <c r="AJ144" i="7"/>
  <c r="AJ149" i="7"/>
  <c r="AK144" i="7"/>
  <c r="AK149" i="7"/>
  <c r="Q64" i="47"/>
  <c r="AN18" i="47"/>
  <c r="Z18" i="47"/>
  <c r="S184" i="47"/>
  <c r="S178" i="65" s="1"/>
  <c r="W184" i="47"/>
  <c r="W178" i="65" s="1"/>
  <c r="AN88" i="25"/>
  <c r="AA184" i="47"/>
  <c r="AE184" i="47"/>
  <c r="AE178" i="65" s="1"/>
  <c r="AI184" i="47"/>
  <c r="AM184" i="47"/>
  <c r="AM178" i="65" s="1"/>
  <c r="L184" i="47"/>
  <c r="L178" i="65" s="1"/>
  <c r="AD88" i="25"/>
  <c r="T184" i="47"/>
  <c r="X184" i="47"/>
  <c r="X178" i="65" s="1"/>
  <c r="AB184" i="47"/>
  <c r="AF184" i="47"/>
  <c r="AF178" i="65" s="1"/>
  <c r="AJ184" i="47"/>
  <c r="AJ178" i="65" s="1"/>
  <c r="AN184" i="47"/>
  <c r="AN178" i="65" s="1"/>
  <c r="M184" i="47"/>
  <c r="U184" i="47"/>
  <c r="Y184" i="47"/>
  <c r="Y178" i="65" s="1"/>
  <c r="AC184" i="47"/>
  <c r="AC178" i="65" s="1"/>
  <c r="AG184" i="47"/>
  <c r="AG178" i="65" s="1"/>
  <c r="AK184" i="47"/>
  <c r="AK178" i="65" s="1"/>
  <c r="K194" i="47"/>
  <c r="K183" i="65" s="1"/>
  <c r="P190" i="47"/>
  <c r="R184" i="47"/>
  <c r="R178" i="65" s="1"/>
  <c r="V184" i="47"/>
  <c r="V178" i="65" s="1"/>
  <c r="Z184" i="47"/>
  <c r="Z178" i="65" s="1"/>
  <c r="AD184" i="47"/>
  <c r="AD178" i="65" s="1"/>
  <c r="AX88" i="25"/>
  <c r="AH184" i="47"/>
  <c r="AJ190" i="47"/>
  <c r="AL184" i="47"/>
  <c r="AL178" i="65" s="1"/>
  <c r="N190" i="47"/>
  <c r="K184" i="47"/>
  <c r="K178" i="65" s="1"/>
  <c r="O190" i="47"/>
  <c r="L190" i="47"/>
  <c r="L194" i="47"/>
  <c r="L183" i="65" s="1"/>
  <c r="W64" i="47"/>
  <c r="Q18" i="47"/>
  <c r="AG18" i="47"/>
  <c r="AF18" i="47"/>
  <c r="Y18" i="47"/>
  <c r="AE64" i="47"/>
  <c r="AN194" i="47"/>
  <c r="AN183" i="65" s="1"/>
  <c r="AY183" i="65" s="1"/>
  <c r="Q88" i="25"/>
  <c r="M190" i="47"/>
  <c r="M194" i="47"/>
  <c r="M183" i="65" s="1"/>
  <c r="U194" i="47"/>
  <c r="U183" i="65" s="1"/>
  <c r="Y194" i="47"/>
  <c r="Y183" i="65" s="1"/>
  <c r="AC194" i="47"/>
  <c r="AC183" i="65" s="1"/>
  <c r="AG194" i="47"/>
  <c r="AG183" i="65" s="1"/>
  <c r="AL190" i="47"/>
  <c r="AN187" i="47"/>
  <c r="AL194" i="47"/>
  <c r="AL183" i="65" s="1"/>
  <c r="AN190" i="47"/>
  <c r="P18" i="47"/>
  <c r="T18" i="47"/>
  <c r="X18" i="47"/>
  <c r="AC18" i="47"/>
  <c r="D24" i="7"/>
  <c r="R64" i="47"/>
  <c r="AD64" i="47"/>
  <c r="AM64" i="47"/>
  <c r="AL64" i="47"/>
  <c r="AI64" i="47"/>
  <c r="J14" i="47"/>
  <c r="R18" i="47"/>
  <c r="V18" i="47"/>
  <c r="AA18" i="47"/>
  <c r="AD18" i="47"/>
  <c r="AH18" i="47"/>
  <c r="AM18" i="47"/>
  <c r="AL18" i="47"/>
  <c r="X64" i="47"/>
  <c r="AB64" i="47"/>
  <c r="AF64" i="47"/>
  <c r="AJ64" i="47"/>
  <c r="AA87" i="25"/>
  <c r="O194" i="47"/>
  <c r="O183" i="65" s="1"/>
  <c r="AH87" i="25"/>
  <c r="S194" i="47"/>
  <c r="S183" i="65" s="1"/>
  <c r="AL87" i="25"/>
  <c r="W194" i="47"/>
  <c r="W183" i="65" s="1"/>
  <c r="AS87" i="25"/>
  <c r="AA194" i="47"/>
  <c r="AA183" i="65" s="1"/>
  <c r="AW87" i="25"/>
  <c r="AE194" i="47"/>
  <c r="AE183" i="65" s="1"/>
  <c r="BD87" i="25"/>
  <c r="AI194" i="47"/>
  <c r="AI183" i="65" s="1"/>
  <c r="AI88" i="25"/>
  <c r="T190" i="47"/>
  <c r="AM88" i="25"/>
  <c r="X190" i="47"/>
  <c r="AT88" i="25"/>
  <c r="AB190" i="47"/>
  <c r="AB87" i="25"/>
  <c r="P194" i="47"/>
  <c r="P183" i="65" s="1"/>
  <c r="AI87" i="25"/>
  <c r="T194" i="47"/>
  <c r="T183" i="65" s="1"/>
  <c r="AM87" i="25"/>
  <c r="X194" i="47"/>
  <c r="X183" i="65" s="1"/>
  <c r="AT87" i="25"/>
  <c r="AB194" i="47"/>
  <c r="AB183" i="65" s="1"/>
  <c r="AX87" i="25"/>
  <c r="AF194" i="47"/>
  <c r="AF183" i="65" s="1"/>
  <c r="AJ194" i="47"/>
  <c r="AJ183" i="65" s="1"/>
  <c r="AC88" i="25"/>
  <c r="Q190" i="47"/>
  <c r="AJ88" i="25"/>
  <c r="U190" i="47"/>
  <c r="AK88" i="25"/>
  <c r="V190" i="47"/>
  <c r="AR88" i="25"/>
  <c r="Z190" i="47"/>
  <c r="AV88" i="25"/>
  <c r="AD190" i="47"/>
  <c r="BC88" i="25"/>
  <c r="AH190" i="47"/>
  <c r="AU88" i="25"/>
  <c r="AC190" i="47"/>
  <c r="BB88" i="25"/>
  <c r="AG190" i="47"/>
  <c r="BF88" i="25"/>
  <c r="AK190" i="47"/>
  <c r="AC87" i="25"/>
  <c r="Q194" i="47"/>
  <c r="Q183" i="65" s="1"/>
  <c r="BF87" i="25"/>
  <c r="AK194" i="47"/>
  <c r="AK183" i="65" s="1"/>
  <c r="J190" i="47"/>
  <c r="Z87" i="25"/>
  <c r="N194" i="47"/>
  <c r="N183" i="65" s="1"/>
  <c r="AD87" i="25"/>
  <c r="R194" i="47"/>
  <c r="R183" i="65" s="1"/>
  <c r="AK87" i="25"/>
  <c r="V194" i="47"/>
  <c r="V183" i="65" s="1"/>
  <c r="AR87" i="25"/>
  <c r="Z194" i="47"/>
  <c r="Z183" i="65" s="1"/>
  <c r="AV87" i="25"/>
  <c r="AD194" i="47"/>
  <c r="AD183" i="65" s="1"/>
  <c r="BC87" i="25"/>
  <c r="AH194" i="47"/>
  <c r="AH183" i="65" s="1"/>
  <c r="AH88" i="25"/>
  <c r="S190" i="47"/>
  <c r="AL88" i="25"/>
  <c r="W190" i="47"/>
  <c r="AS88" i="25"/>
  <c r="AA190" i="47"/>
  <c r="AW88" i="25"/>
  <c r="AE190" i="47"/>
  <c r="BD88" i="25"/>
  <c r="AI190" i="47"/>
  <c r="B31" i="7"/>
  <c r="B157" i="7" s="1"/>
  <c r="B34" i="7"/>
  <c r="G17" i="7"/>
  <c r="J18" i="47"/>
  <c r="AD37" i="47"/>
  <c r="AK14" i="47"/>
  <c r="H17" i="7"/>
  <c r="K18" i="47"/>
  <c r="L17" i="7"/>
  <c r="O18" i="47"/>
  <c r="H24" i="7"/>
  <c r="K64" i="47"/>
  <c r="Z24" i="7"/>
  <c r="AC64" i="47"/>
  <c r="AK64" i="47"/>
  <c r="AE37" i="47"/>
  <c r="AL14" i="47"/>
  <c r="AG17" i="7"/>
  <c r="AJ18" i="47"/>
  <c r="J24" i="7"/>
  <c r="J17" i="7"/>
  <c r="M18" i="47"/>
  <c r="AH17" i="7"/>
  <c r="AK18" i="47"/>
  <c r="G31" i="7"/>
  <c r="G34" i="7"/>
  <c r="S31" i="7"/>
  <c r="S157" i="7" s="1"/>
  <c r="S34" i="7"/>
  <c r="AE34" i="7"/>
  <c r="I17" i="7"/>
  <c r="L18" i="47"/>
  <c r="S24" i="7"/>
  <c r="V64" i="47"/>
  <c r="W24" i="7"/>
  <c r="P24" i="7"/>
  <c r="G24" i="7"/>
  <c r="J64" i="47"/>
  <c r="L24" i="7"/>
  <c r="O64" i="47"/>
  <c r="C31" i="7"/>
  <c r="C34" i="7"/>
  <c r="AJ169" i="7"/>
  <c r="AJ132" i="7"/>
  <c r="AJ138" i="7" s="1"/>
  <c r="AJ134" i="7"/>
  <c r="AJ162" i="7"/>
  <c r="AJ154" i="7"/>
  <c r="AJ137" i="7"/>
  <c r="AK154" i="7"/>
  <c r="AK137" i="7"/>
  <c r="BG87" i="25"/>
  <c r="BE88" i="25"/>
  <c r="BG89" i="25"/>
  <c r="BG88" i="25"/>
  <c r="AI24" i="7"/>
  <c r="AL43" i="47"/>
  <c r="S17" i="7"/>
  <c r="AG24" i="7"/>
  <c r="AC27" i="47"/>
  <c r="Z31" i="7"/>
  <c r="AD27" i="47"/>
  <c r="AK119" i="7"/>
  <c r="H31" i="7"/>
  <c r="L31" i="7"/>
  <c r="E31" i="7"/>
  <c r="J31" i="7"/>
  <c r="N24" i="7"/>
  <c r="R24" i="7"/>
  <c r="V24" i="7"/>
  <c r="AD24" i="7"/>
  <c r="AH24" i="7"/>
  <c r="D31" i="7"/>
  <c r="I31" i="7"/>
  <c r="AG31" i="7"/>
  <c r="O24" i="7"/>
  <c r="AA24" i="7"/>
  <c r="AE24" i="7"/>
  <c r="B24" i="7"/>
  <c r="J44" i="47"/>
  <c r="E24" i="7"/>
  <c r="K24" i="7"/>
  <c r="T24" i="7"/>
  <c r="X24" i="7"/>
  <c r="AB24" i="7"/>
  <c r="AF24" i="7"/>
  <c r="Q24" i="7"/>
  <c r="U24" i="7"/>
  <c r="Y24" i="7"/>
  <c r="AC24" i="7"/>
  <c r="J78" i="7"/>
  <c r="Y89" i="25"/>
  <c r="AC89" i="25"/>
  <c r="AJ89" i="25"/>
  <c r="AN89" i="25"/>
  <c r="AU89" i="25"/>
  <c r="BB89" i="25"/>
  <c r="BF89" i="25"/>
  <c r="H79" i="7"/>
  <c r="T87" i="25"/>
  <c r="AB88" i="25"/>
  <c r="E79" i="7"/>
  <c r="Q87" i="25"/>
  <c r="I79" i="7"/>
  <c r="X87" i="25"/>
  <c r="BE87" i="25"/>
  <c r="R88" i="25"/>
  <c r="AD89" i="25"/>
  <c r="AK89" i="25"/>
  <c r="AR89" i="25"/>
  <c r="BC89" i="25"/>
  <c r="F79" i="7"/>
  <c r="R87" i="25"/>
  <c r="J79" i="7"/>
  <c r="Y87" i="25"/>
  <c r="AJ87" i="25"/>
  <c r="AN87" i="25"/>
  <c r="AU87" i="25"/>
  <c r="BB87" i="25"/>
  <c r="S88" i="25"/>
  <c r="AH89" i="25"/>
  <c r="AS89" i="25"/>
  <c r="AW89" i="25"/>
  <c r="BD89" i="25"/>
  <c r="G79" i="7"/>
  <c r="S87" i="25"/>
  <c r="T88" i="25"/>
  <c r="I78" i="7"/>
  <c r="X89" i="25"/>
  <c r="AI89" i="25"/>
  <c r="AM89" i="25"/>
  <c r="AT89" i="25"/>
  <c r="AX89" i="25"/>
  <c r="BE89" i="25"/>
  <c r="M79" i="7"/>
  <c r="Q79" i="7"/>
  <c r="U79" i="7"/>
  <c r="Y79" i="7"/>
  <c r="AC79" i="7"/>
  <c r="K78" i="7"/>
  <c r="L79" i="7"/>
  <c r="P79" i="7"/>
  <c r="X79" i="7"/>
  <c r="AB79" i="7"/>
  <c r="AF79" i="7"/>
  <c r="O146" i="47"/>
  <c r="O149" i="65" s="1"/>
  <c r="N79" i="7"/>
  <c r="AH79" i="7"/>
  <c r="L78" i="7"/>
  <c r="T79" i="7"/>
  <c r="K79" i="7"/>
  <c r="O79" i="7"/>
  <c r="S79" i="7"/>
  <c r="W79" i="7"/>
  <c r="AA79" i="7"/>
  <c r="AE79" i="7"/>
  <c r="AI79" i="7"/>
  <c r="N17" i="7"/>
  <c r="R17" i="7"/>
  <c r="V17" i="7"/>
  <c r="AD17" i="7"/>
  <c r="W31" i="7"/>
  <c r="AA31" i="7"/>
  <c r="AE31" i="7"/>
  <c r="M17" i="7"/>
  <c r="Q17" i="7"/>
  <c r="U17" i="7"/>
  <c r="AC17" i="7"/>
  <c r="AK43" i="47"/>
  <c r="N31" i="7"/>
  <c r="R31" i="7"/>
  <c r="V31" i="7"/>
  <c r="AD31" i="7"/>
  <c r="AH31" i="7"/>
  <c r="P30" i="7"/>
  <c r="T30" i="7"/>
  <c r="X30" i="7"/>
  <c r="AB30" i="7"/>
  <c r="AF30" i="7"/>
  <c r="K31" i="7"/>
  <c r="O31" i="7"/>
  <c r="K17" i="7"/>
  <c r="O17" i="7"/>
  <c r="AA17" i="7"/>
  <c r="AE17" i="7"/>
  <c r="P31" i="7"/>
  <c r="T31" i="7"/>
  <c r="X31" i="7"/>
  <c r="AB31" i="7"/>
  <c r="AF31" i="7"/>
  <c r="N30" i="7"/>
  <c r="R30" i="7"/>
  <c r="AD30" i="7"/>
  <c r="M30" i="7"/>
  <c r="Q30" i="7"/>
  <c r="U30" i="7"/>
  <c r="Y30" i="7"/>
  <c r="P17" i="7"/>
  <c r="T17" i="7"/>
  <c r="AB17" i="7"/>
  <c r="AF17" i="7"/>
  <c r="M31" i="7"/>
  <c r="Q31" i="7"/>
  <c r="U31" i="7"/>
  <c r="Y31" i="7"/>
  <c r="AC31" i="7"/>
  <c r="K30" i="7"/>
  <c r="W30" i="7"/>
  <c r="AA30" i="7"/>
  <c r="AE30" i="7"/>
  <c r="AK47" i="7"/>
  <c r="AK36" i="7"/>
  <c r="AB47" i="7"/>
  <c r="AB36" i="7"/>
  <c r="W43" i="47"/>
  <c r="AE43" i="47"/>
  <c r="AJ37" i="47"/>
  <c r="J43" i="47"/>
  <c r="P43" i="47"/>
  <c r="X43" i="47"/>
  <c r="AN37" i="47"/>
  <c r="AH37" i="47"/>
  <c r="Q146" i="47"/>
  <c r="Q149" i="65" s="1"/>
  <c r="AH34" i="7"/>
  <c r="AG34" i="7"/>
  <c r="R79" i="7"/>
  <c r="V79" i="7"/>
  <c r="AE202" i="47"/>
  <c r="AE191" i="65" s="1"/>
  <c r="Z79" i="7"/>
  <c r="AD79" i="7"/>
  <c r="AJ93" i="7"/>
  <c r="AJ126" i="7" s="1"/>
  <c r="AJ130" i="7" s="1"/>
  <c r="AL202" i="47"/>
  <c r="AL191" i="65" s="1"/>
  <c r="AG79" i="7"/>
  <c r="Q43" i="47"/>
  <c r="P44" i="47"/>
  <c r="P87" i="65" s="1"/>
  <c r="AD43" i="47"/>
  <c r="AK44" i="47"/>
  <c r="AL44" i="47"/>
  <c r="J100" i="7"/>
  <c r="J99" i="7"/>
  <c r="X44" i="47"/>
  <c r="Q44" i="47"/>
  <c r="AD44" i="47"/>
  <c r="C8" i="7"/>
  <c r="W44" i="47"/>
  <c r="AE44" i="47"/>
  <c r="AJ51" i="7"/>
  <c r="AJ124" i="7" s="1"/>
  <c r="X202" i="47"/>
  <c r="X191" i="65" s="1"/>
  <c r="J202" i="47"/>
  <c r="J191" i="65" s="1"/>
  <c r="J101" i="7"/>
  <c r="AC187" i="47"/>
  <c r="AG187" i="47"/>
  <c r="H78" i="7"/>
  <c r="P78" i="7"/>
  <c r="T78" i="7"/>
  <c r="X78" i="7"/>
  <c r="AC146" i="47"/>
  <c r="AC149" i="65" s="1"/>
  <c r="AB78" i="7"/>
  <c r="AG146" i="47"/>
  <c r="AG149" i="65" s="1"/>
  <c r="AF78" i="7"/>
  <c r="J187" i="47"/>
  <c r="V187" i="47"/>
  <c r="Z187" i="47"/>
  <c r="AL187" i="47"/>
  <c r="G78" i="7"/>
  <c r="L146" i="47"/>
  <c r="L149" i="65" s="1"/>
  <c r="S78" i="7"/>
  <c r="X146" i="47"/>
  <c r="X149" i="65" s="1"/>
  <c r="W78" i="7"/>
  <c r="AA78" i="7"/>
  <c r="AE78" i="7"/>
  <c r="AJ146" i="47"/>
  <c r="AJ149" i="65" s="1"/>
  <c r="Q187" i="47"/>
  <c r="Q202" i="47"/>
  <c r="Q191" i="65" s="1"/>
  <c r="M78" i="7"/>
  <c r="Q78" i="7"/>
  <c r="V146" i="47"/>
  <c r="V149" i="65" s="1"/>
  <c r="U78" i="7"/>
  <c r="Z146" i="47"/>
  <c r="Z149" i="65" s="1"/>
  <c r="Y78" i="7"/>
  <c r="AC78" i="7"/>
  <c r="AG78" i="7"/>
  <c r="AL146" i="47"/>
  <c r="AL149" i="65" s="1"/>
  <c r="O187" i="47"/>
  <c r="S187" i="47"/>
  <c r="AE187" i="47"/>
  <c r="O78" i="7"/>
  <c r="AI78" i="7"/>
  <c r="N78" i="7"/>
  <c r="S146" i="47"/>
  <c r="S149" i="65" s="1"/>
  <c r="R78" i="7"/>
  <c r="V78" i="7"/>
  <c r="Z78" i="7"/>
  <c r="AE146" i="47"/>
  <c r="AE149" i="65" s="1"/>
  <c r="AD78" i="7"/>
  <c r="AH78" i="7"/>
  <c r="L187" i="47"/>
  <c r="X187" i="47"/>
  <c r="AJ187" i="47"/>
  <c r="F78" i="7"/>
  <c r="K146" i="47"/>
  <c r="K149" i="65" s="1"/>
  <c r="E78" i="7"/>
  <c r="J146" i="47"/>
  <c r="J149" i="65" s="1"/>
  <c r="H30" i="7"/>
  <c r="AC30" i="7"/>
  <c r="V30" i="7"/>
  <c r="B32" i="7"/>
  <c r="B17" i="7"/>
  <c r="AI17" i="7"/>
  <c r="E30" i="7"/>
  <c r="O30" i="7"/>
  <c r="AL37" i="47"/>
  <c r="AK37" i="47"/>
  <c r="J41" i="47"/>
  <c r="AK41" i="47"/>
  <c r="P35" i="47"/>
  <c r="X35" i="47"/>
  <c r="AK25" i="47"/>
  <c r="AJ27" i="47"/>
  <c r="Q35" i="47"/>
  <c r="Q41" i="47"/>
  <c r="AE31" i="47"/>
  <c r="AD35" i="47"/>
  <c r="AD41" i="47"/>
  <c r="X31" i="47"/>
  <c r="J35" i="47"/>
  <c r="P41" i="47"/>
  <c r="X41" i="47"/>
  <c r="Q31" i="47"/>
  <c r="W35" i="47"/>
  <c r="AE35" i="47"/>
  <c r="E8" i="7"/>
  <c r="J31" i="47"/>
  <c r="W41" i="47"/>
  <c r="AE41" i="47"/>
  <c r="K145" i="47"/>
  <c r="Z8" i="7"/>
  <c r="AD31" i="47"/>
  <c r="AL31" i="47"/>
  <c r="AL41" i="47"/>
  <c r="S8" i="7"/>
  <c r="W31" i="47"/>
  <c r="L8" i="7"/>
  <c r="P31" i="47"/>
  <c r="AG8" i="7"/>
  <c r="AK31" i="47"/>
  <c r="AL29" i="47"/>
  <c r="AL25" i="47"/>
  <c r="J8" i="7"/>
  <c r="P29" i="47"/>
  <c r="N8" i="7"/>
  <c r="R8" i="7"/>
  <c r="X29" i="47"/>
  <c r="V8" i="7"/>
  <c r="AD8" i="7"/>
  <c r="G8" i="7"/>
  <c r="K8" i="7"/>
  <c r="Q29" i="47"/>
  <c r="O8" i="7"/>
  <c r="W8" i="7"/>
  <c r="AA8" i="7"/>
  <c r="AE8" i="7"/>
  <c r="AK29" i="47"/>
  <c r="W33" i="47"/>
  <c r="W18" i="65" s="1"/>
  <c r="AE33" i="47"/>
  <c r="AE18" i="65" s="1"/>
  <c r="P8" i="7"/>
  <c r="T8" i="7"/>
  <c r="X8" i="7"/>
  <c r="AD29" i="47"/>
  <c r="AB8" i="7"/>
  <c r="P33" i="47"/>
  <c r="P18" i="65" s="1"/>
  <c r="X33" i="47"/>
  <c r="X18" i="65" s="1"/>
  <c r="AD33" i="47"/>
  <c r="AD18" i="65" s="1"/>
  <c r="AL33" i="47"/>
  <c r="AL18" i="65" s="1"/>
  <c r="H8" i="7"/>
  <c r="D8" i="7"/>
  <c r="J29" i="47"/>
  <c r="I8" i="7"/>
  <c r="M8" i="7"/>
  <c r="M147" i="7" s="1"/>
  <c r="Q8" i="7"/>
  <c r="W29" i="47"/>
  <c r="U8" i="7"/>
  <c r="Y8" i="7"/>
  <c r="AE29" i="47"/>
  <c r="AC8" i="7"/>
  <c r="Q33" i="47"/>
  <c r="Q18" i="65" s="1"/>
  <c r="AK33" i="47"/>
  <c r="AK18" i="65" s="1"/>
  <c r="AH8" i="7"/>
  <c r="AF8" i="7"/>
  <c r="Q34" i="47"/>
  <c r="J34" i="47"/>
  <c r="AD34" i="47"/>
  <c r="W34" i="47"/>
  <c r="AE34" i="47"/>
  <c r="B16" i="7"/>
  <c r="B8" i="7"/>
  <c r="P34" i="47"/>
  <c r="X34" i="47"/>
  <c r="J201" i="47"/>
  <c r="J190" i="65" s="1"/>
  <c r="V186" i="47"/>
  <c r="J186" i="47"/>
  <c r="J162" i="65" s="1"/>
  <c r="AO186" i="47"/>
  <c r="AH186" i="47"/>
  <c r="AH162" i="65" s="1"/>
  <c r="AP186" i="47"/>
  <c r="W201" i="47"/>
  <c r="W190" i="65" s="1"/>
  <c r="AD186" i="47"/>
  <c r="Q201" i="47"/>
  <c r="Q190" i="65" s="1"/>
  <c r="P201" i="47"/>
  <c r="P190" i="65" s="1"/>
  <c r="AE201" i="47"/>
  <c r="AE190" i="65" s="1"/>
  <c r="AK40" i="7"/>
  <c r="AK136" i="7" s="1"/>
  <c r="AK166" i="7" s="1"/>
  <c r="AP39" i="47"/>
  <c r="W30" i="47"/>
  <c r="AE30" i="47"/>
  <c r="AO42" i="47"/>
  <c r="AK34" i="47"/>
  <c r="AO10" i="47"/>
  <c r="AK35" i="47"/>
  <c r="AH27" i="47"/>
  <c r="AJ26" i="47"/>
  <c r="J10" i="47"/>
  <c r="P30" i="47"/>
  <c r="X30" i="47"/>
  <c r="Q30" i="47"/>
  <c r="AK30" i="47"/>
  <c r="AK26" i="47"/>
  <c r="W10" i="47"/>
  <c r="AE10" i="47"/>
  <c r="AI10" i="47"/>
  <c r="J30" i="47"/>
  <c r="AD30" i="47"/>
  <c r="M42" i="47"/>
  <c r="AI186" i="47"/>
  <c r="X201" i="47"/>
  <c r="X190" i="65" s="1"/>
  <c r="AK186" i="47"/>
  <c r="AL201" i="47"/>
  <c r="AL190" i="65" s="1"/>
  <c r="N10" i="47"/>
  <c r="AD10" i="47"/>
  <c r="AL10" i="47"/>
  <c r="X10" i="47"/>
  <c r="AB10" i="47"/>
  <c r="AO35" i="47"/>
  <c r="AL35" i="47"/>
  <c r="AC42" i="47"/>
  <c r="Q10" i="47"/>
  <c r="U10" i="47"/>
  <c r="AK10" i="47"/>
  <c r="S83" i="7"/>
  <c r="Z186" i="47"/>
  <c r="H83" i="7"/>
  <c r="O186" i="47"/>
  <c r="L83" i="7"/>
  <c r="S186" i="47"/>
  <c r="P83" i="7"/>
  <c r="W186" i="47"/>
  <c r="T83" i="7"/>
  <c r="AA186" i="47"/>
  <c r="AA162" i="65" s="1"/>
  <c r="X83" i="7"/>
  <c r="AE186" i="47"/>
  <c r="E83" i="7"/>
  <c r="L186" i="47"/>
  <c r="I83" i="7"/>
  <c r="P186" i="47"/>
  <c r="M83" i="7"/>
  <c r="T186" i="47"/>
  <c r="T162" i="65" s="1"/>
  <c r="Q83" i="7"/>
  <c r="X186" i="47"/>
  <c r="U83" i="7"/>
  <c r="AB186" i="47"/>
  <c r="Y83" i="7"/>
  <c r="AC83" i="7"/>
  <c r="AJ186" i="47"/>
  <c r="AG83" i="7"/>
  <c r="AK201" i="47"/>
  <c r="AK190" i="65" s="1"/>
  <c r="AO201" i="47"/>
  <c r="G83" i="7"/>
  <c r="N186" i="47"/>
  <c r="K83" i="7"/>
  <c r="AE83" i="7"/>
  <c r="AL186" i="47"/>
  <c r="AF83" i="7"/>
  <c r="F83" i="7"/>
  <c r="M186" i="47"/>
  <c r="M162" i="65" s="1"/>
  <c r="J83" i="7"/>
  <c r="Q186" i="47"/>
  <c r="N83" i="7"/>
  <c r="U186" i="47"/>
  <c r="R83" i="7"/>
  <c r="V83" i="7"/>
  <c r="AC186" i="47"/>
  <c r="Z83" i="7"/>
  <c r="AG186" i="47"/>
  <c r="AD201" i="47"/>
  <c r="AD190" i="65" s="1"/>
  <c r="AP201" i="47"/>
  <c r="AP35" i="47"/>
  <c r="I32" i="7"/>
  <c r="P39" i="47"/>
  <c r="M32" i="7"/>
  <c r="Q32" i="7"/>
  <c r="X39" i="47"/>
  <c r="U32" i="7"/>
  <c r="Y32" i="7"/>
  <c r="AC32" i="7"/>
  <c r="AG32" i="7"/>
  <c r="D16" i="7"/>
  <c r="I16" i="7"/>
  <c r="P21" i="47"/>
  <c r="P40" i="65" s="1"/>
  <c r="M16" i="7"/>
  <c r="Q16" i="7"/>
  <c r="X21" i="47"/>
  <c r="X40" i="65" s="1"/>
  <c r="U16" i="7"/>
  <c r="Y16" i="7"/>
  <c r="AC16" i="7"/>
  <c r="AG16" i="7"/>
  <c r="V42" i="47"/>
  <c r="Z42" i="47"/>
  <c r="AD42" i="47"/>
  <c r="AH42" i="47"/>
  <c r="AL42" i="47"/>
  <c r="J32" i="7"/>
  <c r="Q39" i="47"/>
  <c r="N32" i="7"/>
  <c r="R32" i="7"/>
  <c r="V32" i="7"/>
  <c r="Z32" i="7"/>
  <c r="AD32" i="7"/>
  <c r="AK39" i="47"/>
  <c r="AH32" i="7"/>
  <c r="AO39" i="47"/>
  <c r="E16" i="7"/>
  <c r="J16" i="7"/>
  <c r="Q21" i="47"/>
  <c r="Q40" i="65" s="1"/>
  <c r="N16" i="7"/>
  <c r="R16" i="7"/>
  <c r="V16" i="7"/>
  <c r="Z16" i="7"/>
  <c r="AD16" i="7"/>
  <c r="AK21" i="47"/>
  <c r="AH16" i="7"/>
  <c r="AO21" i="47"/>
  <c r="O42" i="47"/>
  <c r="S42" i="47"/>
  <c r="W42" i="47"/>
  <c r="AA42" i="47"/>
  <c r="AE42" i="47"/>
  <c r="G32" i="7"/>
  <c r="K32" i="7"/>
  <c r="O32" i="7"/>
  <c r="S32" i="7"/>
  <c r="W32" i="7"/>
  <c r="AD39" i="47"/>
  <c r="AA32" i="7"/>
  <c r="AE32" i="7"/>
  <c r="AL39" i="47"/>
  <c r="G16" i="7"/>
  <c r="K16" i="7"/>
  <c r="O16" i="7"/>
  <c r="S16" i="7"/>
  <c r="W16" i="7"/>
  <c r="AD21" i="47"/>
  <c r="AD40" i="65" s="1"/>
  <c r="AA16" i="7"/>
  <c r="AE16" i="7"/>
  <c r="AL21" i="47"/>
  <c r="AL40" i="65" s="1"/>
  <c r="P42" i="47"/>
  <c r="T42" i="47"/>
  <c r="X42" i="47"/>
  <c r="AJ42" i="47"/>
  <c r="AN42" i="47"/>
  <c r="J121" i="47"/>
  <c r="P10" i="47"/>
  <c r="C32" i="7"/>
  <c r="C159" i="7" s="1"/>
  <c r="J39" i="47"/>
  <c r="H32" i="7"/>
  <c r="L32" i="7"/>
  <c r="P32" i="7"/>
  <c r="W39" i="47"/>
  <c r="T32" i="7"/>
  <c r="X32" i="7"/>
  <c r="AE39" i="47"/>
  <c r="AB32" i="7"/>
  <c r="AF32" i="7"/>
  <c r="C16" i="7"/>
  <c r="J21" i="47"/>
  <c r="J40" i="65" s="1"/>
  <c r="H16" i="7"/>
  <c r="L16" i="7"/>
  <c r="P16" i="7"/>
  <c r="W21" i="47"/>
  <c r="W40" i="65" s="1"/>
  <c r="T16" i="7"/>
  <c r="X16" i="7"/>
  <c r="AE21" i="47"/>
  <c r="AE40" i="65" s="1"/>
  <c r="AB16" i="7"/>
  <c r="AF16" i="7"/>
  <c r="L42" i="47"/>
  <c r="Q42" i="47"/>
  <c r="AG42" i="47"/>
  <c r="AK42" i="47"/>
  <c r="AO189" i="47"/>
  <c r="AH83" i="7"/>
  <c r="AK189" i="47"/>
  <c r="AK169" i="65" s="1"/>
  <c r="AD83" i="7"/>
  <c r="V189" i="47"/>
  <c r="V169" i="65" s="1"/>
  <c r="O83" i="7"/>
  <c r="AP189" i="47"/>
  <c r="AI83" i="7"/>
  <c r="AI189" i="47"/>
  <c r="AI169" i="65" s="1"/>
  <c r="AB83" i="7"/>
  <c r="AO236" i="47"/>
  <c r="AD189" i="47"/>
  <c r="AD169" i="65" s="1"/>
  <c r="W83" i="7"/>
  <c r="AH189" i="47"/>
  <c r="AH169" i="65" s="1"/>
  <c r="AA83" i="7"/>
  <c r="AA195" i="47"/>
  <c r="AA184" i="65" s="1"/>
  <c r="AP236" i="47"/>
  <c r="AI32" i="7"/>
  <c r="J67" i="47"/>
  <c r="AJ35" i="7"/>
  <c r="AJ123" i="7" s="1"/>
  <c r="AC16" i="47"/>
  <c r="AO16" i="47"/>
  <c r="D32" i="7"/>
  <c r="AK35" i="7"/>
  <c r="E32" i="7"/>
  <c r="M23" i="47"/>
  <c r="Q16" i="47"/>
  <c r="T16" i="47"/>
  <c r="U189" i="47"/>
  <c r="U169" i="65" s="1"/>
  <c r="AC189" i="47"/>
  <c r="AC169" i="65" s="1"/>
  <c r="P195" i="47"/>
  <c r="P184" i="65" s="1"/>
  <c r="AH195" i="47"/>
  <c r="AH184" i="65" s="1"/>
  <c r="AK16" i="47"/>
  <c r="AK121" i="47"/>
  <c r="W189" i="47"/>
  <c r="W169" i="65" s="1"/>
  <c r="AA189" i="47"/>
  <c r="AA169" i="65" s="1"/>
  <c r="J189" i="47"/>
  <c r="K195" i="47"/>
  <c r="K184" i="65" s="1"/>
  <c r="S195" i="47"/>
  <c r="S184" i="65" s="1"/>
  <c r="N189" i="47"/>
  <c r="N169" i="65" s="1"/>
  <c r="O189" i="47"/>
  <c r="O169" i="65" s="1"/>
  <c r="T189" i="47"/>
  <c r="T169" i="65" s="1"/>
  <c r="AB189" i="47"/>
  <c r="AB169" i="65" s="1"/>
  <c r="AJ189" i="47"/>
  <c r="AJ169" i="65" s="1"/>
  <c r="M195" i="47"/>
  <c r="M184" i="65" s="1"/>
  <c r="J195" i="47"/>
  <c r="J184" i="65" s="1"/>
  <c r="AJ16" i="47"/>
  <c r="T23" i="47"/>
  <c r="AF121" i="47"/>
  <c r="J23" i="47"/>
  <c r="P23" i="47"/>
  <c r="M189" i="47"/>
  <c r="M169" i="65" s="1"/>
  <c r="Q195" i="47"/>
  <c r="Q184" i="65" s="1"/>
  <c r="R195" i="47"/>
  <c r="R184" i="65" s="1"/>
  <c r="Y121" i="47"/>
  <c r="M21" i="43"/>
  <c r="K21" i="43" s="1"/>
  <c r="K121" i="47"/>
  <c r="M83" i="47"/>
  <c r="X51" i="47"/>
  <c r="X82" i="65" s="1"/>
  <c r="V16" i="47"/>
  <c r="AD16" i="47"/>
  <c r="AH16" i="47"/>
  <c r="AN27" i="47"/>
  <c r="AK27" i="47"/>
  <c r="R121" i="47"/>
  <c r="AD121" i="47"/>
  <c r="O16" i="47"/>
  <c r="W16" i="47"/>
  <c r="AA16" i="47"/>
  <c r="AO27" i="47"/>
  <c r="AL27" i="47"/>
  <c r="W121" i="47"/>
  <c r="P16" i="47"/>
  <c r="M16" i="47"/>
  <c r="P121" i="47"/>
  <c r="Z189" i="47"/>
  <c r="Z169" i="65" s="1"/>
  <c r="AL189" i="47"/>
  <c r="AL169" i="65" s="1"/>
  <c r="O195" i="47"/>
  <c r="O184" i="65" s="1"/>
  <c r="AM195" i="47"/>
  <c r="AM184" i="65" s="1"/>
  <c r="T236" i="47"/>
  <c r="T92" i="65" s="1"/>
  <c r="X236" i="47"/>
  <c r="X92" i="65" s="1"/>
  <c r="AB236" i="47"/>
  <c r="AB92" i="65" s="1"/>
  <c r="U236" i="47"/>
  <c r="U92" i="65" s="1"/>
  <c r="AE189" i="47"/>
  <c r="AE169" i="65" s="1"/>
  <c r="L189" i="47"/>
  <c r="L169" i="65" s="1"/>
  <c r="X189" i="47"/>
  <c r="X169" i="65" s="1"/>
  <c r="AN189" i="47"/>
  <c r="AN169" i="65" s="1"/>
  <c r="AG195" i="47"/>
  <c r="AG184" i="65" s="1"/>
  <c r="AD236" i="47"/>
  <c r="AD92" i="65" s="1"/>
  <c r="AL236" i="47"/>
  <c r="AL92" i="65" s="1"/>
  <c r="S189" i="47"/>
  <c r="S169" i="65" s="1"/>
  <c r="Q189" i="47"/>
  <c r="Q169" i="65" s="1"/>
  <c r="AG189" i="47"/>
  <c r="AG169" i="65" s="1"/>
  <c r="Z195" i="47"/>
  <c r="Z184" i="65" s="1"/>
  <c r="W236" i="47"/>
  <c r="W92" i="65" s="1"/>
  <c r="AE236" i="47"/>
  <c r="AE92" i="65" s="1"/>
  <c r="AI236" i="47"/>
  <c r="AI92" i="65" s="1"/>
  <c r="O23" i="47"/>
  <c r="AD83" i="47"/>
  <c r="AD84" i="65" s="1"/>
  <c r="V51" i="47"/>
  <c r="AD51" i="47"/>
  <c r="AD82" i="65" s="1"/>
  <c r="AL51" i="47"/>
  <c r="AL82" i="65" s="1"/>
  <c r="W83" i="47"/>
  <c r="AI83" i="47"/>
  <c r="O51" i="47"/>
  <c r="W51" i="47"/>
  <c r="W82" i="65" s="1"/>
  <c r="AE51" i="47"/>
  <c r="AE82" i="65" s="1"/>
  <c r="N83" i="47"/>
  <c r="AP63" i="47"/>
  <c r="AB83" i="47"/>
  <c r="P51" i="47"/>
  <c r="P82" i="65" s="1"/>
  <c r="AJ51" i="47"/>
  <c r="J83" i="47"/>
  <c r="U83" i="47"/>
  <c r="AK83" i="47"/>
  <c r="AK84" i="65" s="1"/>
  <c r="Q51" i="47"/>
  <c r="Q82" i="65" s="1"/>
  <c r="AC51" i="47"/>
  <c r="AK51" i="47"/>
  <c r="AK82" i="65" s="1"/>
  <c r="AO51" i="47"/>
  <c r="P146" i="47"/>
  <c r="P149" i="65" s="1"/>
  <c r="P236" i="47"/>
  <c r="P92" i="65" s="1"/>
  <c r="AE52" i="25"/>
  <c r="P189" i="47"/>
  <c r="P169" i="65" s="1"/>
  <c r="AE50" i="25"/>
  <c r="P180" i="47"/>
  <c r="P269" i="47"/>
  <c r="P224" i="65" s="1"/>
  <c r="T180" i="47"/>
  <c r="X180" i="47"/>
  <c r="X269" i="47"/>
  <c r="X224" i="65" s="1"/>
  <c r="AB180" i="47"/>
  <c r="AB269" i="47"/>
  <c r="AJ180" i="47"/>
  <c r="AJ269" i="47"/>
  <c r="AN180" i="47"/>
  <c r="Q180" i="47"/>
  <c r="Q269" i="47"/>
  <c r="Q224" i="65" s="1"/>
  <c r="AG180" i="47"/>
  <c r="AK180" i="47"/>
  <c r="AK269" i="47"/>
  <c r="AK224" i="65" s="1"/>
  <c r="N180" i="47"/>
  <c r="N269" i="47"/>
  <c r="V180" i="47"/>
  <c r="V269" i="47"/>
  <c r="Z180" i="47"/>
  <c r="AD180" i="47"/>
  <c r="AD269" i="47"/>
  <c r="AD224" i="65" s="1"/>
  <c r="AH180" i="47"/>
  <c r="AL180" i="47"/>
  <c r="AL269" i="47"/>
  <c r="AL224" i="65" s="1"/>
  <c r="AP180" i="47"/>
  <c r="AP269" i="47"/>
  <c r="M180" i="47"/>
  <c r="U180" i="47"/>
  <c r="U269" i="47"/>
  <c r="AC180" i="47"/>
  <c r="AC269" i="47"/>
  <c r="AO180" i="47"/>
  <c r="AO269" i="47"/>
  <c r="O180" i="47"/>
  <c r="O269" i="47"/>
  <c r="S180" i="47"/>
  <c r="W180" i="47"/>
  <c r="W269" i="47"/>
  <c r="W224" i="65" s="1"/>
  <c r="AA180" i="47"/>
  <c r="AE180" i="47"/>
  <c r="AE269" i="47"/>
  <c r="AE224" i="65" s="1"/>
  <c r="AI180" i="47"/>
  <c r="AI269" i="47"/>
  <c r="N223" i="47"/>
  <c r="N216" i="65" s="1"/>
  <c r="N195" i="47"/>
  <c r="N184" i="65" s="1"/>
  <c r="V223" i="47"/>
  <c r="V216" i="65" s="1"/>
  <c r="V195" i="47"/>
  <c r="V184" i="65" s="1"/>
  <c r="AD223" i="47"/>
  <c r="AD216" i="65" s="1"/>
  <c r="AD195" i="47"/>
  <c r="AD184" i="65" s="1"/>
  <c r="AL223" i="47"/>
  <c r="AL216" i="65" s="1"/>
  <c r="AL195" i="47"/>
  <c r="AL184" i="65" s="1"/>
  <c r="AP223" i="47"/>
  <c r="AP195" i="47"/>
  <c r="W223" i="47"/>
  <c r="W216" i="65" s="1"/>
  <c r="W195" i="47"/>
  <c r="W184" i="65" s="1"/>
  <c r="AE223" i="47"/>
  <c r="AE216" i="65" s="1"/>
  <c r="AE195" i="47"/>
  <c r="AE184" i="65" s="1"/>
  <c r="AI223" i="47"/>
  <c r="AI216" i="65" s="1"/>
  <c r="AI195" i="47"/>
  <c r="AI184" i="65" s="1"/>
  <c r="AN148" i="47"/>
  <c r="L223" i="47"/>
  <c r="L216" i="65" s="1"/>
  <c r="L195" i="47"/>
  <c r="L184" i="65" s="1"/>
  <c r="T223" i="47"/>
  <c r="T216" i="65" s="1"/>
  <c r="T195" i="47"/>
  <c r="T184" i="65" s="1"/>
  <c r="X223" i="47"/>
  <c r="X216" i="65" s="1"/>
  <c r="X195" i="47"/>
  <c r="X184" i="65" s="1"/>
  <c r="AB223" i="47"/>
  <c r="AB216" i="65" s="1"/>
  <c r="AB195" i="47"/>
  <c r="AB184" i="65" s="1"/>
  <c r="AF223" i="47"/>
  <c r="AF216" i="65" s="1"/>
  <c r="AF195" i="47"/>
  <c r="AF184" i="65" s="1"/>
  <c r="AJ223" i="47"/>
  <c r="AJ216" i="65" s="1"/>
  <c r="AJ195" i="47"/>
  <c r="AJ184" i="65" s="1"/>
  <c r="AN223" i="47"/>
  <c r="AN216" i="65" s="1"/>
  <c r="AN195" i="47"/>
  <c r="AN184" i="65" s="1"/>
  <c r="AY184" i="65" s="1"/>
  <c r="Q148" i="47"/>
  <c r="Q236" i="47"/>
  <c r="Q92" i="65" s="1"/>
  <c r="AG148" i="47"/>
  <c r="AK148" i="47"/>
  <c r="AK236" i="47"/>
  <c r="AK92" i="65" s="1"/>
  <c r="U223" i="47"/>
  <c r="U216" i="65" s="1"/>
  <c r="U195" i="47"/>
  <c r="U184" i="65" s="1"/>
  <c r="Y223" i="47"/>
  <c r="Y216" i="65" s="1"/>
  <c r="Y195" i="47"/>
  <c r="Y184" i="65" s="1"/>
  <c r="AC223" i="47"/>
  <c r="AC216" i="65" s="1"/>
  <c r="AC195" i="47"/>
  <c r="AC184" i="65" s="1"/>
  <c r="AK223" i="47"/>
  <c r="AK216" i="65" s="1"/>
  <c r="AK195" i="47"/>
  <c r="AK184" i="65" s="1"/>
  <c r="AO223" i="47"/>
  <c r="AO195" i="47"/>
  <c r="N148" i="47"/>
  <c r="N236" i="47"/>
  <c r="N92" i="65" s="1"/>
  <c r="L182" i="47"/>
  <c r="L180" i="47"/>
  <c r="M210" i="47"/>
  <c r="M226" i="47"/>
  <c r="Q210" i="47"/>
  <c r="Q226" i="47"/>
  <c r="U210" i="47"/>
  <c r="U226" i="47"/>
  <c r="AC210" i="47"/>
  <c r="AC226" i="47"/>
  <c r="AG210" i="47"/>
  <c r="AG226" i="47"/>
  <c r="AK210" i="47"/>
  <c r="AK226" i="47"/>
  <c r="AO210" i="47"/>
  <c r="AO226" i="47"/>
  <c r="Z214" i="47"/>
  <c r="Z223" i="47"/>
  <c r="Z216" i="65" s="1"/>
  <c r="AH214" i="47"/>
  <c r="AH223" i="47"/>
  <c r="AH216" i="65" s="1"/>
  <c r="O145" i="47"/>
  <c r="O148" i="47"/>
  <c r="S145" i="47"/>
  <c r="S142" i="65" s="1"/>
  <c r="S148" i="47"/>
  <c r="W145" i="47"/>
  <c r="W142" i="65" s="1"/>
  <c r="W148" i="47"/>
  <c r="AA145" i="47"/>
  <c r="AA142" i="65" s="1"/>
  <c r="AA148" i="47"/>
  <c r="AE145" i="47"/>
  <c r="AE142" i="65" s="1"/>
  <c r="AE148" i="47"/>
  <c r="AI145" i="47"/>
  <c r="AI148" i="47"/>
  <c r="AM145" i="47"/>
  <c r="AM210" i="47"/>
  <c r="AM226" i="47"/>
  <c r="N210" i="47"/>
  <c r="N226" i="47"/>
  <c r="R210" i="47"/>
  <c r="R226" i="47"/>
  <c r="V210" i="47"/>
  <c r="V226" i="47"/>
  <c r="AD210" i="47"/>
  <c r="AD226" i="47"/>
  <c r="AH210" i="47"/>
  <c r="AH226" i="47"/>
  <c r="AL210" i="47"/>
  <c r="AL226" i="47"/>
  <c r="AP210" i="47"/>
  <c r="AP226" i="47"/>
  <c r="O223" i="47"/>
  <c r="O216" i="65" s="1"/>
  <c r="AA214" i="47"/>
  <c r="AA223" i="47"/>
  <c r="AA216" i="65" s="1"/>
  <c r="AM214" i="47"/>
  <c r="AM223" i="47"/>
  <c r="AM216" i="65" s="1"/>
  <c r="L145" i="47"/>
  <c r="L142" i="65" s="1"/>
  <c r="L148" i="47"/>
  <c r="P145" i="47"/>
  <c r="P142" i="65" s="1"/>
  <c r="P148" i="47"/>
  <c r="T145" i="47"/>
  <c r="T142" i="65" s="1"/>
  <c r="T148" i="47"/>
  <c r="X145" i="47"/>
  <c r="X142" i="65" s="1"/>
  <c r="X148" i="47"/>
  <c r="AB145" i="47"/>
  <c r="AB148" i="47"/>
  <c r="AF145" i="47"/>
  <c r="AJ145" i="47"/>
  <c r="AJ148" i="47"/>
  <c r="O210" i="47"/>
  <c r="O226" i="47"/>
  <c r="S210" i="47"/>
  <c r="S226" i="47"/>
  <c r="AA210" i="47"/>
  <c r="AA226" i="47"/>
  <c r="AE210" i="47"/>
  <c r="AE226" i="47"/>
  <c r="AI210" i="47"/>
  <c r="AI226" i="47"/>
  <c r="M145" i="47"/>
  <c r="M142" i="65" s="1"/>
  <c r="M148" i="47"/>
  <c r="U145" i="47"/>
  <c r="U148" i="47"/>
  <c r="AC145" i="47"/>
  <c r="AC148" i="47"/>
  <c r="AO145" i="47"/>
  <c r="AO148" i="47"/>
  <c r="L210" i="47"/>
  <c r="L226" i="47"/>
  <c r="P210" i="47"/>
  <c r="P226" i="47"/>
  <c r="T210" i="47"/>
  <c r="T226" i="47"/>
  <c r="X210" i="47"/>
  <c r="X226" i="47"/>
  <c r="AB210" i="47"/>
  <c r="AB226" i="47"/>
  <c r="AF210" i="47"/>
  <c r="AF226" i="47"/>
  <c r="AJ210" i="47"/>
  <c r="AJ226" i="47"/>
  <c r="AN210" i="47"/>
  <c r="AN226" i="47"/>
  <c r="M214" i="47"/>
  <c r="M223" i="47"/>
  <c r="M216" i="65" s="1"/>
  <c r="AG214" i="47"/>
  <c r="AG223" i="47"/>
  <c r="AG216" i="65" s="1"/>
  <c r="R145" i="47"/>
  <c r="V145" i="47"/>
  <c r="V148" i="47"/>
  <c r="Z145" i="47"/>
  <c r="Z142" i="65" s="1"/>
  <c r="Z148" i="47"/>
  <c r="AD145" i="47"/>
  <c r="AD142" i="65" s="1"/>
  <c r="AD148" i="47"/>
  <c r="AH145" i="47"/>
  <c r="AH142" i="65" s="1"/>
  <c r="AH148" i="47"/>
  <c r="AL145" i="47"/>
  <c r="AL142" i="65" s="1"/>
  <c r="AL148" i="47"/>
  <c r="AP145" i="47"/>
  <c r="AP148" i="47"/>
  <c r="AF83" i="47"/>
  <c r="AF71" i="65" s="1"/>
  <c r="Q83" i="47"/>
  <c r="Q84" i="65" s="1"/>
  <c r="Y83" i="47"/>
  <c r="Y71" i="65" s="1"/>
  <c r="AO83" i="47"/>
  <c r="L46" i="47"/>
  <c r="L73" i="65" s="1"/>
  <c r="L23" i="47"/>
  <c r="Q46" i="47"/>
  <c r="Q23" i="47"/>
  <c r="V23" i="47"/>
  <c r="Z46" i="47"/>
  <c r="Z73" i="65" s="1"/>
  <c r="Z23" i="47"/>
  <c r="AD46" i="47"/>
  <c r="AD23" i="47"/>
  <c r="AH23" i="47"/>
  <c r="AL46" i="47"/>
  <c r="AL23" i="47"/>
  <c r="AP46" i="47"/>
  <c r="AP23" i="47"/>
  <c r="AE67" i="47"/>
  <c r="AE16" i="47"/>
  <c r="AI67" i="47"/>
  <c r="AE120" i="47"/>
  <c r="AE121" i="47"/>
  <c r="AI120" i="47"/>
  <c r="AI121" i="47"/>
  <c r="AM120" i="47"/>
  <c r="AM121" i="47"/>
  <c r="R83" i="47"/>
  <c r="R71" i="65" s="1"/>
  <c r="AH83" i="47"/>
  <c r="AL83" i="47"/>
  <c r="AL84" i="65" s="1"/>
  <c r="AP83" i="47"/>
  <c r="W46" i="47"/>
  <c r="W23" i="47"/>
  <c r="AA23" i="47"/>
  <c r="AE46" i="47"/>
  <c r="AE23" i="47"/>
  <c r="X67" i="47"/>
  <c r="X16" i="47"/>
  <c r="AN16" i="47"/>
  <c r="X120" i="47"/>
  <c r="X121" i="47"/>
  <c r="AB120" i="47"/>
  <c r="AB121" i="47"/>
  <c r="K83" i="47"/>
  <c r="K71" i="65" s="1"/>
  <c r="AA83" i="47"/>
  <c r="AE83" i="47"/>
  <c r="AE84" i="65" s="1"/>
  <c r="AM83" i="47"/>
  <c r="AM71" i="65" s="1"/>
  <c r="S46" i="47"/>
  <c r="S73" i="65" s="1"/>
  <c r="S23" i="47"/>
  <c r="X46" i="47"/>
  <c r="X23" i="47"/>
  <c r="AJ23" i="47"/>
  <c r="AN46" i="47"/>
  <c r="AN73" i="65" s="1"/>
  <c r="AN23" i="47"/>
  <c r="J63" i="47"/>
  <c r="J83" i="65" s="1"/>
  <c r="J51" i="47"/>
  <c r="J82" i="65" s="1"/>
  <c r="Q120" i="47"/>
  <c r="Q121" i="47"/>
  <c r="U120" i="47"/>
  <c r="U121" i="47"/>
  <c r="AO120" i="47"/>
  <c r="AO121" i="47"/>
  <c r="P83" i="47"/>
  <c r="P84" i="65" s="1"/>
  <c r="T83" i="47"/>
  <c r="X83" i="47"/>
  <c r="X84" i="65" s="1"/>
  <c r="AC23" i="47"/>
  <c r="AG46" i="47"/>
  <c r="AG73" i="65" s="1"/>
  <c r="AG23" i="47"/>
  <c r="AK46" i="47"/>
  <c r="AK23" i="47"/>
  <c r="AO46" i="47"/>
  <c r="AO23" i="47"/>
  <c r="AL67" i="47"/>
  <c r="AL16" i="47"/>
  <c r="N120" i="47"/>
  <c r="N121" i="47"/>
  <c r="AL120" i="47"/>
  <c r="AL121" i="47"/>
  <c r="Z210" i="47"/>
  <c r="Z226" i="47"/>
  <c r="Y210" i="47"/>
  <c r="Y226" i="47"/>
  <c r="W210" i="47"/>
  <c r="W226" i="47"/>
  <c r="AD214" i="47"/>
  <c r="AL214" i="47"/>
  <c r="AP214" i="47"/>
  <c r="P182" i="47"/>
  <c r="X182" i="47"/>
  <c r="AJ182" i="47"/>
  <c r="Q182" i="47"/>
  <c r="AC182" i="47"/>
  <c r="AG182" i="47"/>
  <c r="AK182" i="47"/>
  <c r="AO182" i="47"/>
  <c r="AE214" i="47"/>
  <c r="AN145" i="47"/>
  <c r="AN142" i="65" s="1"/>
  <c r="AY142" i="65" s="1"/>
  <c r="AN182" i="47"/>
  <c r="W214" i="47"/>
  <c r="R182" i="47"/>
  <c r="V182" i="47"/>
  <c r="AD182" i="47"/>
  <c r="AL182" i="47"/>
  <c r="AP182" i="47"/>
  <c r="L214" i="47"/>
  <c r="T214" i="47"/>
  <c r="AF214" i="47"/>
  <c r="AN214" i="47"/>
  <c r="Q145" i="47"/>
  <c r="Q142" i="65" s="1"/>
  <c r="Y145" i="47"/>
  <c r="AG145" i="47"/>
  <c r="AG142" i="65" s="1"/>
  <c r="AK145" i="47"/>
  <c r="AK142" i="65" s="1"/>
  <c r="O182" i="47"/>
  <c r="S182" i="47"/>
  <c r="W182" i="47"/>
  <c r="AE182" i="47"/>
  <c r="AM182" i="47"/>
  <c r="Y214" i="47"/>
  <c r="AK214" i="47"/>
  <c r="AO214" i="47"/>
  <c r="N145" i="47"/>
  <c r="Y182" i="47"/>
  <c r="X214" i="47"/>
  <c r="Z182" i="47"/>
  <c r="AF182" i="47"/>
  <c r="L129" i="47"/>
  <c r="Q129" i="47"/>
  <c r="Q63" i="47"/>
  <c r="Q83" i="65" s="1"/>
  <c r="U129" i="47"/>
  <c r="AC129" i="47"/>
  <c r="AC63" i="47"/>
  <c r="AG129" i="47"/>
  <c r="AK129" i="47"/>
  <c r="AK63" i="47"/>
  <c r="AK83" i="65" s="1"/>
  <c r="AO129" i="47"/>
  <c r="AO63" i="47"/>
  <c r="O67" i="47"/>
  <c r="W67" i="47"/>
  <c r="AO17" i="47"/>
  <c r="W120" i="47"/>
  <c r="N129" i="47"/>
  <c r="V63" i="47"/>
  <c r="V129" i="47"/>
  <c r="Z129" i="47"/>
  <c r="AD63" i="47"/>
  <c r="AD83" i="65" s="1"/>
  <c r="AD129" i="47"/>
  <c r="AH129" i="47"/>
  <c r="AL63" i="47"/>
  <c r="AL83" i="65" s="1"/>
  <c r="AL129" i="47"/>
  <c r="P67" i="47"/>
  <c r="AB67" i="47"/>
  <c r="AJ67" i="47"/>
  <c r="K120" i="47"/>
  <c r="P120" i="47"/>
  <c r="AF120" i="47"/>
  <c r="O63" i="47"/>
  <c r="O129" i="47"/>
  <c r="S129" i="47"/>
  <c r="W63" i="47"/>
  <c r="W83" i="65" s="1"/>
  <c r="W129" i="47"/>
  <c r="AA129" i="47"/>
  <c r="AE63" i="47"/>
  <c r="AE83" i="65" s="1"/>
  <c r="AE129" i="47"/>
  <c r="AI129" i="47"/>
  <c r="Q67" i="47"/>
  <c r="U67" i="47"/>
  <c r="AC67" i="47"/>
  <c r="AK67" i="47"/>
  <c r="AO67" i="47"/>
  <c r="Y120" i="47"/>
  <c r="AK120" i="47"/>
  <c r="AO55" i="47"/>
  <c r="AP55" i="47"/>
  <c r="P63" i="47"/>
  <c r="P83" i="65" s="1"/>
  <c r="P129" i="47"/>
  <c r="T129" i="47"/>
  <c r="X63" i="47"/>
  <c r="X83" i="65" s="1"/>
  <c r="X129" i="47"/>
  <c r="AB129" i="47"/>
  <c r="AJ63" i="47"/>
  <c r="AJ129" i="47"/>
  <c r="AN129" i="47"/>
  <c r="N67" i="47"/>
  <c r="V67" i="47"/>
  <c r="AD67" i="47"/>
  <c r="AD75" i="65" s="1"/>
  <c r="R120" i="47"/>
  <c r="AD120" i="47"/>
  <c r="J78" i="47"/>
  <c r="J120" i="47"/>
  <c r="J214" i="47"/>
  <c r="J49" i="47"/>
  <c r="J57" i="65" s="1"/>
  <c r="J46" i="47"/>
  <c r="J20" i="47"/>
  <c r="J39" i="65" s="1"/>
  <c r="J19" i="47"/>
  <c r="AU7" i="43"/>
  <c r="M69" i="25"/>
  <c r="CA142" i="45"/>
  <c r="BM7" i="45"/>
  <c r="AL26" i="7" s="1"/>
  <c r="AU26" i="7" s="1"/>
  <c r="CA41" i="45"/>
  <c r="CA23" i="45"/>
  <c r="CA17" i="45"/>
  <c r="CA53" i="45"/>
  <c r="BL6" i="43"/>
  <c r="J128" i="47"/>
  <c r="AE69" i="43"/>
  <c r="CA110" i="45"/>
  <c r="BZ17" i="45"/>
  <c r="J13" i="47"/>
  <c r="BV114" i="45"/>
  <c r="J127" i="47"/>
  <c r="BW71" i="45"/>
  <c r="BY71" i="45"/>
  <c r="BX41" i="45"/>
  <c r="BY41" i="45"/>
  <c r="BY29" i="45"/>
  <c r="BZ29" i="45"/>
  <c r="BV17" i="45"/>
  <c r="BV110" i="45"/>
  <c r="BX17" i="45"/>
  <c r="CA114" i="45"/>
  <c r="BV41" i="45"/>
  <c r="BV127" i="45"/>
  <c r="BV71" i="45"/>
  <c r="BX110" i="45"/>
  <c r="BY110" i="45"/>
  <c r="BZ110" i="45"/>
  <c r="BX71" i="45"/>
  <c r="BZ71" i="45"/>
  <c r="BW41" i="45"/>
  <c r="BZ41" i="45"/>
  <c r="BV29" i="45"/>
  <c r="BW29" i="45"/>
  <c r="BX29" i="45"/>
  <c r="BZ23" i="45"/>
  <c r="BW17" i="45"/>
  <c r="BY17" i="45"/>
  <c r="CB113" i="45"/>
  <c r="CB108" i="45"/>
  <c r="CB99" i="45"/>
  <c r="CB79" i="45"/>
  <c r="CB75" i="45"/>
  <c r="CB107" i="45"/>
  <c r="K31" i="45"/>
  <c r="CB31" i="45"/>
  <c r="K25" i="45"/>
  <c r="CB25" i="45"/>
  <c r="CB8" i="45"/>
  <c r="CB109" i="45"/>
  <c r="CB98" i="45"/>
  <c r="CB78" i="45"/>
  <c r="CB74" i="45"/>
  <c r="K32" i="45"/>
  <c r="CB32" i="45"/>
  <c r="K27" i="45"/>
  <c r="CB27" i="45"/>
  <c r="BZ114" i="45"/>
  <c r="CA47" i="45"/>
  <c r="CA29" i="45"/>
  <c r="CB101" i="45"/>
  <c r="CB82" i="45"/>
  <c r="CB77" i="45"/>
  <c r="K49" i="45"/>
  <c r="CB49" i="45"/>
  <c r="K28" i="45"/>
  <c r="CB28" i="45"/>
  <c r="CB112" i="45"/>
  <c r="CB100" i="45"/>
  <c r="CB81" i="45"/>
  <c r="CB76" i="45"/>
  <c r="K50" i="45"/>
  <c r="CB50" i="45"/>
  <c r="K26" i="45"/>
  <c r="CB26" i="45"/>
  <c r="BW110" i="45"/>
  <c r="Y142" i="45"/>
  <c r="Y7" i="45" s="1"/>
  <c r="J26" i="7" s="1"/>
  <c r="K44" i="45"/>
  <c r="CB44" i="45"/>
  <c r="CB42" i="45"/>
  <c r="K43" i="45"/>
  <c r="CB43" i="45"/>
  <c r="CB111" i="45"/>
  <c r="CB48" i="45"/>
  <c r="CB24" i="45"/>
  <c r="CB30" i="45"/>
  <c r="CB19" i="45"/>
  <c r="CB20" i="45"/>
  <c r="CB18" i="45"/>
  <c r="CB11" i="45"/>
  <c r="N7" i="45"/>
  <c r="B26" i="7" s="1"/>
  <c r="R142" i="45"/>
  <c r="Q7" i="45"/>
  <c r="E26" i="7" s="1"/>
  <c r="J48" i="47"/>
  <c r="J97" i="47"/>
  <c r="M27" i="43"/>
  <c r="CB27" i="43" s="1"/>
  <c r="M10" i="43"/>
  <c r="CB10" i="43" s="1"/>
  <c r="J182" i="47"/>
  <c r="J172" i="47"/>
  <c r="M8" i="43"/>
  <c r="CB8" i="43" s="1"/>
  <c r="M9" i="43"/>
  <c r="CB9" i="43" s="1"/>
  <c r="M12" i="43"/>
  <c r="CB12" i="43" s="1"/>
  <c r="M14" i="43"/>
  <c r="M17" i="43"/>
  <c r="CB17" i="43" s="1"/>
  <c r="M18" i="43"/>
  <c r="CB18" i="43" s="1"/>
  <c r="M20" i="43"/>
  <c r="CB20" i="43" s="1"/>
  <c r="M22" i="43"/>
  <c r="M24" i="43"/>
  <c r="CB24" i="43" s="1"/>
  <c r="M29" i="43"/>
  <c r="CB29" i="43" s="1"/>
  <c r="M30" i="43"/>
  <c r="CB30" i="43" s="1"/>
  <c r="M31" i="43"/>
  <c r="CB31" i="43" s="1"/>
  <c r="M13" i="43"/>
  <c r="M51" i="43"/>
  <c r="M47" i="43"/>
  <c r="CB47" i="43" s="1"/>
  <c r="BD7" i="45"/>
  <c r="AF26" i="7" s="1"/>
  <c r="AL7" i="45"/>
  <c r="T26" i="7" s="1"/>
  <c r="J223" i="47"/>
  <c r="J272" i="47"/>
  <c r="J62" i="47"/>
  <c r="J116" i="47"/>
  <c r="J16" i="47"/>
  <c r="J42" i="47"/>
  <c r="J198" i="47"/>
  <c r="J187" i="65" s="1"/>
  <c r="J185" i="47"/>
  <c r="J161" i="65" s="1"/>
  <c r="BN71" i="45"/>
  <c r="BN138" i="45" s="1"/>
  <c r="J143" i="47"/>
  <c r="J159" i="65" s="1"/>
  <c r="BN53" i="45"/>
  <c r="BN135" i="45" s="1"/>
  <c r="BN110" i="45"/>
  <c r="BN140" i="45" s="1"/>
  <c r="BN41" i="45"/>
  <c r="BN132" i="45" s="1"/>
  <c r="BN29" i="45"/>
  <c r="BN131" i="45" s="1"/>
  <c r="BN114" i="45"/>
  <c r="BN141" i="45" s="1"/>
  <c r="BN47" i="45"/>
  <c r="M47" i="45" s="1"/>
  <c r="BN23" i="45"/>
  <c r="BN130" i="45" s="1"/>
  <c r="BN17" i="45"/>
  <c r="BG7" i="45"/>
  <c r="AI26" i="7" s="1"/>
  <c r="U110" i="45"/>
  <c r="AD142" i="45"/>
  <c r="BI110" i="45"/>
  <c r="J194" i="47"/>
  <c r="J183" i="65" s="1"/>
  <c r="J240" i="47"/>
  <c r="M86" i="43"/>
  <c r="I76" i="43" s="1"/>
  <c r="BN40" i="43"/>
  <c r="BN72" i="43" s="1"/>
  <c r="BI40" i="43"/>
  <c r="U29" i="45"/>
  <c r="R64" i="43"/>
  <c r="R74" i="43" s="1"/>
  <c r="BI23" i="45"/>
  <c r="AG27" i="47" s="1"/>
  <c r="AE114" i="45"/>
  <c r="L37" i="47" s="1"/>
  <c r="AO114" i="45"/>
  <c r="S37" i="47" s="1"/>
  <c r="BI114" i="45"/>
  <c r="AG37" i="47" s="1"/>
  <c r="U41" i="45"/>
  <c r="U132" i="45" s="1"/>
  <c r="AO110" i="45"/>
  <c r="AO71" i="45"/>
  <c r="BI71" i="45"/>
  <c r="AE41" i="45"/>
  <c r="AE132" i="45" s="1"/>
  <c r="AY41" i="45"/>
  <c r="AY132" i="45" s="1"/>
  <c r="AE29" i="45"/>
  <c r="AY29" i="45"/>
  <c r="U17" i="45"/>
  <c r="AO17" i="45"/>
  <c r="BI17" i="45"/>
  <c r="AG16" i="47" s="1"/>
  <c r="AY114" i="45"/>
  <c r="Z37" i="47" s="1"/>
  <c r="AE110" i="45"/>
  <c r="AY110" i="45"/>
  <c r="AY140" i="45" s="1"/>
  <c r="AE71" i="45"/>
  <c r="AE138" i="45" s="1"/>
  <c r="AY71" i="45"/>
  <c r="AO41" i="45"/>
  <c r="AO132" i="45" s="1"/>
  <c r="BI41" i="45"/>
  <c r="BI132" i="45" s="1"/>
  <c r="AO29" i="45"/>
  <c r="BI29" i="45"/>
  <c r="AE17" i="45"/>
  <c r="AY17" i="45"/>
  <c r="AY129" i="45" s="1"/>
  <c r="U114" i="45"/>
  <c r="U71" i="45"/>
  <c r="U138" i="45" s="1"/>
  <c r="R4" i="43"/>
  <c r="R4" i="42"/>
  <c r="Q4" i="43"/>
  <c r="Q4" i="42"/>
  <c r="J236" i="47"/>
  <c r="J92" i="65" s="1"/>
  <c r="Q101" i="25"/>
  <c r="BN46" i="42"/>
  <c r="BN66" i="42" s="1"/>
  <c r="BI46" i="42"/>
  <c r="AL67" i="42"/>
  <c r="AL7" i="42" s="1"/>
  <c r="AI142" i="45"/>
  <c r="AA142" i="45"/>
  <c r="U50" i="25"/>
  <c r="BI17" i="25"/>
  <c r="AY52" i="25"/>
  <c r="AO17" i="25"/>
  <c r="AY17" i="25"/>
  <c r="U45" i="25"/>
  <c r="AO50" i="25"/>
  <c r="U52" i="25"/>
  <c r="AO52" i="25"/>
  <c r="AK67" i="42"/>
  <c r="AK7" i="42" s="1"/>
  <c r="Y101" i="25"/>
  <c r="AA101" i="25"/>
  <c r="AC101" i="25"/>
  <c r="AH101" i="25"/>
  <c r="AJ101" i="25"/>
  <c r="AL101" i="25"/>
  <c r="AN101" i="25"/>
  <c r="AS101" i="25"/>
  <c r="AU101" i="25"/>
  <c r="AW101" i="25"/>
  <c r="BB101" i="25"/>
  <c r="BD101" i="25"/>
  <c r="S104" i="25"/>
  <c r="S101" i="25"/>
  <c r="X101" i="25"/>
  <c r="Z101" i="25"/>
  <c r="AB101" i="25"/>
  <c r="AD101" i="25"/>
  <c r="AI101" i="25"/>
  <c r="AK101" i="25"/>
  <c r="AM101" i="25"/>
  <c r="AR101" i="25"/>
  <c r="AT101" i="25"/>
  <c r="AV101" i="25"/>
  <c r="AX101" i="25"/>
  <c r="BC101" i="25"/>
  <c r="BG101" i="25"/>
  <c r="O101" i="25"/>
  <c r="R101" i="25"/>
  <c r="T101" i="25"/>
  <c r="BF101" i="25"/>
  <c r="P101" i="25"/>
  <c r="BE101" i="25"/>
  <c r="J191" i="47"/>
  <c r="J180" i="65" s="1"/>
  <c r="J245" i="47"/>
  <c r="J250" i="47"/>
  <c r="J184" i="47"/>
  <c r="J178" i="65" s="1"/>
  <c r="J145" i="47"/>
  <c r="J142" i="65" s="1"/>
  <c r="J262" i="47"/>
  <c r="J273" i="47"/>
  <c r="J173" i="47"/>
  <c r="AV64" i="43"/>
  <c r="AV74" i="43" s="1"/>
  <c r="U28" i="43"/>
  <c r="W17" i="43"/>
  <c r="W18" i="43"/>
  <c r="AO44" i="43"/>
  <c r="AY44" i="43"/>
  <c r="AH106" i="47" s="1"/>
  <c r="T64" i="43"/>
  <c r="T74" i="43" s="1"/>
  <c r="AF18" i="43"/>
  <c r="AA64" i="43"/>
  <c r="AA74" i="43" s="1"/>
  <c r="AY19" i="43"/>
  <c r="AY28" i="43"/>
  <c r="U19" i="43"/>
  <c r="AY15" i="43"/>
  <c r="AE44" i="43"/>
  <c r="T106" i="47" s="1"/>
  <c r="P142" i="45"/>
  <c r="P7" i="45" s="1"/>
  <c r="D29" i="7" s="1"/>
  <c r="BB127" i="45"/>
  <c r="AC127" i="45"/>
  <c r="AC142" i="45" s="1"/>
  <c r="AU127" i="45"/>
  <c r="AU142" i="45" s="1"/>
  <c r="AM142" i="45"/>
  <c r="BC127" i="45"/>
  <c r="BC142" i="45" s="1"/>
  <c r="AZ18" i="43"/>
  <c r="AF17" i="43"/>
  <c r="AZ17" i="43"/>
  <c r="O4" i="25"/>
  <c r="AT270" i="47" a="1"/>
  <c r="AT270" i="47" s="1"/>
  <c r="AT244" i="47" a="1"/>
  <c r="AT244" i="47" s="1"/>
  <c r="AT181" i="47" a="1"/>
  <c r="AT181" i="47" s="1"/>
  <c r="AT146" i="47" a="1"/>
  <c r="AT146" i="47" s="1"/>
  <c r="AT145" i="47" a="1"/>
  <c r="AT145" i="47" s="1"/>
  <c r="O5" i="42"/>
  <c r="BG4" i="25"/>
  <c r="N5" i="25"/>
  <c r="O142" i="45"/>
  <c r="BN44" i="43"/>
  <c r="BN73" i="43" s="1"/>
  <c r="BO17" i="43"/>
  <c r="BO18" i="43"/>
  <c r="BF142" i="45"/>
  <c r="BM64" i="43"/>
  <c r="CA64" i="43" s="1"/>
  <c r="BI34" i="42"/>
  <c r="AK242" i="47" s="1"/>
  <c r="AO34" i="42"/>
  <c r="W242" i="47" s="1"/>
  <c r="O5" i="25"/>
  <c r="AJ142" i="45"/>
  <c r="BI44" i="43"/>
  <c r="BN23" i="43"/>
  <c r="BN68" i="43" s="1"/>
  <c r="M54" i="43"/>
  <c r="AY11" i="43"/>
  <c r="AH99" i="47" s="1"/>
  <c r="M16" i="43"/>
  <c r="CB16" i="43" s="1"/>
  <c r="BN11" i="43"/>
  <c r="BN65" i="43" s="1"/>
  <c r="BI11" i="43"/>
  <c r="BN15" i="43"/>
  <c r="BN66" i="43" s="1"/>
  <c r="BD64" i="43"/>
  <c r="BI15" i="43"/>
  <c r="BN19" i="43"/>
  <c r="BN67" i="43" s="1"/>
  <c r="BE64" i="43"/>
  <c r="BE74" i="43" s="1"/>
  <c r="BI19" i="43"/>
  <c r="BI23" i="43"/>
  <c r="BI28" i="43"/>
  <c r="BN28" i="43"/>
  <c r="BN69" i="43" s="1"/>
  <c r="AT245" i="47" a="1"/>
  <c r="AT245" i="47" s="1"/>
  <c r="AT249" i="47" a="1"/>
  <c r="AT249" i="47" s="1"/>
  <c r="AT262" i="47" a="1"/>
  <c r="AT262" i="47" s="1"/>
  <c r="AT173" i="47" a="1"/>
  <c r="AT173" i="47" s="1"/>
  <c r="AT250" i="47" a="1"/>
  <c r="AT250" i="47" s="1"/>
  <c r="AT273" i="47" a="1"/>
  <c r="AT273" i="47" s="1"/>
  <c r="AT191" i="47" a="1"/>
  <c r="AT191" i="47" s="1"/>
  <c r="AT207" i="47" a="1"/>
  <c r="AT207" i="47" s="1"/>
  <c r="AT184" i="47" a="1"/>
  <c r="AT184" i="47" s="1"/>
  <c r="AT271" i="47" a="1"/>
  <c r="AT271" i="47" s="1"/>
  <c r="AT241" i="47" a="1"/>
  <c r="AT241" i="47" s="1"/>
  <c r="AT220" i="47" a="1"/>
  <c r="AT220" i="47" s="1"/>
  <c r="AT209" i="47" a="1"/>
  <c r="AT209" i="47" s="1"/>
  <c r="AT229" i="47" a="1"/>
  <c r="AT229" i="47" s="1"/>
  <c r="AT272" i="47" a="1"/>
  <c r="AT272" i="47" s="1"/>
  <c r="AT212" i="47" a="1"/>
  <c r="AT212" i="47" s="1"/>
  <c r="AT188" i="47" a="1"/>
  <c r="AT188" i="47" s="1"/>
  <c r="AT182" i="47" a="1"/>
  <c r="AT182" i="47" s="1"/>
  <c r="AT231" i="47" a="1"/>
  <c r="AT231" i="47" s="1"/>
  <c r="AT190" i="47"/>
  <c r="AS64" i="43"/>
  <c r="AS74" i="43" s="1"/>
  <c r="AX64" i="43"/>
  <c r="AX74" i="43" s="1"/>
  <c r="U44" i="43"/>
  <c r="M106" i="47" s="1"/>
  <c r="AC64" i="43"/>
  <c r="AC74" i="43" s="1"/>
  <c r="AN127" i="45"/>
  <c r="AN142" i="45" s="1"/>
  <c r="AW127" i="45"/>
  <c r="AW142" i="45" s="1"/>
  <c r="AO15" i="43"/>
  <c r="U11" i="43"/>
  <c r="M99" i="47" s="1"/>
  <c r="AK64" i="43"/>
  <c r="AK74" i="43" s="1"/>
  <c r="AO19" i="43"/>
  <c r="AE19" i="43"/>
  <c r="Z64" i="43"/>
  <c r="Z74" i="43" s="1"/>
  <c r="U23" i="43"/>
  <c r="AO28" i="43"/>
  <c r="Q64" i="43"/>
  <c r="AO11" i="43"/>
  <c r="AA99" i="47" s="1"/>
  <c r="AE15" i="43"/>
  <c r="AE11" i="43"/>
  <c r="T99" i="47" s="1"/>
  <c r="U15" i="43"/>
  <c r="U66" i="43" s="1"/>
  <c r="S64" i="43"/>
  <c r="S74" i="43" s="1"/>
  <c r="AR127" i="45"/>
  <c r="AR142" i="45" s="1"/>
  <c r="X127" i="45"/>
  <c r="AE23" i="43"/>
  <c r="AY23" i="43"/>
  <c r="AO23" i="43"/>
  <c r="AU67" i="42"/>
  <c r="AU7" i="42" s="1"/>
  <c r="BD67" i="42"/>
  <c r="BD7" i="42" s="1"/>
  <c r="BE67" i="42"/>
  <c r="Z67" i="42"/>
  <c r="Z7" i="42" s="1"/>
  <c r="AD67" i="42"/>
  <c r="AD7" i="42" s="1"/>
  <c r="AI67" i="42"/>
  <c r="AI7" i="42" s="1"/>
  <c r="AN67" i="42"/>
  <c r="AN7" i="42" s="1"/>
  <c r="AS67" i="42"/>
  <c r="AS7" i="42" s="1"/>
  <c r="AX67" i="42"/>
  <c r="AX7" i="42" s="1"/>
  <c r="BC67" i="42"/>
  <c r="BC7" i="42" s="1"/>
  <c r="AC67" i="42"/>
  <c r="AC7" i="42" s="1"/>
  <c r="AJ67" i="42"/>
  <c r="AJ7" i="42" s="1"/>
  <c r="AW67" i="42"/>
  <c r="AW7" i="42" s="1"/>
  <c r="AT64" i="43"/>
  <c r="AT74" i="43" s="1"/>
  <c r="AM67" i="42"/>
  <c r="AM7" i="42" s="1"/>
  <c r="BF67" i="42"/>
  <c r="BF7" i="42" s="1"/>
  <c r="R5" i="42"/>
  <c r="AK142" i="45"/>
  <c r="Z127" i="45"/>
  <c r="G85" i="7" l="1"/>
  <c r="G63" i="7"/>
  <c r="AT25" i="7"/>
  <c r="AQ25" i="7"/>
  <c r="AS25" i="7"/>
  <c r="AM14" i="7"/>
  <c r="AQ14" i="7"/>
  <c r="AT14" i="7"/>
  <c r="AR14" i="7"/>
  <c r="AS14" i="7"/>
  <c r="J73" i="65"/>
  <c r="J63" i="65"/>
  <c r="X73" i="65"/>
  <c r="X63" i="65"/>
  <c r="AK73" i="65"/>
  <c r="AK63" i="65"/>
  <c r="W73" i="65"/>
  <c r="W63" i="65"/>
  <c r="AD73" i="65"/>
  <c r="AD63" i="65"/>
  <c r="AE73" i="65"/>
  <c r="AE63" i="65"/>
  <c r="AL73" i="65"/>
  <c r="AL63" i="65"/>
  <c r="Q73" i="65"/>
  <c r="Q63" i="65"/>
  <c r="I157" i="7"/>
  <c r="D157" i="7"/>
  <c r="AK75" i="65"/>
  <c r="W75" i="65"/>
  <c r="P75" i="65"/>
  <c r="Q75" i="65"/>
  <c r="AL75" i="65"/>
  <c r="AE75" i="65"/>
  <c r="X75" i="65"/>
  <c r="J75" i="65"/>
  <c r="AP25" i="7"/>
  <c r="S159" i="7"/>
  <c r="AR25" i="7"/>
  <c r="G159" i="7"/>
  <c r="L157" i="7"/>
  <c r="D26" i="7"/>
  <c r="AS28" i="7"/>
  <c r="D160" i="7"/>
  <c r="T11" i="7"/>
  <c r="T29" i="7"/>
  <c r="T158" i="7" s="1"/>
  <c r="AL11" i="7"/>
  <c r="AU11" i="7" s="1"/>
  <c r="AL29" i="7"/>
  <c r="AI11" i="7"/>
  <c r="AI160" i="7" s="1"/>
  <c r="AI29" i="7"/>
  <c r="AI158" i="7" s="1"/>
  <c r="B11" i="7"/>
  <c r="B29" i="7"/>
  <c r="B158" i="7" s="1"/>
  <c r="AF6" i="7"/>
  <c r="AF29" i="7"/>
  <c r="AF158" i="7" s="1"/>
  <c r="E10" i="7"/>
  <c r="E29" i="7"/>
  <c r="E158" i="7" s="1"/>
  <c r="J11" i="7"/>
  <c r="J160" i="7" s="1"/>
  <c r="J29" i="7"/>
  <c r="J158" i="7" s="1"/>
  <c r="AR28" i="7"/>
  <c r="AT28" i="7"/>
  <c r="AP28" i="7"/>
  <c r="AQ28" i="7"/>
  <c r="AM28" i="7"/>
  <c r="C143" i="7"/>
  <c r="AQ12" i="7"/>
  <c r="AS12" i="7"/>
  <c r="E11" i="7"/>
  <c r="AF11" i="7"/>
  <c r="D10" i="7"/>
  <c r="D11" i="7"/>
  <c r="AR12" i="7"/>
  <c r="AI159" i="7"/>
  <c r="AH157" i="7"/>
  <c r="D158" i="7"/>
  <c r="G157" i="7"/>
  <c r="Z157" i="7"/>
  <c r="AG157" i="7"/>
  <c r="C157" i="7"/>
  <c r="J157" i="7"/>
  <c r="C161" i="7"/>
  <c r="AY50" i="25"/>
  <c r="J43" i="65"/>
  <c r="W48" i="65"/>
  <c r="AE48" i="65"/>
  <c r="P48" i="65"/>
  <c r="W24" i="65"/>
  <c r="AL24" i="65"/>
  <c r="AK48" i="65"/>
  <c r="AD48" i="65"/>
  <c r="AK40" i="65"/>
  <c r="AE24" i="65"/>
  <c r="AW183" i="65"/>
  <c r="AU184" i="65"/>
  <c r="J99" i="65"/>
  <c r="J124" i="65"/>
  <c r="W219" i="65"/>
  <c r="W201" i="65"/>
  <c r="AT183" i="65"/>
  <c r="AQ183" i="65"/>
  <c r="Y142" i="65"/>
  <c r="Y227" i="65"/>
  <c r="Y232" i="65"/>
  <c r="AN227" i="65"/>
  <c r="AY227" i="65" s="1"/>
  <c r="AN232" i="65"/>
  <c r="AY232" i="65" s="1"/>
  <c r="AF227" i="65"/>
  <c r="AF232" i="65"/>
  <c r="X227" i="65"/>
  <c r="X232" i="65"/>
  <c r="P227" i="65"/>
  <c r="P232" i="65"/>
  <c r="AI227" i="65"/>
  <c r="AI232" i="65"/>
  <c r="BA232" i="65" s="1"/>
  <c r="AA227" i="65"/>
  <c r="AA232" i="65"/>
  <c r="O227" i="65"/>
  <c r="O232" i="65"/>
  <c r="AF142" i="65"/>
  <c r="AH227" i="65"/>
  <c r="AH232" i="65"/>
  <c r="V227" i="65"/>
  <c r="V232" i="65"/>
  <c r="N227" i="65"/>
  <c r="N232" i="65"/>
  <c r="AM142" i="65"/>
  <c r="O163" i="65"/>
  <c r="O142" i="65"/>
  <c r="AK219" i="65"/>
  <c r="AK201" i="65"/>
  <c r="AC219" i="65"/>
  <c r="AC201" i="65"/>
  <c r="Q219" i="65"/>
  <c r="Q201" i="65"/>
  <c r="AT184" i="65"/>
  <c r="AQ184" i="65"/>
  <c r="AG162" i="65"/>
  <c r="AG173" i="65"/>
  <c r="AE162" i="65"/>
  <c r="AE173" i="65"/>
  <c r="O162" i="65"/>
  <c r="O173" i="65"/>
  <c r="X172" i="65"/>
  <c r="X174" i="65"/>
  <c r="AE172" i="65"/>
  <c r="AE174" i="65"/>
  <c r="Q172" i="65"/>
  <c r="Q174" i="65"/>
  <c r="AL172" i="65"/>
  <c r="AL174" i="65"/>
  <c r="AC172" i="65"/>
  <c r="AC174" i="65"/>
  <c r="AK170" i="65"/>
  <c r="AK177" i="65"/>
  <c r="AC170" i="65"/>
  <c r="AC177" i="65"/>
  <c r="AD170" i="65"/>
  <c r="AD177" i="65"/>
  <c r="V170" i="65"/>
  <c r="V177" i="65"/>
  <c r="Q170" i="65"/>
  <c r="Q177" i="65"/>
  <c r="AN172" i="65"/>
  <c r="AN174" i="65"/>
  <c r="O170" i="65"/>
  <c r="O177" i="65"/>
  <c r="AJ170" i="65"/>
  <c r="AJ177" i="65"/>
  <c r="O188" i="65"/>
  <c r="Q167" i="65"/>
  <c r="Q188" i="65"/>
  <c r="P157" i="65"/>
  <c r="P194" i="65"/>
  <c r="V188" i="65"/>
  <c r="X167" i="65"/>
  <c r="X188" i="65"/>
  <c r="Q207" i="65"/>
  <c r="Q204" i="65"/>
  <c r="AK207" i="65"/>
  <c r="AK204" i="65"/>
  <c r="AE157" i="65"/>
  <c r="AE194" i="65"/>
  <c r="AD167" i="65"/>
  <c r="AD188" i="65"/>
  <c r="AE207" i="65"/>
  <c r="AE204" i="65"/>
  <c r="Z157" i="65"/>
  <c r="AG128" i="65"/>
  <c r="Q128" i="65"/>
  <c r="Q99" i="65"/>
  <c r="J94" i="65"/>
  <c r="J156" i="65"/>
  <c r="AN219" i="65"/>
  <c r="AY219" i="65" s="1"/>
  <c r="AN201" i="65"/>
  <c r="X219" i="65"/>
  <c r="X201" i="65"/>
  <c r="P219" i="65"/>
  <c r="P201" i="65"/>
  <c r="U163" i="65"/>
  <c r="U142" i="65"/>
  <c r="AI219" i="65"/>
  <c r="AI201" i="65"/>
  <c r="AA219" i="65"/>
  <c r="AA201" i="65"/>
  <c r="O219" i="65"/>
  <c r="O201" i="65"/>
  <c r="AH219" i="65"/>
  <c r="AH201" i="65"/>
  <c r="V219" i="65"/>
  <c r="V201" i="65"/>
  <c r="N219" i="65"/>
  <c r="N201" i="65"/>
  <c r="AG227" i="65"/>
  <c r="AG232" i="65"/>
  <c r="U227" i="65"/>
  <c r="U232" i="65"/>
  <c r="M227" i="65"/>
  <c r="M232" i="65"/>
  <c r="L162" i="65"/>
  <c r="L173" i="65"/>
  <c r="Z162" i="65"/>
  <c r="Z173" i="65"/>
  <c r="V162" i="65"/>
  <c r="V173" i="65"/>
  <c r="K142" i="65"/>
  <c r="AJ172" i="65"/>
  <c r="AJ174" i="65"/>
  <c r="L172" i="65"/>
  <c r="L174" i="65"/>
  <c r="S172" i="65"/>
  <c r="S174" i="65"/>
  <c r="Z172" i="65"/>
  <c r="Z174" i="65"/>
  <c r="AI170" i="65"/>
  <c r="AI177" i="65"/>
  <c r="AA170" i="65"/>
  <c r="AA177" i="65"/>
  <c r="S170" i="65"/>
  <c r="S177" i="65"/>
  <c r="AB170" i="65"/>
  <c r="AB177" i="65"/>
  <c r="T170" i="65"/>
  <c r="T177" i="65"/>
  <c r="AL170" i="65"/>
  <c r="AL177" i="65"/>
  <c r="J157" i="65"/>
  <c r="J194" i="65"/>
  <c r="AJ188" i="65"/>
  <c r="L204" i="65"/>
  <c r="P207" i="65"/>
  <c r="P204" i="65"/>
  <c r="S204" i="65"/>
  <c r="W207" i="65"/>
  <c r="W204" i="65"/>
  <c r="K188" i="65"/>
  <c r="W157" i="65"/>
  <c r="W194" i="65"/>
  <c r="AL167" i="65"/>
  <c r="AL188" i="65"/>
  <c r="X207" i="65"/>
  <c r="X204" i="65"/>
  <c r="J167" i="65"/>
  <c r="J188" i="65"/>
  <c r="AN188" i="65"/>
  <c r="AY188" i="65" s="1"/>
  <c r="AF188" i="65"/>
  <c r="L188" i="65"/>
  <c r="AK157" i="65"/>
  <c r="AK194" i="65"/>
  <c r="AE120" i="65"/>
  <c r="AE101" i="65"/>
  <c r="O120" i="65"/>
  <c r="O101" i="65"/>
  <c r="L128" i="65"/>
  <c r="Z120" i="65"/>
  <c r="J120" i="65"/>
  <c r="J101" i="65"/>
  <c r="S128" i="65"/>
  <c r="AC120" i="65"/>
  <c r="AC101" i="65"/>
  <c r="Z128" i="65"/>
  <c r="AJ120" i="65"/>
  <c r="AJ101" i="65"/>
  <c r="L120" i="65"/>
  <c r="J229" i="65"/>
  <c r="J126" i="65"/>
  <c r="AH203" i="65"/>
  <c r="J175" i="65"/>
  <c r="J240" i="65"/>
  <c r="J225" i="65"/>
  <c r="N163" i="65"/>
  <c r="N142" i="65"/>
  <c r="AA203" i="65"/>
  <c r="J216" i="65"/>
  <c r="AQ216" i="65" s="1"/>
  <c r="J227" i="65"/>
  <c r="W227" i="65"/>
  <c r="W232" i="65"/>
  <c r="Z227" i="65"/>
  <c r="Z232" i="65"/>
  <c r="V163" i="65"/>
  <c r="V142" i="65"/>
  <c r="AJ227" i="65"/>
  <c r="AJ232" i="65"/>
  <c r="AB227" i="65"/>
  <c r="AB232" i="65"/>
  <c r="T227" i="65"/>
  <c r="T232" i="65"/>
  <c r="L227" i="65"/>
  <c r="L232" i="65"/>
  <c r="AE227" i="65"/>
  <c r="AE232" i="65"/>
  <c r="S227" i="65"/>
  <c r="S232" i="65"/>
  <c r="AB163" i="65"/>
  <c r="AB142" i="65"/>
  <c r="AL227" i="65"/>
  <c r="AL232" i="65"/>
  <c r="AD227" i="65"/>
  <c r="AD232" i="65"/>
  <c r="R227" i="65"/>
  <c r="R232" i="65"/>
  <c r="AM227" i="65"/>
  <c r="AM232" i="65"/>
  <c r="AI163" i="65"/>
  <c r="AI142" i="65"/>
  <c r="AG219" i="65"/>
  <c r="AG201" i="65"/>
  <c r="U219" i="65"/>
  <c r="U201" i="65"/>
  <c r="M219" i="65"/>
  <c r="M201" i="65"/>
  <c r="AW184" i="65"/>
  <c r="AX184" i="65"/>
  <c r="AC162" i="65"/>
  <c r="AC173" i="65"/>
  <c r="AL162" i="65"/>
  <c r="AL173" i="65"/>
  <c r="AJ162" i="65"/>
  <c r="AJ173" i="65"/>
  <c r="S162" i="65"/>
  <c r="S173" i="65"/>
  <c r="J172" i="65"/>
  <c r="J174" i="65"/>
  <c r="AG172" i="65"/>
  <c r="AG174" i="65"/>
  <c r="AG170" i="65"/>
  <c r="AG177" i="65"/>
  <c r="AH170" i="65"/>
  <c r="AH177" i="65"/>
  <c r="Z170" i="65"/>
  <c r="Z177" i="65"/>
  <c r="U170" i="65"/>
  <c r="U177" i="65"/>
  <c r="AN170" i="65"/>
  <c r="AN177" i="65"/>
  <c r="AX183" i="65"/>
  <c r="AU183" i="65"/>
  <c r="N170" i="65"/>
  <c r="N177" i="65"/>
  <c r="P167" i="65"/>
  <c r="P188" i="65"/>
  <c r="W167" i="65"/>
  <c r="W188" i="65"/>
  <c r="S188" i="65"/>
  <c r="AM188" i="65"/>
  <c r="AE167" i="65"/>
  <c r="AE188" i="65"/>
  <c r="Q157" i="65"/>
  <c r="Q194" i="65"/>
  <c r="AG188" i="65"/>
  <c r="AD157" i="65"/>
  <c r="AD194" i="65"/>
  <c r="AG157" i="65"/>
  <c r="AN157" i="65"/>
  <c r="Z219" i="65"/>
  <c r="Z201" i="65"/>
  <c r="R142" i="65"/>
  <c r="AJ219" i="65"/>
  <c r="AJ201" i="65"/>
  <c r="AB219" i="65"/>
  <c r="AB201" i="65"/>
  <c r="T219" i="65"/>
  <c r="T201" i="65"/>
  <c r="L219" i="65"/>
  <c r="L201" i="65"/>
  <c r="AC163" i="65"/>
  <c r="AC142" i="65"/>
  <c r="AE219" i="65"/>
  <c r="AE201" i="65"/>
  <c r="S219" i="65"/>
  <c r="S201" i="65"/>
  <c r="AJ163" i="65"/>
  <c r="AJ142" i="65"/>
  <c r="AL219" i="65"/>
  <c r="AL201" i="65"/>
  <c r="AD219" i="65"/>
  <c r="AD201" i="65"/>
  <c r="AK227" i="65"/>
  <c r="AK232" i="65"/>
  <c r="AC227" i="65"/>
  <c r="AC232" i="65"/>
  <c r="Q227" i="65"/>
  <c r="Q232" i="65"/>
  <c r="BA184" i="65"/>
  <c r="AV184" i="65"/>
  <c r="Q162" i="65"/>
  <c r="Q173" i="65"/>
  <c r="X162" i="65"/>
  <c r="X173" i="65"/>
  <c r="P162" i="65"/>
  <c r="P173" i="65"/>
  <c r="O172" i="65"/>
  <c r="O174" i="65"/>
  <c r="V172" i="65"/>
  <c r="V174" i="65"/>
  <c r="AE170" i="65"/>
  <c r="AE177" i="65"/>
  <c r="W170" i="65"/>
  <c r="W177" i="65"/>
  <c r="J170" i="65"/>
  <c r="X170" i="65"/>
  <c r="X177" i="65"/>
  <c r="BA183" i="65"/>
  <c r="AV183" i="65"/>
  <c r="M170" i="65"/>
  <c r="M177" i="65"/>
  <c r="L170" i="65"/>
  <c r="L177" i="65"/>
  <c r="P170" i="65"/>
  <c r="P177" i="65"/>
  <c r="R188" i="65"/>
  <c r="Y188" i="65"/>
  <c r="Z204" i="65"/>
  <c r="X157" i="65"/>
  <c r="X194" i="65"/>
  <c r="AG204" i="65"/>
  <c r="AC188" i="65"/>
  <c r="S157" i="65"/>
  <c r="Z188" i="65"/>
  <c r="AK167" i="65"/>
  <c r="AK188" i="65"/>
  <c r="AL207" i="65"/>
  <c r="AL204" i="65"/>
  <c r="AD207" i="65"/>
  <c r="AD204" i="65"/>
  <c r="J207" i="65"/>
  <c r="J204" i="65"/>
  <c r="AL157" i="65"/>
  <c r="AL194" i="65"/>
  <c r="L157" i="65"/>
  <c r="AN204" i="65"/>
  <c r="S120" i="65"/>
  <c r="K120" i="65"/>
  <c r="X128" i="65"/>
  <c r="X99" i="65"/>
  <c r="AL120" i="65"/>
  <c r="AL101" i="65"/>
  <c r="V120" i="65"/>
  <c r="V101" i="65"/>
  <c r="AE128" i="65"/>
  <c r="AE99" i="65"/>
  <c r="AG120" i="65"/>
  <c r="Q120" i="65"/>
  <c r="Q101" i="65"/>
  <c r="AL128" i="65"/>
  <c r="AL99" i="65"/>
  <c r="AD128" i="65"/>
  <c r="AD99" i="65"/>
  <c r="X120" i="65"/>
  <c r="X101" i="65"/>
  <c r="P120" i="65"/>
  <c r="P101" i="65"/>
  <c r="AL48" i="65"/>
  <c r="AD24" i="65"/>
  <c r="AK50" i="65"/>
  <c r="J48" i="65"/>
  <c r="Q24" i="65"/>
  <c r="X24" i="65"/>
  <c r="X48" i="65"/>
  <c r="Q48" i="65"/>
  <c r="J87" i="65"/>
  <c r="J66" i="65"/>
  <c r="X64" i="65"/>
  <c r="X77" i="65"/>
  <c r="AE38" i="65"/>
  <c r="AE28" i="65"/>
  <c r="W64" i="65"/>
  <c r="W77" i="65"/>
  <c r="AD38" i="65"/>
  <c r="AD28" i="65"/>
  <c r="AK64" i="65"/>
  <c r="AK77" i="65"/>
  <c r="Q38" i="65"/>
  <c r="Q28" i="65"/>
  <c r="P71" i="65"/>
  <c r="P85" i="65"/>
  <c r="X87" i="65"/>
  <c r="X66" i="65"/>
  <c r="AE71" i="65"/>
  <c r="AE85" i="65"/>
  <c r="AE87" i="65"/>
  <c r="AE66" i="65"/>
  <c r="AL87" i="65"/>
  <c r="AL66" i="65"/>
  <c r="Q87" i="65"/>
  <c r="Q66" i="65"/>
  <c r="AG71" i="65"/>
  <c r="AB71" i="65"/>
  <c r="W71" i="65"/>
  <c r="W85" i="65"/>
  <c r="AL49" i="65"/>
  <c r="AL39" i="65"/>
  <c r="AK49" i="65"/>
  <c r="AK39" i="65"/>
  <c r="J19" i="65"/>
  <c r="AL46" i="65"/>
  <c r="AD43" i="65"/>
  <c r="AE34" i="65"/>
  <c r="AE14" i="65"/>
  <c r="AE42" i="65"/>
  <c r="W14" i="65"/>
  <c r="W42" i="65"/>
  <c r="AD14" i="65"/>
  <c r="AD42" i="65"/>
  <c r="AK14" i="65"/>
  <c r="AK42" i="65"/>
  <c r="X14" i="65"/>
  <c r="X42" i="65"/>
  <c r="P14" i="65"/>
  <c r="P42" i="65"/>
  <c r="P16" i="65"/>
  <c r="P44" i="65"/>
  <c r="AD16" i="65"/>
  <c r="AD44" i="65"/>
  <c r="Q16" i="65"/>
  <c r="Q44" i="65"/>
  <c r="P50" i="65"/>
  <c r="Q72" i="65"/>
  <c r="AK72" i="65"/>
  <c r="AL72" i="65"/>
  <c r="AK61" i="65"/>
  <c r="AK78" i="65"/>
  <c r="X61" i="65"/>
  <c r="X78" i="65"/>
  <c r="AD61" i="65"/>
  <c r="AD78" i="65"/>
  <c r="AE61" i="65"/>
  <c r="AE78" i="65"/>
  <c r="Q29" i="65"/>
  <c r="J29" i="65"/>
  <c r="P61" i="65"/>
  <c r="P78" i="65"/>
  <c r="AE64" i="65"/>
  <c r="AE77" i="65"/>
  <c r="AD64" i="65"/>
  <c r="AD77" i="65"/>
  <c r="Q19" i="65"/>
  <c r="AA71" i="65"/>
  <c r="AL71" i="65"/>
  <c r="AL85" i="65"/>
  <c r="AE19" i="65"/>
  <c r="AK71" i="65"/>
  <c r="AK85" i="65"/>
  <c r="AD71" i="65"/>
  <c r="AD85" i="65"/>
  <c r="AD19" i="65"/>
  <c r="P24" i="65"/>
  <c r="Q34" i="65"/>
  <c r="AL34" i="65"/>
  <c r="AK43" i="65"/>
  <c r="X43" i="65"/>
  <c r="AK46" i="65"/>
  <c r="AE43" i="65"/>
  <c r="J14" i="65"/>
  <c r="J42" i="65"/>
  <c r="AL14" i="65"/>
  <c r="AL42" i="65"/>
  <c r="AL50" i="65"/>
  <c r="AE50" i="65"/>
  <c r="AE46" i="65"/>
  <c r="J46" i="65"/>
  <c r="AD50" i="65"/>
  <c r="Q46" i="65"/>
  <c r="X46" i="65"/>
  <c r="AD72" i="65"/>
  <c r="X72" i="65"/>
  <c r="AE72" i="65"/>
  <c r="AK28" i="65"/>
  <c r="AL61" i="65"/>
  <c r="AL78" i="65"/>
  <c r="R78" i="65"/>
  <c r="AL29" i="65"/>
  <c r="X29" i="65"/>
  <c r="W49" i="65"/>
  <c r="P49" i="65"/>
  <c r="J76" i="65"/>
  <c r="P38" i="65"/>
  <c r="P28" i="65"/>
  <c r="AL64" i="65"/>
  <c r="AL77" i="65"/>
  <c r="AL19" i="65"/>
  <c r="AK87" i="65"/>
  <c r="AK66" i="65"/>
  <c r="X71" i="65"/>
  <c r="X85" i="65"/>
  <c r="S71" i="65"/>
  <c r="X19" i="65"/>
  <c r="AH71" i="65"/>
  <c r="Q71" i="65"/>
  <c r="Q85" i="65"/>
  <c r="U71" i="65"/>
  <c r="N71" i="65"/>
  <c r="W19" i="65"/>
  <c r="M71" i="65"/>
  <c r="AK34" i="65"/>
  <c r="W34" i="65"/>
  <c r="Q14" i="65"/>
  <c r="Q42" i="65"/>
  <c r="AK16" i="65"/>
  <c r="AK44" i="65"/>
  <c r="AL16" i="65"/>
  <c r="AL44" i="65"/>
  <c r="W50" i="65"/>
  <c r="X50" i="65"/>
  <c r="X16" i="65"/>
  <c r="X44" i="65"/>
  <c r="AE16" i="65"/>
  <c r="AE44" i="65"/>
  <c r="J50" i="65"/>
  <c r="P72" i="65"/>
  <c r="W72" i="65"/>
  <c r="AL28" i="65"/>
  <c r="AF78" i="65"/>
  <c r="AM78" i="65"/>
  <c r="Q61" i="65"/>
  <c r="Q78" i="65"/>
  <c r="AE29" i="65"/>
  <c r="J49" i="65"/>
  <c r="J17" i="65"/>
  <c r="Y78" i="65"/>
  <c r="J62" i="65"/>
  <c r="J68" i="65"/>
  <c r="X38" i="65"/>
  <c r="X28" i="65"/>
  <c r="P64" i="65"/>
  <c r="P77" i="65"/>
  <c r="W38" i="65"/>
  <c r="W28" i="65"/>
  <c r="Q64" i="65"/>
  <c r="Q77" i="65"/>
  <c r="T71" i="65"/>
  <c r="J64" i="65"/>
  <c r="J77" i="65"/>
  <c r="W87" i="65"/>
  <c r="W66" i="65"/>
  <c r="Z71" i="65"/>
  <c r="AD87" i="65"/>
  <c r="AD66" i="65"/>
  <c r="L71" i="65"/>
  <c r="J71" i="65"/>
  <c r="J85" i="65"/>
  <c r="AN71" i="65"/>
  <c r="AY71" i="65" s="1"/>
  <c r="AI71" i="65"/>
  <c r="P19" i="65"/>
  <c r="J24" i="65"/>
  <c r="P34" i="65"/>
  <c r="AK24" i="65"/>
  <c r="X34" i="65"/>
  <c r="AD34" i="65"/>
  <c r="Q43" i="65"/>
  <c r="P43" i="65"/>
  <c r="W43" i="65"/>
  <c r="W16" i="65"/>
  <c r="W44" i="65"/>
  <c r="J16" i="65"/>
  <c r="W46" i="65"/>
  <c r="AD46" i="65"/>
  <c r="Q50" i="65"/>
  <c r="P46" i="65"/>
  <c r="J72" i="65"/>
  <c r="AD49" i="65"/>
  <c r="AD39" i="65"/>
  <c r="J61" i="65"/>
  <c r="J78" i="65"/>
  <c r="K78" i="65"/>
  <c r="W61" i="65"/>
  <c r="W78" i="65"/>
  <c r="Q49" i="65"/>
  <c r="X49" i="65"/>
  <c r="S147" i="7"/>
  <c r="AK163" i="65"/>
  <c r="AK106" i="65"/>
  <c r="AC109" i="65"/>
  <c r="M109" i="65"/>
  <c r="L163" i="65"/>
  <c r="L106" i="65"/>
  <c r="AA163" i="65"/>
  <c r="AA106" i="65"/>
  <c r="AK166" i="65"/>
  <c r="AK109" i="65"/>
  <c r="AN109" i="65"/>
  <c r="AY109" i="65" s="1"/>
  <c r="O134" i="65"/>
  <c r="AD134" i="65"/>
  <c r="Q134" i="65"/>
  <c r="X134" i="65"/>
  <c r="AG123" i="65"/>
  <c r="AH123" i="65"/>
  <c r="L107" i="65"/>
  <c r="AG107" i="65"/>
  <c r="AE69" i="65"/>
  <c r="AE80" i="65"/>
  <c r="L122" i="65"/>
  <c r="L146" i="65"/>
  <c r="AA129" i="65"/>
  <c r="AA153" i="65"/>
  <c r="AH129" i="65"/>
  <c r="AH153" i="65"/>
  <c r="AG163" i="65"/>
  <c r="AG106" i="65"/>
  <c r="AH109" i="65"/>
  <c r="Z109" i="65"/>
  <c r="M163" i="65"/>
  <c r="M106" i="65"/>
  <c r="X166" i="65"/>
  <c r="X109" i="65"/>
  <c r="P166" i="65"/>
  <c r="P109" i="65"/>
  <c r="AE166" i="65"/>
  <c r="AE109" i="65"/>
  <c r="W166" i="65"/>
  <c r="W109" i="65"/>
  <c r="O109" i="65"/>
  <c r="L134" i="65"/>
  <c r="AC123" i="65"/>
  <c r="U123" i="65"/>
  <c r="AN123" i="65"/>
  <c r="AY123" i="65" s="1"/>
  <c r="AF123" i="65"/>
  <c r="X123" i="65"/>
  <c r="L123" i="65"/>
  <c r="AI123" i="65"/>
  <c r="W123" i="65"/>
  <c r="AL123" i="65"/>
  <c r="V123" i="65"/>
  <c r="S123" i="65"/>
  <c r="P123" i="65"/>
  <c r="AG129" i="65"/>
  <c r="AG153" i="65"/>
  <c r="L129" i="65"/>
  <c r="L153" i="65"/>
  <c r="AE129" i="65"/>
  <c r="AE153" i="65"/>
  <c r="P129" i="65"/>
  <c r="P153" i="65"/>
  <c r="K107" i="65"/>
  <c r="AL164" i="65"/>
  <c r="AL107" i="65"/>
  <c r="Z107" i="65"/>
  <c r="AG130" i="65"/>
  <c r="W69" i="65"/>
  <c r="W80" i="65"/>
  <c r="S130" i="65"/>
  <c r="O107" i="65"/>
  <c r="J69" i="65"/>
  <c r="J80" i="65"/>
  <c r="AH122" i="65"/>
  <c r="AH146" i="65"/>
  <c r="Z122" i="65"/>
  <c r="Z146" i="65"/>
  <c r="R122" i="65"/>
  <c r="R146" i="65"/>
  <c r="AF122" i="65"/>
  <c r="AF146" i="65"/>
  <c r="X122" i="65"/>
  <c r="X146" i="65"/>
  <c r="P122" i="65"/>
  <c r="P146" i="65"/>
  <c r="AI122" i="65"/>
  <c r="AI146" i="65"/>
  <c r="AA122" i="65"/>
  <c r="AA146" i="65"/>
  <c r="S122" i="65"/>
  <c r="S146" i="65"/>
  <c r="AL122" i="65"/>
  <c r="AL146" i="65"/>
  <c r="AC122" i="65"/>
  <c r="AC146" i="65"/>
  <c r="AK120" i="65"/>
  <c r="AA116" i="65"/>
  <c r="AD163" i="65"/>
  <c r="AD106" i="65"/>
  <c r="S163" i="65"/>
  <c r="S106" i="65"/>
  <c r="Q166" i="65"/>
  <c r="Q109" i="65"/>
  <c r="W134" i="65"/>
  <c r="M134" i="65"/>
  <c r="V134" i="65"/>
  <c r="J129" i="65"/>
  <c r="J153" i="65"/>
  <c r="L130" i="65"/>
  <c r="Q122" i="65"/>
  <c r="Q146" i="65"/>
  <c r="AJ122" i="65"/>
  <c r="AJ146" i="65"/>
  <c r="M122" i="65"/>
  <c r="M146" i="65"/>
  <c r="J81" i="65"/>
  <c r="J163" i="65"/>
  <c r="J106" i="65"/>
  <c r="J122" i="65"/>
  <c r="J146" i="65"/>
  <c r="J128" i="65"/>
  <c r="J104" i="65"/>
  <c r="J136" i="65"/>
  <c r="AH163" i="65"/>
  <c r="AH106" i="65"/>
  <c r="Z163" i="65"/>
  <c r="Z106" i="65"/>
  <c r="U109" i="65"/>
  <c r="X163" i="65"/>
  <c r="X106" i="65"/>
  <c r="P163" i="65"/>
  <c r="P106" i="65"/>
  <c r="AE163" i="65"/>
  <c r="AE106" i="65"/>
  <c r="W163" i="65"/>
  <c r="W106" i="65"/>
  <c r="AG109" i="65"/>
  <c r="AI134" i="65"/>
  <c r="AA134" i="65"/>
  <c r="S134" i="65"/>
  <c r="U134" i="65"/>
  <c r="AH134" i="65"/>
  <c r="Z134" i="65"/>
  <c r="N134" i="65"/>
  <c r="AG134" i="65"/>
  <c r="AN134" i="65"/>
  <c r="AY134" i="65" s="1"/>
  <c r="AB134" i="65"/>
  <c r="T134" i="65"/>
  <c r="P164" i="65"/>
  <c r="P107" i="65"/>
  <c r="AM123" i="65"/>
  <c r="R123" i="65"/>
  <c r="J123" i="65"/>
  <c r="K123" i="65"/>
  <c r="AA123" i="65"/>
  <c r="Z129" i="65"/>
  <c r="Z153" i="65"/>
  <c r="X129" i="65"/>
  <c r="X153" i="65"/>
  <c r="Q129" i="65"/>
  <c r="Q153" i="65"/>
  <c r="AN129" i="65"/>
  <c r="AN153" i="65"/>
  <c r="AY153" i="65" s="1"/>
  <c r="S129" i="65"/>
  <c r="S153" i="65"/>
  <c r="J164" i="65"/>
  <c r="J107" i="65"/>
  <c r="Q130" i="65"/>
  <c r="Q154" i="65"/>
  <c r="AJ107" i="65"/>
  <c r="X164" i="65"/>
  <c r="X107" i="65"/>
  <c r="AC107" i="65"/>
  <c r="Z130" i="65"/>
  <c r="X130" i="65"/>
  <c r="X154" i="65"/>
  <c r="Q69" i="65"/>
  <c r="Q80" i="65"/>
  <c r="X69" i="65"/>
  <c r="X80" i="65"/>
  <c r="Q164" i="65"/>
  <c r="Q107" i="65"/>
  <c r="AK122" i="65"/>
  <c r="AK146" i="65"/>
  <c r="Y122" i="65"/>
  <c r="Y146" i="65"/>
  <c r="K122" i="65"/>
  <c r="K146" i="65"/>
  <c r="AL163" i="65"/>
  <c r="AL106" i="65"/>
  <c r="AJ109" i="65"/>
  <c r="T163" i="65"/>
  <c r="T106" i="65"/>
  <c r="N109" i="65"/>
  <c r="AE134" i="65"/>
  <c r="AC134" i="65"/>
  <c r="AL134" i="65"/>
  <c r="AK134" i="65"/>
  <c r="AJ134" i="65"/>
  <c r="P134" i="65"/>
  <c r="Z123" i="65"/>
  <c r="AD129" i="65"/>
  <c r="AD153" i="65"/>
  <c r="T129" i="65"/>
  <c r="T153" i="65"/>
  <c r="AD69" i="65"/>
  <c r="AD80" i="65"/>
  <c r="AK69" i="65"/>
  <c r="AK80" i="65"/>
  <c r="AG122" i="65"/>
  <c r="AG146" i="65"/>
  <c r="AM122" i="65"/>
  <c r="AM146" i="65"/>
  <c r="AH116" i="65"/>
  <c r="Q163" i="65"/>
  <c r="Q106" i="65"/>
  <c r="AN163" i="65"/>
  <c r="AY163" i="65" s="1"/>
  <c r="AN106" i="65"/>
  <c r="AL166" i="65"/>
  <c r="AL109" i="65"/>
  <c r="AD166" i="65"/>
  <c r="AD109" i="65"/>
  <c r="V109" i="65"/>
  <c r="AB109" i="65"/>
  <c r="T109" i="65"/>
  <c r="L109" i="65"/>
  <c r="AI109" i="65"/>
  <c r="AA109" i="65"/>
  <c r="S109" i="65"/>
  <c r="AK123" i="65"/>
  <c r="Y123" i="65"/>
  <c r="AJ123" i="65"/>
  <c r="AB123" i="65"/>
  <c r="T123" i="65"/>
  <c r="AE123" i="65"/>
  <c r="AD123" i="65"/>
  <c r="N123" i="65"/>
  <c r="O123" i="65"/>
  <c r="Q123" i="65"/>
  <c r="M123" i="65"/>
  <c r="AK129" i="65"/>
  <c r="AK153" i="65"/>
  <c r="AL129" i="65"/>
  <c r="AL153" i="65"/>
  <c r="W129" i="65"/>
  <c r="W153" i="65"/>
  <c r="AE164" i="65"/>
  <c r="AE107" i="65"/>
  <c r="S107" i="65"/>
  <c r="V107" i="65"/>
  <c r="J130" i="65"/>
  <c r="J154" i="65"/>
  <c r="AL69" i="65"/>
  <c r="AL80" i="65"/>
  <c r="P69" i="65"/>
  <c r="P80" i="65"/>
  <c r="AL130" i="65"/>
  <c r="AL154" i="65"/>
  <c r="AE130" i="65"/>
  <c r="AE154" i="65"/>
  <c r="AD122" i="65"/>
  <c r="AD146" i="65"/>
  <c r="V122" i="65"/>
  <c r="V146" i="65"/>
  <c r="N122" i="65"/>
  <c r="N146" i="65"/>
  <c r="AB122" i="65"/>
  <c r="AB146" i="65"/>
  <c r="T122" i="65"/>
  <c r="T146" i="65"/>
  <c r="AE122" i="65"/>
  <c r="AE146" i="65"/>
  <c r="W122" i="65"/>
  <c r="W146" i="65"/>
  <c r="O122" i="65"/>
  <c r="O146" i="65"/>
  <c r="U122" i="65"/>
  <c r="U146" i="65"/>
  <c r="AN122" i="65"/>
  <c r="AY122" i="65" s="1"/>
  <c r="AN146" i="65"/>
  <c r="AY146" i="65" s="1"/>
  <c r="AI10" i="7"/>
  <c r="AI6" i="7"/>
  <c r="AI161" i="7" s="1"/>
  <c r="B10" i="7"/>
  <c r="B6" i="7"/>
  <c r="T6" i="7"/>
  <c r="T161" i="7" s="1"/>
  <c r="D6" i="7"/>
  <c r="E6" i="7"/>
  <c r="AL10" i="7"/>
  <c r="AL6" i="7"/>
  <c r="J6" i="7"/>
  <c r="AY138" i="45"/>
  <c r="BI138" i="45"/>
  <c r="AO138" i="45"/>
  <c r="M213" i="47"/>
  <c r="M207" i="65" s="1"/>
  <c r="AH213" i="47"/>
  <c r="AH207" i="65" s="1"/>
  <c r="AA213" i="47"/>
  <c r="AA207" i="65" s="1"/>
  <c r="W114" i="47"/>
  <c r="AA106" i="47"/>
  <c r="T213" i="47"/>
  <c r="T207" i="65" s="1"/>
  <c r="AF10" i="7"/>
  <c r="T9" i="7"/>
  <c r="T10" i="7"/>
  <c r="J10" i="7"/>
  <c r="BA161" i="65"/>
  <c r="AP17" i="7"/>
  <c r="AH152" i="7"/>
  <c r="AH161" i="7"/>
  <c r="H147" i="7"/>
  <c r="J161" i="7"/>
  <c r="AY178" i="65"/>
  <c r="AY161" i="65"/>
  <c r="AY216" i="65"/>
  <c r="AP30" i="7"/>
  <c r="R161" i="7"/>
  <c r="J32" i="65"/>
  <c r="AK32" i="65"/>
  <c r="AP83" i="7"/>
  <c r="AT161" i="65"/>
  <c r="AQ161" i="65"/>
  <c r="AV216" i="65"/>
  <c r="P32" i="65"/>
  <c r="AE32" i="65"/>
  <c r="X45" i="65"/>
  <c r="J45" i="65"/>
  <c r="AX161" i="65"/>
  <c r="Q45" i="65"/>
  <c r="AV161" i="65"/>
  <c r="AW161" i="65"/>
  <c r="AD32" i="65"/>
  <c r="J37" i="65"/>
  <c r="AW216" i="65"/>
  <c r="X32" i="65"/>
  <c r="W32" i="65"/>
  <c r="AK38" i="65"/>
  <c r="W45" i="65"/>
  <c r="P45" i="65"/>
  <c r="AU216" i="65"/>
  <c r="AX216" i="65"/>
  <c r="Q32" i="65"/>
  <c r="AL32" i="65"/>
  <c r="J34" i="65"/>
  <c r="AL38" i="65"/>
  <c r="AE45" i="65"/>
  <c r="AL45" i="65"/>
  <c r="AU161" i="65"/>
  <c r="AD45" i="65"/>
  <c r="AP24" i="7"/>
  <c r="AT79" i="7"/>
  <c r="AR83" i="7"/>
  <c r="AP78" i="7"/>
  <c r="AS78" i="7"/>
  <c r="AR78" i="7"/>
  <c r="AP79" i="7"/>
  <c r="AS79" i="7"/>
  <c r="AQ78" i="7"/>
  <c r="AS83" i="7"/>
  <c r="AT83" i="7"/>
  <c r="AQ83" i="7"/>
  <c r="AT78" i="7"/>
  <c r="AR79" i="7"/>
  <c r="AQ79" i="7"/>
  <c r="AQ24" i="7"/>
  <c r="AQ30" i="7"/>
  <c r="AQ34" i="7"/>
  <c r="AT34" i="7"/>
  <c r="AR32" i="7"/>
  <c r="AS32" i="7"/>
  <c r="AT30" i="7"/>
  <c r="AS34" i="7"/>
  <c r="AR34" i="7"/>
  <c r="AK123" i="7"/>
  <c r="AP16" i="7"/>
  <c r="I160" i="7"/>
  <c r="AD147" i="7"/>
  <c r="AT8" i="7"/>
  <c r="I161" i="7"/>
  <c r="AD161" i="7"/>
  <c r="AS17" i="7"/>
  <c r="AS31" i="7"/>
  <c r="AT17" i="7"/>
  <c r="AT24" i="7"/>
  <c r="AK165" i="7"/>
  <c r="AR24" i="7"/>
  <c r="AS16" i="7"/>
  <c r="AT32" i="7"/>
  <c r="I147" i="7"/>
  <c r="AQ8" i="7"/>
  <c r="AS8" i="7"/>
  <c r="W161" i="7"/>
  <c r="AR31" i="7"/>
  <c r="AQ31" i="7"/>
  <c r="B161" i="7"/>
  <c r="AP34" i="7"/>
  <c r="B160" i="7"/>
  <c r="AQ16" i="7"/>
  <c r="AQ32" i="7"/>
  <c r="D161" i="7"/>
  <c r="AS30" i="7"/>
  <c r="AT31" i="7"/>
  <c r="AS24" i="7"/>
  <c r="AQ17" i="7"/>
  <c r="AP31" i="7"/>
  <c r="AR16" i="7"/>
  <c r="AT16" i="7"/>
  <c r="AP8" i="7"/>
  <c r="AR8" i="7"/>
  <c r="P161" i="7"/>
  <c r="B159" i="7"/>
  <c r="AP32" i="7"/>
  <c r="AR17" i="7"/>
  <c r="AR30" i="7"/>
  <c r="J147" i="7"/>
  <c r="U161" i="7"/>
  <c r="AC161" i="7"/>
  <c r="AB161" i="7"/>
  <c r="L161" i="7"/>
  <c r="Z161" i="7"/>
  <c r="O161" i="7"/>
  <c r="H161" i="7"/>
  <c r="AF147" i="7"/>
  <c r="Y161" i="7"/>
  <c r="X147" i="7"/>
  <c r="P147" i="7"/>
  <c r="AG147" i="7"/>
  <c r="K161" i="7"/>
  <c r="X161" i="7"/>
  <c r="AF161" i="7"/>
  <c r="E161" i="7"/>
  <c r="Y147" i="7"/>
  <c r="AE147" i="7"/>
  <c r="L147" i="7"/>
  <c r="N161" i="7"/>
  <c r="Q161" i="7"/>
  <c r="V161" i="7"/>
  <c r="AH147" i="7"/>
  <c r="K147" i="7"/>
  <c r="AA90" i="25"/>
  <c r="Z90" i="25"/>
  <c r="X249" i="47"/>
  <c r="U147" i="7"/>
  <c r="AA147" i="7"/>
  <c r="AC147" i="7"/>
  <c r="R147" i="7"/>
  <c r="Q147" i="7"/>
  <c r="AB147" i="7"/>
  <c r="O147" i="7"/>
  <c r="G161" i="7"/>
  <c r="AL90" i="25"/>
  <c r="Q90" i="25"/>
  <c r="S161" i="7"/>
  <c r="Z38" i="7"/>
  <c r="J9" i="7"/>
  <c r="E19" i="7"/>
  <c r="E153" i="7" s="1"/>
  <c r="E9" i="7"/>
  <c r="AI9" i="7"/>
  <c r="AF9" i="7"/>
  <c r="D23" i="7"/>
  <c r="D9" i="7"/>
  <c r="B23" i="7"/>
  <c r="B9" i="7"/>
  <c r="AL23" i="7"/>
  <c r="AU23" i="7" s="1"/>
  <c r="AL9" i="7"/>
  <c r="AU9" i="7" s="1"/>
  <c r="G147" i="7"/>
  <c r="Z147" i="7"/>
  <c r="AG161" i="7"/>
  <c r="T147" i="7"/>
  <c r="W147" i="7"/>
  <c r="V147" i="7"/>
  <c r="AJ142" i="7"/>
  <c r="AG152" i="7"/>
  <c r="D147" i="7"/>
  <c r="E147" i="7"/>
  <c r="D143" i="7"/>
  <c r="AI147" i="7"/>
  <c r="N147" i="7"/>
  <c r="AE161" i="7"/>
  <c r="I143" i="7"/>
  <c r="AH143" i="7"/>
  <c r="L143" i="7"/>
  <c r="E159" i="7"/>
  <c r="AF159" i="7"/>
  <c r="AA159" i="7"/>
  <c r="R159" i="7"/>
  <c r="E160" i="7"/>
  <c r="E157" i="7"/>
  <c r="R160" i="7"/>
  <c r="R157" i="7"/>
  <c r="AB160" i="7"/>
  <c r="AB157" i="7"/>
  <c r="W143" i="7"/>
  <c r="AB159" i="7"/>
  <c r="AH159" i="7"/>
  <c r="Z159" i="7"/>
  <c r="N159" i="7"/>
  <c r="AC159" i="7"/>
  <c r="Q159" i="7"/>
  <c r="AE160" i="7"/>
  <c r="AE157" i="7"/>
  <c r="U160" i="7"/>
  <c r="U157" i="7"/>
  <c r="P160" i="7"/>
  <c r="P157" i="7"/>
  <c r="AK142" i="7"/>
  <c r="E143" i="7"/>
  <c r="T159" i="7"/>
  <c r="L159" i="7"/>
  <c r="AG146" i="7"/>
  <c r="Z143" i="7"/>
  <c r="D159" i="7"/>
  <c r="P159" i="7"/>
  <c r="H159" i="7"/>
  <c r="W159" i="7"/>
  <c r="O159" i="7"/>
  <c r="Y159" i="7"/>
  <c r="M159" i="7"/>
  <c r="O160" i="7"/>
  <c r="O157" i="7"/>
  <c r="V160" i="7"/>
  <c r="V157" i="7"/>
  <c r="H160" i="7"/>
  <c r="H157" i="7"/>
  <c r="AH146" i="7"/>
  <c r="AA160" i="7"/>
  <c r="AA157" i="7"/>
  <c r="K160" i="7"/>
  <c r="K157" i="7"/>
  <c r="AD160" i="7"/>
  <c r="AD157" i="7"/>
  <c r="N160" i="7"/>
  <c r="N157" i="7"/>
  <c r="AF160" i="7"/>
  <c r="AF157" i="7"/>
  <c r="X160" i="7"/>
  <c r="X157" i="7"/>
  <c r="J143" i="7"/>
  <c r="AG143" i="7"/>
  <c r="H143" i="7"/>
  <c r="G143" i="7"/>
  <c r="E144" i="7"/>
  <c r="I159" i="7"/>
  <c r="AC160" i="7"/>
  <c r="AC157" i="7"/>
  <c r="W160" i="7"/>
  <c r="W157" i="7"/>
  <c r="M160" i="7"/>
  <c r="M157" i="7"/>
  <c r="X159" i="7"/>
  <c r="AE159" i="7"/>
  <c r="K159" i="7"/>
  <c r="AD159" i="7"/>
  <c r="V159" i="7"/>
  <c r="J159" i="7"/>
  <c r="AG159" i="7"/>
  <c r="U159" i="7"/>
  <c r="Y160" i="7"/>
  <c r="Y157" i="7"/>
  <c r="Q160" i="7"/>
  <c r="Q157" i="7"/>
  <c r="T160" i="7"/>
  <c r="T157" i="7"/>
  <c r="Y143" i="7"/>
  <c r="X143" i="7"/>
  <c r="AA247" i="47"/>
  <c r="AA147" i="65" s="1"/>
  <c r="AK247" i="47"/>
  <c r="AK147" i="65" s="1"/>
  <c r="W247" i="47"/>
  <c r="W147" i="65" s="1"/>
  <c r="BD90" i="25"/>
  <c r="AH90" i="25"/>
  <c r="AF23" i="7"/>
  <c r="AN22" i="47"/>
  <c r="AJ129" i="7"/>
  <c r="AM90" i="25"/>
  <c r="AX90" i="25"/>
  <c r="BG90" i="25"/>
  <c r="AB90" i="25"/>
  <c r="AS90" i="25"/>
  <c r="AD90" i="25"/>
  <c r="AC90" i="25"/>
  <c r="AV90" i="25"/>
  <c r="AK90" i="25"/>
  <c r="BF90" i="25"/>
  <c r="AI90" i="25"/>
  <c r="AW90" i="25"/>
  <c r="BC90" i="25"/>
  <c r="G88" i="7"/>
  <c r="AT90" i="25"/>
  <c r="AR90" i="25"/>
  <c r="T23" i="7"/>
  <c r="J19" i="7"/>
  <c r="J153" i="7" s="1"/>
  <c r="AI170" i="7"/>
  <c r="C170" i="7"/>
  <c r="S170" i="7"/>
  <c r="G170" i="7"/>
  <c r="B170" i="7"/>
  <c r="AK169" i="7"/>
  <c r="AK132" i="7"/>
  <c r="AB134" i="7"/>
  <c r="AK162" i="7"/>
  <c r="AK134" i="7"/>
  <c r="AJ168" i="7"/>
  <c r="AJ139" i="7"/>
  <c r="BE7" i="42"/>
  <c r="B147" i="7"/>
  <c r="V170" i="7"/>
  <c r="N170" i="7"/>
  <c r="E170" i="7"/>
  <c r="AJ165" i="7"/>
  <c r="AJ140" i="7"/>
  <c r="AI143" i="7"/>
  <c r="AB143" i="7"/>
  <c r="AB170" i="7"/>
  <c r="O170" i="7"/>
  <c r="U143" i="7"/>
  <c r="AC170" i="7"/>
  <c r="U170" i="7"/>
  <c r="O143" i="7"/>
  <c r="V143" i="7"/>
  <c r="N143" i="7"/>
  <c r="H170" i="7"/>
  <c r="AK140" i="7"/>
  <c r="B143" i="7"/>
  <c r="C147" i="7"/>
  <c r="AC143" i="7"/>
  <c r="D170" i="7"/>
  <c r="AH170" i="7"/>
  <c r="AD143" i="7"/>
  <c r="AG170" i="7"/>
  <c r="AE170" i="7"/>
  <c r="AF143" i="7"/>
  <c r="AF170" i="7"/>
  <c r="AD170" i="7"/>
  <c r="AE143" i="7"/>
  <c r="T143" i="7"/>
  <c r="P170" i="7"/>
  <c r="R170" i="7"/>
  <c r="X170" i="7"/>
  <c r="Q143" i="7"/>
  <c r="AA170" i="7"/>
  <c r="Y170" i="7"/>
  <c r="Q170" i="7"/>
  <c r="P143" i="7"/>
  <c r="T170" i="7"/>
  <c r="R143" i="7"/>
  <c r="Z170" i="7"/>
  <c r="S143" i="7"/>
  <c r="AA143" i="7"/>
  <c r="W170" i="7"/>
  <c r="K170" i="7"/>
  <c r="J170" i="7"/>
  <c r="K143" i="7"/>
  <c r="M143" i="7"/>
  <c r="M170" i="7"/>
  <c r="L170" i="7"/>
  <c r="I170" i="7"/>
  <c r="AI23" i="7"/>
  <c r="BI66" i="42"/>
  <c r="AK240" i="47"/>
  <c r="AK146" i="47"/>
  <c r="AK149" i="65" s="1"/>
  <c r="AK187" i="47"/>
  <c r="BB90" i="25"/>
  <c r="BI50" i="25"/>
  <c r="AK215" i="47"/>
  <c r="AK204" i="47"/>
  <c r="BI40" i="25"/>
  <c r="AK178" i="47"/>
  <c r="AK159" i="65" s="1"/>
  <c r="AK202" i="47"/>
  <c r="AK191" i="65" s="1"/>
  <c r="AD215" i="47"/>
  <c r="AY45" i="25"/>
  <c r="AD204" i="47"/>
  <c r="AY40" i="25"/>
  <c r="AD178" i="47"/>
  <c r="AD159" i="65" s="1"/>
  <c r="AD146" i="47"/>
  <c r="AD149" i="65" s="1"/>
  <c r="AD187" i="47"/>
  <c r="AD202" i="47"/>
  <c r="AD191" i="65" s="1"/>
  <c r="W187" i="47"/>
  <c r="W202" i="47"/>
  <c r="W191" i="65" s="1"/>
  <c r="W146" i="47"/>
  <c r="W149" i="65" s="1"/>
  <c r="AO40" i="25"/>
  <c r="W178" i="47"/>
  <c r="W159" i="65" s="1"/>
  <c r="W215" i="47"/>
  <c r="AO45" i="25"/>
  <c r="W204" i="47"/>
  <c r="P202" i="47"/>
  <c r="P191" i="65" s="1"/>
  <c r="P187" i="47"/>
  <c r="AK101" i="47"/>
  <c r="AK87" i="47"/>
  <c r="BI66" i="43"/>
  <c r="AK94" i="47"/>
  <c r="AD87" i="47"/>
  <c r="AD29" i="65" s="1"/>
  <c r="AD101" i="47"/>
  <c r="AY66" i="43"/>
  <c r="AD94" i="47"/>
  <c r="W101" i="47"/>
  <c r="AO66" i="43"/>
  <c r="W94" i="47"/>
  <c r="W87" i="47"/>
  <c r="W29" i="65" s="1"/>
  <c r="P87" i="47"/>
  <c r="P29" i="65" s="1"/>
  <c r="P101" i="47"/>
  <c r="AE66" i="43"/>
  <c r="P94" i="47"/>
  <c r="Z16" i="47"/>
  <c r="L16" i="47"/>
  <c r="S16" i="47"/>
  <c r="AJ119" i="7"/>
  <c r="BE90" i="25"/>
  <c r="J23" i="7"/>
  <c r="X90" i="25"/>
  <c r="AJ90" i="25"/>
  <c r="AU90" i="25"/>
  <c r="S90" i="25"/>
  <c r="E23" i="7"/>
  <c r="E149" i="7" s="1"/>
  <c r="T90" i="25"/>
  <c r="AN90" i="25"/>
  <c r="R90" i="25"/>
  <c r="BQ87" i="25"/>
  <c r="BQ89" i="25"/>
  <c r="Y90" i="25"/>
  <c r="U51" i="25"/>
  <c r="AO51" i="25"/>
  <c r="AE51" i="25"/>
  <c r="AY51" i="25"/>
  <c r="BI51" i="25"/>
  <c r="AL19" i="7"/>
  <c r="AF19" i="7"/>
  <c r="AF153" i="7" s="1"/>
  <c r="AI19" i="7"/>
  <c r="AI153" i="7" s="1"/>
  <c r="T19" i="7"/>
  <c r="T153" i="7" s="1"/>
  <c r="J107" i="7"/>
  <c r="J127" i="7" s="1"/>
  <c r="Z47" i="7"/>
  <c r="Z36" i="7"/>
  <c r="AJ118" i="7"/>
  <c r="AE252" i="47"/>
  <c r="AE117" i="65" s="1"/>
  <c r="Q252" i="47"/>
  <c r="Q117" i="65" s="1"/>
  <c r="AH99" i="7"/>
  <c r="T99" i="7"/>
  <c r="AA99" i="7"/>
  <c r="U100" i="7"/>
  <c r="U99" i="7"/>
  <c r="AB100" i="7"/>
  <c r="AB99" i="7"/>
  <c r="AC100" i="7"/>
  <c r="AC99" i="7"/>
  <c r="O100" i="7"/>
  <c r="O99" i="7"/>
  <c r="Z100" i="7"/>
  <c r="Z99" i="7"/>
  <c r="AE100" i="7"/>
  <c r="AE99" i="7"/>
  <c r="Q100" i="7"/>
  <c r="Q99" i="7"/>
  <c r="AF100" i="7"/>
  <c r="AF99" i="7"/>
  <c r="R100" i="7"/>
  <c r="R99" i="7"/>
  <c r="X100" i="7"/>
  <c r="X99" i="7"/>
  <c r="K100" i="7"/>
  <c r="K99" i="7"/>
  <c r="N100" i="7"/>
  <c r="N99" i="7"/>
  <c r="V100" i="7"/>
  <c r="V99" i="7"/>
  <c r="AG100" i="7"/>
  <c r="S100" i="7"/>
  <c r="S99" i="7"/>
  <c r="AH101" i="7"/>
  <c r="AH100" i="7"/>
  <c r="T101" i="7"/>
  <c r="T100" i="7"/>
  <c r="AA101" i="7"/>
  <c r="AA100" i="7"/>
  <c r="V101" i="7"/>
  <c r="AG101" i="7"/>
  <c r="AL239" i="47"/>
  <c r="AE101" i="7"/>
  <c r="AJ239" i="47"/>
  <c r="AF101" i="7"/>
  <c r="N101" i="7"/>
  <c r="S239" i="47"/>
  <c r="S101" i="7"/>
  <c r="X239" i="47"/>
  <c r="Q101" i="7"/>
  <c r="V239" i="47"/>
  <c r="U101" i="7"/>
  <c r="Z239" i="47"/>
  <c r="AB101" i="7"/>
  <c r="AG239" i="47"/>
  <c r="AC101" i="7"/>
  <c r="O101" i="7"/>
  <c r="Z101" i="7"/>
  <c r="AE239" i="47"/>
  <c r="R101" i="7"/>
  <c r="W239" i="47"/>
  <c r="X101" i="7"/>
  <c r="AC239" i="47"/>
  <c r="K101" i="7"/>
  <c r="P239" i="47"/>
  <c r="AM78" i="7"/>
  <c r="AM30" i="7"/>
  <c r="B13" i="7"/>
  <c r="B145" i="7" s="1"/>
  <c r="B19" i="7"/>
  <c r="B153" i="7" s="1"/>
  <c r="AJ5" i="7"/>
  <c r="BV101" i="25"/>
  <c r="BX101" i="25"/>
  <c r="BW101" i="25"/>
  <c r="BZ101" i="25"/>
  <c r="BY101" i="25"/>
  <c r="BI52" i="25"/>
  <c r="BI45" i="25"/>
  <c r="AK51" i="7"/>
  <c r="AT5" i="47"/>
  <c r="G89" i="7"/>
  <c r="AP12" i="47"/>
  <c r="X237" i="47"/>
  <c r="X93" i="65" s="1"/>
  <c r="Z40" i="7"/>
  <c r="AB40" i="7"/>
  <c r="T13" i="7"/>
  <c r="T156" i="7" s="1"/>
  <c r="AF13" i="7"/>
  <c r="AF156" i="7" s="1"/>
  <c r="J13" i="7"/>
  <c r="J156" i="7" s="1"/>
  <c r="E13" i="7"/>
  <c r="E156" i="7" s="1"/>
  <c r="AL13" i="7"/>
  <c r="AU13" i="7" s="1"/>
  <c r="AI13" i="7"/>
  <c r="AI156" i="7" s="1"/>
  <c r="AP123" i="47"/>
  <c r="AN141" i="47"/>
  <c r="AL141" i="47"/>
  <c r="AG141" i="47"/>
  <c r="AO141" i="47"/>
  <c r="AI8" i="47"/>
  <c r="AM122" i="47"/>
  <c r="AM123" i="47"/>
  <c r="AG8" i="47"/>
  <c r="AP122" i="47"/>
  <c r="Q122" i="47"/>
  <c r="BN133" i="45"/>
  <c r="AO60" i="42"/>
  <c r="BI60" i="42"/>
  <c r="AO68" i="43"/>
  <c r="BI65" i="43"/>
  <c r="AE73" i="43"/>
  <c r="AY73" i="43"/>
  <c r="AY68" i="43"/>
  <c r="BI68" i="43"/>
  <c r="U68" i="43"/>
  <c r="BI69" i="43"/>
  <c r="AY67" i="43"/>
  <c r="U69" i="43"/>
  <c r="AO65" i="43"/>
  <c r="AO73" i="43"/>
  <c r="AE68" i="43"/>
  <c r="BI67" i="43"/>
  <c r="BI73" i="43"/>
  <c r="U67" i="43"/>
  <c r="U65" i="43"/>
  <c r="AE67" i="43"/>
  <c r="AE65" i="43"/>
  <c r="AO69" i="43"/>
  <c r="AO67" i="43"/>
  <c r="U73" i="43"/>
  <c r="AY65" i="43"/>
  <c r="AY69" i="43"/>
  <c r="R7" i="45"/>
  <c r="F26" i="7" s="1"/>
  <c r="D19" i="7"/>
  <c r="D153" i="7" s="1"/>
  <c r="AS7" i="43"/>
  <c r="AA7" i="43"/>
  <c r="AV7" i="43"/>
  <c r="AT7" i="43"/>
  <c r="T7" i="43"/>
  <c r="AK7" i="43"/>
  <c r="AX7" i="43"/>
  <c r="BE7" i="43"/>
  <c r="Z7" i="43"/>
  <c r="AC7" i="43"/>
  <c r="BI72" i="43"/>
  <c r="S6" i="25"/>
  <c r="J126" i="47"/>
  <c r="J15" i="65" s="1"/>
  <c r="AY141" i="45"/>
  <c r="CA7" i="45"/>
  <c r="BX127" i="45"/>
  <c r="M71" i="45"/>
  <c r="CB72" i="45" s="1"/>
  <c r="BW59" i="42"/>
  <c r="O7" i="45"/>
  <c r="BV142" i="45"/>
  <c r="BB142" i="45"/>
  <c r="BZ127" i="45"/>
  <c r="BW127" i="45"/>
  <c r="CB54" i="43"/>
  <c r="CB51" i="43"/>
  <c r="K13" i="43"/>
  <c r="CB13" i="43"/>
  <c r="CB21" i="43"/>
  <c r="K14" i="43"/>
  <c r="CB14" i="43"/>
  <c r="K22" i="43"/>
  <c r="CB22" i="43"/>
  <c r="BV64" i="43"/>
  <c r="BM67" i="42"/>
  <c r="BM7" i="42" s="1"/>
  <c r="CA59" i="42"/>
  <c r="AH67" i="42"/>
  <c r="AH7" i="42" s="1"/>
  <c r="BX59" i="42"/>
  <c r="BB67" i="42"/>
  <c r="BB7" i="42" s="1"/>
  <c r="BZ59" i="42"/>
  <c r="AR67" i="42"/>
  <c r="AR7" i="42" s="1"/>
  <c r="BY59" i="42"/>
  <c r="R7" i="43"/>
  <c r="AR39" i="25"/>
  <c r="AR79" i="25" s="1"/>
  <c r="AR81" i="25" s="1"/>
  <c r="AM79" i="25"/>
  <c r="AM81" i="25" s="1"/>
  <c r="AB39" i="25"/>
  <c r="AB79" i="25" s="1"/>
  <c r="AB81" i="25" s="1"/>
  <c r="AH39" i="25"/>
  <c r="AH79" i="25" s="1"/>
  <c r="AH81" i="25" s="1"/>
  <c r="AL39" i="25"/>
  <c r="AL79" i="25" s="1"/>
  <c r="AL81" i="25" s="1"/>
  <c r="AK39" i="25"/>
  <c r="AK79" i="25" s="1"/>
  <c r="AK81" i="25" s="1"/>
  <c r="AU39" i="25"/>
  <c r="AU79" i="25" s="1"/>
  <c r="AU81" i="25" s="1"/>
  <c r="X79" i="25"/>
  <c r="X81" i="25" s="1"/>
  <c r="Q39" i="25"/>
  <c r="Q79" i="25" s="1"/>
  <c r="Q81" i="25" s="1"/>
  <c r="BB79" i="25"/>
  <c r="BB81" i="25" s="1"/>
  <c r="AC79" i="25"/>
  <c r="AC81" i="25" s="1"/>
  <c r="BE53" i="25"/>
  <c r="BE7" i="25" s="1"/>
  <c r="AG63" i="7" s="1"/>
  <c r="AS39" i="25"/>
  <c r="AS79" i="25" s="1"/>
  <c r="AS81" i="25" s="1"/>
  <c r="AX39" i="25"/>
  <c r="AX79" i="25" s="1"/>
  <c r="AX81" i="25" s="1"/>
  <c r="AT39" i="25"/>
  <c r="AT79" i="25" s="1"/>
  <c r="AT81" i="25" s="1"/>
  <c r="R39" i="25"/>
  <c r="R79" i="25" s="1"/>
  <c r="R81" i="25" s="1"/>
  <c r="P39" i="25"/>
  <c r="P79" i="25" s="1"/>
  <c r="P81" i="25" s="1"/>
  <c r="AR7" i="45"/>
  <c r="W26" i="7" s="1"/>
  <c r="AM7" i="45"/>
  <c r="AK7" i="45"/>
  <c r="S26" i="7" s="1"/>
  <c r="AW7" i="45"/>
  <c r="AJ7" i="45"/>
  <c r="BF7" i="45"/>
  <c r="AH26" i="7" s="1"/>
  <c r="AD7" i="45"/>
  <c r="O26" i="7" s="1"/>
  <c r="AN7" i="45"/>
  <c r="AA7" i="45"/>
  <c r="BG6" i="45"/>
  <c r="AH142" i="45"/>
  <c r="M114" i="45"/>
  <c r="Y6" i="45"/>
  <c r="BD6" i="45"/>
  <c r="AL6" i="45"/>
  <c r="N6" i="45"/>
  <c r="AM80" i="7"/>
  <c r="AM62" i="7"/>
  <c r="AM90" i="7"/>
  <c r="AM79" i="7"/>
  <c r="AM76" i="7"/>
  <c r="BI130" i="45"/>
  <c r="BI140" i="45"/>
  <c r="O39" i="25"/>
  <c r="O79" i="25" s="1"/>
  <c r="O81" i="25" s="1"/>
  <c r="BI141" i="45"/>
  <c r="BG53" i="25"/>
  <c r="BG7" i="25" s="1"/>
  <c r="M40" i="43"/>
  <c r="CB40" i="43" s="1"/>
  <c r="M28" i="43"/>
  <c r="CB28" i="43" s="1"/>
  <c r="M15" i="43"/>
  <c r="M23" i="43"/>
  <c r="CB23" i="43" s="1"/>
  <c r="M19" i="43"/>
  <c r="CB19" i="43" s="1"/>
  <c r="M11" i="43"/>
  <c r="CB11" i="43" s="1"/>
  <c r="M44" i="43"/>
  <c r="CB44" i="43" s="1"/>
  <c r="S7" i="43"/>
  <c r="AW39" i="25"/>
  <c r="AW79" i="25" s="1"/>
  <c r="AW81" i="25" s="1"/>
  <c r="AJ39" i="25"/>
  <c r="AJ79" i="25" s="1"/>
  <c r="AJ81" i="25" s="1"/>
  <c r="BN7" i="45"/>
  <c r="BN127" i="45" s="1"/>
  <c r="BN42" i="42"/>
  <c r="BN65" i="42" s="1"/>
  <c r="AB67" i="42"/>
  <c r="AB7" i="42" s="1"/>
  <c r="BG67" i="42"/>
  <c r="BG7" i="42" s="1"/>
  <c r="X67" i="42"/>
  <c r="X7" i="42" s="1"/>
  <c r="Q74" i="43"/>
  <c r="AK100" i="25"/>
  <c r="AK102" i="25" s="1"/>
  <c r="BF53" i="25"/>
  <c r="BF7" i="25" s="1"/>
  <c r="AH63" i="7" s="1"/>
  <c r="Y39" i="25"/>
  <c r="Y79" i="25" s="1"/>
  <c r="Y81" i="25" s="1"/>
  <c r="AK6" i="42"/>
  <c r="BM74" i="43"/>
  <c r="BD74" i="43"/>
  <c r="BI36" i="43"/>
  <c r="BN32" i="43"/>
  <c r="BN70" i="43" s="1"/>
  <c r="BN36" i="43"/>
  <c r="BN71" i="43" s="1"/>
  <c r="AD39" i="25"/>
  <c r="AD79" i="25" s="1"/>
  <c r="AD81" i="25" s="1"/>
  <c r="Z39" i="25"/>
  <c r="Z79" i="25" s="1"/>
  <c r="Z81" i="25" s="1"/>
  <c r="AN39" i="25"/>
  <c r="AN79" i="25" s="1"/>
  <c r="AN81" i="25" s="1"/>
  <c r="AA39" i="25"/>
  <c r="AA79" i="25" s="1"/>
  <c r="AA81" i="25" s="1"/>
  <c r="AN64" i="43"/>
  <c r="M41" i="45"/>
  <c r="AU6" i="43"/>
  <c r="AW6" i="43"/>
  <c r="AE129" i="45"/>
  <c r="AO130" i="45"/>
  <c r="AO141" i="45"/>
  <c r="U140" i="45"/>
  <c r="AE141" i="45"/>
  <c r="AO140" i="45"/>
  <c r="AO129" i="45"/>
  <c r="AE140" i="45"/>
  <c r="AE130" i="45"/>
  <c r="U141" i="45"/>
  <c r="AD64" i="43"/>
  <c r="AD74" i="43" s="1"/>
  <c r="AT67" i="42"/>
  <c r="AT7" i="42" s="1"/>
  <c r="AE249" i="47" s="1"/>
  <c r="AY133" i="45"/>
  <c r="BI133" i="45"/>
  <c r="BI139" i="45"/>
  <c r="AO133" i="45"/>
  <c r="AE133" i="45"/>
  <c r="U133" i="45"/>
  <c r="AO46" i="42"/>
  <c r="AE46" i="42"/>
  <c r="X142" i="45"/>
  <c r="Z142" i="45"/>
  <c r="BI131" i="45"/>
  <c r="AY131" i="45"/>
  <c r="AO131" i="45"/>
  <c r="AE131" i="45"/>
  <c r="U131" i="45"/>
  <c r="AY130" i="45"/>
  <c r="AO139" i="45"/>
  <c r="AY139" i="45"/>
  <c r="AE139" i="45"/>
  <c r="BI129" i="45"/>
  <c r="BN129" i="45"/>
  <c r="BN134" i="45"/>
  <c r="BN139" i="45"/>
  <c r="U139" i="45"/>
  <c r="U129" i="45"/>
  <c r="T39" i="25"/>
  <c r="T79" i="25" s="1"/>
  <c r="T81" i="25" s="1"/>
  <c r="AM100" i="25"/>
  <c r="AM102" i="25" s="1"/>
  <c r="BF100" i="25"/>
  <c r="BF102" i="25" s="1"/>
  <c r="AW100" i="25"/>
  <c r="AW102" i="25" s="1"/>
  <c r="BQ101" i="25"/>
  <c r="AD100" i="25"/>
  <c r="AD102" i="25" s="1"/>
  <c r="AL100" i="25"/>
  <c r="AL102" i="25" s="1"/>
  <c r="AN100" i="25"/>
  <c r="AN102" i="25" s="1"/>
  <c r="AC100" i="25"/>
  <c r="AC102" i="25" s="1"/>
  <c r="AU100" i="25"/>
  <c r="AU102" i="25" s="1"/>
  <c r="BM6" i="45"/>
  <c r="AV39" i="25"/>
  <c r="AV79" i="25" s="1"/>
  <c r="AV81" i="25" s="1"/>
  <c r="AG18" i="43"/>
  <c r="AQ18" i="43" s="1"/>
  <c r="BA18" i="43" s="1"/>
  <c r="BK18" i="43" s="1"/>
  <c r="BP18" i="43" s="1"/>
  <c r="AG17" i="43"/>
  <c r="AQ17" i="43" s="1"/>
  <c r="BA17" i="43" s="1"/>
  <c r="BK17" i="43" s="1"/>
  <c r="BP17" i="43" s="1"/>
  <c r="BF64" i="43"/>
  <c r="BC64" i="43"/>
  <c r="BC74" i="43" s="1"/>
  <c r="BG64" i="43"/>
  <c r="BG74" i="43" s="1"/>
  <c r="BB64" i="43"/>
  <c r="AI39" i="25"/>
  <c r="AI79" i="25" s="1"/>
  <c r="AR64" i="43"/>
  <c r="M110" i="45"/>
  <c r="M29" i="45"/>
  <c r="BQ29" i="45" s="1"/>
  <c r="M17" i="45"/>
  <c r="BQ17" i="45" s="1"/>
  <c r="M106" i="45"/>
  <c r="M23" i="45"/>
  <c r="BQ23" i="45" s="1"/>
  <c r="BC7" i="45"/>
  <c r="AE26" i="7" s="1"/>
  <c r="BE142" i="45"/>
  <c r="S7" i="45"/>
  <c r="AI7" i="45"/>
  <c r="Q26" i="7" s="1"/>
  <c r="T7" i="45"/>
  <c r="H26" i="7" s="1"/>
  <c r="AU7" i="45"/>
  <c r="Z26" i="7" s="1"/>
  <c r="AC7" i="45"/>
  <c r="AS7" i="45"/>
  <c r="X26" i="7" s="1"/>
  <c r="AB7" i="45"/>
  <c r="BD79" i="25"/>
  <c r="BD81" i="25" s="1"/>
  <c r="AJ64" i="43"/>
  <c r="AJ74" i="43" s="1"/>
  <c r="X64" i="43"/>
  <c r="BC79" i="25"/>
  <c r="BC81" i="25" s="1"/>
  <c r="M17" i="25"/>
  <c r="AA67" i="42"/>
  <c r="AA7" i="42" s="1"/>
  <c r="AB64" i="43"/>
  <c r="AB74" i="43" s="1"/>
  <c r="AH64" i="43"/>
  <c r="AV127" i="45"/>
  <c r="AV142" i="45" s="1"/>
  <c r="AM64" i="43"/>
  <c r="AM74" i="43" s="1"/>
  <c r="AI64" i="43"/>
  <c r="AI74" i="43" s="1"/>
  <c r="AL64" i="43"/>
  <c r="AL74" i="43" s="1"/>
  <c r="AU6" i="42"/>
  <c r="AJ6" i="42"/>
  <c r="AC6" i="42"/>
  <c r="BC6" i="42"/>
  <c r="AN6" i="42"/>
  <c r="Z6" i="42"/>
  <c r="AW6" i="42"/>
  <c r="AD6" i="42"/>
  <c r="AV6" i="42"/>
  <c r="AM6" i="42"/>
  <c r="T5" i="43"/>
  <c r="T5" i="42"/>
  <c r="X5" i="43"/>
  <c r="X5" i="42"/>
  <c r="AX127" i="45"/>
  <c r="AT127" i="45"/>
  <c r="Q6" i="45"/>
  <c r="L17" i="25" l="1"/>
  <c r="BQ17" i="25"/>
  <c r="AI85" i="7"/>
  <c r="AI63" i="7"/>
  <c r="B169" i="7"/>
  <c r="B162" i="7"/>
  <c r="D162" i="7"/>
  <c r="D169" i="7"/>
  <c r="J145" i="7"/>
  <c r="T145" i="7"/>
  <c r="E145" i="7"/>
  <c r="AI145" i="7"/>
  <c r="AF145" i="7"/>
  <c r="AH85" i="7"/>
  <c r="AL207" i="47"/>
  <c r="AL197" i="65" s="1"/>
  <c r="AG85" i="7"/>
  <c r="AK207" i="47"/>
  <c r="AK197" i="65" s="1"/>
  <c r="L29" i="7"/>
  <c r="L158" i="7" s="1"/>
  <c r="L26" i="7"/>
  <c r="R29" i="7"/>
  <c r="R158" i="7" s="1"/>
  <c r="R26" i="7"/>
  <c r="M29" i="7"/>
  <c r="M158" i="7" s="1"/>
  <c r="M26" i="7"/>
  <c r="V29" i="7"/>
  <c r="V158" i="7" s="1"/>
  <c r="V26" i="7"/>
  <c r="AB29" i="7"/>
  <c r="AB158" i="7" s="1"/>
  <c r="AB26" i="7"/>
  <c r="C29" i="7"/>
  <c r="C158" i="7" s="1"/>
  <c r="C26" i="7"/>
  <c r="N29" i="7"/>
  <c r="N158" i="7" s="1"/>
  <c r="N26" i="7"/>
  <c r="G29" i="7"/>
  <c r="G158" i="7" s="1"/>
  <c r="G26" i="7"/>
  <c r="U29" i="7"/>
  <c r="U158" i="7" s="1"/>
  <c r="U26" i="7"/>
  <c r="E150" i="7"/>
  <c r="B150" i="7"/>
  <c r="AU29" i="7"/>
  <c r="AL158" i="7"/>
  <c r="AU158" i="7" s="1"/>
  <c r="AU19" i="7"/>
  <c r="AL153" i="7"/>
  <c r="AU153" i="7" s="1"/>
  <c r="T150" i="7"/>
  <c r="AF150" i="7"/>
  <c r="AI150" i="7"/>
  <c r="AL150" i="7"/>
  <c r="AU150" i="7" s="1"/>
  <c r="Z11" i="7"/>
  <c r="Z160" i="7" s="1"/>
  <c r="AS160" i="7" s="1"/>
  <c r="Z29" i="7"/>
  <c r="Z158" i="7" s="1"/>
  <c r="AH11" i="7"/>
  <c r="AH160" i="7" s="1"/>
  <c r="AH29" i="7"/>
  <c r="AH158" i="7" s="1"/>
  <c r="E148" i="7"/>
  <c r="W11" i="7"/>
  <c r="W29" i="7"/>
  <c r="W158" i="7" s="1"/>
  <c r="H11" i="7"/>
  <c r="H29" i="7"/>
  <c r="H158" i="7" s="1"/>
  <c r="AE11" i="7"/>
  <c r="AE29" i="7"/>
  <c r="AE158" i="7" s="1"/>
  <c r="X11" i="7"/>
  <c r="X29" i="7"/>
  <c r="X158" i="7" s="1"/>
  <c r="Q11" i="7"/>
  <c r="Q29" i="7"/>
  <c r="Q158" i="7" s="1"/>
  <c r="O11" i="7"/>
  <c r="O29" i="7"/>
  <c r="O158" i="7" s="1"/>
  <c r="S11" i="7"/>
  <c r="S160" i="7" s="1"/>
  <c r="AR160" i="7" s="1"/>
  <c r="S29" i="7"/>
  <c r="S158" i="7" s="1"/>
  <c r="F11" i="7"/>
  <c r="F29" i="7"/>
  <c r="J148" i="7"/>
  <c r="B148" i="7"/>
  <c r="AF148" i="7"/>
  <c r="J150" i="7"/>
  <c r="D148" i="7"/>
  <c r="N6" i="7"/>
  <c r="N11" i="7"/>
  <c r="U6" i="7"/>
  <c r="U11" i="7"/>
  <c r="L11" i="7"/>
  <c r="L160" i="7" s="1"/>
  <c r="AQ160" i="7" s="1"/>
  <c r="R6" i="7"/>
  <c r="R11" i="7"/>
  <c r="AB6" i="45"/>
  <c r="M11" i="7"/>
  <c r="X11" i="47"/>
  <c r="X25" i="65" s="1"/>
  <c r="V11" i="7"/>
  <c r="AB6" i="7"/>
  <c r="AB162" i="7" s="1"/>
  <c r="AB11" i="7"/>
  <c r="C6" i="7"/>
  <c r="C11" i="7"/>
  <c r="G6" i="7"/>
  <c r="G11" i="7"/>
  <c r="G160" i="7" s="1"/>
  <c r="AU10" i="7"/>
  <c r="AL145" i="7"/>
  <c r="AU145" i="7" s="1"/>
  <c r="X9" i="65"/>
  <c r="AI148" i="7"/>
  <c r="AT227" i="65"/>
  <c r="AT232" i="65"/>
  <c r="AT142" i="65"/>
  <c r="AT216" i="65"/>
  <c r="AW227" i="65"/>
  <c r="AX227" i="65"/>
  <c r="AV227" i="65"/>
  <c r="AU142" i="65"/>
  <c r="AV142" i="65"/>
  <c r="AU227" i="65"/>
  <c r="AQ227" i="65"/>
  <c r="AV232" i="65"/>
  <c r="AW142" i="65"/>
  <c r="AG131" i="65"/>
  <c r="AG196" i="65"/>
  <c r="AN131" i="65"/>
  <c r="AN196" i="65"/>
  <c r="AY196" i="65" s="1"/>
  <c r="P172" i="65"/>
  <c r="P174" i="65"/>
  <c r="W215" i="65"/>
  <c r="W205" i="65"/>
  <c r="AD172" i="65"/>
  <c r="AD174" i="65"/>
  <c r="AD173" i="65"/>
  <c r="AD193" i="65"/>
  <c r="AK215" i="65"/>
  <c r="AK205" i="65"/>
  <c r="AK172" i="65"/>
  <c r="AK174" i="65"/>
  <c r="M203" i="65"/>
  <c r="AW232" i="65"/>
  <c r="AQ142" i="65"/>
  <c r="Q165" i="65"/>
  <c r="BA142" i="65"/>
  <c r="AE165" i="65"/>
  <c r="AX142" i="65"/>
  <c r="AL131" i="65"/>
  <c r="AL196" i="65"/>
  <c r="W173" i="65"/>
  <c r="W193" i="65"/>
  <c r="W172" i="65"/>
  <c r="W174" i="65"/>
  <c r="AD215" i="65"/>
  <c r="AD205" i="65"/>
  <c r="AK99" i="65"/>
  <c r="AK124" i="65"/>
  <c r="AE155" i="65"/>
  <c r="AU232" i="65"/>
  <c r="AQ232" i="65"/>
  <c r="X95" i="65"/>
  <c r="X155" i="65"/>
  <c r="AK173" i="65"/>
  <c r="AK193" i="65"/>
  <c r="AX232" i="65"/>
  <c r="T148" i="7"/>
  <c r="Q8" i="65"/>
  <c r="Q20" i="65"/>
  <c r="AG22" i="65"/>
  <c r="W84" i="65"/>
  <c r="W60" i="65"/>
  <c r="AT123" i="65"/>
  <c r="AX123" i="65"/>
  <c r="AV123" i="65"/>
  <c r="AQ122" i="65"/>
  <c r="AX146" i="65"/>
  <c r="BA122" i="65"/>
  <c r="AW122" i="65"/>
  <c r="AV122" i="65"/>
  <c r="AU122" i="65"/>
  <c r="AX122" i="65"/>
  <c r="AU123" i="65"/>
  <c r="AW123" i="65"/>
  <c r="AD130" i="65"/>
  <c r="AD154" i="65"/>
  <c r="W164" i="65"/>
  <c r="W107" i="65"/>
  <c r="AK130" i="65"/>
  <c r="AK154" i="65"/>
  <c r="W105" i="65"/>
  <c r="W137" i="65"/>
  <c r="AT122" i="65"/>
  <c r="BA123" i="65"/>
  <c r="M129" i="65"/>
  <c r="M153" i="65"/>
  <c r="AE141" i="65"/>
  <c r="AG102" i="65"/>
  <c r="AW146" i="65"/>
  <c r="Q141" i="65"/>
  <c r="P130" i="65"/>
  <c r="P154" i="65"/>
  <c r="W130" i="65"/>
  <c r="W154" i="65"/>
  <c r="AD164" i="65"/>
  <c r="AD107" i="65"/>
  <c r="AK100" i="65"/>
  <c r="AK132" i="65"/>
  <c r="AK164" i="65"/>
  <c r="AK107" i="65"/>
  <c r="AK105" i="65"/>
  <c r="AK137" i="65"/>
  <c r="AU146" i="65"/>
  <c r="W100" i="65"/>
  <c r="W132" i="65"/>
  <c r="AD100" i="65"/>
  <c r="AD132" i="65"/>
  <c r="AQ123" i="65"/>
  <c r="AL102" i="65"/>
  <c r="AN102" i="65"/>
  <c r="AQ136" i="65"/>
  <c r="BA136" i="65"/>
  <c r="AT136" i="65"/>
  <c r="BA146" i="65"/>
  <c r="AQ146" i="65"/>
  <c r="AT146" i="65"/>
  <c r="AV146" i="65"/>
  <c r="AE6" i="7"/>
  <c r="V10" i="7"/>
  <c r="V6" i="7"/>
  <c r="AB11" i="47"/>
  <c r="X6" i="7"/>
  <c r="AD11" i="47"/>
  <c r="Z6" i="7"/>
  <c r="Z162" i="7" s="1"/>
  <c r="W6" i="7"/>
  <c r="H6" i="7"/>
  <c r="Q6" i="7"/>
  <c r="O10" i="7"/>
  <c r="O6" i="7"/>
  <c r="W11" i="47"/>
  <c r="S6" i="7"/>
  <c r="AL11" i="47"/>
  <c r="AH6" i="7"/>
  <c r="AL148" i="7"/>
  <c r="AU148" i="7" s="1"/>
  <c r="AU6" i="7"/>
  <c r="P11" i="47"/>
  <c r="L6" i="7"/>
  <c r="M6" i="7"/>
  <c r="F6" i="7"/>
  <c r="J11" i="47"/>
  <c r="AL132" i="47"/>
  <c r="AE90" i="47"/>
  <c r="AE5" i="65" s="1"/>
  <c r="W249" i="47"/>
  <c r="AK249" i="47"/>
  <c r="K132" i="47"/>
  <c r="H10" i="7"/>
  <c r="AB10" i="7"/>
  <c r="C9" i="7"/>
  <c r="C10" i="7"/>
  <c r="F9" i="7"/>
  <c r="F10" i="7"/>
  <c r="N10" i="7"/>
  <c r="Q132" i="47"/>
  <c r="J9" i="47"/>
  <c r="G10" i="7"/>
  <c r="J132" i="47"/>
  <c r="X132" i="47"/>
  <c r="U10" i="7"/>
  <c r="AH9" i="7"/>
  <c r="AH10" i="7"/>
  <c r="AE10" i="7"/>
  <c r="X10" i="7"/>
  <c r="Z10" i="7"/>
  <c r="W10" i="7"/>
  <c r="S10" i="7"/>
  <c r="Q10" i="7"/>
  <c r="R10" i="7"/>
  <c r="U132" i="47"/>
  <c r="L10" i="7"/>
  <c r="M9" i="7"/>
  <c r="M10" i="7"/>
  <c r="AT152" i="7"/>
  <c r="AT161" i="7"/>
  <c r="AT170" i="7"/>
  <c r="AK124" i="7"/>
  <c r="AQ170" i="7"/>
  <c r="AS170" i="7"/>
  <c r="AK138" i="7"/>
  <c r="AR161" i="7"/>
  <c r="B156" i="7"/>
  <c r="AR170" i="7"/>
  <c r="AP170" i="7"/>
  <c r="AQ157" i="7"/>
  <c r="AQ147" i="7"/>
  <c r="AP143" i="7"/>
  <c r="AP147" i="7"/>
  <c r="AT159" i="7"/>
  <c r="AP157" i="7"/>
  <c r="AP159" i="7"/>
  <c r="AP161" i="7"/>
  <c r="AT147" i="7"/>
  <c r="AS159" i="7"/>
  <c r="AS143" i="7"/>
  <c r="AT157" i="7"/>
  <c r="AR159" i="7"/>
  <c r="AR143" i="7"/>
  <c r="AR157" i="7"/>
  <c r="AS147" i="7"/>
  <c r="AR147" i="7"/>
  <c r="AT143" i="7"/>
  <c r="AS157" i="7"/>
  <c r="AQ159" i="7"/>
  <c r="AT146" i="7"/>
  <c r="AQ143" i="7"/>
  <c r="BE6" i="42"/>
  <c r="BE100" i="25"/>
  <c r="BE102" i="25" s="1"/>
  <c r="G93" i="7"/>
  <c r="G126" i="7" s="1"/>
  <c r="P249" i="47"/>
  <c r="B136" i="7"/>
  <c r="AG99" i="7"/>
  <c r="AL249" i="47"/>
  <c r="AD249" i="47"/>
  <c r="Q249" i="47"/>
  <c r="H38" i="7"/>
  <c r="N38" i="7"/>
  <c r="G38" i="7"/>
  <c r="F38" i="7"/>
  <c r="AG38" i="7"/>
  <c r="Y38" i="7"/>
  <c r="S38" i="7"/>
  <c r="L38" i="7"/>
  <c r="K38" i="7"/>
  <c r="X38" i="7"/>
  <c r="AC38" i="7"/>
  <c r="AA38" i="7"/>
  <c r="J22" i="47"/>
  <c r="J47" i="65" s="1"/>
  <c r="G9" i="7"/>
  <c r="S9" i="7"/>
  <c r="X9" i="47"/>
  <c r="Z9" i="7"/>
  <c r="U9" i="7"/>
  <c r="O23" i="7"/>
  <c r="O9" i="7"/>
  <c r="AE9" i="7"/>
  <c r="N9" i="7"/>
  <c r="M22" i="47"/>
  <c r="H9" i="7"/>
  <c r="L9" i="7"/>
  <c r="R23" i="7"/>
  <c r="R9" i="7"/>
  <c r="W9" i="47"/>
  <c r="W9" i="7"/>
  <c r="X9" i="7"/>
  <c r="Q9" i="7"/>
  <c r="V23" i="7"/>
  <c r="V9" i="7"/>
  <c r="AB9" i="7"/>
  <c r="AL151" i="7"/>
  <c r="AU151" i="7" s="1"/>
  <c r="AL156" i="7"/>
  <c r="AU156" i="7" s="1"/>
  <c r="AI154" i="7"/>
  <c r="AI151" i="7"/>
  <c r="AF154" i="7"/>
  <c r="AF151" i="7"/>
  <c r="AI144" i="7"/>
  <c r="AI149" i="7"/>
  <c r="AF144" i="7"/>
  <c r="AF149" i="7"/>
  <c r="D144" i="7"/>
  <c r="D149" i="7"/>
  <c r="T154" i="7"/>
  <c r="T151" i="7"/>
  <c r="AL144" i="7"/>
  <c r="AU144" i="7" s="1"/>
  <c r="AL149" i="7"/>
  <c r="AU149" i="7" s="1"/>
  <c r="J154" i="7"/>
  <c r="J151" i="7"/>
  <c r="B154" i="7"/>
  <c r="B151" i="7"/>
  <c r="T144" i="7"/>
  <c r="T149" i="7"/>
  <c r="E154" i="7"/>
  <c r="E151" i="7"/>
  <c r="B144" i="7"/>
  <c r="B149" i="7"/>
  <c r="J144" i="7"/>
  <c r="J149" i="7"/>
  <c r="V22" i="47"/>
  <c r="AC22" i="47"/>
  <c r="AD247" i="47"/>
  <c r="AD147" i="65" s="1"/>
  <c r="X247" i="47"/>
  <c r="X147" i="65" s="1"/>
  <c r="AE247" i="47"/>
  <c r="AE147" i="65" s="1"/>
  <c r="AL247" i="47"/>
  <c r="AL147" i="65" s="1"/>
  <c r="Q247" i="47"/>
  <c r="Q147" i="65" s="1"/>
  <c r="O22" i="47"/>
  <c r="W22" i="47"/>
  <c r="W47" i="65" s="1"/>
  <c r="N23" i="7"/>
  <c r="Q23" i="7"/>
  <c r="T22" i="47"/>
  <c r="AB23" i="7"/>
  <c r="AE22" i="47"/>
  <c r="AE47" i="65" s="1"/>
  <c r="M23" i="7"/>
  <c r="AE23" i="7"/>
  <c r="U23" i="7"/>
  <c r="X23" i="7"/>
  <c r="AA22" i="47"/>
  <c r="W23" i="7"/>
  <c r="Z22" i="47"/>
  <c r="AB169" i="7"/>
  <c r="AB132" i="7"/>
  <c r="AB138" i="7" s="1"/>
  <c r="AK168" i="7"/>
  <c r="AK139" i="7"/>
  <c r="AB168" i="7"/>
  <c r="AB139" i="7"/>
  <c r="Z134" i="7"/>
  <c r="Z132" i="7"/>
  <c r="Z138" i="7" s="1"/>
  <c r="AI137" i="7"/>
  <c r="AI165" i="7" s="1"/>
  <c r="AL154" i="7"/>
  <c r="AU154" i="7" s="1"/>
  <c r="AL137" i="7"/>
  <c r="AU137" i="7" s="1"/>
  <c r="E137" i="7"/>
  <c r="E165" i="7" s="1"/>
  <c r="B137" i="7"/>
  <c r="AF137" i="7"/>
  <c r="AF165" i="7" s="1"/>
  <c r="T137" i="7"/>
  <c r="T165" i="7" s="1"/>
  <c r="J137" i="7"/>
  <c r="J165" i="7" s="1"/>
  <c r="AL252" i="47"/>
  <c r="AL165" i="65" s="1"/>
  <c r="AO66" i="42"/>
  <c r="W240" i="47"/>
  <c r="AE66" i="42"/>
  <c r="P240" i="47"/>
  <c r="AK103" i="47"/>
  <c r="AK29" i="65" s="1"/>
  <c r="BQ90" i="25"/>
  <c r="Z19" i="7"/>
  <c r="Z153" i="7" s="1"/>
  <c r="Z23" i="7"/>
  <c r="H19" i="7"/>
  <c r="H153" i="7" s="1"/>
  <c r="H23" i="7"/>
  <c r="AH23" i="7"/>
  <c r="F19" i="7"/>
  <c r="F153" i="7" s="1"/>
  <c r="F23" i="7"/>
  <c r="S19" i="7"/>
  <c r="S153" i="7" s="1"/>
  <c r="S23" i="7"/>
  <c r="L19" i="7"/>
  <c r="L153" i="7" s="1"/>
  <c r="L23" i="7"/>
  <c r="G19" i="7"/>
  <c r="G153" i="7" s="1"/>
  <c r="G23" i="7"/>
  <c r="C19" i="7"/>
  <c r="C153" i="7" s="1"/>
  <c r="C23" i="7"/>
  <c r="O107" i="7"/>
  <c r="O127" i="7" s="1"/>
  <c r="B35" i="7"/>
  <c r="R107" i="7"/>
  <c r="R127" i="7" s="1"/>
  <c r="K107" i="7"/>
  <c r="K127" i="7" s="1"/>
  <c r="AB107" i="7"/>
  <c r="AB127" i="7" s="1"/>
  <c r="AE107" i="7"/>
  <c r="AE127" i="7" s="1"/>
  <c r="N107" i="7"/>
  <c r="N127" i="7" s="1"/>
  <c r="AF107" i="7"/>
  <c r="AF127" i="7" s="1"/>
  <c r="AA107" i="7"/>
  <c r="AA127" i="7" s="1"/>
  <c r="AC107" i="7"/>
  <c r="AC127" i="7" s="1"/>
  <c r="T107" i="7"/>
  <c r="T127" i="7" s="1"/>
  <c r="Q107" i="7"/>
  <c r="Q127" i="7" s="1"/>
  <c r="V107" i="7"/>
  <c r="V127" i="7" s="1"/>
  <c r="X252" i="47"/>
  <c r="X165" i="65" s="1"/>
  <c r="V19" i="7"/>
  <c r="V153" i="7" s="1"/>
  <c r="X19" i="7"/>
  <c r="X153" i="7" s="1"/>
  <c r="Q19" i="7"/>
  <c r="Q153" i="7" s="1"/>
  <c r="R19" i="7"/>
  <c r="R153" i="7" s="1"/>
  <c r="W19" i="7"/>
  <c r="W153" i="7" s="1"/>
  <c r="O19" i="7"/>
  <c r="O153" i="7" s="1"/>
  <c r="N19" i="7"/>
  <c r="N153" i="7" s="1"/>
  <c r="AB19" i="7"/>
  <c r="AB153" i="7" s="1"/>
  <c r="M19" i="7"/>
  <c r="M153" i="7" s="1"/>
  <c r="AE19" i="7"/>
  <c r="AE153" i="7" s="1"/>
  <c r="U19" i="7"/>
  <c r="U153" i="7" s="1"/>
  <c r="S107" i="7"/>
  <c r="S127" i="7" s="1"/>
  <c r="U107" i="7"/>
  <c r="U127" i="7" s="1"/>
  <c r="AH107" i="7"/>
  <c r="AH127" i="7" s="1"/>
  <c r="Z107" i="7"/>
  <c r="Z127" i="7" s="1"/>
  <c r="H47" i="7"/>
  <c r="H36" i="7"/>
  <c r="X47" i="7"/>
  <c r="X36" i="7"/>
  <c r="G47" i="7"/>
  <c r="G36" i="7"/>
  <c r="F47" i="7"/>
  <c r="F36" i="7"/>
  <c r="AC47" i="7"/>
  <c r="AC36" i="7"/>
  <c r="AA47" i="7"/>
  <c r="AA36" i="7"/>
  <c r="N47" i="7"/>
  <c r="N36" i="7"/>
  <c r="S47" i="7"/>
  <c r="S36" i="7"/>
  <c r="AG47" i="7"/>
  <c r="AG36" i="7"/>
  <c r="Y47" i="7"/>
  <c r="Y36" i="7"/>
  <c r="L47" i="7"/>
  <c r="L36" i="7"/>
  <c r="K47" i="7"/>
  <c r="K36" i="7"/>
  <c r="J92" i="47"/>
  <c r="Y99" i="7"/>
  <c r="AI99" i="7"/>
  <c r="X107" i="7"/>
  <c r="X127" i="7" s="1"/>
  <c r="M100" i="7"/>
  <c r="M99" i="7"/>
  <c r="L100" i="7"/>
  <c r="L99" i="7"/>
  <c r="Y100" i="7"/>
  <c r="AK239" i="47"/>
  <c r="AI100" i="7"/>
  <c r="M101" i="7"/>
  <c r="O239" i="47"/>
  <c r="AI101" i="7"/>
  <c r="L101" i="7"/>
  <c r="Q239" i="47"/>
  <c r="Y101" i="7"/>
  <c r="AD239" i="47"/>
  <c r="AH19" i="7"/>
  <c r="AH153" i="7" s="1"/>
  <c r="AI81" i="25"/>
  <c r="BQ81" i="25" s="1"/>
  <c r="BQ79" i="25"/>
  <c r="AK5" i="7"/>
  <c r="AK118" i="7"/>
  <c r="AD53" i="25"/>
  <c r="AD7" i="25" s="1"/>
  <c r="O63" i="7" s="1"/>
  <c r="AJ53" i="25"/>
  <c r="AJ7" i="25" s="1"/>
  <c r="R53" i="25"/>
  <c r="R7" i="25" s="1"/>
  <c r="F63" i="7" s="1"/>
  <c r="BC53" i="25"/>
  <c r="BC7" i="25" s="1"/>
  <c r="AA53" i="25"/>
  <c r="AA7" i="25" s="1"/>
  <c r="L63" i="7" s="1"/>
  <c r="AU53" i="25"/>
  <c r="AU7" i="25" s="1"/>
  <c r="Z63" i="7" s="1"/>
  <c r="AV53" i="25"/>
  <c r="AV7" i="25" s="1"/>
  <c r="AA63" i="7" s="1"/>
  <c r="T53" i="25"/>
  <c r="T7" i="25" s="1"/>
  <c r="H63" i="7" s="1"/>
  <c r="AN53" i="25"/>
  <c r="AN7" i="25" s="1"/>
  <c r="V63" i="7" s="1"/>
  <c r="AX53" i="25"/>
  <c r="AX7" i="25" s="1"/>
  <c r="AC63" i="7" s="1"/>
  <c r="AK53" i="25"/>
  <c r="AK7" i="25" s="1"/>
  <c r="S63" i="7" s="1"/>
  <c r="AM53" i="25"/>
  <c r="AM7" i="25" s="1"/>
  <c r="AW53" i="25"/>
  <c r="AW7" i="25" s="1"/>
  <c r="AT53" i="25"/>
  <c r="AT7" i="25" s="1"/>
  <c r="AC53" i="25"/>
  <c r="AC7" i="25" s="1"/>
  <c r="AB53" i="25"/>
  <c r="AB7" i="25" s="1"/>
  <c r="M63" i="7" s="1"/>
  <c r="BD53" i="25"/>
  <c r="BD7" i="25" s="1"/>
  <c r="AI53" i="25"/>
  <c r="AI7" i="25" s="1"/>
  <c r="Z53" i="25"/>
  <c r="Z7" i="25" s="1"/>
  <c r="Y53" i="25"/>
  <c r="P53" i="25"/>
  <c r="P7" i="25" s="1"/>
  <c r="AS53" i="25"/>
  <c r="AS7" i="25" s="1"/>
  <c r="Q53" i="25"/>
  <c r="AL53" i="25"/>
  <c r="AL7" i="25" s="1"/>
  <c r="T63" i="7" s="1"/>
  <c r="O53" i="25"/>
  <c r="O7" i="25" s="1"/>
  <c r="M39" i="25"/>
  <c r="J35" i="7"/>
  <c r="J123" i="7" s="1"/>
  <c r="AF35" i="7"/>
  <c r="AF123" i="7" s="1"/>
  <c r="T35" i="7"/>
  <c r="T123" i="7" s="1"/>
  <c r="E35" i="7"/>
  <c r="E123" i="7" s="1"/>
  <c r="AB51" i="7"/>
  <c r="AB124" i="7" s="1"/>
  <c r="Z51" i="7"/>
  <c r="Z124" i="7" s="1"/>
  <c r="AJ120" i="7"/>
  <c r="AE237" i="47"/>
  <c r="AE93" i="65" s="1"/>
  <c r="AL237" i="47"/>
  <c r="AL93" i="65" s="1"/>
  <c r="Q237" i="47"/>
  <c r="Q93" i="65" s="1"/>
  <c r="G40" i="7"/>
  <c r="F40" i="7"/>
  <c r="N40" i="7"/>
  <c r="S40" i="7"/>
  <c r="L40" i="7"/>
  <c r="K40" i="7"/>
  <c r="H40" i="7"/>
  <c r="X40" i="7"/>
  <c r="AA40" i="7"/>
  <c r="Y40" i="7"/>
  <c r="Q13" i="7"/>
  <c r="V13" i="7"/>
  <c r="AB13" i="7"/>
  <c r="N13" i="7"/>
  <c r="G13" i="7"/>
  <c r="O13" i="7"/>
  <c r="S13" i="7"/>
  <c r="X13" i="7"/>
  <c r="U13" i="7"/>
  <c r="Z13" i="7"/>
  <c r="AH13" i="7"/>
  <c r="AO12" i="47"/>
  <c r="M13" i="7"/>
  <c r="H13" i="7"/>
  <c r="AE13" i="7"/>
  <c r="L13" i="7"/>
  <c r="R13" i="7"/>
  <c r="W13" i="7"/>
  <c r="F13" i="7"/>
  <c r="D13" i="7"/>
  <c r="D145" i="7" s="1"/>
  <c r="C13" i="7"/>
  <c r="AG40" i="7"/>
  <c r="AC40" i="7"/>
  <c r="T6" i="43"/>
  <c r="AI35" i="7"/>
  <c r="AI123" i="7" s="1"/>
  <c r="AL35" i="7"/>
  <c r="AA123" i="47"/>
  <c r="Z141" i="47"/>
  <c r="Z196" i="65" s="1"/>
  <c r="AS6" i="43"/>
  <c r="AK6" i="43"/>
  <c r="U123" i="47"/>
  <c r="N123" i="47"/>
  <c r="S123" i="47"/>
  <c r="Y123" i="47"/>
  <c r="AI123" i="47"/>
  <c r="AL123" i="47"/>
  <c r="V123" i="47"/>
  <c r="AO123" i="47"/>
  <c r="K123" i="47"/>
  <c r="X123" i="47"/>
  <c r="AE119" i="47"/>
  <c r="AT6" i="43"/>
  <c r="BE6" i="43"/>
  <c r="S141" i="47"/>
  <c r="S196" i="65" s="1"/>
  <c r="O8" i="47"/>
  <c r="AH8" i="47"/>
  <c r="AJ8" i="47"/>
  <c r="AV6" i="43"/>
  <c r="AE8" i="47"/>
  <c r="N8" i="47"/>
  <c r="AN8" i="47"/>
  <c r="M8" i="47"/>
  <c r="AC6" i="43"/>
  <c r="U8" i="47"/>
  <c r="Z8" i="47"/>
  <c r="S8" i="47"/>
  <c r="X122" i="47"/>
  <c r="AB122" i="47"/>
  <c r="AO122" i="47"/>
  <c r="Y122" i="47"/>
  <c r="N122" i="47"/>
  <c r="AL122" i="47"/>
  <c r="AI122" i="47"/>
  <c r="AE122" i="47"/>
  <c r="AD122" i="47"/>
  <c r="U122" i="47"/>
  <c r="P6" i="45"/>
  <c r="K122" i="47"/>
  <c r="AX6" i="43"/>
  <c r="Z6" i="43"/>
  <c r="J8" i="47"/>
  <c r="J122" i="47"/>
  <c r="J125" i="47"/>
  <c r="BI71" i="43"/>
  <c r="AN6" i="45"/>
  <c r="BX142" i="45"/>
  <c r="BB7" i="45"/>
  <c r="AD26" i="7" s="1"/>
  <c r="AI7" i="43"/>
  <c r="BD7" i="43"/>
  <c r="AM7" i="43"/>
  <c r="AB7" i="43"/>
  <c r="AJ7" i="43"/>
  <c r="BG7" i="43"/>
  <c r="AD7" i="43"/>
  <c r="AL7" i="43"/>
  <c r="BC7" i="43"/>
  <c r="CB17" i="25"/>
  <c r="T104" i="25"/>
  <c r="Z104" i="25"/>
  <c r="Q104" i="25"/>
  <c r="AL104" i="25"/>
  <c r="BD104" i="25"/>
  <c r="AD104" i="25"/>
  <c r="Y104" i="25"/>
  <c r="AW104" i="25"/>
  <c r="BE104" i="25"/>
  <c r="BC104" i="25"/>
  <c r="AI104" i="25"/>
  <c r="AV104" i="25"/>
  <c r="AA104" i="25"/>
  <c r="BF104" i="25"/>
  <c r="AJ104" i="25"/>
  <c r="AT104" i="25"/>
  <c r="AC104" i="25"/>
  <c r="AU104" i="25"/>
  <c r="AN104" i="25"/>
  <c r="BG104" i="25"/>
  <c r="O104" i="25"/>
  <c r="AX104" i="25"/>
  <c r="AK104" i="25"/>
  <c r="AM104" i="25"/>
  <c r="O6" i="45"/>
  <c r="AW6" i="45"/>
  <c r="AM6" i="45"/>
  <c r="R6" i="43"/>
  <c r="AH7" i="45"/>
  <c r="P26" i="7" s="1"/>
  <c r="AR6" i="45"/>
  <c r="CB15" i="43"/>
  <c r="BQ71" i="45"/>
  <c r="J114" i="47"/>
  <c r="AD6" i="45"/>
  <c r="AJ6" i="45"/>
  <c r="AA6" i="45"/>
  <c r="BF6" i="45"/>
  <c r="CB71" i="45"/>
  <c r="AK6" i="45"/>
  <c r="BV39" i="25"/>
  <c r="BB53" i="25"/>
  <c r="BB7" i="25" s="1"/>
  <c r="AD63" i="7" s="1"/>
  <c r="BZ39" i="25"/>
  <c r="X53" i="25"/>
  <c r="I63" i="7" s="1"/>
  <c r="BW39" i="25"/>
  <c r="AH53" i="25"/>
  <c r="AH7" i="25" s="1"/>
  <c r="P63" i="7" s="1"/>
  <c r="BX39" i="25"/>
  <c r="AR53" i="25"/>
  <c r="AR7" i="25" s="1"/>
  <c r="W63" i="7" s="1"/>
  <c r="BY39" i="25"/>
  <c r="CB110" i="45"/>
  <c r="BQ110" i="45"/>
  <c r="CB47" i="45"/>
  <c r="BQ47" i="45"/>
  <c r="CB41" i="45"/>
  <c r="BQ41" i="45"/>
  <c r="CB114" i="45"/>
  <c r="BQ114" i="45"/>
  <c r="CB106" i="45"/>
  <c r="BV7" i="45"/>
  <c r="BZ142" i="45"/>
  <c r="BW142" i="45"/>
  <c r="CB23" i="45"/>
  <c r="CB29" i="45"/>
  <c r="CB17" i="45"/>
  <c r="AT142" i="45"/>
  <c r="BY127" i="45"/>
  <c r="BW64" i="43"/>
  <c r="AR74" i="43"/>
  <c r="BY64" i="43"/>
  <c r="BB74" i="43"/>
  <c r="BZ64" i="43"/>
  <c r="BM7" i="43"/>
  <c r="AL38" i="7" s="1"/>
  <c r="AU38" i="7" s="1"/>
  <c r="CA74" i="43"/>
  <c r="Q7" i="43"/>
  <c r="BV74" i="43"/>
  <c r="AH74" i="43"/>
  <c r="BX64" i="43"/>
  <c r="CA67" i="42"/>
  <c r="BW67" i="42"/>
  <c r="BY67" i="42"/>
  <c r="BZ67" i="42"/>
  <c r="BX67" i="42"/>
  <c r="M127" i="45"/>
  <c r="M142" i="45" s="1"/>
  <c r="K122" i="45" s="1"/>
  <c r="X74" i="43"/>
  <c r="J204" i="47"/>
  <c r="U43" i="25"/>
  <c r="AV7" i="45"/>
  <c r="AA26" i="7" s="1"/>
  <c r="Z7" i="45"/>
  <c r="K26" i="7" s="1"/>
  <c r="BE7" i="45"/>
  <c r="AK9" i="47" s="1"/>
  <c r="X7" i="45"/>
  <c r="I26" i="7" s="1"/>
  <c r="I55" i="25"/>
  <c r="BG6" i="42"/>
  <c r="S6" i="43"/>
  <c r="J129" i="47"/>
  <c r="M36" i="43"/>
  <c r="BN142" i="45"/>
  <c r="AX100" i="25"/>
  <c r="AX102" i="25" s="1"/>
  <c r="BG100" i="25"/>
  <c r="BG102" i="25" s="1"/>
  <c r="AX6" i="42"/>
  <c r="AS100" i="25"/>
  <c r="AS102" i="25" s="1"/>
  <c r="AB6" i="42"/>
  <c r="AI6" i="42"/>
  <c r="AL6" i="42"/>
  <c r="BD6" i="42"/>
  <c r="AS6" i="42"/>
  <c r="AJ100" i="25"/>
  <c r="AJ102" i="25" s="1"/>
  <c r="Z100" i="25"/>
  <c r="Z102" i="25" s="1"/>
  <c r="AB100" i="25"/>
  <c r="AB102" i="25" s="1"/>
  <c r="BN34" i="42"/>
  <c r="BN60" i="42" s="1"/>
  <c r="BN93" i="25" s="1"/>
  <c r="M64" i="43"/>
  <c r="M74" i="43" s="1"/>
  <c r="K59" i="43" s="1"/>
  <c r="D11" i="64" s="1"/>
  <c r="AX142" i="45"/>
  <c r="BF6" i="42"/>
  <c r="U7" i="45"/>
  <c r="BF74" i="43"/>
  <c r="AN74" i="43"/>
  <c r="Y74" i="43"/>
  <c r="Y7" i="43" s="1"/>
  <c r="BQ40" i="43"/>
  <c r="BI32" i="43"/>
  <c r="AK99" i="47" s="1"/>
  <c r="Y100" i="25"/>
  <c r="Y102" i="25" s="1"/>
  <c r="AE135" i="45"/>
  <c r="AO135" i="45"/>
  <c r="BI135" i="45"/>
  <c r="Y6" i="42"/>
  <c r="AE34" i="42"/>
  <c r="P242" i="47" s="1"/>
  <c r="AY34" i="42"/>
  <c r="AI100" i="25"/>
  <c r="AI102" i="25" s="1"/>
  <c r="AA100" i="25"/>
  <c r="AA102" i="25" s="1"/>
  <c r="BD100" i="25"/>
  <c r="BD102" i="25" s="1"/>
  <c r="BC100" i="25"/>
  <c r="BC102" i="25" s="1"/>
  <c r="AV100" i="25"/>
  <c r="AV102" i="25" s="1"/>
  <c r="AA6" i="42"/>
  <c r="AA6" i="43"/>
  <c r="BC6" i="45"/>
  <c r="AI6" i="45"/>
  <c r="S6" i="45"/>
  <c r="AU6" i="45"/>
  <c r="T6" i="45"/>
  <c r="AC6" i="45"/>
  <c r="AS6" i="45"/>
  <c r="S5" i="42"/>
  <c r="S5" i="43"/>
  <c r="Y5" i="43"/>
  <c r="Y5" i="42"/>
  <c r="C85" i="7" l="1"/>
  <c r="C63" i="7"/>
  <c r="D85" i="7"/>
  <c r="D63" i="7"/>
  <c r="AF85" i="7"/>
  <c r="AF63" i="7"/>
  <c r="AB85" i="7"/>
  <c r="AB63" i="7"/>
  <c r="U85" i="7"/>
  <c r="U63" i="7"/>
  <c r="AE85" i="7"/>
  <c r="AE63" i="7"/>
  <c r="AT63" i="7" s="1"/>
  <c r="K85" i="7"/>
  <c r="K63" i="7"/>
  <c r="N85" i="7"/>
  <c r="N63" i="7"/>
  <c r="X85" i="7"/>
  <c r="X63" i="7"/>
  <c r="Q85" i="7"/>
  <c r="Q63" i="7"/>
  <c r="Y85" i="7"/>
  <c r="Y63" i="7"/>
  <c r="R85" i="7"/>
  <c r="R63" i="7"/>
  <c r="Z169" i="7"/>
  <c r="C162" i="7"/>
  <c r="C169" i="7"/>
  <c r="AD85" i="7"/>
  <c r="AH207" i="47"/>
  <c r="AH197" i="65" s="1"/>
  <c r="AC85" i="7"/>
  <c r="AG207" i="47"/>
  <c r="AG197" i="65" s="1"/>
  <c r="V85" i="7"/>
  <c r="Z207" i="47"/>
  <c r="Z197" i="65" s="1"/>
  <c r="L85" i="7"/>
  <c r="P207" i="47"/>
  <c r="P197" i="65" s="1"/>
  <c r="O85" i="7"/>
  <c r="S207" i="47"/>
  <c r="S197" i="65" s="1"/>
  <c r="S85" i="7"/>
  <c r="W207" i="47"/>
  <c r="W197" i="65" s="1"/>
  <c r="M85" i="7"/>
  <c r="Q207" i="47"/>
  <c r="Q197" i="65" s="1"/>
  <c r="H85" i="7"/>
  <c r="L207" i="47"/>
  <c r="L197" i="65" s="1"/>
  <c r="T85" i="7"/>
  <c r="X207" i="47"/>
  <c r="X197" i="65" s="1"/>
  <c r="P85" i="7"/>
  <c r="T207" i="47"/>
  <c r="T197" i="65" s="1"/>
  <c r="F85" i="7"/>
  <c r="J207" i="47"/>
  <c r="J197" i="65" s="1"/>
  <c r="W85" i="7"/>
  <c r="AA207" i="47"/>
  <c r="AA197" i="65" s="1"/>
  <c r="I85" i="7"/>
  <c r="M207" i="47"/>
  <c r="M197" i="65" s="1"/>
  <c r="Z85" i="7"/>
  <c r="AD207" i="47"/>
  <c r="AD197" i="65" s="1"/>
  <c r="AA85" i="7"/>
  <c r="AE207" i="47"/>
  <c r="AE197" i="65" s="1"/>
  <c r="AR26" i="7"/>
  <c r="AQ26" i="7"/>
  <c r="AP26" i="7"/>
  <c r="AG29" i="7"/>
  <c r="AG158" i="7" s="1"/>
  <c r="AG26" i="7"/>
  <c r="AT26" i="7" s="1"/>
  <c r="AP153" i="7"/>
  <c r="D136" i="7"/>
  <c r="D166" i="7" s="1"/>
  <c r="D150" i="7"/>
  <c r="O150" i="7"/>
  <c r="AP29" i="7"/>
  <c r="F158" i="7"/>
  <c r="AP158" i="7" s="1"/>
  <c r="Q11" i="47"/>
  <c r="Q25" i="65" s="1"/>
  <c r="K29" i="7"/>
  <c r="K158" i="7" s="1"/>
  <c r="Q9" i="47"/>
  <c r="AA11" i="7"/>
  <c r="AA29" i="7"/>
  <c r="AA158" i="7" s="1"/>
  <c r="I11" i="7"/>
  <c r="I29" i="7"/>
  <c r="P11" i="7"/>
  <c r="AR11" i="7" s="1"/>
  <c r="P29" i="7"/>
  <c r="AD11" i="7"/>
  <c r="AD29" i="7"/>
  <c r="S148" i="7"/>
  <c r="Q148" i="7"/>
  <c r="L148" i="7"/>
  <c r="AH148" i="7"/>
  <c r="O148" i="7"/>
  <c r="Z148" i="7"/>
  <c r="H148" i="7"/>
  <c r="X148" i="7"/>
  <c r="AE148" i="7"/>
  <c r="Z145" i="7"/>
  <c r="Z150" i="7"/>
  <c r="Q145" i="7"/>
  <c r="Q150" i="7"/>
  <c r="X145" i="7"/>
  <c r="X150" i="7"/>
  <c r="U145" i="7"/>
  <c r="U150" i="7"/>
  <c r="H145" i="7"/>
  <c r="H150" i="7"/>
  <c r="R145" i="7"/>
  <c r="R150" i="7"/>
  <c r="L145" i="7"/>
  <c r="L150" i="7"/>
  <c r="S145" i="7"/>
  <c r="S150" i="7"/>
  <c r="AE145" i="7"/>
  <c r="AE150" i="7"/>
  <c r="C145" i="7"/>
  <c r="C150" i="7"/>
  <c r="M145" i="7"/>
  <c r="M150" i="7"/>
  <c r="G145" i="7"/>
  <c r="G150" i="7"/>
  <c r="F145" i="7"/>
  <c r="F150" i="7"/>
  <c r="AB145" i="7"/>
  <c r="AB150" i="7"/>
  <c r="V145" i="7"/>
  <c r="V150" i="7"/>
  <c r="W145" i="7"/>
  <c r="W150" i="7"/>
  <c r="AH145" i="7"/>
  <c r="AH150" i="7"/>
  <c r="N145" i="7"/>
  <c r="N150" i="7"/>
  <c r="U148" i="7"/>
  <c r="U11" i="47"/>
  <c r="C148" i="7"/>
  <c r="V148" i="7"/>
  <c r="R148" i="7"/>
  <c r="N11" i="47"/>
  <c r="G148" i="7"/>
  <c r="AB148" i="7"/>
  <c r="N148" i="7"/>
  <c r="K6" i="7"/>
  <c r="K11" i="7"/>
  <c r="C160" i="7"/>
  <c r="AP160" i="7" s="1"/>
  <c r="AP11" i="7"/>
  <c r="AG11" i="7"/>
  <c r="O152" i="7"/>
  <c r="AQ152" i="7" s="1"/>
  <c r="O145" i="7"/>
  <c r="J173" i="65"/>
  <c r="J193" i="65"/>
  <c r="P99" i="65"/>
  <c r="P124" i="65"/>
  <c r="Q95" i="65"/>
  <c r="Q155" i="65"/>
  <c r="P155" i="65"/>
  <c r="AD155" i="65"/>
  <c r="AK155" i="65"/>
  <c r="AE95" i="65"/>
  <c r="W99" i="65"/>
  <c r="W124" i="65"/>
  <c r="AL95" i="65"/>
  <c r="AL155" i="65"/>
  <c r="W155" i="65"/>
  <c r="J22" i="65"/>
  <c r="J8" i="65"/>
  <c r="J20" i="65"/>
  <c r="AE8" i="65"/>
  <c r="AE20" i="65"/>
  <c r="X8" i="65"/>
  <c r="X20" i="65"/>
  <c r="AE36" i="65"/>
  <c r="AE22" i="65"/>
  <c r="AE15" i="65"/>
  <c r="Q33" i="65"/>
  <c r="AE33" i="65"/>
  <c r="J33" i="65"/>
  <c r="J9" i="65"/>
  <c r="J25" i="65"/>
  <c r="Z22" i="65"/>
  <c r="M22" i="65"/>
  <c r="S21" i="65"/>
  <c r="J27" i="65"/>
  <c r="J13" i="65"/>
  <c r="W33" i="65"/>
  <c r="P9" i="65"/>
  <c r="P25" i="65"/>
  <c r="AL9" i="65"/>
  <c r="AL25" i="65"/>
  <c r="S22" i="65"/>
  <c r="AK19" i="65"/>
  <c r="J38" i="65"/>
  <c r="J28" i="65"/>
  <c r="AL8" i="65"/>
  <c r="AL20" i="65"/>
  <c r="AN22" i="65"/>
  <c r="X21" i="65"/>
  <c r="AL21" i="65"/>
  <c r="X33" i="65"/>
  <c r="X23" i="65"/>
  <c r="AK33" i="65"/>
  <c r="J31" i="65"/>
  <c r="AD9" i="65"/>
  <c r="AD25" i="65"/>
  <c r="J84" i="65"/>
  <c r="J60" i="65"/>
  <c r="AD8" i="65"/>
  <c r="AD20" i="65"/>
  <c r="AH22" i="65"/>
  <c r="Q9" i="65"/>
  <c r="W9" i="65"/>
  <c r="W25" i="65"/>
  <c r="C136" i="7"/>
  <c r="C166" i="7" s="1"/>
  <c r="Z131" i="65"/>
  <c r="Z102" i="65"/>
  <c r="AL117" i="65"/>
  <c r="AL141" i="65"/>
  <c r="AE105" i="65"/>
  <c r="AE137" i="65"/>
  <c r="Q105" i="65"/>
  <c r="Q137" i="65"/>
  <c r="S131" i="65"/>
  <c r="S102" i="65"/>
  <c r="X117" i="65"/>
  <c r="X141" i="65"/>
  <c r="X105" i="65"/>
  <c r="X137" i="65"/>
  <c r="AL105" i="65"/>
  <c r="AL137" i="65"/>
  <c r="AD105" i="65"/>
  <c r="AD137" i="65"/>
  <c r="AK11" i="47"/>
  <c r="AG6" i="7"/>
  <c r="W132" i="47"/>
  <c r="P6" i="7"/>
  <c r="AD6" i="7"/>
  <c r="W148" i="7"/>
  <c r="AE132" i="47"/>
  <c r="AE11" i="65" s="1"/>
  <c r="AA6" i="7"/>
  <c r="M161" i="7"/>
  <c r="AQ161" i="7" s="1"/>
  <c r="M148" i="7"/>
  <c r="F148" i="7"/>
  <c r="AP6" i="7"/>
  <c r="P132" i="47"/>
  <c r="I6" i="7"/>
  <c r="F136" i="7"/>
  <c r="F166" i="7" s="1"/>
  <c r="J203" i="47"/>
  <c r="Q7" i="25"/>
  <c r="E63" i="7" s="1"/>
  <c r="Y7" i="25"/>
  <c r="J63" i="7" s="1"/>
  <c r="AQ63" i="7" s="1"/>
  <c r="AO7" i="25"/>
  <c r="BX7" i="25"/>
  <c r="BZ7" i="25"/>
  <c r="BI7" i="25"/>
  <c r="AY7" i="25"/>
  <c r="BY7" i="25"/>
  <c r="AK132" i="47"/>
  <c r="T247" i="47"/>
  <c r="T147" i="65" s="1"/>
  <c r="AD242" i="47"/>
  <c r="AH247" i="47"/>
  <c r="AH147" i="65" s="1"/>
  <c r="Q90" i="47"/>
  <c r="Q5" i="65" s="1"/>
  <c r="AP10" i="7"/>
  <c r="AD10" i="7"/>
  <c r="AG10" i="7"/>
  <c r="AA9" i="7"/>
  <c r="AA10" i="7"/>
  <c r="AD132" i="47"/>
  <c r="P10" i="7"/>
  <c r="I10" i="7"/>
  <c r="K10" i="7"/>
  <c r="AK45" i="65"/>
  <c r="AK37" i="65"/>
  <c r="G136" i="7"/>
  <c r="G166" i="7" s="1"/>
  <c r="H136" i="7"/>
  <c r="J36" i="65"/>
  <c r="AP9" i="7"/>
  <c r="AG107" i="7"/>
  <c r="AK129" i="7"/>
  <c r="AP19" i="7"/>
  <c r="AB136" i="7"/>
  <c r="AB166" i="7" s="1"/>
  <c r="AP13" i="7"/>
  <c r="AL123" i="7"/>
  <c r="AU123" i="7" s="1"/>
  <c r="AU35" i="7"/>
  <c r="B166" i="7"/>
  <c r="B123" i="7"/>
  <c r="B165" i="7"/>
  <c r="AP23" i="7"/>
  <c r="X136" i="7"/>
  <c r="X166" i="7" s="1"/>
  <c r="Z136" i="7"/>
  <c r="Z166" i="7" s="1"/>
  <c r="N136" i="7"/>
  <c r="N166" i="7" s="1"/>
  <c r="S136" i="7"/>
  <c r="S166" i="7" s="1"/>
  <c r="L136" i="7"/>
  <c r="L166" i="7" s="1"/>
  <c r="AE38" i="7"/>
  <c r="R38" i="7"/>
  <c r="Q38" i="7"/>
  <c r="AI38" i="7"/>
  <c r="AF38" i="7"/>
  <c r="E36" i="7"/>
  <c r="AP36" i="7" s="1"/>
  <c r="E38" i="7"/>
  <c r="AP38" i="7" s="1"/>
  <c r="J90" i="47"/>
  <c r="J5" i="65" s="1"/>
  <c r="T38" i="7"/>
  <c r="P85" i="47"/>
  <c r="M38" i="7"/>
  <c r="O38" i="7"/>
  <c r="J36" i="7"/>
  <c r="J38" i="7"/>
  <c r="U38" i="7"/>
  <c r="AJ22" i="47"/>
  <c r="AG9" i="7"/>
  <c r="AL9" i="47"/>
  <c r="K23" i="7"/>
  <c r="K9" i="7"/>
  <c r="P9" i="47"/>
  <c r="L22" i="47"/>
  <c r="I9" i="7"/>
  <c r="N9" i="47"/>
  <c r="P9" i="7"/>
  <c r="AR9" i="7" s="1"/>
  <c r="U9" i="47"/>
  <c r="AD9" i="7"/>
  <c r="AI142" i="7"/>
  <c r="J142" i="7"/>
  <c r="E142" i="7"/>
  <c r="T142" i="7"/>
  <c r="AF142" i="7"/>
  <c r="D151" i="7"/>
  <c r="D156" i="7"/>
  <c r="L151" i="7"/>
  <c r="L156" i="7"/>
  <c r="X151" i="7"/>
  <c r="X156" i="7"/>
  <c r="N151" i="7"/>
  <c r="N156" i="7"/>
  <c r="C151" i="7"/>
  <c r="C156" i="7"/>
  <c r="R151" i="7"/>
  <c r="R156" i="7"/>
  <c r="M151" i="7"/>
  <c r="M156" i="7"/>
  <c r="U151" i="7"/>
  <c r="U156" i="7"/>
  <c r="G151" i="7"/>
  <c r="G156" i="7"/>
  <c r="Q151" i="7"/>
  <c r="Q156" i="7"/>
  <c r="AL142" i="7"/>
  <c r="AU142" i="7" s="1"/>
  <c r="F151" i="7"/>
  <c r="F156" i="7"/>
  <c r="AE151" i="7"/>
  <c r="AE156" i="7"/>
  <c r="AH151" i="7"/>
  <c r="AH156" i="7"/>
  <c r="S151" i="7"/>
  <c r="S156" i="7"/>
  <c r="AB151" i="7"/>
  <c r="AB156" i="7"/>
  <c r="W151" i="7"/>
  <c r="W156" i="7"/>
  <c r="H151" i="7"/>
  <c r="H156" i="7"/>
  <c r="Z151" i="7"/>
  <c r="Z156" i="7"/>
  <c r="O151" i="7"/>
  <c r="O156" i="7"/>
  <c r="V151" i="7"/>
  <c r="V156" i="7"/>
  <c r="B142" i="7"/>
  <c r="U144" i="7"/>
  <c r="U149" i="7"/>
  <c r="W144" i="7"/>
  <c r="W149" i="7"/>
  <c r="V144" i="7"/>
  <c r="V149" i="7"/>
  <c r="G144" i="7"/>
  <c r="G149" i="7"/>
  <c r="S144" i="7"/>
  <c r="S149" i="7"/>
  <c r="AE144" i="7"/>
  <c r="AE149" i="7"/>
  <c r="N144" i="7"/>
  <c r="N149" i="7"/>
  <c r="R144" i="7"/>
  <c r="R149" i="7"/>
  <c r="H144" i="7"/>
  <c r="H149" i="7"/>
  <c r="M144" i="7"/>
  <c r="M149" i="7"/>
  <c r="O144" i="7"/>
  <c r="O149" i="7"/>
  <c r="Q144" i="7"/>
  <c r="Q149" i="7"/>
  <c r="C144" i="7"/>
  <c r="C149" i="7"/>
  <c r="L144" i="7"/>
  <c r="L149" i="7"/>
  <c r="F144" i="7"/>
  <c r="F149" i="7"/>
  <c r="AH144" i="7"/>
  <c r="AH149" i="7"/>
  <c r="AB144" i="7"/>
  <c r="AB149" i="7"/>
  <c r="X144" i="7"/>
  <c r="X149" i="7"/>
  <c r="Z144" i="7"/>
  <c r="Z149" i="7"/>
  <c r="AK203" i="47"/>
  <c r="AM203" i="47"/>
  <c r="R203" i="47"/>
  <c r="O203" i="47"/>
  <c r="J85" i="47"/>
  <c r="P22" i="47"/>
  <c r="P47" i="65" s="1"/>
  <c r="Y203" i="47"/>
  <c r="S22" i="47"/>
  <c r="AF203" i="47"/>
  <c r="AC203" i="47"/>
  <c r="AN203" i="47"/>
  <c r="W203" i="47"/>
  <c r="V203" i="47"/>
  <c r="AD203" i="47"/>
  <c r="W85" i="47"/>
  <c r="AL22" i="47"/>
  <c r="AL47" i="65" s="1"/>
  <c r="X22" i="47"/>
  <c r="X47" i="65" s="1"/>
  <c r="Q22" i="47"/>
  <c r="Q47" i="65" s="1"/>
  <c r="AJ203" i="47"/>
  <c r="H88" i="7"/>
  <c r="K203" i="47"/>
  <c r="AD23" i="7"/>
  <c r="AA23" i="7"/>
  <c r="AC132" i="7"/>
  <c r="AC138" i="7" s="1"/>
  <c r="H169" i="7"/>
  <c r="H132" i="7"/>
  <c r="H138" i="7" s="1"/>
  <c r="N169" i="7"/>
  <c r="N132" i="7"/>
  <c r="N138" i="7" s="1"/>
  <c r="F132" i="7"/>
  <c r="F138" i="7" s="1"/>
  <c r="F169" i="7"/>
  <c r="N162" i="7"/>
  <c r="N134" i="7"/>
  <c r="AC134" i="7"/>
  <c r="F134" i="7"/>
  <c r="F162" i="7"/>
  <c r="H134" i="7"/>
  <c r="H162" i="7"/>
  <c r="G162" i="7"/>
  <c r="G134" i="7"/>
  <c r="G132" i="7"/>
  <c r="G138" i="7" s="1"/>
  <c r="G169" i="7"/>
  <c r="AG132" i="7"/>
  <c r="AG138" i="7" s="1"/>
  <c r="AG169" i="7"/>
  <c r="AG134" i="7"/>
  <c r="AG162" i="7"/>
  <c r="Z168" i="7"/>
  <c r="Z139" i="7"/>
  <c r="Y134" i="7"/>
  <c r="Y132" i="7"/>
  <c r="Y138" i="7" s="1"/>
  <c r="X132" i="7"/>
  <c r="X138" i="7" s="1"/>
  <c r="X169" i="7"/>
  <c r="X162" i="7"/>
  <c r="X134" i="7"/>
  <c r="L134" i="7"/>
  <c r="L162" i="7"/>
  <c r="L132" i="7"/>
  <c r="L138" i="7" s="1"/>
  <c r="L169" i="7"/>
  <c r="K162" i="7"/>
  <c r="K134" i="7"/>
  <c r="K169" i="7"/>
  <c r="K132" i="7"/>
  <c r="K138" i="7" s="1"/>
  <c r="S132" i="7"/>
  <c r="S138" i="7" s="1"/>
  <c r="S169" i="7"/>
  <c r="S162" i="7"/>
  <c r="S134" i="7"/>
  <c r="H154" i="7"/>
  <c r="H137" i="7"/>
  <c r="H165" i="7" s="1"/>
  <c r="O154" i="7"/>
  <c r="O137" i="7"/>
  <c r="V154" i="7"/>
  <c r="V137" i="7"/>
  <c r="AL165" i="7"/>
  <c r="AU165" i="7" s="1"/>
  <c r="C154" i="7"/>
  <c r="C137" i="7"/>
  <c r="C165" i="7" s="1"/>
  <c r="U154" i="7"/>
  <c r="U137" i="7"/>
  <c r="G154" i="7"/>
  <c r="G137" i="7"/>
  <c r="G165" i="7" s="1"/>
  <c r="B140" i="7"/>
  <c r="D154" i="7"/>
  <c r="D137" i="7"/>
  <c r="N154" i="7"/>
  <c r="N137" i="7"/>
  <c r="F154" i="7"/>
  <c r="F137" i="7"/>
  <c r="F165" i="7" s="1"/>
  <c r="AB154" i="7"/>
  <c r="AB137" i="7"/>
  <c r="AA169" i="7"/>
  <c r="AA132" i="7"/>
  <c r="AA138" i="7" s="1"/>
  <c r="AA134" i="7"/>
  <c r="AA162" i="7"/>
  <c r="AE154" i="7"/>
  <c r="AE137" i="7"/>
  <c r="AH154" i="7"/>
  <c r="AH137" i="7"/>
  <c r="AH165" i="7" s="1"/>
  <c r="S154" i="7"/>
  <c r="S137" i="7"/>
  <c r="S165" i="7" s="1"/>
  <c r="W154" i="7"/>
  <c r="W137" i="7"/>
  <c r="Z154" i="7"/>
  <c r="Z137" i="7"/>
  <c r="Z165" i="7" s="1"/>
  <c r="R154" i="7"/>
  <c r="R137" i="7"/>
  <c r="Q154" i="7"/>
  <c r="Q137" i="7"/>
  <c r="X154" i="7"/>
  <c r="X137" i="7"/>
  <c r="L154" i="7"/>
  <c r="L137" i="7"/>
  <c r="L165" i="7" s="1"/>
  <c r="M154" i="7"/>
  <c r="M137" i="7"/>
  <c r="X92" i="47"/>
  <c r="AL92" i="47"/>
  <c r="AG23" i="7"/>
  <c r="BI43" i="25"/>
  <c r="AK179" i="47"/>
  <c r="AK162" i="65" s="1"/>
  <c r="AY43" i="25"/>
  <c r="AD179" i="47"/>
  <c r="AD162" i="65" s="1"/>
  <c r="AO43" i="25"/>
  <c r="W179" i="47"/>
  <c r="W162" i="65" s="1"/>
  <c r="B118" i="7"/>
  <c r="C35" i="7"/>
  <c r="C123" i="7" s="1"/>
  <c r="C129" i="7" s="1"/>
  <c r="I19" i="7"/>
  <c r="I153" i="7" s="1"/>
  <c r="I23" i="7"/>
  <c r="P23" i="7"/>
  <c r="AR23" i="7" s="1"/>
  <c r="AG88" i="7"/>
  <c r="N88" i="7"/>
  <c r="S88" i="7"/>
  <c r="AA88" i="7"/>
  <c r="AI88" i="7"/>
  <c r="X88" i="7"/>
  <c r="Q88" i="7"/>
  <c r="Y88" i="7"/>
  <c r="AC88" i="7"/>
  <c r="Z88" i="7"/>
  <c r="R88" i="7"/>
  <c r="AH88" i="7"/>
  <c r="AF88" i="7"/>
  <c r="AB88" i="7"/>
  <c r="V88" i="7"/>
  <c r="L88" i="7"/>
  <c r="O88" i="7"/>
  <c r="T88" i="7"/>
  <c r="M88" i="7"/>
  <c r="U88" i="7"/>
  <c r="AE88" i="7"/>
  <c r="AA19" i="7"/>
  <c r="AA153" i="7" s="1"/>
  <c r="AD19" i="7"/>
  <c r="AD153" i="7" s="1"/>
  <c r="K19" i="7"/>
  <c r="K153" i="7" s="1"/>
  <c r="K89" i="7"/>
  <c r="M107" i="7"/>
  <c r="M127" i="7" s="1"/>
  <c r="U47" i="7"/>
  <c r="U36" i="7"/>
  <c r="O47" i="7"/>
  <c r="O36" i="7"/>
  <c r="AL47" i="7"/>
  <c r="AU47" i="7" s="1"/>
  <c r="AL36" i="7"/>
  <c r="AU36" i="7" s="1"/>
  <c r="AI47" i="7"/>
  <c r="AI36" i="7"/>
  <c r="AF47" i="7"/>
  <c r="AE92" i="47"/>
  <c r="AF36" i="7"/>
  <c r="AE47" i="7"/>
  <c r="AE36" i="7"/>
  <c r="Q47" i="7"/>
  <c r="Q36" i="7"/>
  <c r="T47" i="7"/>
  <c r="T36" i="7"/>
  <c r="M47" i="7"/>
  <c r="M36" i="7"/>
  <c r="R47" i="7"/>
  <c r="R36" i="7"/>
  <c r="Q92" i="47"/>
  <c r="AE89" i="47"/>
  <c r="J12" i="47"/>
  <c r="Y107" i="7"/>
  <c r="Y127" i="7" s="1"/>
  <c r="AD100" i="7"/>
  <c r="AT100" i="7" s="1"/>
  <c r="AD99" i="7"/>
  <c r="AT99" i="7" s="1"/>
  <c r="I100" i="7"/>
  <c r="AQ100" i="7" s="1"/>
  <c r="I99" i="7"/>
  <c r="AQ99" i="7" s="1"/>
  <c r="P100" i="7"/>
  <c r="AR100" i="7" s="1"/>
  <c r="P99" i="7"/>
  <c r="AR99" i="7" s="1"/>
  <c r="W100" i="7"/>
  <c r="AS100" i="7" s="1"/>
  <c r="W99" i="7"/>
  <c r="AS99" i="7" s="1"/>
  <c r="AL100" i="7"/>
  <c r="AU100" i="7" s="1"/>
  <c r="AL99" i="7"/>
  <c r="AU99" i="7" s="1"/>
  <c r="AL101" i="7"/>
  <c r="AU101" i="7" s="1"/>
  <c r="AN239" i="47"/>
  <c r="AI107" i="7"/>
  <c r="AI127" i="7" s="1"/>
  <c r="L107" i="7"/>
  <c r="L127" i="7" s="1"/>
  <c r="AD101" i="7"/>
  <c r="AT101" i="7" s="1"/>
  <c r="I101" i="7"/>
  <c r="AQ101" i="7" s="1"/>
  <c r="P101" i="7"/>
  <c r="AR101" i="7" s="1"/>
  <c r="W101" i="7"/>
  <c r="AS101" i="7" s="1"/>
  <c r="C89" i="7"/>
  <c r="C88" i="7"/>
  <c r="D89" i="7"/>
  <c r="D88" i="7"/>
  <c r="E89" i="7"/>
  <c r="F89" i="7"/>
  <c r="F88" i="7"/>
  <c r="E47" i="7"/>
  <c r="AG19" i="7"/>
  <c r="AG153" i="7" s="1"/>
  <c r="P19" i="7"/>
  <c r="AL12" i="47"/>
  <c r="J89" i="47"/>
  <c r="BV79" i="25"/>
  <c r="BW79" i="25"/>
  <c r="BX79" i="25"/>
  <c r="BY79" i="25"/>
  <c r="BZ79" i="25"/>
  <c r="AK120" i="7"/>
  <c r="W35" i="7"/>
  <c r="AE35" i="7"/>
  <c r="AE123" i="7" s="1"/>
  <c r="AH35" i="7"/>
  <c r="AH123" i="7" s="1"/>
  <c r="R35" i="7"/>
  <c r="R123" i="7" s="1"/>
  <c r="H35" i="7"/>
  <c r="H123" i="7" s="1"/>
  <c r="Z35" i="7"/>
  <c r="Z123" i="7" s="1"/>
  <c r="Z129" i="7" s="1"/>
  <c r="S35" i="7"/>
  <c r="S123" i="7" s="1"/>
  <c r="N35" i="7"/>
  <c r="N123" i="7" s="1"/>
  <c r="Q35" i="7"/>
  <c r="Q123" i="7" s="1"/>
  <c r="D35" i="7"/>
  <c r="D123" i="7" s="1"/>
  <c r="D129" i="7" s="1"/>
  <c r="L35" i="7"/>
  <c r="L123" i="7" s="1"/>
  <c r="M35" i="7"/>
  <c r="M123" i="7" s="1"/>
  <c r="U35" i="7"/>
  <c r="U123" i="7" s="1"/>
  <c r="O35" i="7"/>
  <c r="O123" i="7" s="1"/>
  <c r="AB35" i="7"/>
  <c r="AB123" i="7" s="1"/>
  <c r="AB129" i="7" s="1"/>
  <c r="F35" i="7"/>
  <c r="F123" i="7" s="1"/>
  <c r="X35" i="7"/>
  <c r="X123" i="7" s="1"/>
  <c r="G35" i="7"/>
  <c r="G123" i="7" s="1"/>
  <c r="V35" i="7"/>
  <c r="V123" i="7" s="1"/>
  <c r="L51" i="7"/>
  <c r="L124" i="7" s="1"/>
  <c r="G51" i="7"/>
  <c r="G124" i="7" s="1"/>
  <c r="AC51" i="7"/>
  <c r="AC124" i="7" s="1"/>
  <c r="S51" i="7"/>
  <c r="S124" i="7" s="1"/>
  <c r="Y51" i="7"/>
  <c r="Y124" i="7" s="1"/>
  <c r="H51" i="7"/>
  <c r="H124" i="7" s="1"/>
  <c r="N51" i="7"/>
  <c r="N124" i="7" s="1"/>
  <c r="X51" i="7"/>
  <c r="X124" i="7" s="1"/>
  <c r="AG51" i="7"/>
  <c r="AG124" i="7" s="1"/>
  <c r="AA51" i="7"/>
  <c r="AA124" i="7" s="1"/>
  <c r="K51" i="7"/>
  <c r="K124" i="7" s="1"/>
  <c r="F51" i="7"/>
  <c r="F124" i="7" s="1"/>
  <c r="Q12" i="47"/>
  <c r="AL40" i="7"/>
  <c r="H89" i="7"/>
  <c r="AP237" i="47"/>
  <c r="AO237" i="47"/>
  <c r="W237" i="47"/>
  <c r="W93" i="65" s="1"/>
  <c r="M89" i="7"/>
  <c r="L89" i="7"/>
  <c r="Y89" i="7"/>
  <c r="AI89" i="7"/>
  <c r="Q138" i="47"/>
  <c r="AD237" i="47"/>
  <c r="AD93" i="65" s="1"/>
  <c r="AK237" i="47"/>
  <c r="AK93" i="65" s="1"/>
  <c r="P237" i="47"/>
  <c r="P93" i="65" s="1"/>
  <c r="U89" i="7"/>
  <c r="X89" i="7"/>
  <c r="AE138" i="47"/>
  <c r="Q89" i="7"/>
  <c r="X138" i="47"/>
  <c r="AF89" i="7"/>
  <c r="AH89" i="7"/>
  <c r="AO138" i="47"/>
  <c r="AA89" i="7"/>
  <c r="T89" i="7"/>
  <c r="AC89" i="7"/>
  <c r="N89" i="7"/>
  <c r="AB89" i="7"/>
  <c r="O89" i="7"/>
  <c r="AE89" i="7"/>
  <c r="AL138" i="47"/>
  <c r="Z89" i="7"/>
  <c r="V89" i="7"/>
  <c r="R89" i="7"/>
  <c r="S89" i="7"/>
  <c r="AP138" i="47"/>
  <c r="U40" i="7"/>
  <c r="U136" i="7" s="1"/>
  <c r="U166" i="7" s="1"/>
  <c r="E40" i="7"/>
  <c r="AI40" i="7"/>
  <c r="AI136" i="7" s="1"/>
  <c r="AI166" i="7" s="1"/>
  <c r="AP89" i="47"/>
  <c r="AE40" i="7"/>
  <c r="AE136" i="7" s="1"/>
  <c r="AE166" i="7" s="1"/>
  <c r="R40" i="7"/>
  <c r="R136" i="7" s="1"/>
  <c r="R166" i="7" s="1"/>
  <c r="T40" i="7"/>
  <c r="T136" i="7" s="1"/>
  <c r="T166" i="7" s="1"/>
  <c r="M40" i="7"/>
  <c r="M136" i="7" s="1"/>
  <c r="M166" i="7" s="1"/>
  <c r="I13" i="7"/>
  <c r="P12" i="47"/>
  <c r="P13" i="7"/>
  <c r="AR13" i="7" s="1"/>
  <c r="W12" i="47"/>
  <c r="K13" i="7"/>
  <c r="AG13" i="7"/>
  <c r="AA13" i="7"/>
  <c r="AD13" i="7"/>
  <c r="AK12" i="47"/>
  <c r="AE141" i="47"/>
  <c r="AE196" i="65" s="1"/>
  <c r="W141" i="47"/>
  <c r="W196" i="65" s="1"/>
  <c r="X141" i="47"/>
  <c r="X196" i="65" s="1"/>
  <c r="AP141" i="47"/>
  <c r="AG89" i="7"/>
  <c r="J89" i="7"/>
  <c r="O40" i="7"/>
  <c r="O136" i="7" s="1"/>
  <c r="O166" i="7" s="1"/>
  <c r="AF40" i="7"/>
  <c r="AF136" i="7" s="1"/>
  <c r="AF166" i="7" s="1"/>
  <c r="Q40" i="7"/>
  <c r="Q136" i="7" s="1"/>
  <c r="Q166" i="7" s="1"/>
  <c r="T123" i="47"/>
  <c r="AE123" i="47"/>
  <c r="AB123" i="47"/>
  <c r="J123" i="47"/>
  <c r="J23" i="65" s="1"/>
  <c r="L123" i="47"/>
  <c r="Q141" i="47"/>
  <c r="Q196" i="65" s="1"/>
  <c r="Q123" i="47"/>
  <c r="BM100" i="25"/>
  <c r="BN7" i="42"/>
  <c r="BN59" i="42" s="1"/>
  <c r="BN67" i="42" s="1"/>
  <c r="AP91" i="47"/>
  <c r="AI119" i="47"/>
  <c r="AJ6" i="43"/>
  <c r="AI6" i="43"/>
  <c r="AL6" i="43"/>
  <c r="BM6" i="42"/>
  <c r="AK141" i="47"/>
  <c r="AK196" i="65" s="1"/>
  <c r="AH141" i="47"/>
  <c r="AH196" i="65" s="1"/>
  <c r="AD141" i="47"/>
  <c r="AD196" i="65" s="1"/>
  <c r="AA141" i="47"/>
  <c r="AA196" i="65" s="1"/>
  <c r="T141" i="47"/>
  <c r="T196" i="65" s="1"/>
  <c r="U119" i="47"/>
  <c r="O123" i="47"/>
  <c r="M123" i="47"/>
  <c r="AL206" i="47"/>
  <c r="BN7" i="43"/>
  <c r="BN64" i="43" s="1"/>
  <c r="BN74" i="43" s="1"/>
  <c r="AB119" i="47"/>
  <c r="AP119" i="47"/>
  <c r="X119" i="47"/>
  <c r="R123" i="47"/>
  <c r="AH123" i="47"/>
  <c r="W123" i="47"/>
  <c r="W23" i="65" s="1"/>
  <c r="AK123" i="47"/>
  <c r="AK23" i="65" s="1"/>
  <c r="AN123" i="47"/>
  <c r="BD6" i="43"/>
  <c r="BB6" i="45"/>
  <c r="P141" i="47"/>
  <c r="P196" i="65" s="1"/>
  <c r="O208" i="47"/>
  <c r="S208" i="47"/>
  <c r="AG208" i="47"/>
  <c r="AP208" i="47"/>
  <c r="AP206" i="47"/>
  <c r="AO208" i="47"/>
  <c r="AO206" i="47"/>
  <c r="L208" i="47"/>
  <c r="Z208" i="47"/>
  <c r="X208" i="47"/>
  <c r="V208" i="47"/>
  <c r="AN208" i="47"/>
  <c r="AJ208" i="47"/>
  <c r="AD6" i="25"/>
  <c r="AA8" i="47"/>
  <c r="L8" i="47"/>
  <c r="Q209" i="47"/>
  <c r="Q208" i="47"/>
  <c r="AL209" i="47"/>
  <c r="AL208" i="47"/>
  <c r="AE209" i="47"/>
  <c r="AE208" i="47"/>
  <c r="AC209" i="47"/>
  <c r="AC208" i="47"/>
  <c r="J208" i="47"/>
  <c r="J220" i="65" s="1"/>
  <c r="AB209" i="47"/>
  <c r="P122" i="47"/>
  <c r="P123" i="47"/>
  <c r="AB6" i="43"/>
  <c r="T8" i="47"/>
  <c r="V8" i="47"/>
  <c r="AM6" i="43"/>
  <c r="AB8" i="47"/>
  <c r="AP8" i="47"/>
  <c r="X8" i="47"/>
  <c r="AL8" i="47"/>
  <c r="AK122" i="47"/>
  <c r="AO7" i="45"/>
  <c r="W122" i="47"/>
  <c r="R122" i="47"/>
  <c r="AP209" i="47"/>
  <c r="AM209" i="47"/>
  <c r="AO209" i="47"/>
  <c r="AH209" i="47"/>
  <c r="Z209" i="47"/>
  <c r="AI209" i="47"/>
  <c r="V209" i="47"/>
  <c r="AN209" i="47"/>
  <c r="U209" i="47"/>
  <c r="T209" i="47"/>
  <c r="Y209" i="47"/>
  <c r="R209" i="47"/>
  <c r="AA209" i="47"/>
  <c r="AF209" i="47"/>
  <c r="AJ209" i="47"/>
  <c r="X209" i="47"/>
  <c r="S209" i="47"/>
  <c r="AG209" i="47"/>
  <c r="BC6" i="43"/>
  <c r="AN6" i="25"/>
  <c r="R6" i="25"/>
  <c r="AM6" i="25"/>
  <c r="AS6" i="25"/>
  <c r="BC6" i="25"/>
  <c r="AO7" i="42"/>
  <c r="AR6" i="42"/>
  <c r="AD6" i="43"/>
  <c r="Z6" i="45"/>
  <c r="AR100" i="25"/>
  <c r="X6" i="42"/>
  <c r="BG6" i="43"/>
  <c r="BX7" i="45"/>
  <c r="AH6" i="45"/>
  <c r="AE60" i="42"/>
  <c r="AY60" i="42"/>
  <c r="AJ6" i="25"/>
  <c r="BI70" i="43"/>
  <c r="AW6" i="25"/>
  <c r="BE6" i="45"/>
  <c r="AT7" i="45"/>
  <c r="Y26" i="7" s="1"/>
  <c r="BF7" i="43"/>
  <c r="AL90" i="47" s="1"/>
  <c r="AL5" i="65" s="1"/>
  <c r="Q6" i="43"/>
  <c r="AN7" i="43"/>
  <c r="X90" i="47" s="1"/>
  <c r="X5" i="65" s="1"/>
  <c r="AX6" i="25"/>
  <c r="BG103" i="25"/>
  <c r="BG105" i="25" s="1"/>
  <c r="BD103" i="25"/>
  <c r="BD105" i="25" s="1"/>
  <c r="AK103" i="25"/>
  <c r="AK105" i="25" s="1"/>
  <c r="AV6" i="25"/>
  <c r="AS103" i="25"/>
  <c r="BD6" i="25"/>
  <c r="T6" i="25"/>
  <c r="BF6" i="25"/>
  <c r="AB6" i="25"/>
  <c r="AB103" i="25"/>
  <c r="Y222" i="47"/>
  <c r="AH104" i="25"/>
  <c r="BX104" i="25" s="1"/>
  <c r="BZ53" i="25"/>
  <c r="AB104" i="25"/>
  <c r="J219" i="47"/>
  <c r="P104" i="25"/>
  <c r="BY53" i="25"/>
  <c r="X104" i="25"/>
  <c r="N104" i="25"/>
  <c r="AS104" i="25"/>
  <c r="R104" i="25"/>
  <c r="BG6" i="25"/>
  <c r="AV103" i="25"/>
  <c r="AV105" i="25" s="1"/>
  <c r="AE7" i="42"/>
  <c r="X100" i="25"/>
  <c r="BY7" i="42"/>
  <c r="BI7" i="45"/>
  <c r="BI7" i="42"/>
  <c r="BI59" i="42" s="1"/>
  <c r="BI67" i="42" s="1"/>
  <c r="BB100" i="25"/>
  <c r="AA6" i="25"/>
  <c r="AV6" i="45"/>
  <c r="Y103" i="25"/>
  <c r="Y105" i="25" s="1"/>
  <c r="AA103" i="25"/>
  <c r="AA105" i="25" s="1"/>
  <c r="BF103" i="25"/>
  <c r="BF105" i="25" s="1"/>
  <c r="AE7" i="45"/>
  <c r="AM103" i="25"/>
  <c r="AM105" i="25" s="1"/>
  <c r="AD103" i="25"/>
  <c r="AD105" i="25" s="1"/>
  <c r="AW103" i="25"/>
  <c r="AW105" i="25" s="1"/>
  <c r="BC103" i="25"/>
  <c r="BC105" i="25" s="1"/>
  <c r="BM6" i="43"/>
  <c r="J98" i="47"/>
  <c r="X6" i="45"/>
  <c r="AE203" i="47"/>
  <c r="AJ103" i="25"/>
  <c r="AJ105" i="25" s="1"/>
  <c r="BZ7" i="45"/>
  <c r="BV7" i="43"/>
  <c r="CA7" i="43"/>
  <c r="CB39" i="25"/>
  <c r="X203" i="47"/>
  <c r="BX53" i="25"/>
  <c r="Q203" i="47"/>
  <c r="BW53" i="25"/>
  <c r="B89" i="7"/>
  <c r="BV53" i="25"/>
  <c r="BZ7" i="42"/>
  <c r="BW7" i="42"/>
  <c r="BY142" i="45"/>
  <c r="CB142" i="45" s="1"/>
  <c r="BW7" i="45"/>
  <c r="CB127" i="45"/>
  <c r="CB36" i="43"/>
  <c r="CB64" i="43"/>
  <c r="AH7" i="43"/>
  <c r="BX74" i="43"/>
  <c r="BB7" i="43"/>
  <c r="BZ74" i="43"/>
  <c r="AR7" i="43"/>
  <c r="BY74" i="43"/>
  <c r="X7" i="43"/>
  <c r="BW74" i="43"/>
  <c r="BX7" i="42"/>
  <c r="AH100" i="25"/>
  <c r="AH6" i="42"/>
  <c r="BB6" i="42"/>
  <c r="CA7" i="42"/>
  <c r="AK6" i="25"/>
  <c r="AX103" i="25"/>
  <c r="AX105" i="25" s="1"/>
  <c r="AC103" i="25"/>
  <c r="AC105" i="25" s="1"/>
  <c r="AC6" i="25"/>
  <c r="AN103" i="25"/>
  <c r="AN105" i="25" s="1"/>
  <c r="P6" i="25"/>
  <c r="AU103" i="25"/>
  <c r="AU105" i="25" s="1"/>
  <c r="AU6" i="25"/>
  <c r="BE103" i="25"/>
  <c r="BE105" i="25" s="1"/>
  <c r="BE6" i="25"/>
  <c r="AM92" i="7"/>
  <c r="AL103" i="25"/>
  <c r="AL105" i="25" s="1"/>
  <c r="AL6" i="25"/>
  <c r="AT103" i="25"/>
  <c r="AT105" i="25" s="1"/>
  <c r="AT6" i="25"/>
  <c r="L178" i="47"/>
  <c r="L159" i="65" s="1"/>
  <c r="O6" i="25"/>
  <c r="AX7" i="45"/>
  <c r="AC26" i="7" s="1"/>
  <c r="AI6" i="25"/>
  <c r="AI103" i="25"/>
  <c r="AI105" i="25" s="1"/>
  <c r="AT100" i="25"/>
  <c r="AT102" i="25" s="1"/>
  <c r="AT6" i="42"/>
  <c r="AY7" i="42"/>
  <c r="BQ36" i="43"/>
  <c r="U127" i="45"/>
  <c r="U142" i="45" s="1"/>
  <c r="U6" i="45"/>
  <c r="AY135" i="45"/>
  <c r="M53" i="45"/>
  <c r="Z5" i="42"/>
  <c r="Z5" i="43"/>
  <c r="AR63" i="7" l="1"/>
  <c r="AS63" i="7"/>
  <c r="AT85" i="7"/>
  <c r="AP63" i="7"/>
  <c r="U7" i="25"/>
  <c r="W7" i="25" s="1"/>
  <c r="E85" i="7"/>
  <c r="AP85" i="7" s="1"/>
  <c r="AE7" i="25"/>
  <c r="J85" i="7"/>
  <c r="AQ85" i="7" s="1"/>
  <c r="AR85" i="7"/>
  <c r="AS85" i="7"/>
  <c r="Q23" i="65"/>
  <c r="AS26" i="7"/>
  <c r="AR29" i="7"/>
  <c r="P158" i="7"/>
  <c r="AR158" i="7" s="1"/>
  <c r="AQ153" i="7"/>
  <c r="AR19" i="7"/>
  <c r="P153" i="7"/>
  <c r="AR153" i="7" s="1"/>
  <c r="AT153" i="7"/>
  <c r="P150" i="7"/>
  <c r="AR150" i="7" s="1"/>
  <c r="AT29" i="7"/>
  <c r="AD158" i="7"/>
  <c r="AT158" i="7" s="1"/>
  <c r="AQ29" i="7"/>
  <c r="I158" i="7"/>
  <c r="AQ158" i="7" s="1"/>
  <c r="AI11" i="47"/>
  <c r="AC29" i="7"/>
  <c r="AC158" i="7" s="1"/>
  <c r="AI9" i="47"/>
  <c r="AI23" i="65" s="1"/>
  <c r="AQ11" i="7"/>
  <c r="Y11" i="7"/>
  <c r="Y29" i="7"/>
  <c r="AE9" i="47"/>
  <c r="AE23" i="65" s="1"/>
  <c r="AP145" i="7"/>
  <c r="K145" i="7"/>
  <c r="K150" i="7"/>
  <c r="AA145" i="7"/>
  <c r="AA150" i="7"/>
  <c r="AP150" i="7"/>
  <c r="AG145" i="7"/>
  <c r="AG150" i="7"/>
  <c r="I145" i="7"/>
  <c r="I150" i="7"/>
  <c r="AD145" i="7"/>
  <c r="AD150" i="7"/>
  <c r="AG148" i="7"/>
  <c r="AP148" i="7"/>
  <c r="K148" i="7"/>
  <c r="AE11" i="47"/>
  <c r="AE25" i="65" s="1"/>
  <c r="AC11" i="7"/>
  <c r="AG160" i="7"/>
  <c r="AT160" i="7" s="1"/>
  <c r="AT11" i="7"/>
  <c r="AR10" i="7"/>
  <c r="P145" i="7"/>
  <c r="AR145" i="7" s="1"/>
  <c r="Y6" i="7"/>
  <c r="Y6" i="25"/>
  <c r="Y109" i="25" s="1"/>
  <c r="AT9" i="7"/>
  <c r="Q6" i="25"/>
  <c r="E88" i="7"/>
  <c r="E93" i="7" s="1"/>
  <c r="E126" i="7" s="1"/>
  <c r="AG200" i="65"/>
  <c r="T222" i="65"/>
  <c r="T200" i="65"/>
  <c r="Q171" i="65"/>
  <c r="Q192" i="65"/>
  <c r="AE171" i="65"/>
  <c r="AE192" i="65"/>
  <c r="J199" i="65"/>
  <c r="J213" i="65"/>
  <c r="S200" i="65"/>
  <c r="AA222" i="65"/>
  <c r="AA200" i="65"/>
  <c r="U200" i="65"/>
  <c r="Z200" i="65"/>
  <c r="AC220" i="65"/>
  <c r="AC199" i="65"/>
  <c r="AL220" i="65"/>
  <c r="AL199" i="65"/>
  <c r="AJ220" i="65"/>
  <c r="AJ199" i="65"/>
  <c r="S220" i="65"/>
  <c r="S199" i="65"/>
  <c r="AJ192" i="65"/>
  <c r="W171" i="65"/>
  <c r="W192" i="65"/>
  <c r="O192" i="65"/>
  <c r="W95" i="65"/>
  <c r="V200" i="65"/>
  <c r="X222" i="65"/>
  <c r="X200" i="65"/>
  <c r="R200" i="65"/>
  <c r="AN200" i="65"/>
  <c r="AY200" i="65" s="1"/>
  <c r="AH222" i="65"/>
  <c r="AH200" i="65"/>
  <c r="AC200" i="65"/>
  <c r="AL222" i="65"/>
  <c r="AL200" i="65"/>
  <c r="AN220" i="65"/>
  <c r="AN199" i="65"/>
  <c r="Z220" i="65"/>
  <c r="Z199" i="65"/>
  <c r="O220" i="65"/>
  <c r="O199" i="65"/>
  <c r="X176" i="65"/>
  <c r="X97" i="65"/>
  <c r="Q176" i="65"/>
  <c r="Q97" i="65"/>
  <c r="AN171" i="65"/>
  <c r="AY171" i="65" s="1"/>
  <c r="AN192" i="65"/>
  <c r="AY192" i="65" s="1"/>
  <c r="Y171" i="65"/>
  <c r="Y192" i="65"/>
  <c r="R171" i="65"/>
  <c r="R192" i="65"/>
  <c r="P95" i="65"/>
  <c r="Y200" i="65"/>
  <c r="AB200" i="65"/>
  <c r="AE220" i="65"/>
  <c r="AE199" i="65"/>
  <c r="Q220" i="65"/>
  <c r="Q199" i="65"/>
  <c r="V220" i="65"/>
  <c r="V199" i="65"/>
  <c r="AG220" i="65"/>
  <c r="AG199" i="65"/>
  <c r="AL158" i="65"/>
  <c r="AL195" i="65"/>
  <c r="AL176" i="65"/>
  <c r="AL97" i="65"/>
  <c r="K171" i="65"/>
  <c r="K192" i="65"/>
  <c r="AD171" i="65"/>
  <c r="AD192" i="65"/>
  <c r="AC192" i="65"/>
  <c r="AM171" i="65"/>
  <c r="AM192" i="65"/>
  <c r="J171" i="65"/>
  <c r="J192" i="65"/>
  <c r="AK95" i="65"/>
  <c r="AD95" i="65"/>
  <c r="X171" i="65"/>
  <c r="X192" i="65"/>
  <c r="AJ200" i="65"/>
  <c r="AF200" i="65"/>
  <c r="AI200" i="65"/>
  <c r="AM200" i="65"/>
  <c r="AE222" i="65"/>
  <c r="AE200" i="65"/>
  <c r="Q222" i="65"/>
  <c r="Q200" i="65"/>
  <c r="X220" i="65"/>
  <c r="X199" i="65"/>
  <c r="L220" i="65"/>
  <c r="L199" i="65"/>
  <c r="AE176" i="65"/>
  <c r="AE97" i="65"/>
  <c r="V192" i="65"/>
  <c r="AF171" i="65"/>
  <c r="AF192" i="65"/>
  <c r="AK171" i="65"/>
  <c r="AK192" i="65"/>
  <c r="AF140" i="7"/>
  <c r="AP40" i="7"/>
  <c r="E136" i="7"/>
  <c r="AP136" i="7" s="1"/>
  <c r="T140" i="7"/>
  <c r="AI140" i="7"/>
  <c r="AU40" i="7"/>
  <c r="AL136" i="7"/>
  <c r="X36" i="65"/>
  <c r="X22" i="65"/>
  <c r="P35" i="65"/>
  <c r="P21" i="65"/>
  <c r="J35" i="65"/>
  <c r="J21" i="65"/>
  <c r="J10" i="65"/>
  <c r="J26" i="65"/>
  <c r="X27" i="65"/>
  <c r="X13" i="65"/>
  <c r="W41" i="65"/>
  <c r="W7" i="65"/>
  <c r="N23" i="65"/>
  <c r="AL33" i="65"/>
  <c r="AL23" i="65"/>
  <c r="X11" i="65"/>
  <c r="T22" i="65"/>
  <c r="P8" i="65"/>
  <c r="P20" i="65"/>
  <c r="L22" i="65"/>
  <c r="AN21" i="65"/>
  <c r="Q35" i="65"/>
  <c r="Q21" i="65"/>
  <c r="W10" i="65"/>
  <c r="W26" i="65"/>
  <c r="AL10" i="65"/>
  <c r="AL26" i="65"/>
  <c r="P33" i="65"/>
  <c r="P23" i="65"/>
  <c r="P41" i="65"/>
  <c r="P7" i="65"/>
  <c r="AE9" i="65"/>
  <c r="X35" i="65"/>
  <c r="J44" i="65"/>
  <c r="J18" i="65"/>
  <c r="AK8" i="65"/>
  <c r="AK20" i="65"/>
  <c r="AA22" i="65"/>
  <c r="AK21" i="65"/>
  <c r="X31" i="65"/>
  <c r="X15" i="65"/>
  <c r="AE35" i="65"/>
  <c r="AE21" i="65"/>
  <c r="Q10" i="65"/>
  <c r="Q26" i="65"/>
  <c r="Q27" i="65"/>
  <c r="Q13" i="65"/>
  <c r="AE27" i="65"/>
  <c r="AE13" i="65"/>
  <c r="J41" i="65"/>
  <c r="J7" i="65"/>
  <c r="U23" i="65"/>
  <c r="AK9" i="65"/>
  <c r="AK25" i="65"/>
  <c r="J11" i="65"/>
  <c r="AE31" i="65"/>
  <c r="W8" i="65"/>
  <c r="W20" i="65"/>
  <c r="AL36" i="65"/>
  <c r="AL22" i="65"/>
  <c r="W35" i="65"/>
  <c r="W21" i="65"/>
  <c r="L21" i="65"/>
  <c r="AK10" i="65"/>
  <c r="AK26" i="65"/>
  <c r="P10" i="65"/>
  <c r="P26" i="65"/>
  <c r="AL27" i="65"/>
  <c r="AL13" i="65"/>
  <c r="AL11" i="65"/>
  <c r="AL35" i="65"/>
  <c r="Q11" i="65"/>
  <c r="BV7" i="25"/>
  <c r="P131" i="65"/>
  <c r="P102" i="65"/>
  <c r="AN117" i="65"/>
  <c r="AN141" i="65"/>
  <c r="AY141" i="65" s="1"/>
  <c r="AD101" i="65"/>
  <c r="AD133" i="65"/>
  <c r="L117" i="65"/>
  <c r="L141" i="65"/>
  <c r="AH131" i="65"/>
  <c r="AH102" i="65"/>
  <c r="X131" i="65"/>
  <c r="X102" i="65"/>
  <c r="AE131" i="65"/>
  <c r="AE102" i="65"/>
  <c r="AG117" i="65"/>
  <c r="AG141" i="65"/>
  <c r="T131" i="65"/>
  <c r="T102" i="65"/>
  <c r="AK131" i="65"/>
  <c r="AK102" i="65"/>
  <c r="Q131" i="65"/>
  <c r="Q102" i="65"/>
  <c r="AA131" i="65"/>
  <c r="AA102" i="65"/>
  <c r="W131" i="65"/>
  <c r="W102" i="65"/>
  <c r="S117" i="65"/>
  <c r="S141" i="65"/>
  <c r="AD131" i="65"/>
  <c r="AD102" i="65"/>
  <c r="W101" i="65"/>
  <c r="W133" i="65"/>
  <c r="AK101" i="65"/>
  <c r="AK133" i="65"/>
  <c r="Z117" i="65"/>
  <c r="Z141" i="65"/>
  <c r="AT6" i="7"/>
  <c r="AD148" i="7"/>
  <c r="AC10" i="7"/>
  <c r="AC6" i="7"/>
  <c r="P148" i="7"/>
  <c r="AR148" i="7" s="1"/>
  <c r="AR6" i="7"/>
  <c r="AA161" i="7"/>
  <c r="AS161" i="7" s="1"/>
  <c r="AA148" i="7"/>
  <c r="I148" i="7"/>
  <c r="AQ6" i="7"/>
  <c r="J88" i="7"/>
  <c r="BW7" i="25"/>
  <c r="U48" i="25"/>
  <c r="AO48" i="25"/>
  <c r="AD90" i="47"/>
  <c r="AD5" i="65" s="1"/>
  <c r="P90" i="47"/>
  <c r="P5" i="65" s="1"/>
  <c r="W43" i="25"/>
  <c r="O178" i="47"/>
  <c r="O159" i="65" s="1"/>
  <c r="W90" i="47"/>
  <c r="W5" i="65" s="1"/>
  <c r="AK90" i="47"/>
  <c r="AK5" i="65" s="1"/>
  <c r="AA136" i="7"/>
  <c r="AA166" i="7" s="1"/>
  <c r="AQ10" i="7"/>
  <c r="AT10" i="7"/>
  <c r="AB9" i="47"/>
  <c r="Y10" i="7"/>
  <c r="H166" i="7"/>
  <c r="AG136" i="7"/>
  <c r="AG166" i="7" s="1"/>
  <c r="AN176" i="65"/>
  <c r="AQ19" i="7"/>
  <c r="AP89" i="7"/>
  <c r="AG127" i="7"/>
  <c r="E134" i="7"/>
  <c r="AP134" i="7" s="1"/>
  <c r="AP47" i="7"/>
  <c r="AT13" i="7"/>
  <c r="AQ13" i="7"/>
  <c r="AT23" i="7"/>
  <c r="B129" i="7"/>
  <c r="AP123" i="7"/>
  <c r="W123" i="7"/>
  <c r="AP137" i="7"/>
  <c r="AQ23" i="7"/>
  <c r="AT19" i="7"/>
  <c r="AQ9" i="7"/>
  <c r="AP35" i="7"/>
  <c r="AP149" i="7"/>
  <c r="AP154" i="7"/>
  <c r="AP144" i="7"/>
  <c r="AP156" i="7"/>
  <c r="AP151" i="7"/>
  <c r="H93" i="7"/>
  <c r="H126" i="7" s="1"/>
  <c r="K88" i="7"/>
  <c r="K93" i="7" s="1"/>
  <c r="K126" i="7" s="1"/>
  <c r="K130" i="7" s="1"/>
  <c r="AK85" i="47"/>
  <c r="AH38" i="7"/>
  <c r="W38" i="7"/>
  <c r="AS38" i="7" s="1"/>
  <c r="AD85" i="47"/>
  <c r="V38" i="7"/>
  <c r="P38" i="7"/>
  <c r="Q85" i="47"/>
  <c r="I38" i="7"/>
  <c r="AQ38" i="7" s="1"/>
  <c r="AL85" i="47"/>
  <c r="AD38" i="7"/>
  <c r="AG22" i="47"/>
  <c r="Y9" i="7"/>
  <c r="AD9" i="47"/>
  <c r="K136" i="7"/>
  <c r="K166" i="7" s="1"/>
  <c r="AH22" i="47"/>
  <c r="AC9" i="7"/>
  <c r="D142" i="7"/>
  <c r="AB142" i="7"/>
  <c r="C142" i="7"/>
  <c r="O142" i="7"/>
  <c r="N142" i="7"/>
  <c r="P151" i="7"/>
  <c r="AR151" i="7" s="1"/>
  <c r="P156" i="7"/>
  <c r="AR156" i="7" s="1"/>
  <c r="AG151" i="7"/>
  <c r="AG156" i="7"/>
  <c r="Z142" i="7"/>
  <c r="F142" i="7"/>
  <c r="U142" i="7"/>
  <c r="V142" i="7"/>
  <c r="H142" i="7"/>
  <c r="AA151" i="7"/>
  <c r="AA156" i="7"/>
  <c r="AD151" i="7"/>
  <c r="AD156" i="7"/>
  <c r="K151" i="7"/>
  <c r="K156" i="7"/>
  <c r="I151" i="7"/>
  <c r="I156" i="7"/>
  <c r="S142" i="7"/>
  <c r="AG144" i="7"/>
  <c r="AG149" i="7"/>
  <c r="K144" i="7"/>
  <c r="K149" i="7"/>
  <c r="X142" i="7"/>
  <c r="AH142" i="7"/>
  <c r="R142" i="7"/>
  <c r="P144" i="7"/>
  <c r="AR144" i="7" s="1"/>
  <c r="P149" i="7"/>
  <c r="AR149" i="7" s="1"/>
  <c r="AD144" i="7"/>
  <c r="AD149" i="7"/>
  <c r="I144" i="7"/>
  <c r="I149" i="7"/>
  <c r="M142" i="7"/>
  <c r="L142" i="7"/>
  <c r="W142" i="7"/>
  <c r="G142" i="7"/>
  <c r="AA144" i="7"/>
  <c r="AA149" i="7"/>
  <c r="Q142" i="7"/>
  <c r="AE142" i="7"/>
  <c r="N93" i="7"/>
  <c r="N126" i="7" s="1"/>
  <c r="N130" i="7" s="1"/>
  <c r="P203" i="47"/>
  <c r="AD22" i="47"/>
  <c r="AD47" i="65" s="1"/>
  <c r="X85" i="47"/>
  <c r="AE85" i="47"/>
  <c r="AK22" i="47"/>
  <c r="AK47" i="65" s="1"/>
  <c r="O93" i="7"/>
  <c r="O126" i="7" s="1"/>
  <c r="O130" i="7" s="1"/>
  <c r="AF93" i="7"/>
  <c r="AF126" i="7" s="1"/>
  <c r="AF130" i="7" s="1"/>
  <c r="L203" i="47"/>
  <c r="Z203" i="47"/>
  <c r="V93" i="7"/>
  <c r="V126" i="7" s="1"/>
  <c r="V130" i="7" s="1"/>
  <c r="S203" i="47"/>
  <c r="E162" i="7"/>
  <c r="AP162" i="7" s="1"/>
  <c r="N129" i="7"/>
  <c r="H129" i="7"/>
  <c r="F129" i="7"/>
  <c r="O169" i="7"/>
  <c r="O132" i="7"/>
  <c r="O138" i="7" s="1"/>
  <c r="AI132" i="7"/>
  <c r="AI138" i="7" s="1"/>
  <c r="AI169" i="7"/>
  <c r="E169" i="7"/>
  <c r="AP169" i="7" s="1"/>
  <c r="E132" i="7"/>
  <c r="U132" i="7"/>
  <c r="U138" i="7" s="1"/>
  <c r="U169" i="7"/>
  <c r="AL169" i="7"/>
  <c r="AU169" i="7" s="1"/>
  <c r="AL132" i="7"/>
  <c r="AI134" i="7"/>
  <c r="AI162" i="7"/>
  <c r="AL162" i="7"/>
  <c r="AU162" i="7" s="1"/>
  <c r="AL134" i="7"/>
  <c r="AU134" i="7" s="1"/>
  <c r="O162" i="7"/>
  <c r="O134" i="7"/>
  <c r="U134" i="7"/>
  <c r="U162" i="7"/>
  <c r="H168" i="7"/>
  <c r="H139" i="7"/>
  <c r="F168" i="7"/>
  <c r="F139" i="7"/>
  <c r="AC168" i="7"/>
  <c r="AC139" i="7"/>
  <c r="N168" i="7"/>
  <c r="N139" i="7"/>
  <c r="L129" i="7"/>
  <c r="G129" i="7"/>
  <c r="G168" i="7"/>
  <c r="G139" i="7"/>
  <c r="F140" i="7"/>
  <c r="X129" i="7"/>
  <c r="AG168" i="7"/>
  <c r="AG139" i="7"/>
  <c r="AF162" i="7"/>
  <c r="AF134" i="7"/>
  <c r="AF169" i="7"/>
  <c r="AF132" i="7"/>
  <c r="AF138" i="7" s="1"/>
  <c r="AE132" i="7"/>
  <c r="AE138" i="7" s="1"/>
  <c r="AE169" i="7"/>
  <c r="AE134" i="7"/>
  <c r="AE162" i="7"/>
  <c r="Y168" i="7"/>
  <c r="Y139" i="7"/>
  <c r="X168" i="7"/>
  <c r="X139" i="7"/>
  <c r="M162" i="7"/>
  <c r="M134" i="7"/>
  <c r="M169" i="7"/>
  <c r="M132" i="7"/>
  <c r="M138" i="7" s="1"/>
  <c r="L168" i="7"/>
  <c r="L139" i="7"/>
  <c r="K168" i="7"/>
  <c r="K139" i="7"/>
  <c r="S168" i="7"/>
  <c r="S139" i="7"/>
  <c r="S129" i="7"/>
  <c r="R169" i="7"/>
  <c r="R132" i="7"/>
  <c r="R138" i="7" s="1"/>
  <c r="R162" i="7"/>
  <c r="R134" i="7"/>
  <c r="Q132" i="7"/>
  <c r="Q138" i="7" s="1"/>
  <c r="Q169" i="7"/>
  <c r="Q134" i="7"/>
  <c r="Q162" i="7"/>
  <c r="AB165" i="7"/>
  <c r="AB140" i="7"/>
  <c r="D165" i="7"/>
  <c r="AP165" i="7" s="1"/>
  <c r="D140" i="7"/>
  <c r="V165" i="7"/>
  <c r="G140" i="7"/>
  <c r="H140" i="7"/>
  <c r="N165" i="7"/>
  <c r="N140" i="7"/>
  <c r="C140" i="7"/>
  <c r="U165" i="7"/>
  <c r="U140" i="7"/>
  <c r="O165" i="7"/>
  <c r="O140" i="7"/>
  <c r="L140" i="7"/>
  <c r="AA168" i="7"/>
  <c r="AA139" i="7"/>
  <c r="T162" i="7"/>
  <c r="T134" i="7"/>
  <c r="T169" i="7"/>
  <c r="T132" i="7"/>
  <c r="T138" i="7" s="1"/>
  <c r="AG154" i="7"/>
  <c r="AG137" i="7"/>
  <c r="AG165" i="7" s="1"/>
  <c r="AD154" i="7"/>
  <c r="AD137" i="7"/>
  <c r="AE165" i="7"/>
  <c r="AE140" i="7"/>
  <c r="P154" i="7"/>
  <c r="AR154" i="7" s="1"/>
  <c r="P137" i="7"/>
  <c r="Q165" i="7"/>
  <c r="Q140" i="7"/>
  <c r="X165" i="7"/>
  <c r="X140" i="7"/>
  <c r="R165" i="7"/>
  <c r="R140" i="7"/>
  <c r="S140" i="7"/>
  <c r="AA154" i="7"/>
  <c r="AA137" i="7"/>
  <c r="Z140" i="7"/>
  <c r="W165" i="7"/>
  <c r="K154" i="7"/>
  <c r="K137" i="7"/>
  <c r="M165" i="7"/>
  <c r="M140" i="7"/>
  <c r="I154" i="7"/>
  <c r="I137" i="7"/>
  <c r="AK252" i="47"/>
  <c r="AK165" i="65" s="1"/>
  <c r="AD252" i="47"/>
  <c r="AD165" i="65" s="1"/>
  <c r="AO6" i="42"/>
  <c r="W252" i="47"/>
  <c r="W165" i="65" s="1"/>
  <c r="AE59" i="42"/>
  <c r="AE67" i="42" s="1"/>
  <c r="P252" i="47"/>
  <c r="P165" i="65" s="1"/>
  <c r="AB118" i="7"/>
  <c r="Z118" i="7"/>
  <c r="AH93" i="7"/>
  <c r="AH126" i="7" s="1"/>
  <c r="AH130" i="7" s="1"/>
  <c r="AC23" i="7"/>
  <c r="Y23" i="7"/>
  <c r="S93" i="7"/>
  <c r="S126" i="7" s="1"/>
  <c r="S130" i="7" s="1"/>
  <c r="Q93" i="7"/>
  <c r="Q126" i="7" s="1"/>
  <c r="Q130" i="7" s="1"/>
  <c r="M93" i="7"/>
  <c r="M126" i="7" s="1"/>
  <c r="M130" i="7" s="1"/>
  <c r="AG93" i="7"/>
  <c r="AG126" i="7" s="1"/>
  <c r="R93" i="7"/>
  <c r="R126" i="7" s="1"/>
  <c r="R130" i="7" s="1"/>
  <c r="AE93" i="7"/>
  <c r="AE126" i="7" s="1"/>
  <c r="AE130" i="7" s="1"/>
  <c r="AC93" i="7"/>
  <c r="AC126" i="7" s="1"/>
  <c r="AC130" i="7" s="1"/>
  <c r="AI93" i="7"/>
  <c r="AI126" i="7" s="1"/>
  <c r="AI130" i="7" s="1"/>
  <c r="T93" i="7"/>
  <c r="T126" i="7" s="1"/>
  <c r="T130" i="7" s="1"/>
  <c r="X93" i="7"/>
  <c r="X126" i="7" s="1"/>
  <c r="X130" i="7" s="1"/>
  <c r="Y93" i="7"/>
  <c r="Y126" i="7" s="1"/>
  <c r="Y130" i="7" s="1"/>
  <c r="Z93" i="7"/>
  <c r="Z126" i="7" s="1"/>
  <c r="Z130" i="7" s="1"/>
  <c r="AB93" i="7"/>
  <c r="AB126" i="7" s="1"/>
  <c r="AB130" i="7" s="1"/>
  <c r="AA93" i="7"/>
  <c r="AA126" i="7" s="1"/>
  <c r="AA130" i="7" s="1"/>
  <c r="U93" i="7"/>
  <c r="U126" i="7" s="1"/>
  <c r="U130" i="7" s="1"/>
  <c r="L93" i="7"/>
  <c r="L126" i="7" s="1"/>
  <c r="L130" i="7" s="1"/>
  <c r="Z103" i="25"/>
  <c r="Z105" i="25" s="1"/>
  <c r="Z6" i="25"/>
  <c r="W47" i="7"/>
  <c r="AS47" i="7" s="1"/>
  <c r="W36" i="7"/>
  <c r="AS36" i="7" s="1"/>
  <c r="P36" i="7"/>
  <c r="AH36" i="7"/>
  <c r="V47" i="7"/>
  <c r="V36" i="7"/>
  <c r="I47" i="7"/>
  <c r="I36" i="7"/>
  <c r="AQ36" i="7" s="1"/>
  <c r="AD36" i="7"/>
  <c r="X12" i="47"/>
  <c r="W107" i="7"/>
  <c r="AW109" i="25"/>
  <c r="P107" i="7"/>
  <c r="I107" i="7"/>
  <c r="D93" i="7"/>
  <c r="D126" i="7" s="1"/>
  <c r="C93" i="7"/>
  <c r="C126" i="7" s="1"/>
  <c r="AD107" i="7"/>
  <c r="AD127" i="7" s="1"/>
  <c r="Z138" i="47"/>
  <c r="W88" i="7"/>
  <c r="AS88" i="7" s="1"/>
  <c r="P88" i="7"/>
  <c r="AR88" i="7" s="1"/>
  <c r="F93" i="7"/>
  <c r="F126" i="7" s="1"/>
  <c r="I88" i="7"/>
  <c r="AD47" i="7"/>
  <c r="AH47" i="7"/>
  <c r="P47" i="7"/>
  <c r="J47" i="7"/>
  <c r="J134" i="7" s="1"/>
  <c r="Y19" i="7"/>
  <c r="Y153" i="7" s="1"/>
  <c r="AC19" i="7"/>
  <c r="AC153" i="7" s="1"/>
  <c r="AL107" i="7"/>
  <c r="AD12" i="47"/>
  <c r="H118" i="7"/>
  <c r="G118" i="7"/>
  <c r="N118" i="7"/>
  <c r="X118" i="7"/>
  <c r="L118" i="7"/>
  <c r="S118" i="7"/>
  <c r="C118" i="7"/>
  <c r="F118" i="7"/>
  <c r="D118" i="7"/>
  <c r="AP5" i="47"/>
  <c r="BW104" i="25"/>
  <c r="BV104" i="25"/>
  <c r="BM102" i="25"/>
  <c r="CA102" i="25" s="1"/>
  <c r="CA100" i="25"/>
  <c r="BB102" i="25"/>
  <c r="BZ102" i="25" s="1"/>
  <c r="BZ100" i="25"/>
  <c r="X102" i="25"/>
  <c r="BW102" i="25" s="1"/>
  <c r="BW100" i="25"/>
  <c r="AR102" i="25"/>
  <c r="BY102" i="25" s="1"/>
  <c r="BY100" i="25"/>
  <c r="AH102" i="25"/>
  <c r="BX102" i="25" s="1"/>
  <c r="BX100" i="25"/>
  <c r="AA35" i="7"/>
  <c r="AA123" i="7" s="1"/>
  <c r="AA129" i="7" s="1"/>
  <c r="P35" i="7"/>
  <c r="AD35" i="7"/>
  <c r="AG35" i="7"/>
  <c r="AG123" i="7" s="1"/>
  <c r="AG129" i="7" s="1"/>
  <c r="K35" i="7"/>
  <c r="K123" i="7" s="1"/>
  <c r="K129" i="7" s="1"/>
  <c r="I35" i="7"/>
  <c r="T51" i="7"/>
  <c r="T124" i="7" s="1"/>
  <c r="T129" i="7" s="1"/>
  <c r="E51" i="7"/>
  <c r="O51" i="7"/>
  <c r="O124" i="7" s="1"/>
  <c r="O129" i="7" s="1"/>
  <c r="Q51" i="7"/>
  <c r="Q124" i="7" s="1"/>
  <c r="Q129" i="7" s="1"/>
  <c r="M51" i="7"/>
  <c r="M124" i="7" s="1"/>
  <c r="M129" i="7" s="1"/>
  <c r="AI51" i="7"/>
  <c r="AI124" i="7" s="1"/>
  <c r="AI129" i="7" s="1"/>
  <c r="R51" i="7"/>
  <c r="R124" i="7" s="1"/>
  <c r="R129" i="7" s="1"/>
  <c r="AE51" i="7"/>
  <c r="AE124" i="7" s="1"/>
  <c r="AE129" i="7" s="1"/>
  <c r="U51" i="7"/>
  <c r="U124" i="7" s="1"/>
  <c r="U129" i="7" s="1"/>
  <c r="AL51" i="7"/>
  <c r="AE12" i="47"/>
  <c r="X89" i="47"/>
  <c r="AJ109" i="25"/>
  <c r="AD89" i="47"/>
  <c r="W89" i="47"/>
  <c r="AL89" i="47"/>
  <c r="I89" i="7"/>
  <c r="AQ89" i="7" s="1"/>
  <c r="K180" i="47"/>
  <c r="K163" i="65" s="1"/>
  <c r="AK89" i="47"/>
  <c r="J40" i="7"/>
  <c r="J136" i="7" s="1"/>
  <c r="Q89" i="47"/>
  <c r="I40" i="7"/>
  <c r="I136" i="7" s="1"/>
  <c r="I166" i="7" s="1"/>
  <c r="P89" i="47"/>
  <c r="AO91" i="47"/>
  <c r="AO89" i="47"/>
  <c r="Y13" i="7"/>
  <c r="AD91" i="47"/>
  <c r="P91" i="47"/>
  <c r="AD40" i="7"/>
  <c r="AD136" i="7" s="1"/>
  <c r="AK91" i="47"/>
  <c r="V40" i="7"/>
  <c r="V136" i="7" s="1"/>
  <c r="V166" i="7" s="1"/>
  <c r="W89" i="7"/>
  <c r="AS89" i="7" s="1"/>
  <c r="B93" i="7"/>
  <c r="P89" i="7"/>
  <c r="AR89" i="7" s="1"/>
  <c r="AH40" i="7"/>
  <c r="AH136" i="7" s="1"/>
  <c r="AH166" i="7" s="1"/>
  <c r="AF51" i="7"/>
  <c r="AF124" i="7" s="1"/>
  <c r="AF129" i="7" s="1"/>
  <c r="W40" i="7"/>
  <c r="P40" i="7"/>
  <c r="P136" i="7" s="1"/>
  <c r="AD123" i="47"/>
  <c r="AC13" i="7"/>
  <c r="BC109" i="25"/>
  <c r="AD109" i="25"/>
  <c r="Z123" i="47"/>
  <c r="W91" i="47"/>
  <c r="AE91" i="47"/>
  <c r="X91" i="47"/>
  <c r="Q91" i="47"/>
  <c r="J206" i="47"/>
  <c r="X206" i="47"/>
  <c r="Q206" i="47"/>
  <c r="J91" i="47"/>
  <c r="AN109" i="25"/>
  <c r="AM109" i="25"/>
  <c r="AN6" i="43"/>
  <c r="BF6" i="43"/>
  <c r="AL91" i="47"/>
  <c r="N119" i="47"/>
  <c r="AL119" i="47"/>
  <c r="AC123" i="47"/>
  <c r="AG123" i="47"/>
  <c r="P138" i="47"/>
  <c r="AO127" i="45"/>
  <c r="AO142" i="45" s="1"/>
  <c r="AO119" i="47"/>
  <c r="AJ123" i="47"/>
  <c r="AF123" i="47"/>
  <c r="AX109" i="25"/>
  <c r="AO6" i="45"/>
  <c r="W208" i="47"/>
  <c r="W206" i="47"/>
  <c r="P208" i="47"/>
  <c r="P206" i="47"/>
  <c r="AD208" i="47"/>
  <c r="AD206" i="47"/>
  <c r="AT6" i="45"/>
  <c r="Q8" i="47"/>
  <c r="Q119" i="47"/>
  <c r="AD8" i="47"/>
  <c r="AD119" i="47"/>
  <c r="W8" i="47"/>
  <c r="W119" i="47"/>
  <c r="P8" i="47"/>
  <c r="P119" i="47"/>
  <c r="AK8" i="47"/>
  <c r="AK119" i="47"/>
  <c r="AO59" i="42"/>
  <c r="AO67" i="42" s="1"/>
  <c r="AC8" i="47"/>
  <c r="AO8" i="47"/>
  <c r="AF122" i="47"/>
  <c r="P209" i="47"/>
  <c r="AD209" i="47"/>
  <c r="W209" i="47"/>
  <c r="BI127" i="45"/>
  <c r="BI142" i="45" s="1"/>
  <c r="L222" i="47"/>
  <c r="BI7" i="43"/>
  <c r="Y6" i="43"/>
  <c r="BI6" i="45"/>
  <c r="AV109" i="25"/>
  <c r="BI6" i="42"/>
  <c r="AE127" i="45"/>
  <c r="AE142" i="45" s="1"/>
  <c r="AE6" i="42"/>
  <c r="AE6" i="45"/>
  <c r="BD109" i="25"/>
  <c r="AK109" i="25"/>
  <c r="AS105" i="25"/>
  <c r="AS109" i="25" s="1"/>
  <c r="AR6" i="25"/>
  <c r="U39" i="25"/>
  <c r="AB105" i="25"/>
  <c r="AB109" i="25" s="1"/>
  <c r="AR104" i="25"/>
  <c r="BY104" i="25" s="1"/>
  <c r="BI48" i="25"/>
  <c r="BB104" i="25"/>
  <c r="BZ104" i="25" s="1"/>
  <c r="BQ53" i="45"/>
  <c r="AA109" i="25"/>
  <c r="N103" i="25"/>
  <c r="N6" i="25"/>
  <c r="AX6" i="45"/>
  <c r="AO7" i="43"/>
  <c r="CB74" i="43"/>
  <c r="AY59" i="42"/>
  <c r="AY67" i="42" s="1"/>
  <c r="AE7" i="43"/>
  <c r="AR103" i="25"/>
  <c r="BY103" i="25" s="1"/>
  <c r="X103" i="25"/>
  <c r="AH103" i="25"/>
  <c r="AH6" i="25"/>
  <c r="BY7" i="45"/>
  <c r="CB53" i="45"/>
  <c r="BX7" i="43"/>
  <c r="AH6" i="43"/>
  <c r="BW7" i="43"/>
  <c r="X6" i="43"/>
  <c r="BY7" i="43"/>
  <c r="AR6" i="43"/>
  <c r="AY7" i="43"/>
  <c r="BZ7" i="43"/>
  <c r="BB6" i="43"/>
  <c r="AC109" i="25"/>
  <c r="AY7" i="45"/>
  <c r="AL109" i="25"/>
  <c r="AU109" i="25"/>
  <c r="BE109" i="25"/>
  <c r="AY6" i="42"/>
  <c r="AI109" i="25"/>
  <c r="AT109" i="25"/>
  <c r="AA5" i="43"/>
  <c r="AA5" i="42"/>
  <c r="J93" i="7" l="1"/>
  <c r="AG7" i="25"/>
  <c r="AQ7" i="25" s="1"/>
  <c r="BA7" i="25" s="1"/>
  <c r="BK7" i="25" s="1"/>
  <c r="BP7" i="25" s="1"/>
  <c r="AC169" i="7"/>
  <c r="AC162" i="7"/>
  <c r="Y169" i="7"/>
  <c r="Y162" i="7"/>
  <c r="M7" i="25"/>
  <c r="AS11" i="7"/>
  <c r="AT150" i="7"/>
  <c r="AS153" i="7"/>
  <c r="AT148" i="7"/>
  <c r="AS29" i="7"/>
  <c r="Y158" i="7"/>
  <c r="AS158" i="7" s="1"/>
  <c r="AT145" i="7"/>
  <c r="AM29" i="7"/>
  <c r="AQ145" i="7"/>
  <c r="AC148" i="7"/>
  <c r="Y148" i="7"/>
  <c r="AR136" i="7"/>
  <c r="AP88" i="7"/>
  <c r="AQ150" i="7"/>
  <c r="Y145" i="7"/>
  <c r="Y150" i="7"/>
  <c r="AC145" i="7"/>
  <c r="AC150" i="7"/>
  <c r="AQ148" i="7"/>
  <c r="M222" i="47"/>
  <c r="U53" i="25"/>
  <c r="AG130" i="7"/>
  <c r="S138" i="47"/>
  <c r="S97" i="65" s="1"/>
  <c r="V178" i="47"/>
  <c r="V159" i="65" s="1"/>
  <c r="S178" i="47"/>
  <c r="S159" i="65" s="1"/>
  <c r="AN138" i="47"/>
  <c r="AN97" i="65" s="1"/>
  <c r="AY97" i="65" s="1"/>
  <c r="V140" i="7"/>
  <c r="W158" i="65"/>
  <c r="W195" i="65"/>
  <c r="P176" i="65"/>
  <c r="P97" i="65"/>
  <c r="L171" i="65"/>
  <c r="L192" i="65"/>
  <c r="P171" i="65"/>
  <c r="P192" i="65"/>
  <c r="AD220" i="65"/>
  <c r="AD199" i="65"/>
  <c r="W220" i="65"/>
  <c r="W199" i="65"/>
  <c r="S176" i="65"/>
  <c r="S171" i="65"/>
  <c r="S192" i="65"/>
  <c r="P222" i="65"/>
  <c r="P200" i="65"/>
  <c r="W222" i="65"/>
  <c r="W200" i="65"/>
  <c r="P158" i="65"/>
  <c r="P195" i="65"/>
  <c r="Q158" i="65"/>
  <c r="Q195" i="65"/>
  <c r="Z176" i="65"/>
  <c r="Z97" i="65"/>
  <c r="AD222" i="65"/>
  <c r="AD200" i="65"/>
  <c r="P220" i="65"/>
  <c r="P199" i="65"/>
  <c r="X158" i="65"/>
  <c r="X195" i="65"/>
  <c r="Z171" i="65"/>
  <c r="Z192" i="65"/>
  <c r="AD158" i="65"/>
  <c r="AD195" i="65"/>
  <c r="J158" i="65"/>
  <c r="J195" i="65"/>
  <c r="AH140" i="7"/>
  <c r="AS40" i="7"/>
  <c r="W136" i="7"/>
  <c r="AU136" i="7"/>
  <c r="AL140" i="7"/>
  <c r="AU140" i="7" s="1"/>
  <c r="AL166" i="7"/>
  <c r="AU166" i="7" s="1"/>
  <c r="E166" i="7"/>
  <c r="AP166" i="7" s="1"/>
  <c r="E140" i="7"/>
  <c r="AP140" i="7" s="1"/>
  <c r="J166" i="7"/>
  <c r="AQ166" i="7" s="1"/>
  <c r="J140" i="7"/>
  <c r="AS10" i="7"/>
  <c r="AK31" i="65"/>
  <c r="AK15" i="65"/>
  <c r="AK36" i="65"/>
  <c r="AK22" i="65"/>
  <c r="P36" i="65"/>
  <c r="P22" i="65"/>
  <c r="AD36" i="65"/>
  <c r="AD22" i="65"/>
  <c r="AE6" i="65"/>
  <c r="AE12" i="65"/>
  <c r="AK6" i="65"/>
  <c r="AK12" i="65"/>
  <c r="X41" i="65"/>
  <c r="X7" i="65"/>
  <c r="AD33" i="65"/>
  <c r="AD23" i="65"/>
  <c r="AL41" i="65"/>
  <c r="AL7" i="65"/>
  <c r="AK35" i="65"/>
  <c r="Q31" i="65"/>
  <c r="Q15" i="65"/>
  <c r="AG21" i="65"/>
  <c r="AL6" i="65"/>
  <c r="AL12" i="65"/>
  <c r="J6" i="65"/>
  <c r="J12" i="65"/>
  <c r="W6" i="65"/>
  <c r="W12" i="65"/>
  <c r="AE10" i="65"/>
  <c r="AE26" i="65"/>
  <c r="AD10" i="65"/>
  <c r="AD26" i="65"/>
  <c r="AD41" i="65"/>
  <c r="AD7" i="65"/>
  <c r="AK41" i="65"/>
  <c r="AK7" i="65"/>
  <c r="AB23" i="65"/>
  <c r="P11" i="65"/>
  <c r="AK11" i="65"/>
  <c r="W11" i="65"/>
  <c r="Q36" i="65"/>
  <c r="Q22" i="65"/>
  <c r="Q6" i="65"/>
  <c r="Q12" i="65"/>
  <c r="Z21" i="65"/>
  <c r="AD35" i="65"/>
  <c r="AD21" i="65"/>
  <c r="P6" i="65"/>
  <c r="P12" i="65"/>
  <c r="X10" i="65"/>
  <c r="X26" i="65"/>
  <c r="AE41" i="65"/>
  <c r="AE7" i="65"/>
  <c r="Q41" i="65"/>
  <c r="Q7" i="65"/>
  <c r="AD11" i="65"/>
  <c r="W31" i="65"/>
  <c r="W15" i="65"/>
  <c r="W36" i="65"/>
  <c r="W22" i="65"/>
  <c r="P31" i="65"/>
  <c r="P15" i="65"/>
  <c r="AD31" i="65"/>
  <c r="AD15" i="65"/>
  <c r="AL31" i="65"/>
  <c r="AL15" i="65"/>
  <c r="X6" i="65"/>
  <c r="X12" i="65"/>
  <c r="AD6" i="65"/>
  <c r="AD12" i="65"/>
  <c r="AS6" i="7"/>
  <c r="V132" i="65"/>
  <c r="K134" i="65"/>
  <c r="W117" i="65"/>
  <c r="W141" i="65"/>
  <c r="P117" i="65"/>
  <c r="P141" i="65"/>
  <c r="AD117" i="65"/>
  <c r="AD141" i="65"/>
  <c r="O132" i="65"/>
  <c r="AK117" i="65"/>
  <c r="AK141" i="65"/>
  <c r="J126" i="7"/>
  <c r="J130" i="7" s="1"/>
  <c r="J119" i="7"/>
  <c r="AY48" i="25"/>
  <c r="W48" i="25"/>
  <c r="O222" i="47"/>
  <c r="AS19" i="7"/>
  <c r="AQ88" i="7"/>
  <c r="AT36" i="7"/>
  <c r="AM38" i="7"/>
  <c r="AT47" i="7"/>
  <c r="AR47" i="7"/>
  <c r="AT107" i="7"/>
  <c r="AS23" i="7"/>
  <c r="W127" i="7"/>
  <c r="AS127" i="7" s="1"/>
  <c r="AS107" i="7"/>
  <c r="P127" i="7"/>
  <c r="AR127" i="7" s="1"/>
  <c r="AR107" i="7"/>
  <c r="AT127" i="7"/>
  <c r="I127" i="7"/>
  <c r="AQ127" i="7" s="1"/>
  <c r="AQ107" i="7"/>
  <c r="AT149" i="7"/>
  <c r="AT156" i="7"/>
  <c r="AR40" i="7"/>
  <c r="P166" i="7"/>
  <c r="AR166" i="7" s="1"/>
  <c r="B126" i="7"/>
  <c r="AP126" i="7" s="1"/>
  <c r="AP93" i="7"/>
  <c r="E139" i="7"/>
  <c r="AP139" i="7" s="1"/>
  <c r="E168" i="7"/>
  <c r="AP168" i="7" s="1"/>
  <c r="AL127" i="7"/>
  <c r="AL130" i="7" s="1"/>
  <c r="AU107" i="7"/>
  <c r="AQ154" i="7"/>
  <c r="AT40" i="7"/>
  <c r="AL124" i="7"/>
  <c r="AU51" i="7"/>
  <c r="E124" i="7"/>
  <c r="AP51" i="7"/>
  <c r="AT38" i="7"/>
  <c r="AQ47" i="7"/>
  <c r="AR38" i="7"/>
  <c r="AQ40" i="7"/>
  <c r="AR36" i="7"/>
  <c r="AS13" i="7"/>
  <c r="AD166" i="7"/>
  <c r="AT166" i="7" s="1"/>
  <c r="AT136" i="7"/>
  <c r="AQ136" i="7"/>
  <c r="I165" i="7"/>
  <c r="AQ137" i="7"/>
  <c r="AQ151" i="7"/>
  <c r="AD123" i="7"/>
  <c r="AT123" i="7" s="1"/>
  <c r="AT35" i="7"/>
  <c r="P165" i="7"/>
  <c r="AR165" i="7" s="1"/>
  <c r="AR137" i="7"/>
  <c r="AL138" i="7"/>
  <c r="AU138" i="7" s="1"/>
  <c r="AU132" i="7"/>
  <c r="E138" i="7"/>
  <c r="AP138" i="7" s="1"/>
  <c r="AP132" i="7"/>
  <c r="AP142" i="7"/>
  <c r="AQ149" i="7"/>
  <c r="AS9" i="7"/>
  <c r="I123" i="7"/>
  <c r="AQ123" i="7" s="1"/>
  <c r="AQ35" i="7"/>
  <c r="P123" i="7"/>
  <c r="AR123" i="7" s="1"/>
  <c r="AR35" i="7"/>
  <c r="AT137" i="7"/>
  <c r="AQ144" i="7"/>
  <c r="AT144" i="7"/>
  <c r="AT151" i="7"/>
  <c r="AT154" i="7"/>
  <c r="AQ156" i="7"/>
  <c r="AC136" i="7"/>
  <c r="AC166" i="7" s="1"/>
  <c r="N119" i="7"/>
  <c r="N5" i="7"/>
  <c r="Y136" i="7"/>
  <c r="Y166" i="7" s="1"/>
  <c r="AD142" i="7"/>
  <c r="AG142" i="7"/>
  <c r="AA142" i="7"/>
  <c r="AC151" i="7"/>
  <c r="AC156" i="7"/>
  <c r="Y151" i="7"/>
  <c r="Y156" i="7"/>
  <c r="Y144" i="7"/>
  <c r="Y149" i="7"/>
  <c r="AC144" i="7"/>
  <c r="AC149" i="7"/>
  <c r="I142" i="7"/>
  <c r="P142" i="7"/>
  <c r="AR142" i="7" s="1"/>
  <c r="K142" i="7"/>
  <c r="O119" i="7"/>
  <c r="AL203" i="47"/>
  <c r="AF119" i="7"/>
  <c r="V119" i="7"/>
  <c r="AG203" i="47"/>
  <c r="V132" i="7"/>
  <c r="V138" i="7" s="1"/>
  <c r="V169" i="7"/>
  <c r="V134" i="7"/>
  <c r="V162" i="7"/>
  <c r="U168" i="7"/>
  <c r="U139" i="7"/>
  <c r="O168" i="7"/>
  <c r="O139" i="7"/>
  <c r="AL168" i="7"/>
  <c r="AU168" i="7" s="1"/>
  <c r="AL139" i="7"/>
  <c r="AU139" i="7" s="1"/>
  <c r="AI168" i="7"/>
  <c r="AI139" i="7"/>
  <c r="AH169" i="7"/>
  <c r="AH132" i="7"/>
  <c r="AH138" i="7" s="1"/>
  <c r="AH162" i="7"/>
  <c r="AH134" i="7"/>
  <c r="AF168" i="7"/>
  <c r="AF139" i="7"/>
  <c r="AE168" i="7"/>
  <c r="AE139" i="7"/>
  <c r="AD132" i="7"/>
  <c r="AD169" i="7"/>
  <c r="AD162" i="7"/>
  <c r="AD134" i="7"/>
  <c r="W134" i="7"/>
  <c r="AS134" i="7" s="1"/>
  <c r="W162" i="7"/>
  <c r="W169" i="7"/>
  <c r="W132" i="7"/>
  <c r="M168" i="7"/>
  <c r="M139" i="7"/>
  <c r="I132" i="7"/>
  <c r="I169" i="7"/>
  <c r="I134" i="7"/>
  <c r="AQ134" i="7" s="1"/>
  <c r="I162" i="7"/>
  <c r="R168" i="7"/>
  <c r="R139" i="7"/>
  <c r="Q168" i="7"/>
  <c r="Q139" i="7"/>
  <c r="P169" i="7"/>
  <c r="P132" i="7"/>
  <c r="P162" i="7"/>
  <c r="P134" i="7"/>
  <c r="AC154" i="7"/>
  <c r="AC137" i="7"/>
  <c r="AC165" i="7" s="1"/>
  <c r="AG140" i="7"/>
  <c r="J168" i="7"/>
  <c r="J139" i="7"/>
  <c r="J132" i="7"/>
  <c r="J138" i="7" s="1"/>
  <c r="J169" i="7"/>
  <c r="J162" i="7"/>
  <c r="T168" i="7"/>
  <c r="T139" i="7"/>
  <c r="AD165" i="7"/>
  <c r="AT165" i="7" s="1"/>
  <c r="AD140" i="7"/>
  <c r="AA165" i="7"/>
  <c r="AA140" i="7"/>
  <c r="P140" i="7"/>
  <c r="Y154" i="7"/>
  <c r="Y137" i="7"/>
  <c r="K165" i="7"/>
  <c r="K140" i="7"/>
  <c r="I140" i="7"/>
  <c r="AY39" i="25"/>
  <c r="AD138" i="47"/>
  <c r="AO39" i="25"/>
  <c r="AO53" i="25" s="1"/>
  <c r="W138" i="47"/>
  <c r="R179" i="47"/>
  <c r="AE39" i="25"/>
  <c r="AE53" i="25" s="1"/>
  <c r="AK92" i="47"/>
  <c r="AD92" i="47"/>
  <c r="W92" i="47"/>
  <c r="P92" i="47"/>
  <c r="AG43" i="25"/>
  <c r="N179" i="47"/>
  <c r="N162" i="65" s="1"/>
  <c r="AB119" i="7"/>
  <c r="T119" i="7"/>
  <c r="R119" i="7"/>
  <c r="S119" i="7"/>
  <c r="L5" i="7"/>
  <c r="Z119" i="7"/>
  <c r="AI119" i="7"/>
  <c r="AG119" i="7"/>
  <c r="U119" i="7"/>
  <c r="AC119" i="7"/>
  <c r="M119" i="7"/>
  <c r="K119" i="7"/>
  <c r="AH119" i="7"/>
  <c r="AA119" i="7"/>
  <c r="X119" i="7"/>
  <c r="AE119" i="7"/>
  <c r="Q119" i="7"/>
  <c r="AL119" i="7"/>
  <c r="AU119" i="7" s="1"/>
  <c r="AF118" i="7"/>
  <c r="O5" i="7"/>
  <c r="K118" i="7"/>
  <c r="Z109" i="25"/>
  <c r="AE5" i="7"/>
  <c r="T5" i="7"/>
  <c r="AB5" i="7"/>
  <c r="Q5" i="7"/>
  <c r="L119" i="7"/>
  <c r="R5" i="7"/>
  <c r="S5" i="7"/>
  <c r="I93" i="7"/>
  <c r="M5" i="7"/>
  <c r="U5" i="7"/>
  <c r="Y119" i="7"/>
  <c r="AG5" i="7"/>
  <c r="AI5" i="7"/>
  <c r="Z5" i="7"/>
  <c r="X5" i="7"/>
  <c r="W93" i="7"/>
  <c r="AL5" i="7"/>
  <c r="AU5" i="7" s="1"/>
  <c r="P93" i="7"/>
  <c r="AM47" i="7"/>
  <c r="AD88" i="7"/>
  <c r="K5" i="7"/>
  <c r="AA5" i="7"/>
  <c r="AF5" i="7"/>
  <c r="AI118" i="7"/>
  <c r="AL118" i="7"/>
  <c r="AU118" i="7" s="1"/>
  <c r="AG118" i="7"/>
  <c r="AA118" i="7"/>
  <c r="O118" i="7"/>
  <c r="R118" i="7"/>
  <c r="M118" i="7"/>
  <c r="T118" i="7"/>
  <c r="Q118" i="7"/>
  <c r="AE118" i="7"/>
  <c r="U118" i="7"/>
  <c r="E118" i="7"/>
  <c r="AP118" i="7" s="1"/>
  <c r="AO5" i="47"/>
  <c r="X5" i="47"/>
  <c r="Q5" i="47"/>
  <c r="X105" i="25"/>
  <c r="BW105" i="25" s="1"/>
  <c r="BW103" i="25"/>
  <c r="AH105" i="25"/>
  <c r="BX105" i="25" s="1"/>
  <c r="BX103" i="25"/>
  <c r="N105" i="25"/>
  <c r="Y35" i="7"/>
  <c r="AC35" i="7"/>
  <c r="AC123" i="7" s="1"/>
  <c r="AC129" i="7" s="1"/>
  <c r="V51" i="7"/>
  <c r="V124" i="7" s="1"/>
  <c r="V129" i="7" s="1"/>
  <c r="I51" i="7"/>
  <c r="P51" i="7"/>
  <c r="AD51" i="7"/>
  <c r="J51" i="7"/>
  <c r="J124" i="7" s="1"/>
  <c r="J129" i="7" s="1"/>
  <c r="AG138" i="47"/>
  <c r="R180" i="47"/>
  <c r="R163" i="65" s="1"/>
  <c r="AU163" i="65" s="1"/>
  <c r="K230" i="47"/>
  <c r="AD89" i="7"/>
  <c r="AT89" i="7" s="1"/>
  <c r="AK138" i="47"/>
  <c r="W51" i="7"/>
  <c r="AH51" i="7"/>
  <c r="AH124" i="7" s="1"/>
  <c r="AH129" i="7" s="1"/>
  <c r="AE206" i="47"/>
  <c r="AK206" i="47"/>
  <c r="AK209" i="47"/>
  <c r="AK208" i="47"/>
  <c r="BI6" i="43"/>
  <c r="BI64" i="43"/>
  <c r="BI74" i="43" s="1"/>
  <c r="U6" i="25"/>
  <c r="AR105" i="25"/>
  <c r="AO64" i="43"/>
  <c r="AO74" i="43" s="1"/>
  <c r="AY127" i="45"/>
  <c r="AY142" i="45" s="1"/>
  <c r="BQ104" i="25"/>
  <c r="BB103" i="25"/>
  <c r="BB6" i="25"/>
  <c r="AO6" i="25"/>
  <c r="AY64" i="43"/>
  <c r="AY74" i="43" s="1"/>
  <c r="AE64" i="43"/>
  <c r="AE74" i="43" s="1"/>
  <c r="M7" i="45"/>
  <c r="AY6" i="45"/>
  <c r="AY6" i="25"/>
  <c r="AE6" i="25"/>
  <c r="AY6" i="43"/>
  <c r="BQ28" i="43"/>
  <c r="AB5" i="42"/>
  <c r="AB5" i="43"/>
  <c r="L7" i="25" l="1"/>
  <c r="L6" i="25" s="1"/>
  <c r="BQ7" i="25"/>
  <c r="BB1" i="25" s="1"/>
  <c r="CB7" i="25"/>
  <c r="M6" i="25"/>
  <c r="AS169" i="7"/>
  <c r="AS162" i="7"/>
  <c r="AS148" i="7"/>
  <c r="AS150" i="7"/>
  <c r="AS145" i="7"/>
  <c r="S222" i="47"/>
  <c r="T222" i="47"/>
  <c r="AY53" i="25"/>
  <c r="AR140" i="7"/>
  <c r="Q91" i="65"/>
  <c r="AC178" i="47"/>
  <c r="AC159" i="65" s="1"/>
  <c r="Z178" i="47"/>
  <c r="Z159" i="65" s="1"/>
  <c r="AV200" i="65"/>
  <c r="X91" i="65"/>
  <c r="AK222" i="65"/>
  <c r="AK200" i="65"/>
  <c r="AX200" i="65" s="1"/>
  <c r="AL171" i="65"/>
  <c r="AL192" i="65"/>
  <c r="AK158" i="65"/>
  <c r="AK195" i="65"/>
  <c r="AK220" i="65"/>
  <c r="AK199" i="65"/>
  <c r="K213" i="65"/>
  <c r="K236" i="65"/>
  <c r="AD176" i="65"/>
  <c r="AD97" i="65"/>
  <c r="AG171" i="65"/>
  <c r="AG192" i="65"/>
  <c r="AE158" i="65"/>
  <c r="AE195" i="65"/>
  <c r="AK176" i="65"/>
  <c r="AK97" i="65"/>
  <c r="AG176" i="65"/>
  <c r="AG97" i="65"/>
  <c r="W176" i="65"/>
  <c r="W97" i="65"/>
  <c r="W166" i="7"/>
  <c r="AS166" i="7" s="1"/>
  <c r="W140" i="7"/>
  <c r="X4" i="65"/>
  <c r="Q4" i="65"/>
  <c r="J4" i="65"/>
  <c r="AE4" i="65"/>
  <c r="AL4" i="65"/>
  <c r="P27" i="65"/>
  <c r="P13" i="65"/>
  <c r="W27" i="65"/>
  <c r="W13" i="65"/>
  <c r="AD27" i="65"/>
  <c r="AD13" i="65"/>
  <c r="AK27" i="65"/>
  <c r="AK13" i="65"/>
  <c r="AC132" i="65"/>
  <c r="R134" i="65"/>
  <c r="AU134" i="65" s="1"/>
  <c r="N133" i="65"/>
  <c r="R133" i="65"/>
  <c r="AG48" i="25"/>
  <c r="V222" i="47"/>
  <c r="AT134" i="7"/>
  <c r="AR162" i="7"/>
  <c r="AT162" i="7"/>
  <c r="AR169" i="7"/>
  <c r="AS136" i="7"/>
  <c r="AS154" i="7"/>
  <c r="AS156" i="7"/>
  <c r="AM88" i="7"/>
  <c r="AT88" i="7"/>
  <c r="W126" i="7"/>
  <c r="W130" i="7" s="1"/>
  <c r="AS93" i="7"/>
  <c r="I126" i="7"/>
  <c r="I130" i="7" s="1"/>
  <c r="AQ93" i="7"/>
  <c r="P126" i="7"/>
  <c r="P130" i="7" s="1"/>
  <c r="AR93" i="7"/>
  <c r="AQ165" i="7"/>
  <c r="AT169" i="7"/>
  <c r="AU130" i="7"/>
  <c r="AU127" i="7"/>
  <c r="AR134" i="7"/>
  <c r="AD124" i="7"/>
  <c r="AT51" i="7"/>
  <c r="AT140" i="7"/>
  <c r="E129" i="7"/>
  <c r="AP129" i="7" s="1"/>
  <c r="AP124" i="7"/>
  <c r="P124" i="7"/>
  <c r="AR51" i="7"/>
  <c r="I124" i="7"/>
  <c r="AQ51" i="7"/>
  <c r="W124" i="7"/>
  <c r="AS51" i="7"/>
  <c r="AL129" i="7"/>
  <c r="AU129" i="7" s="1"/>
  <c r="AU124" i="7"/>
  <c r="N120" i="7"/>
  <c r="P138" i="7"/>
  <c r="AR138" i="7" s="1"/>
  <c r="AR132" i="7"/>
  <c r="AQ169" i="7"/>
  <c r="W138" i="7"/>
  <c r="AS138" i="7" s="1"/>
  <c r="AS132" i="7"/>
  <c r="AD138" i="7"/>
  <c r="AT138" i="7" s="1"/>
  <c r="AT132" i="7"/>
  <c r="Y165" i="7"/>
  <c r="AS165" i="7" s="1"/>
  <c r="AS137" i="7"/>
  <c r="I138" i="7"/>
  <c r="AQ138" i="7" s="1"/>
  <c r="AQ132" i="7"/>
  <c r="Y123" i="7"/>
  <c r="AS35" i="7"/>
  <c r="AQ162" i="7"/>
  <c r="AS151" i="7"/>
  <c r="AT142" i="7"/>
  <c r="AS149" i="7"/>
  <c r="AQ140" i="7"/>
  <c r="AQ142" i="7"/>
  <c r="AS144" i="7"/>
  <c r="Y142" i="7"/>
  <c r="AC142" i="7"/>
  <c r="AL5" i="47"/>
  <c r="O120" i="7"/>
  <c r="V168" i="7"/>
  <c r="V139" i="7"/>
  <c r="AH168" i="7"/>
  <c r="AH139" i="7"/>
  <c r="AD168" i="7"/>
  <c r="AD139" i="7"/>
  <c r="W168" i="7"/>
  <c r="AS168" i="7" s="1"/>
  <c r="W139" i="7"/>
  <c r="AS139" i="7" s="1"/>
  <c r="I168" i="7"/>
  <c r="AQ168" i="7" s="1"/>
  <c r="I139" i="7"/>
  <c r="AQ139" i="7" s="1"/>
  <c r="P168" i="7"/>
  <c r="P139" i="7"/>
  <c r="AC140" i="7"/>
  <c r="Y140" i="7"/>
  <c r="AD5" i="47"/>
  <c r="K120" i="7"/>
  <c r="AB120" i="7"/>
  <c r="Z120" i="7"/>
  <c r="BI39" i="25"/>
  <c r="BI53" i="25" s="1"/>
  <c r="X120" i="7"/>
  <c r="S120" i="7"/>
  <c r="Y179" i="47"/>
  <c r="L120" i="7"/>
  <c r="W5" i="47"/>
  <c r="AQ43" i="25"/>
  <c r="U179" i="47"/>
  <c r="U162" i="65" s="1"/>
  <c r="P119" i="7"/>
  <c r="AR119" i="7" s="1"/>
  <c r="W119" i="7"/>
  <c r="AS119" i="7" s="1"/>
  <c r="I119" i="7"/>
  <c r="AQ119" i="7" s="1"/>
  <c r="J118" i="7"/>
  <c r="V118" i="7"/>
  <c r="AD118" i="7"/>
  <c r="W118" i="7"/>
  <c r="AH118" i="7"/>
  <c r="AC5" i="7"/>
  <c r="Y118" i="7"/>
  <c r="Q120" i="7"/>
  <c r="AE120" i="7"/>
  <c r="R120" i="7"/>
  <c r="M120" i="7"/>
  <c r="I5" i="7"/>
  <c r="U120" i="7"/>
  <c r="AD93" i="7"/>
  <c r="P5" i="7"/>
  <c r="AE5" i="47"/>
  <c r="Y5" i="7"/>
  <c r="W5" i="7"/>
  <c r="AH5" i="7"/>
  <c r="V5" i="7"/>
  <c r="J5" i="7"/>
  <c r="X109" i="25"/>
  <c r="AI120" i="7"/>
  <c r="AA120" i="7"/>
  <c r="T120" i="7"/>
  <c r="AL120" i="7"/>
  <c r="AU120" i="7" s="1"/>
  <c r="P118" i="7"/>
  <c r="AC118" i="7"/>
  <c r="I118" i="7"/>
  <c r="AK5" i="47"/>
  <c r="AG120" i="7"/>
  <c r="AH109" i="25"/>
  <c r="AR109" i="25"/>
  <c r="BY105" i="25"/>
  <c r="BB105" i="25"/>
  <c r="BZ105" i="25" s="1"/>
  <c r="BZ103" i="25"/>
  <c r="AF120" i="7"/>
  <c r="Y180" i="47"/>
  <c r="Y163" i="65" s="1"/>
  <c r="AV163" i="65" s="1"/>
  <c r="R230" i="47"/>
  <c r="BI6" i="25"/>
  <c r="CB7" i="45"/>
  <c r="BQ7" i="45"/>
  <c r="BN6" i="45"/>
  <c r="BN6" i="43"/>
  <c r="BQ11" i="43"/>
  <c r="BQ44" i="43"/>
  <c r="BQ19" i="43"/>
  <c r="AC5" i="42"/>
  <c r="AC5" i="43"/>
  <c r="Z222" i="47" l="1"/>
  <c r="AA222" i="47"/>
  <c r="Q242" i="65"/>
  <c r="AJ178" i="47"/>
  <c r="AJ159" i="65" s="1"/>
  <c r="AG178" i="47"/>
  <c r="AG159" i="65" s="1"/>
  <c r="AW200" i="65"/>
  <c r="X242" i="65"/>
  <c r="AD91" i="65"/>
  <c r="AK91" i="65"/>
  <c r="W91" i="65"/>
  <c r="AE91" i="65"/>
  <c r="AE242" i="65" s="1"/>
  <c r="AL91" i="65"/>
  <c r="AL242" i="65" s="1"/>
  <c r="R213" i="65"/>
  <c r="R236" i="65"/>
  <c r="AK4" i="65"/>
  <c r="AD4" i="65"/>
  <c r="P4" i="65"/>
  <c r="W4" i="65"/>
  <c r="Y133" i="65"/>
  <c r="AJ132" i="65"/>
  <c r="U133" i="65"/>
  <c r="AU133" i="65" s="1"/>
  <c r="Y134" i="65"/>
  <c r="AQ48" i="25"/>
  <c r="AC222" i="47"/>
  <c r="AR118" i="7"/>
  <c r="AQ118" i="7"/>
  <c r="AS130" i="7"/>
  <c r="AS126" i="7"/>
  <c r="AR130" i="7"/>
  <c r="AR126" i="7"/>
  <c r="AD126" i="7"/>
  <c r="AD130" i="7" s="1"/>
  <c r="AT93" i="7"/>
  <c r="AQ130" i="7"/>
  <c r="AQ126" i="7"/>
  <c r="I129" i="7"/>
  <c r="AQ129" i="7" s="1"/>
  <c r="AQ124" i="7"/>
  <c r="AS140" i="7"/>
  <c r="AR168" i="7"/>
  <c r="W129" i="7"/>
  <c r="AS124" i="7"/>
  <c r="P129" i="7"/>
  <c r="AR129" i="7" s="1"/>
  <c r="AR124" i="7"/>
  <c r="AD129" i="7"/>
  <c r="AT129" i="7" s="1"/>
  <c r="AT124" i="7"/>
  <c r="AT118" i="7"/>
  <c r="AS5" i="7"/>
  <c r="AS142" i="7"/>
  <c r="AT168" i="7"/>
  <c r="Y129" i="7"/>
  <c r="AS123" i="7"/>
  <c r="AQ5" i="7"/>
  <c r="AS118" i="7"/>
  <c r="AR5" i="7"/>
  <c r="AT139" i="7"/>
  <c r="AR139" i="7"/>
  <c r="Y120" i="7"/>
  <c r="AF179" i="47"/>
  <c r="BA43" i="25"/>
  <c r="AB179" i="47"/>
  <c r="AB162" i="65" s="1"/>
  <c r="AD119" i="7"/>
  <c r="AT119" i="7" s="1"/>
  <c r="I120" i="7"/>
  <c r="AD5" i="7"/>
  <c r="AT5" i="7" s="1"/>
  <c r="P120" i="7"/>
  <c r="BB109" i="25"/>
  <c r="AC120" i="7"/>
  <c r="J120" i="7"/>
  <c r="W120" i="7"/>
  <c r="AH120" i="7"/>
  <c r="V120" i="7"/>
  <c r="AF180" i="47"/>
  <c r="AF163" i="65" s="1"/>
  <c r="AW163" i="65" s="1"/>
  <c r="Y230" i="47"/>
  <c r="AM64" i="7"/>
  <c r="AN178" i="47"/>
  <c r="AN159" i="65" s="1"/>
  <c r="AY159" i="65" s="1"/>
  <c r="AU192" i="47"/>
  <c r="BQ15" i="43"/>
  <c r="M6" i="45"/>
  <c r="AD5" i="43"/>
  <c r="AD5" i="42"/>
  <c r="AG222" i="47" l="1"/>
  <c r="AH222" i="47"/>
  <c r="W242" i="65"/>
  <c r="AV134" i="65"/>
  <c r="AD242" i="65"/>
  <c r="AK242" i="65"/>
  <c r="Y213" i="65"/>
  <c r="Y236" i="65"/>
  <c r="BA163" i="65"/>
  <c r="AB133" i="65"/>
  <c r="AV133" i="65" s="1"/>
  <c r="AF133" i="65"/>
  <c r="AF134" i="65"/>
  <c r="AW134" i="65" s="1"/>
  <c r="BA48" i="25"/>
  <c r="AJ222" i="47"/>
  <c r="AT130" i="7"/>
  <c r="AT126" i="7"/>
  <c r="AS129" i="7"/>
  <c r="AQ120" i="7"/>
  <c r="AS120" i="7"/>
  <c r="AR120" i="7"/>
  <c r="AD120" i="7"/>
  <c r="AT120" i="7" s="1"/>
  <c r="AM179" i="47"/>
  <c r="BK43" i="25"/>
  <c r="AI179" i="47"/>
  <c r="AI162" i="65" s="1"/>
  <c r="AM180" i="47"/>
  <c r="AM163" i="65" s="1"/>
  <c r="AX163" i="65" s="1"/>
  <c r="AF230" i="47"/>
  <c r="AM87" i="7"/>
  <c r="BP43" i="25"/>
  <c r="BB1" i="45"/>
  <c r="BN6" i="42"/>
  <c r="AH5" i="42"/>
  <c r="AH5" i="43"/>
  <c r="BK48" i="25" l="1"/>
  <c r="AN222" i="47"/>
  <c r="AT163" i="65"/>
  <c r="AF213" i="65"/>
  <c r="AF236" i="65"/>
  <c r="AQ163" i="65"/>
  <c r="BA134" i="65"/>
  <c r="AM133" i="65"/>
  <c r="AM134" i="65"/>
  <c r="AX134" i="65" s="1"/>
  <c r="AI133" i="65"/>
  <c r="AW133" i="65" s="1"/>
  <c r="AY102" i="65"/>
  <c r="AU179" i="47"/>
  <c r="AM230" i="47"/>
  <c r="BP48" i="25"/>
  <c r="AU180" i="47"/>
  <c r="M53" i="25"/>
  <c r="K34" i="25" s="1"/>
  <c r="D19" i="64" s="1"/>
  <c r="AI5" i="43"/>
  <c r="AI5" i="42"/>
  <c r="AT133" i="65" l="1"/>
  <c r="AT134" i="65"/>
  <c r="AM213" i="65"/>
  <c r="AM236" i="65"/>
  <c r="AX133" i="65"/>
  <c r="BA133" i="65"/>
  <c r="AQ134" i="65"/>
  <c r="AQ133" i="65"/>
  <c r="AY213" i="65"/>
  <c r="CB53" i="25"/>
  <c r="AU219" i="47"/>
  <c r="AU196" i="47"/>
  <c r="AU231" i="47"/>
  <c r="AU200" i="47"/>
  <c r="AJ5" i="43"/>
  <c r="AJ5" i="42"/>
  <c r="AK5" i="42" l="1"/>
  <c r="AK5" i="43"/>
  <c r="AL5" i="42" l="1"/>
  <c r="AL5" i="43"/>
  <c r="AM5" i="43" l="1"/>
  <c r="AM5" i="42"/>
  <c r="AN5" i="43" l="1"/>
  <c r="AN5" i="42"/>
  <c r="AR5" i="43" l="1"/>
  <c r="AR5" i="42"/>
  <c r="AS5" i="42" l="1"/>
  <c r="AS5" i="43"/>
  <c r="AT5" i="43" l="1"/>
  <c r="AT5" i="42"/>
  <c r="AU5" i="42" l="1"/>
  <c r="AU5" i="43"/>
  <c r="AV5" i="43" l="1"/>
  <c r="AV5" i="42"/>
  <c r="AW5" i="42" l="1"/>
  <c r="AW5" i="43"/>
  <c r="AX5" i="43" l="1"/>
  <c r="AX5" i="42"/>
  <c r="BB5" i="42" l="1"/>
  <c r="BB5" i="43"/>
  <c r="BC5" i="42" l="1"/>
  <c r="BC5" i="43"/>
  <c r="BD5" i="43" l="1"/>
  <c r="BD5" i="42"/>
  <c r="BE5" i="42" l="1"/>
  <c r="BE5" i="43"/>
  <c r="BH5" i="43" l="1"/>
  <c r="BH5" i="42"/>
  <c r="BL5" i="25"/>
  <c r="BG5" i="43"/>
  <c r="BG5" i="42"/>
  <c r="BF5" i="43"/>
  <c r="BF5" i="42"/>
  <c r="AO6" i="43"/>
  <c r="AE6" i="43"/>
  <c r="BL5" i="43" l="1"/>
  <c r="BL5" i="42"/>
  <c r="BM5" i="25"/>
  <c r="BQ23" i="43"/>
  <c r="BM5" i="42" l="1"/>
  <c r="BM5" i="43"/>
  <c r="AP29" i="43" l="1"/>
  <c r="AF29" i="43"/>
  <c r="BO29" i="43"/>
  <c r="BJ29" i="43"/>
  <c r="V29" i="43"/>
  <c r="AZ29" i="43"/>
  <c r="V28" i="43"/>
  <c r="AP28" i="43"/>
  <c r="BO28" i="43"/>
  <c r="BJ28" i="43"/>
  <c r="AZ28" i="43"/>
  <c r="AF28" i="43"/>
  <c r="BJ44" i="43" l="1"/>
  <c r="AM106" i="47" s="1"/>
  <c r="AZ44" i="43"/>
  <c r="AF44" i="43"/>
  <c r="AP44" i="43"/>
  <c r="V44" i="43"/>
  <c r="BO44" i="43"/>
  <c r="V47" i="43"/>
  <c r="AZ47" i="43"/>
  <c r="BO47" i="43"/>
  <c r="BJ47" i="43"/>
  <c r="AM111" i="47" s="1"/>
  <c r="AM86" i="65" s="1"/>
  <c r="AP47" i="43"/>
  <c r="AF47" i="43"/>
  <c r="U111" i="47" l="1"/>
  <c r="U86" i="65" s="1"/>
  <c r="R111" i="47"/>
  <c r="R86" i="65" s="1"/>
  <c r="AI111" i="47"/>
  <c r="AI86" i="65" s="1"/>
  <c r="AF111" i="47"/>
  <c r="AF86" i="65" s="1"/>
  <c r="AB106" i="47"/>
  <c r="AB79" i="65" s="1"/>
  <c r="Y106" i="47"/>
  <c r="AB111" i="47"/>
  <c r="AB86" i="65" s="1"/>
  <c r="Y111" i="47"/>
  <c r="Y86" i="65" s="1"/>
  <c r="N111" i="47"/>
  <c r="N86" i="65" s="1"/>
  <c r="K111" i="47"/>
  <c r="K86" i="65" s="1"/>
  <c r="U106" i="47"/>
  <c r="U79" i="65" s="1"/>
  <c r="R106" i="47"/>
  <c r="AI106" i="47"/>
  <c r="AI79" i="65" s="1"/>
  <c r="AF106" i="47"/>
  <c r="N106" i="47"/>
  <c r="N79" i="65" s="1"/>
  <c r="K106" i="47"/>
  <c r="W47" i="43"/>
  <c r="L111" i="47" s="1"/>
  <c r="L54" i="65" s="1"/>
  <c r="W44" i="43"/>
  <c r="L106" i="47" s="1"/>
  <c r="L51" i="65" s="1"/>
  <c r="K51" i="47" l="1"/>
  <c r="O106" i="47"/>
  <c r="O111" i="47"/>
  <c r="O86" i="65" s="1"/>
  <c r="AG44" i="43"/>
  <c r="S106" i="47" s="1"/>
  <c r="S51" i="65" s="1"/>
  <c r="AG47" i="43"/>
  <c r="S111" i="47" s="1"/>
  <c r="S54" i="65" s="1"/>
  <c r="O79" i="65" l="1"/>
  <c r="O51" i="65"/>
  <c r="V111" i="47"/>
  <c r="R51" i="47"/>
  <c r="V106" i="47"/>
  <c r="V51" i="65" s="1"/>
  <c r="AQ44" i="43"/>
  <c r="Z106" i="47" s="1"/>
  <c r="Z51" i="65" s="1"/>
  <c r="AQ47" i="43"/>
  <c r="Z111" i="47" s="1"/>
  <c r="Z54" i="65" s="1"/>
  <c r="AC111" i="47" l="1"/>
  <c r="AC86" i="65" s="1"/>
  <c r="Y51" i="47"/>
  <c r="AC106" i="47"/>
  <c r="V79" i="65"/>
  <c r="V86" i="65"/>
  <c r="AU86" i="65" s="1"/>
  <c r="BA44" i="43"/>
  <c r="AG106" i="47" s="1"/>
  <c r="AG51" i="65" s="1"/>
  <c r="BA47" i="43"/>
  <c r="AG111" i="47" s="1"/>
  <c r="AG86" i="65" l="1"/>
  <c r="AG54" i="65"/>
  <c r="AC79" i="65"/>
  <c r="AC51" i="65"/>
  <c r="AJ111" i="47"/>
  <c r="AF51" i="47"/>
  <c r="AJ106" i="47"/>
  <c r="AJ51" i="65" s="1"/>
  <c r="AV86" i="65"/>
  <c r="BK44" i="43"/>
  <c r="BK47" i="43"/>
  <c r="AN111" i="47" s="1"/>
  <c r="AN86" i="65" l="1"/>
  <c r="AY86" i="65" s="1"/>
  <c r="AN54" i="65"/>
  <c r="AM51" i="47"/>
  <c r="AN106" i="47"/>
  <c r="AN51" i="65" s="1"/>
  <c r="AJ79" i="65"/>
  <c r="AJ86" i="65"/>
  <c r="AU111" i="47"/>
  <c r="BP44" i="43"/>
  <c r="BP47" i="43"/>
  <c r="AU106" i="47" l="1"/>
  <c r="AT86" i="65"/>
  <c r="AW86" i="65"/>
  <c r="AX86" i="65"/>
  <c r="AQ86" i="65"/>
  <c r="V34" i="42"/>
  <c r="AF34" i="42"/>
  <c r="BJ34" i="42"/>
  <c r="AM247" i="47" s="1"/>
  <c r="AM147" i="65" s="1"/>
  <c r="AP34" i="42"/>
  <c r="AZ34" i="42"/>
  <c r="BJ35" i="42"/>
  <c r="AZ35" i="42"/>
  <c r="AI251" i="47" s="1"/>
  <c r="AF35" i="42"/>
  <c r="U251" i="47" s="1"/>
  <c r="AP35" i="42"/>
  <c r="AB251" i="47" s="1"/>
  <c r="V35" i="42"/>
  <c r="N251" i="47" s="1"/>
  <c r="BO35" i="42"/>
  <c r="AB247" i="47" l="1"/>
  <c r="AB147" i="65" s="1"/>
  <c r="Y247" i="47"/>
  <c r="Y147" i="65" s="1"/>
  <c r="U247" i="47"/>
  <c r="U147" i="65" s="1"/>
  <c r="R247" i="47"/>
  <c r="R147" i="65" s="1"/>
  <c r="AI247" i="47"/>
  <c r="AI147" i="65" s="1"/>
  <c r="AF247" i="47"/>
  <c r="AF147" i="65" s="1"/>
  <c r="U105" i="65"/>
  <c r="U137" i="65"/>
  <c r="U106" i="65"/>
  <c r="U138" i="65"/>
  <c r="AB105" i="65"/>
  <c r="AB137" i="65"/>
  <c r="AI106" i="65"/>
  <c r="AI138" i="65"/>
  <c r="N106" i="65"/>
  <c r="N138" i="65"/>
  <c r="AB106" i="65"/>
  <c r="AB138" i="65"/>
  <c r="AI105" i="65"/>
  <c r="AI137" i="65"/>
  <c r="W35" i="42"/>
  <c r="O251" i="47" l="1"/>
  <c r="O164" i="65" s="1"/>
  <c r="L251" i="47"/>
  <c r="L164" i="65" s="1"/>
  <c r="O106" i="65"/>
  <c r="O138" i="65"/>
  <c r="K246" i="47"/>
  <c r="AG35" i="42"/>
  <c r="V251" i="47" l="1"/>
  <c r="V164" i="65" s="1"/>
  <c r="S251" i="47"/>
  <c r="S164" i="65" s="1"/>
  <c r="V106" i="65"/>
  <c r="V138" i="65"/>
  <c r="R246" i="47"/>
  <c r="AQ35" i="42"/>
  <c r="AC251" i="47" l="1"/>
  <c r="AC164" i="65" s="1"/>
  <c r="Z251" i="47"/>
  <c r="Z164" i="65" s="1"/>
  <c r="AC106" i="65"/>
  <c r="AC138" i="65"/>
  <c r="Y246" i="47"/>
  <c r="BA35" i="42"/>
  <c r="AJ251" i="47" l="1"/>
  <c r="AJ164" i="65" s="1"/>
  <c r="AG251" i="47"/>
  <c r="AG164" i="65" s="1"/>
  <c r="AJ106" i="65"/>
  <c r="AJ138" i="65"/>
  <c r="AF246" i="47"/>
  <c r="BK35" i="42"/>
  <c r="AN251" i="47" s="1"/>
  <c r="AN164" i="65" s="1"/>
  <c r="AM246" i="47" l="1"/>
  <c r="BP35" i="42"/>
  <c r="AI218" i="47" l="1"/>
  <c r="U218" i="47"/>
  <c r="AB218" i="47"/>
  <c r="N218" i="47"/>
  <c r="M217" i="47"/>
  <c r="T217" i="47"/>
  <c r="AH217" i="47"/>
  <c r="AA217" i="47"/>
  <c r="AI220" i="47"/>
  <c r="U220" i="47"/>
  <c r="N220" i="47"/>
  <c r="AB220" i="47"/>
  <c r="U201" i="47"/>
  <c r="U190" i="65" s="1"/>
  <c r="N201" i="47"/>
  <c r="N190" i="65" s="1"/>
  <c r="AB201" i="47"/>
  <c r="AB190" i="65" s="1"/>
  <c r="AI201" i="47"/>
  <c r="AI190" i="65" s="1"/>
  <c r="AM229" i="47"/>
  <c r="AM235" i="65" s="1"/>
  <c r="BO17" i="25"/>
  <c r="BO40" i="25" s="1"/>
  <c r="AF17" i="25"/>
  <c r="U177" i="47" s="1"/>
  <c r="V17" i="25"/>
  <c r="AP17" i="25"/>
  <c r="AB177" i="47" s="1"/>
  <c r="BJ17" i="25"/>
  <c r="AZ17" i="25"/>
  <c r="AI177" i="47" s="1"/>
  <c r="AI207" i="47"/>
  <c r="U207" i="47"/>
  <c r="AB207" i="47"/>
  <c r="N207" i="47"/>
  <c r="AB229" i="47" l="1"/>
  <c r="Y229" i="47"/>
  <c r="Y235" i="65" s="1"/>
  <c r="AI229" i="47"/>
  <c r="AF229" i="47"/>
  <c r="AF235" i="65" s="1"/>
  <c r="N229" i="47"/>
  <c r="K229" i="47"/>
  <c r="K235" i="65" s="1"/>
  <c r="U229" i="47"/>
  <c r="R229" i="47"/>
  <c r="R235" i="65" s="1"/>
  <c r="AI197" i="65"/>
  <c r="U197" i="65"/>
  <c r="T202" i="65"/>
  <c r="T211" i="65"/>
  <c r="AB203" i="65"/>
  <c r="AB212" i="65"/>
  <c r="AB198" i="65"/>
  <c r="AB214" i="65"/>
  <c r="AI198" i="65"/>
  <c r="AI214" i="65"/>
  <c r="U203" i="65"/>
  <c r="U212" i="65"/>
  <c r="N197" i="65"/>
  <c r="N198" i="65"/>
  <c r="N214" i="65"/>
  <c r="AA202" i="65"/>
  <c r="AA211" i="65"/>
  <c r="M202" i="65"/>
  <c r="M211" i="65"/>
  <c r="N203" i="65"/>
  <c r="N212" i="65"/>
  <c r="AB197" i="65"/>
  <c r="U198" i="65"/>
  <c r="U214" i="65"/>
  <c r="AH202" i="65"/>
  <c r="AH211" i="65"/>
  <c r="AI203" i="65"/>
  <c r="AI212" i="65"/>
  <c r="U116" i="65"/>
  <c r="U140" i="65"/>
  <c r="U129" i="65"/>
  <c r="U153" i="65"/>
  <c r="AB116" i="65"/>
  <c r="AB140" i="65"/>
  <c r="AB129" i="65"/>
  <c r="AB153" i="65"/>
  <c r="N129" i="65"/>
  <c r="N153" i="65"/>
  <c r="AI116" i="65"/>
  <c r="AI140" i="65"/>
  <c r="AI129" i="65"/>
  <c r="AI153" i="65"/>
  <c r="V40" i="25"/>
  <c r="N177" i="47"/>
  <c r="M208" i="47"/>
  <c r="AA225" i="47"/>
  <c r="T182" i="47"/>
  <c r="M215" i="47"/>
  <c r="AP40" i="25"/>
  <c r="T178" i="47"/>
  <c r="T159" i="65" s="1"/>
  <c r="AA204" i="47"/>
  <c r="M204" i="47"/>
  <c r="AH208" i="47"/>
  <c r="T208" i="47"/>
  <c r="AZ40" i="25"/>
  <c r="AA178" i="47"/>
  <c r="AA159" i="65" s="1"/>
  <c r="AF40" i="25"/>
  <c r="M178" i="47"/>
  <c r="M159" i="65" s="1"/>
  <c r="AH138" i="47"/>
  <c r="AH225" i="47"/>
  <c r="T204" i="47"/>
  <c r="AH182" i="47"/>
  <c r="T215" i="47"/>
  <c r="BJ40" i="25"/>
  <c r="AH178" i="47"/>
  <c r="AH159" i="65" s="1"/>
  <c r="T225" i="47"/>
  <c r="AA182" i="47"/>
  <c r="T138" i="47"/>
  <c r="AA208" i="47"/>
  <c r="AA138" i="47"/>
  <c r="M225" i="47"/>
  <c r="AH204" i="47"/>
  <c r="M182" i="47"/>
  <c r="AH215" i="47"/>
  <c r="AA215" i="47"/>
  <c r="AP45" i="25"/>
  <c r="V45" i="25"/>
  <c r="AZ45" i="25"/>
  <c r="AF45" i="25"/>
  <c r="V46" i="25"/>
  <c r="BJ45" i="25"/>
  <c r="BO45" i="25"/>
  <c r="BJ39" i="25"/>
  <c r="AP46" i="25"/>
  <c r="AF39" i="25"/>
  <c r="AP39" i="25"/>
  <c r="V39" i="25"/>
  <c r="AZ46" i="25"/>
  <c r="AF46" i="25"/>
  <c r="BO39" i="25"/>
  <c r="AZ39" i="25"/>
  <c r="BJ46" i="25"/>
  <c r="BO46" i="25"/>
  <c r="AU232" i="47"/>
  <c r="AU195" i="47"/>
  <c r="AH173" i="65" l="1"/>
  <c r="AH193" i="65"/>
  <c r="M157" i="65"/>
  <c r="AH226" i="65"/>
  <c r="AH231" i="65"/>
  <c r="M173" i="65"/>
  <c r="M193" i="65"/>
  <c r="M215" i="65"/>
  <c r="M205" i="65"/>
  <c r="AA215" i="65"/>
  <c r="AA205" i="65"/>
  <c r="M226" i="65"/>
  <c r="M231" i="65"/>
  <c r="AH157" i="65"/>
  <c r="AA157" i="65"/>
  <c r="AA173" i="65"/>
  <c r="AA193" i="65"/>
  <c r="T157" i="65"/>
  <c r="T199" i="65"/>
  <c r="AA226" i="65"/>
  <c r="AA231" i="65"/>
  <c r="AH215" i="65"/>
  <c r="AH205" i="65"/>
  <c r="AA199" i="65"/>
  <c r="T226" i="65"/>
  <c r="T231" i="65"/>
  <c r="T215" i="65"/>
  <c r="T205" i="65"/>
  <c r="T173" i="65"/>
  <c r="T193" i="65"/>
  <c r="AH199" i="65"/>
  <c r="M199" i="65"/>
  <c r="AH132" i="65"/>
  <c r="AA132" i="65"/>
  <c r="N116" i="65"/>
  <c r="N140" i="65"/>
  <c r="M132" i="65"/>
  <c r="T132" i="65"/>
  <c r="BJ7" i="45"/>
  <c r="V7" i="45"/>
  <c r="N132" i="47" s="1"/>
  <c r="AP7" i="45"/>
  <c r="AB132" i="47" s="1"/>
  <c r="BO7" i="45"/>
  <c r="AZ7" i="45"/>
  <c r="AI132" i="47" s="1"/>
  <c r="AP15" i="43"/>
  <c r="BJ15" i="43"/>
  <c r="V15" i="43"/>
  <c r="AZ15" i="43"/>
  <c r="AF15" i="43"/>
  <c r="BO15" i="43"/>
  <c r="M94" i="47" l="1"/>
  <c r="T94" i="47"/>
  <c r="AA94" i="47"/>
  <c r="AH94" i="47"/>
  <c r="BO128" i="45"/>
  <c r="BO127" i="45"/>
  <c r="AZ11" i="43"/>
  <c r="AP11" i="43"/>
  <c r="V11" i="43"/>
  <c r="AF11" i="43"/>
  <c r="BJ11" i="43"/>
  <c r="BO11" i="43"/>
  <c r="AZ12" i="43"/>
  <c r="BO12" i="43"/>
  <c r="AP12" i="43"/>
  <c r="V12" i="43"/>
  <c r="AF12" i="43"/>
  <c r="BJ12" i="43"/>
  <c r="AP16" i="43"/>
  <c r="AF16" i="43"/>
  <c r="AZ16" i="43"/>
  <c r="BO16" i="43"/>
  <c r="BO66" i="43" s="1"/>
  <c r="V16" i="43"/>
  <c r="BJ16" i="43"/>
  <c r="BO19" i="43"/>
  <c r="AF19" i="43"/>
  <c r="AZ19" i="43"/>
  <c r="V19" i="43"/>
  <c r="AP19" i="43"/>
  <c r="BJ19" i="43"/>
  <c r="AF20" i="43"/>
  <c r="V20" i="43"/>
  <c r="BJ20" i="43"/>
  <c r="AP20" i="43"/>
  <c r="AZ20" i="43"/>
  <c r="BO20" i="43"/>
  <c r="AZ127" i="45"/>
  <c r="AP127" i="45"/>
  <c r="AF127" i="45"/>
  <c r="V127" i="45"/>
  <c r="BJ127" i="45"/>
  <c r="AM159" i="47"/>
  <c r="AM160" i="47"/>
  <c r="AM137" i="65" s="1"/>
  <c r="AM167" i="47"/>
  <c r="AM128" i="65" s="1"/>
  <c r="AY128" i="65" s="1"/>
  <c r="K167" i="47"/>
  <c r="AM168" i="47"/>
  <c r="AM135" i="65" s="1"/>
  <c r="R169" i="47"/>
  <c r="R105" i="65" s="1"/>
  <c r="AM169" i="47"/>
  <c r="AM105" i="65" s="1"/>
  <c r="AF169" i="47"/>
  <c r="AF105" i="65" s="1"/>
  <c r="Y169" i="47"/>
  <c r="Y105" i="65" s="1"/>
  <c r="K169" i="47"/>
  <c r="Y170" i="47"/>
  <c r="Y139" i="65" s="1"/>
  <c r="R170" i="47"/>
  <c r="R139" i="65" s="1"/>
  <c r="AM170" i="47"/>
  <c r="AM139" i="65" s="1"/>
  <c r="AF170" i="47"/>
  <c r="AF139" i="65" s="1"/>
  <c r="K170" i="47"/>
  <c r="K139" i="65" s="1"/>
  <c r="AM206" i="47"/>
  <c r="AM195" i="65" s="1"/>
  <c r="R163" i="47"/>
  <c r="AF163" i="47"/>
  <c r="K163" i="47"/>
  <c r="Y163" i="47"/>
  <c r="AM163" i="47"/>
  <c r="Y164" i="47"/>
  <c r="R164" i="47"/>
  <c r="AM164" i="47"/>
  <c r="AF164" i="47"/>
  <c r="K164" i="47"/>
  <c r="I6" i="25"/>
  <c r="AF128" i="45"/>
  <c r="AP128" i="45"/>
  <c r="BJ128" i="45"/>
  <c r="AZ128" i="45"/>
  <c r="V128" i="45"/>
  <c r="AB206" i="47" l="1"/>
  <c r="Y206" i="47"/>
  <c r="Y195" i="65" s="1"/>
  <c r="AI142" i="47"/>
  <c r="AF168" i="47"/>
  <c r="AF135" i="65" s="1"/>
  <c r="AI141" i="47"/>
  <c r="AI196" i="65" s="1"/>
  <c r="AF167" i="47"/>
  <c r="AF128" i="65" s="1"/>
  <c r="U214" i="47"/>
  <c r="R160" i="47"/>
  <c r="R137" i="65" s="1"/>
  <c r="AI213" i="47"/>
  <c r="AF159" i="47"/>
  <c r="U142" i="47"/>
  <c r="R168" i="47"/>
  <c r="R135" i="65" s="1"/>
  <c r="N214" i="47"/>
  <c r="K160" i="47"/>
  <c r="AB214" i="47"/>
  <c r="Y160" i="47"/>
  <c r="Y137" i="65" s="1"/>
  <c r="AM120" i="65"/>
  <c r="AM101" i="65"/>
  <c r="AI206" i="47"/>
  <c r="AI195" i="65" s="1"/>
  <c r="AF206" i="47"/>
  <c r="AF195" i="65" s="1"/>
  <c r="N206" i="47"/>
  <c r="N195" i="65" s="1"/>
  <c r="K206" i="47"/>
  <c r="K195" i="65" s="1"/>
  <c r="AB142" i="47"/>
  <c r="Y168" i="47"/>
  <c r="Y135" i="65" s="1"/>
  <c r="K128" i="65"/>
  <c r="AI214" i="47"/>
  <c r="AF160" i="47"/>
  <c r="AF137" i="65" s="1"/>
  <c r="N213" i="47"/>
  <c r="K159" i="47"/>
  <c r="U206" i="47"/>
  <c r="U195" i="65" s="1"/>
  <c r="R206" i="47"/>
  <c r="R195" i="65" s="1"/>
  <c r="N142" i="47"/>
  <c r="K168" i="47"/>
  <c r="K135" i="65" s="1"/>
  <c r="AB141" i="47"/>
  <c r="AB196" i="65" s="1"/>
  <c r="Y167" i="47"/>
  <c r="Y128" i="65" s="1"/>
  <c r="U141" i="47"/>
  <c r="U196" i="65" s="1"/>
  <c r="R167" i="47"/>
  <c r="R128" i="65" s="1"/>
  <c r="AB213" i="47"/>
  <c r="Y159" i="47"/>
  <c r="U213" i="47"/>
  <c r="R159" i="47"/>
  <c r="U158" i="65"/>
  <c r="AB158" i="65"/>
  <c r="AB195" i="65"/>
  <c r="AI158" i="65"/>
  <c r="N103" i="65"/>
  <c r="AB131" i="65"/>
  <c r="AB102" i="65"/>
  <c r="U131" i="65"/>
  <c r="U102" i="65"/>
  <c r="AI131" i="65"/>
  <c r="AI102" i="65"/>
  <c r="U103" i="65"/>
  <c r="AI103" i="65"/>
  <c r="AB103" i="65"/>
  <c r="N158" i="65"/>
  <c r="AA147" i="47"/>
  <c r="AH140" i="47"/>
  <c r="AH179" i="65" s="1"/>
  <c r="M139" i="47"/>
  <c r="M178" i="65" s="1"/>
  <c r="M147" i="47"/>
  <c r="AA146" i="47"/>
  <c r="AA149" i="65" s="1"/>
  <c r="AH199" i="47"/>
  <c r="T198" i="47"/>
  <c r="T187" i="65" s="1"/>
  <c r="M198" i="47"/>
  <c r="M187" i="65" s="1"/>
  <c r="T187" i="47"/>
  <c r="T172" i="65" s="1"/>
  <c r="M187" i="47"/>
  <c r="M172" i="65" s="1"/>
  <c r="AH203" i="47"/>
  <c r="M140" i="47"/>
  <c r="M179" i="65" s="1"/>
  <c r="T139" i="47"/>
  <c r="T178" i="65" s="1"/>
  <c r="T147" i="47"/>
  <c r="AH147" i="47"/>
  <c r="M146" i="47"/>
  <c r="M149" i="65" s="1"/>
  <c r="M199" i="47"/>
  <c r="AA198" i="47"/>
  <c r="AA187" i="65" s="1"/>
  <c r="AH188" i="47"/>
  <c r="AA188" i="47"/>
  <c r="AA187" i="47"/>
  <c r="AA172" i="65" s="1"/>
  <c r="M203" i="47"/>
  <c r="T140" i="47"/>
  <c r="T179" i="65" s="1"/>
  <c r="T199" i="47"/>
  <c r="AH198" i="47"/>
  <c r="AH187" i="65" s="1"/>
  <c r="M188" i="47"/>
  <c r="AH187" i="47"/>
  <c r="AH172" i="65" s="1"/>
  <c r="T203" i="47"/>
  <c r="AA140" i="47"/>
  <c r="AA179" i="65" s="1"/>
  <c r="AH139" i="47"/>
  <c r="AH178" i="65" s="1"/>
  <c r="AA139" i="47"/>
  <c r="AA178" i="65" s="1"/>
  <c r="AH146" i="47"/>
  <c r="AH149" i="65" s="1"/>
  <c r="T146" i="47"/>
  <c r="T149" i="65" s="1"/>
  <c r="AA199" i="47"/>
  <c r="T188" i="47"/>
  <c r="AA203" i="47"/>
  <c r="AP50" i="25"/>
  <c r="AP51" i="25"/>
  <c r="V50" i="25"/>
  <c r="V51" i="25"/>
  <c r="BJ52" i="25"/>
  <c r="BJ50" i="25"/>
  <c r="BJ51" i="25"/>
  <c r="V52" i="25"/>
  <c r="BO52" i="25"/>
  <c r="BO50" i="25"/>
  <c r="BO51" i="25"/>
  <c r="AZ51" i="25"/>
  <c r="AP52" i="25"/>
  <c r="AF52" i="25"/>
  <c r="AF50" i="25"/>
  <c r="AF51" i="25"/>
  <c r="AZ52" i="25"/>
  <c r="AZ50" i="25"/>
  <c r="BJ66" i="43"/>
  <c r="V66" i="43"/>
  <c r="AZ66" i="43"/>
  <c r="AP66" i="43"/>
  <c r="AF66" i="43"/>
  <c r="AU172" i="47"/>
  <c r="AZ6" i="25"/>
  <c r="BJ6" i="25"/>
  <c r="AP6" i="25"/>
  <c r="V6" i="25"/>
  <c r="AF6" i="25"/>
  <c r="BO6" i="25"/>
  <c r="AP23" i="43"/>
  <c r="AZ23" i="43"/>
  <c r="AF23" i="43"/>
  <c r="V23" i="43"/>
  <c r="BJ23" i="43"/>
  <c r="BO23" i="43"/>
  <c r="AF24" i="43"/>
  <c r="BJ24" i="43"/>
  <c r="AP24" i="43"/>
  <c r="BO24" i="43"/>
  <c r="AZ24" i="43"/>
  <c r="V24" i="43"/>
  <c r="V8" i="43"/>
  <c r="BO8" i="43"/>
  <c r="AP8" i="43"/>
  <c r="AZ8" i="43"/>
  <c r="BJ8" i="43"/>
  <c r="AF8" i="43"/>
  <c r="AF7" i="43"/>
  <c r="BO7" i="43"/>
  <c r="V7" i="43"/>
  <c r="AZ7" i="43"/>
  <c r="AP7" i="43"/>
  <c r="BJ7" i="43"/>
  <c r="AM90" i="47" s="1"/>
  <c r="U90" i="47" l="1"/>
  <c r="U11" i="65" s="1"/>
  <c r="R90" i="47"/>
  <c r="Y120" i="65"/>
  <c r="Y101" i="65"/>
  <c r="AF120" i="65"/>
  <c r="AF101" i="65"/>
  <c r="AB90" i="47"/>
  <c r="AB11" i="65" s="1"/>
  <c r="Y90" i="47"/>
  <c r="AI90" i="47"/>
  <c r="AI11" i="65" s="1"/>
  <c r="AF90" i="47"/>
  <c r="R120" i="65"/>
  <c r="R101" i="65"/>
  <c r="N90" i="47"/>
  <c r="N11" i="65" s="1"/>
  <c r="K101" i="65"/>
  <c r="AA188" i="65"/>
  <c r="M188" i="65"/>
  <c r="AH188" i="65"/>
  <c r="T192" i="65"/>
  <c r="T188" i="65"/>
  <c r="AA174" i="65"/>
  <c r="AA175" i="65"/>
  <c r="AA192" i="65"/>
  <c r="AH174" i="65"/>
  <c r="AH175" i="65"/>
  <c r="T174" i="65"/>
  <c r="T175" i="65"/>
  <c r="M174" i="65"/>
  <c r="M175" i="65"/>
  <c r="M192" i="65"/>
  <c r="AH192" i="65"/>
  <c r="T164" i="65"/>
  <c r="T107" i="65"/>
  <c r="M164" i="65"/>
  <c r="M107" i="65"/>
  <c r="AH164" i="65"/>
  <c r="AH107" i="65"/>
  <c r="AA130" i="65"/>
  <c r="T130" i="65"/>
  <c r="M128" i="65"/>
  <c r="M152" i="65"/>
  <c r="M130" i="65"/>
  <c r="AA164" i="65"/>
  <c r="AA107" i="65"/>
  <c r="AA100" i="65"/>
  <c r="AA128" i="65"/>
  <c r="AA152" i="65"/>
  <c r="T128" i="65"/>
  <c r="T152" i="65"/>
  <c r="M100" i="65"/>
  <c r="AH100" i="65"/>
  <c r="AH130" i="65"/>
  <c r="AH128" i="65"/>
  <c r="AH152" i="65"/>
  <c r="T100" i="65"/>
  <c r="AP53" i="25"/>
  <c r="V53" i="25"/>
  <c r="BO53" i="25"/>
  <c r="AF53" i="25"/>
  <c r="BJ53" i="25"/>
  <c r="AZ53" i="25"/>
  <c r="N67" i="42" l="1"/>
  <c r="N7" i="42" s="1"/>
  <c r="B100" i="7" l="1"/>
  <c r="B99" i="7"/>
  <c r="B101" i="7"/>
  <c r="N100" i="25"/>
  <c r="N6" i="42"/>
  <c r="B107" i="7" l="1"/>
  <c r="N102" i="25"/>
  <c r="M159" i="47"/>
  <c r="M101" i="65" s="1"/>
  <c r="O213" i="47" l="1"/>
  <c r="O204" i="65" s="1"/>
  <c r="L159" i="47"/>
  <c r="B127" i="7"/>
  <c r="B130" i="7" s="1"/>
  <c r="B119" i="7"/>
  <c r="B5" i="7"/>
  <c r="N109" i="25"/>
  <c r="K186" i="47"/>
  <c r="T159" i="47"/>
  <c r="T101" i="65" s="1"/>
  <c r="L101" i="65" l="1"/>
  <c r="V213" i="47"/>
  <c r="V204" i="65" s="1"/>
  <c r="S159" i="47"/>
  <c r="S101" i="65" s="1"/>
  <c r="K162" i="65"/>
  <c r="K173" i="65"/>
  <c r="N202" i="47"/>
  <c r="N191" i="65" s="1"/>
  <c r="R186" i="47"/>
  <c r="R162" i="65" s="1"/>
  <c r="AU162" i="65" s="1"/>
  <c r="AA159" i="47"/>
  <c r="AA101" i="65" s="1"/>
  <c r="AC213" i="47" l="1"/>
  <c r="AC204" i="65" s="1"/>
  <c r="Z159" i="47"/>
  <c r="Z101" i="65" s="1"/>
  <c r="N130" i="65"/>
  <c r="U202" i="47"/>
  <c r="U191" i="65" s="1"/>
  <c r="Y186" i="47"/>
  <c r="Y162" i="65" s="1"/>
  <c r="AV162" i="65" s="1"/>
  <c r="AH159" i="47"/>
  <c r="AH101" i="65" s="1"/>
  <c r="AJ213" i="47" l="1"/>
  <c r="AJ204" i="65" s="1"/>
  <c r="AG159" i="47"/>
  <c r="AG101" i="65" s="1"/>
  <c r="U130" i="65"/>
  <c r="AB202" i="47"/>
  <c r="AB191" i="65" s="1"/>
  <c r="AF186" i="47"/>
  <c r="AF162" i="65" s="1"/>
  <c r="BA162" i="65" s="1"/>
  <c r="AN159" i="47"/>
  <c r="AN101" i="65" s="1"/>
  <c r="AY101" i="65" s="1"/>
  <c r="AU159" i="47" l="1"/>
  <c r="AB130" i="65"/>
  <c r="AW162" i="65"/>
  <c r="AI202" i="47"/>
  <c r="AI191" i="65" s="1"/>
  <c r="AM186" i="47"/>
  <c r="AM162" i="65" s="1"/>
  <c r="AT162" i="65" s="1"/>
  <c r="L160" i="47" l="1"/>
  <c r="M160" i="47"/>
  <c r="AI130" i="65"/>
  <c r="W50" i="25"/>
  <c r="O214" i="47"/>
  <c r="AX162" i="65"/>
  <c r="AY162" i="65"/>
  <c r="AQ162" i="65"/>
  <c r="K187" i="47"/>
  <c r="K172" i="65" s="1"/>
  <c r="AU173" i="47"/>
  <c r="T160" i="47"/>
  <c r="T137" i="65" s="1"/>
  <c r="V214" i="47" l="1"/>
  <c r="S160" i="47"/>
  <c r="S137" i="65" s="1"/>
  <c r="AG50" i="25"/>
  <c r="N203" i="47"/>
  <c r="AA160" i="47"/>
  <c r="AA137" i="65" s="1"/>
  <c r="AC214" i="47" l="1"/>
  <c r="Z160" i="47"/>
  <c r="Z137" i="65" s="1"/>
  <c r="N192" i="65"/>
  <c r="AQ50" i="25"/>
  <c r="U203" i="47"/>
  <c r="AH160" i="47"/>
  <c r="AH137" i="65" s="1"/>
  <c r="AJ214" i="47" l="1"/>
  <c r="AG160" i="47"/>
  <c r="AG137" i="65" s="1"/>
  <c r="U192" i="65"/>
  <c r="AU192" i="65" s="1"/>
  <c r="BA50" i="25"/>
  <c r="AB203" i="47"/>
  <c r="AM83" i="7"/>
  <c r="AN160" i="47"/>
  <c r="AU160" i="47" l="1"/>
  <c r="AN137" i="65"/>
  <c r="AY137" i="65" s="1"/>
  <c r="AB192" i="65"/>
  <c r="BK50" i="25"/>
  <c r="AI203" i="47"/>
  <c r="BP50" i="25"/>
  <c r="AV192" i="65" l="1"/>
  <c r="AI192" i="65"/>
  <c r="AW192" i="65" s="1"/>
  <c r="W12" i="43"/>
  <c r="O100" i="47" l="1"/>
  <c r="L100" i="47"/>
  <c r="AQ192" i="65"/>
  <c r="AT192" i="65"/>
  <c r="BA192" i="65"/>
  <c r="AX192" i="65"/>
  <c r="K98" i="47"/>
  <c r="AG12" i="43"/>
  <c r="V100" i="47" l="1"/>
  <c r="S100" i="47"/>
  <c r="R98" i="47"/>
  <c r="AQ12" i="43"/>
  <c r="AC100" i="47" l="1"/>
  <c r="Z100" i="47"/>
  <c r="Y98" i="47"/>
  <c r="BA12" i="43"/>
  <c r="AJ100" i="47" l="1"/>
  <c r="AG100" i="47"/>
  <c r="AF98" i="47"/>
  <c r="BK12" i="43"/>
  <c r="AN100" i="47" s="1"/>
  <c r="W11" i="43"/>
  <c r="O99" i="47" l="1"/>
  <c r="L99" i="47"/>
  <c r="K97" i="47"/>
  <c r="AM98" i="47"/>
  <c r="AG11" i="43"/>
  <c r="BP12" i="43"/>
  <c r="V99" i="47" l="1"/>
  <c r="S99" i="47"/>
  <c r="R97" i="47"/>
  <c r="AQ11" i="43"/>
  <c r="AC99" i="47" l="1"/>
  <c r="Z99" i="47"/>
  <c r="Y97" i="47"/>
  <c r="BA11" i="43"/>
  <c r="AJ99" i="47" l="1"/>
  <c r="AG99" i="47"/>
  <c r="AM42" i="7"/>
  <c r="AF97" i="47"/>
  <c r="BK11" i="43"/>
  <c r="AN99" i="47" s="1"/>
  <c r="AM97" i="47" l="1"/>
  <c r="BP11" i="43"/>
  <c r="U32" i="43" l="1"/>
  <c r="U70" i="43" l="1"/>
  <c r="M32" i="43"/>
  <c r="P6" i="43"/>
  <c r="U7" i="43"/>
  <c r="K90" i="47" s="1"/>
  <c r="K11" i="65" s="1"/>
  <c r="U64" i="43" l="1"/>
  <c r="U74" i="43" s="1"/>
  <c r="CB32" i="43"/>
  <c r="BQ32" i="43"/>
  <c r="U6" i="43"/>
  <c r="M7" i="43"/>
  <c r="CB7" i="43" l="1"/>
  <c r="BQ7" i="43"/>
  <c r="BB1" i="43" s="1"/>
  <c r="M6" i="43"/>
  <c r="K208" i="47" l="1"/>
  <c r="W47" i="25"/>
  <c r="N230" i="47"/>
  <c r="N213" i="65" s="1"/>
  <c r="K199" i="65" l="1"/>
  <c r="R208" i="47"/>
  <c r="AG47" i="25"/>
  <c r="U230" i="47"/>
  <c r="U213" i="65" s="1"/>
  <c r="R199" i="65" l="1"/>
  <c r="AU213" i="65"/>
  <c r="Y208" i="47"/>
  <c r="AQ47" i="25"/>
  <c r="AB230" i="47"/>
  <c r="AB213" i="65" s="1"/>
  <c r="Y199" i="65" l="1"/>
  <c r="AV213" i="65"/>
  <c r="AF208" i="47"/>
  <c r="BA47" i="25"/>
  <c r="AI230" i="47"/>
  <c r="AI213" i="65" s="1"/>
  <c r="AX213" i="65" s="1"/>
  <c r="AT213" i="65" l="1"/>
  <c r="AF199" i="65"/>
  <c r="AW213" i="65"/>
  <c r="AQ213" i="65"/>
  <c r="AM208" i="47"/>
  <c r="BK47" i="25"/>
  <c r="AU197" i="47"/>
  <c r="AU233" i="47"/>
  <c r="BP47" i="25"/>
  <c r="AM199" i="65" l="1"/>
  <c r="AY199" i="65" s="1"/>
  <c r="AY220" i="65"/>
  <c r="V138" i="47" l="1"/>
  <c r="V176" i="65" s="1"/>
  <c r="R138" i="47" l="1"/>
  <c r="AC138" i="47"/>
  <c r="AC176" i="65" s="1"/>
  <c r="U138" i="47" l="1"/>
  <c r="Y138" i="47"/>
  <c r="AJ138" i="47"/>
  <c r="AJ176" i="65" s="1"/>
  <c r="AB138" i="47" l="1"/>
  <c r="AF138" i="47"/>
  <c r="AM89" i="7"/>
  <c r="AI138" i="47" l="1"/>
  <c r="AM138" i="47"/>
  <c r="M169" i="47" l="1"/>
  <c r="O215" i="47" l="1"/>
  <c r="O205" i="65" s="1"/>
  <c r="L169" i="47"/>
  <c r="O215" i="65"/>
  <c r="K147" i="47"/>
  <c r="K152" i="65" s="1"/>
  <c r="T169" i="47"/>
  <c r="T105" i="65" s="1"/>
  <c r="M170" i="47"/>
  <c r="M139" i="65" s="1"/>
  <c r="L167" i="47" l="1"/>
  <c r="L99" i="65" s="1"/>
  <c r="M167" i="47"/>
  <c r="O147" i="47"/>
  <c r="O152" i="65" s="1"/>
  <c r="L170" i="47"/>
  <c r="L139" i="65" s="1"/>
  <c r="V215" i="47"/>
  <c r="V205" i="65" s="1"/>
  <c r="S169" i="47"/>
  <c r="S105" i="65" s="1"/>
  <c r="V215" i="65"/>
  <c r="O108" i="65"/>
  <c r="K108" i="65"/>
  <c r="N198" i="47"/>
  <c r="N187" i="65" s="1"/>
  <c r="R147" i="47"/>
  <c r="R152" i="65" s="1"/>
  <c r="K148" i="47"/>
  <c r="T170" i="47"/>
  <c r="T139" i="65" s="1"/>
  <c r="AA169" i="47"/>
  <c r="AA105" i="65" s="1"/>
  <c r="T167" i="47"/>
  <c r="AC215" i="47" l="1"/>
  <c r="AC205" i="65" s="1"/>
  <c r="Z169" i="47"/>
  <c r="Z105" i="65" s="1"/>
  <c r="V147" i="47"/>
  <c r="V152" i="65" s="1"/>
  <c r="S170" i="47"/>
  <c r="S139" i="65" s="1"/>
  <c r="AU139" i="65" s="1"/>
  <c r="V141" i="47"/>
  <c r="V196" i="65" s="1"/>
  <c r="S167" i="47"/>
  <c r="AC215" i="65"/>
  <c r="V108" i="65"/>
  <c r="K109" i="65"/>
  <c r="V131" i="65"/>
  <c r="V102" i="65"/>
  <c r="R108" i="65"/>
  <c r="N128" i="65"/>
  <c r="R187" i="47"/>
  <c r="R172" i="65" s="1"/>
  <c r="N187" i="47"/>
  <c r="N172" i="65" s="1"/>
  <c r="N199" i="47"/>
  <c r="U198" i="47"/>
  <c r="U187" i="65" s="1"/>
  <c r="R141" i="47"/>
  <c r="R196" i="65" s="1"/>
  <c r="Y147" i="47"/>
  <c r="Y152" i="65" s="1"/>
  <c r="R148" i="47"/>
  <c r="AH169" i="47"/>
  <c r="AH105" i="65" s="1"/>
  <c r="AA170" i="47"/>
  <c r="AA139" i="65" s="1"/>
  <c r="AA167" i="47"/>
  <c r="L168" i="47" l="1"/>
  <c r="L135" i="65" s="1"/>
  <c r="M168" i="47"/>
  <c r="M135" i="65" s="1"/>
  <c r="S99" i="65"/>
  <c r="AC147" i="47"/>
  <c r="AC152" i="65" s="1"/>
  <c r="Z170" i="47"/>
  <c r="Z139" i="65" s="1"/>
  <c r="AJ215" i="47"/>
  <c r="AJ205" i="65" s="1"/>
  <c r="AG169" i="47"/>
  <c r="AG105" i="65" s="1"/>
  <c r="AC141" i="47"/>
  <c r="AC196" i="65" s="1"/>
  <c r="Z167" i="47"/>
  <c r="Z99" i="65" s="1"/>
  <c r="AU187" i="65"/>
  <c r="AJ215" i="65"/>
  <c r="N188" i="65"/>
  <c r="AC131" i="65"/>
  <c r="AC102" i="65"/>
  <c r="R109" i="65"/>
  <c r="AU109" i="65" s="1"/>
  <c r="Y108" i="65"/>
  <c r="AC108" i="65"/>
  <c r="U128" i="65"/>
  <c r="AU128" i="65" s="1"/>
  <c r="R131" i="65"/>
  <c r="R102" i="65"/>
  <c r="W52" i="25"/>
  <c r="O142" i="47"/>
  <c r="O100" i="65" s="1"/>
  <c r="Y187" i="47"/>
  <c r="Y172" i="65" s="1"/>
  <c r="U187" i="47"/>
  <c r="U172" i="65" s="1"/>
  <c r="AU172" i="65" s="1"/>
  <c r="U199" i="47"/>
  <c r="AB198" i="47"/>
  <c r="AB187" i="65" s="1"/>
  <c r="Y148" i="47"/>
  <c r="AF147" i="47"/>
  <c r="AF152" i="65" s="1"/>
  <c r="Y141" i="47"/>
  <c r="Y196" i="65" s="1"/>
  <c r="K142" i="47"/>
  <c r="K100" i="65" s="1"/>
  <c r="AH170" i="47"/>
  <c r="AH139" i="65" s="1"/>
  <c r="AN169" i="47"/>
  <c r="AH167" i="47"/>
  <c r="T168" i="47"/>
  <c r="T135" i="65" s="1"/>
  <c r="AJ147" i="47" l="1"/>
  <c r="AJ152" i="65" s="1"/>
  <c r="AG170" i="47"/>
  <c r="AG139" i="65" s="1"/>
  <c r="AW139" i="65" s="1"/>
  <c r="AV139" i="65"/>
  <c r="AJ141" i="47"/>
  <c r="AJ196" i="65" s="1"/>
  <c r="AG167" i="47"/>
  <c r="AG99" i="65" s="1"/>
  <c r="V142" i="47"/>
  <c r="V100" i="65" s="1"/>
  <c r="S168" i="47"/>
  <c r="S135" i="65" s="1"/>
  <c r="AU169" i="47"/>
  <c r="AN105" i="65"/>
  <c r="AY105" i="65" s="1"/>
  <c r="AV187" i="65"/>
  <c r="U188" i="65"/>
  <c r="AU188" i="65" s="1"/>
  <c r="AF108" i="65"/>
  <c r="AJ131" i="65"/>
  <c r="AJ102" i="65"/>
  <c r="Y131" i="65"/>
  <c r="AV131" i="65" s="1"/>
  <c r="Y102" i="65"/>
  <c r="AV102" i="65" s="1"/>
  <c r="O103" i="65"/>
  <c r="AJ108" i="65"/>
  <c r="Y109" i="65"/>
  <c r="V103" i="65"/>
  <c r="K103" i="65"/>
  <c r="AB128" i="65"/>
  <c r="AV128" i="65" s="1"/>
  <c r="AF187" i="47"/>
  <c r="AF172" i="65" s="1"/>
  <c r="AI198" i="47"/>
  <c r="AI187" i="65" s="1"/>
  <c r="AT187" i="65" s="1"/>
  <c r="AB199" i="47"/>
  <c r="AG52" i="25"/>
  <c r="N188" i="47"/>
  <c r="AB187" i="47"/>
  <c r="AB172" i="65" s="1"/>
  <c r="AV172" i="65" s="1"/>
  <c r="AF141" i="47"/>
  <c r="AF196" i="65" s="1"/>
  <c r="AM147" i="47"/>
  <c r="AM152" i="65" s="1"/>
  <c r="AF148" i="47"/>
  <c r="R142" i="47"/>
  <c r="AM82" i="7"/>
  <c r="AN170" i="47"/>
  <c r="AA168" i="47"/>
  <c r="AA135" i="65" s="1"/>
  <c r="AN167" i="47"/>
  <c r="AN99" i="65" s="1"/>
  <c r="AC142" i="47" l="1"/>
  <c r="AC100" i="65" s="1"/>
  <c r="Z168" i="47"/>
  <c r="Z135" i="65" s="1"/>
  <c r="AV135" i="65" s="1"/>
  <c r="AU167" i="47"/>
  <c r="AU170" i="47"/>
  <c r="AN139" i="65"/>
  <c r="AU135" i="65"/>
  <c r="BA139" i="65"/>
  <c r="AW187" i="65"/>
  <c r="AV109" i="65"/>
  <c r="AB188" i="65"/>
  <c r="BA187" i="65"/>
  <c r="AX187" i="65"/>
  <c r="AQ187" i="65"/>
  <c r="N174" i="65"/>
  <c r="N175" i="65"/>
  <c r="AF109" i="65"/>
  <c r="BA109" i="65" s="1"/>
  <c r="AC103" i="65"/>
  <c r="AI128" i="65"/>
  <c r="BA128" i="65" s="1"/>
  <c r="AM108" i="65"/>
  <c r="R103" i="65"/>
  <c r="AU103" i="65" s="1"/>
  <c r="AF131" i="65"/>
  <c r="AW131" i="65" s="1"/>
  <c r="AF102" i="65"/>
  <c r="AM187" i="47"/>
  <c r="AM172" i="65" s="1"/>
  <c r="AI199" i="47"/>
  <c r="AI187" i="47"/>
  <c r="AI172" i="65" s="1"/>
  <c r="BA172" i="65" s="1"/>
  <c r="AQ52" i="25"/>
  <c r="U188" i="47"/>
  <c r="AM148" i="47"/>
  <c r="AM141" i="47"/>
  <c r="AM196" i="65" s="1"/>
  <c r="Y142" i="47"/>
  <c r="AH168" i="47"/>
  <c r="AH135" i="65" s="1"/>
  <c r="AX139" i="65" l="1"/>
  <c r="AY139" i="65"/>
  <c r="AT139" i="65"/>
  <c r="AQ139" i="65"/>
  <c r="AW128" i="65"/>
  <c r="AJ142" i="47"/>
  <c r="AJ100" i="65" s="1"/>
  <c r="AG168" i="47"/>
  <c r="AG135" i="65" s="1"/>
  <c r="AW135" i="65" s="1"/>
  <c r="AV188" i="65"/>
  <c r="AT128" i="65"/>
  <c r="AW196" i="65"/>
  <c r="AV196" i="65"/>
  <c r="AX196" i="65"/>
  <c r="AI188" i="65"/>
  <c r="AW188" i="65" s="1"/>
  <c r="U174" i="65"/>
  <c r="U175" i="65"/>
  <c r="AQ128" i="65"/>
  <c r="AX128" i="65"/>
  <c r="AW102" i="65"/>
  <c r="AJ103" i="65"/>
  <c r="AM131" i="65"/>
  <c r="AX131" i="65" s="1"/>
  <c r="AM102" i="65"/>
  <c r="AW109" i="65"/>
  <c r="Y103" i="65"/>
  <c r="AM109" i="65"/>
  <c r="AX109" i="65" s="1"/>
  <c r="AW172" i="65"/>
  <c r="AY172" i="65"/>
  <c r="AT172" i="65"/>
  <c r="AY131" i="65"/>
  <c r="AQ172" i="65"/>
  <c r="AX172" i="65"/>
  <c r="AU199" i="47"/>
  <c r="BA52" i="25"/>
  <c r="AB188" i="47"/>
  <c r="AF142" i="47"/>
  <c r="AU145" i="47"/>
  <c r="AN168" i="47"/>
  <c r="AU168" i="47" l="1"/>
  <c r="AN135" i="65"/>
  <c r="BA135" i="65"/>
  <c r="AT109" i="65"/>
  <c r="AQ188" i="65"/>
  <c r="AT188" i="65"/>
  <c r="AB174" i="65"/>
  <c r="AB175" i="65"/>
  <c r="BA188" i="65"/>
  <c r="AX188" i="65"/>
  <c r="AV103" i="65"/>
  <c r="AX102" i="65"/>
  <c r="AQ109" i="65"/>
  <c r="AF103" i="65"/>
  <c r="BK52" i="25"/>
  <c r="AI188" i="47"/>
  <c r="AM142" i="47"/>
  <c r="AX135" i="65" l="1"/>
  <c r="AY135" i="65"/>
  <c r="AT135" i="65"/>
  <c r="AQ135" i="65"/>
  <c r="AW103" i="65"/>
  <c r="AI174" i="65"/>
  <c r="AI175" i="65"/>
  <c r="AM103" i="65"/>
  <c r="AX103" i="65" s="1"/>
  <c r="BA103" i="65"/>
  <c r="BP52" i="25"/>
  <c r="AU142" i="47"/>
  <c r="M206" i="47"/>
  <c r="M195" i="65" s="1"/>
  <c r="L163" i="47" l="1"/>
  <c r="L108" i="65" s="1"/>
  <c r="M163" i="47"/>
  <c r="M108" i="65" s="1"/>
  <c r="O206" i="47"/>
  <c r="O195" i="65" s="1"/>
  <c r="L206" i="47"/>
  <c r="L195" i="65" s="1"/>
  <c r="AT103" i="65"/>
  <c r="AQ103" i="65"/>
  <c r="K202" i="47"/>
  <c r="K191" i="65" s="1"/>
  <c r="K190" i="47"/>
  <c r="T206" i="47"/>
  <c r="T195" i="65" s="1"/>
  <c r="L164" i="47" l="1"/>
  <c r="L140" i="65" s="1"/>
  <c r="M164" i="47"/>
  <c r="M140" i="65" s="1"/>
  <c r="S163" i="47"/>
  <c r="S108" i="65" s="1"/>
  <c r="T163" i="47"/>
  <c r="T108" i="65" s="1"/>
  <c r="V206" i="47"/>
  <c r="V195" i="65" s="1"/>
  <c r="S206" i="47"/>
  <c r="S195" i="65" s="1"/>
  <c r="K170" i="65"/>
  <c r="K177" i="65"/>
  <c r="K130" i="65"/>
  <c r="N147" i="47"/>
  <c r="N152" i="65" s="1"/>
  <c r="N139" i="47"/>
  <c r="K191" i="47"/>
  <c r="K180" i="65" s="1"/>
  <c r="R202" i="47"/>
  <c r="R191" i="65" s="1"/>
  <c r="K213" i="47"/>
  <c r="R190" i="47"/>
  <c r="M205" i="47"/>
  <c r="M194" i="65" s="1"/>
  <c r="AA206" i="47"/>
  <c r="AA195" i="65" s="1"/>
  <c r="Z163" i="47" l="1"/>
  <c r="Z108" i="65" s="1"/>
  <c r="AA163" i="47"/>
  <c r="AA108" i="65" s="1"/>
  <c r="S164" i="47"/>
  <c r="S140" i="65" s="1"/>
  <c r="T164" i="47"/>
  <c r="T140" i="65" s="1"/>
  <c r="AU195" i="65"/>
  <c r="AC206" i="47"/>
  <c r="AC195" i="65" s="1"/>
  <c r="Z206" i="47"/>
  <c r="Z195" i="65" s="1"/>
  <c r="O205" i="47"/>
  <c r="O157" i="65" s="1"/>
  <c r="L205" i="47"/>
  <c r="L194" i="65" s="1"/>
  <c r="R170" i="65"/>
  <c r="AU170" i="65" s="1"/>
  <c r="R177" i="65"/>
  <c r="AU177" i="65" s="1"/>
  <c r="N178" i="65"/>
  <c r="N108" i="65"/>
  <c r="R130" i="65"/>
  <c r="N140" i="47"/>
  <c r="N179" i="65" s="1"/>
  <c r="U147" i="47"/>
  <c r="U152" i="65" s="1"/>
  <c r="U139" i="47"/>
  <c r="W51" i="25"/>
  <c r="Y202" i="47"/>
  <c r="Y191" i="65" s="1"/>
  <c r="Y190" i="47"/>
  <c r="K201" i="47"/>
  <c r="K190" i="65" s="1"/>
  <c r="R213" i="47"/>
  <c r="K212" i="47"/>
  <c r="K223" i="65" s="1"/>
  <c r="R191" i="47"/>
  <c r="R180" i="65" s="1"/>
  <c r="AU180" i="65" s="1"/>
  <c r="T205" i="47"/>
  <c r="T194" i="65" s="1"/>
  <c r="AH206" i="47"/>
  <c r="AH195" i="65" s="1"/>
  <c r="Z164" i="47" l="1"/>
  <c r="Z140" i="65" s="1"/>
  <c r="AA164" i="47"/>
  <c r="AA140" i="65" s="1"/>
  <c r="AG163" i="47"/>
  <c r="AG108" i="65" s="1"/>
  <c r="AH163" i="47"/>
  <c r="AH108" i="65" s="1"/>
  <c r="AV195" i="65"/>
  <c r="V205" i="47"/>
  <c r="V157" i="65" s="1"/>
  <c r="S205" i="47"/>
  <c r="S194" i="65" s="1"/>
  <c r="AJ206" i="47"/>
  <c r="AJ195" i="65" s="1"/>
  <c r="AG206" i="47"/>
  <c r="AG195" i="65" s="1"/>
  <c r="BA195" i="65" s="1"/>
  <c r="AU152" i="65"/>
  <c r="U178" i="65"/>
  <c r="AU178" i="65" s="1"/>
  <c r="Y170" i="65"/>
  <c r="AV170" i="65" s="1"/>
  <c r="Y177" i="65"/>
  <c r="AV177" i="65" s="1"/>
  <c r="K129" i="65"/>
  <c r="K153" i="65"/>
  <c r="U108" i="65"/>
  <c r="Y130" i="65"/>
  <c r="N101" i="65"/>
  <c r="R146" i="47"/>
  <c r="R149" i="65" s="1"/>
  <c r="AB139" i="47"/>
  <c r="AB147" i="47"/>
  <c r="AB152" i="65" s="1"/>
  <c r="AV152" i="65" s="1"/>
  <c r="N146" i="47"/>
  <c r="N149" i="65" s="1"/>
  <c r="U140" i="47"/>
  <c r="U179" i="65" s="1"/>
  <c r="AG51" i="25"/>
  <c r="R201" i="47"/>
  <c r="R190" i="65" s="1"/>
  <c r="Y191" i="47"/>
  <c r="Y180" i="65" s="1"/>
  <c r="AV180" i="65" s="1"/>
  <c r="R212" i="47"/>
  <c r="R223" i="65" s="1"/>
  <c r="Y213" i="47"/>
  <c r="AF202" i="47"/>
  <c r="AF191" i="65" s="1"/>
  <c r="AF190" i="47"/>
  <c r="AN206" i="47"/>
  <c r="AN195" i="65" s="1"/>
  <c r="AY195" i="65" s="1"/>
  <c r="AN163" i="47"/>
  <c r="AA205" i="47"/>
  <c r="AA194" i="65" s="1"/>
  <c r="AG164" i="47" l="1"/>
  <c r="AG140" i="65" s="1"/>
  <c r="AH164" i="47"/>
  <c r="AH140" i="65" s="1"/>
  <c r="AW195" i="65"/>
  <c r="AU206" i="47"/>
  <c r="AC205" i="47"/>
  <c r="AC157" i="65" s="1"/>
  <c r="Z205" i="47"/>
  <c r="Z194" i="65" s="1"/>
  <c r="AU163" i="47"/>
  <c r="AN108" i="65"/>
  <c r="AY108" i="65" s="1"/>
  <c r="AU179" i="65"/>
  <c r="AU108" i="65"/>
  <c r="AX195" i="65"/>
  <c r="AT195" i="65"/>
  <c r="AQ195" i="65"/>
  <c r="AB178" i="65"/>
  <c r="AF170" i="65"/>
  <c r="BA170" i="65" s="1"/>
  <c r="AF177" i="65"/>
  <c r="AW177" i="65" s="1"/>
  <c r="U101" i="65"/>
  <c r="AU101" i="65" s="1"/>
  <c r="R107" i="65"/>
  <c r="N164" i="65"/>
  <c r="N107" i="65"/>
  <c r="AF130" i="65"/>
  <c r="R129" i="65"/>
  <c r="R153" i="65"/>
  <c r="AB108" i="65"/>
  <c r="AV108" i="65" s="1"/>
  <c r="Y146" i="47"/>
  <c r="Y149" i="65" s="1"/>
  <c r="AI139" i="47"/>
  <c r="AI147" i="47"/>
  <c r="AI152" i="65" s="1"/>
  <c r="AX152" i="65" s="1"/>
  <c r="U146" i="47"/>
  <c r="U149" i="65" s="1"/>
  <c r="AU149" i="65" s="1"/>
  <c r="AB140" i="47"/>
  <c r="AB179" i="65" s="1"/>
  <c r="AQ51" i="25"/>
  <c r="AU203" i="47"/>
  <c r="AM190" i="47"/>
  <c r="AF213" i="47"/>
  <c r="AM202" i="47"/>
  <c r="AM191" i="65" s="1"/>
  <c r="AF191" i="47"/>
  <c r="AF180" i="65" s="1"/>
  <c r="BA180" i="65" s="1"/>
  <c r="Y212" i="47"/>
  <c r="Y223" i="65" s="1"/>
  <c r="Y201" i="47"/>
  <c r="Y190" i="65" s="1"/>
  <c r="AN164" i="47"/>
  <c r="AH205" i="47"/>
  <c r="AH194" i="65" s="1"/>
  <c r="AJ205" i="47" l="1"/>
  <c r="AJ157" i="65" s="1"/>
  <c r="AG205" i="47"/>
  <c r="AG194" i="65" s="1"/>
  <c r="AU164" i="47"/>
  <c r="AN140" i="65"/>
  <c r="AY140" i="65" s="1"/>
  <c r="AW152" i="65"/>
  <c r="AV178" i="65"/>
  <c r="AV179" i="65"/>
  <c r="AW170" i="65"/>
  <c r="AM170" i="65"/>
  <c r="AT170" i="65" s="1"/>
  <c r="AM177" i="65"/>
  <c r="AI178" i="65"/>
  <c r="AW178" i="65" s="1"/>
  <c r="AB101" i="65"/>
  <c r="Y107" i="65"/>
  <c r="AI108" i="65"/>
  <c r="AX108" i="65" s="1"/>
  <c r="U164" i="65"/>
  <c r="U107" i="65"/>
  <c r="Y129" i="65"/>
  <c r="Y153" i="65"/>
  <c r="AM130" i="65"/>
  <c r="AY130" i="65"/>
  <c r="AY170" i="65"/>
  <c r="AW180" i="65"/>
  <c r="AF146" i="47"/>
  <c r="AF149" i="65" s="1"/>
  <c r="AI140" i="47"/>
  <c r="AI179" i="65" s="1"/>
  <c r="AT179" i="65" s="1"/>
  <c r="AB146" i="47"/>
  <c r="AB149" i="65" s="1"/>
  <c r="AV149" i="65" s="1"/>
  <c r="AU139" i="47"/>
  <c r="BA51" i="25"/>
  <c r="AU190" i="47"/>
  <c r="AM213" i="47"/>
  <c r="AF201" i="47"/>
  <c r="AF190" i="65" s="1"/>
  <c r="AM191" i="47"/>
  <c r="AM180" i="65" s="1"/>
  <c r="AT180" i="65" s="1"/>
  <c r="AF212" i="47"/>
  <c r="AF223" i="65" s="1"/>
  <c r="AM77" i="7"/>
  <c r="AU292" i="47"/>
  <c r="AU144" i="47"/>
  <c r="AN205" i="47"/>
  <c r="AN194" i="65" s="1"/>
  <c r="AW108" i="65" l="1"/>
  <c r="AW179" i="65"/>
  <c r="AQ178" i="65"/>
  <c r="AT178" i="65"/>
  <c r="AQ170" i="65"/>
  <c r="AX170" i="65"/>
  <c r="AY177" i="65"/>
  <c r="AX177" i="65"/>
  <c r="AX178" i="65"/>
  <c r="BA178" i="65"/>
  <c r="AX179" i="65"/>
  <c r="AQ179" i="65"/>
  <c r="BA179" i="65"/>
  <c r="AB164" i="65"/>
  <c r="AB107" i="65"/>
  <c r="AV107" i="65" s="1"/>
  <c r="AI101" i="65"/>
  <c r="AT101" i="65" s="1"/>
  <c r="AF107" i="65"/>
  <c r="AV101" i="65"/>
  <c r="AF129" i="65"/>
  <c r="AF153" i="65"/>
  <c r="AU107" i="65"/>
  <c r="AX180" i="65"/>
  <c r="AY180" i="65"/>
  <c r="AQ180" i="65"/>
  <c r="AM146" i="47"/>
  <c r="AM149" i="65" s="1"/>
  <c r="AU140" i="47"/>
  <c r="AI146" i="47"/>
  <c r="AI149" i="65" s="1"/>
  <c r="AW149" i="65" s="1"/>
  <c r="BK51" i="25"/>
  <c r="BQ88" i="25"/>
  <c r="AM212" i="47"/>
  <c r="AM223" i="65" s="1"/>
  <c r="AM201" i="47"/>
  <c r="AM190" i="65" s="1"/>
  <c r="AU191" i="47"/>
  <c r="AU213" i="47"/>
  <c r="AU214" i="47"/>
  <c r="AU226" i="47"/>
  <c r="AU291" i="47"/>
  <c r="AT149" i="65" l="1"/>
  <c r="AW101" i="65"/>
  <c r="AQ149" i="65"/>
  <c r="AX149" i="65"/>
  <c r="BA149" i="65"/>
  <c r="AI164" i="65"/>
  <c r="AI107" i="65"/>
  <c r="AW107" i="65" s="1"/>
  <c r="AM129" i="65"/>
  <c r="AM153" i="65"/>
  <c r="AM107" i="65"/>
  <c r="BA101" i="65"/>
  <c r="AX101" i="65"/>
  <c r="AQ101" i="65"/>
  <c r="AY164" i="65"/>
  <c r="AY129" i="65"/>
  <c r="AY223" i="65"/>
  <c r="AU146" i="47"/>
  <c r="BP51" i="25"/>
  <c r="AU212" i="47"/>
  <c r="AU143" i="47"/>
  <c r="AT107" i="65" l="1"/>
  <c r="AQ107" i="65"/>
  <c r="BA107" i="65"/>
  <c r="AX107" i="65"/>
  <c r="W39" i="25"/>
  <c r="O207" i="47"/>
  <c r="K207" i="47"/>
  <c r="V207" i="47"/>
  <c r="O175" i="65" l="1"/>
  <c r="O197" i="65"/>
  <c r="V175" i="65"/>
  <c r="V197" i="65"/>
  <c r="AG39" i="25"/>
  <c r="N208" i="47"/>
  <c r="R207" i="47"/>
  <c r="AC207" i="47"/>
  <c r="AC175" i="65" l="1"/>
  <c r="AC197" i="65"/>
  <c r="N199" i="65"/>
  <c r="AQ39" i="25"/>
  <c r="U208" i="47"/>
  <c r="Y207" i="47"/>
  <c r="AJ207" i="47"/>
  <c r="AJ175" i="65" l="1"/>
  <c r="AJ197" i="65"/>
  <c r="U199" i="65"/>
  <c r="BA39" i="25"/>
  <c r="AB208" i="47"/>
  <c r="AF207" i="47"/>
  <c r="AM85" i="7"/>
  <c r="AU199" i="65" l="1"/>
  <c r="AB199" i="65"/>
  <c r="BK39" i="25"/>
  <c r="AI208" i="47"/>
  <c r="AM207" i="47"/>
  <c r="BP39" i="25"/>
  <c r="AV199" i="65" l="1"/>
  <c r="AI199" i="65"/>
  <c r="AX199" i="65" s="1"/>
  <c r="AY175" i="65"/>
  <c r="W40" i="43"/>
  <c r="M101" i="47" s="1"/>
  <c r="W41" i="43"/>
  <c r="M102" i="47" s="1"/>
  <c r="O102" i="47" l="1"/>
  <c r="L102" i="47"/>
  <c r="O101" i="47"/>
  <c r="L101" i="47"/>
  <c r="AW199" i="65"/>
  <c r="AT199" i="65"/>
  <c r="AQ199" i="65"/>
  <c r="K102" i="47"/>
  <c r="K101" i="47"/>
  <c r="AG41" i="43"/>
  <c r="T102" i="47" s="1"/>
  <c r="AG40" i="43"/>
  <c r="T101" i="47" s="1"/>
  <c r="M229" i="47"/>
  <c r="M235" i="65" s="1"/>
  <c r="M220" i="47"/>
  <c r="M202" i="47"/>
  <c r="M191" i="65" s="1"/>
  <c r="L155" i="47" l="1"/>
  <c r="L104" i="65" s="1"/>
  <c r="M155" i="47"/>
  <c r="M104" i="65" s="1"/>
  <c r="M198" i="65"/>
  <c r="M214" i="65"/>
  <c r="V101" i="47"/>
  <c r="S101" i="47"/>
  <c r="O220" i="47"/>
  <c r="O214" i="65" s="1"/>
  <c r="L220" i="47"/>
  <c r="L214" i="65" s="1"/>
  <c r="O202" i="47"/>
  <c r="O191" i="65" s="1"/>
  <c r="L202" i="47"/>
  <c r="L191" i="65" s="1"/>
  <c r="O229" i="47"/>
  <c r="O211" i="65" s="1"/>
  <c r="L229" i="47"/>
  <c r="L235" i="65" s="1"/>
  <c r="V102" i="47"/>
  <c r="S102" i="47"/>
  <c r="O198" i="65"/>
  <c r="O130" i="65"/>
  <c r="K181" i="47"/>
  <c r="K189" i="47"/>
  <c r="K169" i="65" s="1"/>
  <c r="K227" i="47"/>
  <c r="K205" i="47"/>
  <c r="R101" i="47"/>
  <c r="K216" i="47"/>
  <c r="R102" i="47"/>
  <c r="AQ41" i="43"/>
  <c r="AA102" i="47" s="1"/>
  <c r="AQ40" i="43"/>
  <c r="AA101" i="47" s="1"/>
  <c r="T202" i="47"/>
  <c r="T191" i="65" s="1"/>
  <c r="T220" i="47"/>
  <c r="T214" i="65" s="1"/>
  <c r="W17" i="25"/>
  <c r="T229" i="47"/>
  <c r="T235" i="65" s="1"/>
  <c r="S155" i="47" l="1"/>
  <c r="S104" i="65" s="1"/>
  <c r="T155" i="47"/>
  <c r="T104" i="65" s="1"/>
  <c r="L177" i="47"/>
  <c r="L158" i="65" s="1"/>
  <c r="M177" i="47"/>
  <c r="M158" i="65" s="1"/>
  <c r="L201" i="47"/>
  <c r="L190" i="65" s="1"/>
  <c r="M201" i="47"/>
  <c r="M190" i="65" s="1"/>
  <c r="L218" i="47"/>
  <c r="L212" i="65" s="1"/>
  <c r="M218" i="47"/>
  <c r="M212" i="65" s="1"/>
  <c r="AC102" i="47"/>
  <c r="Z102" i="47"/>
  <c r="V220" i="47"/>
  <c r="V214" i="65" s="1"/>
  <c r="S220" i="47"/>
  <c r="S214" i="65" s="1"/>
  <c r="V229" i="47"/>
  <c r="V211" i="65" s="1"/>
  <c r="S229" i="47"/>
  <c r="S235" i="65" s="1"/>
  <c r="V202" i="47"/>
  <c r="V191" i="65" s="1"/>
  <c r="S202" i="47"/>
  <c r="S191" i="65" s="1"/>
  <c r="AC101" i="47"/>
  <c r="Z101" i="47"/>
  <c r="K157" i="65"/>
  <c r="K194" i="65"/>
  <c r="K201" i="65"/>
  <c r="K210" i="65"/>
  <c r="V198" i="65"/>
  <c r="K233" i="65"/>
  <c r="V130" i="65"/>
  <c r="O218" i="47"/>
  <c r="W40" i="25"/>
  <c r="O177" i="47"/>
  <c r="O158" i="65" s="1"/>
  <c r="W45" i="25"/>
  <c r="O201" i="47"/>
  <c r="O190" i="65" s="1"/>
  <c r="N182" i="47"/>
  <c r="N225" i="47"/>
  <c r="N205" i="47"/>
  <c r="N157" i="65" s="1"/>
  <c r="K220" i="47"/>
  <c r="W46" i="25"/>
  <c r="R227" i="47"/>
  <c r="R181" i="47"/>
  <c r="K218" i="47"/>
  <c r="K203" i="65" s="1"/>
  <c r="R205" i="47"/>
  <c r="R157" i="65" s="1"/>
  <c r="R189" i="47"/>
  <c r="R169" i="65" s="1"/>
  <c r="AU169" i="65" s="1"/>
  <c r="Y101" i="47"/>
  <c r="R216" i="47"/>
  <c r="K177" i="47"/>
  <c r="K158" i="65" s="1"/>
  <c r="K188" i="47"/>
  <c r="Y102" i="47"/>
  <c r="BA41" i="43"/>
  <c r="AH102" i="47" s="1"/>
  <c r="BA40" i="43"/>
  <c r="AH101" i="47" s="1"/>
  <c r="AA229" i="47"/>
  <c r="AA235" i="65" s="1"/>
  <c r="AG17" i="25"/>
  <c r="T177" i="47" s="1"/>
  <c r="T158" i="65" s="1"/>
  <c r="AA220" i="47"/>
  <c r="AA202" i="47"/>
  <c r="AA191" i="65" s="1"/>
  <c r="W6" i="25"/>
  <c r="G6" i="25"/>
  <c r="T201" i="47"/>
  <c r="T190" i="65" s="1"/>
  <c r="AU104" i="65" l="1"/>
  <c r="Z155" i="47"/>
  <c r="Z104" i="65" s="1"/>
  <c r="AA155" i="47"/>
  <c r="AA104" i="65" s="1"/>
  <c r="AA198" i="65"/>
  <c r="AA214" i="65"/>
  <c r="S218" i="47"/>
  <c r="S212" i="65" s="1"/>
  <c r="T218" i="47"/>
  <c r="AU191" i="65"/>
  <c r="AC202" i="47"/>
  <c r="AC191" i="65" s="1"/>
  <c r="Z202" i="47"/>
  <c r="Z191" i="65" s="1"/>
  <c r="AJ101" i="47"/>
  <c r="AG101" i="47"/>
  <c r="AC220" i="47"/>
  <c r="AC214" i="65" s="1"/>
  <c r="Z220" i="47"/>
  <c r="Z214" i="65" s="1"/>
  <c r="AJ102" i="47"/>
  <c r="AG102" i="47"/>
  <c r="V177" i="47"/>
  <c r="V158" i="65" s="1"/>
  <c r="S177" i="47"/>
  <c r="S158" i="65" s="1"/>
  <c r="V201" i="47"/>
  <c r="V190" i="65" s="1"/>
  <c r="S201" i="47"/>
  <c r="S190" i="65" s="1"/>
  <c r="AC229" i="47"/>
  <c r="AC211" i="65" s="1"/>
  <c r="Z229" i="47"/>
  <c r="Z235" i="65" s="1"/>
  <c r="AU130" i="65"/>
  <c r="K174" i="65"/>
  <c r="K175" i="65"/>
  <c r="R233" i="65"/>
  <c r="N226" i="65"/>
  <c r="N231" i="65"/>
  <c r="K212" i="65"/>
  <c r="AC198" i="65"/>
  <c r="R201" i="65"/>
  <c r="AU201" i="65" s="1"/>
  <c r="R210" i="65"/>
  <c r="AU210" i="65" s="1"/>
  <c r="K198" i="65"/>
  <c r="K214" i="65"/>
  <c r="O203" i="65"/>
  <c r="O212" i="65"/>
  <c r="V116" i="65"/>
  <c r="V140" i="65"/>
  <c r="O116" i="65"/>
  <c r="O140" i="65"/>
  <c r="O129" i="65"/>
  <c r="O153" i="65"/>
  <c r="V129" i="65"/>
  <c r="V153" i="65"/>
  <c r="AC130" i="65"/>
  <c r="K116" i="65"/>
  <c r="K140" i="65"/>
  <c r="W53" i="25"/>
  <c r="R215" i="47"/>
  <c r="R215" i="65" s="1"/>
  <c r="V218" i="47"/>
  <c r="N217" i="47"/>
  <c r="R217" i="47"/>
  <c r="R178" i="47"/>
  <c r="R159" i="65" s="1"/>
  <c r="R204" i="47"/>
  <c r="N215" i="47"/>
  <c r="AG40" i="25"/>
  <c r="N178" i="47"/>
  <c r="N159" i="65" s="1"/>
  <c r="U225" i="47"/>
  <c r="U205" i="47"/>
  <c r="U157" i="65" s="1"/>
  <c r="AU157" i="65" s="1"/>
  <c r="AG45" i="25"/>
  <c r="N204" i="47"/>
  <c r="U182" i="47"/>
  <c r="R220" i="47"/>
  <c r="AG46" i="25"/>
  <c r="Y205" i="47"/>
  <c r="Y157" i="65" s="1"/>
  <c r="Y189" i="47"/>
  <c r="Y169" i="65" s="1"/>
  <c r="AM37" i="7"/>
  <c r="AM133" i="7" s="1"/>
  <c r="AF101" i="47"/>
  <c r="R218" i="47"/>
  <c r="R203" i="65" s="1"/>
  <c r="Y181" i="47"/>
  <c r="AF102" i="47"/>
  <c r="R188" i="47"/>
  <c r="R177" i="47"/>
  <c r="R158" i="65" s="1"/>
  <c r="Y216" i="47"/>
  <c r="Y227" i="47"/>
  <c r="BK41" i="43"/>
  <c r="AN102" i="47" s="1"/>
  <c r="BK40" i="43"/>
  <c r="AN101" i="47" s="1"/>
  <c r="AG6" i="25"/>
  <c r="AQ17" i="25"/>
  <c r="AA177" i="47" s="1"/>
  <c r="AA158" i="65" s="1"/>
  <c r="AH229" i="47"/>
  <c r="AH235" i="65" s="1"/>
  <c r="AA201" i="47"/>
  <c r="AA190" i="65" s="1"/>
  <c r="AH202" i="47"/>
  <c r="AH191" i="65" s="1"/>
  <c r="AH220" i="47"/>
  <c r="AV104" i="65" l="1"/>
  <c r="AG155" i="47"/>
  <c r="AG104" i="65" s="1"/>
  <c r="AH155" i="47"/>
  <c r="AH104" i="65" s="1"/>
  <c r="AH198" i="65"/>
  <c r="AH214" i="65"/>
  <c r="Z218" i="47"/>
  <c r="Z212" i="65" s="1"/>
  <c r="AA218" i="47"/>
  <c r="AA212" i="65" s="1"/>
  <c r="T203" i="65"/>
  <c r="T212" i="65"/>
  <c r="AV191" i="65"/>
  <c r="AU190" i="65"/>
  <c r="AC201" i="47"/>
  <c r="AC190" i="65" s="1"/>
  <c r="Z201" i="47"/>
  <c r="Z190" i="65" s="1"/>
  <c r="AJ229" i="47"/>
  <c r="AJ211" i="65" s="1"/>
  <c r="AG229" i="47"/>
  <c r="AG235" i="65" s="1"/>
  <c r="AJ220" i="47"/>
  <c r="AJ214" i="65" s="1"/>
  <c r="AG220" i="47"/>
  <c r="AC177" i="47"/>
  <c r="AC158" i="65" s="1"/>
  <c r="Z177" i="47"/>
  <c r="Z158" i="65" s="1"/>
  <c r="AJ202" i="47"/>
  <c r="AJ191" i="65" s="1"/>
  <c r="AG202" i="47"/>
  <c r="AG191" i="65" s="1"/>
  <c r="BA191" i="65" s="1"/>
  <c r="AV130" i="65"/>
  <c r="AU129" i="65"/>
  <c r="R174" i="65"/>
  <c r="AU174" i="65" s="1"/>
  <c r="R175" i="65"/>
  <c r="AU175" i="65" s="1"/>
  <c r="AU158" i="65"/>
  <c r="R212" i="65"/>
  <c r="AJ198" i="65"/>
  <c r="Y233" i="65"/>
  <c r="R198" i="65"/>
  <c r="AU198" i="65" s="1"/>
  <c r="R214" i="65"/>
  <c r="AU214" i="65" s="1"/>
  <c r="N215" i="65"/>
  <c r="N205" i="65"/>
  <c r="R202" i="65"/>
  <c r="R211" i="65"/>
  <c r="Y201" i="65"/>
  <c r="AV201" i="65" s="1"/>
  <c r="Y210" i="65"/>
  <c r="U226" i="65"/>
  <c r="U231" i="65"/>
  <c r="N202" i="65"/>
  <c r="N211" i="65"/>
  <c r="N173" i="65"/>
  <c r="N193" i="65"/>
  <c r="R173" i="65"/>
  <c r="R193" i="65"/>
  <c r="V203" i="65"/>
  <c r="V212" i="65"/>
  <c r="BA130" i="65"/>
  <c r="R100" i="65"/>
  <c r="R132" i="65"/>
  <c r="AC116" i="65"/>
  <c r="AC140" i="65"/>
  <c r="AJ130" i="65"/>
  <c r="AX130" i="65" s="1"/>
  <c r="AU153" i="65"/>
  <c r="AC129" i="65"/>
  <c r="AC153" i="65"/>
  <c r="R116" i="65"/>
  <c r="AU116" i="65" s="1"/>
  <c r="R140" i="65"/>
  <c r="N100" i="65"/>
  <c r="N132" i="65"/>
  <c r="Y215" i="47"/>
  <c r="Y215" i="65" s="1"/>
  <c r="AC218" i="47"/>
  <c r="AV169" i="65"/>
  <c r="AG53" i="25"/>
  <c r="Y178" i="47"/>
  <c r="Y159" i="65" s="1"/>
  <c r="U217" i="47"/>
  <c r="Y217" i="47"/>
  <c r="Y204" i="47"/>
  <c r="AQ45" i="25"/>
  <c r="U204" i="47"/>
  <c r="AB225" i="47"/>
  <c r="AB205" i="47"/>
  <c r="AB157" i="65" s="1"/>
  <c r="AV157" i="65" s="1"/>
  <c r="AB182" i="47"/>
  <c r="AQ40" i="25"/>
  <c r="U178" i="47"/>
  <c r="U159" i="65" s="1"/>
  <c r="AU159" i="65" s="1"/>
  <c r="U215" i="47"/>
  <c r="Y220" i="47"/>
  <c r="AQ46" i="25"/>
  <c r="AF227" i="47"/>
  <c r="Y218" i="47"/>
  <c r="Y203" i="65" s="1"/>
  <c r="AF181" i="47"/>
  <c r="AF205" i="47"/>
  <c r="AF157" i="65" s="1"/>
  <c r="AM101" i="47"/>
  <c r="AM71" i="7"/>
  <c r="AF189" i="47"/>
  <c r="AF169" i="65" s="1"/>
  <c r="Y177" i="47"/>
  <c r="Y158" i="65" s="1"/>
  <c r="AM69" i="7"/>
  <c r="AF216" i="47"/>
  <c r="AM102" i="47"/>
  <c r="Y188" i="47"/>
  <c r="BP41" i="43"/>
  <c r="BP40" i="43"/>
  <c r="AN202" i="47"/>
  <c r="AN191" i="65" s="1"/>
  <c r="AY191" i="65" s="1"/>
  <c r="AQ6" i="25"/>
  <c r="AF217" i="47"/>
  <c r="AN220" i="47"/>
  <c r="AH201" i="47"/>
  <c r="AH190" i="65" s="1"/>
  <c r="AN229" i="47"/>
  <c r="AN235" i="65" s="1"/>
  <c r="AY235" i="65" s="1"/>
  <c r="BA17" i="25"/>
  <c r="AH177" i="47" s="1"/>
  <c r="AH158" i="65" s="1"/>
  <c r="AN155" i="47"/>
  <c r="BA104" i="65" l="1"/>
  <c r="AW104" i="65"/>
  <c r="AU203" i="65"/>
  <c r="AX191" i="65"/>
  <c r="AG218" i="47"/>
  <c r="AG212" i="65" s="1"/>
  <c r="AH218" i="47"/>
  <c r="AH212" i="65" s="1"/>
  <c r="AT191" i="65"/>
  <c r="AV158" i="65"/>
  <c r="AV190" i="65"/>
  <c r="AW191" i="65"/>
  <c r="AU155" i="47"/>
  <c r="AN104" i="65"/>
  <c r="AQ191" i="65"/>
  <c r="AJ201" i="47"/>
  <c r="AJ190" i="65" s="1"/>
  <c r="AG201" i="47"/>
  <c r="AG190" i="65" s="1"/>
  <c r="BA190" i="65" s="1"/>
  <c r="AN198" i="65"/>
  <c r="AN214" i="65"/>
  <c r="AY214" i="65" s="1"/>
  <c r="AJ177" i="47"/>
  <c r="AJ158" i="65" s="1"/>
  <c r="AG177" i="47"/>
  <c r="AG158" i="65" s="1"/>
  <c r="AG198" i="65"/>
  <c r="AG214" i="65"/>
  <c r="AW130" i="65"/>
  <c r="AU212" i="65"/>
  <c r="AV153" i="65"/>
  <c r="AV129" i="65"/>
  <c r="AU231" i="65"/>
  <c r="AT130" i="65"/>
  <c r="AF233" i="65"/>
  <c r="Y173" i="65"/>
  <c r="Y193" i="65"/>
  <c r="Y212" i="65"/>
  <c r="AB226" i="65"/>
  <c r="AB231" i="65"/>
  <c r="Y202" i="65"/>
  <c r="Y211" i="65"/>
  <c r="AC203" i="65"/>
  <c r="AV203" i="65" s="1"/>
  <c r="AC212" i="65"/>
  <c r="Y198" i="65"/>
  <c r="AV198" i="65" s="1"/>
  <c r="Y214" i="65"/>
  <c r="U173" i="65"/>
  <c r="AU173" i="65" s="1"/>
  <c r="U193" i="65"/>
  <c r="AU193" i="65" s="1"/>
  <c r="U202" i="65"/>
  <c r="AU202" i="65" s="1"/>
  <c r="U211" i="65"/>
  <c r="AU211" i="65" s="1"/>
  <c r="AV210" i="65"/>
  <c r="Y174" i="65"/>
  <c r="AV174" i="65" s="1"/>
  <c r="Y175" i="65"/>
  <c r="AF202" i="65"/>
  <c r="AF211" i="65"/>
  <c r="AF201" i="65"/>
  <c r="AW201" i="65" s="1"/>
  <c r="AF210" i="65"/>
  <c r="AW210" i="65" s="1"/>
  <c r="U215" i="65"/>
  <c r="AU215" i="65" s="1"/>
  <c r="U205" i="65"/>
  <c r="AQ130" i="65"/>
  <c r="BA129" i="65"/>
  <c r="BA153" i="65"/>
  <c r="AJ129" i="65"/>
  <c r="AX129" i="65" s="1"/>
  <c r="AJ153" i="65"/>
  <c r="AX153" i="65" s="1"/>
  <c r="Y100" i="65"/>
  <c r="Y132" i="65"/>
  <c r="Y116" i="65"/>
  <c r="AV116" i="65" s="1"/>
  <c r="Y140" i="65"/>
  <c r="U100" i="65"/>
  <c r="AU100" i="65" s="1"/>
  <c r="U132" i="65"/>
  <c r="AU132" i="65" s="1"/>
  <c r="AJ116" i="65"/>
  <c r="AJ140" i="65"/>
  <c r="AF215" i="47"/>
  <c r="AF215" i="65" s="1"/>
  <c r="AJ218" i="47"/>
  <c r="AW169" i="65"/>
  <c r="AF178" i="47"/>
  <c r="AF159" i="65" s="1"/>
  <c r="AF204" i="47"/>
  <c r="BA40" i="25"/>
  <c r="AB178" i="47"/>
  <c r="AB159" i="65" s="1"/>
  <c r="AV159" i="65" s="1"/>
  <c r="BA46" i="25"/>
  <c r="AB217" i="47"/>
  <c r="AB215" i="47"/>
  <c r="AI225" i="47"/>
  <c r="AQ53" i="25"/>
  <c r="AI182" i="47"/>
  <c r="BA45" i="25"/>
  <c r="AB204" i="47"/>
  <c r="AI205" i="47"/>
  <c r="AI157" i="65" s="1"/>
  <c r="BA157" i="65" s="1"/>
  <c r="AF218" i="47"/>
  <c r="AF203" i="65" s="1"/>
  <c r="AM227" i="47"/>
  <c r="AM63" i="7"/>
  <c r="AF220" i="47"/>
  <c r="AM216" i="47"/>
  <c r="AM70" i="7"/>
  <c r="AF188" i="47"/>
  <c r="AM205" i="47"/>
  <c r="AM157" i="65" s="1"/>
  <c r="AT157" i="65" s="1"/>
  <c r="AF177" i="47"/>
  <c r="AF158" i="65" s="1"/>
  <c r="AM181" i="47"/>
  <c r="AM189" i="47"/>
  <c r="AM169" i="65" s="1"/>
  <c r="AM73" i="7"/>
  <c r="AU229" i="47"/>
  <c r="AU224" i="47"/>
  <c r="AN201" i="47"/>
  <c r="AN190" i="65" s="1"/>
  <c r="AY190" i="65" s="1"/>
  <c r="BA6" i="25"/>
  <c r="BK17" i="25"/>
  <c r="AN177" i="47" s="1"/>
  <c r="AN158" i="65" s="1"/>
  <c r="AY158" i="65" s="1"/>
  <c r="AM217" i="47"/>
  <c r="AT104" i="65" l="1"/>
  <c r="AY104" i="65"/>
  <c r="AT190" i="65"/>
  <c r="AW190" i="65"/>
  <c r="AW158" i="65"/>
  <c r="AQ190" i="65"/>
  <c r="AX190" i="65"/>
  <c r="AM215" i="47"/>
  <c r="AM215" i="65" s="1"/>
  <c r="AN218" i="47"/>
  <c r="AN212" i="65" s="1"/>
  <c r="AY212" i="65" s="1"/>
  <c r="AX104" i="65"/>
  <c r="AQ104" i="65"/>
  <c r="AV231" i="65"/>
  <c r="AW129" i="65"/>
  <c r="AV212" i="65"/>
  <c r="AW153" i="65"/>
  <c r="AT129" i="65"/>
  <c r="AT153" i="65"/>
  <c r="AM233" i="65"/>
  <c r="AB215" i="65"/>
  <c r="AV215" i="65" s="1"/>
  <c r="AB205" i="65"/>
  <c r="AF174" i="65"/>
  <c r="BA174" i="65" s="1"/>
  <c r="AF175" i="65"/>
  <c r="AM201" i="65"/>
  <c r="AT201" i="65" s="1"/>
  <c r="AM210" i="65"/>
  <c r="AQ210" i="65" s="1"/>
  <c r="AV175" i="65"/>
  <c r="AV214" i="65"/>
  <c r="AM202" i="65"/>
  <c r="AM211" i="65"/>
  <c r="AF198" i="65"/>
  <c r="AW198" i="65" s="1"/>
  <c r="AF214" i="65"/>
  <c r="AW214" i="65" s="1"/>
  <c r="AB202" i="65"/>
  <c r="AV202" i="65" s="1"/>
  <c r="AB211" i="65"/>
  <c r="AV211" i="65" s="1"/>
  <c r="AF173" i="65"/>
  <c r="AF193" i="65"/>
  <c r="AJ203" i="65"/>
  <c r="AW203" i="65" s="1"/>
  <c r="AJ212" i="65"/>
  <c r="AF212" i="65"/>
  <c r="AB173" i="65"/>
  <c r="AV173" i="65" s="1"/>
  <c r="AB193" i="65"/>
  <c r="AV193" i="65" s="1"/>
  <c r="AI226" i="65"/>
  <c r="AI231" i="65"/>
  <c r="AT231" i="65" s="1"/>
  <c r="BA158" i="65"/>
  <c r="AQ129" i="65"/>
  <c r="AQ153" i="65"/>
  <c r="AB100" i="65"/>
  <c r="AV100" i="65" s="1"/>
  <c r="AB132" i="65"/>
  <c r="AV132" i="65" s="1"/>
  <c r="AF116" i="65"/>
  <c r="BA116" i="65" s="1"/>
  <c r="AF140" i="65"/>
  <c r="BA140" i="65" s="1"/>
  <c r="AF100" i="65"/>
  <c r="AF132" i="65"/>
  <c r="AW157" i="65"/>
  <c r="AY202" i="65"/>
  <c r="AY215" i="65"/>
  <c r="AQ157" i="65"/>
  <c r="AY157" i="65"/>
  <c r="AX169" i="65"/>
  <c r="AY169" i="65"/>
  <c r="AY201" i="65"/>
  <c r="AX157" i="65"/>
  <c r="AM178" i="47"/>
  <c r="AM159" i="65" s="1"/>
  <c r="AM204" i="47"/>
  <c r="BA53" i="25"/>
  <c r="AI215" i="47"/>
  <c r="BK40" i="25"/>
  <c r="AI178" i="47"/>
  <c r="AI159" i="65" s="1"/>
  <c r="AW159" i="65" s="1"/>
  <c r="BK45" i="25"/>
  <c r="AI204" i="47"/>
  <c r="BK46" i="25"/>
  <c r="AI217" i="47"/>
  <c r="AU182" i="47"/>
  <c r="AU216" i="47"/>
  <c r="AM93" i="7"/>
  <c r="AU181" i="47"/>
  <c r="AM218" i="47"/>
  <c r="AM203" i="65" s="1"/>
  <c r="AT203" i="65" s="1"/>
  <c r="AM220" i="47"/>
  <c r="AM188" i="47"/>
  <c r="AU205" i="47"/>
  <c r="AU227" i="47"/>
  <c r="AM177" i="47"/>
  <c r="AM158" i="65" s="1"/>
  <c r="AX158" i="65" s="1"/>
  <c r="AU223" i="47"/>
  <c r="AU222" i="47"/>
  <c r="AU202" i="47"/>
  <c r="AU207" i="47"/>
  <c r="AU208" i="47"/>
  <c r="AU194" i="47"/>
  <c r="AU185" i="47"/>
  <c r="BP46" i="25"/>
  <c r="BP17" i="25"/>
  <c r="BP40" i="25" s="1"/>
  <c r="BK6" i="25"/>
  <c r="AM126" i="7" l="1"/>
  <c r="AY10" i="7"/>
  <c r="AW174" i="65"/>
  <c r="AW212" i="65"/>
  <c r="AW231" i="65"/>
  <c r="AT158" i="65"/>
  <c r="AT159" i="65"/>
  <c r="AX201" i="65"/>
  <c r="AQ201" i="65"/>
  <c r="AX159" i="65"/>
  <c r="AQ159" i="65"/>
  <c r="AM198" i="65"/>
  <c r="AT198" i="65" s="1"/>
  <c r="AM214" i="65"/>
  <c r="AX214" i="65" s="1"/>
  <c r="AI173" i="65"/>
  <c r="BA173" i="65" s="1"/>
  <c r="AI193" i="65"/>
  <c r="AW193" i="65" s="1"/>
  <c r="BA231" i="65"/>
  <c r="AX231" i="65"/>
  <c r="AQ231" i="65"/>
  <c r="AT210" i="65"/>
  <c r="AX210" i="65"/>
  <c r="BA159" i="65"/>
  <c r="AM212" i="65"/>
  <c r="AI202" i="65"/>
  <c r="AW202" i="65" s="1"/>
  <c r="AI211" i="65"/>
  <c r="AX211" i="65" s="1"/>
  <c r="AM174" i="65"/>
  <c r="AT174" i="65" s="1"/>
  <c r="AM175" i="65"/>
  <c r="AM173" i="65"/>
  <c r="AM193" i="65"/>
  <c r="AT193" i="65" s="1"/>
  <c r="AQ158" i="65"/>
  <c r="BA175" i="65"/>
  <c r="AW175" i="65"/>
  <c r="AI215" i="65"/>
  <c r="AI205" i="65"/>
  <c r="AW116" i="65"/>
  <c r="AM116" i="65"/>
  <c r="AT116" i="65" s="1"/>
  <c r="AM140" i="65"/>
  <c r="AT140" i="65" s="1"/>
  <c r="AI100" i="65"/>
  <c r="BA100" i="65" s="1"/>
  <c r="AI132" i="65"/>
  <c r="AW132" i="65" s="1"/>
  <c r="AM100" i="65"/>
  <c r="AM132" i="65"/>
  <c r="AY100" i="65"/>
  <c r="AY173" i="65"/>
  <c r="AY116" i="65"/>
  <c r="AX203" i="65"/>
  <c r="AY203" i="65"/>
  <c r="AY198" i="65"/>
  <c r="AY174" i="65"/>
  <c r="AQ203" i="65"/>
  <c r="BK53" i="25"/>
  <c r="AU178" i="47"/>
  <c r="AU215" i="47"/>
  <c r="AU204" i="47"/>
  <c r="AU220" i="47"/>
  <c r="AV93" i="7"/>
  <c r="BP45" i="25"/>
  <c r="BP53" i="25" s="1"/>
  <c r="AU218" i="47"/>
  <c r="AU188" i="47"/>
  <c r="AU177" i="47"/>
  <c r="AU201" i="47"/>
  <c r="AU184" i="47"/>
  <c r="AX198" i="65" l="1"/>
  <c r="AW173" i="65"/>
  <c r="AW100" i="65"/>
  <c r="AW211" i="65"/>
  <c r="AT173" i="65"/>
  <c r="AT132" i="65"/>
  <c r="AT214" i="65"/>
  <c r="AQ198" i="65"/>
  <c r="AW215" i="65"/>
  <c r="AT215" i="65"/>
  <c r="AX202" i="65"/>
  <c r="AT202" i="65"/>
  <c r="AT100" i="65"/>
  <c r="AT211" i="65"/>
  <c r="AQ211" i="65"/>
  <c r="AQ174" i="65"/>
  <c r="AX174" i="65"/>
  <c r="AX173" i="65"/>
  <c r="AQ173" i="65"/>
  <c r="AX215" i="65"/>
  <c r="AQ214" i="65"/>
  <c r="AQ215" i="65"/>
  <c r="AQ202" i="65"/>
  <c r="AQ193" i="65"/>
  <c r="AT212" i="65"/>
  <c r="AX212" i="65"/>
  <c r="AQ212" i="65"/>
  <c r="BA193" i="65"/>
  <c r="AX193" i="65"/>
  <c r="AT175" i="65"/>
  <c r="AX175" i="65"/>
  <c r="AQ175" i="65"/>
  <c r="AX116" i="65"/>
  <c r="AQ116" i="65"/>
  <c r="AX100" i="65"/>
  <c r="AQ100" i="65"/>
  <c r="AQ132" i="65"/>
  <c r="AX132" i="65"/>
  <c r="BA132" i="65"/>
  <c r="AV140" i="65"/>
  <c r="AX140" i="65"/>
  <c r="AW140" i="65"/>
  <c r="AU140" i="65"/>
  <c r="AQ140" i="65"/>
  <c r="BP6" i="25"/>
  <c r="J246" i="47" l="1"/>
  <c r="U46" i="42" l="1"/>
  <c r="M46" i="42" s="1"/>
  <c r="U34" i="42"/>
  <c r="U66" i="42" l="1"/>
  <c r="U60" i="42"/>
  <c r="W34" i="42"/>
  <c r="M34" i="42"/>
  <c r="CB34" i="42" s="1"/>
  <c r="U42" i="42"/>
  <c r="K242" i="47" l="1"/>
  <c r="U65" i="42"/>
  <c r="M42" i="42"/>
  <c r="BQ34" i="42"/>
  <c r="AG34" i="42"/>
  <c r="V247" i="47" l="1"/>
  <c r="V147" i="65" s="1"/>
  <c r="S247" i="47"/>
  <c r="S147" i="65" s="1"/>
  <c r="V105" i="65"/>
  <c r="V137" i="65"/>
  <c r="R242" i="47"/>
  <c r="CB42" i="42"/>
  <c r="BQ42" i="42"/>
  <c r="AQ34" i="42"/>
  <c r="AC247" i="47" l="1"/>
  <c r="AC147" i="65" s="1"/>
  <c r="Z247" i="47"/>
  <c r="Z147" i="65" s="1"/>
  <c r="AC105" i="65"/>
  <c r="AC137" i="65"/>
  <c r="Y242" i="47"/>
  <c r="BA34" i="42"/>
  <c r="AV147" i="65" l="1"/>
  <c r="AJ247" i="47"/>
  <c r="AJ147" i="65" s="1"/>
  <c r="AG247" i="47"/>
  <c r="AG147" i="65" s="1"/>
  <c r="AV105" i="65"/>
  <c r="AJ105" i="65"/>
  <c r="AX105" i="65" s="1"/>
  <c r="AJ137" i="65"/>
  <c r="AW137" i="65" s="1"/>
  <c r="AF242" i="47"/>
  <c r="BK34" i="42"/>
  <c r="AN247" i="47" s="1"/>
  <c r="AN147" i="65" s="1"/>
  <c r="AY147" i="65" s="1"/>
  <c r="AW147" i="65" l="1"/>
  <c r="AX147" i="65"/>
  <c r="AW105" i="65"/>
  <c r="AX137" i="65"/>
  <c r="AV137" i="65"/>
  <c r="AM242" i="47"/>
  <c r="BP34" i="42"/>
  <c r="AU242" i="47" l="1"/>
  <c r="AU246" i="47"/>
  <c r="R6" i="45"/>
  <c r="K31" i="43" l="1"/>
  <c r="I6" i="43" l="1"/>
  <c r="BJ10" i="43"/>
  <c r="AZ10" i="43"/>
  <c r="V10" i="43"/>
  <c r="W10" i="43" s="1"/>
  <c r="AP10" i="43"/>
  <c r="AF10" i="43"/>
  <c r="BO10" i="43"/>
  <c r="BJ13" i="43"/>
  <c r="V13" i="43"/>
  <c r="W13" i="43" s="1"/>
  <c r="AZ13" i="43"/>
  <c r="AF13" i="43"/>
  <c r="AP13" i="43"/>
  <c r="BO13" i="43"/>
  <c r="BJ22" i="43"/>
  <c r="AP22" i="43"/>
  <c r="AF22" i="43"/>
  <c r="V22" i="43"/>
  <c r="W22" i="43" s="1"/>
  <c r="BO22" i="43"/>
  <c r="AZ22" i="43"/>
  <c r="AZ30" i="43"/>
  <c r="V30" i="43"/>
  <c r="BJ30" i="43"/>
  <c r="BO30" i="43"/>
  <c r="AP30" i="43"/>
  <c r="AF30" i="43"/>
  <c r="BO38" i="43"/>
  <c r="V38" i="43"/>
  <c r="K108" i="47" s="1"/>
  <c r="BJ38" i="43"/>
  <c r="AM108" i="47" s="1"/>
  <c r="AZ38" i="43"/>
  <c r="AF108" i="47" s="1"/>
  <c r="AF38" i="43"/>
  <c r="R108" i="47" s="1"/>
  <c r="AP38" i="43"/>
  <c r="Y108" i="47" s="1"/>
  <c r="AZ48" i="43"/>
  <c r="V48" i="43"/>
  <c r="K112" i="47" s="1"/>
  <c r="K55" i="65" s="1"/>
  <c r="AF48" i="43"/>
  <c r="BJ48" i="43"/>
  <c r="AP48" i="43"/>
  <c r="BO48" i="43"/>
  <c r="BJ54" i="43"/>
  <c r="AM118" i="47" s="1"/>
  <c r="AM59" i="65" s="1"/>
  <c r="V54" i="43"/>
  <c r="AF54" i="43"/>
  <c r="R118" i="47" s="1"/>
  <c r="R59" i="65" s="1"/>
  <c r="AP54" i="43"/>
  <c r="Y118" i="47" s="1"/>
  <c r="Y59" i="65" s="1"/>
  <c r="AZ54" i="43"/>
  <c r="AF118" i="47" s="1"/>
  <c r="AF59" i="65" s="1"/>
  <c r="BO54" i="43"/>
  <c r="BO35" i="43"/>
  <c r="AF35" i="43"/>
  <c r="U96" i="47" s="1"/>
  <c r="BJ35" i="43"/>
  <c r="AZ35" i="43"/>
  <c r="AI96" i="47" s="1"/>
  <c r="V35" i="43"/>
  <c r="AP35" i="43"/>
  <c r="AB96" i="47" s="1"/>
  <c r="BO43" i="43"/>
  <c r="V43" i="43"/>
  <c r="W43" i="43" s="1"/>
  <c r="AP43" i="43"/>
  <c r="BJ43" i="43"/>
  <c r="AZ43" i="43"/>
  <c r="AF43" i="43"/>
  <c r="BJ14" i="43"/>
  <c r="AF14" i="43"/>
  <c r="V14" i="43"/>
  <c r="W14" i="43" s="1"/>
  <c r="AP14" i="43"/>
  <c r="AZ14" i="43"/>
  <c r="BO14" i="43"/>
  <c r="BJ21" i="43"/>
  <c r="V21" i="43"/>
  <c r="AP21" i="43"/>
  <c r="AZ21" i="43"/>
  <c r="BO21" i="43"/>
  <c r="AF21" i="43"/>
  <c r="BO34" i="43"/>
  <c r="AF34" i="43"/>
  <c r="V34" i="43"/>
  <c r="AP34" i="43"/>
  <c r="BJ34" i="43"/>
  <c r="AZ34" i="43"/>
  <c r="BO42" i="43"/>
  <c r="BJ42" i="43"/>
  <c r="AP42" i="43"/>
  <c r="AF42" i="43"/>
  <c r="AZ42" i="43"/>
  <c r="V42" i="43"/>
  <c r="BJ51" i="43"/>
  <c r="AN110" i="47" s="1"/>
  <c r="AF51" i="43"/>
  <c r="AZ51" i="43"/>
  <c r="BO51" i="43"/>
  <c r="AP51" i="43"/>
  <c r="V51" i="43"/>
  <c r="AF9" i="43"/>
  <c r="V9" i="43"/>
  <c r="AZ9" i="43"/>
  <c r="AP9" i="43"/>
  <c r="BO9" i="43"/>
  <c r="BJ9" i="43"/>
  <c r="AF31" i="43"/>
  <c r="AP31" i="43"/>
  <c r="BJ31" i="43"/>
  <c r="BO31" i="43"/>
  <c r="AZ31" i="43"/>
  <c r="V31" i="43"/>
  <c r="BO39" i="43"/>
  <c r="V39" i="43"/>
  <c r="BJ39" i="43"/>
  <c r="AP39" i="43"/>
  <c r="AF39" i="43"/>
  <c r="AZ39" i="43"/>
  <c r="AI115" i="47" l="1"/>
  <c r="AI54" i="65" s="1"/>
  <c r="AG110" i="47"/>
  <c r="N115" i="47"/>
  <c r="N54" i="65" s="1"/>
  <c r="L110" i="47"/>
  <c r="U115" i="47"/>
  <c r="U54" i="65" s="1"/>
  <c r="S110" i="47"/>
  <c r="AB115" i="47"/>
  <c r="AB54" i="65" s="1"/>
  <c r="Z110" i="47"/>
  <c r="T107" i="47"/>
  <c r="T67" i="65" s="1"/>
  <c r="Y112" i="47"/>
  <c r="Y55" i="65" s="1"/>
  <c r="AA107" i="47"/>
  <c r="AA67" i="65" s="1"/>
  <c r="AF112" i="47"/>
  <c r="AF55" i="65" s="1"/>
  <c r="W54" i="43"/>
  <c r="L118" i="47" s="1"/>
  <c r="L59" i="65" s="1"/>
  <c r="K118" i="47"/>
  <c r="K59" i="65" s="1"/>
  <c r="AH107" i="47"/>
  <c r="AH67" i="65" s="1"/>
  <c r="AM112" i="47"/>
  <c r="AM55" i="65" s="1"/>
  <c r="M107" i="47"/>
  <c r="M67" i="65" s="1"/>
  <c r="R112" i="47"/>
  <c r="R55" i="65" s="1"/>
  <c r="W35" i="43"/>
  <c r="M96" i="47" s="1"/>
  <c r="N96" i="47"/>
  <c r="K114" i="47"/>
  <c r="O118" i="47"/>
  <c r="M118" i="47"/>
  <c r="BJ70" i="43"/>
  <c r="BO67" i="43"/>
  <c r="BJ67" i="43"/>
  <c r="BJ72" i="43"/>
  <c r="W30" i="43"/>
  <c r="AF72" i="43"/>
  <c r="AZ70" i="43"/>
  <c r="AZ67" i="43"/>
  <c r="AP72" i="43"/>
  <c r="BO70" i="43"/>
  <c r="AP70" i="43"/>
  <c r="AZ72" i="43"/>
  <c r="BO72" i="43"/>
  <c r="AF70" i="43"/>
  <c r="BO64" i="43"/>
  <c r="AG13" i="43"/>
  <c r="AQ13" i="43" s="1"/>
  <c r="BA13" i="43" s="1"/>
  <c r="BK13" i="43" s="1"/>
  <c r="BP13" i="43" s="1"/>
  <c r="AP67" i="43"/>
  <c r="AZ64" i="43"/>
  <c r="AF64" i="43"/>
  <c r="AP64" i="43"/>
  <c r="AF65" i="43"/>
  <c r="AP65" i="43"/>
  <c r="AP69" i="43"/>
  <c r="BO68" i="43"/>
  <c r="AF68" i="43"/>
  <c r="W34" i="43"/>
  <c r="V70" i="43"/>
  <c r="BO65" i="43"/>
  <c r="AP73" i="43"/>
  <c r="AF73" i="43"/>
  <c r="AZ73" i="43"/>
  <c r="AF71" i="43"/>
  <c r="BJ71" i="43"/>
  <c r="BO71" i="43"/>
  <c r="BJ69" i="43"/>
  <c r="AZ69" i="43"/>
  <c r="BJ68" i="43"/>
  <c r="BJ64" i="43"/>
  <c r="V64" i="43"/>
  <c r="W42" i="43"/>
  <c r="W72" i="43" s="1"/>
  <c r="V72" i="43"/>
  <c r="AF67" i="43"/>
  <c r="W21" i="43"/>
  <c r="V67" i="43"/>
  <c r="AZ65" i="43"/>
  <c r="BJ65" i="43"/>
  <c r="W65" i="43"/>
  <c r="V65" i="43"/>
  <c r="BO73" i="43"/>
  <c r="BJ73" i="43"/>
  <c r="W48" i="43"/>
  <c r="M112" i="47" s="1"/>
  <c r="M53" i="65" s="1"/>
  <c r="V73" i="43"/>
  <c r="AP71" i="43"/>
  <c r="AZ71" i="43"/>
  <c r="V71" i="43"/>
  <c r="AF69" i="43"/>
  <c r="BO69" i="43"/>
  <c r="V69" i="43"/>
  <c r="AZ68" i="43"/>
  <c r="AP68" i="43"/>
  <c r="V68" i="43"/>
  <c r="AG10" i="43"/>
  <c r="AQ10" i="43" s="1"/>
  <c r="BA10" i="43" s="1"/>
  <c r="BK10" i="43" s="1"/>
  <c r="BP10" i="43" s="1"/>
  <c r="AG54" i="43"/>
  <c r="T118" i="47" s="1"/>
  <c r="AG22" i="43"/>
  <c r="AQ22" i="43" s="1"/>
  <c r="BA22" i="43" s="1"/>
  <c r="BK22" i="43" s="1"/>
  <c r="BP22" i="43" s="1"/>
  <c r="AG14" i="43"/>
  <c r="AQ14" i="43" s="1"/>
  <c r="BA14" i="43" s="1"/>
  <c r="BK14" i="43" s="1"/>
  <c r="BP14" i="43" s="1"/>
  <c r="W31" i="43"/>
  <c r="AG31" i="43" s="1"/>
  <c r="AQ31" i="43" s="1"/>
  <c r="BA31" i="43" s="1"/>
  <c r="BK31" i="43" s="1"/>
  <c r="BP31" i="43" s="1"/>
  <c r="AG43" i="43"/>
  <c r="AQ43" i="43" s="1"/>
  <c r="BA43" i="43" s="1"/>
  <c r="BK43" i="43" s="1"/>
  <c r="BP43" i="43" s="1"/>
  <c r="AZ6" i="43"/>
  <c r="AP6" i="43"/>
  <c r="BJ6" i="43"/>
  <c r="W51" i="43"/>
  <c r="M110" i="47" s="1"/>
  <c r="AF6" i="43"/>
  <c r="BO6" i="43"/>
  <c r="V6" i="43"/>
  <c r="AG35" i="43" l="1"/>
  <c r="T96" i="47" s="1"/>
  <c r="L95" i="47"/>
  <c r="M95" i="47"/>
  <c r="O115" i="47"/>
  <c r="O54" i="65" s="1"/>
  <c r="L115" i="47"/>
  <c r="L57" i="65" s="1"/>
  <c r="V118" i="47"/>
  <c r="V59" i="65" s="1"/>
  <c r="S118" i="47"/>
  <c r="S59" i="65" s="1"/>
  <c r="O112" i="47"/>
  <c r="O53" i="65" s="1"/>
  <c r="L112" i="47"/>
  <c r="L55" i="65" s="1"/>
  <c r="V96" i="47"/>
  <c r="S96" i="47"/>
  <c r="O96" i="47"/>
  <c r="L96" i="47"/>
  <c r="T59" i="65"/>
  <c r="O59" i="65"/>
  <c r="K60" i="65"/>
  <c r="M55" i="65"/>
  <c r="M59" i="65"/>
  <c r="AG34" i="43"/>
  <c r="T95" i="47" s="1"/>
  <c r="O95" i="47"/>
  <c r="N118" i="47"/>
  <c r="N97" i="47"/>
  <c r="N98" i="47"/>
  <c r="AG21" i="43"/>
  <c r="AG30" i="43"/>
  <c r="K94" i="47"/>
  <c r="AQ54" i="43"/>
  <c r="AA118" i="47" s="1"/>
  <c r="AA59" i="65" s="1"/>
  <c r="R114" i="47"/>
  <c r="K115" i="47"/>
  <c r="AG48" i="43"/>
  <c r="AG65" i="43"/>
  <c r="AG42" i="43"/>
  <c r="AG72" i="43" s="1"/>
  <c r="AZ74" i="43"/>
  <c r="BO74" i="43"/>
  <c r="AP74" i="43"/>
  <c r="AF74" i="43"/>
  <c r="W73" i="43"/>
  <c r="V74" i="43"/>
  <c r="BJ74" i="43"/>
  <c r="AG51" i="43"/>
  <c r="T110" i="47" s="1"/>
  <c r="AQ35" i="43" l="1"/>
  <c r="AA96" i="47" s="1"/>
  <c r="O55" i="65"/>
  <c r="S112" i="47"/>
  <c r="S55" i="65" s="1"/>
  <c r="T112" i="47"/>
  <c r="AC96" i="47"/>
  <c r="Z96" i="47"/>
  <c r="V95" i="47"/>
  <c r="S95" i="47"/>
  <c r="V115" i="47"/>
  <c r="V54" i="65" s="1"/>
  <c r="S115" i="47"/>
  <c r="S57" i="65" s="1"/>
  <c r="AC118" i="47"/>
  <c r="AC59" i="65" s="1"/>
  <c r="Z118" i="47"/>
  <c r="Z59" i="65" s="1"/>
  <c r="K54" i="65"/>
  <c r="K57" i="65"/>
  <c r="R60" i="65"/>
  <c r="AU60" i="65" s="1"/>
  <c r="N59" i="65"/>
  <c r="AQ34" i="43"/>
  <c r="AA95" i="47" s="1"/>
  <c r="N107" i="47"/>
  <c r="V112" i="47"/>
  <c r="U118" i="47"/>
  <c r="BA35" i="43"/>
  <c r="AH96" i="47" s="1"/>
  <c r="U98" i="47"/>
  <c r="U97" i="47"/>
  <c r="N112" i="47"/>
  <c r="N53" i="65" s="1"/>
  <c r="AQ21" i="43"/>
  <c r="AQ51" i="43"/>
  <c r="AA110" i="47" s="1"/>
  <c r="AQ30" i="43"/>
  <c r="AQ48" i="43"/>
  <c r="AA112" i="47" s="1"/>
  <c r="R115" i="47"/>
  <c r="BA54" i="43"/>
  <c r="AH118" i="47" s="1"/>
  <c r="AH59" i="65" s="1"/>
  <c r="Y114" i="47"/>
  <c r="AQ65" i="43"/>
  <c r="AQ42" i="43"/>
  <c r="BA42" i="43" s="1"/>
  <c r="AG73" i="43"/>
  <c r="AA53" i="65" l="1"/>
  <c r="AA55" i="65"/>
  <c r="T53" i="65"/>
  <c r="T55" i="65"/>
  <c r="AJ118" i="47"/>
  <c r="AG118" i="47"/>
  <c r="AG59" i="65" s="1"/>
  <c r="AC115" i="47"/>
  <c r="AC54" i="65" s="1"/>
  <c r="Z115" i="47"/>
  <c r="Z57" i="65" s="1"/>
  <c r="AC112" i="47"/>
  <c r="AC53" i="65" s="1"/>
  <c r="Z112" i="47"/>
  <c r="Z55" i="65" s="1"/>
  <c r="AJ96" i="47"/>
  <c r="AG96" i="47"/>
  <c r="AC95" i="47"/>
  <c r="Z95" i="47"/>
  <c r="Y60" i="65"/>
  <c r="AV60" i="65" s="1"/>
  <c r="U59" i="65"/>
  <c r="AJ59" i="65"/>
  <c r="V53" i="65"/>
  <c r="V55" i="65"/>
  <c r="N55" i="65"/>
  <c r="R54" i="65"/>
  <c r="AU54" i="65" s="1"/>
  <c r="R57" i="65"/>
  <c r="BA34" i="43"/>
  <c r="AH95" i="47" s="1"/>
  <c r="BA48" i="43"/>
  <c r="AH112" i="47" s="1"/>
  <c r="U107" i="47"/>
  <c r="AB97" i="47"/>
  <c r="AB118" i="47"/>
  <c r="BA51" i="43"/>
  <c r="AH110" i="47" s="1"/>
  <c r="U112" i="47"/>
  <c r="U53" i="65" s="1"/>
  <c r="BK35" i="43"/>
  <c r="AN96" i="47" s="1"/>
  <c r="AB98" i="47"/>
  <c r="BA21" i="43"/>
  <c r="AM115" i="47"/>
  <c r="BA30" i="43"/>
  <c r="AF115" i="47"/>
  <c r="Y115" i="47"/>
  <c r="AQ73" i="43"/>
  <c r="BK54" i="43"/>
  <c r="AN118" i="47" s="1"/>
  <c r="AN59" i="65" s="1"/>
  <c r="AY59" i="65" s="1"/>
  <c r="AF114" i="47"/>
  <c r="BA65" i="43"/>
  <c r="AQ72" i="43"/>
  <c r="BK42" i="43"/>
  <c r="BA72" i="43"/>
  <c r="AH53" i="65" l="1"/>
  <c r="AH55" i="65"/>
  <c r="AC55" i="65"/>
  <c r="AJ115" i="47"/>
  <c r="AJ54" i="65" s="1"/>
  <c r="AG115" i="47"/>
  <c r="AG57" i="65" s="1"/>
  <c r="AJ112" i="47"/>
  <c r="AJ53" i="65" s="1"/>
  <c r="AG112" i="47"/>
  <c r="AG55" i="65" s="1"/>
  <c r="AJ95" i="47"/>
  <c r="AG95" i="47"/>
  <c r="AU53" i="65"/>
  <c r="AU59" i="65"/>
  <c r="AM54" i="65"/>
  <c r="AM57" i="65"/>
  <c r="U55" i="65"/>
  <c r="AU55" i="65" s="1"/>
  <c r="AF60" i="65"/>
  <c r="AW60" i="65" s="1"/>
  <c r="AB59" i="65"/>
  <c r="AV59" i="65" s="1"/>
  <c r="AF54" i="65"/>
  <c r="AF57" i="65"/>
  <c r="Y54" i="65"/>
  <c r="AV54" i="65" s="1"/>
  <c r="Y57" i="65"/>
  <c r="BK34" i="43"/>
  <c r="AN95" i="47" s="1"/>
  <c r="AY54" i="65"/>
  <c r="BA73" i="43"/>
  <c r="BK51" i="43"/>
  <c r="AB112" i="47"/>
  <c r="AB53" i="65" s="1"/>
  <c r="AV53" i="65" s="1"/>
  <c r="AI112" i="47"/>
  <c r="AI53" i="65" s="1"/>
  <c r="AI118" i="47"/>
  <c r="BP35" i="43"/>
  <c r="AI98" i="47"/>
  <c r="AI97" i="47"/>
  <c r="BK48" i="43"/>
  <c r="AN112" i="47" s="1"/>
  <c r="AN55" i="65" s="1"/>
  <c r="AY55" i="65" s="1"/>
  <c r="AB107" i="47"/>
  <c r="BK21" i="43"/>
  <c r="BP54" i="43"/>
  <c r="AM114" i="47"/>
  <c r="BK30" i="43"/>
  <c r="BK65" i="43"/>
  <c r="BP42" i="43"/>
  <c r="BP72" i="43" s="1"/>
  <c r="BK72" i="43"/>
  <c r="AX54" i="65" l="1"/>
  <c r="AW54" i="65"/>
  <c r="BP34" i="43"/>
  <c r="AJ55" i="65"/>
  <c r="BP51" i="43"/>
  <c r="AN115" i="47"/>
  <c r="AN57" i="65" s="1"/>
  <c r="AY57" i="65" s="1"/>
  <c r="AT54" i="65"/>
  <c r="AT53" i="65"/>
  <c r="AQ54" i="65"/>
  <c r="AB55" i="65"/>
  <c r="AV55" i="65" s="1"/>
  <c r="AM60" i="65"/>
  <c r="AT60" i="65" s="1"/>
  <c r="AI55" i="65"/>
  <c r="AI59" i="65"/>
  <c r="AX59" i="65" s="1"/>
  <c r="AX53" i="65"/>
  <c r="AW53" i="65"/>
  <c r="AQ53" i="65"/>
  <c r="BK73" i="43"/>
  <c r="AI107" i="47"/>
  <c r="BP48" i="43"/>
  <c r="BP73" i="43" s="1"/>
  <c r="AU112" i="47"/>
  <c r="BP21" i="43"/>
  <c r="BP30" i="43"/>
  <c r="BP65" i="43"/>
  <c r="V21" i="45"/>
  <c r="W21" i="45" s="1"/>
  <c r="BJ21" i="45"/>
  <c r="AP21" i="45"/>
  <c r="BO21" i="45"/>
  <c r="AZ21" i="45"/>
  <c r="AF21" i="45"/>
  <c r="V31" i="45"/>
  <c r="W31" i="45" s="1"/>
  <c r="BJ31" i="45"/>
  <c r="AP31" i="45"/>
  <c r="BO31" i="45"/>
  <c r="AZ31" i="45"/>
  <c r="AF31" i="45"/>
  <c r="V33" i="45"/>
  <c r="W33" i="45" s="1"/>
  <c r="BJ33" i="45"/>
  <c r="AP33" i="45"/>
  <c r="BO33" i="45"/>
  <c r="AZ33" i="45"/>
  <c r="AF33" i="45"/>
  <c r="V45" i="45"/>
  <c r="W45" i="45" s="1"/>
  <c r="BO45" i="45"/>
  <c r="AZ45" i="45"/>
  <c r="AF45" i="45"/>
  <c r="BJ45" i="45"/>
  <c r="AP45" i="45"/>
  <c r="V19" i="45"/>
  <c r="BJ19" i="45"/>
  <c r="AP19" i="45"/>
  <c r="BO19" i="45"/>
  <c r="AZ19" i="45"/>
  <c r="AF19" i="45"/>
  <c r="I6" i="45"/>
  <c r="BO22" i="45"/>
  <c r="AZ22" i="45"/>
  <c r="AF22" i="45"/>
  <c r="BJ22" i="45"/>
  <c r="AP22" i="45"/>
  <c r="V22" i="45"/>
  <c r="W22" i="45" s="1"/>
  <c r="BO34" i="45"/>
  <c r="AZ34" i="45"/>
  <c r="AF34" i="45"/>
  <c r="BJ34" i="45"/>
  <c r="AP34" i="45"/>
  <c r="V34" i="45"/>
  <c r="W34" i="45" s="1"/>
  <c r="BJ46" i="45"/>
  <c r="AP46" i="45"/>
  <c r="V46" i="45"/>
  <c r="W46" i="45" s="1"/>
  <c r="BO46" i="45"/>
  <c r="AZ46" i="45"/>
  <c r="AF46" i="45"/>
  <c r="V51" i="45"/>
  <c r="W51" i="45" s="1"/>
  <c r="BJ51" i="45"/>
  <c r="AP51" i="45"/>
  <c r="BO51" i="45"/>
  <c r="AZ51" i="45"/>
  <c r="AF51" i="45"/>
  <c r="V57" i="45"/>
  <c r="BO57" i="45"/>
  <c r="AZ57" i="45"/>
  <c r="AF57" i="45"/>
  <c r="BJ57" i="45"/>
  <c r="AP57" i="45"/>
  <c r="V63" i="45"/>
  <c r="W63" i="45" s="1"/>
  <c r="BJ63" i="45"/>
  <c r="AP63" i="45"/>
  <c r="BO63" i="45"/>
  <c r="AZ63" i="45"/>
  <c r="AF63" i="45"/>
  <c r="V69" i="45"/>
  <c r="W69" i="45" s="1"/>
  <c r="BO69" i="45"/>
  <c r="AZ69" i="45"/>
  <c r="AF69" i="45"/>
  <c r="BJ69" i="45"/>
  <c r="AP69" i="45"/>
  <c r="V72" i="45"/>
  <c r="K80" i="47" s="1"/>
  <c r="K88" i="65" s="1"/>
  <c r="BO72" i="45"/>
  <c r="AZ72" i="45"/>
  <c r="AF80" i="47" s="1"/>
  <c r="AF88" i="65" s="1"/>
  <c r="AF72" i="45"/>
  <c r="R80" i="47" s="1"/>
  <c r="R88" i="65" s="1"/>
  <c r="BJ72" i="45"/>
  <c r="AM80" i="47" s="1"/>
  <c r="AM88" i="65" s="1"/>
  <c r="AP72" i="45"/>
  <c r="Y80" i="47" s="1"/>
  <c r="Y88" i="65" s="1"/>
  <c r="V75" i="45"/>
  <c r="L63" i="47" s="1"/>
  <c r="L77" i="65" s="1"/>
  <c r="BO75" i="45"/>
  <c r="AZ75" i="45"/>
  <c r="AG63" i="47" s="1"/>
  <c r="AG77" i="65" s="1"/>
  <c r="AF75" i="45"/>
  <c r="S63" i="47" s="1"/>
  <c r="S77" i="65" s="1"/>
  <c r="BJ75" i="45"/>
  <c r="AN63" i="47" s="1"/>
  <c r="AN77" i="65" s="1"/>
  <c r="AP75" i="45"/>
  <c r="Z63" i="47" s="1"/>
  <c r="Z77" i="65" s="1"/>
  <c r="V77" i="45"/>
  <c r="K67" i="47" s="1"/>
  <c r="BO77" i="45"/>
  <c r="AZ77" i="45"/>
  <c r="AF67" i="47" s="1"/>
  <c r="AF77" i="45"/>
  <c r="R67" i="47" s="1"/>
  <c r="BJ77" i="45"/>
  <c r="AM67" i="47" s="1"/>
  <c r="AP77" i="45"/>
  <c r="Y67" i="47" s="1"/>
  <c r="V79" i="45"/>
  <c r="BO79" i="45"/>
  <c r="AZ79" i="45"/>
  <c r="AF79" i="45"/>
  <c r="BJ79" i="45"/>
  <c r="AP79" i="45"/>
  <c r="V82" i="45"/>
  <c r="L49" i="47" s="1"/>
  <c r="BO82" i="45"/>
  <c r="AZ82" i="45"/>
  <c r="AG49" i="47" s="1"/>
  <c r="AF82" i="45"/>
  <c r="S49" i="47" s="1"/>
  <c r="BJ82" i="45"/>
  <c r="AN49" i="47" s="1"/>
  <c r="AP82" i="45"/>
  <c r="Z49" i="47" s="1"/>
  <c r="V99" i="45"/>
  <c r="BO99" i="45"/>
  <c r="AZ99" i="45"/>
  <c r="AF99" i="45"/>
  <c r="BJ99" i="45"/>
  <c r="AN61" i="47" s="1"/>
  <c r="AP99" i="45"/>
  <c r="BJ101" i="45"/>
  <c r="AN64" i="47" s="1"/>
  <c r="AN78" i="65" s="1"/>
  <c r="AY78" i="65" s="1"/>
  <c r="AP101" i="45"/>
  <c r="Z64" i="47" s="1"/>
  <c r="Z78" i="65" s="1"/>
  <c r="V101" i="45"/>
  <c r="L64" i="47" s="1"/>
  <c r="L78" i="65" s="1"/>
  <c r="BO101" i="45"/>
  <c r="AZ101" i="45"/>
  <c r="AG64" i="47" s="1"/>
  <c r="AG78" i="65" s="1"/>
  <c r="AF101" i="45"/>
  <c r="S64" i="47" s="1"/>
  <c r="S78" i="65" s="1"/>
  <c r="BJ107" i="45"/>
  <c r="AN54" i="47" s="1"/>
  <c r="AP107" i="45"/>
  <c r="V107" i="45"/>
  <c r="BO107" i="45"/>
  <c r="AZ107" i="45"/>
  <c r="AF107" i="45"/>
  <c r="BJ108" i="45"/>
  <c r="AP108" i="45"/>
  <c r="V108" i="45"/>
  <c r="BO108" i="45"/>
  <c r="AZ108" i="45"/>
  <c r="AF108" i="45"/>
  <c r="BJ112" i="45"/>
  <c r="AP112" i="45"/>
  <c r="V112" i="45"/>
  <c r="BO112" i="45"/>
  <c r="AZ112" i="45"/>
  <c r="AF112" i="45"/>
  <c r="BJ50" i="45"/>
  <c r="AP50" i="45"/>
  <c r="V50" i="45"/>
  <c r="BO50" i="45"/>
  <c r="AZ50" i="45"/>
  <c r="AF50" i="45"/>
  <c r="BO56" i="45"/>
  <c r="AZ56" i="45"/>
  <c r="AF56" i="45"/>
  <c r="BJ56" i="45"/>
  <c r="AP56" i="45"/>
  <c r="V56" i="45"/>
  <c r="BJ62" i="45"/>
  <c r="AP62" i="45"/>
  <c r="V62" i="45"/>
  <c r="BO62" i="45"/>
  <c r="AZ62" i="45"/>
  <c r="AF62" i="45"/>
  <c r="BO68" i="45"/>
  <c r="AZ68" i="45"/>
  <c r="AF68" i="45"/>
  <c r="BJ68" i="45"/>
  <c r="AP68" i="45"/>
  <c r="V68" i="45"/>
  <c r="V20" i="45"/>
  <c r="BO20" i="45"/>
  <c r="AZ20" i="45"/>
  <c r="AF20" i="45"/>
  <c r="BJ20" i="45"/>
  <c r="AP20" i="45"/>
  <c r="V25" i="45"/>
  <c r="W25" i="45" s="1"/>
  <c r="BJ25" i="45"/>
  <c r="AP25" i="45"/>
  <c r="BO25" i="45"/>
  <c r="AZ25" i="45"/>
  <c r="AF25" i="45"/>
  <c r="V27" i="45"/>
  <c r="W27" i="45" s="1"/>
  <c r="BJ27" i="45"/>
  <c r="AP27" i="45"/>
  <c r="BO27" i="45"/>
  <c r="AZ27" i="45"/>
  <c r="AF27" i="45"/>
  <c r="V43" i="45"/>
  <c r="BJ43" i="45"/>
  <c r="AP43" i="45"/>
  <c r="BO43" i="45"/>
  <c r="AZ43" i="45"/>
  <c r="AF43" i="45"/>
  <c r="BO26" i="45"/>
  <c r="AZ26" i="45"/>
  <c r="AF26" i="45"/>
  <c r="BJ26" i="45"/>
  <c r="AP26" i="45"/>
  <c r="V26" i="45"/>
  <c r="W26" i="45" s="1"/>
  <c r="BO28" i="45"/>
  <c r="AZ28" i="45"/>
  <c r="AF28" i="45"/>
  <c r="BJ28" i="45"/>
  <c r="AP28" i="45"/>
  <c r="V28" i="45"/>
  <c r="W28" i="45" s="1"/>
  <c r="BJ32" i="45"/>
  <c r="AP32" i="45"/>
  <c r="V32" i="45"/>
  <c r="W32" i="45" s="1"/>
  <c r="BO32" i="45"/>
  <c r="AZ32" i="45"/>
  <c r="AF32" i="45"/>
  <c r="BO44" i="45"/>
  <c r="AZ44" i="45"/>
  <c r="AF44" i="45"/>
  <c r="BJ44" i="45"/>
  <c r="AP44" i="45"/>
  <c r="V44" i="45"/>
  <c r="W44" i="45" s="1"/>
  <c r="V49" i="45"/>
  <c r="BO49" i="45"/>
  <c r="AZ49" i="45"/>
  <c r="AF49" i="45"/>
  <c r="BJ49" i="45"/>
  <c r="AP49" i="45"/>
  <c r="V55" i="45"/>
  <c r="BJ55" i="45"/>
  <c r="AP55" i="45"/>
  <c r="BO55" i="45"/>
  <c r="AZ55" i="45"/>
  <c r="AF55" i="45"/>
  <c r="V61" i="45"/>
  <c r="BO61" i="45"/>
  <c r="AZ61" i="45"/>
  <c r="AF61" i="45"/>
  <c r="BJ61" i="45"/>
  <c r="AP61" i="45"/>
  <c r="V67" i="45"/>
  <c r="BJ67" i="45"/>
  <c r="AP67" i="45"/>
  <c r="BO67" i="45"/>
  <c r="AZ67" i="45"/>
  <c r="AF67" i="45"/>
  <c r="V71" i="45"/>
  <c r="K48" i="47" s="1"/>
  <c r="K68" i="65" s="1"/>
  <c r="BJ71" i="45"/>
  <c r="AM48" i="47" s="1"/>
  <c r="AM68" i="65" s="1"/>
  <c r="AP71" i="45"/>
  <c r="Y48" i="47" s="1"/>
  <c r="Y68" i="65" s="1"/>
  <c r="BO71" i="45"/>
  <c r="AZ71" i="45"/>
  <c r="AF48" i="47" s="1"/>
  <c r="AF68" i="65" s="1"/>
  <c r="AF71" i="45"/>
  <c r="R48" i="47" s="1"/>
  <c r="R68" i="65" s="1"/>
  <c r="V74" i="45"/>
  <c r="K45" i="47" s="1"/>
  <c r="BJ74" i="45"/>
  <c r="AM45" i="47" s="1"/>
  <c r="AP74" i="45"/>
  <c r="Y45" i="47" s="1"/>
  <c r="BO74" i="45"/>
  <c r="AZ74" i="45"/>
  <c r="AF45" i="47" s="1"/>
  <c r="AF74" i="45"/>
  <c r="R45" i="47" s="1"/>
  <c r="V76" i="45"/>
  <c r="BJ76" i="45"/>
  <c r="AM66" i="47" s="1"/>
  <c r="AM79" i="65" s="1"/>
  <c r="AP76" i="45"/>
  <c r="BO76" i="45"/>
  <c r="AZ76" i="45"/>
  <c r="AF76" i="45"/>
  <c r="V78" i="45"/>
  <c r="BJ78" i="45"/>
  <c r="AP78" i="45"/>
  <c r="BO78" i="45"/>
  <c r="AZ78" i="45"/>
  <c r="AF78" i="45"/>
  <c r="V81" i="45"/>
  <c r="N65" i="47" s="1"/>
  <c r="BJ81" i="45"/>
  <c r="AP81" i="45"/>
  <c r="AB65" i="47" s="1"/>
  <c r="BO81" i="45"/>
  <c r="AZ81" i="45"/>
  <c r="AI65" i="47" s="1"/>
  <c r="AF81" i="45"/>
  <c r="U65" i="47" s="1"/>
  <c r="V98" i="45"/>
  <c r="BJ98" i="45"/>
  <c r="AP98" i="45"/>
  <c r="BO98" i="45"/>
  <c r="AZ98" i="45"/>
  <c r="AF98" i="45"/>
  <c r="BJ100" i="45"/>
  <c r="AP100" i="45"/>
  <c r="V100" i="45"/>
  <c r="BO100" i="45"/>
  <c r="AZ100" i="45"/>
  <c r="AF100" i="45"/>
  <c r="BJ106" i="45"/>
  <c r="AN56" i="47" s="1"/>
  <c r="AP106" i="45"/>
  <c r="Z56" i="47" s="1"/>
  <c r="V106" i="45"/>
  <c r="L56" i="47" s="1"/>
  <c r="BO106" i="45"/>
  <c r="AZ106" i="45"/>
  <c r="AG56" i="47" s="1"/>
  <c r="AF106" i="45"/>
  <c r="S56" i="47" s="1"/>
  <c r="BJ109" i="45"/>
  <c r="AM84" i="47" s="1"/>
  <c r="AP109" i="45"/>
  <c r="Y84" i="47" s="1"/>
  <c r="V109" i="45"/>
  <c r="K84" i="47" s="1"/>
  <c r="BO109" i="45"/>
  <c r="AZ109" i="45"/>
  <c r="AF84" i="47" s="1"/>
  <c r="AF109" i="45"/>
  <c r="R84" i="47" s="1"/>
  <c r="BJ117" i="45"/>
  <c r="AP117" i="45"/>
  <c r="V117" i="45"/>
  <c r="BO117" i="45"/>
  <c r="BO141" i="45" s="1"/>
  <c r="AZ117" i="45"/>
  <c r="AF117" i="45"/>
  <c r="BO52" i="45"/>
  <c r="AZ52" i="45"/>
  <c r="AF52" i="45"/>
  <c r="BJ52" i="45"/>
  <c r="AP52" i="45"/>
  <c r="V52" i="45"/>
  <c r="W52" i="45" s="1"/>
  <c r="BJ58" i="45"/>
  <c r="AP58" i="45"/>
  <c r="V58" i="45"/>
  <c r="BO58" i="45"/>
  <c r="AZ58" i="45"/>
  <c r="AF58" i="45"/>
  <c r="BO64" i="45"/>
  <c r="AZ64" i="45"/>
  <c r="AF64" i="45"/>
  <c r="BJ64" i="45"/>
  <c r="AP64" i="45"/>
  <c r="V64" i="45"/>
  <c r="W64" i="45" s="1"/>
  <c r="BJ70" i="45"/>
  <c r="AP70" i="45"/>
  <c r="V70" i="45"/>
  <c r="BO70" i="45"/>
  <c r="AZ70" i="45"/>
  <c r="AF70" i="45"/>
  <c r="BO113" i="45"/>
  <c r="AZ113" i="45"/>
  <c r="AF113" i="45"/>
  <c r="BJ113" i="45"/>
  <c r="AP113" i="45"/>
  <c r="V113" i="45"/>
  <c r="AX55" i="65" l="1"/>
  <c r="K50" i="47"/>
  <c r="K69" i="65" s="1"/>
  <c r="L62" i="47"/>
  <c r="L76" i="65" s="1"/>
  <c r="AF44" i="47"/>
  <c r="AG51" i="47"/>
  <c r="K44" i="47"/>
  <c r="L51" i="47"/>
  <c r="AI68" i="47"/>
  <c r="AG54" i="47"/>
  <c r="N79" i="47"/>
  <c r="L61" i="47"/>
  <c r="U79" i="47"/>
  <c r="S61" i="47"/>
  <c r="AF50" i="47"/>
  <c r="AF69" i="65" s="1"/>
  <c r="AG62" i="47"/>
  <c r="AG76" i="65" s="1"/>
  <c r="AM50" i="47"/>
  <c r="AM69" i="65" s="1"/>
  <c r="AN62" i="47"/>
  <c r="AN76" i="65" s="1"/>
  <c r="Y44" i="47"/>
  <c r="Z51" i="47"/>
  <c r="AI79" i="47"/>
  <c r="AG61" i="47"/>
  <c r="R50" i="47"/>
  <c r="R69" i="65" s="1"/>
  <c r="S62" i="47"/>
  <c r="S76" i="65" s="1"/>
  <c r="Y50" i="47"/>
  <c r="Y69" i="65" s="1"/>
  <c r="Z62" i="47"/>
  <c r="Z76" i="65" s="1"/>
  <c r="N68" i="47"/>
  <c r="L54" i="47"/>
  <c r="R44" i="47"/>
  <c r="S51" i="47"/>
  <c r="AM44" i="47"/>
  <c r="AN51" i="47"/>
  <c r="U68" i="47"/>
  <c r="S54" i="47"/>
  <c r="AB68" i="47"/>
  <c r="Z54" i="47"/>
  <c r="AB79" i="47"/>
  <c r="Z61" i="47"/>
  <c r="AB47" i="47"/>
  <c r="AB56" i="65" s="1"/>
  <c r="Y66" i="47"/>
  <c r="Y79" i="65" s="1"/>
  <c r="AF52" i="65"/>
  <c r="K52" i="65"/>
  <c r="U47" i="47"/>
  <c r="U67" i="65" s="1"/>
  <c r="R66" i="47"/>
  <c r="R79" i="65" s="1"/>
  <c r="AI47" i="47"/>
  <c r="AI56" i="65" s="1"/>
  <c r="AF66" i="47"/>
  <c r="AF79" i="65" s="1"/>
  <c r="N47" i="47"/>
  <c r="N67" i="65" s="1"/>
  <c r="K66" i="47"/>
  <c r="K79" i="65" s="1"/>
  <c r="Y52" i="65"/>
  <c r="R52" i="65"/>
  <c r="AM52" i="65"/>
  <c r="AW59" i="65"/>
  <c r="AT59" i="65"/>
  <c r="AT55" i="65"/>
  <c r="AQ55" i="65"/>
  <c r="AW55" i="65"/>
  <c r="U56" i="65"/>
  <c r="N56" i="65"/>
  <c r="N58" i="65"/>
  <c r="U58" i="65"/>
  <c r="AB58" i="65"/>
  <c r="AX60" i="65"/>
  <c r="AQ60" i="65"/>
  <c r="AI58" i="65"/>
  <c r="AQ59" i="65"/>
  <c r="BO138" i="45"/>
  <c r="AF138" i="45"/>
  <c r="AP138" i="45"/>
  <c r="AZ138" i="45"/>
  <c r="BJ138" i="45"/>
  <c r="W70" i="45"/>
  <c r="AG70" i="45" s="1"/>
  <c r="V138" i="45"/>
  <c r="AA45" i="47"/>
  <c r="AA52" i="65" s="1"/>
  <c r="AA46" i="47"/>
  <c r="AH78" i="47"/>
  <c r="AA55" i="47"/>
  <c r="AA82" i="47"/>
  <c r="AH50" i="47"/>
  <c r="M80" i="47"/>
  <c r="T80" i="47"/>
  <c r="M78" i="47"/>
  <c r="T55" i="47"/>
  <c r="T82" i="47"/>
  <c r="M50" i="47"/>
  <c r="AA80" i="47"/>
  <c r="AH80" i="47"/>
  <c r="T45" i="47"/>
  <c r="T52" i="65" s="1"/>
  <c r="T46" i="47"/>
  <c r="AA78" i="47"/>
  <c r="AH55" i="47"/>
  <c r="AH82" i="47"/>
  <c r="AA50" i="47"/>
  <c r="M45" i="47"/>
  <c r="M52" i="65" s="1"/>
  <c r="AH45" i="47"/>
  <c r="AH52" i="65" s="1"/>
  <c r="M46" i="47"/>
  <c r="AH46" i="47"/>
  <c r="T78" i="47"/>
  <c r="M55" i="47"/>
  <c r="M82" i="47"/>
  <c r="T50" i="47"/>
  <c r="V76" i="63"/>
  <c r="V77" i="63" s="1"/>
  <c r="AF76" i="63"/>
  <c r="AF77" i="63" s="1"/>
  <c r="AZ76" i="63"/>
  <c r="AZ77" i="63" s="1"/>
  <c r="AP101" i="61"/>
  <c r="AP102" i="61" s="1"/>
  <c r="AP76" i="63"/>
  <c r="AP77" i="63" s="1"/>
  <c r="AZ101" i="61"/>
  <c r="AZ102" i="61" s="1"/>
  <c r="V101" i="61"/>
  <c r="V102" i="61" s="1"/>
  <c r="AF101" i="61"/>
  <c r="AF102" i="61" s="1"/>
  <c r="W109" i="45"/>
  <c r="W106" i="45"/>
  <c r="AZ103" i="56"/>
  <c r="AZ104" i="56" s="1"/>
  <c r="W108" i="45"/>
  <c r="M44" i="47" s="1"/>
  <c r="W107" i="45"/>
  <c r="M54" i="47" s="1"/>
  <c r="AP103" i="56"/>
  <c r="AP104" i="56" s="1"/>
  <c r="AF103" i="56"/>
  <c r="AF104" i="56" s="1"/>
  <c r="V103" i="56"/>
  <c r="AF141" i="45"/>
  <c r="AP141" i="45"/>
  <c r="AZ141" i="45"/>
  <c r="W100" i="45"/>
  <c r="M62" i="47" s="1"/>
  <c r="W98" i="45"/>
  <c r="L44" i="47" s="1"/>
  <c r="L87" i="65" s="1"/>
  <c r="W81" i="45"/>
  <c r="O65" i="47" s="1"/>
  <c r="W78" i="45"/>
  <c r="M81" i="47" s="1"/>
  <c r="W76" i="45"/>
  <c r="M66" i="47" s="1"/>
  <c r="M79" i="65" s="1"/>
  <c r="W74" i="45"/>
  <c r="M60" i="47" s="1"/>
  <c r="W101" i="45"/>
  <c r="W99" i="45"/>
  <c r="M61" i="47" s="1"/>
  <c r="M70" i="65" s="1"/>
  <c r="W82" i="45"/>
  <c r="O60" i="47" s="1"/>
  <c r="W79" i="45"/>
  <c r="M79" i="47" s="1"/>
  <c r="W77" i="45"/>
  <c r="M67" i="47" s="1"/>
  <c r="W75" i="45"/>
  <c r="M63" i="47" s="1"/>
  <c r="W72" i="45"/>
  <c r="L80" i="47" s="1"/>
  <c r="L88" i="65" s="1"/>
  <c r="AF132" i="45"/>
  <c r="BO132" i="45"/>
  <c r="BJ132" i="45"/>
  <c r="AZ132" i="45"/>
  <c r="AP132" i="45"/>
  <c r="W43" i="45"/>
  <c r="AG43" i="45" s="1"/>
  <c r="AQ43" i="45" s="1"/>
  <c r="BA43" i="45" s="1"/>
  <c r="BK43" i="45" s="1"/>
  <c r="BP43" i="45" s="1"/>
  <c r="V132" i="45"/>
  <c r="BJ141" i="45"/>
  <c r="AU101" i="47"/>
  <c r="AG69" i="45"/>
  <c r="AQ69" i="45" s="1"/>
  <c r="BA69" i="45" s="1"/>
  <c r="BK69" i="45" s="1"/>
  <c r="BP69" i="45" s="1"/>
  <c r="AG45" i="45"/>
  <c r="AQ45" i="45" s="1"/>
  <c r="BA45" i="45" s="1"/>
  <c r="BK45" i="45" s="1"/>
  <c r="BP45" i="45" s="1"/>
  <c r="AG31" i="45"/>
  <c r="AQ31" i="45" s="1"/>
  <c r="BA31" i="45" s="1"/>
  <c r="BK31" i="45" s="1"/>
  <c r="BP31" i="45" s="1"/>
  <c r="AG63" i="45"/>
  <c r="AQ63" i="45" s="1"/>
  <c r="BA63" i="45" s="1"/>
  <c r="BK63" i="45" s="1"/>
  <c r="BP63" i="45" s="1"/>
  <c r="AG51" i="45"/>
  <c r="AQ51" i="45" s="1"/>
  <c r="BA51" i="45" s="1"/>
  <c r="BK51" i="45" s="1"/>
  <c r="BP51" i="45" s="1"/>
  <c r="AG27" i="45"/>
  <c r="AQ27" i="45" s="1"/>
  <c r="BA27" i="45" s="1"/>
  <c r="BK27" i="45" s="1"/>
  <c r="BP27" i="45" s="1"/>
  <c r="AG33" i="45"/>
  <c r="AQ33" i="45" s="1"/>
  <c r="BA33" i="45" s="1"/>
  <c r="BK33" i="45" s="1"/>
  <c r="BP33" i="45" s="1"/>
  <c r="AG44" i="45"/>
  <c r="AQ44" i="45" s="1"/>
  <c r="BA44" i="45" s="1"/>
  <c r="BK44" i="45" s="1"/>
  <c r="BP44" i="45" s="1"/>
  <c r="AG25" i="45"/>
  <c r="AQ25" i="45" s="1"/>
  <c r="BA25" i="45" s="1"/>
  <c r="BK25" i="45" s="1"/>
  <c r="BP25" i="45" s="1"/>
  <c r="AG28" i="45"/>
  <c r="AQ28" i="45" s="1"/>
  <c r="BA28" i="45" s="1"/>
  <c r="BK28" i="45" s="1"/>
  <c r="BP28" i="45" s="1"/>
  <c r="AG46" i="45"/>
  <c r="AQ46" i="45" s="1"/>
  <c r="BA46" i="45" s="1"/>
  <c r="BK46" i="45" s="1"/>
  <c r="BP46" i="45" s="1"/>
  <c r="AG34" i="45"/>
  <c r="AQ34" i="45" s="1"/>
  <c r="BA34" i="45" s="1"/>
  <c r="BK34" i="45" s="1"/>
  <c r="BP34" i="45" s="1"/>
  <c r="AG32" i="45"/>
  <c r="AQ32" i="45" s="1"/>
  <c r="BA32" i="45" s="1"/>
  <c r="BK32" i="45" s="1"/>
  <c r="BP32" i="45" s="1"/>
  <c r="AG21" i="45"/>
  <c r="AQ21" i="45" s="1"/>
  <c r="BA21" i="45" s="1"/>
  <c r="BK21" i="45" s="1"/>
  <c r="BP21" i="45" s="1"/>
  <c r="AG64" i="45"/>
  <c r="AQ64" i="45" s="1"/>
  <c r="BA64" i="45" s="1"/>
  <c r="BK64" i="45" s="1"/>
  <c r="BP64" i="45" s="1"/>
  <c r="AG52" i="45"/>
  <c r="AQ52" i="45" s="1"/>
  <c r="BA52" i="45" s="1"/>
  <c r="BK52" i="45" s="1"/>
  <c r="BP52" i="45" s="1"/>
  <c r="W117" i="45"/>
  <c r="V141" i="45"/>
  <c r="AZ139" i="45"/>
  <c r="AP139" i="45"/>
  <c r="V139" i="45"/>
  <c r="AZ137" i="45"/>
  <c r="AP137" i="45"/>
  <c r="V137" i="45"/>
  <c r="BJ136" i="45"/>
  <c r="AZ136" i="45"/>
  <c r="V136" i="45"/>
  <c r="AZ135" i="45"/>
  <c r="AP135" i="45"/>
  <c r="BJ134" i="45"/>
  <c r="AZ134" i="45"/>
  <c r="AG26" i="45"/>
  <c r="AQ26" i="45" s="1"/>
  <c r="BA26" i="45" s="1"/>
  <c r="BK26" i="45" s="1"/>
  <c r="BP26" i="45" s="1"/>
  <c r="AF133" i="45"/>
  <c r="BO133" i="45"/>
  <c r="BJ133" i="45"/>
  <c r="AF130" i="45"/>
  <c r="BO130" i="45"/>
  <c r="BJ130" i="45"/>
  <c r="W71" i="45"/>
  <c r="M43" i="47" s="1"/>
  <c r="AF140" i="45"/>
  <c r="BO140" i="45"/>
  <c r="AP140" i="45"/>
  <c r="AG22" i="45"/>
  <c r="AQ22" i="45" s="1"/>
  <c r="BA22" i="45" s="1"/>
  <c r="BK22" i="45" s="1"/>
  <c r="BP22" i="45" s="1"/>
  <c r="AF6" i="45"/>
  <c r="AF129" i="45"/>
  <c r="BO6" i="45"/>
  <c r="BO129" i="45"/>
  <c r="BJ6" i="45"/>
  <c r="BJ129" i="45"/>
  <c r="AF131" i="45"/>
  <c r="BO131" i="45"/>
  <c r="BJ131" i="45"/>
  <c r="AF139" i="45"/>
  <c r="BO139" i="45"/>
  <c r="BJ139" i="45"/>
  <c r="AF137" i="45"/>
  <c r="BO137" i="45"/>
  <c r="BJ137" i="45"/>
  <c r="AP136" i="45"/>
  <c r="AF136" i="45"/>
  <c r="BO136" i="45"/>
  <c r="AF135" i="45"/>
  <c r="BO135" i="45"/>
  <c r="BJ135" i="45"/>
  <c r="AP134" i="45"/>
  <c r="AF134" i="45"/>
  <c r="BO134" i="45"/>
  <c r="AZ133" i="45"/>
  <c r="AP133" i="45"/>
  <c r="V133" i="45"/>
  <c r="AZ130" i="45"/>
  <c r="AP130" i="45"/>
  <c r="V130" i="45"/>
  <c r="AZ140" i="45"/>
  <c r="V140" i="45"/>
  <c r="BJ140" i="45"/>
  <c r="AZ129" i="45"/>
  <c r="AZ6" i="45"/>
  <c r="AP6" i="45"/>
  <c r="AP129" i="45"/>
  <c r="V129" i="45"/>
  <c r="V6" i="45"/>
  <c r="AZ131" i="45"/>
  <c r="AP131" i="45"/>
  <c r="V131" i="45"/>
  <c r="T81" i="65" l="1"/>
  <c r="T85" i="65"/>
  <c r="AH81" i="65"/>
  <c r="AH85" i="65"/>
  <c r="M81" i="65"/>
  <c r="M85" i="65"/>
  <c r="AA81" i="65"/>
  <c r="AA85" i="65"/>
  <c r="O81" i="47"/>
  <c r="O83" i="65" s="1"/>
  <c r="M64" i="47"/>
  <c r="M78" i="65" s="1"/>
  <c r="M48" i="47"/>
  <c r="M68" i="65" s="1"/>
  <c r="L79" i="47"/>
  <c r="L82" i="65" s="1"/>
  <c r="M56" i="47"/>
  <c r="M49" i="47"/>
  <c r="M57" i="65" s="1"/>
  <c r="M51" i="47"/>
  <c r="M82" i="65" s="1"/>
  <c r="AB67" i="65"/>
  <c r="AI67" i="65"/>
  <c r="O48" i="47"/>
  <c r="O68" i="65" s="1"/>
  <c r="L67" i="47"/>
  <c r="O43" i="47"/>
  <c r="O61" i="65" s="1"/>
  <c r="L48" i="47"/>
  <c r="L68" i="65" s="1"/>
  <c r="O50" i="47"/>
  <c r="O64" i="65" s="1"/>
  <c r="L82" i="47"/>
  <c r="L66" i="65" s="1"/>
  <c r="O45" i="47"/>
  <c r="L45" i="47"/>
  <c r="L63" i="65" s="1"/>
  <c r="O68" i="47"/>
  <c r="O70" i="65" s="1"/>
  <c r="L68" i="47"/>
  <c r="L70" i="65" s="1"/>
  <c r="O84" i="47"/>
  <c r="O89" i="65" s="1"/>
  <c r="L84" i="47"/>
  <c r="L89" i="65" s="1"/>
  <c r="O47" i="47"/>
  <c r="O67" i="65" s="1"/>
  <c r="L66" i="47"/>
  <c r="L79" i="65" s="1"/>
  <c r="O44" i="47"/>
  <c r="O87" i="65" s="1"/>
  <c r="L50" i="47"/>
  <c r="O78" i="47"/>
  <c r="O81" i="65" s="1"/>
  <c r="L78" i="47"/>
  <c r="O46" i="47"/>
  <c r="L60" i="47"/>
  <c r="L74" i="65" s="1"/>
  <c r="O79" i="47"/>
  <c r="O82" i="65" s="1"/>
  <c r="L43" i="47"/>
  <c r="O49" i="47"/>
  <c r="O57" i="65" s="1"/>
  <c r="L81" i="47"/>
  <c r="L83" i="65" s="1"/>
  <c r="T88" i="65"/>
  <c r="M88" i="65"/>
  <c r="AA88" i="65"/>
  <c r="T62" i="65"/>
  <c r="O76" i="65"/>
  <c r="O74" i="65"/>
  <c r="O56" i="65"/>
  <c r="T73" i="65"/>
  <c r="M51" i="65"/>
  <c r="M75" i="65"/>
  <c r="AH88" i="65"/>
  <c r="T66" i="65"/>
  <c r="AA62" i="65"/>
  <c r="M63" i="65"/>
  <c r="AH73" i="65"/>
  <c r="AH66" i="65"/>
  <c r="AH63" i="65"/>
  <c r="AA63" i="65"/>
  <c r="M73" i="65"/>
  <c r="M74" i="65"/>
  <c r="M76" i="65"/>
  <c r="M83" i="65"/>
  <c r="M61" i="65"/>
  <c r="M62" i="65"/>
  <c r="AH51" i="65"/>
  <c r="AA66" i="65"/>
  <c r="M87" i="65"/>
  <c r="M66" i="65"/>
  <c r="O72" i="65"/>
  <c r="O78" i="65"/>
  <c r="O52" i="65"/>
  <c r="O58" i="65"/>
  <c r="M77" i="65"/>
  <c r="M84" i="65"/>
  <c r="T51" i="65"/>
  <c r="AA73" i="65"/>
  <c r="AH62" i="65"/>
  <c r="T63" i="65"/>
  <c r="AA51" i="65"/>
  <c r="M69" i="65"/>
  <c r="M80" i="65"/>
  <c r="AA69" i="65"/>
  <c r="T69" i="65"/>
  <c r="O80" i="65"/>
  <c r="AH69" i="65"/>
  <c r="AQ70" i="45"/>
  <c r="W138" i="45"/>
  <c r="K117" i="47"/>
  <c r="O82" i="47"/>
  <c r="K43" i="47"/>
  <c r="K41" i="47"/>
  <c r="K61" i="47"/>
  <c r="K65" i="47"/>
  <c r="K47" i="47"/>
  <c r="K63" i="47"/>
  <c r="K64" i="65" s="1"/>
  <c r="K82" i="47"/>
  <c r="K79" i="47"/>
  <c r="K78" i="47"/>
  <c r="K60" i="47"/>
  <c r="K81" i="47"/>
  <c r="K46" i="47"/>
  <c r="K63" i="65" s="1"/>
  <c r="AG109" i="45"/>
  <c r="S84" i="47" s="1"/>
  <c r="S89" i="65" s="1"/>
  <c r="K68" i="47"/>
  <c r="AG106" i="45"/>
  <c r="T56" i="47" s="1"/>
  <c r="AG75" i="45"/>
  <c r="T63" i="47" s="1"/>
  <c r="T77" i="65" s="1"/>
  <c r="AG108" i="45"/>
  <c r="T44" i="47" s="1"/>
  <c r="T87" i="65" s="1"/>
  <c r="AG74" i="45"/>
  <c r="T60" i="47" s="1"/>
  <c r="T74" i="65" s="1"/>
  <c r="AG107" i="45"/>
  <c r="T54" i="47" s="1"/>
  <c r="AG77" i="45"/>
  <c r="T67" i="47" s="1"/>
  <c r="T80" i="65" s="1"/>
  <c r="AG78" i="45"/>
  <c r="T81" i="47" s="1"/>
  <c r="AG82" i="45"/>
  <c r="AG98" i="45"/>
  <c r="AG72" i="45"/>
  <c r="AG101" i="45"/>
  <c r="AG76" i="45"/>
  <c r="T66" i="47" s="1"/>
  <c r="T79" i="65" s="1"/>
  <c r="AG81" i="45"/>
  <c r="V65" i="47" s="1"/>
  <c r="AG100" i="45"/>
  <c r="T62" i="47" s="1"/>
  <c r="T76" i="65" s="1"/>
  <c r="AG79" i="45"/>
  <c r="T79" i="47" s="1"/>
  <c r="T84" i="65" s="1"/>
  <c r="V104" i="56"/>
  <c r="AG99" i="45"/>
  <c r="T61" i="47" s="1"/>
  <c r="AG117" i="45"/>
  <c r="V142" i="45"/>
  <c r="AZ142" i="45"/>
  <c r="BJ142" i="45"/>
  <c r="BO142" i="45"/>
  <c r="AF142" i="45"/>
  <c r="AP142" i="45"/>
  <c r="AG71" i="45"/>
  <c r="T43" i="47" s="1"/>
  <c r="T61" i="65" s="1"/>
  <c r="W139" i="45"/>
  <c r="T83" i="65" l="1"/>
  <c r="O63" i="65"/>
  <c r="T75" i="65"/>
  <c r="T70" i="65"/>
  <c r="K85" i="65"/>
  <c r="O66" i="65"/>
  <c r="O73" i="65"/>
  <c r="M64" i="65"/>
  <c r="O69" i="65"/>
  <c r="M72" i="65"/>
  <c r="V60" i="47"/>
  <c r="T49" i="47"/>
  <c r="T57" i="65" s="1"/>
  <c r="V81" i="47"/>
  <c r="V83" i="65" s="1"/>
  <c r="T64" i="47"/>
  <c r="T78" i="65" s="1"/>
  <c r="S80" i="47"/>
  <c r="S88" i="65" s="1"/>
  <c r="T48" i="47"/>
  <c r="T68" i="65" s="1"/>
  <c r="S44" i="47"/>
  <c r="S87" i="65" s="1"/>
  <c r="T51" i="47"/>
  <c r="T64" i="65" s="1"/>
  <c r="L64" i="65"/>
  <c r="L69" i="65"/>
  <c r="O62" i="65"/>
  <c r="V68" i="47"/>
  <c r="V70" i="65" s="1"/>
  <c r="S68" i="47"/>
  <c r="S70" i="65" s="1"/>
  <c r="V82" i="47"/>
  <c r="S79" i="47"/>
  <c r="S82" i="65" s="1"/>
  <c r="L72" i="65"/>
  <c r="L61" i="65"/>
  <c r="L81" i="65"/>
  <c r="L62" i="65"/>
  <c r="V47" i="47"/>
  <c r="V67" i="65" s="1"/>
  <c r="S66" i="47"/>
  <c r="S79" i="65" s="1"/>
  <c r="AU79" i="65" s="1"/>
  <c r="V43" i="47"/>
  <c r="V61" i="65" s="1"/>
  <c r="S48" i="47"/>
  <c r="S68" i="65" s="1"/>
  <c r="V79" i="47"/>
  <c r="V82" i="65" s="1"/>
  <c r="S43" i="47"/>
  <c r="V49" i="47"/>
  <c r="V57" i="65" s="1"/>
  <c r="S81" i="47"/>
  <c r="S83" i="65" s="1"/>
  <c r="V78" i="47"/>
  <c r="V81" i="65" s="1"/>
  <c r="S78" i="47"/>
  <c r="L80" i="65"/>
  <c r="V45" i="47"/>
  <c r="S45" i="47"/>
  <c r="S63" i="65" s="1"/>
  <c r="V50" i="47"/>
  <c r="V69" i="65" s="1"/>
  <c r="S82" i="47"/>
  <c r="S66" i="65" s="1"/>
  <c r="V44" i="47"/>
  <c r="V87" i="65" s="1"/>
  <c r="S50" i="47"/>
  <c r="V48" i="47"/>
  <c r="V68" i="65" s="1"/>
  <c r="S67" i="47"/>
  <c r="V46" i="47"/>
  <c r="S60" i="47"/>
  <c r="S74" i="65" s="1"/>
  <c r="K87" i="65"/>
  <c r="K66" i="65"/>
  <c r="K89" i="65"/>
  <c r="K82" i="65"/>
  <c r="O77" i="65"/>
  <c r="V78" i="65"/>
  <c r="V64" i="65"/>
  <c r="V58" i="65"/>
  <c r="V77" i="65"/>
  <c r="K76" i="65"/>
  <c r="K83" i="65"/>
  <c r="K77" i="65"/>
  <c r="K84" i="65"/>
  <c r="K51" i="65"/>
  <c r="K75" i="65"/>
  <c r="V76" i="65"/>
  <c r="V72" i="65"/>
  <c r="V56" i="65"/>
  <c r="V73" i="65"/>
  <c r="V74" i="65"/>
  <c r="V52" i="65"/>
  <c r="K58" i="65"/>
  <c r="K70" i="65"/>
  <c r="K73" i="65"/>
  <c r="K74" i="65"/>
  <c r="K81" i="65"/>
  <c r="K62" i="65"/>
  <c r="K56" i="65"/>
  <c r="K67" i="65"/>
  <c r="K72" i="65"/>
  <c r="K61" i="65"/>
  <c r="V80" i="65"/>
  <c r="AG138" i="45"/>
  <c r="BA70" i="45"/>
  <c r="AQ109" i="45"/>
  <c r="V84" i="47"/>
  <c r="N43" i="47"/>
  <c r="N78" i="47"/>
  <c r="N63" i="47"/>
  <c r="N45" i="47"/>
  <c r="N52" i="65" s="1"/>
  <c r="U48" i="47"/>
  <c r="N50" i="47"/>
  <c r="N78" i="65" s="1"/>
  <c r="N48" i="47"/>
  <c r="N51" i="47"/>
  <c r="N82" i="65" s="1"/>
  <c r="N55" i="47"/>
  <c r="N60" i="47"/>
  <c r="N81" i="47"/>
  <c r="N49" i="47"/>
  <c r="N57" i="65" s="1"/>
  <c r="N46" i="47"/>
  <c r="AQ100" i="45"/>
  <c r="N80" i="47"/>
  <c r="N44" i="47"/>
  <c r="N82" i="47"/>
  <c r="R117" i="47"/>
  <c r="N61" i="47"/>
  <c r="N70" i="65" s="1"/>
  <c r="AQ75" i="45"/>
  <c r="AA63" i="47" s="1"/>
  <c r="AA77" i="65" s="1"/>
  <c r="Y61" i="47"/>
  <c r="R41" i="47"/>
  <c r="AQ72" i="45"/>
  <c r="R43" i="47"/>
  <c r="R47" i="47"/>
  <c r="AQ74" i="45"/>
  <c r="AA60" i="47" s="1"/>
  <c r="AA74" i="65" s="1"/>
  <c r="R60" i="47"/>
  <c r="R78" i="47"/>
  <c r="R82" i="47"/>
  <c r="R46" i="47"/>
  <c r="R63" i="65" s="1"/>
  <c r="R65" i="47"/>
  <c r="R79" i="47"/>
  <c r="AQ106" i="45"/>
  <c r="AA56" i="47" s="1"/>
  <c r="R63" i="47"/>
  <c r="R64" i="65" s="1"/>
  <c r="AQ98" i="45"/>
  <c r="R81" i="47"/>
  <c r="Y68" i="47"/>
  <c r="R61" i="47"/>
  <c r="R68" i="47"/>
  <c r="AQ108" i="45"/>
  <c r="AA44" i="47" s="1"/>
  <c r="AA87" i="65" s="1"/>
  <c r="AQ78" i="45"/>
  <c r="AA81" i="47" s="1"/>
  <c r="AQ77" i="45"/>
  <c r="AA67" i="47" s="1"/>
  <c r="AA80" i="65" s="1"/>
  <c r="AQ81" i="45"/>
  <c r="AC65" i="47" s="1"/>
  <c r="AQ101" i="45"/>
  <c r="AQ107" i="45"/>
  <c r="AA54" i="47" s="1"/>
  <c r="AQ79" i="45"/>
  <c r="AA79" i="47" s="1"/>
  <c r="AA84" i="65" s="1"/>
  <c r="AQ82" i="45"/>
  <c r="AQ76" i="45"/>
  <c r="AA66" i="47" s="1"/>
  <c r="AA79" i="65" s="1"/>
  <c r="AQ99" i="45"/>
  <c r="AA61" i="47" s="1"/>
  <c r="AQ117" i="45"/>
  <c r="AQ71" i="45"/>
  <c r="AA43" i="47" s="1"/>
  <c r="AA61" i="65" s="1"/>
  <c r="AG139" i="45"/>
  <c r="AA83" i="65" l="1"/>
  <c r="V63" i="65"/>
  <c r="AA75" i="65"/>
  <c r="AA70" i="65"/>
  <c r="R85" i="65"/>
  <c r="N81" i="65"/>
  <c r="N85" i="65"/>
  <c r="AC81" i="47"/>
  <c r="AA64" i="47"/>
  <c r="AA78" i="65" s="1"/>
  <c r="AC60" i="47"/>
  <c r="AC74" i="65" s="1"/>
  <c r="AA49" i="47"/>
  <c r="AA57" i="65" s="1"/>
  <c r="Z44" i="47"/>
  <c r="Z87" i="65" s="1"/>
  <c r="AA51" i="47"/>
  <c r="AA64" i="65" s="1"/>
  <c r="Z80" i="47"/>
  <c r="Z88" i="65" s="1"/>
  <c r="AA48" i="47"/>
  <c r="AA68" i="65" s="1"/>
  <c r="Z50" i="47"/>
  <c r="Z69" i="65" s="1"/>
  <c r="AA62" i="47"/>
  <c r="AA76" i="65" s="1"/>
  <c r="T82" i="65"/>
  <c r="T72" i="65"/>
  <c r="S64" i="65"/>
  <c r="S69" i="65"/>
  <c r="Z64" i="65"/>
  <c r="V66" i="65"/>
  <c r="V62" i="65"/>
  <c r="S81" i="65"/>
  <c r="S62" i="65"/>
  <c r="S72" i="65"/>
  <c r="S61" i="65"/>
  <c r="AC78" i="47"/>
  <c r="AC81" i="65" s="1"/>
  <c r="Z78" i="47"/>
  <c r="AC46" i="47"/>
  <c r="Z60" i="47"/>
  <c r="Z74" i="65" s="1"/>
  <c r="AC43" i="47"/>
  <c r="AC61" i="65" s="1"/>
  <c r="Z48" i="47"/>
  <c r="Z68" i="65" s="1"/>
  <c r="AC84" i="47"/>
  <c r="AC89" i="65" s="1"/>
  <c r="Z84" i="47"/>
  <c r="Z89" i="65" s="1"/>
  <c r="AC47" i="47"/>
  <c r="AC67" i="65" s="1"/>
  <c r="Z66" i="47"/>
  <c r="Z79" i="65" s="1"/>
  <c r="S80" i="65"/>
  <c r="AC50" i="47"/>
  <c r="Z82" i="47"/>
  <c r="Z66" i="65" s="1"/>
  <c r="AC48" i="47"/>
  <c r="AC68" i="65" s="1"/>
  <c r="Z67" i="47"/>
  <c r="AC45" i="47"/>
  <c r="Z45" i="47"/>
  <c r="Z63" i="65" s="1"/>
  <c r="AC79" i="47"/>
  <c r="AC82" i="65" s="1"/>
  <c r="Z43" i="47"/>
  <c r="AC68" i="47"/>
  <c r="AC70" i="65" s="1"/>
  <c r="Z68" i="47"/>
  <c r="Z70" i="65" s="1"/>
  <c r="AC49" i="47"/>
  <c r="AC57" i="65" s="1"/>
  <c r="Z81" i="47"/>
  <c r="Z83" i="65" s="1"/>
  <c r="AC82" i="47"/>
  <c r="Z79" i="47"/>
  <c r="Z82" i="65" s="1"/>
  <c r="N63" i="65"/>
  <c r="AC78" i="65"/>
  <c r="AC64" i="65"/>
  <c r="R51" i="65"/>
  <c r="R75" i="65"/>
  <c r="R87" i="65"/>
  <c r="R66" i="65"/>
  <c r="AC52" i="65"/>
  <c r="N73" i="65"/>
  <c r="N74" i="65"/>
  <c r="AC58" i="65"/>
  <c r="Y70" i="65"/>
  <c r="AC77" i="65"/>
  <c r="R77" i="65"/>
  <c r="R84" i="65"/>
  <c r="R56" i="65"/>
  <c r="AU56" i="65" s="1"/>
  <c r="R67" i="65"/>
  <c r="AU67" i="65" s="1"/>
  <c r="Y51" i="65"/>
  <c r="Y75" i="65"/>
  <c r="N77" i="65"/>
  <c r="N84" i="65"/>
  <c r="N87" i="65"/>
  <c r="N88" i="65"/>
  <c r="U68" i="65"/>
  <c r="N72" i="65"/>
  <c r="N61" i="65"/>
  <c r="AC56" i="65"/>
  <c r="AC76" i="65"/>
  <c r="AC83" i="65"/>
  <c r="R76" i="65"/>
  <c r="R83" i="65"/>
  <c r="R89" i="65"/>
  <c r="R82" i="65"/>
  <c r="R81" i="65"/>
  <c r="R62" i="65"/>
  <c r="R72" i="65"/>
  <c r="R61" i="65"/>
  <c r="AC72" i="65"/>
  <c r="R58" i="65"/>
  <c r="AU58" i="65" s="1"/>
  <c r="R70" i="65"/>
  <c r="AU70" i="65" s="1"/>
  <c r="R73" i="65"/>
  <c r="R74" i="65"/>
  <c r="N51" i="65"/>
  <c r="N75" i="65"/>
  <c r="N76" i="65"/>
  <c r="N83" i="65"/>
  <c r="N62" i="65"/>
  <c r="N68" i="65"/>
  <c r="N64" i="65"/>
  <c r="V89" i="65"/>
  <c r="BA109" i="45"/>
  <c r="BK109" i="45" s="1"/>
  <c r="AN84" i="47" s="1"/>
  <c r="AN89" i="65" s="1"/>
  <c r="N69" i="65"/>
  <c r="N80" i="65"/>
  <c r="AQ138" i="45"/>
  <c r="BK70" i="45"/>
  <c r="BA100" i="45"/>
  <c r="AH62" i="47" s="1"/>
  <c r="AH76" i="65" s="1"/>
  <c r="AC44" i="47"/>
  <c r="AC87" i="65" s="1"/>
  <c r="U43" i="47"/>
  <c r="U78" i="47"/>
  <c r="U51" i="47"/>
  <c r="U82" i="65" s="1"/>
  <c r="U81" i="47"/>
  <c r="U49" i="47"/>
  <c r="U57" i="65" s="1"/>
  <c r="AB80" i="47"/>
  <c r="U55" i="47"/>
  <c r="U63" i="47"/>
  <c r="BA98" i="45"/>
  <c r="AH51" i="47" s="1"/>
  <c r="AH64" i="65" s="1"/>
  <c r="U45" i="47"/>
  <c r="U52" i="65" s="1"/>
  <c r="AU52" i="65" s="1"/>
  <c r="Y117" i="47"/>
  <c r="U61" i="47"/>
  <c r="U70" i="65" s="1"/>
  <c r="AB48" i="47"/>
  <c r="U60" i="47"/>
  <c r="U82" i="47"/>
  <c r="U46" i="47"/>
  <c r="U50" i="47"/>
  <c r="U78" i="65" s="1"/>
  <c r="U44" i="47"/>
  <c r="U80" i="47"/>
  <c r="BA74" i="45"/>
  <c r="AH60" i="47" s="1"/>
  <c r="AH74" i="65" s="1"/>
  <c r="BA106" i="45"/>
  <c r="AH56" i="47" s="1"/>
  <c r="AU56" i="47" s="1"/>
  <c r="BA78" i="45"/>
  <c r="AH81" i="47" s="1"/>
  <c r="BA75" i="45"/>
  <c r="AH63" i="47" s="1"/>
  <c r="AH77" i="65" s="1"/>
  <c r="BA72" i="45"/>
  <c r="AF47" i="47"/>
  <c r="AF81" i="47"/>
  <c r="Y46" i="47"/>
  <c r="Y63" i="65" s="1"/>
  <c r="Y60" i="47"/>
  <c r="BA81" i="45"/>
  <c r="AJ65" i="47" s="1"/>
  <c r="Y79" i="47"/>
  <c r="Y43" i="47"/>
  <c r="Y47" i="47"/>
  <c r="AF43" i="47"/>
  <c r="Y82" i="47"/>
  <c r="BA108" i="45"/>
  <c r="AH44" i="47" s="1"/>
  <c r="AH87" i="65" s="1"/>
  <c r="AF61" i="47"/>
  <c r="AF68" i="47"/>
  <c r="Y41" i="47"/>
  <c r="AF60" i="47"/>
  <c r="Y65" i="47"/>
  <c r="Y78" i="47"/>
  <c r="Y63" i="47"/>
  <c r="Y64" i="65" s="1"/>
  <c r="Y81" i="47"/>
  <c r="BA76" i="45"/>
  <c r="AH66" i="47" s="1"/>
  <c r="AH79" i="65" s="1"/>
  <c r="AM26" i="7"/>
  <c r="BA77" i="45"/>
  <c r="AH67" i="47" s="1"/>
  <c r="AH80" i="65" s="1"/>
  <c r="BA101" i="45"/>
  <c r="BA107" i="45"/>
  <c r="AH54" i="47" s="1"/>
  <c r="AU54" i="47" s="1"/>
  <c r="BA82" i="45"/>
  <c r="BA99" i="45"/>
  <c r="AH61" i="47" s="1"/>
  <c r="BA79" i="45"/>
  <c r="AH79" i="47" s="1"/>
  <c r="AH84" i="65" s="1"/>
  <c r="BA117" i="45"/>
  <c r="BA71" i="45"/>
  <c r="AH43" i="47" s="1"/>
  <c r="AH61" i="65" s="1"/>
  <c r="AQ139" i="45"/>
  <c r="AH83" i="65" l="1"/>
  <c r="AC63" i="65"/>
  <c r="AH75" i="65"/>
  <c r="AH70" i="65"/>
  <c r="Y85" i="65"/>
  <c r="U81" i="65"/>
  <c r="U85" i="65"/>
  <c r="AC66" i="65"/>
  <c r="AC73" i="65"/>
  <c r="AG80" i="47"/>
  <c r="AG88" i="65" s="1"/>
  <c r="AH48" i="47"/>
  <c r="AH68" i="65" s="1"/>
  <c r="AJ81" i="47"/>
  <c r="AJ83" i="65" s="1"/>
  <c r="AH64" i="47"/>
  <c r="AH78" i="65" s="1"/>
  <c r="AA82" i="65"/>
  <c r="AA72" i="65"/>
  <c r="AJ60" i="47"/>
  <c r="AJ74" i="65" s="1"/>
  <c r="AH49" i="47"/>
  <c r="AH57" i="65" s="1"/>
  <c r="AH82" i="65"/>
  <c r="AH72" i="65"/>
  <c r="AV79" i="65"/>
  <c r="AC62" i="65"/>
  <c r="AU81" i="65"/>
  <c r="AJ45" i="47"/>
  <c r="AG45" i="47"/>
  <c r="AG63" i="65" s="1"/>
  <c r="Z72" i="65"/>
  <c r="Z61" i="65"/>
  <c r="Z80" i="65"/>
  <c r="AJ68" i="47"/>
  <c r="AJ70" i="65" s="1"/>
  <c r="AG68" i="47"/>
  <c r="AG70" i="65" s="1"/>
  <c r="AJ47" i="47"/>
  <c r="AJ67" i="65" s="1"/>
  <c r="AG66" i="47"/>
  <c r="AG79" i="65" s="1"/>
  <c r="AJ50" i="47"/>
  <c r="AG82" i="47"/>
  <c r="AG66" i="65" s="1"/>
  <c r="AJ78" i="47"/>
  <c r="AJ81" i="65" s="1"/>
  <c r="AG78" i="47"/>
  <c r="AJ46" i="47"/>
  <c r="AJ73" i="65" s="1"/>
  <c r="AG60" i="47"/>
  <c r="AG74" i="65" s="1"/>
  <c r="AJ44" i="47"/>
  <c r="AJ87" i="65" s="1"/>
  <c r="AG50" i="47"/>
  <c r="AJ49" i="47"/>
  <c r="AJ57" i="65" s="1"/>
  <c r="AG81" i="47"/>
  <c r="AG83" i="65" s="1"/>
  <c r="AJ84" i="47"/>
  <c r="AJ89" i="65" s="1"/>
  <c r="AG84" i="47"/>
  <c r="AG89" i="65" s="1"/>
  <c r="Z81" i="65"/>
  <c r="Z62" i="65"/>
  <c r="AJ43" i="47"/>
  <c r="AJ61" i="65" s="1"/>
  <c r="AG48" i="47"/>
  <c r="AG68" i="65" s="1"/>
  <c r="AJ79" i="47"/>
  <c r="AJ82" i="65" s="1"/>
  <c r="AG43" i="47"/>
  <c r="AJ48" i="47"/>
  <c r="AJ68" i="65" s="1"/>
  <c r="AG67" i="47"/>
  <c r="AJ82" i="47"/>
  <c r="AG79" i="47"/>
  <c r="AG82" i="65" s="1"/>
  <c r="BK98" i="45"/>
  <c r="AN44" i="47" s="1"/>
  <c r="AN87" i="65" s="1"/>
  <c r="AG44" i="47"/>
  <c r="AG87" i="65" s="1"/>
  <c r="U63" i="65"/>
  <c r="AU63" i="65" s="1"/>
  <c r="AJ76" i="65"/>
  <c r="AJ72" i="65"/>
  <c r="Y81" i="65"/>
  <c r="Y62" i="65"/>
  <c r="AJ58" i="65"/>
  <c r="AJ56" i="65"/>
  <c r="AF51" i="65"/>
  <c r="AF75" i="65"/>
  <c r="Y56" i="65"/>
  <c r="AV56" i="65" s="1"/>
  <c r="Y67" i="65"/>
  <c r="Y73" i="65"/>
  <c r="Y74" i="65"/>
  <c r="AJ52" i="65"/>
  <c r="U87" i="65"/>
  <c r="AU87" i="65" s="1"/>
  <c r="U51" i="65"/>
  <c r="AU51" i="65" s="1"/>
  <c r="U75" i="65"/>
  <c r="U64" i="65"/>
  <c r="AU64" i="65" s="1"/>
  <c r="U76" i="65"/>
  <c r="AU76" i="65" s="1"/>
  <c r="U83" i="65"/>
  <c r="AU83" i="65" s="1"/>
  <c r="U62" i="65"/>
  <c r="AU62" i="65" s="1"/>
  <c r="Y76" i="65"/>
  <c r="Y83" i="65"/>
  <c r="Y72" i="65"/>
  <c r="Y61" i="65"/>
  <c r="Y87" i="65"/>
  <c r="Y66" i="65"/>
  <c r="U77" i="65"/>
  <c r="AU77" i="65" s="1"/>
  <c r="U84" i="65"/>
  <c r="U88" i="65"/>
  <c r="AU88" i="65" s="1"/>
  <c r="AU68" i="65"/>
  <c r="AJ78" i="65"/>
  <c r="AJ64" i="65"/>
  <c r="AF74" i="65"/>
  <c r="Y77" i="65"/>
  <c r="Y84" i="65"/>
  <c r="Y89" i="65"/>
  <c r="Y82" i="65"/>
  <c r="AF76" i="65"/>
  <c r="U73" i="65"/>
  <c r="AU73" i="65" s="1"/>
  <c r="U74" i="65"/>
  <c r="AU74" i="65" s="1"/>
  <c r="Y58" i="65"/>
  <c r="AV58" i="65" s="1"/>
  <c r="AF70" i="65"/>
  <c r="AF72" i="65"/>
  <c r="AF61" i="65"/>
  <c r="AF56" i="65"/>
  <c r="AF67" i="65"/>
  <c r="AJ77" i="65"/>
  <c r="AB68" i="65"/>
  <c r="AV68" i="65" s="1"/>
  <c r="U72" i="65"/>
  <c r="AU72" i="65" s="1"/>
  <c r="U61" i="65"/>
  <c r="AU61" i="65" s="1"/>
  <c r="AC69" i="65"/>
  <c r="AC80" i="65"/>
  <c r="AJ80" i="65"/>
  <c r="U69" i="65"/>
  <c r="AU69" i="65" s="1"/>
  <c r="U80" i="65"/>
  <c r="BK100" i="45"/>
  <c r="BA138" i="45"/>
  <c r="BP70" i="45"/>
  <c r="AU78" i="65"/>
  <c r="AU82" i="65"/>
  <c r="AU57" i="65"/>
  <c r="AB43" i="47"/>
  <c r="AI48" i="47"/>
  <c r="AB44" i="47"/>
  <c r="AB49" i="47"/>
  <c r="AB57" i="65" s="1"/>
  <c r="BK82" i="45"/>
  <c r="BP82" i="45" s="1"/>
  <c r="AB55" i="47"/>
  <c r="AB88" i="65" s="1"/>
  <c r="BK76" i="45"/>
  <c r="AB51" i="47"/>
  <c r="AB82" i="65" s="1"/>
  <c r="AI45" i="47"/>
  <c r="AI52" i="65" s="1"/>
  <c r="AB60" i="47"/>
  <c r="AB81" i="47"/>
  <c r="AF117" i="47"/>
  <c r="AB61" i="47"/>
  <c r="AB70" i="65" s="1"/>
  <c r="AI80" i="47"/>
  <c r="AB78" i="47"/>
  <c r="BK77" i="45"/>
  <c r="AB82" i="47"/>
  <c r="BK81" i="45"/>
  <c r="BP81" i="45" s="1"/>
  <c r="AB63" i="47"/>
  <c r="AB46" i="47"/>
  <c r="AB50" i="47"/>
  <c r="AB78" i="65" s="1"/>
  <c r="AV78" i="65" s="1"/>
  <c r="AB45" i="47"/>
  <c r="AB52" i="65" s="1"/>
  <c r="BK78" i="45"/>
  <c r="AN81" i="47" s="1"/>
  <c r="AN83" i="65" s="1"/>
  <c r="AY83" i="65" s="1"/>
  <c r="BK106" i="45"/>
  <c r="AN79" i="47" s="1"/>
  <c r="AN82" i="65" s="1"/>
  <c r="AY82" i="65" s="1"/>
  <c r="BK74" i="45"/>
  <c r="AN45" i="47" s="1"/>
  <c r="AN63" i="65" s="1"/>
  <c r="AY63" i="65" s="1"/>
  <c r="BK72" i="45"/>
  <c r="AN80" i="47" s="1"/>
  <c r="AN88" i="65" s="1"/>
  <c r="AY88" i="65" s="1"/>
  <c r="BK108" i="45"/>
  <c r="BK75" i="45"/>
  <c r="AN60" i="47" s="1"/>
  <c r="AM63" i="47"/>
  <c r="AM64" i="65" s="1"/>
  <c r="AF41" i="47"/>
  <c r="AF78" i="47"/>
  <c r="AM34" i="7"/>
  <c r="AF82" i="47"/>
  <c r="AM61" i="47"/>
  <c r="AM60" i="47"/>
  <c r="AF65" i="47"/>
  <c r="AF63" i="47"/>
  <c r="AF64" i="65" s="1"/>
  <c r="AF79" i="47"/>
  <c r="AM43" i="47"/>
  <c r="AM79" i="47"/>
  <c r="AM81" i="47"/>
  <c r="AM47" i="47"/>
  <c r="AM68" i="47"/>
  <c r="AF46" i="47"/>
  <c r="BK101" i="45"/>
  <c r="BK99" i="45"/>
  <c r="AM24" i="7"/>
  <c r="AM146" i="7"/>
  <c r="BK107" i="45"/>
  <c r="AN68" i="47" s="1"/>
  <c r="AN70" i="65" s="1"/>
  <c r="AY70" i="65" s="1"/>
  <c r="AM15" i="7"/>
  <c r="BK79" i="45"/>
  <c r="AN82" i="47" s="1"/>
  <c r="AN66" i="65" s="1"/>
  <c r="AY66" i="65" s="1"/>
  <c r="BP109" i="45"/>
  <c r="BK117" i="45"/>
  <c r="BK71" i="45"/>
  <c r="AN48" i="47" s="1"/>
  <c r="AN68" i="65" s="1"/>
  <c r="AY68" i="65" s="1"/>
  <c r="BA139" i="45"/>
  <c r="AF83" i="65" l="1"/>
  <c r="AF73" i="65"/>
  <c r="AF63" i="65"/>
  <c r="AJ63" i="65"/>
  <c r="AU64" i="47"/>
  <c r="AM70" i="65"/>
  <c r="AF85" i="65"/>
  <c r="AB81" i="65"/>
  <c r="AB85" i="65"/>
  <c r="AJ66" i="65"/>
  <c r="AG64" i="65"/>
  <c r="AG69" i="65"/>
  <c r="AN43" i="47"/>
  <c r="AN61" i="65" s="1"/>
  <c r="AY61" i="65" s="1"/>
  <c r="AN78" i="47"/>
  <c r="AN62" i="65" s="1"/>
  <c r="AY62" i="65" s="1"/>
  <c r="BP98" i="45"/>
  <c r="AJ62" i="65"/>
  <c r="AJ69" i="65"/>
  <c r="AW56" i="65"/>
  <c r="AW67" i="65"/>
  <c r="AW70" i="65"/>
  <c r="BP100" i="45"/>
  <c r="AN50" i="47"/>
  <c r="AG72" i="65"/>
  <c r="AG61" i="65"/>
  <c r="BP77" i="45"/>
  <c r="AN67" i="47"/>
  <c r="AG80" i="65"/>
  <c r="AG81" i="65"/>
  <c r="AG62" i="65"/>
  <c r="AW79" i="65"/>
  <c r="BP76" i="45"/>
  <c r="AN66" i="47"/>
  <c r="AN72" i="65" s="1"/>
  <c r="AY72" i="65" s="1"/>
  <c r="AV81" i="65"/>
  <c r="AT52" i="65"/>
  <c r="AT70" i="65"/>
  <c r="AV57" i="65"/>
  <c r="AB87" i="65"/>
  <c r="AV87" i="65" s="1"/>
  <c r="AV88" i="65"/>
  <c r="AV82" i="65"/>
  <c r="AM56" i="65"/>
  <c r="AT56" i="65" s="1"/>
  <c r="AM67" i="65"/>
  <c r="AX67" i="65" s="1"/>
  <c r="AM76" i="65"/>
  <c r="AM83" i="65"/>
  <c r="AF89" i="65"/>
  <c r="AF82" i="65"/>
  <c r="AM51" i="65"/>
  <c r="AM75" i="65"/>
  <c r="AB73" i="65"/>
  <c r="AV73" i="65" s="1"/>
  <c r="AB74" i="65"/>
  <c r="AV74" i="65" s="1"/>
  <c r="AI68" i="65"/>
  <c r="AX68" i="65" s="1"/>
  <c r="AF87" i="65"/>
  <c r="AF66" i="65"/>
  <c r="AM89" i="65"/>
  <c r="AM82" i="65"/>
  <c r="AF77" i="65"/>
  <c r="AF84" i="65"/>
  <c r="AB77" i="65"/>
  <c r="AV77" i="65" s="1"/>
  <c r="AB84" i="65"/>
  <c r="AB51" i="65"/>
  <c r="AV51" i="65" s="1"/>
  <c r="AB75" i="65"/>
  <c r="AB72" i="65"/>
  <c r="AV72" i="65" s="1"/>
  <c r="AB61" i="65"/>
  <c r="AV61" i="65" s="1"/>
  <c r="AB63" i="65"/>
  <c r="AV70" i="65"/>
  <c r="AB62" i="65"/>
  <c r="AV62" i="65" s="1"/>
  <c r="AF58" i="65"/>
  <c r="AW58" i="65" s="1"/>
  <c r="AM72" i="65"/>
  <c r="AM61" i="65"/>
  <c r="AM74" i="65"/>
  <c r="AF81" i="65"/>
  <c r="AF62" i="65"/>
  <c r="AB64" i="65"/>
  <c r="AV64" i="65" s="1"/>
  <c r="AB76" i="65"/>
  <c r="AV76" i="65" s="1"/>
  <c r="AB83" i="65"/>
  <c r="AV83" i="65" s="1"/>
  <c r="AV67" i="65"/>
  <c r="BK138" i="45"/>
  <c r="AB69" i="65"/>
  <c r="AV69" i="65" s="1"/>
  <c r="AB80" i="65"/>
  <c r="AW52" i="65"/>
  <c r="AV52" i="65"/>
  <c r="AY73" i="65"/>
  <c r="AY76" i="65"/>
  <c r="AY51" i="65"/>
  <c r="AX52" i="65"/>
  <c r="AU68" i="47"/>
  <c r="AY89" i="65"/>
  <c r="AY56" i="65"/>
  <c r="AQ52" i="65"/>
  <c r="BP79" i="45"/>
  <c r="AI60" i="47"/>
  <c r="AI49" i="47"/>
  <c r="AI57" i="65" s="1"/>
  <c r="AW57" i="65" s="1"/>
  <c r="AI50" i="47"/>
  <c r="AI78" i="65" s="1"/>
  <c r="AW78" i="65" s="1"/>
  <c r="AI55" i="47"/>
  <c r="AI88" i="65" s="1"/>
  <c r="AW88" i="65" s="1"/>
  <c r="AI43" i="47"/>
  <c r="BP99" i="45"/>
  <c r="AI78" i="47"/>
  <c r="BP107" i="45"/>
  <c r="BP101" i="45"/>
  <c r="AI81" i="47"/>
  <c r="AI46" i="47"/>
  <c r="AI63" i="65" s="1"/>
  <c r="AI82" i="47"/>
  <c r="AI51" i="47"/>
  <c r="AI82" i="65" s="1"/>
  <c r="AI44" i="47"/>
  <c r="AM117" i="47"/>
  <c r="AM58" i="65" s="1"/>
  <c r="AI61" i="47"/>
  <c r="AI70" i="65" s="1"/>
  <c r="AI63" i="47"/>
  <c r="BP78" i="45"/>
  <c r="BP106" i="45"/>
  <c r="BP75" i="45"/>
  <c r="BP74" i="45"/>
  <c r="BP72" i="45"/>
  <c r="BP108" i="45"/>
  <c r="AM46" i="47"/>
  <c r="AM82" i="47"/>
  <c r="AM78" i="47"/>
  <c r="AM41" i="47"/>
  <c r="AM65" i="47"/>
  <c r="AU45" i="47"/>
  <c r="BP117" i="45"/>
  <c r="BP71" i="45"/>
  <c r="BK139" i="45"/>
  <c r="AM73" i="65" l="1"/>
  <c r="AM63" i="65"/>
  <c r="AX63" i="65" s="1"/>
  <c r="AQ70" i="65"/>
  <c r="AX70" i="65"/>
  <c r="AI81" i="65"/>
  <c r="AI85" i="65"/>
  <c r="AN64" i="65"/>
  <c r="AY64" i="65" s="1"/>
  <c r="AN69" i="65"/>
  <c r="AY69" i="65" s="1"/>
  <c r="AW63" i="65"/>
  <c r="AN74" i="65"/>
  <c r="AY74" i="65" s="1"/>
  <c r="AN79" i="65"/>
  <c r="AT79" i="65" s="1"/>
  <c r="AN80" i="65"/>
  <c r="AU67" i="47"/>
  <c r="AW68" i="65"/>
  <c r="AW81" i="65"/>
  <c r="AV63" i="65"/>
  <c r="AT82" i="65"/>
  <c r="AT67" i="65"/>
  <c r="AT63" i="65"/>
  <c r="AT78" i="65"/>
  <c r="AT88" i="65"/>
  <c r="AT68" i="65"/>
  <c r="AT57" i="65"/>
  <c r="AQ67" i="65"/>
  <c r="AQ68" i="65"/>
  <c r="AQ63" i="65"/>
  <c r="AX56" i="65"/>
  <c r="AQ56" i="65"/>
  <c r="AI87" i="65"/>
  <c r="AW87" i="65" s="1"/>
  <c r="AW82" i="65"/>
  <c r="AI64" i="65"/>
  <c r="AW64" i="65" s="1"/>
  <c r="AM87" i="65"/>
  <c r="AM66" i="65"/>
  <c r="AI51" i="65"/>
  <c r="AI75" i="65"/>
  <c r="AI77" i="65"/>
  <c r="AW77" i="65" s="1"/>
  <c r="AI84" i="65"/>
  <c r="AM81" i="65"/>
  <c r="AM62" i="65"/>
  <c r="AI76" i="65"/>
  <c r="AI83" i="65"/>
  <c r="AX83" i="65" s="1"/>
  <c r="AI62" i="65"/>
  <c r="AM77" i="65"/>
  <c r="AM84" i="65"/>
  <c r="AI72" i="65"/>
  <c r="AW72" i="65" s="1"/>
  <c r="AI61" i="65"/>
  <c r="AT61" i="65" s="1"/>
  <c r="AI73" i="65"/>
  <c r="AI74" i="65"/>
  <c r="AI69" i="65"/>
  <c r="AW69" i="65" s="1"/>
  <c r="AI80" i="65"/>
  <c r="BP138" i="45"/>
  <c r="AT58" i="65"/>
  <c r="AX58" i="65"/>
  <c r="AY87" i="65"/>
  <c r="AY77" i="65"/>
  <c r="AX57" i="65"/>
  <c r="AX82" i="65"/>
  <c r="AX78" i="65"/>
  <c r="AX88" i="65"/>
  <c r="AY58" i="65"/>
  <c r="AQ58" i="65"/>
  <c r="AQ88" i="65"/>
  <c r="AU117" i="47"/>
  <c r="AM85" i="65"/>
  <c r="AQ57" i="65"/>
  <c r="AQ78" i="65"/>
  <c r="AQ82" i="65"/>
  <c r="AU49" i="47"/>
  <c r="AU50" i="47"/>
  <c r="AU60" i="47"/>
  <c r="AU61" i="47"/>
  <c r="AU81" i="47"/>
  <c r="AU44" i="47"/>
  <c r="AU51" i="47"/>
  <c r="BP139" i="45"/>
  <c r="AU65" i="47"/>
  <c r="AU82" i="47"/>
  <c r="AU79" i="47"/>
  <c r="AT77" i="65" l="1"/>
  <c r="AW83" i="65"/>
  <c r="AX74" i="65"/>
  <c r="AY79" i="65"/>
  <c r="AX79" i="65"/>
  <c r="AQ79" i="65"/>
  <c r="AW74" i="65"/>
  <c r="AW61" i="65"/>
  <c r="AT62" i="65"/>
  <c r="AT87" i="65"/>
  <c r="AT74" i="65"/>
  <c r="AW73" i="65"/>
  <c r="AT73" i="65"/>
  <c r="AT83" i="65"/>
  <c r="AT72" i="65"/>
  <c r="AT69" i="65"/>
  <c r="AQ81" i="65"/>
  <c r="AT81" i="65"/>
  <c r="AW51" i="65"/>
  <c r="AT51" i="65"/>
  <c r="AT64" i="65"/>
  <c r="AW76" i="65"/>
  <c r="AT76" i="65"/>
  <c r="AQ72" i="65"/>
  <c r="AQ73" i="65"/>
  <c r="AQ83" i="65"/>
  <c r="AX72" i="65"/>
  <c r="AX87" i="65"/>
  <c r="AQ87" i="65"/>
  <c r="AX51" i="65"/>
  <c r="AQ64" i="65"/>
  <c r="AX81" i="65"/>
  <c r="AQ51" i="65"/>
  <c r="AX64" i="65"/>
  <c r="AQ77" i="65"/>
  <c r="AQ76" i="65"/>
  <c r="AX77" i="65"/>
  <c r="AX76" i="65"/>
  <c r="AQ74" i="65"/>
  <c r="AW62" i="65"/>
  <c r="AQ62" i="65"/>
  <c r="AX62" i="65"/>
  <c r="AX73" i="65"/>
  <c r="AX61" i="65"/>
  <c r="AQ61" i="65"/>
  <c r="AQ69" i="65"/>
  <c r="AX69" i="65"/>
  <c r="AU264" i="47"/>
  <c r="AU198" i="47" l="1"/>
  <c r="W38" i="43" l="1"/>
  <c r="L108" i="47" s="1"/>
  <c r="W39" i="43"/>
  <c r="L109" i="47" s="1"/>
  <c r="AG39" i="43" l="1"/>
  <c r="S109" i="47" s="1"/>
  <c r="O104" i="47"/>
  <c r="AG38" i="43"/>
  <c r="S108" i="47" s="1"/>
  <c r="O103" i="47"/>
  <c r="K27" i="43"/>
  <c r="AQ38" i="43" l="1"/>
  <c r="Z108" i="47" s="1"/>
  <c r="V103" i="47"/>
  <c r="AQ39" i="43"/>
  <c r="Z109" i="47" s="1"/>
  <c r="V104" i="47"/>
  <c r="W116" i="45"/>
  <c r="O83" i="47" l="1"/>
  <c r="O75" i="65" s="1"/>
  <c r="L83" i="47"/>
  <c r="L75" i="65" s="1"/>
  <c r="BA39" i="43"/>
  <c r="AG109" i="47" s="1"/>
  <c r="AC104" i="47"/>
  <c r="O71" i="65"/>
  <c r="BA38" i="43"/>
  <c r="AG108" i="47" s="1"/>
  <c r="AC103" i="47"/>
  <c r="AG116" i="45"/>
  <c r="L85" i="65" l="1"/>
  <c r="L84" i="65"/>
  <c r="O85" i="65"/>
  <c r="O84" i="65"/>
  <c r="V83" i="47"/>
  <c r="V75" i="65" s="1"/>
  <c r="S83" i="47"/>
  <c r="S75" i="65" s="1"/>
  <c r="V71" i="65"/>
  <c r="AU71" i="65" s="1"/>
  <c r="BK38" i="43"/>
  <c r="AJ103" i="47"/>
  <c r="BK39" i="43"/>
  <c r="AJ104" i="47"/>
  <c r="AQ116" i="45"/>
  <c r="AU75" i="65" l="1"/>
  <c r="S85" i="65"/>
  <c r="S84" i="65"/>
  <c r="V85" i="65"/>
  <c r="V84" i="65"/>
  <c r="BP39" i="43"/>
  <c r="AN109" i="47"/>
  <c r="AC83" i="47"/>
  <c r="AC75" i="65" s="1"/>
  <c r="Z83" i="47"/>
  <c r="Z75" i="65" s="1"/>
  <c r="BP38" i="43"/>
  <c r="AN108" i="47"/>
  <c r="AU108" i="47" s="1"/>
  <c r="AC71" i="65"/>
  <c r="BA116" i="45"/>
  <c r="AV75" i="65" l="1"/>
  <c r="AU85" i="65"/>
  <c r="AC85" i="65"/>
  <c r="AC84" i="65"/>
  <c r="Z85" i="65"/>
  <c r="Z84" i="65"/>
  <c r="AU84" i="65"/>
  <c r="AJ83" i="47"/>
  <c r="AJ75" i="65" s="1"/>
  <c r="AG83" i="47"/>
  <c r="AG75" i="65" s="1"/>
  <c r="AW75" i="65" s="1"/>
  <c r="AV71" i="65"/>
  <c r="AJ71" i="65"/>
  <c r="AX71" i="65" s="1"/>
  <c r="AM31" i="7"/>
  <c r="BK116" i="45"/>
  <c r="AN83" i="47" s="1"/>
  <c r="AN75" i="65" s="1"/>
  <c r="AY75" i="65" s="1"/>
  <c r="AX75" i="65" l="1"/>
  <c r="AT75" i="65"/>
  <c r="AQ75" i="65"/>
  <c r="AV85" i="65"/>
  <c r="AV84" i="65"/>
  <c r="AG85" i="65"/>
  <c r="AG84" i="65"/>
  <c r="AJ85" i="65"/>
  <c r="AJ84" i="65"/>
  <c r="AN85" i="65"/>
  <c r="AN84" i="65"/>
  <c r="AY84" i="65" s="1"/>
  <c r="AU83" i="47"/>
  <c r="AW71" i="65"/>
  <c r="AT71" i="65"/>
  <c r="AQ71" i="65"/>
  <c r="BP116" i="45"/>
  <c r="AT85" i="65" l="1"/>
  <c r="AY85" i="65"/>
  <c r="AX84" i="65"/>
  <c r="AT84" i="65"/>
  <c r="AW85" i="65"/>
  <c r="AW84" i="65"/>
  <c r="AQ85" i="65"/>
  <c r="AX85" i="65"/>
  <c r="AQ84" i="65"/>
  <c r="AU78" i="47"/>
  <c r="K10" i="43" l="1"/>
  <c r="W36" i="43" l="1"/>
  <c r="L103" i="47" l="1"/>
  <c r="M103" i="47"/>
  <c r="K99" i="47"/>
  <c r="AG36" i="43"/>
  <c r="S103" i="47" l="1"/>
  <c r="T103" i="47"/>
  <c r="R103" i="47"/>
  <c r="N103" i="47"/>
  <c r="AQ36" i="43"/>
  <c r="W37" i="43"/>
  <c r="L104" i="47" l="1"/>
  <c r="M104" i="47"/>
  <c r="Z103" i="47"/>
  <c r="AA103" i="47"/>
  <c r="Y103" i="47"/>
  <c r="U103" i="47"/>
  <c r="K100" i="47"/>
  <c r="AG37" i="43"/>
  <c r="W71" i="43"/>
  <c r="BA36" i="43"/>
  <c r="AG103" i="47" l="1"/>
  <c r="AH103" i="47"/>
  <c r="S104" i="47"/>
  <c r="T104" i="47"/>
  <c r="AF103" i="47"/>
  <c r="AB103" i="47"/>
  <c r="N104" i="47"/>
  <c r="R100" i="47"/>
  <c r="BK36" i="43"/>
  <c r="AN103" i="47" s="1"/>
  <c r="AQ37" i="43"/>
  <c r="AG71" i="43"/>
  <c r="Z104" i="47" l="1"/>
  <c r="AA104" i="47"/>
  <c r="AM103" i="47"/>
  <c r="U104" i="47"/>
  <c r="AI103" i="47"/>
  <c r="Y100" i="47"/>
  <c r="BA37" i="43"/>
  <c r="AQ71" i="43"/>
  <c r="BP36" i="43"/>
  <c r="AG104" i="47" l="1"/>
  <c r="AH104" i="47"/>
  <c r="AU103" i="47"/>
  <c r="AB104" i="47"/>
  <c r="AM43" i="7"/>
  <c r="AF100" i="47"/>
  <c r="BK37" i="43"/>
  <c r="AN104" i="47" s="1"/>
  <c r="BA71" i="43"/>
  <c r="W19" i="45"/>
  <c r="L13" i="47" l="1"/>
  <c r="L27" i="65" s="1"/>
  <c r="M13" i="47"/>
  <c r="M27" i="65" s="1"/>
  <c r="AG19" i="45"/>
  <c r="T13" i="47" s="1"/>
  <c r="T27" i="65" s="1"/>
  <c r="O13" i="47"/>
  <c r="AI104" i="47"/>
  <c r="AU104" i="47" s="1"/>
  <c r="N14" i="47"/>
  <c r="AM100" i="47"/>
  <c r="BP37" i="43"/>
  <c r="BP71" i="43" s="1"/>
  <c r="BK71" i="43"/>
  <c r="W20" i="45"/>
  <c r="L14" i="47" l="1"/>
  <c r="L28" i="65" s="1"/>
  <c r="M14" i="47"/>
  <c r="M28" i="65" s="1"/>
  <c r="V13" i="47"/>
  <c r="S13" i="47"/>
  <c r="S27" i="65" s="1"/>
  <c r="AQ19" i="45"/>
  <c r="AA13" i="47" s="1"/>
  <c r="AA27" i="65" s="1"/>
  <c r="AG20" i="45"/>
  <c r="T14" i="47" s="1"/>
  <c r="T28" i="65" s="1"/>
  <c r="O14" i="47"/>
  <c r="U14" i="47"/>
  <c r="N15" i="47"/>
  <c r="I69" i="42"/>
  <c r="I71" i="42" s="1"/>
  <c r="S103" i="25"/>
  <c r="S105" i="25" s="1"/>
  <c r="P103" i="25"/>
  <c r="P105" i="25" s="1"/>
  <c r="P67" i="42"/>
  <c r="P7" i="42" s="1"/>
  <c r="Q103" i="25"/>
  <c r="Q105" i="25" s="1"/>
  <c r="R67" i="42"/>
  <c r="T67" i="42"/>
  <c r="T7" i="42" s="1"/>
  <c r="S67" i="42"/>
  <c r="S7" i="42" s="1"/>
  <c r="Q67" i="42"/>
  <c r="Q7" i="42" s="1"/>
  <c r="BA19" i="45" l="1"/>
  <c r="AH13" i="47" s="1"/>
  <c r="AH27" i="65" s="1"/>
  <c r="AQ20" i="45"/>
  <c r="AA14" i="47" s="1"/>
  <c r="AA28" i="65" s="1"/>
  <c r="V14" i="47"/>
  <c r="S14" i="47"/>
  <c r="S28" i="65" s="1"/>
  <c r="AJ13" i="47"/>
  <c r="AG13" i="47"/>
  <c r="AG27" i="65" s="1"/>
  <c r="AC13" i="47"/>
  <c r="Z13" i="47"/>
  <c r="Z27" i="65" s="1"/>
  <c r="AC14" i="47"/>
  <c r="Z14" i="47"/>
  <c r="Z28" i="65" s="1"/>
  <c r="M247" i="47"/>
  <c r="M147" i="65" s="1"/>
  <c r="P247" i="47"/>
  <c r="P147" i="65" s="1"/>
  <c r="O247" i="47"/>
  <c r="O147" i="65" s="1"/>
  <c r="L247" i="47"/>
  <c r="L147" i="65" s="1"/>
  <c r="R7" i="42"/>
  <c r="N247" i="47" s="1"/>
  <c r="N147" i="65" s="1"/>
  <c r="M59" i="42"/>
  <c r="U15" i="47"/>
  <c r="BK19" i="45"/>
  <c r="AN13" i="47" s="1"/>
  <c r="AB14" i="47"/>
  <c r="E100" i="7"/>
  <c r="E99" i="7"/>
  <c r="F101" i="7"/>
  <c r="F100" i="7"/>
  <c r="E101" i="7"/>
  <c r="M141" i="47"/>
  <c r="M196" i="65" s="1"/>
  <c r="M138" i="47"/>
  <c r="M209" i="47"/>
  <c r="L138" i="47"/>
  <c r="L209" i="47"/>
  <c r="BV59" i="42"/>
  <c r="U21" i="42"/>
  <c r="O103" i="25"/>
  <c r="O67" i="42"/>
  <c r="Q100" i="25"/>
  <c r="Q102" i="25" s="1"/>
  <c r="Q6" i="42"/>
  <c r="J147" i="47"/>
  <c r="J152" i="65" s="1"/>
  <c r="R103" i="25"/>
  <c r="R105" i="25" s="1"/>
  <c r="U25" i="42"/>
  <c r="D99" i="7"/>
  <c r="U38" i="42"/>
  <c r="J193" i="47"/>
  <c r="J182" i="65" s="1"/>
  <c r="T103" i="25"/>
  <c r="T105" i="25" s="1"/>
  <c r="J247" i="47"/>
  <c r="J147" i="65" s="1"/>
  <c r="R100" i="25"/>
  <c r="R102" i="25" s="1"/>
  <c r="J183" i="47"/>
  <c r="BA20" i="45" l="1"/>
  <c r="AH14" i="47" s="1"/>
  <c r="AH28" i="65" s="1"/>
  <c r="R6" i="42"/>
  <c r="AJ14" i="47"/>
  <c r="AG14" i="47"/>
  <c r="AG28" i="65" s="1"/>
  <c r="J177" i="65"/>
  <c r="BA177" i="65" s="1"/>
  <c r="J169" i="65"/>
  <c r="M222" i="65"/>
  <c r="M200" i="65"/>
  <c r="AT152" i="65"/>
  <c r="AQ152" i="65"/>
  <c r="BA152" i="65"/>
  <c r="L200" i="65"/>
  <c r="AT182" i="65"/>
  <c r="AQ182" i="65"/>
  <c r="BA182" i="65"/>
  <c r="AU147" i="65"/>
  <c r="O105" i="65"/>
  <c r="O137" i="65"/>
  <c r="P105" i="65"/>
  <c r="P137" i="65"/>
  <c r="J105" i="65"/>
  <c r="J137" i="65"/>
  <c r="J108" i="65"/>
  <c r="K117" i="65"/>
  <c r="K141" i="65"/>
  <c r="M131" i="65"/>
  <c r="M102" i="65"/>
  <c r="N105" i="65"/>
  <c r="N137" i="65"/>
  <c r="M105" i="65"/>
  <c r="M137" i="65"/>
  <c r="J121" i="65"/>
  <c r="BA121" i="65" s="1"/>
  <c r="J145" i="65"/>
  <c r="L105" i="65"/>
  <c r="L137" i="65"/>
  <c r="M25" i="42"/>
  <c r="U62" i="42"/>
  <c r="M236" i="47"/>
  <c r="M92" i="65" s="1"/>
  <c r="F99" i="7"/>
  <c r="F107" i="7" s="1"/>
  <c r="F127" i="7" s="1"/>
  <c r="F130" i="7" s="1"/>
  <c r="P5" i="47"/>
  <c r="M67" i="42"/>
  <c r="O7" i="42"/>
  <c r="BP19" i="45"/>
  <c r="AI14" i="47"/>
  <c r="BK20" i="45"/>
  <c r="AN14" i="47" s="1"/>
  <c r="AN28" i="65" s="1"/>
  <c r="AB15" i="47"/>
  <c r="H99" i="7"/>
  <c r="J252" i="47"/>
  <c r="J165" i="65" s="1"/>
  <c r="G100" i="7"/>
  <c r="G99" i="7"/>
  <c r="D101" i="7"/>
  <c r="D100" i="7"/>
  <c r="J239" i="47"/>
  <c r="H100" i="7"/>
  <c r="E107" i="7"/>
  <c r="E127" i="7" s="1"/>
  <c r="E130" i="7" s="1"/>
  <c r="G101" i="7"/>
  <c r="L239" i="47"/>
  <c r="L176" i="65" s="1"/>
  <c r="H101" i="7"/>
  <c r="Q109" i="25"/>
  <c r="O105" i="25"/>
  <c r="BV105" i="25" s="1"/>
  <c r="BV103" i="25"/>
  <c r="N141" i="47"/>
  <c r="N196" i="65" s="1"/>
  <c r="T6" i="42"/>
  <c r="K141" i="47"/>
  <c r="K196" i="65" s="1"/>
  <c r="L141" i="47"/>
  <c r="L196" i="65" s="1"/>
  <c r="U64" i="42"/>
  <c r="O209" i="47"/>
  <c r="O141" i="47"/>
  <c r="O196" i="65" s="1"/>
  <c r="N138" i="47"/>
  <c r="N209" i="47"/>
  <c r="K138" i="47"/>
  <c r="K209" i="47"/>
  <c r="O138" i="47"/>
  <c r="O176" i="65" s="1"/>
  <c r="T100" i="25"/>
  <c r="T102" i="25" s="1"/>
  <c r="M21" i="42"/>
  <c r="CB21" i="42" s="1"/>
  <c r="W21" i="42"/>
  <c r="L236" i="47" s="1"/>
  <c r="L92" i="65" s="1"/>
  <c r="U63" i="42"/>
  <c r="BV67" i="42"/>
  <c r="CB59" i="42"/>
  <c r="S6" i="42"/>
  <c r="S100" i="25"/>
  <c r="S102" i="25" s="1"/>
  <c r="W25" i="42"/>
  <c r="O257" i="47" s="1"/>
  <c r="O234" i="65" s="1"/>
  <c r="R109" i="25"/>
  <c r="M38" i="42"/>
  <c r="CB38" i="42" s="1"/>
  <c r="W38" i="42"/>
  <c r="O262" i="47" s="1"/>
  <c r="P100" i="25"/>
  <c r="P102" i="25" s="1"/>
  <c r="P6" i="42"/>
  <c r="BQ103" i="25"/>
  <c r="AQ177" i="65" l="1"/>
  <c r="AT177" i="65"/>
  <c r="AU196" i="65"/>
  <c r="K200" i="65"/>
  <c r="O200" i="65"/>
  <c r="BA169" i="65"/>
  <c r="AQ169" i="65"/>
  <c r="AT169" i="65"/>
  <c r="O126" i="65"/>
  <c r="N200" i="65"/>
  <c r="L97" i="65"/>
  <c r="AQ121" i="65"/>
  <c r="AU137" i="65"/>
  <c r="AT121" i="65"/>
  <c r="P91" i="65"/>
  <c r="P242" i="65" s="1"/>
  <c r="K131" i="65"/>
  <c r="K102" i="65"/>
  <c r="N131" i="65"/>
  <c r="N102" i="65"/>
  <c r="J117" i="65"/>
  <c r="J141" i="65"/>
  <c r="AQ108" i="65"/>
  <c r="BA108" i="65"/>
  <c r="AT108" i="65"/>
  <c r="L131" i="65"/>
  <c r="L102" i="65"/>
  <c r="AQ145" i="65"/>
  <c r="BA145" i="65"/>
  <c r="AT145" i="65"/>
  <c r="O131" i="65"/>
  <c r="O102" i="65"/>
  <c r="AG21" i="42"/>
  <c r="O236" i="47"/>
  <c r="O92" i="65" s="1"/>
  <c r="K247" i="47"/>
  <c r="K147" i="65" s="1"/>
  <c r="J249" i="47"/>
  <c r="AU105" i="65"/>
  <c r="F119" i="7"/>
  <c r="E119" i="7"/>
  <c r="BP20" i="45"/>
  <c r="AI15" i="47"/>
  <c r="H107" i="7"/>
  <c r="H127" i="7" s="1"/>
  <c r="H130" i="7" s="1"/>
  <c r="G107" i="7"/>
  <c r="G127" i="7" s="1"/>
  <c r="G130" i="7" s="1"/>
  <c r="D107" i="7"/>
  <c r="D127" i="7" s="1"/>
  <c r="D130" i="7" s="1"/>
  <c r="C100" i="7"/>
  <c r="AP100" i="7" s="1"/>
  <c r="C99" i="7"/>
  <c r="J237" i="47"/>
  <c r="J93" i="65" s="1"/>
  <c r="C101" i="7"/>
  <c r="AP101" i="7" s="1"/>
  <c r="E5" i="7"/>
  <c r="F5" i="7"/>
  <c r="BQ105" i="25"/>
  <c r="P109" i="25"/>
  <c r="K269" i="47"/>
  <c r="T109" i="25"/>
  <c r="J141" i="47"/>
  <c r="J196" i="65" s="1"/>
  <c r="BQ21" i="42"/>
  <c r="J209" i="47"/>
  <c r="U7" i="42"/>
  <c r="J138" i="47"/>
  <c r="S109" i="25"/>
  <c r="CB25" i="42"/>
  <c r="CB67" i="42"/>
  <c r="O100" i="25"/>
  <c r="BV7" i="42"/>
  <c r="O6" i="42"/>
  <c r="AG38" i="42"/>
  <c r="AG25" i="42"/>
  <c r="BQ25" i="42"/>
  <c r="BQ38" i="42"/>
  <c r="AQ21" i="42" l="1"/>
  <c r="S236" i="47"/>
  <c r="S92" i="65" s="1"/>
  <c r="V262" i="47"/>
  <c r="V126" i="65" s="1"/>
  <c r="S262" i="47"/>
  <c r="S126" i="65" s="1"/>
  <c r="AU200" i="65"/>
  <c r="J95" i="65"/>
  <c r="J155" i="65"/>
  <c r="BA147" i="65"/>
  <c r="AQ147" i="65"/>
  <c r="AT147" i="65"/>
  <c r="BA196" i="65"/>
  <c r="AT196" i="65"/>
  <c r="AQ196" i="65"/>
  <c r="K94" i="65"/>
  <c r="J222" i="65"/>
  <c r="J200" i="65"/>
  <c r="R98" i="65"/>
  <c r="J176" i="65"/>
  <c r="J97" i="65"/>
  <c r="K98" i="65"/>
  <c r="AU131" i="65"/>
  <c r="AU102" i="65"/>
  <c r="K105" i="65"/>
  <c r="AT105" i="65" s="1"/>
  <c r="K137" i="65"/>
  <c r="J131" i="65"/>
  <c r="BA131" i="65" s="1"/>
  <c r="J102" i="65"/>
  <c r="V257" i="47"/>
  <c r="V234" i="65" s="1"/>
  <c r="V236" i="47"/>
  <c r="V92" i="65" s="1"/>
  <c r="AC236" i="47"/>
  <c r="AC92" i="65" s="1"/>
  <c r="AM99" i="7"/>
  <c r="AP99" i="7"/>
  <c r="D119" i="7"/>
  <c r="F120" i="7"/>
  <c r="H119" i="7"/>
  <c r="G119" i="7"/>
  <c r="C107" i="7"/>
  <c r="J5" i="47"/>
  <c r="H5" i="7"/>
  <c r="G5" i="7"/>
  <c r="D5" i="7"/>
  <c r="O102" i="25"/>
  <c r="BQ102" i="25" s="1"/>
  <c r="BV100" i="25"/>
  <c r="R269" i="47"/>
  <c r="AU141" i="47"/>
  <c r="AU209" i="47"/>
  <c r="U59" i="42"/>
  <c r="U67" i="42" s="1"/>
  <c r="U6" i="42"/>
  <c r="M7" i="42"/>
  <c r="BQ100" i="25"/>
  <c r="AQ25" i="42"/>
  <c r="AQ38" i="42"/>
  <c r="BA21" i="42"/>
  <c r="AG236" i="47" l="1"/>
  <c r="AG92" i="65" s="1"/>
  <c r="AH236" i="47"/>
  <c r="AH92" i="65" s="1"/>
  <c r="Z236" i="47"/>
  <c r="Z92" i="65" s="1"/>
  <c r="AA236" i="47"/>
  <c r="AA92" i="65" s="1"/>
  <c r="AC262" i="47"/>
  <c r="AC126" i="65" s="1"/>
  <c r="Z262" i="47"/>
  <c r="Z126" i="65" s="1"/>
  <c r="Y98" i="65"/>
  <c r="R237" i="65"/>
  <c r="R94" i="65"/>
  <c r="AT200" i="65"/>
  <c r="AQ200" i="65"/>
  <c r="Y237" i="65"/>
  <c r="R194" i="65"/>
  <c r="BA105" i="65"/>
  <c r="AQ105" i="65"/>
  <c r="AQ131" i="65"/>
  <c r="BA137" i="65"/>
  <c r="AT137" i="65"/>
  <c r="AQ137" i="65"/>
  <c r="J91" i="65"/>
  <c r="J242" i="65" s="1"/>
  <c r="AT131" i="65"/>
  <c r="AQ102" i="65"/>
  <c r="BA102" i="65"/>
  <c r="AT102" i="65"/>
  <c r="AJ236" i="47"/>
  <c r="AJ92" i="65" s="1"/>
  <c r="AC257" i="47"/>
  <c r="C127" i="7"/>
  <c r="C130" i="7" s="1"/>
  <c r="AP107" i="7"/>
  <c r="H120" i="7"/>
  <c r="G120" i="7"/>
  <c r="C5" i="7"/>
  <c r="C119" i="7"/>
  <c r="AP119" i="7" s="1"/>
  <c r="O109" i="25"/>
  <c r="BV102" i="25"/>
  <c r="Y269" i="47"/>
  <c r="CB7" i="42"/>
  <c r="BQ7" i="42"/>
  <c r="BA38" i="42"/>
  <c r="BA25" i="42"/>
  <c r="BK21" i="42"/>
  <c r="AN236" i="47" s="1"/>
  <c r="AN92" i="65" s="1"/>
  <c r="AJ262" i="47" l="1"/>
  <c r="AJ126" i="65" s="1"/>
  <c r="AG262" i="47"/>
  <c r="AG126" i="65" s="1"/>
  <c r="Y94" i="65"/>
  <c r="AF237" i="65"/>
  <c r="AF98" i="65"/>
  <c r="Y194" i="65"/>
  <c r="AJ257" i="47"/>
  <c r="AJ234" i="65" s="1"/>
  <c r="AX234" i="65" s="1"/>
  <c r="AC234" i="65"/>
  <c r="AV234" i="65" s="1"/>
  <c r="AM237" i="65"/>
  <c r="AP130" i="7"/>
  <c r="AP127" i="7"/>
  <c r="AP120" i="7"/>
  <c r="AD1" i="7"/>
  <c r="AP5" i="7"/>
  <c r="AF269" i="47"/>
  <c r="BK25" i="42"/>
  <c r="BK38" i="42"/>
  <c r="AN262" i="47" s="1"/>
  <c r="AN126" i="65" s="1"/>
  <c r="AY126" i="65" s="1"/>
  <c r="BP21" i="42"/>
  <c r="AF194" i="65" l="1"/>
  <c r="AM98" i="65"/>
  <c r="AF94" i="65"/>
  <c r="AW234" i="65"/>
  <c r="AY237" i="65"/>
  <c r="AM194" i="65"/>
  <c r="AM269" i="47"/>
  <c r="AU183" i="47"/>
  <c r="AU193" i="47"/>
  <c r="BP38" i="42"/>
  <c r="BP25" i="42"/>
  <c r="AM94" i="65" l="1"/>
  <c r="AY194" i="65"/>
  <c r="AY94" i="65"/>
  <c r="K9" i="43"/>
  <c r="W23" i="43" l="1"/>
  <c r="M87" i="47" s="1"/>
  <c r="M9" i="65" s="1"/>
  <c r="W24" i="43"/>
  <c r="M88" i="47" s="1"/>
  <c r="M10" i="65" s="1"/>
  <c r="O88" i="47" l="1"/>
  <c r="L88" i="47"/>
  <c r="L10" i="65" s="1"/>
  <c r="O87" i="47"/>
  <c r="L87" i="47"/>
  <c r="L9" i="65" s="1"/>
  <c r="K110" i="47"/>
  <c r="K109" i="47"/>
  <c r="K80" i="65" s="1"/>
  <c r="AG24" i="43"/>
  <c r="T88" i="47" s="1"/>
  <c r="T10" i="65" s="1"/>
  <c r="W68" i="43"/>
  <c r="AG23" i="43"/>
  <c r="T87" i="47" s="1"/>
  <c r="T9" i="65" s="1"/>
  <c r="V87" i="47" l="1"/>
  <c r="S87" i="47"/>
  <c r="S9" i="65" s="1"/>
  <c r="V88" i="47"/>
  <c r="S88" i="47"/>
  <c r="S10" i="65" s="1"/>
  <c r="N87" i="47"/>
  <c r="N88" i="47"/>
  <c r="R109" i="47"/>
  <c r="R80" i="65" s="1"/>
  <c r="AU80" i="65" s="1"/>
  <c r="R110" i="47"/>
  <c r="AQ24" i="43"/>
  <c r="AA88" i="47" s="1"/>
  <c r="AA10" i="65" s="1"/>
  <c r="AQ23" i="43"/>
  <c r="AA87" i="47" s="1"/>
  <c r="AA9" i="65" s="1"/>
  <c r="AG68" i="43"/>
  <c r="AC87" i="47" l="1"/>
  <c r="Z87" i="47"/>
  <c r="Z9" i="65" s="1"/>
  <c r="AC88" i="47"/>
  <c r="Z88" i="47"/>
  <c r="Z10" i="65" s="1"/>
  <c r="N9" i="65"/>
  <c r="U87" i="47"/>
  <c r="U88" i="47"/>
  <c r="Y109" i="47"/>
  <c r="Y80" i="65" s="1"/>
  <c r="AV80" i="65" s="1"/>
  <c r="Y110" i="47"/>
  <c r="BA24" i="43"/>
  <c r="AH88" i="47" s="1"/>
  <c r="AH10" i="65" s="1"/>
  <c r="BA23" i="43"/>
  <c r="AH87" i="47" s="1"/>
  <c r="AH9" i="65" s="1"/>
  <c r="AQ68" i="43"/>
  <c r="AJ88" i="47" l="1"/>
  <c r="AG88" i="47"/>
  <c r="AG10" i="65" s="1"/>
  <c r="AJ87" i="47"/>
  <c r="AG87" i="47"/>
  <c r="AG9" i="65" s="1"/>
  <c r="U9" i="65"/>
  <c r="AB87" i="47"/>
  <c r="AB88" i="47"/>
  <c r="AF109" i="47"/>
  <c r="AF80" i="65" s="1"/>
  <c r="AF110" i="47"/>
  <c r="AM36" i="7"/>
  <c r="BK24" i="43"/>
  <c r="AN88" i="47" s="1"/>
  <c r="AN10" i="65" s="1"/>
  <c r="BA68" i="43"/>
  <c r="BK23" i="43"/>
  <c r="AN87" i="47" s="1"/>
  <c r="AB9" i="65" l="1"/>
  <c r="AW80" i="65"/>
  <c r="AI87" i="47"/>
  <c r="AI88" i="47"/>
  <c r="AM109" i="47"/>
  <c r="AM80" i="65" s="1"/>
  <c r="AT80" i="65" s="1"/>
  <c r="BP24" i="43"/>
  <c r="AM110" i="47"/>
  <c r="BP23" i="43"/>
  <c r="BK68" i="43"/>
  <c r="AI9" i="65" l="1"/>
  <c r="AX80" i="65"/>
  <c r="AY80" i="65"/>
  <c r="AQ80" i="65"/>
  <c r="BP68" i="43"/>
  <c r="W16" i="45"/>
  <c r="AG16" i="45" s="1"/>
  <c r="AQ16" i="45" s="1"/>
  <c r="BA16" i="45" s="1"/>
  <c r="BK16" i="45" s="1"/>
  <c r="BP16" i="45" s="1"/>
  <c r="W15" i="45" l="1"/>
  <c r="AG15" i="45" s="1"/>
  <c r="AQ15" i="45" s="1"/>
  <c r="BA15" i="45" s="1"/>
  <c r="BK15" i="45" s="1"/>
  <c r="BP15" i="45" s="1"/>
  <c r="W9" i="43"/>
  <c r="AG9" i="43" s="1"/>
  <c r="AQ9" i="43" s="1"/>
  <c r="BA9" i="43" s="1"/>
  <c r="BK9" i="43" s="1"/>
  <c r="BP9" i="43" s="1"/>
  <c r="K15" i="45" l="1"/>
  <c r="K16" i="45"/>
  <c r="K10" i="45"/>
  <c r="K9" i="45" l="1"/>
  <c r="AM6" i="7" l="1"/>
  <c r="AF6" i="47"/>
  <c r="AU48" i="47"/>
  <c r="AU43" i="47" l="1"/>
  <c r="W10" i="45" l="1"/>
  <c r="AG10" i="45" s="1"/>
  <c r="AQ10" i="45" s="1"/>
  <c r="BA10" i="45" s="1"/>
  <c r="BK10" i="45" s="1"/>
  <c r="BP10" i="45" s="1"/>
  <c r="W9" i="45" l="1"/>
  <c r="AG9" i="45" s="1"/>
  <c r="AQ9" i="45" s="1"/>
  <c r="BA9" i="45" s="1"/>
  <c r="BK9" i="45" s="1"/>
  <c r="BP9" i="45" s="1"/>
  <c r="AU210" i="47" l="1"/>
  <c r="AM97" i="7" l="1"/>
  <c r="K58" i="45" l="1"/>
  <c r="K57" i="45"/>
  <c r="AU80" i="47" l="1"/>
  <c r="W57" i="45" l="1"/>
  <c r="AG57" i="45" s="1"/>
  <c r="AQ57" i="45" s="1"/>
  <c r="BA57" i="45" s="1"/>
  <c r="BK57" i="45" s="1"/>
  <c r="BP57" i="45" s="1"/>
  <c r="W55" i="45"/>
  <c r="K8" i="47" s="1"/>
  <c r="W56" i="45"/>
  <c r="K9" i="47" s="1"/>
  <c r="W58" i="45"/>
  <c r="AG58" i="45" s="1"/>
  <c r="AQ58" i="45" s="1"/>
  <c r="BA58" i="45" s="1"/>
  <c r="BK58" i="45" s="1"/>
  <c r="BP58" i="45" s="1"/>
  <c r="AG56" i="45" l="1"/>
  <c r="R9" i="47" s="1"/>
  <c r="AG55" i="45"/>
  <c r="R8" i="47" s="1"/>
  <c r="AQ55" i="45" l="1"/>
  <c r="Y8" i="47" s="1"/>
  <c r="AQ56" i="45"/>
  <c r="Y9" i="47" s="1"/>
  <c r="BA56" i="45" l="1"/>
  <c r="AF9" i="47" s="1"/>
  <c r="BA55" i="45"/>
  <c r="AF8" i="47" s="1"/>
  <c r="AM8" i="7" l="1"/>
  <c r="BK55" i="45"/>
  <c r="BK56" i="45"/>
  <c r="AM9" i="47" s="1"/>
  <c r="BP55" i="45" l="1"/>
  <c r="AM8" i="47"/>
  <c r="AU66" i="47"/>
  <c r="AU118" i="47"/>
  <c r="BP56" i="45"/>
  <c r="W49" i="45"/>
  <c r="AG49" i="45" l="1"/>
  <c r="W50" i="45"/>
  <c r="AG50" i="45" s="1"/>
  <c r="AQ50" i="45" s="1"/>
  <c r="BA50" i="45" s="1"/>
  <c r="BK50" i="45" s="1"/>
  <c r="BP50" i="45" s="1"/>
  <c r="AG76" i="63" l="1"/>
  <c r="AG77" i="63" s="1"/>
  <c r="W76" i="63"/>
  <c r="W77" i="63" s="1"/>
  <c r="AG101" i="61"/>
  <c r="AG102" i="61" s="1"/>
  <c r="W101" i="61"/>
  <c r="W102" i="61" s="1"/>
  <c r="AQ49" i="45"/>
  <c r="AQ101" i="61" l="1"/>
  <c r="AQ102" i="61" s="1"/>
  <c r="AQ76" i="63"/>
  <c r="AQ77" i="63" s="1"/>
  <c r="BA49" i="45"/>
  <c r="BA101" i="61" l="1"/>
  <c r="BA102" i="61" s="1"/>
  <c r="BA76" i="63"/>
  <c r="BA77" i="63" s="1"/>
  <c r="BK49" i="45"/>
  <c r="BP49" i="45" s="1"/>
  <c r="K61" i="45" l="1"/>
  <c r="W14" i="45" l="1"/>
  <c r="AG14" i="45" s="1"/>
  <c r="AQ14" i="45" s="1"/>
  <c r="BA14" i="45" s="1"/>
  <c r="BK14" i="45" s="1"/>
  <c r="BP14" i="45" s="1"/>
  <c r="W13" i="45"/>
  <c r="AG13" i="45" s="1"/>
  <c r="AQ13" i="45" s="1"/>
  <c r="BA13" i="45" s="1"/>
  <c r="BK13" i="45" s="1"/>
  <c r="BP13" i="45" s="1"/>
  <c r="K15" i="47" l="1"/>
  <c r="K62" i="45"/>
  <c r="W62" i="45"/>
  <c r="W8" i="43"/>
  <c r="M91" i="47" s="1"/>
  <c r="M12" i="65" s="1"/>
  <c r="W28" i="43"/>
  <c r="W61" i="45"/>
  <c r="W29" i="43"/>
  <c r="M89" i="47" s="1"/>
  <c r="O89" i="47" l="1"/>
  <c r="L89" i="47"/>
  <c r="O91" i="47"/>
  <c r="L91" i="47"/>
  <c r="L12" i="65" s="1"/>
  <c r="K95" i="47"/>
  <c r="K96" i="47"/>
  <c r="K14" i="47"/>
  <c r="R15" i="47"/>
  <c r="K91" i="47"/>
  <c r="AG61" i="45"/>
  <c r="AG8" i="43"/>
  <c r="T91" i="47" s="1"/>
  <c r="T12" i="65" s="1"/>
  <c r="AG62" i="45"/>
  <c r="AG29" i="43"/>
  <c r="T89" i="47" s="1"/>
  <c r="W69" i="43"/>
  <c r="AG28" i="43"/>
  <c r="W7" i="43"/>
  <c r="M90" i="47" s="1"/>
  <c r="M11" i="65" s="1"/>
  <c r="V89" i="47" l="1"/>
  <c r="S89" i="47"/>
  <c r="V91" i="47"/>
  <c r="S91" i="47"/>
  <c r="S12" i="65" s="1"/>
  <c r="O90" i="47"/>
  <c r="L90" i="47"/>
  <c r="K12" i="65"/>
  <c r="N91" i="47"/>
  <c r="N89" i="47"/>
  <c r="N93" i="47"/>
  <c r="N28" i="65" s="1"/>
  <c r="R14" i="47"/>
  <c r="R91" i="47"/>
  <c r="K89" i="47"/>
  <c r="Y15" i="47"/>
  <c r="R95" i="47"/>
  <c r="R96" i="47"/>
  <c r="AQ61" i="45"/>
  <c r="AQ8" i="43"/>
  <c r="AA91" i="47" s="1"/>
  <c r="AA12" i="65" s="1"/>
  <c r="AQ29" i="43"/>
  <c r="AA89" i="47" s="1"/>
  <c r="AQ62" i="45"/>
  <c r="AG7" i="43"/>
  <c r="T90" i="47" s="1"/>
  <c r="W64" i="43"/>
  <c r="AG69" i="43"/>
  <c r="AQ28" i="43"/>
  <c r="T11" i="65" l="1"/>
  <c r="AC89" i="47"/>
  <c r="Z89" i="47"/>
  <c r="AC91" i="47"/>
  <c r="Z91" i="47"/>
  <c r="Z12" i="65" s="1"/>
  <c r="L11" i="65"/>
  <c r="V90" i="47"/>
  <c r="S90" i="47"/>
  <c r="R12" i="65"/>
  <c r="N12" i="65"/>
  <c r="N92" i="47"/>
  <c r="U89" i="47"/>
  <c r="U91" i="47"/>
  <c r="U93" i="47"/>
  <c r="U28" i="65" s="1"/>
  <c r="Y96" i="47"/>
  <c r="Y14" i="47"/>
  <c r="AF15" i="47"/>
  <c r="R89" i="47"/>
  <c r="Y91" i="47"/>
  <c r="Y95" i="47"/>
  <c r="BA62" i="45"/>
  <c r="BA29" i="43"/>
  <c r="AH89" i="47" s="1"/>
  <c r="BA8" i="43"/>
  <c r="AH91" i="47" s="1"/>
  <c r="AH12" i="65" s="1"/>
  <c r="BA61" i="45"/>
  <c r="BA28" i="43"/>
  <c r="AQ69" i="43"/>
  <c r="AG64" i="43"/>
  <c r="AQ7" i="43"/>
  <c r="AA90" i="47" s="1"/>
  <c r="AA11" i="65" l="1"/>
  <c r="AJ89" i="47"/>
  <c r="AG89" i="47"/>
  <c r="AC90" i="47"/>
  <c r="Z90" i="47"/>
  <c r="Z11" i="65" s="1"/>
  <c r="S11" i="65"/>
  <c r="AJ91" i="47"/>
  <c r="AG91" i="47"/>
  <c r="AG12" i="65" s="1"/>
  <c r="Y12" i="65"/>
  <c r="U12" i="65"/>
  <c r="AB91" i="47"/>
  <c r="U92" i="47"/>
  <c r="AB89" i="47"/>
  <c r="AB93" i="47"/>
  <c r="AB28" i="65" s="1"/>
  <c r="Y89" i="47"/>
  <c r="AF96" i="47"/>
  <c r="AM15" i="47"/>
  <c r="AM10" i="7"/>
  <c r="AF14" i="47"/>
  <c r="AF95" i="47"/>
  <c r="AF91" i="47"/>
  <c r="AM46" i="7"/>
  <c r="BK8" i="43"/>
  <c r="AN91" i="47" s="1"/>
  <c r="AN12" i="65" s="1"/>
  <c r="AY12" i="65" s="1"/>
  <c r="BK61" i="45"/>
  <c r="BK29" i="43"/>
  <c r="AN89" i="47" s="1"/>
  <c r="BK62" i="45"/>
  <c r="BA7" i="43"/>
  <c r="AH90" i="47" s="1"/>
  <c r="AQ64" i="43"/>
  <c r="BK28" i="43"/>
  <c r="BA69" i="43"/>
  <c r="AJ90" i="47" l="1"/>
  <c r="AG90" i="47"/>
  <c r="AF12" i="65"/>
  <c r="AB12" i="65"/>
  <c r="AM152" i="7"/>
  <c r="AB92" i="47"/>
  <c r="AI93" i="47"/>
  <c r="AI28" i="65" s="1"/>
  <c r="AI89" i="47"/>
  <c r="AI91" i="47"/>
  <c r="AM95" i="47"/>
  <c r="AM40" i="7"/>
  <c r="AF89" i="47"/>
  <c r="AM91" i="47"/>
  <c r="AM96" i="47"/>
  <c r="AU107" i="47"/>
  <c r="AM14" i="47"/>
  <c r="AU124" i="47"/>
  <c r="AU55" i="47"/>
  <c r="AU114" i="47"/>
  <c r="AU115" i="47"/>
  <c r="AU110" i="47"/>
  <c r="AU113" i="47"/>
  <c r="AU116" i="47"/>
  <c r="AU123" i="47"/>
  <c r="AU63" i="47"/>
  <c r="BP62" i="45"/>
  <c r="BP29" i="43"/>
  <c r="BP8" i="43"/>
  <c r="BP61" i="45"/>
  <c r="BK69" i="43"/>
  <c r="BP28" i="43"/>
  <c r="BA64" i="43"/>
  <c r="BK7" i="43"/>
  <c r="AN90" i="47" s="1"/>
  <c r="AN11" i="65" l="1"/>
  <c r="AU90" i="47"/>
  <c r="AG11" i="65"/>
  <c r="AM12" i="65"/>
  <c r="AI12" i="65"/>
  <c r="AM169" i="7"/>
  <c r="AM132" i="7"/>
  <c r="AM138" i="7" s="1"/>
  <c r="AI92" i="47"/>
  <c r="AU14" i="47"/>
  <c r="AU96" i="47"/>
  <c r="AU8" i="47"/>
  <c r="AM89" i="47"/>
  <c r="AU91" i="47"/>
  <c r="AU102" i="47"/>
  <c r="AU125" i="47"/>
  <c r="AU47" i="47"/>
  <c r="BP69" i="43"/>
  <c r="AU126" i="47"/>
  <c r="AU62" i="47"/>
  <c r="AU46" i="47"/>
  <c r="BK64" i="43"/>
  <c r="BP7" i="43"/>
  <c r="AU89" i="47" l="1"/>
  <c r="BP64" i="43"/>
  <c r="K13" i="45" l="1"/>
  <c r="K14" i="45"/>
  <c r="AU211" i="47" l="1"/>
  <c r="AU289" i="47" l="1"/>
  <c r="AU138" i="47" l="1"/>
  <c r="AU189" i="47"/>
  <c r="AU247" i="47"/>
  <c r="AU109" i="47" l="1"/>
  <c r="AU225" i="47" l="1"/>
  <c r="AU217" i="47"/>
  <c r="AU187" i="47"/>
  <c r="AU230" i="47"/>
  <c r="AU171" i="47"/>
  <c r="AU148" i="47"/>
  <c r="AU147" i="47" l="1"/>
  <c r="K42" i="47" l="1"/>
  <c r="R42" i="47" l="1"/>
  <c r="Y42" i="47" l="1"/>
  <c r="AM19" i="7" l="1"/>
  <c r="AF42" i="47"/>
  <c r="AM42" i="47" l="1"/>
  <c r="W17" i="45" l="1"/>
  <c r="M15" i="47" s="1"/>
  <c r="M29" i="65" s="1"/>
  <c r="W18" i="45"/>
  <c r="M17" i="47" s="1"/>
  <c r="M30" i="65" s="1"/>
  <c r="O17" i="47" l="1"/>
  <c r="L17" i="47"/>
  <c r="L30" i="65" s="1"/>
  <c r="O15" i="47"/>
  <c r="L15" i="47"/>
  <c r="L29" i="65" s="1"/>
  <c r="AG18" i="45"/>
  <c r="T17" i="47" s="1"/>
  <c r="T30" i="65" s="1"/>
  <c r="K11" i="47"/>
  <c r="K10" i="47"/>
  <c r="W129" i="45"/>
  <c r="AG17" i="45"/>
  <c r="T15" i="47" s="1"/>
  <c r="T29" i="65" s="1"/>
  <c r="V15" i="47" l="1"/>
  <c r="S15" i="47"/>
  <c r="S29" i="65" s="1"/>
  <c r="V17" i="47"/>
  <c r="S17" i="47"/>
  <c r="S30" i="65" s="1"/>
  <c r="N17" i="47"/>
  <c r="N16" i="47"/>
  <c r="R10" i="47"/>
  <c r="AQ18" i="45"/>
  <c r="AA17" i="47" s="1"/>
  <c r="AA30" i="65" s="1"/>
  <c r="R11" i="47"/>
  <c r="AQ17" i="45"/>
  <c r="AA15" i="47" s="1"/>
  <c r="AA29" i="65" s="1"/>
  <c r="AG129" i="45"/>
  <c r="AC17" i="47" l="1"/>
  <c r="Z17" i="47"/>
  <c r="Z30" i="65" s="1"/>
  <c r="AC15" i="47"/>
  <c r="Z15" i="47"/>
  <c r="Z29" i="65" s="1"/>
  <c r="N29" i="65"/>
  <c r="N30" i="65"/>
  <c r="U16" i="47"/>
  <c r="U17" i="47"/>
  <c r="Y10" i="47"/>
  <c r="BA18" i="45"/>
  <c r="AH17" i="47" s="1"/>
  <c r="AH30" i="65" s="1"/>
  <c r="Y11" i="47"/>
  <c r="AQ129" i="45"/>
  <c r="BA17" i="45"/>
  <c r="AH15" i="47" s="1"/>
  <c r="AH29" i="65" s="1"/>
  <c r="AJ17" i="47" l="1"/>
  <c r="AG17" i="47"/>
  <c r="AG30" i="65" s="1"/>
  <c r="AJ15" i="47"/>
  <c r="AG15" i="47"/>
  <c r="AG29" i="65" s="1"/>
  <c r="U30" i="65"/>
  <c r="U29" i="65"/>
  <c r="AB16" i="47"/>
  <c r="AB17" i="47"/>
  <c r="AF10" i="47"/>
  <c r="AF11" i="47"/>
  <c r="BK18" i="45"/>
  <c r="AN17" i="47" s="1"/>
  <c r="AN30" i="65" s="1"/>
  <c r="BA129" i="45"/>
  <c r="BK17" i="45"/>
  <c r="AN15" i="47" s="1"/>
  <c r="AN29" i="65" s="1"/>
  <c r="AU15" i="47" l="1"/>
  <c r="AB30" i="65"/>
  <c r="AB29" i="65"/>
  <c r="AI17" i="47"/>
  <c r="AI16" i="47"/>
  <c r="AM10" i="47"/>
  <c r="BP18" i="45"/>
  <c r="AM11" i="47"/>
  <c r="BP17" i="45"/>
  <c r="BK129" i="45"/>
  <c r="AI29" i="65" l="1"/>
  <c r="AI30" i="65"/>
  <c r="BP129" i="45"/>
  <c r="K27" i="47" l="1"/>
  <c r="K28" i="47"/>
  <c r="K21" i="47"/>
  <c r="K34" i="65" l="1"/>
  <c r="R21" i="47"/>
  <c r="R27" i="47"/>
  <c r="R28" i="47"/>
  <c r="R34" i="65" l="1"/>
  <c r="K22" i="47"/>
  <c r="Y27" i="47"/>
  <c r="Y28" i="47"/>
  <c r="Y21" i="47"/>
  <c r="Y34" i="65" l="1"/>
  <c r="R22" i="47"/>
  <c r="AF21" i="47"/>
  <c r="AF27" i="47"/>
  <c r="AF28" i="47"/>
  <c r="AM33" i="7"/>
  <c r="AF34" i="65" l="1"/>
  <c r="AF22" i="47"/>
  <c r="AM21" i="47"/>
  <c r="Y22" i="47"/>
  <c r="AM27" i="47"/>
  <c r="AM28" i="47"/>
  <c r="AM16" i="7"/>
  <c r="AM34" i="65" l="1"/>
  <c r="AM22" i="47"/>
  <c r="AU127" i="47" l="1"/>
  <c r="K93" i="47" l="1"/>
  <c r="K92" i="47" l="1"/>
  <c r="K87" i="47"/>
  <c r="R93" i="47"/>
  <c r="K9" i="65" l="1"/>
  <c r="K13" i="65"/>
  <c r="R92" i="47"/>
  <c r="Y93" i="47"/>
  <c r="R87" i="47"/>
  <c r="R9" i="65" l="1"/>
  <c r="R13" i="65"/>
  <c r="Y92" i="47"/>
  <c r="Y87" i="47"/>
  <c r="AF93" i="47"/>
  <c r="Y9" i="65" l="1"/>
  <c r="Y13" i="65"/>
  <c r="AM50" i="7"/>
  <c r="AF92" i="47"/>
  <c r="AF87" i="47"/>
  <c r="AM93" i="47"/>
  <c r="AF9" i="65" l="1"/>
  <c r="AF13" i="65"/>
  <c r="AY28" i="65"/>
  <c r="AM92" i="47"/>
  <c r="AM87" i="47"/>
  <c r="AM13" i="65" l="1"/>
  <c r="AM9" i="65"/>
  <c r="AY29" i="65"/>
  <c r="AU87" i="47"/>
  <c r="K38" i="47" l="1"/>
  <c r="K40" i="47"/>
  <c r="K25" i="65" l="1"/>
  <c r="K49" i="65"/>
  <c r="K23" i="65"/>
  <c r="K47" i="65"/>
  <c r="K25" i="47"/>
  <c r="K20" i="65" s="1"/>
  <c r="K39" i="47"/>
  <c r="K24" i="65" s="1"/>
  <c r="K37" i="47"/>
  <c r="K88" i="47"/>
  <c r="R40" i="47"/>
  <c r="R25" i="65" s="1"/>
  <c r="K36" i="47"/>
  <c r="K31" i="65" s="1"/>
  <c r="R38" i="47"/>
  <c r="R23" i="65" s="1"/>
  <c r="K26" i="47" l="1"/>
  <c r="R25" i="47"/>
  <c r="R20" i="65" s="1"/>
  <c r="K16" i="47"/>
  <c r="K23" i="47"/>
  <c r="K19" i="47"/>
  <c r="R37" i="47"/>
  <c r="R36" i="47"/>
  <c r="K129" i="47"/>
  <c r="K31" i="47"/>
  <c r="K29" i="47"/>
  <c r="K14" i="65" s="1"/>
  <c r="R39" i="47"/>
  <c r="R24" i="65" s="1"/>
  <c r="K128" i="47"/>
  <c r="K35" i="47"/>
  <c r="K22" i="65" s="1"/>
  <c r="R88" i="47"/>
  <c r="Y38" i="47"/>
  <c r="Y23" i="65" s="1"/>
  <c r="Y40" i="47"/>
  <c r="Y25" i="65" s="1"/>
  <c r="K30" i="43"/>
  <c r="K29" i="65" l="1"/>
  <c r="K44" i="65"/>
  <c r="K50" i="65"/>
  <c r="K40" i="65"/>
  <c r="K38" i="65"/>
  <c r="K28" i="65"/>
  <c r="K48" i="65"/>
  <c r="K36" i="65"/>
  <c r="R26" i="47"/>
  <c r="Y25" i="47"/>
  <c r="Y20" i="65" s="1"/>
  <c r="K20" i="47"/>
  <c r="R23" i="47"/>
  <c r="Y88" i="47"/>
  <c r="R16" i="47"/>
  <c r="R29" i="47"/>
  <c r="R14" i="65" s="1"/>
  <c r="R31" i="47"/>
  <c r="R19" i="47"/>
  <c r="K17" i="47"/>
  <c r="AF40" i="47"/>
  <c r="AF25" i="65" s="1"/>
  <c r="R129" i="47"/>
  <c r="Y36" i="47"/>
  <c r="Y39" i="47"/>
  <c r="Y24" i="65" s="1"/>
  <c r="R35" i="47"/>
  <c r="R22" i="65" s="1"/>
  <c r="Y16" i="47"/>
  <c r="R128" i="47"/>
  <c r="K24" i="47"/>
  <c r="K19" i="65" s="1"/>
  <c r="K32" i="47"/>
  <c r="Y37" i="47"/>
  <c r="AF38" i="47"/>
  <c r="AF23" i="65" s="1"/>
  <c r="K17" i="65" l="1"/>
  <c r="K5" i="65"/>
  <c r="R50" i="65"/>
  <c r="R40" i="65"/>
  <c r="Y29" i="65"/>
  <c r="R38" i="65"/>
  <c r="R28" i="65"/>
  <c r="R44" i="65"/>
  <c r="R48" i="65"/>
  <c r="R36" i="65"/>
  <c r="K39" i="65"/>
  <c r="K33" i="65"/>
  <c r="K46" i="65"/>
  <c r="K30" i="65"/>
  <c r="R29" i="65"/>
  <c r="Y26" i="47"/>
  <c r="AF25" i="47"/>
  <c r="AF20" i="65" s="1"/>
  <c r="AM32" i="7"/>
  <c r="AF39" i="47"/>
  <c r="AF24" i="65" s="1"/>
  <c r="Y128" i="47"/>
  <c r="Y31" i="47"/>
  <c r="Y19" i="47"/>
  <c r="K30" i="47"/>
  <c r="AM44" i="7"/>
  <c r="AF88" i="47"/>
  <c r="Y23" i="47"/>
  <c r="R32" i="47"/>
  <c r="AF36" i="47"/>
  <c r="Y129" i="47"/>
  <c r="R17" i="47"/>
  <c r="AM40" i="47"/>
  <c r="AM25" i="65" s="1"/>
  <c r="R20" i="47"/>
  <c r="AF16" i="47"/>
  <c r="Y35" i="47"/>
  <c r="Y22" i="65" s="1"/>
  <c r="Y29" i="47"/>
  <c r="Y14" i="65" s="1"/>
  <c r="AF37" i="47"/>
  <c r="AF32" i="65" s="1"/>
  <c r="AM38" i="47"/>
  <c r="AM23" i="65" s="1"/>
  <c r="R24" i="47"/>
  <c r="AM23" i="7"/>
  <c r="AM17" i="7"/>
  <c r="AM158" i="7" l="1"/>
  <c r="AM161" i="7"/>
  <c r="R33" i="65"/>
  <c r="Y50" i="65"/>
  <c r="Y40" i="65"/>
  <c r="R17" i="65"/>
  <c r="R5" i="65"/>
  <c r="K15" i="65"/>
  <c r="K43" i="65"/>
  <c r="R46" i="65"/>
  <c r="R30" i="65"/>
  <c r="Y48" i="65"/>
  <c r="Y36" i="65"/>
  <c r="AF29" i="65"/>
  <c r="Y38" i="65"/>
  <c r="Y28" i="65"/>
  <c r="Y44" i="65"/>
  <c r="AM159" i="7"/>
  <c r="AF26" i="47"/>
  <c r="AM25" i="47"/>
  <c r="AM20" i="65" s="1"/>
  <c r="AM11" i="7"/>
  <c r="AM160" i="7" s="1"/>
  <c r="AF35" i="47"/>
  <c r="AF22" i="65" s="1"/>
  <c r="AM16" i="47"/>
  <c r="AM37" i="47"/>
  <c r="AM39" i="47"/>
  <c r="AM24" i="65" s="1"/>
  <c r="AM25" i="7"/>
  <c r="AM143" i="7" s="1"/>
  <c r="AF19" i="47"/>
  <c r="R30" i="47"/>
  <c r="AF23" i="47"/>
  <c r="Y24" i="47"/>
  <c r="Y32" i="47"/>
  <c r="AM36" i="47"/>
  <c r="AF31" i="47"/>
  <c r="AF128" i="47"/>
  <c r="AM88" i="47"/>
  <c r="AF29" i="47"/>
  <c r="AF14" i="65" s="1"/>
  <c r="Y20" i="47"/>
  <c r="Y17" i="47"/>
  <c r="AF129" i="47"/>
  <c r="AM12" i="7"/>
  <c r="AM149" i="7" s="1"/>
  <c r="AM9" i="7"/>
  <c r="AM60" i="7"/>
  <c r="AM61" i="7" s="1"/>
  <c r="AM125" i="7" l="1"/>
  <c r="AY9" i="7"/>
  <c r="AM148" i="7"/>
  <c r="R43" i="65"/>
  <c r="AF38" i="65"/>
  <c r="AF28" i="65"/>
  <c r="Y17" i="65"/>
  <c r="Y5" i="65"/>
  <c r="AM29" i="65"/>
  <c r="AF50" i="65"/>
  <c r="AF40" i="65"/>
  <c r="Y46" i="65"/>
  <c r="Y30" i="65"/>
  <c r="Y33" i="65"/>
  <c r="AF16" i="65"/>
  <c r="AF44" i="65"/>
  <c r="AF48" i="65"/>
  <c r="AF36" i="65"/>
  <c r="AY30" i="65"/>
  <c r="AM153" i="7"/>
  <c r="AM147" i="7"/>
  <c r="AM157" i="7"/>
  <c r="AM144" i="7"/>
  <c r="AM170" i="7"/>
  <c r="AV61" i="7"/>
  <c r="AU16" i="47"/>
  <c r="AM26" i="47"/>
  <c r="AF32" i="47"/>
  <c r="Y30" i="47"/>
  <c r="AM19" i="47"/>
  <c r="AM129" i="47"/>
  <c r="AF17" i="47"/>
  <c r="AM31" i="47"/>
  <c r="AM35" i="47"/>
  <c r="AM22" i="65" s="1"/>
  <c r="AM128" i="47"/>
  <c r="AM23" i="47"/>
  <c r="AF20" i="47"/>
  <c r="AM29" i="47"/>
  <c r="AM14" i="65" s="1"/>
  <c r="AF24" i="47"/>
  <c r="AU88" i="47"/>
  <c r="AF33" i="65" l="1"/>
  <c r="AM44" i="65"/>
  <c r="Y43" i="65"/>
  <c r="AM38" i="65"/>
  <c r="AM28" i="65"/>
  <c r="AM48" i="65"/>
  <c r="AM36" i="65"/>
  <c r="AF46" i="65"/>
  <c r="AF30" i="65"/>
  <c r="AF17" i="65"/>
  <c r="AF5" i="65"/>
  <c r="AM50" i="65"/>
  <c r="AM40" i="65"/>
  <c r="AY22" i="65"/>
  <c r="AU129" i="47"/>
  <c r="AM20" i="47"/>
  <c r="K86" i="47"/>
  <c r="AM30" i="47"/>
  <c r="AM24" i="47"/>
  <c r="AU128" i="47"/>
  <c r="AF30" i="47"/>
  <c r="AM17" i="47"/>
  <c r="AM32" i="47"/>
  <c r="AM33" i="65" l="1"/>
  <c r="AM17" i="65"/>
  <c r="AM5" i="65"/>
  <c r="AM43" i="65"/>
  <c r="AM46" i="65"/>
  <c r="AM30" i="65"/>
  <c r="AF43" i="65"/>
  <c r="K42" i="65"/>
  <c r="K8" i="65"/>
  <c r="K85" i="47"/>
  <c r="AU17" i="47"/>
  <c r="R86" i="47"/>
  <c r="K41" i="65" l="1"/>
  <c r="K7" i="65"/>
  <c r="R42" i="65"/>
  <c r="R8" i="65"/>
  <c r="Y86" i="47"/>
  <c r="Y42" i="65" l="1"/>
  <c r="Y8" i="65"/>
  <c r="AF86" i="47"/>
  <c r="AF42" i="65" l="1"/>
  <c r="AF8" i="65"/>
  <c r="AM86" i="47"/>
  <c r="AM42" i="65" l="1"/>
  <c r="AM8" i="65"/>
  <c r="AM39" i="7"/>
  <c r="AM135" i="7" l="1"/>
  <c r="AM167" i="7" s="1"/>
  <c r="AM134" i="7"/>
  <c r="AM162" i="7"/>
  <c r="AM51" i="7"/>
  <c r="AM124" i="7" l="1"/>
  <c r="AY8" i="7"/>
  <c r="AM168" i="7"/>
  <c r="AM139" i="7"/>
  <c r="AV51" i="7"/>
  <c r="K13" i="47" l="1"/>
  <c r="K37" i="65" l="1"/>
  <c r="K27" i="65"/>
  <c r="K12" i="47"/>
  <c r="R13" i="47"/>
  <c r="R37" i="65" l="1"/>
  <c r="R27" i="65"/>
  <c r="K10" i="65"/>
  <c r="K26" i="65"/>
  <c r="R12" i="47"/>
  <c r="Y13" i="47"/>
  <c r="Y37" i="65" l="1"/>
  <c r="Y27" i="65"/>
  <c r="R10" i="65"/>
  <c r="R26" i="65"/>
  <c r="AF13" i="47"/>
  <c r="Y12" i="47"/>
  <c r="Y10" i="65" l="1"/>
  <c r="Y26" i="65"/>
  <c r="AF37" i="65"/>
  <c r="AF27" i="65"/>
  <c r="AM13" i="47"/>
  <c r="AF12" i="47"/>
  <c r="AM13" i="7"/>
  <c r="AM150" i="7" l="1"/>
  <c r="AM145" i="7"/>
  <c r="AM156" i="7"/>
  <c r="AM136" i="7"/>
  <c r="AM166" i="7" s="1"/>
  <c r="AF10" i="65"/>
  <c r="AF26" i="65"/>
  <c r="AM37" i="65"/>
  <c r="AM27" i="65"/>
  <c r="AM154" i="7"/>
  <c r="AM151" i="7"/>
  <c r="AM35" i="7"/>
  <c r="AY7" i="7" s="1"/>
  <c r="AM12" i="47"/>
  <c r="AM10" i="65" l="1"/>
  <c r="AM26" i="65"/>
  <c r="AY10" i="65"/>
  <c r="AM142" i="7"/>
  <c r="AM123" i="7"/>
  <c r="AM129" i="7" s="1"/>
  <c r="AM137" i="7"/>
  <c r="AM118" i="7"/>
  <c r="AY2" i="7"/>
  <c r="AV35" i="7"/>
  <c r="AM165" i="7" l="1"/>
  <c r="AM140" i="7"/>
  <c r="AM141" i="7" s="1"/>
  <c r="K268" i="47"/>
  <c r="K267" i="47"/>
  <c r="K205" i="65" l="1"/>
  <c r="K221" i="65"/>
  <c r="K206" i="65"/>
  <c r="R268" i="47"/>
  <c r="R267" i="47"/>
  <c r="R205" i="65" l="1"/>
  <c r="AU205" i="65" s="1"/>
  <c r="R221" i="65"/>
  <c r="AU221" i="65" s="1"/>
  <c r="R206" i="65"/>
  <c r="AU206" i="65" s="1"/>
  <c r="Y268" i="47"/>
  <c r="Y267" i="47"/>
  <c r="Y205" i="65" l="1"/>
  <c r="AV205" i="65" s="1"/>
  <c r="Y221" i="65"/>
  <c r="AV221" i="65" s="1"/>
  <c r="Y206" i="65"/>
  <c r="AV206" i="65" s="1"/>
  <c r="AF268" i="47"/>
  <c r="AF267" i="47"/>
  <c r="AF205" i="65" l="1"/>
  <c r="AW205" i="65" s="1"/>
  <c r="AF221" i="65"/>
  <c r="AW221" i="65" s="1"/>
  <c r="AF206" i="65"/>
  <c r="AM268" i="47"/>
  <c r="AM267" i="47"/>
  <c r="AM205" i="65" l="1"/>
  <c r="AT205" i="65" s="1"/>
  <c r="AM221" i="65"/>
  <c r="AT221" i="65" s="1"/>
  <c r="AM206" i="65"/>
  <c r="AY205" i="65"/>
  <c r="AU267" i="47"/>
  <c r="AX205" i="65" l="1"/>
  <c r="AQ205" i="65"/>
  <c r="AX221" i="65"/>
  <c r="AQ221" i="65"/>
  <c r="K273" i="47"/>
  <c r="K266" i="47"/>
  <c r="K204" i="65" l="1"/>
  <c r="K220" i="65"/>
  <c r="K245" i="47"/>
  <c r="R265" i="47"/>
  <c r="K272" i="47"/>
  <c r="R266" i="47"/>
  <c r="K239" i="47"/>
  <c r="R236" i="47"/>
  <c r="R92" i="65" s="1"/>
  <c r="R251" i="47"/>
  <c r="R164" i="65" s="1"/>
  <c r="AU164" i="65" s="1"/>
  <c r="R273" i="47"/>
  <c r="K265" i="47"/>
  <c r="K262" i="47"/>
  <c r="K244" i="47"/>
  <c r="K197" i="65" l="1"/>
  <c r="K219" i="65"/>
  <c r="K126" i="65"/>
  <c r="K99" i="65"/>
  <c r="K176" i="65"/>
  <c r="K97" i="65"/>
  <c r="K240" i="65"/>
  <c r="K225" i="65"/>
  <c r="R204" i="65"/>
  <c r="R220" i="65"/>
  <c r="R197" i="65"/>
  <c r="AU197" i="65" s="1"/>
  <c r="R219" i="65"/>
  <c r="AU219" i="65" s="1"/>
  <c r="R106" i="65"/>
  <c r="R138" i="65"/>
  <c r="Y244" i="47"/>
  <c r="R239" i="47"/>
  <c r="Y273" i="47"/>
  <c r="Y236" i="47"/>
  <c r="Y92" i="65" s="1"/>
  <c r="R262" i="47"/>
  <c r="R245" i="47"/>
  <c r="R244" i="47"/>
  <c r="Y265" i="47"/>
  <c r="Y239" i="47"/>
  <c r="Y251" i="47"/>
  <c r="Y164" i="65" s="1"/>
  <c r="AV164" i="65" s="1"/>
  <c r="Y266" i="47"/>
  <c r="Y176" i="65" l="1"/>
  <c r="Y97" i="65"/>
  <c r="R176" i="65"/>
  <c r="R97" i="65"/>
  <c r="Y204" i="65"/>
  <c r="Y220" i="65"/>
  <c r="Y197" i="65"/>
  <c r="AV197" i="65" s="1"/>
  <c r="Y219" i="65"/>
  <c r="AV219" i="65" s="1"/>
  <c r="R126" i="65"/>
  <c r="Y106" i="65"/>
  <c r="AV106" i="65" s="1"/>
  <c r="Y138" i="65"/>
  <c r="AV92" i="65"/>
  <c r="Y245" i="47"/>
  <c r="AF262" i="47"/>
  <c r="AM101" i="7"/>
  <c r="AF244" i="47"/>
  <c r="AF239" i="47"/>
  <c r="AF265" i="47"/>
  <c r="AF266" i="47"/>
  <c r="AF251" i="47"/>
  <c r="AF164" i="65" s="1"/>
  <c r="AW164" i="65" s="1"/>
  <c r="AF273" i="47"/>
  <c r="AM100" i="7"/>
  <c r="Y262" i="47"/>
  <c r="AF236" i="47"/>
  <c r="AF92" i="65" s="1"/>
  <c r="AM96" i="7"/>
  <c r="Y126" i="65" l="1"/>
  <c r="AF204" i="65"/>
  <c r="AF220" i="65"/>
  <c r="AF176" i="65"/>
  <c r="AF97" i="65"/>
  <c r="AF126" i="65"/>
  <c r="AF197" i="65"/>
  <c r="AW197" i="65" s="1"/>
  <c r="AF219" i="65"/>
  <c r="AW219" i="65" s="1"/>
  <c r="AF106" i="65"/>
  <c r="AW106" i="65" s="1"/>
  <c r="AF138" i="65"/>
  <c r="AW92" i="65"/>
  <c r="AM244" i="47"/>
  <c r="AM102" i="7"/>
  <c r="AM262" i="47"/>
  <c r="AM98" i="7"/>
  <c r="AF245" i="47"/>
  <c r="AM273" i="47"/>
  <c r="AM251" i="47"/>
  <c r="AM164" i="65" s="1"/>
  <c r="AX164" i="65" s="1"/>
  <c r="AM265" i="47"/>
  <c r="AM239" i="47"/>
  <c r="AM236" i="47"/>
  <c r="AM92" i="65" s="1"/>
  <c r="AY92" i="65" s="1"/>
  <c r="AM266" i="47"/>
  <c r="AM95" i="7"/>
  <c r="AM94" i="7"/>
  <c r="AM204" i="65" l="1"/>
  <c r="AM220" i="65"/>
  <c r="AM197" i="65"/>
  <c r="AT197" i="65" s="1"/>
  <c r="AM219" i="65"/>
  <c r="AX219" i="65" s="1"/>
  <c r="AM126" i="65"/>
  <c r="BA197" i="65"/>
  <c r="AM176" i="65"/>
  <c r="AM97" i="65"/>
  <c r="AM106" i="65"/>
  <c r="AX106" i="65" s="1"/>
  <c r="AM138" i="65"/>
  <c r="AY204" i="65"/>
  <c r="AY176" i="65"/>
  <c r="AY197" i="65"/>
  <c r="AY230" i="65"/>
  <c r="AY106" i="65"/>
  <c r="AX92" i="65"/>
  <c r="AM107" i="7"/>
  <c r="AU244" i="47"/>
  <c r="AM245" i="47"/>
  <c r="AM127" i="7" l="1"/>
  <c r="AM130" i="7" s="1"/>
  <c r="AN129" i="7" s="1"/>
  <c r="AY11" i="7"/>
  <c r="AT219" i="65"/>
  <c r="AQ219" i="65"/>
  <c r="AQ197" i="65"/>
  <c r="AX197" i="65"/>
  <c r="AX138" i="65"/>
  <c r="AW138" i="65"/>
  <c r="AV138" i="65"/>
  <c r="AU138" i="65"/>
  <c r="AY3" i="7"/>
  <c r="AY5" i="7" s="1"/>
  <c r="AY13" i="7" s="1"/>
  <c r="AM119" i="7"/>
  <c r="AM120" i="7" s="1"/>
  <c r="N84" i="47" l="1"/>
  <c r="K33" i="47"/>
  <c r="K18" i="65" l="1"/>
  <c r="K6" i="65"/>
  <c r="N66" i="65"/>
  <c r="N89" i="65"/>
  <c r="U84" i="47"/>
  <c r="R33" i="47"/>
  <c r="K34" i="47"/>
  <c r="U66" i="65" l="1"/>
  <c r="AU66" i="65" s="1"/>
  <c r="U89" i="65"/>
  <c r="AU89" i="65" s="1"/>
  <c r="K45" i="65"/>
  <c r="R18" i="65"/>
  <c r="R6" i="65"/>
  <c r="AB84" i="47"/>
  <c r="R34" i="47"/>
  <c r="Y33" i="47"/>
  <c r="AB66" i="65" l="1"/>
  <c r="AV66" i="65" s="1"/>
  <c r="AB89" i="65"/>
  <c r="Y18" i="65"/>
  <c r="Y6" i="65"/>
  <c r="R45" i="65"/>
  <c r="AI84" i="47"/>
  <c r="AF33" i="47"/>
  <c r="Y34" i="47"/>
  <c r="AV89" i="65" l="1"/>
  <c r="AI66" i="65"/>
  <c r="AW66" i="65" s="1"/>
  <c r="AI89" i="65"/>
  <c r="AX89" i="65" s="1"/>
  <c r="Y45" i="65"/>
  <c r="AF18" i="65"/>
  <c r="AF6" i="65"/>
  <c r="AU84" i="47"/>
  <c r="AF34" i="47"/>
  <c r="AM33" i="47"/>
  <c r="AW89" i="65" l="1"/>
  <c r="AT89" i="65"/>
  <c r="AT66" i="65"/>
  <c r="AX66" i="65"/>
  <c r="AQ66" i="65"/>
  <c r="AQ89" i="65"/>
  <c r="AM18" i="65"/>
  <c r="AM6" i="65"/>
  <c r="AF45" i="65"/>
  <c r="AM34" i="47"/>
  <c r="AM45" i="65" l="1"/>
  <c r="AY21" i="65"/>
  <c r="K251" i="47" l="1"/>
  <c r="K164" i="65" s="1"/>
  <c r="K236" i="47"/>
  <c r="K92" i="65" s="1"/>
  <c r="BA92" i="65" s="1"/>
  <c r="AT164" i="65" l="1"/>
  <c r="BA164" i="65"/>
  <c r="AQ164" i="65"/>
  <c r="K106" i="65"/>
  <c r="BA106" i="65" s="1"/>
  <c r="K138" i="65"/>
  <c r="AU92" i="65"/>
  <c r="AU106" i="65"/>
  <c r="AQ92" i="65"/>
  <c r="AT92" i="65"/>
  <c r="AU251" i="47"/>
  <c r="AU236" i="47"/>
  <c r="AQ106" i="65" l="1"/>
  <c r="AT106" i="65"/>
  <c r="BA138" i="65"/>
  <c r="AT138" i="65"/>
  <c r="AQ138" i="65"/>
  <c r="W16" i="43"/>
  <c r="L93" i="47" l="1"/>
  <c r="L14" i="65" s="1"/>
  <c r="M93" i="47"/>
  <c r="M14" i="65" s="1"/>
  <c r="AG16" i="43"/>
  <c r="T93" i="47" s="1"/>
  <c r="T14" i="65" s="1"/>
  <c r="O93" i="47"/>
  <c r="N95" i="47"/>
  <c r="V93" i="47" l="1"/>
  <c r="V28" i="65" s="1"/>
  <c r="S93" i="47"/>
  <c r="S14" i="65" s="1"/>
  <c r="AQ16" i="43"/>
  <c r="AA93" i="47" s="1"/>
  <c r="AA14" i="65" s="1"/>
  <c r="O28" i="65"/>
  <c r="U95" i="47"/>
  <c r="W33" i="43"/>
  <c r="L98" i="47" l="1"/>
  <c r="M98" i="47"/>
  <c r="AC93" i="47"/>
  <c r="AC28" i="65" s="1"/>
  <c r="AV28" i="65" s="1"/>
  <c r="Z93" i="47"/>
  <c r="Z14" i="65" s="1"/>
  <c r="BA16" i="43"/>
  <c r="AH93" i="47" s="1"/>
  <c r="AH14" i="65" s="1"/>
  <c r="AG33" i="43"/>
  <c r="T98" i="47" s="1"/>
  <c r="O98" i="47"/>
  <c r="AU28" i="65"/>
  <c r="BK16" i="43"/>
  <c r="AN93" i="47" s="1"/>
  <c r="AN14" i="65" s="1"/>
  <c r="AY14" i="65" s="1"/>
  <c r="AB95" i="47"/>
  <c r="N100" i="47"/>
  <c r="T18" i="65" l="1"/>
  <c r="M18" i="65"/>
  <c r="BA28" i="65"/>
  <c r="AJ93" i="47"/>
  <c r="AJ28" i="65" s="1"/>
  <c r="AX28" i="65" s="1"/>
  <c r="AG93" i="47"/>
  <c r="AG14" i="65" s="1"/>
  <c r="V98" i="47"/>
  <c r="S98" i="47"/>
  <c r="AQ33" i="43"/>
  <c r="R94" i="47"/>
  <c r="BP16" i="43"/>
  <c r="AI95" i="47"/>
  <c r="N94" i="47"/>
  <c r="U100" i="47"/>
  <c r="BA33" i="43" l="1"/>
  <c r="AH98" i="47" s="1"/>
  <c r="AA98" i="47"/>
  <c r="AT28" i="65"/>
  <c r="AU93" i="47"/>
  <c r="AW28" i="65"/>
  <c r="AJ98" i="47"/>
  <c r="AG98" i="47"/>
  <c r="AQ28" i="65"/>
  <c r="AC98" i="47"/>
  <c r="Z98" i="47"/>
  <c r="Y94" i="47"/>
  <c r="U94" i="47"/>
  <c r="BK33" i="43"/>
  <c r="AN98" i="47" s="1"/>
  <c r="AB100" i="47"/>
  <c r="AU95" i="47"/>
  <c r="AA18" i="65" l="1"/>
  <c r="AH18" i="65"/>
  <c r="AU98" i="47"/>
  <c r="AF94" i="47"/>
  <c r="AB94" i="47"/>
  <c r="BP33" i="43"/>
  <c r="AI100" i="47"/>
  <c r="AM94" i="47" l="1"/>
  <c r="AI94" i="47"/>
  <c r="AU100" i="47"/>
  <c r="AU94" i="47" l="1"/>
  <c r="K56" i="45" l="1"/>
  <c r="K55" i="45" l="1"/>
  <c r="K6" i="47" l="1"/>
  <c r="K32" i="65" l="1"/>
  <c r="K16" i="65"/>
  <c r="R6" i="47"/>
  <c r="K7" i="47"/>
  <c r="K35" i="65" l="1"/>
  <c r="K21" i="65"/>
  <c r="R32" i="65"/>
  <c r="R16" i="65"/>
  <c r="R7" i="47"/>
  <c r="Y6" i="47"/>
  <c r="K4" i="65" l="1"/>
  <c r="Y32" i="65"/>
  <c r="Y16" i="65"/>
  <c r="R21" i="65"/>
  <c r="Y7" i="47"/>
  <c r="Y21" i="65" l="1"/>
  <c r="AF7" i="47"/>
  <c r="AM6" i="47"/>
  <c r="AM32" i="65" l="1"/>
  <c r="AM16" i="65"/>
  <c r="AF21" i="65"/>
  <c r="AM7" i="47"/>
  <c r="AU6" i="47"/>
  <c r="AM21" i="65" l="1"/>
  <c r="AU7" i="47"/>
  <c r="K37" i="42" l="1"/>
  <c r="N32" i="47" l="1"/>
  <c r="N17" i="65" l="1"/>
  <c r="N5" i="65"/>
  <c r="N23" i="47"/>
  <c r="U32" i="47"/>
  <c r="U17" i="65" l="1"/>
  <c r="U5" i="65"/>
  <c r="N36" i="65"/>
  <c r="N24" i="47"/>
  <c r="N31" i="47"/>
  <c r="AB32" i="47"/>
  <c r="U23" i="47"/>
  <c r="N44" i="65" l="1"/>
  <c r="U36" i="65"/>
  <c r="AB17" i="65"/>
  <c r="AB5" i="65"/>
  <c r="U31" i="47"/>
  <c r="AI32" i="47"/>
  <c r="AB23" i="47"/>
  <c r="U24" i="47"/>
  <c r="U44" i="65" l="1"/>
  <c r="AB36" i="65"/>
  <c r="AI17" i="65"/>
  <c r="AI5" i="65"/>
  <c r="AI23" i="47"/>
  <c r="AB31" i="47"/>
  <c r="AB24" i="47"/>
  <c r="AB44" i="65" l="1"/>
  <c r="AI36" i="65"/>
  <c r="AU23" i="47"/>
  <c r="AI24" i="47"/>
  <c r="AI31" i="47"/>
  <c r="AI44" i="65" l="1"/>
  <c r="M54" i="42"/>
  <c r="F54" i="42" l="1"/>
  <c r="F23" i="64"/>
  <c r="W32" i="43"/>
  <c r="M97" i="47" s="1"/>
  <c r="M17" i="65" s="1"/>
  <c r="W53" i="56"/>
  <c r="AG53" i="56" s="1"/>
  <c r="AQ53" i="56" s="1"/>
  <c r="BA53" i="56" s="1"/>
  <c r="BK53" i="56" s="1"/>
  <c r="BP53" i="56" s="1"/>
  <c r="W54" i="56"/>
  <c r="AG54" i="56" s="1"/>
  <c r="AQ54" i="56" s="1"/>
  <c r="BA54" i="56" s="1"/>
  <c r="BK54" i="56" s="1"/>
  <c r="BP54" i="56" s="1"/>
  <c r="O97" i="47" l="1"/>
  <c r="L97" i="47"/>
  <c r="C23" i="64"/>
  <c r="K54" i="42"/>
  <c r="D23" i="64" s="1"/>
  <c r="AG32" i="43"/>
  <c r="T97" i="47" s="1"/>
  <c r="T17" i="65" s="1"/>
  <c r="W70" i="43"/>
  <c r="K25" i="43"/>
  <c r="V97" i="47" l="1"/>
  <c r="S97" i="47"/>
  <c r="R99" i="47"/>
  <c r="N99" i="47"/>
  <c r="K26" i="43"/>
  <c r="AG70" i="43"/>
  <c r="AQ32" i="43"/>
  <c r="AA97" i="47" s="1"/>
  <c r="AA17" i="65" s="1"/>
  <c r="AC97" i="47" l="1"/>
  <c r="Z97" i="47"/>
  <c r="N19" i="65"/>
  <c r="R19" i="65"/>
  <c r="Y99" i="47"/>
  <c r="U99" i="47"/>
  <c r="BA32" i="43"/>
  <c r="AH97" i="47" s="1"/>
  <c r="AH17" i="65" s="1"/>
  <c r="AQ70" i="43"/>
  <c r="AJ97" i="47" l="1"/>
  <c r="AG97" i="47"/>
  <c r="U19" i="65"/>
  <c r="Y19" i="65"/>
  <c r="AF99" i="47"/>
  <c r="AB99" i="47"/>
  <c r="BK32" i="43"/>
  <c r="AN97" i="47" s="1"/>
  <c r="BA70" i="43"/>
  <c r="AU97" i="47" l="1"/>
  <c r="AF19" i="65"/>
  <c r="AB19" i="65"/>
  <c r="AM99" i="47"/>
  <c r="AI99" i="47"/>
  <c r="BK70" i="43"/>
  <c r="BP32" i="43"/>
  <c r="BP70" i="43" s="1"/>
  <c r="AI19" i="65" l="1"/>
  <c r="AM19" i="65"/>
  <c r="AU99" i="47"/>
  <c r="K22" i="42" l="1"/>
  <c r="K23" i="42" l="1"/>
  <c r="W7" i="56" l="1"/>
  <c r="O130" i="47" s="1"/>
  <c r="W8" i="56"/>
  <c r="O29" i="65" l="1"/>
  <c r="AG8" i="56"/>
  <c r="O131" i="47"/>
  <c r="O30" i="65" s="1"/>
  <c r="R134" i="47"/>
  <c r="R119" i="47"/>
  <c r="N33" i="47"/>
  <c r="N19" i="47"/>
  <c r="N34" i="47"/>
  <c r="N36" i="47"/>
  <c r="N31" i="65" s="1"/>
  <c r="N42" i="47"/>
  <c r="N28" i="47"/>
  <c r="N13" i="65" s="1"/>
  <c r="N30" i="47"/>
  <c r="N40" i="47"/>
  <c r="N25" i="65" s="1"/>
  <c r="N39" i="47"/>
  <c r="N18" i="47"/>
  <c r="W70" i="56"/>
  <c r="W103" i="56"/>
  <c r="W104" i="56" s="1"/>
  <c r="AG7" i="56"/>
  <c r="V130" i="47" s="1"/>
  <c r="V29" i="65" s="1"/>
  <c r="N24" i="65" l="1"/>
  <c r="N48" i="65"/>
  <c r="N16" i="65"/>
  <c r="N18" i="65"/>
  <c r="N6" i="65"/>
  <c r="R15" i="65"/>
  <c r="AU29" i="65"/>
  <c r="N15" i="65"/>
  <c r="N43" i="65"/>
  <c r="N21" i="65"/>
  <c r="N45" i="65"/>
  <c r="R47" i="65"/>
  <c r="R35" i="65"/>
  <c r="AQ8" i="56"/>
  <c r="V131" i="47"/>
  <c r="R132" i="47"/>
  <c r="R11" i="65" s="1"/>
  <c r="Y134" i="47"/>
  <c r="R136" i="47"/>
  <c r="Y119" i="47"/>
  <c r="N22" i="47"/>
  <c r="U18" i="47"/>
  <c r="N25" i="47"/>
  <c r="U42" i="47"/>
  <c r="U34" i="47"/>
  <c r="N29" i="47"/>
  <c r="N14" i="65" s="1"/>
  <c r="N20" i="47"/>
  <c r="U30" i="47"/>
  <c r="N35" i="47"/>
  <c r="U40" i="47"/>
  <c r="U25" i="65" s="1"/>
  <c r="U36" i="47"/>
  <c r="U31" i="65" s="1"/>
  <c r="U19" i="47"/>
  <c r="U39" i="47"/>
  <c r="N41" i="47"/>
  <c r="N26" i="47"/>
  <c r="N27" i="47"/>
  <c r="N49" i="65" s="1"/>
  <c r="U28" i="47"/>
  <c r="U13" i="65" s="1"/>
  <c r="U33" i="47"/>
  <c r="AG70" i="56"/>
  <c r="AG103" i="56"/>
  <c r="AG104" i="56" s="1"/>
  <c r="AQ7" i="56"/>
  <c r="AC130" i="47" s="1"/>
  <c r="N50" i="65" l="1"/>
  <c r="N39" i="65"/>
  <c r="N33" i="65"/>
  <c r="V30" i="65"/>
  <c r="AU30" i="65" s="1"/>
  <c r="AC29" i="65"/>
  <c r="AV29" i="65" s="1"/>
  <c r="U24" i="65"/>
  <c r="U48" i="65"/>
  <c r="U15" i="65"/>
  <c r="U43" i="65"/>
  <c r="U16" i="65"/>
  <c r="Y15" i="65"/>
  <c r="N20" i="65"/>
  <c r="N38" i="65"/>
  <c r="U18" i="65"/>
  <c r="U6" i="65"/>
  <c r="Y47" i="65"/>
  <c r="Y35" i="65"/>
  <c r="R31" i="65"/>
  <c r="R49" i="65"/>
  <c r="R39" i="65"/>
  <c r="N22" i="65"/>
  <c r="N46" i="65"/>
  <c r="U21" i="65"/>
  <c r="U45" i="65"/>
  <c r="N47" i="65"/>
  <c r="N35" i="65"/>
  <c r="BA8" i="56"/>
  <c r="AC131" i="47"/>
  <c r="AF119" i="47"/>
  <c r="AF134" i="47"/>
  <c r="Y136" i="47"/>
  <c r="Y132" i="47"/>
  <c r="Y11" i="65" s="1"/>
  <c r="U27" i="47"/>
  <c r="U49" i="65" s="1"/>
  <c r="U35" i="47"/>
  <c r="U20" i="47"/>
  <c r="U29" i="47"/>
  <c r="U14" i="65" s="1"/>
  <c r="N21" i="47"/>
  <c r="AB33" i="47"/>
  <c r="AB39" i="47"/>
  <c r="AB28" i="47"/>
  <c r="AB13" i="65" s="1"/>
  <c r="U26" i="47"/>
  <c r="AB19" i="47"/>
  <c r="AB36" i="47"/>
  <c r="AB31" i="65" s="1"/>
  <c r="AB30" i="47"/>
  <c r="AB34" i="47"/>
  <c r="AB42" i="47"/>
  <c r="AB18" i="47"/>
  <c r="U25" i="47"/>
  <c r="U41" i="47"/>
  <c r="AB40" i="47"/>
  <c r="AB25" i="65" s="1"/>
  <c r="U22" i="47"/>
  <c r="BA7" i="56"/>
  <c r="AJ130" i="47" s="1"/>
  <c r="AQ70" i="56"/>
  <c r="AQ103" i="56"/>
  <c r="AQ104" i="56" s="1"/>
  <c r="AB16" i="65" l="1"/>
  <c r="AJ29" i="65"/>
  <c r="AX29" i="65" s="1"/>
  <c r="U20" i="65"/>
  <c r="U38" i="65"/>
  <c r="AB15" i="65"/>
  <c r="AB43" i="65"/>
  <c r="U47" i="65"/>
  <c r="U35" i="65"/>
  <c r="AB24" i="65"/>
  <c r="AB48" i="65"/>
  <c r="U39" i="65"/>
  <c r="U33" i="65"/>
  <c r="Y49" i="65"/>
  <c r="Y39" i="65"/>
  <c r="AB18" i="65"/>
  <c r="AB6" i="65"/>
  <c r="U22" i="65"/>
  <c r="U46" i="65"/>
  <c r="AF47" i="65"/>
  <c r="AF35" i="65"/>
  <c r="BA29" i="65"/>
  <c r="AB21" i="65"/>
  <c r="AB45" i="65"/>
  <c r="U50" i="65"/>
  <c r="N40" i="65"/>
  <c r="N34" i="65"/>
  <c r="AF15" i="65"/>
  <c r="AC30" i="65"/>
  <c r="Y31" i="65"/>
  <c r="BK8" i="56"/>
  <c r="BP8" i="56" s="1"/>
  <c r="AJ131" i="47"/>
  <c r="AJ30" i="65" s="1"/>
  <c r="AX30" i="65" s="1"/>
  <c r="AU130" i="47"/>
  <c r="AM119" i="47"/>
  <c r="AF136" i="47"/>
  <c r="AF132" i="47"/>
  <c r="AF11" i="65" s="1"/>
  <c r="AM134" i="47"/>
  <c r="AI28" i="47"/>
  <c r="AI13" i="65" s="1"/>
  <c r="AB35" i="47"/>
  <c r="AB20" i="47"/>
  <c r="AI39" i="47"/>
  <c r="AI40" i="47"/>
  <c r="AI34" i="47"/>
  <c r="AI30" i="47"/>
  <c r="AI19" i="47"/>
  <c r="AB26" i="47"/>
  <c r="AI33" i="47"/>
  <c r="AB29" i="47"/>
  <c r="AB14" i="65" s="1"/>
  <c r="AB22" i="47"/>
  <c r="U21" i="47"/>
  <c r="AI18" i="47"/>
  <c r="AU18" i="47" s="1"/>
  <c r="AB41" i="47"/>
  <c r="AB27" i="47"/>
  <c r="AB49" i="65" s="1"/>
  <c r="AB25" i="47"/>
  <c r="AI42" i="47"/>
  <c r="AI36" i="47"/>
  <c r="AI31" i="65" s="1"/>
  <c r="BK7" i="56"/>
  <c r="BA70" i="56"/>
  <c r="BA103" i="56"/>
  <c r="BA104" i="56" s="1"/>
  <c r="AW29" i="65" l="1"/>
  <c r="AW30" i="65"/>
  <c r="AV30" i="65"/>
  <c r="AT30" i="65"/>
  <c r="AT29" i="65"/>
  <c r="AQ29" i="65"/>
  <c r="U40" i="65"/>
  <c r="U34" i="65"/>
  <c r="AB47" i="65"/>
  <c r="AB35" i="65"/>
  <c r="AI24" i="65"/>
  <c r="AI48" i="65"/>
  <c r="AM47" i="65"/>
  <c r="AM35" i="65"/>
  <c r="BA30" i="65"/>
  <c r="AI15" i="65"/>
  <c r="AI43" i="65"/>
  <c r="AQ30" i="65"/>
  <c r="AI16" i="65"/>
  <c r="AI18" i="65"/>
  <c r="AI6" i="65"/>
  <c r="AI21" i="65"/>
  <c r="AI45" i="65"/>
  <c r="AB22" i="65"/>
  <c r="AB46" i="65"/>
  <c r="AF49" i="65"/>
  <c r="AF39" i="65"/>
  <c r="AF31" i="65"/>
  <c r="AB39" i="65"/>
  <c r="AB33" i="65"/>
  <c r="AB20" i="65"/>
  <c r="AB38" i="65"/>
  <c r="AB50" i="65"/>
  <c r="AM15" i="65"/>
  <c r="AU131" i="47"/>
  <c r="AI25" i="65"/>
  <c r="AM132" i="47"/>
  <c r="AM11" i="65" s="1"/>
  <c r="AM136" i="47"/>
  <c r="AU42" i="47"/>
  <c r="AI29" i="47"/>
  <c r="AI14" i="65" s="1"/>
  <c r="AI27" i="47"/>
  <c r="AI49" i="65" s="1"/>
  <c r="N86" i="47"/>
  <c r="AI35" i="47"/>
  <c r="AI41" i="47"/>
  <c r="AI20" i="47"/>
  <c r="AB21" i="47"/>
  <c r="AI25" i="47"/>
  <c r="AI26" i="47"/>
  <c r="AI22" i="47"/>
  <c r="AU19" i="47"/>
  <c r="BP7" i="56"/>
  <c r="BK70" i="56"/>
  <c r="AI50" i="65" l="1"/>
  <c r="AI47" i="65"/>
  <c r="AI35" i="65"/>
  <c r="AB40" i="65"/>
  <c r="AB34" i="65"/>
  <c r="N42" i="65"/>
  <c r="N8" i="65"/>
  <c r="AM49" i="65"/>
  <c r="AM39" i="65"/>
  <c r="AI39" i="65"/>
  <c r="AI33" i="65"/>
  <c r="AM31" i="65"/>
  <c r="AI20" i="65"/>
  <c r="AI38" i="65"/>
  <c r="AI22" i="65"/>
  <c r="AI46" i="65"/>
  <c r="AY11" i="65"/>
  <c r="AU26" i="47"/>
  <c r="AU27" i="47"/>
  <c r="U86" i="47"/>
  <c r="AU22" i="47"/>
  <c r="AI21" i="47"/>
  <c r="BP70" i="56"/>
  <c r="U42" i="65" l="1"/>
  <c r="U8" i="65"/>
  <c r="AI40" i="65"/>
  <c r="AI34" i="65"/>
  <c r="R85" i="47"/>
  <c r="N85" i="47"/>
  <c r="AB86" i="47"/>
  <c r="N13" i="47"/>
  <c r="N41" i="65" l="1"/>
  <c r="N7" i="65"/>
  <c r="R41" i="65"/>
  <c r="R7" i="65"/>
  <c r="N37" i="65"/>
  <c r="N27" i="65"/>
  <c r="AB42" i="65"/>
  <c r="AB8" i="65"/>
  <c r="Y85" i="47"/>
  <c r="U13" i="47"/>
  <c r="AI86" i="47"/>
  <c r="U85" i="47"/>
  <c r="R4" i="65" l="1"/>
  <c r="U41" i="65"/>
  <c r="U7" i="65"/>
  <c r="AI42" i="65"/>
  <c r="AI8" i="65"/>
  <c r="U37" i="65"/>
  <c r="U27" i="65"/>
  <c r="Y41" i="65"/>
  <c r="Y7" i="65"/>
  <c r="AF85" i="47"/>
  <c r="AB13" i="47"/>
  <c r="N12" i="47"/>
  <c r="AB85" i="47"/>
  <c r="Y4" i="65" l="1"/>
  <c r="AB41" i="65"/>
  <c r="AB7" i="65"/>
  <c r="N10" i="65"/>
  <c r="N26" i="65"/>
  <c r="AB37" i="65"/>
  <c r="AB27" i="65"/>
  <c r="AF41" i="65"/>
  <c r="AF7" i="65"/>
  <c r="AM85" i="47"/>
  <c r="U12" i="47"/>
  <c r="AI85" i="47"/>
  <c r="AI13" i="47"/>
  <c r="AF4" i="65" l="1"/>
  <c r="U10" i="65"/>
  <c r="U26" i="65"/>
  <c r="AM41" i="65"/>
  <c r="AM7" i="65"/>
  <c r="AI37" i="65"/>
  <c r="AI27" i="65"/>
  <c r="AI41" i="65"/>
  <c r="AI7" i="65"/>
  <c r="AB12" i="47"/>
  <c r="AU13" i="47"/>
  <c r="AM4" i="65" l="1"/>
  <c r="AB10" i="65"/>
  <c r="AB26" i="65"/>
  <c r="AI12" i="47"/>
  <c r="AI10" i="65" l="1"/>
  <c r="AI26" i="65"/>
  <c r="K117" i="45" l="1"/>
  <c r="T245" i="47" l="1"/>
  <c r="AA245" i="47"/>
  <c r="M245" i="47"/>
  <c r="AH245" i="47"/>
  <c r="AH273" i="47"/>
  <c r="AH255" i="47"/>
  <c r="AH168" i="65" s="1"/>
  <c r="T272" i="47"/>
  <c r="T256" i="47"/>
  <c r="T209" i="65" s="1"/>
  <c r="AH256" i="47"/>
  <c r="AH209" i="65" s="1"/>
  <c r="M271" i="47"/>
  <c r="AU186" i="47"/>
  <c r="AH239" i="47"/>
  <c r="AH176" i="65" s="1"/>
  <c r="T273" i="47"/>
  <c r="AA273" i="47"/>
  <c r="M272" i="47"/>
  <c r="M256" i="47"/>
  <c r="M209" i="65" s="1"/>
  <c r="AA271" i="47"/>
  <c r="M255" i="47"/>
  <c r="M168" i="65" s="1"/>
  <c r="AH272" i="47"/>
  <c r="AA256" i="47"/>
  <c r="AA209" i="65" s="1"/>
  <c r="T271" i="47"/>
  <c r="M273" i="47"/>
  <c r="T255" i="47"/>
  <c r="T168" i="65" s="1"/>
  <c r="AA255" i="47"/>
  <c r="AA168" i="65" s="1"/>
  <c r="AA272" i="47"/>
  <c r="AH271" i="47"/>
  <c r="AA99" i="65" l="1"/>
  <c r="AH97" i="65"/>
  <c r="AH240" i="65"/>
  <c r="AH225" i="65"/>
  <c r="M233" i="65"/>
  <c r="M171" i="65"/>
  <c r="T233" i="65"/>
  <c r="T171" i="65"/>
  <c r="AA240" i="65"/>
  <c r="AA225" i="65"/>
  <c r="T239" i="65"/>
  <c r="T224" i="65"/>
  <c r="M238" i="65"/>
  <c r="M223" i="65"/>
  <c r="AA204" i="65"/>
  <c r="AA220" i="65"/>
  <c r="T238" i="65"/>
  <c r="T223" i="65"/>
  <c r="T204" i="65"/>
  <c r="T220" i="65"/>
  <c r="M204" i="65"/>
  <c r="M220" i="65"/>
  <c r="AA233" i="65"/>
  <c r="AA171" i="65"/>
  <c r="AH204" i="65"/>
  <c r="AH220" i="65"/>
  <c r="M240" i="65"/>
  <c r="M225" i="65"/>
  <c r="M239" i="65"/>
  <c r="M224" i="65"/>
  <c r="T240" i="65"/>
  <c r="T225" i="65"/>
  <c r="AH238" i="65"/>
  <c r="AH223" i="65"/>
  <c r="AH239" i="65"/>
  <c r="AH224" i="65"/>
  <c r="T99" i="65"/>
  <c r="AA238" i="65"/>
  <c r="AA223" i="65"/>
  <c r="AH99" i="65"/>
  <c r="AA239" i="65"/>
  <c r="AA224" i="65"/>
  <c r="AH233" i="65"/>
  <c r="AH171" i="65"/>
  <c r="M99" i="65"/>
  <c r="T117" i="65"/>
  <c r="T141" i="65"/>
  <c r="M120" i="65"/>
  <c r="M144" i="65"/>
  <c r="M117" i="65"/>
  <c r="M141" i="65"/>
  <c r="AA120" i="65"/>
  <c r="AA144" i="65"/>
  <c r="AH117" i="65"/>
  <c r="AH141" i="65"/>
  <c r="T120" i="65"/>
  <c r="T144" i="65"/>
  <c r="AH120" i="65"/>
  <c r="AH144" i="65"/>
  <c r="AA117" i="65"/>
  <c r="AA141" i="65"/>
  <c r="N255" i="47"/>
  <c r="N168" i="65" s="1"/>
  <c r="N239" i="47"/>
  <c r="N176" i="65" s="1"/>
  <c r="N273" i="47"/>
  <c r="N266" i="47"/>
  <c r="N270" i="47"/>
  <c r="N238" i="65" l="1"/>
  <c r="N223" i="65"/>
  <c r="N204" i="65"/>
  <c r="N220" i="65"/>
  <c r="N120" i="65"/>
  <c r="N144" i="65"/>
  <c r="R117" i="65"/>
  <c r="R141" i="65"/>
  <c r="N245" i="47"/>
  <c r="R272" i="47"/>
  <c r="U266" i="47"/>
  <c r="U239" i="47"/>
  <c r="U176" i="65" s="1"/>
  <c r="U270" i="47"/>
  <c r="U255" i="47"/>
  <c r="U168" i="65" s="1"/>
  <c r="AU168" i="65" s="1"/>
  <c r="U273" i="47"/>
  <c r="U238" i="65" l="1"/>
  <c r="AU238" i="65" s="1"/>
  <c r="U223" i="65"/>
  <c r="R240" i="65"/>
  <c r="R225" i="65"/>
  <c r="U204" i="65"/>
  <c r="AU204" i="65" s="1"/>
  <c r="U220" i="65"/>
  <c r="AU220" i="65" s="1"/>
  <c r="R99" i="65"/>
  <c r="U120" i="65"/>
  <c r="U144" i="65"/>
  <c r="AU144" i="65" s="1"/>
  <c r="Y117" i="65"/>
  <c r="Y141" i="65"/>
  <c r="U245" i="47"/>
  <c r="Y272" i="47"/>
  <c r="AB255" i="47"/>
  <c r="AB168" i="65" s="1"/>
  <c r="AB273" i="47"/>
  <c r="AB239" i="47"/>
  <c r="AB176" i="65" s="1"/>
  <c r="AB270" i="47"/>
  <c r="AB266" i="47"/>
  <c r="AU223" i="65" l="1"/>
  <c r="AU120" i="65"/>
  <c r="AB238" i="65"/>
  <c r="AV238" i="65" s="1"/>
  <c r="AB223" i="65"/>
  <c r="Y240" i="65"/>
  <c r="Y225" i="65"/>
  <c r="AB204" i="65"/>
  <c r="AV204" i="65" s="1"/>
  <c r="AB220" i="65"/>
  <c r="AV220" i="65" s="1"/>
  <c r="AV168" i="65"/>
  <c r="Y99" i="65"/>
  <c r="AB120" i="65"/>
  <c r="AV120" i="65" s="1"/>
  <c r="AB144" i="65"/>
  <c r="AV144" i="65" s="1"/>
  <c r="AF117" i="65"/>
  <c r="AF141" i="65"/>
  <c r="AB245" i="47"/>
  <c r="AF272" i="47"/>
  <c r="AI270" i="47"/>
  <c r="AI255" i="47"/>
  <c r="AI168" i="65" s="1"/>
  <c r="AT168" i="65" s="1"/>
  <c r="AI239" i="47"/>
  <c r="AI176" i="65" s="1"/>
  <c r="AX176" i="65" s="1"/>
  <c r="AI266" i="47"/>
  <c r="AI273" i="47"/>
  <c r="AW168" i="65" l="1"/>
  <c r="AV223" i="65"/>
  <c r="AX168" i="65"/>
  <c r="AQ168" i="65"/>
  <c r="AI204" i="65"/>
  <c r="AW204" i="65" s="1"/>
  <c r="AI220" i="65"/>
  <c r="AX220" i="65" s="1"/>
  <c r="AF240" i="65"/>
  <c r="AF225" i="65"/>
  <c r="AI238" i="65"/>
  <c r="AW238" i="65" s="1"/>
  <c r="AI223" i="65"/>
  <c r="AT223" i="65" s="1"/>
  <c r="AF99" i="65"/>
  <c r="BA168" i="65"/>
  <c r="AI120" i="65"/>
  <c r="BA120" i="65" s="1"/>
  <c r="AI144" i="65"/>
  <c r="AT144" i="65" s="1"/>
  <c r="AM117" i="65"/>
  <c r="AM141" i="65"/>
  <c r="AY117" i="65"/>
  <c r="AI245" i="47"/>
  <c r="AM272" i="47"/>
  <c r="AU255" i="47"/>
  <c r="AU273" i="47"/>
  <c r="AW120" i="65" l="1"/>
  <c r="AW220" i="65"/>
  <c r="AW144" i="65"/>
  <c r="AW223" i="65"/>
  <c r="AT120" i="65"/>
  <c r="AT204" i="65"/>
  <c r="AT238" i="65"/>
  <c r="AT220" i="65"/>
  <c r="AQ204" i="65"/>
  <c r="AX238" i="65"/>
  <c r="AX204" i="65"/>
  <c r="AQ238" i="65"/>
  <c r="AQ220" i="65"/>
  <c r="AX223" i="65"/>
  <c r="AQ223" i="65"/>
  <c r="AM240" i="65"/>
  <c r="AM225" i="65"/>
  <c r="AM99" i="65"/>
  <c r="AX120" i="65"/>
  <c r="AQ120" i="65"/>
  <c r="AX144" i="65"/>
  <c r="BA144" i="65"/>
  <c r="AQ144" i="65"/>
  <c r="AY99" i="65"/>
  <c r="AY240" i="65"/>
  <c r="AU245" i="47"/>
  <c r="AH262" i="47" l="1"/>
  <c r="AA262" i="47"/>
  <c r="T262" i="47"/>
  <c r="M262" i="47"/>
  <c r="AA126" i="65" l="1"/>
  <c r="AH126" i="65"/>
  <c r="M126" i="65"/>
  <c r="T126" i="65"/>
  <c r="N262" i="47"/>
  <c r="N126" i="65" l="1"/>
  <c r="U262" i="47"/>
  <c r="U126" i="65" l="1"/>
  <c r="AU126" i="65" s="1"/>
  <c r="AB262" i="47"/>
  <c r="AB126" i="65" l="1"/>
  <c r="AI262" i="47"/>
  <c r="AI126" i="65" l="1"/>
  <c r="AT126" i="65" s="1"/>
  <c r="AV126" i="65"/>
  <c r="AU262" i="47"/>
  <c r="AW126" i="65" l="1"/>
  <c r="BA126" i="65"/>
  <c r="AX126" i="65"/>
  <c r="AQ126" i="65"/>
  <c r="CB46" i="42"/>
  <c r="M6" i="42"/>
  <c r="BQ46" i="42"/>
  <c r="BB1" i="42" s="1"/>
  <c r="BQ109" i="25" l="1"/>
  <c r="AV107" i="7"/>
  <c r="AV5" i="7" s="1"/>
  <c r="N37" i="47" l="1"/>
  <c r="N32" i="65" s="1"/>
  <c r="N4" i="65" s="1"/>
  <c r="U37" i="47" l="1"/>
  <c r="U32" i="65" s="1"/>
  <c r="U4" i="65" s="1"/>
  <c r="AB37" i="47" l="1"/>
  <c r="AB32" i="65" s="1"/>
  <c r="AB4" i="65" s="1"/>
  <c r="AI37" i="47" l="1"/>
  <c r="AI32" i="65" s="1"/>
  <c r="AI4" i="65" s="1"/>
  <c r="AU37" i="47" l="1"/>
  <c r="W20" i="43" l="1"/>
  <c r="L86" i="47" l="1"/>
  <c r="L8" i="65" s="1"/>
  <c r="M86" i="47"/>
  <c r="M8" i="65" s="1"/>
  <c r="AG20" i="43"/>
  <c r="O86" i="47"/>
  <c r="K113" i="45"/>
  <c r="S86" i="47" l="1"/>
  <c r="S8" i="65" s="1"/>
  <c r="T86" i="47"/>
  <c r="T8" i="65" s="1"/>
  <c r="AQ20" i="43"/>
  <c r="V86" i="47"/>
  <c r="K18" i="42"/>
  <c r="Z86" i="47" l="1"/>
  <c r="Z8" i="65" s="1"/>
  <c r="AA86" i="47"/>
  <c r="AA8" i="65" s="1"/>
  <c r="BA20" i="43"/>
  <c r="AC86" i="47"/>
  <c r="AG86" i="47" l="1"/>
  <c r="AG8" i="65" s="1"/>
  <c r="AH86" i="47"/>
  <c r="AH8" i="65" s="1"/>
  <c r="BK20" i="43"/>
  <c r="AJ86" i="47"/>
  <c r="BP20" i="43" l="1"/>
  <c r="AN86" i="47"/>
  <c r="AN8" i="65" s="1"/>
  <c r="AY8" i="65" s="1"/>
  <c r="AU86" i="47" l="1"/>
  <c r="K16" i="42"/>
  <c r="K15" i="42"/>
  <c r="K17" i="42"/>
  <c r="W113" i="45" l="1"/>
  <c r="AG113" i="45" s="1"/>
  <c r="AQ113" i="45" s="1"/>
  <c r="BA113" i="45" s="1"/>
  <c r="BK113" i="45" s="1"/>
  <c r="BP113" i="45" s="1"/>
  <c r="W19" i="43" l="1"/>
  <c r="M85" i="47" s="1"/>
  <c r="M7" i="65" s="1"/>
  <c r="O85" i="47" l="1"/>
  <c r="L85" i="47"/>
  <c r="L7" i="65" s="1"/>
  <c r="AG19" i="43"/>
  <c r="T85" i="47" s="1"/>
  <c r="T7" i="65" s="1"/>
  <c r="W67" i="43"/>
  <c r="V85" i="47" l="1"/>
  <c r="S85" i="47"/>
  <c r="S7" i="65" s="1"/>
  <c r="AQ19" i="43"/>
  <c r="AA85" i="47" s="1"/>
  <c r="AA7" i="65" s="1"/>
  <c r="AG67" i="43"/>
  <c r="AC85" i="47" l="1"/>
  <c r="Z85" i="47"/>
  <c r="Z7" i="65" s="1"/>
  <c r="AQ67" i="43"/>
  <c r="BA19" i="43"/>
  <c r="AH85" i="47" s="1"/>
  <c r="AH7" i="65" s="1"/>
  <c r="AJ85" i="47" l="1"/>
  <c r="AG85" i="47"/>
  <c r="AG7" i="65" s="1"/>
  <c r="BK19" i="43"/>
  <c r="AN85" i="47" s="1"/>
  <c r="AN7" i="65" s="1"/>
  <c r="AY7" i="65" s="1"/>
  <c r="BA67" i="43"/>
  <c r="AU85" i="47" l="1"/>
  <c r="BP19" i="43"/>
  <c r="BK67" i="43"/>
  <c r="BP67" i="43" l="1"/>
  <c r="W36" i="56" l="1"/>
  <c r="W37" i="56"/>
  <c r="L137" i="47" l="1"/>
  <c r="M137" i="47"/>
  <c r="L136" i="47"/>
  <c r="L39" i="65" s="1"/>
  <c r="M136" i="47"/>
  <c r="M39" i="65" s="1"/>
  <c r="O32" i="47"/>
  <c r="O5" i="65" s="1"/>
  <c r="AG37" i="56"/>
  <c r="O137" i="47"/>
  <c r="O39" i="47"/>
  <c r="O36" i="47"/>
  <c r="O136" i="47"/>
  <c r="W76" i="56"/>
  <c r="AG36" i="56"/>
  <c r="O33" i="47"/>
  <c r="O6" i="65" s="1"/>
  <c r="O38" i="47"/>
  <c r="O20" i="47"/>
  <c r="O41" i="47"/>
  <c r="O21" i="47"/>
  <c r="O40" i="47"/>
  <c r="S136" i="47" l="1"/>
  <c r="T136" i="47"/>
  <c r="S137" i="47"/>
  <c r="T137" i="47"/>
  <c r="O121" i="47"/>
  <c r="W22" i="56"/>
  <c r="V21" i="47"/>
  <c r="V20" i="47"/>
  <c r="V38" i="47"/>
  <c r="O18" i="65"/>
  <c r="O49" i="65"/>
  <c r="AQ37" i="56"/>
  <c r="V137" i="47"/>
  <c r="O17" i="65"/>
  <c r="V40" i="47"/>
  <c r="O39" i="65"/>
  <c r="V33" i="47"/>
  <c r="V39" i="47"/>
  <c r="O28" i="47"/>
  <c r="O41" i="65" s="1"/>
  <c r="O34" i="47"/>
  <c r="O45" i="65" s="1"/>
  <c r="O30" i="47"/>
  <c r="O43" i="65" s="1"/>
  <c r="V41" i="47"/>
  <c r="V136" i="47"/>
  <c r="AG76" i="56"/>
  <c r="AQ36" i="56"/>
  <c r="V36" i="47"/>
  <c r="O12" i="47"/>
  <c r="O26" i="65" s="1"/>
  <c r="O40" i="65"/>
  <c r="O50" i="65"/>
  <c r="V32" i="47"/>
  <c r="V49" i="65" l="1"/>
  <c r="Z136" i="47"/>
  <c r="Z39" i="65" s="1"/>
  <c r="AA136" i="47"/>
  <c r="AA39" i="65" s="1"/>
  <c r="Z137" i="47"/>
  <c r="AA137" i="47"/>
  <c r="L135" i="47"/>
  <c r="L36" i="65" s="1"/>
  <c r="M135" i="47"/>
  <c r="M36" i="65" s="1"/>
  <c r="V50" i="65"/>
  <c r="V17" i="65"/>
  <c r="V5" i="65"/>
  <c r="V18" i="65"/>
  <c r="V6" i="65"/>
  <c r="V39" i="65"/>
  <c r="V40" i="65"/>
  <c r="O11" i="47"/>
  <c r="O25" i="65" s="1"/>
  <c r="W21" i="56"/>
  <c r="V12" i="47"/>
  <c r="V10" i="65" s="1"/>
  <c r="O21" i="65"/>
  <c r="AC33" i="47"/>
  <c r="O122" i="47"/>
  <c r="V34" i="47"/>
  <c r="AC40" i="47"/>
  <c r="AC137" i="47"/>
  <c r="BA37" i="56"/>
  <c r="AC20" i="47"/>
  <c r="AC21" i="47"/>
  <c r="V121" i="47"/>
  <c r="V7" i="65" s="1"/>
  <c r="O120" i="47"/>
  <c r="AC32" i="47"/>
  <c r="AC36" i="47"/>
  <c r="V30" i="47"/>
  <c r="O119" i="47"/>
  <c r="O15" i="65" s="1"/>
  <c r="AC38" i="47"/>
  <c r="O135" i="47"/>
  <c r="O36" i="65" s="1"/>
  <c r="AG22" i="56"/>
  <c r="O7" i="65"/>
  <c r="O133" i="47"/>
  <c r="O10" i="65"/>
  <c r="AC136" i="47"/>
  <c r="AQ76" i="56"/>
  <c r="BA36" i="56"/>
  <c r="AC41" i="47"/>
  <c r="V28" i="47"/>
  <c r="AC39" i="47"/>
  <c r="O35" i="47"/>
  <c r="O46" i="65" s="1"/>
  <c r="AG136" i="47" l="1"/>
  <c r="AG39" i="65" s="1"/>
  <c r="AH136" i="47"/>
  <c r="AH39" i="65" s="1"/>
  <c r="S135" i="47"/>
  <c r="S36" i="65" s="1"/>
  <c r="T135" i="47"/>
  <c r="T36" i="65" s="1"/>
  <c r="AG137" i="47"/>
  <c r="AH137" i="47"/>
  <c r="L134" i="47"/>
  <c r="L35" i="65" s="1"/>
  <c r="M134" i="47"/>
  <c r="M35" i="65" s="1"/>
  <c r="AC49" i="65"/>
  <c r="V41" i="65"/>
  <c r="V43" i="65"/>
  <c r="V26" i="65"/>
  <c r="AC17" i="65"/>
  <c r="AC5" i="65"/>
  <c r="V21" i="65"/>
  <c r="V45" i="65"/>
  <c r="AC18" i="65"/>
  <c r="AC6" i="65"/>
  <c r="O22" i="65"/>
  <c r="AJ39" i="47"/>
  <c r="V133" i="47"/>
  <c r="V12" i="65" s="1"/>
  <c r="AU7" i="65"/>
  <c r="AJ38" i="47"/>
  <c r="AJ32" i="47"/>
  <c r="AJ5" i="65" s="1"/>
  <c r="AC40" i="65"/>
  <c r="AC39" i="65"/>
  <c r="AJ40" i="47"/>
  <c r="AC34" i="47"/>
  <c r="V122" i="47"/>
  <c r="V8" i="65" s="1"/>
  <c r="AC12" i="47"/>
  <c r="AC26" i="65" s="1"/>
  <c r="O9" i="65"/>
  <c r="O31" i="47"/>
  <c r="O44" i="65" s="1"/>
  <c r="V135" i="47"/>
  <c r="AQ22" i="56"/>
  <c r="V119" i="47"/>
  <c r="V15" i="65" s="1"/>
  <c r="V120" i="47"/>
  <c r="AJ21" i="47"/>
  <c r="AJ33" i="47"/>
  <c r="AJ6" i="65" s="1"/>
  <c r="V11" i="47"/>
  <c r="AJ41" i="47"/>
  <c r="O48" i="65"/>
  <c r="AJ36" i="47"/>
  <c r="O29" i="47"/>
  <c r="O42" i="65" s="1"/>
  <c r="O32" i="65"/>
  <c r="AC121" i="47"/>
  <c r="BK37" i="56"/>
  <c r="AJ137" i="47"/>
  <c r="O134" i="47"/>
  <c r="O35" i="65" s="1"/>
  <c r="W73" i="56"/>
  <c r="AG21" i="56"/>
  <c r="O24" i="47"/>
  <c r="O37" i="65" s="1"/>
  <c r="V35" i="47"/>
  <c r="AC28" i="47"/>
  <c r="AJ136" i="47"/>
  <c r="BK36" i="56"/>
  <c r="AN136" i="47" s="1"/>
  <c r="AN39" i="65" s="1"/>
  <c r="AY39" i="65" s="1"/>
  <c r="BA76" i="56"/>
  <c r="AU10" i="65"/>
  <c r="O12" i="65"/>
  <c r="AC30" i="47"/>
  <c r="AC43" i="65" s="1"/>
  <c r="AJ20" i="47"/>
  <c r="AC50" i="65"/>
  <c r="O8" i="65"/>
  <c r="Z135" i="47" l="1"/>
  <c r="Z36" i="65" s="1"/>
  <c r="AA135" i="47"/>
  <c r="AA36" i="65" s="1"/>
  <c r="S134" i="47"/>
  <c r="S35" i="65" s="1"/>
  <c r="T134" i="47"/>
  <c r="T35" i="65" s="1"/>
  <c r="AJ49" i="65"/>
  <c r="BP37" i="56"/>
  <c r="AN137" i="47"/>
  <c r="AU137" i="47" s="1"/>
  <c r="V32" i="65"/>
  <c r="AJ50" i="65"/>
  <c r="AJ39" i="65"/>
  <c r="AW39" i="65" s="1"/>
  <c r="AC41" i="65"/>
  <c r="V9" i="65"/>
  <c r="AU9" i="65" s="1"/>
  <c r="V25" i="65"/>
  <c r="V22" i="65"/>
  <c r="AU22" i="65" s="1"/>
  <c r="V46" i="65"/>
  <c r="AJ40" i="65"/>
  <c r="V48" i="65"/>
  <c r="V36" i="65"/>
  <c r="AU36" i="65" s="1"/>
  <c r="AC21" i="65"/>
  <c r="AC45" i="65"/>
  <c r="AJ28" i="47"/>
  <c r="V24" i="47"/>
  <c r="AJ121" i="47"/>
  <c r="AJ7" i="65" s="1"/>
  <c r="AC11" i="47"/>
  <c r="AC25" i="65" s="1"/>
  <c r="AC119" i="47"/>
  <c r="AC15" i="65" s="1"/>
  <c r="V31" i="47"/>
  <c r="AC122" i="47"/>
  <c r="AJ17" i="65"/>
  <c r="AJ30" i="47"/>
  <c r="AU12" i="65"/>
  <c r="AC35" i="47"/>
  <c r="O19" i="65"/>
  <c r="O47" i="65"/>
  <c r="AC7" i="65"/>
  <c r="AV7" i="65" s="1"/>
  <c r="AU136" i="47"/>
  <c r="AC135" i="47"/>
  <c r="AC36" i="65" s="1"/>
  <c r="BA22" i="56"/>
  <c r="AJ12" i="47"/>
  <c r="AJ10" i="65" s="1"/>
  <c r="AX10" i="65" s="1"/>
  <c r="AC133" i="47"/>
  <c r="O25" i="47"/>
  <c r="O38" i="65" s="1"/>
  <c r="BP36" i="56"/>
  <c r="BK76" i="56"/>
  <c r="O14" i="65"/>
  <c r="AC10" i="65"/>
  <c r="AV10" i="65" s="1"/>
  <c r="AJ34" i="47"/>
  <c r="AJ45" i="65" s="1"/>
  <c r="AU8" i="65"/>
  <c r="O132" i="47"/>
  <c r="O31" i="65" s="1"/>
  <c r="V134" i="47"/>
  <c r="AQ21" i="56"/>
  <c r="AG73" i="56"/>
  <c r="V29" i="47"/>
  <c r="AJ18" i="65"/>
  <c r="AC120" i="47"/>
  <c r="O16" i="65"/>
  <c r="Z134" i="47" l="1"/>
  <c r="Z35" i="65" s="1"/>
  <c r="AA134" i="47"/>
  <c r="AA35" i="65" s="1"/>
  <c r="AG135" i="47"/>
  <c r="AG36" i="65" s="1"/>
  <c r="AH135" i="47"/>
  <c r="AH36" i="65" s="1"/>
  <c r="BP76" i="56"/>
  <c r="AT10" i="65"/>
  <c r="AX39" i="65"/>
  <c r="AT7" i="65"/>
  <c r="V14" i="65"/>
  <c r="AU14" i="65" s="1"/>
  <c r="V42" i="65"/>
  <c r="V19" i="65"/>
  <c r="V37" i="65"/>
  <c r="AV36" i="65"/>
  <c r="AJ43" i="65"/>
  <c r="V16" i="65"/>
  <c r="V44" i="65"/>
  <c r="AJ41" i="65"/>
  <c r="AJ26" i="65"/>
  <c r="V47" i="65"/>
  <c r="V35" i="65"/>
  <c r="AU35" i="65" s="1"/>
  <c r="AC22" i="65"/>
  <c r="AV22" i="65" s="1"/>
  <c r="AC46" i="65"/>
  <c r="V132" i="47"/>
  <c r="AC48" i="65"/>
  <c r="AC8" i="65"/>
  <c r="AV8" i="65" s="1"/>
  <c r="AJ120" i="47"/>
  <c r="AW10" i="65"/>
  <c r="BA10" i="65"/>
  <c r="AQ10" i="65"/>
  <c r="O20" i="65"/>
  <c r="AJ133" i="47"/>
  <c r="AJ12" i="65" s="1"/>
  <c r="AW7" i="65"/>
  <c r="BA7" i="65"/>
  <c r="AQ7" i="65"/>
  <c r="AJ35" i="47"/>
  <c r="AJ46" i="65" s="1"/>
  <c r="AJ122" i="47"/>
  <c r="AJ8" i="65" s="1"/>
  <c r="AX8" i="65" s="1"/>
  <c r="AJ11" i="47"/>
  <c r="AX7" i="65"/>
  <c r="AC32" i="65"/>
  <c r="AC29" i="47"/>
  <c r="O11" i="65"/>
  <c r="V25" i="47"/>
  <c r="AC12" i="65"/>
  <c r="AV12" i="65" s="1"/>
  <c r="AC31" i="47"/>
  <c r="AC44" i="65" s="1"/>
  <c r="AC9" i="65"/>
  <c r="AV9" i="65" s="1"/>
  <c r="G6" i="43"/>
  <c r="W15" i="43"/>
  <c r="AQ73" i="56"/>
  <c r="BA21" i="56"/>
  <c r="AC134" i="47"/>
  <c r="AJ21" i="65"/>
  <c r="BK22" i="56"/>
  <c r="AJ135" i="47"/>
  <c r="AJ119" i="47"/>
  <c r="AC24" i="47"/>
  <c r="BA36" i="65" l="1"/>
  <c r="L92" i="47"/>
  <c r="L13" i="65" s="1"/>
  <c r="M92" i="47"/>
  <c r="M13" i="65" s="1"/>
  <c r="AG134" i="47"/>
  <c r="AG35" i="65" s="1"/>
  <c r="AH134" i="47"/>
  <c r="AH35" i="65" s="1"/>
  <c r="BP22" i="56"/>
  <c r="AN135" i="47"/>
  <c r="AN36" i="65" s="1"/>
  <c r="AY36" i="65" s="1"/>
  <c r="AT8" i="65"/>
  <c r="AX12" i="65"/>
  <c r="AT12" i="65"/>
  <c r="BA22" i="65"/>
  <c r="AJ32" i="65"/>
  <c r="AC14" i="65"/>
  <c r="AC42" i="65"/>
  <c r="AJ9" i="65"/>
  <c r="AW9" i="65" s="1"/>
  <c r="AJ25" i="65"/>
  <c r="AC19" i="65"/>
  <c r="AC37" i="65"/>
  <c r="AJ48" i="65"/>
  <c r="AJ36" i="65"/>
  <c r="AC47" i="65"/>
  <c r="AC35" i="65"/>
  <c r="V20" i="65"/>
  <c r="V38" i="65"/>
  <c r="V11" i="65"/>
  <c r="V31" i="65"/>
  <c r="AJ15" i="65"/>
  <c r="O92" i="47"/>
  <c r="O13" i="65" s="1"/>
  <c r="AG15" i="43"/>
  <c r="W66" i="43"/>
  <c r="W74" i="43" s="1"/>
  <c r="W6" i="43"/>
  <c r="AJ29" i="47"/>
  <c r="AC132" i="47"/>
  <c r="AC31" i="65" s="1"/>
  <c r="BA9" i="65"/>
  <c r="AC25" i="47"/>
  <c r="AJ22" i="65"/>
  <c r="AT22" i="65" s="1"/>
  <c r="AC16" i="65"/>
  <c r="AJ24" i="47"/>
  <c r="AJ134" i="47"/>
  <c r="AJ35" i="65" s="1"/>
  <c r="BA73" i="56"/>
  <c r="BK21" i="56"/>
  <c r="AN134" i="47" s="1"/>
  <c r="AN35" i="65" s="1"/>
  <c r="AY35" i="65" s="1"/>
  <c r="AJ31" i="47"/>
  <c r="AW12" i="65"/>
  <c r="AQ12" i="65"/>
  <c r="BA12" i="65"/>
  <c r="AW8" i="65"/>
  <c r="AQ8" i="65"/>
  <c r="BA8" i="65"/>
  <c r="S92" i="47" l="1"/>
  <c r="S13" i="65" s="1"/>
  <c r="T92" i="47"/>
  <c r="T13" i="65" s="1"/>
  <c r="AU135" i="47"/>
  <c r="AX35" i="65"/>
  <c r="AW35" i="65"/>
  <c r="AV35" i="65"/>
  <c r="AV14" i="65"/>
  <c r="AU11" i="65"/>
  <c r="AT36" i="65"/>
  <c r="AW36" i="65"/>
  <c r="AW22" i="65"/>
  <c r="AT35" i="65"/>
  <c r="BA14" i="65"/>
  <c r="AJ14" i="65"/>
  <c r="AW14" i="65" s="1"/>
  <c r="AJ42" i="65"/>
  <c r="BA35" i="65"/>
  <c r="AQ35" i="65"/>
  <c r="AJ19" i="65"/>
  <c r="AJ37" i="65"/>
  <c r="AJ16" i="65"/>
  <c r="AJ44" i="65"/>
  <c r="AC20" i="65"/>
  <c r="AC38" i="65"/>
  <c r="AX36" i="65"/>
  <c r="AQ36" i="65"/>
  <c r="BP21" i="56"/>
  <c r="BK73" i="56"/>
  <c r="AJ132" i="47"/>
  <c r="AX22" i="65"/>
  <c r="AQ22" i="65"/>
  <c r="AC11" i="65"/>
  <c r="AV11" i="65" s="1"/>
  <c r="O10" i="47"/>
  <c r="O24" i="65" s="1"/>
  <c r="AJ47" i="65"/>
  <c r="AU134" i="47"/>
  <c r="AJ25" i="47"/>
  <c r="V92" i="47"/>
  <c r="AG6" i="43"/>
  <c r="AQ15" i="43"/>
  <c r="AG66" i="43"/>
  <c r="AG74" i="43" s="1"/>
  <c r="O27" i="65"/>
  <c r="Z92" i="47" l="1"/>
  <c r="Z13" i="65" s="1"/>
  <c r="AA92" i="47"/>
  <c r="AA13" i="65" s="1"/>
  <c r="AX14" i="65"/>
  <c r="AT14" i="65"/>
  <c r="AQ14" i="65"/>
  <c r="AJ11" i="65"/>
  <c r="AJ31" i="65"/>
  <c r="V27" i="65"/>
  <c r="AU27" i="65" s="1"/>
  <c r="V13" i="65"/>
  <c r="AU13" i="65" s="1"/>
  <c r="AJ20" i="65"/>
  <c r="AJ38" i="65"/>
  <c r="O34" i="65"/>
  <c r="V10" i="47"/>
  <c r="BP73" i="56"/>
  <c r="O9" i="47"/>
  <c r="O23" i="65" s="1"/>
  <c r="AC92" i="47"/>
  <c r="AC13" i="65" s="1"/>
  <c r="AQ6" i="43"/>
  <c r="BA15" i="43"/>
  <c r="AQ66" i="43"/>
  <c r="AQ74" i="43" s="1"/>
  <c r="AG92" i="47" l="1"/>
  <c r="AG13" i="65" s="1"/>
  <c r="AH92" i="47"/>
  <c r="AH13" i="65" s="1"/>
  <c r="V34" i="65"/>
  <c r="V24" i="65"/>
  <c r="AV13" i="65"/>
  <c r="AJ92" i="47"/>
  <c r="BK15" i="43"/>
  <c r="AN92" i="47" s="1"/>
  <c r="BA66" i="43"/>
  <c r="BA74" i="43" s="1"/>
  <c r="BA6" i="43"/>
  <c r="V9" i="47"/>
  <c r="V23" i="65" s="1"/>
  <c r="AC10" i="47"/>
  <c r="AC27" i="65"/>
  <c r="AV27" i="65" s="1"/>
  <c r="O33" i="65"/>
  <c r="BA13" i="65" l="1"/>
  <c r="AN27" i="65"/>
  <c r="AY27" i="65" s="1"/>
  <c r="AN13" i="65"/>
  <c r="AY13" i="65" s="1"/>
  <c r="AC34" i="65"/>
  <c r="AC24" i="65"/>
  <c r="AJ27" i="65"/>
  <c r="AW27" i="65" s="1"/>
  <c r="AJ13" i="65"/>
  <c r="AU92" i="47"/>
  <c r="O4" i="65"/>
  <c r="AJ10" i="47"/>
  <c r="V33" i="65"/>
  <c r="BA27" i="65"/>
  <c r="AC9" i="47"/>
  <c r="AC23" i="65" s="1"/>
  <c r="BK6" i="43"/>
  <c r="BP15" i="43"/>
  <c r="BK66" i="43"/>
  <c r="BK74" i="43" s="1"/>
  <c r="AT13" i="65" l="1"/>
  <c r="AW13" i="65"/>
  <c r="AQ27" i="65"/>
  <c r="AT27" i="65"/>
  <c r="AX27" i="65"/>
  <c r="AX13" i="65"/>
  <c r="AQ13" i="65"/>
  <c r="AJ34" i="65"/>
  <c r="AJ24" i="65"/>
  <c r="AJ9" i="47"/>
  <c r="BP6" i="43"/>
  <c r="BP66" i="43"/>
  <c r="BP74" i="43" s="1"/>
  <c r="V4" i="65"/>
  <c r="AC33" i="65"/>
  <c r="AJ23" i="65" l="1"/>
  <c r="AC4" i="65"/>
  <c r="AJ33" i="65"/>
  <c r="AJ4" i="65" l="1"/>
  <c r="K60" i="56" l="1"/>
  <c r="K44" i="56"/>
  <c r="K40" i="56"/>
  <c r="K24" i="56"/>
  <c r="K20" i="56"/>
  <c r="K16" i="56"/>
  <c r="K49" i="56"/>
  <c r="K45" i="56"/>
  <c r="K29" i="56"/>
  <c r="K25" i="56"/>
  <c r="K54" i="56"/>
  <c r="K50" i="56"/>
  <c r="K34" i="56"/>
  <c r="K30" i="56"/>
  <c r="K18" i="56"/>
  <c r="K10" i="56"/>
  <c r="K39" i="56"/>
  <c r="K35" i="56"/>
  <c r="K15" i="56"/>
  <c r="K11" i="56"/>
  <c r="K59" i="56"/>
  <c r="K19" i="56"/>
  <c r="K55" i="56"/>
  <c r="K23" i="56" l="1"/>
  <c r="BJ12" i="42"/>
  <c r="AM250" i="47" s="1"/>
  <c r="AM156" i="65" s="1"/>
  <c r="AP12" i="42"/>
  <c r="AZ12" i="42"/>
  <c r="AF12" i="42"/>
  <c r="BO12" i="42"/>
  <c r="V12" i="42"/>
  <c r="AF20" i="42"/>
  <c r="BJ20" i="42"/>
  <c r="V20" i="42"/>
  <c r="W20" i="42" s="1"/>
  <c r="AP20" i="42"/>
  <c r="AZ20" i="42"/>
  <c r="BO20" i="42"/>
  <c r="BO42" i="42"/>
  <c r="V42" i="42"/>
  <c r="W42" i="42" s="1"/>
  <c r="AF42" i="42"/>
  <c r="AZ42" i="42"/>
  <c r="AP42" i="42"/>
  <c r="BJ42" i="42"/>
  <c r="AP46" i="42"/>
  <c r="V46" i="42"/>
  <c r="AZ46" i="42"/>
  <c r="AF46" i="42"/>
  <c r="BJ46" i="42"/>
  <c r="BO46" i="42"/>
  <c r="K17" i="56"/>
  <c r="L72" i="56"/>
  <c r="AZ18" i="42"/>
  <c r="AP18" i="42"/>
  <c r="BJ18" i="42"/>
  <c r="BO18" i="42"/>
  <c r="AF18" i="42"/>
  <c r="V18" i="42"/>
  <c r="W18" i="42" s="1"/>
  <c r="V43" i="42"/>
  <c r="L266" i="47" s="1"/>
  <c r="AF43" i="42"/>
  <c r="S266" i="47" s="1"/>
  <c r="AZ43" i="42"/>
  <c r="AG266" i="47" s="1"/>
  <c r="BO43" i="42"/>
  <c r="AP43" i="42"/>
  <c r="Z266" i="47" s="1"/>
  <c r="BJ43" i="42"/>
  <c r="V41" i="42"/>
  <c r="W41" i="42" s="1"/>
  <c r="BJ41" i="42"/>
  <c r="AF41" i="42"/>
  <c r="AP41" i="42"/>
  <c r="AZ41" i="42"/>
  <c r="BO41" i="42"/>
  <c r="K43" i="56"/>
  <c r="BJ48" i="42"/>
  <c r="BO48" i="42"/>
  <c r="AZ48" i="42"/>
  <c r="AF48" i="42"/>
  <c r="AP48" i="42"/>
  <c r="V48" i="42"/>
  <c r="W48" i="42" s="1"/>
  <c r="BJ14" i="42"/>
  <c r="AM237" i="47" s="1"/>
  <c r="AF14" i="42"/>
  <c r="BO14" i="42"/>
  <c r="V14" i="42"/>
  <c r="AZ14" i="42"/>
  <c r="AP14" i="42"/>
  <c r="AF11" i="42"/>
  <c r="BO11" i="42"/>
  <c r="AZ11" i="42"/>
  <c r="AP11" i="42"/>
  <c r="V11" i="42"/>
  <c r="BJ11" i="42"/>
  <c r="AM248" i="47" s="1"/>
  <c r="AM154" i="65" s="1"/>
  <c r="AZ19" i="42"/>
  <c r="BJ19" i="42"/>
  <c r="V19" i="42"/>
  <c r="W19" i="42" s="1"/>
  <c r="AP19" i="42"/>
  <c r="AF19" i="42"/>
  <c r="BO19" i="42"/>
  <c r="G6" i="42"/>
  <c r="AZ24" i="42"/>
  <c r="AF24" i="42"/>
  <c r="V24" i="42"/>
  <c r="W24" i="42" s="1"/>
  <c r="AP24" i="42"/>
  <c r="BJ24" i="42"/>
  <c r="BO24" i="42"/>
  <c r="AP9" i="42"/>
  <c r="BJ9" i="42"/>
  <c r="AM253" i="47" s="1"/>
  <c r="AM166" i="65" s="1"/>
  <c r="AZ9" i="42"/>
  <c r="V9" i="42"/>
  <c r="BO9" i="42"/>
  <c r="AF9" i="42"/>
  <c r="V17" i="42"/>
  <c r="W17" i="42" s="1"/>
  <c r="AZ17" i="42"/>
  <c r="AF17" i="42"/>
  <c r="BO17" i="42"/>
  <c r="AP17" i="42"/>
  <c r="BJ17" i="42"/>
  <c r="AP27" i="42"/>
  <c r="AZ27" i="42"/>
  <c r="V27" i="42"/>
  <c r="BO27" i="42"/>
  <c r="BJ27" i="42"/>
  <c r="AM261" i="47" s="1"/>
  <c r="AM208" i="65" s="1"/>
  <c r="AF27" i="42"/>
  <c r="AZ37" i="42"/>
  <c r="AP37" i="42"/>
  <c r="BO37" i="42"/>
  <c r="BJ37" i="42"/>
  <c r="V37" i="42"/>
  <c r="W37" i="42" s="1"/>
  <c r="AF37" i="42"/>
  <c r="BJ45" i="42"/>
  <c r="BO45" i="42"/>
  <c r="AZ45" i="42"/>
  <c r="AG268" i="47" s="1"/>
  <c r="AG206" i="65" s="1"/>
  <c r="V45" i="42"/>
  <c r="L268" i="47" s="1"/>
  <c r="AF45" i="42"/>
  <c r="S268" i="47" s="1"/>
  <c r="AP45" i="42"/>
  <c r="Z268" i="47" s="1"/>
  <c r="W46" i="42"/>
  <c r="BJ7" i="42"/>
  <c r="AM249" i="47" s="1"/>
  <c r="AM155" i="65" s="1"/>
  <c r="AZ7" i="42"/>
  <c r="AF249" i="47" s="1"/>
  <c r="AF155" i="65" s="1"/>
  <c r="I6" i="42"/>
  <c r="AP7" i="42"/>
  <c r="Y249" i="47" s="1"/>
  <c r="Y155" i="65" s="1"/>
  <c r="V7" i="42"/>
  <c r="K249" i="47" s="1"/>
  <c r="K155" i="65" s="1"/>
  <c r="BO7" i="42"/>
  <c r="AF7" i="42"/>
  <c r="R249" i="47" s="1"/>
  <c r="R155" i="65" s="1"/>
  <c r="AP15" i="42"/>
  <c r="V15" i="42"/>
  <c r="W15" i="42" s="1"/>
  <c r="BO15" i="42"/>
  <c r="BJ15" i="42"/>
  <c r="AF15" i="42"/>
  <c r="AZ15" i="42"/>
  <c r="K58" i="56"/>
  <c r="BO36" i="42"/>
  <c r="AF36" i="42"/>
  <c r="R252" i="47" s="1"/>
  <c r="R165" i="65" s="1"/>
  <c r="AP36" i="42"/>
  <c r="Y252" i="47" s="1"/>
  <c r="Y165" i="65" s="1"/>
  <c r="BJ36" i="42"/>
  <c r="AM252" i="47" s="1"/>
  <c r="AM165" i="65" s="1"/>
  <c r="AZ36" i="42"/>
  <c r="AF252" i="47" s="1"/>
  <c r="AF165" i="65" s="1"/>
  <c r="V36" i="42"/>
  <c r="K53" i="56"/>
  <c r="AZ26" i="42"/>
  <c r="AF260" i="47" s="1"/>
  <c r="AF207" i="65" s="1"/>
  <c r="AF26" i="42"/>
  <c r="R260" i="47" s="1"/>
  <c r="R207" i="65" s="1"/>
  <c r="V26" i="42"/>
  <c r="K260" i="47" s="1"/>
  <c r="K207" i="65" s="1"/>
  <c r="AP26" i="42"/>
  <c r="Y260" i="47" s="1"/>
  <c r="Y207" i="65" s="1"/>
  <c r="BO26" i="42"/>
  <c r="BJ26" i="42"/>
  <c r="AM260" i="47" s="1"/>
  <c r="AM207" i="65" s="1"/>
  <c r="K48" i="56"/>
  <c r="AZ10" i="42"/>
  <c r="V10" i="42"/>
  <c r="AF10" i="42"/>
  <c r="BO10" i="42"/>
  <c r="BJ10" i="42"/>
  <c r="AM240" i="47" s="1"/>
  <c r="AM124" i="65" s="1"/>
  <c r="AP10" i="42"/>
  <c r="W12" i="42"/>
  <c r="V29" i="42"/>
  <c r="N258" i="47" s="1"/>
  <c r="N229" i="65" s="1"/>
  <c r="AZ29" i="42"/>
  <c r="AI258" i="47" s="1"/>
  <c r="AF29" i="42"/>
  <c r="U258" i="47" s="1"/>
  <c r="BJ29" i="42"/>
  <c r="BO29" i="42"/>
  <c r="AP29" i="42"/>
  <c r="AB258" i="47" s="1"/>
  <c r="BJ39" i="42"/>
  <c r="AM263" i="47" s="1"/>
  <c r="V39" i="42"/>
  <c r="K263" i="47" s="1"/>
  <c r="AP39" i="42"/>
  <c r="Y263" i="47" s="1"/>
  <c r="BO39" i="42"/>
  <c r="AZ39" i="42"/>
  <c r="AF263" i="47" s="1"/>
  <c r="AF39" i="42"/>
  <c r="R263" i="47" s="1"/>
  <c r="BO47" i="42"/>
  <c r="AF47" i="42"/>
  <c r="AZ47" i="42"/>
  <c r="AP47" i="42"/>
  <c r="BJ47" i="42"/>
  <c r="AN270" i="47" s="1"/>
  <c r="V47" i="42"/>
  <c r="W9" i="42"/>
  <c r="V40" i="42"/>
  <c r="W40" i="42" s="1"/>
  <c r="AP40" i="42"/>
  <c r="BO40" i="42"/>
  <c r="AF40" i="42"/>
  <c r="AZ40" i="42"/>
  <c r="BJ40" i="42"/>
  <c r="K14" i="56"/>
  <c r="K38" i="56"/>
  <c r="AF23" i="42"/>
  <c r="V23" i="42"/>
  <c r="BJ23" i="42"/>
  <c r="AZ23" i="42"/>
  <c r="AP23" i="42"/>
  <c r="BO23" i="42"/>
  <c r="K9" i="56"/>
  <c r="K33" i="56"/>
  <c r="AP8" i="42"/>
  <c r="BJ8" i="42"/>
  <c r="AM241" i="47" s="1"/>
  <c r="AM125" i="65" s="1"/>
  <c r="AZ8" i="42"/>
  <c r="V8" i="42"/>
  <c r="BO8" i="42"/>
  <c r="AF8" i="42"/>
  <c r="BJ16" i="42"/>
  <c r="AF16" i="42"/>
  <c r="AZ16" i="42"/>
  <c r="V16" i="42"/>
  <c r="W16" i="42" s="1"/>
  <c r="BO16" i="42"/>
  <c r="AP16" i="42"/>
  <c r="BO30" i="42"/>
  <c r="AZ30" i="42"/>
  <c r="AF30" i="42"/>
  <c r="V30" i="42"/>
  <c r="BJ30" i="42"/>
  <c r="AM259" i="47" s="1"/>
  <c r="AP30" i="42"/>
  <c r="K28" i="56"/>
  <c r="AZ13" i="42"/>
  <c r="V13" i="42"/>
  <c r="BJ13" i="42"/>
  <c r="AM254" i="47" s="1"/>
  <c r="AM167" i="65" s="1"/>
  <c r="AF13" i="42"/>
  <c r="BO13" i="42"/>
  <c r="AP13" i="42"/>
  <c r="BJ33" i="42"/>
  <c r="BO33" i="42"/>
  <c r="AF33" i="42"/>
  <c r="AZ33" i="42"/>
  <c r="V33" i="42"/>
  <c r="W33" i="42" s="1"/>
  <c r="M258" i="47" s="1"/>
  <c r="AP33" i="42"/>
  <c r="AZ49" i="42"/>
  <c r="AP49" i="42"/>
  <c r="AF49" i="42"/>
  <c r="BJ49" i="42"/>
  <c r="V49" i="42"/>
  <c r="W49" i="42" s="1"/>
  <c r="BO49" i="42"/>
  <c r="L238" i="47" l="1"/>
  <c r="L226" i="65" s="1"/>
  <c r="M269" i="47"/>
  <c r="AM238" i="47"/>
  <c r="AM226" i="65" s="1"/>
  <c r="AN269" i="47"/>
  <c r="Y238" i="47"/>
  <c r="Y226" i="65" s="1"/>
  <c r="Z269" i="47"/>
  <c r="R257" i="47"/>
  <c r="R228" i="65" s="1"/>
  <c r="S265" i="47"/>
  <c r="AA239" i="47"/>
  <c r="AA97" i="65" s="1"/>
  <c r="AG270" i="47"/>
  <c r="L257" i="47"/>
  <c r="M265" i="47"/>
  <c r="M228" i="65" s="1"/>
  <c r="T239" i="47"/>
  <c r="T97" i="65" s="1"/>
  <c r="Z270" i="47"/>
  <c r="L250" i="47"/>
  <c r="L156" i="65" s="1"/>
  <c r="M250" i="47"/>
  <c r="M156" i="65" s="1"/>
  <c r="AM258" i="47"/>
  <c r="AM229" i="65" s="1"/>
  <c r="AN266" i="47"/>
  <c r="R238" i="47"/>
  <c r="R226" i="65" s="1"/>
  <c r="S269" i="47"/>
  <c r="AM257" i="47"/>
  <c r="AM228" i="65" s="1"/>
  <c r="AN265" i="47"/>
  <c r="K257" i="47"/>
  <c r="L265" i="47"/>
  <c r="L253" i="47"/>
  <c r="L166" i="65" s="1"/>
  <c r="M253" i="47"/>
  <c r="M166" i="65" s="1"/>
  <c r="AM271" i="47"/>
  <c r="AM224" i="65" s="1"/>
  <c r="AN268" i="47"/>
  <c r="AN206" i="65" s="1"/>
  <c r="AY206" i="65" s="1"/>
  <c r="AF238" i="47"/>
  <c r="AF226" i="65" s="1"/>
  <c r="AG269" i="47"/>
  <c r="Y257" i="47"/>
  <c r="Y228" i="65" s="1"/>
  <c r="Z265" i="47"/>
  <c r="W47" i="42"/>
  <c r="W66" i="42" s="1"/>
  <c r="L270" i="47"/>
  <c r="M239" i="47"/>
  <c r="M97" i="65" s="1"/>
  <c r="S270" i="47"/>
  <c r="K238" i="47"/>
  <c r="K226" i="65" s="1"/>
  <c r="L269" i="47"/>
  <c r="AF257" i="47"/>
  <c r="AF228" i="65" s="1"/>
  <c r="AG265" i="47"/>
  <c r="AM217" i="65"/>
  <c r="AM222" i="65"/>
  <c r="AI254" i="47"/>
  <c r="AI167" i="65" s="1"/>
  <c r="AF254" i="47"/>
  <c r="AF167" i="65" s="1"/>
  <c r="N259" i="47"/>
  <c r="K259" i="47"/>
  <c r="N241" i="47"/>
  <c r="N125" i="65" s="1"/>
  <c r="K241" i="47"/>
  <c r="K125" i="65" s="1"/>
  <c r="U259" i="47"/>
  <c r="U222" i="65" s="1"/>
  <c r="R259" i="47"/>
  <c r="AI241" i="47"/>
  <c r="AI125" i="65" s="1"/>
  <c r="AF241" i="47"/>
  <c r="AF125" i="65" s="1"/>
  <c r="AB254" i="47"/>
  <c r="AB167" i="65" s="1"/>
  <c r="Y254" i="47"/>
  <c r="Y167" i="65" s="1"/>
  <c r="N254" i="47"/>
  <c r="N167" i="65" s="1"/>
  <c r="K254" i="47"/>
  <c r="K167" i="65" s="1"/>
  <c r="AB241" i="47"/>
  <c r="AB125" i="65" s="1"/>
  <c r="Y241" i="47"/>
  <c r="Y125" i="65" s="1"/>
  <c r="Y230" i="65"/>
  <c r="Y96" i="65"/>
  <c r="W36" i="42"/>
  <c r="K252" i="47"/>
  <c r="K165" i="65" s="1"/>
  <c r="AI271" i="47"/>
  <c r="AI224" i="65" s="1"/>
  <c r="AF271" i="47"/>
  <c r="N261" i="47"/>
  <c r="N208" i="65" s="1"/>
  <c r="K261" i="47"/>
  <c r="K208" i="65" s="1"/>
  <c r="AI253" i="47"/>
  <c r="AI166" i="65" s="1"/>
  <c r="AF253" i="47"/>
  <c r="AF166" i="65" s="1"/>
  <c r="N237" i="47"/>
  <c r="K237" i="47"/>
  <c r="AI256" i="47"/>
  <c r="AI209" i="65" s="1"/>
  <c r="AF258" i="47"/>
  <c r="AF229" i="65" s="1"/>
  <c r="AI250" i="47"/>
  <c r="AI156" i="65" s="1"/>
  <c r="AF250" i="47"/>
  <c r="AF156" i="65" s="1"/>
  <c r="R230" i="65"/>
  <c r="R96" i="65"/>
  <c r="K230" i="65"/>
  <c r="K96" i="65"/>
  <c r="U240" i="47"/>
  <c r="U124" i="65" s="1"/>
  <c r="R240" i="47"/>
  <c r="R124" i="65" s="1"/>
  <c r="AB271" i="47"/>
  <c r="AB224" i="65" s="1"/>
  <c r="Y271" i="47"/>
  <c r="U261" i="47"/>
  <c r="U208" i="65" s="1"/>
  <c r="R261" i="47"/>
  <c r="R208" i="65" s="1"/>
  <c r="AI261" i="47"/>
  <c r="AI208" i="65" s="1"/>
  <c r="AF261" i="47"/>
  <c r="AF208" i="65" s="1"/>
  <c r="U253" i="47"/>
  <c r="U166" i="65" s="1"/>
  <c r="R253" i="47"/>
  <c r="R166" i="65" s="1"/>
  <c r="N248" i="47"/>
  <c r="N154" i="65" s="1"/>
  <c r="K248" i="47"/>
  <c r="K154" i="65" s="1"/>
  <c r="U248" i="47"/>
  <c r="U154" i="65" s="1"/>
  <c r="R248" i="47"/>
  <c r="R154" i="65" s="1"/>
  <c r="U256" i="47"/>
  <c r="R258" i="47"/>
  <c r="R229" i="65" s="1"/>
  <c r="K228" i="65"/>
  <c r="N250" i="47"/>
  <c r="N156" i="65" s="1"/>
  <c r="K250" i="47"/>
  <c r="K156" i="65" s="1"/>
  <c r="AB250" i="47"/>
  <c r="AB156" i="65" s="1"/>
  <c r="Y250" i="47"/>
  <c r="Y156" i="65" s="1"/>
  <c r="AF230" i="65"/>
  <c r="AF96" i="65"/>
  <c r="AM230" i="65"/>
  <c r="AM96" i="65"/>
  <c r="AB240" i="47"/>
  <c r="AB124" i="65" s="1"/>
  <c r="Y240" i="47"/>
  <c r="Y124" i="65" s="1"/>
  <c r="N240" i="47"/>
  <c r="N124" i="65" s="1"/>
  <c r="K240" i="47"/>
  <c r="K124" i="65" s="1"/>
  <c r="U271" i="47"/>
  <c r="U224" i="65" s="1"/>
  <c r="R271" i="47"/>
  <c r="AM239" i="65"/>
  <c r="AB261" i="47"/>
  <c r="AB208" i="65" s="1"/>
  <c r="Y261" i="47"/>
  <c r="Y208" i="65" s="1"/>
  <c r="AB253" i="47"/>
  <c r="AB166" i="65" s="1"/>
  <c r="Y253" i="47"/>
  <c r="Y166" i="65" s="1"/>
  <c r="AB248" i="47"/>
  <c r="AB154" i="65" s="1"/>
  <c r="Y248" i="47"/>
  <c r="Y154" i="65" s="1"/>
  <c r="AB237" i="47"/>
  <c r="Y237" i="47"/>
  <c r="U237" i="47"/>
  <c r="R237" i="47"/>
  <c r="AB256" i="47"/>
  <c r="Y258" i="47"/>
  <c r="Y229" i="65" s="1"/>
  <c r="N256" i="47"/>
  <c r="K258" i="47"/>
  <c r="K229" i="65" s="1"/>
  <c r="U254" i="47"/>
  <c r="U167" i="65" s="1"/>
  <c r="R254" i="47"/>
  <c r="R167" i="65" s="1"/>
  <c r="AB259" i="47"/>
  <c r="Y259" i="47"/>
  <c r="AI259" i="47"/>
  <c r="AF259" i="47"/>
  <c r="U241" i="47"/>
  <c r="U125" i="65" s="1"/>
  <c r="R241" i="47"/>
  <c r="R125" i="65" s="1"/>
  <c r="AI240" i="47"/>
  <c r="AI124" i="65" s="1"/>
  <c r="AF240" i="47"/>
  <c r="AF124" i="65" s="1"/>
  <c r="N271" i="47"/>
  <c r="N224" i="65" s="1"/>
  <c r="K271" i="47"/>
  <c r="N253" i="47"/>
  <c r="N166" i="65" s="1"/>
  <c r="K253" i="47"/>
  <c r="K166" i="65" s="1"/>
  <c r="AI248" i="47"/>
  <c r="AI154" i="65" s="1"/>
  <c r="AF248" i="47"/>
  <c r="AF154" i="65" s="1"/>
  <c r="AI237" i="47"/>
  <c r="AF237" i="47"/>
  <c r="AM93" i="65"/>
  <c r="AM95" i="65"/>
  <c r="U250" i="47"/>
  <c r="U156" i="65" s="1"/>
  <c r="R250" i="47"/>
  <c r="R156" i="65" s="1"/>
  <c r="AI228" i="65"/>
  <c r="U236" i="65"/>
  <c r="U217" i="65"/>
  <c r="AB236" i="65"/>
  <c r="AB228" i="65"/>
  <c r="AB98" i="65"/>
  <c r="AI239" i="65"/>
  <c r="AI97" i="65"/>
  <c r="AI233" i="65"/>
  <c r="AI171" i="65"/>
  <c r="AI94" i="65"/>
  <c r="U99" i="65"/>
  <c r="AB239" i="65"/>
  <c r="U194" i="65"/>
  <c r="AI194" i="65"/>
  <c r="U97" i="65"/>
  <c r="U233" i="65"/>
  <c r="AB94" i="65"/>
  <c r="U228" i="65"/>
  <c r="U235" i="65"/>
  <c r="U229" i="65"/>
  <c r="AB99" i="65"/>
  <c r="U239" i="65"/>
  <c r="AB194" i="65"/>
  <c r="AB97" i="65"/>
  <c r="AB233" i="65"/>
  <c r="AI98" i="65"/>
  <c r="AI236" i="65"/>
  <c r="U98" i="65"/>
  <c r="AB235" i="65"/>
  <c r="AB229" i="65"/>
  <c r="AI235" i="65"/>
  <c r="AI229" i="65"/>
  <c r="AI99" i="65"/>
  <c r="U94" i="65"/>
  <c r="AG18" i="42"/>
  <c r="AQ18" i="42" s="1"/>
  <c r="BA18" i="42" s="1"/>
  <c r="BK18" i="42" s="1"/>
  <c r="BP18" i="42" s="1"/>
  <c r="AP62" i="42"/>
  <c r="AG37" i="42"/>
  <c r="AQ37" i="42" s="1"/>
  <c r="BA37" i="42" s="1"/>
  <c r="BK37" i="42" s="1"/>
  <c r="BP37" i="42" s="1"/>
  <c r="BJ63" i="42"/>
  <c r="W29" i="42"/>
  <c r="AG29" i="42" s="1"/>
  <c r="AG48" i="42"/>
  <c r="AQ48" i="42" s="1"/>
  <c r="BA48" i="42" s="1"/>
  <c r="BK48" i="42" s="1"/>
  <c r="BP48" i="42" s="1"/>
  <c r="BO62" i="42"/>
  <c r="AG33" i="42"/>
  <c r="W43" i="42"/>
  <c r="BJ62" i="42"/>
  <c r="AZ62" i="42"/>
  <c r="AF62" i="42"/>
  <c r="AG49" i="42"/>
  <c r="AQ49" i="42" s="1"/>
  <c r="BA49" i="42" s="1"/>
  <c r="BK49" i="42" s="1"/>
  <c r="BP49" i="42" s="1"/>
  <c r="AG16" i="42"/>
  <c r="AQ16" i="42" s="1"/>
  <c r="BA16" i="42" s="1"/>
  <c r="BK16" i="42" s="1"/>
  <c r="BP16" i="42" s="1"/>
  <c r="AG19" i="42"/>
  <c r="AQ19" i="42" s="1"/>
  <c r="BA19" i="42" s="1"/>
  <c r="BK19" i="42" s="1"/>
  <c r="BP19" i="42" s="1"/>
  <c r="AG17" i="42"/>
  <c r="AQ17" i="42" s="1"/>
  <c r="BA17" i="42" s="1"/>
  <c r="BK17" i="42" s="1"/>
  <c r="BP17" i="42" s="1"/>
  <c r="AG24" i="42"/>
  <c r="AQ24" i="42" s="1"/>
  <c r="BA24" i="42" s="1"/>
  <c r="BK24" i="42" s="1"/>
  <c r="BP24" i="42" s="1"/>
  <c r="O252" i="47"/>
  <c r="O165" i="65" s="1"/>
  <c r="N236" i="65"/>
  <c r="N98" i="65"/>
  <c r="W23" i="42"/>
  <c r="V62" i="42"/>
  <c r="AG40" i="42"/>
  <c r="AQ40" i="42" s="1"/>
  <c r="BA40" i="42" s="1"/>
  <c r="BK40" i="42" s="1"/>
  <c r="BP40" i="42" s="1"/>
  <c r="T176" i="65"/>
  <c r="U263" i="47"/>
  <c r="U230" i="65" s="1"/>
  <c r="AF63" i="42"/>
  <c r="N263" i="47"/>
  <c r="N96" i="65" s="1"/>
  <c r="V63" i="42"/>
  <c r="O250" i="47"/>
  <c r="AG12" i="42"/>
  <c r="AB260" i="47"/>
  <c r="AP64" i="42"/>
  <c r="W13" i="42"/>
  <c r="AI252" i="47"/>
  <c r="AI165" i="65" s="1"/>
  <c r="AZ60" i="42"/>
  <c r="AZ61" i="42"/>
  <c r="BO60" i="42"/>
  <c r="BO93" i="25" s="1"/>
  <c r="BO61" i="42"/>
  <c r="AG15" i="42"/>
  <c r="AQ15" i="42" s="1"/>
  <c r="BA15" i="42" s="1"/>
  <c r="BK15" i="42" s="1"/>
  <c r="BP15" i="42" s="1"/>
  <c r="N249" i="47"/>
  <c r="N155" i="65" s="1"/>
  <c r="V59" i="42"/>
  <c r="V6" i="42"/>
  <c r="BJ59" i="42"/>
  <c r="BJ6" i="42"/>
  <c r="N239" i="65"/>
  <c r="N97" i="65"/>
  <c r="W7" i="42"/>
  <c r="N93" i="65"/>
  <c r="W8" i="42"/>
  <c r="W39" i="42"/>
  <c r="BO66" i="42"/>
  <c r="V66" i="42"/>
  <c r="AI272" i="47"/>
  <c r="AZ65" i="42"/>
  <c r="O253" i="47"/>
  <c r="AG9" i="42"/>
  <c r="AA176" i="65"/>
  <c r="AI263" i="47"/>
  <c r="AI230" i="65" s="1"/>
  <c r="AZ63" i="42"/>
  <c r="O258" i="47"/>
  <c r="N260" i="47"/>
  <c r="N207" i="65" s="1"/>
  <c r="V64" i="42"/>
  <c r="BJ60" i="42"/>
  <c r="BJ61" i="42"/>
  <c r="AB249" i="47"/>
  <c r="AP59" i="42"/>
  <c r="AP6" i="42"/>
  <c r="AG46" i="42"/>
  <c r="N194" i="65"/>
  <c r="N233" i="65"/>
  <c r="W45" i="42"/>
  <c r="M268" i="47" s="1"/>
  <c r="W10" i="42"/>
  <c r="BJ66" i="42"/>
  <c r="AP66" i="42"/>
  <c r="U272" i="47"/>
  <c r="AF65" i="42"/>
  <c r="N228" i="65"/>
  <c r="M176" i="65"/>
  <c r="BO63" i="42"/>
  <c r="N99" i="65"/>
  <c r="BJ64" i="42"/>
  <c r="U260" i="47"/>
  <c r="AF64" i="42"/>
  <c r="AB252" i="47"/>
  <c r="AB165" i="65" s="1"/>
  <c r="AP61" i="42"/>
  <c r="AP60" i="42"/>
  <c r="U249" i="47"/>
  <c r="AF6" i="42"/>
  <c r="AF59" i="42"/>
  <c r="AB93" i="65"/>
  <c r="U93" i="65"/>
  <c r="W14" i="42"/>
  <c r="L85" i="56"/>
  <c r="K72" i="56"/>
  <c r="AF66" i="42"/>
  <c r="W30" i="42"/>
  <c r="BJ65" i="42"/>
  <c r="N272" i="47"/>
  <c r="N225" i="65" s="1"/>
  <c r="V65" i="42"/>
  <c r="N94" i="65"/>
  <c r="O272" i="47"/>
  <c r="AG42" i="42"/>
  <c r="O256" i="47"/>
  <c r="O209" i="65" s="1"/>
  <c r="AB263" i="47"/>
  <c r="AB230" i="65" s="1"/>
  <c r="AP63" i="42"/>
  <c r="N235" i="65"/>
  <c r="BO64" i="42"/>
  <c r="AI260" i="47"/>
  <c r="AZ64" i="42"/>
  <c r="N252" i="47"/>
  <c r="V61" i="42"/>
  <c r="V60" i="42"/>
  <c r="U252" i="47"/>
  <c r="U165" i="65" s="1"/>
  <c r="AF60" i="42"/>
  <c r="AF61" i="42"/>
  <c r="W27" i="42"/>
  <c r="BO6" i="42"/>
  <c r="BO59" i="42"/>
  <c r="AI249" i="47"/>
  <c r="AZ59" i="42"/>
  <c r="AZ6" i="42"/>
  <c r="AI93" i="65"/>
  <c r="AG41" i="42"/>
  <c r="AQ41" i="42" s="1"/>
  <c r="BA41" i="42" s="1"/>
  <c r="BK41" i="42" s="1"/>
  <c r="BP41" i="42" s="1"/>
  <c r="W26" i="42"/>
  <c r="L260" i="47" s="1"/>
  <c r="L207" i="65" s="1"/>
  <c r="AZ66" i="42"/>
  <c r="W11" i="42"/>
  <c r="AB272" i="47"/>
  <c r="AP65" i="42"/>
  <c r="BO65" i="42"/>
  <c r="AG20" i="42"/>
  <c r="AQ20" i="42" s="1"/>
  <c r="BA20" i="42" s="1"/>
  <c r="BK20" i="42" s="1"/>
  <c r="BP20" i="42" s="1"/>
  <c r="AU239" i="47" l="1"/>
  <c r="AM5" i="47"/>
  <c r="L261" i="47"/>
  <c r="L208" i="65" s="1"/>
  <c r="M261" i="47"/>
  <c r="M208" i="65" s="1"/>
  <c r="S238" i="47"/>
  <c r="S226" i="65" s="1"/>
  <c r="AU226" i="65" s="1"/>
  <c r="T269" i="47"/>
  <c r="L241" i="47"/>
  <c r="L125" i="65" s="1"/>
  <c r="M241" i="47"/>
  <c r="L254" i="47"/>
  <c r="L167" i="65" s="1"/>
  <c r="M254" i="47"/>
  <c r="M167" i="65" s="1"/>
  <c r="AG47" i="42"/>
  <c r="AG66" i="42" s="1"/>
  <c r="M270" i="47"/>
  <c r="L248" i="47"/>
  <c r="L154" i="65" s="1"/>
  <c r="M248" i="47"/>
  <c r="M154" i="65" s="1"/>
  <c r="L259" i="47"/>
  <c r="L222" i="65" s="1"/>
  <c r="M257" i="47"/>
  <c r="M234" i="65" s="1"/>
  <c r="AU234" i="65" s="1"/>
  <c r="L237" i="47"/>
  <c r="M237" i="47"/>
  <c r="S253" i="47"/>
  <c r="S166" i="65" s="1"/>
  <c r="T253" i="47"/>
  <c r="T166" i="65" s="1"/>
  <c r="L249" i="47"/>
  <c r="L155" i="65" s="1"/>
  <c r="M249" i="47"/>
  <c r="M155" i="65" s="1"/>
  <c r="L258" i="47"/>
  <c r="L229" i="65" s="1"/>
  <c r="M266" i="47"/>
  <c r="S257" i="47"/>
  <c r="S228" i="65" s="1"/>
  <c r="T265" i="47"/>
  <c r="T228" i="65" s="1"/>
  <c r="L240" i="47"/>
  <c r="L124" i="65" s="1"/>
  <c r="M240" i="47"/>
  <c r="M124" i="65" s="1"/>
  <c r="L263" i="47"/>
  <c r="L96" i="65" s="1"/>
  <c r="M263" i="47"/>
  <c r="M96" i="65" s="1"/>
  <c r="S250" i="47"/>
  <c r="S156" i="65" s="1"/>
  <c r="T250" i="47"/>
  <c r="T156" i="65" s="1"/>
  <c r="AQ33" i="42"/>
  <c r="T258" i="47"/>
  <c r="L252" i="47"/>
  <c r="L165" i="65" s="1"/>
  <c r="M252" i="47"/>
  <c r="M165" i="65" s="1"/>
  <c r="L228" i="65"/>
  <c r="AG43" i="42"/>
  <c r="L217" i="65"/>
  <c r="AB217" i="65"/>
  <c r="AB222" i="65"/>
  <c r="AF217" i="65"/>
  <c r="AF222" i="65"/>
  <c r="AI217" i="65"/>
  <c r="AI222" i="65"/>
  <c r="R217" i="65"/>
  <c r="R222" i="65"/>
  <c r="K217" i="65"/>
  <c r="K222" i="65"/>
  <c r="Y217" i="65"/>
  <c r="Y222" i="65"/>
  <c r="N217" i="65"/>
  <c r="N222" i="65"/>
  <c r="AB171" i="65"/>
  <c r="AB209" i="65"/>
  <c r="U171" i="65"/>
  <c r="U209" i="65"/>
  <c r="N171" i="65"/>
  <c r="N209" i="65"/>
  <c r="W61" i="42"/>
  <c r="W60" i="42"/>
  <c r="AG36" i="42"/>
  <c r="AM91" i="65"/>
  <c r="AM242" i="65" s="1"/>
  <c r="L93" i="65"/>
  <c r="L95" i="65"/>
  <c r="R93" i="65"/>
  <c r="R95" i="65"/>
  <c r="R5" i="47"/>
  <c r="R239" i="65"/>
  <c r="R224" i="65"/>
  <c r="K93" i="65"/>
  <c r="K95" i="65"/>
  <c r="K5" i="47"/>
  <c r="AF93" i="65"/>
  <c r="AF95" i="65"/>
  <c r="AF5" i="47"/>
  <c r="Y239" i="65"/>
  <c r="Y224" i="65"/>
  <c r="Y93" i="65"/>
  <c r="Y95" i="65"/>
  <c r="Y5" i="47"/>
  <c r="AF239" i="65"/>
  <c r="AF224" i="65"/>
  <c r="W65" i="42"/>
  <c r="L271" i="47"/>
  <c r="L224" i="65" s="1"/>
  <c r="K239" i="65"/>
  <c r="K224" i="65"/>
  <c r="AB240" i="65"/>
  <c r="AB225" i="65"/>
  <c r="N141" i="65"/>
  <c r="N165" i="65"/>
  <c r="O240" i="65"/>
  <c r="O225" i="65"/>
  <c r="U240" i="65"/>
  <c r="U225" i="65"/>
  <c r="AB95" i="65"/>
  <c r="AB155" i="65"/>
  <c r="AB237" i="65"/>
  <c r="AB207" i="65"/>
  <c r="AI96" i="65"/>
  <c r="BA229" i="65"/>
  <c r="O235" i="65"/>
  <c r="O229" i="65"/>
  <c r="AI240" i="65"/>
  <c r="AI225" i="65"/>
  <c r="AB96" i="65"/>
  <c r="U96" i="65"/>
  <c r="O233" i="65"/>
  <c r="O171" i="65"/>
  <c r="U95" i="65"/>
  <c r="U155" i="65"/>
  <c r="O94" i="65"/>
  <c r="O156" i="65"/>
  <c r="AI237" i="65"/>
  <c r="AI207" i="65"/>
  <c r="AI95" i="65"/>
  <c r="AI155" i="65"/>
  <c r="U237" i="65"/>
  <c r="U207" i="65"/>
  <c r="O97" i="65"/>
  <c r="O166" i="65"/>
  <c r="AB117" i="65"/>
  <c r="AB141" i="65"/>
  <c r="AI117" i="65"/>
  <c r="AI141" i="65"/>
  <c r="O117" i="65"/>
  <c r="O141" i="65"/>
  <c r="U117" i="65"/>
  <c r="U141" i="65"/>
  <c r="AI5" i="47"/>
  <c r="AZ67" i="42"/>
  <c r="O261" i="47"/>
  <c r="O208" i="65" s="1"/>
  <c r="AG27" i="42"/>
  <c r="O259" i="47"/>
  <c r="AG30" i="42"/>
  <c r="O271" i="47"/>
  <c r="O224" i="65" s="1"/>
  <c r="AG45" i="42"/>
  <c r="T268" i="47" s="1"/>
  <c r="BJ67" i="42"/>
  <c r="O260" i="47"/>
  <c r="AG26" i="42"/>
  <c r="S260" i="47" s="1"/>
  <c r="S207" i="65" s="1"/>
  <c r="W64" i="42"/>
  <c r="AQ43" i="42"/>
  <c r="V256" i="47"/>
  <c r="V209" i="65" s="1"/>
  <c r="AB5" i="47"/>
  <c r="AT176" i="65"/>
  <c r="BA176" i="65"/>
  <c r="AU176" i="65"/>
  <c r="AQ176" i="65"/>
  <c r="AP67" i="42"/>
  <c r="O263" i="47"/>
  <c r="O230" i="65" s="1"/>
  <c r="AG39" i="42"/>
  <c r="W63" i="42"/>
  <c r="AV176" i="65"/>
  <c r="W62" i="42"/>
  <c r="AG23" i="42"/>
  <c r="BO67" i="42"/>
  <c r="N117" i="65"/>
  <c r="N240" i="65"/>
  <c r="O237" i="47"/>
  <c r="AG14" i="42"/>
  <c r="AF67" i="42"/>
  <c r="N237" i="65"/>
  <c r="O241" i="47"/>
  <c r="O125" i="65" s="1"/>
  <c r="AG8" i="42"/>
  <c r="O249" i="47"/>
  <c r="W6" i="42"/>
  <c r="W59" i="42"/>
  <c r="AG7" i="42"/>
  <c r="V67" i="42"/>
  <c r="O254" i="47"/>
  <c r="O167" i="65" s="1"/>
  <c r="AG13" i="42"/>
  <c r="N230" i="65"/>
  <c r="V252" i="47"/>
  <c r="V165" i="65" s="1"/>
  <c r="AG60" i="42"/>
  <c r="O248" i="47"/>
  <c r="O154" i="65" s="1"/>
  <c r="AG11" i="42"/>
  <c r="V272" i="47"/>
  <c r="AQ42" i="42"/>
  <c r="U5" i="47"/>
  <c r="O240" i="47"/>
  <c r="O124" i="65" s="1"/>
  <c r="AG10" i="42"/>
  <c r="AQ46" i="42"/>
  <c r="V258" i="47"/>
  <c r="V229" i="65" s="1"/>
  <c r="AQ29" i="42"/>
  <c r="AW176" i="65"/>
  <c r="AQ9" i="42"/>
  <c r="V253" i="47"/>
  <c r="N5" i="47"/>
  <c r="N95" i="65"/>
  <c r="AQ12" i="42"/>
  <c r="V250" i="47"/>
  <c r="V156" i="65" s="1"/>
  <c r="S240" i="47" l="1"/>
  <c r="S124" i="65" s="1"/>
  <c r="T240" i="47"/>
  <c r="T124" i="65" s="1"/>
  <c r="Z238" i="47"/>
  <c r="Z226" i="65" s="1"/>
  <c r="AV226" i="65" s="1"/>
  <c r="AA269" i="47"/>
  <c r="S254" i="47"/>
  <c r="S167" i="65" s="1"/>
  <c r="T254" i="47"/>
  <c r="T167" i="65" s="1"/>
  <c r="S261" i="47"/>
  <c r="S208" i="65" s="1"/>
  <c r="T261" i="47"/>
  <c r="T208" i="65" s="1"/>
  <c r="S258" i="47"/>
  <c r="S229" i="65" s="1"/>
  <c r="T266" i="47"/>
  <c r="T229" i="65" s="1"/>
  <c r="S263" i="47"/>
  <c r="S96" i="65" s="1"/>
  <c r="T263" i="47"/>
  <c r="T96" i="65" s="1"/>
  <c r="M229" i="65"/>
  <c r="AT234" i="65"/>
  <c r="AQ234" i="65"/>
  <c r="M98" i="65"/>
  <c r="M125" i="65"/>
  <c r="S259" i="47"/>
  <c r="S222" i="65" s="1"/>
  <c r="T257" i="47"/>
  <c r="BA33" i="42"/>
  <c r="AA258" i="47"/>
  <c r="T270" i="47"/>
  <c r="AQ47" i="42"/>
  <c r="AQ66" i="42" s="1"/>
  <c r="Z257" i="47"/>
  <c r="Z228" i="65" s="1"/>
  <c r="AA265" i="47"/>
  <c r="AA228" i="65" s="1"/>
  <c r="Z250" i="47"/>
  <c r="Z156" i="65" s="1"/>
  <c r="AA250" i="47"/>
  <c r="AA156" i="65" s="1"/>
  <c r="Z253" i="47"/>
  <c r="Z166" i="65" s="1"/>
  <c r="AA253" i="47"/>
  <c r="AA166" i="65" s="1"/>
  <c r="S248" i="47"/>
  <c r="S154" i="65" s="1"/>
  <c r="T248" i="47"/>
  <c r="T154" i="65" s="1"/>
  <c r="S249" i="47"/>
  <c r="S155" i="65" s="1"/>
  <c r="T249" i="47"/>
  <c r="T155" i="65" s="1"/>
  <c r="S241" i="47"/>
  <c r="S125" i="65" s="1"/>
  <c r="T241" i="47"/>
  <c r="S237" i="47"/>
  <c r="S95" i="65" s="1"/>
  <c r="T237" i="47"/>
  <c r="Z258" i="47"/>
  <c r="Z229" i="65" s="1"/>
  <c r="AA266" i="47"/>
  <c r="AA229" i="65" s="1"/>
  <c r="S252" i="47"/>
  <c r="S165" i="65" s="1"/>
  <c r="T252" i="47"/>
  <c r="T165" i="65" s="1"/>
  <c r="M93" i="65"/>
  <c r="M95" i="65"/>
  <c r="O217" i="65"/>
  <c r="O222" i="65"/>
  <c r="S217" i="65"/>
  <c r="AU209" i="65"/>
  <c r="AG61" i="42"/>
  <c r="AQ36" i="42"/>
  <c r="R91" i="65"/>
  <c r="R242" i="65" s="1"/>
  <c r="S93" i="65"/>
  <c r="Y91" i="65"/>
  <c r="Y242" i="65" s="1"/>
  <c r="AG65" i="42"/>
  <c r="S271" i="47"/>
  <c r="S224" i="65" s="1"/>
  <c r="AF91" i="65"/>
  <c r="AF242" i="65" s="1"/>
  <c r="K91" i="65"/>
  <c r="K242" i="65" s="1"/>
  <c r="L91" i="65"/>
  <c r="V233" i="65"/>
  <c r="AU233" i="65" s="1"/>
  <c r="V171" i="65"/>
  <c r="AU171" i="65" s="1"/>
  <c r="O237" i="65"/>
  <c r="O207" i="65"/>
  <c r="AU156" i="65"/>
  <c r="V97" i="65"/>
  <c r="V166" i="65"/>
  <c r="AU166" i="65" s="1"/>
  <c r="V240" i="65"/>
  <c r="AU240" i="65" s="1"/>
  <c r="V225" i="65"/>
  <c r="AU225" i="65" s="1"/>
  <c r="O95" i="65"/>
  <c r="O155" i="65"/>
  <c r="AB91" i="65"/>
  <c r="AB242" i="65" s="1"/>
  <c r="AI91" i="65"/>
  <c r="AI242" i="65" s="1"/>
  <c r="U91" i="65"/>
  <c r="U242" i="65" s="1"/>
  <c r="V117" i="65"/>
  <c r="V141" i="65"/>
  <c r="AU141" i="65" s="1"/>
  <c r="W67" i="42"/>
  <c r="BA46" i="42"/>
  <c r="O99" i="65"/>
  <c r="AC272" i="47"/>
  <c r="BA42" i="42"/>
  <c r="O96" i="65"/>
  <c r="O228" i="65"/>
  <c r="N91" i="65"/>
  <c r="N242" i="65" s="1"/>
  <c r="BA43" i="42"/>
  <c r="AC256" i="47"/>
  <c r="AC209" i="65" s="1"/>
  <c r="V259" i="47"/>
  <c r="V222" i="65" s="1"/>
  <c r="AQ30" i="42"/>
  <c r="V94" i="65"/>
  <c r="AU94" i="65" s="1"/>
  <c r="V249" i="47"/>
  <c r="V155" i="65" s="1"/>
  <c r="AG6" i="42"/>
  <c r="AG59" i="42"/>
  <c r="AQ7" i="42"/>
  <c r="AQ14" i="42"/>
  <c r="V237" i="47"/>
  <c r="V263" i="47"/>
  <c r="AG63" i="42"/>
  <c r="AQ39" i="42"/>
  <c r="V271" i="47"/>
  <c r="AQ45" i="42"/>
  <c r="AA268" i="47" s="1"/>
  <c r="O236" i="65"/>
  <c r="AQ27" i="42"/>
  <c r="V261" i="47"/>
  <c r="AC258" i="47"/>
  <c r="BA29" i="42"/>
  <c r="AQ8" i="42"/>
  <c r="V241" i="47"/>
  <c r="O93" i="65"/>
  <c r="O5" i="47"/>
  <c r="V260" i="47"/>
  <c r="V207" i="65" s="1"/>
  <c r="AG64" i="42"/>
  <c r="AQ26" i="42"/>
  <c r="Z260" i="47" s="1"/>
  <c r="Z207" i="65" s="1"/>
  <c r="O239" i="65"/>
  <c r="O194" i="65"/>
  <c r="BA12" i="42"/>
  <c r="AC250" i="47"/>
  <c r="BA9" i="42"/>
  <c r="AC253" i="47"/>
  <c r="V235" i="65"/>
  <c r="AU235" i="65" s="1"/>
  <c r="AQ10" i="42"/>
  <c r="V240" i="47"/>
  <c r="V248" i="47"/>
  <c r="AQ11" i="42"/>
  <c r="AC252" i="47"/>
  <c r="AC165" i="65" s="1"/>
  <c r="AQ13" i="42"/>
  <c r="V254" i="47"/>
  <c r="O98" i="65"/>
  <c r="AG62" i="42"/>
  <c r="AQ23" i="42"/>
  <c r="AU229" i="65" l="1"/>
  <c r="AU165" i="65"/>
  <c r="Z254" i="47"/>
  <c r="Z167" i="65" s="1"/>
  <c r="AA254" i="47"/>
  <c r="AA167" i="65" s="1"/>
  <c r="Z237" i="47"/>
  <c r="Z95" i="65" s="1"/>
  <c r="AA237" i="47"/>
  <c r="AG253" i="47"/>
  <c r="AG166" i="65" s="1"/>
  <c r="AH253" i="47"/>
  <c r="AH166" i="65" s="1"/>
  <c r="Z249" i="47"/>
  <c r="Z155" i="65" s="1"/>
  <c r="AA249" i="47"/>
  <c r="AA155" i="65" s="1"/>
  <c r="AG258" i="47"/>
  <c r="AG229" i="65" s="1"/>
  <c r="AH266" i="47"/>
  <c r="AH229" i="65" s="1"/>
  <c r="AG257" i="47"/>
  <c r="AG228" i="65" s="1"/>
  <c r="AH265" i="47"/>
  <c r="AG238" i="47"/>
  <c r="AG226" i="65" s="1"/>
  <c r="AW226" i="65" s="1"/>
  <c r="AH269" i="47"/>
  <c r="AU269" i="47" s="1"/>
  <c r="T93" i="65"/>
  <c r="T95" i="65"/>
  <c r="Z240" i="47"/>
  <c r="Z124" i="65" s="1"/>
  <c r="AA240" i="47"/>
  <c r="AA124" i="65" s="1"/>
  <c r="Z248" i="47"/>
  <c r="Z154" i="65" s="1"/>
  <c r="AA248" i="47"/>
  <c r="AA154" i="65" s="1"/>
  <c r="AG250" i="47"/>
  <c r="AG156" i="65" s="1"/>
  <c r="AH250" i="47"/>
  <c r="AH156" i="65" s="1"/>
  <c r="Z259" i="47"/>
  <c r="Z222" i="65" s="1"/>
  <c r="AA257" i="47"/>
  <c r="BK33" i="42"/>
  <c r="BP33" i="42" s="1"/>
  <c r="AH258" i="47"/>
  <c r="Z241" i="47"/>
  <c r="Z125" i="65" s="1"/>
  <c r="AA241" i="47"/>
  <c r="Z261" i="47"/>
  <c r="Z208" i="65" s="1"/>
  <c r="AA261" i="47"/>
  <c r="AA208" i="65" s="1"/>
  <c r="Z263" i="47"/>
  <c r="Z96" i="65" s="1"/>
  <c r="AA263" i="47"/>
  <c r="AA96" i="65" s="1"/>
  <c r="Z252" i="47"/>
  <c r="Z165" i="65" s="1"/>
  <c r="AA252" i="47"/>
  <c r="AA165" i="65" s="1"/>
  <c r="M91" i="65"/>
  <c r="T98" i="65"/>
  <c r="T125" i="65"/>
  <c r="BA47" i="42"/>
  <c r="AA270" i="47"/>
  <c r="AQ60" i="42"/>
  <c r="BA36" i="42"/>
  <c r="BK36" i="42" s="1"/>
  <c r="AN252" i="47" s="1"/>
  <c r="AN165" i="65" s="1"/>
  <c r="AY165" i="65" s="1"/>
  <c r="AQ61" i="42"/>
  <c r="AU222" i="65"/>
  <c r="Z217" i="65"/>
  <c r="AV209" i="65"/>
  <c r="Z93" i="65"/>
  <c r="S91" i="65"/>
  <c r="AQ65" i="42"/>
  <c r="Z271" i="47"/>
  <c r="Z224" i="65" s="1"/>
  <c r="AU117" i="65"/>
  <c r="AU97" i="65"/>
  <c r="AC97" i="65"/>
  <c r="BA97" i="65" s="1"/>
  <c r="AC166" i="65"/>
  <c r="V228" i="65"/>
  <c r="AU228" i="65" s="1"/>
  <c r="V167" i="65"/>
  <c r="AU167" i="65" s="1"/>
  <c r="V99" i="65"/>
  <c r="AU99" i="65" s="1"/>
  <c r="V124" i="65"/>
  <c r="AU124" i="65" s="1"/>
  <c r="AC94" i="65"/>
  <c r="AV94" i="65" s="1"/>
  <c r="AC156" i="65"/>
  <c r="AV156" i="65" s="1"/>
  <c r="V236" i="65"/>
  <c r="AU236" i="65" s="1"/>
  <c r="V217" i="65"/>
  <c r="AU217" i="65" s="1"/>
  <c r="AC240" i="65"/>
  <c r="AV240" i="65" s="1"/>
  <c r="AC225" i="65"/>
  <c r="AV225" i="65" s="1"/>
  <c r="AU207" i="65"/>
  <c r="AC235" i="65"/>
  <c r="AV235" i="65" s="1"/>
  <c r="AC229" i="65"/>
  <c r="AV229" i="65" s="1"/>
  <c r="AC233" i="65"/>
  <c r="AV233" i="65" s="1"/>
  <c r="AC171" i="65"/>
  <c r="BA171" i="65" s="1"/>
  <c r="AU155" i="65"/>
  <c r="V98" i="65"/>
  <c r="V125" i="65"/>
  <c r="V96" i="65"/>
  <c r="AU96" i="65" s="1"/>
  <c r="V154" i="65"/>
  <c r="AU154" i="65" s="1"/>
  <c r="V194" i="65"/>
  <c r="AU194" i="65" s="1"/>
  <c r="V208" i="65"/>
  <c r="AU208" i="65" s="1"/>
  <c r="V239" i="65"/>
  <c r="AU239" i="65" s="1"/>
  <c r="V224" i="65"/>
  <c r="AU224" i="65" s="1"/>
  <c r="AC117" i="65"/>
  <c r="AV117" i="65" s="1"/>
  <c r="AC141" i="65"/>
  <c r="BA141" i="65" s="1"/>
  <c r="AQ62" i="42"/>
  <c r="BA23" i="42"/>
  <c r="BA13" i="42"/>
  <c r="AC254" i="47"/>
  <c r="AC240" i="47"/>
  <c r="BA10" i="42"/>
  <c r="BK9" i="42"/>
  <c r="AJ253" i="47"/>
  <c r="AJ166" i="65" s="1"/>
  <c r="O91" i="65"/>
  <c r="BA27" i="42"/>
  <c r="AC261" i="47"/>
  <c r="AC208" i="65" s="1"/>
  <c r="V230" i="65"/>
  <c r="AU230" i="65" s="1"/>
  <c r="V95" i="65"/>
  <c r="AC248" i="47"/>
  <c r="BA11" i="42"/>
  <c r="V237" i="65"/>
  <c r="AU237" i="65" s="1"/>
  <c r="AJ258" i="47"/>
  <c r="AJ229" i="65" s="1"/>
  <c r="BK29" i="42"/>
  <c r="BP29" i="42" s="1"/>
  <c r="V93" i="65"/>
  <c r="V5" i="47"/>
  <c r="AC249" i="47"/>
  <c r="AQ59" i="42"/>
  <c r="AQ6" i="42"/>
  <c r="BA7" i="42"/>
  <c r="BA233" i="65"/>
  <c r="AJ272" i="47"/>
  <c r="AJ225" i="65" s="1"/>
  <c r="AX225" i="65" s="1"/>
  <c r="BK42" i="42"/>
  <c r="AN257" i="47" s="1"/>
  <c r="BK12" i="42"/>
  <c r="AJ250" i="47"/>
  <c r="AC241" i="47"/>
  <c r="AC125" i="65" s="1"/>
  <c r="BA8" i="42"/>
  <c r="AC263" i="47"/>
  <c r="AC230" i="65" s="1"/>
  <c r="BA39" i="42"/>
  <c r="AQ63" i="42"/>
  <c r="BA14" i="42"/>
  <c r="AC237" i="47"/>
  <c r="AG67" i="42"/>
  <c r="AJ256" i="47"/>
  <c r="BK43" i="42"/>
  <c r="AJ252" i="47"/>
  <c r="AJ165" i="65" s="1"/>
  <c r="AC260" i="47"/>
  <c r="BA26" i="42"/>
  <c r="AG260" i="47" s="1"/>
  <c r="AG207" i="65" s="1"/>
  <c r="AQ64" i="42"/>
  <c r="BA45" i="42"/>
  <c r="AH268" i="47" s="1"/>
  <c r="AC271" i="47"/>
  <c r="AC224" i="65" s="1"/>
  <c r="BA30" i="42"/>
  <c r="AC259" i="47"/>
  <c r="BK46" i="42"/>
  <c r="AN238" i="47" s="1"/>
  <c r="AN226" i="65" s="1"/>
  <c r="AX226" i="65" l="1"/>
  <c r="AY226" i="65"/>
  <c r="BA60" i="42"/>
  <c r="AU95" i="65"/>
  <c r="AU266" i="47"/>
  <c r="AU98" i="65"/>
  <c r="AU125" i="65"/>
  <c r="AV165" i="65"/>
  <c r="T91" i="65"/>
  <c r="AA93" i="65"/>
  <c r="AA95" i="65"/>
  <c r="AG259" i="47"/>
  <c r="AG222" i="65" s="1"/>
  <c r="AH257" i="47"/>
  <c r="AU257" i="47" s="1"/>
  <c r="AG263" i="47"/>
  <c r="AG96" i="65" s="1"/>
  <c r="AH263" i="47"/>
  <c r="AH96" i="65" s="1"/>
  <c r="AG249" i="47"/>
  <c r="AG155" i="65" s="1"/>
  <c r="AH249" i="47"/>
  <c r="AH155" i="65" s="1"/>
  <c r="AA98" i="65"/>
  <c r="AA125" i="65"/>
  <c r="AV125" i="65" s="1"/>
  <c r="AG261" i="47"/>
  <c r="AG208" i="65" s="1"/>
  <c r="AH261" i="47"/>
  <c r="AH208" i="65" s="1"/>
  <c r="AG240" i="47"/>
  <c r="AG124" i="65" s="1"/>
  <c r="AH240" i="47"/>
  <c r="AH124" i="65" s="1"/>
  <c r="AG252" i="47"/>
  <c r="AG165" i="65" s="1"/>
  <c r="AT165" i="65" s="1"/>
  <c r="AH252" i="47"/>
  <c r="AH165" i="65" s="1"/>
  <c r="BK47" i="42"/>
  <c r="BP47" i="42" s="1"/>
  <c r="AH270" i="47"/>
  <c r="AU270" i="47" s="1"/>
  <c r="BA66" i="42"/>
  <c r="AH206" i="65"/>
  <c r="AU268" i="47"/>
  <c r="BA61" i="42"/>
  <c r="AG237" i="47"/>
  <c r="AG95" i="65" s="1"/>
  <c r="AH237" i="47"/>
  <c r="AG241" i="47"/>
  <c r="AG125" i="65" s="1"/>
  <c r="AH241" i="47"/>
  <c r="AU93" i="65"/>
  <c r="AG248" i="47"/>
  <c r="AG154" i="65" s="1"/>
  <c r="AH248" i="47"/>
  <c r="AH154" i="65" s="1"/>
  <c r="AG254" i="47"/>
  <c r="AG167" i="65" s="1"/>
  <c r="AH254" i="47"/>
  <c r="AH167" i="65" s="1"/>
  <c r="AH228" i="65"/>
  <c r="AU265" i="47"/>
  <c r="AT226" i="65"/>
  <c r="AC217" i="65"/>
  <c r="AV217" i="65" s="1"/>
  <c r="AC222" i="65"/>
  <c r="AV222" i="65" s="1"/>
  <c r="AG217" i="65"/>
  <c r="AJ171" i="65"/>
  <c r="AQ171" i="65" s="1"/>
  <c r="AJ209" i="65"/>
  <c r="AV171" i="65"/>
  <c r="BP43" i="42"/>
  <c r="AN258" i="47"/>
  <c r="AN229" i="65" s="1"/>
  <c r="BP9" i="42"/>
  <c r="AN253" i="47"/>
  <c r="AN166" i="65" s="1"/>
  <c r="AG93" i="65"/>
  <c r="AU238" i="47"/>
  <c r="BP12" i="42"/>
  <c r="AN250" i="47"/>
  <c r="AN156" i="65" s="1"/>
  <c r="AY156" i="65" s="1"/>
  <c r="Z91" i="65"/>
  <c r="BA65" i="42"/>
  <c r="AG271" i="47"/>
  <c r="AG224" i="65" s="1"/>
  <c r="AQ226" i="65"/>
  <c r="AW225" i="65"/>
  <c r="AW166" i="65"/>
  <c r="AV97" i="65"/>
  <c r="AT225" i="65"/>
  <c r="BA94" i="65"/>
  <c r="BA166" i="65"/>
  <c r="AC237" i="65"/>
  <c r="AV237" i="65" s="1"/>
  <c r="AC207" i="65"/>
  <c r="AV207" i="65" s="1"/>
  <c r="AV208" i="65"/>
  <c r="AW229" i="65"/>
  <c r="BA156" i="65"/>
  <c r="AQ225" i="65"/>
  <c r="AC96" i="65"/>
  <c r="AC154" i="65"/>
  <c r="AV154" i="65" s="1"/>
  <c r="AC99" i="65"/>
  <c r="AC124" i="65"/>
  <c r="AV124" i="65" s="1"/>
  <c r="AC95" i="65"/>
  <c r="AC155" i="65"/>
  <c r="AJ94" i="65"/>
  <c r="AW94" i="65" s="1"/>
  <c r="AJ156" i="65"/>
  <c r="AW156" i="65" s="1"/>
  <c r="AV166" i="65"/>
  <c r="AC228" i="65"/>
  <c r="AV228" i="65" s="1"/>
  <c r="AC167" i="65"/>
  <c r="AV167" i="65" s="1"/>
  <c r="BA228" i="65"/>
  <c r="BA117" i="65"/>
  <c r="AJ117" i="65"/>
  <c r="AX117" i="65" s="1"/>
  <c r="AJ141" i="65"/>
  <c r="AT141" i="65" s="1"/>
  <c r="AC98" i="65"/>
  <c r="V91" i="65"/>
  <c r="AC194" i="65"/>
  <c r="BA194" i="65" s="1"/>
  <c r="AJ97" i="65"/>
  <c r="AT97" i="65" s="1"/>
  <c r="AJ260" i="47"/>
  <c r="BA64" i="42"/>
  <c r="BK26" i="42"/>
  <c r="AN260" i="47" s="1"/>
  <c r="AN207" i="65" s="1"/>
  <c r="AY207" i="65" s="1"/>
  <c r="BP46" i="42"/>
  <c r="AJ240" i="65"/>
  <c r="AT240" i="65" s="1"/>
  <c r="AU272" i="47"/>
  <c r="AQ67" i="42"/>
  <c r="BK11" i="42"/>
  <c r="AJ248" i="47"/>
  <c r="AJ154" i="65" s="1"/>
  <c r="BK27" i="42"/>
  <c r="AJ261" i="47"/>
  <c r="O242" i="65"/>
  <c r="BK13" i="42"/>
  <c r="AJ254" i="47"/>
  <c r="AJ167" i="65" s="1"/>
  <c r="AC239" i="65"/>
  <c r="AV239" i="65" s="1"/>
  <c r="BP36" i="42"/>
  <c r="BK61" i="42"/>
  <c r="BK60" i="42"/>
  <c r="BK14" i="42"/>
  <c r="AJ237" i="47"/>
  <c r="AC236" i="65"/>
  <c r="AV236" i="65" s="1"/>
  <c r="BK45" i="42"/>
  <c r="AJ271" i="47"/>
  <c r="BK30" i="42"/>
  <c r="AJ259" i="47"/>
  <c r="AJ222" i="65" s="1"/>
  <c r="AJ233" i="65"/>
  <c r="AT233" i="65" s="1"/>
  <c r="AU256" i="47"/>
  <c r="AJ235" i="65"/>
  <c r="AT235" i="65" s="1"/>
  <c r="BK10" i="42"/>
  <c r="AJ240" i="47"/>
  <c r="BK23" i="42"/>
  <c r="BA62" i="42"/>
  <c r="AC93" i="65"/>
  <c r="AC5" i="47"/>
  <c r="AJ263" i="47"/>
  <c r="AJ230" i="65" s="1"/>
  <c r="AX230" i="65" s="1"/>
  <c r="BK39" i="42"/>
  <c r="AN263" i="47" s="1"/>
  <c r="BA63" i="42"/>
  <c r="BK8" i="42"/>
  <c r="AJ241" i="47"/>
  <c r="BP42" i="42"/>
  <c r="AJ249" i="47"/>
  <c r="BA59" i="42"/>
  <c r="BA6" i="42"/>
  <c r="BK7" i="42"/>
  <c r="AN249" i="47" s="1"/>
  <c r="AN155" i="65" s="1"/>
  <c r="AY155" i="65" s="1"/>
  <c r="AV230" i="65"/>
  <c r="BA230" i="65"/>
  <c r="AX165" i="65" l="1"/>
  <c r="AQ229" i="65"/>
  <c r="AY229" i="65"/>
  <c r="AQ166" i="65"/>
  <c r="AY166" i="65"/>
  <c r="AT206" i="65"/>
  <c r="AX206" i="65"/>
  <c r="BK66" i="42"/>
  <c r="BQ85" i="25" s="1"/>
  <c r="AV98" i="65"/>
  <c r="AU252" i="47"/>
  <c r="BA155" i="65"/>
  <c r="AQ165" i="65"/>
  <c r="AU91" i="65"/>
  <c r="AW165" i="65"/>
  <c r="AV95" i="65"/>
  <c r="AH98" i="65"/>
  <c r="BA98" i="65" s="1"/>
  <c r="AH125" i="65"/>
  <c r="BA125" i="65" s="1"/>
  <c r="BP66" i="42"/>
  <c r="AX171" i="65"/>
  <c r="AH93" i="65"/>
  <c r="BA93" i="65" s="1"/>
  <c r="AH95" i="65"/>
  <c r="BA95" i="65" s="1"/>
  <c r="AW206" i="65"/>
  <c r="AQ206" i="65"/>
  <c r="AA91" i="65"/>
  <c r="BA165" i="65"/>
  <c r="AT209" i="65"/>
  <c r="AX209" i="65"/>
  <c r="AT229" i="65"/>
  <c r="AT166" i="65"/>
  <c r="AT171" i="65"/>
  <c r="AW222" i="65"/>
  <c r="AU250" i="47"/>
  <c r="AW171" i="65"/>
  <c r="AU253" i="47"/>
  <c r="AW209" i="65"/>
  <c r="AQ209" i="65"/>
  <c r="AU258" i="47"/>
  <c r="AX229" i="65"/>
  <c r="AX166" i="65"/>
  <c r="BP10" i="42"/>
  <c r="AN240" i="47"/>
  <c r="AN124" i="65" s="1"/>
  <c r="AY124" i="65" s="1"/>
  <c r="BP30" i="42"/>
  <c r="AN259" i="47"/>
  <c r="BP14" i="42"/>
  <c r="AN237" i="47"/>
  <c r="BP11" i="42"/>
  <c r="AN248" i="47"/>
  <c r="AU248" i="47" s="1"/>
  <c r="BP45" i="42"/>
  <c r="BP65" i="42" s="1"/>
  <c r="AN271" i="47"/>
  <c r="AU271" i="47" s="1"/>
  <c r="AG91" i="65"/>
  <c r="BP8" i="42"/>
  <c r="AN241" i="47"/>
  <c r="AU241" i="47" s="1"/>
  <c r="BP13" i="42"/>
  <c r="AN254" i="47"/>
  <c r="AU254" i="47" s="1"/>
  <c r="BP27" i="42"/>
  <c r="AN261" i="47"/>
  <c r="AN208" i="65" s="1"/>
  <c r="AY208" i="65" s="1"/>
  <c r="AW167" i="65"/>
  <c r="AW240" i="65"/>
  <c r="AW117" i="65"/>
  <c r="AW154" i="65"/>
  <c r="AW235" i="65"/>
  <c r="AW97" i="65"/>
  <c r="AV194" i="65"/>
  <c r="AV93" i="65"/>
  <c r="AW233" i="65"/>
  <c r="AV96" i="65"/>
  <c r="AV99" i="65"/>
  <c r="AW230" i="65"/>
  <c r="AX94" i="65"/>
  <c r="AT94" i="65"/>
  <c r="AT230" i="65"/>
  <c r="AX156" i="65"/>
  <c r="AT156" i="65"/>
  <c r="AT117" i="65"/>
  <c r="BA96" i="65"/>
  <c r="BA99" i="65"/>
  <c r="BA124" i="65"/>
  <c r="AJ98" i="65"/>
  <c r="AJ125" i="65"/>
  <c r="AJ237" i="65"/>
  <c r="AW237" i="65" s="1"/>
  <c r="AJ207" i="65"/>
  <c r="AW207" i="65" s="1"/>
  <c r="AJ99" i="65"/>
  <c r="AW99" i="65" s="1"/>
  <c r="AJ124" i="65"/>
  <c r="AJ239" i="65"/>
  <c r="AW239" i="65" s="1"/>
  <c r="AJ224" i="65"/>
  <c r="AJ95" i="65"/>
  <c r="AJ155" i="65"/>
  <c r="AT155" i="65" s="1"/>
  <c r="AJ194" i="65"/>
  <c r="AW194" i="65" s="1"/>
  <c r="AJ208" i="65"/>
  <c r="AQ94" i="65"/>
  <c r="BA167" i="65"/>
  <c r="AJ236" i="65"/>
  <c r="AW236" i="65" s="1"/>
  <c r="AJ217" i="65"/>
  <c r="BA154" i="65"/>
  <c r="AQ156" i="65"/>
  <c r="AQ117" i="65"/>
  <c r="AW141" i="65"/>
  <c r="AV141" i="65"/>
  <c r="AX141" i="65"/>
  <c r="AQ141" i="65"/>
  <c r="BK65" i="42"/>
  <c r="AU260" i="47"/>
  <c r="AU249" i="47"/>
  <c r="BA67" i="42"/>
  <c r="AJ93" i="65"/>
  <c r="AJ5" i="47"/>
  <c r="BP61" i="42"/>
  <c r="BP60" i="42"/>
  <c r="BP93" i="25" s="1"/>
  <c r="BQ93" i="25" s="1"/>
  <c r="AJ96" i="65"/>
  <c r="AX240" i="65"/>
  <c r="AQ240" i="65"/>
  <c r="V242" i="65"/>
  <c r="AQ230" i="65"/>
  <c r="AX233" i="65"/>
  <c r="AQ233" i="65"/>
  <c r="BK6" i="42"/>
  <c r="BP7" i="42"/>
  <c r="BK59" i="42"/>
  <c r="BP39" i="42"/>
  <c r="BP63" i="42" s="1"/>
  <c r="BK63" i="42"/>
  <c r="AC91" i="65"/>
  <c r="BP23" i="42"/>
  <c r="BP62" i="42" s="1"/>
  <c r="BK62" i="42"/>
  <c r="AU263" i="47"/>
  <c r="AX235" i="65"/>
  <c r="AQ235" i="65"/>
  <c r="AJ228" i="65"/>
  <c r="BP26" i="42"/>
  <c r="BK64" i="42"/>
  <c r="AX97" i="65"/>
  <c r="AQ97" i="65"/>
  <c r="BP64" i="42" l="1"/>
  <c r="AV91" i="65"/>
  <c r="AW98" i="65"/>
  <c r="AW95" i="65"/>
  <c r="AH91" i="65"/>
  <c r="AT124" i="65"/>
  <c r="AN217" i="65"/>
  <c r="AN222" i="65"/>
  <c r="AU261" i="47"/>
  <c r="AU259" i="47"/>
  <c r="AU240" i="47"/>
  <c r="AW93" i="65"/>
  <c r="AN228" i="65"/>
  <c r="AY228" i="65" s="1"/>
  <c r="AN167" i="65"/>
  <c r="AN239" i="65"/>
  <c r="AN224" i="65"/>
  <c r="AN93" i="65"/>
  <c r="AN95" i="65"/>
  <c r="AN98" i="65"/>
  <c r="AN125" i="65"/>
  <c r="AN96" i="65"/>
  <c r="AN154" i="65"/>
  <c r="AU237" i="47"/>
  <c r="AW96" i="65"/>
  <c r="AW217" i="65"/>
  <c r="AT208" i="65"/>
  <c r="AW208" i="65"/>
  <c r="AW125" i="65"/>
  <c r="AW228" i="65"/>
  <c r="AW124" i="65"/>
  <c r="AX236" i="65"/>
  <c r="AT236" i="65"/>
  <c r="AX194" i="65"/>
  <c r="AT194" i="65"/>
  <c r="AX99" i="65"/>
  <c r="AT99" i="65"/>
  <c r="AX207" i="65"/>
  <c r="AT207" i="65"/>
  <c r="AX237" i="65"/>
  <c r="AT237" i="65"/>
  <c r="AQ237" i="65"/>
  <c r="AQ99" i="65"/>
  <c r="AX208" i="65"/>
  <c r="AQ208" i="65"/>
  <c r="AX155" i="65"/>
  <c r="AW155" i="65"/>
  <c r="AV155" i="65"/>
  <c r="AQ155" i="65"/>
  <c r="AX124" i="65"/>
  <c r="AQ124" i="65"/>
  <c r="AQ236" i="65"/>
  <c r="AQ194" i="65"/>
  <c r="AV224" i="65"/>
  <c r="AW224" i="65"/>
  <c r="AQ207" i="65"/>
  <c r="AX217" i="65"/>
  <c r="BK67" i="42"/>
  <c r="BP59" i="42"/>
  <c r="BP67" i="42" s="1"/>
  <c r="BP6" i="42"/>
  <c r="AC242" i="65"/>
  <c r="BA91" i="65"/>
  <c r="AJ91" i="65"/>
  <c r="AT222" i="65" l="1"/>
  <c r="AY222" i="65"/>
  <c r="AQ98" i="65"/>
  <c r="AY98" i="65"/>
  <c r="AX239" i="65"/>
  <c r="AY239" i="65"/>
  <c r="AT217" i="65"/>
  <c r="AY217" i="65"/>
  <c r="AQ224" i="65"/>
  <c r="AY224" i="65"/>
  <c r="AT154" i="65"/>
  <c r="AY154" i="65"/>
  <c r="AX95" i="65"/>
  <c r="AY95" i="65"/>
  <c r="AT167" i="65"/>
  <c r="AY167" i="65"/>
  <c r="AQ125" i="65"/>
  <c r="AY125" i="65"/>
  <c r="AQ96" i="65"/>
  <c r="AY96" i="65"/>
  <c r="AX93" i="65"/>
  <c r="AY93" i="65"/>
  <c r="AT125" i="65"/>
  <c r="AT239" i="65"/>
  <c r="AT228" i="65"/>
  <c r="AQ217" i="65"/>
  <c r="AT98" i="65"/>
  <c r="AT95" i="65"/>
  <c r="AT96" i="65"/>
  <c r="AT224" i="65"/>
  <c r="AT93" i="65"/>
  <c r="AX222" i="65"/>
  <c r="AQ222" i="65"/>
  <c r="AX96" i="65"/>
  <c r="AQ228" i="65"/>
  <c r="AX98" i="65"/>
  <c r="AX228" i="65"/>
  <c r="AX224" i="65"/>
  <c r="AX125" i="65"/>
  <c r="AQ93" i="65"/>
  <c r="AQ95" i="65"/>
  <c r="AQ239" i="65"/>
  <c r="AX154" i="65"/>
  <c r="AQ154" i="65"/>
  <c r="AN91" i="65"/>
  <c r="AX167" i="65"/>
  <c r="AQ167" i="65"/>
  <c r="AW91" i="65"/>
  <c r="AJ242" i="65"/>
  <c r="AQ91" i="65" l="1"/>
  <c r="AR91" i="65" s="1"/>
  <c r="AY91" i="65"/>
  <c r="AT91" i="65"/>
  <c r="AX91" i="65"/>
  <c r="K11" i="45" l="1"/>
  <c r="L17" i="65" l="1"/>
  <c r="L21" i="47"/>
  <c r="S21" i="47" l="1"/>
  <c r="S17" i="65"/>
  <c r="AU17" i="65" s="1"/>
  <c r="L18" i="65"/>
  <c r="S39" i="65"/>
  <c r="L40" i="65"/>
  <c r="L34" i="65"/>
  <c r="S40" i="65" l="1"/>
  <c r="S34" i="65"/>
  <c r="S18" i="65"/>
  <c r="AU18" i="65" s="1"/>
  <c r="Z21" i="47"/>
  <c r="Z17" i="65"/>
  <c r="AV17" i="65" s="1"/>
  <c r="Z40" i="65" l="1"/>
  <c r="Z34" i="65"/>
  <c r="Z18" i="65"/>
  <c r="AG21" i="47"/>
  <c r="AG17" i="65"/>
  <c r="AN21" i="47" l="1"/>
  <c r="AN40" i="65" s="1"/>
  <c r="AV18" i="65"/>
  <c r="AG18" i="65"/>
  <c r="AW18" i="65" s="1"/>
  <c r="AW17" i="65"/>
  <c r="AN17" i="65"/>
  <c r="AG40" i="65"/>
  <c r="AG34" i="65"/>
  <c r="BA17" i="65"/>
  <c r="AX17" i="65" l="1"/>
  <c r="AY17" i="65"/>
  <c r="AY40" i="65"/>
  <c r="AT17" i="65"/>
  <c r="AN18" i="65"/>
  <c r="AQ17" i="65"/>
  <c r="BA18" i="65"/>
  <c r="AX18" i="65" l="1"/>
  <c r="AY18" i="65"/>
  <c r="AT18" i="65"/>
  <c r="AQ18" i="65"/>
  <c r="AN9" i="65" l="1"/>
  <c r="AT9" i="65" l="1"/>
  <c r="AY9" i="65"/>
  <c r="AQ9" i="65"/>
  <c r="AX9" i="65"/>
  <c r="AN34" i="65" l="1"/>
  <c r="AY34" i="65" s="1"/>
  <c r="K116" i="45" l="1"/>
  <c r="L41" i="47" l="1"/>
  <c r="L33" i="47"/>
  <c r="L40" i="47"/>
  <c r="L32" i="47"/>
  <c r="L121" i="47" l="1"/>
  <c r="L122" i="47"/>
  <c r="L132" i="47"/>
  <c r="S32" i="47"/>
  <c r="S5" i="65" s="1"/>
  <c r="L5" i="65"/>
  <c r="S40" i="47"/>
  <c r="S49" i="65" s="1"/>
  <c r="L49" i="65"/>
  <c r="L6" i="65"/>
  <c r="S33" i="47"/>
  <c r="S6" i="65" s="1"/>
  <c r="L50" i="65"/>
  <c r="S41" i="47"/>
  <c r="S50" i="65" s="1"/>
  <c r="L29" i="47" l="1"/>
  <c r="Z41" i="47"/>
  <c r="Z50" i="65" s="1"/>
  <c r="Z33" i="47"/>
  <c r="Z6" i="65" s="1"/>
  <c r="Z40" i="47"/>
  <c r="Z32" i="47"/>
  <c r="S132" i="47"/>
  <c r="L31" i="47"/>
  <c r="L120" i="47"/>
  <c r="L35" i="47"/>
  <c r="L28" i="47"/>
  <c r="L30" i="47"/>
  <c r="S122" i="47"/>
  <c r="S20" i="65" s="1"/>
  <c r="L20" i="65"/>
  <c r="L34" i="47"/>
  <c r="S121" i="47"/>
  <c r="S19" i="65" s="1"/>
  <c r="L19" i="65"/>
  <c r="Z5" i="65" l="1"/>
  <c r="Z49" i="65"/>
  <c r="Z121" i="47"/>
  <c r="L45" i="65"/>
  <c r="S34" i="47"/>
  <c r="S45" i="65" s="1"/>
  <c r="Z122" i="47"/>
  <c r="Z20" i="65" s="1"/>
  <c r="S30" i="47"/>
  <c r="S43" i="65" s="1"/>
  <c r="L43" i="65"/>
  <c r="S28" i="47"/>
  <c r="S41" i="65" s="1"/>
  <c r="L41" i="65"/>
  <c r="L46" i="65"/>
  <c r="S35" i="47"/>
  <c r="S46" i="65" s="1"/>
  <c r="S120" i="47"/>
  <c r="S16" i="65" s="1"/>
  <c r="L16" i="65"/>
  <c r="L44" i="65"/>
  <c r="S31" i="47"/>
  <c r="S44" i="65" s="1"/>
  <c r="Z132" i="47"/>
  <c r="AG32" i="47"/>
  <c r="AG5" i="65" s="1"/>
  <c r="AG40" i="47"/>
  <c r="AG49" i="65" s="1"/>
  <c r="AG33" i="47"/>
  <c r="AG6" i="65" s="1"/>
  <c r="AG41" i="47"/>
  <c r="AG50" i="65" s="1"/>
  <c r="L25" i="47"/>
  <c r="L42" i="65"/>
  <c r="S29" i="47"/>
  <c r="S42" i="65" s="1"/>
  <c r="L133" i="47"/>
  <c r="L119" i="47"/>
  <c r="Z19" i="65" l="1"/>
  <c r="L24" i="47"/>
  <c r="S119" i="47"/>
  <c r="S15" i="65" s="1"/>
  <c r="L15" i="65"/>
  <c r="L32" i="65"/>
  <c r="S133" i="47"/>
  <c r="S32" i="65" s="1"/>
  <c r="Z29" i="47"/>
  <c r="S25" i="47"/>
  <c r="S38" i="65" s="1"/>
  <c r="L38" i="65"/>
  <c r="AN41" i="47"/>
  <c r="AN50" i="65" s="1"/>
  <c r="AN33" i="47"/>
  <c r="AN6" i="65" s="1"/>
  <c r="AN40" i="47"/>
  <c r="AN49" i="65" s="1"/>
  <c r="AN32" i="47"/>
  <c r="AN5" i="65" s="1"/>
  <c r="AY5" i="65" s="1"/>
  <c r="AG132" i="47"/>
  <c r="Z31" i="47"/>
  <c r="Z44" i="65" s="1"/>
  <c r="Z120" i="47"/>
  <c r="Z35" i="47"/>
  <c r="Z46" i="65" s="1"/>
  <c r="Z28" i="47"/>
  <c r="Z30" i="47"/>
  <c r="Z43" i="65" s="1"/>
  <c r="AG122" i="47"/>
  <c r="AG20" i="65" s="1"/>
  <c r="Z34" i="47"/>
  <c r="AG121" i="47"/>
  <c r="AG19" i="65" s="1"/>
  <c r="L12" i="47"/>
  <c r="AY6" i="65" l="1"/>
  <c r="AY50" i="65"/>
  <c r="AY49" i="65"/>
  <c r="Z45" i="65"/>
  <c r="Z42" i="65"/>
  <c r="Z41" i="65"/>
  <c r="Z16" i="65"/>
  <c r="S12" i="47"/>
  <c r="S26" i="65" s="1"/>
  <c r="L26" i="65"/>
  <c r="L11" i="47"/>
  <c r="L25" i="65" s="1"/>
  <c r="AN121" i="47"/>
  <c r="AN19" i="65" s="1"/>
  <c r="AG34" i="47"/>
  <c r="AG45" i="65" s="1"/>
  <c r="AN122" i="47"/>
  <c r="AN20" i="65" s="1"/>
  <c r="AG30" i="47"/>
  <c r="AG43" i="65" s="1"/>
  <c r="AG28" i="47"/>
  <c r="AG41" i="65" s="1"/>
  <c r="AG35" i="47"/>
  <c r="AG46" i="65" s="1"/>
  <c r="AG120" i="47"/>
  <c r="AG16" i="65" s="1"/>
  <c r="AG31" i="47"/>
  <c r="AG44" i="65" s="1"/>
  <c r="AN132" i="47"/>
  <c r="Z25" i="47"/>
  <c r="AG29" i="47"/>
  <c r="AG42" i="65" s="1"/>
  <c r="Z133" i="47"/>
  <c r="Z32" i="65" s="1"/>
  <c r="Z119" i="47"/>
  <c r="L37" i="65"/>
  <c r="S24" i="47"/>
  <c r="S37" i="65" s="1"/>
  <c r="AY20" i="65" l="1"/>
  <c r="AY19" i="65"/>
  <c r="Z38" i="65"/>
  <c r="Z15" i="65"/>
  <c r="Z24" i="47"/>
  <c r="AG119" i="47"/>
  <c r="AG15" i="65" s="1"/>
  <c r="AG133" i="47"/>
  <c r="AG32" i="65" s="1"/>
  <c r="AN29" i="47"/>
  <c r="AN42" i="65" s="1"/>
  <c r="AG25" i="47"/>
  <c r="AG38" i="65" s="1"/>
  <c r="AN31" i="47"/>
  <c r="AN44" i="65" s="1"/>
  <c r="AN120" i="47"/>
  <c r="AN16" i="65" s="1"/>
  <c r="AN35" i="47"/>
  <c r="AN46" i="65" s="1"/>
  <c r="AN28" i="47"/>
  <c r="AN41" i="65" s="1"/>
  <c r="AN30" i="47"/>
  <c r="AN43" i="65" s="1"/>
  <c r="AN34" i="47"/>
  <c r="AN45" i="65" s="1"/>
  <c r="S11" i="47"/>
  <c r="S25" i="65" s="1"/>
  <c r="Z12" i="47"/>
  <c r="AY45" i="65" l="1"/>
  <c r="AY16" i="65"/>
  <c r="AY42" i="65"/>
  <c r="AY43" i="65"/>
  <c r="AY44" i="65"/>
  <c r="AY46" i="65"/>
  <c r="AY41" i="65"/>
  <c r="Z37" i="65"/>
  <c r="Z26" i="65"/>
  <c r="AG12" i="47"/>
  <c r="AG26" i="65" s="1"/>
  <c r="Z11" i="47"/>
  <c r="Z25" i="65" s="1"/>
  <c r="AN25" i="47"/>
  <c r="AN38" i="65" s="1"/>
  <c r="AN133" i="47"/>
  <c r="AN32" i="65" s="1"/>
  <c r="AN119" i="47"/>
  <c r="AN15" i="65" s="1"/>
  <c r="AY15" i="65" s="1"/>
  <c r="AG24" i="47"/>
  <c r="AG37" i="65" s="1"/>
  <c r="AY38" i="65" l="1"/>
  <c r="AY32" i="65"/>
  <c r="AN24" i="47"/>
  <c r="AN37" i="65" s="1"/>
  <c r="AG11" i="47"/>
  <c r="AG25" i="65" s="1"/>
  <c r="AN12" i="47"/>
  <c r="AN26" i="65" s="1"/>
  <c r="AY37" i="65" l="1"/>
  <c r="AY26" i="65"/>
  <c r="AN11" i="47"/>
  <c r="AN25" i="65" l="1"/>
  <c r="AY25" i="65" s="1"/>
  <c r="L39" i="47" l="1"/>
  <c r="L38" i="47"/>
  <c r="L47" i="65" l="1"/>
  <c r="S38" i="47"/>
  <c r="S47" i="65" s="1"/>
  <c r="S39" i="47"/>
  <c r="S48" i="65" s="1"/>
  <c r="L48" i="65"/>
  <c r="Z39" i="47" l="1"/>
  <c r="Z38" i="47"/>
  <c r="Z47" i="65" s="1"/>
  <c r="Z48" i="65" l="1"/>
  <c r="AG38" i="47"/>
  <c r="AG47" i="65" s="1"/>
  <c r="AG39" i="47"/>
  <c r="AG48" i="65" s="1"/>
  <c r="AN39" i="47" l="1"/>
  <c r="AN48" i="65" s="1"/>
  <c r="AN38" i="47"/>
  <c r="AN47" i="65" s="1"/>
  <c r="AY47" i="65" l="1"/>
  <c r="AY48" i="65"/>
  <c r="L36" i="47"/>
  <c r="L31" i="65" s="1"/>
  <c r="S36" i="47" l="1"/>
  <c r="S31" i="65" s="1"/>
  <c r="Z36" i="47" l="1"/>
  <c r="Z31" i="65" s="1"/>
  <c r="AG36" i="47" l="1"/>
  <c r="AG31" i="65" s="1"/>
  <c r="AN36" i="47" l="1"/>
  <c r="AN31" i="65" s="1"/>
  <c r="AY31" i="65" s="1"/>
  <c r="L10" i="47" l="1"/>
  <c r="L9" i="47" l="1"/>
  <c r="L24" i="65"/>
  <c r="S10" i="47"/>
  <c r="S24" i="65" s="1"/>
  <c r="Z10" i="47" l="1"/>
  <c r="L23" i="65"/>
  <c r="S9" i="47"/>
  <c r="Z24" i="65" l="1"/>
  <c r="S23" i="65"/>
  <c r="Z9" i="47"/>
  <c r="AG10" i="47"/>
  <c r="AG24" i="65" s="1"/>
  <c r="AN10" i="47" l="1"/>
  <c r="AN24" i="65" s="1"/>
  <c r="Z23" i="65"/>
  <c r="AG9" i="47"/>
  <c r="AY24" i="65" l="1"/>
  <c r="AN9" i="47"/>
  <c r="AG23" i="65"/>
  <c r="AN23" i="65" l="1"/>
  <c r="AY23" i="65" s="1"/>
  <c r="K12" i="45" l="1"/>
  <c r="L128" i="45"/>
  <c r="L145" i="45" l="1"/>
  <c r="K128" i="45"/>
  <c r="W57" i="56" l="1"/>
  <c r="W30" i="45"/>
  <c r="W35" i="45"/>
  <c r="W48" i="45"/>
  <c r="W65" i="45"/>
  <c r="M24" i="47" s="1"/>
  <c r="W60" i="45"/>
  <c r="AG60" i="45" s="1"/>
  <c r="AQ60" i="45" s="1"/>
  <c r="BA60" i="45" s="1"/>
  <c r="BK60" i="45" s="1"/>
  <c r="BP60" i="45" s="1"/>
  <c r="W29" i="45"/>
  <c r="M32" i="47" s="1"/>
  <c r="W52" i="56"/>
  <c r="W68" i="45"/>
  <c r="AG68" i="45" s="1"/>
  <c r="AQ68" i="45" s="1"/>
  <c r="BA68" i="45" s="1"/>
  <c r="BK68" i="45" s="1"/>
  <c r="BP68" i="45" s="1"/>
  <c r="W47" i="45"/>
  <c r="W36" i="45"/>
  <c r="W53" i="45"/>
  <c r="W66" i="45"/>
  <c r="W41" i="45"/>
  <c r="M28" i="47" s="1"/>
  <c r="W56" i="56"/>
  <c r="M121" i="47" s="1"/>
  <c r="W42" i="45"/>
  <c r="W54" i="45"/>
  <c r="M19" i="65" l="1"/>
  <c r="AG36" i="45"/>
  <c r="M31" i="47"/>
  <c r="AG52" i="56"/>
  <c r="M120" i="47"/>
  <c r="AG48" i="45"/>
  <c r="M35" i="47"/>
  <c r="M5" i="65"/>
  <c r="AG35" i="45"/>
  <c r="M30" i="47"/>
  <c r="M41" i="65"/>
  <c r="AG47" i="45"/>
  <c r="T34" i="47" s="1"/>
  <c r="M34" i="47"/>
  <c r="AG54" i="45"/>
  <c r="T133" i="47" s="1"/>
  <c r="T32" i="65" s="1"/>
  <c r="M133" i="47"/>
  <c r="AG66" i="45"/>
  <c r="M25" i="47"/>
  <c r="AG30" i="45"/>
  <c r="M33" i="47"/>
  <c r="AG42" i="45"/>
  <c r="M29" i="47"/>
  <c r="AG53" i="45"/>
  <c r="AG135" i="45" s="1"/>
  <c r="M132" i="47"/>
  <c r="M37" i="65"/>
  <c r="AG57" i="56"/>
  <c r="M122" i="47"/>
  <c r="W51" i="56"/>
  <c r="M119" i="47" s="1"/>
  <c r="G6" i="56"/>
  <c r="W80" i="56"/>
  <c r="AG56" i="56"/>
  <c r="T121" i="47" s="1"/>
  <c r="T19" i="65" s="1"/>
  <c r="W133" i="45"/>
  <c r="AG41" i="45"/>
  <c r="T28" i="47" s="1"/>
  <c r="T41" i="65" s="1"/>
  <c r="W132" i="45"/>
  <c r="W11" i="45"/>
  <c r="M20" i="47" s="1"/>
  <c r="M33" i="65" s="1"/>
  <c r="W7" i="45"/>
  <c r="M11" i="47" s="1"/>
  <c r="W67" i="45"/>
  <c r="AG67" i="45" s="1"/>
  <c r="AQ67" i="45" s="1"/>
  <c r="BA67" i="45" s="1"/>
  <c r="BK67" i="45" s="1"/>
  <c r="BP67" i="45" s="1"/>
  <c r="AG29" i="45"/>
  <c r="T32" i="47" s="1"/>
  <c r="T5" i="65" s="1"/>
  <c r="W131" i="45"/>
  <c r="W114" i="45"/>
  <c r="M40" i="47" s="1"/>
  <c r="W115" i="45"/>
  <c r="AG65" i="45"/>
  <c r="T24" i="47" s="1"/>
  <c r="T37" i="65" s="1"/>
  <c r="W112" i="45"/>
  <c r="M36" i="47" s="1"/>
  <c r="W12" i="45"/>
  <c r="W59" i="45"/>
  <c r="W110" i="45"/>
  <c r="W111" i="45"/>
  <c r="AU19" i="65" l="1"/>
  <c r="AU37" i="65"/>
  <c r="AU41" i="65"/>
  <c r="AG134" i="45"/>
  <c r="AQ47" i="45"/>
  <c r="AA34" i="47" s="1"/>
  <c r="AA45" i="65" s="1"/>
  <c r="AU5" i="65"/>
  <c r="AQ57" i="56"/>
  <c r="T122" i="47"/>
  <c r="T20" i="65" s="1"/>
  <c r="AQ53" i="45"/>
  <c r="T132" i="47"/>
  <c r="AQ30" i="45"/>
  <c r="T33" i="47"/>
  <c r="T6" i="65" s="1"/>
  <c r="M42" i="65"/>
  <c r="M38" i="65"/>
  <c r="M21" i="65"/>
  <c r="M45" i="65"/>
  <c r="M43" i="65"/>
  <c r="M46" i="65"/>
  <c r="M44" i="65"/>
  <c r="AG115" i="45"/>
  <c r="M41" i="47"/>
  <c r="AG111" i="45"/>
  <c r="M39" i="47"/>
  <c r="AG12" i="45"/>
  <c r="M21" i="47"/>
  <c r="M49" i="65"/>
  <c r="M25" i="65"/>
  <c r="M15" i="65"/>
  <c r="AQ42" i="45"/>
  <c r="T29" i="47"/>
  <c r="T42" i="65" s="1"/>
  <c r="AQ66" i="45"/>
  <c r="T25" i="47"/>
  <c r="T38" i="65" s="1"/>
  <c r="T21" i="65"/>
  <c r="T45" i="65"/>
  <c r="AQ35" i="45"/>
  <c r="T30" i="47"/>
  <c r="T43" i="65" s="1"/>
  <c r="AQ48" i="45"/>
  <c r="T35" i="47"/>
  <c r="T46" i="65" s="1"/>
  <c r="AQ36" i="45"/>
  <c r="T31" i="47"/>
  <c r="T44" i="65" s="1"/>
  <c r="AG110" i="45"/>
  <c r="M38" i="47"/>
  <c r="AA21" i="65"/>
  <c r="AQ54" i="45"/>
  <c r="AA133" i="47" s="1"/>
  <c r="AA32" i="65" s="1"/>
  <c r="AV32" i="65" s="1"/>
  <c r="M20" i="65"/>
  <c r="M31" i="65"/>
  <c r="M6" i="65"/>
  <c r="M32" i="65"/>
  <c r="AU32" i="65" s="1"/>
  <c r="M16" i="65"/>
  <c r="AQ52" i="56"/>
  <c r="T120" i="47"/>
  <c r="T16" i="65" s="1"/>
  <c r="W137" i="45"/>
  <c r="K11" i="43"/>
  <c r="K42" i="45"/>
  <c r="K12" i="43"/>
  <c r="K48" i="45"/>
  <c r="AG59" i="45"/>
  <c r="W136" i="45"/>
  <c r="W140" i="45"/>
  <c r="AG112" i="45"/>
  <c r="T36" i="47" s="1"/>
  <c r="AQ65" i="45"/>
  <c r="AA24" i="47" s="1"/>
  <c r="AA37" i="65" s="1"/>
  <c r="AV37" i="65" s="1"/>
  <c r="AG137" i="45"/>
  <c r="AG114" i="45"/>
  <c r="T40" i="47" s="1"/>
  <c r="T49" i="65" s="1"/>
  <c r="W141" i="45"/>
  <c r="AG131" i="45"/>
  <c r="AQ29" i="45"/>
  <c r="AA32" i="47" s="1"/>
  <c r="AA5" i="65" s="1"/>
  <c r="AG7" i="45"/>
  <c r="T11" i="47" s="1"/>
  <c r="T25" i="65" s="1"/>
  <c r="L20" i="47"/>
  <c r="W128" i="45"/>
  <c r="AG11" i="45"/>
  <c r="T20" i="47" s="1"/>
  <c r="AQ41" i="45"/>
  <c r="AA28" i="47" s="1"/>
  <c r="AA41" i="65" s="1"/>
  <c r="AV41" i="65" s="1"/>
  <c r="AG133" i="45"/>
  <c r="AG132" i="45"/>
  <c r="AQ56" i="56"/>
  <c r="AA121" i="47" s="1"/>
  <c r="AA19" i="65" s="1"/>
  <c r="AV19" i="65" s="1"/>
  <c r="AG80" i="56"/>
  <c r="W79" i="56"/>
  <c r="W81" i="56" s="1"/>
  <c r="W6" i="56"/>
  <c r="AG51" i="56"/>
  <c r="T119" i="47" s="1"/>
  <c r="T15" i="65" s="1"/>
  <c r="AU46" i="65" l="1"/>
  <c r="T31" i="65"/>
  <c r="AU38" i="65"/>
  <c r="AU44" i="65"/>
  <c r="AU25" i="65"/>
  <c r="AU21" i="65"/>
  <c r="AU15" i="65"/>
  <c r="AU42" i="65"/>
  <c r="AU43" i="65"/>
  <c r="AU45" i="65"/>
  <c r="AU49" i="65"/>
  <c r="AV45" i="65"/>
  <c r="AU16" i="65"/>
  <c r="AV21" i="65"/>
  <c r="AU31" i="65"/>
  <c r="AU6" i="65"/>
  <c r="AU20" i="65"/>
  <c r="BA54" i="45"/>
  <c r="AH133" i="47" s="1"/>
  <c r="AH32" i="65" s="1"/>
  <c r="AQ134" i="45"/>
  <c r="BA47" i="45"/>
  <c r="AH34" i="47" s="1"/>
  <c r="AU34" i="47" s="1"/>
  <c r="AQ135" i="45"/>
  <c r="T39" i="65"/>
  <c r="T33" i="65"/>
  <c r="BA52" i="56"/>
  <c r="AA120" i="47"/>
  <c r="AA16" i="65" s="1"/>
  <c r="AV16" i="65" s="1"/>
  <c r="BA36" i="45"/>
  <c r="AA31" i="47"/>
  <c r="AA44" i="65" s="1"/>
  <c r="AV44" i="65" s="1"/>
  <c r="BA35" i="45"/>
  <c r="AA30" i="47"/>
  <c r="AA43" i="65" s="1"/>
  <c r="AV43" i="65" s="1"/>
  <c r="BA66" i="45"/>
  <c r="AA25" i="47"/>
  <c r="AA38" i="65" s="1"/>
  <c r="AV38" i="65" s="1"/>
  <c r="M40" i="65"/>
  <c r="M34" i="65"/>
  <c r="M50" i="65"/>
  <c r="M47" i="65"/>
  <c r="AQ12" i="45"/>
  <c r="T21" i="47"/>
  <c r="AQ115" i="45"/>
  <c r="T41" i="47"/>
  <c r="T50" i="65" s="1"/>
  <c r="BA30" i="45"/>
  <c r="AA33" i="47"/>
  <c r="BA57" i="56"/>
  <c r="AA122" i="47"/>
  <c r="AV5" i="65"/>
  <c r="AQ110" i="45"/>
  <c r="T38" i="47"/>
  <c r="T47" i="65" s="1"/>
  <c r="BA48" i="45"/>
  <c r="AA35" i="47"/>
  <c r="BA42" i="45"/>
  <c r="AA29" i="47"/>
  <c r="AA42" i="65" s="1"/>
  <c r="AV42" i="65" s="1"/>
  <c r="M48" i="65"/>
  <c r="AH21" i="65"/>
  <c r="AQ111" i="45"/>
  <c r="T39" i="47"/>
  <c r="T48" i="65" s="1"/>
  <c r="BA53" i="45"/>
  <c r="AA132" i="47"/>
  <c r="L65" i="43"/>
  <c r="L77" i="43" s="1"/>
  <c r="AG79" i="56"/>
  <c r="AG81" i="56" s="1"/>
  <c r="AQ51" i="56"/>
  <c r="AA119" i="47" s="1"/>
  <c r="AA15" i="65" s="1"/>
  <c r="AV15" i="65" s="1"/>
  <c r="AG6" i="56"/>
  <c r="BA56" i="56"/>
  <c r="AH121" i="47" s="1"/>
  <c r="AH19" i="65" s="1"/>
  <c r="AQ80" i="56"/>
  <c r="AQ133" i="45"/>
  <c r="BA41" i="45"/>
  <c r="AH28" i="47" s="1"/>
  <c r="AH41" i="65" s="1"/>
  <c r="AQ132" i="45"/>
  <c r="S20" i="47"/>
  <c r="AG128" i="45"/>
  <c r="AQ11" i="45"/>
  <c r="AA20" i="47" s="1"/>
  <c r="L33" i="65"/>
  <c r="L5" i="47"/>
  <c r="AQ7" i="45"/>
  <c r="AA11" i="47" s="1"/>
  <c r="AA25" i="65" s="1"/>
  <c r="AV25" i="65" s="1"/>
  <c r="AQ131" i="45"/>
  <c r="BA29" i="45"/>
  <c r="AH32" i="47" s="1"/>
  <c r="AH5" i="65" s="1"/>
  <c r="AX5" i="65" s="1"/>
  <c r="AQ114" i="45"/>
  <c r="AA40" i="47" s="1"/>
  <c r="AA49" i="65" s="1"/>
  <c r="AV49" i="65" s="1"/>
  <c r="AG141" i="45"/>
  <c r="BA65" i="45"/>
  <c r="AH24" i="47" s="1"/>
  <c r="AH37" i="65" s="1"/>
  <c r="AQ137" i="45"/>
  <c r="AG140" i="45"/>
  <c r="AQ112" i="45"/>
  <c r="AA36" i="47" s="1"/>
  <c r="AG136" i="45"/>
  <c r="AQ59" i="45"/>
  <c r="K41" i="45"/>
  <c r="L133" i="45"/>
  <c r="L134" i="45"/>
  <c r="K47" i="45"/>
  <c r="BK54" i="45" l="1"/>
  <c r="BA135" i="45"/>
  <c r="AU50" i="65"/>
  <c r="AW37" i="65"/>
  <c r="AX37" i="65"/>
  <c r="AW41" i="65"/>
  <c r="AX41" i="65"/>
  <c r="AU47" i="65"/>
  <c r="AT39" i="65"/>
  <c r="AV39" i="65"/>
  <c r="AW32" i="65"/>
  <c r="AX32" i="65"/>
  <c r="AW19" i="65"/>
  <c r="AX19" i="65"/>
  <c r="AU48" i="65"/>
  <c r="AW21" i="65"/>
  <c r="AX21" i="65"/>
  <c r="BA32" i="65"/>
  <c r="AQ32" i="65"/>
  <c r="AT32" i="65"/>
  <c r="AU133" i="47"/>
  <c r="AT41" i="65"/>
  <c r="AT21" i="65"/>
  <c r="AT19" i="65"/>
  <c r="BA5" i="65"/>
  <c r="AT5" i="65"/>
  <c r="AT37" i="65"/>
  <c r="BA134" i="45"/>
  <c r="AH45" i="65"/>
  <c r="AX45" i="65" s="1"/>
  <c r="BK47" i="45"/>
  <c r="BP47" i="45" s="1"/>
  <c r="K65" i="43"/>
  <c r="BA21" i="65"/>
  <c r="AA31" i="65"/>
  <c r="BA41" i="65"/>
  <c r="AA6" i="65"/>
  <c r="BA12" i="45"/>
  <c r="AA21" i="47"/>
  <c r="BA37" i="65"/>
  <c r="BK66" i="45"/>
  <c r="BP66" i="45" s="1"/>
  <c r="AH25" i="47"/>
  <c r="BK36" i="45"/>
  <c r="BP36" i="45" s="1"/>
  <c r="AH31" i="47"/>
  <c r="AU121" i="47"/>
  <c r="BK53" i="45"/>
  <c r="BP53" i="45" s="1"/>
  <c r="AH132" i="47"/>
  <c r="AU132" i="47" s="1"/>
  <c r="BK42" i="45"/>
  <c r="BP42" i="45" s="1"/>
  <c r="AH29" i="47"/>
  <c r="AH42" i="65" s="1"/>
  <c r="BA110" i="45"/>
  <c r="AA38" i="47"/>
  <c r="BK30" i="45"/>
  <c r="BP30" i="45" s="1"/>
  <c r="AH33" i="47"/>
  <c r="AH6" i="65" s="1"/>
  <c r="AQ41" i="65"/>
  <c r="AU39" i="65"/>
  <c r="BA39" i="65"/>
  <c r="AQ39" i="65"/>
  <c r="AW5" i="65"/>
  <c r="AU24" i="47"/>
  <c r="AQ37" i="65"/>
  <c r="AA46" i="65"/>
  <c r="AA20" i="65"/>
  <c r="BA115" i="45"/>
  <c r="AA41" i="47"/>
  <c r="AA50" i="65" s="1"/>
  <c r="AV50" i="65" s="1"/>
  <c r="BK35" i="45"/>
  <c r="BP35" i="45" s="1"/>
  <c r="AH30" i="47"/>
  <c r="BK52" i="56"/>
  <c r="BP52" i="56" s="1"/>
  <c r="AH120" i="47"/>
  <c r="AQ5" i="65"/>
  <c r="BA111" i="45"/>
  <c r="AA39" i="47"/>
  <c r="AU32" i="47"/>
  <c r="AQ21" i="65"/>
  <c r="BK48" i="45"/>
  <c r="BP48" i="45" s="1"/>
  <c r="AH35" i="47"/>
  <c r="AH46" i="65" s="1"/>
  <c r="BA19" i="65"/>
  <c r="BK57" i="56"/>
  <c r="BP57" i="56" s="1"/>
  <c r="AH122" i="47"/>
  <c r="AH20" i="65" s="1"/>
  <c r="T40" i="65"/>
  <c r="AU40" i="65" s="1"/>
  <c r="T34" i="65"/>
  <c r="AU34" i="65" s="1"/>
  <c r="AU28" i="47"/>
  <c r="AQ19" i="65"/>
  <c r="L151" i="45"/>
  <c r="K134" i="45"/>
  <c r="K133" i="45"/>
  <c r="L150" i="45"/>
  <c r="AQ136" i="45"/>
  <c r="BA59" i="45"/>
  <c r="AQ140" i="45"/>
  <c r="BA112" i="45"/>
  <c r="AH36" i="47" s="1"/>
  <c r="AU36" i="47" s="1"/>
  <c r="BA137" i="45"/>
  <c r="BK65" i="45"/>
  <c r="BA114" i="45"/>
  <c r="AH40" i="47" s="1"/>
  <c r="AH49" i="65" s="1"/>
  <c r="AQ141" i="45"/>
  <c r="BA131" i="45"/>
  <c r="BK29" i="45"/>
  <c r="BA7" i="45"/>
  <c r="AH11" i="47" s="1"/>
  <c r="AH25" i="65" s="1"/>
  <c r="L4" i="65"/>
  <c r="Z20" i="47"/>
  <c r="AQ128" i="45"/>
  <c r="BA11" i="45"/>
  <c r="AH20" i="47" s="1"/>
  <c r="AH33" i="65" s="1"/>
  <c r="S33" i="65"/>
  <c r="S5" i="47"/>
  <c r="BK41" i="45"/>
  <c r="BA133" i="45"/>
  <c r="BA132" i="45"/>
  <c r="BA80" i="56"/>
  <c r="BK56" i="56"/>
  <c r="BP54" i="45"/>
  <c r="AQ79" i="56"/>
  <c r="AQ81" i="56" s="1"/>
  <c r="BA51" i="56"/>
  <c r="AH119" i="47" s="1"/>
  <c r="AH15" i="65" s="1"/>
  <c r="AQ6" i="56"/>
  <c r="BK135" i="45" l="1"/>
  <c r="AW6" i="65"/>
  <c r="AX6" i="65"/>
  <c r="AT42" i="65"/>
  <c r="AX42" i="65"/>
  <c r="AW49" i="65"/>
  <c r="AX49" i="65"/>
  <c r="AW46" i="65"/>
  <c r="AX46" i="65"/>
  <c r="AW25" i="65"/>
  <c r="AX25" i="65"/>
  <c r="AW15" i="65"/>
  <c r="AX15" i="65"/>
  <c r="AW20" i="65"/>
  <c r="AX20" i="65"/>
  <c r="AT46" i="65"/>
  <c r="AT15" i="65"/>
  <c r="AT49" i="65"/>
  <c r="AW45" i="65"/>
  <c r="AT45" i="65"/>
  <c r="AT25" i="65"/>
  <c r="AT20" i="65"/>
  <c r="AT6" i="65"/>
  <c r="AQ45" i="65"/>
  <c r="BA45" i="65"/>
  <c r="BP135" i="45"/>
  <c r="BK134" i="45"/>
  <c r="BP134" i="45"/>
  <c r="AU29" i="47"/>
  <c r="AU122" i="47"/>
  <c r="AU119" i="47"/>
  <c r="AU40" i="47"/>
  <c r="AW42" i="65"/>
  <c r="AQ42" i="65"/>
  <c r="AH38" i="65"/>
  <c r="AU25" i="47"/>
  <c r="BK12" i="45"/>
  <c r="BP12" i="45" s="1"/>
  <c r="AH21" i="47"/>
  <c r="AH16" i="65"/>
  <c r="AU120" i="47"/>
  <c r="AU11" i="47"/>
  <c r="AV20" i="65"/>
  <c r="BA20" i="65"/>
  <c r="AQ20" i="65"/>
  <c r="BA42" i="65"/>
  <c r="BA15" i="65"/>
  <c r="AQ15" i="65"/>
  <c r="AA48" i="65"/>
  <c r="BK115" i="45"/>
  <c r="BP115" i="45" s="1"/>
  <c r="AH41" i="47"/>
  <c r="AH50" i="65" s="1"/>
  <c r="AU35" i="47"/>
  <c r="AA47" i="65"/>
  <c r="AQ49" i="65"/>
  <c r="AH44" i="65"/>
  <c r="AU31" i="47"/>
  <c r="AU33" i="47"/>
  <c r="BA25" i="65"/>
  <c r="BK111" i="45"/>
  <c r="BP111" i="45" s="1"/>
  <c r="AH39" i="47"/>
  <c r="AH48" i="65" s="1"/>
  <c r="AH43" i="65"/>
  <c r="AU30" i="47"/>
  <c r="AV46" i="65"/>
  <c r="AQ46" i="65"/>
  <c r="BA46" i="65"/>
  <c r="BA49" i="65"/>
  <c r="AQ25" i="65"/>
  <c r="BK110" i="45"/>
  <c r="BP110" i="45" s="1"/>
  <c r="AH38" i="47"/>
  <c r="AH47" i="65" s="1"/>
  <c r="AH11" i="65"/>
  <c r="AH31" i="65"/>
  <c r="AA40" i="65"/>
  <c r="AV40" i="65" s="1"/>
  <c r="AA34" i="65"/>
  <c r="AV34" i="65" s="1"/>
  <c r="AV6" i="65"/>
  <c r="BA6" i="65"/>
  <c r="AQ6" i="65"/>
  <c r="AV31" i="65"/>
  <c r="BK51" i="56"/>
  <c r="BA79" i="56"/>
  <c r="BA81" i="56" s="1"/>
  <c r="BA6" i="56"/>
  <c r="BK80" i="56"/>
  <c r="BP56" i="56"/>
  <c r="BP80" i="56" s="1"/>
  <c r="BP41" i="45"/>
  <c r="BK132" i="45"/>
  <c r="BK133" i="45"/>
  <c r="AU33" i="65"/>
  <c r="S4" i="65"/>
  <c r="AG20" i="47"/>
  <c r="BK11" i="45"/>
  <c r="BA128" i="45"/>
  <c r="Z33" i="65"/>
  <c r="Z5" i="47"/>
  <c r="L242" i="65"/>
  <c r="BK7" i="45"/>
  <c r="BK131" i="45"/>
  <c r="BP29" i="45"/>
  <c r="BP131" i="45" s="1"/>
  <c r="BK114" i="45"/>
  <c r="BA141" i="45"/>
  <c r="BK137" i="45"/>
  <c r="BP65" i="45"/>
  <c r="BP137" i="45" s="1"/>
  <c r="BA140" i="45"/>
  <c r="BK112" i="45"/>
  <c r="BK59" i="45"/>
  <c r="BA136" i="45"/>
  <c r="AT11" i="65" l="1"/>
  <c r="AX11" i="65"/>
  <c r="AW47" i="65"/>
  <c r="AX47" i="65"/>
  <c r="AT43" i="65"/>
  <c r="AX43" i="65"/>
  <c r="AW48" i="65"/>
  <c r="AX48" i="65"/>
  <c r="AT16" i="65"/>
  <c r="AX16" i="65"/>
  <c r="AT38" i="65"/>
  <c r="AX38" i="65"/>
  <c r="AW31" i="65"/>
  <c r="AX31" i="65"/>
  <c r="AT44" i="65"/>
  <c r="AX44" i="65"/>
  <c r="AT50" i="65"/>
  <c r="AX50" i="65"/>
  <c r="AT31" i="65"/>
  <c r="AT48" i="65"/>
  <c r="AT47" i="65"/>
  <c r="AQ31" i="65"/>
  <c r="AU38" i="47"/>
  <c r="AW50" i="65"/>
  <c r="BA50" i="65"/>
  <c r="AV48" i="65"/>
  <c r="AQ48" i="65"/>
  <c r="BA48" i="65"/>
  <c r="BA11" i="65"/>
  <c r="AQ11" i="65"/>
  <c r="AW11" i="65"/>
  <c r="AV47" i="65"/>
  <c r="AQ47" i="65"/>
  <c r="BA47" i="65"/>
  <c r="AW44" i="65"/>
  <c r="BA44" i="65"/>
  <c r="AQ44" i="65"/>
  <c r="AQ50" i="65"/>
  <c r="AW16" i="65"/>
  <c r="BA16" i="65"/>
  <c r="AQ16" i="65"/>
  <c r="BA31" i="65"/>
  <c r="AW43" i="65"/>
  <c r="BA43" i="65"/>
  <c r="AQ43" i="65"/>
  <c r="AU39" i="47"/>
  <c r="AU41" i="47"/>
  <c r="AH40" i="65"/>
  <c r="AH34" i="65"/>
  <c r="AU21" i="47"/>
  <c r="AW38" i="65"/>
  <c r="BA38" i="65"/>
  <c r="AQ38" i="65"/>
  <c r="BP59" i="45"/>
  <c r="BP136" i="45" s="1"/>
  <c r="BK136" i="45"/>
  <c r="BK140" i="45"/>
  <c r="BP112" i="45"/>
  <c r="BP140" i="45" s="1"/>
  <c r="BK141" i="45"/>
  <c r="BP114" i="45"/>
  <c r="BP141" i="45" s="1"/>
  <c r="BP7" i="45"/>
  <c r="Z4" i="65"/>
  <c r="AN20" i="47"/>
  <c r="BP11" i="45"/>
  <c r="BP128" i="45" s="1"/>
  <c r="BK128" i="45"/>
  <c r="AG33" i="65"/>
  <c r="AG5" i="47"/>
  <c r="S242" i="65"/>
  <c r="BP132" i="45"/>
  <c r="BP133" i="45"/>
  <c r="BK6" i="56"/>
  <c r="BK79" i="56"/>
  <c r="BK81" i="56" s="1"/>
  <c r="BP51" i="56"/>
  <c r="AW40" i="65" l="1"/>
  <c r="AX40" i="65"/>
  <c r="AW34" i="65"/>
  <c r="AX34" i="65"/>
  <c r="AT40" i="65"/>
  <c r="AT34" i="65"/>
  <c r="AQ40" i="65"/>
  <c r="BA34" i="65"/>
  <c r="BA40" i="65"/>
  <c r="AQ34" i="65"/>
  <c r="BP79" i="56"/>
  <c r="BP81" i="56" s="1"/>
  <c r="BP6" i="56"/>
  <c r="AG4" i="65"/>
  <c r="AU20" i="47"/>
  <c r="AN33" i="65"/>
  <c r="AY33" i="65" s="1"/>
  <c r="AN5" i="47"/>
  <c r="Z242" i="65"/>
  <c r="AX33" i="65" l="1"/>
  <c r="AN4" i="65"/>
  <c r="AY4" i="65" s="1"/>
  <c r="AG242" i="65"/>
  <c r="AN242" i="65" l="1"/>
  <c r="AY242" i="65" l="1"/>
  <c r="W8" i="45"/>
  <c r="M12" i="47" s="1"/>
  <c r="M26" i="65" l="1"/>
  <c r="AG8" i="45"/>
  <c r="T12" i="47" s="1"/>
  <c r="T26" i="65" s="1"/>
  <c r="W127" i="45"/>
  <c r="AU26" i="65" l="1"/>
  <c r="AQ8" i="45"/>
  <c r="AA12" i="47" s="1"/>
  <c r="AA26" i="65" s="1"/>
  <c r="AV26" i="65" s="1"/>
  <c r="AG127" i="45"/>
  <c r="BA8" i="45" l="1"/>
  <c r="AH12" i="47" s="1"/>
  <c r="AH26" i="65" s="1"/>
  <c r="AQ127" i="45"/>
  <c r="W24" i="45"/>
  <c r="AW26" i="65" l="1"/>
  <c r="AX26" i="65"/>
  <c r="AT26" i="65"/>
  <c r="AG24" i="45"/>
  <c r="M10" i="47"/>
  <c r="AU12" i="47"/>
  <c r="BA26" i="65"/>
  <c r="AQ26" i="65"/>
  <c r="W23" i="45"/>
  <c r="M9" i="47" s="1"/>
  <c r="G6" i="45"/>
  <c r="BK8" i="45"/>
  <c r="BA127" i="45"/>
  <c r="W130" i="45" l="1"/>
  <c r="W142" i="45" s="1"/>
  <c r="AG23" i="45"/>
  <c r="T9" i="47" s="1"/>
  <c r="M24" i="65"/>
  <c r="M23" i="65"/>
  <c r="M5" i="47"/>
  <c r="W6" i="45"/>
  <c r="AQ24" i="45"/>
  <c r="T10" i="47"/>
  <c r="T24" i="65" s="1"/>
  <c r="BP8" i="45"/>
  <c r="BK127" i="45"/>
  <c r="AG130" i="45" l="1"/>
  <c r="AG142" i="45" s="1"/>
  <c r="AU24" i="65"/>
  <c r="AQ23" i="45"/>
  <c r="AA9" i="47" s="1"/>
  <c r="AA23" i="65" s="1"/>
  <c r="AG6" i="45"/>
  <c r="BA24" i="45"/>
  <c r="AA10" i="47"/>
  <c r="AA24" i="65" s="1"/>
  <c r="AV24" i="65" s="1"/>
  <c r="M4" i="65"/>
  <c r="AA33" i="65"/>
  <c r="T23" i="65"/>
  <c r="T5" i="47"/>
  <c r="BP127" i="45"/>
  <c r="BA23" i="45" l="1"/>
  <c r="AH9" i="47" s="1"/>
  <c r="AU9" i="47" s="1"/>
  <c r="AQ6" i="45"/>
  <c r="AQ130" i="45"/>
  <c r="AQ142" i="45" s="1"/>
  <c r="AT33" i="65"/>
  <c r="AW33" i="65"/>
  <c r="AV23" i="65"/>
  <c r="AA4" i="65"/>
  <c r="AV33" i="65"/>
  <c r="BA33" i="65"/>
  <c r="AQ33" i="65"/>
  <c r="AU23" i="65"/>
  <c r="T4" i="65"/>
  <c r="M242" i="65"/>
  <c r="AA5" i="47"/>
  <c r="BK24" i="45"/>
  <c r="BP24" i="45" s="1"/>
  <c r="AH10" i="47"/>
  <c r="AH24" i="65" s="1"/>
  <c r="BA6" i="45"/>
  <c r="BA130" i="45"/>
  <c r="BA142" i="45" s="1"/>
  <c r="BK23" i="45"/>
  <c r="AH23" i="65" l="1"/>
  <c r="AH4" i="65" s="1"/>
  <c r="AX4" i="65" s="1"/>
  <c r="AW24" i="65"/>
  <c r="AX24" i="65"/>
  <c r="AT23" i="65"/>
  <c r="AT24" i="65"/>
  <c r="T242" i="65"/>
  <c r="AU242" i="65" s="1"/>
  <c r="AU4" i="65"/>
  <c r="AA242" i="65"/>
  <c r="AV4" i="65"/>
  <c r="AU10" i="47"/>
  <c r="AV2" i="47" s="1"/>
  <c r="AH5" i="47"/>
  <c r="AW23" i="65"/>
  <c r="BA24" i="65"/>
  <c r="AQ24" i="65"/>
  <c r="BK6" i="45"/>
  <c r="BK130" i="45"/>
  <c r="BK142" i="45" s="1"/>
  <c r="BP23" i="45"/>
  <c r="AQ23" i="65" l="1"/>
  <c r="AX23" i="65"/>
  <c r="BA23" i="65"/>
  <c r="AV242" i="65"/>
  <c r="BA4" i="65"/>
  <c r="AT4" i="65"/>
  <c r="AT242" i="65"/>
  <c r="AU2" i="47"/>
  <c r="AH242" i="65"/>
  <c r="AW4" i="65"/>
  <c r="AQ4" i="65"/>
  <c r="AR4" i="65" s="1"/>
  <c r="BP130" i="45"/>
  <c r="BP142" i="45" s="1"/>
  <c r="BP6" i="45"/>
  <c r="AW242" i="65" l="1"/>
  <c r="AX242" i="65"/>
  <c r="BA242" i="65"/>
  <c r="AQ242" i="65"/>
  <c r="AR242" i="65" s="1"/>
  <c r="K36" i="42" l="1"/>
  <c r="K29" i="43"/>
  <c r="K30" i="45"/>
  <c r="K68" i="45"/>
  <c r="K67" i="45"/>
  <c r="K60" i="45"/>
  <c r="K111" i="45"/>
  <c r="K59" i="45" l="1"/>
  <c r="L136" i="45"/>
  <c r="K28" i="43"/>
  <c r="L69" i="43"/>
  <c r="K34" i="42"/>
  <c r="K110" i="45"/>
  <c r="L131" i="45"/>
  <c r="K29" i="45"/>
  <c r="L81" i="43" l="1"/>
  <c r="K69" i="43"/>
  <c r="K136" i="45"/>
  <c r="L153" i="45"/>
  <c r="L148" i="45"/>
  <c r="K131" i="45"/>
  <c r="K35" i="42" l="1"/>
  <c r="L63" i="42"/>
  <c r="K54" i="45" l="1"/>
  <c r="K63" i="42"/>
  <c r="L73" i="42"/>
  <c r="K42" i="56"/>
  <c r="K32" i="43" l="1"/>
  <c r="K13" i="56"/>
  <c r="K33" i="43"/>
  <c r="K53" i="45"/>
  <c r="L135" i="45"/>
  <c r="K41" i="56"/>
  <c r="L77" i="56"/>
  <c r="K19" i="45"/>
  <c r="K18" i="45"/>
  <c r="L90" i="56" l="1"/>
  <c r="K77" i="56"/>
  <c r="K12" i="56"/>
  <c r="L71" i="56"/>
  <c r="K37" i="43"/>
  <c r="K38" i="43"/>
  <c r="L152" i="45"/>
  <c r="K135" i="45"/>
  <c r="K17" i="45"/>
  <c r="K36" i="43"/>
  <c r="K42" i="43"/>
  <c r="K43" i="43" l="1"/>
  <c r="K91" i="45"/>
  <c r="K92" i="45"/>
  <c r="K95" i="45"/>
  <c r="K94" i="45"/>
  <c r="L84" i="56"/>
  <c r="K71" i="56"/>
  <c r="K93" i="45"/>
  <c r="K112" i="45" l="1"/>
  <c r="L140" i="45"/>
  <c r="K20" i="45"/>
  <c r="L129" i="45"/>
  <c r="K39" i="43"/>
  <c r="L71" i="43"/>
  <c r="K71" i="43" l="1"/>
  <c r="L83" i="43"/>
  <c r="K129" i="45"/>
  <c r="L146" i="45"/>
  <c r="K140" i="45"/>
  <c r="L157" i="45"/>
  <c r="K102" i="45" l="1"/>
  <c r="K90" i="45" l="1"/>
  <c r="K98" i="45" l="1"/>
  <c r="K89" i="45" l="1"/>
  <c r="K115" i="45" l="1"/>
  <c r="K114" i="45" l="1"/>
  <c r="L141" i="45"/>
  <c r="L158" i="45" l="1"/>
  <c r="K141" i="45"/>
  <c r="K20" i="43" l="1"/>
  <c r="L67" i="43" l="1"/>
  <c r="K19" i="43"/>
  <c r="L79" i="43" l="1"/>
  <c r="K67" i="43"/>
  <c r="K34" i="43" l="1"/>
  <c r="K35" i="43" l="1"/>
  <c r="L70" i="43"/>
  <c r="L82" i="43" l="1"/>
  <c r="K70" i="43"/>
  <c r="K53" i="43" l="1"/>
  <c r="K80" i="45"/>
  <c r="K84" i="45"/>
  <c r="K108" i="45"/>
  <c r="K97" i="45"/>
  <c r="K47" i="43" l="1"/>
  <c r="K88" i="45"/>
  <c r="K106" i="45"/>
  <c r="K104" i="45"/>
  <c r="K79" i="45"/>
  <c r="K74" i="45"/>
  <c r="K103" i="45"/>
  <c r="K96" i="45"/>
  <c r="K78" i="45"/>
  <c r="K77" i="45"/>
  <c r="K86" i="45"/>
  <c r="K99" i="45"/>
  <c r="K107" i="45"/>
  <c r="K54" i="43" l="1"/>
  <c r="K45" i="43"/>
  <c r="K48" i="43"/>
  <c r="K51" i="43"/>
  <c r="K50" i="43"/>
  <c r="K52" i="43"/>
  <c r="K49" i="43"/>
  <c r="K46" i="43"/>
  <c r="K85" i="45"/>
  <c r="K100" i="45"/>
  <c r="K101" i="45"/>
  <c r="K105" i="45"/>
  <c r="K109" i="45"/>
  <c r="K73" i="45"/>
  <c r="K44" i="43" l="1"/>
  <c r="L73" i="43"/>
  <c r="K75" i="45"/>
  <c r="K72" i="45"/>
  <c r="K82" i="45"/>
  <c r="K87" i="45"/>
  <c r="K83" i="45"/>
  <c r="K81" i="45"/>
  <c r="K66" i="45"/>
  <c r="K76" i="45"/>
  <c r="L85" i="43" l="1"/>
  <c r="K73" i="43"/>
  <c r="AC2" i="61"/>
  <c r="AD2" i="61" s="1"/>
  <c r="L139" i="45"/>
  <c r="K71" i="45"/>
  <c r="L138" i="45"/>
  <c r="L137" i="45"/>
  <c r="K65" i="45"/>
  <c r="L156" i="45" l="1"/>
  <c r="K139" i="45"/>
  <c r="K138" i="45"/>
  <c r="L155" i="45"/>
  <c r="K137" i="45"/>
  <c r="L154" i="45"/>
  <c r="K40" i="43" l="1"/>
  <c r="K41" i="43"/>
  <c r="L72" i="43" l="1"/>
  <c r="K72" i="43" s="1"/>
  <c r="L84" i="43" l="1"/>
  <c r="K32" i="56" l="1"/>
  <c r="K37" i="56"/>
  <c r="K12" i="42" l="1"/>
  <c r="K9" i="42"/>
  <c r="K57" i="56"/>
  <c r="K39" i="42"/>
  <c r="K8" i="42"/>
  <c r="K21" i="42"/>
  <c r="K52" i="56"/>
  <c r="K11" i="42"/>
  <c r="K13" i="42"/>
  <c r="K10" i="42"/>
  <c r="K38" i="42"/>
  <c r="L60" i="42" l="1"/>
  <c r="K14" i="42"/>
  <c r="K51" i="56"/>
  <c r="L79" i="56"/>
  <c r="K56" i="56"/>
  <c r="L80" i="56"/>
  <c r="L75" i="56"/>
  <c r="K31" i="56"/>
  <c r="K36" i="56"/>
  <c r="L76" i="56"/>
  <c r="L70" i="42" l="1"/>
  <c r="K60" i="42"/>
  <c r="L89" i="56"/>
  <c r="K76" i="56"/>
  <c r="L88" i="56"/>
  <c r="K75" i="56"/>
  <c r="L93" i="56"/>
  <c r="K80" i="56"/>
  <c r="K79" i="56"/>
  <c r="L92" i="56"/>
  <c r="Z1" i="63" l="1"/>
  <c r="Z1" i="42"/>
  <c r="L59" i="42" l="1"/>
  <c r="K7" i="42"/>
  <c r="AB1" i="42"/>
  <c r="AC1" i="42" s="1"/>
  <c r="AD1" i="42" s="1"/>
  <c r="L69" i="42" l="1"/>
  <c r="K59" i="42"/>
  <c r="K19" i="63" l="1"/>
  <c r="K20" i="63"/>
  <c r="K13" i="63"/>
  <c r="K24" i="63"/>
  <c r="K28" i="63"/>
  <c r="K33" i="63"/>
  <c r="K8" i="63"/>
  <c r="K8" i="56" l="1"/>
  <c r="K27" i="56" l="1"/>
  <c r="K8" i="43"/>
  <c r="K36" i="45"/>
  <c r="K24" i="43"/>
  <c r="K24" i="45"/>
  <c r="K22" i="56"/>
  <c r="K23" i="43" l="1"/>
  <c r="L68" i="43"/>
  <c r="K35" i="45"/>
  <c r="L132" i="45"/>
  <c r="K26" i="56"/>
  <c r="L74" i="56"/>
  <c r="K21" i="56"/>
  <c r="L73" i="56"/>
  <c r="L64" i="43"/>
  <c r="K7" i="43"/>
  <c r="K23" i="45"/>
  <c r="L130" i="45"/>
  <c r="K7" i="56"/>
  <c r="L70" i="56"/>
  <c r="L83" i="56" l="1"/>
  <c r="K70" i="56"/>
  <c r="L147" i="45"/>
  <c r="K130" i="45"/>
  <c r="K64" i="43"/>
  <c r="L76" i="43"/>
  <c r="K73" i="56"/>
  <c r="L86" i="56"/>
  <c r="K74" i="56"/>
  <c r="L87" i="56"/>
  <c r="L149" i="45"/>
  <c r="K132" i="45"/>
  <c r="K68" i="43"/>
  <c r="L80" i="43"/>
  <c r="Z1" i="25" l="1"/>
  <c r="K47" i="56" l="1"/>
  <c r="Z1" i="56"/>
  <c r="Z1" i="45"/>
  <c r="K8" i="45"/>
  <c r="K16" i="43"/>
  <c r="AB2" i="56" l="1"/>
  <c r="AC2" i="56" s="1"/>
  <c r="AD2" i="56" s="1"/>
  <c r="AB1" i="56"/>
  <c r="AC1" i="56" s="1"/>
  <c r="AD1" i="56" s="1"/>
  <c r="L6" i="56"/>
  <c r="AB2" i="43"/>
  <c r="AC2" i="43" s="1"/>
  <c r="AD2" i="43" s="1"/>
  <c r="L6" i="43"/>
  <c r="AB1" i="43"/>
  <c r="Z1" i="43"/>
  <c r="L66" i="43"/>
  <c r="K15" i="43"/>
  <c r="K6" i="43" s="1"/>
  <c r="K7" i="45"/>
  <c r="K6" i="45" s="1"/>
  <c r="L6" i="45"/>
  <c r="L127" i="45"/>
  <c r="AB1" i="45"/>
  <c r="AC1" i="45" s="1"/>
  <c r="AD1" i="45" s="1"/>
  <c r="AB2" i="45"/>
  <c r="AC2" i="45" s="1"/>
  <c r="AD2" i="45" s="1"/>
  <c r="K46" i="56"/>
  <c r="K6" i="56" s="1"/>
  <c r="L78" i="56"/>
  <c r="AZ9" i="7"/>
  <c r="AZ8" i="7"/>
  <c r="AC1" i="43" l="1"/>
  <c r="AD1" i="43" s="1"/>
  <c r="AZ7" i="7"/>
  <c r="L81" i="56"/>
  <c r="K81" i="56" s="1"/>
  <c r="K78" i="56"/>
  <c r="L91" i="56"/>
  <c r="L94" i="56" s="1"/>
  <c r="I84" i="56" s="1"/>
  <c r="I85" i="56" s="1"/>
  <c r="L142" i="45"/>
  <c r="K142" i="45" s="1"/>
  <c r="L144" i="45"/>
  <c r="L159" i="45" s="1"/>
  <c r="K127" i="45"/>
  <c r="L74" i="43"/>
  <c r="K74" i="43" s="1"/>
  <c r="K66" i="43"/>
  <c r="L78" i="43"/>
  <c r="L86" i="43" s="1"/>
  <c r="I77" i="43" s="1"/>
  <c r="I78" i="43" s="1"/>
  <c r="Z1" i="61"/>
  <c r="AC1" i="61"/>
  <c r="AD1" i="61" s="1"/>
  <c r="BC238" i="65" l="1"/>
  <c r="BC234" i="65"/>
  <c r="BC230" i="65"/>
  <c r="BC226" i="65"/>
  <c r="BC222" i="65"/>
  <c r="BC218" i="65"/>
  <c r="BC214" i="65"/>
  <c r="BC210" i="65"/>
  <c r="BC206" i="65"/>
  <c r="BC202" i="65"/>
  <c r="BC198" i="65"/>
  <c r="BC194" i="65"/>
  <c r="BC190" i="65"/>
  <c r="BC186" i="65"/>
  <c r="BC182" i="65"/>
  <c r="BC178" i="65"/>
  <c r="BC174" i="65"/>
  <c r="BC170" i="65"/>
  <c r="BC166" i="65"/>
  <c r="BC162" i="65"/>
  <c r="BC158" i="65"/>
  <c r="BC154" i="65"/>
  <c r="BC150" i="65"/>
  <c r="BC146" i="65"/>
  <c r="BC142" i="65"/>
  <c r="BC138" i="65"/>
  <c r="BC134" i="65"/>
  <c r="BC130" i="65"/>
  <c r="BC126" i="65"/>
  <c r="BC122" i="65"/>
  <c r="BC118" i="65"/>
  <c r="BC114" i="65"/>
  <c r="BC110" i="65"/>
  <c r="BC106" i="65"/>
  <c r="BC102" i="65"/>
  <c r="BC98" i="65"/>
  <c r="BC94" i="65"/>
  <c r="BC88" i="65"/>
  <c r="BC84" i="65"/>
  <c r="BC80" i="65"/>
  <c r="BC76" i="65"/>
  <c r="BC72" i="65"/>
  <c r="BC68" i="65"/>
  <c r="BC64" i="65"/>
  <c r="BC60" i="65"/>
  <c r="BC56" i="65"/>
  <c r="BC52" i="65"/>
  <c r="BC48" i="65"/>
  <c r="BC44" i="65"/>
  <c r="BC40" i="65"/>
  <c r="BC36" i="65"/>
  <c r="BC32" i="65"/>
  <c r="BC28" i="65"/>
  <c r="BC24" i="65"/>
  <c r="BC20" i="65"/>
  <c r="BC16" i="65"/>
  <c r="BC12" i="65"/>
  <c r="BC8" i="65"/>
  <c r="AX2" i="47"/>
  <c r="BC237" i="65"/>
  <c r="BC233" i="65"/>
  <c r="BC229" i="65"/>
  <c r="BC225" i="65"/>
  <c r="BC221" i="65"/>
  <c r="BC217" i="65"/>
  <c r="BC213" i="65"/>
  <c r="BC209" i="65"/>
  <c r="BC205" i="65"/>
  <c r="BC201" i="65"/>
  <c r="BC197" i="65"/>
  <c r="BC193" i="65"/>
  <c r="BC189" i="65"/>
  <c r="BC185" i="65"/>
  <c r="BC181" i="65"/>
  <c r="BC177" i="65"/>
  <c r="BC173" i="65"/>
  <c r="BC169" i="65"/>
  <c r="BC165" i="65"/>
  <c r="BC161" i="65"/>
  <c r="BC157" i="65"/>
  <c r="BC153" i="65"/>
  <c r="BC149" i="65"/>
  <c r="BC145" i="65"/>
  <c r="BC141" i="65"/>
  <c r="BC137" i="65"/>
  <c r="BC133" i="65"/>
  <c r="BC129" i="65"/>
  <c r="BC125" i="65"/>
  <c r="BC121" i="65"/>
  <c r="BC117" i="65"/>
  <c r="BC113" i="65"/>
  <c r="BC109" i="65"/>
  <c r="BC105" i="65"/>
  <c r="BC101" i="65"/>
  <c r="BC97" i="65"/>
  <c r="BC93" i="65"/>
  <c r="BC87" i="65"/>
  <c r="BC83" i="65"/>
  <c r="BC79" i="65"/>
  <c r="BC75" i="65"/>
  <c r="BC71" i="65"/>
  <c r="BC67" i="65"/>
  <c r="BC63" i="65"/>
  <c r="BC59" i="65"/>
  <c r="BC55" i="65"/>
  <c r="BC51" i="65"/>
  <c r="BC47" i="65"/>
  <c r="BC43" i="65"/>
  <c r="BC39" i="65"/>
  <c r="BC35" i="65"/>
  <c r="BC31" i="65"/>
  <c r="BC27" i="65"/>
  <c r="BC23" i="65"/>
  <c r="BC19" i="65"/>
  <c r="BC15" i="65"/>
  <c r="BC11" i="65"/>
  <c r="BC7" i="65"/>
  <c r="BC239" i="65"/>
  <c r="BC235" i="65"/>
  <c r="BC231" i="65"/>
  <c r="BC227" i="65"/>
  <c r="BC223" i="65"/>
  <c r="BC219" i="65"/>
  <c r="BC215" i="65"/>
  <c r="BC211" i="65"/>
  <c r="BC207" i="65"/>
  <c r="BC203" i="65"/>
  <c r="BC199" i="65"/>
  <c r="BC195" i="65"/>
  <c r="BC191" i="65"/>
  <c r="BC187" i="65"/>
  <c r="BC183" i="65"/>
  <c r="BC179" i="65"/>
  <c r="BC175" i="65"/>
  <c r="BC171" i="65"/>
  <c r="BC167" i="65"/>
  <c r="BC163" i="65"/>
  <c r="BC159" i="65"/>
  <c r="BC155" i="65"/>
  <c r="BC151" i="65"/>
  <c r="BC147" i="65"/>
  <c r="BC143" i="65"/>
  <c r="BC139" i="65"/>
  <c r="BC135" i="65"/>
  <c r="BC131" i="65"/>
  <c r="BC236" i="65"/>
  <c r="BC220" i="65"/>
  <c r="BC204" i="65"/>
  <c r="BC188" i="65"/>
  <c r="BC172" i="65"/>
  <c r="BC156" i="65"/>
  <c r="BC140" i="65"/>
  <c r="BC127" i="65"/>
  <c r="BC119" i="65"/>
  <c r="BC111" i="65"/>
  <c r="BC103" i="65"/>
  <c r="BC95" i="65"/>
  <c r="BC85" i="65"/>
  <c r="BC77" i="65"/>
  <c r="BC69" i="65"/>
  <c r="BC61" i="65"/>
  <c r="BC53" i="65"/>
  <c r="BC45" i="65"/>
  <c r="BC37" i="65"/>
  <c r="BC29" i="65"/>
  <c r="BC21" i="65"/>
  <c r="BC13" i="65"/>
  <c r="BC232" i="65"/>
  <c r="BC216" i="65"/>
  <c r="BC200" i="65"/>
  <c r="BC184" i="65"/>
  <c r="BC168" i="65"/>
  <c r="BC152" i="65"/>
  <c r="BC136" i="65"/>
  <c r="BC124" i="65"/>
  <c r="BC116" i="65"/>
  <c r="BC108" i="65"/>
  <c r="BC100" i="65"/>
  <c r="BC82" i="65"/>
  <c r="BC74" i="65"/>
  <c r="BC66" i="65"/>
  <c r="BC58" i="65"/>
  <c r="BC50" i="65"/>
  <c r="BC42" i="65"/>
  <c r="BC34" i="65"/>
  <c r="BC26" i="65"/>
  <c r="BC18" i="65"/>
  <c r="BC10" i="65"/>
  <c r="K26" i="25"/>
  <c r="K22" i="25"/>
  <c r="K18" i="25"/>
  <c r="K14" i="25"/>
  <c r="K10" i="25"/>
  <c r="AZ12" i="7"/>
  <c r="AZ2" i="7"/>
  <c r="BC228" i="65"/>
  <c r="BC240" i="65"/>
  <c r="BC224" i="65"/>
  <c r="BC208" i="65"/>
  <c r="BC192" i="65"/>
  <c r="BC176" i="65"/>
  <c r="BC160" i="65"/>
  <c r="BC144" i="65"/>
  <c r="BC128" i="65"/>
  <c r="BC120" i="65"/>
  <c r="BC112" i="65"/>
  <c r="BC104" i="65"/>
  <c r="BC96" i="65"/>
  <c r="BC86" i="65"/>
  <c r="BC78" i="65"/>
  <c r="BC70" i="65"/>
  <c r="BC62" i="65"/>
  <c r="BC54" i="65"/>
  <c r="BC46" i="65"/>
  <c r="BC38" i="65"/>
  <c r="BC196" i="65"/>
  <c r="BC132" i="65"/>
  <c r="BC99" i="65"/>
  <c r="BC65" i="65"/>
  <c r="BC33" i="65"/>
  <c r="BC17" i="65"/>
  <c r="K27" i="25"/>
  <c r="K21" i="25"/>
  <c r="K11" i="25"/>
  <c r="K8" i="25"/>
  <c r="K25" i="25"/>
  <c r="K9" i="25"/>
  <c r="AZ11" i="7"/>
  <c r="BC9" i="65"/>
  <c r="BC180" i="65"/>
  <c r="BC123" i="65"/>
  <c r="BC89" i="65"/>
  <c r="BC57" i="65"/>
  <c r="BC30" i="65"/>
  <c r="BC14" i="65"/>
  <c r="K12" i="25"/>
  <c r="K19" i="25"/>
  <c r="K13" i="25"/>
  <c r="BC164" i="65"/>
  <c r="BC115" i="65"/>
  <c r="BC81" i="65"/>
  <c r="BC49" i="65"/>
  <c r="K16" i="25"/>
  <c r="BC212" i="65"/>
  <c r="BC148" i="65"/>
  <c r="BC107" i="65"/>
  <c r="BC73" i="65"/>
  <c r="BC41" i="65"/>
  <c r="BC22" i="65"/>
  <c r="BC6" i="65"/>
  <c r="K23" i="25"/>
  <c r="K20" i="25"/>
  <c r="K15" i="25"/>
  <c r="BC25" i="65"/>
  <c r="K38" i="63"/>
  <c r="K34" i="63"/>
  <c r="K30" i="63"/>
  <c r="K26" i="63"/>
  <c r="K15" i="63"/>
  <c r="K11" i="63"/>
  <c r="K39" i="63"/>
  <c r="K35" i="63"/>
  <c r="K31" i="63"/>
  <c r="K23" i="63"/>
  <c r="K29" i="63"/>
  <c r="K16" i="63"/>
  <c r="K10" i="63"/>
  <c r="K40" i="63"/>
  <c r="K14" i="63"/>
  <c r="K36" i="63"/>
  <c r="K18" i="63"/>
  <c r="K9" i="63"/>
  <c r="K25" i="63"/>
  <c r="K41" i="63"/>
  <c r="AZ3" i="7"/>
  <c r="K49" i="42"/>
  <c r="K45" i="42"/>
  <c r="K43" i="42"/>
  <c r="K33" i="42"/>
  <c r="K31" i="42"/>
  <c r="K29" i="42"/>
  <c r="K27" i="42"/>
  <c r="K30" i="42"/>
  <c r="K26" i="42"/>
  <c r="K47" i="42"/>
  <c r="K44" i="42"/>
  <c r="K28" i="42"/>
  <c r="K41" i="42"/>
  <c r="K48" i="42"/>
  <c r="K32" i="42"/>
  <c r="AZ10" i="7" l="1"/>
  <c r="AB2" i="42"/>
  <c r="AC2" i="42" s="1"/>
  <c r="AD2" i="42" s="1"/>
  <c r="L6" i="42"/>
  <c r="L62" i="42"/>
  <c r="K25" i="42"/>
  <c r="K24" i="42"/>
  <c r="L61" i="42"/>
  <c r="K40" i="42"/>
  <c r="L64" i="42"/>
  <c r="K42" i="42"/>
  <c r="L65" i="42"/>
  <c r="L66" i="42"/>
  <c r="K46" i="42"/>
  <c r="AZ4" i="7"/>
  <c r="AX5" i="7"/>
  <c r="AZ5" i="7" s="1"/>
  <c r="K12" i="63"/>
  <c r="L52" i="63"/>
  <c r="K17" i="63"/>
  <c r="L53" i="63"/>
  <c r="L56" i="63"/>
  <c r="K32" i="63"/>
  <c r="K37" i="63"/>
  <c r="L57" i="63"/>
  <c r="K27" i="63"/>
  <c r="L55" i="63"/>
  <c r="AB1" i="63"/>
  <c r="AC1" i="63" s="1"/>
  <c r="AD1" i="63" s="1"/>
  <c r="K7" i="63"/>
  <c r="AB2" i="63"/>
  <c r="AC2" i="63" s="1"/>
  <c r="AD2" i="63" s="1"/>
  <c r="L51" i="63"/>
  <c r="L6" i="63"/>
  <c r="L54" i="63"/>
  <c r="K22" i="63"/>
  <c r="L42" i="25"/>
  <c r="L43" i="25"/>
  <c r="L45" i="25"/>
  <c r="L39" i="25"/>
  <c r="K7" i="25"/>
  <c r="AB1" i="25"/>
  <c r="AC1" i="25" s="1"/>
  <c r="AD1" i="25" s="1"/>
  <c r="L40" i="25"/>
  <c r="K17" i="25"/>
  <c r="L51" i="25"/>
  <c r="L41" i="25"/>
  <c r="K24" i="25"/>
  <c r="L44" i="25"/>
  <c r="L49" i="25"/>
  <c r="BB91" i="65"/>
  <c r="BC91" i="65" s="1"/>
  <c r="BC92" i="65"/>
  <c r="BC5" i="65"/>
  <c r="BB4" i="65"/>
  <c r="AX13" i="7" l="1"/>
  <c r="K6" i="63"/>
  <c r="L67" i="42"/>
  <c r="K67" i="42" s="1"/>
  <c r="K6" i="42"/>
  <c r="AZ13" i="7"/>
  <c r="BC4" i="65"/>
  <c r="BB242" i="65"/>
  <c r="BC242" i="65" s="1"/>
  <c r="L65" i="25"/>
  <c r="K49" i="25"/>
  <c r="L60" i="25"/>
  <c r="K44" i="25"/>
  <c r="L57" i="25"/>
  <c r="K41" i="25"/>
  <c r="L67" i="25"/>
  <c r="K51" i="25"/>
  <c r="L56" i="25"/>
  <c r="K40" i="25"/>
  <c r="L55" i="25"/>
  <c r="K39" i="25"/>
  <c r="L61" i="25"/>
  <c r="K45" i="25"/>
  <c r="K43" i="25"/>
  <c r="L59" i="25"/>
  <c r="L58" i="25"/>
  <c r="K42" i="25"/>
  <c r="L63" i="63"/>
  <c r="K54" i="63"/>
  <c r="K51" i="63"/>
  <c r="L58" i="63"/>
  <c r="K58" i="63" s="1"/>
  <c r="L60" i="63"/>
  <c r="L64" i="63"/>
  <c r="K55" i="63"/>
  <c r="K57" i="63"/>
  <c r="L66" i="63"/>
  <c r="K56" i="63"/>
  <c r="L65" i="63"/>
  <c r="K53" i="63"/>
  <c r="L62" i="63"/>
  <c r="L61" i="63"/>
  <c r="K52" i="63"/>
  <c r="K66" i="42"/>
  <c r="L76" i="42"/>
  <c r="L75" i="42"/>
  <c r="K65" i="42"/>
  <c r="K64" i="42"/>
  <c r="L74" i="42"/>
  <c r="L71" i="42"/>
  <c r="K61" i="42"/>
  <c r="L72" i="42"/>
  <c r="K62" i="42"/>
  <c r="L77" i="42" l="1"/>
  <c r="I70" i="42" s="1"/>
  <c r="I72" i="42" s="1"/>
  <c r="L67" i="63"/>
  <c r="I61" i="63" s="1"/>
  <c r="I62" i="63" s="1"/>
  <c r="L50" i="25" l="1"/>
  <c r="L52" i="25"/>
  <c r="AB2" i="25"/>
  <c r="AC2" i="25" s="1"/>
  <c r="AD2" i="25" s="1"/>
  <c r="L47" i="25"/>
  <c r="L48" i="25"/>
  <c r="L46" i="25"/>
  <c r="K6" i="25" l="1"/>
  <c r="K52" i="25"/>
  <c r="L68" i="25"/>
  <c r="K50" i="25"/>
  <c r="L66" i="25"/>
  <c r="L53" i="25"/>
  <c r="K53" i="25" s="1"/>
  <c r="K46" i="25"/>
  <c r="L62" i="25"/>
  <c r="L64" i="25"/>
  <c r="K48" i="25"/>
  <c r="L63" i="25"/>
  <c r="K47" i="25"/>
  <c r="L69" i="25" l="1"/>
  <c r="I56" i="25" s="1"/>
  <c r="I57" i="25" s="1"/>
  <c r="I63" i="25" s="1"/>
</calcChain>
</file>

<file path=xl/comments1.xml><?xml version="1.0" encoding="utf-8"?>
<comments xmlns="http://schemas.openxmlformats.org/spreadsheetml/2006/main">
  <authors>
    <author>Alexandro Goncalves</author>
  </authors>
  <commentList>
    <comment ref="M80" authorId="0" shapeId="0">
      <text>
        <r>
          <rPr>
            <b/>
            <sz val="9"/>
            <color indexed="81"/>
            <rFont val="Tahoma"/>
            <family val="2"/>
          </rPr>
          <t>2 CAVIDADES BRANCO E INOX, PREMIUM, GLASS, EXPERIENCE E CORE EXTENSION</t>
        </r>
      </text>
    </comment>
    <comment ref="M82" authorId="0" shapeId="0">
      <text>
        <r>
          <rPr>
            <b/>
            <sz val="12"/>
            <color indexed="81"/>
            <rFont val="Tahoma"/>
            <family val="2"/>
          </rPr>
          <t>MÁXIMO 240 P/D DEVIDO PREMONTAGEM RAMPA</t>
        </r>
      </text>
    </comment>
    <comment ref="M83" authorId="0" shapeId="0">
      <text>
        <r>
          <rPr>
            <b/>
            <sz val="12"/>
            <color indexed="81"/>
            <rFont val="Tahoma"/>
            <family val="2"/>
          </rPr>
          <t>MÁXIMO 120 P/D DEVIDO PREMONTAGEM RAMPA</t>
        </r>
      </text>
    </comment>
    <comment ref="M84" authorId="0" shapeId="0">
      <text>
        <r>
          <rPr>
            <b/>
            <sz val="12"/>
            <color indexed="81"/>
            <rFont val="Tahoma"/>
            <family val="2"/>
          </rPr>
          <t>MÁXIMO 120 P/D DEVIDO PREMONTAGEM RAMPA</t>
        </r>
      </text>
    </comment>
    <comment ref="M85" authorId="0" shapeId="0">
      <text>
        <r>
          <rPr>
            <b/>
            <sz val="12"/>
            <color indexed="81"/>
            <rFont val="Tahoma"/>
            <family val="2"/>
          </rPr>
          <t xml:space="preserve">MÁXIMO 720 P/T - 76SRB 76SRX 52SRB 50ERB 50ERX 76RBE 76RXE 76RBD 76RXD </t>
        </r>
      </text>
    </comment>
    <comment ref="M93" authorId="0" shapeId="0">
      <text>
        <r>
          <rPr>
            <b/>
            <sz val="12"/>
            <color indexed="81"/>
            <rFont val="Tahoma"/>
            <family val="2"/>
          </rPr>
          <t>máximo de 480 P/D - dia sim/não</t>
        </r>
      </text>
    </comment>
  </commentList>
</comments>
</file>

<file path=xl/comments2.xml><?xml version="1.0" encoding="utf-8"?>
<comments xmlns="http://schemas.openxmlformats.org/spreadsheetml/2006/main">
  <authors>
    <author>Alexandro Goncalves</author>
  </authors>
  <commentList>
    <comment ref="H53" authorId="0" shapeId="0">
      <text>
        <r>
          <rPr>
            <b/>
            <sz val="9"/>
            <color indexed="81"/>
            <rFont val="Tahoma"/>
            <family val="2"/>
          </rPr>
          <t>10 min parada SEAP as 18:00hs</t>
        </r>
      </text>
    </comment>
    <comment ref="H54" authorId="0" shapeId="0">
      <text>
        <r>
          <rPr>
            <b/>
            <sz val="9"/>
            <color indexed="81"/>
            <rFont val="Tahoma"/>
            <family val="2"/>
          </rPr>
          <t>10 min parada SEAP 23:00hs e 5 min de ginastica</t>
        </r>
      </text>
    </comment>
  </commentList>
</comments>
</file>

<file path=xl/sharedStrings.xml><?xml version="1.0" encoding="utf-8"?>
<sst xmlns="http://schemas.openxmlformats.org/spreadsheetml/2006/main" count="5534" uniqueCount="1331">
  <si>
    <t>PRODUTO</t>
  </si>
  <si>
    <t>QUA</t>
  </si>
  <si>
    <t>QUI</t>
  </si>
  <si>
    <t>SEX</t>
  </si>
  <si>
    <t>SÁB</t>
  </si>
  <si>
    <t>DOM</t>
  </si>
  <si>
    <t>SEG</t>
  </si>
  <si>
    <t>TER</t>
  </si>
  <si>
    <t>Código Comercial</t>
  </si>
  <si>
    <t>Produto</t>
  </si>
  <si>
    <t>Total</t>
  </si>
  <si>
    <t>MI</t>
  </si>
  <si>
    <t>ME</t>
  </si>
  <si>
    <t>SUB-TOT MI</t>
  </si>
  <si>
    <t>TOTAL</t>
  </si>
  <si>
    <t>BRASIL</t>
  </si>
  <si>
    <t xml:space="preserve">POR </t>
  </si>
  <si>
    <t>MODELO</t>
  </si>
  <si>
    <t>LINHA 4</t>
  </si>
  <si>
    <t>Tipo Documento:</t>
  </si>
  <si>
    <t>Filial Fábrica:</t>
  </si>
  <si>
    <t>PP</t>
  </si>
  <si>
    <t>Tipo:</t>
  </si>
  <si>
    <t>Diario</t>
  </si>
  <si>
    <t>Formato</t>
  </si>
  <si>
    <t>Estoque Projetado</t>
  </si>
  <si>
    <t>Produção Semana</t>
  </si>
  <si>
    <t>Programa Vendas</t>
  </si>
  <si>
    <t>Modelo</t>
  </si>
  <si>
    <t>País</t>
  </si>
  <si>
    <t>Estoque Inicial</t>
  </si>
  <si>
    <t>Estoque Segurança</t>
  </si>
  <si>
    <t>Diferença</t>
  </si>
  <si>
    <t>Programa</t>
  </si>
  <si>
    <t>SUB-TOT</t>
  </si>
  <si>
    <t>X</t>
  </si>
  <si>
    <t>SKU MÉTODO</t>
  </si>
  <si>
    <t>SKU</t>
  </si>
  <si>
    <t>Pais</t>
  </si>
  <si>
    <t>Vendas</t>
  </si>
  <si>
    <t>ok</t>
  </si>
  <si>
    <t xml:space="preserve">Produção </t>
  </si>
  <si>
    <t>SFA</t>
  </si>
  <si>
    <t>23052LBA189</t>
  </si>
  <si>
    <t>23052LBA289</t>
  </si>
  <si>
    <t>33051LBA189</t>
  </si>
  <si>
    <t>33051LBA289</t>
  </si>
  <si>
    <t>EXPORT</t>
  </si>
  <si>
    <t>63041SBA006P1</t>
  </si>
  <si>
    <t>63041SBA006</t>
  </si>
  <si>
    <t>63041SBA089P1</t>
  </si>
  <si>
    <t>63041SBA089</t>
  </si>
  <si>
    <t>63042DBA006P1</t>
  </si>
  <si>
    <t>63042DBA006</t>
  </si>
  <si>
    <t>63042DBA089P1</t>
  </si>
  <si>
    <t>63042DBA089</t>
  </si>
  <si>
    <t>63041EBA006P1</t>
  </si>
  <si>
    <t>63041EBA006</t>
  </si>
  <si>
    <t>63041EBA089P1</t>
  </si>
  <si>
    <t>63041EBA089</t>
  </si>
  <si>
    <t>63051SBA006P1</t>
  </si>
  <si>
    <t>63051SBA006</t>
  </si>
  <si>
    <t>63051SBA089P1</t>
  </si>
  <si>
    <t>63051SBA089</t>
  </si>
  <si>
    <t>63051EBA089P1</t>
  </si>
  <si>
    <t>63051EBA089</t>
  </si>
  <si>
    <t>21121GBB106P1</t>
  </si>
  <si>
    <t>21121GBB106</t>
  </si>
  <si>
    <t>21121GBB206P1</t>
  </si>
  <si>
    <t>21121GBB206</t>
  </si>
  <si>
    <t>LAVADORAS</t>
  </si>
  <si>
    <t>LT12F</t>
  </si>
  <si>
    <t>LA15F</t>
  </si>
  <si>
    <t>LT15F</t>
  </si>
  <si>
    <t>LBU15</t>
  </si>
  <si>
    <t>LTE12</t>
  </si>
  <si>
    <t>LST12</t>
  </si>
  <si>
    <t>52SM</t>
  </si>
  <si>
    <t>52SF</t>
  </si>
  <si>
    <t>76EVX</t>
  </si>
  <si>
    <t>56SPX</t>
  </si>
  <si>
    <t>76DFX</t>
  </si>
  <si>
    <t>76DVX</t>
  </si>
  <si>
    <t>76DGX</t>
  </si>
  <si>
    <t>76DXG</t>
  </si>
  <si>
    <t>76EGX</t>
  </si>
  <si>
    <t>76DIX</t>
  </si>
  <si>
    <t>76EIX</t>
  </si>
  <si>
    <t>SUB TOT ME</t>
  </si>
  <si>
    <t>FERIADOS:</t>
  </si>
  <si>
    <t>NOTAS:</t>
  </si>
  <si>
    <t>LOTES:</t>
  </si>
  <si>
    <t>RESUMO</t>
  </si>
  <si>
    <t>PROD / HORA</t>
  </si>
  <si>
    <t>LINHA 2</t>
  </si>
  <si>
    <t>LINHA 1</t>
  </si>
  <si>
    <t>51121CBA106</t>
  </si>
  <si>
    <t>PREMIUM</t>
  </si>
  <si>
    <t>EXPORTAÇÃO</t>
  </si>
  <si>
    <t>56DTB</t>
  </si>
  <si>
    <t>56STB</t>
  </si>
  <si>
    <t>56TBE</t>
  </si>
  <si>
    <t>56TXE</t>
  </si>
  <si>
    <t>76DTB</t>
  </si>
  <si>
    <t>76DTX</t>
  </si>
  <si>
    <t>56STX</t>
  </si>
  <si>
    <t>76STB</t>
  </si>
  <si>
    <t>76STX</t>
  </si>
  <si>
    <t>76TXE</t>
  </si>
  <si>
    <t>56DTX</t>
  </si>
  <si>
    <t>76TBE</t>
  </si>
  <si>
    <t>56SX</t>
  </si>
  <si>
    <t>56DB</t>
  </si>
  <si>
    <t>56SB</t>
  </si>
  <si>
    <t>56SPB</t>
  </si>
  <si>
    <t>76SRB</t>
  </si>
  <si>
    <t>76SRX</t>
  </si>
  <si>
    <t>76SB</t>
  </si>
  <si>
    <t>LINHA</t>
  </si>
  <si>
    <t>56TBX</t>
  </si>
  <si>
    <t>LINHA 5</t>
  </si>
  <si>
    <t>63052DBA189P1</t>
  </si>
  <si>
    <t>63052DBA289P1</t>
  </si>
  <si>
    <t>63052DBA189</t>
  </si>
  <si>
    <t>63052DBA289</t>
  </si>
  <si>
    <t>51121CBA106P1</t>
  </si>
  <si>
    <t>LP12Q</t>
  </si>
  <si>
    <t>52SRB</t>
  </si>
  <si>
    <t>52SB</t>
  </si>
  <si>
    <t>52SPX</t>
  </si>
  <si>
    <t>H.E.</t>
  </si>
  <si>
    <t>Perdas</t>
  </si>
  <si>
    <t>MEDIA HRS</t>
  </si>
  <si>
    <t>MEDIA H.E.</t>
  </si>
  <si>
    <t>63047CBA089</t>
  </si>
  <si>
    <t>63042CBA006</t>
  </si>
  <si>
    <t>63041CBA006</t>
  </si>
  <si>
    <t>63047CBA006</t>
  </si>
  <si>
    <t>63051CBA006</t>
  </si>
  <si>
    <t>63051CBA089</t>
  </si>
  <si>
    <t>63061CBA006</t>
  </si>
  <si>
    <t>GLASS III</t>
  </si>
  <si>
    <t>MARILENE</t>
  </si>
  <si>
    <t>63047CBA089P1</t>
  </si>
  <si>
    <t>63042CBA006P1</t>
  </si>
  <si>
    <t>63041CBA006P1</t>
  </si>
  <si>
    <t>63047CBA006P1</t>
  </si>
  <si>
    <t>63051CBA006P1</t>
  </si>
  <si>
    <t>63051CBA089P1</t>
  </si>
  <si>
    <t>63061CBA006P1</t>
  </si>
  <si>
    <t>33048LBA089P1</t>
  </si>
  <si>
    <t>33048DBA006P1</t>
  </si>
  <si>
    <t>RESUMO LAVADORAS</t>
  </si>
  <si>
    <t>RESUMO FOGÕES</t>
  </si>
  <si>
    <t>76EFX</t>
  </si>
  <si>
    <t>33051CBA189</t>
  </si>
  <si>
    <t>33051CBA289</t>
  </si>
  <si>
    <t>CADENCIAS</t>
  </si>
  <si>
    <t>PROJETO</t>
  </si>
  <si>
    <t>MEL</t>
  </si>
  <si>
    <t>MARIANE</t>
  </si>
  <si>
    <t>BOCAS / CAV</t>
  </si>
  <si>
    <t>4B 1CV</t>
  </si>
  <si>
    <t>4B 2CV</t>
  </si>
  <si>
    <t>TOTAL 4 BOCAS</t>
  </si>
  <si>
    <t>5B 1CV</t>
  </si>
  <si>
    <t>5B 2CV</t>
  </si>
  <si>
    <t>TOTAL 5 BOCAS</t>
  </si>
  <si>
    <t>6B 1CV</t>
  </si>
  <si>
    <t>6B 2CV</t>
  </si>
  <si>
    <t>TOTAL 6 BOCAS</t>
  </si>
  <si>
    <t>HILDA</t>
  </si>
  <si>
    <t>IRENE</t>
  </si>
  <si>
    <t>HELENA II</t>
  </si>
  <si>
    <t>ROSE</t>
  </si>
  <si>
    <t>MANOELLA</t>
  </si>
  <si>
    <t>CATARINA</t>
  </si>
  <si>
    <t>THAIS</t>
  </si>
  <si>
    <t>ROSE NF</t>
  </si>
  <si>
    <t>SAPHIRA</t>
  </si>
  <si>
    <t>HELENA</t>
  </si>
  <si>
    <t>6kgs</t>
  </si>
  <si>
    <t>8kgs</t>
  </si>
  <si>
    <t>9kgs</t>
  </si>
  <si>
    <t>10kgs</t>
  </si>
  <si>
    <t>12kgs</t>
  </si>
  <si>
    <t>15kgs</t>
  </si>
  <si>
    <t>LOW</t>
  </si>
  <si>
    <t>MEDIUM</t>
  </si>
  <si>
    <t>HIGH</t>
  </si>
  <si>
    <t>76SPB</t>
  </si>
  <si>
    <t xml:space="preserve">50SB </t>
  </si>
  <si>
    <t xml:space="preserve">MEL </t>
  </si>
  <si>
    <t>56EFX</t>
  </si>
  <si>
    <t>63041ABA189P1</t>
  </si>
  <si>
    <t>63041ABA189</t>
  </si>
  <si>
    <t>63041ABA289P1</t>
  </si>
  <si>
    <t>63041ABA289</t>
  </si>
  <si>
    <t>50SS</t>
  </si>
  <si>
    <t>23051DBA006P1</t>
  </si>
  <si>
    <t>21061CBA106E2</t>
  </si>
  <si>
    <t>21061CBA206E2</t>
  </si>
  <si>
    <t>21061CBA106</t>
  </si>
  <si>
    <t>21061CBA206</t>
  </si>
  <si>
    <t>21101HBA106L2</t>
  </si>
  <si>
    <t>21101HBA106</t>
  </si>
  <si>
    <t>21101HBA206</t>
  </si>
  <si>
    <t>LTD11</t>
  </si>
  <si>
    <t>LTD09</t>
  </si>
  <si>
    <t>21081HBA106L2</t>
  </si>
  <si>
    <t>21081HBA106</t>
  </si>
  <si>
    <t>21081HBA206</t>
  </si>
  <si>
    <t>LTD06</t>
  </si>
  <si>
    <t>70BSP</t>
  </si>
  <si>
    <t>70SSP</t>
  </si>
  <si>
    <t>23052TBB189</t>
  </si>
  <si>
    <t>23052TBB289</t>
  </si>
  <si>
    <t>33051TBB189</t>
  </si>
  <si>
    <t>33051TBB289</t>
  </si>
  <si>
    <t>63041BBA006P1</t>
  </si>
  <si>
    <t>23051DBA006</t>
  </si>
  <si>
    <t>63042DHA089</t>
  </si>
  <si>
    <t>63042DHA089P1</t>
  </si>
  <si>
    <t>63041SHA089</t>
  </si>
  <si>
    <t>63041SHA089P1</t>
  </si>
  <si>
    <t>23052DHA289</t>
  </si>
  <si>
    <t>23052DHA289P1</t>
  </si>
  <si>
    <t>56</t>
  </si>
  <si>
    <t>MARIA 4Q</t>
  </si>
  <si>
    <t>MARIA 5Q</t>
  </si>
  <si>
    <t>63051BBA006</t>
  </si>
  <si>
    <t>63051BZA006</t>
  </si>
  <si>
    <t>63051BZA085P1</t>
  </si>
  <si>
    <t>63051BBA006P1</t>
  </si>
  <si>
    <t>21081HBA206L2</t>
  </si>
  <si>
    <t>21101HBA206L2</t>
  </si>
  <si>
    <t>76BSP</t>
  </si>
  <si>
    <t>TP</t>
  </si>
  <si>
    <t>LINHA 3</t>
  </si>
  <si>
    <t>50SPB</t>
  </si>
  <si>
    <t>ANUAL</t>
  </si>
  <si>
    <t>MAPA</t>
  </si>
  <si>
    <t>GERAL</t>
  </si>
  <si>
    <t>DIF</t>
  </si>
  <si>
    <t>63041CBA006P5</t>
  </si>
  <si>
    <t>50SX</t>
  </si>
  <si>
    <t>63047CBA006P5</t>
  </si>
  <si>
    <t>63047CBA089P5</t>
  </si>
  <si>
    <t>LT15Y</t>
  </si>
  <si>
    <t>LT17Y</t>
  </si>
  <si>
    <t>21101HFA306</t>
  </si>
  <si>
    <t>LT10B</t>
  </si>
  <si>
    <t>LT09B</t>
  </si>
  <si>
    <t>21101GBC106</t>
  </si>
  <si>
    <t>21101GBC206</t>
  </si>
  <si>
    <t>21081GBA106</t>
  </si>
  <si>
    <t>21081GBA206</t>
  </si>
  <si>
    <t>21101GBC106L2</t>
  </si>
  <si>
    <t>21101GBC206L2</t>
  </si>
  <si>
    <t>21081GBA106L2</t>
  </si>
  <si>
    <t>21081GBA206L2</t>
  </si>
  <si>
    <t>63042RQB089</t>
  </si>
  <si>
    <t>21121GBB106P3</t>
  </si>
  <si>
    <t>21121GBB206P3</t>
  </si>
  <si>
    <t>FOGOES</t>
  </si>
  <si>
    <t>DIFERENÇA</t>
  </si>
  <si>
    <t>PLANTA</t>
  </si>
  <si>
    <t>63051RQB089</t>
  </si>
  <si>
    <t>63052RQB089</t>
  </si>
  <si>
    <t>23052DFB289</t>
  </si>
  <si>
    <t>21101GBC206L1</t>
  </si>
  <si>
    <t>23052DFB289P1</t>
  </si>
  <si>
    <t>CARGA</t>
  </si>
  <si>
    <t>63042RQB089B1</t>
  </si>
  <si>
    <t>63051RQB089B1</t>
  </si>
  <si>
    <t>63052RQB089B1</t>
  </si>
  <si>
    <t>63041RQB089</t>
  </si>
  <si>
    <t>21151YYC3F6</t>
  </si>
  <si>
    <t>21171YYC3F6</t>
  </si>
  <si>
    <t>21151YYC3F6P1</t>
  </si>
  <si>
    <t>63041RQB089B1</t>
  </si>
  <si>
    <t>Model</t>
  </si>
  <si>
    <t>Plataforma Plan</t>
  </si>
  <si>
    <t>FI</t>
  </si>
  <si>
    <t>FE</t>
  </si>
  <si>
    <t>FF</t>
  </si>
  <si>
    <t>FA</t>
  </si>
  <si>
    <t>FD</t>
  </si>
  <si>
    <t>FH</t>
  </si>
  <si>
    <t>FC</t>
  </si>
  <si>
    <t>FB</t>
  </si>
  <si>
    <t>76SSP</t>
  </si>
  <si>
    <t>FG</t>
  </si>
  <si>
    <t>LI</t>
  </si>
  <si>
    <t>LG</t>
  </si>
  <si>
    <t>LA</t>
  </si>
  <si>
    <t>LE</t>
  </si>
  <si>
    <t>LJ</t>
  </si>
  <si>
    <t>LB</t>
  </si>
  <si>
    <t>LH</t>
  </si>
  <si>
    <t>LD</t>
  </si>
  <si>
    <t>LTD12</t>
  </si>
  <si>
    <t>LC</t>
  </si>
  <si>
    <t>LTD15</t>
  </si>
  <si>
    <t>LF</t>
  </si>
  <si>
    <t>MARIANE UD</t>
  </si>
  <si>
    <t>EM HORAS</t>
  </si>
  <si>
    <t>CARGA ANUAL</t>
  </si>
  <si>
    <t>CARGA PROG.</t>
  </si>
  <si>
    <t>MEDIA CADENCIA</t>
  </si>
  <si>
    <t>DIAS PROG. MAPA</t>
  </si>
  <si>
    <t>DIAS PROG. ANUAL</t>
  </si>
  <si>
    <t>MÉDIA CADENCIA</t>
  </si>
  <si>
    <t>LM13Q</t>
  </si>
  <si>
    <t>LTM15</t>
  </si>
  <si>
    <t>LT12B</t>
  </si>
  <si>
    <t>LTD13</t>
  </si>
  <si>
    <t>76RBD</t>
  </si>
  <si>
    <t>76RXD</t>
  </si>
  <si>
    <t>76RBE</t>
  </si>
  <si>
    <t>76RXE</t>
  </si>
  <si>
    <t>21131HBA106</t>
  </si>
  <si>
    <t>21131HBA206</t>
  </si>
  <si>
    <t>21121GBC106</t>
  </si>
  <si>
    <t>21121GBC206</t>
  </si>
  <si>
    <t>21151HBA106</t>
  </si>
  <si>
    <t>21151HBA206</t>
  </si>
  <si>
    <t>MI_ME</t>
  </si>
  <si>
    <t>FJ</t>
  </si>
  <si>
    <t>S1</t>
  </si>
  <si>
    <t>S2</t>
  </si>
  <si>
    <t>S3</t>
  </si>
  <si>
    <t>S4</t>
  </si>
  <si>
    <t>S5</t>
  </si>
  <si>
    <t>S6</t>
  </si>
  <si>
    <t>FOGAO</t>
  </si>
  <si>
    <t>LAVADORA</t>
  </si>
  <si>
    <t>TIPO</t>
  </si>
  <si>
    <t>21161HBA106</t>
  </si>
  <si>
    <t>21161HBA206</t>
  </si>
  <si>
    <t>LDD16</t>
  </si>
  <si>
    <t>21161HBA106P1</t>
  </si>
  <si>
    <t>21161HBA206P1</t>
  </si>
  <si>
    <t>21131KBA106</t>
  </si>
  <si>
    <t>21131KBA206</t>
  </si>
  <si>
    <t>21151DBA106</t>
  </si>
  <si>
    <t>21151DBA206</t>
  </si>
  <si>
    <t>76GEX</t>
  </si>
  <si>
    <t>76GDX</t>
  </si>
  <si>
    <t>21121GBC106P1</t>
  </si>
  <si>
    <t>21121GBC206P1</t>
  </si>
  <si>
    <t>76EGN</t>
  </si>
  <si>
    <t>76DGN</t>
  </si>
  <si>
    <t>76SRB/76SRX</t>
  </si>
  <si>
    <t>1CV BR</t>
  </si>
  <si>
    <t>1CV INOX</t>
  </si>
  <si>
    <t>2CV INOX</t>
  </si>
  <si>
    <t>2CV BR</t>
  </si>
  <si>
    <t>21151DBA106P1</t>
  </si>
  <si>
    <t>21151DBA206P1</t>
  </si>
  <si>
    <t>21131KBA106P1</t>
  </si>
  <si>
    <t>21131KBA206P1</t>
  </si>
  <si>
    <t>21131HBA106P1</t>
  </si>
  <si>
    <t>21131HBA206P1</t>
  </si>
  <si>
    <t>21151HBA106P1</t>
  </si>
  <si>
    <t>21151HBA206P1</t>
  </si>
  <si>
    <t>21131GBC106</t>
  </si>
  <si>
    <t>21131GBC206</t>
  </si>
  <si>
    <t>21131GBC106P1</t>
  </si>
  <si>
    <t>21131GBC206P1</t>
  </si>
  <si>
    <t>LT13B</t>
  </si>
  <si>
    <t>63042RQB006B1</t>
  </si>
  <si>
    <t>63042RQB006</t>
  </si>
  <si>
    <t>LTM16</t>
  </si>
  <si>
    <t>LTA13</t>
  </si>
  <si>
    <t>EXPERIENCE</t>
  </si>
  <si>
    <t>21131HBA106P3</t>
  </si>
  <si>
    <t>21131HBA206P3</t>
  </si>
  <si>
    <t>21151HBA106P3</t>
  </si>
  <si>
    <t>21151HBA206P3</t>
  </si>
  <si>
    <t>63051BZA085</t>
  </si>
  <si>
    <t>63041RQB006</t>
  </si>
  <si>
    <t>63051RQB006</t>
  </si>
  <si>
    <t>63052RQB006</t>
  </si>
  <si>
    <t>63041RQB006B1</t>
  </si>
  <si>
    <t>63051RQB006B1</t>
  </si>
  <si>
    <t>63052RQB006B1</t>
  </si>
  <si>
    <t>21151YYC1F6P1</t>
  </si>
  <si>
    <t>21171YYC1F6P1</t>
  </si>
  <si>
    <t>21151YYC1F6</t>
  </si>
  <si>
    <t>21171YYC1F6</t>
  </si>
  <si>
    <t>21151Y7C1F6P1</t>
  </si>
  <si>
    <t>21151Y7C1F6</t>
  </si>
  <si>
    <t>ANUAL(SOP)</t>
  </si>
  <si>
    <t>23052THB289P1</t>
  </si>
  <si>
    <t>23052THB289</t>
  </si>
  <si>
    <t xml:space="preserve">Ajuste </t>
  </si>
  <si>
    <t>solicitado</t>
  </si>
  <si>
    <t>21131TBA106</t>
  </si>
  <si>
    <t>21131TBA206</t>
  </si>
  <si>
    <t>21131TBA106P1</t>
  </si>
  <si>
    <t>21131TBA206P1</t>
  </si>
  <si>
    <t>21101HFA306W2</t>
  </si>
  <si>
    <t>63051NBA006P1</t>
  </si>
  <si>
    <t>63051NBA089P1</t>
  </si>
  <si>
    <t>63052TBA089P1</t>
  </si>
  <si>
    <t>63052TBA006P1</t>
  </si>
  <si>
    <t>LST11</t>
  </si>
  <si>
    <t>LST15</t>
  </si>
  <si>
    <t>21131KFA306</t>
  </si>
  <si>
    <t>21151DFA306</t>
  </si>
  <si>
    <t>76DPB</t>
  </si>
  <si>
    <t>63051NBA006</t>
  </si>
  <si>
    <t>63051NBA089</t>
  </si>
  <si>
    <t>63052TBA089</t>
  </si>
  <si>
    <t>63052TBA006</t>
  </si>
  <si>
    <t>21161LBA106P1</t>
  </si>
  <si>
    <t>21161LBA206P1</t>
  </si>
  <si>
    <t>63061C9A006</t>
  </si>
  <si>
    <t>21161LBA106</t>
  </si>
  <si>
    <t>21161LBA206</t>
  </si>
  <si>
    <t>21061CFA306</t>
  </si>
  <si>
    <t>21061CFA306W2</t>
  </si>
  <si>
    <t>CORE EXTENSION</t>
  </si>
  <si>
    <t>CAPACIDADE</t>
  </si>
  <si>
    <t>CAT</t>
  </si>
  <si>
    <t>BRANCO</t>
  </si>
  <si>
    <t>INOX</t>
  </si>
  <si>
    <t>50ERB</t>
  </si>
  <si>
    <t>MARIA 4</t>
  </si>
  <si>
    <t>50ERX</t>
  </si>
  <si>
    <t>50SB</t>
  </si>
  <si>
    <t>CINZA</t>
  </si>
  <si>
    <t>MARIA 5</t>
  </si>
  <si>
    <t>GLASS</t>
  </si>
  <si>
    <t>4B1C</t>
  </si>
  <si>
    <t>4B2C</t>
  </si>
  <si>
    <t>5B1C</t>
  </si>
  <si>
    <t>FK</t>
  </si>
  <si>
    <t>FL</t>
  </si>
  <si>
    <t>5B2C</t>
  </si>
  <si>
    <t>FM</t>
  </si>
  <si>
    <t>LTS12</t>
  </si>
  <si>
    <t>21121GBC106P2</t>
  </si>
  <si>
    <t>21121GBC206P2</t>
  </si>
  <si>
    <t xml:space="preserve"> </t>
  </si>
  <si>
    <t>51151C8A206</t>
  </si>
  <si>
    <t>51151C8A206P1</t>
  </si>
  <si>
    <t>21131T8A206</t>
  </si>
  <si>
    <t>21151T8A206</t>
  </si>
  <si>
    <t>LSW12</t>
  </si>
  <si>
    <t>LSW15</t>
  </si>
  <si>
    <t>63051PBA189</t>
  </si>
  <si>
    <t>63051PBA289</t>
  </si>
  <si>
    <t>63052PBA189</t>
  </si>
  <si>
    <t>63052PBA289</t>
  </si>
  <si>
    <t>63052PBA189P1</t>
  </si>
  <si>
    <t>63052PBA289P1</t>
  </si>
  <si>
    <t>63051PBA189P1</t>
  </si>
  <si>
    <t>63051PBA289P1</t>
  </si>
  <si>
    <t>LDD16/LTM16</t>
  </si>
  <si>
    <t>JULIANA HIGH</t>
  </si>
  <si>
    <t>JULIANA LOW</t>
  </si>
  <si>
    <t>76 CORE EXTENSION</t>
  </si>
  <si>
    <t>63052SBA106P1</t>
  </si>
  <si>
    <t>63052SBA206P1</t>
  </si>
  <si>
    <t>63052SBA106</t>
  </si>
  <si>
    <t>63052SBA206</t>
  </si>
  <si>
    <t>63041SEA389P1</t>
  </si>
  <si>
    <t>63041SEA389</t>
  </si>
  <si>
    <t>63042DEA389P1</t>
  </si>
  <si>
    <t>63042DEA389</t>
  </si>
  <si>
    <t>63052DEA389P1</t>
  </si>
  <si>
    <t>63052DEA389</t>
  </si>
  <si>
    <t>SAMTA</t>
  </si>
  <si>
    <t>EXPORT.</t>
  </si>
  <si>
    <t>63051LBA189</t>
  </si>
  <si>
    <t>63051LBA289</t>
  </si>
  <si>
    <t>63052LBA189</t>
  </si>
  <si>
    <t>63052LBA289</t>
  </si>
  <si>
    <t>63052LBA189P1</t>
  </si>
  <si>
    <t>63052LBA289P1</t>
  </si>
  <si>
    <t>63051LBA189P1</t>
  </si>
  <si>
    <t>63051LBA289P1</t>
  </si>
  <si>
    <t>21101GBC106H2</t>
  </si>
  <si>
    <t>21121GBC106P3</t>
  </si>
  <si>
    <t>21121GBC206P3</t>
  </si>
  <si>
    <t>LT08E</t>
  </si>
  <si>
    <t>51121DBA106</t>
  </si>
  <si>
    <t>51121DBA106P1</t>
  </si>
  <si>
    <t>51151LBA106P1</t>
  </si>
  <si>
    <t>51151LBA106</t>
  </si>
  <si>
    <t>51151LBA206P1</t>
  </si>
  <si>
    <t>51151LBA206</t>
  </si>
  <si>
    <t>51121DBA206P1</t>
  </si>
  <si>
    <t>51121DBA206</t>
  </si>
  <si>
    <t>63051FOA006</t>
  </si>
  <si>
    <t>MEXICO</t>
  </si>
  <si>
    <t>LD17Y</t>
  </si>
  <si>
    <t>LD20Y</t>
  </si>
  <si>
    <t>21131YOA1F6P1</t>
  </si>
  <si>
    <t>21151YOA1F6P1</t>
  </si>
  <si>
    <t>21131YOA1F6</t>
  </si>
  <si>
    <t>21151YOA1F6</t>
  </si>
  <si>
    <t>63052DOA089P1</t>
  </si>
  <si>
    <t>63051SOA089P1</t>
  </si>
  <si>
    <t>63052DOA089</t>
  </si>
  <si>
    <t>63051SOA089</t>
  </si>
  <si>
    <t>63051EOA006</t>
  </si>
  <si>
    <t>63051EOA006P1</t>
  </si>
  <si>
    <t>63052POA189</t>
  </si>
  <si>
    <t>63051POA189</t>
  </si>
  <si>
    <t>21091C7A1F6</t>
  </si>
  <si>
    <t>21081TBB106L2</t>
  </si>
  <si>
    <t>21081TBB206L2</t>
  </si>
  <si>
    <t>15KGS</t>
  </si>
  <si>
    <t>PLASTICO</t>
  </si>
  <si>
    <t>12KGS</t>
  </si>
  <si>
    <t>9KGS</t>
  </si>
  <si>
    <t>CESTO INOX</t>
  </si>
  <si>
    <t>10KGS</t>
  </si>
  <si>
    <t>21121GBB106T3</t>
  </si>
  <si>
    <t>DUPLA</t>
  </si>
  <si>
    <t>PLACA</t>
  </si>
  <si>
    <t>63052POA189B1</t>
  </si>
  <si>
    <t>63051POA189B1</t>
  </si>
  <si>
    <t>21081TBB106</t>
  </si>
  <si>
    <t>21081TBB206</t>
  </si>
  <si>
    <t>76DMX</t>
  </si>
  <si>
    <t>63052NHA006</t>
  </si>
  <si>
    <t>63052NHA089</t>
  </si>
  <si>
    <t>LFD09</t>
  </si>
  <si>
    <t>LF17Y</t>
  </si>
  <si>
    <t>21131YOB1F6</t>
  </si>
  <si>
    <t>LF20Y</t>
  </si>
  <si>
    <t>21151YOB1F6</t>
  </si>
  <si>
    <t>21131YOB1F6P1</t>
  </si>
  <si>
    <t>21151YOB1F6P1</t>
  </si>
  <si>
    <t>63052NHA006P1</t>
  </si>
  <si>
    <t>63052NHA089P1</t>
  </si>
  <si>
    <t>LT20Y</t>
  </si>
  <si>
    <t>63052NBA189P1</t>
  </si>
  <si>
    <t>63052NBA189</t>
  </si>
  <si>
    <t>63052NBA289P1</t>
  </si>
  <si>
    <t>63052NBA289</t>
  </si>
  <si>
    <t>51151YOA106</t>
  </si>
  <si>
    <t>LS20Y</t>
  </si>
  <si>
    <t>21131YYA3F6</t>
  </si>
  <si>
    <t>21131YYA1F6</t>
  </si>
  <si>
    <t>21061CYA1F6</t>
  </si>
  <si>
    <t>21161HBB106</t>
  </si>
  <si>
    <t>21161HBB206</t>
  </si>
  <si>
    <t>LTD16</t>
  </si>
  <si>
    <t xml:space="preserve"> 21161TBA106</t>
  </si>
  <si>
    <t xml:space="preserve"> 21161TBA206</t>
  </si>
  <si>
    <t>LBU16</t>
  </si>
  <si>
    <t>21121GBB206T3</t>
  </si>
  <si>
    <t>21061CYA1F6E2</t>
  </si>
  <si>
    <t>76SLX</t>
  </si>
  <si>
    <t>23051D7A089</t>
  </si>
  <si>
    <t>23051D7A089P1</t>
  </si>
  <si>
    <t>63057DQA085</t>
  </si>
  <si>
    <t>63057DQA085P1</t>
  </si>
  <si>
    <t>23051D7A035</t>
  </si>
  <si>
    <t>23051D7A006</t>
  </si>
  <si>
    <t>23051D7A035P1</t>
  </si>
  <si>
    <t>76SLK</t>
  </si>
  <si>
    <t>76SLB</t>
  </si>
  <si>
    <t>21161TBA106</t>
  </si>
  <si>
    <t>21161TBA206</t>
  </si>
  <si>
    <t>21151YQA106P1</t>
  </si>
  <si>
    <t>21151YQA106</t>
  </si>
  <si>
    <t>LY20D</t>
  </si>
  <si>
    <t>21131YQA106</t>
  </si>
  <si>
    <t>21151YYD1F6</t>
  </si>
  <si>
    <t>21161TBA106P1</t>
  </si>
  <si>
    <t>21161TBA206P1</t>
  </si>
  <si>
    <t>21161HBB106P1</t>
  </si>
  <si>
    <t>21161HBB206P1</t>
  </si>
  <si>
    <t>63052NFA289</t>
  </si>
  <si>
    <t>63052NHA389</t>
  </si>
  <si>
    <t>63052PHA389</t>
  </si>
  <si>
    <t>63052PHA389B1</t>
  </si>
  <si>
    <t>63052NHA389B1</t>
  </si>
  <si>
    <t>63052NFA289B1</t>
  </si>
  <si>
    <t>63041SEA306P1</t>
  </si>
  <si>
    <t>63041SEA306</t>
  </si>
  <si>
    <t>LINHA 6</t>
  </si>
  <si>
    <t>EUROGAN</t>
  </si>
  <si>
    <t>CAP</t>
  </si>
  <si>
    <t>EXPORT 1CV</t>
  </si>
  <si>
    <t>EXPORT 2CV</t>
  </si>
  <si>
    <t>E/DGN + E/DVX(20)</t>
  </si>
  <si>
    <t>EIX/DIX (40)</t>
  </si>
  <si>
    <t>EGX/DGX (DIF 120)</t>
  </si>
  <si>
    <t>1 CAV</t>
  </si>
  <si>
    <t>SOMA GLASS (120)</t>
  </si>
  <si>
    <t>DIFERENÇA 1 E 2CAV</t>
  </si>
  <si>
    <t>Incluindo LINHA 5</t>
  </si>
  <si>
    <t>GC60V</t>
  </si>
  <si>
    <t>GC75V</t>
  </si>
  <si>
    <t>GC75P</t>
  </si>
  <si>
    <t>GF75X</t>
  </si>
  <si>
    <t>GT60X</t>
  </si>
  <si>
    <t>GT75X</t>
  </si>
  <si>
    <t>23755DBV035</t>
  </si>
  <si>
    <t>23604DBV035</t>
  </si>
  <si>
    <t>23755HBV089</t>
  </si>
  <si>
    <t>23755DBI089</t>
  </si>
  <si>
    <t>23604DBI089</t>
  </si>
  <si>
    <t>23755FBI089</t>
  </si>
  <si>
    <t>LAC09</t>
  </si>
  <si>
    <t>LAC11</t>
  </si>
  <si>
    <t>COOKTOP</t>
  </si>
  <si>
    <t>LD11</t>
  </si>
  <si>
    <t>21081TYA1F6</t>
  </si>
  <si>
    <t>21081TYA9F6</t>
  </si>
  <si>
    <t>LD12</t>
  </si>
  <si>
    <t>21161HBB106P3</t>
  </si>
  <si>
    <t>21161HBB206P3</t>
  </si>
  <si>
    <t>76DWG</t>
  </si>
  <si>
    <t>64131YOB106P1</t>
  </si>
  <si>
    <t>64131YOB106</t>
  </si>
  <si>
    <t>64151YOB106P1</t>
  </si>
  <si>
    <t>64151YOB106</t>
  </si>
  <si>
    <t>76BSF</t>
  </si>
  <si>
    <t>21151YCA106</t>
  </si>
  <si>
    <t>21131YCA106</t>
  </si>
  <si>
    <t>21131HBA106P2</t>
  </si>
  <si>
    <t>21131HBA206P2</t>
  </si>
  <si>
    <t>21101JBA106</t>
  </si>
  <si>
    <t>21101JBA206</t>
  </si>
  <si>
    <t>21081JBA106</t>
  </si>
  <si>
    <t>21081JBA206</t>
  </si>
  <si>
    <t>21081JBA106L2</t>
  </si>
  <si>
    <t>21081JBA206L2</t>
  </si>
  <si>
    <t>21101JBA106L2</t>
  </si>
  <si>
    <t>21101JBA206L2</t>
  </si>
  <si>
    <t>21101H7A1F6L2</t>
  </si>
  <si>
    <t>21101HYA1F6L2</t>
  </si>
  <si>
    <t>21101HYA9F6L2</t>
  </si>
  <si>
    <t>21101H7A1F6</t>
  </si>
  <si>
    <t>21101HYA1F6</t>
  </si>
  <si>
    <t>21101HYA9F6</t>
  </si>
  <si>
    <t>EXPERIENCIE</t>
  </si>
  <si>
    <t>56SB/SPB</t>
  </si>
  <si>
    <t>21081TYA9F6P2</t>
  </si>
  <si>
    <t>50SBC</t>
  </si>
  <si>
    <t>52SMC</t>
  </si>
  <si>
    <t>52RBL</t>
  </si>
  <si>
    <t>52SBL</t>
  </si>
  <si>
    <t>52SXL</t>
  </si>
  <si>
    <t>52SXC</t>
  </si>
  <si>
    <t>52SBC</t>
  </si>
  <si>
    <t>52ERB</t>
  </si>
  <si>
    <t>52ERX</t>
  </si>
  <si>
    <t>21101GBC106L3</t>
  </si>
  <si>
    <t>21101GBC206L3</t>
  </si>
  <si>
    <t>LT15</t>
  </si>
  <si>
    <t>21121GYB9F6</t>
  </si>
  <si>
    <t>21121GYB9F6P1</t>
  </si>
  <si>
    <t>63052WBA189P1</t>
  </si>
  <si>
    <t>63052WBA289P1</t>
  </si>
  <si>
    <t>63052WBA189</t>
  </si>
  <si>
    <t>63052WBA289</t>
  </si>
  <si>
    <t>23051DBA006P5</t>
  </si>
  <si>
    <t>LTD - TOPO VANESSA</t>
  </si>
  <si>
    <t>23051D7B035P1</t>
  </si>
  <si>
    <t>23051D7B035</t>
  </si>
  <si>
    <t>63041LBA006</t>
  </si>
  <si>
    <t>63041RBA006</t>
  </si>
  <si>
    <t>33041LBA089</t>
  </si>
  <si>
    <t>33041PBA089</t>
  </si>
  <si>
    <t>23041BBA006</t>
  </si>
  <si>
    <t>63041PBA006</t>
  </si>
  <si>
    <t>63047PBA006</t>
  </si>
  <si>
    <t>63041N9A006</t>
  </si>
  <si>
    <t>63047N9A085</t>
  </si>
  <si>
    <t>50SSC</t>
  </si>
  <si>
    <t>63047N9A085P1</t>
  </si>
  <si>
    <t>63041N9A006P1</t>
  </si>
  <si>
    <t>1º turno</t>
  </si>
  <si>
    <t>2º turno</t>
  </si>
  <si>
    <t>21101JBA106L3</t>
  </si>
  <si>
    <t>21101JBA206L3</t>
  </si>
  <si>
    <t>21131JBA106</t>
  </si>
  <si>
    <t>21131JBA206</t>
  </si>
  <si>
    <t>LAC13</t>
  </si>
  <si>
    <t>63041PBA006P1</t>
  </si>
  <si>
    <t>63041RBA006P1</t>
  </si>
  <si>
    <t>33041LBA089P1</t>
  </si>
  <si>
    <t>33041PBA089P1</t>
  </si>
  <si>
    <t>63041LBA006P1</t>
  </si>
  <si>
    <t>63047PBA006P1</t>
  </si>
  <si>
    <t>23041BBA006P1</t>
  </si>
  <si>
    <t>52SMB</t>
  </si>
  <si>
    <t>23047EBA085</t>
  </si>
  <si>
    <t>23047EBA085P1</t>
  </si>
  <si>
    <t>52ERS</t>
  </si>
  <si>
    <t>63047NOA085</t>
  </si>
  <si>
    <t>63041NOA006</t>
  </si>
  <si>
    <t>63041NOA006P1</t>
  </si>
  <si>
    <t>23604DBV035B1</t>
  </si>
  <si>
    <t>23604DBI089B1</t>
  </si>
  <si>
    <t>23755HBV089B1</t>
  </si>
  <si>
    <t>23755DBV035B1</t>
  </si>
  <si>
    <t>23755FBI089B1</t>
  </si>
  <si>
    <t>23755DBI089B1</t>
  </si>
  <si>
    <t>WEEK_NUM</t>
  </si>
  <si>
    <t>TAMPA LT08E LTD06 e LFD09</t>
  </si>
  <si>
    <t>1ª semana</t>
  </si>
  <si>
    <t>2ª semana</t>
  </si>
  <si>
    <t>3ª semana</t>
  </si>
  <si>
    <t>4ª semana</t>
  </si>
  <si>
    <t>5ª semana</t>
  </si>
  <si>
    <t>6ª semana</t>
  </si>
  <si>
    <t>LAP16</t>
  </si>
  <si>
    <t>LAC16</t>
  </si>
  <si>
    <t>LAC12</t>
  </si>
  <si>
    <t>21131JBA106P1</t>
  </si>
  <si>
    <t>21131JBA206P1</t>
  </si>
  <si>
    <t>21161JBA106P1</t>
  </si>
  <si>
    <t>21161JBA206P1</t>
  </si>
  <si>
    <t>21161JBA106</t>
  </si>
  <si>
    <t>21161JBA206</t>
  </si>
  <si>
    <t>21121JBA106P1</t>
  </si>
  <si>
    <t>21121JBA106</t>
  </si>
  <si>
    <t>21121JBA206P1</t>
  </si>
  <si>
    <t>21121JBA206</t>
  </si>
  <si>
    <t>GC58V</t>
  </si>
  <si>
    <t>GC70V</t>
  </si>
  <si>
    <t>GT70V</t>
  </si>
  <si>
    <t>23755PR5035</t>
  </si>
  <si>
    <t>23051D7B089P1</t>
  </si>
  <si>
    <t>23051D7B089</t>
  </si>
  <si>
    <t>MELISSA C</t>
  </si>
  <si>
    <t>CONCEIÇÃO</t>
  </si>
  <si>
    <t>TOTAL HORAS/MEDIA CAD.</t>
  </si>
  <si>
    <t>DIAS TRAB./DIAS UTEIS</t>
  </si>
  <si>
    <t>CHECK 2º TURNO EM OUTRA LINHA</t>
  </si>
  <si>
    <t>EXP. CONCEIÇÃO</t>
  </si>
  <si>
    <t>21131HBA106T1</t>
  </si>
  <si>
    <t>23705MVV035P1</t>
  </si>
  <si>
    <t>63048PBA006P1</t>
  </si>
  <si>
    <t>63048PBA006</t>
  </si>
  <si>
    <t>23051D7B006P1</t>
  </si>
  <si>
    <t>23051D7B006</t>
  </si>
  <si>
    <t>21161YQA106</t>
  </si>
  <si>
    <t>53151LBA206P1</t>
  </si>
  <si>
    <t>63041GOA006</t>
  </si>
  <si>
    <t>63041G9A006</t>
  </si>
  <si>
    <t>63047GOA085</t>
  </si>
  <si>
    <t>63047G9A085</t>
  </si>
  <si>
    <t>50SSF</t>
  </si>
  <si>
    <t>50SBF</t>
  </si>
  <si>
    <t>63041GOA006P1</t>
  </si>
  <si>
    <t>63041G9A006P1</t>
  </si>
  <si>
    <t>63047G9A085P1</t>
  </si>
  <si>
    <t>63051GOA006</t>
  </si>
  <si>
    <t>63051G9A006</t>
  </si>
  <si>
    <t>76SBF</t>
  </si>
  <si>
    <t>63051G9A085</t>
  </si>
  <si>
    <t>63051GOA085</t>
  </si>
  <si>
    <t>76SSF</t>
  </si>
  <si>
    <t>LAI17</t>
  </si>
  <si>
    <t>21171JBA106</t>
  </si>
  <si>
    <t>21171JBA206</t>
  </si>
  <si>
    <t>21131Y6A2F6</t>
  </si>
  <si>
    <t>21151YYA3F6</t>
  </si>
  <si>
    <t>21151YYA3F6P1</t>
  </si>
  <si>
    <t>WIFI</t>
  </si>
  <si>
    <t>63051GOA006P1</t>
  </si>
  <si>
    <t>63051G9A085P1</t>
  </si>
  <si>
    <t>76SSC</t>
  </si>
  <si>
    <t>33051BBA085P1</t>
  </si>
  <si>
    <t>33051BBA085</t>
  </si>
  <si>
    <t>76SBC</t>
  </si>
  <si>
    <t>23051BBA006P1</t>
  </si>
  <si>
    <t>23051BBA006</t>
  </si>
  <si>
    <t>21081JFA306</t>
  </si>
  <si>
    <t>21101JFA306</t>
  </si>
  <si>
    <t>LC10</t>
  </si>
  <si>
    <t>LC11</t>
  </si>
  <si>
    <t>21161SBA106</t>
  </si>
  <si>
    <t>21161SBA206</t>
  </si>
  <si>
    <t>21161SBA106P1</t>
  </si>
  <si>
    <t>21161SBA206P1</t>
  </si>
  <si>
    <t>21131GBC106T3</t>
  </si>
  <si>
    <t>21131GBC206T3</t>
  </si>
  <si>
    <t>PNC</t>
  </si>
  <si>
    <t>926564106</t>
  </si>
  <si>
    <t>926564109</t>
  </si>
  <si>
    <t>926564108</t>
  </si>
  <si>
    <t>926564107</t>
  </si>
  <si>
    <t>926564111</t>
  </si>
  <si>
    <t>926564110</t>
  </si>
  <si>
    <t>926564229</t>
  </si>
  <si>
    <t>926564230</t>
  </si>
  <si>
    <t>926564228</t>
  </si>
  <si>
    <t>926564249</t>
  </si>
  <si>
    <t>926564233</t>
  </si>
  <si>
    <t>926564231</t>
  </si>
  <si>
    <t>926564243</t>
  </si>
  <si>
    <t>926564250</t>
  </si>
  <si>
    <t>926564241</t>
  </si>
  <si>
    <t>926564259</t>
  </si>
  <si>
    <t>926564161</t>
  </si>
  <si>
    <t>926564244</t>
  </si>
  <si>
    <t>926564246</t>
  </si>
  <si>
    <t>926564260</t>
  </si>
  <si>
    <t>926564162</t>
  </si>
  <si>
    <t>926564245</t>
  </si>
  <si>
    <t>926564248</t>
  </si>
  <si>
    <t>926564169</t>
  </si>
  <si>
    <t>926564170</t>
  </si>
  <si>
    <t>926564174</t>
  </si>
  <si>
    <t>926564263</t>
  </si>
  <si>
    <t>926564258</t>
  </si>
  <si>
    <t>926548958</t>
  </si>
  <si>
    <t>926548528</t>
  </si>
  <si>
    <t>926548529</t>
  </si>
  <si>
    <t>926564261</t>
  </si>
  <si>
    <t>926564262</t>
  </si>
  <si>
    <t>926564164</t>
  </si>
  <si>
    <t>926564165</t>
  </si>
  <si>
    <t>926564185</t>
  </si>
  <si>
    <t>926564181</t>
  </si>
  <si>
    <t>926564186</t>
  </si>
  <si>
    <t>926564171</t>
  </si>
  <si>
    <t>926564173</t>
  </si>
  <si>
    <t>926564172</t>
  </si>
  <si>
    <t>926564175</t>
  </si>
  <si>
    <t>926564191</t>
  </si>
  <si>
    <t>926564192</t>
  </si>
  <si>
    <t>926564182</t>
  </si>
  <si>
    <t>926564189</t>
  </si>
  <si>
    <t>926564188</t>
  </si>
  <si>
    <t>926564193</t>
  </si>
  <si>
    <t>926564201</t>
  </si>
  <si>
    <t>926564199</t>
  </si>
  <si>
    <t>926564178</t>
  </si>
  <si>
    <t>926564179</t>
  </si>
  <si>
    <t>926564180</t>
  </si>
  <si>
    <t>926564196</t>
  </si>
  <si>
    <t>926564197</t>
  </si>
  <si>
    <t>926564204</t>
  </si>
  <si>
    <t>926564205</t>
  </si>
  <si>
    <t>926564036</t>
  </si>
  <si>
    <t>926564039</t>
  </si>
  <si>
    <t>926564054</t>
  </si>
  <si>
    <t>926564083</t>
  </si>
  <si>
    <t>926564085</t>
  </si>
  <si>
    <t>926548987</t>
  </si>
  <si>
    <t>926564027</t>
  </si>
  <si>
    <t>926564031</t>
  </si>
  <si>
    <t>926564043</t>
  </si>
  <si>
    <t>926564047</t>
  </si>
  <si>
    <t>926564051</t>
  </si>
  <si>
    <t>926564034</t>
  </si>
  <si>
    <t>926564041</t>
  </si>
  <si>
    <t>926548980</t>
  </si>
  <si>
    <t>926548981</t>
  </si>
  <si>
    <t>926548951</t>
  </si>
  <si>
    <t>926548940</t>
  </si>
  <si>
    <t>926548950</t>
  </si>
  <si>
    <t>926564194</t>
  </si>
  <si>
    <t>926564195</t>
  </si>
  <si>
    <t>926564176</t>
  </si>
  <si>
    <t>926564177</t>
  </si>
  <si>
    <t>926564202</t>
  </si>
  <si>
    <t>926564203</t>
  </si>
  <si>
    <t>926564013</t>
  </si>
  <si>
    <t>926564011</t>
  </si>
  <si>
    <t>926564225</t>
  </si>
  <si>
    <t>926564226</t>
  </si>
  <si>
    <t>926564153</t>
  </si>
  <si>
    <t>926564086</t>
  </si>
  <si>
    <t>926564223</t>
  </si>
  <si>
    <t>926564224</t>
  </si>
  <si>
    <t>926548962</t>
  </si>
  <si>
    <t>926564104</t>
  </si>
  <si>
    <t>926564105</t>
  </si>
  <si>
    <t>926564016</t>
  </si>
  <si>
    <t>926564211</t>
  </si>
  <si>
    <t>926564018</t>
  </si>
  <si>
    <t>926564218</t>
  </si>
  <si>
    <t>926564219</t>
  </si>
  <si>
    <t>926564220</t>
  </si>
  <si>
    <t>926564221</t>
  </si>
  <si>
    <t>926564212</t>
  </si>
  <si>
    <t>926564213</t>
  </si>
  <si>
    <t>926564087</t>
  </si>
  <si>
    <t>900941332</t>
  </si>
  <si>
    <t>900941341</t>
  </si>
  <si>
    <t>900941436</t>
  </si>
  <si>
    <t>900941437</t>
  </si>
  <si>
    <t>900941334</t>
  </si>
  <si>
    <t>900941342</t>
  </si>
  <si>
    <t>900941438</t>
  </si>
  <si>
    <t>900941439</t>
  </si>
  <si>
    <t>900941434</t>
  </si>
  <si>
    <t>900941435</t>
  </si>
  <si>
    <t>900941375</t>
  </si>
  <si>
    <t>900941376</t>
  </si>
  <si>
    <t>900941454</t>
  </si>
  <si>
    <t>900941455</t>
  </si>
  <si>
    <t>900941452</t>
  </si>
  <si>
    <t>900941453</t>
  </si>
  <si>
    <t>914013119</t>
  </si>
  <si>
    <t>914013120</t>
  </si>
  <si>
    <t>900941408</t>
  </si>
  <si>
    <t>900941409</t>
  </si>
  <si>
    <t>900941406</t>
  </si>
  <si>
    <t>900941407</t>
  </si>
  <si>
    <t>900941302</t>
  </si>
  <si>
    <t>900941303</t>
  </si>
  <si>
    <t>900940268</t>
  </si>
  <si>
    <t>900940269</t>
  </si>
  <si>
    <t>913514947</t>
  </si>
  <si>
    <t>913514948</t>
  </si>
  <si>
    <t>900940221</t>
  </si>
  <si>
    <t>900940222</t>
  </si>
  <si>
    <t>914013116</t>
  </si>
  <si>
    <t>914013117</t>
  </si>
  <si>
    <t>900941424</t>
  </si>
  <si>
    <t>900941349</t>
  </si>
  <si>
    <t>900941364</t>
  </si>
  <si>
    <t>900941383</t>
  </si>
  <si>
    <t>900941414</t>
  </si>
  <si>
    <t>900941465</t>
  </si>
  <si>
    <t>900941466</t>
  </si>
  <si>
    <t>900941373</t>
  </si>
  <si>
    <t>900940227</t>
  </si>
  <si>
    <t>900940228</t>
  </si>
  <si>
    <t>900941379</t>
  </si>
  <si>
    <t>900941380</t>
  </si>
  <si>
    <t>900941456</t>
  </si>
  <si>
    <t>900941457</t>
  </si>
  <si>
    <t>900941463</t>
  </si>
  <si>
    <t>900941464</t>
  </si>
  <si>
    <t>900941337</t>
  </si>
  <si>
    <t>900941346</t>
  </si>
  <si>
    <t>900941335</t>
  </si>
  <si>
    <t>900941343</t>
  </si>
  <si>
    <t>900940241</t>
  </si>
  <si>
    <t>900940242</t>
  </si>
  <si>
    <t>900941416</t>
  </si>
  <si>
    <t>900941444</t>
  </si>
  <si>
    <t>900941304</t>
  </si>
  <si>
    <t>900941309</t>
  </si>
  <si>
    <t>900941365</t>
  </si>
  <si>
    <t>900940274</t>
  </si>
  <si>
    <t>900940275</t>
  </si>
  <si>
    <t>900941393</t>
  </si>
  <si>
    <t>900941305</t>
  </si>
  <si>
    <t>900941310</t>
  </si>
  <si>
    <t>900941366</t>
  </si>
  <si>
    <t>900941445</t>
  </si>
  <si>
    <t>900941394</t>
  </si>
  <si>
    <t>900941446</t>
  </si>
  <si>
    <t>900941367</t>
  </si>
  <si>
    <t>900941398</t>
  </si>
  <si>
    <t>900941447</t>
  </si>
  <si>
    <t>913515044</t>
  </si>
  <si>
    <t>900941441</t>
  </si>
  <si>
    <t>900941442</t>
  </si>
  <si>
    <t>900940294</t>
  </si>
  <si>
    <t>900940295</t>
  </si>
  <si>
    <t>900941460</t>
  </si>
  <si>
    <t>900940297</t>
  </si>
  <si>
    <t>913515025</t>
  </si>
  <si>
    <t>900940276</t>
  </si>
  <si>
    <t>900941336</t>
  </si>
  <si>
    <t>900941344</t>
  </si>
  <si>
    <t>900941432</t>
  </si>
  <si>
    <t>900941427</t>
  </si>
  <si>
    <t>900941415</t>
  </si>
  <si>
    <t>926564208</t>
  </si>
  <si>
    <t>926564210</t>
  </si>
  <si>
    <t>926564216</t>
  </si>
  <si>
    <t>926564217</t>
  </si>
  <si>
    <t>926548988</t>
  </si>
  <si>
    <t>926564084</t>
  </si>
  <si>
    <t>926548963</t>
  </si>
  <si>
    <t>926564166</t>
  </si>
  <si>
    <t>926564167</t>
  </si>
  <si>
    <t>926564168</t>
  </si>
  <si>
    <t>926564099</t>
  </si>
  <si>
    <t>926564103</t>
  </si>
  <si>
    <t>926548719</t>
  </si>
  <si>
    <t>FSC - RESUMO POR SKU/MODELO</t>
  </si>
  <si>
    <t>POR SEMANA</t>
  </si>
  <si>
    <t>COTA - AJUSTE</t>
  </si>
  <si>
    <t>PAIS</t>
  </si>
  <si>
    <t>CHECK</t>
  </si>
  <si>
    <t>COTA</t>
  </si>
  <si>
    <t>900941348</t>
  </si>
  <si>
    <t>900941359</t>
  </si>
  <si>
    <t>900941430</t>
  </si>
  <si>
    <t>900941385</t>
  </si>
  <si>
    <t>900941330</t>
  </si>
  <si>
    <t>926564077</t>
  </si>
  <si>
    <t>926548986</t>
  </si>
  <si>
    <t>21081JFA306L2</t>
  </si>
  <si>
    <t>21101JFA306L2</t>
  </si>
  <si>
    <t>21131HDA1W6</t>
  </si>
  <si>
    <t>LD17</t>
  </si>
  <si>
    <t>57221YFA306</t>
  </si>
  <si>
    <t>LI22Y</t>
  </si>
  <si>
    <t>57221YFA306P1</t>
  </si>
  <si>
    <t>M1</t>
  </si>
  <si>
    <t>ATE 26</t>
  </si>
  <si>
    <t>21131GBC106T2</t>
  </si>
  <si>
    <t>21131GBC206T2</t>
  </si>
  <si>
    <t>CALENDÁRIO 2017</t>
  </si>
  <si>
    <t>HORÁRIO_SEMANA 5 DIAS</t>
  </si>
  <si>
    <t>1ºT</t>
  </si>
  <si>
    <t>Entrada</t>
  </si>
  <si>
    <t>Saída</t>
  </si>
  <si>
    <t>Total Horas</t>
  </si>
  <si>
    <t>Intervalo</t>
  </si>
  <si>
    <t>Café</t>
  </si>
  <si>
    <t>Ginástica</t>
  </si>
  <si>
    <t>Reunião</t>
  </si>
  <si>
    <t>Horas Trabalhadas</t>
  </si>
  <si>
    <t>Horas Trabalhadas (Dec)</t>
  </si>
  <si>
    <t>Dias</t>
  </si>
  <si>
    <t>Jornada Semanal Trabalhada</t>
  </si>
  <si>
    <t>Jornada Diária (dec) trabalhada</t>
  </si>
  <si>
    <t>Jornada Semanal (dec) trabalhada</t>
  </si>
  <si>
    <t>Seg/Sex</t>
  </si>
  <si>
    <t>2ºT</t>
  </si>
  <si>
    <t>Total de horas trabalhadas por dia durante a semana.</t>
  </si>
  <si>
    <t>total pela media (CGM)</t>
  </si>
  <si>
    <t xml:space="preserve">HORÁRIO_SEMANA 5 DIAS - MOVIMENTAÇÃO 2º TURNO NO HORARIO JANTA </t>
  </si>
  <si>
    <t>+0,06 1º turno devido a diferença 18 minutos da semana acordada conforme e-mail 07/02 - Carlos Ferreira</t>
  </si>
  <si>
    <t>JORNADA DE TARABALHO  2017 SEMANA 5 DIAS</t>
  </si>
  <si>
    <t>ESCALA NORMAL</t>
  </si>
  <si>
    <t>COMP. CALENDÁRIO 2017</t>
  </si>
  <si>
    <t>COMP. 2017 + DIAS 2016 (06/FEV a 29/DEZ)</t>
  </si>
  <si>
    <t>Jornada Semanal</t>
  </si>
  <si>
    <t>Frequência</t>
  </si>
  <si>
    <t>1º TURNO</t>
  </si>
  <si>
    <t xml:space="preserve"> 05:50</t>
  </si>
  <si>
    <t xml:space="preserve"> 15:38</t>
  </si>
  <si>
    <t xml:space="preserve"> 15:50</t>
  </si>
  <si>
    <t xml:space="preserve"> 16:08</t>
  </si>
  <si>
    <t>2º TURNO</t>
  </si>
  <si>
    <t xml:space="preserve"> 16:48</t>
  </si>
  <si>
    <t xml:space="preserve"> 02:36</t>
  </si>
  <si>
    <t xml:space="preserve"> 02:48</t>
  </si>
  <si>
    <t xml:space="preserve"> 03:07</t>
  </si>
  <si>
    <t>5Q MARIA EXPORT</t>
  </si>
  <si>
    <t>76SBC/76SSP</t>
  </si>
  <si>
    <t>23584DBV035</t>
  </si>
  <si>
    <t>23705DBV035</t>
  </si>
  <si>
    <t>LSW12/LST12</t>
  </si>
  <si>
    <t>63051N9A006</t>
  </si>
  <si>
    <t>63051NOA006</t>
  </si>
  <si>
    <t>63051NOA085</t>
  </si>
  <si>
    <t>63051N9A006P1</t>
  </si>
  <si>
    <t>63051NOA006P1</t>
  </si>
  <si>
    <t>63051NOA085P1</t>
  </si>
  <si>
    <t>63051QDV006</t>
  </si>
  <si>
    <t>76SQB</t>
  </si>
  <si>
    <t>63051RDV006</t>
  </si>
  <si>
    <t>76RBS</t>
  </si>
  <si>
    <t>63058RDV089</t>
  </si>
  <si>
    <t>76RSS</t>
  </si>
  <si>
    <t>GC75</t>
  </si>
  <si>
    <t>75X</t>
  </si>
  <si>
    <t>Movimentação
 / Ginástica</t>
  </si>
  <si>
    <t>HORÁRIO_SEMANA 5 DIAS - FECHAMENTO</t>
  </si>
  <si>
    <t>Corte SEAP
 / Ginástica</t>
  </si>
  <si>
    <t>CORTE PREVIA FECHAMENTO - 18HS</t>
  </si>
  <si>
    <t>CORTE PREVIA FECHAMENTO - 23HS</t>
  </si>
  <si>
    <t>76BDR</t>
  </si>
  <si>
    <t>23052BDV006P1</t>
  </si>
  <si>
    <t>23052BDV006</t>
  </si>
  <si>
    <t>56SAB</t>
  </si>
  <si>
    <t>23047D1A006P1</t>
  </si>
  <si>
    <t>23047D1A006</t>
  </si>
  <si>
    <t>56TAB</t>
  </si>
  <si>
    <t>63041D1A006P1</t>
  </si>
  <si>
    <t>63041D1A006</t>
  </si>
  <si>
    <t>76XER</t>
  </si>
  <si>
    <t>33058RDV089P1</t>
  </si>
  <si>
    <t>33058RDV089</t>
  </si>
  <si>
    <t>56TAX</t>
  </si>
  <si>
    <t>63041D1A089P1</t>
  </si>
  <si>
    <t>63041D1A089</t>
  </si>
  <si>
    <t>56EAB</t>
  </si>
  <si>
    <t>63041EDV006P1</t>
  </si>
  <si>
    <t>63041EDV006</t>
  </si>
  <si>
    <t>56EAX</t>
  </si>
  <si>
    <t>63041EDV089P1</t>
  </si>
  <si>
    <t>63041EDV089</t>
  </si>
  <si>
    <t>56DAB</t>
  </si>
  <si>
    <t>23042D1A006P1</t>
  </si>
  <si>
    <t>23042D1A006</t>
  </si>
  <si>
    <t>76BS</t>
  </si>
  <si>
    <t>33061CDV006P1</t>
  </si>
  <si>
    <t>33061CDV006</t>
  </si>
  <si>
    <t>76SAB</t>
  </si>
  <si>
    <t>23058SDV006P1</t>
  </si>
  <si>
    <t>23058SDV006</t>
  </si>
  <si>
    <t>76SAS</t>
  </si>
  <si>
    <t>33058SDV089P1</t>
  </si>
  <si>
    <t>33058SDV089</t>
  </si>
  <si>
    <t>56DAX</t>
  </si>
  <si>
    <t>63042D1A189P1</t>
  </si>
  <si>
    <t>63042D1A189</t>
  </si>
  <si>
    <t>63042D1A289P1</t>
  </si>
  <si>
    <t>63042D1A289</t>
  </si>
  <si>
    <t>76MDX</t>
  </si>
  <si>
    <t>23052MDV189P1</t>
  </si>
  <si>
    <t>23052MDV189</t>
  </si>
  <si>
    <t>33052MDV289P1</t>
  </si>
  <si>
    <t>33052MDV289</t>
  </si>
  <si>
    <t>76BEB</t>
  </si>
  <si>
    <t>33051RDV006P1</t>
  </si>
  <si>
    <t>33051RDV006</t>
  </si>
  <si>
    <t>76XDR</t>
  </si>
  <si>
    <t>33052BDV089P1</t>
  </si>
  <si>
    <t>33052BDV089</t>
  </si>
  <si>
    <t>76WDG</t>
  </si>
  <si>
    <t>23052WDV189P1</t>
  </si>
  <si>
    <t>23052WDV189</t>
  </si>
  <si>
    <t>33052WDV289P1</t>
  </si>
  <si>
    <t>33052WDV289</t>
  </si>
  <si>
    <t>76GEN</t>
  </si>
  <si>
    <t>23051GDV189P1</t>
  </si>
  <si>
    <t>23051GDV189</t>
  </si>
  <si>
    <t>33051GDV289P1</t>
  </si>
  <si>
    <t>33051GDV289</t>
  </si>
  <si>
    <t>76DAB</t>
  </si>
  <si>
    <t>23052ADV106P1</t>
  </si>
  <si>
    <t>23052ADV106</t>
  </si>
  <si>
    <t>33052ADV206P1</t>
  </si>
  <si>
    <t>33052ADV206</t>
  </si>
  <si>
    <t>76GDN</t>
  </si>
  <si>
    <t>23052NDV189P1</t>
  </si>
  <si>
    <t>23052NDV189</t>
  </si>
  <si>
    <t>33052NDV289P1</t>
  </si>
  <si>
    <t>33052NDV289</t>
  </si>
  <si>
    <t>76XGD</t>
  </si>
  <si>
    <t>23052GDV189P1</t>
  </si>
  <si>
    <t>23052GDV189</t>
  </si>
  <si>
    <t>33052GDV289P1</t>
  </si>
  <si>
    <t>33052GDV289</t>
  </si>
  <si>
    <t>76XGE</t>
  </si>
  <si>
    <t>23058PDV189P1</t>
  </si>
  <si>
    <t>23058PDV189</t>
  </si>
  <si>
    <t>33058PDV289P1</t>
  </si>
  <si>
    <t>33058PDV289</t>
  </si>
  <si>
    <t>57171JBA106P1</t>
  </si>
  <si>
    <t>57171JBA206P1</t>
  </si>
  <si>
    <t>23584D9A035</t>
  </si>
  <si>
    <t>23705D9A035</t>
  </si>
  <si>
    <t>23604D9A089</t>
  </si>
  <si>
    <t>23755D9A089</t>
  </si>
  <si>
    <t>23755H9A089</t>
  </si>
  <si>
    <t>23755H9A089B1</t>
  </si>
  <si>
    <t>23755D9A089B1</t>
  </si>
  <si>
    <t>23584D9A035B1</t>
  </si>
  <si>
    <t>23705D9A035B1</t>
  </si>
  <si>
    <t>23604D9A089B1</t>
  </si>
  <si>
    <t>63051Q9A006</t>
  </si>
  <si>
    <t>63051Q9A085</t>
  </si>
  <si>
    <t>63051Q9A006P1</t>
  </si>
  <si>
    <t>63051Q9A085P1</t>
  </si>
  <si>
    <t>23584DBV035B1</t>
  </si>
  <si>
    <t>23705DBV035B1</t>
  </si>
  <si>
    <t>N / I</t>
  </si>
  <si>
    <t>FOGÃO</t>
  </si>
  <si>
    <t>N</t>
  </si>
  <si>
    <t>MARIA</t>
  </si>
  <si>
    <t>MELISSA</t>
  </si>
  <si>
    <t>WHITYNEY</t>
  </si>
  <si>
    <t>MARIANE PREMIUM</t>
  </si>
  <si>
    <t>WILMA II</t>
  </si>
  <si>
    <t>MARIANE GLASS</t>
  </si>
  <si>
    <t>MARIANE EXPERIENCE</t>
  </si>
  <si>
    <t>WILMA I</t>
  </si>
  <si>
    <t>MARIA HOBS</t>
  </si>
  <si>
    <t>RENATA</t>
  </si>
  <si>
    <t>VALENTINA I</t>
  </si>
  <si>
    <t>IZADORA</t>
  </si>
  <si>
    <t>VALENTINA II</t>
  </si>
  <si>
    <t>I</t>
  </si>
  <si>
    <t>I VALENTINA</t>
  </si>
  <si>
    <t>VALERIA</t>
  </si>
  <si>
    <t>VAL-IZA PBU</t>
  </si>
  <si>
    <t>VANESSA PBU</t>
  </si>
  <si>
    <t>MARGUERITA</t>
  </si>
  <si>
    <t>PRIMAVERA</t>
  </si>
  <si>
    <t>VANESSA II</t>
  </si>
  <si>
    <t>VANESSA WW</t>
  </si>
  <si>
    <t>HELENA II UPDATE</t>
  </si>
  <si>
    <t>HELENA WD UD</t>
  </si>
  <si>
    <t>HILDA UPDATE</t>
  </si>
  <si>
    <t>ROSE II</t>
  </si>
  <si>
    <t>ROSE III</t>
  </si>
  <si>
    <t>PRIMAVERA II</t>
  </si>
  <si>
    <t>ROSE EXP</t>
  </si>
  <si>
    <t>ROSE MEXICO</t>
  </si>
  <si>
    <t>MARGARITA MEXICO</t>
  </si>
  <si>
    <t>ANGELINA</t>
  </si>
  <si>
    <t>VANESSA I</t>
  </si>
  <si>
    <t>VANESSA MEXICO</t>
  </si>
  <si>
    <t>23755D9V035</t>
  </si>
  <si>
    <t>23755D9V035B1</t>
  </si>
  <si>
    <t>23604D9V035</t>
  </si>
  <si>
    <t>23604D9V035B1</t>
  </si>
  <si>
    <t>63041P9A006</t>
  </si>
  <si>
    <t>63041P9A006P1</t>
  </si>
  <si>
    <t>63047P9A085</t>
  </si>
  <si>
    <t>63047P9A085P1</t>
  </si>
  <si>
    <t>63051QOA006</t>
  </si>
  <si>
    <t>63051QOA085</t>
  </si>
  <si>
    <t>63051P9A085</t>
  </si>
  <si>
    <t>63051P9A085P1</t>
  </si>
  <si>
    <t>63051QOA006P1</t>
  </si>
  <si>
    <t>63051QOA085P1</t>
  </si>
  <si>
    <t>2108CJYA9F6</t>
  </si>
  <si>
    <t>2110CJDA1F6</t>
  </si>
  <si>
    <t>2110CJYA9F6</t>
  </si>
  <si>
    <t>L11C</t>
  </si>
  <si>
    <t>L12C</t>
  </si>
  <si>
    <t>2110CJYA9F6L2</t>
  </si>
  <si>
    <t>2108CJYA9F6L2</t>
  </si>
  <si>
    <t>2110CJDA1F6L2</t>
  </si>
  <si>
    <t>LC13Q</t>
  </si>
  <si>
    <t>2113QJFA306P1</t>
  </si>
  <si>
    <t>2113QJFA306</t>
  </si>
  <si>
    <t>L20Y</t>
  </si>
  <si>
    <t>L16Y</t>
  </si>
  <si>
    <t>LC16Y</t>
  </si>
  <si>
    <t>2116YJFA306P1</t>
  </si>
  <si>
    <t>2116YJFA306</t>
  </si>
  <si>
    <t>2116YJQA1F6P1</t>
  </si>
  <si>
    <t>2116YJQA1F6</t>
  </si>
  <si>
    <t>21131HDA1W6P1</t>
  </si>
  <si>
    <t>LI17C</t>
  </si>
  <si>
    <t>63051FOA006P1</t>
  </si>
  <si>
    <t>63051FOA085</t>
  </si>
  <si>
    <t>63051FOA085P1</t>
  </si>
  <si>
    <t>21101H7A1F6P1</t>
  </si>
  <si>
    <t>57221YQA106</t>
  </si>
  <si>
    <t>5717CJQA106</t>
  </si>
  <si>
    <t>21131YQA106P1</t>
  </si>
  <si>
    <t>57221YQA106P1</t>
  </si>
  <si>
    <t>5717CJQA106P1</t>
  </si>
  <si>
    <t>21161YQA106P1</t>
  </si>
  <si>
    <t>% 1° turno</t>
  </si>
  <si>
    <t>% 2º turno</t>
  </si>
  <si>
    <t>Hrs 1º turno</t>
  </si>
  <si>
    <t>Hrs 2º turno</t>
  </si>
  <si>
    <t>HRS / MEDIA HRS</t>
  </si>
  <si>
    <t>63051BZA006P1</t>
  </si>
  <si>
    <t>63047D9A006</t>
  </si>
  <si>
    <t>63047D9A006P1</t>
  </si>
  <si>
    <t>57221YOA106</t>
  </si>
  <si>
    <t>57221YOA106P1</t>
  </si>
  <si>
    <t>2113YJQA106</t>
  </si>
  <si>
    <t>L17Y</t>
  </si>
  <si>
    <t>2113YJQA106P1</t>
  </si>
  <si>
    <t>5713YJFA306</t>
  </si>
  <si>
    <t>LI13Y</t>
  </si>
  <si>
    <t>5713YJFA306P1</t>
  </si>
  <si>
    <t>5714YJFA306</t>
  </si>
  <si>
    <t>LI14Y</t>
  </si>
  <si>
    <t>5714YJFA306P1</t>
  </si>
  <si>
    <t>21131T8A206P1</t>
  </si>
  <si>
    <t>LI17Y</t>
  </si>
  <si>
    <t>5717YDV11F6P1</t>
  </si>
  <si>
    <t>5717YDV11F6</t>
  </si>
  <si>
    <t>5713YDV1306P1</t>
  </si>
  <si>
    <t>5713YDV1306</t>
  </si>
  <si>
    <t>LI85Y</t>
  </si>
  <si>
    <t>5709YDV1306P1</t>
  </si>
  <si>
    <t>5709YDV1306</t>
  </si>
  <si>
    <t>2112YJDA1F6P1</t>
  </si>
  <si>
    <t>2112YJYA3F6P1</t>
  </si>
  <si>
    <t>2112YJDA1F6</t>
  </si>
  <si>
    <t>2112YJYA3F6</t>
  </si>
  <si>
    <t>21151YCA106P1</t>
  </si>
  <si>
    <t>21131YCA106P1</t>
  </si>
  <si>
    <t>2113YJDA1F6</t>
  </si>
  <si>
    <t>2113YJDA1F6P1</t>
  </si>
  <si>
    <t>2113YJYA3F6</t>
  </si>
  <si>
    <t>2113YJYA3F6P1</t>
  </si>
  <si>
    <t>2116YJDA1F6</t>
  </si>
  <si>
    <t>2112CJYA9F6</t>
  </si>
  <si>
    <t>2116YJDA1F6P1</t>
  </si>
  <si>
    <t>2112CJYA9F6P1</t>
  </si>
  <si>
    <t>L16C</t>
  </si>
  <si>
    <t>2112CJFA306</t>
  </si>
  <si>
    <t>2112CJFA306P1</t>
  </si>
  <si>
    <t>LC12</t>
  </si>
  <si>
    <t>21161JBA106P3</t>
  </si>
  <si>
    <t>21161JBA206P3</t>
  </si>
  <si>
    <t>63051RMV006P1</t>
  </si>
  <si>
    <t>63058RMV088P1</t>
  </si>
  <si>
    <t>63051QMV006P1</t>
  </si>
  <si>
    <t>25/12 - NATAL</t>
  </si>
  <si>
    <t>LT12B/LAC13</t>
  </si>
  <si>
    <t>5717YJDA1F6</t>
  </si>
  <si>
    <t>5717YJDA1F6P1</t>
  </si>
  <si>
    <t>63051QBA006</t>
  </si>
  <si>
    <t>63051RBA006</t>
  </si>
  <si>
    <t>63058RBA088</t>
  </si>
  <si>
    <t>LI18Y</t>
  </si>
  <si>
    <t>5718YJDA1F6P1</t>
  </si>
  <si>
    <t>5718YJDA1F6</t>
  </si>
  <si>
    <t>21131YYA1F6P1</t>
  </si>
  <si>
    <t>21131KFA306P1</t>
  </si>
  <si>
    <t>21131JBA106L2</t>
  </si>
  <si>
    <t>21131JBA206L2</t>
  </si>
  <si>
    <t>57171JBA106</t>
  </si>
  <si>
    <t>57171JBA206</t>
  </si>
  <si>
    <t>21151YYA1F6</t>
  </si>
  <si>
    <t>21151YYA1F6P1</t>
  </si>
  <si>
    <t>5722YJDA1F6</t>
  </si>
  <si>
    <t>5722YJDA1F6P1</t>
  </si>
  <si>
    <t>21151DFA306P1</t>
  </si>
  <si>
    <t>21131JBA106L3</t>
  </si>
  <si>
    <t>21131JBA206L3</t>
  </si>
  <si>
    <t>FSC DEZEMBRO 08 - 09/11 - ANALISE</t>
  </si>
  <si>
    <t>CESTO</t>
  </si>
  <si>
    <t>Mapa de produção - 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</si>
</sst>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(* #,##0.0_);_(* \(#,##0.0\);_(* &quot;-&quot;_);_(@_)"/>
    <numFmt numFmtId="167" formatCode="###.#\ &quot;horas&quot;"/>
    <numFmt numFmtId="168" formatCode="[$-416]d\-mmm;@"/>
    <numFmt numFmtId="169" formatCode="_(* #,##0.00_);_(* \(#,##0.00\);_(* &quot;-&quot;_);_(@_)"/>
    <numFmt numFmtId="170" formatCode="###.##\ &quot;dias&quot;"/>
    <numFmt numFmtId="171" formatCode="ddd"/>
    <numFmt numFmtId="172" formatCode="dd/mm"/>
    <numFmt numFmtId="173" formatCode="_([$€]* #,##0.00_);_([$€]* \(#,##0.00\);_([$€]* &quot;-&quot;??_);_(@_)"/>
    <numFmt numFmtId="174" formatCode="_(* #,##0_);_(* \(#,##0\);_(* &quot;-&quot;??_);_(@_)"/>
    <numFmt numFmtId="175" formatCode="_(* #,##0.0_);_(* \(#,##0.0\);_(* &quot;-&quot;??_);_(@_)"/>
    <numFmt numFmtId="176" formatCode="_(* #,##0.0_);_(* \(#,##0.0\);_(* &quot;-&quot;?_);_(@_)"/>
    <numFmt numFmtId="177" formatCode="dd/mm/yy;@"/>
    <numFmt numFmtId="178" formatCode="d/m;@"/>
    <numFmt numFmtId="179" formatCode="[h]:mm:ss;@"/>
    <numFmt numFmtId="180" formatCode="0.000"/>
    <numFmt numFmtId="181" formatCode="[$-F400]h:mm:ss\ AM/PM"/>
  </numFmts>
  <fonts count="10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Times New Roman"/>
      <family val="1"/>
    </font>
    <font>
      <sz val="10"/>
      <name val="Arial"/>
      <family val="2"/>
    </font>
    <font>
      <b/>
      <sz val="18"/>
      <color indexed="9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5"/>
      <name val="Arial"/>
      <family val="2"/>
    </font>
    <font>
      <b/>
      <i/>
      <sz val="14"/>
      <name val="Arial"/>
      <family val="2"/>
    </font>
    <font>
      <b/>
      <u/>
      <sz val="14"/>
      <color indexed="62"/>
      <name val="Arial"/>
      <family val="2"/>
    </font>
    <font>
      <b/>
      <sz val="12"/>
      <color indexed="62"/>
      <name val="Arial"/>
      <family val="2"/>
    </font>
    <font>
      <b/>
      <u/>
      <sz val="12"/>
      <color indexed="62"/>
      <name val="Arial"/>
      <family val="2"/>
    </font>
    <font>
      <b/>
      <sz val="12"/>
      <color indexed="9"/>
      <name val="Arial"/>
      <family val="2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indexed="9"/>
      <name val="Calibri"/>
      <family val="2"/>
      <scheme val="minor"/>
    </font>
    <font>
      <b/>
      <sz val="12"/>
      <name val="Calibri"/>
      <family val="2"/>
      <scheme val="minor"/>
    </font>
    <font>
      <sz val="12"/>
      <color indexed="10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b/>
      <sz val="12"/>
      <color indexed="2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2"/>
      <color indexed="9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name val="Calibri"/>
      <family val="2"/>
      <scheme val="minor"/>
    </font>
    <font>
      <b/>
      <sz val="28"/>
      <color indexed="9"/>
      <name val="Calibri"/>
      <family val="2"/>
      <scheme val="minor"/>
    </font>
    <font>
      <b/>
      <sz val="50"/>
      <color indexed="9"/>
      <name val="Calibri"/>
      <family val="2"/>
      <scheme val="minor"/>
    </font>
    <font>
      <b/>
      <sz val="25"/>
      <name val="Calibri"/>
      <family val="2"/>
      <scheme val="minor"/>
    </font>
    <font>
      <b/>
      <sz val="16"/>
      <name val="Calibri"/>
      <family val="2"/>
      <scheme val="minor"/>
    </font>
    <font>
      <b/>
      <sz val="36"/>
      <color indexed="9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name val="MS Sans Serif"/>
      <family val="2"/>
    </font>
    <font>
      <b/>
      <sz val="12"/>
      <color indexed="9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sz val="10"/>
      <color theme="0" tint="-0.499984740745262"/>
      <name val="Arial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  <font>
      <b/>
      <sz val="12"/>
      <color indexed="8"/>
      <name val="Times New Roman"/>
      <family val="1"/>
    </font>
    <font>
      <b/>
      <u/>
      <sz val="14"/>
      <color indexed="18"/>
      <name val="Times New Roman"/>
      <family val="1"/>
    </font>
    <font>
      <b/>
      <sz val="12"/>
      <color indexed="10"/>
      <name val="Calibri"/>
      <family val="2"/>
      <scheme val="minor"/>
    </font>
    <font>
      <b/>
      <sz val="12"/>
      <color theme="0" tint="-0.249977111117893"/>
      <name val="Arial"/>
      <family val="2"/>
    </font>
    <font>
      <sz val="12"/>
      <color theme="0" tint="-0.249977111117893"/>
      <name val="Arial"/>
      <family val="2"/>
    </font>
    <font>
      <sz val="12"/>
      <color theme="0"/>
      <name val="Arial"/>
      <family val="2"/>
    </font>
    <font>
      <b/>
      <sz val="14"/>
      <color rgb="FFFF0000"/>
      <name val="Calibri"/>
      <family val="2"/>
      <scheme val="minor"/>
    </font>
    <font>
      <u/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6"/>
      <color rgb="FFFF0000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sz val="14"/>
      <color theme="0"/>
      <name val="Calibri"/>
      <family val="2"/>
    </font>
    <font>
      <sz val="14"/>
      <color theme="0"/>
      <name val="Calibri"/>
      <family val="2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2"/>
      <color theme="0" tint="-0.499984740745262"/>
      <name val="Calibri"/>
      <family val="2"/>
      <scheme val="minor"/>
    </font>
    <font>
      <sz val="9"/>
      <name val="Times New Roman"/>
      <family val="1"/>
    </font>
    <font>
      <sz val="10"/>
      <name val="Times New Roman"/>
      <family val="1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6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8"/>
      <color theme="1"/>
      <name val="Arial Narrow"/>
      <family val="2"/>
    </font>
    <font>
      <sz val="8"/>
      <color theme="1"/>
      <name val="Arial Narrow"/>
      <family val="2"/>
    </font>
    <font>
      <b/>
      <sz val="8"/>
      <color theme="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7"/>
      <color theme="0"/>
      <name val="Calibri"/>
      <family val="2"/>
      <scheme val="minor"/>
    </font>
    <font>
      <b/>
      <sz val="8"/>
      <color rgb="FFFF000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3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/>
      <bottom style="double">
        <color rgb="FFFF0000"/>
      </bottom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double">
        <color rgb="FFFF0000"/>
      </left>
      <right style="dashDot">
        <color rgb="FFFF0000"/>
      </right>
      <top style="double">
        <color rgb="FFFF0000"/>
      </top>
      <bottom style="dashDot">
        <color rgb="FFFF0000"/>
      </bottom>
      <diagonal/>
    </border>
    <border>
      <left style="dashDot">
        <color rgb="FFFF0000"/>
      </left>
      <right/>
      <top style="double">
        <color rgb="FFFF0000"/>
      </top>
      <bottom style="dashDot">
        <color rgb="FFFF0000"/>
      </bottom>
      <diagonal/>
    </border>
    <border>
      <left style="medium">
        <color rgb="FFFF0000"/>
      </left>
      <right style="dashDot">
        <color rgb="FFFF0000"/>
      </right>
      <top style="double">
        <color rgb="FFFF0000"/>
      </top>
      <bottom style="dashDot">
        <color rgb="FFFF0000"/>
      </bottom>
      <diagonal/>
    </border>
    <border>
      <left style="dashDot">
        <color rgb="FFFF0000"/>
      </left>
      <right style="medium">
        <color rgb="FFFF0000"/>
      </right>
      <top style="double">
        <color rgb="FFFF0000"/>
      </top>
      <bottom style="dashDot">
        <color rgb="FFFF0000"/>
      </bottom>
      <diagonal/>
    </border>
    <border>
      <left/>
      <right style="dashDot">
        <color rgb="FFFF0000"/>
      </right>
      <top style="double">
        <color rgb="FFFF0000"/>
      </top>
      <bottom style="dashDot">
        <color rgb="FFFF0000"/>
      </bottom>
      <diagonal/>
    </border>
    <border>
      <left style="dashDot">
        <color rgb="FFFF0000"/>
      </left>
      <right style="double">
        <color rgb="FFFF0000"/>
      </right>
      <top style="double">
        <color rgb="FFFF0000"/>
      </top>
      <bottom style="dashDot">
        <color rgb="FFFF0000"/>
      </bottom>
      <diagonal/>
    </border>
    <border>
      <left style="double">
        <color rgb="FFFF0000"/>
      </left>
      <right style="dashDot">
        <color rgb="FFFF0000"/>
      </right>
      <top/>
      <bottom style="double">
        <color rgb="FFFF0000"/>
      </bottom>
      <diagonal/>
    </border>
    <border>
      <left style="dashDot">
        <color rgb="FFFF0000"/>
      </left>
      <right/>
      <top style="dashDot">
        <color rgb="FFFF0000"/>
      </top>
      <bottom style="double">
        <color rgb="FFFF0000"/>
      </bottom>
      <diagonal/>
    </border>
    <border>
      <left style="medium">
        <color rgb="FFFF0000"/>
      </left>
      <right style="dashDot">
        <color rgb="FFFF0000"/>
      </right>
      <top style="dashDot">
        <color rgb="FFFF0000"/>
      </top>
      <bottom style="double">
        <color rgb="FFFF0000"/>
      </bottom>
      <diagonal/>
    </border>
    <border>
      <left style="dashDot">
        <color rgb="FFFF0000"/>
      </left>
      <right style="medium">
        <color rgb="FFFF0000"/>
      </right>
      <top style="dashDot">
        <color rgb="FFFF0000"/>
      </top>
      <bottom style="double">
        <color rgb="FFFF0000"/>
      </bottom>
      <diagonal/>
    </border>
    <border>
      <left/>
      <right style="dashDot">
        <color rgb="FFFF0000"/>
      </right>
      <top style="dashDot">
        <color rgb="FFFF0000"/>
      </top>
      <bottom style="double">
        <color rgb="FFFF0000"/>
      </bottom>
      <diagonal/>
    </border>
    <border>
      <left style="dashDot">
        <color rgb="FFFF0000"/>
      </left>
      <right style="double">
        <color rgb="FFFF0000"/>
      </right>
      <top style="dashDot">
        <color rgb="FFFF0000"/>
      </top>
      <bottom style="double">
        <color rgb="FFFF0000"/>
      </bottom>
      <diagonal/>
    </border>
  </borders>
  <cellStyleXfs count="43">
    <xf numFmtId="0" fontId="0" fillId="0" borderId="0"/>
    <xf numFmtId="0" fontId="25" fillId="7" borderId="0" applyNumberFormat="0" applyBorder="0" applyAlignment="0" applyProtection="0"/>
    <xf numFmtId="165" fontId="12" fillId="0" borderId="0" applyFont="0" applyFill="0" applyBorder="0" applyAlignment="0" applyProtection="0"/>
    <xf numFmtId="165" fontId="10" fillId="0" borderId="0" applyFont="0" applyFill="0" applyBorder="0" applyAlignment="0" applyProtection="0"/>
    <xf numFmtId="173" fontId="12" fillId="0" borderId="0" applyFont="0" applyFill="0" applyBorder="0" applyAlignment="0" applyProtection="0"/>
    <xf numFmtId="0" fontId="10" fillId="0" borderId="0"/>
    <xf numFmtId="9" fontId="12" fillId="0" borderId="0" applyFont="0" applyFill="0" applyBorder="0" applyAlignment="0" applyProtection="0"/>
    <xf numFmtId="0" fontId="20" fillId="0" borderId="1" applyProtection="0">
      <alignment horizontal="centerContinuous"/>
    </xf>
    <xf numFmtId="37" fontId="15" fillId="2" borderId="0" applyNumberFormat="0">
      <alignment horizontal="left"/>
    </xf>
    <xf numFmtId="0" fontId="9" fillId="0" borderId="0"/>
    <xf numFmtId="165" fontId="9" fillId="0" borderId="0" applyFont="0" applyFill="0" applyBorder="0" applyAlignment="0" applyProtection="0"/>
    <xf numFmtId="0" fontId="10" fillId="0" borderId="0"/>
    <xf numFmtId="0" fontId="49" fillId="0" borderId="0"/>
    <xf numFmtId="0" fontId="8" fillId="0" borderId="0"/>
    <xf numFmtId="165" fontId="8" fillId="0" borderId="0" applyFont="0" applyFill="0" applyBorder="0" applyAlignment="0" applyProtection="0"/>
    <xf numFmtId="0" fontId="49" fillId="0" borderId="0"/>
    <xf numFmtId="37" fontId="59" fillId="2" borderId="0">
      <alignment horizontal="left"/>
    </xf>
    <xf numFmtId="37" fontId="60" fillId="2" borderId="0">
      <alignment horizontal="left"/>
    </xf>
    <xf numFmtId="0" fontId="7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3" fillId="0" borderId="0"/>
    <xf numFmtId="9" fontId="10" fillId="0" borderId="0" applyFont="0" applyFill="0" applyBorder="0" applyAlignment="0" applyProtection="0"/>
    <xf numFmtId="0" fontId="25" fillId="31" borderId="0" applyNumberFormat="0" applyBorder="0" applyAlignment="0" applyProtection="0"/>
    <xf numFmtId="0" fontId="25" fillId="8" borderId="0" applyNumberFormat="0" applyBorder="0" applyAlignment="0" applyProtection="0"/>
    <xf numFmtId="0" fontId="1" fillId="0" borderId="0"/>
    <xf numFmtId="0" fontId="101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</cellStyleXfs>
  <cellXfs count="1816">
    <xf numFmtId="0" fontId="0" fillId="0" borderId="0" xfId="0"/>
    <xf numFmtId="0" fontId="0" fillId="3" borderId="0" xfId="0" applyFill="1" applyBorder="1" applyProtection="1"/>
    <xf numFmtId="0" fontId="11" fillId="3" borderId="0" xfId="0" applyFont="1" applyFill="1" applyBorder="1" applyAlignment="1" applyProtection="1">
      <alignment vertical="center"/>
    </xf>
    <xf numFmtId="164" fontId="0" fillId="3" borderId="0" xfId="0" applyNumberFormat="1" applyFill="1" applyBorder="1" applyProtection="1"/>
    <xf numFmtId="0" fontId="27" fillId="2" borderId="0" xfId="0" applyFont="1" applyFill="1" applyBorder="1" applyProtection="1"/>
    <xf numFmtId="0" fontId="27" fillId="2" borderId="4" xfId="0" applyFont="1" applyFill="1" applyBorder="1" applyAlignment="1" applyProtection="1">
      <alignment horizontal="center" vertical="center" wrapText="1"/>
    </xf>
    <xf numFmtId="0" fontId="27" fillId="2" borderId="4" xfId="0" applyFont="1" applyFill="1" applyBorder="1" applyAlignment="1" applyProtection="1">
      <alignment horizontal="center" vertical="center"/>
    </xf>
    <xf numFmtId="0" fontId="27" fillId="3" borderId="0" xfId="0" applyFont="1" applyFill="1" applyBorder="1" applyProtection="1"/>
    <xf numFmtId="164" fontId="28" fillId="3" borderId="0" xfId="0" applyNumberFormat="1" applyFont="1" applyFill="1" applyBorder="1" applyAlignment="1" applyProtection="1">
      <alignment horizontal="right"/>
    </xf>
    <xf numFmtId="164" fontId="28" fillId="3" borderId="0" xfId="0" applyNumberFormat="1" applyFont="1" applyFill="1" applyBorder="1" applyProtection="1"/>
    <xf numFmtId="0" fontId="27" fillId="0" borderId="5" xfId="0" applyFont="1" applyFill="1" applyBorder="1" applyAlignment="1" applyProtection="1">
      <alignment horizontal="center"/>
    </xf>
    <xf numFmtId="0" fontId="27" fillId="3" borderId="0" xfId="0" applyFont="1" applyFill="1" applyProtection="1"/>
    <xf numFmtId="0" fontId="27" fillId="0" borderId="6" xfId="0" applyFont="1" applyFill="1" applyBorder="1"/>
    <xf numFmtId="0" fontId="29" fillId="2" borderId="3" xfId="0" applyFont="1" applyFill="1" applyBorder="1" applyAlignment="1" applyProtection="1">
      <alignment horizontal="center"/>
    </xf>
    <xf numFmtId="0" fontId="29" fillId="2" borderId="0" xfId="0" applyFont="1" applyFill="1" applyBorder="1" applyAlignment="1" applyProtection="1">
      <alignment horizontal="left"/>
    </xf>
    <xf numFmtId="0" fontId="27" fillId="2" borderId="0" xfId="0" applyFont="1" applyFill="1" applyBorder="1" applyAlignment="1" applyProtection="1">
      <alignment horizontal="left"/>
    </xf>
    <xf numFmtId="164" fontId="27" fillId="0" borderId="7" xfId="0" applyNumberFormat="1" applyFont="1" applyFill="1" applyBorder="1" applyAlignment="1" applyProtection="1">
      <alignment horizontal="center"/>
    </xf>
    <xf numFmtId="164" fontId="27" fillId="0" borderId="8" xfId="0" applyNumberFormat="1" applyFont="1" applyFill="1" applyBorder="1" applyAlignment="1" applyProtection="1">
      <alignment horizontal="center"/>
    </xf>
    <xf numFmtId="164" fontId="27" fillId="0" borderId="9" xfId="0" applyNumberFormat="1" applyFont="1" applyFill="1" applyBorder="1" applyAlignment="1" applyProtection="1">
      <alignment horizontal="center"/>
    </xf>
    <xf numFmtId="164" fontId="27" fillId="0" borderId="10" xfId="0" applyNumberFormat="1" applyFont="1" applyFill="1" applyBorder="1" applyAlignment="1" applyProtection="1">
      <alignment horizontal="center"/>
    </xf>
    <xf numFmtId="0" fontId="27" fillId="3" borderId="0" xfId="0" applyFont="1" applyFill="1" applyAlignment="1" applyProtection="1">
      <alignment horizontal="center" vertical="center"/>
    </xf>
    <xf numFmtId="168" fontId="27" fillId="0" borderId="12" xfId="0" applyNumberFormat="1" applyFont="1" applyFill="1" applyBorder="1" applyAlignment="1" applyProtection="1">
      <alignment horizontal="center"/>
    </xf>
    <xf numFmtId="168" fontId="27" fillId="0" borderId="3" xfId="0" applyNumberFormat="1" applyFont="1" applyFill="1" applyBorder="1" applyAlignment="1" applyProtection="1">
      <alignment horizontal="center"/>
    </xf>
    <xf numFmtId="168" fontId="27" fillId="0" borderId="11" xfId="0" applyNumberFormat="1" applyFont="1" applyFill="1" applyBorder="1" applyAlignment="1" applyProtection="1">
      <alignment horizontal="center"/>
    </xf>
    <xf numFmtId="168" fontId="27" fillId="0" borderId="13" xfId="0" applyNumberFormat="1" applyFont="1" applyFill="1" applyBorder="1" applyAlignment="1" applyProtection="1">
      <alignment horizontal="center"/>
    </xf>
    <xf numFmtId="38" fontId="29" fillId="2" borderId="4" xfId="0" applyNumberFormat="1" applyFont="1" applyFill="1" applyBorder="1" applyAlignment="1" applyProtection="1">
      <alignment horizontal="right"/>
    </xf>
    <xf numFmtId="164" fontId="29" fillId="2" borderId="4" xfId="0" applyNumberFormat="1" applyFont="1" applyFill="1" applyBorder="1" applyAlignment="1" applyProtection="1">
      <alignment horizontal="center"/>
    </xf>
    <xf numFmtId="0" fontId="29" fillId="3" borderId="0" xfId="0" applyFont="1" applyFill="1" applyProtection="1"/>
    <xf numFmtId="164" fontId="27" fillId="0" borderId="15" xfId="0" applyNumberFormat="1" applyFont="1" applyFill="1" applyBorder="1" applyProtection="1"/>
    <xf numFmtId="164" fontId="27" fillId="0" borderId="16" xfId="0" applyNumberFormat="1" applyFont="1" applyFill="1" applyBorder="1" applyProtection="1"/>
    <xf numFmtId="164" fontId="27" fillId="0" borderId="17" xfId="0" applyNumberFormat="1" applyFont="1" applyFill="1" applyBorder="1" applyProtection="1"/>
    <xf numFmtId="0" fontId="30" fillId="3" borderId="0" xfId="0" applyFont="1" applyFill="1" applyProtection="1"/>
    <xf numFmtId="164" fontId="27" fillId="0" borderId="18" xfId="0" applyNumberFormat="1" applyFont="1" applyFill="1" applyBorder="1" applyProtection="1"/>
    <xf numFmtId="164" fontId="27" fillId="0" borderId="19" xfId="0" applyNumberFormat="1" applyFont="1" applyFill="1" applyBorder="1" applyProtection="1"/>
    <xf numFmtId="0" fontId="27" fillId="0" borderId="14" xfId="0" applyFont="1" applyFill="1" applyBorder="1" applyAlignment="1" applyProtection="1">
      <alignment horizontal="center"/>
    </xf>
    <xf numFmtId="164" fontId="27" fillId="3" borderId="0" xfId="0" applyNumberFormat="1" applyFont="1" applyFill="1" applyBorder="1" applyProtection="1"/>
    <xf numFmtId="0" fontId="27" fillId="3" borderId="20" xfId="0" applyFont="1" applyFill="1" applyBorder="1" applyProtection="1"/>
    <xf numFmtId="164" fontId="27" fillId="2" borderId="0" xfId="0" applyNumberFormat="1" applyFont="1" applyFill="1" applyBorder="1" applyProtection="1"/>
    <xf numFmtId="0" fontId="27" fillId="3" borderId="14" xfId="0" applyFont="1" applyFill="1" applyBorder="1" applyAlignment="1" applyProtection="1">
      <alignment horizontal="left"/>
    </xf>
    <xf numFmtId="0" fontId="27" fillId="3" borderId="0" xfId="0" applyFont="1" applyFill="1" applyBorder="1" applyAlignment="1" applyProtection="1">
      <alignment horizontal="right"/>
    </xf>
    <xf numFmtId="167" fontId="29" fillId="2" borderId="21" xfId="0" applyNumberFormat="1" applyFont="1" applyFill="1" applyBorder="1" applyAlignment="1" applyProtection="1">
      <alignment horizontal="center" vertical="center"/>
    </xf>
    <xf numFmtId="2" fontId="29" fillId="2" borderId="22" xfId="0" applyNumberFormat="1" applyFont="1" applyFill="1" applyBorder="1" applyAlignment="1" applyProtection="1">
      <alignment horizontal="center" vertical="center"/>
    </xf>
    <xf numFmtId="164" fontId="27" fillId="3" borderId="23" xfId="0" applyNumberFormat="1" applyFont="1" applyFill="1" applyBorder="1" applyProtection="1"/>
    <xf numFmtId="164" fontId="27" fillId="3" borderId="25" xfId="0" applyNumberFormat="1" applyFont="1" applyFill="1" applyBorder="1" applyProtection="1"/>
    <xf numFmtId="164" fontId="27" fillId="3" borderId="24" xfId="0" applyNumberFormat="1" applyFont="1" applyFill="1" applyBorder="1" applyProtection="1"/>
    <xf numFmtId="164" fontId="27" fillId="0" borderId="26" xfId="0" applyNumberFormat="1" applyFont="1" applyFill="1" applyBorder="1" applyProtection="1"/>
    <xf numFmtId="164" fontId="27" fillId="0" borderId="27" xfId="0" applyNumberFormat="1" applyFont="1" applyFill="1" applyBorder="1" applyProtection="1"/>
    <xf numFmtId="164" fontId="27" fillId="0" borderId="2" xfId="0" applyNumberFormat="1" applyFont="1" applyFill="1" applyBorder="1" applyProtection="1"/>
    <xf numFmtId="164" fontId="27" fillId="3" borderId="14" xfId="0" applyNumberFormat="1" applyFont="1" applyFill="1" applyBorder="1" applyProtection="1"/>
    <xf numFmtId="164" fontId="27" fillId="3" borderId="20" xfId="0" applyNumberFormat="1" applyFont="1" applyFill="1" applyBorder="1" applyProtection="1"/>
    <xf numFmtId="164" fontId="27" fillId="2" borderId="20" xfId="0" applyNumberFormat="1" applyFont="1" applyFill="1" applyBorder="1" applyProtection="1"/>
    <xf numFmtId="0" fontId="29" fillId="0" borderId="14" xfId="0" applyFont="1" applyFill="1" applyBorder="1" applyAlignment="1" applyProtection="1">
      <alignment horizontal="center"/>
    </xf>
    <xf numFmtId="164" fontId="29" fillId="4" borderId="29" xfId="0" applyNumberFormat="1" applyFont="1" applyFill="1" applyBorder="1" applyProtection="1"/>
    <xf numFmtId="164" fontId="29" fillId="4" borderId="31" xfId="0" applyNumberFormat="1" applyFont="1" applyFill="1" applyBorder="1" applyProtection="1"/>
    <xf numFmtId="164" fontId="29" fillId="4" borderId="30" xfId="0" applyNumberFormat="1" applyFont="1" applyFill="1" applyBorder="1" applyProtection="1"/>
    <xf numFmtId="164" fontId="29" fillId="4" borderId="32" xfId="0" applyNumberFormat="1" applyFont="1" applyFill="1" applyBorder="1" applyProtection="1"/>
    <xf numFmtId="164" fontId="29" fillId="4" borderId="33" xfId="0" applyNumberFormat="1" applyFont="1" applyFill="1" applyBorder="1" applyProtection="1"/>
    <xf numFmtId="164" fontId="29" fillId="4" borderId="4" xfId="0" applyNumberFormat="1" applyFont="1" applyFill="1" applyBorder="1" applyProtection="1"/>
    <xf numFmtId="0" fontId="29" fillId="3" borderId="20" xfId="0" applyFont="1" applyFill="1" applyBorder="1" applyProtection="1"/>
    <xf numFmtId="0" fontId="27" fillId="3" borderId="0" xfId="0" applyFont="1" applyFill="1" applyBorder="1" applyAlignment="1" applyProtection="1">
      <alignment horizontal="center"/>
    </xf>
    <xf numFmtId="0" fontId="30" fillId="0" borderId="14" xfId="0" applyFont="1" applyFill="1" applyBorder="1" applyAlignment="1" applyProtection="1">
      <alignment horizontal="center"/>
    </xf>
    <xf numFmtId="0" fontId="30" fillId="3" borderId="20" xfId="0" applyFont="1" applyFill="1" applyBorder="1" applyProtection="1"/>
    <xf numFmtId="0" fontId="29" fillId="0" borderId="29" xfId="0" applyFont="1" applyFill="1" applyBorder="1" applyAlignment="1" applyProtection="1">
      <alignment horizontal="center"/>
    </xf>
    <xf numFmtId="0" fontId="29" fillId="3" borderId="30" xfId="0" applyFont="1" applyFill="1" applyBorder="1" applyProtection="1"/>
    <xf numFmtId="0" fontId="27" fillId="0" borderId="0" xfId="0" applyFont="1" applyFill="1" applyAlignment="1" applyProtection="1">
      <alignment horizontal="center"/>
    </xf>
    <xf numFmtId="0" fontId="27" fillId="3" borderId="0" xfId="0" applyFont="1" applyFill="1" applyAlignment="1" applyProtection="1">
      <alignment horizontal="left"/>
    </xf>
    <xf numFmtId="164" fontId="27" fillId="3" borderId="0" xfId="0" applyNumberFormat="1" applyFont="1" applyFill="1" applyProtection="1"/>
    <xf numFmtId="164" fontId="31" fillId="3" borderId="0" xfId="0" applyNumberFormat="1" applyFont="1" applyFill="1" applyBorder="1" applyProtection="1"/>
    <xf numFmtId="164" fontId="31" fillId="3" borderId="0" xfId="0" applyNumberFormat="1" applyFont="1" applyFill="1" applyProtection="1"/>
    <xf numFmtId="164" fontId="29" fillId="0" borderId="38" xfId="0" applyNumberFormat="1" applyFont="1" applyFill="1" applyBorder="1" applyProtection="1"/>
    <xf numFmtId="164" fontId="29" fillId="0" borderId="15" xfId="0" applyNumberFormat="1" applyFont="1" applyFill="1" applyBorder="1" applyProtection="1"/>
    <xf numFmtId="164" fontId="29" fillId="0" borderId="39" xfId="0" applyNumberFormat="1" applyFont="1" applyFill="1" applyBorder="1" applyProtection="1"/>
    <xf numFmtId="164" fontId="31" fillId="0" borderId="17" xfId="0" applyNumberFormat="1" applyFont="1" applyFill="1" applyBorder="1" applyProtection="1"/>
    <xf numFmtId="164" fontId="31" fillId="0" borderId="19" xfId="0" applyNumberFormat="1" applyFont="1" applyFill="1" applyBorder="1" applyProtection="1"/>
    <xf numFmtId="0" fontId="31" fillId="2" borderId="0" xfId="0" applyFont="1" applyFill="1" applyBorder="1" applyProtection="1"/>
    <xf numFmtId="164" fontId="31" fillId="4" borderId="31" xfId="0" applyNumberFormat="1" applyFont="1" applyFill="1" applyBorder="1" applyProtection="1"/>
    <xf numFmtId="0" fontId="31" fillId="2" borderId="4" xfId="0" applyFont="1" applyFill="1" applyBorder="1" applyAlignment="1" applyProtection="1">
      <alignment horizontal="center" vertical="center" wrapText="1"/>
    </xf>
    <xf numFmtId="164" fontId="31" fillId="3" borderId="25" xfId="0" applyNumberFormat="1" applyFont="1" applyFill="1" applyBorder="1" applyProtection="1"/>
    <xf numFmtId="164" fontId="31" fillId="2" borderId="0" xfId="0" applyNumberFormat="1" applyFont="1" applyFill="1" applyBorder="1" applyProtection="1"/>
    <xf numFmtId="0" fontId="31" fillId="3" borderId="0" xfId="0" applyFont="1" applyFill="1" applyBorder="1" applyProtection="1"/>
    <xf numFmtId="164" fontId="27" fillId="0" borderId="40" xfId="0" applyNumberFormat="1" applyFont="1" applyFill="1" applyBorder="1" applyProtection="1"/>
    <xf numFmtId="164" fontId="29" fillId="4" borderId="41" xfId="0" applyNumberFormat="1" applyFont="1" applyFill="1" applyBorder="1" applyProtection="1"/>
    <xf numFmtId="164" fontId="31" fillId="2" borderId="44" xfId="0" applyNumberFormat="1" applyFont="1" applyFill="1" applyBorder="1" applyAlignment="1" applyProtection="1">
      <alignment horizontal="justify"/>
    </xf>
    <xf numFmtId="164" fontId="34" fillId="0" borderId="46" xfId="0" applyNumberFormat="1" applyFont="1" applyFill="1" applyBorder="1" applyProtection="1"/>
    <xf numFmtId="49" fontId="27" fillId="3" borderId="0" xfId="0" applyNumberFormat="1" applyFont="1" applyFill="1" applyBorder="1" applyProtection="1"/>
    <xf numFmtId="168" fontId="27" fillId="3" borderId="3" xfId="0" applyNumberFormat="1" applyFont="1" applyFill="1" applyBorder="1" applyAlignment="1" applyProtection="1">
      <alignment horizontal="center"/>
    </xf>
    <xf numFmtId="0" fontId="27" fillId="3" borderId="0" xfId="0" applyFont="1" applyFill="1" applyBorder="1" applyAlignment="1" applyProtection="1">
      <alignment horizontal="center" vertical="center"/>
    </xf>
    <xf numFmtId="0" fontId="29" fillId="3" borderId="0" xfId="0" applyFont="1" applyFill="1" applyBorder="1" applyProtection="1"/>
    <xf numFmtId="164" fontId="27" fillId="3" borderId="47" xfId="0" applyNumberFormat="1" applyFont="1" applyFill="1" applyBorder="1" applyAlignment="1" applyProtection="1">
      <alignment vertical="center"/>
    </xf>
    <xf numFmtId="164" fontId="27" fillId="3" borderId="17" xfId="0" applyNumberFormat="1" applyFont="1" applyFill="1" applyBorder="1" applyAlignment="1" applyProtection="1">
      <alignment vertical="center"/>
    </xf>
    <xf numFmtId="0" fontId="10" fillId="3" borderId="0" xfId="0" applyFont="1" applyFill="1" applyBorder="1" applyProtection="1"/>
    <xf numFmtId="0" fontId="11" fillId="0" borderId="0" xfId="0" applyFont="1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 vertical="center"/>
    </xf>
    <xf numFmtId="0" fontId="10" fillId="3" borderId="0" xfId="0" applyFont="1" applyFill="1" applyBorder="1" applyAlignment="1" applyProtection="1">
      <alignment horizontal="center" vertical="center"/>
    </xf>
    <xf numFmtId="164" fontId="35" fillId="3" borderId="3" xfId="0" applyNumberFormat="1" applyFont="1" applyFill="1" applyBorder="1" applyProtection="1"/>
    <xf numFmtId="0" fontId="36" fillId="2" borderId="50" xfId="0" applyFont="1" applyFill="1" applyBorder="1"/>
    <xf numFmtId="0" fontId="27" fillId="2" borderId="50" xfId="0" applyFont="1" applyFill="1" applyBorder="1" applyProtection="1"/>
    <xf numFmtId="0" fontId="29" fillId="5" borderId="51" xfId="0" applyFont="1" applyFill="1" applyBorder="1" applyProtection="1"/>
    <xf numFmtId="0" fontId="27" fillId="5" borderId="50" xfId="0" applyFont="1" applyFill="1" applyBorder="1" applyProtection="1"/>
    <xf numFmtId="0" fontId="29" fillId="5" borderId="52" xfId="0" applyFont="1" applyFill="1" applyBorder="1" applyAlignment="1" applyProtection="1">
      <alignment vertical="center"/>
    </xf>
    <xf numFmtId="0" fontId="29" fillId="5" borderId="50" xfId="0" applyFont="1" applyFill="1" applyBorder="1" applyAlignment="1" applyProtection="1">
      <alignment vertical="center"/>
    </xf>
    <xf numFmtId="0" fontId="37" fillId="2" borderId="50" xfId="0" applyFont="1" applyFill="1" applyBorder="1" applyAlignment="1" applyProtection="1">
      <alignment vertical="center"/>
    </xf>
    <xf numFmtId="0" fontId="37" fillId="2" borderId="0" xfId="0" applyFont="1" applyFill="1" applyBorder="1" applyAlignment="1" applyProtection="1">
      <alignment vertical="center"/>
    </xf>
    <xf numFmtId="0" fontId="29" fillId="5" borderId="14" xfId="0" applyFont="1" applyFill="1" applyBorder="1" applyProtection="1"/>
    <xf numFmtId="0" fontId="37" fillId="5" borderId="0" xfId="0" applyFont="1" applyFill="1" applyBorder="1" applyAlignment="1" applyProtection="1">
      <alignment vertical="center"/>
    </xf>
    <xf numFmtId="0" fontId="29" fillId="5" borderId="20" xfId="0" applyFont="1" applyFill="1" applyBorder="1" applyAlignment="1" applyProtection="1">
      <alignment vertical="center"/>
    </xf>
    <xf numFmtId="0" fontId="37" fillId="5" borderId="20" xfId="0" applyFont="1" applyFill="1" applyBorder="1" applyAlignment="1" applyProtection="1">
      <alignment vertical="center"/>
    </xf>
    <xf numFmtId="0" fontId="29" fillId="2" borderId="6" xfId="0" applyFont="1" applyFill="1" applyBorder="1" applyAlignment="1" applyProtection="1">
      <alignment horizontal="center" vertical="center"/>
    </xf>
    <xf numFmtId="0" fontId="38" fillId="2" borderId="6" xfId="0" applyFont="1" applyFill="1" applyBorder="1" applyAlignment="1" applyProtection="1">
      <alignment horizontal="center" vertical="center"/>
    </xf>
    <xf numFmtId="1" fontId="29" fillId="10" borderId="55" xfId="0" applyNumberFormat="1" applyFont="1" applyFill="1" applyBorder="1" applyAlignment="1" applyProtection="1">
      <alignment horizontal="center"/>
    </xf>
    <xf numFmtId="0" fontId="27" fillId="11" borderId="56" xfId="0" applyFont="1" applyFill="1" applyBorder="1" applyAlignment="1" applyProtection="1">
      <alignment horizontal="center"/>
    </xf>
    <xf numFmtId="3" fontId="27" fillId="11" borderId="57" xfId="0" applyNumberFormat="1" applyFont="1" applyFill="1" applyBorder="1" applyAlignment="1" applyProtection="1">
      <alignment horizontal="right" vertical="center"/>
    </xf>
    <xf numFmtId="3" fontId="27" fillId="11" borderId="57" xfId="0" applyNumberFormat="1" applyFont="1" applyFill="1" applyBorder="1" applyAlignment="1" applyProtection="1">
      <alignment horizontal="right"/>
    </xf>
    <xf numFmtId="0" fontId="27" fillId="11" borderId="58" xfId="0" applyFont="1" applyFill="1" applyBorder="1" applyProtection="1"/>
    <xf numFmtId="0" fontId="14" fillId="2" borderId="5" xfId="0" applyFont="1" applyFill="1" applyBorder="1" applyProtection="1"/>
    <xf numFmtId="0" fontId="14" fillId="2" borderId="50" xfId="0" applyFont="1" applyFill="1" applyBorder="1" applyProtection="1"/>
    <xf numFmtId="0" fontId="14" fillId="3" borderId="0" xfId="0" applyFont="1" applyFill="1" applyBorder="1" applyProtection="1"/>
    <xf numFmtId="0" fontId="14" fillId="2" borderId="5" xfId="0" applyFont="1" applyFill="1" applyBorder="1" applyAlignment="1" applyProtection="1">
      <alignment horizontal="center" vertical="center"/>
    </xf>
    <xf numFmtId="0" fontId="14" fillId="2" borderId="50" xfId="0" applyFont="1" applyFill="1" applyBorder="1" applyAlignment="1" applyProtection="1">
      <alignment horizontal="center" vertical="center"/>
    </xf>
    <xf numFmtId="0" fontId="14" fillId="2" borderId="50" xfId="0" applyFont="1" applyFill="1" applyBorder="1" applyAlignment="1" applyProtection="1">
      <alignment horizontal="right" vertical="center"/>
    </xf>
    <xf numFmtId="172" fontId="15" fillId="2" borderId="47" xfId="0" applyNumberFormat="1" applyFont="1" applyFill="1" applyBorder="1" applyAlignment="1" applyProtection="1">
      <alignment horizontal="center" vertical="center"/>
    </xf>
    <xf numFmtId="0" fontId="14" fillId="3" borderId="0" xfId="0" applyFont="1" applyFill="1" applyBorder="1" applyAlignment="1" applyProtection="1">
      <alignment horizontal="center" vertical="center"/>
    </xf>
    <xf numFmtId="0" fontId="14" fillId="2" borderId="6" xfId="0" applyFont="1" applyFill="1" applyBorder="1" applyAlignment="1" applyProtection="1">
      <alignment horizontal="center" vertical="center"/>
    </xf>
    <xf numFmtId="172" fontId="15" fillId="2" borderId="17" xfId="0" applyNumberFormat="1" applyFont="1" applyFill="1" applyBorder="1" applyAlignment="1" applyProtection="1">
      <alignment horizontal="center" vertical="center"/>
    </xf>
    <xf numFmtId="3" fontId="17" fillId="3" borderId="0" xfId="0" applyNumberFormat="1" applyFont="1" applyFill="1" applyBorder="1" applyAlignment="1" applyProtection="1">
      <alignment horizontal="left" vertical="center"/>
    </xf>
    <xf numFmtId="164" fontId="14" fillId="3" borderId="0" xfId="0" applyNumberFormat="1" applyFont="1" applyFill="1" applyBorder="1" applyAlignment="1" applyProtection="1"/>
    <xf numFmtId="164" fontId="10" fillId="3" borderId="0" xfId="0" applyNumberFormat="1" applyFont="1" applyFill="1" applyBorder="1" applyAlignment="1" applyProtection="1"/>
    <xf numFmtId="0" fontId="10" fillId="3" borderId="0" xfId="0" applyFont="1" applyFill="1" applyBorder="1" applyAlignment="1" applyProtection="1">
      <alignment horizontal="right"/>
    </xf>
    <xf numFmtId="164" fontId="10" fillId="3" borderId="0" xfId="0" applyNumberFormat="1" applyFont="1" applyFill="1" applyBorder="1" applyAlignment="1" applyProtection="1">
      <alignment horizontal="right"/>
    </xf>
    <xf numFmtId="164" fontId="10" fillId="3" borderId="0" xfId="0" applyNumberFormat="1" applyFont="1" applyFill="1" applyBorder="1" applyProtection="1"/>
    <xf numFmtId="38" fontId="15" fillId="9" borderId="60" xfId="0" applyNumberFormat="1" applyFont="1" applyFill="1" applyBorder="1" applyAlignment="1" applyProtection="1">
      <alignment horizontal="right"/>
    </xf>
    <xf numFmtId="164" fontId="15" fillId="9" borderId="60" xfId="0" applyNumberFormat="1" applyFont="1" applyFill="1" applyBorder="1" applyAlignment="1" applyProtection="1"/>
    <xf numFmtId="164" fontId="15" fillId="9" borderId="61" xfId="0" applyNumberFormat="1" applyFont="1" applyFill="1" applyBorder="1" applyAlignment="1" applyProtection="1">
      <alignment horizontal="center"/>
    </xf>
    <xf numFmtId="164" fontId="15" fillId="9" borderId="62" xfId="0" applyNumberFormat="1" applyFont="1" applyFill="1" applyBorder="1" applyProtection="1"/>
    <xf numFmtId="164" fontId="15" fillId="9" borderId="60" xfId="0" applyNumberFormat="1" applyFont="1" applyFill="1" applyBorder="1" applyProtection="1"/>
    <xf numFmtId="38" fontId="15" fillId="9" borderId="17" xfId="0" applyNumberFormat="1" applyFont="1" applyFill="1" applyBorder="1" applyAlignment="1" applyProtection="1">
      <alignment horizontal="right"/>
    </xf>
    <xf numFmtId="164" fontId="15" fillId="9" borderId="15" xfId="0" applyNumberFormat="1" applyFont="1" applyFill="1" applyBorder="1" applyAlignment="1" applyProtection="1"/>
    <xf numFmtId="164" fontId="15" fillId="9" borderId="46" xfId="0" applyNumberFormat="1" applyFont="1" applyFill="1" applyBorder="1" applyAlignment="1" applyProtection="1">
      <alignment horizontal="center"/>
    </xf>
    <xf numFmtId="164" fontId="15" fillId="9" borderId="63" xfId="0" applyNumberFormat="1" applyFont="1" applyFill="1" applyBorder="1" applyProtection="1"/>
    <xf numFmtId="164" fontId="15" fillId="9" borderId="17" xfId="0" applyNumberFormat="1" applyFont="1" applyFill="1" applyBorder="1" applyProtection="1"/>
    <xf numFmtId="38" fontId="15" fillId="9" borderId="15" xfId="0" applyNumberFormat="1" applyFont="1" applyFill="1" applyBorder="1" applyAlignment="1" applyProtection="1">
      <alignment horizontal="right"/>
    </xf>
    <xf numFmtId="164" fontId="15" fillId="9" borderId="45" xfId="0" applyNumberFormat="1" applyFont="1" applyFill="1" applyBorder="1" applyAlignment="1" applyProtection="1">
      <alignment horizontal="center"/>
    </xf>
    <xf numFmtId="164" fontId="15" fillId="9" borderId="65" xfId="0" applyNumberFormat="1" applyFont="1" applyFill="1" applyBorder="1" applyProtection="1"/>
    <xf numFmtId="164" fontId="15" fillId="9" borderId="15" xfId="0" applyNumberFormat="1" applyFont="1" applyFill="1" applyBorder="1" applyProtection="1"/>
    <xf numFmtId="164" fontId="15" fillId="9" borderId="17" xfId="0" applyNumberFormat="1" applyFont="1" applyFill="1" applyBorder="1" applyAlignment="1" applyProtection="1"/>
    <xf numFmtId="164" fontId="19" fillId="3" borderId="0" xfId="0" applyNumberFormat="1" applyFont="1" applyFill="1" applyBorder="1" applyAlignment="1" applyProtection="1">
      <alignment vertical="center" textRotation="90"/>
    </xf>
    <xf numFmtId="0" fontId="14" fillId="2" borderId="50" xfId="0" applyFont="1" applyFill="1" applyBorder="1" applyAlignment="1" applyProtection="1">
      <alignment vertical="center"/>
    </xf>
    <xf numFmtId="0" fontId="29" fillId="2" borderId="11" xfId="0" applyFont="1" applyFill="1" applyBorder="1" applyAlignment="1" applyProtection="1">
      <alignment horizontal="center"/>
    </xf>
    <xf numFmtId="10" fontId="39" fillId="12" borderId="0" xfId="6" applyNumberFormat="1" applyFont="1" applyFill="1" applyBorder="1" applyAlignment="1" applyProtection="1">
      <alignment vertical="center"/>
    </xf>
    <xf numFmtId="164" fontId="29" fillId="2" borderId="4" xfId="0" applyNumberFormat="1" applyFont="1" applyFill="1" applyBorder="1" applyAlignment="1" applyProtection="1">
      <alignment horizontal="right" vertical="center"/>
    </xf>
    <xf numFmtId="0" fontId="40" fillId="6" borderId="11" xfId="0" applyFont="1" applyFill="1" applyBorder="1" applyAlignment="1" applyProtection="1">
      <alignment horizontal="center" vertical="center"/>
    </xf>
    <xf numFmtId="0" fontId="40" fillId="6" borderId="0" xfId="0" applyFont="1" applyFill="1" applyBorder="1" applyAlignment="1" applyProtection="1">
      <alignment horizontal="center" vertical="center"/>
    </xf>
    <xf numFmtId="164" fontId="27" fillId="9" borderId="17" xfId="0" applyNumberFormat="1" applyFont="1" applyFill="1" applyBorder="1" applyProtection="1"/>
    <xf numFmtId="164" fontId="15" fillId="9" borderId="17" xfId="0" applyNumberFormat="1" applyFont="1" applyFill="1" applyBorder="1" applyAlignment="1" applyProtection="1">
      <alignment horizontal="center"/>
    </xf>
    <xf numFmtId="3" fontId="17" fillId="2" borderId="6" xfId="0" applyNumberFormat="1" applyFont="1" applyFill="1" applyBorder="1" applyAlignment="1" applyProtection="1">
      <alignment horizontal="left" vertical="center"/>
    </xf>
    <xf numFmtId="3" fontId="17" fillId="2" borderId="0" xfId="0" applyNumberFormat="1" applyFont="1" applyFill="1" applyBorder="1" applyAlignment="1" applyProtection="1">
      <alignment horizontal="left" vertical="center"/>
    </xf>
    <xf numFmtId="0" fontId="17" fillId="2" borderId="0" xfId="0" applyFont="1" applyFill="1" applyBorder="1" applyAlignment="1">
      <alignment horizontal="center"/>
    </xf>
    <xf numFmtId="0" fontId="17" fillId="2" borderId="0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vertical="center"/>
    </xf>
    <xf numFmtId="3" fontId="18" fillId="2" borderId="55" xfId="0" applyNumberFormat="1" applyFont="1" applyFill="1" applyBorder="1" applyAlignment="1" applyProtection="1">
      <alignment horizontal="right" vertical="center"/>
    </xf>
    <xf numFmtId="38" fontId="15" fillId="9" borderId="19" xfId="0" applyNumberFormat="1" applyFont="1" applyFill="1" applyBorder="1" applyAlignment="1" applyProtection="1">
      <alignment horizontal="right"/>
    </xf>
    <xf numFmtId="164" fontId="15" fillId="9" borderId="19" xfId="0" applyNumberFormat="1" applyFont="1" applyFill="1" applyBorder="1" applyAlignment="1" applyProtection="1"/>
    <xf numFmtId="164" fontId="15" fillId="9" borderId="19" xfId="0" applyNumberFormat="1" applyFont="1" applyFill="1" applyBorder="1" applyAlignment="1" applyProtection="1">
      <alignment horizontal="center"/>
    </xf>
    <xf numFmtId="164" fontId="15" fillId="9" borderId="19" xfId="0" applyNumberFormat="1" applyFont="1" applyFill="1" applyBorder="1" applyProtection="1"/>
    <xf numFmtId="164" fontId="27" fillId="3" borderId="15" xfId="0" applyNumberFormat="1" applyFont="1" applyFill="1" applyBorder="1" applyAlignment="1" applyProtection="1">
      <alignment vertical="center"/>
    </xf>
    <xf numFmtId="0" fontId="29" fillId="10" borderId="70" xfId="0" applyFont="1" applyFill="1" applyBorder="1" applyAlignment="1" applyProtection="1">
      <alignment vertical="center"/>
    </xf>
    <xf numFmtId="164" fontId="29" fillId="10" borderId="19" xfId="0" applyNumberFormat="1" applyFont="1" applyFill="1" applyBorder="1" applyAlignment="1" applyProtection="1">
      <alignment vertical="center"/>
    </xf>
    <xf numFmtId="164" fontId="29" fillId="10" borderId="66" xfId="0" applyNumberFormat="1" applyFont="1" applyFill="1" applyBorder="1" applyAlignment="1" applyProtection="1">
      <alignment vertical="center"/>
    </xf>
    <xf numFmtId="164" fontId="29" fillId="14" borderId="66" xfId="0" applyNumberFormat="1" applyFont="1" applyFill="1" applyBorder="1" applyAlignment="1" applyProtection="1">
      <alignment vertical="center"/>
    </xf>
    <xf numFmtId="1" fontId="27" fillId="0" borderId="26" xfId="0" applyNumberFormat="1" applyFont="1" applyFill="1" applyBorder="1" applyProtection="1"/>
    <xf numFmtId="1" fontId="27" fillId="0" borderId="27" xfId="0" applyNumberFormat="1" applyFont="1" applyFill="1" applyBorder="1" applyProtection="1"/>
    <xf numFmtId="1" fontId="27" fillId="0" borderId="2" xfId="0" applyNumberFormat="1" applyFont="1" applyFill="1" applyBorder="1" applyProtection="1"/>
    <xf numFmtId="1" fontId="27" fillId="0" borderId="40" xfId="0" applyNumberFormat="1" applyFont="1" applyFill="1" applyBorder="1" applyProtection="1"/>
    <xf numFmtId="1" fontId="29" fillId="4" borderId="32" xfId="0" applyNumberFormat="1" applyFont="1" applyFill="1" applyBorder="1" applyProtection="1"/>
    <xf numFmtId="1" fontId="29" fillId="4" borderId="33" xfId="0" applyNumberFormat="1" applyFont="1" applyFill="1" applyBorder="1" applyProtection="1"/>
    <xf numFmtId="1" fontId="29" fillId="4" borderId="4" xfId="0" applyNumberFormat="1" applyFont="1" applyFill="1" applyBorder="1" applyProtection="1"/>
    <xf numFmtId="1" fontId="29" fillId="4" borderId="41" xfId="0" applyNumberFormat="1" applyFont="1" applyFill="1" applyBorder="1" applyProtection="1"/>
    <xf numFmtId="164" fontId="27" fillId="9" borderId="0" xfId="0" applyNumberFormat="1" applyFont="1" applyFill="1" applyBorder="1" applyProtection="1"/>
    <xf numFmtId="0" fontId="21" fillId="3" borderId="50" xfId="0" applyFont="1" applyFill="1" applyBorder="1" applyProtection="1"/>
    <xf numFmtId="0" fontId="22" fillId="3" borderId="0" xfId="0" applyFont="1" applyFill="1" applyBorder="1" applyProtection="1"/>
    <xf numFmtId="0" fontId="22" fillId="3" borderId="0" xfId="0" quotePrefix="1" applyFont="1" applyFill="1" applyBorder="1" applyProtection="1"/>
    <xf numFmtId="16" fontId="22" fillId="3" borderId="0" xfId="0" applyNumberFormat="1" applyFont="1" applyFill="1" applyBorder="1" applyProtection="1"/>
    <xf numFmtId="0" fontId="23" fillId="3" borderId="0" xfId="0" applyFont="1" applyFill="1" applyBorder="1" applyProtection="1"/>
    <xf numFmtId="0" fontId="22" fillId="3" borderId="57" xfId="0" applyFont="1" applyFill="1" applyBorder="1" applyProtection="1"/>
    <xf numFmtId="164" fontId="31" fillId="3" borderId="50" xfId="0" applyNumberFormat="1" applyFont="1" applyFill="1" applyBorder="1" applyProtection="1"/>
    <xf numFmtId="164" fontId="27" fillId="3" borderId="50" xfId="0" applyNumberFormat="1" applyFont="1" applyFill="1" applyBorder="1" applyProtection="1"/>
    <xf numFmtId="0" fontId="27" fillId="3" borderId="59" xfId="0" applyFont="1" applyFill="1" applyBorder="1" applyProtection="1"/>
    <xf numFmtId="0" fontId="27" fillId="3" borderId="75" xfId="0" applyFont="1" applyFill="1" applyBorder="1" applyProtection="1"/>
    <xf numFmtId="164" fontId="31" fillId="3" borderId="57" xfId="0" applyNumberFormat="1" applyFont="1" applyFill="1" applyBorder="1" applyProtection="1"/>
    <xf numFmtId="164" fontId="27" fillId="3" borderId="57" xfId="0" applyNumberFormat="1" applyFont="1" applyFill="1" applyBorder="1" applyProtection="1"/>
    <xf numFmtId="0" fontId="27" fillId="3" borderId="76" xfId="0" applyFont="1" applyFill="1" applyBorder="1" applyProtection="1"/>
    <xf numFmtId="0" fontId="29" fillId="2" borderId="59" xfId="0" applyFont="1" applyFill="1" applyBorder="1" applyAlignment="1" applyProtection="1">
      <alignment horizontal="center" vertical="center"/>
    </xf>
    <xf numFmtId="0" fontId="29" fillId="2" borderId="75" xfId="0" applyFont="1" applyFill="1" applyBorder="1" applyAlignment="1" applyProtection="1">
      <alignment horizontal="center" vertical="center"/>
    </xf>
    <xf numFmtId="164" fontId="34" fillId="0" borderId="77" xfId="0" applyNumberFormat="1" applyFont="1" applyFill="1" applyBorder="1" applyProtection="1"/>
    <xf numFmtId="0" fontId="29" fillId="2" borderId="78" xfId="0" applyFont="1" applyFill="1" applyBorder="1" applyAlignment="1" applyProtection="1">
      <alignment horizontal="center" vertical="center"/>
    </xf>
    <xf numFmtId="0" fontId="29" fillId="2" borderId="79" xfId="0" applyFont="1" applyFill="1" applyBorder="1" applyAlignment="1" applyProtection="1">
      <alignment horizontal="center" vertical="center"/>
    </xf>
    <xf numFmtId="0" fontId="27" fillId="3" borderId="34" xfId="0" applyFont="1" applyFill="1" applyBorder="1" applyProtection="1"/>
    <xf numFmtId="0" fontId="29" fillId="3" borderId="34" xfId="0" applyFont="1" applyFill="1" applyBorder="1" applyProtection="1"/>
    <xf numFmtId="0" fontId="30" fillId="3" borderId="34" xfId="0" applyFont="1" applyFill="1" applyBorder="1" applyProtection="1"/>
    <xf numFmtId="0" fontId="29" fillId="3" borderId="35" xfId="0" applyFont="1" applyFill="1" applyBorder="1" applyProtection="1"/>
    <xf numFmtId="0" fontId="27" fillId="0" borderId="0" xfId="0" applyFont="1" applyFill="1" applyBorder="1" applyAlignment="1" applyProtection="1">
      <alignment horizontal="center"/>
    </xf>
    <xf numFmtId="164" fontId="28" fillId="3" borderId="51" xfId="0" applyNumberFormat="1" applyFont="1" applyFill="1" applyBorder="1" applyAlignment="1" applyProtection="1">
      <alignment horizontal="left"/>
    </xf>
    <xf numFmtId="0" fontId="27" fillId="3" borderId="50" xfId="0" applyFont="1" applyFill="1" applyBorder="1" applyProtection="1"/>
    <xf numFmtId="164" fontId="28" fillId="3" borderId="50" xfId="0" applyNumberFormat="1" applyFont="1" applyFill="1" applyBorder="1" applyProtection="1"/>
    <xf numFmtId="37" fontId="28" fillId="3" borderId="50" xfId="0" applyNumberFormat="1" applyFont="1" applyFill="1" applyBorder="1" applyAlignment="1" applyProtection="1">
      <alignment horizontal="center"/>
    </xf>
    <xf numFmtId="164" fontId="30" fillId="3" borderId="50" xfId="0" applyNumberFormat="1" applyFont="1" applyFill="1" applyBorder="1" applyProtection="1"/>
    <xf numFmtId="0" fontId="27" fillId="3" borderId="52" xfId="0" applyFont="1" applyFill="1" applyBorder="1" applyProtection="1"/>
    <xf numFmtId="0" fontId="33" fillId="10" borderId="0" xfId="0" applyFont="1" applyFill="1" applyBorder="1" applyProtection="1"/>
    <xf numFmtId="0" fontId="27" fillId="11" borderId="5" xfId="0" applyFont="1" applyFill="1" applyBorder="1" applyAlignment="1" applyProtection="1">
      <alignment horizontal="center"/>
    </xf>
    <xf numFmtId="3" fontId="27" fillId="11" borderId="50" xfId="0" applyNumberFormat="1" applyFont="1" applyFill="1" applyBorder="1" applyAlignment="1" applyProtection="1">
      <alignment horizontal="right" vertical="center"/>
    </xf>
    <xf numFmtId="3" fontId="27" fillId="11" borderId="50" xfId="0" applyNumberFormat="1" applyFont="1" applyFill="1" applyBorder="1" applyProtection="1"/>
    <xf numFmtId="0" fontId="27" fillId="11" borderId="59" xfId="0" applyFont="1" applyFill="1" applyBorder="1" applyProtection="1"/>
    <xf numFmtId="0" fontId="27" fillId="11" borderId="74" xfId="0" applyFont="1" applyFill="1" applyBorder="1" applyAlignment="1" applyProtection="1">
      <alignment horizontal="center"/>
    </xf>
    <xf numFmtId="0" fontId="27" fillId="11" borderId="76" xfId="0" applyFont="1" applyFill="1" applyBorder="1" applyProtection="1"/>
    <xf numFmtId="0" fontId="27" fillId="2" borderId="81" xfId="0" applyFont="1" applyFill="1" applyBorder="1" applyAlignment="1" applyProtection="1">
      <alignment horizontal="center" vertical="center"/>
    </xf>
    <xf numFmtId="164" fontId="27" fillId="0" borderId="0" xfId="0" applyNumberFormat="1" applyFont="1" applyFill="1" applyBorder="1" applyProtection="1"/>
    <xf numFmtId="164" fontId="31" fillId="0" borderId="0" xfId="0" applyNumberFormat="1" applyFont="1" applyFill="1" applyBorder="1" applyProtection="1"/>
    <xf numFmtId="0" fontId="27" fillId="0" borderId="0" xfId="0" applyFont="1" applyFill="1" applyBorder="1" applyProtection="1"/>
    <xf numFmtId="0" fontId="31" fillId="0" borderId="0" xfId="0" applyFont="1" applyFill="1" applyBorder="1" applyProtection="1"/>
    <xf numFmtId="0" fontId="27" fillId="0" borderId="0" xfId="0" applyFont="1" applyFill="1" applyBorder="1" applyAlignment="1" applyProtection="1">
      <alignment horizontal="right"/>
    </xf>
    <xf numFmtId="164" fontId="28" fillId="0" borderId="0" xfId="0" applyNumberFormat="1" applyFont="1" applyFill="1" applyBorder="1" applyAlignment="1" applyProtection="1">
      <alignment horizontal="right"/>
    </xf>
    <xf numFmtId="164" fontId="28" fillId="0" borderId="0" xfId="0" applyNumberFormat="1" applyFont="1" applyFill="1" applyBorder="1" applyProtection="1"/>
    <xf numFmtId="166" fontId="27" fillId="3" borderId="50" xfId="0" applyNumberFormat="1" applyFont="1" applyFill="1" applyBorder="1" applyProtection="1"/>
    <xf numFmtId="166" fontId="31" fillId="3" borderId="50" xfId="0" applyNumberFormat="1" applyFont="1" applyFill="1" applyBorder="1" applyProtection="1"/>
    <xf numFmtId="13" fontId="30" fillId="3" borderId="50" xfId="0" applyNumberFormat="1" applyFont="1" applyFill="1" applyBorder="1" applyAlignment="1" applyProtection="1">
      <alignment horizontal="left"/>
    </xf>
    <xf numFmtId="0" fontId="27" fillId="0" borderId="20" xfId="0" applyFont="1" applyFill="1" applyBorder="1" applyProtection="1"/>
    <xf numFmtId="0" fontId="27" fillId="2" borderId="5" xfId="0" applyFont="1" applyFill="1" applyBorder="1" applyAlignment="1" applyProtection="1">
      <alignment horizontal="left"/>
    </xf>
    <xf numFmtId="0" fontId="33" fillId="10" borderId="50" xfId="0" applyFont="1" applyFill="1" applyBorder="1" applyProtection="1"/>
    <xf numFmtId="164" fontId="31" fillId="10" borderId="50" xfId="0" applyNumberFormat="1" applyFont="1" applyFill="1" applyBorder="1" applyProtection="1"/>
    <xf numFmtId="164" fontId="27" fillId="10" borderId="50" xfId="0" applyNumberFormat="1" applyFont="1" applyFill="1" applyBorder="1" applyProtection="1"/>
    <xf numFmtId="0" fontId="31" fillId="2" borderId="50" xfId="0" applyFont="1" applyFill="1" applyBorder="1" applyProtection="1"/>
    <xf numFmtId="0" fontId="27" fillId="2" borderId="6" xfId="0" applyFont="1" applyFill="1" applyBorder="1" applyAlignment="1" applyProtection="1">
      <alignment horizontal="left"/>
    </xf>
    <xf numFmtId="164" fontId="31" fillId="10" borderId="0" xfId="0" applyNumberFormat="1" applyFont="1" applyFill="1" applyBorder="1" applyProtection="1"/>
    <xf numFmtId="164" fontId="27" fillId="10" borderId="0" xfId="0" applyNumberFormat="1" applyFont="1" applyFill="1" applyBorder="1" applyProtection="1"/>
    <xf numFmtId="9" fontId="27" fillId="2" borderId="75" xfId="6" applyFont="1" applyFill="1" applyBorder="1" applyAlignment="1" applyProtection="1">
      <alignment horizontal="left"/>
    </xf>
    <xf numFmtId="0" fontId="27" fillId="3" borderId="35" xfId="0" applyFont="1" applyFill="1" applyBorder="1" applyProtection="1"/>
    <xf numFmtId="0" fontId="27" fillId="10" borderId="0" xfId="0" applyFont="1" applyFill="1" applyBorder="1" applyProtection="1"/>
    <xf numFmtId="0" fontId="27" fillId="10" borderId="50" xfId="0" applyFont="1" applyFill="1" applyBorder="1" applyProtection="1"/>
    <xf numFmtId="164" fontId="31" fillId="10" borderId="15" xfId="0" applyNumberFormat="1" applyFont="1" applyFill="1" applyBorder="1" applyProtection="1"/>
    <xf numFmtId="164" fontId="31" fillId="10" borderId="37" xfId="0" applyNumberFormat="1" applyFont="1" applyFill="1" applyBorder="1" applyProtection="1"/>
    <xf numFmtId="164" fontId="31" fillId="10" borderId="17" xfId="0" applyNumberFormat="1" applyFont="1" applyFill="1" applyBorder="1" applyProtection="1"/>
    <xf numFmtId="164" fontId="31" fillId="10" borderId="19" xfId="0" applyNumberFormat="1" applyFont="1" applyFill="1" applyBorder="1" applyProtection="1"/>
    <xf numFmtId="0" fontId="40" fillId="6" borderId="11" xfId="0" applyFont="1" applyFill="1" applyBorder="1" applyAlignment="1" applyProtection="1">
      <alignment horizontal="center" vertical="center"/>
    </xf>
    <xf numFmtId="0" fontId="40" fillId="6" borderId="0" xfId="0" applyFont="1" applyFill="1" applyBorder="1" applyAlignment="1" applyProtection="1">
      <alignment horizontal="center" vertical="center"/>
    </xf>
    <xf numFmtId="164" fontId="27" fillId="14" borderId="0" xfId="0" applyNumberFormat="1" applyFont="1" applyFill="1" applyBorder="1" applyProtection="1"/>
    <xf numFmtId="0" fontId="27" fillId="14" borderId="0" xfId="0" applyFont="1" applyFill="1" applyBorder="1" applyProtection="1"/>
    <xf numFmtId="0" fontId="33" fillId="14" borderId="0" xfId="0" applyFont="1" applyFill="1" applyBorder="1" applyProtection="1"/>
    <xf numFmtId="164" fontId="31" fillId="14" borderId="0" xfId="0" applyNumberFormat="1" applyFont="1" applyFill="1" applyBorder="1" applyProtection="1"/>
    <xf numFmtId="0" fontId="40" fillId="6" borderId="11" xfId="0" applyFont="1" applyFill="1" applyBorder="1" applyAlignment="1" applyProtection="1">
      <alignment horizontal="center" vertical="center"/>
    </xf>
    <xf numFmtId="0" fontId="40" fillId="6" borderId="0" xfId="0" applyFont="1" applyFill="1" applyBorder="1" applyAlignment="1" applyProtection="1">
      <alignment horizontal="center" vertical="center"/>
    </xf>
    <xf numFmtId="164" fontId="31" fillId="10" borderId="36" xfId="0" applyNumberFormat="1" applyFont="1" applyFill="1" applyBorder="1" applyProtection="1"/>
    <xf numFmtId="164" fontId="31" fillId="10" borderId="82" xfId="0" applyNumberFormat="1" applyFont="1" applyFill="1" applyBorder="1" applyProtection="1"/>
    <xf numFmtId="164" fontId="31" fillId="10" borderId="47" xfId="0" applyNumberFormat="1" applyFont="1" applyFill="1" applyBorder="1" applyProtection="1"/>
    <xf numFmtId="164" fontId="31" fillId="10" borderId="28" xfId="0" applyNumberFormat="1" applyFont="1" applyFill="1" applyBorder="1" applyProtection="1"/>
    <xf numFmtId="164" fontId="31" fillId="10" borderId="3" xfId="0" applyNumberFormat="1" applyFont="1" applyFill="1" applyBorder="1" applyProtection="1"/>
    <xf numFmtId="164" fontId="31" fillId="10" borderId="32" xfId="0" applyNumberFormat="1" applyFont="1" applyFill="1" applyBorder="1" applyProtection="1"/>
    <xf numFmtId="164" fontId="31" fillId="10" borderId="4" xfId="0" applyNumberFormat="1" applyFont="1" applyFill="1" applyBorder="1" applyProtection="1"/>
    <xf numFmtId="164" fontId="31" fillId="10" borderId="48" xfId="0" applyNumberFormat="1" applyFont="1" applyFill="1" applyBorder="1" applyProtection="1"/>
    <xf numFmtId="164" fontId="31" fillId="10" borderId="26" xfId="0" applyNumberFormat="1" applyFont="1" applyFill="1" applyBorder="1" applyProtection="1"/>
    <xf numFmtId="164" fontId="31" fillId="10" borderId="2" xfId="0" applyNumberFormat="1" applyFont="1" applyFill="1" applyBorder="1" applyProtection="1"/>
    <xf numFmtId="164" fontId="31" fillId="10" borderId="73" xfId="0" applyNumberFormat="1" applyFont="1" applyFill="1" applyBorder="1" applyProtection="1"/>
    <xf numFmtId="164" fontId="31" fillId="10" borderId="72" xfId="0" applyNumberFormat="1" applyFont="1" applyFill="1" applyBorder="1" applyProtection="1"/>
    <xf numFmtId="164" fontId="31" fillId="10" borderId="44" xfId="0" applyNumberFormat="1" applyFont="1" applyFill="1" applyBorder="1" applyProtection="1"/>
    <xf numFmtId="164" fontId="31" fillId="2" borderId="41" xfId="0" applyNumberFormat="1" applyFont="1" applyFill="1" applyBorder="1" applyAlignment="1" applyProtection="1">
      <alignment horizontal="justify"/>
    </xf>
    <xf numFmtId="0" fontId="27" fillId="11" borderId="51" xfId="0" applyFont="1" applyFill="1" applyBorder="1" applyAlignment="1" applyProtection="1">
      <alignment horizontal="center"/>
    </xf>
    <xf numFmtId="0" fontId="27" fillId="11" borderId="52" xfId="0" applyFont="1" applyFill="1" applyBorder="1" applyProtection="1"/>
    <xf numFmtId="164" fontId="31" fillId="0" borderId="50" xfId="0" applyNumberFormat="1" applyFont="1" applyFill="1" applyBorder="1" applyProtection="1"/>
    <xf numFmtId="164" fontId="27" fillId="0" borderId="73" xfId="0" applyNumberFormat="1" applyFont="1" applyFill="1" applyBorder="1" applyProtection="1"/>
    <xf numFmtId="164" fontId="29" fillId="4" borderId="44" xfId="0" applyNumberFormat="1" applyFont="1" applyFill="1" applyBorder="1" applyProtection="1"/>
    <xf numFmtId="164" fontId="39" fillId="10" borderId="15" xfId="0" applyNumberFormat="1" applyFont="1" applyFill="1" applyBorder="1" applyProtection="1"/>
    <xf numFmtId="164" fontId="31" fillId="9" borderId="0" xfId="0" applyNumberFormat="1" applyFont="1" applyFill="1" applyBorder="1" applyProtection="1"/>
    <xf numFmtId="0" fontId="27" fillId="9" borderId="20" xfId="0" applyFont="1" applyFill="1" applyBorder="1" applyProtection="1"/>
    <xf numFmtId="164" fontId="28" fillId="9" borderId="0" xfId="0" applyNumberFormat="1" applyFont="1" applyFill="1" applyBorder="1" applyAlignment="1" applyProtection="1">
      <alignment horizontal="right"/>
    </xf>
    <xf numFmtId="164" fontId="28" fillId="9" borderId="0" xfId="0" applyNumberFormat="1" applyFont="1" applyFill="1" applyBorder="1" applyProtection="1"/>
    <xf numFmtId="0" fontId="27" fillId="9" borderId="52" xfId="0" applyFont="1" applyFill="1" applyBorder="1" applyProtection="1"/>
    <xf numFmtId="0" fontId="29" fillId="10" borderId="79" xfId="0" applyFont="1" applyFill="1" applyBorder="1" applyAlignment="1" applyProtection="1">
      <alignment horizontal="center" vertical="center"/>
    </xf>
    <xf numFmtId="0" fontId="29" fillId="10" borderId="80" xfId="0" applyFont="1" applyFill="1" applyBorder="1" applyAlignment="1" applyProtection="1">
      <alignment horizontal="center" vertical="center"/>
    </xf>
    <xf numFmtId="0" fontId="29" fillId="10" borderId="78" xfId="0" applyFont="1" applyFill="1" applyBorder="1" applyAlignment="1" applyProtection="1">
      <alignment horizontal="center" vertical="center"/>
    </xf>
    <xf numFmtId="169" fontId="29" fillId="9" borderId="43" xfId="1" applyNumberFormat="1" applyFont="1" applyFill="1" applyBorder="1" applyAlignment="1" applyProtection="1">
      <alignment horizontal="center"/>
    </xf>
    <xf numFmtId="169" fontId="29" fillId="9" borderId="42" xfId="1" applyNumberFormat="1" applyFont="1" applyFill="1" applyBorder="1" applyAlignment="1" applyProtection="1">
      <alignment horizontal="center"/>
    </xf>
    <xf numFmtId="169" fontId="29" fillId="9" borderId="83" xfId="1" applyNumberFormat="1" applyFont="1" applyFill="1" applyBorder="1" applyAlignment="1" applyProtection="1">
      <alignment horizontal="center"/>
    </xf>
    <xf numFmtId="169" fontId="29" fillId="10" borderId="21" xfId="1" applyNumberFormat="1" applyFont="1" applyFill="1" applyBorder="1" applyAlignment="1" applyProtection="1">
      <alignment horizontal="center"/>
    </xf>
    <xf numFmtId="169" fontId="29" fillId="10" borderId="22" xfId="1" applyNumberFormat="1" applyFont="1" applyFill="1" applyBorder="1" applyAlignment="1" applyProtection="1">
      <alignment horizontal="center"/>
    </xf>
    <xf numFmtId="164" fontId="27" fillId="14" borderId="50" xfId="0" applyNumberFormat="1" applyFont="1" applyFill="1" applyBorder="1" applyProtection="1"/>
    <xf numFmtId="0" fontId="27" fillId="14" borderId="50" xfId="0" applyFont="1" applyFill="1" applyBorder="1" applyProtection="1"/>
    <xf numFmtId="0" fontId="33" fillId="14" borderId="50" xfId="0" applyFont="1" applyFill="1" applyBorder="1" applyProtection="1"/>
    <xf numFmtId="164" fontId="31" fillId="14" borderId="50" xfId="0" applyNumberFormat="1" applyFont="1" applyFill="1" applyBorder="1" applyProtection="1"/>
    <xf numFmtId="164" fontId="31" fillId="3" borderId="31" xfId="0" applyNumberFormat="1" applyFont="1" applyFill="1" applyBorder="1" applyProtection="1"/>
    <xf numFmtId="164" fontId="27" fillId="9" borderId="14" xfId="0" applyNumberFormat="1" applyFont="1" applyFill="1" applyBorder="1" applyProtection="1"/>
    <xf numFmtId="164" fontId="29" fillId="0" borderId="17" xfId="0" applyNumberFormat="1" applyFont="1" applyFill="1" applyBorder="1" applyProtection="1"/>
    <xf numFmtId="165" fontId="27" fillId="0" borderId="26" xfId="2" applyFont="1" applyFill="1" applyBorder="1" applyProtection="1"/>
    <xf numFmtId="165" fontId="27" fillId="0" borderId="27" xfId="2" applyFont="1" applyFill="1" applyBorder="1" applyProtection="1"/>
    <xf numFmtId="165" fontId="27" fillId="0" borderId="2" xfId="2" applyFont="1" applyFill="1" applyBorder="1" applyProtection="1"/>
    <xf numFmtId="165" fontId="26" fillId="8" borderId="2" xfId="2" applyFont="1" applyFill="1" applyBorder="1" applyProtection="1"/>
    <xf numFmtId="165" fontId="26" fillId="8" borderId="40" xfId="2" applyFont="1" applyFill="1" applyBorder="1" applyProtection="1"/>
    <xf numFmtId="165" fontId="31" fillId="10" borderId="26" xfId="2" applyFont="1" applyFill="1" applyBorder="1" applyProtection="1"/>
    <xf numFmtId="165" fontId="31" fillId="10" borderId="2" xfId="2" applyFont="1" applyFill="1" applyBorder="1" applyProtection="1"/>
    <xf numFmtId="165" fontId="31" fillId="10" borderId="73" xfId="2" applyFont="1" applyFill="1" applyBorder="1" applyProtection="1"/>
    <xf numFmtId="165" fontId="26" fillId="8" borderId="27" xfId="2" applyFont="1" applyFill="1" applyBorder="1" applyProtection="1"/>
    <xf numFmtId="165" fontId="27" fillId="0" borderId="40" xfId="2" applyFont="1" applyFill="1" applyBorder="1" applyProtection="1"/>
    <xf numFmtId="165" fontId="27" fillId="0" borderId="28" xfId="2" applyFont="1" applyFill="1" applyBorder="1" applyProtection="1"/>
    <xf numFmtId="165" fontId="27" fillId="0" borderId="12" xfId="2" applyFont="1" applyFill="1" applyBorder="1" applyProtection="1"/>
    <xf numFmtId="165" fontId="27" fillId="0" borderId="3" xfId="2" applyFont="1" applyFill="1" applyBorder="1" applyProtection="1"/>
    <xf numFmtId="165" fontId="26" fillId="8" borderId="3" xfId="2" applyFont="1" applyFill="1" applyBorder="1" applyProtection="1"/>
    <xf numFmtId="165" fontId="26" fillId="8" borderId="11" xfId="2" applyFont="1" applyFill="1" applyBorder="1" applyProtection="1"/>
    <xf numFmtId="165" fontId="31" fillId="10" borderId="28" xfId="2" applyFont="1" applyFill="1" applyBorder="1" applyProtection="1"/>
    <xf numFmtId="165" fontId="31" fillId="10" borderId="3" xfId="2" applyFont="1" applyFill="1" applyBorder="1" applyProtection="1"/>
    <xf numFmtId="165" fontId="31" fillId="10" borderId="72" xfId="2" applyFont="1" applyFill="1" applyBorder="1" applyProtection="1"/>
    <xf numFmtId="165" fontId="26" fillId="9" borderId="12" xfId="2" applyFont="1" applyFill="1" applyBorder="1" applyProtection="1"/>
    <xf numFmtId="165" fontId="27" fillId="0" borderId="11" xfId="2" applyFont="1" applyFill="1" applyBorder="1" applyProtection="1"/>
    <xf numFmtId="165" fontId="27" fillId="9" borderId="12" xfId="2" applyFont="1" applyFill="1" applyBorder="1" applyProtection="1"/>
    <xf numFmtId="165" fontId="29" fillId="4" borderId="32" xfId="2" applyFont="1" applyFill="1" applyBorder="1" applyProtection="1"/>
    <xf numFmtId="165" fontId="29" fillId="4" borderId="33" xfId="2" applyFont="1" applyFill="1" applyBorder="1" applyProtection="1"/>
    <xf numFmtId="165" fontId="29" fillId="4" borderId="4" xfId="2" applyFont="1" applyFill="1" applyBorder="1" applyProtection="1"/>
    <xf numFmtId="165" fontId="29" fillId="4" borderId="41" xfId="2" applyFont="1" applyFill="1" applyBorder="1" applyProtection="1"/>
    <xf numFmtId="165" fontId="31" fillId="10" borderId="32" xfId="2" applyFont="1" applyFill="1" applyBorder="1" applyProtection="1"/>
    <xf numFmtId="165" fontId="31" fillId="10" borderId="4" xfId="2" applyFont="1" applyFill="1" applyBorder="1" applyProtection="1"/>
    <xf numFmtId="165" fontId="31" fillId="10" borderId="44" xfId="2" applyFont="1" applyFill="1" applyBorder="1" applyProtection="1"/>
    <xf numFmtId="0" fontId="29" fillId="2" borderId="84" xfId="0" applyFont="1" applyFill="1" applyBorder="1" applyAlignment="1" applyProtection="1">
      <alignment horizontal="center" vertical="center"/>
    </xf>
    <xf numFmtId="171" fontId="29" fillId="0" borderId="2" xfId="0" applyNumberFormat="1" applyFont="1" applyFill="1" applyBorder="1" applyAlignment="1" applyProtection="1">
      <alignment horizontal="center"/>
    </xf>
    <xf numFmtId="49" fontId="29" fillId="2" borderId="25" xfId="0" applyNumberFormat="1" applyFont="1" applyFill="1" applyBorder="1" applyAlignment="1" applyProtection="1">
      <alignment horizontal="center" vertical="center"/>
    </xf>
    <xf numFmtId="49" fontId="29" fillId="2" borderId="0" xfId="0" applyNumberFormat="1" applyFont="1" applyFill="1" applyBorder="1" applyAlignment="1" applyProtection="1">
      <alignment horizontal="center" vertical="center"/>
    </xf>
    <xf numFmtId="164" fontId="35" fillId="2" borderId="85" xfId="0" applyNumberFormat="1" applyFont="1" applyFill="1" applyBorder="1" applyAlignment="1" applyProtection="1">
      <alignment vertical="center"/>
    </xf>
    <xf numFmtId="164" fontId="35" fillId="14" borderId="86" xfId="0" applyNumberFormat="1" applyFont="1" applyFill="1" applyBorder="1" applyAlignment="1" applyProtection="1">
      <alignment vertical="center"/>
    </xf>
    <xf numFmtId="164" fontId="35" fillId="2" borderId="87" xfId="0" applyNumberFormat="1" applyFont="1" applyFill="1" applyBorder="1" applyAlignment="1" applyProtection="1">
      <alignment vertical="center"/>
    </xf>
    <xf numFmtId="164" fontId="35" fillId="10" borderId="86" xfId="0" applyNumberFormat="1" applyFont="1" applyFill="1" applyBorder="1" applyAlignment="1" applyProtection="1">
      <alignment vertical="center"/>
    </xf>
    <xf numFmtId="164" fontId="35" fillId="2" borderId="88" xfId="0" applyNumberFormat="1" applyFont="1" applyFill="1" applyBorder="1" applyAlignment="1" applyProtection="1">
      <alignment vertical="center"/>
    </xf>
    <xf numFmtId="164" fontId="35" fillId="10" borderId="89" xfId="0" applyNumberFormat="1" applyFont="1" applyFill="1" applyBorder="1" applyAlignment="1" applyProtection="1">
      <alignment vertical="center"/>
    </xf>
    <xf numFmtId="0" fontId="27" fillId="15" borderId="59" xfId="0" applyFont="1" applyFill="1" applyBorder="1" applyProtection="1"/>
    <xf numFmtId="0" fontId="27" fillId="15" borderId="75" xfId="0" applyFont="1" applyFill="1" applyBorder="1" applyProtection="1"/>
    <xf numFmtId="0" fontId="16" fillId="2" borderId="90" xfId="0" applyFont="1" applyFill="1" applyBorder="1" applyAlignment="1" applyProtection="1">
      <alignment horizontal="center" vertical="center"/>
    </xf>
    <xf numFmtId="164" fontId="24" fillId="6" borderId="90" xfId="0" applyNumberFormat="1" applyFont="1" applyFill="1" applyBorder="1" applyAlignment="1" applyProtection="1">
      <alignment horizontal="center" vertical="center"/>
    </xf>
    <xf numFmtId="169" fontId="29" fillId="10" borderId="1" xfId="1" applyNumberFormat="1" applyFont="1" applyFill="1" applyBorder="1" applyAlignment="1" applyProtection="1">
      <alignment horizontal="center"/>
    </xf>
    <xf numFmtId="164" fontId="29" fillId="10" borderId="92" xfId="0" applyNumberFormat="1" applyFont="1" applyFill="1" applyBorder="1" applyProtection="1"/>
    <xf numFmtId="164" fontId="29" fillId="10" borderId="83" xfId="0" applyNumberFormat="1" applyFont="1" applyFill="1" applyBorder="1" applyProtection="1"/>
    <xf numFmtId="164" fontId="31" fillId="3" borderId="59" xfId="0" applyNumberFormat="1" applyFont="1" applyFill="1" applyBorder="1" applyProtection="1"/>
    <xf numFmtId="164" fontId="31" fillId="3" borderId="75" xfId="0" applyNumberFormat="1" applyFont="1" applyFill="1" applyBorder="1" applyProtection="1"/>
    <xf numFmtId="164" fontId="31" fillId="3" borderId="76" xfId="0" applyNumberFormat="1" applyFont="1" applyFill="1" applyBorder="1" applyProtection="1"/>
    <xf numFmtId="0" fontId="27" fillId="3" borderId="6" xfId="0" applyFont="1" applyFill="1" applyBorder="1" applyProtection="1"/>
    <xf numFmtId="11" fontId="27" fillId="0" borderId="16" xfId="0" quotePrefix="1" applyNumberFormat="1" applyFont="1" applyFill="1" applyBorder="1" applyProtection="1"/>
    <xf numFmtId="169" fontId="29" fillId="9" borderId="104" xfId="1" applyNumberFormat="1" applyFont="1" applyFill="1" applyBorder="1" applyAlignment="1" applyProtection="1">
      <alignment horizontal="center"/>
    </xf>
    <xf numFmtId="164" fontId="27" fillId="9" borderId="15" xfId="0" applyNumberFormat="1" applyFont="1" applyFill="1" applyBorder="1" applyProtection="1"/>
    <xf numFmtId="164" fontId="28" fillId="3" borderId="14" xfId="0" applyNumberFormat="1" applyFont="1" applyFill="1" applyBorder="1" applyAlignment="1" applyProtection="1">
      <alignment horizontal="left"/>
    </xf>
    <xf numFmtId="164" fontId="29" fillId="0" borderId="16" xfId="0" applyNumberFormat="1" applyFont="1" applyFill="1" applyBorder="1" applyProtection="1"/>
    <xf numFmtId="165" fontId="27" fillId="0" borderId="73" xfId="2" applyFont="1" applyFill="1" applyBorder="1" applyProtection="1"/>
    <xf numFmtId="165" fontId="27" fillId="0" borderId="72" xfId="2" applyFont="1" applyFill="1" applyBorder="1" applyProtection="1"/>
    <xf numFmtId="165" fontId="26" fillId="8" borderId="12" xfId="2" applyFont="1" applyFill="1" applyBorder="1" applyProtection="1"/>
    <xf numFmtId="164" fontId="48" fillId="0" borderId="17" xfId="0" applyNumberFormat="1" applyFont="1" applyFill="1" applyBorder="1" applyProtection="1"/>
    <xf numFmtId="169" fontId="29" fillId="10" borderId="105" xfId="1" applyNumberFormat="1" applyFont="1" applyFill="1" applyBorder="1" applyAlignment="1" applyProtection="1">
      <alignment horizontal="center"/>
    </xf>
    <xf numFmtId="0" fontId="41" fillId="3" borderId="20" xfId="0" applyFont="1" applyFill="1" applyBorder="1" applyProtection="1"/>
    <xf numFmtId="164" fontId="51" fillId="9" borderId="0" xfId="0" applyNumberFormat="1" applyFont="1" applyFill="1" applyBorder="1" applyProtection="1"/>
    <xf numFmtId="165" fontId="51" fillId="9" borderId="0" xfId="2" applyFont="1" applyFill="1" applyBorder="1" applyProtection="1"/>
    <xf numFmtId="37" fontId="51" fillId="9" borderId="0" xfId="0" applyNumberFormat="1" applyFont="1" applyFill="1" applyBorder="1" applyAlignment="1" applyProtection="1">
      <alignment horizontal="center"/>
    </xf>
    <xf numFmtId="37" fontId="51" fillId="9" borderId="82" xfId="0" applyNumberFormat="1" applyFont="1" applyFill="1" applyBorder="1" applyAlignment="1" applyProtection="1">
      <alignment horizontal="center"/>
    </xf>
    <xf numFmtId="165" fontId="51" fillId="9" borderId="47" xfId="2" applyFont="1" applyFill="1" applyBorder="1" applyAlignment="1" applyProtection="1">
      <alignment horizontal="center"/>
    </xf>
    <xf numFmtId="37" fontId="51" fillId="9" borderId="63" xfId="0" applyNumberFormat="1" applyFont="1" applyFill="1" applyBorder="1" applyAlignment="1" applyProtection="1">
      <alignment horizontal="center"/>
    </xf>
    <xf numFmtId="165" fontId="51" fillId="9" borderId="17" xfId="2" applyFont="1" applyFill="1" applyBorder="1" applyAlignment="1" applyProtection="1">
      <alignment horizontal="center"/>
    </xf>
    <xf numFmtId="165" fontId="51" fillId="9" borderId="66" xfId="2" applyFont="1" applyFill="1" applyBorder="1" applyAlignment="1" applyProtection="1">
      <alignment horizontal="center"/>
    </xf>
    <xf numFmtId="164" fontId="51" fillId="9" borderId="25" xfId="0" applyNumberFormat="1" applyFont="1" applyFill="1" applyBorder="1" applyProtection="1"/>
    <xf numFmtId="165" fontId="51" fillId="9" borderId="25" xfId="2" applyFont="1" applyFill="1" applyBorder="1" applyProtection="1"/>
    <xf numFmtId="37" fontId="51" fillId="9" borderId="25" xfId="0" applyNumberFormat="1" applyFont="1" applyFill="1" applyBorder="1" applyAlignment="1" applyProtection="1">
      <alignment horizontal="center"/>
    </xf>
    <xf numFmtId="164" fontId="51" fillId="9" borderId="31" xfId="0" applyNumberFormat="1" applyFont="1" applyFill="1" applyBorder="1" applyProtection="1"/>
    <xf numFmtId="165" fontId="51" fillId="9" borderId="31" xfId="2" applyFont="1" applyFill="1" applyBorder="1" applyProtection="1"/>
    <xf numFmtId="37" fontId="51" fillId="9" borderId="31" xfId="0" applyNumberFormat="1" applyFont="1" applyFill="1" applyBorder="1" applyAlignment="1" applyProtection="1">
      <alignment horizontal="center"/>
    </xf>
    <xf numFmtId="164" fontId="27" fillId="9" borderId="0" xfId="0" applyNumberFormat="1" applyFont="1" applyFill="1" applyProtection="1"/>
    <xf numFmtId="164" fontId="34" fillId="9" borderId="46" xfId="0" applyNumberFormat="1" applyFont="1" applyFill="1" applyBorder="1" applyProtection="1"/>
    <xf numFmtId="164" fontId="18" fillId="9" borderId="90" xfId="0" applyNumberFormat="1" applyFont="1" applyFill="1" applyBorder="1" applyAlignment="1" applyProtection="1">
      <alignment horizontal="right" vertical="center"/>
    </xf>
    <xf numFmtId="164" fontId="27" fillId="0" borderId="16" xfId="0" applyNumberFormat="1" applyFont="1" applyFill="1" applyBorder="1" applyProtection="1">
      <protection locked="0"/>
    </xf>
    <xf numFmtId="164" fontId="27" fillId="0" borderId="17" xfId="0" applyNumberFormat="1" applyFont="1" applyFill="1" applyBorder="1" applyProtection="1">
      <protection locked="0"/>
    </xf>
    <xf numFmtId="164" fontId="27" fillId="0" borderId="18" xfId="0" applyNumberFormat="1" applyFont="1" applyFill="1" applyBorder="1" applyProtection="1">
      <protection locked="0"/>
    </xf>
    <xf numFmtId="164" fontId="27" fillId="0" borderId="19" xfId="0" applyNumberFormat="1" applyFont="1" applyFill="1" applyBorder="1" applyProtection="1">
      <protection locked="0"/>
    </xf>
    <xf numFmtId="169" fontId="51" fillId="9" borderId="47" xfId="0" applyNumberFormat="1" applyFont="1" applyFill="1" applyBorder="1" applyProtection="1">
      <protection locked="0"/>
    </xf>
    <xf numFmtId="169" fontId="51" fillId="9" borderId="48" xfId="0" applyNumberFormat="1" applyFont="1" applyFill="1" applyBorder="1" applyProtection="1">
      <protection locked="0"/>
    </xf>
    <xf numFmtId="169" fontId="51" fillId="9" borderId="17" xfId="0" applyNumberFormat="1" applyFont="1" applyFill="1" applyBorder="1" applyProtection="1">
      <protection locked="0"/>
    </xf>
    <xf numFmtId="169" fontId="51" fillId="9" borderId="49" xfId="0" applyNumberFormat="1" applyFont="1" applyFill="1" applyBorder="1" applyProtection="1">
      <protection locked="0"/>
    </xf>
    <xf numFmtId="169" fontId="51" fillId="9" borderId="66" xfId="0" applyNumberFormat="1" applyFont="1" applyFill="1" applyBorder="1" applyProtection="1">
      <protection locked="0"/>
    </xf>
    <xf numFmtId="169" fontId="51" fillId="9" borderId="71" xfId="0" applyNumberFormat="1" applyFont="1" applyFill="1" applyBorder="1" applyProtection="1">
      <protection locked="0"/>
    </xf>
    <xf numFmtId="1" fontId="27" fillId="0" borderId="28" xfId="0" applyNumberFormat="1" applyFont="1" applyFill="1" applyBorder="1" applyProtection="1">
      <protection locked="0"/>
    </xf>
    <xf numFmtId="1" fontId="27" fillId="0" borderId="12" xfId="0" applyNumberFormat="1" applyFont="1" applyFill="1" applyBorder="1" applyProtection="1">
      <protection locked="0"/>
    </xf>
    <xf numFmtId="1" fontId="27" fillId="0" borderId="3" xfId="0" applyNumberFormat="1" applyFont="1" applyFill="1" applyBorder="1" applyProtection="1">
      <protection locked="0"/>
    </xf>
    <xf numFmtId="1" fontId="27" fillId="0" borderId="11" xfId="0" applyNumberFormat="1" applyFont="1" applyFill="1" applyBorder="1" applyProtection="1">
      <protection locked="0"/>
    </xf>
    <xf numFmtId="165" fontId="29" fillId="4" borderId="30" xfId="2" applyFont="1" applyFill="1" applyBorder="1" applyProtection="1"/>
    <xf numFmtId="164" fontId="31" fillId="10" borderId="17" xfId="0" applyNumberFormat="1" applyFont="1" applyFill="1" applyBorder="1" applyProtection="1">
      <protection locked="0"/>
    </xf>
    <xf numFmtId="164" fontId="31" fillId="10" borderId="19" xfId="0" applyNumberFormat="1" applyFont="1" applyFill="1" applyBorder="1" applyProtection="1">
      <protection locked="0"/>
    </xf>
    <xf numFmtId="0" fontId="22" fillId="3" borderId="0" xfId="0" quotePrefix="1" applyFont="1" applyFill="1" applyBorder="1" applyProtection="1">
      <protection locked="0"/>
    </xf>
    <xf numFmtId="0" fontId="22" fillId="3" borderId="0" xfId="0" applyFont="1" applyFill="1" applyBorder="1" applyProtection="1">
      <protection locked="0"/>
    </xf>
    <xf numFmtId="0" fontId="22" fillId="3" borderId="57" xfId="0" applyFont="1" applyFill="1" applyBorder="1" applyProtection="1">
      <protection locked="0"/>
    </xf>
    <xf numFmtId="164" fontId="27" fillId="3" borderId="0" xfId="0" applyNumberFormat="1" applyFont="1" applyFill="1" applyBorder="1" applyProtection="1">
      <protection locked="0"/>
    </xf>
    <xf numFmtId="164" fontId="27" fillId="3" borderId="57" xfId="0" applyNumberFormat="1" applyFont="1" applyFill="1" applyBorder="1" applyProtection="1">
      <protection locked="0"/>
    </xf>
    <xf numFmtId="164" fontId="27" fillId="3" borderId="0" xfId="0" applyNumberFormat="1" applyFont="1" applyFill="1" applyProtection="1">
      <protection locked="0"/>
    </xf>
    <xf numFmtId="164" fontId="27" fillId="0" borderId="28" xfId="0" applyNumberFormat="1" applyFont="1" applyFill="1" applyBorder="1" applyProtection="1">
      <protection locked="0"/>
    </xf>
    <xf numFmtId="164" fontId="27" fillId="0" borderId="12" xfId="0" applyNumberFormat="1" applyFont="1" applyFill="1" applyBorder="1" applyProtection="1">
      <protection locked="0"/>
    </xf>
    <xf numFmtId="164" fontId="27" fillId="0" borderId="3" xfId="0" applyNumberFormat="1" applyFont="1" applyFill="1" applyBorder="1" applyProtection="1">
      <protection locked="0"/>
    </xf>
    <xf numFmtId="164" fontId="27" fillId="0" borderId="11" xfId="0" applyNumberFormat="1" applyFont="1" applyFill="1" applyBorder="1" applyProtection="1">
      <protection locked="0"/>
    </xf>
    <xf numFmtId="164" fontId="31" fillId="10" borderId="28" xfId="0" applyNumberFormat="1" applyFont="1" applyFill="1" applyBorder="1" applyProtection="1">
      <protection locked="0"/>
    </xf>
    <xf numFmtId="164" fontId="31" fillId="10" borderId="3" xfId="0" applyNumberFormat="1" applyFont="1" applyFill="1" applyBorder="1" applyProtection="1">
      <protection locked="0"/>
    </xf>
    <xf numFmtId="164" fontId="31" fillId="10" borderId="72" xfId="0" applyNumberFormat="1" applyFont="1" applyFill="1" applyBorder="1" applyProtection="1">
      <protection locked="0"/>
    </xf>
    <xf numFmtId="164" fontId="27" fillId="0" borderId="72" xfId="0" applyNumberFormat="1" applyFont="1" applyFill="1" applyBorder="1" applyProtection="1">
      <protection locked="0"/>
    </xf>
    <xf numFmtId="164" fontId="27" fillId="0" borderId="37" xfId="0" applyNumberFormat="1" applyFont="1" applyFill="1" applyBorder="1" applyProtection="1">
      <protection locked="0"/>
    </xf>
    <xf numFmtId="164" fontId="31" fillId="10" borderId="64" xfId="0" applyNumberFormat="1" applyFont="1" applyFill="1" applyBorder="1" applyProtection="1">
      <protection locked="0"/>
    </xf>
    <xf numFmtId="0" fontId="22" fillId="3" borderId="57" xfId="0" quotePrefix="1" applyFont="1" applyFill="1" applyBorder="1" applyProtection="1">
      <protection locked="0"/>
    </xf>
    <xf numFmtId="164" fontId="29" fillId="9" borderId="17" xfId="0" applyNumberFormat="1" applyFont="1" applyFill="1" applyBorder="1" applyProtection="1">
      <protection locked="0"/>
    </xf>
    <xf numFmtId="164" fontId="29" fillId="9" borderId="16" xfId="0" applyNumberFormat="1" applyFont="1" applyFill="1" applyBorder="1" applyProtection="1">
      <protection locked="0"/>
    </xf>
    <xf numFmtId="164" fontId="27" fillId="9" borderId="17" xfId="0" applyNumberFormat="1" applyFont="1" applyFill="1" applyBorder="1" applyProtection="1">
      <protection locked="0"/>
    </xf>
    <xf numFmtId="164" fontId="27" fillId="9" borderId="16" xfId="0" applyNumberFormat="1" applyFont="1" applyFill="1" applyBorder="1" applyProtection="1">
      <protection locked="0"/>
    </xf>
    <xf numFmtId="0" fontId="10" fillId="3" borderId="0" xfId="5" applyFont="1" applyFill="1" applyBorder="1" applyProtection="1"/>
    <xf numFmtId="164" fontId="27" fillId="0" borderId="15" xfId="5" applyNumberFormat="1" applyFont="1" applyFill="1" applyBorder="1" applyProtection="1"/>
    <xf numFmtId="164" fontId="10" fillId="3" borderId="0" xfId="5" applyNumberFormat="1" applyFont="1" applyFill="1" applyBorder="1" applyAlignment="1" applyProtection="1"/>
    <xf numFmtId="164" fontId="10" fillId="3" borderId="0" xfId="5" applyNumberFormat="1" applyFont="1" applyFill="1" applyBorder="1" applyProtection="1"/>
    <xf numFmtId="0" fontId="10" fillId="3" borderId="0" xfId="5" applyFont="1" applyFill="1" applyBorder="1" applyAlignment="1" applyProtection="1"/>
    <xf numFmtId="164" fontId="14" fillId="3" borderId="0" xfId="5" applyNumberFormat="1" applyFont="1" applyFill="1" applyBorder="1" applyAlignment="1" applyProtection="1"/>
    <xf numFmtId="164" fontId="14" fillId="16" borderId="1" xfId="5" applyNumberFormat="1" applyFont="1" applyFill="1" applyBorder="1" applyAlignment="1" applyProtection="1"/>
    <xf numFmtId="0" fontId="14" fillId="16" borderId="21" xfId="5" applyFont="1" applyFill="1" applyBorder="1" applyProtection="1"/>
    <xf numFmtId="164" fontId="17" fillId="18" borderId="106" xfId="5" applyNumberFormat="1" applyFont="1" applyFill="1" applyBorder="1" applyProtection="1"/>
    <xf numFmtId="164" fontId="10" fillId="3" borderId="29" xfId="5" applyNumberFormat="1" applyFont="1" applyFill="1" applyBorder="1" applyAlignment="1" applyProtection="1"/>
    <xf numFmtId="0" fontId="10" fillId="3" borderId="31" xfId="5" applyFont="1" applyFill="1" applyBorder="1" applyProtection="1"/>
    <xf numFmtId="164" fontId="56" fillId="3" borderId="106" xfId="5" applyNumberFormat="1" applyFont="1" applyFill="1" applyBorder="1" applyProtection="1"/>
    <xf numFmtId="164" fontId="10" fillId="3" borderId="1" xfId="5" applyNumberFormat="1" applyFont="1" applyFill="1" applyBorder="1" applyAlignment="1" applyProtection="1"/>
    <xf numFmtId="0" fontId="10" fillId="3" borderId="21" xfId="5" applyFont="1" applyFill="1" applyBorder="1" applyProtection="1"/>
    <xf numFmtId="164" fontId="56" fillId="3" borderId="0" xfId="5" applyNumberFormat="1" applyFont="1" applyFill="1" applyBorder="1" applyProtection="1"/>
    <xf numFmtId="164" fontId="10" fillId="3" borderId="106" xfId="5" applyNumberFormat="1" applyFont="1" applyFill="1" applyBorder="1" applyProtection="1"/>
    <xf numFmtId="11" fontId="10" fillId="3" borderId="1" xfId="5" applyNumberFormat="1" applyFont="1" applyFill="1" applyBorder="1" applyAlignment="1" applyProtection="1"/>
    <xf numFmtId="0" fontId="17" fillId="16" borderId="21" xfId="5" applyFont="1" applyFill="1" applyBorder="1" applyAlignment="1" applyProtection="1">
      <alignment horizontal="right" vertical="center"/>
    </xf>
    <xf numFmtId="0" fontId="17" fillId="18" borderId="106" xfId="5" applyFont="1" applyFill="1" applyBorder="1" applyProtection="1"/>
    <xf numFmtId="174" fontId="57" fillId="3" borderId="0" xfId="5" applyNumberFormat="1" applyFont="1" applyFill="1" applyBorder="1" applyAlignment="1" applyProtection="1">
      <alignment horizontal="center" vertical="center"/>
    </xf>
    <xf numFmtId="174" fontId="17" fillId="16" borderId="106" xfId="3" applyNumberFormat="1" applyFont="1" applyFill="1" applyBorder="1" applyProtection="1"/>
    <xf numFmtId="174" fontId="54" fillId="3" borderId="106" xfId="3" applyNumberFormat="1" applyFont="1" applyFill="1" applyBorder="1" applyProtection="1"/>
    <xf numFmtId="164" fontId="27" fillId="0" borderId="53" xfId="0" applyNumberFormat="1" applyFont="1" applyFill="1" applyBorder="1" applyProtection="1"/>
    <xf numFmtId="165" fontId="27" fillId="3" borderId="24" xfId="2" applyFont="1" applyFill="1" applyBorder="1" applyProtection="1"/>
    <xf numFmtId="165" fontId="27" fillId="3" borderId="20" xfId="2" applyFont="1" applyFill="1" applyBorder="1" applyProtection="1"/>
    <xf numFmtId="164" fontId="27" fillId="0" borderId="46" xfId="0" applyNumberFormat="1" applyFont="1" applyFill="1" applyBorder="1" applyProtection="1">
      <protection locked="0"/>
    </xf>
    <xf numFmtId="164" fontId="31" fillId="10" borderId="107" xfId="0" applyNumberFormat="1" applyFont="1" applyFill="1" applyBorder="1" applyProtection="1"/>
    <xf numFmtId="0" fontId="29" fillId="3" borderId="23" xfId="0" applyNumberFormat="1" applyFont="1" applyFill="1" applyBorder="1" applyAlignment="1" applyProtection="1">
      <alignment horizontal="center"/>
    </xf>
    <xf numFmtId="0" fontId="29" fillId="3" borderId="14" xfId="0" applyNumberFormat="1" applyFont="1" applyFill="1" applyBorder="1" applyAlignment="1" applyProtection="1">
      <alignment horizontal="center"/>
    </xf>
    <xf numFmtId="0" fontId="27" fillId="3" borderId="5" xfId="0" applyFont="1" applyFill="1" applyBorder="1" applyAlignment="1" applyProtection="1">
      <alignment horizontal="left"/>
    </xf>
    <xf numFmtId="0" fontId="27" fillId="3" borderId="6" xfId="0" applyFont="1" applyFill="1" applyBorder="1" applyAlignment="1" applyProtection="1">
      <alignment horizontal="left"/>
    </xf>
    <xf numFmtId="0" fontId="27" fillId="3" borderId="74" xfId="0" applyFont="1" applyFill="1" applyBorder="1" applyAlignment="1" applyProtection="1">
      <alignment horizontal="left"/>
    </xf>
    <xf numFmtId="164" fontId="28" fillId="3" borderId="23" xfId="0" applyNumberFormat="1" applyFont="1" applyFill="1" applyBorder="1" applyAlignment="1" applyProtection="1">
      <alignment horizontal="left"/>
    </xf>
    <xf numFmtId="0" fontId="51" fillId="9" borderId="25" xfId="0" applyFont="1" applyFill="1" applyBorder="1" applyAlignment="1" applyProtection="1">
      <alignment horizontal="right"/>
    </xf>
    <xf numFmtId="0" fontId="51" fillId="9" borderId="0" xfId="0" applyFont="1" applyFill="1" applyBorder="1" applyAlignment="1" applyProtection="1">
      <alignment horizontal="right"/>
    </xf>
    <xf numFmtId="170" fontId="29" fillId="2" borderId="31" xfId="0" applyNumberFormat="1" applyFont="1" applyFill="1" applyBorder="1" applyAlignment="1" applyProtection="1">
      <alignment horizontal="center" vertical="center"/>
    </xf>
    <xf numFmtId="167" fontId="29" fillId="2" borderId="31" xfId="0" applyNumberFormat="1" applyFont="1" applyFill="1" applyBorder="1" applyAlignment="1" applyProtection="1">
      <alignment horizontal="center" vertical="center"/>
    </xf>
    <xf numFmtId="164" fontId="28" fillId="3" borderId="29" xfId="0" applyNumberFormat="1" applyFont="1" applyFill="1" applyBorder="1" applyAlignment="1" applyProtection="1">
      <alignment horizontal="left"/>
    </xf>
    <xf numFmtId="0" fontId="51" fillId="9" borderId="31" xfId="0" applyFont="1" applyFill="1" applyBorder="1" applyAlignment="1" applyProtection="1">
      <alignment horizontal="right"/>
    </xf>
    <xf numFmtId="0" fontId="27" fillId="10" borderId="29" xfId="0" applyFont="1" applyFill="1" applyBorder="1" applyAlignment="1" applyProtection="1">
      <alignment horizontal="left"/>
    </xf>
    <xf numFmtId="0" fontId="29" fillId="10" borderId="29" xfId="0" applyFont="1" applyFill="1" applyBorder="1" applyAlignment="1" applyProtection="1">
      <alignment horizontal="left"/>
    </xf>
    <xf numFmtId="0" fontId="29" fillId="4" borderId="29" xfId="0" applyNumberFormat="1" applyFont="1" applyFill="1" applyBorder="1" applyAlignment="1" applyProtection="1">
      <alignment horizontal="center"/>
    </xf>
    <xf numFmtId="0" fontId="29" fillId="3" borderId="0" xfId="0" applyNumberFormat="1" applyFont="1" applyFill="1" applyBorder="1" applyAlignment="1" applyProtection="1">
      <alignment horizontal="center"/>
    </xf>
    <xf numFmtId="165" fontId="26" fillId="9" borderId="3" xfId="2" applyFont="1" applyFill="1" applyBorder="1" applyProtection="1"/>
    <xf numFmtId="164" fontId="50" fillId="3" borderId="0" xfId="0" applyNumberFormat="1" applyFont="1" applyFill="1" applyBorder="1" applyAlignment="1" applyProtection="1">
      <alignment horizontal="left"/>
    </xf>
    <xf numFmtId="0" fontId="27" fillId="0" borderId="29" xfId="0" applyFont="1" applyFill="1" applyBorder="1" applyAlignment="1" applyProtection="1">
      <alignment horizontal="center"/>
    </xf>
    <xf numFmtId="164" fontId="50" fillId="3" borderId="31" xfId="0" applyNumberFormat="1" applyFont="1" applyFill="1" applyBorder="1" applyAlignment="1" applyProtection="1">
      <alignment horizontal="left"/>
    </xf>
    <xf numFmtId="0" fontId="27" fillId="10" borderId="31" xfId="0" applyFont="1" applyFill="1" applyBorder="1" applyAlignment="1" applyProtection="1">
      <alignment horizontal="left"/>
    </xf>
    <xf numFmtId="0" fontId="29" fillId="3" borderId="14" xfId="0" applyNumberFormat="1" applyFont="1" applyFill="1" applyBorder="1" applyAlignment="1" applyProtection="1">
      <alignment horizontal="center" vertical="center"/>
    </xf>
    <xf numFmtId="164" fontId="27" fillId="10" borderId="39" xfId="0" applyNumberFormat="1" applyFont="1" applyFill="1" applyBorder="1" applyProtection="1"/>
    <xf numFmtId="164" fontId="27" fillId="10" borderId="15" xfId="0" applyNumberFormat="1" applyFont="1" applyFill="1" applyBorder="1" applyProtection="1"/>
    <xf numFmtId="164" fontId="34" fillId="10" borderId="45" xfId="0" applyNumberFormat="1" applyFont="1" applyFill="1" applyBorder="1" applyProtection="1"/>
    <xf numFmtId="164" fontId="27" fillId="10" borderId="16" xfId="0" applyNumberFormat="1" applyFont="1" applyFill="1" applyBorder="1" applyProtection="1"/>
    <xf numFmtId="164" fontId="27" fillId="10" borderId="17" xfId="0" applyNumberFormat="1" applyFont="1" applyFill="1" applyBorder="1" applyProtection="1"/>
    <xf numFmtId="164" fontId="34" fillId="10" borderId="46" xfId="0" applyNumberFormat="1" applyFont="1" applyFill="1" applyBorder="1" applyProtection="1"/>
    <xf numFmtId="164" fontId="29" fillId="10" borderId="16" xfId="0" applyNumberFormat="1" applyFont="1" applyFill="1" applyBorder="1" applyProtection="1"/>
    <xf numFmtId="164" fontId="29" fillId="10" borderId="17" xfId="0" applyNumberFormat="1" applyFont="1" applyFill="1" applyBorder="1" applyProtection="1"/>
    <xf numFmtId="0" fontId="29" fillId="2" borderId="81" xfId="0" applyFont="1" applyFill="1" applyBorder="1" applyAlignment="1" applyProtection="1">
      <alignment horizontal="center" vertical="center"/>
    </xf>
    <xf numFmtId="164" fontId="29" fillId="10" borderId="39" xfId="0" applyNumberFormat="1" applyFont="1" applyFill="1" applyBorder="1" applyProtection="1"/>
    <xf numFmtId="164" fontId="29" fillId="0" borderId="53" xfId="0" applyNumberFormat="1" applyFont="1" applyFill="1" applyBorder="1" applyProtection="1"/>
    <xf numFmtId="164" fontId="29" fillId="0" borderId="18" xfId="0" applyNumberFormat="1" applyFont="1" applyFill="1" applyBorder="1" applyProtection="1"/>
    <xf numFmtId="164" fontId="29" fillId="10" borderId="15" xfId="0" applyNumberFormat="1" applyFont="1" applyFill="1" applyBorder="1" applyAlignment="1" applyProtection="1">
      <alignment horizontal="center"/>
    </xf>
    <xf numFmtId="164" fontId="29" fillId="0" borderId="17" xfId="0" applyNumberFormat="1" applyFont="1" applyFill="1" applyBorder="1" applyAlignment="1" applyProtection="1">
      <alignment horizontal="center" vertical="center"/>
    </xf>
    <xf numFmtId="164" fontId="29" fillId="10" borderId="17" xfId="0" applyNumberFormat="1" applyFont="1" applyFill="1" applyBorder="1" applyAlignment="1" applyProtection="1">
      <alignment horizontal="center" vertical="center"/>
    </xf>
    <xf numFmtId="164" fontId="29" fillId="0" borderId="19" xfId="0" applyNumberFormat="1" applyFont="1" applyFill="1" applyBorder="1" applyAlignment="1" applyProtection="1">
      <alignment horizontal="center" vertical="center"/>
    </xf>
    <xf numFmtId="164" fontId="27" fillId="3" borderId="1" xfId="0" applyNumberFormat="1" applyFont="1" applyFill="1" applyBorder="1" applyProtection="1"/>
    <xf numFmtId="164" fontId="29" fillId="3" borderId="22" xfId="0" applyNumberFormat="1" applyFont="1" applyFill="1" applyBorder="1" applyProtection="1"/>
    <xf numFmtId="164" fontId="29" fillId="3" borderId="106" xfId="0" applyNumberFormat="1" applyFont="1" applyFill="1" applyBorder="1" applyProtection="1"/>
    <xf numFmtId="164" fontId="29" fillId="20" borderId="23" xfId="0" applyNumberFormat="1" applyFont="1" applyFill="1" applyBorder="1" applyAlignment="1" applyProtection="1">
      <alignment horizontal="right"/>
    </xf>
    <xf numFmtId="164" fontId="29" fillId="20" borderId="25" xfId="0" applyNumberFormat="1" applyFont="1" applyFill="1" applyBorder="1" applyAlignment="1" applyProtection="1">
      <alignment horizontal="right"/>
    </xf>
    <xf numFmtId="164" fontId="29" fillId="20" borderId="25" xfId="0" applyNumberFormat="1" applyFont="1" applyFill="1" applyBorder="1" applyProtection="1"/>
    <xf numFmtId="164" fontId="29" fillId="20" borderId="24" xfId="0" applyNumberFormat="1" applyFont="1" applyFill="1" applyBorder="1" applyProtection="1"/>
    <xf numFmtId="164" fontId="29" fillId="20" borderId="1" xfId="0" applyNumberFormat="1" applyFont="1" applyFill="1" applyBorder="1" applyAlignment="1" applyProtection="1">
      <alignment horizontal="right"/>
    </xf>
    <xf numFmtId="164" fontId="29" fillId="20" borderId="21" xfId="0" applyNumberFormat="1" applyFont="1" applyFill="1" applyBorder="1" applyAlignment="1" applyProtection="1">
      <alignment horizontal="right"/>
    </xf>
    <xf numFmtId="164" fontId="29" fillId="20" borderId="21" xfId="0" applyNumberFormat="1" applyFont="1" applyFill="1" applyBorder="1" applyProtection="1"/>
    <xf numFmtId="164" fontId="29" fillId="20" borderId="22" xfId="0" applyNumberFormat="1" applyFont="1" applyFill="1" applyBorder="1" applyProtection="1"/>
    <xf numFmtId="164" fontId="41" fillId="3" borderId="0" xfId="0" applyNumberFormat="1" applyFont="1" applyFill="1" applyProtection="1"/>
    <xf numFmtId="164" fontId="29" fillId="0" borderId="90" xfId="0" applyNumberFormat="1" applyFont="1" applyFill="1" applyBorder="1" applyProtection="1"/>
    <xf numFmtId="164" fontId="29" fillId="0" borderId="91" xfId="0" applyNumberFormat="1" applyFont="1" applyFill="1" applyBorder="1" applyProtection="1"/>
    <xf numFmtId="164" fontId="29" fillId="20" borderId="106" xfId="0" applyNumberFormat="1" applyFont="1" applyFill="1" applyBorder="1" applyProtection="1"/>
    <xf numFmtId="0" fontId="29" fillId="2" borderId="102" xfId="0" applyFont="1" applyFill="1" applyBorder="1" applyAlignment="1" applyProtection="1">
      <alignment horizontal="center" vertical="center"/>
    </xf>
    <xf numFmtId="164" fontId="18" fillId="18" borderId="90" xfId="0" applyNumberFormat="1" applyFont="1" applyFill="1" applyBorder="1" applyAlignment="1" applyProtection="1">
      <alignment horizontal="right" vertical="center"/>
    </xf>
    <xf numFmtId="38" fontId="18" fillId="18" borderId="17" xfId="0" applyNumberFormat="1" applyFont="1" applyFill="1" applyBorder="1" applyAlignment="1" applyProtection="1">
      <alignment horizontal="right"/>
    </xf>
    <xf numFmtId="164" fontId="18" fillId="18" borderId="17" xfId="0" applyNumberFormat="1" applyFont="1" applyFill="1" applyBorder="1" applyProtection="1"/>
    <xf numFmtId="164" fontId="14" fillId="3" borderId="0" xfId="0" applyNumberFormat="1" applyFont="1" applyFill="1" applyBorder="1" applyProtection="1"/>
    <xf numFmtId="164" fontId="27" fillId="10" borderId="17" xfId="0" applyNumberFormat="1" applyFont="1" applyFill="1" applyBorder="1" applyProtection="1">
      <protection locked="0"/>
    </xf>
    <xf numFmtId="164" fontId="27" fillId="10" borderId="16" xfId="0" applyNumberFormat="1" applyFont="1" applyFill="1" applyBorder="1" applyProtection="1">
      <protection locked="0"/>
    </xf>
    <xf numFmtId="164" fontId="27" fillId="10" borderId="37" xfId="0" applyNumberFormat="1" applyFont="1" applyFill="1" applyBorder="1" applyProtection="1">
      <protection locked="0"/>
    </xf>
    <xf numFmtId="0" fontId="17" fillId="2" borderId="57" xfId="0" applyFont="1" applyFill="1" applyBorder="1" applyAlignment="1"/>
    <xf numFmtId="11" fontId="27" fillId="0" borderId="15" xfId="0" applyNumberFormat="1" applyFont="1" applyFill="1" applyBorder="1" applyProtection="1"/>
    <xf numFmtId="0" fontId="29" fillId="9" borderId="14" xfId="0" applyNumberFormat="1" applyFont="1" applyFill="1" applyBorder="1" applyAlignment="1" applyProtection="1">
      <alignment horizontal="center" vertical="center"/>
    </xf>
    <xf numFmtId="164" fontId="58" fillId="0" borderId="0" xfId="12" applyNumberFormat="1" applyFont="1" applyFill="1" applyBorder="1" applyAlignment="1" applyProtection="1">
      <protection locked="0"/>
    </xf>
    <xf numFmtId="1" fontId="27" fillId="0" borderId="28" xfId="0" applyNumberFormat="1" applyFont="1" applyFill="1" applyBorder="1" applyProtection="1"/>
    <xf numFmtId="1" fontId="27" fillId="0" borderId="12" xfId="0" applyNumberFormat="1" applyFont="1" applyFill="1" applyBorder="1" applyProtection="1"/>
    <xf numFmtId="1" fontId="27" fillId="0" borderId="3" xfId="0" applyNumberFormat="1" applyFont="1" applyFill="1" applyBorder="1" applyProtection="1"/>
    <xf numFmtId="1" fontId="27" fillId="0" borderId="11" xfId="0" applyNumberFormat="1" applyFont="1" applyFill="1" applyBorder="1" applyProtection="1"/>
    <xf numFmtId="164" fontId="18" fillId="9" borderId="91" xfId="0" applyNumberFormat="1" applyFont="1" applyFill="1" applyBorder="1" applyAlignment="1" applyProtection="1">
      <alignment horizontal="right" vertical="center"/>
    </xf>
    <xf numFmtId="175" fontId="29" fillId="9" borderId="0" xfId="3" applyNumberFormat="1" applyFont="1" applyFill="1" applyProtection="1"/>
    <xf numFmtId="0" fontId="61" fillId="9" borderId="0" xfId="0" applyFont="1" applyFill="1" applyProtection="1"/>
    <xf numFmtId="0" fontId="27" fillId="9" borderId="0" xfId="0" applyFont="1" applyFill="1" applyProtection="1"/>
    <xf numFmtId="0" fontId="27" fillId="9" borderId="0" xfId="0" applyFont="1" applyFill="1" applyAlignment="1" applyProtection="1">
      <alignment horizontal="center" vertical="center"/>
    </xf>
    <xf numFmtId="0" fontId="29" fillId="9" borderId="0" xfId="0" applyFont="1" applyFill="1" applyProtection="1"/>
    <xf numFmtId="164" fontId="61" fillId="9" borderId="0" xfId="0" applyNumberFormat="1" applyFont="1" applyFill="1" applyProtection="1"/>
    <xf numFmtId="0" fontId="30" fillId="9" borderId="0" xfId="0" applyFont="1" applyFill="1" applyAlignment="1" applyProtection="1">
      <alignment horizontal="center"/>
    </xf>
    <xf numFmtId="176" fontId="29" fillId="9" borderId="0" xfId="3" applyNumberFormat="1" applyFont="1" applyFill="1" applyProtection="1"/>
    <xf numFmtId="0" fontId="27" fillId="9" borderId="0" xfId="0" applyFont="1" applyFill="1" applyAlignment="1" applyProtection="1">
      <alignment horizontal="center"/>
    </xf>
    <xf numFmtId="164" fontId="41" fillId="9" borderId="0" xfId="0" applyNumberFormat="1" applyFont="1" applyFill="1" applyProtection="1"/>
    <xf numFmtId="176" fontId="61" fillId="9" borderId="0" xfId="0" applyNumberFormat="1" applyFont="1" applyFill="1" applyProtection="1"/>
    <xf numFmtId="176" fontId="29" fillId="9" borderId="0" xfId="0" applyNumberFormat="1" applyFont="1" applyFill="1" applyProtection="1"/>
    <xf numFmtId="0" fontId="41" fillId="9" borderId="0" xfId="0" applyFont="1" applyFill="1" applyProtection="1"/>
    <xf numFmtId="0" fontId="27" fillId="9" borderId="14" xfId="0" applyFont="1" applyFill="1" applyBorder="1" applyProtection="1"/>
    <xf numFmtId="0" fontId="27" fillId="9" borderId="0" xfId="0" applyFont="1" applyFill="1" applyBorder="1" applyProtection="1"/>
    <xf numFmtId="176" fontId="29" fillId="9" borderId="0" xfId="3" applyNumberFormat="1" applyFont="1" applyFill="1" applyAlignment="1" applyProtection="1">
      <alignment horizontal="right"/>
    </xf>
    <xf numFmtId="175" fontId="29" fillId="9" borderId="0" xfId="3" applyNumberFormat="1" applyFont="1" applyFill="1" applyAlignment="1" applyProtection="1">
      <alignment horizontal="right"/>
    </xf>
    <xf numFmtId="164" fontId="29" fillId="9" borderId="0" xfId="3" applyNumberFormat="1" applyFont="1" applyFill="1" applyAlignment="1" applyProtection="1">
      <alignment horizontal="right"/>
    </xf>
    <xf numFmtId="1" fontId="61" fillId="9" borderId="0" xfId="0" applyNumberFormat="1" applyFont="1" applyFill="1" applyProtection="1"/>
    <xf numFmtId="0" fontId="30" fillId="9" borderId="0" xfId="0" applyFont="1" applyFill="1" applyProtection="1"/>
    <xf numFmtId="1" fontId="29" fillId="9" borderId="0" xfId="0" applyNumberFormat="1" applyFont="1" applyFill="1" applyProtection="1"/>
    <xf numFmtId="164" fontId="29" fillId="9" borderId="0" xfId="0" applyNumberFormat="1" applyFont="1" applyFill="1" applyProtection="1"/>
    <xf numFmtId="164" fontId="27" fillId="18" borderId="0" xfId="0" applyNumberFormat="1" applyFont="1" applyFill="1" applyBorder="1" applyProtection="1"/>
    <xf numFmtId="164" fontId="27" fillId="18" borderId="20" xfId="0" applyNumberFormat="1" applyFont="1" applyFill="1" applyBorder="1" applyProtection="1"/>
    <xf numFmtId="164" fontId="27" fillId="18" borderId="28" xfId="0" applyNumberFormat="1" applyFont="1" applyFill="1" applyBorder="1" applyProtection="1">
      <protection locked="0"/>
    </xf>
    <xf numFmtId="164" fontId="27" fillId="18" borderId="12" xfId="0" applyNumberFormat="1" applyFont="1" applyFill="1" applyBorder="1" applyProtection="1">
      <protection locked="0"/>
    </xf>
    <xf numFmtId="164" fontId="27" fillId="18" borderId="3" xfId="0" applyNumberFormat="1" applyFont="1" applyFill="1" applyBorder="1" applyProtection="1">
      <protection locked="0"/>
    </xf>
    <xf numFmtId="164" fontId="27" fillId="18" borderId="11" xfId="0" applyNumberFormat="1" applyFont="1" applyFill="1" applyBorder="1" applyProtection="1">
      <protection locked="0"/>
    </xf>
    <xf numFmtId="164" fontId="27" fillId="18" borderId="14" xfId="0" applyNumberFormat="1" applyFont="1" applyFill="1" applyBorder="1" applyProtection="1"/>
    <xf numFmtId="165" fontId="27" fillId="18" borderId="28" xfId="2" applyFont="1" applyFill="1" applyBorder="1" applyProtection="1"/>
    <xf numFmtId="165" fontId="27" fillId="18" borderId="12" xfId="2" applyFont="1" applyFill="1" applyBorder="1" applyProtection="1"/>
    <xf numFmtId="165" fontId="27" fillId="18" borderId="3" xfId="2" applyFont="1" applyFill="1" applyBorder="1" applyProtection="1"/>
    <xf numFmtId="165" fontId="27" fillId="18" borderId="11" xfId="2" applyFont="1" applyFill="1" applyBorder="1" applyProtection="1"/>
    <xf numFmtId="164" fontId="34" fillId="3" borderId="25" xfId="0" applyNumberFormat="1" applyFont="1" applyFill="1" applyBorder="1" applyProtection="1"/>
    <xf numFmtId="164" fontId="34" fillId="3" borderId="0" xfId="0" applyNumberFormat="1" applyFont="1" applyFill="1" applyBorder="1" applyProtection="1"/>
    <xf numFmtId="164" fontId="34" fillId="18" borderId="0" xfId="0" applyNumberFormat="1" applyFont="1" applyFill="1" applyBorder="1" applyProtection="1"/>
    <xf numFmtId="0" fontId="27" fillId="4" borderId="31" xfId="0" applyNumberFormat="1" applyFont="1" applyFill="1" applyBorder="1" applyAlignment="1" applyProtection="1">
      <alignment horizontal="center"/>
    </xf>
    <xf numFmtId="164" fontId="27" fillId="4" borderId="31" xfId="0" applyNumberFormat="1" applyFont="1" applyFill="1" applyBorder="1" applyProtection="1"/>
    <xf numFmtId="164" fontId="34" fillId="4" borderId="31" xfId="0" applyNumberFormat="1" applyFont="1" applyFill="1" applyBorder="1" applyProtection="1"/>
    <xf numFmtId="164" fontId="27" fillId="4" borderId="30" xfId="0" applyNumberFormat="1" applyFont="1" applyFill="1" applyBorder="1" applyProtection="1"/>
    <xf numFmtId="0" fontId="34" fillId="3" borderId="0" xfId="0" applyFont="1" applyFill="1" applyBorder="1" applyProtection="1"/>
    <xf numFmtId="164" fontId="34" fillId="9" borderId="0" xfId="0" applyNumberFormat="1" applyFont="1" applyFill="1" applyBorder="1" applyProtection="1"/>
    <xf numFmtId="164" fontId="27" fillId="0" borderId="17" xfId="0" applyNumberFormat="1" applyFont="1" applyFill="1" applyBorder="1" applyAlignment="1" applyProtection="1">
      <alignment horizontal="center" vertical="center"/>
    </xf>
    <xf numFmtId="165" fontId="27" fillId="9" borderId="3" xfId="2" applyFont="1" applyFill="1" applyBorder="1" applyProtection="1"/>
    <xf numFmtId="165" fontId="26" fillId="13" borderId="3" xfId="2" applyFont="1" applyFill="1" applyBorder="1" applyProtection="1"/>
    <xf numFmtId="164" fontId="27" fillId="9" borderId="16" xfId="0" applyNumberFormat="1" applyFont="1" applyFill="1" applyBorder="1" applyProtection="1"/>
    <xf numFmtId="9" fontId="41" fillId="3" borderId="50" xfId="0" applyNumberFormat="1" applyFont="1" applyFill="1" applyBorder="1" applyProtection="1"/>
    <xf numFmtId="164" fontId="26" fillId="0" borderId="17" xfId="0" applyNumberFormat="1" applyFont="1" applyFill="1" applyBorder="1" applyProtection="1"/>
    <xf numFmtId="164" fontId="27" fillId="3" borderId="0" xfId="0" quotePrefix="1" applyNumberFormat="1" applyFont="1" applyFill="1" applyBorder="1" applyAlignment="1" applyProtection="1">
      <alignment horizontal="left" vertical="center"/>
    </xf>
    <xf numFmtId="0" fontId="14" fillId="2" borderId="50" xfId="0" applyFont="1" applyFill="1" applyBorder="1" applyAlignment="1" applyProtection="1"/>
    <xf numFmtId="0" fontId="14" fillId="2" borderId="7" xfId="0" applyFont="1" applyFill="1" applyBorder="1" applyAlignment="1" applyProtection="1"/>
    <xf numFmtId="38" fontId="62" fillId="2" borderId="0" xfId="0" applyNumberFormat="1" applyFont="1" applyFill="1" applyBorder="1" applyAlignment="1" applyProtection="1">
      <alignment horizontal="right"/>
    </xf>
    <xf numFmtId="0" fontId="63" fillId="2" borderId="0" xfId="0" applyFont="1" applyFill="1" applyBorder="1" applyAlignment="1" applyProtection="1">
      <alignment horizontal="right" vertical="center"/>
    </xf>
    <xf numFmtId="0" fontId="63" fillId="2" borderId="0" xfId="0" applyFont="1" applyFill="1" applyBorder="1" applyAlignment="1" applyProtection="1">
      <alignment horizontal="center" vertical="center"/>
    </xf>
    <xf numFmtId="14" fontId="63" fillId="2" borderId="0" xfId="0" applyNumberFormat="1" applyFont="1" applyFill="1" applyBorder="1" applyAlignment="1" applyProtection="1">
      <alignment horizontal="center" vertical="center"/>
    </xf>
    <xf numFmtId="0" fontId="63" fillId="2" borderId="0" xfId="0" applyFont="1" applyFill="1" applyBorder="1" applyAlignment="1"/>
    <xf numFmtId="0" fontId="63" fillId="2" borderId="0" xfId="0" applyFont="1" applyFill="1" applyBorder="1" applyAlignment="1" applyProtection="1">
      <alignment vertical="center"/>
    </xf>
    <xf numFmtId="0" fontId="63" fillId="2" borderId="0" xfId="0" applyFont="1" applyFill="1" applyBorder="1" applyAlignment="1" applyProtection="1"/>
    <xf numFmtId="0" fontId="63" fillId="2" borderId="12" xfId="0" applyFont="1" applyFill="1" applyBorder="1" applyAlignment="1" applyProtection="1"/>
    <xf numFmtId="164" fontId="27" fillId="9" borderId="17" xfId="0" applyNumberFormat="1" applyFont="1" applyFill="1" applyBorder="1" applyAlignment="1" applyProtection="1">
      <alignment horizontal="center" vertical="center"/>
    </xf>
    <xf numFmtId="164" fontId="34" fillId="9" borderId="17" xfId="0" applyNumberFormat="1" applyFont="1" applyFill="1" applyBorder="1" applyProtection="1"/>
    <xf numFmtId="0" fontId="40" fillId="6" borderId="11" xfId="0" applyFont="1" applyFill="1" applyBorder="1" applyAlignment="1" applyProtection="1">
      <alignment horizontal="center" vertical="center"/>
    </xf>
    <xf numFmtId="0" fontId="40" fillId="6" borderId="0" xfId="0" applyFont="1" applyFill="1" applyBorder="1" applyAlignment="1" applyProtection="1">
      <alignment horizontal="center" vertical="center"/>
    </xf>
    <xf numFmtId="164" fontId="29" fillId="0" borderId="17" xfId="0" applyNumberFormat="1" applyFont="1" applyFill="1" applyBorder="1" applyProtection="1">
      <protection locked="0"/>
    </xf>
    <xf numFmtId="0" fontId="61" fillId="3" borderId="0" xfId="0" applyFont="1" applyFill="1" applyProtection="1"/>
    <xf numFmtId="0" fontId="64" fillId="3" borderId="0" xfId="0" applyFont="1" applyFill="1" applyBorder="1" applyProtection="1"/>
    <xf numFmtId="164" fontId="14" fillId="3" borderId="0" xfId="0" applyNumberFormat="1" applyFont="1" applyFill="1" applyBorder="1" applyAlignment="1" applyProtection="1">
      <alignment horizontal="center" vertical="center"/>
    </xf>
    <xf numFmtId="0" fontId="17" fillId="2" borderId="50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164" fontId="29" fillId="9" borderId="17" xfId="0" applyNumberFormat="1" applyFont="1" applyFill="1" applyBorder="1" applyAlignment="1" applyProtection="1">
      <alignment horizontal="center" vertical="center"/>
    </xf>
    <xf numFmtId="164" fontId="34" fillId="10" borderId="17" xfId="0" applyNumberFormat="1" applyFont="1" applyFill="1" applyBorder="1" applyProtection="1"/>
    <xf numFmtId="164" fontId="18" fillId="9" borderId="17" xfId="0" applyNumberFormat="1" applyFont="1" applyFill="1" applyBorder="1" applyProtection="1"/>
    <xf numFmtId="164" fontId="27" fillId="3" borderId="21" xfId="0" applyNumberFormat="1" applyFont="1" applyFill="1" applyBorder="1" applyProtection="1"/>
    <xf numFmtId="164" fontId="27" fillId="10" borderId="16" xfId="0" applyNumberFormat="1" applyFont="1" applyFill="1" applyBorder="1" applyAlignment="1" applyProtection="1">
      <alignment horizontal="center" vertical="center"/>
    </xf>
    <xf numFmtId="164" fontId="27" fillId="0" borderId="16" xfId="0" applyNumberFormat="1" applyFont="1" applyFill="1" applyBorder="1" applyAlignment="1" applyProtection="1">
      <alignment horizontal="center" vertical="center"/>
    </xf>
    <xf numFmtId="164" fontId="27" fillId="9" borderId="16" xfId="0" applyNumberFormat="1" applyFont="1" applyFill="1" applyBorder="1" applyAlignment="1" applyProtection="1">
      <alignment horizontal="center" vertical="center"/>
    </xf>
    <xf numFmtId="1" fontId="29" fillId="3" borderId="25" xfId="0" applyNumberFormat="1" applyFont="1" applyFill="1" applyBorder="1" applyAlignment="1" applyProtection="1">
      <alignment horizontal="center"/>
    </xf>
    <xf numFmtId="1" fontId="29" fillId="3" borderId="0" xfId="0" applyNumberFormat="1" applyFont="1" applyFill="1" applyBorder="1" applyAlignment="1" applyProtection="1">
      <alignment horizontal="center"/>
    </xf>
    <xf numFmtId="164" fontId="41" fillId="0" borderId="16" xfId="0" applyNumberFormat="1" applyFont="1" applyFill="1" applyBorder="1" applyProtection="1"/>
    <xf numFmtId="0" fontId="35" fillId="10" borderId="5" xfId="0" applyFont="1" applyFill="1" applyBorder="1" applyAlignment="1" applyProtection="1">
      <alignment vertical="center"/>
    </xf>
    <xf numFmtId="164" fontId="35" fillId="10" borderId="50" xfId="0" applyNumberFormat="1" applyFont="1" applyFill="1" applyBorder="1" applyAlignment="1" applyProtection="1">
      <alignment vertical="center"/>
    </xf>
    <xf numFmtId="0" fontId="35" fillId="10" borderId="59" xfId="0" applyFont="1" applyFill="1" applyBorder="1" applyAlignment="1" applyProtection="1">
      <alignment horizontal="center" vertical="center"/>
    </xf>
    <xf numFmtId="0" fontId="35" fillId="3" borderId="0" xfId="0" applyFont="1" applyFill="1" applyBorder="1" applyProtection="1"/>
    <xf numFmtId="0" fontId="35" fillId="10" borderId="74" xfId="0" applyFont="1" applyFill="1" applyBorder="1" applyAlignment="1" applyProtection="1">
      <alignment vertical="center"/>
    </xf>
    <xf numFmtId="164" fontId="35" fillId="10" borderId="57" xfId="0" applyNumberFormat="1" applyFont="1" applyFill="1" applyBorder="1" applyAlignment="1" applyProtection="1">
      <alignment vertical="center"/>
    </xf>
    <xf numFmtId="0" fontId="35" fillId="10" borderId="76" xfId="0" applyFont="1" applyFill="1" applyBorder="1" applyAlignment="1" applyProtection="1">
      <alignment horizontal="center" vertical="center"/>
    </xf>
    <xf numFmtId="0" fontId="29" fillId="9" borderId="0" xfId="0" applyFont="1" applyFill="1" applyBorder="1" applyAlignment="1" applyProtection="1">
      <alignment vertical="center"/>
    </xf>
    <xf numFmtId="0" fontId="32" fillId="9" borderId="0" xfId="0" applyFont="1" applyFill="1" applyBorder="1" applyProtection="1"/>
    <xf numFmtId="0" fontId="27" fillId="9" borderId="0" xfId="0" applyFont="1" applyFill="1" applyBorder="1" applyAlignment="1" applyProtection="1">
      <alignment vertical="center"/>
    </xf>
    <xf numFmtId="164" fontId="27" fillId="9" borderId="0" xfId="0" applyNumberFormat="1" applyFont="1" applyFill="1" applyBorder="1" applyAlignment="1" applyProtection="1">
      <alignment vertical="center"/>
    </xf>
    <xf numFmtId="49" fontId="27" fillId="9" borderId="0" xfId="0" applyNumberFormat="1" applyFont="1" applyFill="1" applyBorder="1" applyProtection="1"/>
    <xf numFmtId="49" fontId="29" fillId="9" borderId="0" xfId="0" applyNumberFormat="1" applyFont="1" applyFill="1" applyBorder="1" applyAlignment="1" applyProtection="1">
      <alignment vertical="center"/>
    </xf>
    <xf numFmtId="0" fontId="27" fillId="9" borderId="0" xfId="0" applyFont="1" applyFill="1" applyBorder="1" applyAlignment="1" applyProtection="1">
      <alignment horizontal="center" vertical="center"/>
    </xf>
    <xf numFmtId="9" fontId="41" fillId="3" borderId="0" xfId="0" applyNumberFormat="1" applyFont="1" applyFill="1" applyBorder="1" applyProtection="1"/>
    <xf numFmtId="164" fontId="65" fillId="3" borderId="0" xfId="0" applyNumberFormat="1" applyFont="1" applyFill="1" applyProtection="1"/>
    <xf numFmtId="164" fontId="34" fillId="0" borderId="17" xfId="0" applyNumberFormat="1" applyFont="1" applyFill="1" applyBorder="1" applyProtection="1"/>
    <xf numFmtId="164" fontId="34" fillId="0" borderId="19" xfId="0" applyNumberFormat="1" applyFont="1" applyFill="1" applyBorder="1" applyProtection="1"/>
    <xf numFmtId="0" fontId="7" fillId="0" borderId="0" xfId="18"/>
    <xf numFmtId="0" fontId="7" fillId="0" borderId="0" xfId="18" applyAlignment="1">
      <alignment horizontal="center"/>
    </xf>
    <xf numFmtId="0" fontId="52" fillId="13" borderId="0" xfId="18" applyFont="1" applyFill="1" applyAlignment="1">
      <alignment horizontal="center"/>
    </xf>
    <xf numFmtId="164" fontId="29" fillId="9" borderId="16" xfId="0" applyNumberFormat="1" applyFont="1" applyFill="1" applyBorder="1" applyProtection="1"/>
    <xf numFmtId="164" fontId="55" fillId="10" borderId="39" xfId="0" applyNumberFormat="1" applyFont="1" applyFill="1" applyBorder="1" applyProtection="1"/>
    <xf numFmtId="164" fontId="55" fillId="0" borderId="16" xfId="0" applyNumberFormat="1" applyFont="1" applyFill="1" applyBorder="1" applyProtection="1"/>
    <xf numFmtId="164" fontId="55" fillId="10" borderId="16" xfId="0" applyNumberFormat="1" applyFont="1" applyFill="1" applyBorder="1" applyProtection="1"/>
    <xf numFmtId="165" fontId="27" fillId="3" borderId="25" xfId="2" applyFont="1" applyFill="1" applyBorder="1" applyProtection="1"/>
    <xf numFmtId="165" fontId="27" fillId="3" borderId="0" xfId="2" applyFont="1" applyFill="1" applyBorder="1" applyProtection="1"/>
    <xf numFmtId="165" fontId="27" fillId="4" borderId="31" xfId="2" applyFont="1" applyFill="1" applyBorder="1" applyProtection="1"/>
    <xf numFmtId="165" fontId="31" fillId="0" borderId="3" xfId="2" applyFont="1" applyFill="1" applyBorder="1" applyProtection="1"/>
    <xf numFmtId="165" fontId="31" fillId="0" borderId="72" xfId="2" applyFont="1" applyFill="1" applyBorder="1" applyProtection="1"/>
    <xf numFmtId="165" fontId="31" fillId="4" borderId="32" xfId="2" applyFont="1" applyFill="1" applyBorder="1" applyProtection="1"/>
    <xf numFmtId="165" fontId="31" fillId="4" borderId="4" xfId="2" applyFont="1" applyFill="1" applyBorder="1" applyProtection="1"/>
    <xf numFmtId="165" fontId="31" fillId="4" borderId="44" xfId="2" applyFont="1" applyFill="1" applyBorder="1" applyProtection="1"/>
    <xf numFmtId="165" fontId="31" fillId="0" borderId="12" xfId="2" applyFont="1" applyFill="1" applyBorder="1" applyProtection="1"/>
    <xf numFmtId="165" fontId="27" fillId="9" borderId="0" xfId="2" applyFont="1" applyFill="1" applyBorder="1" applyProtection="1"/>
    <xf numFmtId="165" fontId="31" fillId="4" borderId="31" xfId="2" applyFont="1" applyFill="1" applyBorder="1" applyProtection="1"/>
    <xf numFmtId="165" fontId="29" fillId="4" borderId="31" xfId="2" applyFont="1" applyFill="1" applyBorder="1" applyProtection="1"/>
    <xf numFmtId="165" fontId="55" fillId="3" borderId="25" xfId="2" applyFont="1" applyFill="1" applyBorder="1" applyAlignment="1" applyProtection="1">
      <alignment horizontal="right" vertical="center"/>
    </xf>
    <xf numFmtId="165" fontId="55" fillId="3" borderId="0" xfId="2" applyFont="1" applyFill="1" applyBorder="1" applyAlignment="1" applyProtection="1">
      <alignment horizontal="right" vertical="center"/>
    </xf>
    <xf numFmtId="165" fontId="29" fillId="3" borderId="0" xfId="2" applyFont="1" applyFill="1" applyBorder="1" applyProtection="1"/>
    <xf numFmtId="165" fontId="31" fillId="10" borderId="40" xfId="2" applyFont="1" applyFill="1" applyBorder="1" applyProtection="1"/>
    <xf numFmtId="165" fontId="31" fillId="10" borderId="11" xfId="2" applyFont="1" applyFill="1" applyBorder="1" applyProtection="1"/>
    <xf numFmtId="165" fontId="27" fillId="18" borderId="0" xfId="2" applyFont="1" applyFill="1" applyBorder="1" applyProtection="1"/>
    <xf numFmtId="165" fontId="27" fillId="4" borderId="30" xfId="2" applyFont="1" applyFill="1" applyBorder="1" applyProtection="1"/>
    <xf numFmtId="165" fontId="31" fillId="10" borderId="41" xfId="2" applyFont="1" applyFill="1" applyBorder="1" applyProtection="1"/>
    <xf numFmtId="165" fontId="27" fillId="2" borderId="25" xfId="2" applyFont="1" applyFill="1" applyBorder="1" applyProtection="1"/>
    <xf numFmtId="165" fontId="27" fillId="8" borderId="2" xfId="2" applyFont="1" applyFill="1" applyBorder="1" applyProtection="1"/>
    <xf numFmtId="165" fontId="27" fillId="8" borderId="40" xfId="2" applyFont="1" applyFill="1" applyBorder="1" applyProtection="1"/>
    <xf numFmtId="165" fontId="29" fillId="10" borderId="26" xfId="2" applyFont="1" applyFill="1" applyBorder="1" applyProtection="1"/>
    <xf numFmtId="165" fontId="29" fillId="10" borderId="2" xfId="2" applyFont="1" applyFill="1" applyBorder="1" applyProtection="1"/>
    <xf numFmtId="165" fontId="29" fillId="10" borderId="73" xfId="2" applyFont="1" applyFill="1" applyBorder="1" applyProtection="1"/>
    <xf numFmtId="165" fontId="27" fillId="8" borderId="27" xfId="2" applyFont="1" applyFill="1" applyBorder="1" applyProtection="1"/>
    <xf numFmtId="165" fontId="29" fillId="10" borderId="40" xfId="2" applyFont="1" applyFill="1" applyBorder="1" applyProtection="1"/>
    <xf numFmtId="165" fontId="27" fillId="8" borderId="11" xfId="2" applyFont="1" applyFill="1" applyBorder="1" applyProtection="1"/>
    <xf numFmtId="165" fontId="29" fillId="10" borderId="28" xfId="2" applyFont="1" applyFill="1" applyBorder="1" applyProtection="1"/>
    <xf numFmtId="165" fontId="29" fillId="10" borderId="3" xfId="2" applyFont="1" applyFill="1" applyBorder="1" applyProtection="1"/>
    <xf numFmtId="165" fontId="29" fillId="10" borderId="72" xfId="2" applyFont="1" applyFill="1" applyBorder="1" applyProtection="1"/>
    <xf numFmtId="165" fontId="29" fillId="10" borderId="11" xfId="2" applyFont="1" applyFill="1" applyBorder="1" applyProtection="1"/>
    <xf numFmtId="165" fontId="29" fillId="10" borderId="32" xfId="2" applyFont="1" applyFill="1" applyBorder="1" applyProtection="1"/>
    <xf numFmtId="165" fontId="29" fillId="10" borderId="4" xfId="2" applyFont="1" applyFill="1" applyBorder="1" applyProtection="1"/>
    <xf numFmtId="165" fontId="29" fillId="10" borderId="44" xfId="2" applyFont="1" applyFill="1" applyBorder="1" applyProtection="1"/>
    <xf numFmtId="165" fontId="29" fillId="10" borderId="41" xfId="2" applyFont="1" applyFill="1" applyBorder="1" applyProtection="1"/>
    <xf numFmtId="165" fontId="27" fillId="3" borderId="31" xfId="2" applyFont="1" applyFill="1" applyBorder="1" applyProtection="1"/>
    <xf numFmtId="165" fontId="27" fillId="9" borderId="28" xfId="2" applyFont="1" applyFill="1" applyBorder="1" applyProtection="1"/>
    <xf numFmtId="165" fontId="26" fillId="9" borderId="11" xfId="2" applyFont="1" applyFill="1" applyBorder="1" applyProtection="1"/>
    <xf numFmtId="165" fontId="31" fillId="9" borderId="28" xfId="2" applyFont="1" applyFill="1" applyBorder="1" applyProtection="1"/>
    <xf numFmtId="165" fontId="31" fillId="9" borderId="3" xfId="2" applyFont="1" applyFill="1" applyBorder="1" applyProtection="1"/>
    <xf numFmtId="165" fontId="31" fillId="9" borderId="72" xfId="2" applyFont="1" applyFill="1" applyBorder="1" applyProtection="1"/>
    <xf numFmtId="165" fontId="27" fillId="9" borderId="11" xfId="2" applyFont="1" applyFill="1" applyBorder="1" applyProtection="1"/>
    <xf numFmtId="165" fontId="31" fillId="9" borderId="11" xfId="2" applyFont="1" applyFill="1" applyBorder="1" applyProtection="1"/>
    <xf numFmtId="165" fontId="27" fillId="0" borderId="25" xfId="2" applyFont="1" applyFill="1" applyBorder="1" applyProtection="1"/>
    <xf numFmtId="165" fontId="27" fillId="0" borderId="0" xfId="2" applyFont="1" applyFill="1" applyBorder="1" applyProtection="1"/>
    <xf numFmtId="164" fontId="55" fillId="9" borderId="0" xfId="0" applyNumberFormat="1" applyFont="1" applyFill="1" applyBorder="1" applyAlignment="1" applyProtection="1">
      <alignment horizontal="right"/>
    </xf>
    <xf numFmtId="164" fontId="41" fillId="0" borderId="17" xfId="0" applyNumberFormat="1" applyFont="1" applyFill="1" applyBorder="1" applyProtection="1">
      <protection locked="0"/>
    </xf>
    <xf numFmtId="164" fontId="41" fillId="0" borderId="17" xfId="0" applyNumberFormat="1" applyFont="1" applyFill="1" applyBorder="1" applyProtection="1"/>
    <xf numFmtId="164" fontId="29" fillId="21" borderId="15" xfId="0" applyNumberFormat="1" applyFont="1" applyFill="1" applyBorder="1" applyAlignment="1" applyProtection="1">
      <alignment horizontal="center" vertical="center"/>
    </xf>
    <xf numFmtId="164" fontId="29" fillId="21" borderId="17" xfId="0" applyNumberFormat="1" applyFont="1" applyFill="1" applyBorder="1" applyAlignment="1" applyProtection="1">
      <alignment horizontal="center" vertical="center"/>
    </xf>
    <xf numFmtId="164" fontId="29" fillId="21" borderId="19" xfId="0" applyNumberFormat="1" applyFont="1" applyFill="1" applyBorder="1" applyAlignment="1" applyProtection="1">
      <alignment horizontal="center" vertical="center"/>
    </xf>
    <xf numFmtId="0" fontId="66" fillId="3" borderId="0" xfId="0" applyFont="1" applyFill="1" applyBorder="1" applyProtection="1"/>
    <xf numFmtId="0" fontId="48" fillId="3" borderId="0" xfId="0" applyFont="1" applyFill="1" applyProtection="1"/>
    <xf numFmtId="0" fontId="27" fillId="3" borderId="0" xfId="0" applyFont="1" applyFill="1" applyBorder="1" applyAlignment="1" applyProtection="1">
      <alignment horizontal="left"/>
    </xf>
    <xf numFmtId="1" fontId="31" fillId="10" borderId="26" xfId="0" applyNumberFormat="1" applyFont="1" applyFill="1" applyBorder="1" applyProtection="1"/>
    <xf numFmtId="1" fontId="31" fillId="10" borderId="2" xfId="0" applyNumberFormat="1" applyFont="1" applyFill="1" applyBorder="1" applyProtection="1"/>
    <xf numFmtId="1" fontId="31" fillId="10" borderId="73" xfId="0" applyNumberFormat="1" applyFont="1" applyFill="1" applyBorder="1" applyProtection="1"/>
    <xf numFmtId="1" fontId="31" fillId="10" borderId="28" xfId="0" applyNumberFormat="1" applyFont="1" applyFill="1" applyBorder="1" applyProtection="1"/>
    <xf numFmtId="1" fontId="31" fillId="10" borderId="3" xfId="0" applyNumberFormat="1" applyFont="1" applyFill="1" applyBorder="1" applyProtection="1"/>
    <xf numFmtId="1" fontId="31" fillId="10" borderId="72" xfId="0" applyNumberFormat="1" applyFont="1" applyFill="1" applyBorder="1" applyProtection="1"/>
    <xf numFmtId="1" fontId="31" fillId="10" borderId="32" xfId="0" applyNumberFormat="1" applyFont="1" applyFill="1" applyBorder="1" applyProtection="1"/>
    <xf numFmtId="1" fontId="31" fillId="10" borderId="4" xfId="0" applyNumberFormat="1" applyFont="1" applyFill="1" applyBorder="1" applyProtection="1"/>
    <xf numFmtId="165" fontId="27" fillId="10" borderId="27" xfId="2" applyFont="1" applyFill="1" applyBorder="1" applyProtection="1"/>
    <xf numFmtId="165" fontId="27" fillId="10" borderId="2" xfId="2" applyFont="1" applyFill="1" applyBorder="1" applyProtection="1"/>
    <xf numFmtId="165" fontId="27" fillId="10" borderId="73" xfId="2" applyFont="1" applyFill="1" applyBorder="1" applyProtection="1"/>
    <xf numFmtId="165" fontId="27" fillId="10" borderId="12" xfId="2" applyFont="1" applyFill="1" applyBorder="1" applyProtection="1"/>
    <xf numFmtId="165" fontId="27" fillId="10" borderId="3" xfId="2" applyFont="1" applyFill="1" applyBorder="1" applyProtection="1"/>
    <xf numFmtId="165" fontId="27" fillId="10" borderId="72" xfId="2" applyFont="1" applyFill="1" applyBorder="1" applyProtection="1"/>
    <xf numFmtId="165" fontId="31" fillId="10" borderId="12" xfId="2" applyFont="1" applyFill="1" applyBorder="1" applyProtection="1"/>
    <xf numFmtId="43" fontId="27" fillId="0" borderId="26" xfId="2" applyNumberFormat="1" applyFont="1" applyFill="1" applyBorder="1" applyAlignment="1" applyProtection="1">
      <alignment horizontal="right" vertical="center"/>
    </xf>
    <xf numFmtId="165" fontId="27" fillId="0" borderId="3" xfId="2" applyFont="1" applyFill="1" applyBorder="1" applyAlignment="1" applyProtection="1">
      <alignment horizontal="right" vertical="center"/>
    </xf>
    <xf numFmtId="165" fontId="29" fillId="4" borderId="32" xfId="2" applyFont="1" applyFill="1" applyBorder="1" applyAlignment="1" applyProtection="1">
      <alignment horizontal="right" vertical="center"/>
    </xf>
    <xf numFmtId="164" fontId="27" fillId="21" borderId="0" xfId="0" applyNumberFormat="1" applyFont="1" applyFill="1" applyBorder="1" applyProtection="1"/>
    <xf numFmtId="164" fontId="34" fillId="21" borderId="0" xfId="0" applyNumberFormat="1" applyFont="1" applyFill="1" applyBorder="1" applyProtection="1"/>
    <xf numFmtId="164" fontId="27" fillId="21" borderId="20" xfId="0" applyNumberFormat="1" applyFont="1" applyFill="1" applyBorder="1" applyProtection="1"/>
    <xf numFmtId="164" fontId="27" fillId="21" borderId="28" xfId="0" applyNumberFormat="1" applyFont="1" applyFill="1" applyBorder="1" applyProtection="1">
      <protection locked="0"/>
    </xf>
    <xf numFmtId="164" fontId="27" fillId="21" borderId="12" xfId="0" applyNumberFormat="1" applyFont="1" applyFill="1" applyBorder="1" applyProtection="1">
      <protection locked="0"/>
    </xf>
    <xf numFmtId="164" fontId="27" fillId="21" borderId="11" xfId="0" applyNumberFormat="1" applyFont="1" applyFill="1" applyBorder="1" applyProtection="1">
      <protection locked="0"/>
    </xf>
    <xf numFmtId="164" fontId="27" fillId="21" borderId="3" xfId="0" applyNumberFormat="1" applyFont="1" applyFill="1" applyBorder="1" applyProtection="1">
      <protection locked="0"/>
    </xf>
    <xf numFmtId="164" fontId="27" fillId="21" borderId="14" xfId="0" applyNumberFormat="1" applyFont="1" applyFill="1" applyBorder="1" applyProtection="1"/>
    <xf numFmtId="165" fontId="27" fillId="21" borderId="0" xfId="2" applyFont="1" applyFill="1" applyBorder="1" applyProtection="1"/>
    <xf numFmtId="165" fontId="27" fillId="21" borderId="28" xfId="2" applyFont="1" applyFill="1" applyBorder="1" applyProtection="1"/>
    <xf numFmtId="165" fontId="27" fillId="21" borderId="12" xfId="2" applyFont="1" applyFill="1" applyBorder="1" applyProtection="1"/>
    <xf numFmtId="165" fontId="27" fillId="21" borderId="3" xfId="2" applyFont="1" applyFill="1" applyBorder="1" applyProtection="1"/>
    <xf numFmtId="165" fontId="27" fillId="21" borderId="11" xfId="2" applyFont="1" applyFill="1" applyBorder="1" applyProtection="1"/>
    <xf numFmtId="0" fontId="27" fillId="3" borderId="106" xfId="0" applyFont="1" applyFill="1" applyBorder="1" applyAlignment="1" applyProtection="1">
      <alignment horizontal="center" vertical="center"/>
    </xf>
    <xf numFmtId="0" fontId="27" fillId="3" borderId="25" xfId="0" applyFont="1" applyFill="1" applyBorder="1" applyAlignment="1" applyProtection="1">
      <alignment horizontal="center" vertical="center"/>
    </xf>
    <xf numFmtId="0" fontId="29" fillId="3" borderId="0" xfId="0" applyFont="1" applyFill="1" applyBorder="1" applyAlignment="1" applyProtection="1">
      <alignment horizontal="center" vertical="center"/>
    </xf>
    <xf numFmtId="0" fontId="27" fillId="3" borderId="31" xfId="0" applyFont="1" applyFill="1" applyBorder="1" applyAlignment="1" applyProtection="1">
      <alignment horizontal="center" vertical="center"/>
    </xf>
    <xf numFmtId="0" fontId="29" fillId="3" borderId="0" xfId="0" applyFont="1" applyFill="1" applyAlignment="1" applyProtection="1">
      <alignment horizontal="center" vertical="center"/>
    </xf>
    <xf numFmtId="164" fontId="27" fillId="3" borderId="106" xfId="0" applyNumberFormat="1" applyFont="1" applyFill="1" applyBorder="1" applyAlignment="1" applyProtection="1">
      <alignment horizontal="center" vertical="center"/>
    </xf>
    <xf numFmtId="0" fontId="48" fillId="3" borderId="0" xfId="0" applyFont="1" applyFill="1" applyAlignment="1" applyProtection="1">
      <alignment horizontal="center" vertical="center"/>
    </xf>
    <xf numFmtId="0" fontId="41" fillId="3" borderId="0" xfId="0" applyFont="1" applyFill="1" applyProtection="1"/>
    <xf numFmtId="174" fontId="27" fillId="3" borderId="106" xfId="2" applyNumberFormat="1" applyFont="1" applyFill="1" applyBorder="1" applyAlignment="1" applyProtection="1">
      <alignment horizontal="center" vertical="center"/>
    </xf>
    <xf numFmtId="174" fontId="27" fillId="3" borderId="25" xfId="2" applyNumberFormat="1" applyFont="1" applyFill="1" applyBorder="1" applyAlignment="1" applyProtection="1">
      <alignment horizontal="center" vertical="center"/>
    </xf>
    <xf numFmtId="174" fontId="27" fillId="3" borderId="0" xfId="2" applyNumberFormat="1" applyFont="1" applyFill="1" applyBorder="1" applyAlignment="1" applyProtection="1">
      <alignment horizontal="center" vertical="center"/>
    </xf>
    <xf numFmtId="174" fontId="27" fillId="3" borderId="31" xfId="2" applyNumberFormat="1" applyFont="1" applyFill="1" applyBorder="1" applyAlignment="1" applyProtection="1">
      <alignment horizontal="center" vertical="center"/>
    </xf>
    <xf numFmtId="1" fontId="27" fillId="3" borderId="106" xfId="0" applyNumberFormat="1" applyFont="1" applyFill="1" applyBorder="1" applyAlignment="1" applyProtection="1">
      <alignment horizontal="center" vertical="center"/>
    </xf>
    <xf numFmtId="1" fontId="27" fillId="3" borderId="25" xfId="0" applyNumberFormat="1" applyFont="1" applyFill="1" applyBorder="1" applyAlignment="1" applyProtection="1">
      <alignment horizontal="center" vertical="center"/>
    </xf>
    <xf numFmtId="1" fontId="27" fillId="3" borderId="0" xfId="0" applyNumberFormat="1" applyFont="1" applyFill="1" applyBorder="1" applyAlignment="1" applyProtection="1">
      <alignment horizontal="center" vertical="center"/>
    </xf>
    <xf numFmtId="1" fontId="27" fillId="3" borderId="31" xfId="0" applyNumberFormat="1" applyFont="1" applyFill="1" applyBorder="1" applyAlignment="1" applyProtection="1">
      <alignment horizontal="center" vertical="center"/>
    </xf>
    <xf numFmtId="0" fontId="29" fillId="19" borderId="106" xfId="0" applyFont="1" applyFill="1" applyBorder="1" applyAlignment="1" applyProtection="1">
      <alignment horizontal="center" vertical="center"/>
    </xf>
    <xf numFmtId="0" fontId="29" fillId="13" borderId="0" xfId="0" applyFont="1" applyFill="1" applyProtection="1"/>
    <xf numFmtId="165" fontId="27" fillId="9" borderId="25" xfId="2" applyFont="1" applyFill="1" applyBorder="1" applyProtection="1"/>
    <xf numFmtId="0" fontId="5" fillId="0" borderId="0" xfId="18" applyFont="1"/>
    <xf numFmtId="1" fontId="29" fillId="19" borderId="106" xfId="0" applyNumberFormat="1" applyFont="1" applyFill="1" applyBorder="1" applyAlignment="1" applyProtection="1">
      <alignment horizontal="center" vertical="center"/>
    </xf>
    <xf numFmtId="174" fontId="29" fillId="19" borderId="106" xfId="2" applyNumberFormat="1" applyFont="1" applyFill="1" applyBorder="1" applyAlignment="1" applyProtection="1">
      <alignment horizontal="center" vertical="center"/>
    </xf>
    <xf numFmtId="164" fontId="48" fillId="0" borderId="16" xfId="0" applyNumberFormat="1" applyFont="1" applyFill="1" applyBorder="1" applyProtection="1"/>
    <xf numFmtId="9" fontId="41" fillId="3" borderId="50" xfId="6" applyFont="1" applyFill="1" applyBorder="1" applyAlignment="1" applyProtection="1">
      <alignment horizontal="center" vertical="center"/>
    </xf>
    <xf numFmtId="164" fontId="31" fillId="10" borderId="40" xfId="0" applyNumberFormat="1" applyFont="1" applyFill="1" applyBorder="1" applyProtection="1"/>
    <xf numFmtId="164" fontId="31" fillId="10" borderId="11" xfId="0" applyNumberFormat="1" applyFont="1" applyFill="1" applyBorder="1" applyProtection="1">
      <protection locked="0"/>
    </xf>
    <xf numFmtId="169" fontId="41" fillId="9" borderId="66" xfId="0" applyNumberFormat="1" applyFont="1" applyFill="1" applyBorder="1" applyProtection="1">
      <protection locked="0"/>
    </xf>
    <xf numFmtId="9" fontId="41" fillId="2" borderId="0" xfId="6" applyFont="1" applyFill="1" applyBorder="1" applyAlignment="1" applyProtection="1">
      <alignment horizontal="left"/>
    </xf>
    <xf numFmtId="0" fontId="4" fillId="0" borderId="0" xfId="18" applyFont="1"/>
    <xf numFmtId="164" fontId="29" fillId="9" borderId="17" xfId="0" applyNumberFormat="1" applyFont="1" applyFill="1" applyBorder="1" applyProtection="1"/>
    <xf numFmtId="0" fontId="29" fillId="9" borderId="0" xfId="0" applyFont="1" applyFill="1" applyBorder="1" applyAlignment="1" applyProtection="1">
      <alignment horizontal="right" vertical="center"/>
    </xf>
    <xf numFmtId="0" fontId="40" fillId="6" borderId="0" xfId="0" applyFont="1" applyFill="1" applyBorder="1" applyAlignment="1" applyProtection="1">
      <alignment horizontal="center" vertical="center"/>
    </xf>
    <xf numFmtId="0" fontId="29" fillId="10" borderId="3" xfId="0" applyFont="1" applyFill="1" applyBorder="1" applyAlignment="1" applyProtection="1">
      <alignment horizontal="center" vertical="center" wrapText="1"/>
    </xf>
    <xf numFmtId="0" fontId="29" fillId="10" borderId="8" xfId="0" applyFont="1" applyFill="1" applyBorder="1" applyAlignment="1" applyProtection="1">
      <alignment horizontal="center" vertical="center" wrapText="1"/>
    </xf>
    <xf numFmtId="0" fontId="27" fillId="10" borderId="4" xfId="0" applyFont="1" applyFill="1" applyBorder="1" applyAlignment="1" applyProtection="1">
      <alignment horizontal="center" vertical="center" wrapText="1"/>
    </xf>
    <xf numFmtId="38" fontId="29" fillId="10" borderId="4" xfId="0" applyNumberFormat="1" applyFont="1" applyFill="1" applyBorder="1" applyAlignment="1" applyProtection="1">
      <alignment horizontal="right"/>
    </xf>
    <xf numFmtId="164" fontId="29" fillId="10" borderId="4" xfId="0" applyNumberFormat="1" applyFont="1" applyFill="1" applyBorder="1" applyAlignment="1" applyProtection="1">
      <alignment horizontal="center"/>
    </xf>
    <xf numFmtId="0" fontId="29" fillId="10" borderId="2" xfId="0" applyFont="1" applyFill="1" applyBorder="1" applyAlignment="1" applyProtection="1">
      <alignment horizontal="center" vertical="center" wrapText="1"/>
    </xf>
    <xf numFmtId="164" fontId="27" fillId="10" borderId="17" xfId="0" applyNumberFormat="1" applyFont="1" applyFill="1" applyBorder="1" applyAlignment="1" applyProtection="1">
      <alignment horizontal="center" vertical="center"/>
    </xf>
    <xf numFmtId="164" fontId="27" fillId="21" borderId="17" xfId="0" applyNumberFormat="1" applyFont="1" applyFill="1" applyBorder="1" applyAlignment="1" applyProtection="1">
      <alignment horizontal="center" vertical="center"/>
    </xf>
    <xf numFmtId="164" fontId="34" fillId="10" borderId="37" xfId="0" applyNumberFormat="1" applyFont="1" applyFill="1" applyBorder="1" applyProtection="1"/>
    <xf numFmtId="0" fontId="29" fillId="22" borderId="8" xfId="0" applyFont="1" applyFill="1" applyBorder="1" applyAlignment="1" applyProtection="1">
      <alignment horizontal="center" vertical="center" wrapText="1"/>
    </xf>
    <xf numFmtId="0" fontId="29" fillId="22" borderId="3" xfId="0" applyFont="1" applyFill="1" applyBorder="1" applyAlignment="1" applyProtection="1">
      <alignment horizontal="center" vertical="center" wrapText="1"/>
    </xf>
    <xf numFmtId="164" fontId="27" fillId="19" borderId="12" xfId="0" applyNumberFormat="1" applyFont="1" applyFill="1" applyBorder="1" applyProtection="1">
      <protection locked="0"/>
    </xf>
    <xf numFmtId="164" fontId="27" fillId="19" borderId="3" xfId="0" applyNumberFormat="1" applyFont="1" applyFill="1" applyBorder="1" applyProtection="1">
      <protection locked="0"/>
    </xf>
    <xf numFmtId="164" fontId="27" fillId="19" borderId="11" xfId="0" applyNumberFormat="1" applyFont="1" applyFill="1" applyBorder="1" applyProtection="1">
      <protection locked="0"/>
    </xf>
    <xf numFmtId="164" fontId="31" fillId="19" borderId="28" xfId="0" applyNumberFormat="1" applyFont="1" applyFill="1" applyBorder="1" applyProtection="1">
      <protection locked="0"/>
    </xf>
    <xf numFmtId="164" fontId="31" fillId="19" borderId="3" xfId="0" applyNumberFormat="1" applyFont="1" applyFill="1" applyBorder="1" applyProtection="1">
      <protection locked="0"/>
    </xf>
    <xf numFmtId="164" fontId="31" fillId="19" borderId="11" xfId="0" applyNumberFormat="1" applyFont="1" applyFill="1" applyBorder="1" applyProtection="1">
      <protection locked="0"/>
    </xf>
    <xf numFmtId="164" fontId="27" fillId="21" borderId="15" xfId="0" applyNumberFormat="1" applyFont="1" applyFill="1" applyBorder="1" applyProtection="1"/>
    <xf numFmtId="164" fontId="27" fillId="21" borderId="17" xfId="0" applyNumberFormat="1" applyFont="1" applyFill="1" applyBorder="1" applyProtection="1"/>
    <xf numFmtId="164" fontId="27" fillId="21" borderId="19" xfId="0" applyNumberFormat="1" applyFont="1" applyFill="1" applyBorder="1" applyProtection="1"/>
    <xf numFmtId="0" fontId="29" fillId="21" borderId="8" xfId="0" applyFont="1" applyFill="1" applyBorder="1" applyAlignment="1" applyProtection="1">
      <alignment horizontal="center" vertical="center" wrapText="1"/>
    </xf>
    <xf numFmtId="0" fontId="29" fillId="21" borderId="3" xfId="0" applyFont="1" applyFill="1" applyBorder="1" applyAlignment="1" applyProtection="1">
      <alignment horizontal="center" vertical="center" wrapText="1"/>
    </xf>
    <xf numFmtId="0" fontId="27" fillId="21" borderId="4" xfId="0" applyFont="1" applyFill="1" applyBorder="1" applyAlignment="1" applyProtection="1">
      <alignment horizontal="center" vertical="center" wrapText="1"/>
    </xf>
    <xf numFmtId="164" fontId="29" fillId="21" borderId="17" xfId="0" applyNumberFormat="1" applyFont="1" applyFill="1" applyBorder="1" applyProtection="1"/>
    <xf numFmtId="164" fontId="29" fillId="21" borderId="4" xfId="0" applyNumberFormat="1" applyFont="1" applyFill="1" applyBorder="1" applyAlignment="1" applyProtection="1">
      <alignment horizontal="right" vertical="center"/>
    </xf>
    <xf numFmtId="169" fontId="41" fillId="9" borderId="17" xfId="0" applyNumberFormat="1" applyFont="1" applyFill="1" applyBorder="1" applyProtection="1">
      <protection locked="0"/>
    </xf>
    <xf numFmtId="9" fontId="41" fillId="10" borderId="0" xfId="0" applyNumberFormat="1" applyFont="1" applyFill="1" applyBorder="1" applyProtection="1"/>
    <xf numFmtId="0" fontId="52" fillId="13" borderId="0" xfId="18" applyFont="1" applyFill="1"/>
    <xf numFmtId="0" fontId="0" fillId="0" borderId="0" xfId="18" applyFont="1"/>
    <xf numFmtId="0" fontId="0" fillId="17" borderId="0" xfId="18" applyFont="1" applyFill="1" applyAlignment="1">
      <alignment horizontal="center"/>
    </xf>
    <xf numFmtId="0" fontId="2" fillId="0" borderId="0" xfId="18" applyFont="1"/>
    <xf numFmtId="0" fontId="67" fillId="0" borderId="0" xfId="18" applyFont="1"/>
    <xf numFmtId="0" fontId="67" fillId="22" borderId="0" xfId="18" applyFont="1" applyFill="1"/>
    <xf numFmtId="0" fontId="52" fillId="0" borderId="0" xfId="18" applyFont="1" applyFill="1" applyAlignment="1">
      <alignment horizontal="center"/>
    </xf>
    <xf numFmtId="164" fontId="29" fillId="3" borderId="25" xfId="0" applyNumberFormat="1" applyFont="1" applyFill="1" applyBorder="1" applyProtection="1"/>
    <xf numFmtId="164" fontId="29" fillId="3" borderId="0" xfId="0" applyNumberFormat="1" applyFont="1" applyFill="1" applyBorder="1" applyProtection="1"/>
    <xf numFmtId="164" fontId="41" fillId="10" borderId="17" xfId="0" applyNumberFormat="1" applyFont="1" applyFill="1" applyBorder="1" applyProtection="1"/>
    <xf numFmtId="0" fontId="40" fillId="6" borderId="11" xfId="0" applyFont="1" applyFill="1" applyBorder="1" applyAlignment="1" applyProtection="1">
      <alignment horizontal="center" vertical="center"/>
    </xf>
    <xf numFmtId="0" fontId="40" fillId="6" borderId="0" xfId="0" applyFont="1" applyFill="1" applyBorder="1" applyAlignment="1" applyProtection="1">
      <alignment horizontal="center" vertical="center"/>
    </xf>
    <xf numFmtId="164" fontId="18" fillId="18" borderId="17" xfId="0" applyNumberFormat="1" applyFont="1" applyFill="1" applyBorder="1" applyAlignment="1" applyProtection="1"/>
    <xf numFmtId="164" fontId="36" fillId="3" borderId="25" xfId="0" applyNumberFormat="1" applyFont="1" applyFill="1" applyBorder="1" applyAlignment="1" applyProtection="1">
      <alignment horizontal="center"/>
    </xf>
    <xf numFmtId="164" fontId="36" fillId="3" borderId="0" xfId="0" applyNumberFormat="1" applyFont="1" applyFill="1" applyBorder="1" applyAlignment="1" applyProtection="1">
      <alignment horizontal="center"/>
    </xf>
    <xf numFmtId="164" fontId="36" fillId="9" borderId="0" xfId="0" applyNumberFormat="1" applyFont="1" applyFill="1" applyBorder="1" applyAlignment="1" applyProtection="1">
      <alignment horizontal="center"/>
    </xf>
    <xf numFmtId="164" fontId="27" fillId="9" borderId="60" xfId="0" applyNumberFormat="1" applyFont="1" applyFill="1" applyBorder="1" applyAlignment="1" applyProtection="1">
      <alignment horizontal="left"/>
    </xf>
    <xf numFmtId="164" fontId="27" fillId="9" borderId="15" xfId="0" applyNumberFormat="1" applyFont="1" applyFill="1" applyBorder="1" applyAlignment="1" applyProtection="1">
      <alignment horizontal="left"/>
    </xf>
    <xf numFmtId="164" fontId="27" fillId="9" borderId="17" xfId="0" applyNumberFormat="1" applyFont="1" applyFill="1" applyBorder="1" applyAlignment="1" applyProtection="1">
      <alignment horizontal="left"/>
    </xf>
    <xf numFmtId="164" fontId="29" fillId="18" borderId="17" xfId="0" applyNumberFormat="1" applyFont="1" applyFill="1" applyBorder="1" applyAlignment="1" applyProtection="1">
      <alignment horizontal="left"/>
    </xf>
    <xf numFmtId="164" fontId="27" fillId="3" borderId="15" xfId="0" applyNumberFormat="1" applyFont="1" applyFill="1" applyBorder="1" applyAlignment="1" applyProtection="1">
      <alignment horizontal="left"/>
    </xf>
    <xf numFmtId="164" fontId="27" fillId="3" borderId="17" xfId="0" applyNumberFormat="1" applyFont="1" applyFill="1" applyBorder="1" applyAlignment="1" applyProtection="1">
      <alignment horizontal="left"/>
    </xf>
    <xf numFmtId="164" fontId="27" fillId="9" borderId="19" xfId="0" applyNumberFormat="1" applyFont="1" applyFill="1" applyBorder="1" applyAlignment="1" applyProtection="1">
      <alignment horizontal="left"/>
    </xf>
    <xf numFmtId="164" fontId="18" fillId="9" borderId="80" xfId="0" applyNumberFormat="1" applyFont="1" applyFill="1" applyBorder="1" applyAlignment="1" applyProtection="1">
      <alignment horizontal="right" vertical="center"/>
    </xf>
    <xf numFmtId="164" fontId="41" fillId="21" borderId="17" xfId="0" applyNumberFormat="1" applyFont="1" applyFill="1" applyBorder="1" applyAlignment="1" applyProtection="1">
      <alignment horizontal="center" vertical="center"/>
    </xf>
    <xf numFmtId="164" fontId="41" fillId="21" borderId="17" xfId="0" applyNumberFormat="1" applyFont="1" applyFill="1" applyBorder="1" applyProtection="1"/>
    <xf numFmtId="164" fontId="41" fillId="9" borderId="17" xfId="0" applyNumberFormat="1" applyFont="1" applyFill="1" applyBorder="1" applyProtection="1"/>
    <xf numFmtId="0" fontId="68" fillId="3" borderId="0" xfId="0" applyFont="1" applyFill="1" applyBorder="1" applyAlignment="1" applyProtection="1">
      <alignment horizontal="center"/>
    </xf>
    <xf numFmtId="0" fontId="41" fillId="3" borderId="14" xfId="0" applyNumberFormat="1" applyFont="1" applyFill="1" applyBorder="1" applyAlignment="1" applyProtection="1">
      <alignment horizontal="center"/>
    </xf>
    <xf numFmtId="164" fontId="27" fillId="23" borderId="31" xfId="0" applyNumberFormat="1" applyFont="1" applyFill="1" applyBorder="1" applyProtection="1"/>
    <xf numFmtId="164" fontId="34" fillId="23" borderId="31" xfId="0" applyNumberFormat="1" applyFont="1" applyFill="1" applyBorder="1" applyProtection="1"/>
    <xf numFmtId="164" fontId="27" fillId="23" borderId="30" xfId="0" applyNumberFormat="1" applyFont="1" applyFill="1" applyBorder="1" applyProtection="1"/>
    <xf numFmtId="164" fontId="27" fillId="23" borderId="32" xfId="0" applyNumberFormat="1" applyFont="1" applyFill="1" applyBorder="1" applyProtection="1">
      <protection locked="0"/>
    </xf>
    <xf numFmtId="164" fontId="27" fillId="23" borderId="33" xfId="0" applyNumberFormat="1" applyFont="1" applyFill="1" applyBorder="1" applyProtection="1">
      <protection locked="0"/>
    </xf>
    <xf numFmtId="164" fontId="27" fillId="23" borderId="41" xfId="0" applyNumberFormat="1" applyFont="1" applyFill="1" applyBorder="1" applyProtection="1">
      <protection locked="0"/>
    </xf>
    <xf numFmtId="164" fontId="27" fillId="23" borderId="0" xfId="0" applyNumberFormat="1" applyFont="1" applyFill="1" applyBorder="1" applyProtection="1"/>
    <xf numFmtId="164" fontId="34" fillId="23" borderId="0" xfId="0" applyNumberFormat="1" applyFont="1" applyFill="1" applyBorder="1" applyProtection="1"/>
    <xf numFmtId="164" fontId="27" fillId="23" borderId="20" xfId="0" applyNumberFormat="1" applyFont="1" applyFill="1" applyBorder="1" applyProtection="1"/>
    <xf numFmtId="164" fontId="27" fillId="23" borderId="28" xfId="0" applyNumberFormat="1" applyFont="1" applyFill="1" applyBorder="1" applyProtection="1">
      <protection locked="0"/>
    </xf>
    <xf numFmtId="164" fontId="27" fillId="23" borderId="12" xfId="0" applyNumberFormat="1" applyFont="1" applyFill="1" applyBorder="1" applyProtection="1">
      <protection locked="0"/>
    </xf>
    <xf numFmtId="164" fontId="27" fillId="23" borderId="11" xfId="0" applyNumberFormat="1" applyFont="1" applyFill="1" applyBorder="1" applyProtection="1">
      <protection locked="0"/>
    </xf>
    <xf numFmtId="164" fontId="27" fillId="23" borderId="4" xfId="0" applyNumberFormat="1" applyFont="1" applyFill="1" applyBorder="1" applyProtection="1">
      <protection locked="0"/>
    </xf>
    <xf numFmtId="164" fontId="27" fillId="3" borderId="31" xfId="0" applyNumberFormat="1" applyFont="1" applyFill="1" applyBorder="1" applyProtection="1"/>
    <xf numFmtId="164" fontId="34" fillId="3" borderId="31" xfId="0" applyNumberFormat="1" applyFont="1" applyFill="1" applyBorder="1" applyProtection="1"/>
    <xf numFmtId="164" fontId="27" fillId="3" borderId="30" xfId="0" applyNumberFormat="1" applyFont="1" applyFill="1" applyBorder="1" applyProtection="1"/>
    <xf numFmtId="164" fontId="27" fillId="0" borderId="32" xfId="0" applyNumberFormat="1" applyFont="1" applyFill="1" applyBorder="1" applyProtection="1">
      <protection locked="0"/>
    </xf>
    <xf numFmtId="164" fontId="27" fillId="0" borderId="33" xfId="0" applyNumberFormat="1" applyFont="1" applyFill="1" applyBorder="1" applyProtection="1">
      <protection locked="0"/>
    </xf>
    <xf numFmtId="164" fontId="27" fillId="0" borderId="4" xfId="0" applyNumberFormat="1" applyFont="1" applyFill="1" applyBorder="1" applyProtection="1">
      <protection locked="0"/>
    </xf>
    <xf numFmtId="164" fontId="27" fillId="0" borderId="41" xfId="0" applyNumberFormat="1" applyFont="1" applyFill="1" applyBorder="1" applyProtection="1">
      <protection locked="0"/>
    </xf>
    <xf numFmtId="164" fontId="31" fillId="10" borderId="32" xfId="0" applyNumberFormat="1" applyFont="1" applyFill="1" applyBorder="1" applyProtection="1">
      <protection locked="0"/>
    </xf>
    <xf numFmtId="164" fontId="31" fillId="10" borderId="4" xfId="0" applyNumberFormat="1" applyFont="1" applyFill="1" applyBorder="1" applyProtection="1">
      <protection locked="0"/>
    </xf>
    <xf numFmtId="164" fontId="31" fillId="10" borderId="44" xfId="0" applyNumberFormat="1" applyFont="1" applyFill="1" applyBorder="1" applyProtection="1">
      <protection locked="0"/>
    </xf>
    <xf numFmtId="164" fontId="29" fillId="9" borderId="0" xfId="0" applyNumberFormat="1" applyFont="1" applyFill="1" applyBorder="1" applyProtection="1"/>
    <xf numFmtId="164" fontId="29" fillId="3" borderId="31" xfId="0" applyNumberFormat="1" applyFont="1" applyFill="1" applyBorder="1" applyProtection="1"/>
    <xf numFmtId="164" fontId="29" fillId="23" borderId="0" xfId="0" applyNumberFormat="1" applyFont="1" applyFill="1" applyBorder="1" applyProtection="1"/>
    <xf numFmtId="164" fontId="29" fillId="23" borderId="31" xfId="0" applyNumberFormat="1" applyFont="1" applyFill="1" applyBorder="1" applyProtection="1"/>
    <xf numFmtId="164" fontId="29" fillId="21" borderId="0" xfId="0" applyNumberFormat="1" applyFont="1" applyFill="1" applyBorder="1" applyProtection="1"/>
    <xf numFmtId="164" fontId="29" fillId="18" borderId="0" xfId="0" applyNumberFormat="1" applyFont="1" applyFill="1" applyBorder="1" applyProtection="1"/>
    <xf numFmtId="164" fontId="27" fillId="23" borderId="14" xfId="0" applyNumberFormat="1" applyFont="1" applyFill="1" applyBorder="1" applyProtection="1"/>
    <xf numFmtId="165" fontId="55" fillId="23" borderId="0" xfId="2" applyFont="1" applyFill="1" applyBorder="1" applyAlignment="1" applyProtection="1">
      <alignment horizontal="right" vertical="center"/>
    </xf>
    <xf numFmtId="165" fontId="27" fillId="23" borderId="31" xfId="2" applyFont="1" applyFill="1" applyBorder="1" applyProtection="1"/>
    <xf numFmtId="165" fontId="27" fillId="23" borderId="0" xfId="2" applyFont="1" applyFill="1" applyBorder="1" applyProtection="1"/>
    <xf numFmtId="165" fontId="27" fillId="23" borderId="28" xfId="2" applyFont="1" applyFill="1" applyBorder="1" applyProtection="1"/>
    <xf numFmtId="165" fontId="27" fillId="23" borderId="12" xfId="2" applyFont="1" applyFill="1" applyBorder="1" applyProtection="1"/>
    <xf numFmtId="165" fontId="27" fillId="23" borderId="3" xfId="2" applyFont="1" applyFill="1" applyBorder="1" applyProtection="1"/>
    <xf numFmtId="165" fontId="27" fillId="23" borderId="11" xfId="2" applyFont="1" applyFill="1" applyBorder="1" applyProtection="1"/>
    <xf numFmtId="164" fontId="41" fillId="0" borderId="16" xfId="0" applyNumberFormat="1" applyFont="1" applyFill="1" applyBorder="1" applyProtection="1">
      <protection locked="0"/>
    </xf>
    <xf numFmtId="164" fontId="48" fillId="0" borderId="17" xfId="0" applyNumberFormat="1" applyFont="1" applyFill="1" applyBorder="1" applyProtection="1">
      <protection locked="0"/>
    </xf>
    <xf numFmtId="0" fontId="29" fillId="3" borderId="29" xfId="0" applyNumberFormat="1" applyFont="1" applyFill="1" applyBorder="1" applyAlignment="1" applyProtection="1">
      <alignment horizontal="center"/>
    </xf>
    <xf numFmtId="9" fontId="41" fillId="2" borderId="0" xfId="6" applyFont="1" applyFill="1" applyBorder="1" applyAlignment="1" applyProtection="1">
      <alignment horizontal="center"/>
    </xf>
    <xf numFmtId="9" fontId="41" fillId="2" borderId="0" xfId="0" applyNumberFormat="1" applyFont="1" applyFill="1" applyBorder="1" applyAlignment="1" applyProtection="1">
      <alignment horizontal="center"/>
    </xf>
    <xf numFmtId="165" fontId="30" fillId="3" borderId="50" xfId="2" applyFont="1" applyFill="1" applyBorder="1" applyProtection="1"/>
    <xf numFmtId="9" fontId="41" fillId="2" borderId="0" xfId="0" applyNumberFormat="1" applyFont="1" applyFill="1" applyBorder="1" applyAlignment="1" applyProtection="1">
      <alignment horizontal="left"/>
    </xf>
    <xf numFmtId="164" fontId="48" fillId="0" borderId="18" xfId="0" applyNumberFormat="1" applyFont="1" applyFill="1" applyBorder="1" applyProtection="1"/>
    <xf numFmtId="164" fontId="48" fillId="0" borderId="19" xfId="0" applyNumberFormat="1" applyFont="1" applyFill="1" applyBorder="1" applyProtection="1"/>
    <xf numFmtId="164" fontId="48" fillId="10" borderId="17" xfId="0" applyNumberFormat="1" applyFont="1" applyFill="1" applyBorder="1" applyProtection="1"/>
    <xf numFmtId="0" fontId="41" fillId="3" borderId="0" xfId="0" applyFont="1" applyFill="1" applyBorder="1" applyProtection="1"/>
    <xf numFmtId="174" fontId="69" fillId="3" borderId="0" xfId="3" applyNumberFormat="1" applyFont="1" applyFill="1" applyBorder="1" applyProtection="1"/>
    <xf numFmtId="164" fontId="48" fillId="21" borderId="17" xfId="0" applyNumberFormat="1" applyFont="1" applyFill="1" applyBorder="1" applyProtection="1"/>
    <xf numFmtId="164" fontId="29" fillId="18" borderId="19" xfId="0" applyNumberFormat="1" applyFont="1" applyFill="1" applyBorder="1" applyAlignment="1" applyProtection="1">
      <alignment horizontal="left"/>
    </xf>
    <xf numFmtId="38" fontId="18" fillId="18" borderId="19" xfId="0" applyNumberFormat="1" applyFont="1" applyFill="1" applyBorder="1" applyAlignment="1" applyProtection="1">
      <alignment horizontal="right"/>
    </xf>
    <xf numFmtId="164" fontId="18" fillId="18" borderId="19" xfId="0" applyNumberFormat="1" applyFont="1" applyFill="1" applyBorder="1" applyAlignment="1" applyProtection="1"/>
    <xf numFmtId="164" fontId="18" fillId="18" borderId="17" xfId="0" applyNumberFormat="1" applyFont="1" applyFill="1" applyBorder="1" applyAlignment="1" applyProtection="1">
      <alignment horizontal="center"/>
    </xf>
    <xf numFmtId="164" fontId="18" fillId="18" borderId="19" xfId="0" applyNumberFormat="1" applyFont="1" applyFill="1" applyBorder="1" applyAlignment="1" applyProtection="1">
      <alignment horizontal="center"/>
    </xf>
    <xf numFmtId="164" fontId="18" fillId="18" borderId="19" xfId="0" applyNumberFormat="1" applyFont="1" applyFill="1" applyBorder="1" applyProtection="1"/>
    <xf numFmtId="164" fontId="18" fillId="18" borderId="91" xfId="0" applyNumberFormat="1" applyFont="1" applyFill="1" applyBorder="1" applyAlignment="1" applyProtection="1">
      <alignment horizontal="right" vertical="center"/>
    </xf>
    <xf numFmtId="164" fontId="15" fillId="9" borderId="77" xfId="0" applyNumberFormat="1" applyFont="1" applyFill="1" applyBorder="1" applyAlignment="1" applyProtection="1">
      <alignment horizontal="center"/>
    </xf>
    <xf numFmtId="164" fontId="15" fillId="9" borderId="110" xfId="0" applyNumberFormat="1" applyFont="1" applyFill="1" applyBorder="1" applyProtection="1"/>
    <xf numFmtId="164" fontId="15" fillId="9" borderId="111" xfId="0" applyNumberFormat="1" applyFont="1" applyFill="1" applyBorder="1" applyAlignment="1" applyProtection="1"/>
    <xf numFmtId="164" fontId="29" fillId="18" borderId="15" xfId="0" applyNumberFormat="1" applyFont="1" applyFill="1" applyBorder="1" applyAlignment="1" applyProtection="1">
      <alignment horizontal="left"/>
    </xf>
    <xf numFmtId="38" fontId="18" fillId="18" borderId="15" xfId="0" applyNumberFormat="1" applyFont="1" applyFill="1" applyBorder="1" applyAlignment="1" applyProtection="1">
      <alignment horizontal="right"/>
    </xf>
    <xf numFmtId="164" fontId="18" fillId="18" borderId="15" xfId="0" applyNumberFormat="1" applyFont="1" applyFill="1" applyBorder="1" applyAlignment="1" applyProtection="1"/>
    <xf numFmtId="164" fontId="18" fillId="18" borderId="15" xfId="0" applyNumberFormat="1" applyFont="1" applyFill="1" applyBorder="1" applyAlignment="1" applyProtection="1">
      <alignment horizontal="center"/>
    </xf>
    <xf numFmtId="164" fontId="18" fillId="18" borderId="15" xfId="0" applyNumberFormat="1" applyFont="1" applyFill="1" applyBorder="1" applyProtection="1"/>
    <xf numFmtId="164" fontId="18" fillId="18" borderId="80" xfId="0" applyNumberFormat="1" applyFont="1" applyFill="1" applyBorder="1" applyAlignment="1" applyProtection="1">
      <alignment horizontal="right" vertical="center"/>
    </xf>
    <xf numFmtId="0" fontId="70" fillId="10" borderId="106" xfId="0" applyFont="1" applyFill="1" applyBorder="1" applyAlignment="1" applyProtection="1">
      <alignment vertical="center"/>
    </xf>
    <xf numFmtId="164" fontId="71" fillId="10" borderId="106" xfId="0" applyNumberFormat="1" applyFont="1" applyFill="1" applyBorder="1" applyProtection="1"/>
    <xf numFmtId="164" fontId="70" fillId="10" borderId="106" xfId="0" applyNumberFormat="1" applyFont="1" applyFill="1" applyBorder="1" applyProtection="1"/>
    <xf numFmtId="0" fontId="70" fillId="3" borderId="106" xfId="0" applyFont="1" applyFill="1" applyBorder="1" applyAlignment="1" applyProtection="1">
      <alignment vertical="center"/>
    </xf>
    <xf numFmtId="164" fontId="71" fillId="3" borderId="106" xfId="0" applyNumberFormat="1" applyFont="1" applyFill="1" applyBorder="1" applyProtection="1"/>
    <xf numFmtId="164" fontId="70" fillId="3" borderId="106" xfId="0" applyNumberFormat="1" applyFont="1" applyFill="1" applyBorder="1" applyProtection="1"/>
    <xf numFmtId="0" fontId="71" fillId="3" borderId="106" xfId="0" applyFont="1" applyFill="1" applyBorder="1" applyProtection="1"/>
    <xf numFmtId="0" fontId="70" fillId="3" borderId="106" xfId="0" applyFont="1" applyFill="1" applyBorder="1" applyProtection="1"/>
    <xf numFmtId="0" fontId="70" fillId="9" borderId="0" xfId="0" applyFont="1" applyFill="1" applyBorder="1" applyAlignment="1" applyProtection="1">
      <alignment vertical="center"/>
    </xf>
    <xf numFmtId="164" fontId="71" fillId="9" borderId="0" xfId="0" applyNumberFormat="1" applyFont="1" applyFill="1" applyBorder="1" applyProtection="1"/>
    <xf numFmtId="164" fontId="70" fillId="9" borderId="0" xfId="0" applyNumberFormat="1" applyFont="1" applyFill="1" applyBorder="1" applyProtection="1"/>
    <xf numFmtId="164" fontId="29" fillId="18" borderId="106" xfId="0" applyNumberFormat="1" applyFont="1" applyFill="1" applyBorder="1" applyAlignment="1" applyProtection="1"/>
    <xf numFmtId="0" fontId="71" fillId="18" borderId="106" xfId="0" applyFont="1" applyFill="1" applyBorder="1" applyProtection="1"/>
    <xf numFmtId="164" fontId="71" fillId="18" borderId="106" xfId="0" applyNumberFormat="1" applyFont="1" applyFill="1" applyBorder="1" applyProtection="1"/>
    <xf numFmtId="164" fontId="29" fillId="19" borderId="106" xfId="0" applyNumberFormat="1" applyFont="1" applyFill="1" applyBorder="1" applyAlignment="1" applyProtection="1"/>
    <xf numFmtId="0" fontId="71" fillId="19" borderId="106" xfId="0" applyFont="1" applyFill="1" applyBorder="1" applyProtection="1"/>
    <xf numFmtId="164" fontId="71" fillId="19" borderId="106" xfId="0" applyNumberFormat="1" applyFont="1" applyFill="1" applyBorder="1" applyProtection="1"/>
    <xf numFmtId="164" fontId="29" fillId="3" borderId="106" xfId="0" applyNumberFormat="1" applyFont="1" applyFill="1" applyBorder="1" applyAlignment="1" applyProtection="1"/>
    <xf numFmtId="164" fontId="29" fillId="20" borderId="106" xfId="0" applyNumberFormat="1" applyFont="1" applyFill="1" applyBorder="1" applyAlignment="1" applyProtection="1"/>
    <xf numFmtId="0" fontId="71" fillId="20" borderId="106" xfId="0" applyFont="1" applyFill="1" applyBorder="1" applyProtection="1"/>
    <xf numFmtId="164" fontId="71" fillId="20" borderId="106" xfId="0" applyNumberFormat="1" applyFont="1" applyFill="1" applyBorder="1" applyProtection="1"/>
    <xf numFmtId="0" fontId="70" fillId="3" borderId="0" xfId="0" applyFont="1" applyFill="1" applyBorder="1" applyAlignment="1" applyProtection="1">
      <alignment vertical="center"/>
    </xf>
    <xf numFmtId="0" fontId="71" fillId="3" borderId="0" xfId="0" applyFont="1" applyFill="1" applyBorder="1" applyProtection="1"/>
    <xf numFmtId="164" fontId="71" fillId="3" borderId="0" xfId="0" applyNumberFormat="1" applyFont="1" applyFill="1" applyBorder="1" applyProtection="1"/>
    <xf numFmtId="164" fontId="29" fillId="11" borderId="67" xfId="0" applyNumberFormat="1" applyFont="1" applyFill="1" applyBorder="1" applyAlignment="1" applyProtection="1">
      <alignment horizontal="right" vertical="center"/>
    </xf>
    <xf numFmtId="0" fontId="71" fillId="11" borderId="66" xfId="0" applyFont="1" applyFill="1" applyBorder="1" applyAlignment="1" applyProtection="1">
      <alignment vertical="center"/>
    </xf>
    <xf numFmtId="0" fontId="71" fillId="11" borderId="66" xfId="0" applyFont="1" applyFill="1" applyBorder="1" applyProtection="1"/>
    <xf numFmtId="0" fontId="71" fillId="11" borderId="71" xfId="0" applyFont="1" applyFill="1" applyBorder="1" applyProtection="1"/>
    <xf numFmtId="0" fontId="71" fillId="11" borderId="114" xfId="0" applyFont="1" applyFill="1" applyBorder="1" applyProtection="1"/>
    <xf numFmtId="0" fontId="70" fillId="11" borderId="71" xfId="0" applyFont="1" applyFill="1" applyBorder="1" applyProtection="1"/>
    <xf numFmtId="0" fontId="29" fillId="3" borderId="21" xfId="0" applyFont="1" applyFill="1" applyBorder="1" applyAlignment="1" applyProtection="1">
      <alignment horizontal="right" vertical="center"/>
    </xf>
    <xf numFmtId="0" fontId="71" fillId="3" borderId="21" xfId="0" applyFont="1" applyFill="1" applyBorder="1" applyAlignment="1" applyProtection="1">
      <alignment vertical="center"/>
    </xf>
    <xf numFmtId="0" fontId="71" fillId="3" borderId="21" xfId="0" applyFont="1" applyFill="1" applyBorder="1" applyProtection="1"/>
    <xf numFmtId="0" fontId="70" fillId="3" borderId="21" xfId="0" applyFont="1" applyFill="1" applyBorder="1" applyProtection="1"/>
    <xf numFmtId="164" fontId="39" fillId="24" borderId="112" xfId="0" applyNumberFormat="1" applyFont="1" applyFill="1" applyBorder="1" applyAlignment="1" applyProtection="1">
      <alignment horizontal="right" vertical="center"/>
    </xf>
    <xf numFmtId="0" fontId="73" fillId="24" borderId="87" xfId="0" applyFont="1" applyFill="1" applyBorder="1" applyAlignment="1" applyProtection="1">
      <alignment vertical="center"/>
    </xf>
    <xf numFmtId="0" fontId="73" fillId="24" borderId="87" xfId="0" applyFont="1" applyFill="1" applyBorder="1" applyProtection="1"/>
    <xf numFmtId="0" fontId="73" fillId="24" borderId="113" xfId="0" applyFont="1" applyFill="1" applyBorder="1" applyProtection="1"/>
    <xf numFmtId="0" fontId="72" fillId="24" borderId="113" xfId="0" applyFont="1" applyFill="1" applyBorder="1" applyProtection="1"/>
    <xf numFmtId="164" fontId="29" fillId="25" borderId="63" xfId="0" applyNumberFormat="1" applyFont="1" applyFill="1" applyBorder="1" applyAlignment="1" applyProtection="1">
      <alignment horizontal="right" vertical="center"/>
    </xf>
    <xf numFmtId="0" fontId="71" fillId="25" borderId="17" xfId="0" applyFont="1" applyFill="1" applyBorder="1" applyAlignment="1" applyProtection="1">
      <alignment vertical="center"/>
    </xf>
    <xf numFmtId="0" fontId="71" fillId="25" borderId="17" xfId="0" applyFont="1" applyFill="1" applyBorder="1" applyProtection="1"/>
    <xf numFmtId="0" fontId="71" fillId="25" borderId="49" xfId="0" applyFont="1" applyFill="1" applyBorder="1" applyProtection="1"/>
    <xf numFmtId="0" fontId="71" fillId="25" borderId="64" xfId="0" applyFont="1" applyFill="1" applyBorder="1" applyProtection="1"/>
    <xf numFmtId="0" fontId="70" fillId="25" borderId="49" xfId="0" applyFont="1" applyFill="1" applyBorder="1" applyProtection="1"/>
    <xf numFmtId="164" fontId="29" fillId="26" borderId="63" xfId="0" applyNumberFormat="1" applyFont="1" applyFill="1" applyBorder="1" applyAlignment="1" applyProtection="1">
      <alignment horizontal="right" vertical="center"/>
    </xf>
    <xf numFmtId="0" fontId="71" fillId="26" borderId="17" xfId="0" applyFont="1" applyFill="1" applyBorder="1" applyAlignment="1" applyProtection="1">
      <alignment vertical="center"/>
    </xf>
    <xf numFmtId="0" fontId="71" fillId="26" borderId="17" xfId="0" applyFont="1" applyFill="1" applyBorder="1" applyProtection="1"/>
    <xf numFmtId="0" fontId="71" fillId="26" borderId="49" xfId="0" applyFont="1" applyFill="1" applyBorder="1" applyProtection="1"/>
    <xf numFmtId="0" fontId="71" fillId="26" borderId="64" xfId="0" applyFont="1" applyFill="1" applyBorder="1" applyProtection="1"/>
    <xf numFmtId="0" fontId="70" fillId="26" borderId="49" xfId="0" applyFont="1" applyFill="1" applyBorder="1" applyProtection="1"/>
    <xf numFmtId="0" fontId="29" fillId="19" borderId="43" xfId="0" applyFont="1" applyFill="1" applyBorder="1" applyAlignment="1" applyProtection="1">
      <alignment horizontal="right" vertical="center"/>
    </xf>
    <xf numFmtId="0" fontId="71" fillId="19" borderId="42" xfId="0" applyFont="1" applyFill="1" applyBorder="1" applyAlignment="1" applyProtection="1">
      <alignment vertical="center"/>
    </xf>
    <xf numFmtId="0" fontId="71" fillId="19" borderId="83" xfId="0" applyFont="1" applyFill="1" applyBorder="1" applyAlignment="1" applyProtection="1">
      <alignment vertical="center"/>
    </xf>
    <xf numFmtId="0" fontId="71" fillId="19" borderId="105" xfId="0" applyFont="1" applyFill="1" applyBorder="1" applyAlignment="1" applyProtection="1">
      <alignment vertical="center"/>
    </xf>
    <xf numFmtId="0" fontId="70" fillId="19" borderId="83" xfId="0" applyFont="1" applyFill="1" applyBorder="1" applyAlignment="1" applyProtection="1">
      <alignment vertical="center"/>
    </xf>
    <xf numFmtId="164" fontId="10" fillId="3" borderId="0" xfId="0" applyNumberFormat="1" applyFont="1" applyFill="1" applyBorder="1" applyAlignment="1" applyProtection="1">
      <alignment horizontal="center" vertical="center"/>
    </xf>
    <xf numFmtId="0" fontId="29" fillId="2" borderId="53" xfId="0" applyFont="1" applyFill="1" applyBorder="1" applyAlignment="1" applyProtection="1">
      <alignment horizontal="center" vertical="center"/>
    </xf>
    <xf numFmtId="0" fontId="29" fillId="2" borderId="16" xfId="0" applyFont="1" applyFill="1" applyBorder="1" applyAlignment="1" applyProtection="1">
      <alignment horizontal="center" vertical="center"/>
    </xf>
    <xf numFmtId="0" fontId="29" fillId="14" borderId="69" xfId="0" applyFont="1" applyFill="1" applyBorder="1" applyAlignment="1" applyProtection="1">
      <alignment horizontal="center" vertical="center"/>
    </xf>
    <xf numFmtId="0" fontId="29" fillId="2" borderId="54" xfId="0" applyFont="1" applyFill="1" applyBorder="1" applyAlignment="1" applyProtection="1">
      <alignment horizontal="center" vertical="center"/>
    </xf>
    <xf numFmtId="0" fontId="29" fillId="10" borderId="69" xfId="0" applyFont="1" applyFill="1" applyBorder="1" applyAlignment="1" applyProtection="1">
      <alignment horizontal="center" vertical="center"/>
    </xf>
    <xf numFmtId="0" fontId="29" fillId="2" borderId="68" xfId="0" applyFont="1" applyFill="1" applyBorder="1" applyAlignment="1" applyProtection="1">
      <alignment horizontal="center" vertical="center"/>
    </xf>
    <xf numFmtId="164" fontId="41" fillId="3" borderId="50" xfId="0" applyNumberFormat="1" applyFont="1" applyFill="1" applyBorder="1" applyProtection="1"/>
    <xf numFmtId="164" fontId="29" fillId="9" borderId="31" xfId="0" applyNumberFormat="1" applyFont="1" applyFill="1" applyBorder="1" applyProtection="1"/>
    <xf numFmtId="164" fontId="27" fillId="9" borderId="20" xfId="0" applyNumberFormat="1" applyFont="1" applyFill="1" applyBorder="1" applyProtection="1"/>
    <xf numFmtId="164" fontId="27" fillId="9" borderId="28" xfId="0" applyNumberFormat="1" applyFont="1" applyFill="1" applyBorder="1" applyProtection="1">
      <protection locked="0"/>
    </xf>
    <xf numFmtId="164" fontId="27" fillId="9" borderId="12" xfId="0" applyNumberFormat="1" applyFont="1" applyFill="1" applyBorder="1" applyProtection="1">
      <protection locked="0"/>
    </xf>
    <xf numFmtId="164" fontId="27" fillId="9" borderId="11" xfId="0" applyNumberFormat="1" applyFont="1" applyFill="1" applyBorder="1" applyProtection="1">
      <protection locked="0"/>
    </xf>
    <xf numFmtId="0" fontId="41" fillId="23" borderId="14" xfId="0" applyNumberFormat="1" applyFont="1" applyFill="1" applyBorder="1" applyAlignment="1" applyProtection="1">
      <alignment horizontal="center"/>
    </xf>
    <xf numFmtId="0" fontId="29" fillId="21" borderId="14" xfId="0" applyNumberFormat="1" applyFont="1" applyFill="1" applyBorder="1" applyAlignment="1" applyProtection="1">
      <alignment horizontal="center"/>
    </xf>
    <xf numFmtId="0" fontId="29" fillId="18" borderId="14" xfId="0" applyNumberFormat="1" applyFont="1" applyFill="1" applyBorder="1" applyAlignment="1" applyProtection="1">
      <alignment horizontal="center"/>
    </xf>
    <xf numFmtId="0" fontId="27" fillId="4" borderId="29" xfId="0" applyNumberFormat="1" applyFont="1" applyFill="1" applyBorder="1" applyAlignment="1" applyProtection="1">
      <alignment horizontal="center"/>
    </xf>
    <xf numFmtId="164" fontId="27" fillId="9" borderId="29" xfId="0" applyNumberFormat="1" applyFont="1" applyFill="1" applyBorder="1" applyProtection="1"/>
    <xf numFmtId="164" fontId="27" fillId="9" borderId="31" xfId="0" applyNumberFormat="1" applyFont="1" applyFill="1" applyBorder="1" applyProtection="1"/>
    <xf numFmtId="164" fontId="34" fillId="9" borderId="31" xfId="0" applyNumberFormat="1" applyFont="1" applyFill="1" applyBorder="1" applyProtection="1"/>
    <xf numFmtId="165" fontId="55" fillId="3" borderId="31" xfId="2" applyFont="1" applyFill="1" applyBorder="1" applyAlignment="1" applyProtection="1">
      <alignment horizontal="right" vertical="center"/>
    </xf>
    <xf numFmtId="165" fontId="27" fillId="9" borderId="31" xfId="2" applyFont="1" applyFill="1" applyBorder="1" applyProtection="1"/>
    <xf numFmtId="165" fontId="27" fillId="0" borderId="32" xfId="2" applyFont="1" applyFill="1" applyBorder="1" applyProtection="1"/>
    <xf numFmtId="165" fontId="27" fillId="0" borderId="33" xfId="2" applyFont="1" applyFill="1" applyBorder="1" applyProtection="1"/>
    <xf numFmtId="165" fontId="27" fillId="0" borderId="4" xfId="2" applyFont="1" applyFill="1" applyBorder="1" applyProtection="1"/>
    <xf numFmtId="165" fontId="27" fillId="9" borderId="4" xfId="2" applyFont="1" applyFill="1" applyBorder="1" applyProtection="1"/>
    <xf numFmtId="165" fontId="27" fillId="8" borderId="41" xfId="2" applyFont="1" applyFill="1" applyBorder="1" applyProtection="1"/>
    <xf numFmtId="165" fontId="27" fillId="9" borderId="33" xfId="2" applyFont="1" applyFill="1" applyBorder="1" applyProtection="1"/>
    <xf numFmtId="165" fontId="27" fillId="0" borderId="41" xfId="2" applyFont="1" applyFill="1" applyBorder="1" applyProtection="1"/>
    <xf numFmtId="164" fontId="27" fillId="23" borderId="29" xfId="0" applyNumberFormat="1" applyFont="1" applyFill="1" applyBorder="1" applyProtection="1"/>
    <xf numFmtId="165" fontId="27" fillId="23" borderId="32" xfId="2" applyFont="1" applyFill="1" applyBorder="1" applyProtection="1"/>
    <xf numFmtId="165" fontId="27" fillId="23" borderId="33" xfId="2" applyFont="1" applyFill="1" applyBorder="1" applyProtection="1"/>
    <xf numFmtId="165" fontId="27" fillId="23" borderId="4" xfId="2" applyFont="1" applyFill="1" applyBorder="1" applyProtection="1"/>
    <xf numFmtId="165" fontId="27" fillId="23" borderId="41" xfId="2" applyFont="1" applyFill="1" applyBorder="1" applyProtection="1"/>
    <xf numFmtId="165" fontId="27" fillId="21" borderId="4" xfId="2" applyFont="1" applyFill="1" applyBorder="1" applyProtection="1"/>
    <xf numFmtId="165" fontId="27" fillId="21" borderId="41" xfId="2" applyFont="1" applyFill="1" applyBorder="1" applyProtection="1"/>
    <xf numFmtId="164" fontId="34" fillId="10" borderId="28" xfId="0" applyNumberFormat="1" applyFont="1" applyFill="1" applyBorder="1" applyProtection="1">
      <protection locked="0"/>
    </xf>
    <xf numFmtId="164" fontId="34" fillId="10" borderId="3" xfId="0" applyNumberFormat="1" applyFont="1" applyFill="1" applyBorder="1" applyProtection="1">
      <protection locked="0"/>
    </xf>
    <xf numFmtId="164" fontId="34" fillId="10" borderId="72" xfId="0" applyNumberFormat="1" applyFont="1" applyFill="1" applyBorder="1" applyProtection="1">
      <protection locked="0"/>
    </xf>
    <xf numFmtId="164" fontId="34" fillId="10" borderId="32" xfId="0" applyNumberFormat="1" applyFont="1" applyFill="1" applyBorder="1" applyProtection="1">
      <protection locked="0"/>
    </xf>
    <xf numFmtId="164" fontId="34" fillId="10" borderId="4" xfId="0" applyNumberFormat="1" applyFont="1" applyFill="1" applyBorder="1" applyProtection="1">
      <protection locked="0"/>
    </xf>
    <xf numFmtId="164" fontId="34" fillId="10" borderId="44" xfId="0" applyNumberFormat="1" applyFont="1" applyFill="1" applyBorder="1" applyProtection="1">
      <protection locked="0"/>
    </xf>
    <xf numFmtId="164" fontId="29" fillId="21" borderId="106" xfId="0" applyNumberFormat="1" applyFont="1" applyFill="1" applyBorder="1" applyProtection="1"/>
    <xf numFmtId="174" fontId="27" fillId="21" borderId="106" xfId="2" applyNumberFormat="1" applyFont="1" applyFill="1" applyBorder="1" applyAlignment="1" applyProtection="1">
      <alignment horizontal="center" vertical="center"/>
    </xf>
    <xf numFmtId="164" fontId="29" fillId="27" borderId="106" xfId="0" applyNumberFormat="1" applyFont="1" applyFill="1" applyBorder="1" applyProtection="1"/>
    <xf numFmtId="0" fontId="27" fillId="27" borderId="0" xfId="0" applyFont="1" applyFill="1" applyProtection="1"/>
    <xf numFmtId="164" fontId="29" fillId="28" borderId="106" xfId="0" applyNumberFormat="1" applyFont="1" applyFill="1" applyBorder="1" applyProtection="1"/>
    <xf numFmtId="174" fontId="27" fillId="28" borderId="106" xfId="2" applyNumberFormat="1" applyFont="1" applyFill="1" applyBorder="1" applyAlignment="1" applyProtection="1">
      <alignment horizontal="center" vertical="center"/>
    </xf>
    <xf numFmtId="174" fontId="27" fillId="27" borderId="106" xfId="2" applyNumberFormat="1" applyFont="1" applyFill="1" applyBorder="1" applyAlignment="1" applyProtection="1">
      <alignment horizontal="center" vertical="center"/>
    </xf>
    <xf numFmtId="0" fontId="29" fillId="9" borderId="0" xfId="0" applyFont="1" applyFill="1" applyBorder="1" applyAlignment="1" applyProtection="1">
      <alignment horizontal="center" vertical="center"/>
    </xf>
    <xf numFmtId="0" fontId="38" fillId="9" borderId="0" xfId="0" applyFont="1" applyFill="1" applyBorder="1" applyAlignment="1" applyProtection="1">
      <alignment horizontal="center" vertical="center"/>
    </xf>
    <xf numFmtId="0" fontId="38" fillId="2" borderId="16" xfId="0" applyFont="1" applyFill="1" applyBorder="1" applyAlignment="1" applyProtection="1">
      <alignment horizontal="center" vertical="center"/>
    </xf>
    <xf numFmtId="0" fontId="27" fillId="15" borderId="0" xfId="0" applyFont="1" applyFill="1" applyBorder="1" applyProtection="1"/>
    <xf numFmtId="0" fontId="27" fillId="0" borderId="5" xfId="5" applyFont="1" applyFill="1" applyBorder="1" applyAlignment="1" applyProtection="1">
      <alignment horizontal="center"/>
    </xf>
    <xf numFmtId="0" fontId="27" fillId="2" borderId="5" xfId="5" applyFont="1" applyFill="1" applyBorder="1" applyAlignment="1" applyProtection="1">
      <alignment horizontal="left"/>
    </xf>
    <xf numFmtId="0" fontId="27" fillId="2" borderId="50" xfId="5" applyFont="1" applyFill="1" applyBorder="1" applyProtection="1"/>
    <xf numFmtId="164" fontId="27" fillId="14" borderId="50" xfId="5" applyNumberFormat="1" applyFont="1" applyFill="1" applyBorder="1" applyProtection="1"/>
    <xf numFmtId="0" fontId="27" fillId="14" borderId="50" xfId="5" applyFont="1" applyFill="1" applyBorder="1" applyProtection="1"/>
    <xf numFmtId="0" fontId="33" fillId="14" borderId="50" xfId="5" applyFont="1" applyFill="1" applyBorder="1" applyProtection="1"/>
    <xf numFmtId="164" fontId="31" fillId="14" borderId="50" xfId="5" applyNumberFormat="1" applyFont="1" applyFill="1" applyBorder="1" applyProtection="1"/>
    <xf numFmtId="0" fontId="27" fillId="11" borderId="5" xfId="5" applyFont="1" applyFill="1" applyBorder="1" applyAlignment="1" applyProtection="1">
      <alignment horizontal="center"/>
    </xf>
    <xf numFmtId="3" fontId="27" fillId="11" borderId="50" xfId="5" applyNumberFormat="1" applyFont="1" applyFill="1" applyBorder="1" applyAlignment="1" applyProtection="1">
      <alignment horizontal="right" vertical="center"/>
    </xf>
    <xf numFmtId="3" fontId="27" fillId="11" borderId="50" xfId="5" applyNumberFormat="1" applyFont="1" applyFill="1" applyBorder="1" applyProtection="1"/>
    <xf numFmtId="0" fontId="27" fillId="11" borderId="59" xfId="5" applyFont="1" applyFill="1" applyBorder="1" applyProtection="1"/>
    <xf numFmtId="164" fontId="31" fillId="10" borderId="50" xfId="5" applyNumberFormat="1" applyFont="1" applyFill="1" applyBorder="1" applyProtection="1"/>
    <xf numFmtId="164" fontId="27" fillId="10" borderId="50" xfId="5" applyNumberFormat="1" applyFont="1" applyFill="1" applyBorder="1" applyProtection="1"/>
    <xf numFmtId="0" fontId="31" fillId="2" borderId="50" xfId="5" applyFont="1" applyFill="1" applyBorder="1" applyProtection="1"/>
    <xf numFmtId="0" fontId="27" fillId="9" borderId="0" xfId="5" applyFont="1" applyFill="1" applyProtection="1"/>
    <xf numFmtId="0" fontId="27" fillId="3" borderId="0" xfId="5" applyFont="1" applyFill="1" applyAlignment="1" applyProtection="1">
      <alignment horizontal="center" vertical="center"/>
    </xf>
    <xf numFmtId="0" fontId="48" fillId="3" borderId="0" xfId="5" applyFont="1" applyFill="1" applyProtection="1"/>
    <xf numFmtId="0" fontId="27" fillId="3" borderId="0" xfId="5" applyFont="1" applyFill="1" applyProtection="1"/>
    <xf numFmtId="0" fontId="27" fillId="0" borderId="6" xfId="5" applyFont="1" applyFill="1" applyBorder="1"/>
    <xf numFmtId="0" fontId="27" fillId="2" borderId="6" xfId="5" applyFont="1" applyFill="1" applyBorder="1" applyAlignment="1" applyProtection="1">
      <alignment horizontal="left"/>
    </xf>
    <xf numFmtId="0" fontId="29" fillId="2" borderId="3" xfId="5" applyFont="1" applyFill="1" applyBorder="1" applyAlignment="1" applyProtection="1">
      <alignment horizontal="center"/>
    </xf>
    <xf numFmtId="0" fontId="29" fillId="2" borderId="0" xfId="5" applyFont="1" applyFill="1" applyBorder="1" applyAlignment="1" applyProtection="1">
      <alignment horizontal="left"/>
    </xf>
    <xf numFmtId="164" fontId="27" fillId="14" borderId="0" xfId="5" applyNumberFormat="1" applyFont="1" applyFill="1" applyBorder="1" applyProtection="1"/>
    <xf numFmtId="0" fontId="27" fillId="14" borderId="0" xfId="5" applyFont="1" applyFill="1" applyBorder="1" applyProtection="1"/>
    <xf numFmtId="0" fontId="33" fillId="14" borderId="0" xfId="5" applyFont="1" applyFill="1" applyBorder="1" applyProtection="1"/>
    <xf numFmtId="164" fontId="31" fillId="14" borderId="0" xfId="5" applyNumberFormat="1" applyFont="1" applyFill="1" applyBorder="1" applyProtection="1"/>
    <xf numFmtId="0" fontId="27" fillId="11" borderId="74" xfId="5" applyFont="1" applyFill="1" applyBorder="1" applyAlignment="1" applyProtection="1">
      <alignment horizontal="center"/>
    </xf>
    <xf numFmtId="3" fontId="27" fillId="11" borderId="57" xfId="5" applyNumberFormat="1" applyFont="1" applyFill="1" applyBorder="1" applyAlignment="1" applyProtection="1">
      <alignment horizontal="right" vertical="center"/>
    </xf>
    <xf numFmtId="3" fontId="27" fillId="11" borderId="57" xfId="5" applyNumberFormat="1" applyFont="1" applyFill="1" applyBorder="1" applyAlignment="1" applyProtection="1">
      <alignment horizontal="right"/>
    </xf>
    <xf numFmtId="0" fontId="27" fillId="11" borderId="76" xfId="5" applyFont="1" applyFill="1" applyBorder="1" applyProtection="1"/>
    <xf numFmtId="164" fontId="31" fillId="10" borderId="0" xfId="5" applyNumberFormat="1" applyFont="1" applyFill="1" applyBorder="1" applyProtection="1"/>
    <xf numFmtId="164" fontId="27" fillId="10" borderId="0" xfId="5" applyNumberFormat="1" applyFont="1" applyFill="1" applyBorder="1" applyProtection="1"/>
    <xf numFmtId="0" fontId="27" fillId="2" borderId="0" xfId="5" applyFont="1" applyFill="1" applyBorder="1" applyProtection="1"/>
    <xf numFmtId="0" fontId="31" fillId="2" borderId="0" xfId="5" applyFont="1" applyFill="1" applyBorder="1" applyProtection="1"/>
    <xf numFmtId="0" fontId="40" fillId="6" borderId="11" xfId="5" applyFont="1" applyFill="1" applyBorder="1" applyAlignment="1" applyProtection="1">
      <alignment horizontal="center" vertical="center"/>
    </xf>
    <xf numFmtId="0" fontId="40" fillId="6" borderId="0" xfId="5" applyFont="1" applyFill="1" applyBorder="1" applyAlignment="1" applyProtection="1">
      <alignment horizontal="center" vertical="center"/>
    </xf>
    <xf numFmtId="0" fontId="29" fillId="2" borderId="11" xfId="5" applyFont="1" applyFill="1" applyBorder="1" applyAlignment="1" applyProtection="1">
      <alignment horizontal="center"/>
    </xf>
    <xf numFmtId="0" fontId="29" fillId="10" borderId="2" xfId="5" applyFont="1" applyFill="1" applyBorder="1" applyAlignment="1" applyProtection="1">
      <alignment horizontal="center" vertical="center" wrapText="1"/>
    </xf>
    <xf numFmtId="0" fontId="29" fillId="21" borderId="8" xfId="5" applyFont="1" applyFill="1" applyBorder="1" applyAlignment="1" applyProtection="1">
      <alignment horizontal="center" vertical="center" wrapText="1"/>
    </xf>
    <xf numFmtId="164" fontId="27" fillId="0" borderId="7" xfId="5" applyNumberFormat="1" applyFont="1" applyFill="1" applyBorder="1" applyAlignment="1" applyProtection="1">
      <alignment horizontal="center"/>
    </xf>
    <xf numFmtId="164" fontId="27" fillId="0" borderId="8" xfId="5" applyNumberFormat="1" applyFont="1" applyFill="1" applyBorder="1" applyAlignment="1" applyProtection="1">
      <alignment horizontal="center"/>
    </xf>
    <xf numFmtId="164" fontId="27" fillId="0" borderId="9" xfId="5" applyNumberFormat="1" applyFont="1" applyFill="1" applyBorder="1" applyAlignment="1" applyProtection="1">
      <alignment horizontal="center"/>
    </xf>
    <xf numFmtId="164" fontId="27" fillId="0" borderId="10" xfId="5" applyNumberFormat="1" applyFont="1" applyFill="1" applyBorder="1" applyAlignment="1" applyProtection="1">
      <alignment horizontal="center"/>
    </xf>
    <xf numFmtId="0" fontId="29" fillId="2" borderId="78" xfId="5" applyFont="1" applyFill="1" applyBorder="1" applyAlignment="1" applyProtection="1">
      <alignment horizontal="center" vertical="center"/>
    </xf>
    <xf numFmtId="0" fontId="27" fillId="9" borderId="0" xfId="5" applyFont="1" applyFill="1" applyAlignment="1" applyProtection="1">
      <alignment horizontal="center" vertical="center"/>
    </xf>
    <xf numFmtId="0" fontId="48" fillId="3" borderId="0" xfId="5" applyFont="1" applyFill="1" applyAlignment="1" applyProtection="1">
      <alignment horizontal="center" vertical="center"/>
    </xf>
    <xf numFmtId="0" fontId="29" fillId="10" borderId="3" xfId="5" applyFont="1" applyFill="1" applyBorder="1" applyAlignment="1" applyProtection="1">
      <alignment horizontal="center" vertical="center" wrapText="1"/>
    </xf>
    <xf numFmtId="0" fontId="29" fillId="21" borderId="3" xfId="5" applyFont="1" applyFill="1" applyBorder="1" applyAlignment="1" applyProtection="1">
      <alignment horizontal="center" vertical="center" wrapText="1"/>
    </xf>
    <xf numFmtId="168" fontId="27" fillId="0" borderId="12" xfId="5" applyNumberFormat="1" applyFont="1" applyFill="1" applyBorder="1" applyAlignment="1" applyProtection="1">
      <alignment horizontal="center"/>
    </xf>
    <xf numFmtId="168" fontId="27" fillId="0" borderId="3" xfId="5" applyNumberFormat="1" applyFont="1" applyFill="1" applyBorder="1" applyAlignment="1" applyProtection="1">
      <alignment horizontal="center"/>
    </xf>
    <xf numFmtId="168" fontId="27" fillId="0" borderId="11" xfId="5" applyNumberFormat="1" applyFont="1" applyFill="1" applyBorder="1" applyAlignment="1" applyProtection="1">
      <alignment horizontal="center"/>
    </xf>
    <xf numFmtId="168" fontId="27" fillId="0" borderId="13" xfId="5" applyNumberFormat="1" applyFont="1" applyFill="1" applyBorder="1" applyAlignment="1" applyProtection="1">
      <alignment horizontal="center"/>
    </xf>
    <xf numFmtId="0" fontId="29" fillId="2" borderId="79" xfId="5" applyFont="1" applyFill="1" applyBorder="1" applyAlignment="1" applyProtection="1">
      <alignment horizontal="center" vertical="center"/>
    </xf>
    <xf numFmtId="0" fontId="29" fillId="2" borderId="81" xfId="5" applyFont="1" applyFill="1" applyBorder="1" applyAlignment="1" applyProtection="1">
      <alignment horizontal="center" vertical="center"/>
    </xf>
    <xf numFmtId="0" fontId="27" fillId="2" borderId="81" xfId="5" applyFont="1" applyFill="1" applyBorder="1" applyAlignment="1" applyProtection="1">
      <alignment horizontal="center" vertical="center"/>
    </xf>
    <xf numFmtId="0" fontId="27" fillId="2" borderId="4" xfId="5" applyFont="1" applyFill="1" applyBorder="1" applyAlignment="1" applyProtection="1">
      <alignment horizontal="center" vertical="center" wrapText="1"/>
    </xf>
    <xf numFmtId="0" fontId="27" fillId="2" borderId="4" xfId="5" applyFont="1" applyFill="1" applyBorder="1" applyAlignment="1" applyProtection="1">
      <alignment horizontal="center" vertical="center"/>
    </xf>
    <xf numFmtId="0" fontId="31" fillId="2" borderId="4" xfId="5" applyFont="1" applyFill="1" applyBorder="1" applyAlignment="1" applyProtection="1">
      <alignment horizontal="center" vertical="center" wrapText="1"/>
    </xf>
    <xf numFmtId="0" fontId="27" fillId="21" borderId="4" xfId="5" applyFont="1" applyFill="1" applyBorder="1" applyAlignment="1" applyProtection="1">
      <alignment horizontal="center" vertical="center" wrapText="1"/>
    </xf>
    <xf numFmtId="38" fontId="29" fillId="2" borderId="4" xfId="5" applyNumberFormat="1" applyFont="1" applyFill="1" applyBorder="1" applyAlignment="1" applyProtection="1">
      <alignment horizontal="right"/>
    </xf>
    <xf numFmtId="164" fontId="29" fillId="2" borderId="4" xfId="5" applyNumberFormat="1" applyFont="1" applyFill="1" applyBorder="1" applyAlignment="1" applyProtection="1">
      <alignment horizontal="center"/>
    </xf>
    <xf numFmtId="164" fontId="31" fillId="2" borderId="44" xfId="5" applyNumberFormat="1" applyFont="1" applyFill="1" applyBorder="1" applyAlignment="1" applyProtection="1">
      <alignment horizontal="justify"/>
    </xf>
    <xf numFmtId="164" fontId="29" fillId="0" borderId="38" xfId="5" applyNumberFormat="1" applyFont="1" applyFill="1" applyBorder="1" applyProtection="1"/>
    <xf numFmtId="164" fontId="29" fillId="0" borderId="15" xfId="5" applyNumberFormat="1" applyFont="1" applyFill="1" applyBorder="1" applyProtection="1"/>
    <xf numFmtId="164" fontId="31" fillId="10" borderId="15" xfId="5" applyNumberFormat="1" applyFont="1" applyFill="1" applyBorder="1" applyProtection="1"/>
    <xf numFmtId="164" fontId="31" fillId="10" borderId="37" xfId="5" applyNumberFormat="1" applyFont="1" applyFill="1" applyBorder="1" applyProtection="1"/>
    <xf numFmtId="164" fontId="29" fillId="0" borderId="39" xfId="5" applyNumberFormat="1" applyFont="1" applyFill="1" applyBorder="1" applyProtection="1"/>
    <xf numFmtId="164" fontId="31" fillId="10" borderId="36" xfId="5" applyNumberFormat="1" applyFont="1" applyFill="1" applyBorder="1" applyProtection="1"/>
    <xf numFmtId="0" fontId="29" fillId="2" borderId="102" xfId="5" applyFont="1" applyFill="1" applyBorder="1" applyAlignment="1" applyProtection="1">
      <alignment horizontal="center" vertical="center"/>
    </xf>
    <xf numFmtId="0" fontId="29" fillId="9" borderId="0" xfId="5" applyFont="1" applyFill="1" applyProtection="1"/>
    <xf numFmtId="0" fontId="29" fillId="19" borderId="106" xfId="5" applyFont="1" applyFill="1" applyBorder="1" applyAlignment="1" applyProtection="1">
      <alignment horizontal="center" vertical="center"/>
    </xf>
    <xf numFmtId="0" fontId="41" fillId="3" borderId="0" xfId="5" applyFont="1" applyFill="1" applyProtection="1"/>
    <xf numFmtId="0" fontId="29" fillId="3" borderId="0" xfId="5" applyFont="1" applyFill="1" applyProtection="1"/>
    <xf numFmtId="164" fontId="29" fillId="10" borderId="39" xfId="5" applyNumberFormat="1" applyFont="1" applyFill="1" applyBorder="1" applyProtection="1"/>
    <xf numFmtId="164" fontId="27" fillId="10" borderId="39" xfId="5" applyNumberFormat="1" applyFont="1" applyFill="1" applyBorder="1" applyProtection="1"/>
    <xf numFmtId="164" fontId="27" fillId="10" borderId="15" xfId="5" applyNumberFormat="1" applyFont="1" applyFill="1" applyBorder="1" applyProtection="1"/>
    <xf numFmtId="164" fontId="29" fillId="21" borderId="15" xfId="5" applyNumberFormat="1" applyFont="1" applyFill="1" applyBorder="1" applyAlignment="1" applyProtection="1">
      <alignment horizontal="center" vertical="center"/>
    </xf>
    <xf numFmtId="164" fontId="27" fillId="21" borderId="15" xfId="5" applyNumberFormat="1" applyFont="1" applyFill="1" applyBorder="1" applyProtection="1"/>
    <xf numFmtId="164" fontId="34" fillId="10" borderId="45" xfId="5" applyNumberFormat="1" applyFont="1" applyFill="1" applyBorder="1" applyProtection="1"/>
    <xf numFmtId="164" fontId="27" fillId="10" borderId="16" xfId="5" applyNumberFormat="1" applyFont="1" applyFill="1" applyBorder="1" applyProtection="1"/>
    <xf numFmtId="164" fontId="27" fillId="10" borderId="17" xfId="5" applyNumberFormat="1" applyFont="1" applyFill="1" applyBorder="1" applyProtection="1"/>
    <xf numFmtId="164" fontId="31" fillId="10" borderId="17" xfId="5" applyNumberFormat="1" applyFont="1" applyFill="1" applyBorder="1" applyProtection="1"/>
    <xf numFmtId="1" fontId="61" fillId="9" borderId="0" xfId="5" applyNumberFormat="1" applyFont="1" applyFill="1" applyProtection="1"/>
    <xf numFmtId="0" fontId="30" fillId="9" borderId="0" xfId="5" applyFont="1" applyFill="1" applyProtection="1"/>
    <xf numFmtId="0" fontId="27" fillId="3" borderId="106" xfId="5" applyFont="1" applyFill="1" applyBorder="1" applyAlignment="1" applyProtection="1">
      <alignment horizontal="center" vertical="center"/>
    </xf>
    <xf numFmtId="164" fontId="41" fillId="3" borderId="0" xfId="5" applyNumberFormat="1" applyFont="1" applyFill="1" applyProtection="1"/>
    <xf numFmtId="0" fontId="30" fillId="3" borderId="0" xfId="5" applyFont="1" applyFill="1" applyProtection="1"/>
    <xf numFmtId="164" fontId="29" fillId="0" borderId="16" xfId="5" applyNumberFormat="1" applyFont="1" applyFill="1" applyBorder="1" applyProtection="1"/>
    <xf numFmtId="164" fontId="27" fillId="0" borderId="16" xfId="5" applyNumberFormat="1" applyFont="1" applyFill="1" applyBorder="1" applyProtection="1"/>
    <xf numFmtId="164" fontId="27" fillId="0" borderId="17" xfId="5" applyNumberFormat="1" applyFont="1" applyFill="1" applyBorder="1" applyProtection="1"/>
    <xf numFmtId="164" fontId="31" fillId="0" borderId="17" xfId="5" applyNumberFormat="1" applyFont="1" applyFill="1" applyBorder="1" applyProtection="1"/>
    <xf numFmtId="164" fontId="29" fillId="21" borderId="17" xfId="5" applyNumberFormat="1" applyFont="1" applyFill="1" applyBorder="1" applyAlignment="1" applyProtection="1">
      <alignment horizontal="center" vertical="center"/>
    </xf>
    <xf numFmtId="164" fontId="27" fillId="21" borderId="17" xfId="5" applyNumberFormat="1" applyFont="1" applyFill="1" applyBorder="1" applyProtection="1"/>
    <xf numFmtId="164" fontId="34" fillId="0" borderId="46" xfId="5" applyNumberFormat="1" applyFont="1" applyFill="1" applyBorder="1" applyProtection="1"/>
    <xf numFmtId="164" fontId="27" fillId="0" borderId="16" xfId="5" applyNumberFormat="1" applyFont="1" applyFill="1" applyBorder="1" applyProtection="1">
      <protection locked="0"/>
    </xf>
    <xf numFmtId="164" fontId="27" fillId="0" borderId="17" xfId="5" applyNumberFormat="1" applyFont="1" applyFill="1" applyBorder="1" applyProtection="1">
      <protection locked="0"/>
    </xf>
    <xf numFmtId="0" fontId="61" fillId="9" borderId="0" xfId="5" applyFont="1" applyFill="1" applyProtection="1"/>
    <xf numFmtId="164" fontId="27" fillId="9" borderId="16" xfId="5" applyNumberFormat="1" applyFont="1" applyFill="1" applyBorder="1" applyProtection="1"/>
    <xf numFmtId="164" fontId="27" fillId="9" borderId="17" xfId="5" applyNumberFormat="1" applyFont="1" applyFill="1" applyBorder="1" applyProtection="1"/>
    <xf numFmtId="164" fontId="34" fillId="9" borderId="17" xfId="5" applyNumberFormat="1" applyFont="1" applyFill="1" applyBorder="1" applyProtection="1"/>
    <xf numFmtId="164" fontId="34" fillId="9" borderId="46" xfId="5" applyNumberFormat="1" applyFont="1" applyFill="1" applyBorder="1" applyProtection="1"/>
    <xf numFmtId="164" fontId="27" fillId="9" borderId="16" xfId="5" applyNumberFormat="1" applyFont="1" applyFill="1" applyBorder="1" applyProtection="1">
      <protection locked="0"/>
    </xf>
    <xf numFmtId="164" fontId="27" fillId="9" borderId="17" xfId="5" applyNumberFormat="1" applyFont="1" applyFill="1" applyBorder="1" applyProtection="1">
      <protection locked="0"/>
    </xf>
    <xf numFmtId="164" fontId="29" fillId="10" borderId="16" xfId="5" applyNumberFormat="1" applyFont="1" applyFill="1" applyBorder="1" applyProtection="1"/>
    <xf numFmtId="164" fontId="34" fillId="10" borderId="46" xfId="5" applyNumberFormat="1" applyFont="1" applyFill="1" applyBorder="1" applyProtection="1"/>
    <xf numFmtId="164" fontId="48" fillId="0" borderId="17" xfId="5" applyNumberFormat="1" applyFont="1" applyFill="1" applyBorder="1" applyProtection="1"/>
    <xf numFmtId="164" fontId="29" fillId="0" borderId="18" xfId="5" applyNumberFormat="1" applyFont="1" applyFill="1" applyBorder="1" applyProtection="1"/>
    <xf numFmtId="164" fontId="27" fillId="0" borderId="18" xfId="5" applyNumberFormat="1" applyFont="1" applyFill="1" applyBorder="1" applyProtection="1"/>
    <xf numFmtId="164" fontId="27" fillId="0" borderId="19" xfId="5" applyNumberFormat="1" applyFont="1" applyFill="1" applyBorder="1" applyProtection="1"/>
    <xf numFmtId="164" fontId="31" fillId="0" borderId="19" xfId="5" applyNumberFormat="1" applyFont="1" applyFill="1" applyBorder="1" applyProtection="1"/>
    <xf numFmtId="164" fontId="27" fillId="21" borderId="19" xfId="5" applyNumberFormat="1" applyFont="1" applyFill="1" applyBorder="1" applyProtection="1"/>
    <xf numFmtId="164" fontId="34" fillId="0" borderId="77" xfId="5" applyNumberFormat="1" applyFont="1" applyFill="1" applyBorder="1" applyProtection="1"/>
    <xf numFmtId="164" fontId="27" fillId="0" borderId="18" xfId="5" applyNumberFormat="1" applyFont="1" applyFill="1" applyBorder="1" applyProtection="1">
      <protection locked="0"/>
    </xf>
    <xf numFmtId="164" fontId="27" fillId="0" borderId="19" xfId="5" applyNumberFormat="1" applyFont="1" applyFill="1" applyBorder="1" applyProtection="1">
      <protection locked="0"/>
    </xf>
    <xf numFmtId="164" fontId="31" fillId="10" borderId="19" xfId="5" applyNumberFormat="1" applyFont="1" applyFill="1" applyBorder="1" applyProtection="1"/>
    <xf numFmtId="0" fontId="27" fillId="0" borderId="14" xfId="5" applyFont="1" applyFill="1" applyBorder="1" applyAlignment="1" applyProtection="1">
      <alignment horizontal="center"/>
    </xf>
    <xf numFmtId="164" fontId="28" fillId="3" borderId="51" xfId="5" applyNumberFormat="1" applyFont="1" applyFill="1" applyBorder="1" applyAlignment="1" applyProtection="1">
      <alignment horizontal="left"/>
    </xf>
    <xf numFmtId="9" fontId="41" fillId="3" borderId="50" xfId="24" applyFont="1" applyFill="1" applyBorder="1" applyAlignment="1" applyProtection="1">
      <alignment horizontal="center" vertical="center"/>
    </xf>
    <xf numFmtId="164" fontId="27" fillId="3" borderId="50" xfId="5" applyNumberFormat="1" applyFont="1" applyFill="1" applyBorder="1" applyProtection="1"/>
    <xf numFmtId="164" fontId="31" fillId="3" borderId="50" xfId="5" applyNumberFormat="1" applyFont="1" applyFill="1" applyBorder="1" applyProtection="1"/>
    <xf numFmtId="164" fontId="28" fillId="3" borderId="50" xfId="5" applyNumberFormat="1" applyFont="1" applyFill="1" applyBorder="1" applyProtection="1"/>
    <xf numFmtId="37" fontId="28" fillId="3" borderId="50" xfId="5" applyNumberFormat="1" applyFont="1" applyFill="1" applyBorder="1" applyAlignment="1" applyProtection="1">
      <alignment horizontal="center"/>
    </xf>
    <xf numFmtId="164" fontId="30" fillId="3" borderId="50" xfId="5" applyNumberFormat="1" applyFont="1" applyFill="1" applyBorder="1" applyProtection="1"/>
    <xf numFmtId="166" fontId="27" fillId="3" borderId="50" xfId="5" applyNumberFormat="1" applyFont="1" applyFill="1" applyBorder="1" applyProtection="1"/>
    <xf numFmtId="166" fontId="31" fillId="3" borderId="50" xfId="5" applyNumberFormat="1" applyFont="1" applyFill="1" applyBorder="1" applyProtection="1"/>
    <xf numFmtId="13" fontId="30" fillId="3" borderId="50" xfId="5" applyNumberFormat="1" applyFont="1" applyFill="1" applyBorder="1" applyAlignment="1" applyProtection="1">
      <alignment horizontal="left"/>
    </xf>
    <xf numFmtId="0" fontId="27" fillId="3" borderId="52" xfId="5" applyFont="1" applyFill="1" applyBorder="1" applyProtection="1"/>
    <xf numFmtId="0" fontId="27" fillId="3" borderId="25" xfId="5" applyFont="1" applyFill="1" applyBorder="1" applyAlignment="1" applyProtection="1">
      <alignment horizontal="center" vertical="center"/>
    </xf>
    <xf numFmtId="164" fontId="28" fillId="3" borderId="23" xfId="5" applyNumberFormat="1" applyFont="1" applyFill="1" applyBorder="1" applyAlignment="1" applyProtection="1">
      <alignment horizontal="left"/>
    </xf>
    <xf numFmtId="0" fontId="51" fillId="9" borderId="25" xfId="5" applyFont="1" applyFill="1" applyBorder="1" applyAlignment="1" applyProtection="1">
      <alignment horizontal="right"/>
    </xf>
    <xf numFmtId="164" fontId="51" fillId="9" borderId="25" xfId="5" applyNumberFormat="1" applyFont="1" applyFill="1" applyBorder="1" applyProtection="1"/>
    <xf numFmtId="165" fontId="51" fillId="9" borderId="25" xfId="3" applyFont="1" applyFill="1" applyBorder="1" applyProtection="1"/>
    <xf numFmtId="165" fontId="51" fillId="9" borderId="47" xfId="3" applyFont="1" applyFill="1" applyBorder="1" applyAlignment="1" applyProtection="1">
      <alignment horizontal="center"/>
    </xf>
    <xf numFmtId="169" fontId="51" fillId="9" borderId="47" xfId="5" applyNumberFormat="1" applyFont="1" applyFill="1" applyBorder="1" applyProtection="1">
      <protection locked="0"/>
    </xf>
    <xf numFmtId="169" fontId="51" fillId="9" borderId="48" xfId="5" applyNumberFormat="1" applyFont="1" applyFill="1" applyBorder="1" applyProtection="1">
      <protection locked="0"/>
    </xf>
    <xf numFmtId="0" fontId="27" fillId="3" borderId="20" xfId="5" applyFont="1" applyFill="1" applyBorder="1" applyProtection="1"/>
    <xf numFmtId="0" fontId="27" fillId="3" borderId="0" xfId="5" applyFont="1" applyFill="1" applyBorder="1" applyAlignment="1" applyProtection="1">
      <alignment horizontal="center" vertical="center"/>
    </xf>
    <xf numFmtId="164" fontId="28" fillId="3" borderId="14" xfId="5" applyNumberFormat="1" applyFont="1" applyFill="1" applyBorder="1" applyAlignment="1" applyProtection="1">
      <alignment horizontal="left"/>
    </xf>
    <xf numFmtId="0" fontId="51" fillId="9" borderId="0" xfId="5" applyFont="1" applyFill="1" applyBorder="1" applyAlignment="1" applyProtection="1">
      <alignment horizontal="right"/>
    </xf>
    <xf numFmtId="164" fontId="51" fillId="9" borderId="0" xfId="5" applyNumberFormat="1" applyFont="1" applyFill="1" applyBorder="1" applyProtection="1"/>
    <xf numFmtId="165" fontId="51" fillId="9" borderId="0" xfId="3" applyFont="1" applyFill="1" applyBorder="1" applyProtection="1"/>
    <xf numFmtId="165" fontId="51" fillId="9" borderId="17" xfId="3" applyFont="1" applyFill="1" applyBorder="1" applyAlignment="1" applyProtection="1">
      <alignment horizontal="center"/>
    </xf>
    <xf numFmtId="169" fontId="51" fillId="9" borderId="17" xfId="5" applyNumberFormat="1" applyFont="1" applyFill="1" applyBorder="1" applyProtection="1">
      <protection locked="0"/>
    </xf>
    <xf numFmtId="169" fontId="51" fillId="9" borderId="49" xfId="5" applyNumberFormat="1" applyFont="1" applyFill="1" applyBorder="1" applyProtection="1">
      <protection locked="0"/>
    </xf>
    <xf numFmtId="164" fontId="28" fillId="3" borderId="29" xfId="5" applyNumberFormat="1" applyFont="1" applyFill="1" applyBorder="1" applyAlignment="1" applyProtection="1">
      <alignment horizontal="left"/>
    </xf>
    <xf numFmtId="0" fontId="51" fillId="9" borderId="31" xfId="5" applyFont="1" applyFill="1" applyBorder="1" applyAlignment="1" applyProtection="1">
      <alignment horizontal="right"/>
    </xf>
    <xf numFmtId="164" fontId="51" fillId="9" borderId="31" xfId="5" applyNumberFormat="1" applyFont="1" applyFill="1" applyBorder="1" applyProtection="1"/>
    <xf numFmtId="165" fontId="51" fillId="9" borderId="31" xfId="3" applyFont="1" applyFill="1" applyBorder="1" applyProtection="1"/>
    <xf numFmtId="0" fontId="27" fillId="9" borderId="20" xfId="5" applyFont="1" applyFill="1" applyBorder="1" applyProtection="1"/>
    <xf numFmtId="0" fontId="29" fillId="0" borderId="14" xfId="5" applyFont="1" applyFill="1" applyBorder="1" applyAlignment="1" applyProtection="1">
      <alignment horizontal="center"/>
    </xf>
    <xf numFmtId="0" fontId="29" fillId="10" borderId="29" xfId="5" applyFont="1" applyFill="1" applyBorder="1" applyAlignment="1" applyProtection="1">
      <alignment horizontal="left"/>
    </xf>
    <xf numFmtId="170" fontId="29" fillId="2" borderId="31" xfId="5" applyNumberFormat="1" applyFont="1" applyFill="1" applyBorder="1" applyAlignment="1" applyProtection="1">
      <alignment horizontal="center" vertical="center"/>
    </xf>
    <xf numFmtId="167" fontId="29" fillId="2" borderId="31" xfId="5" applyNumberFormat="1" applyFont="1" applyFill="1" applyBorder="1" applyAlignment="1" applyProtection="1">
      <alignment horizontal="center" vertical="center"/>
    </xf>
    <xf numFmtId="167" fontId="29" fillId="2" borderId="21" xfId="5" applyNumberFormat="1" applyFont="1" applyFill="1" applyBorder="1" applyAlignment="1" applyProtection="1">
      <alignment horizontal="center" vertical="center"/>
    </xf>
    <xf numFmtId="2" fontId="29" fillId="2" borderId="22" xfId="5" applyNumberFormat="1" applyFont="1" applyFill="1" applyBorder="1" applyAlignment="1" applyProtection="1">
      <alignment horizontal="center" vertical="center"/>
    </xf>
    <xf numFmtId="164" fontId="29" fillId="10" borderId="92" xfId="5" applyNumberFormat="1" applyFont="1" applyFill="1" applyBorder="1" applyProtection="1"/>
    <xf numFmtId="164" fontId="29" fillId="10" borderId="83" xfId="5" applyNumberFormat="1" applyFont="1" applyFill="1" applyBorder="1" applyProtection="1"/>
    <xf numFmtId="0" fontId="29" fillId="3" borderId="34" xfId="5" applyFont="1" applyFill="1" applyBorder="1" applyProtection="1"/>
    <xf numFmtId="0" fontId="29" fillId="3" borderId="0" xfId="5" applyFont="1" applyFill="1" applyBorder="1" applyAlignment="1" applyProtection="1">
      <alignment horizontal="center" vertical="center"/>
    </xf>
    <xf numFmtId="0" fontId="27" fillId="3" borderId="14" xfId="5" applyFont="1" applyFill="1" applyBorder="1" applyAlignment="1" applyProtection="1">
      <alignment horizontal="left"/>
    </xf>
    <xf numFmtId="0" fontId="27" fillId="3" borderId="0" xfId="5" applyFont="1" applyFill="1" applyBorder="1" applyProtection="1"/>
    <xf numFmtId="164" fontId="27" fillId="3" borderId="0" xfId="5" applyNumberFormat="1" applyFont="1" applyFill="1" applyBorder="1" applyProtection="1"/>
    <xf numFmtId="164" fontId="31" fillId="3" borderId="0" xfId="5" applyNumberFormat="1" applyFont="1" applyFill="1" applyBorder="1" applyProtection="1"/>
    <xf numFmtId="164" fontId="28" fillId="3" borderId="0" xfId="5" applyNumberFormat="1" applyFont="1" applyFill="1" applyBorder="1" applyProtection="1"/>
    <xf numFmtId="164" fontId="31" fillId="3" borderId="31" xfId="5" applyNumberFormat="1" applyFont="1" applyFill="1" applyBorder="1" applyProtection="1"/>
    <xf numFmtId="0" fontId="27" fillId="3" borderId="31" xfId="5" applyFont="1" applyFill="1" applyBorder="1" applyAlignment="1" applyProtection="1">
      <alignment horizontal="center" vertical="center"/>
    </xf>
    <xf numFmtId="164" fontId="27" fillId="3" borderId="25" xfId="5" applyNumberFormat="1" applyFont="1" applyFill="1" applyBorder="1" applyProtection="1"/>
    <xf numFmtId="164" fontId="27" fillId="3" borderId="24" xfId="5" applyNumberFormat="1" applyFont="1" applyFill="1" applyBorder="1" applyProtection="1"/>
    <xf numFmtId="164" fontId="27" fillId="0" borderId="26" xfId="5" applyNumberFormat="1" applyFont="1" applyFill="1" applyBorder="1" applyProtection="1"/>
    <xf numFmtId="164" fontId="27" fillId="0" borderId="27" xfId="5" applyNumberFormat="1" applyFont="1" applyFill="1" applyBorder="1" applyProtection="1"/>
    <xf numFmtId="164" fontId="27" fillId="0" borderId="2" xfId="5" applyNumberFormat="1" applyFont="1" applyFill="1" applyBorder="1" applyProtection="1"/>
    <xf numFmtId="164" fontId="27" fillId="0" borderId="40" xfId="5" applyNumberFormat="1" applyFont="1" applyFill="1" applyBorder="1" applyProtection="1"/>
    <xf numFmtId="164" fontId="31" fillId="10" borderId="82" xfId="5" applyNumberFormat="1" applyFont="1" applyFill="1" applyBorder="1" applyProtection="1"/>
    <xf numFmtId="164" fontId="31" fillId="10" borderId="47" xfId="5" applyNumberFormat="1" applyFont="1" applyFill="1" applyBorder="1" applyProtection="1"/>
    <xf numFmtId="164" fontId="31" fillId="10" borderId="72" xfId="5" applyNumberFormat="1" applyFont="1" applyFill="1" applyBorder="1" applyProtection="1"/>
    <xf numFmtId="0" fontId="27" fillId="3" borderId="34" xfId="5" applyFont="1" applyFill="1" applyBorder="1" applyProtection="1"/>
    <xf numFmtId="1" fontId="29" fillId="9" borderId="0" xfId="5" applyNumberFormat="1" applyFont="1" applyFill="1" applyProtection="1"/>
    <xf numFmtId="164" fontId="27" fillId="3" borderId="106" xfId="5" applyNumberFormat="1" applyFont="1" applyFill="1" applyBorder="1" applyAlignment="1" applyProtection="1">
      <alignment horizontal="center" vertical="center"/>
    </xf>
    <xf numFmtId="164" fontId="27" fillId="3" borderId="20" xfId="5" applyNumberFormat="1" applyFont="1" applyFill="1" applyBorder="1" applyProtection="1"/>
    <xf numFmtId="164" fontId="27" fillId="0" borderId="28" xfId="5" applyNumberFormat="1" applyFont="1" applyFill="1" applyBorder="1" applyProtection="1">
      <protection locked="0"/>
    </xf>
    <xf numFmtId="164" fontId="27" fillId="0" borderId="12" xfId="5" applyNumberFormat="1" applyFont="1" applyFill="1" applyBorder="1" applyProtection="1">
      <protection locked="0"/>
    </xf>
    <xf numFmtId="164" fontId="27" fillId="0" borderId="3" xfId="5" applyNumberFormat="1" applyFont="1" applyFill="1" applyBorder="1" applyProtection="1">
      <protection locked="0"/>
    </xf>
    <xf numFmtId="164" fontId="27" fillId="0" borderId="11" xfId="5" applyNumberFormat="1" applyFont="1" applyFill="1" applyBorder="1" applyProtection="1">
      <protection locked="0"/>
    </xf>
    <xf numFmtId="164" fontId="31" fillId="10" borderId="28" xfId="5" applyNumberFormat="1" applyFont="1" applyFill="1" applyBorder="1" applyProtection="1">
      <protection locked="0"/>
    </xf>
    <xf numFmtId="164" fontId="31" fillId="10" borderId="3" xfId="5" applyNumberFormat="1" applyFont="1" applyFill="1" applyBorder="1" applyProtection="1">
      <protection locked="0"/>
    </xf>
    <xf numFmtId="164" fontId="31" fillId="10" borderId="72" xfId="5" applyNumberFormat="1" applyFont="1" applyFill="1" applyBorder="1" applyProtection="1">
      <protection locked="0"/>
    </xf>
    <xf numFmtId="0" fontId="27" fillId="4" borderId="31" xfId="5" applyNumberFormat="1" applyFont="1" applyFill="1" applyBorder="1" applyAlignment="1" applyProtection="1">
      <alignment horizontal="center"/>
    </xf>
    <xf numFmtId="164" fontId="27" fillId="4" borderId="31" xfId="5" applyNumberFormat="1" applyFont="1" applyFill="1" applyBorder="1" applyProtection="1"/>
    <xf numFmtId="164" fontId="34" fillId="4" borderId="31" xfId="5" applyNumberFormat="1" applyFont="1" applyFill="1" applyBorder="1" applyProtection="1"/>
    <xf numFmtId="164" fontId="27" fillId="4" borderId="30" xfId="5" applyNumberFormat="1" applyFont="1" applyFill="1" applyBorder="1" applyProtection="1"/>
    <xf numFmtId="164" fontId="29" fillId="4" borderId="32" xfId="5" applyNumberFormat="1" applyFont="1" applyFill="1" applyBorder="1" applyProtection="1"/>
    <xf numFmtId="164" fontId="29" fillId="4" borderId="33" xfId="5" applyNumberFormat="1" applyFont="1" applyFill="1" applyBorder="1" applyProtection="1"/>
    <xf numFmtId="164" fontId="29" fillId="4" borderId="4" xfId="5" applyNumberFormat="1" applyFont="1" applyFill="1" applyBorder="1" applyProtection="1"/>
    <xf numFmtId="164" fontId="29" fillId="4" borderId="41" xfId="5" applyNumberFormat="1" applyFont="1" applyFill="1" applyBorder="1" applyProtection="1"/>
    <xf numFmtId="164" fontId="31" fillId="10" borderId="32" xfId="5" applyNumberFormat="1" applyFont="1" applyFill="1" applyBorder="1" applyProtection="1"/>
    <xf numFmtId="164" fontId="31" fillId="10" borderId="4" xfId="5" applyNumberFormat="1" applyFont="1" applyFill="1" applyBorder="1" applyProtection="1"/>
    <xf numFmtId="164" fontId="31" fillId="10" borderId="44" xfId="5" applyNumberFormat="1" applyFont="1" applyFill="1" applyBorder="1" applyProtection="1"/>
    <xf numFmtId="9" fontId="41" fillId="3" borderId="0" xfId="5" applyNumberFormat="1" applyFont="1" applyFill="1" applyBorder="1" applyProtection="1"/>
    <xf numFmtId="0" fontId="34" fillId="3" borderId="0" xfId="5" applyFont="1" applyFill="1" applyBorder="1" applyProtection="1"/>
    <xf numFmtId="0" fontId="27" fillId="3" borderId="0" xfId="5" applyFont="1" applyFill="1" applyBorder="1" applyAlignment="1" applyProtection="1">
      <alignment horizontal="right"/>
    </xf>
    <xf numFmtId="164" fontId="28" fillId="3" borderId="0" xfId="5" applyNumberFormat="1" applyFont="1" applyFill="1" applyBorder="1" applyAlignment="1" applyProtection="1">
      <alignment horizontal="right"/>
    </xf>
    <xf numFmtId="0" fontId="30" fillId="0" borderId="14" xfId="5" applyFont="1" applyFill="1" applyBorder="1" applyAlignment="1" applyProtection="1">
      <alignment horizontal="center"/>
    </xf>
    <xf numFmtId="164" fontId="27" fillId="3" borderId="23" xfId="5" applyNumberFormat="1" applyFont="1" applyFill="1" applyBorder="1" applyProtection="1"/>
    <xf numFmtId="164" fontId="34" fillId="3" borderId="25" xfId="5" applyNumberFormat="1" applyFont="1" applyFill="1" applyBorder="1" applyProtection="1"/>
    <xf numFmtId="165" fontId="55" fillId="3" borderId="25" xfId="3" applyFont="1" applyFill="1" applyBorder="1" applyAlignment="1" applyProtection="1">
      <alignment horizontal="right" vertical="center"/>
    </xf>
    <xf numFmtId="165" fontId="27" fillId="3" borderId="25" xfId="3" applyFont="1" applyFill="1" applyBorder="1" applyProtection="1"/>
    <xf numFmtId="165" fontId="27" fillId="2" borderId="25" xfId="3" applyFont="1" applyFill="1" applyBorder="1" applyProtection="1"/>
    <xf numFmtId="165" fontId="27" fillId="0" borderId="26" xfId="3" applyFont="1" applyFill="1" applyBorder="1" applyProtection="1"/>
    <xf numFmtId="165" fontId="27" fillId="0" borderId="27" xfId="3" applyFont="1" applyFill="1" applyBorder="1" applyProtection="1"/>
    <xf numFmtId="165" fontId="27" fillId="0" borderId="2" xfId="3" applyFont="1" applyFill="1" applyBorder="1" applyProtection="1"/>
    <xf numFmtId="165" fontId="26" fillId="8" borderId="2" xfId="3" applyFont="1" applyFill="1" applyBorder="1" applyProtection="1"/>
    <xf numFmtId="165" fontId="26" fillId="8" borderId="40" xfId="3" applyFont="1" applyFill="1" applyBorder="1" applyProtection="1"/>
    <xf numFmtId="165" fontId="31" fillId="10" borderId="26" xfId="3" applyFont="1" applyFill="1" applyBorder="1" applyProtection="1"/>
    <xf numFmtId="165" fontId="31" fillId="10" borderId="2" xfId="3" applyFont="1" applyFill="1" applyBorder="1" applyProtection="1"/>
    <xf numFmtId="165" fontId="31" fillId="10" borderId="73" xfId="3" applyFont="1" applyFill="1" applyBorder="1" applyProtection="1"/>
    <xf numFmtId="165" fontId="27" fillId="0" borderId="40" xfId="3" applyFont="1" applyFill="1" applyBorder="1" applyProtection="1"/>
    <xf numFmtId="165" fontId="27" fillId="0" borderId="25" xfId="3" applyFont="1" applyFill="1" applyBorder="1" applyProtection="1"/>
    <xf numFmtId="165" fontId="31" fillId="10" borderId="40" xfId="3" applyFont="1" applyFill="1" applyBorder="1" applyProtection="1"/>
    <xf numFmtId="164" fontId="27" fillId="9" borderId="14" xfId="5" applyNumberFormat="1" applyFont="1" applyFill="1" applyBorder="1" applyProtection="1"/>
    <xf numFmtId="164" fontId="27" fillId="9" borderId="0" xfId="5" applyNumberFormat="1" applyFont="1" applyFill="1" applyBorder="1" applyProtection="1"/>
    <xf numFmtId="164" fontId="34" fillId="9" borderId="0" xfId="5" applyNumberFormat="1" applyFont="1" applyFill="1" applyBorder="1" applyProtection="1"/>
    <xf numFmtId="165" fontId="55" fillId="3" borderId="0" xfId="3" applyFont="1" applyFill="1" applyBorder="1" applyAlignment="1" applyProtection="1">
      <alignment horizontal="right" vertical="center"/>
    </xf>
    <xf numFmtId="165" fontId="27" fillId="3" borderId="31" xfId="3" applyFont="1" applyFill="1" applyBorder="1" applyProtection="1"/>
    <xf numFmtId="165" fontId="27" fillId="3" borderId="0" xfId="3" applyFont="1" applyFill="1" applyBorder="1" applyProtection="1"/>
    <xf numFmtId="165" fontId="27" fillId="9" borderId="0" xfId="3" applyFont="1" applyFill="1" applyBorder="1" applyProtection="1"/>
    <xf numFmtId="165" fontId="27" fillId="0" borderId="28" xfId="3" applyFont="1" applyFill="1" applyBorder="1" applyProtection="1"/>
    <xf numFmtId="165" fontId="27" fillId="0" borderId="12" xfId="3" applyFont="1" applyFill="1" applyBorder="1" applyProtection="1"/>
    <xf numFmtId="165" fontId="27" fillId="0" borderId="3" xfId="3" applyFont="1" applyFill="1" applyBorder="1" applyProtection="1"/>
    <xf numFmtId="165" fontId="26" fillId="9" borderId="3" xfId="3" applyFont="1" applyFill="1" applyBorder="1" applyProtection="1"/>
    <xf numFmtId="165" fontId="26" fillId="8" borderId="11" xfId="3" applyFont="1" applyFill="1" applyBorder="1" applyProtection="1"/>
    <xf numFmtId="165" fontId="31" fillId="10" borderId="28" xfId="3" applyFont="1" applyFill="1" applyBorder="1" applyProtection="1"/>
    <xf numFmtId="165" fontId="31" fillId="10" borderId="3" xfId="3" applyFont="1" applyFill="1" applyBorder="1" applyProtection="1"/>
    <xf numFmtId="165" fontId="31" fillId="10" borderId="72" xfId="3" applyFont="1" applyFill="1" applyBorder="1" applyProtection="1"/>
    <xf numFmtId="165" fontId="26" fillId="9" borderId="12" xfId="3" applyFont="1" applyFill="1" applyBorder="1" applyProtection="1"/>
    <xf numFmtId="165" fontId="27" fillId="0" borderId="11" xfId="3" applyFont="1" applyFill="1" applyBorder="1" applyProtection="1"/>
    <xf numFmtId="165" fontId="27" fillId="0" borderId="0" xfId="3" applyFont="1" applyFill="1" applyBorder="1" applyProtection="1"/>
    <xf numFmtId="165" fontId="31" fillId="10" borderId="11" xfId="3" applyFont="1" applyFill="1" applyBorder="1" applyProtection="1"/>
    <xf numFmtId="164" fontId="27" fillId="3" borderId="14" xfId="5" applyNumberFormat="1" applyFont="1" applyFill="1" applyBorder="1" applyProtection="1"/>
    <xf numFmtId="164" fontId="34" fillId="3" borderId="0" xfId="5" applyNumberFormat="1" applyFont="1" applyFill="1" applyBorder="1" applyProtection="1"/>
    <xf numFmtId="165" fontId="27" fillId="9" borderId="12" xfId="3" applyFont="1" applyFill="1" applyBorder="1" applyProtection="1"/>
    <xf numFmtId="0" fontId="30" fillId="3" borderId="34" xfId="5" applyFont="1" applyFill="1" applyBorder="1" applyProtection="1"/>
    <xf numFmtId="165" fontId="27" fillId="9" borderId="28" xfId="3" applyFont="1" applyFill="1" applyBorder="1" applyProtection="1"/>
    <xf numFmtId="165" fontId="27" fillId="9" borderId="3" xfId="3" applyFont="1" applyFill="1" applyBorder="1" applyProtection="1"/>
    <xf numFmtId="165" fontId="26" fillId="9" borderId="11" xfId="3" applyFont="1" applyFill="1" applyBorder="1" applyProtection="1"/>
    <xf numFmtId="165" fontId="27" fillId="9" borderId="11" xfId="3" applyFont="1" applyFill="1" applyBorder="1" applyProtection="1"/>
    <xf numFmtId="0" fontId="29" fillId="0" borderId="29" xfId="5" applyFont="1" applyFill="1" applyBorder="1" applyAlignment="1" applyProtection="1">
      <alignment horizontal="center"/>
    </xf>
    <xf numFmtId="164" fontId="29" fillId="4" borderId="29" xfId="5" applyNumberFormat="1" applyFont="1" applyFill="1" applyBorder="1" applyProtection="1"/>
    <xf numFmtId="164" fontId="29" fillId="4" borderId="31" xfId="5" applyNumberFormat="1" applyFont="1" applyFill="1" applyBorder="1" applyProtection="1"/>
    <xf numFmtId="165" fontId="27" fillId="4" borderId="31" xfId="3" applyFont="1" applyFill="1" applyBorder="1" applyProtection="1"/>
    <xf numFmtId="165" fontId="27" fillId="4" borderId="30" xfId="3" applyFont="1" applyFill="1" applyBorder="1" applyProtection="1"/>
    <xf numFmtId="165" fontId="29" fillId="4" borderId="32" xfId="3" applyFont="1" applyFill="1" applyBorder="1" applyProtection="1"/>
    <xf numFmtId="165" fontId="29" fillId="4" borderId="33" xfId="3" applyFont="1" applyFill="1" applyBorder="1" applyProtection="1"/>
    <xf numFmtId="165" fontId="29" fillId="4" borderId="4" xfId="3" applyFont="1" applyFill="1" applyBorder="1" applyProtection="1"/>
    <xf numFmtId="165" fontId="29" fillId="4" borderId="41" xfId="3" applyFont="1" applyFill="1" applyBorder="1" applyProtection="1"/>
    <xf numFmtId="165" fontId="31" fillId="10" borderId="32" xfId="3" applyFont="1" applyFill="1" applyBorder="1" applyProtection="1"/>
    <xf numFmtId="165" fontId="31" fillId="10" borderId="4" xfId="3" applyFont="1" applyFill="1" applyBorder="1" applyProtection="1"/>
    <xf numFmtId="165" fontId="31" fillId="10" borderId="44" xfId="3" applyFont="1" applyFill="1" applyBorder="1" applyProtection="1"/>
    <xf numFmtId="165" fontId="29" fillId="4" borderId="31" xfId="3" applyFont="1" applyFill="1" applyBorder="1" applyProtection="1"/>
    <xf numFmtId="165" fontId="31" fillId="10" borderId="41" xfId="3" applyFont="1" applyFill="1" applyBorder="1" applyProtection="1"/>
    <xf numFmtId="0" fontId="29" fillId="3" borderId="35" xfId="5" applyFont="1" applyFill="1" applyBorder="1" applyProtection="1"/>
    <xf numFmtId="0" fontId="29" fillId="3" borderId="0" xfId="5" applyFont="1" applyFill="1" applyAlignment="1" applyProtection="1">
      <alignment horizontal="center" vertical="center"/>
    </xf>
    <xf numFmtId="0" fontId="27" fillId="0" borderId="0" xfId="5" applyFont="1" applyFill="1" applyAlignment="1" applyProtection="1">
      <alignment horizontal="center"/>
    </xf>
    <xf numFmtId="0" fontId="27" fillId="3" borderId="0" xfId="5" applyFont="1" applyFill="1" applyAlignment="1" applyProtection="1">
      <alignment horizontal="left"/>
    </xf>
    <xf numFmtId="164" fontId="27" fillId="3" borderId="0" xfId="5" applyNumberFormat="1" applyFont="1" applyFill="1" applyProtection="1"/>
    <xf numFmtId="164" fontId="31" fillId="3" borderId="0" xfId="5" applyNumberFormat="1" applyFont="1" applyFill="1" applyProtection="1"/>
    <xf numFmtId="0" fontId="27" fillId="3" borderId="5" xfId="5" applyFont="1" applyFill="1" applyBorder="1" applyAlignment="1" applyProtection="1">
      <alignment horizontal="left"/>
    </xf>
    <xf numFmtId="0" fontId="21" fillId="3" borderId="50" xfId="5" applyFont="1" applyFill="1" applyBorder="1" applyProtection="1"/>
    <xf numFmtId="164" fontId="31" fillId="3" borderId="59" xfId="5" applyNumberFormat="1" applyFont="1" applyFill="1" applyBorder="1" applyProtection="1"/>
    <xf numFmtId="0" fontId="27" fillId="3" borderId="6" xfId="5" applyFont="1" applyFill="1" applyBorder="1" applyProtection="1"/>
    <xf numFmtId="0" fontId="27" fillId="3" borderId="6" xfId="5" applyFont="1" applyFill="1" applyBorder="1" applyAlignment="1" applyProtection="1">
      <alignment horizontal="left"/>
    </xf>
    <xf numFmtId="0" fontId="22" fillId="3" borderId="0" xfId="5" quotePrefix="1" applyFont="1" applyFill="1" applyBorder="1" applyProtection="1">
      <protection locked="0"/>
    </xf>
    <xf numFmtId="0" fontId="22" fillId="3" borderId="0" xfId="5" applyFont="1" applyFill="1" applyBorder="1" applyProtection="1"/>
    <xf numFmtId="0" fontId="22" fillId="3" borderId="0" xfId="5" quotePrefix="1" applyFont="1" applyFill="1" applyBorder="1" applyProtection="1"/>
    <xf numFmtId="16" fontId="22" fillId="3" borderId="0" xfId="5" quotePrefix="1" applyNumberFormat="1" applyFont="1" applyFill="1" applyBorder="1" applyProtection="1"/>
    <xf numFmtId="0" fontId="22" fillId="3" borderId="0" xfId="5" applyFont="1" applyFill="1" applyBorder="1" applyProtection="1">
      <protection locked="0"/>
    </xf>
    <xf numFmtId="164" fontId="31" fillId="3" borderId="75" xfId="5" applyNumberFormat="1" applyFont="1" applyFill="1" applyBorder="1" applyProtection="1"/>
    <xf numFmtId="164" fontId="27" fillId="3" borderId="0" xfId="5" applyNumberFormat="1" applyFont="1" applyFill="1" applyBorder="1" applyProtection="1">
      <protection locked="0"/>
    </xf>
    <xf numFmtId="16" fontId="22" fillId="3" borderId="0" xfId="5" applyNumberFormat="1" applyFont="1" applyFill="1" applyBorder="1" applyProtection="1"/>
    <xf numFmtId="164" fontId="27" fillId="0" borderId="0" xfId="5" applyNumberFormat="1" applyFont="1" applyFill="1" applyBorder="1" applyProtection="1"/>
    <xf numFmtId="0" fontId="27" fillId="3" borderId="74" xfId="5" applyFont="1" applyFill="1" applyBorder="1" applyAlignment="1" applyProtection="1">
      <alignment horizontal="left"/>
    </xf>
    <xf numFmtId="0" fontId="22" fillId="3" borderId="57" xfId="5" quotePrefix="1" applyFont="1" applyFill="1" applyBorder="1" applyProtection="1">
      <protection locked="0"/>
    </xf>
    <xf numFmtId="0" fontId="22" fillId="3" borderId="57" xfId="5" applyFont="1" applyFill="1" applyBorder="1" applyProtection="1"/>
    <xf numFmtId="0" fontId="22" fillId="3" borderId="57" xfId="5" applyFont="1" applyFill="1" applyBorder="1" applyProtection="1">
      <protection locked="0"/>
    </xf>
    <xf numFmtId="164" fontId="27" fillId="3" borderId="57" xfId="5" applyNumberFormat="1" applyFont="1" applyFill="1" applyBorder="1" applyProtection="1"/>
    <xf numFmtId="164" fontId="31" fillId="3" borderId="57" xfId="5" applyNumberFormat="1" applyFont="1" applyFill="1" applyBorder="1" applyProtection="1"/>
    <xf numFmtId="164" fontId="27" fillId="3" borderId="57" xfId="5" applyNumberFormat="1" applyFont="1" applyFill="1" applyBorder="1" applyProtection="1">
      <protection locked="0"/>
    </xf>
    <xf numFmtId="164" fontId="31" fillId="3" borderId="76" xfId="5" applyNumberFormat="1" applyFont="1" applyFill="1" applyBorder="1" applyProtection="1"/>
    <xf numFmtId="164" fontId="18" fillId="9" borderId="115" xfId="0" applyNumberFormat="1" applyFont="1" applyFill="1" applyBorder="1" applyAlignment="1" applyProtection="1">
      <alignment horizontal="right" vertical="center"/>
    </xf>
    <xf numFmtId="164" fontId="35" fillId="2" borderId="116" xfId="0" applyNumberFormat="1" applyFont="1" applyFill="1" applyBorder="1" applyAlignment="1" applyProtection="1">
      <alignment vertical="center"/>
    </xf>
    <xf numFmtId="164" fontId="35" fillId="2" borderId="49" xfId="0" applyNumberFormat="1" applyFont="1" applyFill="1" applyBorder="1" applyAlignment="1" applyProtection="1">
      <alignment vertical="center"/>
    </xf>
    <xf numFmtId="164" fontId="35" fillId="10" borderId="119" xfId="0" applyNumberFormat="1" applyFont="1" applyFill="1" applyBorder="1" applyAlignment="1" applyProtection="1">
      <alignment vertical="center"/>
    </xf>
    <xf numFmtId="164" fontId="41" fillId="0" borderId="19" xfId="0" applyNumberFormat="1" applyFont="1" applyFill="1" applyBorder="1" applyProtection="1">
      <protection locked="0"/>
    </xf>
    <xf numFmtId="164" fontId="27" fillId="0" borderId="24" xfId="0" applyNumberFormat="1" applyFont="1" applyFill="1" applyBorder="1" applyProtection="1"/>
    <xf numFmtId="164" fontId="27" fillId="0" borderId="20" xfId="0" applyNumberFormat="1" applyFont="1" applyFill="1" applyBorder="1" applyProtection="1">
      <protection locked="0"/>
    </xf>
    <xf numFmtId="165" fontId="27" fillId="0" borderId="24" xfId="2" applyFont="1" applyFill="1" applyBorder="1" applyProtection="1"/>
    <xf numFmtId="165" fontId="27" fillId="0" borderId="20" xfId="2" applyFont="1" applyFill="1" applyBorder="1" applyProtection="1"/>
    <xf numFmtId="164" fontId="27" fillId="3" borderId="12" xfId="0" applyNumberFormat="1" applyFont="1" applyFill="1" applyBorder="1" applyProtection="1"/>
    <xf numFmtId="169" fontId="41" fillId="9" borderId="49" xfId="0" applyNumberFormat="1" applyFont="1" applyFill="1" applyBorder="1" applyProtection="1">
      <protection locked="0"/>
    </xf>
    <xf numFmtId="0" fontId="48" fillId="3" borderId="20" xfId="0" applyFont="1" applyFill="1" applyBorder="1" applyProtection="1"/>
    <xf numFmtId="0" fontId="48" fillId="9" borderId="20" xfId="0" applyFont="1" applyFill="1" applyBorder="1" applyProtection="1"/>
    <xf numFmtId="164" fontId="35" fillId="29" borderId="1" xfId="0" applyNumberFormat="1" applyFont="1" applyFill="1" applyBorder="1" applyProtection="1"/>
    <xf numFmtId="164" fontId="35" fillId="29" borderId="21" xfId="0" applyNumberFormat="1" applyFont="1" applyFill="1" applyBorder="1" applyProtection="1"/>
    <xf numFmtId="164" fontId="35" fillId="29" borderId="22" xfId="0" applyNumberFormat="1" applyFont="1" applyFill="1" applyBorder="1" applyAlignment="1" applyProtection="1">
      <alignment horizontal="right"/>
    </xf>
    <xf numFmtId="164" fontId="35" fillId="9" borderId="1" xfId="0" applyNumberFormat="1" applyFont="1" applyFill="1" applyBorder="1" applyProtection="1"/>
    <xf numFmtId="164" fontId="35" fillId="9" borderId="21" xfId="0" applyNumberFormat="1" applyFont="1" applyFill="1" applyBorder="1" applyProtection="1"/>
    <xf numFmtId="164" fontId="35" fillId="9" borderId="22" xfId="0" applyNumberFormat="1" applyFont="1" applyFill="1" applyBorder="1" applyAlignment="1" applyProtection="1">
      <alignment horizontal="right"/>
    </xf>
    <xf numFmtId="164" fontId="35" fillId="20" borderId="1" xfId="0" applyNumberFormat="1" applyFont="1" applyFill="1" applyBorder="1" applyProtection="1"/>
    <xf numFmtId="164" fontId="35" fillId="20" borderId="21" xfId="0" applyNumberFormat="1" applyFont="1" applyFill="1" applyBorder="1" applyProtection="1"/>
    <xf numFmtId="164" fontId="35" fillId="20" borderId="22" xfId="0" applyNumberFormat="1" applyFont="1" applyFill="1" applyBorder="1" applyAlignment="1" applyProtection="1">
      <alignment horizontal="right"/>
    </xf>
    <xf numFmtId="164" fontId="35" fillId="21" borderId="1" xfId="0" applyNumberFormat="1" applyFont="1" applyFill="1" applyBorder="1" applyProtection="1"/>
    <xf numFmtId="164" fontId="35" fillId="21" borderId="21" xfId="0" applyNumberFormat="1" applyFont="1" applyFill="1" applyBorder="1" applyProtection="1"/>
    <xf numFmtId="164" fontId="35" fillId="21" borderId="22" xfId="0" applyNumberFormat="1" applyFont="1" applyFill="1" applyBorder="1" applyAlignment="1" applyProtection="1">
      <alignment horizontal="right"/>
    </xf>
    <xf numFmtId="164" fontId="35" fillId="28" borderId="1" xfId="0" applyNumberFormat="1" applyFont="1" applyFill="1" applyBorder="1" applyProtection="1"/>
    <xf numFmtId="164" fontId="35" fillId="28" borderId="21" xfId="0" applyNumberFormat="1" applyFont="1" applyFill="1" applyBorder="1" applyProtection="1"/>
    <xf numFmtId="164" fontId="35" fillId="28" borderId="22" xfId="0" applyNumberFormat="1" applyFont="1" applyFill="1" applyBorder="1" applyAlignment="1" applyProtection="1">
      <alignment horizontal="right"/>
    </xf>
    <xf numFmtId="164" fontId="35" fillId="27" borderId="1" xfId="0" applyNumberFormat="1" applyFont="1" applyFill="1" applyBorder="1" applyProtection="1"/>
    <xf numFmtId="164" fontId="35" fillId="27" borderId="21" xfId="0" applyNumberFormat="1" applyFont="1" applyFill="1" applyBorder="1" applyProtection="1"/>
    <xf numFmtId="164" fontId="35" fillId="27" borderId="22" xfId="0" applyNumberFormat="1" applyFont="1" applyFill="1" applyBorder="1" applyAlignment="1" applyProtection="1">
      <alignment horizontal="right"/>
    </xf>
    <xf numFmtId="164" fontId="35" fillId="9" borderId="0" xfId="0" applyNumberFormat="1" applyFont="1" applyFill="1" applyBorder="1" applyProtection="1"/>
    <xf numFmtId="164" fontId="35" fillId="9" borderId="0" xfId="0" applyNumberFormat="1" applyFont="1" applyFill="1" applyBorder="1" applyAlignment="1" applyProtection="1">
      <alignment horizontal="right"/>
    </xf>
    <xf numFmtId="164" fontId="35" fillId="27" borderId="23" xfId="0" applyNumberFormat="1" applyFont="1" applyFill="1" applyBorder="1" applyProtection="1"/>
    <xf numFmtId="164" fontId="35" fillId="27" borderId="25" xfId="0" applyNumberFormat="1" applyFont="1" applyFill="1" applyBorder="1" applyProtection="1"/>
    <xf numFmtId="164" fontId="35" fillId="27" borderId="25" xfId="0" applyNumberFormat="1" applyFont="1" applyFill="1" applyBorder="1" applyAlignment="1" applyProtection="1">
      <alignment horizontal="right"/>
    </xf>
    <xf numFmtId="164" fontId="35" fillId="27" borderId="29" xfId="0" applyNumberFormat="1" applyFont="1" applyFill="1" applyBorder="1" applyProtection="1"/>
    <xf numFmtId="164" fontId="35" fillId="27" borderId="31" xfId="0" applyNumberFormat="1" applyFont="1" applyFill="1" applyBorder="1" applyProtection="1"/>
    <xf numFmtId="164" fontId="35" fillId="27" borderId="31" xfId="0" applyNumberFormat="1" applyFont="1" applyFill="1" applyBorder="1" applyAlignment="1" applyProtection="1">
      <alignment horizontal="right"/>
    </xf>
    <xf numFmtId="164" fontId="29" fillId="29" borderId="106" xfId="0" applyNumberFormat="1" applyFont="1" applyFill="1" applyBorder="1" applyProtection="1"/>
    <xf numFmtId="164" fontId="29" fillId="9" borderId="106" xfId="0" applyNumberFormat="1" applyFont="1" applyFill="1" applyBorder="1" applyProtection="1"/>
    <xf numFmtId="164" fontId="29" fillId="27" borderId="25" xfId="0" applyNumberFormat="1" applyFont="1" applyFill="1" applyBorder="1" applyProtection="1"/>
    <xf numFmtId="164" fontId="29" fillId="27" borderId="31" xfId="0" applyNumberFormat="1" applyFont="1" applyFill="1" applyBorder="1" applyProtection="1"/>
    <xf numFmtId="164" fontId="29" fillId="27" borderId="24" xfId="0" applyNumberFormat="1" applyFont="1" applyFill="1" applyBorder="1" applyProtection="1"/>
    <xf numFmtId="164" fontId="29" fillId="27" borderId="30" xfId="0" applyNumberFormat="1" applyFont="1" applyFill="1" applyBorder="1" applyProtection="1"/>
    <xf numFmtId="164" fontId="29" fillId="9" borderId="0" xfId="0" applyNumberFormat="1" applyFont="1" applyFill="1" applyBorder="1" applyAlignment="1" applyProtection="1">
      <alignment horizontal="center" vertical="center"/>
    </xf>
    <xf numFmtId="169" fontId="76" fillId="9" borderId="17" xfId="0" applyNumberFormat="1" applyFont="1" applyFill="1" applyBorder="1" applyProtection="1">
      <protection locked="0"/>
    </xf>
    <xf numFmtId="165" fontId="76" fillId="9" borderId="17" xfId="2" applyFont="1" applyFill="1" applyBorder="1" applyAlignment="1" applyProtection="1">
      <alignment horizontal="center"/>
    </xf>
    <xf numFmtId="169" fontId="76" fillId="9" borderId="17" xfId="5" applyNumberFormat="1" applyFont="1" applyFill="1" applyBorder="1" applyProtection="1">
      <protection locked="0"/>
    </xf>
    <xf numFmtId="0" fontId="29" fillId="9" borderId="23" xfId="0" applyFont="1" applyFill="1" applyBorder="1" applyAlignment="1" applyProtection="1">
      <alignment vertical="center"/>
    </xf>
    <xf numFmtId="0" fontId="27" fillId="9" borderId="25" xfId="0" applyFont="1" applyFill="1" applyBorder="1" applyAlignment="1" applyProtection="1">
      <alignment vertical="center"/>
    </xf>
    <xf numFmtId="164" fontId="27" fillId="9" borderId="25" xfId="0" applyNumberFormat="1" applyFont="1" applyFill="1" applyBorder="1" applyAlignment="1" applyProtection="1">
      <alignment vertical="center"/>
    </xf>
    <xf numFmtId="164" fontId="27" fillId="9" borderId="24" xfId="0" applyNumberFormat="1" applyFont="1" applyFill="1" applyBorder="1" applyAlignment="1" applyProtection="1">
      <alignment vertical="center"/>
    </xf>
    <xf numFmtId="0" fontId="29" fillId="9" borderId="14" xfId="0" applyFont="1" applyFill="1" applyBorder="1" applyAlignment="1" applyProtection="1">
      <alignment vertical="center"/>
    </xf>
    <xf numFmtId="164" fontId="27" fillId="9" borderId="20" xfId="0" applyNumberFormat="1" applyFont="1" applyFill="1" applyBorder="1" applyAlignment="1" applyProtection="1">
      <alignment vertical="center"/>
    </xf>
    <xf numFmtId="0" fontId="29" fillId="9" borderId="29" xfId="0" applyFont="1" applyFill="1" applyBorder="1" applyAlignment="1" applyProtection="1">
      <alignment vertical="center"/>
    </xf>
    <xf numFmtId="0" fontId="27" fillId="9" borderId="31" xfId="0" applyFont="1" applyFill="1" applyBorder="1" applyAlignment="1" applyProtection="1">
      <alignment vertical="center"/>
    </xf>
    <xf numFmtId="164" fontId="27" fillId="9" borderId="31" xfId="0" applyNumberFormat="1" applyFont="1" applyFill="1" applyBorder="1" applyAlignment="1" applyProtection="1">
      <alignment vertical="center"/>
    </xf>
    <xf numFmtId="164" fontId="27" fillId="9" borderId="30" xfId="0" applyNumberFormat="1" applyFont="1" applyFill="1" applyBorder="1" applyAlignment="1" applyProtection="1">
      <alignment vertical="center"/>
    </xf>
    <xf numFmtId="0" fontId="27" fillId="3" borderId="1" xfId="0" applyFont="1" applyFill="1" applyBorder="1" applyProtection="1"/>
    <xf numFmtId="164" fontId="48" fillId="3" borderId="21" xfId="0" applyNumberFormat="1" applyFont="1" applyFill="1" applyBorder="1" applyProtection="1"/>
    <xf numFmtId="164" fontId="48" fillId="3" borderId="22" xfId="0" applyNumberFormat="1" applyFont="1" applyFill="1" applyBorder="1" applyProtection="1"/>
    <xf numFmtId="0" fontId="29" fillId="2" borderId="14" xfId="0" applyNumberFormat="1" applyFont="1" applyFill="1" applyBorder="1" applyAlignment="1" applyProtection="1">
      <alignment horizontal="center"/>
    </xf>
    <xf numFmtId="38" fontId="29" fillId="2" borderId="4" xfId="0" applyNumberFormat="1" applyFont="1" applyFill="1" applyBorder="1" applyAlignment="1" applyProtection="1">
      <alignment horizontal="left"/>
    </xf>
    <xf numFmtId="0" fontId="77" fillId="3" borderId="0" xfId="0" applyFont="1" applyFill="1" applyBorder="1" applyAlignment="1" applyProtection="1">
      <alignment horizontal="center" vertical="center"/>
    </xf>
    <xf numFmtId="0" fontId="78" fillId="3" borderId="0" xfId="0" applyFont="1" applyFill="1" applyBorder="1" applyAlignment="1" applyProtection="1">
      <alignment horizontal="right" vertical="center"/>
    </xf>
    <xf numFmtId="0" fontId="0" fillId="3" borderId="0" xfId="0" applyFill="1" applyBorder="1" applyAlignment="1" applyProtection="1">
      <alignment vertical="center"/>
    </xf>
    <xf numFmtId="164" fontId="29" fillId="25" borderId="67" xfId="0" applyNumberFormat="1" applyFont="1" applyFill="1" applyBorder="1" applyAlignment="1" applyProtection="1">
      <alignment horizontal="right" vertical="center" wrapText="1"/>
    </xf>
    <xf numFmtId="0" fontId="71" fillId="25" borderId="66" xfId="0" applyFont="1" applyFill="1" applyBorder="1" applyAlignment="1" applyProtection="1">
      <alignment vertical="center"/>
    </xf>
    <xf numFmtId="0" fontId="71" fillId="25" borderId="71" xfId="0" applyFont="1" applyFill="1" applyBorder="1" applyAlignment="1" applyProtection="1">
      <alignment vertical="center"/>
    </xf>
    <xf numFmtId="0" fontId="71" fillId="25" borderId="114" xfId="0" applyFont="1" applyFill="1" applyBorder="1" applyAlignment="1" applyProtection="1">
      <alignment vertical="center"/>
    </xf>
    <xf numFmtId="0" fontId="70" fillId="25" borderId="71" xfId="0" applyFont="1" applyFill="1" applyBorder="1" applyAlignment="1" applyProtection="1">
      <alignment vertical="center"/>
    </xf>
    <xf numFmtId="164" fontId="29" fillId="26" borderId="63" xfId="0" applyNumberFormat="1" applyFont="1" applyFill="1" applyBorder="1" applyAlignment="1" applyProtection="1">
      <alignment horizontal="right" vertical="center" wrapText="1"/>
    </xf>
    <xf numFmtId="0" fontId="71" fillId="26" borderId="49" xfId="0" applyFont="1" applyFill="1" applyBorder="1" applyAlignment="1" applyProtection="1">
      <alignment vertical="center"/>
    </xf>
    <xf numFmtId="0" fontId="71" fillId="26" borderId="64" xfId="0" applyFont="1" applyFill="1" applyBorder="1" applyAlignment="1" applyProtection="1">
      <alignment vertical="center"/>
    </xf>
    <xf numFmtId="0" fontId="70" fillId="26" borderId="49" xfId="0" applyFont="1" applyFill="1" applyBorder="1" applyAlignment="1" applyProtection="1">
      <alignment vertical="center"/>
    </xf>
    <xf numFmtId="164" fontId="41" fillId="20" borderId="106" xfId="0" applyNumberFormat="1" applyFont="1" applyFill="1" applyBorder="1" applyProtection="1"/>
    <xf numFmtId="0" fontId="36" fillId="0" borderId="0" xfId="0" applyFont="1"/>
    <xf numFmtId="0" fontId="36" fillId="0" borderId="0" xfId="0" applyFont="1" applyBorder="1"/>
    <xf numFmtId="165" fontId="79" fillId="9" borderId="0" xfId="2" applyFont="1" applyFill="1" applyBorder="1" applyProtection="1"/>
    <xf numFmtId="37" fontId="79" fillId="9" borderId="0" xfId="0" applyNumberFormat="1" applyFont="1" applyFill="1" applyBorder="1" applyAlignment="1" applyProtection="1">
      <alignment horizontal="center"/>
    </xf>
    <xf numFmtId="165" fontId="79" fillId="9" borderId="0" xfId="2" applyFont="1" applyFill="1" applyBorder="1" applyAlignment="1" applyProtection="1">
      <alignment horizontal="center"/>
    </xf>
    <xf numFmtId="165" fontId="79" fillId="9" borderId="31" xfId="2" applyFont="1" applyFill="1" applyBorder="1" applyProtection="1"/>
    <xf numFmtId="37" fontId="79" fillId="9" borderId="31" xfId="0" applyNumberFormat="1" applyFont="1" applyFill="1" applyBorder="1" applyAlignment="1" applyProtection="1">
      <alignment horizontal="center"/>
    </xf>
    <xf numFmtId="165" fontId="79" fillId="9" borderId="31" xfId="2" applyFont="1" applyFill="1" applyBorder="1" applyAlignment="1" applyProtection="1">
      <alignment horizontal="center"/>
    </xf>
    <xf numFmtId="0" fontId="36" fillId="0" borderId="0" xfId="0" applyFont="1" applyAlignment="1">
      <alignment horizontal="center"/>
    </xf>
    <xf numFmtId="0" fontId="36" fillId="0" borderId="31" xfId="0" applyFont="1" applyBorder="1" applyAlignment="1">
      <alignment horizontal="center"/>
    </xf>
    <xf numFmtId="177" fontId="79" fillId="0" borderId="31" xfId="0" applyNumberFormat="1" applyFont="1" applyBorder="1" applyAlignment="1">
      <alignment horizontal="center"/>
    </xf>
    <xf numFmtId="177" fontId="79" fillId="0" borderId="30" xfId="0" applyNumberFormat="1" applyFont="1" applyBorder="1" applyAlignment="1">
      <alignment horizontal="center"/>
    </xf>
    <xf numFmtId="0" fontId="36" fillId="0" borderId="25" xfId="0" applyFont="1" applyBorder="1" applyAlignment="1">
      <alignment horizontal="center"/>
    </xf>
    <xf numFmtId="175" fontId="79" fillId="9" borderId="0" xfId="2" applyNumberFormat="1" applyFont="1" applyFill="1" applyBorder="1" applyAlignment="1" applyProtection="1">
      <alignment horizontal="center" vertical="center"/>
    </xf>
    <xf numFmtId="165" fontId="36" fillId="0" borderId="25" xfId="2" applyFont="1" applyBorder="1"/>
    <xf numFmtId="165" fontId="36" fillId="0" borderId="0" xfId="2" applyFont="1" applyBorder="1"/>
    <xf numFmtId="165" fontId="36" fillId="0" borderId="31" xfId="2" applyFont="1" applyBorder="1"/>
    <xf numFmtId="165" fontId="36" fillId="0" borderId="0" xfId="2" applyFont="1"/>
    <xf numFmtId="175" fontId="79" fillId="0" borderId="0" xfId="2" applyNumberFormat="1" applyFont="1" applyBorder="1" applyAlignment="1">
      <alignment horizontal="center" vertical="center"/>
    </xf>
    <xf numFmtId="175" fontId="79" fillId="0" borderId="31" xfId="2" applyNumberFormat="1" applyFont="1" applyBorder="1" applyAlignment="1">
      <alignment horizontal="center" vertical="center"/>
    </xf>
    <xf numFmtId="165" fontId="79" fillId="0" borderId="25" xfId="2" applyFont="1" applyBorder="1"/>
    <xf numFmtId="175" fontId="79" fillId="0" borderId="25" xfId="2" applyNumberFormat="1" applyFont="1" applyBorder="1" applyAlignment="1">
      <alignment horizontal="center" vertical="center"/>
    </xf>
    <xf numFmtId="165" fontId="79" fillId="0" borderId="0" xfId="2" applyFont="1" applyBorder="1"/>
    <xf numFmtId="165" fontId="79" fillId="0" borderId="31" xfId="2" applyFont="1" applyBorder="1"/>
    <xf numFmtId="165" fontId="79" fillId="0" borderId="0" xfId="2" applyFont="1"/>
    <xf numFmtId="175" fontId="79" fillId="0" borderId="0" xfId="2" applyNumberFormat="1" applyFont="1" applyAlignment="1">
      <alignment horizontal="center" vertical="center"/>
    </xf>
    <xf numFmtId="0" fontId="79" fillId="0" borderId="25" xfId="0" applyFont="1" applyBorder="1" applyAlignment="1">
      <alignment horizontal="center"/>
    </xf>
    <xf numFmtId="0" fontId="79" fillId="0" borderId="24" xfId="0" applyFont="1" applyBorder="1" applyAlignment="1">
      <alignment horizontal="center"/>
    </xf>
    <xf numFmtId="165" fontId="36" fillId="0" borderId="34" xfId="2" applyFont="1" applyBorder="1"/>
    <xf numFmtId="165" fontId="36" fillId="0" borderId="35" xfId="2" applyFont="1" applyBorder="1"/>
    <xf numFmtId="0" fontId="79" fillId="0" borderId="97" xfId="0" applyFont="1" applyBorder="1" applyAlignment="1">
      <alignment horizontal="center"/>
    </xf>
    <xf numFmtId="165" fontId="79" fillId="0" borderId="34" xfId="2" applyFont="1" applyBorder="1" applyAlignment="1">
      <alignment horizontal="center"/>
    </xf>
    <xf numFmtId="2" fontId="79" fillId="0" borderId="34" xfId="0" applyNumberFormat="1" applyFont="1" applyBorder="1" applyAlignment="1">
      <alignment horizontal="right"/>
    </xf>
    <xf numFmtId="2" fontId="79" fillId="0" borderId="35" xfId="0" applyNumberFormat="1" applyFont="1" applyBorder="1" applyAlignment="1">
      <alignment horizontal="right"/>
    </xf>
    <xf numFmtId="165" fontId="36" fillId="0" borderId="20" xfId="2" applyFont="1" applyBorder="1"/>
    <xf numFmtId="165" fontId="36" fillId="0" borderId="30" xfId="2" applyFont="1" applyBorder="1"/>
    <xf numFmtId="165" fontId="36" fillId="0" borderId="24" xfId="2" applyFont="1" applyBorder="1"/>
    <xf numFmtId="0" fontId="79" fillId="10" borderId="24" xfId="0" applyFont="1" applyFill="1" applyBorder="1" applyAlignment="1">
      <alignment horizontal="center"/>
    </xf>
    <xf numFmtId="177" fontId="79" fillId="10" borderId="30" xfId="0" applyNumberFormat="1" applyFont="1" applyFill="1" applyBorder="1" applyAlignment="1">
      <alignment horizontal="center"/>
    </xf>
    <xf numFmtId="165" fontId="36" fillId="10" borderId="20" xfId="2" applyFont="1" applyFill="1" applyBorder="1"/>
    <xf numFmtId="165" fontId="36" fillId="10" borderId="30" xfId="2" applyFont="1" applyFill="1" applyBorder="1"/>
    <xf numFmtId="165" fontId="36" fillId="10" borderId="24" xfId="2" applyFont="1" applyFill="1" applyBorder="1"/>
    <xf numFmtId="0" fontId="79" fillId="20" borderId="25" xfId="0" applyFont="1" applyFill="1" applyBorder="1" applyAlignment="1">
      <alignment horizontal="center"/>
    </xf>
    <xf numFmtId="177" fontId="79" fillId="20" borderId="31" xfId="0" applyNumberFormat="1" applyFont="1" applyFill="1" applyBorder="1" applyAlignment="1">
      <alignment horizontal="center"/>
    </xf>
    <xf numFmtId="165" fontId="36" fillId="20" borderId="0" xfId="2" applyFont="1" applyFill="1"/>
    <xf numFmtId="165" fontId="36" fillId="20" borderId="0" xfId="2" applyFont="1" applyFill="1" applyBorder="1"/>
    <xf numFmtId="165" fontId="36" fillId="20" borderId="31" xfId="2" applyFont="1" applyFill="1" applyBorder="1"/>
    <xf numFmtId="165" fontId="36" fillId="20" borderId="25" xfId="2" applyFont="1" applyFill="1" applyBorder="1"/>
    <xf numFmtId="164" fontId="29" fillId="18" borderId="32" xfId="0" applyNumberFormat="1" applyFont="1" applyFill="1" applyBorder="1" applyAlignment="1" applyProtection="1">
      <alignment horizontal="right" vertical="center"/>
    </xf>
    <xf numFmtId="0" fontId="71" fillId="18" borderId="4" xfId="0" applyFont="1" applyFill="1" applyBorder="1" applyAlignment="1" applyProtection="1">
      <alignment vertical="center"/>
    </xf>
    <xf numFmtId="0" fontId="71" fillId="18" borderId="4" xfId="0" applyFont="1" applyFill="1" applyBorder="1" applyProtection="1"/>
    <xf numFmtId="0" fontId="71" fillId="18" borderId="44" xfId="0" applyFont="1" applyFill="1" applyBorder="1" applyProtection="1"/>
    <xf numFmtId="0" fontId="71" fillId="18" borderId="33" xfId="0" applyFont="1" applyFill="1" applyBorder="1" applyProtection="1"/>
    <xf numFmtId="0" fontId="70" fillId="18" borderId="44" xfId="0" applyFont="1" applyFill="1" applyBorder="1" applyProtection="1"/>
    <xf numFmtId="164" fontId="29" fillId="30" borderId="32" xfId="0" applyNumberFormat="1" applyFont="1" applyFill="1" applyBorder="1" applyAlignment="1" applyProtection="1">
      <alignment horizontal="right" vertical="center"/>
    </xf>
    <xf numFmtId="0" fontId="71" fillId="30" borderId="4" xfId="0" applyFont="1" applyFill="1" applyBorder="1" applyAlignment="1" applyProtection="1">
      <alignment vertical="center"/>
    </xf>
    <xf numFmtId="0" fontId="71" fillId="30" borderId="4" xfId="0" applyFont="1" applyFill="1" applyBorder="1" applyProtection="1"/>
    <xf numFmtId="0" fontId="71" fillId="30" borderId="44" xfId="0" applyFont="1" applyFill="1" applyBorder="1" applyProtection="1"/>
    <xf numFmtId="0" fontId="71" fillId="30" borderId="33" xfId="0" applyFont="1" applyFill="1" applyBorder="1" applyProtection="1"/>
    <xf numFmtId="0" fontId="70" fillId="30" borderId="44" xfId="0" applyFont="1" applyFill="1" applyBorder="1" applyProtection="1"/>
    <xf numFmtId="164" fontId="27" fillId="3" borderId="0" xfId="0" quotePrefix="1" applyNumberFormat="1" applyFont="1" applyFill="1" applyBorder="1" applyProtection="1"/>
    <xf numFmtId="0" fontId="79" fillId="0" borderId="0" xfId="0" applyFont="1" applyBorder="1" applyAlignment="1">
      <alignment horizontal="center"/>
    </xf>
    <xf numFmtId="0" fontId="79" fillId="0" borderId="31" xfId="0" applyFont="1" applyBorder="1" applyAlignment="1">
      <alignment horizontal="center"/>
    </xf>
    <xf numFmtId="0" fontId="79" fillId="0" borderId="0" xfId="0" applyFont="1" applyAlignment="1">
      <alignment horizontal="center"/>
    </xf>
    <xf numFmtId="43" fontId="36" fillId="0" borderId="0" xfId="0" applyNumberFormat="1" applyFont="1"/>
    <xf numFmtId="0" fontId="80" fillId="0" borderId="0" xfId="0" applyFont="1"/>
    <xf numFmtId="43" fontId="81" fillId="0" borderId="0" xfId="0" applyNumberFormat="1" applyFont="1"/>
    <xf numFmtId="43" fontId="80" fillId="0" borderId="0" xfId="0" applyNumberFormat="1" applyFont="1"/>
    <xf numFmtId="164" fontId="27" fillId="9" borderId="111" xfId="0" applyNumberFormat="1" applyFont="1" applyFill="1" applyBorder="1" applyProtection="1"/>
    <xf numFmtId="164" fontId="27" fillId="9" borderId="19" xfId="0" applyNumberFormat="1" applyFont="1" applyFill="1" applyBorder="1" applyProtection="1"/>
    <xf numFmtId="164" fontId="48" fillId="0" borderId="16" xfId="5" applyNumberFormat="1" applyFont="1" applyFill="1" applyBorder="1" applyProtection="1"/>
    <xf numFmtId="0" fontId="36" fillId="0" borderId="34" xfId="0" applyFont="1" applyBorder="1" applyAlignment="1">
      <alignment horizontal="center"/>
    </xf>
    <xf numFmtId="177" fontId="36" fillId="0" borderId="34" xfId="0" applyNumberFormat="1" applyFont="1" applyBorder="1" applyAlignment="1">
      <alignment horizontal="center"/>
    </xf>
    <xf numFmtId="0" fontId="36" fillId="0" borderId="34" xfId="0" applyFont="1" applyBorder="1"/>
    <xf numFmtId="164" fontId="41" fillId="21" borderId="15" xfId="0" applyNumberFormat="1" applyFont="1" applyFill="1" applyBorder="1" applyProtection="1"/>
    <xf numFmtId="164" fontId="41" fillId="21" borderId="19" xfId="0" applyNumberFormat="1" applyFont="1" applyFill="1" applyBorder="1" applyProtection="1"/>
    <xf numFmtId="164" fontId="27" fillId="3" borderId="60" xfId="0" applyNumberFormat="1" applyFont="1" applyFill="1" applyBorder="1" applyAlignment="1" applyProtection="1">
      <alignment horizontal="left"/>
    </xf>
    <xf numFmtId="164" fontId="27" fillId="3" borderId="19" xfId="0" applyNumberFormat="1" applyFont="1" applyFill="1" applyBorder="1" applyAlignment="1" applyProtection="1">
      <alignment horizontal="left"/>
    </xf>
    <xf numFmtId="164" fontId="48" fillId="9" borderId="17" xfId="0" applyNumberFormat="1" applyFont="1" applyFill="1" applyBorder="1" applyProtection="1"/>
    <xf numFmtId="164" fontId="36" fillId="9" borderId="17" xfId="5" applyNumberFormat="1" applyFont="1" applyFill="1" applyBorder="1" applyAlignment="1" applyProtection="1">
      <alignment horizontal="center" vertical="center"/>
    </xf>
    <xf numFmtId="164" fontId="36" fillId="10" borderId="15" xfId="5" applyNumberFormat="1" applyFont="1" applyFill="1" applyBorder="1" applyAlignment="1" applyProtection="1">
      <alignment horizontal="center"/>
    </xf>
    <xf numFmtId="164" fontId="36" fillId="0" borderId="17" xfId="5" applyNumberFormat="1" applyFont="1" applyFill="1" applyBorder="1" applyAlignment="1" applyProtection="1">
      <alignment horizontal="center" vertical="center"/>
    </xf>
    <xf numFmtId="164" fontId="36" fillId="10" borderId="17" xfId="5" applyNumberFormat="1" applyFont="1" applyFill="1" applyBorder="1" applyAlignment="1" applyProtection="1">
      <alignment horizontal="center" vertical="center"/>
    </xf>
    <xf numFmtId="164" fontId="36" fillId="0" borderId="19" xfId="5" applyNumberFormat="1" applyFont="1" applyFill="1" applyBorder="1" applyAlignment="1" applyProtection="1">
      <alignment horizontal="center" vertical="center"/>
    </xf>
    <xf numFmtId="164" fontId="36" fillId="10" borderId="15" xfId="0" applyNumberFormat="1" applyFont="1" applyFill="1" applyBorder="1" applyAlignment="1" applyProtection="1">
      <alignment horizontal="center"/>
    </xf>
    <xf numFmtId="164" fontId="36" fillId="0" borderId="17" xfId="0" applyNumberFormat="1" applyFont="1" applyFill="1" applyBorder="1" applyAlignment="1" applyProtection="1">
      <alignment horizontal="center"/>
    </xf>
    <xf numFmtId="164" fontId="36" fillId="10" borderId="17" xfId="0" applyNumberFormat="1" applyFont="1" applyFill="1" applyBorder="1" applyAlignment="1" applyProtection="1">
      <alignment horizontal="center"/>
    </xf>
    <xf numFmtId="164" fontId="36" fillId="9" borderId="17" xfId="0" applyNumberFormat="1" applyFont="1" applyFill="1" applyBorder="1" applyAlignment="1" applyProtection="1">
      <alignment horizontal="center"/>
    </xf>
    <xf numFmtId="164" fontId="36" fillId="0" borderId="19" xfId="0" applyNumberFormat="1" applyFont="1" applyFill="1" applyBorder="1" applyAlignment="1" applyProtection="1">
      <alignment horizontal="center"/>
    </xf>
    <xf numFmtId="164" fontId="36" fillId="0" borderId="17" xfId="0" applyNumberFormat="1" applyFont="1" applyFill="1" applyBorder="1" applyAlignment="1" applyProtection="1">
      <alignment horizontal="center" vertical="center"/>
    </xf>
    <xf numFmtId="164" fontId="36" fillId="9" borderId="17" xfId="0" applyNumberFormat="1" applyFont="1" applyFill="1" applyBorder="1" applyAlignment="1" applyProtection="1">
      <alignment horizontal="center" vertical="center"/>
    </xf>
    <xf numFmtId="164" fontId="36" fillId="10" borderId="17" xfId="0" applyNumberFormat="1" applyFont="1" applyFill="1" applyBorder="1" applyAlignment="1" applyProtection="1">
      <alignment horizontal="center" vertical="center"/>
    </xf>
    <xf numFmtId="164" fontId="36" fillId="0" borderId="19" xfId="0" applyNumberFormat="1" applyFont="1" applyFill="1" applyBorder="1" applyAlignment="1" applyProtection="1">
      <alignment horizontal="center" vertical="center"/>
    </xf>
    <xf numFmtId="164" fontId="36" fillId="10" borderId="17" xfId="0" applyNumberFormat="1" applyFont="1" applyFill="1" applyBorder="1" applyProtection="1"/>
    <xf numFmtId="0" fontId="36" fillId="10" borderId="17" xfId="0" applyNumberFormat="1" applyFont="1" applyFill="1" applyBorder="1" applyAlignment="1" applyProtection="1">
      <alignment horizontal="center" vertical="center"/>
    </xf>
    <xf numFmtId="0" fontId="36" fillId="0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76" fillId="20" borderId="55" xfId="0" applyFont="1" applyFill="1" applyBorder="1" applyAlignment="1" applyProtection="1">
      <alignment horizontal="center" vertical="center"/>
    </xf>
    <xf numFmtId="164" fontId="76" fillId="20" borderId="3" xfId="0" applyNumberFormat="1" applyFont="1" applyFill="1" applyBorder="1" applyAlignment="1" applyProtection="1">
      <alignment horizontal="center" vertical="center"/>
    </xf>
    <xf numFmtId="164" fontId="76" fillId="9" borderId="3" xfId="0" applyNumberFormat="1" applyFont="1" applyFill="1" applyBorder="1" applyAlignment="1" applyProtection="1">
      <alignment horizontal="center" vertical="center"/>
    </xf>
    <xf numFmtId="164" fontId="76" fillId="9" borderId="15" xfId="0" applyNumberFormat="1" applyFont="1" applyFill="1" applyBorder="1" applyAlignment="1" applyProtection="1">
      <alignment horizontal="center" vertical="center"/>
    </xf>
    <xf numFmtId="0" fontId="82" fillId="19" borderId="0" xfId="0" applyFont="1" applyFill="1" applyAlignment="1" applyProtection="1">
      <alignment horizontal="center"/>
    </xf>
    <xf numFmtId="0" fontId="83" fillId="3" borderId="0" xfId="0" applyFont="1" applyFill="1" applyAlignment="1" applyProtection="1">
      <alignment horizontal="center"/>
    </xf>
    <xf numFmtId="0" fontId="82" fillId="19" borderId="0" xfId="0" applyFont="1" applyFill="1" applyProtection="1"/>
    <xf numFmtId="0" fontId="83" fillId="3" borderId="0" xfId="0" applyFont="1" applyFill="1" applyProtection="1"/>
    <xf numFmtId="0" fontId="82" fillId="19" borderId="0" xfId="5" applyFont="1" applyFill="1" applyAlignment="1" applyProtection="1">
      <alignment horizontal="center"/>
    </xf>
    <xf numFmtId="0" fontId="83" fillId="3" borderId="0" xfId="5" applyFont="1" applyFill="1" applyAlignment="1" applyProtection="1">
      <alignment horizontal="center"/>
    </xf>
    <xf numFmtId="0" fontId="10" fillId="3" borderId="0" xfId="5" applyFont="1" applyFill="1" applyBorder="1" applyAlignment="1" applyProtection="1">
      <alignment horizontal="center"/>
    </xf>
    <xf numFmtId="0" fontId="10" fillId="3" borderId="24" xfId="5" applyFont="1" applyFill="1" applyBorder="1" applyAlignment="1" applyProtection="1">
      <alignment horizontal="center"/>
    </xf>
    <xf numFmtId="164" fontId="84" fillId="3" borderId="1" xfId="5" applyNumberFormat="1" applyFont="1" applyFill="1" applyBorder="1" applyAlignment="1" applyProtection="1"/>
    <xf numFmtId="0" fontId="84" fillId="3" borderId="21" xfId="5" applyFont="1" applyFill="1" applyBorder="1" applyProtection="1"/>
    <xf numFmtId="0" fontId="84" fillId="3" borderId="21" xfId="5" applyFont="1" applyFill="1" applyBorder="1" applyAlignment="1" applyProtection="1">
      <alignment horizontal="center"/>
    </xf>
    <xf numFmtId="0" fontId="84" fillId="3" borderId="22" xfId="5" applyFont="1" applyFill="1" applyBorder="1" applyAlignment="1" applyProtection="1">
      <alignment horizontal="center"/>
    </xf>
    <xf numFmtId="164" fontId="54" fillId="3" borderId="97" xfId="5" applyNumberFormat="1" applyFont="1" applyFill="1" applyBorder="1" applyAlignment="1" applyProtection="1">
      <alignment horizontal="center"/>
    </xf>
    <xf numFmtId="0" fontId="85" fillId="3" borderId="1" xfId="5" applyFont="1" applyFill="1" applyBorder="1" applyProtection="1"/>
    <xf numFmtId="0" fontId="17" fillId="3" borderId="21" xfId="5" applyFont="1" applyFill="1" applyBorder="1" applyProtection="1"/>
    <xf numFmtId="0" fontId="17" fillId="3" borderId="22" xfId="5" applyFont="1" applyFill="1" applyBorder="1" applyProtection="1"/>
    <xf numFmtId="164" fontId="85" fillId="3" borderId="1" xfId="5" applyNumberFormat="1" applyFont="1" applyFill="1" applyBorder="1" applyAlignment="1" applyProtection="1">
      <alignment horizontal="left"/>
    </xf>
    <xf numFmtId="164" fontId="54" fillId="3" borderId="21" xfId="5" applyNumberFormat="1" applyFont="1" applyFill="1" applyBorder="1" applyAlignment="1" applyProtection="1">
      <alignment horizontal="center"/>
    </xf>
    <xf numFmtId="164" fontId="54" fillId="3" borderId="22" xfId="5" applyNumberFormat="1" applyFont="1" applyFill="1" applyBorder="1" applyAlignment="1" applyProtection="1">
      <alignment horizontal="center"/>
    </xf>
    <xf numFmtId="164" fontId="54" fillId="3" borderId="1" xfId="5" applyNumberFormat="1" applyFont="1" applyFill="1" applyBorder="1" applyAlignment="1" applyProtection="1">
      <alignment horizontal="left"/>
    </xf>
    <xf numFmtId="0" fontId="54" fillId="3" borderId="22" xfId="5" applyFont="1" applyFill="1" applyBorder="1" applyAlignment="1" applyProtection="1">
      <alignment horizontal="left"/>
    </xf>
    <xf numFmtId="0" fontId="54" fillId="3" borderId="106" xfId="5" applyFont="1" applyFill="1" applyBorder="1" applyAlignment="1" applyProtection="1">
      <alignment horizontal="left"/>
    </xf>
    <xf numFmtId="0" fontId="18" fillId="3" borderId="106" xfId="5" applyFont="1" applyFill="1" applyBorder="1" applyAlignment="1" applyProtection="1">
      <alignment horizontal="left"/>
    </xf>
    <xf numFmtId="0" fontId="10" fillId="3" borderId="106" xfId="5" applyFont="1" applyFill="1" applyBorder="1" applyAlignment="1" applyProtection="1">
      <alignment horizontal="left"/>
    </xf>
    <xf numFmtId="178" fontId="54" fillId="3" borderId="35" xfId="5" applyNumberFormat="1" applyFont="1" applyFill="1" applyBorder="1" applyAlignment="1" applyProtection="1">
      <alignment horizontal="left"/>
    </xf>
    <xf numFmtId="0" fontId="15" fillId="3" borderId="0" xfId="5" applyFont="1" applyFill="1" applyBorder="1" applyAlignment="1" applyProtection="1">
      <alignment horizontal="left" vertical="center"/>
    </xf>
    <xf numFmtId="178" fontId="54" fillId="3" borderId="106" xfId="5" applyNumberFormat="1" applyFont="1" applyFill="1" applyBorder="1" applyAlignment="1" applyProtection="1">
      <alignment horizontal="left"/>
    </xf>
    <xf numFmtId="0" fontId="15" fillId="16" borderId="21" xfId="5" applyFont="1" applyFill="1" applyBorder="1" applyAlignment="1" applyProtection="1">
      <alignment horizontal="center"/>
    </xf>
    <xf numFmtId="0" fontId="14" fillId="16" borderId="22" xfId="5" applyFont="1" applyFill="1" applyBorder="1" applyAlignment="1" applyProtection="1">
      <alignment horizontal="center"/>
    </xf>
    <xf numFmtId="174" fontId="57" fillId="3" borderId="0" xfId="5" applyNumberFormat="1" applyFont="1" applyFill="1" applyBorder="1" applyProtection="1"/>
    <xf numFmtId="0" fontId="10" fillId="3" borderId="22" xfId="5" applyFont="1" applyFill="1" applyBorder="1" applyAlignment="1" applyProtection="1">
      <alignment horizontal="center"/>
    </xf>
    <xf numFmtId="0" fontId="86" fillId="3" borderId="31" xfId="5" applyFont="1" applyFill="1" applyBorder="1" applyAlignment="1" applyProtection="1">
      <alignment horizontal="center"/>
    </xf>
    <xf numFmtId="0" fontId="86" fillId="3" borderId="21" xfId="5" applyFont="1" applyFill="1" applyBorder="1" applyAlignment="1" applyProtection="1">
      <alignment horizontal="center"/>
    </xf>
    <xf numFmtId="0" fontId="54" fillId="3" borderId="0" xfId="5" applyFont="1" applyFill="1" applyBorder="1" applyAlignment="1" applyProtection="1">
      <alignment horizontal="center"/>
    </xf>
    <xf numFmtId="0" fontId="54" fillId="16" borderId="21" xfId="5" applyFont="1" applyFill="1" applyBorder="1" applyAlignment="1" applyProtection="1">
      <alignment horizontal="center"/>
    </xf>
    <xf numFmtId="0" fontId="27" fillId="9" borderId="17" xfId="0" applyNumberFormat="1" applyFont="1" applyFill="1" applyBorder="1" applyAlignment="1" applyProtection="1">
      <alignment horizontal="center"/>
    </xf>
    <xf numFmtId="0" fontId="27" fillId="9" borderId="19" xfId="0" applyNumberFormat="1" applyFont="1" applyFill="1" applyBorder="1" applyAlignment="1" applyProtection="1">
      <alignment horizontal="center"/>
    </xf>
    <xf numFmtId="0" fontId="27" fillId="9" borderId="15" xfId="0" applyNumberFormat="1" applyFont="1" applyFill="1" applyBorder="1" applyAlignment="1" applyProtection="1">
      <alignment horizontal="center"/>
    </xf>
    <xf numFmtId="0" fontId="26" fillId="9" borderId="15" xfId="0" applyNumberFormat="1" applyFont="1" applyFill="1" applyBorder="1" applyAlignment="1" applyProtection="1">
      <alignment horizontal="center"/>
    </xf>
    <xf numFmtId="0" fontId="27" fillId="9" borderId="111" xfId="0" applyNumberFormat="1" applyFont="1" applyFill="1" applyBorder="1" applyAlignment="1" applyProtection="1">
      <alignment horizontal="center"/>
    </xf>
    <xf numFmtId="0" fontId="27" fillId="9" borderId="60" xfId="0" applyNumberFormat="1" applyFont="1" applyFill="1" applyBorder="1" applyAlignment="1" applyProtection="1">
      <alignment horizontal="center"/>
    </xf>
    <xf numFmtId="0" fontId="86" fillId="3" borderId="0" xfId="5" applyFont="1" applyFill="1" applyBorder="1" applyAlignment="1" applyProtection="1">
      <alignment horizontal="center"/>
    </xf>
    <xf numFmtId="0" fontId="86" fillId="16" borderId="21" xfId="5" applyFont="1" applyFill="1" applyBorder="1" applyAlignment="1" applyProtection="1">
      <alignment horizontal="center"/>
    </xf>
    <xf numFmtId="3" fontId="18" fillId="2" borderId="55" xfId="0" applyNumberFormat="1" applyFont="1" applyFill="1" applyBorder="1" applyAlignment="1" applyProtection="1">
      <alignment horizontal="left" vertical="center"/>
    </xf>
    <xf numFmtId="0" fontId="53" fillId="9" borderId="0" xfId="0" applyFont="1" applyFill="1" applyBorder="1" applyAlignment="1">
      <alignment vertical="center"/>
    </xf>
    <xf numFmtId="0" fontId="87" fillId="9" borderId="0" xfId="0" applyFont="1" applyFill="1" applyBorder="1" applyAlignment="1">
      <alignment vertical="center"/>
    </xf>
    <xf numFmtId="0" fontId="88" fillId="9" borderId="0" xfId="0" applyFont="1" applyFill="1" applyBorder="1" applyAlignment="1">
      <alignment horizontal="center" vertical="center"/>
    </xf>
    <xf numFmtId="0" fontId="88" fillId="9" borderId="0" xfId="0" applyFont="1" applyFill="1" applyBorder="1" applyAlignment="1">
      <alignment vertical="center"/>
    </xf>
    <xf numFmtId="0" fontId="90" fillId="31" borderId="6" xfId="25" applyFont="1" applyBorder="1" applyAlignment="1">
      <alignment vertical="center" wrapText="1"/>
    </xf>
    <xf numFmtId="0" fontId="90" fillId="31" borderId="0" xfId="25" applyFont="1" applyBorder="1" applyAlignment="1">
      <alignment horizontal="center" vertical="center" wrapText="1"/>
    </xf>
    <xf numFmtId="0" fontId="90" fillId="31" borderId="75" xfId="25" applyFont="1" applyBorder="1" applyAlignment="1">
      <alignment horizontal="center" vertical="center" wrapText="1"/>
    </xf>
    <xf numFmtId="0" fontId="87" fillId="9" borderId="6" xfId="0" applyFont="1" applyFill="1" applyBorder="1" applyAlignment="1">
      <alignment vertical="center"/>
    </xf>
    <xf numFmtId="21" fontId="87" fillId="9" borderId="0" xfId="0" applyNumberFormat="1" applyFont="1" applyFill="1" applyBorder="1" applyAlignment="1">
      <alignment horizontal="center" vertical="center"/>
    </xf>
    <xf numFmtId="2" fontId="88" fillId="9" borderId="0" xfId="0" applyNumberFormat="1" applyFont="1" applyFill="1" applyBorder="1" applyAlignment="1">
      <alignment horizontal="center" vertical="center"/>
    </xf>
    <xf numFmtId="0" fontId="87" fillId="9" borderId="0" xfId="0" applyFont="1" applyFill="1" applyBorder="1" applyAlignment="1">
      <alignment horizontal="center" vertical="center"/>
    </xf>
    <xf numFmtId="179" fontId="87" fillId="9" borderId="0" xfId="0" applyNumberFormat="1" applyFont="1" applyFill="1" applyBorder="1" applyAlignment="1">
      <alignment horizontal="center" vertical="center"/>
    </xf>
    <xf numFmtId="21" fontId="91" fillId="9" borderId="0" xfId="0" applyNumberFormat="1" applyFont="1" applyFill="1" applyBorder="1" applyAlignment="1">
      <alignment horizontal="center" vertical="center"/>
    </xf>
    <xf numFmtId="0" fontId="83" fillId="0" borderId="74" xfId="25" applyFont="1" applyFill="1" applyBorder="1" applyAlignment="1">
      <alignment vertical="center"/>
    </xf>
    <xf numFmtId="0" fontId="83" fillId="0" borderId="57" xfId="25" applyFont="1" applyFill="1" applyBorder="1" applyAlignment="1">
      <alignment horizontal="center" vertical="center"/>
    </xf>
    <xf numFmtId="179" fontId="83" fillId="0" borderId="57" xfId="25" applyNumberFormat="1" applyFont="1" applyFill="1" applyBorder="1" applyAlignment="1">
      <alignment horizontal="center" vertical="center"/>
    </xf>
    <xf numFmtId="0" fontId="87" fillId="0" borderId="0" xfId="0" applyFont="1" applyFill="1" applyBorder="1" applyAlignment="1">
      <alignment vertical="center"/>
    </xf>
    <xf numFmtId="2" fontId="88" fillId="0" borderId="0" xfId="0" applyNumberFormat="1" applyFont="1" applyFill="1" applyBorder="1" applyAlignment="1">
      <alignment horizontal="center" vertical="center"/>
    </xf>
    <xf numFmtId="2" fontId="87" fillId="9" borderId="0" xfId="0" applyNumberFormat="1" applyFont="1" applyFill="1" applyBorder="1" applyAlignment="1">
      <alignment horizontal="center" vertical="center"/>
    </xf>
    <xf numFmtId="21" fontId="92" fillId="9" borderId="0" xfId="0" applyNumberFormat="1" applyFont="1" applyFill="1" applyBorder="1" applyAlignment="1">
      <alignment horizontal="center" vertical="center" wrapText="1"/>
    </xf>
    <xf numFmtId="0" fontId="88" fillId="0" borderId="0" xfId="0" applyFont="1" applyFill="1" applyBorder="1" applyAlignment="1">
      <alignment horizontal="center" vertical="center"/>
    </xf>
    <xf numFmtId="0" fontId="88" fillId="0" borderId="0" xfId="0" applyFont="1" applyFill="1" applyBorder="1" applyAlignment="1">
      <alignment vertical="center"/>
    </xf>
    <xf numFmtId="0" fontId="88" fillId="0" borderId="0" xfId="0" applyFont="1" applyFill="1" applyBorder="1" applyAlignment="1">
      <alignment horizontal="right" vertical="center"/>
    </xf>
    <xf numFmtId="180" fontId="88" fillId="0" borderId="0" xfId="0" applyNumberFormat="1" applyFont="1" applyFill="1" applyBorder="1" applyAlignment="1">
      <alignment horizontal="center" vertical="center"/>
    </xf>
    <xf numFmtId="2" fontId="87" fillId="0" borderId="0" xfId="0" applyNumberFormat="1" applyFont="1" applyFill="1" applyBorder="1" applyAlignment="1">
      <alignment horizontal="center" vertical="center"/>
    </xf>
    <xf numFmtId="2" fontId="83" fillId="0" borderId="57" xfId="25" applyNumberFormat="1" applyFont="1" applyFill="1" applyBorder="1" applyAlignment="1">
      <alignment horizontal="center" vertical="center"/>
    </xf>
    <xf numFmtId="2" fontId="83" fillId="0" borderId="76" xfId="25" applyNumberFormat="1" applyFont="1" applyFill="1" applyBorder="1" applyAlignment="1">
      <alignment horizontal="center" vertical="center"/>
    </xf>
    <xf numFmtId="0" fontId="65" fillId="0" borderId="0" xfId="0" quotePrefix="1" applyFont="1" applyFill="1" applyBorder="1" applyAlignment="1">
      <alignment vertical="center"/>
    </xf>
    <xf numFmtId="21" fontId="83" fillId="9" borderId="0" xfId="0" applyNumberFormat="1" applyFont="1" applyFill="1" applyBorder="1" applyAlignment="1">
      <alignment horizontal="center" vertical="center"/>
    </xf>
    <xf numFmtId="21" fontId="91" fillId="0" borderId="0" xfId="0" applyNumberFormat="1" applyFont="1" applyFill="1" applyBorder="1" applyAlignment="1">
      <alignment horizontal="center" vertical="center"/>
    </xf>
    <xf numFmtId="20" fontId="88" fillId="0" borderId="0" xfId="0" applyNumberFormat="1" applyFont="1" applyFill="1" applyBorder="1" applyAlignment="1">
      <alignment horizontal="center" vertical="center"/>
    </xf>
    <xf numFmtId="181" fontId="88" fillId="0" borderId="0" xfId="0" applyNumberFormat="1" applyFont="1" applyFill="1" applyBorder="1" applyAlignment="1">
      <alignment horizontal="center" vertical="center"/>
    </xf>
    <xf numFmtId="0" fontId="94" fillId="0" borderId="123" xfId="0" applyFont="1" applyBorder="1" applyAlignment="1">
      <alignment vertical="center"/>
    </xf>
    <xf numFmtId="0" fontId="94" fillId="0" borderId="124" xfId="0" applyFont="1" applyBorder="1" applyAlignment="1">
      <alignment vertical="center"/>
    </xf>
    <xf numFmtId="0" fontId="93" fillId="0" borderId="123" xfId="0" applyFont="1" applyBorder="1" applyAlignment="1">
      <alignment horizontal="center" vertical="center" wrapText="1"/>
    </xf>
    <xf numFmtId="0" fontId="93" fillId="0" borderId="123" xfId="0" applyFont="1" applyBorder="1" applyAlignment="1">
      <alignment horizontal="center" vertical="center"/>
    </xf>
    <xf numFmtId="0" fontId="95" fillId="31" borderId="123" xfId="25" applyFont="1" applyBorder="1" applyAlignment="1">
      <alignment horizontal="center" vertical="center" wrapText="1"/>
    </xf>
    <xf numFmtId="0" fontId="95" fillId="33" borderId="123" xfId="25" applyFont="1" applyFill="1" applyBorder="1" applyAlignment="1">
      <alignment horizontal="center" vertical="center" wrapText="1"/>
    </xf>
    <xf numFmtId="0" fontId="95" fillId="32" borderId="123" xfId="25" applyFont="1" applyFill="1" applyBorder="1" applyAlignment="1">
      <alignment horizontal="center" vertical="center" wrapText="1"/>
    </xf>
    <xf numFmtId="0" fontId="96" fillId="0" borderId="127" xfId="0" applyFont="1" applyFill="1" applyBorder="1" applyAlignment="1">
      <alignment horizontal="center" vertical="center"/>
    </xf>
    <xf numFmtId="0" fontId="97" fillId="0" borderId="128" xfId="0" applyFont="1" applyFill="1" applyBorder="1" applyAlignment="1">
      <alignment vertical="center"/>
    </xf>
    <xf numFmtId="21" fontId="97" fillId="0" borderId="129" xfId="0" applyNumberFormat="1" applyFont="1" applyFill="1" applyBorder="1" applyAlignment="1">
      <alignment horizontal="center" vertical="center"/>
    </xf>
    <xf numFmtId="21" fontId="97" fillId="0" borderId="130" xfId="0" applyNumberFormat="1" applyFont="1" applyFill="1" applyBorder="1" applyAlignment="1">
      <alignment horizontal="center" vertical="center"/>
    </xf>
    <xf numFmtId="21" fontId="97" fillId="0" borderId="131" xfId="0" applyNumberFormat="1" applyFont="1" applyFill="1" applyBorder="1" applyAlignment="1">
      <alignment horizontal="center" vertical="center"/>
    </xf>
    <xf numFmtId="21" fontId="97" fillId="0" borderId="132" xfId="0" applyNumberFormat="1" applyFont="1" applyFill="1" applyBorder="1" applyAlignment="1">
      <alignment horizontal="center" vertical="center"/>
    </xf>
    <xf numFmtId="0" fontId="96" fillId="0" borderId="133" xfId="0" applyFont="1" applyFill="1" applyBorder="1" applyAlignment="1">
      <alignment horizontal="center" vertical="center"/>
    </xf>
    <xf numFmtId="0" fontId="97" fillId="0" borderId="134" xfId="0" applyFont="1" applyFill="1" applyBorder="1" applyAlignment="1">
      <alignment vertical="center"/>
    </xf>
    <xf numFmtId="21" fontId="97" fillId="0" borderId="135" xfId="0" applyNumberFormat="1" applyFont="1" applyFill="1" applyBorder="1" applyAlignment="1">
      <alignment horizontal="center" vertical="center"/>
    </xf>
    <xf numFmtId="21" fontId="97" fillId="0" borderId="136" xfId="0" applyNumberFormat="1" applyFont="1" applyFill="1" applyBorder="1" applyAlignment="1">
      <alignment horizontal="center" vertical="center"/>
    </xf>
    <xf numFmtId="21" fontId="97" fillId="0" borderId="137" xfId="0" applyNumberFormat="1" applyFont="1" applyFill="1" applyBorder="1" applyAlignment="1">
      <alignment horizontal="center" vertical="center"/>
    </xf>
    <xf numFmtId="21" fontId="97" fillId="0" borderId="138" xfId="0" applyNumberFormat="1" applyFont="1" applyFill="1" applyBorder="1" applyAlignment="1">
      <alignment horizontal="center" vertical="center"/>
    </xf>
    <xf numFmtId="165" fontId="41" fillId="3" borderId="25" xfId="3" applyFont="1" applyFill="1" applyBorder="1" applyAlignment="1" applyProtection="1">
      <alignment horizontal="center" vertical="center"/>
    </xf>
    <xf numFmtId="165" fontId="41" fillId="3" borderId="0" xfId="3" applyFont="1" applyFill="1" applyBorder="1" applyAlignment="1" applyProtection="1">
      <alignment horizontal="center" vertical="center"/>
    </xf>
    <xf numFmtId="2" fontId="88" fillId="29" borderId="0" xfId="0" applyNumberFormat="1" applyFont="1" applyFill="1" applyBorder="1" applyAlignment="1">
      <alignment horizontal="center" vertical="center"/>
    </xf>
    <xf numFmtId="2" fontId="88" fillId="9" borderId="75" xfId="0" applyNumberFormat="1" applyFont="1" applyFill="1" applyBorder="1" applyAlignment="1">
      <alignment horizontal="center" vertical="center"/>
    </xf>
    <xf numFmtId="2" fontId="88" fillId="9" borderId="76" xfId="0" applyNumberFormat="1" applyFont="1" applyFill="1" applyBorder="1" applyAlignment="1">
      <alignment horizontal="center" vertical="center"/>
    </xf>
    <xf numFmtId="164" fontId="81" fillId="0" borderId="17" xfId="0" applyNumberFormat="1" applyFont="1" applyFill="1" applyBorder="1" applyAlignment="1" applyProtection="1">
      <alignment horizontal="center" vertical="center"/>
    </xf>
    <xf numFmtId="2" fontId="88" fillId="29" borderId="57" xfId="0" applyNumberFormat="1" applyFont="1" applyFill="1" applyBorder="1" applyAlignment="1">
      <alignment horizontal="center" vertical="center" wrapText="1"/>
    </xf>
    <xf numFmtId="165" fontId="88" fillId="17" borderId="0" xfId="3" applyFont="1" applyFill="1" applyBorder="1" applyAlignment="1">
      <alignment horizontal="center" vertical="center"/>
    </xf>
    <xf numFmtId="0" fontId="98" fillId="31" borderId="0" xfId="25" applyFont="1" applyBorder="1" applyAlignment="1">
      <alignment horizontal="center" vertical="center" wrapText="1"/>
    </xf>
    <xf numFmtId="21" fontId="87" fillId="13" borderId="0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right"/>
    </xf>
    <xf numFmtId="165" fontId="36" fillId="0" borderId="0" xfId="3" applyFont="1"/>
    <xf numFmtId="21" fontId="87" fillId="9" borderId="31" xfId="0" applyNumberFormat="1" applyFont="1" applyFill="1" applyBorder="1" applyAlignment="1">
      <alignment horizontal="center" vertical="center"/>
    </xf>
    <xf numFmtId="165" fontId="36" fillId="0" borderId="31" xfId="3" applyFont="1" applyBorder="1"/>
    <xf numFmtId="165" fontId="36" fillId="0" borderId="0" xfId="0" applyNumberFormat="1" applyFont="1"/>
    <xf numFmtId="164" fontId="41" fillId="9" borderId="17" xfId="0" applyNumberFormat="1" applyFont="1" applyFill="1" applyBorder="1" applyAlignment="1" applyProtection="1">
      <alignment vertical="center"/>
    </xf>
    <xf numFmtId="0" fontId="81" fillId="9" borderId="17" xfId="0" applyNumberFormat="1" applyFont="1" applyFill="1" applyBorder="1" applyAlignment="1" applyProtection="1">
      <alignment horizontal="center" vertical="center"/>
    </xf>
    <xf numFmtId="0" fontId="81" fillId="0" borderId="17" xfId="0" applyNumberFormat="1" applyFont="1" applyFill="1" applyBorder="1" applyAlignment="1" applyProtection="1">
      <alignment horizontal="center" vertical="center"/>
    </xf>
    <xf numFmtId="164" fontId="41" fillId="9" borderId="17" xfId="0" applyNumberFormat="1" applyFont="1" applyFill="1" applyBorder="1" applyProtection="1">
      <protection locked="0"/>
    </xf>
    <xf numFmtId="16" fontId="22" fillId="3" borderId="0" xfId="0" quotePrefix="1" applyNumberFormat="1" applyFont="1" applyFill="1" applyBorder="1" applyProtection="1">
      <protection locked="0"/>
    </xf>
    <xf numFmtId="164" fontId="41" fillId="0" borderId="15" xfId="0" applyNumberFormat="1" applyFont="1" applyFill="1" applyBorder="1" applyProtection="1"/>
    <xf numFmtId="164" fontId="41" fillId="9" borderId="17" xfId="0" applyNumberFormat="1" applyFont="1" applyFill="1" applyBorder="1" applyAlignment="1" applyProtection="1">
      <alignment horizontal="left"/>
    </xf>
    <xf numFmtId="164" fontId="68" fillId="3" borderId="1" xfId="5" applyNumberFormat="1" applyFont="1" applyFill="1" applyBorder="1" applyAlignment="1" applyProtection="1"/>
    <xf numFmtId="0" fontId="68" fillId="3" borderId="21" xfId="5" applyFont="1" applyFill="1" applyBorder="1" applyProtection="1"/>
    <xf numFmtId="0" fontId="99" fillId="3" borderId="21" xfId="5" applyFont="1" applyFill="1" applyBorder="1" applyAlignment="1" applyProtection="1">
      <alignment horizontal="center"/>
    </xf>
    <xf numFmtId="164" fontId="27" fillId="19" borderId="27" xfId="0" applyNumberFormat="1" applyFont="1" applyFill="1" applyBorder="1" applyProtection="1"/>
    <xf numFmtId="164" fontId="27" fillId="19" borderId="2" xfId="0" applyNumberFormat="1" applyFont="1" applyFill="1" applyBorder="1" applyProtection="1"/>
    <xf numFmtId="0" fontId="100" fillId="34" borderId="106" xfId="0" applyFont="1" applyFill="1" applyBorder="1" applyAlignment="1">
      <alignment vertical="center"/>
    </xf>
    <xf numFmtId="0" fontId="100" fillId="34" borderId="106" xfId="0" applyFont="1" applyFill="1" applyBorder="1" applyAlignment="1">
      <alignment horizontal="center" vertical="center"/>
    </xf>
    <xf numFmtId="0" fontId="10" fillId="9" borderId="106" xfId="0" applyFont="1" applyFill="1" applyBorder="1" applyAlignment="1" applyProtection="1">
      <alignment horizontal="center" vertical="center"/>
    </xf>
    <xf numFmtId="0" fontId="10" fillId="0" borderId="106" xfId="0" applyFont="1" applyBorder="1" applyAlignment="1">
      <alignment vertical="center"/>
    </xf>
    <xf numFmtId="0" fontId="10" fillId="0" borderId="106" xfId="0" applyFont="1" applyBorder="1" applyAlignment="1">
      <alignment horizontal="center" vertical="center"/>
    </xf>
    <xf numFmtId="0" fontId="10" fillId="0" borderId="106" xfId="0" applyFont="1" applyBorder="1" applyAlignment="1">
      <alignment vertical="center" wrapText="1"/>
    </xf>
    <xf numFmtId="0" fontId="29" fillId="10" borderId="0" xfId="0" applyFont="1" applyFill="1" applyBorder="1" applyProtection="1"/>
    <xf numFmtId="0" fontId="35" fillId="10" borderId="0" xfId="0" applyFont="1" applyFill="1" applyBorder="1" applyProtection="1"/>
    <xf numFmtId="0" fontId="10" fillId="3" borderId="106" xfId="5" applyFont="1" applyFill="1" applyBorder="1" applyProtection="1"/>
    <xf numFmtId="0" fontId="10" fillId="3" borderId="106" xfId="5" applyFont="1" applyFill="1" applyBorder="1" applyAlignment="1" applyProtection="1">
      <alignment horizontal="center"/>
    </xf>
    <xf numFmtId="164" fontId="10" fillId="3" borderId="106" xfId="5" applyNumberFormat="1" applyFont="1" applyFill="1" applyBorder="1" applyAlignment="1" applyProtection="1">
      <alignment horizontal="center" vertical="center"/>
    </xf>
    <xf numFmtId="0" fontId="10" fillId="3" borderId="106" xfId="5" applyFont="1" applyFill="1" applyBorder="1" applyAlignment="1" applyProtection="1">
      <alignment horizontal="center" vertical="center"/>
    </xf>
    <xf numFmtId="164" fontId="41" fillId="9" borderId="16" xfId="0" applyNumberFormat="1" applyFont="1" applyFill="1" applyBorder="1" applyProtection="1">
      <protection locked="0"/>
    </xf>
    <xf numFmtId="164" fontId="68" fillId="3" borderId="0" xfId="0" applyNumberFormat="1" applyFont="1" applyFill="1" applyBorder="1" applyProtection="1"/>
    <xf numFmtId="0" fontId="48" fillId="9" borderId="15" xfId="0" applyNumberFormat="1" applyFont="1" applyFill="1" applyBorder="1" applyAlignment="1" applyProtection="1">
      <alignment horizontal="center"/>
    </xf>
    <xf numFmtId="0" fontId="80" fillId="9" borderId="17" xfId="0" applyNumberFormat="1" applyFont="1" applyFill="1" applyBorder="1" applyAlignment="1" applyProtection="1">
      <alignment horizontal="center" vertical="center"/>
    </xf>
    <xf numFmtId="0" fontId="26" fillId="9" borderId="17" xfId="0" applyNumberFormat="1" applyFont="1" applyFill="1" applyBorder="1" applyAlignment="1" applyProtection="1">
      <alignment horizontal="center"/>
    </xf>
    <xf numFmtId="0" fontId="27" fillId="18" borderId="15" xfId="0" applyNumberFormat="1" applyFont="1" applyFill="1" applyBorder="1" applyAlignment="1" applyProtection="1">
      <alignment horizontal="center"/>
    </xf>
    <xf numFmtId="0" fontId="27" fillId="18" borderId="17" xfId="0" applyNumberFormat="1" applyFont="1" applyFill="1" applyBorder="1" applyAlignment="1" applyProtection="1">
      <alignment horizontal="center"/>
    </xf>
    <xf numFmtId="0" fontId="27" fillId="18" borderId="19" xfId="0" applyNumberFormat="1" applyFont="1" applyFill="1" applyBorder="1" applyAlignment="1" applyProtection="1">
      <alignment horizontal="center"/>
    </xf>
    <xf numFmtId="164" fontId="27" fillId="9" borderId="53" xfId="0" applyNumberFormat="1" applyFont="1" applyFill="1" applyBorder="1" applyProtection="1"/>
    <xf numFmtId="164" fontId="31" fillId="9" borderId="17" xfId="0" applyNumberFormat="1" applyFont="1" applyFill="1" applyBorder="1" applyProtection="1"/>
    <xf numFmtId="164" fontId="76" fillId="9" borderId="0" xfId="0" applyNumberFormat="1" applyFont="1" applyFill="1" applyBorder="1" applyProtection="1"/>
    <xf numFmtId="37" fontId="51" fillId="9" borderId="17" xfId="0" applyNumberFormat="1" applyFont="1" applyFill="1" applyBorder="1" applyAlignment="1" applyProtection="1">
      <alignment horizontal="center"/>
    </xf>
    <xf numFmtId="164" fontId="28" fillId="3" borderId="108" xfId="0" applyNumberFormat="1" applyFont="1" applyFill="1" applyBorder="1" applyAlignment="1" applyProtection="1">
      <alignment horizontal="left"/>
    </xf>
    <xf numFmtId="0" fontId="27" fillId="3" borderId="109" xfId="0" applyFont="1" applyFill="1" applyBorder="1" applyProtection="1"/>
    <xf numFmtId="164" fontId="27" fillId="3" borderId="109" xfId="0" applyNumberFormat="1" applyFont="1" applyFill="1" applyBorder="1" applyProtection="1"/>
    <xf numFmtId="164" fontId="31" fillId="3" borderId="109" xfId="0" applyNumberFormat="1" applyFont="1" applyFill="1" applyBorder="1" applyProtection="1"/>
    <xf numFmtId="164" fontId="28" fillId="3" borderId="109" xfId="0" applyNumberFormat="1" applyFont="1" applyFill="1" applyBorder="1" applyProtection="1"/>
    <xf numFmtId="37" fontId="28" fillId="3" borderId="109" xfId="0" applyNumberFormat="1" applyFont="1" applyFill="1" applyBorder="1" applyAlignment="1" applyProtection="1">
      <alignment horizontal="center"/>
    </xf>
    <xf numFmtId="164" fontId="27" fillId="9" borderId="109" xfId="0" applyNumberFormat="1" applyFont="1" applyFill="1" applyBorder="1" applyProtection="1"/>
    <xf numFmtId="164" fontId="30" fillId="9" borderId="109" xfId="0" applyNumberFormat="1" applyFont="1" applyFill="1" applyBorder="1" applyProtection="1"/>
    <xf numFmtId="164" fontId="31" fillId="9" borderId="109" xfId="0" applyNumberFormat="1" applyFont="1" applyFill="1" applyBorder="1" applyProtection="1"/>
    <xf numFmtId="166" fontId="27" fillId="9" borderId="109" xfId="0" applyNumberFormat="1" applyFont="1" applyFill="1" applyBorder="1" applyProtection="1"/>
    <xf numFmtId="166" fontId="31" fillId="9" borderId="109" xfId="0" applyNumberFormat="1" applyFont="1" applyFill="1" applyBorder="1" applyProtection="1"/>
    <xf numFmtId="13" fontId="30" fillId="9" borderId="109" xfId="0" applyNumberFormat="1" applyFont="1" applyFill="1" applyBorder="1" applyAlignment="1" applyProtection="1">
      <alignment horizontal="left"/>
    </xf>
    <xf numFmtId="164" fontId="76" fillId="20" borderId="47" xfId="0" applyNumberFormat="1" applyFont="1" applyFill="1" applyBorder="1" applyProtection="1"/>
    <xf numFmtId="37" fontId="76" fillId="20" borderId="47" xfId="0" applyNumberFormat="1" applyFont="1" applyFill="1" applyBorder="1" applyAlignment="1" applyProtection="1">
      <alignment horizontal="center"/>
    </xf>
    <xf numFmtId="9" fontId="41" fillId="20" borderId="47" xfId="6" applyFont="1" applyFill="1" applyBorder="1" applyProtection="1"/>
    <xf numFmtId="164" fontId="41" fillId="20" borderId="47" xfId="0" applyNumberFormat="1" applyFont="1" applyFill="1" applyBorder="1" applyProtection="1"/>
    <xf numFmtId="166" fontId="41" fillId="20" borderId="47" xfId="0" applyNumberFormat="1" applyFont="1" applyFill="1" applyBorder="1" applyProtection="1"/>
    <xf numFmtId="164" fontId="41" fillId="20" borderId="48" xfId="0" applyNumberFormat="1" applyFont="1" applyFill="1" applyBorder="1" applyProtection="1"/>
    <xf numFmtId="164" fontId="28" fillId="9" borderId="14" xfId="0" applyNumberFormat="1" applyFont="1" applyFill="1" applyBorder="1" applyAlignment="1" applyProtection="1">
      <alignment horizontal="left"/>
    </xf>
    <xf numFmtId="164" fontId="28" fillId="9" borderId="29" xfId="0" applyNumberFormat="1" applyFont="1" applyFill="1" applyBorder="1" applyAlignment="1" applyProtection="1">
      <alignment horizontal="left"/>
    </xf>
    <xf numFmtId="169" fontId="41" fillId="20" borderId="17" xfId="0" applyNumberFormat="1" applyFont="1" applyFill="1" applyBorder="1" applyProtection="1">
      <protection locked="0"/>
    </xf>
    <xf numFmtId="169" fontId="41" fillId="20" borderId="66" xfId="0" applyNumberFormat="1" applyFont="1" applyFill="1" applyBorder="1" applyProtection="1">
      <protection locked="0"/>
    </xf>
    <xf numFmtId="37" fontId="41" fillId="20" borderId="17" xfId="0" applyNumberFormat="1" applyFont="1" applyFill="1" applyBorder="1" applyAlignment="1" applyProtection="1">
      <alignment horizontal="center"/>
    </xf>
    <xf numFmtId="165" fontId="41" fillId="20" borderId="17" xfId="2" applyFont="1" applyFill="1" applyBorder="1" applyAlignment="1" applyProtection="1">
      <alignment horizontal="center"/>
    </xf>
    <xf numFmtId="37" fontId="41" fillId="20" borderId="66" xfId="0" applyNumberFormat="1" applyFont="1" applyFill="1" applyBorder="1" applyAlignment="1" applyProtection="1">
      <alignment horizontal="center"/>
    </xf>
    <xf numFmtId="165" fontId="41" fillId="20" borderId="66" xfId="2" applyFont="1" applyFill="1" applyBorder="1" applyAlignment="1" applyProtection="1">
      <alignment horizontal="center"/>
    </xf>
    <xf numFmtId="164" fontId="76" fillId="9" borderId="23" xfId="0" applyNumberFormat="1" applyFont="1" applyFill="1" applyBorder="1" applyAlignment="1" applyProtection="1">
      <alignment horizontal="left"/>
    </xf>
    <xf numFmtId="0" fontId="76" fillId="9" borderId="25" xfId="0" applyFont="1" applyFill="1" applyBorder="1" applyProtection="1"/>
    <xf numFmtId="164" fontId="76" fillId="9" borderId="25" xfId="0" applyNumberFormat="1" applyFont="1" applyFill="1" applyBorder="1" applyProtection="1"/>
    <xf numFmtId="164" fontId="76" fillId="9" borderId="14" xfId="0" applyNumberFormat="1" applyFont="1" applyFill="1" applyBorder="1" applyAlignment="1" applyProtection="1">
      <alignment horizontal="left"/>
    </xf>
    <xf numFmtId="0" fontId="76" fillId="9" borderId="0" xfId="0" applyFont="1" applyFill="1" applyBorder="1" applyProtection="1"/>
    <xf numFmtId="164" fontId="28" fillId="3" borderId="0" xfId="0" applyNumberFormat="1" applyFont="1" applyFill="1" applyBorder="1" applyAlignment="1" applyProtection="1">
      <alignment horizontal="left"/>
    </xf>
    <xf numFmtId="9" fontId="41" fillId="3" borderId="0" xfId="6" applyFont="1" applyFill="1" applyBorder="1" applyAlignment="1" applyProtection="1">
      <alignment horizontal="center" vertical="center"/>
    </xf>
    <xf numFmtId="169" fontId="51" fillId="20" borderId="17" xfId="0" applyNumberFormat="1" applyFont="1" applyFill="1" applyBorder="1" applyProtection="1">
      <protection locked="0"/>
    </xf>
    <xf numFmtId="169" fontId="51" fillId="20" borderId="49" xfId="0" applyNumberFormat="1" applyFont="1" applyFill="1" applyBorder="1" applyProtection="1">
      <protection locked="0"/>
    </xf>
    <xf numFmtId="169" fontId="41" fillId="20" borderId="114" xfId="0" applyNumberFormat="1" applyFont="1" applyFill="1" applyBorder="1" applyProtection="1">
      <protection locked="0"/>
    </xf>
    <xf numFmtId="169" fontId="51" fillId="20" borderId="66" xfId="0" applyNumberFormat="1" applyFont="1" applyFill="1" applyBorder="1" applyProtection="1">
      <protection locked="0"/>
    </xf>
    <xf numFmtId="169" fontId="51" fillId="20" borderId="71" xfId="0" applyNumberFormat="1" applyFont="1" applyFill="1" applyBorder="1" applyProtection="1">
      <protection locked="0"/>
    </xf>
    <xf numFmtId="0" fontId="27" fillId="0" borderId="51" xfId="0" applyFont="1" applyFill="1" applyBorder="1" applyAlignment="1" applyProtection="1">
      <alignment horizontal="center"/>
    </xf>
    <xf numFmtId="164" fontId="28" fillId="3" borderId="50" xfId="0" applyNumberFormat="1" applyFont="1" applyFill="1" applyBorder="1" applyAlignment="1" applyProtection="1">
      <alignment horizontal="left"/>
    </xf>
    <xf numFmtId="0" fontId="27" fillId="0" borderId="23" xfId="0" applyFont="1" applyFill="1" applyBorder="1" applyAlignment="1" applyProtection="1">
      <alignment horizontal="center"/>
    </xf>
    <xf numFmtId="164" fontId="28" fillId="3" borderId="25" xfId="0" applyNumberFormat="1" applyFont="1" applyFill="1" applyBorder="1" applyAlignment="1" applyProtection="1">
      <alignment horizontal="left"/>
    </xf>
    <xf numFmtId="0" fontId="27" fillId="3" borderId="25" xfId="0" applyFont="1" applyFill="1" applyBorder="1" applyProtection="1"/>
    <xf numFmtId="164" fontId="76" fillId="20" borderId="66" xfId="0" applyNumberFormat="1" applyFont="1" applyFill="1" applyBorder="1" applyProtection="1"/>
    <xf numFmtId="9" fontId="41" fillId="20" borderId="66" xfId="6" applyFont="1" applyFill="1" applyBorder="1" applyAlignment="1" applyProtection="1">
      <alignment horizontal="center"/>
    </xf>
    <xf numFmtId="9" fontId="41" fillId="20" borderId="66" xfId="6" applyFont="1" applyFill="1" applyBorder="1" applyProtection="1"/>
    <xf numFmtId="9" fontId="41" fillId="20" borderId="71" xfId="6" applyFont="1" applyFill="1" applyBorder="1" applyProtection="1"/>
    <xf numFmtId="169" fontId="41" fillId="20" borderId="49" xfId="0" applyNumberFormat="1" applyFont="1" applyFill="1" applyBorder="1" applyProtection="1">
      <protection locked="0"/>
    </xf>
    <xf numFmtId="169" fontId="41" fillId="20" borderId="71" xfId="0" applyNumberFormat="1" applyFont="1" applyFill="1" applyBorder="1" applyProtection="1">
      <protection locked="0"/>
    </xf>
    <xf numFmtId="9" fontId="41" fillId="3" borderId="25" xfId="6" applyFont="1" applyFill="1" applyBorder="1" applyAlignment="1" applyProtection="1">
      <alignment horizontal="center" vertical="center"/>
    </xf>
    <xf numFmtId="37" fontId="76" fillId="20" borderId="66" xfId="0" applyNumberFormat="1" applyFont="1" applyFill="1" applyBorder="1" applyAlignment="1" applyProtection="1">
      <alignment horizontal="center"/>
    </xf>
    <xf numFmtId="9" fontId="76" fillId="20" borderId="66" xfId="6" applyFont="1" applyFill="1" applyBorder="1" applyProtection="1"/>
    <xf numFmtId="166" fontId="76" fillId="20" borderId="66" xfId="0" applyNumberFormat="1" applyFont="1" applyFill="1" applyBorder="1" applyProtection="1"/>
    <xf numFmtId="13" fontId="76" fillId="20" borderId="66" xfId="0" applyNumberFormat="1" applyFont="1" applyFill="1" applyBorder="1" applyAlignment="1" applyProtection="1">
      <alignment horizontal="left"/>
    </xf>
    <xf numFmtId="164" fontId="76" fillId="20" borderId="71" xfId="0" applyNumberFormat="1" applyFont="1" applyFill="1" applyBorder="1" applyProtection="1"/>
    <xf numFmtId="164" fontId="41" fillId="20" borderId="66" xfId="0" applyNumberFormat="1" applyFont="1" applyFill="1" applyBorder="1" applyProtection="1"/>
    <xf numFmtId="9" fontId="41" fillId="20" borderId="66" xfId="6" applyFont="1" applyFill="1" applyBorder="1" applyAlignment="1" applyProtection="1">
      <alignment horizontal="right"/>
    </xf>
    <xf numFmtId="165" fontId="51" fillId="20" borderId="17" xfId="2" applyFont="1" applyFill="1" applyBorder="1" applyAlignment="1" applyProtection="1">
      <alignment horizontal="center"/>
    </xf>
    <xf numFmtId="165" fontId="51" fillId="20" borderId="66" xfId="2" applyFont="1" applyFill="1" applyBorder="1" applyAlignment="1" applyProtection="1">
      <alignment horizontal="center"/>
    </xf>
    <xf numFmtId="169" fontId="76" fillId="20" borderId="17" xfId="0" applyNumberFormat="1" applyFont="1" applyFill="1" applyBorder="1" applyProtection="1">
      <protection locked="0"/>
    </xf>
    <xf numFmtId="165" fontId="51" fillId="20" borderId="17" xfId="3" applyFont="1" applyFill="1" applyBorder="1" applyAlignment="1" applyProtection="1">
      <alignment horizontal="center"/>
    </xf>
    <xf numFmtId="169" fontId="41" fillId="20" borderId="17" xfId="5" applyNumberFormat="1" applyFont="1" applyFill="1" applyBorder="1" applyProtection="1">
      <protection locked="0"/>
    </xf>
    <xf numFmtId="169" fontId="51" fillId="20" borderId="17" xfId="5" applyNumberFormat="1" applyFont="1" applyFill="1" applyBorder="1" applyProtection="1">
      <protection locked="0"/>
    </xf>
    <xf numFmtId="169" fontId="51" fillId="20" borderId="49" xfId="5" applyNumberFormat="1" applyFont="1" applyFill="1" applyBorder="1" applyProtection="1">
      <protection locked="0"/>
    </xf>
    <xf numFmtId="165" fontId="51" fillId="20" borderId="66" xfId="3" applyFont="1" applyFill="1" applyBorder="1" applyAlignment="1" applyProtection="1">
      <alignment horizontal="center"/>
    </xf>
    <xf numFmtId="169" fontId="41" fillId="20" borderId="66" xfId="5" applyNumberFormat="1" applyFont="1" applyFill="1" applyBorder="1" applyProtection="1">
      <protection locked="0"/>
    </xf>
    <xf numFmtId="169" fontId="51" fillId="20" borderId="66" xfId="5" applyNumberFormat="1" applyFont="1" applyFill="1" applyBorder="1" applyProtection="1">
      <protection locked="0"/>
    </xf>
    <xf numFmtId="169" fontId="51" fillId="20" borderId="71" xfId="5" applyNumberFormat="1" applyFont="1" applyFill="1" applyBorder="1" applyProtection="1">
      <protection locked="0"/>
    </xf>
    <xf numFmtId="164" fontId="28" fillId="9" borderId="23" xfId="5" applyNumberFormat="1" applyFont="1" applyFill="1" applyBorder="1" applyAlignment="1" applyProtection="1">
      <alignment horizontal="left"/>
    </xf>
    <xf numFmtId="9" fontId="41" fillId="9" borderId="25" xfId="24" applyFont="1" applyFill="1" applyBorder="1" applyAlignment="1" applyProtection="1">
      <alignment horizontal="center" vertical="center"/>
    </xf>
    <xf numFmtId="164" fontId="27" fillId="9" borderId="25" xfId="5" applyNumberFormat="1" applyFont="1" applyFill="1" applyBorder="1" applyProtection="1"/>
    <xf numFmtId="164" fontId="31" fillId="9" borderId="25" xfId="5" applyNumberFormat="1" applyFont="1" applyFill="1" applyBorder="1" applyProtection="1"/>
    <xf numFmtId="164" fontId="76" fillId="20" borderId="82" xfId="0" applyNumberFormat="1" applyFont="1" applyFill="1" applyBorder="1" applyProtection="1"/>
    <xf numFmtId="164" fontId="76" fillId="20" borderId="67" xfId="0" applyNumberFormat="1" applyFont="1" applyFill="1" applyBorder="1" applyProtection="1"/>
    <xf numFmtId="37" fontId="41" fillId="20" borderId="63" xfId="0" applyNumberFormat="1" applyFont="1" applyFill="1" applyBorder="1" applyAlignment="1" applyProtection="1">
      <alignment horizontal="center"/>
    </xf>
    <xf numFmtId="37" fontId="41" fillId="20" borderId="67" xfId="0" applyNumberFormat="1" applyFont="1" applyFill="1" applyBorder="1" applyAlignment="1" applyProtection="1">
      <alignment horizontal="center"/>
    </xf>
    <xf numFmtId="164" fontId="27" fillId="3" borderId="27" xfId="0" applyNumberFormat="1" applyFont="1" applyFill="1" applyBorder="1" applyProtection="1"/>
    <xf numFmtId="164" fontId="27" fillId="9" borderId="27" xfId="5" applyNumberFormat="1" applyFont="1" applyFill="1" applyBorder="1" applyProtection="1"/>
    <xf numFmtId="164" fontId="28" fillId="9" borderId="14" xfId="5" applyNumberFormat="1" applyFont="1" applyFill="1" applyBorder="1" applyAlignment="1" applyProtection="1">
      <alignment horizontal="left"/>
    </xf>
    <xf numFmtId="9" fontId="41" fillId="9" borderId="0" xfId="24" applyFont="1" applyFill="1" applyBorder="1" applyAlignment="1" applyProtection="1">
      <alignment horizontal="center" vertical="center"/>
    </xf>
    <xf numFmtId="164" fontId="31" fillId="9" borderId="0" xfId="5" applyNumberFormat="1" applyFont="1" applyFill="1" applyBorder="1" applyProtection="1"/>
    <xf numFmtId="164" fontId="27" fillId="9" borderId="12" xfId="5" applyNumberFormat="1" applyFont="1" applyFill="1" applyBorder="1" applyProtection="1"/>
    <xf numFmtId="37" fontId="51" fillId="9" borderId="24" xfId="5" applyNumberFormat="1" applyFont="1" applyFill="1" applyBorder="1" applyAlignment="1" applyProtection="1">
      <alignment horizontal="center"/>
    </xf>
    <xf numFmtId="37" fontId="51" fillId="9" borderId="20" xfId="5" applyNumberFormat="1" applyFont="1" applyFill="1" applyBorder="1" applyAlignment="1" applyProtection="1">
      <alignment horizontal="center"/>
    </xf>
    <xf numFmtId="37" fontId="51" fillId="9" borderId="30" xfId="5" applyNumberFormat="1" applyFont="1" applyFill="1" applyBorder="1" applyAlignment="1" applyProtection="1">
      <alignment horizontal="center"/>
    </xf>
    <xf numFmtId="37" fontId="41" fillId="20" borderId="47" xfId="0" applyNumberFormat="1" applyFont="1" applyFill="1" applyBorder="1" applyAlignment="1" applyProtection="1">
      <alignment horizontal="center"/>
    </xf>
    <xf numFmtId="0" fontId="27" fillId="0" borderId="27" xfId="2" applyNumberFormat="1" applyFont="1" applyFill="1" applyBorder="1" applyProtection="1"/>
    <xf numFmtId="169" fontId="76" fillId="21" borderId="17" xfId="0" applyNumberFormat="1" applyFont="1" applyFill="1" applyBorder="1" applyProtection="1">
      <protection locked="0"/>
    </xf>
    <xf numFmtId="164" fontId="27" fillId="19" borderId="17" xfId="0" applyNumberFormat="1" applyFont="1" applyFill="1" applyBorder="1" applyProtection="1">
      <protection locked="0"/>
    </xf>
    <xf numFmtId="0" fontId="29" fillId="23" borderId="29" xfId="0" applyNumberFormat="1" applyFont="1" applyFill="1" applyBorder="1" applyAlignment="1" applyProtection="1">
      <alignment horizontal="center"/>
    </xf>
    <xf numFmtId="164" fontId="27" fillId="3" borderId="0" xfId="0" applyNumberFormat="1" applyFont="1" applyFill="1" applyBorder="1" applyAlignment="1" applyProtection="1">
      <alignment horizontal="left" vertical="center"/>
    </xf>
    <xf numFmtId="0" fontId="41" fillId="9" borderId="14" xfId="0" applyNumberFormat="1" applyFont="1" applyFill="1" applyBorder="1" applyAlignment="1" applyProtection="1">
      <alignment horizontal="center"/>
    </xf>
    <xf numFmtId="0" fontId="41" fillId="3" borderId="0" xfId="0" applyNumberFormat="1" applyFont="1" applyFill="1" applyBorder="1" applyAlignment="1" applyProtection="1">
      <alignment horizontal="center"/>
    </xf>
    <xf numFmtId="1" fontId="41" fillId="3" borderId="0" xfId="0" applyNumberFormat="1" applyFont="1" applyFill="1" applyBorder="1" applyAlignment="1" applyProtection="1">
      <alignment horizontal="center"/>
    </xf>
    <xf numFmtId="1" fontId="41" fillId="3" borderId="25" xfId="0" applyNumberFormat="1" applyFont="1" applyFill="1" applyBorder="1" applyAlignment="1" applyProtection="1">
      <alignment horizontal="center"/>
    </xf>
    <xf numFmtId="0" fontId="41" fillId="3" borderId="14" xfId="0" applyNumberFormat="1" applyFont="1" applyFill="1" applyBorder="1" applyAlignment="1" applyProtection="1">
      <alignment horizontal="center" vertical="center"/>
    </xf>
    <xf numFmtId="169" fontId="76" fillId="35" borderId="17" xfId="0" applyNumberFormat="1" applyFont="1" applyFill="1" applyBorder="1" applyProtection="1">
      <protection locked="0"/>
    </xf>
    <xf numFmtId="0" fontId="41" fillId="3" borderId="23" xfId="0" applyNumberFormat="1" applyFont="1" applyFill="1" applyBorder="1" applyAlignment="1" applyProtection="1">
      <alignment horizontal="center" vertical="center"/>
    </xf>
    <xf numFmtId="0" fontId="29" fillId="2" borderId="21" xfId="0" applyNumberFormat="1" applyFont="1" applyFill="1" applyBorder="1" applyAlignment="1" applyProtection="1">
      <alignment horizontal="center" vertical="center"/>
    </xf>
    <xf numFmtId="164" fontId="31" fillId="2" borderId="44" xfId="0" applyNumberFormat="1" applyFont="1" applyFill="1" applyBorder="1" applyAlignment="1" applyProtection="1">
      <alignment horizontal="left" vertical="top"/>
    </xf>
    <xf numFmtId="16" fontId="0" fillId="0" borderId="0" xfId="0" applyNumberFormat="1"/>
    <xf numFmtId="0" fontId="42" fillId="10" borderId="117" xfId="0" applyFont="1" applyFill="1" applyBorder="1" applyAlignment="1" applyProtection="1">
      <alignment horizontal="center" vertical="center" wrapText="1"/>
    </xf>
    <xf numFmtId="0" fontId="42" fillId="10" borderId="118" xfId="0" applyFont="1" applyFill="1" applyBorder="1" applyAlignment="1" applyProtection="1">
      <alignment horizontal="center" vertical="center" wrapText="1"/>
    </xf>
    <xf numFmtId="0" fontId="42" fillId="10" borderId="120" xfId="0" applyFont="1" applyFill="1" applyBorder="1" applyAlignment="1" applyProtection="1">
      <alignment horizontal="center" vertical="center" wrapText="1"/>
    </xf>
    <xf numFmtId="0" fontId="43" fillId="6" borderId="5" xfId="0" applyFont="1" applyFill="1" applyBorder="1" applyAlignment="1" applyProtection="1">
      <alignment horizontal="center" vertical="center"/>
    </xf>
    <xf numFmtId="0" fontId="43" fillId="6" borderId="50" xfId="0" applyFont="1" applyFill="1" applyBorder="1" applyAlignment="1" applyProtection="1">
      <alignment horizontal="center" vertical="center"/>
    </xf>
    <xf numFmtId="0" fontId="43" fillId="6" borderId="96" xfId="0" applyFont="1" applyFill="1" applyBorder="1" applyAlignment="1" applyProtection="1">
      <alignment horizontal="center" vertical="center"/>
    </xf>
    <xf numFmtId="0" fontId="43" fillId="6" borderId="31" xfId="0" applyFont="1" applyFill="1" applyBorder="1" applyAlignment="1" applyProtection="1">
      <alignment horizontal="center" vertical="center"/>
    </xf>
    <xf numFmtId="0" fontId="42" fillId="10" borderId="94" xfId="0" applyFont="1" applyFill="1" applyBorder="1" applyAlignment="1" applyProtection="1">
      <alignment horizontal="center" vertical="center"/>
    </xf>
    <xf numFmtId="0" fontId="42" fillId="10" borderId="121" xfId="0" applyFont="1" applyFill="1" applyBorder="1" applyAlignment="1" applyProtection="1">
      <alignment horizontal="center" vertical="center"/>
    </xf>
    <xf numFmtId="0" fontId="42" fillId="10" borderId="95" xfId="0" applyFont="1" applyFill="1" applyBorder="1" applyAlignment="1" applyProtection="1">
      <alignment horizontal="center" vertical="center"/>
    </xf>
    <xf numFmtId="0" fontId="29" fillId="10" borderId="94" xfId="0" applyFont="1" applyFill="1" applyBorder="1" applyAlignment="1" applyProtection="1">
      <alignment horizontal="center" vertical="center"/>
    </xf>
    <xf numFmtId="164" fontId="44" fillId="6" borderId="50" xfId="0" applyNumberFormat="1" applyFont="1" applyFill="1" applyBorder="1" applyAlignment="1" applyProtection="1">
      <alignment vertical="center"/>
    </xf>
    <xf numFmtId="164" fontId="44" fillId="6" borderId="59" xfId="0" applyNumberFormat="1" applyFont="1" applyFill="1" applyBorder="1" applyAlignment="1" applyProtection="1">
      <alignment vertical="center"/>
    </xf>
    <xf numFmtId="164" fontId="44" fillId="6" borderId="0" xfId="0" applyNumberFormat="1" applyFont="1" applyFill="1" applyBorder="1" applyAlignment="1" applyProtection="1">
      <alignment vertical="center"/>
    </xf>
    <xf numFmtId="164" fontId="44" fillId="6" borderId="75" xfId="0" applyNumberFormat="1" applyFont="1" applyFill="1" applyBorder="1" applyAlignment="1" applyProtection="1">
      <alignment vertical="center"/>
    </xf>
    <xf numFmtId="0" fontId="45" fillId="2" borderId="50" xfId="0" applyFont="1" applyFill="1" applyBorder="1" applyAlignment="1" applyProtection="1">
      <alignment vertical="center"/>
    </xf>
    <xf numFmtId="0" fontId="45" fillId="2" borderId="0" xfId="0" applyFont="1" applyFill="1" applyBorder="1" applyAlignment="1" applyProtection="1">
      <alignment vertical="center"/>
    </xf>
    <xf numFmtId="3" fontId="29" fillId="2" borderId="100" xfId="0" applyNumberFormat="1" applyFont="1" applyFill="1" applyBorder="1" applyAlignment="1" applyProtection="1">
      <alignment horizontal="center" vertical="center" wrapText="1"/>
    </xf>
    <xf numFmtId="3" fontId="29" fillId="2" borderId="13" xfId="0" applyNumberFormat="1" applyFont="1" applyFill="1" applyBorder="1" applyAlignment="1" applyProtection="1">
      <alignment horizontal="center" vertical="center" wrapText="1"/>
    </xf>
    <xf numFmtId="0" fontId="29" fillId="2" borderId="21" xfId="0" applyNumberFormat="1" applyFont="1" applyFill="1" applyBorder="1" applyAlignment="1" applyProtection="1">
      <alignment horizontal="center" vertical="center"/>
    </xf>
    <xf numFmtId="164" fontId="35" fillId="10" borderId="93" xfId="0" applyNumberFormat="1" applyFont="1" applyFill="1" applyBorder="1" applyAlignment="1" applyProtection="1">
      <alignment horizontal="center" vertical="center"/>
    </xf>
    <xf numFmtId="164" fontId="35" fillId="10" borderId="79" xfId="0" applyNumberFormat="1" applyFont="1" applyFill="1" applyBorder="1" applyAlignment="1" applyProtection="1">
      <alignment horizontal="center" vertical="center"/>
    </xf>
    <xf numFmtId="164" fontId="35" fillId="10" borderId="102" xfId="0" applyNumberFormat="1" applyFont="1" applyFill="1" applyBorder="1" applyAlignment="1" applyProtection="1">
      <alignment horizontal="center" vertical="center"/>
    </xf>
    <xf numFmtId="164" fontId="35" fillId="10" borderId="80" xfId="0" applyNumberFormat="1" applyFont="1" applyFill="1" applyBorder="1" applyAlignment="1" applyProtection="1">
      <alignment horizontal="center" vertical="center"/>
    </xf>
    <xf numFmtId="0" fontId="31" fillId="10" borderId="98" xfId="0" applyFont="1" applyFill="1" applyBorder="1" applyAlignment="1" applyProtection="1">
      <alignment horizontal="center" vertical="center" wrapText="1"/>
    </xf>
    <xf numFmtId="0" fontId="31" fillId="10" borderId="99" xfId="0" applyFont="1" applyFill="1" applyBorder="1" applyAlignment="1" applyProtection="1">
      <alignment horizontal="center" vertical="center" wrapText="1"/>
    </xf>
    <xf numFmtId="0" fontId="31" fillId="10" borderId="8" xfId="0" applyFont="1" applyFill="1" applyBorder="1" applyAlignment="1" applyProtection="1">
      <alignment horizontal="center" vertical="center" wrapText="1"/>
    </xf>
    <xf numFmtId="0" fontId="31" fillId="10" borderId="3" xfId="0" applyFont="1" applyFill="1" applyBorder="1" applyAlignment="1" applyProtection="1">
      <alignment horizontal="center" vertical="center" wrapText="1"/>
    </xf>
    <xf numFmtId="0" fontId="29" fillId="2" borderId="2" xfId="0" applyFont="1" applyFill="1" applyBorder="1" applyAlignment="1" applyProtection="1">
      <alignment horizontal="center" vertical="center" wrapText="1"/>
    </xf>
    <xf numFmtId="0" fontId="29" fillId="2" borderId="3" xfId="0" applyFont="1" applyFill="1" applyBorder="1" applyAlignment="1" applyProtection="1">
      <alignment horizontal="center" vertical="center" wrapText="1"/>
    </xf>
    <xf numFmtId="0" fontId="47" fillId="6" borderId="50" xfId="0" applyFont="1" applyFill="1" applyBorder="1" applyAlignment="1" applyProtection="1">
      <alignment horizontal="center" vertical="center"/>
    </xf>
    <xf numFmtId="0" fontId="47" fillId="6" borderId="0" xfId="0" applyFont="1" applyFill="1" applyBorder="1" applyAlignment="1" applyProtection="1">
      <alignment horizontal="center" vertical="center"/>
    </xf>
    <xf numFmtId="0" fontId="40" fillId="6" borderId="9" xfId="0" applyFont="1" applyFill="1" applyBorder="1" applyAlignment="1" applyProtection="1">
      <alignment horizontal="center" vertical="center"/>
    </xf>
    <xf numFmtId="0" fontId="40" fillId="6" borderId="50" xfId="0" applyFont="1" applyFill="1" applyBorder="1" applyAlignment="1" applyProtection="1">
      <alignment horizontal="center" vertical="center"/>
    </xf>
    <xf numFmtId="0" fontId="40" fillId="6" borderId="11" xfId="0" applyFont="1" applyFill="1" applyBorder="1" applyAlignment="1" applyProtection="1">
      <alignment horizontal="center" vertical="center"/>
    </xf>
    <xf numFmtId="0" fontId="40" fillId="6" borderId="0" xfId="0" applyFont="1" applyFill="1" applyBorder="1" applyAlignment="1" applyProtection="1">
      <alignment horizontal="center" vertical="center"/>
    </xf>
    <xf numFmtId="0" fontId="31" fillId="2" borderId="2" xfId="0" applyFont="1" applyFill="1" applyBorder="1" applyAlignment="1" applyProtection="1">
      <alignment horizontal="center" vertical="center" wrapText="1"/>
    </xf>
    <xf numFmtId="0" fontId="31" fillId="2" borderId="3" xfId="0" applyFont="1" applyFill="1" applyBorder="1" applyAlignment="1" applyProtection="1">
      <alignment horizontal="center" vertical="center" wrapText="1"/>
    </xf>
    <xf numFmtId="3" fontId="46" fillId="11" borderId="50" xfId="0" applyNumberFormat="1" applyFont="1" applyFill="1" applyBorder="1" applyAlignment="1" applyProtection="1">
      <alignment horizontal="center" vertical="center"/>
    </xf>
    <xf numFmtId="3" fontId="46" fillId="11" borderId="57" xfId="0" applyNumberFormat="1" applyFont="1" applyFill="1" applyBorder="1" applyAlignment="1" applyProtection="1">
      <alignment horizontal="center" vertical="center"/>
    </xf>
    <xf numFmtId="0" fontId="29" fillId="2" borderId="2" xfId="0" applyFont="1" applyFill="1" applyBorder="1" applyAlignment="1" applyProtection="1">
      <alignment horizontal="center" vertical="center"/>
    </xf>
    <xf numFmtId="0" fontId="29" fillId="2" borderId="3" xfId="0" applyFont="1" applyFill="1" applyBorder="1" applyAlignment="1" applyProtection="1">
      <alignment horizontal="center" vertical="center"/>
    </xf>
    <xf numFmtId="0" fontId="29" fillId="2" borderId="73" xfId="0" applyFont="1" applyFill="1" applyBorder="1" applyAlignment="1" applyProtection="1">
      <alignment horizontal="center" vertical="center"/>
    </xf>
    <xf numFmtId="0" fontId="29" fillId="2" borderId="72" xfId="0" applyFont="1" applyFill="1" applyBorder="1" applyAlignment="1" applyProtection="1">
      <alignment horizontal="center" vertical="center"/>
    </xf>
    <xf numFmtId="164" fontId="47" fillId="6" borderId="50" xfId="0" applyNumberFormat="1" applyFont="1" applyFill="1" applyBorder="1" applyAlignment="1" applyProtection="1">
      <alignment horizontal="center" vertical="center"/>
    </xf>
    <xf numFmtId="164" fontId="47" fillId="6" borderId="59" xfId="0" applyNumberFormat="1" applyFont="1" applyFill="1" applyBorder="1" applyAlignment="1" applyProtection="1">
      <alignment horizontal="center" vertical="center"/>
    </xf>
    <xf numFmtId="164" fontId="47" fillId="6" borderId="0" xfId="0" applyNumberFormat="1" applyFont="1" applyFill="1" applyBorder="1" applyAlignment="1" applyProtection="1">
      <alignment horizontal="center" vertical="center"/>
    </xf>
    <xf numFmtId="164" fontId="47" fillId="6" borderId="75" xfId="0" applyNumberFormat="1" applyFont="1" applyFill="1" applyBorder="1" applyAlignment="1" applyProtection="1">
      <alignment horizontal="center" vertical="center"/>
    </xf>
    <xf numFmtId="0" fontId="46" fillId="2" borderId="97" xfId="0" applyFont="1" applyFill="1" applyBorder="1" applyAlignment="1" applyProtection="1">
      <alignment horizontal="center" vertical="center" textRotation="90"/>
    </xf>
    <xf numFmtId="0" fontId="46" fillId="2" borderId="34" xfId="0" applyFont="1" applyFill="1" applyBorder="1" applyAlignment="1" applyProtection="1">
      <alignment horizontal="center" vertical="center" textRotation="90"/>
    </xf>
    <xf numFmtId="0" fontId="46" fillId="2" borderId="35" xfId="0" applyFont="1" applyFill="1" applyBorder="1" applyAlignment="1" applyProtection="1">
      <alignment horizontal="center" vertical="center" textRotation="90"/>
    </xf>
    <xf numFmtId="164" fontId="29" fillId="0" borderId="90" xfId="0" applyNumberFormat="1" applyFont="1" applyFill="1" applyBorder="1" applyAlignment="1" applyProtection="1">
      <alignment vertical="center"/>
    </xf>
    <xf numFmtId="164" fontId="29" fillId="9" borderId="90" xfId="0" applyNumberFormat="1" applyFont="1" applyFill="1" applyBorder="1" applyAlignment="1" applyProtection="1">
      <alignment vertical="center"/>
    </xf>
    <xf numFmtId="164" fontId="29" fillId="9" borderId="93" xfId="0" applyNumberFormat="1" applyFont="1" applyFill="1" applyBorder="1" applyAlignment="1" applyProtection="1">
      <alignment vertical="center"/>
    </xf>
    <xf numFmtId="164" fontId="29" fillId="9" borderId="91" xfId="0" applyNumberFormat="1" applyFont="1" applyFill="1" applyBorder="1" applyAlignment="1" applyProtection="1">
      <alignment vertical="center"/>
    </xf>
    <xf numFmtId="164" fontId="29" fillId="0" borderId="93" xfId="0" applyNumberFormat="1" applyFont="1" applyFill="1" applyBorder="1" applyAlignment="1" applyProtection="1">
      <alignment horizontal="center" vertical="center"/>
    </xf>
    <xf numFmtId="164" fontId="29" fillId="0" borderId="79" xfId="0" applyNumberFormat="1" applyFont="1" applyFill="1" applyBorder="1" applyAlignment="1" applyProtection="1">
      <alignment horizontal="center" vertical="center"/>
    </xf>
    <xf numFmtId="164" fontId="29" fillId="0" borderId="80" xfId="0" applyNumberFormat="1" applyFont="1" applyFill="1" applyBorder="1" applyAlignment="1" applyProtection="1">
      <alignment horizontal="center" vertical="center"/>
    </xf>
    <xf numFmtId="0" fontId="29" fillId="2" borderId="97" xfId="0" applyFont="1" applyFill="1" applyBorder="1" applyAlignment="1" applyProtection="1">
      <alignment horizontal="center" vertical="center" textRotation="90"/>
    </xf>
    <xf numFmtId="0" fontId="29" fillId="2" borderId="34" xfId="0" applyFont="1" applyFill="1" applyBorder="1" applyAlignment="1" applyProtection="1">
      <alignment horizontal="center" vertical="center" textRotation="90"/>
    </xf>
    <xf numFmtId="0" fontId="29" fillId="2" borderId="35" xfId="0" applyFont="1" applyFill="1" applyBorder="1" applyAlignment="1" applyProtection="1">
      <alignment horizontal="center" vertical="center" textRotation="90"/>
    </xf>
    <xf numFmtId="0" fontId="31" fillId="10" borderId="36" xfId="0" applyFont="1" applyFill="1" applyBorder="1" applyAlignment="1" applyProtection="1">
      <alignment horizontal="center" vertical="center" wrapText="1"/>
    </xf>
    <xf numFmtId="0" fontId="29" fillId="2" borderId="40" xfId="0" applyFont="1" applyFill="1" applyBorder="1" applyAlignment="1" applyProtection="1">
      <alignment horizontal="center" vertical="center"/>
    </xf>
    <xf numFmtId="0" fontId="29" fillId="2" borderId="11" xfId="0" applyFont="1" applyFill="1" applyBorder="1" applyAlignment="1" applyProtection="1">
      <alignment horizontal="center" vertical="center"/>
    </xf>
    <xf numFmtId="164" fontId="29" fillId="0" borderId="102" xfId="0" applyNumberFormat="1" applyFont="1" applyFill="1" applyBorder="1" applyAlignment="1" applyProtection="1">
      <alignment horizontal="center" vertical="center"/>
    </xf>
    <xf numFmtId="0" fontId="0" fillId="0" borderId="50" xfId="0" applyBorder="1"/>
    <xf numFmtId="0" fontId="0" fillId="0" borderId="57" xfId="0" applyBorder="1"/>
    <xf numFmtId="164" fontId="37" fillId="3" borderId="97" xfId="0" applyNumberFormat="1" applyFont="1" applyFill="1" applyBorder="1" applyAlignment="1" applyProtection="1">
      <alignment horizontal="center" vertical="center" textRotation="90"/>
    </xf>
    <xf numFmtId="0" fontId="0" fillId="0" borderId="34" xfId="0" applyBorder="1"/>
    <xf numFmtId="0" fontId="0" fillId="0" borderId="35" xfId="0" applyBorder="1"/>
    <xf numFmtId="3" fontId="29" fillId="2" borderId="10" xfId="0" applyNumberFormat="1" applyFont="1" applyFill="1" applyBorder="1" applyAlignment="1" applyProtection="1">
      <alignment horizontal="center" vertical="center" wrapText="1"/>
    </xf>
    <xf numFmtId="0" fontId="31" fillId="2" borderId="8" xfId="0" applyFont="1" applyFill="1" applyBorder="1" applyAlignment="1" applyProtection="1">
      <alignment horizontal="center" vertical="center" wrapText="1"/>
    </xf>
    <xf numFmtId="0" fontId="31" fillId="2" borderId="98" xfId="0" applyFont="1" applyFill="1" applyBorder="1" applyAlignment="1" applyProtection="1">
      <alignment horizontal="center" vertical="center" wrapText="1"/>
    </xf>
    <xf numFmtId="0" fontId="31" fillId="2" borderId="99" xfId="0" applyFont="1" applyFill="1" applyBorder="1" applyAlignment="1" applyProtection="1">
      <alignment horizontal="center" vertical="center" wrapText="1"/>
    </xf>
    <xf numFmtId="0" fontId="29" fillId="2" borderId="8" xfId="0" applyFont="1" applyFill="1" applyBorder="1" applyAlignment="1" applyProtection="1">
      <alignment horizontal="center" vertical="center" wrapText="1"/>
    </xf>
    <xf numFmtId="164" fontId="35" fillId="0" borderId="90" xfId="0" applyNumberFormat="1" applyFont="1" applyFill="1" applyBorder="1" applyAlignment="1" applyProtection="1">
      <alignment vertical="center"/>
    </xf>
    <xf numFmtId="164" fontId="35" fillId="0" borderId="93" xfId="0" applyNumberFormat="1" applyFont="1" applyFill="1" applyBorder="1" applyAlignment="1" applyProtection="1">
      <alignment horizontal="center" vertical="center"/>
    </xf>
    <xf numFmtId="164" fontId="35" fillId="0" borderId="79" xfId="0" applyNumberFormat="1" applyFont="1" applyFill="1" applyBorder="1" applyAlignment="1" applyProtection="1">
      <alignment horizontal="center" vertical="center"/>
    </xf>
    <xf numFmtId="164" fontId="35" fillId="0" borderId="80" xfId="0" applyNumberFormat="1" applyFont="1" applyFill="1" applyBorder="1" applyAlignment="1" applyProtection="1">
      <alignment horizontal="center" vertical="center"/>
    </xf>
    <xf numFmtId="0" fontId="29" fillId="10" borderId="8" xfId="0" applyFont="1" applyFill="1" applyBorder="1" applyAlignment="1" applyProtection="1">
      <alignment horizontal="center" vertical="center"/>
    </xf>
    <xf numFmtId="0" fontId="29" fillId="10" borderId="3" xfId="0" applyFont="1" applyFill="1" applyBorder="1" applyAlignment="1" applyProtection="1">
      <alignment horizontal="center" vertical="center"/>
    </xf>
    <xf numFmtId="0" fontId="29" fillId="2" borderId="101" xfId="0" applyFont="1" applyFill="1" applyBorder="1" applyAlignment="1" applyProtection="1">
      <alignment horizontal="center" vertical="center"/>
    </xf>
    <xf numFmtId="0" fontId="31" fillId="2" borderId="36" xfId="0" applyFont="1" applyFill="1" applyBorder="1" applyAlignment="1" applyProtection="1">
      <alignment horizontal="center" vertical="center" wrapText="1"/>
    </xf>
    <xf numFmtId="164" fontId="35" fillId="0" borderId="102" xfId="0" applyNumberFormat="1" applyFont="1" applyFill="1" applyBorder="1" applyAlignment="1" applyProtection="1">
      <alignment horizontal="center" vertical="center"/>
    </xf>
    <xf numFmtId="0" fontId="29" fillId="2" borderId="97" xfId="0" applyFont="1" applyFill="1" applyBorder="1" applyAlignment="1" applyProtection="1">
      <alignment horizontal="center" vertical="center"/>
    </xf>
    <xf numFmtId="0" fontId="29" fillId="2" borderId="34" xfId="0" applyFont="1" applyFill="1" applyBorder="1" applyAlignment="1" applyProtection="1">
      <alignment horizontal="center" vertical="center"/>
    </xf>
    <xf numFmtId="0" fontId="29" fillId="2" borderId="35" xfId="0" applyFont="1" applyFill="1" applyBorder="1" applyAlignment="1" applyProtection="1">
      <alignment horizontal="center" vertical="center"/>
    </xf>
    <xf numFmtId="0" fontId="40" fillId="6" borderId="9" xfId="5" applyFont="1" applyFill="1" applyBorder="1" applyAlignment="1" applyProtection="1">
      <alignment horizontal="center" vertical="center"/>
    </xf>
    <xf numFmtId="0" fontId="40" fillId="6" borderId="50" xfId="5" applyFont="1" applyFill="1" applyBorder="1" applyAlignment="1" applyProtection="1">
      <alignment horizontal="center" vertical="center"/>
    </xf>
    <xf numFmtId="0" fontId="40" fillId="6" borderId="11" xfId="5" applyFont="1" applyFill="1" applyBorder="1" applyAlignment="1" applyProtection="1">
      <alignment horizontal="center" vertical="center"/>
    </xf>
    <xf numFmtId="0" fontId="40" fillId="6" borderId="0" xfId="5" applyFont="1" applyFill="1" applyBorder="1" applyAlignment="1" applyProtection="1">
      <alignment horizontal="center" vertical="center"/>
    </xf>
    <xf numFmtId="3" fontId="46" fillId="11" borderId="50" xfId="5" applyNumberFormat="1" applyFont="1" applyFill="1" applyBorder="1" applyAlignment="1" applyProtection="1">
      <alignment horizontal="center" vertical="center"/>
    </xf>
    <xf numFmtId="0" fontId="10" fillId="0" borderId="50" xfId="5" applyBorder="1"/>
    <xf numFmtId="0" fontId="10" fillId="0" borderId="57" xfId="5" applyBorder="1"/>
    <xf numFmtId="0" fontId="47" fillId="6" borderId="50" xfId="5" applyFont="1" applyFill="1" applyBorder="1" applyAlignment="1" applyProtection="1">
      <alignment horizontal="center" vertical="center"/>
    </xf>
    <xf numFmtId="0" fontId="47" fillId="6" borderId="0" xfId="5" applyFont="1" applyFill="1" applyBorder="1" applyAlignment="1" applyProtection="1">
      <alignment horizontal="center" vertical="center"/>
    </xf>
    <xf numFmtId="164" fontId="47" fillId="6" borderId="50" xfId="5" applyNumberFormat="1" applyFont="1" applyFill="1" applyBorder="1" applyAlignment="1" applyProtection="1">
      <alignment horizontal="center" vertical="center"/>
    </xf>
    <xf numFmtId="164" fontId="47" fillId="6" borderId="59" xfId="5" applyNumberFormat="1" applyFont="1" applyFill="1" applyBorder="1" applyAlignment="1" applyProtection="1">
      <alignment horizontal="center" vertical="center"/>
    </xf>
    <xf numFmtId="164" fontId="47" fillId="6" borderId="0" xfId="5" applyNumberFormat="1" applyFont="1" applyFill="1" applyBorder="1" applyAlignment="1" applyProtection="1">
      <alignment horizontal="center" vertical="center"/>
    </xf>
    <xf numFmtId="164" fontId="47" fillId="6" borderId="75" xfId="5" applyNumberFormat="1" applyFont="1" applyFill="1" applyBorder="1" applyAlignment="1" applyProtection="1">
      <alignment horizontal="center" vertical="center"/>
    </xf>
    <xf numFmtId="3" fontId="29" fillId="2" borderId="100" xfId="5" applyNumberFormat="1" applyFont="1" applyFill="1" applyBorder="1" applyAlignment="1" applyProtection="1">
      <alignment horizontal="center" vertical="center" wrapText="1"/>
    </xf>
    <xf numFmtId="3" fontId="29" fillId="2" borderId="13" xfId="5" applyNumberFormat="1" applyFont="1" applyFill="1" applyBorder="1" applyAlignment="1" applyProtection="1">
      <alignment horizontal="center" vertical="center" wrapText="1"/>
    </xf>
    <xf numFmtId="0" fontId="29" fillId="2" borderId="2" xfId="5" applyFont="1" applyFill="1" applyBorder="1" applyAlignment="1" applyProtection="1">
      <alignment horizontal="center" vertical="center" wrapText="1"/>
    </xf>
    <xf numFmtId="0" fontId="29" fillId="2" borderId="3" xfId="5" applyFont="1" applyFill="1" applyBorder="1" applyAlignment="1" applyProtection="1">
      <alignment horizontal="center" vertical="center" wrapText="1"/>
    </xf>
    <xf numFmtId="0" fontId="31" fillId="10" borderId="8" xfId="5" applyFont="1" applyFill="1" applyBorder="1" applyAlignment="1" applyProtection="1">
      <alignment horizontal="center" vertical="center" wrapText="1"/>
    </xf>
    <xf numFmtId="0" fontId="31" fillId="10" borderId="3" xfId="5" applyFont="1" applyFill="1" applyBorder="1" applyAlignment="1" applyProtection="1">
      <alignment horizontal="center" vertical="center" wrapText="1"/>
    </xf>
    <xf numFmtId="0" fontId="31" fillId="2" borderId="2" xfId="5" applyFont="1" applyFill="1" applyBorder="1" applyAlignment="1" applyProtection="1">
      <alignment horizontal="center" vertical="center" wrapText="1"/>
    </xf>
    <xf numFmtId="0" fontId="31" fillId="2" borderId="3" xfId="5" applyFont="1" applyFill="1" applyBorder="1" applyAlignment="1" applyProtection="1">
      <alignment horizontal="center" vertical="center" wrapText="1"/>
    </xf>
    <xf numFmtId="0" fontId="29" fillId="2" borderId="2" xfId="5" applyFont="1" applyFill="1" applyBorder="1" applyAlignment="1" applyProtection="1">
      <alignment horizontal="center" vertical="center"/>
    </xf>
    <xf numFmtId="0" fontId="29" fillId="2" borderId="3" xfId="5" applyFont="1" applyFill="1" applyBorder="1" applyAlignment="1" applyProtection="1">
      <alignment horizontal="center" vertical="center"/>
    </xf>
    <xf numFmtId="0" fontId="29" fillId="2" borderId="73" xfId="5" applyFont="1" applyFill="1" applyBorder="1" applyAlignment="1" applyProtection="1">
      <alignment horizontal="center" vertical="center"/>
    </xf>
    <xf numFmtId="0" fontId="29" fillId="2" borderId="72" xfId="5" applyFont="1" applyFill="1" applyBorder="1" applyAlignment="1" applyProtection="1">
      <alignment horizontal="center" vertical="center"/>
    </xf>
    <xf numFmtId="0" fontId="31" fillId="10" borderId="98" xfId="5" applyFont="1" applyFill="1" applyBorder="1" applyAlignment="1" applyProtection="1">
      <alignment horizontal="center" vertical="center" wrapText="1"/>
    </xf>
    <xf numFmtId="0" fontId="31" fillId="10" borderId="36" xfId="5" applyFont="1" applyFill="1" applyBorder="1" applyAlignment="1" applyProtection="1">
      <alignment horizontal="center" vertical="center" wrapText="1"/>
    </xf>
    <xf numFmtId="0" fontId="31" fillId="10" borderId="99" xfId="5" applyFont="1" applyFill="1" applyBorder="1" applyAlignment="1" applyProtection="1">
      <alignment horizontal="center" vertical="center" wrapText="1"/>
    </xf>
    <xf numFmtId="164" fontId="29" fillId="0" borderId="93" xfId="5" applyNumberFormat="1" applyFont="1" applyFill="1" applyBorder="1" applyAlignment="1" applyProtection="1">
      <alignment horizontal="center" vertical="center"/>
    </xf>
    <xf numFmtId="164" fontId="29" fillId="0" borderId="79" xfId="5" applyNumberFormat="1" applyFont="1" applyFill="1" applyBorder="1" applyAlignment="1" applyProtection="1">
      <alignment horizontal="center" vertical="center"/>
    </xf>
    <xf numFmtId="164" fontId="29" fillId="0" borderId="80" xfId="5" applyNumberFormat="1" applyFont="1" applyFill="1" applyBorder="1" applyAlignment="1" applyProtection="1">
      <alignment horizontal="center" vertical="center"/>
    </xf>
    <xf numFmtId="0" fontId="29" fillId="2" borderId="97" xfId="5" applyFont="1" applyFill="1" applyBorder="1" applyAlignment="1" applyProtection="1">
      <alignment horizontal="center" vertical="center" textRotation="90"/>
    </xf>
    <xf numFmtId="0" fontId="29" fillId="2" borderId="34" xfId="5" applyFont="1" applyFill="1" applyBorder="1" applyAlignment="1" applyProtection="1">
      <alignment horizontal="center" vertical="center" textRotation="90"/>
    </xf>
    <xf numFmtId="0" fontId="29" fillId="2" borderId="35" xfId="5" applyFont="1" applyFill="1" applyBorder="1" applyAlignment="1" applyProtection="1">
      <alignment horizontal="center" vertical="center" textRotation="90"/>
    </xf>
    <xf numFmtId="164" fontId="29" fillId="0" borderId="102" xfId="5" applyNumberFormat="1" applyFont="1" applyFill="1" applyBorder="1" applyAlignment="1" applyProtection="1">
      <alignment horizontal="center" vertical="center"/>
    </xf>
    <xf numFmtId="0" fontId="29" fillId="2" borderId="21" xfId="5" applyNumberFormat="1" applyFont="1" applyFill="1" applyBorder="1" applyAlignment="1" applyProtection="1">
      <alignment horizontal="center" vertical="center"/>
    </xf>
    <xf numFmtId="164" fontId="19" fillId="3" borderId="13" xfId="0" applyNumberFormat="1" applyFont="1" applyFill="1" applyBorder="1" applyAlignment="1" applyProtection="1">
      <alignment horizontal="center" vertical="center" textRotation="90"/>
    </xf>
    <xf numFmtId="164" fontId="17" fillId="3" borderId="13" xfId="0" applyNumberFormat="1" applyFont="1" applyFill="1" applyBorder="1" applyAlignment="1" applyProtection="1">
      <alignment horizontal="center" vertical="center" textRotation="90"/>
    </xf>
    <xf numFmtId="164" fontId="17" fillId="3" borderId="103" xfId="0" applyNumberFormat="1" applyFont="1" applyFill="1" applyBorder="1" applyAlignment="1" applyProtection="1">
      <alignment horizontal="center" vertical="center" textRotation="90"/>
    </xf>
    <xf numFmtId="0" fontId="13" fillId="6" borderId="5" xfId="0" applyFont="1" applyFill="1" applyBorder="1" applyAlignment="1" applyProtection="1">
      <alignment horizontal="center" vertical="center"/>
    </xf>
    <xf numFmtId="0" fontId="13" fillId="6" borderId="50" xfId="0" applyFont="1" applyFill="1" applyBorder="1" applyAlignment="1" applyProtection="1">
      <alignment horizontal="center" vertical="center"/>
    </xf>
    <xf numFmtId="0" fontId="13" fillId="6" borderId="74" xfId="0" applyFont="1" applyFill="1" applyBorder="1" applyAlignment="1" applyProtection="1">
      <alignment horizontal="center" vertical="center"/>
    </xf>
    <xf numFmtId="0" fontId="13" fillId="6" borderId="57" xfId="0" applyFont="1" applyFill="1" applyBorder="1" applyAlignment="1" applyProtection="1">
      <alignment horizontal="center" vertical="center"/>
    </xf>
    <xf numFmtId="0" fontId="13" fillId="6" borderId="59" xfId="0" applyFont="1" applyFill="1" applyBorder="1" applyAlignment="1" applyProtection="1">
      <alignment horizontal="center" vertical="center"/>
    </xf>
    <xf numFmtId="0" fontId="13" fillId="6" borderId="76" xfId="0" applyFont="1" applyFill="1" applyBorder="1" applyAlignment="1" applyProtection="1">
      <alignment horizontal="center" vertical="center"/>
    </xf>
    <xf numFmtId="164" fontId="19" fillId="3" borderId="10" xfId="0" applyNumberFormat="1" applyFont="1" applyFill="1" applyBorder="1" applyAlignment="1" applyProtection="1">
      <alignment horizontal="center" vertical="center" textRotation="90"/>
    </xf>
    <xf numFmtId="164" fontId="19" fillId="3" borderId="103" xfId="0" applyNumberFormat="1" applyFont="1" applyFill="1" applyBorder="1" applyAlignment="1" applyProtection="1">
      <alignment horizontal="center" vertical="center" textRotation="90"/>
    </xf>
    <xf numFmtId="164" fontId="17" fillId="16" borderId="1" xfId="5" applyNumberFormat="1" applyFont="1" applyFill="1" applyBorder="1" applyAlignment="1" applyProtection="1">
      <alignment horizontal="right" vertical="center"/>
    </xf>
    <xf numFmtId="164" fontId="17" fillId="16" borderId="21" xfId="5" applyNumberFormat="1" applyFont="1" applyFill="1" applyBorder="1" applyAlignment="1" applyProtection="1">
      <alignment horizontal="right" vertical="center"/>
    </xf>
    <xf numFmtId="0" fontId="95" fillId="31" borderId="125" xfId="25" applyFont="1" applyBorder="1" applyAlignment="1">
      <alignment horizontal="center" vertical="center" wrapText="1"/>
    </xf>
    <xf numFmtId="0" fontId="95" fillId="31" borderId="126" xfId="25" applyFont="1" applyBorder="1" applyAlignment="1">
      <alignment horizontal="center" vertical="center" wrapText="1"/>
    </xf>
    <xf numFmtId="0" fontId="95" fillId="33" borderId="125" xfId="25" applyFont="1" applyFill="1" applyBorder="1" applyAlignment="1">
      <alignment horizontal="center" vertical="center" wrapText="1"/>
    </xf>
    <xf numFmtId="0" fontId="95" fillId="33" borderId="126" xfId="25" applyFont="1" applyFill="1" applyBorder="1" applyAlignment="1">
      <alignment horizontal="center" vertical="center" wrapText="1"/>
    </xf>
    <xf numFmtId="0" fontId="95" fillId="32" borderId="125" xfId="25" applyFont="1" applyFill="1" applyBorder="1" applyAlignment="1">
      <alignment horizontal="center" vertical="center" wrapText="1"/>
    </xf>
    <xf numFmtId="0" fontId="95" fillId="32" borderId="126" xfId="25" applyFont="1" applyFill="1" applyBorder="1" applyAlignment="1">
      <alignment horizontal="center" vertical="center" wrapText="1"/>
    </xf>
    <xf numFmtId="0" fontId="89" fillId="32" borderId="5" xfId="26" applyFont="1" applyFill="1" applyBorder="1" applyAlignment="1">
      <alignment horizontal="center" vertical="center"/>
    </xf>
    <xf numFmtId="0" fontId="89" fillId="32" borderId="50" xfId="26" applyFont="1" applyFill="1" applyBorder="1" applyAlignment="1">
      <alignment horizontal="center" vertical="center"/>
    </xf>
    <xf numFmtId="0" fontId="89" fillId="32" borderId="59" xfId="26" applyFont="1" applyFill="1" applyBorder="1" applyAlignment="1">
      <alignment horizontal="center" vertical="center"/>
    </xf>
    <xf numFmtId="0" fontId="88" fillId="9" borderId="50" xfId="0" applyFont="1" applyFill="1" applyBorder="1" applyAlignment="1">
      <alignment horizontal="right" vertical="center"/>
    </xf>
    <xf numFmtId="0" fontId="93" fillId="13" borderId="122" xfId="0" applyFont="1" applyFill="1" applyBorder="1" applyAlignment="1">
      <alignment horizontal="center" vertical="center"/>
    </xf>
  </cellXfs>
  <cellStyles count="43">
    <cellStyle name="60% - Accent1" xfId="1" builtinId="32"/>
    <cellStyle name="Accent1" xfId="25" builtinId="29"/>
    <cellStyle name="Accent2" xfId="26" builtinId="33"/>
    <cellStyle name="Comma" xfId="2" builtinId="3"/>
    <cellStyle name="Comma 2" xfId="3"/>
    <cellStyle name="Comma 2 2" xfId="30"/>
    <cellStyle name="Comma 3" xfId="10"/>
    <cellStyle name="Comma 3 2" xfId="34"/>
    <cellStyle name="Comma 4" xfId="14"/>
    <cellStyle name="Comma 4 2" xfId="36"/>
    <cellStyle name="Comma 5" xfId="20"/>
    <cellStyle name="Comma 5 2" xfId="39"/>
    <cellStyle name="Comma 6" xfId="29"/>
    <cellStyle name="Diseño" xfId="11"/>
    <cellStyle name="etembro" xfId="15"/>
    <cellStyle name="Euro" xfId="4"/>
    <cellStyle name="Euro 2" xfId="31"/>
    <cellStyle name="Normal" xfId="0" builtinId="0"/>
    <cellStyle name="Normal 10" xfId="28"/>
    <cellStyle name="Normal 11" xfId="27"/>
    <cellStyle name="Normal 2" xfId="5"/>
    <cellStyle name="Normal 3" xfId="9"/>
    <cellStyle name="Normal 3 2" xfId="33"/>
    <cellStyle name="Normal 4" xfId="13"/>
    <cellStyle name="Normal 4 2" xfId="35"/>
    <cellStyle name="Normal 5" xfId="18"/>
    <cellStyle name="Normal 5 2" xfId="37"/>
    <cellStyle name="Normal 6" xfId="21"/>
    <cellStyle name="Normal 6 2" xfId="40"/>
    <cellStyle name="Normal 7" xfId="22"/>
    <cellStyle name="Normal 7 2" xfId="41"/>
    <cellStyle name="Normal 8" xfId="19"/>
    <cellStyle name="Normal 8 2" xfId="38"/>
    <cellStyle name="Normal 9" xfId="23"/>
    <cellStyle name="Normal 9 2" xfId="42"/>
    <cellStyle name="Normal_An04sc" xfId="12"/>
    <cellStyle name="Percent" xfId="6" builtinId="5"/>
    <cellStyle name="Percent 2" xfId="24"/>
    <cellStyle name="Percent 3" xfId="32"/>
    <cellStyle name="Standard format" xfId="7"/>
    <cellStyle name="Texto" xfId="8"/>
    <cellStyle name="Título 1" xfId="16"/>
    <cellStyle name="Título 2" xfId="17"/>
  </cellStyles>
  <dxfs count="3184"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rgb="FF00FF00"/>
        </patternFill>
      </fill>
    </dxf>
    <dxf>
      <font>
        <b/>
        <i val="0"/>
        <color rgb="FF0000FF"/>
      </font>
    </dxf>
    <dxf>
      <fill>
        <patternFill>
          <bgColor rgb="FF00FF00"/>
        </patternFill>
      </fill>
    </dxf>
    <dxf>
      <font>
        <b/>
        <i val="0"/>
        <color rgb="FF0000FF"/>
      </font>
    </dxf>
    <dxf>
      <fill>
        <patternFill>
          <bgColor rgb="FF00FF00"/>
        </patternFill>
      </fill>
    </dxf>
    <dxf>
      <font>
        <b/>
        <i val="0"/>
        <color rgb="FF0000FF"/>
      </font>
    </dxf>
    <dxf>
      <fill>
        <patternFill>
          <bgColor rgb="FF00FF00"/>
        </patternFill>
      </fill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lor rgb="FF0000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lor rgb="FF0000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lor rgb="FF0000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lor rgb="FF0000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ont>
        <b/>
        <i val="0"/>
        <color rgb="FF0000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lor rgb="FF0000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lor rgb="FF0000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lor rgb="FF0000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lor rgb="FF0000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ont>
        <b/>
        <i val="0"/>
        <color rgb="FF0000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lor rgb="FF0000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lor rgb="FF0000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lor rgb="FF0000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0000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strike val="0"/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strike val="0"/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rgb="FF0909DD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strike val="0"/>
        <color rgb="FFFF000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strike val="0"/>
        <color rgb="FFFF0000"/>
      </font>
      <numFmt numFmtId="182" formatCode="0_ ;[Red]\-0\ "/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  <color rgb="FFFF0000"/>
      </font>
      <numFmt numFmtId="182" formatCode="0_ ;[Red]\-0\ "/>
      <fill>
        <patternFill>
          <bgColor theme="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strike val="0"/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strike val="0"/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rgb="FF0909DD"/>
      </font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rgb="FFFF99FF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strike val="0"/>
        <color rgb="FFFF0000"/>
      </font>
      <fill>
        <patternFill patternType="none">
          <bgColor auto="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strike val="0"/>
        <color rgb="FFFF000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0909DD"/>
      </font>
    </dxf>
    <dxf>
      <fill>
        <patternFill>
          <bgColor indexed="22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ill>
        <patternFill>
          <bgColor indexed="1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47"/>
        </patternFill>
      </fill>
    </dxf>
    <dxf>
      <font>
        <b val="0"/>
        <i val="0"/>
        <condense val="0"/>
        <extend val="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lor rgb="FFFF0000"/>
      </font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9" defaultPivotStyle="PivotStyleLight16"/>
  <colors>
    <mruColors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68580</xdr:rowOff>
        </xdr:from>
        <xdr:to>
          <xdr:col>1</xdr:col>
          <xdr:colOff>845820</xdr:colOff>
          <xdr:row>1</xdr:row>
          <xdr:rowOff>205740</xdr:rowOff>
        </xdr:to>
        <xdr:sp macro="" textlink="">
          <xdr:nvSpPr>
            <xdr:cNvPr id="7169" name="btnEnviarBpcs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PCP\MAPAS_2017\An_FSC_2017%20SOP11_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P"/>
      <sheetName val="Plans Analysis"/>
      <sheetName val="Data Base"/>
      <sheetName val="Dados"/>
      <sheetName val="Anual"/>
      <sheetName val="Painel"/>
      <sheetName val="Calendário"/>
      <sheetName val="Cadência Modelo"/>
      <sheetName val="RESUMO"/>
      <sheetName val="Plano de Produção"/>
      <sheetName val="Check"/>
      <sheetName val="HIST"/>
      <sheetName val="Classificação"/>
      <sheetName val="Produção"/>
      <sheetName val="Calendario RH 2017"/>
      <sheetName val="Atividades"/>
      <sheetName val="Calendário RH 2015"/>
      <sheetName val="Calendário RH 2016"/>
      <sheetName val="Politica de Estoque - ME"/>
    </sheetNames>
    <sheetDataSet>
      <sheetData sheetId="0"/>
      <sheetData sheetId="1"/>
      <sheetData sheetId="2"/>
      <sheetData sheetId="3"/>
      <sheetData sheetId="4">
        <row r="9">
          <cell r="B9" t="str">
            <v>FORMULA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6177</v>
          </cell>
          <cell r="I9">
            <v>6230</v>
          </cell>
          <cell r="J9">
            <v>11426.258409522175</v>
          </cell>
          <cell r="K9">
            <v>0</v>
          </cell>
          <cell r="L9">
            <v>0</v>
          </cell>
          <cell r="M9">
            <v>0</v>
          </cell>
          <cell r="N9">
            <v>14907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2696.2584095221755</v>
          </cell>
          <cell r="U9">
            <v>0</v>
          </cell>
          <cell r="V9">
            <v>4.4910411400180035</v>
          </cell>
          <cell r="W9">
            <v>19334.799663677801</v>
          </cell>
          <cell r="X9">
            <v>0</v>
          </cell>
          <cell r="Y9">
            <v>0</v>
          </cell>
          <cell r="Z9">
            <v>0</v>
          </cell>
          <cell r="AA9">
            <v>18010.913230098133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4020.1448431018434</v>
          </cell>
          <cell r="AH9">
            <v>0</v>
          </cell>
          <cell r="AI9">
            <v>7.0078062343437137</v>
          </cell>
          <cell r="AJ9">
            <v>19698.101994118671</v>
          </cell>
          <cell r="AK9">
            <v>0</v>
          </cell>
          <cell r="AL9">
            <v>0</v>
          </cell>
          <cell r="AM9">
            <v>0</v>
          </cell>
          <cell r="AN9">
            <v>17210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6508.2468372205149</v>
          </cell>
          <cell r="AU9">
            <v>0</v>
          </cell>
          <cell r="AV9">
            <v>10.409031327022017</v>
          </cell>
          <cell r="AW9">
            <v>14772.915419465717</v>
          </cell>
          <cell r="AX9">
            <v>0</v>
          </cell>
          <cell r="AY9">
            <v>0</v>
          </cell>
          <cell r="AZ9">
            <v>0</v>
          </cell>
          <cell r="BA9">
            <v>18757.499999999996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2523.6622566862352</v>
          </cell>
          <cell r="BH9">
            <v>0</v>
          </cell>
          <cell r="BI9">
            <v>12.242863470340728</v>
          </cell>
          <cell r="BJ9">
            <v>8702.2844424385839</v>
          </cell>
          <cell r="BK9">
            <v>0</v>
          </cell>
          <cell r="BL9">
            <v>0</v>
          </cell>
          <cell r="BM9">
            <v>0</v>
          </cell>
          <cell r="BN9">
            <v>6184</v>
          </cell>
          <cell r="BO9">
            <v>0</v>
          </cell>
          <cell r="BP9">
            <v>0</v>
          </cell>
          <cell r="BQ9">
            <v>0</v>
          </cell>
          <cell r="BR9">
            <v>0</v>
          </cell>
          <cell r="BS9">
            <v>0</v>
          </cell>
          <cell r="BT9">
            <v>5041.9466991248191</v>
          </cell>
          <cell r="BU9">
            <v>0</v>
          </cell>
          <cell r="BV9">
            <v>1165.4985151195658</v>
          </cell>
          <cell r="BW9">
            <v>3203.7191860847038</v>
          </cell>
          <cell r="BX9">
            <v>0</v>
          </cell>
          <cell r="BY9">
            <v>0</v>
          </cell>
          <cell r="BZ9">
            <v>0</v>
          </cell>
          <cell r="CA9">
            <v>129.78000315875761</v>
          </cell>
          <cell r="CB9">
            <v>0</v>
          </cell>
          <cell r="CC9">
            <v>0</v>
          </cell>
          <cell r="CD9">
            <v>0</v>
          </cell>
          <cell r="CE9">
            <v>0</v>
          </cell>
          <cell r="CF9">
            <v>0</v>
          </cell>
          <cell r="CG9">
            <v>8115.8858820507648</v>
          </cell>
          <cell r="CH9">
            <v>0</v>
          </cell>
          <cell r="CI9">
            <v>29.819543963444328</v>
          </cell>
          <cell r="CJ9">
            <v>10401.158441830219</v>
          </cell>
          <cell r="CK9">
            <v>0</v>
          </cell>
          <cell r="CL9">
            <v>0</v>
          </cell>
          <cell r="CM9">
            <v>0</v>
          </cell>
          <cell r="CN9">
            <v>8165</v>
          </cell>
          <cell r="CO9">
            <v>0</v>
          </cell>
          <cell r="CP9">
            <v>0</v>
          </cell>
          <cell r="CQ9">
            <v>0</v>
          </cell>
          <cell r="CR9">
            <v>0</v>
          </cell>
          <cell r="CS9">
            <v>0</v>
          </cell>
          <cell r="CT9">
            <v>10352.044323880982</v>
          </cell>
          <cell r="CU9">
            <v>0</v>
          </cell>
          <cell r="CV9">
            <v>66.629763938302816</v>
          </cell>
          <cell r="CW9">
            <v>7427.2841481707937</v>
          </cell>
          <cell r="CX9">
            <v>0</v>
          </cell>
          <cell r="CY9">
            <v>0</v>
          </cell>
          <cell r="CZ9">
            <v>0</v>
          </cell>
          <cell r="DA9">
            <v>4661</v>
          </cell>
          <cell r="DB9">
            <v>0</v>
          </cell>
          <cell r="DC9">
            <v>0</v>
          </cell>
          <cell r="DD9">
            <v>0</v>
          </cell>
          <cell r="DE9">
            <v>0</v>
          </cell>
          <cell r="DF9">
            <v>0</v>
          </cell>
          <cell r="DG9">
            <v>13118.328472051777</v>
          </cell>
          <cell r="DH9">
            <v>0</v>
          </cell>
          <cell r="DI9">
            <v>18.091002264492957</v>
          </cell>
          <cell r="DJ9">
            <v>4688.562992352392</v>
          </cell>
          <cell r="DK9">
            <v>0</v>
          </cell>
          <cell r="DL9">
            <v>0</v>
          </cell>
          <cell r="DM9">
            <v>0</v>
          </cell>
          <cell r="DN9">
            <v>21753.9</v>
          </cell>
          <cell r="DO9">
            <v>0</v>
          </cell>
          <cell r="DP9">
            <v>0</v>
          </cell>
          <cell r="DQ9">
            <v>0</v>
          </cell>
          <cell r="DR9">
            <v>0</v>
          </cell>
          <cell r="DS9">
            <v>0</v>
          </cell>
          <cell r="DT9">
            <v>-3947.0085355958327</v>
          </cell>
          <cell r="DU9">
            <v>0</v>
          </cell>
          <cell r="DV9">
            <v>-4.4237402797427796</v>
          </cell>
          <cell r="DW9">
            <v>23730.917862323458</v>
          </cell>
          <cell r="DX9">
            <v>26937.694445245183</v>
          </cell>
          <cell r="DY9">
            <v>0</v>
          </cell>
          <cell r="DZ9">
            <v>0</v>
          </cell>
          <cell r="EA9">
            <v>26767</v>
          </cell>
          <cell r="EB9">
            <v>0</v>
          </cell>
          <cell r="EC9">
            <v>0</v>
          </cell>
          <cell r="ED9">
            <v>0</v>
          </cell>
          <cell r="EE9">
            <v>0</v>
          </cell>
          <cell r="EF9">
            <v>0</v>
          </cell>
          <cell r="EG9">
            <v>12777</v>
          </cell>
          <cell r="EH9">
            <v>0</v>
          </cell>
          <cell r="EI9">
            <v>71.26045733407696</v>
          </cell>
          <cell r="EJ9">
            <v>3101.5042217202849</v>
          </cell>
          <cell r="EK9">
            <v>0</v>
          </cell>
          <cell r="EL9">
            <v>0</v>
          </cell>
          <cell r="EM9">
            <v>0</v>
          </cell>
          <cell r="EN9">
            <v>5379</v>
          </cell>
          <cell r="EO9">
            <v>0</v>
          </cell>
          <cell r="EP9">
            <v>0</v>
          </cell>
          <cell r="EQ9">
            <v>0</v>
          </cell>
          <cell r="ER9">
            <v>0</v>
          </cell>
          <cell r="ES9">
            <v>0</v>
          </cell>
          <cell r="ET9">
            <v>11939.504221720284</v>
          </cell>
          <cell r="EU9">
            <v>0</v>
          </cell>
          <cell r="EV9">
            <v>22.354435914099014</v>
          </cell>
          <cell r="EW9">
            <v>8126.8899348595942</v>
          </cell>
          <cell r="EX9">
            <v>0</v>
          </cell>
        </row>
        <row r="10">
          <cell r="B10">
            <v>0</v>
          </cell>
          <cell r="C10">
            <v>0</v>
          </cell>
          <cell r="D10">
            <v>0</v>
          </cell>
          <cell r="E10">
            <v>1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  <cell r="CC10">
            <v>0</v>
          </cell>
          <cell r="CD10">
            <v>0</v>
          </cell>
          <cell r="CE10">
            <v>0</v>
          </cell>
          <cell r="CF10">
            <v>0</v>
          </cell>
          <cell r="CG10">
            <v>0</v>
          </cell>
          <cell r="CH10">
            <v>0</v>
          </cell>
          <cell r="CI10">
            <v>0</v>
          </cell>
          <cell r="CJ10">
            <v>0</v>
          </cell>
          <cell r="CK10">
            <v>0</v>
          </cell>
          <cell r="CL10">
            <v>0</v>
          </cell>
          <cell r="CM10">
            <v>0</v>
          </cell>
          <cell r="CN10">
            <v>0</v>
          </cell>
          <cell r="CO10">
            <v>0</v>
          </cell>
          <cell r="CP10">
            <v>0</v>
          </cell>
          <cell r="CQ10">
            <v>0</v>
          </cell>
          <cell r="CR10">
            <v>0</v>
          </cell>
          <cell r="CS10">
            <v>0</v>
          </cell>
          <cell r="CT10">
            <v>0</v>
          </cell>
          <cell r="CU10">
            <v>0</v>
          </cell>
          <cell r="CV10">
            <v>0</v>
          </cell>
          <cell r="CW10">
            <v>0</v>
          </cell>
          <cell r="CX10">
            <v>0</v>
          </cell>
          <cell r="CY10">
            <v>0</v>
          </cell>
          <cell r="CZ10">
            <v>0</v>
          </cell>
          <cell r="DA10">
            <v>0</v>
          </cell>
          <cell r="DB10">
            <v>0</v>
          </cell>
          <cell r="DC10">
            <v>0</v>
          </cell>
          <cell r="DD10">
            <v>0</v>
          </cell>
          <cell r="DE10">
            <v>0</v>
          </cell>
          <cell r="DF10">
            <v>0</v>
          </cell>
          <cell r="DG10">
            <v>0</v>
          </cell>
          <cell r="DH10">
            <v>0</v>
          </cell>
          <cell r="DI10">
            <v>0</v>
          </cell>
          <cell r="DJ10">
            <v>0</v>
          </cell>
          <cell r="DK10">
            <v>0</v>
          </cell>
          <cell r="DL10">
            <v>0</v>
          </cell>
          <cell r="DM10">
            <v>0</v>
          </cell>
          <cell r="DN10">
            <v>0</v>
          </cell>
          <cell r="DO10">
            <v>0</v>
          </cell>
          <cell r="DP10">
            <v>0</v>
          </cell>
          <cell r="DQ10">
            <v>0</v>
          </cell>
          <cell r="DR10">
            <v>0</v>
          </cell>
          <cell r="DS10">
            <v>0</v>
          </cell>
          <cell r="DT10">
            <v>0</v>
          </cell>
          <cell r="DU10">
            <v>0</v>
          </cell>
          <cell r="DV10">
            <v>0</v>
          </cell>
          <cell r="DW10">
            <v>0</v>
          </cell>
          <cell r="DX10">
            <v>0</v>
          </cell>
          <cell r="DY10">
            <v>0</v>
          </cell>
          <cell r="DZ10">
            <v>0</v>
          </cell>
          <cell r="EA10">
            <v>0</v>
          </cell>
          <cell r="EB10">
            <v>0</v>
          </cell>
          <cell r="EC10">
            <v>0</v>
          </cell>
          <cell r="ED10">
            <v>0</v>
          </cell>
          <cell r="EE10">
            <v>0</v>
          </cell>
          <cell r="EF10">
            <v>0</v>
          </cell>
          <cell r="EG10">
            <v>0</v>
          </cell>
          <cell r="EH10">
            <v>0</v>
          </cell>
          <cell r="EI10">
            <v>0</v>
          </cell>
          <cell r="EJ10">
            <v>0</v>
          </cell>
          <cell r="EK10">
            <v>0</v>
          </cell>
          <cell r="EL10">
            <v>0</v>
          </cell>
          <cell r="EM10">
            <v>0</v>
          </cell>
          <cell r="EN10">
            <v>0</v>
          </cell>
          <cell r="EO10">
            <v>0</v>
          </cell>
          <cell r="EP10">
            <v>0</v>
          </cell>
          <cell r="EQ10">
            <v>0</v>
          </cell>
          <cell r="ER10">
            <v>0</v>
          </cell>
          <cell r="ES10">
            <v>0</v>
          </cell>
          <cell r="ET10">
            <v>0</v>
          </cell>
          <cell r="EU10">
            <v>0</v>
          </cell>
          <cell r="EV10">
            <v>0</v>
          </cell>
          <cell r="EW10">
            <v>0</v>
          </cell>
          <cell r="EX10">
            <v>0</v>
          </cell>
        </row>
        <row r="11">
          <cell r="B11" t="str">
            <v>LT12B</v>
          </cell>
          <cell r="C11" t="str">
            <v>LINHA 1LT12B</v>
          </cell>
          <cell r="D11">
            <v>20.035105040381772</v>
          </cell>
          <cell r="E11">
            <v>0</v>
          </cell>
          <cell r="F11" t="str">
            <v>ROSE III</v>
          </cell>
          <cell r="G11">
            <v>4859.4301348788731</v>
          </cell>
          <cell r="H11">
            <v>6177</v>
          </cell>
          <cell r="I11">
            <v>6230</v>
          </cell>
          <cell r="J11">
            <v>11426.258409522175</v>
          </cell>
          <cell r="K11">
            <v>14395.442470243241</v>
          </cell>
          <cell r="L11">
            <v>10938</v>
          </cell>
          <cell r="M11">
            <v>18155</v>
          </cell>
          <cell r="N11">
            <v>14907</v>
          </cell>
          <cell r="O11">
            <v>19915</v>
          </cell>
          <cell r="P11">
            <v>14907</v>
          </cell>
          <cell r="Q11">
            <v>14732</v>
          </cell>
          <cell r="R11">
            <v>114</v>
          </cell>
          <cell r="S11">
            <v>18</v>
          </cell>
          <cell r="T11">
            <v>2304</v>
          </cell>
          <cell r="U11">
            <v>2322</v>
          </cell>
          <cell r="V11">
            <v>1.482565921198185</v>
          </cell>
          <cell r="W11">
            <v>19334.799663677801</v>
          </cell>
          <cell r="X11">
            <v>19579.586581799867</v>
          </cell>
          <cell r="Y11">
            <v>19415</v>
          </cell>
          <cell r="Z11">
            <v>1929</v>
          </cell>
          <cell r="AA11">
            <v>18010.913230098133</v>
          </cell>
          <cell r="AB11">
            <v>22067</v>
          </cell>
          <cell r="AC11">
            <v>18010.913230098133</v>
          </cell>
          <cell r="AD11">
            <v>20138</v>
          </cell>
          <cell r="AE11">
            <v>-92</v>
          </cell>
          <cell r="AF11">
            <v>14</v>
          </cell>
          <cell r="AG11">
            <v>1677</v>
          </cell>
          <cell r="AH11">
            <v>1691</v>
          </cell>
          <cell r="AI11">
            <v>2.9233004067402675</v>
          </cell>
          <cell r="AJ11">
            <v>19698.101994118671</v>
          </cell>
          <cell r="AK11">
            <v>20326.423311052356</v>
          </cell>
          <cell r="AL11">
            <v>22256</v>
          </cell>
          <cell r="AM11">
            <v>12620</v>
          </cell>
          <cell r="AN11">
            <v>17210</v>
          </cell>
          <cell r="AO11">
            <v>23298</v>
          </cell>
          <cell r="AP11">
            <v>17210</v>
          </cell>
          <cell r="AQ11">
            <v>18563</v>
          </cell>
          <cell r="AR11">
            <v>118</v>
          </cell>
          <cell r="AS11">
            <v>25</v>
          </cell>
          <cell r="AT11">
            <v>5241</v>
          </cell>
          <cell r="AU11">
            <v>5266</v>
          </cell>
          <cell r="AV11">
            <v>6.0989138867339028</v>
          </cell>
          <cell r="AW11">
            <v>14772.915419465717</v>
          </cell>
          <cell r="AX11">
            <v>16186.504855240026</v>
          </cell>
          <cell r="AY11">
            <v>13427</v>
          </cell>
          <cell r="AZ11">
            <v>12305</v>
          </cell>
          <cell r="BA11">
            <v>18757.499999999996</v>
          </cell>
          <cell r="BB11">
            <v>32397</v>
          </cell>
          <cell r="BC11">
            <v>18757.499999999996</v>
          </cell>
          <cell r="BD11">
            <v>17681</v>
          </cell>
          <cell r="BE11">
            <v>-74</v>
          </cell>
          <cell r="BF11">
            <v>4</v>
          </cell>
          <cell r="BG11">
            <v>1082</v>
          </cell>
          <cell r="BH11">
            <v>1086</v>
          </cell>
          <cell r="BI11">
            <v>4.3959913326110511</v>
          </cell>
          <cell r="BJ11">
            <v>8702.2844424385839</v>
          </cell>
          <cell r="BK11">
            <v>0</v>
          </cell>
          <cell r="BL11">
            <v>4799</v>
          </cell>
          <cell r="BM11">
            <v>-803</v>
          </cell>
          <cell r="BN11">
            <v>6184</v>
          </cell>
          <cell r="BO11">
            <v>3274</v>
          </cell>
          <cell r="BP11">
            <v>6184</v>
          </cell>
          <cell r="BQ11">
            <v>3274</v>
          </cell>
          <cell r="BR11">
            <v>-176</v>
          </cell>
          <cell r="BS11">
            <v>58</v>
          </cell>
          <cell r="BT11">
            <v>2729</v>
          </cell>
          <cell r="BU11">
            <v>2787</v>
          </cell>
          <cell r="BV11">
            <v>2.4971953446724968</v>
          </cell>
          <cell r="BW11">
            <v>3203.7191860847038</v>
          </cell>
          <cell r="BX11">
            <v>3302.3986578734225</v>
          </cell>
          <cell r="BY11">
            <v>3218</v>
          </cell>
          <cell r="BZ11">
            <v>450</v>
          </cell>
          <cell r="CA11">
            <v>129.78000315875761</v>
          </cell>
          <cell r="CB11">
            <v>-4605</v>
          </cell>
          <cell r="CC11">
            <v>129.78000315875761</v>
          </cell>
          <cell r="CD11">
            <v>-4605</v>
          </cell>
          <cell r="CE11">
            <v>-4</v>
          </cell>
          <cell r="CF11">
            <v>99</v>
          </cell>
          <cell r="CG11">
            <v>10515</v>
          </cell>
          <cell r="CH11">
            <v>10614</v>
          </cell>
          <cell r="CI11">
            <v>11.976082004555808</v>
          </cell>
          <cell r="CJ11">
            <v>10401.158441830219</v>
          </cell>
          <cell r="CK11">
            <v>6822</v>
          </cell>
          <cell r="CL11">
            <v>9681</v>
          </cell>
          <cell r="CM11">
            <v>-27631</v>
          </cell>
          <cell r="CN11">
            <v>8165</v>
          </cell>
          <cell r="CO11">
            <v>5990</v>
          </cell>
          <cell r="CP11">
            <v>8165</v>
          </cell>
          <cell r="CQ11">
            <v>5990</v>
          </cell>
          <cell r="CR11">
            <v>56</v>
          </cell>
          <cell r="CS11">
            <v>152</v>
          </cell>
          <cell r="CT11">
            <v>14097</v>
          </cell>
          <cell r="CU11">
            <v>14249</v>
          </cell>
          <cell r="CV11">
            <v>22.555773547576678</v>
          </cell>
          <cell r="CW11">
            <v>7427.2841481707937</v>
          </cell>
          <cell r="CX11">
            <v>5822.718050764086</v>
          </cell>
          <cell r="CY11">
            <v>7233</v>
          </cell>
          <cell r="CZ11">
            <v>0</v>
          </cell>
          <cell r="DA11">
            <v>4661</v>
          </cell>
          <cell r="DB11">
            <v>7912</v>
          </cell>
          <cell r="DC11">
            <v>4661</v>
          </cell>
          <cell r="DD11">
            <v>7912</v>
          </cell>
          <cell r="DE11">
            <v>18</v>
          </cell>
          <cell r="DF11">
            <v>37</v>
          </cell>
          <cell r="DG11">
            <v>13515</v>
          </cell>
          <cell r="DH11">
            <v>13552</v>
          </cell>
          <cell r="DI11">
            <v>18.638037317446528</v>
          </cell>
          <cell r="DJ11">
            <v>2489</v>
          </cell>
          <cell r="DK11">
            <v>2489</v>
          </cell>
          <cell r="DL11">
            <v>2760</v>
          </cell>
          <cell r="DM11">
            <v>0</v>
          </cell>
          <cell r="DN11">
            <v>21753.9</v>
          </cell>
          <cell r="DO11">
            <v>7172</v>
          </cell>
          <cell r="DP11">
            <v>21753.9</v>
          </cell>
          <cell r="DQ11">
            <v>7172</v>
          </cell>
          <cell r="DR11">
            <v>-523</v>
          </cell>
          <cell r="DS11">
            <v>20</v>
          </cell>
          <cell r="DT11">
            <v>9643</v>
          </cell>
          <cell r="DU11">
            <v>9663</v>
          </cell>
          <cell r="DV11">
            <v>10.80771098740987</v>
          </cell>
          <cell r="DW11">
            <v>23730.917862323458</v>
          </cell>
          <cell r="DX11">
            <v>26937.694445245183</v>
          </cell>
          <cell r="DY11">
            <v>24710</v>
          </cell>
          <cell r="DZ11">
            <v>15792</v>
          </cell>
          <cell r="EA11">
            <v>26767</v>
          </cell>
          <cell r="EB11">
            <v>20412</v>
          </cell>
          <cell r="EC11">
            <v>26767</v>
          </cell>
          <cell r="ED11">
            <v>20412</v>
          </cell>
          <cell r="EE11">
            <v>483</v>
          </cell>
          <cell r="EF11">
            <v>701</v>
          </cell>
          <cell r="EG11">
            <v>12777</v>
          </cell>
          <cell r="EH11">
            <v>13478</v>
          </cell>
          <cell r="EI11">
            <v>43.851338700617859</v>
          </cell>
          <cell r="EJ11">
            <v>1920</v>
          </cell>
          <cell r="EK11">
            <v>720</v>
          </cell>
          <cell r="EL11">
            <v>0</v>
          </cell>
          <cell r="EM11">
            <v>0</v>
          </cell>
          <cell r="EN11">
            <v>5379</v>
          </cell>
          <cell r="EO11">
            <v>0</v>
          </cell>
          <cell r="EP11">
            <v>5379</v>
          </cell>
          <cell r="EQ11">
            <v>0</v>
          </cell>
          <cell r="ER11">
            <v>5379</v>
          </cell>
          <cell r="ES11">
            <v>9318</v>
          </cell>
          <cell r="ET11">
            <v>9318</v>
          </cell>
          <cell r="EU11">
            <v>10019</v>
          </cell>
          <cell r="EV11">
            <v>17.44617112900206</v>
          </cell>
          <cell r="EW11">
            <v>8126.8899348595942</v>
          </cell>
          <cell r="EX11">
            <v>0</v>
          </cell>
          <cell r="GZ11">
            <v>0</v>
          </cell>
          <cell r="HA11">
            <v>6705</v>
          </cell>
        </row>
        <row r="12">
          <cell r="B12" t="str">
            <v>21121GBC106</v>
          </cell>
          <cell r="C12">
            <v>0</v>
          </cell>
          <cell r="D12">
            <v>20.035105040381772</v>
          </cell>
          <cell r="E12">
            <v>900941436</v>
          </cell>
          <cell r="F12" t="str">
            <v>21121GBC106L1</v>
          </cell>
          <cell r="G12">
            <v>3868.4008982808482</v>
          </cell>
          <cell r="H12">
            <v>5558</v>
          </cell>
          <cell r="I12">
            <v>5601</v>
          </cell>
          <cell r="J12">
            <v>8083.9425815678587</v>
          </cell>
          <cell r="K12">
            <v>12216.353976194594</v>
          </cell>
          <cell r="L12">
            <v>8299</v>
          </cell>
          <cell r="M12">
            <v>13986</v>
          </cell>
          <cell r="N12">
            <v>11798.967538759691</v>
          </cell>
          <cell r="O12">
            <v>15718</v>
          </cell>
          <cell r="P12">
            <v>11798.967538759691</v>
          </cell>
          <cell r="Q12">
            <v>12187</v>
          </cell>
          <cell r="R12">
            <v>98</v>
          </cell>
          <cell r="S12">
            <v>15</v>
          </cell>
          <cell r="T12">
            <v>1600</v>
          </cell>
          <cell r="U12">
            <v>1615</v>
          </cell>
          <cell r="V12">
            <v>1.2814101425505857</v>
          </cell>
          <cell r="W12">
            <v>15543.59385524627</v>
          </cell>
          <cell r="X12">
            <v>15737.343965988557</v>
          </cell>
          <cell r="Y12">
            <v>15581</v>
          </cell>
          <cell r="Z12">
            <v>1021</v>
          </cell>
          <cell r="AA12">
            <v>14255.7500001277</v>
          </cell>
          <cell r="AB12">
            <v>17232</v>
          </cell>
          <cell r="AC12">
            <v>14255.7500001277</v>
          </cell>
          <cell r="AD12">
            <v>16211</v>
          </cell>
          <cell r="AE12">
            <v>-80</v>
          </cell>
          <cell r="AF12">
            <v>11</v>
          </cell>
          <cell r="AG12">
            <v>1054</v>
          </cell>
          <cell r="AH12">
            <v>1065</v>
          </cell>
          <cell r="AI12">
            <v>2.3212784545980192</v>
          </cell>
          <cell r="AJ12">
            <v>15591.149527321642</v>
          </cell>
          <cell r="AK12">
            <v>16088.469096813244</v>
          </cell>
          <cell r="AL12">
            <v>17698</v>
          </cell>
          <cell r="AM12">
            <v>9917</v>
          </cell>
          <cell r="AN12">
            <v>13621.803940568476</v>
          </cell>
          <cell r="AO12">
            <v>18065</v>
          </cell>
          <cell r="AP12">
            <v>13621.803940568476</v>
          </cell>
          <cell r="AQ12">
            <v>14588</v>
          </cell>
          <cell r="AR12">
            <v>110</v>
          </cell>
          <cell r="AS12">
            <v>17</v>
          </cell>
          <cell r="AT12">
            <v>4048</v>
          </cell>
          <cell r="AU12">
            <v>4065</v>
          </cell>
          <cell r="AV12">
            <v>6.0901996508623579</v>
          </cell>
          <cell r="AW12">
            <v>11692.838900323237</v>
          </cell>
          <cell r="AX12">
            <v>12811.702244110364</v>
          </cell>
          <cell r="AY12">
            <v>11514</v>
          </cell>
          <cell r="AZ12">
            <v>8358</v>
          </cell>
          <cell r="BA12">
            <v>14846.658187984493</v>
          </cell>
          <cell r="BB12">
            <v>24927</v>
          </cell>
          <cell r="BC12">
            <v>14846.658187984493</v>
          </cell>
          <cell r="BD12">
            <v>14637</v>
          </cell>
          <cell r="BE12">
            <v>-64</v>
          </cell>
          <cell r="BF12">
            <v>2</v>
          </cell>
          <cell r="BG12">
            <v>1004</v>
          </cell>
          <cell r="BH12">
            <v>1006</v>
          </cell>
          <cell r="BI12">
            <v>5.4860308018408501</v>
          </cell>
          <cell r="BJ12">
            <v>6232.9008729302141</v>
          </cell>
          <cell r="BK12">
            <v>0</v>
          </cell>
          <cell r="BL12">
            <v>4319</v>
          </cell>
          <cell r="BM12">
            <v>-4460</v>
          </cell>
          <cell r="BN12">
            <v>4770.308218811525</v>
          </cell>
          <cell r="BO12">
            <v>2857</v>
          </cell>
          <cell r="BP12">
            <v>4770.308218811525</v>
          </cell>
          <cell r="BQ12">
            <v>2857</v>
          </cell>
          <cell r="BR12">
            <v>-241</v>
          </cell>
          <cell r="BS12">
            <v>40</v>
          </cell>
          <cell r="BT12">
            <v>2669</v>
          </cell>
          <cell r="BU12">
            <v>2709</v>
          </cell>
          <cell r="BV12">
            <v>3.6403331832983188</v>
          </cell>
          <cell r="BW12">
            <v>3203.3337587555034</v>
          </cell>
          <cell r="BX12">
            <v>2307.4546344511218</v>
          </cell>
          <cell r="BY12">
            <v>3218</v>
          </cell>
          <cell r="BZ12">
            <v>-244</v>
          </cell>
          <cell r="CA12">
            <v>101.18688014522084</v>
          </cell>
          <cell r="CB12">
            <v>-4622</v>
          </cell>
          <cell r="CC12">
            <v>101.18688014522084</v>
          </cell>
          <cell r="CD12">
            <v>-4622</v>
          </cell>
          <cell r="CE12">
            <v>63</v>
          </cell>
          <cell r="CF12">
            <v>96</v>
          </cell>
          <cell r="CG12">
            <v>10390</v>
          </cell>
          <cell r="CH12">
            <v>10486</v>
          </cell>
          <cell r="CI12">
            <v>18.504996090234066</v>
          </cell>
          <cell r="CJ12">
            <v>6715.4744421277619</v>
          </cell>
          <cell r="CK12">
            <v>6342</v>
          </cell>
          <cell r="CL12">
            <v>6323</v>
          </cell>
          <cell r="CM12">
            <v>-18779</v>
          </cell>
          <cell r="CN12">
            <v>6718.2962119328076</v>
          </cell>
          <cell r="CO12">
            <v>5626</v>
          </cell>
          <cell r="CP12">
            <v>6718.2962119328076</v>
          </cell>
          <cell r="CQ12">
            <v>5626</v>
          </cell>
          <cell r="CR12">
            <v>46</v>
          </cell>
          <cell r="CS12">
            <v>54</v>
          </cell>
          <cell r="CT12">
            <v>11083</v>
          </cell>
          <cell r="CU12">
            <v>11137</v>
          </cell>
          <cell r="CV12">
            <v>24.105616312190694</v>
          </cell>
          <cell r="CW12">
            <v>5288.1003044313566</v>
          </cell>
          <cell r="CX12">
            <v>3827</v>
          </cell>
          <cell r="CY12">
            <v>4952</v>
          </cell>
          <cell r="CZ12">
            <v>0</v>
          </cell>
          <cell r="DA12">
            <v>3634.2111033414917</v>
          </cell>
          <cell r="DB12">
            <v>7632</v>
          </cell>
          <cell r="DC12">
            <v>3634.2111033414917</v>
          </cell>
          <cell r="DD12">
            <v>7632</v>
          </cell>
          <cell r="DE12">
            <v>30</v>
          </cell>
          <cell r="DF12">
            <v>27</v>
          </cell>
          <cell r="DG12">
            <v>8400</v>
          </cell>
          <cell r="DH12">
            <v>8427</v>
          </cell>
          <cell r="DI12">
            <v>13.336219700303886</v>
          </cell>
          <cell r="DJ12">
            <v>2421</v>
          </cell>
          <cell r="DK12">
            <v>2421</v>
          </cell>
          <cell r="DL12">
            <v>2760</v>
          </cell>
          <cell r="DM12">
            <v>0</v>
          </cell>
          <cell r="DN12">
            <v>18895.909460329138</v>
          </cell>
          <cell r="DO12">
            <v>4768</v>
          </cell>
          <cell r="DP12">
            <v>18895.909460329138</v>
          </cell>
          <cell r="DQ12">
            <v>4768</v>
          </cell>
          <cell r="DR12">
            <v>-489</v>
          </cell>
          <cell r="DS12">
            <v>13</v>
          </cell>
          <cell r="DT12">
            <v>6895</v>
          </cell>
          <cell r="DU12">
            <v>6908</v>
          </cell>
          <cell r="DV12">
            <v>9.7145021760982182</v>
          </cell>
          <cell r="DW12">
            <v>19830.917862323458</v>
          </cell>
          <cell r="DX12">
            <v>23037.694445245183</v>
          </cell>
          <cell r="DY12">
            <v>20632</v>
          </cell>
          <cell r="DZ12">
            <v>15792</v>
          </cell>
          <cell r="EA12">
            <v>21292.907886617024</v>
          </cell>
          <cell r="EB12">
            <v>17071</v>
          </cell>
          <cell r="EC12">
            <v>21292.907886617024</v>
          </cell>
          <cell r="ED12">
            <v>17071</v>
          </cell>
          <cell r="EE12">
            <v>400</v>
          </cell>
          <cell r="EF12">
            <v>524</v>
          </cell>
          <cell r="EG12">
            <v>9545</v>
          </cell>
          <cell r="EH12">
            <v>10069</v>
          </cell>
          <cell r="EI12">
            <v>42.378248269976034</v>
          </cell>
          <cell r="EJ12">
            <v>1920</v>
          </cell>
          <cell r="EK12">
            <v>720</v>
          </cell>
          <cell r="EL12">
            <v>0</v>
          </cell>
          <cell r="EM12">
            <v>0</v>
          </cell>
          <cell r="EN12">
            <v>4282.01</v>
          </cell>
          <cell r="EO12">
            <v>0</v>
          </cell>
          <cell r="EP12">
            <v>4282.01</v>
          </cell>
          <cell r="EQ12">
            <v>0</v>
          </cell>
          <cell r="ER12">
            <v>4282.01</v>
          </cell>
          <cell r="ES12">
            <v>7182.99</v>
          </cell>
          <cell r="ET12">
            <v>7182.99</v>
          </cell>
          <cell r="EU12">
            <v>7706.99</v>
          </cell>
          <cell r="EV12">
            <v>16.893977290619052</v>
          </cell>
          <cell r="EW12">
            <v>6469.5661201527037</v>
          </cell>
          <cell r="EX12">
            <v>0</v>
          </cell>
          <cell r="GZ12">
            <v>0</v>
          </cell>
          <cell r="HA12">
            <v>5572.4255124653737</v>
          </cell>
        </row>
        <row r="13">
          <cell r="B13" t="str">
            <v>21121GBC206</v>
          </cell>
          <cell r="C13">
            <v>0</v>
          </cell>
          <cell r="D13">
            <v>20.035105040381772</v>
          </cell>
          <cell r="E13">
            <v>900941437</v>
          </cell>
          <cell r="F13" t="str">
            <v>21121GBC206L1</v>
          </cell>
          <cell r="G13">
            <v>991.02923659802491</v>
          </cell>
          <cell r="H13">
            <v>619</v>
          </cell>
          <cell r="I13">
            <v>629</v>
          </cell>
          <cell r="J13">
            <v>3342.3158279543168</v>
          </cell>
          <cell r="K13">
            <v>2179.0884940486476</v>
          </cell>
          <cell r="L13">
            <v>2639</v>
          </cell>
          <cell r="M13">
            <v>4169</v>
          </cell>
          <cell r="N13">
            <v>50008.032461240298</v>
          </cell>
          <cell r="O13">
            <v>4197</v>
          </cell>
          <cell r="P13">
            <v>50008.032461240298</v>
          </cell>
          <cell r="Q13">
            <v>2545</v>
          </cell>
          <cell r="R13">
            <v>16</v>
          </cell>
          <cell r="S13">
            <v>3</v>
          </cell>
          <cell r="T13">
            <v>704</v>
          </cell>
          <cell r="U13">
            <v>707</v>
          </cell>
          <cell r="V13">
            <v>2.3048866912393673</v>
          </cell>
          <cell r="W13">
            <v>3791.2058084315313</v>
          </cell>
          <cell r="X13">
            <v>3842.2426158113094</v>
          </cell>
          <cell r="Y13">
            <v>3834</v>
          </cell>
          <cell r="Z13">
            <v>908</v>
          </cell>
          <cell r="AA13">
            <v>3755.1823288205246</v>
          </cell>
          <cell r="AB13">
            <v>4835</v>
          </cell>
          <cell r="AC13">
            <v>3755.1823288205246</v>
          </cell>
          <cell r="AD13">
            <v>3927</v>
          </cell>
          <cell r="AE13">
            <v>-12</v>
          </cell>
          <cell r="AF13">
            <v>3</v>
          </cell>
          <cell r="AG13">
            <v>623</v>
          </cell>
          <cell r="AH13">
            <v>626</v>
          </cell>
          <cell r="AI13">
            <v>5.2087454783507683</v>
          </cell>
          <cell r="AJ13">
            <v>4106.952466797029</v>
          </cell>
          <cell r="AK13">
            <v>4237.9542142391138</v>
          </cell>
          <cell r="AL13">
            <v>4558</v>
          </cell>
          <cell r="AM13">
            <v>2703</v>
          </cell>
          <cell r="AN13">
            <v>3588.1960594315246</v>
          </cell>
          <cell r="AO13">
            <v>5233</v>
          </cell>
          <cell r="AP13">
            <v>3588.1960594315246</v>
          </cell>
          <cell r="AQ13">
            <v>3975</v>
          </cell>
          <cell r="AR13">
            <v>8</v>
          </cell>
          <cell r="AS13">
            <v>8</v>
          </cell>
          <cell r="AT13">
            <v>1193</v>
          </cell>
          <cell r="AU13">
            <v>1201</v>
          </cell>
          <cell r="AV13">
            <v>6.1286691652150447</v>
          </cell>
          <cell r="AW13">
            <v>3080.0765191424807</v>
          </cell>
          <cell r="AX13">
            <v>3374.8026111296631</v>
          </cell>
          <cell r="AY13">
            <v>1913</v>
          </cell>
          <cell r="AZ13">
            <v>3947</v>
          </cell>
          <cell r="BA13">
            <v>3910.8418120155029</v>
          </cell>
          <cell r="BB13">
            <v>7470</v>
          </cell>
          <cell r="BC13">
            <v>3910.8418120155029</v>
          </cell>
          <cell r="BD13">
            <v>3044</v>
          </cell>
          <cell r="BE13">
            <v>-10</v>
          </cell>
          <cell r="BF13">
            <v>2</v>
          </cell>
          <cell r="BG13">
            <v>78</v>
          </cell>
          <cell r="BH13">
            <v>80</v>
          </cell>
          <cell r="BI13">
            <v>1.2356815524284652</v>
          </cell>
          <cell r="BJ13">
            <v>2469.3835695083699</v>
          </cell>
          <cell r="BK13">
            <v>0</v>
          </cell>
          <cell r="BL13">
            <v>480</v>
          </cell>
          <cell r="BM13">
            <v>3657</v>
          </cell>
          <cell r="BN13">
            <v>1413.691781188475</v>
          </cell>
          <cell r="BO13">
            <v>417</v>
          </cell>
          <cell r="BP13">
            <v>1413.691781188475</v>
          </cell>
          <cell r="BQ13">
            <v>417</v>
          </cell>
          <cell r="BR13">
            <v>65</v>
          </cell>
          <cell r="BS13">
            <v>18</v>
          </cell>
          <cell r="BT13">
            <v>60</v>
          </cell>
          <cell r="BU13">
            <v>78</v>
          </cell>
          <cell r="BV13">
            <v>0.16682823416767542</v>
          </cell>
          <cell r="BW13">
            <v>0.38542732920063827</v>
          </cell>
          <cell r="BX13">
            <v>994.9440234223008</v>
          </cell>
          <cell r="BY13">
            <v>0</v>
          </cell>
          <cell r="BZ13">
            <v>694</v>
          </cell>
          <cell r="CA13">
            <v>28.593123013536765</v>
          </cell>
          <cell r="CB13">
            <v>17</v>
          </cell>
          <cell r="CC13">
            <v>28.593123013536765</v>
          </cell>
          <cell r="CD13">
            <v>17</v>
          </cell>
          <cell r="CE13">
            <v>-67</v>
          </cell>
          <cell r="CF13">
            <v>3</v>
          </cell>
          <cell r="CG13">
            <v>125</v>
          </cell>
          <cell r="CH13">
            <v>128</v>
          </cell>
          <cell r="CI13">
            <v>0.39490726533607035</v>
          </cell>
          <cell r="CJ13">
            <v>3685.6839997024563</v>
          </cell>
          <cell r="CK13">
            <v>480</v>
          </cell>
          <cell r="CL13">
            <v>3358</v>
          </cell>
          <cell r="CM13">
            <v>-8852</v>
          </cell>
          <cell r="CN13">
            <v>1446.7037880671924</v>
          </cell>
          <cell r="CO13">
            <v>364</v>
          </cell>
          <cell r="CP13">
            <v>1446.7037880671924</v>
          </cell>
          <cell r="CQ13">
            <v>364</v>
          </cell>
          <cell r="CR13">
            <v>10</v>
          </cell>
          <cell r="CS13">
            <v>98</v>
          </cell>
          <cell r="CT13">
            <v>3014</v>
          </cell>
          <cell r="CU13">
            <v>3112</v>
          </cell>
          <cell r="CV13">
            <v>18.242814552995974</v>
          </cell>
          <cell r="CW13">
            <v>2139.1838437394376</v>
          </cell>
          <cell r="CX13">
            <v>1995</v>
          </cell>
          <cell r="CY13">
            <v>2281</v>
          </cell>
          <cell r="CZ13">
            <v>0</v>
          </cell>
          <cell r="DA13">
            <v>1026.7888966585085</v>
          </cell>
          <cell r="DB13">
            <v>280</v>
          </cell>
          <cell r="DC13">
            <v>1026.7888966585085</v>
          </cell>
          <cell r="DD13">
            <v>280</v>
          </cell>
          <cell r="DE13">
            <v>-12</v>
          </cell>
          <cell r="DF13">
            <v>10</v>
          </cell>
          <cell r="DG13">
            <v>5115</v>
          </cell>
          <cell r="DH13">
            <v>5125</v>
          </cell>
          <cell r="DI13">
            <v>42.369226240153502</v>
          </cell>
          <cell r="DJ13">
            <v>68</v>
          </cell>
          <cell r="DK13">
            <v>68</v>
          </cell>
          <cell r="DL13">
            <v>0</v>
          </cell>
          <cell r="DM13">
            <v>0</v>
          </cell>
          <cell r="DN13">
            <v>2857.9905396708655</v>
          </cell>
          <cell r="DO13">
            <v>2404</v>
          </cell>
          <cell r="DP13">
            <v>2857.9905396708655</v>
          </cell>
          <cell r="DQ13">
            <v>2404</v>
          </cell>
          <cell r="DR13">
            <v>-34</v>
          </cell>
          <cell r="DS13">
            <v>7</v>
          </cell>
          <cell r="DT13">
            <v>2748</v>
          </cell>
          <cell r="DU13">
            <v>2755</v>
          </cell>
          <cell r="DV13">
            <v>15.060031561846019</v>
          </cell>
          <cell r="DW13">
            <v>3900</v>
          </cell>
          <cell r="DX13">
            <v>3900</v>
          </cell>
          <cell r="DY13">
            <v>4078</v>
          </cell>
          <cell r="DZ13">
            <v>0</v>
          </cell>
          <cell r="EA13">
            <v>5474.0921133829761</v>
          </cell>
          <cell r="EB13">
            <v>3341</v>
          </cell>
          <cell r="EC13">
            <v>5474.0921133829761</v>
          </cell>
          <cell r="ED13">
            <v>3341</v>
          </cell>
          <cell r="EE13">
            <v>83</v>
          </cell>
          <cell r="EF13">
            <v>177</v>
          </cell>
          <cell r="EG13">
            <v>3232</v>
          </cell>
          <cell r="EH13">
            <v>3409</v>
          </cell>
          <cell r="EI13">
            <v>49.601727283362635</v>
          </cell>
          <cell r="EJ13">
            <v>0</v>
          </cell>
          <cell r="EK13">
            <v>0</v>
          </cell>
          <cell r="EL13">
            <v>0</v>
          </cell>
          <cell r="EM13">
            <v>0</v>
          </cell>
          <cell r="EN13">
            <v>1096.99</v>
          </cell>
          <cell r="EO13">
            <v>0</v>
          </cell>
          <cell r="EP13">
            <v>1096.99</v>
          </cell>
          <cell r="EQ13">
            <v>0</v>
          </cell>
          <cell r="ER13">
            <v>1096.99</v>
          </cell>
          <cell r="ES13">
            <v>2135.0100000000002</v>
          </cell>
          <cell r="ET13">
            <v>2135.0100000000002</v>
          </cell>
          <cell r="EU13">
            <v>2312.0100000000002</v>
          </cell>
          <cell r="EV13">
            <v>19.601727283362639</v>
          </cell>
          <cell r="EW13">
            <v>1657.3238147068901</v>
          </cell>
          <cell r="EX13">
            <v>0</v>
          </cell>
          <cell r="GZ13">
            <v>0</v>
          </cell>
          <cell r="HA13">
            <v>1132.5744875346259</v>
          </cell>
        </row>
        <row r="14">
          <cell r="B14" t="str">
            <v>LT13B</v>
          </cell>
          <cell r="C14" t="str">
            <v>LINHA 1LT13B</v>
          </cell>
          <cell r="D14">
            <v>12.495598228943178</v>
          </cell>
          <cell r="E14">
            <v>0</v>
          </cell>
          <cell r="F14" t="str">
            <v>PROD DA L3</v>
          </cell>
          <cell r="G14">
            <v>0</v>
          </cell>
          <cell r="H14">
            <v>0</v>
          </cell>
          <cell r="I14">
            <v>0</v>
          </cell>
          <cell r="J14">
            <v>1200</v>
          </cell>
          <cell r="K14">
            <v>1000</v>
          </cell>
          <cell r="L14">
            <v>1200</v>
          </cell>
          <cell r="M14">
            <v>1200</v>
          </cell>
          <cell r="N14">
            <v>1200</v>
          </cell>
          <cell r="O14">
            <v>1200</v>
          </cell>
          <cell r="P14">
            <v>1200</v>
          </cell>
          <cell r="Q14">
            <v>1200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1160</v>
          </cell>
          <cell r="AM14">
            <v>1160</v>
          </cell>
          <cell r="AN14">
            <v>0</v>
          </cell>
          <cell r="AO14">
            <v>1160</v>
          </cell>
          <cell r="AP14">
            <v>0</v>
          </cell>
          <cell r="AQ14">
            <v>1160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2160</v>
          </cell>
          <cell r="AX14">
            <v>2000</v>
          </cell>
          <cell r="AY14">
            <v>2039</v>
          </cell>
          <cell r="AZ14">
            <v>2039</v>
          </cell>
          <cell r="BA14">
            <v>2160</v>
          </cell>
          <cell r="BB14">
            <v>2039</v>
          </cell>
          <cell r="BC14">
            <v>2160</v>
          </cell>
          <cell r="BD14">
            <v>2039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0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0</v>
          </cell>
          <cell r="BY14">
            <v>240</v>
          </cell>
          <cell r="BZ14">
            <v>0</v>
          </cell>
          <cell r="CA14">
            <v>0</v>
          </cell>
          <cell r="CB14">
            <v>240</v>
          </cell>
          <cell r="CC14">
            <v>0</v>
          </cell>
          <cell r="CD14">
            <v>240</v>
          </cell>
          <cell r="CE14">
            <v>0</v>
          </cell>
          <cell r="CF14">
            <v>0</v>
          </cell>
          <cell r="CG14">
            <v>0</v>
          </cell>
          <cell r="CH14">
            <v>0</v>
          </cell>
          <cell r="CI14">
            <v>0</v>
          </cell>
          <cell r="CJ14">
            <v>0</v>
          </cell>
          <cell r="CK14">
            <v>0</v>
          </cell>
          <cell r="CL14">
            <v>0</v>
          </cell>
          <cell r="CM14">
            <v>0</v>
          </cell>
          <cell r="CN14">
            <v>0</v>
          </cell>
          <cell r="CO14">
            <v>0</v>
          </cell>
          <cell r="CP14">
            <v>0</v>
          </cell>
          <cell r="CQ14">
            <v>0</v>
          </cell>
          <cell r="CR14">
            <v>0</v>
          </cell>
          <cell r="CS14">
            <v>0</v>
          </cell>
          <cell r="CT14">
            <v>0</v>
          </cell>
          <cell r="CU14">
            <v>0</v>
          </cell>
          <cell r="CV14">
            <v>0</v>
          </cell>
          <cell r="CW14">
            <v>0</v>
          </cell>
          <cell r="CX14">
            <v>0</v>
          </cell>
          <cell r="CY14">
            <v>0</v>
          </cell>
          <cell r="CZ14">
            <v>0</v>
          </cell>
          <cell r="DA14">
            <v>0</v>
          </cell>
          <cell r="DB14">
            <v>0</v>
          </cell>
          <cell r="DC14">
            <v>0</v>
          </cell>
          <cell r="DD14">
            <v>0</v>
          </cell>
          <cell r="DE14">
            <v>0</v>
          </cell>
          <cell r="DF14">
            <v>0</v>
          </cell>
          <cell r="DG14">
            <v>0</v>
          </cell>
          <cell r="DH14">
            <v>0</v>
          </cell>
          <cell r="DI14">
            <v>0</v>
          </cell>
          <cell r="DJ14">
            <v>0</v>
          </cell>
          <cell r="DK14">
            <v>0</v>
          </cell>
          <cell r="DL14">
            <v>0</v>
          </cell>
          <cell r="DM14">
            <v>0</v>
          </cell>
          <cell r="DN14">
            <v>0</v>
          </cell>
          <cell r="DO14">
            <v>0</v>
          </cell>
          <cell r="DP14">
            <v>0</v>
          </cell>
          <cell r="DQ14">
            <v>0</v>
          </cell>
          <cell r="DR14">
            <v>0</v>
          </cell>
          <cell r="DS14">
            <v>0</v>
          </cell>
          <cell r="DT14">
            <v>0</v>
          </cell>
          <cell r="DU14">
            <v>0</v>
          </cell>
          <cell r="DV14">
            <v>0</v>
          </cell>
          <cell r="DW14">
            <v>0</v>
          </cell>
          <cell r="DX14">
            <v>0</v>
          </cell>
          <cell r="DY14">
            <v>0</v>
          </cell>
          <cell r="DZ14">
            <v>0</v>
          </cell>
          <cell r="EA14">
            <v>0</v>
          </cell>
          <cell r="EB14">
            <v>0</v>
          </cell>
          <cell r="EC14">
            <v>0</v>
          </cell>
          <cell r="ED14">
            <v>0</v>
          </cell>
          <cell r="EE14">
            <v>0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0</v>
          </cell>
          <cell r="EK14">
            <v>0</v>
          </cell>
          <cell r="EL14">
            <v>0</v>
          </cell>
          <cell r="EM14">
            <v>0</v>
          </cell>
          <cell r="EN14">
            <v>0</v>
          </cell>
          <cell r="EO14">
            <v>0</v>
          </cell>
          <cell r="EP14">
            <v>0</v>
          </cell>
          <cell r="EQ14">
            <v>0</v>
          </cell>
          <cell r="ER14">
            <v>0</v>
          </cell>
          <cell r="ES14">
            <v>0</v>
          </cell>
          <cell r="ET14">
            <v>0</v>
          </cell>
          <cell r="EU14">
            <v>0</v>
          </cell>
          <cell r="EV14">
            <v>0</v>
          </cell>
          <cell r="EW14">
            <v>0</v>
          </cell>
          <cell r="EX14">
            <v>0</v>
          </cell>
          <cell r="GZ14">
            <v>0</v>
          </cell>
          <cell r="HA14">
            <v>0</v>
          </cell>
        </row>
        <row r="15">
          <cell r="B15" t="str">
            <v>21131GBC106</v>
          </cell>
          <cell r="C15">
            <v>0</v>
          </cell>
          <cell r="D15">
            <v>12.495598228943178</v>
          </cell>
          <cell r="E15">
            <v>900941438</v>
          </cell>
          <cell r="F15" t="str">
            <v>21131GBC106L1</v>
          </cell>
          <cell r="G15">
            <v>0</v>
          </cell>
          <cell r="H15">
            <v>0</v>
          </cell>
          <cell r="I15">
            <v>0</v>
          </cell>
          <cell r="J15">
            <v>720</v>
          </cell>
          <cell r="K15">
            <v>690.21775862435788</v>
          </cell>
          <cell r="L15">
            <v>720</v>
          </cell>
          <cell r="M15">
            <v>720</v>
          </cell>
          <cell r="N15">
            <v>720</v>
          </cell>
          <cell r="O15">
            <v>720</v>
          </cell>
          <cell r="P15">
            <v>720</v>
          </cell>
          <cell r="Q15">
            <v>720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200</v>
          </cell>
          <cell r="AM15">
            <v>200</v>
          </cell>
          <cell r="AN15">
            <v>0</v>
          </cell>
          <cell r="AO15">
            <v>200</v>
          </cell>
          <cell r="AP15">
            <v>0</v>
          </cell>
          <cell r="AQ15">
            <v>200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1440</v>
          </cell>
          <cell r="AX15">
            <v>1522.9130272010611</v>
          </cell>
          <cell r="AY15">
            <v>1439</v>
          </cell>
          <cell r="AZ15">
            <v>1439</v>
          </cell>
          <cell r="BA15">
            <v>1440</v>
          </cell>
          <cell r="BB15">
            <v>1439</v>
          </cell>
          <cell r="BC15">
            <v>1440</v>
          </cell>
          <cell r="BD15">
            <v>1439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0</v>
          </cell>
          <cell r="BY15">
            <v>240</v>
          </cell>
          <cell r="BZ15">
            <v>0</v>
          </cell>
          <cell r="CA15">
            <v>0</v>
          </cell>
          <cell r="CB15">
            <v>240</v>
          </cell>
          <cell r="CC15">
            <v>0</v>
          </cell>
          <cell r="CD15">
            <v>240</v>
          </cell>
          <cell r="CE15">
            <v>0</v>
          </cell>
          <cell r="CF15">
            <v>0</v>
          </cell>
          <cell r="CG15">
            <v>0</v>
          </cell>
          <cell r="CH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R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W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B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G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L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Q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V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A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K15">
            <v>0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P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U15">
            <v>0</v>
          </cell>
          <cell r="EV15">
            <v>0</v>
          </cell>
          <cell r="EW15">
            <v>0</v>
          </cell>
          <cell r="EX15">
            <v>0</v>
          </cell>
          <cell r="GZ15">
            <v>0</v>
          </cell>
          <cell r="HA15">
            <v>0</v>
          </cell>
        </row>
        <row r="16">
          <cell r="B16" t="str">
            <v>21131GBC206</v>
          </cell>
          <cell r="C16">
            <v>0</v>
          </cell>
          <cell r="D16">
            <v>12.495598228943178</v>
          </cell>
          <cell r="E16">
            <v>900941439</v>
          </cell>
          <cell r="F16" t="str">
            <v>21131GBC206L1</v>
          </cell>
          <cell r="G16">
            <v>0</v>
          </cell>
          <cell r="H16">
            <v>0</v>
          </cell>
          <cell r="I16">
            <v>0</v>
          </cell>
          <cell r="J16">
            <v>480</v>
          </cell>
          <cell r="K16">
            <v>309.78224137564212</v>
          </cell>
          <cell r="L16">
            <v>480</v>
          </cell>
          <cell r="M16">
            <v>480</v>
          </cell>
          <cell r="N16">
            <v>480</v>
          </cell>
          <cell r="O16">
            <v>480</v>
          </cell>
          <cell r="P16">
            <v>480</v>
          </cell>
          <cell r="Q16">
            <v>480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960</v>
          </cell>
          <cell r="AM16">
            <v>960</v>
          </cell>
          <cell r="AN16">
            <v>0</v>
          </cell>
          <cell r="AO16">
            <v>960</v>
          </cell>
          <cell r="AP16">
            <v>0</v>
          </cell>
          <cell r="AQ16">
            <v>960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720</v>
          </cell>
          <cell r="AX16">
            <v>477.08697279893886</v>
          </cell>
          <cell r="AY16">
            <v>600</v>
          </cell>
          <cell r="AZ16">
            <v>600</v>
          </cell>
          <cell r="BA16">
            <v>720</v>
          </cell>
          <cell r="BB16">
            <v>600</v>
          </cell>
          <cell r="BC16">
            <v>720</v>
          </cell>
          <cell r="BD16">
            <v>600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0</v>
          </cell>
          <cell r="BX16">
            <v>0</v>
          </cell>
          <cell r="BY16">
            <v>0</v>
          </cell>
          <cell r="BZ16">
            <v>0</v>
          </cell>
          <cell r="CA16">
            <v>0</v>
          </cell>
          <cell r="CB16">
            <v>0</v>
          </cell>
          <cell r="CC16">
            <v>0</v>
          </cell>
          <cell r="CD16">
            <v>0</v>
          </cell>
          <cell r="CE16">
            <v>0</v>
          </cell>
          <cell r="CF16">
            <v>0</v>
          </cell>
          <cell r="CG16">
            <v>0</v>
          </cell>
          <cell r="CH16">
            <v>0</v>
          </cell>
          <cell r="CI16">
            <v>0</v>
          </cell>
          <cell r="CJ16">
            <v>0</v>
          </cell>
          <cell r="CK16">
            <v>0</v>
          </cell>
          <cell r="CL16">
            <v>0</v>
          </cell>
          <cell r="CM16">
            <v>0</v>
          </cell>
          <cell r="CN16">
            <v>0</v>
          </cell>
          <cell r="CO16">
            <v>0</v>
          </cell>
          <cell r="CP16">
            <v>0</v>
          </cell>
          <cell r="CQ16">
            <v>0</v>
          </cell>
          <cell r="CR16">
            <v>0</v>
          </cell>
          <cell r="CS16">
            <v>0</v>
          </cell>
          <cell r="CT16">
            <v>0</v>
          </cell>
          <cell r="CU16">
            <v>0</v>
          </cell>
          <cell r="CV16">
            <v>0</v>
          </cell>
          <cell r="CW16">
            <v>0</v>
          </cell>
          <cell r="CX16">
            <v>0</v>
          </cell>
          <cell r="CY16">
            <v>0</v>
          </cell>
          <cell r="CZ16">
            <v>0</v>
          </cell>
          <cell r="DA16">
            <v>0</v>
          </cell>
          <cell r="DB16">
            <v>0</v>
          </cell>
          <cell r="DC16">
            <v>0</v>
          </cell>
          <cell r="DD16">
            <v>0</v>
          </cell>
          <cell r="DE16">
            <v>0</v>
          </cell>
          <cell r="DF16">
            <v>0</v>
          </cell>
          <cell r="DG16">
            <v>0</v>
          </cell>
          <cell r="DH16">
            <v>0</v>
          </cell>
          <cell r="DI16">
            <v>0</v>
          </cell>
          <cell r="DJ16">
            <v>0</v>
          </cell>
          <cell r="DK16">
            <v>0</v>
          </cell>
          <cell r="DL16">
            <v>0</v>
          </cell>
          <cell r="DM16">
            <v>0</v>
          </cell>
          <cell r="DN16">
            <v>0</v>
          </cell>
          <cell r="DO16">
            <v>0</v>
          </cell>
          <cell r="DP16">
            <v>0</v>
          </cell>
          <cell r="DQ16">
            <v>0</v>
          </cell>
          <cell r="DR16">
            <v>0</v>
          </cell>
          <cell r="DS16">
            <v>0</v>
          </cell>
          <cell r="DT16">
            <v>0</v>
          </cell>
          <cell r="DU16">
            <v>0</v>
          </cell>
          <cell r="DV16">
            <v>0</v>
          </cell>
          <cell r="DW16">
            <v>0</v>
          </cell>
          <cell r="DX16">
            <v>0</v>
          </cell>
          <cell r="DY16">
            <v>0</v>
          </cell>
          <cell r="DZ16">
            <v>0</v>
          </cell>
          <cell r="EA16">
            <v>0</v>
          </cell>
          <cell r="EB16">
            <v>0</v>
          </cell>
          <cell r="EC16">
            <v>0</v>
          </cell>
          <cell r="ED16">
            <v>0</v>
          </cell>
          <cell r="EE16">
            <v>0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0</v>
          </cell>
          <cell r="EK16">
            <v>0</v>
          </cell>
          <cell r="EL16">
            <v>0</v>
          </cell>
          <cell r="EM16">
            <v>0</v>
          </cell>
          <cell r="EN16">
            <v>0</v>
          </cell>
          <cell r="EO16">
            <v>0</v>
          </cell>
          <cell r="EP16">
            <v>0</v>
          </cell>
          <cell r="EQ16">
            <v>0</v>
          </cell>
          <cell r="ER16">
            <v>0</v>
          </cell>
          <cell r="ES16">
            <v>0</v>
          </cell>
          <cell r="ET16">
            <v>0</v>
          </cell>
          <cell r="EU16">
            <v>0</v>
          </cell>
          <cell r="EV16">
            <v>0</v>
          </cell>
          <cell r="EW16">
            <v>0</v>
          </cell>
          <cell r="EX16">
            <v>0</v>
          </cell>
          <cell r="GZ16">
            <v>0</v>
          </cell>
          <cell r="HA16">
            <v>0</v>
          </cell>
        </row>
        <row r="17">
          <cell r="B17" t="str">
            <v>LT12F</v>
          </cell>
          <cell r="C17" t="str">
            <v>LINHA 1LT12F</v>
          </cell>
          <cell r="D17">
            <v>9.8611345971920112</v>
          </cell>
          <cell r="E17">
            <v>0</v>
          </cell>
          <cell r="F17" t="str">
            <v>PROD DA L3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C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0</v>
          </cell>
          <cell r="CI17">
            <v>0</v>
          </cell>
          <cell r="CJ17">
            <v>0</v>
          </cell>
          <cell r="CK17">
            <v>0</v>
          </cell>
          <cell r="CL17">
            <v>0</v>
          </cell>
          <cell r="CM17">
            <v>0</v>
          </cell>
          <cell r="CN17">
            <v>0</v>
          </cell>
          <cell r="CO17">
            <v>0</v>
          </cell>
          <cell r="CP17">
            <v>0</v>
          </cell>
          <cell r="CQ17">
            <v>0</v>
          </cell>
          <cell r="CR17">
            <v>0</v>
          </cell>
          <cell r="CS17">
            <v>0</v>
          </cell>
          <cell r="CT17">
            <v>0</v>
          </cell>
          <cell r="CU17">
            <v>0</v>
          </cell>
          <cell r="CV17">
            <v>0</v>
          </cell>
          <cell r="CW17">
            <v>0</v>
          </cell>
          <cell r="CX17">
            <v>0</v>
          </cell>
          <cell r="CY17">
            <v>0</v>
          </cell>
          <cell r="CZ17">
            <v>0</v>
          </cell>
          <cell r="DA17">
            <v>0</v>
          </cell>
          <cell r="DB17">
            <v>0</v>
          </cell>
          <cell r="DC17">
            <v>0</v>
          </cell>
          <cell r="DD17">
            <v>0</v>
          </cell>
          <cell r="DE17">
            <v>0</v>
          </cell>
          <cell r="DF17">
            <v>0</v>
          </cell>
          <cell r="DG17">
            <v>0</v>
          </cell>
          <cell r="DH17">
            <v>0</v>
          </cell>
          <cell r="DI17">
            <v>0</v>
          </cell>
          <cell r="DJ17">
            <v>0</v>
          </cell>
          <cell r="DK17">
            <v>0</v>
          </cell>
          <cell r="DL17">
            <v>0</v>
          </cell>
          <cell r="DM17">
            <v>0</v>
          </cell>
          <cell r="DN17">
            <v>0</v>
          </cell>
          <cell r="DO17">
            <v>0</v>
          </cell>
          <cell r="DP17">
            <v>0</v>
          </cell>
          <cell r="DQ17">
            <v>0</v>
          </cell>
          <cell r="DR17">
            <v>0</v>
          </cell>
          <cell r="DS17">
            <v>0</v>
          </cell>
          <cell r="DT17">
            <v>0</v>
          </cell>
          <cell r="DU17">
            <v>0</v>
          </cell>
          <cell r="DV17">
            <v>0</v>
          </cell>
          <cell r="DW17">
            <v>0</v>
          </cell>
          <cell r="DX17">
            <v>0</v>
          </cell>
          <cell r="DY17">
            <v>0</v>
          </cell>
          <cell r="DZ17">
            <v>0</v>
          </cell>
          <cell r="EA17">
            <v>0</v>
          </cell>
          <cell r="EB17">
            <v>0</v>
          </cell>
          <cell r="EC17">
            <v>0</v>
          </cell>
          <cell r="ED17">
            <v>0</v>
          </cell>
          <cell r="EE17">
            <v>0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0</v>
          </cell>
          <cell r="EK17">
            <v>0</v>
          </cell>
          <cell r="EL17">
            <v>0</v>
          </cell>
          <cell r="EM17">
            <v>0</v>
          </cell>
          <cell r="EN17">
            <v>0</v>
          </cell>
          <cell r="EO17">
            <v>0</v>
          </cell>
          <cell r="EP17">
            <v>0</v>
          </cell>
          <cell r="EQ17">
            <v>0</v>
          </cell>
          <cell r="ER17">
            <v>0</v>
          </cell>
          <cell r="ES17">
            <v>0</v>
          </cell>
          <cell r="ET17">
            <v>0</v>
          </cell>
          <cell r="EU17">
            <v>0</v>
          </cell>
          <cell r="EV17">
            <v>0</v>
          </cell>
          <cell r="EW17">
            <v>0</v>
          </cell>
          <cell r="EX17">
            <v>0</v>
          </cell>
          <cell r="GZ17">
            <v>0</v>
          </cell>
          <cell r="HA17">
            <v>0</v>
          </cell>
        </row>
        <row r="18">
          <cell r="B18" t="str">
            <v>21121GBB106</v>
          </cell>
          <cell r="C18">
            <v>0</v>
          </cell>
          <cell r="D18">
            <v>9.8611345971920112</v>
          </cell>
          <cell r="E18">
            <v>900941434</v>
          </cell>
          <cell r="F18" t="str">
            <v>21121GBB106L1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  <cell r="CC18">
            <v>0</v>
          </cell>
          <cell r="CD18">
            <v>0</v>
          </cell>
          <cell r="CE18">
            <v>0</v>
          </cell>
          <cell r="CF18">
            <v>0</v>
          </cell>
          <cell r="CG18">
            <v>0</v>
          </cell>
          <cell r="CH18">
            <v>0</v>
          </cell>
          <cell r="CI18">
            <v>0</v>
          </cell>
          <cell r="CJ18">
            <v>0</v>
          </cell>
          <cell r="CK18">
            <v>0</v>
          </cell>
          <cell r="CL18">
            <v>0</v>
          </cell>
          <cell r="CM18">
            <v>0</v>
          </cell>
          <cell r="CN18">
            <v>0</v>
          </cell>
          <cell r="CO18">
            <v>0</v>
          </cell>
          <cell r="CP18">
            <v>0</v>
          </cell>
          <cell r="CQ18">
            <v>0</v>
          </cell>
          <cell r="CR18">
            <v>0</v>
          </cell>
          <cell r="CS18">
            <v>0</v>
          </cell>
          <cell r="CT18">
            <v>0</v>
          </cell>
          <cell r="CU18">
            <v>0</v>
          </cell>
          <cell r="CV18">
            <v>0</v>
          </cell>
          <cell r="CW18">
            <v>0</v>
          </cell>
          <cell r="CX18">
            <v>0</v>
          </cell>
          <cell r="CY18">
            <v>0</v>
          </cell>
          <cell r="CZ18">
            <v>0</v>
          </cell>
          <cell r="DA18">
            <v>0</v>
          </cell>
          <cell r="DB18">
            <v>0</v>
          </cell>
          <cell r="DC18">
            <v>0</v>
          </cell>
          <cell r="DD18">
            <v>0</v>
          </cell>
          <cell r="DE18">
            <v>0</v>
          </cell>
          <cell r="DF18">
            <v>0</v>
          </cell>
          <cell r="DG18">
            <v>0</v>
          </cell>
          <cell r="DH18">
            <v>0</v>
          </cell>
          <cell r="DI18">
            <v>0</v>
          </cell>
          <cell r="DJ18">
            <v>0</v>
          </cell>
          <cell r="DK18">
            <v>0</v>
          </cell>
          <cell r="DL18">
            <v>0</v>
          </cell>
          <cell r="DM18">
            <v>0</v>
          </cell>
          <cell r="DN18">
            <v>0</v>
          </cell>
          <cell r="DO18">
            <v>0</v>
          </cell>
          <cell r="DP18">
            <v>0</v>
          </cell>
          <cell r="DQ18">
            <v>0</v>
          </cell>
          <cell r="DR18">
            <v>0</v>
          </cell>
          <cell r="DS18">
            <v>0</v>
          </cell>
          <cell r="DT18">
            <v>0</v>
          </cell>
          <cell r="DU18">
            <v>0</v>
          </cell>
          <cell r="DV18">
            <v>0</v>
          </cell>
          <cell r="DW18">
            <v>0</v>
          </cell>
          <cell r="DX18">
            <v>0</v>
          </cell>
          <cell r="DY18">
            <v>0</v>
          </cell>
          <cell r="DZ18">
            <v>0</v>
          </cell>
          <cell r="EA18">
            <v>0</v>
          </cell>
          <cell r="EB18">
            <v>0</v>
          </cell>
          <cell r="EC18">
            <v>0</v>
          </cell>
          <cell r="ED18">
            <v>0</v>
          </cell>
          <cell r="EE18">
            <v>0</v>
          </cell>
          <cell r="EF18">
            <v>0</v>
          </cell>
          <cell r="EG18">
            <v>0</v>
          </cell>
          <cell r="EH18">
            <v>0</v>
          </cell>
          <cell r="EI18">
            <v>0</v>
          </cell>
          <cell r="EJ18">
            <v>0</v>
          </cell>
          <cell r="EK18">
            <v>0</v>
          </cell>
          <cell r="EL18">
            <v>0</v>
          </cell>
          <cell r="EM18">
            <v>0</v>
          </cell>
          <cell r="EN18">
            <v>0</v>
          </cell>
          <cell r="EO18">
            <v>0</v>
          </cell>
          <cell r="EP18">
            <v>0</v>
          </cell>
          <cell r="EQ18">
            <v>0</v>
          </cell>
          <cell r="ER18">
            <v>0</v>
          </cell>
          <cell r="ES18">
            <v>0</v>
          </cell>
          <cell r="ET18">
            <v>0</v>
          </cell>
          <cell r="EU18">
            <v>0</v>
          </cell>
          <cell r="EV18">
            <v>0</v>
          </cell>
          <cell r="EW18">
            <v>0</v>
          </cell>
          <cell r="EX18">
            <v>0</v>
          </cell>
          <cell r="GZ18">
            <v>0</v>
          </cell>
          <cell r="HA18">
            <v>0</v>
          </cell>
        </row>
        <row r="19">
          <cell r="B19" t="str">
            <v>21121GBB206</v>
          </cell>
          <cell r="C19">
            <v>0</v>
          </cell>
          <cell r="D19">
            <v>9.8611345971920112</v>
          </cell>
          <cell r="E19">
            <v>900941435</v>
          </cell>
          <cell r="F19" t="str">
            <v>21121GBB206L1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  <cell r="CC19">
            <v>0</v>
          </cell>
          <cell r="CD19">
            <v>0</v>
          </cell>
          <cell r="CE19">
            <v>0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  <cell r="CJ19">
            <v>0</v>
          </cell>
          <cell r="CK19">
            <v>0</v>
          </cell>
          <cell r="CL19">
            <v>0</v>
          </cell>
          <cell r="CM19">
            <v>0</v>
          </cell>
          <cell r="CN19">
            <v>0</v>
          </cell>
          <cell r="CO19">
            <v>0</v>
          </cell>
          <cell r="CP19">
            <v>0</v>
          </cell>
          <cell r="CQ19">
            <v>0</v>
          </cell>
          <cell r="CR19">
            <v>0</v>
          </cell>
          <cell r="CS19">
            <v>0</v>
          </cell>
          <cell r="CT19">
            <v>0</v>
          </cell>
          <cell r="CU19">
            <v>0</v>
          </cell>
          <cell r="CV19">
            <v>0</v>
          </cell>
          <cell r="CW19">
            <v>0</v>
          </cell>
          <cell r="CX19">
            <v>0</v>
          </cell>
          <cell r="CY19">
            <v>0</v>
          </cell>
          <cell r="CZ19">
            <v>0</v>
          </cell>
          <cell r="DA19">
            <v>0</v>
          </cell>
          <cell r="DB19">
            <v>0</v>
          </cell>
          <cell r="DC19">
            <v>0</v>
          </cell>
          <cell r="DD19">
            <v>0</v>
          </cell>
          <cell r="DE19">
            <v>0</v>
          </cell>
          <cell r="DF19">
            <v>0</v>
          </cell>
          <cell r="DG19">
            <v>0</v>
          </cell>
          <cell r="DH19">
            <v>0</v>
          </cell>
          <cell r="DI19">
            <v>0</v>
          </cell>
          <cell r="DJ19">
            <v>0</v>
          </cell>
          <cell r="DK19">
            <v>0</v>
          </cell>
          <cell r="DL19">
            <v>0</v>
          </cell>
          <cell r="DM19">
            <v>0</v>
          </cell>
          <cell r="DN19">
            <v>0</v>
          </cell>
          <cell r="DO19">
            <v>0</v>
          </cell>
          <cell r="DP19">
            <v>0</v>
          </cell>
          <cell r="DQ19">
            <v>0</v>
          </cell>
          <cell r="DR19">
            <v>0</v>
          </cell>
          <cell r="DS19">
            <v>0</v>
          </cell>
          <cell r="DT19">
            <v>0</v>
          </cell>
          <cell r="DU19">
            <v>0</v>
          </cell>
          <cell r="DV19">
            <v>0</v>
          </cell>
          <cell r="DW19">
            <v>0</v>
          </cell>
          <cell r="DX19">
            <v>0</v>
          </cell>
          <cell r="DY19">
            <v>0</v>
          </cell>
          <cell r="DZ19">
            <v>0</v>
          </cell>
          <cell r="EA19">
            <v>0</v>
          </cell>
          <cell r="EB19">
            <v>0</v>
          </cell>
          <cell r="EC19">
            <v>0</v>
          </cell>
          <cell r="ED19">
            <v>0</v>
          </cell>
          <cell r="EE19">
            <v>0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</v>
          </cell>
          <cell r="EK19">
            <v>0</v>
          </cell>
          <cell r="EL19">
            <v>0</v>
          </cell>
          <cell r="EM19">
            <v>0</v>
          </cell>
          <cell r="EN19">
            <v>0</v>
          </cell>
          <cell r="EO19">
            <v>0</v>
          </cell>
          <cell r="EP19">
            <v>0</v>
          </cell>
          <cell r="EQ19">
            <v>0</v>
          </cell>
          <cell r="ER19">
            <v>0</v>
          </cell>
          <cell r="ES19">
            <v>0</v>
          </cell>
          <cell r="ET19">
            <v>0</v>
          </cell>
          <cell r="EU19">
            <v>0</v>
          </cell>
          <cell r="EV19">
            <v>0</v>
          </cell>
          <cell r="EW19">
            <v>0</v>
          </cell>
          <cell r="EX19">
            <v>0</v>
          </cell>
          <cell r="GZ19">
            <v>0</v>
          </cell>
          <cell r="HA19">
            <v>0</v>
          </cell>
        </row>
        <row r="20">
          <cell r="B20" t="str">
            <v>LTD13</v>
          </cell>
          <cell r="C20" t="str">
            <v>LINHA 1LTD13</v>
          </cell>
          <cell r="D20">
            <v>8.6317483134899291</v>
          </cell>
          <cell r="E20">
            <v>0</v>
          </cell>
          <cell r="F20" t="str">
            <v>PROD DA L3</v>
          </cell>
          <cell r="G20">
            <v>0</v>
          </cell>
          <cell r="H20">
            <v>0</v>
          </cell>
          <cell r="I20">
            <v>0</v>
          </cell>
          <cell r="J20">
            <v>3120</v>
          </cell>
          <cell r="K20">
            <v>3000</v>
          </cell>
          <cell r="L20">
            <v>4312</v>
          </cell>
          <cell r="M20">
            <v>4312</v>
          </cell>
          <cell r="N20">
            <v>3120</v>
          </cell>
          <cell r="O20">
            <v>4312</v>
          </cell>
          <cell r="P20">
            <v>3120</v>
          </cell>
          <cell r="Q20">
            <v>4312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6440</v>
          </cell>
          <cell r="X20">
            <v>5520</v>
          </cell>
          <cell r="Y20">
            <v>5758</v>
          </cell>
          <cell r="Z20">
            <v>5758</v>
          </cell>
          <cell r="AA20">
            <v>6440</v>
          </cell>
          <cell r="AB20">
            <v>5758</v>
          </cell>
          <cell r="AC20">
            <v>6440</v>
          </cell>
          <cell r="AD20">
            <v>5758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6000</v>
          </cell>
          <cell r="AK20">
            <v>6000</v>
          </cell>
          <cell r="AL20">
            <v>5272</v>
          </cell>
          <cell r="AM20">
            <v>6000</v>
          </cell>
          <cell r="AN20">
            <v>6000</v>
          </cell>
          <cell r="AO20">
            <v>6000</v>
          </cell>
          <cell r="AP20">
            <v>6000</v>
          </cell>
          <cell r="AQ20">
            <v>6000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960</v>
          </cell>
          <cell r="AZ20">
            <v>960</v>
          </cell>
          <cell r="BA20">
            <v>0</v>
          </cell>
          <cell r="BB20">
            <v>960</v>
          </cell>
          <cell r="BC20">
            <v>0</v>
          </cell>
          <cell r="BD20">
            <v>960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1440</v>
          </cell>
          <cell r="BM20">
            <v>1440</v>
          </cell>
          <cell r="BN20">
            <v>0</v>
          </cell>
          <cell r="BO20">
            <v>1440</v>
          </cell>
          <cell r="BP20">
            <v>0</v>
          </cell>
          <cell r="BQ20">
            <v>1440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0</v>
          </cell>
          <cell r="CD20">
            <v>0</v>
          </cell>
          <cell r="CE20">
            <v>0</v>
          </cell>
          <cell r="CF20">
            <v>0</v>
          </cell>
          <cell r="CG20">
            <v>0</v>
          </cell>
          <cell r="CH20">
            <v>0</v>
          </cell>
          <cell r="CI20">
            <v>0</v>
          </cell>
          <cell r="CJ20">
            <v>0</v>
          </cell>
          <cell r="CK20">
            <v>0</v>
          </cell>
          <cell r="CL20">
            <v>0</v>
          </cell>
          <cell r="CM20">
            <v>0</v>
          </cell>
          <cell r="CN20">
            <v>0</v>
          </cell>
          <cell r="CO20">
            <v>0</v>
          </cell>
          <cell r="CP20">
            <v>0</v>
          </cell>
          <cell r="CQ20">
            <v>0</v>
          </cell>
          <cell r="CR20">
            <v>0</v>
          </cell>
          <cell r="CS20">
            <v>0</v>
          </cell>
          <cell r="CT20">
            <v>0</v>
          </cell>
          <cell r="CU20">
            <v>0</v>
          </cell>
          <cell r="CV20">
            <v>0</v>
          </cell>
          <cell r="CW20">
            <v>0</v>
          </cell>
          <cell r="CX20">
            <v>0</v>
          </cell>
          <cell r="CY20">
            <v>480</v>
          </cell>
          <cell r="CZ20">
            <v>0</v>
          </cell>
          <cell r="DA20">
            <v>0</v>
          </cell>
          <cell r="DB20">
            <v>480</v>
          </cell>
          <cell r="DC20">
            <v>0</v>
          </cell>
          <cell r="DD20">
            <v>0</v>
          </cell>
          <cell r="DE20">
            <v>0</v>
          </cell>
          <cell r="DF20">
            <v>0</v>
          </cell>
          <cell r="DG20">
            <v>0</v>
          </cell>
          <cell r="DH20">
            <v>0</v>
          </cell>
          <cell r="DI20">
            <v>0</v>
          </cell>
          <cell r="DJ20">
            <v>0</v>
          </cell>
          <cell r="DK20">
            <v>0</v>
          </cell>
          <cell r="DL20">
            <v>0</v>
          </cell>
          <cell r="DM20">
            <v>0</v>
          </cell>
          <cell r="DN20">
            <v>0</v>
          </cell>
          <cell r="DO20">
            <v>0</v>
          </cell>
          <cell r="DP20">
            <v>0</v>
          </cell>
          <cell r="DQ20">
            <v>0</v>
          </cell>
          <cell r="DR20">
            <v>0</v>
          </cell>
          <cell r="DS20">
            <v>0</v>
          </cell>
          <cell r="DT20">
            <v>0</v>
          </cell>
          <cell r="DU20">
            <v>0</v>
          </cell>
          <cell r="DV20">
            <v>0</v>
          </cell>
          <cell r="DW20">
            <v>0</v>
          </cell>
          <cell r="DX20">
            <v>0</v>
          </cell>
          <cell r="DY20">
            <v>789</v>
          </cell>
          <cell r="DZ20">
            <v>0</v>
          </cell>
          <cell r="EA20">
            <v>0</v>
          </cell>
          <cell r="EB20">
            <v>789</v>
          </cell>
          <cell r="EC20">
            <v>0</v>
          </cell>
          <cell r="ED20">
            <v>789</v>
          </cell>
          <cell r="EE20">
            <v>0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171</v>
          </cell>
          <cell r="EK20">
            <v>171</v>
          </cell>
          <cell r="EL20">
            <v>0</v>
          </cell>
          <cell r="EM20">
            <v>0</v>
          </cell>
          <cell r="EN20">
            <v>171</v>
          </cell>
          <cell r="EO20">
            <v>0</v>
          </cell>
          <cell r="EP20">
            <v>171</v>
          </cell>
          <cell r="EQ20">
            <v>0</v>
          </cell>
          <cell r="ER20">
            <v>0</v>
          </cell>
          <cell r="ES20">
            <v>0</v>
          </cell>
          <cell r="ET20">
            <v>0</v>
          </cell>
          <cell r="EU20">
            <v>0</v>
          </cell>
          <cell r="EV20">
            <v>0</v>
          </cell>
          <cell r="EW20">
            <v>0</v>
          </cell>
          <cell r="EX20">
            <v>0</v>
          </cell>
          <cell r="GZ20">
            <v>171</v>
          </cell>
          <cell r="HA20">
            <v>0</v>
          </cell>
        </row>
        <row r="21">
          <cell r="B21" t="str">
            <v>21131HBA106</v>
          </cell>
          <cell r="C21">
            <v>0</v>
          </cell>
          <cell r="D21">
            <v>8.6317483134899291</v>
          </cell>
          <cell r="E21">
            <v>900941332</v>
          </cell>
          <cell r="F21" t="str">
            <v>21131HBA106L1</v>
          </cell>
          <cell r="G21">
            <v>0</v>
          </cell>
          <cell r="H21">
            <v>0</v>
          </cell>
          <cell r="I21">
            <v>0</v>
          </cell>
          <cell r="J21">
            <v>2400</v>
          </cell>
          <cell r="K21">
            <v>2400</v>
          </cell>
          <cell r="L21">
            <v>3592</v>
          </cell>
          <cell r="M21">
            <v>3592</v>
          </cell>
          <cell r="N21">
            <v>2400</v>
          </cell>
          <cell r="O21">
            <v>3592</v>
          </cell>
          <cell r="P21">
            <v>2400</v>
          </cell>
          <cell r="Q21">
            <v>3592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4520</v>
          </cell>
          <cell r="X21">
            <v>4080</v>
          </cell>
          <cell r="Y21">
            <v>5279</v>
          </cell>
          <cell r="Z21">
            <v>5279</v>
          </cell>
          <cell r="AA21">
            <v>4520</v>
          </cell>
          <cell r="AB21">
            <v>5279</v>
          </cell>
          <cell r="AC21">
            <v>4520</v>
          </cell>
          <cell r="AD21">
            <v>5279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4800</v>
          </cell>
          <cell r="AK21">
            <v>4800</v>
          </cell>
          <cell r="AL21">
            <v>1441</v>
          </cell>
          <cell r="AM21">
            <v>4800</v>
          </cell>
          <cell r="AN21">
            <v>4800</v>
          </cell>
          <cell r="AO21">
            <v>4800</v>
          </cell>
          <cell r="AP21">
            <v>4800</v>
          </cell>
          <cell r="AQ21">
            <v>4800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960</v>
          </cell>
          <cell r="AZ21">
            <v>960</v>
          </cell>
          <cell r="BA21">
            <v>0</v>
          </cell>
          <cell r="BB21">
            <v>960</v>
          </cell>
          <cell r="BC21">
            <v>0</v>
          </cell>
          <cell r="BD21">
            <v>960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1440</v>
          </cell>
          <cell r="BM21">
            <v>1440</v>
          </cell>
          <cell r="BN21">
            <v>0</v>
          </cell>
          <cell r="BO21">
            <v>1440</v>
          </cell>
          <cell r="BP21">
            <v>0</v>
          </cell>
          <cell r="BQ21">
            <v>1440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C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H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M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R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W21">
            <v>0</v>
          </cell>
          <cell r="CX21">
            <v>0</v>
          </cell>
          <cell r="CY21">
            <v>480</v>
          </cell>
          <cell r="CZ21">
            <v>0</v>
          </cell>
          <cell r="DA21">
            <v>0</v>
          </cell>
          <cell r="DB21">
            <v>480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G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L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Q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V21">
            <v>0</v>
          </cell>
          <cell r="DW21">
            <v>0</v>
          </cell>
          <cell r="DX21">
            <v>0</v>
          </cell>
          <cell r="DY21">
            <v>789</v>
          </cell>
          <cell r="DZ21">
            <v>0</v>
          </cell>
          <cell r="EA21">
            <v>0</v>
          </cell>
          <cell r="EB21">
            <v>789</v>
          </cell>
          <cell r="EC21">
            <v>0</v>
          </cell>
          <cell r="ED21">
            <v>789</v>
          </cell>
          <cell r="EE21">
            <v>0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171</v>
          </cell>
          <cell r="EK21">
            <v>171</v>
          </cell>
          <cell r="EL21">
            <v>0</v>
          </cell>
          <cell r="EM21">
            <v>0</v>
          </cell>
          <cell r="EN21">
            <v>171</v>
          </cell>
          <cell r="EO21">
            <v>0</v>
          </cell>
          <cell r="EP21">
            <v>171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U21">
            <v>0</v>
          </cell>
          <cell r="EV21">
            <v>0</v>
          </cell>
          <cell r="EW21">
            <v>0</v>
          </cell>
          <cell r="EX21">
            <v>0</v>
          </cell>
          <cell r="GZ21">
            <v>171</v>
          </cell>
          <cell r="HA21">
            <v>0</v>
          </cell>
        </row>
        <row r="22">
          <cell r="B22" t="str">
            <v>21131HBA206</v>
          </cell>
          <cell r="C22">
            <v>0</v>
          </cell>
          <cell r="D22">
            <v>8.6317483134899291</v>
          </cell>
          <cell r="E22">
            <v>900941341</v>
          </cell>
          <cell r="F22" t="str">
            <v>21131HBA206L1</v>
          </cell>
          <cell r="G22">
            <v>0</v>
          </cell>
          <cell r="H22">
            <v>0</v>
          </cell>
          <cell r="I22">
            <v>0</v>
          </cell>
          <cell r="J22">
            <v>720</v>
          </cell>
          <cell r="K22">
            <v>599.99999999999989</v>
          </cell>
          <cell r="L22">
            <v>720</v>
          </cell>
          <cell r="M22">
            <v>720</v>
          </cell>
          <cell r="N22">
            <v>720</v>
          </cell>
          <cell r="O22">
            <v>720</v>
          </cell>
          <cell r="P22">
            <v>720</v>
          </cell>
          <cell r="Q22">
            <v>720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1920</v>
          </cell>
          <cell r="X22">
            <v>1440</v>
          </cell>
          <cell r="Y22">
            <v>479</v>
          </cell>
          <cell r="Z22">
            <v>479</v>
          </cell>
          <cell r="AA22">
            <v>1920</v>
          </cell>
          <cell r="AB22">
            <v>479</v>
          </cell>
          <cell r="AC22">
            <v>1920</v>
          </cell>
          <cell r="AD22">
            <v>479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1200</v>
          </cell>
          <cell r="AK22">
            <v>1199.9999999999998</v>
          </cell>
          <cell r="AL22">
            <v>3831</v>
          </cell>
          <cell r="AM22">
            <v>1200</v>
          </cell>
          <cell r="AN22">
            <v>1200</v>
          </cell>
          <cell r="AO22">
            <v>1200</v>
          </cell>
          <cell r="AP22">
            <v>1200</v>
          </cell>
          <cell r="AQ22">
            <v>1200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C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H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M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R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W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B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G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L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Q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V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A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0</v>
          </cell>
          <cell r="EK22">
            <v>0</v>
          </cell>
          <cell r="EL22">
            <v>0</v>
          </cell>
          <cell r="EM22">
            <v>0</v>
          </cell>
          <cell r="EN22">
            <v>0</v>
          </cell>
          <cell r="EO22">
            <v>0</v>
          </cell>
          <cell r="EP22">
            <v>0</v>
          </cell>
          <cell r="EQ22">
            <v>0</v>
          </cell>
          <cell r="ER22">
            <v>0</v>
          </cell>
          <cell r="ES22">
            <v>0</v>
          </cell>
          <cell r="ET22">
            <v>0</v>
          </cell>
          <cell r="EU22">
            <v>0</v>
          </cell>
          <cell r="EV22">
            <v>0</v>
          </cell>
          <cell r="EW22">
            <v>0</v>
          </cell>
          <cell r="EX22">
            <v>0</v>
          </cell>
          <cell r="GZ22">
            <v>0</v>
          </cell>
          <cell r="HA22">
            <v>0</v>
          </cell>
        </row>
        <row r="23">
          <cell r="B23" t="str">
            <v>LTD15</v>
          </cell>
          <cell r="C23" t="str">
            <v>LINHA 1LTD15</v>
          </cell>
          <cell r="D23">
            <v>11.285169553669277</v>
          </cell>
          <cell r="E23">
            <v>0</v>
          </cell>
          <cell r="F23" t="str">
            <v>PROD DA L3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236</v>
          </cell>
          <cell r="M23">
            <v>236</v>
          </cell>
          <cell r="N23">
            <v>0</v>
          </cell>
          <cell r="O23">
            <v>236</v>
          </cell>
          <cell r="P23">
            <v>0</v>
          </cell>
          <cell r="Q23">
            <v>236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1444</v>
          </cell>
          <cell r="Z23">
            <v>1444</v>
          </cell>
          <cell r="AA23">
            <v>0</v>
          </cell>
          <cell r="AB23">
            <v>1444</v>
          </cell>
          <cell r="AC23">
            <v>0</v>
          </cell>
          <cell r="AD23">
            <v>1444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480</v>
          </cell>
          <cell r="AM23">
            <v>480</v>
          </cell>
          <cell r="AN23">
            <v>0</v>
          </cell>
          <cell r="AO23">
            <v>480</v>
          </cell>
          <cell r="AP23">
            <v>0</v>
          </cell>
          <cell r="AQ23">
            <v>480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240</v>
          </cell>
          <cell r="BM23">
            <v>240</v>
          </cell>
          <cell r="BN23">
            <v>0</v>
          </cell>
          <cell r="BO23">
            <v>240</v>
          </cell>
          <cell r="BP23">
            <v>0</v>
          </cell>
          <cell r="BQ23">
            <v>240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480</v>
          </cell>
          <cell r="CM23">
            <v>480</v>
          </cell>
          <cell r="CN23">
            <v>0</v>
          </cell>
          <cell r="CO23">
            <v>480</v>
          </cell>
          <cell r="CP23">
            <v>0</v>
          </cell>
          <cell r="CQ23">
            <v>480</v>
          </cell>
          <cell r="CR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W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B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G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L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Q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V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A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3000</v>
          </cell>
          <cell r="EK23">
            <v>2640</v>
          </cell>
          <cell r="EL23">
            <v>0</v>
          </cell>
          <cell r="EM23">
            <v>0</v>
          </cell>
          <cell r="EN23">
            <v>3000</v>
          </cell>
          <cell r="EO23">
            <v>0</v>
          </cell>
          <cell r="EP23">
            <v>3000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0</v>
          </cell>
          <cell r="EV23">
            <v>0</v>
          </cell>
          <cell r="EW23">
            <v>0</v>
          </cell>
          <cell r="EX23">
            <v>0</v>
          </cell>
          <cell r="GZ23">
            <v>3000</v>
          </cell>
          <cell r="HA23">
            <v>0</v>
          </cell>
        </row>
        <row r="24">
          <cell r="B24" t="str">
            <v>21151HBA106</v>
          </cell>
          <cell r="C24">
            <v>0</v>
          </cell>
          <cell r="D24">
            <v>11.285169553669277</v>
          </cell>
          <cell r="E24">
            <v>900941334</v>
          </cell>
          <cell r="F24" t="str">
            <v>21151HBA106L1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480</v>
          </cell>
          <cell r="AM24">
            <v>480</v>
          </cell>
          <cell r="AN24">
            <v>0</v>
          </cell>
          <cell r="AO24">
            <v>480</v>
          </cell>
          <cell r="AP24">
            <v>0</v>
          </cell>
          <cell r="AQ24">
            <v>480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240</v>
          </cell>
          <cell r="BM24">
            <v>240</v>
          </cell>
          <cell r="BN24">
            <v>0</v>
          </cell>
          <cell r="BO24">
            <v>240</v>
          </cell>
          <cell r="BP24">
            <v>0</v>
          </cell>
          <cell r="BQ24">
            <v>240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H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480</v>
          </cell>
          <cell r="CM24">
            <v>480</v>
          </cell>
          <cell r="CN24">
            <v>0</v>
          </cell>
          <cell r="CO24">
            <v>480</v>
          </cell>
          <cell r="CP24">
            <v>0</v>
          </cell>
          <cell r="CQ24">
            <v>480</v>
          </cell>
          <cell r="CR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W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B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G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L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Q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V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A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1560</v>
          </cell>
          <cell r="EK24">
            <v>1920</v>
          </cell>
          <cell r="EL24">
            <v>0</v>
          </cell>
          <cell r="EM24">
            <v>0</v>
          </cell>
          <cell r="EN24">
            <v>1560</v>
          </cell>
          <cell r="EO24">
            <v>0</v>
          </cell>
          <cell r="EP24">
            <v>1560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U24">
            <v>0</v>
          </cell>
          <cell r="EV24">
            <v>0</v>
          </cell>
          <cell r="EW24">
            <v>0</v>
          </cell>
          <cell r="EX24">
            <v>0</v>
          </cell>
          <cell r="GZ24">
            <v>1560</v>
          </cell>
          <cell r="HA24">
            <v>0</v>
          </cell>
        </row>
        <row r="25">
          <cell r="B25" t="str">
            <v>21151HBA206</v>
          </cell>
          <cell r="C25">
            <v>0</v>
          </cell>
          <cell r="D25">
            <v>11.285169553669277</v>
          </cell>
          <cell r="E25">
            <v>900941342</v>
          </cell>
          <cell r="F25" t="str">
            <v>21151HBA206L1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236</v>
          </cell>
          <cell r="M25">
            <v>236</v>
          </cell>
          <cell r="N25">
            <v>0</v>
          </cell>
          <cell r="O25">
            <v>236</v>
          </cell>
          <cell r="P25">
            <v>0</v>
          </cell>
          <cell r="Q25">
            <v>236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1444</v>
          </cell>
          <cell r="Z25">
            <v>1444</v>
          </cell>
          <cell r="AA25">
            <v>0</v>
          </cell>
          <cell r="AB25">
            <v>1444</v>
          </cell>
          <cell r="AC25">
            <v>0</v>
          </cell>
          <cell r="AD25">
            <v>1444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H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M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R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W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B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G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L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Q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V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A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1440</v>
          </cell>
          <cell r="EK25">
            <v>720</v>
          </cell>
          <cell r="EL25">
            <v>0</v>
          </cell>
          <cell r="EM25">
            <v>0</v>
          </cell>
          <cell r="EN25">
            <v>1440</v>
          </cell>
          <cell r="EO25">
            <v>0</v>
          </cell>
          <cell r="EP25">
            <v>1440</v>
          </cell>
          <cell r="EQ25">
            <v>0</v>
          </cell>
          <cell r="ER25">
            <v>0</v>
          </cell>
          <cell r="ES25">
            <v>0</v>
          </cell>
          <cell r="ET25">
            <v>0</v>
          </cell>
          <cell r="EU25">
            <v>0</v>
          </cell>
          <cell r="EV25">
            <v>0</v>
          </cell>
          <cell r="EW25">
            <v>0</v>
          </cell>
          <cell r="EX25">
            <v>0</v>
          </cell>
          <cell r="GZ25">
            <v>1440</v>
          </cell>
          <cell r="HA25">
            <v>0</v>
          </cell>
        </row>
        <row r="26">
          <cell r="B26" t="str">
            <v>LSW12</v>
          </cell>
          <cell r="C26" t="str">
            <v>LINHA 1LSW12</v>
          </cell>
          <cell r="D26">
            <v>0</v>
          </cell>
          <cell r="E26">
            <v>0</v>
          </cell>
          <cell r="F26" t="str">
            <v>HELENA WD</v>
          </cell>
          <cell r="G26">
            <v>0</v>
          </cell>
          <cell r="H26">
            <v>980</v>
          </cell>
          <cell r="I26">
            <v>1020</v>
          </cell>
          <cell r="J26">
            <v>0</v>
          </cell>
          <cell r="K26">
            <v>0</v>
          </cell>
          <cell r="L26">
            <v>0</v>
          </cell>
          <cell r="M26">
            <v>2</v>
          </cell>
          <cell r="N26">
            <v>79</v>
          </cell>
          <cell r="O26">
            <v>79</v>
          </cell>
          <cell r="P26">
            <v>79</v>
          </cell>
          <cell r="Q26">
            <v>77</v>
          </cell>
          <cell r="R26">
            <v>21</v>
          </cell>
          <cell r="S26">
            <v>4</v>
          </cell>
          <cell r="T26">
            <v>918</v>
          </cell>
          <cell r="U26">
            <v>922</v>
          </cell>
          <cell r="V26">
            <v>101.60490268164448</v>
          </cell>
          <cell r="W26">
            <v>0</v>
          </cell>
          <cell r="X26">
            <v>0</v>
          </cell>
          <cell r="Y26">
            <v>0</v>
          </cell>
          <cell r="Z26">
            <v>35</v>
          </cell>
          <cell r="AA26">
            <v>14.503497380431579</v>
          </cell>
          <cell r="AB26">
            <v>101</v>
          </cell>
          <cell r="AC26">
            <v>14.503497380431579</v>
          </cell>
          <cell r="AD26">
            <v>69</v>
          </cell>
          <cell r="AE26">
            <v>-10</v>
          </cell>
          <cell r="AF26">
            <v>5</v>
          </cell>
          <cell r="AG26">
            <v>858</v>
          </cell>
          <cell r="AH26">
            <v>863</v>
          </cell>
          <cell r="AI26">
            <v>158.24244532811721</v>
          </cell>
          <cell r="AJ26">
            <v>0</v>
          </cell>
          <cell r="AK26">
            <v>0</v>
          </cell>
          <cell r="AL26">
            <v>0</v>
          </cell>
          <cell r="AM26">
            <v>1</v>
          </cell>
          <cell r="AN26">
            <v>206</v>
          </cell>
          <cell r="AO26">
            <v>154</v>
          </cell>
          <cell r="AP26">
            <v>206</v>
          </cell>
          <cell r="AQ26">
            <v>153</v>
          </cell>
          <cell r="AR26">
            <v>18</v>
          </cell>
          <cell r="AS26">
            <v>5</v>
          </cell>
          <cell r="AT26">
            <v>687</v>
          </cell>
          <cell r="AU26">
            <v>692</v>
          </cell>
          <cell r="AV26">
            <v>113.4</v>
          </cell>
          <cell r="AW26">
            <v>240</v>
          </cell>
          <cell r="AX26">
            <v>240</v>
          </cell>
          <cell r="AY26">
            <v>210</v>
          </cell>
          <cell r="AZ26">
            <v>5</v>
          </cell>
          <cell r="BA26">
            <v>209</v>
          </cell>
          <cell r="BB26">
            <v>80</v>
          </cell>
          <cell r="BC26">
            <v>209</v>
          </cell>
          <cell r="BD26">
            <v>75</v>
          </cell>
          <cell r="BE26">
            <v>0</v>
          </cell>
          <cell r="BF26">
            <v>3</v>
          </cell>
          <cell r="BG26">
            <v>824</v>
          </cell>
          <cell r="BH26">
            <v>827</v>
          </cell>
          <cell r="BI26">
            <v>235.22780338096112</v>
          </cell>
          <cell r="BJ26">
            <v>0</v>
          </cell>
          <cell r="BK26">
            <v>0</v>
          </cell>
          <cell r="BL26">
            <v>0</v>
          </cell>
          <cell r="BM26">
            <v>9</v>
          </cell>
          <cell r="BN26">
            <v>65</v>
          </cell>
          <cell r="BO26">
            <v>118</v>
          </cell>
          <cell r="BP26">
            <v>65</v>
          </cell>
          <cell r="BQ26">
            <v>118</v>
          </cell>
          <cell r="BR26">
            <v>20</v>
          </cell>
          <cell r="BS26">
            <v>4</v>
          </cell>
          <cell r="BT26">
            <v>685</v>
          </cell>
          <cell r="BU26">
            <v>689</v>
          </cell>
          <cell r="BV26">
            <v>141.3091298292143</v>
          </cell>
          <cell r="BW26">
            <v>180</v>
          </cell>
          <cell r="BX26">
            <v>180</v>
          </cell>
          <cell r="BY26">
            <v>224</v>
          </cell>
          <cell r="BZ26">
            <v>4</v>
          </cell>
          <cell r="CA26">
            <v>170.64717488731591</v>
          </cell>
          <cell r="CB26">
            <v>183</v>
          </cell>
          <cell r="CC26">
            <v>170.64717488731591</v>
          </cell>
          <cell r="CD26">
            <v>183</v>
          </cell>
          <cell r="CE26">
            <v>-29</v>
          </cell>
          <cell r="CF26">
            <v>5</v>
          </cell>
          <cell r="CG26">
            <v>754</v>
          </cell>
          <cell r="CH26">
            <v>759</v>
          </cell>
          <cell r="CI26">
            <v>204.59890426114762</v>
          </cell>
          <cell r="CJ26">
            <v>240</v>
          </cell>
          <cell r="CK26">
            <v>240</v>
          </cell>
          <cell r="CL26">
            <v>237</v>
          </cell>
          <cell r="CM26">
            <v>0</v>
          </cell>
          <cell r="CN26">
            <v>155</v>
          </cell>
          <cell r="CO26">
            <v>146</v>
          </cell>
          <cell r="CP26">
            <v>155</v>
          </cell>
          <cell r="CQ26">
            <v>146</v>
          </cell>
          <cell r="CR26">
            <v>-20</v>
          </cell>
          <cell r="CS26">
            <v>6</v>
          </cell>
          <cell r="CT26">
            <v>864</v>
          </cell>
          <cell r="CU26">
            <v>870</v>
          </cell>
          <cell r="CV26">
            <v>294.63466052011097</v>
          </cell>
          <cell r="CW26">
            <v>120</v>
          </cell>
          <cell r="CX26">
            <v>120</v>
          </cell>
          <cell r="CY26">
            <v>122</v>
          </cell>
          <cell r="CZ26">
            <v>0</v>
          </cell>
          <cell r="DA26">
            <v>29.711297107849358</v>
          </cell>
          <cell r="DB26">
            <v>79</v>
          </cell>
          <cell r="DC26">
            <v>29.711297107849358</v>
          </cell>
          <cell r="DD26">
            <v>79</v>
          </cell>
          <cell r="DE26">
            <v>16</v>
          </cell>
          <cell r="DF26">
            <v>3</v>
          </cell>
          <cell r="DG26">
            <v>894</v>
          </cell>
          <cell r="DH26">
            <v>897</v>
          </cell>
          <cell r="DI26">
            <v>128.94230769230768</v>
          </cell>
          <cell r="DJ26">
            <v>196</v>
          </cell>
          <cell r="DK26">
            <v>196</v>
          </cell>
          <cell r="DL26">
            <v>180</v>
          </cell>
          <cell r="DM26">
            <v>0</v>
          </cell>
          <cell r="DN26">
            <v>183</v>
          </cell>
          <cell r="DO26">
            <v>80</v>
          </cell>
          <cell r="DP26">
            <v>183</v>
          </cell>
          <cell r="DQ26">
            <v>80</v>
          </cell>
          <cell r="DR26">
            <v>-2</v>
          </cell>
          <cell r="DS26">
            <v>9</v>
          </cell>
          <cell r="DT26">
            <v>990</v>
          </cell>
          <cell r="DU26">
            <v>999</v>
          </cell>
          <cell r="DV26">
            <v>161.19402985074626</v>
          </cell>
          <cell r="DW26">
            <v>120</v>
          </cell>
          <cell r="DX26">
            <v>120</v>
          </cell>
          <cell r="DY26">
            <v>90</v>
          </cell>
          <cell r="DZ26">
            <v>0</v>
          </cell>
          <cell r="EA26">
            <v>420</v>
          </cell>
          <cell r="EB26">
            <v>101</v>
          </cell>
          <cell r="EC26">
            <v>420</v>
          </cell>
          <cell r="ED26">
            <v>101</v>
          </cell>
          <cell r="EE26">
            <v>6</v>
          </cell>
          <cell r="EF26">
            <v>9</v>
          </cell>
          <cell r="EG26">
            <v>973</v>
          </cell>
          <cell r="EH26">
            <v>982</v>
          </cell>
          <cell r="EI26">
            <v>278.66348448687353</v>
          </cell>
          <cell r="EJ26">
            <v>240</v>
          </cell>
          <cell r="EK26">
            <v>240</v>
          </cell>
          <cell r="EL26">
            <v>0</v>
          </cell>
          <cell r="EM26">
            <v>0</v>
          </cell>
          <cell r="EN26">
            <v>99</v>
          </cell>
          <cell r="EO26">
            <v>0</v>
          </cell>
          <cell r="EP26">
            <v>99</v>
          </cell>
          <cell r="EQ26">
            <v>0</v>
          </cell>
          <cell r="ER26">
            <v>99</v>
          </cell>
          <cell r="ES26">
            <v>1114</v>
          </cell>
          <cell r="ET26">
            <v>1114</v>
          </cell>
          <cell r="EU26">
            <v>1123</v>
          </cell>
          <cell r="EV26">
            <v>293.15789473684214</v>
          </cell>
          <cell r="EW26">
            <v>0</v>
          </cell>
          <cell r="EX26">
            <v>0</v>
          </cell>
          <cell r="GZ26">
            <v>0</v>
          </cell>
          <cell r="HA26">
            <v>0</v>
          </cell>
        </row>
        <row r="27">
          <cell r="B27" t="str">
            <v>51121DBA106</v>
          </cell>
          <cell r="C27">
            <v>0</v>
          </cell>
          <cell r="D27">
            <v>0</v>
          </cell>
          <cell r="E27">
            <v>900940294</v>
          </cell>
          <cell r="F27" t="str">
            <v>51121DBA106L1</v>
          </cell>
          <cell r="G27">
            <v>0</v>
          </cell>
          <cell r="H27">
            <v>756</v>
          </cell>
          <cell r="I27">
            <v>768</v>
          </cell>
          <cell r="J27">
            <v>0</v>
          </cell>
          <cell r="K27">
            <v>0</v>
          </cell>
          <cell r="L27">
            <v>0</v>
          </cell>
          <cell r="M27">
            <v>1</v>
          </cell>
          <cell r="N27">
            <v>48.913012215585162</v>
          </cell>
          <cell r="O27">
            <v>51</v>
          </cell>
          <cell r="P27">
            <v>48.913012215585162</v>
          </cell>
          <cell r="Q27">
            <v>50</v>
          </cell>
          <cell r="R27">
            <v>20</v>
          </cell>
          <cell r="S27">
            <v>3</v>
          </cell>
          <cell r="T27">
            <v>695</v>
          </cell>
          <cell r="U27">
            <v>698</v>
          </cell>
          <cell r="V27">
            <v>111.18338988384821</v>
          </cell>
          <cell r="W27">
            <v>0</v>
          </cell>
          <cell r="X27">
            <v>0</v>
          </cell>
          <cell r="Y27">
            <v>0</v>
          </cell>
          <cell r="Z27">
            <v>23</v>
          </cell>
          <cell r="AA27">
            <v>8.9798701840222446</v>
          </cell>
          <cell r="AB27">
            <v>65</v>
          </cell>
          <cell r="AC27">
            <v>8.9798701840222446</v>
          </cell>
          <cell r="AD27">
            <v>45</v>
          </cell>
          <cell r="AE27">
            <v>-10</v>
          </cell>
          <cell r="AF27">
            <v>5</v>
          </cell>
          <cell r="AG27">
            <v>658</v>
          </cell>
          <cell r="AH27">
            <v>663</v>
          </cell>
          <cell r="AI27">
            <v>205.36740339427172</v>
          </cell>
          <cell r="AJ27">
            <v>0</v>
          </cell>
          <cell r="AK27">
            <v>0</v>
          </cell>
          <cell r="AL27">
            <v>0</v>
          </cell>
          <cell r="AM27">
            <v>1</v>
          </cell>
          <cell r="AN27">
            <v>127.54532299253853</v>
          </cell>
          <cell r="AO27">
            <v>93</v>
          </cell>
          <cell r="AP27">
            <v>127.54532299253853</v>
          </cell>
          <cell r="AQ27">
            <v>92</v>
          </cell>
          <cell r="AR27">
            <v>17</v>
          </cell>
          <cell r="AS27">
            <v>4</v>
          </cell>
          <cell r="AT27">
            <v>550</v>
          </cell>
          <cell r="AU27">
            <v>554</v>
          </cell>
          <cell r="AV27">
            <v>148.05194647896278</v>
          </cell>
          <cell r="AW27">
            <v>120</v>
          </cell>
          <cell r="AX27">
            <v>120</v>
          </cell>
          <cell r="AY27">
            <v>120</v>
          </cell>
          <cell r="AZ27">
            <v>4</v>
          </cell>
          <cell r="BA27">
            <v>129.40277915262405</v>
          </cell>
          <cell r="BB27">
            <v>61</v>
          </cell>
          <cell r="BC27">
            <v>129.40277915262405</v>
          </cell>
          <cell r="BD27">
            <v>57</v>
          </cell>
          <cell r="BE27">
            <v>0</v>
          </cell>
          <cell r="BF27">
            <v>3</v>
          </cell>
          <cell r="BG27">
            <v>614</v>
          </cell>
          <cell r="BH27">
            <v>617</v>
          </cell>
          <cell r="BI27">
            <v>293.5922121315968</v>
          </cell>
          <cell r="BJ27">
            <v>0</v>
          </cell>
          <cell r="BK27">
            <v>0</v>
          </cell>
          <cell r="BL27">
            <v>0</v>
          </cell>
          <cell r="BM27">
            <v>5</v>
          </cell>
          <cell r="BN27">
            <v>42.187262501899987</v>
          </cell>
          <cell r="BO27">
            <v>102</v>
          </cell>
          <cell r="BP27">
            <v>42.187262501899987</v>
          </cell>
          <cell r="BQ27">
            <v>102</v>
          </cell>
          <cell r="BR27">
            <v>18</v>
          </cell>
          <cell r="BS27">
            <v>2</v>
          </cell>
          <cell r="BT27">
            <v>495</v>
          </cell>
          <cell r="BU27">
            <v>497</v>
          </cell>
          <cell r="BV27">
            <v>204.15478177668464</v>
          </cell>
          <cell r="BW27">
            <v>0</v>
          </cell>
          <cell r="BX27">
            <v>0</v>
          </cell>
          <cell r="BY27">
            <v>0</v>
          </cell>
          <cell r="BZ27">
            <v>0</v>
          </cell>
          <cell r="CA27">
            <v>85.34629454015402</v>
          </cell>
          <cell r="CB27">
            <v>100</v>
          </cell>
          <cell r="CC27">
            <v>85.34629454015402</v>
          </cell>
          <cell r="CD27">
            <v>100</v>
          </cell>
          <cell r="CE27">
            <v>-9</v>
          </cell>
          <cell r="CF27">
            <v>4</v>
          </cell>
          <cell r="CG27">
            <v>402</v>
          </cell>
          <cell r="CH27">
            <v>406</v>
          </cell>
          <cell r="CI27">
            <v>177.73007910033041</v>
          </cell>
          <cell r="CJ27">
            <v>120</v>
          </cell>
          <cell r="CK27">
            <v>120</v>
          </cell>
          <cell r="CL27">
            <v>117</v>
          </cell>
          <cell r="CM27">
            <v>0</v>
          </cell>
          <cell r="CN27">
            <v>108.5</v>
          </cell>
          <cell r="CO27">
            <v>93</v>
          </cell>
          <cell r="CP27">
            <v>108.5</v>
          </cell>
          <cell r="CQ27">
            <v>93</v>
          </cell>
          <cell r="CR27">
            <v>6</v>
          </cell>
          <cell r="CS27">
            <v>3</v>
          </cell>
          <cell r="CT27">
            <v>421</v>
          </cell>
          <cell r="CU27">
            <v>424</v>
          </cell>
          <cell r="CV27">
            <v>236.65417313322391</v>
          </cell>
          <cell r="CW27">
            <v>120</v>
          </cell>
          <cell r="CX27">
            <v>120</v>
          </cell>
          <cell r="CY27">
            <v>122</v>
          </cell>
          <cell r="CZ27">
            <v>0</v>
          </cell>
          <cell r="DA27">
            <v>14.926778264709615</v>
          </cell>
          <cell r="DB27">
            <v>35</v>
          </cell>
          <cell r="DC27">
            <v>14.926778264709615</v>
          </cell>
          <cell r="DD27">
            <v>35</v>
          </cell>
          <cell r="DE27">
            <v>9</v>
          </cell>
          <cell r="DF27">
            <v>3</v>
          </cell>
          <cell r="DG27">
            <v>499</v>
          </cell>
          <cell r="DH27">
            <v>502</v>
          </cell>
          <cell r="DI27">
            <v>129.8968565815324</v>
          </cell>
          <cell r="DJ27">
            <v>120</v>
          </cell>
          <cell r="DK27">
            <v>120</v>
          </cell>
          <cell r="DL27">
            <v>104</v>
          </cell>
          <cell r="DM27">
            <v>0</v>
          </cell>
          <cell r="DN27">
            <v>91</v>
          </cell>
          <cell r="DO27">
            <v>40</v>
          </cell>
          <cell r="DP27">
            <v>91</v>
          </cell>
          <cell r="DQ27">
            <v>40</v>
          </cell>
          <cell r="DR27">
            <v>-6</v>
          </cell>
          <cell r="DS27">
            <v>9</v>
          </cell>
          <cell r="DT27">
            <v>563</v>
          </cell>
          <cell r="DU27">
            <v>572</v>
          </cell>
          <cell r="DV27">
            <v>158.18450448964222</v>
          </cell>
          <cell r="DW27">
            <v>120</v>
          </cell>
          <cell r="DX27">
            <v>120</v>
          </cell>
          <cell r="DY27">
            <v>90</v>
          </cell>
          <cell r="DZ27">
            <v>0</v>
          </cell>
          <cell r="EA27">
            <v>211.98113207547172</v>
          </cell>
          <cell r="EB27">
            <v>67</v>
          </cell>
          <cell r="EC27">
            <v>211.98113207547172</v>
          </cell>
          <cell r="ED27">
            <v>67</v>
          </cell>
          <cell r="EE27">
            <v>3</v>
          </cell>
          <cell r="EF27">
            <v>8</v>
          </cell>
          <cell r="EG27">
            <v>584</v>
          </cell>
          <cell r="EH27">
            <v>592</v>
          </cell>
          <cell r="EI27">
            <v>249.11433113138122</v>
          </cell>
          <cell r="EJ27">
            <v>120</v>
          </cell>
          <cell r="EK27">
            <v>120</v>
          </cell>
          <cell r="EL27">
            <v>0</v>
          </cell>
          <cell r="EM27">
            <v>0</v>
          </cell>
          <cell r="EN27">
            <v>68</v>
          </cell>
          <cell r="EO27">
            <v>0</v>
          </cell>
          <cell r="EP27">
            <v>68</v>
          </cell>
          <cell r="EQ27">
            <v>0</v>
          </cell>
          <cell r="ER27">
            <v>68</v>
          </cell>
          <cell r="ES27">
            <v>636</v>
          </cell>
          <cell r="ET27">
            <v>636</v>
          </cell>
          <cell r="EU27">
            <v>644</v>
          </cell>
          <cell r="EV27">
            <v>253.06269246470745</v>
          </cell>
          <cell r="EW27">
            <v>0</v>
          </cell>
          <cell r="EX27">
            <v>0</v>
          </cell>
          <cell r="GZ27">
            <v>0</v>
          </cell>
          <cell r="HA27">
            <v>0</v>
          </cell>
        </row>
        <row r="28">
          <cell r="B28" t="str">
            <v>51121DBA206</v>
          </cell>
          <cell r="C28">
            <v>0</v>
          </cell>
          <cell r="D28">
            <v>0</v>
          </cell>
          <cell r="E28">
            <v>900940295</v>
          </cell>
          <cell r="F28" t="str">
            <v>51121DBA206L1</v>
          </cell>
          <cell r="G28">
            <v>0</v>
          </cell>
          <cell r="H28">
            <v>224</v>
          </cell>
          <cell r="I28">
            <v>252</v>
          </cell>
          <cell r="J28">
            <v>0</v>
          </cell>
          <cell r="K28">
            <v>0</v>
          </cell>
          <cell r="L28">
            <v>0</v>
          </cell>
          <cell r="M28">
            <v>1</v>
          </cell>
          <cell r="N28">
            <v>30.086987784414834</v>
          </cell>
          <cell r="O28">
            <v>28</v>
          </cell>
          <cell r="P28">
            <v>30.086987784414834</v>
          </cell>
          <cell r="Q28">
            <v>27</v>
          </cell>
          <cell r="R28">
            <v>1</v>
          </cell>
          <cell r="S28">
            <v>1</v>
          </cell>
          <cell r="T28">
            <v>223</v>
          </cell>
          <cell r="U28">
            <v>224</v>
          </cell>
          <cell r="V28">
            <v>85.744824089736127</v>
          </cell>
          <cell r="W28">
            <v>0</v>
          </cell>
          <cell r="X28">
            <v>0</v>
          </cell>
          <cell r="Y28">
            <v>0</v>
          </cell>
          <cell r="Z28">
            <v>12</v>
          </cell>
          <cell r="AA28">
            <v>5.5236271964093353</v>
          </cell>
          <cell r="AB28">
            <v>36</v>
          </cell>
          <cell r="AC28">
            <v>5.5236271964093353</v>
          </cell>
          <cell r="AD28">
            <v>24</v>
          </cell>
          <cell r="AE28">
            <v>0</v>
          </cell>
          <cell r="AF28">
            <v>0</v>
          </cell>
          <cell r="AG28">
            <v>200</v>
          </cell>
          <cell r="AH28">
            <v>200</v>
          </cell>
          <cell r="AI28">
            <v>96.729836047125588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78.45467700746147</v>
          </cell>
          <cell r="AO28">
            <v>61</v>
          </cell>
          <cell r="AP28">
            <v>78.45467700746147</v>
          </cell>
          <cell r="AQ28">
            <v>61</v>
          </cell>
          <cell r="AR28">
            <v>1</v>
          </cell>
          <cell r="AS28">
            <v>1</v>
          </cell>
          <cell r="AT28">
            <v>137</v>
          </cell>
          <cell r="AU28">
            <v>138</v>
          </cell>
          <cell r="AV28">
            <v>51.429897818763742</v>
          </cell>
          <cell r="AW28">
            <v>120</v>
          </cell>
          <cell r="AX28">
            <v>120</v>
          </cell>
          <cell r="AY28">
            <v>90</v>
          </cell>
          <cell r="AZ28">
            <v>1</v>
          </cell>
          <cell r="BA28">
            <v>79.597220847375951</v>
          </cell>
          <cell r="BB28">
            <v>19</v>
          </cell>
          <cell r="BC28">
            <v>79.597220847375951</v>
          </cell>
          <cell r="BD28">
            <v>18</v>
          </cell>
          <cell r="BE28">
            <v>0</v>
          </cell>
          <cell r="BF28">
            <v>0</v>
          </cell>
          <cell r="BG28">
            <v>210</v>
          </cell>
          <cell r="BH28">
            <v>210</v>
          </cell>
          <cell r="BI28">
            <v>148.76196688251645</v>
          </cell>
          <cell r="BJ28">
            <v>0</v>
          </cell>
          <cell r="BK28">
            <v>0</v>
          </cell>
          <cell r="BL28">
            <v>0</v>
          </cell>
          <cell r="BM28">
            <v>4</v>
          </cell>
          <cell r="BN28">
            <v>22.812737498100017</v>
          </cell>
          <cell r="BO28">
            <v>16</v>
          </cell>
          <cell r="BP28">
            <v>22.812737498100017</v>
          </cell>
          <cell r="BQ28">
            <v>16</v>
          </cell>
          <cell r="BR28">
            <v>2</v>
          </cell>
          <cell r="BS28">
            <v>2</v>
          </cell>
          <cell r="BT28">
            <v>190</v>
          </cell>
          <cell r="BU28">
            <v>192</v>
          </cell>
          <cell r="BV28">
            <v>90.014527275330565</v>
          </cell>
          <cell r="BW28">
            <v>180</v>
          </cell>
          <cell r="BX28">
            <v>180</v>
          </cell>
          <cell r="BY28">
            <v>224</v>
          </cell>
          <cell r="BZ28">
            <v>4</v>
          </cell>
          <cell r="CA28">
            <v>85.300880347161893</v>
          </cell>
          <cell r="CB28">
            <v>83</v>
          </cell>
          <cell r="CC28">
            <v>85.300880347161893</v>
          </cell>
          <cell r="CD28">
            <v>83</v>
          </cell>
          <cell r="CE28">
            <v>-20</v>
          </cell>
          <cell r="CF28">
            <v>1</v>
          </cell>
          <cell r="CG28">
            <v>352</v>
          </cell>
          <cell r="CH28">
            <v>353</v>
          </cell>
          <cell r="CI28">
            <v>247.29479855027466</v>
          </cell>
          <cell r="CJ28">
            <v>120</v>
          </cell>
          <cell r="CK28">
            <v>120</v>
          </cell>
          <cell r="CL28">
            <v>120</v>
          </cell>
          <cell r="CM28">
            <v>0</v>
          </cell>
          <cell r="CN28">
            <v>46.5</v>
          </cell>
          <cell r="CO28">
            <v>53</v>
          </cell>
          <cell r="CP28">
            <v>46.5</v>
          </cell>
          <cell r="CQ28">
            <v>53</v>
          </cell>
          <cell r="CR28">
            <v>-26</v>
          </cell>
          <cell r="CS28">
            <v>3</v>
          </cell>
          <cell r="CT28">
            <v>443</v>
          </cell>
          <cell r="CU28">
            <v>446</v>
          </cell>
          <cell r="CV28">
            <v>384.05585170819359</v>
          </cell>
          <cell r="CW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14.784518843139743</v>
          </cell>
          <cell r="DB28">
            <v>44</v>
          </cell>
          <cell r="DC28">
            <v>14.784518843139743</v>
          </cell>
          <cell r="DD28">
            <v>44</v>
          </cell>
          <cell r="DE28">
            <v>7</v>
          </cell>
          <cell r="DF28">
            <v>0</v>
          </cell>
          <cell r="DG28">
            <v>395</v>
          </cell>
          <cell r="DH28">
            <v>395</v>
          </cell>
          <cell r="DI28">
            <v>127.75630593978843</v>
          </cell>
          <cell r="DJ28">
            <v>76</v>
          </cell>
          <cell r="DK28">
            <v>76</v>
          </cell>
          <cell r="DL28">
            <v>76</v>
          </cell>
          <cell r="DM28">
            <v>0</v>
          </cell>
          <cell r="DN28">
            <v>92</v>
          </cell>
          <cell r="DO28">
            <v>40</v>
          </cell>
          <cell r="DP28">
            <v>92</v>
          </cell>
          <cell r="DQ28">
            <v>40</v>
          </cell>
          <cell r="DR28">
            <v>4</v>
          </cell>
          <cell r="DS28">
            <v>0</v>
          </cell>
          <cell r="DT28">
            <v>427</v>
          </cell>
          <cell r="DU28">
            <v>427</v>
          </cell>
          <cell r="DV28">
            <v>165.341629237571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A28">
            <v>208.01886792452831</v>
          </cell>
          <cell r="EB28">
            <v>34</v>
          </cell>
          <cell r="EC28">
            <v>208.01886792452831</v>
          </cell>
          <cell r="ED28">
            <v>34</v>
          </cell>
          <cell r="EE28">
            <v>3</v>
          </cell>
          <cell r="EF28">
            <v>1</v>
          </cell>
          <cell r="EG28">
            <v>389</v>
          </cell>
          <cell r="EH28">
            <v>390</v>
          </cell>
          <cell r="EI28">
            <v>339.03872627975346</v>
          </cell>
          <cell r="EJ28">
            <v>120</v>
          </cell>
          <cell r="EK28">
            <v>120</v>
          </cell>
          <cell r="EL28">
            <v>0</v>
          </cell>
          <cell r="EM28">
            <v>0</v>
          </cell>
          <cell r="EN28">
            <v>31</v>
          </cell>
          <cell r="EO28">
            <v>0</v>
          </cell>
          <cell r="EP28">
            <v>31</v>
          </cell>
          <cell r="EQ28">
            <v>0</v>
          </cell>
          <cell r="ER28">
            <v>31</v>
          </cell>
          <cell r="ES28">
            <v>478</v>
          </cell>
          <cell r="ET28">
            <v>478</v>
          </cell>
          <cell r="EU28">
            <v>479</v>
          </cell>
          <cell r="EV28">
            <v>371.46733812779684</v>
          </cell>
          <cell r="EW28">
            <v>0</v>
          </cell>
          <cell r="EX28">
            <v>0</v>
          </cell>
          <cell r="GZ28">
            <v>0</v>
          </cell>
          <cell r="HA28">
            <v>0</v>
          </cell>
        </row>
        <row r="29">
          <cell r="B29" t="str">
            <v>LST12</v>
          </cell>
          <cell r="C29" t="str">
            <v>LINHA 1LST12</v>
          </cell>
          <cell r="D29">
            <v>4.5611082701557564</v>
          </cell>
          <cell r="E29">
            <v>0</v>
          </cell>
          <cell r="F29" t="str">
            <v>HELENA WD</v>
          </cell>
          <cell r="G29">
            <v>141.61100901766082</v>
          </cell>
          <cell r="H29">
            <v>7</v>
          </cell>
          <cell r="I29">
            <v>9</v>
          </cell>
          <cell r="J29">
            <v>0</v>
          </cell>
          <cell r="K29">
            <v>0</v>
          </cell>
          <cell r="L29">
            <v>0</v>
          </cell>
          <cell r="M29">
            <v>50</v>
          </cell>
          <cell r="N29">
            <v>2</v>
          </cell>
          <cell r="O29">
            <v>52</v>
          </cell>
          <cell r="P29">
            <v>2</v>
          </cell>
          <cell r="Q29">
            <v>2</v>
          </cell>
          <cell r="R29">
            <v>-3</v>
          </cell>
          <cell r="S29">
            <v>2</v>
          </cell>
          <cell r="T29">
            <v>8</v>
          </cell>
          <cell r="U29">
            <v>10</v>
          </cell>
          <cell r="V29">
            <v>215.27327851097161</v>
          </cell>
          <cell r="W29">
            <v>0</v>
          </cell>
          <cell r="X29">
            <v>0</v>
          </cell>
          <cell r="Y29">
            <v>0</v>
          </cell>
          <cell r="Z29">
            <v>50</v>
          </cell>
          <cell r="AA29">
            <v>1</v>
          </cell>
          <cell r="AB29">
            <v>52</v>
          </cell>
          <cell r="AC29">
            <v>1</v>
          </cell>
          <cell r="AD29">
            <v>2</v>
          </cell>
          <cell r="AE29">
            <v>0</v>
          </cell>
          <cell r="AF29">
            <v>0</v>
          </cell>
          <cell r="AG29">
            <v>8</v>
          </cell>
          <cell r="AH29">
            <v>8</v>
          </cell>
          <cell r="AI29">
            <v>166.15384615384613</v>
          </cell>
          <cell r="AJ29">
            <v>0</v>
          </cell>
          <cell r="AK29">
            <v>0</v>
          </cell>
          <cell r="AL29">
            <v>0</v>
          </cell>
          <cell r="AM29">
            <v>50</v>
          </cell>
          <cell r="AN29">
            <v>1</v>
          </cell>
          <cell r="AO29">
            <v>26</v>
          </cell>
          <cell r="AP29">
            <v>1</v>
          </cell>
          <cell r="AQ29">
            <v>2</v>
          </cell>
          <cell r="AR29">
            <v>1</v>
          </cell>
          <cell r="AS29">
            <v>0</v>
          </cell>
          <cell r="AT29">
            <v>5</v>
          </cell>
          <cell r="AU29">
            <v>5</v>
          </cell>
          <cell r="AV29">
            <v>150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1</v>
          </cell>
          <cell r="BB29">
            <v>1</v>
          </cell>
          <cell r="BC29">
            <v>1</v>
          </cell>
          <cell r="BD29">
            <v>1</v>
          </cell>
          <cell r="BE29">
            <v>1</v>
          </cell>
          <cell r="BF29">
            <v>0</v>
          </cell>
          <cell r="BG29">
            <v>3</v>
          </cell>
          <cell r="BH29">
            <v>3</v>
          </cell>
          <cell r="BI29">
            <v>38.571428571428569</v>
          </cell>
          <cell r="BJ29">
            <v>0</v>
          </cell>
          <cell r="BK29">
            <v>0</v>
          </cell>
          <cell r="BL29">
            <v>0</v>
          </cell>
          <cell r="BM29">
            <v>2</v>
          </cell>
          <cell r="BN29">
            <v>2.3333333333333335</v>
          </cell>
          <cell r="BO29">
            <v>2</v>
          </cell>
          <cell r="BP29">
            <v>2.3333333333333335</v>
          </cell>
          <cell r="BQ29">
            <v>2</v>
          </cell>
          <cell r="BR29">
            <v>-4</v>
          </cell>
          <cell r="BS29">
            <v>4</v>
          </cell>
          <cell r="BT29">
            <v>1</v>
          </cell>
          <cell r="BU29">
            <v>5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BZ29">
            <v>2</v>
          </cell>
          <cell r="CA29">
            <v>0</v>
          </cell>
          <cell r="CB29">
            <v>0</v>
          </cell>
          <cell r="CC29">
            <v>0</v>
          </cell>
          <cell r="CD29">
            <v>0</v>
          </cell>
          <cell r="CE29">
            <v>0</v>
          </cell>
          <cell r="CF29">
            <v>4</v>
          </cell>
          <cell r="CG29">
            <v>1</v>
          </cell>
          <cell r="CH29">
            <v>5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M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R29">
            <v>0</v>
          </cell>
          <cell r="CS29">
            <v>4</v>
          </cell>
          <cell r="CT29">
            <v>1</v>
          </cell>
          <cell r="CU29">
            <v>5</v>
          </cell>
          <cell r="CV29">
            <v>0</v>
          </cell>
          <cell r="CW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B29">
            <v>0</v>
          </cell>
          <cell r="DC29">
            <v>0</v>
          </cell>
          <cell r="DD29">
            <v>0</v>
          </cell>
          <cell r="DE29">
            <v>1</v>
          </cell>
          <cell r="DF29">
            <v>3</v>
          </cell>
          <cell r="DG29">
            <v>1</v>
          </cell>
          <cell r="DH29">
            <v>4</v>
          </cell>
          <cell r="DI29">
            <v>0</v>
          </cell>
          <cell r="DJ29">
            <v>0</v>
          </cell>
          <cell r="DK29">
            <v>0</v>
          </cell>
          <cell r="DL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Q29">
            <v>0</v>
          </cell>
          <cell r="DR29">
            <v>0</v>
          </cell>
          <cell r="DS29">
            <v>3</v>
          </cell>
          <cell r="DT29">
            <v>1</v>
          </cell>
          <cell r="DU29">
            <v>4</v>
          </cell>
          <cell r="DV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A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F29">
            <v>3</v>
          </cell>
          <cell r="EG29">
            <v>1</v>
          </cell>
          <cell r="EH29">
            <v>4</v>
          </cell>
          <cell r="EI29">
            <v>0</v>
          </cell>
          <cell r="EJ29">
            <v>0</v>
          </cell>
          <cell r="EK29">
            <v>0</v>
          </cell>
          <cell r="EL29">
            <v>0</v>
          </cell>
          <cell r="EM29">
            <v>0</v>
          </cell>
          <cell r="EN29">
            <v>0</v>
          </cell>
          <cell r="EO29">
            <v>0</v>
          </cell>
          <cell r="EP29">
            <v>0</v>
          </cell>
          <cell r="EQ29">
            <v>0</v>
          </cell>
          <cell r="ER29">
            <v>0</v>
          </cell>
          <cell r="ES29">
            <v>1</v>
          </cell>
          <cell r="ET29">
            <v>1</v>
          </cell>
          <cell r="EU29">
            <v>4</v>
          </cell>
          <cell r="EV29">
            <v>0</v>
          </cell>
          <cell r="EW29">
            <v>0</v>
          </cell>
          <cell r="EX29">
            <v>0</v>
          </cell>
          <cell r="GZ29">
            <v>0</v>
          </cell>
          <cell r="HA29">
            <v>0</v>
          </cell>
        </row>
        <row r="30">
          <cell r="B30" t="str">
            <v>51121CBA106</v>
          </cell>
          <cell r="C30">
            <v>0</v>
          </cell>
          <cell r="D30">
            <v>4.5611082701557564</v>
          </cell>
          <cell r="E30">
            <v>913515025</v>
          </cell>
          <cell r="F30" t="str">
            <v>51121CBA106L1</v>
          </cell>
          <cell r="G30">
            <v>36.661516779016637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50</v>
          </cell>
          <cell r="N30">
            <v>1.298020128898109</v>
          </cell>
          <cell r="O30">
            <v>50</v>
          </cell>
          <cell r="P30">
            <v>1.298020128898109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50</v>
          </cell>
          <cell r="AA30">
            <v>0</v>
          </cell>
          <cell r="AB30">
            <v>50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50</v>
          </cell>
          <cell r="AN30">
            <v>0</v>
          </cell>
          <cell r="AO30">
            <v>23</v>
          </cell>
          <cell r="AP30">
            <v>0</v>
          </cell>
          <cell r="AQ30">
            <v>-1</v>
          </cell>
          <cell r="AR30">
            <v>1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2</v>
          </cell>
          <cell r="BN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-2</v>
          </cell>
          <cell r="BS30">
            <v>1</v>
          </cell>
          <cell r="BT30">
            <v>1</v>
          </cell>
          <cell r="BU30">
            <v>2</v>
          </cell>
          <cell r="BV30">
            <v>0</v>
          </cell>
          <cell r="BW30">
            <v>0</v>
          </cell>
          <cell r="BX30">
            <v>0</v>
          </cell>
          <cell r="BY30">
            <v>0</v>
          </cell>
          <cell r="BZ30">
            <v>1</v>
          </cell>
          <cell r="CA30">
            <v>0</v>
          </cell>
          <cell r="CB30">
            <v>0</v>
          </cell>
          <cell r="CC30">
            <v>0</v>
          </cell>
          <cell r="CD30">
            <v>0</v>
          </cell>
          <cell r="CE30">
            <v>0</v>
          </cell>
          <cell r="CF30">
            <v>1</v>
          </cell>
          <cell r="CG30">
            <v>1</v>
          </cell>
          <cell r="CH30">
            <v>2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M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R30">
            <v>0</v>
          </cell>
          <cell r="CS30">
            <v>1</v>
          </cell>
          <cell r="CT30">
            <v>1</v>
          </cell>
          <cell r="CU30">
            <v>2</v>
          </cell>
          <cell r="CV30">
            <v>0</v>
          </cell>
          <cell r="CW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B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1</v>
          </cell>
          <cell r="DG30">
            <v>1</v>
          </cell>
          <cell r="DH30">
            <v>2</v>
          </cell>
          <cell r="DI30">
            <v>0</v>
          </cell>
          <cell r="DJ30">
            <v>0</v>
          </cell>
          <cell r="DK30">
            <v>0</v>
          </cell>
          <cell r="DL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Q30">
            <v>0</v>
          </cell>
          <cell r="DR30">
            <v>0</v>
          </cell>
          <cell r="DS30">
            <v>1</v>
          </cell>
          <cell r="DT30">
            <v>1</v>
          </cell>
          <cell r="DU30">
            <v>2</v>
          </cell>
          <cell r="DV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A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F30">
            <v>1</v>
          </cell>
          <cell r="EG30">
            <v>1</v>
          </cell>
          <cell r="EH30">
            <v>2</v>
          </cell>
          <cell r="EI30">
            <v>0</v>
          </cell>
          <cell r="EJ30">
            <v>0</v>
          </cell>
          <cell r="EK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P30">
            <v>0</v>
          </cell>
          <cell r="EQ30">
            <v>0</v>
          </cell>
          <cell r="ER30">
            <v>0</v>
          </cell>
          <cell r="ES30">
            <v>1</v>
          </cell>
          <cell r="ET30">
            <v>1</v>
          </cell>
          <cell r="EU30">
            <v>2</v>
          </cell>
          <cell r="EV30">
            <v>0</v>
          </cell>
          <cell r="EW30">
            <v>0</v>
          </cell>
          <cell r="EX30">
            <v>0</v>
          </cell>
          <cell r="GZ30">
            <v>0</v>
          </cell>
          <cell r="HA30">
            <v>0</v>
          </cell>
        </row>
        <row r="31">
          <cell r="B31" t="str">
            <v>51121CBA206</v>
          </cell>
          <cell r="C31">
            <v>0</v>
          </cell>
          <cell r="D31">
            <v>4.5611082701557564</v>
          </cell>
          <cell r="E31">
            <v>913515026</v>
          </cell>
          <cell r="F31" t="str">
            <v>51121CBA206L1</v>
          </cell>
          <cell r="G31">
            <v>104.94949223864418</v>
          </cell>
          <cell r="H31">
            <v>7</v>
          </cell>
          <cell r="I31">
            <v>9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0.70197987110189097</v>
          </cell>
          <cell r="O31">
            <v>2</v>
          </cell>
          <cell r="P31">
            <v>0.70197987110189097</v>
          </cell>
          <cell r="Q31">
            <v>2</v>
          </cell>
          <cell r="R31">
            <v>-3</v>
          </cell>
          <cell r="S31">
            <v>2</v>
          </cell>
          <cell r="T31">
            <v>8</v>
          </cell>
          <cell r="U31">
            <v>10</v>
          </cell>
          <cell r="V31">
            <v>240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1</v>
          </cell>
          <cell r="AB31">
            <v>2</v>
          </cell>
          <cell r="AC31">
            <v>1</v>
          </cell>
          <cell r="AD31">
            <v>2</v>
          </cell>
          <cell r="AE31">
            <v>0</v>
          </cell>
          <cell r="AF31">
            <v>0</v>
          </cell>
          <cell r="AG31">
            <v>8</v>
          </cell>
          <cell r="AH31">
            <v>8</v>
          </cell>
          <cell r="AI31">
            <v>166.15384615384613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1</v>
          </cell>
          <cell r="AO31">
            <v>3</v>
          </cell>
          <cell r="AP31">
            <v>1</v>
          </cell>
          <cell r="AQ31">
            <v>3</v>
          </cell>
          <cell r="AR31">
            <v>0</v>
          </cell>
          <cell r="AS31">
            <v>0</v>
          </cell>
          <cell r="AT31">
            <v>5</v>
          </cell>
          <cell r="AU31">
            <v>5</v>
          </cell>
          <cell r="AV31">
            <v>150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1</v>
          </cell>
          <cell r="BB31">
            <v>1</v>
          </cell>
          <cell r="BC31">
            <v>1</v>
          </cell>
          <cell r="BD31">
            <v>1</v>
          </cell>
          <cell r="BE31">
            <v>1</v>
          </cell>
          <cell r="BF31">
            <v>0</v>
          </cell>
          <cell r="BG31">
            <v>3</v>
          </cell>
          <cell r="BH31">
            <v>3</v>
          </cell>
          <cell r="BI31">
            <v>38.571428571428569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2.3333333333333335</v>
          </cell>
          <cell r="BO31">
            <v>2</v>
          </cell>
          <cell r="BP31">
            <v>2.3333333333333335</v>
          </cell>
          <cell r="BQ31">
            <v>2</v>
          </cell>
          <cell r="BR31">
            <v>-2</v>
          </cell>
          <cell r="BS31">
            <v>3</v>
          </cell>
          <cell r="BT31">
            <v>0</v>
          </cell>
          <cell r="BU31">
            <v>3</v>
          </cell>
          <cell r="BV31">
            <v>0</v>
          </cell>
          <cell r="BW31">
            <v>0</v>
          </cell>
          <cell r="BX31">
            <v>0</v>
          </cell>
          <cell r="BY31">
            <v>0</v>
          </cell>
          <cell r="BZ31">
            <v>1</v>
          </cell>
          <cell r="CA31">
            <v>0</v>
          </cell>
          <cell r="CB31">
            <v>0</v>
          </cell>
          <cell r="CC31">
            <v>0</v>
          </cell>
          <cell r="CD31">
            <v>0</v>
          </cell>
          <cell r="CE31">
            <v>0</v>
          </cell>
          <cell r="CF31">
            <v>3</v>
          </cell>
          <cell r="CG31">
            <v>0</v>
          </cell>
          <cell r="CH31">
            <v>3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M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R31">
            <v>0</v>
          </cell>
          <cell r="CS31">
            <v>3</v>
          </cell>
          <cell r="CT31">
            <v>0</v>
          </cell>
          <cell r="CU31">
            <v>3</v>
          </cell>
          <cell r="CV31">
            <v>0</v>
          </cell>
          <cell r="CW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B31">
            <v>0</v>
          </cell>
          <cell r="DC31">
            <v>0</v>
          </cell>
          <cell r="DD31">
            <v>0</v>
          </cell>
          <cell r="DE31">
            <v>1</v>
          </cell>
          <cell r="DF31">
            <v>2</v>
          </cell>
          <cell r="DG31">
            <v>0</v>
          </cell>
          <cell r="DH31">
            <v>2</v>
          </cell>
          <cell r="DI31">
            <v>0</v>
          </cell>
          <cell r="DJ31">
            <v>0</v>
          </cell>
          <cell r="DK31">
            <v>0</v>
          </cell>
          <cell r="DL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Q31">
            <v>0</v>
          </cell>
          <cell r="DR31">
            <v>0</v>
          </cell>
          <cell r="DS31">
            <v>2</v>
          </cell>
          <cell r="DT31">
            <v>0</v>
          </cell>
          <cell r="DU31">
            <v>2</v>
          </cell>
          <cell r="DV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A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F31">
            <v>2</v>
          </cell>
          <cell r="EG31">
            <v>0</v>
          </cell>
          <cell r="EH31">
            <v>2</v>
          </cell>
          <cell r="EI31">
            <v>0</v>
          </cell>
          <cell r="EJ31">
            <v>0</v>
          </cell>
          <cell r="EK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P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U31">
            <v>2</v>
          </cell>
          <cell r="EV31">
            <v>0</v>
          </cell>
          <cell r="EW31">
            <v>0</v>
          </cell>
          <cell r="EX31">
            <v>0</v>
          </cell>
          <cell r="GZ31">
            <v>0</v>
          </cell>
          <cell r="HA31">
            <v>0</v>
          </cell>
        </row>
        <row r="32">
          <cell r="B32" t="str">
            <v>LM13Q</v>
          </cell>
          <cell r="C32" t="str">
            <v>LINHA 1LM13Q</v>
          </cell>
          <cell r="D32">
            <v>8.9463220675944335</v>
          </cell>
          <cell r="E32">
            <v>0</v>
          </cell>
          <cell r="F32" t="str">
            <v>HELENA II UD</v>
          </cell>
          <cell r="G32">
            <v>247.5</v>
          </cell>
          <cell r="H32">
            <v>338</v>
          </cell>
          <cell r="I32">
            <v>340</v>
          </cell>
          <cell r="J32">
            <v>0</v>
          </cell>
          <cell r="K32">
            <v>0</v>
          </cell>
          <cell r="L32">
            <v>0</v>
          </cell>
          <cell r="M32">
            <v>61</v>
          </cell>
          <cell r="N32">
            <v>141</v>
          </cell>
          <cell r="O32">
            <v>192</v>
          </cell>
          <cell r="P32">
            <v>141</v>
          </cell>
          <cell r="Q32">
            <v>141</v>
          </cell>
          <cell r="R32">
            <v>4</v>
          </cell>
          <cell r="S32">
            <v>2</v>
          </cell>
          <cell r="T32">
            <v>193</v>
          </cell>
          <cell r="U32">
            <v>195</v>
          </cell>
          <cell r="V32">
            <v>51.281819791833414</v>
          </cell>
          <cell r="W32">
            <v>60</v>
          </cell>
          <cell r="X32">
            <v>60</v>
          </cell>
          <cell r="Y32">
            <v>60</v>
          </cell>
          <cell r="Z32">
            <v>28</v>
          </cell>
          <cell r="AA32">
            <v>112.5174869021579</v>
          </cell>
          <cell r="AB32">
            <v>142</v>
          </cell>
          <cell r="AC32">
            <v>112.5174869021579</v>
          </cell>
          <cell r="AD32">
            <v>115</v>
          </cell>
          <cell r="AE32">
            <v>8</v>
          </cell>
          <cell r="AF32">
            <v>2</v>
          </cell>
          <cell r="AG32">
            <v>130</v>
          </cell>
          <cell r="AH32">
            <v>132</v>
          </cell>
          <cell r="AI32">
            <v>29.323308270676691</v>
          </cell>
          <cell r="AJ32">
            <v>480</v>
          </cell>
          <cell r="AK32">
            <v>480</v>
          </cell>
          <cell r="AL32">
            <v>360</v>
          </cell>
          <cell r="AM32">
            <v>200</v>
          </cell>
          <cell r="AN32">
            <v>133</v>
          </cell>
          <cell r="AO32">
            <v>318</v>
          </cell>
          <cell r="AP32">
            <v>133</v>
          </cell>
          <cell r="AQ32">
            <v>147</v>
          </cell>
          <cell r="AR32">
            <v>0</v>
          </cell>
          <cell r="AS32">
            <v>5</v>
          </cell>
          <cell r="AT32">
            <v>340</v>
          </cell>
          <cell r="AU32">
            <v>345</v>
          </cell>
          <cell r="AV32">
            <v>50.471750692235119</v>
          </cell>
          <cell r="AW32">
            <v>418</v>
          </cell>
          <cell r="AX32">
            <v>418</v>
          </cell>
          <cell r="AY32">
            <v>440</v>
          </cell>
          <cell r="AZ32">
            <v>21</v>
          </cell>
          <cell r="BA32">
            <v>251.27500000000001</v>
          </cell>
          <cell r="BB32">
            <v>381</v>
          </cell>
          <cell r="BC32">
            <v>251.27500000000001</v>
          </cell>
          <cell r="BD32">
            <v>360</v>
          </cell>
          <cell r="BE32">
            <v>-5</v>
          </cell>
          <cell r="BF32">
            <v>2</v>
          </cell>
          <cell r="BG32">
            <v>428</v>
          </cell>
          <cell r="BH32">
            <v>430</v>
          </cell>
          <cell r="BI32">
            <v>202.76352151598894</v>
          </cell>
          <cell r="BJ32">
            <v>0</v>
          </cell>
          <cell r="BK32">
            <v>0</v>
          </cell>
          <cell r="BL32">
            <v>0</v>
          </cell>
          <cell r="BM32">
            <v>2</v>
          </cell>
          <cell r="BN32">
            <v>73</v>
          </cell>
          <cell r="BO32">
            <v>76</v>
          </cell>
          <cell r="BP32">
            <v>73</v>
          </cell>
          <cell r="BQ32">
            <v>76</v>
          </cell>
          <cell r="BR32">
            <v>2</v>
          </cell>
          <cell r="BS32">
            <v>8</v>
          </cell>
          <cell r="BT32">
            <v>344</v>
          </cell>
          <cell r="BU32">
            <v>352</v>
          </cell>
          <cell r="BV32">
            <v>125.93500769789944</v>
          </cell>
          <cell r="BW32">
            <v>0</v>
          </cell>
          <cell r="BX32">
            <v>0</v>
          </cell>
          <cell r="BY32">
            <v>0</v>
          </cell>
          <cell r="BZ32">
            <v>1</v>
          </cell>
          <cell r="CA32">
            <v>38.299999999999997</v>
          </cell>
          <cell r="CB32">
            <v>121</v>
          </cell>
          <cell r="CC32">
            <v>38.299999999999997</v>
          </cell>
          <cell r="CD32">
            <v>121</v>
          </cell>
          <cell r="CE32">
            <v>-2</v>
          </cell>
          <cell r="CF32">
            <v>3</v>
          </cell>
          <cell r="CG32">
            <v>230</v>
          </cell>
          <cell r="CH32">
            <v>233</v>
          </cell>
          <cell r="CI32">
            <v>90</v>
          </cell>
          <cell r="CJ32">
            <v>0</v>
          </cell>
          <cell r="CK32">
            <v>0</v>
          </cell>
          <cell r="CL32">
            <v>0</v>
          </cell>
          <cell r="CM32">
            <v>1</v>
          </cell>
          <cell r="CN32">
            <v>112</v>
          </cell>
          <cell r="CO32">
            <v>113</v>
          </cell>
          <cell r="CP32">
            <v>112</v>
          </cell>
          <cell r="CQ32">
            <v>113</v>
          </cell>
          <cell r="CR32">
            <v>-1</v>
          </cell>
          <cell r="CS32">
            <v>3</v>
          </cell>
          <cell r="CT32">
            <v>118</v>
          </cell>
          <cell r="CU32">
            <v>121</v>
          </cell>
          <cell r="CV32">
            <v>120.07197061984805</v>
          </cell>
          <cell r="CW32">
            <v>0</v>
          </cell>
          <cell r="CX32">
            <v>0</v>
          </cell>
          <cell r="CY32">
            <v>0</v>
          </cell>
          <cell r="CZ32">
            <v>0</v>
          </cell>
          <cell r="DA32">
            <v>30</v>
          </cell>
          <cell r="DB32">
            <v>38</v>
          </cell>
          <cell r="DC32">
            <v>30</v>
          </cell>
          <cell r="DD32">
            <v>38</v>
          </cell>
          <cell r="DE32">
            <v>-1</v>
          </cell>
          <cell r="DF32">
            <v>2</v>
          </cell>
          <cell r="DG32">
            <v>82</v>
          </cell>
          <cell r="DH32">
            <v>84</v>
          </cell>
          <cell r="DI32">
            <v>234.28571428571431</v>
          </cell>
          <cell r="DJ32">
            <v>0</v>
          </cell>
          <cell r="DK32">
            <v>0</v>
          </cell>
          <cell r="DL32">
            <v>0</v>
          </cell>
          <cell r="DM32">
            <v>0</v>
          </cell>
          <cell r="DN32">
            <v>14</v>
          </cell>
          <cell r="DO32">
            <v>36</v>
          </cell>
          <cell r="DP32">
            <v>14</v>
          </cell>
          <cell r="DQ32">
            <v>36</v>
          </cell>
          <cell r="DR32">
            <v>-3</v>
          </cell>
          <cell r="DS32">
            <v>4</v>
          </cell>
          <cell r="DT32">
            <v>47</v>
          </cell>
          <cell r="DU32">
            <v>51</v>
          </cell>
          <cell r="DV32">
            <v>0</v>
          </cell>
          <cell r="DW32">
            <v>0</v>
          </cell>
          <cell r="DX32">
            <v>0</v>
          </cell>
          <cell r="DY32">
            <v>0</v>
          </cell>
          <cell r="DZ32">
            <v>14</v>
          </cell>
          <cell r="EA32">
            <v>9</v>
          </cell>
          <cell r="EB32">
            <v>9</v>
          </cell>
          <cell r="EC32">
            <v>9</v>
          </cell>
          <cell r="ED32">
            <v>9</v>
          </cell>
          <cell r="EE32">
            <v>2</v>
          </cell>
          <cell r="EF32">
            <v>2</v>
          </cell>
          <cell r="EG32">
            <v>38</v>
          </cell>
          <cell r="EH32">
            <v>40</v>
          </cell>
          <cell r="EI32">
            <v>0</v>
          </cell>
          <cell r="EJ32">
            <v>0</v>
          </cell>
          <cell r="EK32">
            <v>0</v>
          </cell>
          <cell r="EL32">
            <v>0</v>
          </cell>
          <cell r="EM32">
            <v>0</v>
          </cell>
          <cell r="EN32">
            <v>10</v>
          </cell>
          <cell r="EO32">
            <v>0</v>
          </cell>
          <cell r="EP32">
            <v>10</v>
          </cell>
          <cell r="EQ32">
            <v>0</v>
          </cell>
          <cell r="ER32">
            <v>10</v>
          </cell>
          <cell r="ES32">
            <v>28</v>
          </cell>
          <cell r="ET32">
            <v>28</v>
          </cell>
          <cell r="EU32">
            <v>30</v>
          </cell>
          <cell r="EV32">
            <v>0</v>
          </cell>
          <cell r="EW32">
            <v>0</v>
          </cell>
          <cell r="EX32">
            <v>0</v>
          </cell>
          <cell r="GZ32">
            <v>0</v>
          </cell>
          <cell r="HA32">
            <v>0</v>
          </cell>
        </row>
        <row r="33">
          <cell r="B33" t="str">
            <v>21131KBA106</v>
          </cell>
          <cell r="C33">
            <v>0</v>
          </cell>
          <cell r="D33">
            <v>8.9463220675944335</v>
          </cell>
          <cell r="E33">
            <v>900941336</v>
          </cell>
          <cell r="F33" t="str">
            <v>21131KBA106L1</v>
          </cell>
          <cell r="G33">
            <v>123.75</v>
          </cell>
          <cell r="H33">
            <v>190</v>
          </cell>
          <cell r="I33">
            <v>190</v>
          </cell>
          <cell r="J33">
            <v>0</v>
          </cell>
          <cell r="K33">
            <v>0</v>
          </cell>
          <cell r="L33">
            <v>0</v>
          </cell>
          <cell r="M33">
            <v>48</v>
          </cell>
          <cell r="N33">
            <v>97.316025203827024</v>
          </cell>
          <cell r="O33">
            <v>164</v>
          </cell>
          <cell r="P33">
            <v>97.316025203827024</v>
          </cell>
          <cell r="Q33">
            <v>121</v>
          </cell>
          <cell r="R33">
            <v>2</v>
          </cell>
          <cell r="S33">
            <v>0</v>
          </cell>
          <cell r="T33">
            <v>67</v>
          </cell>
          <cell r="U33">
            <v>67</v>
          </cell>
          <cell r="V33">
            <v>25.882771859260636</v>
          </cell>
          <cell r="W33">
            <v>60</v>
          </cell>
          <cell r="X33">
            <v>60</v>
          </cell>
          <cell r="Y33">
            <v>60</v>
          </cell>
          <cell r="Z33">
            <v>17</v>
          </cell>
          <cell r="AA33">
            <v>77.657833980437417</v>
          </cell>
          <cell r="AB33">
            <v>112</v>
          </cell>
          <cell r="AC33">
            <v>77.657833980437417</v>
          </cell>
          <cell r="AD33">
            <v>95</v>
          </cell>
          <cell r="AE33">
            <v>8</v>
          </cell>
          <cell r="AF33">
            <v>0</v>
          </cell>
          <cell r="AG33">
            <v>24</v>
          </cell>
          <cell r="AH33">
            <v>24</v>
          </cell>
          <cell r="AI33">
            <v>7.8436030353475026</v>
          </cell>
          <cell r="AJ33">
            <v>360</v>
          </cell>
          <cell r="AK33">
            <v>360</v>
          </cell>
          <cell r="AL33">
            <v>360</v>
          </cell>
          <cell r="AM33">
            <v>187</v>
          </cell>
          <cell r="AN33">
            <v>91.7945485965177</v>
          </cell>
          <cell r="AO33">
            <v>232</v>
          </cell>
          <cell r="AP33">
            <v>91.7945485965177</v>
          </cell>
          <cell r="AQ33">
            <v>73</v>
          </cell>
          <cell r="AR33">
            <v>1</v>
          </cell>
          <cell r="AS33">
            <v>3</v>
          </cell>
          <cell r="AT33">
            <v>307</v>
          </cell>
          <cell r="AU33">
            <v>310</v>
          </cell>
          <cell r="AV33">
            <v>74.421661709980896</v>
          </cell>
          <cell r="AW33">
            <v>226</v>
          </cell>
          <cell r="AX33">
            <v>226</v>
          </cell>
          <cell r="AY33">
            <v>240</v>
          </cell>
          <cell r="AZ33">
            <v>9</v>
          </cell>
          <cell r="BA33">
            <v>173.42612931270665</v>
          </cell>
          <cell r="BB33">
            <v>325</v>
          </cell>
          <cell r="BC33">
            <v>173.42612931270665</v>
          </cell>
          <cell r="BD33">
            <v>316</v>
          </cell>
          <cell r="BE33">
            <v>-6</v>
          </cell>
          <cell r="BF33">
            <v>0</v>
          </cell>
          <cell r="BG33">
            <v>240</v>
          </cell>
          <cell r="BH33">
            <v>240</v>
          </cell>
          <cell r="BI33">
            <v>162.42102841798953</v>
          </cell>
          <cell r="BJ33">
            <v>0</v>
          </cell>
          <cell r="BK33">
            <v>0</v>
          </cell>
          <cell r="BL33">
            <v>0</v>
          </cell>
          <cell r="BM33">
            <v>2</v>
          </cell>
          <cell r="BN33">
            <v>57.552126110431914</v>
          </cell>
          <cell r="BO33">
            <v>48</v>
          </cell>
          <cell r="BP33">
            <v>57.552126110431914</v>
          </cell>
          <cell r="BQ33">
            <v>48</v>
          </cell>
          <cell r="BR33">
            <v>2</v>
          </cell>
          <cell r="BS33">
            <v>2</v>
          </cell>
          <cell r="BT33">
            <v>188</v>
          </cell>
          <cell r="BU33">
            <v>190</v>
          </cell>
          <cell r="BV33">
            <v>141.11795045862547</v>
          </cell>
          <cell r="BW33">
            <v>0</v>
          </cell>
          <cell r="BX33">
            <v>0</v>
          </cell>
          <cell r="BY33">
            <v>0</v>
          </cell>
          <cell r="BZ33">
            <v>1</v>
          </cell>
          <cell r="CA33">
            <v>26.967996223814655</v>
          </cell>
          <cell r="CB33">
            <v>87</v>
          </cell>
          <cell r="CC33">
            <v>26.967996223814655</v>
          </cell>
          <cell r="CD33">
            <v>87</v>
          </cell>
          <cell r="CE33">
            <v>-1</v>
          </cell>
          <cell r="CF33">
            <v>0</v>
          </cell>
          <cell r="CG33">
            <v>104</v>
          </cell>
          <cell r="CH33">
            <v>104</v>
          </cell>
          <cell r="CI33">
            <v>60.129035058844636</v>
          </cell>
          <cell r="CJ33">
            <v>0</v>
          </cell>
          <cell r="CK33">
            <v>0</v>
          </cell>
          <cell r="CL33">
            <v>0</v>
          </cell>
          <cell r="CM33">
            <v>1</v>
          </cell>
          <cell r="CN33">
            <v>76.396819200462659</v>
          </cell>
          <cell r="CO33">
            <v>76</v>
          </cell>
          <cell r="CP33">
            <v>76.396819200462659</v>
          </cell>
          <cell r="CQ33">
            <v>76</v>
          </cell>
          <cell r="CR33">
            <v>0</v>
          </cell>
          <cell r="CS33">
            <v>0</v>
          </cell>
          <cell r="CT33">
            <v>28</v>
          </cell>
          <cell r="CU33">
            <v>28</v>
          </cell>
          <cell r="CV33">
            <v>51.219512195121958</v>
          </cell>
          <cell r="CW33">
            <v>0</v>
          </cell>
          <cell r="CX33">
            <v>0</v>
          </cell>
          <cell r="CY33">
            <v>0</v>
          </cell>
          <cell r="CZ33">
            <v>0</v>
          </cell>
          <cell r="DA33">
            <v>16.399999999999999</v>
          </cell>
          <cell r="DB33">
            <v>18</v>
          </cell>
          <cell r="DC33">
            <v>16.399999999999999</v>
          </cell>
          <cell r="DD33">
            <v>18</v>
          </cell>
          <cell r="DE33">
            <v>1</v>
          </cell>
          <cell r="DF33">
            <v>0</v>
          </cell>
          <cell r="DG33">
            <v>9</v>
          </cell>
          <cell r="DH33">
            <v>9</v>
          </cell>
          <cell r="DI33">
            <v>38.571428571428569</v>
          </cell>
          <cell r="DJ33">
            <v>0</v>
          </cell>
          <cell r="DK33">
            <v>0</v>
          </cell>
          <cell r="DL33">
            <v>0</v>
          </cell>
          <cell r="DM33">
            <v>0</v>
          </cell>
          <cell r="DN33">
            <v>7</v>
          </cell>
          <cell r="DO33">
            <v>10</v>
          </cell>
          <cell r="DP33">
            <v>7</v>
          </cell>
          <cell r="DQ33">
            <v>10</v>
          </cell>
          <cell r="DR33">
            <v>-3</v>
          </cell>
          <cell r="DS33">
            <v>2</v>
          </cell>
          <cell r="DT33">
            <v>0</v>
          </cell>
          <cell r="DU33">
            <v>2</v>
          </cell>
          <cell r="DV33">
            <v>0</v>
          </cell>
          <cell r="DW33">
            <v>0</v>
          </cell>
          <cell r="DX33">
            <v>0</v>
          </cell>
          <cell r="DY33">
            <v>0</v>
          </cell>
          <cell r="DZ33">
            <v>14</v>
          </cell>
          <cell r="EA33">
            <v>0</v>
          </cell>
          <cell r="EB33">
            <v>1</v>
          </cell>
          <cell r="EC33">
            <v>0</v>
          </cell>
          <cell r="ED33">
            <v>1</v>
          </cell>
          <cell r="EE33">
            <v>1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</v>
          </cell>
          <cell r="EK33">
            <v>0</v>
          </cell>
          <cell r="EL33">
            <v>0</v>
          </cell>
          <cell r="EM33">
            <v>0</v>
          </cell>
          <cell r="EN33">
            <v>0</v>
          </cell>
          <cell r="EO33">
            <v>0</v>
          </cell>
          <cell r="EP33">
            <v>0</v>
          </cell>
          <cell r="EQ33">
            <v>0</v>
          </cell>
          <cell r="ER33">
            <v>0</v>
          </cell>
          <cell r="ES33">
            <v>0</v>
          </cell>
          <cell r="ET33">
            <v>0</v>
          </cell>
          <cell r="EU33">
            <v>0</v>
          </cell>
          <cell r="EV33">
            <v>0</v>
          </cell>
          <cell r="EW33">
            <v>0</v>
          </cell>
          <cell r="EX33">
            <v>0</v>
          </cell>
          <cell r="GZ33">
            <v>0</v>
          </cell>
          <cell r="HA33">
            <v>0</v>
          </cell>
        </row>
        <row r="34">
          <cell r="B34" t="str">
            <v>21131KBA206</v>
          </cell>
          <cell r="C34">
            <v>0</v>
          </cell>
          <cell r="D34">
            <v>8.9463220675944335</v>
          </cell>
          <cell r="E34">
            <v>900941344</v>
          </cell>
          <cell r="F34" t="str">
            <v>21131KBA206L1</v>
          </cell>
          <cell r="G34">
            <v>123.75</v>
          </cell>
          <cell r="H34">
            <v>148</v>
          </cell>
          <cell r="I34">
            <v>150</v>
          </cell>
          <cell r="J34">
            <v>0</v>
          </cell>
          <cell r="K34">
            <v>0</v>
          </cell>
          <cell r="L34">
            <v>0</v>
          </cell>
          <cell r="M34">
            <v>13</v>
          </cell>
          <cell r="N34">
            <v>43.683974796172969</v>
          </cell>
          <cell r="O34">
            <v>28</v>
          </cell>
          <cell r="P34">
            <v>43.683974796172969</v>
          </cell>
          <cell r="Q34">
            <v>20</v>
          </cell>
          <cell r="R34">
            <v>2</v>
          </cell>
          <cell r="S34">
            <v>2</v>
          </cell>
          <cell r="T34">
            <v>126</v>
          </cell>
          <cell r="U34">
            <v>128</v>
          </cell>
          <cell r="V34">
            <v>78.50414196477918</v>
          </cell>
          <cell r="W34">
            <v>0</v>
          </cell>
          <cell r="X34">
            <v>0</v>
          </cell>
          <cell r="Y34">
            <v>0</v>
          </cell>
          <cell r="Z34">
            <v>11</v>
          </cell>
          <cell r="AA34">
            <v>34.859652921720482</v>
          </cell>
          <cell r="AB34">
            <v>30</v>
          </cell>
          <cell r="AC34">
            <v>34.859652921720482</v>
          </cell>
          <cell r="AD34">
            <v>20</v>
          </cell>
          <cell r="AE34">
            <v>0</v>
          </cell>
          <cell r="AF34">
            <v>2</v>
          </cell>
          <cell r="AG34">
            <v>106</v>
          </cell>
          <cell r="AH34">
            <v>108</v>
          </cell>
          <cell r="AI34">
            <v>54.969359744518528</v>
          </cell>
          <cell r="AJ34">
            <v>120</v>
          </cell>
          <cell r="AK34">
            <v>120</v>
          </cell>
          <cell r="AL34">
            <v>0</v>
          </cell>
          <cell r="AM34">
            <v>13</v>
          </cell>
          <cell r="AN34">
            <v>41.205451403482307</v>
          </cell>
          <cell r="AO34">
            <v>86</v>
          </cell>
          <cell r="AP34">
            <v>41.205451403482307</v>
          </cell>
          <cell r="AQ34">
            <v>74</v>
          </cell>
          <cell r="AR34">
            <v>-1</v>
          </cell>
          <cell r="AS34">
            <v>2</v>
          </cell>
          <cell r="AT34">
            <v>33</v>
          </cell>
          <cell r="AU34">
            <v>35</v>
          </cell>
          <cell r="AV34">
            <v>12.716947481186645</v>
          </cell>
          <cell r="AW34">
            <v>192</v>
          </cell>
          <cell r="AX34">
            <v>192</v>
          </cell>
          <cell r="AY34">
            <v>200</v>
          </cell>
          <cell r="AZ34">
            <v>12</v>
          </cell>
          <cell r="BA34">
            <v>77.848870687293356</v>
          </cell>
          <cell r="BB34">
            <v>56</v>
          </cell>
          <cell r="BC34">
            <v>77.848870687293356</v>
          </cell>
          <cell r="BD34">
            <v>44</v>
          </cell>
          <cell r="BE34">
            <v>1</v>
          </cell>
          <cell r="BF34">
            <v>2</v>
          </cell>
          <cell r="BG34">
            <v>188</v>
          </cell>
          <cell r="BH34">
            <v>190</v>
          </cell>
          <cell r="BI34">
            <v>296.90829055407738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15.447873889568083</v>
          </cell>
          <cell r="BO34">
            <v>28</v>
          </cell>
          <cell r="BP34">
            <v>15.447873889568083</v>
          </cell>
          <cell r="BQ34">
            <v>28</v>
          </cell>
          <cell r="BR34">
            <v>0</v>
          </cell>
          <cell r="BS34">
            <v>6</v>
          </cell>
          <cell r="BT34">
            <v>156</v>
          </cell>
          <cell r="BU34">
            <v>162</v>
          </cell>
          <cell r="BV34">
            <v>115.91296276751892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11.33200377618534</v>
          </cell>
          <cell r="CB34">
            <v>34</v>
          </cell>
          <cell r="CC34">
            <v>11.33200377618534</v>
          </cell>
          <cell r="CD34">
            <v>34</v>
          </cell>
          <cell r="CE34">
            <v>-1</v>
          </cell>
          <cell r="CF34">
            <v>3</v>
          </cell>
          <cell r="CG34">
            <v>126</v>
          </cell>
          <cell r="CH34">
            <v>129</v>
          </cell>
          <cell r="CI34">
            <v>89.844292465439068</v>
          </cell>
          <cell r="CJ34">
            <v>0</v>
          </cell>
          <cell r="CK34">
            <v>0</v>
          </cell>
          <cell r="CL34">
            <v>0</v>
          </cell>
          <cell r="CM34">
            <v>0</v>
          </cell>
          <cell r="CN34">
            <v>35.603180799537341</v>
          </cell>
          <cell r="CO34">
            <v>37</v>
          </cell>
          <cell r="CP34">
            <v>35.603180799537341</v>
          </cell>
          <cell r="CQ34">
            <v>37</v>
          </cell>
          <cell r="CR34">
            <v>-1</v>
          </cell>
          <cell r="CS34">
            <v>3</v>
          </cell>
          <cell r="CT34">
            <v>90</v>
          </cell>
          <cell r="CU34">
            <v>93</v>
          </cell>
          <cell r="CV34">
            <v>89.917915851506137</v>
          </cell>
          <cell r="CW34">
            <v>0</v>
          </cell>
          <cell r="CX34">
            <v>0</v>
          </cell>
          <cell r="CY34">
            <v>0</v>
          </cell>
          <cell r="CZ34">
            <v>0</v>
          </cell>
          <cell r="DA34">
            <v>13.6</v>
          </cell>
          <cell r="DB34">
            <v>20</v>
          </cell>
          <cell r="DC34">
            <v>13.6</v>
          </cell>
          <cell r="DD34">
            <v>20</v>
          </cell>
          <cell r="DE34">
            <v>-2</v>
          </cell>
          <cell r="DF34">
            <v>2</v>
          </cell>
          <cell r="DG34">
            <v>73</v>
          </cell>
          <cell r="DH34">
            <v>75</v>
          </cell>
          <cell r="DI34">
            <v>250.28571428571428</v>
          </cell>
          <cell r="DJ34">
            <v>0</v>
          </cell>
          <cell r="DK34">
            <v>0</v>
          </cell>
          <cell r="DL34">
            <v>0</v>
          </cell>
          <cell r="DM34">
            <v>0</v>
          </cell>
          <cell r="DN34">
            <v>7</v>
          </cell>
          <cell r="DO34">
            <v>26</v>
          </cell>
          <cell r="DP34">
            <v>7</v>
          </cell>
          <cell r="DQ34">
            <v>26</v>
          </cell>
          <cell r="DR34">
            <v>0</v>
          </cell>
          <cell r="DS34">
            <v>2</v>
          </cell>
          <cell r="DT34">
            <v>47</v>
          </cell>
          <cell r="DU34">
            <v>49</v>
          </cell>
          <cell r="DV34">
            <v>0</v>
          </cell>
          <cell r="DW34">
            <v>0</v>
          </cell>
          <cell r="DX34">
            <v>0</v>
          </cell>
          <cell r="DY34">
            <v>0</v>
          </cell>
          <cell r="DZ34">
            <v>0</v>
          </cell>
          <cell r="EA34">
            <v>9</v>
          </cell>
          <cell r="EB34">
            <v>8</v>
          </cell>
          <cell r="EC34">
            <v>9</v>
          </cell>
          <cell r="ED34">
            <v>8</v>
          </cell>
          <cell r="EE34">
            <v>1</v>
          </cell>
          <cell r="EF34">
            <v>2</v>
          </cell>
          <cell r="EG34">
            <v>38</v>
          </cell>
          <cell r="EH34">
            <v>40</v>
          </cell>
          <cell r="EI34">
            <v>0</v>
          </cell>
          <cell r="EJ34">
            <v>0</v>
          </cell>
          <cell r="EK34">
            <v>0</v>
          </cell>
          <cell r="EL34">
            <v>0</v>
          </cell>
          <cell r="EM34">
            <v>0</v>
          </cell>
          <cell r="EN34">
            <v>10</v>
          </cell>
          <cell r="EO34">
            <v>0</v>
          </cell>
          <cell r="EP34">
            <v>10</v>
          </cell>
          <cell r="EQ34">
            <v>0</v>
          </cell>
          <cell r="ER34">
            <v>10</v>
          </cell>
          <cell r="ES34">
            <v>28</v>
          </cell>
          <cell r="ET34">
            <v>28</v>
          </cell>
          <cell r="EU34">
            <v>30</v>
          </cell>
          <cell r="EV34">
            <v>0</v>
          </cell>
          <cell r="EW34">
            <v>0</v>
          </cell>
          <cell r="EX34">
            <v>0</v>
          </cell>
          <cell r="GZ34">
            <v>0</v>
          </cell>
          <cell r="HA34">
            <v>0</v>
          </cell>
        </row>
        <row r="35">
          <cell r="B35" t="str">
            <v>LTA13</v>
          </cell>
          <cell r="C35" t="str">
            <v>LINHA 1LTA13</v>
          </cell>
          <cell r="D35">
            <v>23.326133909287257</v>
          </cell>
          <cell r="E35">
            <v>0</v>
          </cell>
          <cell r="F35" t="str">
            <v>ANGELINA LOW</v>
          </cell>
          <cell r="G35">
            <v>297</v>
          </cell>
          <cell r="H35">
            <v>265</v>
          </cell>
          <cell r="I35">
            <v>278</v>
          </cell>
          <cell r="J35">
            <v>0</v>
          </cell>
          <cell r="K35">
            <v>0</v>
          </cell>
          <cell r="L35">
            <v>0</v>
          </cell>
          <cell r="M35">
            <v>17</v>
          </cell>
          <cell r="N35">
            <v>97</v>
          </cell>
          <cell r="O35">
            <v>98</v>
          </cell>
          <cell r="P35">
            <v>97</v>
          </cell>
          <cell r="Q35">
            <v>96</v>
          </cell>
          <cell r="R35">
            <v>-1</v>
          </cell>
          <cell r="S35">
            <v>6</v>
          </cell>
          <cell r="T35">
            <v>177</v>
          </cell>
          <cell r="U35">
            <v>183</v>
          </cell>
          <cell r="V35">
            <v>40.499929304032911</v>
          </cell>
          <cell r="W35">
            <v>120</v>
          </cell>
          <cell r="X35">
            <v>120</v>
          </cell>
          <cell r="Y35">
            <v>181</v>
          </cell>
          <cell r="Z35">
            <v>12</v>
          </cell>
          <cell r="AA35">
            <v>133.01398952172636</v>
          </cell>
          <cell r="AB35">
            <v>37</v>
          </cell>
          <cell r="AC35">
            <v>133.01398952172636</v>
          </cell>
          <cell r="AD35">
            <v>25</v>
          </cell>
          <cell r="AE35">
            <v>11</v>
          </cell>
          <cell r="AF35">
            <v>6</v>
          </cell>
          <cell r="AG35">
            <v>322</v>
          </cell>
          <cell r="AH35">
            <v>328</v>
          </cell>
          <cell r="AI35">
            <v>23.333333333333332</v>
          </cell>
          <cell r="AJ35">
            <v>120</v>
          </cell>
          <cell r="AK35">
            <v>120</v>
          </cell>
          <cell r="AL35">
            <v>120</v>
          </cell>
          <cell r="AM35">
            <v>9</v>
          </cell>
          <cell r="AN35">
            <v>414</v>
          </cell>
          <cell r="AO35">
            <v>48</v>
          </cell>
          <cell r="AP35">
            <v>414</v>
          </cell>
          <cell r="AQ35">
            <v>39</v>
          </cell>
          <cell r="AR35">
            <v>209</v>
          </cell>
          <cell r="AS35">
            <v>10</v>
          </cell>
          <cell r="AT35">
            <v>190</v>
          </cell>
          <cell r="AU35">
            <v>200</v>
          </cell>
          <cell r="AV35">
            <v>15.659340659340661</v>
          </cell>
          <cell r="AW35">
            <v>200</v>
          </cell>
          <cell r="AX35">
            <v>200</v>
          </cell>
          <cell r="AY35">
            <v>0</v>
          </cell>
          <cell r="AZ35">
            <v>7</v>
          </cell>
          <cell r="BA35">
            <v>364</v>
          </cell>
          <cell r="BB35">
            <v>50</v>
          </cell>
          <cell r="BC35">
            <v>364</v>
          </cell>
          <cell r="BD35">
            <v>43</v>
          </cell>
          <cell r="BE35">
            <v>-3</v>
          </cell>
          <cell r="BF35">
            <v>7</v>
          </cell>
          <cell r="BG35">
            <v>153</v>
          </cell>
          <cell r="BH35">
            <v>160</v>
          </cell>
          <cell r="BI35">
            <v>40.476190476190474</v>
          </cell>
          <cell r="BJ35">
            <v>0</v>
          </cell>
          <cell r="BK35">
            <v>0</v>
          </cell>
          <cell r="BL35">
            <v>0</v>
          </cell>
          <cell r="BM35">
            <v>11</v>
          </cell>
          <cell r="BN35">
            <v>131</v>
          </cell>
          <cell r="BO35">
            <v>59</v>
          </cell>
          <cell r="BP35">
            <v>131</v>
          </cell>
          <cell r="BQ35">
            <v>59</v>
          </cell>
          <cell r="BR35">
            <v>5</v>
          </cell>
          <cell r="BS35">
            <v>8</v>
          </cell>
          <cell r="BT35">
            <v>88</v>
          </cell>
          <cell r="BU35">
            <v>96</v>
          </cell>
          <cell r="BV35">
            <v>63.221107760960791</v>
          </cell>
          <cell r="BW35">
            <v>480</v>
          </cell>
          <cell r="BX35">
            <v>480</v>
          </cell>
          <cell r="BY35">
            <v>349</v>
          </cell>
          <cell r="BZ35">
            <v>230</v>
          </cell>
          <cell r="CA35">
            <v>63</v>
          </cell>
          <cell r="CB35">
            <v>26</v>
          </cell>
          <cell r="CC35">
            <v>63</v>
          </cell>
          <cell r="CD35">
            <v>26</v>
          </cell>
          <cell r="CE35">
            <v>9</v>
          </cell>
          <cell r="CF35">
            <v>6</v>
          </cell>
          <cell r="CG35">
            <v>404</v>
          </cell>
          <cell r="CH35">
            <v>410</v>
          </cell>
          <cell r="CI35">
            <v>112.10526315789474</v>
          </cell>
          <cell r="CJ35">
            <v>360</v>
          </cell>
          <cell r="CK35">
            <v>360</v>
          </cell>
          <cell r="CL35">
            <v>363</v>
          </cell>
          <cell r="CM35">
            <v>8</v>
          </cell>
          <cell r="CN35">
            <v>109</v>
          </cell>
          <cell r="CO35">
            <v>146</v>
          </cell>
          <cell r="CP35">
            <v>109</v>
          </cell>
          <cell r="CQ35">
            <v>146</v>
          </cell>
          <cell r="CR35">
            <v>-71</v>
          </cell>
          <cell r="CS35">
            <v>5</v>
          </cell>
          <cell r="CT35">
            <v>693</v>
          </cell>
          <cell r="CU35">
            <v>698</v>
          </cell>
          <cell r="CV35">
            <v>228.81605054366591</v>
          </cell>
          <cell r="CW35">
            <v>0</v>
          </cell>
          <cell r="CX35">
            <v>0</v>
          </cell>
          <cell r="CY35">
            <v>0</v>
          </cell>
          <cell r="CZ35">
            <v>0</v>
          </cell>
          <cell r="DA35">
            <v>25.49372392648365</v>
          </cell>
          <cell r="DB35">
            <v>630</v>
          </cell>
          <cell r="DC35">
            <v>25.49372392648365</v>
          </cell>
          <cell r="DD35">
            <v>630</v>
          </cell>
          <cell r="DE35">
            <v>4</v>
          </cell>
          <cell r="DF35">
            <v>2</v>
          </cell>
          <cell r="DG35">
            <v>62</v>
          </cell>
          <cell r="DH35">
            <v>64</v>
          </cell>
          <cell r="DI35">
            <v>26.571428571428569</v>
          </cell>
          <cell r="DJ35">
            <v>836</v>
          </cell>
          <cell r="DK35">
            <v>836</v>
          </cell>
          <cell r="DL35">
            <v>240</v>
          </cell>
          <cell r="DM35">
            <v>0</v>
          </cell>
          <cell r="DN35">
            <v>70</v>
          </cell>
          <cell r="DO35">
            <v>62</v>
          </cell>
          <cell r="DP35">
            <v>70</v>
          </cell>
          <cell r="DQ35">
            <v>62</v>
          </cell>
          <cell r="DR35">
            <v>1</v>
          </cell>
          <cell r="DS35">
            <v>3</v>
          </cell>
          <cell r="DT35">
            <v>238</v>
          </cell>
          <cell r="DU35">
            <v>241</v>
          </cell>
          <cell r="DV35">
            <v>123.8150289017341</v>
          </cell>
          <cell r="DW35">
            <v>1360</v>
          </cell>
          <cell r="DX35">
            <v>1360</v>
          </cell>
          <cell r="DY35">
            <v>760</v>
          </cell>
          <cell r="DZ35">
            <v>351</v>
          </cell>
          <cell r="EA35">
            <v>82</v>
          </cell>
          <cell r="EB35">
            <v>117</v>
          </cell>
          <cell r="EC35">
            <v>82</v>
          </cell>
          <cell r="ED35">
            <v>117</v>
          </cell>
          <cell r="EE35">
            <v>-53</v>
          </cell>
          <cell r="EF35">
            <v>68</v>
          </cell>
          <cell r="EG35">
            <v>869</v>
          </cell>
          <cell r="EH35">
            <v>937</v>
          </cell>
          <cell r="EI35">
            <v>572.96703296703299</v>
          </cell>
          <cell r="EJ35">
            <v>0</v>
          </cell>
          <cell r="EK35">
            <v>0</v>
          </cell>
          <cell r="EL35">
            <v>0</v>
          </cell>
          <cell r="EM35">
            <v>0</v>
          </cell>
          <cell r="EN35">
            <v>51</v>
          </cell>
          <cell r="EO35">
            <v>0</v>
          </cell>
          <cell r="EP35">
            <v>51</v>
          </cell>
          <cell r="EQ35">
            <v>0</v>
          </cell>
          <cell r="ER35">
            <v>51</v>
          </cell>
          <cell r="ES35">
            <v>818</v>
          </cell>
          <cell r="ET35">
            <v>818</v>
          </cell>
          <cell r="EU35">
            <v>886</v>
          </cell>
          <cell r="EV35">
            <v>613.5</v>
          </cell>
          <cell r="EW35">
            <v>0</v>
          </cell>
          <cell r="EX35">
            <v>0</v>
          </cell>
          <cell r="GZ35">
            <v>0</v>
          </cell>
          <cell r="HA35">
            <v>0</v>
          </cell>
        </row>
        <row r="36">
          <cell r="B36" t="str">
            <v>21131TBA106</v>
          </cell>
          <cell r="C36">
            <v>0</v>
          </cell>
          <cell r="D36">
            <v>23.326133909287257</v>
          </cell>
          <cell r="E36">
            <v>900940227</v>
          </cell>
          <cell r="F36" t="str">
            <v>21131TBA106L1</v>
          </cell>
          <cell r="G36">
            <v>227.11764705882351</v>
          </cell>
          <cell r="H36">
            <v>72</v>
          </cell>
          <cell r="I36">
            <v>75</v>
          </cell>
          <cell r="J36">
            <v>0</v>
          </cell>
          <cell r="K36">
            <v>0</v>
          </cell>
          <cell r="L36">
            <v>0</v>
          </cell>
          <cell r="M36">
            <v>11</v>
          </cell>
          <cell r="N36">
            <v>62.413039399624758</v>
          </cell>
          <cell r="O36">
            <v>67</v>
          </cell>
          <cell r="P36">
            <v>62.413039399624758</v>
          </cell>
          <cell r="Q36">
            <v>66</v>
          </cell>
          <cell r="R36">
            <v>-1</v>
          </cell>
          <cell r="S36">
            <v>3</v>
          </cell>
          <cell r="T36">
            <v>7</v>
          </cell>
          <cell r="U36">
            <v>10</v>
          </cell>
          <cell r="V36">
            <v>2.4536825651663845</v>
          </cell>
          <cell r="W36">
            <v>120</v>
          </cell>
          <cell r="X36">
            <v>120</v>
          </cell>
          <cell r="Y36">
            <v>0</v>
          </cell>
          <cell r="Z36">
            <v>12</v>
          </cell>
          <cell r="AA36">
            <v>85.585642976502911</v>
          </cell>
          <cell r="AB36">
            <v>17</v>
          </cell>
          <cell r="AC36">
            <v>85.585642976502911</v>
          </cell>
          <cell r="AD36">
            <v>5</v>
          </cell>
          <cell r="AE36">
            <v>0</v>
          </cell>
          <cell r="AF36">
            <v>3</v>
          </cell>
          <cell r="AG36">
            <v>2</v>
          </cell>
          <cell r="AH36">
            <v>5</v>
          </cell>
          <cell r="AI36">
            <v>0.49027047661097095</v>
          </cell>
          <cell r="AJ36">
            <v>120</v>
          </cell>
          <cell r="AK36">
            <v>120</v>
          </cell>
          <cell r="AL36">
            <v>120</v>
          </cell>
          <cell r="AM36">
            <v>3</v>
          </cell>
          <cell r="AN36">
            <v>122.38142589118195</v>
          </cell>
          <cell r="AO36">
            <v>28</v>
          </cell>
          <cell r="AP36">
            <v>122.38142589118195</v>
          </cell>
          <cell r="AQ36">
            <v>25</v>
          </cell>
          <cell r="AR36">
            <v>10</v>
          </cell>
          <cell r="AS36">
            <v>7</v>
          </cell>
          <cell r="AT36">
            <v>83</v>
          </cell>
          <cell r="AU36">
            <v>90</v>
          </cell>
          <cell r="AV36">
            <v>12.821189058850127</v>
          </cell>
          <cell r="AW36">
            <v>120</v>
          </cell>
          <cell r="AX36">
            <v>120</v>
          </cell>
          <cell r="AY36">
            <v>0</v>
          </cell>
          <cell r="AZ36">
            <v>2</v>
          </cell>
          <cell r="BA36">
            <v>194.20975609756096</v>
          </cell>
          <cell r="BB36">
            <v>31</v>
          </cell>
          <cell r="BC36">
            <v>194.20975609756096</v>
          </cell>
          <cell r="BD36">
            <v>29</v>
          </cell>
          <cell r="BE36">
            <v>-1</v>
          </cell>
          <cell r="BF36">
            <v>4</v>
          </cell>
          <cell r="BG36">
            <v>58</v>
          </cell>
          <cell r="BH36">
            <v>62</v>
          </cell>
          <cell r="BI36">
            <v>33.298745898496307</v>
          </cell>
          <cell r="BJ36">
            <v>0</v>
          </cell>
          <cell r="BK36">
            <v>0</v>
          </cell>
          <cell r="BL36">
            <v>0</v>
          </cell>
          <cell r="BM36">
            <v>10</v>
          </cell>
          <cell r="BN36">
            <v>54.497654199475079</v>
          </cell>
          <cell r="BO36">
            <v>41</v>
          </cell>
          <cell r="BP36">
            <v>54.497654199475079</v>
          </cell>
          <cell r="BQ36">
            <v>41</v>
          </cell>
          <cell r="BR36">
            <v>3</v>
          </cell>
          <cell r="BS36">
            <v>7</v>
          </cell>
          <cell r="BT36">
            <v>11</v>
          </cell>
          <cell r="BU36">
            <v>18</v>
          </cell>
          <cell r="BV36">
            <v>10.360543175953937</v>
          </cell>
          <cell r="BW36">
            <v>480</v>
          </cell>
          <cell r="BX36">
            <v>480</v>
          </cell>
          <cell r="BY36">
            <v>349</v>
          </cell>
          <cell r="BZ36">
            <v>230</v>
          </cell>
          <cell r="CA36">
            <v>31.851611869723762</v>
          </cell>
          <cell r="CB36">
            <v>0</v>
          </cell>
          <cell r="CC36">
            <v>31.851611869723762</v>
          </cell>
          <cell r="CD36">
            <v>0</v>
          </cell>
          <cell r="CE36">
            <v>9</v>
          </cell>
          <cell r="CF36">
            <v>5</v>
          </cell>
          <cell r="CG36">
            <v>353</v>
          </cell>
          <cell r="CH36">
            <v>358</v>
          </cell>
          <cell r="CI36">
            <v>127.64003514998468</v>
          </cell>
          <cell r="CJ36">
            <v>360</v>
          </cell>
          <cell r="CK36">
            <v>360</v>
          </cell>
          <cell r="CL36">
            <v>363</v>
          </cell>
          <cell r="CM36">
            <v>2</v>
          </cell>
          <cell r="CN36">
            <v>74.780769230769224</v>
          </cell>
          <cell r="CO36">
            <v>109</v>
          </cell>
          <cell r="CP36">
            <v>74.780769230769224</v>
          </cell>
          <cell r="CQ36">
            <v>109</v>
          </cell>
          <cell r="CR36">
            <v>-46</v>
          </cell>
          <cell r="CS36">
            <v>4</v>
          </cell>
          <cell r="CT36">
            <v>654</v>
          </cell>
          <cell r="CU36">
            <v>658</v>
          </cell>
          <cell r="CV36">
            <v>347.80360319304532</v>
          </cell>
          <cell r="CW36">
            <v>0</v>
          </cell>
          <cell r="CX36">
            <v>0</v>
          </cell>
          <cell r="CY36">
            <v>0</v>
          </cell>
          <cell r="CZ36">
            <v>0</v>
          </cell>
          <cell r="DA36">
            <v>13.621548159566007</v>
          </cell>
          <cell r="DB36">
            <v>624</v>
          </cell>
          <cell r="DC36">
            <v>13.621548159566007</v>
          </cell>
          <cell r="DD36">
            <v>624</v>
          </cell>
          <cell r="DE36">
            <v>3</v>
          </cell>
          <cell r="DF36">
            <v>2</v>
          </cell>
          <cell r="DG36">
            <v>29</v>
          </cell>
          <cell r="DH36">
            <v>31</v>
          </cell>
          <cell r="DI36">
            <v>26.36363636363636</v>
          </cell>
          <cell r="DJ36">
            <v>516</v>
          </cell>
          <cell r="DK36">
            <v>516</v>
          </cell>
          <cell r="DL36">
            <v>0</v>
          </cell>
          <cell r="DM36">
            <v>0</v>
          </cell>
          <cell r="DN36">
            <v>33</v>
          </cell>
          <cell r="DO36">
            <v>29</v>
          </cell>
          <cell r="DP36">
            <v>33</v>
          </cell>
          <cell r="DQ36">
            <v>29</v>
          </cell>
          <cell r="DR36">
            <v>-1</v>
          </cell>
          <cell r="DS36">
            <v>3</v>
          </cell>
          <cell r="DT36">
            <v>0</v>
          </cell>
          <cell r="DU36">
            <v>3</v>
          </cell>
          <cell r="DV36">
            <v>0</v>
          </cell>
          <cell r="DW36">
            <v>560</v>
          </cell>
          <cell r="DX36">
            <v>560</v>
          </cell>
          <cell r="DY36">
            <v>560</v>
          </cell>
          <cell r="DZ36">
            <v>337</v>
          </cell>
          <cell r="EA36">
            <v>44.617647058823529</v>
          </cell>
          <cell r="EB36">
            <v>38</v>
          </cell>
          <cell r="EC36">
            <v>44.617647058823529</v>
          </cell>
          <cell r="ED36">
            <v>38</v>
          </cell>
          <cell r="EE36">
            <v>7</v>
          </cell>
          <cell r="EF36">
            <v>6</v>
          </cell>
          <cell r="EG36">
            <v>512</v>
          </cell>
          <cell r="EH36">
            <v>518</v>
          </cell>
          <cell r="EI36">
            <v>445.21739130434787</v>
          </cell>
          <cell r="EJ36">
            <v>0</v>
          </cell>
          <cell r="EK36">
            <v>0</v>
          </cell>
          <cell r="EL36">
            <v>0</v>
          </cell>
          <cell r="EM36">
            <v>0</v>
          </cell>
          <cell r="EN36">
            <v>39</v>
          </cell>
          <cell r="EO36">
            <v>0</v>
          </cell>
          <cell r="EP36">
            <v>39</v>
          </cell>
          <cell r="EQ36">
            <v>0</v>
          </cell>
          <cell r="ER36">
            <v>39</v>
          </cell>
          <cell r="ES36">
            <v>473</v>
          </cell>
          <cell r="ET36">
            <v>473</v>
          </cell>
          <cell r="EU36">
            <v>479</v>
          </cell>
          <cell r="EV36">
            <v>473</v>
          </cell>
          <cell r="EW36">
            <v>0</v>
          </cell>
          <cell r="EX36">
            <v>0</v>
          </cell>
          <cell r="GZ36">
            <v>0</v>
          </cell>
          <cell r="HA36">
            <v>0</v>
          </cell>
        </row>
        <row r="37">
          <cell r="B37" t="str">
            <v>21131TBA206</v>
          </cell>
          <cell r="C37">
            <v>0</v>
          </cell>
          <cell r="D37">
            <v>23.326133909287257</v>
          </cell>
          <cell r="E37">
            <v>900940228</v>
          </cell>
          <cell r="F37" t="str">
            <v>21131TBA206L1</v>
          </cell>
          <cell r="G37">
            <v>69.882352941176492</v>
          </cell>
          <cell r="H37">
            <v>193</v>
          </cell>
          <cell r="I37">
            <v>203</v>
          </cell>
          <cell r="J37">
            <v>0</v>
          </cell>
          <cell r="K37">
            <v>0</v>
          </cell>
          <cell r="L37">
            <v>0</v>
          </cell>
          <cell r="M37">
            <v>6</v>
          </cell>
          <cell r="N37">
            <v>34.586960600375242</v>
          </cell>
          <cell r="O37">
            <v>31</v>
          </cell>
          <cell r="P37">
            <v>34.586960600375242</v>
          </cell>
          <cell r="Q37">
            <v>30</v>
          </cell>
          <cell r="R37">
            <v>0</v>
          </cell>
          <cell r="S37">
            <v>3</v>
          </cell>
          <cell r="T37">
            <v>170</v>
          </cell>
          <cell r="U37">
            <v>173</v>
          </cell>
          <cell r="V37">
            <v>87.958989731536718</v>
          </cell>
          <cell r="W37">
            <v>0</v>
          </cell>
          <cell r="X37">
            <v>0</v>
          </cell>
          <cell r="Y37">
            <v>181</v>
          </cell>
          <cell r="Z37">
            <v>0</v>
          </cell>
          <cell r="AA37">
            <v>47.428346545223448</v>
          </cell>
          <cell r="AB37">
            <v>20</v>
          </cell>
          <cell r="AC37">
            <v>47.428346545223448</v>
          </cell>
          <cell r="AD37">
            <v>20</v>
          </cell>
          <cell r="AE37">
            <v>11</v>
          </cell>
          <cell r="AF37">
            <v>3</v>
          </cell>
          <cell r="AG37">
            <v>320</v>
          </cell>
          <cell r="AH37">
            <v>323</v>
          </cell>
          <cell r="AI37">
            <v>35.014674325014191</v>
          </cell>
          <cell r="AJ37">
            <v>0</v>
          </cell>
          <cell r="AK37">
            <v>0</v>
          </cell>
          <cell r="AL37">
            <v>0</v>
          </cell>
          <cell r="AM37">
            <v>6</v>
          </cell>
          <cell r="AN37">
            <v>291.61857410881805</v>
          </cell>
          <cell r="AO37">
            <v>20</v>
          </cell>
          <cell r="AP37">
            <v>291.61857410881805</v>
          </cell>
          <cell r="AQ37">
            <v>14</v>
          </cell>
          <cell r="AR37">
            <v>199</v>
          </cell>
          <cell r="AS37">
            <v>3</v>
          </cell>
          <cell r="AT37">
            <v>107</v>
          </cell>
          <cell r="AU37">
            <v>110</v>
          </cell>
          <cell r="AV37">
            <v>18.905679891975751</v>
          </cell>
          <cell r="AW37">
            <v>80</v>
          </cell>
          <cell r="AX37">
            <v>80</v>
          </cell>
          <cell r="AY37">
            <v>0</v>
          </cell>
          <cell r="AZ37">
            <v>5</v>
          </cell>
          <cell r="BA37">
            <v>169.79024390243904</v>
          </cell>
          <cell r="BB37">
            <v>19</v>
          </cell>
          <cell r="BC37">
            <v>169.79024390243904</v>
          </cell>
          <cell r="BD37">
            <v>14</v>
          </cell>
          <cell r="BE37">
            <v>-2</v>
          </cell>
          <cell r="BF37">
            <v>3</v>
          </cell>
          <cell r="BG37">
            <v>95</v>
          </cell>
          <cell r="BH37">
            <v>98</v>
          </cell>
          <cell r="BI37">
            <v>47.815677127923692</v>
          </cell>
          <cell r="BJ37">
            <v>0</v>
          </cell>
          <cell r="BK37">
            <v>0</v>
          </cell>
          <cell r="BL37">
            <v>0</v>
          </cell>
          <cell r="BM37">
            <v>1</v>
          </cell>
          <cell r="BN37">
            <v>76.502345800524921</v>
          </cell>
          <cell r="BO37">
            <v>18</v>
          </cell>
          <cell r="BP37">
            <v>76.502345800524921</v>
          </cell>
          <cell r="BQ37">
            <v>18</v>
          </cell>
          <cell r="BR37">
            <v>2</v>
          </cell>
          <cell r="BS37">
            <v>1</v>
          </cell>
          <cell r="BT37">
            <v>77</v>
          </cell>
          <cell r="BU37">
            <v>78</v>
          </cell>
          <cell r="BV37">
            <v>144.37402863500378</v>
          </cell>
          <cell r="BW37">
            <v>0</v>
          </cell>
          <cell r="BX37">
            <v>0</v>
          </cell>
          <cell r="BY37">
            <v>0</v>
          </cell>
          <cell r="BZ37">
            <v>0</v>
          </cell>
          <cell r="CA37">
            <v>31.148388130276238</v>
          </cell>
          <cell r="CB37">
            <v>26</v>
          </cell>
          <cell r="CC37">
            <v>31.148388130276238</v>
          </cell>
          <cell r="CD37">
            <v>26</v>
          </cell>
          <cell r="CE37">
            <v>0</v>
          </cell>
          <cell r="CF37">
            <v>1</v>
          </cell>
          <cell r="CG37">
            <v>51</v>
          </cell>
          <cell r="CH37">
            <v>52</v>
          </cell>
          <cell r="CI37">
            <v>65.708622398414263</v>
          </cell>
          <cell r="CJ37">
            <v>0</v>
          </cell>
          <cell r="CK37">
            <v>0</v>
          </cell>
          <cell r="CL37">
            <v>0</v>
          </cell>
          <cell r="CM37">
            <v>6</v>
          </cell>
          <cell r="CN37">
            <v>34.219230769230769</v>
          </cell>
          <cell r="CO37">
            <v>37</v>
          </cell>
          <cell r="CP37">
            <v>34.219230769230769</v>
          </cell>
          <cell r="CQ37">
            <v>37</v>
          </cell>
          <cell r="CR37">
            <v>-25</v>
          </cell>
          <cell r="CS37">
            <v>1</v>
          </cell>
          <cell r="CT37">
            <v>39</v>
          </cell>
          <cell r="CU37">
            <v>40</v>
          </cell>
          <cell r="CV37">
            <v>98.549753892648582</v>
          </cell>
          <cell r="CW37">
            <v>0</v>
          </cell>
          <cell r="CX37">
            <v>0</v>
          </cell>
          <cell r="CY37">
            <v>0</v>
          </cell>
          <cell r="CZ37">
            <v>0</v>
          </cell>
          <cell r="DA37">
            <v>11.872175766917643</v>
          </cell>
          <cell r="DB37">
            <v>6</v>
          </cell>
          <cell r="DC37">
            <v>11.872175766917643</v>
          </cell>
          <cell r="DD37">
            <v>6</v>
          </cell>
          <cell r="DE37">
            <v>1</v>
          </cell>
          <cell r="DF37">
            <v>0</v>
          </cell>
          <cell r="DG37">
            <v>33</v>
          </cell>
          <cell r="DH37">
            <v>33</v>
          </cell>
          <cell r="DI37">
            <v>26.756756756756754</v>
          </cell>
          <cell r="DJ37">
            <v>320</v>
          </cell>
          <cell r="DK37">
            <v>320</v>
          </cell>
          <cell r="DL37">
            <v>240</v>
          </cell>
          <cell r="DM37">
            <v>0</v>
          </cell>
          <cell r="DN37">
            <v>37</v>
          </cell>
          <cell r="DO37">
            <v>33</v>
          </cell>
          <cell r="DP37">
            <v>37</v>
          </cell>
          <cell r="DQ37">
            <v>33</v>
          </cell>
          <cell r="DR37">
            <v>2</v>
          </cell>
          <cell r="DS37">
            <v>0</v>
          </cell>
          <cell r="DT37">
            <v>238</v>
          </cell>
          <cell r="DU37">
            <v>238</v>
          </cell>
          <cell r="DV37">
            <v>360.71322436849925</v>
          </cell>
          <cell r="DW37">
            <v>800</v>
          </cell>
          <cell r="DX37">
            <v>800</v>
          </cell>
          <cell r="DY37">
            <v>200</v>
          </cell>
          <cell r="DZ37">
            <v>14</v>
          </cell>
          <cell r="EA37">
            <v>37.382352941176471</v>
          </cell>
          <cell r="EB37">
            <v>79</v>
          </cell>
          <cell r="EC37">
            <v>37.382352941176471</v>
          </cell>
          <cell r="ED37">
            <v>79</v>
          </cell>
          <cell r="EE37">
            <v>-60</v>
          </cell>
          <cell r="EF37">
            <v>62</v>
          </cell>
          <cell r="EG37">
            <v>357</v>
          </cell>
          <cell r="EH37">
            <v>419</v>
          </cell>
          <cell r="EI37">
            <v>973.63636363636374</v>
          </cell>
          <cell r="EJ37">
            <v>0</v>
          </cell>
          <cell r="EK37">
            <v>0</v>
          </cell>
          <cell r="EL37">
            <v>0</v>
          </cell>
          <cell r="EM37">
            <v>0</v>
          </cell>
          <cell r="EN37">
            <v>12</v>
          </cell>
          <cell r="EO37">
            <v>0</v>
          </cell>
          <cell r="EP37">
            <v>12</v>
          </cell>
          <cell r="EQ37">
            <v>0</v>
          </cell>
          <cell r="ER37">
            <v>12</v>
          </cell>
          <cell r="ES37">
            <v>345</v>
          </cell>
          <cell r="ET37">
            <v>345</v>
          </cell>
          <cell r="EU37">
            <v>407</v>
          </cell>
          <cell r="EV37">
            <v>1035</v>
          </cell>
          <cell r="EW37">
            <v>0</v>
          </cell>
          <cell r="EX37">
            <v>0</v>
          </cell>
          <cell r="GZ37">
            <v>0</v>
          </cell>
          <cell r="HA37">
            <v>0</v>
          </cell>
        </row>
        <row r="38">
          <cell r="B38" t="str">
            <v>LTM15</v>
          </cell>
          <cell r="C38" t="str">
            <v>LINHA 1LTM15</v>
          </cell>
          <cell r="D38">
            <v>9.6139087243430801</v>
          </cell>
          <cell r="E38">
            <v>0</v>
          </cell>
          <cell r="F38" t="str">
            <v>HELENA II UD</v>
          </cell>
          <cell r="G38">
            <v>598.19876507023605</v>
          </cell>
          <cell r="H38">
            <v>12</v>
          </cell>
          <cell r="I38">
            <v>12</v>
          </cell>
          <cell r="J38">
            <v>0</v>
          </cell>
          <cell r="K38">
            <v>0</v>
          </cell>
          <cell r="L38">
            <v>0</v>
          </cell>
          <cell r="M38">
            <v>8</v>
          </cell>
          <cell r="N38">
            <v>9</v>
          </cell>
          <cell r="O38">
            <v>9</v>
          </cell>
          <cell r="P38">
            <v>9</v>
          </cell>
          <cell r="Q38">
            <v>9</v>
          </cell>
          <cell r="R38">
            <v>0</v>
          </cell>
          <cell r="S38">
            <v>0</v>
          </cell>
          <cell r="T38">
            <v>3</v>
          </cell>
          <cell r="U38">
            <v>3</v>
          </cell>
          <cell r="V38">
            <v>60</v>
          </cell>
          <cell r="W38">
            <v>0</v>
          </cell>
          <cell r="X38">
            <v>0</v>
          </cell>
          <cell r="Y38">
            <v>0</v>
          </cell>
          <cell r="Z38">
            <v>8</v>
          </cell>
          <cell r="AA38">
            <v>0</v>
          </cell>
          <cell r="AB38">
            <v>10</v>
          </cell>
          <cell r="AC38">
            <v>0</v>
          </cell>
          <cell r="AD38">
            <v>2</v>
          </cell>
          <cell r="AE38">
            <v>0</v>
          </cell>
          <cell r="AF38">
            <v>0</v>
          </cell>
          <cell r="AG38">
            <v>1</v>
          </cell>
          <cell r="AH38">
            <v>1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10</v>
          </cell>
          <cell r="AN38">
            <v>0</v>
          </cell>
          <cell r="AO38">
            <v>10</v>
          </cell>
          <cell r="AP38">
            <v>0</v>
          </cell>
          <cell r="AQ38">
            <v>0</v>
          </cell>
          <cell r="AR38">
            <v>1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10</v>
          </cell>
          <cell r="BA38">
            <v>0</v>
          </cell>
          <cell r="BB38">
            <v>10</v>
          </cell>
          <cell r="BC38">
            <v>0</v>
          </cell>
          <cell r="BD38">
            <v>0</v>
          </cell>
          <cell r="BE38">
            <v>-1</v>
          </cell>
          <cell r="BF38">
            <v>0</v>
          </cell>
          <cell r="BG38">
            <v>1</v>
          </cell>
          <cell r="BH38">
            <v>1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3</v>
          </cell>
          <cell r="BN38">
            <v>0</v>
          </cell>
          <cell r="BO38">
            <v>1</v>
          </cell>
          <cell r="BP38">
            <v>0</v>
          </cell>
          <cell r="BQ38">
            <v>1</v>
          </cell>
          <cell r="BR38">
            <v>-1</v>
          </cell>
          <cell r="BS38">
            <v>1</v>
          </cell>
          <cell r="BT38">
            <v>0</v>
          </cell>
          <cell r="BU38">
            <v>1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BZ38">
            <v>0</v>
          </cell>
          <cell r="CA38">
            <v>0</v>
          </cell>
          <cell r="CB38">
            <v>0</v>
          </cell>
          <cell r="CC38">
            <v>0</v>
          </cell>
          <cell r="CD38">
            <v>0</v>
          </cell>
          <cell r="CE38">
            <v>0</v>
          </cell>
          <cell r="CF38">
            <v>1</v>
          </cell>
          <cell r="CG38">
            <v>0</v>
          </cell>
          <cell r="CH38">
            <v>1</v>
          </cell>
          <cell r="CI38">
            <v>0</v>
          </cell>
          <cell r="CJ38">
            <v>0</v>
          </cell>
          <cell r="CK38">
            <v>0</v>
          </cell>
          <cell r="CL38">
            <v>0</v>
          </cell>
          <cell r="CM38">
            <v>0</v>
          </cell>
          <cell r="CN38">
            <v>0</v>
          </cell>
          <cell r="CO38">
            <v>0</v>
          </cell>
          <cell r="CP38">
            <v>0</v>
          </cell>
          <cell r="CQ38">
            <v>0</v>
          </cell>
          <cell r="CR38">
            <v>0</v>
          </cell>
          <cell r="CS38">
            <v>1</v>
          </cell>
          <cell r="CT38">
            <v>0</v>
          </cell>
          <cell r="CU38">
            <v>1</v>
          </cell>
          <cell r="CV38">
            <v>0</v>
          </cell>
          <cell r="CW38">
            <v>0</v>
          </cell>
          <cell r="CX38">
            <v>0</v>
          </cell>
          <cell r="CY38">
            <v>0</v>
          </cell>
          <cell r="CZ38">
            <v>0</v>
          </cell>
          <cell r="DA38">
            <v>0</v>
          </cell>
          <cell r="DB38">
            <v>0</v>
          </cell>
          <cell r="DC38">
            <v>0</v>
          </cell>
          <cell r="DD38">
            <v>0</v>
          </cell>
          <cell r="DE38">
            <v>0</v>
          </cell>
          <cell r="DF38">
            <v>0</v>
          </cell>
          <cell r="DG38">
            <v>1</v>
          </cell>
          <cell r="DH38">
            <v>1</v>
          </cell>
          <cell r="DI38">
            <v>0</v>
          </cell>
          <cell r="DJ38">
            <v>0</v>
          </cell>
          <cell r="DK38">
            <v>0</v>
          </cell>
          <cell r="DL38">
            <v>0</v>
          </cell>
          <cell r="DM38">
            <v>0</v>
          </cell>
          <cell r="DN38">
            <v>0</v>
          </cell>
          <cell r="DO38">
            <v>0</v>
          </cell>
          <cell r="DP38">
            <v>0</v>
          </cell>
          <cell r="DQ38">
            <v>0</v>
          </cell>
          <cell r="DR38">
            <v>0</v>
          </cell>
          <cell r="DS38">
            <v>0</v>
          </cell>
          <cell r="DT38">
            <v>1</v>
          </cell>
          <cell r="DU38">
            <v>1</v>
          </cell>
          <cell r="DV38">
            <v>0</v>
          </cell>
          <cell r="DW38">
            <v>0</v>
          </cell>
          <cell r="DX38">
            <v>0</v>
          </cell>
          <cell r="DY38">
            <v>0</v>
          </cell>
          <cell r="DZ38">
            <v>0</v>
          </cell>
          <cell r="EA38">
            <v>0</v>
          </cell>
          <cell r="EB38">
            <v>0</v>
          </cell>
          <cell r="EC38">
            <v>0</v>
          </cell>
          <cell r="ED38">
            <v>0</v>
          </cell>
          <cell r="EE38">
            <v>0</v>
          </cell>
          <cell r="EF38">
            <v>0</v>
          </cell>
          <cell r="EG38">
            <v>1</v>
          </cell>
          <cell r="EH38">
            <v>1</v>
          </cell>
          <cell r="EI38">
            <v>0</v>
          </cell>
          <cell r="EJ38">
            <v>0</v>
          </cell>
          <cell r="EK38">
            <v>0</v>
          </cell>
          <cell r="EL38">
            <v>0</v>
          </cell>
          <cell r="EM38">
            <v>0</v>
          </cell>
          <cell r="EN38">
            <v>0</v>
          </cell>
          <cell r="EO38">
            <v>0</v>
          </cell>
          <cell r="EP38">
            <v>0</v>
          </cell>
          <cell r="EQ38">
            <v>0</v>
          </cell>
          <cell r="ER38">
            <v>0</v>
          </cell>
          <cell r="ES38">
            <v>1</v>
          </cell>
          <cell r="ET38">
            <v>1</v>
          </cell>
          <cell r="EU38">
            <v>1</v>
          </cell>
          <cell r="EV38">
            <v>0</v>
          </cell>
          <cell r="EW38">
            <v>0</v>
          </cell>
          <cell r="EX38">
            <v>0</v>
          </cell>
          <cell r="GZ38">
            <v>0</v>
          </cell>
          <cell r="HA38">
            <v>0</v>
          </cell>
        </row>
        <row r="39">
          <cell r="B39" t="str">
            <v>21151DBA106</v>
          </cell>
          <cell r="C39">
            <v>0</v>
          </cell>
          <cell r="D39">
            <v>9.6139087243430801</v>
          </cell>
          <cell r="E39">
            <v>900941337</v>
          </cell>
          <cell r="F39" t="str">
            <v>21151DBA106L1</v>
          </cell>
          <cell r="G39">
            <v>450.9982561545209</v>
          </cell>
          <cell r="H39">
            <v>2</v>
          </cell>
          <cell r="I39">
            <v>2</v>
          </cell>
          <cell r="J39">
            <v>0</v>
          </cell>
          <cell r="K39">
            <v>0</v>
          </cell>
          <cell r="L39">
            <v>0</v>
          </cell>
          <cell r="M39">
            <v>5</v>
          </cell>
          <cell r="N39">
            <v>6.7534681017694211</v>
          </cell>
          <cell r="O39">
            <v>2</v>
          </cell>
          <cell r="P39">
            <v>6.7534681017694211</v>
          </cell>
          <cell r="Q39">
            <v>2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5</v>
          </cell>
          <cell r="AA39">
            <v>0</v>
          </cell>
          <cell r="AB39">
            <v>5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10</v>
          </cell>
          <cell r="AN39">
            <v>0</v>
          </cell>
          <cell r="AO39">
            <v>10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10</v>
          </cell>
          <cell r="BA39">
            <v>0</v>
          </cell>
          <cell r="BB39">
            <v>10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2</v>
          </cell>
          <cell r="BN39">
            <v>0</v>
          </cell>
          <cell r="BO39">
            <v>1</v>
          </cell>
          <cell r="BP39">
            <v>0</v>
          </cell>
          <cell r="BQ39">
            <v>1</v>
          </cell>
          <cell r="BR39">
            <v>-1</v>
          </cell>
          <cell r="BS39">
            <v>0</v>
          </cell>
          <cell r="BT39">
            <v>0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  <cell r="BZ39">
            <v>0</v>
          </cell>
          <cell r="CA39">
            <v>0</v>
          </cell>
          <cell r="CB39">
            <v>0</v>
          </cell>
          <cell r="CC39">
            <v>0</v>
          </cell>
          <cell r="CD39">
            <v>0</v>
          </cell>
          <cell r="CE39">
            <v>0</v>
          </cell>
          <cell r="CF39">
            <v>0</v>
          </cell>
          <cell r="CG39">
            <v>0</v>
          </cell>
          <cell r="CH39">
            <v>0</v>
          </cell>
          <cell r="CI39">
            <v>0</v>
          </cell>
          <cell r="CJ39">
            <v>0</v>
          </cell>
          <cell r="CK39">
            <v>0</v>
          </cell>
          <cell r="CL39">
            <v>0</v>
          </cell>
          <cell r="CM39">
            <v>0</v>
          </cell>
          <cell r="CN39">
            <v>0</v>
          </cell>
          <cell r="CO39">
            <v>0</v>
          </cell>
          <cell r="CP39">
            <v>0</v>
          </cell>
          <cell r="CQ39">
            <v>0</v>
          </cell>
          <cell r="CR39">
            <v>0</v>
          </cell>
          <cell r="CS39">
            <v>0</v>
          </cell>
          <cell r="CT39">
            <v>0</v>
          </cell>
          <cell r="CU39">
            <v>0</v>
          </cell>
          <cell r="CV39">
            <v>0</v>
          </cell>
          <cell r="CW39">
            <v>0</v>
          </cell>
          <cell r="CX39">
            <v>0</v>
          </cell>
          <cell r="CY39">
            <v>0</v>
          </cell>
          <cell r="CZ39">
            <v>0</v>
          </cell>
          <cell r="DA39">
            <v>0</v>
          </cell>
          <cell r="DB39">
            <v>0</v>
          </cell>
          <cell r="DC39">
            <v>0</v>
          </cell>
          <cell r="DD39">
            <v>0</v>
          </cell>
          <cell r="DE39">
            <v>0</v>
          </cell>
          <cell r="DF39">
            <v>0</v>
          </cell>
          <cell r="DG39">
            <v>0</v>
          </cell>
          <cell r="DH39">
            <v>0</v>
          </cell>
          <cell r="DI39">
            <v>0</v>
          </cell>
          <cell r="DJ39">
            <v>0</v>
          </cell>
          <cell r="DK39">
            <v>0</v>
          </cell>
          <cell r="DL39">
            <v>0</v>
          </cell>
          <cell r="DM39">
            <v>0</v>
          </cell>
          <cell r="DN39">
            <v>0</v>
          </cell>
          <cell r="DO39">
            <v>0</v>
          </cell>
          <cell r="DP39">
            <v>0</v>
          </cell>
          <cell r="DQ39">
            <v>0</v>
          </cell>
          <cell r="DR39">
            <v>0</v>
          </cell>
          <cell r="DS39">
            <v>0</v>
          </cell>
          <cell r="DT39">
            <v>0</v>
          </cell>
          <cell r="DU39">
            <v>0</v>
          </cell>
          <cell r="DV39">
            <v>0</v>
          </cell>
          <cell r="DW39">
            <v>0</v>
          </cell>
          <cell r="DX39">
            <v>0</v>
          </cell>
          <cell r="DY39">
            <v>0</v>
          </cell>
          <cell r="DZ39">
            <v>0</v>
          </cell>
          <cell r="EA39">
            <v>0</v>
          </cell>
          <cell r="EB39">
            <v>0</v>
          </cell>
          <cell r="EC39">
            <v>0</v>
          </cell>
          <cell r="ED39">
            <v>0</v>
          </cell>
          <cell r="EE39">
            <v>0</v>
          </cell>
          <cell r="EF39">
            <v>0</v>
          </cell>
          <cell r="EG39">
            <v>0</v>
          </cell>
          <cell r="EH39">
            <v>0</v>
          </cell>
          <cell r="EI39">
            <v>0</v>
          </cell>
          <cell r="EJ39">
            <v>0</v>
          </cell>
          <cell r="EK39">
            <v>0</v>
          </cell>
          <cell r="EL39">
            <v>0</v>
          </cell>
          <cell r="EM39">
            <v>0</v>
          </cell>
          <cell r="EN39">
            <v>0</v>
          </cell>
          <cell r="EO39">
            <v>0</v>
          </cell>
          <cell r="EP39">
            <v>0</v>
          </cell>
          <cell r="EQ39">
            <v>0</v>
          </cell>
          <cell r="ER39">
            <v>0</v>
          </cell>
          <cell r="ES39">
            <v>0</v>
          </cell>
          <cell r="ET39">
            <v>0</v>
          </cell>
          <cell r="EU39">
            <v>0</v>
          </cell>
          <cell r="EV39">
            <v>0</v>
          </cell>
          <cell r="EW39">
            <v>0</v>
          </cell>
          <cell r="EX39">
            <v>0</v>
          </cell>
          <cell r="GZ39">
            <v>0</v>
          </cell>
          <cell r="HA39">
            <v>0</v>
          </cell>
        </row>
        <row r="40">
          <cell r="B40" t="str">
            <v>21151DBA206</v>
          </cell>
          <cell r="C40">
            <v>0</v>
          </cell>
          <cell r="D40">
            <v>9.6139087243430801</v>
          </cell>
          <cell r="E40">
            <v>900941346</v>
          </cell>
          <cell r="F40" t="str">
            <v>21151DBA206L1</v>
          </cell>
          <cell r="G40">
            <v>147.20050891571515</v>
          </cell>
          <cell r="H40">
            <v>10</v>
          </cell>
          <cell r="I40">
            <v>10</v>
          </cell>
          <cell r="J40">
            <v>0</v>
          </cell>
          <cell r="K40">
            <v>0</v>
          </cell>
          <cell r="L40">
            <v>0</v>
          </cell>
          <cell r="M40">
            <v>3</v>
          </cell>
          <cell r="N40">
            <v>2.2465318982305789</v>
          </cell>
          <cell r="O40">
            <v>7</v>
          </cell>
          <cell r="P40">
            <v>2.2465318982305789</v>
          </cell>
          <cell r="Q40">
            <v>7</v>
          </cell>
          <cell r="R40">
            <v>0</v>
          </cell>
          <cell r="S40">
            <v>0</v>
          </cell>
          <cell r="T40">
            <v>3</v>
          </cell>
          <cell r="U40">
            <v>3</v>
          </cell>
          <cell r="V40">
            <v>60</v>
          </cell>
          <cell r="W40">
            <v>0</v>
          </cell>
          <cell r="X40">
            <v>0</v>
          </cell>
          <cell r="Y40">
            <v>0</v>
          </cell>
          <cell r="Z40">
            <v>3</v>
          </cell>
          <cell r="AA40">
            <v>0</v>
          </cell>
          <cell r="AB40">
            <v>5</v>
          </cell>
          <cell r="AC40">
            <v>0</v>
          </cell>
          <cell r="AD40">
            <v>2</v>
          </cell>
          <cell r="AE40">
            <v>0</v>
          </cell>
          <cell r="AF40">
            <v>0</v>
          </cell>
          <cell r="AG40">
            <v>1</v>
          </cell>
          <cell r="AH40">
            <v>1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1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-1</v>
          </cell>
          <cell r="BF40">
            <v>0</v>
          </cell>
          <cell r="BG40">
            <v>1</v>
          </cell>
          <cell r="BH40">
            <v>1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1</v>
          </cell>
          <cell r="BN40">
            <v>0</v>
          </cell>
          <cell r="BO40">
            <v>0</v>
          </cell>
          <cell r="BP40">
            <v>0</v>
          </cell>
          <cell r="BQ40">
            <v>0</v>
          </cell>
          <cell r="BR40">
            <v>0</v>
          </cell>
          <cell r="BS40">
            <v>1</v>
          </cell>
          <cell r="BT40">
            <v>0</v>
          </cell>
          <cell r="BU40">
            <v>1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BZ40">
            <v>0</v>
          </cell>
          <cell r="CA40">
            <v>0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  <cell r="CF40">
            <v>1</v>
          </cell>
          <cell r="CG40">
            <v>0</v>
          </cell>
          <cell r="CH40">
            <v>1</v>
          </cell>
          <cell r="CI40">
            <v>0</v>
          </cell>
          <cell r="CJ40">
            <v>0</v>
          </cell>
          <cell r="CK40">
            <v>0</v>
          </cell>
          <cell r="CL40">
            <v>0</v>
          </cell>
          <cell r="CM40">
            <v>0</v>
          </cell>
          <cell r="CN40">
            <v>0</v>
          </cell>
          <cell r="CO40">
            <v>0</v>
          </cell>
          <cell r="CP40">
            <v>0</v>
          </cell>
          <cell r="CQ40">
            <v>0</v>
          </cell>
          <cell r="CR40">
            <v>0</v>
          </cell>
          <cell r="CS40">
            <v>1</v>
          </cell>
          <cell r="CT40">
            <v>0</v>
          </cell>
          <cell r="CU40">
            <v>1</v>
          </cell>
          <cell r="CV40">
            <v>0</v>
          </cell>
          <cell r="CW40">
            <v>0</v>
          </cell>
          <cell r="CX40">
            <v>0</v>
          </cell>
          <cell r="CY40">
            <v>0</v>
          </cell>
          <cell r="CZ40">
            <v>0</v>
          </cell>
          <cell r="DA40">
            <v>0</v>
          </cell>
          <cell r="DB40">
            <v>0</v>
          </cell>
          <cell r="DC40">
            <v>0</v>
          </cell>
          <cell r="DD40">
            <v>0</v>
          </cell>
          <cell r="DE40">
            <v>0</v>
          </cell>
          <cell r="DF40">
            <v>0</v>
          </cell>
          <cell r="DG40">
            <v>1</v>
          </cell>
          <cell r="DH40">
            <v>1</v>
          </cell>
          <cell r="DI40">
            <v>0</v>
          </cell>
          <cell r="DJ40">
            <v>0</v>
          </cell>
          <cell r="DK40">
            <v>0</v>
          </cell>
          <cell r="DL40">
            <v>0</v>
          </cell>
          <cell r="DM40">
            <v>0</v>
          </cell>
          <cell r="DN40">
            <v>0</v>
          </cell>
          <cell r="DO40">
            <v>0</v>
          </cell>
          <cell r="DP40">
            <v>0</v>
          </cell>
          <cell r="DQ40">
            <v>0</v>
          </cell>
          <cell r="DR40">
            <v>0</v>
          </cell>
          <cell r="DS40">
            <v>0</v>
          </cell>
          <cell r="DT40">
            <v>1</v>
          </cell>
          <cell r="DU40">
            <v>1</v>
          </cell>
          <cell r="DV40">
            <v>0</v>
          </cell>
          <cell r="DW40">
            <v>0</v>
          </cell>
          <cell r="DX40">
            <v>0</v>
          </cell>
          <cell r="DY40">
            <v>0</v>
          </cell>
          <cell r="DZ40">
            <v>0</v>
          </cell>
          <cell r="EA40">
            <v>0</v>
          </cell>
          <cell r="EB40">
            <v>0</v>
          </cell>
          <cell r="EC40">
            <v>0</v>
          </cell>
          <cell r="ED40">
            <v>0</v>
          </cell>
          <cell r="EE40">
            <v>0</v>
          </cell>
          <cell r="EF40">
            <v>0</v>
          </cell>
          <cell r="EG40">
            <v>1</v>
          </cell>
          <cell r="EH40">
            <v>1</v>
          </cell>
          <cell r="EI40">
            <v>0</v>
          </cell>
          <cell r="EJ40">
            <v>0</v>
          </cell>
          <cell r="EK40">
            <v>0</v>
          </cell>
          <cell r="EL40">
            <v>0</v>
          </cell>
          <cell r="EM40">
            <v>0</v>
          </cell>
          <cell r="EN40">
            <v>0</v>
          </cell>
          <cell r="EO40">
            <v>0</v>
          </cell>
          <cell r="EP40">
            <v>0</v>
          </cell>
          <cell r="EQ40">
            <v>0</v>
          </cell>
          <cell r="ER40">
            <v>0</v>
          </cell>
          <cell r="ES40">
            <v>1</v>
          </cell>
          <cell r="ET40">
            <v>1</v>
          </cell>
          <cell r="EU40">
            <v>1</v>
          </cell>
          <cell r="EV40">
            <v>0</v>
          </cell>
          <cell r="EW40">
            <v>0</v>
          </cell>
          <cell r="EX40">
            <v>0</v>
          </cell>
          <cell r="GZ40">
            <v>0</v>
          </cell>
          <cell r="HA40">
            <v>0</v>
          </cell>
        </row>
        <row r="41">
          <cell r="B41" t="str">
            <v>LTM16</v>
          </cell>
          <cell r="C41" t="str">
            <v>LINHA 1LTM16</v>
          </cell>
          <cell r="D41">
            <v>37.396121883656512</v>
          </cell>
          <cell r="E41">
            <v>0</v>
          </cell>
          <cell r="F41" t="str">
            <v>HELENA II UD</v>
          </cell>
          <cell r="G41">
            <v>247.5</v>
          </cell>
          <cell r="H41">
            <v>1553</v>
          </cell>
          <cell r="I41">
            <v>1556</v>
          </cell>
          <cell r="J41">
            <v>0</v>
          </cell>
          <cell r="K41">
            <v>0</v>
          </cell>
          <cell r="L41">
            <v>0</v>
          </cell>
          <cell r="M41">
            <v>6</v>
          </cell>
          <cell r="N41">
            <v>179</v>
          </cell>
          <cell r="O41">
            <v>177</v>
          </cell>
          <cell r="P41">
            <v>179</v>
          </cell>
          <cell r="Q41">
            <v>176</v>
          </cell>
          <cell r="R41">
            <v>60</v>
          </cell>
          <cell r="S41">
            <v>35</v>
          </cell>
          <cell r="T41">
            <v>1285</v>
          </cell>
          <cell r="U41">
            <v>1320</v>
          </cell>
          <cell r="V41">
            <v>314.54880336473389</v>
          </cell>
          <cell r="W41">
            <v>0</v>
          </cell>
          <cell r="X41">
            <v>0</v>
          </cell>
          <cell r="Y41">
            <v>0</v>
          </cell>
          <cell r="Z41">
            <v>4</v>
          </cell>
          <cell r="AA41">
            <v>116.51049214129483</v>
          </cell>
          <cell r="AB41">
            <v>127</v>
          </cell>
          <cell r="AC41">
            <v>116.51049214129483</v>
          </cell>
          <cell r="AD41">
            <v>123</v>
          </cell>
          <cell r="AE41">
            <v>-54</v>
          </cell>
          <cell r="AF41">
            <v>2</v>
          </cell>
          <cell r="AG41">
            <v>1249</v>
          </cell>
          <cell r="AH41">
            <v>1251</v>
          </cell>
          <cell r="AI41">
            <v>277.52985834644943</v>
          </cell>
          <cell r="AJ41">
            <v>0</v>
          </cell>
          <cell r="AK41">
            <v>0</v>
          </cell>
          <cell r="AL41">
            <v>0</v>
          </cell>
          <cell r="AM41">
            <v>8</v>
          </cell>
          <cell r="AN41">
            <v>174</v>
          </cell>
          <cell r="AO41">
            <v>113</v>
          </cell>
          <cell r="AP41">
            <v>174</v>
          </cell>
          <cell r="AQ41">
            <v>105</v>
          </cell>
          <cell r="AR41">
            <v>37</v>
          </cell>
          <cell r="AS41">
            <v>8</v>
          </cell>
          <cell r="AT41">
            <v>1101</v>
          </cell>
          <cell r="AU41">
            <v>1109</v>
          </cell>
          <cell r="AV41">
            <v>294.54910266414004</v>
          </cell>
          <cell r="AW41">
            <v>0</v>
          </cell>
          <cell r="AX41">
            <v>0</v>
          </cell>
          <cell r="AY41">
            <v>0</v>
          </cell>
          <cell r="AZ41">
            <v>9</v>
          </cell>
          <cell r="BA41">
            <v>123.55</v>
          </cell>
          <cell r="BB41">
            <v>124</v>
          </cell>
          <cell r="BC41">
            <v>123.55</v>
          </cell>
          <cell r="BD41">
            <v>120</v>
          </cell>
          <cell r="BE41">
            <v>14</v>
          </cell>
          <cell r="BF41">
            <v>2</v>
          </cell>
          <cell r="BG41">
            <v>973</v>
          </cell>
          <cell r="BH41">
            <v>975</v>
          </cell>
          <cell r="BI41">
            <v>231.4370664023786</v>
          </cell>
          <cell r="BJ41">
            <v>0</v>
          </cell>
          <cell r="BK41">
            <v>0</v>
          </cell>
          <cell r="BL41">
            <v>0</v>
          </cell>
          <cell r="BM41">
            <v>1</v>
          </cell>
          <cell r="BN41">
            <v>100</v>
          </cell>
          <cell r="BO41">
            <v>180</v>
          </cell>
          <cell r="BP41">
            <v>100</v>
          </cell>
          <cell r="BQ41">
            <v>180</v>
          </cell>
          <cell r="BR41">
            <v>26</v>
          </cell>
          <cell r="BS41">
            <v>4</v>
          </cell>
          <cell r="BT41">
            <v>765</v>
          </cell>
          <cell r="BU41">
            <v>769</v>
          </cell>
          <cell r="BV41">
            <v>226.38717632552402</v>
          </cell>
          <cell r="BW41">
            <v>0</v>
          </cell>
          <cell r="BX41">
            <v>0</v>
          </cell>
          <cell r="BY41">
            <v>0</v>
          </cell>
          <cell r="BZ41">
            <v>4</v>
          </cell>
          <cell r="CA41">
            <v>142.5</v>
          </cell>
          <cell r="CB41">
            <v>268</v>
          </cell>
          <cell r="CC41">
            <v>142.5</v>
          </cell>
          <cell r="CD41">
            <v>268</v>
          </cell>
          <cell r="CE41">
            <v>2</v>
          </cell>
          <cell r="CF41">
            <v>3</v>
          </cell>
          <cell r="CG41">
            <v>496</v>
          </cell>
          <cell r="CH41">
            <v>499</v>
          </cell>
          <cell r="CI41">
            <v>144.81751824817519</v>
          </cell>
          <cell r="CJ41">
            <v>0</v>
          </cell>
          <cell r="CK41">
            <v>0</v>
          </cell>
          <cell r="CL41">
            <v>0</v>
          </cell>
          <cell r="CM41">
            <v>2</v>
          </cell>
          <cell r="CN41">
            <v>153</v>
          </cell>
          <cell r="CO41">
            <v>198</v>
          </cell>
          <cell r="CP41">
            <v>153</v>
          </cell>
          <cell r="CQ41">
            <v>198</v>
          </cell>
          <cell r="CR41">
            <v>-34</v>
          </cell>
          <cell r="CS41">
            <v>6</v>
          </cell>
          <cell r="CT41">
            <v>329</v>
          </cell>
          <cell r="CU41">
            <v>335</v>
          </cell>
          <cell r="CV41">
            <v>120.06737718262012</v>
          </cell>
          <cell r="CW41">
            <v>0</v>
          </cell>
          <cell r="CX41">
            <v>0</v>
          </cell>
          <cell r="CY41">
            <v>0</v>
          </cell>
          <cell r="CZ41">
            <v>0</v>
          </cell>
          <cell r="DA41">
            <v>109</v>
          </cell>
          <cell r="DB41">
            <v>143</v>
          </cell>
          <cell r="DC41">
            <v>109</v>
          </cell>
          <cell r="DD41">
            <v>143</v>
          </cell>
          <cell r="DE41">
            <v>18</v>
          </cell>
          <cell r="DF41">
            <v>2</v>
          </cell>
          <cell r="DG41">
            <v>172</v>
          </cell>
          <cell r="DH41">
            <v>174</v>
          </cell>
          <cell r="DI41">
            <v>221.11111111111111</v>
          </cell>
          <cell r="DJ41">
            <v>0</v>
          </cell>
          <cell r="DK41">
            <v>0</v>
          </cell>
          <cell r="DL41">
            <v>0</v>
          </cell>
          <cell r="DM41">
            <v>0</v>
          </cell>
          <cell r="DN41">
            <v>0</v>
          </cell>
          <cell r="DO41">
            <v>142</v>
          </cell>
          <cell r="DP41">
            <v>0</v>
          </cell>
          <cell r="DQ41">
            <v>142</v>
          </cell>
          <cell r="DR41">
            <v>-2</v>
          </cell>
          <cell r="DS41">
            <v>7</v>
          </cell>
          <cell r="DT41">
            <v>27</v>
          </cell>
          <cell r="DU41">
            <v>34</v>
          </cell>
          <cell r="DV41">
            <v>30</v>
          </cell>
          <cell r="DW41">
            <v>0</v>
          </cell>
          <cell r="DX41">
            <v>0</v>
          </cell>
          <cell r="DY41">
            <v>0</v>
          </cell>
          <cell r="DZ41">
            <v>12</v>
          </cell>
          <cell r="EA41">
            <v>27</v>
          </cell>
          <cell r="EB41">
            <v>11</v>
          </cell>
          <cell r="EC41">
            <v>27</v>
          </cell>
          <cell r="ED41">
            <v>11</v>
          </cell>
          <cell r="EE41">
            <v>6</v>
          </cell>
          <cell r="EF41">
            <v>14</v>
          </cell>
          <cell r="EG41">
            <v>3</v>
          </cell>
          <cell r="EH41">
            <v>17</v>
          </cell>
          <cell r="EI41">
            <v>0</v>
          </cell>
          <cell r="EJ41">
            <v>0</v>
          </cell>
          <cell r="EK41">
            <v>0</v>
          </cell>
          <cell r="EL41">
            <v>0</v>
          </cell>
          <cell r="EM41">
            <v>0</v>
          </cell>
          <cell r="EN41">
            <v>0</v>
          </cell>
          <cell r="EO41">
            <v>0</v>
          </cell>
          <cell r="EP41">
            <v>0</v>
          </cell>
          <cell r="EQ41">
            <v>0</v>
          </cell>
          <cell r="ER41">
            <v>0</v>
          </cell>
          <cell r="ES41">
            <v>3</v>
          </cell>
          <cell r="ET41">
            <v>3</v>
          </cell>
          <cell r="EU41">
            <v>17</v>
          </cell>
          <cell r="EV41">
            <v>0</v>
          </cell>
          <cell r="EW41">
            <v>0</v>
          </cell>
          <cell r="EX41">
            <v>0</v>
          </cell>
          <cell r="GZ41">
            <v>0</v>
          </cell>
          <cell r="HA41">
            <v>0</v>
          </cell>
        </row>
        <row r="42">
          <cell r="B42" t="str">
            <v>21161LBA106</v>
          </cell>
          <cell r="C42">
            <v>0</v>
          </cell>
          <cell r="D42">
            <v>37.396121883656512</v>
          </cell>
          <cell r="E42">
            <v>900940241</v>
          </cell>
          <cell r="F42" t="str">
            <v>21161LBA106L1</v>
          </cell>
          <cell r="G42">
            <v>0</v>
          </cell>
          <cell r="H42">
            <v>1171</v>
          </cell>
          <cell r="I42">
            <v>1172</v>
          </cell>
          <cell r="J42">
            <v>0</v>
          </cell>
          <cell r="K42">
            <v>0</v>
          </cell>
          <cell r="L42">
            <v>0</v>
          </cell>
          <cell r="M42">
            <v>4</v>
          </cell>
          <cell r="N42">
            <v>156.36637444564343</v>
          </cell>
          <cell r="O42">
            <v>120</v>
          </cell>
          <cell r="P42">
            <v>156.36637444564343</v>
          </cell>
          <cell r="Q42">
            <v>119</v>
          </cell>
          <cell r="R42">
            <v>59</v>
          </cell>
          <cell r="S42">
            <v>1</v>
          </cell>
          <cell r="T42">
            <v>993</v>
          </cell>
          <cell r="U42">
            <v>994</v>
          </cell>
          <cell r="V42">
            <v>387.2137946019725</v>
          </cell>
          <cell r="W42">
            <v>0</v>
          </cell>
          <cell r="X42">
            <v>0</v>
          </cell>
          <cell r="Y42">
            <v>0</v>
          </cell>
          <cell r="Z42">
            <v>4</v>
          </cell>
          <cell r="AA42">
            <v>73.138891546340403</v>
          </cell>
          <cell r="AB42">
            <v>100</v>
          </cell>
          <cell r="AC42">
            <v>73.138891546340403</v>
          </cell>
          <cell r="AD42">
            <v>96</v>
          </cell>
          <cell r="AE42">
            <v>-43</v>
          </cell>
          <cell r="AF42">
            <v>2</v>
          </cell>
          <cell r="AG42">
            <v>939</v>
          </cell>
          <cell r="AH42">
            <v>941</v>
          </cell>
          <cell r="AI42">
            <v>348.93051335452606</v>
          </cell>
          <cell r="AJ42">
            <v>0</v>
          </cell>
          <cell r="AK42">
            <v>0</v>
          </cell>
          <cell r="AL42">
            <v>0</v>
          </cell>
          <cell r="AM42">
            <v>6</v>
          </cell>
          <cell r="AN42">
            <v>109.22764890246904</v>
          </cell>
          <cell r="AO42">
            <v>75</v>
          </cell>
          <cell r="AP42">
            <v>109.22764890246904</v>
          </cell>
          <cell r="AQ42">
            <v>69</v>
          </cell>
          <cell r="AR42">
            <v>33</v>
          </cell>
          <cell r="AS42">
            <v>8</v>
          </cell>
          <cell r="AT42">
            <v>831</v>
          </cell>
          <cell r="AU42">
            <v>839</v>
          </cell>
          <cell r="AV42">
            <v>354.15067299443541</v>
          </cell>
          <cell r="AW42">
            <v>0</v>
          </cell>
          <cell r="AX42">
            <v>0</v>
          </cell>
          <cell r="AY42">
            <v>0</v>
          </cell>
          <cell r="AZ42">
            <v>5</v>
          </cell>
          <cell r="BA42">
            <v>77.557908171839358</v>
          </cell>
          <cell r="BB42">
            <v>85</v>
          </cell>
          <cell r="BC42">
            <v>77.557908171839358</v>
          </cell>
          <cell r="BD42">
            <v>83</v>
          </cell>
          <cell r="BE42">
            <v>6</v>
          </cell>
          <cell r="BF42">
            <v>2</v>
          </cell>
          <cell r="BG42">
            <v>748</v>
          </cell>
          <cell r="BH42">
            <v>750</v>
          </cell>
          <cell r="BI42">
            <v>292.12790184945084</v>
          </cell>
          <cell r="BJ42">
            <v>0</v>
          </cell>
          <cell r="BK42">
            <v>0</v>
          </cell>
          <cell r="BL42">
            <v>0</v>
          </cell>
          <cell r="BM42">
            <v>1</v>
          </cell>
          <cell r="BN42">
            <v>67.082461273950628</v>
          </cell>
          <cell r="BO42">
            <v>119</v>
          </cell>
          <cell r="BP42">
            <v>67.082461273950628</v>
          </cell>
          <cell r="BQ42">
            <v>119</v>
          </cell>
          <cell r="BR42">
            <v>23</v>
          </cell>
          <cell r="BS42">
            <v>4</v>
          </cell>
          <cell r="BT42">
            <v>604</v>
          </cell>
          <cell r="BU42">
            <v>608</v>
          </cell>
          <cell r="BV42">
            <v>235.38403992194227</v>
          </cell>
          <cell r="BW42">
            <v>0</v>
          </cell>
          <cell r="BX42">
            <v>0</v>
          </cell>
          <cell r="BY42">
            <v>0</v>
          </cell>
          <cell r="BZ42">
            <v>2</v>
          </cell>
          <cell r="CA42">
            <v>69.061607142857142</v>
          </cell>
          <cell r="CB42">
            <v>196</v>
          </cell>
          <cell r="CC42">
            <v>69.061607142857142</v>
          </cell>
          <cell r="CD42">
            <v>196</v>
          </cell>
          <cell r="CE42">
            <v>1</v>
          </cell>
          <cell r="CF42">
            <v>3</v>
          </cell>
          <cell r="CG42">
            <v>408</v>
          </cell>
          <cell r="CH42">
            <v>411</v>
          </cell>
          <cell r="CI42">
            <v>151.47642894146091</v>
          </cell>
          <cell r="CJ42">
            <v>0</v>
          </cell>
          <cell r="CK42">
            <v>0</v>
          </cell>
          <cell r="CL42">
            <v>0</v>
          </cell>
          <cell r="CM42">
            <v>2</v>
          </cell>
          <cell r="CN42">
            <v>95.618604651162798</v>
          </cell>
          <cell r="CO42">
            <v>127</v>
          </cell>
          <cell r="CP42">
            <v>95.618604651162798</v>
          </cell>
          <cell r="CQ42">
            <v>127</v>
          </cell>
          <cell r="CR42">
            <v>-13</v>
          </cell>
          <cell r="CS42">
            <v>3</v>
          </cell>
          <cell r="CT42">
            <v>294</v>
          </cell>
          <cell r="CU42">
            <v>297</v>
          </cell>
          <cell r="CV42">
            <v>119.41022138491151</v>
          </cell>
          <cell r="CW42">
            <v>0</v>
          </cell>
          <cell r="CX42">
            <v>0</v>
          </cell>
          <cell r="CY42">
            <v>0</v>
          </cell>
          <cell r="CZ42">
            <v>0</v>
          </cell>
          <cell r="DA42">
            <v>75.5</v>
          </cell>
          <cell r="DB42">
            <v>109</v>
          </cell>
          <cell r="DC42">
            <v>75.5</v>
          </cell>
          <cell r="DD42">
            <v>109</v>
          </cell>
          <cell r="DE42">
            <v>17</v>
          </cell>
          <cell r="DF42">
            <v>2</v>
          </cell>
          <cell r="DG42">
            <v>169</v>
          </cell>
          <cell r="DH42">
            <v>171</v>
          </cell>
          <cell r="DI42">
            <v>217.77777777777777</v>
          </cell>
          <cell r="DJ42">
            <v>0</v>
          </cell>
          <cell r="DK42">
            <v>0</v>
          </cell>
          <cell r="DL42">
            <v>0</v>
          </cell>
          <cell r="DM42">
            <v>0</v>
          </cell>
          <cell r="DN42">
            <v>0</v>
          </cell>
          <cell r="DO42">
            <v>139</v>
          </cell>
          <cell r="DP42">
            <v>0</v>
          </cell>
          <cell r="DQ42">
            <v>139</v>
          </cell>
          <cell r="DR42">
            <v>-1</v>
          </cell>
          <cell r="DS42">
            <v>6</v>
          </cell>
          <cell r="DT42">
            <v>27</v>
          </cell>
          <cell r="DU42">
            <v>33</v>
          </cell>
          <cell r="DV42">
            <v>30</v>
          </cell>
          <cell r="DW42">
            <v>0</v>
          </cell>
          <cell r="DX42">
            <v>0</v>
          </cell>
          <cell r="DY42">
            <v>0</v>
          </cell>
          <cell r="DZ42">
            <v>2</v>
          </cell>
          <cell r="EA42">
            <v>27</v>
          </cell>
          <cell r="EB42">
            <v>11</v>
          </cell>
          <cell r="EC42">
            <v>27</v>
          </cell>
          <cell r="ED42">
            <v>11</v>
          </cell>
          <cell r="EE42">
            <v>6</v>
          </cell>
          <cell r="EF42">
            <v>14</v>
          </cell>
          <cell r="EG42">
            <v>2</v>
          </cell>
          <cell r="EH42">
            <v>16</v>
          </cell>
          <cell r="EI42">
            <v>0</v>
          </cell>
          <cell r="EJ42">
            <v>0</v>
          </cell>
          <cell r="EK42">
            <v>0</v>
          </cell>
          <cell r="EL42">
            <v>0</v>
          </cell>
          <cell r="EM42">
            <v>0</v>
          </cell>
          <cell r="EN42">
            <v>0</v>
          </cell>
          <cell r="EO42">
            <v>0</v>
          </cell>
          <cell r="EP42">
            <v>0</v>
          </cell>
          <cell r="EQ42">
            <v>0</v>
          </cell>
          <cell r="ER42">
            <v>0</v>
          </cell>
          <cell r="ES42">
            <v>2</v>
          </cell>
          <cell r="ET42">
            <v>2</v>
          </cell>
          <cell r="EU42">
            <v>16</v>
          </cell>
          <cell r="EV42">
            <v>0</v>
          </cell>
          <cell r="EW42">
            <v>0</v>
          </cell>
          <cell r="EX42">
            <v>0</v>
          </cell>
          <cell r="GZ42">
            <v>0</v>
          </cell>
          <cell r="HA42">
            <v>0</v>
          </cell>
        </row>
        <row r="43">
          <cell r="B43" t="str">
            <v>21161LBA206</v>
          </cell>
          <cell r="C43">
            <v>0</v>
          </cell>
          <cell r="D43">
            <v>37.396121883656512</v>
          </cell>
          <cell r="E43">
            <v>900940242</v>
          </cell>
          <cell r="F43" t="str">
            <v>21161LBA206L1</v>
          </cell>
          <cell r="G43">
            <v>247.5</v>
          </cell>
          <cell r="H43">
            <v>382</v>
          </cell>
          <cell r="I43">
            <v>384</v>
          </cell>
          <cell r="J43">
            <v>0</v>
          </cell>
          <cell r="K43">
            <v>0</v>
          </cell>
          <cell r="L43">
            <v>0</v>
          </cell>
          <cell r="M43">
            <v>2</v>
          </cell>
          <cell r="N43">
            <v>22.63362555435657</v>
          </cell>
          <cell r="O43">
            <v>57</v>
          </cell>
          <cell r="P43">
            <v>22.63362555435657</v>
          </cell>
          <cell r="Q43">
            <v>57</v>
          </cell>
          <cell r="R43">
            <v>1</v>
          </cell>
          <cell r="S43">
            <v>34</v>
          </cell>
          <cell r="T43">
            <v>292</v>
          </cell>
          <cell r="U43">
            <v>326</v>
          </cell>
          <cell r="V43">
            <v>192.01154763951092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43.37160059495443</v>
          </cell>
          <cell r="AB43">
            <v>27</v>
          </cell>
          <cell r="AC43">
            <v>43.37160059495443</v>
          </cell>
          <cell r="AD43">
            <v>27</v>
          </cell>
          <cell r="AE43">
            <v>-11</v>
          </cell>
          <cell r="AF43">
            <v>0</v>
          </cell>
          <cell r="AG43">
            <v>310</v>
          </cell>
          <cell r="AH43">
            <v>310</v>
          </cell>
          <cell r="AI43">
            <v>171.33352908102094</v>
          </cell>
          <cell r="AJ43">
            <v>0</v>
          </cell>
          <cell r="AK43">
            <v>0</v>
          </cell>
          <cell r="AL43">
            <v>0</v>
          </cell>
          <cell r="AM43">
            <v>2</v>
          </cell>
          <cell r="AN43">
            <v>64.772351097530958</v>
          </cell>
          <cell r="AO43">
            <v>38</v>
          </cell>
          <cell r="AP43">
            <v>64.772351097530958</v>
          </cell>
          <cell r="AQ43">
            <v>36</v>
          </cell>
          <cell r="AR43">
            <v>4</v>
          </cell>
          <cell r="AS43">
            <v>0</v>
          </cell>
          <cell r="AT43">
            <v>270</v>
          </cell>
          <cell r="AU43">
            <v>270</v>
          </cell>
          <cell r="AV43">
            <v>194.04110368366941</v>
          </cell>
          <cell r="AW43">
            <v>0</v>
          </cell>
          <cell r="AX43">
            <v>0</v>
          </cell>
          <cell r="AY43">
            <v>0</v>
          </cell>
          <cell r="AZ43">
            <v>4</v>
          </cell>
          <cell r="BA43">
            <v>45.992091828160632</v>
          </cell>
          <cell r="BB43">
            <v>39</v>
          </cell>
          <cell r="BC43">
            <v>45.992091828160632</v>
          </cell>
          <cell r="BD43">
            <v>37</v>
          </cell>
          <cell r="BE43">
            <v>8</v>
          </cell>
          <cell r="BF43">
            <v>0</v>
          </cell>
          <cell r="BG43">
            <v>225</v>
          </cell>
          <cell r="BH43">
            <v>225</v>
          </cell>
          <cell r="BI43">
            <v>136.89092434975331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32.917538726049365</v>
          </cell>
          <cell r="BO43">
            <v>61</v>
          </cell>
          <cell r="BP43">
            <v>32.917538726049365</v>
          </cell>
          <cell r="BQ43">
            <v>61</v>
          </cell>
          <cell r="BR43">
            <v>3</v>
          </cell>
          <cell r="BS43">
            <v>0</v>
          </cell>
          <cell r="BT43">
            <v>161</v>
          </cell>
          <cell r="BU43">
            <v>161</v>
          </cell>
          <cell r="BV43">
            <v>197.99610200664304</v>
          </cell>
          <cell r="BW43">
            <v>0</v>
          </cell>
          <cell r="BX43">
            <v>0</v>
          </cell>
          <cell r="BY43">
            <v>0</v>
          </cell>
          <cell r="BZ43">
            <v>2</v>
          </cell>
          <cell r="CA43">
            <v>73.438392857142858</v>
          </cell>
          <cell r="CB43">
            <v>72</v>
          </cell>
          <cell r="CC43">
            <v>73.438392857142858</v>
          </cell>
          <cell r="CD43">
            <v>72</v>
          </cell>
          <cell r="CE43">
            <v>1</v>
          </cell>
          <cell r="CF43">
            <v>0</v>
          </cell>
          <cell r="CG43">
            <v>88</v>
          </cell>
          <cell r="CH43">
            <v>88</v>
          </cell>
          <cell r="CI43">
            <v>60.149419806072167</v>
          </cell>
          <cell r="CJ43">
            <v>0</v>
          </cell>
          <cell r="CK43">
            <v>0</v>
          </cell>
          <cell r="CL43">
            <v>0</v>
          </cell>
          <cell r="CM43">
            <v>0</v>
          </cell>
          <cell r="CN43">
            <v>57.381395348837209</v>
          </cell>
          <cell r="CO43">
            <v>71</v>
          </cell>
          <cell r="CP43">
            <v>57.381395348837209</v>
          </cell>
          <cell r="CQ43">
            <v>71</v>
          </cell>
          <cell r="CR43">
            <v>-21</v>
          </cell>
          <cell r="CS43">
            <v>3</v>
          </cell>
          <cell r="CT43">
            <v>35</v>
          </cell>
          <cell r="CU43">
            <v>38</v>
          </cell>
          <cell r="CV43">
            <v>31.343283582089551</v>
          </cell>
          <cell r="CW43">
            <v>0</v>
          </cell>
          <cell r="CX43">
            <v>0</v>
          </cell>
          <cell r="CY43">
            <v>0</v>
          </cell>
          <cell r="CZ43">
            <v>0</v>
          </cell>
          <cell r="DA43">
            <v>33.5</v>
          </cell>
          <cell r="DB43">
            <v>34</v>
          </cell>
          <cell r="DC43">
            <v>33.5</v>
          </cell>
          <cell r="DD43">
            <v>34</v>
          </cell>
          <cell r="DE43">
            <v>1</v>
          </cell>
          <cell r="DF43">
            <v>0</v>
          </cell>
          <cell r="DG43">
            <v>3</v>
          </cell>
          <cell r="DH43">
            <v>3</v>
          </cell>
          <cell r="DI43">
            <v>0</v>
          </cell>
          <cell r="DJ43">
            <v>0</v>
          </cell>
          <cell r="DK43">
            <v>0</v>
          </cell>
          <cell r="DL43">
            <v>0</v>
          </cell>
          <cell r="DM43">
            <v>0</v>
          </cell>
          <cell r="DN43">
            <v>0</v>
          </cell>
          <cell r="DO43">
            <v>3</v>
          </cell>
          <cell r="DP43">
            <v>0</v>
          </cell>
          <cell r="DQ43">
            <v>3</v>
          </cell>
          <cell r="DR43">
            <v>-1</v>
          </cell>
          <cell r="DS43">
            <v>1</v>
          </cell>
          <cell r="DT43">
            <v>0</v>
          </cell>
          <cell r="DU43">
            <v>1</v>
          </cell>
          <cell r="DV43">
            <v>0</v>
          </cell>
          <cell r="DW43">
            <v>0</v>
          </cell>
          <cell r="DX43">
            <v>0</v>
          </cell>
          <cell r="DY43">
            <v>0</v>
          </cell>
          <cell r="DZ43">
            <v>10</v>
          </cell>
          <cell r="EA43">
            <v>0</v>
          </cell>
          <cell r="EB43">
            <v>0</v>
          </cell>
          <cell r="EC43">
            <v>0</v>
          </cell>
          <cell r="ED43">
            <v>0</v>
          </cell>
          <cell r="EE43">
            <v>0</v>
          </cell>
          <cell r="EF43">
            <v>0</v>
          </cell>
          <cell r="EG43">
            <v>1</v>
          </cell>
          <cell r="EH43">
            <v>1</v>
          </cell>
          <cell r="EI43">
            <v>0</v>
          </cell>
          <cell r="EJ43">
            <v>0</v>
          </cell>
          <cell r="EK43">
            <v>0</v>
          </cell>
          <cell r="EL43">
            <v>0</v>
          </cell>
          <cell r="EM43">
            <v>0</v>
          </cell>
          <cell r="EN43">
            <v>0</v>
          </cell>
          <cell r="EO43">
            <v>0</v>
          </cell>
          <cell r="EP43">
            <v>0</v>
          </cell>
          <cell r="EQ43">
            <v>0</v>
          </cell>
          <cell r="ER43">
            <v>0</v>
          </cell>
          <cell r="ES43">
            <v>1</v>
          </cell>
          <cell r="ET43">
            <v>1</v>
          </cell>
          <cell r="EU43">
            <v>1</v>
          </cell>
          <cell r="EV43">
            <v>0</v>
          </cell>
          <cell r="EW43">
            <v>0</v>
          </cell>
          <cell r="EX43">
            <v>0</v>
          </cell>
          <cell r="GZ43">
            <v>0</v>
          </cell>
          <cell r="HA43">
            <v>0</v>
          </cell>
        </row>
        <row r="44">
          <cell r="B44" t="str">
            <v>LBU15</v>
          </cell>
          <cell r="C44" t="str">
            <v>LINHA 1LBU15</v>
          </cell>
          <cell r="D44">
            <v>5.8684803988082059</v>
          </cell>
          <cell r="E44">
            <v>0</v>
          </cell>
          <cell r="F44" t="str">
            <v>SAPHIRA</v>
          </cell>
          <cell r="G44">
            <v>959.42318920015657</v>
          </cell>
          <cell r="H44">
            <v>259</v>
          </cell>
          <cell r="I44">
            <v>259</v>
          </cell>
          <cell r="J44">
            <v>0</v>
          </cell>
          <cell r="K44">
            <v>0</v>
          </cell>
          <cell r="L44">
            <v>0</v>
          </cell>
          <cell r="M44">
            <v>80</v>
          </cell>
          <cell r="N44">
            <v>138.82726251012483</v>
          </cell>
          <cell r="O44">
            <v>226</v>
          </cell>
          <cell r="P44">
            <v>138.82726251012483</v>
          </cell>
          <cell r="Q44">
            <v>146</v>
          </cell>
          <cell r="R44">
            <v>50</v>
          </cell>
          <cell r="S44">
            <v>1</v>
          </cell>
          <cell r="T44">
            <v>62</v>
          </cell>
          <cell r="U44">
            <v>63</v>
          </cell>
          <cell r="V44">
            <v>0</v>
          </cell>
          <cell r="W44">
            <v>0</v>
          </cell>
          <cell r="X44">
            <v>0</v>
          </cell>
          <cell r="Y44">
            <v>137</v>
          </cell>
          <cell r="Z44">
            <v>75</v>
          </cell>
          <cell r="AA44">
            <v>0</v>
          </cell>
          <cell r="AB44">
            <v>162</v>
          </cell>
          <cell r="AC44">
            <v>0</v>
          </cell>
          <cell r="AD44">
            <v>87</v>
          </cell>
          <cell r="AE44">
            <v>-33</v>
          </cell>
          <cell r="AF44">
            <v>1</v>
          </cell>
          <cell r="AG44">
            <v>145</v>
          </cell>
          <cell r="AH44">
            <v>146</v>
          </cell>
          <cell r="AI44">
            <v>61.628571428571426</v>
          </cell>
          <cell r="AJ44">
            <v>0</v>
          </cell>
          <cell r="AK44">
            <v>0</v>
          </cell>
          <cell r="AL44">
            <v>0</v>
          </cell>
          <cell r="AM44">
            <v>74</v>
          </cell>
          <cell r="AN44">
            <v>47</v>
          </cell>
          <cell r="AO44">
            <v>44</v>
          </cell>
          <cell r="AP44">
            <v>47</v>
          </cell>
          <cell r="AQ44">
            <v>2</v>
          </cell>
          <cell r="AR44">
            <v>-137</v>
          </cell>
          <cell r="AS44">
            <v>1</v>
          </cell>
          <cell r="AT44">
            <v>280</v>
          </cell>
          <cell r="AU44">
            <v>281</v>
          </cell>
          <cell r="AV44">
            <v>115.22633744855966</v>
          </cell>
          <cell r="AW44">
            <v>0</v>
          </cell>
          <cell r="AX44">
            <v>0</v>
          </cell>
          <cell r="AY44">
            <v>0</v>
          </cell>
          <cell r="AZ44">
            <v>1</v>
          </cell>
          <cell r="BA44">
            <v>82.8</v>
          </cell>
          <cell r="BB44">
            <v>-4</v>
          </cell>
          <cell r="BC44">
            <v>82.8</v>
          </cell>
          <cell r="BD44">
            <v>-5</v>
          </cell>
          <cell r="BE44">
            <v>5</v>
          </cell>
          <cell r="BF44">
            <v>1</v>
          </cell>
          <cell r="BG44">
            <v>280</v>
          </cell>
          <cell r="BH44">
            <v>281</v>
          </cell>
          <cell r="BI44">
            <v>29.999999999999996</v>
          </cell>
          <cell r="BJ44">
            <v>0</v>
          </cell>
          <cell r="BK44">
            <v>0</v>
          </cell>
          <cell r="BL44">
            <v>0</v>
          </cell>
          <cell r="BM44">
            <v>5</v>
          </cell>
          <cell r="BN44">
            <v>280</v>
          </cell>
          <cell r="BO44">
            <v>0</v>
          </cell>
          <cell r="BP44">
            <v>280</v>
          </cell>
          <cell r="BQ44">
            <v>0</v>
          </cell>
          <cell r="BR44">
            <v>281</v>
          </cell>
          <cell r="BS44">
            <v>0</v>
          </cell>
          <cell r="BT44">
            <v>0</v>
          </cell>
          <cell r="BU44">
            <v>0</v>
          </cell>
          <cell r="BV44">
            <v>0</v>
          </cell>
          <cell r="BW44">
            <v>0</v>
          </cell>
          <cell r="BX44">
            <v>0</v>
          </cell>
          <cell r="BY44">
            <v>0</v>
          </cell>
          <cell r="BZ44">
            <v>269</v>
          </cell>
          <cell r="CA44">
            <v>0</v>
          </cell>
          <cell r="CB44">
            <v>0</v>
          </cell>
          <cell r="CC44">
            <v>0</v>
          </cell>
          <cell r="CD44">
            <v>0</v>
          </cell>
          <cell r="CE44">
            <v>-1</v>
          </cell>
          <cell r="CF44">
            <v>0</v>
          </cell>
          <cell r="CG44">
            <v>1</v>
          </cell>
          <cell r="CH44">
            <v>1</v>
          </cell>
          <cell r="CI44">
            <v>0</v>
          </cell>
          <cell r="CJ44">
            <v>0</v>
          </cell>
          <cell r="CK44">
            <v>0</v>
          </cell>
          <cell r="CL44">
            <v>0</v>
          </cell>
          <cell r="CM44">
            <v>0</v>
          </cell>
          <cell r="CN44">
            <v>0</v>
          </cell>
          <cell r="CO44">
            <v>0</v>
          </cell>
          <cell r="CP44">
            <v>0</v>
          </cell>
          <cell r="CQ44">
            <v>0</v>
          </cell>
          <cell r="CR44">
            <v>0</v>
          </cell>
          <cell r="CS44">
            <v>0</v>
          </cell>
          <cell r="CT44">
            <v>1</v>
          </cell>
          <cell r="CU44">
            <v>1</v>
          </cell>
          <cell r="CV44">
            <v>60</v>
          </cell>
          <cell r="CW44">
            <v>0</v>
          </cell>
          <cell r="CX44">
            <v>0</v>
          </cell>
          <cell r="CY44">
            <v>0</v>
          </cell>
          <cell r="CZ44">
            <v>0</v>
          </cell>
          <cell r="DA44">
            <v>0</v>
          </cell>
          <cell r="DB44">
            <v>0</v>
          </cell>
          <cell r="DC44">
            <v>0</v>
          </cell>
          <cell r="DD44">
            <v>0</v>
          </cell>
          <cell r="DE44">
            <v>0</v>
          </cell>
          <cell r="DF44">
            <v>0</v>
          </cell>
          <cell r="DG44">
            <v>1</v>
          </cell>
          <cell r="DH44">
            <v>1</v>
          </cell>
          <cell r="DI44">
            <v>60</v>
          </cell>
          <cell r="DJ44">
            <v>0</v>
          </cell>
          <cell r="DK44">
            <v>0</v>
          </cell>
          <cell r="DL44">
            <v>0</v>
          </cell>
          <cell r="DM44">
            <v>0</v>
          </cell>
          <cell r="DN44">
            <v>0</v>
          </cell>
          <cell r="DO44">
            <v>0</v>
          </cell>
          <cell r="DP44">
            <v>0</v>
          </cell>
          <cell r="DQ44">
            <v>0</v>
          </cell>
          <cell r="DR44">
            <v>0</v>
          </cell>
          <cell r="DS44">
            <v>0</v>
          </cell>
          <cell r="DT44">
            <v>1</v>
          </cell>
          <cell r="DU44">
            <v>1</v>
          </cell>
          <cell r="DV44">
            <v>30</v>
          </cell>
          <cell r="DW44">
            <v>0</v>
          </cell>
          <cell r="DX44">
            <v>0</v>
          </cell>
          <cell r="DY44">
            <v>0</v>
          </cell>
          <cell r="DZ44">
            <v>0</v>
          </cell>
          <cell r="EA44">
            <v>1</v>
          </cell>
          <cell r="EB44">
            <v>0</v>
          </cell>
          <cell r="EC44">
            <v>1</v>
          </cell>
          <cell r="ED44">
            <v>0</v>
          </cell>
          <cell r="EE44">
            <v>0</v>
          </cell>
          <cell r="EF44">
            <v>0</v>
          </cell>
          <cell r="EG44">
            <v>1</v>
          </cell>
          <cell r="EH44">
            <v>1</v>
          </cell>
          <cell r="EI44">
            <v>0</v>
          </cell>
          <cell r="EJ44">
            <v>0</v>
          </cell>
          <cell r="EK44">
            <v>0</v>
          </cell>
          <cell r="EL44">
            <v>0</v>
          </cell>
          <cell r="EM44">
            <v>0</v>
          </cell>
          <cell r="EN44">
            <v>0</v>
          </cell>
          <cell r="EO44">
            <v>0</v>
          </cell>
          <cell r="EP44">
            <v>0</v>
          </cell>
          <cell r="EQ44">
            <v>0</v>
          </cell>
          <cell r="ER44">
            <v>0</v>
          </cell>
          <cell r="ES44">
            <v>1</v>
          </cell>
          <cell r="ET44">
            <v>1</v>
          </cell>
          <cell r="EU44">
            <v>1</v>
          </cell>
          <cell r="EV44">
            <v>0</v>
          </cell>
          <cell r="EW44">
            <v>0</v>
          </cell>
          <cell r="EX44">
            <v>0</v>
          </cell>
          <cell r="GZ44">
            <v>0</v>
          </cell>
          <cell r="HA44">
            <v>0</v>
          </cell>
        </row>
        <row r="45">
          <cell r="B45" t="str">
            <v>21151TBA106</v>
          </cell>
          <cell r="C45">
            <v>0</v>
          </cell>
          <cell r="D45">
            <v>5.8684803988082059</v>
          </cell>
          <cell r="E45">
            <v>900940243</v>
          </cell>
          <cell r="F45" t="str">
            <v>21151TBA106L1</v>
          </cell>
          <cell r="G45">
            <v>0</v>
          </cell>
          <cell r="H45">
            <v>247</v>
          </cell>
          <cell r="I45">
            <v>247</v>
          </cell>
          <cell r="J45">
            <v>0</v>
          </cell>
          <cell r="K45">
            <v>0</v>
          </cell>
          <cell r="L45">
            <v>0</v>
          </cell>
          <cell r="M45">
            <v>26</v>
          </cell>
          <cell r="N45">
            <v>136.93738016107989</v>
          </cell>
          <cell r="O45">
            <v>172</v>
          </cell>
          <cell r="P45">
            <v>136.93738016107989</v>
          </cell>
          <cell r="Q45">
            <v>146</v>
          </cell>
          <cell r="R45">
            <v>50</v>
          </cell>
          <cell r="S45">
            <v>0</v>
          </cell>
          <cell r="T45">
            <v>51</v>
          </cell>
          <cell r="U45">
            <v>51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24</v>
          </cell>
          <cell r="AA45">
            <v>0</v>
          </cell>
          <cell r="AB45">
            <v>111</v>
          </cell>
          <cell r="AC45">
            <v>0</v>
          </cell>
          <cell r="AD45">
            <v>87</v>
          </cell>
          <cell r="AE45">
            <v>-42</v>
          </cell>
          <cell r="AF45">
            <v>0</v>
          </cell>
          <cell r="AG45">
            <v>6</v>
          </cell>
          <cell r="AH45">
            <v>6</v>
          </cell>
          <cell r="AI45">
            <v>29.01506721850226</v>
          </cell>
          <cell r="AJ45">
            <v>0</v>
          </cell>
          <cell r="AK45">
            <v>0</v>
          </cell>
          <cell r="AL45">
            <v>0</v>
          </cell>
          <cell r="AM45">
            <v>23</v>
          </cell>
          <cell r="AN45">
            <v>6.2036733757838078</v>
          </cell>
          <cell r="AO45">
            <v>15</v>
          </cell>
          <cell r="AP45">
            <v>6.2036733757838078</v>
          </cell>
          <cell r="AQ45">
            <v>2</v>
          </cell>
          <cell r="AR45">
            <v>0</v>
          </cell>
          <cell r="AS45">
            <v>0</v>
          </cell>
          <cell r="AT45">
            <v>4</v>
          </cell>
          <cell r="AU45">
            <v>4</v>
          </cell>
          <cell r="AV45">
            <v>42.487215840152459</v>
          </cell>
          <cell r="AW45">
            <v>0</v>
          </cell>
          <cell r="AX45">
            <v>0</v>
          </cell>
          <cell r="AY45">
            <v>0</v>
          </cell>
          <cell r="AZ45">
            <v>1</v>
          </cell>
          <cell r="BA45">
            <v>3.7800884152106136</v>
          </cell>
          <cell r="BB45">
            <v>0</v>
          </cell>
          <cell r="BC45">
            <v>3.7800884152106136</v>
          </cell>
          <cell r="BD45">
            <v>-1</v>
          </cell>
          <cell r="BE45">
            <v>0</v>
          </cell>
          <cell r="BF45">
            <v>0</v>
          </cell>
          <cell r="BG45">
            <v>5</v>
          </cell>
          <cell r="BH45">
            <v>5</v>
          </cell>
          <cell r="BI45">
            <v>30</v>
          </cell>
          <cell r="BJ45">
            <v>0</v>
          </cell>
          <cell r="BK45">
            <v>0</v>
          </cell>
          <cell r="BL45">
            <v>0</v>
          </cell>
          <cell r="BM45">
            <v>5</v>
          </cell>
          <cell r="BN45">
            <v>5</v>
          </cell>
          <cell r="BO45">
            <v>0</v>
          </cell>
          <cell r="BP45">
            <v>5</v>
          </cell>
          <cell r="BQ45">
            <v>0</v>
          </cell>
          <cell r="BR45">
            <v>5</v>
          </cell>
          <cell r="BS45">
            <v>0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269</v>
          </cell>
          <cell r="CA45">
            <v>0</v>
          </cell>
          <cell r="CB45">
            <v>0</v>
          </cell>
          <cell r="CC45">
            <v>0</v>
          </cell>
          <cell r="CD45">
            <v>0</v>
          </cell>
          <cell r="CE45">
            <v>-1</v>
          </cell>
          <cell r="CF45">
            <v>0</v>
          </cell>
          <cell r="CG45">
            <v>1</v>
          </cell>
          <cell r="CH45">
            <v>1</v>
          </cell>
          <cell r="CI45">
            <v>0</v>
          </cell>
          <cell r="CJ45">
            <v>0</v>
          </cell>
          <cell r="CK45">
            <v>0</v>
          </cell>
          <cell r="CL45">
            <v>0</v>
          </cell>
          <cell r="CM45">
            <v>0</v>
          </cell>
          <cell r="CN45">
            <v>0</v>
          </cell>
          <cell r="CO45">
            <v>0</v>
          </cell>
          <cell r="CP45">
            <v>0</v>
          </cell>
          <cell r="CQ45">
            <v>0</v>
          </cell>
          <cell r="CR45">
            <v>0</v>
          </cell>
          <cell r="CS45">
            <v>0</v>
          </cell>
          <cell r="CT45">
            <v>1</v>
          </cell>
          <cell r="CU45">
            <v>1</v>
          </cell>
          <cell r="CV45">
            <v>72.18463419604646</v>
          </cell>
          <cell r="CW45">
            <v>0</v>
          </cell>
          <cell r="CX45">
            <v>0</v>
          </cell>
          <cell r="CY45">
            <v>0</v>
          </cell>
          <cell r="CZ45">
            <v>0</v>
          </cell>
          <cell r="DA45">
            <v>0</v>
          </cell>
          <cell r="DB45">
            <v>0</v>
          </cell>
          <cell r="DC45">
            <v>0</v>
          </cell>
          <cell r="DD45">
            <v>0</v>
          </cell>
          <cell r="DE45">
            <v>0</v>
          </cell>
          <cell r="DF45">
            <v>0</v>
          </cell>
          <cell r="DG45">
            <v>1</v>
          </cell>
          <cell r="DH45">
            <v>1</v>
          </cell>
          <cell r="DI45">
            <v>80</v>
          </cell>
          <cell r="DJ45">
            <v>0</v>
          </cell>
          <cell r="DK45">
            <v>0</v>
          </cell>
          <cell r="DL45">
            <v>0</v>
          </cell>
          <cell r="DM45">
            <v>0</v>
          </cell>
          <cell r="DN45">
            <v>0</v>
          </cell>
          <cell r="DO45">
            <v>0</v>
          </cell>
          <cell r="DP45">
            <v>0</v>
          </cell>
          <cell r="DQ45">
            <v>0</v>
          </cell>
          <cell r="DR45">
            <v>0</v>
          </cell>
          <cell r="DS45">
            <v>0</v>
          </cell>
          <cell r="DT45">
            <v>1</v>
          </cell>
          <cell r="DU45">
            <v>1</v>
          </cell>
          <cell r="DV45">
            <v>50</v>
          </cell>
          <cell r="DW45">
            <v>0</v>
          </cell>
          <cell r="DX45">
            <v>0</v>
          </cell>
          <cell r="DY45">
            <v>0</v>
          </cell>
          <cell r="DZ45">
            <v>0</v>
          </cell>
          <cell r="EA45">
            <v>0.6</v>
          </cell>
          <cell r="EB45">
            <v>0</v>
          </cell>
          <cell r="EC45">
            <v>0.6</v>
          </cell>
          <cell r="ED45">
            <v>0</v>
          </cell>
          <cell r="EE45">
            <v>0</v>
          </cell>
          <cell r="EF45">
            <v>0</v>
          </cell>
          <cell r="EG45">
            <v>1</v>
          </cell>
          <cell r="EH45">
            <v>1</v>
          </cell>
          <cell r="EI45">
            <v>0</v>
          </cell>
          <cell r="EJ45">
            <v>0</v>
          </cell>
          <cell r="EK45">
            <v>0</v>
          </cell>
          <cell r="EL45">
            <v>0</v>
          </cell>
          <cell r="EM45">
            <v>0</v>
          </cell>
          <cell r="EN45">
            <v>0</v>
          </cell>
          <cell r="EO45">
            <v>0</v>
          </cell>
          <cell r="EP45">
            <v>0</v>
          </cell>
          <cell r="EQ45">
            <v>0</v>
          </cell>
          <cell r="ER45">
            <v>0</v>
          </cell>
          <cell r="ES45">
            <v>1</v>
          </cell>
          <cell r="ET45">
            <v>1</v>
          </cell>
          <cell r="EU45">
            <v>1</v>
          </cell>
          <cell r="EV45">
            <v>0</v>
          </cell>
          <cell r="EW45">
            <v>0</v>
          </cell>
          <cell r="EX45">
            <v>0</v>
          </cell>
          <cell r="GZ45">
            <v>0</v>
          </cell>
          <cell r="HA45">
            <v>0</v>
          </cell>
        </row>
        <row r="46">
          <cell r="B46" t="str">
            <v>21151TBA206</v>
          </cell>
          <cell r="C46">
            <v>0</v>
          </cell>
          <cell r="D46">
            <v>5.8684803988082059</v>
          </cell>
          <cell r="E46">
            <v>900940244</v>
          </cell>
          <cell r="F46" t="str">
            <v>21151TBA206L1</v>
          </cell>
          <cell r="G46">
            <v>0</v>
          </cell>
          <cell r="H46">
            <v>12</v>
          </cell>
          <cell r="I46">
            <v>12</v>
          </cell>
          <cell r="J46">
            <v>0</v>
          </cell>
          <cell r="K46">
            <v>0</v>
          </cell>
          <cell r="L46">
            <v>0</v>
          </cell>
          <cell r="M46">
            <v>54</v>
          </cell>
          <cell r="N46">
            <v>1.8898823490449246</v>
          </cell>
          <cell r="O46">
            <v>54</v>
          </cell>
          <cell r="P46">
            <v>1.8898823490449246</v>
          </cell>
          <cell r="Q46">
            <v>0</v>
          </cell>
          <cell r="R46">
            <v>0</v>
          </cell>
          <cell r="S46">
            <v>1</v>
          </cell>
          <cell r="T46">
            <v>11</v>
          </cell>
          <cell r="U46">
            <v>12</v>
          </cell>
          <cell r="V46">
            <v>0</v>
          </cell>
          <cell r="W46">
            <v>0</v>
          </cell>
          <cell r="X46">
            <v>0</v>
          </cell>
          <cell r="Y46">
            <v>137</v>
          </cell>
          <cell r="Z46">
            <v>51</v>
          </cell>
          <cell r="AA46">
            <v>0</v>
          </cell>
          <cell r="AB46">
            <v>51</v>
          </cell>
          <cell r="AC46">
            <v>0</v>
          </cell>
          <cell r="AD46">
            <v>0</v>
          </cell>
          <cell r="AE46">
            <v>9</v>
          </cell>
          <cell r="AF46">
            <v>1</v>
          </cell>
          <cell r="AG46">
            <v>139</v>
          </cell>
          <cell r="AH46">
            <v>140</v>
          </cell>
          <cell r="AI46">
            <v>62.09277401356303</v>
          </cell>
          <cell r="AJ46">
            <v>0</v>
          </cell>
          <cell r="AK46">
            <v>0</v>
          </cell>
          <cell r="AL46">
            <v>0</v>
          </cell>
          <cell r="AM46">
            <v>51</v>
          </cell>
          <cell r="AN46">
            <v>40.796326624216192</v>
          </cell>
          <cell r="AO46">
            <v>29</v>
          </cell>
          <cell r="AP46">
            <v>40.796326624216192</v>
          </cell>
          <cell r="AQ46">
            <v>0</v>
          </cell>
          <cell r="AR46">
            <v>-137</v>
          </cell>
          <cell r="AS46">
            <v>1</v>
          </cell>
          <cell r="AT46">
            <v>276</v>
          </cell>
          <cell r="AU46">
            <v>277</v>
          </cell>
          <cell r="AV46">
            <v>117.03876369930377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79.019911584789384</v>
          </cell>
          <cell r="BB46">
            <v>-4</v>
          </cell>
          <cell r="BC46">
            <v>79.019911584789384</v>
          </cell>
          <cell r="BD46">
            <v>-4</v>
          </cell>
          <cell r="BE46">
            <v>5</v>
          </cell>
          <cell r="BF46">
            <v>1</v>
          </cell>
          <cell r="BG46">
            <v>275</v>
          </cell>
          <cell r="BH46">
            <v>276</v>
          </cell>
          <cell r="BI46">
            <v>30.000000000000004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275</v>
          </cell>
          <cell r="BO46">
            <v>0</v>
          </cell>
          <cell r="BP46">
            <v>275</v>
          </cell>
          <cell r="BQ46">
            <v>0</v>
          </cell>
          <cell r="BR46">
            <v>276</v>
          </cell>
          <cell r="BS46">
            <v>0</v>
          </cell>
          <cell r="BT46">
            <v>0</v>
          </cell>
          <cell r="BU46">
            <v>0</v>
          </cell>
          <cell r="BV46">
            <v>0</v>
          </cell>
          <cell r="BW46">
            <v>0</v>
          </cell>
          <cell r="BX46">
            <v>0</v>
          </cell>
          <cell r="BY46">
            <v>0</v>
          </cell>
          <cell r="BZ46">
            <v>0</v>
          </cell>
          <cell r="CA46">
            <v>0</v>
          </cell>
          <cell r="CB46">
            <v>0</v>
          </cell>
          <cell r="CC46">
            <v>0</v>
          </cell>
          <cell r="CD46">
            <v>0</v>
          </cell>
          <cell r="CE46">
            <v>0</v>
          </cell>
          <cell r="CF46">
            <v>0</v>
          </cell>
          <cell r="CG46">
            <v>0</v>
          </cell>
          <cell r="CH46">
            <v>0</v>
          </cell>
          <cell r="CI46">
            <v>0</v>
          </cell>
          <cell r="CJ46">
            <v>0</v>
          </cell>
          <cell r="CK46">
            <v>0</v>
          </cell>
          <cell r="CL46">
            <v>0</v>
          </cell>
          <cell r="CM46">
            <v>0</v>
          </cell>
          <cell r="CN46">
            <v>0</v>
          </cell>
          <cell r="CO46">
            <v>0</v>
          </cell>
          <cell r="CP46">
            <v>0</v>
          </cell>
          <cell r="CQ46">
            <v>0</v>
          </cell>
          <cell r="CR46">
            <v>0</v>
          </cell>
          <cell r="CS46">
            <v>0</v>
          </cell>
          <cell r="CT46">
            <v>0</v>
          </cell>
          <cell r="CU46">
            <v>0</v>
          </cell>
          <cell r="CV46">
            <v>0</v>
          </cell>
          <cell r="CW46">
            <v>0</v>
          </cell>
          <cell r="CX46">
            <v>0</v>
          </cell>
          <cell r="CY46">
            <v>0</v>
          </cell>
          <cell r="CZ46">
            <v>0</v>
          </cell>
          <cell r="DA46">
            <v>0</v>
          </cell>
          <cell r="DB46">
            <v>0</v>
          </cell>
          <cell r="DC46">
            <v>0</v>
          </cell>
          <cell r="DD46">
            <v>0</v>
          </cell>
          <cell r="DE46">
            <v>0</v>
          </cell>
          <cell r="DF46">
            <v>0</v>
          </cell>
          <cell r="DG46">
            <v>0</v>
          </cell>
          <cell r="DH46">
            <v>0</v>
          </cell>
          <cell r="DI46">
            <v>0</v>
          </cell>
          <cell r="DJ46">
            <v>0</v>
          </cell>
          <cell r="DK46">
            <v>0</v>
          </cell>
          <cell r="DL46">
            <v>0</v>
          </cell>
          <cell r="DM46">
            <v>0</v>
          </cell>
          <cell r="DN46">
            <v>0</v>
          </cell>
          <cell r="DO46">
            <v>0</v>
          </cell>
          <cell r="DP46">
            <v>0</v>
          </cell>
          <cell r="DQ46">
            <v>0</v>
          </cell>
          <cell r="DR46">
            <v>0</v>
          </cell>
          <cell r="DS46">
            <v>0</v>
          </cell>
          <cell r="DT46">
            <v>0</v>
          </cell>
          <cell r="DU46">
            <v>0</v>
          </cell>
          <cell r="DV46">
            <v>0</v>
          </cell>
          <cell r="DW46">
            <v>0</v>
          </cell>
          <cell r="DX46">
            <v>0</v>
          </cell>
          <cell r="DY46">
            <v>0</v>
          </cell>
          <cell r="DZ46">
            <v>0</v>
          </cell>
          <cell r="EA46">
            <v>0.4</v>
          </cell>
          <cell r="EB46">
            <v>0</v>
          </cell>
          <cell r="EC46">
            <v>0.4</v>
          </cell>
          <cell r="ED46">
            <v>0</v>
          </cell>
          <cell r="EE46">
            <v>0</v>
          </cell>
          <cell r="EF46">
            <v>0</v>
          </cell>
          <cell r="EG46">
            <v>0</v>
          </cell>
          <cell r="EH46">
            <v>0</v>
          </cell>
          <cell r="EI46">
            <v>0</v>
          </cell>
          <cell r="EJ46">
            <v>0</v>
          </cell>
          <cell r="EK46">
            <v>0</v>
          </cell>
          <cell r="EL46">
            <v>0</v>
          </cell>
          <cell r="EM46">
            <v>0</v>
          </cell>
          <cell r="EN46">
            <v>0</v>
          </cell>
          <cell r="EO46">
            <v>0</v>
          </cell>
          <cell r="EP46">
            <v>0</v>
          </cell>
          <cell r="EQ46">
            <v>0</v>
          </cell>
          <cell r="ER46">
            <v>0</v>
          </cell>
          <cell r="ES46">
            <v>0</v>
          </cell>
          <cell r="ET46">
            <v>0</v>
          </cell>
          <cell r="EU46">
            <v>0</v>
          </cell>
          <cell r="EV46">
            <v>0</v>
          </cell>
          <cell r="EW46">
            <v>0</v>
          </cell>
          <cell r="EX46">
            <v>0</v>
          </cell>
          <cell r="GZ46">
            <v>0</v>
          </cell>
          <cell r="HA46">
            <v>0</v>
          </cell>
        </row>
        <row r="47">
          <cell r="B47" t="str">
            <v>LBU16</v>
          </cell>
          <cell r="C47" t="str">
            <v>LINHA 1LBU16</v>
          </cell>
          <cell r="D47">
            <v>0</v>
          </cell>
          <cell r="E47">
            <v>0</v>
          </cell>
          <cell r="F47" t="str">
            <v>VALÉRIA</v>
          </cell>
          <cell r="G47">
            <v>0</v>
          </cell>
          <cell r="H47">
            <v>2024</v>
          </cell>
          <cell r="I47">
            <v>2026</v>
          </cell>
          <cell r="J47">
            <v>0</v>
          </cell>
          <cell r="K47">
            <v>0</v>
          </cell>
          <cell r="L47">
            <v>0</v>
          </cell>
          <cell r="M47">
            <v>30</v>
          </cell>
          <cell r="N47">
            <v>193.47355427545449</v>
          </cell>
          <cell r="O47">
            <v>167</v>
          </cell>
          <cell r="P47">
            <v>193.47355427545449</v>
          </cell>
          <cell r="Q47">
            <v>141</v>
          </cell>
          <cell r="R47">
            <v>26</v>
          </cell>
          <cell r="S47">
            <v>6</v>
          </cell>
          <cell r="T47">
            <v>1853</v>
          </cell>
          <cell r="U47">
            <v>1859</v>
          </cell>
          <cell r="V47">
            <v>144.66774676280349</v>
          </cell>
          <cell r="W47">
            <v>0</v>
          </cell>
          <cell r="X47">
            <v>0</v>
          </cell>
          <cell r="Y47">
            <v>0</v>
          </cell>
          <cell r="Z47">
            <v>40</v>
          </cell>
          <cell r="AA47">
            <v>106.0349738043158</v>
          </cell>
          <cell r="AB47">
            <v>549</v>
          </cell>
          <cell r="AC47">
            <v>106.0349738043158</v>
          </cell>
          <cell r="AD47">
            <v>509</v>
          </cell>
          <cell r="AE47">
            <v>-24</v>
          </cell>
          <cell r="AF47">
            <v>4</v>
          </cell>
          <cell r="AG47">
            <v>1370</v>
          </cell>
          <cell r="AH47">
            <v>1374</v>
          </cell>
          <cell r="AI47">
            <v>121.50776053215077</v>
          </cell>
          <cell r="AJ47">
            <v>0</v>
          </cell>
          <cell r="AK47">
            <v>0</v>
          </cell>
          <cell r="AL47">
            <v>0</v>
          </cell>
          <cell r="AM47">
            <v>37</v>
          </cell>
          <cell r="AN47">
            <v>318</v>
          </cell>
          <cell r="AO47">
            <v>537</v>
          </cell>
          <cell r="AP47">
            <v>318</v>
          </cell>
          <cell r="AQ47">
            <v>502</v>
          </cell>
          <cell r="AR47">
            <v>15</v>
          </cell>
          <cell r="AS47">
            <v>10</v>
          </cell>
          <cell r="AT47">
            <v>847</v>
          </cell>
          <cell r="AU47">
            <v>857</v>
          </cell>
          <cell r="AV47">
            <v>81.826086956521735</v>
          </cell>
          <cell r="AW47">
            <v>720</v>
          </cell>
          <cell r="AX47">
            <v>720</v>
          </cell>
          <cell r="AY47">
            <v>678</v>
          </cell>
          <cell r="AZ47">
            <v>6</v>
          </cell>
          <cell r="BA47">
            <v>161</v>
          </cell>
          <cell r="BB47">
            <v>533</v>
          </cell>
          <cell r="BC47">
            <v>161</v>
          </cell>
          <cell r="BD47">
            <v>532</v>
          </cell>
          <cell r="BE47">
            <v>6</v>
          </cell>
          <cell r="BF47">
            <v>3</v>
          </cell>
          <cell r="BG47">
            <v>994</v>
          </cell>
          <cell r="BH47">
            <v>997</v>
          </cell>
          <cell r="BI47">
            <v>81.301775147928993</v>
          </cell>
          <cell r="BJ47">
            <v>0</v>
          </cell>
          <cell r="BK47">
            <v>0</v>
          </cell>
          <cell r="BL47">
            <v>0</v>
          </cell>
          <cell r="BM47">
            <v>4</v>
          </cell>
          <cell r="BN47">
            <v>580</v>
          </cell>
          <cell r="BO47">
            <v>343</v>
          </cell>
          <cell r="BP47">
            <v>580</v>
          </cell>
          <cell r="BQ47">
            <v>343</v>
          </cell>
          <cell r="BR47">
            <v>7</v>
          </cell>
          <cell r="BS47">
            <v>279</v>
          </cell>
          <cell r="BT47">
            <v>368</v>
          </cell>
          <cell r="BU47">
            <v>647</v>
          </cell>
          <cell r="BV47">
            <v>65.409836065573771</v>
          </cell>
          <cell r="BW47">
            <v>240</v>
          </cell>
          <cell r="BX47">
            <v>240</v>
          </cell>
          <cell r="BY47">
            <v>238</v>
          </cell>
          <cell r="BZ47">
            <v>32</v>
          </cell>
          <cell r="CA47">
            <v>294</v>
          </cell>
          <cell r="CB47">
            <v>707</v>
          </cell>
          <cell r="CC47">
            <v>294</v>
          </cell>
          <cell r="CD47">
            <v>707</v>
          </cell>
          <cell r="CE47">
            <v>-23</v>
          </cell>
          <cell r="CF47">
            <v>12</v>
          </cell>
          <cell r="CG47">
            <v>189</v>
          </cell>
          <cell r="CH47">
            <v>201</v>
          </cell>
          <cell r="CI47">
            <v>38.955223880597018</v>
          </cell>
          <cell r="CJ47">
            <v>240</v>
          </cell>
          <cell r="CK47">
            <v>240</v>
          </cell>
          <cell r="CL47">
            <v>231</v>
          </cell>
          <cell r="CM47">
            <v>1</v>
          </cell>
          <cell r="CN47">
            <v>169</v>
          </cell>
          <cell r="CO47">
            <v>180</v>
          </cell>
          <cell r="CP47">
            <v>169</v>
          </cell>
          <cell r="CQ47">
            <v>180</v>
          </cell>
          <cell r="CR47">
            <v>-88</v>
          </cell>
          <cell r="CS47">
            <v>4</v>
          </cell>
          <cell r="CT47">
            <v>336</v>
          </cell>
          <cell r="CU47">
            <v>340</v>
          </cell>
          <cell r="CV47">
            <v>115.31834666722916</v>
          </cell>
          <cell r="CW47">
            <v>536</v>
          </cell>
          <cell r="CX47">
            <v>536</v>
          </cell>
          <cell r="CY47">
            <v>466</v>
          </cell>
          <cell r="CZ47">
            <v>0</v>
          </cell>
          <cell r="DA47">
            <v>52</v>
          </cell>
          <cell r="DB47">
            <v>102</v>
          </cell>
          <cell r="DC47">
            <v>52</v>
          </cell>
          <cell r="DD47">
            <v>102</v>
          </cell>
          <cell r="DE47">
            <v>16</v>
          </cell>
          <cell r="DF47">
            <v>215</v>
          </cell>
          <cell r="DG47">
            <v>473</v>
          </cell>
          <cell r="DH47">
            <v>688</v>
          </cell>
          <cell r="DI47">
            <v>56.084558823529413</v>
          </cell>
          <cell r="DJ47">
            <v>0</v>
          </cell>
          <cell r="DK47">
            <v>0</v>
          </cell>
          <cell r="DL47">
            <v>0</v>
          </cell>
          <cell r="DM47">
            <v>0</v>
          </cell>
          <cell r="DN47">
            <v>0</v>
          </cell>
          <cell r="DO47">
            <v>82</v>
          </cell>
          <cell r="DP47">
            <v>0</v>
          </cell>
          <cell r="DQ47">
            <v>82</v>
          </cell>
          <cell r="DR47">
            <v>-6</v>
          </cell>
          <cell r="DS47">
            <v>182</v>
          </cell>
          <cell r="DT47">
            <v>430</v>
          </cell>
          <cell r="DU47">
            <v>612</v>
          </cell>
          <cell r="DV47">
            <v>23.713235294117649</v>
          </cell>
          <cell r="DW47">
            <v>120</v>
          </cell>
          <cell r="DX47">
            <v>120</v>
          </cell>
          <cell r="DY47">
            <v>120</v>
          </cell>
          <cell r="DZ47">
            <v>0</v>
          </cell>
          <cell r="EA47">
            <v>544</v>
          </cell>
          <cell r="EB47">
            <v>355</v>
          </cell>
          <cell r="EC47">
            <v>544</v>
          </cell>
          <cell r="ED47">
            <v>355</v>
          </cell>
          <cell r="EE47">
            <v>16</v>
          </cell>
          <cell r="EF47">
            <v>6</v>
          </cell>
          <cell r="EG47">
            <v>355</v>
          </cell>
          <cell r="EH47">
            <v>361</v>
          </cell>
          <cell r="EI47">
            <v>63.066898349261514</v>
          </cell>
          <cell r="EJ47">
            <v>0</v>
          </cell>
          <cell r="EK47">
            <v>0</v>
          </cell>
          <cell r="EL47">
            <v>0</v>
          </cell>
          <cell r="EM47">
            <v>0</v>
          </cell>
          <cell r="EN47">
            <v>1</v>
          </cell>
          <cell r="EO47">
            <v>0</v>
          </cell>
          <cell r="EP47">
            <v>1</v>
          </cell>
          <cell r="EQ47">
            <v>0</v>
          </cell>
          <cell r="ER47">
            <v>1</v>
          </cell>
          <cell r="ES47">
            <v>354</v>
          </cell>
          <cell r="ET47">
            <v>354</v>
          </cell>
          <cell r="EU47">
            <v>360</v>
          </cell>
          <cell r="EV47">
            <v>33.066898349261514</v>
          </cell>
          <cell r="EW47">
            <v>0</v>
          </cell>
          <cell r="EX47">
            <v>0</v>
          </cell>
          <cell r="GZ47">
            <v>0</v>
          </cell>
          <cell r="HA47">
            <v>0</v>
          </cell>
        </row>
        <row r="48">
          <cell r="B48" t="str">
            <v>21161TBA106</v>
          </cell>
          <cell r="C48">
            <v>0</v>
          </cell>
          <cell r="D48">
            <v>0</v>
          </cell>
          <cell r="E48">
            <v>900941379</v>
          </cell>
          <cell r="F48" t="str">
            <v>21161TBA106L1</v>
          </cell>
          <cell r="G48">
            <v>0</v>
          </cell>
          <cell r="H48">
            <v>833</v>
          </cell>
          <cell r="I48">
            <v>834</v>
          </cell>
          <cell r="J48">
            <v>0</v>
          </cell>
          <cell r="K48">
            <v>0</v>
          </cell>
          <cell r="L48">
            <v>0</v>
          </cell>
          <cell r="M48">
            <v>18</v>
          </cell>
          <cell r="N48">
            <v>119.6307372561586</v>
          </cell>
          <cell r="O48">
            <v>116</v>
          </cell>
          <cell r="P48">
            <v>119.6307372561586</v>
          </cell>
          <cell r="Q48">
            <v>100</v>
          </cell>
          <cell r="R48">
            <v>13</v>
          </cell>
          <cell r="S48">
            <v>5</v>
          </cell>
          <cell r="T48">
            <v>716</v>
          </cell>
          <cell r="U48">
            <v>721</v>
          </cell>
          <cell r="V48">
            <v>102.02453995587111</v>
          </cell>
          <cell r="W48">
            <v>0</v>
          </cell>
          <cell r="X48">
            <v>0</v>
          </cell>
          <cell r="Y48">
            <v>0</v>
          </cell>
          <cell r="Z48">
            <v>40</v>
          </cell>
          <cell r="AA48">
            <v>65.564733839993778</v>
          </cell>
          <cell r="AB48">
            <v>381</v>
          </cell>
          <cell r="AC48">
            <v>65.564733839993778</v>
          </cell>
          <cell r="AD48">
            <v>341</v>
          </cell>
          <cell r="AE48">
            <v>-12</v>
          </cell>
          <cell r="AF48">
            <v>3</v>
          </cell>
          <cell r="AG48">
            <v>389</v>
          </cell>
          <cell r="AH48">
            <v>392</v>
          </cell>
          <cell r="AI48">
            <v>67.096529470544681</v>
          </cell>
          <cell r="AJ48">
            <v>0</v>
          </cell>
          <cell r="AK48">
            <v>0</v>
          </cell>
          <cell r="AL48">
            <v>0</v>
          </cell>
          <cell r="AM48">
            <v>33</v>
          </cell>
          <cell r="AN48">
            <v>196.62932533557534</v>
          </cell>
          <cell r="AO48">
            <v>348</v>
          </cell>
          <cell r="AP48">
            <v>196.62932533557534</v>
          </cell>
          <cell r="AQ48">
            <v>317</v>
          </cell>
          <cell r="AR48">
            <v>9</v>
          </cell>
          <cell r="AS48">
            <v>7</v>
          </cell>
          <cell r="AT48">
            <v>59</v>
          </cell>
          <cell r="AU48">
            <v>66</v>
          </cell>
          <cell r="AV48">
            <v>17.779773381991948</v>
          </cell>
          <cell r="AW48">
            <v>720</v>
          </cell>
          <cell r="AX48">
            <v>720</v>
          </cell>
          <cell r="AY48">
            <v>678</v>
          </cell>
          <cell r="AZ48">
            <v>3</v>
          </cell>
          <cell r="BA48">
            <v>99.551325091281853</v>
          </cell>
          <cell r="BB48">
            <v>296</v>
          </cell>
          <cell r="BC48">
            <v>99.551325091281853</v>
          </cell>
          <cell r="BD48">
            <v>296</v>
          </cell>
          <cell r="BE48">
            <v>5</v>
          </cell>
          <cell r="BF48">
            <v>3</v>
          </cell>
          <cell r="BG48">
            <v>440</v>
          </cell>
          <cell r="BH48">
            <v>443</v>
          </cell>
          <cell r="BI48">
            <v>44.237296834275476</v>
          </cell>
          <cell r="BJ48">
            <v>0</v>
          </cell>
          <cell r="BK48">
            <v>0</v>
          </cell>
          <cell r="BL48">
            <v>0</v>
          </cell>
          <cell r="BM48">
            <v>2</v>
          </cell>
          <cell r="BN48">
            <v>392.38623594140608</v>
          </cell>
          <cell r="BO48">
            <v>64</v>
          </cell>
          <cell r="BP48">
            <v>392.38623594140608</v>
          </cell>
          <cell r="BQ48">
            <v>64</v>
          </cell>
          <cell r="BR48">
            <v>6</v>
          </cell>
          <cell r="BS48">
            <v>279</v>
          </cell>
          <cell r="BT48">
            <v>94</v>
          </cell>
          <cell r="BU48">
            <v>373</v>
          </cell>
          <cell r="BV48">
            <v>28.107542616772825</v>
          </cell>
          <cell r="BW48">
            <v>240</v>
          </cell>
          <cell r="BX48">
            <v>240</v>
          </cell>
          <cell r="BY48">
            <v>238</v>
          </cell>
          <cell r="BZ48">
            <v>31</v>
          </cell>
          <cell r="CA48">
            <v>100.32894153888786</v>
          </cell>
          <cell r="CB48">
            <v>573</v>
          </cell>
          <cell r="CC48">
            <v>100.32894153888786</v>
          </cell>
          <cell r="CD48">
            <v>573</v>
          </cell>
          <cell r="CE48">
            <v>-22</v>
          </cell>
          <cell r="CF48">
            <v>12</v>
          </cell>
          <cell r="CG48">
            <v>48</v>
          </cell>
          <cell r="CH48">
            <v>60</v>
          </cell>
          <cell r="CI48">
            <v>12.631578947368421</v>
          </cell>
          <cell r="CJ48">
            <v>120</v>
          </cell>
          <cell r="CK48">
            <v>120</v>
          </cell>
          <cell r="CL48">
            <v>119</v>
          </cell>
          <cell r="CM48">
            <v>1</v>
          </cell>
          <cell r="CN48">
            <v>114</v>
          </cell>
          <cell r="CO48">
            <v>119</v>
          </cell>
          <cell r="CP48">
            <v>114</v>
          </cell>
          <cell r="CQ48">
            <v>119</v>
          </cell>
          <cell r="CR48">
            <v>-63</v>
          </cell>
          <cell r="CS48">
            <v>3</v>
          </cell>
          <cell r="CT48">
            <v>120</v>
          </cell>
          <cell r="CU48">
            <v>123</v>
          </cell>
          <cell r="CV48">
            <v>81.001159283259511</v>
          </cell>
          <cell r="CW48">
            <v>296</v>
          </cell>
          <cell r="CX48">
            <v>296</v>
          </cell>
          <cell r="CY48">
            <v>226</v>
          </cell>
          <cell r="CZ48">
            <v>0</v>
          </cell>
          <cell r="DA48">
            <v>16.349999999999998</v>
          </cell>
          <cell r="DB48">
            <v>78</v>
          </cell>
          <cell r="DC48">
            <v>16.349999999999998</v>
          </cell>
          <cell r="DD48">
            <v>78</v>
          </cell>
          <cell r="DE48">
            <v>6</v>
          </cell>
          <cell r="DF48">
            <v>215</v>
          </cell>
          <cell r="DG48">
            <v>50</v>
          </cell>
          <cell r="DH48">
            <v>265</v>
          </cell>
          <cell r="DI48">
            <v>39.297275957362807</v>
          </cell>
          <cell r="DJ48">
            <v>0</v>
          </cell>
          <cell r="DK48">
            <v>0</v>
          </cell>
          <cell r="DL48">
            <v>0</v>
          </cell>
          <cell r="DM48">
            <v>0</v>
          </cell>
          <cell r="DN48">
            <v>0</v>
          </cell>
          <cell r="DO48">
            <v>40</v>
          </cell>
          <cell r="DP48">
            <v>0</v>
          </cell>
          <cell r="DQ48">
            <v>40</v>
          </cell>
          <cell r="DR48">
            <v>2</v>
          </cell>
          <cell r="DS48">
            <v>182</v>
          </cell>
          <cell r="DT48">
            <v>41</v>
          </cell>
          <cell r="DU48">
            <v>223</v>
          </cell>
          <cell r="DV48">
            <v>7.6237662850375028</v>
          </cell>
          <cell r="DW48">
            <v>120</v>
          </cell>
          <cell r="DX48">
            <v>120</v>
          </cell>
          <cell r="DY48">
            <v>120</v>
          </cell>
          <cell r="DZ48">
            <v>0</v>
          </cell>
          <cell r="EA48">
            <v>161.33757961783442</v>
          </cell>
          <cell r="EB48">
            <v>110</v>
          </cell>
          <cell r="EC48">
            <v>161.33757961783442</v>
          </cell>
          <cell r="ED48">
            <v>110</v>
          </cell>
          <cell r="EE48">
            <v>11</v>
          </cell>
          <cell r="EF48">
            <v>6</v>
          </cell>
          <cell r="EG48">
            <v>216</v>
          </cell>
          <cell r="EH48">
            <v>222</v>
          </cell>
          <cell r="EI48">
            <v>6480</v>
          </cell>
          <cell r="EJ48">
            <v>0</v>
          </cell>
          <cell r="EK48">
            <v>0</v>
          </cell>
          <cell r="EL48">
            <v>0</v>
          </cell>
          <cell r="EM48">
            <v>0</v>
          </cell>
          <cell r="EN48">
            <v>1</v>
          </cell>
          <cell r="EO48">
            <v>0</v>
          </cell>
          <cell r="EP48">
            <v>1</v>
          </cell>
          <cell r="EQ48">
            <v>0</v>
          </cell>
          <cell r="ER48">
            <v>1</v>
          </cell>
          <cell r="ES48">
            <v>215</v>
          </cell>
          <cell r="ET48">
            <v>215</v>
          </cell>
          <cell r="EU48">
            <v>221</v>
          </cell>
          <cell r="EV48">
            <v>33.164867517173697</v>
          </cell>
          <cell r="EW48">
            <v>0</v>
          </cell>
          <cell r="EX48">
            <v>0</v>
          </cell>
          <cell r="GZ48">
            <v>0</v>
          </cell>
          <cell r="HA48">
            <v>0</v>
          </cell>
        </row>
        <row r="49">
          <cell r="B49" t="str">
            <v>21161TBA206</v>
          </cell>
          <cell r="C49">
            <v>0</v>
          </cell>
          <cell r="D49">
            <v>0</v>
          </cell>
          <cell r="E49">
            <v>900941380</v>
          </cell>
          <cell r="F49" t="str">
            <v>21161TBA206L1</v>
          </cell>
          <cell r="G49">
            <v>0</v>
          </cell>
          <cell r="H49">
            <v>1191</v>
          </cell>
          <cell r="I49">
            <v>1192</v>
          </cell>
          <cell r="J49">
            <v>0</v>
          </cell>
          <cell r="K49">
            <v>0</v>
          </cell>
          <cell r="L49">
            <v>0</v>
          </cell>
          <cell r="M49">
            <v>12</v>
          </cell>
          <cell r="N49">
            <v>73.842817019295893</v>
          </cell>
          <cell r="O49">
            <v>51</v>
          </cell>
          <cell r="P49">
            <v>73.842817019295893</v>
          </cell>
          <cell r="Q49">
            <v>41</v>
          </cell>
          <cell r="R49">
            <v>13</v>
          </cell>
          <cell r="S49">
            <v>1</v>
          </cell>
          <cell r="T49">
            <v>1137</v>
          </cell>
          <cell r="U49">
            <v>1138</v>
          </cell>
          <cell r="V49">
            <v>232.57879524875489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40.470239964322026</v>
          </cell>
          <cell r="AB49">
            <v>168</v>
          </cell>
          <cell r="AC49">
            <v>40.470239964322026</v>
          </cell>
          <cell r="AD49">
            <v>168</v>
          </cell>
          <cell r="AE49">
            <v>-12</v>
          </cell>
          <cell r="AF49">
            <v>1</v>
          </cell>
          <cell r="AG49">
            <v>981</v>
          </cell>
          <cell r="AH49">
            <v>982</v>
          </cell>
          <cell r="AI49">
            <v>208.68485968337043</v>
          </cell>
          <cell r="AJ49">
            <v>0</v>
          </cell>
          <cell r="AK49">
            <v>0</v>
          </cell>
          <cell r="AL49">
            <v>0</v>
          </cell>
          <cell r="AM49">
            <v>4</v>
          </cell>
          <cell r="AN49">
            <v>121.37067466442466</v>
          </cell>
          <cell r="AO49">
            <v>189</v>
          </cell>
          <cell r="AP49">
            <v>121.37067466442466</v>
          </cell>
          <cell r="AQ49">
            <v>185</v>
          </cell>
          <cell r="AR49">
            <v>6</v>
          </cell>
          <cell r="AS49">
            <v>3</v>
          </cell>
          <cell r="AT49">
            <v>788</v>
          </cell>
          <cell r="AU49">
            <v>791</v>
          </cell>
          <cell r="AV49">
            <v>198.83955161673674</v>
          </cell>
          <cell r="AW49">
            <v>0</v>
          </cell>
          <cell r="AX49">
            <v>0</v>
          </cell>
          <cell r="AY49">
            <v>0</v>
          </cell>
          <cell r="AZ49">
            <v>3</v>
          </cell>
          <cell r="BA49">
            <v>61.448674908718147</v>
          </cell>
          <cell r="BB49">
            <v>237</v>
          </cell>
          <cell r="BC49">
            <v>61.448674908718147</v>
          </cell>
          <cell r="BD49">
            <v>236</v>
          </cell>
          <cell r="BE49">
            <v>1</v>
          </cell>
          <cell r="BF49">
            <v>0</v>
          </cell>
          <cell r="BG49">
            <v>554</v>
          </cell>
          <cell r="BH49">
            <v>554</v>
          </cell>
          <cell r="BI49">
            <v>140.86690964031177</v>
          </cell>
          <cell r="BJ49">
            <v>0</v>
          </cell>
          <cell r="BK49">
            <v>0</v>
          </cell>
          <cell r="BL49">
            <v>0</v>
          </cell>
          <cell r="BM49">
            <v>2</v>
          </cell>
          <cell r="BN49">
            <v>187.61376405859392</v>
          </cell>
          <cell r="BO49">
            <v>279</v>
          </cell>
          <cell r="BP49">
            <v>187.61376405859392</v>
          </cell>
          <cell r="BQ49">
            <v>279</v>
          </cell>
          <cell r="BR49">
            <v>1</v>
          </cell>
          <cell r="BS49">
            <v>0</v>
          </cell>
          <cell r="BT49">
            <v>274</v>
          </cell>
          <cell r="BU49">
            <v>274</v>
          </cell>
          <cell r="BV49">
            <v>70.501179956616312</v>
          </cell>
          <cell r="BW49">
            <v>0</v>
          </cell>
          <cell r="BX49">
            <v>0</v>
          </cell>
          <cell r="BY49">
            <v>0</v>
          </cell>
          <cell r="BZ49">
            <v>1</v>
          </cell>
          <cell r="CA49">
            <v>193.67105846111212</v>
          </cell>
          <cell r="CB49">
            <v>134</v>
          </cell>
          <cell r="CC49">
            <v>193.67105846111212</v>
          </cell>
          <cell r="CD49">
            <v>134</v>
          </cell>
          <cell r="CE49">
            <v>-1</v>
          </cell>
          <cell r="CF49">
            <v>0</v>
          </cell>
          <cell r="CG49">
            <v>141</v>
          </cell>
          <cell r="CH49">
            <v>141</v>
          </cell>
          <cell r="CI49">
            <v>74.34639116353074</v>
          </cell>
          <cell r="CJ49">
            <v>120</v>
          </cell>
          <cell r="CK49">
            <v>120</v>
          </cell>
          <cell r="CL49">
            <v>112</v>
          </cell>
          <cell r="CM49">
            <v>0</v>
          </cell>
          <cell r="CN49">
            <v>55</v>
          </cell>
          <cell r="CO49">
            <v>61</v>
          </cell>
          <cell r="CP49">
            <v>55</v>
          </cell>
          <cell r="CQ49">
            <v>61</v>
          </cell>
          <cell r="CR49">
            <v>-25</v>
          </cell>
          <cell r="CS49">
            <v>1</v>
          </cell>
          <cell r="CT49">
            <v>216</v>
          </cell>
          <cell r="CU49">
            <v>217</v>
          </cell>
          <cell r="CV49">
            <v>153.17106193062372</v>
          </cell>
          <cell r="CW49">
            <v>240</v>
          </cell>
          <cell r="CX49">
            <v>240</v>
          </cell>
          <cell r="CY49">
            <v>240</v>
          </cell>
          <cell r="CZ49">
            <v>0</v>
          </cell>
          <cell r="DA49">
            <v>35.65</v>
          </cell>
          <cell r="DB49">
            <v>24</v>
          </cell>
          <cell r="DC49">
            <v>35.65</v>
          </cell>
          <cell r="DD49">
            <v>24</v>
          </cell>
          <cell r="DE49">
            <v>10</v>
          </cell>
          <cell r="DF49">
            <v>0</v>
          </cell>
          <cell r="DG49">
            <v>423</v>
          </cell>
          <cell r="DH49">
            <v>423</v>
          </cell>
          <cell r="DI49">
            <v>63.162388894437235</v>
          </cell>
          <cell r="DJ49">
            <v>0</v>
          </cell>
          <cell r="DK49">
            <v>0</v>
          </cell>
          <cell r="DL49">
            <v>0</v>
          </cell>
          <cell r="DM49">
            <v>0</v>
          </cell>
          <cell r="DN49">
            <v>0</v>
          </cell>
          <cell r="DO49">
            <v>42</v>
          </cell>
          <cell r="DP49">
            <v>0</v>
          </cell>
          <cell r="DQ49">
            <v>42</v>
          </cell>
          <cell r="DR49">
            <v>-8</v>
          </cell>
          <cell r="DS49">
            <v>0</v>
          </cell>
          <cell r="DT49">
            <v>389</v>
          </cell>
          <cell r="DU49">
            <v>389</v>
          </cell>
          <cell r="DV49">
            <v>30.496854089683417</v>
          </cell>
          <cell r="DW49">
            <v>0</v>
          </cell>
          <cell r="DX49">
            <v>0</v>
          </cell>
          <cell r="DY49">
            <v>0</v>
          </cell>
          <cell r="DZ49">
            <v>0</v>
          </cell>
          <cell r="EA49">
            <v>382.66242038216558</v>
          </cell>
          <cell r="EB49">
            <v>245</v>
          </cell>
          <cell r="EC49">
            <v>382.66242038216558</v>
          </cell>
          <cell r="ED49">
            <v>245</v>
          </cell>
          <cell r="EE49">
            <v>5</v>
          </cell>
          <cell r="EF49">
            <v>0</v>
          </cell>
          <cell r="EG49">
            <v>139</v>
          </cell>
          <cell r="EH49">
            <v>139</v>
          </cell>
          <cell r="EI49">
            <v>4200</v>
          </cell>
          <cell r="EJ49">
            <v>0</v>
          </cell>
          <cell r="EK49">
            <v>0</v>
          </cell>
          <cell r="EL49">
            <v>0</v>
          </cell>
          <cell r="EM49">
            <v>0</v>
          </cell>
          <cell r="EN49">
            <v>0</v>
          </cell>
          <cell r="EO49">
            <v>0</v>
          </cell>
          <cell r="EP49">
            <v>0</v>
          </cell>
          <cell r="EQ49">
            <v>0</v>
          </cell>
          <cell r="ER49">
            <v>0</v>
          </cell>
          <cell r="ES49">
            <v>139</v>
          </cell>
          <cell r="ET49">
            <v>139</v>
          </cell>
          <cell r="EU49">
            <v>139</v>
          </cell>
          <cell r="EV49">
            <v>32.925795053003533</v>
          </cell>
          <cell r="EW49">
            <v>0</v>
          </cell>
          <cell r="EX49">
            <v>0</v>
          </cell>
          <cell r="GZ49">
            <v>0</v>
          </cell>
          <cell r="HA49">
            <v>0</v>
          </cell>
        </row>
        <row r="50">
          <cell r="B50" t="str">
            <v>LTP16</v>
          </cell>
          <cell r="C50" t="str">
            <v>LINHA 1LTP16</v>
          </cell>
          <cell r="D50">
            <v>0</v>
          </cell>
          <cell r="E50">
            <v>0</v>
          </cell>
          <cell r="F50" t="str">
            <v>VALÉRIA</v>
          </cell>
          <cell r="G50">
            <v>0</v>
          </cell>
          <cell r="H50">
            <v>865</v>
          </cell>
          <cell r="I50">
            <v>865</v>
          </cell>
          <cell r="J50">
            <v>0</v>
          </cell>
          <cell r="K50">
            <v>0</v>
          </cell>
          <cell r="L50">
            <v>0</v>
          </cell>
          <cell r="M50">
            <v>38</v>
          </cell>
          <cell r="N50">
            <v>9.9924440787012792</v>
          </cell>
          <cell r="O50">
            <v>89</v>
          </cell>
          <cell r="P50">
            <v>9.9924440787012792</v>
          </cell>
          <cell r="Q50">
            <v>55</v>
          </cell>
          <cell r="R50">
            <v>5</v>
          </cell>
          <cell r="S50">
            <v>2</v>
          </cell>
          <cell r="T50">
            <v>803</v>
          </cell>
          <cell r="U50">
            <v>805</v>
          </cell>
          <cell r="V50">
            <v>589.38939421982661</v>
          </cell>
          <cell r="W50">
            <v>0</v>
          </cell>
          <cell r="X50">
            <v>0</v>
          </cell>
          <cell r="Y50">
            <v>0</v>
          </cell>
          <cell r="Z50">
            <v>26</v>
          </cell>
          <cell r="AA50">
            <v>42.503497380431583</v>
          </cell>
          <cell r="AB50">
            <v>187</v>
          </cell>
          <cell r="AC50">
            <v>42.503497380431583</v>
          </cell>
          <cell r="AD50">
            <v>161</v>
          </cell>
          <cell r="AE50">
            <v>22</v>
          </cell>
          <cell r="AF50">
            <v>2</v>
          </cell>
          <cell r="AG50">
            <v>620</v>
          </cell>
          <cell r="AH50">
            <v>622</v>
          </cell>
          <cell r="AI50">
            <v>285.05747126436785</v>
          </cell>
          <cell r="AJ50">
            <v>0</v>
          </cell>
          <cell r="AK50">
            <v>0</v>
          </cell>
          <cell r="AL50">
            <v>0</v>
          </cell>
          <cell r="AM50">
            <v>29</v>
          </cell>
          <cell r="AN50">
            <v>59</v>
          </cell>
          <cell r="AO50">
            <v>122</v>
          </cell>
          <cell r="AP50">
            <v>59</v>
          </cell>
          <cell r="AQ50">
            <v>93</v>
          </cell>
          <cell r="AR50">
            <v>14</v>
          </cell>
          <cell r="AS50">
            <v>2</v>
          </cell>
          <cell r="AT50">
            <v>513</v>
          </cell>
          <cell r="AU50">
            <v>515</v>
          </cell>
          <cell r="AV50">
            <v>314.08163265306121</v>
          </cell>
          <cell r="AW50">
            <v>0</v>
          </cell>
          <cell r="AX50">
            <v>0</v>
          </cell>
          <cell r="AY50">
            <v>0</v>
          </cell>
          <cell r="AZ50">
            <v>25</v>
          </cell>
          <cell r="BA50">
            <v>72</v>
          </cell>
          <cell r="BB50">
            <v>76</v>
          </cell>
          <cell r="BC50">
            <v>72</v>
          </cell>
          <cell r="BD50">
            <v>55</v>
          </cell>
          <cell r="BE50">
            <v>1</v>
          </cell>
          <cell r="BF50">
            <v>2</v>
          </cell>
          <cell r="BG50">
            <v>457</v>
          </cell>
          <cell r="BH50">
            <v>459</v>
          </cell>
          <cell r="BI50">
            <v>191.74825174825176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46</v>
          </cell>
          <cell r="BO50">
            <v>53</v>
          </cell>
          <cell r="BP50">
            <v>46</v>
          </cell>
          <cell r="BQ50">
            <v>53</v>
          </cell>
          <cell r="BR50">
            <v>1</v>
          </cell>
          <cell r="BS50">
            <v>0</v>
          </cell>
          <cell r="BT50">
            <v>405</v>
          </cell>
          <cell r="BU50">
            <v>405</v>
          </cell>
          <cell r="BV50">
            <v>213.15789473684211</v>
          </cell>
          <cell r="BW50">
            <v>0</v>
          </cell>
          <cell r="BX50">
            <v>0</v>
          </cell>
          <cell r="BY50">
            <v>0</v>
          </cell>
          <cell r="BZ50">
            <v>0</v>
          </cell>
          <cell r="CA50">
            <v>84</v>
          </cell>
          <cell r="CB50">
            <v>145</v>
          </cell>
          <cell r="CC50">
            <v>84</v>
          </cell>
          <cell r="CD50">
            <v>145</v>
          </cell>
          <cell r="CE50">
            <v>-51</v>
          </cell>
          <cell r="CF50">
            <v>0</v>
          </cell>
          <cell r="CG50">
            <v>311</v>
          </cell>
          <cell r="CH50">
            <v>311</v>
          </cell>
          <cell r="CI50">
            <v>127.8082191780822</v>
          </cell>
          <cell r="CJ50">
            <v>0</v>
          </cell>
          <cell r="CK50">
            <v>0</v>
          </cell>
          <cell r="CL50">
            <v>0</v>
          </cell>
          <cell r="CM50">
            <v>0</v>
          </cell>
          <cell r="CN50">
            <v>130</v>
          </cell>
          <cell r="CO50">
            <v>125</v>
          </cell>
          <cell r="CP50">
            <v>130</v>
          </cell>
          <cell r="CQ50">
            <v>125</v>
          </cell>
          <cell r="CR50">
            <v>-39</v>
          </cell>
          <cell r="CS50">
            <v>0</v>
          </cell>
          <cell r="CT50">
            <v>225</v>
          </cell>
          <cell r="CU50">
            <v>225</v>
          </cell>
          <cell r="CV50">
            <v>169.46831763200586</v>
          </cell>
          <cell r="CW50">
            <v>0</v>
          </cell>
          <cell r="CX50">
            <v>0</v>
          </cell>
          <cell r="CY50">
            <v>0</v>
          </cell>
          <cell r="CZ50">
            <v>0</v>
          </cell>
          <cell r="DA50">
            <v>26</v>
          </cell>
          <cell r="DB50">
            <v>84</v>
          </cell>
          <cell r="DC50">
            <v>26</v>
          </cell>
          <cell r="DD50">
            <v>84</v>
          </cell>
          <cell r="DE50">
            <v>3</v>
          </cell>
          <cell r="DF50">
            <v>1</v>
          </cell>
          <cell r="DG50">
            <v>137</v>
          </cell>
          <cell r="DH50">
            <v>138</v>
          </cell>
          <cell r="DI50">
            <v>0</v>
          </cell>
          <cell r="DJ50">
            <v>0</v>
          </cell>
          <cell r="DK50">
            <v>0</v>
          </cell>
          <cell r="DL50">
            <v>0</v>
          </cell>
          <cell r="DM50">
            <v>0</v>
          </cell>
          <cell r="DN50">
            <v>0</v>
          </cell>
          <cell r="DO50">
            <v>38</v>
          </cell>
          <cell r="DP50">
            <v>0</v>
          </cell>
          <cell r="DQ50">
            <v>38</v>
          </cell>
          <cell r="DR50">
            <v>3</v>
          </cell>
          <cell r="DS50">
            <v>2</v>
          </cell>
          <cell r="DT50">
            <v>95</v>
          </cell>
          <cell r="DU50">
            <v>97</v>
          </cell>
          <cell r="DV50">
            <v>0</v>
          </cell>
          <cell r="DW50">
            <v>0</v>
          </cell>
          <cell r="DX50">
            <v>0</v>
          </cell>
          <cell r="DY50">
            <v>0</v>
          </cell>
          <cell r="DZ50">
            <v>0</v>
          </cell>
          <cell r="EA50">
            <v>0</v>
          </cell>
          <cell r="EB50">
            <v>41</v>
          </cell>
          <cell r="EC50">
            <v>0</v>
          </cell>
          <cell r="ED50">
            <v>41</v>
          </cell>
          <cell r="EE50">
            <v>51</v>
          </cell>
          <cell r="EF50">
            <v>3</v>
          </cell>
          <cell r="EG50">
            <v>2</v>
          </cell>
          <cell r="EH50">
            <v>5</v>
          </cell>
          <cell r="EI50">
            <v>60.070588235294117</v>
          </cell>
          <cell r="EJ50">
            <v>0</v>
          </cell>
          <cell r="EK50">
            <v>0</v>
          </cell>
          <cell r="EL50">
            <v>0</v>
          </cell>
          <cell r="EM50">
            <v>0</v>
          </cell>
          <cell r="EN50">
            <v>0</v>
          </cell>
          <cell r="EO50">
            <v>0</v>
          </cell>
          <cell r="EP50">
            <v>0</v>
          </cell>
          <cell r="EQ50">
            <v>0</v>
          </cell>
          <cell r="ER50">
            <v>0</v>
          </cell>
          <cell r="ES50">
            <v>2</v>
          </cell>
          <cell r="ET50">
            <v>2</v>
          </cell>
          <cell r="EU50">
            <v>5</v>
          </cell>
          <cell r="EV50">
            <v>30.070588235294117</v>
          </cell>
          <cell r="EW50">
            <v>0</v>
          </cell>
          <cell r="EX50">
            <v>0</v>
          </cell>
          <cell r="GZ50">
            <v>0</v>
          </cell>
          <cell r="HA50">
            <v>0</v>
          </cell>
        </row>
        <row r="51">
          <cell r="B51" t="str">
            <v>21161DBB106</v>
          </cell>
          <cell r="C51">
            <v>0</v>
          </cell>
          <cell r="D51">
            <v>0</v>
          </cell>
          <cell r="E51">
            <v>900941377</v>
          </cell>
          <cell r="F51" t="str">
            <v>21161DBB106L1</v>
          </cell>
          <cell r="G51">
            <v>0</v>
          </cell>
          <cell r="H51">
            <v>540</v>
          </cell>
          <cell r="I51">
            <v>540</v>
          </cell>
          <cell r="J51">
            <v>0</v>
          </cell>
          <cell r="K51">
            <v>0</v>
          </cell>
          <cell r="L51">
            <v>0</v>
          </cell>
          <cell r="M51">
            <v>26</v>
          </cell>
          <cell r="N51">
            <v>6.1902584658657389</v>
          </cell>
          <cell r="O51">
            <v>68</v>
          </cell>
          <cell r="P51">
            <v>6.1902584658657389</v>
          </cell>
          <cell r="Q51">
            <v>44</v>
          </cell>
          <cell r="R51">
            <v>8</v>
          </cell>
          <cell r="S51">
            <v>2</v>
          </cell>
          <cell r="T51">
            <v>486</v>
          </cell>
          <cell r="U51">
            <v>488</v>
          </cell>
          <cell r="V51">
            <v>575.8189912135233</v>
          </cell>
          <cell r="W51">
            <v>0</v>
          </cell>
          <cell r="X51">
            <v>0</v>
          </cell>
          <cell r="Y51">
            <v>0</v>
          </cell>
          <cell r="Z51">
            <v>23</v>
          </cell>
          <cell r="AA51">
            <v>26.330658687290352</v>
          </cell>
          <cell r="AB51">
            <v>155</v>
          </cell>
          <cell r="AC51">
            <v>26.330658687290352</v>
          </cell>
          <cell r="AD51">
            <v>132</v>
          </cell>
          <cell r="AE51">
            <v>10</v>
          </cell>
          <cell r="AF51">
            <v>2</v>
          </cell>
          <cell r="AG51">
            <v>344</v>
          </cell>
          <cell r="AH51">
            <v>346</v>
          </cell>
          <cell r="AI51">
            <v>259.53046776739541</v>
          </cell>
          <cell r="AJ51">
            <v>0</v>
          </cell>
          <cell r="AK51">
            <v>0</v>
          </cell>
          <cell r="AL51">
            <v>0</v>
          </cell>
          <cell r="AM51">
            <v>24</v>
          </cell>
          <cell r="AN51">
            <v>36.550141948209635</v>
          </cell>
          <cell r="AO51">
            <v>64</v>
          </cell>
          <cell r="AP51">
            <v>36.550141948209635</v>
          </cell>
          <cell r="AQ51">
            <v>40</v>
          </cell>
          <cell r="AR51">
            <v>11</v>
          </cell>
          <cell r="AS51">
            <v>2</v>
          </cell>
          <cell r="AT51">
            <v>293</v>
          </cell>
          <cell r="AU51">
            <v>295</v>
          </cell>
          <cell r="AV51">
            <v>331.94610030654496</v>
          </cell>
          <cell r="AW51">
            <v>0</v>
          </cell>
          <cell r="AX51">
            <v>0</v>
          </cell>
          <cell r="AY51">
            <v>0</v>
          </cell>
          <cell r="AZ51">
            <v>20</v>
          </cell>
          <cell r="BA51">
            <v>44.603563055442265</v>
          </cell>
          <cell r="BB51">
            <v>59</v>
          </cell>
          <cell r="BC51">
            <v>44.603563055442265</v>
          </cell>
          <cell r="BD51">
            <v>41</v>
          </cell>
          <cell r="BE51">
            <v>2</v>
          </cell>
          <cell r="BF51">
            <v>2</v>
          </cell>
          <cell r="BG51">
            <v>250</v>
          </cell>
          <cell r="BH51">
            <v>252</v>
          </cell>
          <cell r="BI51">
            <v>170.54876903384766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35.262764763116536</v>
          </cell>
          <cell r="BO51">
            <v>40</v>
          </cell>
          <cell r="BP51">
            <v>35.262764763116536</v>
          </cell>
          <cell r="BQ51">
            <v>40</v>
          </cell>
          <cell r="BR51">
            <v>1</v>
          </cell>
          <cell r="BS51">
            <v>0</v>
          </cell>
          <cell r="BT51">
            <v>211</v>
          </cell>
          <cell r="BU51">
            <v>211</v>
          </cell>
          <cell r="BV51">
            <v>217.75382498443798</v>
          </cell>
          <cell r="BW51">
            <v>0</v>
          </cell>
          <cell r="BX51">
            <v>0</v>
          </cell>
          <cell r="BY51">
            <v>0</v>
          </cell>
          <cell r="BZ51">
            <v>0</v>
          </cell>
          <cell r="CA51">
            <v>42.64</v>
          </cell>
          <cell r="CB51">
            <v>89</v>
          </cell>
          <cell r="CC51">
            <v>42.64</v>
          </cell>
          <cell r="CD51">
            <v>89</v>
          </cell>
          <cell r="CE51">
            <v>-35</v>
          </cell>
          <cell r="CF51">
            <v>0</v>
          </cell>
          <cell r="CG51">
            <v>157</v>
          </cell>
          <cell r="CH51">
            <v>157</v>
          </cell>
          <cell r="CI51">
            <v>120.25987700798414</v>
          </cell>
          <cell r="CJ51">
            <v>0</v>
          </cell>
          <cell r="CK51">
            <v>0</v>
          </cell>
          <cell r="CL51">
            <v>0</v>
          </cell>
          <cell r="CM51">
            <v>0</v>
          </cell>
          <cell r="CN51">
            <v>85</v>
          </cell>
          <cell r="CO51">
            <v>77</v>
          </cell>
          <cell r="CP51">
            <v>85</v>
          </cell>
          <cell r="CQ51">
            <v>77</v>
          </cell>
          <cell r="CR51">
            <v>-24</v>
          </cell>
          <cell r="CS51">
            <v>0</v>
          </cell>
          <cell r="CT51">
            <v>104</v>
          </cell>
          <cell r="CU51">
            <v>104</v>
          </cell>
          <cell r="CV51">
            <v>0</v>
          </cell>
          <cell r="CW51">
            <v>0</v>
          </cell>
          <cell r="CX51">
            <v>0</v>
          </cell>
          <cell r="CY51">
            <v>0</v>
          </cell>
          <cell r="CZ51">
            <v>0</v>
          </cell>
          <cell r="DA51">
            <v>13</v>
          </cell>
          <cell r="DB51">
            <v>58</v>
          </cell>
          <cell r="DC51">
            <v>13</v>
          </cell>
          <cell r="DD51">
            <v>58</v>
          </cell>
          <cell r="DE51">
            <v>1</v>
          </cell>
          <cell r="DF51">
            <v>1</v>
          </cell>
          <cell r="DG51">
            <v>44</v>
          </cell>
          <cell r="DH51">
            <v>45</v>
          </cell>
          <cell r="DI51">
            <v>0</v>
          </cell>
          <cell r="DJ51">
            <v>0</v>
          </cell>
          <cell r="DK51">
            <v>0</v>
          </cell>
          <cell r="DL51">
            <v>0</v>
          </cell>
          <cell r="DM51">
            <v>0</v>
          </cell>
          <cell r="DN51">
            <v>0</v>
          </cell>
          <cell r="DO51">
            <v>25</v>
          </cell>
          <cell r="DP51">
            <v>0</v>
          </cell>
          <cell r="DQ51">
            <v>25</v>
          </cell>
          <cell r="DR51">
            <v>2</v>
          </cell>
          <cell r="DS51">
            <v>2</v>
          </cell>
          <cell r="DT51">
            <v>16</v>
          </cell>
          <cell r="DU51">
            <v>18</v>
          </cell>
          <cell r="DV51">
            <v>0</v>
          </cell>
          <cell r="DW51">
            <v>0</v>
          </cell>
          <cell r="DX51">
            <v>0</v>
          </cell>
          <cell r="DY51">
            <v>0</v>
          </cell>
          <cell r="DZ51">
            <v>0</v>
          </cell>
          <cell r="EA51">
            <v>0</v>
          </cell>
          <cell r="EB51">
            <v>16</v>
          </cell>
          <cell r="EC51">
            <v>0</v>
          </cell>
          <cell r="ED51">
            <v>16</v>
          </cell>
          <cell r="EE51">
            <v>-2</v>
          </cell>
          <cell r="EF51">
            <v>3</v>
          </cell>
          <cell r="EG51">
            <v>1</v>
          </cell>
          <cell r="EH51">
            <v>4</v>
          </cell>
          <cell r="EI51">
            <v>60.053380782918147</v>
          </cell>
          <cell r="EJ51">
            <v>0</v>
          </cell>
          <cell r="EK51">
            <v>0</v>
          </cell>
          <cell r="EL51">
            <v>0</v>
          </cell>
          <cell r="EM51">
            <v>0</v>
          </cell>
          <cell r="EN51">
            <v>0</v>
          </cell>
          <cell r="EO51">
            <v>0</v>
          </cell>
          <cell r="EP51">
            <v>0</v>
          </cell>
          <cell r="EQ51">
            <v>0</v>
          </cell>
          <cell r="ER51">
            <v>0</v>
          </cell>
          <cell r="ES51">
            <v>1</v>
          </cell>
          <cell r="ET51">
            <v>1</v>
          </cell>
          <cell r="EU51">
            <v>4</v>
          </cell>
          <cell r="EV51">
            <v>30.053380782918151</v>
          </cell>
          <cell r="EW51">
            <v>0</v>
          </cell>
          <cell r="EX51">
            <v>0</v>
          </cell>
          <cell r="GZ51">
            <v>0</v>
          </cell>
          <cell r="HA51">
            <v>0</v>
          </cell>
        </row>
        <row r="52">
          <cell r="B52" t="str">
            <v>21161DBB206</v>
          </cell>
          <cell r="C52">
            <v>0</v>
          </cell>
          <cell r="D52">
            <v>0</v>
          </cell>
          <cell r="E52">
            <v>900941378</v>
          </cell>
          <cell r="F52" t="str">
            <v>21161DBB206L1</v>
          </cell>
          <cell r="G52">
            <v>0</v>
          </cell>
          <cell r="H52">
            <v>325</v>
          </cell>
          <cell r="I52">
            <v>325</v>
          </cell>
          <cell r="J52">
            <v>0</v>
          </cell>
          <cell r="K52">
            <v>0</v>
          </cell>
          <cell r="L52">
            <v>0</v>
          </cell>
          <cell r="M52">
            <v>12</v>
          </cell>
          <cell r="N52">
            <v>3.8021856128355398</v>
          </cell>
          <cell r="O52">
            <v>21</v>
          </cell>
          <cell r="P52">
            <v>3.8021856128355398</v>
          </cell>
          <cell r="Q52">
            <v>11</v>
          </cell>
          <cell r="R52">
            <v>-3</v>
          </cell>
          <cell r="S52">
            <v>0</v>
          </cell>
          <cell r="T52">
            <v>317</v>
          </cell>
          <cell r="U52">
            <v>317</v>
          </cell>
          <cell r="V52">
            <v>611.48308207435821</v>
          </cell>
          <cell r="W52">
            <v>0</v>
          </cell>
          <cell r="X52">
            <v>0</v>
          </cell>
          <cell r="Y52">
            <v>0</v>
          </cell>
          <cell r="Z52">
            <v>3</v>
          </cell>
          <cell r="AA52">
            <v>16.17283869314123</v>
          </cell>
          <cell r="AB52">
            <v>32</v>
          </cell>
          <cell r="AC52">
            <v>16.17283869314123</v>
          </cell>
          <cell r="AD52">
            <v>29</v>
          </cell>
          <cell r="AE52">
            <v>12</v>
          </cell>
          <cell r="AF52">
            <v>0</v>
          </cell>
          <cell r="AG52">
            <v>276</v>
          </cell>
          <cell r="AH52">
            <v>276</v>
          </cell>
          <cell r="AI52">
            <v>324.88574727818815</v>
          </cell>
          <cell r="AJ52">
            <v>0</v>
          </cell>
          <cell r="AK52">
            <v>0</v>
          </cell>
          <cell r="AL52">
            <v>0</v>
          </cell>
          <cell r="AM52">
            <v>5</v>
          </cell>
          <cell r="AN52">
            <v>22.449858051790365</v>
          </cell>
          <cell r="AO52">
            <v>58</v>
          </cell>
          <cell r="AP52">
            <v>22.449858051790365</v>
          </cell>
          <cell r="AQ52">
            <v>53</v>
          </cell>
          <cell r="AR52">
            <v>3</v>
          </cell>
          <cell r="AS52">
            <v>0</v>
          </cell>
          <cell r="AT52">
            <v>220</v>
          </cell>
          <cell r="AU52">
            <v>220</v>
          </cell>
          <cell r="AV52">
            <v>293.0754612492247</v>
          </cell>
          <cell r="AW52">
            <v>0</v>
          </cell>
          <cell r="AX52">
            <v>0</v>
          </cell>
          <cell r="AY52">
            <v>0</v>
          </cell>
          <cell r="AZ52">
            <v>5</v>
          </cell>
          <cell r="BA52">
            <v>27.396436944557731</v>
          </cell>
          <cell r="BB52">
            <v>17</v>
          </cell>
          <cell r="BC52">
            <v>27.396436944557731</v>
          </cell>
          <cell r="BD52">
            <v>14</v>
          </cell>
          <cell r="BE52">
            <v>-1</v>
          </cell>
          <cell r="BF52">
            <v>0</v>
          </cell>
          <cell r="BG52">
            <v>207</v>
          </cell>
          <cell r="BH52">
            <v>207</v>
          </cell>
          <cell r="BI52">
            <v>225.61874461747067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10.737235236883468</v>
          </cell>
          <cell r="BO52">
            <v>13</v>
          </cell>
          <cell r="BP52">
            <v>10.737235236883468</v>
          </cell>
          <cell r="BQ52">
            <v>13</v>
          </cell>
          <cell r="BR52">
            <v>0</v>
          </cell>
          <cell r="BS52">
            <v>0</v>
          </cell>
          <cell r="BT52">
            <v>194</v>
          </cell>
          <cell r="BU52">
            <v>194</v>
          </cell>
          <cell r="BV52">
            <v>208.37453541105464</v>
          </cell>
          <cell r="BW52">
            <v>0</v>
          </cell>
          <cell r="BX52">
            <v>0</v>
          </cell>
          <cell r="BY52">
            <v>0</v>
          </cell>
          <cell r="BZ52">
            <v>0</v>
          </cell>
          <cell r="CA52">
            <v>41.36</v>
          </cell>
          <cell r="CB52">
            <v>56</v>
          </cell>
          <cell r="CC52">
            <v>41.36</v>
          </cell>
          <cell r="CD52">
            <v>56</v>
          </cell>
          <cell r="CE52">
            <v>-16</v>
          </cell>
          <cell r="CF52">
            <v>0</v>
          </cell>
          <cell r="CG52">
            <v>154</v>
          </cell>
          <cell r="CH52">
            <v>154</v>
          </cell>
          <cell r="CI52">
            <v>136.54573326520187</v>
          </cell>
          <cell r="CJ52">
            <v>0</v>
          </cell>
          <cell r="CK52">
            <v>0</v>
          </cell>
          <cell r="CL52">
            <v>0</v>
          </cell>
          <cell r="CM52">
            <v>0</v>
          </cell>
          <cell r="CN52">
            <v>45</v>
          </cell>
          <cell r="CO52">
            <v>48</v>
          </cell>
          <cell r="CP52">
            <v>45</v>
          </cell>
          <cell r="CQ52">
            <v>48</v>
          </cell>
          <cell r="CR52">
            <v>-15</v>
          </cell>
          <cell r="CS52">
            <v>0</v>
          </cell>
          <cell r="CT52">
            <v>121</v>
          </cell>
          <cell r="CU52">
            <v>121</v>
          </cell>
          <cell r="CV52">
            <v>146.99950476071521</v>
          </cell>
          <cell r="CW52">
            <v>0</v>
          </cell>
          <cell r="CX52">
            <v>0</v>
          </cell>
          <cell r="CY52">
            <v>0</v>
          </cell>
          <cell r="CZ52">
            <v>0</v>
          </cell>
          <cell r="DA52">
            <v>13</v>
          </cell>
          <cell r="DB52">
            <v>26</v>
          </cell>
          <cell r="DC52">
            <v>13</v>
          </cell>
          <cell r="DD52">
            <v>26</v>
          </cell>
          <cell r="DE52">
            <v>2</v>
          </cell>
          <cell r="DF52">
            <v>0</v>
          </cell>
          <cell r="DG52">
            <v>93</v>
          </cell>
          <cell r="DH52">
            <v>93</v>
          </cell>
          <cell r="DI52">
            <v>0</v>
          </cell>
          <cell r="DJ52">
            <v>0</v>
          </cell>
          <cell r="DK52">
            <v>0</v>
          </cell>
          <cell r="DL52">
            <v>0</v>
          </cell>
          <cell r="DM52">
            <v>0</v>
          </cell>
          <cell r="DN52">
            <v>0</v>
          </cell>
          <cell r="DO52">
            <v>13</v>
          </cell>
          <cell r="DP52">
            <v>0</v>
          </cell>
          <cell r="DQ52">
            <v>13</v>
          </cell>
          <cell r="DR52">
            <v>1</v>
          </cell>
          <cell r="DS52">
            <v>0</v>
          </cell>
          <cell r="DT52">
            <v>79</v>
          </cell>
          <cell r="DU52">
            <v>79</v>
          </cell>
          <cell r="DV52">
            <v>0</v>
          </cell>
          <cell r="DW52">
            <v>0</v>
          </cell>
          <cell r="DX52">
            <v>0</v>
          </cell>
          <cell r="DY52">
            <v>0</v>
          </cell>
          <cell r="DZ52">
            <v>0</v>
          </cell>
          <cell r="EA52">
            <v>0</v>
          </cell>
          <cell r="EB52">
            <v>25</v>
          </cell>
          <cell r="EC52">
            <v>0</v>
          </cell>
          <cell r="ED52">
            <v>25</v>
          </cell>
          <cell r="EE52">
            <v>53</v>
          </cell>
          <cell r="EF52">
            <v>0</v>
          </cell>
          <cell r="EG52">
            <v>1</v>
          </cell>
          <cell r="EH52">
            <v>1</v>
          </cell>
          <cell r="EI52">
            <v>60.104166666666664</v>
          </cell>
          <cell r="EJ52">
            <v>0</v>
          </cell>
          <cell r="EK52">
            <v>0</v>
          </cell>
          <cell r="EL52">
            <v>0</v>
          </cell>
          <cell r="EM52">
            <v>0</v>
          </cell>
          <cell r="EN52">
            <v>0</v>
          </cell>
          <cell r="EO52">
            <v>0</v>
          </cell>
          <cell r="EP52">
            <v>0</v>
          </cell>
          <cell r="EQ52">
            <v>0</v>
          </cell>
          <cell r="ER52">
            <v>0</v>
          </cell>
          <cell r="ES52">
            <v>1</v>
          </cell>
          <cell r="ET52">
            <v>1</v>
          </cell>
          <cell r="EU52">
            <v>1</v>
          </cell>
          <cell r="EV52">
            <v>30.104166666666668</v>
          </cell>
          <cell r="EW52">
            <v>0</v>
          </cell>
          <cell r="EX52">
            <v>0</v>
          </cell>
          <cell r="GZ52">
            <v>0</v>
          </cell>
          <cell r="HA52">
            <v>0</v>
          </cell>
        </row>
        <row r="53">
          <cell r="B53" t="str">
            <v>LSW15</v>
          </cell>
          <cell r="C53" t="str">
            <v>LINHA 1LSW15</v>
          </cell>
          <cell r="D53">
            <v>8.7326614089253152</v>
          </cell>
          <cell r="E53">
            <v>0</v>
          </cell>
          <cell r="F53" t="str">
            <v>HELENA WD</v>
          </cell>
          <cell r="G53">
            <v>18.811608118393284</v>
          </cell>
          <cell r="H53">
            <v>218</v>
          </cell>
          <cell r="I53">
            <v>421</v>
          </cell>
          <cell r="J53">
            <v>120</v>
          </cell>
          <cell r="K53">
            <v>120</v>
          </cell>
          <cell r="L53">
            <v>90</v>
          </cell>
          <cell r="M53">
            <v>71</v>
          </cell>
          <cell r="N53">
            <v>124.47355427545448</v>
          </cell>
          <cell r="O53">
            <v>296</v>
          </cell>
          <cell r="P53">
            <v>124.47355427545448</v>
          </cell>
          <cell r="Q53">
            <v>225</v>
          </cell>
          <cell r="R53">
            <v>6</v>
          </cell>
          <cell r="S53">
            <v>3</v>
          </cell>
          <cell r="T53">
            <v>277</v>
          </cell>
          <cell r="U53">
            <v>280</v>
          </cell>
          <cell r="V53">
            <v>54.871408009689191</v>
          </cell>
          <cell r="W53">
            <v>120</v>
          </cell>
          <cell r="X53">
            <v>120</v>
          </cell>
          <cell r="Y53">
            <v>120</v>
          </cell>
          <cell r="Z53">
            <v>61</v>
          </cell>
          <cell r="AA53">
            <v>147.09093189122109</v>
          </cell>
          <cell r="AB53">
            <v>313</v>
          </cell>
          <cell r="AC53">
            <v>147.09093189122109</v>
          </cell>
          <cell r="AD53">
            <v>252</v>
          </cell>
          <cell r="AE53">
            <v>-1</v>
          </cell>
          <cell r="AF53">
            <v>2</v>
          </cell>
          <cell r="AG53">
            <v>147</v>
          </cell>
          <cell r="AH53">
            <v>149</v>
          </cell>
          <cell r="AI53">
            <v>28.089171974522294</v>
          </cell>
          <cell r="AJ53">
            <v>120</v>
          </cell>
          <cell r="AK53">
            <v>120</v>
          </cell>
          <cell r="AL53">
            <v>114</v>
          </cell>
          <cell r="AM53">
            <v>171</v>
          </cell>
          <cell r="AN53">
            <v>157</v>
          </cell>
          <cell r="AO53">
            <v>221</v>
          </cell>
          <cell r="AP53">
            <v>157</v>
          </cell>
          <cell r="AQ53">
            <v>68</v>
          </cell>
          <cell r="AR53">
            <v>12</v>
          </cell>
          <cell r="AS53">
            <v>88</v>
          </cell>
          <cell r="AT53">
            <v>95</v>
          </cell>
          <cell r="AU53">
            <v>183</v>
          </cell>
          <cell r="AV53">
            <v>12.701242270625592</v>
          </cell>
          <cell r="AW53">
            <v>360</v>
          </cell>
          <cell r="AX53">
            <v>360</v>
          </cell>
          <cell r="AY53">
            <v>241</v>
          </cell>
          <cell r="AZ53">
            <v>163</v>
          </cell>
          <cell r="BA53">
            <v>224.38749999999999</v>
          </cell>
          <cell r="BB53">
            <v>334</v>
          </cell>
          <cell r="BC53">
            <v>224.38749999999999</v>
          </cell>
          <cell r="BD53">
            <v>181</v>
          </cell>
          <cell r="BE53">
            <v>-2</v>
          </cell>
          <cell r="BF53">
            <v>7</v>
          </cell>
          <cell r="BG53">
            <v>238</v>
          </cell>
          <cell r="BH53">
            <v>245</v>
          </cell>
          <cell r="BI53">
            <v>38.78725590955807</v>
          </cell>
          <cell r="BJ53">
            <v>120</v>
          </cell>
          <cell r="BK53">
            <v>0</v>
          </cell>
          <cell r="BL53">
            <v>117</v>
          </cell>
          <cell r="BM53">
            <v>36</v>
          </cell>
          <cell r="BN53">
            <v>181</v>
          </cell>
          <cell r="BO53">
            <v>140</v>
          </cell>
          <cell r="BP53">
            <v>181</v>
          </cell>
          <cell r="BQ53">
            <v>140</v>
          </cell>
          <cell r="BR53">
            <v>126</v>
          </cell>
          <cell r="BS53">
            <v>13</v>
          </cell>
          <cell r="BT53">
            <v>83</v>
          </cell>
          <cell r="BU53">
            <v>96</v>
          </cell>
          <cell r="BV53">
            <v>12.795477903391573</v>
          </cell>
          <cell r="BW53">
            <v>240</v>
          </cell>
          <cell r="BX53">
            <v>240</v>
          </cell>
          <cell r="BY53">
            <v>145</v>
          </cell>
          <cell r="BZ53">
            <v>158</v>
          </cell>
          <cell r="CA53">
            <v>194.6</v>
          </cell>
          <cell r="CB53">
            <v>204</v>
          </cell>
          <cell r="CC53">
            <v>194.6</v>
          </cell>
          <cell r="CD53">
            <v>204</v>
          </cell>
          <cell r="CE53">
            <v>-107</v>
          </cell>
          <cell r="CF53">
            <v>6</v>
          </cell>
          <cell r="CG53">
            <v>138</v>
          </cell>
          <cell r="CH53">
            <v>144</v>
          </cell>
          <cell r="CI53">
            <v>16.428571428571427</v>
          </cell>
          <cell r="CJ53">
            <v>148</v>
          </cell>
          <cell r="CK53">
            <v>148</v>
          </cell>
          <cell r="CL53">
            <v>188</v>
          </cell>
          <cell r="CM53">
            <v>140</v>
          </cell>
          <cell r="CN53">
            <v>252</v>
          </cell>
          <cell r="CO53">
            <v>197</v>
          </cell>
          <cell r="CP53">
            <v>252</v>
          </cell>
          <cell r="CQ53">
            <v>197</v>
          </cell>
          <cell r="CR53">
            <v>68</v>
          </cell>
          <cell r="CS53">
            <v>6</v>
          </cell>
          <cell r="CT53">
            <v>61</v>
          </cell>
          <cell r="CU53">
            <v>67</v>
          </cell>
          <cell r="CV53">
            <v>13.071428571428571</v>
          </cell>
          <cell r="CW53">
            <v>79</v>
          </cell>
          <cell r="CX53">
            <v>0</v>
          </cell>
          <cell r="CY53">
            <v>79</v>
          </cell>
          <cell r="CZ53">
            <v>0</v>
          </cell>
          <cell r="DA53">
            <v>140</v>
          </cell>
          <cell r="DB53">
            <v>111</v>
          </cell>
          <cell r="DC53">
            <v>140</v>
          </cell>
          <cell r="DD53">
            <v>111</v>
          </cell>
          <cell r="DE53">
            <v>-25</v>
          </cell>
          <cell r="DF53">
            <v>6</v>
          </cell>
          <cell r="DG53">
            <v>54</v>
          </cell>
          <cell r="DH53">
            <v>60</v>
          </cell>
          <cell r="DI53">
            <v>58.421052631578945</v>
          </cell>
          <cell r="DJ53">
            <v>0</v>
          </cell>
          <cell r="DK53">
            <v>0</v>
          </cell>
          <cell r="DL53">
            <v>0</v>
          </cell>
          <cell r="DM53">
            <v>0</v>
          </cell>
          <cell r="DN53">
            <v>0</v>
          </cell>
          <cell r="DO53">
            <v>45</v>
          </cell>
          <cell r="DP53">
            <v>0</v>
          </cell>
          <cell r="DQ53">
            <v>45</v>
          </cell>
          <cell r="DR53">
            <v>-1</v>
          </cell>
          <cell r="DS53">
            <v>8</v>
          </cell>
          <cell r="DT53">
            <v>8</v>
          </cell>
          <cell r="DU53">
            <v>16</v>
          </cell>
          <cell r="DV53">
            <v>4.2105263157894735</v>
          </cell>
          <cell r="DW53">
            <v>120</v>
          </cell>
          <cell r="DX53">
            <v>120</v>
          </cell>
          <cell r="DY53">
            <v>119</v>
          </cell>
          <cell r="DZ53">
            <v>149</v>
          </cell>
          <cell r="EA53">
            <v>57</v>
          </cell>
          <cell r="EB53">
            <v>97</v>
          </cell>
          <cell r="EC53">
            <v>57</v>
          </cell>
          <cell r="ED53">
            <v>97</v>
          </cell>
          <cell r="EE53">
            <v>-9</v>
          </cell>
          <cell r="EF53">
            <v>18</v>
          </cell>
          <cell r="EG53">
            <v>29</v>
          </cell>
          <cell r="EH53">
            <v>47</v>
          </cell>
          <cell r="EI53">
            <v>36.25</v>
          </cell>
          <cell r="EJ53">
            <v>0</v>
          </cell>
          <cell r="EK53">
            <v>0</v>
          </cell>
          <cell r="EL53">
            <v>0</v>
          </cell>
          <cell r="EM53">
            <v>0</v>
          </cell>
          <cell r="EN53">
            <v>24</v>
          </cell>
          <cell r="EO53">
            <v>0</v>
          </cell>
          <cell r="EP53">
            <v>24</v>
          </cell>
          <cell r="EQ53">
            <v>0</v>
          </cell>
          <cell r="ER53">
            <v>24</v>
          </cell>
          <cell r="ES53">
            <v>5</v>
          </cell>
          <cell r="ET53">
            <v>5</v>
          </cell>
          <cell r="EU53">
            <v>23</v>
          </cell>
          <cell r="EV53">
            <v>0</v>
          </cell>
          <cell r="EW53">
            <v>120</v>
          </cell>
          <cell r="EX53">
            <v>0</v>
          </cell>
          <cell r="GZ53">
            <v>0</v>
          </cell>
          <cell r="HA53">
            <v>0.36842105263157876</v>
          </cell>
        </row>
        <row r="54">
          <cell r="B54" t="str">
            <v>51151LBA106</v>
          </cell>
          <cell r="C54">
            <v>0</v>
          </cell>
          <cell r="D54">
            <v>8.7326614089253152</v>
          </cell>
          <cell r="E54">
            <v>900940296</v>
          </cell>
          <cell r="F54" t="str">
            <v>51151LBA106L1</v>
          </cell>
          <cell r="G54">
            <v>18.316565799488199</v>
          </cell>
          <cell r="H54">
            <v>12</v>
          </cell>
          <cell r="I54">
            <v>213</v>
          </cell>
          <cell r="J54">
            <v>120</v>
          </cell>
          <cell r="K54">
            <v>120</v>
          </cell>
          <cell r="L54">
            <v>90</v>
          </cell>
          <cell r="M54">
            <v>60</v>
          </cell>
          <cell r="N54">
            <v>93.796704638459289</v>
          </cell>
          <cell r="O54">
            <v>241</v>
          </cell>
          <cell r="P54">
            <v>93.796704638459289</v>
          </cell>
          <cell r="Q54">
            <v>181</v>
          </cell>
          <cell r="R54">
            <v>6</v>
          </cell>
          <cell r="S54">
            <v>1</v>
          </cell>
          <cell r="T54">
            <v>115</v>
          </cell>
          <cell r="U54">
            <v>116</v>
          </cell>
          <cell r="V54">
            <v>31.056932257085215</v>
          </cell>
          <cell r="W54">
            <v>120</v>
          </cell>
          <cell r="X54">
            <v>120</v>
          </cell>
          <cell r="Y54">
            <v>120</v>
          </cell>
          <cell r="Z54">
            <v>58</v>
          </cell>
          <cell r="AA54">
            <v>110.83996736419394</v>
          </cell>
          <cell r="AB54">
            <v>261</v>
          </cell>
          <cell r="AC54">
            <v>110.83996736419394</v>
          </cell>
          <cell r="AD54">
            <v>203</v>
          </cell>
          <cell r="AE54">
            <v>-1</v>
          </cell>
          <cell r="AF54">
            <v>0</v>
          </cell>
          <cell r="AG54">
            <v>34</v>
          </cell>
          <cell r="AH54">
            <v>34</v>
          </cell>
          <cell r="AI54">
            <v>8.621642874494313</v>
          </cell>
          <cell r="AJ54">
            <v>120</v>
          </cell>
          <cell r="AK54">
            <v>120</v>
          </cell>
          <cell r="AL54">
            <v>114</v>
          </cell>
          <cell r="AM54">
            <v>157</v>
          </cell>
          <cell r="AN54">
            <v>118.3069183968985</v>
          </cell>
          <cell r="AO54">
            <v>163</v>
          </cell>
          <cell r="AP54">
            <v>118.3069183968985</v>
          </cell>
          <cell r="AQ54">
            <v>15</v>
          </cell>
          <cell r="AR54">
            <v>11</v>
          </cell>
          <cell r="AS54">
            <v>84</v>
          </cell>
          <cell r="AT54">
            <v>38</v>
          </cell>
          <cell r="AU54">
            <v>122</v>
          </cell>
          <cell r="AV54">
            <v>6.7421079460404396</v>
          </cell>
          <cell r="AW54">
            <v>240</v>
          </cell>
          <cell r="AX54">
            <v>240</v>
          </cell>
          <cell r="AY54">
            <v>121</v>
          </cell>
          <cell r="AZ54">
            <v>132</v>
          </cell>
          <cell r="BA54">
            <v>169.08658376932522</v>
          </cell>
          <cell r="BB54">
            <v>275</v>
          </cell>
          <cell r="BC54">
            <v>169.08658376932522</v>
          </cell>
          <cell r="BD54">
            <v>149</v>
          </cell>
          <cell r="BE54">
            <v>-3</v>
          </cell>
          <cell r="BF54">
            <v>5</v>
          </cell>
          <cell r="BG54">
            <v>92</v>
          </cell>
          <cell r="BH54">
            <v>97</v>
          </cell>
          <cell r="BI54">
            <v>21.552946696914535</v>
          </cell>
          <cell r="BJ54">
            <v>120</v>
          </cell>
          <cell r="BK54">
            <v>0</v>
          </cell>
          <cell r="BL54">
            <v>117</v>
          </cell>
          <cell r="BM54">
            <v>24</v>
          </cell>
          <cell r="BN54">
            <v>128.05673575925073</v>
          </cell>
          <cell r="BO54">
            <v>90</v>
          </cell>
          <cell r="BP54">
            <v>128.05673575925073</v>
          </cell>
          <cell r="BQ54">
            <v>90</v>
          </cell>
          <cell r="BR54">
            <v>124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240</v>
          </cell>
          <cell r="BX54">
            <v>240</v>
          </cell>
          <cell r="BY54">
            <v>145</v>
          </cell>
          <cell r="BZ54">
            <v>59</v>
          </cell>
          <cell r="CA54">
            <v>111.75265193370166</v>
          </cell>
          <cell r="CB54">
            <v>151</v>
          </cell>
          <cell r="CC54">
            <v>111.75265193370166</v>
          </cell>
          <cell r="CD54">
            <v>151</v>
          </cell>
          <cell r="CE54">
            <v>-116</v>
          </cell>
          <cell r="CF54">
            <v>3</v>
          </cell>
          <cell r="CG54">
            <v>107</v>
          </cell>
          <cell r="CH54">
            <v>110</v>
          </cell>
          <cell r="CI54">
            <v>19.557761423926067</v>
          </cell>
          <cell r="CJ54">
            <v>70</v>
          </cell>
          <cell r="CK54">
            <v>70</v>
          </cell>
          <cell r="CL54">
            <v>120</v>
          </cell>
          <cell r="CM54">
            <v>76</v>
          </cell>
          <cell r="CN54">
            <v>164.12921348314606</v>
          </cell>
          <cell r="CO54">
            <v>137</v>
          </cell>
          <cell r="CP54">
            <v>164.12921348314606</v>
          </cell>
          <cell r="CQ54">
            <v>137</v>
          </cell>
          <cell r="CR54">
            <v>44</v>
          </cell>
          <cell r="CS54">
            <v>3</v>
          </cell>
          <cell r="CT54">
            <v>46</v>
          </cell>
          <cell r="CU54">
            <v>49</v>
          </cell>
          <cell r="CV54">
            <v>29.999999999999996</v>
          </cell>
          <cell r="CW54">
            <v>0</v>
          </cell>
          <cell r="CX54">
            <v>0</v>
          </cell>
          <cell r="CY54">
            <v>0</v>
          </cell>
          <cell r="CZ54">
            <v>0</v>
          </cell>
          <cell r="DA54">
            <v>46</v>
          </cell>
          <cell r="DB54">
            <v>73</v>
          </cell>
          <cell r="DC54">
            <v>46</v>
          </cell>
          <cell r="DD54">
            <v>73</v>
          </cell>
          <cell r="DE54">
            <v>-27</v>
          </cell>
          <cell r="DF54">
            <v>3</v>
          </cell>
          <cell r="DG54">
            <v>0</v>
          </cell>
          <cell r="DH54">
            <v>3</v>
          </cell>
          <cell r="DI54">
            <v>0</v>
          </cell>
          <cell r="DJ54">
            <v>0</v>
          </cell>
          <cell r="DK54">
            <v>0</v>
          </cell>
          <cell r="DL54">
            <v>0</v>
          </cell>
          <cell r="DM54">
            <v>0</v>
          </cell>
          <cell r="DN54">
            <v>0</v>
          </cell>
          <cell r="DO54">
            <v>0</v>
          </cell>
          <cell r="DP54">
            <v>0</v>
          </cell>
          <cell r="DQ54">
            <v>0</v>
          </cell>
          <cell r="DR54">
            <v>-1</v>
          </cell>
          <cell r="DS54">
            <v>4</v>
          </cell>
          <cell r="DT54">
            <v>0</v>
          </cell>
          <cell r="DU54">
            <v>4</v>
          </cell>
          <cell r="DV54">
            <v>0</v>
          </cell>
          <cell r="DW54">
            <v>120</v>
          </cell>
          <cell r="DX54">
            <v>120</v>
          </cell>
          <cell r="DY54">
            <v>119</v>
          </cell>
          <cell r="DZ54">
            <v>144</v>
          </cell>
          <cell r="EA54">
            <v>49.327259327498851</v>
          </cell>
          <cell r="EB54">
            <v>92</v>
          </cell>
          <cell r="EC54">
            <v>49.327259327498851</v>
          </cell>
          <cell r="ED54">
            <v>92</v>
          </cell>
          <cell r="EE54">
            <v>4</v>
          </cell>
          <cell r="EF54">
            <v>4</v>
          </cell>
          <cell r="EG54">
            <v>23</v>
          </cell>
          <cell r="EH54">
            <v>27</v>
          </cell>
          <cell r="EI54">
            <v>29.527027027027028</v>
          </cell>
          <cell r="EJ54">
            <v>0</v>
          </cell>
          <cell r="EK54">
            <v>0</v>
          </cell>
          <cell r="EL54">
            <v>0</v>
          </cell>
          <cell r="EM54">
            <v>0</v>
          </cell>
          <cell r="EN54">
            <v>23.368421052631579</v>
          </cell>
          <cell r="EO54">
            <v>0</v>
          </cell>
          <cell r="EP54">
            <v>23.368421052631579</v>
          </cell>
          <cell r="EQ54">
            <v>0</v>
          </cell>
          <cell r="ER54">
            <v>23.368421052631579</v>
          </cell>
          <cell r="ES54">
            <v>-0.36842105263157876</v>
          </cell>
          <cell r="ET54">
            <v>-0.36842105263157876</v>
          </cell>
          <cell r="EU54">
            <v>3.6315789473684212</v>
          </cell>
          <cell r="EV54">
            <v>0</v>
          </cell>
          <cell r="EW54">
            <v>120</v>
          </cell>
          <cell r="EX54">
            <v>0</v>
          </cell>
          <cell r="EY54">
            <v>0</v>
          </cell>
          <cell r="EZ54">
            <v>0</v>
          </cell>
          <cell r="FA54">
            <v>0</v>
          </cell>
          <cell r="FB54">
            <v>0</v>
          </cell>
          <cell r="FC54">
            <v>0</v>
          </cell>
          <cell r="FD54">
            <v>0</v>
          </cell>
          <cell r="GZ54">
            <v>0</v>
          </cell>
          <cell r="HA54">
            <v>0.36842105263157876</v>
          </cell>
        </row>
        <row r="55">
          <cell r="B55" t="str">
            <v>51151LBA206</v>
          </cell>
          <cell r="C55">
            <v>0</v>
          </cell>
          <cell r="D55">
            <v>8.7326614089253152</v>
          </cell>
          <cell r="E55">
            <v>900940297</v>
          </cell>
          <cell r="F55" t="str">
            <v>51151LBA206L1</v>
          </cell>
          <cell r="G55">
            <v>0.49504231890508588</v>
          </cell>
          <cell r="H55">
            <v>206</v>
          </cell>
          <cell r="I55">
            <v>208</v>
          </cell>
          <cell r="J55">
            <v>0</v>
          </cell>
          <cell r="K55">
            <v>0</v>
          </cell>
          <cell r="L55">
            <v>0</v>
          </cell>
          <cell r="M55">
            <v>11</v>
          </cell>
          <cell r="N55">
            <v>30.676849636995183</v>
          </cell>
          <cell r="O55">
            <v>55</v>
          </cell>
          <cell r="P55">
            <v>30.676849636995183</v>
          </cell>
          <cell r="Q55">
            <v>44</v>
          </cell>
          <cell r="R55">
            <v>0</v>
          </cell>
          <cell r="S55">
            <v>2</v>
          </cell>
          <cell r="T55">
            <v>162</v>
          </cell>
          <cell r="U55">
            <v>164</v>
          </cell>
          <cell r="V55">
            <v>113.94715144687356</v>
          </cell>
          <cell r="W55">
            <v>0</v>
          </cell>
          <cell r="X55">
            <v>0</v>
          </cell>
          <cell r="Y55">
            <v>0</v>
          </cell>
          <cell r="Z55">
            <v>3</v>
          </cell>
          <cell r="AA55">
            <v>36.250964527027151</v>
          </cell>
          <cell r="AB55">
            <v>52</v>
          </cell>
          <cell r="AC55">
            <v>36.250964527027151</v>
          </cell>
          <cell r="AD55">
            <v>49</v>
          </cell>
          <cell r="AE55">
            <v>0</v>
          </cell>
          <cell r="AF55">
            <v>2</v>
          </cell>
          <cell r="AG55">
            <v>113</v>
          </cell>
          <cell r="AH55">
            <v>115</v>
          </cell>
          <cell r="AI55">
            <v>70.769643186221543</v>
          </cell>
          <cell r="AJ55">
            <v>0</v>
          </cell>
          <cell r="AK55">
            <v>0</v>
          </cell>
          <cell r="AL55">
            <v>0</v>
          </cell>
          <cell r="AM55">
            <v>14</v>
          </cell>
          <cell r="AN55">
            <v>38.693081603101504</v>
          </cell>
          <cell r="AO55">
            <v>58</v>
          </cell>
          <cell r="AP55">
            <v>38.693081603101504</v>
          </cell>
          <cell r="AQ55">
            <v>53</v>
          </cell>
          <cell r="AR55">
            <v>1</v>
          </cell>
          <cell r="AS55">
            <v>4</v>
          </cell>
          <cell r="AT55">
            <v>57</v>
          </cell>
          <cell r="AU55">
            <v>61</v>
          </cell>
          <cell r="AV55">
            <v>31.245931859033966</v>
          </cell>
          <cell r="AW55">
            <v>120</v>
          </cell>
          <cell r="AX55">
            <v>120</v>
          </cell>
          <cell r="AY55">
            <v>120</v>
          </cell>
          <cell r="AZ55">
            <v>31</v>
          </cell>
          <cell r="BA55">
            <v>55.300916230674765</v>
          </cell>
          <cell r="BB55">
            <v>59</v>
          </cell>
          <cell r="BC55">
            <v>55.300916230674765</v>
          </cell>
          <cell r="BD55">
            <v>32</v>
          </cell>
          <cell r="BE55">
            <v>1</v>
          </cell>
          <cell r="BF55">
            <v>2</v>
          </cell>
          <cell r="BG55">
            <v>146</v>
          </cell>
          <cell r="BH55">
            <v>148</v>
          </cell>
          <cell r="BI55">
            <v>63.485591092664514</v>
          </cell>
          <cell r="BJ55">
            <v>0</v>
          </cell>
          <cell r="BK55">
            <v>0</v>
          </cell>
          <cell r="BL55">
            <v>0</v>
          </cell>
          <cell r="BM55">
            <v>12</v>
          </cell>
          <cell r="BN55">
            <v>52.943264240749272</v>
          </cell>
          <cell r="BO55">
            <v>50</v>
          </cell>
          <cell r="BP55">
            <v>52.943264240749272</v>
          </cell>
          <cell r="BQ55">
            <v>50</v>
          </cell>
          <cell r="BR55">
            <v>2</v>
          </cell>
          <cell r="BS55">
            <v>13</v>
          </cell>
          <cell r="BT55">
            <v>83</v>
          </cell>
          <cell r="BU55">
            <v>96</v>
          </cell>
          <cell r="BV55">
            <v>30.043408132806157</v>
          </cell>
          <cell r="BW55">
            <v>0</v>
          </cell>
          <cell r="BX55">
            <v>0</v>
          </cell>
          <cell r="BY55">
            <v>0</v>
          </cell>
          <cell r="BZ55">
            <v>99</v>
          </cell>
          <cell r="CA55">
            <v>82.847348066298352</v>
          </cell>
          <cell r="CB55">
            <v>53</v>
          </cell>
          <cell r="CC55">
            <v>82.847348066298352</v>
          </cell>
          <cell r="CD55">
            <v>53</v>
          </cell>
          <cell r="CE55">
            <v>9</v>
          </cell>
          <cell r="CF55">
            <v>3</v>
          </cell>
          <cell r="CG55">
            <v>31</v>
          </cell>
          <cell r="CH55">
            <v>34</v>
          </cell>
          <cell r="CI55">
            <v>10.583722268397162</v>
          </cell>
          <cell r="CJ55">
            <v>78</v>
          </cell>
          <cell r="CK55">
            <v>78</v>
          </cell>
          <cell r="CL55">
            <v>68</v>
          </cell>
          <cell r="CM55">
            <v>64</v>
          </cell>
          <cell r="CN55">
            <v>87.870786516853926</v>
          </cell>
          <cell r="CO55">
            <v>60</v>
          </cell>
          <cell r="CP55">
            <v>87.870786516853926</v>
          </cell>
          <cell r="CQ55">
            <v>60</v>
          </cell>
          <cell r="CR55">
            <v>24</v>
          </cell>
          <cell r="CS55">
            <v>3</v>
          </cell>
          <cell r="CT55">
            <v>15</v>
          </cell>
          <cell r="CU55">
            <v>18</v>
          </cell>
          <cell r="CV55">
            <v>4.7872340425531918</v>
          </cell>
          <cell r="CW55">
            <v>79</v>
          </cell>
          <cell r="CX55">
            <v>0</v>
          </cell>
          <cell r="CY55">
            <v>79</v>
          </cell>
          <cell r="CZ55">
            <v>0</v>
          </cell>
          <cell r="DA55">
            <v>94</v>
          </cell>
          <cell r="DB55">
            <v>38</v>
          </cell>
          <cell r="DC55">
            <v>94</v>
          </cell>
          <cell r="DD55">
            <v>38</v>
          </cell>
          <cell r="DE55">
            <v>2</v>
          </cell>
          <cell r="DF55">
            <v>3</v>
          </cell>
          <cell r="DG55">
            <v>54</v>
          </cell>
          <cell r="DH55">
            <v>57</v>
          </cell>
          <cell r="DI55">
            <v>241.13707202512745</v>
          </cell>
          <cell r="DJ55">
            <v>0</v>
          </cell>
          <cell r="DK55">
            <v>0</v>
          </cell>
          <cell r="DL55">
            <v>0</v>
          </cell>
          <cell r="DM55">
            <v>0</v>
          </cell>
          <cell r="DN55">
            <v>0</v>
          </cell>
          <cell r="DO55">
            <v>45</v>
          </cell>
          <cell r="DP55">
            <v>0</v>
          </cell>
          <cell r="DQ55">
            <v>45</v>
          </cell>
          <cell r="DR55">
            <v>0</v>
          </cell>
          <cell r="DS55">
            <v>4</v>
          </cell>
          <cell r="DT55">
            <v>8</v>
          </cell>
          <cell r="DU55">
            <v>12</v>
          </cell>
          <cell r="DV55">
            <v>45.544818056195417</v>
          </cell>
          <cell r="DW55">
            <v>0</v>
          </cell>
          <cell r="DX55">
            <v>0</v>
          </cell>
          <cell r="DY55">
            <v>0</v>
          </cell>
          <cell r="DZ55">
            <v>5</v>
          </cell>
          <cell r="EA55">
            <v>7.6727406725011491</v>
          </cell>
          <cell r="EB55">
            <v>5</v>
          </cell>
          <cell r="EC55">
            <v>7.6727406725011491</v>
          </cell>
          <cell r="ED55">
            <v>5</v>
          </cell>
          <cell r="EE55">
            <v>-13</v>
          </cell>
          <cell r="EF55">
            <v>14</v>
          </cell>
          <cell r="EG55">
            <v>6</v>
          </cell>
          <cell r="EH55">
            <v>20</v>
          </cell>
          <cell r="EI55">
            <v>285</v>
          </cell>
          <cell r="EJ55">
            <v>0</v>
          </cell>
          <cell r="EK55">
            <v>0</v>
          </cell>
          <cell r="EL55">
            <v>0</v>
          </cell>
          <cell r="EM55">
            <v>0</v>
          </cell>
          <cell r="EN55">
            <v>0.63157894736842102</v>
          </cell>
          <cell r="EO55">
            <v>0</v>
          </cell>
          <cell r="EP55">
            <v>0.63157894736842102</v>
          </cell>
          <cell r="EQ55">
            <v>0</v>
          </cell>
          <cell r="ER55">
            <v>0.63157894736842102</v>
          </cell>
          <cell r="ES55">
            <v>5.3684210526315788</v>
          </cell>
          <cell r="ET55">
            <v>5.3684210526315788</v>
          </cell>
          <cell r="EU55">
            <v>19.368421052631579</v>
          </cell>
          <cell r="EV55">
            <v>0</v>
          </cell>
          <cell r="EW55">
            <v>0</v>
          </cell>
          <cell r="EX55">
            <v>0</v>
          </cell>
          <cell r="EY55">
            <v>0</v>
          </cell>
          <cell r="EZ55">
            <v>0</v>
          </cell>
          <cell r="FA55">
            <v>0</v>
          </cell>
          <cell r="FB55">
            <v>0</v>
          </cell>
          <cell r="FC55">
            <v>0</v>
          </cell>
          <cell r="FD55">
            <v>0</v>
          </cell>
          <cell r="GZ55">
            <v>0</v>
          </cell>
          <cell r="HA55">
            <v>0</v>
          </cell>
        </row>
        <row r="56">
          <cell r="B56" t="str">
            <v>LDD16</v>
          </cell>
          <cell r="C56" t="str">
            <v>LINHA 1LDD16</v>
          </cell>
          <cell r="D56">
            <v>8.6656346366227215</v>
          </cell>
          <cell r="E56">
            <v>0</v>
          </cell>
          <cell r="F56" t="str">
            <v>VANESSA HIGH</v>
          </cell>
          <cell r="G56">
            <v>258.08426356521619</v>
          </cell>
          <cell r="H56">
            <v>728</v>
          </cell>
          <cell r="I56">
            <v>733</v>
          </cell>
          <cell r="J56">
            <v>600</v>
          </cell>
          <cell r="K56">
            <v>600</v>
          </cell>
          <cell r="L56">
            <v>598</v>
          </cell>
          <cell r="M56">
            <v>207</v>
          </cell>
          <cell r="N56">
            <v>776.46599835415577</v>
          </cell>
          <cell r="O56">
            <v>992</v>
          </cell>
          <cell r="P56">
            <v>776.46599835415577</v>
          </cell>
          <cell r="Q56">
            <v>815</v>
          </cell>
          <cell r="R56">
            <v>40</v>
          </cell>
          <cell r="S56">
            <v>3</v>
          </cell>
          <cell r="T56">
            <v>473</v>
          </cell>
          <cell r="U56">
            <v>476</v>
          </cell>
          <cell r="V56">
            <v>27.599492146011439</v>
          </cell>
          <cell r="W56">
            <v>840</v>
          </cell>
          <cell r="X56">
            <v>840</v>
          </cell>
          <cell r="Y56">
            <v>840</v>
          </cell>
          <cell r="Z56">
            <v>106</v>
          </cell>
          <cell r="AA56">
            <v>514.13989521726319</v>
          </cell>
          <cell r="AB56">
            <v>926</v>
          </cell>
          <cell r="AC56">
            <v>514.13989521726319</v>
          </cell>
          <cell r="AD56">
            <v>820</v>
          </cell>
          <cell r="AE56">
            <v>-5</v>
          </cell>
          <cell r="AF56">
            <v>5</v>
          </cell>
          <cell r="AG56">
            <v>496</v>
          </cell>
          <cell r="AH56">
            <v>501</v>
          </cell>
          <cell r="AI56">
            <v>8.1713344316309708</v>
          </cell>
          <cell r="AJ56">
            <v>720</v>
          </cell>
          <cell r="AK56">
            <v>720</v>
          </cell>
          <cell r="AL56">
            <v>241</v>
          </cell>
          <cell r="AM56">
            <v>391</v>
          </cell>
          <cell r="AN56">
            <v>621</v>
          </cell>
          <cell r="AO56">
            <v>910</v>
          </cell>
          <cell r="AP56">
            <v>621</v>
          </cell>
          <cell r="AQ56">
            <v>544</v>
          </cell>
          <cell r="AR56">
            <v>621</v>
          </cell>
          <cell r="AS56">
            <v>11</v>
          </cell>
          <cell r="AT56">
            <v>159</v>
          </cell>
          <cell r="AU56">
            <v>170</v>
          </cell>
          <cell r="AV56">
            <v>2.085018030816304</v>
          </cell>
          <cell r="AW56">
            <v>960</v>
          </cell>
          <cell r="AX56">
            <v>960</v>
          </cell>
          <cell r="AY56">
            <v>960</v>
          </cell>
          <cell r="AZ56">
            <v>909</v>
          </cell>
          <cell r="BA56">
            <v>847.75</v>
          </cell>
          <cell r="BB56">
            <v>1555</v>
          </cell>
          <cell r="BC56">
            <v>847.75</v>
          </cell>
          <cell r="BD56">
            <v>944</v>
          </cell>
          <cell r="BE56">
            <v>9</v>
          </cell>
          <cell r="BF56">
            <v>1</v>
          </cell>
          <cell r="BG56">
            <v>176</v>
          </cell>
          <cell r="BH56">
            <v>177</v>
          </cell>
          <cell r="BI56">
            <v>30.142644873699851</v>
          </cell>
          <cell r="BJ56">
            <v>360</v>
          </cell>
          <cell r="BK56">
            <v>360</v>
          </cell>
          <cell r="BL56">
            <v>360</v>
          </cell>
          <cell r="BM56">
            <v>848</v>
          </cell>
          <cell r="BN56">
            <v>160</v>
          </cell>
          <cell r="BO56">
            <v>218</v>
          </cell>
          <cell r="BP56">
            <v>160</v>
          </cell>
          <cell r="BQ56">
            <v>218</v>
          </cell>
          <cell r="BR56">
            <v>5</v>
          </cell>
          <cell r="BS56">
            <v>4</v>
          </cell>
          <cell r="BT56">
            <v>310</v>
          </cell>
          <cell r="BU56">
            <v>314</v>
          </cell>
          <cell r="BV56">
            <v>2.7637444279346211</v>
          </cell>
          <cell r="BW56">
            <v>240</v>
          </cell>
          <cell r="BX56">
            <v>0</v>
          </cell>
          <cell r="BY56">
            <v>240</v>
          </cell>
          <cell r="BZ56">
            <v>338</v>
          </cell>
          <cell r="CA56">
            <v>484.99999999999994</v>
          </cell>
          <cell r="CB56">
            <v>443</v>
          </cell>
          <cell r="CC56">
            <v>484.99999999999994</v>
          </cell>
          <cell r="CD56">
            <v>443</v>
          </cell>
          <cell r="CE56">
            <v>-38</v>
          </cell>
          <cell r="CF56">
            <v>5</v>
          </cell>
          <cell r="CG56">
            <v>144</v>
          </cell>
          <cell r="CH56">
            <v>149</v>
          </cell>
          <cell r="CI56">
            <v>0.48278945015645958</v>
          </cell>
          <cell r="CJ56">
            <v>960</v>
          </cell>
          <cell r="CK56">
            <v>960</v>
          </cell>
          <cell r="CL56">
            <v>960</v>
          </cell>
          <cell r="CM56">
            <v>304</v>
          </cell>
          <cell r="CN56">
            <v>848</v>
          </cell>
          <cell r="CO56">
            <v>550</v>
          </cell>
          <cell r="CP56">
            <v>848</v>
          </cell>
          <cell r="CQ56">
            <v>550</v>
          </cell>
          <cell r="CR56">
            <v>10</v>
          </cell>
          <cell r="CS56">
            <v>14</v>
          </cell>
          <cell r="CT56">
            <v>535</v>
          </cell>
          <cell r="CU56">
            <v>549</v>
          </cell>
          <cell r="CV56">
            <v>1.2962969220918259</v>
          </cell>
          <cell r="CW56">
            <v>240</v>
          </cell>
          <cell r="CX56">
            <v>240</v>
          </cell>
          <cell r="CY56">
            <v>240</v>
          </cell>
          <cell r="CZ56">
            <v>0</v>
          </cell>
          <cell r="DA56">
            <v>141.42259421569872</v>
          </cell>
          <cell r="DB56">
            <v>363</v>
          </cell>
          <cell r="DC56">
            <v>141.42259421569872</v>
          </cell>
          <cell r="DD56">
            <v>363</v>
          </cell>
          <cell r="DE56">
            <v>41</v>
          </cell>
          <cell r="DF56">
            <v>1</v>
          </cell>
          <cell r="DG56">
            <v>384</v>
          </cell>
          <cell r="DH56">
            <v>385</v>
          </cell>
          <cell r="DI56">
            <v>30.857653365098273</v>
          </cell>
          <cell r="DJ56">
            <v>0</v>
          </cell>
          <cell r="DK56">
            <v>0</v>
          </cell>
          <cell r="DL56">
            <v>0</v>
          </cell>
          <cell r="DM56">
            <v>0</v>
          </cell>
          <cell r="DN56">
            <v>0</v>
          </cell>
          <cell r="DO56">
            <v>160</v>
          </cell>
          <cell r="DP56">
            <v>0</v>
          </cell>
          <cell r="DQ56">
            <v>160</v>
          </cell>
          <cell r="DR56">
            <v>20</v>
          </cell>
          <cell r="DS56">
            <v>3</v>
          </cell>
          <cell r="DT56">
            <v>202</v>
          </cell>
          <cell r="DU56">
            <v>205</v>
          </cell>
          <cell r="DV56">
            <v>0.45116140559857054</v>
          </cell>
          <cell r="DW56">
            <v>240</v>
          </cell>
          <cell r="DX56">
            <v>240</v>
          </cell>
          <cell r="DY56">
            <v>667</v>
          </cell>
          <cell r="DZ56">
            <v>283</v>
          </cell>
          <cell r="EA56">
            <v>184</v>
          </cell>
          <cell r="EB56">
            <v>551</v>
          </cell>
          <cell r="EC56">
            <v>184</v>
          </cell>
          <cell r="ED56">
            <v>551</v>
          </cell>
          <cell r="EE56">
            <v>25</v>
          </cell>
          <cell r="EF56">
            <v>7</v>
          </cell>
          <cell r="EG56">
            <v>289</v>
          </cell>
          <cell r="EH56">
            <v>296</v>
          </cell>
          <cell r="EI56">
            <v>0.53190184049079747</v>
          </cell>
          <cell r="EJ56">
            <v>240</v>
          </cell>
          <cell r="EK56">
            <v>240</v>
          </cell>
          <cell r="EL56">
            <v>0</v>
          </cell>
          <cell r="EM56">
            <v>0</v>
          </cell>
          <cell r="EN56">
            <v>145</v>
          </cell>
          <cell r="EO56">
            <v>0</v>
          </cell>
          <cell r="EP56">
            <v>145</v>
          </cell>
          <cell r="EQ56">
            <v>0</v>
          </cell>
          <cell r="ER56">
            <v>145</v>
          </cell>
          <cell r="ES56">
            <v>384</v>
          </cell>
          <cell r="ET56">
            <v>384</v>
          </cell>
          <cell r="EU56">
            <v>391</v>
          </cell>
          <cell r="EV56">
            <v>0.8</v>
          </cell>
          <cell r="EW56">
            <v>0</v>
          </cell>
          <cell r="EX56">
            <v>0</v>
          </cell>
          <cell r="EY56">
            <v>0</v>
          </cell>
          <cell r="EZ56">
            <v>0</v>
          </cell>
          <cell r="FA56">
            <v>195</v>
          </cell>
          <cell r="FB56">
            <v>0</v>
          </cell>
          <cell r="FC56">
            <v>195</v>
          </cell>
          <cell r="FD56">
            <v>0</v>
          </cell>
          <cell r="GZ56">
            <v>26</v>
          </cell>
          <cell r="HA56">
            <v>0</v>
          </cell>
        </row>
        <row r="57">
          <cell r="B57" t="str">
            <v>21161HBA106</v>
          </cell>
          <cell r="C57">
            <v>0</v>
          </cell>
          <cell r="D57">
            <v>8.6656346366227215</v>
          </cell>
          <cell r="E57">
            <v>900941335</v>
          </cell>
          <cell r="F57" t="str">
            <v>21161HBA106L1</v>
          </cell>
          <cell r="G57">
            <v>181.54893023208311</v>
          </cell>
          <cell r="H57">
            <v>348</v>
          </cell>
          <cell r="I57">
            <v>352</v>
          </cell>
          <cell r="J57">
            <v>360</v>
          </cell>
          <cell r="K57">
            <v>360</v>
          </cell>
          <cell r="L57">
            <v>358</v>
          </cell>
          <cell r="M57">
            <v>169</v>
          </cell>
          <cell r="N57">
            <v>444.93214691958855</v>
          </cell>
          <cell r="O57">
            <v>696</v>
          </cell>
          <cell r="P57">
            <v>444.93214691958855</v>
          </cell>
          <cell r="Q57">
            <v>547</v>
          </cell>
          <cell r="R57">
            <v>23</v>
          </cell>
          <cell r="S57">
            <v>2</v>
          </cell>
          <cell r="T57">
            <v>138</v>
          </cell>
          <cell r="U57">
            <v>140</v>
          </cell>
          <cell r="V57">
            <v>14.052309089661273</v>
          </cell>
          <cell r="W57">
            <v>600</v>
          </cell>
          <cell r="X57">
            <v>600</v>
          </cell>
          <cell r="Y57">
            <v>600</v>
          </cell>
          <cell r="Z57">
            <v>91</v>
          </cell>
          <cell r="AA57">
            <v>294.61350256278723</v>
          </cell>
          <cell r="AB57">
            <v>585</v>
          </cell>
          <cell r="AC57">
            <v>294.61350256278723</v>
          </cell>
          <cell r="AD57">
            <v>494</v>
          </cell>
          <cell r="AE57">
            <v>6</v>
          </cell>
          <cell r="AF57">
            <v>1</v>
          </cell>
          <cell r="AG57">
            <v>239</v>
          </cell>
          <cell r="AH57">
            <v>240</v>
          </cell>
          <cell r="AI57">
            <v>6.6645182807926444</v>
          </cell>
          <cell r="AJ57">
            <v>480</v>
          </cell>
          <cell r="AK57">
            <v>480</v>
          </cell>
          <cell r="AL57">
            <v>241</v>
          </cell>
          <cell r="AM57">
            <v>177</v>
          </cell>
          <cell r="AN57">
            <v>355.84670007795927</v>
          </cell>
          <cell r="AO57">
            <v>563</v>
          </cell>
          <cell r="AP57">
            <v>355.84670007795927</v>
          </cell>
          <cell r="AQ57">
            <v>401</v>
          </cell>
          <cell r="AR57">
            <v>355.84670007795927</v>
          </cell>
          <cell r="AS57">
            <v>6</v>
          </cell>
          <cell r="AT57">
            <v>56</v>
          </cell>
          <cell r="AU57">
            <v>62</v>
          </cell>
          <cell r="AV57">
            <v>0.87237403942341041</v>
          </cell>
          <cell r="AW57">
            <v>600</v>
          </cell>
          <cell r="AX57">
            <v>600</v>
          </cell>
          <cell r="AY57">
            <v>600</v>
          </cell>
          <cell r="AZ57">
            <v>448</v>
          </cell>
          <cell r="BA57">
            <v>485.77945248162638</v>
          </cell>
          <cell r="BB57">
            <v>959</v>
          </cell>
          <cell r="BC57">
            <v>485.77945248162638</v>
          </cell>
          <cell r="BD57">
            <v>593</v>
          </cell>
          <cell r="BE57">
            <v>-2</v>
          </cell>
          <cell r="BF57">
            <v>0</v>
          </cell>
          <cell r="BG57">
            <v>71</v>
          </cell>
          <cell r="BH57">
            <v>71</v>
          </cell>
          <cell r="BI57">
            <v>21.239276868577303</v>
          </cell>
          <cell r="BJ57">
            <v>240</v>
          </cell>
          <cell r="BK57">
            <v>240</v>
          </cell>
          <cell r="BL57">
            <v>240</v>
          </cell>
          <cell r="BM57">
            <v>383</v>
          </cell>
          <cell r="BN57">
            <v>100.28590018294142</v>
          </cell>
          <cell r="BO57">
            <v>145</v>
          </cell>
          <cell r="BP57">
            <v>100.28590018294142</v>
          </cell>
          <cell r="BQ57">
            <v>145</v>
          </cell>
          <cell r="BR57">
            <v>5</v>
          </cell>
          <cell r="BS57">
            <v>2</v>
          </cell>
          <cell r="BT57">
            <v>159</v>
          </cell>
          <cell r="BU57">
            <v>161</v>
          </cell>
          <cell r="BV57">
            <v>2.3690010332335181</v>
          </cell>
          <cell r="BW57">
            <v>240</v>
          </cell>
          <cell r="BX57">
            <v>0</v>
          </cell>
          <cell r="BY57">
            <v>240</v>
          </cell>
          <cell r="BZ57">
            <v>247</v>
          </cell>
          <cell r="CA57">
            <v>333.50693101610398</v>
          </cell>
          <cell r="CB57">
            <v>331</v>
          </cell>
          <cell r="CC57">
            <v>333.50693101610398</v>
          </cell>
          <cell r="CD57">
            <v>331</v>
          </cell>
          <cell r="CE57">
            <v>-16</v>
          </cell>
          <cell r="CF57">
            <v>5</v>
          </cell>
          <cell r="CG57">
            <v>81</v>
          </cell>
          <cell r="CH57">
            <v>86</v>
          </cell>
          <cell r="CI57">
            <v>0.35897245526503618</v>
          </cell>
          <cell r="CJ57">
            <v>480</v>
          </cell>
          <cell r="CK57">
            <v>480</v>
          </cell>
          <cell r="CL57">
            <v>480</v>
          </cell>
          <cell r="CM57">
            <v>301</v>
          </cell>
          <cell r="CN57">
            <v>409.32161328613518</v>
          </cell>
          <cell r="CO57">
            <v>438</v>
          </cell>
          <cell r="CP57">
            <v>409.32161328613518</v>
          </cell>
          <cell r="CQ57">
            <v>438</v>
          </cell>
          <cell r="CR57">
            <v>0</v>
          </cell>
          <cell r="CS57">
            <v>12</v>
          </cell>
          <cell r="CT57">
            <v>116</v>
          </cell>
          <cell r="CU57">
            <v>128</v>
          </cell>
          <cell r="CV57">
            <v>0.53183142685412332</v>
          </cell>
          <cell r="CW57">
            <v>240</v>
          </cell>
          <cell r="CX57">
            <v>240</v>
          </cell>
          <cell r="CY57">
            <v>240</v>
          </cell>
          <cell r="CZ57">
            <v>0</v>
          </cell>
          <cell r="DA57">
            <v>63.426778264709611</v>
          </cell>
          <cell r="DB57">
            <v>289</v>
          </cell>
          <cell r="DC57">
            <v>63.426778264709611</v>
          </cell>
          <cell r="DD57">
            <v>289</v>
          </cell>
          <cell r="DE57">
            <v>24</v>
          </cell>
          <cell r="DF57">
            <v>1</v>
          </cell>
          <cell r="DG57">
            <v>54</v>
          </cell>
          <cell r="DH57">
            <v>55</v>
          </cell>
          <cell r="DI57">
            <v>30.253320433670453</v>
          </cell>
          <cell r="DJ57">
            <v>0</v>
          </cell>
          <cell r="DK57">
            <v>0</v>
          </cell>
          <cell r="DL57">
            <v>0</v>
          </cell>
          <cell r="DM57">
            <v>0</v>
          </cell>
          <cell r="DN57">
            <v>0</v>
          </cell>
          <cell r="DO57">
            <v>55</v>
          </cell>
          <cell r="DP57">
            <v>0</v>
          </cell>
          <cell r="DQ57">
            <v>55</v>
          </cell>
          <cell r="DR57">
            <v>-4</v>
          </cell>
          <cell r="DS57">
            <v>3</v>
          </cell>
          <cell r="DT57">
            <v>1</v>
          </cell>
          <cell r="DU57">
            <v>4</v>
          </cell>
          <cell r="DV57">
            <v>4.6911191420454168E-3</v>
          </cell>
          <cell r="DW57">
            <v>240</v>
          </cell>
          <cell r="DX57">
            <v>240</v>
          </cell>
          <cell r="DY57">
            <v>427</v>
          </cell>
          <cell r="DZ57">
            <v>283</v>
          </cell>
          <cell r="EA57">
            <v>95.376146788990823</v>
          </cell>
          <cell r="EB57">
            <v>341</v>
          </cell>
          <cell r="EC57">
            <v>95.376146788990823</v>
          </cell>
          <cell r="ED57">
            <v>341</v>
          </cell>
          <cell r="EE57">
            <v>10</v>
          </cell>
          <cell r="EF57">
            <v>4</v>
          </cell>
          <cell r="EG57">
            <v>76</v>
          </cell>
          <cell r="EH57">
            <v>80</v>
          </cell>
          <cell r="EI57">
            <v>0.28016711722782012</v>
          </cell>
          <cell r="EJ57">
            <v>240</v>
          </cell>
          <cell r="EK57">
            <v>240</v>
          </cell>
          <cell r="EL57">
            <v>0</v>
          </cell>
          <cell r="EM57">
            <v>0</v>
          </cell>
          <cell r="EN57">
            <v>102</v>
          </cell>
          <cell r="EO57">
            <v>0</v>
          </cell>
          <cell r="EP57">
            <v>102</v>
          </cell>
          <cell r="EQ57">
            <v>0</v>
          </cell>
          <cell r="ER57">
            <v>102</v>
          </cell>
          <cell r="ES57">
            <v>214</v>
          </cell>
          <cell r="ET57">
            <v>214</v>
          </cell>
          <cell r="EU57">
            <v>218</v>
          </cell>
          <cell r="EV57">
            <v>0.90004205804009529</v>
          </cell>
          <cell r="EW57">
            <v>0</v>
          </cell>
          <cell r="EX57">
            <v>0</v>
          </cell>
          <cell r="EY57">
            <v>0</v>
          </cell>
          <cell r="EZ57">
            <v>0</v>
          </cell>
          <cell r="FA57">
            <v>79.000000000000014</v>
          </cell>
          <cell r="FB57">
            <v>0</v>
          </cell>
          <cell r="FC57">
            <v>79.000000000000014</v>
          </cell>
          <cell r="FD57">
            <v>0</v>
          </cell>
          <cell r="GZ57">
            <v>26</v>
          </cell>
          <cell r="HA57">
            <v>0</v>
          </cell>
        </row>
        <row r="58">
          <cell r="B58" t="str">
            <v>21161HBA206</v>
          </cell>
          <cell r="C58">
            <v>0</v>
          </cell>
          <cell r="D58">
            <v>8.6656346366227215</v>
          </cell>
          <cell r="E58">
            <v>900941343</v>
          </cell>
          <cell r="F58" t="str">
            <v>21161HBA206L1</v>
          </cell>
          <cell r="G58">
            <v>76.535333333133082</v>
          </cell>
          <cell r="H58">
            <v>380</v>
          </cell>
          <cell r="I58">
            <v>381</v>
          </cell>
          <cell r="J58">
            <v>240</v>
          </cell>
          <cell r="K58">
            <v>240</v>
          </cell>
          <cell r="L58">
            <v>240</v>
          </cell>
          <cell r="M58">
            <v>38</v>
          </cell>
          <cell r="N58">
            <v>331.53385143456723</v>
          </cell>
          <cell r="O58">
            <v>296</v>
          </cell>
          <cell r="P58">
            <v>331.53385143456723</v>
          </cell>
          <cell r="Q58">
            <v>268</v>
          </cell>
          <cell r="R58">
            <v>17</v>
          </cell>
          <cell r="S58">
            <v>1</v>
          </cell>
          <cell r="T58">
            <v>335</v>
          </cell>
          <cell r="U58">
            <v>336</v>
          </cell>
          <cell r="V58">
            <v>34.487628070818538</v>
          </cell>
          <cell r="W58">
            <v>240</v>
          </cell>
          <cell r="X58">
            <v>240</v>
          </cell>
          <cell r="Y58">
            <v>240</v>
          </cell>
          <cell r="Z58">
            <v>15</v>
          </cell>
          <cell r="AA58">
            <v>219.52639265447596</v>
          </cell>
          <cell r="AB58">
            <v>341</v>
          </cell>
          <cell r="AC58">
            <v>219.52639265447596</v>
          </cell>
          <cell r="AD58">
            <v>326</v>
          </cell>
          <cell r="AE58">
            <v>-11</v>
          </cell>
          <cell r="AF58">
            <v>4</v>
          </cell>
          <cell r="AG58">
            <v>257</v>
          </cell>
          <cell r="AH58">
            <v>261</v>
          </cell>
          <cell r="AI58">
            <v>10.346864196678231</v>
          </cell>
          <cell r="AJ58">
            <v>240</v>
          </cell>
          <cell r="AK58">
            <v>240</v>
          </cell>
          <cell r="AL58">
            <v>0</v>
          </cell>
          <cell r="AM58">
            <v>214</v>
          </cell>
          <cell r="AN58">
            <v>265.15329992204073</v>
          </cell>
          <cell r="AO58">
            <v>347</v>
          </cell>
          <cell r="AP58">
            <v>265.15329992204073</v>
          </cell>
          <cell r="AQ58">
            <v>143</v>
          </cell>
          <cell r="AR58">
            <v>265.15329992204073</v>
          </cell>
          <cell r="AS58">
            <v>5</v>
          </cell>
          <cell r="AT58">
            <v>103</v>
          </cell>
          <cell r="AU58">
            <v>108</v>
          </cell>
          <cell r="AV58">
            <v>8.5366061442972825</v>
          </cell>
          <cell r="AW58">
            <v>360</v>
          </cell>
          <cell r="AX58">
            <v>360</v>
          </cell>
          <cell r="AY58">
            <v>360</v>
          </cell>
          <cell r="AZ58">
            <v>461</v>
          </cell>
          <cell r="BA58">
            <v>361.97054751837362</v>
          </cell>
          <cell r="BB58">
            <v>596</v>
          </cell>
          <cell r="BC58">
            <v>361.97054751837362</v>
          </cell>
          <cell r="BD58">
            <v>351</v>
          </cell>
          <cell r="BE58">
            <v>11</v>
          </cell>
          <cell r="BF58">
            <v>1</v>
          </cell>
          <cell r="BG58">
            <v>105</v>
          </cell>
          <cell r="BH58">
            <v>106</v>
          </cell>
          <cell r="BI58">
            <v>31.005241563324976</v>
          </cell>
          <cell r="BJ58">
            <v>120</v>
          </cell>
          <cell r="BK58">
            <v>120</v>
          </cell>
          <cell r="BL58">
            <v>120</v>
          </cell>
          <cell r="BM58">
            <v>465</v>
          </cell>
          <cell r="BN58">
            <v>59.714099817058575</v>
          </cell>
          <cell r="BO58">
            <v>73</v>
          </cell>
          <cell r="BP58">
            <v>59.714099817058575</v>
          </cell>
          <cell r="BQ58">
            <v>73</v>
          </cell>
          <cell r="BR58">
            <v>0</v>
          </cell>
          <cell r="BS58">
            <v>2</v>
          </cell>
          <cell r="BT58">
            <v>151</v>
          </cell>
          <cell r="BU58">
            <v>153</v>
          </cell>
          <cell r="BV58">
            <v>3.3518484881360342</v>
          </cell>
          <cell r="BW58">
            <v>0</v>
          </cell>
          <cell r="BX58">
            <v>0</v>
          </cell>
          <cell r="BY58">
            <v>0</v>
          </cell>
          <cell r="BZ58">
            <v>91</v>
          </cell>
          <cell r="CA58">
            <v>151.49306898389597</v>
          </cell>
          <cell r="CB58">
            <v>112</v>
          </cell>
          <cell r="CC58">
            <v>151.49306898389597</v>
          </cell>
          <cell r="CD58">
            <v>112</v>
          </cell>
          <cell r="CE58">
            <v>-22</v>
          </cell>
          <cell r="CF58">
            <v>0</v>
          </cell>
          <cell r="CG58">
            <v>63</v>
          </cell>
          <cell r="CH58">
            <v>63</v>
          </cell>
          <cell r="CI58">
            <v>0.86749839330380341</v>
          </cell>
          <cell r="CJ58">
            <v>480</v>
          </cell>
          <cell r="CK58">
            <v>480</v>
          </cell>
          <cell r="CL58">
            <v>480</v>
          </cell>
          <cell r="CM58">
            <v>3</v>
          </cell>
          <cell r="CN58">
            <v>438.67838671386477</v>
          </cell>
          <cell r="CO58">
            <v>112</v>
          </cell>
          <cell r="CP58">
            <v>438.67838671386477</v>
          </cell>
          <cell r="CQ58">
            <v>112</v>
          </cell>
          <cell r="CR58">
            <v>10</v>
          </cell>
          <cell r="CS58">
            <v>2</v>
          </cell>
          <cell r="CT58">
            <v>419</v>
          </cell>
          <cell r="CU58">
            <v>421</v>
          </cell>
          <cell r="CV58">
            <v>2.153136178284909</v>
          </cell>
          <cell r="CW58">
            <v>0</v>
          </cell>
          <cell r="CX58">
            <v>0</v>
          </cell>
          <cell r="CY58">
            <v>0</v>
          </cell>
          <cell r="CZ58">
            <v>0</v>
          </cell>
          <cell r="DA58">
            <v>77.995815950989098</v>
          </cell>
          <cell r="DB58">
            <v>74</v>
          </cell>
          <cell r="DC58">
            <v>77.995815950989098</v>
          </cell>
          <cell r="DD58">
            <v>74</v>
          </cell>
          <cell r="DE58">
            <v>17</v>
          </cell>
          <cell r="DF58">
            <v>0</v>
          </cell>
          <cell r="DG58">
            <v>330</v>
          </cell>
          <cell r="DH58">
            <v>330</v>
          </cell>
          <cell r="DI58">
            <v>31.406862000339338</v>
          </cell>
          <cell r="DJ58">
            <v>0</v>
          </cell>
          <cell r="DK58">
            <v>0</v>
          </cell>
          <cell r="DL58">
            <v>0</v>
          </cell>
          <cell r="DM58">
            <v>0</v>
          </cell>
          <cell r="DN58">
            <v>0</v>
          </cell>
          <cell r="DO58">
            <v>105</v>
          </cell>
          <cell r="DP58">
            <v>0</v>
          </cell>
          <cell r="DQ58">
            <v>105</v>
          </cell>
          <cell r="DR58">
            <v>24</v>
          </cell>
          <cell r="DS58">
            <v>0</v>
          </cell>
          <cell r="DT58">
            <v>201</v>
          </cell>
          <cell r="DU58">
            <v>201</v>
          </cell>
          <cell r="DV58">
            <v>0.85690685475214146</v>
          </cell>
          <cell r="DW58">
            <v>0</v>
          </cell>
          <cell r="DX58">
            <v>0</v>
          </cell>
          <cell r="DY58">
            <v>240</v>
          </cell>
          <cell r="DZ58">
            <v>0</v>
          </cell>
          <cell r="EA58">
            <v>88.623853211009177</v>
          </cell>
          <cell r="EB58">
            <v>210</v>
          </cell>
          <cell r="EC58">
            <v>88.623853211009177</v>
          </cell>
          <cell r="ED58">
            <v>210</v>
          </cell>
          <cell r="EE58">
            <v>15</v>
          </cell>
          <cell r="EF58">
            <v>3</v>
          </cell>
          <cell r="EG58">
            <v>213</v>
          </cell>
          <cell r="EH58">
            <v>216</v>
          </cell>
          <cell r="EI58">
            <v>0.78289634893408477</v>
          </cell>
          <cell r="EJ58">
            <v>0</v>
          </cell>
          <cell r="EK58">
            <v>0</v>
          </cell>
          <cell r="EL58">
            <v>0</v>
          </cell>
          <cell r="EM58">
            <v>0</v>
          </cell>
          <cell r="EN58">
            <v>43</v>
          </cell>
          <cell r="EO58">
            <v>0</v>
          </cell>
          <cell r="EP58">
            <v>43</v>
          </cell>
          <cell r="EQ58">
            <v>0</v>
          </cell>
          <cell r="ER58">
            <v>43</v>
          </cell>
          <cell r="ES58">
            <v>170</v>
          </cell>
          <cell r="ET58">
            <v>170</v>
          </cell>
          <cell r="EU58">
            <v>173</v>
          </cell>
          <cell r="EV58">
            <v>0.70180266960231175</v>
          </cell>
          <cell r="EW58">
            <v>0</v>
          </cell>
          <cell r="EX58">
            <v>0</v>
          </cell>
          <cell r="EY58">
            <v>0</v>
          </cell>
          <cell r="EZ58">
            <v>0</v>
          </cell>
          <cell r="FA58">
            <v>116</v>
          </cell>
          <cell r="FB58">
            <v>0</v>
          </cell>
          <cell r="FC58">
            <v>116</v>
          </cell>
          <cell r="FD58">
            <v>0</v>
          </cell>
          <cell r="GZ58">
            <v>0</v>
          </cell>
          <cell r="HA58">
            <v>0</v>
          </cell>
        </row>
        <row r="59">
          <cell r="B59" t="str">
            <v>LAC12</v>
          </cell>
          <cell r="C59" t="str">
            <v>LINHA 1LAC12</v>
          </cell>
          <cell r="D59">
            <v>0</v>
          </cell>
          <cell r="E59">
            <v>0</v>
          </cell>
          <cell r="F59" t="str">
            <v>VALENTINA I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4</v>
          </cell>
          <cell r="N59">
            <v>0</v>
          </cell>
          <cell r="O59">
            <v>4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480</v>
          </cell>
          <cell r="AK59">
            <v>480</v>
          </cell>
          <cell r="AL59">
            <v>506</v>
          </cell>
          <cell r="AM59">
            <v>112</v>
          </cell>
          <cell r="AN59">
            <v>100</v>
          </cell>
          <cell r="AO59">
            <v>0</v>
          </cell>
          <cell r="AP59">
            <v>100</v>
          </cell>
          <cell r="AQ59">
            <v>0</v>
          </cell>
          <cell r="AR59">
            <v>32</v>
          </cell>
          <cell r="AS59">
            <v>421</v>
          </cell>
          <cell r="AT59">
            <v>53</v>
          </cell>
          <cell r="AU59">
            <v>474</v>
          </cell>
          <cell r="AV59">
            <v>1.3121518465029915</v>
          </cell>
          <cell r="AW59">
            <v>1680</v>
          </cell>
          <cell r="AX59">
            <v>1680</v>
          </cell>
          <cell r="AY59">
            <v>1228</v>
          </cell>
          <cell r="AZ59">
            <v>733</v>
          </cell>
          <cell r="BA59">
            <v>1211.75</v>
          </cell>
          <cell r="BB59">
            <v>999</v>
          </cell>
          <cell r="BC59">
            <v>1211.75</v>
          </cell>
          <cell r="BD59">
            <v>728</v>
          </cell>
          <cell r="BE59">
            <v>12</v>
          </cell>
          <cell r="BF59">
            <v>4</v>
          </cell>
          <cell r="BG59">
            <v>958</v>
          </cell>
          <cell r="BH59">
            <v>962</v>
          </cell>
          <cell r="BI59">
            <v>14.776349614395889</v>
          </cell>
          <cell r="BJ59">
            <v>2760</v>
          </cell>
          <cell r="BK59">
            <v>2760</v>
          </cell>
          <cell r="BL59">
            <v>1248</v>
          </cell>
          <cell r="BM59">
            <v>263</v>
          </cell>
          <cell r="BN59">
            <v>1945</v>
          </cell>
          <cell r="BO59">
            <v>785</v>
          </cell>
          <cell r="BP59">
            <v>1945</v>
          </cell>
          <cell r="BQ59">
            <v>785</v>
          </cell>
          <cell r="BR59">
            <v>-3</v>
          </cell>
          <cell r="BS59">
            <v>22</v>
          </cell>
          <cell r="BT59">
            <v>1406</v>
          </cell>
          <cell r="BU59">
            <v>1428</v>
          </cell>
          <cell r="BV59">
            <v>13.028571428571428</v>
          </cell>
          <cell r="BW59">
            <v>2640</v>
          </cell>
          <cell r="BX59">
            <v>2640</v>
          </cell>
          <cell r="BY59">
            <v>2506</v>
          </cell>
          <cell r="BZ59">
            <v>-168</v>
          </cell>
          <cell r="CA59">
            <v>3237.5</v>
          </cell>
          <cell r="CB59">
            <v>630</v>
          </cell>
          <cell r="CC59">
            <v>3237.5</v>
          </cell>
          <cell r="CD59">
            <v>630</v>
          </cell>
          <cell r="CE59">
            <v>-41</v>
          </cell>
          <cell r="CF59">
            <v>7</v>
          </cell>
          <cell r="CG59">
            <v>3338</v>
          </cell>
          <cell r="CH59">
            <v>3345</v>
          </cell>
          <cell r="CI59">
            <v>32.344359955441469</v>
          </cell>
          <cell r="CJ59">
            <v>1320</v>
          </cell>
          <cell r="CK59">
            <v>1320</v>
          </cell>
          <cell r="CL59">
            <v>1239</v>
          </cell>
          <cell r="CM59">
            <v>2426</v>
          </cell>
          <cell r="CN59">
            <v>2897.9636363636364</v>
          </cell>
          <cell r="CO59">
            <v>3155</v>
          </cell>
          <cell r="CP59">
            <v>2897.9636363636364</v>
          </cell>
          <cell r="CQ59">
            <v>3155</v>
          </cell>
          <cell r="CR59">
            <v>-77</v>
          </cell>
          <cell r="CS59">
            <v>5</v>
          </cell>
          <cell r="CT59">
            <v>1501</v>
          </cell>
          <cell r="CU59">
            <v>1506</v>
          </cell>
          <cell r="CV59">
            <v>7.9389985895627646</v>
          </cell>
          <cell r="CW59">
            <v>7680</v>
          </cell>
          <cell r="CX59">
            <v>7680</v>
          </cell>
          <cell r="CY59">
            <v>7542</v>
          </cell>
          <cell r="CZ59">
            <v>0</v>
          </cell>
          <cell r="DA59">
            <v>5672</v>
          </cell>
          <cell r="DB59">
            <v>6279</v>
          </cell>
          <cell r="DC59">
            <v>5672</v>
          </cell>
          <cell r="DD59">
            <v>6279</v>
          </cell>
          <cell r="DE59">
            <v>310</v>
          </cell>
          <cell r="DF59">
            <v>6</v>
          </cell>
          <cell r="DG59">
            <v>2453</v>
          </cell>
          <cell r="DH59">
            <v>2459</v>
          </cell>
          <cell r="DI59">
            <v>16.131082858395441</v>
          </cell>
          <cell r="DJ59">
            <v>4882</v>
          </cell>
          <cell r="DK59">
            <v>5682</v>
          </cell>
          <cell r="DL59">
            <v>5723</v>
          </cell>
          <cell r="DM59">
            <v>0</v>
          </cell>
          <cell r="DN59">
            <v>4562</v>
          </cell>
          <cell r="DO59">
            <v>5231</v>
          </cell>
          <cell r="DP59">
            <v>4562</v>
          </cell>
          <cell r="DQ59">
            <v>5231</v>
          </cell>
          <cell r="DR59">
            <v>-444</v>
          </cell>
          <cell r="DS59">
            <v>12</v>
          </cell>
          <cell r="DT59">
            <v>3383</v>
          </cell>
          <cell r="DU59">
            <v>3395</v>
          </cell>
          <cell r="DV59">
            <v>18.479606700655498</v>
          </cell>
          <cell r="DW59">
            <v>4320</v>
          </cell>
          <cell r="DX59">
            <v>4320</v>
          </cell>
          <cell r="DY59">
            <v>3975</v>
          </cell>
          <cell r="DZ59">
            <v>1983</v>
          </cell>
          <cell r="EA59">
            <v>5492</v>
          </cell>
          <cell r="EB59">
            <v>5738</v>
          </cell>
          <cell r="EC59">
            <v>5492</v>
          </cell>
          <cell r="ED59">
            <v>5738</v>
          </cell>
          <cell r="EE59">
            <v>362</v>
          </cell>
          <cell r="EF59">
            <v>6</v>
          </cell>
          <cell r="EG59">
            <v>1264</v>
          </cell>
          <cell r="EH59">
            <v>1270</v>
          </cell>
          <cell r="EI59">
            <v>5.5116279069767442</v>
          </cell>
          <cell r="EJ59">
            <v>8640</v>
          </cell>
          <cell r="EK59">
            <v>8280</v>
          </cell>
          <cell r="EL59">
            <v>0</v>
          </cell>
          <cell r="EM59">
            <v>0</v>
          </cell>
          <cell r="EN59">
            <v>6880</v>
          </cell>
          <cell r="EO59">
            <v>0</v>
          </cell>
          <cell r="EP59">
            <v>6880</v>
          </cell>
          <cell r="EQ59">
            <v>0</v>
          </cell>
          <cell r="ER59">
            <v>6880</v>
          </cell>
          <cell r="ES59">
            <v>3024</v>
          </cell>
          <cell r="ET59">
            <v>3024</v>
          </cell>
          <cell r="EU59">
            <v>3030</v>
          </cell>
          <cell r="EV59">
            <v>16.2406015037594</v>
          </cell>
          <cell r="EW59">
            <v>3600</v>
          </cell>
          <cell r="EX59">
            <v>0</v>
          </cell>
          <cell r="EY59">
            <v>0</v>
          </cell>
          <cell r="EZ59">
            <v>0</v>
          </cell>
          <cell r="FA59">
            <v>5586</v>
          </cell>
          <cell r="FB59">
            <v>0</v>
          </cell>
          <cell r="FC59">
            <v>5586</v>
          </cell>
          <cell r="FD59">
            <v>0</v>
          </cell>
          <cell r="GZ59">
            <v>5616</v>
          </cell>
          <cell r="HA59">
            <v>3299</v>
          </cell>
        </row>
        <row r="60">
          <cell r="B60" t="str">
            <v>21121JBA106</v>
          </cell>
          <cell r="C60">
            <v>0</v>
          </cell>
          <cell r="D60">
            <v>0</v>
          </cell>
          <cell r="E60">
            <v>900941463</v>
          </cell>
          <cell r="F60" t="str">
            <v>21121JBA106L1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2</v>
          </cell>
          <cell r="N60">
            <v>0</v>
          </cell>
          <cell r="O60">
            <v>2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360</v>
          </cell>
          <cell r="AK60">
            <v>360</v>
          </cell>
          <cell r="AL60">
            <v>375</v>
          </cell>
          <cell r="AM60">
            <v>0</v>
          </cell>
          <cell r="AN60">
            <v>79.150516795865627</v>
          </cell>
          <cell r="AO60">
            <v>0</v>
          </cell>
          <cell r="AP60">
            <v>79.150516795865627</v>
          </cell>
          <cell r="AQ60">
            <v>0</v>
          </cell>
          <cell r="AR60">
            <v>18</v>
          </cell>
          <cell r="AS60">
            <v>334</v>
          </cell>
          <cell r="AT60">
            <v>23</v>
          </cell>
          <cell r="AU60">
            <v>357</v>
          </cell>
          <cell r="AV60">
            <v>0.69061714426898047</v>
          </cell>
          <cell r="AW60">
            <v>1200</v>
          </cell>
          <cell r="AX60">
            <v>1200</v>
          </cell>
          <cell r="AY60">
            <v>958</v>
          </cell>
          <cell r="AZ60">
            <v>14</v>
          </cell>
          <cell r="BA60">
            <v>999.10638727390176</v>
          </cell>
          <cell r="BB60">
            <v>405</v>
          </cell>
          <cell r="BC60">
            <v>999.10638727390176</v>
          </cell>
          <cell r="BD60">
            <v>395</v>
          </cell>
          <cell r="BE60">
            <v>11</v>
          </cell>
          <cell r="BF60">
            <v>3</v>
          </cell>
          <cell r="BG60">
            <v>906</v>
          </cell>
          <cell r="BH60">
            <v>909</v>
          </cell>
          <cell r="BI60">
            <v>27.948586118251932</v>
          </cell>
          <cell r="BJ60">
            <v>960</v>
          </cell>
          <cell r="BK60">
            <v>960</v>
          </cell>
          <cell r="BL60">
            <v>348</v>
          </cell>
          <cell r="BM60">
            <v>4</v>
          </cell>
          <cell r="BN60">
            <v>972.5</v>
          </cell>
          <cell r="BO60">
            <v>432</v>
          </cell>
          <cell r="BP60">
            <v>972.5</v>
          </cell>
          <cell r="BQ60">
            <v>432</v>
          </cell>
          <cell r="BR60">
            <v>-3</v>
          </cell>
          <cell r="BS60">
            <v>17</v>
          </cell>
          <cell r="BT60">
            <v>811</v>
          </cell>
          <cell r="BU60">
            <v>828</v>
          </cell>
          <cell r="BV60">
            <v>17.486973873515737</v>
          </cell>
          <cell r="BW60">
            <v>1200</v>
          </cell>
          <cell r="BX60">
            <v>1200</v>
          </cell>
          <cell r="BY60">
            <v>1072</v>
          </cell>
          <cell r="BZ60">
            <v>-168</v>
          </cell>
          <cell r="CA60">
            <v>1391.3213444464579</v>
          </cell>
          <cell r="CB60">
            <v>204</v>
          </cell>
          <cell r="CC60">
            <v>1391.3213444464579</v>
          </cell>
          <cell r="CD60">
            <v>204</v>
          </cell>
          <cell r="CE60">
            <v>-26</v>
          </cell>
          <cell r="CF60">
            <v>2</v>
          </cell>
          <cell r="CG60">
            <v>1720</v>
          </cell>
          <cell r="CH60">
            <v>1722</v>
          </cell>
          <cell r="CI60">
            <v>29.492455418381343</v>
          </cell>
          <cell r="CJ60">
            <v>960</v>
          </cell>
          <cell r="CK60">
            <v>960</v>
          </cell>
          <cell r="CL60">
            <v>895</v>
          </cell>
          <cell r="CM60">
            <v>2425</v>
          </cell>
          <cell r="CN60">
            <v>1749.6</v>
          </cell>
          <cell r="CO60">
            <v>2215</v>
          </cell>
          <cell r="CP60">
            <v>1749.6</v>
          </cell>
          <cell r="CQ60">
            <v>2215</v>
          </cell>
          <cell r="CR60">
            <v>-91</v>
          </cell>
          <cell r="CS60">
            <v>1</v>
          </cell>
          <cell r="CT60">
            <v>492</v>
          </cell>
          <cell r="CU60">
            <v>493</v>
          </cell>
          <cell r="CV60">
            <v>4.4174556458907661</v>
          </cell>
          <cell r="CW60">
            <v>4800</v>
          </cell>
          <cell r="CX60">
            <v>4800</v>
          </cell>
          <cell r="CY60">
            <v>6342</v>
          </cell>
          <cell r="CZ60">
            <v>0</v>
          </cell>
          <cell r="DA60">
            <v>3341.2899150962935</v>
          </cell>
          <cell r="DB60">
            <v>4572</v>
          </cell>
          <cell r="DC60">
            <v>3341.2899150962935</v>
          </cell>
          <cell r="DD60">
            <v>4572</v>
          </cell>
          <cell r="DE60">
            <v>303</v>
          </cell>
          <cell r="DF60">
            <v>4</v>
          </cell>
          <cell r="DG60">
            <v>1956</v>
          </cell>
          <cell r="DH60">
            <v>1960</v>
          </cell>
          <cell r="DI60">
            <v>20.244008702731996</v>
          </cell>
          <cell r="DJ60">
            <v>2002</v>
          </cell>
          <cell r="DK60">
            <v>2802</v>
          </cell>
          <cell r="DL60">
            <v>2844</v>
          </cell>
          <cell r="DM60">
            <v>0</v>
          </cell>
          <cell r="DN60">
            <v>2898.6353869765398</v>
          </cell>
          <cell r="DO60">
            <v>4030</v>
          </cell>
          <cell r="DP60">
            <v>2898.6353869765398</v>
          </cell>
          <cell r="DQ60">
            <v>4030</v>
          </cell>
          <cell r="DR60">
            <v>-447</v>
          </cell>
          <cell r="DS60">
            <v>9</v>
          </cell>
          <cell r="DT60">
            <v>1212</v>
          </cell>
          <cell r="DU60">
            <v>1221</v>
          </cell>
          <cell r="DV60">
            <v>11.30903048111778</v>
          </cell>
          <cell r="DW60">
            <v>3240</v>
          </cell>
          <cell r="DX60">
            <v>3240</v>
          </cell>
          <cell r="DY60">
            <v>3135</v>
          </cell>
          <cell r="DZ60">
            <v>1955</v>
          </cell>
          <cell r="EA60">
            <v>3215.1297196261685</v>
          </cell>
          <cell r="EB60">
            <v>3300</v>
          </cell>
          <cell r="EC60">
            <v>3215.1297196261685</v>
          </cell>
          <cell r="ED60">
            <v>3300</v>
          </cell>
          <cell r="EE60">
            <v>370</v>
          </cell>
          <cell r="EF60">
            <v>2</v>
          </cell>
          <cell r="EG60">
            <v>684</v>
          </cell>
          <cell r="EH60">
            <v>686</v>
          </cell>
          <cell r="EI60">
            <v>4.1980360065466451</v>
          </cell>
          <cell r="EJ60">
            <v>4950</v>
          </cell>
          <cell r="EK60">
            <v>4590</v>
          </cell>
          <cell r="EL60">
            <v>0</v>
          </cell>
          <cell r="EM60">
            <v>0</v>
          </cell>
          <cell r="EN60">
            <v>4888</v>
          </cell>
          <cell r="EO60">
            <v>0</v>
          </cell>
          <cell r="EP60">
            <v>4888</v>
          </cell>
          <cell r="EQ60">
            <v>0</v>
          </cell>
          <cell r="ER60">
            <v>4888</v>
          </cell>
          <cell r="ES60">
            <v>746</v>
          </cell>
          <cell r="ET60">
            <v>746</v>
          </cell>
          <cell r="EU60">
            <v>748</v>
          </cell>
          <cell r="EV60">
            <v>5.5327564894932015</v>
          </cell>
          <cell r="EW60">
            <v>3600</v>
          </cell>
          <cell r="EX60">
            <v>0</v>
          </cell>
          <cell r="EY60">
            <v>0</v>
          </cell>
          <cell r="EZ60">
            <v>0</v>
          </cell>
          <cell r="FA60">
            <v>4045</v>
          </cell>
          <cell r="FB60">
            <v>0</v>
          </cell>
          <cell r="FC60">
            <v>4045</v>
          </cell>
          <cell r="FD60">
            <v>0</v>
          </cell>
          <cell r="GZ60">
            <v>4204</v>
          </cell>
          <cell r="HA60">
            <v>3299</v>
          </cell>
        </row>
        <row r="61">
          <cell r="B61" t="str">
            <v>21121JBA206</v>
          </cell>
          <cell r="C61">
            <v>0</v>
          </cell>
          <cell r="D61">
            <v>0</v>
          </cell>
          <cell r="E61">
            <v>900941464</v>
          </cell>
          <cell r="F61" t="str">
            <v>21121JBA206L1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2</v>
          </cell>
          <cell r="N61">
            <v>0</v>
          </cell>
          <cell r="O61">
            <v>2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120</v>
          </cell>
          <cell r="AK61">
            <v>120</v>
          </cell>
          <cell r="AL61">
            <v>131</v>
          </cell>
          <cell r="AM61">
            <v>112</v>
          </cell>
          <cell r="AN61">
            <v>20.849483204134366</v>
          </cell>
          <cell r="AO61">
            <v>0</v>
          </cell>
          <cell r="AP61">
            <v>20.849483204134366</v>
          </cell>
          <cell r="AQ61">
            <v>0</v>
          </cell>
          <cell r="AR61">
            <v>14</v>
          </cell>
          <cell r="AS61">
            <v>87</v>
          </cell>
          <cell r="AT61">
            <v>30</v>
          </cell>
          <cell r="AU61">
            <v>117</v>
          </cell>
          <cell r="AV61">
            <v>4.2324337348391055</v>
          </cell>
          <cell r="AW61">
            <v>480</v>
          </cell>
          <cell r="AX61">
            <v>480</v>
          </cell>
          <cell r="AY61">
            <v>270</v>
          </cell>
          <cell r="AZ61">
            <v>719</v>
          </cell>
          <cell r="BA61">
            <v>212.64361272609818</v>
          </cell>
          <cell r="BB61">
            <v>594</v>
          </cell>
          <cell r="BC61">
            <v>212.64361272609818</v>
          </cell>
          <cell r="BD61">
            <v>333</v>
          </cell>
          <cell r="BE61">
            <v>1</v>
          </cell>
          <cell r="BF61">
            <v>1</v>
          </cell>
          <cell r="BG61">
            <v>52</v>
          </cell>
          <cell r="BH61">
            <v>53</v>
          </cell>
          <cell r="BI61">
            <v>1.6041131105398458</v>
          </cell>
          <cell r="BJ61">
            <v>1800</v>
          </cell>
          <cell r="BK61">
            <v>1800</v>
          </cell>
          <cell r="BL61">
            <v>900</v>
          </cell>
          <cell r="BM61">
            <v>259</v>
          </cell>
          <cell r="BN61">
            <v>972.5</v>
          </cell>
          <cell r="BO61">
            <v>353</v>
          </cell>
          <cell r="BP61">
            <v>972.5</v>
          </cell>
          <cell r="BQ61">
            <v>353</v>
          </cell>
          <cell r="BR61">
            <v>0</v>
          </cell>
          <cell r="BS61">
            <v>5</v>
          </cell>
          <cell r="BT61">
            <v>595</v>
          </cell>
          <cell r="BU61">
            <v>600</v>
          </cell>
          <cell r="BV61">
            <v>9.6686200689759421</v>
          </cell>
          <cell r="BW61">
            <v>1440</v>
          </cell>
          <cell r="BX61">
            <v>1440</v>
          </cell>
          <cell r="BY61">
            <v>1434</v>
          </cell>
          <cell r="BZ61">
            <v>0</v>
          </cell>
          <cell r="CA61">
            <v>1846.1786555535421</v>
          </cell>
          <cell r="CB61">
            <v>426</v>
          </cell>
          <cell r="CC61">
            <v>1846.1786555535421</v>
          </cell>
          <cell r="CD61">
            <v>426</v>
          </cell>
          <cell r="CE61">
            <v>-15</v>
          </cell>
          <cell r="CF61">
            <v>5</v>
          </cell>
          <cell r="CG61">
            <v>1618</v>
          </cell>
          <cell r="CH61">
            <v>1623</v>
          </cell>
          <cell r="CI61">
            <v>36.515939835398733</v>
          </cell>
          <cell r="CJ61">
            <v>360</v>
          </cell>
          <cell r="CK61">
            <v>360</v>
          </cell>
          <cell r="CL61">
            <v>344</v>
          </cell>
          <cell r="CM61">
            <v>1</v>
          </cell>
          <cell r="CN61">
            <v>1148.3636363636363</v>
          </cell>
          <cell r="CO61">
            <v>940</v>
          </cell>
          <cell r="CP61">
            <v>1148.3636363636363</v>
          </cell>
          <cell r="CQ61">
            <v>940</v>
          </cell>
          <cell r="CR61">
            <v>14</v>
          </cell>
          <cell r="CS61">
            <v>4</v>
          </cell>
          <cell r="CT61">
            <v>1009</v>
          </cell>
          <cell r="CU61">
            <v>1013</v>
          </cell>
          <cell r="CV61">
            <v>12.987458284092249</v>
          </cell>
          <cell r="CW61">
            <v>2880</v>
          </cell>
          <cell r="CX61">
            <v>2880</v>
          </cell>
          <cell r="CY61">
            <v>1200</v>
          </cell>
          <cell r="CZ61">
            <v>0</v>
          </cell>
          <cell r="DA61">
            <v>2330.710084903707</v>
          </cell>
          <cell r="DB61">
            <v>1707</v>
          </cell>
          <cell r="DC61">
            <v>2330.710084903707</v>
          </cell>
          <cell r="DD61">
            <v>1707</v>
          </cell>
          <cell r="DE61">
            <v>7</v>
          </cell>
          <cell r="DF61">
            <v>2</v>
          </cell>
          <cell r="DG61">
            <v>497</v>
          </cell>
          <cell r="DH61">
            <v>499</v>
          </cell>
          <cell r="DI61">
            <v>8.9637592884090722</v>
          </cell>
          <cell r="DJ61">
            <v>2880</v>
          </cell>
          <cell r="DK61">
            <v>2880</v>
          </cell>
          <cell r="DL61">
            <v>2879</v>
          </cell>
          <cell r="DM61">
            <v>0</v>
          </cell>
          <cell r="DN61">
            <v>1663.3646130234599</v>
          </cell>
          <cell r="DO61">
            <v>1201</v>
          </cell>
          <cell r="DP61">
            <v>1663.3646130234599</v>
          </cell>
          <cell r="DQ61">
            <v>1201</v>
          </cell>
          <cell r="DR61">
            <v>3</v>
          </cell>
          <cell r="DS61">
            <v>3</v>
          </cell>
          <cell r="DT61">
            <v>2171</v>
          </cell>
          <cell r="DU61">
            <v>2174</v>
          </cell>
          <cell r="DV61">
            <v>28.605055176576212</v>
          </cell>
          <cell r="DW61">
            <v>1080</v>
          </cell>
          <cell r="DX61">
            <v>1080</v>
          </cell>
          <cell r="DY61">
            <v>840</v>
          </cell>
          <cell r="DZ61">
            <v>28</v>
          </cell>
          <cell r="EA61">
            <v>2276.8702803738315</v>
          </cell>
          <cell r="EB61">
            <v>2438</v>
          </cell>
          <cell r="EC61">
            <v>2276.8702803738315</v>
          </cell>
          <cell r="ED61">
            <v>2438</v>
          </cell>
          <cell r="EE61">
            <v>-8</v>
          </cell>
          <cell r="EF61">
            <v>4</v>
          </cell>
          <cell r="EG61">
            <v>580</v>
          </cell>
          <cell r="EH61">
            <v>584</v>
          </cell>
          <cell r="EI61">
            <v>8.7349397590361431</v>
          </cell>
          <cell r="EJ61">
            <v>3690</v>
          </cell>
          <cell r="EK61">
            <v>3690</v>
          </cell>
          <cell r="EL61">
            <v>0</v>
          </cell>
          <cell r="EM61">
            <v>0</v>
          </cell>
          <cell r="EN61">
            <v>1992</v>
          </cell>
          <cell r="EO61">
            <v>0</v>
          </cell>
          <cell r="EP61">
            <v>1992</v>
          </cell>
          <cell r="EQ61">
            <v>0</v>
          </cell>
          <cell r="ER61">
            <v>1992</v>
          </cell>
          <cell r="ES61">
            <v>2278</v>
          </cell>
          <cell r="ET61">
            <v>2278</v>
          </cell>
          <cell r="EU61">
            <v>2282</v>
          </cell>
          <cell r="EV61">
            <v>32.988645579886459</v>
          </cell>
          <cell r="EW61">
            <v>0</v>
          </cell>
          <cell r="EX61">
            <v>0</v>
          </cell>
          <cell r="EY61">
            <v>0</v>
          </cell>
          <cell r="EZ61">
            <v>0</v>
          </cell>
          <cell r="FA61">
            <v>1541</v>
          </cell>
          <cell r="FB61">
            <v>0</v>
          </cell>
          <cell r="FC61">
            <v>1541</v>
          </cell>
          <cell r="FD61">
            <v>0</v>
          </cell>
          <cell r="GZ61">
            <v>1412</v>
          </cell>
          <cell r="HA61">
            <v>0</v>
          </cell>
        </row>
        <row r="62">
          <cell r="B62" t="str">
            <v>LAP16</v>
          </cell>
          <cell r="C62" t="str">
            <v>LINHA 1LAP16</v>
          </cell>
          <cell r="D62">
            <v>0</v>
          </cell>
          <cell r="E62">
            <v>0</v>
          </cell>
          <cell r="F62" t="str">
            <v>VALENTINA I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6</v>
          </cell>
          <cell r="N62">
            <v>0</v>
          </cell>
          <cell r="O62">
            <v>6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120</v>
          </cell>
          <cell r="AK62">
            <v>120</v>
          </cell>
          <cell r="AL62">
            <v>121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113</v>
          </cell>
          <cell r="AT62">
            <v>6</v>
          </cell>
          <cell r="AU62">
            <v>119</v>
          </cell>
          <cell r="AV62">
            <v>3</v>
          </cell>
          <cell r="AW62">
            <v>120</v>
          </cell>
          <cell r="AX62">
            <v>120</v>
          </cell>
          <cell r="AY62">
            <v>120</v>
          </cell>
          <cell r="AZ62">
            <v>86</v>
          </cell>
          <cell r="BA62">
            <v>60</v>
          </cell>
          <cell r="BB62">
            <v>100</v>
          </cell>
          <cell r="BC62">
            <v>60</v>
          </cell>
          <cell r="BD62">
            <v>14</v>
          </cell>
          <cell r="BE62">
            <v>10</v>
          </cell>
          <cell r="BF62">
            <v>163</v>
          </cell>
          <cell r="BG62">
            <v>52</v>
          </cell>
          <cell r="BH62">
            <v>215</v>
          </cell>
          <cell r="BI62">
            <v>8.387096774193548</v>
          </cell>
          <cell r="BJ62">
            <v>360</v>
          </cell>
          <cell r="BK62">
            <v>0</v>
          </cell>
          <cell r="BL62">
            <v>380</v>
          </cell>
          <cell r="BM62">
            <v>0</v>
          </cell>
          <cell r="BN62">
            <v>186</v>
          </cell>
          <cell r="BO62">
            <v>50</v>
          </cell>
          <cell r="BP62">
            <v>186</v>
          </cell>
          <cell r="BQ62">
            <v>50</v>
          </cell>
          <cell r="BR62">
            <v>0</v>
          </cell>
          <cell r="BS62">
            <v>168</v>
          </cell>
          <cell r="BT62">
            <v>377</v>
          </cell>
          <cell r="BU62">
            <v>545</v>
          </cell>
          <cell r="BV62">
            <v>71.434090909090912</v>
          </cell>
          <cell r="BW62">
            <v>0</v>
          </cell>
          <cell r="BX62">
            <v>0</v>
          </cell>
          <cell r="BY62">
            <v>0</v>
          </cell>
          <cell r="BZ62">
            <v>12</v>
          </cell>
          <cell r="CA62">
            <v>109.54545454545455</v>
          </cell>
          <cell r="CB62">
            <v>141</v>
          </cell>
          <cell r="CC62">
            <v>109.54545454545455</v>
          </cell>
          <cell r="CD62">
            <v>141</v>
          </cell>
          <cell r="CE62">
            <v>-2</v>
          </cell>
          <cell r="CF62">
            <v>131</v>
          </cell>
          <cell r="CG62">
            <v>275</v>
          </cell>
          <cell r="CH62">
            <v>406</v>
          </cell>
          <cell r="CI62">
            <v>60.48</v>
          </cell>
          <cell r="CJ62">
            <v>120</v>
          </cell>
          <cell r="CK62">
            <v>120</v>
          </cell>
          <cell r="CL62">
            <v>119</v>
          </cell>
          <cell r="CM62">
            <v>0</v>
          </cell>
          <cell r="CN62">
            <v>115</v>
          </cell>
          <cell r="CO62">
            <v>143</v>
          </cell>
          <cell r="CP62">
            <v>115</v>
          </cell>
          <cell r="CQ62">
            <v>143</v>
          </cell>
          <cell r="CR62">
            <v>5</v>
          </cell>
          <cell r="CS62">
            <v>41</v>
          </cell>
          <cell r="CT62">
            <v>336</v>
          </cell>
          <cell r="CU62">
            <v>377</v>
          </cell>
          <cell r="CV62">
            <v>15.272727272727273</v>
          </cell>
          <cell r="CW62">
            <v>480</v>
          </cell>
          <cell r="CX62">
            <v>480</v>
          </cell>
          <cell r="CY62">
            <v>480</v>
          </cell>
          <cell r="CZ62">
            <v>0</v>
          </cell>
          <cell r="DA62">
            <v>660</v>
          </cell>
          <cell r="DB62">
            <v>476</v>
          </cell>
          <cell r="DC62">
            <v>660</v>
          </cell>
          <cell r="DD62">
            <v>476</v>
          </cell>
          <cell r="DE62">
            <v>0</v>
          </cell>
          <cell r="DF62">
            <v>37</v>
          </cell>
          <cell r="DG62">
            <v>344</v>
          </cell>
          <cell r="DH62">
            <v>381</v>
          </cell>
          <cell r="DI62">
            <v>27.967479674796746</v>
          </cell>
          <cell r="DJ62">
            <v>1206</v>
          </cell>
          <cell r="DK62">
            <v>1206</v>
          </cell>
          <cell r="DL62">
            <v>1188</v>
          </cell>
          <cell r="DM62">
            <v>0</v>
          </cell>
          <cell r="DN62">
            <v>369</v>
          </cell>
          <cell r="DO62">
            <v>593</v>
          </cell>
          <cell r="DP62">
            <v>369</v>
          </cell>
          <cell r="DQ62">
            <v>593</v>
          </cell>
          <cell r="DR62">
            <v>6</v>
          </cell>
          <cell r="DS62">
            <v>38</v>
          </cell>
          <cell r="DT62">
            <v>932</v>
          </cell>
          <cell r="DU62">
            <v>970</v>
          </cell>
          <cell r="DV62">
            <v>54.559193954659946</v>
          </cell>
          <cell r="DW62">
            <v>120</v>
          </cell>
          <cell r="DX62">
            <v>120</v>
          </cell>
          <cell r="DY62">
            <v>80</v>
          </cell>
          <cell r="DZ62">
            <v>0</v>
          </cell>
          <cell r="EA62">
            <v>607</v>
          </cell>
          <cell r="EB62">
            <v>891</v>
          </cell>
          <cell r="EC62">
            <v>607</v>
          </cell>
          <cell r="ED62">
            <v>891</v>
          </cell>
          <cell r="EE62">
            <v>2</v>
          </cell>
          <cell r="EF62">
            <v>41</v>
          </cell>
          <cell r="EG62">
            <v>116</v>
          </cell>
          <cell r="EH62">
            <v>157</v>
          </cell>
          <cell r="EI62">
            <v>8.7657430730478598</v>
          </cell>
          <cell r="EJ62">
            <v>1080</v>
          </cell>
          <cell r="EK62">
            <v>1080</v>
          </cell>
          <cell r="EL62">
            <v>0</v>
          </cell>
          <cell r="EM62">
            <v>0</v>
          </cell>
          <cell r="EN62">
            <v>397</v>
          </cell>
          <cell r="EO62">
            <v>0</v>
          </cell>
          <cell r="EP62">
            <v>397</v>
          </cell>
          <cell r="EQ62">
            <v>0</v>
          </cell>
          <cell r="ER62">
            <v>397</v>
          </cell>
          <cell r="ES62">
            <v>799</v>
          </cell>
          <cell r="ET62">
            <v>799</v>
          </cell>
          <cell r="EU62">
            <v>840</v>
          </cell>
          <cell r="EV62">
            <v>33.704506065857885</v>
          </cell>
          <cell r="EW62">
            <v>360</v>
          </cell>
          <cell r="EX62">
            <v>0</v>
          </cell>
          <cell r="EY62">
            <v>0</v>
          </cell>
          <cell r="EZ62">
            <v>0</v>
          </cell>
          <cell r="FA62">
            <v>514</v>
          </cell>
          <cell r="FB62">
            <v>0</v>
          </cell>
          <cell r="FC62">
            <v>514</v>
          </cell>
          <cell r="FD62">
            <v>0</v>
          </cell>
          <cell r="GZ62">
            <v>281</v>
          </cell>
          <cell r="HA62">
            <v>223</v>
          </cell>
        </row>
        <row r="63">
          <cell r="B63" t="str">
            <v>21161SBA106</v>
          </cell>
          <cell r="C63">
            <v>0</v>
          </cell>
          <cell r="D63">
            <v>0</v>
          </cell>
          <cell r="E63">
            <v>900941456</v>
          </cell>
          <cell r="F63" t="str">
            <v>21161SBA106L1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5</v>
          </cell>
          <cell r="N63">
            <v>0</v>
          </cell>
          <cell r="O63">
            <v>5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80</v>
          </cell>
          <cell r="AK63">
            <v>80</v>
          </cell>
          <cell r="AL63">
            <v>40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37</v>
          </cell>
          <cell r="AT63">
            <v>3</v>
          </cell>
          <cell r="AU63">
            <v>40</v>
          </cell>
          <cell r="AV63">
            <v>2.4213312256188124</v>
          </cell>
          <cell r="AW63">
            <v>80</v>
          </cell>
          <cell r="AX63">
            <v>80</v>
          </cell>
          <cell r="AY63">
            <v>80</v>
          </cell>
          <cell r="AZ63">
            <v>85</v>
          </cell>
          <cell r="BA63">
            <v>37.169635879535221</v>
          </cell>
          <cell r="BB63">
            <v>99</v>
          </cell>
          <cell r="BC63">
            <v>37.169635879535221</v>
          </cell>
          <cell r="BD63">
            <v>14</v>
          </cell>
          <cell r="BE63">
            <v>7</v>
          </cell>
          <cell r="BF63">
            <v>90</v>
          </cell>
          <cell r="BG63">
            <v>9</v>
          </cell>
          <cell r="BH63">
            <v>99</v>
          </cell>
          <cell r="BI63">
            <v>2.1421354978885789</v>
          </cell>
          <cell r="BJ63">
            <v>240</v>
          </cell>
          <cell r="BK63">
            <v>0</v>
          </cell>
          <cell r="BL63">
            <v>260</v>
          </cell>
          <cell r="BM63">
            <v>0</v>
          </cell>
          <cell r="BN63">
            <v>126.04244701893448</v>
          </cell>
          <cell r="BO63">
            <v>50</v>
          </cell>
          <cell r="BP63">
            <v>126.04244701893448</v>
          </cell>
          <cell r="BQ63">
            <v>50</v>
          </cell>
          <cell r="BR63">
            <v>0</v>
          </cell>
          <cell r="BS63">
            <v>93</v>
          </cell>
          <cell r="BT63">
            <v>216</v>
          </cell>
          <cell r="BU63">
            <v>309</v>
          </cell>
          <cell r="BV63">
            <v>62.897812713602185</v>
          </cell>
          <cell r="BW63">
            <v>0</v>
          </cell>
          <cell r="BX63">
            <v>0</v>
          </cell>
          <cell r="BY63">
            <v>0</v>
          </cell>
          <cell r="BZ63">
            <v>12</v>
          </cell>
          <cell r="CA63">
            <v>87.417272727272731</v>
          </cell>
          <cell r="CB63">
            <v>131</v>
          </cell>
          <cell r="CC63">
            <v>87.417272727272731</v>
          </cell>
          <cell r="CD63">
            <v>131</v>
          </cell>
          <cell r="CE63">
            <v>-2</v>
          </cell>
          <cell r="CF63">
            <v>93</v>
          </cell>
          <cell r="CG63">
            <v>87</v>
          </cell>
          <cell r="CH63">
            <v>180</v>
          </cell>
          <cell r="CI63">
            <v>26.70076726342711</v>
          </cell>
          <cell r="CJ63">
            <v>120</v>
          </cell>
          <cell r="CK63">
            <v>120</v>
          </cell>
          <cell r="CL63">
            <v>119</v>
          </cell>
          <cell r="CM63">
            <v>0</v>
          </cell>
          <cell r="CN63">
            <v>97.75</v>
          </cell>
          <cell r="CO63">
            <v>118</v>
          </cell>
          <cell r="CP63">
            <v>97.75</v>
          </cell>
          <cell r="CQ63">
            <v>118</v>
          </cell>
          <cell r="CR63">
            <v>4</v>
          </cell>
          <cell r="CS63">
            <v>5</v>
          </cell>
          <cell r="CT63">
            <v>172</v>
          </cell>
          <cell r="CU63">
            <v>177</v>
          </cell>
          <cell r="CV63">
            <v>10.351053159478438</v>
          </cell>
          <cell r="CW63">
            <v>480</v>
          </cell>
          <cell r="CX63">
            <v>480</v>
          </cell>
          <cell r="CY63">
            <v>480</v>
          </cell>
          <cell r="CZ63">
            <v>0</v>
          </cell>
          <cell r="DA63">
            <v>498.49999999999994</v>
          </cell>
          <cell r="DB63">
            <v>414</v>
          </cell>
          <cell r="DC63">
            <v>498.49999999999994</v>
          </cell>
          <cell r="DD63">
            <v>414</v>
          </cell>
          <cell r="DE63">
            <v>1</v>
          </cell>
          <cell r="DF63">
            <v>2</v>
          </cell>
          <cell r="DG63">
            <v>240</v>
          </cell>
          <cell r="DH63">
            <v>242</v>
          </cell>
          <cell r="DI63">
            <v>24.827586206896552</v>
          </cell>
          <cell r="DJ63">
            <v>966</v>
          </cell>
          <cell r="DK63">
            <v>966</v>
          </cell>
          <cell r="DL63">
            <v>1038</v>
          </cell>
          <cell r="DM63">
            <v>0</v>
          </cell>
          <cell r="DN63">
            <v>290</v>
          </cell>
          <cell r="DO63">
            <v>533</v>
          </cell>
          <cell r="DP63">
            <v>290</v>
          </cell>
          <cell r="DQ63">
            <v>533</v>
          </cell>
          <cell r="DR63">
            <v>5</v>
          </cell>
          <cell r="DS63">
            <v>2</v>
          </cell>
          <cell r="DT63">
            <v>740</v>
          </cell>
          <cell r="DU63">
            <v>742</v>
          </cell>
          <cell r="DV63">
            <v>61.251352421163745</v>
          </cell>
          <cell r="DW63">
            <v>0</v>
          </cell>
          <cell r="DX63">
            <v>0</v>
          </cell>
          <cell r="DY63">
            <v>0</v>
          </cell>
          <cell r="DZ63">
            <v>0</v>
          </cell>
          <cell r="EA63">
            <v>387.10566037735845</v>
          </cell>
          <cell r="EB63">
            <v>679</v>
          </cell>
          <cell r="EC63">
            <v>387.10566037735845</v>
          </cell>
          <cell r="ED63">
            <v>679</v>
          </cell>
          <cell r="EE63">
            <v>-1</v>
          </cell>
          <cell r="EF63">
            <v>3</v>
          </cell>
          <cell r="EG63">
            <v>61</v>
          </cell>
          <cell r="EH63">
            <v>64</v>
          </cell>
          <cell r="EI63">
            <v>5.4626865671641793</v>
          </cell>
          <cell r="EJ63">
            <v>480</v>
          </cell>
          <cell r="EK63">
            <v>480</v>
          </cell>
          <cell r="EL63">
            <v>0</v>
          </cell>
          <cell r="EM63">
            <v>0</v>
          </cell>
          <cell r="EN63">
            <v>335</v>
          </cell>
          <cell r="EO63">
            <v>0</v>
          </cell>
          <cell r="EP63">
            <v>335</v>
          </cell>
          <cell r="EQ63">
            <v>0</v>
          </cell>
          <cell r="ER63">
            <v>335</v>
          </cell>
          <cell r="ES63">
            <v>206</v>
          </cell>
          <cell r="ET63">
            <v>206</v>
          </cell>
          <cell r="EU63">
            <v>209</v>
          </cell>
          <cell r="EV63">
            <v>14.405594405594405</v>
          </cell>
          <cell r="EW63">
            <v>360</v>
          </cell>
          <cell r="EX63">
            <v>0</v>
          </cell>
          <cell r="EY63">
            <v>0</v>
          </cell>
          <cell r="EZ63">
            <v>0</v>
          </cell>
          <cell r="FA63">
            <v>429</v>
          </cell>
          <cell r="FB63">
            <v>0</v>
          </cell>
          <cell r="FC63">
            <v>429</v>
          </cell>
          <cell r="FD63">
            <v>0</v>
          </cell>
          <cell r="GZ63">
            <v>274</v>
          </cell>
          <cell r="HA63">
            <v>223</v>
          </cell>
        </row>
        <row r="64">
          <cell r="B64" t="str">
            <v>21161SBA206</v>
          </cell>
          <cell r="C64">
            <v>0</v>
          </cell>
          <cell r="D64">
            <v>0</v>
          </cell>
          <cell r="E64">
            <v>900941457</v>
          </cell>
          <cell r="F64" t="str">
            <v>21161SBA206L1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1</v>
          </cell>
          <cell r="N64">
            <v>0</v>
          </cell>
          <cell r="O64">
            <v>1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40</v>
          </cell>
          <cell r="AK64">
            <v>40</v>
          </cell>
          <cell r="AL64">
            <v>81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76</v>
          </cell>
          <cell r="AT64">
            <v>3</v>
          </cell>
          <cell r="AU64">
            <v>79</v>
          </cell>
          <cell r="AV64">
            <v>3.9421184666663036</v>
          </cell>
          <cell r="AW64">
            <v>40</v>
          </cell>
          <cell r="AX64">
            <v>40</v>
          </cell>
          <cell r="AY64">
            <v>40</v>
          </cell>
          <cell r="AZ64">
            <v>1</v>
          </cell>
          <cell r="BA64">
            <v>22.830364120464775</v>
          </cell>
          <cell r="BB64">
            <v>1</v>
          </cell>
          <cell r="BC64">
            <v>22.830364120464775</v>
          </cell>
          <cell r="BD64">
            <v>0</v>
          </cell>
          <cell r="BE64">
            <v>3</v>
          </cell>
          <cell r="BF64">
            <v>73</v>
          </cell>
          <cell r="BG64">
            <v>43</v>
          </cell>
          <cell r="BH64">
            <v>116</v>
          </cell>
          <cell r="BI64">
            <v>21.515220949850629</v>
          </cell>
          <cell r="BJ64">
            <v>120</v>
          </cell>
          <cell r="BK64">
            <v>0</v>
          </cell>
          <cell r="BL64">
            <v>120</v>
          </cell>
          <cell r="BM64">
            <v>0</v>
          </cell>
          <cell r="BN64">
            <v>59.957552981065525</v>
          </cell>
          <cell r="BO64">
            <v>0</v>
          </cell>
          <cell r="BP64">
            <v>59.957552981065525</v>
          </cell>
          <cell r="BQ64">
            <v>0</v>
          </cell>
          <cell r="BR64">
            <v>0</v>
          </cell>
          <cell r="BS64">
            <v>75</v>
          </cell>
          <cell r="BT64">
            <v>161</v>
          </cell>
          <cell r="BU64">
            <v>236</v>
          </cell>
          <cell r="BV64">
            <v>93.031323132313233</v>
          </cell>
          <cell r="BW64">
            <v>0</v>
          </cell>
          <cell r="BX64">
            <v>0</v>
          </cell>
          <cell r="BY64">
            <v>0</v>
          </cell>
          <cell r="BZ64">
            <v>0</v>
          </cell>
          <cell r="CA64">
            <v>22.128181818181815</v>
          </cell>
          <cell r="CB64">
            <v>10</v>
          </cell>
          <cell r="CC64">
            <v>22.128181818181815</v>
          </cell>
          <cell r="CD64">
            <v>10</v>
          </cell>
          <cell r="CE64">
            <v>0</v>
          </cell>
          <cell r="CF64">
            <v>38</v>
          </cell>
          <cell r="CG64">
            <v>188</v>
          </cell>
          <cell r="CH64">
            <v>226</v>
          </cell>
          <cell r="CI64">
            <v>82.32</v>
          </cell>
          <cell r="CJ64">
            <v>0</v>
          </cell>
          <cell r="CK64">
            <v>0</v>
          </cell>
          <cell r="CL64">
            <v>0</v>
          </cell>
          <cell r="CM64">
            <v>0</v>
          </cell>
          <cell r="CN64">
            <v>17.25</v>
          </cell>
          <cell r="CO64">
            <v>25</v>
          </cell>
          <cell r="CP64">
            <v>17.25</v>
          </cell>
          <cell r="CQ64">
            <v>25</v>
          </cell>
          <cell r="CR64">
            <v>1</v>
          </cell>
          <cell r="CS64">
            <v>36</v>
          </cell>
          <cell r="CT64">
            <v>164</v>
          </cell>
          <cell r="CU64">
            <v>200</v>
          </cell>
          <cell r="CV64">
            <v>30.33681488789848</v>
          </cell>
          <cell r="CW64">
            <v>0</v>
          </cell>
          <cell r="CX64">
            <v>0</v>
          </cell>
          <cell r="CY64">
            <v>0</v>
          </cell>
          <cell r="CZ64">
            <v>0</v>
          </cell>
          <cell r="DA64">
            <v>161.5</v>
          </cell>
          <cell r="DB64">
            <v>62</v>
          </cell>
          <cell r="DC64">
            <v>161.5</v>
          </cell>
          <cell r="DD64">
            <v>62</v>
          </cell>
          <cell r="DE64">
            <v>-1</v>
          </cell>
          <cell r="DF64">
            <v>35</v>
          </cell>
          <cell r="DG64">
            <v>104</v>
          </cell>
          <cell r="DH64">
            <v>139</v>
          </cell>
          <cell r="DI64">
            <v>33.41072899505766</v>
          </cell>
          <cell r="DJ64">
            <v>240</v>
          </cell>
          <cell r="DK64">
            <v>240</v>
          </cell>
          <cell r="DL64">
            <v>150</v>
          </cell>
          <cell r="DM64">
            <v>0</v>
          </cell>
          <cell r="DN64">
            <v>79.000000000000014</v>
          </cell>
          <cell r="DO64">
            <v>60</v>
          </cell>
          <cell r="DP64">
            <v>79.000000000000014</v>
          </cell>
          <cell r="DQ64">
            <v>60</v>
          </cell>
          <cell r="DR64">
            <v>1</v>
          </cell>
          <cell r="DS64">
            <v>36</v>
          </cell>
          <cell r="DT64">
            <v>192</v>
          </cell>
          <cell r="DU64">
            <v>228</v>
          </cell>
          <cell r="DV64">
            <v>26.194398682042834</v>
          </cell>
          <cell r="DW64">
            <v>120</v>
          </cell>
          <cell r="DX64">
            <v>120</v>
          </cell>
          <cell r="DY64">
            <v>80</v>
          </cell>
          <cell r="DZ64">
            <v>0</v>
          </cell>
          <cell r="EA64">
            <v>219.8943396226415</v>
          </cell>
          <cell r="EB64">
            <v>212</v>
          </cell>
          <cell r="EC64">
            <v>219.8943396226415</v>
          </cell>
          <cell r="ED64">
            <v>212</v>
          </cell>
          <cell r="EE64">
            <v>3</v>
          </cell>
          <cell r="EF64">
            <v>38</v>
          </cell>
          <cell r="EG64">
            <v>55</v>
          </cell>
          <cell r="EH64">
            <v>93</v>
          </cell>
          <cell r="EI64">
            <v>26.612903225806448</v>
          </cell>
          <cell r="EJ64">
            <v>600</v>
          </cell>
          <cell r="EK64">
            <v>600</v>
          </cell>
          <cell r="EL64">
            <v>0</v>
          </cell>
          <cell r="EM64">
            <v>0</v>
          </cell>
          <cell r="EN64">
            <v>62</v>
          </cell>
          <cell r="EO64">
            <v>0</v>
          </cell>
          <cell r="EP64">
            <v>62</v>
          </cell>
          <cell r="EQ64">
            <v>0</v>
          </cell>
          <cell r="ER64">
            <v>62</v>
          </cell>
          <cell r="ES64">
            <v>593</v>
          </cell>
          <cell r="ET64">
            <v>593</v>
          </cell>
          <cell r="EU64">
            <v>631</v>
          </cell>
          <cell r="EV64">
            <v>83.949397571157718</v>
          </cell>
          <cell r="EW64">
            <v>0</v>
          </cell>
          <cell r="EX64">
            <v>0</v>
          </cell>
          <cell r="EY64">
            <v>0</v>
          </cell>
          <cell r="EZ64">
            <v>0</v>
          </cell>
          <cell r="FA64">
            <v>85</v>
          </cell>
          <cell r="FB64">
            <v>0</v>
          </cell>
          <cell r="FC64">
            <v>85</v>
          </cell>
          <cell r="FD64">
            <v>0</v>
          </cell>
          <cell r="GZ64">
            <v>7</v>
          </cell>
          <cell r="HA64">
            <v>0</v>
          </cell>
        </row>
        <row r="65">
          <cell r="B65" t="str">
            <v>LAI17</v>
          </cell>
          <cell r="C65" t="str">
            <v>LINHA 1LAI17</v>
          </cell>
          <cell r="D65">
            <v>0</v>
          </cell>
          <cell r="E65">
            <v>0</v>
          </cell>
          <cell r="F65" t="str">
            <v>VALENTINA I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31</v>
          </cell>
          <cell r="AZ65">
            <v>5</v>
          </cell>
          <cell r="BA65">
            <v>0</v>
          </cell>
          <cell r="BB65">
            <v>5</v>
          </cell>
          <cell r="BC65">
            <v>0</v>
          </cell>
          <cell r="BD65">
            <v>0</v>
          </cell>
          <cell r="BE65">
            <v>9</v>
          </cell>
          <cell r="BF65">
            <v>0</v>
          </cell>
          <cell r="BG65">
            <v>22</v>
          </cell>
          <cell r="BH65">
            <v>22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>
            <v>0</v>
          </cell>
          <cell r="BQ65">
            <v>0</v>
          </cell>
          <cell r="BR65">
            <v>22</v>
          </cell>
          <cell r="BS65">
            <v>0</v>
          </cell>
          <cell r="BT65">
            <v>0</v>
          </cell>
          <cell r="BU65">
            <v>0</v>
          </cell>
          <cell r="BV65">
            <v>0</v>
          </cell>
          <cell r="BW65">
            <v>100</v>
          </cell>
          <cell r="BX65">
            <v>100</v>
          </cell>
          <cell r="BY65">
            <v>100</v>
          </cell>
          <cell r="BZ65">
            <v>5</v>
          </cell>
          <cell r="CA65">
            <v>0</v>
          </cell>
          <cell r="CB65">
            <v>16</v>
          </cell>
          <cell r="CC65">
            <v>0</v>
          </cell>
          <cell r="CD65">
            <v>16</v>
          </cell>
          <cell r="CE65">
            <v>84</v>
          </cell>
          <cell r="CF65">
            <v>0</v>
          </cell>
          <cell r="CG65">
            <v>0</v>
          </cell>
          <cell r="CH65">
            <v>0</v>
          </cell>
          <cell r="CI65">
            <v>0</v>
          </cell>
          <cell r="CJ65">
            <v>0</v>
          </cell>
          <cell r="CK65">
            <v>0</v>
          </cell>
          <cell r="CL65">
            <v>0</v>
          </cell>
          <cell r="CM65">
            <v>0</v>
          </cell>
          <cell r="CN65">
            <v>0</v>
          </cell>
          <cell r="CO65">
            <v>3</v>
          </cell>
          <cell r="CP65">
            <v>0</v>
          </cell>
          <cell r="CQ65">
            <v>3</v>
          </cell>
          <cell r="CR65">
            <v>-4</v>
          </cell>
          <cell r="CS65">
            <v>0</v>
          </cell>
          <cell r="CT65">
            <v>1</v>
          </cell>
          <cell r="CU65">
            <v>1</v>
          </cell>
          <cell r="CV65">
            <v>2.7272727272727275</v>
          </cell>
          <cell r="CW65">
            <v>480</v>
          </cell>
          <cell r="CX65">
            <v>480</v>
          </cell>
          <cell r="CY65">
            <v>500</v>
          </cell>
          <cell r="CZ65">
            <v>0</v>
          </cell>
          <cell r="DA65">
            <v>11</v>
          </cell>
          <cell r="DB65">
            <v>0</v>
          </cell>
          <cell r="DC65">
            <v>11</v>
          </cell>
          <cell r="DD65">
            <v>0</v>
          </cell>
          <cell r="DE65">
            <v>500</v>
          </cell>
          <cell r="DF65">
            <v>0</v>
          </cell>
          <cell r="DG65">
            <v>1</v>
          </cell>
          <cell r="DH65">
            <v>1</v>
          </cell>
          <cell r="DI65">
            <v>60.088235294117645</v>
          </cell>
          <cell r="DJ65">
            <v>360</v>
          </cell>
          <cell r="DK65">
            <v>360</v>
          </cell>
          <cell r="DL65">
            <v>330</v>
          </cell>
          <cell r="DM65">
            <v>0</v>
          </cell>
          <cell r="DN65">
            <v>0</v>
          </cell>
          <cell r="DO65">
            <v>0</v>
          </cell>
          <cell r="DP65">
            <v>0</v>
          </cell>
          <cell r="DQ65">
            <v>0</v>
          </cell>
          <cell r="DR65">
            <v>0</v>
          </cell>
          <cell r="DS65">
            <v>0</v>
          </cell>
          <cell r="DT65">
            <v>0</v>
          </cell>
          <cell r="DU65">
            <v>0</v>
          </cell>
          <cell r="DV65">
            <v>0</v>
          </cell>
          <cell r="DW65">
            <v>120</v>
          </cell>
          <cell r="DX65">
            <v>120</v>
          </cell>
          <cell r="DY65">
            <v>0</v>
          </cell>
          <cell r="DZ65">
            <v>0</v>
          </cell>
          <cell r="EA65">
            <v>0</v>
          </cell>
          <cell r="EB65">
            <v>0</v>
          </cell>
          <cell r="EC65">
            <v>0</v>
          </cell>
          <cell r="ED65">
            <v>0</v>
          </cell>
          <cell r="EE65">
            <v>0</v>
          </cell>
          <cell r="EF65">
            <v>0</v>
          </cell>
          <cell r="EG65">
            <v>0</v>
          </cell>
          <cell r="EH65">
            <v>0</v>
          </cell>
          <cell r="EI65">
            <v>0</v>
          </cell>
          <cell r="EJ65">
            <v>960</v>
          </cell>
          <cell r="EK65">
            <v>960</v>
          </cell>
          <cell r="EL65">
            <v>0</v>
          </cell>
          <cell r="EM65">
            <v>0</v>
          </cell>
          <cell r="EN65">
            <v>340</v>
          </cell>
          <cell r="EO65">
            <v>0</v>
          </cell>
          <cell r="EP65">
            <v>340</v>
          </cell>
          <cell r="EQ65">
            <v>0</v>
          </cell>
          <cell r="ER65">
            <v>340</v>
          </cell>
          <cell r="ES65">
            <v>620</v>
          </cell>
          <cell r="ET65">
            <v>620</v>
          </cell>
          <cell r="EU65">
            <v>620</v>
          </cell>
          <cell r="EV65">
            <v>62.103505843071794</v>
          </cell>
          <cell r="EW65">
            <v>240</v>
          </cell>
          <cell r="EX65">
            <v>0</v>
          </cell>
          <cell r="EY65">
            <v>0</v>
          </cell>
          <cell r="EZ65">
            <v>0</v>
          </cell>
          <cell r="FA65">
            <v>580</v>
          </cell>
          <cell r="FB65">
            <v>0</v>
          </cell>
          <cell r="FC65">
            <v>580</v>
          </cell>
          <cell r="FD65">
            <v>0</v>
          </cell>
          <cell r="GZ65">
            <v>340</v>
          </cell>
          <cell r="HA65">
            <v>193.55703703703708</v>
          </cell>
        </row>
        <row r="66">
          <cell r="B66" t="str">
            <v>57171JBA106</v>
          </cell>
          <cell r="C66">
            <v>0</v>
          </cell>
          <cell r="D66">
            <v>0</v>
          </cell>
          <cell r="E66">
            <v>900941458</v>
          </cell>
          <cell r="F66" t="str">
            <v>57171JBA106L1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BQ66">
            <v>0</v>
          </cell>
          <cell r="BR66">
            <v>0</v>
          </cell>
          <cell r="BS66">
            <v>0</v>
          </cell>
          <cell r="BT66">
            <v>0</v>
          </cell>
          <cell r="BU66">
            <v>0</v>
          </cell>
          <cell r="BV66">
            <v>0</v>
          </cell>
          <cell r="BW66">
            <v>70</v>
          </cell>
          <cell r="BX66">
            <v>70</v>
          </cell>
          <cell r="BY66">
            <v>70</v>
          </cell>
          <cell r="BZ66">
            <v>2</v>
          </cell>
          <cell r="CA66">
            <v>0</v>
          </cell>
          <cell r="CB66">
            <v>14</v>
          </cell>
          <cell r="CC66">
            <v>0</v>
          </cell>
          <cell r="CD66">
            <v>14</v>
          </cell>
          <cell r="CE66">
            <v>56</v>
          </cell>
          <cell r="CF66">
            <v>0</v>
          </cell>
          <cell r="CG66">
            <v>0</v>
          </cell>
          <cell r="CH66">
            <v>0</v>
          </cell>
          <cell r="CI66">
            <v>0</v>
          </cell>
          <cell r="CJ66">
            <v>0</v>
          </cell>
          <cell r="CK66">
            <v>0</v>
          </cell>
          <cell r="CL66">
            <v>0</v>
          </cell>
          <cell r="CM66">
            <v>0</v>
          </cell>
          <cell r="CN66">
            <v>0</v>
          </cell>
          <cell r="CO66">
            <v>2</v>
          </cell>
          <cell r="CP66">
            <v>0</v>
          </cell>
          <cell r="CQ66">
            <v>2</v>
          </cell>
          <cell r="CR66">
            <v>-2</v>
          </cell>
          <cell r="CS66">
            <v>0</v>
          </cell>
          <cell r="CT66">
            <v>0</v>
          </cell>
          <cell r="CU66">
            <v>0</v>
          </cell>
          <cell r="CV66">
            <v>0</v>
          </cell>
          <cell r="CW66">
            <v>240</v>
          </cell>
          <cell r="CX66">
            <v>240</v>
          </cell>
          <cell r="CY66">
            <v>240</v>
          </cell>
          <cell r="CZ66">
            <v>0</v>
          </cell>
          <cell r="DA66">
            <v>5.5</v>
          </cell>
          <cell r="DB66">
            <v>0</v>
          </cell>
          <cell r="DC66">
            <v>5.5</v>
          </cell>
          <cell r="DD66">
            <v>0</v>
          </cell>
          <cell r="DE66">
            <v>240</v>
          </cell>
          <cell r="DF66">
            <v>0</v>
          </cell>
          <cell r="DG66">
            <v>0</v>
          </cell>
          <cell r="DH66">
            <v>0</v>
          </cell>
          <cell r="DI66">
            <v>0</v>
          </cell>
          <cell r="DJ66">
            <v>240</v>
          </cell>
          <cell r="DK66">
            <v>240</v>
          </cell>
          <cell r="DL66">
            <v>210</v>
          </cell>
          <cell r="DM66">
            <v>0</v>
          </cell>
          <cell r="DN66">
            <v>0</v>
          </cell>
          <cell r="DO66">
            <v>0</v>
          </cell>
          <cell r="DP66">
            <v>0</v>
          </cell>
          <cell r="DQ66">
            <v>0</v>
          </cell>
          <cell r="DR66">
            <v>0</v>
          </cell>
          <cell r="DS66">
            <v>0</v>
          </cell>
          <cell r="DT66">
            <v>0</v>
          </cell>
          <cell r="DU66">
            <v>0</v>
          </cell>
          <cell r="DV66">
            <v>0</v>
          </cell>
          <cell r="DW66">
            <v>0</v>
          </cell>
          <cell r="DX66">
            <v>0</v>
          </cell>
          <cell r="DY66">
            <v>0</v>
          </cell>
          <cell r="DZ66">
            <v>0</v>
          </cell>
          <cell r="EA66">
            <v>0</v>
          </cell>
          <cell r="EB66">
            <v>0</v>
          </cell>
          <cell r="EC66">
            <v>0</v>
          </cell>
          <cell r="ED66">
            <v>0</v>
          </cell>
          <cell r="EE66">
            <v>0</v>
          </cell>
          <cell r="EF66">
            <v>0</v>
          </cell>
          <cell r="EG66">
            <v>0</v>
          </cell>
          <cell r="EH66">
            <v>0</v>
          </cell>
          <cell r="EI66">
            <v>0</v>
          </cell>
          <cell r="EJ66">
            <v>720</v>
          </cell>
          <cell r="EK66">
            <v>720</v>
          </cell>
          <cell r="EL66">
            <v>0</v>
          </cell>
          <cell r="EM66">
            <v>0</v>
          </cell>
          <cell r="EN66">
            <v>194.48</v>
          </cell>
          <cell r="EO66">
            <v>0</v>
          </cell>
          <cell r="EP66">
            <v>194.48</v>
          </cell>
          <cell r="EQ66">
            <v>0</v>
          </cell>
          <cell r="ER66">
            <v>194.48</v>
          </cell>
          <cell r="ES66">
            <v>525.52</v>
          </cell>
          <cell r="ET66">
            <v>525.52</v>
          </cell>
          <cell r="EU66">
            <v>525.52</v>
          </cell>
          <cell r="EV66">
            <v>102.38633794347564</v>
          </cell>
          <cell r="EW66">
            <v>0</v>
          </cell>
          <cell r="EX66">
            <v>0</v>
          </cell>
          <cell r="EY66">
            <v>0</v>
          </cell>
          <cell r="EZ66">
            <v>0</v>
          </cell>
          <cell r="FA66">
            <v>291.96296296296293</v>
          </cell>
          <cell r="FB66">
            <v>0</v>
          </cell>
          <cell r="FC66">
            <v>291.96296296296293</v>
          </cell>
          <cell r="FD66">
            <v>0</v>
          </cell>
          <cell r="GZ66">
            <v>194.48</v>
          </cell>
          <cell r="HA66">
            <v>0</v>
          </cell>
        </row>
        <row r="67">
          <cell r="B67" t="str">
            <v>57171JBA206</v>
          </cell>
          <cell r="C67">
            <v>0</v>
          </cell>
          <cell r="D67">
            <v>0</v>
          </cell>
          <cell r="E67">
            <v>900941459</v>
          </cell>
          <cell r="F67" t="str">
            <v>57171JBA206L1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31</v>
          </cell>
          <cell r="AZ67">
            <v>5</v>
          </cell>
          <cell r="BA67">
            <v>0</v>
          </cell>
          <cell r="BB67">
            <v>5</v>
          </cell>
          <cell r="BC67">
            <v>0</v>
          </cell>
          <cell r="BD67">
            <v>0</v>
          </cell>
          <cell r="BE67">
            <v>9</v>
          </cell>
          <cell r="BF67">
            <v>0</v>
          </cell>
          <cell r="BG67">
            <v>22</v>
          </cell>
          <cell r="BH67">
            <v>22</v>
          </cell>
          <cell r="BI67">
            <v>0</v>
          </cell>
          <cell r="BJ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P67">
            <v>0</v>
          </cell>
          <cell r="BQ67">
            <v>0</v>
          </cell>
          <cell r="BR67">
            <v>22</v>
          </cell>
          <cell r="BS67">
            <v>0</v>
          </cell>
          <cell r="BT67">
            <v>0</v>
          </cell>
          <cell r="BU67">
            <v>0</v>
          </cell>
          <cell r="BV67">
            <v>0</v>
          </cell>
          <cell r="BW67">
            <v>30</v>
          </cell>
          <cell r="BX67">
            <v>30</v>
          </cell>
          <cell r="BY67">
            <v>30</v>
          </cell>
          <cell r="BZ67">
            <v>3</v>
          </cell>
          <cell r="CA67">
            <v>0</v>
          </cell>
          <cell r="CB67">
            <v>2</v>
          </cell>
          <cell r="CC67">
            <v>0</v>
          </cell>
          <cell r="CD67">
            <v>2</v>
          </cell>
          <cell r="CE67">
            <v>28</v>
          </cell>
          <cell r="CF67">
            <v>0</v>
          </cell>
          <cell r="CG67">
            <v>0</v>
          </cell>
          <cell r="CH67">
            <v>0</v>
          </cell>
          <cell r="CI67">
            <v>0</v>
          </cell>
          <cell r="CJ67">
            <v>0</v>
          </cell>
          <cell r="CK67">
            <v>0</v>
          </cell>
          <cell r="CL67">
            <v>0</v>
          </cell>
          <cell r="CM67">
            <v>0</v>
          </cell>
          <cell r="CN67">
            <v>0</v>
          </cell>
          <cell r="CO67">
            <v>1</v>
          </cell>
          <cell r="CP67">
            <v>0</v>
          </cell>
          <cell r="CQ67">
            <v>1</v>
          </cell>
          <cell r="CR67">
            <v>-2</v>
          </cell>
          <cell r="CS67">
            <v>0</v>
          </cell>
          <cell r="CT67">
            <v>1</v>
          </cell>
          <cell r="CU67">
            <v>1</v>
          </cell>
          <cell r="CV67">
            <v>5.454545454545455</v>
          </cell>
          <cell r="CW67">
            <v>240</v>
          </cell>
          <cell r="CX67">
            <v>240</v>
          </cell>
          <cell r="CY67">
            <v>260</v>
          </cell>
          <cell r="CZ67">
            <v>0</v>
          </cell>
          <cell r="DA67">
            <v>5.5</v>
          </cell>
          <cell r="DB67">
            <v>0</v>
          </cell>
          <cell r="DC67">
            <v>5.5</v>
          </cell>
          <cell r="DD67">
            <v>0</v>
          </cell>
          <cell r="DE67">
            <v>260</v>
          </cell>
          <cell r="DF67">
            <v>0</v>
          </cell>
          <cell r="DG67">
            <v>1</v>
          </cell>
          <cell r="DH67">
            <v>1</v>
          </cell>
          <cell r="DI67">
            <v>60.206157229246841</v>
          </cell>
          <cell r="DJ67">
            <v>120</v>
          </cell>
          <cell r="DK67">
            <v>120</v>
          </cell>
          <cell r="DL67">
            <v>120</v>
          </cell>
          <cell r="DM67">
            <v>0</v>
          </cell>
          <cell r="DN67">
            <v>0</v>
          </cell>
          <cell r="DO67">
            <v>0</v>
          </cell>
          <cell r="DP67">
            <v>0</v>
          </cell>
          <cell r="DQ67">
            <v>0</v>
          </cell>
          <cell r="DR67">
            <v>0</v>
          </cell>
          <cell r="DS67">
            <v>0</v>
          </cell>
          <cell r="DT67">
            <v>0</v>
          </cell>
          <cell r="DU67">
            <v>0</v>
          </cell>
          <cell r="DV67">
            <v>0</v>
          </cell>
          <cell r="DW67">
            <v>120</v>
          </cell>
          <cell r="DX67">
            <v>120</v>
          </cell>
          <cell r="DY67">
            <v>0</v>
          </cell>
          <cell r="DZ67">
            <v>0</v>
          </cell>
          <cell r="EA67">
            <v>0</v>
          </cell>
          <cell r="EB67">
            <v>0</v>
          </cell>
          <cell r="EC67">
            <v>0</v>
          </cell>
          <cell r="ED67">
            <v>0</v>
          </cell>
          <cell r="EE67">
            <v>0</v>
          </cell>
          <cell r="EF67">
            <v>0</v>
          </cell>
          <cell r="EG67">
            <v>0</v>
          </cell>
          <cell r="EH67">
            <v>0</v>
          </cell>
          <cell r="EI67">
            <v>0</v>
          </cell>
          <cell r="EJ67">
            <v>240</v>
          </cell>
          <cell r="EK67">
            <v>240</v>
          </cell>
          <cell r="EL67">
            <v>0</v>
          </cell>
          <cell r="EM67">
            <v>0</v>
          </cell>
          <cell r="EN67">
            <v>145.52000000000001</v>
          </cell>
          <cell r="EO67">
            <v>0</v>
          </cell>
          <cell r="EP67">
            <v>145.52000000000001</v>
          </cell>
          <cell r="EQ67">
            <v>0</v>
          </cell>
          <cell r="ER67">
            <v>145.52000000000001</v>
          </cell>
          <cell r="ES67">
            <v>94.47999999999999</v>
          </cell>
          <cell r="ET67">
            <v>94.47999999999999</v>
          </cell>
          <cell r="EU67">
            <v>94.47999999999999</v>
          </cell>
          <cell r="EV67">
            <v>9.8404011829754392</v>
          </cell>
          <cell r="EW67">
            <v>240</v>
          </cell>
          <cell r="EX67">
            <v>0</v>
          </cell>
          <cell r="EY67">
            <v>0</v>
          </cell>
          <cell r="EZ67">
            <v>0</v>
          </cell>
          <cell r="FA67">
            <v>288.03703703703707</v>
          </cell>
          <cell r="FB67">
            <v>0</v>
          </cell>
          <cell r="FC67">
            <v>288.03703703703707</v>
          </cell>
          <cell r="FD67">
            <v>0</v>
          </cell>
          <cell r="GZ67">
            <v>145.52000000000001</v>
          </cell>
          <cell r="HA67">
            <v>193.55703703703708</v>
          </cell>
        </row>
        <row r="68">
          <cell r="B68" t="str">
            <v>LAC13</v>
          </cell>
          <cell r="C68" t="str">
            <v>LINHA 1LAC13</v>
          </cell>
          <cell r="D68">
            <v>0</v>
          </cell>
          <cell r="E68">
            <v>0</v>
          </cell>
          <cell r="F68" t="str">
            <v>VALENTINA I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2</v>
          </cell>
          <cell r="N68">
            <v>0</v>
          </cell>
          <cell r="O68">
            <v>2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480</v>
          </cell>
          <cell r="AK68">
            <v>480</v>
          </cell>
          <cell r="AL68">
            <v>481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418</v>
          </cell>
          <cell r="AT68">
            <v>60</v>
          </cell>
          <cell r="AU68">
            <v>478</v>
          </cell>
          <cell r="AV68">
            <v>21.582733812949638</v>
          </cell>
          <cell r="AW68">
            <v>720</v>
          </cell>
          <cell r="AX68">
            <v>720</v>
          </cell>
          <cell r="AY68">
            <v>666</v>
          </cell>
          <cell r="AZ68">
            <v>223</v>
          </cell>
          <cell r="BA68">
            <v>83.4</v>
          </cell>
          <cell r="BB68">
            <v>432</v>
          </cell>
          <cell r="BC68">
            <v>83.4</v>
          </cell>
          <cell r="BD68">
            <v>209</v>
          </cell>
          <cell r="BE68">
            <v>8</v>
          </cell>
          <cell r="BF68">
            <v>183</v>
          </cell>
          <cell r="BG68">
            <v>744</v>
          </cell>
          <cell r="BH68">
            <v>927</v>
          </cell>
          <cell r="BI68">
            <v>31.492303678580747</v>
          </cell>
          <cell r="BJ68">
            <v>1440</v>
          </cell>
          <cell r="BK68">
            <v>1440</v>
          </cell>
          <cell r="BL68">
            <v>6232</v>
          </cell>
          <cell r="BM68">
            <v>5849</v>
          </cell>
          <cell r="BN68">
            <v>172</v>
          </cell>
          <cell r="BO68">
            <v>2729</v>
          </cell>
          <cell r="BP68">
            <v>172</v>
          </cell>
          <cell r="BQ68">
            <v>2729</v>
          </cell>
          <cell r="BR68">
            <v>-11</v>
          </cell>
          <cell r="BS68">
            <v>189</v>
          </cell>
          <cell r="BT68">
            <v>4252</v>
          </cell>
          <cell r="BU68">
            <v>4441</v>
          </cell>
          <cell r="BV68">
            <v>11.093138533785547</v>
          </cell>
          <cell r="BW68">
            <v>10920</v>
          </cell>
          <cell r="BX68">
            <v>10920</v>
          </cell>
          <cell r="BY68">
            <v>11005</v>
          </cell>
          <cell r="BZ68">
            <v>2198</v>
          </cell>
          <cell r="CA68">
            <v>11499</v>
          </cell>
          <cell r="CB68">
            <v>8729</v>
          </cell>
          <cell r="CC68">
            <v>11499</v>
          </cell>
          <cell r="CD68">
            <v>8729</v>
          </cell>
          <cell r="CE68">
            <v>-30</v>
          </cell>
          <cell r="CF68">
            <v>29</v>
          </cell>
          <cell r="CG68">
            <v>6718</v>
          </cell>
          <cell r="CH68">
            <v>6747</v>
          </cell>
          <cell r="CI68">
            <v>15.618412895226287</v>
          </cell>
          <cell r="CJ68">
            <v>14040</v>
          </cell>
          <cell r="CK68">
            <v>13875</v>
          </cell>
          <cell r="CL68">
            <v>14396</v>
          </cell>
          <cell r="CM68">
            <v>-3179</v>
          </cell>
          <cell r="CN68">
            <v>12904</v>
          </cell>
          <cell r="CO68">
            <v>15095</v>
          </cell>
          <cell r="CP68">
            <v>12904</v>
          </cell>
          <cell r="CQ68">
            <v>15095</v>
          </cell>
          <cell r="CR68">
            <v>178</v>
          </cell>
          <cell r="CS68">
            <v>289</v>
          </cell>
          <cell r="CT68">
            <v>5581</v>
          </cell>
          <cell r="CU68">
            <v>5870</v>
          </cell>
          <cell r="CV68">
            <v>14.057934508816125</v>
          </cell>
          <cell r="CW68">
            <v>8520</v>
          </cell>
          <cell r="CX68">
            <v>8440</v>
          </cell>
          <cell r="CY68">
            <v>8305</v>
          </cell>
          <cell r="CZ68">
            <v>0</v>
          </cell>
          <cell r="DA68">
            <v>11909.999999999996</v>
          </cell>
          <cell r="DB68">
            <v>12342</v>
          </cell>
          <cell r="DC68">
            <v>11909.999999999996</v>
          </cell>
          <cell r="DD68">
            <v>12342</v>
          </cell>
          <cell r="DE68">
            <v>-129</v>
          </cell>
          <cell r="DF68">
            <v>8</v>
          </cell>
          <cell r="DG68">
            <v>1954</v>
          </cell>
          <cell r="DH68">
            <v>1962</v>
          </cell>
          <cell r="DI68">
            <v>66.743356723800758</v>
          </cell>
          <cell r="DJ68">
            <v>9849</v>
          </cell>
          <cell r="DK68">
            <v>9849</v>
          </cell>
          <cell r="DL68">
            <v>10794</v>
          </cell>
          <cell r="DM68">
            <v>0</v>
          </cell>
          <cell r="DN68">
            <v>11803</v>
          </cell>
          <cell r="DO68">
            <v>0</v>
          </cell>
          <cell r="DP68">
            <v>0</v>
          </cell>
          <cell r="DQ68">
            <v>0</v>
          </cell>
          <cell r="DR68">
            <v>0</v>
          </cell>
          <cell r="DS68">
            <v>0</v>
          </cell>
          <cell r="DT68">
            <v>0</v>
          </cell>
          <cell r="DU68">
            <v>0</v>
          </cell>
          <cell r="DV68">
            <v>0</v>
          </cell>
          <cell r="DW68">
            <v>0</v>
          </cell>
          <cell r="DX68">
            <v>0</v>
          </cell>
          <cell r="DY68">
            <v>0</v>
          </cell>
          <cell r="DZ68">
            <v>0</v>
          </cell>
          <cell r="EA68">
            <v>0</v>
          </cell>
          <cell r="EB68">
            <v>0</v>
          </cell>
          <cell r="EC68">
            <v>0</v>
          </cell>
          <cell r="ED68">
            <v>0</v>
          </cell>
          <cell r="EE68">
            <v>0</v>
          </cell>
          <cell r="EF68">
            <v>0</v>
          </cell>
          <cell r="EG68">
            <v>0</v>
          </cell>
          <cell r="EH68">
            <v>0</v>
          </cell>
          <cell r="EI68">
            <v>0</v>
          </cell>
          <cell r="EJ68">
            <v>8693</v>
          </cell>
          <cell r="EK68">
            <v>9130</v>
          </cell>
          <cell r="EL68">
            <v>0</v>
          </cell>
          <cell r="EM68">
            <v>0</v>
          </cell>
          <cell r="EN68">
            <v>8693</v>
          </cell>
          <cell r="EO68">
            <v>0</v>
          </cell>
          <cell r="EP68">
            <v>8693</v>
          </cell>
          <cell r="EQ68">
            <v>0</v>
          </cell>
          <cell r="ER68">
            <v>0</v>
          </cell>
          <cell r="ES68">
            <v>8693</v>
          </cell>
          <cell r="ET68">
            <v>0</v>
          </cell>
          <cell r="EU68">
            <v>0</v>
          </cell>
          <cell r="EV68">
            <v>0</v>
          </cell>
          <cell r="EW68">
            <v>13200</v>
          </cell>
          <cell r="EX68">
            <v>13000</v>
          </cell>
          <cell r="EY68">
            <v>0</v>
          </cell>
          <cell r="EZ68">
            <v>0</v>
          </cell>
          <cell r="FA68">
            <v>13200</v>
          </cell>
          <cell r="FB68">
            <v>0</v>
          </cell>
          <cell r="FC68">
            <v>13200</v>
          </cell>
          <cell r="FD68">
            <v>0</v>
          </cell>
          <cell r="GZ68">
            <v>8693</v>
          </cell>
          <cell r="HA68">
            <v>13200</v>
          </cell>
        </row>
        <row r="69">
          <cell r="B69" t="str">
            <v>21131JBA106</v>
          </cell>
          <cell r="C69">
            <v>0</v>
          </cell>
          <cell r="D69">
            <v>0</v>
          </cell>
          <cell r="E69">
            <v>900941452</v>
          </cell>
          <cell r="F69" t="str">
            <v>21131JBA106L1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2</v>
          </cell>
          <cell r="N69">
            <v>0</v>
          </cell>
          <cell r="O69">
            <v>2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360</v>
          </cell>
          <cell r="AK69">
            <v>360</v>
          </cell>
          <cell r="AL69">
            <v>360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299</v>
          </cell>
          <cell r="AT69">
            <v>60</v>
          </cell>
          <cell r="AU69">
            <v>359</v>
          </cell>
          <cell r="AV69">
            <v>27.267963225828233</v>
          </cell>
          <cell r="AW69">
            <v>480</v>
          </cell>
          <cell r="AX69">
            <v>480</v>
          </cell>
          <cell r="AY69">
            <v>186</v>
          </cell>
          <cell r="AZ69">
            <v>15</v>
          </cell>
          <cell r="BA69">
            <v>66.011531007751941</v>
          </cell>
          <cell r="BB69">
            <v>125</v>
          </cell>
          <cell r="BC69">
            <v>66.011531007751941</v>
          </cell>
          <cell r="BD69">
            <v>110</v>
          </cell>
          <cell r="BE69">
            <v>9</v>
          </cell>
          <cell r="BF69">
            <v>66</v>
          </cell>
          <cell r="BG69">
            <v>360</v>
          </cell>
          <cell r="BH69">
            <v>426</v>
          </cell>
          <cell r="BI69">
            <v>31.105433191301952</v>
          </cell>
          <cell r="BJ69">
            <v>1200</v>
          </cell>
          <cell r="BK69">
            <v>1200</v>
          </cell>
          <cell r="BL69">
            <v>4314</v>
          </cell>
          <cell r="BM69">
            <v>206</v>
          </cell>
          <cell r="BN69">
            <v>116.55538111428349</v>
          </cell>
          <cell r="BO69">
            <v>1855</v>
          </cell>
          <cell r="BP69">
            <v>116.55538111428349</v>
          </cell>
          <cell r="BQ69">
            <v>1855</v>
          </cell>
          <cell r="BR69">
            <v>-11</v>
          </cell>
          <cell r="BS69">
            <v>67</v>
          </cell>
          <cell r="BT69">
            <v>2829</v>
          </cell>
          <cell r="BU69">
            <v>2896</v>
          </cell>
          <cell r="BV69">
            <v>12.845921641263699</v>
          </cell>
          <cell r="BW69">
            <v>7440</v>
          </cell>
          <cell r="BX69">
            <v>7440</v>
          </cell>
          <cell r="BY69">
            <v>7455</v>
          </cell>
          <cell r="BZ69">
            <v>406</v>
          </cell>
          <cell r="CA69">
            <v>6606.7661293667243</v>
          </cell>
          <cell r="CB69">
            <v>4032</v>
          </cell>
          <cell r="CC69">
            <v>6606.7661293667243</v>
          </cell>
          <cell r="CD69">
            <v>4032</v>
          </cell>
          <cell r="CE69">
            <v>-21</v>
          </cell>
          <cell r="CF69">
            <v>26</v>
          </cell>
          <cell r="CG69">
            <v>6314</v>
          </cell>
          <cell r="CH69">
            <v>6340</v>
          </cell>
          <cell r="CI69">
            <v>27.232856026772694</v>
          </cell>
          <cell r="CJ69">
            <v>6360</v>
          </cell>
          <cell r="CK69">
            <v>6255</v>
          </cell>
          <cell r="CL69">
            <v>7436</v>
          </cell>
          <cell r="CM69">
            <v>-1235</v>
          </cell>
          <cell r="CN69">
            <v>6955.5686635944712</v>
          </cell>
          <cell r="CO69">
            <v>10153</v>
          </cell>
          <cell r="CP69">
            <v>6955.5686635944712</v>
          </cell>
          <cell r="CQ69">
            <v>10153</v>
          </cell>
          <cell r="CR69">
            <v>132</v>
          </cell>
          <cell r="CS69">
            <v>239</v>
          </cell>
          <cell r="CT69">
            <v>3252</v>
          </cell>
          <cell r="CU69">
            <v>3491</v>
          </cell>
          <cell r="CV69">
            <v>15.048177681710538</v>
          </cell>
          <cell r="CW69">
            <v>3720</v>
          </cell>
          <cell r="CX69">
            <v>3640</v>
          </cell>
          <cell r="CY69">
            <v>3838</v>
          </cell>
          <cell r="CZ69">
            <v>0</v>
          </cell>
          <cell r="DA69">
            <v>6483.1770373481049</v>
          </cell>
          <cell r="DB69">
            <v>6830</v>
          </cell>
          <cell r="DC69">
            <v>6483.1770373481049</v>
          </cell>
          <cell r="DD69">
            <v>6830</v>
          </cell>
          <cell r="DE69">
            <v>32</v>
          </cell>
          <cell r="DF69">
            <v>4</v>
          </cell>
          <cell r="DG69">
            <v>463</v>
          </cell>
          <cell r="DH69">
            <v>467</v>
          </cell>
          <cell r="DI69">
            <v>62.749950504850524</v>
          </cell>
          <cell r="DJ69">
            <v>963</v>
          </cell>
          <cell r="DK69">
            <v>963</v>
          </cell>
          <cell r="DL69">
            <v>3120</v>
          </cell>
          <cell r="DM69">
            <v>0</v>
          </cell>
          <cell r="DN69">
            <v>1425.5344914148009</v>
          </cell>
          <cell r="DO69">
            <v>0</v>
          </cell>
          <cell r="DP69">
            <v>0</v>
          </cell>
          <cell r="DQ69">
            <v>0</v>
          </cell>
          <cell r="DR69">
            <v>0</v>
          </cell>
          <cell r="DS69">
            <v>0</v>
          </cell>
          <cell r="DT69">
            <v>0</v>
          </cell>
          <cell r="DU69">
            <v>0</v>
          </cell>
          <cell r="DV69">
            <v>0</v>
          </cell>
          <cell r="DW69">
            <v>0</v>
          </cell>
          <cell r="DX69">
            <v>0</v>
          </cell>
          <cell r="DY69">
            <v>0</v>
          </cell>
          <cell r="DZ69">
            <v>0</v>
          </cell>
          <cell r="EA69">
            <v>0</v>
          </cell>
          <cell r="EB69">
            <v>0</v>
          </cell>
          <cell r="EC69">
            <v>0</v>
          </cell>
          <cell r="ED69">
            <v>0</v>
          </cell>
          <cell r="EE69">
            <v>0</v>
          </cell>
          <cell r="EF69">
            <v>0</v>
          </cell>
          <cell r="EG69">
            <v>0</v>
          </cell>
          <cell r="EH69">
            <v>0</v>
          </cell>
          <cell r="EI69">
            <v>0</v>
          </cell>
          <cell r="EJ69">
            <v>5051</v>
          </cell>
          <cell r="EK69">
            <v>5429</v>
          </cell>
          <cell r="EL69">
            <v>0</v>
          </cell>
          <cell r="EM69">
            <v>0</v>
          </cell>
          <cell r="EN69">
            <v>5051</v>
          </cell>
          <cell r="EO69">
            <v>0</v>
          </cell>
          <cell r="EP69">
            <v>5051</v>
          </cell>
          <cell r="EQ69">
            <v>0</v>
          </cell>
          <cell r="ER69">
            <v>0</v>
          </cell>
          <cell r="ES69">
            <v>5051</v>
          </cell>
          <cell r="ET69">
            <v>0</v>
          </cell>
          <cell r="EU69">
            <v>0</v>
          </cell>
          <cell r="EV69">
            <v>0</v>
          </cell>
          <cell r="EW69">
            <v>7920</v>
          </cell>
          <cell r="EX69">
            <v>7836.5615255456951</v>
          </cell>
          <cell r="EY69">
            <v>0</v>
          </cell>
          <cell r="EZ69">
            <v>0</v>
          </cell>
          <cell r="FA69">
            <v>7920</v>
          </cell>
          <cell r="FB69">
            <v>0</v>
          </cell>
          <cell r="FC69">
            <v>7920</v>
          </cell>
          <cell r="FD69">
            <v>0</v>
          </cell>
          <cell r="GZ69">
            <v>5051</v>
          </cell>
          <cell r="HA69">
            <v>7920</v>
          </cell>
        </row>
        <row r="70">
          <cell r="B70" t="str">
            <v>21131JBA206</v>
          </cell>
          <cell r="C70">
            <v>0</v>
          </cell>
          <cell r="D70">
            <v>0</v>
          </cell>
          <cell r="E70">
            <v>900941453</v>
          </cell>
          <cell r="F70" t="str">
            <v>21131JBA206L1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120</v>
          </cell>
          <cell r="AK70">
            <v>120</v>
          </cell>
          <cell r="AL70">
            <v>121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119</v>
          </cell>
          <cell r="AT70">
            <v>0</v>
          </cell>
          <cell r="AU70">
            <v>119</v>
          </cell>
          <cell r="AV70">
            <v>0</v>
          </cell>
          <cell r="AW70">
            <v>240</v>
          </cell>
          <cell r="AX70">
            <v>240</v>
          </cell>
          <cell r="AY70">
            <v>480</v>
          </cell>
          <cell r="AZ70">
            <v>208</v>
          </cell>
          <cell r="BA70">
            <v>17.388468992248065</v>
          </cell>
          <cell r="BB70">
            <v>307</v>
          </cell>
          <cell r="BC70">
            <v>17.388468992248065</v>
          </cell>
          <cell r="BD70">
            <v>99</v>
          </cell>
          <cell r="BE70">
            <v>-1</v>
          </cell>
          <cell r="BF70">
            <v>117</v>
          </cell>
          <cell r="BG70">
            <v>384</v>
          </cell>
          <cell r="BH70">
            <v>501</v>
          </cell>
          <cell r="BI70">
            <v>32.014756794967489</v>
          </cell>
          <cell r="BJ70">
            <v>240</v>
          </cell>
          <cell r="BK70">
            <v>240</v>
          </cell>
          <cell r="BL70">
            <v>1918</v>
          </cell>
          <cell r="BM70">
            <v>5643</v>
          </cell>
          <cell r="BN70">
            <v>55.444618885716501</v>
          </cell>
          <cell r="BO70">
            <v>874</v>
          </cell>
          <cell r="BP70">
            <v>55.444618885716501</v>
          </cell>
          <cell r="BQ70">
            <v>874</v>
          </cell>
          <cell r="BR70">
            <v>0</v>
          </cell>
          <cell r="BS70">
            <v>122</v>
          </cell>
          <cell r="BT70">
            <v>1423</v>
          </cell>
          <cell r="BU70">
            <v>1545</v>
          </cell>
          <cell r="BV70">
            <v>8.7260750669047606</v>
          </cell>
          <cell r="BW70">
            <v>3480</v>
          </cell>
          <cell r="BX70">
            <v>3480</v>
          </cell>
          <cell r="BY70">
            <v>3550</v>
          </cell>
          <cell r="BZ70">
            <v>1792</v>
          </cell>
          <cell r="CA70">
            <v>4892.2338706332757</v>
          </cell>
          <cell r="CB70">
            <v>4697</v>
          </cell>
          <cell r="CC70">
            <v>4892.2338706332757</v>
          </cell>
          <cell r="CD70">
            <v>4697</v>
          </cell>
          <cell r="CE70">
            <v>-9</v>
          </cell>
          <cell r="CF70">
            <v>3</v>
          </cell>
          <cell r="CG70">
            <v>404</v>
          </cell>
          <cell r="CH70">
            <v>407</v>
          </cell>
          <cell r="CI70">
            <v>2.037511961485257</v>
          </cell>
          <cell r="CJ70">
            <v>7680</v>
          </cell>
          <cell r="CK70">
            <v>7620</v>
          </cell>
          <cell r="CL70">
            <v>6960</v>
          </cell>
          <cell r="CM70">
            <v>-1944</v>
          </cell>
          <cell r="CN70">
            <v>5948.4313364055297</v>
          </cell>
          <cell r="CO70">
            <v>4942</v>
          </cell>
          <cell r="CP70">
            <v>5948.4313364055297</v>
          </cell>
          <cell r="CQ70">
            <v>4942</v>
          </cell>
          <cell r="CR70">
            <v>46</v>
          </cell>
          <cell r="CS70">
            <v>50</v>
          </cell>
          <cell r="CT70">
            <v>2329</v>
          </cell>
          <cell r="CU70">
            <v>2379</v>
          </cell>
          <cell r="CV70">
            <v>12.874936308196256</v>
          </cell>
          <cell r="CW70">
            <v>4800</v>
          </cell>
          <cell r="CX70">
            <v>4800</v>
          </cell>
          <cell r="CY70">
            <v>4467</v>
          </cell>
          <cell r="CZ70">
            <v>0</v>
          </cell>
          <cell r="DA70">
            <v>5426.8229626518905</v>
          </cell>
          <cell r="DB70">
            <v>5512</v>
          </cell>
          <cell r="DC70">
            <v>5426.8229626518905</v>
          </cell>
          <cell r="DD70">
            <v>5512</v>
          </cell>
          <cell r="DE70">
            <v>-161</v>
          </cell>
          <cell r="DF70">
            <v>4</v>
          </cell>
          <cell r="DG70">
            <v>1491</v>
          </cell>
          <cell r="DH70">
            <v>1495</v>
          </cell>
          <cell r="DI70">
            <v>72.281713344316302</v>
          </cell>
          <cell r="DJ70">
            <v>8886</v>
          </cell>
          <cell r="DK70">
            <v>8886</v>
          </cell>
          <cell r="DL70">
            <v>7674</v>
          </cell>
          <cell r="DM70">
            <v>0</v>
          </cell>
          <cell r="DN70">
            <v>10377.465508585199</v>
          </cell>
          <cell r="DO70">
            <v>0</v>
          </cell>
          <cell r="DP70">
            <v>0</v>
          </cell>
          <cell r="DQ70">
            <v>0</v>
          </cell>
          <cell r="DR70">
            <v>0</v>
          </cell>
          <cell r="DS70">
            <v>0</v>
          </cell>
          <cell r="DT70">
            <v>0</v>
          </cell>
          <cell r="DU70">
            <v>0</v>
          </cell>
          <cell r="DV70">
            <v>0</v>
          </cell>
          <cell r="DW70">
            <v>0</v>
          </cell>
          <cell r="DX70">
            <v>0</v>
          </cell>
          <cell r="DY70">
            <v>0</v>
          </cell>
          <cell r="DZ70">
            <v>0</v>
          </cell>
          <cell r="EA70">
            <v>0</v>
          </cell>
          <cell r="EB70">
            <v>0</v>
          </cell>
          <cell r="EC70">
            <v>0</v>
          </cell>
          <cell r="ED70">
            <v>0</v>
          </cell>
          <cell r="EE70">
            <v>0</v>
          </cell>
          <cell r="EF70">
            <v>0</v>
          </cell>
          <cell r="EG70">
            <v>0</v>
          </cell>
          <cell r="EH70">
            <v>0</v>
          </cell>
          <cell r="EI70">
            <v>0</v>
          </cell>
          <cell r="EJ70">
            <v>3642</v>
          </cell>
          <cell r="EK70">
            <v>3701</v>
          </cell>
          <cell r="EL70">
            <v>0</v>
          </cell>
          <cell r="EM70">
            <v>0</v>
          </cell>
          <cell r="EN70">
            <v>3642</v>
          </cell>
          <cell r="EO70">
            <v>0</v>
          </cell>
          <cell r="EP70">
            <v>3642</v>
          </cell>
          <cell r="EQ70">
            <v>0</v>
          </cell>
          <cell r="ER70">
            <v>0</v>
          </cell>
          <cell r="ES70">
            <v>3642</v>
          </cell>
          <cell r="ET70">
            <v>0</v>
          </cell>
          <cell r="EU70">
            <v>0</v>
          </cell>
          <cell r="EV70">
            <v>0</v>
          </cell>
          <cell r="EW70">
            <v>5280</v>
          </cell>
          <cell r="EX70">
            <v>5163.4384744543049</v>
          </cell>
          <cell r="EY70">
            <v>0</v>
          </cell>
          <cell r="EZ70">
            <v>0</v>
          </cell>
          <cell r="FA70">
            <v>5280</v>
          </cell>
          <cell r="FB70">
            <v>0</v>
          </cell>
          <cell r="FC70">
            <v>5280</v>
          </cell>
          <cell r="FD70">
            <v>0</v>
          </cell>
          <cell r="GZ70">
            <v>3642</v>
          </cell>
          <cell r="HA70">
            <v>5280</v>
          </cell>
        </row>
        <row r="71">
          <cell r="B71" t="str">
            <v>LAC16</v>
          </cell>
          <cell r="C71" t="str">
            <v>LINHA 1LAC16</v>
          </cell>
          <cell r="D71">
            <v>0</v>
          </cell>
          <cell r="E71">
            <v>0</v>
          </cell>
          <cell r="F71" t="str">
            <v>VALENTINA I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6</v>
          </cell>
          <cell r="N71">
            <v>0</v>
          </cell>
          <cell r="O71">
            <v>6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480</v>
          </cell>
          <cell r="AK71">
            <v>480</v>
          </cell>
          <cell r="AL71">
            <v>481</v>
          </cell>
          <cell r="AM71">
            <v>1080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1080</v>
          </cell>
          <cell r="AS71">
            <v>479</v>
          </cell>
          <cell r="AT71">
            <v>1</v>
          </cell>
          <cell r="AU71">
            <v>480</v>
          </cell>
          <cell r="AV71">
            <v>2.7958993476234855E-2</v>
          </cell>
          <cell r="AW71">
            <v>1560</v>
          </cell>
          <cell r="AX71">
            <v>1560</v>
          </cell>
          <cell r="AY71">
            <v>1559</v>
          </cell>
          <cell r="AZ71">
            <v>370</v>
          </cell>
          <cell r="BA71">
            <v>1073</v>
          </cell>
          <cell r="BB71">
            <v>1346</v>
          </cell>
          <cell r="BC71">
            <v>1073</v>
          </cell>
          <cell r="BD71">
            <v>976</v>
          </cell>
          <cell r="BE71">
            <v>13</v>
          </cell>
          <cell r="BF71">
            <v>189</v>
          </cell>
          <cell r="BG71">
            <v>861</v>
          </cell>
          <cell r="BH71">
            <v>1050</v>
          </cell>
          <cell r="BI71">
            <v>5.7901815736381979</v>
          </cell>
          <cell r="BJ71">
            <v>5400</v>
          </cell>
          <cell r="BK71">
            <v>5400</v>
          </cell>
          <cell r="BL71">
            <v>5362</v>
          </cell>
          <cell r="BM71">
            <v>7364</v>
          </cell>
          <cell r="BN71">
            <v>4461</v>
          </cell>
          <cell r="BO71">
            <v>3261</v>
          </cell>
          <cell r="BP71">
            <v>4461</v>
          </cell>
          <cell r="BQ71">
            <v>3261</v>
          </cell>
          <cell r="BR71">
            <v>-120</v>
          </cell>
          <cell r="BS71">
            <v>185</v>
          </cell>
          <cell r="BT71">
            <v>3086</v>
          </cell>
          <cell r="BU71">
            <v>3271</v>
          </cell>
          <cell r="BV71">
            <v>9.1672442816120405</v>
          </cell>
          <cell r="BW71">
            <v>8760</v>
          </cell>
          <cell r="BX71">
            <v>8760</v>
          </cell>
          <cell r="BY71">
            <v>9224</v>
          </cell>
          <cell r="BZ71">
            <v>3548</v>
          </cell>
          <cell r="CA71">
            <v>10099</v>
          </cell>
          <cell r="CB71">
            <v>8053</v>
          </cell>
          <cell r="CC71">
            <v>10099</v>
          </cell>
          <cell r="CD71">
            <v>8053</v>
          </cell>
          <cell r="CE71">
            <v>-10</v>
          </cell>
          <cell r="CF71">
            <v>22</v>
          </cell>
          <cell r="CG71">
            <v>4430</v>
          </cell>
          <cell r="CH71">
            <v>4452</v>
          </cell>
          <cell r="CI71">
            <v>23.715203426124194</v>
          </cell>
          <cell r="CJ71">
            <v>4680</v>
          </cell>
          <cell r="CK71">
            <v>4680</v>
          </cell>
          <cell r="CL71">
            <v>4431</v>
          </cell>
          <cell r="CM71">
            <v>649</v>
          </cell>
          <cell r="CN71">
            <v>5604</v>
          </cell>
          <cell r="CO71">
            <v>6477</v>
          </cell>
          <cell r="CP71">
            <v>5604</v>
          </cell>
          <cell r="CQ71">
            <v>6477</v>
          </cell>
          <cell r="CR71">
            <v>-28</v>
          </cell>
          <cell r="CS71">
            <v>9</v>
          </cell>
          <cell r="CT71">
            <v>0</v>
          </cell>
          <cell r="CU71">
            <v>0</v>
          </cell>
          <cell r="CV71">
            <v>12.812610073969706</v>
          </cell>
          <cell r="CW71">
            <v>3720</v>
          </cell>
          <cell r="CX71">
            <v>3720</v>
          </cell>
          <cell r="CY71">
            <v>3724</v>
          </cell>
          <cell r="CZ71">
            <v>0</v>
          </cell>
          <cell r="DA71">
            <v>5678</v>
          </cell>
          <cell r="DB71">
            <v>3844</v>
          </cell>
          <cell r="DC71">
            <v>5678</v>
          </cell>
          <cell r="DD71">
            <v>3844</v>
          </cell>
          <cell r="DE71">
            <v>-120</v>
          </cell>
          <cell r="DF71">
            <v>0</v>
          </cell>
          <cell r="DG71">
            <v>0</v>
          </cell>
          <cell r="DH71">
            <v>0</v>
          </cell>
          <cell r="DI71">
            <v>0</v>
          </cell>
          <cell r="DJ71">
            <v>0</v>
          </cell>
          <cell r="DK71">
            <v>0</v>
          </cell>
          <cell r="DL71">
            <v>0</v>
          </cell>
          <cell r="DM71">
            <v>0</v>
          </cell>
          <cell r="DN71">
            <v>0</v>
          </cell>
          <cell r="DO71">
            <v>0</v>
          </cell>
          <cell r="DP71">
            <v>0</v>
          </cell>
          <cell r="DQ71">
            <v>0</v>
          </cell>
          <cell r="DR71">
            <v>0</v>
          </cell>
          <cell r="DS71">
            <v>0</v>
          </cell>
          <cell r="DT71">
            <v>0</v>
          </cell>
          <cell r="DU71">
            <v>0</v>
          </cell>
          <cell r="DV71">
            <v>0</v>
          </cell>
          <cell r="DW71">
            <v>0</v>
          </cell>
          <cell r="DX71">
            <v>0</v>
          </cell>
          <cell r="DY71">
            <v>0</v>
          </cell>
          <cell r="DZ71">
            <v>0</v>
          </cell>
          <cell r="EA71">
            <v>0</v>
          </cell>
          <cell r="EB71">
            <v>0</v>
          </cell>
          <cell r="EC71">
            <v>0</v>
          </cell>
          <cell r="ED71">
            <v>0</v>
          </cell>
          <cell r="EE71">
            <v>0</v>
          </cell>
          <cell r="EF71">
            <v>0</v>
          </cell>
          <cell r="EG71">
            <v>0</v>
          </cell>
          <cell r="EH71">
            <v>0</v>
          </cell>
          <cell r="EI71">
            <v>0</v>
          </cell>
          <cell r="EJ71">
            <v>0</v>
          </cell>
          <cell r="EK71">
            <v>0</v>
          </cell>
          <cell r="EL71">
            <v>0</v>
          </cell>
          <cell r="EM71">
            <v>0</v>
          </cell>
          <cell r="EN71">
            <v>0</v>
          </cell>
          <cell r="EO71">
            <v>0</v>
          </cell>
          <cell r="EP71">
            <v>0</v>
          </cell>
          <cell r="EQ71">
            <v>0</v>
          </cell>
          <cell r="ER71">
            <v>0</v>
          </cell>
          <cell r="ES71">
            <v>0</v>
          </cell>
          <cell r="ET71">
            <v>0</v>
          </cell>
          <cell r="EU71">
            <v>0</v>
          </cell>
          <cell r="EV71">
            <v>0</v>
          </cell>
          <cell r="EW71">
            <v>0</v>
          </cell>
          <cell r="EX71">
            <v>0</v>
          </cell>
          <cell r="EY71">
            <v>0</v>
          </cell>
          <cell r="EZ71">
            <v>0</v>
          </cell>
          <cell r="FA71">
            <v>0</v>
          </cell>
          <cell r="FB71">
            <v>0</v>
          </cell>
          <cell r="FC71">
            <v>0</v>
          </cell>
          <cell r="FD71">
            <v>0</v>
          </cell>
          <cell r="GZ71">
            <v>0</v>
          </cell>
          <cell r="HA71">
            <v>0</v>
          </cell>
        </row>
        <row r="72">
          <cell r="B72" t="str">
            <v>21161JBA106</v>
          </cell>
          <cell r="C72">
            <v>0</v>
          </cell>
          <cell r="D72">
            <v>0</v>
          </cell>
          <cell r="E72">
            <v>900941454</v>
          </cell>
          <cell r="F72" t="str">
            <v>21161JBA106L1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3</v>
          </cell>
          <cell r="N72">
            <v>0</v>
          </cell>
          <cell r="O72">
            <v>3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360</v>
          </cell>
          <cell r="AK72">
            <v>360</v>
          </cell>
          <cell r="AL72">
            <v>360</v>
          </cell>
          <cell r="AM72">
            <v>350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350</v>
          </cell>
          <cell r="AS72">
            <v>359</v>
          </cell>
          <cell r="AT72">
            <v>1</v>
          </cell>
          <cell r="AU72">
            <v>360</v>
          </cell>
          <cell r="AV72">
            <v>3.9941419251764081E-2</v>
          </cell>
          <cell r="AW72">
            <v>960</v>
          </cell>
          <cell r="AX72">
            <v>960</v>
          </cell>
          <cell r="AY72">
            <v>479</v>
          </cell>
          <cell r="AZ72">
            <v>170</v>
          </cell>
          <cell r="BA72">
            <v>751.09999999999991</v>
          </cell>
          <cell r="BB72">
            <v>479</v>
          </cell>
          <cell r="BC72">
            <v>751.09999999999991</v>
          </cell>
          <cell r="BD72">
            <v>309</v>
          </cell>
          <cell r="BE72">
            <v>10</v>
          </cell>
          <cell r="BF72">
            <v>105</v>
          </cell>
          <cell r="BG72">
            <v>415</v>
          </cell>
          <cell r="BH72">
            <v>520</v>
          </cell>
          <cell r="BI72">
            <v>4.1184447702811866</v>
          </cell>
          <cell r="BJ72">
            <v>3720</v>
          </cell>
          <cell r="BK72">
            <v>3720</v>
          </cell>
          <cell r="BL72">
            <v>3685</v>
          </cell>
          <cell r="BM72">
            <v>211</v>
          </cell>
          <cell r="BN72">
            <v>3022.9857857605739</v>
          </cell>
          <cell r="BO72">
            <v>1705</v>
          </cell>
          <cell r="BP72">
            <v>3022.9857857605739</v>
          </cell>
          <cell r="BQ72">
            <v>1705</v>
          </cell>
          <cell r="BR72">
            <v>-20</v>
          </cell>
          <cell r="BS72">
            <v>112</v>
          </cell>
          <cell r="BT72">
            <v>2408</v>
          </cell>
          <cell r="BU72">
            <v>2520</v>
          </cell>
          <cell r="BV72">
            <v>11.30921799445226</v>
          </cell>
          <cell r="BW72">
            <v>5520</v>
          </cell>
          <cell r="BX72">
            <v>5520</v>
          </cell>
          <cell r="BY72">
            <v>4988</v>
          </cell>
          <cell r="BZ72">
            <v>285</v>
          </cell>
          <cell r="CA72">
            <v>6387.7095689054149</v>
          </cell>
          <cell r="CB72">
            <v>4259</v>
          </cell>
          <cell r="CC72">
            <v>6387.7095689054149</v>
          </cell>
          <cell r="CD72">
            <v>4259</v>
          </cell>
          <cell r="CE72">
            <v>-7</v>
          </cell>
          <cell r="CF72">
            <v>11</v>
          </cell>
          <cell r="CG72">
            <v>3245</v>
          </cell>
          <cell r="CH72">
            <v>3256</v>
          </cell>
          <cell r="CI72">
            <v>56.913960493839255</v>
          </cell>
          <cell r="CJ72">
            <v>840</v>
          </cell>
          <cell r="CK72">
            <v>840</v>
          </cell>
          <cell r="CL72">
            <v>594</v>
          </cell>
          <cell r="CM72">
            <v>285</v>
          </cell>
          <cell r="CN72">
            <v>2405.5087155963306</v>
          </cell>
          <cell r="CO72">
            <v>3163</v>
          </cell>
          <cell r="CP72">
            <v>2405.5087155963306</v>
          </cell>
          <cell r="CQ72">
            <v>3163</v>
          </cell>
          <cell r="CR72">
            <v>-97</v>
          </cell>
          <cell r="CS72">
            <v>8</v>
          </cell>
          <cell r="CT72">
            <v>0</v>
          </cell>
          <cell r="CU72">
            <v>0</v>
          </cell>
          <cell r="CV72">
            <v>8.0288271197091685</v>
          </cell>
          <cell r="CW72">
            <v>2280</v>
          </cell>
          <cell r="CX72">
            <v>2280</v>
          </cell>
          <cell r="CY72">
            <v>2284</v>
          </cell>
          <cell r="CZ72">
            <v>0</v>
          </cell>
          <cell r="DA72">
            <v>2899.5517842017352</v>
          </cell>
          <cell r="DB72">
            <v>1822</v>
          </cell>
          <cell r="DC72">
            <v>2899.5517842017352</v>
          </cell>
          <cell r="DD72">
            <v>1822</v>
          </cell>
          <cell r="DE72">
            <v>462</v>
          </cell>
          <cell r="DF72">
            <v>0</v>
          </cell>
          <cell r="DG72">
            <v>0</v>
          </cell>
          <cell r="DH72">
            <v>0</v>
          </cell>
          <cell r="DI72">
            <v>0</v>
          </cell>
          <cell r="DJ72">
            <v>0</v>
          </cell>
          <cell r="DK72">
            <v>0</v>
          </cell>
          <cell r="DL72">
            <v>0</v>
          </cell>
          <cell r="DM72">
            <v>0</v>
          </cell>
          <cell r="DN72">
            <v>0</v>
          </cell>
          <cell r="DO72">
            <v>0</v>
          </cell>
          <cell r="DP72">
            <v>0</v>
          </cell>
          <cell r="DQ72">
            <v>0</v>
          </cell>
          <cell r="DR72">
            <v>0</v>
          </cell>
          <cell r="DS72">
            <v>0</v>
          </cell>
          <cell r="DT72">
            <v>0</v>
          </cell>
          <cell r="DU72">
            <v>0</v>
          </cell>
          <cell r="DV72">
            <v>0</v>
          </cell>
          <cell r="DW72">
            <v>0</v>
          </cell>
          <cell r="DX72">
            <v>0</v>
          </cell>
          <cell r="DY72">
            <v>0</v>
          </cell>
          <cell r="DZ72">
            <v>0</v>
          </cell>
          <cell r="EA72">
            <v>0</v>
          </cell>
          <cell r="EB72">
            <v>0</v>
          </cell>
          <cell r="EC72">
            <v>0</v>
          </cell>
          <cell r="ED72">
            <v>0</v>
          </cell>
          <cell r="EE72">
            <v>0</v>
          </cell>
          <cell r="EF72">
            <v>0</v>
          </cell>
          <cell r="EG72">
            <v>0</v>
          </cell>
          <cell r="EH72">
            <v>0</v>
          </cell>
          <cell r="EI72">
            <v>0</v>
          </cell>
          <cell r="EJ72">
            <v>0</v>
          </cell>
          <cell r="EK72">
            <v>0</v>
          </cell>
          <cell r="EL72">
            <v>0</v>
          </cell>
          <cell r="EM72">
            <v>0</v>
          </cell>
          <cell r="EN72">
            <v>0</v>
          </cell>
          <cell r="EO72">
            <v>0</v>
          </cell>
          <cell r="EP72">
            <v>0</v>
          </cell>
          <cell r="EQ72">
            <v>0</v>
          </cell>
          <cell r="ER72">
            <v>0</v>
          </cell>
          <cell r="ES72">
            <v>0</v>
          </cell>
          <cell r="ET72">
            <v>0</v>
          </cell>
          <cell r="EU72">
            <v>0</v>
          </cell>
          <cell r="EV72">
            <v>0</v>
          </cell>
          <cell r="EW72">
            <v>0</v>
          </cell>
          <cell r="EX72">
            <v>0</v>
          </cell>
          <cell r="EY72">
            <v>0</v>
          </cell>
          <cell r="EZ72">
            <v>0</v>
          </cell>
          <cell r="FA72">
            <v>0</v>
          </cell>
          <cell r="FB72">
            <v>0</v>
          </cell>
          <cell r="FC72">
            <v>0</v>
          </cell>
          <cell r="FD72">
            <v>0</v>
          </cell>
          <cell r="GZ72">
            <v>0</v>
          </cell>
          <cell r="HA72">
            <v>0</v>
          </cell>
        </row>
        <row r="73">
          <cell r="B73" t="str">
            <v>21161JBA206</v>
          </cell>
          <cell r="C73">
            <v>0</v>
          </cell>
          <cell r="D73">
            <v>0</v>
          </cell>
          <cell r="E73">
            <v>900941455</v>
          </cell>
          <cell r="F73" t="str">
            <v>21161JBA206L1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3</v>
          </cell>
          <cell r="N73">
            <v>0</v>
          </cell>
          <cell r="O73">
            <v>3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120</v>
          </cell>
          <cell r="AK73">
            <v>120</v>
          </cell>
          <cell r="AL73">
            <v>121</v>
          </cell>
          <cell r="AM73">
            <v>730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730</v>
          </cell>
          <cell r="AS73">
            <v>120</v>
          </cell>
          <cell r="AT73">
            <v>0</v>
          </cell>
          <cell r="AU73">
            <v>120</v>
          </cell>
          <cell r="AV73">
            <v>0</v>
          </cell>
          <cell r="AW73">
            <v>600</v>
          </cell>
          <cell r="AX73">
            <v>600</v>
          </cell>
          <cell r="AY73">
            <v>1080</v>
          </cell>
          <cell r="AZ73">
            <v>200</v>
          </cell>
          <cell r="BA73">
            <v>321.90000000000003</v>
          </cell>
          <cell r="BB73">
            <v>867</v>
          </cell>
          <cell r="BC73">
            <v>321.90000000000003</v>
          </cell>
          <cell r="BD73">
            <v>667</v>
          </cell>
          <cell r="BE73">
            <v>3</v>
          </cell>
          <cell r="BF73">
            <v>84</v>
          </cell>
          <cell r="BG73">
            <v>446</v>
          </cell>
          <cell r="BH73">
            <v>530</v>
          </cell>
          <cell r="BI73">
            <v>9.3044977354947473</v>
          </cell>
          <cell r="BJ73">
            <v>1680</v>
          </cell>
          <cell r="BK73">
            <v>1680</v>
          </cell>
          <cell r="BL73">
            <v>1677</v>
          </cell>
          <cell r="BM73">
            <v>7153</v>
          </cell>
          <cell r="BN73">
            <v>1438.0142142394263</v>
          </cell>
          <cell r="BO73">
            <v>1556</v>
          </cell>
          <cell r="BP73">
            <v>1438.0142142394263</v>
          </cell>
          <cell r="BQ73">
            <v>1556</v>
          </cell>
          <cell r="BR73">
            <v>-100</v>
          </cell>
          <cell r="BS73">
            <v>73</v>
          </cell>
          <cell r="BT73">
            <v>678</v>
          </cell>
          <cell r="BU73">
            <v>751</v>
          </cell>
          <cell r="BV73">
            <v>5.4805735033787277</v>
          </cell>
          <cell r="BW73">
            <v>3240</v>
          </cell>
          <cell r="BX73">
            <v>3240</v>
          </cell>
          <cell r="BY73">
            <v>4236</v>
          </cell>
          <cell r="BZ73">
            <v>3263</v>
          </cell>
          <cell r="CA73">
            <v>3711.2904310945851</v>
          </cell>
          <cell r="CB73">
            <v>3794</v>
          </cell>
          <cell r="CC73">
            <v>3711.2904310945851</v>
          </cell>
          <cell r="CD73">
            <v>3794</v>
          </cell>
          <cell r="CE73">
            <v>-3</v>
          </cell>
          <cell r="CF73">
            <v>11</v>
          </cell>
          <cell r="CG73">
            <v>1185</v>
          </cell>
          <cell r="CH73">
            <v>1196</v>
          </cell>
          <cell r="CI73">
            <v>11.114615247928676</v>
          </cell>
          <cell r="CJ73">
            <v>3840</v>
          </cell>
          <cell r="CK73">
            <v>3840</v>
          </cell>
          <cell r="CL73">
            <v>3837</v>
          </cell>
          <cell r="CM73">
            <v>364</v>
          </cell>
          <cell r="CN73">
            <v>3198.4912844036699</v>
          </cell>
          <cell r="CO73">
            <v>3314</v>
          </cell>
          <cell r="CP73">
            <v>3198.4912844036699</v>
          </cell>
          <cell r="CQ73">
            <v>3314</v>
          </cell>
          <cell r="CR73">
            <v>69</v>
          </cell>
          <cell r="CS73">
            <v>1</v>
          </cell>
          <cell r="CT73">
            <v>0</v>
          </cell>
          <cell r="CU73">
            <v>0</v>
          </cell>
          <cell r="CV73">
            <v>17.804902649872481</v>
          </cell>
          <cell r="CW73">
            <v>1440</v>
          </cell>
          <cell r="CX73">
            <v>1440</v>
          </cell>
          <cell r="CY73">
            <v>1440</v>
          </cell>
          <cell r="CZ73">
            <v>0</v>
          </cell>
          <cell r="DA73">
            <v>2778.4482157982652</v>
          </cell>
          <cell r="DB73">
            <v>2022</v>
          </cell>
          <cell r="DC73">
            <v>2778.4482157982652</v>
          </cell>
          <cell r="DD73">
            <v>2022</v>
          </cell>
          <cell r="DE73">
            <v>-582</v>
          </cell>
          <cell r="DF73">
            <v>0</v>
          </cell>
          <cell r="DG73">
            <v>0</v>
          </cell>
          <cell r="DH73">
            <v>0</v>
          </cell>
          <cell r="DI73">
            <v>0</v>
          </cell>
          <cell r="DJ73">
            <v>0</v>
          </cell>
          <cell r="DK73">
            <v>0</v>
          </cell>
          <cell r="DL73">
            <v>0</v>
          </cell>
          <cell r="DM73">
            <v>0</v>
          </cell>
          <cell r="DN73">
            <v>0</v>
          </cell>
          <cell r="DO73">
            <v>0</v>
          </cell>
          <cell r="DP73">
            <v>0</v>
          </cell>
          <cell r="DQ73">
            <v>0</v>
          </cell>
          <cell r="DR73">
            <v>0</v>
          </cell>
          <cell r="DS73">
            <v>0</v>
          </cell>
          <cell r="DT73">
            <v>0</v>
          </cell>
          <cell r="DU73">
            <v>0</v>
          </cell>
          <cell r="DV73">
            <v>0</v>
          </cell>
          <cell r="DW73">
            <v>0</v>
          </cell>
          <cell r="DX73">
            <v>0</v>
          </cell>
          <cell r="DY73">
            <v>0</v>
          </cell>
          <cell r="DZ73">
            <v>0</v>
          </cell>
          <cell r="EA73">
            <v>0</v>
          </cell>
          <cell r="EB73">
            <v>0</v>
          </cell>
          <cell r="EC73">
            <v>0</v>
          </cell>
          <cell r="ED73">
            <v>0</v>
          </cell>
          <cell r="EE73">
            <v>0</v>
          </cell>
          <cell r="EF73">
            <v>0</v>
          </cell>
          <cell r="EG73">
            <v>0</v>
          </cell>
          <cell r="EH73">
            <v>0</v>
          </cell>
          <cell r="EI73">
            <v>0</v>
          </cell>
          <cell r="EJ73">
            <v>0</v>
          </cell>
          <cell r="EK73">
            <v>0</v>
          </cell>
          <cell r="EL73">
            <v>0</v>
          </cell>
          <cell r="EM73">
            <v>0</v>
          </cell>
          <cell r="EN73">
            <v>0</v>
          </cell>
          <cell r="EO73">
            <v>0</v>
          </cell>
          <cell r="EP73">
            <v>0</v>
          </cell>
          <cell r="EQ73">
            <v>0</v>
          </cell>
          <cell r="ER73">
            <v>0</v>
          </cell>
          <cell r="ES73">
            <v>0</v>
          </cell>
          <cell r="ET73">
            <v>0</v>
          </cell>
          <cell r="EU73">
            <v>0</v>
          </cell>
          <cell r="EV73">
            <v>0</v>
          </cell>
          <cell r="EW73">
            <v>0</v>
          </cell>
          <cell r="EX73">
            <v>0</v>
          </cell>
          <cell r="EY73">
            <v>0</v>
          </cell>
          <cell r="EZ73">
            <v>0</v>
          </cell>
          <cell r="FA73">
            <v>0</v>
          </cell>
          <cell r="FB73">
            <v>0</v>
          </cell>
          <cell r="FC73">
            <v>0</v>
          </cell>
          <cell r="FD73">
            <v>0</v>
          </cell>
          <cell r="GZ73">
            <v>0</v>
          </cell>
          <cell r="HA73">
            <v>0</v>
          </cell>
        </row>
        <row r="74">
          <cell r="B74" t="str">
            <v>LT10B</v>
          </cell>
          <cell r="C74" t="str">
            <v>LINHA 1LT10B</v>
          </cell>
          <cell r="D74">
            <v>17.986331327276172</v>
          </cell>
          <cell r="E74">
            <v>0</v>
          </cell>
          <cell r="F74" t="str">
            <v>PROD DA L2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>
            <v>0</v>
          </cell>
          <cell r="BQ74">
            <v>0</v>
          </cell>
          <cell r="BR74">
            <v>0</v>
          </cell>
          <cell r="BS74">
            <v>0</v>
          </cell>
          <cell r="BT74">
            <v>0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BZ74">
            <v>0</v>
          </cell>
          <cell r="CA74">
            <v>0</v>
          </cell>
          <cell r="CB74">
            <v>0</v>
          </cell>
          <cell r="CC74">
            <v>0</v>
          </cell>
          <cell r="CD74">
            <v>0</v>
          </cell>
          <cell r="CE74">
            <v>0</v>
          </cell>
          <cell r="CF74">
            <v>0</v>
          </cell>
          <cell r="CG74">
            <v>0</v>
          </cell>
          <cell r="CH74">
            <v>0</v>
          </cell>
          <cell r="CI74">
            <v>0</v>
          </cell>
          <cell r="CJ74">
            <v>0</v>
          </cell>
          <cell r="CK74">
            <v>0</v>
          </cell>
          <cell r="CL74">
            <v>0</v>
          </cell>
          <cell r="CM74">
            <v>0</v>
          </cell>
          <cell r="CN74">
            <v>0</v>
          </cell>
          <cell r="CO74">
            <v>0</v>
          </cell>
          <cell r="CP74">
            <v>0</v>
          </cell>
          <cell r="CQ74">
            <v>0</v>
          </cell>
          <cell r="CR74">
            <v>0</v>
          </cell>
          <cell r="CS74">
            <v>0</v>
          </cell>
          <cell r="CT74">
            <v>0</v>
          </cell>
          <cell r="CU74">
            <v>0</v>
          </cell>
          <cell r="CV74">
            <v>0</v>
          </cell>
          <cell r="CW74">
            <v>0</v>
          </cell>
          <cell r="CX74">
            <v>0</v>
          </cell>
          <cell r="CY74">
            <v>0</v>
          </cell>
          <cell r="CZ74">
            <v>0</v>
          </cell>
          <cell r="DA74">
            <v>0</v>
          </cell>
          <cell r="DB74">
            <v>0</v>
          </cell>
          <cell r="DC74">
            <v>0</v>
          </cell>
          <cell r="DD74">
            <v>0</v>
          </cell>
          <cell r="DE74">
            <v>0</v>
          </cell>
          <cell r="DF74">
            <v>0</v>
          </cell>
          <cell r="DG74">
            <v>0</v>
          </cell>
          <cell r="DH74">
            <v>0</v>
          </cell>
          <cell r="DI74">
            <v>0</v>
          </cell>
          <cell r="DJ74">
            <v>0</v>
          </cell>
          <cell r="DK74">
            <v>0</v>
          </cell>
          <cell r="DL74">
            <v>0</v>
          </cell>
          <cell r="DM74">
            <v>0</v>
          </cell>
          <cell r="DN74">
            <v>0</v>
          </cell>
          <cell r="DO74">
            <v>0</v>
          </cell>
          <cell r="DP74">
            <v>0</v>
          </cell>
          <cell r="DQ74">
            <v>0</v>
          </cell>
          <cell r="DR74">
            <v>0</v>
          </cell>
          <cell r="DS74">
            <v>0</v>
          </cell>
          <cell r="DT74">
            <v>0</v>
          </cell>
          <cell r="DU74">
            <v>0</v>
          </cell>
          <cell r="DV74">
            <v>0</v>
          </cell>
          <cell r="DW74">
            <v>0</v>
          </cell>
          <cell r="DX74">
            <v>0</v>
          </cell>
          <cell r="DY74">
            <v>0</v>
          </cell>
          <cell r="DZ74">
            <v>0</v>
          </cell>
          <cell r="EA74">
            <v>0</v>
          </cell>
          <cell r="EB74">
            <v>0</v>
          </cell>
          <cell r="EC74">
            <v>0</v>
          </cell>
          <cell r="ED74">
            <v>0</v>
          </cell>
          <cell r="EE74">
            <v>0</v>
          </cell>
          <cell r="EF74">
            <v>0</v>
          </cell>
          <cell r="EG74">
            <v>0</v>
          </cell>
          <cell r="EH74">
            <v>0</v>
          </cell>
          <cell r="EI74">
            <v>0</v>
          </cell>
          <cell r="EJ74">
            <v>0</v>
          </cell>
          <cell r="EK74">
            <v>0</v>
          </cell>
          <cell r="EL74">
            <v>0</v>
          </cell>
          <cell r="EM74">
            <v>0</v>
          </cell>
          <cell r="EN74">
            <v>0</v>
          </cell>
          <cell r="EO74">
            <v>0</v>
          </cell>
          <cell r="EP74">
            <v>0</v>
          </cell>
          <cell r="EQ74">
            <v>0</v>
          </cell>
          <cell r="ER74">
            <v>0</v>
          </cell>
          <cell r="ES74">
            <v>0</v>
          </cell>
          <cell r="ET74">
            <v>0</v>
          </cell>
          <cell r="EU74">
            <v>0</v>
          </cell>
          <cell r="EV74">
            <v>0</v>
          </cell>
          <cell r="EW74">
            <v>0</v>
          </cell>
          <cell r="EX74">
            <v>0</v>
          </cell>
          <cell r="EY74">
            <v>0</v>
          </cell>
          <cell r="EZ74">
            <v>0</v>
          </cell>
          <cell r="FA74">
            <v>0</v>
          </cell>
          <cell r="FB74">
            <v>0</v>
          </cell>
          <cell r="FC74">
            <v>0</v>
          </cell>
          <cell r="FD74">
            <v>0</v>
          </cell>
          <cell r="GZ74">
            <v>0</v>
          </cell>
          <cell r="HA74">
            <v>0</v>
          </cell>
        </row>
        <row r="75">
          <cell r="B75" t="str">
            <v>21101GBC106</v>
          </cell>
          <cell r="C75">
            <v>0</v>
          </cell>
          <cell r="D75">
            <v>17.986331327276172</v>
          </cell>
          <cell r="E75">
            <v>914013119</v>
          </cell>
          <cell r="F75" t="str">
            <v>21101GBC106L1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>
            <v>0</v>
          </cell>
          <cell r="BQ75">
            <v>0</v>
          </cell>
          <cell r="BR75">
            <v>0</v>
          </cell>
          <cell r="BS75">
            <v>0</v>
          </cell>
          <cell r="BT75">
            <v>0</v>
          </cell>
          <cell r="BU75">
            <v>0</v>
          </cell>
          <cell r="BV75">
            <v>0</v>
          </cell>
          <cell r="BW75">
            <v>0</v>
          </cell>
          <cell r="BX75">
            <v>0</v>
          </cell>
          <cell r="BY75">
            <v>0</v>
          </cell>
          <cell r="BZ75">
            <v>0</v>
          </cell>
          <cell r="CA75">
            <v>0</v>
          </cell>
          <cell r="CB75">
            <v>0</v>
          </cell>
          <cell r="CC75">
            <v>0</v>
          </cell>
          <cell r="CD75">
            <v>0</v>
          </cell>
          <cell r="CE75">
            <v>0</v>
          </cell>
          <cell r="CF75">
            <v>0</v>
          </cell>
          <cell r="CG75">
            <v>0</v>
          </cell>
          <cell r="CH75">
            <v>0</v>
          </cell>
          <cell r="CI75">
            <v>0</v>
          </cell>
          <cell r="CJ75">
            <v>0</v>
          </cell>
          <cell r="CK75">
            <v>0</v>
          </cell>
          <cell r="CL75">
            <v>0</v>
          </cell>
          <cell r="CM75">
            <v>0</v>
          </cell>
          <cell r="CN75">
            <v>0</v>
          </cell>
          <cell r="CO75">
            <v>0</v>
          </cell>
          <cell r="CP75">
            <v>0</v>
          </cell>
          <cell r="CQ75">
            <v>0</v>
          </cell>
          <cell r="CR75">
            <v>0</v>
          </cell>
          <cell r="CS75">
            <v>0</v>
          </cell>
          <cell r="CT75">
            <v>0</v>
          </cell>
          <cell r="CU75">
            <v>0</v>
          </cell>
          <cell r="CV75">
            <v>0</v>
          </cell>
          <cell r="CW75">
            <v>0</v>
          </cell>
          <cell r="CX75">
            <v>0</v>
          </cell>
          <cell r="CY75">
            <v>0</v>
          </cell>
          <cell r="CZ75">
            <v>0</v>
          </cell>
          <cell r="DA75">
            <v>0</v>
          </cell>
          <cell r="DB75">
            <v>0</v>
          </cell>
          <cell r="DC75">
            <v>0</v>
          </cell>
          <cell r="DD75">
            <v>0</v>
          </cell>
          <cell r="DE75">
            <v>0</v>
          </cell>
          <cell r="DF75">
            <v>0</v>
          </cell>
          <cell r="DG75">
            <v>0</v>
          </cell>
          <cell r="DH75">
            <v>0</v>
          </cell>
          <cell r="DI75">
            <v>0</v>
          </cell>
          <cell r="DJ75">
            <v>0</v>
          </cell>
          <cell r="DK75">
            <v>0</v>
          </cell>
          <cell r="DL75">
            <v>0</v>
          </cell>
          <cell r="DM75">
            <v>0</v>
          </cell>
          <cell r="DN75">
            <v>0</v>
          </cell>
          <cell r="DO75">
            <v>0</v>
          </cell>
          <cell r="DP75">
            <v>0</v>
          </cell>
          <cell r="DQ75">
            <v>0</v>
          </cell>
          <cell r="DR75">
            <v>0</v>
          </cell>
          <cell r="DS75">
            <v>0</v>
          </cell>
          <cell r="DT75">
            <v>0</v>
          </cell>
          <cell r="DU75">
            <v>0</v>
          </cell>
          <cell r="DV75">
            <v>0</v>
          </cell>
          <cell r="DW75">
            <v>0</v>
          </cell>
          <cell r="DX75">
            <v>0</v>
          </cell>
          <cell r="DY75">
            <v>0</v>
          </cell>
          <cell r="DZ75">
            <v>0</v>
          </cell>
          <cell r="EA75">
            <v>0</v>
          </cell>
          <cell r="EB75">
            <v>0</v>
          </cell>
          <cell r="EC75">
            <v>0</v>
          </cell>
          <cell r="ED75">
            <v>0</v>
          </cell>
          <cell r="EE75">
            <v>0</v>
          </cell>
          <cell r="EF75">
            <v>0</v>
          </cell>
          <cell r="EG75">
            <v>0</v>
          </cell>
          <cell r="EH75">
            <v>0</v>
          </cell>
          <cell r="EI75">
            <v>0</v>
          </cell>
          <cell r="EJ75">
            <v>0</v>
          </cell>
          <cell r="EK75">
            <v>0</v>
          </cell>
          <cell r="EL75">
            <v>0</v>
          </cell>
          <cell r="EM75">
            <v>0</v>
          </cell>
          <cell r="EN75">
            <v>0</v>
          </cell>
          <cell r="EO75">
            <v>0</v>
          </cell>
          <cell r="EP75">
            <v>0</v>
          </cell>
          <cell r="EQ75">
            <v>0</v>
          </cell>
          <cell r="ER75">
            <v>0</v>
          </cell>
          <cell r="ES75">
            <v>0</v>
          </cell>
          <cell r="ET75">
            <v>0</v>
          </cell>
          <cell r="EU75">
            <v>0</v>
          </cell>
          <cell r="EV75">
            <v>0</v>
          </cell>
          <cell r="EW75">
            <v>0</v>
          </cell>
          <cell r="EX75">
            <v>0</v>
          </cell>
          <cell r="EY75">
            <v>0</v>
          </cell>
          <cell r="EZ75">
            <v>0</v>
          </cell>
          <cell r="FA75">
            <v>0</v>
          </cell>
          <cell r="FB75">
            <v>0</v>
          </cell>
          <cell r="FC75">
            <v>0</v>
          </cell>
          <cell r="FD75">
            <v>0</v>
          </cell>
          <cell r="GZ75">
            <v>0</v>
          </cell>
          <cell r="HA75">
            <v>0</v>
          </cell>
        </row>
        <row r="76">
          <cell r="B76" t="str">
            <v>21101GBC206</v>
          </cell>
          <cell r="C76">
            <v>0</v>
          </cell>
          <cell r="D76">
            <v>17.986331327276172</v>
          </cell>
          <cell r="E76">
            <v>914013120</v>
          </cell>
          <cell r="F76" t="str">
            <v>21101GBC206L1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>
            <v>0</v>
          </cell>
          <cell r="BQ76">
            <v>0</v>
          </cell>
          <cell r="BR76">
            <v>0</v>
          </cell>
          <cell r="BS76">
            <v>0</v>
          </cell>
          <cell r="BT76">
            <v>0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BZ76">
            <v>0</v>
          </cell>
          <cell r="CA76">
            <v>0</v>
          </cell>
          <cell r="CB76">
            <v>0</v>
          </cell>
          <cell r="CC76">
            <v>0</v>
          </cell>
          <cell r="CD76">
            <v>0</v>
          </cell>
          <cell r="CE76">
            <v>0</v>
          </cell>
          <cell r="CF76">
            <v>0</v>
          </cell>
          <cell r="CG76">
            <v>0</v>
          </cell>
          <cell r="CH76">
            <v>0</v>
          </cell>
          <cell r="CI76">
            <v>0</v>
          </cell>
          <cell r="CJ76">
            <v>0</v>
          </cell>
          <cell r="CK76">
            <v>0</v>
          </cell>
          <cell r="CL76">
            <v>0</v>
          </cell>
          <cell r="CM76">
            <v>0</v>
          </cell>
          <cell r="CN76">
            <v>0</v>
          </cell>
          <cell r="CO76">
            <v>0</v>
          </cell>
          <cell r="CP76">
            <v>0</v>
          </cell>
          <cell r="CQ76">
            <v>0</v>
          </cell>
          <cell r="CR76">
            <v>0</v>
          </cell>
          <cell r="CS76">
            <v>0</v>
          </cell>
          <cell r="CT76">
            <v>0</v>
          </cell>
          <cell r="CU76">
            <v>0</v>
          </cell>
          <cell r="CV76">
            <v>0</v>
          </cell>
          <cell r="CW76">
            <v>0</v>
          </cell>
          <cell r="CX76">
            <v>0</v>
          </cell>
          <cell r="CY76">
            <v>0</v>
          </cell>
          <cell r="CZ76">
            <v>0</v>
          </cell>
          <cell r="DA76">
            <v>0</v>
          </cell>
          <cell r="DB76">
            <v>0</v>
          </cell>
          <cell r="DC76">
            <v>0</v>
          </cell>
          <cell r="DD76">
            <v>0</v>
          </cell>
          <cell r="DE76">
            <v>0</v>
          </cell>
          <cell r="DF76">
            <v>0</v>
          </cell>
          <cell r="DG76">
            <v>0</v>
          </cell>
          <cell r="DH76">
            <v>0</v>
          </cell>
          <cell r="DI76">
            <v>0</v>
          </cell>
          <cell r="DJ76">
            <v>0</v>
          </cell>
          <cell r="DK76">
            <v>0</v>
          </cell>
          <cell r="DL76">
            <v>0</v>
          </cell>
          <cell r="DM76">
            <v>0</v>
          </cell>
          <cell r="DN76">
            <v>0</v>
          </cell>
          <cell r="DO76">
            <v>0</v>
          </cell>
          <cell r="DP76">
            <v>0</v>
          </cell>
          <cell r="DQ76">
            <v>0</v>
          </cell>
          <cell r="DR76">
            <v>0</v>
          </cell>
          <cell r="DS76">
            <v>0</v>
          </cell>
          <cell r="DT76">
            <v>0</v>
          </cell>
          <cell r="DU76">
            <v>0</v>
          </cell>
          <cell r="DV76">
            <v>0</v>
          </cell>
          <cell r="DW76">
            <v>0</v>
          </cell>
          <cell r="DX76">
            <v>0</v>
          </cell>
          <cell r="DY76">
            <v>0</v>
          </cell>
          <cell r="DZ76">
            <v>0</v>
          </cell>
          <cell r="EA76">
            <v>0</v>
          </cell>
          <cell r="EB76">
            <v>0</v>
          </cell>
          <cell r="EC76">
            <v>0</v>
          </cell>
          <cell r="ED76">
            <v>0</v>
          </cell>
          <cell r="EE76">
            <v>0</v>
          </cell>
          <cell r="EF76">
            <v>0</v>
          </cell>
          <cell r="EG76">
            <v>0</v>
          </cell>
          <cell r="EH76">
            <v>0</v>
          </cell>
          <cell r="EI76">
            <v>0</v>
          </cell>
          <cell r="EJ76">
            <v>0</v>
          </cell>
          <cell r="EK76">
            <v>0</v>
          </cell>
          <cell r="EL76">
            <v>0</v>
          </cell>
          <cell r="EM76">
            <v>0</v>
          </cell>
          <cell r="EN76">
            <v>0</v>
          </cell>
          <cell r="EO76">
            <v>0</v>
          </cell>
          <cell r="EP76">
            <v>0</v>
          </cell>
          <cell r="EQ76">
            <v>0</v>
          </cell>
          <cell r="ER76">
            <v>0</v>
          </cell>
          <cell r="ES76">
            <v>0</v>
          </cell>
          <cell r="ET76">
            <v>0</v>
          </cell>
          <cell r="EU76">
            <v>0</v>
          </cell>
          <cell r="EV76">
            <v>0</v>
          </cell>
          <cell r="EW76">
            <v>0</v>
          </cell>
          <cell r="EX76">
            <v>0</v>
          </cell>
          <cell r="EY76">
            <v>0</v>
          </cell>
          <cell r="EZ76">
            <v>0</v>
          </cell>
          <cell r="FA76">
            <v>0</v>
          </cell>
          <cell r="FB76">
            <v>0</v>
          </cell>
          <cell r="FC76">
            <v>0</v>
          </cell>
          <cell r="FD76">
            <v>0</v>
          </cell>
          <cell r="GZ76">
            <v>0</v>
          </cell>
          <cell r="HA76">
            <v>0</v>
          </cell>
        </row>
        <row r="77">
          <cell r="B77" t="str">
            <v>LTD11</v>
          </cell>
          <cell r="C77" t="str">
            <v>LINHA 1LTD11</v>
          </cell>
          <cell r="D77">
            <v>15.047824434348952</v>
          </cell>
          <cell r="E77">
            <v>0</v>
          </cell>
          <cell r="F77" t="str">
            <v>PROD DA L2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>
            <v>0</v>
          </cell>
          <cell r="BQ77">
            <v>0</v>
          </cell>
          <cell r="BR77">
            <v>0</v>
          </cell>
          <cell r="BS77">
            <v>0</v>
          </cell>
          <cell r="BT77">
            <v>0</v>
          </cell>
          <cell r="BU77">
            <v>0</v>
          </cell>
          <cell r="BV77">
            <v>0</v>
          </cell>
          <cell r="BW77">
            <v>0</v>
          </cell>
          <cell r="BX77">
            <v>0</v>
          </cell>
          <cell r="BY77">
            <v>0</v>
          </cell>
          <cell r="BZ77">
            <v>0</v>
          </cell>
          <cell r="CA77">
            <v>0</v>
          </cell>
          <cell r="CB77">
            <v>0</v>
          </cell>
          <cell r="CC77">
            <v>0</v>
          </cell>
          <cell r="CD77">
            <v>0</v>
          </cell>
          <cell r="CE77">
            <v>0</v>
          </cell>
          <cell r="CF77">
            <v>0</v>
          </cell>
          <cell r="CG77">
            <v>0</v>
          </cell>
          <cell r="CH77">
            <v>0</v>
          </cell>
          <cell r="CI77">
            <v>0</v>
          </cell>
          <cell r="CJ77">
            <v>0</v>
          </cell>
          <cell r="CK77">
            <v>0</v>
          </cell>
          <cell r="CL77">
            <v>0</v>
          </cell>
          <cell r="CM77">
            <v>0</v>
          </cell>
          <cell r="CN77">
            <v>0</v>
          </cell>
          <cell r="CO77">
            <v>0</v>
          </cell>
          <cell r="CP77">
            <v>0</v>
          </cell>
          <cell r="CQ77">
            <v>0</v>
          </cell>
          <cell r="CR77">
            <v>0</v>
          </cell>
          <cell r="CS77">
            <v>0</v>
          </cell>
          <cell r="CT77">
            <v>0</v>
          </cell>
          <cell r="CU77">
            <v>0</v>
          </cell>
          <cell r="CV77">
            <v>0</v>
          </cell>
          <cell r="CW77">
            <v>0</v>
          </cell>
          <cell r="CX77">
            <v>0</v>
          </cell>
          <cell r="CY77">
            <v>0</v>
          </cell>
          <cell r="CZ77">
            <v>0</v>
          </cell>
          <cell r="DA77">
            <v>0</v>
          </cell>
          <cell r="DB77">
            <v>0</v>
          </cell>
          <cell r="DC77">
            <v>0</v>
          </cell>
          <cell r="DD77">
            <v>0</v>
          </cell>
          <cell r="DE77">
            <v>0</v>
          </cell>
          <cell r="DF77">
            <v>0</v>
          </cell>
          <cell r="DG77">
            <v>0</v>
          </cell>
          <cell r="DH77">
            <v>0</v>
          </cell>
          <cell r="DI77">
            <v>0</v>
          </cell>
          <cell r="DJ77">
            <v>0</v>
          </cell>
          <cell r="DK77">
            <v>0</v>
          </cell>
          <cell r="DL77">
            <v>0</v>
          </cell>
          <cell r="DM77">
            <v>0</v>
          </cell>
          <cell r="DN77">
            <v>0</v>
          </cell>
          <cell r="DO77">
            <v>0</v>
          </cell>
          <cell r="DP77">
            <v>0</v>
          </cell>
          <cell r="DQ77">
            <v>0</v>
          </cell>
          <cell r="DR77">
            <v>0</v>
          </cell>
          <cell r="DS77">
            <v>0</v>
          </cell>
          <cell r="DT77">
            <v>0</v>
          </cell>
          <cell r="DU77">
            <v>0</v>
          </cell>
          <cell r="DV77">
            <v>0</v>
          </cell>
          <cell r="DW77">
            <v>0</v>
          </cell>
          <cell r="DX77">
            <v>0</v>
          </cell>
          <cell r="DY77">
            <v>0</v>
          </cell>
          <cell r="DZ77">
            <v>0</v>
          </cell>
          <cell r="EA77">
            <v>0</v>
          </cell>
          <cell r="EB77">
            <v>0</v>
          </cell>
          <cell r="EC77">
            <v>0</v>
          </cell>
          <cell r="ED77">
            <v>0</v>
          </cell>
          <cell r="EE77">
            <v>0</v>
          </cell>
          <cell r="EF77">
            <v>0</v>
          </cell>
          <cell r="EG77">
            <v>0</v>
          </cell>
          <cell r="EH77">
            <v>0</v>
          </cell>
          <cell r="EI77">
            <v>0</v>
          </cell>
          <cell r="EJ77">
            <v>0</v>
          </cell>
          <cell r="EK77">
            <v>0</v>
          </cell>
          <cell r="EL77">
            <v>0</v>
          </cell>
          <cell r="EM77">
            <v>0</v>
          </cell>
          <cell r="EN77">
            <v>0</v>
          </cell>
          <cell r="EO77">
            <v>0</v>
          </cell>
          <cell r="EP77">
            <v>0</v>
          </cell>
          <cell r="EQ77">
            <v>0</v>
          </cell>
          <cell r="ER77">
            <v>0</v>
          </cell>
          <cell r="ES77">
            <v>0</v>
          </cell>
          <cell r="ET77">
            <v>0</v>
          </cell>
          <cell r="EU77">
            <v>0</v>
          </cell>
          <cell r="EV77">
            <v>0</v>
          </cell>
          <cell r="EW77">
            <v>0</v>
          </cell>
          <cell r="EX77">
            <v>0</v>
          </cell>
          <cell r="EY77">
            <v>0</v>
          </cell>
          <cell r="EZ77">
            <v>0</v>
          </cell>
          <cell r="FA77">
            <v>0</v>
          </cell>
          <cell r="FB77">
            <v>0</v>
          </cell>
          <cell r="FC77">
            <v>0</v>
          </cell>
          <cell r="FD77">
            <v>0</v>
          </cell>
          <cell r="GZ77">
            <v>0</v>
          </cell>
          <cell r="HA77">
            <v>0</v>
          </cell>
        </row>
        <row r="78">
          <cell r="B78" t="str">
            <v>21101HBA106</v>
          </cell>
          <cell r="C78">
            <v>0</v>
          </cell>
          <cell r="D78">
            <v>15.047824434348952</v>
          </cell>
          <cell r="E78">
            <v>914013116</v>
          </cell>
          <cell r="F78" t="str">
            <v>21101HBA106L1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>
            <v>0</v>
          </cell>
          <cell r="BQ78">
            <v>0</v>
          </cell>
          <cell r="BR78">
            <v>0</v>
          </cell>
          <cell r="BS78">
            <v>0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BZ78">
            <v>0</v>
          </cell>
          <cell r="CA78">
            <v>0</v>
          </cell>
          <cell r="CB78">
            <v>0</v>
          </cell>
          <cell r="CC78">
            <v>0</v>
          </cell>
          <cell r="CD78">
            <v>0</v>
          </cell>
          <cell r="CE78">
            <v>0</v>
          </cell>
          <cell r="CF78">
            <v>0</v>
          </cell>
          <cell r="CG78">
            <v>0</v>
          </cell>
          <cell r="CH78">
            <v>0</v>
          </cell>
          <cell r="CI78">
            <v>0</v>
          </cell>
          <cell r="CJ78">
            <v>0</v>
          </cell>
          <cell r="CK78">
            <v>0</v>
          </cell>
          <cell r="CL78">
            <v>0</v>
          </cell>
          <cell r="CM78">
            <v>0</v>
          </cell>
          <cell r="CN78">
            <v>0</v>
          </cell>
          <cell r="CO78">
            <v>0</v>
          </cell>
          <cell r="CP78">
            <v>0</v>
          </cell>
          <cell r="CQ78">
            <v>0</v>
          </cell>
          <cell r="CR78">
            <v>0</v>
          </cell>
          <cell r="CS78">
            <v>0</v>
          </cell>
          <cell r="CT78">
            <v>0</v>
          </cell>
          <cell r="CU78">
            <v>0</v>
          </cell>
          <cell r="CV78">
            <v>0</v>
          </cell>
          <cell r="CW78">
            <v>0</v>
          </cell>
          <cell r="CX78">
            <v>0</v>
          </cell>
          <cell r="CY78">
            <v>0</v>
          </cell>
          <cell r="CZ78">
            <v>0</v>
          </cell>
          <cell r="DA78">
            <v>0</v>
          </cell>
          <cell r="DB78">
            <v>0</v>
          </cell>
          <cell r="DC78">
            <v>0</v>
          </cell>
          <cell r="DD78">
            <v>0</v>
          </cell>
          <cell r="DE78">
            <v>0</v>
          </cell>
          <cell r="DF78">
            <v>0</v>
          </cell>
          <cell r="DG78">
            <v>0</v>
          </cell>
          <cell r="DH78">
            <v>0</v>
          </cell>
          <cell r="DI78">
            <v>0</v>
          </cell>
          <cell r="DJ78">
            <v>0</v>
          </cell>
          <cell r="DK78">
            <v>0</v>
          </cell>
          <cell r="DL78">
            <v>0</v>
          </cell>
          <cell r="DM78">
            <v>0</v>
          </cell>
          <cell r="DN78">
            <v>0</v>
          </cell>
          <cell r="DO78">
            <v>0</v>
          </cell>
          <cell r="DP78">
            <v>0</v>
          </cell>
          <cell r="DQ78">
            <v>0</v>
          </cell>
          <cell r="DR78">
            <v>0</v>
          </cell>
          <cell r="DS78">
            <v>0</v>
          </cell>
          <cell r="DT78">
            <v>0</v>
          </cell>
          <cell r="DU78">
            <v>0</v>
          </cell>
          <cell r="DV78">
            <v>0</v>
          </cell>
          <cell r="DW78">
            <v>0</v>
          </cell>
          <cell r="DX78">
            <v>0</v>
          </cell>
          <cell r="DY78">
            <v>0</v>
          </cell>
          <cell r="DZ78">
            <v>0</v>
          </cell>
          <cell r="EA78">
            <v>0</v>
          </cell>
          <cell r="EB78">
            <v>0</v>
          </cell>
          <cell r="EC78">
            <v>0</v>
          </cell>
          <cell r="ED78">
            <v>0</v>
          </cell>
          <cell r="EE78">
            <v>0</v>
          </cell>
          <cell r="EF78">
            <v>0</v>
          </cell>
          <cell r="EG78">
            <v>0</v>
          </cell>
          <cell r="EH78">
            <v>0</v>
          </cell>
          <cell r="EI78">
            <v>0</v>
          </cell>
          <cell r="EJ78">
            <v>0</v>
          </cell>
          <cell r="EK78">
            <v>0</v>
          </cell>
          <cell r="EL78">
            <v>0</v>
          </cell>
          <cell r="EM78">
            <v>0</v>
          </cell>
          <cell r="EN78">
            <v>0</v>
          </cell>
          <cell r="EO78">
            <v>0</v>
          </cell>
          <cell r="EP78">
            <v>0</v>
          </cell>
          <cell r="EQ78">
            <v>0</v>
          </cell>
          <cell r="ER78">
            <v>0</v>
          </cell>
          <cell r="ES78">
            <v>0</v>
          </cell>
          <cell r="ET78">
            <v>0</v>
          </cell>
          <cell r="EU78">
            <v>0</v>
          </cell>
          <cell r="EV78">
            <v>0</v>
          </cell>
          <cell r="EW78">
            <v>0</v>
          </cell>
          <cell r="EX78">
            <v>0</v>
          </cell>
          <cell r="EY78">
            <v>0</v>
          </cell>
          <cell r="EZ78">
            <v>0</v>
          </cell>
          <cell r="FA78">
            <v>0</v>
          </cell>
          <cell r="FB78">
            <v>0</v>
          </cell>
          <cell r="FC78">
            <v>0</v>
          </cell>
          <cell r="FD78">
            <v>0</v>
          </cell>
          <cell r="GZ78">
            <v>0</v>
          </cell>
          <cell r="HA78">
            <v>0</v>
          </cell>
        </row>
        <row r="79">
          <cell r="B79" t="str">
            <v>21101HBA206</v>
          </cell>
          <cell r="C79">
            <v>0</v>
          </cell>
          <cell r="D79">
            <v>15.047824434348952</v>
          </cell>
          <cell r="E79">
            <v>914013117</v>
          </cell>
          <cell r="F79" t="str">
            <v>21101HBA206L1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>
            <v>0</v>
          </cell>
          <cell r="BQ79">
            <v>0</v>
          </cell>
          <cell r="BR79">
            <v>0</v>
          </cell>
          <cell r="BS79">
            <v>0</v>
          </cell>
          <cell r="BT79">
            <v>0</v>
          </cell>
          <cell r="BU79">
            <v>0</v>
          </cell>
          <cell r="BV79">
            <v>0</v>
          </cell>
          <cell r="BW79">
            <v>0</v>
          </cell>
          <cell r="BX79">
            <v>0</v>
          </cell>
          <cell r="BY79">
            <v>0</v>
          </cell>
          <cell r="BZ79">
            <v>0</v>
          </cell>
          <cell r="CA79">
            <v>0</v>
          </cell>
          <cell r="CB79">
            <v>0</v>
          </cell>
          <cell r="CC79">
            <v>0</v>
          </cell>
          <cell r="CD79">
            <v>0</v>
          </cell>
          <cell r="CE79">
            <v>0</v>
          </cell>
          <cell r="CF79">
            <v>0</v>
          </cell>
          <cell r="CG79">
            <v>0</v>
          </cell>
          <cell r="CH79">
            <v>0</v>
          </cell>
          <cell r="CI79">
            <v>0</v>
          </cell>
          <cell r="CJ79">
            <v>0</v>
          </cell>
          <cell r="CK79">
            <v>0</v>
          </cell>
          <cell r="CL79">
            <v>0</v>
          </cell>
          <cell r="CM79">
            <v>0</v>
          </cell>
          <cell r="CN79">
            <v>0</v>
          </cell>
          <cell r="CO79">
            <v>0</v>
          </cell>
          <cell r="CP79">
            <v>0</v>
          </cell>
          <cell r="CQ79">
            <v>0</v>
          </cell>
          <cell r="CR79">
            <v>0</v>
          </cell>
          <cell r="CS79">
            <v>0</v>
          </cell>
          <cell r="CT79">
            <v>0</v>
          </cell>
          <cell r="CU79">
            <v>0</v>
          </cell>
          <cell r="CV79">
            <v>0</v>
          </cell>
          <cell r="CW79">
            <v>0</v>
          </cell>
          <cell r="CX79">
            <v>0</v>
          </cell>
          <cell r="CY79">
            <v>0</v>
          </cell>
          <cell r="CZ79">
            <v>0</v>
          </cell>
          <cell r="DA79">
            <v>0</v>
          </cell>
          <cell r="DB79">
            <v>0</v>
          </cell>
          <cell r="DC79">
            <v>0</v>
          </cell>
          <cell r="DD79">
            <v>0</v>
          </cell>
          <cell r="DE79">
            <v>0</v>
          </cell>
          <cell r="DF79">
            <v>0</v>
          </cell>
          <cell r="DG79">
            <v>0</v>
          </cell>
          <cell r="DH79">
            <v>0</v>
          </cell>
          <cell r="DI79">
            <v>0</v>
          </cell>
          <cell r="DJ79">
            <v>0</v>
          </cell>
          <cell r="DK79">
            <v>0</v>
          </cell>
          <cell r="DL79">
            <v>0</v>
          </cell>
          <cell r="DM79">
            <v>0</v>
          </cell>
          <cell r="DN79">
            <v>0</v>
          </cell>
          <cell r="DO79">
            <v>0</v>
          </cell>
          <cell r="DP79">
            <v>0</v>
          </cell>
          <cell r="DQ79">
            <v>0</v>
          </cell>
          <cell r="DR79">
            <v>0</v>
          </cell>
          <cell r="DS79">
            <v>0</v>
          </cell>
          <cell r="DT79">
            <v>0</v>
          </cell>
          <cell r="DU79">
            <v>0</v>
          </cell>
          <cell r="DV79">
            <v>0</v>
          </cell>
          <cell r="DW79">
            <v>0</v>
          </cell>
          <cell r="DX79">
            <v>0</v>
          </cell>
          <cell r="DY79">
            <v>0</v>
          </cell>
          <cell r="DZ79">
            <v>0</v>
          </cell>
          <cell r="EA79">
            <v>0</v>
          </cell>
          <cell r="EB79">
            <v>0</v>
          </cell>
          <cell r="EC79">
            <v>0</v>
          </cell>
          <cell r="ED79">
            <v>0</v>
          </cell>
          <cell r="EE79">
            <v>0</v>
          </cell>
          <cell r="EF79">
            <v>0</v>
          </cell>
          <cell r="EG79">
            <v>0</v>
          </cell>
          <cell r="EH79">
            <v>0</v>
          </cell>
          <cell r="EI79">
            <v>0</v>
          </cell>
          <cell r="EJ79">
            <v>0</v>
          </cell>
          <cell r="EK79">
            <v>0</v>
          </cell>
          <cell r="EL79">
            <v>0</v>
          </cell>
          <cell r="EM79">
            <v>0</v>
          </cell>
          <cell r="EN79">
            <v>0</v>
          </cell>
          <cell r="EO79">
            <v>0</v>
          </cell>
          <cell r="EP79">
            <v>0</v>
          </cell>
          <cell r="EQ79">
            <v>0</v>
          </cell>
          <cell r="ER79">
            <v>0</v>
          </cell>
          <cell r="ES79">
            <v>0</v>
          </cell>
          <cell r="ET79">
            <v>0</v>
          </cell>
          <cell r="EU79">
            <v>0</v>
          </cell>
          <cell r="EV79">
            <v>0</v>
          </cell>
          <cell r="EW79">
            <v>0</v>
          </cell>
          <cell r="EX79">
            <v>0</v>
          </cell>
          <cell r="EY79">
            <v>0</v>
          </cell>
          <cell r="EZ79">
            <v>0</v>
          </cell>
          <cell r="FA79">
            <v>0</v>
          </cell>
          <cell r="FB79">
            <v>0</v>
          </cell>
          <cell r="FC79">
            <v>0</v>
          </cell>
          <cell r="FD79">
            <v>0</v>
          </cell>
          <cell r="GZ79">
            <v>0</v>
          </cell>
          <cell r="HA79">
            <v>0</v>
          </cell>
        </row>
        <row r="80"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>
            <v>0</v>
          </cell>
          <cell r="BQ80">
            <v>0</v>
          </cell>
          <cell r="BR80">
            <v>0</v>
          </cell>
          <cell r="BS80">
            <v>0</v>
          </cell>
          <cell r="BT80">
            <v>0</v>
          </cell>
          <cell r="BU80">
            <v>0</v>
          </cell>
          <cell r="BV80">
            <v>0</v>
          </cell>
          <cell r="BW80">
            <v>0</v>
          </cell>
          <cell r="BX80">
            <v>0</v>
          </cell>
          <cell r="BY80">
            <v>0</v>
          </cell>
          <cell r="BZ80">
            <v>0</v>
          </cell>
          <cell r="CA80">
            <v>0</v>
          </cell>
          <cell r="CB80">
            <v>0</v>
          </cell>
          <cell r="CC80">
            <v>0</v>
          </cell>
          <cell r="CD80">
            <v>0</v>
          </cell>
          <cell r="CE80">
            <v>0</v>
          </cell>
          <cell r="CF80">
            <v>0</v>
          </cell>
          <cell r="CG80">
            <v>0</v>
          </cell>
          <cell r="CH80">
            <v>0</v>
          </cell>
          <cell r="CI80">
            <v>0</v>
          </cell>
          <cell r="CJ80">
            <v>0</v>
          </cell>
          <cell r="CK80">
            <v>0</v>
          </cell>
          <cell r="CL80">
            <v>0</v>
          </cell>
          <cell r="CM80">
            <v>0</v>
          </cell>
          <cell r="CN80">
            <v>0</v>
          </cell>
          <cell r="CO80">
            <v>0</v>
          </cell>
          <cell r="CP80">
            <v>0</v>
          </cell>
          <cell r="CQ80">
            <v>0</v>
          </cell>
          <cell r="CR80">
            <v>0</v>
          </cell>
          <cell r="CS80">
            <v>0</v>
          </cell>
          <cell r="CT80">
            <v>0</v>
          </cell>
          <cell r="CU80">
            <v>0</v>
          </cell>
          <cell r="CV80">
            <v>0</v>
          </cell>
          <cell r="CW80">
            <v>0</v>
          </cell>
          <cell r="CX80">
            <v>0</v>
          </cell>
          <cell r="CY80">
            <v>0</v>
          </cell>
          <cell r="CZ80">
            <v>0</v>
          </cell>
          <cell r="DA80">
            <v>0</v>
          </cell>
          <cell r="DB80">
            <v>0</v>
          </cell>
          <cell r="DC80">
            <v>0</v>
          </cell>
          <cell r="DD80">
            <v>0</v>
          </cell>
          <cell r="DE80">
            <v>0</v>
          </cell>
          <cell r="DF80">
            <v>0</v>
          </cell>
          <cell r="DG80">
            <v>0</v>
          </cell>
          <cell r="DH80">
            <v>0</v>
          </cell>
          <cell r="DI80">
            <v>0</v>
          </cell>
          <cell r="DJ80">
            <v>0</v>
          </cell>
          <cell r="DK80">
            <v>0</v>
          </cell>
          <cell r="DL80">
            <v>0</v>
          </cell>
          <cell r="DM80">
            <v>0</v>
          </cell>
          <cell r="DN80">
            <v>0</v>
          </cell>
          <cell r="DO80">
            <v>0</v>
          </cell>
          <cell r="DP80">
            <v>0</v>
          </cell>
          <cell r="DQ80">
            <v>0</v>
          </cell>
          <cell r="DR80">
            <v>0</v>
          </cell>
          <cell r="DS80">
            <v>0</v>
          </cell>
          <cell r="DT80">
            <v>0</v>
          </cell>
          <cell r="DU80">
            <v>0</v>
          </cell>
          <cell r="DV80">
            <v>0</v>
          </cell>
          <cell r="DW80">
            <v>0</v>
          </cell>
          <cell r="DX80">
            <v>0</v>
          </cell>
          <cell r="DY80">
            <v>0</v>
          </cell>
          <cell r="DZ80">
            <v>0</v>
          </cell>
          <cell r="EA80">
            <v>0</v>
          </cell>
          <cell r="EB80">
            <v>0</v>
          </cell>
          <cell r="EC80">
            <v>0</v>
          </cell>
          <cell r="ED80">
            <v>0</v>
          </cell>
          <cell r="EE80">
            <v>0</v>
          </cell>
          <cell r="EF80">
            <v>0</v>
          </cell>
          <cell r="EG80">
            <v>0</v>
          </cell>
          <cell r="EH80">
            <v>0</v>
          </cell>
          <cell r="EI80">
            <v>0</v>
          </cell>
          <cell r="EJ80">
            <v>0</v>
          </cell>
          <cell r="EK80">
            <v>0</v>
          </cell>
          <cell r="EL80">
            <v>0</v>
          </cell>
          <cell r="EM80">
            <v>0</v>
          </cell>
          <cell r="EN80">
            <v>0</v>
          </cell>
          <cell r="EO80">
            <v>0</v>
          </cell>
          <cell r="EP80">
            <v>0</v>
          </cell>
          <cell r="EQ80">
            <v>0</v>
          </cell>
          <cell r="ER80">
            <v>0</v>
          </cell>
          <cell r="ES80">
            <v>0</v>
          </cell>
          <cell r="ET80">
            <v>0</v>
          </cell>
          <cell r="EU80">
            <v>0</v>
          </cell>
          <cell r="EV80">
            <v>0</v>
          </cell>
          <cell r="EW80">
            <v>0</v>
          </cell>
          <cell r="EX80">
            <v>0</v>
          </cell>
          <cell r="EY80">
            <v>0</v>
          </cell>
          <cell r="EZ80">
            <v>0</v>
          </cell>
          <cell r="FA80">
            <v>0</v>
          </cell>
          <cell r="FB80">
            <v>0</v>
          </cell>
          <cell r="FC80">
            <v>0</v>
          </cell>
          <cell r="FD80">
            <v>0</v>
          </cell>
          <cell r="GZ80">
            <v>0</v>
          </cell>
          <cell r="HA80">
            <v>0</v>
          </cell>
        </row>
        <row r="81">
          <cell r="B81" t="str">
            <v>EXPORTAÇÕES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2653</v>
          </cell>
          <cell r="I81">
            <v>2658</v>
          </cell>
          <cell r="J81">
            <v>2069</v>
          </cell>
          <cell r="K81">
            <v>2505</v>
          </cell>
          <cell r="L81">
            <v>2029</v>
          </cell>
          <cell r="M81">
            <v>396</v>
          </cell>
          <cell r="N81">
            <v>3475</v>
          </cell>
          <cell r="O81">
            <v>3142</v>
          </cell>
          <cell r="P81">
            <v>3475</v>
          </cell>
          <cell r="Q81">
            <v>1673</v>
          </cell>
          <cell r="R81">
            <v>104</v>
          </cell>
          <cell r="S81">
            <v>5</v>
          </cell>
          <cell r="T81">
            <v>2905</v>
          </cell>
          <cell r="U81">
            <v>2910</v>
          </cell>
          <cell r="V81">
            <v>21.397004664866191</v>
          </cell>
          <cell r="W81">
            <v>2354</v>
          </cell>
          <cell r="X81">
            <v>3653</v>
          </cell>
          <cell r="Y81">
            <v>2042</v>
          </cell>
          <cell r="Z81">
            <v>648</v>
          </cell>
          <cell r="AA81">
            <v>4073</v>
          </cell>
          <cell r="AB81">
            <v>4014</v>
          </cell>
          <cell r="AC81">
            <v>4073</v>
          </cell>
          <cell r="AD81">
            <v>3131</v>
          </cell>
          <cell r="AE81">
            <v>18</v>
          </cell>
          <cell r="AF81">
            <v>6</v>
          </cell>
          <cell r="AG81">
            <v>1797</v>
          </cell>
          <cell r="AH81">
            <v>1803</v>
          </cell>
          <cell r="AI81">
            <v>7.9466391509433967</v>
          </cell>
          <cell r="AJ81">
            <v>5928</v>
          </cell>
          <cell r="AK81">
            <v>3973</v>
          </cell>
          <cell r="AL81">
            <v>5607</v>
          </cell>
          <cell r="AM81">
            <v>294</v>
          </cell>
          <cell r="AN81">
            <v>6784</v>
          </cell>
          <cell r="AO81">
            <v>5307</v>
          </cell>
          <cell r="AP81">
            <v>6784</v>
          </cell>
          <cell r="AQ81">
            <v>4881</v>
          </cell>
          <cell r="AR81">
            <v>-131</v>
          </cell>
          <cell r="AS81">
            <v>5</v>
          </cell>
          <cell r="AT81">
            <v>2655</v>
          </cell>
          <cell r="AU81">
            <v>2660</v>
          </cell>
          <cell r="AV81">
            <v>18.399168399168399</v>
          </cell>
          <cell r="AW81">
            <v>3311</v>
          </cell>
          <cell r="AX81">
            <v>0</v>
          </cell>
          <cell r="AY81">
            <v>3328</v>
          </cell>
          <cell r="AZ81">
            <v>528</v>
          </cell>
          <cell r="BA81">
            <v>4329</v>
          </cell>
          <cell r="BB81">
            <v>4295</v>
          </cell>
          <cell r="BC81">
            <v>4329</v>
          </cell>
          <cell r="BD81">
            <v>3767</v>
          </cell>
          <cell r="BE81">
            <v>69</v>
          </cell>
          <cell r="BF81">
            <v>9</v>
          </cell>
          <cell r="BG81">
            <v>2143</v>
          </cell>
          <cell r="BH81">
            <v>2152</v>
          </cell>
          <cell r="BI81">
            <v>13.139178418148376</v>
          </cell>
          <cell r="BJ81">
            <v>4020</v>
          </cell>
          <cell r="BK81">
            <v>0</v>
          </cell>
          <cell r="BL81">
            <v>3620</v>
          </cell>
          <cell r="BM81">
            <v>596</v>
          </cell>
          <cell r="BN81">
            <v>4893</v>
          </cell>
          <cell r="BO81">
            <v>1954</v>
          </cell>
          <cell r="BP81">
            <v>4893</v>
          </cell>
          <cell r="BQ81">
            <v>1954</v>
          </cell>
          <cell r="BR81">
            <v>-260</v>
          </cell>
          <cell r="BS81">
            <v>26</v>
          </cell>
          <cell r="BT81">
            <v>4052</v>
          </cell>
          <cell r="BU81">
            <v>4078</v>
          </cell>
          <cell r="BV81">
            <v>17.355796687607082</v>
          </cell>
          <cell r="BW81">
            <v>4648</v>
          </cell>
          <cell r="BX81">
            <v>4648</v>
          </cell>
          <cell r="BY81">
            <v>4525</v>
          </cell>
          <cell r="BZ81">
            <v>4902</v>
          </cell>
          <cell r="CA81">
            <v>7004</v>
          </cell>
          <cell r="CB81">
            <v>2231</v>
          </cell>
          <cell r="CC81">
            <v>7004</v>
          </cell>
          <cell r="CD81">
            <v>2231</v>
          </cell>
          <cell r="CE81">
            <v>-3</v>
          </cell>
          <cell r="CF81">
            <v>15</v>
          </cell>
          <cell r="CG81">
            <v>6360</v>
          </cell>
          <cell r="CH81">
            <v>6375</v>
          </cell>
          <cell r="CI81">
            <v>27.992957746478876</v>
          </cell>
          <cell r="CJ81">
            <v>2628</v>
          </cell>
          <cell r="CK81">
            <v>5965</v>
          </cell>
          <cell r="CL81">
            <v>2780</v>
          </cell>
          <cell r="CM81">
            <v>567</v>
          </cell>
          <cell r="CN81">
            <v>6816</v>
          </cell>
          <cell r="CO81">
            <v>4502</v>
          </cell>
          <cell r="CP81">
            <v>6816</v>
          </cell>
          <cell r="CQ81">
            <v>4502</v>
          </cell>
          <cell r="CR81">
            <v>-102</v>
          </cell>
          <cell r="CS81">
            <v>23</v>
          </cell>
          <cell r="CT81">
            <v>4732</v>
          </cell>
          <cell r="CU81">
            <v>4755</v>
          </cell>
          <cell r="CV81">
            <v>18.787718369507676</v>
          </cell>
          <cell r="CW81">
            <v>4765</v>
          </cell>
          <cell r="CX81">
            <v>4369</v>
          </cell>
          <cell r="CY81">
            <v>5179</v>
          </cell>
          <cell r="CZ81">
            <v>0</v>
          </cell>
          <cell r="DA81">
            <v>7556</v>
          </cell>
          <cell r="DB81">
            <v>4350</v>
          </cell>
          <cell r="DC81">
            <v>7556</v>
          </cell>
          <cell r="DD81">
            <v>4350</v>
          </cell>
          <cell r="DE81">
            <v>23</v>
          </cell>
          <cell r="DF81">
            <v>0</v>
          </cell>
          <cell r="DG81">
            <v>5561</v>
          </cell>
          <cell r="DH81">
            <v>5561</v>
          </cell>
          <cell r="DI81">
            <v>19.804131054131052</v>
          </cell>
          <cell r="DJ81">
            <v>8664</v>
          </cell>
          <cell r="DK81">
            <v>8664</v>
          </cell>
          <cell r="DL81">
            <v>8805</v>
          </cell>
          <cell r="DM81">
            <v>0</v>
          </cell>
          <cell r="DN81">
            <v>8424</v>
          </cell>
          <cell r="DO81">
            <v>5711</v>
          </cell>
          <cell r="DP81">
            <v>8424</v>
          </cell>
          <cell r="DQ81">
            <v>5711</v>
          </cell>
          <cell r="DR81">
            <v>435</v>
          </cell>
          <cell r="DS81">
            <v>0</v>
          </cell>
          <cell r="DT81">
            <v>8220</v>
          </cell>
          <cell r="DU81">
            <v>8220</v>
          </cell>
          <cell r="DV81">
            <v>40.569783834586467</v>
          </cell>
          <cell r="DW81">
            <v>2626</v>
          </cell>
          <cell r="DX81">
            <v>3077</v>
          </cell>
          <cell r="DY81">
            <v>2263</v>
          </cell>
          <cell r="DZ81">
            <v>0</v>
          </cell>
          <cell r="EA81">
            <v>5221</v>
          </cell>
          <cell r="EB81">
            <v>5197</v>
          </cell>
          <cell r="EC81">
            <v>5221</v>
          </cell>
          <cell r="ED81">
            <v>5197</v>
          </cell>
          <cell r="EE81">
            <v>829</v>
          </cell>
          <cell r="EF81">
            <v>0</v>
          </cell>
          <cell r="EG81">
            <v>4457</v>
          </cell>
          <cell r="EH81">
            <v>4457</v>
          </cell>
          <cell r="EI81">
            <v>23.962365591397848</v>
          </cell>
          <cell r="EJ81">
            <v>6222</v>
          </cell>
          <cell r="EK81">
            <v>0</v>
          </cell>
          <cell r="EL81">
            <v>0</v>
          </cell>
          <cell r="EM81">
            <v>0</v>
          </cell>
          <cell r="EN81">
            <v>5580</v>
          </cell>
          <cell r="EO81">
            <v>0</v>
          </cell>
          <cell r="EP81">
            <v>5580</v>
          </cell>
          <cell r="EQ81">
            <v>0</v>
          </cell>
          <cell r="ER81">
            <v>5580</v>
          </cell>
          <cell r="ES81">
            <v>0</v>
          </cell>
          <cell r="ET81">
            <v>5099</v>
          </cell>
          <cell r="EU81">
            <v>5099</v>
          </cell>
          <cell r="EV81">
            <v>29.355210132412207</v>
          </cell>
          <cell r="EW81">
            <v>3464</v>
          </cell>
          <cell r="EX81">
            <v>0</v>
          </cell>
          <cell r="EY81">
            <v>0</v>
          </cell>
          <cell r="EZ81">
            <v>0</v>
          </cell>
          <cell r="FA81">
            <v>5211</v>
          </cell>
          <cell r="FB81">
            <v>0</v>
          </cell>
          <cell r="FC81">
            <v>5211</v>
          </cell>
          <cell r="FD81">
            <v>0</v>
          </cell>
          <cell r="GZ81">
            <v>182</v>
          </cell>
          <cell r="HA81">
            <v>2626</v>
          </cell>
        </row>
        <row r="82">
          <cell r="B82" t="str">
            <v>LA17Y</v>
          </cell>
          <cell r="C82">
            <v>0</v>
          </cell>
          <cell r="D82">
            <v>0</v>
          </cell>
          <cell r="E82">
            <v>900941348</v>
          </cell>
          <cell r="F82" t="str">
            <v>21131YOA106L1</v>
          </cell>
          <cell r="G82" t="str">
            <v>21131YOA106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  <cell r="BR82">
            <v>0</v>
          </cell>
          <cell r="BS82">
            <v>0</v>
          </cell>
          <cell r="BT82">
            <v>0</v>
          </cell>
          <cell r="BU82">
            <v>0</v>
          </cell>
          <cell r="BV82">
            <v>0</v>
          </cell>
          <cell r="BW82">
            <v>0</v>
          </cell>
          <cell r="BX82">
            <v>0</v>
          </cell>
          <cell r="BY82">
            <v>0</v>
          </cell>
          <cell r="BZ82">
            <v>0</v>
          </cell>
          <cell r="CA82">
            <v>0</v>
          </cell>
          <cell r="CB82">
            <v>0</v>
          </cell>
          <cell r="CC82">
            <v>0</v>
          </cell>
          <cell r="CD82">
            <v>0</v>
          </cell>
          <cell r="CE82">
            <v>0</v>
          </cell>
          <cell r="CF82">
            <v>0</v>
          </cell>
          <cell r="CG82">
            <v>0</v>
          </cell>
          <cell r="CH82">
            <v>0</v>
          </cell>
          <cell r="CI82">
            <v>0</v>
          </cell>
          <cell r="CJ82">
            <v>0</v>
          </cell>
          <cell r="CK82">
            <v>0</v>
          </cell>
          <cell r="CL82">
            <v>0</v>
          </cell>
          <cell r="CM82">
            <v>0</v>
          </cell>
          <cell r="CN82">
            <v>0</v>
          </cell>
          <cell r="CO82">
            <v>0</v>
          </cell>
          <cell r="CP82">
            <v>0</v>
          </cell>
          <cell r="CQ82">
            <v>0</v>
          </cell>
          <cell r="CR82">
            <v>0</v>
          </cell>
          <cell r="CS82">
            <v>0</v>
          </cell>
          <cell r="CT82">
            <v>0</v>
          </cell>
          <cell r="CU82">
            <v>0</v>
          </cell>
          <cell r="CV82">
            <v>0</v>
          </cell>
          <cell r="CW82">
            <v>0</v>
          </cell>
          <cell r="CX82">
            <v>0</v>
          </cell>
          <cell r="CY82">
            <v>0</v>
          </cell>
          <cell r="CZ82">
            <v>0</v>
          </cell>
          <cell r="DA82">
            <v>0</v>
          </cell>
          <cell r="DB82">
            <v>0</v>
          </cell>
          <cell r="DC82">
            <v>0</v>
          </cell>
          <cell r="DD82">
            <v>0</v>
          </cell>
          <cell r="DE82">
            <v>0</v>
          </cell>
          <cell r="DF82">
            <v>0</v>
          </cell>
          <cell r="DG82">
            <v>0</v>
          </cell>
          <cell r="DH82">
            <v>0</v>
          </cell>
          <cell r="DI82">
            <v>0</v>
          </cell>
          <cell r="DJ82">
            <v>0</v>
          </cell>
          <cell r="DK82">
            <v>0</v>
          </cell>
          <cell r="DL82">
            <v>0</v>
          </cell>
          <cell r="DM82">
            <v>0</v>
          </cell>
          <cell r="DN82">
            <v>0</v>
          </cell>
          <cell r="DO82">
            <v>0</v>
          </cell>
          <cell r="DP82">
            <v>0</v>
          </cell>
          <cell r="DQ82">
            <v>0</v>
          </cell>
          <cell r="DR82">
            <v>0</v>
          </cell>
          <cell r="DS82">
            <v>0</v>
          </cell>
          <cell r="DT82">
            <v>0</v>
          </cell>
          <cell r="DU82">
            <v>0</v>
          </cell>
          <cell r="DV82">
            <v>0</v>
          </cell>
          <cell r="DW82">
            <v>0</v>
          </cell>
          <cell r="DX82">
            <v>0</v>
          </cell>
          <cell r="DY82">
            <v>0</v>
          </cell>
          <cell r="DZ82">
            <v>0</v>
          </cell>
          <cell r="EA82">
            <v>0</v>
          </cell>
          <cell r="EB82">
            <v>0</v>
          </cell>
          <cell r="EC82">
            <v>0</v>
          </cell>
          <cell r="ED82">
            <v>0</v>
          </cell>
          <cell r="EE82">
            <v>0</v>
          </cell>
          <cell r="EF82">
            <v>0</v>
          </cell>
          <cell r="EG82">
            <v>0</v>
          </cell>
          <cell r="EH82">
            <v>0</v>
          </cell>
          <cell r="EI82">
            <v>0</v>
          </cell>
          <cell r="EJ82">
            <v>0</v>
          </cell>
          <cell r="EK82">
            <v>0</v>
          </cell>
          <cell r="EL82">
            <v>0</v>
          </cell>
          <cell r="EM82">
            <v>0</v>
          </cell>
          <cell r="EN82">
            <v>0</v>
          </cell>
          <cell r="EO82">
            <v>0</v>
          </cell>
          <cell r="EP82">
            <v>0</v>
          </cell>
          <cell r="EQ82">
            <v>0</v>
          </cell>
          <cell r="ER82">
            <v>0</v>
          </cell>
          <cell r="ES82">
            <v>0</v>
          </cell>
          <cell r="ET82">
            <v>0</v>
          </cell>
          <cell r="EU82">
            <v>0</v>
          </cell>
          <cell r="EV82">
            <v>0</v>
          </cell>
          <cell r="EW82">
            <v>0</v>
          </cell>
          <cell r="EX82">
            <v>0</v>
          </cell>
          <cell r="EY82">
            <v>0</v>
          </cell>
          <cell r="EZ82">
            <v>0</v>
          </cell>
          <cell r="FA82">
            <v>0</v>
          </cell>
          <cell r="FB82">
            <v>0</v>
          </cell>
          <cell r="FC82">
            <v>0</v>
          </cell>
          <cell r="FD82">
            <v>0</v>
          </cell>
          <cell r="GZ82">
            <v>0</v>
          </cell>
          <cell r="HA82">
            <v>0</v>
          </cell>
        </row>
        <row r="83">
          <cell r="B83" t="str">
            <v>LA17Y</v>
          </cell>
          <cell r="C83">
            <v>0</v>
          </cell>
          <cell r="D83">
            <v>0</v>
          </cell>
          <cell r="E83">
            <v>900941374</v>
          </cell>
          <cell r="F83" t="str">
            <v>21131Q6A206L1</v>
          </cell>
          <cell r="G83" t="str">
            <v>21131Q6A206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>
            <v>0</v>
          </cell>
          <cell r="BQ83">
            <v>0</v>
          </cell>
          <cell r="BR83">
            <v>0</v>
          </cell>
          <cell r="BS83">
            <v>0</v>
          </cell>
          <cell r="BT83">
            <v>0</v>
          </cell>
          <cell r="BU83">
            <v>0</v>
          </cell>
          <cell r="BV83">
            <v>0</v>
          </cell>
          <cell r="BW83">
            <v>0</v>
          </cell>
          <cell r="BX83">
            <v>0</v>
          </cell>
          <cell r="BY83">
            <v>0</v>
          </cell>
          <cell r="BZ83">
            <v>0</v>
          </cell>
          <cell r="CA83">
            <v>0</v>
          </cell>
          <cell r="CB83">
            <v>0</v>
          </cell>
          <cell r="CC83">
            <v>0</v>
          </cell>
          <cell r="CD83">
            <v>0</v>
          </cell>
          <cell r="CE83">
            <v>0</v>
          </cell>
          <cell r="CF83">
            <v>0</v>
          </cell>
          <cell r="CG83">
            <v>0</v>
          </cell>
          <cell r="CH83">
            <v>0</v>
          </cell>
          <cell r="CI83">
            <v>0</v>
          </cell>
          <cell r="CJ83">
            <v>0</v>
          </cell>
          <cell r="CK83">
            <v>0</v>
          </cell>
          <cell r="CL83">
            <v>0</v>
          </cell>
          <cell r="CM83">
            <v>0</v>
          </cell>
          <cell r="CN83">
            <v>0</v>
          </cell>
          <cell r="CO83">
            <v>0</v>
          </cell>
          <cell r="CP83">
            <v>0</v>
          </cell>
          <cell r="CQ83">
            <v>0</v>
          </cell>
          <cell r="CR83">
            <v>0</v>
          </cell>
          <cell r="CS83">
            <v>0</v>
          </cell>
          <cell r="CT83">
            <v>0</v>
          </cell>
          <cell r="CU83">
            <v>0</v>
          </cell>
          <cell r="CV83">
            <v>0</v>
          </cell>
          <cell r="CW83">
            <v>0</v>
          </cell>
          <cell r="CX83">
            <v>0</v>
          </cell>
          <cell r="CY83">
            <v>0</v>
          </cell>
          <cell r="CZ83">
            <v>0</v>
          </cell>
          <cell r="DA83">
            <v>0</v>
          </cell>
          <cell r="DB83">
            <v>0</v>
          </cell>
          <cell r="DC83">
            <v>0</v>
          </cell>
          <cell r="DD83">
            <v>0</v>
          </cell>
          <cell r="DE83">
            <v>0</v>
          </cell>
          <cell r="DF83">
            <v>0</v>
          </cell>
          <cell r="DG83">
            <v>0</v>
          </cell>
          <cell r="DH83">
            <v>0</v>
          </cell>
          <cell r="DI83">
            <v>0</v>
          </cell>
          <cell r="DJ83">
            <v>0</v>
          </cell>
          <cell r="DK83">
            <v>0</v>
          </cell>
          <cell r="DL83">
            <v>0</v>
          </cell>
          <cell r="DM83">
            <v>0</v>
          </cell>
          <cell r="DN83">
            <v>0</v>
          </cell>
          <cell r="DO83">
            <v>0</v>
          </cell>
          <cell r="DP83">
            <v>0</v>
          </cell>
          <cell r="DQ83">
            <v>0</v>
          </cell>
          <cell r="DR83">
            <v>0</v>
          </cell>
          <cell r="DS83">
            <v>0</v>
          </cell>
          <cell r="DT83">
            <v>0</v>
          </cell>
          <cell r="DU83">
            <v>0</v>
          </cell>
          <cell r="DV83">
            <v>0</v>
          </cell>
          <cell r="DW83">
            <v>0</v>
          </cell>
          <cell r="DX83">
            <v>0</v>
          </cell>
          <cell r="DY83">
            <v>0</v>
          </cell>
          <cell r="DZ83">
            <v>0</v>
          </cell>
          <cell r="EA83">
            <v>0</v>
          </cell>
          <cell r="EB83">
            <v>0</v>
          </cell>
          <cell r="EC83">
            <v>0</v>
          </cell>
          <cell r="ED83">
            <v>0</v>
          </cell>
          <cell r="EE83">
            <v>0</v>
          </cell>
          <cell r="EF83">
            <v>0</v>
          </cell>
          <cell r="EG83">
            <v>0</v>
          </cell>
          <cell r="EH83">
            <v>0</v>
          </cell>
          <cell r="EI83">
            <v>0</v>
          </cell>
          <cell r="EJ83">
            <v>0</v>
          </cell>
          <cell r="EK83">
            <v>0</v>
          </cell>
          <cell r="EL83">
            <v>0</v>
          </cell>
          <cell r="EM83">
            <v>0</v>
          </cell>
          <cell r="EN83">
            <v>0</v>
          </cell>
          <cell r="EO83">
            <v>0</v>
          </cell>
          <cell r="EP83">
            <v>0</v>
          </cell>
          <cell r="EQ83">
            <v>0</v>
          </cell>
          <cell r="ER83">
            <v>0</v>
          </cell>
          <cell r="ES83">
            <v>0</v>
          </cell>
          <cell r="ET83">
            <v>0</v>
          </cell>
          <cell r="EU83">
            <v>0</v>
          </cell>
          <cell r="EV83">
            <v>0</v>
          </cell>
          <cell r="EW83">
            <v>0</v>
          </cell>
          <cell r="EX83">
            <v>0</v>
          </cell>
          <cell r="EY83">
            <v>0</v>
          </cell>
          <cell r="EZ83">
            <v>0</v>
          </cell>
          <cell r="FA83">
            <v>0</v>
          </cell>
          <cell r="FB83">
            <v>0</v>
          </cell>
          <cell r="FC83">
            <v>0</v>
          </cell>
          <cell r="FD83">
            <v>0</v>
          </cell>
          <cell r="GZ83">
            <v>0</v>
          </cell>
          <cell r="HA83">
            <v>0</v>
          </cell>
        </row>
        <row r="84">
          <cell r="B84" t="str">
            <v>LBU15</v>
          </cell>
          <cell r="C84">
            <v>0</v>
          </cell>
          <cell r="D84">
            <v>0</v>
          </cell>
          <cell r="E84">
            <v>0</v>
          </cell>
          <cell r="F84" t="str">
            <v>21151T6A206L1</v>
          </cell>
          <cell r="G84" t="str">
            <v>21151T6A206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>
            <v>0</v>
          </cell>
          <cell r="BQ84">
            <v>0</v>
          </cell>
          <cell r="BR84">
            <v>0</v>
          </cell>
          <cell r="BS84">
            <v>0</v>
          </cell>
          <cell r="BT84">
            <v>0</v>
          </cell>
          <cell r="BU84">
            <v>0</v>
          </cell>
          <cell r="BV84">
            <v>0</v>
          </cell>
          <cell r="BW84">
            <v>0</v>
          </cell>
          <cell r="BX84">
            <v>0</v>
          </cell>
          <cell r="BY84">
            <v>0</v>
          </cell>
          <cell r="BZ84">
            <v>0</v>
          </cell>
          <cell r="CA84">
            <v>0</v>
          </cell>
          <cell r="CB84">
            <v>0</v>
          </cell>
          <cell r="CC84">
            <v>0</v>
          </cell>
          <cell r="CD84">
            <v>0</v>
          </cell>
          <cell r="CE84">
            <v>0</v>
          </cell>
          <cell r="CF84">
            <v>0</v>
          </cell>
          <cell r="CG84">
            <v>0</v>
          </cell>
          <cell r="CH84">
            <v>0</v>
          </cell>
          <cell r="CI84">
            <v>0</v>
          </cell>
          <cell r="CJ84">
            <v>0</v>
          </cell>
          <cell r="CK84">
            <v>0</v>
          </cell>
          <cell r="CL84">
            <v>0</v>
          </cell>
          <cell r="CM84">
            <v>0</v>
          </cell>
          <cell r="CN84">
            <v>0</v>
          </cell>
          <cell r="CO84">
            <v>0</v>
          </cell>
          <cell r="CP84">
            <v>0</v>
          </cell>
          <cell r="CQ84">
            <v>0</v>
          </cell>
          <cell r="CR84">
            <v>0</v>
          </cell>
          <cell r="CS84">
            <v>0</v>
          </cell>
          <cell r="CT84">
            <v>0</v>
          </cell>
          <cell r="CU84">
            <v>0</v>
          </cell>
          <cell r="CV84">
            <v>0</v>
          </cell>
          <cell r="CW84">
            <v>0</v>
          </cell>
          <cell r="CX84">
            <v>0</v>
          </cell>
          <cell r="CY84">
            <v>0</v>
          </cell>
          <cell r="CZ84">
            <v>0</v>
          </cell>
          <cell r="DA84">
            <v>0</v>
          </cell>
          <cell r="DB84">
            <v>0</v>
          </cell>
          <cell r="DC84">
            <v>0</v>
          </cell>
          <cell r="DD84">
            <v>0</v>
          </cell>
          <cell r="DE84">
            <v>0</v>
          </cell>
          <cell r="DF84">
            <v>0</v>
          </cell>
          <cell r="DG84">
            <v>0</v>
          </cell>
          <cell r="DH84">
            <v>0</v>
          </cell>
          <cell r="DI84">
            <v>0</v>
          </cell>
          <cell r="DJ84">
            <v>0</v>
          </cell>
          <cell r="DK84">
            <v>0</v>
          </cell>
          <cell r="DL84">
            <v>0</v>
          </cell>
          <cell r="DM84">
            <v>0</v>
          </cell>
          <cell r="DN84">
            <v>0</v>
          </cell>
          <cell r="DO84">
            <v>0</v>
          </cell>
          <cell r="DP84">
            <v>0</v>
          </cell>
          <cell r="DQ84">
            <v>0</v>
          </cell>
          <cell r="DR84">
            <v>0</v>
          </cell>
          <cell r="DS84">
            <v>0</v>
          </cell>
          <cell r="DT84">
            <v>0</v>
          </cell>
          <cell r="DU84">
            <v>0</v>
          </cell>
          <cell r="DV84">
            <v>0</v>
          </cell>
          <cell r="DW84">
            <v>0</v>
          </cell>
          <cell r="DX84">
            <v>0</v>
          </cell>
          <cell r="DY84">
            <v>0</v>
          </cell>
          <cell r="DZ84">
            <v>0</v>
          </cell>
          <cell r="EA84">
            <v>0</v>
          </cell>
          <cell r="EB84">
            <v>0</v>
          </cell>
          <cell r="EC84">
            <v>0</v>
          </cell>
          <cell r="ED84">
            <v>0</v>
          </cell>
          <cell r="EE84">
            <v>0</v>
          </cell>
          <cell r="EF84">
            <v>0</v>
          </cell>
          <cell r="EG84">
            <v>0</v>
          </cell>
          <cell r="EH84">
            <v>0</v>
          </cell>
          <cell r="EI84">
            <v>0</v>
          </cell>
          <cell r="EJ84">
            <v>0</v>
          </cell>
          <cell r="EK84">
            <v>0</v>
          </cell>
          <cell r="EL84">
            <v>0</v>
          </cell>
          <cell r="EM84">
            <v>0</v>
          </cell>
          <cell r="EN84">
            <v>0</v>
          </cell>
          <cell r="EO84">
            <v>0</v>
          </cell>
          <cell r="EP84">
            <v>0</v>
          </cell>
          <cell r="EQ84">
            <v>0</v>
          </cell>
          <cell r="ER84">
            <v>0</v>
          </cell>
          <cell r="ES84">
            <v>0</v>
          </cell>
          <cell r="ET84">
            <v>0</v>
          </cell>
          <cell r="EU84">
            <v>0</v>
          </cell>
          <cell r="EV84">
            <v>0</v>
          </cell>
          <cell r="EW84">
            <v>0</v>
          </cell>
          <cell r="EX84">
            <v>0</v>
          </cell>
          <cell r="EY84">
            <v>0</v>
          </cell>
          <cell r="EZ84">
            <v>0</v>
          </cell>
          <cell r="FA84">
            <v>0</v>
          </cell>
          <cell r="FB84">
            <v>0</v>
          </cell>
          <cell r="FC84">
            <v>0</v>
          </cell>
          <cell r="FD84">
            <v>0</v>
          </cell>
          <cell r="GZ84">
            <v>0</v>
          </cell>
          <cell r="HA84">
            <v>0</v>
          </cell>
        </row>
        <row r="85">
          <cell r="B85" t="str">
            <v>LBU15</v>
          </cell>
          <cell r="C85">
            <v>0</v>
          </cell>
          <cell r="D85">
            <v>0</v>
          </cell>
          <cell r="E85">
            <v>0</v>
          </cell>
          <cell r="F85" t="str">
            <v>21151TQA106L1</v>
          </cell>
          <cell r="G85" t="str">
            <v>21151TQA106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0</v>
          </cell>
          <cell r="BL85">
            <v>0</v>
          </cell>
          <cell r="BM85">
            <v>0</v>
          </cell>
          <cell r="BN85">
            <v>0</v>
          </cell>
          <cell r="BO85">
            <v>0</v>
          </cell>
          <cell r="BP85">
            <v>0</v>
          </cell>
          <cell r="BQ85">
            <v>0</v>
          </cell>
          <cell r="BR85">
            <v>0</v>
          </cell>
          <cell r="BS85">
            <v>0</v>
          </cell>
          <cell r="BT85">
            <v>0</v>
          </cell>
          <cell r="BU85">
            <v>0</v>
          </cell>
          <cell r="BV85">
            <v>0</v>
          </cell>
          <cell r="BW85">
            <v>0</v>
          </cell>
          <cell r="BX85">
            <v>0</v>
          </cell>
          <cell r="BY85">
            <v>0</v>
          </cell>
          <cell r="BZ85">
            <v>0</v>
          </cell>
          <cell r="CA85">
            <v>0</v>
          </cell>
          <cell r="CB85">
            <v>0</v>
          </cell>
          <cell r="CC85">
            <v>0</v>
          </cell>
          <cell r="CD85">
            <v>0</v>
          </cell>
          <cell r="CE85">
            <v>0</v>
          </cell>
          <cell r="CF85">
            <v>0</v>
          </cell>
          <cell r="CG85">
            <v>0</v>
          </cell>
          <cell r="CH85">
            <v>0</v>
          </cell>
          <cell r="CI85">
            <v>0</v>
          </cell>
          <cell r="CJ85">
            <v>0</v>
          </cell>
          <cell r="CK85">
            <v>0</v>
          </cell>
          <cell r="CL85">
            <v>0</v>
          </cell>
          <cell r="CM85">
            <v>0</v>
          </cell>
          <cell r="CN85">
            <v>0</v>
          </cell>
          <cell r="CO85">
            <v>0</v>
          </cell>
          <cell r="CP85">
            <v>0</v>
          </cell>
          <cell r="CQ85">
            <v>0</v>
          </cell>
          <cell r="CR85">
            <v>0</v>
          </cell>
          <cell r="CS85">
            <v>0</v>
          </cell>
          <cell r="CT85">
            <v>0</v>
          </cell>
          <cell r="CU85">
            <v>0</v>
          </cell>
          <cell r="CV85">
            <v>0</v>
          </cell>
          <cell r="CW85">
            <v>0</v>
          </cell>
          <cell r="CX85">
            <v>0</v>
          </cell>
          <cell r="CY85">
            <v>0</v>
          </cell>
          <cell r="CZ85">
            <v>0</v>
          </cell>
          <cell r="DA85">
            <v>0</v>
          </cell>
          <cell r="DB85">
            <v>0</v>
          </cell>
          <cell r="DC85">
            <v>0</v>
          </cell>
          <cell r="DD85">
            <v>0</v>
          </cell>
          <cell r="DE85">
            <v>0</v>
          </cell>
          <cell r="DF85">
            <v>0</v>
          </cell>
          <cell r="DG85">
            <v>0</v>
          </cell>
          <cell r="DH85">
            <v>0</v>
          </cell>
          <cell r="DI85">
            <v>0</v>
          </cell>
          <cell r="DJ85">
            <v>0</v>
          </cell>
          <cell r="DK85">
            <v>0</v>
          </cell>
          <cell r="DL85">
            <v>0</v>
          </cell>
          <cell r="DM85">
            <v>0</v>
          </cell>
          <cell r="DN85">
            <v>0</v>
          </cell>
          <cell r="DO85">
            <v>0</v>
          </cell>
          <cell r="DP85">
            <v>0</v>
          </cell>
          <cell r="DQ85">
            <v>0</v>
          </cell>
          <cell r="DR85">
            <v>0</v>
          </cell>
          <cell r="DS85">
            <v>0</v>
          </cell>
          <cell r="DT85">
            <v>0</v>
          </cell>
          <cell r="DU85">
            <v>0</v>
          </cell>
          <cell r="DV85">
            <v>0</v>
          </cell>
          <cell r="DW85">
            <v>0</v>
          </cell>
          <cell r="DX85">
            <v>0</v>
          </cell>
          <cell r="DY85">
            <v>0</v>
          </cell>
          <cell r="DZ85">
            <v>0</v>
          </cell>
          <cell r="EA85">
            <v>0</v>
          </cell>
          <cell r="EB85">
            <v>0</v>
          </cell>
          <cell r="EC85">
            <v>0</v>
          </cell>
          <cell r="ED85">
            <v>0</v>
          </cell>
          <cell r="EE85">
            <v>0</v>
          </cell>
          <cell r="EF85">
            <v>0</v>
          </cell>
          <cell r="EG85">
            <v>0</v>
          </cell>
          <cell r="EH85">
            <v>0</v>
          </cell>
          <cell r="EI85">
            <v>0</v>
          </cell>
          <cell r="EJ85">
            <v>0</v>
          </cell>
          <cell r="EK85">
            <v>0</v>
          </cell>
          <cell r="EL85">
            <v>0</v>
          </cell>
          <cell r="EM85">
            <v>0</v>
          </cell>
          <cell r="EN85">
            <v>0</v>
          </cell>
          <cell r="EO85">
            <v>0</v>
          </cell>
          <cell r="EP85">
            <v>0</v>
          </cell>
          <cell r="EQ85">
            <v>0</v>
          </cell>
          <cell r="ER85">
            <v>0</v>
          </cell>
          <cell r="ES85">
            <v>0</v>
          </cell>
          <cell r="ET85">
            <v>0</v>
          </cell>
          <cell r="EU85">
            <v>0</v>
          </cell>
          <cell r="EV85">
            <v>0</v>
          </cell>
          <cell r="EW85">
            <v>0</v>
          </cell>
          <cell r="EX85">
            <v>0</v>
          </cell>
          <cell r="EY85">
            <v>0</v>
          </cell>
          <cell r="EZ85">
            <v>0</v>
          </cell>
          <cell r="FA85">
            <v>0</v>
          </cell>
          <cell r="FB85">
            <v>0</v>
          </cell>
          <cell r="FC85">
            <v>0</v>
          </cell>
          <cell r="FD85">
            <v>0</v>
          </cell>
          <cell r="GZ85">
            <v>0</v>
          </cell>
          <cell r="HA85">
            <v>0</v>
          </cell>
        </row>
        <row r="86">
          <cell r="B86" t="str">
            <v>LBU15</v>
          </cell>
          <cell r="C86">
            <v>0</v>
          </cell>
          <cell r="D86">
            <v>0</v>
          </cell>
          <cell r="E86">
            <v>900940275</v>
          </cell>
          <cell r="F86" t="str">
            <v>21151T8A206L1</v>
          </cell>
          <cell r="G86" t="str">
            <v>21151T8A206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137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137</v>
          </cell>
          <cell r="X86">
            <v>274</v>
          </cell>
          <cell r="Y86">
            <v>0</v>
          </cell>
          <cell r="Z86">
            <v>137</v>
          </cell>
          <cell r="AA86">
            <v>137</v>
          </cell>
          <cell r="AB86">
            <v>137</v>
          </cell>
          <cell r="AC86">
            <v>137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274</v>
          </cell>
          <cell r="AK86">
            <v>0</v>
          </cell>
          <cell r="AL86">
            <v>275</v>
          </cell>
          <cell r="AM86">
            <v>0</v>
          </cell>
          <cell r="AN86">
            <v>274</v>
          </cell>
          <cell r="AO86">
            <v>137</v>
          </cell>
          <cell r="AP86">
            <v>274</v>
          </cell>
          <cell r="AQ86">
            <v>137</v>
          </cell>
          <cell r="AR86">
            <v>138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>
            <v>0</v>
          </cell>
          <cell r="BQ86">
            <v>0</v>
          </cell>
          <cell r="BR86">
            <v>-274</v>
          </cell>
          <cell r="BS86">
            <v>0</v>
          </cell>
          <cell r="BT86">
            <v>274</v>
          </cell>
          <cell r="BU86">
            <v>274</v>
          </cell>
          <cell r="BV86">
            <v>140.58823529411765</v>
          </cell>
          <cell r="BW86">
            <v>0</v>
          </cell>
          <cell r="BX86">
            <v>0</v>
          </cell>
          <cell r="BY86">
            <v>0</v>
          </cell>
          <cell r="BZ86">
            <v>0</v>
          </cell>
          <cell r="CA86">
            <v>0</v>
          </cell>
          <cell r="CB86">
            <v>0</v>
          </cell>
          <cell r="CC86">
            <v>0</v>
          </cell>
          <cell r="CD86">
            <v>0</v>
          </cell>
          <cell r="CE86">
            <v>0</v>
          </cell>
          <cell r="CF86">
            <v>0</v>
          </cell>
          <cell r="CG86">
            <v>274</v>
          </cell>
          <cell r="CH86">
            <v>274</v>
          </cell>
          <cell r="CI86">
            <v>86.862745098039213</v>
          </cell>
          <cell r="CJ86">
            <v>0</v>
          </cell>
          <cell r="CK86">
            <v>0</v>
          </cell>
          <cell r="CL86">
            <v>0</v>
          </cell>
          <cell r="CM86">
            <v>0</v>
          </cell>
          <cell r="CN86">
            <v>0</v>
          </cell>
          <cell r="CO86">
            <v>0</v>
          </cell>
          <cell r="CP86">
            <v>0</v>
          </cell>
          <cell r="CQ86">
            <v>0</v>
          </cell>
          <cell r="CR86">
            <v>0</v>
          </cell>
          <cell r="CS86">
            <v>0</v>
          </cell>
          <cell r="CT86">
            <v>274</v>
          </cell>
          <cell r="CU86">
            <v>274</v>
          </cell>
          <cell r="CV86">
            <v>56.862745098039213</v>
          </cell>
          <cell r="CW86">
            <v>0</v>
          </cell>
          <cell r="CX86">
            <v>0</v>
          </cell>
          <cell r="CY86">
            <v>0</v>
          </cell>
          <cell r="CZ86">
            <v>0</v>
          </cell>
          <cell r="DA86">
            <v>0</v>
          </cell>
          <cell r="DB86">
            <v>0</v>
          </cell>
          <cell r="DC86">
            <v>0</v>
          </cell>
          <cell r="DD86">
            <v>0</v>
          </cell>
          <cell r="DE86">
            <v>0</v>
          </cell>
          <cell r="DF86">
            <v>0</v>
          </cell>
          <cell r="DG86">
            <v>274</v>
          </cell>
          <cell r="DH86">
            <v>274</v>
          </cell>
          <cell r="DI86">
            <v>0</v>
          </cell>
          <cell r="DJ86">
            <v>32</v>
          </cell>
          <cell r="DK86">
            <v>32</v>
          </cell>
          <cell r="DL86">
            <v>32</v>
          </cell>
          <cell r="DM86">
            <v>0</v>
          </cell>
          <cell r="DN86">
            <v>0</v>
          </cell>
          <cell r="DO86">
            <v>0</v>
          </cell>
          <cell r="DP86">
            <v>0</v>
          </cell>
          <cell r="DQ86">
            <v>0</v>
          </cell>
          <cell r="DR86">
            <v>0</v>
          </cell>
          <cell r="DS86">
            <v>0</v>
          </cell>
          <cell r="DT86">
            <v>306</v>
          </cell>
          <cell r="DU86">
            <v>306</v>
          </cell>
          <cell r="DV86">
            <v>60</v>
          </cell>
          <cell r="DW86">
            <v>0</v>
          </cell>
          <cell r="DX86">
            <v>0</v>
          </cell>
          <cell r="DY86">
            <v>0</v>
          </cell>
          <cell r="DZ86">
            <v>0</v>
          </cell>
          <cell r="EA86">
            <v>0</v>
          </cell>
          <cell r="EB86">
            <v>0</v>
          </cell>
          <cell r="EC86">
            <v>0</v>
          </cell>
          <cell r="ED86">
            <v>0</v>
          </cell>
          <cell r="EE86">
            <v>0</v>
          </cell>
          <cell r="EF86">
            <v>0</v>
          </cell>
          <cell r="EG86">
            <v>306</v>
          </cell>
          <cell r="EH86">
            <v>306</v>
          </cell>
          <cell r="EI86">
            <v>127.00729927007299</v>
          </cell>
          <cell r="EJ86">
            <v>0</v>
          </cell>
          <cell r="EK86">
            <v>0</v>
          </cell>
          <cell r="EL86">
            <v>0</v>
          </cell>
          <cell r="EM86">
            <v>0</v>
          </cell>
          <cell r="EN86">
            <v>0</v>
          </cell>
          <cell r="EO86">
            <v>0</v>
          </cell>
          <cell r="EP86">
            <v>0</v>
          </cell>
          <cell r="EQ86">
            <v>0</v>
          </cell>
          <cell r="ER86">
            <v>0</v>
          </cell>
          <cell r="ES86">
            <v>0</v>
          </cell>
          <cell r="ET86">
            <v>306</v>
          </cell>
          <cell r="EU86">
            <v>306</v>
          </cell>
          <cell r="EV86">
            <v>97.007299270072991</v>
          </cell>
          <cell r="EW86">
            <v>0</v>
          </cell>
          <cell r="EX86">
            <v>0</v>
          </cell>
          <cell r="EY86">
            <v>0</v>
          </cell>
          <cell r="EZ86">
            <v>0</v>
          </cell>
          <cell r="FA86">
            <v>0</v>
          </cell>
          <cell r="FB86">
            <v>0</v>
          </cell>
          <cell r="FC86">
            <v>0</v>
          </cell>
          <cell r="FD86">
            <v>0</v>
          </cell>
          <cell r="GZ86">
            <v>0</v>
          </cell>
          <cell r="HA86">
            <v>0</v>
          </cell>
        </row>
        <row r="87">
          <cell r="B87" t="str">
            <v>LD17Y</v>
          </cell>
          <cell r="C87">
            <v>0</v>
          </cell>
          <cell r="D87">
            <v>0</v>
          </cell>
          <cell r="E87">
            <v>900941390</v>
          </cell>
          <cell r="F87" t="str">
            <v>21131Y6A2F6L1</v>
          </cell>
          <cell r="G87" t="str">
            <v>21131Y6A2F6</v>
          </cell>
          <cell r="H87">
            <v>1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1</v>
          </cell>
          <cell r="U87">
            <v>1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1</v>
          </cell>
          <cell r="AH87">
            <v>1</v>
          </cell>
          <cell r="AI87">
            <v>0.15306122448979592</v>
          </cell>
          <cell r="AJ87">
            <v>195</v>
          </cell>
          <cell r="AK87">
            <v>0</v>
          </cell>
          <cell r="AL87">
            <v>195</v>
          </cell>
          <cell r="AM87">
            <v>0</v>
          </cell>
          <cell r="AN87">
            <v>196</v>
          </cell>
          <cell r="AO87">
            <v>196</v>
          </cell>
          <cell r="AP87">
            <v>196</v>
          </cell>
          <cell r="AQ87">
            <v>196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98</v>
          </cell>
          <cell r="AX87">
            <v>0</v>
          </cell>
          <cell r="AY87">
            <v>98</v>
          </cell>
          <cell r="AZ87">
            <v>0</v>
          </cell>
          <cell r="BA87">
            <v>98</v>
          </cell>
          <cell r="BB87">
            <v>98</v>
          </cell>
          <cell r="BC87">
            <v>98</v>
          </cell>
          <cell r="BD87">
            <v>98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>
            <v>0</v>
          </cell>
          <cell r="BQ87">
            <v>0</v>
          </cell>
          <cell r="BR87">
            <v>0</v>
          </cell>
          <cell r="BS87">
            <v>0</v>
          </cell>
          <cell r="BT87">
            <v>0</v>
          </cell>
          <cell r="BU87">
            <v>0</v>
          </cell>
          <cell r="BV87">
            <v>0</v>
          </cell>
          <cell r="BW87">
            <v>98</v>
          </cell>
          <cell r="BX87">
            <v>98</v>
          </cell>
          <cell r="BY87">
            <v>98</v>
          </cell>
          <cell r="BZ87">
            <v>98</v>
          </cell>
          <cell r="CA87">
            <v>98</v>
          </cell>
          <cell r="CB87">
            <v>98</v>
          </cell>
          <cell r="CC87">
            <v>98</v>
          </cell>
          <cell r="CD87">
            <v>98</v>
          </cell>
          <cell r="CE87">
            <v>-1</v>
          </cell>
          <cell r="CF87">
            <v>0</v>
          </cell>
          <cell r="CG87">
            <v>1</v>
          </cell>
          <cell r="CH87">
            <v>1</v>
          </cell>
          <cell r="CI87">
            <v>0.30612244897959184</v>
          </cell>
          <cell r="CJ87">
            <v>97</v>
          </cell>
          <cell r="CK87">
            <v>98</v>
          </cell>
          <cell r="CL87">
            <v>98</v>
          </cell>
          <cell r="CM87">
            <v>0</v>
          </cell>
          <cell r="CN87">
            <v>98</v>
          </cell>
          <cell r="CO87">
            <v>0</v>
          </cell>
          <cell r="CP87">
            <v>98</v>
          </cell>
          <cell r="CQ87">
            <v>0</v>
          </cell>
          <cell r="CR87">
            <v>0</v>
          </cell>
          <cell r="CS87">
            <v>0</v>
          </cell>
          <cell r="CT87">
            <v>99</v>
          </cell>
          <cell r="CU87">
            <v>99</v>
          </cell>
          <cell r="CV87">
            <v>30.306122448979593</v>
          </cell>
          <cell r="CW87">
            <v>0</v>
          </cell>
          <cell r="CX87">
            <v>0</v>
          </cell>
          <cell r="CY87">
            <v>97</v>
          </cell>
          <cell r="CZ87">
            <v>0</v>
          </cell>
          <cell r="DA87">
            <v>98</v>
          </cell>
          <cell r="DB87">
            <v>98</v>
          </cell>
          <cell r="DC87">
            <v>98</v>
          </cell>
          <cell r="DD87">
            <v>98</v>
          </cell>
          <cell r="DE87">
            <v>2</v>
          </cell>
          <cell r="DF87">
            <v>0</v>
          </cell>
          <cell r="DG87">
            <v>96</v>
          </cell>
          <cell r="DH87">
            <v>96</v>
          </cell>
          <cell r="DI87">
            <v>29.387755102040817</v>
          </cell>
          <cell r="DJ87">
            <v>4</v>
          </cell>
          <cell r="DK87">
            <v>2</v>
          </cell>
          <cell r="DL87">
            <v>0</v>
          </cell>
          <cell r="DM87">
            <v>0</v>
          </cell>
          <cell r="DN87">
            <v>98</v>
          </cell>
          <cell r="DO87">
            <v>0</v>
          </cell>
          <cell r="DP87">
            <v>98</v>
          </cell>
          <cell r="DQ87">
            <v>0</v>
          </cell>
          <cell r="DR87">
            <v>-2</v>
          </cell>
          <cell r="DS87">
            <v>0</v>
          </cell>
          <cell r="DT87">
            <v>98</v>
          </cell>
          <cell r="DU87">
            <v>98</v>
          </cell>
          <cell r="DV87">
            <v>30</v>
          </cell>
          <cell r="DW87">
            <v>0</v>
          </cell>
          <cell r="DX87">
            <v>0</v>
          </cell>
          <cell r="DY87">
            <v>0</v>
          </cell>
          <cell r="DZ87">
            <v>0</v>
          </cell>
          <cell r="EA87">
            <v>98</v>
          </cell>
          <cell r="EB87">
            <v>98</v>
          </cell>
          <cell r="EC87">
            <v>98</v>
          </cell>
          <cell r="ED87">
            <v>98</v>
          </cell>
          <cell r="EE87">
            <v>0</v>
          </cell>
          <cell r="EF87">
            <v>0</v>
          </cell>
          <cell r="EG87">
            <v>0</v>
          </cell>
          <cell r="EH87">
            <v>0</v>
          </cell>
          <cell r="EI87">
            <v>0</v>
          </cell>
          <cell r="EJ87">
            <v>0</v>
          </cell>
          <cell r="EK87">
            <v>0</v>
          </cell>
          <cell r="EL87">
            <v>0</v>
          </cell>
          <cell r="EM87">
            <v>0</v>
          </cell>
          <cell r="EN87">
            <v>0</v>
          </cell>
          <cell r="EO87">
            <v>0</v>
          </cell>
          <cell r="EP87">
            <v>0</v>
          </cell>
          <cell r="EQ87">
            <v>0</v>
          </cell>
          <cell r="ER87">
            <v>0</v>
          </cell>
          <cell r="ES87">
            <v>0</v>
          </cell>
          <cell r="ET87">
            <v>0</v>
          </cell>
          <cell r="EU87">
            <v>0</v>
          </cell>
          <cell r="EV87">
            <v>0</v>
          </cell>
          <cell r="EW87">
            <v>0</v>
          </cell>
          <cell r="EX87">
            <v>0</v>
          </cell>
          <cell r="EY87">
            <v>0</v>
          </cell>
          <cell r="EZ87">
            <v>0</v>
          </cell>
          <cell r="FA87">
            <v>0</v>
          </cell>
          <cell r="FB87">
            <v>0</v>
          </cell>
          <cell r="FC87">
            <v>0</v>
          </cell>
          <cell r="FD87">
            <v>0</v>
          </cell>
          <cell r="GZ87">
            <v>2</v>
          </cell>
          <cell r="HA87">
            <v>0</v>
          </cell>
        </row>
        <row r="88">
          <cell r="B88" t="str">
            <v>LD17Y</v>
          </cell>
          <cell r="C88">
            <v>0</v>
          </cell>
          <cell r="D88">
            <v>10</v>
          </cell>
          <cell r="E88">
            <v>900941304</v>
          </cell>
          <cell r="F88" t="str">
            <v>21131YOA1F6L1</v>
          </cell>
          <cell r="G88" t="str">
            <v>21131YOA1F6</v>
          </cell>
          <cell r="H88">
            <v>462</v>
          </cell>
          <cell r="I88">
            <v>462</v>
          </cell>
          <cell r="J88">
            <v>0</v>
          </cell>
          <cell r="K88">
            <v>394</v>
          </cell>
          <cell r="L88">
            <v>0</v>
          </cell>
          <cell r="M88">
            <v>0</v>
          </cell>
          <cell r="N88">
            <v>384</v>
          </cell>
          <cell r="O88">
            <v>0</v>
          </cell>
          <cell r="P88">
            <v>384</v>
          </cell>
          <cell r="Q88">
            <v>0</v>
          </cell>
          <cell r="R88">
            <v>0</v>
          </cell>
          <cell r="S88">
            <v>0</v>
          </cell>
          <cell r="T88">
            <v>462</v>
          </cell>
          <cell r="U88">
            <v>462</v>
          </cell>
          <cell r="V88">
            <v>22.684124386252044</v>
          </cell>
          <cell r="W88">
            <v>159</v>
          </cell>
          <cell r="X88">
            <v>543</v>
          </cell>
          <cell r="Y88">
            <v>160</v>
          </cell>
          <cell r="Z88">
            <v>0</v>
          </cell>
          <cell r="AA88">
            <v>611</v>
          </cell>
          <cell r="AB88">
            <v>510</v>
          </cell>
          <cell r="AC88">
            <v>611</v>
          </cell>
          <cell r="AD88">
            <v>510</v>
          </cell>
          <cell r="AE88">
            <v>0</v>
          </cell>
          <cell r="AF88">
            <v>0</v>
          </cell>
          <cell r="AG88">
            <v>112</v>
          </cell>
          <cell r="AH88">
            <v>112</v>
          </cell>
          <cell r="AI88">
            <v>5.1692307692307686</v>
          </cell>
          <cell r="AJ88">
            <v>548</v>
          </cell>
          <cell r="AK88">
            <v>594</v>
          </cell>
          <cell r="AL88">
            <v>549</v>
          </cell>
          <cell r="AM88">
            <v>98</v>
          </cell>
          <cell r="AN88">
            <v>650</v>
          </cell>
          <cell r="AO88">
            <v>738</v>
          </cell>
          <cell r="AP88">
            <v>650</v>
          </cell>
          <cell r="AQ88">
            <v>640</v>
          </cell>
          <cell r="AR88">
            <v>0</v>
          </cell>
          <cell r="AS88">
            <v>0</v>
          </cell>
          <cell r="AT88">
            <v>21</v>
          </cell>
          <cell r="AU88">
            <v>21</v>
          </cell>
          <cell r="AV88">
            <v>1.5144230769230769</v>
          </cell>
          <cell r="AW88">
            <v>405</v>
          </cell>
          <cell r="AX88">
            <v>0</v>
          </cell>
          <cell r="AY88">
            <v>405</v>
          </cell>
          <cell r="AZ88">
            <v>0</v>
          </cell>
          <cell r="BA88">
            <v>416</v>
          </cell>
          <cell r="BB88">
            <v>360</v>
          </cell>
          <cell r="BC88">
            <v>416</v>
          </cell>
          <cell r="BD88">
            <v>360</v>
          </cell>
          <cell r="BE88">
            <v>0</v>
          </cell>
          <cell r="BF88">
            <v>0</v>
          </cell>
          <cell r="BG88">
            <v>66</v>
          </cell>
          <cell r="BH88">
            <v>66</v>
          </cell>
          <cell r="BI88">
            <v>3</v>
          </cell>
          <cell r="BJ88">
            <v>604</v>
          </cell>
          <cell r="BK88">
            <v>0</v>
          </cell>
          <cell r="BL88">
            <v>604</v>
          </cell>
          <cell r="BM88">
            <v>0</v>
          </cell>
          <cell r="BN88">
            <v>660</v>
          </cell>
          <cell r="BO88">
            <v>377</v>
          </cell>
          <cell r="BP88">
            <v>660</v>
          </cell>
          <cell r="BQ88">
            <v>377</v>
          </cell>
          <cell r="BR88">
            <v>0</v>
          </cell>
          <cell r="BS88">
            <v>0</v>
          </cell>
          <cell r="BT88">
            <v>293</v>
          </cell>
          <cell r="BU88">
            <v>293</v>
          </cell>
          <cell r="BV88">
            <v>11.565789473684211</v>
          </cell>
          <cell r="BW88">
            <v>477</v>
          </cell>
          <cell r="BX88">
            <v>477</v>
          </cell>
          <cell r="BY88">
            <v>477</v>
          </cell>
          <cell r="BZ88">
            <v>400</v>
          </cell>
          <cell r="CA88">
            <v>760</v>
          </cell>
          <cell r="CB88">
            <v>168</v>
          </cell>
          <cell r="CC88">
            <v>760</v>
          </cell>
          <cell r="CD88">
            <v>168</v>
          </cell>
          <cell r="CE88">
            <v>0</v>
          </cell>
          <cell r="CF88">
            <v>0</v>
          </cell>
          <cell r="CG88">
            <v>602</v>
          </cell>
          <cell r="CH88">
            <v>602</v>
          </cell>
          <cell r="CI88">
            <v>24.538043478260867</v>
          </cell>
          <cell r="CJ88">
            <v>144</v>
          </cell>
          <cell r="CK88">
            <v>736</v>
          </cell>
          <cell r="CL88">
            <v>144</v>
          </cell>
          <cell r="CM88">
            <v>0</v>
          </cell>
          <cell r="CN88">
            <v>736</v>
          </cell>
          <cell r="CO88">
            <v>0</v>
          </cell>
          <cell r="CP88">
            <v>736</v>
          </cell>
          <cell r="CQ88">
            <v>452</v>
          </cell>
          <cell r="CR88">
            <v>452</v>
          </cell>
          <cell r="CS88">
            <v>0</v>
          </cell>
          <cell r="CT88">
            <v>294</v>
          </cell>
          <cell r="CU88">
            <v>294</v>
          </cell>
          <cell r="CV88">
            <v>8.990825688073393</v>
          </cell>
          <cell r="CW88">
            <v>697</v>
          </cell>
          <cell r="CX88">
            <v>697</v>
          </cell>
          <cell r="CY88">
            <v>697</v>
          </cell>
          <cell r="CZ88">
            <v>0</v>
          </cell>
          <cell r="DA88">
            <v>981</v>
          </cell>
          <cell r="DB88">
            <v>828</v>
          </cell>
          <cell r="DC88">
            <v>981</v>
          </cell>
          <cell r="DD88">
            <v>828</v>
          </cell>
          <cell r="DE88">
            <v>0</v>
          </cell>
          <cell r="DF88">
            <v>0</v>
          </cell>
          <cell r="DG88">
            <v>163</v>
          </cell>
          <cell r="DH88">
            <v>163</v>
          </cell>
          <cell r="DI88">
            <v>6.2531969309462916</v>
          </cell>
          <cell r="DJ88">
            <v>975</v>
          </cell>
          <cell r="DK88">
            <v>975</v>
          </cell>
          <cell r="DL88">
            <v>975</v>
          </cell>
          <cell r="DM88">
            <v>0</v>
          </cell>
          <cell r="DN88">
            <v>782</v>
          </cell>
          <cell r="DO88">
            <v>527</v>
          </cell>
          <cell r="DP88">
            <v>782</v>
          </cell>
          <cell r="DQ88">
            <v>527</v>
          </cell>
          <cell r="DR88">
            <v>0</v>
          </cell>
          <cell r="DS88">
            <v>0</v>
          </cell>
          <cell r="DT88">
            <v>611</v>
          </cell>
          <cell r="DU88">
            <v>611</v>
          </cell>
          <cell r="DV88">
            <v>123.85135135135134</v>
          </cell>
          <cell r="DW88">
            <v>0</v>
          </cell>
          <cell r="DX88">
            <v>0</v>
          </cell>
          <cell r="DY88">
            <v>0</v>
          </cell>
          <cell r="DZ88">
            <v>0</v>
          </cell>
          <cell r="EA88">
            <v>255</v>
          </cell>
          <cell r="EB88">
            <v>503</v>
          </cell>
          <cell r="EC88">
            <v>255</v>
          </cell>
          <cell r="ED88">
            <v>503</v>
          </cell>
          <cell r="EE88">
            <v>0</v>
          </cell>
          <cell r="EF88">
            <v>0</v>
          </cell>
          <cell r="EG88">
            <v>108</v>
          </cell>
          <cell r="EH88">
            <v>108</v>
          </cell>
          <cell r="EI88">
            <v>79.024390243902431</v>
          </cell>
          <cell r="EJ88">
            <v>0</v>
          </cell>
          <cell r="EK88">
            <v>0</v>
          </cell>
          <cell r="EL88">
            <v>0</v>
          </cell>
          <cell r="EM88">
            <v>0</v>
          </cell>
          <cell r="EN88">
            <v>41</v>
          </cell>
          <cell r="EO88">
            <v>0</v>
          </cell>
          <cell r="EP88">
            <v>41</v>
          </cell>
          <cell r="EQ88">
            <v>0</v>
          </cell>
          <cell r="ER88">
            <v>41</v>
          </cell>
          <cell r="ES88">
            <v>0</v>
          </cell>
          <cell r="ET88">
            <v>67</v>
          </cell>
          <cell r="EU88">
            <v>67</v>
          </cell>
          <cell r="EV88">
            <v>30.460481099656356</v>
          </cell>
          <cell r="EW88">
            <v>0</v>
          </cell>
          <cell r="EX88">
            <v>0</v>
          </cell>
          <cell r="EY88">
            <v>0</v>
          </cell>
          <cell r="EZ88">
            <v>0</v>
          </cell>
          <cell r="FA88">
            <v>0</v>
          </cell>
          <cell r="FB88">
            <v>0</v>
          </cell>
          <cell r="FC88">
            <v>0</v>
          </cell>
          <cell r="FD88">
            <v>0</v>
          </cell>
          <cell r="GZ88">
            <v>92</v>
          </cell>
          <cell r="HA88">
            <v>0</v>
          </cell>
        </row>
        <row r="89">
          <cell r="B89" t="str">
            <v>LD17Y</v>
          </cell>
          <cell r="C89">
            <v>0</v>
          </cell>
          <cell r="D89">
            <v>0</v>
          </cell>
          <cell r="E89">
            <v>900941430</v>
          </cell>
          <cell r="F89" t="str">
            <v>21131YYA3F6L1</v>
          </cell>
          <cell r="G89" t="str">
            <v>21131YYA3F6</v>
          </cell>
          <cell r="H89">
            <v>152</v>
          </cell>
          <cell r="I89">
            <v>152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100</v>
          </cell>
          <cell r="O89">
            <v>0</v>
          </cell>
          <cell r="P89">
            <v>100</v>
          </cell>
          <cell r="Q89">
            <v>0</v>
          </cell>
          <cell r="R89">
            <v>1</v>
          </cell>
          <cell r="S89">
            <v>0</v>
          </cell>
          <cell r="T89">
            <v>151</v>
          </cell>
          <cell r="U89">
            <v>151</v>
          </cell>
          <cell r="V89">
            <v>68.636363636363626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32</v>
          </cell>
          <cell r="AB89">
            <v>32</v>
          </cell>
          <cell r="AC89">
            <v>32</v>
          </cell>
          <cell r="AD89">
            <v>32</v>
          </cell>
          <cell r="AE89">
            <v>0</v>
          </cell>
          <cell r="AF89">
            <v>0</v>
          </cell>
          <cell r="AG89">
            <v>119</v>
          </cell>
          <cell r="AH89">
            <v>119</v>
          </cell>
          <cell r="AI89">
            <v>97.1875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-2</v>
          </cell>
          <cell r="AS89">
            <v>0</v>
          </cell>
          <cell r="AT89">
            <v>121</v>
          </cell>
          <cell r="AU89">
            <v>121</v>
          </cell>
          <cell r="AV89">
            <v>97.8125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121</v>
          </cell>
          <cell r="BH89">
            <v>121</v>
          </cell>
          <cell r="BI89">
            <v>37.8125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96</v>
          </cell>
          <cell r="BO89">
            <v>0</v>
          </cell>
          <cell r="BP89">
            <v>96</v>
          </cell>
          <cell r="BQ89">
            <v>0</v>
          </cell>
          <cell r="BR89">
            <v>2</v>
          </cell>
          <cell r="BS89">
            <v>0</v>
          </cell>
          <cell r="BT89">
            <v>119</v>
          </cell>
          <cell r="BU89">
            <v>119</v>
          </cell>
          <cell r="BV89">
            <v>37.1875</v>
          </cell>
          <cell r="BW89">
            <v>0</v>
          </cell>
          <cell r="BX89">
            <v>0</v>
          </cell>
          <cell r="BY89">
            <v>0</v>
          </cell>
          <cell r="BZ89">
            <v>48</v>
          </cell>
          <cell r="CA89">
            <v>96</v>
          </cell>
          <cell r="CB89">
            <v>0</v>
          </cell>
          <cell r="CC89">
            <v>96</v>
          </cell>
          <cell r="CD89">
            <v>0</v>
          </cell>
          <cell r="CE89">
            <v>0</v>
          </cell>
          <cell r="CF89">
            <v>0</v>
          </cell>
          <cell r="CG89">
            <v>119</v>
          </cell>
          <cell r="CH89">
            <v>119</v>
          </cell>
          <cell r="CI89">
            <v>36.299999999999997</v>
          </cell>
          <cell r="CJ89">
            <v>0</v>
          </cell>
          <cell r="CK89">
            <v>0</v>
          </cell>
          <cell r="CL89">
            <v>0</v>
          </cell>
          <cell r="CM89">
            <v>0</v>
          </cell>
          <cell r="CN89">
            <v>98</v>
          </cell>
          <cell r="CO89">
            <v>0</v>
          </cell>
          <cell r="CP89">
            <v>98</v>
          </cell>
          <cell r="CQ89">
            <v>80</v>
          </cell>
          <cell r="CR89">
            <v>80</v>
          </cell>
          <cell r="CS89">
            <v>0</v>
          </cell>
          <cell r="CT89">
            <v>39</v>
          </cell>
          <cell r="CU89">
            <v>39</v>
          </cell>
          <cell r="CV89">
            <v>11.7</v>
          </cell>
          <cell r="CW89">
            <v>61</v>
          </cell>
          <cell r="CX89">
            <v>61</v>
          </cell>
          <cell r="CY89">
            <v>76</v>
          </cell>
          <cell r="CZ89">
            <v>0</v>
          </cell>
          <cell r="DA89">
            <v>100</v>
          </cell>
          <cell r="DB89">
            <v>18</v>
          </cell>
          <cell r="DC89">
            <v>100</v>
          </cell>
          <cell r="DD89">
            <v>18</v>
          </cell>
          <cell r="DE89">
            <v>2</v>
          </cell>
          <cell r="DF89">
            <v>0</v>
          </cell>
          <cell r="DG89">
            <v>95</v>
          </cell>
          <cell r="DH89">
            <v>95</v>
          </cell>
          <cell r="DI89">
            <v>63.333333333333336</v>
          </cell>
          <cell r="DJ89">
            <v>96</v>
          </cell>
          <cell r="DK89">
            <v>96</v>
          </cell>
          <cell r="DL89">
            <v>96</v>
          </cell>
          <cell r="DM89">
            <v>0</v>
          </cell>
          <cell r="DN89">
            <v>45</v>
          </cell>
          <cell r="DO89">
            <v>45</v>
          </cell>
          <cell r="DP89">
            <v>45</v>
          </cell>
          <cell r="DQ89">
            <v>45</v>
          </cell>
          <cell r="DR89">
            <v>0</v>
          </cell>
          <cell r="DS89">
            <v>0</v>
          </cell>
          <cell r="DT89">
            <v>146</v>
          </cell>
          <cell r="DU89">
            <v>146</v>
          </cell>
          <cell r="DV89">
            <v>0</v>
          </cell>
          <cell r="DW89">
            <v>0</v>
          </cell>
          <cell r="DX89">
            <v>0</v>
          </cell>
          <cell r="DY89">
            <v>0</v>
          </cell>
          <cell r="DZ89">
            <v>0</v>
          </cell>
          <cell r="EA89">
            <v>0</v>
          </cell>
          <cell r="EB89">
            <v>45</v>
          </cell>
          <cell r="EC89">
            <v>0</v>
          </cell>
          <cell r="ED89">
            <v>45</v>
          </cell>
          <cell r="EE89">
            <v>0</v>
          </cell>
          <cell r="EF89">
            <v>0</v>
          </cell>
          <cell r="EG89">
            <v>101</v>
          </cell>
          <cell r="EH89">
            <v>101</v>
          </cell>
          <cell r="EI89">
            <v>73.77272727272728</v>
          </cell>
          <cell r="EJ89">
            <v>0</v>
          </cell>
          <cell r="EK89">
            <v>0</v>
          </cell>
          <cell r="EL89">
            <v>0</v>
          </cell>
          <cell r="EM89">
            <v>0</v>
          </cell>
          <cell r="EN89">
            <v>0</v>
          </cell>
          <cell r="EO89">
            <v>0</v>
          </cell>
          <cell r="EP89">
            <v>0</v>
          </cell>
          <cell r="EQ89">
            <v>0</v>
          </cell>
          <cell r="ER89">
            <v>0</v>
          </cell>
          <cell r="ES89">
            <v>0</v>
          </cell>
          <cell r="ET89">
            <v>101</v>
          </cell>
          <cell r="EU89">
            <v>101</v>
          </cell>
          <cell r="EV89">
            <v>43.772727272727273</v>
          </cell>
          <cell r="EW89">
            <v>0</v>
          </cell>
          <cell r="EX89">
            <v>0</v>
          </cell>
          <cell r="EY89">
            <v>0</v>
          </cell>
          <cell r="EZ89">
            <v>0</v>
          </cell>
          <cell r="FA89">
            <v>0</v>
          </cell>
          <cell r="FB89">
            <v>0</v>
          </cell>
          <cell r="FC89">
            <v>0</v>
          </cell>
          <cell r="FD89">
            <v>0</v>
          </cell>
          <cell r="GZ89">
            <v>0</v>
          </cell>
          <cell r="HA89">
            <v>0</v>
          </cell>
        </row>
        <row r="90">
          <cell r="B90" t="str">
            <v>LD17Y</v>
          </cell>
          <cell r="C90">
            <v>0</v>
          </cell>
          <cell r="D90">
            <v>0</v>
          </cell>
          <cell r="E90">
            <v>900941319</v>
          </cell>
          <cell r="F90" t="str">
            <v>21131Y7A106L1</v>
          </cell>
          <cell r="G90" t="str">
            <v>21131Y7A106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>
            <v>0</v>
          </cell>
          <cell r="BQ90">
            <v>0</v>
          </cell>
          <cell r="BR90">
            <v>0</v>
          </cell>
          <cell r="BS90">
            <v>0</v>
          </cell>
          <cell r="BT90">
            <v>0</v>
          </cell>
          <cell r="BU90">
            <v>0</v>
          </cell>
          <cell r="BV90">
            <v>0</v>
          </cell>
          <cell r="BW90">
            <v>0</v>
          </cell>
          <cell r="BX90">
            <v>0</v>
          </cell>
          <cell r="BY90">
            <v>0</v>
          </cell>
          <cell r="BZ90">
            <v>0</v>
          </cell>
          <cell r="CA90">
            <v>0</v>
          </cell>
          <cell r="CB90">
            <v>0</v>
          </cell>
          <cell r="CC90">
            <v>0</v>
          </cell>
          <cell r="CD90">
            <v>0</v>
          </cell>
          <cell r="CE90">
            <v>0</v>
          </cell>
          <cell r="CF90">
            <v>0</v>
          </cell>
          <cell r="CG90">
            <v>0</v>
          </cell>
          <cell r="CH90">
            <v>0</v>
          </cell>
          <cell r="CI90">
            <v>0</v>
          </cell>
          <cell r="CJ90">
            <v>0</v>
          </cell>
          <cell r="CK90">
            <v>0</v>
          </cell>
          <cell r="CL90">
            <v>0</v>
          </cell>
          <cell r="CM90">
            <v>0</v>
          </cell>
          <cell r="CN90">
            <v>0</v>
          </cell>
          <cell r="CO90">
            <v>0</v>
          </cell>
          <cell r="CP90">
            <v>0</v>
          </cell>
          <cell r="CQ90">
            <v>0</v>
          </cell>
          <cell r="CR90">
            <v>0</v>
          </cell>
          <cell r="CS90">
            <v>0</v>
          </cell>
          <cell r="CT90">
            <v>0</v>
          </cell>
          <cell r="CU90">
            <v>0</v>
          </cell>
          <cell r="CV90">
            <v>0</v>
          </cell>
          <cell r="CW90">
            <v>0</v>
          </cell>
          <cell r="CX90">
            <v>0</v>
          </cell>
          <cell r="CY90">
            <v>0</v>
          </cell>
          <cell r="CZ90">
            <v>0</v>
          </cell>
          <cell r="DA90">
            <v>0</v>
          </cell>
          <cell r="DB90">
            <v>0</v>
          </cell>
          <cell r="DC90">
            <v>0</v>
          </cell>
          <cell r="DD90">
            <v>0</v>
          </cell>
          <cell r="DE90">
            <v>0</v>
          </cell>
          <cell r="DF90">
            <v>0</v>
          </cell>
          <cell r="DG90">
            <v>0</v>
          </cell>
          <cell r="DH90">
            <v>0</v>
          </cell>
          <cell r="DI90">
            <v>0</v>
          </cell>
          <cell r="DJ90">
            <v>0</v>
          </cell>
          <cell r="DK90">
            <v>0</v>
          </cell>
          <cell r="DL90">
            <v>0</v>
          </cell>
          <cell r="DM90">
            <v>0</v>
          </cell>
          <cell r="DN90">
            <v>0</v>
          </cell>
          <cell r="DO90">
            <v>0</v>
          </cell>
          <cell r="DP90">
            <v>0</v>
          </cell>
          <cell r="DQ90">
            <v>0</v>
          </cell>
          <cell r="DR90">
            <v>0</v>
          </cell>
          <cell r="DS90">
            <v>0</v>
          </cell>
          <cell r="DT90">
            <v>0</v>
          </cell>
          <cell r="DU90">
            <v>0</v>
          </cell>
          <cell r="DV90">
            <v>0</v>
          </cell>
          <cell r="DW90">
            <v>0</v>
          </cell>
          <cell r="DX90">
            <v>0</v>
          </cell>
          <cell r="DY90">
            <v>0</v>
          </cell>
          <cell r="DZ90">
            <v>0</v>
          </cell>
          <cell r="EA90">
            <v>0</v>
          </cell>
          <cell r="EB90">
            <v>0</v>
          </cell>
          <cell r="EC90">
            <v>0</v>
          </cell>
          <cell r="ED90">
            <v>0</v>
          </cell>
          <cell r="EE90">
            <v>0</v>
          </cell>
          <cell r="EF90">
            <v>0</v>
          </cell>
          <cell r="EG90">
            <v>0</v>
          </cell>
          <cell r="EH90">
            <v>0</v>
          </cell>
          <cell r="EI90">
            <v>0</v>
          </cell>
          <cell r="EJ90">
            <v>0</v>
          </cell>
          <cell r="EK90">
            <v>0</v>
          </cell>
          <cell r="EL90">
            <v>0</v>
          </cell>
          <cell r="EM90">
            <v>0</v>
          </cell>
          <cell r="EN90">
            <v>0</v>
          </cell>
          <cell r="EO90">
            <v>0</v>
          </cell>
          <cell r="EP90">
            <v>0</v>
          </cell>
          <cell r="EQ90">
            <v>0</v>
          </cell>
          <cell r="ER90">
            <v>0</v>
          </cell>
          <cell r="ES90">
            <v>0</v>
          </cell>
          <cell r="ET90">
            <v>0</v>
          </cell>
          <cell r="EU90">
            <v>0</v>
          </cell>
          <cell r="EV90">
            <v>0</v>
          </cell>
          <cell r="EW90">
            <v>0</v>
          </cell>
          <cell r="EX90">
            <v>0</v>
          </cell>
          <cell r="EY90">
            <v>0</v>
          </cell>
          <cell r="EZ90">
            <v>0</v>
          </cell>
          <cell r="FA90">
            <v>0</v>
          </cell>
          <cell r="FB90">
            <v>0</v>
          </cell>
          <cell r="FC90">
            <v>0</v>
          </cell>
          <cell r="FD90">
            <v>0</v>
          </cell>
          <cell r="GZ90">
            <v>0</v>
          </cell>
          <cell r="HA90">
            <v>0</v>
          </cell>
        </row>
        <row r="91">
          <cell r="B91" t="str">
            <v>LD17Y</v>
          </cell>
          <cell r="C91">
            <v>0</v>
          </cell>
          <cell r="D91">
            <v>0</v>
          </cell>
          <cell r="E91">
            <v>900941359</v>
          </cell>
          <cell r="F91" t="str">
            <v>21131YYA1F6L1</v>
          </cell>
          <cell r="G91" t="str">
            <v>21131YYA1F6</v>
          </cell>
          <cell r="H91">
            <v>200</v>
          </cell>
          <cell r="I91">
            <v>200</v>
          </cell>
          <cell r="J91">
            <v>50</v>
          </cell>
          <cell r="K91">
            <v>50</v>
          </cell>
          <cell r="L91">
            <v>50</v>
          </cell>
          <cell r="M91">
            <v>0</v>
          </cell>
          <cell r="N91">
            <v>250</v>
          </cell>
          <cell r="O91">
            <v>98</v>
          </cell>
          <cell r="P91">
            <v>250</v>
          </cell>
          <cell r="Q91">
            <v>98</v>
          </cell>
          <cell r="R91">
            <v>0</v>
          </cell>
          <cell r="S91">
            <v>0</v>
          </cell>
          <cell r="T91">
            <v>152</v>
          </cell>
          <cell r="U91">
            <v>152</v>
          </cell>
          <cell r="V91">
            <v>48.239999999999995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98</v>
          </cell>
          <cell r="AC91">
            <v>0</v>
          </cell>
          <cell r="AD91">
            <v>98</v>
          </cell>
          <cell r="AE91">
            <v>0</v>
          </cell>
          <cell r="AF91">
            <v>0</v>
          </cell>
          <cell r="AG91">
            <v>54</v>
          </cell>
          <cell r="AH91">
            <v>54</v>
          </cell>
          <cell r="AI91">
            <v>46.530612244897959</v>
          </cell>
          <cell r="AJ91">
            <v>0</v>
          </cell>
          <cell r="AK91">
            <v>98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54</v>
          </cell>
          <cell r="AU91">
            <v>54</v>
          </cell>
          <cell r="AV91">
            <v>16.530612244897959</v>
          </cell>
          <cell r="AW91">
            <v>44</v>
          </cell>
          <cell r="AX91">
            <v>0</v>
          </cell>
          <cell r="AY91">
            <v>44</v>
          </cell>
          <cell r="AZ91">
            <v>0</v>
          </cell>
          <cell r="BA91">
            <v>98</v>
          </cell>
          <cell r="BB91">
            <v>98</v>
          </cell>
          <cell r="BC91">
            <v>98</v>
          </cell>
          <cell r="BD91">
            <v>98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100</v>
          </cell>
          <cell r="BK91">
            <v>0</v>
          </cell>
          <cell r="BL91">
            <v>100</v>
          </cell>
          <cell r="BM91">
            <v>0</v>
          </cell>
          <cell r="BN91">
            <v>100</v>
          </cell>
          <cell r="BO91">
            <v>24</v>
          </cell>
          <cell r="BP91">
            <v>100</v>
          </cell>
          <cell r="BQ91">
            <v>24</v>
          </cell>
          <cell r="BR91">
            <v>0</v>
          </cell>
          <cell r="BS91">
            <v>0</v>
          </cell>
          <cell r="BT91">
            <v>76</v>
          </cell>
          <cell r="BU91">
            <v>76</v>
          </cell>
          <cell r="BV91">
            <v>22.8</v>
          </cell>
          <cell r="BW91">
            <v>24</v>
          </cell>
          <cell r="BX91">
            <v>24</v>
          </cell>
          <cell r="BY91">
            <v>24</v>
          </cell>
          <cell r="BZ91">
            <v>294</v>
          </cell>
          <cell r="CA91">
            <v>100</v>
          </cell>
          <cell r="CB91">
            <v>98</v>
          </cell>
          <cell r="CC91">
            <v>100</v>
          </cell>
          <cell r="CD91">
            <v>98</v>
          </cell>
          <cell r="CE91">
            <v>0</v>
          </cell>
          <cell r="CF91">
            <v>0</v>
          </cell>
          <cell r="CG91">
            <v>2</v>
          </cell>
          <cell r="CH91">
            <v>2</v>
          </cell>
          <cell r="CI91">
            <v>0.29126213592233013</v>
          </cell>
          <cell r="CJ91">
            <v>204</v>
          </cell>
          <cell r="CK91">
            <v>100</v>
          </cell>
          <cell r="CL91">
            <v>204</v>
          </cell>
          <cell r="CM91">
            <v>0</v>
          </cell>
          <cell r="CN91">
            <v>206</v>
          </cell>
          <cell r="CO91">
            <v>0</v>
          </cell>
          <cell r="CP91">
            <v>206</v>
          </cell>
          <cell r="CQ91">
            <v>292</v>
          </cell>
          <cell r="CR91">
            <v>194</v>
          </cell>
          <cell r="CS91">
            <v>4</v>
          </cell>
          <cell r="CT91">
            <v>8</v>
          </cell>
          <cell r="CU91">
            <v>12</v>
          </cell>
          <cell r="CV91">
            <v>1.2244897959183674</v>
          </cell>
          <cell r="CW91">
            <v>188</v>
          </cell>
          <cell r="CX91">
            <v>188</v>
          </cell>
          <cell r="CY91">
            <v>188</v>
          </cell>
          <cell r="CZ91">
            <v>0</v>
          </cell>
          <cell r="DA91">
            <v>196</v>
          </cell>
          <cell r="DB91">
            <v>98</v>
          </cell>
          <cell r="DC91">
            <v>196</v>
          </cell>
          <cell r="DD91">
            <v>98</v>
          </cell>
          <cell r="DE91">
            <v>4</v>
          </cell>
          <cell r="DF91">
            <v>0</v>
          </cell>
          <cell r="DG91">
            <v>98</v>
          </cell>
          <cell r="DH91">
            <v>98</v>
          </cell>
          <cell r="DI91">
            <v>30</v>
          </cell>
          <cell r="DJ91">
            <v>100</v>
          </cell>
          <cell r="DK91">
            <v>100</v>
          </cell>
          <cell r="DL91">
            <v>100</v>
          </cell>
          <cell r="DM91">
            <v>0</v>
          </cell>
          <cell r="DN91">
            <v>98</v>
          </cell>
          <cell r="DO91">
            <v>98</v>
          </cell>
          <cell r="DP91">
            <v>98</v>
          </cell>
          <cell r="DQ91">
            <v>98</v>
          </cell>
          <cell r="DR91">
            <v>0</v>
          </cell>
          <cell r="DS91">
            <v>0</v>
          </cell>
          <cell r="DT91">
            <v>100</v>
          </cell>
          <cell r="DU91">
            <v>100</v>
          </cell>
          <cell r="DV91">
            <v>0</v>
          </cell>
          <cell r="DW91">
            <v>0</v>
          </cell>
          <cell r="DX91">
            <v>0</v>
          </cell>
          <cell r="DY91">
            <v>0</v>
          </cell>
          <cell r="DZ91">
            <v>0</v>
          </cell>
          <cell r="EA91">
            <v>0</v>
          </cell>
          <cell r="EB91">
            <v>98</v>
          </cell>
          <cell r="EC91">
            <v>0</v>
          </cell>
          <cell r="ED91">
            <v>98</v>
          </cell>
          <cell r="EE91">
            <v>0</v>
          </cell>
          <cell r="EF91">
            <v>0</v>
          </cell>
          <cell r="EG91">
            <v>2</v>
          </cell>
          <cell r="EH91">
            <v>2</v>
          </cell>
          <cell r="EI91">
            <v>0.625</v>
          </cell>
          <cell r="EJ91">
            <v>94</v>
          </cell>
          <cell r="EK91">
            <v>0</v>
          </cell>
          <cell r="EL91">
            <v>0</v>
          </cell>
          <cell r="EM91">
            <v>0</v>
          </cell>
          <cell r="EN91">
            <v>96</v>
          </cell>
          <cell r="EO91">
            <v>0</v>
          </cell>
          <cell r="EP91">
            <v>96</v>
          </cell>
          <cell r="EQ91">
            <v>0</v>
          </cell>
          <cell r="ER91">
            <v>96</v>
          </cell>
          <cell r="ES91">
            <v>0</v>
          </cell>
          <cell r="ET91">
            <v>0</v>
          </cell>
          <cell r="EU91">
            <v>0</v>
          </cell>
          <cell r="EV91">
            <v>0</v>
          </cell>
          <cell r="EW91">
            <v>96</v>
          </cell>
          <cell r="EX91">
            <v>0</v>
          </cell>
          <cell r="EY91">
            <v>0</v>
          </cell>
          <cell r="EZ91">
            <v>0</v>
          </cell>
          <cell r="FA91">
            <v>96</v>
          </cell>
          <cell r="FB91">
            <v>0</v>
          </cell>
          <cell r="FC91">
            <v>96</v>
          </cell>
          <cell r="FD91">
            <v>0</v>
          </cell>
          <cell r="GZ91">
            <v>-98</v>
          </cell>
          <cell r="HA91">
            <v>0</v>
          </cell>
        </row>
        <row r="92">
          <cell r="B92" t="str">
            <v>LD17Y</v>
          </cell>
          <cell r="C92">
            <v>0</v>
          </cell>
          <cell r="D92">
            <v>0</v>
          </cell>
          <cell r="E92">
            <v>900941365</v>
          </cell>
          <cell r="F92" t="str">
            <v>21131YQA106L1</v>
          </cell>
          <cell r="G92" t="str">
            <v>21131YQA106</v>
          </cell>
          <cell r="H92">
            <v>1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1</v>
          </cell>
          <cell r="U92">
            <v>1</v>
          </cell>
          <cell r="V92">
            <v>60.076530612244895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1</v>
          </cell>
          <cell r="AH92">
            <v>1</v>
          </cell>
          <cell r="AI92">
            <v>5.10204081632653E-2</v>
          </cell>
          <cell r="AJ92">
            <v>587</v>
          </cell>
          <cell r="AK92">
            <v>0</v>
          </cell>
          <cell r="AL92">
            <v>588</v>
          </cell>
          <cell r="AM92">
            <v>0</v>
          </cell>
          <cell r="AN92">
            <v>588</v>
          </cell>
          <cell r="AO92">
            <v>588</v>
          </cell>
          <cell r="AP92">
            <v>588</v>
          </cell>
          <cell r="AQ92">
            <v>588</v>
          </cell>
          <cell r="AR92">
            <v>0</v>
          </cell>
          <cell r="AS92">
            <v>0</v>
          </cell>
          <cell r="AT92">
            <v>1</v>
          </cell>
          <cell r="AU92">
            <v>1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-1</v>
          </cell>
          <cell r="BF92">
            <v>0</v>
          </cell>
          <cell r="BG92">
            <v>2</v>
          </cell>
          <cell r="BH92">
            <v>2</v>
          </cell>
          <cell r="BI92">
            <v>60.612244897959187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>
            <v>0</v>
          </cell>
          <cell r="BQ92">
            <v>0</v>
          </cell>
          <cell r="BR92">
            <v>1</v>
          </cell>
          <cell r="BS92">
            <v>0</v>
          </cell>
          <cell r="BT92">
            <v>1</v>
          </cell>
          <cell r="BU92">
            <v>1</v>
          </cell>
          <cell r="BV92">
            <v>30.306122448979593</v>
          </cell>
          <cell r="BW92">
            <v>0</v>
          </cell>
          <cell r="BX92">
            <v>0</v>
          </cell>
          <cell r="BY92">
            <v>0</v>
          </cell>
          <cell r="BZ92">
            <v>98</v>
          </cell>
          <cell r="CA92">
            <v>0</v>
          </cell>
          <cell r="CB92">
            <v>0</v>
          </cell>
          <cell r="CC92">
            <v>0</v>
          </cell>
          <cell r="CD92">
            <v>0</v>
          </cell>
          <cell r="CE92">
            <v>0</v>
          </cell>
          <cell r="CF92">
            <v>0</v>
          </cell>
          <cell r="CG92">
            <v>1</v>
          </cell>
          <cell r="CH92">
            <v>1</v>
          </cell>
          <cell r="CI92">
            <v>0.30612244897959184</v>
          </cell>
          <cell r="CJ92">
            <v>97</v>
          </cell>
          <cell r="CK92">
            <v>97</v>
          </cell>
          <cell r="CL92">
            <v>98</v>
          </cell>
          <cell r="CM92">
            <v>0</v>
          </cell>
          <cell r="CN92">
            <v>98</v>
          </cell>
          <cell r="CO92">
            <v>294</v>
          </cell>
          <cell r="CP92">
            <v>98</v>
          </cell>
          <cell r="CQ92">
            <v>98</v>
          </cell>
          <cell r="CR92">
            <v>-196</v>
          </cell>
          <cell r="CS92">
            <v>0</v>
          </cell>
          <cell r="CT92">
            <v>1</v>
          </cell>
          <cell r="CU92">
            <v>1</v>
          </cell>
          <cell r="CV92">
            <v>30.306122448979593</v>
          </cell>
          <cell r="CW92">
            <v>0</v>
          </cell>
          <cell r="CX92">
            <v>0</v>
          </cell>
          <cell r="CY92">
            <v>0</v>
          </cell>
          <cell r="CZ92">
            <v>0</v>
          </cell>
          <cell r="DA92">
            <v>0</v>
          </cell>
          <cell r="DB92">
            <v>0</v>
          </cell>
          <cell r="DC92">
            <v>0</v>
          </cell>
          <cell r="DD92">
            <v>0</v>
          </cell>
          <cell r="DE92">
            <v>0</v>
          </cell>
          <cell r="DF92">
            <v>0</v>
          </cell>
          <cell r="DG92">
            <v>1</v>
          </cell>
          <cell r="DH92">
            <v>1</v>
          </cell>
          <cell r="DI92">
            <v>0</v>
          </cell>
          <cell r="DJ92">
            <v>97</v>
          </cell>
          <cell r="DK92">
            <v>97</v>
          </cell>
          <cell r="DL92">
            <v>97</v>
          </cell>
          <cell r="DM92">
            <v>0</v>
          </cell>
          <cell r="DN92">
            <v>0</v>
          </cell>
          <cell r="DO92">
            <v>0</v>
          </cell>
          <cell r="DP92">
            <v>0</v>
          </cell>
          <cell r="DQ92">
            <v>0</v>
          </cell>
          <cell r="DR92">
            <v>1</v>
          </cell>
          <cell r="DS92">
            <v>0</v>
          </cell>
          <cell r="DT92">
            <v>97</v>
          </cell>
          <cell r="DU92">
            <v>97</v>
          </cell>
          <cell r="DV92">
            <v>0</v>
          </cell>
          <cell r="DW92">
            <v>0</v>
          </cell>
          <cell r="DX92">
            <v>0</v>
          </cell>
          <cell r="DY92">
            <v>0</v>
          </cell>
          <cell r="DZ92">
            <v>0</v>
          </cell>
          <cell r="EA92">
            <v>0</v>
          </cell>
          <cell r="EB92">
            <v>0</v>
          </cell>
          <cell r="EC92">
            <v>0</v>
          </cell>
          <cell r="ED92">
            <v>0</v>
          </cell>
          <cell r="EE92">
            <v>0</v>
          </cell>
          <cell r="EF92">
            <v>0</v>
          </cell>
          <cell r="EG92">
            <v>97</v>
          </cell>
          <cell r="EH92">
            <v>97</v>
          </cell>
          <cell r="EI92">
            <v>64.241982507288625</v>
          </cell>
          <cell r="EJ92">
            <v>0</v>
          </cell>
          <cell r="EK92">
            <v>0</v>
          </cell>
          <cell r="EL92">
            <v>0</v>
          </cell>
          <cell r="EM92">
            <v>0</v>
          </cell>
          <cell r="EN92">
            <v>0</v>
          </cell>
          <cell r="EO92">
            <v>0</v>
          </cell>
          <cell r="EP92">
            <v>0</v>
          </cell>
          <cell r="EQ92">
            <v>0</v>
          </cell>
          <cell r="ER92">
            <v>0</v>
          </cell>
          <cell r="ES92">
            <v>0</v>
          </cell>
          <cell r="ET92">
            <v>97</v>
          </cell>
          <cell r="EU92">
            <v>97</v>
          </cell>
          <cell r="EV92">
            <v>34.241982507288633</v>
          </cell>
          <cell r="EW92">
            <v>0</v>
          </cell>
          <cell r="EX92">
            <v>0</v>
          </cell>
          <cell r="EY92">
            <v>0</v>
          </cell>
          <cell r="EZ92">
            <v>0</v>
          </cell>
          <cell r="FA92">
            <v>0</v>
          </cell>
          <cell r="FB92">
            <v>0</v>
          </cell>
          <cell r="FC92">
            <v>0</v>
          </cell>
          <cell r="FD92">
            <v>0</v>
          </cell>
          <cell r="GZ92">
            <v>0</v>
          </cell>
          <cell r="HA92">
            <v>0</v>
          </cell>
        </row>
        <row r="93">
          <cell r="B93" t="str">
            <v>LD17Y</v>
          </cell>
          <cell r="C93">
            <v>0</v>
          </cell>
          <cell r="D93">
            <v>0</v>
          </cell>
          <cell r="E93">
            <v>900941368</v>
          </cell>
          <cell r="F93" t="str">
            <v>21131Y6A206L1</v>
          </cell>
          <cell r="G93" t="str">
            <v>21131Y6A206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P93">
            <v>0</v>
          </cell>
          <cell r="BQ93">
            <v>0</v>
          </cell>
          <cell r="BR93">
            <v>0</v>
          </cell>
          <cell r="BS93">
            <v>0</v>
          </cell>
          <cell r="BT93">
            <v>0</v>
          </cell>
          <cell r="BU93">
            <v>0</v>
          </cell>
          <cell r="BV93">
            <v>0</v>
          </cell>
          <cell r="BW93">
            <v>0</v>
          </cell>
          <cell r="BX93">
            <v>0</v>
          </cell>
          <cell r="BY93">
            <v>0</v>
          </cell>
          <cell r="BZ93">
            <v>0</v>
          </cell>
          <cell r="CA93">
            <v>0</v>
          </cell>
          <cell r="CB93">
            <v>0</v>
          </cell>
          <cell r="CC93">
            <v>0</v>
          </cell>
          <cell r="CD93">
            <v>0</v>
          </cell>
          <cell r="CE93">
            <v>0</v>
          </cell>
          <cell r="CF93">
            <v>0</v>
          </cell>
          <cell r="CG93">
            <v>0</v>
          </cell>
          <cell r="CH93">
            <v>0</v>
          </cell>
          <cell r="CI93">
            <v>0</v>
          </cell>
          <cell r="CJ93">
            <v>0</v>
          </cell>
          <cell r="CK93">
            <v>0</v>
          </cell>
          <cell r="CL93">
            <v>0</v>
          </cell>
          <cell r="CM93">
            <v>0</v>
          </cell>
          <cell r="CN93">
            <v>0</v>
          </cell>
          <cell r="CO93">
            <v>0</v>
          </cell>
          <cell r="CP93">
            <v>0</v>
          </cell>
          <cell r="CQ93">
            <v>0</v>
          </cell>
          <cell r="CR93">
            <v>0</v>
          </cell>
          <cell r="CS93">
            <v>0</v>
          </cell>
          <cell r="CT93">
            <v>0</v>
          </cell>
          <cell r="CU93">
            <v>0</v>
          </cell>
          <cell r="CV93">
            <v>0</v>
          </cell>
          <cell r="CW93">
            <v>0</v>
          </cell>
          <cell r="CX93">
            <v>0</v>
          </cell>
          <cell r="CY93">
            <v>0</v>
          </cell>
          <cell r="CZ93">
            <v>0</v>
          </cell>
          <cell r="DA93">
            <v>0</v>
          </cell>
          <cell r="DB93">
            <v>0</v>
          </cell>
          <cell r="DC93">
            <v>0</v>
          </cell>
          <cell r="DD93">
            <v>0</v>
          </cell>
          <cell r="DE93">
            <v>0</v>
          </cell>
          <cell r="DF93">
            <v>0</v>
          </cell>
          <cell r="DG93">
            <v>0</v>
          </cell>
          <cell r="DH93">
            <v>0</v>
          </cell>
          <cell r="DI93">
            <v>0</v>
          </cell>
          <cell r="DJ93">
            <v>0</v>
          </cell>
          <cell r="DK93">
            <v>0</v>
          </cell>
          <cell r="DL93">
            <v>0</v>
          </cell>
          <cell r="DM93">
            <v>0</v>
          </cell>
          <cell r="DN93">
            <v>0</v>
          </cell>
          <cell r="DO93">
            <v>0</v>
          </cell>
          <cell r="DP93">
            <v>0</v>
          </cell>
          <cell r="DQ93">
            <v>0</v>
          </cell>
          <cell r="DR93">
            <v>0</v>
          </cell>
          <cell r="DS93">
            <v>0</v>
          </cell>
          <cell r="DT93">
            <v>0</v>
          </cell>
          <cell r="DU93">
            <v>0</v>
          </cell>
          <cell r="DV93">
            <v>0</v>
          </cell>
          <cell r="DW93">
            <v>0</v>
          </cell>
          <cell r="DX93">
            <v>0</v>
          </cell>
          <cell r="DY93">
            <v>0</v>
          </cell>
          <cell r="DZ93">
            <v>0</v>
          </cell>
          <cell r="EA93">
            <v>0</v>
          </cell>
          <cell r="EB93">
            <v>0</v>
          </cell>
          <cell r="EC93">
            <v>0</v>
          </cell>
          <cell r="ED93">
            <v>0</v>
          </cell>
          <cell r="EE93">
            <v>0</v>
          </cell>
          <cell r="EF93">
            <v>0</v>
          </cell>
          <cell r="EG93">
            <v>0</v>
          </cell>
          <cell r="EH93">
            <v>0</v>
          </cell>
          <cell r="EI93">
            <v>0</v>
          </cell>
          <cell r="EJ93">
            <v>0</v>
          </cell>
          <cell r="EK93">
            <v>0</v>
          </cell>
          <cell r="EL93">
            <v>0</v>
          </cell>
          <cell r="EM93">
            <v>0</v>
          </cell>
          <cell r="EN93">
            <v>0</v>
          </cell>
          <cell r="EO93">
            <v>0</v>
          </cell>
          <cell r="EP93">
            <v>0</v>
          </cell>
          <cell r="EQ93">
            <v>0</v>
          </cell>
          <cell r="ER93">
            <v>0</v>
          </cell>
          <cell r="ES93">
            <v>0</v>
          </cell>
          <cell r="ET93">
            <v>0</v>
          </cell>
          <cell r="EU93">
            <v>0</v>
          </cell>
          <cell r="EV93">
            <v>0</v>
          </cell>
          <cell r="EW93">
            <v>0</v>
          </cell>
          <cell r="EX93">
            <v>0</v>
          </cell>
          <cell r="EY93">
            <v>0</v>
          </cell>
          <cell r="EZ93">
            <v>0</v>
          </cell>
          <cell r="FA93">
            <v>0</v>
          </cell>
          <cell r="FB93">
            <v>0</v>
          </cell>
          <cell r="FC93">
            <v>0</v>
          </cell>
          <cell r="FD93">
            <v>0</v>
          </cell>
          <cell r="GZ93">
            <v>0</v>
          </cell>
          <cell r="HA93">
            <v>0</v>
          </cell>
        </row>
        <row r="94">
          <cell r="B94" t="str">
            <v>LD17Y</v>
          </cell>
          <cell r="C94">
            <v>0</v>
          </cell>
          <cell r="D94">
            <v>0</v>
          </cell>
          <cell r="E94">
            <v>900941448</v>
          </cell>
          <cell r="F94" t="str">
            <v>21131YCA106L1</v>
          </cell>
          <cell r="G94" t="str">
            <v>21131YCA106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196</v>
          </cell>
          <cell r="X94">
            <v>196</v>
          </cell>
          <cell r="Y94">
            <v>196</v>
          </cell>
          <cell r="Z94">
            <v>0</v>
          </cell>
          <cell r="AA94">
            <v>196</v>
          </cell>
          <cell r="AB94">
            <v>196</v>
          </cell>
          <cell r="AC94">
            <v>196</v>
          </cell>
          <cell r="AD94">
            <v>196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98</v>
          </cell>
          <cell r="AK94">
            <v>98</v>
          </cell>
          <cell r="AL94">
            <v>98</v>
          </cell>
          <cell r="AM94">
            <v>0</v>
          </cell>
          <cell r="AN94">
            <v>98</v>
          </cell>
          <cell r="AO94">
            <v>98</v>
          </cell>
          <cell r="AP94">
            <v>98</v>
          </cell>
          <cell r="AQ94">
            <v>98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294</v>
          </cell>
          <cell r="BK94">
            <v>0</v>
          </cell>
          <cell r="BL94">
            <v>294</v>
          </cell>
          <cell r="BM94">
            <v>0</v>
          </cell>
          <cell r="BN94">
            <v>294</v>
          </cell>
          <cell r="BO94">
            <v>294</v>
          </cell>
          <cell r="BP94">
            <v>294</v>
          </cell>
          <cell r="BQ94">
            <v>294</v>
          </cell>
          <cell r="BR94">
            <v>0</v>
          </cell>
          <cell r="BS94">
            <v>0</v>
          </cell>
          <cell r="BT94">
            <v>0</v>
          </cell>
          <cell r="BU94">
            <v>0</v>
          </cell>
          <cell r="BV94">
            <v>0</v>
          </cell>
          <cell r="BW94">
            <v>196</v>
          </cell>
          <cell r="BX94">
            <v>196</v>
          </cell>
          <cell r="BY94">
            <v>196</v>
          </cell>
          <cell r="BZ94">
            <v>392</v>
          </cell>
          <cell r="CA94">
            <v>196</v>
          </cell>
          <cell r="CB94">
            <v>196</v>
          </cell>
          <cell r="CC94">
            <v>196</v>
          </cell>
          <cell r="CD94">
            <v>196</v>
          </cell>
          <cell r="CE94">
            <v>0</v>
          </cell>
          <cell r="CF94">
            <v>0</v>
          </cell>
          <cell r="CG94">
            <v>0</v>
          </cell>
          <cell r="CH94">
            <v>0</v>
          </cell>
          <cell r="CI94">
            <v>0</v>
          </cell>
          <cell r="CJ94">
            <v>196</v>
          </cell>
          <cell r="CK94">
            <v>196</v>
          </cell>
          <cell r="CL94">
            <v>196</v>
          </cell>
          <cell r="CM94">
            <v>0</v>
          </cell>
          <cell r="CN94">
            <v>196</v>
          </cell>
          <cell r="CO94">
            <v>0</v>
          </cell>
          <cell r="CP94">
            <v>196</v>
          </cell>
          <cell r="CQ94">
            <v>196</v>
          </cell>
          <cell r="CR94">
            <v>196</v>
          </cell>
          <cell r="CS94">
            <v>0</v>
          </cell>
          <cell r="CT94">
            <v>0</v>
          </cell>
          <cell r="CU94">
            <v>0</v>
          </cell>
          <cell r="CV94">
            <v>0</v>
          </cell>
          <cell r="CW94">
            <v>196</v>
          </cell>
          <cell r="CX94">
            <v>196</v>
          </cell>
          <cell r="CY94">
            <v>196</v>
          </cell>
          <cell r="CZ94">
            <v>0</v>
          </cell>
          <cell r="DA94">
            <v>0</v>
          </cell>
          <cell r="DB94">
            <v>196</v>
          </cell>
          <cell r="DC94">
            <v>0</v>
          </cell>
          <cell r="DD94">
            <v>196</v>
          </cell>
          <cell r="DE94">
            <v>0</v>
          </cell>
          <cell r="DF94">
            <v>0</v>
          </cell>
          <cell r="DG94">
            <v>0</v>
          </cell>
          <cell r="DH94">
            <v>0</v>
          </cell>
          <cell r="DI94">
            <v>0</v>
          </cell>
          <cell r="DJ94">
            <v>196</v>
          </cell>
          <cell r="DK94">
            <v>98</v>
          </cell>
          <cell r="DL94">
            <v>98</v>
          </cell>
          <cell r="DM94">
            <v>0</v>
          </cell>
          <cell r="DN94">
            <v>98</v>
          </cell>
          <cell r="DO94">
            <v>98</v>
          </cell>
          <cell r="DP94">
            <v>98</v>
          </cell>
          <cell r="DQ94">
            <v>98</v>
          </cell>
          <cell r="DR94">
            <v>0</v>
          </cell>
          <cell r="DS94">
            <v>0</v>
          </cell>
          <cell r="DT94">
            <v>0</v>
          </cell>
          <cell r="DU94">
            <v>0</v>
          </cell>
          <cell r="DV94">
            <v>0</v>
          </cell>
          <cell r="DW94">
            <v>98</v>
          </cell>
          <cell r="DX94">
            <v>0</v>
          </cell>
          <cell r="DY94">
            <v>98</v>
          </cell>
          <cell r="DZ94">
            <v>0</v>
          </cell>
          <cell r="EA94">
            <v>98</v>
          </cell>
          <cell r="EB94">
            <v>98</v>
          </cell>
          <cell r="EC94">
            <v>98</v>
          </cell>
          <cell r="ED94">
            <v>98</v>
          </cell>
          <cell r="EE94">
            <v>0</v>
          </cell>
          <cell r="EF94">
            <v>0</v>
          </cell>
          <cell r="EG94">
            <v>0</v>
          </cell>
          <cell r="EH94">
            <v>0</v>
          </cell>
          <cell r="EI94">
            <v>0</v>
          </cell>
          <cell r="EJ94">
            <v>98</v>
          </cell>
          <cell r="EK94">
            <v>0</v>
          </cell>
          <cell r="EL94">
            <v>0</v>
          </cell>
          <cell r="EM94">
            <v>0</v>
          </cell>
          <cell r="EN94">
            <v>98</v>
          </cell>
          <cell r="EO94">
            <v>0</v>
          </cell>
          <cell r="EP94">
            <v>98</v>
          </cell>
          <cell r="EQ94">
            <v>0</v>
          </cell>
          <cell r="ER94">
            <v>98</v>
          </cell>
          <cell r="ES94">
            <v>0</v>
          </cell>
          <cell r="ET94">
            <v>0</v>
          </cell>
          <cell r="EU94">
            <v>0</v>
          </cell>
          <cell r="EV94">
            <v>0</v>
          </cell>
          <cell r="EW94">
            <v>0</v>
          </cell>
          <cell r="EX94">
            <v>0</v>
          </cell>
          <cell r="EY94">
            <v>0</v>
          </cell>
          <cell r="EZ94">
            <v>0</v>
          </cell>
          <cell r="FA94">
            <v>0</v>
          </cell>
          <cell r="FB94">
            <v>0</v>
          </cell>
          <cell r="FC94">
            <v>0</v>
          </cell>
          <cell r="FD94">
            <v>0</v>
          </cell>
          <cell r="GZ94">
            <v>98</v>
          </cell>
          <cell r="HA94">
            <v>98</v>
          </cell>
        </row>
        <row r="95">
          <cell r="B95" t="str">
            <v>LD17</v>
          </cell>
          <cell r="C95">
            <v>0</v>
          </cell>
          <cell r="D95">
            <v>0</v>
          </cell>
          <cell r="E95">
            <v>900941467</v>
          </cell>
          <cell r="F95" t="str">
            <v>21131HDA1W6L1</v>
          </cell>
          <cell r="G95" t="str">
            <v>21131HDA1W6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400</v>
          </cell>
          <cell r="BK95">
            <v>0</v>
          </cell>
          <cell r="BL95">
            <v>401</v>
          </cell>
          <cell r="BM95">
            <v>0</v>
          </cell>
          <cell r="BN95">
            <v>400</v>
          </cell>
          <cell r="BO95">
            <v>0</v>
          </cell>
          <cell r="BP95">
            <v>400</v>
          </cell>
          <cell r="BQ95">
            <v>0</v>
          </cell>
          <cell r="BR95">
            <v>0</v>
          </cell>
          <cell r="BS95">
            <v>1</v>
          </cell>
          <cell r="BT95">
            <v>400</v>
          </cell>
          <cell r="BU95">
            <v>401</v>
          </cell>
          <cell r="BV95">
            <v>20.408163265306122</v>
          </cell>
          <cell r="BW95">
            <v>188</v>
          </cell>
          <cell r="BX95">
            <v>188</v>
          </cell>
          <cell r="BY95">
            <v>188</v>
          </cell>
          <cell r="BZ95">
            <v>490</v>
          </cell>
          <cell r="CA95">
            <v>588</v>
          </cell>
          <cell r="CB95">
            <v>98</v>
          </cell>
          <cell r="CC95">
            <v>588</v>
          </cell>
          <cell r="CD95">
            <v>98</v>
          </cell>
          <cell r="CE95">
            <v>-1</v>
          </cell>
          <cell r="CF95">
            <v>0</v>
          </cell>
          <cell r="CG95">
            <v>492</v>
          </cell>
          <cell r="CH95">
            <v>492</v>
          </cell>
          <cell r="CI95">
            <v>21.516034985422738</v>
          </cell>
          <cell r="CJ95">
            <v>194</v>
          </cell>
          <cell r="CK95">
            <v>207</v>
          </cell>
          <cell r="CL95">
            <v>194</v>
          </cell>
          <cell r="CM95">
            <v>98</v>
          </cell>
          <cell r="CN95">
            <v>686</v>
          </cell>
          <cell r="CO95">
            <v>824</v>
          </cell>
          <cell r="CP95">
            <v>686</v>
          </cell>
          <cell r="CQ95">
            <v>0</v>
          </cell>
          <cell r="CR95">
            <v>-824</v>
          </cell>
          <cell r="CS95">
            <v>0</v>
          </cell>
          <cell r="CT95">
            <v>686</v>
          </cell>
          <cell r="CU95">
            <v>686</v>
          </cell>
          <cell r="CV95">
            <v>16.153846153846153</v>
          </cell>
          <cell r="CW95">
            <v>588</v>
          </cell>
          <cell r="CX95">
            <v>588</v>
          </cell>
          <cell r="CY95">
            <v>588</v>
          </cell>
          <cell r="CZ95">
            <v>0</v>
          </cell>
          <cell r="DA95">
            <v>1274</v>
          </cell>
          <cell r="DB95">
            <v>588</v>
          </cell>
          <cell r="DC95">
            <v>1274</v>
          </cell>
          <cell r="DD95">
            <v>588</v>
          </cell>
          <cell r="DE95">
            <v>0</v>
          </cell>
          <cell r="DF95">
            <v>0</v>
          </cell>
          <cell r="DG95">
            <v>686</v>
          </cell>
          <cell r="DH95">
            <v>686</v>
          </cell>
          <cell r="DI95">
            <v>21</v>
          </cell>
          <cell r="DJ95">
            <v>490</v>
          </cell>
          <cell r="DK95">
            <v>294</v>
          </cell>
          <cell r="DL95">
            <v>203</v>
          </cell>
          <cell r="DM95">
            <v>0</v>
          </cell>
          <cell r="DN95">
            <v>980</v>
          </cell>
          <cell r="DO95">
            <v>686</v>
          </cell>
          <cell r="DP95">
            <v>980</v>
          </cell>
          <cell r="DQ95">
            <v>686</v>
          </cell>
          <cell r="DR95">
            <v>3</v>
          </cell>
          <cell r="DS95">
            <v>0</v>
          </cell>
          <cell r="DT95">
            <v>200</v>
          </cell>
          <cell r="DU95">
            <v>200</v>
          </cell>
          <cell r="DV95">
            <v>20.408163265306122</v>
          </cell>
          <cell r="DW95">
            <v>94</v>
          </cell>
          <cell r="DX95">
            <v>0</v>
          </cell>
          <cell r="DY95">
            <v>98</v>
          </cell>
          <cell r="DZ95">
            <v>0</v>
          </cell>
          <cell r="EA95">
            <v>294</v>
          </cell>
          <cell r="EB95">
            <v>196</v>
          </cell>
          <cell r="EC95">
            <v>294</v>
          </cell>
          <cell r="ED95">
            <v>196</v>
          </cell>
          <cell r="EE95">
            <v>0</v>
          </cell>
          <cell r="EF95">
            <v>0</v>
          </cell>
          <cell r="EG95">
            <v>102</v>
          </cell>
          <cell r="EH95">
            <v>102</v>
          </cell>
          <cell r="EI95">
            <v>30.278422273781903</v>
          </cell>
          <cell r="EJ95">
            <v>250</v>
          </cell>
          <cell r="EK95">
            <v>0</v>
          </cell>
          <cell r="EL95">
            <v>0</v>
          </cell>
          <cell r="EM95">
            <v>0</v>
          </cell>
          <cell r="EN95">
            <v>98</v>
          </cell>
          <cell r="EO95">
            <v>0</v>
          </cell>
          <cell r="EP95">
            <v>98</v>
          </cell>
          <cell r="EQ95">
            <v>0</v>
          </cell>
          <cell r="ER95">
            <v>98</v>
          </cell>
          <cell r="ES95">
            <v>0</v>
          </cell>
          <cell r="ET95">
            <v>254</v>
          </cell>
          <cell r="EU95">
            <v>254</v>
          </cell>
          <cell r="EV95">
            <v>17.679814385150813</v>
          </cell>
          <cell r="EW95">
            <v>177</v>
          </cell>
          <cell r="EX95">
            <v>0</v>
          </cell>
          <cell r="EY95">
            <v>0</v>
          </cell>
          <cell r="EZ95">
            <v>0</v>
          </cell>
          <cell r="FA95">
            <v>431</v>
          </cell>
          <cell r="FB95">
            <v>0</v>
          </cell>
          <cell r="FC95">
            <v>431</v>
          </cell>
          <cell r="FD95">
            <v>0</v>
          </cell>
          <cell r="GZ95">
            <v>-392</v>
          </cell>
          <cell r="HA95">
            <v>94</v>
          </cell>
        </row>
        <row r="96">
          <cell r="B96" t="str">
            <v>LD20Y</v>
          </cell>
          <cell r="C96">
            <v>0</v>
          </cell>
          <cell r="D96">
            <v>0</v>
          </cell>
          <cell r="E96">
            <v>900941391</v>
          </cell>
          <cell r="F96" t="str">
            <v>21151Y6A2F6L1</v>
          </cell>
          <cell r="G96" t="str">
            <v>21151Y6A2F6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>
            <v>0</v>
          </cell>
          <cell r="BQ96">
            <v>0</v>
          </cell>
          <cell r="BR96">
            <v>0</v>
          </cell>
          <cell r="BS96">
            <v>0</v>
          </cell>
          <cell r="BT96">
            <v>0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  <cell r="BZ96">
            <v>0</v>
          </cell>
          <cell r="CA96">
            <v>0</v>
          </cell>
          <cell r="CB96">
            <v>0</v>
          </cell>
          <cell r="CC96">
            <v>0</v>
          </cell>
          <cell r="CD96">
            <v>0</v>
          </cell>
          <cell r="CE96">
            <v>0</v>
          </cell>
          <cell r="CF96">
            <v>0</v>
          </cell>
          <cell r="CG96">
            <v>0</v>
          </cell>
          <cell r="CH96">
            <v>0</v>
          </cell>
          <cell r="CI96">
            <v>0</v>
          </cell>
          <cell r="CJ96">
            <v>0</v>
          </cell>
          <cell r="CK96">
            <v>0</v>
          </cell>
          <cell r="CL96">
            <v>0</v>
          </cell>
          <cell r="CM96">
            <v>0</v>
          </cell>
          <cell r="CN96">
            <v>0</v>
          </cell>
          <cell r="CO96">
            <v>0</v>
          </cell>
          <cell r="CP96">
            <v>0</v>
          </cell>
          <cell r="CQ96">
            <v>0</v>
          </cell>
          <cell r="CR96">
            <v>0</v>
          </cell>
          <cell r="CS96">
            <v>0</v>
          </cell>
          <cell r="CT96">
            <v>0</v>
          </cell>
          <cell r="CU96">
            <v>0</v>
          </cell>
          <cell r="CV96">
            <v>0</v>
          </cell>
          <cell r="CW96">
            <v>0</v>
          </cell>
          <cell r="CX96">
            <v>0</v>
          </cell>
          <cell r="CY96">
            <v>0</v>
          </cell>
          <cell r="CZ96">
            <v>0</v>
          </cell>
          <cell r="DA96">
            <v>0</v>
          </cell>
          <cell r="DB96">
            <v>0</v>
          </cell>
          <cell r="DC96">
            <v>0</v>
          </cell>
          <cell r="DD96">
            <v>0</v>
          </cell>
          <cell r="DE96">
            <v>0</v>
          </cell>
          <cell r="DF96">
            <v>0</v>
          </cell>
          <cell r="DG96">
            <v>0</v>
          </cell>
          <cell r="DH96">
            <v>0</v>
          </cell>
          <cell r="DI96">
            <v>0</v>
          </cell>
          <cell r="DJ96">
            <v>0</v>
          </cell>
          <cell r="DK96">
            <v>0</v>
          </cell>
          <cell r="DL96">
            <v>0</v>
          </cell>
          <cell r="DM96">
            <v>0</v>
          </cell>
          <cell r="DN96">
            <v>0</v>
          </cell>
          <cell r="DO96">
            <v>0</v>
          </cell>
          <cell r="DP96">
            <v>0</v>
          </cell>
          <cell r="DQ96">
            <v>0</v>
          </cell>
          <cell r="DR96">
            <v>0</v>
          </cell>
          <cell r="DS96">
            <v>0</v>
          </cell>
          <cell r="DT96">
            <v>0</v>
          </cell>
          <cell r="DU96">
            <v>0</v>
          </cell>
          <cell r="DV96">
            <v>0</v>
          </cell>
          <cell r="DW96">
            <v>0</v>
          </cell>
          <cell r="DX96">
            <v>0</v>
          </cell>
          <cell r="DY96">
            <v>0</v>
          </cell>
          <cell r="DZ96">
            <v>0</v>
          </cell>
          <cell r="EA96">
            <v>0</v>
          </cell>
          <cell r="EB96">
            <v>0</v>
          </cell>
          <cell r="EC96">
            <v>0</v>
          </cell>
          <cell r="ED96">
            <v>0</v>
          </cell>
          <cell r="EE96">
            <v>0</v>
          </cell>
          <cell r="EF96">
            <v>0</v>
          </cell>
          <cell r="EG96">
            <v>0</v>
          </cell>
          <cell r="EH96">
            <v>0</v>
          </cell>
          <cell r="EI96">
            <v>0</v>
          </cell>
          <cell r="EJ96">
            <v>0</v>
          </cell>
          <cell r="EK96">
            <v>0</v>
          </cell>
          <cell r="EL96">
            <v>0</v>
          </cell>
          <cell r="EM96">
            <v>0</v>
          </cell>
          <cell r="EN96">
            <v>0</v>
          </cell>
          <cell r="EO96">
            <v>0</v>
          </cell>
          <cell r="EP96">
            <v>0</v>
          </cell>
          <cell r="EQ96">
            <v>0</v>
          </cell>
          <cell r="ER96">
            <v>0</v>
          </cell>
          <cell r="ES96">
            <v>0</v>
          </cell>
          <cell r="ET96">
            <v>0</v>
          </cell>
          <cell r="EU96">
            <v>0</v>
          </cell>
          <cell r="EV96">
            <v>0</v>
          </cell>
          <cell r="EW96">
            <v>0</v>
          </cell>
          <cell r="EX96">
            <v>0</v>
          </cell>
          <cell r="EY96">
            <v>0</v>
          </cell>
          <cell r="EZ96">
            <v>0</v>
          </cell>
          <cell r="FA96">
            <v>0</v>
          </cell>
          <cell r="FB96">
            <v>0</v>
          </cell>
          <cell r="FC96">
            <v>0</v>
          </cell>
          <cell r="FD96">
            <v>0</v>
          </cell>
          <cell r="GZ96">
            <v>0</v>
          </cell>
          <cell r="HA96">
            <v>0</v>
          </cell>
        </row>
        <row r="97">
          <cell r="B97" t="str">
            <v>LD20Y</v>
          </cell>
          <cell r="C97">
            <v>0</v>
          </cell>
          <cell r="D97">
            <v>0</v>
          </cell>
          <cell r="E97">
            <v>900941320</v>
          </cell>
          <cell r="F97" t="str">
            <v>21151Y7A106L1</v>
          </cell>
          <cell r="G97" t="str">
            <v>21151Y7A106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>
            <v>0</v>
          </cell>
          <cell r="BQ97">
            <v>0</v>
          </cell>
          <cell r="BR97">
            <v>0</v>
          </cell>
          <cell r="BS97">
            <v>0</v>
          </cell>
          <cell r="BT97">
            <v>0</v>
          </cell>
          <cell r="BU97">
            <v>0</v>
          </cell>
          <cell r="BV97">
            <v>0</v>
          </cell>
          <cell r="BW97">
            <v>0</v>
          </cell>
          <cell r="BX97">
            <v>0</v>
          </cell>
          <cell r="BY97">
            <v>0</v>
          </cell>
          <cell r="BZ97">
            <v>0</v>
          </cell>
          <cell r="CA97">
            <v>0</v>
          </cell>
          <cell r="CB97">
            <v>0</v>
          </cell>
          <cell r="CC97">
            <v>0</v>
          </cell>
          <cell r="CD97">
            <v>0</v>
          </cell>
          <cell r="CE97">
            <v>0</v>
          </cell>
          <cell r="CF97">
            <v>0</v>
          </cell>
          <cell r="CG97">
            <v>0</v>
          </cell>
          <cell r="CH97">
            <v>0</v>
          </cell>
          <cell r="CI97">
            <v>0</v>
          </cell>
          <cell r="CJ97">
            <v>0</v>
          </cell>
          <cell r="CK97">
            <v>0</v>
          </cell>
          <cell r="CL97">
            <v>0</v>
          </cell>
          <cell r="CM97">
            <v>0</v>
          </cell>
          <cell r="CN97">
            <v>0</v>
          </cell>
          <cell r="CO97">
            <v>0</v>
          </cell>
          <cell r="CP97">
            <v>0</v>
          </cell>
          <cell r="CQ97">
            <v>0</v>
          </cell>
          <cell r="CR97">
            <v>0</v>
          </cell>
          <cell r="CS97">
            <v>0</v>
          </cell>
          <cell r="CT97">
            <v>0</v>
          </cell>
          <cell r="CU97">
            <v>0</v>
          </cell>
          <cell r="CV97">
            <v>0</v>
          </cell>
          <cell r="CW97">
            <v>0</v>
          </cell>
          <cell r="CX97">
            <v>0</v>
          </cell>
          <cell r="CY97">
            <v>0</v>
          </cell>
          <cell r="CZ97">
            <v>0</v>
          </cell>
          <cell r="DA97">
            <v>0</v>
          </cell>
          <cell r="DB97">
            <v>0</v>
          </cell>
          <cell r="DC97">
            <v>0</v>
          </cell>
          <cell r="DD97">
            <v>0</v>
          </cell>
          <cell r="DE97">
            <v>0</v>
          </cell>
          <cell r="DF97">
            <v>0</v>
          </cell>
          <cell r="DG97">
            <v>0</v>
          </cell>
          <cell r="DH97">
            <v>0</v>
          </cell>
          <cell r="DI97">
            <v>0</v>
          </cell>
          <cell r="DJ97">
            <v>0</v>
          </cell>
          <cell r="DK97">
            <v>0</v>
          </cell>
          <cell r="DL97">
            <v>0</v>
          </cell>
          <cell r="DM97">
            <v>0</v>
          </cell>
          <cell r="DN97">
            <v>0</v>
          </cell>
          <cell r="DO97">
            <v>0</v>
          </cell>
          <cell r="DP97">
            <v>0</v>
          </cell>
          <cell r="DQ97">
            <v>0</v>
          </cell>
          <cell r="DR97">
            <v>0</v>
          </cell>
          <cell r="DS97">
            <v>0</v>
          </cell>
          <cell r="DT97">
            <v>0</v>
          </cell>
          <cell r="DU97">
            <v>0</v>
          </cell>
          <cell r="DV97">
            <v>0</v>
          </cell>
          <cell r="DW97">
            <v>0</v>
          </cell>
          <cell r="DX97">
            <v>0</v>
          </cell>
          <cell r="DY97">
            <v>0</v>
          </cell>
          <cell r="DZ97">
            <v>0</v>
          </cell>
          <cell r="EA97">
            <v>0</v>
          </cell>
          <cell r="EB97">
            <v>0</v>
          </cell>
          <cell r="EC97">
            <v>0</v>
          </cell>
          <cell r="ED97">
            <v>0</v>
          </cell>
          <cell r="EE97">
            <v>0</v>
          </cell>
          <cell r="EF97">
            <v>0</v>
          </cell>
          <cell r="EG97">
            <v>0</v>
          </cell>
          <cell r="EH97">
            <v>0</v>
          </cell>
          <cell r="EI97">
            <v>0</v>
          </cell>
          <cell r="EJ97">
            <v>0</v>
          </cell>
          <cell r="EK97">
            <v>0</v>
          </cell>
          <cell r="EL97">
            <v>0</v>
          </cell>
          <cell r="EM97">
            <v>0</v>
          </cell>
          <cell r="EN97">
            <v>0</v>
          </cell>
          <cell r="EO97">
            <v>0</v>
          </cell>
          <cell r="EP97">
            <v>0</v>
          </cell>
          <cell r="EQ97">
            <v>0</v>
          </cell>
          <cell r="ER97">
            <v>0</v>
          </cell>
          <cell r="ES97">
            <v>0</v>
          </cell>
          <cell r="ET97">
            <v>0</v>
          </cell>
          <cell r="EU97">
            <v>0</v>
          </cell>
          <cell r="EV97">
            <v>0</v>
          </cell>
          <cell r="EW97">
            <v>0</v>
          </cell>
          <cell r="EX97">
            <v>0</v>
          </cell>
          <cell r="EY97">
            <v>0</v>
          </cell>
          <cell r="EZ97">
            <v>0</v>
          </cell>
          <cell r="FA97">
            <v>0</v>
          </cell>
          <cell r="FB97">
            <v>0</v>
          </cell>
          <cell r="FC97">
            <v>0</v>
          </cell>
          <cell r="FD97">
            <v>0</v>
          </cell>
          <cell r="GZ97">
            <v>0</v>
          </cell>
          <cell r="HA97">
            <v>0</v>
          </cell>
        </row>
        <row r="98">
          <cell r="B98" t="str">
            <v>LD20Y</v>
          </cell>
          <cell r="C98">
            <v>0</v>
          </cell>
          <cell r="D98">
            <v>0</v>
          </cell>
          <cell r="E98">
            <v>900941305</v>
          </cell>
          <cell r="F98" t="str">
            <v>21151YOA1F6L1</v>
          </cell>
          <cell r="G98" t="str">
            <v>21151YOA1F6</v>
          </cell>
          <cell r="H98">
            <v>299</v>
          </cell>
          <cell r="I98">
            <v>300</v>
          </cell>
          <cell r="J98">
            <v>0</v>
          </cell>
          <cell r="K98">
            <v>145</v>
          </cell>
          <cell r="L98">
            <v>0</v>
          </cell>
          <cell r="M98">
            <v>0</v>
          </cell>
          <cell r="N98">
            <v>145</v>
          </cell>
          <cell r="O98">
            <v>30</v>
          </cell>
          <cell r="P98">
            <v>145</v>
          </cell>
          <cell r="Q98">
            <v>30</v>
          </cell>
          <cell r="R98">
            <v>0</v>
          </cell>
          <cell r="S98">
            <v>0</v>
          </cell>
          <cell r="T98">
            <v>270</v>
          </cell>
          <cell r="U98">
            <v>270</v>
          </cell>
          <cell r="V98">
            <v>27.364864864864863</v>
          </cell>
          <cell r="W98">
            <v>26</v>
          </cell>
          <cell r="X98">
            <v>142</v>
          </cell>
          <cell r="Y98">
            <v>26</v>
          </cell>
          <cell r="Z98">
            <v>0</v>
          </cell>
          <cell r="AA98">
            <v>296</v>
          </cell>
          <cell r="AB98">
            <v>294</v>
          </cell>
          <cell r="AC98">
            <v>296</v>
          </cell>
          <cell r="AD98">
            <v>294</v>
          </cell>
          <cell r="AE98">
            <v>0</v>
          </cell>
          <cell r="AF98">
            <v>0</v>
          </cell>
          <cell r="AG98">
            <v>2</v>
          </cell>
          <cell r="AH98">
            <v>2</v>
          </cell>
          <cell r="AI98">
            <v>1.3043478260869565</v>
          </cell>
          <cell r="AJ98">
            <v>44</v>
          </cell>
          <cell r="AK98">
            <v>232</v>
          </cell>
          <cell r="AL98">
            <v>44</v>
          </cell>
          <cell r="AM98">
            <v>0</v>
          </cell>
          <cell r="AN98">
            <v>46</v>
          </cell>
          <cell r="AO98">
            <v>46</v>
          </cell>
          <cell r="AP98">
            <v>46</v>
          </cell>
          <cell r="AQ98">
            <v>46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282</v>
          </cell>
          <cell r="AX98">
            <v>0</v>
          </cell>
          <cell r="AY98">
            <v>284</v>
          </cell>
          <cell r="AZ98">
            <v>0</v>
          </cell>
          <cell r="BA98">
            <v>282</v>
          </cell>
          <cell r="BB98">
            <v>282</v>
          </cell>
          <cell r="BC98">
            <v>282</v>
          </cell>
          <cell r="BD98">
            <v>282</v>
          </cell>
          <cell r="BE98">
            <v>0</v>
          </cell>
          <cell r="BF98">
            <v>0</v>
          </cell>
          <cell r="BG98">
            <v>2</v>
          </cell>
          <cell r="BH98">
            <v>2</v>
          </cell>
          <cell r="BI98">
            <v>0.5714285714285714</v>
          </cell>
          <cell r="BJ98">
            <v>103</v>
          </cell>
          <cell r="BK98">
            <v>0</v>
          </cell>
          <cell r="BL98">
            <v>103</v>
          </cell>
          <cell r="BM98">
            <v>0</v>
          </cell>
          <cell r="BN98">
            <v>105</v>
          </cell>
          <cell r="BO98">
            <v>98</v>
          </cell>
          <cell r="BP98">
            <v>105</v>
          </cell>
          <cell r="BQ98">
            <v>98</v>
          </cell>
          <cell r="BR98">
            <v>0</v>
          </cell>
          <cell r="BS98">
            <v>0</v>
          </cell>
          <cell r="BT98">
            <v>7</v>
          </cell>
          <cell r="BU98">
            <v>7</v>
          </cell>
          <cell r="BV98">
            <v>0.7023411371237458</v>
          </cell>
          <cell r="BW98">
            <v>292</v>
          </cell>
          <cell r="BX98">
            <v>292</v>
          </cell>
          <cell r="BY98">
            <v>292</v>
          </cell>
          <cell r="BZ98">
            <v>294</v>
          </cell>
          <cell r="CA98">
            <v>299</v>
          </cell>
          <cell r="CB98">
            <v>234</v>
          </cell>
          <cell r="CC98">
            <v>299</v>
          </cell>
          <cell r="CD98">
            <v>234</v>
          </cell>
          <cell r="CE98">
            <v>0</v>
          </cell>
          <cell r="CF98">
            <v>0</v>
          </cell>
          <cell r="CG98">
            <v>65</v>
          </cell>
          <cell r="CH98">
            <v>65</v>
          </cell>
          <cell r="CI98">
            <v>4.9744897959183678</v>
          </cell>
          <cell r="CJ98">
            <v>327</v>
          </cell>
          <cell r="CK98">
            <v>1008</v>
          </cell>
          <cell r="CL98">
            <v>327</v>
          </cell>
          <cell r="CM98">
            <v>0</v>
          </cell>
          <cell r="CN98">
            <v>392</v>
          </cell>
          <cell r="CO98">
            <v>98</v>
          </cell>
          <cell r="CP98">
            <v>392</v>
          </cell>
          <cell r="CQ98">
            <v>294</v>
          </cell>
          <cell r="CR98">
            <v>196</v>
          </cell>
          <cell r="CS98">
            <v>0</v>
          </cell>
          <cell r="CT98">
            <v>98</v>
          </cell>
          <cell r="CU98">
            <v>98</v>
          </cell>
          <cell r="CV98">
            <v>30.625</v>
          </cell>
          <cell r="CW98">
            <v>94</v>
          </cell>
          <cell r="CX98">
            <v>94</v>
          </cell>
          <cell r="CY98">
            <v>291</v>
          </cell>
          <cell r="CZ98">
            <v>0</v>
          </cell>
          <cell r="DA98">
            <v>94</v>
          </cell>
          <cell r="DB98">
            <v>250</v>
          </cell>
          <cell r="DC98">
            <v>94</v>
          </cell>
          <cell r="DD98">
            <v>250</v>
          </cell>
          <cell r="DE98">
            <v>1</v>
          </cell>
          <cell r="DF98">
            <v>0</v>
          </cell>
          <cell r="DG98">
            <v>138</v>
          </cell>
          <cell r="DH98">
            <v>138</v>
          </cell>
          <cell r="DI98">
            <v>10.809399477806787</v>
          </cell>
          <cell r="DJ98">
            <v>396</v>
          </cell>
          <cell r="DK98">
            <v>245</v>
          </cell>
          <cell r="DL98">
            <v>254</v>
          </cell>
          <cell r="DM98">
            <v>0</v>
          </cell>
          <cell r="DN98">
            <v>383</v>
          </cell>
          <cell r="DO98">
            <v>236</v>
          </cell>
          <cell r="DP98">
            <v>383</v>
          </cell>
          <cell r="DQ98">
            <v>236</v>
          </cell>
          <cell r="DR98">
            <v>-1</v>
          </cell>
          <cell r="DS98">
            <v>0</v>
          </cell>
          <cell r="DT98">
            <v>157</v>
          </cell>
          <cell r="DU98">
            <v>157</v>
          </cell>
          <cell r="DV98">
            <v>32.04081632653061</v>
          </cell>
          <cell r="DW98">
            <v>0</v>
          </cell>
          <cell r="DX98">
            <v>0</v>
          </cell>
          <cell r="DY98">
            <v>0</v>
          </cell>
          <cell r="DZ98">
            <v>0</v>
          </cell>
          <cell r="EA98">
            <v>147</v>
          </cell>
          <cell r="EB98">
            <v>147</v>
          </cell>
          <cell r="EC98">
            <v>147</v>
          </cell>
          <cell r="ED98">
            <v>147</v>
          </cell>
          <cell r="EE98">
            <v>0</v>
          </cell>
          <cell r="EF98">
            <v>0</v>
          </cell>
          <cell r="EG98">
            <v>10</v>
          </cell>
          <cell r="EH98">
            <v>10</v>
          </cell>
          <cell r="EI98">
            <v>3.0927835051546393</v>
          </cell>
          <cell r="EJ98">
            <v>87</v>
          </cell>
          <cell r="EK98">
            <v>0</v>
          </cell>
          <cell r="EL98">
            <v>0</v>
          </cell>
          <cell r="EM98">
            <v>0</v>
          </cell>
          <cell r="EN98">
            <v>97</v>
          </cell>
          <cell r="EO98">
            <v>0</v>
          </cell>
          <cell r="EP98">
            <v>97</v>
          </cell>
          <cell r="EQ98">
            <v>0</v>
          </cell>
          <cell r="ER98">
            <v>97</v>
          </cell>
          <cell r="ES98">
            <v>0</v>
          </cell>
          <cell r="ET98">
            <v>0</v>
          </cell>
          <cell r="EU98">
            <v>0</v>
          </cell>
          <cell r="EV98">
            <v>0</v>
          </cell>
          <cell r="EW98">
            <v>43</v>
          </cell>
          <cell r="EX98">
            <v>0</v>
          </cell>
          <cell r="EY98">
            <v>0</v>
          </cell>
          <cell r="EZ98">
            <v>0</v>
          </cell>
          <cell r="FA98">
            <v>43</v>
          </cell>
          <cell r="FB98">
            <v>0</v>
          </cell>
          <cell r="FC98">
            <v>43</v>
          </cell>
          <cell r="FD98">
            <v>0</v>
          </cell>
          <cell r="GZ98">
            <v>9</v>
          </cell>
          <cell r="HA98">
            <v>0</v>
          </cell>
        </row>
        <row r="99">
          <cell r="B99" t="str">
            <v>LD20Y</v>
          </cell>
          <cell r="C99">
            <v>0</v>
          </cell>
          <cell r="D99">
            <v>0</v>
          </cell>
          <cell r="E99">
            <v>900941432</v>
          </cell>
          <cell r="F99" t="str">
            <v>21151YYA3F6L1</v>
          </cell>
          <cell r="G99" t="str">
            <v>21151YYA3F6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60</v>
          </cell>
          <cell r="AK99">
            <v>0</v>
          </cell>
          <cell r="AL99">
            <v>60</v>
          </cell>
          <cell r="AM99">
            <v>0</v>
          </cell>
          <cell r="AN99">
            <v>60</v>
          </cell>
          <cell r="AO99">
            <v>0</v>
          </cell>
          <cell r="AP99">
            <v>60</v>
          </cell>
          <cell r="AQ99">
            <v>0</v>
          </cell>
          <cell r="AR99">
            <v>0</v>
          </cell>
          <cell r="AS99">
            <v>0</v>
          </cell>
          <cell r="AT99">
            <v>60</v>
          </cell>
          <cell r="AU99">
            <v>60</v>
          </cell>
          <cell r="AV99">
            <v>32.727272727272727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55</v>
          </cell>
          <cell r="BB99">
            <v>0</v>
          </cell>
          <cell r="BC99">
            <v>55</v>
          </cell>
          <cell r="BD99">
            <v>0</v>
          </cell>
          <cell r="BE99">
            <v>0</v>
          </cell>
          <cell r="BF99">
            <v>0</v>
          </cell>
          <cell r="BG99">
            <v>60</v>
          </cell>
          <cell r="BH99">
            <v>60</v>
          </cell>
          <cell r="BI99">
            <v>32.727272727272727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55</v>
          </cell>
          <cell r="BO99">
            <v>0</v>
          </cell>
          <cell r="BP99">
            <v>55</v>
          </cell>
          <cell r="BQ99">
            <v>0</v>
          </cell>
          <cell r="BR99">
            <v>0</v>
          </cell>
          <cell r="BS99">
            <v>0</v>
          </cell>
          <cell r="BT99">
            <v>60</v>
          </cell>
          <cell r="BU99">
            <v>60</v>
          </cell>
          <cell r="BV99">
            <v>32.727272727272727</v>
          </cell>
          <cell r="BW99">
            <v>0</v>
          </cell>
          <cell r="BX99">
            <v>0</v>
          </cell>
          <cell r="BY99">
            <v>0</v>
          </cell>
          <cell r="BZ99">
            <v>20</v>
          </cell>
          <cell r="CA99">
            <v>55</v>
          </cell>
          <cell r="CB99">
            <v>0</v>
          </cell>
          <cell r="CC99">
            <v>55</v>
          </cell>
          <cell r="CD99">
            <v>0</v>
          </cell>
          <cell r="CE99">
            <v>0</v>
          </cell>
          <cell r="CF99">
            <v>0</v>
          </cell>
          <cell r="CG99">
            <v>60</v>
          </cell>
          <cell r="CH99">
            <v>60</v>
          </cell>
          <cell r="CI99">
            <v>35.41935483870968</v>
          </cell>
          <cell r="CJ99">
            <v>0</v>
          </cell>
          <cell r="CK99">
            <v>0</v>
          </cell>
          <cell r="CL99">
            <v>0</v>
          </cell>
          <cell r="CM99">
            <v>0</v>
          </cell>
          <cell r="CN99">
            <v>32</v>
          </cell>
          <cell r="CO99">
            <v>216</v>
          </cell>
          <cell r="CP99">
            <v>32</v>
          </cell>
          <cell r="CQ99">
            <v>20</v>
          </cell>
          <cell r="CR99">
            <v>-196</v>
          </cell>
          <cell r="CS99">
            <v>0</v>
          </cell>
          <cell r="CT99">
            <v>40</v>
          </cell>
          <cell r="CU99">
            <v>40</v>
          </cell>
          <cell r="CV99">
            <v>7.7419354838709671</v>
          </cell>
          <cell r="CW99">
            <v>115</v>
          </cell>
          <cell r="CX99">
            <v>115</v>
          </cell>
          <cell r="CY99">
            <v>115</v>
          </cell>
          <cell r="CZ99">
            <v>0</v>
          </cell>
          <cell r="DA99">
            <v>155</v>
          </cell>
          <cell r="DB99">
            <v>12</v>
          </cell>
          <cell r="DC99">
            <v>155</v>
          </cell>
          <cell r="DD99">
            <v>12</v>
          </cell>
          <cell r="DE99">
            <v>0</v>
          </cell>
          <cell r="DF99">
            <v>0</v>
          </cell>
          <cell r="DG99">
            <v>143</v>
          </cell>
          <cell r="DH99">
            <v>143</v>
          </cell>
          <cell r="DI99">
            <v>72.900000000000006</v>
          </cell>
          <cell r="DJ99">
            <v>0</v>
          </cell>
          <cell r="DK99">
            <v>0</v>
          </cell>
          <cell r="DL99">
            <v>0</v>
          </cell>
          <cell r="DM99">
            <v>0</v>
          </cell>
          <cell r="DN99">
            <v>0</v>
          </cell>
          <cell r="DO99">
            <v>0</v>
          </cell>
          <cell r="DP99">
            <v>0</v>
          </cell>
          <cell r="DQ99">
            <v>0</v>
          </cell>
          <cell r="DR99">
            <v>0</v>
          </cell>
          <cell r="DS99">
            <v>0</v>
          </cell>
          <cell r="DT99">
            <v>143</v>
          </cell>
          <cell r="DU99">
            <v>143</v>
          </cell>
          <cell r="DV99">
            <v>42.9</v>
          </cell>
          <cell r="DW99">
            <v>0</v>
          </cell>
          <cell r="DX99">
            <v>0</v>
          </cell>
          <cell r="DY99">
            <v>0</v>
          </cell>
          <cell r="DZ99">
            <v>0</v>
          </cell>
          <cell r="EA99">
            <v>100</v>
          </cell>
          <cell r="EB99">
            <v>35</v>
          </cell>
          <cell r="EC99">
            <v>100</v>
          </cell>
          <cell r="ED99">
            <v>35</v>
          </cell>
          <cell r="EE99">
            <v>0</v>
          </cell>
          <cell r="EF99">
            <v>0</v>
          </cell>
          <cell r="EG99">
            <v>108</v>
          </cell>
          <cell r="EH99">
            <v>108</v>
          </cell>
          <cell r="EI99">
            <v>108.35820895522389</v>
          </cell>
          <cell r="EJ99">
            <v>57</v>
          </cell>
          <cell r="EK99">
            <v>0</v>
          </cell>
          <cell r="EL99">
            <v>0</v>
          </cell>
          <cell r="EM99">
            <v>0</v>
          </cell>
          <cell r="EN99">
            <v>0</v>
          </cell>
          <cell r="EO99">
            <v>0</v>
          </cell>
          <cell r="EP99">
            <v>0</v>
          </cell>
          <cell r="EQ99">
            <v>0</v>
          </cell>
          <cell r="ER99">
            <v>0</v>
          </cell>
          <cell r="ES99">
            <v>0</v>
          </cell>
          <cell r="ET99">
            <v>165</v>
          </cell>
          <cell r="EU99">
            <v>165</v>
          </cell>
          <cell r="EV99">
            <v>103.88059701492537</v>
          </cell>
          <cell r="EW99">
            <v>0</v>
          </cell>
          <cell r="EX99">
            <v>0</v>
          </cell>
          <cell r="EY99">
            <v>0</v>
          </cell>
          <cell r="EZ99">
            <v>0</v>
          </cell>
          <cell r="FA99">
            <v>0</v>
          </cell>
          <cell r="FB99">
            <v>0</v>
          </cell>
          <cell r="FC99">
            <v>0</v>
          </cell>
          <cell r="FD99">
            <v>0</v>
          </cell>
          <cell r="GZ99">
            <v>0</v>
          </cell>
          <cell r="HA99">
            <v>0</v>
          </cell>
        </row>
        <row r="100">
          <cell r="B100" t="str">
            <v>LD20Y</v>
          </cell>
          <cell r="C100">
            <v>0</v>
          </cell>
          <cell r="D100">
            <v>0</v>
          </cell>
          <cell r="E100">
            <v>900941361</v>
          </cell>
          <cell r="F100" t="str">
            <v>21151YYA1F6L1</v>
          </cell>
          <cell r="G100" t="str">
            <v>21151YYA1F6</v>
          </cell>
          <cell r="H100">
            <v>210</v>
          </cell>
          <cell r="I100">
            <v>210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21</v>
          </cell>
          <cell r="O100">
            <v>21</v>
          </cell>
          <cell r="P100">
            <v>21</v>
          </cell>
          <cell r="Q100">
            <v>21</v>
          </cell>
          <cell r="R100">
            <v>0</v>
          </cell>
          <cell r="S100">
            <v>1</v>
          </cell>
          <cell r="T100">
            <v>188</v>
          </cell>
          <cell r="U100">
            <v>189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57</v>
          </cell>
          <cell r="AC100">
            <v>0</v>
          </cell>
          <cell r="AD100">
            <v>57</v>
          </cell>
          <cell r="AE100">
            <v>0</v>
          </cell>
          <cell r="AF100">
            <v>1</v>
          </cell>
          <cell r="AG100">
            <v>131</v>
          </cell>
          <cell r="AH100">
            <v>132</v>
          </cell>
          <cell r="AI100">
            <v>65.5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60</v>
          </cell>
          <cell r="AO100">
            <v>0</v>
          </cell>
          <cell r="AP100">
            <v>60</v>
          </cell>
          <cell r="AQ100">
            <v>0</v>
          </cell>
          <cell r="AR100">
            <v>0</v>
          </cell>
          <cell r="AS100">
            <v>1</v>
          </cell>
          <cell r="AT100">
            <v>131</v>
          </cell>
          <cell r="AU100">
            <v>132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1</v>
          </cell>
          <cell r="BG100">
            <v>131</v>
          </cell>
          <cell r="BH100">
            <v>132</v>
          </cell>
          <cell r="BI100">
            <v>163.75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24</v>
          </cell>
          <cell r="BO100">
            <v>24</v>
          </cell>
          <cell r="BP100">
            <v>24</v>
          </cell>
          <cell r="BQ100">
            <v>24</v>
          </cell>
          <cell r="BR100">
            <v>0</v>
          </cell>
          <cell r="BS100">
            <v>1</v>
          </cell>
          <cell r="BT100">
            <v>107</v>
          </cell>
          <cell r="BU100">
            <v>108</v>
          </cell>
          <cell r="BV100">
            <v>62.1</v>
          </cell>
          <cell r="BW100">
            <v>0</v>
          </cell>
          <cell r="BX100">
            <v>0</v>
          </cell>
          <cell r="BY100">
            <v>0</v>
          </cell>
          <cell r="BZ100">
            <v>0</v>
          </cell>
          <cell r="CA100">
            <v>0</v>
          </cell>
          <cell r="CB100">
            <v>0</v>
          </cell>
          <cell r="CC100">
            <v>0</v>
          </cell>
          <cell r="CD100">
            <v>0</v>
          </cell>
          <cell r="CE100">
            <v>0</v>
          </cell>
          <cell r="CF100">
            <v>1</v>
          </cell>
          <cell r="CG100">
            <v>107</v>
          </cell>
          <cell r="CH100">
            <v>108</v>
          </cell>
          <cell r="CI100">
            <v>32.1</v>
          </cell>
          <cell r="CJ100">
            <v>0</v>
          </cell>
          <cell r="CK100">
            <v>0</v>
          </cell>
          <cell r="CL100">
            <v>0</v>
          </cell>
          <cell r="CM100">
            <v>0</v>
          </cell>
          <cell r="CN100">
            <v>100</v>
          </cell>
          <cell r="CO100">
            <v>0</v>
          </cell>
          <cell r="CP100">
            <v>100</v>
          </cell>
          <cell r="CQ100">
            <v>0</v>
          </cell>
          <cell r="CR100">
            <v>0</v>
          </cell>
          <cell r="CS100">
            <v>1</v>
          </cell>
          <cell r="CT100">
            <v>107</v>
          </cell>
          <cell r="CU100">
            <v>108</v>
          </cell>
          <cell r="CV100">
            <v>26.528925619834713</v>
          </cell>
          <cell r="CW100">
            <v>14</v>
          </cell>
          <cell r="CX100">
            <v>14</v>
          </cell>
          <cell r="CY100">
            <v>72</v>
          </cell>
          <cell r="CZ100">
            <v>0</v>
          </cell>
          <cell r="DA100">
            <v>121</v>
          </cell>
          <cell r="DB100">
            <v>58</v>
          </cell>
          <cell r="DC100">
            <v>121</v>
          </cell>
          <cell r="DD100">
            <v>58</v>
          </cell>
          <cell r="DE100">
            <v>1</v>
          </cell>
          <cell r="DF100">
            <v>0</v>
          </cell>
          <cell r="DG100">
            <v>121</v>
          </cell>
          <cell r="DH100">
            <v>121</v>
          </cell>
          <cell r="DI100">
            <v>32.410714285714285</v>
          </cell>
          <cell r="DJ100">
            <v>100</v>
          </cell>
          <cell r="DK100">
            <v>100</v>
          </cell>
          <cell r="DL100">
            <v>100</v>
          </cell>
          <cell r="DM100">
            <v>0</v>
          </cell>
          <cell r="DN100">
            <v>112</v>
          </cell>
          <cell r="DO100">
            <v>112</v>
          </cell>
          <cell r="DP100">
            <v>112</v>
          </cell>
          <cell r="DQ100">
            <v>112</v>
          </cell>
          <cell r="DR100">
            <v>-1</v>
          </cell>
          <cell r="DS100">
            <v>0</v>
          </cell>
          <cell r="DT100">
            <v>110</v>
          </cell>
          <cell r="DU100">
            <v>110</v>
          </cell>
          <cell r="DV100">
            <v>0</v>
          </cell>
          <cell r="DW100">
            <v>0</v>
          </cell>
          <cell r="DX100">
            <v>0</v>
          </cell>
          <cell r="DY100">
            <v>0</v>
          </cell>
          <cell r="DZ100">
            <v>0</v>
          </cell>
          <cell r="EA100">
            <v>0</v>
          </cell>
          <cell r="EB100">
            <v>98</v>
          </cell>
          <cell r="EC100">
            <v>0</v>
          </cell>
          <cell r="ED100">
            <v>98</v>
          </cell>
          <cell r="EE100">
            <v>0</v>
          </cell>
          <cell r="EF100">
            <v>0</v>
          </cell>
          <cell r="EG100">
            <v>12</v>
          </cell>
          <cell r="EH100">
            <v>12</v>
          </cell>
          <cell r="EI100">
            <v>35.294117647058826</v>
          </cell>
          <cell r="EJ100">
            <v>0</v>
          </cell>
          <cell r="EK100">
            <v>0</v>
          </cell>
          <cell r="EL100">
            <v>0</v>
          </cell>
          <cell r="EM100">
            <v>0</v>
          </cell>
          <cell r="EN100">
            <v>0</v>
          </cell>
          <cell r="EO100">
            <v>0</v>
          </cell>
          <cell r="EP100">
            <v>0</v>
          </cell>
          <cell r="EQ100">
            <v>0</v>
          </cell>
          <cell r="ER100">
            <v>0</v>
          </cell>
          <cell r="ES100">
            <v>0</v>
          </cell>
          <cell r="ET100">
            <v>12</v>
          </cell>
          <cell r="EU100">
            <v>12</v>
          </cell>
          <cell r="EV100">
            <v>5.2941176470588234</v>
          </cell>
          <cell r="EW100">
            <v>56</v>
          </cell>
          <cell r="EX100">
            <v>0</v>
          </cell>
          <cell r="EY100">
            <v>0</v>
          </cell>
          <cell r="EZ100">
            <v>0</v>
          </cell>
          <cell r="FA100">
            <v>68</v>
          </cell>
          <cell r="FB100">
            <v>0</v>
          </cell>
          <cell r="FC100">
            <v>68</v>
          </cell>
          <cell r="FD100">
            <v>0</v>
          </cell>
          <cell r="GZ100">
            <v>0</v>
          </cell>
          <cell r="HA100">
            <v>0</v>
          </cell>
        </row>
        <row r="101">
          <cell r="B101" t="str">
            <v>LD20Y</v>
          </cell>
          <cell r="C101">
            <v>0</v>
          </cell>
          <cell r="D101">
            <v>0</v>
          </cell>
          <cell r="E101">
            <v>900941366</v>
          </cell>
          <cell r="F101" t="str">
            <v>21151YQA106L1</v>
          </cell>
          <cell r="G101" t="str">
            <v>21151YQA106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196</v>
          </cell>
          <cell r="Y101">
            <v>0</v>
          </cell>
          <cell r="Z101">
            <v>196</v>
          </cell>
          <cell r="AA101">
            <v>0</v>
          </cell>
          <cell r="AB101">
            <v>196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196</v>
          </cell>
          <cell r="AL101">
            <v>0</v>
          </cell>
          <cell r="AM101">
            <v>196</v>
          </cell>
          <cell r="AN101">
            <v>0</v>
          </cell>
          <cell r="AO101">
            <v>196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196</v>
          </cell>
          <cell r="AX101">
            <v>0</v>
          </cell>
          <cell r="AY101">
            <v>196</v>
          </cell>
          <cell r="AZ101">
            <v>0</v>
          </cell>
          <cell r="BA101">
            <v>196</v>
          </cell>
          <cell r="BB101">
            <v>196</v>
          </cell>
          <cell r="BC101">
            <v>196</v>
          </cell>
          <cell r="BD101">
            <v>196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>
            <v>0</v>
          </cell>
          <cell r="BQ101">
            <v>0</v>
          </cell>
          <cell r="BR101">
            <v>0</v>
          </cell>
          <cell r="BS101">
            <v>0</v>
          </cell>
          <cell r="BT101">
            <v>0</v>
          </cell>
          <cell r="BU101">
            <v>0</v>
          </cell>
          <cell r="BV101">
            <v>0</v>
          </cell>
          <cell r="BW101">
            <v>0</v>
          </cell>
          <cell r="BX101">
            <v>0</v>
          </cell>
          <cell r="BY101">
            <v>0</v>
          </cell>
          <cell r="BZ101">
            <v>98</v>
          </cell>
          <cell r="CA101">
            <v>0</v>
          </cell>
          <cell r="CB101">
            <v>0</v>
          </cell>
          <cell r="CC101">
            <v>0</v>
          </cell>
          <cell r="CD101">
            <v>0</v>
          </cell>
          <cell r="CE101">
            <v>0</v>
          </cell>
          <cell r="CF101">
            <v>0</v>
          </cell>
          <cell r="CG101">
            <v>0</v>
          </cell>
          <cell r="CH101">
            <v>0</v>
          </cell>
          <cell r="CI101">
            <v>0</v>
          </cell>
          <cell r="CJ101">
            <v>98</v>
          </cell>
          <cell r="CK101">
            <v>98</v>
          </cell>
          <cell r="CL101">
            <v>98</v>
          </cell>
          <cell r="CM101">
            <v>0</v>
          </cell>
          <cell r="CN101">
            <v>98</v>
          </cell>
          <cell r="CO101">
            <v>196</v>
          </cell>
          <cell r="CP101">
            <v>98</v>
          </cell>
          <cell r="CQ101">
            <v>98</v>
          </cell>
          <cell r="CR101">
            <v>-98</v>
          </cell>
          <cell r="CS101">
            <v>0</v>
          </cell>
          <cell r="CT101">
            <v>0</v>
          </cell>
          <cell r="CU101">
            <v>0</v>
          </cell>
          <cell r="CV101">
            <v>0</v>
          </cell>
          <cell r="CW101">
            <v>0</v>
          </cell>
          <cell r="CX101">
            <v>0</v>
          </cell>
          <cell r="CY101">
            <v>0</v>
          </cell>
          <cell r="CZ101">
            <v>0</v>
          </cell>
          <cell r="DA101">
            <v>0</v>
          </cell>
          <cell r="DB101">
            <v>0</v>
          </cell>
          <cell r="DC101">
            <v>0</v>
          </cell>
          <cell r="DD101">
            <v>0</v>
          </cell>
          <cell r="DE101">
            <v>0</v>
          </cell>
          <cell r="DF101">
            <v>0</v>
          </cell>
          <cell r="DG101">
            <v>0</v>
          </cell>
          <cell r="DH101">
            <v>0</v>
          </cell>
          <cell r="DI101">
            <v>0</v>
          </cell>
          <cell r="DJ101">
            <v>196</v>
          </cell>
          <cell r="DK101">
            <v>196</v>
          </cell>
          <cell r="DL101">
            <v>196</v>
          </cell>
          <cell r="DM101">
            <v>0</v>
          </cell>
          <cell r="DN101">
            <v>0</v>
          </cell>
          <cell r="DO101">
            <v>0</v>
          </cell>
          <cell r="DP101">
            <v>0</v>
          </cell>
          <cell r="DQ101">
            <v>0</v>
          </cell>
          <cell r="DR101">
            <v>0</v>
          </cell>
          <cell r="DS101">
            <v>0</v>
          </cell>
          <cell r="DT101">
            <v>196</v>
          </cell>
          <cell r="DU101">
            <v>196</v>
          </cell>
          <cell r="DV101">
            <v>0</v>
          </cell>
          <cell r="DW101">
            <v>0</v>
          </cell>
          <cell r="DX101">
            <v>0</v>
          </cell>
          <cell r="DY101">
            <v>0</v>
          </cell>
          <cell r="DZ101">
            <v>0</v>
          </cell>
          <cell r="EA101">
            <v>0</v>
          </cell>
          <cell r="EB101">
            <v>0</v>
          </cell>
          <cell r="EC101">
            <v>0</v>
          </cell>
          <cell r="ED101">
            <v>0</v>
          </cell>
          <cell r="EE101">
            <v>0</v>
          </cell>
          <cell r="EF101">
            <v>0</v>
          </cell>
          <cell r="EG101">
            <v>196</v>
          </cell>
          <cell r="EH101">
            <v>196</v>
          </cell>
          <cell r="EI101">
            <v>80</v>
          </cell>
          <cell r="EJ101">
            <v>0</v>
          </cell>
          <cell r="EK101">
            <v>0</v>
          </cell>
          <cell r="EL101">
            <v>0</v>
          </cell>
          <cell r="EM101">
            <v>0</v>
          </cell>
          <cell r="EN101">
            <v>0</v>
          </cell>
          <cell r="EO101">
            <v>0</v>
          </cell>
          <cell r="EP101">
            <v>0</v>
          </cell>
          <cell r="EQ101">
            <v>0</v>
          </cell>
          <cell r="ER101">
            <v>0</v>
          </cell>
          <cell r="ES101">
            <v>0</v>
          </cell>
          <cell r="ET101">
            <v>196</v>
          </cell>
          <cell r="EU101">
            <v>196</v>
          </cell>
          <cell r="EV101">
            <v>50</v>
          </cell>
          <cell r="EW101">
            <v>0</v>
          </cell>
          <cell r="EX101">
            <v>0</v>
          </cell>
          <cell r="EY101">
            <v>0</v>
          </cell>
          <cell r="EZ101">
            <v>0</v>
          </cell>
          <cell r="FA101">
            <v>0</v>
          </cell>
          <cell r="FB101">
            <v>0</v>
          </cell>
          <cell r="FC101">
            <v>0</v>
          </cell>
          <cell r="FD101">
            <v>0</v>
          </cell>
          <cell r="GZ101">
            <v>0</v>
          </cell>
          <cell r="HA101">
            <v>0</v>
          </cell>
        </row>
        <row r="102">
          <cell r="B102" t="str">
            <v>LD20Y</v>
          </cell>
          <cell r="C102">
            <v>0</v>
          </cell>
          <cell r="D102">
            <v>0</v>
          </cell>
          <cell r="E102">
            <v>900941369</v>
          </cell>
          <cell r="F102" t="str">
            <v>21151Y6A206L1</v>
          </cell>
          <cell r="G102" t="str">
            <v>21151Y6A206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>
            <v>0</v>
          </cell>
          <cell r="BQ102">
            <v>0</v>
          </cell>
          <cell r="BR102">
            <v>0</v>
          </cell>
          <cell r="BS102">
            <v>0</v>
          </cell>
          <cell r="BT102">
            <v>0</v>
          </cell>
          <cell r="BU102">
            <v>0</v>
          </cell>
          <cell r="BV102">
            <v>0</v>
          </cell>
          <cell r="BW102">
            <v>0</v>
          </cell>
          <cell r="BX102">
            <v>0</v>
          </cell>
          <cell r="BY102">
            <v>0</v>
          </cell>
          <cell r="BZ102">
            <v>0</v>
          </cell>
          <cell r="CA102">
            <v>0</v>
          </cell>
          <cell r="CB102">
            <v>0</v>
          </cell>
          <cell r="CC102">
            <v>0</v>
          </cell>
          <cell r="CD102">
            <v>0</v>
          </cell>
          <cell r="CE102">
            <v>0</v>
          </cell>
          <cell r="CF102">
            <v>0</v>
          </cell>
          <cell r="CG102">
            <v>0</v>
          </cell>
          <cell r="CH102">
            <v>0</v>
          </cell>
          <cell r="CI102">
            <v>0</v>
          </cell>
          <cell r="CJ102">
            <v>0</v>
          </cell>
          <cell r="CK102">
            <v>0</v>
          </cell>
          <cell r="CL102">
            <v>0</v>
          </cell>
          <cell r="CM102">
            <v>0</v>
          </cell>
          <cell r="CN102">
            <v>0</v>
          </cell>
          <cell r="CO102">
            <v>0</v>
          </cell>
          <cell r="CP102">
            <v>0</v>
          </cell>
          <cell r="CQ102">
            <v>0</v>
          </cell>
          <cell r="CR102">
            <v>0</v>
          </cell>
          <cell r="CS102">
            <v>0</v>
          </cell>
          <cell r="CT102">
            <v>0</v>
          </cell>
          <cell r="CU102">
            <v>0</v>
          </cell>
          <cell r="CV102">
            <v>0</v>
          </cell>
          <cell r="CW102">
            <v>0</v>
          </cell>
          <cell r="CX102">
            <v>0</v>
          </cell>
          <cell r="CY102">
            <v>0</v>
          </cell>
          <cell r="CZ102">
            <v>0</v>
          </cell>
          <cell r="DA102">
            <v>0</v>
          </cell>
          <cell r="DB102">
            <v>0</v>
          </cell>
          <cell r="DC102">
            <v>0</v>
          </cell>
          <cell r="DD102">
            <v>0</v>
          </cell>
          <cell r="DE102">
            <v>0</v>
          </cell>
          <cell r="DF102">
            <v>0</v>
          </cell>
          <cell r="DG102">
            <v>0</v>
          </cell>
          <cell r="DH102">
            <v>0</v>
          </cell>
          <cell r="DI102">
            <v>0</v>
          </cell>
          <cell r="DJ102">
            <v>0</v>
          </cell>
          <cell r="DK102">
            <v>0</v>
          </cell>
          <cell r="DL102">
            <v>0</v>
          </cell>
          <cell r="DM102">
            <v>0</v>
          </cell>
          <cell r="DN102">
            <v>0</v>
          </cell>
          <cell r="DO102">
            <v>0</v>
          </cell>
          <cell r="DP102">
            <v>0</v>
          </cell>
          <cell r="DQ102">
            <v>0</v>
          </cell>
          <cell r="DR102">
            <v>0</v>
          </cell>
          <cell r="DS102">
            <v>0</v>
          </cell>
          <cell r="DT102">
            <v>0</v>
          </cell>
          <cell r="DU102">
            <v>0</v>
          </cell>
          <cell r="DV102">
            <v>0</v>
          </cell>
          <cell r="DW102">
            <v>0</v>
          </cell>
          <cell r="DX102">
            <v>0</v>
          </cell>
          <cell r="DY102">
            <v>0</v>
          </cell>
          <cell r="DZ102">
            <v>0</v>
          </cell>
          <cell r="EA102">
            <v>0</v>
          </cell>
          <cell r="EB102">
            <v>0</v>
          </cell>
          <cell r="EC102">
            <v>0</v>
          </cell>
          <cell r="ED102">
            <v>0</v>
          </cell>
          <cell r="EE102">
            <v>0</v>
          </cell>
          <cell r="EF102">
            <v>0</v>
          </cell>
          <cell r="EG102">
            <v>0</v>
          </cell>
          <cell r="EH102">
            <v>0</v>
          </cell>
          <cell r="EI102">
            <v>0</v>
          </cell>
          <cell r="EJ102">
            <v>0</v>
          </cell>
          <cell r="EK102">
            <v>0</v>
          </cell>
          <cell r="EL102">
            <v>0</v>
          </cell>
          <cell r="EM102">
            <v>0</v>
          </cell>
          <cell r="EN102">
            <v>0</v>
          </cell>
          <cell r="EO102">
            <v>0</v>
          </cell>
          <cell r="EP102">
            <v>0</v>
          </cell>
          <cell r="EQ102">
            <v>0</v>
          </cell>
          <cell r="ER102">
            <v>0</v>
          </cell>
          <cell r="ES102">
            <v>0</v>
          </cell>
          <cell r="ET102">
            <v>0</v>
          </cell>
          <cell r="EU102">
            <v>0</v>
          </cell>
          <cell r="EV102">
            <v>0</v>
          </cell>
          <cell r="EW102">
            <v>0</v>
          </cell>
          <cell r="EX102">
            <v>0</v>
          </cell>
          <cell r="EY102">
            <v>0</v>
          </cell>
          <cell r="EZ102">
            <v>0</v>
          </cell>
          <cell r="FA102">
            <v>0</v>
          </cell>
          <cell r="FB102">
            <v>0</v>
          </cell>
          <cell r="FC102">
            <v>0</v>
          </cell>
          <cell r="FD102">
            <v>0</v>
          </cell>
          <cell r="GZ102">
            <v>0</v>
          </cell>
          <cell r="HA102">
            <v>0</v>
          </cell>
        </row>
        <row r="103">
          <cell r="B103" t="str">
            <v>LD20Y</v>
          </cell>
          <cell r="C103">
            <v>0</v>
          </cell>
          <cell r="D103">
            <v>0</v>
          </cell>
          <cell r="E103">
            <v>900941449</v>
          </cell>
          <cell r="F103" t="str">
            <v>21151YCA106L1</v>
          </cell>
          <cell r="G103" t="str">
            <v>21151YCA106</v>
          </cell>
          <cell r="H103">
            <v>0</v>
          </cell>
          <cell r="I103">
            <v>0</v>
          </cell>
          <cell r="J103">
            <v>196</v>
          </cell>
          <cell r="K103">
            <v>196</v>
          </cell>
          <cell r="L103">
            <v>196</v>
          </cell>
          <cell r="M103">
            <v>0</v>
          </cell>
          <cell r="N103">
            <v>196</v>
          </cell>
          <cell r="O103">
            <v>196</v>
          </cell>
          <cell r="P103">
            <v>196</v>
          </cell>
          <cell r="Q103">
            <v>196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98</v>
          </cell>
          <cell r="X103">
            <v>98</v>
          </cell>
          <cell r="Y103">
            <v>98</v>
          </cell>
          <cell r="Z103">
            <v>0</v>
          </cell>
          <cell r="AA103">
            <v>98</v>
          </cell>
          <cell r="AB103">
            <v>98</v>
          </cell>
          <cell r="AC103">
            <v>98</v>
          </cell>
          <cell r="AD103">
            <v>98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196</v>
          </cell>
          <cell r="AK103">
            <v>196</v>
          </cell>
          <cell r="AL103">
            <v>196</v>
          </cell>
          <cell r="AM103">
            <v>0</v>
          </cell>
          <cell r="AN103">
            <v>196</v>
          </cell>
          <cell r="AO103">
            <v>196</v>
          </cell>
          <cell r="AP103">
            <v>196</v>
          </cell>
          <cell r="AQ103">
            <v>196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>
            <v>0</v>
          </cell>
          <cell r="BQ103">
            <v>0</v>
          </cell>
          <cell r="BR103">
            <v>0</v>
          </cell>
          <cell r="BS103">
            <v>0</v>
          </cell>
          <cell r="BT103">
            <v>0</v>
          </cell>
          <cell r="BU103">
            <v>0</v>
          </cell>
          <cell r="BV103">
            <v>0</v>
          </cell>
          <cell r="BW103">
            <v>294</v>
          </cell>
          <cell r="BX103">
            <v>294</v>
          </cell>
          <cell r="BY103">
            <v>294</v>
          </cell>
          <cell r="BZ103">
            <v>196</v>
          </cell>
          <cell r="CA103">
            <v>294</v>
          </cell>
          <cell r="CB103">
            <v>294</v>
          </cell>
          <cell r="CC103">
            <v>294</v>
          </cell>
          <cell r="CD103">
            <v>294</v>
          </cell>
          <cell r="CE103">
            <v>0</v>
          </cell>
          <cell r="CF103">
            <v>0</v>
          </cell>
          <cell r="CG103">
            <v>0</v>
          </cell>
          <cell r="CH103">
            <v>0</v>
          </cell>
          <cell r="CI103">
            <v>0</v>
          </cell>
          <cell r="CJ103">
            <v>98</v>
          </cell>
          <cell r="CK103">
            <v>98</v>
          </cell>
          <cell r="CL103">
            <v>98</v>
          </cell>
          <cell r="CM103">
            <v>0</v>
          </cell>
          <cell r="CN103">
            <v>98</v>
          </cell>
          <cell r="CO103">
            <v>0</v>
          </cell>
          <cell r="CP103">
            <v>98</v>
          </cell>
          <cell r="CQ103">
            <v>98</v>
          </cell>
          <cell r="CR103">
            <v>98</v>
          </cell>
          <cell r="CS103">
            <v>0</v>
          </cell>
          <cell r="CT103">
            <v>0</v>
          </cell>
          <cell r="CU103">
            <v>0</v>
          </cell>
          <cell r="CV103">
            <v>0</v>
          </cell>
          <cell r="CW103">
            <v>98</v>
          </cell>
          <cell r="CX103">
            <v>98</v>
          </cell>
          <cell r="CY103">
            <v>105</v>
          </cell>
          <cell r="CZ103">
            <v>0</v>
          </cell>
          <cell r="DA103">
            <v>0</v>
          </cell>
          <cell r="DB103">
            <v>98</v>
          </cell>
          <cell r="DC103">
            <v>0</v>
          </cell>
          <cell r="DD103">
            <v>98</v>
          </cell>
          <cell r="DE103">
            <v>0</v>
          </cell>
          <cell r="DF103">
            <v>0</v>
          </cell>
          <cell r="DG103">
            <v>7</v>
          </cell>
          <cell r="DH103">
            <v>7</v>
          </cell>
          <cell r="DI103">
            <v>1.0714285714285714</v>
          </cell>
          <cell r="DJ103">
            <v>378</v>
          </cell>
          <cell r="DK103">
            <v>189</v>
          </cell>
          <cell r="DL103">
            <v>196</v>
          </cell>
          <cell r="DM103">
            <v>0</v>
          </cell>
          <cell r="DN103">
            <v>196</v>
          </cell>
          <cell r="DO103">
            <v>196</v>
          </cell>
          <cell r="DP103">
            <v>196</v>
          </cell>
          <cell r="DQ103">
            <v>196</v>
          </cell>
          <cell r="DR103">
            <v>0</v>
          </cell>
          <cell r="DS103">
            <v>0</v>
          </cell>
          <cell r="DT103">
            <v>7</v>
          </cell>
          <cell r="DU103">
            <v>7</v>
          </cell>
          <cell r="DV103">
            <v>2.1428571428571428</v>
          </cell>
          <cell r="DW103">
            <v>91</v>
          </cell>
          <cell r="DX103">
            <v>0</v>
          </cell>
          <cell r="DY103">
            <v>99</v>
          </cell>
          <cell r="DZ103">
            <v>0</v>
          </cell>
          <cell r="EA103">
            <v>98</v>
          </cell>
          <cell r="EB103">
            <v>98</v>
          </cell>
          <cell r="EC103">
            <v>98</v>
          </cell>
          <cell r="ED103">
            <v>98</v>
          </cell>
          <cell r="EE103">
            <v>1</v>
          </cell>
          <cell r="EF103">
            <v>0</v>
          </cell>
          <cell r="EG103">
            <v>7</v>
          </cell>
          <cell r="EH103">
            <v>7</v>
          </cell>
          <cell r="EI103">
            <v>2.1428571428571428</v>
          </cell>
          <cell r="EJ103">
            <v>91</v>
          </cell>
          <cell r="EK103">
            <v>0</v>
          </cell>
          <cell r="EL103">
            <v>0</v>
          </cell>
          <cell r="EM103">
            <v>0</v>
          </cell>
          <cell r="EN103">
            <v>98</v>
          </cell>
          <cell r="EO103">
            <v>0</v>
          </cell>
          <cell r="EP103">
            <v>98</v>
          </cell>
          <cell r="EQ103">
            <v>0</v>
          </cell>
          <cell r="ER103">
            <v>98</v>
          </cell>
          <cell r="ES103">
            <v>0</v>
          </cell>
          <cell r="ET103">
            <v>0</v>
          </cell>
          <cell r="EU103">
            <v>0</v>
          </cell>
          <cell r="EV103">
            <v>0</v>
          </cell>
          <cell r="EW103">
            <v>0</v>
          </cell>
          <cell r="EX103">
            <v>0</v>
          </cell>
          <cell r="EY103">
            <v>0</v>
          </cell>
          <cell r="EZ103">
            <v>0</v>
          </cell>
          <cell r="FA103">
            <v>0</v>
          </cell>
          <cell r="FB103">
            <v>0</v>
          </cell>
          <cell r="FC103">
            <v>0</v>
          </cell>
          <cell r="FD103">
            <v>0</v>
          </cell>
          <cell r="GZ103">
            <v>91</v>
          </cell>
          <cell r="HA103">
            <v>91</v>
          </cell>
        </row>
        <row r="104">
          <cell r="B104" t="str">
            <v>LF17Y</v>
          </cell>
          <cell r="C104">
            <v>0</v>
          </cell>
          <cell r="D104">
            <v>0</v>
          </cell>
          <cell r="E104">
            <v>900941441</v>
          </cell>
          <cell r="F104" t="str">
            <v>64131YOB106L1</v>
          </cell>
          <cell r="G104" t="str">
            <v>64131YOB106</v>
          </cell>
          <cell r="H104">
            <v>0</v>
          </cell>
          <cell r="I104">
            <v>0</v>
          </cell>
          <cell r="J104">
            <v>109</v>
          </cell>
          <cell r="K104">
            <v>0</v>
          </cell>
          <cell r="L104">
            <v>109</v>
          </cell>
          <cell r="M104">
            <v>0</v>
          </cell>
          <cell r="N104">
            <v>109</v>
          </cell>
          <cell r="O104">
            <v>109</v>
          </cell>
          <cell r="P104">
            <v>109</v>
          </cell>
          <cell r="Q104">
            <v>109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58</v>
          </cell>
          <cell r="AK104">
            <v>58</v>
          </cell>
          <cell r="AL104">
            <v>58</v>
          </cell>
          <cell r="AM104">
            <v>0</v>
          </cell>
          <cell r="AN104">
            <v>58</v>
          </cell>
          <cell r="AO104">
            <v>58</v>
          </cell>
          <cell r="AP104">
            <v>58</v>
          </cell>
          <cell r="AQ104">
            <v>58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109</v>
          </cell>
          <cell r="BK104">
            <v>0</v>
          </cell>
          <cell r="BL104">
            <v>110</v>
          </cell>
          <cell r="BM104">
            <v>109</v>
          </cell>
          <cell r="BN104">
            <v>109</v>
          </cell>
          <cell r="BO104">
            <v>109</v>
          </cell>
          <cell r="BP104">
            <v>109</v>
          </cell>
          <cell r="BQ104">
            <v>109</v>
          </cell>
          <cell r="BR104">
            <v>0</v>
          </cell>
          <cell r="BS104">
            <v>0</v>
          </cell>
          <cell r="BT104">
            <v>1</v>
          </cell>
          <cell r="BU104">
            <v>1</v>
          </cell>
          <cell r="BV104">
            <v>60.137614678899084</v>
          </cell>
          <cell r="BW104">
            <v>0</v>
          </cell>
          <cell r="BX104">
            <v>0</v>
          </cell>
          <cell r="BY104">
            <v>0</v>
          </cell>
          <cell r="BZ104">
            <v>0</v>
          </cell>
          <cell r="CA104">
            <v>0</v>
          </cell>
          <cell r="CB104">
            <v>0</v>
          </cell>
          <cell r="CC104">
            <v>0</v>
          </cell>
          <cell r="CD104">
            <v>0</v>
          </cell>
          <cell r="CE104">
            <v>0</v>
          </cell>
          <cell r="CF104">
            <v>0</v>
          </cell>
          <cell r="CG104">
            <v>1</v>
          </cell>
          <cell r="CH104">
            <v>1</v>
          </cell>
          <cell r="CI104">
            <v>0</v>
          </cell>
          <cell r="CJ104">
            <v>0</v>
          </cell>
          <cell r="CK104">
            <v>0</v>
          </cell>
          <cell r="CL104">
            <v>0</v>
          </cell>
          <cell r="CM104">
            <v>0</v>
          </cell>
          <cell r="CN104">
            <v>0</v>
          </cell>
          <cell r="CO104">
            <v>0</v>
          </cell>
          <cell r="CP104">
            <v>0</v>
          </cell>
          <cell r="CQ104">
            <v>0</v>
          </cell>
          <cell r="CR104">
            <v>0</v>
          </cell>
          <cell r="CS104">
            <v>0</v>
          </cell>
          <cell r="CT104">
            <v>1</v>
          </cell>
          <cell r="CU104">
            <v>1</v>
          </cell>
          <cell r="CV104">
            <v>0</v>
          </cell>
          <cell r="CW104">
            <v>0</v>
          </cell>
          <cell r="CX104">
            <v>0</v>
          </cell>
          <cell r="CY104">
            <v>0</v>
          </cell>
          <cell r="CZ104">
            <v>0</v>
          </cell>
          <cell r="DA104">
            <v>0</v>
          </cell>
          <cell r="DB104">
            <v>0</v>
          </cell>
          <cell r="DC104">
            <v>0</v>
          </cell>
          <cell r="DD104">
            <v>0</v>
          </cell>
          <cell r="DE104">
            <v>0</v>
          </cell>
          <cell r="DF104">
            <v>0</v>
          </cell>
          <cell r="DG104">
            <v>1</v>
          </cell>
          <cell r="DH104">
            <v>1</v>
          </cell>
          <cell r="DI104">
            <v>0</v>
          </cell>
          <cell r="DJ104">
            <v>0</v>
          </cell>
          <cell r="DK104">
            <v>0</v>
          </cell>
          <cell r="DL104">
            <v>0</v>
          </cell>
          <cell r="DM104">
            <v>0</v>
          </cell>
          <cell r="DN104">
            <v>0</v>
          </cell>
          <cell r="DO104">
            <v>0</v>
          </cell>
          <cell r="DP104">
            <v>0</v>
          </cell>
          <cell r="DQ104">
            <v>0</v>
          </cell>
          <cell r="DR104">
            <v>1</v>
          </cell>
          <cell r="DS104">
            <v>0</v>
          </cell>
          <cell r="DT104">
            <v>0</v>
          </cell>
          <cell r="DU104">
            <v>0</v>
          </cell>
          <cell r="DV104">
            <v>0</v>
          </cell>
          <cell r="DW104">
            <v>0</v>
          </cell>
          <cell r="DX104">
            <v>0</v>
          </cell>
          <cell r="DY104">
            <v>0</v>
          </cell>
          <cell r="DZ104">
            <v>0</v>
          </cell>
          <cell r="EA104">
            <v>0</v>
          </cell>
          <cell r="EB104">
            <v>0</v>
          </cell>
          <cell r="EC104">
            <v>0</v>
          </cell>
          <cell r="ED104">
            <v>0</v>
          </cell>
          <cell r="EE104">
            <v>0</v>
          </cell>
          <cell r="EF104">
            <v>0</v>
          </cell>
          <cell r="EG104">
            <v>0</v>
          </cell>
          <cell r="EH104">
            <v>0</v>
          </cell>
          <cell r="EI104">
            <v>0</v>
          </cell>
          <cell r="EJ104">
            <v>0</v>
          </cell>
          <cell r="EK104">
            <v>0</v>
          </cell>
          <cell r="EL104">
            <v>0</v>
          </cell>
          <cell r="EM104">
            <v>0</v>
          </cell>
          <cell r="EN104">
            <v>0</v>
          </cell>
          <cell r="EO104">
            <v>0</v>
          </cell>
          <cell r="EP104">
            <v>0</v>
          </cell>
          <cell r="EQ104">
            <v>0</v>
          </cell>
          <cell r="ER104">
            <v>0</v>
          </cell>
          <cell r="ES104">
            <v>0</v>
          </cell>
          <cell r="ET104">
            <v>0</v>
          </cell>
          <cell r="EU104">
            <v>0</v>
          </cell>
          <cell r="EV104">
            <v>0</v>
          </cell>
          <cell r="EW104">
            <v>0</v>
          </cell>
          <cell r="EX104">
            <v>0</v>
          </cell>
          <cell r="EY104">
            <v>0</v>
          </cell>
          <cell r="EZ104">
            <v>0</v>
          </cell>
          <cell r="FA104">
            <v>0</v>
          </cell>
          <cell r="FB104">
            <v>0</v>
          </cell>
          <cell r="FC104">
            <v>0</v>
          </cell>
          <cell r="FD104">
            <v>0</v>
          </cell>
          <cell r="GZ104">
            <v>0</v>
          </cell>
          <cell r="HA104">
            <v>0</v>
          </cell>
        </row>
        <row r="105">
          <cell r="B105" t="str">
            <v>LF17Y</v>
          </cell>
          <cell r="C105">
            <v>0</v>
          </cell>
          <cell r="D105">
            <v>0</v>
          </cell>
          <cell r="E105">
            <v>900941431</v>
          </cell>
          <cell r="F105" t="str">
            <v>21131YYB3F6L1</v>
          </cell>
          <cell r="G105" t="str">
            <v>21131YYB3F6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60</v>
          </cell>
          <cell r="AK105">
            <v>0</v>
          </cell>
          <cell r="AL105">
            <v>60</v>
          </cell>
          <cell r="AM105">
            <v>0</v>
          </cell>
          <cell r="AN105">
            <v>60</v>
          </cell>
          <cell r="AO105">
            <v>30</v>
          </cell>
          <cell r="AP105">
            <v>60</v>
          </cell>
          <cell r="AQ105">
            <v>30</v>
          </cell>
          <cell r="AR105">
            <v>0</v>
          </cell>
          <cell r="AS105">
            <v>0</v>
          </cell>
          <cell r="AT105">
            <v>30</v>
          </cell>
          <cell r="AU105">
            <v>30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30</v>
          </cell>
          <cell r="BH105">
            <v>30</v>
          </cell>
          <cell r="BI105">
            <v>105</v>
          </cell>
          <cell r="BJ105">
            <v>0</v>
          </cell>
          <cell r="BK105">
            <v>0</v>
          </cell>
          <cell r="BL105">
            <v>0</v>
          </cell>
          <cell r="BM105">
            <v>0</v>
          </cell>
          <cell r="BN105">
            <v>0</v>
          </cell>
          <cell r="BO105">
            <v>0</v>
          </cell>
          <cell r="BP105">
            <v>0</v>
          </cell>
          <cell r="BQ105">
            <v>0</v>
          </cell>
          <cell r="BR105">
            <v>0</v>
          </cell>
          <cell r="BS105">
            <v>0</v>
          </cell>
          <cell r="BT105">
            <v>30</v>
          </cell>
          <cell r="BU105">
            <v>30</v>
          </cell>
          <cell r="BV105">
            <v>0</v>
          </cell>
          <cell r="BW105">
            <v>0</v>
          </cell>
          <cell r="BX105">
            <v>0</v>
          </cell>
          <cell r="BY105">
            <v>0</v>
          </cell>
          <cell r="BZ105">
            <v>0</v>
          </cell>
          <cell r="CA105">
            <v>0</v>
          </cell>
          <cell r="CB105">
            <v>0</v>
          </cell>
          <cell r="CC105">
            <v>0</v>
          </cell>
          <cell r="CD105">
            <v>0</v>
          </cell>
          <cell r="CE105">
            <v>0</v>
          </cell>
          <cell r="CF105">
            <v>0</v>
          </cell>
          <cell r="CG105">
            <v>30</v>
          </cell>
          <cell r="CH105">
            <v>30</v>
          </cell>
          <cell r="CI105">
            <v>45</v>
          </cell>
          <cell r="CJ105">
            <v>0</v>
          </cell>
          <cell r="CK105">
            <v>0</v>
          </cell>
          <cell r="CL105">
            <v>0</v>
          </cell>
          <cell r="CM105">
            <v>0</v>
          </cell>
          <cell r="CN105">
            <v>20</v>
          </cell>
          <cell r="CO105">
            <v>0</v>
          </cell>
          <cell r="CP105">
            <v>20</v>
          </cell>
          <cell r="CQ105">
            <v>0</v>
          </cell>
          <cell r="CR105">
            <v>0</v>
          </cell>
          <cell r="CS105">
            <v>0</v>
          </cell>
          <cell r="CT105">
            <v>30</v>
          </cell>
          <cell r="CU105">
            <v>30</v>
          </cell>
          <cell r="CV105">
            <v>39</v>
          </cell>
          <cell r="CW105">
            <v>0</v>
          </cell>
          <cell r="CX105">
            <v>0</v>
          </cell>
          <cell r="CY105">
            <v>0</v>
          </cell>
          <cell r="CZ105">
            <v>0</v>
          </cell>
          <cell r="DA105">
            <v>0</v>
          </cell>
          <cell r="DB105">
            <v>6</v>
          </cell>
          <cell r="DC105">
            <v>0</v>
          </cell>
          <cell r="DD105">
            <v>6</v>
          </cell>
          <cell r="DE105">
            <v>0</v>
          </cell>
          <cell r="DF105">
            <v>0</v>
          </cell>
          <cell r="DG105">
            <v>24</v>
          </cell>
          <cell r="DH105">
            <v>24</v>
          </cell>
          <cell r="DI105">
            <v>0</v>
          </cell>
          <cell r="DJ105">
            <v>70</v>
          </cell>
          <cell r="DK105">
            <v>70</v>
          </cell>
          <cell r="DL105">
            <v>70</v>
          </cell>
          <cell r="DM105">
            <v>0</v>
          </cell>
          <cell r="DN105">
            <v>0</v>
          </cell>
          <cell r="DO105">
            <v>0</v>
          </cell>
          <cell r="DP105">
            <v>0</v>
          </cell>
          <cell r="DQ105">
            <v>0</v>
          </cell>
          <cell r="DR105">
            <v>0</v>
          </cell>
          <cell r="DS105">
            <v>0</v>
          </cell>
          <cell r="DT105">
            <v>94</v>
          </cell>
          <cell r="DU105">
            <v>94</v>
          </cell>
          <cell r="DV105">
            <v>0</v>
          </cell>
          <cell r="DW105">
            <v>0</v>
          </cell>
          <cell r="DX105">
            <v>0</v>
          </cell>
          <cell r="DY105">
            <v>0</v>
          </cell>
          <cell r="DZ105">
            <v>0</v>
          </cell>
          <cell r="EA105">
            <v>0</v>
          </cell>
          <cell r="EB105">
            <v>49</v>
          </cell>
          <cell r="EC105">
            <v>0</v>
          </cell>
          <cell r="ED105">
            <v>49</v>
          </cell>
          <cell r="EE105">
            <v>0</v>
          </cell>
          <cell r="EF105">
            <v>0</v>
          </cell>
          <cell r="EG105">
            <v>45</v>
          </cell>
          <cell r="EH105">
            <v>45</v>
          </cell>
          <cell r="EI105">
            <v>75.882352941176464</v>
          </cell>
          <cell r="EJ105">
            <v>0</v>
          </cell>
          <cell r="EK105">
            <v>0</v>
          </cell>
          <cell r="EL105">
            <v>0</v>
          </cell>
          <cell r="EM105">
            <v>0</v>
          </cell>
          <cell r="EN105">
            <v>0</v>
          </cell>
          <cell r="EO105">
            <v>0</v>
          </cell>
          <cell r="EP105">
            <v>0</v>
          </cell>
          <cell r="EQ105">
            <v>0</v>
          </cell>
          <cell r="ER105">
            <v>0</v>
          </cell>
          <cell r="ES105">
            <v>0</v>
          </cell>
          <cell r="ET105">
            <v>45</v>
          </cell>
          <cell r="EU105">
            <v>45</v>
          </cell>
          <cell r="EV105">
            <v>45.882352941176471</v>
          </cell>
          <cell r="EW105">
            <v>0</v>
          </cell>
          <cell r="EX105">
            <v>0</v>
          </cell>
          <cell r="EY105">
            <v>0</v>
          </cell>
          <cell r="EZ105">
            <v>0</v>
          </cell>
          <cell r="FA105">
            <v>0</v>
          </cell>
          <cell r="FB105">
            <v>0</v>
          </cell>
          <cell r="FC105">
            <v>0</v>
          </cell>
          <cell r="FD105">
            <v>0</v>
          </cell>
          <cell r="GZ105">
            <v>0</v>
          </cell>
          <cell r="HA105">
            <v>0</v>
          </cell>
        </row>
        <row r="106">
          <cell r="B106" t="str">
            <v>LF17Y</v>
          </cell>
          <cell r="C106">
            <v>0</v>
          </cell>
          <cell r="D106">
            <v>0</v>
          </cell>
          <cell r="E106">
            <v>900941384</v>
          </cell>
          <cell r="F106" t="str">
            <v>21131YYB1F6L1</v>
          </cell>
          <cell r="G106" t="str">
            <v>21131YYB1F6</v>
          </cell>
          <cell r="H106">
            <v>200</v>
          </cell>
          <cell r="I106">
            <v>200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200</v>
          </cell>
          <cell r="U106">
            <v>200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200</v>
          </cell>
          <cell r="AH106">
            <v>200</v>
          </cell>
          <cell r="AI106">
            <v>100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60</v>
          </cell>
          <cell r="AO106">
            <v>0</v>
          </cell>
          <cell r="AP106">
            <v>60</v>
          </cell>
          <cell r="AQ106">
            <v>0</v>
          </cell>
          <cell r="AR106">
            <v>0</v>
          </cell>
          <cell r="AS106">
            <v>0</v>
          </cell>
          <cell r="AT106">
            <v>200</v>
          </cell>
          <cell r="AU106">
            <v>200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200</v>
          </cell>
          <cell r="BH106">
            <v>200</v>
          </cell>
          <cell r="BI106">
            <v>0</v>
          </cell>
          <cell r="BJ106">
            <v>0</v>
          </cell>
          <cell r="BK106">
            <v>0</v>
          </cell>
          <cell r="BL106">
            <v>0</v>
          </cell>
          <cell r="BM106">
            <v>0</v>
          </cell>
          <cell r="BN106">
            <v>0</v>
          </cell>
          <cell r="BO106">
            <v>0</v>
          </cell>
          <cell r="BP106">
            <v>0</v>
          </cell>
          <cell r="BQ106">
            <v>0</v>
          </cell>
          <cell r="BR106">
            <v>0</v>
          </cell>
          <cell r="BS106">
            <v>1</v>
          </cell>
          <cell r="BT106">
            <v>199</v>
          </cell>
          <cell r="BU106">
            <v>200</v>
          </cell>
          <cell r="BV106">
            <v>0</v>
          </cell>
          <cell r="BW106">
            <v>0</v>
          </cell>
          <cell r="BX106">
            <v>0</v>
          </cell>
          <cell r="BY106">
            <v>0</v>
          </cell>
          <cell r="BZ106">
            <v>0</v>
          </cell>
          <cell r="CA106">
            <v>0</v>
          </cell>
          <cell r="CB106">
            <v>0</v>
          </cell>
          <cell r="CC106">
            <v>0</v>
          </cell>
          <cell r="CD106">
            <v>0</v>
          </cell>
          <cell r="CE106">
            <v>0</v>
          </cell>
          <cell r="CF106">
            <v>0</v>
          </cell>
          <cell r="CG106">
            <v>200</v>
          </cell>
          <cell r="CH106">
            <v>200</v>
          </cell>
          <cell r="CI106">
            <v>0</v>
          </cell>
          <cell r="CJ106">
            <v>0</v>
          </cell>
          <cell r="CK106">
            <v>0</v>
          </cell>
          <cell r="CL106">
            <v>0</v>
          </cell>
          <cell r="CM106">
            <v>0</v>
          </cell>
          <cell r="CN106">
            <v>0</v>
          </cell>
          <cell r="CO106">
            <v>0</v>
          </cell>
          <cell r="CP106">
            <v>0</v>
          </cell>
          <cell r="CQ106">
            <v>0</v>
          </cell>
          <cell r="CR106">
            <v>0</v>
          </cell>
          <cell r="CS106">
            <v>0</v>
          </cell>
          <cell r="CT106">
            <v>200</v>
          </cell>
          <cell r="CU106">
            <v>200</v>
          </cell>
          <cell r="CV106">
            <v>0</v>
          </cell>
          <cell r="CW106">
            <v>0</v>
          </cell>
          <cell r="CX106">
            <v>0</v>
          </cell>
          <cell r="CY106">
            <v>0</v>
          </cell>
          <cell r="CZ106">
            <v>0</v>
          </cell>
          <cell r="DA106">
            <v>0</v>
          </cell>
          <cell r="DB106">
            <v>0</v>
          </cell>
          <cell r="DC106">
            <v>0</v>
          </cell>
          <cell r="DD106">
            <v>0</v>
          </cell>
          <cell r="DE106">
            <v>0</v>
          </cell>
          <cell r="DF106">
            <v>0</v>
          </cell>
          <cell r="DG106">
            <v>200</v>
          </cell>
          <cell r="DH106">
            <v>200</v>
          </cell>
          <cell r="DI106">
            <v>0</v>
          </cell>
          <cell r="DJ106">
            <v>0</v>
          </cell>
          <cell r="DK106">
            <v>0</v>
          </cell>
          <cell r="DL106">
            <v>0</v>
          </cell>
          <cell r="DM106">
            <v>0</v>
          </cell>
          <cell r="DN106">
            <v>0</v>
          </cell>
          <cell r="DO106">
            <v>0</v>
          </cell>
          <cell r="DP106">
            <v>0</v>
          </cell>
          <cell r="DQ106">
            <v>0</v>
          </cell>
          <cell r="DR106">
            <v>0</v>
          </cell>
          <cell r="DS106">
            <v>0</v>
          </cell>
          <cell r="DT106">
            <v>200</v>
          </cell>
          <cell r="DU106">
            <v>200</v>
          </cell>
          <cell r="DV106">
            <v>0</v>
          </cell>
          <cell r="DW106">
            <v>0</v>
          </cell>
          <cell r="DX106">
            <v>0</v>
          </cell>
          <cell r="DY106">
            <v>0</v>
          </cell>
          <cell r="DZ106">
            <v>0</v>
          </cell>
          <cell r="EA106">
            <v>0</v>
          </cell>
          <cell r="EB106">
            <v>0</v>
          </cell>
          <cell r="EC106">
            <v>0</v>
          </cell>
          <cell r="ED106">
            <v>0</v>
          </cell>
          <cell r="EE106">
            <v>0</v>
          </cell>
          <cell r="EF106">
            <v>0</v>
          </cell>
          <cell r="EG106">
            <v>200</v>
          </cell>
          <cell r="EH106">
            <v>200</v>
          </cell>
          <cell r="EI106">
            <v>0</v>
          </cell>
          <cell r="EJ106">
            <v>0</v>
          </cell>
          <cell r="EK106">
            <v>0</v>
          </cell>
          <cell r="EL106">
            <v>0</v>
          </cell>
          <cell r="EM106">
            <v>0</v>
          </cell>
          <cell r="EN106">
            <v>0</v>
          </cell>
          <cell r="EO106">
            <v>0</v>
          </cell>
          <cell r="EP106">
            <v>0</v>
          </cell>
          <cell r="EQ106">
            <v>0</v>
          </cell>
          <cell r="ER106">
            <v>0</v>
          </cell>
          <cell r="ES106">
            <v>0</v>
          </cell>
          <cell r="ET106">
            <v>200</v>
          </cell>
          <cell r="EU106">
            <v>200</v>
          </cell>
          <cell r="EV106">
            <v>0</v>
          </cell>
          <cell r="EW106">
            <v>0</v>
          </cell>
          <cell r="EX106">
            <v>0</v>
          </cell>
          <cell r="EY106">
            <v>0</v>
          </cell>
          <cell r="EZ106">
            <v>0</v>
          </cell>
          <cell r="FA106">
            <v>0</v>
          </cell>
          <cell r="FB106">
            <v>0</v>
          </cell>
          <cell r="FC106">
            <v>0</v>
          </cell>
          <cell r="FD106">
            <v>0</v>
          </cell>
          <cell r="GZ106">
            <v>0</v>
          </cell>
          <cell r="HA106">
            <v>0</v>
          </cell>
        </row>
        <row r="107">
          <cell r="B107" t="str">
            <v>LF17Y</v>
          </cell>
          <cell r="C107">
            <v>0</v>
          </cell>
          <cell r="D107">
            <v>10</v>
          </cell>
          <cell r="E107">
            <v>900941309</v>
          </cell>
          <cell r="F107" t="str">
            <v>21131YOB1F6L1</v>
          </cell>
          <cell r="G107" t="str">
            <v>21131YOB1F6</v>
          </cell>
          <cell r="H107">
            <v>35</v>
          </cell>
          <cell r="I107">
            <v>35</v>
          </cell>
          <cell r="J107">
            <v>85</v>
          </cell>
          <cell r="K107">
            <v>120</v>
          </cell>
          <cell r="L107">
            <v>85</v>
          </cell>
          <cell r="M107">
            <v>0</v>
          </cell>
          <cell r="N107">
            <v>110</v>
          </cell>
          <cell r="O107">
            <v>0</v>
          </cell>
          <cell r="P107">
            <v>110</v>
          </cell>
          <cell r="Q107">
            <v>0</v>
          </cell>
          <cell r="R107">
            <v>0</v>
          </cell>
          <cell r="S107">
            <v>0</v>
          </cell>
          <cell r="T107">
            <v>120</v>
          </cell>
          <cell r="U107">
            <v>120</v>
          </cell>
          <cell r="V107">
            <v>95.454545454545453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120</v>
          </cell>
          <cell r="AH107">
            <v>120</v>
          </cell>
          <cell r="AI107">
            <v>65.454545454545453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55</v>
          </cell>
          <cell r="AO107">
            <v>0</v>
          </cell>
          <cell r="AP107">
            <v>55</v>
          </cell>
          <cell r="AQ107">
            <v>0</v>
          </cell>
          <cell r="AR107">
            <v>0</v>
          </cell>
          <cell r="AS107">
            <v>0</v>
          </cell>
          <cell r="AT107">
            <v>120</v>
          </cell>
          <cell r="AU107">
            <v>120</v>
          </cell>
          <cell r="AV107">
            <v>49.5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55</v>
          </cell>
          <cell r="BB107">
            <v>55</v>
          </cell>
          <cell r="BC107">
            <v>55</v>
          </cell>
          <cell r="BD107">
            <v>55</v>
          </cell>
          <cell r="BE107">
            <v>0</v>
          </cell>
          <cell r="BF107">
            <v>0</v>
          </cell>
          <cell r="BG107">
            <v>65</v>
          </cell>
          <cell r="BH107">
            <v>65</v>
          </cell>
          <cell r="BI107">
            <v>35.454545454545453</v>
          </cell>
          <cell r="BJ107">
            <v>0</v>
          </cell>
          <cell r="BK107">
            <v>0</v>
          </cell>
          <cell r="BL107">
            <v>0</v>
          </cell>
          <cell r="BM107">
            <v>0</v>
          </cell>
          <cell r="BN107">
            <v>55</v>
          </cell>
          <cell r="BO107">
            <v>0</v>
          </cell>
          <cell r="BP107">
            <v>55</v>
          </cell>
          <cell r="BQ107">
            <v>0</v>
          </cell>
          <cell r="BR107">
            <v>0</v>
          </cell>
          <cell r="BS107">
            <v>0</v>
          </cell>
          <cell r="BT107">
            <v>65</v>
          </cell>
          <cell r="BU107">
            <v>65</v>
          </cell>
          <cell r="BV107">
            <v>32.608695652173914</v>
          </cell>
          <cell r="BW107">
            <v>0</v>
          </cell>
          <cell r="BX107">
            <v>0</v>
          </cell>
          <cell r="BY107">
            <v>0</v>
          </cell>
          <cell r="BZ107">
            <v>44</v>
          </cell>
          <cell r="CA107">
            <v>55</v>
          </cell>
          <cell r="CB107">
            <v>0</v>
          </cell>
          <cell r="CC107">
            <v>55</v>
          </cell>
          <cell r="CD107">
            <v>0</v>
          </cell>
          <cell r="CE107">
            <v>0</v>
          </cell>
          <cell r="CF107">
            <v>0</v>
          </cell>
          <cell r="CG107">
            <v>65</v>
          </cell>
          <cell r="CH107">
            <v>65</v>
          </cell>
          <cell r="CI107">
            <v>16.956521739130434</v>
          </cell>
          <cell r="CJ107">
            <v>60</v>
          </cell>
          <cell r="CK107">
            <v>115</v>
          </cell>
          <cell r="CL107">
            <v>60</v>
          </cell>
          <cell r="CM107">
            <v>109</v>
          </cell>
          <cell r="CN107">
            <v>115</v>
          </cell>
          <cell r="CO107">
            <v>0</v>
          </cell>
          <cell r="CP107">
            <v>115</v>
          </cell>
          <cell r="CQ107">
            <v>0</v>
          </cell>
          <cell r="CR107">
            <v>0</v>
          </cell>
          <cell r="CS107">
            <v>0</v>
          </cell>
          <cell r="CT107">
            <v>125</v>
          </cell>
          <cell r="CU107">
            <v>125</v>
          </cell>
          <cell r="CV107">
            <v>23.148148148148145</v>
          </cell>
          <cell r="CW107">
            <v>47</v>
          </cell>
          <cell r="CX107">
            <v>47</v>
          </cell>
          <cell r="CY107">
            <v>147</v>
          </cell>
          <cell r="CZ107">
            <v>0</v>
          </cell>
          <cell r="DA107">
            <v>162</v>
          </cell>
          <cell r="DB107">
            <v>109</v>
          </cell>
          <cell r="DC107">
            <v>162</v>
          </cell>
          <cell r="DD107">
            <v>109</v>
          </cell>
          <cell r="DE107">
            <v>1</v>
          </cell>
          <cell r="DF107">
            <v>0</v>
          </cell>
          <cell r="DG107">
            <v>162</v>
          </cell>
          <cell r="DH107">
            <v>162</v>
          </cell>
          <cell r="DI107">
            <v>59.727272727272734</v>
          </cell>
          <cell r="DJ107">
            <v>105</v>
          </cell>
          <cell r="DK107">
            <v>105</v>
          </cell>
          <cell r="DL107">
            <v>105</v>
          </cell>
          <cell r="DM107">
            <v>0</v>
          </cell>
          <cell r="DN107">
            <v>53</v>
          </cell>
          <cell r="DO107">
            <v>53</v>
          </cell>
          <cell r="DP107">
            <v>53</v>
          </cell>
          <cell r="DQ107">
            <v>53</v>
          </cell>
          <cell r="DR107">
            <v>-1</v>
          </cell>
          <cell r="DS107">
            <v>0</v>
          </cell>
          <cell r="DT107">
            <v>215</v>
          </cell>
          <cell r="DU107">
            <v>215</v>
          </cell>
          <cell r="DV107">
            <v>58.63636363636364</v>
          </cell>
          <cell r="DW107">
            <v>0</v>
          </cell>
          <cell r="DX107">
            <v>0</v>
          </cell>
          <cell r="DY107">
            <v>0</v>
          </cell>
          <cell r="DZ107">
            <v>0</v>
          </cell>
          <cell r="EA107">
            <v>110</v>
          </cell>
          <cell r="EB107">
            <v>55</v>
          </cell>
          <cell r="EC107">
            <v>110</v>
          </cell>
          <cell r="ED107">
            <v>55</v>
          </cell>
          <cell r="EE107">
            <v>0</v>
          </cell>
          <cell r="EF107">
            <v>0</v>
          </cell>
          <cell r="EG107">
            <v>160</v>
          </cell>
          <cell r="EH107">
            <v>160</v>
          </cell>
          <cell r="EI107">
            <v>77.64705882352942</v>
          </cell>
          <cell r="EJ107">
            <v>0</v>
          </cell>
          <cell r="EK107">
            <v>0</v>
          </cell>
          <cell r="EL107">
            <v>0</v>
          </cell>
          <cell r="EM107">
            <v>0</v>
          </cell>
          <cell r="EN107">
            <v>0</v>
          </cell>
          <cell r="EO107">
            <v>0</v>
          </cell>
          <cell r="EP107">
            <v>0</v>
          </cell>
          <cell r="EQ107">
            <v>0</v>
          </cell>
          <cell r="ER107">
            <v>0</v>
          </cell>
          <cell r="ES107">
            <v>0</v>
          </cell>
          <cell r="ET107">
            <v>160</v>
          </cell>
          <cell r="EU107">
            <v>160</v>
          </cell>
          <cell r="EV107">
            <v>47.647058823529413</v>
          </cell>
          <cell r="EW107">
            <v>0</v>
          </cell>
          <cell r="EX107">
            <v>0</v>
          </cell>
          <cell r="EY107">
            <v>0</v>
          </cell>
          <cell r="EZ107">
            <v>0</v>
          </cell>
          <cell r="FA107">
            <v>0</v>
          </cell>
          <cell r="FB107">
            <v>0</v>
          </cell>
          <cell r="FC107">
            <v>0</v>
          </cell>
          <cell r="FD107">
            <v>0</v>
          </cell>
          <cell r="GZ107">
            <v>0</v>
          </cell>
          <cell r="HA107">
            <v>0</v>
          </cell>
        </row>
        <row r="108">
          <cell r="B108" t="str">
            <v>LF20Y</v>
          </cell>
          <cell r="C108">
            <v>0</v>
          </cell>
          <cell r="D108">
            <v>0</v>
          </cell>
          <cell r="E108">
            <v>900941442</v>
          </cell>
          <cell r="F108" t="str">
            <v>64151YOB106L1</v>
          </cell>
          <cell r="G108" t="str">
            <v>64151YOB106</v>
          </cell>
          <cell r="H108">
            <v>53</v>
          </cell>
          <cell r="I108">
            <v>53</v>
          </cell>
          <cell r="J108">
            <v>223</v>
          </cell>
          <cell r="K108">
            <v>167</v>
          </cell>
          <cell r="L108">
            <v>223</v>
          </cell>
          <cell r="M108">
            <v>0</v>
          </cell>
          <cell r="N108">
            <v>218</v>
          </cell>
          <cell r="O108">
            <v>218</v>
          </cell>
          <cell r="P108">
            <v>218</v>
          </cell>
          <cell r="Q108">
            <v>218</v>
          </cell>
          <cell r="R108">
            <v>1</v>
          </cell>
          <cell r="S108">
            <v>0</v>
          </cell>
          <cell r="T108">
            <v>57</v>
          </cell>
          <cell r="U108">
            <v>57</v>
          </cell>
          <cell r="V108">
            <v>15.688073394495413</v>
          </cell>
          <cell r="W108">
            <v>52</v>
          </cell>
          <cell r="X108">
            <v>51</v>
          </cell>
          <cell r="Y108">
            <v>52</v>
          </cell>
          <cell r="Z108">
            <v>0</v>
          </cell>
          <cell r="AA108">
            <v>109</v>
          </cell>
          <cell r="AB108">
            <v>109</v>
          </cell>
          <cell r="AC108">
            <v>109</v>
          </cell>
          <cell r="AD108">
            <v>109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109</v>
          </cell>
          <cell r="AK108">
            <v>109</v>
          </cell>
          <cell r="AL108">
            <v>109</v>
          </cell>
          <cell r="AM108">
            <v>0</v>
          </cell>
          <cell r="AN108">
            <v>109</v>
          </cell>
          <cell r="AO108">
            <v>109</v>
          </cell>
          <cell r="AP108">
            <v>109</v>
          </cell>
          <cell r="AQ108">
            <v>109</v>
          </cell>
          <cell r="AR108">
            <v>-1</v>
          </cell>
          <cell r="AS108">
            <v>0</v>
          </cell>
          <cell r="AT108">
            <v>1</v>
          </cell>
          <cell r="AU108">
            <v>1</v>
          </cell>
          <cell r="AV108">
            <v>0.27522935779816515</v>
          </cell>
          <cell r="AW108">
            <v>108</v>
          </cell>
          <cell r="AX108">
            <v>0</v>
          </cell>
          <cell r="AY108">
            <v>109</v>
          </cell>
          <cell r="AZ108">
            <v>0</v>
          </cell>
          <cell r="BA108">
            <v>109</v>
          </cell>
          <cell r="BB108">
            <v>109</v>
          </cell>
          <cell r="BC108">
            <v>109</v>
          </cell>
          <cell r="BD108">
            <v>109</v>
          </cell>
          <cell r="BE108">
            <v>0</v>
          </cell>
          <cell r="BF108">
            <v>0</v>
          </cell>
          <cell r="BG108">
            <v>1</v>
          </cell>
          <cell r="BH108">
            <v>1</v>
          </cell>
          <cell r="BI108">
            <v>9.1743119266055037E-2</v>
          </cell>
          <cell r="BJ108">
            <v>326</v>
          </cell>
          <cell r="BK108">
            <v>0</v>
          </cell>
          <cell r="BL108">
            <v>330</v>
          </cell>
          <cell r="BM108">
            <v>109</v>
          </cell>
          <cell r="BN108">
            <v>327</v>
          </cell>
          <cell r="BO108">
            <v>327</v>
          </cell>
          <cell r="BP108">
            <v>327</v>
          </cell>
          <cell r="BQ108">
            <v>327</v>
          </cell>
          <cell r="BR108">
            <v>0</v>
          </cell>
          <cell r="BS108">
            <v>1</v>
          </cell>
          <cell r="BT108">
            <v>3</v>
          </cell>
          <cell r="BU108">
            <v>4</v>
          </cell>
          <cell r="BV108">
            <v>0.82568807339449546</v>
          </cell>
          <cell r="BW108">
            <v>106</v>
          </cell>
          <cell r="BX108">
            <v>106</v>
          </cell>
          <cell r="BY108">
            <v>106</v>
          </cell>
          <cell r="BZ108">
            <v>109</v>
          </cell>
          <cell r="CA108">
            <v>109</v>
          </cell>
          <cell r="CB108">
            <v>109</v>
          </cell>
          <cell r="CC108">
            <v>109</v>
          </cell>
          <cell r="CD108">
            <v>109</v>
          </cell>
          <cell r="CE108">
            <v>0</v>
          </cell>
          <cell r="CF108">
            <v>0</v>
          </cell>
          <cell r="CG108">
            <v>1</v>
          </cell>
          <cell r="CH108">
            <v>1</v>
          </cell>
          <cell r="CI108">
            <v>0.27522935779816515</v>
          </cell>
          <cell r="CJ108">
            <v>108</v>
          </cell>
          <cell r="CK108">
            <v>109</v>
          </cell>
          <cell r="CL108">
            <v>109</v>
          </cell>
          <cell r="CM108">
            <v>109</v>
          </cell>
          <cell r="CN108">
            <v>109</v>
          </cell>
          <cell r="CO108">
            <v>169</v>
          </cell>
          <cell r="CP108">
            <v>109</v>
          </cell>
          <cell r="CQ108">
            <v>109</v>
          </cell>
          <cell r="CR108">
            <v>-60</v>
          </cell>
          <cell r="CS108">
            <v>0</v>
          </cell>
          <cell r="CT108">
            <v>1</v>
          </cell>
          <cell r="CU108">
            <v>1</v>
          </cell>
          <cell r="CV108">
            <v>0</v>
          </cell>
          <cell r="CW108">
            <v>0</v>
          </cell>
          <cell r="CX108">
            <v>0</v>
          </cell>
          <cell r="CY108">
            <v>109</v>
          </cell>
          <cell r="CZ108">
            <v>0</v>
          </cell>
          <cell r="DA108">
            <v>0</v>
          </cell>
          <cell r="DB108">
            <v>0</v>
          </cell>
          <cell r="DC108">
            <v>0</v>
          </cell>
          <cell r="DD108">
            <v>0</v>
          </cell>
          <cell r="DE108">
            <v>0</v>
          </cell>
          <cell r="DF108">
            <v>0</v>
          </cell>
          <cell r="DG108">
            <v>110</v>
          </cell>
          <cell r="DH108">
            <v>110</v>
          </cell>
          <cell r="DI108">
            <v>15.137614678899082</v>
          </cell>
          <cell r="DJ108">
            <v>216</v>
          </cell>
          <cell r="DK108">
            <v>108</v>
          </cell>
          <cell r="DL108">
            <v>110</v>
          </cell>
          <cell r="DM108">
            <v>0</v>
          </cell>
          <cell r="DN108">
            <v>218</v>
          </cell>
          <cell r="DO108">
            <v>109</v>
          </cell>
          <cell r="DP108">
            <v>218</v>
          </cell>
          <cell r="DQ108">
            <v>109</v>
          </cell>
          <cell r="DR108">
            <v>1</v>
          </cell>
          <cell r="DS108">
            <v>0</v>
          </cell>
          <cell r="DT108">
            <v>110</v>
          </cell>
          <cell r="DU108">
            <v>110</v>
          </cell>
          <cell r="DV108">
            <v>30.275229357798164</v>
          </cell>
          <cell r="DW108">
            <v>0</v>
          </cell>
          <cell r="DX108">
            <v>0</v>
          </cell>
          <cell r="DY108">
            <v>0</v>
          </cell>
          <cell r="DZ108">
            <v>0</v>
          </cell>
          <cell r="EA108">
            <v>109</v>
          </cell>
          <cell r="EB108">
            <v>109</v>
          </cell>
          <cell r="EC108">
            <v>109</v>
          </cell>
          <cell r="ED108">
            <v>109</v>
          </cell>
          <cell r="EE108">
            <v>0</v>
          </cell>
          <cell r="EF108">
            <v>0</v>
          </cell>
          <cell r="EG108">
            <v>1</v>
          </cell>
          <cell r="EH108">
            <v>1</v>
          </cell>
          <cell r="EI108">
            <v>60.022935779816514</v>
          </cell>
          <cell r="EJ108">
            <v>0</v>
          </cell>
          <cell r="EK108">
            <v>0</v>
          </cell>
          <cell r="EL108">
            <v>0</v>
          </cell>
          <cell r="EM108">
            <v>0</v>
          </cell>
          <cell r="EN108">
            <v>0</v>
          </cell>
          <cell r="EO108">
            <v>0</v>
          </cell>
          <cell r="EP108">
            <v>0</v>
          </cell>
          <cell r="EQ108">
            <v>0</v>
          </cell>
          <cell r="ER108">
            <v>0</v>
          </cell>
          <cell r="ES108">
            <v>0</v>
          </cell>
          <cell r="ET108">
            <v>1</v>
          </cell>
          <cell r="EU108">
            <v>1</v>
          </cell>
          <cell r="EV108">
            <v>30.022935779816514</v>
          </cell>
          <cell r="EW108">
            <v>0</v>
          </cell>
          <cell r="EX108">
            <v>0</v>
          </cell>
          <cell r="EY108">
            <v>0</v>
          </cell>
          <cell r="EZ108">
            <v>0</v>
          </cell>
          <cell r="FA108">
            <v>0</v>
          </cell>
          <cell r="FB108">
            <v>0</v>
          </cell>
          <cell r="FC108">
            <v>0</v>
          </cell>
          <cell r="FD108">
            <v>0</v>
          </cell>
          <cell r="GZ108">
            <v>-1</v>
          </cell>
          <cell r="HA108">
            <v>0</v>
          </cell>
        </row>
        <row r="109">
          <cell r="B109" t="str">
            <v>LF20Y</v>
          </cell>
          <cell r="C109">
            <v>0</v>
          </cell>
          <cell r="D109">
            <v>0</v>
          </cell>
          <cell r="E109">
            <v>900941433</v>
          </cell>
          <cell r="F109" t="str">
            <v>21151YYD3F6L1</v>
          </cell>
          <cell r="G109" t="str">
            <v>21151YYD3F6</v>
          </cell>
          <cell r="H109">
            <v>80</v>
          </cell>
          <cell r="I109">
            <v>80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1</v>
          </cell>
          <cell r="S109">
            <v>0</v>
          </cell>
          <cell r="T109">
            <v>79</v>
          </cell>
          <cell r="U109">
            <v>79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79</v>
          </cell>
          <cell r="AH109">
            <v>79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-2</v>
          </cell>
          <cell r="AS109">
            <v>0</v>
          </cell>
          <cell r="AT109">
            <v>81</v>
          </cell>
          <cell r="AU109">
            <v>81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81</v>
          </cell>
          <cell r="BH109">
            <v>81</v>
          </cell>
          <cell r="BI109">
            <v>0</v>
          </cell>
          <cell r="BJ109">
            <v>0</v>
          </cell>
          <cell r="BK109">
            <v>0</v>
          </cell>
          <cell r="BL109">
            <v>0</v>
          </cell>
          <cell r="BM109">
            <v>0</v>
          </cell>
          <cell r="BN109">
            <v>0</v>
          </cell>
          <cell r="BO109">
            <v>0</v>
          </cell>
          <cell r="BP109">
            <v>0</v>
          </cell>
          <cell r="BQ109">
            <v>0</v>
          </cell>
          <cell r="BR109">
            <v>2</v>
          </cell>
          <cell r="BS109">
            <v>0</v>
          </cell>
          <cell r="BT109">
            <v>79</v>
          </cell>
          <cell r="BU109">
            <v>79</v>
          </cell>
          <cell r="BV109">
            <v>0</v>
          </cell>
          <cell r="BW109">
            <v>0</v>
          </cell>
          <cell r="BX109">
            <v>0</v>
          </cell>
          <cell r="BY109">
            <v>0</v>
          </cell>
          <cell r="BZ109">
            <v>0</v>
          </cell>
          <cell r="CA109">
            <v>0</v>
          </cell>
          <cell r="CB109">
            <v>0</v>
          </cell>
          <cell r="CC109">
            <v>0</v>
          </cell>
          <cell r="CD109">
            <v>0</v>
          </cell>
          <cell r="CE109">
            <v>0</v>
          </cell>
          <cell r="CF109">
            <v>0</v>
          </cell>
          <cell r="CG109">
            <v>79</v>
          </cell>
          <cell r="CH109">
            <v>79</v>
          </cell>
          <cell r="CI109">
            <v>0</v>
          </cell>
          <cell r="CJ109">
            <v>0</v>
          </cell>
          <cell r="CK109">
            <v>0</v>
          </cell>
          <cell r="CL109">
            <v>0</v>
          </cell>
          <cell r="CM109">
            <v>0</v>
          </cell>
          <cell r="CN109">
            <v>0</v>
          </cell>
          <cell r="CO109">
            <v>0</v>
          </cell>
          <cell r="CP109">
            <v>0</v>
          </cell>
          <cell r="CQ109">
            <v>0</v>
          </cell>
          <cell r="CR109">
            <v>0</v>
          </cell>
          <cell r="CS109">
            <v>0</v>
          </cell>
          <cell r="CT109">
            <v>79</v>
          </cell>
          <cell r="CU109">
            <v>79</v>
          </cell>
          <cell r="CV109">
            <v>53.7</v>
          </cell>
          <cell r="CW109">
            <v>0</v>
          </cell>
          <cell r="CX109">
            <v>0</v>
          </cell>
          <cell r="CY109">
            <v>0</v>
          </cell>
          <cell r="CZ109">
            <v>0</v>
          </cell>
          <cell r="DA109">
            <v>0</v>
          </cell>
          <cell r="DB109">
            <v>0</v>
          </cell>
          <cell r="DC109">
            <v>0</v>
          </cell>
          <cell r="DD109">
            <v>0</v>
          </cell>
          <cell r="DE109">
            <v>0</v>
          </cell>
          <cell r="DF109">
            <v>0</v>
          </cell>
          <cell r="DG109">
            <v>79</v>
          </cell>
          <cell r="DH109">
            <v>79</v>
          </cell>
          <cell r="DI109">
            <v>0</v>
          </cell>
          <cell r="DJ109">
            <v>21</v>
          </cell>
          <cell r="DK109">
            <v>21</v>
          </cell>
          <cell r="DL109">
            <v>21</v>
          </cell>
          <cell r="DM109">
            <v>0</v>
          </cell>
          <cell r="DN109">
            <v>0</v>
          </cell>
          <cell r="DO109">
            <v>0</v>
          </cell>
          <cell r="DP109">
            <v>0</v>
          </cell>
          <cell r="DQ109">
            <v>0</v>
          </cell>
          <cell r="DR109">
            <v>0</v>
          </cell>
          <cell r="DS109">
            <v>0</v>
          </cell>
          <cell r="DT109">
            <v>100</v>
          </cell>
          <cell r="DU109">
            <v>100</v>
          </cell>
          <cell r="DV109">
            <v>0</v>
          </cell>
          <cell r="DW109">
            <v>0</v>
          </cell>
          <cell r="DX109">
            <v>0</v>
          </cell>
          <cell r="DY109">
            <v>0</v>
          </cell>
          <cell r="DZ109">
            <v>0</v>
          </cell>
          <cell r="EA109">
            <v>0</v>
          </cell>
          <cell r="EB109">
            <v>40</v>
          </cell>
          <cell r="EC109">
            <v>0</v>
          </cell>
          <cell r="ED109">
            <v>40</v>
          </cell>
          <cell r="EE109">
            <v>0</v>
          </cell>
          <cell r="EF109">
            <v>0</v>
          </cell>
          <cell r="EG109">
            <v>60</v>
          </cell>
          <cell r="EH109">
            <v>60</v>
          </cell>
          <cell r="EI109">
            <v>105</v>
          </cell>
          <cell r="EJ109">
            <v>0</v>
          </cell>
          <cell r="EK109">
            <v>0</v>
          </cell>
          <cell r="EL109">
            <v>0</v>
          </cell>
          <cell r="EM109">
            <v>0</v>
          </cell>
          <cell r="EN109">
            <v>0</v>
          </cell>
          <cell r="EO109">
            <v>0</v>
          </cell>
          <cell r="EP109">
            <v>0</v>
          </cell>
          <cell r="EQ109">
            <v>0</v>
          </cell>
          <cell r="ER109">
            <v>0</v>
          </cell>
          <cell r="ES109">
            <v>0</v>
          </cell>
          <cell r="ET109">
            <v>60</v>
          </cell>
          <cell r="EU109">
            <v>60</v>
          </cell>
          <cell r="EV109">
            <v>75</v>
          </cell>
          <cell r="EW109">
            <v>0</v>
          </cell>
          <cell r="EX109">
            <v>0</v>
          </cell>
          <cell r="EY109">
            <v>0</v>
          </cell>
          <cell r="EZ109">
            <v>0</v>
          </cell>
          <cell r="FA109">
            <v>0</v>
          </cell>
          <cell r="FB109">
            <v>0</v>
          </cell>
          <cell r="FC109">
            <v>0</v>
          </cell>
          <cell r="FD109">
            <v>0</v>
          </cell>
          <cell r="GZ109">
            <v>0</v>
          </cell>
          <cell r="HA109">
            <v>0</v>
          </cell>
        </row>
        <row r="110">
          <cell r="B110" t="str">
            <v>LF20Y</v>
          </cell>
          <cell r="C110">
            <v>0</v>
          </cell>
          <cell r="D110">
            <v>0</v>
          </cell>
          <cell r="E110">
            <v>900941385</v>
          </cell>
          <cell r="F110" t="str">
            <v>21151YYD1F6L1</v>
          </cell>
          <cell r="G110" t="str">
            <v>21151YYD1F6</v>
          </cell>
          <cell r="H110">
            <v>152</v>
          </cell>
          <cell r="I110">
            <v>152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152</v>
          </cell>
          <cell r="U110">
            <v>152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51</v>
          </cell>
          <cell r="AC110">
            <v>0</v>
          </cell>
          <cell r="AD110">
            <v>51</v>
          </cell>
          <cell r="AE110">
            <v>0</v>
          </cell>
          <cell r="AF110">
            <v>0</v>
          </cell>
          <cell r="AG110">
            <v>101</v>
          </cell>
          <cell r="AH110">
            <v>101</v>
          </cell>
          <cell r="AI110">
            <v>50.5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60</v>
          </cell>
          <cell r="AO110">
            <v>0</v>
          </cell>
          <cell r="AP110">
            <v>60</v>
          </cell>
          <cell r="AQ110">
            <v>0</v>
          </cell>
          <cell r="AR110">
            <v>0</v>
          </cell>
          <cell r="AS110">
            <v>0</v>
          </cell>
          <cell r="AT110">
            <v>101</v>
          </cell>
          <cell r="AU110">
            <v>101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101</v>
          </cell>
          <cell r="BH110">
            <v>101</v>
          </cell>
          <cell r="BI110">
            <v>112.22222222222221</v>
          </cell>
          <cell r="BJ110">
            <v>0</v>
          </cell>
          <cell r="BK110">
            <v>0</v>
          </cell>
          <cell r="BL110">
            <v>0</v>
          </cell>
          <cell r="BM110">
            <v>0</v>
          </cell>
          <cell r="BN110">
            <v>27</v>
          </cell>
          <cell r="BO110">
            <v>27</v>
          </cell>
          <cell r="BP110">
            <v>27</v>
          </cell>
          <cell r="BQ110">
            <v>27</v>
          </cell>
          <cell r="BR110">
            <v>0</v>
          </cell>
          <cell r="BS110">
            <v>0</v>
          </cell>
          <cell r="BT110">
            <v>74</v>
          </cell>
          <cell r="BU110">
            <v>74</v>
          </cell>
          <cell r="BV110">
            <v>0</v>
          </cell>
          <cell r="BW110">
            <v>0</v>
          </cell>
          <cell r="BX110">
            <v>0</v>
          </cell>
          <cell r="BY110">
            <v>0</v>
          </cell>
          <cell r="BZ110">
            <v>0</v>
          </cell>
          <cell r="CA110">
            <v>0</v>
          </cell>
          <cell r="CB110">
            <v>22</v>
          </cell>
          <cell r="CC110">
            <v>0</v>
          </cell>
          <cell r="CD110">
            <v>22</v>
          </cell>
          <cell r="CE110">
            <v>0</v>
          </cell>
          <cell r="CF110">
            <v>0</v>
          </cell>
          <cell r="CG110">
            <v>52</v>
          </cell>
          <cell r="CH110">
            <v>52</v>
          </cell>
          <cell r="CI110">
            <v>0</v>
          </cell>
          <cell r="CJ110">
            <v>0</v>
          </cell>
          <cell r="CK110">
            <v>0</v>
          </cell>
          <cell r="CL110">
            <v>0</v>
          </cell>
          <cell r="CM110">
            <v>0</v>
          </cell>
          <cell r="CN110">
            <v>0</v>
          </cell>
          <cell r="CO110">
            <v>0</v>
          </cell>
          <cell r="CP110">
            <v>0</v>
          </cell>
          <cell r="CQ110">
            <v>0</v>
          </cell>
          <cell r="CR110">
            <v>0</v>
          </cell>
          <cell r="CS110">
            <v>0</v>
          </cell>
          <cell r="CT110">
            <v>52</v>
          </cell>
          <cell r="CU110">
            <v>52</v>
          </cell>
          <cell r="CV110">
            <v>45.6</v>
          </cell>
          <cell r="CW110">
            <v>0</v>
          </cell>
          <cell r="CX110">
            <v>0</v>
          </cell>
          <cell r="CY110">
            <v>0</v>
          </cell>
          <cell r="CZ110">
            <v>0</v>
          </cell>
          <cell r="DA110">
            <v>0</v>
          </cell>
          <cell r="DB110">
            <v>0</v>
          </cell>
          <cell r="DC110">
            <v>0</v>
          </cell>
          <cell r="DD110">
            <v>0</v>
          </cell>
          <cell r="DE110">
            <v>0</v>
          </cell>
          <cell r="DF110">
            <v>0</v>
          </cell>
          <cell r="DG110">
            <v>52</v>
          </cell>
          <cell r="DH110">
            <v>52</v>
          </cell>
          <cell r="DI110">
            <v>0</v>
          </cell>
          <cell r="DJ110">
            <v>48</v>
          </cell>
          <cell r="DK110">
            <v>48</v>
          </cell>
          <cell r="DL110">
            <v>48</v>
          </cell>
          <cell r="DM110">
            <v>0</v>
          </cell>
          <cell r="DN110">
            <v>0</v>
          </cell>
          <cell r="DO110">
            <v>0</v>
          </cell>
          <cell r="DP110">
            <v>0</v>
          </cell>
          <cell r="DQ110">
            <v>0</v>
          </cell>
          <cell r="DR110">
            <v>0</v>
          </cell>
          <cell r="DS110">
            <v>0</v>
          </cell>
          <cell r="DT110">
            <v>100</v>
          </cell>
          <cell r="DU110">
            <v>100</v>
          </cell>
          <cell r="DV110">
            <v>0</v>
          </cell>
          <cell r="DW110">
            <v>0</v>
          </cell>
          <cell r="DX110">
            <v>0</v>
          </cell>
          <cell r="DY110">
            <v>0</v>
          </cell>
          <cell r="DZ110">
            <v>0</v>
          </cell>
          <cell r="EA110">
            <v>0</v>
          </cell>
          <cell r="EB110">
            <v>0</v>
          </cell>
          <cell r="EC110">
            <v>0</v>
          </cell>
          <cell r="ED110">
            <v>0</v>
          </cell>
          <cell r="EE110">
            <v>0</v>
          </cell>
          <cell r="EF110">
            <v>0</v>
          </cell>
          <cell r="EG110">
            <v>100</v>
          </cell>
          <cell r="EH110">
            <v>100</v>
          </cell>
          <cell r="EI110">
            <v>90</v>
          </cell>
          <cell r="EJ110">
            <v>0</v>
          </cell>
          <cell r="EK110">
            <v>0</v>
          </cell>
          <cell r="EL110">
            <v>0</v>
          </cell>
          <cell r="EM110">
            <v>0</v>
          </cell>
          <cell r="EN110">
            <v>0</v>
          </cell>
          <cell r="EO110">
            <v>0</v>
          </cell>
          <cell r="EP110">
            <v>0</v>
          </cell>
          <cell r="EQ110">
            <v>0</v>
          </cell>
          <cell r="ER110">
            <v>0</v>
          </cell>
          <cell r="ES110">
            <v>0</v>
          </cell>
          <cell r="ET110">
            <v>100</v>
          </cell>
          <cell r="EU110">
            <v>100</v>
          </cell>
          <cell r="EV110">
            <v>60</v>
          </cell>
          <cell r="EW110">
            <v>0</v>
          </cell>
          <cell r="EX110">
            <v>0</v>
          </cell>
          <cell r="EY110">
            <v>0</v>
          </cell>
          <cell r="EZ110">
            <v>0</v>
          </cell>
          <cell r="FA110">
            <v>0</v>
          </cell>
          <cell r="FB110">
            <v>0</v>
          </cell>
          <cell r="FC110">
            <v>0</v>
          </cell>
          <cell r="FD110">
            <v>0</v>
          </cell>
          <cell r="GZ110">
            <v>0</v>
          </cell>
          <cell r="HA110">
            <v>0</v>
          </cell>
        </row>
        <row r="111">
          <cell r="B111" t="str">
            <v>LF20Y</v>
          </cell>
          <cell r="C111">
            <v>0</v>
          </cell>
          <cell r="D111">
            <v>0</v>
          </cell>
          <cell r="E111">
            <v>900941310</v>
          </cell>
          <cell r="F111" t="str">
            <v>21151YOB1F6L1</v>
          </cell>
          <cell r="G111" t="str">
            <v>21151YOB1F6</v>
          </cell>
          <cell r="H111">
            <v>267</v>
          </cell>
          <cell r="I111">
            <v>267</v>
          </cell>
          <cell r="J111">
            <v>0</v>
          </cell>
          <cell r="K111">
            <v>249</v>
          </cell>
          <cell r="L111">
            <v>0</v>
          </cell>
          <cell r="M111">
            <v>0</v>
          </cell>
          <cell r="N111">
            <v>249</v>
          </cell>
          <cell r="O111">
            <v>254</v>
          </cell>
          <cell r="P111">
            <v>249</v>
          </cell>
          <cell r="Q111">
            <v>254</v>
          </cell>
          <cell r="R111">
            <v>0</v>
          </cell>
          <cell r="S111">
            <v>0</v>
          </cell>
          <cell r="T111">
            <v>13</v>
          </cell>
          <cell r="U111">
            <v>13</v>
          </cell>
          <cell r="V111">
            <v>5.6521739130434785</v>
          </cell>
          <cell r="W111">
            <v>56</v>
          </cell>
          <cell r="X111">
            <v>0</v>
          </cell>
          <cell r="Y111">
            <v>56</v>
          </cell>
          <cell r="Z111">
            <v>0</v>
          </cell>
          <cell r="AA111">
            <v>69</v>
          </cell>
          <cell r="AB111">
            <v>69</v>
          </cell>
          <cell r="AC111">
            <v>69</v>
          </cell>
          <cell r="AD111">
            <v>69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160</v>
          </cell>
          <cell r="AK111">
            <v>219</v>
          </cell>
          <cell r="AL111">
            <v>160</v>
          </cell>
          <cell r="AM111">
            <v>0</v>
          </cell>
          <cell r="AN111">
            <v>160</v>
          </cell>
          <cell r="AO111">
            <v>160</v>
          </cell>
          <cell r="AP111">
            <v>160</v>
          </cell>
          <cell r="AQ111">
            <v>160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269</v>
          </cell>
          <cell r="AX111">
            <v>0</v>
          </cell>
          <cell r="AY111">
            <v>269</v>
          </cell>
          <cell r="AZ111">
            <v>0</v>
          </cell>
          <cell r="BA111">
            <v>269</v>
          </cell>
          <cell r="BB111">
            <v>109</v>
          </cell>
          <cell r="BC111">
            <v>269</v>
          </cell>
          <cell r="BD111">
            <v>109</v>
          </cell>
          <cell r="BE111">
            <v>-1</v>
          </cell>
          <cell r="BF111">
            <v>0</v>
          </cell>
          <cell r="BG111">
            <v>161</v>
          </cell>
          <cell r="BH111">
            <v>161</v>
          </cell>
          <cell r="BI111">
            <v>20.466101694915256</v>
          </cell>
          <cell r="BJ111">
            <v>75</v>
          </cell>
          <cell r="BK111">
            <v>0</v>
          </cell>
          <cell r="BL111">
            <v>75</v>
          </cell>
          <cell r="BM111">
            <v>0</v>
          </cell>
          <cell r="BN111">
            <v>236</v>
          </cell>
          <cell r="BO111">
            <v>0</v>
          </cell>
          <cell r="BP111">
            <v>236</v>
          </cell>
          <cell r="BQ111">
            <v>0</v>
          </cell>
          <cell r="BR111">
            <v>1</v>
          </cell>
          <cell r="BS111">
            <v>0</v>
          </cell>
          <cell r="BT111">
            <v>235</v>
          </cell>
          <cell r="BU111">
            <v>235</v>
          </cell>
          <cell r="BV111">
            <v>20.79646017699115</v>
          </cell>
          <cell r="BW111">
            <v>104</v>
          </cell>
          <cell r="BX111">
            <v>104</v>
          </cell>
          <cell r="BY111">
            <v>104</v>
          </cell>
          <cell r="BZ111">
            <v>60</v>
          </cell>
          <cell r="CA111">
            <v>339</v>
          </cell>
          <cell r="CB111">
            <v>0</v>
          </cell>
          <cell r="CC111">
            <v>339</v>
          </cell>
          <cell r="CD111">
            <v>0</v>
          </cell>
          <cell r="CE111">
            <v>0</v>
          </cell>
          <cell r="CF111">
            <v>0</v>
          </cell>
          <cell r="CG111">
            <v>339</v>
          </cell>
          <cell r="CH111">
            <v>339</v>
          </cell>
          <cell r="CI111">
            <v>63.157894736842103</v>
          </cell>
          <cell r="CJ111">
            <v>0</v>
          </cell>
          <cell r="CK111">
            <v>191</v>
          </cell>
          <cell r="CL111">
            <v>0</v>
          </cell>
          <cell r="CM111">
            <v>0</v>
          </cell>
          <cell r="CN111">
            <v>191</v>
          </cell>
          <cell r="CO111">
            <v>109</v>
          </cell>
          <cell r="CP111">
            <v>191</v>
          </cell>
          <cell r="CQ111">
            <v>169</v>
          </cell>
          <cell r="CR111">
            <v>60</v>
          </cell>
          <cell r="CS111">
            <v>0</v>
          </cell>
          <cell r="CT111">
            <v>170</v>
          </cell>
          <cell r="CU111">
            <v>170</v>
          </cell>
          <cell r="CV111">
            <v>34.188679245283019</v>
          </cell>
          <cell r="CW111">
            <v>0</v>
          </cell>
          <cell r="CX111">
            <v>0</v>
          </cell>
          <cell r="CY111">
            <v>0</v>
          </cell>
          <cell r="CZ111">
            <v>0</v>
          </cell>
          <cell r="DA111">
            <v>96</v>
          </cell>
          <cell r="DB111">
            <v>0</v>
          </cell>
          <cell r="DC111">
            <v>96</v>
          </cell>
          <cell r="DD111">
            <v>0</v>
          </cell>
          <cell r="DE111">
            <v>0</v>
          </cell>
          <cell r="DF111">
            <v>0</v>
          </cell>
          <cell r="DG111">
            <v>170</v>
          </cell>
          <cell r="DH111">
            <v>170</v>
          </cell>
          <cell r="DI111">
            <v>36.422018348623851</v>
          </cell>
          <cell r="DJ111">
            <v>456</v>
          </cell>
          <cell r="DK111">
            <v>456</v>
          </cell>
          <cell r="DL111">
            <v>456</v>
          </cell>
          <cell r="DM111">
            <v>0</v>
          </cell>
          <cell r="DN111">
            <v>100</v>
          </cell>
          <cell r="DO111">
            <v>100</v>
          </cell>
          <cell r="DP111">
            <v>100</v>
          </cell>
          <cell r="DQ111">
            <v>100</v>
          </cell>
          <cell r="DR111">
            <v>0</v>
          </cell>
          <cell r="DS111">
            <v>0</v>
          </cell>
          <cell r="DT111">
            <v>526</v>
          </cell>
          <cell r="DU111">
            <v>526</v>
          </cell>
          <cell r="DV111">
            <v>60.773195876288661</v>
          </cell>
          <cell r="DW111">
            <v>0</v>
          </cell>
          <cell r="DX111">
            <v>0</v>
          </cell>
          <cell r="DY111">
            <v>0</v>
          </cell>
          <cell r="DZ111">
            <v>0</v>
          </cell>
          <cell r="EA111">
            <v>327</v>
          </cell>
          <cell r="EB111">
            <v>285</v>
          </cell>
          <cell r="EC111">
            <v>327</v>
          </cell>
          <cell r="ED111">
            <v>285</v>
          </cell>
          <cell r="EE111">
            <v>0</v>
          </cell>
          <cell r="EF111">
            <v>0</v>
          </cell>
          <cell r="EG111">
            <v>241</v>
          </cell>
          <cell r="EH111">
            <v>241</v>
          </cell>
          <cell r="EI111">
            <v>61.178010471204189</v>
          </cell>
          <cell r="EJ111">
            <v>0</v>
          </cell>
          <cell r="EK111">
            <v>0</v>
          </cell>
          <cell r="EL111">
            <v>0</v>
          </cell>
          <cell r="EM111">
            <v>0</v>
          </cell>
          <cell r="EN111">
            <v>98</v>
          </cell>
          <cell r="EO111">
            <v>0</v>
          </cell>
          <cell r="EP111">
            <v>98</v>
          </cell>
          <cell r="EQ111">
            <v>0</v>
          </cell>
          <cell r="ER111">
            <v>98</v>
          </cell>
          <cell r="ES111">
            <v>0</v>
          </cell>
          <cell r="ET111">
            <v>143</v>
          </cell>
          <cell r="EU111">
            <v>143</v>
          </cell>
          <cell r="EV111">
            <v>31.178010471204189</v>
          </cell>
          <cell r="EW111">
            <v>0</v>
          </cell>
          <cell r="EX111">
            <v>0</v>
          </cell>
          <cell r="EY111">
            <v>0</v>
          </cell>
          <cell r="EZ111">
            <v>0</v>
          </cell>
          <cell r="FA111">
            <v>98</v>
          </cell>
          <cell r="FB111">
            <v>0</v>
          </cell>
          <cell r="FC111">
            <v>98</v>
          </cell>
          <cell r="FD111">
            <v>0</v>
          </cell>
          <cell r="GZ111">
            <v>0</v>
          </cell>
          <cell r="HA111">
            <v>0</v>
          </cell>
        </row>
        <row r="112">
          <cell r="B112" t="str">
            <v>LM13Q</v>
          </cell>
          <cell r="C112">
            <v>0</v>
          </cell>
          <cell r="D112">
            <v>10</v>
          </cell>
          <cell r="E112">
            <v>900941444</v>
          </cell>
          <cell r="F112" t="str">
            <v>21131KFA306L1</v>
          </cell>
          <cell r="G112" t="str">
            <v>21131KFA306</v>
          </cell>
          <cell r="H112">
            <v>0</v>
          </cell>
          <cell r="I112">
            <v>0</v>
          </cell>
          <cell r="J112">
            <v>420</v>
          </cell>
          <cell r="K112">
            <v>60</v>
          </cell>
          <cell r="L112">
            <v>420</v>
          </cell>
          <cell r="M112">
            <v>396</v>
          </cell>
          <cell r="N112">
            <v>408</v>
          </cell>
          <cell r="O112">
            <v>804</v>
          </cell>
          <cell r="P112">
            <v>408</v>
          </cell>
          <cell r="Q112">
            <v>0</v>
          </cell>
          <cell r="R112">
            <v>0</v>
          </cell>
          <cell r="S112">
            <v>0</v>
          </cell>
          <cell r="T112">
            <v>420</v>
          </cell>
          <cell r="U112">
            <v>420</v>
          </cell>
          <cell r="V112">
            <v>22.105263157894736</v>
          </cell>
          <cell r="W112">
            <v>240</v>
          </cell>
          <cell r="X112">
            <v>480</v>
          </cell>
          <cell r="Y112">
            <v>240</v>
          </cell>
          <cell r="Z112">
            <v>29</v>
          </cell>
          <cell r="AA112">
            <v>570</v>
          </cell>
          <cell r="AB112">
            <v>672</v>
          </cell>
          <cell r="AC112">
            <v>570</v>
          </cell>
          <cell r="AD112">
            <v>408</v>
          </cell>
          <cell r="AE112">
            <v>0</v>
          </cell>
          <cell r="AF112">
            <v>0</v>
          </cell>
          <cell r="AG112">
            <v>252</v>
          </cell>
          <cell r="AH112">
            <v>252</v>
          </cell>
          <cell r="AI112">
            <v>9.5454545454545467</v>
          </cell>
          <cell r="AJ112">
            <v>720</v>
          </cell>
          <cell r="AK112">
            <v>480</v>
          </cell>
          <cell r="AL112">
            <v>721</v>
          </cell>
          <cell r="AM112">
            <v>0</v>
          </cell>
          <cell r="AN112">
            <v>792</v>
          </cell>
          <cell r="AO112">
            <v>792</v>
          </cell>
          <cell r="AP112">
            <v>792</v>
          </cell>
          <cell r="AQ112">
            <v>660</v>
          </cell>
          <cell r="AR112">
            <v>0</v>
          </cell>
          <cell r="AS112">
            <v>0</v>
          </cell>
          <cell r="AT112">
            <v>313</v>
          </cell>
          <cell r="AU112">
            <v>313</v>
          </cell>
          <cell r="AV112">
            <v>13.973214285714286</v>
          </cell>
          <cell r="AW112">
            <v>480</v>
          </cell>
          <cell r="AX112">
            <v>0</v>
          </cell>
          <cell r="AY112">
            <v>480</v>
          </cell>
          <cell r="AZ112">
            <v>396</v>
          </cell>
          <cell r="BA112">
            <v>672</v>
          </cell>
          <cell r="BB112">
            <v>1068</v>
          </cell>
          <cell r="BC112">
            <v>672</v>
          </cell>
          <cell r="BD112">
            <v>672</v>
          </cell>
          <cell r="BE112">
            <v>0</v>
          </cell>
          <cell r="BF112">
            <v>0</v>
          </cell>
          <cell r="BG112">
            <v>121</v>
          </cell>
          <cell r="BH112">
            <v>121</v>
          </cell>
          <cell r="BI112">
            <v>8.287671232876713</v>
          </cell>
          <cell r="BJ112">
            <v>360</v>
          </cell>
          <cell r="BK112">
            <v>0</v>
          </cell>
          <cell r="BL112">
            <v>0</v>
          </cell>
          <cell r="BM112">
            <v>264</v>
          </cell>
          <cell r="BN112">
            <v>438</v>
          </cell>
          <cell r="BO112">
            <v>0</v>
          </cell>
          <cell r="BP112">
            <v>438</v>
          </cell>
          <cell r="BQ112">
            <v>0</v>
          </cell>
          <cell r="BR112">
            <v>0</v>
          </cell>
          <cell r="BS112">
            <v>1</v>
          </cell>
          <cell r="BT112">
            <v>120</v>
          </cell>
          <cell r="BU112">
            <v>121</v>
          </cell>
          <cell r="BV112">
            <v>4.1095890410958908</v>
          </cell>
          <cell r="BW112">
            <v>960</v>
          </cell>
          <cell r="BX112">
            <v>960</v>
          </cell>
          <cell r="BY112">
            <v>831</v>
          </cell>
          <cell r="BZ112">
            <v>894</v>
          </cell>
          <cell r="CA112">
            <v>876</v>
          </cell>
          <cell r="CB112">
            <v>42</v>
          </cell>
          <cell r="CC112">
            <v>876</v>
          </cell>
          <cell r="CD112">
            <v>42</v>
          </cell>
          <cell r="CE112">
            <v>-1</v>
          </cell>
          <cell r="CF112">
            <v>0</v>
          </cell>
          <cell r="CG112">
            <v>911</v>
          </cell>
          <cell r="CH112">
            <v>911</v>
          </cell>
          <cell r="CI112">
            <v>52.484848484848484</v>
          </cell>
          <cell r="CJ112">
            <v>0</v>
          </cell>
          <cell r="CK112">
            <v>0</v>
          </cell>
          <cell r="CL112">
            <v>130</v>
          </cell>
          <cell r="CM112">
            <v>105</v>
          </cell>
          <cell r="CN112">
            <v>540</v>
          </cell>
          <cell r="CO112">
            <v>936</v>
          </cell>
          <cell r="CP112">
            <v>540</v>
          </cell>
          <cell r="CQ112">
            <v>936</v>
          </cell>
          <cell r="CR112">
            <v>0</v>
          </cell>
          <cell r="CS112">
            <v>0</v>
          </cell>
          <cell r="CT112">
            <v>105</v>
          </cell>
          <cell r="CU112">
            <v>105</v>
          </cell>
          <cell r="CV112">
            <v>6.5625</v>
          </cell>
          <cell r="CW112">
            <v>480</v>
          </cell>
          <cell r="CX112">
            <v>480</v>
          </cell>
          <cell r="CY112">
            <v>481</v>
          </cell>
          <cell r="CZ112">
            <v>0</v>
          </cell>
          <cell r="DA112">
            <v>480</v>
          </cell>
          <cell r="DB112">
            <v>207</v>
          </cell>
          <cell r="DC112">
            <v>480</v>
          </cell>
          <cell r="DD112">
            <v>207</v>
          </cell>
          <cell r="DE112">
            <v>0</v>
          </cell>
          <cell r="DF112">
            <v>0</v>
          </cell>
          <cell r="DG112">
            <v>379</v>
          </cell>
          <cell r="DH112">
            <v>379</v>
          </cell>
          <cell r="DI112">
            <v>13.345070422535212</v>
          </cell>
          <cell r="DJ112">
            <v>480</v>
          </cell>
          <cell r="DK112">
            <v>480</v>
          </cell>
          <cell r="DL112">
            <v>480</v>
          </cell>
          <cell r="DM112">
            <v>0</v>
          </cell>
          <cell r="DN112">
            <v>852</v>
          </cell>
          <cell r="DO112">
            <v>312</v>
          </cell>
          <cell r="DP112">
            <v>852</v>
          </cell>
          <cell r="DQ112">
            <v>312</v>
          </cell>
          <cell r="DR112">
            <v>0</v>
          </cell>
          <cell r="DS112">
            <v>0</v>
          </cell>
          <cell r="DT112">
            <v>547</v>
          </cell>
          <cell r="DU112">
            <v>547</v>
          </cell>
          <cell r="DV112">
            <v>30.388888888888889</v>
          </cell>
          <cell r="DW112">
            <v>240</v>
          </cell>
          <cell r="DX112">
            <v>240</v>
          </cell>
          <cell r="DY112">
            <v>240</v>
          </cell>
          <cell r="DZ112">
            <v>0</v>
          </cell>
          <cell r="EA112">
            <v>540</v>
          </cell>
          <cell r="EB112">
            <v>642</v>
          </cell>
          <cell r="EC112">
            <v>540</v>
          </cell>
          <cell r="ED112">
            <v>642</v>
          </cell>
          <cell r="EE112">
            <v>2</v>
          </cell>
          <cell r="EF112">
            <v>0</v>
          </cell>
          <cell r="EG112">
            <v>143</v>
          </cell>
          <cell r="EH112">
            <v>143</v>
          </cell>
          <cell r="EI112">
            <v>61.105955143078113</v>
          </cell>
          <cell r="EJ112">
            <v>0</v>
          </cell>
          <cell r="EK112">
            <v>0</v>
          </cell>
          <cell r="EL112">
            <v>0</v>
          </cell>
          <cell r="EM112">
            <v>0</v>
          </cell>
          <cell r="EN112">
            <v>0</v>
          </cell>
          <cell r="EO112">
            <v>0</v>
          </cell>
          <cell r="EP112">
            <v>0</v>
          </cell>
          <cell r="EQ112">
            <v>0</v>
          </cell>
          <cell r="ER112">
            <v>0</v>
          </cell>
          <cell r="ES112">
            <v>0</v>
          </cell>
          <cell r="ET112">
            <v>143</v>
          </cell>
          <cell r="EU112">
            <v>143</v>
          </cell>
          <cell r="EV112">
            <v>31.105955143078113</v>
          </cell>
          <cell r="EW112">
            <v>0</v>
          </cell>
          <cell r="EX112">
            <v>0</v>
          </cell>
          <cell r="EY112">
            <v>0</v>
          </cell>
          <cell r="EZ112">
            <v>0</v>
          </cell>
          <cell r="FA112">
            <v>0</v>
          </cell>
          <cell r="FB112">
            <v>0</v>
          </cell>
          <cell r="FC112">
            <v>0</v>
          </cell>
          <cell r="FD112">
            <v>0</v>
          </cell>
          <cell r="GZ112">
            <v>161</v>
          </cell>
          <cell r="HA112">
            <v>240</v>
          </cell>
        </row>
        <row r="113">
          <cell r="B113" t="str">
            <v>LP12Q</v>
          </cell>
          <cell r="C113">
            <v>0</v>
          </cell>
          <cell r="D113">
            <v>0</v>
          </cell>
          <cell r="E113">
            <v>913514951</v>
          </cell>
          <cell r="F113" t="str">
            <v>21121KFB306L1</v>
          </cell>
          <cell r="G113" t="str">
            <v>21121KFB306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  <cell r="BK113">
            <v>0</v>
          </cell>
          <cell r="BL113">
            <v>0</v>
          </cell>
          <cell r="BM113">
            <v>0</v>
          </cell>
          <cell r="BN113">
            <v>0</v>
          </cell>
          <cell r="BO113">
            <v>0</v>
          </cell>
          <cell r="BP113">
            <v>0</v>
          </cell>
          <cell r="BQ113">
            <v>0</v>
          </cell>
          <cell r="BR113">
            <v>0</v>
          </cell>
          <cell r="BS113">
            <v>0</v>
          </cell>
          <cell r="BT113">
            <v>0</v>
          </cell>
          <cell r="BU113">
            <v>0</v>
          </cell>
          <cell r="BV113">
            <v>0</v>
          </cell>
          <cell r="BW113">
            <v>0</v>
          </cell>
          <cell r="BX113">
            <v>0</v>
          </cell>
          <cell r="BY113">
            <v>0</v>
          </cell>
          <cell r="BZ113">
            <v>0</v>
          </cell>
          <cell r="CA113">
            <v>0</v>
          </cell>
          <cell r="CB113">
            <v>0</v>
          </cell>
          <cell r="CC113">
            <v>0</v>
          </cell>
          <cell r="CD113">
            <v>0</v>
          </cell>
          <cell r="CE113">
            <v>0</v>
          </cell>
          <cell r="CF113">
            <v>0</v>
          </cell>
          <cell r="CG113">
            <v>0</v>
          </cell>
          <cell r="CH113">
            <v>0</v>
          </cell>
          <cell r="CI113">
            <v>0</v>
          </cell>
          <cell r="CJ113">
            <v>0</v>
          </cell>
          <cell r="CK113">
            <v>0</v>
          </cell>
          <cell r="CL113">
            <v>0</v>
          </cell>
          <cell r="CM113">
            <v>0</v>
          </cell>
          <cell r="CN113">
            <v>0</v>
          </cell>
          <cell r="CO113">
            <v>0</v>
          </cell>
          <cell r="CP113">
            <v>0</v>
          </cell>
          <cell r="CQ113">
            <v>0</v>
          </cell>
          <cell r="CR113">
            <v>0</v>
          </cell>
          <cell r="CS113">
            <v>0</v>
          </cell>
          <cell r="CT113">
            <v>0</v>
          </cell>
          <cell r="CU113">
            <v>0</v>
          </cell>
          <cell r="CV113">
            <v>0</v>
          </cell>
          <cell r="CW113">
            <v>0</v>
          </cell>
          <cell r="CX113">
            <v>0</v>
          </cell>
          <cell r="CY113">
            <v>0</v>
          </cell>
          <cell r="CZ113">
            <v>0</v>
          </cell>
          <cell r="DA113">
            <v>0</v>
          </cell>
          <cell r="DB113">
            <v>0</v>
          </cell>
          <cell r="DC113">
            <v>0</v>
          </cell>
          <cell r="DD113">
            <v>0</v>
          </cell>
          <cell r="DE113">
            <v>0</v>
          </cell>
          <cell r="DF113">
            <v>0</v>
          </cell>
          <cell r="DG113">
            <v>0</v>
          </cell>
          <cell r="DH113">
            <v>0</v>
          </cell>
          <cell r="DI113">
            <v>0</v>
          </cell>
          <cell r="DJ113">
            <v>0</v>
          </cell>
          <cell r="DK113">
            <v>0</v>
          </cell>
          <cell r="DL113">
            <v>0</v>
          </cell>
          <cell r="DM113">
            <v>0</v>
          </cell>
          <cell r="DN113">
            <v>0</v>
          </cell>
          <cell r="DO113">
            <v>0</v>
          </cell>
          <cell r="DP113">
            <v>0</v>
          </cell>
          <cell r="DQ113">
            <v>0</v>
          </cell>
          <cell r="DR113">
            <v>0</v>
          </cell>
          <cell r="DS113">
            <v>0</v>
          </cell>
          <cell r="DT113">
            <v>0</v>
          </cell>
          <cell r="DU113">
            <v>0</v>
          </cell>
          <cell r="DV113">
            <v>0</v>
          </cell>
          <cell r="DW113">
            <v>0</v>
          </cell>
          <cell r="DX113">
            <v>0</v>
          </cell>
          <cell r="DY113">
            <v>0</v>
          </cell>
          <cell r="DZ113">
            <v>0</v>
          </cell>
          <cell r="EA113">
            <v>0</v>
          </cell>
          <cell r="EB113">
            <v>0</v>
          </cell>
          <cell r="EC113">
            <v>0</v>
          </cell>
          <cell r="ED113">
            <v>0</v>
          </cell>
          <cell r="EE113">
            <v>0</v>
          </cell>
          <cell r="EF113">
            <v>0</v>
          </cell>
          <cell r="EG113">
            <v>0</v>
          </cell>
          <cell r="EH113">
            <v>0</v>
          </cell>
          <cell r="EI113">
            <v>0</v>
          </cell>
          <cell r="EJ113">
            <v>0</v>
          </cell>
          <cell r="EK113">
            <v>0</v>
          </cell>
          <cell r="EL113">
            <v>0</v>
          </cell>
          <cell r="EM113">
            <v>0</v>
          </cell>
          <cell r="EN113">
            <v>0</v>
          </cell>
          <cell r="EO113">
            <v>0</v>
          </cell>
          <cell r="EP113">
            <v>0</v>
          </cell>
          <cell r="EQ113">
            <v>0</v>
          </cell>
          <cell r="ER113">
            <v>0</v>
          </cell>
          <cell r="ES113">
            <v>0</v>
          </cell>
          <cell r="ET113">
            <v>0</v>
          </cell>
          <cell r="EU113">
            <v>0</v>
          </cell>
          <cell r="EV113">
            <v>0</v>
          </cell>
          <cell r="EW113">
            <v>0</v>
          </cell>
          <cell r="EX113">
            <v>0</v>
          </cell>
          <cell r="EY113">
            <v>0</v>
          </cell>
          <cell r="EZ113">
            <v>0</v>
          </cell>
          <cell r="FA113">
            <v>0</v>
          </cell>
          <cell r="FB113">
            <v>0</v>
          </cell>
          <cell r="FC113">
            <v>0</v>
          </cell>
          <cell r="FD113">
            <v>0</v>
          </cell>
          <cell r="GZ113">
            <v>0</v>
          </cell>
          <cell r="HA113">
            <v>0</v>
          </cell>
        </row>
        <row r="114">
          <cell r="B114" t="str">
            <v>LI22Y</v>
          </cell>
          <cell r="C114">
            <v>0</v>
          </cell>
          <cell r="D114">
            <v>0</v>
          </cell>
          <cell r="E114">
            <v>0</v>
          </cell>
          <cell r="F114" t="str">
            <v>57221YQA106L1</v>
          </cell>
          <cell r="G114" t="str">
            <v>57221YQA106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  <cell r="BK114">
            <v>0</v>
          </cell>
          <cell r="BL114">
            <v>0</v>
          </cell>
          <cell r="BM114">
            <v>0</v>
          </cell>
          <cell r="BN114">
            <v>0</v>
          </cell>
          <cell r="BO114">
            <v>0</v>
          </cell>
          <cell r="BP114">
            <v>0</v>
          </cell>
          <cell r="BQ114">
            <v>0</v>
          </cell>
          <cell r="BR114">
            <v>0</v>
          </cell>
          <cell r="BS114">
            <v>0</v>
          </cell>
          <cell r="BT114">
            <v>0</v>
          </cell>
          <cell r="BU114">
            <v>0</v>
          </cell>
          <cell r="BV114">
            <v>0</v>
          </cell>
          <cell r="BW114">
            <v>0</v>
          </cell>
          <cell r="BX114">
            <v>0</v>
          </cell>
          <cell r="BY114">
            <v>0</v>
          </cell>
          <cell r="BZ114">
            <v>0</v>
          </cell>
          <cell r="CA114">
            <v>0</v>
          </cell>
          <cell r="CB114">
            <v>0</v>
          </cell>
          <cell r="CC114">
            <v>0</v>
          </cell>
          <cell r="CD114">
            <v>0</v>
          </cell>
          <cell r="CE114">
            <v>0</v>
          </cell>
          <cell r="CF114">
            <v>0</v>
          </cell>
          <cell r="CG114">
            <v>0</v>
          </cell>
          <cell r="CH114">
            <v>0</v>
          </cell>
          <cell r="CI114">
            <v>0</v>
          </cell>
          <cell r="CJ114">
            <v>0</v>
          </cell>
          <cell r="CK114">
            <v>0</v>
          </cell>
          <cell r="CL114">
            <v>0</v>
          </cell>
          <cell r="CM114">
            <v>0</v>
          </cell>
          <cell r="CN114">
            <v>0</v>
          </cell>
          <cell r="CO114">
            <v>0</v>
          </cell>
          <cell r="CP114">
            <v>0</v>
          </cell>
          <cell r="CQ114">
            <v>0</v>
          </cell>
          <cell r="CR114">
            <v>0</v>
          </cell>
          <cell r="CS114">
            <v>0</v>
          </cell>
          <cell r="CT114">
            <v>0</v>
          </cell>
          <cell r="CU114">
            <v>0</v>
          </cell>
          <cell r="CV114">
            <v>0</v>
          </cell>
          <cell r="CW114">
            <v>0</v>
          </cell>
          <cell r="CX114">
            <v>0</v>
          </cell>
          <cell r="CY114">
            <v>0</v>
          </cell>
          <cell r="CZ114">
            <v>0</v>
          </cell>
          <cell r="DA114">
            <v>0</v>
          </cell>
          <cell r="DB114">
            <v>0</v>
          </cell>
          <cell r="DC114">
            <v>0</v>
          </cell>
          <cell r="DD114">
            <v>0</v>
          </cell>
          <cell r="DE114">
            <v>0</v>
          </cell>
          <cell r="DF114">
            <v>0</v>
          </cell>
          <cell r="DG114">
            <v>0</v>
          </cell>
          <cell r="DH114">
            <v>0</v>
          </cell>
          <cell r="DI114">
            <v>0</v>
          </cell>
          <cell r="DJ114">
            <v>350</v>
          </cell>
          <cell r="DK114">
            <v>294</v>
          </cell>
          <cell r="DL114">
            <v>294</v>
          </cell>
          <cell r="DM114">
            <v>0</v>
          </cell>
          <cell r="DN114">
            <v>294</v>
          </cell>
          <cell r="DO114">
            <v>0</v>
          </cell>
          <cell r="DP114">
            <v>294</v>
          </cell>
          <cell r="DQ114">
            <v>0</v>
          </cell>
          <cell r="DR114">
            <v>294</v>
          </cell>
          <cell r="DS114">
            <v>0</v>
          </cell>
          <cell r="DT114">
            <v>0</v>
          </cell>
          <cell r="DU114">
            <v>0</v>
          </cell>
          <cell r="DV114">
            <v>0</v>
          </cell>
          <cell r="DW114">
            <v>294</v>
          </cell>
          <cell r="DX114">
            <v>0</v>
          </cell>
          <cell r="DY114">
            <v>294</v>
          </cell>
          <cell r="DZ114">
            <v>0</v>
          </cell>
          <cell r="EA114">
            <v>294</v>
          </cell>
          <cell r="EB114">
            <v>0</v>
          </cell>
          <cell r="EC114">
            <v>294</v>
          </cell>
          <cell r="ED114">
            <v>0</v>
          </cell>
          <cell r="EE114">
            <v>294</v>
          </cell>
          <cell r="EF114">
            <v>0</v>
          </cell>
          <cell r="EG114">
            <v>0</v>
          </cell>
          <cell r="EH114">
            <v>0</v>
          </cell>
          <cell r="EI114">
            <v>0</v>
          </cell>
          <cell r="EJ114">
            <v>847</v>
          </cell>
          <cell r="EK114">
            <v>0</v>
          </cell>
          <cell r="EL114">
            <v>0</v>
          </cell>
          <cell r="EM114">
            <v>0</v>
          </cell>
          <cell r="EN114">
            <v>357</v>
          </cell>
          <cell r="EO114">
            <v>0</v>
          </cell>
          <cell r="EP114">
            <v>357</v>
          </cell>
          <cell r="EQ114">
            <v>0</v>
          </cell>
          <cell r="ER114">
            <v>357</v>
          </cell>
          <cell r="ES114">
            <v>0</v>
          </cell>
          <cell r="ET114">
            <v>490</v>
          </cell>
          <cell r="EU114">
            <v>490</v>
          </cell>
          <cell r="EV114">
            <v>26.582278481012658</v>
          </cell>
          <cell r="EW114">
            <v>63</v>
          </cell>
          <cell r="EX114">
            <v>0</v>
          </cell>
          <cell r="EY114">
            <v>0</v>
          </cell>
          <cell r="EZ114">
            <v>0</v>
          </cell>
          <cell r="FA114">
            <v>553</v>
          </cell>
          <cell r="FB114">
            <v>0</v>
          </cell>
          <cell r="FC114">
            <v>553</v>
          </cell>
          <cell r="FD114">
            <v>0</v>
          </cell>
          <cell r="GZ114">
            <v>294</v>
          </cell>
          <cell r="HA114">
            <v>294</v>
          </cell>
        </row>
        <row r="115">
          <cell r="B115" t="str">
            <v>LI22Y</v>
          </cell>
          <cell r="C115">
            <v>0</v>
          </cell>
          <cell r="D115">
            <v>0</v>
          </cell>
          <cell r="E115">
            <v>0</v>
          </cell>
          <cell r="F115" t="str">
            <v>57221YFA306L1</v>
          </cell>
          <cell r="G115" t="str">
            <v>57221YFA306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0</v>
          </cell>
          <cell r="BJ115">
            <v>0</v>
          </cell>
          <cell r="BK115">
            <v>0</v>
          </cell>
          <cell r="BL115">
            <v>0</v>
          </cell>
          <cell r="BM115">
            <v>0</v>
          </cell>
          <cell r="BN115">
            <v>0</v>
          </cell>
          <cell r="BO115">
            <v>0</v>
          </cell>
          <cell r="BP115">
            <v>0</v>
          </cell>
          <cell r="BQ115">
            <v>0</v>
          </cell>
          <cell r="BR115">
            <v>0</v>
          </cell>
          <cell r="BS115">
            <v>0</v>
          </cell>
          <cell r="BT115">
            <v>0</v>
          </cell>
          <cell r="BU115">
            <v>0</v>
          </cell>
          <cell r="BV115">
            <v>0</v>
          </cell>
          <cell r="BW115">
            <v>0</v>
          </cell>
          <cell r="BX115">
            <v>0</v>
          </cell>
          <cell r="BY115">
            <v>0</v>
          </cell>
          <cell r="BZ115">
            <v>0</v>
          </cell>
          <cell r="CA115">
            <v>0</v>
          </cell>
          <cell r="CB115">
            <v>0</v>
          </cell>
          <cell r="CC115">
            <v>0</v>
          </cell>
          <cell r="CD115">
            <v>0</v>
          </cell>
          <cell r="CE115">
            <v>0</v>
          </cell>
          <cell r="CF115">
            <v>0</v>
          </cell>
          <cell r="CG115">
            <v>0</v>
          </cell>
          <cell r="CH115">
            <v>0</v>
          </cell>
          <cell r="CI115">
            <v>0</v>
          </cell>
          <cell r="CJ115">
            <v>0</v>
          </cell>
          <cell r="CK115">
            <v>0</v>
          </cell>
          <cell r="CL115">
            <v>0</v>
          </cell>
          <cell r="CM115">
            <v>0</v>
          </cell>
          <cell r="CN115">
            <v>0</v>
          </cell>
          <cell r="CO115">
            <v>0</v>
          </cell>
          <cell r="CP115">
            <v>0</v>
          </cell>
          <cell r="CQ115">
            <v>0</v>
          </cell>
          <cell r="CR115">
            <v>0</v>
          </cell>
          <cell r="CS115">
            <v>0</v>
          </cell>
          <cell r="CT115">
            <v>0</v>
          </cell>
          <cell r="CU115">
            <v>0</v>
          </cell>
          <cell r="CV115">
            <v>0</v>
          </cell>
          <cell r="CW115">
            <v>0</v>
          </cell>
          <cell r="CX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I115">
            <v>0</v>
          </cell>
          <cell r="DJ115">
            <v>40</v>
          </cell>
          <cell r="DK115">
            <v>40</v>
          </cell>
          <cell r="DL115">
            <v>40</v>
          </cell>
          <cell r="DM115">
            <v>0</v>
          </cell>
          <cell r="DN115">
            <v>0</v>
          </cell>
          <cell r="DO115">
            <v>0</v>
          </cell>
          <cell r="DP115">
            <v>0</v>
          </cell>
          <cell r="DQ115">
            <v>0</v>
          </cell>
          <cell r="DR115">
            <v>40</v>
          </cell>
          <cell r="DS115">
            <v>0</v>
          </cell>
          <cell r="DT115">
            <v>0</v>
          </cell>
          <cell r="DU115">
            <v>0</v>
          </cell>
          <cell r="DV115">
            <v>0</v>
          </cell>
          <cell r="DW115">
            <v>0</v>
          </cell>
          <cell r="DX115">
            <v>0</v>
          </cell>
          <cell r="DY115">
            <v>0</v>
          </cell>
          <cell r="DZ115">
            <v>0</v>
          </cell>
          <cell r="EA115">
            <v>0</v>
          </cell>
          <cell r="EB115">
            <v>0</v>
          </cell>
          <cell r="EC115">
            <v>0</v>
          </cell>
          <cell r="ED115">
            <v>0</v>
          </cell>
          <cell r="EE115">
            <v>0</v>
          </cell>
          <cell r="EF115">
            <v>0</v>
          </cell>
          <cell r="EG115">
            <v>0</v>
          </cell>
          <cell r="EH115">
            <v>0</v>
          </cell>
          <cell r="EI115">
            <v>0</v>
          </cell>
          <cell r="EJ115">
            <v>0</v>
          </cell>
          <cell r="EK115">
            <v>0</v>
          </cell>
          <cell r="EL115">
            <v>0</v>
          </cell>
          <cell r="EM115">
            <v>0</v>
          </cell>
          <cell r="EN115">
            <v>0</v>
          </cell>
          <cell r="EO115">
            <v>0</v>
          </cell>
          <cell r="EP115">
            <v>0</v>
          </cell>
          <cell r="EQ115">
            <v>0</v>
          </cell>
          <cell r="ER115">
            <v>0</v>
          </cell>
          <cell r="ES115">
            <v>0</v>
          </cell>
          <cell r="ET115">
            <v>0</v>
          </cell>
          <cell r="EU115">
            <v>0</v>
          </cell>
          <cell r="EV115">
            <v>0</v>
          </cell>
          <cell r="EW115">
            <v>0</v>
          </cell>
          <cell r="EX115">
            <v>0</v>
          </cell>
          <cell r="EY115">
            <v>0</v>
          </cell>
          <cell r="EZ115">
            <v>0</v>
          </cell>
          <cell r="FA115">
            <v>0</v>
          </cell>
          <cell r="FB115">
            <v>0</v>
          </cell>
          <cell r="FC115">
            <v>0</v>
          </cell>
          <cell r="FD115">
            <v>0</v>
          </cell>
          <cell r="GZ115">
            <v>0</v>
          </cell>
          <cell r="HA115">
            <v>0</v>
          </cell>
        </row>
        <row r="116">
          <cell r="B116" t="str">
            <v>LI22Y</v>
          </cell>
          <cell r="C116">
            <v>0</v>
          </cell>
          <cell r="D116">
            <v>0</v>
          </cell>
          <cell r="E116">
            <v>0</v>
          </cell>
          <cell r="F116" t="str">
            <v>57221YOA106L1</v>
          </cell>
          <cell r="G116" t="str">
            <v>57221YOA106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  <cell r="BK116">
            <v>0</v>
          </cell>
          <cell r="BL116">
            <v>0</v>
          </cell>
          <cell r="BM116">
            <v>0</v>
          </cell>
          <cell r="BN116">
            <v>0</v>
          </cell>
          <cell r="BO116">
            <v>0</v>
          </cell>
          <cell r="BP116">
            <v>0</v>
          </cell>
          <cell r="BQ116">
            <v>0</v>
          </cell>
          <cell r="BR116">
            <v>0</v>
          </cell>
          <cell r="BS116">
            <v>0</v>
          </cell>
          <cell r="BT116">
            <v>0</v>
          </cell>
          <cell r="BU116">
            <v>0</v>
          </cell>
          <cell r="BV116">
            <v>0</v>
          </cell>
          <cell r="BW116">
            <v>0</v>
          </cell>
          <cell r="BX116">
            <v>0</v>
          </cell>
          <cell r="BY116">
            <v>0</v>
          </cell>
          <cell r="BZ116">
            <v>0</v>
          </cell>
          <cell r="CA116">
            <v>0</v>
          </cell>
          <cell r="CB116">
            <v>0</v>
          </cell>
          <cell r="CC116">
            <v>0</v>
          </cell>
          <cell r="CD116">
            <v>0</v>
          </cell>
          <cell r="CE116">
            <v>0</v>
          </cell>
          <cell r="CF116">
            <v>0</v>
          </cell>
          <cell r="CG116">
            <v>0</v>
          </cell>
          <cell r="CH116">
            <v>0</v>
          </cell>
          <cell r="CI116">
            <v>0</v>
          </cell>
          <cell r="CJ116">
            <v>0</v>
          </cell>
          <cell r="CK116">
            <v>0</v>
          </cell>
          <cell r="CL116">
            <v>0</v>
          </cell>
          <cell r="CM116">
            <v>0</v>
          </cell>
          <cell r="CN116">
            <v>0</v>
          </cell>
          <cell r="CO116">
            <v>0</v>
          </cell>
          <cell r="CP116">
            <v>0</v>
          </cell>
          <cell r="CQ116">
            <v>0</v>
          </cell>
          <cell r="CR116">
            <v>0</v>
          </cell>
          <cell r="CS116">
            <v>0</v>
          </cell>
          <cell r="CT116">
            <v>0</v>
          </cell>
          <cell r="CU116">
            <v>0</v>
          </cell>
          <cell r="CV116">
            <v>0</v>
          </cell>
          <cell r="CW116">
            <v>476</v>
          </cell>
          <cell r="CX116">
            <v>0</v>
          </cell>
          <cell r="CY116">
            <v>0</v>
          </cell>
          <cell r="CZ116">
            <v>0</v>
          </cell>
          <cell r="DA116">
            <v>476</v>
          </cell>
          <cell r="DB116">
            <v>0</v>
          </cell>
          <cell r="DC116">
            <v>476</v>
          </cell>
          <cell r="DD116">
            <v>0</v>
          </cell>
          <cell r="DE116">
            <v>0</v>
          </cell>
          <cell r="DF116">
            <v>0</v>
          </cell>
          <cell r="DG116">
            <v>0</v>
          </cell>
          <cell r="DH116">
            <v>0</v>
          </cell>
          <cell r="DI116">
            <v>0</v>
          </cell>
          <cell r="DJ116">
            <v>392</v>
          </cell>
          <cell r="DK116">
            <v>392</v>
          </cell>
          <cell r="DL116">
            <v>392</v>
          </cell>
          <cell r="DM116">
            <v>0</v>
          </cell>
          <cell r="DN116">
            <v>392</v>
          </cell>
          <cell r="DO116">
            <v>392</v>
          </cell>
          <cell r="DP116">
            <v>392</v>
          </cell>
          <cell r="DQ116">
            <v>392</v>
          </cell>
          <cell r="DR116">
            <v>0</v>
          </cell>
          <cell r="DS116">
            <v>0</v>
          </cell>
          <cell r="DT116">
            <v>0</v>
          </cell>
          <cell r="DU116">
            <v>0</v>
          </cell>
          <cell r="DV116">
            <v>0</v>
          </cell>
          <cell r="DW116">
            <v>0</v>
          </cell>
          <cell r="DX116">
            <v>0</v>
          </cell>
          <cell r="DY116">
            <v>100</v>
          </cell>
          <cell r="DZ116">
            <v>0</v>
          </cell>
          <cell r="EA116">
            <v>0</v>
          </cell>
          <cell r="EB116">
            <v>0</v>
          </cell>
          <cell r="EC116">
            <v>0</v>
          </cell>
          <cell r="ED116">
            <v>0</v>
          </cell>
          <cell r="EE116">
            <v>100</v>
          </cell>
          <cell r="EF116">
            <v>0</v>
          </cell>
          <cell r="EG116">
            <v>0</v>
          </cell>
          <cell r="EH116">
            <v>0</v>
          </cell>
          <cell r="EI116">
            <v>0</v>
          </cell>
          <cell r="EJ116">
            <v>0</v>
          </cell>
          <cell r="EK116">
            <v>0</v>
          </cell>
          <cell r="EL116">
            <v>0</v>
          </cell>
          <cell r="EM116">
            <v>0</v>
          </cell>
          <cell r="EN116">
            <v>0</v>
          </cell>
          <cell r="EO116">
            <v>0</v>
          </cell>
          <cell r="EP116">
            <v>0</v>
          </cell>
          <cell r="EQ116">
            <v>0</v>
          </cell>
          <cell r="ER116">
            <v>0</v>
          </cell>
          <cell r="ES116">
            <v>0</v>
          </cell>
          <cell r="ET116">
            <v>0</v>
          </cell>
          <cell r="EU116">
            <v>0</v>
          </cell>
          <cell r="EV116">
            <v>0</v>
          </cell>
          <cell r="EW116">
            <v>0</v>
          </cell>
          <cell r="EX116">
            <v>0</v>
          </cell>
          <cell r="EY116">
            <v>0</v>
          </cell>
          <cell r="EZ116">
            <v>0</v>
          </cell>
          <cell r="FA116">
            <v>0</v>
          </cell>
          <cell r="FB116">
            <v>0</v>
          </cell>
          <cell r="FC116">
            <v>0</v>
          </cell>
          <cell r="FD116">
            <v>0</v>
          </cell>
          <cell r="GZ116">
            <v>0</v>
          </cell>
          <cell r="HA116">
            <v>0</v>
          </cell>
        </row>
        <row r="117">
          <cell r="B117" t="str">
            <v>LI22Y</v>
          </cell>
          <cell r="C117">
            <v>0</v>
          </cell>
          <cell r="D117">
            <v>0</v>
          </cell>
          <cell r="E117">
            <v>0</v>
          </cell>
          <cell r="F117" t="str">
            <v>57221Y6A206L1</v>
          </cell>
          <cell r="G117" t="str">
            <v>57221Y6A206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  <cell r="BK117">
            <v>0</v>
          </cell>
          <cell r="BL117">
            <v>0</v>
          </cell>
          <cell r="BM117">
            <v>0</v>
          </cell>
          <cell r="BN117">
            <v>0</v>
          </cell>
          <cell r="BO117">
            <v>0</v>
          </cell>
          <cell r="BP117">
            <v>0</v>
          </cell>
          <cell r="BQ117">
            <v>0</v>
          </cell>
          <cell r="BR117">
            <v>0</v>
          </cell>
          <cell r="BS117">
            <v>0</v>
          </cell>
          <cell r="BT117">
            <v>0</v>
          </cell>
          <cell r="BU117">
            <v>0</v>
          </cell>
          <cell r="BV117">
            <v>0</v>
          </cell>
          <cell r="BW117">
            <v>0</v>
          </cell>
          <cell r="BX117">
            <v>0</v>
          </cell>
          <cell r="BY117">
            <v>0</v>
          </cell>
          <cell r="BZ117">
            <v>0</v>
          </cell>
          <cell r="CA117">
            <v>0</v>
          </cell>
          <cell r="CB117">
            <v>0</v>
          </cell>
          <cell r="CC117">
            <v>0</v>
          </cell>
          <cell r="CD117">
            <v>0</v>
          </cell>
          <cell r="CE117">
            <v>0</v>
          </cell>
          <cell r="CF117">
            <v>0</v>
          </cell>
          <cell r="CG117">
            <v>0</v>
          </cell>
          <cell r="CH117">
            <v>0</v>
          </cell>
          <cell r="CI117">
            <v>0</v>
          </cell>
          <cell r="CJ117">
            <v>0</v>
          </cell>
          <cell r="CK117">
            <v>0</v>
          </cell>
          <cell r="CL117">
            <v>0</v>
          </cell>
          <cell r="CM117">
            <v>0</v>
          </cell>
          <cell r="CN117">
            <v>0</v>
          </cell>
          <cell r="CO117">
            <v>0</v>
          </cell>
          <cell r="CP117">
            <v>0</v>
          </cell>
          <cell r="CQ117">
            <v>0</v>
          </cell>
          <cell r="CR117">
            <v>0</v>
          </cell>
          <cell r="CS117">
            <v>0</v>
          </cell>
          <cell r="CT117">
            <v>0</v>
          </cell>
          <cell r="CU117">
            <v>0</v>
          </cell>
          <cell r="CV117">
            <v>0</v>
          </cell>
          <cell r="CW117">
            <v>0</v>
          </cell>
          <cell r="CX117">
            <v>0</v>
          </cell>
          <cell r="CY117">
            <v>0</v>
          </cell>
          <cell r="CZ117">
            <v>0</v>
          </cell>
          <cell r="DA117">
            <v>0</v>
          </cell>
          <cell r="DB117">
            <v>0</v>
          </cell>
          <cell r="DC117">
            <v>0</v>
          </cell>
          <cell r="DD117">
            <v>0</v>
          </cell>
          <cell r="DE117">
            <v>0</v>
          </cell>
          <cell r="DF117">
            <v>0</v>
          </cell>
          <cell r="DG117">
            <v>0</v>
          </cell>
          <cell r="DH117">
            <v>0</v>
          </cell>
          <cell r="DI117">
            <v>0</v>
          </cell>
          <cell r="DJ117">
            <v>98</v>
          </cell>
          <cell r="DK117">
            <v>98</v>
          </cell>
          <cell r="DL117">
            <v>98</v>
          </cell>
          <cell r="DM117">
            <v>0</v>
          </cell>
          <cell r="DN117">
            <v>98</v>
          </cell>
          <cell r="DO117">
            <v>0</v>
          </cell>
          <cell r="DP117">
            <v>98</v>
          </cell>
          <cell r="DQ117">
            <v>0</v>
          </cell>
          <cell r="DR117">
            <v>98</v>
          </cell>
          <cell r="DS117">
            <v>0</v>
          </cell>
          <cell r="DT117">
            <v>0</v>
          </cell>
          <cell r="DU117">
            <v>0</v>
          </cell>
          <cell r="DV117">
            <v>0</v>
          </cell>
          <cell r="DW117">
            <v>0</v>
          </cell>
          <cell r="DX117">
            <v>0</v>
          </cell>
          <cell r="DY117">
            <v>0</v>
          </cell>
          <cell r="DZ117">
            <v>0</v>
          </cell>
          <cell r="EA117">
            <v>0</v>
          </cell>
          <cell r="EB117">
            <v>0</v>
          </cell>
          <cell r="EC117">
            <v>0</v>
          </cell>
          <cell r="ED117">
            <v>0</v>
          </cell>
          <cell r="EE117">
            <v>0</v>
          </cell>
          <cell r="EF117">
            <v>0</v>
          </cell>
          <cell r="EG117">
            <v>0</v>
          </cell>
          <cell r="EH117">
            <v>0</v>
          </cell>
          <cell r="EI117">
            <v>0</v>
          </cell>
          <cell r="EJ117">
            <v>0</v>
          </cell>
          <cell r="EK117">
            <v>0</v>
          </cell>
          <cell r="EL117">
            <v>0</v>
          </cell>
          <cell r="EM117">
            <v>0</v>
          </cell>
          <cell r="EN117">
            <v>0</v>
          </cell>
          <cell r="EO117">
            <v>0</v>
          </cell>
          <cell r="EP117">
            <v>0</v>
          </cell>
          <cell r="EQ117">
            <v>0</v>
          </cell>
          <cell r="ER117">
            <v>0</v>
          </cell>
          <cell r="ES117">
            <v>0</v>
          </cell>
          <cell r="ET117">
            <v>0</v>
          </cell>
          <cell r="EU117">
            <v>0</v>
          </cell>
          <cell r="EV117">
            <v>0</v>
          </cell>
          <cell r="EW117">
            <v>0</v>
          </cell>
          <cell r="EX117">
            <v>0</v>
          </cell>
          <cell r="EY117">
            <v>0</v>
          </cell>
          <cell r="EZ117">
            <v>0</v>
          </cell>
          <cell r="FA117">
            <v>0</v>
          </cell>
          <cell r="FB117">
            <v>0</v>
          </cell>
          <cell r="FC117">
            <v>0</v>
          </cell>
          <cell r="FD117">
            <v>0</v>
          </cell>
          <cell r="GZ117">
            <v>0</v>
          </cell>
          <cell r="HA117">
            <v>0</v>
          </cell>
        </row>
        <row r="118">
          <cell r="B118" t="str">
            <v>LI22Y</v>
          </cell>
          <cell r="C118">
            <v>0</v>
          </cell>
          <cell r="D118">
            <v>0</v>
          </cell>
          <cell r="E118">
            <v>0</v>
          </cell>
          <cell r="F118" t="str">
            <v>5722YJDA1F6L1</v>
          </cell>
          <cell r="G118" t="str">
            <v>5722YJDA1F6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  <cell r="BK118">
            <v>0</v>
          </cell>
          <cell r="BL118">
            <v>0</v>
          </cell>
          <cell r="BM118">
            <v>0</v>
          </cell>
          <cell r="BN118">
            <v>0</v>
          </cell>
          <cell r="BO118">
            <v>0</v>
          </cell>
          <cell r="BP118">
            <v>0</v>
          </cell>
          <cell r="BQ118">
            <v>0</v>
          </cell>
          <cell r="BR118">
            <v>0</v>
          </cell>
          <cell r="BS118">
            <v>0</v>
          </cell>
          <cell r="BT118">
            <v>0</v>
          </cell>
          <cell r="BU118">
            <v>0</v>
          </cell>
          <cell r="BV118">
            <v>0</v>
          </cell>
          <cell r="BW118">
            <v>0</v>
          </cell>
          <cell r="BX118">
            <v>0</v>
          </cell>
          <cell r="BY118">
            <v>0</v>
          </cell>
          <cell r="BZ118">
            <v>0</v>
          </cell>
          <cell r="CA118">
            <v>0</v>
          </cell>
          <cell r="CB118">
            <v>0</v>
          </cell>
          <cell r="CC118">
            <v>0</v>
          </cell>
          <cell r="CD118">
            <v>0</v>
          </cell>
          <cell r="CE118">
            <v>0</v>
          </cell>
          <cell r="CF118">
            <v>0</v>
          </cell>
          <cell r="CG118">
            <v>0</v>
          </cell>
          <cell r="CH118">
            <v>0</v>
          </cell>
          <cell r="CI118">
            <v>0</v>
          </cell>
          <cell r="CJ118">
            <v>0</v>
          </cell>
          <cell r="CK118">
            <v>0</v>
          </cell>
          <cell r="CL118">
            <v>0</v>
          </cell>
          <cell r="CM118">
            <v>0</v>
          </cell>
          <cell r="CN118">
            <v>0</v>
          </cell>
          <cell r="CO118">
            <v>0</v>
          </cell>
          <cell r="CP118">
            <v>0</v>
          </cell>
          <cell r="CQ118">
            <v>0</v>
          </cell>
          <cell r="CR118">
            <v>0</v>
          </cell>
          <cell r="CS118">
            <v>0</v>
          </cell>
          <cell r="CT118">
            <v>0</v>
          </cell>
          <cell r="CU118">
            <v>0</v>
          </cell>
          <cell r="CV118">
            <v>0</v>
          </cell>
          <cell r="CW118">
            <v>0</v>
          </cell>
          <cell r="CX118">
            <v>0</v>
          </cell>
          <cell r="CY118">
            <v>0</v>
          </cell>
          <cell r="CZ118">
            <v>0</v>
          </cell>
          <cell r="DA118">
            <v>0</v>
          </cell>
          <cell r="DB118">
            <v>0</v>
          </cell>
          <cell r="DC118">
            <v>0</v>
          </cell>
          <cell r="DD118">
            <v>0</v>
          </cell>
          <cell r="DE118">
            <v>0</v>
          </cell>
          <cell r="DF118">
            <v>0</v>
          </cell>
          <cell r="DG118">
            <v>0</v>
          </cell>
          <cell r="DH118">
            <v>0</v>
          </cell>
          <cell r="DI118">
            <v>0</v>
          </cell>
          <cell r="DJ118">
            <v>0</v>
          </cell>
          <cell r="DK118">
            <v>0</v>
          </cell>
          <cell r="DL118">
            <v>0</v>
          </cell>
          <cell r="DM118">
            <v>0</v>
          </cell>
          <cell r="DN118">
            <v>0</v>
          </cell>
          <cell r="DO118">
            <v>0</v>
          </cell>
          <cell r="DP118">
            <v>0</v>
          </cell>
          <cell r="DQ118">
            <v>0</v>
          </cell>
          <cell r="DR118">
            <v>0</v>
          </cell>
          <cell r="DS118">
            <v>0</v>
          </cell>
          <cell r="DT118">
            <v>0</v>
          </cell>
          <cell r="DU118">
            <v>0</v>
          </cell>
          <cell r="DV118">
            <v>0</v>
          </cell>
          <cell r="DW118">
            <v>0</v>
          </cell>
          <cell r="DX118">
            <v>0</v>
          </cell>
          <cell r="DY118">
            <v>0</v>
          </cell>
          <cell r="DZ118">
            <v>0</v>
          </cell>
          <cell r="EA118">
            <v>0</v>
          </cell>
          <cell r="EB118">
            <v>0</v>
          </cell>
          <cell r="EC118">
            <v>0</v>
          </cell>
          <cell r="ED118">
            <v>0</v>
          </cell>
          <cell r="EE118">
            <v>0</v>
          </cell>
          <cell r="EF118">
            <v>0</v>
          </cell>
          <cell r="EG118">
            <v>0</v>
          </cell>
          <cell r="EH118">
            <v>0</v>
          </cell>
          <cell r="EI118">
            <v>0</v>
          </cell>
          <cell r="EJ118">
            <v>0</v>
          </cell>
          <cell r="EK118">
            <v>0</v>
          </cell>
          <cell r="EL118">
            <v>0</v>
          </cell>
          <cell r="EM118">
            <v>0</v>
          </cell>
          <cell r="EN118">
            <v>0</v>
          </cell>
          <cell r="EO118">
            <v>0</v>
          </cell>
          <cell r="EP118">
            <v>0</v>
          </cell>
          <cell r="EQ118">
            <v>0</v>
          </cell>
          <cell r="ER118">
            <v>0</v>
          </cell>
          <cell r="ES118">
            <v>0</v>
          </cell>
          <cell r="ET118">
            <v>0</v>
          </cell>
          <cell r="EU118">
            <v>0</v>
          </cell>
          <cell r="EV118">
            <v>0</v>
          </cell>
          <cell r="EW118">
            <v>98</v>
          </cell>
          <cell r="EX118">
            <v>0</v>
          </cell>
          <cell r="EY118">
            <v>0</v>
          </cell>
          <cell r="EZ118">
            <v>0</v>
          </cell>
          <cell r="FA118">
            <v>98</v>
          </cell>
          <cell r="FB118">
            <v>0</v>
          </cell>
          <cell r="FC118">
            <v>98</v>
          </cell>
          <cell r="FD118">
            <v>0</v>
          </cell>
          <cell r="GZ118">
            <v>0</v>
          </cell>
          <cell r="HA118">
            <v>0</v>
          </cell>
        </row>
        <row r="119">
          <cell r="B119" t="str">
            <v>LS20Y</v>
          </cell>
          <cell r="C119">
            <v>0</v>
          </cell>
          <cell r="D119">
            <v>0</v>
          </cell>
          <cell r="E119">
            <v>913515044</v>
          </cell>
          <cell r="F119" t="str">
            <v>51151YOA106L1</v>
          </cell>
          <cell r="G119" t="str">
            <v>51151YOA106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0</v>
          </cell>
          <cell r="BJ119">
            <v>0</v>
          </cell>
          <cell r="BK119">
            <v>0</v>
          </cell>
          <cell r="BL119">
            <v>0</v>
          </cell>
          <cell r="BM119">
            <v>0</v>
          </cell>
          <cell r="BN119">
            <v>0</v>
          </cell>
          <cell r="BO119">
            <v>0</v>
          </cell>
          <cell r="BP119">
            <v>0</v>
          </cell>
          <cell r="BQ119">
            <v>0</v>
          </cell>
          <cell r="BR119">
            <v>0</v>
          </cell>
          <cell r="BS119">
            <v>0</v>
          </cell>
          <cell r="BT119">
            <v>0</v>
          </cell>
          <cell r="BU119">
            <v>0</v>
          </cell>
          <cell r="BV119">
            <v>0</v>
          </cell>
          <cell r="BW119">
            <v>0</v>
          </cell>
          <cell r="BX119">
            <v>0</v>
          </cell>
          <cell r="BY119">
            <v>0</v>
          </cell>
          <cell r="BZ119">
            <v>0</v>
          </cell>
          <cell r="CA119">
            <v>0</v>
          </cell>
          <cell r="CB119">
            <v>0</v>
          </cell>
          <cell r="CC119">
            <v>0</v>
          </cell>
          <cell r="CD119">
            <v>0</v>
          </cell>
          <cell r="CE119">
            <v>0</v>
          </cell>
          <cell r="CF119">
            <v>0</v>
          </cell>
          <cell r="CG119">
            <v>0</v>
          </cell>
          <cell r="CH119">
            <v>0</v>
          </cell>
          <cell r="CI119">
            <v>0</v>
          </cell>
          <cell r="CJ119">
            <v>0</v>
          </cell>
          <cell r="CK119">
            <v>0</v>
          </cell>
          <cell r="CL119">
            <v>0</v>
          </cell>
          <cell r="CM119">
            <v>0</v>
          </cell>
          <cell r="CN119">
            <v>0</v>
          </cell>
          <cell r="CO119">
            <v>0</v>
          </cell>
          <cell r="CP119">
            <v>0</v>
          </cell>
          <cell r="CQ119">
            <v>0</v>
          </cell>
          <cell r="CR119">
            <v>0</v>
          </cell>
          <cell r="CS119">
            <v>0</v>
          </cell>
          <cell r="CT119">
            <v>0</v>
          </cell>
          <cell r="CU119">
            <v>0</v>
          </cell>
          <cell r="CV119">
            <v>0</v>
          </cell>
          <cell r="CW119">
            <v>0</v>
          </cell>
          <cell r="CX119">
            <v>0</v>
          </cell>
          <cell r="CY119">
            <v>0</v>
          </cell>
          <cell r="CZ119">
            <v>0</v>
          </cell>
          <cell r="DA119">
            <v>0</v>
          </cell>
          <cell r="DB119">
            <v>0</v>
          </cell>
          <cell r="DC119">
            <v>0</v>
          </cell>
          <cell r="DD119">
            <v>0</v>
          </cell>
          <cell r="DE119">
            <v>0</v>
          </cell>
          <cell r="DF119">
            <v>0</v>
          </cell>
          <cell r="DG119">
            <v>0</v>
          </cell>
          <cell r="DH119">
            <v>0</v>
          </cell>
          <cell r="DI119">
            <v>0</v>
          </cell>
          <cell r="DJ119">
            <v>0</v>
          </cell>
          <cell r="DK119">
            <v>0</v>
          </cell>
          <cell r="DL119">
            <v>0</v>
          </cell>
          <cell r="DM119">
            <v>0</v>
          </cell>
          <cell r="DN119">
            <v>0</v>
          </cell>
          <cell r="DO119">
            <v>0</v>
          </cell>
          <cell r="DP119">
            <v>0</v>
          </cell>
          <cell r="DQ119">
            <v>0</v>
          </cell>
          <cell r="DR119">
            <v>0</v>
          </cell>
          <cell r="DS119">
            <v>0</v>
          </cell>
          <cell r="DT119">
            <v>0</v>
          </cell>
          <cell r="DU119">
            <v>0</v>
          </cell>
          <cell r="DV119">
            <v>0</v>
          </cell>
          <cell r="DW119">
            <v>0</v>
          </cell>
          <cell r="DX119">
            <v>0</v>
          </cell>
          <cell r="DY119">
            <v>0</v>
          </cell>
          <cell r="DZ119">
            <v>0</v>
          </cell>
          <cell r="EA119">
            <v>0</v>
          </cell>
          <cell r="EB119">
            <v>0</v>
          </cell>
          <cell r="EC119">
            <v>0</v>
          </cell>
          <cell r="ED119">
            <v>0</v>
          </cell>
          <cell r="EE119">
            <v>0</v>
          </cell>
          <cell r="EF119">
            <v>0</v>
          </cell>
          <cell r="EG119">
            <v>0</v>
          </cell>
          <cell r="EH119">
            <v>0</v>
          </cell>
          <cell r="EI119">
            <v>0</v>
          </cell>
          <cell r="EJ119">
            <v>0</v>
          </cell>
          <cell r="EK119">
            <v>0</v>
          </cell>
          <cell r="EL119">
            <v>0</v>
          </cell>
          <cell r="EM119">
            <v>0</v>
          </cell>
          <cell r="EN119">
            <v>0</v>
          </cell>
          <cell r="EO119">
            <v>0</v>
          </cell>
          <cell r="EP119">
            <v>0</v>
          </cell>
          <cell r="EQ119">
            <v>0</v>
          </cell>
          <cell r="ER119">
            <v>0</v>
          </cell>
          <cell r="ES119">
            <v>0</v>
          </cell>
          <cell r="ET119">
            <v>0</v>
          </cell>
          <cell r="EU119">
            <v>0</v>
          </cell>
          <cell r="EV119">
            <v>0</v>
          </cell>
          <cell r="EW119">
            <v>0</v>
          </cell>
          <cell r="EX119">
            <v>0</v>
          </cell>
          <cell r="EY119">
            <v>0</v>
          </cell>
          <cell r="EZ119">
            <v>0</v>
          </cell>
          <cell r="FA119">
            <v>0</v>
          </cell>
          <cell r="FB119">
            <v>0</v>
          </cell>
          <cell r="FC119">
            <v>0</v>
          </cell>
          <cell r="FD119">
            <v>0</v>
          </cell>
          <cell r="GZ119">
            <v>0</v>
          </cell>
          <cell r="HA119">
            <v>0</v>
          </cell>
        </row>
        <row r="120">
          <cell r="B120" t="str">
            <v>LST12</v>
          </cell>
          <cell r="C120">
            <v>0</v>
          </cell>
          <cell r="D120">
            <v>0</v>
          </cell>
          <cell r="E120">
            <v>0</v>
          </cell>
          <cell r="F120" t="str">
            <v>51121C6A206L1</v>
          </cell>
          <cell r="G120" t="str">
            <v>51121C6A206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  <cell r="BK120">
            <v>0</v>
          </cell>
          <cell r="BL120">
            <v>0</v>
          </cell>
          <cell r="BM120">
            <v>0</v>
          </cell>
          <cell r="BN120">
            <v>0</v>
          </cell>
          <cell r="BO120">
            <v>0</v>
          </cell>
          <cell r="BP120">
            <v>0</v>
          </cell>
          <cell r="BQ120">
            <v>0</v>
          </cell>
          <cell r="BR120">
            <v>0</v>
          </cell>
          <cell r="BS120">
            <v>0</v>
          </cell>
          <cell r="BT120">
            <v>0</v>
          </cell>
          <cell r="BU120">
            <v>0</v>
          </cell>
          <cell r="BV120">
            <v>0</v>
          </cell>
          <cell r="BW120">
            <v>0</v>
          </cell>
          <cell r="BX120">
            <v>0</v>
          </cell>
          <cell r="BY120">
            <v>0</v>
          </cell>
          <cell r="BZ120">
            <v>0</v>
          </cell>
          <cell r="CA120">
            <v>0</v>
          </cell>
          <cell r="CB120">
            <v>0</v>
          </cell>
          <cell r="CC120">
            <v>0</v>
          </cell>
          <cell r="CD120">
            <v>0</v>
          </cell>
          <cell r="CE120">
            <v>0</v>
          </cell>
          <cell r="CF120">
            <v>0</v>
          </cell>
          <cell r="CG120">
            <v>0</v>
          </cell>
          <cell r="CH120">
            <v>0</v>
          </cell>
          <cell r="CI120">
            <v>0</v>
          </cell>
          <cell r="CJ120">
            <v>0</v>
          </cell>
          <cell r="CK120">
            <v>0</v>
          </cell>
          <cell r="CL120">
            <v>0</v>
          </cell>
          <cell r="CM120">
            <v>0</v>
          </cell>
          <cell r="CN120">
            <v>0</v>
          </cell>
          <cell r="CO120">
            <v>0</v>
          </cell>
          <cell r="CP120">
            <v>0</v>
          </cell>
          <cell r="CQ120">
            <v>0</v>
          </cell>
          <cell r="CR120">
            <v>0</v>
          </cell>
          <cell r="CS120">
            <v>0</v>
          </cell>
          <cell r="CT120">
            <v>0</v>
          </cell>
          <cell r="CU120">
            <v>0</v>
          </cell>
          <cell r="CV120">
            <v>0</v>
          </cell>
          <cell r="CW120">
            <v>0</v>
          </cell>
          <cell r="CX120">
            <v>0</v>
          </cell>
          <cell r="CY120">
            <v>0</v>
          </cell>
          <cell r="CZ120">
            <v>0</v>
          </cell>
          <cell r="DA120">
            <v>0</v>
          </cell>
          <cell r="DB120">
            <v>0</v>
          </cell>
          <cell r="DC120">
            <v>0</v>
          </cell>
          <cell r="DD120">
            <v>0</v>
          </cell>
          <cell r="DE120">
            <v>0</v>
          </cell>
          <cell r="DF120">
            <v>0</v>
          </cell>
          <cell r="DG120">
            <v>0</v>
          </cell>
          <cell r="DH120">
            <v>0</v>
          </cell>
          <cell r="DI120">
            <v>0</v>
          </cell>
          <cell r="DJ120">
            <v>0</v>
          </cell>
          <cell r="DK120">
            <v>0</v>
          </cell>
          <cell r="DL120">
            <v>0</v>
          </cell>
          <cell r="DM120">
            <v>0</v>
          </cell>
          <cell r="DN120">
            <v>0</v>
          </cell>
          <cell r="DO120">
            <v>0</v>
          </cell>
          <cell r="DP120">
            <v>0</v>
          </cell>
          <cell r="DQ120">
            <v>0</v>
          </cell>
          <cell r="DR120">
            <v>0</v>
          </cell>
          <cell r="DS120">
            <v>0</v>
          </cell>
          <cell r="DT120">
            <v>0</v>
          </cell>
          <cell r="DU120">
            <v>0</v>
          </cell>
          <cell r="DV120">
            <v>0</v>
          </cell>
          <cell r="DW120">
            <v>0</v>
          </cell>
          <cell r="DX120">
            <v>0</v>
          </cell>
          <cell r="DY120">
            <v>0</v>
          </cell>
          <cell r="DZ120">
            <v>0</v>
          </cell>
          <cell r="EA120">
            <v>0</v>
          </cell>
          <cell r="EB120">
            <v>0</v>
          </cell>
          <cell r="EC120">
            <v>0</v>
          </cell>
          <cell r="ED120">
            <v>0</v>
          </cell>
          <cell r="EE120">
            <v>0</v>
          </cell>
          <cell r="EF120">
            <v>0</v>
          </cell>
          <cell r="EG120">
            <v>0</v>
          </cell>
          <cell r="EH120">
            <v>0</v>
          </cell>
          <cell r="EI120">
            <v>0</v>
          </cell>
          <cell r="EJ120">
            <v>0</v>
          </cell>
          <cell r="EK120">
            <v>0</v>
          </cell>
          <cell r="EL120">
            <v>0</v>
          </cell>
          <cell r="EM120">
            <v>0</v>
          </cell>
          <cell r="EN120">
            <v>0</v>
          </cell>
          <cell r="EO120">
            <v>0</v>
          </cell>
          <cell r="EP120">
            <v>0</v>
          </cell>
          <cell r="EQ120">
            <v>0</v>
          </cell>
          <cell r="ER120">
            <v>0</v>
          </cell>
          <cell r="ES120">
            <v>0</v>
          </cell>
          <cell r="ET120">
            <v>0</v>
          </cell>
          <cell r="EU120">
            <v>0</v>
          </cell>
          <cell r="EV120">
            <v>0</v>
          </cell>
          <cell r="EW120">
            <v>0</v>
          </cell>
          <cell r="EX120">
            <v>0</v>
          </cell>
          <cell r="EY120">
            <v>0</v>
          </cell>
          <cell r="EZ120">
            <v>0</v>
          </cell>
          <cell r="FA120">
            <v>0</v>
          </cell>
          <cell r="FB120">
            <v>0</v>
          </cell>
          <cell r="FC120">
            <v>0</v>
          </cell>
          <cell r="FD120">
            <v>0</v>
          </cell>
          <cell r="GZ120">
            <v>0</v>
          </cell>
          <cell r="HA120">
            <v>0</v>
          </cell>
        </row>
        <row r="121">
          <cell r="B121" t="str">
            <v>LST12</v>
          </cell>
          <cell r="C121">
            <v>0</v>
          </cell>
          <cell r="D121">
            <v>0</v>
          </cell>
          <cell r="E121">
            <v>913515028</v>
          </cell>
          <cell r="F121" t="str">
            <v>51121CFA306L1</v>
          </cell>
          <cell r="G121" t="str">
            <v>51121CFA306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  <cell r="BK121">
            <v>0</v>
          </cell>
          <cell r="BL121">
            <v>0</v>
          </cell>
          <cell r="BM121">
            <v>0</v>
          </cell>
          <cell r="BN121">
            <v>0</v>
          </cell>
          <cell r="BO121">
            <v>0</v>
          </cell>
          <cell r="BP121">
            <v>0</v>
          </cell>
          <cell r="BQ121">
            <v>0</v>
          </cell>
          <cell r="BR121">
            <v>0</v>
          </cell>
          <cell r="BS121">
            <v>0</v>
          </cell>
          <cell r="BT121">
            <v>0</v>
          </cell>
          <cell r="BU121">
            <v>0</v>
          </cell>
          <cell r="BV121">
            <v>0</v>
          </cell>
          <cell r="BW121">
            <v>0</v>
          </cell>
          <cell r="BX121">
            <v>0</v>
          </cell>
          <cell r="BY121">
            <v>0</v>
          </cell>
          <cell r="BZ121">
            <v>0</v>
          </cell>
          <cell r="CA121">
            <v>0</v>
          </cell>
          <cell r="CB121">
            <v>0</v>
          </cell>
          <cell r="CC121">
            <v>0</v>
          </cell>
          <cell r="CD121">
            <v>0</v>
          </cell>
          <cell r="CE121">
            <v>0</v>
          </cell>
          <cell r="CF121">
            <v>0</v>
          </cell>
          <cell r="CG121">
            <v>0</v>
          </cell>
          <cell r="CH121">
            <v>0</v>
          </cell>
          <cell r="CI121">
            <v>0</v>
          </cell>
          <cell r="CJ121">
            <v>0</v>
          </cell>
          <cell r="CK121">
            <v>0</v>
          </cell>
          <cell r="CL121">
            <v>0</v>
          </cell>
          <cell r="CM121">
            <v>0</v>
          </cell>
          <cell r="CN121">
            <v>0</v>
          </cell>
          <cell r="CO121">
            <v>0</v>
          </cell>
          <cell r="CP121">
            <v>0</v>
          </cell>
          <cell r="CQ121">
            <v>0</v>
          </cell>
          <cell r="CR121">
            <v>0</v>
          </cell>
          <cell r="CS121">
            <v>0</v>
          </cell>
          <cell r="CT121">
            <v>0</v>
          </cell>
          <cell r="CU121">
            <v>0</v>
          </cell>
          <cell r="CV121">
            <v>0</v>
          </cell>
          <cell r="CW121">
            <v>0</v>
          </cell>
          <cell r="CX121">
            <v>0</v>
          </cell>
          <cell r="CY121">
            <v>0</v>
          </cell>
          <cell r="CZ121">
            <v>0</v>
          </cell>
          <cell r="DA121">
            <v>0</v>
          </cell>
          <cell r="DB121">
            <v>0</v>
          </cell>
          <cell r="DC121">
            <v>0</v>
          </cell>
          <cell r="DD121">
            <v>0</v>
          </cell>
          <cell r="DE121">
            <v>0</v>
          </cell>
          <cell r="DF121">
            <v>0</v>
          </cell>
          <cell r="DG121">
            <v>0</v>
          </cell>
          <cell r="DH121">
            <v>0</v>
          </cell>
          <cell r="DI121">
            <v>0</v>
          </cell>
          <cell r="DJ121">
            <v>0</v>
          </cell>
          <cell r="DK121">
            <v>0</v>
          </cell>
          <cell r="DL121">
            <v>0</v>
          </cell>
          <cell r="DM121">
            <v>0</v>
          </cell>
          <cell r="DN121">
            <v>0</v>
          </cell>
          <cell r="DO121">
            <v>0</v>
          </cell>
          <cell r="DP121">
            <v>0</v>
          </cell>
          <cell r="DQ121">
            <v>0</v>
          </cell>
          <cell r="DR121">
            <v>0</v>
          </cell>
          <cell r="DS121">
            <v>0</v>
          </cell>
          <cell r="DT121">
            <v>0</v>
          </cell>
          <cell r="DU121">
            <v>0</v>
          </cell>
          <cell r="DV121">
            <v>0</v>
          </cell>
          <cell r="DW121">
            <v>0</v>
          </cell>
          <cell r="DX121">
            <v>0</v>
          </cell>
          <cell r="DY121">
            <v>0</v>
          </cell>
          <cell r="DZ121">
            <v>0</v>
          </cell>
          <cell r="EA121">
            <v>0</v>
          </cell>
          <cell r="EB121">
            <v>0</v>
          </cell>
          <cell r="EC121">
            <v>0</v>
          </cell>
          <cell r="ED121">
            <v>0</v>
          </cell>
          <cell r="EE121">
            <v>0</v>
          </cell>
          <cell r="EF121">
            <v>0</v>
          </cell>
          <cell r="EG121">
            <v>0</v>
          </cell>
          <cell r="EH121">
            <v>0</v>
          </cell>
          <cell r="EI121">
            <v>0</v>
          </cell>
          <cell r="EJ121">
            <v>0</v>
          </cell>
          <cell r="EK121">
            <v>0</v>
          </cell>
          <cell r="EL121">
            <v>0</v>
          </cell>
          <cell r="EM121">
            <v>0</v>
          </cell>
          <cell r="EN121">
            <v>0</v>
          </cell>
          <cell r="EO121">
            <v>0</v>
          </cell>
          <cell r="EP121">
            <v>0</v>
          </cell>
          <cell r="EQ121">
            <v>0</v>
          </cell>
          <cell r="ER121">
            <v>0</v>
          </cell>
          <cell r="ES121">
            <v>0</v>
          </cell>
          <cell r="ET121">
            <v>0</v>
          </cell>
          <cell r="EU121">
            <v>0</v>
          </cell>
          <cell r="EV121">
            <v>0</v>
          </cell>
          <cell r="EW121">
            <v>0</v>
          </cell>
          <cell r="EX121">
            <v>0</v>
          </cell>
          <cell r="EY121">
            <v>0</v>
          </cell>
          <cell r="EZ121">
            <v>0</v>
          </cell>
          <cell r="FA121">
            <v>0</v>
          </cell>
          <cell r="FB121">
            <v>0</v>
          </cell>
          <cell r="FC121">
            <v>0</v>
          </cell>
          <cell r="FD121">
            <v>0</v>
          </cell>
          <cell r="GZ121">
            <v>0</v>
          </cell>
          <cell r="HA121">
            <v>0</v>
          </cell>
        </row>
        <row r="122">
          <cell r="B122" t="str">
            <v>LST12</v>
          </cell>
          <cell r="C122">
            <v>0</v>
          </cell>
          <cell r="D122">
            <v>0</v>
          </cell>
          <cell r="E122">
            <v>0</v>
          </cell>
          <cell r="F122" t="str">
            <v>51121CHA306L1</v>
          </cell>
          <cell r="G122" t="str">
            <v>51121CHA306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  <cell r="BF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  <cell r="BK122">
            <v>0</v>
          </cell>
          <cell r="BL122">
            <v>0</v>
          </cell>
          <cell r="BM122">
            <v>0</v>
          </cell>
          <cell r="BN122">
            <v>0</v>
          </cell>
          <cell r="BO122">
            <v>0</v>
          </cell>
          <cell r="BP122">
            <v>0</v>
          </cell>
          <cell r="BQ122">
            <v>0</v>
          </cell>
          <cell r="BR122">
            <v>0</v>
          </cell>
          <cell r="BS122">
            <v>0</v>
          </cell>
          <cell r="BT122">
            <v>0</v>
          </cell>
          <cell r="BU122">
            <v>0</v>
          </cell>
          <cell r="BV122">
            <v>0</v>
          </cell>
          <cell r="BW122">
            <v>0</v>
          </cell>
          <cell r="BX122">
            <v>0</v>
          </cell>
          <cell r="BY122">
            <v>0</v>
          </cell>
          <cell r="BZ122">
            <v>0</v>
          </cell>
          <cell r="CA122">
            <v>0</v>
          </cell>
          <cell r="CB122">
            <v>0</v>
          </cell>
          <cell r="CC122">
            <v>0</v>
          </cell>
          <cell r="CD122">
            <v>0</v>
          </cell>
          <cell r="CE122">
            <v>0</v>
          </cell>
          <cell r="CF122">
            <v>0</v>
          </cell>
          <cell r="CG122">
            <v>0</v>
          </cell>
          <cell r="CH122">
            <v>0</v>
          </cell>
          <cell r="CI122">
            <v>0</v>
          </cell>
          <cell r="CJ122">
            <v>0</v>
          </cell>
          <cell r="CK122">
            <v>0</v>
          </cell>
          <cell r="CL122">
            <v>0</v>
          </cell>
          <cell r="CM122">
            <v>0</v>
          </cell>
          <cell r="CN122">
            <v>0</v>
          </cell>
          <cell r="CO122">
            <v>0</v>
          </cell>
          <cell r="CP122">
            <v>0</v>
          </cell>
          <cell r="CQ122">
            <v>0</v>
          </cell>
          <cell r="CR122">
            <v>0</v>
          </cell>
          <cell r="CS122">
            <v>0</v>
          </cell>
          <cell r="CT122">
            <v>0</v>
          </cell>
          <cell r="CU122">
            <v>0</v>
          </cell>
          <cell r="CV122">
            <v>0</v>
          </cell>
          <cell r="CW122">
            <v>0</v>
          </cell>
          <cell r="CX122">
            <v>0</v>
          </cell>
          <cell r="CY122">
            <v>0</v>
          </cell>
          <cell r="CZ122">
            <v>0</v>
          </cell>
          <cell r="DA122">
            <v>0</v>
          </cell>
          <cell r="DB122">
            <v>0</v>
          </cell>
          <cell r="DC122">
            <v>0</v>
          </cell>
          <cell r="DD122">
            <v>0</v>
          </cell>
          <cell r="DE122">
            <v>0</v>
          </cell>
          <cell r="DF122">
            <v>0</v>
          </cell>
          <cell r="DG122">
            <v>0</v>
          </cell>
          <cell r="DH122">
            <v>0</v>
          </cell>
          <cell r="DI122">
            <v>0</v>
          </cell>
          <cell r="DJ122">
            <v>0</v>
          </cell>
          <cell r="DK122">
            <v>0</v>
          </cell>
          <cell r="DL122">
            <v>0</v>
          </cell>
          <cell r="DM122">
            <v>0</v>
          </cell>
          <cell r="DN122">
            <v>0</v>
          </cell>
          <cell r="DO122">
            <v>0</v>
          </cell>
          <cell r="DP122">
            <v>0</v>
          </cell>
          <cell r="DQ122">
            <v>0</v>
          </cell>
          <cell r="DR122">
            <v>0</v>
          </cell>
          <cell r="DS122">
            <v>0</v>
          </cell>
          <cell r="DT122">
            <v>0</v>
          </cell>
          <cell r="DU122">
            <v>0</v>
          </cell>
          <cell r="DV122">
            <v>0</v>
          </cell>
          <cell r="DW122">
            <v>0</v>
          </cell>
          <cell r="DX122">
            <v>0</v>
          </cell>
          <cell r="DY122">
            <v>0</v>
          </cell>
          <cell r="DZ122">
            <v>0</v>
          </cell>
          <cell r="EA122">
            <v>0</v>
          </cell>
          <cell r="EB122">
            <v>0</v>
          </cell>
          <cell r="EC122">
            <v>0</v>
          </cell>
          <cell r="ED122">
            <v>0</v>
          </cell>
          <cell r="EE122">
            <v>0</v>
          </cell>
          <cell r="EF122">
            <v>0</v>
          </cell>
          <cell r="EG122">
            <v>0</v>
          </cell>
          <cell r="EH122">
            <v>0</v>
          </cell>
          <cell r="EI122">
            <v>0</v>
          </cell>
          <cell r="EJ122">
            <v>0</v>
          </cell>
          <cell r="EK122">
            <v>0</v>
          </cell>
          <cell r="EL122">
            <v>0</v>
          </cell>
          <cell r="EM122">
            <v>0</v>
          </cell>
          <cell r="EN122">
            <v>0</v>
          </cell>
          <cell r="EO122">
            <v>0</v>
          </cell>
          <cell r="EP122">
            <v>0</v>
          </cell>
          <cell r="EQ122">
            <v>0</v>
          </cell>
          <cell r="ER122">
            <v>0</v>
          </cell>
          <cell r="ES122">
            <v>0</v>
          </cell>
          <cell r="ET122">
            <v>0</v>
          </cell>
          <cell r="EU122">
            <v>0</v>
          </cell>
          <cell r="EV122">
            <v>0</v>
          </cell>
          <cell r="EW122">
            <v>0</v>
          </cell>
          <cell r="EX122">
            <v>0</v>
          </cell>
          <cell r="EY122">
            <v>0</v>
          </cell>
          <cell r="EZ122">
            <v>0</v>
          </cell>
          <cell r="FA122">
            <v>0</v>
          </cell>
          <cell r="FB122">
            <v>0</v>
          </cell>
          <cell r="FC122">
            <v>0</v>
          </cell>
          <cell r="FD122">
            <v>0</v>
          </cell>
          <cell r="GZ122">
            <v>0</v>
          </cell>
          <cell r="HA122">
            <v>0</v>
          </cell>
        </row>
        <row r="123">
          <cell r="B123" t="str">
            <v>LST15</v>
          </cell>
          <cell r="C123">
            <v>0</v>
          </cell>
          <cell r="D123">
            <v>0</v>
          </cell>
          <cell r="E123">
            <v>900940276</v>
          </cell>
          <cell r="F123" t="str">
            <v>51151C8A206L1</v>
          </cell>
          <cell r="G123" t="str">
            <v>51151C8A206</v>
          </cell>
          <cell r="H123">
            <v>102</v>
          </cell>
          <cell r="I123">
            <v>102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90</v>
          </cell>
          <cell r="P123">
            <v>0</v>
          </cell>
          <cell r="Q123">
            <v>0</v>
          </cell>
          <cell r="R123">
            <v>98</v>
          </cell>
          <cell r="S123">
            <v>0</v>
          </cell>
          <cell r="T123">
            <v>4</v>
          </cell>
          <cell r="U123">
            <v>4</v>
          </cell>
          <cell r="V123">
            <v>1.3333333333333333</v>
          </cell>
          <cell r="W123">
            <v>86</v>
          </cell>
          <cell r="X123">
            <v>78</v>
          </cell>
          <cell r="Y123">
            <v>87</v>
          </cell>
          <cell r="Z123">
            <v>90</v>
          </cell>
          <cell r="AA123">
            <v>90</v>
          </cell>
          <cell r="AB123">
            <v>90</v>
          </cell>
          <cell r="AC123">
            <v>90</v>
          </cell>
          <cell r="AD123">
            <v>0</v>
          </cell>
          <cell r="AE123">
            <v>0</v>
          </cell>
          <cell r="AF123">
            <v>1</v>
          </cell>
          <cell r="AG123">
            <v>90</v>
          </cell>
          <cell r="AH123">
            <v>91</v>
          </cell>
          <cell r="AI123">
            <v>15</v>
          </cell>
          <cell r="AJ123">
            <v>90</v>
          </cell>
          <cell r="AK123">
            <v>0</v>
          </cell>
          <cell r="AL123">
            <v>81</v>
          </cell>
          <cell r="AM123">
            <v>0</v>
          </cell>
          <cell r="AN123">
            <v>180</v>
          </cell>
          <cell r="AO123">
            <v>90</v>
          </cell>
          <cell r="AP123">
            <v>180</v>
          </cell>
          <cell r="AQ123">
            <v>90</v>
          </cell>
          <cell r="AR123">
            <v>-70</v>
          </cell>
          <cell r="AS123">
            <v>0</v>
          </cell>
          <cell r="AT123">
            <v>152</v>
          </cell>
          <cell r="AU123">
            <v>152</v>
          </cell>
          <cell r="AV123">
            <v>0</v>
          </cell>
          <cell r="AW123">
            <v>0</v>
          </cell>
          <cell r="AX123">
            <v>0</v>
          </cell>
          <cell r="AY123">
            <v>11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73</v>
          </cell>
          <cell r="BF123">
            <v>8</v>
          </cell>
          <cell r="BG123">
            <v>82</v>
          </cell>
          <cell r="BH123">
            <v>90</v>
          </cell>
          <cell r="BI123">
            <v>0</v>
          </cell>
          <cell r="BJ123">
            <v>0</v>
          </cell>
          <cell r="BK123">
            <v>0</v>
          </cell>
          <cell r="BL123">
            <v>0</v>
          </cell>
          <cell r="BM123">
            <v>0</v>
          </cell>
          <cell r="BN123">
            <v>0</v>
          </cell>
          <cell r="BO123">
            <v>0</v>
          </cell>
          <cell r="BP123">
            <v>0</v>
          </cell>
          <cell r="BQ123">
            <v>0</v>
          </cell>
          <cell r="BR123">
            <v>0</v>
          </cell>
          <cell r="BS123">
            <v>8</v>
          </cell>
          <cell r="BT123">
            <v>82</v>
          </cell>
          <cell r="BU123">
            <v>90</v>
          </cell>
          <cell r="BV123">
            <v>73.666666666666671</v>
          </cell>
          <cell r="BW123">
            <v>0</v>
          </cell>
          <cell r="BX123">
            <v>0</v>
          </cell>
          <cell r="BY123">
            <v>0</v>
          </cell>
          <cell r="BZ123">
            <v>0</v>
          </cell>
          <cell r="CA123">
            <v>0</v>
          </cell>
          <cell r="CB123">
            <v>0</v>
          </cell>
          <cell r="CC123">
            <v>0</v>
          </cell>
          <cell r="CD123">
            <v>0</v>
          </cell>
          <cell r="CE123">
            <v>0</v>
          </cell>
          <cell r="CF123">
            <v>8</v>
          </cell>
          <cell r="CG123">
            <v>82</v>
          </cell>
          <cell r="CH123">
            <v>90</v>
          </cell>
          <cell r="CI123">
            <v>69.111111111111114</v>
          </cell>
          <cell r="CJ123">
            <v>0</v>
          </cell>
          <cell r="CK123">
            <v>0</v>
          </cell>
          <cell r="CL123">
            <v>0</v>
          </cell>
          <cell r="CM123">
            <v>0</v>
          </cell>
          <cell r="CN123">
            <v>0</v>
          </cell>
          <cell r="CO123">
            <v>0</v>
          </cell>
          <cell r="CP123">
            <v>0</v>
          </cell>
          <cell r="CQ123">
            <v>0</v>
          </cell>
          <cell r="CR123">
            <v>0</v>
          </cell>
          <cell r="CS123">
            <v>8</v>
          </cell>
          <cell r="CT123">
            <v>82</v>
          </cell>
          <cell r="CU123">
            <v>90</v>
          </cell>
          <cell r="CV123">
            <v>39.111111111111114</v>
          </cell>
          <cell r="CW123">
            <v>0</v>
          </cell>
          <cell r="CX123">
            <v>0</v>
          </cell>
          <cell r="CY123">
            <v>0</v>
          </cell>
          <cell r="CZ123">
            <v>0</v>
          </cell>
          <cell r="DA123">
            <v>0</v>
          </cell>
          <cell r="DB123">
            <v>0</v>
          </cell>
          <cell r="DC123">
            <v>0</v>
          </cell>
          <cell r="DD123">
            <v>0</v>
          </cell>
          <cell r="DE123">
            <v>0</v>
          </cell>
          <cell r="DF123">
            <v>0</v>
          </cell>
          <cell r="DG123">
            <v>90</v>
          </cell>
          <cell r="DH123">
            <v>90</v>
          </cell>
          <cell r="DI123">
            <v>0</v>
          </cell>
          <cell r="DJ123">
            <v>188</v>
          </cell>
          <cell r="DK123">
            <v>188</v>
          </cell>
          <cell r="DL123">
            <v>0</v>
          </cell>
          <cell r="DM123">
            <v>0</v>
          </cell>
          <cell r="DN123">
            <v>0</v>
          </cell>
          <cell r="DO123">
            <v>0</v>
          </cell>
          <cell r="DP123">
            <v>0</v>
          </cell>
          <cell r="DQ123">
            <v>0</v>
          </cell>
          <cell r="DR123">
            <v>0</v>
          </cell>
          <cell r="DS123">
            <v>0</v>
          </cell>
          <cell r="DT123">
            <v>90</v>
          </cell>
          <cell r="DU123">
            <v>90</v>
          </cell>
          <cell r="DV123">
            <v>40</v>
          </cell>
          <cell r="DW123">
            <v>0</v>
          </cell>
          <cell r="DX123">
            <v>0</v>
          </cell>
          <cell r="DY123">
            <v>0</v>
          </cell>
          <cell r="DZ123">
            <v>0</v>
          </cell>
          <cell r="EA123">
            <v>0</v>
          </cell>
          <cell r="EB123">
            <v>0</v>
          </cell>
          <cell r="EC123">
            <v>0</v>
          </cell>
          <cell r="ED123">
            <v>0</v>
          </cell>
          <cell r="EE123">
            <v>0</v>
          </cell>
          <cell r="EF123">
            <v>0</v>
          </cell>
          <cell r="EG123">
            <v>90</v>
          </cell>
          <cell r="EH123">
            <v>90</v>
          </cell>
          <cell r="EI123">
            <v>90</v>
          </cell>
          <cell r="EJ123">
            <v>180</v>
          </cell>
          <cell r="EK123">
            <v>0</v>
          </cell>
          <cell r="EL123">
            <v>0</v>
          </cell>
          <cell r="EM123">
            <v>0</v>
          </cell>
          <cell r="EN123">
            <v>0</v>
          </cell>
          <cell r="EO123">
            <v>0</v>
          </cell>
          <cell r="EP123">
            <v>0</v>
          </cell>
          <cell r="EQ123">
            <v>0</v>
          </cell>
          <cell r="ER123">
            <v>0</v>
          </cell>
          <cell r="ES123">
            <v>0</v>
          </cell>
          <cell r="ET123">
            <v>270</v>
          </cell>
          <cell r="EU123">
            <v>270</v>
          </cell>
          <cell r="EV123">
            <v>120</v>
          </cell>
          <cell r="EW123">
            <v>0</v>
          </cell>
          <cell r="EX123">
            <v>0</v>
          </cell>
          <cell r="EY123">
            <v>0</v>
          </cell>
          <cell r="EZ123">
            <v>0</v>
          </cell>
          <cell r="FA123">
            <v>0</v>
          </cell>
          <cell r="FB123">
            <v>0</v>
          </cell>
          <cell r="FC123">
            <v>0</v>
          </cell>
          <cell r="FD123">
            <v>0</v>
          </cell>
          <cell r="GZ123">
            <v>0</v>
          </cell>
          <cell r="HA123">
            <v>0</v>
          </cell>
        </row>
        <row r="124">
          <cell r="B124" t="str">
            <v>LST15</v>
          </cell>
          <cell r="C124">
            <v>0</v>
          </cell>
          <cell r="D124">
            <v>0</v>
          </cell>
          <cell r="E124">
            <v>900941462</v>
          </cell>
          <cell r="F124" t="str">
            <v>51151C8B206L1</v>
          </cell>
          <cell r="G124" t="str">
            <v>51151C8B206</v>
          </cell>
          <cell r="H124">
            <v>3</v>
          </cell>
          <cell r="I124">
            <v>4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1</v>
          </cell>
          <cell r="T124">
            <v>3</v>
          </cell>
          <cell r="U124">
            <v>4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1</v>
          </cell>
          <cell r="AG124">
            <v>3</v>
          </cell>
          <cell r="AH124">
            <v>4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3</v>
          </cell>
          <cell r="AS124">
            <v>1</v>
          </cell>
          <cell r="AT124">
            <v>0</v>
          </cell>
          <cell r="AU124">
            <v>1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1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  <cell r="BK124">
            <v>0</v>
          </cell>
          <cell r="BL124">
            <v>0</v>
          </cell>
          <cell r="BM124">
            <v>0</v>
          </cell>
          <cell r="BN124">
            <v>0</v>
          </cell>
          <cell r="BO124">
            <v>0</v>
          </cell>
          <cell r="BP124">
            <v>0</v>
          </cell>
          <cell r="BQ124">
            <v>0</v>
          </cell>
          <cell r="BR124">
            <v>0</v>
          </cell>
          <cell r="BS124">
            <v>0</v>
          </cell>
          <cell r="BT124">
            <v>0</v>
          </cell>
          <cell r="BU124">
            <v>0</v>
          </cell>
          <cell r="BV124">
            <v>0</v>
          </cell>
          <cell r="BW124">
            <v>0</v>
          </cell>
          <cell r="BX124">
            <v>0</v>
          </cell>
          <cell r="BY124">
            <v>0</v>
          </cell>
          <cell r="BZ124">
            <v>0</v>
          </cell>
          <cell r="CA124">
            <v>0</v>
          </cell>
          <cell r="CB124">
            <v>0</v>
          </cell>
          <cell r="CC124">
            <v>0</v>
          </cell>
          <cell r="CD124">
            <v>0</v>
          </cell>
          <cell r="CE124">
            <v>0</v>
          </cell>
          <cell r="CF124">
            <v>0</v>
          </cell>
          <cell r="CG124">
            <v>0</v>
          </cell>
          <cell r="CH124">
            <v>0</v>
          </cell>
          <cell r="CI124">
            <v>0</v>
          </cell>
          <cell r="CJ124">
            <v>0</v>
          </cell>
          <cell r="CK124">
            <v>0</v>
          </cell>
          <cell r="CL124">
            <v>0</v>
          </cell>
          <cell r="CM124">
            <v>0</v>
          </cell>
          <cell r="CN124">
            <v>0</v>
          </cell>
          <cell r="CO124">
            <v>0</v>
          </cell>
          <cell r="CP124">
            <v>0</v>
          </cell>
          <cell r="CQ124">
            <v>0</v>
          </cell>
          <cell r="CR124">
            <v>0</v>
          </cell>
          <cell r="CS124">
            <v>0</v>
          </cell>
          <cell r="CT124">
            <v>0</v>
          </cell>
          <cell r="CU124">
            <v>0</v>
          </cell>
          <cell r="CV124">
            <v>0</v>
          </cell>
          <cell r="CW124">
            <v>0</v>
          </cell>
          <cell r="CX124">
            <v>0</v>
          </cell>
          <cell r="CY124">
            <v>0</v>
          </cell>
          <cell r="CZ124">
            <v>0</v>
          </cell>
          <cell r="DA124">
            <v>0</v>
          </cell>
          <cell r="DB124">
            <v>0</v>
          </cell>
          <cell r="DC124">
            <v>0</v>
          </cell>
          <cell r="DD124">
            <v>0</v>
          </cell>
          <cell r="DE124">
            <v>0</v>
          </cell>
          <cell r="DF124">
            <v>0</v>
          </cell>
          <cell r="DG124">
            <v>0</v>
          </cell>
          <cell r="DH124">
            <v>0</v>
          </cell>
          <cell r="DI124">
            <v>0</v>
          </cell>
          <cell r="DJ124">
            <v>0</v>
          </cell>
          <cell r="DK124">
            <v>0</v>
          </cell>
          <cell r="DL124">
            <v>0</v>
          </cell>
          <cell r="DM124">
            <v>0</v>
          </cell>
          <cell r="DN124">
            <v>0</v>
          </cell>
          <cell r="DO124">
            <v>0</v>
          </cell>
          <cell r="DP124">
            <v>0</v>
          </cell>
          <cell r="DQ124">
            <v>0</v>
          </cell>
          <cell r="DR124">
            <v>0</v>
          </cell>
          <cell r="DS124">
            <v>0</v>
          </cell>
          <cell r="DT124">
            <v>0</v>
          </cell>
          <cell r="DU124">
            <v>0</v>
          </cell>
          <cell r="DV124">
            <v>0</v>
          </cell>
          <cell r="DW124">
            <v>0</v>
          </cell>
          <cell r="DX124">
            <v>0</v>
          </cell>
          <cell r="DY124">
            <v>0</v>
          </cell>
          <cell r="DZ124">
            <v>0</v>
          </cell>
          <cell r="EA124">
            <v>0</v>
          </cell>
          <cell r="EB124">
            <v>0</v>
          </cell>
          <cell r="EC124">
            <v>0</v>
          </cell>
          <cell r="ED124">
            <v>0</v>
          </cell>
          <cell r="EE124">
            <v>0</v>
          </cell>
          <cell r="EF124">
            <v>0</v>
          </cell>
          <cell r="EG124">
            <v>0</v>
          </cell>
          <cell r="EH124">
            <v>0</v>
          </cell>
          <cell r="EI124">
            <v>0</v>
          </cell>
          <cell r="EJ124">
            <v>0</v>
          </cell>
          <cell r="EK124">
            <v>0</v>
          </cell>
          <cell r="EL124">
            <v>0</v>
          </cell>
          <cell r="EM124">
            <v>0</v>
          </cell>
          <cell r="EN124">
            <v>0</v>
          </cell>
          <cell r="EO124">
            <v>0</v>
          </cell>
          <cell r="EP124">
            <v>0</v>
          </cell>
          <cell r="EQ124">
            <v>0</v>
          </cell>
          <cell r="ER124">
            <v>0</v>
          </cell>
          <cell r="ES124">
            <v>0</v>
          </cell>
          <cell r="ET124">
            <v>0</v>
          </cell>
          <cell r="EU124">
            <v>0</v>
          </cell>
          <cell r="EV124">
            <v>0</v>
          </cell>
          <cell r="EW124">
            <v>0</v>
          </cell>
          <cell r="EX124">
            <v>0</v>
          </cell>
          <cell r="EY124">
            <v>0</v>
          </cell>
          <cell r="EZ124">
            <v>0</v>
          </cell>
          <cell r="FA124">
            <v>0</v>
          </cell>
          <cell r="FB124">
            <v>0</v>
          </cell>
          <cell r="FC124">
            <v>0</v>
          </cell>
          <cell r="FD124">
            <v>0</v>
          </cell>
          <cell r="GZ124">
            <v>0</v>
          </cell>
          <cell r="HA124">
            <v>0</v>
          </cell>
        </row>
        <row r="125">
          <cell r="B125" t="str">
            <v>LST20</v>
          </cell>
          <cell r="C125">
            <v>0</v>
          </cell>
          <cell r="D125">
            <v>0</v>
          </cell>
          <cell r="E125">
            <v>0</v>
          </cell>
          <cell r="F125" t="str">
            <v>51151Y6A206L1</v>
          </cell>
          <cell r="G125" t="str">
            <v>51151Y6A206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  <cell r="BK125">
            <v>0</v>
          </cell>
          <cell r="BL125">
            <v>0</v>
          </cell>
          <cell r="BM125">
            <v>0</v>
          </cell>
          <cell r="BN125">
            <v>0</v>
          </cell>
          <cell r="BO125">
            <v>0</v>
          </cell>
          <cell r="BP125">
            <v>0</v>
          </cell>
          <cell r="BQ125">
            <v>0</v>
          </cell>
          <cell r="BR125">
            <v>0</v>
          </cell>
          <cell r="BS125">
            <v>0</v>
          </cell>
          <cell r="BT125">
            <v>0</v>
          </cell>
          <cell r="BU125">
            <v>0</v>
          </cell>
          <cell r="BV125">
            <v>0</v>
          </cell>
          <cell r="BW125">
            <v>0</v>
          </cell>
          <cell r="BX125">
            <v>0</v>
          </cell>
          <cell r="BY125">
            <v>0</v>
          </cell>
          <cell r="BZ125">
            <v>0</v>
          </cell>
          <cell r="CA125">
            <v>0</v>
          </cell>
          <cell r="CB125">
            <v>0</v>
          </cell>
          <cell r="CC125">
            <v>0</v>
          </cell>
          <cell r="CD125">
            <v>0</v>
          </cell>
          <cell r="CE125">
            <v>0</v>
          </cell>
          <cell r="CF125">
            <v>0</v>
          </cell>
          <cell r="CG125">
            <v>0</v>
          </cell>
          <cell r="CH125">
            <v>0</v>
          </cell>
          <cell r="CI125">
            <v>0</v>
          </cell>
          <cell r="CJ125">
            <v>0</v>
          </cell>
          <cell r="CK125">
            <v>0</v>
          </cell>
          <cell r="CL125">
            <v>0</v>
          </cell>
          <cell r="CM125">
            <v>0</v>
          </cell>
          <cell r="CN125">
            <v>0</v>
          </cell>
          <cell r="CO125">
            <v>0</v>
          </cell>
          <cell r="CP125">
            <v>0</v>
          </cell>
          <cell r="CQ125">
            <v>0</v>
          </cell>
          <cell r="CR125">
            <v>0</v>
          </cell>
          <cell r="CS125">
            <v>0</v>
          </cell>
          <cell r="CT125">
            <v>0</v>
          </cell>
          <cell r="CU125">
            <v>0</v>
          </cell>
          <cell r="CV125">
            <v>0</v>
          </cell>
          <cell r="CW125">
            <v>0</v>
          </cell>
          <cell r="CX125">
            <v>0</v>
          </cell>
          <cell r="CY125">
            <v>0</v>
          </cell>
          <cell r="CZ125">
            <v>0</v>
          </cell>
          <cell r="DA125">
            <v>0</v>
          </cell>
          <cell r="DB125">
            <v>0</v>
          </cell>
          <cell r="DC125">
            <v>0</v>
          </cell>
          <cell r="DD125">
            <v>0</v>
          </cell>
          <cell r="DE125">
            <v>0</v>
          </cell>
          <cell r="DF125">
            <v>0</v>
          </cell>
          <cell r="DG125">
            <v>0</v>
          </cell>
          <cell r="DH125">
            <v>0</v>
          </cell>
          <cell r="DI125">
            <v>0</v>
          </cell>
          <cell r="DJ125">
            <v>0</v>
          </cell>
          <cell r="DK125">
            <v>0</v>
          </cell>
          <cell r="DL125">
            <v>0</v>
          </cell>
          <cell r="DM125">
            <v>0</v>
          </cell>
          <cell r="DN125">
            <v>0</v>
          </cell>
          <cell r="DO125">
            <v>0</v>
          </cell>
          <cell r="DP125">
            <v>0</v>
          </cell>
          <cell r="DQ125">
            <v>0</v>
          </cell>
          <cell r="DR125">
            <v>0</v>
          </cell>
          <cell r="DS125">
            <v>0</v>
          </cell>
          <cell r="DT125">
            <v>0</v>
          </cell>
          <cell r="DU125">
            <v>0</v>
          </cell>
          <cell r="DV125">
            <v>0</v>
          </cell>
          <cell r="DW125">
            <v>0</v>
          </cell>
          <cell r="DX125">
            <v>0</v>
          </cell>
          <cell r="DY125">
            <v>0</v>
          </cell>
          <cell r="DZ125">
            <v>0</v>
          </cell>
          <cell r="EA125">
            <v>0</v>
          </cell>
          <cell r="EB125">
            <v>0</v>
          </cell>
          <cell r="EC125">
            <v>0</v>
          </cell>
          <cell r="ED125">
            <v>0</v>
          </cell>
          <cell r="EE125">
            <v>0</v>
          </cell>
          <cell r="EF125">
            <v>0</v>
          </cell>
          <cell r="EG125">
            <v>0</v>
          </cell>
          <cell r="EH125">
            <v>0</v>
          </cell>
          <cell r="EI125">
            <v>0</v>
          </cell>
          <cell r="EJ125">
            <v>0</v>
          </cell>
          <cell r="EK125">
            <v>0</v>
          </cell>
          <cell r="EL125">
            <v>0</v>
          </cell>
          <cell r="EM125">
            <v>0</v>
          </cell>
          <cell r="EN125">
            <v>0</v>
          </cell>
          <cell r="EO125">
            <v>0</v>
          </cell>
          <cell r="EP125">
            <v>0</v>
          </cell>
          <cell r="EQ125">
            <v>0</v>
          </cell>
          <cell r="ER125">
            <v>0</v>
          </cell>
          <cell r="ES125">
            <v>0</v>
          </cell>
          <cell r="ET125">
            <v>0</v>
          </cell>
          <cell r="EU125">
            <v>0</v>
          </cell>
          <cell r="EV125">
            <v>0</v>
          </cell>
          <cell r="EW125">
            <v>0</v>
          </cell>
          <cell r="EX125">
            <v>0</v>
          </cell>
          <cell r="EY125">
            <v>0</v>
          </cell>
          <cell r="EZ125">
            <v>0</v>
          </cell>
          <cell r="FA125">
            <v>0</v>
          </cell>
          <cell r="FB125">
            <v>0</v>
          </cell>
          <cell r="FC125">
            <v>0</v>
          </cell>
          <cell r="FD125">
            <v>0</v>
          </cell>
          <cell r="GZ125">
            <v>0</v>
          </cell>
          <cell r="HA125">
            <v>0</v>
          </cell>
        </row>
        <row r="126">
          <cell r="B126" t="str">
            <v>LT11F</v>
          </cell>
          <cell r="C126">
            <v>0</v>
          </cell>
          <cell r="D126">
            <v>0</v>
          </cell>
          <cell r="E126">
            <v>0</v>
          </cell>
          <cell r="F126" t="str">
            <v>21101GQB106L1</v>
          </cell>
          <cell r="G126" t="str">
            <v>21101GQB106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  <cell r="BK126">
            <v>0</v>
          </cell>
          <cell r="BL126">
            <v>0</v>
          </cell>
          <cell r="BM126">
            <v>0</v>
          </cell>
          <cell r="BN126">
            <v>0</v>
          </cell>
          <cell r="BO126">
            <v>0</v>
          </cell>
          <cell r="BP126">
            <v>0</v>
          </cell>
          <cell r="BQ126">
            <v>0</v>
          </cell>
          <cell r="BR126">
            <v>0</v>
          </cell>
          <cell r="BS126">
            <v>0</v>
          </cell>
          <cell r="BT126">
            <v>0</v>
          </cell>
          <cell r="BU126">
            <v>0</v>
          </cell>
          <cell r="BV126">
            <v>0</v>
          </cell>
          <cell r="BW126">
            <v>0</v>
          </cell>
          <cell r="BX126">
            <v>0</v>
          </cell>
          <cell r="BY126">
            <v>0</v>
          </cell>
          <cell r="BZ126">
            <v>0</v>
          </cell>
          <cell r="CA126">
            <v>0</v>
          </cell>
          <cell r="CB126">
            <v>0</v>
          </cell>
          <cell r="CC126">
            <v>0</v>
          </cell>
          <cell r="CD126">
            <v>0</v>
          </cell>
          <cell r="CE126">
            <v>0</v>
          </cell>
          <cell r="CF126">
            <v>0</v>
          </cell>
          <cell r="CG126">
            <v>0</v>
          </cell>
          <cell r="CH126">
            <v>0</v>
          </cell>
          <cell r="CI126">
            <v>0</v>
          </cell>
          <cell r="CJ126">
            <v>0</v>
          </cell>
          <cell r="CK126">
            <v>0</v>
          </cell>
          <cell r="CL126">
            <v>0</v>
          </cell>
          <cell r="CM126">
            <v>0</v>
          </cell>
          <cell r="CN126">
            <v>0</v>
          </cell>
          <cell r="CO126">
            <v>0</v>
          </cell>
          <cell r="CP126">
            <v>0</v>
          </cell>
          <cell r="CQ126">
            <v>0</v>
          </cell>
          <cell r="CR126">
            <v>0</v>
          </cell>
          <cell r="CS126">
            <v>0</v>
          </cell>
          <cell r="CT126">
            <v>0</v>
          </cell>
          <cell r="CU126">
            <v>0</v>
          </cell>
          <cell r="CV126">
            <v>0</v>
          </cell>
          <cell r="CW126">
            <v>0</v>
          </cell>
          <cell r="CX126">
            <v>0</v>
          </cell>
          <cell r="CY126">
            <v>0</v>
          </cell>
          <cell r="CZ126">
            <v>0</v>
          </cell>
          <cell r="DA126">
            <v>0</v>
          </cell>
          <cell r="DB126">
            <v>0</v>
          </cell>
          <cell r="DC126">
            <v>0</v>
          </cell>
          <cell r="DD126">
            <v>0</v>
          </cell>
          <cell r="DE126">
            <v>0</v>
          </cell>
          <cell r="DF126">
            <v>0</v>
          </cell>
          <cell r="DG126">
            <v>0</v>
          </cell>
          <cell r="DH126">
            <v>0</v>
          </cell>
          <cell r="DI126">
            <v>0</v>
          </cell>
          <cell r="DJ126">
            <v>0</v>
          </cell>
          <cell r="DK126">
            <v>0</v>
          </cell>
          <cell r="DL126">
            <v>0</v>
          </cell>
          <cell r="DM126">
            <v>0</v>
          </cell>
          <cell r="DN126">
            <v>0</v>
          </cell>
          <cell r="DO126">
            <v>0</v>
          </cell>
          <cell r="DP126">
            <v>0</v>
          </cell>
          <cell r="DQ126">
            <v>0</v>
          </cell>
          <cell r="DR126">
            <v>0</v>
          </cell>
          <cell r="DS126">
            <v>0</v>
          </cell>
          <cell r="DT126">
            <v>0</v>
          </cell>
          <cell r="DU126">
            <v>0</v>
          </cell>
          <cell r="DV126">
            <v>0</v>
          </cell>
          <cell r="DW126">
            <v>0</v>
          </cell>
          <cell r="DX126">
            <v>0</v>
          </cell>
          <cell r="DY126">
            <v>0</v>
          </cell>
          <cell r="DZ126">
            <v>0</v>
          </cell>
          <cell r="EA126">
            <v>0</v>
          </cell>
          <cell r="EB126">
            <v>0</v>
          </cell>
          <cell r="EC126">
            <v>0</v>
          </cell>
          <cell r="ED126">
            <v>0</v>
          </cell>
          <cell r="EE126">
            <v>0</v>
          </cell>
          <cell r="EF126">
            <v>0</v>
          </cell>
          <cell r="EG126">
            <v>0</v>
          </cell>
          <cell r="EH126">
            <v>0</v>
          </cell>
          <cell r="EI126">
            <v>0</v>
          </cell>
          <cell r="EJ126">
            <v>0</v>
          </cell>
          <cell r="EK126">
            <v>0</v>
          </cell>
          <cell r="EL126">
            <v>0</v>
          </cell>
          <cell r="EM126">
            <v>0</v>
          </cell>
          <cell r="EN126">
            <v>0</v>
          </cell>
          <cell r="EO126">
            <v>0</v>
          </cell>
          <cell r="EP126">
            <v>0</v>
          </cell>
          <cell r="EQ126">
            <v>0</v>
          </cell>
          <cell r="ER126">
            <v>0</v>
          </cell>
          <cell r="ES126">
            <v>0</v>
          </cell>
          <cell r="ET126">
            <v>0</v>
          </cell>
          <cell r="EU126">
            <v>0</v>
          </cell>
          <cell r="EV126">
            <v>0</v>
          </cell>
          <cell r="EW126">
            <v>0</v>
          </cell>
          <cell r="EX126">
            <v>0</v>
          </cell>
          <cell r="EY126">
            <v>0</v>
          </cell>
          <cell r="EZ126">
            <v>0</v>
          </cell>
          <cell r="FA126">
            <v>0</v>
          </cell>
          <cell r="FB126">
            <v>0</v>
          </cell>
          <cell r="FC126">
            <v>0</v>
          </cell>
          <cell r="FD126">
            <v>0</v>
          </cell>
          <cell r="GZ126">
            <v>0</v>
          </cell>
          <cell r="HA126">
            <v>0</v>
          </cell>
        </row>
        <row r="127">
          <cell r="B127" t="str">
            <v>LT11F</v>
          </cell>
          <cell r="C127">
            <v>0</v>
          </cell>
          <cell r="D127">
            <v>0</v>
          </cell>
          <cell r="E127">
            <v>0</v>
          </cell>
          <cell r="F127" t="str">
            <v>21101G6B206L1</v>
          </cell>
          <cell r="G127" t="str">
            <v>21101G6B206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0</v>
          </cell>
          <cell r="BJ127">
            <v>0</v>
          </cell>
          <cell r="BK127">
            <v>0</v>
          </cell>
          <cell r="BL127">
            <v>0</v>
          </cell>
          <cell r="BM127">
            <v>0</v>
          </cell>
          <cell r="BN127">
            <v>0</v>
          </cell>
          <cell r="BO127">
            <v>0</v>
          </cell>
          <cell r="BP127">
            <v>0</v>
          </cell>
          <cell r="BQ127">
            <v>0</v>
          </cell>
          <cell r="BR127">
            <v>0</v>
          </cell>
          <cell r="BS127">
            <v>0</v>
          </cell>
          <cell r="BT127">
            <v>0</v>
          </cell>
          <cell r="BU127">
            <v>0</v>
          </cell>
          <cell r="BV127">
            <v>0</v>
          </cell>
          <cell r="BW127">
            <v>0</v>
          </cell>
          <cell r="BX127">
            <v>0</v>
          </cell>
          <cell r="BY127">
            <v>0</v>
          </cell>
          <cell r="BZ127">
            <v>0</v>
          </cell>
          <cell r="CA127">
            <v>0</v>
          </cell>
          <cell r="CB127">
            <v>0</v>
          </cell>
          <cell r="CC127">
            <v>0</v>
          </cell>
          <cell r="CD127">
            <v>0</v>
          </cell>
          <cell r="CE127">
            <v>0</v>
          </cell>
          <cell r="CF127">
            <v>0</v>
          </cell>
          <cell r="CG127">
            <v>0</v>
          </cell>
          <cell r="CH127">
            <v>0</v>
          </cell>
          <cell r="CI127">
            <v>0</v>
          </cell>
          <cell r="CJ127">
            <v>0</v>
          </cell>
          <cell r="CK127">
            <v>0</v>
          </cell>
          <cell r="CL127">
            <v>0</v>
          </cell>
          <cell r="CM127">
            <v>0</v>
          </cell>
          <cell r="CN127">
            <v>0</v>
          </cell>
          <cell r="CO127">
            <v>0</v>
          </cell>
          <cell r="CP127">
            <v>0</v>
          </cell>
          <cell r="CQ127">
            <v>0</v>
          </cell>
          <cell r="CR127">
            <v>0</v>
          </cell>
          <cell r="CS127">
            <v>0</v>
          </cell>
          <cell r="CT127">
            <v>0</v>
          </cell>
          <cell r="CU127">
            <v>0</v>
          </cell>
          <cell r="CV127">
            <v>0</v>
          </cell>
          <cell r="CW127">
            <v>0</v>
          </cell>
          <cell r="CX127">
            <v>0</v>
          </cell>
          <cell r="CY127">
            <v>0</v>
          </cell>
          <cell r="CZ127">
            <v>0</v>
          </cell>
          <cell r="DA127">
            <v>0</v>
          </cell>
          <cell r="DB127">
            <v>0</v>
          </cell>
          <cell r="DC127">
            <v>0</v>
          </cell>
          <cell r="DD127">
            <v>0</v>
          </cell>
          <cell r="DE127">
            <v>0</v>
          </cell>
          <cell r="DF127">
            <v>0</v>
          </cell>
          <cell r="DG127">
            <v>0</v>
          </cell>
          <cell r="DH127">
            <v>0</v>
          </cell>
          <cell r="DI127">
            <v>0</v>
          </cell>
          <cell r="DJ127">
            <v>0</v>
          </cell>
          <cell r="DK127">
            <v>0</v>
          </cell>
          <cell r="DL127">
            <v>0</v>
          </cell>
          <cell r="DM127">
            <v>0</v>
          </cell>
          <cell r="DN127">
            <v>0</v>
          </cell>
          <cell r="DO127">
            <v>0</v>
          </cell>
          <cell r="DP127">
            <v>0</v>
          </cell>
          <cell r="DQ127">
            <v>0</v>
          </cell>
          <cell r="DR127">
            <v>0</v>
          </cell>
          <cell r="DS127">
            <v>0</v>
          </cell>
          <cell r="DT127">
            <v>0</v>
          </cell>
          <cell r="DU127">
            <v>0</v>
          </cell>
          <cell r="DV127">
            <v>0</v>
          </cell>
          <cell r="DW127">
            <v>0</v>
          </cell>
          <cell r="DX127">
            <v>0</v>
          </cell>
          <cell r="DY127">
            <v>0</v>
          </cell>
          <cell r="DZ127">
            <v>0</v>
          </cell>
          <cell r="EA127">
            <v>0</v>
          </cell>
          <cell r="EB127">
            <v>0</v>
          </cell>
          <cell r="EC127">
            <v>0</v>
          </cell>
          <cell r="ED127">
            <v>0</v>
          </cell>
          <cell r="EE127">
            <v>0</v>
          </cell>
          <cell r="EF127">
            <v>0</v>
          </cell>
          <cell r="EG127">
            <v>0</v>
          </cell>
          <cell r="EH127">
            <v>0</v>
          </cell>
          <cell r="EI127">
            <v>0</v>
          </cell>
          <cell r="EJ127">
            <v>0</v>
          </cell>
          <cell r="EK127">
            <v>0</v>
          </cell>
          <cell r="EL127">
            <v>0</v>
          </cell>
          <cell r="EM127">
            <v>0</v>
          </cell>
          <cell r="EN127">
            <v>0</v>
          </cell>
          <cell r="EO127">
            <v>0</v>
          </cell>
          <cell r="EP127">
            <v>0</v>
          </cell>
          <cell r="EQ127">
            <v>0</v>
          </cell>
          <cell r="ER127">
            <v>0</v>
          </cell>
          <cell r="ES127">
            <v>0</v>
          </cell>
          <cell r="ET127">
            <v>0</v>
          </cell>
          <cell r="EU127">
            <v>0</v>
          </cell>
          <cell r="EV127">
            <v>0</v>
          </cell>
          <cell r="EW127">
            <v>0</v>
          </cell>
          <cell r="EX127">
            <v>0</v>
          </cell>
          <cell r="EY127">
            <v>0</v>
          </cell>
          <cell r="EZ127">
            <v>0</v>
          </cell>
          <cell r="FA127">
            <v>0</v>
          </cell>
          <cell r="FB127">
            <v>0</v>
          </cell>
          <cell r="FC127">
            <v>0</v>
          </cell>
          <cell r="FD127">
            <v>0</v>
          </cell>
          <cell r="GZ127">
            <v>0</v>
          </cell>
          <cell r="HA127">
            <v>0</v>
          </cell>
        </row>
        <row r="128">
          <cell r="B128" t="str">
            <v>LT12F</v>
          </cell>
          <cell r="C128">
            <v>0</v>
          </cell>
          <cell r="D128">
            <v>0</v>
          </cell>
          <cell r="E128">
            <v>0</v>
          </cell>
          <cell r="F128" t="str">
            <v>21121GQB106L1</v>
          </cell>
          <cell r="G128" t="str">
            <v>21121GQB106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  <cell r="BK128">
            <v>0</v>
          </cell>
          <cell r="BL128">
            <v>0</v>
          </cell>
          <cell r="BM128">
            <v>0</v>
          </cell>
          <cell r="BN128">
            <v>0</v>
          </cell>
          <cell r="BO128">
            <v>0</v>
          </cell>
          <cell r="BP128">
            <v>0</v>
          </cell>
          <cell r="BQ128">
            <v>0</v>
          </cell>
          <cell r="BR128">
            <v>0</v>
          </cell>
          <cell r="BS128">
            <v>0</v>
          </cell>
          <cell r="BT128">
            <v>0</v>
          </cell>
          <cell r="BU128">
            <v>0</v>
          </cell>
          <cell r="BV128">
            <v>0</v>
          </cell>
          <cell r="BW128">
            <v>0</v>
          </cell>
          <cell r="BX128">
            <v>0</v>
          </cell>
          <cell r="BY128">
            <v>0</v>
          </cell>
          <cell r="BZ128">
            <v>0</v>
          </cell>
          <cell r="CA128">
            <v>0</v>
          </cell>
          <cell r="CB128">
            <v>0</v>
          </cell>
          <cell r="CC128">
            <v>0</v>
          </cell>
          <cell r="CD128">
            <v>0</v>
          </cell>
          <cell r="CE128">
            <v>0</v>
          </cell>
          <cell r="CF128">
            <v>0</v>
          </cell>
          <cell r="CG128">
            <v>0</v>
          </cell>
          <cell r="CH128">
            <v>0</v>
          </cell>
          <cell r="CI128">
            <v>0</v>
          </cell>
          <cell r="CJ128">
            <v>0</v>
          </cell>
          <cell r="CK128">
            <v>0</v>
          </cell>
          <cell r="CL128">
            <v>0</v>
          </cell>
          <cell r="CM128">
            <v>0</v>
          </cell>
          <cell r="CN128">
            <v>0</v>
          </cell>
          <cell r="CO128">
            <v>0</v>
          </cell>
          <cell r="CP128">
            <v>0</v>
          </cell>
          <cell r="CQ128">
            <v>0</v>
          </cell>
          <cell r="CR128">
            <v>0</v>
          </cell>
          <cell r="CS128">
            <v>0</v>
          </cell>
          <cell r="CT128">
            <v>0</v>
          </cell>
          <cell r="CU128">
            <v>0</v>
          </cell>
          <cell r="CV128">
            <v>0</v>
          </cell>
          <cell r="CW128">
            <v>0</v>
          </cell>
          <cell r="CX128">
            <v>0</v>
          </cell>
          <cell r="CY128">
            <v>0</v>
          </cell>
          <cell r="CZ128">
            <v>0</v>
          </cell>
          <cell r="DA128">
            <v>0</v>
          </cell>
          <cell r="DB128">
            <v>0</v>
          </cell>
          <cell r="DC128">
            <v>0</v>
          </cell>
          <cell r="DD128">
            <v>0</v>
          </cell>
          <cell r="DE128">
            <v>0</v>
          </cell>
          <cell r="DF128">
            <v>0</v>
          </cell>
          <cell r="DG128">
            <v>0</v>
          </cell>
          <cell r="DH128">
            <v>0</v>
          </cell>
          <cell r="DI128">
            <v>0</v>
          </cell>
          <cell r="DJ128">
            <v>0</v>
          </cell>
          <cell r="DK128">
            <v>0</v>
          </cell>
          <cell r="DL128">
            <v>0</v>
          </cell>
          <cell r="DM128">
            <v>0</v>
          </cell>
          <cell r="DN128">
            <v>0</v>
          </cell>
          <cell r="DO128">
            <v>0</v>
          </cell>
          <cell r="DP128">
            <v>0</v>
          </cell>
          <cell r="DQ128">
            <v>0</v>
          </cell>
          <cell r="DR128">
            <v>0</v>
          </cell>
          <cell r="DS128">
            <v>0</v>
          </cell>
          <cell r="DT128">
            <v>0</v>
          </cell>
          <cell r="DU128">
            <v>0</v>
          </cell>
          <cell r="DV128">
            <v>0</v>
          </cell>
          <cell r="DW128">
            <v>0</v>
          </cell>
          <cell r="DX128">
            <v>0</v>
          </cell>
          <cell r="DY128">
            <v>0</v>
          </cell>
          <cell r="DZ128">
            <v>0</v>
          </cell>
          <cell r="EA128">
            <v>0</v>
          </cell>
          <cell r="EB128">
            <v>0</v>
          </cell>
          <cell r="EC128">
            <v>0</v>
          </cell>
          <cell r="ED128">
            <v>0</v>
          </cell>
          <cell r="EE128">
            <v>0</v>
          </cell>
          <cell r="EF128">
            <v>0</v>
          </cell>
          <cell r="EG128">
            <v>0</v>
          </cell>
          <cell r="EH128">
            <v>0</v>
          </cell>
          <cell r="EI128">
            <v>0</v>
          </cell>
          <cell r="EJ128">
            <v>0</v>
          </cell>
          <cell r="EK128">
            <v>0</v>
          </cell>
          <cell r="EL128">
            <v>0</v>
          </cell>
          <cell r="EM128">
            <v>0</v>
          </cell>
          <cell r="EN128">
            <v>0</v>
          </cell>
          <cell r="EO128">
            <v>0</v>
          </cell>
          <cell r="EP128">
            <v>0</v>
          </cell>
          <cell r="EQ128">
            <v>0</v>
          </cell>
          <cell r="ER128">
            <v>0</v>
          </cell>
          <cell r="ES128">
            <v>0</v>
          </cell>
          <cell r="ET128">
            <v>0</v>
          </cell>
          <cell r="EU128">
            <v>0</v>
          </cell>
          <cell r="EV128">
            <v>0</v>
          </cell>
          <cell r="EW128">
            <v>0</v>
          </cell>
          <cell r="EX128">
            <v>0</v>
          </cell>
          <cell r="EY128">
            <v>0</v>
          </cell>
          <cell r="EZ128">
            <v>0</v>
          </cell>
          <cell r="FA128">
            <v>0</v>
          </cell>
          <cell r="FB128">
            <v>0</v>
          </cell>
          <cell r="FC128">
            <v>0</v>
          </cell>
          <cell r="FD128">
            <v>0</v>
          </cell>
          <cell r="GZ128">
            <v>0</v>
          </cell>
          <cell r="HA128">
            <v>0</v>
          </cell>
        </row>
        <row r="129">
          <cell r="B129" t="str">
            <v>LT12F</v>
          </cell>
          <cell r="C129">
            <v>0</v>
          </cell>
          <cell r="D129">
            <v>0</v>
          </cell>
          <cell r="E129">
            <v>0</v>
          </cell>
          <cell r="F129" t="str">
            <v>21151Y7B1F6L1</v>
          </cell>
          <cell r="G129" t="str">
            <v>21121GFB306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  <cell r="BK129">
            <v>0</v>
          </cell>
          <cell r="BL129">
            <v>0</v>
          </cell>
          <cell r="BM129">
            <v>0</v>
          </cell>
          <cell r="BN129">
            <v>0</v>
          </cell>
          <cell r="BO129">
            <v>0</v>
          </cell>
          <cell r="BP129">
            <v>0</v>
          </cell>
          <cell r="BQ129">
            <v>0</v>
          </cell>
          <cell r="BR129">
            <v>0</v>
          </cell>
          <cell r="BS129">
            <v>0</v>
          </cell>
          <cell r="BT129">
            <v>0</v>
          </cell>
          <cell r="BU129">
            <v>0</v>
          </cell>
          <cell r="BV129">
            <v>0</v>
          </cell>
          <cell r="BW129">
            <v>0</v>
          </cell>
          <cell r="BX129">
            <v>0</v>
          </cell>
          <cell r="BY129">
            <v>0</v>
          </cell>
          <cell r="BZ129">
            <v>0</v>
          </cell>
          <cell r="CA129">
            <v>0</v>
          </cell>
          <cell r="CB129">
            <v>0</v>
          </cell>
          <cell r="CC129">
            <v>0</v>
          </cell>
          <cell r="CD129">
            <v>0</v>
          </cell>
          <cell r="CE129">
            <v>0</v>
          </cell>
          <cell r="CF129">
            <v>0</v>
          </cell>
          <cell r="CG129">
            <v>0</v>
          </cell>
          <cell r="CH129">
            <v>0</v>
          </cell>
          <cell r="CI129">
            <v>0</v>
          </cell>
          <cell r="CJ129">
            <v>0</v>
          </cell>
          <cell r="CK129">
            <v>0</v>
          </cell>
          <cell r="CL129">
            <v>0</v>
          </cell>
          <cell r="CM129">
            <v>0</v>
          </cell>
          <cell r="CN129">
            <v>0</v>
          </cell>
          <cell r="CO129">
            <v>0</v>
          </cell>
          <cell r="CP129">
            <v>0</v>
          </cell>
          <cell r="CQ129">
            <v>0</v>
          </cell>
          <cell r="CR129">
            <v>0</v>
          </cell>
          <cell r="CS129">
            <v>0</v>
          </cell>
          <cell r="CT129">
            <v>0</v>
          </cell>
          <cell r="CU129">
            <v>0</v>
          </cell>
          <cell r="CV129">
            <v>0</v>
          </cell>
          <cell r="CW129">
            <v>0</v>
          </cell>
          <cell r="CX129">
            <v>0</v>
          </cell>
          <cell r="CY129">
            <v>0</v>
          </cell>
          <cell r="CZ129">
            <v>0</v>
          </cell>
          <cell r="DA129">
            <v>0</v>
          </cell>
          <cell r="DB129">
            <v>0</v>
          </cell>
          <cell r="DC129">
            <v>0</v>
          </cell>
          <cell r="DD129">
            <v>0</v>
          </cell>
          <cell r="DE129">
            <v>0</v>
          </cell>
          <cell r="DF129">
            <v>0</v>
          </cell>
          <cell r="DG129">
            <v>0</v>
          </cell>
          <cell r="DH129">
            <v>0</v>
          </cell>
          <cell r="DI129">
            <v>0</v>
          </cell>
          <cell r="DJ129">
            <v>0</v>
          </cell>
          <cell r="DK129">
            <v>0</v>
          </cell>
          <cell r="DL129">
            <v>0</v>
          </cell>
          <cell r="DM129">
            <v>0</v>
          </cell>
          <cell r="DN129">
            <v>0</v>
          </cell>
          <cell r="DO129">
            <v>0</v>
          </cell>
          <cell r="DP129">
            <v>0</v>
          </cell>
          <cell r="DQ129">
            <v>0</v>
          </cell>
          <cell r="DR129">
            <v>0</v>
          </cell>
          <cell r="DS129">
            <v>0</v>
          </cell>
          <cell r="DT129">
            <v>0</v>
          </cell>
          <cell r="DU129">
            <v>0</v>
          </cell>
          <cell r="DV129">
            <v>0</v>
          </cell>
          <cell r="DW129">
            <v>0</v>
          </cell>
          <cell r="DX129">
            <v>0</v>
          </cell>
          <cell r="DY129">
            <v>0</v>
          </cell>
          <cell r="DZ129">
            <v>0</v>
          </cell>
          <cell r="EA129">
            <v>0</v>
          </cell>
          <cell r="EB129">
            <v>0</v>
          </cell>
          <cell r="EC129">
            <v>0</v>
          </cell>
          <cell r="ED129">
            <v>0</v>
          </cell>
          <cell r="EE129">
            <v>0</v>
          </cell>
          <cell r="EF129">
            <v>0</v>
          </cell>
          <cell r="EG129">
            <v>0</v>
          </cell>
          <cell r="EH129">
            <v>0</v>
          </cell>
          <cell r="EI129">
            <v>0</v>
          </cell>
          <cell r="EJ129">
            <v>0</v>
          </cell>
          <cell r="EK129">
            <v>0</v>
          </cell>
          <cell r="EL129">
            <v>0</v>
          </cell>
          <cell r="EM129">
            <v>0</v>
          </cell>
          <cell r="EN129">
            <v>0</v>
          </cell>
          <cell r="EO129">
            <v>0</v>
          </cell>
          <cell r="EP129">
            <v>0</v>
          </cell>
          <cell r="EQ129">
            <v>0</v>
          </cell>
          <cell r="ER129">
            <v>0</v>
          </cell>
          <cell r="ES129">
            <v>0</v>
          </cell>
          <cell r="ET129">
            <v>0</v>
          </cell>
          <cell r="EU129">
            <v>0</v>
          </cell>
          <cell r="EV129">
            <v>0</v>
          </cell>
          <cell r="EW129">
            <v>0</v>
          </cell>
          <cell r="EX129">
            <v>0</v>
          </cell>
          <cell r="EY129">
            <v>0</v>
          </cell>
          <cell r="EZ129">
            <v>0</v>
          </cell>
          <cell r="FA129">
            <v>0</v>
          </cell>
          <cell r="FB129">
            <v>0</v>
          </cell>
          <cell r="FC129">
            <v>0</v>
          </cell>
          <cell r="FD129">
            <v>0</v>
          </cell>
          <cell r="GZ129">
            <v>0</v>
          </cell>
          <cell r="HA129">
            <v>0</v>
          </cell>
        </row>
        <row r="130">
          <cell r="B130" t="str">
            <v>LT12F</v>
          </cell>
          <cell r="C130">
            <v>0</v>
          </cell>
          <cell r="D130">
            <v>0</v>
          </cell>
          <cell r="E130">
            <v>0</v>
          </cell>
          <cell r="F130" t="str">
            <v>21151Y7A1F6L1</v>
          </cell>
          <cell r="G130" t="str">
            <v>21121G6B206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  <cell r="BK130">
            <v>0</v>
          </cell>
          <cell r="BL130">
            <v>0</v>
          </cell>
          <cell r="BM130">
            <v>0</v>
          </cell>
          <cell r="BN130">
            <v>0</v>
          </cell>
          <cell r="BO130">
            <v>0</v>
          </cell>
          <cell r="BP130">
            <v>0</v>
          </cell>
          <cell r="BQ130">
            <v>0</v>
          </cell>
          <cell r="BR130">
            <v>0</v>
          </cell>
          <cell r="BS130">
            <v>0</v>
          </cell>
          <cell r="BT130">
            <v>0</v>
          </cell>
          <cell r="BU130">
            <v>0</v>
          </cell>
          <cell r="BV130">
            <v>0</v>
          </cell>
          <cell r="BW130">
            <v>0</v>
          </cell>
          <cell r="BX130">
            <v>0</v>
          </cell>
          <cell r="BY130">
            <v>0</v>
          </cell>
          <cell r="BZ130">
            <v>0</v>
          </cell>
          <cell r="CA130">
            <v>0</v>
          </cell>
          <cell r="CB130">
            <v>0</v>
          </cell>
          <cell r="CC130">
            <v>0</v>
          </cell>
          <cell r="CD130">
            <v>0</v>
          </cell>
          <cell r="CE130">
            <v>0</v>
          </cell>
          <cell r="CF130">
            <v>0</v>
          </cell>
          <cell r="CG130">
            <v>0</v>
          </cell>
          <cell r="CH130">
            <v>0</v>
          </cell>
          <cell r="CI130">
            <v>0</v>
          </cell>
          <cell r="CJ130">
            <v>0</v>
          </cell>
          <cell r="CK130">
            <v>0</v>
          </cell>
          <cell r="CL130">
            <v>0</v>
          </cell>
          <cell r="CM130">
            <v>0</v>
          </cell>
          <cell r="CN130">
            <v>0</v>
          </cell>
          <cell r="CO130">
            <v>0</v>
          </cell>
          <cell r="CP130">
            <v>0</v>
          </cell>
          <cell r="CQ130">
            <v>0</v>
          </cell>
          <cell r="CR130">
            <v>0</v>
          </cell>
          <cell r="CS130">
            <v>0</v>
          </cell>
          <cell r="CT130">
            <v>0</v>
          </cell>
          <cell r="CU130">
            <v>0</v>
          </cell>
          <cell r="CV130">
            <v>0</v>
          </cell>
          <cell r="CW130">
            <v>0</v>
          </cell>
          <cell r="CX130">
            <v>0</v>
          </cell>
          <cell r="CY130">
            <v>0</v>
          </cell>
          <cell r="CZ130">
            <v>0</v>
          </cell>
          <cell r="DA130">
            <v>0</v>
          </cell>
          <cell r="DB130">
            <v>0</v>
          </cell>
          <cell r="DC130">
            <v>0</v>
          </cell>
          <cell r="DD130">
            <v>0</v>
          </cell>
          <cell r="DE130">
            <v>0</v>
          </cell>
          <cell r="DF130">
            <v>0</v>
          </cell>
          <cell r="DG130">
            <v>0</v>
          </cell>
          <cell r="DH130">
            <v>0</v>
          </cell>
          <cell r="DI130">
            <v>0</v>
          </cell>
          <cell r="DJ130">
            <v>0</v>
          </cell>
          <cell r="DK130">
            <v>0</v>
          </cell>
          <cell r="DL130">
            <v>0</v>
          </cell>
          <cell r="DM130">
            <v>0</v>
          </cell>
          <cell r="DN130">
            <v>0</v>
          </cell>
          <cell r="DO130">
            <v>0</v>
          </cell>
          <cell r="DP130">
            <v>0</v>
          </cell>
          <cell r="DQ130">
            <v>0</v>
          </cell>
          <cell r="DR130">
            <v>0</v>
          </cell>
          <cell r="DS130">
            <v>0</v>
          </cell>
          <cell r="DT130">
            <v>0</v>
          </cell>
          <cell r="DU130">
            <v>0</v>
          </cell>
          <cell r="DV130">
            <v>0</v>
          </cell>
          <cell r="DW130">
            <v>0</v>
          </cell>
          <cell r="DX130">
            <v>0</v>
          </cell>
          <cell r="DY130">
            <v>0</v>
          </cell>
          <cell r="DZ130">
            <v>0</v>
          </cell>
          <cell r="EA130">
            <v>0</v>
          </cell>
          <cell r="EB130">
            <v>0</v>
          </cell>
          <cell r="EC130">
            <v>0</v>
          </cell>
          <cell r="ED130">
            <v>0</v>
          </cell>
          <cell r="EE130">
            <v>0</v>
          </cell>
          <cell r="EF130">
            <v>0</v>
          </cell>
          <cell r="EG130">
            <v>0</v>
          </cell>
          <cell r="EH130">
            <v>0</v>
          </cell>
          <cell r="EI130">
            <v>0</v>
          </cell>
          <cell r="EJ130">
            <v>0</v>
          </cell>
          <cell r="EK130">
            <v>0</v>
          </cell>
          <cell r="EL130">
            <v>0</v>
          </cell>
          <cell r="EM130">
            <v>0</v>
          </cell>
          <cell r="EN130">
            <v>0</v>
          </cell>
          <cell r="EO130">
            <v>0</v>
          </cell>
          <cell r="EP130">
            <v>0</v>
          </cell>
          <cell r="EQ130">
            <v>0</v>
          </cell>
          <cell r="ER130">
            <v>0</v>
          </cell>
          <cell r="ES130">
            <v>0</v>
          </cell>
          <cell r="ET130">
            <v>0</v>
          </cell>
          <cell r="EU130">
            <v>0</v>
          </cell>
          <cell r="EV130">
            <v>0</v>
          </cell>
          <cell r="EW130">
            <v>0</v>
          </cell>
          <cell r="EX130">
            <v>0</v>
          </cell>
          <cell r="EY130">
            <v>0</v>
          </cell>
          <cell r="EZ130">
            <v>0</v>
          </cell>
          <cell r="FA130">
            <v>0</v>
          </cell>
          <cell r="FB130">
            <v>0</v>
          </cell>
          <cell r="FC130">
            <v>0</v>
          </cell>
          <cell r="FD130">
            <v>0</v>
          </cell>
          <cell r="GZ130">
            <v>0</v>
          </cell>
          <cell r="HA130">
            <v>0</v>
          </cell>
        </row>
        <row r="131">
          <cell r="B131" t="str">
            <v>LT12Q</v>
          </cell>
          <cell r="C131">
            <v>0</v>
          </cell>
          <cell r="D131">
            <v>0</v>
          </cell>
          <cell r="E131">
            <v>0</v>
          </cell>
          <cell r="F131" t="str">
            <v>21121QFB306L1</v>
          </cell>
          <cell r="G131" t="str">
            <v>21121QFB306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  <cell r="BK131">
            <v>0</v>
          </cell>
          <cell r="BL131">
            <v>0</v>
          </cell>
          <cell r="BM131">
            <v>0</v>
          </cell>
          <cell r="BN131">
            <v>0</v>
          </cell>
          <cell r="BO131">
            <v>0</v>
          </cell>
          <cell r="BP131">
            <v>0</v>
          </cell>
          <cell r="BQ131">
            <v>0</v>
          </cell>
          <cell r="BR131">
            <v>0</v>
          </cell>
          <cell r="BS131">
            <v>0</v>
          </cell>
          <cell r="BT131">
            <v>0</v>
          </cell>
          <cell r="BU131">
            <v>0</v>
          </cell>
          <cell r="BV131">
            <v>0</v>
          </cell>
          <cell r="BW131">
            <v>0</v>
          </cell>
          <cell r="BX131">
            <v>0</v>
          </cell>
          <cell r="BY131">
            <v>0</v>
          </cell>
          <cell r="BZ131">
            <v>0</v>
          </cell>
          <cell r="CA131">
            <v>0</v>
          </cell>
          <cell r="CB131">
            <v>0</v>
          </cell>
          <cell r="CC131">
            <v>0</v>
          </cell>
          <cell r="CD131">
            <v>0</v>
          </cell>
          <cell r="CE131">
            <v>0</v>
          </cell>
          <cell r="CF131">
            <v>0</v>
          </cell>
          <cell r="CG131">
            <v>0</v>
          </cell>
          <cell r="CH131">
            <v>0</v>
          </cell>
          <cell r="CI131">
            <v>0</v>
          </cell>
          <cell r="CJ131">
            <v>0</v>
          </cell>
          <cell r="CK131">
            <v>0</v>
          </cell>
          <cell r="CL131">
            <v>0</v>
          </cell>
          <cell r="CM131">
            <v>0</v>
          </cell>
          <cell r="CN131">
            <v>0</v>
          </cell>
          <cell r="CO131">
            <v>0</v>
          </cell>
          <cell r="CP131">
            <v>0</v>
          </cell>
          <cell r="CQ131">
            <v>0</v>
          </cell>
          <cell r="CR131">
            <v>0</v>
          </cell>
          <cell r="CS131">
            <v>0</v>
          </cell>
          <cell r="CT131">
            <v>0</v>
          </cell>
          <cell r="CU131">
            <v>0</v>
          </cell>
          <cell r="CV131">
            <v>0</v>
          </cell>
          <cell r="CW131">
            <v>0</v>
          </cell>
          <cell r="CX131">
            <v>0</v>
          </cell>
          <cell r="CY131">
            <v>0</v>
          </cell>
          <cell r="CZ131">
            <v>0</v>
          </cell>
          <cell r="DA131">
            <v>0</v>
          </cell>
          <cell r="DB131">
            <v>0</v>
          </cell>
          <cell r="DC131">
            <v>0</v>
          </cell>
          <cell r="DD131">
            <v>0</v>
          </cell>
          <cell r="DE131">
            <v>0</v>
          </cell>
          <cell r="DF131">
            <v>0</v>
          </cell>
          <cell r="DG131">
            <v>0</v>
          </cell>
          <cell r="DH131">
            <v>0</v>
          </cell>
          <cell r="DI131">
            <v>0</v>
          </cell>
          <cell r="DJ131">
            <v>0</v>
          </cell>
          <cell r="DK131">
            <v>0</v>
          </cell>
          <cell r="DL131">
            <v>0</v>
          </cell>
          <cell r="DM131">
            <v>0</v>
          </cell>
          <cell r="DN131">
            <v>0</v>
          </cell>
          <cell r="DO131">
            <v>0</v>
          </cell>
          <cell r="DP131">
            <v>0</v>
          </cell>
          <cell r="DQ131">
            <v>0</v>
          </cell>
          <cell r="DR131">
            <v>0</v>
          </cell>
          <cell r="DS131">
            <v>0</v>
          </cell>
          <cell r="DT131">
            <v>0</v>
          </cell>
          <cell r="DU131">
            <v>0</v>
          </cell>
          <cell r="DV131">
            <v>0</v>
          </cell>
          <cell r="DW131">
            <v>0</v>
          </cell>
          <cell r="DX131">
            <v>0</v>
          </cell>
          <cell r="DY131">
            <v>0</v>
          </cell>
          <cell r="DZ131">
            <v>0</v>
          </cell>
          <cell r="EA131">
            <v>0</v>
          </cell>
          <cell r="EB131">
            <v>0</v>
          </cell>
          <cell r="EC131">
            <v>0</v>
          </cell>
          <cell r="ED131">
            <v>0</v>
          </cell>
          <cell r="EE131">
            <v>0</v>
          </cell>
          <cell r="EF131">
            <v>0</v>
          </cell>
          <cell r="EG131">
            <v>0</v>
          </cell>
          <cell r="EH131">
            <v>0</v>
          </cell>
          <cell r="EI131">
            <v>0</v>
          </cell>
          <cell r="EJ131">
            <v>0</v>
          </cell>
          <cell r="EK131">
            <v>0</v>
          </cell>
          <cell r="EL131">
            <v>0</v>
          </cell>
          <cell r="EM131">
            <v>0</v>
          </cell>
          <cell r="EN131">
            <v>0</v>
          </cell>
          <cell r="EO131">
            <v>0</v>
          </cell>
          <cell r="EP131">
            <v>0</v>
          </cell>
          <cell r="EQ131">
            <v>0</v>
          </cell>
          <cell r="ER131">
            <v>0</v>
          </cell>
          <cell r="ES131">
            <v>0</v>
          </cell>
          <cell r="ET131">
            <v>0</v>
          </cell>
          <cell r="EU131">
            <v>0</v>
          </cell>
          <cell r="EV131">
            <v>0</v>
          </cell>
          <cell r="EW131">
            <v>0</v>
          </cell>
          <cell r="EX131">
            <v>0</v>
          </cell>
          <cell r="EY131">
            <v>0</v>
          </cell>
          <cell r="EZ131">
            <v>0</v>
          </cell>
          <cell r="FA131">
            <v>0</v>
          </cell>
          <cell r="FB131">
            <v>0</v>
          </cell>
          <cell r="FC131">
            <v>0</v>
          </cell>
          <cell r="FD131">
            <v>0</v>
          </cell>
          <cell r="GZ131">
            <v>0</v>
          </cell>
          <cell r="HA131">
            <v>0</v>
          </cell>
        </row>
        <row r="132">
          <cell r="B132" t="str">
            <v>LT15F</v>
          </cell>
          <cell r="C132">
            <v>0</v>
          </cell>
          <cell r="D132">
            <v>0</v>
          </cell>
          <cell r="E132">
            <v>0</v>
          </cell>
          <cell r="F132" t="str">
            <v>21151GQC106L1</v>
          </cell>
          <cell r="G132" t="str">
            <v>21151GQC106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  <cell r="BK132">
            <v>0</v>
          </cell>
          <cell r="BL132">
            <v>0</v>
          </cell>
          <cell r="BM132">
            <v>0</v>
          </cell>
          <cell r="BN132">
            <v>0</v>
          </cell>
          <cell r="BO132">
            <v>0</v>
          </cell>
          <cell r="BP132">
            <v>0</v>
          </cell>
          <cell r="BQ132">
            <v>0</v>
          </cell>
          <cell r="BR132">
            <v>0</v>
          </cell>
          <cell r="BS132">
            <v>0</v>
          </cell>
          <cell r="BT132">
            <v>0</v>
          </cell>
          <cell r="BU132">
            <v>0</v>
          </cell>
          <cell r="BV132">
            <v>0</v>
          </cell>
          <cell r="BW132">
            <v>0</v>
          </cell>
          <cell r="BX132">
            <v>0</v>
          </cell>
          <cell r="BY132">
            <v>0</v>
          </cell>
          <cell r="BZ132">
            <v>0</v>
          </cell>
          <cell r="CA132">
            <v>0</v>
          </cell>
          <cell r="CB132">
            <v>0</v>
          </cell>
          <cell r="CC132">
            <v>0</v>
          </cell>
          <cell r="CD132">
            <v>0</v>
          </cell>
          <cell r="CE132">
            <v>0</v>
          </cell>
          <cell r="CF132">
            <v>0</v>
          </cell>
          <cell r="CG132">
            <v>0</v>
          </cell>
          <cell r="CH132">
            <v>0</v>
          </cell>
          <cell r="CI132">
            <v>0</v>
          </cell>
          <cell r="CJ132">
            <v>0</v>
          </cell>
          <cell r="CK132">
            <v>0</v>
          </cell>
          <cell r="CL132">
            <v>0</v>
          </cell>
          <cell r="CM132">
            <v>0</v>
          </cell>
          <cell r="CN132">
            <v>0</v>
          </cell>
          <cell r="CO132">
            <v>0</v>
          </cell>
          <cell r="CP132">
            <v>0</v>
          </cell>
          <cell r="CQ132">
            <v>0</v>
          </cell>
          <cell r="CR132">
            <v>0</v>
          </cell>
          <cell r="CS132">
            <v>0</v>
          </cell>
          <cell r="CT132">
            <v>0</v>
          </cell>
          <cell r="CU132">
            <v>0</v>
          </cell>
          <cell r="CV132">
            <v>0</v>
          </cell>
          <cell r="CW132">
            <v>0</v>
          </cell>
          <cell r="CX132">
            <v>0</v>
          </cell>
          <cell r="CY132">
            <v>0</v>
          </cell>
          <cell r="CZ132">
            <v>0</v>
          </cell>
          <cell r="DA132">
            <v>0</v>
          </cell>
          <cell r="DB132">
            <v>0</v>
          </cell>
          <cell r="DC132">
            <v>0</v>
          </cell>
          <cell r="DD132">
            <v>0</v>
          </cell>
          <cell r="DE132">
            <v>0</v>
          </cell>
          <cell r="DF132">
            <v>0</v>
          </cell>
          <cell r="DG132">
            <v>0</v>
          </cell>
          <cell r="DH132">
            <v>0</v>
          </cell>
          <cell r="DI132">
            <v>0</v>
          </cell>
          <cell r="DJ132">
            <v>0</v>
          </cell>
          <cell r="DK132">
            <v>0</v>
          </cell>
          <cell r="DL132">
            <v>0</v>
          </cell>
          <cell r="DM132">
            <v>0</v>
          </cell>
          <cell r="DN132">
            <v>0</v>
          </cell>
          <cell r="DO132">
            <v>0</v>
          </cell>
          <cell r="DP132">
            <v>0</v>
          </cell>
          <cell r="DQ132">
            <v>0</v>
          </cell>
          <cell r="DR132">
            <v>0</v>
          </cell>
          <cell r="DS132">
            <v>0</v>
          </cell>
          <cell r="DT132">
            <v>0</v>
          </cell>
          <cell r="DU132">
            <v>0</v>
          </cell>
          <cell r="DV132">
            <v>0</v>
          </cell>
          <cell r="DW132">
            <v>0</v>
          </cell>
          <cell r="DX132">
            <v>0</v>
          </cell>
          <cell r="DY132">
            <v>0</v>
          </cell>
          <cell r="DZ132">
            <v>0</v>
          </cell>
          <cell r="EA132">
            <v>0</v>
          </cell>
          <cell r="EB132">
            <v>0</v>
          </cell>
          <cell r="EC132">
            <v>0</v>
          </cell>
          <cell r="ED132">
            <v>0</v>
          </cell>
          <cell r="EE132">
            <v>0</v>
          </cell>
          <cell r="EF132">
            <v>0</v>
          </cell>
          <cell r="EG132">
            <v>0</v>
          </cell>
          <cell r="EH132">
            <v>0</v>
          </cell>
          <cell r="EI132">
            <v>0</v>
          </cell>
          <cell r="EJ132">
            <v>0</v>
          </cell>
          <cell r="EK132">
            <v>0</v>
          </cell>
          <cell r="EL132">
            <v>0</v>
          </cell>
          <cell r="EM132">
            <v>0</v>
          </cell>
          <cell r="EN132">
            <v>0</v>
          </cell>
          <cell r="EO132">
            <v>0</v>
          </cell>
          <cell r="EP132">
            <v>0</v>
          </cell>
          <cell r="EQ132">
            <v>0</v>
          </cell>
          <cell r="ER132">
            <v>0</v>
          </cell>
          <cell r="ES132">
            <v>0</v>
          </cell>
          <cell r="ET132">
            <v>0</v>
          </cell>
          <cell r="EU132">
            <v>0</v>
          </cell>
          <cell r="EV132">
            <v>0</v>
          </cell>
          <cell r="EW132">
            <v>0</v>
          </cell>
          <cell r="EX132">
            <v>0</v>
          </cell>
          <cell r="EY132">
            <v>0</v>
          </cell>
          <cell r="EZ132">
            <v>0</v>
          </cell>
          <cell r="FA132">
            <v>0</v>
          </cell>
          <cell r="FB132">
            <v>0</v>
          </cell>
          <cell r="FC132">
            <v>0</v>
          </cell>
          <cell r="FD132">
            <v>0</v>
          </cell>
          <cell r="GZ132">
            <v>0</v>
          </cell>
          <cell r="HA132">
            <v>0</v>
          </cell>
        </row>
        <row r="133">
          <cell r="B133" t="str">
            <v>LT15F</v>
          </cell>
          <cell r="C133">
            <v>0</v>
          </cell>
          <cell r="D133">
            <v>0</v>
          </cell>
          <cell r="E133">
            <v>0</v>
          </cell>
          <cell r="F133" t="str">
            <v>21151G6C206L1</v>
          </cell>
          <cell r="G133" t="str">
            <v>21151G6C206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  <cell r="BK133">
            <v>0</v>
          </cell>
          <cell r="BL133">
            <v>0</v>
          </cell>
          <cell r="BM133">
            <v>0</v>
          </cell>
          <cell r="BN133">
            <v>0</v>
          </cell>
          <cell r="BO133">
            <v>0</v>
          </cell>
          <cell r="BP133">
            <v>0</v>
          </cell>
          <cell r="BQ133">
            <v>0</v>
          </cell>
          <cell r="BR133">
            <v>0</v>
          </cell>
          <cell r="BS133">
            <v>0</v>
          </cell>
          <cell r="BT133">
            <v>0</v>
          </cell>
          <cell r="BU133">
            <v>0</v>
          </cell>
          <cell r="BV133">
            <v>0</v>
          </cell>
          <cell r="BW133">
            <v>0</v>
          </cell>
          <cell r="BX133">
            <v>0</v>
          </cell>
          <cell r="BY133">
            <v>0</v>
          </cell>
          <cell r="BZ133">
            <v>0</v>
          </cell>
          <cell r="CA133">
            <v>0</v>
          </cell>
          <cell r="CB133">
            <v>0</v>
          </cell>
          <cell r="CC133">
            <v>0</v>
          </cell>
          <cell r="CD133">
            <v>0</v>
          </cell>
          <cell r="CE133">
            <v>0</v>
          </cell>
          <cell r="CF133">
            <v>0</v>
          </cell>
          <cell r="CG133">
            <v>0</v>
          </cell>
          <cell r="CH133">
            <v>0</v>
          </cell>
          <cell r="CI133">
            <v>0</v>
          </cell>
          <cell r="CJ133">
            <v>0</v>
          </cell>
          <cell r="CK133">
            <v>0</v>
          </cell>
          <cell r="CL133">
            <v>0</v>
          </cell>
          <cell r="CM133">
            <v>0</v>
          </cell>
          <cell r="CN133">
            <v>0</v>
          </cell>
          <cell r="CO133">
            <v>0</v>
          </cell>
          <cell r="CP133">
            <v>0</v>
          </cell>
          <cell r="CQ133">
            <v>0</v>
          </cell>
          <cell r="CR133">
            <v>0</v>
          </cell>
          <cell r="CS133">
            <v>0</v>
          </cell>
          <cell r="CT133">
            <v>0</v>
          </cell>
          <cell r="CU133">
            <v>0</v>
          </cell>
          <cell r="CV133">
            <v>0</v>
          </cell>
          <cell r="CW133">
            <v>0</v>
          </cell>
          <cell r="CX133">
            <v>0</v>
          </cell>
          <cell r="CY133">
            <v>0</v>
          </cell>
          <cell r="CZ133">
            <v>0</v>
          </cell>
          <cell r="DA133">
            <v>0</v>
          </cell>
          <cell r="DB133">
            <v>0</v>
          </cell>
          <cell r="DC133">
            <v>0</v>
          </cell>
          <cell r="DD133">
            <v>0</v>
          </cell>
          <cell r="DE133">
            <v>0</v>
          </cell>
          <cell r="DF133">
            <v>0</v>
          </cell>
          <cell r="DG133">
            <v>0</v>
          </cell>
          <cell r="DH133">
            <v>0</v>
          </cell>
          <cell r="DI133">
            <v>0</v>
          </cell>
          <cell r="DJ133">
            <v>0</v>
          </cell>
          <cell r="DK133">
            <v>0</v>
          </cell>
          <cell r="DL133">
            <v>0</v>
          </cell>
          <cell r="DM133">
            <v>0</v>
          </cell>
          <cell r="DN133">
            <v>0</v>
          </cell>
          <cell r="DO133">
            <v>0</v>
          </cell>
          <cell r="DP133">
            <v>0</v>
          </cell>
          <cell r="DQ133">
            <v>0</v>
          </cell>
          <cell r="DR133">
            <v>0</v>
          </cell>
          <cell r="DS133">
            <v>0</v>
          </cell>
          <cell r="DT133">
            <v>0</v>
          </cell>
          <cell r="DU133">
            <v>0</v>
          </cell>
          <cell r="DV133">
            <v>0</v>
          </cell>
          <cell r="DW133">
            <v>0</v>
          </cell>
          <cell r="DX133">
            <v>0</v>
          </cell>
          <cell r="DY133">
            <v>0</v>
          </cell>
          <cell r="DZ133">
            <v>0</v>
          </cell>
          <cell r="EA133">
            <v>0</v>
          </cell>
          <cell r="EB133">
            <v>0</v>
          </cell>
          <cell r="EC133">
            <v>0</v>
          </cell>
          <cell r="ED133">
            <v>0</v>
          </cell>
          <cell r="EE133">
            <v>0</v>
          </cell>
          <cell r="EF133">
            <v>0</v>
          </cell>
          <cell r="EG133">
            <v>0</v>
          </cell>
          <cell r="EH133">
            <v>0</v>
          </cell>
          <cell r="EI133">
            <v>0</v>
          </cell>
          <cell r="EJ133">
            <v>0</v>
          </cell>
          <cell r="EK133">
            <v>0</v>
          </cell>
          <cell r="EL133">
            <v>0</v>
          </cell>
          <cell r="EM133">
            <v>0</v>
          </cell>
          <cell r="EN133">
            <v>0</v>
          </cell>
          <cell r="EO133">
            <v>0</v>
          </cell>
          <cell r="EP133">
            <v>0</v>
          </cell>
          <cell r="EQ133">
            <v>0</v>
          </cell>
          <cell r="ER133">
            <v>0</v>
          </cell>
          <cell r="ES133">
            <v>0</v>
          </cell>
          <cell r="ET133">
            <v>0</v>
          </cell>
          <cell r="EU133">
            <v>0</v>
          </cell>
          <cell r="EV133">
            <v>0</v>
          </cell>
          <cell r="EW133">
            <v>0</v>
          </cell>
          <cell r="EX133">
            <v>0</v>
          </cell>
          <cell r="EY133">
            <v>0</v>
          </cell>
          <cell r="EZ133">
            <v>0</v>
          </cell>
          <cell r="FA133">
            <v>0</v>
          </cell>
          <cell r="FB133">
            <v>0</v>
          </cell>
          <cell r="FC133">
            <v>0</v>
          </cell>
          <cell r="FD133">
            <v>0</v>
          </cell>
          <cell r="GZ133">
            <v>0</v>
          </cell>
          <cell r="HA133">
            <v>0</v>
          </cell>
        </row>
        <row r="134">
          <cell r="B134" t="str">
            <v>LT15F</v>
          </cell>
          <cell r="C134">
            <v>0</v>
          </cell>
          <cell r="D134">
            <v>0</v>
          </cell>
          <cell r="E134">
            <v>0</v>
          </cell>
          <cell r="F134" t="str">
            <v>21151GFC306L1</v>
          </cell>
          <cell r="G134" t="str">
            <v>21151GFC306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0</v>
          </cell>
          <cell r="BJ134">
            <v>0</v>
          </cell>
          <cell r="BK134">
            <v>0</v>
          </cell>
          <cell r="BL134">
            <v>0</v>
          </cell>
          <cell r="BM134">
            <v>0</v>
          </cell>
          <cell r="BN134">
            <v>0</v>
          </cell>
          <cell r="BO134">
            <v>0</v>
          </cell>
          <cell r="BP134">
            <v>0</v>
          </cell>
          <cell r="BQ134">
            <v>0</v>
          </cell>
          <cell r="BR134">
            <v>0</v>
          </cell>
          <cell r="BS134">
            <v>0</v>
          </cell>
          <cell r="BT134">
            <v>0</v>
          </cell>
          <cell r="BU134">
            <v>0</v>
          </cell>
          <cell r="BV134">
            <v>0</v>
          </cell>
          <cell r="BW134">
            <v>0</v>
          </cell>
          <cell r="BX134">
            <v>0</v>
          </cell>
          <cell r="BY134">
            <v>0</v>
          </cell>
          <cell r="BZ134">
            <v>0</v>
          </cell>
          <cell r="CA134">
            <v>0</v>
          </cell>
          <cell r="CB134">
            <v>0</v>
          </cell>
          <cell r="CC134">
            <v>0</v>
          </cell>
          <cell r="CD134">
            <v>0</v>
          </cell>
          <cell r="CE134">
            <v>0</v>
          </cell>
          <cell r="CF134">
            <v>0</v>
          </cell>
          <cell r="CG134">
            <v>0</v>
          </cell>
          <cell r="CH134">
            <v>0</v>
          </cell>
          <cell r="CI134">
            <v>0</v>
          </cell>
          <cell r="CJ134">
            <v>0</v>
          </cell>
          <cell r="CK134">
            <v>0</v>
          </cell>
          <cell r="CL134">
            <v>0</v>
          </cell>
          <cell r="CM134">
            <v>0</v>
          </cell>
          <cell r="CN134">
            <v>0</v>
          </cell>
          <cell r="CO134">
            <v>0</v>
          </cell>
          <cell r="CP134">
            <v>0</v>
          </cell>
          <cell r="CQ134">
            <v>0</v>
          </cell>
          <cell r="CR134">
            <v>0</v>
          </cell>
          <cell r="CS134">
            <v>0</v>
          </cell>
          <cell r="CT134">
            <v>0</v>
          </cell>
          <cell r="CU134">
            <v>0</v>
          </cell>
          <cell r="CV134">
            <v>0</v>
          </cell>
          <cell r="CW134">
            <v>0</v>
          </cell>
          <cell r="CX134">
            <v>0</v>
          </cell>
          <cell r="CY134">
            <v>0</v>
          </cell>
          <cell r="CZ134">
            <v>0</v>
          </cell>
          <cell r="DA134">
            <v>0</v>
          </cell>
          <cell r="DB134">
            <v>0</v>
          </cell>
          <cell r="DC134">
            <v>0</v>
          </cell>
          <cell r="DD134">
            <v>0</v>
          </cell>
          <cell r="DE134">
            <v>0</v>
          </cell>
          <cell r="DF134">
            <v>0</v>
          </cell>
          <cell r="DG134">
            <v>0</v>
          </cell>
          <cell r="DH134">
            <v>0</v>
          </cell>
          <cell r="DI134">
            <v>0</v>
          </cell>
          <cell r="DJ134">
            <v>0</v>
          </cell>
          <cell r="DK134">
            <v>0</v>
          </cell>
          <cell r="DL134">
            <v>0</v>
          </cell>
          <cell r="DM134">
            <v>0</v>
          </cell>
          <cell r="DN134">
            <v>0</v>
          </cell>
          <cell r="DO134">
            <v>0</v>
          </cell>
          <cell r="DP134">
            <v>0</v>
          </cell>
          <cell r="DQ134">
            <v>0</v>
          </cell>
          <cell r="DR134">
            <v>0</v>
          </cell>
          <cell r="DS134">
            <v>0</v>
          </cell>
          <cell r="DT134">
            <v>0</v>
          </cell>
          <cell r="DU134">
            <v>0</v>
          </cell>
          <cell r="DV134">
            <v>0</v>
          </cell>
          <cell r="DW134">
            <v>0</v>
          </cell>
          <cell r="DX134">
            <v>0</v>
          </cell>
          <cell r="DY134">
            <v>0</v>
          </cell>
          <cell r="DZ134">
            <v>0</v>
          </cell>
          <cell r="EA134">
            <v>0</v>
          </cell>
          <cell r="EB134">
            <v>0</v>
          </cell>
          <cell r="EC134">
            <v>0</v>
          </cell>
          <cell r="ED134">
            <v>0</v>
          </cell>
          <cell r="EE134">
            <v>0</v>
          </cell>
          <cell r="EF134">
            <v>0</v>
          </cell>
          <cell r="EG134">
            <v>0</v>
          </cell>
          <cell r="EH134">
            <v>0</v>
          </cell>
          <cell r="EI134">
            <v>0</v>
          </cell>
          <cell r="EJ134">
            <v>0</v>
          </cell>
          <cell r="EK134">
            <v>0</v>
          </cell>
          <cell r="EL134">
            <v>0</v>
          </cell>
          <cell r="EM134">
            <v>0</v>
          </cell>
          <cell r="EN134">
            <v>0</v>
          </cell>
          <cell r="EO134">
            <v>0</v>
          </cell>
          <cell r="EP134">
            <v>0</v>
          </cell>
          <cell r="EQ134">
            <v>0</v>
          </cell>
          <cell r="ER134">
            <v>0</v>
          </cell>
          <cell r="ES134">
            <v>0</v>
          </cell>
          <cell r="ET134">
            <v>0</v>
          </cell>
          <cell r="EU134">
            <v>0</v>
          </cell>
          <cell r="EV134">
            <v>0</v>
          </cell>
          <cell r="EW134">
            <v>0</v>
          </cell>
          <cell r="EX134">
            <v>0</v>
          </cell>
          <cell r="EY134">
            <v>0</v>
          </cell>
          <cell r="EZ134">
            <v>0</v>
          </cell>
          <cell r="FA134">
            <v>0</v>
          </cell>
          <cell r="FB134">
            <v>0</v>
          </cell>
          <cell r="FC134">
            <v>0</v>
          </cell>
          <cell r="FD134">
            <v>0</v>
          </cell>
          <cell r="GZ134">
            <v>0</v>
          </cell>
          <cell r="HA134">
            <v>0</v>
          </cell>
        </row>
        <row r="135">
          <cell r="B135" t="str">
            <v>LT15Y</v>
          </cell>
          <cell r="C135">
            <v>0</v>
          </cell>
          <cell r="D135">
            <v>0</v>
          </cell>
          <cell r="E135">
            <v>0</v>
          </cell>
          <cell r="F135" t="str">
            <v>21151YYB1F6L1</v>
          </cell>
          <cell r="G135" t="str">
            <v>21151YYB1F6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0</v>
          </cell>
          <cell r="BJ135">
            <v>0</v>
          </cell>
          <cell r="BK135">
            <v>0</v>
          </cell>
          <cell r="BL135">
            <v>0</v>
          </cell>
          <cell r="BM135">
            <v>0</v>
          </cell>
          <cell r="BN135">
            <v>0</v>
          </cell>
          <cell r="BO135">
            <v>0</v>
          </cell>
          <cell r="BP135">
            <v>0</v>
          </cell>
          <cell r="BQ135">
            <v>0</v>
          </cell>
          <cell r="BR135">
            <v>0</v>
          </cell>
          <cell r="BS135">
            <v>0</v>
          </cell>
          <cell r="BT135">
            <v>0</v>
          </cell>
          <cell r="BU135">
            <v>0</v>
          </cell>
          <cell r="BV135">
            <v>0</v>
          </cell>
          <cell r="BW135">
            <v>0</v>
          </cell>
          <cell r="BX135">
            <v>0</v>
          </cell>
          <cell r="BY135">
            <v>0</v>
          </cell>
          <cell r="BZ135">
            <v>0</v>
          </cell>
          <cell r="CA135">
            <v>0</v>
          </cell>
          <cell r="CB135">
            <v>0</v>
          </cell>
          <cell r="CC135">
            <v>0</v>
          </cell>
          <cell r="CD135">
            <v>0</v>
          </cell>
          <cell r="CE135">
            <v>0</v>
          </cell>
          <cell r="CF135">
            <v>0</v>
          </cell>
          <cell r="CG135">
            <v>0</v>
          </cell>
          <cell r="CH135">
            <v>0</v>
          </cell>
          <cell r="CI135">
            <v>0</v>
          </cell>
          <cell r="CJ135">
            <v>0</v>
          </cell>
          <cell r="CK135">
            <v>0</v>
          </cell>
          <cell r="CL135">
            <v>0</v>
          </cell>
          <cell r="CM135">
            <v>0</v>
          </cell>
          <cell r="CN135">
            <v>0</v>
          </cell>
          <cell r="CO135">
            <v>0</v>
          </cell>
          <cell r="CP135">
            <v>0</v>
          </cell>
          <cell r="CQ135">
            <v>0</v>
          </cell>
          <cell r="CR135">
            <v>0</v>
          </cell>
          <cell r="CS135">
            <v>0</v>
          </cell>
          <cell r="CT135">
            <v>0</v>
          </cell>
          <cell r="CU135">
            <v>0</v>
          </cell>
          <cell r="CV135">
            <v>0</v>
          </cell>
          <cell r="CW135">
            <v>0</v>
          </cell>
          <cell r="CX135">
            <v>0</v>
          </cell>
          <cell r="CY135">
            <v>0</v>
          </cell>
          <cell r="CZ135">
            <v>0</v>
          </cell>
          <cell r="DA135">
            <v>0</v>
          </cell>
          <cell r="DB135">
            <v>0</v>
          </cell>
          <cell r="DC135">
            <v>0</v>
          </cell>
          <cell r="DD135">
            <v>0</v>
          </cell>
          <cell r="DE135">
            <v>0</v>
          </cell>
          <cell r="DF135">
            <v>0</v>
          </cell>
          <cell r="DG135">
            <v>0</v>
          </cell>
          <cell r="DH135">
            <v>0</v>
          </cell>
          <cell r="DI135">
            <v>0</v>
          </cell>
          <cell r="DJ135">
            <v>0</v>
          </cell>
          <cell r="DK135">
            <v>0</v>
          </cell>
          <cell r="DL135">
            <v>0</v>
          </cell>
          <cell r="DM135">
            <v>0</v>
          </cell>
          <cell r="DN135">
            <v>0</v>
          </cell>
          <cell r="DO135">
            <v>0</v>
          </cell>
          <cell r="DP135">
            <v>0</v>
          </cell>
          <cell r="DQ135">
            <v>0</v>
          </cell>
          <cell r="DR135">
            <v>0</v>
          </cell>
          <cell r="DS135">
            <v>0</v>
          </cell>
          <cell r="DT135">
            <v>0</v>
          </cell>
          <cell r="DU135">
            <v>0</v>
          </cell>
          <cell r="DV135">
            <v>0</v>
          </cell>
          <cell r="DW135">
            <v>0</v>
          </cell>
          <cell r="DX135">
            <v>0</v>
          </cell>
          <cell r="DY135">
            <v>0</v>
          </cell>
          <cell r="DZ135">
            <v>0</v>
          </cell>
          <cell r="EA135">
            <v>0</v>
          </cell>
          <cell r="EB135">
            <v>0</v>
          </cell>
          <cell r="EC135">
            <v>0</v>
          </cell>
          <cell r="ED135">
            <v>0</v>
          </cell>
          <cell r="EE135">
            <v>0</v>
          </cell>
          <cell r="EF135">
            <v>0</v>
          </cell>
          <cell r="EG135">
            <v>0</v>
          </cell>
          <cell r="EH135">
            <v>0</v>
          </cell>
          <cell r="EI135">
            <v>0</v>
          </cell>
          <cell r="EJ135">
            <v>0</v>
          </cell>
          <cell r="EK135">
            <v>0</v>
          </cell>
          <cell r="EL135">
            <v>0</v>
          </cell>
          <cell r="EM135">
            <v>0</v>
          </cell>
          <cell r="EN135">
            <v>0</v>
          </cell>
          <cell r="EO135">
            <v>0</v>
          </cell>
          <cell r="EP135">
            <v>0</v>
          </cell>
          <cell r="EQ135">
            <v>0</v>
          </cell>
          <cell r="ER135">
            <v>0</v>
          </cell>
          <cell r="ES135">
            <v>0</v>
          </cell>
          <cell r="ET135">
            <v>0</v>
          </cell>
          <cell r="EU135">
            <v>0</v>
          </cell>
          <cell r="EV135">
            <v>0</v>
          </cell>
          <cell r="EW135">
            <v>0</v>
          </cell>
          <cell r="EX135">
            <v>0</v>
          </cell>
          <cell r="EY135">
            <v>0</v>
          </cell>
          <cell r="EZ135">
            <v>0</v>
          </cell>
          <cell r="FA135">
            <v>0</v>
          </cell>
          <cell r="FB135">
            <v>0</v>
          </cell>
          <cell r="FC135">
            <v>0</v>
          </cell>
          <cell r="FD135">
            <v>0</v>
          </cell>
          <cell r="GZ135">
            <v>0</v>
          </cell>
          <cell r="HA135">
            <v>0</v>
          </cell>
        </row>
        <row r="136">
          <cell r="B136" t="str">
            <v>LT15Y</v>
          </cell>
          <cell r="C136">
            <v>0</v>
          </cell>
          <cell r="D136">
            <v>10</v>
          </cell>
          <cell r="E136">
            <v>900941446</v>
          </cell>
          <cell r="F136" t="str">
            <v>21151YYC3F6L1</v>
          </cell>
          <cell r="G136" t="str">
            <v>21151YYC3F6</v>
          </cell>
          <cell r="H136">
            <v>18</v>
          </cell>
          <cell r="I136">
            <v>18</v>
          </cell>
          <cell r="J136">
            <v>92</v>
          </cell>
          <cell r="K136">
            <v>110</v>
          </cell>
          <cell r="L136">
            <v>92</v>
          </cell>
          <cell r="M136">
            <v>0</v>
          </cell>
          <cell r="N136">
            <v>100</v>
          </cell>
          <cell r="O136">
            <v>100</v>
          </cell>
          <cell r="P136">
            <v>100</v>
          </cell>
          <cell r="Q136">
            <v>100</v>
          </cell>
          <cell r="R136">
            <v>1</v>
          </cell>
          <cell r="S136">
            <v>0</v>
          </cell>
          <cell r="T136">
            <v>9</v>
          </cell>
          <cell r="U136">
            <v>9</v>
          </cell>
          <cell r="V136">
            <v>2.6999999999999997</v>
          </cell>
          <cell r="W136">
            <v>101</v>
          </cell>
          <cell r="X136">
            <v>100</v>
          </cell>
          <cell r="Y136">
            <v>101</v>
          </cell>
          <cell r="Z136">
            <v>0</v>
          </cell>
          <cell r="AA136">
            <v>100</v>
          </cell>
          <cell r="AB136">
            <v>20</v>
          </cell>
          <cell r="AC136">
            <v>100</v>
          </cell>
          <cell r="AD136">
            <v>20</v>
          </cell>
          <cell r="AE136">
            <v>1</v>
          </cell>
          <cell r="AF136">
            <v>0</v>
          </cell>
          <cell r="AG136">
            <v>89</v>
          </cell>
          <cell r="AH136">
            <v>89</v>
          </cell>
          <cell r="AI136">
            <v>26.7</v>
          </cell>
          <cell r="AJ136">
            <v>21</v>
          </cell>
          <cell r="AK136">
            <v>100</v>
          </cell>
          <cell r="AL136">
            <v>21</v>
          </cell>
          <cell r="AM136">
            <v>0</v>
          </cell>
          <cell r="AN136">
            <v>100</v>
          </cell>
          <cell r="AO136">
            <v>0</v>
          </cell>
          <cell r="AP136">
            <v>100</v>
          </cell>
          <cell r="AQ136">
            <v>0</v>
          </cell>
          <cell r="AR136">
            <v>0</v>
          </cell>
          <cell r="AS136">
            <v>0</v>
          </cell>
          <cell r="AT136">
            <v>110</v>
          </cell>
          <cell r="AU136">
            <v>110</v>
          </cell>
          <cell r="AV136">
            <v>33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100</v>
          </cell>
          <cell r="BB136">
            <v>38</v>
          </cell>
          <cell r="BC136">
            <v>100</v>
          </cell>
          <cell r="BD136">
            <v>38</v>
          </cell>
          <cell r="BE136">
            <v>-1</v>
          </cell>
          <cell r="BF136">
            <v>0</v>
          </cell>
          <cell r="BG136">
            <v>73</v>
          </cell>
          <cell r="BH136">
            <v>73</v>
          </cell>
          <cell r="BI136">
            <v>21.9</v>
          </cell>
          <cell r="BJ136">
            <v>37</v>
          </cell>
          <cell r="BK136">
            <v>0</v>
          </cell>
          <cell r="BL136">
            <v>0</v>
          </cell>
          <cell r="BM136">
            <v>0</v>
          </cell>
          <cell r="BN136">
            <v>100</v>
          </cell>
          <cell r="BO136">
            <v>0</v>
          </cell>
          <cell r="BP136">
            <v>100</v>
          </cell>
          <cell r="BQ136">
            <v>0</v>
          </cell>
          <cell r="BR136">
            <v>0</v>
          </cell>
          <cell r="BS136">
            <v>0</v>
          </cell>
          <cell r="BT136">
            <v>73</v>
          </cell>
          <cell r="BU136">
            <v>73</v>
          </cell>
          <cell r="BV136">
            <v>19.043478260869563</v>
          </cell>
          <cell r="BW136">
            <v>52</v>
          </cell>
          <cell r="BX136">
            <v>52</v>
          </cell>
          <cell r="BY136">
            <v>52</v>
          </cell>
          <cell r="BZ136">
            <v>41</v>
          </cell>
          <cell r="CA136">
            <v>115</v>
          </cell>
          <cell r="CB136">
            <v>68</v>
          </cell>
          <cell r="CC136">
            <v>115</v>
          </cell>
          <cell r="CD136">
            <v>68</v>
          </cell>
          <cell r="CE136">
            <v>0</v>
          </cell>
          <cell r="CF136">
            <v>0</v>
          </cell>
          <cell r="CG136">
            <v>57</v>
          </cell>
          <cell r="CH136">
            <v>57</v>
          </cell>
          <cell r="CI136">
            <v>5.7</v>
          </cell>
          <cell r="CJ136">
            <v>253</v>
          </cell>
          <cell r="CK136">
            <v>300</v>
          </cell>
          <cell r="CL136">
            <v>253</v>
          </cell>
          <cell r="CM136">
            <v>0</v>
          </cell>
          <cell r="CN136">
            <v>300</v>
          </cell>
          <cell r="CO136">
            <v>663</v>
          </cell>
          <cell r="CP136">
            <v>300</v>
          </cell>
          <cell r="CQ136">
            <v>88</v>
          </cell>
          <cell r="CR136">
            <v>-575</v>
          </cell>
          <cell r="CS136">
            <v>0</v>
          </cell>
          <cell r="CT136">
            <v>222</v>
          </cell>
          <cell r="CU136">
            <v>222</v>
          </cell>
          <cell r="CV136">
            <v>15.670588235294119</v>
          </cell>
          <cell r="CW136">
            <v>213</v>
          </cell>
          <cell r="CX136">
            <v>213</v>
          </cell>
          <cell r="CY136">
            <v>328</v>
          </cell>
          <cell r="CZ136">
            <v>0</v>
          </cell>
          <cell r="DA136">
            <v>425</v>
          </cell>
          <cell r="DB136">
            <v>262</v>
          </cell>
          <cell r="DC136">
            <v>425</v>
          </cell>
          <cell r="DD136">
            <v>262</v>
          </cell>
          <cell r="DE136">
            <v>0</v>
          </cell>
          <cell r="DF136">
            <v>0</v>
          </cell>
          <cell r="DG136">
            <v>288</v>
          </cell>
          <cell r="DH136">
            <v>288</v>
          </cell>
          <cell r="DI136">
            <v>43.199999999999996</v>
          </cell>
          <cell r="DJ136">
            <v>300</v>
          </cell>
          <cell r="DK136">
            <v>300</v>
          </cell>
          <cell r="DL136">
            <v>300</v>
          </cell>
          <cell r="DM136">
            <v>0</v>
          </cell>
          <cell r="DN136">
            <v>200</v>
          </cell>
          <cell r="DO136">
            <v>200</v>
          </cell>
          <cell r="DP136">
            <v>200</v>
          </cell>
          <cell r="DQ136">
            <v>200</v>
          </cell>
          <cell r="DR136">
            <v>0</v>
          </cell>
          <cell r="DS136">
            <v>0</v>
          </cell>
          <cell r="DT136">
            <v>388</v>
          </cell>
          <cell r="DU136">
            <v>388</v>
          </cell>
          <cell r="DV136">
            <v>0</v>
          </cell>
          <cell r="DW136">
            <v>0</v>
          </cell>
          <cell r="DX136">
            <v>0</v>
          </cell>
          <cell r="DY136">
            <v>0</v>
          </cell>
          <cell r="DZ136">
            <v>0</v>
          </cell>
          <cell r="EA136">
            <v>0</v>
          </cell>
          <cell r="EB136">
            <v>117</v>
          </cell>
          <cell r="EC136">
            <v>0</v>
          </cell>
          <cell r="ED136">
            <v>117</v>
          </cell>
          <cell r="EE136">
            <v>0</v>
          </cell>
          <cell r="EF136">
            <v>0</v>
          </cell>
          <cell r="EG136">
            <v>271</v>
          </cell>
          <cell r="EH136">
            <v>271</v>
          </cell>
          <cell r="EI136">
            <v>69.104143337066063</v>
          </cell>
          <cell r="EJ136">
            <v>0</v>
          </cell>
          <cell r="EK136">
            <v>0</v>
          </cell>
          <cell r="EL136">
            <v>0</v>
          </cell>
          <cell r="EM136">
            <v>0</v>
          </cell>
          <cell r="EN136">
            <v>0</v>
          </cell>
          <cell r="EO136">
            <v>0</v>
          </cell>
          <cell r="EP136">
            <v>0</v>
          </cell>
          <cell r="EQ136">
            <v>0</v>
          </cell>
          <cell r="ER136">
            <v>0</v>
          </cell>
          <cell r="ES136">
            <v>0</v>
          </cell>
          <cell r="ET136">
            <v>271</v>
          </cell>
          <cell r="EU136">
            <v>271</v>
          </cell>
          <cell r="EV136">
            <v>39.10414333706607</v>
          </cell>
          <cell r="EW136">
            <v>0</v>
          </cell>
          <cell r="EX136">
            <v>0</v>
          </cell>
          <cell r="EY136">
            <v>0</v>
          </cell>
          <cell r="EZ136">
            <v>0</v>
          </cell>
          <cell r="FA136">
            <v>0</v>
          </cell>
          <cell r="FB136">
            <v>0</v>
          </cell>
          <cell r="FC136">
            <v>0</v>
          </cell>
          <cell r="FD136">
            <v>0</v>
          </cell>
          <cell r="GZ136">
            <v>0</v>
          </cell>
          <cell r="HA136">
            <v>0</v>
          </cell>
        </row>
        <row r="137">
          <cell r="B137" t="str">
            <v>LT15Y</v>
          </cell>
          <cell r="C137">
            <v>0</v>
          </cell>
          <cell r="D137">
            <v>10</v>
          </cell>
          <cell r="E137">
            <v>900941393</v>
          </cell>
          <cell r="F137" t="str">
            <v>21151Y7C1F6L1</v>
          </cell>
          <cell r="G137" t="str">
            <v>21151Y7C1F6</v>
          </cell>
          <cell r="H137">
            <v>121</v>
          </cell>
          <cell r="I137">
            <v>121</v>
          </cell>
          <cell r="J137">
            <v>340</v>
          </cell>
          <cell r="K137">
            <v>434</v>
          </cell>
          <cell r="L137">
            <v>340</v>
          </cell>
          <cell r="M137">
            <v>0</v>
          </cell>
          <cell r="N137">
            <v>451</v>
          </cell>
          <cell r="O137">
            <v>451</v>
          </cell>
          <cell r="P137">
            <v>451</v>
          </cell>
          <cell r="Q137">
            <v>451</v>
          </cell>
          <cell r="R137">
            <v>0</v>
          </cell>
          <cell r="S137">
            <v>0</v>
          </cell>
          <cell r="T137">
            <v>10</v>
          </cell>
          <cell r="U137">
            <v>10</v>
          </cell>
          <cell r="V137">
            <v>0.42979942693409745</v>
          </cell>
          <cell r="W137">
            <v>698</v>
          </cell>
          <cell r="X137">
            <v>611</v>
          </cell>
          <cell r="Y137">
            <v>701</v>
          </cell>
          <cell r="Z137">
            <v>0</v>
          </cell>
          <cell r="AA137">
            <v>698</v>
          </cell>
          <cell r="AB137">
            <v>698</v>
          </cell>
          <cell r="AC137">
            <v>698</v>
          </cell>
          <cell r="AD137">
            <v>698</v>
          </cell>
          <cell r="AE137">
            <v>0</v>
          </cell>
          <cell r="AF137">
            <v>0</v>
          </cell>
          <cell r="AG137">
            <v>13</v>
          </cell>
          <cell r="AH137">
            <v>13</v>
          </cell>
          <cell r="AI137">
            <v>0.47445255474452558</v>
          </cell>
          <cell r="AJ137">
            <v>819</v>
          </cell>
          <cell r="AK137">
            <v>861</v>
          </cell>
          <cell r="AL137">
            <v>890</v>
          </cell>
          <cell r="AM137">
            <v>0</v>
          </cell>
          <cell r="AN137">
            <v>822</v>
          </cell>
          <cell r="AO137">
            <v>822</v>
          </cell>
          <cell r="AP137">
            <v>822</v>
          </cell>
          <cell r="AQ137">
            <v>822</v>
          </cell>
          <cell r="AR137">
            <v>0</v>
          </cell>
          <cell r="AS137">
            <v>0</v>
          </cell>
          <cell r="AT137">
            <v>81</v>
          </cell>
          <cell r="AU137">
            <v>81</v>
          </cell>
          <cell r="AV137">
            <v>2.1353251318101933</v>
          </cell>
          <cell r="AW137">
            <v>1067</v>
          </cell>
          <cell r="AX137">
            <v>0</v>
          </cell>
          <cell r="AY137">
            <v>1070</v>
          </cell>
          <cell r="AZ137">
            <v>0</v>
          </cell>
          <cell r="BA137">
            <v>1138</v>
          </cell>
          <cell r="BB137">
            <v>1143</v>
          </cell>
          <cell r="BC137">
            <v>1138</v>
          </cell>
          <cell r="BD137">
            <v>1143</v>
          </cell>
          <cell r="BE137">
            <v>0</v>
          </cell>
          <cell r="BF137">
            <v>0</v>
          </cell>
          <cell r="BG137">
            <v>8</v>
          </cell>
          <cell r="BH137">
            <v>8</v>
          </cell>
          <cell r="BI137">
            <v>0.2318840579710145</v>
          </cell>
          <cell r="BJ137">
            <v>1037</v>
          </cell>
          <cell r="BK137">
            <v>0</v>
          </cell>
          <cell r="BL137">
            <v>1028</v>
          </cell>
          <cell r="BM137">
            <v>0</v>
          </cell>
          <cell r="BN137">
            <v>1035</v>
          </cell>
          <cell r="BO137">
            <v>402</v>
          </cell>
          <cell r="BP137">
            <v>1035</v>
          </cell>
          <cell r="BQ137">
            <v>402</v>
          </cell>
          <cell r="BR137">
            <v>0</v>
          </cell>
          <cell r="BS137">
            <v>8</v>
          </cell>
          <cell r="BT137">
            <v>626</v>
          </cell>
          <cell r="BU137">
            <v>634</v>
          </cell>
          <cell r="BV137">
            <v>12.147477360931436</v>
          </cell>
          <cell r="BW137">
            <v>930</v>
          </cell>
          <cell r="BX137">
            <v>930</v>
          </cell>
          <cell r="BY137">
            <v>930</v>
          </cell>
          <cell r="BZ137">
            <v>314</v>
          </cell>
          <cell r="CA137">
            <v>1546</v>
          </cell>
          <cell r="CB137">
            <v>257</v>
          </cell>
          <cell r="CC137">
            <v>1546</v>
          </cell>
          <cell r="CD137">
            <v>257</v>
          </cell>
          <cell r="CE137">
            <v>0</v>
          </cell>
          <cell r="CF137">
            <v>2</v>
          </cell>
          <cell r="CG137">
            <v>1305</v>
          </cell>
          <cell r="CH137">
            <v>1307</v>
          </cell>
          <cell r="CI137">
            <v>38.209876543209873</v>
          </cell>
          <cell r="CJ137">
            <v>0</v>
          </cell>
          <cell r="CK137">
            <v>1039</v>
          </cell>
          <cell r="CL137">
            <v>0</v>
          </cell>
          <cell r="CM137">
            <v>0</v>
          </cell>
          <cell r="CN137">
            <v>1039</v>
          </cell>
          <cell r="CO137">
            <v>0</v>
          </cell>
          <cell r="CP137">
            <v>1039</v>
          </cell>
          <cell r="CQ137">
            <v>515</v>
          </cell>
          <cell r="CR137">
            <v>515</v>
          </cell>
          <cell r="CS137">
            <v>2</v>
          </cell>
          <cell r="CT137">
            <v>790</v>
          </cell>
          <cell r="CU137">
            <v>792</v>
          </cell>
          <cell r="CV137">
            <v>24.382716049382719</v>
          </cell>
          <cell r="CW137">
            <v>192</v>
          </cell>
          <cell r="CX137">
            <v>192</v>
          </cell>
          <cell r="CY137">
            <v>192</v>
          </cell>
          <cell r="CZ137">
            <v>0</v>
          </cell>
          <cell r="DA137">
            <v>972</v>
          </cell>
          <cell r="DB137">
            <v>501</v>
          </cell>
          <cell r="DC137">
            <v>972</v>
          </cell>
          <cell r="DD137">
            <v>501</v>
          </cell>
          <cell r="DE137">
            <v>0</v>
          </cell>
          <cell r="DF137">
            <v>0</v>
          </cell>
          <cell r="DG137">
            <v>483</v>
          </cell>
          <cell r="DH137">
            <v>483</v>
          </cell>
          <cell r="DI137">
            <v>8.135878719820326</v>
          </cell>
          <cell r="DJ137">
            <v>2109</v>
          </cell>
          <cell r="DK137">
            <v>2109</v>
          </cell>
          <cell r="DL137">
            <v>2160</v>
          </cell>
          <cell r="DM137">
            <v>0</v>
          </cell>
          <cell r="DN137">
            <v>1781</v>
          </cell>
          <cell r="DO137">
            <v>1387</v>
          </cell>
          <cell r="DP137">
            <v>1781</v>
          </cell>
          <cell r="DQ137">
            <v>1387</v>
          </cell>
          <cell r="DR137">
            <v>1</v>
          </cell>
          <cell r="DS137">
            <v>0</v>
          </cell>
          <cell r="DT137">
            <v>1255</v>
          </cell>
          <cell r="DU137">
            <v>1255</v>
          </cell>
          <cell r="DV137">
            <v>95.558375634517773</v>
          </cell>
          <cell r="DW137">
            <v>0</v>
          </cell>
          <cell r="DX137">
            <v>0</v>
          </cell>
          <cell r="DY137">
            <v>0</v>
          </cell>
          <cell r="DZ137">
            <v>0</v>
          </cell>
          <cell r="EA137">
            <v>394</v>
          </cell>
          <cell r="EB137">
            <v>1255</v>
          </cell>
          <cell r="EC137">
            <v>394</v>
          </cell>
          <cell r="ED137">
            <v>1255</v>
          </cell>
          <cell r="EE137">
            <v>-1</v>
          </cell>
          <cell r="EF137">
            <v>0</v>
          </cell>
          <cell r="EG137">
            <v>1</v>
          </cell>
          <cell r="EH137">
            <v>1</v>
          </cell>
          <cell r="EI137">
            <v>0.1020408163265306</v>
          </cell>
          <cell r="EJ137">
            <v>303</v>
          </cell>
          <cell r="EK137">
            <v>0</v>
          </cell>
          <cell r="EL137">
            <v>0</v>
          </cell>
          <cell r="EM137">
            <v>0</v>
          </cell>
          <cell r="EN137">
            <v>294</v>
          </cell>
          <cell r="EO137">
            <v>0</v>
          </cell>
          <cell r="EP137">
            <v>294</v>
          </cell>
          <cell r="EQ137">
            <v>0</v>
          </cell>
          <cell r="ER137">
            <v>294</v>
          </cell>
          <cell r="ES137">
            <v>0</v>
          </cell>
          <cell r="ET137">
            <v>10</v>
          </cell>
          <cell r="EU137">
            <v>10</v>
          </cell>
          <cell r="EV137">
            <v>10.714285714285714</v>
          </cell>
          <cell r="EW137">
            <v>28</v>
          </cell>
          <cell r="EX137">
            <v>0</v>
          </cell>
          <cell r="EY137">
            <v>0</v>
          </cell>
          <cell r="EZ137">
            <v>0</v>
          </cell>
          <cell r="FA137">
            <v>28</v>
          </cell>
          <cell r="FB137">
            <v>0</v>
          </cell>
          <cell r="FC137">
            <v>28</v>
          </cell>
          <cell r="FD137">
            <v>0</v>
          </cell>
          <cell r="GZ137">
            <v>-89</v>
          </cell>
          <cell r="HA137">
            <v>0</v>
          </cell>
        </row>
        <row r="138">
          <cell r="B138" t="str">
            <v>LT15Y</v>
          </cell>
          <cell r="C138">
            <v>0</v>
          </cell>
          <cell r="D138">
            <v>0</v>
          </cell>
          <cell r="E138">
            <v>0</v>
          </cell>
          <cell r="F138" t="str">
            <v>21151YYB3F6L1</v>
          </cell>
          <cell r="G138" t="str">
            <v>21151YYB3F6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0</v>
          </cell>
          <cell r="BI138">
            <v>0</v>
          </cell>
          <cell r="BJ138">
            <v>0</v>
          </cell>
          <cell r="BK138">
            <v>0</v>
          </cell>
          <cell r="BL138">
            <v>0</v>
          </cell>
          <cell r="BM138">
            <v>0</v>
          </cell>
          <cell r="BN138">
            <v>0</v>
          </cell>
          <cell r="BO138">
            <v>0</v>
          </cell>
          <cell r="BP138">
            <v>0</v>
          </cell>
          <cell r="BQ138">
            <v>0</v>
          </cell>
          <cell r="BR138">
            <v>0</v>
          </cell>
          <cell r="BS138">
            <v>0</v>
          </cell>
          <cell r="BT138">
            <v>0</v>
          </cell>
          <cell r="BU138">
            <v>0</v>
          </cell>
          <cell r="BV138">
            <v>0</v>
          </cell>
          <cell r="BW138">
            <v>0</v>
          </cell>
          <cell r="BX138">
            <v>0</v>
          </cell>
          <cell r="BY138">
            <v>0</v>
          </cell>
          <cell r="BZ138">
            <v>0</v>
          </cell>
          <cell r="CA138">
            <v>0</v>
          </cell>
          <cell r="CB138">
            <v>0</v>
          </cell>
          <cell r="CC138">
            <v>0</v>
          </cell>
          <cell r="CD138">
            <v>0</v>
          </cell>
          <cell r="CE138">
            <v>0</v>
          </cell>
          <cell r="CF138">
            <v>0</v>
          </cell>
          <cell r="CG138">
            <v>0</v>
          </cell>
          <cell r="CH138">
            <v>0</v>
          </cell>
          <cell r="CI138">
            <v>0</v>
          </cell>
          <cell r="CJ138">
            <v>0</v>
          </cell>
          <cell r="CK138">
            <v>0</v>
          </cell>
          <cell r="CL138">
            <v>0</v>
          </cell>
          <cell r="CM138">
            <v>0</v>
          </cell>
          <cell r="CN138">
            <v>0</v>
          </cell>
          <cell r="CO138">
            <v>0</v>
          </cell>
          <cell r="CP138">
            <v>0</v>
          </cell>
          <cell r="CQ138">
            <v>0</v>
          </cell>
          <cell r="CR138">
            <v>0</v>
          </cell>
          <cell r="CS138">
            <v>0</v>
          </cell>
          <cell r="CT138">
            <v>0</v>
          </cell>
          <cell r="CU138">
            <v>0</v>
          </cell>
          <cell r="CV138">
            <v>0</v>
          </cell>
          <cell r="CW138">
            <v>0</v>
          </cell>
          <cell r="CX138">
            <v>0</v>
          </cell>
          <cell r="CY138">
            <v>0</v>
          </cell>
          <cell r="CZ138">
            <v>0</v>
          </cell>
          <cell r="DA138">
            <v>0</v>
          </cell>
          <cell r="DB138">
            <v>0</v>
          </cell>
          <cell r="DC138">
            <v>0</v>
          </cell>
          <cell r="DD138">
            <v>0</v>
          </cell>
          <cell r="DE138">
            <v>0</v>
          </cell>
          <cell r="DF138">
            <v>0</v>
          </cell>
          <cell r="DG138">
            <v>0</v>
          </cell>
          <cell r="DH138">
            <v>0</v>
          </cell>
          <cell r="DI138">
            <v>0</v>
          </cell>
          <cell r="DJ138">
            <v>0</v>
          </cell>
          <cell r="DK138">
            <v>0</v>
          </cell>
          <cell r="DL138">
            <v>0</v>
          </cell>
          <cell r="DM138">
            <v>0</v>
          </cell>
          <cell r="DN138">
            <v>0</v>
          </cell>
          <cell r="DO138">
            <v>0</v>
          </cell>
          <cell r="DP138">
            <v>0</v>
          </cell>
          <cell r="DQ138">
            <v>0</v>
          </cell>
          <cell r="DR138">
            <v>0</v>
          </cell>
          <cell r="DS138">
            <v>0</v>
          </cell>
          <cell r="DT138">
            <v>0</v>
          </cell>
          <cell r="DU138">
            <v>0</v>
          </cell>
          <cell r="DV138">
            <v>0</v>
          </cell>
          <cell r="DW138">
            <v>0</v>
          </cell>
          <cell r="DX138">
            <v>0</v>
          </cell>
          <cell r="DY138">
            <v>0</v>
          </cell>
          <cell r="DZ138">
            <v>0</v>
          </cell>
          <cell r="EA138">
            <v>0</v>
          </cell>
          <cell r="EB138">
            <v>0</v>
          </cell>
          <cell r="EC138">
            <v>0</v>
          </cell>
          <cell r="ED138">
            <v>0</v>
          </cell>
          <cell r="EE138">
            <v>0</v>
          </cell>
          <cell r="EF138">
            <v>0</v>
          </cell>
          <cell r="EG138">
            <v>0</v>
          </cell>
          <cell r="EH138">
            <v>0</v>
          </cell>
          <cell r="EI138">
            <v>0</v>
          </cell>
          <cell r="EJ138">
            <v>0</v>
          </cell>
          <cell r="EK138">
            <v>0</v>
          </cell>
          <cell r="EL138">
            <v>0</v>
          </cell>
          <cell r="EM138">
            <v>0</v>
          </cell>
          <cell r="EN138">
            <v>0</v>
          </cell>
          <cell r="EO138">
            <v>0</v>
          </cell>
          <cell r="EP138">
            <v>0</v>
          </cell>
          <cell r="EQ138">
            <v>0</v>
          </cell>
          <cell r="ER138">
            <v>0</v>
          </cell>
          <cell r="ES138">
            <v>0</v>
          </cell>
          <cell r="ET138">
            <v>0</v>
          </cell>
          <cell r="EU138">
            <v>0</v>
          </cell>
          <cell r="EV138">
            <v>0</v>
          </cell>
          <cell r="EW138">
            <v>0</v>
          </cell>
          <cell r="EX138">
            <v>0</v>
          </cell>
          <cell r="EY138">
            <v>0</v>
          </cell>
          <cell r="EZ138">
            <v>0</v>
          </cell>
          <cell r="FA138">
            <v>0</v>
          </cell>
          <cell r="FB138">
            <v>0</v>
          </cell>
          <cell r="FC138">
            <v>0</v>
          </cell>
          <cell r="FD138">
            <v>0</v>
          </cell>
          <cell r="GZ138">
            <v>0</v>
          </cell>
          <cell r="HA138">
            <v>0</v>
          </cell>
        </row>
        <row r="139">
          <cell r="B139" t="str">
            <v>LT15Y</v>
          </cell>
          <cell r="C139">
            <v>0</v>
          </cell>
          <cell r="D139">
            <v>0</v>
          </cell>
          <cell r="E139">
            <v>900941394</v>
          </cell>
          <cell r="F139" t="str">
            <v>21151YYC1F6L1</v>
          </cell>
          <cell r="G139" t="str">
            <v>21151YYC1F6</v>
          </cell>
          <cell r="H139">
            <v>20</v>
          </cell>
          <cell r="I139">
            <v>20</v>
          </cell>
          <cell r="J139">
            <v>80</v>
          </cell>
          <cell r="K139">
            <v>100</v>
          </cell>
          <cell r="L139">
            <v>80</v>
          </cell>
          <cell r="M139">
            <v>0</v>
          </cell>
          <cell r="N139">
            <v>100</v>
          </cell>
          <cell r="O139">
            <v>69</v>
          </cell>
          <cell r="P139">
            <v>100</v>
          </cell>
          <cell r="Q139">
            <v>69</v>
          </cell>
          <cell r="R139">
            <v>0</v>
          </cell>
          <cell r="S139">
            <v>0</v>
          </cell>
          <cell r="T139">
            <v>31</v>
          </cell>
          <cell r="U139">
            <v>31</v>
          </cell>
          <cell r="V139">
            <v>9.2999999999999989</v>
          </cell>
          <cell r="W139">
            <v>69</v>
          </cell>
          <cell r="X139">
            <v>100</v>
          </cell>
          <cell r="Y139">
            <v>69</v>
          </cell>
          <cell r="Z139">
            <v>0</v>
          </cell>
          <cell r="AA139">
            <v>100</v>
          </cell>
          <cell r="AB139">
            <v>40</v>
          </cell>
          <cell r="AC139">
            <v>100</v>
          </cell>
          <cell r="AD139">
            <v>40</v>
          </cell>
          <cell r="AE139">
            <v>1</v>
          </cell>
          <cell r="AF139">
            <v>0</v>
          </cell>
          <cell r="AG139">
            <v>59</v>
          </cell>
          <cell r="AH139">
            <v>59</v>
          </cell>
          <cell r="AI139">
            <v>17.7</v>
          </cell>
          <cell r="AJ139">
            <v>41</v>
          </cell>
          <cell r="AK139">
            <v>100</v>
          </cell>
          <cell r="AL139">
            <v>41</v>
          </cell>
          <cell r="AM139">
            <v>0</v>
          </cell>
          <cell r="AN139">
            <v>100</v>
          </cell>
          <cell r="AO139">
            <v>40</v>
          </cell>
          <cell r="AP139">
            <v>100</v>
          </cell>
          <cell r="AQ139">
            <v>40</v>
          </cell>
          <cell r="AR139">
            <v>0</v>
          </cell>
          <cell r="AS139">
            <v>0</v>
          </cell>
          <cell r="AT139">
            <v>60</v>
          </cell>
          <cell r="AU139">
            <v>60</v>
          </cell>
          <cell r="AV139">
            <v>18</v>
          </cell>
          <cell r="AW139">
            <v>40</v>
          </cell>
          <cell r="AX139">
            <v>0</v>
          </cell>
          <cell r="AY139">
            <v>40</v>
          </cell>
          <cell r="AZ139">
            <v>0</v>
          </cell>
          <cell r="BA139">
            <v>100</v>
          </cell>
          <cell r="BB139">
            <v>0</v>
          </cell>
          <cell r="BC139">
            <v>100</v>
          </cell>
          <cell r="BD139">
            <v>0</v>
          </cell>
          <cell r="BE139">
            <v>-1</v>
          </cell>
          <cell r="BF139">
            <v>0</v>
          </cell>
          <cell r="BG139">
            <v>101</v>
          </cell>
          <cell r="BH139">
            <v>101</v>
          </cell>
          <cell r="BI139">
            <v>15.149999999999999</v>
          </cell>
          <cell r="BJ139">
            <v>99</v>
          </cell>
          <cell r="BK139">
            <v>0</v>
          </cell>
          <cell r="BL139">
            <v>99</v>
          </cell>
          <cell r="BM139">
            <v>34</v>
          </cell>
          <cell r="BN139">
            <v>200</v>
          </cell>
          <cell r="BO139">
            <v>136</v>
          </cell>
          <cell r="BP139">
            <v>200</v>
          </cell>
          <cell r="BQ139">
            <v>136</v>
          </cell>
          <cell r="BR139">
            <v>0</v>
          </cell>
          <cell r="BS139">
            <v>0</v>
          </cell>
          <cell r="BT139">
            <v>64</v>
          </cell>
          <cell r="BU139">
            <v>64</v>
          </cell>
          <cell r="BV139">
            <v>7.384615384615385</v>
          </cell>
          <cell r="BW139">
            <v>196</v>
          </cell>
          <cell r="BX139">
            <v>196</v>
          </cell>
          <cell r="BY139">
            <v>196</v>
          </cell>
          <cell r="BZ139">
            <v>80</v>
          </cell>
          <cell r="CA139">
            <v>260</v>
          </cell>
          <cell r="CB139">
            <v>94</v>
          </cell>
          <cell r="CC139">
            <v>260</v>
          </cell>
          <cell r="CD139">
            <v>94</v>
          </cell>
          <cell r="CE139">
            <v>0</v>
          </cell>
          <cell r="CF139">
            <v>0</v>
          </cell>
          <cell r="CG139">
            <v>166</v>
          </cell>
          <cell r="CH139">
            <v>166</v>
          </cell>
          <cell r="CI139">
            <v>12.45</v>
          </cell>
          <cell r="CJ139">
            <v>234</v>
          </cell>
          <cell r="CK139">
            <v>400</v>
          </cell>
          <cell r="CL139">
            <v>234</v>
          </cell>
          <cell r="CM139">
            <v>0</v>
          </cell>
          <cell r="CN139">
            <v>400</v>
          </cell>
          <cell r="CO139">
            <v>0</v>
          </cell>
          <cell r="CP139">
            <v>400</v>
          </cell>
          <cell r="CQ139">
            <v>60</v>
          </cell>
          <cell r="CR139">
            <v>60</v>
          </cell>
          <cell r="CS139">
            <v>0</v>
          </cell>
          <cell r="CT139">
            <v>340</v>
          </cell>
          <cell r="CU139">
            <v>340</v>
          </cell>
          <cell r="CV139">
            <v>21.841541755888652</v>
          </cell>
          <cell r="CW139">
            <v>127</v>
          </cell>
          <cell r="CX139">
            <v>127</v>
          </cell>
          <cell r="CY139">
            <v>194</v>
          </cell>
          <cell r="CZ139">
            <v>0</v>
          </cell>
          <cell r="DA139">
            <v>467</v>
          </cell>
          <cell r="DB139">
            <v>147</v>
          </cell>
          <cell r="DC139">
            <v>467</v>
          </cell>
          <cell r="DD139">
            <v>147</v>
          </cell>
          <cell r="DE139">
            <v>0</v>
          </cell>
          <cell r="DF139">
            <v>0</v>
          </cell>
          <cell r="DG139">
            <v>387</v>
          </cell>
          <cell r="DH139">
            <v>387</v>
          </cell>
          <cell r="DI139">
            <v>119.69072164948453</v>
          </cell>
          <cell r="DJ139">
            <v>400</v>
          </cell>
          <cell r="DK139">
            <v>400</v>
          </cell>
          <cell r="DL139">
            <v>400</v>
          </cell>
          <cell r="DM139">
            <v>0</v>
          </cell>
          <cell r="DN139">
            <v>273</v>
          </cell>
          <cell r="DO139">
            <v>267</v>
          </cell>
          <cell r="DP139">
            <v>273</v>
          </cell>
          <cell r="DQ139">
            <v>267</v>
          </cell>
          <cell r="DR139">
            <v>0</v>
          </cell>
          <cell r="DS139">
            <v>0</v>
          </cell>
          <cell r="DT139">
            <v>520</v>
          </cell>
          <cell r="DU139">
            <v>520</v>
          </cell>
          <cell r="DV139">
            <v>2600</v>
          </cell>
          <cell r="DW139">
            <v>0</v>
          </cell>
          <cell r="DX139">
            <v>0</v>
          </cell>
          <cell r="DY139">
            <v>0</v>
          </cell>
          <cell r="DZ139">
            <v>0</v>
          </cell>
          <cell r="EA139">
            <v>6</v>
          </cell>
          <cell r="EB139">
            <v>120</v>
          </cell>
          <cell r="EC139">
            <v>6</v>
          </cell>
          <cell r="ED139">
            <v>120</v>
          </cell>
          <cell r="EE139">
            <v>0</v>
          </cell>
          <cell r="EF139">
            <v>0</v>
          </cell>
          <cell r="EG139">
            <v>400</v>
          </cell>
          <cell r="EH139">
            <v>400</v>
          </cell>
          <cell r="EI139">
            <v>1000</v>
          </cell>
          <cell r="EJ139">
            <v>0</v>
          </cell>
          <cell r="EK139">
            <v>0</v>
          </cell>
          <cell r="EL139">
            <v>0</v>
          </cell>
          <cell r="EM139">
            <v>0</v>
          </cell>
          <cell r="EN139">
            <v>12</v>
          </cell>
          <cell r="EO139">
            <v>0</v>
          </cell>
          <cell r="EP139">
            <v>12</v>
          </cell>
          <cell r="EQ139">
            <v>0</v>
          </cell>
          <cell r="ER139">
            <v>12</v>
          </cell>
          <cell r="ES139">
            <v>0</v>
          </cell>
          <cell r="ET139">
            <v>388</v>
          </cell>
          <cell r="EU139">
            <v>388</v>
          </cell>
          <cell r="EV139">
            <v>41.963001027749229</v>
          </cell>
          <cell r="EW139">
            <v>0</v>
          </cell>
          <cell r="EX139">
            <v>0</v>
          </cell>
          <cell r="EY139">
            <v>0</v>
          </cell>
          <cell r="EZ139">
            <v>0</v>
          </cell>
          <cell r="FA139">
            <v>0</v>
          </cell>
          <cell r="FB139">
            <v>0</v>
          </cell>
          <cell r="FC139">
            <v>0</v>
          </cell>
          <cell r="FD139">
            <v>0</v>
          </cell>
          <cell r="GZ139">
            <v>0</v>
          </cell>
          <cell r="HA139">
            <v>0</v>
          </cell>
        </row>
        <row r="140">
          <cell r="B140" t="str">
            <v>LT15Y</v>
          </cell>
          <cell r="C140">
            <v>0</v>
          </cell>
          <cell r="D140">
            <v>0</v>
          </cell>
          <cell r="E140">
            <v>0</v>
          </cell>
          <cell r="F140" t="str">
            <v>21151Y7B1F6L1</v>
          </cell>
          <cell r="G140" t="str">
            <v>21151Y7B1F6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  <cell r="BK140">
            <v>0</v>
          </cell>
          <cell r="BL140">
            <v>0</v>
          </cell>
          <cell r="BM140">
            <v>0</v>
          </cell>
          <cell r="BN140">
            <v>0</v>
          </cell>
          <cell r="BO140">
            <v>0</v>
          </cell>
          <cell r="BP140">
            <v>0</v>
          </cell>
          <cell r="BQ140">
            <v>0</v>
          </cell>
          <cell r="BR140">
            <v>0</v>
          </cell>
          <cell r="BS140">
            <v>0</v>
          </cell>
          <cell r="BT140">
            <v>0</v>
          </cell>
          <cell r="BU140">
            <v>0</v>
          </cell>
          <cell r="BV140">
            <v>0</v>
          </cell>
          <cell r="BW140">
            <v>0</v>
          </cell>
          <cell r="BX140">
            <v>0</v>
          </cell>
          <cell r="BY140">
            <v>0</v>
          </cell>
          <cell r="BZ140">
            <v>0</v>
          </cell>
          <cell r="CA140">
            <v>0</v>
          </cell>
          <cell r="CB140">
            <v>0</v>
          </cell>
          <cell r="CC140">
            <v>0</v>
          </cell>
          <cell r="CD140">
            <v>0</v>
          </cell>
          <cell r="CE140">
            <v>0</v>
          </cell>
          <cell r="CF140">
            <v>0</v>
          </cell>
          <cell r="CG140">
            <v>0</v>
          </cell>
          <cell r="CH140">
            <v>0</v>
          </cell>
          <cell r="CI140">
            <v>0</v>
          </cell>
          <cell r="CJ140">
            <v>0</v>
          </cell>
          <cell r="CK140">
            <v>0</v>
          </cell>
          <cell r="CL140">
            <v>0</v>
          </cell>
          <cell r="CM140">
            <v>0</v>
          </cell>
          <cell r="CN140">
            <v>0</v>
          </cell>
          <cell r="CO140">
            <v>0</v>
          </cell>
          <cell r="CP140">
            <v>0</v>
          </cell>
          <cell r="CQ140">
            <v>0</v>
          </cell>
          <cell r="CR140">
            <v>0</v>
          </cell>
          <cell r="CS140">
            <v>0</v>
          </cell>
          <cell r="CT140">
            <v>0</v>
          </cell>
          <cell r="CU140">
            <v>0</v>
          </cell>
          <cell r="CV140">
            <v>0</v>
          </cell>
          <cell r="CW140">
            <v>0</v>
          </cell>
          <cell r="CX140">
            <v>0</v>
          </cell>
          <cell r="CY140">
            <v>0</v>
          </cell>
          <cell r="CZ140">
            <v>0</v>
          </cell>
          <cell r="DA140">
            <v>0</v>
          </cell>
          <cell r="DB140">
            <v>0</v>
          </cell>
          <cell r="DC140">
            <v>0</v>
          </cell>
          <cell r="DD140">
            <v>0</v>
          </cell>
          <cell r="DE140">
            <v>0</v>
          </cell>
          <cell r="DF140">
            <v>0</v>
          </cell>
          <cell r="DG140">
            <v>0</v>
          </cell>
          <cell r="DH140">
            <v>0</v>
          </cell>
          <cell r="DI140">
            <v>0</v>
          </cell>
          <cell r="DJ140">
            <v>0</v>
          </cell>
          <cell r="DK140">
            <v>0</v>
          </cell>
          <cell r="DL140">
            <v>0</v>
          </cell>
          <cell r="DM140">
            <v>0</v>
          </cell>
          <cell r="DN140">
            <v>0</v>
          </cell>
          <cell r="DO140">
            <v>0</v>
          </cell>
          <cell r="DP140">
            <v>0</v>
          </cell>
          <cell r="DQ140">
            <v>0</v>
          </cell>
          <cell r="DR140">
            <v>0</v>
          </cell>
          <cell r="DS140">
            <v>0</v>
          </cell>
          <cell r="DT140">
            <v>0</v>
          </cell>
          <cell r="DU140">
            <v>0</v>
          </cell>
          <cell r="DV140">
            <v>0</v>
          </cell>
          <cell r="DW140">
            <v>0</v>
          </cell>
          <cell r="DX140">
            <v>0</v>
          </cell>
          <cell r="DY140">
            <v>0</v>
          </cell>
          <cell r="DZ140">
            <v>0</v>
          </cell>
          <cell r="EA140">
            <v>0</v>
          </cell>
          <cell r="EB140">
            <v>0</v>
          </cell>
          <cell r="EC140">
            <v>0</v>
          </cell>
          <cell r="ED140">
            <v>0</v>
          </cell>
          <cell r="EE140">
            <v>0</v>
          </cell>
          <cell r="EF140">
            <v>0</v>
          </cell>
          <cell r="EG140">
            <v>0</v>
          </cell>
          <cell r="EH140">
            <v>0</v>
          </cell>
          <cell r="EI140">
            <v>0</v>
          </cell>
          <cell r="EJ140">
            <v>0</v>
          </cell>
          <cell r="EK140">
            <v>0</v>
          </cell>
          <cell r="EL140">
            <v>0</v>
          </cell>
          <cell r="EM140">
            <v>0</v>
          </cell>
          <cell r="EN140">
            <v>0</v>
          </cell>
          <cell r="EO140">
            <v>0</v>
          </cell>
          <cell r="EP140">
            <v>0</v>
          </cell>
          <cell r="EQ140">
            <v>0</v>
          </cell>
          <cell r="ER140">
            <v>0</v>
          </cell>
          <cell r="ES140">
            <v>0</v>
          </cell>
          <cell r="ET140">
            <v>0</v>
          </cell>
          <cell r="EU140">
            <v>0</v>
          </cell>
          <cell r="EV140">
            <v>0</v>
          </cell>
          <cell r="EW140">
            <v>0</v>
          </cell>
          <cell r="EX140">
            <v>0</v>
          </cell>
          <cell r="EY140">
            <v>0</v>
          </cell>
          <cell r="EZ140">
            <v>0</v>
          </cell>
          <cell r="FA140">
            <v>0</v>
          </cell>
          <cell r="FB140">
            <v>0</v>
          </cell>
          <cell r="FC140">
            <v>0</v>
          </cell>
          <cell r="FD140">
            <v>0</v>
          </cell>
          <cell r="GZ140">
            <v>0</v>
          </cell>
          <cell r="HA140">
            <v>0</v>
          </cell>
        </row>
        <row r="141">
          <cell r="B141" t="str">
            <v>LT15Y</v>
          </cell>
          <cell r="C141">
            <v>0</v>
          </cell>
          <cell r="D141">
            <v>0</v>
          </cell>
          <cell r="E141">
            <v>0</v>
          </cell>
          <cell r="F141" t="str">
            <v>21151Y7A1F6L1</v>
          </cell>
          <cell r="G141" t="str">
            <v>21151Y7A1F6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0</v>
          </cell>
          <cell r="BJ141">
            <v>0</v>
          </cell>
          <cell r="BK141">
            <v>0</v>
          </cell>
          <cell r="BL141">
            <v>0</v>
          </cell>
          <cell r="BM141">
            <v>0</v>
          </cell>
          <cell r="BN141">
            <v>0</v>
          </cell>
          <cell r="BO141">
            <v>0</v>
          </cell>
          <cell r="BP141">
            <v>0</v>
          </cell>
          <cell r="BQ141">
            <v>0</v>
          </cell>
          <cell r="BR141">
            <v>0</v>
          </cell>
          <cell r="BS141">
            <v>0</v>
          </cell>
          <cell r="BT141">
            <v>0</v>
          </cell>
          <cell r="BU141">
            <v>0</v>
          </cell>
          <cell r="BV141">
            <v>0</v>
          </cell>
          <cell r="BW141">
            <v>0</v>
          </cell>
          <cell r="BX141">
            <v>0</v>
          </cell>
          <cell r="BY141">
            <v>0</v>
          </cell>
          <cell r="BZ141">
            <v>0</v>
          </cell>
          <cell r="CA141">
            <v>0</v>
          </cell>
          <cell r="CB141">
            <v>0</v>
          </cell>
          <cell r="CC141">
            <v>0</v>
          </cell>
          <cell r="CD141">
            <v>0</v>
          </cell>
          <cell r="CE141">
            <v>0</v>
          </cell>
          <cell r="CF141">
            <v>0</v>
          </cell>
          <cell r="CG141">
            <v>0</v>
          </cell>
          <cell r="CH141">
            <v>0</v>
          </cell>
          <cell r="CI141">
            <v>0</v>
          </cell>
          <cell r="CJ141">
            <v>0</v>
          </cell>
          <cell r="CK141">
            <v>0</v>
          </cell>
          <cell r="CL141">
            <v>0</v>
          </cell>
          <cell r="CM141">
            <v>0</v>
          </cell>
          <cell r="CN141">
            <v>0</v>
          </cell>
          <cell r="CO141">
            <v>0</v>
          </cell>
          <cell r="CP141">
            <v>0</v>
          </cell>
          <cell r="CQ141">
            <v>0</v>
          </cell>
          <cell r="CR141">
            <v>0</v>
          </cell>
          <cell r="CS141">
            <v>0</v>
          </cell>
          <cell r="CT141">
            <v>0</v>
          </cell>
          <cell r="CU141">
            <v>0</v>
          </cell>
          <cell r="CV141">
            <v>0</v>
          </cell>
          <cell r="CW141">
            <v>0</v>
          </cell>
          <cell r="CX141">
            <v>0</v>
          </cell>
          <cell r="CY141">
            <v>0</v>
          </cell>
          <cell r="CZ141">
            <v>0</v>
          </cell>
          <cell r="DA141">
            <v>0</v>
          </cell>
          <cell r="DB141">
            <v>0</v>
          </cell>
          <cell r="DC141">
            <v>0</v>
          </cell>
          <cell r="DD141">
            <v>0</v>
          </cell>
          <cell r="DE141">
            <v>0</v>
          </cell>
          <cell r="DF141">
            <v>0</v>
          </cell>
          <cell r="DG141">
            <v>0</v>
          </cell>
          <cell r="DH141">
            <v>0</v>
          </cell>
          <cell r="DI141">
            <v>0</v>
          </cell>
          <cell r="DJ141">
            <v>0</v>
          </cell>
          <cell r="DK141">
            <v>0</v>
          </cell>
          <cell r="DL141">
            <v>0</v>
          </cell>
          <cell r="DM141">
            <v>0</v>
          </cell>
          <cell r="DN141">
            <v>0</v>
          </cell>
          <cell r="DO141">
            <v>0</v>
          </cell>
          <cell r="DP141">
            <v>0</v>
          </cell>
          <cell r="DQ141">
            <v>0</v>
          </cell>
          <cell r="DR141">
            <v>0</v>
          </cell>
          <cell r="DS141">
            <v>0</v>
          </cell>
          <cell r="DT141">
            <v>0</v>
          </cell>
          <cell r="DU141">
            <v>0</v>
          </cell>
          <cell r="DV141">
            <v>0</v>
          </cell>
          <cell r="DW141">
            <v>0</v>
          </cell>
          <cell r="DX141">
            <v>0</v>
          </cell>
          <cell r="DY141">
            <v>0</v>
          </cell>
          <cell r="DZ141">
            <v>0</v>
          </cell>
          <cell r="EA141">
            <v>0</v>
          </cell>
          <cell r="EB141">
            <v>0</v>
          </cell>
          <cell r="EC141">
            <v>0</v>
          </cell>
          <cell r="ED141">
            <v>0</v>
          </cell>
          <cell r="EE141">
            <v>0</v>
          </cell>
          <cell r="EF141">
            <v>0</v>
          </cell>
          <cell r="EG141">
            <v>0</v>
          </cell>
          <cell r="EH141">
            <v>0</v>
          </cell>
          <cell r="EI141">
            <v>0</v>
          </cell>
          <cell r="EJ141">
            <v>0</v>
          </cell>
          <cell r="EK141">
            <v>0</v>
          </cell>
          <cell r="EL141">
            <v>0</v>
          </cell>
          <cell r="EM141">
            <v>0</v>
          </cell>
          <cell r="EN141">
            <v>0</v>
          </cell>
          <cell r="EO141">
            <v>0</v>
          </cell>
          <cell r="EP141">
            <v>0</v>
          </cell>
          <cell r="EQ141">
            <v>0</v>
          </cell>
          <cell r="ER141">
            <v>0</v>
          </cell>
          <cell r="ES141">
            <v>0</v>
          </cell>
          <cell r="ET141">
            <v>0</v>
          </cell>
          <cell r="EU141">
            <v>0</v>
          </cell>
          <cell r="EV141">
            <v>0</v>
          </cell>
          <cell r="EW141">
            <v>0</v>
          </cell>
          <cell r="EX141">
            <v>0</v>
          </cell>
          <cell r="EY141">
            <v>0</v>
          </cell>
          <cell r="EZ141">
            <v>0</v>
          </cell>
          <cell r="FA141">
            <v>0</v>
          </cell>
          <cell r="FB141">
            <v>0</v>
          </cell>
          <cell r="FC141">
            <v>0</v>
          </cell>
          <cell r="FD141">
            <v>0</v>
          </cell>
          <cell r="GZ141">
            <v>0</v>
          </cell>
          <cell r="HA141">
            <v>0</v>
          </cell>
        </row>
        <row r="142">
          <cell r="B142" t="str">
            <v>LT15</v>
          </cell>
          <cell r="C142">
            <v>0</v>
          </cell>
          <cell r="D142">
            <v>0</v>
          </cell>
          <cell r="E142">
            <v>900941416</v>
          </cell>
          <cell r="F142" t="str">
            <v>21121GYB9F6L1</v>
          </cell>
          <cell r="G142" t="str">
            <v>21121GYB9F6</v>
          </cell>
          <cell r="H142">
            <v>208</v>
          </cell>
          <cell r="I142">
            <v>208</v>
          </cell>
          <cell r="J142">
            <v>0</v>
          </cell>
          <cell r="K142">
            <v>200</v>
          </cell>
          <cell r="L142">
            <v>0</v>
          </cell>
          <cell r="M142">
            <v>0</v>
          </cell>
          <cell r="N142">
            <v>200</v>
          </cell>
          <cell r="O142">
            <v>0</v>
          </cell>
          <cell r="P142">
            <v>200</v>
          </cell>
          <cell r="Q142">
            <v>0</v>
          </cell>
          <cell r="R142">
            <v>0</v>
          </cell>
          <cell r="S142">
            <v>0</v>
          </cell>
          <cell r="T142">
            <v>208</v>
          </cell>
          <cell r="U142">
            <v>208</v>
          </cell>
          <cell r="V142">
            <v>31.2</v>
          </cell>
          <cell r="W142">
            <v>0</v>
          </cell>
          <cell r="X142">
            <v>192</v>
          </cell>
          <cell r="Y142">
            <v>0</v>
          </cell>
          <cell r="Z142">
            <v>0</v>
          </cell>
          <cell r="AA142">
            <v>200</v>
          </cell>
          <cell r="AB142">
            <v>0</v>
          </cell>
          <cell r="AC142">
            <v>200</v>
          </cell>
          <cell r="AD142">
            <v>0</v>
          </cell>
          <cell r="AE142">
            <v>0</v>
          </cell>
          <cell r="AF142">
            <v>0</v>
          </cell>
          <cell r="AG142">
            <v>208</v>
          </cell>
          <cell r="AH142">
            <v>208</v>
          </cell>
          <cell r="AI142">
            <v>31.2</v>
          </cell>
          <cell r="AJ142">
            <v>0</v>
          </cell>
          <cell r="AK142">
            <v>192</v>
          </cell>
          <cell r="AL142">
            <v>0</v>
          </cell>
          <cell r="AM142">
            <v>0</v>
          </cell>
          <cell r="AN142">
            <v>200</v>
          </cell>
          <cell r="AO142">
            <v>0</v>
          </cell>
          <cell r="AP142">
            <v>200</v>
          </cell>
          <cell r="AQ142">
            <v>0</v>
          </cell>
          <cell r="AR142">
            <v>0</v>
          </cell>
          <cell r="AS142">
            <v>0</v>
          </cell>
          <cell r="AT142">
            <v>208</v>
          </cell>
          <cell r="AU142">
            <v>208</v>
          </cell>
          <cell r="AV142">
            <v>30.96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200</v>
          </cell>
          <cell r="BB142">
            <v>137</v>
          </cell>
          <cell r="BC142">
            <v>200</v>
          </cell>
          <cell r="BD142">
            <v>137</v>
          </cell>
          <cell r="BE142">
            <v>-1</v>
          </cell>
          <cell r="BF142">
            <v>0</v>
          </cell>
          <cell r="BG142">
            <v>72</v>
          </cell>
          <cell r="BH142">
            <v>72</v>
          </cell>
          <cell r="BI142">
            <v>10.799999999999999</v>
          </cell>
          <cell r="BJ142">
            <v>128</v>
          </cell>
          <cell r="BK142">
            <v>0</v>
          </cell>
          <cell r="BL142">
            <v>128</v>
          </cell>
          <cell r="BM142">
            <v>0</v>
          </cell>
          <cell r="BN142">
            <v>200</v>
          </cell>
          <cell r="BO142">
            <v>47</v>
          </cell>
          <cell r="BP142">
            <v>200</v>
          </cell>
          <cell r="BQ142">
            <v>47</v>
          </cell>
          <cell r="BR142">
            <v>1</v>
          </cell>
          <cell r="BS142">
            <v>0</v>
          </cell>
          <cell r="BT142">
            <v>152</v>
          </cell>
          <cell r="BU142">
            <v>152</v>
          </cell>
          <cell r="BV142">
            <v>13.531157270029675</v>
          </cell>
          <cell r="BW142">
            <v>185</v>
          </cell>
          <cell r="BX142">
            <v>185</v>
          </cell>
          <cell r="BY142">
            <v>185</v>
          </cell>
          <cell r="BZ142">
            <v>274</v>
          </cell>
          <cell r="CA142">
            <v>337</v>
          </cell>
          <cell r="CB142">
            <v>227</v>
          </cell>
          <cell r="CC142">
            <v>337</v>
          </cell>
          <cell r="CD142">
            <v>227</v>
          </cell>
          <cell r="CE142">
            <v>0</v>
          </cell>
          <cell r="CF142">
            <v>0</v>
          </cell>
          <cell r="CG142">
            <v>110</v>
          </cell>
          <cell r="CH142">
            <v>110</v>
          </cell>
          <cell r="CI142">
            <v>10</v>
          </cell>
          <cell r="CJ142">
            <v>220</v>
          </cell>
          <cell r="CK142">
            <v>300</v>
          </cell>
          <cell r="CL142">
            <v>220</v>
          </cell>
          <cell r="CM142">
            <v>0</v>
          </cell>
          <cell r="CN142">
            <v>330</v>
          </cell>
          <cell r="CO142">
            <v>274</v>
          </cell>
          <cell r="CP142">
            <v>330</v>
          </cell>
          <cell r="CQ142">
            <v>274</v>
          </cell>
          <cell r="CR142">
            <v>-4</v>
          </cell>
          <cell r="CS142">
            <v>4</v>
          </cell>
          <cell r="CT142">
            <v>56</v>
          </cell>
          <cell r="CU142">
            <v>60</v>
          </cell>
          <cell r="CV142">
            <v>2.8</v>
          </cell>
          <cell r="CW142">
            <v>544</v>
          </cell>
          <cell r="CX142">
            <v>544</v>
          </cell>
          <cell r="CY142">
            <v>544</v>
          </cell>
          <cell r="CZ142">
            <v>0</v>
          </cell>
          <cell r="DA142">
            <v>600</v>
          </cell>
          <cell r="DB142">
            <v>358</v>
          </cell>
          <cell r="DC142">
            <v>600</v>
          </cell>
          <cell r="DD142">
            <v>358</v>
          </cell>
          <cell r="DE142">
            <v>0</v>
          </cell>
          <cell r="DF142">
            <v>0</v>
          </cell>
          <cell r="DG142">
            <v>246</v>
          </cell>
          <cell r="DH142">
            <v>246</v>
          </cell>
          <cell r="DI142">
            <v>18.403990024937656</v>
          </cell>
          <cell r="DJ142">
            <v>400</v>
          </cell>
          <cell r="DK142">
            <v>400</v>
          </cell>
          <cell r="DL142">
            <v>400</v>
          </cell>
          <cell r="DM142">
            <v>0</v>
          </cell>
          <cell r="DN142">
            <v>401</v>
          </cell>
          <cell r="DO142">
            <v>157</v>
          </cell>
          <cell r="DP142">
            <v>401</v>
          </cell>
          <cell r="DQ142">
            <v>157</v>
          </cell>
          <cell r="DR142">
            <v>0</v>
          </cell>
          <cell r="DS142">
            <v>0</v>
          </cell>
          <cell r="DT142">
            <v>489</v>
          </cell>
          <cell r="DU142">
            <v>489</v>
          </cell>
          <cell r="DV142">
            <v>83.589743589743591</v>
          </cell>
          <cell r="DW142">
            <v>0</v>
          </cell>
          <cell r="DX142">
            <v>0</v>
          </cell>
          <cell r="DY142">
            <v>0</v>
          </cell>
          <cell r="DZ142">
            <v>0</v>
          </cell>
          <cell r="EA142">
            <v>244</v>
          </cell>
          <cell r="EB142">
            <v>381</v>
          </cell>
          <cell r="EC142">
            <v>244</v>
          </cell>
          <cell r="ED142">
            <v>381</v>
          </cell>
          <cell r="EE142">
            <v>1</v>
          </cell>
          <cell r="EF142">
            <v>0</v>
          </cell>
          <cell r="EG142">
            <v>107</v>
          </cell>
          <cell r="EH142">
            <v>107</v>
          </cell>
          <cell r="EI142">
            <v>30</v>
          </cell>
          <cell r="EJ142">
            <v>0</v>
          </cell>
          <cell r="EK142">
            <v>0</v>
          </cell>
          <cell r="EL142">
            <v>0</v>
          </cell>
          <cell r="EM142">
            <v>0</v>
          </cell>
          <cell r="EN142">
            <v>107</v>
          </cell>
          <cell r="EO142">
            <v>0</v>
          </cell>
          <cell r="EP142">
            <v>107</v>
          </cell>
          <cell r="EQ142">
            <v>0</v>
          </cell>
          <cell r="ER142">
            <v>107</v>
          </cell>
          <cell r="ES142">
            <v>0</v>
          </cell>
          <cell r="ET142">
            <v>0</v>
          </cell>
          <cell r="EU142">
            <v>0</v>
          </cell>
          <cell r="EV142">
            <v>0</v>
          </cell>
          <cell r="EW142">
            <v>0</v>
          </cell>
          <cell r="EX142">
            <v>0</v>
          </cell>
          <cell r="EY142">
            <v>0</v>
          </cell>
          <cell r="EZ142">
            <v>0</v>
          </cell>
          <cell r="FA142">
            <v>0</v>
          </cell>
          <cell r="FB142">
            <v>0</v>
          </cell>
          <cell r="FC142">
            <v>0</v>
          </cell>
          <cell r="FD142">
            <v>0</v>
          </cell>
          <cell r="GZ142">
            <v>-2</v>
          </cell>
          <cell r="HA142">
            <v>0</v>
          </cell>
        </row>
        <row r="143">
          <cell r="B143" t="str">
            <v>LT17Y</v>
          </cell>
          <cell r="C143">
            <v>0</v>
          </cell>
          <cell r="D143">
            <v>0</v>
          </cell>
          <cell r="E143">
            <v>0</v>
          </cell>
          <cell r="F143" t="str">
            <v>21171YYB1F6L1</v>
          </cell>
          <cell r="G143" t="str">
            <v>21171YYB1F6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0</v>
          </cell>
          <cell r="BJ143">
            <v>0</v>
          </cell>
          <cell r="BK143">
            <v>0</v>
          </cell>
          <cell r="BL143">
            <v>0</v>
          </cell>
          <cell r="BM143">
            <v>0</v>
          </cell>
          <cell r="BN143">
            <v>0</v>
          </cell>
          <cell r="BO143">
            <v>0</v>
          </cell>
          <cell r="BP143">
            <v>0</v>
          </cell>
          <cell r="BQ143">
            <v>0</v>
          </cell>
          <cell r="BR143">
            <v>0</v>
          </cell>
          <cell r="BS143">
            <v>0</v>
          </cell>
          <cell r="BT143">
            <v>0</v>
          </cell>
          <cell r="BU143">
            <v>0</v>
          </cell>
          <cell r="BV143">
            <v>0</v>
          </cell>
          <cell r="BW143">
            <v>0</v>
          </cell>
          <cell r="BX143">
            <v>0</v>
          </cell>
          <cell r="BY143">
            <v>0</v>
          </cell>
          <cell r="BZ143">
            <v>0</v>
          </cell>
          <cell r="CA143">
            <v>0</v>
          </cell>
          <cell r="CB143">
            <v>0</v>
          </cell>
          <cell r="CC143">
            <v>0</v>
          </cell>
          <cell r="CD143">
            <v>0</v>
          </cell>
          <cell r="CE143">
            <v>0</v>
          </cell>
          <cell r="CF143">
            <v>0</v>
          </cell>
          <cell r="CG143">
            <v>0</v>
          </cell>
          <cell r="CH143">
            <v>0</v>
          </cell>
          <cell r="CI143">
            <v>0</v>
          </cell>
          <cell r="CJ143">
            <v>0</v>
          </cell>
          <cell r="CK143">
            <v>0</v>
          </cell>
          <cell r="CL143">
            <v>0</v>
          </cell>
          <cell r="CM143">
            <v>0</v>
          </cell>
          <cell r="CN143">
            <v>0</v>
          </cell>
          <cell r="CO143">
            <v>0</v>
          </cell>
          <cell r="CP143">
            <v>0</v>
          </cell>
          <cell r="CQ143">
            <v>0</v>
          </cell>
          <cell r="CR143">
            <v>0</v>
          </cell>
          <cell r="CS143">
            <v>0</v>
          </cell>
          <cell r="CT143">
            <v>0</v>
          </cell>
          <cell r="CU143">
            <v>0</v>
          </cell>
          <cell r="CV143">
            <v>0</v>
          </cell>
          <cell r="CW143">
            <v>0</v>
          </cell>
          <cell r="CX143">
            <v>0</v>
          </cell>
          <cell r="CY143">
            <v>0</v>
          </cell>
          <cell r="CZ143">
            <v>0</v>
          </cell>
          <cell r="DA143">
            <v>0</v>
          </cell>
          <cell r="DB143">
            <v>0</v>
          </cell>
          <cell r="DC143">
            <v>0</v>
          </cell>
          <cell r="DD143">
            <v>0</v>
          </cell>
          <cell r="DE143">
            <v>0</v>
          </cell>
          <cell r="DF143">
            <v>0</v>
          </cell>
          <cell r="DG143">
            <v>0</v>
          </cell>
          <cell r="DH143">
            <v>0</v>
          </cell>
          <cell r="DI143">
            <v>0</v>
          </cell>
          <cell r="DJ143">
            <v>0</v>
          </cell>
          <cell r="DK143">
            <v>0</v>
          </cell>
          <cell r="DL143">
            <v>0</v>
          </cell>
          <cell r="DM143">
            <v>0</v>
          </cell>
          <cell r="DN143">
            <v>0</v>
          </cell>
          <cell r="DO143">
            <v>0</v>
          </cell>
          <cell r="DP143">
            <v>0</v>
          </cell>
          <cell r="DQ143">
            <v>0</v>
          </cell>
          <cell r="DR143">
            <v>0</v>
          </cell>
          <cell r="DS143">
            <v>0</v>
          </cell>
          <cell r="DT143">
            <v>0</v>
          </cell>
          <cell r="DU143">
            <v>0</v>
          </cell>
          <cell r="DV143">
            <v>0</v>
          </cell>
          <cell r="DW143">
            <v>0</v>
          </cell>
          <cell r="DX143">
            <v>0</v>
          </cell>
          <cell r="DY143">
            <v>0</v>
          </cell>
          <cell r="DZ143">
            <v>0</v>
          </cell>
          <cell r="EA143">
            <v>0</v>
          </cell>
          <cell r="EB143">
            <v>0</v>
          </cell>
          <cell r="EC143">
            <v>0</v>
          </cell>
          <cell r="ED143">
            <v>0</v>
          </cell>
          <cell r="EE143">
            <v>0</v>
          </cell>
          <cell r="EF143">
            <v>0</v>
          </cell>
          <cell r="EG143">
            <v>0</v>
          </cell>
          <cell r="EH143">
            <v>0</v>
          </cell>
          <cell r="EI143">
            <v>0</v>
          </cell>
          <cell r="EJ143">
            <v>0</v>
          </cell>
          <cell r="EK143">
            <v>0</v>
          </cell>
          <cell r="EL143">
            <v>0</v>
          </cell>
          <cell r="EM143">
            <v>0</v>
          </cell>
          <cell r="EN143">
            <v>0</v>
          </cell>
          <cell r="EO143">
            <v>0</v>
          </cell>
          <cell r="EP143">
            <v>0</v>
          </cell>
          <cell r="EQ143">
            <v>0</v>
          </cell>
          <cell r="ER143">
            <v>0</v>
          </cell>
          <cell r="ES143">
            <v>0</v>
          </cell>
          <cell r="ET143">
            <v>0</v>
          </cell>
          <cell r="EU143">
            <v>0</v>
          </cell>
          <cell r="EV143">
            <v>0</v>
          </cell>
          <cell r="EW143">
            <v>0</v>
          </cell>
          <cell r="EX143">
            <v>0</v>
          </cell>
          <cell r="EY143">
            <v>0</v>
          </cell>
          <cell r="EZ143">
            <v>0</v>
          </cell>
          <cell r="FA143">
            <v>0</v>
          </cell>
          <cell r="FB143">
            <v>0</v>
          </cell>
          <cell r="FC143">
            <v>0</v>
          </cell>
          <cell r="FD143">
            <v>0</v>
          </cell>
          <cell r="GZ143">
            <v>0</v>
          </cell>
          <cell r="HA143">
            <v>0</v>
          </cell>
        </row>
        <row r="144">
          <cell r="B144" t="str">
            <v>LT17Y</v>
          </cell>
          <cell r="C144">
            <v>0</v>
          </cell>
          <cell r="D144">
            <v>10</v>
          </cell>
          <cell r="E144">
            <v>900941447</v>
          </cell>
          <cell r="F144" t="str">
            <v>21171YYC3F6L1</v>
          </cell>
          <cell r="G144" t="str">
            <v>21171YYC3F6</v>
          </cell>
          <cell r="H144">
            <v>45</v>
          </cell>
          <cell r="I144">
            <v>45</v>
          </cell>
          <cell r="J144">
            <v>65</v>
          </cell>
          <cell r="K144">
            <v>110</v>
          </cell>
          <cell r="L144">
            <v>65</v>
          </cell>
          <cell r="M144">
            <v>0</v>
          </cell>
          <cell r="N144">
            <v>100</v>
          </cell>
          <cell r="O144">
            <v>37</v>
          </cell>
          <cell r="P144">
            <v>100</v>
          </cell>
          <cell r="Q144">
            <v>37</v>
          </cell>
          <cell r="R144">
            <v>1</v>
          </cell>
          <cell r="S144">
            <v>0</v>
          </cell>
          <cell r="T144">
            <v>72</v>
          </cell>
          <cell r="U144">
            <v>72</v>
          </cell>
          <cell r="V144">
            <v>21.599999999999998</v>
          </cell>
          <cell r="W144">
            <v>38</v>
          </cell>
          <cell r="X144">
            <v>100</v>
          </cell>
          <cell r="Y144">
            <v>38</v>
          </cell>
          <cell r="Z144">
            <v>0</v>
          </cell>
          <cell r="AA144">
            <v>100</v>
          </cell>
          <cell r="AB144">
            <v>0</v>
          </cell>
          <cell r="AC144">
            <v>100</v>
          </cell>
          <cell r="AD144">
            <v>0</v>
          </cell>
          <cell r="AE144">
            <v>0</v>
          </cell>
          <cell r="AF144">
            <v>0</v>
          </cell>
          <cell r="AG144">
            <v>110</v>
          </cell>
          <cell r="AH144">
            <v>110</v>
          </cell>
          <cell r="AI144">
            <v>33</v>
          </cell>
          <cell r="AJ144">
            <v>0</v>
          </cell>
          <cell r="AK144">
            <v>100</v>
          </cell>
          <cell r="AL144">
            <v>0</v>
          </cell>
          <cell r="AM144">
            <v>0</v>
          </cell>
          <cell r="AN144">
            <v>100</v>
          </cell>
          <cell r="AO144">
            <v>95</v>
          </cell>
          <cell r="AP144">
            <v>100</v>
          </cell>
          <cell r="AQ144">
            <v>95</v>
          </cell>
          <cell r="AR144">
            <v>0</v>
          </cell>
          <cell r="AS144">
            <v>0</v>
          </cell>
          <cell r="AT144">
            <v>15</v>
          </cell>
          <cell r="AU144">
            <v>15</v>
          </cell>
          <cell r="AV144">
            <v>4.5</v>
          </cell>
          <cell r="AW144">
            <v>95</v>
          </cell>
          <cell r="AX144">
            <v>0</v>
          </cell>
          <cell r="AY144">
            <v>95</v>
          </cell>
          <cell r="AZ144">
            <v>0</v>
          </cell>
          <cell r="BA144">
            <v>100</v>
          </cell>
          <cell r="BB144">
            <v>99</v>
          </cell>
          <cell r="BC144">
            <v>100</v>
          </cell>
          <cell r="BD144">
            <v>99</v>
          </cell>
          <cell r="BE144">
            <v>0</v>
          </cell>
          <cell r="BF144">
            <v>0</v>
          </cell>
          <cell r="BG144">
            <v>11</v>
          </cell>
          <cell r="BH144">
            <v>11</v>
          </cell>
          <cell r="BI144">
            <v>3.3</v>
          </cell>
          <cell r="BJ144">
            <v>99</v>
          </cell>
          <cell r="BK144">
            <v>0</v>
          </cell>
          <cell r="BL144">
            <v>99</v>
          </cell>
          <cell r="BM144">
            <v>80</v>
          </cell>
          <cell r="BN144">
            <v>100</v>
          </cell>
          <cell r="BO144">
            <v>0</v>
          </cell>
          <cell r="BP144">
            <v>100</v>
          </cell>
          <cell r="BQ144">
            <v>0</v>
          </cell>
          <cell r="BR144">
            <v>0</v>
          </cell>
          <cell r="BS144">
            <v>1</v>
          </cell>
          <cell r="BT144">
            <v>109</v>
          </cell>
          <cell r="BU144">
            <v>110</v>
          </cell>
          <cell r="BV144">
            <v>14.796380090497738</v>
          </cell>
          <cell r="BW144">
            <v>122</v>
          </cell>
          <cell r="BX144">
            <v>122</v>
          </cell>
          <cell r="BY144">
            <v>125</v>
          </cell>
          <cell r="BZ144">
            <v>0</v>
          </cell>
          <cell r="CA144">
            <v>221</v>
          </cell>
          <cell r="CB144">
            <v>149</v>
          </cell>
          <cell r="CC144">
            <v>221</v>
          </cell>
          <cell r="CD144">
            <v>149</v>
          </cell>
          <cell r="CE144">
            <v>0</v>
          </cell>
          <cell r="CF144">
            <v>0</v>
          </cell>
          <cell r="CG144">
            <v>86</v>
          </cell>
          <cell r="CH144">
            <v>86</v>
          </cell>
          <cell r="CI144">
            <v>12.899999999999999</v>
          </cell>
          <cell r="CJ144">
            <v>124</v>
          </cell>
          <cell r="CK144">
            <v>200</v>
          </cell>
          <cell r="CL144">
            <v>124</v>
          </cell>
          <cell r="CM144">
            <v>0</v>
          </cell>
          <cell r="CN144">
            <v>200</v>
          </cell>
          <cell r="CO144">
            <v>289</v>
          </cell>
          <cell r="CP144">
            <v>200</v>
          </cell>
          <cell r="CQ144">
            <v>72</v>
          </cell>
          <cell r="CR144">
            <v>-217</v>
          </cell>
          <cell r="CS144">
            <v>0</v>
          </cell>
          <cell r="CT144">
            <v>138</v>
          </cell>
          <cell r="CU144">
            <v>138</v>
          </cell>
          <cell r="CV144">
            <v>12.738461538461538</v>
          </cell>
          <cell r="CW144">
            <v>197</v>
          </cell>
          <cell r="CX144">
            <v>197</v>
          </cell>
          <cell r="CY144">
            <v>312</v>
          </cell>
          <cell r="CZ144">
            <v>0</v>
          </cell>
          <cell r="DA144">
            <v>325</v>
          </cell>
          <cell r="DB144">
            <v>125</v>
          </cell>
          <cell r="DC144">
            <v>325</v>
          </cell>
          <cell r="DD144">
            <v>125</v>
          </cell>
          <cell r="DE144">
            <v>0</v>
          </cell>
          <cell r="DF144">
            <v>0</v>
          </cell>
          <cell r="DG144">
            <v>325</v>
          </cell>
          <cell r="DH144">
            <v>325</v>
          </cell>
          <cell r="DI144">
            <v>22.058823529411764</v>
          </cell>
          <cell r="DJ144">
            <v>200</v>
          </cell>
          <cell r="DK144">
            <v>200</v>
          </cell>
          <cell r="DL144">
            <v>260</v>
          </cell>
          <cell r="DM144">
            <v>0</v>
          </cell>
          <cell r="DN144">
            <v>442</v>
          </cell>
          <cell r="DO144">
            <v>442</v>
          </cell>
          <cell r="DP144">
            <v>442</v>
          </cell>
          <cell r="DQ144">
            <v>442</v>
          </cell>
          <cell r="DR144">
            <v>0</v>
          </cell>
          <cell r="DS144">
            <v>0</v>
          </cell>
          <cell r="DT144">
            <v>143</v>
          </cell>
          <cell r="DU144">
            <v>143</v>
          </cell>
          <cell r="DV144">
            <v>0</v>
          </cell>
          <cell r="DW144">
            <v>0</v>
          </cell>
          <cell r="DX144">
            <v>0</v>
          </cell>
          <cell r="DY144">
            <v>0</v>
          </cell>
          <cell r="DZ144">
            <v>0</v>
          </cell>
          <cell r="EA144">
            <v>0</v>
          </cell>
          <cell r="EB144">
            <v>110</v>
          </cell>
          <cell r="EC144">
            <v>0</v>
          </cell>
          <cell r="ED144">
            <v>110</v>
          </cell>
          <cell r="EE144">
            <v>0</v>
          </cell>
          <cell r="EF144">
            <v>0</v>
          </cell>
          <cell r="EG144">
            <v>33</v>
          </cell>
          <cell r="EH144">
            <v>33</v>
          </cell>
          <cell r="EI144">
            <v>60.876882196634192</v>
          </cell>
          <cell r="EJ144">
            <v>0</v>
          </cell>
          <cell r="EK144">
            <v>0</v>
          </cell>
          <cell r="EL144">
            <v>0</v>
          </cell>
          <cell r="EM144">
            <v>0</v>
          </cell>
          <cell r="EN144">
            <v>0</v>
          </cell>
          <cell r="EO144">
            <v>0</v>
          </cell>
          <cell r="EP144">
            <v>0</v>
          </cell>
          <cell r="EQ144">
            <v>0</v>
          </cell>
          <cell r="ER144">
            <v>0</v>
          </cell>
          <cell r="ES144">
            <v>0</v>
          </cell>
          <cell r="ET144">
            <v>33</v>
          </cell>
          <cell r="EU144">
            <v>33</v>
          </cell>
          <cell r="EV144">
            <v>30.876882196634188</v>
          </cell>
          <cell r="EW144">
            <v>0</v>
          </cell>
          <cell r="EX144">
            <v>0</v>
          </cell>
          <cell r="EY144">
            <v>0</v>
          </cell>
          <cell r="EZ144">
            <v>0</v>
          </cell>
          <cell r="FA144">
            <v>0</v>
          </cell>
          <cell r="FB144">
            <v>0</v>
          </cell>
          <cell r="FC144">
            <v>0</v>
          </cell>
          <cell r="FD144">
            <v>0</v>
          </cell>
          <cell r="GZ144">
            <v>-325</v>
          </cell>
          <cell r="HA144">
            <v>0</v>
          </cell>
        </row>
        <row r="145">
          <cell r="B145" t="str">
            <v>LT17Y</v>
          </cell>
          <cell r="C145">
            <v>0</v>
          </cell>
          <cell r="D145">
            <v>0</v>
          </cell>
          <cell r="E145">
            <v>0</v>
          </cell>
          <cell r="F145" t="str">
            <v>21171Y7B1F6L1</v>
          </cell>
          <cell r="G145" t="str">
            <v>21171Y7B1F6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  <cell r="BK145">
            <v>0</v>
          </cell>
          <cell r="BL145">
            <v>0</v>
          </cell>
          <cell r="BM145">
            <v>0</v>
          </cell>
          <cell r="BN145">
            <v>0</v>
          </cell>
          <cell r="BO145">
            <v>0</v>
          </cell>
          <cell r="BP145">
            <v>0</v>
          </cell>
          <cell r="BQ145">
            <v>0</v>
          </cell>
          <cell r="BR145">
            <v>0</v>
          </cell>
          <cell r="BS145">
            <v>0</v>
          </cell>
          <cell r="BT145">
            <v>0</v>
          </cell>
          <cell r="BU145">
            <v>0</v>
          </cell>
          <cell r="BV145">
            <v>0</v>
          </cell>
          <cell r="BW145">
            <v>0</v>
          </cell>
          <cell r="BX145">
            <v>0</v>
          </cell>
          <cell r="BY145">
            <v>0</v>
          </cell>
          <cell r="BZ145">
            <v>0</v>
          </cell>
          <cell r="CA145">
            <v>0</v>
          </cell>
          <cell r="CB145">
            <v>0</v>
          </cell>
          <cell r="CC145">
            <v>0</v>
          </cell>
          <cell r="CD145">
            <v>0</v>
          </cell>
          <cell r="CE145">
            <v>0</v>
          </cell>
          <cell r="CF145">
            <v>0</v>
          </cell>
          <cell r="CG145">
            <v>0</v>
          </cell>
          <cell r="CH145">
            <v>0</v>
          </cell>
          <cell r="CI145">
            <v>0</v>
          </cell>
          <cell r="CJ145">
            <v>0</v>
          </cell>
          <cell r="CK145">
            <v>0</v>
          </cell>
          <cell r="CL145">
            <v>0</v>
          </cell>
          <cell r="CM145">
            <v>0</v>
          </cell>
          <cell r="CN145">
            <v>0</v>
          </cell>
          <cell r="CO145">
            <v>0</v>
          </cell>
          <cell r="CP145">
            <v>0</v>
          </cell>
          <cell r="CQ145">
            <v>0</v>
          </cell>
          <cell r="CR145">
            <v>0</v>
          </cell>
          <cell r="CS145">
            <v>0</v>
          </cell>
          <cell r="CT145">
            <v>0</v>
          </cell>
          <cell r="CU145">
            <v>0</v>
          </cell>
          <cell r="CV145">
            <v>0</v>
          </cell>
          <cell r="CW145">
            <v>0</v>
          </cell>
          <cell r="CX145">
            <v>0</v>
          </cell>
          <cell r="CY145">
            <v>0</v>
          </cell>
          <cell r="CZ145">
            <v>0</v>
          </cell>
          <cell r="DA145">
            <v>0</v>
          </cell>
          <cell r="DB145">
            <v>0</v>
          </cell>
          <cell r="DC145">
            <v>0</v>
          </cell>
          <cell r="DD145">
            <v>0</v>
          </cell>
          <cell r="DE145">
            <v>0</v>
          </cell>
          <cell r="DF145">
            <v>0</v>
          </cell>
          <cell r="DG145">
            <v>0</v>
          </cell>
          <cell r="DH145">
            <v>0</v>
          </cell>
          <cell r="DI145">
            <v>0</v>
          </cell>
          <cell r="DJ145">
            <v>0</v>
          </cell>
          <cell r="DK145">
            <v>0</v>
          </cell>
          <cell r="DL145">
            <v>0</v>
          </cell>
          <cell r="DM145">
            <v>0</v>
          </cell>
          <cell r="DN145">
            <v>0</v>
          </cell>
          <cell r="DO145">
            <v>0</v>
          </cell>
          <cell r="DP145">
            <v>0</v>
          </cell>
          <cell r="DQ145">
            <v>0</v>
          </cell>
          <cell r="DR145">
            <v>0</v>
          </cell>
          <cell r="DS145">
            <v>0</v>
          </cell>
          <cell r="DT145">
            <v>0</v>
          </cell>
          <cell r="DU145">
            <v>0</v>
          </cell>
          <cell r="DV145">
            <v>0</v>
          </cell>
          <cell r="DW145">
            <v>0</v>
          </cell>
          <cell r="DX145">
            <v>0</v>
          </cell>
          <cell r="DY145">
            <v>0</v>
          </cell>
          <cell r="DZ145">
            <v>0</v>
          </cell>
          <cell r="EA145">
            <v>0</v>
          </cell>
          <cell r="EB145">
            <v>0</v>
          </cell>
          <cell r="EC145">
            <v>0</v>
          </cell>
          <cell r="ED145">
            <v>0</v>
          </cell>
          <cell r="EE145">
            <v>0</v>
          </cell>
          <cell r="EF145">
            <v>0</v>
          </cell>
          <cell r="EG145">
            <v>0</v>
          </cell>
          <cell r="EH145">
            <v>0</v>
          </cell>
          <cell r="EI145">
            <v>0</v>
          </cell>
          <cell r="EJ145">
            <v>0</v>
          </cell>
          <cell r="EK145">
            <v>0</v>
          </cell>
          <cell r="EL145">
            <v>0</v>
          </cell>
          <cell r="EM145">
            <v>0</v>
          </cell>
          <cell r="EN145">
            <v>0</v>
          </cell>
          <cell r="EO145">
            <v>0</v>
          </cell>
          <cell r="EP145">
            <v>0</v>
          </cell>
          <cell r="EQ145">
            <v>0</v>
          </cell>
          <cell r="ER145">
            <v>0</v>
          </cell>
          <cell r="ES145">
            <v>0</v>
          </cell>
          <cell r="ET145">
            <v>0</v>
          </cell>
          <cell r="EU145">
            <v>0</v>
          </cell>
          <cell r="EV145">
            <v>0</v>
          </cell>
          <cell r="EW145">
            <v>0</v>
          </cell>
          <cell r="EX145">
            <v>0</v>
          </cell>
          <cell r="EY145">
            <v>0</v>
          </cell>
          <cell r="EZ145">
            <v>0</v>
          </cell>
          <cell r="FA145">
            <v>0</v>
          </cell>
          <cell r="FB145">
            <v>0</v>
          </cell>
          <cell r="FC145">
            <v>0</v>
          </cell>
          <cell r="FD145">
            <v>0</v>
          </cell>
          <cell r="GZ145">
            <v>0</v>
          </cell>
          <cell r="HA145">
            <v>0</v>
          </cell>
        </row>
        <row r="146">
          <cell r="B146" t="str">
            <v>LT17Y</v>
          </cell>
          <cell r="C146">
            <v>0</v>
          </cell>
          <cell r="D146">
            <v>0</v>
          </cell>
          <cell r="E146">
            <v>0</v>
          </cell>
          <cell r="F146" t="str">
            <v>21171Y7A106L1</v>
          </cell>
          <cell r="G146" t="str">
            <v>21171Y7A106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  <cell r="BK146">
            <v>0</v>
          </cell>
          <cell r="BL146">
            <v>0</v>
          </cell>
          <cell r="BM146">
            <v>0</v>
          </cell>
          <cell r="BN146">
            <v>0</v>
          </cell>
          <cell r="BO146">
            <v>0</v>
          </cell>
          <cell r="BP146">
            <v>0</v>
          </cell>
          <cell r="BQ146">
            <v>0</v>
          </cell>
          <cell r="BR146">
            <v>0</v>
          </cell>
          <cell r="BS146">
            <v>0</v>
          </cell>
          <cell r="BT146">
            <v>0</v>
          </cell>
          <cell r="BU146">
            <v>0</v>
          </cell>
          <cell r="BV146">
            <v>0</v>
          </cell>
          <cell r="BW146">
            <v>0</v>
          </cell>
          <cell r="BX146">
            <v>0</v>
          </cell>
          <cell r="BY146">
            <v>0</v>
          </cell>
          <cell r="BZ146">
            <v>0</v>
          </cell>
          <cell r="CA146">
            <v>0</v>
          </cell>
          <cell r="CB146">
            <v>0</v>
          </cell>
          <cell r="CC146">
            <v>0</v>
          </cell>
          <cell r="CD146">
            <v>0</v>
          </cell>
          <cell r="CE146">
            <v>0</v>
          </cell>
          <cell r="CF146">
            <v>0</v>
          </cell>
          <cell r="CG146">
            <v>0</v>
          </cell>
          <cell r="CH146">
            <v>0</v>
          </cell>
          <cell r="CI146">
            <v>0</v>
          </cell>
          <cell r="CJ146">
            <v>0</v>
          </cell>
          <cell r="CK146">
            <v>0</v>
          </cell>
          <cell r="CL146">
            <v>0</v>
          </cell>
          <cell r="CM146">
            <v>0</v>
          </cell>
          <cell r="CN146">
            <v>0</v>
          </cell>
          <cell r="CO146">
            <v>0</v>
          </cell>
          <cell r="CP146">
            <v>0</v>
          </cell>
          <cell r="CQ146">
            <v>0</v>
          </cell>
          <cell r="CR146">
            <v>0</v>
          </cell>
          <cell r="CS146">
            <v>0</v>
          </cell>
          <cell r="CT146">
            <v>0</v>
          </cell>
          <cell r="CU146">
            <v>0</v>
          </cell>
          <cell r="CV146">
            <v>0</v>
          </cell>
          <cell r="CW146">
            <v>0</v>
          </cell>
          <cell r="CX146">
            <v>0</v>
          </cell>
          <cell r="CY146">
            <v>0</v>
          </cell>
          <cell r="CZ146">
            <v>0</v>
          </cell>
          <cell r="DA146">
            <v>0</v>
          </cell>
          <cell r="DB146">
            <v>0</v>
          </cell>
          <cell r="DC146">
            <v>0</v>
          </cell>
          <cell r="DD146">
            <v>0</v>
          </cell>
          <cell r="DE146">
            <v>0</v>
          </cell>
          <cell r="DF146">
            <v>0</v>
          </cell>
          <cell r="DG146">
            <v>0</v>
          </cell>
          <cell r="DH146">
            <v>0</v>
          </cell>
          <cell r="DI146">
            <v>0</v>
          </cell>
          <cell r="DJ146">
            <v>0</v>
          </cell>
          <cell r="DK146">
            <v>0</v>
          </cell>
          <cell r="DL146">
            <v>0</v>
          </cell>
          <cell r="DM146">
            <v>0</v>
          </cell>
          <cell r="DN146">
            <v>0</v>
          </cell>
          <cell r="DO146">
            <v>0</v>
          </cell>
          <cell r="DP146">
            <v>0</v>
          </cell>
          <cell r="DQ146">
            <v>0</v>
          </cell>
          <cell r="DR146">
            <v>0</v>
          </cell>
          <cell r="DS146">
            <v>0</v>
          </cell>
          <cell r="DT146">
            <v>0</v>
          </cell>
          <cell r="DU146">
            <v>0</v>
          </cell>
          <cell r="DV146">
            <v>0</v>
          </cell>
          <cell r="DW146">
            <v>0</v>
          </cell>
          <cell r="DX146">
            <v>0</v>
          </cell>
          <cell r="DY146">
            <v>0</v>
          </cell>
          <cell r="DZ146">
            <v>0</v>
          </cell>
          <cell r="EA146">
            <v>0</v>
          </cell>
          <cell r="EB146">
            <v>0</v>
          </cell>
          <cell r="EC146">
            <v>0</v>
          </cell>
          <cell r="ED146">
            <v>0</v>
          </cell>
          <cell r="EE146">
            <v>0</v>
          </cell>
          <cell r="EF146">
            <v>0</v>
          </cell>
          <cell r="EG146">
            <v>0</v>
          </cell>
          <cell r="EH146">
            <v>0</v>
          </cell>
          <cell r="EI146">
            <v>0</v>
          </cell>
          <cell r="EJ146">
            <v>0</v>
          </cell>
          <cell r="EK146">
            <v>0</v>
          </cell>
          <cell r="EL146">
            <v>0</v>
          </cell>
          <cell r="EM146">
            <v>0</v>
          </cell>
          <cell r="EN146">
            <v>0</v>
          </cell>
          <cell r="EO146">
            <v>0</v>
          </cell>
          <cell r="EP146">
            <v>0</v>
          </cell>
          <cell r="EQ146">
            <v>0</v>
          </cell>
          <cell r="ER146">
            <v>0</v>
          </cell>
          <cell r="ES146">
            <v>0</v>
          </cell>
          <cell r="ET146">
            <v>0</v>
          </cell>
          <cell r="EU146">
            <v>0</v>
          </cell>
          <cell r="EV146">
            <v>0</v>
          </cell>
          <cell r="EW146">
            <v>0</v>
          </cell>
          <cell r="EX146">
            <v>0</v>
          </cell>
          <cell r="EY146">
            <v>0</v>
          </cell>
          <cell r="EZ146">
            <v>0</v>
          </cell>
          <cell r="FA146">
            <v>0</v>
          </cell>
          <cell r="FB146">
            <v>0</v>
          </cell>
          <cell r="FC146">
            <v>0</v>
          </cell>
          <cell r="FD146">
            <v>0</v>
          </cell>
          <cell r="GZ146">
            <v>0</v>
          </cell>
          <cell r="HA146">
            <v>0</v>
          </cell>
        </row>
        <row r="147">
          <cell r="B147" t="str">
            <v>LT17Y</v>
          </cell>
          <cell r="C147">
            <v>0</v>
          </cell>
          <cell r="D147">
            <v>0</v>
          </cell>
          <cell r="E147">
            <v>900941397</v>
          </cell>
          <cell r="F147" t="str">
            <v>21171Y7C1F6L1</v>
          </cell>
          <cell r="G147" t="str">
            <v>21171Y7C1F6</v>
          </cell>
          <cell r="H147">
            <v>1</v>
          </cell>
          <cell r="I147">
            <v>3</v>
          </cell>
          <cell r="J147">
            <v>9</v>
          </cell>
          <cell r="K147">
            <v>10</v>
          </cell>
          <cell r="L147">
            <v>9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1</v>
          </cell>
          <cell r="S147">
            <v>2</v>
          </cell>
          <cell r="T147">
            <v>9</v>
          </cell>
          <cell r="U147">
            <v>11</v>
          </cell>
          <cell r="V147">
            <v>1.9708029197080292</v>
          </cell>
          <cell r="W147">
            <v>128</v>
          </cell>
          <cell r="X147">
            <v>0</v>
          </cell>
          <cell r="Y147">
            <v>128</v>
          </cell>
          <cell r="Z147">
            <v>0</v>
          </cell>
          <cell r="AA147">
            <v>137</v>
          </cell>
          <cell r="AB147">
            <v>137</v>
          </cell>
          <cell r="AC147">
            <v>137</v>
          </cell>
          <cell r="AD147">
            <v>137</v>
          </cell>
          <cell r="AE147">
            <v>0</v>
          </cell>
          <cell r="AF147">
            <v>2</v>
          </cell>
          <cell r="AG147">
            <v>0</v>
          </cell>
          <cell r="AH147">
            <v>2</v>
          </cell>
          <cell r="AI147">
            <v>0</v>
          </cell>
          <cell r="AJ147">
            <v>548</v>
          </cell>
          <cell r="AK147">
            <v>0</v>
          </cell>
          <cell r="AL147">
            <v>548</v>
          </cell>
          <cell r="AM147">
            <v>0</v>
          </cell>
          <cell r="AN147">
            <v>548</v>
          </cell>
          <cell r="AO147">
            <v>0</v>
          </cell>
          <cell r="AP147">
            <v>548</v>
          </cell>
          <cell r="AQ147">
            <v>0</v>
          </cell>
          <cell r="AR147">
            <v>0</v>
          </cell>
          <cell r="AS147">
            <v>2</v>
          </cell>
          <cell r="AT147">
            <v>548</v>
          </cell>
          <cell r="AU147">
            <v>550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550</v>
          </cell>
          <cell r="BH147">
            <v>550</v>
          </cell>
          <cell r="BI147">
            <v>0</v>
          </cell>
          <cell r="BJ147">
            <v>0</v>
          </cell>
          <cell r="BK147">
            <v>0</v>
          </cell>
          <cell r="BL147">
            <v>0</v>
          </cell>
          <cell r="BM147">
            <v>0</v>
          </cell>
          <cell r="BN147">
            <v>0</v>
          </cell>
          <cell r="BO147">
            <v>0</v>
          </cell>
          <cell r="BP147">
            <v>0</v>
          </cell>
          <cell r="BQ147">
            <v>0</v>
          </cell>
          <cell r="BR147">
            <v>0</v>
          </cell>
          <cell r="BS147">
            <v>2</v>
          </cell>
          <cell r="BT147">
            <v>548</v>
          </cell>
          <cell r="BU147">
            <v>550</v>
          </cell>
          <cell r="BV147">
            <v>0</v>
          </cell>
          <cell r="BW147">
            <v>0</v>
          </cell>
          <cell r="BX147">
            <v>0</v>
          </cell>
          <cell r="BY147">
            <v>0</v>
          </cell>
          <cell r="BZ147">
            <v>0</v>
          </cell>
          <cell r="CA147">
            <v>0</v>
          </cell>
          <cell r="CB147">
            <v>0</v>
          </cell>
          <cell r="CC147">
            <v>0</v>
          </cell>
          <cell r="CD147">
            <v>0</v>
          </cell>
          <cell r="CE147">
            <v>0</v>
          </cell>
          <cell r="CF147">
            <v>2</v>
          </cell>
          <cell r="CG147">
            <v>548</v>
          </cell>
          <cell r="CH147">
            <v>550</v>
          </cell>
          <cell r="CI147">
            <v>0</v>
          </cell>
          <cell r="CJ147">
            <v>0</v>
          </cell>
          <cell r="CK147">
            <v>0</v>
          </cell>
          <cell r="CL147">
            <v>0</v>
          </cell>
          <cell r="CM147">
            <v>0</v>
          </cell>
          <cell r="CN147">
            <v>0</v>
          </cell>
          <cell r="CO147">
            <v>0</v>
          </cell>
          <cell r="CP147">
            <v>0</v>
          </cell>
          <cell r="CQ147">
            <v>0</v>
          </cell>
          <cell r="CR147">
            <v>0</v>
          </cell>
          <cell r="CS147">
            <v>2</v>
          </cell>
          <cell r="CT147">
            <v>548</v>
          </cell>
          <cell r="CU147">
            <v>550</v>
          </cell>
          <cell r="CV147">
            <v>0</v>
          </cell>
          <cell r="CW147">
            <v>0</v>
          </cell>
          <cell r="CX147">
            <v>0</v>
          </cell>
          <cell r="CY147">
            <v>0</v>
          </cell>
          <cell r="CZ147">
            <v>0</v>
          </cell>
          <cell r="DA147">
            <v>0</v>
          </cell>
          <cell r="DB147">
            <v>0</v>
          </cell>
          <cell r="DC147">
            <v>0</v>
          </cell>
          <cell r="DD147">
            <v>0</v>
          </cell>
          <cell r="DE147">
            <v>2</v>
          </cell>
          <cell r="DF147">
            <v>0</v>
          </cell>
          <cell r="DG147">
            <v>548</v>
          </cell>
          <cell r="DH147">
            <v>548</v>
          </cell>
          <cell r="DI147">
            <v>0</v>
          </cell>
          <cell r="DJ147">
            <v>0</v>
          </cell>
          <cell r="DK147">
            <v>0</v>
          </cell>
          <cell r="DL147">
            <v>0</v>
          </cell>
          <cell r="DM147">
            <v>0</v>
          </cell>
          <cell r="DN147">
            <v>0</v>
          </cell>
          <cell r="DO147">
            <v>0</v>
          </cell>
          <cell r="DP147">
            <v>0</v>
          </cell>
          <cell r="DQ147">
            <v>0</v>
          </cell>
          <cell r="DR147">
            <v>0</v>
          </cell>
          <cell r="DS147">
            <v>0</v>
          </cell>
          <cell r="DT147">
            <v>548</v>
          </cell>
          <cell r="DU147">
            <v>548</v>
          </cell>
          <cell r="DV147">
            <v>0</v>
          </cell>
          <cell r="DW147">
            <v>0</v>
          </cell>
          <cell r="DX147">
            <v>0</v>
          </cell>
          <cell r="DY147">
            <v>0</v>
          </cell>
          <cell r="DZ147">
            <v>0</v>
          </cell>
          <cell r="EA147">
            <v>0</v>
          </cell>
          <cell r="EB147">
            <v>0</v>
          </cell>
          <cell r="EC147">
            <v>0</v>
          </cell>
          <cell r="ED147">
            <v>0</v>
          </cell>
          <cell r="EE147">
            <v>0</v>
          </cell>
          <cell r="EF147">
            <v>0</v>
          </cell>
          <cell r="EG147">
            <v>548</v>
          </cell>
          <cell r="EH147">
            <v>548</v>
          </cell>
          <cell r="EI147">
            <v>180</v>
          </cell>
          <cell r="EJ147">
            <v>0</v>
          </cell>
          <cell r="EK147">
            <v>0</v>
          </cell>
          <cell r="EL147">
            <v>0</v>
          </cell>
          <cell r="EM147">
            <v>0</v>
          </cell>
          <cell r="EN147">
            <v>0</v>
          </cell>
          <cell r="EO147">
            <v>0</v>
          </cell>
          <cell r="EP147">
            <v>0</v>
          </cell>
          <cell r="EQ147">
            <v>0</v>
          </cell>
          <cell r="ER147">
            <v>0</v>
          </cell>
          <cell r="ES147">
            <v>0</v>
          </cell>
          <cell r="ET147">
            <v>548</v>
          </cell>
          <cell r="EU147">
            <v>548</v>
          </cell>
          <cell r="EV147">
            <v>150</v>
          </cell>
          <cell r="EW147">
            <v>0</v>
          </cell>
          <cell r="EX147">
            <v>0</v>
          </cell>
          <cell r="EY147">
            <v>0</v>
          </cell>
          <cell r="EZ147">
            <v>0</v>
          </cell>
          <cell r="FA147">
            <v>0</v>
          </cell>
          <cell r="FB147">
            <v>0</v>
          </cell>
          <cell r="FC147">
            <v>0</v>
          </cell>
          <cell r="FD147">
            <v>0</v>
          </cell>
          <cell r="GZ147">
            <v>0</v>
          </cell>
          <cell r="HA147">
            <v>0</v>
          </cell>
        </row>
        <row r="148">
          <cell r="B148" t="str">
            <v>LT17Y</v>
          </cell>
          <cell r="C148">
            <v>0</v>
          </cell>
          <cell r="D148">
            <v>0</v>
          </cell>
          <cell r="E148">
            <v>900941398</v>
          </cell>
          <cell r="F148" t="str">
            <v>21171YYC1F6L1</v>
          </cell>
          <cell r="G148" t="str">
            <v>21171YYC1F6</v>
          </cell>
          <cell r="H148">
            <v>0</v>
          </cell>
          <cell r="I148">
            <v>1</v>
          </cell>
          <cell r="J148">
            <v>100</v>
          </cell>
          <cell r="K148">
            <v>100</v>
          </cell>
          <cell r="L148">
            <v>100</v>
          </cell>
          <cell r="M148">
            <v>0</v>
          </cell>
          <cell r="N148">
            <v>100</v>
          </cell>
          <cell r="O148">
            <v>90</v>
          </cell>
          <cell r="P148">
            <v>100</v>
          </cell>
          <cell r="Q148">
            <v>90</v>
          </cell>
          <cell r="R148">
            <v>0</v>
          </cell>
          <cell r="S148">
            <v>1</v>
          </cell>
          <cell r="T148">
            <v>10</v>
          </cell>
          <cell r="U148">
            <v>11</v>
          </cell>
          <cell r="V148">
            <v>3</v>
          </cell>
          <cell r="W148">
            <v>90</v>
          </cell>
          <cell r="X148">
            <v>100</v>
          </cell>
          <cell r="Y148">
            <v>90</v>
          </cell>
          <cell r="Z148">
            <v>0</v>
          </cell>
          <cell r="AA148">
            <v>100</v>
          </cell>
          <cell r="AB148">
            <v>80</v>
          </cell>
          <cell r="AC148">
            <v>100</v>
          </cell>
          <cell r="AD148">
            <v>80</v>
          </cell>
          <cell r="AE148">
            <v>0</v>
          </cell>
          <cell r="AF148">
            <v>1</v>
          </cell>
          <cell r="AG148">
            <v>20</v>
          </cell>
          <cell r="AH148">
            <v>21</v>
          </cell>
          <cell r="AI148">
            <v>6</v>
          </cell>
          <cell r="AJ148">
            <v>80</v>
          </cell>
          <cell r="AK148">
            <v>100</v>
          </cell>
          <cell r="AL148">
            <v>80</v>
          </cell>
          <cell r="AM148">
            <v>0</v>
          </cell>
          <cell r="AN148">
            <v>100</v>
          </cell>
          <cell r="AO148">
            <v>0</v>
          </cell>
          <cell r="AP148">
            <v>100</v>
          </cell>
          <cell r="AQ148">
            <v>0</v>
          </cell>
          <cell r="AR148">
            <v>0</v>
          </cell>
          <cell r="AS148">
            <v>1</v>
          </cell>
          <cell r="AT148">
            <v>100</v>
          </cell>
          <cell r="AU148">
            <v>101</v>
          </cell>
          <cell r="AV148">
            <v>14.492753623188404</v>
          </cell>
          <cell r="AW148">
            <v>107</v>
          </cell>
          <cell r="AX148">
            <v>0</v>
          </cell>
          <cell r="AY148">
            <v>107</v>
          </cell>
          <cell r="AZ148">
            <v>0</v>
          </cell>
          <cell r="BA148">
            <v>207</v>
          </cell>
          <cell r="BB148">
            <v>137</v>
          </cell>
          <cell r="BC148">
            <v>207</v>
          </cell>
          <cell r="BD148">
            <v>137</v>
          </cell>
          <cell r="BE148">
            <v>0</v>
          </cell>
          <cell r="BF148">
            <v>0</v>
          </cell>
          <cell r="BG148">
            <v>71</v>
          </cell>
          <cell r="BH148">
            <v>71</v>
          </cell>
          <cell r="BI148">
            <v>10.65</v>
          </cell>
          <cell r="BJ148">
            <v>129</v>
          </cell>
          <cell r="BK148">
            <v>0</v>
          </cell>
          <cell r="BL148">
            <v>129</v>
          </cell>
          <cell r="BM148">
            <v>0</v>
          </cell>
          <cell r="BN148">
            <v>200</v>
          </cell>
          <cell r="BO148">
            <v>89</v>
          </cell>
          <cell r="BP148">
            <v>200</v>
          </cell>
          <cell r="BQ148">
            <v>89</v>
          </cell>
          <cell r="BR148">
            <v>0</v>
          </cell>
          <cell r="BS148">
            <v>1</v>
          </cell>
          <cell r="BT148">
            <v>110</v>
          </cell>
          <cell r="BU148">
            <v>111</v>
          </cell>
          <cell r="BV148">
            <v>11.224489795918366</v>
          </cell>
          <cell r="BW148">
            <v>184</v>
          </cell>
          <cell r="BX148">
            <v>184</v>
          </cell>
          <cell r="BY148">
            <v>187</v>
          </cell>
          <cell r="BZ148">
            <v>194</v>
          </cell>
          <cell r="CA148">
            <v>294</v>
          </cell>
          <cell r="CB148">
            <v>77</v>
          </cell>
          <cell r="CC148">
            <v>294</v>
          </cell>
          <cell r="CD148">
            <v>77</v>
          </cell>
          <cell r="CE148">
            <v>0</v>
          </cell>
          <cell r="CF148">
            <v>2</v>
          </cell>
          <cell r="CG148">
            <v>219</v>
          </cell>
          <cell r="CH148">
            <v>221</v>
          </cell>
          <cell r="CI148">
            <v>21.9</v>
          </cell>
          <cell r="CJ148">
            <v>81</v>
          </cell>
          <cell r="CK148">
            <v>300</v>
          </cell>
          <cell r="CL148">
            <v>100</v>
          </cell>
          <cell r="CM148">
            <v>0</v>
          </cell>
          <cell r="CN148">
            <v>300</v>
          </cell>
          <cell r="CO148">
            <v>0</v>
          </cell>
          <cell r="CP148">
            <v>300</v>
          </cell>
          <cell r="CQ148">
            <v>217</v>
          </cell>
          <cell r="CR148">
            <v>217</v>
          </cell>
          <cell r="CS148">
            <v>2</v>
          </cell>
          <cell r="CT148">
            <v>102</v>
          </cell>
          <cell r="CU148">
            <v>104</v>
          </cell>
          <cell r="CV148">
            <v>10.199999999999999</v>
          </cell>
          <cell r="CW148">
            <v>198</v>
          </cell>
          <cell r="CX148">
            <v>198</v>
          </cell>
          <cell r="CY148">
            <v>199</v>
          </cell>
          <cell r="CZ148">
            <v>0</v>
          </cell>
          <cell r="DA148">
            <v>300</v>
          </cell>
          <cell r="DB148">
            <v>143</v>
          </cell>
          <cell r="DC148">
            <v>300</v>
          </cell>
          <cell r="DD148">
            <v>143</v>
          </cell>
          <cell r="DE148">
            <v>2</v>
          </cell>
          <cell r="DF148">
            <v>0</v>
          </cell>
          <cell r="DG148">
            <v>158</v>
          </cell>
          <cell r="DH148">
            <v>158</v>
          </cell>
          <cell r="DI148">
            <v>29.259259259259256</v>
          </cell>
          <cell r="DJ148">
            <v>300</v>
          </cell>
          <cell r="DK148">
            <v>300</v>
          </cell>
          <cell r="DL148">
            <v>300</v>
          </cell>
          <cell r="DM148">
            <v>0</v>
          </cell>
          <cell r="DN148">
            <v>162</v>
          </cell>
          <cell r="DO148">
            <v>162</v>
          </cell>
          <cell r="DP148">
            <v>162</v>
          </cell>
          <cell r="DQ148">
            <v>162</v>
          </cell>
          <cell r="DR148">
            <v>0</v>
          </cell>
          <cell r="DS148">
            <v>0</v>
          </cell>
          <cell r="DT148">
            <v>296</v>
          </cell>
          <cell r="DU148">
            <v>296</v>
          </cell>
          <cell r="DV148">
            <v>0</v>
          </cell>
          <cell r="DW148">
            <v>0</v>
          </cell>
          <cell r="DX148">
            <v>0</v>
          </cell>
          <cell r="DY148">
            <v>0</v>
          </cell>
          <cell r="DZ148">
            <v>0</v>
          </cell>
          <cell r="EA148">
            <v>0</v>
          </cell>
          <cell r="EB148">
            <v>274</v>
          </cell>
          <cell r="EC148">
            <v>0</v>
          </cell>
          <cell r="ED148">
            <v>274</v>
          </cell>
          <cell r="EE148">
            <v>0</v>
          </cell>
          <cell r="EF148">
            <v>0</v>
          </cell>
          <cell r="EG148">
            <v>22</v>
          </cell>
          <cell r="EH148">
            <v>22</v>
          </cell>
          <cell r="EI148">
            <v>33.586956521739133</v>
          </cell>
          <cell r="EJ148">
            <v>0</v>
          </cell>
          <cell r="EK148">
            <v>0</v>
          </cell>
          <cell r="EL148">
            <v>0</v>
          </cell>
          <cell r="EM148">
            <v>0</v>
          </cell>
          <cell r="EN148">
            <v>0</v>
          </cell>
          <cell r="EO148">
            <v>0</v>
          </cell>
          <cell r="EP148">
            <v>0</v>
          </cell>
          <cell r="EQ148">
            <v>0</v>
          </cell>
          <cell r="ER148">
            <v>0</v>
          </cell>
          <cell r="ES148">
            <v>0</v>
          </cell>
          <cell r="ET148">
            <v>22</v>
          </cell>
          <cell r="EU148">
            <v>22</v>
          </cell>
          <cell r="EV148">
            <v>3.5869565217391304</v>
          </cell>
          <cell r="EW148">
            <v>162</v>
          </cell>
          <cell r="EX148">
            <v>0</v>
          </cell>
          <cell r="EY148">
            <v>0</v>
          </cell>
          <cell r="EZ148">
            <v>0</v>
          </cell>
          <cell r="FA148">
            <v>184</v>
          </cell>
          <cell r="FB148">
            <v>0</v>
          </cell>
          <cell r="FC148">
            <v>184</v>
          </cell>
          <cell r="FD148">
            <v>0</v>
          </cell>
          <cell r="GZ148">
            <v>-158</v>
          </cell>
          <cell r="HA148">
            <v>0</v>
          </cell>
        </row>
        <row r="149">
          <cell r="B149" t="str">
            <v>LT17Y</v>
          </cell>
          <cell r="C149">
            <v>0</v>
          </cell>
          <cell r="D149">
            <v>0</v>
          </cell>
          <cell r="E149">
            <v>0</v>
          </cell>
          <cell r="F149" t="str">
            <v>21171YYB3F6L1</v>
          </cell>
          <cell r="G149" t="str">
            <v>21171YYB3F6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0</v>
          </cell>
          <cell r="BH149">
            <v>0</v>
          </cell>
          <cell r="BI149">
            <v>0</v>
          </cell>
          <cell r="BJ149">
            <v>0</v>
          </cell>
          <cell r="BK149">
            <v>0</v>
          </cell>
          <cell r="BL149">
            <v>0</v>
          </cell>
          <cell r="BM149">
            <v>0</v>
          </cell>
          <cell r="BN149">
            <v>0</v>
          </cell>
          <cell r="BO149">
            <v>0</v>
          </cell>
          <cell r="BP149">
            <v>0</v>
          </cell>
          <cell r="BQ149">
            <v>0</v>
          </cell>
          <cell r="BR149">
            <v>0</v>
          </cell>
          <cell r="BS149">
            <v>0</v>
          </cell>
          <cell r="BT149">
            <v>0</v>
          </cell>
          <cell r="BU149">
            <v>0</v>
          </cell>
          <cell r="BV149">
            <v>0</v>
          </cell>
          <cell r="BW149">
            <v>0</v>
          </cell>
          <cell r="BX149">
            <v>0</v>
          </cell>
          <cell r="BY149">
            <v>0</v>
          </cell>
          <cell r="BZ149">
            <v>0</v>
          </cell>
          <cell r="CA149">
            <v>0</v>
          </cell>
          <cell r="CB149">
            <v>0</v>
          </cell>
          <cell r="CC149">
            <v>0</v>
          </cell>
          <cell r="CD149">
            <v>0</v>
          </cell>
          <cell r="CE149">
            <v>0</v>
          </cell>
          <cell r="CF149">
            <v>0</v>
          </cell>
          <cell r="CG149">
            <v>0</v>
          </cell>
          <cell r="CH149">
            <v>0</v>
          </cell>
          <cell r="CI149">
            <v>0</v>
          </cell>
          <cell r="CJ149">
            <v>0</v>
          </cell>
          <cell r="CK149">
            <v>0</v>
          </cell>
          <cell r="CL149">
            <v>0</v>
          </cell>
          <cell r="CM149">
            <v>0</v>
          </cell>
          <cell r="CN149">
            <v>0</v>
          </cell>
          <cell r="CO149">
            <v>0</v>
          </cell>
          <cell r="CP149">
            <v>0</v>
          </cell>
          <cell r="CQ149">
            <v>0</v>
          </cell>
          <cell r="CR149">
            <v>0</v>
          </cell>
          <cell r="CS149">
            <v>0</v>
          </cell>
          <cell r="CT149">
            <v>0</v>
          </cell>
          <cell r="CU149">
            <v>0</v>
          </cell>
          <cell r="CV149">
            <v>0</v>
          </cell>
          <cell r="CW149">
            <v>0</v>
          </cell>
          <cell r="CX149">
            <v>0</v>
          </cell>
          <cell r="CY149">
            <v>0</v>
          </cell>
          <cell r="CZ149">
            <v>0</v>
          </cell>
          <cell r="DA149">
            <v>0</v>
          </cell>
          <cell r="DB149">
            <v>0</v>
          </cell>
          <cell r="DC149">
            <v>0</v>
          </cell>
          <cell r="DD149">
            <v>0</v>
          </cell>
          <cell r="DE149">
            <v>0</v>
          </cell>
          <cell r="DF149">
            <v>0</v>
          </cell>
          <cell r="DG149">
            <v>0</v>
          </cell>
          <cell r="DH149">
            <v>0</v>
          </cell>
          <cell r="DI149">
            <v>0</v>
          </cell>
          <cell r="DJ149">
            <v>0</v>
          </cell>
          <cell r="DK149">
            <v>0</v>
          </cell>
          <cell r="DL149">
            <v>0</v>
          </cell>
          <cell r="DM149">
            <v>0</v>
          </cell>
          <cell r="DN149">
            <v>0</v>
          </cell>
          <cell r="DO149">
            <v>0</v>
          </cell>
          <cell r="DP149">
            <v>0</v>
          </cell>
          <cell r="DQ149">
            <v>0</v>
          </cell>
          <cell r="DR149">
            <v>0</v>
          </cell>
          <cell r="DS149">
            <v>0</v>
          </cell>
          <cell r="DT149">
            <v>0</v>
          </cell>
          <cell r="DU149">
            <v>0</v>
          </cell>
          <cell r="DV149">
            <v>0</v>
          </cell>
          <cell r="DW149">
            <v>0</v>
          </cell>
          <cell r="DX149">
            <v>0</v>
          </cell>
          <cell r="DY149">
            <v>0</v>
          </cell>
          <cell r="DZ149">
            <v>0</v>
          </cell>
          <cell r="EA149">
            <v>0</v>
          </cell>
          <cell r="EB149">
            <v>0</v>
          </cell>
          <cell r="EC149">
            <v>0</v>
          </cell>
          <cell r="ED149">
            <v>0</v>
          </cell>
          <cell r="EE149">
            <v>0</v>
          </cell>
          <cell r="EF149">
            <v>0</v>
          </cell>
          <cell r="EG149">
            <v>0</v>
          </cell>
          <cell r="EH149">
            <v>0</v>
          </cell>
          <cell r="EI149">
            <v>0</v>
          </cell>
          <cell r="EJ149">
            <v>0</v>
          </cell>
          <cell r="EK149">
            <v>0</v>
          </cell>
          <cell r="EL149">
            <v>0</v>
          </cell>
          <cell r="EM149">
            <v>0</v>
          </cell>
          <cell r="EN149">
            <v>0</v>
          </cell>
          <cell r="EO149">
            <v>0</v>
          </cell>
          <cell r="EP149">
            <v>0</v>
          </cell>
          <cell r="EQ149">
            <v>0</v>
          </cell>
          <cell r="ER149">
            <v>0</v>
          </cell>
          <cell r="ES149">
            <v>0</v>
          </cell>
          <cell r="ET149">
            <v>0</v>
          </cell>
          <cell r="EU149">
            <v>0</v>
          </cell>
          <cell r="EV149">
            <v>0</v>
          </cell>
          <cell r="EW149">
            <v>0</v>
          </cell>
          <cell r="EX149">
            <v>0</v>
          </cell>
          <cell r="EY149">
            <v>0</v>
          </cell>
          <cell r="EZ149">
            <v>0</v>
          </cell>
          <cell r="FA149">
            <v>0</v>
          </cell>
          <cell r="FB149">
            <v>0</v>
          </cell>
          <cell r="FC149">
            <v>0</v>
          </cell>
          <cell r="FD149">
            <v>0</v>
          </cell>
          <cell r="GZ149">
            <v>0</v>
          </cell>
          <cell r="HA149">
            <v>0</v>
          </cell>
        </row>
        <row r="150">
          <cell r="B150" t="str">
            <v>LTA13</v>
          </cell>
          <cell r="C150">
            <v>0</v>
          </cell>
          <cell r="D150">
            <v>0</v>
          </cell>
          <cell r="E150">
            <v>900940274</v>
          </cell>
          <cell r="F150" t="str">
            <v>21131T8A206L1</v>
          </cell>
          <cell r="G150" t="str">
            <v>21131T8A206</v>
          </cell>
          <cell r="H150">
            <v>16</v>
          </cell>
          <cell r="I150">
            <v>16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204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16</v>
          </cell>
          <cell r="U150">
            <v>16</v>
          </cell>
          <cell r="V150">
            <v>2.4489795918367347</v>
          </cell>
          <cell r="W150">
            <v>180</v>
          </cell>
          <cell r="X150">
            <v>392</v>
          </cell>
          <cell r="Y150">
            <v>0</v>
          </cell>
          <cell r="Z150">
            <v>196</v>
          </cell>
          <cell r="AA150">
            <v>196</v>
          </cell>
          <cell r="AB150">
            <v>196</v>
          </cell>
          <cell r="AC150">
            <v>196</v>
          </cell>
          <cell r="AD150">
            <v>0</v>
          </cell>
          <cell r="AE150">
            <v>16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392</v>
          </cell>
          <cell r="AK150">
            <v>0</v>
          </cell>
          <cell r="AL150">
            <v>0</v>
          </cell>
          <cell r="AM150">
            <v>0</v>
          </cell>
          <cell r="AN150">
            <v>392</v>
          </cell>
          <cell r="AO150">
            <v>196</v>
          </cell>
          <cell r="AP150">
            <v>392</v>
          </cell>
          <cell r="AQ150">
            <v>196</v>
          </cell>
          <cell r="AR150">
            <v>-197</v>
          </cell>
          <cell r="AS150">
            <v>0</v>
          </cell>
          <cell r="AT150">
            <v>1</v>
          </cell>
          <cell r="AU150">
            <v>1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1</v>
          </cell>
          <cell r="BH150">
            <v>1</v>
          </cell>
          <cell r="BI150">
            <v>0</v>
          </cell>
          <cell r="BJ150">
            <v>0</v>
          </cell>
          <cell r="BK150">
            <v>0</v>
          </cell>
          <cell r="BL150">
            <v>0</v>
          </cell>
          <cell r="BM150">
            <v>0</v>
          </cell>
          <cell r="BN150">
            <v>0</v>
          </cell>
          <cell r="BO150">
            <v>0</v>
          </cell>
          <cell r="BP150">
            <v>0</v>
          </cell>
          <cell r="BQ150">
            <v>0</v>
          </cell>
          <cell r="BR150">
            <v>0</v>
          </cell>
          <cell r="BS150">
            <v>0</v>
          </cell>
          <cell r="BT150">
            <v>1</v>
          </cell>
          <cell r="BU150">
            <v>1</v>
          </cell>
          <cell r="BV150">
            <v>60.294117647058826</v>
          </cell>
          <cell r="BW150">
            <v>0</v>
          </cell>
          <cell r="BX150">
            <v>0</v>
          </cell>
          <cell r="BY150">
            <v>0</v>
          </cell>
          <cell r="BZ150">
            <v>0</v>
          </cell>
          <cell r="CA150">
            <v>0</v>
          </cell>
          <cell r="CB150">
            <v>0</v>
          </cell>
          <cell r="CC150">
            <v>0</v>
          </cell>
          <cell r="CD150">
            <v>0</v>
          </cell>
          <cell r="CE150">
            <v>0</v>
          </cell>
          <cell r="CF150">
            <v>0</v>
          </cell>
          <cell r="CG150">
            <v>1</v>
          </cell>
          <cell r="CH150">
            <v>1</v>
          </cell>
          <cell r="CI150">
            <v>60.147058823529413</v>
          </cell>
          <cell r="CJ150">
            <v>0</v>
          </cell>
          <cell r="CK150">
            <v>0</v>
          </cell>
          <cell r="CL150">
            <v>0</v>
          </cell>
          <cell r="CM150">
            <v>0</v>
          </cell>
          <cell r="CN150">
            <v>0</v>
          </cell>
          <cell r="CO150">
            <v>0</v>
          </cell>
          <cell r="CP150">
            <v>0</v>
          </cell>
          <cell r="CQ150">
            <v>0</v>
          </cell>
          <cell r="CR150">
            <v>0</v>
          </cell>
          <cell r="CS150">
            <v>0</v>
          </cell>
          <cell r="CT150">
            <v>1</v>
          </cell>
          <cell r="CU150">
            <v>1</v>
          </cell>
          <cell r="CV150">
            <v>30.147058823529413</v>
          </cell>
          <cell r="CW150">
            <v>0</v>
          </cell>
          <cell r="CX150">
            <v>0</v>
          </cell>
          <cell r="CY150">
            <v>0</v>
          </cell>
          <cell r="CZ150">
            <v>0</v>
          </cell>
          <cell r="DA150">
            <v>0</v>
          </cell>
          <cell r="DB150">
            <v>0</v>
          </cell>
          <cell r="DC150">
            <v>0</v>
          </cell>
          <cell r="DD150">
            <v>0</v>
          </cell>
          <cell r="DE150">
            <v>0</v>
          </cell>
          <cell r="DF150">
            <v>0</v>
          </cell>
          <cell r="DG150">
            <v>1</v>
          </cell>
          <cell r="DH150">
            <v>1</v>
          </cell>
          <cell r="DI150">
            <v>0</v>
          </cell>
          <cell r="DJ150">
            <v>203</v>
          </cell>
          <cell r="DK150">
            <v>203</v>
          </cell>
          <cell r="DL150">
            <v>0</v>
          </cell>
          <cell r="DM150">
            <v>0</v>
          </cell>
          <cell r="DN150">
            <v>0</v>
          </cell>
          <cell r="DO150">
            <v>0</v>
          </cell>
          <cell r="DP150">
            <v>0</v>
          </cell>
          <cell r="DQ150">
            <v>0</v>
          </cell>
          <cell r="DR150">
            <v>1</v>
          </cell>
          <cell r="DS150">
            <v>0</v>
          </cell>
          <cell r="DT150">
            <v>0</v>
          </cell>
          <cell r="DU150">
            <v>0</v>
          </cell>
          <cell r="DV150">
            <v>0</v>
          </cell>
          <cell r="DW150">
            <v>0</v>
          </cell>
          <cell r="DX150">
            <v>0</v>
          </cell>
          <cell r="DY150">
            <v>0</v>
          </cell>
          <cell r="DZ150">
            <v>0</v>
          </cell>
          <cell r="EA150">
            <v>0</v>
          </cell>
          <cell r="EB150">
            <v>0</v>
          </cell>
          <cell r="EC150">
            <v>0</v>
          </cell>
          <cell r="ED150">
            <v>0</v>
          </cell>
          <cell r="EE150">
            <v>0</v>
          </cell>
          <cell r="EF150">
            <v>0</v>
          </cell>
          <cell r="EG150">
            <v>0</v>
          </cell>
          <cell r="EH150">
            <v>0</v>
          </cell>
          <cell r="EI150">
            <v>0</v>
          </cell>
          <cell r="EJ150">
            <v>0</v>
          </cell>
          <cell r="EK150">
            <v>0</v>
          </cell>
          <cell r="EL150">
            <v>0</v>
          </cell>
          <cell r="EM150">
            <v>0</v>
          </cell>
          <cell r="EN150">
            <v>0</v>
          </cell>
          <cell r="EO150">
            <v>0</v>
          </cell>
          <cell r="EP150">
            <v>0</v>
          </cell>
          <cell r="EQ150">
            <v>0</v>
          </cell>
          <cell r="ER150">
            <v>0</v>
          </cell>
          <cell r="ES150">
            <v>0</v>
          </cell>
          <cell r="ET150">
            <v>0</v>
          </cell>
          <cell r="EU150">
            <v>0</v>
          </cell>
          <cell r="EV150">
            <v>0</v>
          </cell>
          <cell r="EW150">
            <v>0</v>
          </cell>
          <cell r="EX150">
            <v>0</v>
          </cell>
          <cell r="EY150">
            <v>0</v>
          </cell>
          <cell r="EZ150">
            <v>0</v>
          </cell>
          <cell r="FA150">
            <v>0</v>
          </cell>
          <cell r="FB150">
            <v>0</v>
          </cell>
          <cell r="FC150">
            <v>0</v>
          </cell>
          <cell r="FD150">
            <v>0</v>
          </cell>
          <cell r="GZ150">
            <v>0</v>
          </cell>
          <cell r="HA150">
            <v>0</v>
          </cell>
        </row>
        <row r="151">
          <cell r="B151" t="str">
            <v>LTC10</v>
          </cell>
          <cell r="C151">
            <v>0</v>
          </cell>
          <cell r="D151">
            <v>0</v>
          </cell>
          <cell r="E151">
            <v>0</v>
          </cell>
          <cell r="F151" t="str">
            <v>21101GQA106L1</v>
          </cell>
          <cell r="G151" t="str">
            <v>21101GQA106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0</v>
          </cell>
          <cell r="BJ151">
            <v>0</v>
          </cell>
          <cell r="BK151">
            <v>0</v>
          </cell>
          <cell r="BL151">
            <v>0</v>
          </cell>
          <cell r="BM151">
            <v>0</v>
          </cell>
          <cell r="BN151">
            <v>0</v>
          </cell>
          <cell r="BO151">
            <v>0</v>
          </cell>
          <cell r="BP151">
            <v>0</v>
          </cell>
          <cell r="BQ151">
            <v>0</v>
          </cell>
          <cell r="BR151">
            <v>0</v>
          </cell>
          <cell r="BS151">
            <v>0</v>
          </cell>
          <cell r="BT151">
            <v>0</v>
          </cell>
          <cell r="BU151">
            <v>0</v>
          </cell>
          <cell r="BV151">
            <v>0</v>
          </cell>
          <cell r="BW151">
            <v>0</v>
          </cell>
          <cell r="BX151">
            <v>0</v>
          </cell>
          <cell r="BY151">
            <v>0</v>
          </cell>
          <cell r="BZ151">
            <v>0</v>
          </cell>
          <cell r="CA151">
            <v>0</v>
          </cell>
          <cell r="CB151">
            <v>0</v>
          </cell>
          <cell r="CC151">
            <v>0</v>
          </cell>
          <cell r="CD151">
            <v>0</v>
          </cell>
          <cell r="CE151">
            <v>0</v>
          </cell>
          <cell r="CF151">
            <v>0</v>
          </cell>
          <cell r="CG151">
            <v>0</v>
          </cell>
          <cell r="CH151">
            <v>0</v>
          </cell>
          <cell r="CI151">
            <v>0</v>
          </cell>
          <cell r="CJ151">
            <v>0</v>
          </cell>
          <cell r="CK151">
            <v>0</v>
          </cell>
          <cell r="CL151">
            <v>0</v>
          </cell>
          <cell r="CM151">
            <v>0</v>
          </cell>
          <cell r="CN151">
            <v>0</v>
          </cell>
          <cell r="CO151">
            <v>0</v>
          </cell>
          <cell r="CP151">
            <v>0</v>
          </cell>
          <cell r="CQ151">
            <v>0</v>
          </cell>
          <cell r="CR151">
            <v>0</v>
          </cell>
          <cell r="CS151">
            <v>0</v>
          </cell>
          <cell r="CT151">
            <v>0</v>
          </cell>
          <cell r="CU151">
            <v>0</v>
          </cell>
          <cell r="CV151">
            <v>0</v>
          </cell>
          <cell r="CW151">
            <v>0</v>
          </cell>
          <cell r="CX151">
            <v>0</v>
          </cell>
          <cell r="CY151">
            <v>0</v>
          </cell>
          <cell r="CZ151">
            <v>0</v>
          </cell>
          <cell r="DA151">
            <v>0</v>
          </cell>
          <cell r="DB151">
            <v>0</v>
          </cell>
          <cell r="DC151">
            <v>0</v>
          </cell>
          <cell r="DD151">
            <v>0</v>
          </cell>
          <cell r="DE151">
            <v>0</v>
          </cell>
          <cell r="DF151">
            <v>0</v>
          </cell>
          <cell r="DG151">
            <v>0</v>
          </cell>
          <cell r="DH151">
            <v>0</v>
          </cell>
          <cell r="DI151">
            <v>0</v>
          </cell>
          <cell r="DJ151">
            <v>0</v>
          </cell>
          <cell r="DK151">
            <v>0</v>
          </cell>
          <cell r="DL151">
            <v>0</v>
          </cell>
          <cell r="DM151">
            <v>0</v>
          </cell>
          <cell r="DN151">
            <v>0</v>
          </cell>
          <cell r="DO151">
            <v>0</v>
          </cell>
          <cell r="DP151">
            <v>0</v>
          </cell>
          <cell r="DQ151">
            <v>0</v>
          </cell>
          <cell r="DR151">
            <v>0</v>
          </cell>
          <cell r="DS151">
            <v>0</v>
          </cell>
          <cell r="DT151">
            <v>0</v>
          </cell>
          <cell r="DU151">
            <v>0</v>
          </cell>
          <cell r="DV151">
            <v>0</v>
          </cell>
          <cell r="DW151">
            <v>0</v>
          </cell>
          <cell r="DX151">
            <v>0</v>
          </cell>
          <cell r="DY151">
            <v>0</v>
          </cell>
          <cell r="DZ151">
            <v>0</v>
          </cell>
          <cell r="EA151">
            <v>0</v>
          </cell>
          <cell r="EB151">
            <v>0</v>
          </cell>
          <cell r="EC151">
            <v>0</v>
          </cell>
          <cell r="ED151">
            <v>0</v>
          </cell>
          <cell r="EE151">
            <v>0</v>
          </cell>
          <cell r="EF151">
            <v>0</v>
          </cell>
          <cell r="EG151">
            <v>0</v>
          </cell>
          <cell r="EH151">
            <v>0</v>
          </cell>
          <cell r="EI151">
            <v>0</v>
          </cell>
          <cell r="EJ151">
            <v>0</v>
          </cell>
          <cell r="EK151">
            <v>0</v>
          </cell>
          <cell r="EL151">
            <v>0</v>
          </cell>
          <cell r="EM151">
            <v>0</v>
          </cell>
          <cell r="EN151">
            <v>0</v>
          </cell>
          <cell r="EO151">
            <v>0</v>
          </cell>
          <cell r="EP151">
            <v>0</v>
          </cell>
          <cell r="EQ151">
            <v>0</v>
          </cell>
          <cell r="ER151">
            <v>0</v>
          </cell>
          <cell r="ES151">
            <v>0</v>
          </cell>
          <cell r="ET151">
            <v>0</v>
          </cell>
          <cell r="EU151">
            <v>0</v>
          </cell>
          <cell r="EV151">
            <v>0</v>
          </cell>
          <cell r="EW151">
            <v>0</v>
          </cell>
          <cell r="EX151">
            <v>0</v>
          </cell>
          <cell r="EY151">
            <v>0</v>
          </cell>
          <cell r="EZ151">
            <v>0</v>
          </cell>
          <cell r="FA151">
            <v>0</v>
          </cell>
          <cell r="FB151">
            <v>0</v>
          </cell>
          <cell r="FC151">
            <v>0</v>
          </cell>
          <cell r="FD151">
            <v>0</v>
          </cell>
          <cell r="GZ151">
            <v>0</v>
          </cell>
          <cell r="HA151">
            <v>0</v>
          </cell>
        </row>
        <row r="152">
          <cell r="B152" t="str">
            <v>LTM15</v>
          </cell>
          <cell r="C152">
            <v>0</v>
          </cell>
          <cell r="D152">
            <v>0</v>
          </cell>
          <cell r="E152">
            <v>900941445</v>
          </cell>
          <cell r="F152" t="str">
            <v>21151DFA306L1</v>
          </cell>
          <cell r="G152" t="str">
            <v>21151DFA306</v>
          </cell>
          <cell r="H152">
            <v>0</v>
          </cell>
          <cell r="I152">
            <v>0</v>
          </cell>
          <cell r="J152">
            <v>300</v>
          </cell>
          <cell r="K152">
            <v>60</v>
          </cell>
          <cell r="L152">
            <v>260</v>
          </cell>
          <cell r="M152">
            <v>0</v>
          </cell>
          <cell r="N152">
            <v>234</v>
          </cell>
          <cell r="O152">
            <v>234</v>
          </cell>
          <cell r="P152">
            <v>234</v>
          </cell>
          <cell r="Q152">
            <v>0</v>
          </cell>
          <cell r="R152">
            <v>0</v>
          </cell>
          <cell r="S152">
            <v>0</v>
          </cell>
          <cell r="T152">
            <v>260</v>
          </cell>
          <cell r="U152">
            <v>260</v>
          </cell>
          <cell r="V152">
            <v>35.909090909090907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234</v>
          </cell>
          <cell r="AB152">
            <v>234</v>
          </cell>
          <cell r="AC152">
            <v>234</v>
          </cell>
          <cell r="AD152">
            <v>234</v>
          </cell>
          <cell r="AE152">
            <v>0</v>
          </cell>
          <cell r="AF152">
            <v>0</v>
          </cell>
          <cell r="AG152">
            <v>26</v>
          </cell>
          <cell r="AH152">
            <v>26</v>
          </cell>
          <cell r="AI152">
            <v>5.9090909090909083</v>
          </cell>
          <cell r="AJ152">
            <v>240</v>
          </cell>
          <cell r="AK152">
            <v>240</v>
          </cell>
          <cell r="AL152">
            <v>240</v>
          </cell>
          <cell r="AM152">
            <v>0</v>
          </cell>
          <cell r="AN152">
            <v>132</v>
          </cell>
          <cell r="AO152">
            <v>132</v>
          </cell>
          <cell r="AP152">
            <v>132</v>
          </cell>
          <cell r="AQ152">
            <v>132</v>
          </cell>
          <cell r="AR152">
            <v>0</v>
          </cell>
          <cell r="AS152">
            <v>0</v>
          </cell>
          <cell r="AT152">
            <v>134</v>
          </cell>
          <cell r="AU152">
            <v>134</v>
          </cell>
          <cell r="AV152">
            <v>17.179487179487179</v>
          </cell>
          <cell r="AW152">
            <v>120</v>
          </cell>
          <cell r="AX152">
            <v>0</v>
          </cell>
          <cell r="AY152">
            <v>120</v>
          </cell>
          <cell r="AZ152">
            <v>132</v>
          </cell>
          <cell r="BA152">
            <v>234</v>
          </cell>
          <cell r="BB152">
            <v>366</v>
          </cell>
          <cell r="BC152">
            <v>234</v>
          </cell>
          <cell r="BD152">
            <v>234</v>
          </cell>
          <cell r="BE152">
            <v>0</v>
          </cell>
          <cell r="BF152">
            <v>0</v>
          </cell>
          <cell r="BG152">
            <v>20</v>
          </cell>
          <cell r="BH152">
            <v>20</v>
          </cell>
          <cell r="BI152">
            <v>4.545454545454545</v>
          </cell>
          <cell r="BJ152">
            <v>120</v>
          </cell>
          <cell r="BK152">
            <v>0</v>
          </cell>
          <cell r="BL152">
            <v>120</v>
          </cell>
          <cell r="BM152">
            <v>0</v>
          </cell>
          <cell r="BN152">
            <v>132</v>
          </cell>
          <cell r="BO152">
            <v>0</v>
          </cell>
          <cell r="BP152">
            <v>132</v>
          </cell>
          <cell r="BQ152">
            <v>0</v>
          </cell>
          <cell r="BR152">
            <v>0</v>
          </cell>
          <cell r="BS152">
            <v>1</v>
          </cell>
          <cell r="BT152">
            <v>139</v>
          </cell>
          <cell r="BU152">
            <v>140</v>
          </cell>
          <cell r="BV152">
            <v>11.39344262295082</v>
          </cell>
          <cell r="BW152">
            <v>240</v>
          </cell>
          <cell r="BX152">
            <v>240</v>
          </cell>
          <cell r="BY152">
            <v>240</v>
          </cell>
          <cell r="BZ152">
            <v>366</v>
          </cell>
          <cell r="CA152">
            <v>366</v>
          </cell>
          <cell r="CB152">
            <v>0</v>
          </cell>
          <cell r="CC152">
            <v>366</v>
          </cell>
          <cell r="CD152">
            <v>0</v>
          </cell>
          <cell r="CE152">
            <v>0</v>
          </cell>
          <cell r="CF152">
            <v>0</v>
          </cell>
          <cell r="CG152">
            <v>380</v>
          </cell>
          <cell r="CH152">
            <v>380</v>
          </cell>
          <cell r="CI152">
            <v>40</v>
          </cell>
          <cell r="CJ152">
            <v>0</v>
          </cell>
          <cell r="CK152">
            <v>240</v>
          </cell>
          <cell r="CL152">
            <v>0</v>
          </cell>
          <cell r="CM152">
            <v>146</v>
          </cell>
          <cell r="CN152">
            <v>336</v>
          </cell>
          <cell r="CO152">
            <v>336</v>
          </cell>
          <cell r="CP152">
            <v>336</v>
          </cell>
          <cell r="CQ152">
            <v>336</v>
          </cell>
          <cell r="CR152">
            <v>0</v>
          </cell>
          <cell r="CS152">
            <v>0</v>
          </cell>
          <cell r="CT152">
            <v>44</v>
          </cell>
          <cell r="CU152">
            <v>44</v>
          </cell>
          <cell r="CV152">
            <v>5.6410256410256414</v>
          </cell>
          <cell r="CW152">
            <v>240</v>
          </cell>
          <cell r="CX152">
            <v>240</v>
          </cell>
          <cell r="CY152">
            <v>240</v>
          </cell>
          <cell r="CZ152">
            <v>0</v>
          </cell>
          <cell r="DA152">
            <v>234</v>
          </cell>
          <cell r="DB152">
            <v>248</v>
          </cell>
          <cell r="DC152">
            <v>234</v>
          </cell>
          <cell r="DD152">
            <v>248</v>
          </cell>
          <cell r="DE152">
            <v>0</v>
          </cell>
          <cell r="DF152">
            <v>0</v>
          </cell>
          <cell r="DG152">
            <v>36</v>
          </cell>
          <cell r="DH152">
            <v>36</v>
          </cell>
          <cell r="DI152">
            <v>2.9508196721311477</v>
          </cell>
          <cell r="DJ152">
            <v>420</v>
          </cell>
          <cell r="DK152">
            <v>330</v>
          </cell>
          <cell r="DL152">
            <v>328</v>
          </cell>
          <cell r="DM152">
            <v>0</v>
          </cell>
          <cell r="DN152">
            <v>366</v>
          </cell>
          <cell r="DO152">
            <v>132</v>
          </cell>
          <cell r="DP152">
            <v>366</v>
          </cell>
          <cell r="DQ152">
            <v>132</v>
          </cell>
          <cell r="DR152">
            <v>0</v>
          </cell>
          <cell r="DS152">
            <v>0</v>
          </cell>
          <cell r="DT152">
            <v>232</v>
          </cell>
          <cell r="DU152">
            <v>232</v>
          </cell>
          <cell r="DV152">
            <v>46.666666666666671</v>
          </cell>
          <cell r="DW152">
            <v>0</v>
          </cell>
          <cell r="DX152">
            <v>0</v>
          </cell>
          <cell r="DY152">
            <v>242</v>
          </cell>
          <cell r="DZ152">
            <v>0</v>
          </cell>
          <cell r="EA152">
            <v>102</v>
          </cell>
          <cell r="EB152">
            <v>336</v>
          </cell>
          <cell r="EC152">
            <v>102</v>
          </cell>
          <cell r="ED152">
            <v>336</v>
          </cell>
          <cell r="EE152">
            <v>0</v>
          </cell>
          <cell r="EF152">
            <v>0</v>
          </cell>
          <cell r="EG152">
            <v>138</v>
          </cell>
          <cell r="EH152">
            <v>138</v>
          </cell>
          <cell r="EI152">
            <v>17.692307692307693</v>
          </cell>
          <cell r="EJ152">
            <v>130</v>
          </cell>
          <cell r="EK152">
            <v>0</v>
          </cell>
          <cell r="EL152">
            <v>0</v>
          </cell>
          <cell r="EM152">
            <v>0</v>
          </cell>
          <cell r="EN152">
            <v>234</v>
          </cell>
          <cell r="EO152">
            <v>0</v>
          </cell>
          <cell r="EP152">
            <v>234</v>
          </cell>
          <cell r="EQ152">
            <v>0</v>
          </cell>
          <cell r="ER152">
            <v>234</v>
          </cell>
          <cell r="ES152">
            <v>0</v>
          </cell>
          <cell r="ET152">
            <v>34</v>
          </cell>
          <cell r="EU152">
            <v>34</v>
          </cell>
          <cell r="EV152">
            <v>7.7272727272727266</v>
          </cell>
          <cell r="EW152">
            <v>240</v>
          </cell>
          <cell r="EX152">
            <v>0</v>
          </cell>
          <cell r="EY152">
            <v>0</v>
          </cell>
          <cell r="EZ152">
            <v>0</v>
          </cell>
          <cell r="FA152">
            <v>132</v>
          </cell>
          <cell r="FB152">
            <v>0</v>
          </cell>
          <cell r="FC152">
            <v>132</v>
          </cell>
          <cell r="FD152">
            <v>0</v>
          </cell>
          <cell r="GZ152">
            <v>66</v>
          </cell>
          <cell r="HA152">
            <v>0</v>
          </cell>
        </row>
        <row r="153">
          <cell r="B153" t="str">
            <v>LTP15</v>
          </cell>
          <cell r="C153">
            <v>0</v>
          </cell>
          <cell r="D153">
            <v>0</v>
          </cell>
          <cell r="E153">
            <v>900941425</v>
          </cell>
          <cell r="F153" t="str">
            <v>21151PFA306L1</v>
          </cell>
          <cell r="G153" t="str">
            <v>21151PFA306</v>
          </cell>
          <cell r="H153">
            <v>7</v>
          </cell>
          <cell r="I153">
            <v>7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7</v>
          </cell>
          <cell r="U153">
            <v>7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7</v>
          </cell>
          <cell r="AH153">
            <v>7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7</v>
          </cell>
          <cell r="AU153">
            <v>7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7</v>
          </cell>
          <cell r="BH153">
            <v>7</v>
          </cell>
          <cell r="BI153">
            <v>0</v>
          </cell>
          <cell r="BJ153">
            <v>0</v>
          </cell>
          <cell r="BK153">
            <v>0</v>
          </cell>
          <cell r="BL153">
            <v>0</v>
          </cell>
          <cell r="BM153">
            <v>0</v>
          </cell>
          <cell r="BN153">
            <v>0</v>
          </cell>
          <cell r="BO153">
            <v>0</v>
          </cell>
          <cell r="BP153">
            <v>0</v>
          </cell>
          <cell r="BQ153">
            <v>0</v>
          </cell>
          <cell r="BR153">
            <v>7</v>
          </cell>
          <cell r="BS153">
            <v>0</v>
          </cell>
          <cell r="BT153">
            <v>0</v>
          </cell>
          <cell r="BU153">
            <v>0</v>
          </cell>
          <cell r="BV153">
            <v>0</v>
          </cell>
          <cell r="BW153">
            <v>0</v>
          </cell>
          <cell r="BX153">
            <v>0</v>
          </cell>
          <cell r="BY153">
            <v>0</v>
          </cell>
          <cell r="BZ153">
            <v>0</v>
          </cell>
          <cell r="CA153">
            <v>0</v>
          </cell>
          <cell r="CB153">
            <v>0</v>
          </cell>
          <cell r="CC153">
            <v>0</v>
          </cell>
          <cell r="CD153">
            <v>0</v>
          </cell>
          <cell r="CE153">
            <v>0</v>
          </cell>
          <cell r="CF153">
            <v>0</v>
          </cell>
          <cell r="CG153">
            <v>0</v>
          </cell>
          <cell r="CH153">
            <v>0</v>
          </cell>
          <cell r="CI153">
            <v>0</v>
          </cell>
          <cell r="CJ153">
            <v>0</v>
          </cell>
          <cell r="CK153">
            <v>0</v>
          </cell>
          <cell r="CL153">
            <v>0</v>
          </cell>
          <cell r="CM153">
            <v>0</v>
          </cell>
          <cell r="CN153">
            <v>0</v>
          </cell>
          <cell r="CO153">
            <v>0</v>
          </cell>
          <cell r="CP153">
            <v>0</v>
          </cell>
          <cell r="CQ153">
            <v>0</v>
          </cell>
          <cell r="CR153">
            <v>0</v>
          </cell>
          <cell r="CS153">
            <v>0</v>
          </cell>
          <cell r="CT153">
            <v>0</v>
          </cell>
          <cell r="CU153">
            <v>0</v>
          </cell>
          <cell r="CV153">
            <v>0</v>
          </cell>
          <cell r="CW153">
            <v>0</v>
          </cell>
          <cell r="CX153">
            <v>0</v>
          </cell>
          <cell r="CY153">
            <v>0</v>
          </cell>
          <cell r="CZ153">
            <v>0</v>
          </cell>
          <cell r="DA153">
            <v>0</v>
          </cell>
          <cell r="DB153">
            <v>0</v>
          </cell>
          <cell r="DC153">
            <v>0</v>
          </cell>
          <cell r="DD153">
            <v>0</v>
          </cell>
          <cell r="DE153">
            <v>0</v>
          </cell>
          <cell r="DF153">
            <v>0</v>
          </cell>
          <cell r="DG153">
            <v>0</v>
          </cell>
          <cell r="DH153">
            <v>0</v>
          </cell>
          <cell r="DI153">
            <v>0</v>
          </cell>
          <cell r="DJ153">
            <v>0</v>
          </cell>
          <cell r="DK153">
            <v>0</v>
          </cell>
          <cell r="DL153">
            <v>0</v>
          </cell>
          <cell r="DM153">
            <v>0</v>
          </cell>
          <cell r="DN153">
            <v>0</v>
          </cell>
          <cell r="DO153">
            <v>0</v>
          </cell>
          <cell r="DP153">
            <v>0</v>
          </cell>
          <cell r="DQ153">
            <v>0</v>
          </cell>
          <cell r="DR153">
            <v>0</v>
          </cell>
          <cell r="DS153">
            <v>0</v>
          </cell>
          <cell r="DT153">
            <v>0</v>
          </cell>
          <cell r="DU153">
            <v>0</v>
          </cell>
          <cell r="DV153">
            <v>0</v>
          </cell>
          <cell r="DW153">
            <v>0</v>
          </cell>
          <cell r="DX153">
            <v>0</v>
          </cell>
          <cell r="DY153">
            <v>0</v>
          </cell>
          <cell r="DZ153">
            <v>0</v>
          </cell>
          <cell r="EA153">
            <v>0</v>
          </cell>
          <cell r="EB153">
            <v>0</v>
          </cell>
          <cell r="EC153">
            <v>0</v>
          </cell>
          <cell r="ED153">
            <v>0</v>
          </cell>
          <cell r="EE153">
            <v>0</v>
          </cell>
          <cell r="EF153">
            <v>0</v>
          </cell>
          <cell r="EG153">
            <v>0</v>
          </cell>
          <cell r="EH153">
            <v>0</v>
          </cell>
          <cell r="EI153">
            <v>0</v>
          </cell>
          <cell r="EJ153">
            <v>0</v>
          </cell>
          <cell r="EK153">
            <v>0</v>
          </cell>
          <cell r="EL153">
            <v>0</v>
          </cell>
          <cell r="EM153">
            <v>0</v>
          </cell>
          <cell r="EN153">
            <v>0</v>
          </cell>
          <cell r="EO153">
            <v>0</v>
          </cell>
          <cell r="EP153">
            <v>0</v>
          </cell>
          <cell r="EQ153">
            <v>0</v>
          </cell>
          <cell r="ER153">
            <v>0</v>
          </cell>
          <cell r="ES153">
            <v>0</v>
          </cell>
          <cell r="ET153">
            <v>0</v>
          </cell>
          <cell r="EU153">
            <v>0</v>
          </cell>
          <cell r="EV153">
            <v>0</v>
          </cell>
          <cell r="EW153">
            <v>0</v>
          </cell>
          <cell r="EX153">
            <v>0</v>
          </cell>
          <cell r="EY153">
            <v>0</v>
          </cell>
          <cell r="EZ153">
            <v>0</v>
          </cell>
          <cell r="FA153">
            <v>0</v>
          </cell>
          <cell r="FB153">
            <v>0</v>
          </cell>
          <cell r="FC153">
            <v>0</v>
          </cell>
          <cell r="FD153">
            <v>0</v>
          </cell>
          <cell r="GZ153">
            <v>0</v>
          </cell>
          <cell r="HA153">
            <v>0</v>
          </cell>
        </row>
        <row r="154">
          <cell r="B154" t="str">
            <v>LTP15</v>
          </cell>
          <cell r="C154">
            <v>0</v>
          </cell>
          <cell r="D154">
            <v>0</v>
          </cell>
          <cell r="E154">
            <v>0</v>
          </cell>
          <cell r="F154" t="str">
            <v>21151PQA106L1</v>
          </cell>
          <cell r="G154" t="str">
            <v>21151PQA106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0</v>
          </cell>
          <cell r="BJ154">
            <v>0</v>
          </cell>
          <cell r="BK154">
            <v>0</v>
          </cell>
          <cell r="BL154">
            <v>0</v>
          </cell>
          <cell r="BM154">
            <v>0</v>
          </cell>
          <cell r="BN154">
            <v>0</v>
          </cell>
          <cell r="BO154">
            <v>0</v>
          </cell>
          <cell r="BP154">
            <v>0</v>
          </cell>
          <cell r="BQ154">
            <v>0</v>
          </cell>
          <cell r="BR154">
            <v>0</v>
          </cell>
          <cell r="BS154">
            <v>0</v>
          </cell>
          <cell r="BT154">
            <v>0</v>
          </cell>
          <cell r="BU154">
            <v>0</v>
          </cell>
          <cell r="BV154">
            <v>0</v>
          </cell>
          <cell r="BW154">
            <v>0</v>
          </cell>
          <cell r="BX154">
            <v>0</v>
          </cell>
          <cell r="BY154">
            <v>0</v>
          </cell>
          <cell r="BZ154">
            <v>0</v>
          </cell>
          <cell r="CA154">
            <v>0</v>
          </cell>
          <cell r="CB154">
            <v>0</v>
          </cell>
          <cell r="CC154">
            <v>0</v>
          </cell>
          <cell r="CD154">
            <v>0</v>
          </cell>
          <cell r="CE154">
            <v>0</v>
          </cell>
          <cell r="CF154">
            <v>0</v>
          </cell>
          <cell r="CG154">
            <v>0</v>
          </cell>
          <cell r="CH154">
            <v>0</v>
          </cell>
          <cell r="CI154">
            <v>0</v>
          </cell>
          <cell r="CJ154">
            <v>0</v>
          </cell>
          <cell r="CK154">
            <v>0</v>
          </cell>
          <cell r="CL154">
            <v>0</v>
          </cell>
          <cell r="CM154">
            <v>0</v>
          </cell>
          <cell r="CN154">
            <v>0</v>
          </cell>
          <cell r="CO154">
            <v>0</v>
          </cell>
          <cell r="CP154">
            <v>0</v>
          </cell>
          <cell r="CQ154">
            <v>0</v>
          </cell>
          <cell r="CR154">
            <v>0</v>
          </cell>
          <cell r="CS154">
            <v>0</v>
          </cell>
          <cell r="CT154">
            <v>0</v>
          </cell>
          <cell r="CU154">
            <v>0</v>
          </cell>
          <cell r="CV154">
            <v>0</v>
          </cell>
          <cell r="CW154">
            <v>0</v>
          </cell>
          <cell r="CX154">
            <v>0</v>
          </cell>
          <cell r="CY154">
            <v>0</v>
          </cell>
          <cell r="CZ154">
            <v>0</v>
          </cell>
          <cell r="DA154">
            <v>0</v>
          </cell>
          <cell r="DB154">
            <v>0</v>
          </cell>
          <cell r="DC154">
            <v>0</v>
          </cell>
          <cell r="DD154">
            <v>0</v>
          </cell>
          <cell r="DE154">
            <v>0</v>
          </cell>
          <cell r="DF154">
            <v>0</v>
          </cell>
          <cell r="DG154">
            <v>0</v>
          </cell>
          <cell r="DH154">
            <v>0</v>
          </cell>
          <cell r="DI154">
            <v>0</v>
          </cell>
          <cell r="DJ154">
            <v>0</v>
          </cell>
          <cell r="DK154">
            <v>0</v>
          </cell>
          <cell r="DL154">
            <v>0</v>
          </cell>
          <cell r="DM154">
            <v>0</v>
          </cell>
          <cell r="DN154">
            <v>0</v>
          </cell>
          <cell r="DO154">
            <v>0</v>
          </cell>
          <cell r="DP154">
            <v>0</v>
          </cell>
          <cell r="DQ154">
            <v>0</v>
          </cell>
          <cell r="DR154">
            <v>0</v>
          </cell>
          <cell r="DS154">
            <v>0</v>
          </cell>
          <cell r="DT154">
            <v>0</v>
          </cell>
          <cell r="DU154">
            <v>0</v>
          </cell>
          <cell r="DV154">
            <v>0</v>
          </cell>
          <cell r="DW154">
            <v>0</v>
          </cell>
          <cell r="DX154">
            <v>0</v>
          </cell>
          <cell r="DY154">
            <v>0</v>
          </cell>
          <cell r="DZ154">
            <v>0</v>
          </cell>
          <cell r="EA154">
            <v>0</v>
          </cell>
          <cell r="EB154">
            <v>0</v>
          </cell>
          <cell r="EC154">
            <v>0</v>
          </cell>
          <cell r="ED154">
            <v>0</v>
          </cell>
          <cell r="EE154">
            <v>0</v>
          </cell>
          <cell r="EF154">
            <v>0</v>
          </cell>
          <cell r="EG154">
            <v>0</v>
          </cell>
          <cell r="EH154">
            <v>0</v>
          </cell>
          <cell r="EI154">
            <v>0</v>
          </cell>
          <cell r="EJ154">
            <v>0</v>
          </cell>
          <cell r="EK154">
            <v>0</v>
          </cell>
          <cell r="EL154">
            <v>0</v>
          </cell>
          <cell r="EM154">
            <v>0</v>
          </cell>
          <cell r="EN154">
            <v>0</v>
          </cell>
          <cell r="EO154">
            <v>0</v>
          </cell>
          <cell r="EP154">
            <v>0</v>
          </cell>
          <cell r="EQ154">
            <v>0</v>
          </cell>
          <cell r="ER154">
            <v>0</v>
          </cell>
          <cell r="ES154">
            <v>0</v>
          </cell>
          <cell r="ET154">
            <v>0</v>
          </cell>
          <cell r="EU154">
            <v>0</v>
          </cell>
          <cell r="EV154">
            <v>0</v>
          </cell>
          <cell r="EW154">
            <v>0</v>
          </cell>
          <cell r="EX154">
            <v>0</v>
          </cell>
          <cell r="EY154">
            <v>0</v>
          </cell>
          <cell r="EZ154">
            <v>0</v>
          </cell>
          <cell r="FA154">
            <v>0</v>
          </cell>
          <cell r="FB154">
            <v>0</v>
          </cell>
          <cell r="FC154">
            <v>0</v>
          </cell>
          <cell r="FD154">
            <v>0</v>
          </cell>
          <cell r="GZ154">
            <v>0</v>
          </cell>
          <cell r="HA154">
            <v>0</v>
          </cell>
        </row>
        <row r="155">
          <cell r="B155" t="str">
            <v>LC13Q</v>
          </cell>
          <cell r="C155">
            <v>0</v>
          </cell>
          <cell r="D155">
            <v>0</v>
          </cell>
          <cell r="E155">
            <v>900941497</v>
          </cell>
          <cell r="F155" t="str">
            <v>2113QJFA306L1</v>
          </cell>
          <cell r="G155" t="str">
            <v>2113QJFA306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0</v>
          </cell>
          <cell r="BI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  <cell r="BP155">
            <v>0</v>
          </cell>
          <cell r="BQ155">
            <v>0</v>
          </cell>
          <cell r="BR155">
            <v>0</v>
          </cell>
          <cell r="BS155">
            <v>0</v>
          </cell>
          <cell r="BT155">
            <v>0</v>
          </cell>
          <cell r="BU155">
            <v>0</v>
          </cell>
          <cell r="BV155">
            <v>0</v>
          </cell>
          <cell r="BW155">
            <v>0</v>
          </cell>
          <cell r="BX155">
            <v>0</v>
          </cell>
          <cell r="BY155">
            <v>0</v>
          </cell>
          <cell r="BZ155">
            <v>0</v>
          </cell>
          <cell r="CA155">
            <v>0</v>
          </cell>
          <cell r="CB155">
            <v>0</v>
          </cell>
          <cell r="CC155">
            <v>0</v>
          </cell>
          <cell r="CD155">
            <v>0</v>
          </cell>
          <cell r="CE155">
            <v>0</v>
          </cell>
          <cell r="CF155">
            <v>0</v>
          </cell>
          <cell r="CG155">
            <v>0</v>
          </cell>
          <cell r="CH155">
            <v>0</v>
          </cell>
          <cell r="CI155">
            <v>0</v>
          </cell>
          <cell r="CJ155">
            <v>0</v>
          </cell>
          <cell r="CK155">
            <v>0</v>
          </cell>
          <cell r="CL155">
            <v>0</v>
          </cell>
          <cell r="CM155">
            <v>0</v>
          </cell>
          <cell r="CN155">
            <v>0</v>
          </cell>
          <cell r="CO155">
            <v>0</v>
          </cell>
          <cell r="CP155">
            <v>0</v>
          </cell>
          <cell r="CQ155">
            <v>0</v>
          </cell>
          <cell r="CR155">
            <v>0</v>
          </cell>
          <cell r="CS155">
            <v>0</v>
          </cell>
          <cell r="CT155">
            <v>0</v>
          </cell>
          <cell r="CU155">
            <v>0</v>
          </cell>
          <cell r="CV155">
            <v>0</v>
          </cell>
          <cell r="CW155">
            <v>0</v>
          </cell>
          <cell r="CX155">
            <v>0</v>
          </cell>
          <cell r="CY155">
            <v>0</v>
          </cell>
          <cell r="CZ155">
            <v>0</v>
          </cell>
          <cell r="DA155">
            <v>0</v>
          </cell>
          <cell r="DB155">
            <v>0</v>
          </cell>
          <cell r="DC155">
            <v>0</v>
          </cell>
          <cell r="DD155">
            <v>0</v>
          </cell>
          <cell r="DE155">
            <v>0</v>
          </cell>
          <cell r="DF155">
            <v>0</v>
          </cell>
          <cell r="DG155">
            <v>0</v>
          </cell>
          <cell r="DH155">
            <v>0</v>
          </cell>
          <cell r="DI155">
            <v>0</v>
          </cell>
          <cell r="DJ155">
            <v>0</v>
          </cell>
          <cell r="DK155">
            <v>0</v>
          </cell>
          <cell r="DL155">
            <v>0</v>
          </cell>
          <cell r="DM155">
            <v>0</v>
          </cell>
          <cell r="DN155">
            <v>0</v>
          </cell>
          <cell r="DO155">
            <v>0</v>
          </cell>
          <cell r="DP155">
            <v>0</v>
          </cell>
          <cell r="DQ155">
            <v>0</v>
          </cell>
          <cell r="DR155">
            <v>0</v>
          </cell>
          <cell r="DS155">
            <v>0</v>
          </cell>
          <cell r="DT155">
            <v>0</v>
          </cell>
          <cell r="DU155">
            <v>0</v>
          </cell>
          <cell r="DV155">
            <v>0</v>
          </cell>
          <cell r="DW155">
            <v>0</v>
          </cell>
          <cell r="DX155">
            <v>0</v>
          </cell>
          <cell r="DY155">
            <v>21</v>
          </cell>
          <cell r="DZ155">
            <v>0</v>
          </cell>
          <cell r="EA155">
            <v>0</v>
          </cell>
          <cell r="EB155">
            <v>0</v>
          </cell>
          <cell r="EC155">
            <v>0</v>
          </cell>
          <cell r="ED155">
            <v>0</v>
          </cell>
          <cell r="EE155">
            <v>21</v>
          </cell>
          <cell r="EF155">
            <v>0</v>
          </cell>
          <cell r="EG155">
            <v>0</v>
          </cell>
          <cell r="EH155">
            <v>0</v>
          </cell>
          <cell r="EI155">
            <v>0</v>
          </cell>
          <cell r="EJ155">
            <v>0</v>
          </cell>
          <cell r="EK155">
            <v>0</v>
          </cell>
          <cell r="EL155">
            <v>0</v>
          </cell>
          <cell r="EM155">
            <v>0</v>
          </cell>
          <cell r="EN155">
            <v>0</v>
          </cell>
          <cell r="EO155">
            <v>0</v>
          </cell>
          <cell r="EP155">
            <v>0</v>
          </cell>
          <cell r="EQ155">
            <v>0</v>
          </cell>
          <cell r="ER155">
            <v>0</v>
          </cell>
          <cell r="ES155">
            <v>0</v>
          </cell>
          <cell r="ET155">
            <v>0</v>
          </cell>
          <cell r="EU155">
            <v>0</v>
          </cell>
          <cell r="EV155">
            <v>0</v>
          </cell>
          <cell r="EW155">
            <v>0</v>
          </cell>
          <cell r="EX155">
            <v>0</v>
          </cell>
          <cell r="EY155">
            <v>0</v>
          </cell>
          <cell r="EZ155">
            <v>0</v>
          </cell>
          <cell r="FA155">
            <v>0</v>
          </cell>
          <cell r="FB155">
            <v>0</v>
          </cell>
          <cell r="FC155">
            <v>0</v>
          </cell>
          <cell r="FD155">
            <v>0</v>
          </cell>
          <cell r="GZ155">
            <v>0</v>
          </cell>
          <cell r="HA155">
            <v>0</v>
          </cell>
        </row>
        <row r="156">
          <cell r="B156" t="str">
            <v>LC16Y</v>
          </cell>
          <cell r="C156">
            <v>0</v>
          </cell>
          <cell r="D156">
            <v>0</v>
          </cell>
          <cell r="E156">
            <v>900941498</v>
          </cell>
          <cell r="F156" t="str">
            <v>2116YJFA306L1</v>
          </cell>
          <cell r="G156" t="str">
            <v>2116YJFA306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0</v>
          </cell>
          <cell r="BJ156">
            <v>0</v>
          </cell>
          <cell r="BK156">
            <v>0</v>
          </cell>
          <cell r="BL156">
            <v>0</v>
          </cell>
          <cell r="BM156">
            <v>0</v>
          </cell>
          <cell r="BN156">
            <v>0</v>
          </cell>
          <cell r="BO156">
            <v>0</v>
          </cell>
          <cell r="BP156">
            <v>0</v>
          </cell>
          <cell r="BQ156">
            <v>0</v>
          </cell>
          <cell r="BR156">
            <v>0</v>
          </cell>
          <cell r="BS156">
            <v>0</v>
          </cell>
          <cell r="BT156">
            <v>0</v>
          </cell>
          <cell r="BU156">
            <v>0</v>
          </cell>
          <cell r="BV156">
            <v>0</v>
          </cell>
          <cell r="BW156">
            <v>0</v>
          </cell>
          <cell r="BX156">
            <v>0</v>
          </cell>
          <cell r="BY156">
            <v>0</v>
          </cell>
          <cell r="BZ156">
            <v>0</v>
          </cell>
          <cell r="CA156">
            <v>0</v>
          </cell>
          <cell r="CB156">
            <v>0</v>
          </cell>
          <cell r="CC156">
            <v>0</v>
          </cell>
          <cell r="CD156">
            <v>0</v>
          </cell>
          <cell r="CE156">
            <v>0</v>
          </cell>
          <cell r="CF156">
            <v>0</v>
          </cell>
          <cell r="CG156">
            <v>0</v>
          </cell>
          <cell r="CH156">
            <v>0</v>
          </cell>
          <cell r="CI156">
            <v>0</v>
          </cell>
          <cell r="CJ156">
            <v>0</v>
          </cell>
          <cell r="CK156">
            <v>0</v>
          </cell>
          <cell r="CL156">
            <v>0</v>
          </cell>
          <cell r="CM156">
            <v>0</v>
          </cell>
          <cell r="CN156">
            <v>0</v>
          </cell>
          <cell r="CO156">
            <v>0</v>
          </cell>
          <cell r="CP156">
            <v>0</v>
          </cell>
          <cell r="CQ156">
            <v>0</v>
          </cell>
          <cell r="CR156">
            <v>0</v>
          </cell>
          <cell r="CS156">
            <v>0</v>
          </cell>
          <cell r="CT156">
            <v>0</v>
          </cell>
          <cell r="CU156">
            <v>0</v>
          </cell>
          <cell r="CV156">
            <v>0</v>
          </cell>
          <cell r="CW156">
            <v>0</v>
          </cell>
          <cell r="CX156">
            <v>0</v>
          </cell>
          <cell r="CY156">
            <v>0</v>
          </cell>
          <cell r="CZ156">
            <v>0</v>
          </cell>
          <cell r="DA156">
            <v>0</v>
          </cell>
          <cell r="DB156">
            <v>0</v>
          </cell>
          <cell r="DC156">
            <v>0</v>
          </cell>
          <cell r="DD156">
            <v>0</v>
          </cell>
          <cell r="DE156">
            <v>0</v>
          </cell>
          <cell r="DF156">
            <v>0</v>
          </cell>
          <cell r="DG156">
            <v>0</v>
          </cell>
          <cell r="DH156">
            <v>0</v>
          </cell>
          <cell r="DI156">
            <v>0</v>
          </cell>
          <cell r="DJ156">
            <v>0</v>
          </cell>
          <cell r="DK156">
            <v>0</v>
          </cell>
          <cell r="DL156">
            <v>0</v>
          </cell>
          <cell r="DM156">
            <v>0</v>
          </cell>
          <cell r="DN156">
            <v>0</v>
          </cell>
          <cell r="DO156">
            <v>0</v>
          </cell>
          <cell r="DP156">
            <v>0</v>
          </cell>
          <cell r="DQ156">
            <v>0</v>
          </cell>
          <cell r="DR156">
            <v>0</v>
          </cell>
          <cell r="DS156">
            <v>0</v>
          </cell>
          <cell r="DT156">
            <v>0</v>
          </cell>
          <cell r="DU156">
            <v>0</v>
          </cell>
          <cell r="DV156">
            <v>0</v>
          </cell>
          <cell r="DW156">
            <v>0</v>
          </cell>
          <cell r="DX156">
            <v>0</v>
          </cell>
          <cell r="DY156">
            <v>40</v>
          </cell>
          <cell r="DZ156">
            <v>0</v>
          </cell>
          <cell r="EA156">
            <v>0</v>
          </cell>
          <cell r="EB156">
            <v>0</v>
          </cell>
          <cell r="EC156">
            <v>0</v>
          </cell>
          <cell r="ED156">
            <v>0</v>
          </cell>
          <cell r="EE156">
            <v>40</v>
          </cell>
          <cell r="EF156">
            <v>0</v>
          </cell>
          <cell r="EG156">
            <v>0</v>
          </cell>
          <cell r="EH156">
            <v>0</v>
          </cell>
          <cell r="EI156">
            <v>0</v>
          </cell>
          <cell r="EJ156">
            <v>1</v>
          </cell>
          <cell r="EK156">
            <v>0</v>
          </cell>
          <cell r="EL156">
            <v>0</v>
          </cell>
          <cell r="EM156">
            <v>0</v>
          </cell>
          <cell r="EN156">
            <v>0</v>
          </cell>
          <cell r="EO156">
            <v>0</v>
          </cell>
          <cell r="EP156">
            <v>0</v>
          </cell>
          <cell r="EQ156">
            <v>0</v>
          </cell>
          <cell r="ER156">
            <v>0</v>
          </cell>
          <cell r="ES156">
            <v>0</v>
          </cell>
          <cell r="ET156">
            <v>1</v>
          </cell>
          <cell r="EU156">
            <v>1</v>
          </cell>
          <cell r="EV156">
            <v>0</v>
          </cell>
          <cell r="EW156">
            <v>0</v>
          </cell>
          <cell r="EX156">
            <v>0</v>
          </cell>
          <cell r="EY156">
            <v>0</v>
          </cell>
          <cell r="EZ156">
            <v>0</v>
          </cell>
          <cell r="FA156">
            <v>0</v>
          </cell>
          <cell r="FB156">
            <v>0</v>
          </cell>
          <cell r="FC156">
            <v>0</v>
          </cell>
          <cell r="FD156">
            <v>0</v>
          </cell>
          <cell r="GZ156">
            <v>0</v>
          </cell>
          <cell r="HA156">
            <v>0</v>
          </cell>
        </row>
        <row r="157">
          <cell r="B157" t="str">
            <v>L17Y</v>
          </cell>
          <cell r="C157">
            <v>0</v>
          </cell>
          <cell r="D157">
            <v>0</v>
          </cell>
          <cell r="E157">
            <v>900941508</v>
          </cell>
          <cell r="F157" t="str">
            <v>2113YJQA106L1</v>
          </cell>
          <cell r="G157" t="str">
            <v>2113YJQA106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  <cell r="BK157">
            <v>0</v>
          </cell>
          <cell r="BL157">
            <v>0</v>
          </cell>
          <cell r="BM157">
            <v>0</v>
          </cell>
          <cell r="BN157">
            <v>0</v>
          </cell>
          <cell r="BO157">
            <v>0</v>
          </cell>
          <cell r="BP157">
            <v>0</v>
          </cell>
          <cell r="BQ157">
            <v>0</v>
          </cell>
          <cell r="BR157">
            <v>0</v>
          </cell>
          <cell r="BS157">
            <v>0</v>
          </cell>
          <cell r="BT157">
            <v>0</v>
          </cell>
          <cell r="BU157">
            <v>0</v>
          </cell>
          <cell r="BV157">
            <v>0</v>
          </cell>
          <cell r="BW157">
            <v>0</v>
          </cell>
          <cell r="BX157">
            <v>0</v>
          </cell>
          <cell r="BY157">
            <v>0</v>
          </cell>
          <cell r="BZ157">
            <v>0</v>
          </cell>
          <cell r="CA157">
            <v>0</v>
          </cell>
          <cell r="CB157">
            <v>0</v>
          </cell>
          <cell r="CC157">
            <v>0</v>
          </cell>
          <cell r="CD157">
            <v>0</v>
          </cell>
          <cell r="CE157">
            <v>0</v>
          </cell>
          <cell r="CF157">
            <v>0</v>
          </cell>
          <cell r="CG157">
            <v>0</v>
          </cell>
          <cell r="CH157">
            <v>0</v>
          </cell>
          <cell r="CI157">
            <v>0</v>
          </cell>
          <cell r="CJ157">
            <v>0</v>
          </cell>
          <cell r="CK157">
            <v>0</v>
          </cell>
          <cell r="CL157">
            <v>0</v>
          </cell>
          <cell r="CM157">
            <v>0</v>
          </cell>
          <cell r="CN157">
            <v>0</v>
          </cell>
          <cell r="CO157">
            <v>0</v>
          </cell>
          <cell r="CP157">
            <v>0</v>
          </cell>
          <cell r="CQ157">
            <v>0</v>
          </cell>
          <cell r="CR157">
            <v>0</v>
          </cell>
          <cell r="CS157">
            <v>0</v>
          </cell>
          <cell r="CT157">
            <v>0</v>
          </cell>
          <cell r="CU157">
            <v>0</v>
          </cell>
          <cell r="CV157">
            <v>0</v>
          </cell>
          <cell r="CW157">
            <v>0</v>
          </cell>
          <cell r="CX157">
            <v>0</v>
          </cell>
          <cell r="CY157">
            <v>4</v>
          </cell>
          <cell r="CZ157">
            <v>0</v>
          </cell>
          <cell r="DA157">
            <v>0</v>
          </cell>
          <cell r="DB157">
            <v>0</v>
          </cell>
          <cell r="DC157">
            <v>0</v>
          </cell>
          <cell r="DD157">
            <v>0</v>
          </cell>
          <cell r="DE157">
            <v>4</v>
          </cell>
          <cell r="DF157">
            <v>0</v>
          </cell>
          <cell r="DG157">
            <v>0</v>
          </cell>
          <cell r="DH157">
            <v>0</v>
          </cell>
          <cell r="DI157">
            <v>0</v>
          </cell>
          <cell r="DJ157">
            <v>0</v>
          </cell>
          <cell r="DK157">
            <v>0</v>
          </cell>
          <cell r="DL157">
            <v>0</v>
          </cell>
          <cell r="DM157">
            <v>0</v>
          </cell>
          <cell r="DN157">
            <v>0</v>
          </cell>
          <cell r="DO157">
            <v>0</v>
          </cell>
          <cell r="DP157">
            <v>0</v>
          </cell>
          <cell r="DQ157">
            <v>0</v>
          </cell>
          <cell r="DR157">
            <v>0</v>
          </cell>
          <cell r="DS157">
            <v>0</v>
          </cell>
          <cell r="DT157">
            <v>0</v>
          </cell>
          <cell r="DU157">
            <v>0</v>
          </cell>
          <cell r="DV157">
            <v>0</v>
          </cell>
          <cell r="DW157">
            <v>238</v>
          </cell>
          <cell r="DX157">
            <v>238</v>
          </cell>
          <cell r="DY157">
            <v>0</v>
          </cell>
          <cell r="DZ157">
            <v>0</v>
          </cell>
          <cell r="EA157">
            <v>238</v>
          </cell>
          <cell r="EB157">
            <v>4</v>
          </cell>
          <cell r="EC157">
            <v>238</v>
          </cell>
          <cell r="ED157">
            <v>4</v>
          </cell>
          <cell r="EE157">
            <v>-4</v>
          </cell>
          <cell r="EF157">
            <v>0</v>
          </cell>
          <cell r="EG157">
            <v>0</v>
          </cell>
          <cell r="EH157">
            <v>0</v>
          </cell>
          <cell r="EI157">
            <v>0</v>
          </cell>
          <cell r="EJ157">
            <v>200</v>
          </cell>
          <cell r="EK157">
            <v>0</v>
          </cell>
          <cell r="EL157">
            <v>0</v>
          </cell>
          <cell r="EM157">
            <v>0</v>
          </cell>
          <cell r="EN157">
            <v>196</v>
          </cell>
          <cell r="EO157">
            <v>0</v>
          </cell>
          <cell r="EP157">
            <v>196</v>
          </cell>
          <cell r="EQ157">
            <v>0</v>
          </cell>
          <cell r="ER157">
            <v>196</v>
          </cell>
          <cell r="ES157">
            <v>0</v>
          </cell>
          <cell r="ET157">
            <v>4</v>
          </cell>
          <cell r="EU157">
            <v>4</v>
          </cell>
          <cell r="EV157">
            <v>1.0084033613445378</v>
          </cell>
          <cell r="EW157">
            <v>115</v>
          </cell>
          <cell r="EX157">
            <v>0</v>
          </cell>
          <cell r="EY157">
            <v>0</v>
          </cell>
          <cell r="EZ157">
            <v>0</v>
          </cell>
          <cell r="FA157">
            <v>119</v>
          </cell>
          <cell r="FB157">
            <v>0</v>
          </cell>
          <cell r="FC157">
            <v>119</v>
          </cell>
          <cell r="FD157">
            <v>0</v>
          </cell>
          <cell r="GZ157">
            <v>0</v>
          </cell>
          <cell r="HA157">
            <v>238</v>
          </cell>
        </row>
        <row r="158">
          <cell r="B158" t="str">
            <v>L20Y</v>
          </cell>
          <cell r="C158">
            <v>0</v>
          </cell>
          <cell r="D158">
            <v>0</v>
          </cell>
          <cell r="E158">
            <v>900941509</v>
          </cell>
          <cell r="F158" t="str">
            <v>2116YJQA1F6L1</v>
          </cell>
          <cell r="G158" t="str">
            <v>2116YJQA1F6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BQ158">
            <v>0</v>
          </cell>
          <cell r="BR158">
            <v>0</v>
          </cell>
          <cell r="BS158">
            <v>0</v>
          </cell>
          <cell r="BT158">
            <v>0</v>
          </cell>
          <cell r="BU158">
            <v>0</v>
          </cell>
          <cell r="BV158">
            <v>0</v>
          </cell>
          <cell r="BW158">
            <v>0</v>
          </cell>
          <cell r="BX158">
            <v>0</v>
          </cell>
          <cell r="BY158">
            <v>0</v>
          </cell>
          <cell r="BZ158">
            <v>0</v>
          </cell>
          <cell r="CA158">
            <v>0</v>
          </cell>
          <cell r="CB158">
            <v>0</v>
          </cell>
          <cell r="CC158">
            <v>0</v>
          </cell>
          <cell r="CD158">
            <v>0</v>
          </cell>
          <cell r="CE158">
            <v>0</v>
          </cell>
          <cell r="CF158">
            <v>0</v>
          </cell>
          <cell r="CG158">
            <v>0</v>
          </cell>
          <cell r="CH158">
            <v>0</v>
          </cell>
          <cell r="CI158">
            <v>0</v>
          </cell>
          <cell r="CJ158">
            <v>0</v>
          </cell>
          <cell r="CK158">
            <v>0</v>
          </cell>
          <cell r="CL158">
            <v>0</v>
          </cell>
          <cell r="CM158">
            <v>0</v>
          </cell>
          <cell r="CN158">
            <v>0</v>
          </cell>
          <cell r="CO158">
            <v>0</v>
          </cell>
          <cell r="CP158">
            <v>0</v>
          </cell>
          <cell r="CQ158">
            <v>0</v>
          </cell>
          <cell r="CR158">
            <v>0</v>
          </cell>
          <cell r="CS158">
            <v>0</v>
          </cell>
          <cell r="CT158">
            <v>0</v>
          </cell>
          <cell r="CU158">
            <v>0</v>
          </cell>
          <cell r="CV158">
            <v>0</v>
          </cell>
          <cell r="CW158">
            <v>0</v>
          </cell>
          <cell r="CX158">
            <v>0</v>
          </cell>
          <cell r="CY158">
            <v>4</v>
          </cell>
          <cell r="CZ158">
            <v>0</v>
          </cell>
          <cell r="DA158">
            <v>0</v>
          </cell>
          <cell r="DB158">
            <v>0</v>
          </cell>
          <cell r="DC158">
            <v>0</v>
          </cell>
          <cell r="DD158">
            <v>0</v>
          </cell>
          <cell r="DE158">
            <v>4</v>
          </cell>
          <cell r="DF158">
            <v>0</v>
          </cell>
          <cell r="DG158">
            <v>0</v>
          </cell>
          <cell r="DH158">
            <v>0</v>
          </cell>
          <cell r="DI158">
            <v>0</v>
          </cell>
          <cell r="DJ158">
            <v>196</v>
          </cell>
          <cell r="DK158">
            <v>196</v>
          </cell>
          <cell r="DL158">
            <v>0</v>
          </cell>
          <cell r="DM158">
            <v>0</v>
          </cell>
          <cell r="DN158">
            <v>0</v>
          </cell>
          <cell r="DO158">
            <v>0</v>
          </cell>
          <cell r="DP158">
            <v>0</v>
          </cell>
          <cell r="DQ158">
            <v>0</v>
          </cell>
          <cell r="DR158">
            <v>0</v>
          </cell>
          <cell r="DS158">
            <v>0</v>
          </cell>
          <cell r="DT158">
            <v>0</v>
          </cell>
          <cell r="DU158">
            <v>0</v>
          </cell>
          <cell r="DV158">
            <v>0</v>
          </cell>
          <cell r="DW158">
            <v>238</v>
          </cell>
          <cell r="DX158">
            <v>42</v>
          </cell>
          <cell r="DY158">
            <v>0</v>
          </cell>
          <cell r="DZ158">
            <v>0</v>
          </cell>
          <cell r="EA158">
            <v>238</v>
          </cell>
          <cell r="EB158">
            <v>4</v>
          </cell>
          <cell r="EC158">
            <v>238</v>
          </cell>
          <cell r="ED158">
            <v>4</v>
          </cell>
          <cell r="EE158">
            <v>-4</v>
          </cell>
          <cell r="EF158">
            <v>0</v>
          </cell>
          <cell r="EG158">
            <v>0</v>
          </cell>
          <cell r="EH158">
            <v>0</v>
          </cell>
          <cell r="EI158">
            <v>0</v>
          </cell>
          <cell r="EJ158">
            <v>196</v>
          </cell>
          <cell r="EK158">
            <v>0</v>
          </cell>
          <cell r="EL158">
            <v>0</v>
          </cell>
          <cell r="EM158">
            <v>0</v>
          </cell>
          <cell r="EN158">
            <v>196</v>
          </cell>
          <cell r="EO158">
            <v>0</v>
          </cell>
          <cell r="EP158">
            <v>196</v>
          </cell>
          <cell r="EQ158">
            <v>0</v>
          </cell>
          <cell r="ER158">
            <v>196</v>
          </cell>
          <cell r="ES158">
            <v>0</v>
          </cell>
          <cell r="ET158">
            <v>0</v>
          </cell>
          <cell r="EU158">
            <v>0</v>
          </cell>
          <cell r="EV158">
            <v>0</v>
          </cell>
          <cell r="EW158">
            <v>119</v>
          </cell>
          <cell r="EX158">
            <v>0</v>
          </cell>
          <cell r="EY158">
            <v>0</v>
          </cell>
          <cell r="EZ158">
            <v>0</v>
          </cell>
          <cell r="FA158">
            <v>119</v>
          </cell>
          <cell r="FB158">
            <v>0</v>
          </cell>
          <cell r="FC158">
            <v>119</v>
          </cell>
          <cell r="FD158">
            <v>0</v>
          </cell>
          <cell r="GZ158">
            <v>238</v>
          </cell>
          <cell r="HA158">
            <v>238</v>
          </cell>
        </row>
        <row r="159">
          <cell r="B159" t="str">
            <v>LI13Y</v>
          </cell>
          <cell r="C159">
            <v>0</v>
          </cell>
          <cell r="D159">
            <v>0</v>
          </cell>
          <cell r="E159">
            <v>900941521</v>
          </cell>
          <cell r="F159" t="str">
            <v>5713YJFA306L1</v>
          </cell>
          <cell r="G159" t="str">
            <v>5713YJFA306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0</v>
          </cell>
          <cell r="BJ159">
            <v>0</v>
          </cell>
          <cell r="BK159">
            <v>0</v>
          </cell>
          <cell r="BL159">
            <v>0</v>
          </cell>
          <cell r="BM159">
            <v>0</v>
          </cell>
          <cell r="BN159">
            <v>0</v>
          </cell>
          <cell r="BO159">
            <v>0</v>
          </cell>
          <cell r="BP159">
            <v>0</v>
          </cell>
          <cell r="BQ159">
            <v>0</v>
          </cell>
          <cell r="BR159">
            <v>0</v>
          </cell>
          <cell r="BS159">
            <v>0</v>
          </cell>
          <cell r="BT159">
            <v>0</v>
          </cell>
          <cell r="BU159">
            <v>0</v>
          </cell>
          <cell r="BV159">
            <v>0</v>
          </cell>
          <cell r="BW159">
            <v>0</v>
          </cell>
          <cell r="BX159">
            <v>0</v>
          </cell>
          <cell r="BY159">
            <v>0</v>
          </cell>
          <cell r="BZ159">
            <v>0</v>
          </cell>
          <cell r="CA159">
            <v>0</v>
          </cell>
          <cell r="CB159">
            <v>0</v>
          </cell>
          <cell r="CC159">
            <v>0</v>
          </cell>
          <cell r="CD159">
            <v>0</v>
          </cell>
          <cell r="CE159">
            <v>0</v>
          </cell>
          <cell r="CF159">
            <v>0</v>
          </cell>
          <cell r="CG159">
            <v>0</v>
          </cell>
          <cell r="CH159">
            <v>0</v>
          </cell>
          <cell r="CI159">
            <v>0</v>
          </cell>
          <cell r="CJ159">
            <v>0</v>
          </cell>
          <cell r="CK159">
            <v>0</v>
          </cell>
          <cell r="CL159">
            <v>0</v>
          </cell>
          <cell r="CM159">
            <v>0</v>
          </cell>
          <cell r="CN159">
            <v>0</v>
          </cell>
          <cell r="CO159">
            <v>0</v>
          </cell>
          <cell r="CP159">
            <v>0</v>
          </cell>
          <cell r="CQ159">
            <v>0</v>
          </cell>
          <cell r="CR159">
            <v>0</v>
          </cell>
          <cell r="CS159">
            <v>0</v>
          </cell>
          <cell r="CT159">
            <v>0</v>
          </cell>
          <cell r="CU159">
            <v>0</v>
          </cell>
          <cell r="CV159">
            <v>0</v>
          </cell>
          <cell r="CW159">
            <v>0</v>
          </cell>
          <cell r="CX159">
            <v>0</v>
          </cell>
          <cell r="CY159">
            <v>0</v>
          </cell>
          <cell r="CZ159">
            <v>0</v>
          </cell>
          <cell r="DA159">
            <v>0</v>
          </cell>
          <cell r="DB159">
            <v>0</v>
          </cell>
          <cell r="DC159">
            <v>0</v>
          </cell>
          <cell r="DD159">
            <v>0</v>
          </cell>
          <cell r="DE159">
            <v>0</v>
          </cell>
          <cell r="DF159">
            <v>0</v>
          </cell>
          <cell r="DG159">
            <v>0</v>
          </cell>
          <cell r="DH159">
            <v>0</v>
          </cell>
          <cell r="DI159">
            <v>0</v>
          </cell>
          <cell r="DJ159">
            <v>0</v>
          </cell>
          <cell r="DK159">
            <v>0</v>
          </cell>
          <cell r="DL159">
            <v>0</v>
          </cell>
          <cell r="DM159">
            <v>0</v>
          </cell>
          <cell r="DN159">
            <v>0</v>
          </cell>
          <cell r="DO159">
            <v>0</v>
          </cell>
          <cell r="DP159">
            <v>0</v>
          </cell>
          <cell r="DQ159">
            <v>0</v>
          </cell>
          <cell r="DR159">
            <v>0</v>
          </cell>
          <cell r="DS159">
            <v>0</v>
          </cell>
          <cell r="DT159">
            <v>0</v>
          </cell>
          <cell r="DU159">
            <v>0</v>
          </cell>
          <cell r="DV159">
            <v>0</v>
          </cell>
          <cell r="DW159">
            <v>0</v>
          </cell>
          <cell r="DX159">
            <v>0</v>
          </cell>
          <cell r="DY159">
            <v>0</v>
          </cell>
          <cell r="DZ159">
            <v>0</v>
          </cell>
          <cell r="EA159">
            <v>0</v>
          </cell>
          <cell r="EB159">
            <v>0</v>
          </cell>
          <cell r="EC159">
            <v>0</v>
          </cell>
          <cell r="ED159">
            <v>0</v>
          </cell>
          <cell r="EE159">
            <v>0</v>
          </cell>
          <cell r="EF159">
            <v>0</v>
          </cell>
          <cell r="EG159">
            <v>0</v>
          </cell>
          <cell r="EH159">
            <v>0</v>
          </cell>
          <cell r="EI159">
            <v>0</v>
          </cell>
          <cell r="EJ159">
            <v>0</v>
          </cell>
          <cell r="EK159">
            <v>0</v>
          </cell>
          <cell r="EL159">
            <v>0</v>
          </cell>
          <cell r="EM159">
            <v>0</v>
          </cell>
          <cell r="EN159">
            <v>0</v>
          </cell>
          <cell r="EO159">
            <v>0</v>
          </cell>
          <cell r="EP159">
            <v>0</v>
          </cell>
          <cell r="EQ159">
            <v>0</v>
          </cell>
          <cell r="ER159">
            <v>0</v>
          </cell>
          <cell r="ES159">
            <v>0</v>
          </cell>
          <cell r="ET159">
            <v>0</v>
          </cell>
          <cell r="EU159">
            <v>0</v>
          </cell>
          <cell r="EV159">
            <v>0</v>
          </cell>
          <cell r="EW159">
            <v>0</v>
          </cell>
          <cell r="EX159">
            <v>0</v>
          </cell>
          <cell r="EY159">
            <v>0</v>
          </cell>
          <cell r="EZ159">
            <v>0</v>
          </cell>
          <cell r="FA159">
            <v>0</v>
          </cell>
          <cell r="FB159">
            <v>0</v>
          </cell>
          <cell r="FC159">
            <v>0</v>
          </cell>
          <cell r="FD159">
            <v>0</v>
          </cell>
          <cell r="GZ159">
            <v>0</v>
          </cell>
          <cell r="HA159">
            <v>0</v>
          </cell>
        </row>
        <row r="160">
          <cell r="B160" t="str">
            <v>LI14Y</v>
          </cell>
          <cell r="C160">
            <v>0</v>
          </cell>
          <cell r="D160">
            <v>0</v>
          </cell>
          <cell r="E160">
            <v>900941522</v>
          </cell>
          <cell r="F160" t="str">
            <v>5714YJFA306L1</v>
          </cell>
          <cell r="G160" t="str">
            <v>5714YJFA306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P160">
            <v>0</v>
          </cell>
          <cell r="BQ160">
            <v>0</v>
          </cell>
          <cell r="BR160">
            <v>0</v>
          </cell>
          <cell r="BS160">
            <v>0</v>
          </cell>
          <cell r="BT160">
            <v>0</v>
          </cell>
          <cell r="BU160">
            <v>0</v>
          </cell>
          <cell r="BV160">
            <v>0</v>
          </cell>
          <cell r="BW160">
            <v>0</v>
          </cell>
          <cell r="BX160">
            <v>0</v>
          </cell>
          <cell r="BY160">
            <v>0</v>
          </cell>
          <cell r="BZ160">
            <v>0</v>
          </cell>
          <cell r="CA160">
            <v>0</v>
          </cell>
          <cell r="CB160">
            <v>0</v>
          </cell>
          <cell r="CC160">
            <v>0</v>
          </cell>
          <cell r="CD160">
            <v>0</v>
          </cell>
          <cell r="CE160">
            <v>0</v>
          </cell>
          <cell r="CF160">
            <v>0</v>
          </cell>
          <cell r="CG160">
            <v>0</v>
          </cell>
          <cell r="CH160">
            <v>0</v>
          </cell>
          <cell r="CI160">
            <v>0</v>
          </cell>
          <cell r="CJ160">
            <v>0</v>
          </cell>
          <cell r="CK160">
            <v>0</v>
          </cell>
          <cell r="CL160">
            <v>0</v>
          </cell>
          <cell r="CM160">
            <v>0</v>
          </cell>
          <cell r="CN160">
            <v>0</v>
          </cell>
          <cell r="CO160">
            <v>0</v>
          </cell>
          <cell r="CP160">
            <v>0</v>
          </cell>
          <cell r="CQ160">
            <v>0</v>
          </cell>
          <cell r="CR160">
            <v>0</v>
          </cell>
          <cell r="CS160">
            <v>0</v>
          </cell>
          <cell r="CT160">
            <v>0</v>
          </cell>
          <cell r="CU160">
            <v>0</v>
          </cell>
          <cell r="CV160">
            <v>0</v>
          </cell>
          <cell r="CW160">
            <v>0</v>
          </cell>
          <cell r="CX160">
            <v>0</v>
          </cell>
          <cell r="CY160">
            <v>0</v>
          </cell>
          <cell r="CZ160">
            <v>0</v>
          </cell>
          <cell r="DA160">
            <v>0</v>
          </cell>
          <cell r="DB160">
            <v>0</v>
          </cell>
          <cell r="DC160">
            <v>0</v>
          </cell>
          <cell r="DD160">
            <v>0</v>
          </cell>
          <cell r="DE160">
            <v>0</v>
          </cell>
          <cell r="DF160">
            <v>0</v>
          </cell>
          <cell r="DG160">
            <v>0</v>
          </cell>
          <cell r="DH160">
            <v>0</v>
          </cell>
          <cell r="DI160">
            <v>0</v>
          </cell>
          <cell r="DJ160">
            <v>0</v>
          </cell>
          <cell r="DK160">
            <v>0</v>
          </cell>
          <cell r="DL160">
            <v>0</v>
          </cell>
          <cell r="DM160">
            <v>0</v>
          </cell>
          <cell r="DN160">
            <v>0</v>
          </cell>
          <cell r="DO160">
            <v>0</v>
          </cell>
          <cell r="DP160">
            <v>0</v>
          </cell>
          <cell r="DQ160">
            <v>0</v>
          </cell>
          <cell r="DR160">
            <v>0</v>
          </cell>
          <cell r="DS160">
            <v>0</v>
          </cell>
          <cell r="DT160">
            <v>0</v>
          </cell>
          <cell r="DU160">
            <v>0</v>
          </cell>
          <cell r="DV160">
            <v>0</v>
          </cell>
          <cell r="DW160">
            <v>0</v>
          </cell>
          <cell r="DX160">
            <v>0</v>
          </cell>
          <cell r="DY160">
            <v>0</v>
          </cell>
          <cell r="DZ160">
            <v>0</v>
          </cell>
          <cell r="EA160">
            <v>0</v>
          </cell>
          <cell r="EB160">
            <v>0</v>
          </cell>
          <cell r="EC160">
            <v>0</v>
          </cell>
          <cell r="ED160">
            <v>0</v>
          </cell>
          <cell r="EE160">
            <v>0</v>
          </cell>
          <cell r="EF160">
            <v>0</v>
          </cell>
          <cell r="EG160">
            <v>0</v>
          </cell>
          <cell r="EH160">
            <v>0</v>
          </cell>
          <cell r="EI160">
            <v>0</v>
          </cell>
          <cell r="EJ160">
            <v>0</v>
          </cell>
          <cell r="EK160">
            <v>0</v>
          </cell>
          <cell r="EL160">
            <v>0</v>
          </cell>
          <cell r="EM160">
            <v>0</v>
          </cell>
          <cell r="EN160">
            <v>0</v>
          </cell>
          <cell r="EO160">
            <v>0</v>
          </cell>
          <cell r="EP160">
            <v>0</v>
          </cell>
          <cell r="EQ160">
            <v>0</v>
          </cell>
          <cell r="ER160">
            <v>0</v>
          </cell>
          <cell r="ES160">
            <v>0</v>
          </cell>
          <cell r="ET160">
            <v>0</v>
          </cell>
          <cell r="EU160">
            <v>0</v>
          </cell>
          <cell r="EV160">
            <v>0</v>
          </cell>
          <cell r="EW160">
            <v>0</v>
          </cell>
          <cell r="EX160">
            <v>0</v>
          </cell>
          <cell r="EY160">
            <v>0</v>
          </cell>
          <cell r="EZ160">
            <v>0</v>
          </cell>
          <cell r="FA160">
            <v>0</v>
          </cell>
          <cell r="FB160">
            <v>0</v>
          </cell>
          <cell r="FC160">
            <v>0</v>
          </cell>
          <cell r="FD160">
            <v>0</v>
          </cell>
          <cell r="GZ160">
            <v>0</v>
          </cell>
          <cell r="HA160">
            <v>0</v>
          </cell>
        </row>
        <row r="161">
          <cell r="B161" t="str">
            <v>LI17C</v>
          </cell>
          <cell r="C161">
            <v>0</v>
          </cell>
          <cell r="D161">
            <v>0</v>
          </cell>
          <cell r="E161">
            <v>900941523</v>
          </cell>
          <cell r="F161" t="str">
            <v>5717CJQA106L1</v>
          </cell>
          <cell r="G161" t="str">
            <v>5717CJQA106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BQ161">
            <v>0</v>
          </cell>
          <cell r="BR161">
            <v>0</v>
          </cell>
          <cell r="BS161">
            <v>0</v>
          </cell>
          <cell r="BT161">
            <v>0</v>
          </cell>
          <cell r="BU161">
            <v>0</v>
          </cell>
          <cell r="BV161">
            <v>0</v>
          </cell>
          <cell r="BW161">
            <v>0</v>
          </cell>
          <cell r="BX161">
            <v>0</v>
          </cell>
          <cell r="BY161">
            <v>0</v>
          </cell>
          <cell r="BZ161">
            <v>0</v>
          </cell>
          <cell r="CA161">
            <v>0</v>
          </cell>
          <cell r="CB161">
            <v>0</v>
          </cell>
          <cell r="CC161">
            <v>0</v>
          </cell>
          <cell r="CD161">
            <v>0</v>
          </cell>
          <cell r="CE161">
            <v>0</v>
          </cell>
          <cell r="CF161">
            <v>0</v>
          </cell>
          <cell r="CG161">
            <v>0</v>
          </cell>
          <cell r="CH161">
            <v>0</v>
          </cell>
          <cell r="CI161">
            <v>0</v>
          </cell>
          <cell r="CJ161">
            <v>0</v>
          </cell>
          <cell r="CK161">
            <v>0</v>
          </cell>
          <cell r="CL161">
            <v>0</v>
          </cell>
          <cell r="CM161">
            <v>0</v>
          </cell>
          <cell r="CN161">
            <v>0</v>
          </cell>
          <cell r="CO161">
            <v>0</v>
          </cell>
          <cell r="CP161">
            <v>0</v>
          </cell>
          <cell r="CQ161">
            <v>0</v>
          </cell>
          <cell r="CR161">
            <v>0</v>
          </cell>
          <cell r="CS161">
            <v>0</v>
          </cell>
          <cell r="CT161">
            <v>0</v>
          </cell>
          <cell r="CU161">
            <v>0</v>
          </cell>
          <cell r="CV161">
            <v>0</v>
          </cell>
          <cell r="CW161">
            <v>0</v>
          </cell>
          <cell r="CX161">
            <v>0</v>
          </cell>
          <cell r="CY161">
            <v>0</v>
          </cell>
          <cell r="CZ161">
            <v>0</v>
          </cell>
          <cell r="DA161">
            <v>0</v>
          </cell>
          <cell r="DB161">
            <v>0</v>
          </cell>
          <cell r="DC161">
            <v>0</v>
          </cell>
          <cell r="DD161">
            <v>0</v>
          </cell>
          <cell r="DE161">
            <v>0</v>
          </cell>
          <cell r="DF161">
            <v>0</v>
          </cell>
          <cell r="DG161">
            <v>0</v>
          </cell>
          <cell r="DH161">
            <v>0</v>
          </cell>
          <cell r="DI161">
            <v>0</v>
          </cell>
          <cell r="DJ161">
            <v>196</v>
          </cell>
          <cell r="DK161">
            <v>196</v>
          </cell>
          <cell r="DL161">
            <v>0</v>
          </cell>
          <cell r="DM161">
            <v>0</v>
          </cell>
          <cell r="DN161">
            <v>0</v>
          </cell>
          <cell r="DO161">
            <v>0</v>
          </cell>
          <cell r="DP161">
            <v>0</v>
          </cell>
          <cell r="DQ161">
            <v>0</v>
          </cell>
          <cell r="DR161">
            <v>0</v>
          </cell>
          <cell r="DS161">
            <v>0</v>
          </cell>
          <cell r="DT161">
            <v>0</v>
          </cell>
          <cell r="DU161">
            <v>0</v>
          </cell>
          <cell r="DV161">
            <v>0</v>
          </cell>
          <cell r="DW161">
            <v>0</v>
          </cell>
          <cell r="DX161">
            <v>0</v>
          </cell>
          <cell r="DY161">
            <v>31</v>
          </cell>
          <cell r="DZ161">
            <v>0</v>
          </cell>
          <cell r="EA161">
            <v>0</v>
          </cell>
          <cell r="EB161">
            <v>0</v>
          </cell>
          <cell r="EC161">
            <v>0</v>
          </cell>
          <cell r="ED161">
            <v>0</v>
          </cell>
          <cell r="EE161">
            <v>31</v>
          </cell>
          <cell r="EF161">
            <v>0</v>
          </cell>
          <cell r="EG161">
            <v>0</v>
          </cell>
          <cell r="EH161">
            <v>0</v>
          </cell>
          <cell r="EI161">
            <v>0</v>
          </cell>
          <cell r="EJ161">
            <v>120</v>
          </cell>
          <cell r="EK161">
            <v>0</v>
          </cell>
          <cell r="EL161">
            <v>0</v>
          </cell>
          <cell r="EM161">
            <v>0</v>
          </cell>
          <cell r="EN161">
            <v>0</v>
          </cell>
          <cell r="EO161">
            <v>0</v>
          </cell>
          <cell r="EP161">
            <v>0</v>
          </cell>
          <cell r="EQ161">
            <v>0</v>
          </cell>
          <cell r="ER161">
            <v>0</v>
          </cell>
          <cell r="ES161">
            <v>0</v>
          </cell>
          <cell r="ET161">
            <v>120</v>
          </cell>
          <cell r="EU161">
            <v>120</v>
          </cell>
          <cell r="EV161">
            <v>12.244897959183673</v>
          </cell>
          <cell r="EW161">
            <v>174</v>
          </cell>
          <cell r="EX161">
            <v>0</v>
          </cell>
          <cell r="EY161">
            <v>0</v>
          </cell>
          <cell r="EZ161">
            <v>0</v>
          </cell>
          <cell r="FA161">
            <v>294</v>
          </cell>
          <cell r="FB161">
            <v>0</v>
          </cell>
          <cell r="FC161">
            <v>294</v>
          </cell>
          <cell r="FD161">
            <v>0</v>
          </cell>
          <cell r="GZ161">
            <v>0</v>
          </cell>
          <cell r="HA161">
            <v>0</v>
          </cell>
        </row>
        <row r="162">
          <cell r="B162" t="str">
            <v>LI17C</v>
          </cell>
          <cell r="C162">
            <v>0</v>
          </cell>
          <cell r="D162">
            <v>0</v>
          </cell>
          <cell r="E162">
            <v>900941524</v>
          </cell>
          <cell r="F162" t="str">
            <v>5717CJ9A206L1</v>
          </cell>
          <cell r="G162" t="str">
            <v>5717CJ9A206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BQ162">
            <v>0</v>
          </cell>
          <cell r="BR162">
            <v>0</v>
          </cell>
          <cell r="BS162">
            <v>0</v>
          </cell>
          <cell r="BT162">
            <v>0</v>
          </cell>
          <cell r="BU162">
            <v>0</v>
          </cell>
          <cell r="BV162">
            <v>0</v>
          </cell>
          <cell r="BW162">
            <v>0</v>
          </cell>
          <cell r="BX162">
            <v>0</v>
          </cell>
          <cell r="BY162">
            <v>0</v>
          </cell>
          <cell r="BZ162">
            <v>0</v>
          </cell>
          <cell r="CA162">
            <v>0</v>
          </cell>
          <cell r="CB162">
            <v>0</v>
          </cell>
          <cell r="CC162">
            <v>0</v>
          </cell>
          <cell r="CD162">
            <v>0</v>
          </cell>
          <cell r="CE162">
            <v>0</v>
          </cell>
          <cell r="CF162">
            <v>0</v>
          </cell>
          <cell r="CG162">
            <v>0</v>
          </cell>
          <cell r="CH162">
            <v>0</v>
          </cell>
          <cell r="CI162">
            <v>0</v>
          </cell>
          <cell r="CJ162">
            <v>0</v>
          </cell>
          <cell r="CK162">
            <v>0</v>
          </cell>
          <cell r="CL162">
            <v>0</v>
          </cell>
          <cell r="CM162">
            <v>0</v>
          </cell>
          <cell r="CN162">
            <v>0</v>
          </cell>
          <cell r="CO162">
            <v>0</v>
          </cell>
          <cell r="CP162">
            <v>0</v>
          </cell>
          <cell r="CQ162">
            <v>0</v>
          </cell>
          <cell r="CR162">
            <v>0</v>
          </cell>
          <cell r="CS162">
            <v>0</v>
          </cell>
          <cell r="CT162">
            <v>0</v>
          </cell>
          <cell r="CU162">
            <v>0</v>
          </cell>
          <cell r="CV162">
            <v>0</v>
          </cell>
          <cell r="CW162">
            <v>0</v>
          </cell>
          <cell r="CX162">
            <v>0</v>
          </cell>
          <cell r="CY162">
            <v>0</v>
          </cell>
          <cell r="CZ162">
            <v>0</v>
          </cell>
          <cell r="DA162">
            <v>0</v>
          </cell>
          <cell r="DB162">
            <v>0</v>
          </cell>
          <cell r="DC162">
            <v>0</v>
          </cell>
          <cell r="DD162">
            <v>0</v>
          </cell>
          <cell r="DE162">
            <v>0</v>
          </cell>
          <cell r="DF162">
            <v>0</v>
          </cell>
          <cell r="DG162">
            <v>0</v>
          </cell>
          <cell r="DH162">
            <v>0</v>
          </cell>
          <cell r="DI162">
            <v>0</v>
          </cell>
          <cell r="DJ162">
            <v>0</v>
          </cell>
          <cell r="DK162">
            <v>0</v>
          </cell>
          <cell r="DL162">
            <v>0</v>
          </cell>
          <cell r="DM162">
            <v>0</v>
          </cell>
          <cell r="DN162">
            <v>0</v>
          </cell>
          <cell r="DO162">
            <v>0</v>
          </cell>
          <cell r="DP162">
            <v>0</v>
          </cell>
          <cell r="DQ162">
            <v>0</v>
          </cell>
          <cell r="DR162">
            <v>0</v>
          </cell>
          <cell r="DS162">
            <v>0</v>
          </cell>
          <cell r="DT162">
            <v>0</v>
          </cell>
          <cell r="DU162">
            <v>0</v>
          </cell>
          <cell r="DV162">
            <v>0</v>
          </cell>
          <cell r="DW162">
            <v>0</v>
          </cell>
          <cell r="DX162">
            <v>0</v>
          </cell>
          <cell r="DY162">
            <v>0</v>
          </cell>
          <cell r="DZ162">
            <v>0</v>
          </cell>
          <cell r="EA162">
            <v>0</v>
          </cell>
          <cell r="EB162">
            <v>0</v>
          </cell>
          <cell r="EC162">
            <v>0</v>
          </cell>
          <cell r="ED162">
            <v>0</v>
          </cell>
          <cell r="EE162">
            <v>0</v>
          </cell>
          <cell r="EF162">
            <v>0</v>
          </cell>
          <cell r="EG162">
            <v>0</v>
          </cell>
          <cell r="EH162">
            <v>0</v>
          </cell>
          <cell r="EI162">
            <v>0</v>
          </cell>
          <cell r="EJ162">
            <v>0</v>
          </cell>
          <cell r="EK162">
            <v>0</v>
          </cell>
          <cell r="EL162">
            <v>0</v>
          </cell>
          <cell r="EM162">
            <v>0</v>
          </cell>
          <cell r="EN162">
            <v>0</v>
          </cell>
          <cell r="EO162">
            <v>0</v>
          </cell>
          <cell r="EP162">
            <v>0</v>
          </cell>
          <cell r="EQ162">
            <v>0</v>
          </cell>
          <cell r="ER162">
            <v>0</v>
          </cell>
          <cell r="ES162">
            <v>0</v>
          </cell>
          <cell r="ET162">
            <v>0</v>
          </cell>
          <cell r="EU162">
            <v>0</v>
          </cell>
          <cell r="EV162">
            <v>0</v>
          </cell>
          <cell r="EW162">
            <v>0</v>
          </cell>
          <cell r="EX162">
            <v>0</v>
          </cell>
          <cell r="EY162">
            <v>0</v>
          </cell>
          <cell r="EZ162">
            <v>0</v>
          </cell>
          <cell r="FA162">
            <v>0</v>
          </cell>
          <cell r="FB162">
            <v>0</v>
          </cell>
          <cell r="FC162">
            <v>0</v>
          </cell>
          <cell r="FD162">
            <v>0</v>
          </cell>
          <cell r="GZ162">
            <v>0</v>
          </cell>
          <cell r="HA162">
            <v>0</v>
          </cell>
        </row>
        <row r="163">
          <cell r="B163" t="str">
            <v>L17Y</v>
          </cell>
          <cell r="C163">
            <v>0</v>
          </cell>
          <cell r="D163">
            <v>0</v>
          </cell>
          <cell r="E163">
            <v>900941505</v>
          </cell>
          <cell r="F163" t="str">
            <v>2113YJDA1F6L1</v>
          </cell>
          <cell r="G163" t="str">
            <v>2113YJDA1F6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  <cell r="BF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  <cell r="BK163">
            <v>0</v>
          </cell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0</v>
          </cell>
          <cell r="BQ163">
            <v>0</v>
          </cell>
          <cell r="BR163">
            <v>0</v>
          </cell>
          <cell r="BS163">
            <v>0</v>
          </cell>
          <cell r="BT163">
            <v>0</v>
          </cell>
          <cell r="BU163">
            <v>0</v>
          </cell>
          <cell r="BV163">
            <v>0</v>
          </cell>
          <cell r="BW163">
            <v>0</v>
          </cell>
          <cell r="BX163">
            <v>0</v>
          </cell>
          <cell r="BY163">
            <v>0</v>
          </cell>
          <cell r="BZ163">
            <v>0</v>
          </cell>
          <cell r="CA163">
            <v>0</v>
          </cell>
          <cell r="CB163">
            <v>0</v>
          </cell>
          <cell r="CC163">
            <v>0</v>
          </cell>
          <cell r="CD163">
            <v>0</v>
          </cell>
          <cell r="CE163">
            <v>0</v>
          </cell>
          <cell r="CF163">
            <v>0</v>
          </cell>
          <cell r="CG163">
            <v>0</v>
          </cell>
          <cell r="CH163">
            <v>0</v>
          </cell>
          <cell r="CI163">
            <v>0</v>
          </cell>
          <cell r="CJ163">
            <v>0</v>
          </cell>
          <cell r="CK163">
            <v>0</v>
          </cell>
          <cell r="CL163">
            <v>0</v>
          </cell>
          <cell r="CM163">
            <v>0</v>
          </cell>
          <cell r="CN163">
            <v>0</v>
          </cell>
          <cell r="CO163">
            <v>0</v>
          </cell>
          <cell r="CP163">
            <v>0</v>
          </cell>
          <cell r="CQ163">
            <v>0</v>
          </cell>
          <cell r="CR163">
            <v>0</v>
          </cell>
          <cell r="CS163">
            <v>0</v>
          </cell>
          <cell r="CT163">
            <v>0</v>
          </cell>
          <cell r="CU163">
            <v>0</v>
          </cell>
          <cell r="CV163">
            <v>0</v>
          </cell>
          <cell r="CW163">
            <v>0</v>
          </cell>
          <cell r="CX163">
            <v>0</v>
          </cell>
          <cell r="CY163">
            <v>0</v>
          </cell>
          <cell r="CZ163">
            <v>0</v>
          </cell>
          <cell r="DA163">
            <v>0</v>
          </cell>
          <cell r="DB163">
            <v>0</v>
          </cell>
          <cell r="DC163">
            <v>0</v>
          </cell>
          <cell r="DD163">
            <v>0</v>
          </cell>
          <cell r="DE163">
            <v>0</v>
          </cell>
          <cell r="DF163">
            <v>0</v>
          </cell>
          <cell r="DG163">
            <v>0</v>
          </cell>
          <cell r="DH163">
            <v>0</v>
          </cell>
          <cell r="DI163">
            <v>0</v>
          </cell>
          <cell r="DJ163">
            <v>0</v>
          </cell>
          <cell r="DK163">
            <v>0</v>
          </cell>
          <cell r="DL163">
            <v>0</v>
          </cell>
          <cell r="DM163">
            <v>0</v>
          </cell>
          <cell r="DN163">
            <v>0</v>
          </cell>
          <cell r="DO163">
            <v>0</v>
          </cell>
          <cell r="DP163">
            <v>0</v>
          </cell>
          <cell r="DQ163">
            <v>0</v>
          </cell>
          <cell r="DR163">
            <v>0</v>
          </cell>
          <cell r="DS163">
            <v>0</v>
          </cell>
          <cell r="DT163">
            <v>0</v>
          </cell>
          <cell r="DU163">
            <v>0</v>
          </cell>
          <cell r="DV163">
            <v>0</v>
          </cell>
          <cell r="DW163">
            <v>437</v>
          </cell>
          <cell r="DX163">
            <v>437</v>
          </cell>
          <cell r="DY163">
            <v>21</v>
          </cell>
          <cell r="DZ163">
            <v>0</v>
          </cell>
          <cell r="EA163">
            <v>437</v>
          </cell>
          <cell r="EB163">
            <v>0</v>
          </cell>
          <cell r="EC163">
            <v>437</v>
          </cell>
          <cell r="ED163">
            <v>0</v>
          </cell>
          <cell r="EE163">
            <v>1</v>
          </cell>
          <cell r="EF163">
            <v>0</v>
          </cell>
          <cell r="EG163">
            <v>20</v>
          </cell>
          <cell r="EH163">
            <v>20</v>
          </cell>
          <cell r="EI163">
            <v>0.68259385665529004</v>
          </cell>
          <cell r="EJ163">
            <v>859</v>
          </cell>
          <cell r="EK163">
            <v>0</v>
          </cell>
          <cell r="EL163">
            <v>0</v>
          </cell>
          <cell r="EM163">
            <v>0</v>
          </cell>
          <cell r="EN163">
            <v>879</v>
          </cell>
          <cell r="EO163">
            <v>0</v>
          </cell>
          <cell r="EP163">
            <v>879</v>
          </cell>
          <cell r="EQ163">
            <v>0</v>
          </cell>
          <cell r="ER163">
            <v>879</v>
          </cell>
          <cell r="ES163">
            <v>0</v>
          </cell>
          <cell r="ET163">
            <v>0</v>
          </cell>
          <cell r="EU163">
            <v>0</v>
          </cell>
          <cell r="EV163">
            <v>0</v>
          </cell>
          <cell r="EW163">
            <v>496</v>
          </cell>
          <cell r="EX163">
            <v>0</v>
          </cell>
          <cell r="EY163">
            <v>0</v>
          </cell>
          <cell r="EZ163">
            <v>0</v>
          </cell>
          <cell r="FA163">
            <v>496</v>
          </cell>
          <cell r="FB163">
            <v>0</v>
          </cell>
          <cell r="FC163">
            <v>496</v>
          </cell>
          <cell r="FD163">
            <v>0</v>
          </cell>
          <cell r="GZ163">
            <v>0</v>
          </cell>
          <cell r="HA163">
            <v>437</v>
          </cell>
        </row>
        <row r="164">
          <cell r="B164" t="str">
            <v>L17Y</v>
          </cell>
          <cell r="C164">
            <v>0</v>
          </cell>
          <cell r="D164">
            <v>0</v>
          </cell>
          <cell r="E164">
            <v>900941506</v>
          </cell>
          <cell r="F164" t="str">
            <v>2113YJYA3F6L1</v>
          </cell>
          <cell r="G164" t="str">
            <v>2113YJYA3F6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P164">
            <v>0</v>
          </cell>
          <cell r="BQ164">
            <v>0</v>
          </cell>
          <cell r="BR164">
            <v>0</v>
          </cell>
          <cell r="BS164">
            <v>0</v>
          </cell>
          <cell r="BT164">
            <v>0</v>
          </cell>
          <cell r="BU164">
            <v>0</v>
          </cell>
          <cell r="BV164">
            <v>0</v>
          </cell>
          <cell r="BW164">
            <v>0</v>
          </cell>
          <cell r="BX164">
            <v>0</v>
          </cell>
          <cell r="BY164">
            <v>0</v>
          </cell>
          <cell r="BZ164">
            <v>0</v>
          </cell>
          <cell r="CA164">
            <v>0</v>
          </cell>
          <cell r="CB164">
            <v>0</v>
          </cell>
          <cell r="CC164">
            <v>0</v>
          </cell>
          <cell r="CD164">
            <v>0</v>
          </cell>
          <cell r="CE164">
            <v>0</v>
          </cell>
          <cell r="CF164">
            <v>0</v>
          </cell>
          <cell r="CG164">
            <v>0</v>
          </cell>
          <cell r="CH164">
            <v>0</v>
          </cell>
          <cell r="CI164">
            <v>0</v>
          </cell>
          <cell r="CJ164">
            <v>0</v>
          </cell>
          <cell r="CK164">
            <v>0</v>
          </cell>
          <cell r="CL164">
            <v>0</v>
          </cell>
          <cell r="CM164">
            <v>0</v>
          </cell>
          <cell r="CN164">
            <v>0</v>
          </cell>
          <cell r="CO164">
            <v>0</v>
          </cell>
          <cell r="CP164">
            <v>0</v>
          </cell>
          <cell r="CQ164">
            <v>0</v>
          </cell>
          <cell r="CR164">
            <v>0</v>
          </cell>
          <cell r="CS164">
            <v>0</v>
          </cell>
          <cell r="CT164">
            <v>0</v>
          </cell>
          <cell r="CU164">
            <v>0</v>
          </cell>
          <cell r="CV164">
            <v>0</v>
          </cell>
          <cell r="CW164">
            <v>0</v>
          </cell>
          <cell r="CX164">
            <v>0</v>
          </cell>
          <cell r="CY164">
            <v>0</v>
          </cell>
          <cell r="CZ164">
            <v>0</v>
          </cell>
          <cell r="DA164">
            <v>0</v>
          </cell>
          <cell r="DB164">
            <v>0</v>
          </cell>
          <cell r="DC164">
            <v>0</v>
          </cell>
          <cell r="DD164">
            <v>0</v>
          </cell>
          <cell r="DE164">
            <v>0</v>
          </cell>
          <cell r="DF164">
            <v>0</v>
          </cell>
          <cell r="DG164">
            <v>0</v>
          </cell>
          <cell r="DH164">
            <v>0</v>
          </cell>
          <cell r="DI164">
            <v>0</v>
          </cell>
          <cell r="DJ164">
            <v>0</v>
          </cell>
          <cell r="DK164">
            <v>0</v>
          </cell>
          <cell r="DL164">
            <v>0</v>
          </cell>
          <cell r="DM164">
            <v>0</v>
          </cell>
          <cell r="DN164">
            <v>0</v>
          </cell>
          <cell r="DO164">
            <v>0</v>
          </cell>
          <cell r="DP164">
            <v>0</v>
          </cell>
          <cell r="DQ164">
            <v>0</v>
          </cell>
          <cell r="DR164">
            <v>0</v>
          </cell>
          <cell r="DS164">
            <v>0</v>
          </cell>
          <cell r="DT164">
            <v>0</v>
          </cell>
          <cell r="DU164">
            <v>0</v>
          </cell>
          <cell r="DV164">
            <v>0</v>
          </cell>
          <cell r="DW164">
            <v>300</v>
          </cell>
          <cell r="DX164">
            <v>300</v>
          </cell>
          <cell r="DY164">
            <v>0</v>
          </cell>
          <cell r="DZ164">
            <v>0</v>
          </cell>
          <cell r="EA164">
            <v>300</v>
          </cell>
          <cell r="EB164">
            <v>0</v>
          </cell>
          <cell r="EC164">
            <v>300</v>
          </cell>
          <cell r="ED164">
            <v>0</v>
          </cell>
          <cell r="EE164">
            <v>0</v>
          </cell>
          <cell r="EF164">
            <v>0</v>
          </cell>
          <cell r="EG164">
            <v>0</v>
          </cell>
          <cell r="EH164">
            <v>0</v>
          </cell>
          <cell r="EI164">
            <v>0</v>
          </cell>
          <cell r="EJ164">
            <v>0</v>
          </cell>
          <cell r="EK164">
            <v>0</v>
          </cell>
          <cell r="EL164">
            <v>0</v>
          </cell>
          <cell r="EM164">
            <v>0</v>
          </cell>
          <cell r="EN164">
            <v>0</v>
          </cell>
          <cell r="EO164">
            <v>0</v>
          </cell>
          <cell r="EP164">
            <v>0</v>
          </cell>
          <cell r="EQ164">
            <v>0</v>
          </cell>
          <cell r="ER164">
            <v>0</v>
          </cell>
          <cell r="ES164">
            <v>0</v>
          </cell>
          <cell r="ET164">
            <v>0</v>
          </cell>
          <cell r="EU164">
            <v>0</v>
          </cell>
          <cell r="EV164">
            <v>0</v>
          </cell>
          <cell r="EW164">
            <v>300</v>
          </cell>
          <cell r="EX164">
            <v>0</v>
          </cell>
          <cell r="EY164">
            <v>0</v>
          </cell>
          <cell r="EZ164">
            <v>0</v>
          </cell>
          <cell r="FA164">
            <v>300</v>
          </cell>
          <cell r="FB164">
            <v>0</v>
          </cell>
          <cell r="FC164">
            <v>300</v>
          </cell>
          <cell r="FD164">
            <v>0</v>
          </cell>
          <cell r="GZ164">
            <v>0</v>
          </cell>
          <cell r="HA164">
            <v>300</v>
          </cell>
        </row>
        <row r="165">
          <cell r="B165" t="str">
            <v>LI17Y</v>
          </cell>
          <cell r="C165">
            <v>0</v>
          </cell>
          <cell r="D165">
            <v>0</v>
          </cell>
          <cell r="E165">
            <v>900941519</v>
          </cell>
          <cell r="F165" t="str">
            <v>5717YJDA1F6L1</v>
          </cell>
          <cell r="G165" t="str">
            <v>5717YJDA1F6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  <cell r="BK165">
            <v>0</v>
          </cell>
          <cell r="BL165">
            <v>0</v>
          </cell>
          <cell r="BM165">
            <v>0</v>
          </cell>
          <cell r="BN165">
            <v>0</v>
          </cell>
          <cell r="BO165">
            <v>0</v>
          </cell>
          <cell r="BP165">
            <v>0</v>
          </cell>
          <cell r="BQ165">
            <v>0</v>
          </cell>
          <cell r="BR165">
            <v>0</v>
          </cell>
          <cell r="BS165">
            <v>0</v>
          </cell>
          <cell r="BT165">
            <v>0</v>
          </cell>
          <cell r="BU165">
            <v>0</v>
          </cell>
          <cell r="BV165">
            <v>0</v>
          </cell>
          <cell r="BW165">
            <v>0</v>
          </cell>
          <cell r="BX165">
            <v>0</v>
          </cell>
          <cell r="BY165">
            <v>0</v>
          </cell>
          <cell r="BZ165">
            <v>0</v>
          </cell>
          <cell r="CA165">
            <v>0</v>
          </cell>
          <cell r="CB165">
            <v>0</v>
          </cell>
          <cell r="CC165">
            <v>0</v>
          </cell>
          <cell r="CD165">
            <v>0</v>
          </cell>
          <cell r="CE165">
            <v>0</v>
          </cell>
          <cell r="CF165">
            <v>0</v>
          </cell>
          <cell r="CG165">
            <v>0</v>
          </cell>
          <cell r="CH165">
            <v>0</v>
          </cell>
          <cell r="CI165">
            <v>0</v>
          </cell>
          <cell r="CJ165">
            <v>0</v>
          </cell>
          <cell r="CK165">
            <v>0</v>
          </cell>
          <cell r="CL165">
            <v>0</v>
          </cell>
          <cell r="CM165">
            <v>0</v>
          </cell>
          <cell r="CN165">
            <v>0</v>
          </cell>
          <cell r="CO165">
            <v>0</v>
          </cell>
          <cell r="CP165">
            <v>0</v>
          </cell>
          <cell r="CQ165">
            <v>0</v>
          </cell>
          <cell r="CR165">
            <v>0</v>
          </cell>
          <cell r="CS165">
            <v>0</v>
          </cell>
          <cell r="CT165">
            <v>0</v>
          </cell>
          <cell r="CU165">
            <v>0</v>
          </cell>
          <cell r="CV165">
            <v>0</v>
          </cell>
          <cell r="CW165">
            <v>0</v>
          </cell>
          <cell r="CX165">
            <v>0</v>
          </cell>
          <cell r="CY165">
            <v>0</v>
          </cell>
          <cell r="CZ165">
            <v>0</v>
          </cell>
          <cell r="DA165">
            <v>0</v>
          </cell>
          <cell r="DB165">
            <v>0</v>
          </cell>
          <cell r="DC165">
            <v>0</v>
          </cell>
          <cell r="DD165">
            <v>0</v>
          </cell>
          <cell r="DE165">
            <v>0</v>
          </cell>
          <cell r="DF165">
            <v>0</v>
          </cell>
          <cell r="DG165">
            <v>0</v>
          </cell>
          <cell r="DH165">
            <v>0</v>
          </cell>
          <cell r="DI165">
            <v>0</v>
          </cell>
          <cell r="DJ165">
            <v>0</v>
          </cell>
          <cell r="DK165">
            <v>0</v>
          </cell>
          <cell r="DL165">
            <v>0</v>
          </cell>
          <cell r="DM165">
            <v>0</v>
          </cell>
          <cell r="DN165">
            <v>0</v>
          </cell>
          <cell r="DO165">
            <v>0</v>
          </cell>
          <cell r="DP165">
            <v>0</v>
          </cell>
          <cell r="DQ165">
            <v>0</v>
          </cell>
          <cell r="DR165">
            <v>0</v>
          </cell>
          <cell r="DS165">
            <v>0</v>
          </cell>
          <cell r="DT165">
            <v>0</v>
          </cell>
          <cell r="DU165">
            <v>0</v>
          </cell>
          <cell r="DV165">
            <v>0</v>
          </cell>
          <cell r="DW165">
            <v>0</v>
          </cell>
          <cell r="DX165">
            <v>0</v>
          </cell>
          <cell r="DY165">
            <v>41</v>
          </cell>
          <cell r="DZ165">
            <v>0</v>
          </cell>
          <cell r="EA165">
            <v>0</v>
          </cell>
          <cell r="EB165">
            <v>0</v>
          </cell>
          <cell r="EC165">
            <v>0</v>
          </cell>
          <cell r="ED165">
            <v>0</v>
          </cell>
          <cell r="EE165">
            <v>41</v>
          </cell>
          <cell r="EF165">
            <v>0</v>
          </cell>
          <cell r="EG165">
            <v>0</v>
          </cell>
          <cell r="EH165">
            <v>0</v>
          </cell>
          <cell r="EI165">
            <v>0</v>
          </cell>
          <cell r="EJ165">
            <v>298</v>
          </cell>
          <cell r="EK165">
            <v>0</v>
          </cell>
          <cell r="EL165">
            <v>0</v>
          </cell>
          <cell r="EM165">
            <v>0</v>
          </cell>
          <cell r="EN165">
            <v>298</v>
          </cell>
          <cell r="EO165">
            <v>0</v>
          </cell>
          <cell r="EP165">
            <v>298</v>
          </cell>
          <cell r="EQ165">
            <v>0</v>
          </cell>
          <cell r="ER165">
            <v>298</v>
          </cell>
          <cell r="ES165">
            <v>0</v>
          </cell>
          <cell r="ET165">
            <v>0</v>
          </cell>
          <cell r="EU165">
            <v>0</v>
          </cell>
          <cell r="EV165">
            <v>0</v>
          </cell>
          <cell r="EW165">
            <v>100</v>
          </cell>
          <cell r="EX165">
            <v>0</v>
          </cell>
          <cell r="EY165">
            <v>0</v>
          </cell>
          <cell r="EZ165">
            <v>0</v>
          </cell>
          <cell r="FA165">
            <v>100</v>
          </cell>
          <cell r="FB165">
            <v>0</v>
          </cell>
          <cell r="FC165">
            <v>100</v>
          </cell>
          <cell r="FD165">
            <v>0</v>
          </cell>
          <cell r="GZ165">
            <v>0</v>
          </cell>
          <cell r="HA165">
            <v>0</v>
          </cell>
        </row>
        <row r="166">
          <cell r="B166" t="str">
            <v>LI17Y</v>
          </cell>
          <cell r="C166">
            <v>0</v>
          </cell>
          <cell r="D166">
            <v>0</v>
          </cell>
          <cell r="E166">
            <v>900941518</v>
          </cell>
          <cell r="F166" t="str">
            <v>5717YJOA106L1</v>
          </cell>
          <cell r="G166" t="str">
            <v>5717YJOA106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  <cell r="BK166">
            <v>0</v>
          </cell>
          <cell r="BL166">
            <v>0</v>
          </cell>
          <cell r="BM166">
            <v>0</v>
          </cell>
          <cell r="BN166">
            <v>0</v>
          </cell>
          <cell r="BO166">
            <v>0</v>
          </cell>
          <cell r="BP166">
            <v>0</v>
          </cell>
          <cell r="BQ166">
            <v>0</v>
          </cell>
          <cell r="BR166">
            <v>0</v>
          </cell>
          <cell r="BS166">
            <v>0</v>
          </cell>
          <cell r="BT166">
            <v>0</v>
          </cell>
          <cell r="BU166">
            <v>0</v>
          </cell>
          <cell r="BV166">
            <v>0</v>
          </cell>
          <cell r="BW166">
            <v>0</v>
          </cell>
          <cell r="BX166">
            <v>0</v>
          </cell>
          <cell r="BY166">
            <v>0</v>
          </cell>
          <cell r="BZ166">
            <v>0</v>
          </cell>
          <cell r="CA166">
            <v>0</v>
          </cell>
          <cell r="CB166">
            <v>0</v>
          </cell>
          <cell r="CC166">
            <v>0</v>
          </cell>
          <cell r="CD166">
            <v>0</v>
          </cell>
          <cell r="CE166">
            <v>0</v>
          </cell>
          <cell r="CF166">
            <v>0</v>
          </cell>
          <cell r="CG166">
            <v>0</v>
          </cell>
          <cell r="CH166">
            <v>0</v>
          </cell>
          <cell r="CI166">
            <v>0</v>
          </cell>
          <cell r="CJ166">
            <v>0</v>
          </cell>
          <cell r="CK166">
            <v>0</v>
          </cell>
          <cell r="CL166">
            <v>0</v>
          </cell>
          <cell r="CM166">
            <v>0</v>
          </cell>
          <cell r="CN166">
            <v>0</v>
          </cell>
          <cell r="CO166">
            <v>0</v>
          </cell>
          <cell r="CP166">
            <v>0</v>
          </cell>
          <cell r="CQ166">
            <v>0</v>
          </cell>
          <cell r="CR166">
            <v>0</v>
          </cell>
          <cell r="CS166">
            <v>0</v>
          </cell>
          <cell r="CT166">
            <v>0</v>
          </cell>
          <cell r="CU166">
            <v>0</v>
          </cell>
          <cell r="CV166">
            <v>0</v>
          </cell>
          <cell r="CW166">
            <v>0</v>
          </cell>
          <cell r="CX166">
            <v>0</v>
          </cell>
          <cell r="CY166">
            <v>0</v>
          </cell>
          <cell r="CZ166">
            <v>0</v>
          </cell>
          <cell r="DA166">
            <v>0</v>
          </cell>
          <cell r="DB166">
            <v>0</v>
          </cell>
          <cell r="DC166">
            <v>0</v>
          </cell>
          <cell r="DD166">
            <v>0</v>
          </cell>
          <cell r="DE166">
            <v>0</v>
          </cell>
          <cell r="DF166">
            <v>0</v>
          </cell>
          <cell r="DG166">
            <v>0</v>
          </cell>
          <cell r="DH166">
            <v>0</v>
          </cell>
          <cell r="DI166">
            <v>0</v>
          </cell>
          <cell r="DJ166">
            <v>0</v>
          </cell>
          <cell r="DK166">
            <v>0</v>
          </cell>
          <cell r="DL166">
            <v>0</v>
          </cell>
          <cell r="DM166">
            <v>0</v>
          </cell>
          <cell r="DN166">
            <v>0</v>
          </cell>
          <cell r="DO166">
            <v>0</v>
          </cell>
          <cell r="DP166">
            <v>0</v>
          </cell>
          <cell r="DQ166">
            <v>0</v>
          </cell>
          <cell r="DR166">
            <v>0</v>
          </cell>
          <cell r="DS166">
            <v>0</v>
          </cell>
          <cell r="DT166">
            <v>0</v>
          </cell>
          <cell r="DU166">
            <v>0</v>
          </cell>
          <cell r="DV166">
            <v>0</v>
          </cell>
          <cell r="DW166">
            <v>0</v>
          </cell>
          <cell r="DX166">
            <v>0</v>
          </cell>
          <cell r="DY166">
            <v>0</v>
          </cell>
          <cell r="DZ166">
            <v>0</v>
          </cell>
          <cell r="EA166">
            <v>0</v>
          </cell>
          <cell r="EB166">
            <v>0</v>
          </cell>
          <cell r="EC166">
            <v>0</v>
          </cell>
          <cell r="ED166">
            <v>0</v>
          </cell>
          <cell r="EE166">
            <v>0</v>
          </cell>
          <cell r="EF166">
            <v>0</v>
          </cell>
          <cell r="EG166">
            <v>0</v>
          </cell>
          <cell r="EH166">
            <v>0</v>
          </cell>
          <cell r="EI166">
            <v>0</v>
          </cell>
          <cell r="EJ166">
            <v>0</v>
          </cell>
          <cell r="EK166">
            <v>0</v>
          </cell>
          <cell r="EL166">
            <v>0</v>
          </cell>
          <cell r="EM166">
            <v>0</v>
          </cell>
          <cell r="EN166">
            <v>0</v>
          </cell>
          <cell r="EO166">
            <v>0</v>
          </cell>
          <cell r="EP166">
            <v>0</v>
          </cell>
          <cell r="EQ166">
            <v>0</v>
          </cell>
          <cell r="ER166">
            <v>0</v>
          </cell>
          <cell r="ES166">
            <v>0</v>
          </cell>
          <cell r="ET166">
            <v>0</v>
          </cell>
          <cell r="EU166">
            <v>0</v>
          </cell>
          <cell r="EV166">
            <v>0</v>
          </cell>
          <cell r="EW166">
            <v>0</v>
          </cell>
          <cell r="EX166">
            <v>0</v>
          </cell>
          <cell r="EY166">
            <v>0</v>
          </cell>
          <cell r="EZ166">
            <v>0</v>
          </cell>
          <cell r="FA166">
            <v>0</v>
          </cell>
          <cell r="FB166">
            <v>0</v>
          </cell>
          <cell r="FC166">
            <v>0</v>
          </cell>
          <cell r="FD166">
            <v>0</v>
          </cell>
          <cell r="GZ166">
            <v>0</v>
          </cell>
          <cell r="HA166">
            <v>0</v>
          </cell>
        </row>
        <row r="167">
          <cell r="B167" t="str">
            <v>L20Y</v>
          </cell>
          <cell r="C167">
            <v>0</v>
          </cell>
          <cell r="D167">
            <v>0</v>
          </cell>
          <cell r="E167">
            <v>900941507</v>
          </cell>
          <cell r="F167" t="str">
            <v>2116YJDA1F6L1</v>
          </cell>
          <cell r="G167" t="str">
            <v>2116YJDA1F6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  <cell r="BK167">
            <v>0</v>
          </cell>
          <cell r="BL167">
            <v>0</v>
          </cell>
          <cell r="BM167">
            <v>0</v>
          </cell>
          <cell r="BN167">
            <v>0</v>
          </cell>
          <cell r="BO167">
            <v>0</v>
          </cell>
          <cell r="BP167">
            <v>0</v>
          </cell>
          <cell r="BQ167">
            <v>0</v>
          </cell>
          <cell r="BR167">
            <v>0</v>
          </cell>
          <cell r="BS167">
            <v>0</v>
          </cell>
          <cell r="BT167">
            <v>0</v>
          </cell>
          <cell r="BU167">
            <v>0</v>
          </cell>
          <cell r="BV167">
            <v>0</v>
          </cell>
          <cell r="BW167">
            <v>0</v>
          </cell>
          <cell r="BX167">
            <v>0</v>
          </cell>
          <cell r="BY167">
            <v>0</v>
          </cell>
          <cell r="BZ167">
            <v>0</v>
          </cell>
          <cell r="CA167">
            <v>0</v>
          </cell>
          <cell r="CB167">
            <v>0</v>
          </cell>
          <cell r="CC167">
            <v>0</v>
          </cell>
          <cell r="CD167">
            <v>0</v>
          </cell>
          <cell r="CE167">
            <v>0</v>
          </cell>
          <cell r="CF167">
            <v>0</v>
          </cell>
          <cell r="CG167">
            <v>0</v>
          </cell>
          <cell r="CH167">
            <v>0</v>
          </cell>
          <cell r="CI167">
            <v>0</v>
          </cell>
          <cell r="CJ167">
            <v>0</v>
          </cell>
          <cell r="CK167">
            <v>0</v>
          </cell>
          <cell r="CL167">
            <v>0</v>
          </cell>
          <cell r="CM167">
            <v>0</v>
          </cell>
          <cell r="CN167">
            <v>0</v>
          </cell>
          <cell r="CO167">
            <v>0</v>
          </cell>
          <cell r="CP167">
            <v>0</v>
          </cell>
          <cell r="CQ167">
            <v>0</v>
          </cell>
          <cell r="CR167">
            <v>0</v>
          </cell>
          <cell r="CS167">
            <v>0</v>
          </cell>
          <cell r="CT167">
            <v>0</v>
          </cell>
          <cell r="CU167">
            <v>0</v>
          </cell>
          <cell r="CV167">
            <v>0</v>
          </cell>
          <cell r="CW167">
            <v>0</v>
          </cell>
          <cell r="CX167">
            <v>0</v>
          </cell>
          <cell r="CY167">
            <v>0</v>
          </cell>
          <cell r="CZ167">
            <v>0</v>
          </cell>
          <cell r="DA167">
            <v>0</v>
          </cell>
          <cell r="DB167">
            <v>0</v>
          </cell>
          <cell r="DC167">
            <v>0</v>
          </cell>
          <cell r="DD167">
            <v>0</v>
          </cell>
          <cell r="DE167">
            <v>0</v>
          </cell>
          <cell r="DF167">
            <v>0</v>
          </cell>
          <cell r="DG167">
            <v>0</v>
          </cell>
          <cell r="DH167">
            <v>0</v>
          </cell>
          <cell r="DI167">
            <v>0</v>
          </cell>
          <cell r="DJ167">
            <v>0</v>
          </cell>
          <cell r="DK167">
            <v>0</v>
          </cell>
          <cell r="DL167">
            <v>0</v>
          </cell>
          <cell r="DM167">
            <v>0</v>
          </cell>
          <cell r="DN167">
            <v>0</v>
          </cell>
          <cell r="DO167">
            <v>0</v>
          </cell>
          <cell r="DP167">
            <v>0</v>
          </cell>
          <cell r="DQ167">
            <v>0</v>
          </cell>
          <cell r="DR167">
            <v>0</v>
          </cell>
          <cell r="DS167">
            <v>0</v>
          </cell>
          <cell r="DT167">
            <v>0</v>
          </cell>
          <cell r="DU167">
            <v>0</v>
          </cell>
          <cell r="DV167">
            <v>0</v>
          </cell>
          <cell r="DW167">
            <v>196</v>
          </cell>
          <cell r="DX167">
            <v>196</v>
          </cell>
          <cell r="DY167">
            <v>438</v>
          </cell>
          <cell r="DZ167">
            <v>0</v>
          </cell>
          <cell r="EA167">
            <v>196</v>
          </cell>
          <cell r="EB167">
            <v>0</v>
          </cell>
          <cell r="EC167">
            <v>196</v>
          </cell>
          <cell r="ED167">
            <v>0</v>
          </cell>
          <cell r="EE167">
            <v>202</v>
          </cell>
          <cell r="EF167">
            <v>0</v>
          </cell>
          <cell r="EG167">
            <v>236</v>
          </cell>
          <cell r="EH167">
            <v>236</v>
          </cell>
          <cell r="EI167">
            <v>13.589251439539346</v>
          </cell>
          <cell r="EJ167">
            <v>285</v>
          </cell>
          <cell r="EK167">
            <v>0</v>
          </cell>
          <cell r="EL167">
            <v>0</v>
          </cell>
          <cell r="EM167">
            <v>0</v>
          </cell>
          <cell r="EN167">
            <v>521</v>
          </cell>
          <cell r="EO167">
            <v>0</v>
          </cell>
          <cell r="EP167">
            <v>521</v>
          </cell>
          <cell r="EQ167">
            <v>0</v>
          </cell>
          <cell r="ER167">
            <v>521</v>
          </cell>
          <cell r="ES167">
            <v>0</v>
          </cell>
          <cell r="ET167">
            <v>0</v>
          </cell>
          <cell r="EU167">
            <v>0</v>
          </cell>
          <cell r="EV167">
            <v>0</v>
          </cell>
          <cell r="EW167">
            <v>215</v>
          </cell>
          <cell r="EX167">
            <v>0</v>
          </cell>
          <cell r="EY167">
            <v>0</v>
          </cell>
          <cell r="EZ167">
            <v>0</v>
          </cell>
          <cell r="FA167">
            <v>215</v>
          </cell>
          <cell r="FB167">
            <v>0</v>
          </cell>
          <cell r="FC167">
            <v>215</v>
          </cell>
          <cell r="FD167">
            <v>0</v>
          </cell>
          <cell r="GZ167">
            <v>0</v>
          </cell>
          <cell r="HA167">
            <v>196</v>
          </cell>
        </row>
        <row r="168">
          <cell r="B168" t="str">
            <v>L16C</v>
          </cell>
          <cell r="C168">
            <v>0</v>
          </cell>
          <cell r="D168">
            <v>0</v>
          </cell>
          <cell r="E168">
            <v>900941502</v>
          </cell>
          <cell r="F168" t="str">
            <v>2112CJYA9F6L1</v>
          </cell>
          <cell r="G168" t="str">
            <v>2112CJYA9F6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  <cell r="BK168">
            <v>0</v>
          </cell>
          <cell r="BL168">
            <v>0</v>
          </cell>
          <cell r="BM168">
            <v>0</v>
          </cell>
          <cell r="BN168">
            <v>0</v>
          </cell>
          <cell r="BO168">
            <v>0</v>
          </cell>
          <cell r="BP168">
            <v>0</v>
          </cell>
          <cell r="BQ168">
            <v>0</v>
          </cell>
          <cell r="BR168">
            <v>0</v>
          </cell>
          <cell r="BS168">
            <v>0</v>
          </cell>
          <cell r="BT168">
            <v>0</v>
          </cell>
          <cell r="BU168">
            <v>0</v>
          </cell>
          <cell r="BV168">
            <v>0</v>
          </cell>
          <cell r="BW168">
            <v>0</v>
          </cell>
          <cell r="BX168">
            <v>0</v>
          </cell>
          <cell r="BY168">
            <v>0</v>
          </cell>
          <cell r="BZ168">
            <v>0</v>
          </cell>
          <cell r="CA168">
            <v>0</v>
          </cell>
          <cell r="CB168">
            <v>0</v>
          </cell>
          <cell r="CC168">
            <v>0</v>
          </cell>
          <cell r="CD168">
            <v>0</v>
          </cell>
          <cell r="CE168">
            <v>0</v>
          </cell>
          <cell r="CF168">
            <v>0</v>
          </cell>
          <cell r="CG168">
            <v>0</v>
          </cell>
          <cell r="CH168">
            <v>0</v>
          </cell>
          <cell r="CI168">
            <v>0</v>
          </cell>
          <cell r="CJ168">
            <v>0</v>
          </cell>
          <cell r="CK168">
            <v>0</v>
          </cell>
          <cell r="CL168">
            <v>0</v>
          </cell>
          <cell r="CM168">
            <v>0</v>
          </cell>
          <cell r="CN168">
            <v>0</v>
          </cell>
          <cell r="CO168">
            <v>0</v>
          </cell>
          <cell r="CP168">
            <v>0</v>
          </cell>
          <cell r="CQ168">
            <v>0</v>
          </cell>
          <cell r="CR168">
            <v>0</v>
          </cell>
          <cell r="CS168">
            <v>0</v>
          </cell>
          <cell r="CT168">
            <v>0</v>
          </cell>
          <cell r="CU168">
            <v>0</v>
          </cell>
          <cell r="CV168">
            <v>0</v>
          </cell>
          <cell r="CW168">
            <v>0</v>
          </cell>
          <cell r="CX168">
            <v>0</v>
          </cell>
          <cell r="CY168">
            <v>0</v>
          </cell>
          <cell r="CZ168">
            <v>0</v>
          </cell>
          <cell r="DA168">
            <v>0</v>
          </cell>
          <cell r="DB168">
            <v>0</v>
          </cell>
          <cell r="DC168">
            <v>0</v>
          </cell>
          <cell r="DD168">
            <v>0</v>
          </cell>
          <cell r="DE168">
            <v>0</v>
          </cell>
          <cell r="DF168">
            <v>0</v>
          </cell>
          <cell r="DG168">
            <v>0</v>
          </cell>
          <cell r="DH168">
            <v>0</v>
          </cell>
          <cell r="DI168">
            <v>0</v>
          </cell>
          <cell r="DJ168">
            <v>0</v>
          </cell>
          <cell r="DK168">
            <v>0</v>
          </cell>
          <cell r="DL168">
            <v>0</v>
          </cell>
          <cell r="DM168">
            <v>0</v>
          </cell>
          <cell r="DN168">
            <v>0</v>
          </cell>
          <cell r="DO168">
            <v>0</v>
          </cell>
          <cell r="DP168">
            <v>0</v>
          </cell>
          <cell r="DQ168">
            <v>0</v>
          </cell>
          <cell r="DR168">
            <v>0</v>
          </cell>
          <cell r="DS168">
            <v>0</v>
          </cell>
          <cell r="DT168">
            <v>0</v>
          </cell>
          <cell r="DU168">
            <v>0</v>
          </cell>
          <cell r="DV168">
            <v>0</v>
          </cell>
          <cell r="DW168">
            <v>400</v>
          </cell>
          <cell r="DX168">
            <v>400</v>
          </cell>
          <cell r="DY168">
            <v>396</v>
          </cell>
          <cell r="DZ168">
            <v>0</v>
          </cell>
          <cell r="EA168">
            <v>400</v>
          </cell>
          <cell r="EB168">
            <v>0</v>
          </cell>
          <cell r="EC168">
            <v>400</v>
          </cell>
          <cell r="ED168">
            <v>0</v>
          </cell>
          <cell r="EE168">
            <v>0</v>
          </cell>
          <cell r="EF168">
            <v>0</v>
          </cell>
          <cell r="EG168">
            <v>396</v>
          </cell>
          <cell r="EH168">
            <v>396</v>
          </cell>
          <cell r="EI168">
            <v>59.7</v>
          </cell>
          <cell r="EJ168">
            <v>4</v>
          </cell>
          <cell r="EK168">
            <v>0</v>
          </cell>
          <cell r="EL168">
            <v>0</v>
          </cell>
          <cell r="EM168">
            <v>0</v>
          </cell>
          <cell r="EN168">
            <v>0</v>
          </cell>
          <cell r="EO168">
            <v>0</v>
          </cell>
          <cell r="EP168">
            <v>0</v>
          </cell>
          <cell r="EQ168">
            <v>0</v>
          </cell>
          <cell r="ER168">
            <v>0</v>
          </cell>
          <cell r="ES168">
            <v>0</v>
          </cell>
          <cell r="ET168">
            <v>400</v>
          </cell>
          <cell r="EU168">
            <v>400</v>
          </cell>
          <cell r="EV168">
            <v>30</v>
          </cell>
          <cell r="EW168">
            <v>0</v>
          </cell>
          <cell r="EX168">
            <v>0</v>
          </cell>
          <cell r="EY168">
            <v>0</v>
          </cell>
          <cell r="EZ168">
            <v>0</v>
          </cell>
          <cell r="FA168">
            <v>400</v>
          </cell>
          <cell r="FB168">
            <v>0</v>
          </cell>
          <cell r="FC168">
            <v>400</v>
          </cell>
          <cell r="FD168">
            <v>0</v>
          </cell>
          <cell r="GZ168">
            <v>0</v>
          </cell>
          <cell r="HA168">
            <v>400</v>
          </cell>
        </row>
        <row r="169">
          <cell r="B169" t="str">
            <v>L16Y</v>
          </cell>
          <cell r="C169">
            <v>0</v>
          </cell>
          <cell r="D169">
            <v>0</v>
          </cell>
          <cell r="E169">
            <v>900941503</v>
          </cell>
          <cell r="F169" t="str">
            <v>2112YJDA1F6L1</v>
          </cell>
          <cell r="G169" t="str">
            <v>2112YJDA1F6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  <cell r="BK169">
            <v>0</v>
          </cell>
          <cell r="BL169">
            <v>0</v>
          </cell>
          <cell r="BM169">
            <v>0</v>
          </cell>
          <cell r="BN169">
            <v>0</v>
          </cell>
          <cell r="BO169">
            <v>0</v>
          </cell>
          <cell r="BP169">
            <v>0</v>
          </cell>
          <cell r="BQ169">
            <v>0</v>
          </cell>
          <cell r="BR169">
            <v>0</v>
          </cell>
          <cell r="BS169">
            <v>0</v>
          </cell>
          <cell r="BT169">
            <v>0</v>
          </cell>
          <cell r="BU169">
            <v>0</v>
          </cell>
          <cell r="BV169">
            <v>0</v>
          </cell>
          <cell r="BW169">
            <v>0</v>
          </cell>
          <cell r="BX169">
            <v>0</v>
          </cell>
          <cell r="BY169">
            <v>0</v>
          </cell>
          <cell r="BZ169">
            <v>0</v>
          </cell>
          <cell r="CA169">
            <v>0</v>
          </cell>
          <cell r="CB169">
            <v>0</v>
          </cell>
          <cell r="CC169">
            <v>0</v>
          </cell>
          <cell r="CD169">
            <v>0</v>
          </cell>
          <cell r="CE169">
            <v>0</v>
          </cell>
          <cell r="CF169">
            <v>0</v>
          </cell>
          <cell r="CG169">
            <v>0</v>
          </cell>
          <cell r="CH169">
            <v>0</v>
          </cell>
          <cell r="CI169">
            <v>0</v>
          </cell>
          <cell r="CJ169">
            <v>0</v>
          </cell>
          <cell r="CK169">
            <v>0</v>
          </cell>
          <cell r="CL169">
            <v>0</v>
          </cell>
          <cell r="CM169">
            <v>0</v>
          </cell>
          <cell r="CN169">
            <v>0</v>
          </cell>
          <cell r="CO169">
            <v>0</v>
          </cell>
          <cell r="CP169">
            <v>0</v>
          </cell>
          <cell r="CQ169">
            <v>0</v>
          </cell>
          <cell r="CR169">
            <v>0</v>
          </cell>
          <cell r="CS169">
            <v>0</v>
          </cell>
          <cell r="CT169">
            <v>0</v>
          </cell>
          <cell r="CU169">
            <v>0</v>
          </cell>
          <cell r="CV169">
            <v>0</v>
          </cell>
          <cell r="CW169">
            <v>0</v>
          </cell>
          <cell r="CX169">
            <v>0</v>
          </cell>
          <cell r="CY169">
            <v>0</v>
          </cell>
          <cell r="CZ169">
            <v>0</v>
          </cell>
          <cell r="DA169">
            <v>0</v>
          </cell>
          <cell r="DB169">
            <v>0</v>
          </cell>
          <cell r="DC169">
            <v>0</v>
          </cell>
          <cell r="DD169">
            <v>0</v>
          </cell>
          <cell r="DE169">
            <v>0</v>
          </cell>
          <cell r="DF169">
            <v>0</v>
          </cell>
          <cell r="DG169">
            <v>0</v>
          </cell>
          <cell r="DH169">
            <v>0</v>
          </cell>
          <cell r="DI169">
            <v>0</v>
          </cell>
          <cell r="DJ169">
            <v>0</v>
          </cell>
          <cell r="DK169">
            <v>0</v>
          </cell>
          <cell r="DL169">
            <v>0</v>
          </cell>
          <cell r="DM169">
            <v>0</v>
          </cell>
          <cell r="DN169">
            <v>0</v>
          </cell>
          <cell r="DO169">
            <v>0</v>
          </cell>
          <cell r="DP169">
            <v>0</v>
          </cell>
          <cell r="DQ169">
            <v>0</v>
          </cell>
          <cell r="DR169">
            <v>0</v>
          </cell>
          <cell r="DS169">
            <v>0</v>
          </cell>
          <cell r="DT169">
            <v>0</v>
          </cell>
          <cell r="DU169">
            <v>0</v>
          </cell>
          <cell r="DV169">
            <v>0</v>
          </cell>
          <cell r="DW169">
            <v>0</v>
          </cell>
          <cell r="DX169">
            <v>924</v>
          </cell>
          <cell r="DY169">
            <v>0</v>
          </cell>
          <cell r="DZ169">
            <v>0</v>
          </cell>
          <cell r="EA169">
            <v>0</v>
          </cell>
          <cell r="EB169">
            <v>0</v>
          </cell>
          <cell r="EC169">
            <v>0</v>
          </cell>
          <cell r="ED169">
            <v>0</v>
          </cell>
          <cell r="EE169">
            <v>0</v>
          </cell>
          <cell r="EF169">
            <v>0</v>
          </cell>
          <cell r="EG169">
            <v>0</v>
          </cell>
          <cell r="EH169">
            <v>0</v>
          </cell>
          <cell r="EI169">
            <v>0</v>
          </cell>
          <cell r="EJ169">
            <v>1024</v>
          </cell>
          <cell r="EK169">
            <v>0</v>
          </cell>
          <cell r="EL169">
            <v>0</v>
          </cell>
          <cell r="EM169">
            <v>0</v>
          </cell>
          <cell r="EN169">
            <v>1024</v>
          </cell>
          <cell r="EO169">
            <v>0</v>
          </cell>
          <cell r="EP169">
            <v>1024</v>
          </cell>
          <cell r="EQ169">
            <v>0</v>
          </cell>
          <cell r="ER169">
            <v>1024</v>
          </cell>
          <cell r="ES169">
            <v>0</v>
          </cell>
          <cell r="ET169">
            <v>0</v>
          </cell>
          <cell r="EU169">
            <v>0</v>
          </cell>
          <cell r="EV169">
            <v>0</v>
          </cell>
          <cell r="EW169">
            <v>786</v>
          </cell>
          <cell r="EX169">
            <v>0</v>
          </cell>
          <cell r="EY169">
            <v>0</v>
          </cell>
          <cell r="EZ169">
            <v>0</v>
          </cell>
          <cell r="FA169">
            <v>786</v>
          </cell>
          <cell r="FB169">
            <v>0</v>
          </cell>
          <cell r="FC169">
            <v>786</v>
          </cell>
          <cell r="FD169">
            <v>0</v>
          </cell>
          <cell r="GZ169">
            <v>0</v>
          </cell>
          <cell r="HA169">
            <v>0</v>
          </cell>
        </row>
        <row r="170">
          <cell r="B170" t="str">
            <v>L16Y</v>
          </cell>
          <cell r="C170">
            <v>0</v>
          </cell>
          <cell r="D170">
            <v>0</v>
          </cell>
          <cell r="E170">
            <v>900941504</v>
          </cell>
          <cell r="F170" t="str">
            <v>2112YJYA3F6L1</v>
          </cell>
          <cell r="G170" t="str">
            <v>2112YJYA3F6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  <cell r="BK170">
            <v>0</v>
          </cell>
          <cell r="BL170">
            <v>0</v>
          </cell>
          <cell r="BM170">
            <v>0</v>
          </cell>
          <cell r="BN170">
            <v>0</v>
          </cell>
          <cell r="BO170">
            <v>0</v>
          </cell>
          <cell r="BP170">
            <v>0</v>
          </cell>
          <cell r="BQ170">
            <v>0</v>
          </cell>
          <cell r="BR170">
            <v>0</v>
          </cell>
          <cell r="BS170">
            <v>0</v>
          </cell>
          <cell r="BT170">
            <v>0</v>
          </cell>
          <cell r="BU170">
            <v>0</v>
          </cell>
          <cell r="BV170">
            <v>0</v>
          </cell>
          <cell r="BW170">
            <v>0</v>
          </cell>
          <cell r="BX170">
            <v>0</v>
          </cell>
          <cell r="BY170">
            <v>0</v>
          </cell>
          <cell r="BZ170">
            <v>0</v>
          </cell>
          <cell r="CA170">
            <v>0</v>
          </cell>
          <cell r="CB170">
            <v>0</v>
          </cell>
          <cell r="CC170">
            <v>0</v>
          </cell>
          <cell r="CD170">
            <v>0</v>
          </cell>
          <cell r="CE170">
            <v>0</v>
          </cell>
          <cell r="CF170">
            <v>0</v>
          </cell>
          <cell r="CG170">
            <v>0</v>
          </cell>
          <cell r="CH170">
            <v>0</v>
          </cell>
          <cell r="CI170">
            <v>0</v>
          </cell>
          <cell r="CJ170">
            <v>0</v>
          </cell>
          <cell r="CK170">
            <v>0</v>
          </cell>
          <cell r="CL170">
            <v>0</v>
          </cell>
          <cell r="CM170">
            <v>0</v>
          </cell>
          <cell r="CN170">
            <v>0</v>
          </cell>
          <cell r="CO170">
            <v>0</v>
          </cell>
          <cell r="CP170">
            <v>0</v>
          </cell>
          <cell r="CQ170">
            <v>0</v>
          </cell>
          <cell r="CR170">
            <v>0</v>
          </cell>
          <cell r="CS170">
            <v>0</v>
          </cell>
          <cell r="CT170">
            <v>0</v>
          </cell>
          <cell r="CU170">
            <v>0</v>
          </cell>
          <cell r="CV170">
            <v>0</v>
          </cell>
          <cell r="CW170">
            <v>0</v>
          </cell>
          <cell r="CX170">
            <v>0</v>
          </cell>
          <cell r="CY170">
            <v>0</v>
          </cell>
          <cell r="CZ170">
            <v>0</v>
          </cell>
          <cell r="DA170">
            <v>0</v>
          </cell>
          <cell r="DB170">
            <v>0</v>
          </cell>
          <cell r="DC170">
            <v>0</v>
          </cell>
          <cell r="DD170">
            <v>0</v>
          </cell>
          <cell r="DE170">
            <v>0</v>
          </cell>
          <cell r="DF170">
            <v>0</v>
          </cell>
          <cell r="DG170">
            <v>0</v>
          </cell>
          <cell r="DH170">
            <v>0</v>
          </cell>
          <cell r="DI170">
            <v>0</v>
          </cell>
          <cell r="DJ170">
            <v>0</v>
          </cell>
          <cell r="DK170">
            <v>0</v>
          </cell>
          <cell r="DL170">
            <v>0</v>
          </cell>
          <cell r="DM170">
            <v>0</v>
          </cell>
          <cell r="DN170">
            <v>0</v>
          </cell>
          <cell r="DO170">
            <v>0</v>
          </cell>
          <cell r="DP170">
            <v>0</v>
          </cell>
          <cell r="DQ170">
            <v>0</v>
          </cell>
          <cell r="DR170">
            <v>0</v>
          </cell>
          <cell r="DS170">
            <v>0</v>
          </cell>
          <cell r="DT170">
            <v>0</v>
          </cell>
          <cell r="DU170">
            <v>0</v>
          </cell>
          <cell r="DV170">
            <v>0</v>
          </cell>
          <cell r="DW170">
            <v>0</v>
          </cell>
          <cell r="DX170">
            <v>300</v>
          </cell>
          <cell r="DY170">
            <v>0</v>
          </cell>
          <cell r="DZ170">
            <v>0</v>
          </cell>
          <cell r="EA170">
            <v>0</v>
          </cell>
          <cell r="EB170">
            <v>0</v>
          </cell>
          <cell r="EC170">
            <v>0</v>
          </cell>
          <cell r="ED170">
            <v>0</v>
          </cell>
          <cell r="EE170">
            <v>0</v>
          </cell>
          <cell r="EF170">
            <v>0</v>
          </cell>
          <cell r="EG170">
            <v>0</v>
          </cell>
          <cell r="EH170">
            <v>0</v>
          </cell>
          <cell r="EI170">
            <v>0</v>
          </cell>
          <cell r="EJ170">
            <v>300</v>
          </cell>
          <cell r="EK170">
            <v>0</v>
          </cell>
          <cell r="EL170">
            <v>0</v>
          </cell>
          <cell r="EM170">
            <v>0</v>
          </cell>
          <cell r="EN170">
            <v>0</v>
          </cell>
          <cell r="EO170">
            <v>0</v>
          </cell>
          <cell r="EP170">
            <v>0</v>
          </cell>
          <cell r="EQ170">
            <v>0</v>
          </cell>
          <cell r="ER170">
            <v>0</v>
          </cell>
          <cell r="ES170">
            <v>0</v>
          </cell>
          <cell r="ET170">
            <v>300</v>
          </cell>
          <cell r="EU170">
            <v>300</v>
          </cell>
          <cell r="EV170">
            <v>30</v>
          </cell>
          <cell r="EW170">
            <v>0</v>
          </cell>
          <cell r="EX170">
            <v>0</v>
          </cell>
          <cell r="EY170">
            <v>0</v>
          </cell>
          <cell r="EZ170">
            <v>0</v>
          </cell>
          <cell r="FA170">
            <v>300</v>
          </cell>
          <cell r="FB170">
            <v>0</v>
          </cell>
          <cell r="FC170">
            <v>300</v>
          </cell>
          <cell r="FD170">
            <v>0</v>
          </cell>
          <cell r="GZ170">
            <v>0</v>
          </cell>
          <cell r="HA170">
            <v>0</v>
          </cell>
        </row>
        <row r="171">
          <cell r="B171" t="str">
            <v>LI18Y</v>
          </cell>
          <cell r="C171">
            <v>0</v>
          </cell>
          <cell r="D171">
            <v>0</v>
          </cell>
          <cell r="E171">
            <v>900941520</v>
          </cell>
          <cell r="F171" t="str">
            <v>5718YJDA1F6L1</v>
          </cell>
          <cell r="G171" t="str">
            <v>5718YJDA1F6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  <cell r="BK171">
            <v>0</v>
          </cell>
          <cell r="BL171">
            <v>0</v>
          </cell>
          <cell r="BM171">
            <v>0</v>
          </cell>
          <cell r="BN171">
            <v>0</v>
          </cell>
          <cell r="BO171">
            <v>0</v>
          </cell>
          <cell r="BP171">
            <v>0</v>
          </cell>
          <cell r="BQ171">
            <v>0</v>
          </cell>
          <cell r="BR171">
            <v>0</v>
          </cell>
          <cell r="BS171">
            <v>0</v>
          </cell>
          <cell r="BT171">
            <v>0</v>
          </cell>
          <cell r="BU171">
            <v>0</v>
          </cell>
          <cell r="BV171">
            <v>0</v>
          </cell>
          <cell r="BW171">
            <v>0</v>
          </cell>
          <cell r="BX171">
            <v>0</v>
          </cell>
          <cell r="BY171">
            <v>0</v>
          </cell>
          <cell r="BZ171">
            <v>0</v>
          </cell>
          <cell r="CA171">
            <v>0</v>
          </cell>
          <cell r="CB171">
            <v>0</v>
          </cell>
          <cell r="CC171">
            <v>0</v>
          </cell>
          <cell r="CD171">
            <v>0</v>
          </cell>
          <cell r="CE171">
            <v>0</v>
          </cell>
          <cell r="CF171">
            <v>0</v>
          </cell>
          <cell r="CG171">
            <v>0</v>
          </cell>
          <cell r="CH171">
            <v>0</v>
          </cell>
          <cell r="CI171">
            <v>0</v>
          </cell>
          <cell r="CJ171">
            <v>0</v>
          </cell>
          <cell r="CK171">
            <v>0</v>
          </cell>
          <cell r="CL171">
            <v>0</v>
          </cell>
          <cell r="CM171">
            <v>0</v>
          </cell>
          <cell r="CN171">
            <v>0</v>
          </cell>
          <cell r="CO171">
            <v>0</v>
          </cell>
          <cell r="CP171">
            <v>0</v>
          </cell>
          <cell r="CQ171">
            <v>0</v>
          </cell>
          <cell r="CR171">
            <v>0</v>
          </cell>
          <cell r="CS171">
            <v>0</v>
          </cell>
          <cell r="CT171">
            <v>0</v>
          </cell>
          <cell r="CU171">
            <v>0</v>
          </cell>
          <cell r="CV171">
            <v>0</v>
          </cell>
          <cell r="CW171">
            <v>0</v>
          </cell>
          <cell r="CX171">
            <v>0</v>
          </cell>
          <cell r="CY171">
            <v>0</v>
          </cell>
          <cell r="CZ171">
            <v>0</v>
          </cell>
          <cell r="DA171">
            <v>0</v>
          </cell>
          <cell r="DB171">
            <v>0</v>
          </cell>
          <cell r="DC171">
            <v>0</v>
          </cell>
          <cell r="DD171">
            <v>0</v>
          </cell>
          <cell r="DE171">
            <v>0</v>
          </cell>
          <cell r="DF171">
            <v>0</v>
          </cell>
          <cell r="DG171">
            <v>0</v>
          </cell>
          <cell r="DH171">
            <v>0</v>
          </cell>
          <cell r="DI171">
            <v>0</v>
          </cell>
          <cell r="DJ171">
            <v>0</v>
          </cell>
          <cell r="DK171">
            <v>0</v>
          </cell>
          <cell r="DL171">
            <v>0</v>
          </cell>
          <cell r="DM171">
            <v>0</v>
          </cell>
          <cell r="DN171">
            <v>0</v>
          </cell>
          <cell r="DO171">
            <v>0</v>
          </cell>
          <cell r="DP171">
            <v>0</v>
          </cell>
          <cell r="DQ171">
            <v>0</v>
          </cell>
          <cell r="DR171">
            <v>0</v>
          </cell>
          <cell r="DS171">
            <v>0</v>
          </cell>
          <cell r="DT171">
            <v>0</v>
          </cell>
          <cell r="DU171">
            <v>0</v>
          </cell>
          <cell r="DV171">
            <v>0</v>
          </cell>
          <cell r="DW171">
            <v>0</v>
          </cell>
          <cell r="DX171">
            <v>0</v>
          </cell>
          <cell r="DY171">
            <v>0</v>
          </cell>
          <cell r="DZ171">
            <v>0</v>
          </cell>
          <cell r="EA171">
            <v>0</v>
          </cell>
          <cell r="EB171">
            <v>0</v>
          </cell>
          <cell r="EC171">
            <v>0</v>
          </cell>
          <cell r="ED171">
            <v>0</v>
          </cell>
          <cell r="EE171">
            <v>0</v>
          </cell>
          <cell r="EF171">
            <v>0</v>
          </cell>
          <cell r="EG171">
            <v>0</v>
          </cell>
          <cell r="EH171">
            <v>0</v>
          </cell>
          <cell r="EI171">
            <v>0</v>
          </cell>
          <cell r="EJ171">
            <v>0</v>
          </cell>
          <cell r="EK171">
            <v>0</v>
          </cell>
          <cell r="EL171">
            <v>0</v>
          </cell>
          <cell r="EM171">
            <v>0</v>
          </cell>
          <cell r="EN171">
            <v>0</v>
          </cell>
          <cell r="EO171">
            <v>0</v>
          </cell>
          <cell r="EP171">
            <v>0</v>
          </cell>
          <cell r="EQ171">
            <v>0</v>
          </cell>
          <cell r="ER171">
            <v>0</v>
          </cell>
          <cell r="ES171">
            <v>0</v>
          </cell>
          <cell r="ET171">
            <v>0</v>
          </cell>
          <cell r="EU171">
            <v>0</v>
          </cell>
          <cell r="EV171">
            <v>0</v>
          </cell>
          <cell r="EW171">
            <v>98</v>
          </cell>
          <cell r="EX171">
            <v>0</v>
          </cell>
          <cell r="EY171">
            <v>0</v>
          </cell>
          <cell r="EZ171">
            <v>0</v>
          </cell>
          <cell r="FA171">
            <v>98</v>
          </cell>
          <cell r="FB171">
            <v>0</v>
          </cell>
          <cell r="FC171">
            <v>98</v>
          </cell>
          <cell r="FD171">
            <v>0</v>
          </cell>
          <cell r="GZ171">
            <v>0</v>
          </cell>
          <cell r="HA171">
            <v>0</v>
          </cell>
        </row>
        <row r="172">
          <cell r="B172" t="str">
            <v>LI18Y</v>
          </cell>
          <cell r="C172">
            <v>0</v>
          </cell>
          <cell r="D172">
            <v>0</v>
          </cell>
          <cell r="E172">
            <v>900941525</v>
          </cell>
          <cell r="F172" t="str">
            <v>5718YJOA106L1</v>
          </cell>
          <cell r="G172" t="str">
            <v>5718YJOA106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  <cell r="BK172">
            <v>0</v>
          </cell>
          <cell r="BL172">
            <v>0</v>
          </cell>
          <cell r="BM172">
            <v>0</v>
          </cell>
          <cell r="BN172">
            <v>0</v>
          </cell>
          <cell r="BO172">
            <v>0</v>
          </cell>
          <cell r="BP172">
            <v>0</v>
          </cell>
          <cell r="BQ172">
            <v>0</v>
          </cell>
          <cell r="BR172">
            <v>0</v>
          </cell>
          <cell r="BS172">
            <v>0</v>
          </cell>
          <cell r="BT172">
            <v>0</v>
          </cell>
          <cell r="BU172">
            <v>0</v>
          </cell>
          <cell r="BV172">
            <v>0</v>
          </cell>
          <cell r="BW172">
            <v>0</v>
          </cell>
          <cell r="BX172">
            <v>0</v>
          </cell>
          <cell r="BY172">
            <v>0</v>
          </cell>
          <cell r="BZ172">
            <v>0</v>
          </cell>
          <cell r="CA172">
            <v>0</v>
          </cell>
          <cell r="CB172">
            <v>0</v>
          </cell>
          <cell r="CC172">
            <v>0</v>
          </cell>
          <cell r="CD172">
            <v>0</v>
          </cell>
          <cell r="CE172">
            <v>0</v>
          </cell>
          <cell r="CF172">
            <v>0</v>
          </cell>
          <cell r="CG172">
            <v>0</v>
          </cell>
          <cell r="CH172">
            <v>0</v>
          </cell>
          <cell r="CI172">
            <v>0</v>
          </cell>
          <cell r="CJ172">
            <v>0</v>
          </cell>
          <cell r="CK172">
            <v>0</v>
          </cell>
          <cell r="CL172">
            <v>0</v>
          </cell>
          <cell r="CM172">
            <v>0</v>
          </cell>
          <cell r="CN172">
            <v>0</v>
          </cell>
          <cell r="CO172">
            <v>0</v>
          </cell>
          <cell r="CP172">
            <v>0</v>
          </cell>
          <cell r="CQ172">
            <v>0</v>
          </cell>
          <cell r="CR172">
            <v>0</v>
          </cell>
          <cell r="CS172">
            <v>0</v>
          </cell>
          <cell r="CT172">
            <v>0</v>
          </cell>
          <cell r="CU172">
            <v>0</v>
          </cell>
          <cell r="CV172">
            <v>0</v>
          </cell>
          <cell r="CW172">
            <v>0</v>
          </cell>
          <cell r="CX172">
            <v>0</v>
          </cell>
          <cell r="CY172">
            <v>0</v>
          </cell>
          <cell r="CZ172">
            <v>0</v>
          </cell>
          <cell r="DA172">
            <v>0</v>
          </cell>
          <cell r="DB172">
            <v>0</v>
          </cell>
          <cell r="DC172">
            <v>0</v>
          </cell>
          <cell r="DD172">
            <v>0</v>
          </cell>
          <cell r="DE172">
            <v>0</v>
          </cell>
          <cell r="DF172">
            <v>0</v>
          </cell>
          <cell r="DG172">
            <v>0</v>
          </cell>
          <cell r="DH172">
            <v>0</v>
          </cell>
          <cell r="DI172">
            <v>0</v>
          </cell>
          <cell r="DJ172">
            <v>0</v>
          </cell>
          <cell r="DK172">
            <v>0</v>
          </cell>
          <cell r="DL172">
            <v>0</v>
          </cell>
          <cell r="DM172">
            <v>0</v>
          </cell>
          <cell r="DN172">
            <v>0</v>
          </cell>
          <cell r="DO172">
            <v>0</v>
          </cell>
          <cell r="DP172">
            <v>0</v>
          </cell>
          <cell r="DQ172">
            <v>0</v>
          </cell>
          <cell r="DR172">
            <v>0</v>
          </cell>
          <cell r="DS172">
            <v>0</v>
          </cell>
          <cell r="DT172">
            <v>0</v>
          </cell>
          <cell r="DU172">
            <v>0</v>
          </cell>
          <cell r="DV172">
            <v>0</v>
          </cell>
          <cell r="DW172">
            <v>0</v>
          </cell>
          <cell r="DX172">
            <v>0</v>
          </cell>
          <cell r="DY172">
            <v>0</v>
          </cell>
          <cell r="DZ172">
            <v>0</v>
          </cell>
          <cell r="EA172">
            <v>0</v>
          </cell>
          <cell r="EB172">
            <v>0</v>
          </cell>
          <cell r="EC172">
            <v>0</v>
          </cell>
          <cell r="ED172">
            <v>0</v>
          </cell>
          <cell r="EE172">
            <v>0</v>
          </cell>
          <cell r="EF172">
            <v>0</v>
          </cell>
          <cell r="EG172">
            <v>0</v>
          </cell>
          <cell r="EH172">
            <v>0</v>
          </cell>
          <cell r="EI172">
            <v>0</v>
          </cell>
          <cell r="EJ172">
            <v>0</v>
          </cell>
          <cell r="EK172">
            <v>0</v>
          </cell>
          <cell r="EL172">
            <v>0</v>
          </cell>
          <cell r="EM172">
            <v>0</v>
          </cell>
          <cell r="EN172">
            <v>0</v>
          </cell>
          <cell r="EO172">
            <v>0</v>
          </cell>
          <cell r="EP172">
            <v>0</v>
          </cell>
          <cell r="EQ172">
            <v>0</v>
          </cell>
          <cell r="ER172">
            <v>0</v>
          </cell>
          <cell r="ES172">
            <v>0</v>
          </cell>
          <cell r="ET172">
            <v>0</v>
          </cell>
          <cell r="EU172">
            <v>0</v>
          </cell>
          <cell r="EV172">
            <v>0</v>
          </cell>
          <cell r="EW172">
            <v>0</v>
          </cell>
          <cell r="EX172">
            <v>0</v>
          </cell>
          <cell r="EY172">
            <v>0</v>
          </cell>
          <cell r="EZ172">
            <v>0</v>
          </cell>
          <cell r="FA172">
            <v>0</v>
          </cell>
          <cell r="FB172">
            <v>0</v>
          </cell>
          <cell r="FC172">
            <v>0</v>
          </cell>
          <cell r="FD172">
            <v>0</v>
          </cell>
          <cell r="GZ172">
            <v>0</v>
          </cell>
          <cell r="HA172">
            <v>0</v>
          </cell>
        </row>
        <row r="173">
          <cell r="B173" t="str">
            <v>LC12</v>
          </cell>
          <cell r="C173">
            <v>0</v>
          </cell>
          <cell r="D173">
            <v>0</v>
          </cell>
          <cell r="E173">
            <v>0</v>
          </cell>
          <cell r="F173" t="str">
            <v>2112CJFA306L2</v>
          </cell>
          <cell r="G173" t="str">
            <v>2112CJFA306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  <cell r="BK173">
            <v>0</v>
          </cell>
          <cell r="BL173">
            <v>0</v>
          </cell>
          <cell r="BM173">
            <v>0</v>
          </cell>
          <cell r="BN173">
            <v>0</v>
          </cell>
          <cell r="BO173">
            <v>0</v>
          </cell>
          <cell r="BP173">
            <v>0</v>
          </cell>
          <cell r="BQ173">
            <v>0</v>
          </cell>
          <cell r="BR173">
            <v>0</v>
          </cell>
          <cell r="BS173">
            <v>0</v>
          </cell>
          <cell r="BT173">
            <v>0</v>
          </cell>
          <cell r="BU173">
            <v>0</v>
          </cell>
          <cell r="BV173">
            <v>0</v>
          </cell>
          <cell r="BW173">
            <v>0</v>
          </cell>
          <cell r="BX173">
            <v>0</v>
          </cell>
          <cell r="BY173">
            <v>0</v>
          </cell>
          <cell r="BZ173">
            <v>0</v>
          </cell>
          <cell r="CA173">
            <v>0</v>
          </cell>
          <cell r="CB173">
            <v>0</v>
          </cell>
          <cell r="CC173">
            <v>0</v>
          </cell>
          <cell r="CD173">
            <v>0</v>
          </cell>
          <cell r="CE173">
            <v>0</v>
          </cell>
          <cell r="CF173">
            <v>0</v>
          </cell>
          <cell r="CG173">
            <v>0</v>
          </cell>
          <cell r="CH173">
            <v>0</v>
          </cell>
          <cell r="CI173">
            <v>0</v>
          </cell>
          <cell r="CJ173">
            <v>0</v>
          </cell>
          <cell r="CK173">
            <v>0</v>
          </cell>
          <cell r="CL173">
            <v>0</v>
          </cell>
          <cell r="CM173">
            <v>0</v>
          </cell>
          <cell r="CN173">
            <v>0</v>
          </cell>
          <cell r="CO173">
            <v>0</v>
          </cell>
          <cell r="CP173">
            <v>0</v>
          </cell>
          <cell r="CQ173">
            <v>0</v>
          </cell>
          <cell r="CR173">
            <v>0</v>
          </cell>
          <cell r="CS173">
            <v>0</v>
          </cell>
          <cell r="CT173">
            <v>0</v>
          </cell>
          <cell r="CU173">
            <v>0</v>
          </cell>
          <cell r="CV173">
            <v>0</v>
          </cell>
          <cell r="CW173">
            <v>0</v>
          </cell>
          <cell r="CX173">
            <v>147</v>
          </cell>
          <cell r="CY173">
            <v>0</v>
          </cell>
          <cell r="CZ173">
            <v>0</v>
          </cell>
          <cell r="DA173">
            <v>0</v>
          </cell>
          <cell r="DB173">
            <v>0</v>
          </cell>
          <cell r="DC173">
            <v>0</v>
          </cell>
          <cell r="DD173">
            <v>0</v>
          </cell>
          <cell r="DE173">
            <v>0</v>
          </cell>
          <cell r="DF173">
            <v>0</v>
          </cell>
          <cell r="DG173">
            <v>0</v>
          </cell>
          <cell r="DH173">
            <v>0</v>
          </cell>
          <cell r="DI173">
            <v>0</v>
          </cell>
          <cell r="DJ173">
            <v>0</v>
          </cell>
          <cell r="DK173">
            <v>0</v>
          </cell>
          <cell r="DL173">
            <v>0</v>
          </cell>
          <cell r="DM173">
            <v>0</v>
          </cell>
          <cell r="DN173">
            <v>0</v>
          </cell>
          <cell r="DO173">
            <v>0</v>
          </cell>
          <cell r="DP173">
            <v>0</v>
          </cell>
          <cell r="DQ173">
            <v>0</v>
          </cell>
          <cell r="DR173">
            <v>0</v>
          </cell>
          <cell r="DS173">
            <v>0</v>
          </cell>
          <cell r="DT173">
            <v>0</v>
          </cell>
          <cell r="DU173">
            <v>0</v>
          </cell>
          <cell r="DV173">
            <v>0</v>
          </cell>
          <cell r="DW173">
            <v>0</v>
          </cell>
          <cell r="DX173">
            <v>0</v>
          </cell>
          <cell r="DY173">
            <v>74</v>
          </cell>
          <cell r="DZ173">
            <v>0</v>
          </cell>
          <cell r="EA173">
            <v>0</v>
          </cell>
          <cell r="EB173">
            <v>0</v>
          </cell>
          <cell r="EC173">
            <v>0</v>
          </cell>
          <cell r="ED173">
            <v>0</v>
          </cell>
          <cell r="EE173">
            <v>74</v>
          </cell>
          <cell r="EF173">
            <v>0</v>
          </cell>
          <cell r="EG173">
            <v>0</v>
          </cell>
          <cell r="EH173">
            <v>0</v>
          </cell>
          <cell r="EI173">
            <v>0</v>
          </cell>
          <cell r="EJ173">
            <v>306</v>
          </cell>
          <cell r="EK173">
            <v>0</v>
          </cell>
          <cell r="EL173">
            <v>0</v>
          </cell>
          <cell r="EM173">
            <v>0</v>
          </cell>
          <cell r="EN173">
            <v>148</v>
          </cell>
          <cell r="EO173">
            <v>0</v>
          </cell>
          <cell r="EP173">
            <v>148</v>
          </cell>
          <cell r="EQ173">
            <v>0</v>
          </cell>
          <cell r="ER173">
            <v>148</v>
          </cell>
          <cell r="ES173">
            <v>0</v>
          </cell>
          <cell r="ET173">
            <v>158</v>
          </cell>
          <cell r="EU173">
            <v>158</v>
          </cell>
          <cell r="EV173">
            <v>30.58064516129032</v>
          </cell>
          <cell r="EW173">
            <v>0</v>
          </cell>
          <cell r="EX173">
            <v>0</v>
          </cell>
          <cell r="EY173">
            <v>0</v>
          </cell>
          <cell r="EZ173">
            <v>0</v>
          </cell>
          <cell r="FA173">
            <v>155</v>
          </cell>
          <cell r="FB173">
            <v>0</v>
          </cell>
          <cell r="FC173">
            <v>155</v>
          </cell>
          <cell r="FD173">
            <v>0</v>
          </cell>
          <cell r="GZ173">
            <v>0</v>
          </cell>
          <cell r="HA173">
            <v>0</v>
          </cell>
        </row>
        <row r="174">
          <cell r="B174" t="str">
            <v>LI85Y</v>
          </cell>
          <cell r="C174">
            <v>0</v>
          </cell>
          <cell r="D174">
            <v>0</v>
          </cell>
          <cell r="E174">
            <v>900941517</v>
          </cell>
          <cell r="F174" t="str">
            <v>5709YJEA306L1</v>
          </cell>
          <cell r="G174" t="str">
            <v>5709YJEA306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0</v>
          </cell>
          <cell r="BI174">
            <v>0</v>
          </cell>
          <cell r="BJ174">
            <v>0</v>
          </cell>
          <cell r="BK174">
            <v>0</v>
          </cell>
          <cell r="BL174">
            <v>0</v>
          </cell>
          <cell r="BM174">
            <v>0</v>
          </cell>
          <cell r="BN174">
            <v>0</v>
          </cell>
          <cell r="BO174">
            <v>0</v>
          </cell>
          <cell r="BP174">
            <v>0</v>
          </cell>
          <cell r="BQ174">
            <v>0</v>
          </cell>
          <cell r="BR174">
            <v>0</v>
          </cell>
          <cell r="BS174">
            <v>0</v>
          </cell>
          <cell r="BT174">
            <v>0</v>
          </cell>
          <cell r="BU174">
            <v>0</v>
          </cell>
          <cell r="BV174">
            <v>0</v>
          </cell>
          <cell r="BW174">
            <v>0</v>
          </cell>
          <cell r="BX174">
            <v>0</v>
          </cell>
          <cell r="BY174">
            <v>0</v>
          </cell>
          <cell r="BZ174">
            <v>0</v>
          </cell>
          <cell r="CA174">
            <v>0</v>
          </cell>
          <cell r="CB174">
            <v>0</v>
          </cell>
          <cell r="CC174">
            <v>0</v>
          </cell>
          <cell r="CD174">
            <v>0</v>
          </cell>
          <cell r="CE174">
            <v>0</v>
          </cell>
          <cell r="CF174">
            <v>0</v>
          </cell>
          <cell r="CG174">
            <v>0</v>
          </cell>
          <cell r="CH174">
            <v>0</v>
          </cell>
          <cell r="CI174">
            <v>0</v>
          </cell>
          <cell r="CJ174">
            <v>0</v>
          </cell>
          <cell r="CK174">
            <v>0</v>
          </cell>
          <cell r="CL174">
            <v>0</v>
          </cell>
          <cell r="CM174">
            <v>0</v>
          </cell>
          <cell r="CN174">
            <v>0</v>
          </cell>
          <cell r="CO174">
            <v>0</v>
          </cell>
          <cell r="CP174">
            <v>0</v>
          </cell>
          <cell r="CQ174">
            <v>0</v>
          </cell>
          <cell r="CR174">
            <v>0</v>
          </cell>
          <cell r="CS174">
            <v>0</v>
          </cell>
          <cell r="CT174">
            <v>0</v>
          </cell>
          <cell r="CU174">
            <v>0</v>
          </cell>
          <cell r="CV174">
            <v>0</v>
          </cell>
          <cell r="CW174">
            <v>0</v>
          </cell>
          <cell r="CX174">
            <v>0</v>
          </cell>
          <cell r="CY174">
            <v>0</v>
          </cell>
          <cell r="CZ174">
            <v>0</v>
          </cell>
          <cell r="DA174">
            <v>0</v>
          </cell>
          <cell r="DB174">
            <v>0</v>
          </cell>
          <cell r="DC174">
            <v>0</v>
          </cell>
          <cell r="DD174">
            <v>0</v>
          </cell>
          <cell r="DE174">
            <v>0</v>
          </cell>
          <cell r="DF174">
            <v>0</v>
          </cell>
          <cell r="DG174">
            <v>0</v>
          </cell>
          <cell r="DH174">
            <v>0</v>
          </cell>
          <cell r="DI174">
            <v>0</v>
          </cell>
          <cell r="DJ174">
            <v>0</v>
          </cell>
          <cell r="DK174">
            <v>0</v>
          </cell>
          <cell r="DL174">
            <v>0</v>
          </cell>
          <cell r="DM174">
            <v>0</v>
          </cell>
          <cell r="DN174">
            <v>0</v>
          </cell>
          <cell r="DO174">
            <v>0</v>
          </cell>
          <cell r="DP174">
            <v>0</v>
          </cell>
          <cell r="DQ174">
            <v>0</v>
          </cell>
          <cell r="DR174">
            <v>0</v>
          </cell>
          <cell r="DS174">
            <v>0</v>
          </cell>
          <cell r="DT174">
            <v>0</v>
          </cell>
          <cell r="DU174">
            <v>0</v>
          </cell>
          <cell r="DV174">
            <v>0</v>
          </cell>
          <cell r="DW174">
            <v>0</v>
          </cell>
          <cell r="DX174">
            <v>0</v>
          </cell>
          <cell r="DY174">
            <v>30</v>
          </cell>
          <cell r="DZ174">
            <v>0</v>
          </cell>
          <cell r="EA174">
            <v>0</v>
          </cell>
          <cell r="EB174">
            <v>0</v>
          </cell>
          <cell r="EC174">
            <v>0</v>
          </cell>
          <cell r="ED174">
            <v>0</v>
          </cell>
          <cell r="EE174">
            <v>30</v>
          </cell>
          <cell r="EF174">
            <v>0</v>
          </cell>
          <cell r="EG174">
            <v>0</v>
          </cell>
          <cell r="EH174">
            <v>0</v>
          </cell>
          <cell r="EI174">
            <v>0</v>
          </cell>
          <cell r="EJ174">
            <v>492</v>
          </cell>
          <cell r="EK174">
            <v>0</v>
          </cell>
          <cell r="EL174">
            <v>0</v>
          </cell>
          <cell r="EM174">
            <v>0</v>
          </cell>
          <cell r="EN174">
            <v>492</v>
          </cell>
          <cell r="EO174">
            <v>0</v>
          </cell>
          <cell r="EP174">
            <v>492</v>
          </cell>
          <cell r="EQ174">
            <v>0</v>
          </cell>
          <cell r="ER174">
            <v>492</v>
          </cell>
          <cell r="ES174">
            <v>0</v>
          </cell>
          <cell r="ET174">
            <v>0</v>
          </cell>
          <cell r="EU174">
            <v>0</v>
          </cell>
          <cell r="EV174">
            <v>0</v>
          </cell>
          <cell r="EW174">
            <v>0</v>
          </cell>
          <cell r="EX174">
            <v>0</v>
          </cell>
          <cell r="EY174">
            <v>0</v>
          </cell>
          <cell r="EZ174">
            <v>0</v>
          </cell>
          <cell r="FA174">
            <v>0</v>
          </cell>
          <cell r="FB174">
            <v>0</v>
          </cell>
          <cell r="FC174">
            <v>0</v>
          </cell>
          <cell r="FD174">
            <v>0</v>
          </cell>
          <cell r="GZ174">
            <v>0</v>
          </cell>
          <cell r="HA174">
            <v>0</v>
          </cell>
        </row>
        <row r="175">
          <cell r="B175" t="str">
            <v>LY20D</v>
          </cell>
          <cell r="C175">
            <v>0</v>
          </cell>
          <cell r="D175">
            <v>0</v>
          </cell>
          <cell r="E175">
            <v>900941392</v>
          </cell>
          <cell r="F175" t="str">
            <v>21161Y6A2F6L1</v>
          </cell>
          <cell r="G175" t="str">
            <v>21161Y6A2F6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  <cell r="BK175">
            <v>0</v>
          </cell>
          <cell r="BL175">
            <v>0</v>
          </cell>
          <cell r="BM175">
            <v>0</v>
          </cell>
          <cell r="BN175">
            <v>0</v>
          </cell>
          <cell r="BO175">
            <v>0</v>
          </cell>
          <cell r="BP175">
            <v>0</v>
          </cell>
          <cell r="BQ175">
            <v>0</v>
          </cell>
          <cell r="BR175">
            <v>0</v>
          </cell>
          <cell r="BS175">
            <v>0</v>
          </cell>
          <cell r="BT175">
            <v>0</v>
          </cell>
          <cell r="BU175">
            <v>0</v>
          </cell>
          <cell r="BV175">
            <v>0</v>
          </cell>
          <cell r="BW175">
            <v>0</v>
          </cell>
          <cell r="BX175">
            <v>0</v>
          </cell>
          <cell r="BY175">
            <v>0</v>
          </cell>
          <cell r="BZ175">
            <v>0</v>
          </cell>
          <cell r="CA175">
            <v>0</v>
          </cell>
          <cell r="CB175">
            <v>0</v>
          </cell>
          <cell r="CC175">
            <v>0</v>
          </cell>
          <cell r="CD175">
            <v>0</v>
          </cell>
          <cell r="CE175">
            <v>0</v>
          </cell>
          <cell r="CF175">
            <v>0</v>
          </cell>
          <cell r="CG175">
            <v>0</v>
          </cell>
          <cell r="CH175">
            <v>0</v>
          </cell>
          <cell r="CI175">
            <v>0</v>
          </cell>
          <cell r="CJ175">
            <v>0</v>
          </cell>
          <cell r="CK175">
            <v>0</v>
          </cell>
          <cell r="CL175">
            <v>0</v>
          </cell>
          <cell r="CM175">
            <v>0</v>
          </cell>
          <cell r="CN175">
            <v>0</v>
          </cell>
          <cell r="CO175">
            <v>0</v>
          </cell>
          <cell r="CP175">
            <v>0</v>
          </cell>
          <cell r="CQ175">
            <v>0</v>
          </cell>
          <cell r="CR175">
            <v>0</v>
          </cell>
          <cell r="CS175">
            <v>0</v>
          </cell>
          <cell r="CT175">
            <v>0</v>
          </cell>
          <cell r="CU175">
            <v>0</v>
          </cell>
          <cell r="CV175">
            <v>0</v>
          </cell>
          <cell r="CW175">
            <v>0</v>
          </cell>
          <cell r="CX175">
            <v>0</v>
          </cell>
          <cell r="CY175">
            <v>0</v>
          </cell>
          <cell r="CZ175">
            <v>0</v>
          </cell>
          <cell r="DA175">
            <v>0</v>
          </cell>
          <cell r="DB175">
            <v>0</v>
          </cell>
          <cell r="DC175">
            <v>0</v>
          </cell>
          <cell r="DD175">
            <v>0</v>
          </cell>
          <cell r="DE175">
            <v>0</v>
          </cell>
          <cell r="DF175">
            <v>0</v>
          </cell>
          <cell r="DG175">
            <v>0</v>
          </cell>
          <cell r="DH175">
            <v>0</v>
          </cell>
          <cell r="DI175">
            <v>0</v>
          </cell>
          <cell r="DJ175">
            <v>0</v>
          </cell>
          <cell r="DK175">
            <v>0</v>
          </cell>
          <cell r="DL175">
            <v>0</v>
          </cell>
          <cell r="DM175">
            <v>0</v>
          </cell>
          <cell r="DN175">
            <v>0</v>
          </cell>
          <cell r="DO175">
            <v>0</v>
          </cell>
          <cell r="DP175">
            <v>0</v>
          </cell>
          <cell r="DQ175">
            <v>0</v>
          </cell>
          <cell r="DR175">
            <v>0</v>
          </cell>
          <cell r="DS175">
            <v>0</v>
          </cell>
          <cell r="DT175">
            <v>0</v>
          </cell>
          <cell r="DU175">
            <v>0</v>
          </cell>
          <cell r="DV175">
            <v>0</v>
          </cell>
          <cell r="DW175">
            <v>0</v>
          </cell>
          <cell r="DX175">
            <v>0</v>
          </cell>
          <cell r="DY175">
            <v>0</v>
          </cell>
          <cell r="DZ175">
            <v>0</v>
          </cell>
          <cell r="EA175">
            <v>0</v>
          </cell>
          <cell r="EB175">
            <v>0</v>
          </cell>
          <cell r="EC175">
            <v>0</v>
          </cell>
          <cell r="ED175">
            <v>0</v>
          </cell>
          <cell r="EE175">
            <v>0</v>
          </cell>
          <cell r="EF175">
            <v>0</v>
          </cell>
          <cell r="EG175">
            <v>0</v>
          </cell>
          <cell r="EH175">
            <v>0</v>
          </cell>
          <cell r="EI175">
            <v>0</v>
          </cell>
          <cell r="EJ175">
            <v>0</v>
          </cell>
          <cell r="EK175">
            <v>0</v>
          </cell>
          <cell r="EL175">
            <v>0</v>
          </cell>
          <cell r="EM175">
            <v>0</v>
          </cell>
          <cell r="EN175">
            <v>0</v>
          </cell>
          <cell r="EO175">
            <v>0</v>
          </cell>
          <cell r="EP175">
            <v>0</v>
          </cell>
          <cell r="EQ175">
            <v>0</v>
          </cell>
          <cell r="ER175">
            <v>0</v>
          </cell>
          <cell r="ES175">
            <v>0</v>
          </cell>
          <cell r="ET175">
            <v>0</v>
          </cell>
          <cell r="EU175">
            <v>0</v>
          </cell>
          <cell r="EV175">
            <v>0</v>
          </cell>
          <cell r="EW175">
            <v>0</v>
          </cell>
          <cell r="EX175">
            <v>0</v>
          </cell>
          <cell r="EY175">
            <v>0</v>
          </cell>
          <cell r="EZ175">
            <v>0</v>
          </cell>
          <cell r="FA175">
            <v>0</v>
          </cell>
          <cell r="FB175">
            <v>0</v>
          </cell>
          <cell r="FC175">
            <v>0</v>
          </cell>
          <cell r="FD175">
            <v>0</v>
          </cell>
          <cell r="GZ175">
            <v>0</v>
          </cell>
          <cell r="HA175">
            <v>0</v>
          </cell>
        </row>
        <row r="176">
          <cell r="B176" t="str">
            <v>LY20D</v>
          </cell>
          <cell r="C176">
            <v>0</v>
          </cell>
          <cell r="D176">
            <v>0</v>
          </cell>
          <cell r="E176">
            <v>900941306</v>
          </cell>
          <cell r="F176" t="str">
            <v>21161YOA1F6L1</v>
          </cell>
          <cell r="G176" t="str">
            <v>21161YOA1F6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  <cell r="BK176">
            <v>0</v>
          </cell>
          <cell r="BL176">
            <v>0</v>
          </cell>
          <cell r="BM176">
            <v>0</v>
          </cell>
          <cell r="BN176">
            <v>0</v>
          </cell>
          <cell r="BO176">
            <v>0</v>
          </cell>
          <cell r="BP176">
            <v>0</v>
          </cell>
          <cell r="BQ176">
            <v>0</v>
          </cell>
          <cell r="BR176">
            <v>0</v>
          </cell>
          <cell r="BS176">
            <v>0</v>
          </cell>
          <cell r="BT176">
            <v>0</v>
          </cell>
          <cell r="BU176">
            <v>0</v>
          </cell>
          <cell r="BV176">
            <v>0</v>
          </cell>
          <cell r="BW176">
            <v>0</v>
          </cell>
          <cell r="BX176">
            <v>0</v>
          </cell>
          <cell r="BY176">
            <v>0</v>
          </cell>
          <cell r="BZ176">
            <v>0</v>
          </cell>
          <cell r="CA176">
            <v>0</v>
          </cell>
          <cell r="CB176">
            <v>0</v>
          </cell>
          <cell r="CC176">
            <v>0</v>
          </cell>
          <cell r="CD176">
            <v>0</v>
          </cell>
          <cell r="CE176">
            <v>0</v>
          </cell>
          <cell r="CF176">
            <v>0</v>
          </cell>
          <cell r="CG176">
            <v>0</v>
          </cell>
          <cell r="CH176">
            <v>0</v>
          </cell>
          <cell r="CI176">
            <v>0</v>
          </cell>
          <cell r="CJ176">
            <v>0</v>
          </cell>
          <cell r="CK176">
            <v>0</v>
          </cell>
          <cell r="CL176">
            <v>0</v>
          </cell>
          <cell r="CM176">
            <v>0</v>
          </cell>
          <cell r="CN176">
            <v>0</v>
          </cell>
          <cell r="CO176">
            <v>0</v>
          </cell>
          <cell r="CP176">
            <v>0</v>
          </cell>
          <cell r="CQ176">
            <v>0</v>
          </cell>
          <cell r="CR176">
            <v>0</v>
          </cell>
          <cell r="CS176">
            <v>0</v>
          </cell>
          <cell r="CT176">
            <v>0</v>
          </cell>
          <cell r="CU176">
            <v>0</v>
          </cell>
          <cell r="CV176">
            <v>0</v>
          </cell>
          <cell r="CW176">
            <v>0</v>
          </cell>
          <cell r="CX176">
            <v>0</v>
          </cell>
          <cell r="CY176">
            <v>0</v>
          </cell>
          <cell r="CZ176">
            <v>0</v>
          </cell>
          <cell r="DA176">
            <v>0</v>
          </cell>
          <cell r="DB176">
            <v>0</v>
          </cell>
          <cell r="DC176">
            <v>0</v>
          </cell>
          <cell r="DD176">
            <v>0</v>
          </cell>
          <cell r="DE176">
            <v>0</v>
          </cell>
          <cell r="DF176">
            <v>0</v>
          </cell>
          <cell r="DG176">
            <v>0</v>
          </cell>
          <cell r="DH176">
            <v>0</v>
          </cell>
          <cell r="DI176">
            <v>0</v>
          </cell>
          <cell r="DJ176">
            <v>0</v>
          </cell>
          <cell r="DK176">
            <v>0</v>
          </cell>
          <cell r="DL176">
            <v>0</v>
          </cell>
          <cell r="DM176">
            <v>0</v>
          </cell>
          <cell r="DN176">
            <v>0</v>
          </cell>
          <cell r="DO176">
            <v>0</v>
          </cell>
          <cell r="DP176">
            <v>0</v>
          </cell>
          <cell r="DQ176">
            <v>0</v>
          </cell>
          <cell r="DR176">
            <v>0</v>
          </cell>
          <cell r="DS176">
            <v>0</v>
          </cell>
          <cell r="DT176">
            <v>0</v>
          </cell>
          <cell r="DU176">
            <v>0</v>
          </cell>
          <cell r="DV176">
            <v>0</v>
          </cell>
          <cell r="DW176">
            <v>0</v>
          </cell>
          <cell r="DX176">
            <v>0</v>
          </cell>
          <cell r="DY176">
            <v>0</v>
          </cell>
          <cell r="DZ176">
            <v>0</v>
          </cell>
          <cell r="EA176">
            <v>0</v>
          </cell>
          <cell r="EB176">
            <v>0</v>
          </cell>
          <cell r="EC176">
            <v>0</v>
          </cell>
          <cell r="ED176">
            <v>0</v>
          </cell>
          <cell r="EE176">
            <v>0</v>
          </cell>
          <cell r="EF176">
            <v>0</v>
          </cell>
          <cell r="EG176">
            <v>0</v>
          </cell>
          <cell r="EH176">
            <v>0</v>
          </cell>
          <cell r="EI176">
            <v>0</v>
          </cell>
          <cell r="EJ176">
            <v>0</v>
          </cell>
          <cell r="EK176">
            <v>0</v>
          </cell>
          <cell r="EL176">
            <v>0</v>
          </cell>
          <cell r="EM176">
            <v>0</v>
          </cell>
          <cell r="EN176">
            <v>0</v>
          </cell>
          <cell r="EO176">
            <v>0</v>
          </cell>
          <cell r="EP176">
            <v>0</v>
          </cell>
          <cell r="EQ176">
            <v>0</v>
          </cell>
          <cell r="ER176">
            <v>0</v>
          </cell>
          <cell r="ES176">
            <v>0</v>
          </cell>
          <cell r="ET176">
            <v>0</v>
          </cell>
          <cell r="EU176">
            <v>0</v>
          </cell>
          <cell r="EV176">
            <v>0</v>
          </cell>
          <cell r="EW176">
            <v>0</v>
          </cell>
          <cell r="EX176">
            <v>0</v>
          </cell>
          <cell r="EY176">
            <v>0</v>
          </cell>
          <cell r="EZ176">
            <v>0</v>
          </cell>
          <cell r="FA176">
            <v>0</v>
          </cell>
          <cell r="FB176">
            <v>0</v>
          </cell>
          <cell r="FC176">
            <v>0</v>
          </cell>
          <cell r="FD176">
            <v>0</v>
          </cell>
          <cell r="GZ176">
            <v>0</v>
          </cell>
          <cell r="HA176">
            <v>0</v>
          </cell>
        </row>
        <row r="177">
          <cell r="B177" t="str">
            <v>LY20D</v>
          </cell>
          <cell r="C177">
            <v>0</v>
          </cell>
          <cell r="D177">
            <v>0</v>
          </cell>
          <cell r="E177">
            <v>900941367</v>
          </cell>
          <cell r="F177" t="str">
            <v>21161YQA106L1</v>
          </cell>
          <cell r="G177" t="str">
            <v>21161YQA106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588</v>
          </cell>
          <cell r="AK177">
            <v>0</v>
          </cell>
          <cell r="AL177">
            <v>593</v>
          </cell>
          <cell r="AM177">
            <v>0</v>
          </cell>
          <cell r="AN177">
            <v>588</v>
          </cell>
          <cell r="AO177">
            <v>588</v>
          </cell>
          <cell r="AP177">
            <v>588</v>
          </cell>
          <cell r="AQ177">
            <v>588</v>
          </cell>
          <cell r="AR177">
            <v>0</v>
          </cell>
          <cell r="AS177">
            <v>0</v>
          </cell>
          <cell r="AT177">
            <v>5</v>
          </cell>
          <cell r="AU177">
            <v>5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5</v>
          </cell>
          <cell r="BH177">
            <v>5</v>
          </cell>
          <cell r="BI177">
            <v>61.530612244897959</v>
          </cell>
          <cell r="BJ177">
            <v>0</v>
          </cell>
          <cell r="BK177">
            <v>0</v>
          </cell>
          <cell r="BL177">
            <v>0</v>
          </cell>
          <cell r="BM177">
            <v>0</v>
          </cell>
          <cell r="BN177">
            <v>0</v>
          </cell>
          <cell r="BO177">
            <v>0</v>
          </cell>
          <cell r="BP177">
            <v>0</v>
          </cell>
          <cell r="BQ177">
            <v>0</v>
          </cell>
          <cell r="BR177">
            <v>0</v>
          </cell>
          <cell r="BS177">
            <v>0</v>
          </cell>
          <cell r="BT177">
            <v>5</v>
          </cell>
          <cell r="BU177">
            <v>5</v>
          </cell>
          <cell r="BV177">
            <v>31.530612244897959</v>
          </cell>
          <cell r="BW177">
            <v>0</v>
          </cell>
          <cell r="BX177">
            <v>0</v>
          </cell>
          <cell r="BY177">
            <v>0</v>
          </cell>
          <cell r="BZ177">
            <v>98</v>
          </cell>
          <cell r="CA177">
            <v>0</v>
          </cell>
          <cell r="CB177">
            <v>0</v>
          </cell>
          <cell r="CC177">
            <v>0</v>
          </cell>
          <cell r="CD177">
            <v>0</v>
          </cell>
          <cell r="CE177">
            <v>0</v>
          </cell>
          <cell r="CF177">
            <v>0</v>
          </cell>
          <cell r="CG177">
            <v>5</v>
          </cell>
          <cell r="CH177">
            <v>5</v>
          </cell>
          <cell r="CI177">
            <v>1.5306122448979591</v>
          </cell>
          <cell r="CJ177">
            <v>93</v>
          </cell>
          <cell r="CK177">
            <v>93</v>
          </cell>
          <cell r="CL177">
            <v>93</v>
          </cell>
          <cell r="CM177">
            <v>0</v>
          </cell>
          <cell r="CN177">
            <v>98</v>
          </cell>
          <cell r="CO177">
            <v>98</v>
          </cell>
          <cell r="CP177">
            <v>98</v>
          </cell>
          <cell r="CQ177">
            <v>98</v>
          </cell>
          <cell r="CR177">
            <v>0</v>
          </cell>
          <cell r="CS177">
            <v>0</v>
          </cell>
          <cell r="CT177">
            <v>0</v>
          </cell>
          <cell r="CU177">
            <v>0</v>
          </cell>
          <cell r="CV177">
            <v>0</v>
          </cell>
          <cell r="CW177">
            <v>0</v>
          </cell>
          <cell r="CX177">
            <v>0</v>
          </cell>
          <cell r="CY177">
            <v>0</v>
          </cell>
          <cell r="CZ177">
            <v>0</v>
          </cell>
          <cell r="DA177">
            <v>0</v>
          </cell>
          <cell r="DB177">
            <v>0</v>
          </cell>
          <cell r="DC177">
            <v>0</v>
          </cell>
          <cell r="DD177">
            <v>0</v>
          </cell>
          <cell r="DE177">
            <v>0</v>
          </cell>
          <cell r="DF177">
            <v>0</v>
          </cell>
          <cell r="DG177">
            <v>0</v>
          </cell>
          <cell r="DH177">
            <v>0</v>
          </cell>
          <cell r="DI177">
            <v>0</v>
          </cell>
          <cell r="DJ177">
            <v>196</v>
          </cell>
          <cell r="DK177">
            <v>196</v>
          </cell>
          <cell r="DL177">
            <v>196</v>
          </cell>
          <cell r="DM177">
            <v>0</v>
          </cell>
          <cell r="DN177">
            <v>0</v>
          </cell>
          <cell r="DO177">
            <v>0</v>
          </cell>
          <cell r="DP177">
            <v>0</v>
          </cell>
          <cell r="DQ177">
            <v>0</v>
          </cell>
          <cell r="DR177">
            <v>0</v>
          </cell>
          <cell r="DS177">
            <v>0</v>
          </cell>
          <cell r="DT177">
            <v>196</v>
          </cell>
          <cell r="DU177">
            <v>196</v>
          </cell>
          <cell r="DV177">
            <v>30</v>
          </cell>
          <cell r="DW177">
            <v>0</v>
          </cell>
          <cell r="DX177">
            <v>0</v>
          </cell>
          <cell r="DY177">
            <v>0</v>
          </cell>
          <cell r="DZ177">
            <v>0</v>
          </cell>
          <cell r="EA177">
            <v>196</v>
          </cell>
          <cell r="EB177">
            <v>0</v>
          </cell>
          <cell r="EC177">
            <v>196</v>
          </cell>
          <cell r="ED177">
            <v>0</v>
          </cell>
          <cell r="EE177">
            <v>0</v>
          </cell>
          <cell r="EF177">
            <v>0</v>
          </cell>
          <cell r="EG177">
            <v>196</v>
          </cell>
          <cell r="EH177">
            <v>196</v>
          </cell>
          <cell r="EI177">
            <v>30</v>
          </cell>
          <cell r="EJ177">
            <v>0</v>
          </cell>
          <cell r="EK177">
            <v>0</v>
          </cell>
          <cell r="EL177">
            <v>0</v>
          </cell>
          <cell r="EM177">
            <v>0</v>
          </cell>
          <cell r="EN177">
            <v>196</v>
          </cell>
          <cell r="EO177">
            <v>0</v>
          </cell>
          <cell r="EP177">
            <v>196</v>
          </cell>
          <cell r="EQ177">
            <v>0</v>
          </cell>
          <cell r="ER177">
            <v>196</v>
          </cell>
          <cell r="ES177">
            <v>0</v>
          </cell>
          <cell r="ET177">
            <v>0</v>
          </cell>
          <cell r="EU177">
            <v>0</v>
          </cell>
          <cell r="EV177">
            <v>0</v>
          </cell>
          <cell r="EW177">
            <v>98</v>
          </cell>
          <cell r="EX177">
            <v>0</v>
          </cell>
          <cell r="EY177">
            <v>0</v>
          </cell>
          <cell r="EZ177">
            <v>0</v>
          </cell>
          <cell r="FA177">
            <v>98</v>
          </cell>
          <cell r="FB177">
            <v>0</v>
          </cell>
          <cell r="FC177">
            <v>98</v>
          </cell>
          <cell r="FD177">
            <v>0</v>
          </cell>
          <cell r="GZ177">
            <v>196</v>
          </cell>
          <cell r="HA177">
            <v>0</v>
          </cell>
        </row>
        <row r="178">
          <cell r="B178" t="str">
            <v>LY20D</v>
          </cell>
          <cell r="C178">
            <v>0</v>
          </cell>
          <cell r="D178">
            <v>0</v>
          </cell>
          <cell r="E178">
            <v>900941371</v>
          </cell>
          <cell r="F178" t="str">
            <v>21161Y6A206L1</v>
          </cell>
          <cell r="G178" t="str">
            <v>21161Y6A206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  <cell r="BK178">
            <v>0</v>
          </cell>
          <cell r="BL178">
            <v>0</v>
          </cell>
          <cell r="BM178">
            <v>0</v>
          </cell>
          <cell r="BN178">
            <v>0</v>
          </cell>
          <cell r="BO178">
            <v>0</v>
          </cell>
          <cell r="BP178">
            <v>0</v>
          </cell>
          <cell r="BQ178">
            <v>0</v>
          </cell>
          <cell r="BR178">
            <v>0</v>
          </cell>
          <cell r="BS178">
            <v>0</v>
          </cell>
          <cell r="BT178">
            <v>0</v>
          </cell>
          <cell r="BU178">
            <v>0</v>
          </cell>
          <cell r="BV178">
            <v>0</v>
          </cell>
          <cell r="BW178">
            <v>0</v>
          </cell>
          <cell r="BX178">
            <v>0</v>
          </cell>
          <cell r="BY178">
            <v>0</v>
          </cell>
          <cell r="BZ178">
            <v>0</v>
          </cell>
          <cell r="CA178">
            <v>0</v>
          </cell>
          <cell r="CB178">
            <v>0</v>
          </cell>
          <cell r="CC178">
            <v>0</v>
          </cell>
          <cell r="CD178">
            <v>0</v>
          </cell>
          <cell r="CE178">
            <v>0</v>
          </cell>
          <cell r="CF178">
            <v>0</v>
          </cell>
          <cell r="CG178">
            <v>0</v>
          </cell>
          <cell r="CH178">
            <v>0</v>
          </cell>
          <cell r="CI178">
            <v>0</v>
          </cell>
          <cell r="CJ178">
            <v>0</v>
          </cell>
          <cell r="CK178">
            <v>0</v>
          </cell>
          <cell r="CL178">
            <v>0</v>
          </cell>
          <cell r="CM178">
            <v>0</v>
          </cell>
          <cell r="CN178">
            <v>0</v>
          </cell>
          <cell r="CO178">
            <v>0</v>
          </cell>
          <cell r="CP178">
            <v>0</v>
          </cell>
          <cell r="CQ178">
            <v>0</v>
          </cell>
          <cell r="CR178">
            <v>0</v>
          </cell>
          <cell r="CS178">
            <v>0</v>
          </cell>
          <cell r="CT178">
            <v>0</v>
          </cell>
          <cell r="CU178">
            <v>0</v>
          </cell>
          <cell r="CV178">
            <v>0</v>
          </cell>
          <cell r="CW178">
            <v>0</v>
          </cell>
          <cell r="CX178">
            <v>0</v>
          </cell>
          <cell r="CY178">
            <v>0</v>
          </cell>
          <cell r="CZ178">
            <v>0</v>
          </cell>
          <cell r="DA178">
            <v>0</v>
          </cell>
          <cell r="DB178">
            <v>0</v>
          </cell>
          <cell r="DC178">
            <v>0</v>
          </cell>
          <cell r="DD178">
            <v>0</v>
          </cell>
          <cell r="DE178">
            <v>0</v>
          </cell>
          <cell r="DF178">
            <v>0</v>
          </cell>
          <cell r="DG178">
            <v>0</v>
          </cell>
          <cell r="DH178">
            <v>0</v>
          </cell>
          <cell r="DI178">
            <v>0</v>
          </cell>
          <cell r="DJ178">
            <v>0</v>
          </cell>
          <cell r="DK178">
            <v>0</v>
          </cell>
          <cell r="DL178">
            <v>0</v>
          </cell>
          <cell r="DM178">
            <v>0</v>
          </cell>
          <cell r="DN178">
            <v>0</v>
          </cell>
          <cell r="DO178">
            <v>0</v>
          </cell>
          <cell r="DP178">
            <v>0</v>
          </cell>
          <cell r="DQ178">
            <v>0</v>
          </cell>
          <cell r="DR178">
            <v>0</v>
          </cell>
          <cell r="DS178">
            <v>0</v>
          </cell>
          <cell r="DT178">
            <v>0</v>
          </cell>
          <cell r="DU178">
            <v>0</v>
          </cell>
          <cell r="DV178">
            <v>0</v>
          </cell>
          <cell r="DW178">
            <v>0</v>
          </cell>
          <cell r="DX178">
            <v>0</v>
          </cell>
          <cell r="DY178">
            <v>0</v>
          </cell>
          <cell r="DZ178">
            <v>0</v>
          </cell>
          <cell r="EA178">
            <v>0</v>
          </cell>
          <cell r="EB178">
            <v>0</v>
          </cell>
          <cell r="EC178">
            <v>0</v>
          </cell>
          <cell r="ED178">
            <v>0</v>
          </cell>
          <cell r="EE178">
            <v>0</v>
          </cell>
          <cell r="EF178">
            <v>0</v>
          </cell>
          <cell r="EG178">
            <v>0</v>
          </cell>
          <cell r="EH178">
            <v>0</v>
          </cell>
          <cell r="EI178">
            <v>0</v>
          </cell>
          <cell r="EJ178">
            <v>0</v>
          </cell>
          <cell r="EK178">
            <v>0</v>
          </cell>
          <cell r="EL178">
            <v>0</v>
          </cell>
          <cell r="EM178">
            <v>0</v>
          </cell>
          <cell r="EN178">
            <v>0</v>
          </cell>
          <cell r="EO178">
            <v>0</v>
          </cell>
          <cell r="EP178">
            <v>0</v>
          </cell>
          <cell r="EQ178">
            <v>0</v>
          </cell>
          <cell r="ER178">
            <v>0</v>
          </cell>
          <cell r="ES178">
            <v>0</v>
          </cell>
          <cell r="ET178">
            <v>0</v>
          </cell>
          <cell r="EU178">
            <v>0</v>
          </cell>
          <cell r="EV178">
            <v>0</v>
          </cell>
          <cell r="EW178">
            <v>0</v>
          </cell>
          <cell r="EX178">
            <v>0</v>
          </cell>
          <cell r="EY178">
            <v>0</v>
          </cell>
          <cell r="EZ178">
            <v>0</v>
          </cell>
          <cell r="FA178">
            <v>0</v>
          </cell>
          <cell r="FB178">
            <v>0</v>
          </cell>
          <cell r="FC178">
            <v>0</v>
          </cell>
          <cell r="FD178">
            <v>0</v>
          </cell>
          <cell r="GZ178">
            <v>0</v>
          </cell>
          <cell r="HA178">
            <v>0</v>
          </cell>
        </row>
        <row r="179"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  <cell r="BK179">
            <v>0</v>
          </cell>
          <cell r="BL179">
            <v>0</v>
          </cell>
          <cell r="BM179">
            <v>0</v>
          </cell>
          <cell r="BN179">
            <v>0</v>
          </cell>
          <cell r="BO179">
            <v>0</v>
          </cell>
          <cell r="BP179">
            <v>0</v>
          </cell>
          <cell r="BQ179">
            <v>0</v>
          </cell>
          <cell r="BR179">
            <v>0</v>
          </cell>
          <cell r="BS179">
            <v>0</v>
          </cell>
          <cell r="BT179">
            <v>0</v>
          </cell>
          <cell r="BU179">
            <v>0</v>
          </cell>
          <cell r="BV179">
            <v>0</v>
          </cell>
          <cell r="BW179">
            <v>0</v>
          </cell>
          <cell r="BX179">
            <v>0</v>
          </cell>
          <cell r="BY179">
            <v>0</v>
          </cell>
          <cell r="BZ179">
            <v>0</v>
          </cell>
          <cell r="CA179">
            <v>0</v>
          </cell>
          <cell r="CB179">
            <v>0</v>
          </cell>
          <cell r="CC179">
            <v>0</v>
          </cell>
          <cell r="CD179">
            <v>0</v>
          </cell>
          <cell r="CE179">
            <v>0</v>
          </cell>
          <cell r="CF179">
            <v>0</v>
          </cell>
          <cell r="CG179">
            <v>0</v>
          </cell>
          <cell r="CH179">
            <v>0</v>
          </cell>
          <cell r="CI179">
            <v>0</v>
          </cell>
          <cell r="CJ179">
            <v>0</v>
          </cell>
          <cell r="CK179">
            <v>0</v>
          </cell>
          <cell r="CL179">
            <v>0</v>
          </cell>
          <cell r="CM179">
            <v>0</v>
          </cell>
          <cell r="CN179">
            <v>0</v>
          </cell>
          <cell r="CO179">
            <v>0</v>
          </cell>
          <cell r="CP179">
            <v>0</v>
          </cell>
          <cell r="CQ179">
            <v>0</v>
          </cell>
          <cell r="CR179">
            <v>0</v>
          </cell>
          <cell r="CS179">
            <v>0</v>
          </cell>
          <cell r="CT179">
            <v>0</v>
          </cell>
          <cell r="CU179">
            <v>0</v>
          </cell>
          <cell r="CV179">
            <v>0</v>
          </cell>
          <cell r="CW179">
            <v>0</v>
          </cell>
          <cell r="CX179">
            <v>0</v>
          </cell>
          <cell r="CY179">
            <v>0</v>
          </cell>
          <cell r="CZ179">
            <v>0</v>
          </cell>
          <cell r="DA179">
            <v>0</v>
          </cell>
          <cell r="DB179">
            <v>0</v>
          </cell>
          <cell r="DC179">
            <v>0</v>
          </cell>
          <cell r="DD179">
            <v>0</v>
          </cell>
          <cell r="DE179">
            <v>0</v>
          </cell>
          <cell r="DF179">
            <v>0</v>
          </cell>
          <cell r="DG179">
            <v>0</v>
          </cell>
          <cell r="DH179">
            <v>0</v>
          </cell>
          <cell r="DI179">
            <v>0</v>
          </cell>
          <cell r="DJ179">
            <v>0</v>
          </cell>
          <cell r="DK179">
            <v>0</v>
          </cell>
          <cell r="DL179">
            <v>0</v>
          </cell>
          <cell r="DM179">
            <v>0</v>
          </cell>
          <cell r="DN179">
            <v>0</v>
          </cell>
          <cell r="DO179">
            <v>0</v>
          </cell>
          <cell r="DP179">
            <v>0</v>
          </cell>
          <cell r="DQ179">
            <v>0</v>
          </cell>
          <cell r="DR179">
            <v>0</v>
          </cell>
          <cell r="DS179">
            <v>0</v>
          </cell>
          <cell r="DT179">
            <v>0</v>
          </cell>
          <cell r="DU179">
            <v>0</v>
          </cell>
          <cell r="DV179">
            <v>0</v>
          </cell>
          <cell r="DW179">
            <v>0</v>
          </cell>
          <cell r="DX179">
            <v>0</v>
          </cell>
          <cell r="DY179">
            <v>0</v>
          </cell>
          <cell r="DZ179">
            <v>0</v>
          </cell>
          <cell r="EA179">
            <v>0</v>
          </cell>
          <cell r="EB179">
            <v>0</v>
          </cell>
          <cell r="EC179">
            <v>0</v>
          </cell>
          <cell r="ED179">
            <v>0</v>
          </cell>
          <cell r="EE179">
            <v>0</v>
          </cell>
          <cell r="EF179">
            <v>0</v>
          </cell>
          <cell r="EG179">
            <v>0</v>
          </cell>
          <cell r="EH179">
            <v>0</v>
          </cell>
          <cell r="EI179">
            <v>0</v>
          </cell>
          <cell r="EJ179">
            <v>0</v>
          </cell>
          <cell r="EK179">
            <v>0</v>
          </cell>
          <cell r="EL179">
            <v>0</v>
          </cell>
          <cell r="EM179">
            <v>0</v>
          </cell>
          <cell r="EN179">
            <v>0</v>
          </cell>
          <cell r="EO179">
            <v>0</v>
          </cell>
          <cell r="EP179">
            <v>0</v>
          </cell>
          <cell r="EQ179">
            <v>0</v>
          </cell>
          <cell r="ER179">
            <v>0</v>
          </cell>
          <cell r="ES179">
            <v>0</v>
          </cell>
          <cell r="ET179">
            <v>0</v>
          </cell>
          <cell r="EU179">
            <v>0</v>
          </cell>
          <cell r="EV179">
            <v>0</v>
          </cell>
          <cell r="EW179">
            <v>0</v>
          </cell>
          <cell r="EX179">
            <v>0</v>
          </cell>
          <cell r="EY179">
            <v>0</v>
          </cell>
          <cell r="EZ179">
            <v>0</v>
          </cell>
          <cell r="FA179">
            <v>0</v>
          </cell>
          <cell r="FB179">
            <v>0</v>
          </cell>
          <cell r="FC179">
            <v>0</v>
          </cell>
          <cell r="FD179">
            <v>0</v>
          </cell>
          <cell r="GZ179">
            <v>0</v>
          </cell>
          <cell r="HA179">
            <v>0</v>
          </cell>
        </row>
        <row r="180"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  <cell r="BK180">
            <v>0</v>
          </cell>
          <cell r="BL180">
            <v>0</v>
          </cell>
          <cell r="BM180">
            <v>0</v>
          </cell>
          <cell r="BN180">
            <v>0</v>
          </cell>
          <cell r="BO180">
            <v>0</v>
          </cell>
          <cell r="BP180">
            <v>0</v>
          </cell>
          <cell r="BQ180">
            <v>0</v>
          </cell>
          <cell r="BR180">
            <v>0</v>
          </cell>
          <cell r="BS180">
            <v>0</v>
          </cell>
          <cell r="BT180">
            <v>0</v>
          </cell>
          <cell r="BU180">
            <v>0</v>
          </cell>
          <cell r="BV180">
            <v>0</v>
          </cell>
          <cell r="BW180">
            <v>0</v>
          </cell>
          <cell r="BX180">
            <v>0</v>
          </cell>
          <cell r="BY180">
            <v>0</v>
          </cell>
          <cell r="BZ180">
            <v>0</v>
          </cell>
          <cell r="CA180">
            <v>0</v>
          </cell>
          <cell r="CB180">
            <v>0</v>
          </cell>
          <cell r="CC180">
            <v>0</v>
          </cell>
          <cell r="CD180">
            <v>0</v>
          </cell>
          <cell r="CE180">
            <v>0</v>
          </cell>
          <cell r="CF180">
            <v>0</v>
          </cell>
          <cell r="CG180">
            <v>0</v>
          </cell>
          <cell r="CH180">
            <v>0</v>
          </cell>
          <cell r="CI180">
            <v>0</v>
          </cell>
          <cell r="CJ180">
            <v>0</v>
          </cell>
          <cell r="CK180">
            <v>0</v>
          </cell>
          <cell r="CL180">
            <v>0</v>
          </cell>
          <cell r="CM180">
            <v>0</v>
          </cell>
          <cell r="CN180">
            <v>0</v>
          </cell>
          <cell r="CO180">
            <v>0</v>
          </cell>
          <cell r="CP180">
            <v>0</v>
          </cell>
          <cell r="CQ180">
            <v>0</v>
          </cell>
          <cell r="CR180">
            <v>0</v>
          </cell>
          <cell r="CS180">
            <v>0</v>
          </cell>
          <cell r="CT180">
            <v>0</v>
          </cell>
          <cell r="CU180">
            <v>0</v>
          </cell>
          <cell r="CV180">
            <v>0</v>
          </cell>
          <cell r="CW180">
            <v>0</v>
          </cell>
          <cell r="CX180">
            <v>0</v>
          </cell>
          <cell r="CY180">
            <v>0</v>
          </cell>
          <cell r="CZ180">
            <v>0</v>
          </cell>
          <cell r="DA180">
            <v>0</v>
          </cell>
          <cell r="DB180">
            <v>0</v>
          </cell>
          <cell r="DC180">
            <v>0</v>
          </cell>
          <cell r="DD180">
            <v>0</v>
          </cell>
          <cell r="DE180">
            <v>0</v>
          </cell>
          <cell r="DF180">
            <v>0</v>
          </cell>
          <cell r="DG180">
            <v>0</v>
          </cell>
          <cell r="DH180">
            <v>0</v>
          </cell>
          <cell r="DI180">
            <v>0</v>
          </cell>
          <cell r="DJ180">
            <v>0</v>
          </cell>
          <cell r="DK180">
            <v>0</v>
          </cell>
          <cell r="DL180">
            <v>0</v>
          </cell>
          <cell r="DM180">
            <v>0</v>
          </cell>
          <cell r="DN180">
            <v>0</v>
          </cell>
          <cell r="DO180">
            <v>0</v>
          </cell>
          <cell r="DP180">
            <v>0</v>
          </cell>
          <cell r="DQ180">
            <v>0</v>
          </cell>
          <cell r="DR180">
            <v>0</v>
          </cell>
          <cell r="DS180">
            <v>0</v>
          </cell>
          <cell r="DT180">
            <v>0</v>
          </cell>
          <cell r="DU180">
            <v>0</v>
          </cell>
          <cell r="DV180">
            <v>0</v>
          </cell>
          <cell r="DW180">
            <v>0</v>
          </cell>
          <cell r="DX180">
            <v>0</v>
          </cell>
          <cell r="DY180">
            <v>0</v>
          </cell>
          <cell r="DZ180">
            <v>0</v>
          </cell>
          <cell r="EA180">
            <v>0</v>
          </cell>
          <cell r="EB180">
            <v>0</v>
          </cell>
          <cell r="EC180">
            <v>0</v>
          </cell>
          <cell r="ED180">
            <v>0</v>
          </cell>
          <cell r="EE180">
            <v>0</v>
          </cell>
          <cell r="EF180">
            <v>0</v>
          </cell>
          <cell r="EG180">
            <v>0</v>
          </cell>
          <cell r="EH180">
            <v>0</v>
          </cell>
          <cell r="EI180">
            <v>0</v>
          </cell>
          <cell r="EJ180">
            <v>0</v>
          </cell>
          <cell r="EK180">
            <v>0</v>
          </cell>
          <cell r="EL180">
            <v>0</v>
          </cell>
          <cell r="EM180">
            <v>0</v>
          </cell>
          <cell r="EN180">
            <v>0</v>
          </cell>
          <cell r="EO180">
            <v>0</v>
          </cell>
          <cell r="EP180">
            <v>0</v>
          </cell>
          <cell r="EQ180">
            <v>0</v>
          </cell>
          <cell r="ER180">
            <v>0</v>
          </cell>
          <cell r="ES180">
            <v>0</v>
          </cell>
          <cell r="ET180">
            <v>0</v>
          </cell>
          <cell r="EU180">
            <v>0</v>
          </cell>
          <cell r="EV180">
            <v>0</v>
          </cell>
          <cell r="EW180">
            <v>0</v>
          </cell>
          <cell r="EX180">
            <v>0</v>
          </cell>
          <cell r="EY180">
            <v>0</v>
          </cell>
          <cell r="EZ180">
            <v>0</v>
          </cell>
          <cell r="FA180">
            <v>0</v>
          </cell>
          <cell r="FB180">
            <v>0</v>
          </cell>
          <cell r="FC180">
            <v>0</v>
          </cell>
          <cell r="FD180">
            <v>0</v>
          </cell>
          <cell r="GZ180">
            <v>0</v>
          </cell>
          <cell r="HA180">
            <v>0</v>
          </cell>
        </row>
        <row r="181">
          <cell r="B181" t="str">
            <v>SUB-TOT MI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7627.5589698505355</v>
          </cell>
          <cell r="H181">
            <v>13426</v>
          </cell>
          <cell r="I181">
            <v>13749</v>
          </cell>
          <cell r="J181">
            <v>16466.258409522175</v>
          </cell>
          <cell r="K181">
            <v>19115.442470243241</v>
          </cell>
          <cell r="L181">
            <v>17374</v>
          </cell>
          <cell r="M181">
            <v>24491</v>
          </cell>
          <cell r="N181">
            <v>20977.232813493894</v>
          </cell>
          <cell r="O181">
            <v>28058</v>
          </cell>
          <cell r="P181">
            <v>20977.232813493894</v>
          </cell>
          <cell r="Q181">
            <v>22363</v>
          </cell>
          <cell r="R181">
            <v>322</v>
          </cell>
          <cell r="S181">
            <v>82</v>
          </cell>
          <cell r="T181">
            <v>8356</v>
          </cell>
          <cell r="U181">
            <v>8438</v>
          </cell>
          <cell r="V181">
            <v>9.8540205168626134</v>
          </cell>
          <cell r="W181">
            <v>26914.799663677801</v>
          </cell>
          <cell r="X181">
            <v>26239.586581799867</v>
          </cell>
          <cell r="Y181">
            <v>27955</v>
          </cell>
          <cell r="Z181">
            <v>9576</v>
          </cell>
          <cell r="AA181">
            <v>25638.227994336972</v>
          </cell>
          <cell r="AB181">
            <v>31875</v>
          </cell>
          <cell r="AC181">
            <v>25638.227994336972</v>
          </cell>
          <cell r="AD181">
            <v>29505</v>
          </cell>
          <cell r="AE181">
            <v>-178</v>
          </cell>
          <cell r="AF181">
            <v>43</v>
          </cell>
          <cell r="AG181">
            <v>7023</v>
          </cell>
          <cell r="AH181">
            <v>7066</v>
          </cell>
          <cell r="AI181">
            <v>6.9847598234148167</v>
          </cell>
          <cell r="AJ181">
            <v>28698.101994118671</v>
          </cell>
          <cell r="AK181">
            <v>29326.423311052356</v>
          </cell>
          <cell r="AL181">
            <v>31592</v>
          </cell>
          <cell r="AM181">
            <v>22432</v>
          </cell>
          <cell r="AN181">
            <v>25440</v>
          </cell>
          <cell r="AO181">
            <v>33441</v>
          </cell>
          <cell r="AP181">
            <v>25440</v>
          </cell>
          <cell r="AQ181">
            <v>27858</v>
          </cell>
          <cell r="AR181">
            <v>2021</v>
          </cell>
          <cell r="AS181">
            <v>1596</v>
          </cell>
          <cell r="AT181">
            <v>9578</v>
          </cell>
          <cell r="AU181">
            <v>11174</v>
          </cell>
          <cell r="AV181">
            <v>7.2067193849964593</v>
          </cell>
          <cell r="AW181">
            <v>23910.915419465717</v>
          </cell>
          <cell r="AX181">
            <v>25164.504855240026</v>
          </cell>
          <cell r="AY181">
            <v>22559</v>
          </cell>
          <cell r="AZ181">
            <v>17877</v>
          </cell>
          <cell r="BA181">
            <v>25682.412499999999</v>
          </cell>
          <cell r="BB181">
            <v>41418</v>
          </cell>
          <cell r="BC181">
            <v>25682.412499999999</v>
          </cell>
          <cell r="BD181">
            <v>24913</v>
          </cell>
          <cell r="BE181">
            <v>3</v>
          </cell>
          <cell r="BF181">
            <v>571</v>
          </cell>
          <cell r="BG181">
            <v>8246</v>
          </cell>
          <cell r="BH181">
            <v>8817</v>
          </cell>
          <cell r="BI181">
            <v>6.9352385004316792</v>
          </cell>
          <cell r="BJ181">
            <v>19142.284442438584</v>
          </cell>
          <cell r="BK181">
            <v>9960</v>
          </cell>
          <cell r="BL181">
            <v>20178</v>
          </cell>
          <cell r="BM181">
            <v>15274</v>
          </cell>
          <cell r="BN181">
            <v>14566.333333333332</v>
          </cell>
          <cell r="BO181">
            <v>12969</v>
          </cell>
          <cell r="BP181">
            <v>14566.333333333332</v>
          </cell>
          <cell r="BQ181">
            <v>12969</v>
          </cell>
          <cell r="BR181">
            <v>180</v>
          </cell>
          <cell r="BS181">
            <v>947</v>
          </cell>
          <cell r="BT181">
            <v>14899</v>
          </cell>
          <cell r="BU181">
            <v>15846</v>
          </cell>
          <cell r="BV181">
            <v>10.068753996734515</v>
          </cell>
          <cell r="BW181">
            <v>27003.719186084702</v>
          </cell>
          <cell r="BX181">
            <v>26862.398657873422</v>
          </cell>
          <cell r="BY181">
            <v>27489</v>
          </cell>
          <cell r="BZ181">
            <v>7083</v>
          </cell>
          <cell r="CA181">
            <v>26546.872632591527</v>
          </cell>
          <cell r="CB181">
            <v>15301</v>
          </cell>
          <cell r="CC181">
            <v>26546.872632591527</v>
          </cell>
          <cell r="CD181">
            <v>15301</v>
          </cell>
          <cell r="CE181">
            <v>-243</v>
          </cell>
          <cell r="CF181">
            <v>333</v>
          </cell>
          <cell r="CG181">
            <v>27944</v>
          </cell>
          <cell r="CH181">
            <v>28277</v>
          </cell>
          <cell r="CI181">
            <v>13.381609188567214</v>
          </cell>
          <cell r="CJ181">
            <v>32509.158441830219</v>
          </cell>
          <cell r="CK181">
            <v>28765</v>
          </cell>
          <cell r="CL181">
            <v>32325</v>
          </cell>
          <cell r="CM181">
            <v>-26799</v>
          </cell>
          <cell r="CN181">
            <v>31613.963636363638</v>
          </cell>
          <cell r="CO181">
            <v>32998</v>
          </cell>
          <cell r="CP181">
            <v>31613.963636363638</v>
          </cell>
          <cell r="CQ181">
            <v>32998</v>
          </cell>
          <cell r="CR181">
            <v>-45</v>
          </cell>
          <cell r="CS181">
            <v>545</v>
          </cell>
          <cell r="CT181">
            <v>24679</v>
          </cell>
          <cell r="CU181">
            <v>25215</v>
          </cell>
          <cell r="CV181">
            <v>12.110379761460013</v>
          </cell>
          <cell r="CW181">
            <v>29282.284148170795</v>
          </cell>
          <cell r="CX181">
            <v>27518.718050764088</v>
          </cell>
          <cell r="CY181">
            <v>29171</v>
          </cell>
          <cell r="CZ181">
            <v>0</v>
          </cell>
          <cell r="DA181">
            <v>29145.627615250029</v>
          </cell>
          <cell r="DB181">
            <v>32883</v>
          </cell>
          <cell r="DC181">
            <v>29145.627615250029</v>
          </cell>
          <cell r="DD181">
            <v>32403</v>
          </cell>
          <cell r="DE181">
            <v>652</v>
          </cell>
          <cell r="DF181">
            <v>323</v>
          </cell>
          <cell r="DG181">
            <v>20528</v>
          </cell>
          <cell r="DH181">
            <v>20851</v>
          </cell>
          <cell r="DI181">
            <v>13.374742104841815</v>
          </cell>
          <cell r="DJ181">
            <v>19818</v>
          </cell>
          <cell r="DK181">
            <v>20618</v>
          </cell>
          <cell r="DL181">
            <v>21215</v>
          </cell>
          <cell r="DM181">
            <v>0</v>
          </cell>
          <cell r="DN181">
            <v>38754.9</v>
          </cell>
          <cell r="DO181">
            <v>13641</v>
          </cell>
          <cell r="DP181">
            <v>26951.9</v>
          </cell>
          <cell r="DQ181">
            <v>13641</v>
          </cell>
          <cell r="DR181">
            <v>-951</v>
          </cell>
          <cell r="DS181">
            <v>291</v>
          </cell>
          <cell r="DT181">
            <v>15998</v>
          </cell>
          <cell r="DU181">
            <v>16289</v>
          </cell>
          <cell r="DV181">
            <v>13.421609972690286</v>
          </cell>
          <cell r="DW181">
            <v>30250.917862323458</v>
          </cell>
          <cell r="DX181">
            <v>32097.694445245183</v>
          </cell>
          <cell r="DY181">
            <v>31310</v>
          </cell>
          <cell r="DZ181">
            <v>18584</v>
          </cell>
          <cell r="EA181">
            <v>34190</v>
          </cell>
          <cell r="EB181">
            <v>29112</v>
          </cell>
          <cell r="EC181">
            <v>34190</v>
          </cell>
          <cell r="ED181">
            <v>29112</v>
          </cell>
          <cell r="EE181">
            <v>891</v>
          </cell>
          <cell r="EF181">
            <v>878</v>
          </cell>
          <cell r="EG181">
            <v>16718</v>
          </cell>
          <cell r="EH181">
            <v>17596</v>
          </cell>
          <cell r="EI181">
            <v>12.115483666922694</v>
          </cell>
          <cell r="EJ181">
            <v>24944</v>
          </cell>
          <cell r="EK181">
            <v>23461</v>
          </cell>
          <cell r="EL181">
            <v>0</v>
          </cell>
          <cell r="EM181">
            <v>0</v>
          </cell>
          <cell r="EN181">
            <v>25190</v>
          </cell>
          <cell r="EO181">
            <v>0</v>
          </cell>
          <cell r="EP181">
            <v>25190</v>
          </cell>
          <cell r="EQ181">
            <v>0</v>
          </cell>
          <cell r="ER181">
            <v>13326</v>
          </cell>
          <cell r="ES181">
            <v>25165</v>
          </cell>
          <cell r="ET181">
            <v>16472</v>
          </cell>
          <cell r="EU181">
            <v>17350</v>
          </cell>
          <cell r="EV181">
            <v>9.0935498839907201</v>
          </cell>
          <cell r="EW181">
            <v>25646.889934859595</v>
          </cell>
          <cell r="EX181">
            <v>13000</v>
          </cell>
          <cell r="EY181">
            <v>0</v>
          </cell>
          <cell r="EZ181">
            <v>0</v>
          </cell>
          <cell r="FA181">
            <v>36278</v>
          </cell>
          <cell r="FB181">
            <v>0</v>
          </cell>
          <cell r="FC181">
            <v>36278</v>
          </cell>
          <cell r="FD181">
            <v>0</v>
          </cell>
          <cell r="GZ181">
            <v>18127</v>
          </cell>
          <cell r="HA181">
            <v>23620.925458089667</v>
          </cell>
        </row>
        <row r="182">
          <cell r="B182" t="str">
            <v>SUB TOT ME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2653</v>
          </cell>
          <cell r="I182">
            <v>2658</v>
          </cell>
          <cell r="J182">
            <v>2069</v>
          </cell>
          <cell r="K182">
            <v>2505</v>
          </cell>
          <cell r="L182">
            <v>2029</v>
          </cell>
          <cell r="M182">
            <v>396</v>
          </cell>
          <cell r="N182">
            <v>3475</v>
          </cell>
          <cell r="O182">
            <v>3142</v>
          </cell>
          <cell r="P182">
            <v>3475</v>
          </cell>
          <cell r="Q182">
            <v>1673</v>
          </cell>
          <cell r="R182">
            <v>104</v>
          </cell>
          <cell r="S182">
            <v>5</v>
          </cell>
          <cell r="T182">
            <v>2905</v>
          </cell>
          <cell r="U182">
            <v>2910</v>
          </cell>
          <cell r="V182">
            <v>21.397004664866191</v>
          </cell>
          <cell r="W182">
            <v>2354</v>
          </cell>
          <cell r="X182">
            <v>3653</v>
          </cell>
          <cell r="Y182">
            <v>2042</v>
          </cell>
          <cell r="Z182">
            <v>648</v>
          </cell>
          <cell r="AA182">
            <v>4073</v>
          </cell>
          <cell r="AB182">
            <v>4014</v>
          </cell>
          <cell r="AC182">
            <v>4073</v>
          </cell>
          <cell r="AD182">
            <v>3131</v>
          </cell>
          <cell r="AE182">
            <v>18</v>
          </cell>
          <cell r="AF182">
            <v>6</v>
          </cell>
          <cell r="AG182">
            <v>1797</v>
          </cell>
          <cell r="AH182">
            <v>1803</v>
          </cell>
          <cell r="AI182">
            <v>7.9466391509433967</v>
          </cell>
          <cell r="AJ182">
            <v>5928</v>
          </cell>
          <cell r="AK182">
            <v>3973</v>
          </cell>
          <cell r="AL182">
            <v>5607</v>
          </cell>
          <cell r="AM182">
            <v>294</v>
          </cell>
          <cell r="AN182">
            <v>6784</v>
          </cell>
          <cell r="AO182">
            <v>5307</v>
          </cell>
          <cell r="AP182">
            <v>6784</v>
          </cell>
          <cell r="AQ182">
            <v>4881</v>
          </cell>
          <cell r="AR182">
            <v>-131</v>
          </cell>
          <cell r="AS182">
            <v>5</v>
          </cell>
          <cell r="AT182">
            <v>2655</v>
          </cell>
          <cell r="AU182">
            <v>2660</v>
          </cell>
          <cell r="AV182">
            <v>18.399168399168399</v>
          </cell>
          <cell r="AW182">
            <v>3311</v>
          </cell>
          <cell r="AX182">
            <v>0</v>
          </cell>
          <cell r="AY182">
            <v>3328</v>
          </cell>
          <cell r="AZ182">
            <v>528</v>
          </cell>
          <cell r="BA182">
            <v>4329</v>
          </cell>
          <cell r="BB182">
            <v>4295</v>
          </cell>
          <cell r="BC182">
            <v>4329</v>
          </cell>
          <cell r="BD182">
            <v>3767</v>
          </cell>
          <cell r="BE182">
            <v>69</v>
          </cell>
          <cell r="BF182">
            <v>9</v>
          </cell>
          <cell r="BG182">
            <v>2143</v>
          </cell>
          <cell r="BH182">
            <v>2152</v>
          </cell>
          <cell r="BI182">
            <v>13.139178418148376</v>
          </cell>
          <cell r="BJ182">
            <v>4020</v>
          </cell>
          <cell r="BK182">
            <v>0</v>
          </cell>
          <cell r="BL182">
            <v>3620</v>
          </cell>
          <cell r="BM182">
            <v>596</v>
          </cell>
          <cell r="BN182">
            <v>4893</v>
          </cell>
          <cell r="BO182">
            <v>1954</v>
          </cell>
          <cell r="BP182">
            <v>4893</v>
          </cell>
          <cell r="BQ182">
            <v>1954</v>
          </cell>
          <cell r="BR182">
            <v>-260</v>
          </cell>
          <cell r="BS182">
            <v>26</v>
          </cell>
          <cell r="BT182">
            <v>4052</v>
          </cell>
          <cell r="BU182">
            <v>4078</v>
          </cell>
          <cell r="BV182">
            <v>17.355796687607082</v>
          </cell>
          <cell r="BW182">
            <v>4648</v>
          </cell>
          <cell r="BX182">
            <v>4648</v>
          </cell>
          <cell r="BY182">
            <v>4525</v>
          </cell>
          <cell r="BZ182">
            <v>4902</v>
          </cell>
          <cell r="CA182">
            <v>7004</v>
          </cell>
          <cell r="CB182">
            <v>2231</v>
          </cell>
          <cell r="CC182">
            <v>7004</v>
          </cell>
          <cell r="CD182">
            <v>2231</v>
          </cell>
          <cell r="CE182">
            <v>-3</v>
          </cell>
          <cell r="CF182">
            <v>15</v>
          </cell>
          <cell r="CG182">
            <v>6360</v>
          </cell>
          <cell r="CH182">
            <v>6375</v>
          </cell>
          <cell r="CI182">
            <v>27.992957746478876</v>
          </cell>
          <cell r="CJ182">
            <v>2628</v>
          </cell>
          <cell r="CK182">
            <v>5925</v>
          </cell>
          <cell r="CL182">
            <v>2780</v>
          </cell>
          <cell r="CM182">
            <v>567</v>
          </cell>
          <cell r="CN182">
            <v>6816</v>
          </cell>
          <cell r="CO182">
            <v>4502</v>
          </cell>
          <cell r="CP182">
            <v>6816</v>
          </cell>
          <cell r="CQ182">
            <v>4502</v>
          </cell>
          <cell r="CR182">
            <v>-102</v>
          </cell>
          <cell r="CS182">
            <v>23</v>
          </cell>
          <cell r="CT182">
            <v>4732</v>
          </cell>
          <cell r="CU182">
            <v>4755</v>
          </cell>
          <cell r="CV182">
            <v>18.787718369507676</v>
          </cell>
          <cell r="CW182">
            <v>4765</v>
          </cell>
          <cell r="CX182">
            <v>4289</v>
          </cell>
          <cell r="CY182">
            <v>5179</v>
          </cell>
          <cell r="CZ182">
            <v>0</v>
          </cell>
          <cell r="DA182">
            <v>7556</v>
          </cell>
          <cell r="DB182">
            <v>4350</v>
          </cell>
          <cell r="DC182">
            <v>7556</v>
          </cell>
          <cell r="DD182">
            <v>4350</v>
          </cell>
          <cell r="DE182">
            <v>23</v>
          </cell>
          <cell r="DF182">
            <v>0</v>
          </cell>
          <cell r="DG182">
            <v>5561</v>
          </cell>
          <cell r="DH182">
            <v>5561</v>
          </cell>
          <cell r="DI182">
            <v>19.804131054131052</v>
          </cell>
          <cell r="DJ182">
            <v>10444</v>
          </cell>
          <cell r="DK182">
            <v>9554</v>
          </cell>
          <cell r="DL182">
            <v>8805</v>
          </cell>
          <cell r="DM182">
            <v>0</v>
          </cell>
          <cell r="DN182">
            <v>8424</v>
          </cell>
          <cell r="DO182">
            <v>5711</v>
          </cell>
          <cell r="DP182">
            <v>8424</v>
          </cell>
          <cell r="DQ182">
            <v>5711</v>
          </cell>
          <cell r="DR182">
            <v>435</v>
          </cell>
          <cell r="DS182">
            <v>0</v>
          </cell>
          <cell r="DT182">
            <v>8220</v>
          </cell>
          <cell r="DU182">
            <v>8220</v>
          </cell>
          <cell r="DV182">
            <v>46.123655913978496</v>
          </cell>
          <cell r="DW182">
            <v>2626</v>
          </cell>
          <cell r="DX182">
            <v>3077</v>
          </cell>
          <cell r="DY182">
            <v>2263</v>
          </cell>
          <cell r="DZ182">
            <v>0</v>
          </cell>
          <cell r="EA182">
            <v>5221</v>
          </cell>
          <cell r="EB182">
            <v>5197</v>
          </cell>
          <cell r="EC182">
            <v>5221</v>
          </cell>
          <cell r="ED182">
            <v>5197</v>
          </cell>
          <cell r="EE182">
            <v>829</v>
          </cell>
          <cell r="EF182">
            <v>0</v>
          </cell>
          <cell r="EG182">
            <v>4457</v>
          </cell>
          <cell r="EH182">
            <v>4457</v>
          </cell>
          <cell r="EI182">
            <v>23.962365591397848</v>
          </cell>
          <cell r="EJ182">
            <v>6222</v>
          </cell>
          <cell r="EK182">
            <v>0</v>
          </cell>
          <cell r="EL182">
            <v>0</v>
          </cell>
          <cell r="EM182">
            <v>0</v>
          </cell>
          <cell r="EN182">
            <v>5580</v>
          </cell>
          <cell r="EO182">
            <v>0</v>
          </cell>
          <cell r="EP182">
            <v>5580</v>
          </cell>
          <cell r="EQ182">
            <v>0</v>
          </cell>
          <cell r="ER182">
            <v>5580</v>
          </cell>
          <cell r="ES182">
            <v>0</v>
          </cell>
          <cell r="ET182">
            <v>5099</v>
          </cell>
          <cell r="EU182">
            <v>5099</v>
          </cell>
          <cell r="EV182">
            <v>29.355210132412207</v>
          </cell>
          <cell r="EW182">
            <v>3464</v>
          </cell>
          <cell r="EX182">
            <v>0</v>
          </cell>
          <cell r="EY182">
            <v>0</v>
          </cell>
          <cell r="EZ182">
            <v>0</v>
          </cell>
          <cell r="FA182">
            <v>5211</v>
          </cell>
          <cell r="FB182">
            <v>0</v>
          </cell>
          <cell r="FC182">
            <v>5211</v>
          </cell>
          <cell r="FD182">
            <v>0</v>
          </cell>
          <cell r="GZ182">
            <v>182</v>
          </cell>
          <cell r="HA182">
            <v>2626</v>
          </cell>
        </row>
        <row r="183">
          <cell r="B183" t="str">
            <v>TOTAL MI + ME L1</v>
          </cell>
          <cell r="C183">
            <v>0</v>
          </cell>
          <cell r="D183">
            <v>0</v>
          </cell>
          <cell r="E183">
            <v>0</v>
          </cell>
          <cell r="F183" t="str">
            <v>Cobertura</v>
          </cell>
          <cell r="G183" t="str">
            <v>TOTAL MI + ME-L1</v>
          </cell>
          <cell r="H183">
            <v>16079</v>
          </cell>
          <cell r="I183">
            <v>16407</v>
          </cell>
          <cell r="J183">
            <v>18535.258409522175</v>
          </cell>
          <cell r="K183">
            <v>21620.442470243241</v>
          </cell>
          <cell r="L183">
            <v>19403</v>
          </cell>
          <cell r="M183">
            <v>24887</v>
          </cell>
          <cell r="N183">
            <v>24452.232813493894</v>
          </cell>
          <cell r="O183">
            <v>31200</v>
          </cell>
          <cell r="P183">
            <v>24452.232813493894</v>
          </cell>
          <cell r="Q183">
            <v>24036</v>
          </cell>
          <cell r="R183">
            <v>426</v>
          </cell>
          <cell r="S183">
            <v>87</v>
          </cell>
          <cell r="T183">
            <v>11261</v>
          </cell>
          <cell r="U183">
            <v>11348</v>
          </cell>
          <cell r="V183">
            <v>10.671233688901658</v>
          </cell>
          <cell r="W183">
            <v>29268.799663677801</v>
          </cell>
          <cell r="X183">
            <v>29892.586581799867</v>
          </cell>
          <cell r="Y183">
            <v>29997</v>
          </cell>
          <cell r="Z183">
            <v>10224</v>
          </cell>
          <cell r="AA183">
            <v>29711.227994336972</v>
          </cell>
          <cell r="AB183">
            <v>35889</v>
          </cell>
          <cell r="AC183">
            <v>29711.227994336972</v>
          </cell>
          <cell r="AD183">
            <v>32636</v>
          </cell>
          <cell r="AE183">
            <v>-160</v>
          </cell>
          <cell r="AF183">
            <v>49</v>
          </cell>
          <cell r="AG183">
            <v>8820</v>
          </cell>
          <cell r="AH183">
            <v>8869</v>
          </cell>
          <cell r="AI183">
            <v>7.0562198945061558</v>
          </cell>
          <cell r="AJ183">
            <v>34626.101994118668</v>
          </cell>
          <cell r="AK183">
            <v>33299.423311052356</v>
          </cell>
          <cell r="AL183">
            <v>37199</v>
          </cell>
          <cell r="AM183">
            <v>22726</v>
          </cell>
          <cell r="AN183">
            <v>32224</v>
          </cell>
          <cell r="AO183">
            <v>38748</v>
          </cell>
          <cell r="AP183">
            <v>32224</v>
          </cell>
          <cell r="AQ183">
            <v>32739</v>
          </cell>
          <cell r="AR183">
            <v>1890</v>
          </cell>
          <cell r="AS183">
            <v>1601</v>
          </cell>
          <cell r="AT183">
            <v>12233</v>
          </cell>
          <cell r="AU183">
            <v>13834</v>
          </cell>
          <cell r="AV183">
            <v>7.691330644079069</v>
          </cell>
          <cell r="AW183">
            <v>27221.915419465717</v>
          </cell>
          <cell r="AX183">
            <v>25164.504855240026</v>
          </cell>
          <cell r="AY183">
            <v>25887</v>
          </cell>
          <cell r="AZ183">
            <v>18405</v>
          </cell>
          <cell r="BA183">
            <v>30011.412499999999</v>
          </cell>
          <cell r="BB183">
            <v>45713</v>
          </cell>
          <cell r="BC183">
            <v>30011.412499999999</v>
          </cell>
          <cell r="BD183">
            <v>28680</v>
          </cell>
          <cell r="BE183">
            <v>72</v>
          </cell>
          <cell r="BF183">
            <v>580</v>
          </cell>
          <cell r="BG183">
            <v>10389</v>
          </cell>
          <cell r="BH183">
            <v>10969</v>
          </cell>
          <cell r="BI183">
            <v>7.4083671046044497</v>
          </cell>
          <cell r="BJ183">
            <v>23162.284442438584</v>
          </cell>
          <cell r="BK183">
            <v>9960</v>
          </cell>
          <cell r="BL183">
            <v>23798</v>
          </cell>
          <cell r="BM183">
            <v>15870</v>
          </cell>
          <cell r="BN183">
            <v>19459.333333333332</v>
          </cell>
          <cell r="BO183">
            <v>14923</v>
          </cell>
          <cell r="BP183">
            <v>19459.333333333332</v>
          </cell>
          <cell r="BQ183">
            <v>14923</v>
          </cell>
          <cell r="BR183">
            <v>-80</v>
          </cell>
          <cell r="BS183">
            <v>973</v>
          </cell>
          <cell r="BT183">
            <v>18951</v>
          </cell>
          <cell r="BU183">
            <v>19924</v>
          </cell>
          <cell r="BV183">
            <v>10.597635237022915</v>
          </cell>
          <cell r="BW183">
            <v>31651.719186084702</v>
          </cell>
          <cell r="BX183">
            <v>31510.398657873422</v>
          </cell>
          <cell r="BY183">
            <v>32014</v>
          </cell>
          <cell r="BZ183">
            <v>11985</v>
          </cell>
          <cell r="CA183">
            <v>33550.872632591527</v>
          </cell>
          <cell r="CB183">
            <v>17532</v>
          </cell>
          <cell r="CC183">
            <v>33550.872632591527</v>
          </cell>
          <cell r="CD183">
            <v>17532</v>
          </cell>
          <cell r="CE183">
            <v>-246</v>
          </cell>
          <cell r="CF183">
            <v>348</v>
          </cell>
          <cell r="CG183">
            <v>34304</v>
          </cell>
          <cell r="CH183">
            <v>34652</v>
          </cell>
          <cell r="CI183">
            <v>14.233629778818504</v>
          </cell>
          <cell r="CJ183">
            <v>35137.158441830223</v>
          </cell>
          <cell r="CK183">
            <v>34690</v>
          </cell>
          <cell r="CL183">
            <v>35105</v>
          </cell>
          <cell r="CM183">
            <v>-26232</v>
          </cell>
          <cell r="CN183">
            <v>38429.963636363638</v>
          </cell>
          <cell r="CO183">
            <v>37500</v>
          </cell>
          <cell r="CP183">
            <v>38429.963636363638</v>
          </cell>
          <cell r="CQ183">
            <v>37500</v>
          </cell>
          <cell r="CR183">
            <v>-147</v>
          </cell>
          <cell r="CS183">
            <v>568</v>
          </cell>
          <cell r="CT183">
            <v>29411</v>
          </cell>
          <cell r="CU183">
            <v>29970</v>
          </cell>
          <cell r="CV183">
            <v>12.630360365414223</v>
          </cell>
          <cell r="CW183">
            <v>34047.284148170795</v>
          </cell>
          <cell r="CX183">
            <v>31807.718050764088</v>
          </cell>
          <cell r="CY183">
            <v>34350</v>
          </cell>
          <cell r="CZ183">
            <v>0</v>
          </cell>
          <cell r="DA183">
            <v>36701.627615250029</v>
          </cell>
          <cell r="DB183">
            <v>37233</v>
          </cell>
          <cell r="DC183">
            <v>36701.627615250029</v>
          </cell>
          <cell r="DD183">
            <v>36753</v>
          </cell>
          <cell r="DE183">
            <v>675</v>
          </cell>
          <cell r="DF183">
            <v>323</v>
          </cell>
          <cell r="DG183">
            <v>26089</v>
          </cell>
          <cell r="DH183">
            <v>26412</v>
          </cell>
          <cell r="DI183">
            <v>13.975733052605829</v>
          </cell>
          <cell r="DJ183">
            <v>30262</v>
          </cell>
          <cell r="DK183">
            <v>30172</v>
          </cell>
          <cell r="DL183">
            <v>30020</v>
          </cell>
          <cell r="DM183">
            <v>0</v>
          </cell>
          <cell r="DN183">
            <v>47178.9</v>
          </cell>
          <cell r="DO183">
            <v>19352</v>
          </cell>
          <cell r="DP183">
            <v>35375.9</v>
          </cell>
          <cell r="DQ183">
            <v>19352</v>
          </cell>
          <cell r="DR183">
            <v>-516</v>
          </cell>
          <cell r="DS183">
            <v>291</v>
          </cell>
          <cell r="DT183">
            <v>24218</v>
          </cell>
          <cell r="DU183">
            <v>24509</v>
          </cell>
          <cell r="DV183">
            <v>14.985514950166113</v>
          </cell>
          <cell r="DW183">
            <v>32876.917862323462</v>
          </cell>
          <cell r="DX183">
            <v>35174.694445245186</v>
          </cell>
          <cell r="DY183">
            <v>33573</v>
          </cell>
          <cell r="DZ183">
            <v>18584</v>
          </cell>
          <cell r="EA183">
            <v>39411</v>
          </cell>
          <cell r="EB183">
            <v>34309</v>
          </cell>
          <cell r="EC183">
            <v>39411</v>
          </cell>
          <cell r="ED183">
            <v>34309</v>
          </cell>
          <cell r="EE183">
            <v>1720</v>
          </cell>
          <cell r="EF183">
            <v>878</v>
          </cell>
          <cell r="EG183">
            <v>21175</v>
          </cell>
          <cell r="EH183">
            <v>22053</v>
          </cell>
          <cell r="EI183">
            <v>12.684158458428319</v>
          </cell>
          <cell r="EJ183">
            <v>31166</v>
          </cell>
          <cell r="EK183">
            <v>23461</v>
          </cell>
          <cell r="EL183">
            <v>0</v>
          </cell>
          <cell r="EM183">
            <v>0</v>
          </cell>
          <cell r="EN183">
            <v>30770</v>
          </cell>
          <cell r="EO183">
            <v>0</v>
          </cell>
          <cell r="EP183">
            <v>30770</v>
          </cell>
          <cell r="EQ183">
            <v>0</v>
          </cell>
          <cell r="ER183">
            <v>18906</v>
          </cell>
          <cell r="ES183">
            <v>25165</v>
          </cell>
          <cell r="ET183">
            <v>21571</v>
          </cell>
          <cell r="EU183">
            <v>22449</v>
          </cell>
          <cell r="EV183">
            <v>10.028239834987296</v>
          </cell>
          <cell r="EW183">
            <v>29110.889934859595</v>
          </cell>
          <cell r="EX183">
            <v>13000</v>
          </cell>
          <cell r="EY183">
            <v>0</v>
          </cell>
          <cell r="EZ183">
            <v>0</v>
          </cell>
          <cell r="FA183">
            <v>41489</v>
          </cell>
          <cell r="FB183">
            <v>0</v>
          </cell>
          <cell r="FC183">
            <v>41489</v>
          </cell>
          <cell r="FD183">
            <v>0</v>
          </cell>
          <cell r="GZ183">
            <v>18309</v>
          </cell>
          <cell r="HA183">
            <v>26246.925458089667</v>
          </cell>
        </row>
        <row r="184">
          <cell r="B184" t="str">
            <v>Cadência/dia</v>
          </cell>
          <cell r="C184">
            <v>0</v>
          </cell>
          <cell r="D184" t="str">
            <v>LINHA 1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1514.2558576548615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0.98297771754961383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10.671233688901658</v>
          </cell>
          <cell r="W184">
            <v>1635.7737813309418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1.0984399569826093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7.0562198945061558</v>
          </cell>
          <cell r="AJ184">
            <v>1542.9176142197291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1.0159818768619662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7.691330644079069</v>
          </cell>
          <cell r="AW184">
            <v>1521.7641761817615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7.4083671046044497</v>
          </cell>
          <cell r="BJ184">
            <v>1592.667019202873</v>
          </cell>
          <cell r="BK184">
            <v>0</v>
          </cell>
          <cell r="BL184">
            <v>0</v>
          </cell>
          <cell r="BM184">
            <v>0</v>
          </cell>
          <cell r="BN184">
            <v>0</v>
          </cell>
          <cell r="BO184">
            <v>0</v>
          </cell>
          <cell r="BP184">
            <v>0</v>
          </cell>
          <cell r="BQ184">
            <v>0</v>
          </cell>
          <cell r="BR184">
            <v>0</v>
          </cell>
          <cell r="BS184">
            <v>0</v>
          </cell>
          <cell r="BT184">
            <v>0</v>
          </cell>
          <cell r="BU184">
            <v>0</v>
          </cell>
          <cell r="BV184">
            <v>10.597635237022915</v>
          </cell>
          <cell r="BW184">
            <v>1600.44810331444</v>
          </cell>
          <cell r="BX184">
            <v>0</v>
          </cell>
          <cell r="BY184">
            <v>0</v>
          </cell>
          <cell r="BZ184">
            <v>0</v>
          </cell>
          <cell r="CA184">
            <v>0</v>
          </cell>
          <cell r="CB184">
            <v>0</v>
          </cell>
          <cell r="CC184">
            <v>0</v>
          </cell>
          <cell r="CD184">
            <v>0</v>
          </cell>
          <cell r="CE184">
            <v>0</v>
          </cell>
          <cell r="CF184">
            <v>0</v>
          </cell>
          <cell r="CG184">
            <v>0</v>
          </cell>
          <cell r="CH184">
            <v>0</v>
          </cell>
          <cell r="CI184">
            <v>14.233629778818504</v>
          </cell>
          <cell r="CJ184">
            <v>1691.1739344585228</v>
          </cell>
          <cell r="CK184">
            <v>0</v>
          </cell>
          <cell r="CL184">
            <v>0</v>
          </cell>
          <cell r="CM184">
            <v>0</v>
          </cell>
          <cell r="CN184">
            <v>0</v>
          </cell>
          <cell r="CO184">
            <v>0</v>
          </cell>
          <cell r="CP184">
            <v>0</v>
          </cell>
          <cell r="CQ184">
            <v>0</v>
          </cell>
          <cell r="CR184">
            <v>0</v>
          </cell>
          <cell r="CS184">
            <v>0</v>
          </cell>
          <cell r="CT184">
            <v>0</v>
          </cell>
          <cell r="CU184">
            <v>0</v>
          </cell>
          <cell r="CV184">
            <v>12.630360365414223</v>
          </cell>
          <cell r="CW184">
            <v>1629.9618827078978</v>
          </cell>
          <cell r="CX184">
            <v>0</v>
          </cell>
          <cell r="CY184">
            <v>0</v>
          </cell>
          <cell r="CZ184">
            <v>0</v>
          </cell>
          <cell r="DA184">
            <v>0</v>
          </cell>
          <cell r="DB184">
            <v>0</v>
          </cell>
          <cell r="DC184">
            <v>0</v>
          </cell>
          <cell r="DD184">
            <v>0</v>
          </cell>
          <cell r="DE184">
            <v>0</v>
          </cell>
          <cell r="DF184">
            <v>0</v>
          </cell>
          <cell r="DG184">
            <v>0</v>
          </cell>
          <cell r="DH184">
            <v>0</v>
          </cell>
          <cell r="DI184">
            <v>13.975733052605829</v>
          </cell>
          <cell r="DJ184">
            <v>1530.1778781038365</v>
          </cell>
          <cell r="DK184">
            <v>0</v>
          </cell>
          <cell r="DL184">
            <v>0</v>
          </cell>
          <cell r="DM184">
            <v>0</v>
          </cell>
          <cell r="DN184">
            <v>0</v>
          </cell>
          <cell r="DO184">
            <v>0</v>
          </cell>
          <cell r="DP184">
            <v>0</v>
          </cell>
          <cell r="DQ184">
            <v>0</v>
          </cell>
          <cell r="DR184">
            <v>0</v>
          </cell>
          <cell r="DS184">
            <v>0</v>
          </cell>
          <cell r="DT184">
            <v>0</v>
          </cell>
          <cell r="DU184">
            <v>0</v>
          </cell>
          <cell r="DV184">
            <v>14.985514950166113</v>
          </cell>
          <cell r="DW184">
            <v>1662.3994585012306</v>
          </cell>
          <cell r="DX184">
            <v>1709.4358144005287</v>
          </cell>
          <cell r="DY184">
            <v>2263</v>
          </cell>
          <cell r="DZ184">
            <v>0</v>
          </cell>
          <cell r="EA184">
            <v>0</v>
          </cell>
          <cell r="EB184">
            <v>0</v>
          </cell>
          <cell r="EC184">
            <v>0</v>
          </cell>
          <cell r="ED184">
            <v>0</v>
          </cell>
          <cell r="EE184">
            <v>0</v>
          </cell>
          <cell r="EF184">
            <v>0</v>
          </cell>
          <cell r="EG184">
            <v>0</v>
          </cell>
          <cell r="EH184">
            <v>0</v>
          </cell>
          <cell r="EI184">
            <v>12.684158458428319</v>
          </cell>
          <cell r="EJ184">
            <v>1528.6148456317051</v>
          </cell>
          <cell r="EK184">
            <v>0</v>
          </cell>
          <cell r="EL184">
            <v>0</v>
          </cell>
          <cell r="EM184">
            <v>0</v>
          </cell>
          <cell r="EN184">
            <v>0</v>
          </cell>
          <cell r="EO184">
            <v>0</v>
          </cell>
          <cell r="EP184">
            <v>0</v>
          </cell>
          <cell r="EQ184">
            <v>0</v>
          </cell>
          <cell r="ER184">
            <v>0</v>
          </cell>
          <cell r="ES184">
            <v>0</v>
          </cell>
          <cell r="ET184">
            <v>0</v>
          </cell>
          <cell r="EU184">
            <v>0</v>
          </cell>
          <cell r="EV184">
            <v>10.028239834987296</v>
          </cell>
          <cell r="EW184">
            <v>1663.4794248491187</v>
          </cell>
          <cell r="EX184">
            <v>0</v>
          </cell>
          <cell r="EY184">
            <v>0</v>
          </cell>
          <cell r="EZ184">
            <v>0</v>
          </cell>
          <cell r="FA184">
            <v>0</v>
          </cell>
          <cell r="FB184">
            <v>0</v>
          </cell>
          <cell r="FC184">
            <v>0</v>
          </cell>
          <cell r="FD184">
            <v>0</v>
          </cell>
          <cell r="GZ184">
            <v>0</v>
          </cell>
          <cell r="HA184">
            <v>0</v>
          </cell>
        </row>
        <row r="185">
          <cell r="B185" t="str">
            <v xml:space="preserve">DIAS ÚTEIS 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21.000000000000007</v>
          </cell>
          <cell r="K185">
            <v>0</v>
          </cell>
          <cell r="L185">
            <v>93</v>
          </cell>
          <cell r="M185" t="str">
            <v>MVT</v>
          </cell>
          <cell r="N185" t="str">
            <v>OK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18.006833712984065</v>
          </cell>
          <cell r="X185">
            <v>0</v>
          </cell>
          <cell r="Y185">
            <v>0</v>
          </cell>
          <cell r="Z185">
            <v>0</v>
          </cell>
          <cell r="AA185" t="str">
            <v>OK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23.000000000000011</v>
          </cell>
          <cell r="AK185">
            <v>0</v>
          </cell>
          <cell r="AL185">
            <v>0</v>
          </cell>
          <cell r="AM185">
            <v>0</v>
          </cell>
          <cell r="AN185" t="str">
            <v>OK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18.000000000000007</v>
          </cell>
          <cell r="AX185">
            <v>0</v>
          </cell>
          <cell r="AY185" t="str">
            <v>LOTE MVT</v>
          </cell>
          <cell r="AZ185">
            <v>54</v>
          </cell>
          <cell r="BA185" t="str">
            <v>OK</v>
          </cell>
          <cell r="BB185">
            <v>25910</v>
          </cell>
          <cell r="BC185">
            <v>0</v>
          </cell>
          <cell r="BD185">
            <v>23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22.000000000000011</v>
          </cell>
          <cell r="BK185">
            <v>0</v>
          </cell>
          <cell r="BL185">
            <v>0</v>
          </cell>
          <cell r="BM185">
            <v>0</v>
          </cell>
          <cell r="BN185" t="str">
            <v>OK</v>
          </cell>
          <cell r="BO185">
            <v>0</v>
          </cell>
          <cell r="BP185">
            <v>0</v>
          </cell>
          <cell r="BQ185">
            <v>0</v>
          </cell>
          <cell r="BR185">
            <v>0</v>
          </cell>
          <cell r="BS185">
            <v>0</v>
          </cell>
          <cell r="BT185">
            <v>0</v>
          </cell>
          <cell r="BU185">
            <v>0</v>
          </cell>
          <cell r="BV185">
            <v>0</v>
          </cell>
          <cell r="BW185">
            <v>20.000000000000011</v>
          </cell>
          <cell r="BX185">
            <v>0</v>
          </cell>
          <cell r="BY185">
            <v>32099</v>
          </cell>
          <cell r="BZ185">
            <v>85</v>
          </cell>
          <cell r="CA185" t="str">
            <v>OK</v>
          </cell>
          <cell r="CB185" t="str">
            <v>MVT</v>
          </cell>
          <cell r="CC185">
            <v>0</v>
          </cell>
          <cell r="CD185">
            <v>0</v>
          </cell>
          <cell r="CE185">
            <v>0</v>
          </cell>
          <cell r="CF185">
            <v>0</v>
          </cell>
          <cell r="CG185">
            <v>0</v>
          </cell>
          <cell r="CH185">
            <v>34406</v>
          </cell>
          <cell r="CI185">
            <v>0</v>
          </cell>
          <cell r="CJ185">
            <v>21.000000000000011</v>
          </cell>
          <cell r="CK185">
            <v>0</v>
          </cell>
          <cell r="CL185">
            <v>0</v>
          </cell>
          <cell r="CM185">
            <v>0</v>
          </cell>
          <cell r="CN185" t="str">
            <v>OK</v>
          </cell>
          <cell r="CO185">
            <v>0</v>
          </cell>
          <cell r="CP185">
            <v>0</v>
          </cell>
          <cell r="CQ185">
            <v>0</v>
          </cell>
          <cell r="CR185">
            <v>0</v>
          </cell>
          <cell r="CS185">
            <v>0</v>
          </cell>
          <cell r="CT185">
            <v>0</v>
          </cell>
          <cell r="CU185">
            <v>0</v>
          </cell>
          <cell r="CV185">
            <v>0</v>
          </cell>
          <cell r="CW185">
            <v>21.000000000000011</v>
          </cell>
          <cell r="CX185">
            <v>0</v>
          </cell>
          <cell r="CY185">
            <v>0</v>
          </cell>
          <cell r="CZ185">
            <v>0</v>
          </cell>
          <cell r="DA185" t="str">
            <v>OK</v>
          </cell>
          <cell r="DB185">
            <v>0</v>
          </cell>
          <cell r="DC185">
            <v>0</v>
          </cell>
          <cell r="DD185">
            <v>0</v>
          </cell>
          <cell r="DE185">
            <v>0</v>
          </cell>
          <cell r="DF185">
            <v>0</v>
          </cell>
          <cell r="DG185">
            <v>0</v>
          </cell>
          <cell r="DH185">
            <v>0</v>
          </cell>
          <cell r="DI185">
            <v>0</v>
          </cell>
          <cell r="DJ185">
            <v>20.000000000000011</v>
          </cell>
          <cell r="DK185">
            <v>0</v>
          </cell>
          <cell r="DL185">
            <v>30020</v>
          </cell>
          <cell r="DM185">
            <v>0</v>
          </cell>
          <cell r="DN185">
            <v>0</v>
          </cell>
          <cell r="DO185">
            <v>0</v>
          </cell>
          <cell r="DP185">
            <v>0</v>
          </cell>
          <cell r="DQ185">
            <v>0</v>
          </cell>
          <cell r="DR185">
            <v>0</v>
          </cell>
          <cell r="DS185">
            <v>0</v>
          </cell>
          <cell r="DT185">
            <v>0</v>
          </cell>
          <cell r="DU185">
            <v>0</v>
          </cell>
          <cell r="DV185">
            <v>0</v>
          </cell>
          <cell r="DW185">
            <v>20.000000000000011</v>
          </cell>
          <cell r="DX185">
            <v>20.000000000000011</v>
          </cell>
          <cell r="DY185">
            <v>0</v>
          </cell>
          <cell r="DZ185">
            <v>0</v>
          </cell>
          <cell r="EA185" t="str">
            <v>OK</v>
          </cell>
          <cell r="EB185">
            <v>0</v>
          </cell>
          <cell r="EC185">
            <v>0</v>
          </cell>
          <cell r="ED185">
            <v>0</v>
          </cell>
          <cell r="EE185">
            <v>0</v>
          </cell>
          <cell r="EF185">
            <v>0</v>
          </cell>
          <cell r="EG185">
            <v>0</v>
          </cell>
          <cell r="EH185">
            <v>0</v>
          </cell>
          <cell r="EI185">
            <v>0</v>
          </cell>
          <cell r="EJ185">
            <v>19.000000000000007</v>
          </cell>
          <cell r="EK185">
            <v>0</v>
          </cell>
          <cell r="EL185">
            <v>0</v>
          </cell>
          <cell r="EM185">
            <v>0</v>
          </cell>
          <cell r="EN185" t="str">
            <v>ERRO CADÊNCIAS</v>
          </cell>
          <cell r="EO185">
            <v>0</v>
          </cell>
          <cell r="EP185">
            <v>0</v>
          </cell>
          <cell r="EQ185">
            <v>0</v>
          </cell>
          <cell r="ER185">
            <v>0</v>
          </cell>
          <cell r="ES185">
            <v>0</v>
          </cell>
          <cell r="ET185">
            <v>0</v>
          </cell>
          <cell r="EU185">
            <v>0</v>
          </cell>
          <cell r="EV185">
            <v>0</v>
          </cell>
          <cell r="EW185">
            <v>20.000000000000011</v>
          </cell>
          <cell r="EX185">
            <v>0</v>
          </cell>
          <cell r="EY185">
            <v>0</v>
          </cell>
          <cell r="EZ185">
            <v>0</v>
          </cell>
          <cell r="FA185" t="str">
            <v>ERRO CADÊNCIAS</v>
          </cell>
          <cell r="FB185">
            <v>0</v>
          </cell>
          <cell r="FC185">
            <v>0</v>
          </cell>
          <cell r="FD185">
            <v>0</v>
          </cell>
          <cell r="GZ185">
            <v>0</v>
          </cell>
          <cell r="HA185">
            <v>0</v>
          </cell>
        </row>
        <row r="186">
          <cell r="B186" t="str">
            <v>DIAS PROGR.L1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12.240506329113931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17.892938496583152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22.441964285714295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17.888392857142865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0</v>
          </cell>
          <cell r="BI186">
            <v>0</v>
          </cell>
          <cell r="BJ186">
            <v>14.543080357142868</v>
          </cell>
          <cell r="BK186">
            <v>0</v>
          </cell>
          <cell r="BL186">
            <v>0</v>
          </cell>
          <cell r="BM186">
            <v>0</v>
          </cell>
          <cell r="BN186">
            <v>0</v>
          </cell>
          <cell r="BO186">
            <v>0</v>
          </cell>
          <cell r="BP186">
            <v>0</v>
          </cell>
          <cell r="BQ186">
            <v>0</v>
          </cell>
          <cell r="BR186">
            <v>0</v>
          </cell>
          <cell r="BS186">
            <v>0</v>
          </cell>
          <cell r="BT186">
            <v>0</v>
          </cell>
          <cell r="BU186">
            <v>0</v>
          </cell>
          <cell r="BV186">
            <v>0</v>
          </cell>
          <cell r="BW186">
            <v>19.776785714285726</v>
          </cell>
          <cell r="BX186">
            <v>0</v>
          </cell>
          <cell r="BY186">
            <v>0</v>
          </cell>
          <cell r="BZ186">
            <v>0</v>
          </cell>
          <cell r="CA186">
            <v>0</v>
          </cell>
          <cell r="CB186">
            <v>0</v>
          </cell>
          <cell r="CC186">
            <v>0</v>
          </cell>
          <cell r="CD186">
            <v>0</v>
          </cell>
          <cell r="CE186">
            <v>0</v>
          </cell>
          <cell r="CF186">
            <v>0</v>
          </cell>
          <cell r="CG186">
            <v>0</v>
          </cell>
          <cell r="CH186">
            <v>246</v>
          </cell>
          <cell r="CI186">
            <v>0</v>
          </cell>
          <cell r="CJ186">
            <v>20.776785714285726</v>
          </cell>
          <cell r="CK186">
            <v>0</v>
          </cell>
          <cell r="CL186">
            <v>0</v>
          </cell>
          <cell r="CM186">
            <v>0</v>
          </cell>
          <cell r="CN186">
            <v>0</v>
          </cell>
          <cell r="CO186">
            <v>0</v>
          </cell>
          <cell r="CP186">
            <v>0</v>
          </cell>
          <cell r="CQ186">
            <v>0</v>
          </cell>
          <cell r="CR186">
            <v>0</v>
          </cell>
          <cell r="CS186">
            <v>0</v>
          </cell>
          <cell r="CT186">
            <v>0</v>
          </cell>
          <cell r="CU186">
            <v>0</v>
          </cell>
          <cell r="CV186">
            <v>0</v>
          </cell>
          <cell r="CW186">
            <v>20.888392857142868</v>
          </cell>
          <cell r="CX186">
            <v>0</v>
          </cell>
          <cell r="CY186">
            <v>0</v>
          </cell>
          <cell r="CZ186">
            <v>0</v>
          </cell>
          <cell r="DA186">
            <v>0</v>
          </cell>
          <cell r="DB186">
            <v>0</v>
          </cell>
          <cell r="DC186">
            <v>0</v>
          </cell>
          <cell r="DD186">
            <v>0</v>
          </cell>
          <cell r="DE186">
            <v>0</v>
          </cell>
          <cell r="DF186">
            <v>0</v>
          </cell>
          <cell r="DG186">
            <v>0</v>
          </cell>
          <cell r="DH186">
            <v>0</v>
          </cell>
          <cell r="DI186">
            <v>0</v>
          </cell>
          <cell r="DJ186">
            <v>19.776785714285726</v>
          </cell>
          <cell r="DK186">
            <v>0</v>
          </cell>
          <cell r="DL186">
            <v>0</v>
          </cell>
          <cell r="DM186">
            <v>0</v>
          </cell>
          <cell r="DN186">
            <v>0</v>
          </cell>
          <cell r="DO186">
            <v>0</v>
          </cell>
          <cell r="DP186">
            <v>0</v>
          </cell>
          <cell r="DQ186">
            <v>0</v>
          </cell>
          <cell r="DR186">
            <v>0</v>
          </cell>
          <cell r="DS186">
            <v>0</v>
          </cell>
          <cell r="DT186">
            <v>0</v>
          </cell>
          <cell r="DU186">
            <v>0</v>
          </cell>
          <cell r="DV186">
            <v>0</v>
          </cell>
          <cell r="DW186">
            <v>19.776785714285726</v>
          </cell>
          <cell r="DX186">
            <v>20.576785714285727</v>
          </cell>
          <cell r="DY186">
            <v>33573</v>
          </cell>
          <cell r="DZ186">
            <v>0</v>
          </cell>
          <cell r="EA186">
            <v>0</v>
          </cell>
          <cell r="EB186">
            <v>0</v>
          </cell>
          <cell r="EC186">
            <v>0</v>
          </cell>
          <cell r="ED186">
            <v>0</v>
          </cell>
          <cell r="EE186">
            <v>0</v>
          </cell>
          <cell r="EF186">
            <v>0</v>
          </cell>
          <cell r="EG186">
            <v>0</v>
          </cell>
          <cell r="EH186">
            <v>0</v>
          </cell>
          <cell r="EI186">
            <v>0</v>
          </cell>
          <cell r="EJ186">
            <v>20.388392857142865</v>
          </cell>
          <cell r="EK186">
            <v>0</v>
          </cell>
          <cell r="EL186">
            <v>0</v>
          </cell>
          <cell r="EM186">
            <v>0</v>
          </cell>
          <cell r="EN186">
            <v>0</v>
          </cell>
          <cell r="EO186">
            <v>0</v>
          </cell>
          <cell r="EP186">
            <v>0</v>
          </cell>
          <cell r="EQ186">
            <v>0</v>
          </cell>
          <cell r="ER186">
            <v>0</v>
          </cell>
          <cell r="ES186">
            <v>0</v>
          </cell>
          <cell r="ET186">
            <v>0</v>
          </cell>
          <cell r="EU186">
            <v>0</v>
          </cell>
          <cell r="EV186">
            <v>0</v>
          </cell>
          <cell r="EW186">
            <v>17.500000000000011</v>
          </cell>
          <cell r="EX186">
            <v>0</v>
          </cell>
          <cell r="EY186">
            <v>0</v>
          </cell>
          <cell r="EZ186">
            <v>0</v>
          </cell>
          <cell r="FA186">
            <v>0</v>
          </cell>
          <cell r="FB186">
            <v>0</v>
          </cell>
          <cell r="FC186">
            <v>0</v>
          </cell>
          <cell r="FD186">
            <v>0</v>
          </cell>
          <cell r="GZ186">
            <v>0</v>
          </cell>
          <cell r="HA186">
            <v>0</v>
          </cell>
        </row>
        <row r="187">
          <cell r="B187" t="str">
            <v>SALDO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  <cell r="BK187">
            <v>0</v>
          </cell>
          <cell r="BL187">
            <v>0</v>
          </cell>
          <cell r="BM187">
            <v>0</v>
          </cell>
          <cell r="BN187">
            <v>0</v>
          </cell>
          <cell r="BO187">
            <v>0</v>
          </cell>
          <cell r="BP187">
            <v>0</v>
          </cell>
          <cell r="BQ187">
            <v>0</v>
          </cell>
          <cell r="BR187">
            <v>0</v>
          </cell>
          <cell r="BS187">
            <v>0</v>
          </cell>
          <cell r="BT187">
            <v>0</v>
          </cell>
          <cell r="BU187">
            <v>0</v>
          </cell>
          <cell r="BV187">
            <v>0</v>
          </cell>
          <cell r="BW187">
            <v>0</v>
          </cell>
          <cell r="BX187">
            <v>0</v>
          </cell>
          <cell r="BY187">
            <v>0</v>
          </cell>
          <cell r="BZ187">
            <v>0</v>
          </cell>
          <cell r="CA187">
            <v>0</v>
          </cell>
          <cell r="CB187">
            <v>0</v>
          </cell>
          <cell r="CC187">
            <v>0</v>
          </cell>
          <cell r="CD187">
            <v>0</v>
          </cell>
          <cell r="CE187">
            <v>0</v>
          </cell>
          <cell r="CF187">
            <v>0</v>
          </cell>
          <cell r="CG187">
            <v>0</v>
          </cell>
          <cell r="CH187">
            <v>0</v>
          </cell>
          <cell r="CI187">
            <v>0</v>
          </cell>
          <cell r="CJ187">
            <v>0</v>
          </cell>
          <cell r="CK187">
            <v>0</v>
          </cell>
          <cell r="CL187">
            <v>0</v>
          </cell>
          <cell r="CM187">
            <v>0</v>
          </cell>
          <cell r="CN187">
            <v>0</v>
          </cell>
          <cell r="CO187">
            <v>0</v>
          </cell>
          <cell r="CP187">
            <v>0</v>
          </cell>
          <cell r="CQ187">
            <v>0</v>
          </cell>
          <cell r="CR187">
            <v>0</v>
          </cell>
          <cell r="CS187">
            <v>0</v>
          </cell>
          <cell r="CT187">
            <v>0</v>
          </cell>
          <cell r="CU187">
            <v>0</v>
          </cell>
          <cell r="CV187">
            <v>0</v>
          </cell>
          <cell r="CW187">
            <v>0</v>
          </cell>
          <cell r="CX187">
            <v>0</v>
          </cell>
          <cell r="CY187">
            <v>0</v>
          </cell>
          <cell r="CZ187">
            <v>0</v>
          </cell>
          <cell r="DA187">
            <v>0</v>
          </cell>
          <cell r="DB187">
            <v>0</v>
          </cell>
          <cell r="DC187">
            <v>0</v>
          </cell>
          <cell r="DD187">
            <v>0</v>
          </cell>
          <cell r="DE187">
            <v>0</v>
          </cell>
          <cell r="DF187">
            <v>0</v>
          </cell>
          <cell r="DG187">
            <v>0</v>
          </cell>
          <cell r="DH187">
            <v>0</v>
          </cell>
          <cell r="DI187">
            <v>0</v>
          </cell>
          <cell r="DJ187">
            <v>0</v>
          </cell>
          <cell r="DK187">
            <v>0</v>
          </cell>
          <cell r="DL187">
            <v>0</v>
          </cell>
          <cell r="DM187">
            <v>0</v>
          </cell>
          <cell r="DN187">
            <v>0</v>
          </cell>
          <cell r="DO187">
            <v>0</v>
          </cell>
          <cell r="DP187">
            <v>0</v>
          </cell>
          <cell r="DQ187">
            <v>0</v>
          </cell>
          <cell r="DR187">
            <v>0</v>
          </cell>
          <cell r="DS187">
            <v>0</v>
          </cell>
          <cell r="DT187">
            <v>0</v>
          </cell>
          <cell r="DU187">
            <v>0</v>
          </cell>
          <cell r="DV187">
            <v>0</v>
          </cell>
          <cell r="DW187">
            <v>0</v>
          </cell>
          <cell r="DX187">
            <v>0</v>
          </cell>
          <cell r="DY187">
            <v>0</v>
          </cell>
          <cell r="DZ187">
            <v>0</v>
          </cell>
          <cell r="EA187">
            <v>0</v>
          </cell>
          <cell r="EB187">
            <v>0</v>
          </cell>
          <cell r="EC187">
            <v>0</v>
          </cell>
          <cell r="ED187">
            <v>0</v>
          </cell>
          <cell r="EE187">
            <v>0</v>
          </cell>
          <cell r="EF187">
            <v>0</v>
          </cell>
          <cell r="EG187">
            <v>0</v>
          </cell>
          <cell r="EH187">
            <v>0</v>
          </cell>
          <cell r="EI187">
            <v>0</v>
          </cell>
          <cell r="EJ187">
            <v>0</v>
          </cell>
          <cell r="EK187">
            <v>0</v>
          </cell>
          <cell r="EL187">
            <v>0</v>
          </cell>
          <cell r="EM187">
            <v>0</v>
          </cell>
          <cell r="EN187">
            <v>0</v>
          </cell>
          <cell r="EO187">
            <v>0</v>
          </cell>
          <cell r="EP187">
            <v>0</v>
          </cell>
          <cell r="EQ187">
            <v>0</v>
          </cell>
          <cell r="ER187">
            <v>0</v>
          </cell>
          <cell r="ES187">
            <v>0</v>
          </cell>
          <cell r="ET187">
            <v>0</v>
          </cell>
          <cell r="EU187">
            <v>0</v>
          </cell>
          <cell r="EV187">
            <v>0</v>
          </cell>
          <cell r="EW187">
            <v>0</v>
          </cell>
          <cell r="EX187">
            <v>0</v>
          </cell>
          <cell r="EY187">
            <v>0</v>
          </cell>
          <cell r="EZ187">
            <v>0</v>
          </cell>
          <cell r="FA187">
            <v>0</v>
          </cell>
          <cell r="FB187">
            <v>0</v>
          </cell>
          <cell r="FC187">
            <v>0</v>
          </cell>
          <cell r="FD187">
            <v>0</v>
          </cell>
          <cell r="GZ187">
            <v>0</v>
          </cell>
          <cell r="HA187">
            <v>0</v>
          </cell>
        </row>
        <row r="188">
          <cell r="B188" t="str">
            <v>HE Trabalhadas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7.9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8.9600000000000009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8.9600000000000009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0</v>
          </cell>
          <cell r="BI188">
            <v>8.9600000000000009</v>
          </cell>
          <cell r="BJ188">
            <v>0.88124999999999998</v>
          </cell>
          <cell r="BK188">
            <v>0</v>
          </cell>
          <cell r="BL188">
            <v>0</v>
          </cell>
          <cell r="BM188">
            <v>0</v>
          </cell>
          <cell r="BN188">
            <v>0</v>
          </cell>
          <cell r="BO188">
            <v>0</v>
          </cell>
          <cell r="BP188">
            <v>0</v>
          </cell>
          <cell r="BQ188">
            <v>0</v>
          </cell>
          <cell r="BR188">
            <v>0</v>
          </cell>
          <cell r="BS188">
            <v>0</v>
          </cell>
          <cell r="BT188">
            <v>0</v>
          </cell>
          <cell r="BU188">
            <v>0</v>
          </cell>
          <cell r="BV188">
            <v>8.9600000000000009</v>
          </cell>
          <cell r="BW188">
            <v>0</v>
          </cell>
          <cell r="BX188">
            <v>0</v>
          </cell>
          <cell r="BY188">
            <v>0</v>
          </cell>
          <cell r="BZ188">
            <v>0</v>
          </cell>
          <cell r="CA188">
            <v>0</v>
          </cell>
          <cell r="CB188">
            <v>0</v>
          </cell>
          <cell r="CC188">
            <v>0</v>
          </cell>
          <cell r="CD188">
            <v>0</v>
          </cell>
          <cell r="CE188">
            <v>0</v>
          </cell>
          <cell r="CF188">
            <v>0</v>
          </cell>
          <cell r="CG188">
            <v>0</v>
          </cell>
          <cell r="CH188">
            <v>0</v>
          </cell>
          <cell r="CI188">
            <v>8.9600000000000009</v>
          </cell>
          <cell r="CJ188">
            <v>0</v>
          </cell>
          <cell r="CK188">
            <v>0</v>
          </cell>
          <cell r="CL188">
            <v>0</v>
          </cell>
          <cell r="CM188">
            <v>0</v>
          </cell>
          <cell r="CN188">
            <v>0</v>
          </cell>
          <cell r="CO188">
            <v>0</v>
          </cell>
          <cell r="CP188">
            <v>0</v>
          </cell>
          <cell r="CQ188">
            <v>0</v>
          </cell>
          <cell r="CR188">
            <v>0</v>
          </cell>
          <cell r="CS188">
            <v>0</v>
          </cell>
          <cell r="CT188">
            <v>0</v>
          </cell>
          <cell r="CU188">
            <v>0</v>
          </cell>
          <cell r="CV188">
            <v>8.9600000000000009</v>
          </cell>
          <cell r="CW188">
            <v>0</v>
          </cell>
          <cell r="CX188">
            <v>0</v>
          </cell>
          <cell r="CY188">
            <v>0</v>
          </cell>
          <cell r="CZ188">
            <v>0</v>
          </cell>
          <cell r="DA188">
            <v>0</v>
          </cell>
          <cell r="DB188">
            <v>0</v>
          </cell>
          <cell r="DC188">
            <v>0</v>
          </cell>
          <cell r="DD188">
            <v>0</v>
          </cell>
          <cell r="DE188">
            <v>0</v>
          </cell>
          <cell r="DF188">
            <v>0</v>
          </cell>
          <cell r="DG188">
            <v>0</v>
          </cell>
          <cell r="DH188">
            <v>0</v>
          </cell>
          <cell r="DI188">
            <v>8.9600000000000009</v>
          </cell>
          <cell r="DJ188">
            <v>0</v>
          </cell>
          <cell r="DK188">
            <v>0</v>
          </cell>
          <cell r="DL188">
            <v>0</v>
          </cell>
          <cell r="DM188">
            <v>0</v>
          </cell>
          <cell r="DN188">
            <v>0</v>
          </cell>
          <cell r="DO188">
            <v>0</v>
          </cell>
          <cell r="DP188">
            <v>0</v>
          </cell>
          <cell r="DQ188">
            <v>0</v>
          </cell>
          <cell r="DR188">
            <v>0</v>
          </cell>
          <cell r="DS188">
            <v>0</v>
          </cell>
          <cell r="DT188">
            <v>0</v>
          </cell>
          <cell r="DU188">
            <v>0</v>
          </cell>
          <cell r="DV188">
            <v>8.9600000000000009</v>
          </cell>
          <cell r="DW188">
            <v>0</v>
          </cell>
          <cell r="DX188">
            <v>0.8</v>
          </cell>
          <cell r="DY188">
            <v>0</v>
          </cell>
          <cell r="DZ188">
            <v>0</v>
          </cell>
          <cell r="EA188">
            <v>0</v>
          </cell>
          <cell r="EB188">
            <v>0</v>
          </cell>
          <cell r="EC188">
            <v>0</v>
          </cell>
          <cell r="ED188">
            <v>0</v>
          </cell>
          <cell r="EE188">
            <v>0</v>
          </cell>
          <cell r="EF188">
            <v>0</v>
          </cell>
          <cell r="EG188">
            <v>0</v>
          </cell>
          <cell r="EH188">
            <v>0</v>
          </cell>
          <cell r="EI188">
            <v>8.9600000000000009</v>
          </cell>
          <cell r="EJ188">
            <v>1.5</v>
          </cell>
          <cell r="EK188">
            <v>0</v>
          </cell>
          <cell r="EL188">
            <v>0</v>
          </cell>
          <cell r="EM188">
            <v>0</v>
          </cell>
          <cell r="EN188">
            <v>0</v>
          </cell>
          <cell r="EO188">
            <v>0</v>
          </cell>
          <cell r="EP188">
            <v>0</v>
          </cell>
          <cell r="EQ188">
            <v>0</v>
          </cell>
          <cell r="ER188">
            <v>0</v>
          </cell>
          <cell r="ES188">
            <v>0</v>
          </cell>
          <cell r="ET188">
            <v>0</v>
          </cell>
          <cell r="EU188">
            <v>0</v>
          </cell>
          <cell r="EV188">
            <v>8.9600000000000009</v>
          </cell>
          <cell r="EW188">
            <v>1.5</v>
          </cell>
          <cell r="EX188">
            <v>0</v>
          </cell>
          <cell r="EY188">
            <v>0</v>
          </cell>
          <cell r="EZ188">
            <v>0</v>
          </cell>
          <cell r="FA188">
            <v>0</v>
          </cell>
          <cell r="FB188">
            <v>0</v>
          </cell>
          <cell r="FC188">
            <v>0</v>
          </cell>
          <cell r="FD188">
            <v>0</v>
          </cell>
          <cell r="GZ188">
            <v>0</v>
          </cell>
          <cell r="HA188">
            <v>0</v>
          </cell>
        </row>
        <row r="189">
          <cell r="B189" t="str">
            <v>HE disponível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0.4464285714285714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0.89285714285714279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1.875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1.875</v>
          </cell>
          <cell r="BK189">
            <v>0</v>
          </cell>
          <cell r="BL189">
            <v>0</v>
          </cell>
          <cell r="BM189">
            <v>0</v>
          </cell>
          <cell r="BN189">
            <v>0</v>
          </cell>
          <cell r="BO189">
            <v>0</v>
          </cell>
          <cell r="BP189">
            <v>0</v>
          </cell>
          <cell r="BQ189">
            <v>0</v>
          </cell>
          <cell r="BR189">
            <v>0</v>
          </cell>
          <cell r="BS189">
            <v>0</v>
          </cell>
          <cell r="BT189">
            <v>0</v>
          </cell>
          <cell r="BU189">
            <v>0</v>
          </cell>
          <cell r="BV189">
            <v>0</v>
          </cell>
          <cell r="BW189">
            <v>1.875</v>
          </cell>
          <cell r="BX189">
            <v>0</v>
          </cell>
          <cell r="BY189">
            <v>0</v>
          </cell>
          <cell r="BZ189">
            <v>0</v>
          </cell>
          <cell r="CA189">
            <v>0</v>
          </cell>
          <cell r="CB189">
            <v>0</v>
          </cell>
          <cell r="CC189">
            <v>0</v>
          </cell>
          <cell r="CD189">
            <v>0</v>
          </cell>
          <cell r="CE189">
            <v>0</v>
          </cell>
          <cell r="CF189">
            <v>0</v>
          </cell>
          <cell r="CG189">
            <v>0</v>
          </cell>
          <cell r="CH189">
            <v>0</v>
          </cell>
          <cell r="CI189">
            <v>0</v>
          </cell>
          <cell r="CJ189">
            <v>1.5</v>
          </cell>
          <cell r="CK189">
            <v>0</v>
          </cell>
          <cell r="CL189">
            <v>0</v>
          </cell>
          <cell r="CM189">
            <v>0</v>
          </cell>
          <cell r="CN189">
            <v>0</v>
          </cell>
          <cell r="CO189">
            <v>0</v>
          </cell>
          <cell r="CP189">
            <v>0</v>
          </cell>
          <cell r="CQ189">
            <v>0</v>
          </cell>
          <cell r="CR189">
            <v>0</v>
          </cell>
          <cell r="CS189">
            <v>0</v>
          </cell>
          <cell r="CT189">
            <v>0</v>
          </cell>
          <cell r="CU189">
            <v>0</v>
          </cell>
          <cell r="CV189">
            <v>0</v>
          </cell>
          <cell r="CW189">
            <v>1.5</v>
          </cell>
          <cell r="CX189">
            <v>0</v>
          </cell>
          <cell r="CY189">
            <v>0</v>
          </cell>
          <cell r="CZ189">
            <v>0</v>
          </cell>
          <cell r="DA189">
            <v>0</v>
          </cell>
          <cell r="DB189">
            <v>0</v>
          </cell>
          <cell r="DC189">
            <v>0</v>
          </cell>
          <cell r="DD189">
            <v>0</v>
          </cell>
          <cell r="DE189">
            <v>0</v>
          </cell>
          <cell r="DF189">
            <v>0</v>
          </cell>
          <cell r="DG189">
            <v>0</v>
          </cell>
          <cell r="DH189">
            <v>0</v>
          </cell>
          <cell r="DI189">
            <v>0</v>
          </cell>
          <cell r="DJ189">
            <v>1.5</v>
          </cell>
          <cell r="DK189">
            <v>0</v>
          </cell>
          <cell r="DL189">
            <v>0</v>
          </cell>
          <cell r="DM189">
            <v>0</v>
          </cell>
          <cell r="DN189">
            <v>0</v>
          </cell>
          <cell r="DO189">
            <v>0</v>
          </cell>
          <cell r="DP189">
            <v>0</v>
          </cell>
          <cell r="DQ189">
            <v>0</v>
          </cell>
          <cell r="DR189">
            <v>0</v>
          </cell>
          <cell r="DS189">
            <v>0</v>
          </cell>
          <cell r="DT189">
            <v>0</v>
          </cell>
          <cell r="DU189">
            <v>0</v>
          </cell>
          <cell r="DV189">
            <v>0</v>
          </cell>
          <cell r="DW189">
            <v>1.5</v>
          </cell>
          <cell r="DX189">
            <v>1.6</v>
          </cell>
          <cell r="DY189">
            <v>0</v>
          </cell>
          <cell r="DZ189">
            <v>0</v>
          </cell>
          <cell r="EA189">
            <v>0</v>
          </cell>
          <cell r="EB189">
            <v>0</v>
          </cell>
          <cell r="EC189">
            <v>0</v>
          </cell>
          <cell r="ED189">
            <v>0</v>
          </cell>
          <cell r="EE189">
            <v>0</v>
          </cell>
          <cell r="EF189">
            <v>0</v>
          </cell>
          <cell r="EG189">
            <v>0</v>
          </cell>
          <cell r="EH189">
            <v>0</v>
          </cell>
          <cell r="EI189">
            <v>0</v>
          </cell>
          <cell r="EJ189">
            <v>1.5</v>
          </cell>
          <cell r="EK189">
            <v>0</v>
          </cell>
          <cell r="EL189">
            <v>0</v>
          </cell>
          <cell r="EM189">
            <v>0</v>
          </cell>
          <cell r="EN189">
            <v>0</v>
          </cell>
          <cell r="EO189">
            <v>0</v>
          </cell>
          <cell r="EP189">
            <v>0</v>
          </cell>
          <cell r="EQ189">
            <v>0</v>
          </cell>
          <cell r="ER189">
            <v>0</v>
          </cell>
          <cell r="ES189">
            <v>0</v>
          </cell>
          <cell r="ET189">
            <v>0</v>
          </cell>
          <cell r="EU189">
            <v>0</v>
          </cell>
          <cell r="EV189">
            <v>0</v>
          </cell>
          <cell r="EW189">
            <v>0</v>
          </cell>
          <cell r="EX189">
            <v>0</v>
          </cell>
          <cell r="EY189">
            <v>0</v>
          </cell>
          <cell r="EZ189">
            <v>0</v>
          </cell>
          <cell r="FA189">
            <v>0</v>
          </cell>
          <cell r="FB189">
            <v>0</v>
          </cell>
          <cell r="FC189">
            <v>0</v>
          </cell>
          <cell r="FD189">
            <v>0</v>
          </cell>
          <cell r="GZ189">
            <v>0</v>
          </cell>
          <cell r="HA189">
            <v>0</v>
          </cell>
        </row>
        <row r="190">
          <cell r="B190" t="str">
            <v>PERDAS DIÁRIAS L1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8.7594936708860764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0.11389521640091117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0.55803571428571419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0.11160714285714285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8.3381696428571423</v>
          </cell>
          <cell r="BK190">
            <v>0</v>
          </cell>
          <cell r="BL190">
            <v>0</v>
          </cell>
          <cell r="BM190">
            <v>0</v>
          </cell>
          <cell r="BN190">
            <v>0</v>
          </cell>
          <cell r="BO190">
            <v>0</v>
          </cell>
          <cell r="BP190">
            <v>0</v>
          </cell>
          <cell r="BQ190">
            <v>0</v>
          </cell>
          <cell r="BR190">
            <v>0</v>
          </cell>
          <cell r="BS190">
            <v>0</v>
          </cell>
          <cell r="BT190">
            <v>0</v>
          </cell>
          <cell r="BU190">
            <v>0</v>
          </cell>
          <cell r="BV190">
            <v>0</v>
          </cell>
          <cell r="BW190">
            <v>0.2232142857142857</v>
          </cell>
          <cell r="BX190">
            <v>0</v>
          </cell>
          <cell r="BY190">
            <v>0</v>
          </cell>
          <cell r="BZ190">
            <v>0</v>
          </cell>
          <cell r="CA190">
            <v>0</v>
          </cell>
          <cell r="CB190">
            <v>0</v>
          </cell>
          <cell r="CC190">
            <v>0</v>
          </cell>
          <cell r="CD190">
            <v>0</v>
          </cell>
          <cell r="CE190">
            <v>0</v>
          </cell>
          <cell r="CF190">
            <v>0</v>
          </cell>
          <cell r="CG190">
            <v>0</v>
          </cell>
          <cell r="CH190">
            <v>0</v>
          </cell>
          <cell r="CI190">
            <v>0</v>
          </cell>
          <cell r="CJ190">
            <v>0.2232142857142857</v>
          </cell>
          <cell r="CK190">
            <v>0</v>
          </cell>
          <cell r="CL190">
            <v>0</v>
          </cell>
          <cell r="CM190">
            <v>0</v>
          </cell>
          <cell r="CN190">
            <v>0</v>
          </cell>
          <cell r="CO190">
            <v>0</v>
          </cell>
          <cell r="CP190">
            <v>0</v>
          </cell>
          <cell r="CQ190">
            <v>0</v>
          </cell>
          <cell r="CR190">
            <v>0</v>
          </cell>
          <cell r="CS190">
            <v>0</v>
          </cell>
          <cell r="CT190">
            <v>0</v>
          </cell>
          <cell r="CU190">
            <v>0</v>
          </cell>
          <cell r="CV190">
            <v>0</v>
          </cell>
          <cell r="CW190">
            <v>0.11160714285714285</v>
          </cell>
          <cell r="CX190">
            <v>0</v>
          </cell>
          <cell r="CY190">
            <v>0</v>
          </cell>
          <cell r="CZ190">
            <v>0</v>
          </cell>
          <cell r="DA190">
            <v>0</v>
          </cell>
          <cell r="DB190">
            <v>0</v>
          </cell>
          <cell r="DC190">
            <v>0</v>
          </cell>
          <cell r="DD190">
            <v>0</v>
          </cell>
          <cell r="DE190">
            <v>0</v>
          </cell>
          <cell r="DF190">
            <v>0</v>
          </cell>
          <cell r="DG190">
            <v>0</v>
          </cell>
          <cell r="DH190">
            <v>0</v>
          </cell>
          <cell r="DI190">
            <v>0</v>
          </cell>
          <cell r="DJ190">
            <v>0.2232142857142857</v>
          </cell>
          <cell r="DK190">
            <v>0</v>
          </cell>
          <cell r="DL190">
            <v>0</v>
          </cell>
          <cell r="DM190">
            <v>0</v>
          </cell>
          <cell r="DN190">
            <v>0</v>
          </cell>
          <cell r="DO190">
            <v>0</v>
          </cell>
          <cell r="DP190">
            <v>0</v>
          </cell>
          <cell r="DQ190">
            <v>0</v>
          </cell>
          <cell r="DR190">
            <v>0</v>
          </cell>
          <cell r="DS190">
            <v>0</v>
          </cell>
          <cell r="DT190">
            <v>0</v>
          </cell>
          <cell r="DU190">
            <v>0</v>
          </cell>
          <cell r="DV190">
            <v>0</v>
          </cell>
          <cell r="DW190">
            <v>0.2232142857142857</v>
          </cell>
          <cell r="DX190">
            <v>0.2232142857142857</v>
          </cell>
          <cell r="DY190">
            <v>0</v>
          </cell>
          <cell r="DZ190">
            <v>0</v>
          </cell>
          <cell r="EA190">
            <v>0</v>
          </cell>
          <cell r="EB190">
            <v>0</v>
          </cell>
          <cell r="EC190">
            <v>0</v>
          </cell>
          <cell r="ED190">
            <v>0</v>
          </cell>
          <cell r="EE190">
            <v>0</v>
          </cell>
          <cell r="EF190">
            <v>0</v>
          </cell>
          <cell r="EG190">
            <v>0</v>
          </cell>
          <cell r="EH190">
            <v>0</v>
          </cell>
          <cell r="EI190">
            <v>0</v>
          </cell>
          <cell r="EJ190">
            <v>0.11160714285714285</v>
          </cell>
          <cell r="EK190">
            <v>0</v>
          </cell>
          <cell r="EL190">
            <v>0</v>
          </cell>
          <cell r="EM190">
            <v>0</v>
          </cell>
          <cell r="EN190">
            <v>0</v>
          </cell>
          <cell r="EO190">
            <v>0</v>
          </cell>
          <cell r="EP190">
            <v>0</v>
          </cell>
          <cell r="EQ190">
            <v>0</v>
          </cell>
          <cell r="ER190">
            <v>0</v>
          </cell>
          <cell r="ES190">
            <v>0</v>
          </cell>
          <cell r="ET190">
            <v>0</v>
          </cell>
          <cell r="EU190">
            <v>0</v>
          </cell>
          <cell r="EV190">
            <v>0</v>
          </cell>
          <cell r="EW190">
            <v>4</v>
          </cell>
          <cell r="EX190">
            <v>0</v>
          </cell>
          <cell r="EY190">
            <v>0</v>
          </cell>
          <cell r="EZ190">
            <v>0</v>
          </cell>
          <cell r="FA190">
            <v>0</v>
          </cell>
          <cell r="FB190">
            <v>0</v>
          </cell>
          <cell r="FC190">
            <v>0</v>
          </cell>
          <cell r="FD190">
            <v>0</v>
          </cell>
          <cell r="GZ190">
            <v>0</v>
          </cell>
          <cell r="HA190">
            <v>0</v>
          </cell>
        </row>
        <row r="191"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0</v>
          </cell>
          <cell r="BJ191">
            <v>0</v>
          </cell>
          <cell r="BK191">
            <v>0</v>
          </cell>
          <cell r="BL191">
            <v>0</v>
          </cell>
          <cell r="BM191">
            <v>0</v>
          </cell>
          <cell r="BN191">
            <v>0</v>
          </cell>
          <cell r="BO191">
            <v>0</v>
          </cell>
          <cell r="BP191">
            <v>0</v>
          </cell>
          <cell r="BQ191">
            <v>0</v>
          </cell>
          <cell r="BR191">
            <v>0</v>
          </cell>
          <cell r="BS191">
            <v>0</v>
          </cell>
          <cell r="BT191">
            <v>0</v>
          </cell>
          <cell r="BU191">
            <v>0</v>
          </cell>
          <cell r="BV191">
            <v>0</v>
          </cell>
          <cell r="BW191">
            <v>0</v>
          </cell>
          <cell r="BX191">
            <v>0</v>
          </cell>
          <cell r="BY191">
            <v>0</v>
          </cell>
          <cell r="BZ191">
            <v>0</v>
          </cell>
          <cell r="CA191">
            <v>0</v>
          </cell>
          <cell r="CB191">
            <v>0</v>
          </cell>
          <cell r="CC191">
            <v>0</v>
          </cell>
          <cell r="CD191">
            <v>0</v>
          </cell>
          <cell r="CE191">
            <v>0</v>
          </cell>
          <cell r="CF191">
            <v>0</v>
          </cell>
          <cell r="CG191">
            <v>0</v>
          </cell>
          <cell r="CH191">
            <v>0</v>
          </cell>
          <cell r="CI191">
            <v>0</v>
          </cell>
          <cell r="CJ191">
            <v>0</v>
          </cell>
          <cell r="CK191">
            <v>0</v>
          </cell>
          <cell r="CL191">
            <v>0</v>
          </cell>
          <cell r="CM191">
            <v>0</v>
          </cell>
          <cell r="CN191">
            <v>0</v>
          </cell>
          <cell r="CO191">
            <v>0</v>
          </cell>
          <cell r="CP191">
            <v>0</v>
          </cell>
          <cell r="CQ191">
            <v>0</v>
          </cell>
          <cell r="CR191">
            <v>0</v>
          </cell>
          <cell r="CS191">
            <v>0</v>
          </cell>
          <cell r="CT191">
            <v>0</v>
          </cell>
          <cell r="CU191">
            <v>0</v>
          </cell>
          <cell r="CV191">
            <v>0</v>
          </cell>
          <cell r="CW191">
            <v>0</v>
          </cell>
          <cell r="CX191">
            <v>0</v>
          </cell>
          <cell r="CY191">
            <v>0</v>
          </cell>
          <cell r="CZ191">
            <v>0</v>
          </cell>
          <cell r="DA191">
            <v>0</v>
          </cell>
          <cell r="DB191">
            <v>0</v>
          </cell>
          <cell r="DC191">
            <v>0</v>
          </cell>
          <cell r="DD191">
            <v>0</v>
          </cell>
          <cell r="DE191">
            <v>0</v>
          </cell>
          <cell r="DF191">
            <v>0</v>
          </cell>
          <cell r="DG191">
            <v>0</v>
          </cell>
          <cell r="DH191">
            <v>0</v>
          </cell>
          <cell r="DI191">
            <v>0</v>
          </cell>
          <cell r="DJ191">
            <v>0</v>
          </cell>
          <cell r="DK191">
            <v>0</v>
          </cell>
          <cell r="DL191">
            <v>0</v>
          </cell>
          <cell r="DM191">
            <v>0</v>
          </cell>
          <cell r="DN191">
            <v>0</v>
          </cell>
          <cell r="DO191">
            <v>0</v>
          </cell>
          <cell r="DP191">
            <v>0</v>
          </cell>
          <cell r="DQ191">
            <v>0</v>
          </cell>
          <cell r="DR191">
            <v>0</v>
          </cell>
          <cell r="DS191">
            <v>0</v>
          </cell>
          <cell r="DT191">
            <v>0</v>
          </cell>
          <cell r="DU191">
            <v>0</v>
          </cell>
          <cell r="DV191">
            <v>0</v>
          </cell>
          <cell r="DW191">
            <v>0</v>
          </cell>
          <cell r="DX191">
            <v>0</v>
          </cell>
          <cell r="DY191">
            <v>0</v>
          </cell>
          <cell r="DZ191">
            <v>0</v>
          </cell>
          <cell r="EA191">
            <v>0</v>
          </cell>
          <cell r="EB191">
            <v>0</v>
          </cell>
          <cell r="EC191">
            <v>0</v>
          </cell>
          <cell r="ED191">
            <v>0</v>
          </cell>
          <cell r="EE191">
            <v>0</v>
          </cell>
          <cell r="EF191">
            <v>0</v>
          </cell>
          <cell r="EG191">
            <v>0</v>
          </cell>
          <cell r="EH191">
            <v>0</v>
          </cell>
          <cell r="EI191">
            <v>0</v>
          </cell>
          <cell r="EJ191">
            <v>0</v>
          </cell>
          <cell r="EK191">
            <v>0</v>
          </cell>
          <cell r="EL191">
            <v>0</v>
          </cell>
          <cell r="EM191">
            <v>0</v>
          </cell>
          <cell r="EN191">
            <v>0</v>
          </cell>
          <cell r="EO191">
            <v>0</v>
          </cell>
          <cell r="EP191">
            <v>0</v>
          </cell>
          <cell r="EQ191">
            <v>0</v>
          </cell>
          <cell r="ER191">
            <v>0</v>
          </cell>
          <cell r="ES191">
            <v>0</v>
          </cell>
          <cell r="ET191">
            <v>0</v>
          </cell>
          <cell r="EU191">
            <v>0</v>
          </cell>
          <cell r="EV191">
            <v>0</v>
          </cell>
          <cell r="EW191">
            <v>0</v>
          </cell>
          <cell r="EX191">
            <v>0</v>
          </cell>
          <cell r="GZ191">
            <v>0</v>
          </cell>
          <cell r="HA191">
            <v>0</v>
          </cell>
        </row>
        <row r="192">
          <cell r="B192" t="str">
            <v>MÉDIA DIÁRIA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1514.2558576548615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 t="str">
            <v>Prod.</v>
          </cell>
          <cell r="T192" t="str">
            <v>Disp.</v>
          </cell>
          <cell r="U192" t="str">
            <v>Total</v>
          </cell>
          <cell r="V192">
            <v>191.67795666517233</v>
          </cell>
          <cell r="W192">
            <v>1635.7737813309418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 t="str">
            <v>Prod.</v>
          </cell>
          <cell r="AG192" t="str">
            <v>Disp.</v>
          </cell>
          <cell r="AH192" t="str">
            <v>Total</v>
          </cell>
          <cell r="AI192">
            <v>182.56403809497115</v>
          </cell>
          <cell r="AJ192">
            <v>1542.9176142197291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 t="str">
            <v>Prod.</v>
          </cell>
          <cell r="AT192" t="str">
            <v>Disp.</v>
          </cell>
          <cell r="AU192" t="str">
            <v>Total</v>
          </cell>
          <cell r="AV192">
            <v>172.20062658702332</v>
          </cell>
          <cell r="AW192">
            <v>1521.7641761817615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 t="str">
            <v>Prod.</v>
          </cell>
          <cell r="BG192" t="str">
            <v>Disp.</v>
          </cell>
          <cell r="BH192" t="str">
            <v>Total</v>
          </cell>
          <cell r="BI192">
            <v>169.83975180600015</v>
          </cell>
          <cell r="BJ192">
            <v>1592.667019202873</v>
          </cell>
          <cell r="BK192">
            <v>0</v>
          </cell>
          <cell r="BL192">
            <v>0</v>
          </cell>
          <cell r="BM192">
            <v>0</v>
          </cell>
          <cell r="BN192">
            <v>0</v>
          </cell>
          <cell r="BO192">
            <v>0</v>
          </cell>
          <cell r="BP192">
            <v>0</v>
          </cell>
          <cell r="BQ192">
            <v>0</v>
          </cell>
          <cell r="BR192">
            <v>0</v>
          </cell>
          <cell r="BS192" t="str">
            <v>Prod.</v>
          </cell>
          <cell r="BT192" t="str">
            <v>Disp.</v>
          </cell>
          <cell r="BU192" t="str">
            <v>Total</v>
          </cell>
          <cell r="BV192">
            <v>177.75301553603492</v>
          </cell>
          <cell r="BW192">
            <v>1600.44810331444</v>
          </cell>
          <cell r="BX192">
            <v>0</v>
          </cell>
          <cell r="BY192">
            <v>0</v>
          </cell>
          <cell r="BZ192">
            <v>0</v>
          </cell>
          <cell r="CA192">
            <v>0</v>
          </cell>
          <cell r="CB192">
            <v>0</v>
          </cell>
          <cell r="CC192">
            <v>0</v>
          </cell>
          <cell r="CD192">
            <v>0</v>
          </cell>
          <cell r="CE192">
            <v>0</v>
          </cell>
          <cell r="CF192" t="str">
            <v>Prod.</v>
          </cell>
          <cell r="CG192" t="str">
            <v>Disp.</v>
          </cell>
          <cell r="CH192" t="str">
            <v>Total</v>
          </cell>
          <cell r="CI192">
            <v>178.62144010205802</v>
          </cell>
          <cell r="CJ192">
            <v>1691.1739344585228</v>
          </cell>
          <cell r="CK192">
            <v>0</v>
          </cell>
          <cell r="CL192">
            <v>0</v>
          </cell>
          <cell r="CM192">
            <v>0</v>
          </cell>
          <cell r="CN192">
            <v>0</v>
          </cell>
          <cell r="CO192">
            <v>0</v>
          </cell>
          <cell r="CP192">
            <v>0</v>
          </cell>
          <cell r="CQ192">
            <v>0</v>
          </cell>
          <cell r="CR192">
            <v>0</v>
          </cell>
          <cell r="CS192" t="str">
            <v>Prod.</v>
          </cell>
          <cell r="CT192" t="str">
            <v>Disp.</v>
          </cell>
          <cell r="CU192" t="str">
            <v>Total</v>
          </cell>
          <cell r="CV192">
            <v>188.7470908993887</v>
          </cell>
          <cell r="CW192">
            <v>1629.9618827078978</v>
          </cell>
          <cell r="CX192">
            <v>0</v>
          </cell>
          <cell r="CY192">
            <v>0</v>
          </cell>
          <cell r="CZ192">
            <v>0</v>
          </cell>
          <cell r="DA192">
            <v>0</v>
          </cell>
          <cell r="DB192">
            <v>0</v>
          </cell>
          <cell r="DC192">
            <v>0</v>
          </cell>
          <cell r="DD192">
            <v>0</v>
          </cell>
          <cell r="DE192">
            <v>0</v>
          </cell>
          <cell r="DF192" t="str">
            <v>Prod.</v>
          </cell>
          <cell r="DG192" t="str">
            <v>Disp.</v>
          </cell>
          <cell r="DH192" t="str">
            <v>Total</v>
          </cell>
          <cell r="DI192">
            <v>181.91538869507787</v>
          </cell>
          <cell r="DJ192">
            <v>1530.1778781038365</v>
          </cell>
          <cell r="DK192">
            <v>0</v>
          </cell>
          <cell r="DL192">
            <v>0</v>
          </cell>
          <cell r="DM192">
            <v>0</v>
          </cell>
          <cell r="DN192">
            <v>0</v>
          </cell>
          <cell r="DO192">
            <v>0</v>
          </cell>
          <cell r="DP192">
            <v>0</v>
          </cell>
          <cell r="DQ192">
            <v>0</v>
          </cell>
          <cell r="DR192">
            <v>0</v>
          </cell>
          <cell r="DS192" t="str">
            <v>Prod.</v>
          </cell>
          <cell r="DT192" t="str">
            <v>Disp.</v>
          </cell>
          <cell r="DU192" t="str">
            <v>Total</v>
          </cell>
          <cell r="DV192">
            <v>170.7787810383746</v>
          </cell>
          <cell r="DW192">
            <v>1662.3994585012306</v>
          </cell>
          <cell r="DX192">
            <v>1709.4358144005287</v>
          </cell>
          <cell r="DY192">
            <v>0</v>
          </cell>
          <cell r="DZ192">
            <v>0</v>
          </cell>
          <cell r="EA192">
            <v>0</v>
          </cell>
          <cell r="EB192">
            <v>0</v>
          </cell>
          <cell r="EC192">
            <v>0</v>
          </cell>
          <cell r="ED192">
            <v>0</v>
          </cell>
          <cell r="EE192">
            <v>0</v>
          </cell>
          <cell r="EF192" t="str">
            <v>Prod.</v>
          </cell>
          <cell r="EG192" t="str">
            <v>Disp.</v>
          </cell>
          <cell r="EH192" t="str">
            <v>Total</v>
          </cell>
          <cell r="EI192">
            <v>185.53565385058374</v>
          </cell>
          <cell r="EJ192">
            <v>1528.6148456317051</v>
          </cell>
          <cell r="EK192">
            <v>0</v>
          </cell>
          <cell r="EL192">
            <v>0</v>
          </cell>
          <cell r="EM192">
            <v>0</v>
          </cell>
          <cell r="EN192">
            <v>0</v>
          </cell>
          <cell r="EO192">
            <v>0</v>
          </cell>
          <cell r="EP192">
            <v>0</v>
          </cell>
          <cell r="EQ192">
            <v>0</v>
          </cell>
          <cell r="ER192">
            <v>0</v>
          </cell>
          <cell r="ES192" t="str">
            <v>Prod.</v>
          </cell>
          <cell r="ET192" t="str">
            <v>Disp.</v>
          </cell>
          <cell r="EU192" t="str">
            <v>Total</v>
          </cell>
          <cell r="EV192">
            <v>170.60433544996707</v>
          </cell>
          <cell r="EW192">
            <v>1663.4794248491187</v>
          </cell>
          <cell r="EX192">
            <v>0</v>
          </cell>
          <cell r="GZ192">
            <v>0</v>
          </cell>
          <cell r="HA192">
            <v>0</v>
          </cell>
        </row>
        <row r="193"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185</v>
          </cell>
          <cell r="U193">
            <v>426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-198</v>
          </cell>
          <cell r="AH193">
            <v>-160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-1010.8980058813322</v>
          </cell>
          <cell r="AU193">
            <v>-2562.8980058813322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-945.49708053428185</v>
          </cell>
          <cell r="BH193">
            <v>75.502919465718151</v>
          </cell>
          <cell r="BI193">
            <v>0</v>
          </cell>
          <cell r="BJ193">
            <v>0</v>
          </cell>
          <cell r="BK193">
            <v>0</v>
          </cell>
          <cell r="BL193">
            <v>0</v>
          </cell>
          <cell r="BM193">
            <v>0</v>
          </cell>
          <cell r="BN193">
            <v>0</v>
          </cell>
          <cell r="BO193">
            <v>0</v>
          </cell>
          <cell r="BP193">
            <v>0</v>
          </cell>
          <cell r="BQ193">
            <v>0</v>
          </cell>
          <cell r="BR193">
            <v>0</v>
          </cell>
          <cell r="BS193">
            <v>0</v>
          </cell>
          <cell r="BT193">
            <v>-4859.0488908947482</v>
          </cell>
          <cell r="BU193">
            <v>-5252.0488908947482</v>
          </cell>
          <cell r="BV193">
            <v>0</v>
          </cell>
          <cell r="BW193">
            <v>0</v>
          </cell>
          <cell r="BX193">
            <v>0</v>
          </cell>
          <cell r="BY193">
            <v>0</v>
          </cell>
          <cell r="BZ193">
            <v>0</v>
          </cell>
          <cell r="CA193">
            <v>0</v>
          </cell>
          <cell r="CB193">
            <v>0</v>
          </cell>
          <cell r="CC193">
            <v>0</v>
          </cell>
          <cell r="CD193">
            <v>0</v>
          </cell>
          <cell r="CE193">
            <v>0</v>
          </cell>
          <cell r="CF193">
            <v>0</v>
          </cell>
          <cell r="CG193">
            <v>-17252.153446506825</v>
          </cell>
          <cell r="CH193">
            <v>-16627.153446506825</v>
          </cell>
          <cell r="CI193">
            <v>0</v>
          </cell>
          <cell r="CJ193">
            <v>0</v>
          </cell>
          <cell r="CK193">
            <v>0</v>
          </cell>
          <cell r="CL193">
            <v>0</v>
          </cell>
          <cell r="CM193">
            <v>0</v>
          </cell>
          <cell r="CN193">
            <v>0</v>
          </cell>
          <cell r="CO193">
            <v>0</v>
          </cell>
          <cell r="CP193">
            <v>0</v>
          </cell>
          <cell r="CQ193">
            <v>0</v>
          </cell>
          <cell r="CR193">
            <v>0</v>
          </cell>
          <cell r="CS193">
            <v>0</v>
          </cell>
          <cell r="CT193">
            <v>1600.1948054665845</v>
          </cell>
          <cell r="CU193">
            <v>1389.1948054665845</v>
          </cell>
          <cell r="CV193">
            <v>0</v>
          </cell>
          <cell r="CW193">
            <v>0</v>
          </cell>
          <cell r="CX193">
            <v>0</v>
          </cell>
          <cell r="CY193">
            <v>0</v>
          </cell>
          <cell r="CZ193">
            <v>0</v>
          </cell>
          <cell r="DA193">
            <v>0</v>
          </cell>
          <cell r="DB193">
            <v>0</v>
          </cell>
          <cell r="DC193">
            <v>0</v>
          </cell>
          <cell r="DD193">
            <v>0</v>
          </cell>
          <cell r="DE193">
            <v>0</v>
          </cell>
          <cell r="DF193">
            <v>0</v>
          </cell>
          <cell r="DG193">
            <v>667.65653292076604</v>
          </cell>
          <cell r="DH193">
            <v>903.65653292076604</v>
          </cell>
          <cell r="DI193">
            <v>0</v>
          </cell>
          <cell r="DJ193">
            <v>0</v>
          </cell>
          <cell r="DK193">
            <v>0</v>
          </cell>
          <cell r="DL193">
            <v>0</v>
          </cell>
          <cell r="DM193">
            <v>0</v>
          </cell>
          <cell r="DN193">
            <v>0</v>
          </cell>
          <cell r="DO193">
            <v>0</v>
          </cell>
          <cell r="DP193">
            <v>0</v>
          </cell>
          <cell r="DQ193">
            <v>0</v>
          </cell>
          <cell r="DR193">
            <v>0</v>
          </cell>
          <cell r="DS193">
            <v>0</v>
          </cell>
          <cell r="DT193">
            <v>-3242.9000000000015</v>
          </cell>
          <cell r="DU193">
            <v>-3210.9000000000015</v>
          </cell>
          <cell r="DV193">
            <v>0</v>
          </cell>
          <cell r="DW193">
            <v>0</v>
          </cell>
          <cell r="DX193">
            <v>0</v>
          </cell>
          <cell r="DY193">
            <v>0</v>
          </cell>
          <cell r="DZ193">
            <v>0</v>
          </cell>
          <cell r="EA193">
            <v>0</v>
          </cell>
          <cell r="EB193">
            <v>0</v>
          </cell>
          <cell r="EC193">
            <v>0</v>
          </cell>
          <cell r="ED193">
            <v>0</v>
          </cell>
          <cell r="EE193">
            <v>0</v>
          </cell>
          <cell r="EF193">
            <v>0</v>
          </cell>
          <cell r="EG193">
            <v>-3491.082137676538</v>
          </cell>
          <cell r="EH193">
            <v>-4078.082137676538</v>
          </cell>
          <cell r="EI193">
            <v>0</v>
          </cell>
          <cell r="EJ193">
            <v>0</v>
          </cell>
          <cell r="EK193">
            <v>0</v>
          </cell>
          <cell r="EL193">
            <v>0</v>
          </cell>
          <cell r="EM193">
            <v>0</v>
          </cell>
          <cell r="EN193">
            <v>0</v>
          </cell>
          <cell r="EO193">
            <v>0</v>
          </cell>
          <cell r="EP193">
            <v>0</v>
          </cell>
          <cell r="EQ193">
            <v>0</v>
          </cell>
          <cell r="ER193">
            <v>0</v>
          </cell>
          <cell r="ES193">
            <v>0</v>
          </cell>
          <cell r="ET193">
            <v>0</v>
          </cell>
          <cell r="EU193">
            <v>0</v>
          </cell>
          <cell r="EV193">
            <v>0</v>
          </cell>
          <cell r="EW193">
            <v>0</v>
          </cell>
          <cell r="EX193">
            <v>0</v>
          </cell>
          <cell r="GZ193">
            <v>0</v>
          </cell>
          <cell r="HA193">
            <v>0</v>
          </cell>
        </row>
        <row r="194"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 t="str">
            <v>1T PPE 10%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 t="str">
            <v>1 TURNO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 t="str">
            <v>1 TURNO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 t="str">
            <v>1 TURNO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0</v>
          </cell>
          <cell r="BJ194" t="str">
            <v>1 TURNO</v>
          </cell>
          <cell r="BK194">
            <v>0</v>
          </cell>
          <cell r="BL194">
            <v>0</v>
          </cell>
          <cell r="BM194">
            <v>0</v>
          </cell>
          <cell r="BN194">
            <v>0</v>
          </cell>
          <cell r="BO194">
            <v>0</v>
          </cell>
          <cell r="BP194">
            <v>0</v>
          </cell>
          <cell r="BQ194">
            <v>0</v>
          </cell>
          <cell r="BR194">
            <v>0</v>
          </cell>
          <cell r="BS194">
            <v>0</v>
          </cell>
          <cell r="BT194">
            <v>0</v>
          </cell>
          <cell r="BU194">
            <v>0</v>
          </cell>
          <cell r="BV194">
            <v>0</v>
          </cell>
          <cell r="BW194" t="str">
            <v>1 TURNO</v>
          </cell>
          <cell r="BX194">
            <v>0</v>
          </cell>
          <cell r="BY194">
            <v>0</v>
          </cell>
          <cell r="BZ194">
            <v>0</v>
          </cell>
          <cell r="CA194">
            <v>0</v>
          </cell>
          <cell r="CB194">
            <v>0</v>
          </cell>
          <cell r="CC194">
            <v>0</v>
          </cell>
          <cell r="CD194">
            <v>0</v>
          </cell>
          <cell r="CE194">
            <v>0</v>
          </cell>
          <cell r="CF194">
            <v>0</v>
          </cell>
          <cell r="CG194">
            <v>0</v>
          </cell>
          <cell r="CH194">
            <v>0</v>
          </cell>
          <cell r="CI194">
            <v>0</v>
          </cell>
          <cell r="CJ194" t="str">
            <v>1 TURNO</v>
          </cell>
          <cell r="CK194">
            <v>0</v>
          </cell>
          <cell r="CL194">
            <v>0</v>
          </cell>
          <cell r="CM194">
            <v>0</v>
          </cell>
          <cell r="CN194">
            <v>0</v>
          </cell>
          <cell r="CO194">
            <v>0</v>
          </cell>
          <cell r="CP194">
            <v>0</v>
          </cell>
          <cell r="CQ194">
            <v>0</v>
          </cell>
          <cell r="CR194">
            <v>0</v>
          </cell>
          <cell r="CS194">
            <v>0</v>
          </cell>
          <cell r="CT194">
            <v>0</v>
          </cell>
          <cell r="CU194">
            <v>0</v>
          </cell>
          <cell r="CV194">
            <v>0</v>
          </cell>
          <cell r="CW194" t="str">
            <v>1 TURNO</v>
          </cell>
          <cell r="CX194">
            <v>0</v>
          </cell>
          <cell r="CY194">
            <v>0</v>
          </cell>
          <cell r="CZ194">
            <v>0</v>
          </cell>
          <cell r="DA194">
            <v>0</v>
          </cell>
          <cell r="DB194">
            <v>0</v>
          </cell>
          <cell r="DC194">
            <v>0</v>
          </cell>
          <cell r="DD194">
            <v>0</v>
          </cell>
          <cell r="DE194">
            <v>0</v>
          </cell>
          <cell r="DF194">
            <v>0</v>
          </cell>
          <cell r="DG194">
            <v>0</v>
          </cell>
          <cell r="DH194">
            <v>0</v>
          </cell>
          <cell r="DI194">
            <v>0</v>
          </cell>
          <cell r="DJ194" t="str">
            <v>1 TURNO</v>
          </cell>
          <cell r="DK194">
            <v>0</v>
          </cell>
          <cell r="DL194">
            <v>0</v>
          </cell>
          <cell r="DM194">
            <v>0</v>
          </cell>
          <cell r="DN194">
            <v>0</v>
          </cell>
          <cell r="DO194">
            <v>0</v>
          </cell>
          <cell r="DP194">
            <v>0</v>
          </cell>
          <cell r="DQ194">
            <v>0</v>
          </cell>
          <cell r="DR194">
            <v>0</v>
          </cell>
          <cell r="DS194">
            <v>0</v>
          </cell>
          <cell r="DT194">
            <v>0</v>
          </cell>
          <cell r="DU194">
            <v>0</v>
          </cell>
          <cell r="DV194">
            <v>0</v>
          </cell>
          <cell r="DW194" t="str">
            <v>1 TURNO</v>
          </cell>
          <cell r="DX194" t="str">
            <v>1 TURNO</v>
          </cell>
          <cell r="DY194">
            <v>0</v>
          </cell>
          <cell r="DZ194">
            <v>0</v>
          </cell>
          <cell r="EA194">
            <v>0</v>
          </cell>
          <cell r="EB194">
            <v>0</v>
          </cell>
          <cell r="EC194">
            <v>0</v>
          </cell>
          <cell r="ED194">
            <v>0</v>
          </cell>
          <cell r="EE194">
            <v>0</v>
          </cell>
          <cell r="EF194">
            <v>0</v>
          </cell>
          <cell r="EG194">
            <v>0</v>
          </cell>
          <cell r="EH194">
            <v>0</v>
          </cell>
          <cell r="EI194">
            <v>0</v>
          </cell>
          <cell r="EJ194" t="str">
            <v>1 TURNO</v>
          </cell>
          <cell r="EK194">
            <v>31166</v>
          </cell>
          <cell r="EL194">
            <v>0</v>
          </cell>
          <cell r="EM194">
            <v>0</v>
          </cell>
          <cell r="EN194">
            <v>0</v>
          </cell>
          <cell r="EO194">
            <v>0</v>
          </cell>
          <cell r="EP194">
            <v>0</v>
          </cell>
          <cell r="EQ194">
            <v>0</v>
          </cell>
          <cell r="ER194">
            <v>0</v>
          </cell>
          <cell r="ES194">
            <v>0</v>
          </cell>
          <cell r="ET194">
            <v>0</v>
          </cell>
          <cell r="EU194">
            <v>0</v>
          </cell>
          <cell r="EV194">
            <v>0</v>
          </cell>
          <cell r="EW194" t="str">
            <v>1 TURNO</v>
          </cell>
          <cell r="EX194">
            <v>0</v>
          </cell>
          <cell r="GZ194">
            <v>0</v>
          </cell>
          <cell r="HA194">
            <v>0</v>
          </cell>
        </row>
        <row r="195">
          <cell r="B195">
            <v>0</v>
          </cell>
          <cell r="C195">
            <v>0</v>
          </cell>
          <cell r="D195" t="str">
            <v>OBS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0</v>
          </cell>
          <cell r="BJ195">
            <v>0</v>
          </cell>
          <cell r="BK195">
            <v>0</v>
          </cell>
          <cell r="BL195">
            <v>0</v>
          </cell>
          <cell r="BM195">
            <v>0</v>
          </cell>
          <cell r="BN195">
            <v>0</v>
          </cell>
          <cell r="BO195">
            <v>0</v>
          </cell>
          <cell r="BP195">
            <v>0</v>
          </cell>
          <cell r="BQ195">
            <v>0</v>
          </cell>
          <cell r="BR195">
            <v>0</v>
          </cell>
          <cell r="BS195">
            <v>0</v>
          </cell>
          <cell r="BT195">
            <v>0</v>
          </cell>
          <cell r="BU195">
            <v>0</v>
          </cell>
          <cell r="BV195">
            <v>0</v>
          </cell>
          <cell r="BW195">
            <v>0</v>
          </cell>
          <cell r="BX195">
            <v>0</v>
          </cell>
          <cell r="BY195">
            <v>0</v>
          </cell>
          <cell r="BZ195">
            <v>0</v>
          </cell>
          <cell r="CA195">
            <v>0</v>
          </cell>
          <cell r="CB195">
            <v>0</v>
          </cell>
          <cell r="CC195">
            <v>0</v>
          </cell>
          <cell r="CD195">
            <v>0</v>
          </cell>
          <cell r="CE195">
            <v>0</v>
          </cell>
          <cell r="CF195">
            <v>0</v>
          </cell>
          <cell r="CG195">
            <v>0</v>
          </cell>
          <cell r="CH195">
            <v>0</v>
          </cell>
          <cell r="CI195">
            <v>0</v>
          </cell>
          <cell r="CJ195">
            <v>0</v>
          </cell>
          <cell r="CK195">
            <v>0</v>
          </cell>
          <cell r="CL195">
            <v>0</v>
          </cell>
          <cell r="CM195">
            <v>0</v>
          </cell>
          <cell r="CN195">
            <v>0</v>
          </cell>
          <cell r="CO195">
            <v>0</v>
          </cell>
          <cell r="CP195">
            <v>0</v>
          </cell>
          <cell r="CQ195">
            <v>0</v>
          </cell>
          <cell r="CR195">
            <v>0</v>
          </cell>
          <cell r="CS195">
            <v>0</v>
          </cell>
          <cell r="CT195">
            <v>0</v>
          </cell>
          <cell r="CU195">
            <v>0</v>
          </cell>
          <cell r="CV195">
            <v>0</v>
          </cell>
          <cell r="CW195">
            <v>0</v>
          </cell>
          <cell r="CX195">
            <v>0</v>
          </cell>
          <cell r="CY195">
            <v>0</v>
          </cell>
          <cell r="CZ195">
            <v>0</v>
          </cell>
          <cell r="DA195">
            <v>0</v>
          </cell>
          <cell r="DB195">
            <v>0</v>
          </cell>
          <cell r="DC195">
            <v>0</v>
          </cell>
          <cell r="DD195">
            <v>0</v>
          </cell>
          <cell r="DE195">
            <v>0</v>
          </cell>
          <cell r="DF195">
            <v>0</v>
          </cell>
          <cell r="DG195">
            <v>0</v>
          </cell>
          <cell r="DH195">
            <v>0</v>
          </cell>
          <cell r="DI195">
            <v>0</v>
          </cell>
          <cell r="DJ195">
            <v>0</v>
          </cell>
          <cell r="DK195">
            <v>0</v>
          </cell>
          <cell r="DL195">
            <v>0</v>
          </cell>
          <cell r="DM195">
            <v>0</v>
          </cell>
          <cell r="DN195">
            <v>0</v>
          </cell>
          <cell r="DO195">
            <v>0</v>
          </cell>
          <cell r="DP195">
            <v>0</v>
          </cell>
          <cell r="DQ195">
            <v>0</v>
          </cell>
          <cell r="DR195">
            <v>0</v>
          </cell>
          <cell r="DS195">
            <v>0</v>
          </cell>
          <cell r="DT195">
            <v>0</v>
          </cell>
          <cell r="DU195">
            <v>0</v>
          </cell>
          <cell r="DV195">
            <v>0</v>
          </cell>
          <cell r="DW195">
            <v>0</v>
          </cell>
          <cell r="DX195">
            <v>0</v>
          </cell>
          <cell r="DY195">
            <v>0</v>
          </cell>
          <cell r="DZ195">
            <v>0</v>
          </cell>
          <cell r="EA195">
            <v>0</v>
          </cell>
          <cell r="EB195">
            <v>0</v>
          </cell>
          <cell r="EC195">
            <v>0</v>
          </cell>
          <cell r="ED195">
            <v>0</v>
          </cell>
          <cell r="EE195">
            <v>0</v>
          </cell>
          <cell r="EF195">
            <v>0</v>
          </cell>
          <cell r="EG195">
            <v>0</v>
          </cell>
          <cell r="EH195">
            <v>0</v>
          </cell>
          <cell r="EI195">
            <v>0</v>
          </cell>
          <cell r="EJ195" t="e">
            <v>#VALUE!</v>
          </cell>
          <cell r="EK195">
            <v>0</v>
          </cell>
          <cell r="EL195">
            <v>0</v>
          </cell>
          <cell r="EM195">
            <v>0</v>
          </cell>
          <cell r="EN195">
            <v>0</v>
          </cell>
          <cell r="EO195">
            <v>0</v>
          </cell>
          <cell r="EP195">
            <v>0</v>
          </cell>
          <cell r="EQ195">
            <v>0</v>
          </cell>
          <cell r="ER195">
            <v>0</v>
          </cell>
          <cell r="ES195">
            <v>0</v>
          </cell>
          <cell r="ET195">
            <v>0</v>
          </cell>
          <cell r="EU195">
            <v>0</v>
          </cell>
          <cell r="EV195">
            <v>0</v>
          </cell>
          <cell r="EW195">
            <v>0</v>
          </cell>
          <cell r="EX195">
            <v>0</v>
          </cell>
          <cell r="GZ195">
            <v>0</v>
          </cell>
          <cell r="HA195">
            <v>0</v>
          </cell>
        </row>
        <row r="196"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0</v>
          </cell>
          <cell r="BJ196">
            <v>0</v>
          </cell>
          <cell r="BK196">
            <v>0</v>
          </cell>
          <cell r="BL196">
            <v>0</v>
          </cell>
          <cell r="BM196">
            <v>0</v>
          </cell>
          <cell r="BN196">
            <v>0</v>
          </cell>
          <cell r="BO196">
            <v>0</v>
          </cell>
          <cell r="BP196">
            <v>0</v>
          </cell>
          <cell r="BQ196">
            <v>0</v>
          </cell>
          <cell r="BR196">
            <v>0</v>
          </cell>
          <cell r="BS196">
            <v>0</v>
          </cell>
          <cell r="BT196">
            <v>0</v>
          </cell>
          <cell r="BU196">
            <v>0</v>
          </cell>
          <cell r="BV196">
            <v>0</v>
          </cell>
          <cell r="BW196">
            <v>0</v>
          </cell>
          <cell r="BX196">
            <v>0</v>
          </cell>
          <cell r="BY196">
            <v>0</v>
          </cell>
          <cell r="BZ196">
            <v>0</v>
          </cell>
          <cell r="CA196">
            <v>0</v>
          </cell>
          <cell r="CB196">
            <v>0</v>
          </cell>
          <cell r="CC196">
            <v>0</v>
          </cell>
          <cell r="CD196">
            <v>0</v>
          </cell>
          <cell r="CE196">
            <v>0</v>
          </cell>
          <cell r="CF196">
            <v>0</v>
          </cell>
          <cell r="CG196">
            <v>0</v>
          </cell>
          <cell r="CH196">
            <v>0</v>
          </cell>
          <cell r="CI196">
            <v>0</v>
          </cell>
          <cell r="CJ196">
            <v>0</v>
          </cell>
          <cell r="CK196">
            <v>0</v>
          </cell>
          <cell r="CL196">
            <v>0</v>
          </cell>
          <cell r="CM196">
            <v>0</v>
          </cell>
          <cell r="CN196">
            <v>0</v>
          </cell>
          <cell r="CO196">
            <v>0</v>
          </cell>
          <cell r="CP196">
            <v>0</v>
          </cell>
          <cell r="CQ196">
            <v>0</v>
          </cell>
          <cell r="CR196">
            <v>0</v>
          </cell>
          <cell r="CS196">
            <v>0</v>
          </cell>
          <cell r="CT196">
            <v>0</v>
          </cell>
          <cell r="CU196">
            <v>0</v>
          </cell>
          <cell r="CV196">
            <v>0</v>
          </cell>
          <cell r="CW196">
            <v>0</v>
          </cell>
          <cell r="CX196">
            <v>0</v>
          </cell>
          <cell r="CY196">
            <v>0</v>
          </cell>
          <cell r="CZ196">
            <v>0</v>
          </cell>
          <cell r="DA196">
            <v>4600</v>
          </cell>
          <cell r="DB196">
            <v>0</v>
          </cell>
          <cell r="DC196">
            <v>-1400</v>
          </cell>
          <cell r="DD196">
            <v>0</v>
          </cell>
          <cell r="DE196">
            <v>0</v>
          </cell>
          <cell r="DF196">
            <v>0</v>
          </cell>
          <cell r="DG196">
            <v>0</v>
          </cell>
          <cell r="DH196">
            <v>0</v>
          </cell>
          <cell r="DI196">
            <v>0</v>
          </cell>
          <cell r="DJ196">
            <v>0</v>
          </cell>
          <cell r="DK196">
            <v>0</v>
          </cell>
          <cell r="DL196">
            <v>0</v>
          </cell>
          <cell r="DM196">
            <v>0</v>
          </cell>
          <cell r="DN196">
            <v>0</v>
          </cell>
          <cell r="DO196">
            <v>0</v>
          </cell>
          <cell r="DP196">
            <v>0</v>
          </cell>
          <cell r="DQ196">
            <v>0</v>
          </cell>
          <cell r="DR196">
            <v>0</v>
          </cell>
          <cell r="DS196">
            <v>0</v>
          </cell>
          <cell r="DT196">
            <v>0</v>
          </cell>
          <cell r="DU196">
            <v>0</v>
          </cell>
          <cell r="DV196">
            <v>0</v>
          </cell>
          <cell r="DW196">
            <v>0</v>
          </cell>
          <cell r="DX196">
            <v>0</v>
          </cell>
          <cell r="DY196">
            <v>0</v>
          </cell>
          <cell r="DZ196">
            <v>0</v>
          </cell>
          <cell r="EA196">
            <v>0</v>
          </cell>
          <cell r="EB196">
            <v>0</v>
          </cell>
          <cell r="EC196">
            <v>0</v>
          </cell>
          <cell r="ED196">
            <v>0</v>
          </cell>
          <cell r="EE196">
            <v>0</v>
          </cell>
          <cell r="EF196">
            <v>0</v>
          </cell>
          <cell r="EG196">
            <v>0</v>
          </cell>
          <cell r="EH196">
            <v>0</v>
          </cell>
          <cell r="EI196">
            <v>0</v>
          </cell>
          <cell r="EJ196">
            <v>29625</v>
          </cell>
          <cell r="EK196">
            <v>0</v>
          </cell>
          <cell r="EL196">
            <v>0</v>
          </cell>
          <cell r="EM196">
            <v>0</v>
          </cell>
          <cell r="EN196">
            <v>0</v>
          </cell>
          <cell r="EO196">
            <v>0</v>
          </cell>
          <cell r="EP196">
            <v>0</v>
          </cell>
          <cell r="EQ196">
            <v>0</v>
          </cell>
          <cell r="ER196">
            <v>0</v>
          </cell>
          <cell r="ES196">
            <v>0</v>
          </cell>
          <cell r="ET196">
            <v>0</v>
          </cell>
          <cell r="EU196">
            <v>0</v>
          </cell>
          <cell r="EV196">
            <v>0</v>
          </cell>
          <cell r="EW196">
            <v>0</v>
          </cell>
          <cell r="EX196">
            <v>0</v>
          </cell>
          <cell r="GZ196">
            <v>0</v>
          </cell>
          <cell r="HA196">
            <v>0</v>
          </cell>
        </row>
        <row r="197"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0</v>
          </cell>
          <cell r="BJ197">
            <v>0</v>
          </cell>
          <cell r="BK197">
            <v>0</v>
          </cell>
          <cell r="BL197">
            <v>0</v>
          </cell>
          <cell r="BM197">
            <v>0</v>
          </cell>
          <cell r="BN197">
            <v>0</v>
          </cell>
          <cell r="BO197">
            <v>0</v>
          </cell>
          <cell r="BP197">
            <v>0</v>
          </cell>
          <cell r="BQ197">
            <v>0</v>
          </cell>
          <cell r="BR197">
            <v>0</v>
          </cell>
          <cell r="BS197">
            <v>0</v>
          </cell>
          <cell r="BT197">
            <v>0</v>
          </cell>
          <cell r="BU197">
            <v>0</v>
          </cell>
          <cell r="BV197">
            <v>0</v>
          </cell>
          <cell r="BW197">
            <v>0</v>
          </cell>
          <cell r="BX197">
            <v>0</v>
          </cell>
          <cell r="BY197">
            <v>0</v>
          </cell>
          <cell r="BZ197">
            <v>0</v>
          </cell>
          <cell r="CA197">
            <v>0</v>
          </cell>
          <cell r="CB197">
            <v>0</v>
          </cell>
          <cell r="CC197">
            <v>0</v>
          </cell>
          <cell r="CD197">
            <v>0</v>
          </cell>
          <cell r="CE197">
            <v>0</v>
          </cell>
          <cell r="CF197">
            <v>0</v>
          </cell>
          <cell r="CG197">
            <v>0</v>
          </cell>
          <cell r="CH197">
            <v>0</v>
          </cell>
          <cell r="CI197">
            <v>0</v>
          </cell>
          <cell r="CJ197">
            <v>0</v>
          </cell>
          <cell r="CK197">
            <v>0</v>
          </cell>
          <cell r="CL197">
            <v>0</v>
          </cell>
          <cell r="CM197">
            <v>0</v>
          </cell>
          <cell r="CN197">
            <v>0</v>
          </cell>
          <cell r="CO197">
            <v>0</v>
          </cell>
          <cell r="CP197">
            <v>0</v>
          </cell>
          <cell r="CQ197">
            <v>0</v>
          </cell>
          <cell r="CR197">
            <v>0</v>
          </cell>
          <cell r="CS197">
            <v>0</v>
          </cell>
          <cell r="CT197">
            <v>0</v>
          </cell>
          <cell r="CU197">
            <v>0</v>
          </cell>
          <cell r="CV197">
            <v>0</v>
          </cell>
          <cell r="CW197">
            <v>0</v>
          </cell>
          <cell r="CX197">
            <v>0</v>
          </cell>
          <cell r="CY197">
            <v>0</v>
          </cell>
          <cell r="CZ197">
            <v>0</v>
          </cell>
          <cell r="DA197">
            <v>0</v>
          </cell>
          <cell r="DB197">
            <v>0</v>
          </cell>
          <cell r="DC197">
            <v>0</v>
          </cell>
          <cell r="DD197">
            <v>0</v>
          </cell>
          <cell r="DE197">
            <v>0</v>
          </cell>
          <cell r="DF197">
            <v>0</v>
          </cell>
          <cell r="DG197">
            <v>0</v>
          </cell>
          <cell r="DH197">
            <v>0</v>
          </cell>
          <cell r="DI197">
            <v>0</v>
          </cell>
          <cell r="DJ197">
            <v>0</v>
          </cell>
          <cell r="DK197">
            <v>0</v>
          </cell>
          <cell r="DL197">
            <v>0</v>
          </cell>
          <cell r="DM197">
            <v>0</v>
          </cell>
          <cell r="DN197">
            <v>0</v>
          </cell>
          <cell r="DO197">
            <v>0</v>
          </cell>
          <cell r="DP197">
            <v>0</v>
          </cell>
          <cell r="DQ197">
            <v>0</v>
          </cell>
          <cell r="DR197">
            <v>0</v>
          </cell>
          <cell r="DS197">
            <v>0</v>
          </cell>
          <cell r="DT197">
            <v>0</v>
          </cell>
          <cell r="DU197">
            <v>0</v>
          </cell>
          <cell r="DV197">
            <v>0</v>
          </cell>
          <cell r="DW197">
            <v>103.64409975819581</v>
          </cell>
          <cell r="DX197">
            <v>103.64409975819581</v>
          </cell>
          <cell r="DY197">
            <v>0</v>
          </cell>
          <cell r="DZ197">
            <v>0</v>
          </cell>
          <cell r="EA197">
            <v>0</v>
          </cell>
          <cell r="EB197">
            <v>0</v>
          </cell>
          <cell r="EC197">
            <v>0</v>
          </cell>
          <cell r="ED197">
            <v>0</v>
          </cell>
          <cell r="EE197">
            <v>0</v>
          </cell>
          <cell r="EF197">
            <v>0</v>
          </cell>
          <cell r="EG197">
            <v>0</v>
          </cell>
          <cell r="EH197">
            <v>0</v>
          </cell>
          <cell r="EI197">
            <v>0</v>
          </cell>
          <cell r="EJ197">
            <v>-1541</v>
          </cell>
          <cell r="EK197">
            <v>0</v>
          </cell>
          <cell r="EL197">
            <v>0</v>
          </cell>
          <cell r="EM197">
            <v>0</v>
          </cell>
          <cell r="EN197">
            <v>0</v>
          </cell>
          <cell r="EO197">
            <v>0</v>
          </cell>
          <cell r="EP197">
            <v>0</v>
          </cell>
          <cell r="EQ197">
            <v>0</v>
          </cell>
          <cell r="ER197">
            <v>0</v>
          </cell>
          <cell r="ES197">
            <v>0</v>
          </cell>
          <cell r="ET197">
            <v>0</v>
          </cell>
          <cell r="EU197">
            <v>0</v>
          </cell>
          <cell r="EV197">
            <v>0</v>
          </cell>
          <cell r="EW197">
            <v>0</v>
          </cell>
          <cell r="EX197">
            <v>0</v>
          </cell>
          <cell r="GZ197">
            <v>0</v>
          </cell>
          <cell r="HA197">
            <v>0</v>
          </cell>
        </row>
        <row r="198"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  <cell r="BR198">
            <v>0</v>
          </cell>
          <cell r="BS198">
            <v>0</v>
          </cell>
          <cell r="BT198">
            <v>0</v>
          </cell>
          <cell r="BU198">
            <v>0</v>
          </cell>
          <cell r="BV198">
            <v>0</v>
          </cell>
          <cell r="BW198">
            <v>0</v>
          </cell>
          <cell r="BX198">
            <v>0</v>
          </cell>
          <cell r="BY198">
            <v>0</v>
          </cell>
          <cell r="BZ198">
            <v>0</v>
          </cell>
          <cell r="CA198">
            <v>0</v>
          </cell>
          <cell r="CB198">
            <v>0</v>
          </cell>
          <cell r="CC198">
            <v>0</v>
          </cell>
          <cell r="CD198">
            <v>0</v>
          </cell>
          <cell r="CE198">
            <v>0</v>
          </cell>
          <cell r="CF198">
            <v>0</v>
          </cell>
          <cell r="CG198">
            <v>0</v>
          </cell>
          <cell r="CH198">
            <v>0</v>
          </cell>
          <cell r="CI198">
            <v>0</v>
          </cell>
          <cell r="CJ198">
            <v>0</v>
          </cell>
          <cell r="CK198">
            <v>0</v>
          </cell>
          <cell r="CL198">
            <v>0</v>
          </cell>
          <cell r="CM198">
            <v>0</v>
          </cell>
          <cell r="CN198">
            <v>0</v>
          </cell>
          <cell r="CO198">
            <v>0</v>
          </cell>
          <cell r="CP198">
            <v>0</v>
          </cell>
          <cell r="CQ198">
            <v>0</v>
          </cell>
          <cell r="CR198">
            <v>0</v>
          </cell>
          <cell r="CS198">
            <v>0</v>
          </cell>
          <cell r="CT198">
            <v>0</v>
          </cell>
          <cell r="CU198">
            <v>0</v>
          </cell>
          <cell r="CV198">
            <v>0</v>
          </cell>
          <cell r="CW198">
            <v>0</v>
          </cell>
          <cell r="CX198">
            <v>0</v>
          </cell>
          <cell r="CY198">
            <v>0</v>
          </cell>
          <cell r="CZ198">
            <v>0</v>
          </cell>
          <cell r="DA198">
            <v>0</v>
          </cell>
          <cell r="DB198">
            <v>0</v>
          </cell>
          <cell r="DC198">
            <v>0</v>
          </cell>
          <cell r="DD198">
            <v>0</v>
          </cell>
          <cell r="DE198">
            <v>0</v>
          </cell>
          <cell r="DF198">
            <v>0</v>
          </cell>
          <cell r="DG198">
            <v>0</v>
          </cell>
          <cell r="DH198">
            <v>0</v>
          </cell>
          <cell r="DI198">
            <v>0</v>
          </cell>
          <cell r="DJ198">
            <v>0</v>
          </cell>
          <cell r="DK198">
            <v>0</v>
          </cell>
          <cell r="DL198">
            <v>0</v>
          </cell>
          <cell r="DM198">
            <v>0</v>
          </cell>
          <cell r="DN198">
            <v>0</v>
          </cell>
          <cell r="DO198">
            <v>0</v>
          </cell>
          <cell r="DP198">
            <v>0</v>
          </cell>
          <cell r="DQ198">
            <v>0</v>
          </cell>
          <cell r="DR198">
            <v>0</v>
          </cell>
          <cell r="DS198">
            <v>0</v>
          </cell>
          <cell r="DT198">
            <v>0</v>
          </cell>
          <cell r="DU198">
            <v>0</v>
          </cell>
          <cell r="DV198">
            <v>0</v>
          </cell>
          <cell r="DW198">
            <v>0</v>
          </cell>
          <cell r="DX198">
            <v>0</v>
          </cell>
          <cell r="DY198">
            <v>0</v>
          </cell>
          <cell r="DZ198">
            <v>0</v>
          </cell>
          <cell r="EA198">
            <v>0</v>
          </cell>
          <cell r="EB198">
            <v>0</v>
          </cell>
          <cell r="EC198">
            <v>0</v>
          </cell>
          <cell r="ED198">
            <v>0</v>
          </cell>
          <cell r="EE198">
            <v>0</v>
          </cell>
          <cell r="EF198">
            <v>0</v>
          </cell>
          <cell r="EG198">
            <v>0</v>
          </cell>
          <cell r="EH198">
            <v>0</v>
          </cell>
          <cell r="EI198">
            <v>0</v>
          </cell>
          <cell r="EJ198">
            <v>0</v>
          </cell>
          <cell r="EK198">
            <v>0</v>
          </cell>
          <cell r="EL198">
            <v>0</v>
          </cell>
          <cell r="EM198">
            <v>0</v>
          </cell>
          <cell r="EN198">
            <v>0</v>
          </cell>
          <cell r="EO198">
            <v>0</v>
          </cell>
          <cell r="EP198">
            <v>0</v>
          </cell>
          <cell r="EQ198">
            <v>0</v>
          </cell>
          <cell r="ER198">
            <v>0</v>
          </cell>
          <cell r="ES198">
            <v>0</v>
          </cell>
          <cell r="ET198">
            <v>0</v>
          </cell>
          <cell r="EU198">
            <v>0</v>
          </cell>
          <cell r="EV198">
            <v>0</v>
          </cell>
          <cell r="EW198">
            <v>0</v>
          </cell>
          <cell r="EX198">
            <v>0</v>
          </cell>
          <cell r="GZ198">
            <v>0</v>
          </cell>
          <cell r="HA198">
            <v>0</v>
          </cell>
        </row>
        <row r="199"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  <cell r="BR199">
            <v>0</v>
          </cell>
          <cell r="BS199">
            <v>0</v>
          </cell>
          <cell r="BT199">
            <v>0</v>
          </cell>
          <cell r="BU199">
            <v>0</v>
          </cell>
          <cell r="BV199">
            <v>0</v>
          </cell>
          <cell r="BW199">
            <v>0</v>
          </cell>
          <cell r="BX199">
            <v>0</v>
          </cell>
          <cell r="BY199">
            <v>0</v>
          </cell>
          <cell r="BZ199">
            <v>0</v>
          </cell>
          <cell r="CA199">
            <v>0</v>
          </cell>
          <cell r="CB199">
            <v>0</v>
          </cell>
          <cell r="CC199">
            <v>0</v>
          </cell>
          <cell r="CD199">
            <v>0</v>
          </cell>
          <cell r="CE199">
            <v>0</v>
          </cell>
          <cell r="CF199">
            <v>0</v>
          </cell>
          <cell r="CG199">
            <v>0</v>
          </cell>
          <cell r="CH199">
            <v>0</v>
          </cell>
          <cell r="CI199">
            <v>0</v>
          </cell>
          <cell r="CJ199">
            <v>0</v>
          </cell>
          <cell r="CK199">
            <v>0</v>
          </cell>
          <cell r="CL199">
            <v>0</v>
          </cell>
          <cell r="CM199">
            <v>0</v>
          </cell>
          <cell r="CN199">
            <v>0</v>
          </cell>
          <cell r="CO199">
            <v>0</v>
          </cell>
          <cell r="CP199">
            <v>0</v>
          </cell>
          <cell r="CQ199">
            <v>0</v>
          </cell>
          <cell r="CR199">
            <v>0</v>
          </cell>
          <cell r="CS199">
            <v>0</v>
          </cell>
          <cell r="CT199">
            <v>0</v>
          </cell>
          <cell r="CU199">
            <v>0</v>
          </cell>
          <cell r="CV199">
            <v>0</v>
          </cell>
          <cell r="CW199">
            <v>0</v>
          </cell>
          <cell r="CX199">
            <v>0</v>
          </cell>
          <cell r="CY199">
            <v>0</v>
          </cell>
          <cell r="CZ199">
            <v>0</v>
          </cell>
          <cell r="DA199">
            <v>0</v>
          </cell>
          <cell r="DB199">
            <v>0</v>
          </cell>
          <cell r="DC199">
            <v>0</v>
          </cell>
          <cell r="DD199">
            <v>0</v>
          </cell>
          <cell r="DE199">
            <v>0</v>
          </cell>
          <cell r="DF199">
            <v>0</v>
          </cell>
          <cell r="DG199">
            <v>0</v>
          </cell>
          <cell r="DH199">
            <v>0</v>
          </cell>
          <cell r="DI199">
            <v>0</v>
          </cell>
          <cell r="DJ199">
            <v>0</v>
          </cell>
          <cell r="DK199">
            <v>0</v>
          </cell>
          <cell r="DL199">
            <v>0</v>
          </cell>
          <cell r="DM199">
            <v>0</v>
          </cell>
          <cell r="DN199">
            <v>0</v>
          </cell>
          <cell r="DO199">
            <v>0</v>
          </cell>
          <cell r="DP199">
            <v>0</v>
          </cell>
          <cell r="DQ199">
            <v>0</v>
          </cell>
          <cell r="DR199">
            <v>0</v>
          </cell>
          <cell r="DS199">
            <v>0</v>
          </cell>
          <cell r="DT199">
            <v>0</v>
          </cell>
          <cell r="DU199">
            <v>0</v>
          </cell>
          <cell r="DV199">
            <v>0</v>
          </cell>
          <cell r="DW199">
            <v>0</v>
          </cell>
          <cell r="DX199">
            <v>0</v>
          </cell>
          <cell r="DY199">
            <v>0</v>
          </cell>
          <cell r="DZ199">
            <v>0</v>
          </cell>
          <cell r="EA199">
            <v>0</v>
          </cell>
          <cell r="EB199">
            <v>0</v>
          </cell>
          <cell r="EC199">
            <v>0</v>
          </cell>
          <cell r="ED199">
            <v>0</v>
          </cell>
          <cell r="EE199">
            <v>0</v>
          </cell>
          <cell r="EF199">
            <v>0</v>
          </cell>
          <cell r="EG199">
            <v>0</v>
          </cell>
          <cell r="EH199">
            <v>0</v>
          </cell>
          <cell r="EI199">
            <v>0</v>
          </cell>
          <cell r="EJ199">
            <v>0</v>
          </cell>
          <cell r="EK199">
            <v>0</v>
          </cell>
          <cell r="EL199">
            <v>0</v>
          </cell>
          <cell r="EM199">
            <v>0</v>
          </cell>
          <cell r="EN199">
            <v>0</v>
          </cell>
          <cell r="EO199">
            <v>0</v>
          </cell>
          <cell r="EP199">
            <v>0</v>
          </cell>
          <cell r="EQ199">
            <v>0</v>
          </cell>
          <cell r="ER199">
            <v>0</v>
          </cell>
          <cell r="ES199">
            <v>0</v>
          </cell>
          <cell r="ET199">
            <v>0</v>
          </cell>
          <cell r="EU199">
            <v>0</v>
          </cell>
          <cell r="EV199">
            <v>0</v>
          </cell>
          <cell r="EW199">
            <v>0</v>
          </cell>
          <cell r="EX199">
            <v>0</v>
          </cell>
          <cell r="GZ199">
            <v>0</v>
          </cell>
          <cell r="HA199">
            <v>0</v>
          </cell>
        </row>
        <row r="200"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0</v>
          </cell>
          <cell r="BJ200">
            <v>0</v>
          </cell>
          <cell r="BK200">
            <v>0</v>
          </cell>
          <cell r="BL200">
            <v>0</v>
          </cell>
          <cell r="BM200">
            <v>0</v>
          </cell>
          <cell r="BN200">
            <v>0</v>
          </cell>
          <cell r="BO200">
            <v>0</v>
          </cell>
          <cell r="BP200">
            <v>0</v>
          </cell>
          <cell r="BQ200">
            <v>0</v>
          </cell>
          <cell r="BR200">
            <v>0</v>
          </cell>
          <cell r="BS200">
            <v>0</v>
          </cell>
          <cell r="BT200">
            <v>0</v>
          </cell>
          <cell r="BU200">
            <v>0</v>
          </cell>
          <cell r="BV200">
            <v>0</v>
          </cell>
          <cell r="BW200">
            <v>0</v>
          </cell>
          <cell r="BX200">
            <v>0</v>
          </cell>
          <cell r="BY200">
            <v>0</v>
          </cell>
          <cell r="BZ200">
            <v>0</v>
          </cell>
          <cell r="CA200">
            <v>0</v>
          </cell>
          <cell r="CB200">
            <v>0</v>
          </cell>
          <cell r="CC200">
            <v>0</v>
          </cell>
          <cell r="CD200">
            <v>0</v>
          </cell>
          <cell r="CE200">
            <v>0</v>
          </cell>
          <cell r="CF200">
            <v>0</v>
          </cell>
          <cell r="CG200">
            <v>0</v>
          </cell>
          <cell r="CH200">
            <v>0</v>
          </cell>
          <cell r="CI200">
            <v>0</v>
          </cell>
          <cell r="CJ200">
            <v>0</v>
          </cell>
          <cell r="CK200">
            <v>0</v>
          </cell>
          <cell r="CL200">
            <v>0</v>
          </cell>
          <cell r="CM200">
            <v>0</v>
          </cell>
          <cell r="CN200">
            <v>0</v>
          </cell>
          <cell r="CO200">
            <v>0</v>
          </cell>
          <cell r="CP200">
            <v>0</v>
          </cell>
          <cell r="CQ200">
            <v>0</v>
          </cell>
          <cell r="CR200">
            <v>0</v>
          </cell>
          <cell r="CS200">
            <v>0</v>
          </cell>
          <cell r="CT200">
            <v>0</v>
          </cell>
          <cell r="CU200">
            <v>0</v>
          </cell>
          <cell r="CV200">
            <v>0</v>
          </cell>
          <cell r="CW200">
            <v>0</v>
          </cell>
          <cell r="CX200">
            <v>0</v>
          </cell>
          <cell r="CY200">
            <v>0</v>
          </cell>
          <cell r="CZ200">
            <v>0</v>
          </cell>
          <cell r="DA200">
            <v>0</v>
          </cell>
          <cell r="DB200">
            <v>0</v>
          </cell>
          <cell r="DC200">
            <v>0</v>
          </cell>
          <cell r="DD200">
            <v>0</v>
          </cell>
          <cell r="DE200">
            <v>0</v>
          </cell>
          <cell r="DF200">
            <v>0</v>
          </cell>
          <cell r="DG200">
            <v>0</v>
          </cell>
          <cell r="DH200">
            <v>0</v>
          </cell>
          <cell r="DI200">
            <v>0</v>
          </cell>
          <cell r="DJ200">
            <v>0</v>
          </cell>
          <cell r="DK200">
            <v>0</v>
          </cell>
          <cell r="DL200">
            <v>0</v>
          </cell>
          <cell r="DM200">
            <v>0</v>
          </cell>
          <cell r="DN200">
            <v>0</v>
          </cell>
          <cell r="DO200">
            <v>0</v>
          </cell>
          <cell r="DP200">
            <v>0</v>
          </cell>
          <cell r="DQ200">
            <v>0</v>
          </cell>
          <cell r="DR200">
            <v>0</v>
          </cell>
          <cell r="DS200">
            <v>0</v>
          </cell>
          <cell r="DT200">
            <v>0</v>
          </cell>
          <cell r="DU200">
            <v>0</v>
          </cell>
          <cell r="DV200">
            <v>0</v>
          </cell>
          <cell r="DW200">
            <v>0</v>
          </cell>
          <cell r="DX200">
            <v>0</v>
          </cell>
          <cell r="DY200">
            <v>0</v>
          </cell>
          <cell r="DZ200">
            <v>0</v>
          </cell>
          <cell r="EA200">
            <v>0</v>
          </cell>
          <cell r="EB200">
            <v>0</v>
          </cell>
          <cell r="EC200">
            <v>0</v>
          </cell>
          <cell r="ED200">
            <v>0</v>
          </cell>
          <cell r="EE200">
            <v>0</v>
          </cell>
          <cell r="EF200">
            <v>0</v>
          </cell>
          <cell r="EG200">
            <v>0</v>
          </cell>
          <cell r="EH200">
            <v>0</v>
          </cell>
          <cell r="EI200">
            <v>0</v>
          </cell>
          <cell r="EJ200">
            <v>0</v>
          </cell>
          <cell r="EK200">
            <v>0</v>
          </cell>
          <cell r="EL200">
            <v>0</v>
          </cell>
          <cell r="EM200">
            <v>0</v>
          </cell>
          <cell r="EN200">
            <v>0</v>
          </cell>
          <cell r="EO200">
            <v>0</v>
          </cell>
          <cell r="EP200">
            <v>0</v>
          </cell>
          <cell r="EQ200">
            <v>0</v>
          </cell>
          <cell r="ER200">
            <v>0</v>
          </cell>
          <cell r="ES200">
            <v>0</v>
          </cell>
          <cell r="ET200">
            <v>0</v>
          </cell>
          <cell r="EU200">
            <v>0</v>
          </cell>
          <cell r="EV200">
            <v>0</v>
          </cell>
          <cell r="EW200">
            <v>0</v>
          </cell>
          <cell r="EX200">
            <v>0</v>
          </cell>
          <cell r="EY200">
            <v>0</v>
          </cell>
          <cell r="EZ200">
            <v>0</v>
          </cell>
          <cell r="FA200">
            <v>0</v>
          </cell>
          <cell r="FB200">
            <v>0</v>
          </cell>
          <cell r="FC200">
            <v>0</v>
          </cell>
          <cell r="FD200">
            <v>0</v>
          </cell>
          <cell r="GZ200">
            <v>0</v>
          </cell>
          <cell r="HA200">
            <v>0</v>
          </cell>
        </row>
        <row r="201"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DIAS ÚTEIS</v>
          </cell>
          <cell r="L201">
            <v>0</v>
          </cell>
          <cell r="M201">
            <v>0</v>
          </cell>
          <cell r="N201" t="str">
            <v>GARGALO</v>
          </cell>
          <cell r="O201">
            <v>0</v>
          </cell>
          <cell r="P201" t="str">
            <v>CAPACIDADE</v>
          </cell>
          <cell r="Q201">
            <v>0</v>
          </cell>
          <cell r="R201">
            <v>0</v>
          </cell>
          <cell r="S201">
            <v>0</v>
          </cell>
          <cell r="T201" t="str">
            <v>VOLUME</v>
          </cell>
          <cell r="U201" t="str">
            <v>CHECK</v>
          </cell>
          <cell r="V201">
            <v>0</v>
          </cell>
          <cell r="W201">
            <v>0</v>
          </cell>
          <cell r="X201" t="str">
            <v>DIAS ÚTEIS</v>
          </cell>
          <cell r="Y201">
            <v>0</v>
          </cell>
          <cell r="Z201">
            <v>0</v>
          </cell>
          <cell r="AA201" t="str">
            <v>GARGALO</v>
          </cell>
          <cell r="AB201">
            <v>0</v>
          </cell>
          <cell r="AC201" t="str">
            <v>CAPACIDADE</v>
          </cell>
          <cell r="AD201">
            <v>0</v>
          </cell>
          <cell r="AE201">
            <v>0</v>
          </cell>
          <cell r="AF201">
            <v>0</v>
          </cell>
          <cell r="AG201" t="str">
            <v>VOLUME</v>
          </cell>
          <cell r="AH201" t="str">
            <v>CHECK</v>
          </cell>
          <cell r="AI201">
            <v>0</v>
          </cell>
          <cell r="AJ201">
            <v>0</v>
          </cell>
          <cell r="AK201" t="str">
            <v>DIAS ÚTEIS</v>
          </cell>
          <cell r="AL201">
            <v>0</v>
          </cell>
          <cell r="AM201">
            <v>0</v>
          </cell>
          <cell r="AN201" t="str">
            <v>GARGALO</v>
          </cell>
          <cell r="AO201">
            <v>0</v>
          </cell>
          <cell r="AP201" t="str">
            <v>CAPACIDADE</v>
          </cell>
          <cell r="AQ201">
            <v>0</v>
          </cell>
          <cell r="AR201">
            <v>0</v>
          </cell>
          <cell r="AS201">
            <v>0</v>
          </cell>
          <cell r="AT201" t="str">
            <v>VOLUME</v>
          </cell>
          <cell r="AU201" t="str">
            <v>CHECK</v>
          </cell>
          <cell r="AV201">
            <v>0</v>
          </cell>
          <cell r="AW201">
            <v>0</v>
          </cell>
          <cell r="AX201" t="str">
            <v>DIAS ÚTEIS</v>
          </cell>
          <cell r="AY201">
            <v>0</v>
          </cell>
          <cell r="AZ201">
            <v>0</v>
          </cell>
          <cell r="BA201" t="str">
            <v>GARGALO</v>
          </cell>
          <cell r="BB201">
            <v>0</v>
          </cell>
          <cell r="BC201" t="str">
            <v>CAPACIDADE</v>
          </cell>
          <cell r="BD201">
            <v>0</v>
          </cell>
          <cell r="BE201">
            <v>0</v>
          </cell>
          <cell r="BF201">
            <v>0</v>
          </cell>
          <cell r="BG201" t="str">
            <v>VOLUME</v>
          </cell>
          <cell r="BH201" t="str">
            <v>CHECK</v>
          </cell>
          <cell r="BI201">
            <v>0</v>
          </cell>
          <cell r="BJ201">
            <v>0</v>
          </cell>
          <cell r="BK201" t="str">
            <v>DIAS ÚTEIS</v>
          </cell>
          <cell r="BL201">
            <v>0</v>
          </cell>
          <cell r="BM201">
            <v>0</v>
          </cell>
          <cell r="BN201" t="str">
            <v>GARGALO</v>
          </cell>
          <cell r="BO201">
            <v>0</v>
          </cell>
          <cell r="BP201" t="str">
            <v>CAPACIDADE</v>
          </cell>
          <cell r="BQ201">
            <v>0</v>
          </cell>
          <cell r="BR201">
            <v>0</v>
          </cell>
          <cell r="BS201">
            <v>0</v>
          </cell>
          <cell r="BT201" t="str">
            <v>VOLUME</v>
          </cell>
          <cell r="BU201" t="str">
            <v>CHECK</v>
          </cell>
          <cell r="BV201">
            <v>0</v>
          </cell>
          <cell r="BW201">
            <v>0</v>
          </cell>
          <cell r="BX201" t="str">
            <v>DIAS ÚTEIS</v>
          </cell>
          <cell r="BY201">
            <v>0</v>
          </cell>
          <cell r="BZ201">
            <v>0</v>
          </cell>
          <cell r="CA201" t="str">
            <v>GARGALO</v>
          </cell>
          <cell r="CB201">
            <v>0</v>
          </cell>
          <cell r="CC201" t="str">
            <v>CAPACIDADE</v>
          </cell>
          <cell r="CD201">
            <v>0</v>
          </cell>
          <cell r="CE201">
            <v>0</v>
          </cell>
          <cell r="CF201">
            <v>0</v>
          </cell>
          <cell r="CG201" t="str">
            <v>VOLUME</v>
          </cell>
          <cell r="CH201" t="str">
            <v>CHECK</v>
          </cell>
          <cell r="CI201">
            <v>0</v>
          </cell>
          <cell r="CJ201">
            <v>0</v>
          </cell>
          <cell r="CK201" t="str">
            <v>DIAS ÚTEIS</v>
          </cell>
          <cell r="CL201">
            <v>0</v>
          </cell>
          <cell r="CM201">
            <v>0</v>
          </cell>
          <cell r="CN201" t="str">
            <v>GARGALO</v>
          </cell>
          <cell r="CO201">
            <v>0</v>
          </cell>
          <cell r="CP201" t="str">
            <v>CAPACIDADE</v>
          </cell>
          <cell r="CQ201">
            <v>0</v>
          </cell>
          <cell r="CR201">
            <v>0</v>
          </cell>
          <cell r="CS201">
            <v>0</v>
          </cell>
          <cell r="CT201" t="str">
            <v>VOLUME</v>
          </cell>
          <cell r="CU201" t="str">
            <v>CHECK</v>
          </cell>
          <cell r="CV201">
            <v>0</v>
          </cell>
          <cell r="CW201">
            <v>0</v>
          </cell>
          <cell r="CX201" t="str">
            <v>DIAS ÚTEIS</v>
          </cell>
          <cell r="CY201">
            <v>0</v>
          </cell>
          <cell r="CZ201">
            <v>0</v>
          </cell>
          <cell r="DA201" t="str">
            <v>GARGALO</v>
          </cell>
          <cell r="DB201">
            <v>0</v>
          </cell>
          <cell r="DC201" t="str">
            <v>CAPACIDADE</v>
          </cell>
          <cell r="DD201">
            <v>0</v>
          </cell>
          <cell r="DE201">
            <v>0</v>
          </cell>
          <cell r="DF201">
            <v>0</v>
          </cell>
          <cell r="DG201" t="str">
            <v>VOLUME</v>
          </cell>
          <cell r="DH201" t="str">
            <v>CHECK</v>
          </cell>
          <cell r="DI201">
            <v>0</v>
          </cell>
          <cell r="DJ201">
            <v>0</v>
          </cell>
          <cell r="DK201" t="str">
            <v>DIAS ÚTEIS</v>
          </cell>
          <cell r="DL201">
            <v>0</v>
          </cell>
          <cell r="DM201">
            <v>0</v>
          </cell>
          <cell r="DN201" t="str">
            <v>GARGALO</v>
          </cell>
          <cell r="DO201">
            <v>0</v>
          </cell>
          <cell r="DP201" t="str">
            <v>CAPACIDADE</v>
          </cell>
          <cell r="DQ201">
            <v>0</v>
          </cell>
          <cell r="DR201">
            <v>0</v>
          </cell>
          <cell r="DS201">
            <v>0</v>
          </cell>
          <cell r="DT201" t="str">
            <v>VOLUME</v>
          </cell>
          <cell r="DU201" t="str">
            <v>CHECK</v>
          </cell>
          <cell r="DV201">
            <v>0</v>
          </cell>
          <cell r="DW201">
            <v>0</v>
          </cell>
          <cell r="DX201">
            <v>0</v>
          </cell>
          <cell r="DY201">
            <v>0</v>
          </cell>
          <cell r="DZ201">
            <v>0</v>
          </cell>
          <cell r="EA201" t="str">
            <v>GARGALO</v>
          </cell>
          <cell r="EB201">
            <v>0</v>
          </cell>
          <cell r="EC201" t="str">
            <v>CAPACIDADE</v>
          </cell>
          <cell r="ED201">
            <v>0</v>
          </cell>
          <cell r="EE201">
            <v>0</v>
          </cell>
          <cell r="EF201">
            <v>0</v>
          </cell>
          <cell r="EG201" t="str">
            <v>VOLUME</v>
          </cell>
          <cell r="EH201" t="str">
            <v>CHECK</v>
          </cell>
          <cell r="EI201">
            <v>0</v>
          </cell>
          <cell r="EJ201">
            <v>0</v>
          </cell>
          <cell r="EK201" t="str">
            <v>DIAS ÚTEIS</v>
          </cell>
          <cell r="EL201">
            <v>0</v>
          </cell>
          <cell r="EM201">
            <v>0</v>
          </cell>
          <cell r="EN201" t="str">
            <v>GARGALO</v>
          </cell>
          <cell r="EO201">
            <v>0</v>
          </cell>
          <cell r="EP201" t="str">
            <v>CAPACIDADE</v>
          </cell>
          <cell r="EQ201">
            <v>0</v>
          </cell>
          <cell r="ER201">
            <v>0</v>
          </cell>
          <cell r="ES201">
            <v>0</v>
          </cell>
          <cell r="ET201" t="str">
            <v>VOLUME</v>
          </cell>
          <cell r="EU201" t="str">
            <v>CHECK</v>
          </cell>
          <cell r="EV201">
            <v>0</v>
          </cell>
          <cell r="EW201">
            <v>0</v>
          </cell>
          <cell r="EX201" t="str">
            <v>DIAS ÚTEIS</v>
          </cell>
          <cell r="EY201">
            <v>0</v>
          </cell>
          <cell r="EZ201">
            <v>0</v>
          </cell>
          <cell r="FA201" t="str">
            <v>GARGALO</v>
          </cell>
          <cell r="FB201">
            <v>0</v>
          </cell>
          <cell r="FC201" t="str">
            <v>CAPACIDADE</v>
          </cell>
          <cell r="FD201">
            <v>0</v>
          </cell>
          <cell r="GZ201">
            <v>0</v>
          </cell>
          <cell r="HA201">
            <v>0</v>
          </cell>
        </row>
        <row r="202"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0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BQ202">
            <v>0</v>
          </cell>
          <cell r="BR202">
            <v>0</v>
          </cell>
          <cell r="BS202">
            <v>0</v>
          </cell>
          <cell r="BT202">
            <v>0</v>
          </cell>
          <cell r="BU202">
            <v>0</v>
          </cell>
          <cell r="BV202">
            <v>0</v>
          </cell>
          <cell r="BW202">
            <v>0</v>
          </cell>
          <cell r="BX202">
            <v>0</v>
          </cell>
          <cell r="BY202">
            <v>0</v>
          </cell>
          <cell r="BZ202">
            <v>0</v>
          </cell>
          <cell r="CA202">
            <v>0</v>
          </cell>
          <cell r="CB202">
            <v>0</v>
          </cell>
          <cell r="CC202">
            <v>0</v>
          </cell>
          <cell r="CD202">
            <v>0</v>
          </cell>
          <cell r="CE202">
            <v>0</v>
          </cell>
          <cell r="CF202">
            <v>0</v>
          </cell>
          <cell r="CG202">
            <v>0</v>
          </cell>
          <cell r="CH202">
            <v>0</v>
          </cell>
          <cell r="CI202">
            <v>0</v>
          </cell>
          <cell r="CJ202">
            <v>0</v>
          </cell>
          <cell r="CK202">
            <v>0</v>
          </cell>
          <cell r="CL202">
            <v>0</v>
          </cell>
          <cell r="CM202">
            <v>0</v>
          </cell>
          <cell r="CN202">
            <v>0</v>
          </cell>
          <cell r="CO202">
            <v>0</v>
          </cell>
          <cell r="CP202">
            <v>0</v>
          </cell>
          <cell r="CQ202">
            <v>0</v>
          </cell>
          <cell r="CR202">
            <v>0</v>
          </cell>
          <cell r="CS202">
            <v>0</v>
          </cell>
          <cell r="CT202">
            <v>0</v>
          </cell>
          <cell r="CU202">
            <v>0</v>
          </cell>
          <cell r="CV202">
            <v>0</v>
          </cell>
          <cell r="CW202">
            <v>0</v>
          </cell>
          <cell r="CX202">
            <v>0</v>
          </cell>
          <cell r="CY202">
            <v>0</v>
          </cell>
          <cell r="CZ202">
            <v>0</v>
          </cell>
          <cell r="DA202">
            <v>0</v>
          </cell>
          <cell r="DB202">
            <v>0</v>
          </cell>
          <cell r="DC202">
            <v>0</v>
          </cell>
          <cell r="DD202">
            <v>0</v>
          </cell>
          <cell r="DE202">
            <v>0</v>
          </cell>
          <cell r="DF202">
            <v>0</v>
          </cell>
          <cell r="DG202">
            <v>0</v>
          </cell>
          <cell r="DH202">
            <v>0</v>
          </cell>
          <cell r="DI202">
            <v>0</v>
          </cell>
          <cell r="DJ202">
            <v>0</v>
          </cell>
          <cell r="DK202">
            <v>0</v>
          </cell>
          <cell r="DL202">
            <v>0</v>
          </cell>
          <cell r="DM202">
            <v>0</v>
          </cell>
          <cell r="DN202">
            <v>0</v>
          </cell>
          <cell r="DO202">
            <v>0</v>
          </cell>
          <cell r="DP202">
            <v>0</v>
          </cell>
          <cell r="DQ202">
            <v>0</v>
          </cell>
          <cell r="DR202">
            <v>0</v>
          </cell>
          <cell r="DS202">
            <v>0</v>
          </cell>
          <cell r="DT202">
            <v>0</v>
          </cell>
          <cell r="DU202">
            <v>0</v>
          </cell>
          <cell r="DV202">
            <v>0</v>
          </cell>
          <cell r="DW202">
            <v>0</v>
          </cell>
          <cell r="DX202">
            <v>0</v>
          </cell>
          <cell r="DY202">
            <v>0</v>
          </cell>
          <cell r="DZ202">
            <v>0</v>
          </cell>
          <cell r="EA202">
            <v>0</v>
          </cell>
          <cell r="EB202">
            <v>0</v>
          </cell>
          <cell r="EC202">
            <v>0</v>
          </cell>
          <cell r="ED202">
            <v>0</v>
          </cell>
          <cell r="EE202">
            <v>0</v>
          </cell>
          <cell r="EF202">
            <v>0</v>
          </cell>
          <cell r="EG202">
            <v>0</v>
          </cell>
          <cell r="EH202">
            <v>0</v>
          </cell>
          <cell r="EI202">
            <v>0</v>
          </cell>
          <cell r="EJ202">
            <v>0</v>
          </cell>
          <cell r="EK202">
            <v>0</v>
          </cell>
          <cell r="EL202">
            <v>0</v>
          </cell>
          <cell r="EM202">
            <v>0</v>
          </cell>
          <cell r="EN202">
            <v>0</v>
          </cell>
          <cell r="EO202">
            <v>0</v>
          </cell>
          <cell r="EP202">
            <v>0</v>
          </cell>
          <cell r="EQ202">
            <v>0</v>
          </cell>
          <cell r="ER202">
            <v>0</v>
          </cell>
          <cell r="ES202">
            <v>0</v>
          </cell>
          <cell r="ET202">
            <v>0</v>
          </cell>
          <cell r="EU202">
            <v>0</v>
          </cell>
          <cell r="EV202">
            <v>0</v>
          </cell>
          <cell r="EW202">
            <v>0</v>
          </cell>
          <cell r="EX202">
            <v>0</v>
          </cell>
          <cell r="EY202">
            <v>0</v>
          </cell>
          <cell r="EZ202">
            <v>0</v>
          </cell>
          <cell r="FA202">
            <v>0</v>
          </cell>
          <cell r="FB202">
            <v>0</v>
          </cell>
          <cell r="FC202">
            <v>0</v>
          </cell>
          <cell r="FD202">
            <v>0</v>
          </cell>
          <cell r="GZ202">
            <v>0</v>
          </cell>
          <cell r="HA202">
            <v>0</v>
          </cell>
        </row>
        <row r="203"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 t="str">
            <v>CORPO TANQUE 12kg (2moldes)</v>
          </cell>
          <cell r="O203">
            <v>0</v>
          </cell>
          <cell r="P203">
            <v>59000</v>
          </cell>
          <cell r="Q203">
            <v>0</v>
          </cell>
          <cell r="R203">
            <v>0</v>
          </cell>
          <cell r="S203">
            <v>0</v>
          </cell>
          <cell r="T203">
            <v>21146.375332599098</v>
          </cell>
          <cell r="U203">
            <v>37853.624667400902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 t="str">
            <v>CORPO TANQUE 12kg (2moldes)</v>
          </cell>
          <cell r="AB203">
            <v>0</v>
          </cell>
          <cell r="AC203">
            <v>59000</v>
          </cell>
          <cell r="AD203">
            <v>0</v>
          </cell>
          <cell r="AE203">
            <v>0</v>
          </cell>
          <cell r="AF203">
            <v>0</v>
          </cell>
          <cell r="AG203">
            <v>29055.112894447044</v>
          </cell>
          <cell r="AH203">
            <v>29944.887105552956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 t="str">
            <v>CORPO TANQUE 12kg (2moldes)</v>
          </cell>
          <cell r="AO203">
            <v>0</v>
          </cell>
          <cell r="AP203">
            <v>59000</v>
          </cell>
          <cell r="AQ203">
            <v>0</v>
          </cell>
          <cell r="AR203">
            <v>0</v>
          </cell>
          <cell r="AS203">
            <v>0</v>
          </cell>
          <cell r="AT203">
            <v>27221.265994118694</v>
          </cell>
          <cell r="AU203">
            <v>31778.734005881306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 t="str">
            <v>CORPO TANQUE 12kg (2moldes)</v>
          </cell>
          <cell r="BB203">
            <v>0</v>
          </cell>
          <cell r="BC203">
            <v>59000</v>
          </cell>
          <cell r="BD203">
            <v>0</v>
          </cell>
          <cell r="BE203">
            <v>0</v>
          </cell>
          <cell r="BF203">
            <v>0</v>
          </cell>
          <cell r="BG203">
            <v>21718.336034850356</v>
          </cell>
          <cell r="BH203">
            <v>37281.663965149644</v>
          </cell>
          <cell r="BI203">
            <v>0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 t="str">
            <v>CORPO TANQUE 12kg (2moldes)</v>
          </cell>
          <cell r="BO203">
            <v>0</v>
          </cell>
          <cell r="BP203">
            <v>59000</v>
          </cell>
          <cell r="BQ203">
            <v>0</v>
          </cell>
          <cell r="BR203">
            <v>0</v>
          </cell>
          <cell r="BS203">
            <v>0</v>
          </cell>
          <cell r="BT203">
            <v>20342.284442438584</v>
          </cell>
          <cell r="BU203">
            <v>38657.715557561416</v>
          </cell>
          <cell r="BV203">
            <v>0</v>
          </cell>
          <cell r="BW203">
            <v>0</v>
          </cell>
          <cell r="BX203">
            <v>0</v>
          </cell>
          <cell r="BY203">
            <v>0</v>
          </cell>
          <cell r="BZ203">
            <v>0</v>
          </cell>
          <cell r="CA203" t="str">
            <v>CORPO TANQUE 12kg (2moldes)</v>
          </cell>
          <cell r="CB203">
            <v>0</v>
          </cell>
          <cell r="CC203">
            <v>59000</v>
          </cell>
          <cell r="CD203">
            <v>0</v>
          </cell>
          <cell r="CE203">
            <v>0</v>
          </cell>
          <cell r="CF203">
            <v>0</v>
          </cell>
          <cell r="CG203">
            <v>24983.719186084702</v>
          </cell>
          <cell r="CH203">
            <v>34016.280813915298</v>
          </cell>
          <cell r="CI203">
            <v>0</v>
          </cell>
          <cell r="CJ203">
            <v>0</v>
          </cell>
          <cell r="CK203">
            <v>0</v>
          </cell>
          <cell r="CL203">
            <v>0</v>
          </cell>
          <cell r="CM203">
            <v>0</v>
          </cell>
          <cell r="CN203" t="str">
            <v>CORPO TANQUE 12kg (2moldes)</v>
          </cell>
          <cell r="CO203">
            <v>0</v>
          </cell>
          <cell r="CP203">
            <v>59000</v>
          </cell>
          <cell r="CQ203">
            <v>0</v>
          </cell>
          <cell r="CR203">
            <v>0</v>
          </cell>
          <cell r="CS203">
            <v>0</v>
          </cell>
          <cell r="CT203">
            <v>49281.158441830223</v>
          </cell>
          <cell r="CU203">
            <v>9718.8415581697773</v>
          </cell>
          <cell r="CV203">
            <v>0</v>
          </cell>
          <cell r="CW203">
            <v>0</v>
          </cell>
          <cell r="CX203">
            <v>0</v>
          </cell>
          <cell r="CY203">
            <v>0</v>
          </cell>
          <cell r="CZ203">
            <v>0</v>
          </cell>
          <cell r="DA203" t="str">
            <v>CORPO TANQUE 12kg (2moldes)</v>
          </cell>
          <cell r="DB203">
            <v>0</v>
          </cell>
          <cell r="DC203">
            <v>59000</v>
          </cell>
          <cell r="DD203">
            <v>0</v>
          </cell>
          <cell r="DE203">
            <v>0</v>
          </cell>
          <cell r="DF203">
            <v>0</v>
          </cell>
          <cell r="DG203">
            <v>30587.284148170795</v>
          </cell>
          <cell r="DH203">
            <v>28412.715851829205</v>
          </cell>
          <cell r="DI203">
            <v>0</v>
          </cell>
          <cell r="DJ203">
            <v>0</v>
          </cell>
          <cell r="DK203">
            <v>0</v>
          </cell>
          <cell r="DL203">
            <v>0</v>
          </cell>
          <cell r="DM203">
            <v>0</v>
          </cell>
          <cell r="DN203" t="str">
            <v>CORPO TANQUE 12kg (2moldes)</v>
          </cell>
          <cell r="DO203">
            <v>0</v>
          </cell>
          <cell r="DP203">
            <v>59000</v>
          </cell>
          <cell r="DQ203">
            <v>0</v>
          </cell>
          <cell r="DR203">
            <v>0</v>
          </cell>
          <cell r="DS203">
            <v>0</v>
          </cell>
          <cell r="DT203">
            <v>13009</v>
          </cell>
          <cell r="DU203">
            <v>45991</v>
          </cell>
          <cell r="DV203">
            <v>0</v>
          </cell>
          <cell r="DW203">
            <v>0</v>
          </cell>
          <cell r="DX203">
            <v>0</v>
          </cell>
          <cell r="DY203">
            <v>0</v>
          </cell>
          <cell r="DZ203">
            <v>0</v>
          </cell>
          <cell r="EA203" t="str">
            <v>CORPO TANQUE 12kg (2moldes)</v>
          </cell>
          <cell r="EB203">
            <v>0</v>
          </cell>
          <cell r="EC203">
            <v>59000</v>
          </cell>
          <cell r="ED203">
            <v>0</v>
          </cell>
          <cell r="EE203">
            <v>0</v>
          </cell>
          <cell r="EF203">
            <v>0</v>
          </cell>
          <cell r="EG203">
            <v>33330.917862323462</v>
          </cell>
          <cell r="EH203">
            <v>25669.082137676538</v>
          </cell>
          <cell r="EI203">
            <v>0</v>
          </cell>
          <cell r="EJ203">
            <v>0</v>
          </cell>
          <cell r="EK203">
            <v>0</v>
          </cell>
          <cell r="EL203">
            <v>0</v>
          </cell>
          <cell r="EM203">
            <v>0</v>
          </cell>
          <cell r="EN203" t="str">
            <v>CORPO TANQUE 12kg (2moldes)</v>
          </cell>
          <cell r="EO203">
            <v>0</v>
          </cell>
          <cell r="EP203">
            <v>59000</v>
          </cell>
          <cell r="EQ203">
            <v>0</v>
          </cell>
          <cell r="ER203">
            <v>0</v>
          </cell>
          <cell r="ES203">
            <v>0</v>
          </cell>
          <cell r="ET203">
            <v>25041</v>
          </cell>
          <cell r="EU203">
            <v>33959</v>
          </cell>
          <cell r="EV203">
            <v>0</v>
          </cell>
          <cell r="EW203">
            <v>0</v>
          </cell>
          <cell r="EX203">
            <v>0</v>
          </cell>
          <cell r="EY203">
            <v>0</v>
          </cell>
          <cell r="EZ203">
            <v>0</v>
          </cell>
          <cell r="FA203" t="str">
            <v>CORPO TANQUE 12kg (2moldes)</v>
          </cell>
          <cell r="FB203">
            <v>0</v>
          </cell>
          <cell r="FC203">
            <v>59000</v>
          </cell>
          <cell r="FD203">
            <v>0</v>
          </cell>
          <cell r="GZ203">
            <v>0</v>
          </cell>
          <cell r="HA203">
            <v>0</v>
          </cell>
        </row>
        <row r="204"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21.000000000000007</v>
          </cell>
          <cell r="L204">
            <v>0</v>
          </cell>
          <cell r="M204">
            <v>0</v>
          </cell>
          <cell r="N204" t="str">
            <v>CESTO 12KG</v>
          </cell>
          <cell r="O204">
            <v>0</v>
          </cell>
          <cell r="P204">
            <v>52668.000000000022</v>
          </cell>
          <cell r="Q204">
            <v>0</v>
          </cell>
          <cell r="R204">
            <v>0</v>
          </cell>
          <cell r="S204">
            <v>0</v>
          </cell>
          <cell r="T204">
            <v>40329.375332599098</v>
          </cell>
          <cell r="U204">
            <v>12338.624667400923</v>
          </cell>
          <cell r="V204">
            <v>0</v>
          </cell>
          <cell r="W204">
            <v>0</v>
          </cell>
          <cell r="X204">
            <v>18.006833712984065</v>
          </cell>
          <cell r="Y204">
            <v>0</v>
          </cell>
          <cell r="Z204">
            <v>0</v>
          </cell>
          <cell r="AA204" t="str">
            <v>CESTO 12KG</v>
          </cell>
          <cell r="AB204">
            <v>0</v>
          </cell>
          <cell r="AC204">
            <v>45161.13895216403</v>
          </cell>
          <cell r="AD204">
            <v>0</v>
          </cell>
          <cell r="AE204">
            <v>0</v>
          </cell>
          <cell r="AF204">
            <v>0</v>
          </cell>
          <cell r="AG204">
            <v>63269.11289444704</v>
          </cell>
          <cell r="AH204">
            <v>-18107.97394228301</v>
          </cell>
          <cell r="AI204">
            <v>0</v>
          </cell>
          <cell r="AJ204">
            <v>0</v>
          </cell>
          <cell r="AK204">
            <v>26</v>
          </cell>
          <cell r="AL204">
            <v>0</v>
          </cell>
          <cell r="AM204">
            <v>0</v>
          </cell>
          <cell r="AN204" t="str">
            <v>CESTO 12KG</v>
          </cell>
          <cell r="AO204">
            <v>0</v>
          </cell>
          <cell r="AP204">
            <v>69000</v>
          </cell>
          <cell r="AQ204">
            <v>0</v>
          </cell>
          <cell r="AR204">
            <v>0</v>
          </cell>
          <cell r="AS204">
            <v>0</v>
          </cell>
          <cell r="AT204">
            <v>68172.265994118687</v>
          </cell>
          <cell r="AU204">
            <v>827.73400588131335</v>
          </cell>
          <cell r="AV204">
            <v>0</v>
          </cell>
          <cell r="AW204">
            <v>0</v>
          </cell>
          <cell r="AX204">
            <v>18.000000000000007</v>
          </cell>
          <cell r="AY204">
            <v>0</v>
          </cell>
          <cell r="AZ204">
            <v>0</v>
          </cell>
          <cell r="BA204" t="str">
            <v>CESTO 12KG</v>
          </cell>
          <cell r="BB204">
            <v>0</v>
          </cell>
          <cell r="BC204">
            <v>45144.000000000015</v>
          </cell>
          <cell r="BD204">
            <v>0</v>
          </cell>
          <cell r="BE204">
            <v>0</v>
          </cell>
          <cell r="BF204">
            <v>0</v>
          </cell>
          <cell r="BG204">
            <v>58055.336034850356</v>
          </cell>
          <cell r="BH204">
            <v>-12911.336034850341</v>
          </cell>
          <cell r="BI204">
            <v>0</v>
          </cell>
          <cell r="BJ204">
            <v>0</v>
          </cell>
          <cell r="BK204">
            <v>22.000000000000011</v>
          </cell>
          <cell r="BL204">
            <v>0</v>
          </cell>
          <cell r="BM204">
            <v>0</v>
          </cell>
          <cell r="BN204" t="str">
            <v>CESTO 12KG</v>
          </cell>
          <cell r="BO204">
            <v>0</v>
          </cell>
          <cell r="BP204">
            <v>55176.000000000022</v>
          </cell>
          <cell r="BQ204">
            <v>0</v>
          </cell>
          <cell r="BR204">
            <v>0</v>
          </cell>
          <cell r="BS204">
            <v>0</v>
          </cell>
          <cell r="BT204">
            <v>48181.874800526843</v>
          </cell>
          <cell r="BU204">
            <v>6994.1251994731792</v>
          </cell>
          <cell r="BV204">
            <v>0</v>
          </cell>
          <cell r="BW204">
            <v>0</v>
          </cell>
          <cell r="BX204">
            <v>11</v>
          </cell>
          <cell r="BY204">
            <v>0</v>
          </cell>
          <cell r="BZ204">
            <v>0</v>
          </cell>
          <cell r="CA204" t="str">
            <v>CESTO 12KG</v>
          </cell>
          <cell r="CB204">
            <v>0</v>
          </cell>
          <cell r="CC204">
            <v>27588</v>
          </cell>
          <cell r="CD204">
            <v>0</v>
          </cell>
          <cell r="CE204">
            <v>0</v>
          </cell>
          <cell r="CF204">
            <v>0</v>
          </cell>
          <cell r="CG204">
            <v>64246.609955315485</v>
          </cell>
          <cell r="CH204">
            <v>-36658.609955315485</v>
          </cell>
          <cell r="CI204">
            <v>0</v>
          </cell>
          <cell r="CJ204">
            <v>0</v>
          </cell>
          <cell r="CK204">
            <v>15</v>
          </cell>
          <cell r="CL204">
            <v>0</v>
          </cell>
          <cell r="CM204">
            <v>0</v>
          </cell>
          <cell r="CN204" t="str">
            <v>CESTO 12KG</v>
          </cell>
          <cell r="CO204">
            <v>0</v>
          </cell>
          <cell r="CP204">
            <v>37620</v>
          </cell>
          <cell r="CQ204">
            <v>0</v>
          </cell>
          <cell r="CR204">
            <v>0</v>
          </cell>
          <cell r="CS204">
            <v>0</v>
          </cell>
          <cell r="CT204">
            <v>64780.849672599463</v>
          </cell>
          <cell r="CU204">
            <v>-27160.849672599463</v>
          </cell>
          <cell r="CV204">
            <v>0</v>
          </cell>
          <cell r="CW204">
            <v>0</v>
          </cell>
          <cell r="CX204">
            <v>20.888392857142868</v>
          </cell>
          <cell r="CY204">
            <v>0</v>
          </cell>
          <cell r="CZ204">
            <v>0</v>
          </cell>
          <cell r="DA204" t="str">
            <v>CESTO 12KG</v>
          </cell>
          <cell r="DB204">
            <v>0</v>
          </cell>
          <cell r="DC204">
            <v>52388.089285714312</v>
          </cell>
          <cell r="DD204">
            <v>0</v>
          </cell>
          <cell r="DE204">
            <v>0</v>
          </cell>
          <cell r="DF204">
            <v>0</v>
          </cell>
          <cell r="DG204">
            <v>53482.232392514714</v>
          </cell>
          <cell r="DH204">
            <v>-1094.1431068004022</v>
          </cell>
          <cell r="DI204">
            <v>0</v>
          </cell>
          <cell r="DJ204">
            <v>0</v>
          </cell>
          <cell r="DK204">
            <v>19.776785714285726</v>
          </cell>
          <cell r="DL204">
            <v>0</v>
          </cell>
          <cell r="DM204">
            <v>0</v>
          </cell>
          <cell r="DN204" t="str">
            <v>CESTO 12KG</v>
          </cell>
          <cell r="DO204">
            <v>0</v>
          </cell>
          <cell r="DP204">
            <v>49600.178571428602</v>
          </cell>
          <cell r="DQ204">
            <v>0</v>
          </cell>
          <cell r="DR204">
            <v>0</v>
          </cell>
          <cell r="DS204">
            <v>0</v>
          </cell>
          <cell r="DT204">
            <v>32824</v>
          </cell>
          <cell r="DU204">
            <v>16776.178571428602</v>
          </cell>
          <cell r="DV204">
            <v>0</v>
          </cell>
          <cell r="DW204">
            <v>0</v>
          </cell>
          <cell r="DX204">
            <v>0</v>
          </cell>
          <cell r="DY204">
            <v>0</v>
          </cell>
          <cell r="DZ204">
            <v>0</v>
          </cell>
          <cell r="EA204" t="str">
            <v>CESTO 12KG</v>
          </cell>
          <cell r="EB204">
            <v>0</v>
          </cell>
          <cell r="EC204">
            <v>0</v>
          </cell>
          <cell r="ED204">
            <v>0</v>
          </cell>
          <cell r="EE204">
            <v>0</v>
          </cell>
          <cell r="EF204">
            <v>0</v>
          </cell>
          <cell r="EG204">
            <v>45562.917862323462</v>
          </cell>
          <cell r="EH204">
            <v>-45562.917862323462</v>
          </cell>
          <cell r="EI204">
            <v>0</v>
          </cell>
          <cell r="EJ204">
            <v>0</v>
          </cell>
          <cell r="EK204">
            <v>20.388392857142865</v>
          </cell>
          <cell r="EL204">
            <v>0</v>
          </cell>
          <cell r="EM204">
            <v>0</v>
          </cell>
          <cell r="EN204" t="str">
            <v>CESTO 12KG</v>
          </cell>
          <cell r="EO204">
            <v>0</v>
          </cell>
          <cell r="EP204">
            <v>51134.089285714297</v>
          </cell>
          <cell r="EQ204">
            <v>0</v>
          </cell>
          <cell r="ER204">
            <v>0</v>
          </cell>
          <cell r="ES204">
            <v>0</v>
          </cell>
          <cell r="ET204">
            <v>37243</v>
          </cell>
          <cell r="EU204">
            <v>13891.089285714297</v>
          </cell>
          <cell r="EV204">
            <v>0</v>
          </cell>
          <cell r="EW204">
            <v>0</v>
          </cell>
          <cell r="EX204">
            <v>17.500000000000011</v>
          </cell>
          <cell r="EY204">
            <v>0</v>
          </cell>
          <cell r="EZ204">
            <v>0</v>
          </cell>
          <cell r="FA204" t="str">
            <v>CESTO 12KG</v>
          </cell>
          <cell r="FB204">
            <v>0</v>
          </cell>
          <cell r="FC204">
            <v>43890.000000000029</v>
          </cell>
          <cell r="FD204">
            <v>0</v>
          </cell>
          <cell r="GZ204">
            <v>0</v>
          </cell>
          <cell r="HA204">
            <v>0</v>
          </cell>
        </row>
        <row r="205"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21.000000000000007</v>
          </cell>
          <cell r="L205">
            <v>0</v>
          </cell>
          <cell r="M205">
            <v>0</v>
          </cell>
          <cell r="N205" t="str">
            <v>CESTO 15KG</v>
          </cell>
          <cell r="O205">
            <v>0</v>
          </cell>
          <cell r="P205">
            <v>42840.000000000015</v>
          </cell>
          <cell r="Q205">
            <v>0</v>
          </cell>
          <cell r="R205">
            <v>0</v>
          </cell>
          <cell r="S205">
            <v>0</v>
          </cell>
          <cell r="T205">
            <v>11443</v>
          </cell>
          <cell r="U205">
            <v>31397.000000000015</v>
          </cell>
          <cell r="V205">
            <v>0</v>
          </cell>
          <cell r="W205">
            <v>0</v>
          </cell>
          <cell r="X205">
            <v>18.006833712984065</v>
          </cell>
          <cell r="Y205">
            <v>0</v>
          </cell>
          <cell r="Z205">
            <v>0</v>
          </cell>
          <cell r="AA205" t="str">
            <v>CESTO 15KG</v>
          </cell>
          <cell r="AB205">
            <v>0</v>
          </cell>
          <cell r="AC205">
            <v>36733.940774487492</v>
          </cell>
          <cell r="AD205">
            <v>0</v>
          </cell>
          <cell r="AE205">
            <v>0</v>
          </cell>
          <cell r="AF205">
            <v>0</v>
          </cell>
          <cell r="AG205">
            <v>13822</v>
          </cell>
          <cell r="AH205">
            <v>22911.940774487492</v>
          </cell>
          <cell r="AI205">
            <v>0</v>
          </cell>
          <cell r="AJ205">
            <v>0</v>
          </cell>
          <cell r="AK205">
            <v>26</v>
          </cell>
          <cell r="AL205">
            <v>0</v>
          </cell>
          <cell r="AM205">
            <v>0</v>
          </cell>
          <cell r="AN205" t="str">
            <v>CESTO 15KG</v>
          </cell>
          <cell r="AO205">
            <v>0</v>
          </cell>
          <cell r="AP205">
            <v>53040</v>
          </cell>
          <cell r="AQ205">
            <v>0</v>
          </cell>
          <cell r="AR205">
            <v>0</v>
          </cell>
          <cell r="AS205">
            <v>0</v>
          </cell>
          <cell r="AT205">
            <v>16297</v>
          </cell>
          <cell r="AU205">
            <v>36743</v>
          </cell>
          <cell r="AV205">
            <v>0</v>
          </cell>
          <cell r="AW205">
            <v>0</v>
          </cell>
          <cell r="AX205">
            <v>18.000000000000007</v>
          </cell>
          <cell r="AY205">
            <v>0</v>
          </cell>
          <cell r="AZ205">
            <v>0</v>
          </cell>
          <cell r="BA205" t="str">
            <v>CESTO 15KG</v>
          </cell>
          <cell r="BB205">
            <v>0</v>
          </cell>
          <cell r="BC205">
            <v>36720.000000000015</v>
          </cell>
          <cell r="BD205">
            <v>0</v>
          </cell>
          <cell r="BE205">
            <v>0</v>
          </cell>
          <cell r="BF205">
            <v>0</v>
          </cell>
          <cell r="BG205">
            <v>18377</v>
          </cell>
          <cell r="BH205">
            <v>18343.000000000015</v>
          </cell>
          <cell r="BI205">
            <v>0</v>
          </cell>
          <cell r="BJ205">
            <v>0</v>
          </cell>
          <cell r="BK205">
            <v>22.000000000000011</v>
          </cell>
          <cell r="BL205">
            <v>0</v>
          </cell>
          <cell r="BM205">
            <v>0</v>
          </cell>
          <cell r="BN205" t="str">
            <v>CESTO 15KG</v>
          </cell>
          <cell r="BO205">
            <v>0</v>
          </cell>
          <cell r="BP205">
            <v>44880.000000000022</v>
          </cell>
          <cell r="BQ205">
            <v>0</v>
          </cell>
          <cell r="BR205">
            <v>0</v>
          </cell>
          <cell r="BS205">
            <v>0</v>
          </cell>
          <cell r="BT205">
            <v>10721</v>
          </cell>
          <cell r="BU205">
            <v>34159.000000000022</v>
          </cell>
          <cell r="BV205">
            <v>0</v>
          </cell>
          <cell r="BW205">
            <v>0</v>
          </cell>
          <cell r="BX205">
            <v>11</v>
          </cell>
          <cell r="BY205">
            <v>0</v>
          </cell>
          <cell r="BZ205">
            <v>0</v>
          </cell>
          <cell r="CA205" t="str">
            <v>CESTO 15KG</v>
          </cell>
          <cell r="CB205">
            <v>0</v>
          </cell>
          <cell r="CC205">
            <v>22440</v>
          </cell>
          <cell r="CD205">
            <v>0</v>
          </cell>
          <cell r="CE205">
            <v>0</v>
          </cell>
          <cell r="CF205">
            <v>0</v>
          </cell>
          <cell r="CG205">
            <v>13650</v>
          </cell>
          <cell r="CH205">
            <v>8790</v>
          </cell>
          <cell r="CI205">
            <v>0</v>
          </cell>
          <cell r="CJ205">
            <v>0</v>
          </cell>
          <cell r="CK205">
            <v>15</v>
          </cell>
          <cell r="CL205">
            <v>0</v>
          </cell>
          <cell r="CM205">
            <v>0</v>
          </cell>
          <cell r="CN205" t="str">
            <v>CESTO 15KG</v>
          </cell>
          <cell r="CO205">
            <v>0</v>
          </cell>
          <cell r="CP205">
            <v>30600</v>
          </cell>
          <cell r="CQ205">
            <v>0</v>
          </cell>
          <cell r="CR205">
            <v>0</v>
          </cell>
          <cell r="CS205">
            <v>0</v>
          </cell>
          <cell r="CT205">
            <v>15976</v>
          </cell>
          <cell r="CU205">
            <v>14624</v>
          </cell>
          <cell r="CV205">
            <v>0</v>
          </cell>
          <cell r="CW205">
            <v>0</v>
          </cell>
          <cell r="CX205">
            <v>20.888392857142868</v>
          </cell>
          <cell r="CY205">
            <v>0</v>
          </cell>
          <cell r="CZ205">
            <v>0</v>
          </cell>
          <cell r="DA205" t="str">
            <v>CESTO 15KG</v>
          </cell>
          <cell r="DB205">
            <v>0</v>
          </cell>
          <cell r="DC205">
            <v>42612.321428571449</v>
          </cell>
          <cell r="DD205">
            <v>0</v>
          </cell>
          <cell r="DE205">
            <v>0</v>
          </cell>
          <cell r="DF205">
            <v>0</v>
          </cell>
          <cell r="DG205">
            <v>13815</v>
          </cell>
          <cell r="DH205">
            <v>28797.321428571449</v>
          </cell>
          <cell r="DI205">
            <v>0</v>
          </cell>
          <cell r="DJ205">
            <v>0</v>
          </cell>
          <cell r="DK205">
            <v>19.776785714285726</v>
          </cell>
          <cell r="DL205">
            <v>0</v>
          </cell>
          <cell r="DM205">
            <v>0</v>
          </cell>
          <cell r="DN205" t="str">
            <v>CESTO 15KG</v>
          </cell>
          <cell r="DO205">
            <v>0</v>
          </cell>
          <cell r="DP205">
            <v>40344.642857142884</v>
          </cell>
          <cell r="DQ205">
            <v>0</v>
          </cell>
          <cell r="DR205">
            <v>0</v>
          </cell>
          <cell r="DS205">
            <v>0</v>
          </cell>
          <cell r="DT205">
            <v>17497</v>
          </cell>
          <cell r="DU205">
            <v>22847.642857142884</v>
          </cell>
          <cell r="DV205">
            <v>0</v>
          </cell>
          <cell r="DW205">
            <v>0</v>
          </cell>
          <cell r="DX205">
            <v>0</v>
          </cell>
          <cell r="DY205">
            <v>0</v>
          </cell>
          <cell r="DZ205">
            <v>0</v>
          </cell>
          <cell r="EA205" t="str">
            <v>CESTO 15KG</v>
          </cell>
          <cell r="EB205">
            <v>0</v>
          </cell>
          <cell r="EC205">
            <v>0</v>
          </cell>
          <cell r="ED205">
            <v>0</v>
          </cell>
          <cell r="EE205">
            <v>0</v>
          </cell>
          <cell r="EF205">
            <v>0</v>
          </cell>
          <cell r="EG205">
            <v>20400</v>
          </cell>
          <cell r="EH205">
            <v>-20400</v>
          </cell>
          <cell r="EI205">
            <v>0</v>
          </cell>
          <cell r="EJ205">
            <v>0</v>
          </cell>
          <cell r="EK205">
            <v>20.388392857142865</v>
          </cell>
          <cell r="EL205">
            <v>0</v>
          </cell>
          <cell r="EM205">
            <v>0</v>
          </cell>
          <cell r="EN205" t="str">
            <v>CESTO 15KG</v>
          </cell>
          <cell r="EO205">
            <v>0</v>
          </cell>
          <cell r="EP205">
            <v>41592.321428571442</v>
          </cell>
          <cell r="EQ205">
            <v>0</v>
          </cell>
          <cell r="ER205">
            <v>0</v>
          </cell>
          <cell r="ES205">
            <v>0</v>
          </cell>
          <cell r="ET205">
            <v>10142</v>
          </cell>
          <cell r="EU205">
            <v>31450.321428571442</v>
          </cell>
          <cell r="EV205">
            <v>0</v>
          </cell>
          <cell r="EW205">
            <v>0</v>
          </cell>
          <cell r="EX205">
            <v>17.500000000000011</v>
          </cell>
          <cell r="EY205">
            <v>0</v>
          </cell>
          <cell r="EZ205">
            <v>0</v>
          </cell>
          <cell r="FA205" t="str">
            <v>CESTO 15KG</v>
          </cell>
          <cell r="FB205">
            <v>0</v>
          </cell>
          <cell r="FC205">
            <v>35700.000000000022</v>
          </cell>
          <cell r="FD205">
            <v>0</v>
          </cell>
          <cell r="GZ205">
            <v>0</v>
          </cell>
          <cell r="HA205">
            <v>0</v>
          </cell>
        </row>
        <row r="206"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 t="str">
            <v>AGIT SUP LBU15</v>
          </cell>
          <cell r="O206">
            <v>0</v>
          </cell>
          <cell r="P206">
            <v>68515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68515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 t="str">
            <v>AGIT SUP LBU15</v>
          </cell>
          <cell r="AB206">
            <v>0</v>
          </cell>
          <cell r="AC206">
            <v>68515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68515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 t="str">
            <v>AGIT SUP LBU15</v>
          </cell>
          <cell r="AO206">
            <v>0</v>
          </cell>
          <cell r="AP206">
            <v>68515</v>
          </cell>
          <cell r="AQ206">
            <v>0</v>
          </cell>
          <cell r="AR206">
            <v>0</v>
          </cell>
          <cell r="AS206">
            <v>0</v>
          </cell>
          <cell r="AT206">
            <v>1200</v>
          </cell>
          <cell r="AU206">
            <v>67315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 t="str">
            <v>AGIT SUP LBU15</v>
          </cell>
          <cell r="BB206">
            <v>0</v>
          </cell>
          <cell r="BC206">
            <v>68515</v>
          </cell>
          <cell r="BD206">
            <v>0</v>
          </cell>
          <cell r="BE206">
            <v>0</v>
          </cell>
          <cell r="BF206">
            <v>0</v>
          </cell>
          <cell r="BG206">
            <v>2160</v>
          </cell>
          <cell r="BH206">
            <v>66355</v>
          </cell>
          <cell r="BI206">
            <v>0</v>
          </cell>
          <cell r="BJ206">
            <v>0</v>
          </cell>
          <cell r="BK206">
            <v>0</v>
          </cell>
          <cell r="BL206">
            <v>0</v>
          </cell>
          <cell r="BM206">
            <v>0</v>
          </cell>
          <cell r="BN206" t="str">
            <v>AGIT SUP LBU15</v>
          </cell>
          <cell r="BO206">
            <v>0</v>
          </cell>
          <cell r="BP206">
            <v>68515</v>
          </cell>
          <cell r="BQ206">
            <v>0</v>
          </cell>
          <cell r="BR206">
            <v>0</v>
          </cell>
          <cell r="BS206">
            <v>0</v>
          </cell>
          <cell r="BT206">
            <v>0</v>
          </cell>
          <cell r="BU206">
            <v>68515</v>
          </cell>
          <cell r="BV206">
            <v>0</v>
          </cell>
          <cell r="BW206">
            <v>0</v>
          </cell>
          <cell r="BX206">
            <v>0</v>
          </cell>
          <cell r="BY206">
            <v>0</v>
          </cell>
          <cell r="BZ206">
            <v>0</v>
          </cell>
          <cell r="CA206" t="str">
            <v>AGIT SUP LBU15</v>
          </cell>
          <cell r="CB206">
            <v>0</v>
          </cell>
          <cell r="CC206">
            <v>68515</v>
          </cell>
          <cell r="CD206">
            <v>0</v>
          </cell>
          <cell r="CE206">
            <v>0</v>
          </cell>
          <cell r="CF206">
            <v>0</v>
          </cell>
          <cell r="CG206">
            <v>3120</v>
          </cell>
          <cell r="CH206">
            <v>65395</v>
          </cell>
          <cell r="CI206">
            <v>0</v>
          </cell>
          <cell r="CJ206">
            <v>0</v>
          </cell>
          <cell r="CK206">
            <v>0</v>
          </cell>
          <cell r="CL206">
            <v>0</v>
          </cell>
          <cell r="CM206">
            <v>0</v>
          </cell>
          <cell r="CN206" t="str">
            <v>AGIT SUP LBU15</v>
          </cell>
          <cell r="CO206">
            <v>0</v>
          </cell>
          <cell r="CP206">
            <v>68515</v>
          </cell>
          <cell r="CQ206">
            <v>0</v>
          </cell>
          <cell r="CR206">
            <v>0</v>
          </cell>
          <cell r="CS206">
            <v>0</v>
          </cell>
          <cell r="CT206">
            <v>8340</v>
          </cell>
          <cell r="CU206">
            <v>60175</v>
          </cell>
          <cell r="CV206">
            <v>0</v>
          </cell>
          <cell r="CW206">
            <v>0</v>
          </cell>
          <cell r="CX206">
            <v>0</v>
          </cell>
          <cell r="CY206">
            <v>0</v>
          </cell>
          <cell r="CZ206">
            <v>0</v>
          </cell>
          <cell r="DA206" t="str">
            <v>AGIT SUP LBU15</v>
          </cell>
          <cell r="DB206">
            <v>0</v>
          </cell>
          <cell r="DC206">
            <v>68515</v>
          </cell>
          <cell r="DD206">
            <v>0</v>
          </cell>
          <cell r="DE206">
            <v>0</v>
          </cell>
          <cell r="DF206">
            <v>0</v>
          </cell>
          <cell r="DG206">
            <v>12776</v>
          </cell>
          <cell r="DH206">
            <v>55739</v>
          </cell>
          <cell r="DI206">
            <v>0</v>
          </cell>
          <cell r="DJ206">
            <v>0</v>
          </cell>
          <cell r="DK206">
            <v>0</v>
          </cell>
          <cell r="DL206">
            <v>0</v>
          </cell>
          <cell r="DM206">
            <v>0</v>
          </cell>
          <cell r="DN206" t="str">
            <v>AGIT SUP LBU15</v>
          </cell>
          <cell r="DO206">
            <v>0</v>
          </cell>
          <cell r="DP206">
            <v>68515</v>
          </cell>
          <cell r="DQ206">
            <v>0</v>
          </cell>
          <cell r="DR206">
            <v>0</v>
          </cell>
          <cell r="DS206">
            <v>0</v>
          </cell>
          <cell r="DT206">
            <v>10159</v>
          </cell>
          <cell r="DU206">
            <v>58356</v>
          </cell>
          <cell r="DV206">
            <v>0</v>
          </cell>
          <cell r="DW206">
            <v>0</v>
          </cell>
          <cell r="DX206">
            <v>0</v>
          </cell>
          <cell r="DY206">
            <v>0</v>
          </cell>
          <cell r="DZ206">
            <v>0</v>
          </cell>
          <cell r="EA206" t="str">
            <v>AGIT SUP LBU15</v>
          </cell>
          <cell r="EB206">
            <v>0</v>
          </cell>
          <cell r="EC206">
            <v>68515</v>
          </cell>
          <cell r="ED206">
            <v>0</v>
          </cell>
          <cell r="EE206">
            <v>0</v>
          </cell>
          <cell r="EF206">
            <v>0</v>
          </cell>
          <cell r="EG206">
            <v>7320</v>
          </cell>
          <cell r="EH206">
            <v>61195</v>
          </cell>
          <cell r="EI206">
            <v>0</v>
          </cell>
          <cell r="EJ206">
            <v>0</v>
          </cell>
          <cell r="EK206">
            <v>0</v>
          </cell>
          <cell r="EL206">
            <v>0</v>
          </cell>
          <cell r="EM206">
            <v>0</v>
          </cell>
          <cell r="EN206" t="str">
            <v>AGIT SUP LBU15</v>
          </cell>
          <cell r="EO206">
            <v>0</v>
          </cell>
          <cell r="EP206">
            <v>68515</v>
          </cell>
          <cell r="EQ206">
            <v>0</v>
          </cell>
          <cell r="ER206">
            <v>0</v>
          </cell>
          <cell r="ES206">
            <v>0</v>
          </cell>
          <cell r="ET206">
            <v>16558</v>
          </cell>
          <cell r="EU206">
            <v>51957</v>
          </cell>
          <cell r="EV206">
            <v>0</v>
          </cell>
          <cell r="EW206">
            <v>0</v>
          </cell>
          <cell r="EX206">
            <v>0</v>
          </cell>
          <cell r="EY206">
            <v>0</v>
          </cell>
          <cell r="EZ206">
            <v>0</v>
          </cell>
          <cell r="FA206" t="str">
            <v>AGIT SUP LBU15</v>
          </cell>
          <cell r="FB206">
            <v>0</v>
          </cell>
          <cell r="FC206">
            <v>68515</v>
          </cell>
          <cell r="FD206">
            <v>0</v>
          </cell>
          <cell r="GZ206">
            <v>0</v>
          </cell>
          <cell r="HA206">
            <v>0</v>
          </cell>
        </row>
        <row r="207"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 t="str">
            <v>AGIT SUP LT15F</v>
          </cell>
          <cell r="O207">
            <v>0</v>
          </cell>
          <cell r="P207">
            <v>45000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45000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 t="str">
            <v>AGIT SUP LT15F</v>
          </cell>
          <cell r="AB207">
            <v>0</v>
          </cell>
          <cell r="AC207">
            <v>45000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45000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 t="str">
            <v>AGIT SUP LT15F</v>
          </cell>
          <cell r="AO207">
            <v>0</v>
          </cell>
          <cell r="AP207">
            <v>45000</v>
          </cell>
          <cell r="AQ207">
            <v>0</v>
          </cell>
          <cell r="AR207">
            <v>0</v>
          </cell>
          <cell r="AS207">
            <v>0</v>
          </cell>
          <cell r="AT207">
            <v>1200</v>
          </cell>
          <cell r="AU207">
            <v>43800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 t="str">
            <v>AGIT SUP LT15F</v>
          </cell>
          <cell r="BB207">
            <v>0</v>
          </cell>
          <cell r="BC207">
            <v>45000</v>
          </cell>
          <cell r="BD207">
            <v>0</v>
          </cell>
          <cell r="BE207">
            <v>0</v>
          </cell>
          <cell r="BF207">
            <v>0</v>
          </cell>
          <cell r="BG207">
            <v>2160</v>
          </cell>
          <cell r="BH207">
            <v>42840</v>
          </cell>
          <cell r="BI207">
            <v>0</v>
          </cell>
          <cell r="BJ207">
            <v>0</v>
          </cell>
          <cell r="BK207">
            <v>0</v>
          </cell>
          <cell r="BL207">
            <v>0</v>
          </cell>
          <cell r="BM207">
            <v>0</v>
          </cell>
          <cell r="BN207" t="str">
            <v>AGIT SUP LT15F</v>
          </cell>
          <cell r="BO207">
            <v>0</v>
          </cell>
          <cell r="BP207">
            <v>45000</v>
          </cell>
          <cell r="BQ207">
            <v>0</v>
          </cell>
          <cell r="BR207">
            <v>0</v>
          </cell>
          <cell r="BS207">
            <v>0</v>
          </cell>
          <cell r="BT207">
            <v>0</v>
          </cell>
          <cell r="BU207">
            <v>45000</v>
          </cell>
          <cell r="BV207">
            <v>0</v>
          </cell>
          <cell r="BW207">
            <v>0</v>
          </cell>
          <cell r="BX207">
            <v>0</v>
          </cell>
          <cell r="BY207">
            <v>0</v>
          </cell>
          <cell r="BZ207">
            <v>0</v>
          </cell>
          <cell r="CA207" t="str">
            <v>AGIT SUP LT15F</v>
          </cell>
          <cell r="CB207">
            <v>0</v>
          </cell>
          <cell r="CC207">
            <v>45000</v>
          </cell>
          <cell r="CD207">
            <v>0</v>
          </cell>
          <cell r="CE207">
            <v>0</v>
          </cell>
          <cell r="CF207">
            <v>0</v>
          </cell>
          <cell r="CG207">
            <v>3120</v>
          </cell>
          <cell r="CH207">
            <v>41880</v>
          </cell>
          <cell r="CI207">
            <v>0</v>
          </cell>
          <cell r="CJ207">
            <v>0</v>
          </cell>
          <cell r="CK207">
            <v>0</v>
          </cell>
          <cell r="CL207">
            <v>0</v>
          </cell>
          <cell r="CM207">
            <v>0</v>
          </cell>
          <cell r="CN207" t="str">
            <v>AGIT SUP LT15F</v>
          </cell>
          <cell r="CO207">
            <v>0</v>
          </cell>
          <cell r="CP207">
            <v>45000</v>
          </cell>
          <cell r="CQ207">
            <v>0</v>
          </cell>
          <cell r="CR207">
            <v>0</v>
          </cell>
          <cell r="CS207">
            <v>0</v>
          </cell>
          <cell r="CT207">
            <v>8340</v>
          </cell>
          <cell r="CU207">
            <v>36660</v>
          </cell>
          <cell r="CV207">
            <v>0</v>
          </cell>
          <cell r="CW207">
            <v>0</v>
          </cell>
          <cell r="CX207">
            <v>0</v>
          </cell>
          <cell r="CY207">
            <v>0</v>
          </cell>
          <cell r="CZ207">
            <v>0</v>
          </cell>
          <cell r="DA207" t="str">
            <v>AGIT SUP LT15F</v>
          </cell>
          <cell r="DB207">
            <v>0</v>
          </cell>
          <cell r="DC207">
            <v>45000</v>
          </cell>
          <cell r="DD207">
            <v>0</v>
          </cell>
          <cell r="DE207">
            <v>0</v>
          </cell>
          <cell r="DF207">
            <v>0</v>
          </cell>
          <cell r="DG207">
            <v>12776</v>
          </cell>
          <cell r="DH207">
            <v>32224</v>
          </cell>
          <cell r="DI207">
            <v>0</v>
          </cell>
          <cell r="DJ207">
            <v>0</v>
          </cell>
          <cell r="DK207">
            <v>0</v>
          </cell>
          <cell r="DL207">
            <v>0</v>
          </cell>
          <cell r="DM207">
            <v>0</v>
          </cell>
          <cell r="DN207" t="str">
            <v>AGIT SUP LT15F</v>
          </cell>
          <cell r="DO207">
            <v>0</v>
          </cell>
          <cell r="DP207">
            <v>45000</v>
          </cell>
          <cell r="DQ207">
            <v>0</v>
          </cell>
          <cell r="DR207">
            <v>0</v>
          </cell>
          <cell r="DS207">
            <v>0</v>
          </cell>
          <cell r="DT207">
            <v>11117</v>
          </cell>
          <cell r="DU207">
            <v>33883</v>
          </cell>
          <cell r="DV207">
            <v>0</v>
          </cell>
          <cell r="DW207">
            <v>0</v>
          </cell>
          <cell r="DX207">
            <v>0</v>
          </cell>
          <cell r="DY207">
            <v>0</v>
          </cell>
          <cell r="DZ207">
            <v>0</v>
          </cell>
          <cell r="EA207" t="str">
            <v>AGIT SUP LT15F</v>
          </cell>
          <cell r="EB207">
            <v>0</v>
          </cell>
          <cell r="EC207">
            <v>45000</v>
          </cell>
          <cell r="ED207">
            <v>0</v>
          </cell>
          <cell r="EE207">
            <v>0</v>
          </cell>
          <cell r="EF207">
            <v>0</v>
          </cell>
          <cell r="EG207">
            <v>12840</v>
          </cell>
          <cell r="EH207">
            <v>32160</v>
          </cell>
          <cell r="EI207">
            <v>0</v>
          </cell>
          <cell r="EJ207">
            <v>0</v>
          </cell>
          <cell r="EK207">
            <v>0</v>
          </cell>
          <cell r="EL207">
            <v>0</v>
          </cell>
          <cell r="EM207">
            <v>0</v>
          </cell>
          <cell r="EN207" t="str">
            <v>AGIT SUP LT15F</v>
          </cell>
          <cell r="EO207">
            <v>0</v>
          </cell>
          <cell r="EP207">
            <v>45000</v>
          </cell>
          <cell r="EQ207">
            <v>0</v>
          </cell>
          <cell r="ER207">
            <v>0</v>
          </cell>
          <cell r="ES207">
            <v>0</v>
          </cell>
          <cell r="ET207">
            <v>18637</v>
          </cell>
          <cell r="EU207">
            <v>26363</v>
          </cell>
          <cell r="EV207">
            <v>0</v>
          </cell>
          <cell r="EW207">
            <v>0</v>
          </cell>
          <cell r="EX207">
            <v>0</v>
          </cell>
          <cell r="EY207">
            <v>0</v>
          </cell>
          <cell r="EZ207">
            <v>0</v>
          </cell>
          <cell r="FA207" t="str">
            <v>AGIT SUP LT15F</v>
          </cell>
          <cell r="FB207">
            <v>0</v>
          </cell>
          <cell r="FC207">
            <v>45000</v>
          </cell>
          <cell r="FD207">
            <v>0</v>
          </cell>
          <cell r="GZ207">
            <v>0</v>
          </cell>
          <cell r="HA207">
            <v>0</v>
          </cell>
        </row>
        <row r="208"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 t="str">
            <v>LTD12-LTD15</v>
          </cell>
          <cell r="O208">
            <v>0</v>
          </cell>
          <cell r="P208">
            <v>68400</v>
          </cell>
          <cell r="Q208">
            <v>0</v>
          </cell>
          <cell r="R208">
            <v>0</v>
          </cell>
          <cell r="S208">
            <v>0</v>
          </cell>
          <cell r="T208">
            <v>7440</v>
          </cell>
          <cell r="U208">
            <v>60960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 t="str">
            <v>LTD12-LTD15</v>
          </cell>
          <cell r="AB208">
            <v>0</v>
          </cell>
          <cell r="AC208">
            <v>68400</v>
          </cell>
          <cell r="AD208">
            <v>0</v>
          </cell>
          <cell r="AE208">
            <v>0</v>
          </cell>
          <cell r="AF208">
            <v>0</v>
          </cell>
          <cell r="AG208">
            <v>9720.3132307692431</v>
          </cell>
          <cell r="AH208">
            <v>58679.686769230757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 t="str">
            <v>LTD12-LTD15</v>
          </cell>
          <cell r="AO208">
            <v>0</v>
          </cell>
          <cell r="AP208">
            <v>68400</v>
          </cell>
          <cell r="AQ208">
            <v>0</v>
          </cell>
          <cell r="AR208">
            <v>0</v>
          </cell>
          <cell r="AS208">
            <v>0</v>
          </cell>
          <cell r="AT208">
            <v>5243.1640000000234</v>
          </cell>
          <cell r="AU208">
            <v>63156.835999999974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 t="str">
            <v>LTD12-LTD15</v>
          </cell>
          <cell r="BB208">
            <v>0</v>
          </cell>
          <cell r="BC208">
            <v>68400</v>
          </cell>
          <cell r="BD208">
            <v>0</v>
          </cell>
          <cell r="BE208">
            <v>0</v>
          </cell>
          <cell r="BF208">
            <v>0</v>
          </cell>
          <cell r="BG208">
            <v>3705.4206153846412</v>
          </cell>
          <cell r="BH208">
            <v>64694.579384615361</v>
          </cell>
          <cell r="BI208">
            <v>0</v>
          </cell>
          <cell r="BJ208">
            <v>0</v>
          </cell>
          <cell r="BK208">
            <v>0</v>
          </cell>
          <cell r="BL208">
            <v>0</v>
          </cell>
          <cell r="BM208">
            <v>0</v>
          </cell>
          <cell r="BN208" t="str">
            <v>LTD12-LTD15</v>
          </cell>
          <cell r="BO208">
            <v>0</v>
          </cell>
          <cell r="BP208">
            <v>68400</v>
          </cell>
          <cell r="BQ208">
            <v>0</v>
          </cell>
          <cell r="BR208">
            <v>0</v>
          </cell>
          <cell r="BS208">
            <v>0</v>
          </cell>
          <cell r="BT208">
            <v>5520</v>
          </cell>
          <cell r="BU208">
            <v>62880</v>
          </cell>
          <cell r="BV208">
            <v>0</v>
          </cell>
          <cell r="BW208">
            <v>0</v>
          </cell>
          <cell r="BX208">
            <v>0</v>
          </cell>
          <cell r="BY208">
            <v>0</v>
          </cell>
          <cell r="BZ208">
            <v>0</v>
          </cell>
          <cell r="CA208" t="str">
            <v>LTD12-LTD15</v>
          </cell>
          <cell r="CB208">
            <v>0</v>
          </cell>
          <cell r="CC208">
            <v>68400</v>
          </cell>
          <cell r="CD208">
            <v>0</v>
          </cell>
          <cell r="CE208">
            <v>0</v>
          </cell>
          <cell r="CF208">
            <v>0</v>
          </cell>
          <cell r="CG208">
            <v>18900</v>
          </cell>
          <cell r="CH208">
            <v>49500</v>
          </cell>
          <cell r="CI208">
            <v>0</v>
          </cell>
          <cell r="CJ208">
            <v>0</v>
          </cell>
          <cell r="CK208">
            <v>0</v>
          </cell>
          <cell r="CL208">
            <v>0</v>
          </cell>
          <cell r="CM208">
            <v>0</v>
          </cell>
          <cell r="CN208" t="str">
            <v>LTD12-LTD15</v>
          </cell>
          <cell r="CO208">
            <v>0</v>
          </cell>
          <cell r="CP208">
            <v>68400</v>
          </cell>
          <cell r="CQ208">
            <v>0</v>
          </cell>
          <cell r="CR208">
            <v>0</v>
          </cell>
          <cell r="CS208">
            <v>0</v>
          </cell>
          <cell r="CT208">
            <v>28680</v>
          </cell>
          <cell r="CU208">
            <v>39720</v>
          </cell>
          <cell r="CV208">
            <v>0</v>
          </cell>
          <cell r="CW208">
            <v>0</v>
          </cell>
          <cell r="CX208">
            <v>0</v>
          </cell>
          <cell r="CY208">
            <v>0</v>
          </cell>
          <cell r="CZ208">
            <v>0</v>
          </cell>
          <cell r="DA208" t="str">
            <v>LTD12-LTD15</v>
          </cell>
          <cell r="DB208">
            <v>0</v>
          </cell>
          <cell r="DC208">
            <v>68400</v>
          </cell>
          <cell r="DD208">
            <v>0</v>
          </cell>
          <cell r="DE208">
            <v>0</v>
          </cell>
          <cell r="DF208">
            <v>0</v>
          </cell>
          <cell r="DG208">
            <v>16016</v>
          </cell>
          <cell r="DH208">
            <v>52384</v>
          </cell>
          <cell r="DI208">
            <v>0</v>
          </cell>
          <cell r="DJ208">
            <v>0</v>
          </cell>
          <cell r="DK208">
            <v>0</v>
          </cell>
          <cell r="DL208">
            <v>0</v>
          </cell>
          <cell r="DM208">
            <v>0</v>
          </cell>
          <cell r="DN208" t="str">
            <v>LTD12-LTD15</v>
          </cell>
          <cell r="DO208">
            <v>0</v>
          </cell>
          <cell r="DP208">
            <v>68400</v>
          </cell>
          <cell r="DQ208">
            <v>0</v>
          </cell>
          <cell r="DR208">
            <v>0</v>
          </cell>
          <cell r="DS208">
            <v>0</v>
          </cell>
          <cell r="DT208">
            <v>9314</v>
          </cell>
          <cell r="DU208">
            <v>59086</v>
          </cell>
          <cell r="DV208">
            <v>0</v>
          </cell>
          <cell r="DW208">
            <v>0</v>
          </cell>
          <cell r="DX208">
            <v>0</v>
          </cell>
          <cell r="DY208">
            <v>0</v>
          </cell>
          <cell r="DZ208">
            <v>0</v>
          </cell>
          <cell r="EA208" t="str">
            <v>LTD12-LTD15</v>
          </cell>
          <cell r="EB208">
            <v>0</v>
          </cell>
          <cell r="EC208">
            <v>68400</v>
          </cell>
          <cell r="ED208">
            <v>0</v>
          </cell>
          <cell r="EE208">
            <v>0</v>
          </cell>
          <cell r="EF208">
            <v>0</v>
          </cell>
          <cell r="EG208">
            <v>9600</v>
          </cell>
          <cell r="EH208">
            <v>58800</v>
          </cell>
          <cell r="EI208">
            <v>0</v>
          </cell>
          <cell r="EJ208">
            <v>0</v>
          </cell>
          <cell r="EK208">
            <v>0</v>
          </cell>
          <cell r="EL208">
            <v>0</v>
          </cell>
          <cell r="EM208">
            <v>0</v>
          </cell>
          <cell r="EN208" t="str">
            <v>LTD12-LTD15</v>
          </cell>
          <cell r="EO208">
            <v>0</v>
          </cell>
          <cell r="EP208">
            <v>68400</v>
          </cell>
          <cell r="EQ208">
            <v>0</v>
          </cell>
          <cell r="ER208">
            <v>0</v>
          </cell>
          <cell r="ES208">
            <v>0</v>
          </cell>
          <cell r="ET208">
            <v>19151</v>
          </cell>
          <cell r="EU208">
            <v>49249</v>
          </cell>
          <cell r="EV208">
            <v>0</v>
          </cell>
          <cell r="EW208">
            <v>0</v>
          </cell>
          <cell r="EX208">
            <v>0</v>
          </cell>
          <cell r="EY208">
            <v>0</v>
          </cell>
          <cell r="EZ208">
            <v>0</v>
          </cell>
          <cell r="FA208" t="str">
            <v>LTD12-LTD15</v>
          </cell>
          <cell r="FB208">
            <v>0</v>
          </cell>
          <cell r="FC208">
            <v>68400</v>
          </cell>
          <cell r="FD208">
            <v>0</v>
          </cell>
          <cell r="GZ208">
            <v>0</v>
          </cell>
          <cell r="HA208">
            <v>0</v>
          </cell>
        </row>
        <row r="209">
          <cell r="B209" t="str">
            <v>CHECK LINHA</v>
          </cell>
          <cell r="C209">
            <v>0</v>
          </cell>
          <cell r="D209">
            <v>0</v>
          </cell>
          <cell r="E209">
            <v>0</v>
          </cell>
          <cell r="F209">
            <v>93799.320146936312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46899.999999999978</v>
          </cell>
          <cell r="O209">
            <v>0</v>
          </cell>
          <cell r="P209">
            <v>46899.999999999978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1.9098850094451336E-2</v>
          </cell>
          <cell r="AB209">
            <v>0</v>
          </cell>
          <cell r="AC209">
            <v>1.9098850094451336E-2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0</v>
          </cell>
          <cell r="BI209">
            <v>0</v>
          </cell>
          <cell r="BJ209">
            <v>0</v>
          </cell>
          <cell r="BK209">
            <v>0</v>
          </cell>
          <cell r="BL209">
            <v>0</v>
          </cell>
          <cell r="BM209">
            <v>0</v>
          </cell>
          <cell r="BN209">
            <v>0</v>
          </cell>
          <cell r="BO209">
            <v>0</v>
          </cell>
          <cell r="BP209">
            <v>0</v>
          </cell>
          <cell r="BQ209">
            <v>0</v>
          </cell>
          <cell r="BR209">
            <v>0</v>
          </cell>
          <cell r="BS209">
            <v>0</v>
          </cell>
          <cell r="BT209">
            <v>0</v>
          </cell>
          <cell r="BU209">
            <v>0</v>
          </cell>
          <cell r="BV209">
            <v>0</v>
          </cell>
          <cell r="BW209">
            <v>0</v>
          </cell>
          <cell r="BX209">
            <v>0</v>
          </cell>
          <cell r="BY209">
            <v>0</v>
          </cell>
          <cell r="BZ209">
            <v>0</v>
          </cell>
          <cell r="CA209">
            <v>0</v>
          </cell>
          <cell r="CB209">
            <v>0</v>
          </cell>
          <cell r="CC209">
            <v>0</v>
          </cell>
          <cell r="CD209">
            <v>0</v>
          </cell>
          <cell r="CE209">
            <v>0</v>
          </cell>
          <cell r="CF209">
            <v>0</v>
          </cell>
          <cell r="CG209">
            <v>0</v>
          </cell>
          <cell r="CH209">
            <v>0</v>
          </cell>
          <cell r="CI209">
            <v>0</v>
          </cell>
          <cell r="CJ209">
            <v>0</v>
          </cell>
          <cell r="CK209">
            <v>0</v>
          </cell>
          <cell r="CL209">
            <v>0</v>
          </cell>
          <cell r="CM209">
            <v>0</v>
          </cell>
          <cell r="CN209">
            <v>0</v>
          </cell>
          <cell r="CO209">
            <v>0</v>
          </cell>
          <cell r="CP209">
            <v>0</v>
          </cell>
          <cell r="CQ209">
            <v>0</v>
          </cell>
          <cell r="CR209">
            <v>0</v>
          </cell>
          <cell r="CS209">
            <v>0</v>
          </cell>
          <cell r="CT209">
            <v>0</v>
          </cell>
          <cell r="CU209">
            <v>0</v>
          </cell>
          <cell r="CV209">
            <v>0</v>
          </cell>
          <cell r="CW209">
            <v>0</v>
          </cell>
          <cell r="CX209">
            <v>-0.71805076408782043</v>
          </cell>
          <cell r="CY209">
            <v>0</v>
          </cell>
          <cell r="CZ209">
            <v>0</v>
          </cell>
          <cell r="DA209">
            <v>0</v>
          </cell>
          <cell r="DB209">
            <v>0</v>
          </cell>
          <cell r="DC209">
            <v>0</v>
          </cell>
          <cell r="DD209">
            <v>0</v>
          </cell>
          <cell r="DE209">
            <v>0</v>
          </cell>
          <cell r="DF209">
            <v>0</v>
          </cell>
          <cell r="DG209">
            <v>0</v>
          </cell>
          <cell r="DH209">
            <v>0</v>
          </cell>
          <cell r="DI209">
            <v>0</v>
          </cell>
          <cell r="DJ209">
            <v>0</v>
          </cell>
          <cell r="DK209">
            <v>0</v>
          </cell>
          <cell r="DL209">
            <v>0</v>
          </cell>
          <cell r="DM209">
            <v>0</v>
          </cell>
          <cell r="DN209">
            <v>0</v>
          </cell>
          <cell r="DO209">
            <v>0</v>
          </cell>
          <cell r="DP209">
            <v>0</v>
          </cell>
          <cell r="DQ209">
            <v>0</v>
          </cell>
          <cell r="DR209">
            <v>0</v>
          </cell>
          <cell r="DS209">
            <v>0</v>
          </cell>
          <cell r="DT209">
            <v>0</v>
          </cell>
          <cell r="DU209">
            <v>0</v>
          </cell>
          <cell r="DV209">
            <v>0</v>
          </cell>
          <cell r="DW209">
            <v>0</v>
          </cell>
          <cell r="DX209">
            <v>0</v>
          </cell>
          <cell r="DY209">
            <v>0</v>
          </cell>
          <cell r="DZ209">
            <v>0</v>
          </cell>
          <cell r="EA209">
            <v>0</v>
          </cell>
          <cell r="EB209">
            <v>0</v>
          </cell>
          <cell r="EC209">
            <v>0</v>
          </cell>
          <cell r="ED209">
            <v>0</v>
          </cell>
          <cell r="EE209">
            <v>0</v>
          </cell>
          <cell r="EF209">
            <v>0</v>
          </cell>
          <cell r="EG209">
            <v>0</v>
          </cell>
          <cell r="EH209">
            <v>0</v>
          </cell>
          <cell r="EI209">
            <v>0</v>
          </cell>
          <cell r="EJ209">
            <v>0</v>
          </cell>
          <cell r="EK209">
            <v>0</v>
          </cell>
          <cell r="EL209">
            <v>0</v>
          </cell>
          <cell r="EM209">
            <v>0</v>
          </cell>
          <cell r="EN209">
            <v>0</v>
          </cell>
          <cell r="EO209">
            <v>0</v>
          </cell>
          <cell r="EP209">
            <v>0</v>
          </cell>
          <cell r="EQ209">
            <v>0</v>
          </cell>
          <cell r="ER209">
            <v>0</v>
          </cell>
          <cell r="ES209">
            <v>0</v>
          </cell>
          <cell r="ET209">
            <v>0</v>
          </cell>
          <cell r="EU209">
            <v>0</v>
          </cell>
          <cell r="EV209">
            <v>0</v>
          </cell>
          <cell r="EW209">
            <v>0</v>
          </cell>
          <cell r="EX209">
            <v>0</v>
          </cell>
          <cell r="EY209">
            <v>0</v>
          </cell>
          <cell r="EZ209">
            <v>0</v>
          </cell>
          <cell r="FA209">
            <v>0</v>
          </cell>
          <cell r="FB209">
            <v>0</v>
          </cell>
          <cell r="FC209">
            <v>0</v>
          </cell>
          <cell r="FD209">
            <v>0</v>
          </cell>
          <cell r="GZ209">
            <v>0</v>
          </cell>
          <cell r="HA209">
            <v>0</v>
          </cell>
        </row>
        <row r="210">
          <cell r="B210" t="str">
            <v>LINHA 2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3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4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10.5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5</v>
          </cell>
          <cell r="BH210">
            <v>0</v>
          </cell>
          <cell r="BI210">
            <v>0</v>
          </cell>
          <cell r="BJ210">
            <v>0</v>
          </cell>
          <cell r="BK210">
            <v>0</v>
          </cell>
          <cell r="BL210">
            <v>0</v>
          </cell>
          <cell r="BM210">
            <v>0</v>
          </cell>
          <cell r="BN210">
            <v>0</v>
          </cell>
          <cell r="BO210">
            <v>0</v>
          </cell>
          <cell r="BP210">
            <v>0</v>
          </cell>
          <cell r="BQ210">
            <v>0</v>
          </cell>
          <cell r="BR210">
            <v>0</v>
          </cell>
          <cell r="BS210">
            <v>7</v>
          </cell>
          <cell r="BT210">
            <v>7</v>
          </cell>
          <cell r="BU210">
            <v>0</v>
          </cell>
          <cell r="BV210">
            <v>0</v>
          </cell>
          <cell r="BW210">
            <v>0</v>
          </cell>
          <cell r="BX210">
            <v>0</v>
          </cell>
          <cell r="BY210">
            <v>0</v>
          </cell>
          <cell r="BZ210">
            <v>0</v>
          </cell>
          <cell r="CA210">
            <v>0</v>
          </cell>
          <cell r="CB210">
            <v>0</v>
          </cell>
          <cell r="CC210">
            <v>0</v>
          </cell>
          <cell r="CD210">
            <v>0</v>
          </cell>
          <cell r="CE210">
            <v>0</v>
          </cell>
          <cell r="CF210">
            <v>0</v>
          </cell>
          <cell r="CG210">
            <v>4.5</v>
          </cell>
          <cell r="CH210">
            <v>0</v>
          </cell>
          <cell r="CI210">
            <v>0</v>
          </cell>
          <cell r="CJ210">
            <v>0</v>
          </cell>
          <cell r="CK210">
            <v>0</v>
          </cell>
          <cell r="CL210">
            <v>0</v>
          </cell>
          <cell r="CM210">
            <v>0</v>
          </cell>
          <cell r="CN210">
            <v>0</v>
          </cell>
          <cell r="CO210">
            <v>0</v>
          </cell>
          <cell r="CP210">
            <v>0</v>
          </cell>
          <cell r="CQ210">
            <v>0</v>
          </cell>
          <cell r="CR210">
            <v>0</v>
          </cell>
          <cell r="CS210">
            <v>0</v>
          </cell>
          <cell r="CT210">
            <v>6</v>
          </cell>
          <cell r="CU210">
            <v>0</v>
          </cell>
          <cell r="CV210">
            <v>0</v>
          </cell>
          <cell r="CW210">
            <v>0</v>
          </cell>
          <cell r="CX210">
            <v>0</v>
          </cell>
          <cell r="CY210">
            <v>0</v>
          </cell>
          <cell r="CZ210">
            <v>0</v>
          </cell>
          <cell r="DA210">
            <v>0</v>
          </cell>
          <cell r="DB210">
            <v>0</v>
          </cell>
          <cell r="DC210">
            <v>0</v>
          </cell>
          <cell r="DD210">
            <v>0</v>
          </cell>
          <cell r="DE210">
            <v>0</v>
          </cell>
          <cell r="DF210">
            <v>0</v>
          </cell>
          <cell r="DG210">
            <v>19</v>
          </cell>
          <cell r="DH210">
            <v>0</v>
          </cell>
          <cell r="DI210">
            <v>0</v>
          </cell>
          <cell r="DJ210">
            <v>0</v>
          </cell>
          <cell r="DK210">
            <v>0</v>
          </cell>
          <cell r="DL210">
            <v>0</v>
          </cell>
          <cell r="DM210">
            <v>0</v>
          </cell>
          <cell r="DN210">
            <v>0</v>
          </cell>
          <cell r="DO210">
            <v>0</v>
          </cell>
          <cell r="DP210">
            <v>0</v>
          </cell>
          <cell r="DQ210">
            <v>0</v>
          </cell>
          <cell r="DR210">
            <v>0</v>
          </cell>
          <cell r="DS210">
            <v>0</v>
          </cell>
          <cell r="DT210">
            <v>19</v>
          </cell>
          <cell r="DU210">
            <v>0</v>
          </cell>
          <cell r="DV210">
            <v>0</v>
          </cell>
          <cell r="DW210">
            <v>0</v>
          </cell>
          <cell r="DX210">
            <v>0</v>
          </cell>
          <cell r="DY210">
            <v>0</v>
          </cell>
          <cell r="DZ210">
            <v>0</v>
          </cell>
          <cell r="EA210">
            <v>0</v>
          </cell>
          <cell r="EB210">
            <v>0</v>
          </cell>
          <cell r="EC210">
            <v>0</v>
          </cell>
          <cell r="ED210">
            <v>0</v>
          </cell>
          <cell r="EE210">
            <v>0</v>
          </cell>
          <cell r="EF210">
            <v>0</v>
          </cell>
          <cell r="EG210">
            <v>4</v>
          </cell>
          <cell r="EH210">
            <v>0</v>
          </cell>
          <cell r="EI210">
            <v>0</v>
          </cell>
          <cell r="EJ210">
            <v>0</v>
          </cell>
          <cell r="EK210">
            <v>0</v>
          </cell>
          <cell r="EL210">
            <v>0</v>
          </cell>
          <cell r="EM210">
            <v>0</v>
          </cell>
          <cell r="EN210">
            <v>0</v>
          </cell>
          <cell r="EO210">
            <v>0</v>
          </cell>
          <cell r="EP210">
            <v>0</v>
          </cell>
          <cell r="EQ210">
            <v>0</v>
          </cell>
          <cell r="ER210">
            <v>0</v>
          </cell>
          <cell r="ES210">
            <v>0</v>
          </cell>
          <cell r="ET210">
            <v>4</v>
          </cell>
          <cell r="EU210">
            <v>0</v>
          </cell>
          <cell r="EV210">
            <v>0</v>
          </cell>
          <cell r="EW210">
            <v>0</v>
          </cell>
          <cell r="EX210">
            <v>0</v>
          </cell>
          <cell r="EY210">
            <v>0</v>
          </cell>
          <cell r="EZ210">
            <v>0</v>
          </cell>
          <cell r="FA210">
            <v>0</v>
          </cell>
          <cell r="FB210">
            <v>0</v>
          </cell>
          <cell r="FC210">
            <v>0</v>
          </cell>
          <cell r="FD210">
            <v>0</v>
          </cell>
          <cell r="GZ210">
            <v>0</v>
          </cell>
          <cell r="HA210">
            <v>0</v>
          </cell>
        </row>
        <row r="211">
          <cell r="B211" t="str">
            <v>FORMULA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4820</v>
          </cell>
          <cell r="I211">
            <v>4831</v>
          </cell>
          <cell r="J211">
            <v>6960.0000000000036</v>
          </cell>
          <cell r="K211">
            <v>0</v>
          </cell>
          <cell r="L211">
            <v>0</v>
          </cell>
          <cell r="M211">
            <v>0</v>
          </cell>
          <cell r="N211">
            <v>10549.33878081215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1230.6612191878539</v>
          </cell>
          <cell r="U211">
            <v>0</v>
          </cell>
          <cell r="V211">
            <v>3.3522042361839559</v>
          </cell>
          <cell r="W211">
            <v>11519.999999999998</v>
          </cell>
          <cell r="X211">
            <v>0</v>
          </cell>
          <cell r="Y211">
            <v>0</v>
          </cell>
          <cell r="Z211">
            <v>0</v>
          </cell>
          <cell r="AA211">
            <v>11013.6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1737.0612191878517</v>
          </cell>
          <cell r="AH211">
            <v>0</v>
          </cell>
          <cell r="AI211">
            <v>4.4017093146072774</v>
          </cell>
          <cell r="AJ211">
            <v>12120.000000000004</v>
          </cell>
          <cell r="AK211">
            <v>0</v>
          </cell>
          <cell r="AL211">
            <v>0</v>
          </cell>
          <cell r="AM211">
            <v>0</v>
          </cell>
          <cell r="AN211">
            <v>11839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2018.0612191878554</v>
          </cell>
          <cell r="AU211">
            <v>0</v>
          </cell>
          <cell r="AV211">
            <v>4.399842774392126</v>
          </cell>
          <cell r="AW211">
            <v>13920.000000000002</v>
          </cell>
          <cell r="AX211">
            <v>0</v>
          </cell>
          <cell r="AY211">
            <v>0</v>
          </cell>
          <cell r="AZ211">
            <v>0</v>
          </cell>
          <cell r="BA211">
            <v>13760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2178.0612191878572</v>
          </cell>
          <cell r="BH211">
            <v>0</v>
          </cell>
          <cell r="BI211">
            <v>10.243272703501445</v>
          </cell>
          <cell r="BJ211">
            <v>8639.9999999999909</v>
          </cell>
          <cell r="BK211">
            <v>0</v>
          </cell>
          <cell r="BL211">
            <v>0</v>
          </cell>
          <cell r="BM211">
            <v>0</v>
          </cell>
          <cell r="BN211">
            <v>6379</v>
          </cell>
          <cell r="BO211">
            <v>0</v>
          </cell>
          <cell r="BP211">
            <v>0</v>
          </cell>
          <cell r="BQ211">
            <v>0</v>
          </cell>
          <cell r="BR211">
            <v>0</v>
          </cell>
          <cell r="BS211">
            <v>0</v>
          </cell>
          <cell r="BT211">
            <v>4439.0612191878481</v>
          </cell>
          <cell r="BU211">
            <v>0</v>
          </cell>
          <cell r="BV211">
            <v>6.7452685293843597</v>
          </cell>
          <cell r="BW211">
            <v>18713.000000000029</v>
          </cell>
          <cell r="BX211">
            <v>0</v>
          </cell>
          <cell r="BY211">
            <v>0</v>
          </cell>
          <cell r="BZ211">
            <v>0</v>
          </cell>
          <cell r="CA211">
            <v>19743.000000000004</v>
          </cell>
          <cell r="CB211">
            <v>0</v>
          </cell>
          <cell r="CC211">
            <v>0</v>
          </cell>
          <cell r="CD211">
            <v>0</v>
          </cell>
          <cell r="CE211">
            <v>0</v>
          </cell>
          <cell r="CF211">
            <v>0</v>
          </cell>
          <cell r="CG211">
            <v>3409.0612191878718</v>
          </cell>
          <cell r="CH211">
            <v>0</v>
          </cell>
          <cell r="CI211">
            <v>7.6049848732626533</v>
          </cell>
          <cell r="CJ211">
            <v>11821.865546218518</v>
          </cell>
          <cell r="CK211">
            <v>0</v>
          </cell>
          <cell r="CL211">
            <v>0</v>
          </cell>
          <cell r="CM211">
            <v>0</v>
          </cell>
          <cell r="CN211">
            <v>13448</v>
          </cell>
          <cell r="CO211">
            <v>0</v>
          </cell>
          <cell r="CP211">
            <v>0</v>
          </cell>
          <cell r="CQ211">
            <v>0</v>
          </cell>
          <cell r="CR211">
            <v>0</v>
          </cell>
          <cell r="CS211">
            <v>0</v>
          </cell>
          <cell r="CT211">
            <v>1782.9267654063897</v>
          </cell>
          <cell r="CU211">
            <v>0</v>
          </cell>
          <cell r="CV211">
            <v>2.9172952468038567</v>
          </cell>
          <cell r="CW211">
            <v>21469.09774436093</v>
          </cell>
          <cell r="CX211">
            <v>0</v>
          </cell>
          <cell r="CY211">
            <v>0</v>
          </cell>
          <cell r="CZ211">
            <v>0</v>
          </cell>
          <cell r="DA211">
            <v>18334.72392648365</v>
          </cell>
          <cell r="DB211">
            <v>0</v>
          </cell>
          <cell r="DC211">
            <v>0</v>
          </cell>
          <cell r="DD211">
            <v>0</v>
          </cell>
          <cell r="DE211">
            <v>0</v>
          </cell>
          <cell r="DF211">
            <v>0</v>
          </cell>
          <cell r="DG211">
            <v>4917.3005832836679</v>
          </cell>
          <cell r="DH211">
            <v>0</v>
          </cell>
          <cell r="DI211">
            <v>11.021219088420622</v>
          </cell>
          <cell r="DJ211">
            <v>4190.9821428571768</v>
          </cell>
          <cell r="DK211">
            <v>0</v>
          </cell>
          <cell r="DL211">
            <v>0</v>
          </cell>
          <cell r="DM211">
            <v>0</v>
          </cell>
          <cell r="DN211">
            <v>13385</v>
          </cell>
          <cell r="DO211">
            <v>0</v>
          </cell>
          <cell r="DP211">
            <v>0</v>
          </cell>
          <cell r="DQ211">
            <v>0</v>
          </cell>
          <cell r="DR211">
            <v>0</v>
          </cell>
          <cell r="DS211">
            <v>0</v>
          </cell>
          <cell r="DT211">
            <v>5053</v>
          </cell>
          <cell r="DU211">
            <v>0</v>
          </cell>
          <cell r="DV211">
            <v>14.615310451214809</v>
          </cell>
          <cell r="DW211">
            <v>5682.3944567627877</v>
          </cell>
          <cell r="DX211">
            <v>9695.1944567627816</v>
          </cell>
          <cell r="DY211">
            <v>0</v>
          </cell>
          <cell r="DZ211">
            <v>0</v>
          </cell>
          <cell r="EA211">
            <v>10372</v>
          </cell>
          <cell r="EB211">
            <v>0</v>
          </cell>
          <cell r="EC211">
            <v>0</v>
          </cell>
          <cell r="ED211">
            <v>0</v>
          </cell>
          <cell r="EE211">
            <v>0</v>
          </cell>
          <cell r="EF211">
            <v>0</v>
          </cell>
          <cell r="EG211">
            <v>363.39445676278774</v>
          </cell>
          <cell r="EH211">
            <v>0</v>
          </cell>
          <cell r="EI211">
            <v>1.3257732826077626</v>
          </cell>
          <cell r="EJ211">
            <v>6817.2980504652269</v>
          </cell>
          <cell r="EK211">
            <v>0</v>
          </cell>
          <cell r="EL211">
            <v>0</v>
          </cell>
          <cell r="EM211">
            <v>0</v>
          </cell>
          <cell r="EN211">
            <v>8223</v>
          </cell>
          <cell r="EO211">
            <v>0</v>
          </cell>
          <cell r="EP211">
            <v>0</v>
          </cell>
          <cell r="EQ211">
            <v>0</v>
          </cell>
          <cell r="ER211">
            <v>0</v>
          </cell>
          <cell r="ES211">
            <v>0</v>
          </cell>
          <cell r="ET211">
            <v>1466</v>
          </cell>
          <cell r="EU211">
            <v>0</v>
          </cell>
          <cell r="EV211">
            <v>3.7369360183533011</v>
          </cell>
          <cell r="EW211">
            <v>10734.940522562496</v>
          </cell>
          <cell r="EX211">
            <v>0</v>
          </cell>
          <cell r="EY211">
            <v>0</v>
          </cell>
          <cell r="EZ211">
            <v>0</v>
          </cell>
          <cell r="FA211">
            <v>11769</v>
          </cell>
          <cell r="FB211">
            <v>0</v>
          </cell>
          <cell r="FC211">
            <v>0</v>
          </cell>
          <cell r="FD211">
            <v>0</v>
          </cell>
          <cell r="GZ211">
            <v>0</v>
          </cell>
          <cell r="HA211">
            <v>0</v>
          </cell>
        </row>
        <row r="212">
          <cell r="B212">
            <v>0</v>
          </cell>
          <cell r="C212">
            <v>0</v>
          </cell>
          <cell r="D212">
            <v>0</v>
          </cell>
          <cell r="E212">
            <v>1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0</v>
          </cell>
          <cell r="BJ212">
            <v>0</v>
          </cell>
          <cell r="BK212">
            <v>0</v>
          </cell>
          <cell r="BL212">
            <v>0</v>
          </cell>
          <cell r="BM212">
            <v>0</v>
          </cell>
          <cell r="BN212">
            <v>0</v>
          </cell>
          <cell r="BO212">
            <v>0</v>
          </cell>
          <cell r="BP212">
            <v>0</v>
          </cell>
          <cell r="BQ212">
            <v>0</v>
          </cell>
          <cell r="BR212">
            <v>0</v>
          </cell>
          <cell r="BS212">
            <v>0</v>
          </cell>
          <cell r="BT212">
            <v>0</v>
          </cell>
          <cell r="BU212">
            <v>0</v>
          </cell>
          <cell r="BV212">
            <v>0</v>
          </cell>
          <cell r="BW212">
            <v>0</v>
          </cell>
          <cell r="BX212">
            <v>0</v>
          </cell>
          <cell r="BY212">
            <v>0</v>
          </cell>
          <cell r="BZ212">
            <v>0</v>
          </cell>
          <cell r="CA212">
            <v>0</v>
          </cell>
          <cell r="CB212">
            <v>0</v>
          </cell>
          <cell r="CC212">
            <v>0</v>
          </cell>
          <cell r="CD212">
            <v>0</v>
          </cell>
          <cell r="CE212">
            <v>0</v>
          </cell>
          <cell r="CF212">
            <v>0</v>
          </cell>
          <cell r="CG212">
            <v>0</v>
          </cell>
          <cell r="CH212">
            <v>0</v>
          </cell>
          <cell r="CI212">
            <v>0</v>
          </cell>
          <cell r="CJ212">
            <v>0</v>
          </cell>
          <cell r="CK212">
            <v>0</v>
          </cell>
          <cell r="CL212">
            <v>0</v>
          </cell>
          <cell r="CM212">
            <v>0</v>
          </cell>
          <cell r="CN212">
            <v>0</v>
          </cell>
          <cell r="CO212">
            <v>0</v>
          </cell>
          <cell r="CP212">
            <v>0</v>
          </cell>
          <cell r="CQ212">
            <v>0</v>
          </cell>
          <cell r="CR212">
            <v>0</v>
          </cell>
          <cell r="CS212">
            <v>0</v>
          </cell>
          <cell r="CT212">
            <v>0</v>
          </cell>
          <cell r="CU212">
            <v>0</v>
          </cell>
          <cell r="CV212">
            <v>0</v>
          </cell>
          <cell r="CW212">
            <v>0</v>
          </cell>
          <cell r="CX212">
            <v>0</v>
          </cell>
          <cell r="CY212">
            <v>0</v>
          </cell>
          <cell r="CZ212">
            <v>0</v>
          </cell>
          <cell r="DA212">
            <v>0</v>
          </cell>
          <cell r="DB212">
            <v>0</v>
          </cell>
          <cell r="DC212">
            <v>0</v>
          </cell>
          <cell r="DD212">
            <v>0</v>
          </cell>
          <cell r="DE212">
            <v>0</v>
          </cell>
          <cell r="DF212">
            <v>0</v>
          </cell>
          <cell r="DG212">
            <v>0</v>
          </cell>
          <cell r="DH212">
            <v>0</v>
          </cell>
          <cell r="DI212">
            <v>0</v>
          </cell>
          <cell r="DJ212">
            <v>0</v>
          </cell>
          <cell r="DK212">
            <v>0</v>
          </cell>
          <cell r="DL212">
            <v>0</v>
          </cell>
          <cell r="DM212">
            <v>0</v>
          </cell>
          <cell r="DN212">
            <v>0</v>
          </cell>
          <cell r="DO212">
            <v>0</v>
          </cell>
          <cell r="DP212">
            <v>0</v>
          </cell>
          <cell r="DQ212">
            <v>0</v>
          </cell>
          <cell r="DR212">
            <v>0</v>
          </cell>
          <cell r="DS212">
            <v>0</v>
          </cell>
          <cell r="DT212">
            <v>0</v>
          </cell>
          <cell r="DU212">
            <v>0</v>
          </cell>
          <cell r="DV212">
            <v>0</v>
          </cell>
          <cell r="DW212">
            <v>0</v>
          </cell>
          <cell r="DX212">
            <v>0</v>
          </cell>
          <cell r="DY212">
            <v>0</v>
          </cell>
          <cell r="DZ212">
            <v>0</v>
          </cell>
          <cell r="EA212">
            <v>0</v>
          </cell>
          <cell r="EB212">
            <v>0</v>
          </cell>
          <cell r="EC212">
            <v>0</v>
          </cell>
          <cell r="ED212">
            <v>0</v>
          </cell>
          <cell r="EE212">
            <v>0</v>
          </cell>
          <cell r="EF212">
            <v>0</v>
          </cell>
          <cell r="EG212">
            <v>0</v>
          </cell>
          <cell r="EH212">
            <v>0</v>
          </cell>
          <cell r="EI212">
            <v>0</v>
          </cell>
          <cell r="EJ212">
            <v>0</v>
          </cell>
          <cell r="EK212">
            <v>0</v>
          </cell>
          <cell r="EL212">
            <v>0</v>
          </cell>
          <cell r="EM212">
            <v>0</v>
          </cell>
          <cell r="EN212">
            <v>0</v>
          </cell>
          <cell r="EO212">
            <v>0</v>
          </cell>
          <cell r="EP212">
            <v>0</v>
          </cell>
          <cell r="EQ212">
            <v>0</v>
          </cell>
          <cell r="ER212">
            <v>0</v>
          </cell>
          <cell r="ES212">
            <v>0</v>
          </cell>
          <cell r="ET212">
            <v>0</v>
          </cell>
          <cell r="EU212">
            <v>0</v>
          </cell>
          <cell r="EV212">
            <v>0</v>
          </cell>
          <cell r="EW212">
            <v>0</v>
          </cell>
          <cell r="EX212">
            <v>0</v>
          </cell>
          <cell r="EY212">
            <v>0</v>
          </cell>
          <cell r="EZ212">
            <v>0</v>
          </cell>
          <cell r="FA212">
            <v>0</v>
          </cell>
          <cell r="FB212">
            <v>0</v>
          </cell>
          <cell r="FC212">
            <v>0</v>
          </cell>
          <cell r="FD212">
            <v>0</v>
          </cell>
          <cell r="GZ212">
            <v>0</v>
          </cell>
          <cell r="HA212">
            <v>0</v>
          </cell>
        </row>
        <row r="213">
          <cell r="B213" t="str">
            <v>LT08E</v>
          </cell>
          <cell r="C213" t="str">
            <v>LINHA 2LT08E</v>
          </cell>
          <cell r="D213">
            <v>132.3850402760406</v>
          </cell>
          <cell r="E213">
            <v>0</v>
          </cell>
          <cell r="F213" t="str">
            <v>Hilda UD</v>
          </cell>
          <cell r="G213">
            <v>847.26425776665985</v>
          </cell>
          <cell r="H213">
            <v>4820</v>
          </cell>
          <cell r="I213">
            <v>4831</v>
          </cell>
          <cell r="J213">
            <v>6960</v>
          </cell>
          <cell r="K213">
            <v>0</v>
          </cell>
          <cell r="L213">
            <v>6338</v>
          </cell>
          <cell r="M213">
            <v>11866</v>
          </cell>
          <cell r="N213">
            <v>10549.33878081215</v>
          </cell>
          <cell r="O213">
            <v>19418</v>
          </cell>
          <cell r="P213">
            <v>10549.33878081215</v>
          </cell>
          <cell r="Q213">
            <v>9452</v>
          </cell>
          <cell r="R213">
            <v>7</v>
          </cell>
          <cell r="S213">
            <v>8</v>
          </cell>
          <cell r="T213">
            <v>1702</v>
          </cell>
          <cell r="U213">
            <v>1710</v>
          </cell>
          <cell r="V213">
            <v>4.6360862933100897</v>
          </cell>
          <cell r="W213">
            <v>11520</v>
          </cell>
          <cell r="X213">
            <v>11320</v>
          </cell>
          <cell r="Y213">
            <v>11510</v>
          </cell>
          <cell r="Z213">
            <v>7482</v>
          </cell>
          <cell r="AA213">
            <v>11013.6</v>
          </cell>
          <cell r="AB213">
            <v>18754</v>
          </cell>
          <cell r="AC213">
            <v>11013.6</v>
          </cell>
          <cell r="AD213">
            <v>11540</v>
          </cell>
          <cell r="AE213">
            <v>3</v>
          </cell>
          <cell r="AF213">
            <v>6</v>
          </cell>
          <cell r="AG213">
            <v>1671</v>
          </cell>
          <cell r="AH213">
            <v>1677</v>
          </cell>
          <cell r="AI213">
            <v>4.2343103302643801</v>
          </cell>
          <cell r="AJ213">
            <v>12120</v>
          </cell>
          <cell r="AK213">
            <v>12120</v>
          </cell>
          <cell r="AL213">
            <v>11575</v>
          </cell>
          <cell r="AM213">
            <v>32635</v>
          </cell>
          <cell r="AN213">
            <v>11839</v>
          </cell>
          <cell r="AO213">
            <v>26977</v>
          </cell>
          <cell r="AP213">
            <v>11839</v>
          </cell>
          <cell r="AQ213">
            <v>12248</v>
          </cell>
          <cell r="AR213">
            <v>10</v>
          </cell>
          <cell r="AS213">
            <v>18</v>
          </cell>
          <cell r="AT213">
            <v>976</v>
          </cell>
          <cell r="AU213">
            <v>994</v>
          </cell>
          <cell r="AV213">
            <v>2.1279069767441858</v>
          </cell>
          <cell r="AW213">
            <v>13920</v>
          </cell>
          <cell r="AX213">
            <v>13920</v>
          </cell>
          <cell r="AY213">
            <v>13881</v>
          </cell>
          <cell r="AZ213">
            <v>35680</v>
          </cell>
          <cell r="BA213">
            <v>13760</v>
          </cell>
          <cell r="BB213">
            <v>45731</v>
          </cell>
          <cell r="BC213">
            <v>13760</v>
          </cell>
          <cell r="BD213">
            <v>14003</v>
          </cell>
          <cell r="BE213">
            <v>0</v>
          </cell>
          <cell r="BF213">
            <v>4</v>
          </cell>
          <cell r="BG213">
            <v>868</v>
          </cell>
          <cell r="BH213">
            <v>872</v>
          </cell>
          <cell r="BI213">
            <v>4.0821445367612483</v>
          </cell>
          <cell r="BJ213">
            <v>8640</v>
          </cell>
          <cell r="BK213">
            <v>8640</v>
          </cell>
          <cell r="BL213">
            <v>8616</v>
          </cell>
          <cell r="BM213">
            <v>29127</v>
          </cell>
          <cell r="BN213">
            <v>6379</v>
          </cell>
          <cell r="BO213">
            <v>5916</v>
          </cell>
          <cell r="BP213">
            <v>6379</v>
          </cell>
          <cell r="BQ213">
            <v>5916</v>
          </cell>
          <cell r="BR213">
            <v>-498</v>
          </cell>
          <cell r="BS213">
            <v>44</v>
          </cell>
          <cell r="BT213">
            <v>4026</v>
          </cell>
          <cell r="BU213">
            <v>4070</v>
          </cell>
          <cell r="BV213">
            <v>6.1176113052727539</v>
          </cell>
          <cell r="BW213">
            <v>18713.000000000029</v>
          </cell>
          <cell r="BX213">
            <v>0</v>
          </cell>
          <cell r="BY213">
            <v>15294</v>
          </cell>
          <cell r="BZ213">
            <v>24525</v>
          </cell>
          <cell r="CA213">
            <v>19743.000000000004</v>
          </cell>
          <cell r="CB213">
            <v>15977</v>
          </cell>
          <cell r="CC213">
            <v>19743.000000000004</v>
          </cell>
          <cell r="CD213">
            <v>15977</v>
          </cell>
          <cell r="CE213">
            <v>488</v>
          </cell>
          <cell r="CF213">
            <v>134</v>
          </cell>
          <cell r="CG213">
            <v>2765</v>
          </cell>
          <cell r="CH213">
            <v>2899</v>
          </cell>
          <cell r="CI213">
            <v>6.1682034503271863</v>
          </cell>
          <cell r="CJ213">
            <v>11821.865546218518</v>
          </cell>
          <cell r="CK213">
            <v>11647</v>
          </cell>
          <cell r="CL213">
            <v>12032</v>
          </cell>
          <cell r="CM213">
            <v>14380</v>
          </cell>
          <cell r="CN213">
            <v>13448</v>
          </cell>
          <cell r="CO213">
            <v>13464</v>
          </cell>
          <cell r="CP213">
            <v>13448</v>
          </cell>
          <cell r="CQ213">
            <v>13464</v>
          </cell>
          <cell r="CR213">
            <v>820</v>
          </cell>
          <cell r="CS213">
            <v>61</v>
          </cell>
          <cell r="CT213">
            <v>586</v>
          </cell>
          <cell r="CU213">
            <v>647</v>
          </cell>
          <cell r="CV213">
            <v>0.95883636265755356</v>
          </cell>
          <cell r="CW213">
            <v>21469.09774436093</v>
          </cell>
          <cell r="CX213">
            <v>20805.812030075223</v>
          </cell>
          <cell r="CY213">
            <v>21562</v>
          </cell>
          <cell r="CZ213">
            <v>0</v>
          </cell>
          <cell r="DA213">
            <v>18334.72392648365</v>
          </cell>
          <cell r="DB213">
            <v>15455</v>
          </cell>
          <cell r="DC213">
            <v>18334.72392648365</v>
          </cell>
          <cell r="DD213">
            <v>15455</v>
          </cell>
          <cell r="DE213">
            <v>-148</v>
          </cell>
          <cell r="DF213">
            <v>139</v>
          </cell>
          <cell r="DG213">
            <v>6763</v>
          </cell>
          <cell r="DH213">
            <v>6902</v>
          </cell>
          <cell r="DI213">
            <v>15.158012700784459</v>
          </cell>
          <cell r="DJ213">
            <v>11346</v>
          </cell>
          <cell r="DK213">
            <v>11346</v>
          </cell>
          <cell r="DL213">
            <v>11895</v>
          </cell>
          <cell r="DM213">
            <v>0</v>
          </cell>
          <cell r="DN213">
            <v>13385</v>
          </cell>
          <cell r="DO213">
            <v>14358</v>
          </cell>
          <cell r="DP213">
            <v>13385</v>
          </cell>
          <cell r="DQ213">
            <v>14358</v>
          </cell>
          <cell r="DR213">
            <v>-737</v>
          </cell>
          <cell r="DS213">
            <v>123</v>
          </cell>
          <cell r="DT213">
            <v>5053</v>
          </cell>
          <cell r="DU213">
            <v>5176</v>
          </cell>
          <cell r="DV213">
            <v>14.615310451214809</v>
          </cell>
          <cell r="DW213">
            <v>7037</v>
          </cell>
          <cell r="DX213">
            <v>7037</v>
          </cell>
          <cell r="DY213">
            <v>7507</v>
          </cell>
          <cell r="DZ213">
            <v>4994</v>
          </cell>
          <cell r="EA213">
            <v>10372</v>
          </cell>
          <cell r="EB213">
            <v>10782</v>
          </cell>
          <cell r="EC213">
            <v>10372</v>
          </cell>
          <cell r="ED213">
            <v>10782</v>
          </cell>
          <cell r="EE213">
            <v>186</v>
          </cell>
          <cell r="EF213">
            <v>33</v>
          </cell>
          <cell r="EG213">
            <v>1682</v>
          </cell>
          <cell r="EH213">
            <v>1715</v>
          </cell>
          <cell r="EI213">
            <v>6.1364465523531555</v>
          </cell>
          <cell r="EJ213">
            <v>8007</v>
          </cell>
          <cell r="EK213">
            <v>7763</v>
          </cell>
          <cell r="EL213">
            <v>0</v>
          </cell>
          <cell r="EM213">
            <v>0</v>
          </cell>
          <cell r="EN213">
            <v>8223</v>
          </cell>
          <cell r="EO213">
            <v>0</v>
          </cell>
          <cell r="EP213">
            <v>8223</v>
          </cell>
          <cell r="EQ213">
            <v>0</v>
          </cell>
          <cell r="ER213">
            <v>8223</v>
          </cell>
          <cell r="ES213">
            <v>0</v>
          </cell>
          <cell r="ET213">
            <v>1466</v>
          </cell>
          <cell r="EU213">
            <v>1499</v>
          </cell>
          <cell r="EV213">
            <v>3.7369360183533011</v>
          </cell>
          <cell r="EW213">
            <v>10734.940522562496</v>
          </cell>
          <cell r="EX213">
            <v>0</v>
          </cell>
          <cell r="EY213">
            <v>0</v>
          </cell>
          <cell r="EZ213">
            <v>0</v>
          </cell>
          <cell r="FA213">
            <v>11769</v>
          </cell>
          <cell r="FB213">
            <v>0</v>
          </cell>
          <cell r="FC213">
            <v>11769</v>
          </cell>
          <cell r="FD213">
            <v>0</v>
          </cell>
          <cell r="GZ213">
            <v>6541</v>
          </cell>
          <cell r="HA213">
            <v>10303</v>
          </cell>
        </row>
        <row r="214">
          <cell r="B214" t="str">
            <v>21081TBB106</v>
          </cell>
          <cell r="C214">
            <v>0</v>
          </cell>
          <cell r="D214">
            <v>132.3850402760406</v>
          </cell>
          <cell r="E214">
            <v>900941302</v>
          </cell>
          <cell r="F214" t="str">
            <v>21081TBB106L2</v>
          </cell>
          <cell r="G214">
            <v>541.39393711704406</v>
          </cell>
          <cell r="H214">
            <v>4688</v>
          </cell>
          <cell r="I214">
            <v>4696</v>
          </cell>
          <cell r="J214">
            <v>3120</v>
          </cell>
          <cell r="K214">
            <v>0</v>
          </cell>
          <cell r="L214">
            <v>3594</v>
          </cell>
          <cell r="M214">
            <v>6593</v>
          </cell>
          <cell r="N214">
            <v>7005.5471622733103</v>
          </cell>
          <cell r="O214">
            <v>11850</v>
          </cell>
          <cell r="P214">
            <v>7005.5471622733103</v>
          </cell>
          <cell r="Q214">
            <v>7008</v>
          </cell>
          <cell r="R214">
            <v>7</v>
          </cell>
          <cell r="S214">
            <v>8</v>
          </cell>
          <cell r="T214">
            <v>1267</v>
          </cell>
          <cell r="U214">
            <v>1275</v>
          </cell>
          <cell r="V214">
            <v>5.1969884126627743</v>
          </cell>
          <cell r="W214">
            <v>6660</v>
          </cell>
          <cell r="X214">
            <v>6680</v>
          </cell>
          <cell r="Y214">
            <v>6714</v>
          </cell>
          <cell r="Z214">
            <v>4027</v>
          </cell>
          <cell r="AA214">
            <v>7313.8512118646158</v>
          </cell>
          <cell r="AB214">
            <v>11010</v>
          </cell>
          <cell r="AC214">
            <v>7313.8512118646158</v>
          </cell>
          <cell r="AD214">
            <v>7037</v>
          </cell>
          <cell r="AE214">
            <v>1</v>
          </cell>
          <cell r="AF214">
            <v>4</v>
          </cell>
          <cell r="AG214">
            <v>947</v>
          </cell>
          <cell r="AH214">
            <v>951</v>
          </cell>
          <cell r="AI214">
            <v>3.6135942914097798</v>
          </cell>
          <cell r="AJ214">
            <v>8160</v>
          </cell>
          <cell r="AK214">
            <v>8880</v>
          </cell>
          <cell r="AL214">
            <v>7866</v>
          </cell>
          <cell r="AM214">
            <v>20390</v>
          </cell>
          <cell r="AN214">
            <v>7861.978326547649</v>
          </cell>
          <cell r="AO214">
            <v>14404</v>
          </cell>
          <cell r="AP214">
            <v>7861.978326547649</v>
          </cell>
          <cell r="AQ214">
            <v>8212</v>
          </cell>
          <cell r="AR214">
            <v>8</v>
          </cell>
          <cell r="AS214">
            <v>15</v>
          </cell>
          <cell r="AT214">
            <v>582</v>
          </cell>
          <cell r="AU214">
            <v>597</v>
          </cell>
          <cell r="AV214">
            <v>1.9107725067311878</v>
          </cell>
          <cell r="AW214">
            <v>9360</v>
          </cell>
          <cell r="AX214">
            <v>9360</v>
          </cell>
          <cell r="AY214">
            <v>9091</v>
          </cell>
          <cell r="AZ214">
            <v>22966</v>
          </cell>
          <cell r="BA214">
            <v>9137.6654931409448</v>
          </cell>
          <cell r="BB214">
            <v>30191</v>
          </cell>
          <cell r="BC214">
            <v>9137.6654931409448</v>
          </cell>
          <cell r="BD214">
            <v>9356</v>
          </cell>
          <cell r="BE214">
            <v>25</v>
          </cell>
          <cell r="BF214">
            <v>4</v>
          </cell>
          <cell r="BG214">
            <v>303</v>
          </cell>
          <cell r="BH214">
            <v>307</v>
          </cell>
          <cell r="BI214">
            <v>2.2300611864666502</v>
          </cell>
          <cell r="BJ214">
            <v>5760</v>
          </cell>
          <cell r="BK214">
            <v>5760</v>
          </cell>
          <cell r="BL214">
            <v>5739</v>
          </cell>
          <cell r="BM214">
            <v>18379</v>
          </cell>
          <cell r="BN214">
            <v>4076.1213437387169</v>
          </cell>
          <cell r="BO214">
            <v>3970</v>
          </cell>
          <cell r="BP214">
            <v>4076.1213437387169</v>
          </cell>
          <cell r="BQ214">
            <v>3970</v>
          </cell>
          <cell r="BR214">
            <v>-28</v>
          </cell>
          <cell r="BS214">
            <v>33</v>
          </cell>
          <cell r="BT214">
            <v>2071</v>
          </cell>
          <cell r="BU214">
            <v>2104</v>
          </cell>
          <cell r="BV214">
            <v>4.9248579224625448</v>
          </cell>
          <cell r="BW214">
            <v>12554.431996454417</v>
          </cell>
          <cell r="BX214">
            <v>0</v>
          </cell>
          <cell r="BY214">
            <v>10156</v>
          </cell>
          <cell r="BZ214">
            <v>14569</v>
          </cell>
          <cell r="CA214">
            <v>12657.052836051627</v>
          </cell>
          <cell r="CB214">
            <v>9932</v>
          </cell>
          <cell r="CC214">
            <v>12657.052836051627</v>
          </cell>
          <cell r="CD214">
            <v>9932</v>
          </cell>
          <cell r="CE214">
            <v>-5</v>
          </cell>
          <cell r="CF214">
            <v>133</v>
          </cell>
          <cell r="CG214">
            <v>2200</v>
          </cell>
          <cell r="CH214">
            <v>2333</v>
          </cell>
          <cell r="CI214">
            <v>8.4965439279672665</v>
          </cell>
          <cell r="CJ214">
            <v>5734.1583331377351</v>
          </cell>
          <cell r="CK214">
            <v>7440</v>
          </cell>
          <cell r="CL214">
            <v>6755</v>
          </cell>
          <cell r="CM214">
            <v>10189</v>
          </cell>
          <cell r="CN214">
            <v>7767.8642704069434</v>
          </cell>
          <cell r="CO214">
            <v>8125</v>
          </cell>
          <cell r="CP214">
            <v>7767.8642704069434</v>
          </cell>
          <cell r="CQ214">
            <v>8125</v>
          </cell>
          <cell r="CR214">
            <v>665</v>
          </cell>
          <cell r="CS214">
            <v>18</v>
          </cell>
          <cell r="CT214">
            <v>280</v>
          </cell>
          <cell r="CU214">
            <v>298</v>
          </cell>
          <cell r="CV214">
            <v>0.69799275696031604</v>
          </cell>
          <cell r="CW214">
            <v>15371.842751901584</v>
          </cell>
          <cell r="CX214">
            <v>13781.338523459719</v>
          </cell>
          <cell r="CY214">
            <v>15337</v>
          </cell>
          <cell r="CZ214">
            <v>0</v>
          </cell>
          <cell r="DA214">
            <v>12034.508834419863</v>
          </cell>
          <cell r="DB214">
            <v>10452</v>
          </cell>
          <cell r="DC214">
            <v>12034.508834419863</v>
          </cell>
          <cell r="DD214">
            <v>10452</v>
          </cell>
          <cell r="DE214">
            <v>-147</v>
          </cell>
          <cell r="DF214">
            <v>32</v>
          </cell>
          <cell r="DG214">
            <v>5298</v>
          </cell>
          <cell r="DH214">
            <v>5330</v>
          </cell>
          <cell r="DI214">
            <v>19.795740440901731</v>
          </cell>
          <cell r="DJ214">
            <v>7181</v>
          </cell>
          <cell r="DK214">
            <v>7981</v>
          </cell>
          <cell r="DL214">
            <v>7154</v>
          </cell>
          <cell r="DM214">
            <v>0</v>
          </cell>
          <cell r="DN214">
            <v>8029</v>
          </cell>
          <cell r="DO214">
            <v>9593</v>
          </cell>
          <cell r="DP214">
            <v>8029</v>
          </cell>
          <cell r="DQ214">
            <v>9593</v>
          </cell>
          <cell r="DR214">
            <v>-406</v>
          </cell>
          <cell r="DS214">
            <v>14</v>
          </cell>
          <cell r="DT214">
            <v>3283</v>
          </cell>
          <cell r="DU214">
            <v>3297</v>
          </cell>
          <cell r="DV214">
            <v>19.846739546940157</v>
          </cell>
          <cell r="DW214">
            <v>2876</v>
          </cell>
          <cell r="DX214">
            <v>2876</v>
          </cell>
          <cell r="DY214">
            <v>2875</v>
          </cell>
          <cell r="DZ214">
            <v>1915</v>
          </cell>
          <cell r="EA214">
            <v>4962.5279642058167</v>
          </cell>
          <cell r="EB214">
            <v>5362</v>
          </cell>
          <cell r="EC214">
            <v>4962.5279642058167</v>
          </cell>
          <cell r="ED214">
            <v>5362</v>
          </cell>
          <cell r="EE214">
            <v>-33</v>
          </cell>
          <cell r="EF214">
            <v>17</v>
          </cell>
          <cell r="EG214">
            <v>826</v>
          </cell>
          <cell r="EH214">
            <v>843</v>
          </cell>
          <cell r="EI214">
            <v>5.784313725490196</v>
          </cell>
          <cell r="EJ214">
            <v>4018</v>
          </cell>
          <cell r="EK214">
            <v>4495</v>
          </cell>
          <cell r="EL214">
            <v>0</v>
          </cell>
          <cell r="EM214">
            <v>0</v>
          </cell>
          <cell r="EN214">
            <v>4284</v>
          </cell>
          <cell r="EO214">
            <v>0</v>
          </cell>
          <cell r="EP214">
            <v>4284</v>
          </cell>
          <cell r="EQ214">
            <v>0</v>
          </cell>
          <cell r="ER214">
            <v>4284</v>
          </cell>
          <cell r="ES214">
            <v>0</v>
          </cell>
          <cell r="ET214">
            <v>560</v>
          </cell>
          <cell r="EU214">
            <v>577</v>
          </cell>
          <cell r="EV214">
            <v>2.3010546500479387</v>
          </cell>
          <cell r="EW214">
            <v>6959.5123421895478</v>
          </cell>
          <cell r="EX214">
            <v>0</v>
          </cell>
          <cell r="EY214">
            <v>0</v>
          </cell>
          <cell r="EZ214">
            <v>0</v>
          </cell>
          <cell r="FA214">
            <v>7301</v>
          </cell>
          <cell r="FB214">
            <v>0</v>
          </cell>
          <cell r="FC214">
            <v>7301</v>
          </cell>
          <cell r="FD214">
            <v>0</v>
          </cell>
          <cell r="GZ214">
            <v>3458</v>
          </cell>
          <cell r="HA214">
            <v>6741</v>
          </cell>
        </row>
        <row r="215">
          <cell r="B215" t="str">
            <v>21081TBB206</v>
          </cell>
          <cell r="C215">
            <v>0</v>
          </cell>
          <cell r="D215">
            <v>132.3850402760406</v>
          </cell>
          <cell r="E215">
            <v>900941303</v>
          </cell>
          <cell r="F215" t="str">
            <v>21081TBB206L2</v>
          </cell>
          <cell r="G215">
            <v>305.87032064961579</v>
          </cell>
          <cell r="H215">
            <v>132</v>
          </cell>
          <cell r="I215">
            <v>135</v>
          </cell>
          <cell r="J215">
            <v>3840</v>
          </cell>
          <cell r="K215">
            <v>0</v>
          </cell>
          <cell r="L215">
            <v>2744</v>
          </cell>
          <cell r="M215">
            <v>5273</v>
          </cell>
          <cell r="N215">
            <v>3543.7916185388394</v>
          </cell>
          <cell r="O215">
            <v>7568</v>
          </cell>
          <cell r="P215">
            <v>3543.7916185388394</v>
          </cell>
          <cell r="Q215">
            <v>2444</v>
          </cell>
          <cell r="R215">
            <v>0</v>
          </cell>
          <cell r="S215">
            <v>0</v>
          </cell>
          <cell r="T215">
            <v>435</v>
          </cell>
          <cell r="U215">
            <v>435</v>
          </cell>
          <cell r="V215">
            <v>3.5272665111343939</v>
          </cell>
          <cell r="W215">
            <v>4860</v>
          </cell>
          <cell r="X215">
            <v>4640</v>
          </cell>
          <cell r="Y215">
            <v>4796</v>
          </cell>
          <cell r="Z215">
            <v>3455</v>
          </cell>
          <cell r="AA215">
            <v>3699.7487881353845</v>
          </cell>
          <cell r="AB215">
            <v>7744</v>
          </cell>
          <cell r="AC215">
            <v>3699.7487881353845</v>
          </cell>
          <cell r="AD215">
            <v>4503</v>
          </cell>
          <cell r="AE215">
            <v>2</v>
          </cell>
          <cell r="AF215">
            <v>2</v>
          </cell>
          <cell r="AG215">
            <v>724</v>
          </cell>
          <cell r="AH215">
            <v>726</v>
          </cell>
          <cell r="AI215">
            <v>5.4613733047990722</v>
          </cell>
          <cell r="AJ215">
            <v>3960</v>
          </cell>
          <cell r="AK215">
            <v>3240</v>
          </cell>
          <cell r="AL215">
            <v>3709</v>
          </cell>
          <cell r="AM215">
            <v>12245</v>
          </cell>
          <cell r="AN215">
            <v>3977.021673452351</v>
          </cell>
          <cell r="AO215">
            <v>12573</v>
          </cell>
          <cell r="AP215">
            <v>3977.021673452351</v>
          </cell>
          <cell r="AQ215">
            <v>4036</v>
          </cell>
          <cell r="AR215">
            <v>2</v>
          </cell>
          <cell r="AS215">
            <v>3</v>
          </cell>
          <cell r="AT215">
            <v>394</v>
          </cell>
          <cell r="AU215">
            <v>397</v>
          </cell>
          <cell r="AV215">
            <v>2.5571494192945945</v>
          </cell>
          <cell r="AW215">
            <v>4560</v>
          </cell>
          <cell r="AX215">
            <v>4560</v>
          </cell>
          <cell r="AY215">
            <v>4790</v>
          </cell>
          <cell r="AZ215">
            <v>12714</v>
          </cell>
          <cell r="BA215">
            <v>4622.3345068590552</v>
          </cell>
          <cell r="BB215">
            <v>15540</v>
          </cell>
          <cell r="BC215">
            <v>4622.3345068590552</v>
          </cell>
          <cell r="BD215">
            <v>4647</v>
          </cell>
          <cell r="BE215">
            <v>-25</v>
          </cell>
          <cell r="BF215">
            <v>0</v>
          </cell>
          <cell r="BG215">
            <v>565</v>
          </cell>
          <cell r="BH215">
            <v>565</v>
          </cell>
          <cell r="BI215">
            <v>7.36035307544961</v>
          </cell>
          <cell r="BJ215">
            <v>2880</v>
          </cell>
          <cell r="BK215">
            <v>2880</v>
          </cell>
          <cell r="BL215">
            <v>2877</v>
          </cell>
          <cell r="BM215">
            <v>10748</v>
          </cell>
          <cell r="BN215">
            <v>2302.8786562612831</v>
          </cell>
          <cell r="BO215">
            <v>1946</v>
          </cell>
          <cell r="BP215">
            <v>2302.8786562612831</v>
          </cell>
          <cell r="BQ215">
            <v>1946</v>
          </cell>
          <cell r="BR215">
            <v>-470</v>
          </cell>
          <cell r="BS215">
            <v>11</v>
          </cell>
          <cell r="BT215">
            <v>1955</v>
          </cell>
          <cell r="BU215">
            <v>1966</v>
          </cell>
          <cell r="BV215">
            <v>8.2287983225610972</v>
          </cell>
          <cell r="BW215">
            <v>6158.5680035456116</v>
          </cell>
          <cell r="BX215">
            <v>0</v>
          </cell>
          <cell r="BY215">
            <v>5138</v>
          </cell>
          <cell r="BZ215">
            <v>9956</v>
          </cell>
          <cell r="CA215">
            <v>7085.9471639483754</v>
          </cell>
          <cell r="CB215">
            <v>6045</v>
          </cell>
          <cell r="CC215">
            <v>7085.9471639483754</v>
          </cell>
          <cell r="CD215">
            <v>6045</v>
          </cell>
          <cell r="CE215">
            <v>493</v>
          </cell>
          <cell r="CF215">
            <v>1</v>
          </cell>
          <cell r="CG215">
            <v>565</v>
          </cell>
          <cell r="CH215">
            <v>566</v>
          </cell>
          <cell r="CI215">
            <v>2.9840836217507696</v>
          </cell>
          <cell r="CJ215">
            <v>6087.7072130807828</v>
          </cell>
          <cell r="CK215">
            <v>4207</v>
          </cell>
          <cell r="CL215">
            <v>5277</v>
          </cell>
          <cell r="CM215">
            <v>4191</v>
          </cell>
          <cell r="CN215">
            <v>5680.1357295930575</v>
          </cell>
          <cell r="CO215">
            <v>5339</v>
          </cell>
          <cell r="CP215">
            <v>5680.1357295930575</v>
          </cell>
          <cell r="CQ215">
            <v>5339</v>
          </cell>
          <cell r="CR215">
            <v>155</v>
          </cell>
          <cell r="CS215">
            <v>43</v>
          </cell>
          <cell r="CT215">
            <v>306</v>
          </cell>
          <cell r="CU215">
            <v>349</v>
          </cell>
          <cell r="CV215">
            <v>1.4570931096564943</v>
          </cell>
          <cell r="CW215">
            <v>6097.2549924593459</v>
          </cell>
          <cell r="CX215">
            <v>7024.4735066155044</v>
          </cell>
          <cell r="CY215">
            <v>6225</v>
          </cell>
          <cell r="CZ215">
            <v>0</v>
          </cell>
          <cell r="DA215">
            <v>6300.2150920637869</v>
          </cell>
          <cell r="DB215">
            <v>5003</v>
          </cell>
          <cell r="DC215">
            <v>6300.2150920637869</v>
          </cell>
          <cell r="DD215">
            <v>5003</v>
          </cell>
          <cell r="DE215">
            <v>-1</v>
          </cell>
          <cell r="DF215">
            <v>107</v>
          </cell>
          <cell r="DG215">
            <v>1465</v>
          </cell>
          <cell r="DH215">
            <v>1572</v>
          </cell>
          <cell r="DI215">
            <v>8.2057505601194922</v>
          </cell>
          <cell r="DJ215">
            <v>4165</v>
          </cell>
          <cell r="DK215">
            <v>3365</v>
          </cell>
          <cell r="DL215">
            <v>4741</v>
          </cell>
          <cell r="DM215">
            <v>0</v>
          </cell>
          <cell r="DN215">
            <v>5356</v>
          </cell>
          <cell r="DO215">
            <v>4765</v>
          </cell>
          <cell r="DP215">
            <v>5356</v>
          </cell>
          <cell r="DQ215">
            <v>4765</v>
          </cell>
          <cell r="DR215">
            <v>-331</v>
          </cell>
          <cell r="DS215">
            <v>109</v>
          </cell>
          <cell r="DT215">
            <v>1770</v>
          </cell>
          <cell r="DU215">
            <v>1879</v>
          </cell>
          <cell r="DV215">
            <v>9.81611507530498</v>
          </cell>
          <cell r="DW215">
            <v>4161</v>
          </cell>
          <cell r="DX215">
            <v>4161</v>
          </cell>
          <cell r="DY215">
            <v>4632</v>
          </cell>
          <cell r="DZ215">
            <v>3079</v>
          </cell>
          <cell r="EA215">
            <v>5409.4720357941833</v>
          </cell>
          <cell r="EB215">
            <v>5420</v>
          </cell>
          <cell r="EC215">
            <v>5409.4720357941833</v>
          </cell>
          <cell r="ED215">
            <v>5420</v>
          </cell>
          <cell r="EE215">
            <v>219</v>
          </cell>
          <cell r="EF215">
            <v>16</v>
          </cell>
          <cell r="EG215">
            <v>856</v>
          </cell>
          <cell r="EH215">
            <v>872</v>
          </cell>
          <cell r="EI215">
            <v>6.5194211728865188</v>
          </cell>
          <cell r="EJ215">
            <v>3989</v>
          </cell>
          <cell r="EK215">
            <v>3268</v>
          </cell>
          <cell r="EL215">
            <v>0</v>
          </cell>
          <cell r="EM215">
            <v>0</v>
          </cell>
          <cell r="EN215">
            <v>3939</v>
          </cell>
          <cell r="EO215">
            <v>0</v>
          </cell>
          <cell r="EP215">
            <v>3939</v>
          </cell>
          <cell r="EQ215">
            <v>0</v>
          </cell>
          <cell r="ER215">
            <v>3939</v>
          </cell>
          <cell r="ES215">
            <v>0</v>
          </cell>
          <cell r="ET215">
            <v>906</v>
          </cell>
          <cell r="EU215">
            <v>922</v>
          </cell>
          <cell r="EV215">
            <v>6.0832587287376905</v>
          </cell>
          <cell r="EW215">
            <v>3775.4281803729486</v>
          </cell>
          <cell r="EX215">
            <v>0</v>
          </cell>
          <cell r="EY215">
            <v>0</v>
          </cell>
          <cell r="EZ215">
            <v>0</v>
          </cell>
          <cell r="FA215">
            <v>4468</v>
          </cell>
          <cell r="FB215">
            <v>0</v>
          </cell>
          <cell r="FC215">
            <v>4468</v>
          </cell>
          <cell r="FD215">
            <v>0</v>
          </cell>
          <cell r="GZ215">
            <v>3083</v>
          </cell>
          <cell r="HA215">
            <v>3562</v>
          </cell>
        </row>
        <row r="216">
          <cell r="B216" t="str">
            <v>LT09B</v>
          </cell>
          <cell r="C216" t="str">
            <v>LINHA 2LT09B</v>
          </cell>
          <cell r="D216">
            <v>8.6574231527872296</v>
          </cell>
          <cell r="E216">
            <v>0</v>
          </cell>
          <cell r="F216" t="str">
            <v>ROSE II</v>
          </cell>
          <cell r="G216">
            <v>1668.7510185205381</v>
          </cell>
          <cell r="H216">
            <v>1431</v>
          </cell>
          <cell r="I216">
            <v>1433</v>
          </cell>
          <cell r="J216">
            <v>600</v>
          </cell>
          <cell r="K216">
            <v>600</v>
          </cell>
          <cell r="L216">
            <v>477</v>
          </cell>
          <cell r="M216">
            <v>7</v>
          </cell>
          <cell r="N216">
            <v>953</v>
          </cell>
          <cell r="O216">
            <v>184</v>
          </cell>
          <cell r="P216">
            <v>953</v>
          </cell>
          <cell r="Q216">
            <v>177</v>
          </cell>
          <cell r="R216">
            <v>21</v>
          </cell>
          <cell r="S216">
            <v>6</v>
          </cell>
          <cell r="T216">
            <v>1706</v>
          </cell>
          <cell r="U216">
            <v>1712</v>
          </cell>
          <cell r="V216">
            <v>1417.3031444426301</v>
          </cell>
          <cell r="W216">
            <v>480</v>
          </cell>
          <cell r="X216">
            <v>480</v>
          </cell>
          <cell r="Y216">
            <v>597</v>
          </cell>
          <cell r="Z216">
            <v>2</v>
          </cell>
          <cell r="AA216">
            <v>0</v>
          </cell>
          <cell r="AB216">
            <v>175</v>
          </cell>
          <cell r="AC216">
            <v>0</v>
          </cell>
          <cell r="AD216">
            <v>173</v>
          </cell>
          <cell r="AE216">
            <v>-16</v>
          </cell>
          <cell r="AF216">
            <v>3</v>
          </cell>
          <cell r="AG216">
            <v>2149</v>
          </cell>
          <cell r="AH216">
            <v>2152</v>
          </cell>
          <cell r="AI216">
            <v>126.68189521774372</v>
          </cell>
          <cell r="AJ216">
            <v>0</v>
          </cell>
          <cell r="AK216">
            <v>0</v>
          </cell>
          <cell r="AL216">
            <v>1</v>
          </cell>
          <cell r="AM216">
            <v>134</v>
          </cell>
          <cell r="AN216">
            <v>371</v>
          </cell>
          <cell r="AO216">
            <v>532</v>
          </cell>
          <cell r="AP216">
            <v>371</v>
          </cell>
          <cell r="AQ216">
            <v>467</v>
          </cell>
          <cell r="AR216">
            <v>6</v>
          </cell>
          <cell r="AS216">
            <v>3</v>
          </cell>
          <cell r="AT216">
            <v>1677</v>
          </cell>
          <cell r="AU216">
            <v>1680</v>
          </cell>
          <cell r="AV216">
            <v>52.416928837762654</v>
          </cell>
          <cell r="AW216">
            <v>0</v>
          </cell>
          <cell r="AX216">
            <v>0</v>
          </cell>
          <cell r="AY216">
            <v>0</v>
          </cell>
          <cell r="AZ216">
            <v>670</v>
          </cell>
          <cell r="BA216">
            <v>504.85</v>
          </cell>
          <cell r="BB216">
            <v>1510</v>
          </cell>
          <cell r="BC216">
            <v>504.85</v>
          </cell>
          <cell r="BD216">
            <v>840</v>
          </cell>
          <cell r="BE216">
            <v>3</v>
          </cell>
          <cell r="BF216">
            <v>2</v>
          </cell>
          <cell r="BG216">
            <v>835</v>
          </cell>
          <cell r="BH216">
            <v>837</v>
          </cell>
          <cell r="BI216">
            <v>38.229147228960628</v>
          </cell>
          <cell r="BJ216">
            <v>240</v>
          </cell>
          <cell r="BK216">
            <v>240</v>
          </cell>
          <cell r="BL216">
            <v>240</v>
          </cell>
          <cell r="BM216">
            <v>1</v>
          </cell>
          <cell r="BN216">
            <v>541</v>
          </cell>
          <cell r="BO216">
            <v>258</v>
          </cell>
          <cell r="BP216">
            <v>541</v>
          </cell>
          <cell r="BQ216">
            <v>258</v>
          </cell>
          <cell r="BR216">
            <v>-42</v>
          </cell>
          <cell r="BS216">
            <v>88</v>
          </cell>
          <cell r="BT216">
            <v>773</v>
          </cell>
          <cell r="BU216">
            <v>861</v>
          </cell>
          <cell r="BV216">
            <v>21.636499346893078</v>
          </cell>
          <cell r="BW216">
            <v>720</v>
          </cell>
          <cell r="BX216">
            <v>720</v>
          </cell>
          <cell r="BY216">
            <v>628</v>
          </cell>
          <cell r="BZ216">
            <v>736</v>
          </cell>
          <cell r="CA216">
            <v>1071.8</v>
          </cell>
          <cell r="CB216">
            <v>614</v>
          </cell>
          <cell r="CC216">
            <v>1071.8</v>
          </cell>
          <cell r="CD216">
            <v>614</v>
          </cell>
          <cell r="CE216">
            <v>-44</v>
          </cell>
          <cell r="CF216">
            <v>94</v>
          </cell>
          <cell r="CG216">
            <v>825</v>
          </cell>
          <cell r="CH216">
            <v>919</v>
          </cell>
          <cell r="CI216">
            <v>31.83050847457627</v>
          </cell>
          <cell r="CJ216">
            <v>840</v>
          </cell>
          <cell r="CK216">
            <v>840</v>
          </cell>
          <cell r="CL216">
            <v>781</v>
          </cell>
          <cell r="CM216">
            <v>242</v>
          </cell>
          <cell r="CN216">
            <v>789</v>
          </cell>
          <cell r="CO216">
            <v>1096</v>
          </cell>
          <cell r="CP216">
            <v>789</v>
          </cell>
          <cell r="CQ216">
            <v>1096</v>
          </cell>
          <cell r="CR216">
            <v>92</v>
          </cell>
          <cell r="CS216">
            <v>108</v>
          </cell>
          <cell r="CT216">
            <v>404</v>
          </cell>
          <cell r="CU216">
            <v>512</v>
          </cell>
          <cell r="CV216">
            <v>39.200000000000003</v>
          </cell>
          <cell r="CW216">
            <v>480</v>
          </cell>
          <cell r="CX216">
            <v>480</v>
          </cell>
          <cell r="CY216">
            <v>479</v>
          </cell>
          <cell r="CZ216">
            <v>0</v>
          </cell>
          <cell r="DA216">
            <v>312</v>
          </cell>
          <cell r="DB216">
            <v>479</v>
          </cell>
          <cell r="DC216">
            <v>312</v>
          </cell>
          <cell r="DD216">
            <v>479</v>
          </cell>
          <cell r="DE216">
            <v>-92</v>
          </cell>
          <cell r="DF216">
            <v>5</v>
          </cell>
          <cell r="DG216">
            <v>599</v>
          </cell>
          <cell r="DH216">
            <v>604</v>
          </cell>
          <cell r="DI216">
            <v>219.14634146341464</v>
          </cell>
          <cell r="DJ216">
            <v>240</v>
          </cell>
          <cell r="DK216">
            <v>240</v>
          </cell>
          <cell r="DL216">
            <v>237</v>
          </cell>
          <cell r="DM216">
            <v>0</v>
          </cell>
          <cell r="DN216">
            <v>96</v>
          </cell>
          <cell r="DO216">
            <v>193</v>
          </cell>
          <cell r="DP216">
            <v>96</v>
          </cell>
          <cell r="DQ216">
            <v>193</v>
          </cell>
          <cell r="DR216">
            <v>13</v>
          </cell>
          <cell r="DS216">
            <v>11</v>
          </cell>
          <cell r="DT216">
            <v>624</v>
          </cell>
          <cell r="DU216">
            <v>635</v>
          </cell>
          <cell r="DV216">
            <v>89.445471349353042</v>
          </cell>
          <cell r="DW216">
            <v>0</v>
          </cell>
          <cell r="DX216">
            <v>240</v>
          </cell>
          <cell r="DY216">
            <v>0</v>
          </cell>
          <cell r="DZ216">
            <v>0</v>
          </cell>
          <cell r="EA216">
            <v>68</v>
          </cell>
          <cell r="EB216">
            <v>27</v>
          </cell>
          <cell r="EC216">
            <v>68</v>
          </cell>
          <cell r="ED216">
            <v>27</v>
          </cell>
          <cell r="EE216">
            <v>9</v>
          </cell>
          <cell r="EF216">
            <v>13</v>
          </cell>
          <cell r="EG216">
            <v>586</v>
          </cell>
          <cell r="EH216">
            <v>599</v>
          </cell>
          <cell r="EI216">
            <v>781.33333333333337</v>
          </cell>
          <cell r="EJ216">
            <v>0</v>
          </cell>
          <cell r="EK216">
            <v>0</v>
          </cell>
          <cell r="EL216">
            <v>0</v>
          </cell>
          <cell r="EM216">
            <v>0</v>
          </cell>
          <cell r="EN216">
            <v>25</v>
          </cell>
          <cell r="EO216">
            <v>0</v>
          </cell>
          <cell r="EP216">
            <v>25</v>
          </cell>
          <cell r="EQ216">
            <v>0</v>
          </cell>
          <cell r="ER216">
            <v>25</v>
          </cell>
          <cell r="ES216">
            <v>0</v>
          </cell>
          <cell r="ET216">
            <v>561</v>
          </cell>
          <cell r="EU216">
            <v>574</v>
          </cell>
          <cell r="EV216">
            <v>841.5</v>
          </cell>
          <cell r="EW216">
            <v>0</v>
          </cell>
          <cell r="EX216">
            <v>0</v>
          </cell>
          <cell r="EY216">
            <v>0</v>
          </cell>
          <cell r="EZ216">
            <v>0</v>
          </cell>
          <cell r="FA216">
            <v>20</v>
          </cell>
          <cell r="FB216">
            <v>0</v>
          </cell>
          <cell r="FC216">
            <v>20</v>
          </cell>
          <cell r="FD216">
            <v>0</v>
          </cell>
          <cell r="GZ216">
            <v>0</v>
          </cell>
          <cell r="HA216">
            <v>0</v>
          </cell>
        </row>
        <row r="217">
          <cell r="B217" t="str">
            <v>21081GBA106</v>
          </cell>
          <cell r="C217">
            <v>0</v>
          </cell>
          <cell r="D217">
            <v>8.6574231527872296</v>
          </cell>
          <cell r="E217">
            <v>913514947</v>
          </cell>
          <cell r="F217" t="str">
            <v>21081GBA106L2</v>
          </cell>
          <cell r="G217">
            <v>1201.5007333347874</v>
          </cell>
          <cell r="H217">
            <v>874</v>
          </cell>
          <cell r="I217">
            <v>876</v>
          </cell>
          <cell r="J217">
            <v>480</v>
          </cell>
          <cell r="K217">
            <v>480</v>
          </cell>
          <cell r="L217">
            <v>477</v>
          </cell>
          <cell r="M217">
            <v>7</v>
          </cell>
          <cell r="N217">
            <v>645.10573577784112</v>
          </cell>
          <cell r="O217">
            <v>151</v>
          </cell>
          <cell r="P217">
            <v>645.10573577784112</v>
          </cell>
          <cell r="Q217">
            <v>144</v>
          </cell>
          <cell r="R217">
            <v>14</v>
          </cell>
          <cell r="S217">
            <v>5</v>
          </cell>
          <cell r="T217">
            <v>1190</v>
          </cell>
          <cell r="U217">
            <v>1195</v>
          </cell>
          <cell r="V217">
            <v>1459.5564275135421</v>
          </cell>
          <cell r="W217">
            <v>360</v>
          </cell>
          <cell r="X217">
            <v>360</v>
          </cell>
          <cell r="Y217">
            <v>477</v>
          </cell>
          <cell r="Z217">
            <v>1</v>
          </cell>
          <cell r="AA217">
            <v>0</v>
          </cell>
          <cell r="AB217">
            <v>62</v>
          </cell>
          <cell r="AC217">
            <v>0</v>
          </cell>
          <cell r="AD217">
            <v>61</v>
          </cell>
          <cell r="AE217">
            <v>-11</v>
          </cell>
          <cell r="AF217">
            <v>3</v>
          </cell>
          <cell r="AG217">
            <v>1619</v>
          </cell>
          <cell r="AH217">
            <v>1622</v>
          </cell>
          <cell r="AI217">
            <v>137.6788013724906</v>
          </cell>
          <cell r="AJ217">
            <v>0</v>
          </cell>
          <cell r="AK217">
            <v>0</v>
          </cell>
          <cell r="AL217">
            <v>1</v>
          </cell>
          <cell r="AM217">
            <v>112</v>
          </cell>
          <cell r="AN217">
            <v>251.13769986734422</v>
          </cell>
          <cell r="AO217">
            <v>421</v>
          </cell>
          <cell r="AP217">
            <v>251.13769986734422</v>
          </cell>
          <cell r="AQ217">
            <v>367</v>
          </cell>
          <cell r="AR217">
            <v>2</v>
          </cell>
          <cell r="AS217">
            <v>3</v>
          </cell>
          <cell r="AT217">
            <v>1251</v>
          </cell>
          <cell r="AU217">
            <v>1254</v>
          </cell>
          <cell r="AV217">
            <v>55.688650805527956</v>
          </cell>
          <cell r="AW217">
            <v>0</v>
          </cell>
          <cell r="AX217">
            <v>0</v>
          </cell>
          <cell r="AY217">
            <v>0</v>
          </cell>
          <cell r="AZ217">
            <v>272</v>
          </cell>
          <cell r="BA217">
            <v>341.74357891651948</v>
          </cell>
          <cell r="BB217">
            <v>764</v>
          </cell>
          <cell r="BC217">
            <v>341.74357891651948</v>
          </cell>
          <cell r="BD217">
            <v>492</v>
          </cell>
          <cell r="BE217">
            <v>2</v>
          </cell>
          <cell r="BF217">
            <v>2</v>
          </cell>
          <cell r="BG217">
            <v>758</v>
          </cell>
          <cell r="BH217">
            <v>760</v>
          </cell>
          <cell r="BI217">
            <v>44.102946507416675</v>
          </cell>
          <cell r="BJ217">
            <v>0</v>
          </cell>
          <cell r="BK217">
            <v>0</v>
          </cell>
          <cell r="BL217">
            <v>0</v>
          </cell>
          <cell r="BM217">
            <v>1</v>
          </cell>
          <cell r="BN217">
            <v>375.7024008265268</v>
          </cell>
          <cell r="BO217">
            <v>253</v>
          </cell>
          <cell r="BP217">
            <v>375.7024008265268</v>
          </cell>
          <cell r="BQ217">
            <v>253</v>
          </cell>
          <cell r="BR217">
            <v>-48</v>
          </cell>
          <cell r="BS217">
            <v>5</v>
          </cell>
          <cell r="BT217">
            <v>550</v>
          </cell>
          <cell r="BU217">
            <v>555</v>
          </cell>
          <cell r="BV217">
            <v>20.289482842290859</v>
          </cell>
          <cell r="BW217">
            <v>480</v>
          </cell>
          <cell r="BX217">
            <v>480</v>
          </cell>
          <cell r="BY217">
            <v>177</v>
          </cell>
          <cell r="BZ217">
            <v>0</v>
          </cell>
          <cell r="CA217">
            <v>813.22920491634397</v>
          </cell>
          <cell r="CB217">
            <v>474</v>
          </cell>
          <cell r="CC217">
            <v>813.22920491634397</v>
          </cell>
          <cell r="CD217">
            <v>474</v>
          </cell>
          <cell r="CE217">
            <v>-15</v>
          </cell>
          <cell r="CF217">
            <v>5</v>
          </cell>
          <cell r="CG217">
            <v>268</v>
          </cell>
          <cell r="CH217">
            <v>273</v>
          </cell>
          <cell r="CI217">
            <v>16.741263660953628</v>
          </cell>
          <cell r="CJ217">
            <v>600</v>
          </cell>
          <cell r="CK217">
            <v>600</v>
          </cell>
          <cell r="CL217">
            <v>358</v>
          </cell>
          <cell r="CM217">
            <v>0</v>
          </cell>
          <cell r="CN217">
            <v>480.2504854368932</v>
          </cell>
          <cell r="CO217">
            <v>252</v>
          </cell>
          <cell r="CP217">
            <v>480.2504854368932</v>
          </cell>
          <cell r="CQ217">
            <v>252</v>
          </cell>
          <cell r="CR217">
            <v>19</v>
          </cell>
          <cell r="CS217">
            <v>7</v>
          </cell>
          <cell r="CT217">
            <v>353</v>
          </cell>
          <cell r="CU217">
            <v>360</v>
          </cell>
          <cell r="CV217">
            <v>49.451428571428565</v>
          </cell>
          <cell r="CW217">
            <v>240</v>
          </cell>
          <cell r="CX217">
            <v>240</v>
          </cell>
          <cell r="CY217">
            <v>240</v>
          </cell>
          <cell r="CZ217">
            <v>0</v>
          </cell>
          <cell r="DA217">
            <v>216.84000000000003</v>
          </cell>
          <cell r="DB217">
            <v>249</v>
          </cell>
          <cell r="DC217">
            <v>216.84000000000003</v>
          </cell>
          <cell r="DD217">
            <v>249</v>
          </cell>
          <cell r="DE217">
            <v>-14</v>
          </cell>
          <cell r="DF217">
            <v>3</v>
          </cell>
          <cell r="DG217">
            <v>362</v>
          </cell>
          <cell r="DH217">
            <v>365</v>
          </cell>
          <cell r="DI217">
            <v>233.02395209580837</v>
          </cell>
          <cell r="DJ217">
            <v>240</v>
          </cell>
          <cell r="DK217">
            <v>240</v>
          </cell>
          <cell r="DL217">
            <v>237</v>
          </cell>
          <cell r="DM217">
            <v>0</v>
          </cell>
          <cell r="DN217">
            <v>60</v>
          </cell>
          <cell r="DO217">
            <v>187</v>
          </cell>
          <cell r="DP217">
            <v>60</v>
          </cell>
          <cell r="DQ217">
            <v>187</v>
          </cell>
          <cell r="DR217">
            <v>12</v>
          </cell>
          <cell r="DS217">
            <v>5</v>
          </cell>
          <cell r="DT217">
            <v>398</v>
          </cell>
          <cell r="DU217">
            <v>403</v>
          </cell>
          <cell r="DV217">
            <v>90.141601653415762</v>
          </cell>
          <cell r="DW217">
            <v>0</v>
          </cell>
          <cell r="DX217">
            <v>0</v>
          </cell>
          <cell r="DY217">
            <v>0</v>
          </cell>
          <cell r="DZ217">
            <v>0</v>
          </cell>
          <cell r="EA217">
            <v>33.20930232558139</v>
          </cell>
          <cell r="EB217">
            <v>19</v>
          </cell>
          <cell r="EC217">
            <v>33.20930232558139</v>
          </cell>
          <cell r="ED217">
            <v>19</v>
          </cell>
          <cell r="EE217">
            <v>7</v>
          </cell>
          <cell r="EF217">
            <v>9</v>
          </cell>
          <cell r="EG217">
            <v>368</v>
          </cell>
          <cell r="EH217">
            <v>377</v>
          </cell>
          <cell r="EI217">
            <v>669.09090909090901</v>
          </cell>
          <cell r="EJ217">
            <v>0</v>
          </cell>
          <cell r="EK217">
            <v>0</v>
          </cell>
          <cell r="EL217">
            <v>0</v>
          </cell>
          <cell r="EM217">
            <v>0</v>
          </cell>
          <cell r="EN217">
            <v>18</v>
          </cell>
          <cell r="EO217">
            <v>0</v>
          </cell>
          <cell r="EP217">
            <v>18</v>
          </cell>
          <cell r="EQ217">
            <v>0</v>
          </cell>
          <cell r="ER217">
            <v>18</v>
          </cell>
          <cell r="ES217">
            <v>0</v>
          </cell>
          <cell r="ET217">
            <v>350</v>
          </cell>
          <cell r="EU217">
            <v>359</v>
          </cell>
          <cell r="EV217">
            <v>700</v>
          </cell>
          <cell r="EW217">
            <v>0</v>
          </cell>
          <cell r="EX217">
            <v>0</v>
          </cell>
          <cell r="EY217">
            <v>0</v>
          </cell>
          <cell r="EZ217">
            <v>0</v>
          </cell>
          <cell r="FA217">
            <v>15</v>
          </cell>
          <cell r="FB217">
            <v>0</v>
          </cell>
          <cell r="FC217">
            <v>15</v>
          </cell>
          <cell r="FD217">
            <v>0</v>
          </cell>
          <cell r="GZ217">
            <v>0</v>
          </cell>
          <cell r="HA217">
            <v>0</v>
          </cell>
        </row>
        <row r="218">
          <cell r="B218" t="str">
            <v>21081GBA206</v>
          </cell>
          <cell r="C218">
            <v>0</v>
          </cell>
          <cell r="D218">
            <v>8.6574231527872296</v>
          </cell>
          <cell r="E218">
            <v>913514948</v>
          </cell>
          <cell r="F218" t="str">
            <v>21081GBA206L2</v>
          </cell>
          <cell r="G218">
            <v>467.25028518575073</v>
          </cell>
          <cell r="H218">
            <v>557</v>
          </cell>
          <cell r="I218">
            <v>557</v>
          </cell>
          <cell r="J218">
            <v>120</v>
          </cell>
          <cell r="K218">
            <v>120</v>
          </cell>
          <cell r="L218">
            <v>0</v>
          </cell>
          <cell r="M218">
            <v>0</v>
          </cell>
          <cell r="N218">
            <v>307.89426422215894</v>
          </cell>
          <cell r="O218">
            <v>33</v>
          </cell>
          <cell r="P218">
            <v>307.89426422215894</v>
          </cell>
          <cell r="Q218">
            <v>33</v>
          </cell>
          <cell r="R218">
            <v>7</v>
          </cell>
          <cell r="S218">
            <v>1</v>
          </cell>
          <cell r="T218">
            <v>516</v>
          </cell>
          <cell r="U218">
            <v>517</v>
          </cell>
          <cell r="V218">
            <v>1328.7732871770131</v>
          </cell>
          <cell r="W218">
            <v>120</v>
          </cell>
          <cell r="X218">
            <v>120</v>
          </cell>
          <cell r="Y218">
            <v>120</v>
          </cell>
          <cell r="Z218">
            <v>1</v>
          </cell>
          <cell r="AA218">
            <v>0</v>
          </cell>
          <cell r="AB218">
            <v>113</v>
          </cell>
          <cell r="AC218">
            <v>0</v>
          </cell>
          <cell r="AD218">
            <v>112</v>
          </cell>
          <cell r="AE218">
            <v>-5</v>
          </cell>
          <cell r="AF218">
            <v>0</v>
          </cell>
          <cell r="AG218">
            <v>530</v>
          </cell>
          <cell r="AH218">
            <v>530</v>
          </cell>
          <cell r="AI218">
            <v>109.03129996534926</v>
          </cell>
          <cell r="AJ218">
            <v>0</v>
          </cell>
          <cell r="AK218">
            <v>0</v>
          </cell>
          <cell r="AL218">
            <v>0</v>
          </cell>
          <cell r="AM218">
            <v>22</v>
          </cell>
          <cell r="AN218">
            <v>119.86230013265579</v>
          </cell>
          <cell r="AO218">
            <v>111</v>
          </cell>
          <cell r="AP218">
            <v>119.86230013265579</v>
          </cell>
          <cell r="AQ218">
            <v>100</v>
          </cell>
          <cell r="AR218">
            <v>4</v>
          </cell>
          <cell r="AS218">
            <v>0</v>
          </cell>
          <cell r="AT218">
            <v>426</v>
          </cell>
          <cell r="AU218">
            <v>426</v>
          </cell>
          <cell r="AV218">
            <v>45.561956684878155</v>
          </cell>
          <cell r="AW218">
            <v>0</v>
          </cell>
          <cell r="AX218">
            <v>0</v>
          </cell>
          <cell r="AY218">
            <v>0</v>
          </cell>
          <cell r="AZ218">
            <v>398</v>
          </cell>
          <cell r="BA218">
            <v>163.10642108348051</v>
          </cell>
          <cell r="BB218">
            <v>746</v>
          </cell>
          <cell r="BC218">
            <v>163.10642108348051</v>
          </cell>
          <cell r="BD218">
            <v>348</v>
          </cell>
          <cell r="BE218">
            <v>1</v>
          </cell>
          <cell r="BF218">
            <v>0</v>
          </cell>
          <cell r="BG218">
            <v>77</v>
          </cell>
          <cell r="BH218">
            <v>77</v>
          </cell>
          <cell r="BI218">
            <v>13.974794622248247</v>
          </cell>
          <cell r="BJ218">
            <v>240</v>
          </cell>
          <cell r="BK218">
            <v>240</v>
          </cell>
          <cell r="BL218">
            <v>240</v>
          </cell>
          <cell r="BM218">
            <v>0</v>
          </cell>
          <cell r="BN218">
            <v>165.29759917347323</v>
          </cell>
          <cell r="BO218">
            <v>5</v>
          </cell>
          <cell r="BP218">
            <v>165.29759917347323</v>
          </cell>
          <cell r="BQ218">
            <v>5</v>
          </cell>
          <cell r="BR218">
            <v>6</v>
          </cell>
          <cell r="BS218">
            <v>83</v>
          </cell>
          <cell r="BT218">
            <v>223</v>
          </cell>
          <cell r="BU218">
            <v>306</v>
          </cell>
          <cell r="BV218">
            <v>25.872991564401428</v>
          </cell>
          <cell r="BW218">
            <v>240</v>
          </cell>
          <cell r="BX218">
            <v>240</v>
          </cell>
          <cell r="BY218">
            <v>451</v>
          </cell>
          <cell r="BZ218">
            <v>736</v>
          </cell>
          <cell r="CA218">
            <v>258.57079508365592</v>
          </cell>
          <cell r="CB218">
            <v>140</v>
          </cell>
          <cell r="CC218">
            <v>258.57079508365592</v>
          </cell>
          <cell r="CD218">
            <v>140</v>
          </cell>
          <cell r="CE218">
            <v>-29</v>
          </cell>
          <cell r="CF218">
            <v>89</v>
          </cell>
          <cell r="CG218">
            <v>557</v>
          </cell>
          <cell r="CH218">
            <v>646</v>
          </cell>
          <cell r="CI218">
            <v>349.7109939533554</v>
          </cell>
          <cell r="CJ218">
            <v>240</v>
          </cell>
          <cell r="CK218">
            <v>240</v>
          </cell>
          <cell r="CL218">
            <v>423</v>
          </cell>
          <cell r="CM218">
            <v>242</v>
          </cell>
          <cell r="CN218">
            <v>308.7495145631068</v>
          </cell>
          <cell r="CO218">
            <v>844</v>
          </cell>
          <cell r="CP218">
            <v>308.7495145631068</v>
          </cell>
          <cell r="CQ218">
            <v>844</v>
          </cell>
          <cell r="CR218">
            <v>73</v>
          </cell>
          <cell r="CS218">
            <v>101</v>
          </cell>
          <cell r="CT218">
            <v>51</v>
          </cell>
          <cell r="CU218">
            <v>152</v>
          </cell>
          <cell r="CV218">
            <v>16.078184110970998</v>
          </cell>
          <cell r="CW218">
            <v>240</v>
          </cell>
          <cell r="CX218">
            <v>240</v>
          </cell>
          <cell r="CY218">
            <v>239</v>
          </cell>
          <cell r="CZ218">
            <v>0</v>
          </cell>
          <cell r="DA218">
            <v>95.16</v>
          </cell>
          <cell r="DB218">
            <v>230</v>
          </cell>
          <cell r="DC218">
            <v>95.16</v>
          </cell>
          <cell r="DD218">
            <v>230</v>
          </cell>
          <cell r="DE218">
            <v>-78</v>
          </cell>
          <cell r="DF218">
            <v>2</v>
          </cell>
          <cell r="DG218">
            <v>237</v>
          </cell>
          <cell r="DH218">
            <v>239</v>
          </cell>
          <cell r="DI218">
            <v>200.87385019710905</v>
          </cell>
          <cell r="DJ218">
            <v>0</v>
          </cell>
          <cell r="DK218">
            <v>0</v>
          </cell>
          <cell r="DL218">
            <v>0</v>
          </cell>
          <cell r="DM218">
            <v>0</v>
          </cell>
          <cell r="DN218">
            <v>36</v>
          </cell>
          <cell r="DO218">
            <v>6</v>
          </cell>
          <cell r="DP218">
            <v>36</v>
          </cell>
          <cell r="DQ218">
            <v>6</v>
          </cell>
          <cell r="DR218">
            <v>1</v>
          </cell>
          <cell r="DS218">
            <v>6</v>
          </cell>
          <cell r="DT218">
            <v>226</v>
          </cell>
          <cell r="DU218">
            <v>232</v>
          </cell>
          <cell r="DV218">
            <v>86.826597426055542</v>
          </cell>
          <cell r="DW218">
            <v>0</v>
          </cell>
          <cell r="DX218">
            <v>0</v>
          </cell>
          <cell r="DY218">
            <v>0</v>
          </cell>
          <cell r="DZ218">
            <v>0</v>
          </cell>
          <cell r="EA218">
            <v>34.79069767441861</v>
          </cell>
          <cell r="EB218">
            <v>8</v>
          </cell>
          <cell r="EC218">
            <v>34.79069767441861</v>
          </cell>
          <cell r="ED218">
            <v>8</v>
          </cell>
          <cell r="EE218">
            <v>2</v>
          </cell>
          <cell r="EF218">
            <v>4</v>
          </cell>
          <cell r="EG218">
            <v>218</v>
          </cell>
          <cell r="EH218">
            <v>222</v>
          </cell>
          <cell r="EI218">
            <v>1090</v>
          </cell>
          <cell r="EJ218">
            <v>0</v>
          </cell>
          <cell r="EK218">
            <v>0</v>
          </cell>
          <cell r="EL218">
            <v>0</v>
          </cell>
          <cell r="EM218">
            <v>0</v>
          </cell>
          <cell r="EN218">
            <v>7.0000000000000009</v>
          </cell>
          <cell r="EO218">
            <v>0</v>
          </cell>
          <cell r="EP218">
            <v>7.0000000000000009</v>
          </cell>
          <cell r="EQ218">
            <v>0</v>
          </cell>
          <cell r="ER218">
            <v>7.0000000000000009</v>
          </cell>
          <cell r="ES218">
            <v>0</v>
          </cell>
          <cell r="ET218">
            <v>211</v>
          </cell>
          <cell r="EU218">
            <v>215</v>
          </cell>
          <cell r="EV218">
            <v>1266</v>
          </cell>
          <cell r="EW218">
            <v>0</v>
          </cell>
          <cell r="EX218">
            <v>0</v>
          </cell>
          <cell r="EY218">
            <v>0</v>
          </cell>
          <cell r="EZ218">
            <v>0</v>
          </cell>
          <cell r="FA218">
            <v>5</v>
          </cell>
          <cell r="FB218">
            <v>0</v>
          </cell>
          <cell r="FC218">
            <v>5</v>
          </cell>
          <cell r="FD218">
            <v>0</v>
          </cell>
          <cell r="GZ218">
            <v>0</v>
          </cell>
          <cell r="HA218">
            <v>0</v>
          </cell>
        </row>
        <row r="219">
          <cell r="B219" t="str">
            <v>LTD06</v>
          </cell>
          <cell r="C219" t="str">
            <v>LINHA 2LTD06</v>
          </cell>
          <cell r="D219">
            <v>4.9139788809688039</v>
          </cell>
          <cell r="E219">
            <v>0</v>
          </cell>
          <cell r="F219" t="str">
            <v>HILDA III</v>
          </cell>
          <cell r="G219">
            <v>540.35749768093297</v>
          </cell>
          <cell r="H219">
            <v>640</v>
          </cell>
          <cell r="I219">
            <v>654</v>
          </cell>
          <cell r="J219">
            <v>1851.6705665024795</v>
          </cell>
          <cell r="K219">
            <v>1692.4821428571497</v>
          </cell>
          <cell r="L219">
            <v>2030</v>
          </cell>
          <cell r="M219">
            <v>1466</v>
          </cell>
          <cell r="N219">
            <v>1969.0984784061116</v>
          </cell>
          <cell r="O219">
            <v>3224</v>
          </cell>
          <cell r="P219">
            <v>1969.0984784061116</v>
          </cell>
          <cell r="Q219">
            <v>1838</v>
          </cell>
          <cell r="R219">
            <v>29</v>
          </cell>
          <cell r="S219">
            <v>6</v>
          </cell>
          <cell r="T219">
            <v>811</v>
          </cell>
          <cell r="U219">
            <v>817</v>
          </cell>
          <cell r="V219">
            <v>21.825691377775509</v>
          </cell>
          <cell r="W219">
            <v>1175.6410098522215</v>
          </cell>
          <cell r="X219">
            <v>2073.2302955664823</v>
          </cell>
          <cell r="Y219">
            <v>1160</v>
          </cell>
          <cell r="Z219">
            <v>935</v>
          </cell>
          <cell r="AA219">
            <v>1114.7413192497791</v>
          </cell>
          <cell r="AB219">
            <v>2634</v>
          </cell>
          <cell r="AC219">
            <v>1114.7413192497791</v>
          </cell>
          <cell r="AD219">
            <v>1736</v>
          </cell>
          <cell r="AE219">
            <v>1</v>
          </cell>
          <cell r="AF219">
            <v>3</v>
          </cell>
          <cell r="AG219">
            <v>237</v>
          </cell>
          <cell r="AH219">
            <v>240</v>
          </cell>
          <cell r="AI219">
            <v>5.7570850202429149</v>
          </cell>
          <cell r="AJ219">
            <v>2047.1307240704732</v>
          </cell>
          <cell r="AK219">
            <v>2336.1428571428851</v>
          </cell>
          <cell r="AL219">
            <v>1883</v>
          </cell>
          <cell r="AM219">
            <v>1520</v>
          </cell>
          <cell r="AN219">
            <v>1235</v>
          </cell>
          <cell r="AO219">
            <v>2706</v>
          </cell>
          <cell r="AP219">
            <v>1235</v>
          </cell>
          <cell r="AQ219">
            <v>1625</v>
          </cell>
          <cell r="AR219">
            <v>17</v>
          </cell>
          <cell r="AS219">
            <v>13</v>
          </cell>
          <cell r="AT219">
            <v>468</v>
          </cell>
          <cell r="AU219">
            <v>481</v>
          </cell>
          <cell r="AV219">
            <v>6.8958742632612973</v>
          </cell>
          <cell r="AW219">
            <v>1916.6571428571613</v>
          </cell>
          <cell r="AX219">
            <v>1238.6571428571651</v>
          </cell>
          <cell r="AY219">
            <v>2335</v>
          </cell>
          <cell r="AZ219">
            <v>1527</v>
          </cell>
          <cell r="BA219">
            <v>2036</v>
          </cell>
          <cell r="BB219">
            <v>2835</v>
          </cell>
          <cell r="BC219">
            <v>2036</v>
          </cell>
          <cell r="BD219">
            <v>1918</v>
          </cell>
          <cell r="BE219">
            <v>18</v>
          </cell>
          <cell r="BF219">
            <v>3</v>
          </cell>
          <cell r="BG219">
            <v>877</v>
          </cell>
          <cell r="BH219">
            <v>880</v>
          </cell>
          <cell r="BI219">
            <v>26.593665768194068</v>
          </cell>
          <cell r="BJ219">
            <v>824.89285714288815</v>
          </cell>
          <cell r="BK219">
            <v>0</v>
          </cell>
          <cell r="BL219">
            <v>805</v>
          </cell>
          <cell r="BM219">
            <v>65</v>
          </cell>
          <cell r="BN219">
            <v>989.33333333333348</v>
          </cell>
          <cell r="BO219">
            <v>389</v>
          </cell>
          <cell r="BP219">
            <v>989.33333333333348</v>
          </cell>
          <cell r="BQ219">
            <v>389</v>
          </cell>
          <cell r="BR219">
            <v>3</v>
          </cell>
          <cell r="BS219">
            <v>13</v>
          </cell>
          <cell r="BT219">
            <v>1280</v>
          </cell>
          <cell r="BU219">
            <v>1293</v>
          </cell>
          <cell r="BV219">
            <v>130</v>
          </cell>
          <cell r="BW219">
            <v>1147</v>
          </cell>
          <cell r="BX219">
            <v>1147</v>
          </cell>
          <cell r="BY219">
            <v>1056</v>
          </cell>
          <cell r="BZ219">
            <v>188</v>
          </cell>
          <cell r="CA219">
            <v>129.30000000000001</v>
          </cell>
          <cell r="CB219">
            <v>1926</v>
          </cell>
          <cell r="CC219">
            <v>129.30000000000001</v>
          </cell>
          <cell r="CD219">
            <v>1926</v>
          </cell>
          <cell r="CE219">
            <v>-2</v>
          </cell>
          <cell r="CF219">
            <v>5</v>
          </cell>
          <cell r="CG219">
            <v>420</v>
          </cell>
          <cell r="CH219">
            <v>425</v>
          </cell>
          <cell r="CI219">
            <v>293.02325581395348</v>
          </cell>
          <cell r="CJ219">
            <v>120</v>
          </cell>
          <cell r="CK219">
            <v>120</v>
          </cell>
          <cell r="CL219">
            <v>74</v>
          </cell>
          <cell r="CM219">
            <v>314</v>
          </cell>
          <cell r="CN219">
            <v>135</v>
          </cell>
          <cell r="CO219">
            <v>441</v>
          </cell>
          <cell r="CP219">
            <v>135</v>
          </cell>
          <cell r="CQ219">
            <v>441</v>
          </cell>
          <cell r="CR219">
            <v>26</v>
          </cell>
          <cell r="CS219">
            <v>5</v>
          </cell>
          <cell r="CT219">
            <v>27</v>
          </cell>
          <cell r="CU219">
            <v>32</v>
          </cell>
          <cell r="CV219">
            <v>1.4013840830449829</v>
          </cell>
          <cell r="CW219">
            <v>616</v>
          </cell>
          <cell r="CX219">
            <v>616</v>
          </cell>
          <cell r="CY219">
            <v>604</v>
          </cell>
          <cell r="CZ219">
            <v>0</v>
          </cell>
          <cell r="DA219">
            <v>578</v>
          </cell>
          <cell r="DB219">
            <v>501</v>
          </cell>
          <cell r="DC219">
            <v>578</v>
          </cell>
          <cell r="DD219">
            <v>501</v>
          </cell>
          <cell r="DE219">
            <v>19</v>
          </cell>
          <cell r="DF219">
            <v>4</v>
          </cell>
          <cell r="DG219">
            <v>112</v>
          </cell>
          <cell r="DH219">
            <v>116</v>
          </cell>
          <cell r="DI219">
            <v>84</v>
          </cell>
          <cell r="DJ219">
            <v>0</v>
          </cell>
          <cell r="DK219">
            <v>0</v>
          </cell>
          <cell r="DL219">
            <v>0</v>
          </cell>
          <cell r="DM219">
            <v>0</v>
          </cell>
          <cell r="DN219">
            <v>64</v>
          </cell>
          <cell r="DO219">
            <v>90</v>
          </cell>
          <cell r="DP219">
            <v>64</v>
          </cell>
          <cell r="DQ219">
            <v>90</v>
          </cell>
          <cell r="DR219">
            <v>3</v>
          </cell>
          <cell r="DS219">
            <v>7</v>
          </cell>
          <cell r="DT219">
            <v>16</v>
          </cell>
          <cell r="DU219">
            <v>23</v>
          </cell>
          <cell r="DV219">
            <v>30</v>
          </cell>
          <cell r="DW219">
            <v>0</v>
          </cell>
          <cell r="DX219">
            <v>0</v>
          </cell>
          <cell r="DY219">
            <v>0</v>
          </cell>
          <cell r="DZ219">
            <v>889</v>
          </cell>
          <cell r="EA219">
            <v>16</v>
          </cell>
          <cell r="EB219">
            <v>9</v>
          </cell>
          <cell r="EC219">
            <v>16</v>
          </cell>
          <cell r="ED219">
            <v>9</v>
          </cell>
          <cell r="EE219">
            <v>-11</v>
          </cell>
          <cell r="EF219">
            <v>11</v>
          </cell>
          <cell r="EG219">
            <v>14</v>
          </cell>
          <cell r="EH219">
            <v>25</v>
          </cell>
          <cell r="EI219">
            <v>0</v>
          </cell>
          <cell r="EJ219">
            <v>0</v>
          </cell>
          <cell r="EK219">
            <v>0</v>
          </cell>
          <cell r="EL219">
            <v>0</v>
          </cell>
          <cell r="EM219">
            <v>0</v>
          </cell>
          <cell r="EN219">
            <v>0</v>
          </cell>
          <cell r="EO219">
            <v>0</v>
          </cell>
          <cell r="EP219">
            <v>0</v>
          </cell>
          <cell r="EQ219">
            <v>0</v>
          </cell>
          <cell r="ER219">
            <v>0</v>
          </cell>
          <cell r="ES219">
            <v>0</v>
          </cell>
          <cell r="ET219">
            <v>14</v>
          </cell>
          <cell r="EU219">
            <v>25</v>
          </cell>
          <cell r="EV219">
            <v>0</v>
          </cell>
          <cell r="EW219">
            <v>0</v>
          </cell>
          <cell r="EX219">
            <v>0</v>
          </cell>
          <cell r="EY219">
            <v>0</v>
          </cell>
          <cell r="EZ219">
            <v>0</v>
          </cell>
          <cell r="FA219">
            <v>0</v>
          </cell>
          <cell r="FB219">
            <v>0</v>
          </cell>
          <cell r="FC219">
            <v>0</v>
          </cell>
          <cell r="FD219">
            <v>0</v>
          </cell>
          <cell r="GZ219">
            <v>0</v>
          </cell>
          <cell r="HA219">
            <v>0</v>
          </cell>
        </row>
        <row r="220">
          <cell r="B220" t="str">
            <v>21061CBA106</v>
          </cell>
          <cell r="C220">
            <v>0</v>
          </cell>
          <cell r="D220">
            <v>4.9139788809688039</v>
          </cell>
          <cell r="E220">
            <v>900940268</v>
          </cell>
          <cell r="F220" t="str">
            <v>21061CBA106L2</v>
          </cell>
          <cell r="G220">
            <v>389.87519455721321</v>
          </cell>
          <cell r="H220">
            <v>629</v>
          </cell>
          <cell r="I220">
            <v>641</v>
          </cell>
          <cell r="J220">
            <v>1141.6818109134508</v>
          </cell>
          <cell r="K220">
            <v>1262.8983980117789</v>
          </cell>
          <cell r="L220">
            <v>1326</v>
          </cell>
          <cell r="M220">
            <v>627</v>
          </cell>
          <cell r="N220">
            <v>1469.3043140227685</v>
          </cell>
          <cell r="O220">
            <v>1732</v>
          </cell>
          <cell r="P220">
            <v>1469.3043140227685</v>
          </cell>
          <cell r="Q220">
            <v>1150</v>
          </cell>
          <cell r="R220">
            <v>22</v>
          </cell>
          <cell r="S220">
            <v>4</v>
          </cell>
          <cell r="T220">
            <v>791</v>
          </cell>
          <cell r="U220">
            <v>795</v>
          </cell>
          <cell r="V220">
            <v>28.528525257635259</v>
          </cell>
          <cell r="W220">
            <v>695.64100985222149</v>
          </cell>
          <cell r="X220">
            <v>1547.0055208738397</v>
          </cell>
          <cell r="Y220">
            <v>680</v>
          </cell>
          <cell r="Z220">
            <v>136</v>
          </cell>
          <cell r="AA220">
            <v>831.79904273702323</v>
          </cell>
          <cell r="AB220">
            <v>1460</v>
          </cell>
          <cell r="AC220">
            <v>831.79904273702323</v>
          </cell>
          <cell r="AD220">
            <v>1341</v>
          </cell>
          <cell r="AE220">
            <v>-1</v>
          </cell>
          <cell r="AF220">
            <v>3</v>
          </cell>
          <cell r="AG220">
            <v>132</v>
          </cell>
          <cell r="AH220">
            <v>135</v>
          </cell>
          <cell r="AI220">
            <v>4.2971836156937613</v>
          </cell>
          <cell r="AJ220">
            <v>1407.5305106527803</v>
          </cell>
          <cell r="AK220">
            <v>1743.1859380400117</v>
          </cell>
          <cell r="AL220">
            <v>1224</v>
          </cell>
          <cell r="AM220">
            <v>664</v>
          </cell>
          <cell r="AN220">
            <v>921.53381241091677</v>
          </cell>
          <cell r="AO220">
            <v>1561</v>
          </cell>
          <cell r="AP220">
            <v>921.53381241091677</v>
          </cell>
          <cell r="AQ220">
            <v>930</v>
          </cell>
          <cell r="AR220">
            <v>11</v>
          </cell>
          <cell r="AS220">
            <v>10</v>
          </cell>
          <cell r="AT220">
            <v>408</v>
          </cell>
          <cell r="AU220">
            <v>418</v>
          </cell>
          <cell r="AV220">
            <v>8.0567395973826148</v>
          </cell>
          <cell r="AW220">
            <v>1430.1735740419231</v>
          </cell>
          <cell r="AX220">
            <v>924.26270374670196</v>
          </cell>
          <cell r="AY220">
            <v>1897</v>
          </cell>
          <cell r="AZ220">
            <v>403</v>
          </cell>
          <cell r="BA220">
            <v>1519.2249733349202</v>
          </cell>
          <cell r="BB220">
            <v>1652</v>
          </cell>
          <cell r="BC220">
            <v>1519.2249733349202</v>
          </cell>
          <cell r="BD220">
            <v>1464</v>
          </cell>
          <cell r="BE220">
            <v>18</v>
          </cell>
          <cell r="BF220">
            <v>3</v>
          </cell>
          <cell r="BG220">
            <v>830</v>
          </cell>
          <cell r="BH220">
            <v>833</v>
          </cell>
          <cell r="BI220">
            <v>90.298117433263243</v>
          </cell>
          <cell r="BJ220">
            <v>355.17127928765876</v>
          </cell>
          <cell r="BK220">
            <v>0</v>
          </cell>
          <cell r="BL220">
            <v>326</v>
          </cell>
          <cell r="BM220">
            <v>20</v>
          </cell>
          <cell r="BN220">
            <v>713.81729220129228</v>
          </cell>
          <cell r="BO220">
            <v>119</v>
          </cell>
          <cell r="BP220">
            <v>713.81729220129228</v>
          </cell>
          <cell r="BQ220">
            <v>119</v>
          </cell>
          <cell r="BR220">
            <v>-2</v>
          </cell>
          <cell r="BS220">
            <v>11</v>
          </cell>
          <cell r="BT220">
            <v>1031</v>
          </cell>
          <cell r="BU220">
            <v>1042</v>
          </cell>
          <cell r="BV220">
            <v>0</v>
          </cell>
          <cell r="BW220">
            <v>600</v>
          </cell>
          <cell r="BX220">
            <v>600</v>
          </cell>
          <cell r="BY220">
            <v>510</v>
          </cell>
          <cell r="BZ220">
            <v>3</v>
          </cell>
          <cell r="CA220">
            <v>106.90106060606062</v>
          </cell>
          <cell r="CB220">
            <v>1219</v>
          </cell>
          <cell r="CC220">
            <v>106.90106060606062</v>
          </cell>
          <cell r="CD220">
            <v>1219</v>
          </cell>
          <cell r="CE220">
            <v>-4</v>
          </cell>
          <cell r="CF220">
            <v>4</v>
          </cell>
          <cell r="CG220">
            <v>333</v>
          </cell>
          <cell r="CH220">
            <v>337</v>
          </cell>
          <cell r="CI220">
            <v>0</v>
          </cell>
          <cell r="CJ220">
            <v>0</v>
          </cell>
          <cell r="CK220">
            <v>0</v>
          </cell>
          <cell r="CL220">
            <v>0</v>
          </cell>
          <cell r="CM220">
            <v>182</v>
          </cell>
          <cell r="CN220">
            <v>88.676893576222426</v>
          </cell>
          <cell r="CO220">
            <v>291</v>
          </cell>
          <cell r="CP220">
            <v>88.676893576222426</v>
          </cell>
          <cell r="CQ220">
            <v>291</v>
          </cell>
          <cell r="CR220">
            <v>25</v>
          </cell>
          <cell r="CS220">
            <v>4</v>
          </cell>
          <cell r="CT220">
            <v>17</v>
          </cell>
          <cell r="CU220">
            <v>21</v>
          </cell>
          <cell r="CV220">
            <v>0.95954844778927573</v>
          </cell>
          <cell r="CW220">
            <v>550</v>
          </cell>
          <cell r="CX220">
            <v>550</v>
          </cell>
          <cell r="CY220">
            <v>375</v>
          </cell>
          <cell r="CZ220">
            <v>0</v>
          </cell>
          <cell r="DA220">
            <v>531.5</v>
          </cell>
          <cell r="DB220">
            <v>313</v>
          </cell>
          <cell r="DC220">
            <v>531.5</v>
          </cell>
          <cell r="DD220">
            <v>313</v>
          </cell>
          <cell r="DE220">
            <v>17</v>
          </cell>
          <cell r="DF220">
            <v>4</v>
          </cell>
          <cell r="DG220">
            <v>62</v>
          </cell>
          <cell r="DH220">
            <v>66</v>
          </cell>
          <cell r="DI220">
            <v>98.277886497064586</v>
          </cell>
          <cell r="DJ220">
            <v>0</v>
          </cell>
          <cell r="DK220">
            <v>0</v>
          </cell>
          <cell r="DL220">
            <v>0</v>
          </cell>
          <cell r="DM220">
            <v>0</v>
          </cell>
          <cell r="DN220">
            <v>35</v>
          </cell>
          <cell r="DO220">
            <v>61</v>
          </cell>
          <cell r="DP220">
            <v>35</v>
          </cell>
          <cell r="DQ220">
            <v>61</v>
          </cell>
          <cell r="DR220">
            <v>-4</v>
          </cell>
          <cell r="DS220">
            <v>6</v>
          </cell>
          <cell r="DT220">
            <v>3</v>
          </cell>
          <cell r="DU220">
            <v>9</v>
          </cell>
          <cell r="DV220">
            <v>31.558441558441558</v>
          </cell>
          <cell r="DW220">
            <v>0</v>
          </cell>
          <cell r="DX220">
            <v>0</v>
          </cell>
          <cell r="DY220">
            <v>0</v>
          </cell>
          <cell r="DZ220">
            <v>241</v>
          </cell>
          <cell r="EA220">
            <v>2.8518518518518521</v>
          </cell>
          <cell r="EB220">
            <v>2</v>
          </cell>
          <cell r="EC220">
            <v>2.8518518518518521</v>
          </cell>
          <cell r="ED220">
            <v>2</v>
          </cell>
          <cell r="EE220">
            <v>-5</v>
          </cell>
          <cell r="EF220">
            <v>10</v>
          </cell>
          <cell r="EG220">
            <v>2</v>
          </cell>
          <cell r="EH220">
            <v>12</v>
          </cell>
          <cell r="EI220">
            <v>0</v>
          </cell>
          <cell r="EJ220">
            <v>0</v>
          </cell>
          <cell r="EK220">
            <v>0</v>
          </cell>
          <cell r="EL220">
            <v>0</v>
          </cell>
          <cell r="EM220">
            <v>0</v>
          </cell>
          <cell r="EN220">
            <v>0</v>
          </cell>
          <cell r="EO220">
            <v>0</v>
          </cell>
          <cell r="EP220">
            <v>0</v>
          </cell>
          <cell r="EQ220">
            <v>0</v>
          </cell>
          <cell r="ER220">
            <v>0</v>
          </cell>
          <cell r="ES220">
            <v>0</v>
          </cell>
          <cell r="ET220">
            <v>2</v>
          </cell>
          <cell r="EU220">
            <v>12</v>
          </cell>
          <cell r="EV220">
            <v>0</v>
          </cell>
          <cell r="EW220">
            <v>0</v>
          </cell>
          <cell r="EX220">
            <v>0</v>
          </cell>
          <cell r="EY220">
            <v>0</v>
          </cell>
          <cell r="EZ220">
            <v>0</v>
          </cell>
          <cell r="FA220">
            <v>0</v>
          </cell>
          <cell r="FB220">
            <v>0</v>
          </cell>
          <cell r="FC220">
            <v>0</v>
          </cell>
          <cell r="FD220">
            <v>0</v>
          </cell>
          <cell r="GZ220">
            <v>0</v>
          </cell>
          <cell r="HA220">
            <v>0</v>
          </cell>
        </row>
        <row r="221">
          <cell r="B221" t="str">
            <v>21061CBA206</v>
          </cell>
          <cell r="C221">
            <v>0</v>
          </cell>
          <cell r="D221">
            <v>4.9139788809688039</v>
          </cell>
          <cell r="E221">
            <v>900940269</v>
          </cell>
          <cell r="F221" t="str">
            <v>21061CBA206L2</v>
          </cell>
          <cell r="G221">
            <v>150.48230312371976</v>
          </cell>
          <cell r="H221">
            <v>11</v>
          </cell>
          <cell r="I221">
            <v>13</v>
          </cell>
          <cell r="J221">
            <v>709.98875558902864</v>
          </cell>
          <cell r="K221">
            <v>429.58374484537075</v>
          </cell>
          <cell r="L221">
            <v>704</v>
          </cell>
          <cell r="M221">
            <v>839</v>
          </cell>
          <cell r="N221">
            <v>499.79416438334295</v>
          </cell>
          <cell r="O221">
            <v>1492</v>
          </cell>
          <cell r="P221">
            <v>499.79416438334295</v>
          </cell>
          <cell r="Q221">
            <v>688</v>
          </cell>
          <cell r="R221">
            <v>7</v>
          </cell>
          <cell r="S221">
            <v>2</v>
          </cell>
          <cell r="T221">
            <v>20</v>
          </cell>
          <cell r="U221">
            <v>22</v>
          </cell>
          <cell r="V221">
            <v>2.1205738760391659</v>
          </cell>
          <cell r="W221">
            <v>480</v>
          </cell>
          <cell r="X221">
            <v>526.22477469264243</v>
          </cell>
          <cell r="Y221">
            <v>480</v>
          </cell>
          <cell r="Z221">
            <v>799</v>
          </cell>
          <cell r="AA221">
            <v>282.94227651275577</v>
          </cell>
          <cell r="AB221">
            <v>1174</v>
          </cell>
          <cell r="AC221">
            <v>282.94227651275577</v>
          </cell>
          <cell r="AD221">
            <v>395</v>
          </cell>
          <cell r="AE221">
            <v>2</v>
          </cell>
          <cell r="AF221">
            <v>0</v>
          </cell>
          <cell r="AG221">
            <v>105</v>
          </cell>
          <cell r="AH221">
            <v>105</v>
          </cell>
          <cell r="AI221">
            <v>10.048930713156452</v>
          </cell>
          <cell r="AJ221">
            <v>639.60021341769288</v>
          </cell>
          <cell r="AK221">
            <v>592.95691910287326</v>
          </cell>
          <cell r="AL221">
            <v>659</v>
          </cell>
          <cell r="AM221">
            <v>856</v>
          </cell>
          <cell r="AN221">
            <v>313.46618758908323</v>
          </cell>
          <cell r="AO221">
            <v>1145</v>
          </cell>
          <cell r="AP221">
            <v>313.46618758908323</v>
          </cell>
          <cell r="AQ221">
            <v>695</v>
          </cell>
          <cell r="AR221">
            <v>6</v>
          </cell>
          <cell r="AS221">
            <v>3</v>
          </cell>
          <cell r="AT221">
            <v>60</v>
          </cell>
          <cell r="AU221">
            <v>63</v>
          </cell>
          <cell r="AV221">
            <v>3.4831404520764009</v>
          </cell>
          <cell r="AW221">
            <v>486.48356881523824</v>
          </cell>
          <cell r="AX221">
            <v>314.39443911046317</v>
          </cell>
          <cell r="AY221">
            <v>438</v>
          </cell>
          <cell r="AZ221">
            <v>1124</v>
          </cell>
          <cell r="BA221">
            <v>516.77502666507974</v>
          </cell>
          <cell r="BB221">
            <v>1183</v>
          </cell>
          <cell r="BC221">
            <v>516.77502666507974</v>
          </cell>
          <cell r="BD221">
            <v>454</v>
          </cell>
          <cell r="BE221">
            <v>0</v>
          </cell>
          <cell r="BF221">
            <v>0</v>
          </cell>
          <cell r="BG221">
            <v>47</v>
          </cell>
          <cell r="BH221">
            <v>47</v>
          </cell>
          <cell r="BI221">
            <v>5.1176693531403377</v>
          </cell>
          <cell r="BJ221">
            <v>469.72157785522938</v>
          </cell>
          <cell r="BK221">
            <v>0</v>
          </cell>
          <cell r="BL221">
            <v>479</v>
          </cell>
          <cell r="BM221">
            <v>45</v>
          </cell>
          <cell r="BN221">
            <v>275.51604113204121</v>
          </cell>
          <cell r="BO221">
            <v>270</v>
          </cell>
          <cell r="BP221">
            <v>275.51604113204121</v>
          </cell>
          <cell r="BQ221">
            <v>270</v>
          </cell>
          <cell r="BR221">
            <v>5</v>
          </cell>
          <cell r="BS221">
            <v>2</v>
          </cell>
          <cell r="BT221">
            <v>249</v>
          </cell>
          <cell r="BU221">
            <v>251</v>
          </cell>
          <cell r="BV221">
            <v>129.68809699644819</v>
          </cell>
          <cell r="BW221">
            <v>547</v>
          </cell>
          <cell r="BX221">
            <v>547</v>
          </cell>
          <cell r="BY221">
            <v>546</v>
          </cell>
          <cell r="BZ221">
            <v>185</v>
          </cell>
          <cell r="CA221">
            <v>22.39893939393939</v>
          </cell>
          <cell r="CB221">
            <v>707</v>
          </cell>
          <cell r="CC221">
            <v>22.39893939393939</v>
          </cell>
          <cell r="CD221">
            <v>707</v>
          </cell>
          <cell r="CE221">
            <v>2</v>
          </cell>
          <cell r="CF221">
            <v>1</v>
          </cell>
          <cell r="CG221">
            <v>87</v>
          </cell>
          <cell r="CH221">
            <v>88</v>
          </cell>
          <cell r="CI221">
            <v>0</v>
          </cell>
          <cell r="CJ221">
            <v>120</v>
          </cell>
          <cell r="CK221">
            <v>120</v>
          </cell>
          <cell r="CL221">
            <v>74</v>
          </cell>
          <cell r="CM221">
            <v>132</v>
          </cell>
          <cell r="CN221">
            <v>46.323106423777567</v>
          </cell>
          <cell r="CO221">
            <v>150</v>
          </cell>
          <cell r="CP221">
            <v>46.323106423777567</v>
          </cell>
          <cell r="CQ221">
            <v>150</v>
          </cell>
          <cell r="CR221">
            <v>1</v>
          </cell>
          <cell r="CS221">
            <v>1</v>
          </cell>
          <cell r="CT221">
            <v>10</v>
          </cell>
          <cell r="CU221">
            <v>11</v>
          </cell>
          <cell r="CV221">
            <v>6.4516129032258061</v>
          </cell>
          <cell r="CW221">
            <v>66</v>
          </cell>
          <cell r="CX221">
            <v>66</v>
          </cell>
          <cell r="CY221">
            <v>229</v>
          </cell>
          <cell r="CZ221">
            <v>0</v>
          </cell>
          <cell r="DA221">
            <v>46.5</v>
          </cell>
          <cell r="DB221">
            <v>188</v>
          </cell>
          <cell r="DC221">
            <v>46.5</v>
          </cell>
          <cell r="DD221">
            <v>188</v>
          </cell>
          <cell r="DE221">
            <v>2</v>
          </cell>
          <cell r="DF221">
            <v>0</v>
          </cell>
          <cell r="DG221">
            <v>50</v>
          </cell>
          <cell r="DH221">
            <v>50</v>
          </cell>
          <cell r="DI221">
            <v>71.177504393673104</v>
          </cell>
          <cell r="DJ221">
            <v>0</v>
          </cell>
          <cell r="DK221">
            <v>0</v>
          </cell>
          <cell r="DL221">
            <v>0</v>
          </cell>
          <cell r="DM221">
            <v>0</v>
          </cell>
          <cell r="DN221">
            <v>29</v>
          </cell>
          <cell r="DO221">
            <v>29</v>
          </cell>
          <cell r="DP221">
            <v>29</v>
          </cell>
          <cell r="DQ221">
            <v>29</v>
          </cell>
          <cell r="DR221">
            <v>7</v>
          </cell>
          <cell r="DS221">
            <v>1</v>
          </cell>
          <cell r="DT221">
            <v>13</v>
          </cell>
          <cell r="DU221">
            <v>14</v>
          </cell>
          <cell r="DV221">
            <v>29.661971830985916</v>
          </cell>
          <cell r="DW221">
            <v>0</v>
          </cell>
          <cell r="DX221">
            <v>0</v>
          </cell>
          <cell r="DY221">
            <v>0</v>
          </cell>
          <cell r="DZ221">
            <v>648</v>
          </cell>
          <cell r="EA221">
            <v>13.148148148148149</v>
          </cell>
          <cell r="EB221">
            <v>7</v>
          </cell>
          <cell r="EC221">
            <v>13.148148148148149</v>
          </cell>
          <cell r="ED221">
            <v>7</v>
          </cell>
          <cell r="EE221">
            <v>-6</v>
          </cell>
          <cell r="EF221">
            <v>1</v>
          </cell>
          <cell r="EG221">
            <v>12</v>
          </cell>
          <cell r="EH221">
            <v>13</v>
          </cell>
          <cell r="EI221">
            <v>0</v>
          </cell>
          <cell r="EJ221">
            <v>0</v>
          </cell>
          <cell r="EK221">
            <v>0</v>
          </cell>
          <cell r="EL221">
            <v>0</v>
          </cell>
          <cell r="EM221">
            <v>0</v>
          </cell>
          <cell r="EN221">
            <v>0</v>
          </cell>
          <cell r="EO221">
            <v>0</v>
          </cell>
          <cell r="EP221">
            <v>0</v>
          </cell>
          <cell r="EQ221">
            <v>0</v>
          </cell>
          <cell r="ER221">
            <v>0</v>
          </cell>
          <cell r="ES221">
            <v>0</v>
          </cell>
          <cell r="ET221">
            <v>12</v>
          </cell>
          <cell r="EU221">
            <v>13</v>
          </cell>
          <cell r="EV221">
            <v>0</v>
          </cell>
          <cell r="EW221">
            <v>0</v>
          </cell>
          <cell r="EX221">
            <v>0</v>
          </cell>
          <cell r="EY221">
            <v>0</v>
          </cell>
          <cell r="EZ221">
            <v>0</v>
          </cell>
          <cell r="FA221">
            <v>0</v>
          </cell>
          <cell r="FB221">
            <v>0</v>
          </cell>
          <cell r="FC221">
            <v>0</v>
          </cell>
          <cell r="FD221">
            <v>0</v>
          </cell>
          <cell r="GZ221">
            <v>0</v>
          </cell>
          <cell r="HA221">
            <v>0</v>
          </cell>
        </row>
        <row r="222">
          <cell r="B222" t="str">
            <v>LTD09</v>
          </cell>
          <cell r="C222" t="str">
            <v>LINHA 2LTD09</v>
          </cell>
          <cell r="D222">
            <v>13.241611075240765</v>
          </cell>
          <cell r="E222">
            <v>0</v>
          </cell>
          <cell r="F222" t="str">
            <v>VANESSA 8</v>
          </cell>
          <cell r="G222">
            <v>1841.1606851852991</v>
          </cell>
          <cell r="H222">
            <v>597</v>
          </cell>
          <cell r="I222">
            <v>1560</v>
          </cell>
          <cell r="J222">
            <v>3600</v>
          </cell>
          <cell r="K222">
            <v>1920</v>
          </cell>
          <cell r="L222">
            <v>3542</v>
          </cell>
          <cell r="M222">
            <v>1237</v>
          </cell>
          <cell r="N222">
            <v>4129.3073240068825</v>
          </cell>
          <cell r="O222">
            <v>4006</v>
          </cell>
          <cell r="P222">
            <v>4129.3073240068825</v>
          </cell>
          <cell r="Q222">
            <v>3145</v>
          </cell>
          <cell r="R222">
            <v>250</v>
          </cell>
          <cell r="S222">
            <v>28</v>
          </cell>
          <cell r="T222">
            <v>1679</v>
          </cell>
          <cell r="U222">
            <v>1707</v>
          </cell>
          <cell r="V222">
            <v>34.697073392210427</v>
          </cell>
          <cell r="W222">
            <v>3640</v>
          </cell>
          <cell r="X222">
            <v>3640</v>
          </cell>
          <cell r="Y222">
            <v>3595</v>
          </cell>
          <cell r="Z222">
            <v>457</v>
          </cell>
          <cell r="AA222">
            <v>1087</v>
          </cell>
          <cell r="AB222">
            <v>1744</v>
          </cell>
          <cell r="AC222">
            <v>1087</v>
          </cell>
          <cell r="AD222">
            <v>1404</v>
          </cell>
          <cell r="AE222">
            <v>-58</v>
          </cell>
          <cell r="AF222">
            <v>22</v>
          </cell>
          <cell r="AG222">
            <v>3934</v>
          </cell>
          <cell r="AH222">
            <v>3956</v>
          </cell>
          <cell r="AI222">
            <v>149.47873376237857</v>
          </cell>
          <cell r="AJ222">
            <v>120</v>
          </cell>
          <cell r="AK222">
            <v>120</v>
          </cell>
          <cell r="AL222">
            <v>1</v>
          </cell>
          <cell r="AM222">
            <v>310</v>
          </cell>
          <cell r="AN222">
            <v>1752</v>
          </cell>
          <cell r="AO222">
            <v>1294</v>
          </cell>
          <cell r="AP222">
            <v>1752</v>
          </cell>
          <cell r="AQ222">
            <v>999</v>
          </cell>
          <cell r="AR222">
            <v>113</v>
          </cell>
          <cell r="AS222">
            <v>21</v>
          </cell>
          <cell r="AT222">
            <v>2824</v>
          </cell>
          <cell r="AU222">
            <v>2845</v>
          </cell>
          <cell r="AV222">
            <v>60.001085304006715</v>
          </cell>
          <cell r="AW222">
            <v>0</v>
          </cell>
          <cell r="AX222">
            <v>0</v>
          </cell>
          <cell r="AY222">
            <v>118</v>
          </cell>
          <cell r="AZ222">
            <v>511</v>
          </cell>
          <cell r="BA222">
            <v>1270.175</v>
          </cell>
          <cell r="BB222">
            <v>2563</v>
          </cell>
          <cell r="BC222">
            <v>1270.175</v>
          </cell>
          <cell r="BD222">
            <v>2052</v>
          </cell>
          <cell r="BE222">
            <v>29</v>
          </cell>
          <cell r="BF222">
            <v>4</v>
          </cell>
          <cell r="BG222">
            <v>878</v>
          </cell>
          <cell r="BH222">
            <v>882</v>
          </cell>
          <cell r="BI222">
            <v>34.6875</v>
          </cell>
          <cell r="BJ222">
            <v>0</v>
          </cell>
          <cell r="BK222">
            <v>0</v>
          </cell>
          <cell r="BL222">
            <v>0</v>
          </cell>
          <cell r="BM222">
            <v>247</v>
          </cell>
          <cell r="BN222">
            <v>858</v>
          </cell>
          <cell r="BO222">
            <v>193</v>
          </cell>
          <cell r="BP222">
            <v>858</v>
          </cell>
          <cell r="BQ222">
            <v>193</v>
          </cell>
          <cell r="BR222">
            <v>-71</v>
          </cell>
          <cell r="BS222">
            <v>8</v>
          </cell>
          <cell r="BT222">
            <v>752</v>
          </cell>
          <cell r="BU222">
            <v>760</v>
          </cell>
          <cell r="BV222">
            <v>4.5952529639862405E-2</v>
          </cell>
          <cell r="BW222">
            <v>0</v>
          </cell>
          <cell r="BX222">
            <v>0</v>
          </cell>
          <cell r="BY222">
            <v>0</v>
          </cell>
          <cell r="BZ222">
            <v>677</v>
          </cell>
          <cell r="CA222">
            <v>128</v>
          </cell>
          <cell r="CB222">
            <v>614</v>
          </cell>
          <cell r="CC222">
            <v>128</v>
          </cell>
          <cell r="CD222">
            <v>614</v>
          </cell>
          <cell r="CE222">
            <v>23</v>
          </cell>
          <cell r="CF222">
            <v>3</v>
          </cell>
          <cell r="CG222">
            <v>120</v>
          </cell>
          <cell r="CH222">
            <v>123</v>
          </cell>
          <cell r="CI222">
            <v>4.5952529639862405E-2</v>
          </cell>
          <cell r="CJ222">
            <v>0</v>
          </cell>
          <cell r="CK222">
            <v>0</v>
          </cell>
          <cell r="CL222">
            <v>0</v>
          </cell>
          <cell r="CM222">
            <v>4</v>
          </cell>
          <cell r="CN222">
            <v>110.00000000000001</v>
          </cell>
          <cell r="CO222">
            <v>1</v>
          </cell>
          <cell r="CP222">
            <v>110.00000000000001</v>
          </cell>
          <cell r="CQ222">
            <v>1</v>
          </cell>
          <cell r="CR222">
            <v>112</v>
          </cell>
          <cell r="CS222">
            <v>3</v>
          </cell>
          <cell r="CT222">
            <v>7</v>
          </cell>
          <cell r="CU222">
            <v>10</v>
          </cell>
          <cell r="CV222">
            <v>4.5952529639862405E-2</v>
          </cell>
          <cell r="CW222">
            <v>0</v>
          </cell>
          <cell r="CX222">
            <v>0</v>
          </cell>
          <cell r="CY222">
            <v>0</v>
          </cell>
          <cell r="CZ222">
            <v>0</v>
          </cell>
          <cell r="DA222">
            <v>0</v>
          </cell>
          <cell r="DB222">
            <v>0</v>
          </cell>
          <cell r="DC222">
            <v>0</v>
          </cell>
          <cell r="DD222">
            <v>0</v>
          </cell>
          <cell r="DE222">
            <v>2</v>
          </cell>
          <cell r="DF222">
            <v>4</v>
          </cell>
          <cell r="DG222">
            <v>4</v>
          </cell>
          <cell r="DH222">
            <v>8</v>
          </cell>
          <cell r="DI222">
            <v>4.5952529639862405E-2</v>
          </cell>
          <cell r="DJ222">
            <v>0</v>
          </cell>
          <cell r="DK222">
            <v>0</v>
          </cell>
          <cell r="DL222">
            <v>0</v>
          </cell>
          <cell r="DM222">
            <v>0</v>
          </cell>
          <cell r="DN222">
            <v>0</v>
          </cell>
          <cell r="DO222">
            <v>2</v>
          </cell>
          <cell r="DP222">
            <v>0</v>
          </cell>
          <cell r="DQ222">
            <v>2</v>
          </cell>
          <cell r="DR222">
            <v>-1</v>
          </cell>
          <cell r="DS222">
            <v>7</v>
          </cell>
          <cell r="DT222">
            <v>0</v>
          </cell>
          <cell r="DU222">
            <v>7</v>
          </cell>
          <cell r="DV222">
            <v>4.5952529639862405E-2</v>
          </cell>
          <cell r="DW222">
            <v>0</v>
          </cell>
          <cell r="DX222">
            <v>0</v>
          </cell>
          <cell r="DY222">
            <v>0</v>
          </cell>
          <cell r="DZ222">
            <v>0</v>
          </cell>
          <cell r="EA222">
            <v>0</v>
          </cell>
          <cell r="EB222">
            <v>0</v>
          </cell>
          <cell r="EC222">
            <v>0</v>
          </cell>
          <cell r="ED222">
            <v>0</v>
          </cell>
          <cell r="EE222">
            <v>-1</v>
          </cell>
          <cell r="EF222">
            <v>8</v>
          </cell>
          <cell r="EG222">
            <v>0</v>
          </cell>
          <cell r="EH222">
            <v>8</v>
          </cell>
          <cell r="EI222">
            <v>4.5952529639862405E-2</v>
          </cell>
          <cell r="EJ222">
            <v>0</v>
          </cell>
          <cell r="EK222">
            <v>0</v>
          </cell>
          <cell r="EL222">
            <v>0</v>
          </cell>
          <cell r="EM222">
            <v>0</v>
          </cell>
          <cell r="EN222">
            <v>0</v>
          </cell>
          <cell r="EO222">
            <v>0</v>
          </cell>
          <cell r="EP222">
            <v>0</v>
          </cell>
          <cell r="EQ222">
            <v>0</v>
          </cell>
          <cell r="ER222">
            <v>0</v>
          </cell>
          <cell r="ES222">
            <v>0</v>
          </cell>
          <cell r="ET222">
            <v>0</v>
          </cell>
          <cell r="EU222">
            <v>8</v>
          </cell>
          <cell r="EV222">
            <v>4.5952529639862405E-2</v>
          </cell>
          <cell r="EW222">
            <v>0</v>
          </cell>
          <cell r="EX222">
            <v>0</v>
          </cell>
          <cell r="EY222">
            <v>0</v>
          </cell>
          <cell r="EZ222">
            <v>0</v>
          </cell>
          <cell r="FA222">
            <v>0</v>
          </cell>
          <cell r="FB222">
            <v>0</v>
          </cell>
          <cell r="FC222">
            <v>0</v>
          </cell>
          <cell r="FD222">
            <v>0</v>
          </cell>
          <cell r="GZ222">
            <v>0</v>
          </cell>
          <cell r="HA222">
            <v>0</v>
          </cell>
        </row>
        <row r="223">
          <cell r="B223" t="str">
            <v>21081HBA106</v>
          </cell>
          <cell r="C223">
            <v>0</v>
          </cell>
          <cell r="D223">
            <v>13.241611075240765</v>
          </cell>
          <cell r="E223">
            <v>900940221</v>
          </cell>
          <cell r="F223" t="str">
            <v>21081HBA106L2</v>
          </cell>
          <cell r="G223">
            <v>1073.3704379619617</v>
          </cell>
          <cell r="H223">
            <v>430</v>
          </cell>
          <cell r="I223">
            <v>1211</v>
          </cell>
          <cell r="J223">
            <v>1920</v>
          </cell>
          <cell r="K223">
            <v>1920</v>
          </cell>
          <cell r="L223">
            <v>1198</v>
          </cell>
          <cell r="M223">
            <v>245</v>
          </cell>
          <cell r="N223">
            <v>2463.8122903184913</v>
          </cell>
          <cell r="O223">
            <v>1190</v>
          </cell>
          <cell r="P223">
            <v>2463.8122903184913</v>
          </cell>
          <cell r="Q223">
            <v>945</v>
          </cell>
          <cell r="R223">
            <v>50</v>
          </cell>
          <cell r="S223">
            <v>23</v>
          </cell>
          <cell r="T223">
            <v>1391</v>
          </cell>
          <cell r="U223">
            <v>1414</v>
          </cell>
          <cell r="V223">
            <v>38.939369587420138</v>
          </cell>
          <cell r="W223">
            <v>2200</v>
          </cell>
          <cell r="X223">
            <v>2200</v>
          </cell>
          <cell r="Y223">
            <v>2158</v>
          </cell>
          <cell r="Z223">
            <v>100</v>
          </cell>
          <cell r="AA223">
            <v>648.57462751826313</v>
          </cell>
          <cell r="AB223">
            <v>508</v>
          </cell>
          <cell r="AC223">
            <v>648.57462751826313</v>
          </cell>
          <cell r="AD223">
            <v>476</v>
          </cell>
          <cell r="AE223">
            <v>-42</v>
          </cell>
          <cell r="AF223">
            <v>17</v>
          </cell>
          <cell r="AG223">
            <v>3121</v>
          </cell>
          <cell r="AH223">
            <v>3138</v>
          </cell>
          <cell r="AI223">
            <v>169.96954324005708</v>
          </cell>
          <cell r="AJ223">
            <v>120</v>
          </cell>
          <cell r="AK223">
            <v>120</v>
          </cell>
          <cell r="AL223">
            <v>1</v>
          </cell>
          <cell r="AM223">
            <v>84</v>
          </cell>
          <cell r="AN223">
            <v>1045.3567133505032</v>
          </cell>
          <cell r="AO223">
            <v>492</v>
          </cell>
          <cell r="AP223">
            <v>1045.3567133505032</v>
          </cell>
          <cell r="AQ223">
            <v>420</v>
          </cell>
          <cell r="AR223">
            <v>90</v>
          </cell>
          <cell r="AS223">
            <v>21</v>
          </cell>
          <cell r="AT223">
            <v>2608</v>
          </cell>
          <cell r="AU223">
            <v>2629</v>
          </cell>
          <cell r="AV223">
            <v>59.987493433559393</v>
          </cell>
          <cell r="AW223">
            <v>0</v>
          </cell>
          <cell r="AX223">
            <v>0</v>
          </cell>
          <cell r="AY223">
            <v>118</v>
          </cell>
          <cell r="AZ223">
            <v>170</v>
          </cell>
          <cell r="BA223">
            <v>1054.8687005593467</v>
          </cell>
          <cell r="BB223">
            <v>2092</v>
          </cell>
          <cell r="BC223">
            <v>1054.8687005593467</v>
          </cell>
          <cell r="BD223">
            <v>1922</v>
          </cell>
          <cell r="BE223">
            <v>-57</v>
          </cell>
          <cell r="BF223">
            <v>4</v>
          </cell>
          <cell r="BG223">
            <v>878</v>
          </cell>
          <cell r="BH223">
            <v>882</v>
          </cell>
          <cell r="BI223">
            <v>36.235180103079323</v>
          </cell>
          <cell r="BJ223">
            <v>0</v>
          </cell>
          <cell r="BK223">
            <v>0</v>
          </cell>
          <cell r="BL223">
            <v>0</v>
          </cell>
          <cell r="BM223">
            <v>16</v>
          </cell>
          <cell r="BN223">
            <v>858</v>
          </cell>
          <cell r="BO223">
            <v>172</v>
          </cell>
          <cell r="BP223">
            <v>858</v>
          </cell>
          <cell r="BQ223">
            <v>172</v>
          </cell>
          <cell r="BR223">
            <v>17</v>
          </cell>
          <cell r="BS223">
            <v>7</v>
          </cell>
          <cell r="BT223">
            <v>686</v>
          </cell>
          <cell r="BU223">
            <v>693</v>
          </cell>
          <cell r="BV223">
            <v>0.35225197029308219</v>
          </cell>
          <cell r="BW223">
            <v>0</v>
          </cell>
          <cell r="BX223">
            <v>0</v>
          </cell>
          <cell r="BY223">
            <v>0</v>
          </cell>
          <cell r="BZ223">
            <v>321</v>
          </cell>
          <cell r="CA223">
            <v>96.228174660693853</v>
          </cell>
          <cell r="CB223">
            <v>598</v>
          </cell>
          <cell r="CC223">
            <v>96.228174660693853</v>
          </cell>
          <cell r="CD223">
            <v>598</v>
          </cell>
          <cell r="CE223">
            <v>11</v>
          </cell>
          <cell r="CF223">
            <v>2</v>
          </cell>
          <cell r="CG223">
            <v>82</v>
          </cell>
          <cell r="CH223">
            <v>84</v>
          </cell>
          <cell r="CI223">
            <v>0.35225197029308219</v>
          </cell>
          <cell r="CJ223">
            <v>0</v>
          </cell>
          <cell r="CK223">
            <v>0</v>
          </cell>
          <cell r="CL223">
            <v>0</v>
          </cell>
          <cell r="CM223">
            <v>0</v>
          </cell>
          <cell r="CN223">
            <v>72.389830508474574</v>
          </cell>
          <cell r="CO223">
            <v>0</v>
          </cell>
          <cell r="CP223">
            <v>72.389830508474574</v>
          </cell>
          <cell r="CQ223">
            <v>0</v>
          </cell>
          <cell r="CR223">
            <v>77</v>
          </cell>
          <cell r="CS223">
            <v>2</v>
          </cell>
          <cell r="CT223">
            <v>5</v>
          </cell>
          <cell r="CU223">
            <v>7</v>
          </cell>
          <cell r="CV223">
            <v>62.976462896371366</v>
          </cell>
          <cell r="CW223">
            <v>0</v>
          </cell>
          <cell r="CX223">
            <v>0</v>
          </cell>
          <cell r="CY223">
            <v>0</v>
          </cell>
          <cell r="CZ223">
            <v>0</v>
          </cell>
          <cell r="DA223">
            <v>0</v>
          </cell>
          <cell r="DB223">
            <v>0</v>
          </cell>
          <cell r="DC223">
            <v>0</v>
          </cell>
          <cell r="DD223">
            <v>0</v>
          </cell>
          <cell r="DE223">
            <v>3</v>
          </cell>
          <cell r="DF223">
            <v>2</v>
          </cell>
          <cell r="DG223">
            <v>2</v>
          </cell>
          <cell r="DH223">
            <v>4</v>
          </cell>
          <cell r="DI223">
            <v>0</v>
          </cell>
          <cell r="DJ223">
            <v>0</v>
          </cell>
          <cell r="DK223">
            <v>0</v>
          </cell>
          <cell r="DL223">
            <v>0</v>
          </cell>
          <cell r="DM223">
            <v>0</v>
          </cell>
          <cell r="DN223">
            <v>0</v>
          </cell>
          <cell r="DO223">
            <v>1</v>
          </cell>
          <cell r="DP223">
            <v>0</v>
          </cell>
          <cell r="DQ223">
            <v>1</v>
          </cell>
          <cell r="DR223">
            <v>-1</v>
          </cell>
          <cell r="DS223">
            <v>4</v>
          </cell>
          <cell r="DT223">
            <v>0</v>
          </cell>
          <cell r="DU223">
            <v>4</v>
          </cell>
          <cell r="DV223">
            <v>0.35225197029308219</v>
          </cell>
          <cell r="DW223">
            <v>0</v>
          </cell>
          <cell r="DX223">
            <v>0</v>
          </cell>
          <cell r="DY223">
            <v>0</v>
          </cell>
          <cell r="DZ223">
            <v>0</v>
          </cell>
          <cell r="EA223">
            <v>0</v>
          </cell>
          <cell r="EB223">
            <v>0</v>
          </cell>
          <cell r="EC223">
            <v>0</v>
          </cell>
          <cell r="ED223">
            <v>0</v>
          </cell>
          <cell r="EE223">
            <v>-1</v>
          </cell>
          <cell r="EF223">
            <v>5</v>
          </cell>
          <cell r="EG223">
            <v>0</v>
          </cell>
          <cell r="EH223">
            <v>5</v>
          </cell>
          <cell r="EI223">
            <v>0.35225197029308219</v>
          </cell>
          <cell r="EJ223">
            <v>0</v>
          </cell>
          <cell r="EK223">
            <v>0</v>
          </cell>
          <cell r="EL223">
            <v>0</v>
          </cell>
          <cell r="EM223">
            <v>0</v>
          </cell>
          <cell r="EN223">
            <v>0</v>
          </cell>
          <cell r="EO223">
            <v>0</v>
          </cell>
          <cell r="EP223">
            <v>0</v>
          </cell>
          <cell r="EQ223">
            <v>0</v>
          </cell>
          <cell r="ER223">
            <v>0</v>
          </cell>
          <cell r="ES223">
            <v>0</v>
          </cell>
          <cell r="ET223">
            <v>0</v>
          </cell>
          <cell r="EU223">
            <v>5</v>
          </cell>
          <cell r="EV223">
            <v>0.35225197029308219</v>
          </cell>
          <cell r="EW223">
            <v>0</v>
          </cell>
          <cell r="EX223">
            <v>0</v>
          </cell>
          <cell r="EY223">
            <v>0</v>
          </cell>
          <cell r="EZ223">
            <v>0</v>
          </cell>
          <cell r="FA223">
            <v>0</v>
          </cell>
          <cell r="FB223">
            <v>0</v>
          </cell>
          <cell r="FC223">
            <v>0</v>
          </cell>
          <cell r="FD223">
            <v>0</v>
          </cell>
          <cell r="GZ223">
            <v>0</v>
          </cell>
          <cell r="HA223">
            <v>0</v>
          </cell>
        </row>
        <row r="224">
          <cell r="B224" t="str">
            <v>21081HBA206</v>
          </cell>
          <cell r="C224">
            <v>0</v>
          </cell>
          <cell r="D224">
            <v>13.241611075240765</v>
          </cell>
          <cell r="E224">
            <v>900940222</v>
          </cell>
          <cell r="F224" t="str">
            <v>21081HBA206L2</v>
          </cell>
          <cell r="G224">
            <v>767.79024722333747</v>
          </cell>
          <cell r="H224">
            <v>167</v>
          </cell>
          <cell r="I224">
            <v>349</v>
          </cell>
          <cell r="J224">
            <v>1680</v>
          </cell>
          <cell r="K224">
            <v>0</v>
          </cell>
          <cell r="L224">
            <v>2344</v>
          </cell>
          <cell r="M224">
            <v>992</v>
          </cell>
          <cell r="N224">
            <v>1665.4950336883915</v>
          </cell>
          <cell r="O224">
            <v>2816</v>
          </cell>
          <cell r="P224">
            <v>1665.4950336883915</v>
          </cell>
          <cell r="Q224">
            <v>2200</v>
          </cell>
          <cell r="R224">
            <v>200</v>
          </cell>
          <cell r="S224">
            <v>5</v>
          </cell>
          <cell r="T224">
            <v>288</v>
          </cell>
          <cell r="U224">
            <v>293</v>
          </cell>
          <cell r="V224">
            <v>19.706888657225029</v>
          </cell>
          <cell r="W224">
            <v>1440</v>
          </cell>
          <cell r="X224">
            <v>1440</v>
          </cell>
          <cell r="Y224">
            <v>1437</v>
          </cell>
          <cell r="Z224">
            <v>357</v>
          </cell>
          <cell r="AA224">
            <v>438.42537248173687</v>
          </cell>
          <cell r="AB224">
            <v>1236</v>
          </cell>
          <cell r="AC224">
            <v>438.42537248173687</v>
          </cell>
          <cell r="AD224">
            <v>928</v>
          </cell>
          <cell r="AE224">
            <v>-16</v>
          </cell>
          <cell r="AF224">
            <v>5</v>
          </cell>
          <cell r="AG224">
            <v>813</v>
          </cell>
          <cell r="AH224">
            <v>818</v>
          </cell>
          <cell r="AI224">
            <v>44.819359251467596</v>
          </cell>
          <cell r="AJ224">
            <v>0</v>
          </cell>
          <cell r="AK224">
            <v>0</v>
          </cell>
          <cell r="AL224">
            <v>0</v>
          </cell>
          <cell r="AM224">
            <v>226</v>
          </cell>
          <cell r="AN224">
            <v>706.64328664949676</v>
          </cell>
          <cell r="AO224">
            <v>802</v>
          </cell>
          <cell r="AP224">
            <v>706.64328664949676</v>
          </cell>
          <cell r="AQ224">
            <v>579</v>
          </cell>
          <cell r="AR224">
            <v>23</v>
          </cell>
          <cell r="AS224">
            <v>0</v>
          </cell>
          <cell r="AT224">
            <v>216</v>
          </cell>
          <cell r="AU224">
            <v>216</v>
          </cell>
          <cell r="AV224">
            <v>30.096657723598746</v>
          </cell>
          <cell r="AW224">
            <v>0</v>
          </cell>
          <cell r="AX224">
            <v>0</v>
          </cell>
          <cell r="AY224">
            <v>0</v>
          </cell>
          <cell r="AZ224">
            <v>341</v>
          </cell>
          <cell r="BA224">
            <v>215.30629944065322</v>
          </cell>
          <cell r="BB224">
            <v>471</v>
          </cell>
          <cell r="BC224">
            <v>215.30629944065322</v>
          </cell>
          <cell r="BD224">
            <v>130</v>
          </cell>
          <cell r="BE224">
            <v>86</v>
          </cell>
          <cell r="BF224">
            <v>0</v>
          </cell>
          <cell r="BG224">
            <v>0</v>
          </cell>
          <cell r="BH224">
            <v>0</v>
          </cell>
          <cell r="BI224">
            <v>0</v>
          </cell>
          <cell r="BJ224">
            <v>0</v>
          </cell>
          <cell r="BK224">
            <v>0</v>
          </cell>
          <cell r="BL224">
            <v>0</v>
          </cell>
          <cell r="BM224">
            <v>231</v>
          </cell>
          <cell r="BN224">
            <v>0</v>
          </cell>
          <cell r="BO224">
            <v>21</v>
          </cell>
          <cell r="BP224">
            <v>0</v>
          </cell>
          <cell r="BQ224">
            <v>21</v>
          </cell>
          <cell r="BR224">
            <v>-88</v>
          </cell>
          <cell r="BS224">
            <v>1</v>
          </cell>
          <cell r="BT224">
            <v>66</v>
          </cell>
          <cell r="BU224">
            <v>67</v>
          </cell>
          <cell r="BV224">
            <v>0</v>
          </cell>
          <cell r="BW224">
            <v>0</v>
          </cell>
          <cell r="BX224">
            <v>0</v>
          </cell>
          <cell r="BY224">
            <v>0</v>
          </cell>
          <cell r="BZ224">
            <v>356</v>
          </cell>
          <cell r="CA224">
            <v>31.771825339306147</v>
          </cell>
          <cell r="CB224">
            <v>16</v>
          </cell>
          <cell r="CC224">
            <v>31.771825339306147</v>
          </cell>
          <cell r="CD224">
            <v>16</v>
          </cell>
          <cell r="CE224">
            <v>12</v>
          </cell>
          <cell r="CF224">
            <v>1</v>
          </cell>
          <cell r="CG224">
            <v>38</v>
          </cell>
          <cell r="CH224">
            <v>39</v>
          </cell>
          <cell r="CI224">
            <v>-0.30629944065321979</v>
          </cell>
          <cell r="CJ224">
            <v>0</v>
          </cell>
          <cell r="CK224">
            <v>0</v>
          </cell>
          <cell r="CL224">
            <v>0</v>
          </cell>
          <cell r="CM224">
            <v>4</v>
          </cell>
          <cell r="CN224">
            <v>37.61016949152544</v>
          </cell>
          <cell r="CO224">
            <v>1</v>
          </cell>
          <cell r="CP224">
            <v>37.61016949152544</v>
          </cell>
          <cell r="CQ224">
            <v>1</v>
          </cell>
          <cell r="CR224">
            <v>35</v>
          </cell>
          <cell r="CS224">
            <v>1</v>
          </cell>
          <cell r="CT224">
            <v>2</v>
          </cell>
          <cell r="CU224">
            <v>3</v>
          </cell>
          <cell r="CV224">
            <v>54.47679708826206</v>
          </cell>
          <cell r="CW224">
            <v>0</v>
          </cell>
          <cell r="CX224">
            <v>0</v>
          </cell>
          <cell r="CY224">
            <v>0</v>
          </cell>
          <cell r="CZ224">
            <v>0</v>
          </cell>
          <cell r="DA224">
            <v>0</v>
          </cell>
          <cell r="DB224">
            <v>0</v>
          </cell>
          <cell r="DC224">
            <v>0</v>
          </cell>
          <cell r="DD224">
            <v>0</v>
          </cell>
          <cell r="DE224">
            <v>-1</v>
          </cell>
          <cell r="DF224">
            <v>2</v>
          </cell>
          <cell r="DG224">
            <v>2</v>
          </cell>
          <cell r="DH224">
            <v>4</v>
          </cell>
          <cell r="DI224">
            <v>0</v>
          </cell>
          <cell r="DJ224">
            <v>0</v>
          </cell>
          <cell r="DK224">
            <v>0</v>
          </cell>
          <cell r="DL224">
            <v>0</v>
          </cell>
          <cell r="DM224">
            <v>0</v>
          </cell>
          <cell r="DN224">
            <v>0</v>
          </cell>
          <cell r="DO224">
            <v>1</v>
          </cell>
          <cell r="DP224">
            <v>0</v>
          </cell>
          <cell r="DQ224">
            <v>1</v>
          </cell>
          <cell r="DR224">
            <v>0</v>
          </cell>
          <cell r="DS224">
            <v>3</v>
          </cell>
          <cell r="DT224">
            <v>0</v>
          </cell>
          <cell r="DU224">
            <v>3</v>
          </cell>
          <cell r="DV224">
            <v>-0.30629944065321979</v>
          </cell>
          <cell r="DW224">
            <v>0</v>
          </cell>
          <cell r="DX224">
            <v>0</v>
          </cell>
          <cell r="DY224">
            <v>0</v>
          </cell>
          <cell r="DZ224">
            <v>0</v>
          </cell>
          <cell r="EA224">
            <v>0</v>
          </cell>
          <cell r="EB224">
            <v>0</v>
          </cell>
          <cell r="EC224">
            <v>0</v>
          </cell>
          <cell r="ED224">
            <v>0</v>
          </cell>
          <cell r="EE224">
            <v>0</v>
          </cell>
          <cell r="EF224">
            <v>3</v>
          </cell>
          <cell r="EG224">
            <v>0</v>
          </cell>
          <cell r="EH224">
            <v>3</v>
          </cell>
          <cell r="EI224">
            <v>-0.30629944065321979</v>
          </cell>
          <cell r="EJ224">
            <v>0</v>
          </cell>
          <cell r="EK224">
            <v>0</v>
          </cell>
          <cell r="EL224">
            <v>0</v>
          </cell>
          <cell r="EM224">
            <v>0</v>
          </cell>
          <cell r="EN224">
            <v>0</v>
          </cell>
          <cell r="EO224">
            <v>0</v>
          </cell>
          <cell r="EP224">
            <v>0</v>
          </cell>
          <cell r="EQ224">
            <v>0</v>
          </cell>
          <cell r="ER224">
            <v>0</v>
          </cell>
          <cell r="ES224">
            <v>0</v>
          </cell>
          <cell r="ET224">
            <v>0</v>
          </cell>
          <cell r="EU224">
            <v>3</v>
          </cell>
          <cell r="EV224">
            <v>-0.30629944065321979</v>
          </cell>
          <cell r="EW224">
            <v>0</v>
          </cell>
          <cell r="EX224">
            <v>0</v>
          </cell>
          <cell r="EY224">
            <v>0</v>
          </cell>
          <cell r="EZ224">
            <v>0</v>
          </cell>
          <cell r="FA224">
            <v>0</v>
          </cell>
          <cell r="FB224">
            <v>0</v>
          </cell>
          <cell r="FC224">
            <v>0</v>
          </cell>
          <cell r="FD224">
            <v>0</v>
          </cell>
          <cell r="GZ224">
            <v>0</v>
          </cell>
          <cell r="HA224">
            <v>0</v>
          </cell>
        </row>
        <row r="225">
          <cell r="B225" t="str">
            <v>LAC09</v>
          </cell>
          <cell r="C225" t="str">
            <v>LINHA 2LAC09</v>
          </cell>
          <cell r="D225">
            <v>0</v>
          </cell>
          <cell r="E225">
            <v>0</v>
          </cell>
          <cell r="F225" t="str">
            <v>VALENTINA I</v>
          </cell>
          <cell r="G225">
            <v>0</v>
          </cell>
          <cell r="H225">
            <v>1700</v>
          </cell>
          <cell r="I225">
            <v>1709</v>
          </cell>
          <cell r="J225">
            <v>2880</v>
          </cell>
          <cell r="K225">
            <v>2880</v>
          </cell>
          <cell r="L225">
            <v>2825</v>
          </cell>
          <cell r="M225">
            <v>9290</v>
          </cell>
          <cell r="N225">
            <v>3215.481110196753</v>
          </cell>
          <cell r="O225">
            <v>12183</v>
          </cell>
          <cell r="P225">
            <v>3215.481110196753</v>
          </cell>
          <cell r="Q225">
            <v>3755</v>
          </cell>
          <cell r="R225">
            <v>36</v>
          </cell>
          <cell r="S225">
            <v>12</v>
          </cell>
          <cell r="T225">
            <v>731</v>
          </cell>
          <cell r="U225">
            <v>743</v>
          </cell>
          <cell r="V225">
            <v>4.0142778693025809</v>
          </cell>
          <cell r="W225">
            <v>6480</v>
          </cell>
          <cell r="X225">
            <v>6480</v>
          </cell>
          <cell r="Y225">
            <v>6197</v>
          </cell>
          <cell r="Z225">
            <v>10378</v>
          </cell>
          <cell r="AA225">
            <v>5463</v>
          </cell>
          <cell r="AB225">
            <v>14021</v>
          </cell>
          <cell r="AC225">
            <v>5463</v>
          </cell>
          <cell r="AD225">
            <v>6477</v>
          </cell>
          <cell r="AE225">
            <v>-20</v>
          </cell>
          <cell r="AF225">
            <v>116</v>
          </cell>
          <cell r="AG225">
            <v>367</v>
          </cell>
          <cell r="AH225">
            <v>483</v>
          </cell>
          <cell r="AI225">
            <v>1.39331814730448</v>
          </cell>
          <cell r="AJ225">
            <v>10320</v>
          </cell>
          <cell r="AK225">
            <v>10320</v>
          </cell>
          <cell r="AL225">
            <v>11184</v>
          </cell>
          <cell r="AM225">
            <v>12203</v>
          </cell>
          <cell r="AN225">
            <v>7902</v>
          </cell>
          <cell r="AO225">
            <v>20785</v>
          </cell>
          <cell r="AP225">
            <v>7902</v>
          </cell>
          <cell r="AQ225">
            <v>10227</v>
          </cell>
          <cell r="AR225">
            <v>14</v>
          </cell>
          <cell r="AS225">
            <v>16</v>
          </cell>
          <cell r="AT225">
            <v>1410</v>
          </cell>
          <cell r="AU225">
            <v>1426</v>
          </cell>
          <cell r="AV225">
            <v>4.0420449116101294</v>
          </cell>
          <cell r="AW225">
            <v>10320</v>
          </cell>
          <cell r="AX225">
            <v>10320</v>
          </cell>
          <cell r="AY225">
            <v>9173</v>
          </cell>
          <cell r="AZ225">
            <v>9899</v>
          </cell>
          <cell r="BA225">
            <v>10465</v>
          </cell>
          <cell r="BB225">
            <v>19255</v>
          </cell>
          <cell r="BC225">
            <v>10465</v>
          </cell>
          <cell r="BD225">
            <v>10166</v>
          </cell>
          <cell r="BE225">
            <v>4</v>
          </cell>
          <cell r="BF225">
            <v>0</v>
          </cell>
          <cell r="BG225">
            <v>429</v>
          </cell>
          <cell r="BH225">
            <v>429</v>
          </cell>
          <cell r="BI225">
            <v>1.3945172824791421</v>
          </cell>
          <cell r="BJ225">
            <v>10800</v>
          </cell>
          <cell r="BK225">
            <v>10800</v>
          </cell>
          <cell r="BL225">
            <v>11186</v>
          </cell>
          <cell r="BM225">
            <v>7672</v>
          </cell>
          <cell r="BN225">
            <v>9228.9999999999982</v>
          </cell>
          <cell r="BO225">
            <v>7842</v>
          </cell>
          <cell r="BP225">
            <v>9228.9999999999982</v>
          </cell>
          <cell r="BQ225">
            <v>7842</v>
          </cell>
          <cell r="BR225">
            <v>-27</v>
          </cell>
          <cell r="BS225">
            <v>45</v>
          </cell>
          <cell r="BT225">
            <v>3755</v>
          </cell>
          <cell r="BU225">
            <v>3800</v>
          </cell>
          <cell r="BV225">
            <v>8.3186258944461269</v>
          </cell>
          <cell r="BW225">
            <v>12000</v>
          </cell>
          <cell r="BX225">
            <v>12000</v>
          </cell>
          <cell r="BY225">
            <v>15201</v>
          </cell>
          <cell r="BZ225">
            <v>2581</v>
          </cell>
          <cell r="CA225">
            <v>13541.9</v>
          </cell>
          <cell r="CB225">
            <v>10155</v>
          </cell>
          <cell r="CC225">
            <v>13541.9</v>
          </cell>
          <cell r="CD225">
            <v>10155</v>
          </cell>
          <cell r="CE225">
            <v>0</v>
          </cell>
          <cell r="CF225">
            <v>579</v>
          </cell>
          <cell r="CG225">
            <v>8267</v>
          </cell>
          <cell r="CH225">
            <v>8846</v>
          </cell>
          <cell r="CI225">
            <v>25.078522676949305</v>
          </cell>
          <cell r="CJ225">
            <v>8160</v>
          </cell>
          <cell r="CK225">
            <v>7968</v>
          </cell>
          <cell r="CL225">
            <v>8856</v>
          </cell>
          <cell r="CM225">
            <v>2332</v>
          </cell>
          <cell r="CN225">
            <v>9889.33850668788</v>
          </cell>
          <cell r="CO225">
            <v>11609</v>
          </cell>
          <cell r="CP225">
            <v>9889.33850668788</v>
          </cell>
          <cell r="CQ225">
            <v>11609</v>
          </cell>
          <cell r="CR225">
            <v>-560</v>
          </cell>
          <cell r="CS225">
            <v>440</v>
          </cell>
          <cell r="CT225">
            <v>6213</v>
          </cell>
          <cell r="CU225">
            <v>6653</v>
          </cell>
          <cell r="CV225">
            <v>26.261359633673827</v>
          </cell>
          <cell r="CW225">
            <v>4800</v>
          </cell>
          <cell r="CX225">
            <v>4800</v>
          </cell>
          <cell r="CY225">
            <v>4666</v>
          </cell>
          <cell r="CZ225">
            <v>0</v>
          </cell>
          <cell r="DA225">
            <v>7097.5</v>
          </cell>
          <cell r="DB225">
            <v>8155</v>
          </cell>
          <cell r="DC225">
            <v>7097.5</v>
          </cell>
          <cell r="DD225">
            <v>8155</v>
          </cell>
          <cell r="DE225">
            <v>513</v>
          </cell>
          <cell r="DF225">
            <v>636</v>
          </cell>
          <cell r="DG225">
            <v>2015</v>
          </cell>
          <cell r="DH225">
            <v>2651</v>
          </cell>
          <cell r="DI225">
            <v>6.1481662293281261</v>
          </cell>
          <cell r="DJ225">
            <v>8676</v>
          </cell>
          <cell r="DK225">
            <v>9099</v>
          </cell>
          <cell r="DL225">
            <v>10026</v>
          </cell>
          <cell r="DM225">
            <v>0</v>
          </cell>
          <cell r="DN225">
            <v>9832.2000000000007</v>
          </cell>
          <cell r="DO225">
            <v>11259</v>
          </cell>
          <cell r="DP225">
            <v>9832.2000000000007</v>
          </cell>
          <cell r="DQ225">
            <v>11259</v>
          </cell>
          <cell r="DR225">
            <v>-335</v>
          </cell>
          <cell r="DS225">
            <v>102</v>
          </cell>
          <cell r="DT225">
            <v>1651</v>
          </cell>
          <cell r="DU225">
            <v>1753</v>
          </cell>
          <cell r="DV225">
            <v>6.0498351044338587</v>
          </cell>
          <cell r="DW225">
            <v>11040</v>
          </cell>
          <cell r="DX225">
            <v>11040</v>
          </cell>
          <cell r="DY225">
            <v>11483</v>
          </cell>
          <cell r="DZ225">
            <v>4268</v>
          </cell>
          <cell r="EA225">
            <v>8187</v>
          </cell>
          <cell r="EB225">
            <v>9613</v>
          </cell>
          <cell r="EC225">
            <v>8187</v>
          </cell>
          <cell r="ED225">
            <v>9613</v>
          </cell>
          <cell r="EE225">
            <v>82</v>
          </cell>
          <cell r="EF225">
            <v>76</v>
          </cell>
          <cell r="EG225">
            <v>3465</v>
          </cell>
          <cell r="EH225">
            <v>3541</v>
          </cell>
          <cell r="EI225">
            <v>11.036203418621936</v>
          </cell>
          <cell r="EJ225">
            <v>11781</v>
          </cell>
          <cell r="EK225">
            <v>11608</v>
          </cell>
          <cell r="EL225">
            <v>0</v>
          </cell>
          <cell r="EM225">
            <v>0</v>
          </cell>
          <cell r="EN225">
            <v>9419</v>
          </cell>
          <cell r="EO225">
            <v>0</v>
          </cell>
          <cell r="EP225">
            <v>9419</v>
          </cell>
          <cell r="EQ225">
            <v>0</v>
          </cell>
          <cell r="ER225">
            <v>9419</v>
          </cell>
          <cell r="ES225">
            <v>0</v>
          </cell>
          <cell r="ET225">
            <v>5827</v>
          </cell>
          <cell r="EU225">
            <v>5903</v>
          </cell>
          <cell r="EV225">
            <v>20.687573964497041</v>
          </cell>
          <cell r="EW225">
            <v>4320</v>
          </cell>
          <cell r="EX225">
            <v>0</v>
          </cell>
          <cell r="EY225">
            <v>0</v>
          </cell>
          <cell r="EZ225">
            <v>0</v>
          </cell>
          <cell r="FA225">
            <v>8449</v>
          </cell>
          <cell r="FB225">
            <v>0</v>
          </cell>
          <cell r="FC225">
            <v>8449</v>
          </cell>
          <cell r="FD225">
            <v>0</v>
          </cell>
          <cell r="GZ225">
            <v>5954</v>
          </cell>
          <cell r="HA225">
            <v>3755</v>
          </cell>
        </row>
        <row r="226">
          <cell r="B226" t="str">
            <v>21081JBA106</v>
          </cell>
          <cell r="C226">
            <v>0</v>
          </cell>
          <cell r="D226">
            <v>0</v>
          </cell>
          <cell r="E226">
            <v>900941406</v>
          </cell>
          <cell r="F226" t="str">
            <v>21081JBA106L2</v>
          </cell>
          <cell r="G226">
            <v>0</v>
          </cell>
          <cell r="H226">
            <v>1488</v>
          </cell>
          <cell r="I226">
            <v>1495</v>
          </cell>
          <cell r="J226">
            <v>960</v>
          </cell>
          <cell r="K226">
            <v>1680</v>
          </cell>
          <cell r="L226">
            <v>480</v>
          </cell>
          <cell r="M226">
            <v>2198</v>
          </cell>
          <cell r="N226">
            <v>1800.365945965681</v>
          </cell>
          <cell r="O226">
            <v>4033</v>
          </cell>
          <cell r="P226">
            <v>1800.365945965681</v>
          </cell>
          <cell r="Q226">
            <v>1937</v>
          </cell>
          <cell r="R226">
            <v>0</v>
          </cell>
          <cell r="S226">
            <v>12</v>
          </cell>
          <cell r="T226">
            <v>26</v>
          </cell>
          <cell r="U226">
            <v>38</v>
          </cell>
          <cell r="V226">
            <v>0.25500492907669359</v>
          </cell>
          <cell r="W226">
            <v>4080</v>
          </cell>
          <cell r="X226">
            <v>4080</v>
          </cell>
          <cell r="Y226">
            <v>3826</v>
          </cell>
          <cell r="Z226">
            <v>2963</v>
          </cell>
          <cell r="AA226">
            <v>3058.7644043751498</v>
          </cell>
          <cell r="AB226">
            <v>5416</v>
          </cell>
          <cell r="AC226">
            <v>3058.7644043751498</v>
          </cell>
          <cell r="AD226">
            <v>3741</v>
          </cell>
          <cell r="AE226">
            <v>3</v>
          </cell>
          <cell r="AF226">
            <v>1</v>
          </cell>
          <cell r="AG226">
            <v>119</v>
          </cell>
          <cell r="AH226">
            <v>120</v>
          </cell>
          <cell r="AI226">
            <v>0.80689377264748585</v>
          </cell>
          <cell r="AJ226">
            <v>6000</v>
          </cell>
          <cell r="AK226">
            <v>6000</v>
          </cell>
          <cell r="AL226">
            <v>3352</v>
          </cell>
          <cell r="AM226">
            <v>5093</v>
          </cell>
          <cell r="AN226">
            <v>4424.3742125887666</v>
          </cell>
          <cell r="AO226">
            <v>7952</v>
          </cell>
          <cell r="AP226">
            <v>4424.3742125887666</v>
          </cell>
          <cell r="AQ226">
            <v>2859</v>
          </cell>
          <cell r="AR226">
            <v>3</v>
          </cell>
          <cell r="AS226">
            <v>0</v>
          </cell>
          <cell r="AT226">
            <v>610</v>
          </cell>
          <cell r="AU226">
            <v>610</v>
          </cell>
          <cell r="AV226">
            <v>3.4145534836801272</v>
          </cell>
          <cell r="AW226">
            <v>5280</v>
          </cell>
          <cell r="AX226">
            <v>5520</v>
          </cell>
          <cell r="AY226">
            <v>4783</v>
          </cell>
          <cell r="AZ226">
            <v>2317</v>
          </cell>
          <cell r="BA226">
            <v>5359.4123177349329</v>
          </cell>
          <cell r="BB226">
            <v>7079</v>
          </cell>
          <cell r="BC226">
            <v>5359.4123177349329</v>
          </cell>
          <cell r="BD226">
            <v>5066</v>
          </cell>
          <cell r="BE226">
            <v>4</v>
          </cell>
          <cell r="BF226">
            <v>0</v>
          </cell>
          <cell r="BG226">
            <v>323</v>
          </cell>
          <cell r="BH226">
            <v>323</v>
          </cell>
          <cell r="BI226">
            <v>2.1431743549758897</v>
          </cell>
          <cell r="BJ226">
            <v>5280</v>
          </cell>
          <cell r="BK226">
            <v>5280</v>
          </cell>
          <cell r="BL226">
            <v>5699</v>
          </cell>
          <cell r="BM226">
            <v>230</v>
          </cell>
          <cell r="BN226">
            <v>4521.3306969180348</v>
          </cell>
          <cell r="BO226">
            <v>3918</v>
          </cell>
          <cell r="BP226">
            <v>4521.3306969180348</v>
          </cell>
          <cell r="BQ226">
            <v>3918</v>
          </cell>
          <cell r="BR226">
            <v>-31</v>
          </cell>
          <cell r="BS226">
            <v>21</v>
          </cell>
          <cell r="BT226">
            <v>2114</v>
          </cell>
          <cell r="BU226">
            <v>2135</v>
          </cell>
          <cell r="BV226">
            <v>8.1924675971458498</v>
          </cell>
          <cell r="BW226">
            <v>5760</v>
          </cell>
          <cell r="BX226">
            <v>5760</v>
          </cell>
          <cell r="BY226">
            <v>8012</v>
          </cell>
          <cell r="BZ226">
            <v>271</v>
          </cell>
          <cell r="CA226">
            <v>7741.2573498727916</v>
          </cell>
          <cell r="CB226">
            <v>4837</v>
          </cell>
          <cell r="CC226">
            <v>7741.2573498727916</v>
          </cell>
          <cell r="CD226">
            <v>4837</v>
          </cell>
          <cell r="CE226">
            <v>0</v>
          </cell>
          <cell r="CF226">
            <v>232</v>
          </cell>
          <cell r="CG226">
            <v>5078</v>
          </cell>
          <cell r="CH226">
            <v>5310</v>
          </cell>
          <cell r="CI226">
            <v>33.182888442960909</v>
          </cell>
          <cell r="CJ226">
            <v>3600</v>
          </cell>
          <cell r="CK226">
            <v>3525</v>
          </cell>
          <cell r="CL226">
            <v>3371</v>
          </cell>
          <cell r="CM226">
            <v>104</v>
          </cell>
          <cell r="CN226">
            <v>4229.99894658414</v>
          </cell>
          <cell r="CO226">
            <v>4979</v>
          </cell>
          <cell r="CP226">
            <v>4229.99894658414</v>
          </cell>
          <cell r="CQ226">
            <v>4979</v>
          </cell>
          <cell r="CR226">
            <v>-610</v>
          </cell>
          <cell r="CS226">
            <v>85</v>
          </cell>
          <cell r="CT226">
            <v>4227</v>
          </cell>
          <cell r="CU226">
            <v>4312</v>
          </cell>
          <cell r="CV226">
            <v>27.531260088015959</v>
          </cell>
          <cell r="CW226">
            <v>2400</v>
          </cell>
          <cell r="CX226">
            <v>2400</v>
          </cell>
          <cell r="CY226">
            <v>2268</v>
          </cell>
          <cell r="CZ226">
            <v>0</v>
          </cell>
          <cell r="DA226">
            <v>4606.0369047619051</v>
          </cell>
          <cell r="DB226">
            <v>4536</v>
          </cell>
          <cell r="DC226">
            <v>4606.0369047619051</v>
          </cell>
          <cell r="DD226">
            <v>4536</v>
          </cell>
          <cell r="DE226">
            <v>540</v>
          </cell>
          <cell r="DF226">
            <v>69</v>
          </cell>
          <cell r="DG226">
            <v>1435</v>
          </cell>
          <cell r="DH226">
            <v>1504</v>
          </cell>
          <cell r="DI226">
            <v>7.5334213082399293</v>
          </cell>
          <cell r="DJ226">
            <v>4410</v>
          </cell>
          <cell r="DK226">
            <v>7081</v>
          </cell>
          <cell r="DL226">
            <v>4073</v>
          </cell>
          <cell r="DM226">
            <v>0</v>
          </cell>
          <cell r="DN226">
            <v>5714.5350350859362</v>
          </cell>
          <cell r="DO226">
            <v>5108</v>
          </cell>
          <cell r="DP226">
            <v>5714.5350350859362</v>
          </cell>
          <cell r="DQ226">
            <v>5108</v>
          </cell>
          <cell r="DR226">
            <v>-292</v>
          </cell>
          <cell r="DS226">
            <v>78</v>
          </cell>
          <cell r="DT226">
            <v>683</v>
          </cell>
          <cell r="DU226">
            <v>761</v>
          </cell>
          <cell r="DV226">
            <v>4.1660373245397064</v>
          </cell>
          <cell r="DW226">
            <v>6960</v>
          </cell>
          <cell r="DX226">
            <v>6960</v>
          </cell>
          <cell r="DY226">
            <v>5747</v>
          </cell>
          <cell r="DZ226">
            <v>342</v>
          </cell>
          <cell r="EA226">
            <v>4918.3428768881422</v>
          </cell>
          <cell r="EB226">
            <v>4481</v>
          </cell>
          <cell r="EC226">
            <v>4918.3428768881422</v>
          </cell>
          <cell r="ED226">
            <v>4481</v>
          </cell>
          <cell r="EE226">
            <v>68</v>
          </cell>
          <cell r="EF226">
            <v>60</v>
          </cell>
          <cell r="EG226">
            <v>1899</v>
          </cell>
          <cell r="EH226">
            <v>1959</v>
          </cell>
          <cell r="EI226">
            <v>11.943396226415095</v>
          </cell>
          <cell r="EJ226">
            <v>8674</v>
          </cell>
          <cell r="EK226">
            <v>8741</v>
          </cell>
          <cell r="EL226">
            <v>0</v>
          </cell>
          <cell r="EM226">
            <v>0</v>
          </cell>
          <cell r="EN226">
            <v>4770</v>
          </cell>
          <cell r="EO226">
            <v>0</v>
          </cell>
          <cell r="EP226">
            <v>4770</v>
          </cell>
          <cell r="EQ226">
            <v>0</v>
          </cell>
          <cell r="ER226">
            <v>4770</v>
          </cell>
          <cell r="ES226">
            <v>0</v>
          </cell>
          <cell r="ET226">
            <v>5803</v>
          </cell>
          <cell r="EU226">
            <v>5863</v>
          </cell>
          <cell r="EV226">
            <v>42.114313134786748</v>
          </cell>
          <cell r="EW226">
            <v>0</v>
          </cell>
          <cell r="EX226">
            <v>0</v>
          </cell>
          <cell r="EY226">
            <v>0</v>
          </cell>
          <cell r="EZ226">
            <v>0</v>
          </cell>
          <cell r="FA226">
            <v>4670</v>
          </cell>
          <cell r="FB226">
            <v>0</v>
          </cell>
          <cell r="FC226">
            <v>4670</v>
          </cell>
          <cell r="FD226">
            <v>0</v>
          </cell>
          <cell r="GZ226">
            <v>2871</v>
          </cell>
          <cell r="HA226">
            <v>0</v>
          </cell>
        </row>
        <row r="227">
          <cell r="B227" t="str">
            <v>21081JBA206</v>
          </cell>
          <cell r="C227">
            <v>0</v>
          </cell>
          <cell r="D227">
            <v>0</v>
          </cell>
          <cell r="E227">
            <v>900941407</v>
          </cell>
          <cell r="F227" t="str">
            <v>21081JBA206L2</v>
          </cell>
          <cell r="G227">
            <v>0</v>
          </cell>
          <cell r="H227">
            <v>212</v>
          </cell>
          <cell r="I227">
            <v>214</v>
          </cell>
          <cell r="J227">
            <v>1920</v>
          </cell>
          <cell r="K227">
            <v>1200</v>
          </cell>
          <cell r="L227">
            <v>2345</v>
          </cell>
          <cell r="M227">
            <v>7092</v>
          </cell>
          <cell r="N227">
            <v>1415.115164231072</v>
          </cell>
          <cell r="O227">
            <v>8150</v>
          </cell>
          <cell r="P227">
            <v>1415.115164231072</v>
          </cell>
          <cell r="Q227">
            <v>1818</v>
          </cell>
          <cell r="R227">
            <v>36</v>
          </cell>
          <cell r="S227">
            <v>0</v>
          </cell>
          <cell r="T227">
            <v>705</v>
          </cell>
          <cell r="U227">
            <v>705</v>
          </cell>
          <cell r="V227">
            <v>8.7969748216389778</v>
          </cell>
          <cell r="W227">
            <v>2400</v>
          </cell>
          <cell r="X227">
            <v>2400</v>
          </cell>
          <cell r="Y227">
            <v>2371</v>
          </cell>
          <cell r="Z227">
            <v>7415</v>
          </cell>
          <cell r="AA227">
            <v>2404.2355956248502</v>
          </cell>
          <cell r="AB227">
            <v>8605</v>
          </cell>
          <cell r="AC227">
            <v>2404.2355956248502</v>
          </cell>
          <cell r="AD227">
            <v>2736</v>
          </cell>
          <cell r="AE227">
            <v>-23</v>
          </cell>
          <cell r="AF227">
            <v>115</v>
          </cell>
          <cell r="AG227">
            <v>248</v>
          </cell>
          <cell r="AH227">
            <v>363</v>
          </cell>
          <cell r="AI227">
            <v>2.1393906230314625</v>
          </cell>
          <cell r="AJ227">
            <v>4320</v>
          </cell>
          <cell r="AK227">
            <v>4320</v>
          </cell>
          <cell r="AL227">
            <v>7832</v>
          </cell>
          <cell r="AM227">
            <v>7110</v>
          </cell>
          <cell r="AN227">
            <v>3477.6257874112334</v>
          </cell>
          <cell r="AO227">
            <v>12833</v>
          </cell>
          <cell r="AP227">
            <v>3477.6257874112334</v>
          </cell>
          <cell r="AQ227">
            <v>7368</v>
          </cell>
          <cell r="AR227">
            <v>11</v>
          </cell>
          <cell r="AS227">
            <v>16</v>
          </cell>
          <cell r="AT227">
            <v>800</v>
          </cell>
          <cell r="AU227">
            <v>816</v>
          </cell>
          <cell r="AV227">
            <v>4.7007321181393413</v>
          </cell>
          <cell r="AW227">
            <v>5040</v>
          </cell>
          <cell r="AX227">
            <v>4800</v>
          </cell>
          <cell r="AY227">
            <v>4390</v>
          </cell>
          <cell r="AZ227">
            <v>7582</v>
          </cell>
          <cell r="BA227">
            <v>5105.5876822650671</v>
          </cell>
          <cell r="BB227">
            <v>12176</v>
          </cell>
          <cell r="BC227">
            <v>5105.5876822650671</v>
          </cell>
          <cell r="BD227">
            <v>5100</v>
          </cell>
          <cell r="BE227">
            <v>0</v>
          </cell>
          <cell r="BF227">
            <v>0</v>
          </cell>
          <cell r="BG227">
            <v>106</v>
          </cell>
          <cell r="BH227">
            <v>106</v>
          </cell>
          <cell r="BI227">
            <v>0.6754934969451134</v>
          </cell>
          <cell r="BJ227">
            <v>5520</v>
          </cell>
          <cell r="BK227">
            <v>5520</v>
          </cell>
          <cell r="BL227">
            <v>5487</v>
          </cell>
          <cell r="BM227">
            <v>7442</v>
          </cell>
          <cell r="BN227">
            <v>4707.6693030819633</v>
          </cell>
          <cell r="BO227">
            <v>3924</v>
          </cell>
          <cell r="BP227">
            <v>4707.6693030819633</v>
          </cell>
          <cell r="BQ227">
            <v>3924</v>
          </cell>
          <cell r="BR227">
            <v>4</v>
          </cell>
          <cell r="BS227">
            <v>24</v>
          </cell>
          <cell r="BT227">
            <v>1641</v>
          </cell>
          <cell r="BU227">
            <v>1665</v>
          </cell>
          <cell r="BV227">
            <v>8.4869906610986252</v>
          </cell>
          <cell r="BW227">
            <v>6240</v>
          </cell>
          <cell r="BX227">
            <v>6240</v>
          </cell>
          <cell r="BY227">
            <v>7189</v>
          </cell>
          <cell r="BZ227">
            <v>2310</v>
          </cell>
          <cell r="CA227">
            <v>5800.6426501272081</v>
          </cell>
          <cell r="CB227">
            <v>5318</v>
          </cell>
          <cell r="CC227">
            <v>5800.6426501272081</v>
          </cell>
          <cell r="CD227">
            <v>5318</v>
          </cell>
          <cell r="CE227">
            <v>0</v>
          </cell>
          <cell r="CF227">
            <v>347</v>
          </cell>
          <cell r="CG227">
            <v>3189</v>
          </cell>
          <cell r="CH227">
            <v>3536</v>
          </cell>
          <cell r="CI227">
            <v>16.904799399993294</v>
          </cell>
          <cell r="CJ227">
            <v>4560</v>
          </cell>
          <cell r="CK227">
            <v>4443</v>
          </cell>
          <cell r="CL227">
            <v>5485</v>
          </cell>
          <cell r="CM227">
            <v>2228</v>
          </cell>
          <cell r="CN227">
            <v>5659.3395601037391</v>
          </cell>
          <cell r="CO227">
            <v>6630</v>
          </cell>
          <cell r="CP227">
            <v>5659.3395601037391</v>
          </cell>
          <cell r="CQ227">
            <v>6630</v>
          </cell>
          <cell r="CR227">
            <v>50</v>
          </cell>
          <cell r="CS227">
            <v>355</v>
          </cell>
          <cell r="CT227">
            <v>1986</v>
          </cell>
          <cell r="CU227">
            <v>2341</v>
          </cell>
          <cell r="CV227">
            <v>23.913659453304593</v>
          </cell>
          <cell r="CW227">
            <v>2400</v>
          </cell>
          <cell r="CX227">
            <v>2400</v>
          </cell>
          <cell r="CY227">
            <v>2398</v>
          </cell>
          <cell r="CZ227">
            <v>0</v>
          </cell>
          <cell r="DA227">
            <v>2491.4630952380953</v>
          </cell>
          <cell r="DB227">
            <v>3619</v>
          </cell>
          <cell r="DC227">
            <v>2491.4630952380953</v>
          </cell>
          <cell r="DD227">
            <v>3619</v>
          </cell>
          <cell r="DE227">
            <v>-27</v>
          </cell>
          <cell r="DF227">
            <v>567</v>
          </cell>
          <cell r="DG227">
            <v>580</v>
          </cell>
          <cell r="DH227">
            <v>1147</v>
          </cell>
          <cell r="DI227">
            <v>4.225695909760141</v>
          </cell>
          <cell r="DJ227">
            <v>4266</v>
          </cell>
          <cell r="DK227">
            <v>2018</v>
          </cell>
          <cell r="DL227">
            <v>5953</v>
          </cell>
          <cell r="DM227">
            <v>0</v>
          </cell>
          <cell r="DN227">
            <v>4117.6649649140654</v>
          </cell>
          <cell r="DO227">
            <v>6151</v>
          </cell>
          <cell r="DP227">
            <v>4117.6649649140654</v>
          </cell>
          <cell r="DQ227">
            <v>6151</v>
          </cell>
          <cell r="DR227">
            <v>-43</v>
          </cell>
          <cell r="DS227">
            <v>24</v>
          </cell>
          <cell r="DT227">
            <v>968</v>
          </cell>
          <cell r="DU227">
            <v>992</v>
          </cell>
          <cell r="DV227">
            <v>8.8843824562281011</v>
          </cell>
          <cell r="DW227">
            <v>4080</v>
          </cell>
          <cell r="DX227">
            <v>4080</v>
          </cell>
          <cell r="DY227">
            <v>5736</v>
          </cell>
          <cell r="DZ227">
            <v>3926</v>
          </cell>
          <cell r="EA227">
            <v>3268.6571231118569</v>
          </cell>
          <cell r="EB227">
            <v>5132</v>
          </cell>
          <cell r="EC227">
            <v>3268.6571231118569</v>
          </cell>
          <cell r="ED227">
            <v>5132</v>
          </cell>
          <cell r="EE227">
            <v>14</v>
          </cell>
          <cell r="EF227">
            <v>16</v>
          </cell>
          <cell r="EG227">
            <v>1566</v>
          </cell>
          <cell r="EH227">
            <v>1582</v>
          </cell>
          <cell r="EI227">
            <v>10.105399010539902</v>
          </cell>
          <cell r="EJ227">
            <v>3107</v>
          </cell>
          <cell r="EK227">
            <v>2867</v>
          </cell>
          <cell r="EL227">
            <v>0</v>
          </cell>
          <cell r="EM227">
            <v>0</v>
          </cell>
          <cell r="EN227">
            <v>4649</v>
          </cell>
          <cell r="EO227">
            <v>0</v>
          </cell>
          <cell r="EP227">
            <v>4649</v>
          </cell>
          <cell r="EQ227">
            <v>0</v>
          </cell>
          <cell r="ER227">
            <v>4649</v>
          </cell>
          <cell r="ES227">
            <v>0</v>
          </cell>
          <cell r="ET227">
            <v>24</v>
          </cell>
          <cell r="EU227">
            <v>40</v>
          </cell>
          <cell r="EV227">
            <v>0.19052659433712621</v>
          </cell>
          <cell r="EW227">
            <v>4320</v>
          </cell>
          <cell r="EX227">
            <v>0</v>
          </cell>
          <cell r="EY227">
            <v>0</v>
          </cell>
          <cell r="EZ227">
            <v>0</v>
          </cell>
          <cell r="FA227">
            <v>3779</v>
          </cell>
          <cell r="FB227">
            <v>0</v>
          </cell>
          <cell r="FC227">
            <v>3779</v>
          </cell>
          <cell r="FD227">
            <v>0</v>
          </cell>
          <cell r="GZ227">
            <v>3083</v>
          </cell>
          <cell r="HA227">
            <v>3755</v>
          </cell>
        </row>
        <row r="228">
          <cell r="B228" t="str">
            <v>LTD11</v>
          </cell>
          <cell r="C228" t="str">
            <v>LINHA 2LTD11</v>
          </cell>
          <cell r="D228">
            <v>15.047824434348952</v>
          </cell>
          <cell r="E228">
            <v>0</v>
          </cell>
          <cell r="F228" t="str">
            <v>VANESSA 10</v>
          </cell>
          <cell r="G228">
            <v>2061.3780615345649</v>
          </cell>
          <cell r="H228">
            <v>744</v>
          </cell>
          <cell r="I228">
            <v>780</v>
          </cell>
          <cell r="J228">
            <v>5760</v>
          </cell>
          <cell r="K228">
            <v>0</v>
          </cell>
          <cell r="L228">
            <v>5694</v>
          </cell>
          <cell r="M228">
            <v>1642</v>
          </cell>
          <cell r="N228">
            <v>5894.8541210733056</v>
          </cell>
          <cell r="O228">
            <v>5383</v>
          </cell>
          <cell r="P228">
            <v>5894.8541210733056</v>
          </cell>
          <cell r="Q228">
            <v>3893</v>
          </cell>
          <cell r="R228">
            <v>165</v>
          </cell>
          <cell r="S228">
            <v>9</v>
          </cell>
          <cell r="T228">
            <v>2407</v>
          </cell>
          <cell r="U228">
            <v>2416</v>
          </cell>
          <cell r="V228">
            <v>15.606058344807444</v>
          </cell>
          <cell r="W228">
            <v>3120</v>
          </cell>
          <cell r="X228">
            <v>3120</v>
          </cell>
          <cell r="Y228">
            <v>2874</v>
          </cell>
          <cell r="Z228">
            <v>2043</v>
          </cell>
          <cell r="AA228">
            <v>4627.0492141294735</v>
          </cell>
          <cell r="AB228">
            <v>4351</v>
          </cell>
          <cell r="AC228">
            <v>4627.0492141294735</v>
          </cell>
          <cell r="AD228">
            <v>2444</v>
          </cell>
          <cell r="AE228">
            <v>-165</v>
          </cell>
          <cell r="AF228">
            <v>5</v>
          </cell>
          <cell r="AG228">
            <v>3006</v>
          </cell>
          <cell r="AH228">
            <v>3011</v>
          </cell>
          <cell r="AI228">
            <v>37.732115677321154</v>
          </cell>
          <cell r="AJ228">
            <v>720</v>
          </cell>
          <cell r="AK228">
            <v>720</v>
          </cell>
          <cell r="AL228">
            <v>699</v>
          </cell>
          <cell r="AM228">
            <v>1495</v>
          </cell>
          <cell r="AN228">
            <v>2498</v>
          </cell>
          <cell r="AO228">
            <v>4088</v>
          </cell>
          <cell r="AP228">
            <v>2498</v>
          </cell>
          <cell r="AQ228">
            <v>2640</v>
          </cell>
          <cell r="AR228">
            <v>10</v>
          </cell>
          <cell r="AS228">
            <v>63</v>
          </cell>
          <cell r="AT228">
            <v>997</v>
          </cell>
          <cell r="AU228">
            <v>1060</v>
          </cell>
          <cell r="AV228">
            <v>16.524861878453038</v>
          </cell>
          <cell r="AW228">
            <v>1200</v>
          </cell>
          <cell r="AX228">
            <v>1200</v>
          </cell>
          <cell r="AY228">
            <v>836</v>
          </cell>
          <cell r="AZ228">
            <v>1828</v>
          </cell>
          <cell r="BA228">
            <v>1810</v>
          </cell>
          <cell r="BB228">
            <v>2305</v>
          </cell>
          <cell r="BC228">
            <v>1810</v>
          </cell>
          <cell r="BD228">
            <v>1283</v>
          </cell>
          <cell r="BE228">
            <v>14</v>
          </cell>
          <cell r="BF228">
            <v>54</v>
          </cell>
          <cell r="BG228">
            <v>545</v>
          </cell>
          <cell r="BH228">
            <v>599</v>
          </cell>
          <cell r="BI228">
            <v>13.423645320197044</v>
          </cell>
          <cell r="BJ228">
            <v>1680</v>
          </cell>
          <cell r="BK228">
            <v>1560</v>
          </cell>
          <cell r="BL228">
            <v>1674</v>
          </cell>
          <cell r="BM228">
            <v>23</v>
          </cell>
          <cell r="BN228">
            <v>1218</v>
          </cell>
          <cell r="BO228">
            <v>834</v>
          </cell>
          <cell r="BP228">
            <v>1218</v>
          </cell>
          <cell r="BQ228">
            <v>834</v>
          </cell>
          <cell r="BR228">
            <v>147</v>
          </cell>
          <cell r="BS228">
            <v>72</v>
          </cell>
          <cell r="BT228">
            <v>1220</v>
          </cell>
          <cell r="BU228">
            <v>1292</v>
          </cell>
          <cell r="BV228">
            <v>19.655169188118872</v>
          </cell>
          <cell r="BW228">
            <v>1680</v>
          </cell>
          <cell r="BX228">
            <v>1680</v>
          </cell>
          <cell r="BY228">
            <v>2146</v>
          </cell>
          <cell r="BZ228">
            <v>1779</v>
          </cell>
          <cell r="CA228">
            <v>1862.105568754092</v>
          </cell>
          <cell r="CB228">
            <v>2348</v>
          </cell>
          <cell r="CC228">
            <v>1862.105568754092</v>
          </cell>
          <cell r="CD228">
            <v>2348</v>
          </cell>
          <cell r="CE228">
            <v>-293</v>
          </cell>
          <cell r="CF228">
            <v>8</v>
          </cell>
          <cell r="CG228">
            <v>1375</v>
          </cell>
          <cell r="CH228">
            <v>1383</v>
          </cell>
          <cell r="CI228">
            <v>2.7323309266741735</v>
          </cell>
          <cell r="CJ228">
            <v>1920</v>
          </cell>
          <cell r="CK228">
            <v>1920</v>
          </cell>
          <cell r="CL228">
            <v>1597</v>
          </cell>
          <cell r="CM228">
            <v>69</v>
          </cell>
          <cell r="CN228">
            <v>2193</v>
          </cell>
          <cell r="CO228">
            <v>1635</v>
          </cell>
          <cell r="CP228">
            <v>2193</v>
          </cell>
          <cell r="CQ228">
            <v>1635</v>
          </cell>
          <cell r="CR228">
            <v>264</v>
          </cell>
          <cell r="CS228">
            <v>29</v>
          </cell>
          <cell r="CT228">
            <v>1052</v>
          </cell>
          <cell r="CU228">
            <v>1081</v>
          </cell>
          <cell r="CV228">
            <v>2.5927807572088106</v>
          </cell>
          <cell r="CW228">
            <v>1029</v>
          </cell>
          <cell r="CX228">
            <v>1029</v>
          </cell>
          <cell r="CY228">
            <v>947</v>
          </cell>
          <cell r="CZ228">
            <v>0</v>
          </cell>
          <cell r="DA228">
            <v>262.25942156987145</v>
          </cell>
          <cell r="DB228">
            <v>1359</v>
          </cell>
          <cell r="DC228">
            <v>262.25942156987145</v>
          </cell>
          <cell r="DD228">
            <v>1359</v>
          </cell>
          <cell r="DE228">
            <v>8</v>
          </cell>
          <cell r="DF228">
            <v>6</v>
          </cell>
          <cell r="DG228">
            <v>655</v>
          </cell>
          <cell r="DH228">
            <v>661</v>
          </cell>
          <cell r="DI228">
            <v>40.884955752212349</v>
          </cell>
          <cell r="DJ228">
            <v>0</v>
          </cell>
          <cell r="DK228">
            <v>0</v>
          </cell>
          <cell r="DL228">
            <v>0</v>
          </cell>
          <cell r="DM228">
            <v>0</v>
          </cell>
          <cell r="DN228">
            <v>532.00000000000045</v>
          </cell>
          <cell r="DO228">
            <v>300</v>
          </cell>
          <cell r="DP228">
            <v>532.00000000000045</v>
          </cell>
          <cell r="DQ228">
            <v>300</v>
          </cell>
          <cell r="DR228">
            <v>-111</v>
          </cell>
          <cell r="DS228">
            <v>15</v>
          </cell>
          <cell r="DT228">
            <v>457</v>
          </cell>
          <cell r="DU228">
            <v>472</v>
          </cell>
          <cell r="DV228">
            <v>30.397618780186455</v>
          </cell>
          <cell r="DW228">
            <v>0</v>
          </cell>
          <cell r="DX228">
            <v>0</v>
          </cell>
          <cell r="DY228">
            <v>0</v>
          </cell>
          <cell r="DZ228">
            <v>705</v>
          </cell>
          <cell r="EA228">
            <v>339</v>
          </cell>
          <cell r="EB228">
            <v>185</v>
          </cell>
          <cell r="EC228">
            <v>339</v>
          </cell>
          <cell r="ED228">
            <v>185</v>
          </cell>
          <cell r="EE228">
            <v>4</v>
          </cell>
          <cell r="EF228">
            <v>16</v>
          </cell>
          <cell r="EG228">
            <v>267</v>
          </cell>
          <cell r="EH228">
            <v>283</v>
          </cell>
          <cell r="EI228">
            <v>0.89969673143884088</v>
          </cell>
          <cell r="EJ228">
            <v>480</v>
          </cell>
          <cell r="EK228">
            <v>480</v>
          </cell>
          <cell r="EL228">
            <v>0</v>
          </cell>
          <cell r="EM228">
            <v>0</v>
          </cell>
          <cell r="EN228">
            <v>210</v>
          </cell>
          <cell r="EO228">
            <v>0</v>
          </cell>
          <cell r="EP228">
            <v>210</v>
          </cell>
          <cell r="EQ228">
            <v>0</v>
          </cell>
          <cell r="ER228">
            <v>210</v>
          </cell>
          <cell r="ES228">
            <v>0</v>
          </cell>
          <cell r="ET228">
            <v>537</v>
          </cell>
          <cell r="EU228">
            <v>553</v>
          </cell>
          <cell r="EV228">
            <v>30.596348287032491</v>
          </cell>
          <cell r="EW228">
            <v>0</v>
          </cell>
          <cell r="EX228">
            <v>0</v>
          </cell>
          <cell r="EY228">
            <v>0</v>
          </cell>
          <cell r="EZ228">
            <v>0</v>
          </cell>
          <cell r="FA228">
            <v>132</v>
          </cell>
          <cell r="FB228">
            <v>0</v>
          </cell>
          <cell r="FC228">
            <v>132</v>
          </cell>
          <cell r="FD228">
            <v>0</v>
          </cell>
          <cell r="GZ228">
            <v>130</v>
          </cell>
          <cell r="HA228">
            <v>0</v>
          </cell>
        </row>
        <row r="229">
          <cell r="B229" t="str">
            <v>21101HBA106</v>
          </cell>
          <cell r="C229">
            <v>0</v>
          </cell>
          <cell r="D229">
            <v>15.047824434348952</v>
          </cell>
          <cell r="E229">
            <v>914013116</v>
          </cell>
          <cell r="F229" t="str">
            <v>21101HBA106L2</v>
          </cell>
          <cell r="G229">
            <v>1374.2520410230431</v>
          </cell>
          <cell r="H229">
            <v>478</v>
          </cell>
          <cell r="I229">
            <v>505</v>
          </cell>
          <cell r="J229">
            <v>3360</v>
          </cell>
          <cell r="K229">
            <v>0</v>
          </cell>
          <cell r="L229">
            <v>3299</v>
          </cell>
          <cell r="M229">
            <v>507</v>
          </cell>
          <cell r="N229">
            <v>3560.4394544994325</v>
          </cell>
          <cell r="O229">
            <v>2124</v>
          </cell>
          <cell r="P229">
            <v>3560.4394544994325</v>
          </cell>
          <cell r="Q229">
            <v>1759</v>
          </cell>
          <cell r="R229">
            <v>149</v>
          </cell>
          <cell r="S229">
            <v>7</v>
          </cell>
          <cell r="T229">
            <v>1889</v>
          </cell>
          <cell r="U229">
            <v>1896</v>
          </cell>
          <cell r="V229">
            <v>20.27769334702133</v>
          </cell>
          <cell r="W229">
            <v>1680</v>
          </cell>
          <cell r="X229">
            <v>1680</v>
          </cell>
          <cell r="Y229">
            <v>1676</v>
          </cell>
          <cell r="Z229">
            <v>1032</v>
          </cell>
          <cell r="AA229">
            <v>2794.6965678088072</v>
          </cell>
          <cell r="AB229">
            <v>2244</v>
          </cell>
          <cell r="AC229">
            <v>2794.6965678088072</v>
          </cell>
          <cell r="AD229">
            <v>1289</v>
          </cell>
          <cell r="AE229">
            <v>-151</v>
          </cell>
          <cell r="AF229">
            <v>5</v>
          </cell>
          <cell r="AG229">
            <v>2429</v>
          </cell>
          <cell r="AH229">
            <v>2434</v>
          </cell>
          <cell r="AI229">
            <v>53.145103962128786</v>
          </cell>
          <cell r="AJ229">
            <v>0</v>
          </cell>
          <cell r="AK229">
            <v>0</v>
          </cell>
          <cell r="AL229">
            <v>239</v>
          </cell>
          <cell r="AM229">
            <v>478</v>
          </cell>
          <cell r="AN229">
            <v>1508.7697803317669</v>
          </cell>
          <cell r="AO229">
            <v>2508</v>
          </cell>
          <cell r="AP229">
            <v>1508.7697803317669</v>
          </cell>
          <cell r="AQ229">
            <v>2069</v>
          </cell>
          <cell r="AR229">
            <v>7</v>
          </cell>
          <cell r="AS229">
            <v>10</v>
          </cell>
          <cell r="AT229">
            <v>587</v>
          </cell>
          <cell r="AU229">
            <v>597</v>
          </cell>
          <cell r="AV229">
            <v>16.108319621174662</v>
          </cell>
          <cell r="AW229">
            <v>720</v>
          </cell>
          <cell r="AX229">
            <v>720</v>
          </cell>
          <cell r="AY229">
            <v>597</v>
          </cell>
          <cell r="AZ229">
            <v>865</v>
          </cell>
          <cell r="BA229">
            <v>1093.2239000802635</v>
          </cell>
          <cell r="BB229">
            <v>1409</v>
          </cell>
          <cell r="BC229">
            <v>1093.2239000802635</v>
          </cell>
          <cell r="BD229">
            <v>812</v>
          </cell>
          <cell r="BE229">
            <v>9</v>
          </cell>
          <cell r="BF229">
            <v>4</v>
          </cell>
          <cell r="BG229">
            <v>369</v>
          </cell>
          <cell r="BH229">
            <v>373</v>
          </cell>
          <cell r="BI229">
            <v>14.992254241702357</v>
          </cell>
          <cell r="BJ229">
            <v>960</v>
          </cell>
          <cell r="BK229">
            <v>840</v>
          </cell>
          <cell r="BL229">
            <v>957</v>
          </cell>
          <cell r="BM229">
            <v>8</v>
          </cell>
          <cell r="BN229">
            <v>738.38128819932626</v>
          </cell>
          <cell r="BO229">
            <v>720</v>
          </cell>
          <cell r="BP229">
            <v>738.38128819932626</v>
          </cell>
          <cell r="BQ229">
            <v>720</v>
          </cell>
          <cell r="BR229">
            <v>11</v>
          </cell>
          <cell r="BS229">
            <v>15</v>
          </cell>
          <cell r="BT229">
            <v>584</v>
          </cell>
          <cell r="BU229">
            <v>599</v>
          </cell>
          <cell r="BV229">
            <v>19.713779185037186</v>
          </cell>
          <cell r="BW229">
            <v>1200</v>
          </cell>
          <cell r="BX229">
            <v>1200</v>
          </cell>
          <cell r="BY229">
            <v>1197</v>
          </cell>
          <cell r="BZ229">
            <v>1380</v>
          </cell>
          <cell r="CA229">
            <v>888.71848647354886</v>
          </cell>
          <cell r="CB229">
            <v>1552</v>
          </cell>
          <cell r="CC229">
            <v>888.71848647354886</v>
          </cell>
          <cell r="CD229">
            <v>1552</v>
          </cell>
          <cell r="CE229">
            <v>-141</v>
          </cell>
          <cell r="CF229">
            <v>7</v>
          </cell>
          <cell r="CG229">
            <v>378</v>
          </cell>
          <cell r="CH229">
            <v>385</v>
          </cell>
          <cell r="CI229">
            <v>1.3740584065776988</v>
          </cell>
          <cell r="CJ229">
            <v>1440</v>
          </cell>
          <cell r="CK229">
            <v>1440</v>
          </cell>
          <cell r="CL229">
            <v>1117</v>
          </cell>
          <cell r="CM229">
            <v>60</v>
          </cell>
          <cell r="CN229">
            <v>1297.3556267521026</v>
          </cell>
          <cell r="CO229">
            <v>772</v>
          </cell>
          <cell r="CP229">
            <v>1297.3556267521026</v>
          </cell>
          <cell r="CQ229">
            <v>772</v>
          </cell>
          <cell r="CR229">
            <v>186</v>
          </cell>
          <cell r="CS229">
            <v>12</v>
          </cell>
          <cell r="CT229">
            <v>532</v>
          </cell>
          <cell r="CU229">
            <v>544</v>
          </cell>
          <cell r="CV229">
            <v>2.4128276580574979</v>
          </cell>
          <cell r="CW229">
            <v>534</v>
          </cell>
          <cell r="CX229">
            <v>534</v>
          </cell>
          <cell r="CY229">
            <v>480</v>
          </cell>
          <cell r="CZ229">
            <v>0</v>
          </cell>
          <cell r="DA229">
            <v>131.46862402041643</v>
          </cell>
          <cell r="DB229">
            <v>893</v>
          </cell>
          <cell r="DC229">
            <v>131.46862402041643</v>
          </cell>
          <cell r="DD229">
            <v>893</v>
          </cell>
          <cell r="DE229">
            <v>7</v>
          </cell>
          <cell r="DF229">
            <v>5</v>
          </cell>
          <cell r="DG229">
            <v>119</v>
          </cell>
          <cell r="DH229">
            <v>124</v>
          </cell>
          <cell r="DI229">
            <v>29.875183206467717</v>
          </cell>
          <cell r="DJ229">
            <v>0</v>
          </cell>
          <cell r="DK229">
            <v>0</v>
          </cell>
          <cell r="DL229">
            <v>0</v>
          </cell>
          <cell r="DM229">
            <v>0</v>
          </cell>
          <cell r="DN229">
            <v>119.49717514124319</v>
          </cell>
          <cell r="DO229">
            <v>60</v>
          </cell>
          <cell r="DP229">
            <v>119.49717514124319</v>
          </cell>
          <cell r="DQ229">
            <v>60</v>
          </cell>
          <cell r="DR229">
            <v>-16</v>
          </cell>
          <cell r="DS229">
            <v>12</v>
          </cell>
          <cell r="DT229">
            <v>68</v>
          </cell>
          <cell r="DU229">
            <v>80</v>
          </cell>
          <cell r="DV229">
            <v>30.00292112950341</v>
          </cell>
          <cell r="DW229">
            <v>0</v>
          </cell>
          <cell r="DX229">
            <v>0</v>
          </cell>
          <cell r="DY229">
            <v>0</v>
          </cell>
          <cell r="DZ229">
            <v>705</v>
          </cell>
          <cell r="EA229">
            <v>67.5</v>
          </cell>
          <cell r="EB229">
            <v>56</v>
          </cell>
          <cell r="EC229">
            <v>67.5</v>
          </cell>
          <cell r="ED229">
            <v>56</v>
          </cell>
          <cell r="EE229">
            <v>1</v>
          </cell>
          <cell r="EF229">
            <v>13</v>
          </cell>
          <cell r="EG229">
            <v>10</v>
          </cell>
          <cell r="EH229">
            <v>23</v>
          </cell>
          <cell r="EI229">
            <v>5.842259006815969E-2</v>
          </cell>
          <cell r="EJ229">
            <v>480</v>
          </cell>
          <cell r="EK229">
            <v>480</v>
          </cell>
          <cell r="EL229">
            <v>0</v>
          </cell>
          <cell r="EM229">
            <v>0</v>
          </cell>
          <cell r="EN229">
            <v>140</v>
          </cell>
          <cell r="EO229">
            <v>0</v>
          </cell>
          <cell r="EP229">
            <v>84</v>
          </cell>
          <cell r="EQ229">
            <v>0</v>
          </cell>
          <cell r="ER229">
            <v>84</v>
          </cell>
          <cell r="ES229">
            <v>0</v>
          </cell>
          <cell r="ET229">
            <v>406</v>
          </cell>
          <cell r="EU229">
            <v>419</v>
          </cell>
          <cell r="EV229">
            <v>30.851081530782029</v>
          </cell>
          <cell r="EW229">
            <v>0</v>
          </cell>
          <cell r="EX229">
            <v>0</v>
          </cell>
          <cell r="EY229">
            <v>0</v>
          </cell>
          <cell r="EZ229">
            <v>0</v>
          </cell>
          <cell r="FA229">
            <v>65</v>
          </cell>
          <cell r="FB229">
            <v>0</v>
          </cell>
          <cell r="FC229">
            <v>65</v>
          </cell>
          <cell r="FD229">
            <v>0</v>
          </cell>
          <cell r="GZ229">
            <v>130</v>
          </cell>
          <cell r="HA229">
            <v>0</v>
          </cell>
        </row>
        <row r="230">
          <cell r="B230" t="str">
            <v>21101HBA206</v>
          </cell>
          <cell r="C230">
            <v>0</v>
          </cell>
          <cell r="D230">
            <v>15.047824434348952</v>
          </cell>
          <cell r="E230">
            <v>914013117</v>
          </cell>
          <cell r="F230" t="str">
            <v>21101HBA206L2</v>
          </cell>
          <cell r="G230">
            <v>458.08401367434777</v>
          </cell>
          <cell r="H230">
            <v>266</v>
          </cell>
          <cell r="I230">
            <v>275</v>
          </cell>
          <cell r="J230">
            <v>2400</v>
          </cell>
          <cell r="K230">
            <v>0</v>
          </cell>
          <cell r="L230">
            <v>2395</v>
          </cell>
          <cell r="M230">
            <v>1135</v>
          </cell>
          <cell r="N230">
            <v>2334.4146665738731</v>
          </cell>
          <cell r="O230">
            <v>3259</v>
          </cell>
          <cell r="P230">
            <v>2334.4146665738731</v>
          </cell>
          <cell r="Q230">
            <v>2134</v>
          </cell>
          <cell r="R230">
            <v>16</v>
          </cell>
          <cell r="S230">
            <v>2</v>
          </cell>
          <cell r="T230">
            <v>518</v>
          </cell>
          <cell r="U230">
            <v>520</v>
          </cell>
          <cell r="V230">
            <v>8.480900241121196</v>
          </cell>
          <cell r="W230">
            <v>1440</v>
          </cell>
          <cell r="X230">
            <v>1440</v>
          </cell>
          <cell r="Y230">
            <v>1198</v>
          </cell>
          <cell r="Z230">
            <v>1011</v>
          </cell>
          <cell r="AA230">
            <v>1832.3526463206663</v>
          </cell>
          <cell r="AB230">
            <v>2107</v>
          </cell>
          <cell r="AC230">
            <v>1832.3526463206663</v>
          </cell>
          <cell r="AD230">
            <v>1155</v>
          </cell>
          <cell r="AE230">
            <v>-14</v>
          </cell>
          <cell r="AF230">
            <v>0</v>
          </cell>
          <cell r="AG230">
            <v>577</v>
          </cell>
          <cell r="AH230">
            <v>577</v>
          </cell>
          <cell r="AI230">
            <v>17.49845451123138</v>
          </cell>
          <cell r="AJ230">
            <v>720</v>
          </cell>
          <cell r="AK230">
            <v>720</v>
          </cell>
          <cell r="AL230">
            <v>460</v>
          </cell>
          <cell r="AM230">
            <v>1017</v>
          </cell>
          <cell r="AN230">
            <v>989.23021966823308</v>
          </cell>
          <cell r="AO230">
            <v>1580</v>
          </cell>
          <cell r="AP230">
            <v>989.23021966823308</v>
          </cell>
          <cell r="AQ230">
            <v>571</v>
          </cell>
          <cell r="AR230">
            <v>3</v>
          </cell>
          <cell r="AS230">
            <v>53</v>
          </cell>
          <cell r="AT230">
            <v>410</v>
          </cell>
          <cell r="AU230">
            <v>463</v>
          </cell>
          <cell r="AV230">
            <v>17.160170381486399</v>
          </cell>
          <cell r="AW230">
            <v>480</v>
          </cell>
          <cell r="AX230">
            <v>480</v>
          </cell>
          <cell r="AY230">
            <v>239</v>
          </cell>
          <cell r="AZ230">
            <v>963</v>
          </cell>
          <cell r="BA230">
            <v>716.77609991973657</v>
          </cell>
          <cell r="BB230">
            <v>896</v>
          </cell>
          <cell r="BC230">
            <v>716.77609991973657</v>
          </cell>
          <cell r="BD230">
            <v>471</v>
          </cell>
          <cell r="BE230">
            <v>5</v>
          </cell>
          <cell r="BF230">
            <v>50</v>
          </cell>
          <cell r="BG230">
            <v>176</v>
          </cell>
          <cell r="BH230">
            <v>226</v>
          </cell>
          <cell r="BI230">
            <v>11.008744801004203</v>
          </cell>
          <cell r="BJ230">
            <v>720</v>
          </cell>
          <cell r="BK230">
            <v>720</v>
          </cell>
          <cell r="BL230">
            <v>717</v>
          </cell>
          <cell r="BM230">
            <v>15</v>
          </cell>
          <cell r="BN230">
            <v>479.61871180067374</v>
          </cell>
          <cell r="BO230">
            <v>114</v>
          </cell>
          <cell r="BP230">
            <v>479.61871180067374</v>
          </cell>
          <cell r="BQ230">
            <v>114</v>
          </cell>
          <cell r="BR230">
            <v>136</v>
          </cell>
          <cell r="BS230">
            <v>57</v>
          </cell>
          <cell r="BT230">
            <v>636</v>
          </cell>
          <cell r="BU230">
            <v>693</v>
          </cell>
          <cell r="BV230">
            <v>19.601657292695499</v>
          </cell>
          <cell r="BW230">
            <v>480</v>
          </cell>
          <cell r="BX230">
            <v>480</v>
          </cell>
          <cell r="BY230">
            <v>949</v>
          </cell>
          <cell r="BZ230">
            <v>399</v>
          </cell>
          <cell r="CA230">
            <v>973.38708228054315</v>
          </cell>
          <cell r="CB230">
            <v>796</v>
          </cell>
          <cell r="CC230">
            <v>973.38708228054315</v>
          </cell>
          <cell r="CD230">
            <v>796</v>
          </cell>
          <cell r="CE230">
            <v>-152</v>
          </cell>
          <cell r="CF230">
            <v>1</v>
          </cell>
          <cell r="CG230">
            <v>997</v>
          </cell>
          <cell r="CH230">
            <v>998</v>
          </cell>
          <cell r="CI230">
            <v>4.3702029709888457</v>
          </cell>
          <cell r="CJ230">
            <v>480</v>
          </cell>
          <cell r="CK230">
            <v>480</v>
          </cell>
          <cell r="CL230">
            <v>480</v>
          </cell>
          <cell r="CM230">
            <v>9</v>
          </cell>
          <cell r="CN230">
            <v>895.64437324789742</v>
          </cell>
          <cell r="CO230">
            <v>863</v>
          </cell>
          <cell r="CP230">
            <v>895.64437324789742</v>
          </cell>
          <cell r="CQ230">
            <v>863</v>
          </cell>
          <cell r="CR230">
            <v>78</v>
          </cell>
          <cell r="CS230">
            <v>17</v>
          </cell>
          <cell r="CT230">
            <v>520</v>
          </cell>
          <cell r="CU230">
            <v>537</v>
          </cell>
          <cell r="CV230">
            <v>2.8069600863077664</v>
          </cell>
          <cell r="CW230">
            <v>495</v>
          </cell>
          <cell r="CX230">
            <v>495</v>
          </cell>
          <cell r="CY230">
            <v>467</v>
          </cell>
          <cell r="CZ230">
            <v>0</v>
          </cell>
          <cell r="DA230">
            <v>130.79079754945502</v>
          </cell>
          <cell r="DB230">
            <v>466</v>
          </cell>
          <cell r="DC230">
            <v>130.79079754945502</v>
          </cell>
          <cell r="DD230">
            <v>466</v>
          </cell>
          <cell r="DE230">
            <v>1</v>
          </cell>
          <cell r="DF230">
            <v>1</v>
          </cell>
          <cell r="DG230">
            <v>536</v>
          </cell>
          <cell r="DH230">
            <v>537</v>
          </cell>
          <cell r="DI230">
            <v>43.646096700689796</v>
          </cell>
          <cell r="DJ230">
            <v>0</v>
          </cell>
          <cell r="DK230">
            <v>0</v>
          </cell>
          <cell r="DL230">
            <v>0</v>
          </cell>
          <cell r="DM230">
            <v>0</v>
          </cell>
          <cell r="DN230">
            <v>412.50282485875732</v>
          </cell>
          <cell r="DO230">
            <v>240</v>
          </cell>
          <cell r="DP230">
            <v>412.50282485875732</v>
          </cell>
          <cell r="DQ230">
            <v>240</v>
          </cell>
          <cell r="DR230">
            <v>-95</v>
          </cell>
          <cell r="DS230">
            <v>3</v>
          </cell>
          <cell r="DT230">
            <v>389</v>
          </cell>
          <cell r="DU230">
            <v>392</v>
          </cell>
          <cell r="DV230">
            <v>30.935509554140129</v>
          </cell>
          <cell r="DW230">
            <v>0</v>
          </cell>
          <cell r="DX230">
            <v>0</v>
          </cell>
          <cell r="DY230">
            <v>0</v>
          </cell>
          <cell r="DZ230">
            <v>0</v>
          </cell>
          <cell r="EA230">
            <v>271.5</v>
          </cell>
          <cell r="EB230">
            <v>129</v>
          </cell>
          <cell r="EC230">
            <v>271.5</v>
          </cell>
          <cell r="ED230">
            <v>129</v>
          </cell>
          <cell r="EE230">
            <v>3</v>
          </cell>
          <cell r="EF230">
            <v>3</v>
          </cell>
          <cell r="EG230">
            <v>257</v>
          </cell>
          <cell r="EH230">
            <v>260</v>
          </cell>
          <cell r="EI230">
            <v>2.0461783439490446</v>
          </cell>
          <cell r="EJ230">
            <v>0</v>
          </cell>
          <cell r="EK230">
            <v>0</v>
          </cell>
          <cell r="EL230">
            <v>0</v>
          </cell>
          <cell r="EM230">
            <v>0</v>
          </cell>
          <cell r="EN230">
            <v>70</v>
          </cell>
          <cell r="EO230">
            <v>0</v>
          </cell>
          <cell r="EP230">
            <v>126</v>
          </cell>
          <cell r="EQ230">
            <v>0</v>
          </cell>
          <cell r="ER230">
            <v>126</v>
          </cell>
          <cell r="ES230">
            <v>0</v>
          </cell>
          <cell r="ET230">
            <v>131</v>
          </cell>
          <cell r="EU230">
            <v>134</v>
          </cell>
          <cell r="EV230">
            <v>30.229830021546565</v>
          </cell>
          <cell r="EW230">
            <v>0</v>
          </cell>
          <cell r="EX230">
            <v>0</v>
          </cell>
          <cell r="EY230">
            <v>0</v>
          </cell>
          <cell r="EZ230">
            <v>0</v>
          </cell>
          <cell r="FA230">
            <v>67</v>
          </cell>
          <cell r="FB230">
            <v>0</v>
          </cell>
          <cell r="FC230">
            <v>67</v>
          </cell>
          <cell r="FD230">
            <v>0</v>
          </cell>
          <cell r="GZ230">
            <v>0</v>
          </cell>
          <cell r="HA230">
            <v>0</v>
          </cell>
        </row>
        <row r="231">
          <cell r="B231" t="str">
            <v>LAC11</v>
          </cell>
          <cell r="C231" t="str">
            <v>LINHA 2LAC11</v>
          </cell>
          <cell r="D231">
            <v>0</v>
          </cell>
          <cell r="E231">
            <v>0</v>
          </cell>
          <cell r="F231" t="str">
            <v>VALENTINA I</v>
          </cell>
          <cell r="G231">
            <v>0</v>
          </cell>
          <cell r="H231">
            <v>738</v>
          </cell>
          <cell r="I231">
            <v>795</v>
          </cell>
          <cell r="J231">
            <v>10800</v>
          </cell>
          <cell r="K231">
            <v>10800</v>
          </cell>
          <cell r="L231">
            <v>9542</v>
          </cell>
          <cell r="M231">
            <v>3501</v>
          </cell>
          <cell r="N231">
            <v>10053.905802359912</v>
          </cell>
          <cell r="O231">
            <v>12327</v>
          </cell>
          <cell r="P231">
            <v>10053.905802359912</v>
          </cell>
          <cell r="Q231">
            <v>9074</v>
          </cell>
          <cell r="R231">
            <v>0</v>
          </cell>
          <cell r="S231">
            <v>3</v>
          </cell>
          <cell r="T231">
            <v>1260</v>
          </cell>
          <cell r="U231">
            <v>1263</v>
          </cell>
          <cell r="V231">
            <v>4.7629848038103875</v>
          </cell>
          <cell r="W231">
            <v>7920</v>
          </cell>
          <cell r="X231">
            <v>7800</v>
          </cell>
          <cell r="Y231">
            <v>7886</v>
          </cell>
          <cell r="Z231">
            <v>4312</v>
          </cell>
          <cell r="AA231">
            <v>7936.2000000000007</v>
          </cell>
          <cell r="AB231">
            <v>12273</v>
          </cell>
          <cell r="AC231">
            <v>7936.2000000000007</v>
          </cell>
          <cell r="AD231">
            <v>9139</v>
          </cell>
          <cell r="AE231">
            <v>-213</v>
          </cell>
          <cell r="AF231">
            <v>4</v>
          </cell>
          <cell r="AG231">
            <v>219</v>
          </cell>
          <cell r="AH231">
            <v>223</v>
          </cell>
          <cell r="AI231">
            <v>0.6361963784254866</v>
          </cell>
          <cell r="AJ231">
            <v>13200</v>
          </cell>
          <cell r="AK231">
            <v>13200</v>
          </cell>
          <cell r="AL231">
            <v>11240</v>
          </cell>
          <cell r="AM231">
            <v>6701</v>
          </cell>
          <cell r="AN231">
            <v>10327</v>
          </cell>
          <cell r="AO231">
            <v>15357</v>
          </cell>
          <cell r="AP231">
            <v>10327</v>
          </cell>
          <cell r="AQ231">
            <v>10121</v>
          </cell>
          <cell r="AR231">
            <v>63</v>
          </cell>
          <cell r="AS231">
            <v>25</v>
          </cell>
          <cell r="AT231">
            <v>1254</v>
          </cell>
          <cell r="AU231">
            <v>1279</v>
          </cell>
          <cell r="AV231">
            <v>4.0076701821668266</v>
          </cell>
          <cell r="AW231">
            <v>8640</v>
          </cell>
          <cell r="AX231">
            <v>8640</v>
          </cell>
          <cell r="AY231">
            <v>7800</v>
          </cell>
          <cell r="AZ231">
            <v>7431</v>
          </cell>
          <cell r="BA231">
            <v>9387</v>
          </cell>
          <cell r="BB231">
            <v>15818</v>
          </cell>
          <cell r="BC231">
            <v>9387</v>
          </cell>
          <cell r="BD231">
            <v>8725</v>
          </cell>
          <cell r="BE231">
            <v>-60</v>
          </cell>
          <cell r="BF231">
            <v>2</v>
          </cell>
          <cell r="BG231">
            <v>412</v>
          </cell>
          <cell r="BH231">
            <v>414</v>
          </cell>
          <cell r="BI231">
            <v>1.2066777311334569</v>
          </cell>
          <cell r="BJ231">
            <v>12480</v>
          </cell>
          <cell r="BK231">
            <v>12480</v>
          </cell>
          <cell r="BL231">
            <v>12856</v>
          </cell>
          <cell r="BM231">
            <v>4694</v>
          </cell>
          <cell r="BN231">
            <v>10243</v>
          </cell>
          <cell r="BO231">
            <v>9047</v>
          </cell>
          <cell r="BP231">
            <v>10243</v>
          </cell>
          <cell r="BQ231">
            <v>9047</v>
          </cell>
          <cell r="BR231">
            <v>-56</v>
          </cell>
          <cell r="BS231">
            <v>45</v>
          </cell>
          <cell r="BT231">
            <v>4234</v>
          </cell>
          <cell r="BU231">
            <v>4279</v>
          </cell>
          <cell r="BV231">
            <v>8.7849548610214878</v>
          </cell>
          <cell r="BW231">
            <v>11760</v>
          </cell>
          <cell r="BX231">
            <v>11760</v>
          </cell>
          <cell r="BY231">
            <v>12134</v>
          </cell>
          <cell r="BZ231">
            <v>4884</v>
          </cell>
          <cell r="CA231">
            <v>14458.810774723832</v>
          </cell>
          <cell r="CB231">
            <v>13774</v>
          </cell>
          <cell r="CC231">
            <v>14458.810774723832</v>
          </cell>
          <cell r="CD231">
            <v>13774</v>
          </cell>
          <cell r="CE231">
            <v>-279</v>
          </cell>
          <cell r="CF231">
            <v>27</v>
          </cell>
          <cell r="CG231">
            <v>2891</v>
          </cell>
          <cell r="CH231">
            <v>2918</v>
          </cell>
          <cell r="CI231">
            <v>5.9653346172363992</v>
          </cell>
          <cell r="CJ231">
            <v>8280</v>
          </cell>
          <cell r="CK231">
            <v>8160</v>
          </cell>
          <cell r="CL231">
            <v>8026</v>
          </cell>
          <cell r="CM231">
            <v>-2772</v>
          </cell>
          <cell r="CN231">
            <v>8934.9999999999982</v>
          </cell>
          <cell r="CO231">
            <v>8828</v>
          </cell>
          <cell r="CP231">
            <v>8934.9999999999982</v>
          </cell>
          <cell r="CQ231">
            <v>8828</v>
          </cell>
          <cell r="CR231">
            <v>-8</v>
          </cell>
          <cell r="CS231">
            <v>83</v>
          </cell>
          <cell r="CT231">
            <v>2041</v>
          </cell>
          <cell r="CU231">
            <v>2124</v>
          </cell>
          <cell r="CV231">
            <v>6.1126085654387543</v>
          </cell>
          <cell r="CW231">
            <v>9840</v>
          </cell>
          <cell r="CX231">
            <v>9840</v>
          </cell>
          <cell r="CY231">
            <v>10656</v>
          </cell>
          <cell r="CZ231">
            <v>0</v>
          </cell>
          <cell r="DA231">
            <v>4339</v>
          </cell>
          <cell r="DB231">
            <v>4725</v>
          </cell>
          <cell r="DC231">
            <v>4339</v>
          </cell>
          <cell r="DD231">
            <v>4725</v>
          </cell>
          <cell r="DE231">
            <v>250</v>
          </cell>
          <cell r="DF231">
            <v>0</v>
          </cell>
          <cell r="DG231">
            <v>0</v>
          </cell>
          <cell r="DH231">
            <v>0</v>
          </cell>
          <cell r="DI231">
            <v>0</v>
          </cell>
          <cell r="DJ231">
            <v>0</v>
          </cell>
          <cell r="DK231">
            <v>0</v>
          </cell>
          <cell r="DL231">
            <v>0</v>
          </cell>
          <cell r="DM231">
            <v>0</v>
          </cell>
          <cell r="DN231">
            <v>0</v>
          </cell>
          <cell r="DO231">
            <v>0</v>
          </cell>
          <cell r="DP231">
            <v>0</v>
          </cell>
          <cell r="DQ231">
            <v>0</v>
          </cell>
          <cell r="DR231">
            <v>0</v>
          </cell>
          <cell r="DS231">
            <v>0</v>
          </cell>
          <cell r="DT231">
            <v>0</v>
          </cell>
          <cell r="DU231">
            <v>0</v>
          </cell>
          <cell r="DV231">
            <v>0</v>
          </cell>
          <cell r="DW231">
            <v>0</v>
          </cell>
          <cell r="DX231">
            <v>0</v>
          </cell>
          <cell r="DY231">
            <v>1008</v>
          </cell>
          <cell r="DZ231">
            <v>957</v>
          </cell>
          <cell r="EA231">
            <v>0</v>
          </cell>
          <cell r="EB231">
            <v>0</v>
          </cell>
          <cell r="EC231">
            <v>0</v>
          </cell>
          <cell r="ED231">
            <v>0</v>
          </cell>
          <cell r="EE231">
            <v>0</v>
          </cell>
          <cell r="EF231">
            <v>0</v>
          </cell>
          <cell r="EG231">
            <v>0</v>
          </cell>
          <cell r="EH231">
            <v>0</v>
          </cell>
          <cell r="EI231">
            <v>0</v>
          </cell>
          <cell r="EJ231">
            <v>1440</v>
          </cell>
          <cell r="EK231">
            <v>1440</v>
          </cell>
          <cell r="EL231">
            <v>0</v>
          </cell>
          <cell r="EM231">
            <v>0</v>
          </cell>
          <cell r="EN231">
            <v>1440</v>
          </cell>
          <cell r="EO231">
            <v>0</v>
          </cell>
          <cell r="EP231">
            <v>1440</v>
          </cell>
          <cell r="EQ231">
            <v>0</v>
          </cell>
          <cell r="ER231">
            <v>1440</v>
          </cell>
          <cell r="ES231">
            <v>0</v>
          </cell>
          <cell r="ET231">
            <v>0</v>
          </cell>
          <cell r="EU231">
            <v>0</v>
          </cell>
          <cell r="EV231">
            <v>0</v>
          </cell>
          <cell r="EW231">
            <v>0</v>
          </cell>
          <cell r="EX231">
            <v>0</v>
          </cell>
          <cell r="EY231">
            <v>0</v>
          </cell>
          <cell r="EZ231">
            <v>0</v>
          </cell>
          <cell r="FA231">
            <v>0</v>
          </cell>
          <cell r="FB231">
            <v>0</v>
          </cell>
          <cell r="FC231">
            <v>0</v>
          </cell>
          <cell r="FD231">
            <v>0</v>
          </cell>
          <cell r="GZ231">
            <v>1440</v>
          </cell>
          <cell r="HA231">
            <v>0</v>
          </cell>
        </row>
        <row r="232">
          <cell r="B232" t="str">
            <v>21101JBA106</v>
          </cell>
          <cell r="C232">
            <v>0</v>
          </cell>
          <cell r="D232">
            <v>0</v>
          </cell>
          <cell r="E232">
            <v>900941408</v>
          </cell>
          <cell r="F232" t="str">
            <v>21101JBA106L2</v>
          </cell>
          <cell r="G232">
            <v>0</v>
          </cell>
          <cell r="H232">
            <v>500</v>
          </cell>
          <cell r="I232">
            <v>507</v>
          </cell>
          <cell r="J232">
            <v>6480</v>
          </cell>
          <cell r="K232">
            <v>6480</v>
          </cell>
          <cell r="L232">
            <v>5742</v>
          </cell>
          <cell r="M232">
            <v>1560</v>
          </cell>
          <cell r="N232">
            <v>5974.7706970428599</v>
          </cell>
          <cell r="O232">
            <v>6553</v>
          </cell>
          <cell r="P232">
            <v>5974.7706970428599</v>
          </cell>
          <cell r="Q232">
            <v>5241</v>
          </cell>
          <cell r="R232">
            <v>0</v>
          </cell>
          <cell r="S232">
            <v>1</v>
          </cell>
          <cell r="T232">
            <v>1007</v>
          </cell>
          <cell r="U232">
            <v>1008</v>
          </cell>
          <cell r="V232">
            <v>3.4371439291057495</v>
          </cell>
          <cell r="W232">
            <v>4560</v>
          </cell>
          <cell r="X232">
            <v>4440</v>
          </cell>
          <cell r="Y232">
            <v>4536</v>
          </cell>
          <cell r="Z232">
            <v>2683</v>
          </cell>
          <cell r="AA232">
            <v>4716.2740668150636</v>
          </cell>
          <cell r="AB232">
            <v>7116</v>
          </cell>
          <cell r="AC232">
            <v>4716.2740668150636</v>
          </cell>
          <cell r="AD232">
            <v>5561</v>
          </cell>
          <cell r="AE232">
            <v>-182</v>
          </cell>
          <cell r="AF232">
            <v>4</v>
          </cell>
          <cell r="AG232">
            <v>161</v>
          </cell>
          <cell r="AH232">
            <v>165</v>
          </cell>
          <cell r="AI232">
            <v>0.37380824341284113</v>
          </cell>
          <cell r="AJ232">
            <v>8160</v>
          </cell>
          <cell r="AK232">
            <v>8160</v>
          </cell>
          <cell r="AL232">
            <v>7654</v>
          </cell>
          <cell r="AM232">
            <v>2008</v>
          </cell>
          <cell r="AN232">
            <v>6137.0633663465087</v>
          </cell>
          <cell r="AO232">
            <v>8793</v>
          </cell>
          <cell r="AP232">
            <v>6137.0633663465087</v>
          </cell>
          <cell r="AQ232">
            <v>6961</v>
          </cell>
          <cell r="AR232">
            <v>34</v>
          </cell>
          <cell r="AS232">
            <v>15</v>
          </cell>
          <cell r="AT232">
            <v>809</v>
          </cell>
          <cell r="AU232">
            <v>824</v>
          </cell>
          <cell r="AV232">
            <v>2.4496726533581561</v>
          </cell>
          <cell r="AW232">
            <v>5040</v>
          </cell>
          <cell r="AX232">
            <v>4800</v>
          </cell>
          <cell r="AY232">
            <v>4461</v>
          </cell>
          <cell r="AZ232">
            <v>1693</v>
          </cell>
          <cell r="BA232">
            <v>5578.4461915265492</v>
          </cell>
          <cell r="BB232">
            <v>7585</v>
          </cell>
          <cell r="BC232">
            <v>5578.4461915265492</v>
          </cell>
          <cell r="BD232">
            <v>5051</v>
          </cell>
          <cell r="BE232">
            <v>-34</v>
          </cell>
          <cell r="BF232">
            <v>0</v>
          </cell>
          <cell r="BG232">
            <v>268</v>
          </cell>
          <cell r="BH232">
            <v>268</v>
          </cell>
          <cell r="BI232">
            <v>0.72239120514848554</v>
          </cell>
          <cell r="BJ232">
            <v>7680</v>
          </cell>
          <cell r="BK232">
            <v>7680</v>
          </cell>
          <cell r="BL232">
            <v>8066</v>
          </cell>
          <cell r="BM232">
            <v>943</v>
          </cell>
          <cell r="BN232">
            <v>6236.7036047765841</v>
          </cell>
          <cell r="BO232">
            <v>5082</v>
          </cell>
          <cell r="BP232">
            <v>6236.7036047765841</v>
          </cell>
          <cell r="BQ232">
            <v>5082</v>
          </cell>
          <cell r="BR232">
            <v>-20</v>
          </cell>
          <cell r="BS232">
            <v>30</v>
          </cell>
          <cell r="BT232">
            <v>3242</v>
          </cell>
          <cell r="BU232">
            <v>3272</v>
          </cell>
          <cell r="BV232">
            <v>6.1827173072082964</v>
          </cell>
          <cell r="BW232">
            <v>6480</v>
          </cell>
          <cell r="BX232">
            <v>6480</v>
          </cell>
          <cell r="BY232">
            <v>6921</v>
          </cell>
          <cell r="BZ232">
            <v>-164</v>
          </cell>
          <cell r="CA232">
            <v>8726.9472788941312</v>
          </cell>
          <cell r="CB232">
            <v>8068</v>
          </cell>
          <cell r="CC232">
            <v>8726.9472788941312</v>
          </cell>
          <cell r="CD232">
            <v>8068</v>
          </cell>
          <cell r="CE232">
            <v>-213</v>
          </cell>
          <cell r="CF232">
            <v>23</v>
          </cell>
          <cell r="CG232">
            <v>2315</v>
          </cell>
          <cell r="CH232">
            <v>2338</v>
          </cell>
          <cell r="CI232">
            <v>13.866895673620775</v>
          </cell>
          <cell r="CJ232">
            <v>1680</v>
          </cell>
          <cell r="CK232">
            <v>2040</v>
          </cell>
          <cell r="CL232">
            <v>3114</v>
          </cell>
          <cell r="CM232">
            <v>-4078</v>
          </cell>
          <cell r="CN232">
            <v>2602.8220337375587</v>
          </cell>
          <cell r="CO232">
            <v>3963</v>
          </cell>
          <cell r="CP232">
            <v>2602.8220337375587</v>
          </cell>
          <cell r="CQ232">
            <v>3963</v>
          </cell>
          <cell r="CR232">
            <v>-75</v>
          </cell>
          <cell r="CS232">
            <v>71</v>
          </cell>
          <cell r="CT232">
            <v>1493</v>
          </cell>
          <cell r="CU232">
            <v>1564</v>
          </cell>
          <cell r="CV232">
            <v>8.1501221973880966</v>
          </cell>
          <cell r="CW232">
            <v>6000</v>
          </cell>
          <cell r="CX232">
            <v>6000</v>
          </cell>
          <cell r="CY232">
            <v>6232</v>
          </cell>
          <cell r="CZ232">
            <v>0</v>
          </cell>
          <cell r="DA232">
            <v>2596.0713384005298</v>
          </cell>
          <cell r="DB232">
            <v>662</v>
          </cell>
          <cell r="DC232">
            <v>2596.0713384005298</v>
          </cell>
          <cell r="DD232">
            <v>662</v>
          </cell>
          <cell r="DE232">
            <v>295</v>
          </cell>
          <cell r="DF232">
            <v>0</v>
          </cell>
          <cell r="DG232">
            <v>0</v>
          </cell>
          <cell r="DH232">
            <v>0</v>
          </cell>
          <cell r="DI232">
            <v>0</v>
          </cell>
          <cell r="DJ232">
            <v>0</v>
          </cell>
          <cell r="DK232">
            <v>0</v>
          </cell>
          <cell r="DL232">
            <v>0</v>
          </cell>
          <cell r="DM232">
            <v>0</v>
          </cell>
          <cell r="DN232">
            <v>0</v>
          </cell>
          <cell r="DO232">
            <v>0</v>
          </cell>
          <cell r="DP232">
            <v>0</v>
          </cell>
          <cell r="DQ232">
            <v>0</v>
          </cell>
          <cell r="DR232">
            <v>0</v>
          </cell>
          <cell r="DS232">
            <v>0</v>
          </cell>
          <cell r="DT232">
            <v>0</v>
          </cell>
          <cell r="DU232">
            <v>0</v>
          </cell>
          <cell r="DV232">
            <v>0</v>
          </cell>
          <cell r="DW232">
            <v>0</v>
          </cell>
          <cell r="DX232">
            <v>0</v>
          </cell>
          <cell r="DY232">
            <v>1008</v>
          </cell>
          <cell r="DZ232">
            <v>202</v>
          </cell>
          <cell r="EA232">
            <v>0</v>
          </cell>
          <cell r="EB232">
            <v>0</v>
          </cell>
          <cell r="EC232">
            <v>0</v>
          </cell>
          <cell r="ED232">
            <v>0</v>
          </cell>
          <cell r="EE232">
            <v>0</v>
          </cell>
          <cell r="EF232">
            <v>0</v>
          </cell>
          <cell r="EG232">
            <v>0</v>
          </cell>
          <cell r="EH232">
            <v>0</v>
          </cell>
          <cell r="EI232">
            <v>0</v>
          </cell>
          <cell r="EJ232">
            <v>1440</v>
          </cell>
          <cell r="EK232">
            <v>1440</v>
          </cell>
          <cell r="EL232">
            <v>0</v>
          </cell>
          <cell r="EM232">
            <v>0</v>
          </cell>
          <cell r="EN232">
            <v>1440</v>
          </cell>
          <cell r="EO232">
            <v>0</v>
          </cell>
          <cell r="EP232">
            <v>1440</v>
          </cell>
          <cell r="EQ232">
            <v>0</v>
          </cell>
          <cell r="ER232">
            <v>1440</v>
          </cell>
          <cell r="ES232">
            <v>0</v>
          </cell>
          <cell r="ET232">
            <v>0</v>
          </cell>
          <cell r="EU232">
            <v>0</v>
          </cell>
          <cell r="EV232">
            <v>0</v>
          </cell>
          <cell r="EW232">
            <v>0</v>
          </cell>
          <cell r="EX232">
            <v>0</v>
          </cell>
          <cell r="EY232">
            <v>0</v>
          </cell>
          <cell r="EZ232">
            <v>0</v>
          </cell>
          <cell r="FA232">
            <v>0</v>
          </cell>
          <cell r="FB232">
            <v>0</v>
          </cell>
          <cell r="FC232">
            <v>0</v>
          </cell>
          <cell r="FD232">
            <v>0</v>
          </cell>
          <cell r="GZ232">
            <v>1440</v>
          </cell>
          <cell r="HA232">
            <v>0</v>
          </cell>
        </row>
        <row r="233">
          <cell r="B233" t="str">
            <v>21101JBA206</v>
          </cell>
          <cell r="C233">
            <v>0</v>
          </cell>
          <cell r="D233">
            <v>0</v>
          </cell>
          <cell r="E233">
            <v>900941409</v>
          </cell>
          <cell r="F233" t="str">
            <v>21101JBA206L2</v>
          </cell>
          <cell r="G233">
            <v>0</v>
          </cell>
          <cell r="H233">
            <v>238</v>
          </cell>
          <cell r="I233">
            <v>288</v>
          </cell>
          <cell r="J233">
            <v>4320</v>
          </cell>
          <cell r="K233">
            <v>4320</v>
          </cell>
          <cell r="L233">
            <v>3800</v>
          </cell>
          <cell r="M233">
            <v>1941</v>
          </cell>
          <cell r="N233">
            <v>4079.135105317052</v>
          </cell>
          <cell r="O233">
            <v>5774</v>
          </cell>
          <cell r="P233">
            <v>4079.135105317052</v>
          </cell>
          <cell r="Q233">
            <v>3833</v>
          </cell>
          <cell r="R233">
            <v>0</v>
          </cell>
          <cell r="S233">
            <v>2</v>
          </cell>
          <cell r="T233">
            <v>253</v>
          </cell>
          <cell r="U233">
            <v>255</v>
          </cell>
          <cell r="V233">
            <v>2.3571970776646021</v>
          </cell>
          <cell r="W233">
            <v>3360</v>
          </cell>
          <cell r="X233">
            <v>3360</v>
          </cell>
          <cell r="Y233">
            <v>3350</v>
          </cell>
          <cell r="Z233">
            <v>1629</v>
          </cell>
          <cell r="AA233">
            <v>3219.9259331849371</v>
          </cell>
          <cell r="AB233">
            <v>5157</v>
          </cell>
          <cell r="AC233">
            <v>3219.9259331849371</v>
          </cell>
          <cell r="AD233">
            <v>3578</v>
          </cell>
          <cell r="AE233">
            <v>-31</v>
          </cell>
          <cell r="AF233">
            <v>0</v>
          </cell>
          <cell r="AG233">
            <v>58</v>
          </cell>
          <cell r="AH233">
            <v>58</v>
          </cell>
          <cell r="AI233">
            <v>0.41528074339462628</v>
          </cell>
          <cell r="AJ233">
            <v>5040</v>
          </cell>
          <cell r="AK233">
            <v>5040</v>
          </cell>
          <cell r="AL233">
            <v>3586</v>
          </cell>
          <cell r="AM233">
            <v>4693</v>
          </cell>
          <cell r="AN233">
            <v>4189.9366336534913</v>
          </cell>
          <cell r="AO233">
            <v>6564</v>
          </cell>
          <cell r="AP233">
            <v>4189.9366336534913</v>
          </cell>
          <cell r="AQ233">
            <v>3160</v>
          </cell>
          <cell r="AR233">
            <v>29</v>
          </cell>
          <cell r="AS233">
            <v>10</v>
          </cell>
          <cell r="AT233">
            <v>445</v>
          </cell>
          <cell r="AU233">
            <v>455</v>
          </cell>
          <cell r="AV233">
            <v>3.5052675297112219</v>
          </cell>
          <cell r="AW233">
            <v>3600</v>
          </cell>
          <cell r="AX233">
            <v>3840</v>
          </cell>
          <cell r="AY233">
            <v>3339</v>
          </cell>
          <cell r="AZ233">
            <v>5738</v>
          </cell>
          <cell r="BA233">
            <v>3808.5538084734508</v>
          </cell>
          <cell r="BB233">
            <v>8233</v>
          </cell>
          <cell r="BC233">
            <v>3808.5538084734508</v>
          </cell>
          <cell r="BD233">
            <v>3674</v>
          </cell>
          <cell r="BE233">
            <v>-26</v>
          </cell>
          <cell r="BF233">
            <v>2</v>
          </cell>
          <cell r="BG233">
            <v>144</v>
          </cell>
          <cell r="BH233">
            <v>146</v>
          </cell>
          <cell r="BI233">
            <v>1.0783026450940083</v>
          </cell>
          <cell r="BJ233">
            <v>4800</v>
          </cell>
          <cell r="BK233">
            <v>4800</v>
          </cell>
          <cell r="BL233">
            <v>4790</v>
          </cell>
          <cell r="BM233">
            <v>3751</v>
          </cell>
          <cell r="BN233">
            <v>4006.2963952234159</v>
          </cell>
          <cell r="BO233">
            <v>3965</v>
          </cell>
          <cell r="BP233">
            <v>4006.2963952234159</v>
          </cell>
          <cell r="BQ233">
            <v>3965</v>
          </cell>
          <cell r="BR233">
            <v>-36</v>
          </cell>
          <cell r="BS233">
            <v>15</v>
          </cell>
          <cell r="BT233">
            <v>992</v>
          </cell>
          <cell r="BU233">
            <v>1007</v>
          </cell>
          <cell r="BV233">
            <v>5.1920287392838844</v>
          </cell>
          <cell r="BW233">
            <v>5280</v>
          </cell>
          <cell r="BX233">
            <v>5280</v>
          </cell>
          <cell r="BY233">
            <v>5213</v>
          </cell>
          <cell r="BZ233">
            <v>5048</v>
          </cell>
          <cell r="CA233">
            <v>5731.8634958297007</v>
          </cell>
          <cell r="CB233">
            <v>5706</v>
          </cell>
          <cell r="CC233">
            <v>5731.8634958297007</v>
          </cell>
          <cell r="CD233">
            <v>5706</v>
          </cell>
          <cell r="CE233">
            <v>-66</v>
          </cell>
          <cell r="CF233">
            <v>4</v>
          </cell>
          <cell r="CG233">
            <v>576</v>
          </cell>
          <cell r="CH233">
            <v>580</v>
          </cell>
          <cell r="CI233">
            <v>1.81309408033358</v>
          </cell>
          <cell r="CJ233">
            <v>6600</v>
          </cell>
          <cell r="CK233">
            <v>6120</v>
          </cell>
          <cell r="CL233">
            <v>4912</v>
          </cell>
          <cell r="CM233">
            <v>1306</v>
          </cell>
          <cell r="CN233">
            <v>6332.1779662624394</v>
          </cell>
          <cell r="CO233">
            <v>4865</v>
          </cell>
          <cell r="CP233">
            <v>6332.1779662624394</v>
          </cell>
          <cell r="CQ233">
            <v>4865</v>
          </cell>
          <cell r="CR233">
            <v>67</v>
          </cell>
          <cell r="CS233">
            <v>12</v>
          </cell>
          <cell r="CT233">
            <v>548</v>
          </cell>
          <cell r="CU233">
            <v>560</v>
          </cell>
          <cell r="CV233">
            <v>3.6360605288586321</v>
          </cell>
          <cell r="CW233">
            <v>3840</v>
          </cell>
          <cell r="CX233">
            <v>3840</v>
          </cell>
          <cell r="CY233">
            <v>4424</v>
          </cell>
          <cell r="CZ233">
            <v>0</v>
          </cell>
          <cell r="DA233">
            <v>1742.9286615994697</v>
          </cell>
          <cell r="DB233">
            <v>4063</v>
          </cell>
          <cell r="DC233">
            <v>1742.9286615994697</v>
          </cell>
          <cell r="DD233">
            <v>4063</v>
          </cell>
          <cell r="DE233">
            <v>-45</v>
          </cell>
          <cell r="DF233">
            <v>0</v>
          </cell>
          <cell r="DG233">
            <v>0</v>
          </cell>
          <cell r="DH233">
            <v>0</v>
          </cell>
          <cell r="DI233">
            <v>0</v>
          </cell>
          <cell r="DJ233">
            <v>0</v>
          </cell>
          <cell r="DK233">
            <v>0</v>
          </cell>
          <cell r="DL233">
            <v>0</v>
          </cell>
          <cell r="DM233">
            <v>0</v>
          </cell>
          <cell r="DN233">
            <v>0</v>
          </cell>
          <cell r="DO233">
            <v>0</v>
          </cell>
          <cell r="DP233">
            <v>0</v>
          </cell>
          <cell r="DQ233">
            <v>0</v>
          </cell>
          <cell r="DR233">
            <v>0</v>
          </cell>
          <cell r="DS233">
            <v>0</v>
          </cell>
          <cell r="DT233">
            <v>0</v>
          </cell>
          <cell r="DU233">
            <v>0</v>
          </cell>
          <cell r="DV233">
            <v>0</v>
          </cell>
          <cell r="DW233">
            <v>0</v>
          </cell>
          <cell r="DX233">
            <v>0</v>
          </cell>
          <cell r="DY233">
            <v>0</v>
          </cell>
          <cell r="DZ233">
            <v>755</v>
          </cell>
          <cell r="EA233">
            <v>0</v>
          </cell>
          <cell r="EB233">
            <v>0</v>
          </cell>
          <cell r="EC233">
            <v>0</v>
          </cell>
          <cell r="ED233">
            <v>0</v>
          </cell>
          <cell r="EE233">
            <v>0</v>
          </cell>
          <cell r="EF233">
            <v>0</v>
          </cell>
          <cell r="EG233">
            <v>0</v>
          </cell>
          <cell r="EH233">
            <v>0</v>
          </cell>
          <cell r="EI233">
            <v>0</v>
          </cell>
          <cell r="EJ233">
            <v>0</v>
          </cell>
          <cell r="EK233">
            <v>0</v>
          </cell>
          <cell r="EL233">
            <v>0</v>
          </cell>
          <cell r="EM233">
            <v>0</v>
          </cell>
          <cell r="EN233">
            <v>0</v>
          </cell>
          <cell r="EO233">
            <v>0</v>
          </cell>
          <cell r="EP233">
            <v>0</v>
          </cell>
          <cell r="EQ233">
            <v>0</v>
          </cell>
          <cell r="ER233">
            <v>0</v>
          </cell>
          <cell r="ES233">
            <v>0</v>
          </cell>
          <cell r="ET233">
            <v>0</v>
          </cell>
          <cell r="EU233">
            <v>0</v>
          </cell>
          <cell r="EV233">
            <v>0</v>
          </cell>
          <cell r="EW233">
            <v>0</v>
          </cell>
          <cell r="EX233">
            <v>0</v>
          </cell>
          <cell r="EY233">
            <v>0</v>
          </cell>
          <cell r="EZ233">
            <v>0</v>
          </cell>
          <cell r="FA233">
            <v>0</v>
          </cell>
          <cell r="FB233">
            <v>0</v>
          </cell>
          <cell r="FC233">
            <v>0</v>
          </cell>
          <cell r="FD233">
            <v>0</v>
          </cell>
          <cell r="GZ233">
            <v>0</v>
          </cell>
          <cell r="HA233">
            <v>0</v>
          </cell>
        </row>
        <row r="234">
          <cell r="B234" t="str">
            <v>LT10B</v>
          </cell>
          <cell r="C234" t="str">
            <v>LINHA 2LT10B</v>
          </cell>
          <cell r="D234">
            <v>17.986331327276172</v>
          </cell>
          <cell r="E234">
            <v>0</v>
          </cell>
          <cell r="F234" t="str">
            <v>ROSE II</v>
          </cell>
          <cell r="G234">
            <v>2900.2279781604902</v>
          </cell>
          <cell r="H234">
            <v>3477</v>
          </cell>
          <cell r="I234">
            <v>3744</v>
          </cell>
          <cell r="J234">
            <v>1200</v>
          </cell>
          <cell r="K234">
            <v>1200</v>
          </cell>
          <cell r="L234">
            <v>5621</v>
          </cell>
          <cell r="M234">
            <v>24190</v>
          </cell>
          <cell r="N234">
            <v>4018.4735542754543</v>
          </cell>
          <cell r="O234">
            <v>18260</v>
          </cell>
          <cell r="P234">
            <v>4018.4735542754543</v>
          </cell>
          <cell r="Q234">
            <v>6728</v>
          </cell>
          <cell r="R234">
            <v>173</v>
          </cell>
          <cell r="S234">
            <v>12</v>
          </cell>
          <cell r="T234">
            <v>2452</v>
          </cell>
          <cell r="U234">
            <v>2464</v>
          </cell>
          <cell r="V234">
            <v>6.3689414535316633</v>
          </cell>
          <cell r="W234">
            <v>11280</v>
          </cell>
          <cell r="X234">
            <v>5040</v>
          </cell>
          <cell r="Y234">
            <v>11222</v>
          </cell>
          <cell r="Z234">
            <v>13071</v>
          </cell>
          <cell r="AA234">
            <v>11549.8</v>
          </cell>
          <cell r="AB234">
            <v>24863</v>
          </cell>
          <cell r="AC234">
            <v>11549.8</v>
          </cell>
          <cell r="AD234">
            <v>11792</v>
          </cell>
          <cell r="AE234">
            <v>-46</v>
          </cell>
          <cell r="AF234">
            <v>7</v>
          </cell>
          <cell r="AG234">
            <v>1933</v>
          </cell>
          <cell r="AH234">
            <v>1940</v>
          </cell>
          <cell r="AI234">
            <v>4.1966999565783762</v>
          </cell>
          <cell r="AJ234">
            <v>12840</v>
          </cell>
          <cell r="AK234">
            <v>12840</v>
          </cell>
          <cell r="AL234">
            <v>14571</v>
          </cell>
          <cell r="AM234">
            <v>16162</v>
          </cell>
          <cell r="AN234">
            <v>13818</v>
          </cell>
          <cell r="AO234">
            <v>16848</v>
          </cell>
          <cell r="AP234">
            <v>13818</v>
          </cell>
          <cell r="AQ234">
            <v>13034</v>
          </cell>
          <cell r="AR234">
            <v>70</v>
          </cell>
          <cell r="AS234">
            <v>33</v>
          </cell>
          <cell r="AT234">
            <v>3374</v>
          </cell>
          <cell r="AU234">
            <v>3407</v>
          </cell>
          <cell r="AV234">
            <v>7.0428611188421932</v>
          </cell>
          <cell r="AW234">
            <v>11520</v>
          </cell>
          <cell r="AX234">
            <v>11520</v>
          </cell>
          <cell r="AY234">
            <v>11445</v>
          </cell>
          <cell r="AZ234">
            <v>15598</v>
          </cell>
          <cell r="BA234">
            <v>14372</v>
          </cell>
          <cell r="BB234">
            <v>29429</v>
          </cell>
          <cell r="BC234">
            <v>14372</v>
          </cell>
          <cell r="BD234">
            <v>13831</v>
          </cell>
          <cell r="BE234">
            <v>-42</v>
          </cell>
          <cell r="BF234">
            <v>8</v>
          </cell>
          <cell r="BG234">
            <v>1055</v>
          </cell>
          <cell r="BH234">
            <v>1063</v>
          </cell>
          <cell r="BI234">
            <v>4.9850370137029456</v>
          </cell>
          <cell r="BJ234">
            <v>6720</v>
          </cell>
          <cell r="BK234">
            <v>0</v>
          </cell>
          <cell r="BL234">
            <v>4697</v>
          </cell>
          <cell r="BM234">
            <v>7515</v>
          </cell>
          <cell r="BN234">
            <v>6349</v>
          </cell>
          <cell r="BO234">
            <v>3062</v>
          </cell>
          <cell r="BP234">
            <v>6349</v>
          </cell>
          <cell r="BQ234">
            <v>3062</v>
          </cell>
          <cell r="BR234">
            <v>-101</v>
          </cell>
          <cell r="BS234">
            <v>25</v>
          </cell>
          <cell r="BT234">
            <v>2774</v>
          </cell>
          <cell r="BU234">
            <v>2799</v>
          </cell>
          <cell r="BV234">
            <v>33.506868808494339</v>
          </cell>
          <cell r="BW234">
            <v>6720</v>
          </cell>
          <cell r="BX234">
            <v>6720</v>
          </cell>
          <cell r="BY234">
            <v>6755</v>
          </cell>
          <cell r="BZ234">
            <v>10920</v>
          </cell>
          <cell r="CA234">
            <v>638.20000000000005</v>
          </cell>
          <cell r="CB234">
            <v>2965</v>
          </cell>
          <cell r="CC234">
            <v>638.20000000000005</v>
          </cell>
          <cell r="CD234">
            <v>2965</v>
          </cell>
          <cell r="CE234">
            <v>-37</v>
          </cell>
          <cell r="CF234">
            <v>18</v>
          </cell>
          <cell r="CG234">
            <v>6608</v>
          </cell>
          <cell r="CH234">
            <v>6626</v>
          </cell>
          <cell r="CI234">
            <v>16.04922279792746</v>
          </cell>
          <cell r="CJ234">
            <v>17520</v>
          </cell>
          <cell r="CK234">
            <v>17520</v>
          </cell>
          <cell r="CL234">
            <v>17498</v>
          </cell>
          <cell r="CM234">
            <v>365</v>
          </cell>
          <cell r="CN234">
            <v>12352</v>
          </cell>
          <cell r="CO234">
            <v>17714</v>
          </cell>
          <cell r="CP234">
            <v>12352</v>
          </cell>
          <cell r="CQ234">
            <v>17714</v>
          </cell>
          <cell r="CR234">
            <v>74</v>
          </cell>
          <cell r="CS234">
            <v>321</v>
          </cell>
          <cell r="CT234">
            <v>6015</v>
          </cell>
          <cell r="CU234">
            <v>6336</v>
          </cell>
          <cell r="CV234">
            <v>17.153041825095055</v>
          </cell>
          <cell r="CW234">
            <v>10080</v>
          </cell>
          <cell r="CX234">
            <v>10080</v>
          </cell>
          <cell r="CY234">
            <v>10235</v>
          </cell>
          <cell r="CZ234">
            <v>0</v>
          </cell>
          <cell r="DA234">
            <v>10520</v>
          </cell>
          <cell r="DB234">
            <v>9816</v>
          </cell>
          <cell r="DC234">
            <v>10520</v>
          </cell>
          <cell r="DD234">
            <v>9816</v>
          </cell>
          <cell r="DE234">
            <v>-44</v>
          </cell>
          <cell r="DF234">
            <v>0</v>
          </cell>
          <cell r="DG234">
            <v>0</v>
          </cell>
          <cell r="DH234">
            <v>0</v>
          </cell>
          <cell r="DI234">
            <v>0</v>
          </cell>
          <cell r="DJ234">
            <v>10080</v>
          </cell>
          <cell r="DK234">
            <v>10080</v>
          </cell>
          <cell r="DL234">
            <v>9861</v>
          </cell>
          <cell r="DM234">
            <v>0</v>
          </cell>
          <cell r="DN234">
            <v>3085</v>
          </cell>
          <cell r="DO234">
            <v>0</v>
          </cell>
          <cell r="DP234">
            <v>0</v>
          </cell>
          <cell r="DQ234">
            <v>0</v>
          </cell>
          <cell r="DR234">
            <v>0</v>
          </cell>
          <cell r="DS234">
            <v>0</v>
          </cell>
          <cell r="DT234">
            <v>0</v>
          </cell>
          <cell r="DU234">
            <v>0</v>
          </cell>
          <cell r="DV234">
            <v>0</v>
          </cell>
          <cell r="DW234">
            <v>2640</v>
          </cell>
          <cell r="DX234">
            <v>2586</v>
          </cell>
          <cell r="DY234">
            <v>2104</v>
          </cell>
          <cell r="DZ234">
            <v>897</v>
          </cell>
          <cell r="EA234">
            <v>2586</v>
          </cell>
          <cell r="EB234">
            <v>0</v>
          </cell>
          <cell r="EC234">
            <v>2586</v>
          </cell>
          <cell r="ED234">
            <v>0</v>
          </cell>
          <cell r="EE234">
            <v>2104</v>
          </cell>
          <cell r="EF234">
            <v>0</v>
          </cell>
          <cell r="EG234">
            <v>0</v>
          </cell>
          <cell r="EH234">
            <v>0</v>
          </cell>
          <cell r="EI234">
            <v>0</v>
          </cell>
          <cell r="EJ234">
            <v>0</v>
          </cell>
          <cell r="EK234">
            <v>0</v>
          </cell>
          <cell r="EL234">
            <v>0</v>
          </cell>
          <cell r="EM234">
            <v>0</v>
          </cell>
          <cell r="EN234">
            <v>0</v>
          </cell>
          <cell r="EO234">
            <v>0</v>
          </cell>
          <cell r="EP234">
            <v>0</v>
          </cell>
          <cell r="EQ234">
            <v>0</v>
          </cell>
          <cell r="ER234">
            <v>0</v>
          </cell>
          <cell r="ES234">
            <v>0</v>
          </cell>
          <cell r="ET234">
            <v>0</v>
          </cell>
          <cell r="EU234">
            <v>0</v>
          </cell>
          <cell r="EV234">
            <v>0</v>
          </cell>
          <cell r="EW234">
            <v>0</v>
          </cell>
          <cell r="EX234">
            <v>0</v>
          </cell>
          <cell r="EY234">
            <v>0</v>
          </cell>
          <cell r="EZ234">
            <v>0</v>
          </cell>
          <cell r="FA234">
            <v>0</v>
          </cell>
          <cell r="FB234">
            <v>0</v>
          </cell>
          <cell r="FC234">
            <v>0</v>
          </cell>
          <cell r="FD234">
            <v>0</v>
          </cell>
          <cell r="GZ234">
            <v>0</v>
          </cell>
          <cell r="HA234">
            <v>0</v>
          </cell>
        </row>
        <row r="235">
          <cell r="B235" t="str">
            <v>21101GBC106</v>
          </cell>
          <cell r="C235">
            <v>0</v>
          </cell>
          <cell r="D235">
            <v>17.986331327276172</v>
          </cell>
          <cell r="E235">
            <v>914013119</v>
          </cell>
          <cell r="F235" t="str">
            <v>21101GBC106L2</v>
          </cell>
          <cell r="G235">
            <v>2276.9357397972012</v>
          </cell>
          <cell r="H235">
            <v>2821</v>
          </cell>
          <cell r="I235">
            <v>3088</v>
          </cell>
          <cell r="J235">
            <v>840</v>
          </cell>
          <cell r="K235">
            <v>840</v>
          </cell>
          <cell r="L235">
            <v>5261</v>
          </cell>
          <cell r="M235">
            <v>19038</v>
          </cell>
          <cell r="N235">
            <v>3154.7045941678671</v>
          </cell>
          <cell r="O235">
            <v>15472</v>
          </cell>
          <cell r="P235">
            <v>3154.7045941678671</v>
          </cell>
          <cell r="Q235">
            <v>6092</v>
          </cell>
          <cell r="R235">
            <v>159</v>
          </cell>
          <cell r="S235">
            <v>11</v>
          </cell>
          <cell r="T235">
            <v>2087</v>
          </cell>
          <cell r="U235">
            <v>2098</v>
          </cell>
          <cell r="V235">
            <v>7.3725255618000478</v>
          </cell>
          <cell r="W235">
            <v>7440</v>
          </cell>
          <cell r="X235">
            <v>3600</v>
          </cell>
          <cell r="Y235">
            <v>7423</v>
          </cell>
          <cell r="Z235">
            <v>11127</v>
          </cell>
          <cell r="AA235">
            <v>8492.3408505230582</v>
          </cell>
          <cell r="AB235">
            <v>19481</v>
          </cell>
          <cell r="AC235">
            <v>8492.3408505230582</v>
          </cell>
          <cell r="AD235">
            <v>8354</v>
          </cell>
          <cell r="AE235">
            <v>-35</v>
          </cell>
          <cell r="AF235">
            <v>6</v>
          </cell>
          <cell r="AG235">
            <v>1196</v>
          </cell>
          <cell r="AH235">
            <v>1202</v>
          </cell>
          <cell r="AI235">
            <v>3.5314600137012557</v>
          </cell>
          <cell r="AJ235">
            <v>9600</v>
          </cell>
          <cell r="AK235">
            <v>9600</v>
          </cell>
          <cell r="AL235">
            <v>12176</v>
          </cell>
          <cell r="AM235">
            <v>13380</v>
          </cell>
          <cell r="AN235">
            <v>10160.103713703063</v>
          </cell>
          <cell r="AO235">
            <v>13300</v>
          </cell>
          <cell r="AP235">
            <v>10160.103713703063</v>
          </cell>
          <cell r="AQ235">
            <v>10399</v>
          </cell>
          <cell r="AR235">
            <v>61</v>
          </cell>
          <cell r="AS235">
            <v>23</v>
          </cell>
          <cell r="AT235">
            <v>2895</v>
          </cell>
          <cell r="AU235">
            <v>2918</v>
          </cell>
          <cell r="AV235">
            <v>8.2186343957484258</v>
          </cell>
          <cell r="AW235">
            <v>7920</v>
          </cell>
          <cell r="AX235">
            <v>7920</v>
          </cell>
          <cell r="AY235">
            <v>6684</v>
          </cell>
          <cell r="AZ235">
            <v>15277</v>
          </cell>
          <cell r="BA235">
            <v>10567.449021084123</v>
          </cell>
          <cell r="BB235">
            <v>24695</v>
          </cell>
          <cell r="BC235">
            <v>10567.449021084123</v>
          </cell>
          <cell r="BD235">
            <v>9418</v>
          </cell>
          <cell r="BE235">
            <v>-42</v>
          </cell>
          <cell r="BF235">
            <v>8</v>
          </cell>
          <cell r="BG235">
            <v>218</v>
          </cell>
          <cell r="BH235">
            <v>226</v>
          </cell>
          <cell r="BI235">
            <v>1.3385393098362428</v>
          </cell>
          <cell r="BJ235">
            <v>5760</v>
          </cell>
          <cell r="BK235">
            <v>0</v>
          </cell>
          <cell r="BL235">
            <v>3979</v>
          </cell>
          <cell r="BM235">
            <v>7415</v>
          </cell>
          <cell r="BN235">
            <v>4885.922999751203</v>
          </cell>
          <cell r="BO235">
            <v>2742</v>
          </cell>
          <cell r="BP235">
            <v>4885.922999751203</v>
          </cell>
          <cell r="BQ235">
            <v>2742</v>
          </cell>
          <cell r="BR235">
            <v>-101</v>
          </cell>
          <cell r="BS235">
            <v>22</v>
          </cell>
          <cell r="BT235">
            <v>1542</v>
          </cell>
          <cell r="BU235">
            <v>1564</v>
          </cell>
          <cell r="BV235">
            <v>31.949114893048556</v>
          </cell>
          <cell r="BW235">
            <v>5760</v>
          </cell>
          <cell r="BX235">
            <v>5760</v>
          </cell>
          <cell r="BY235">
            <v>5795</v>
          </cell>
          <cell r="BZ235">
            <v>9985</v>
          </cell>
          <cell r="CA235">
            <v>497.46932881527897</v>
          </cell>
          <cell r="CB235">
            <v>1860</v>
          </cell>
          <cell r="CC235">
            <v>497.46932881527897</v>
          </cell>
          <cell r="CD235">
            <v>1860</v>
          </cell>
          <cell r="CE235">
            <v>-5</v>
          </cell>
          <cell r="CF235">
            <v>17</v>
          </cell>
          <cell r="CG235">
            <v>5487</v>
          </cell>
          <cell r="CH235">
            <v>5504</v>
          </cell>
          <cell r="CI235">
            <v>15.153898036659339</v>
          </cell>
          <cell r="CJ235">
            <v>15840</v>
          </cell>
          <cell r="CK235">
            <v>15840</v>
          </cell>
          <cell r="CL235">
            <v>16064</v>
          </cell>
          <cell r="CM235">
            <v>0</v>
          </cell>
          <cell r="CN235">
            <v>10862.551641946253</v>
          </cell>
          <cell r="CO235">
            <v>15593</v>
          </cell>
          <cell r="CP235">
            <v>10862.551641946253</v>
          </cell>
          <cell r="CQ235">
            <v>15593</v>
          </cell>
          <cell r="CR235">
            <v>27</v>
          </cell>
          <cell r="CS235">
            <v>313</v>
          </cell>
          <cell r="CT235">
            <v>5635</v>
          </cell>
          <cell r="CU235">
            <v>5948</v>
          </cell>
          <cell r="CV235">
            <v>20.615853658536587</v>
          </cell>
          <cell r="CW235">
            <v>7920</v>
          </cell>
          <cell r="CX235">
            <v>7920</v>
          </cell>
          <cell r="CY235">
            <v>8564</v>
          </cell>
          <cell r="CZ235">
            <v>0</v>
          </cell>
          <cell r="DA235">
            <v>8200</v>
          </cell>
          <cell r="DB235">
            <v>7842</v>
          </cell>
          <cell r="DC235">
            <v>8200</v>
          </cell>
          <cell r="DD235">
            <v>7842</v>
          </cell>
          <cell r="DE235">
            <v>2</v>
          </cell>
          <cell r="DF235">
            <v>0</v>
          </cell>
          <cell r="DG235">
            <v>0</v>
          </cell>
          <cell r="DH235">
            <v>0</v>
          </cell>
          <cell r="DI235">
            <v>0</v>
          </cell>
          <cell r="DJ235">
            <v>7920</v>
          </cell>
          <cell r="DK235">
            <v>7920</v>
          </cell>
          <cell r="DL235">
            <v>7725</v>
          </cell>
          <cell r="DM235">
            <v>0</v>
          </cell>
          <cell r="DN235">
            <v>2118.2191441998516</v>
          </cell>
          <cell r="DO235">
            <v>0</v>
          </cell>
          <cell r="DP235">
            <v>0</v>
          </cell>
          <cell r="DQ235">
            <v>0</v>
          </cell>
          <cell r="DR235">
            <v>0</v>
          </cell>
          <cell r="DS235">
            <v>0</v>
          </cell>
          <cell r="DT235">
            <v>0</v>
          </cell>
          <cell r="DU235">
            <v>0</v>
          </cell>
          <cell r="DV235">
            <v>0</v>
          </cell>
          <cell r="DW235">
            <v>1680</v>
          </cell>
          <cell r="DX235">
            <v>1626</v>
          </cell>
          <cell r="DY235">
            <v>906</v>
          </cell>
          <cell r="DZ235">
            <v>0</v>
          </cell>
          <cell r="EA235">
            <v>1626</v>
          </cell>
          <cell r="EB235">
            <v>0</v>
          </cell>
          <cell r="EC235">
            <v>1626</v>
          </cell>
          <cell r="ED235">
            <v>0</v>
          </cell>
          <cell r="EE235">
            <v>906</v>
          </cell>
          <cell r="EF235">
            <v>0</v>
          </cell>
          <cell r="EG235">
            <v>0</v>
          </cell>
          <cell r="EH235">
            <v>0</v>
          </cell>
          <cell r="EI235">
            <v>0</v>
          </cell>
          <cell r="EJ235">
            <v>0</v>
          </cell>
          <cell r="EK235">
            <v>0</v>
          </cell>
          <cell r="EL235">
            <v>0</v>
          </cell>
          <cell r="EM235">
            <v>0</v>
          </cell>
          <cell r="EN235">
            <v>0</v>
          </cell>
          <cell r="EO235">
            <v>0</v>
          </cell>
          <cell r="EP235">
            <v>0</v>
          </cell>
          <cell r="EQ235">
            <v>0</v>
          </cell>
          <cell r="ER235">
            <v>0</v>
          </cell>
          <cell r="ES235">
            <v>0</v>
          </cell>
          <cell r="ET235">
            <v>0</v>
          </cell>
          <cell r="EU235">
            <v>0</v>
          </cell>
          <cell r="EV235">
            <v>0</v>
          </cell>
          <cell r="EW235">
            <v>0</v>
          </cell>
          <cell r="EX235">
            <v>0</v>
          </cell>
          <cell r="EY235">
            <v>0</v>
          </cell>
          <cell r="EZ235">
            <v>0</v>
          </cell>
          <cell r="FA235">
            <v>0</v>
          </cell>
          <cell r="FB235">
            <v>0</v>
          </cell>
          <cell r="FC235">
            <v>0</v>
          </cell>
          <cell r="FD235">
            <v>0</v>
          </cell>
          <cell r="GZ235">
            <v>0</v>
          </cell>
          <cell r="HA235">
            <v>0</v>
          </cell>
        </row>
        <row r="236">
          <cell r="B236" t="str">
            <v>21101GBC206</v>
          </cell>
          <cell r="C236">
            <v>0</v>
          </cell>
          <cell r="D236">
            <v>17.986331327276172</v>
          </cell>
          <cell r="E236">
            <v>914013120</v>
          </cell>
          <cell r="F236" t="str">
            <v>21101GBC206L2</v>
          </cell>
          <cell r="G236">
            <v>489.33959142333134</v>
          </cell>
          <cell r="H236">
            <v>656</v>
          </cell>
          <cell r="I236">
            <v>656</v>
          </cell>
          <cell r="J236">
            <v>360</v>
          </cell>
          <cell r="K236">
            <v>360</v>
          </cell>
          <cell r="L236">
            <v>360</v>
          </cell>
          <cell r="M236">
            <v>5152</v>
          </cell>
          <cell r="N236">
            <v>863.76896010758696</v>
          </cell>
          <cell r="O236">
            <v>2788</v>
          </cell>
          <cell r="P236">
            <v>863.76896010758696</v>
          </cell>
          <cell r="Q236">
            <v>636</v>
          </cell>
          <cell r="R236">
            <v>14</v>
          </cell>
          <cell r="S236">
            <v>1</v>
          </cell>
          <cell r="T236">
            <v>365</v>
          </cell>
          <cell r="U236">
            <v>366</v>
          </cell>
          <cell r="V236">
            <v>3.5814051683644861</v>
          </cell>
          <cell r="W236">
            <v>3840</v>
          </cell>
          <cell r="X236">
            <v>1440</v>
          </cell>
          <cell r="Y236">
            <v>3799</v>
          </cell>
          <cell r="Z236">
            <v>1944</v>
          </cell>
          <cell r="AA236">
            <v>3057.4591494769402</v>
          </cell>
          <cell r="AB236">
            <v>5382</v>
          </cell>
          <cell r="AC236">
            <v>3057.4591494769402</v>
          </cell>
          <cell r="AD236">
            <v>3438</v>
          </cell>
          <cell r="AE236">
            <v>-11</v>
          </cell>
          <cell r="AF236">
            <v>1</v>
          </cell>
          <cell r="AG236">
            <v>737</v>
          </cell>
          <cell r="AH236">
            <v>738</v>
          </cell>
          <cell r="AI236">
            <v>6.0444578712708692</v>
          </cell>
          <cell r="AJ236">
            <v>3240</v>
          </cell>
          <cell r="AK236">
            <v>3240</v>
          </cell>
          <cell r="AL236">
            <v>2395</v>
          </cell>
          <cell r="AM236">
            <v>2782</v>
          </cell>
          <cell r="AN236">
            <v>3657.896286296937</v>
          </cell>
          <cell r="AO236">
            <v>3548</v>
          </cell>
          <cell r="AP236">
            <v>3657.896286296937</v>
          </cell>
          <cell r="AQ236">
            <v>2635</v>
          </cell>
          <cell r="AR236">
            <v>9</v>
          </cell>
          <cell r="AS236">
            <v>10</v>
          </cell>
          <cell r="AT236">
            <v>479</v>
          </cell>
          <cell r="AU236">
            <v>489</v>
          </cell>
          <cell r="AV236">
            <v>3.7770554474459415</v>
          </cell>
          <cell r="AW236">
            <v>3600</v>
          </cell>
          <cell r="AX236">
            <v>3600</v>
          </cell>
          <cell r="AY236">
            <v>4761</v>
          </cell>
          <cell r="AZ236">
            <v>321</v>
          </cell>
          <cell r="BA236">
            <v>3804.5509789158764</v>
          </cell>
          <cell r="BB236">
            <v>4734</v>
          </cell>
          <cell r="BC236">
            <v>3804.5509789158764</v>
          </cell>
          <cell r="BD236">
            <v>4413</v>
          </cell>
          <cell r="BE236">
            <v>0</v>
          </cell>
          <cell r="BF236">
            <v>0</v>
          </cell>
          <cell r="BG236">
            <v>837</v>
          </cell>
          <cell r="BH236">
            <v>837</v>
          </cell>
          <cell r="BI236">
            <v>17.162459662567333</v>
          </cell>
          <cell r="BJ236">
            <v>960</v>
          </cell>
          <cell r="BK236">
            <v>0</v>
          </cell>
          <cell r="BL236">
            <v>718</v>
          </cell>
          <cell r="BM236">
            <v>100</v>
          </cell>
          <cell r="BN236">
            <v>1463.0770002487975</v>
          </cell>
          <cell r="BO236">
            <v>320</v>
          </cell>
          <cell r="BP236">
            <v>1463.0770002487975</v>
          </cell>
          <cell r="BQ236">
            <v>320</v>
          </cell>
          <cell r="BR236">
            <v>0</v>
          </cell>
          <cell r="BS236">
            <v>3</v>
          </cell>
          <cell r="BT236">
            <v>1232</v>
          </cell>
          <cell r="BU236">
            <v>1235</v>
          </cell>
          <cell r="BV236">
            <v>44.921640776872543</v>
          </cell>
          <cell r="BW236">
            <v>960</v>
          </cell>
          <cell r="BX236">
            <v>960</v>
          </cell>
          <cell r="BY236">
            <v>960</v>
          </cell>
          <cell r="BZ236">
            <v>935</v>
          </cell>
          <cell r="CA236">
            <v>140.73067118472107</v>
          </cell>
          <cell r="CB236">
            <v>1105</v>
          </cell>
          <cell r="CC236">
            <v>140.73067118472107</v>
          </cell>
          <cell r="CD236">
            <v>1105</v>
          </cell>
          <cell r="CE236">
            <v>-32</v>
          </cell>
          <cell r="CF236">
            <v>1</v>
          </cell>
          <cell r="CG236">
            <v>1121</v>
          </cell>
          <cell r="CH236">
            <v>1122</v>
          </cell>
          <cell r="CI236">
            <v>22.578829147150913</v>
          </cell>
          <cell r="CJ236">
            <v>1680</v>
          </cell>
          <cell r="CK236">
            <v>1680</v>
          </cell>
          <cell r="CL236">
            <v>1434</v>
          </cell>
          <cell r="CM236">
            <v>365</v>
          </cell>
          <cell r="CN236">
            <v>1489.4483580537465</v>
          </cell>
          <cell r="CO236">
            <v>2121</v>
          </cell>
          <cell r="CP236">
            <v>1489.4483580537465</v>
          </cell>
          <cell r="CQ236">
            <v>2121</v>
          </cell>
          <cell r="CR236">
            <v>47</v>
          </cell>
          <cell r="CS236">
            <v>8</v>
          </cell>
          <cell r="CT236">
            <v>380</v>
          </cell>
          <cell r="CU236">
            <v>388</v>
          </cell>
          <cell r="CV236">
            <v>4.9137931034482758</v>
          </cell>
          <cell r="CW236">
            <v>2160</v>
          </cell>
          <cell r="CX236">
            <v>2160</v>
          </cell>
          <cell r="CY236">
            <v>1671</v>
          </cell>
          <cell r="CZ236">
            <v>0</v>
          </cell>
          <cell r="DA236">
            <v>2320</v>
          </cell>
          <cell r="DB236">
            <v>1974</v>
          </cell>
          <cell r="DC236">
            <v>2320</v>
          </cell>
          <cell r="DD236">
            <v>1974</v>
          </cell>
          <cell r="DE236">
            <v>-46</v>
          </cell>
          <cell r="DF236">
            <v>0</v>
          </cell>
          <cell r="DG236">
            <v>0</v>
          </cell>
          <cell r="DH236">
            <v>0</v>
          </cell>
          <cell r="DI236">
            <v>0</v>
          </cell>
          <cell r="DJ236">
            <v>2160</v>
          </cell>
          <cell r="DK236">
            <v>2160</v>
          </cell>
          <cell r="DL236">
            <v>2136</v>
          </cell>
          <cell r="DM236">
            <v>0</v>
          </cell>
          <cell r="DN236">
            <v>966.7808558001484</v>
          </cell>
          <cell r="DO236">
            <v>0</v>
          </cell>
          <cell r="DP236">
            <v>0</v>
          </cell>
          <cell r="DQ236">
            <v>0</v>
          </cell>
          <cell r="DR236">
            <v>0</v>
          </cell>
          <cell r="DS236">
            <v>0</v>
          </cell>
          <cell r="DT236">
            <v>0</v>
          </cell>
          <cell r="DU236">
            <v>0</v>
          </cell>
          <cell r="DV236">
            <v>0</v>
          </cell>
          <cell r="DW236">
            <v>960</v>
          </cell>
          <cell r="DX236">
            <v>960</v>
          </cell>
          <cell r="DY236">
            <v>1198</v>
          </cell>
          <cell r="DZ236">
            <v>897</v>
          </cell>
          <cell r="EA236">
            <v>960</v>
          </cell>
          <cell r="EB236">
            <v>0</v>
          </cell>
          <cell r="EC236">
            <v>960</v>
          </cell>
          <cell r="ED236">
            <v>0</v>
          </cell>
          <cell r="EE236">
            <v>1198</v>
          </cell>
          <cell r="EF236">
            <v>0</v>
          </cell>
          <cell r="EG236">
            <v>0</v>
          </cell>
          <cell r="EH236">
            <v>0</v>
          </cell>
          <cell r="EI236">
            <v>0</v>
          </cell>
          <cell r="EJ236">
            <v>0</v>
          </cell>
          <cell r="EK236">
            <v>0</v>
          </cell>
          <cell r="EL236">
            <v>0</v>
          </cell>
          <cell r="EM236">
            <v>0</v>
          </cell>
          <cell r="EN236">
            <v>0</v>
          </cell>
          <cell r="EO236">
            <v>0</v>
          </cell>
          <cell r="EP236">
            <v>0</v>
          </cell>
          <cell r="EQ236">
            <v>0</v>
          </cell>
          <cell r="ER236">
            <v>0</v>
          </cell>
          <cell r="ES236">
            <v>0</v>
          </cell>
          <cell r="ET236">
            <v>0</v>
          </cell>
          <cell r="EU236">
            <v>0</v>
          </cell>
          <cell r="EV236">
            <v>0</v>
          </cell>
          <cell r="EW236">
            <v>0</v>
          </cell>
          <cell r="EX236">
            <v>0</v>
          </cell>
          <cell r="EY236">
            <v>0</v>
          </cell>
          <cell r="EZ236">
            <v>0</v>
          </cell>
          <cell r="FA236">
            <v>0</v>
          </cell>
          <cell r="FB236">
            <v>0</v>
          </cell>
          <cell r="FC236">
            <v>0</v>
          </cell>
          <cell r="FD236">
            <v>0</v>
          </cell>
          <cell r="GZ236">
            <v>0</v>
          </cell>
          <cell r="HA236">
            <v>0</v>
          </cell>
        </row>
        <row r="237">
          <cell r="B237" t="str">
            <v>LTD13</v>
          </cell>
          <cell r="C237" t="str">
            <v>LINHA 2LTD13</v>
          </cell>
          <cell r="D237">
            <v>8.6317483134899291</v>
          </cell>
          <cell r="E237">
            <v>0</v>
          </cell>
          <cell r="F237" t="str">
            <v>PROD DA L3</v>
          </cell>
          <cell r="G237">
            <v>0</v>
          </cell>
          <cell r="H237">
            <v>0</v>
          </cell>
          <cell r="I237">
            <v>0</v>
          </cell>
          <cell r="J237">
            <v>2040</v>
          </cell>
          <cell r="K237">
            <v>1950</v>
          </cell>
          <cell r="L237">
            <v>11812</v>
          </cell>
          <cell r="M237">
            <v>11812</v>
          </cell>
          <cell r="N237">
            <v>2040</v>
          </cell>
          <cell r="O237">
            <v>11812</v>
          </cell>
          <cell r="P237">
            <v>2040</v>
          </cell>
          <cell r="Q237">
            <v>11812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22000</v>
          </cell>
          <cell r="X237">
            <v>0</v>
          </cell>
          <cell r="Y237">
            <v>18697</v>
          </cell>
          <cell r="Z237">
            <v>18697</v>
          </cell>
          <cell r="AA237">
            <v>22000</v>
          </cell>
          <cell r="AB237">
            <v>18697</v>
          </cell>
          <cell r="AC237">
            <v>22000</v>
          </cell>
          <cell r="AD237">
            <v>18697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3120</v>
          </cell>
          <cell r="AX237">
            <v>2880</v>
          </cell>
          <cell r="AY237">
            <v>477</v>
          </cell>
          <cell r="AZ237">
            <v>477</v>
          </cell>
          <cell r="BA237">
            <v>3120</v>
          </cell>
          <cell r="BB237">
            <v>477</v>
          </cell>
          <cell r="BC237">
            <v>3120</v>
          </cell>
          <cell r="BD237">
            <v>477</v>
          </cell>
          <cell r="BE237">
            <v>0</v>
          </cell>
          <cell r="BF237">
            <v>0</v>
          </cell>
          <cell r="BG237">
            <v>0</v>
          </cell>
          <cell r="BH237">
            <v>0</v>
          </cell>
          <cell r="BI237">
            <v>0</v>
          </cell>
          <cell r="BJ237">
            <v>1200</v>
          </cell>
          <cell r="BK237">
            <v>1000</v>
          </cell>
          <cell r="BL237">
            <v>954</v>
          </cell>
          <cell r="BM237">
            <v>954</v>
          </cell>
          <cell r="BN237">
            <v>1200</v>
          </cell>
          <cell r="BO237">
            <v>954</v>
          </cell>
          <cell r="BP237">
            <v>1200</v>
          </cell>
          <cell r="BQ237">
            <v>954</v>
          </cell>
          <cell r="BR237">
            <v>0</v>
          </cell>
          <cell r="BS237">
            <v>0</v>
          </cell>
          <cell r="BT237">
            <v>0</v>
          </cell>
          <cell r="BU237">
            <v>0</v>
          </cell>
          <cell r="BV237">
            <v>0</v>
          </cell>
          <cell r="BW237">
            <v>4320</v>
          </cell>
          <cell r="BX237">
            <v>4000</v>
          </cell>
          <cell r="BY237">
            <v>4307</v>
          </cell>
          <cell r="BZ237">
            <v>4307</v>
          </cell>
          <cell r="CA237">
            <v>4320</v>
          </cell>
          <cell r="CB237">
            <v>4307</v>
          </cell>
          <cell r="CC237">
            <v>4320</v>
          </cell>
          <cell r="CD237">
            <v>4307</v>
          </cell>
          <cell r="CE237">
            <v>0</v>
          </cell>
          <cell r="CF237">
            <v>0</v>
          </cell>
          <cell r="CG237">
            <v>0</v>
          </cell>
          <cell r="CH237">
            <v>0</v>
          </cell>
          <cell r="CI237">
            <v>0</v>
          </cell>
          <cell r="CJ237">
            <v>0</v>
          </cell>
          <cell r="CK237">
            <v>0</v>
          </cell>
          <cell r="CL237">
            <v>0</v>
          </cell>
          <cell r="CM237">
            <v>0</v>
          </cell>
          <cell r="CN237">
            <v>0</v>
          </cell>
          <cell r="CO237">
            <v>0</v>
          </cell>
          <cell r="CP237">
            <v>0</v>
          </cell>
          <cell r="CQ237">
            <v>0</v>
          </cell>
          <cell r="CR237">
            <v>0</v>
          </cell>
          <cell r="CS237">
            <v>0</v>
          </cell>
          <cell r="CT237">
            <v>0</v>
          </cell>
          <cell r="CU237">
            <v>0</v>
          </cell>
          <cell r="CV237">
            <v>0</v>
          </cell>
          <cell r="CW237">
            <v>0</v>
          </cell>
          <cell r="CX237">
            <v>0</v>
          </cell>
          <cell r="CY237">
            <v>477</v>
          </cell>
          <cell r="CZ237">
            <v>0</v>
          </cell>
          <cell r="DA237">
            <v>0</v>
          </cell>
          <cell r="DB237">
            <v>477</v>
          </cell>
          <cell r="DC237">
            <v>0</v>
          </cell>
          <cell r="DD237">
            <v>477</v>
          </cell>
          <cell r="DE237">
            <v>0</v>
          </cell>
          <cell r="DF237">
            <v>0</v>
          </cell>
          <cell r="DG237">
            <v>0</v>
          </cell>
          <cell r="DH237">
            <v>0</v>
          </cell>
          <cell r="DI237">
            <v>0</v>
          </cell>
          <cell r="DJ237">
            <v>0</v>
          </cell>
          <cell r="DK237">
            <v>0</v>
          </cell>
          <cell r="DL237">
            <v>0</v>
          </cell>
          <cell r="DM237">
            <v>0</v>
          </cell>
          <cell r="DN237">
            <v>0</v>
          </cell>
          <cell r="DO237">
            <v>0</v>
          </cell>
          <cell r="DP237">
            <v>0</v>
          </cell>
          <cell r="DQ237">
            <v>0</v>
          </cell>
          <cell r="DR237">
            <v>0</v>
          </cell>
          <cell r="DS237">
            <v>0</v>
          </cell>
          <cell r="DT237">
            <v>0</v>
          </cell>
          <cell r="DU237">
            <v>0</v>
          </cell>
          <cell r="DV237">
            <v>0</v>
          </cell>
          <cell r="DW237">
            <v>0</v>
          </cell>
          <cell r="DX237">
            <v>0</v>
          </cell>
          <cell r="DY237">
            <v>0</v>
          </cell>
          <cell r="DZ237">
            <v>0</v>
          </cell>
          <cell r="EA237">
            <v>0</v>
          </cell>
          <cell r="EB237">
            <v>0</v>
          </cell>
          <cell r="EC237">
            <v>0</v>
          </cell>
          <cell r="ED237">
            <v>0</v>
          </cell>
          <cell r="EE237">
            <v>0</v>
          </cell>
          <cell r="EF237">
            <v>0</v>
          </cell>
          <cell r="EG237">
            <v>0</v>
          </cell>
          <cell r="EH237">
            <v>0</v>
          </cell>
          <cell r="EI237">
            <v>0</v>
          </cell>
          <cell r="EJ237">
            <v>0</v>
          </cell>
          <cell r="EK237">
            <v>0</v>
          </cell>
          <cell r="EL237">
            <v>0</v>
          </cell>
          <cell r="EM237">
            <v>0</v>
          </cell>
          <cell r="EN237">
            <v>0</v>
          </cell>
          <cell r="EO237">
            <v>0</v>
          </cell>
          <cell r="EP237">
            <v>0</v>
          </cell>
          <cell r="EQ237">
            <v>0</v>
          </cell>
          <cell r="ER237">
            <v>0</v>
          </cell>
          <cell r="ES237">
            <v>0</v>
          </cell>
          <cell r="ET237">
            <v>0</v>
          </cell>
          <cell r="EU237">
            <v>0</v>
          </cell>
          <cell r="EV237">
            <v>0</v>
          </cell>
          <cell r="EW237">
            <v>0</v>
          </cell>
          <cell r="EX237">
            <v>0</v>
          </cell>
          <cell r="EY237">
            <v>0</v>
          </cell>
          <cell r="EZ237">
            <v>0</v>
          </cell>
          <cell r="FA237">
            <v>0</v>
          </cell>
          <cell r="FB237">
            <v>0</v>
          </cell>
          <cell r="FC237">
            <v>0</v>
          </cell>
          <cell r="FD237">
            <v>0</v>
          </cell>
          <cell r="GZ237">
            <v>0</v>
          </cell>
          <cell r="HA237">
            <v>0</v>
          </cell>
        </row>
        <row r="238">
          <cell r="B238" t="str">
            <v>21131HBA106</v>
          </cell>
          <cell r="C238">
            <v>0</v>
          </cell>
          <cell r="D238">
            <v>8.6317483134899291</v>
          </cell>
          <cell r="E238">
            <v>900941332</v>
          </cell>
          <cell r="F238" t="str">
            <v>21131HBA106L2</v>
          </cell>
          <cell r="G238">
            <v>0</v>
          </cell>
          <cell r="H238">
            <v>0</v>
          </cell>
          <cell r="I238">
            <v>0</v>
          </cell>
          <cell r="J238">
            <v>1560</v>
          </cell>
          <cell r="K238">
            <v>1560</v>
          </cell>
          <cell r="L238">
            <v>9419</v>
          </cell>
          <cell r="M238">
            <v>9419</v>
          </cell>
          <cell r="N238">
            <v>1560</v>
          </cell>
          <cell r="O238">
            <v>9419</v>
          </cell>
          <cell r="P238">
            <v>1560</v>
          </cell>
          <cell r="Q238">
            <v>9419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18640</v>
          </cell>
          <cell r="X238">
            <v>0</v>
          </cell>
          <cell r="Y238">
            <v>14857</v>
          </cell>
          <cell r="Z238">
            <v>14857</v>
          </cell>
          <cell r="AA238">
            <v>18640</v>
          </cell>
          <cell r="AB238">
            <v>14857</v>
          </cell>
          <cell r="AC238">
            <v>18640</v>
          </cell>
          <cell r="AD238">
            <v>14857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2400</v>
          </cell>
          <cell r="AX238">
            <v>1835.749025372894</v>
          </cell>
          <cell r="AY238">
            <v>477</v>
          </cell>
          <cell r="AZ238">
            <v>477</v>
          </cell>
          <cell r="BA238">
            <v>2400</v>
          </cell>
          <cell r="BB238">
            <v>477</v>
          </cell>
          <cell r="BC238">
            <v>2400</v>
          </cell>
          <cell r="BD238">
            <v>477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0</v>
          </cell>
          <cell r="BJ238">
            <v>720</v>
          </cell>
          <cell r="BK238">
            <v>679.51482469209839</v>
          </cell>
          <cell r="BL238">
            <v>954</v>
          </cell>
          <cell r="BM238">
            <v>954</v>
          </cell>
          <cell r="BN238">
            <v>720</v>
          </cell>
          <cell r="BO238">
            <v>954</v>
          </cell>
          <cell r="BP238">
            <v>720</v>
          </cell>
          <cell r="BQ238">
            <v>954</v>
          </cell>
          <cell r="BR238">
            <v>0</v>
          </cell>
          <cell r="BS238">
            <v>0</v>
          </cell>
          <cell r="BT238">
            <v>0</v>
          </cell>
          <cell r="BU238">
            <v>0</v>
          </cell>
          <cell r="BV238">
            <v>0</v>
          </cell>
          <cell r="BW238">
            <v>2640</v>
          </cell>
          <cell r="BX238">
            <v>2232.3233731186829</v>
          </cell>
          <cell r="BY238">
            <v>2630</v>
          </cell>
          <cell r="BZ238">
            <v>2630</v>
          </cell>
          <cell r="CA238">
            <v>2640</v>
          </cell>
          <cell r="CB238">
            <v>2630</v>
          </cell>
          <cell r="CC238">
            <v>2640</v>
          </cell>
          <cell r="CD238">
            <v>2630</v>
          </cell>
          <cell r="CE238">
            <v>0</v>
          </cell>
          <cell r="CF238">
            <v>0</v>
          </cell>
          <cell r="CG238">
            <v>0</v>
          </cell>
          <cell r="CH238">
            <v>0</v>
          </cell>
          <cell r="CI238">
            <v>0</v>
          </cell>
          <cell r="CJ238">
            <v>0</v>
          </cell>
          <cell r="CK238">
            <v>0</v>
          </cell>
          <cell r="CL238">
            <v>0</v>
          </cell>
          <cell r="CM238">
            <v>0</v>
          </cell>
          <cell r="CN238">
            <v>0</v>
          </cell>
          <cell r="CO238">
            <v>0</v>
          </cell>
          <cell r="CP238">
            <v>0</v>
          </cell>
          <cell r="CQ238">
            <v>0</v>
          </cell>
          <cell r="CR238">
            <v>0</v>
          </cell>
          <cell r="CS238">
            <v>0</v>
          </cell>
          <cell r="CT238">
            <v>0</v>
          </cell>
          <cell r="CU238">
            <v>0</v>
          </cell>
          <cell r="CV238">
            <v>0</v>
          </cell>
          <cell r="CW238">
            <v>0</v>
          </cell>
          <cell r="CX238">
            <v>0</v>
          </cell>
          <cell r="CY238">
            <v>477</v>
          </cell>
          <cell r="CZ238">
            <v>0</v>
          </cell>
          <cell r="DA238">
            <v>0</v>
          </cell>
          <cell r="DB238">
            <v>477</v>
          </cell>
          <cell r="DC238">
            <v>0</v>
          </cell>
          <cell r="DD238">
            <v>477</v>
          </cell>
          <cell r="DE238">
            <v>0</v>
          </cell>
          <cell r="DF238">
            <v>0</v>
          </cell>
          <cell r="DG238">
            <v>0</v>
          </cell>
          <cell r="DH238">
            <v>0</v>
          </cell>
          <cell r="DI238">
            <v>0</v>
          </cell>
          <cell r="DJ238">
            <v>0</v>
          </cell>
          <cell r="DK238">
            <v>0</v>
          </cell>
          <cell r="DL238">
            <v>0</v>
          </cell>
          <cell r="DM238">
            <v>0</v>
          </cell>
          <cell r="DN238">
            <v>0</v>
          </cell>
          <cell r="DO238">
            <v>0</v>
          </cell>
          <cell r="DP238">
            <v>0</v>
          </cell>
          <cell r="DQ238">
            <v>0</v>
          </cell>
          <cell r="DR238">
            <v>0</v>
          </cell>
          <cell r="DS238">
            <v>0</v>
          </cell>
          <cell r="DT238">
            <v>0</v>
          </cell>
          <cell r="DU238">
            <v>0</v>
          </cell>
          <cell r="DV238">
            <v>0</v>
          </cell>
          <cell r="DW238">
            <v>0</v>
          </cell>
          <cell r="DX238">
            <v>0</v>
          </cell>
          <cell r="DY238">
            <v>0</v>
          </cell>
          <cell r="DZ238">
            <v>0</v>
          </cell>
          <cell r="EA238">
            <v>0</v>
          </cell>
          <cell r="EB238">
            <v>0</v>
          </cell>
          <cell r="EC238">
            <v>0</v>
          </cell>
          <cell r="ED238">
            <v>0</v>
          </cell>
          <cell r="EE238">
            <v>0</v>
          </cell>
          <cell r="EF238">
            <v>0</v>
          </cell>
          <cell r="EG238">
            <v>0</v>
          </cell>
          <cell r="EH238">
            <v>0</v>
          </cell>
          <cell r="EI238">
            <v>0</v>
          </cell>
          <cell r="EJ238">
            <v>0</v>
          </cell>
          <cell r="EK238">
            <v>0</v>
          </cell>
          <cell r="EL238">
            <v>0</v>
          </cell>
          <cell r="EM238">
            <v>0</v>
          </cell>
          <cell r="EN238">
            <v>0</v>
          </cell>
          <cell r="EO238">
            <v>0</v>
          </cell>
          <cell r="EP238">
            <v>0</v>
          </cell>
          <cell r="EQ238">
            <v>0</v>
          </cell>
          <cell r="ER238">
            <v>0</v>
          </cell>
          <cell r="ES238">
            <v>0</v>
          </cell>
          <cell r="ET238">
            <v>0</v>
          </cell>
          <cell r="EU238">
            <v>0</v>
          </cell>
          <cell r="EV238">
            <v>0</v>
          </cell>
          <cell r="EW238">
            <v>0</v>
          </cell>
          <cell r="EX238">
            <v>0</v>
          </cell>
          <cell r="EY238">
            <v>0</v>
          </cell>
          <cell r="EZ238">
            <v>0</v>
          </cell>
          <cell r="FA238">
            <v>0</v>
          </cell>
          <cell r="FB238">
            <v>0</v>
          </cell>
          <cell r="FC238">
            <v>0</v>
          </cell>
          <cell r="FD238">
            <v>0</v>
          </cell>
          <cell r="GZ238">
            <v>0</v>
          </cell>
          <cell r="HA238">
            <v>0</v>
          </cell>
        </row>
        <row r="239">
          <cell r="B239" t="str">
            <v>21131HBA206</v>
          </cell>
          <cell r="C239">
            <v>0</v>
          </cell>
          <cell r="D239">
            <v>8.6317483134899291</v>
          </cell>
          <cell r="E239">
            <v>900941341</v>
          </cell>
          <cell r="F239" t="str">
            <v>21131HBA206L2</v>
          </cell>
          <cell r="G239">
            <v>0</v>
          </cell>
          <cell r="H239">
            <v>0</v>
          </cell>
          <cell r="I239">
            <v>0</v>
          </cell>
          <cell r="J239">
            <v>480</v>
          </cell>
          <cell r="K239">
            <v>389.99999999999989</v>
          </cell>
          <cell r="L239">
            <v>2393</v>
          </cell>
          <cell r="M239">
            <v>2393</v>
          </cell>
          <cell r="N239">
            <v>480</v>
          </cell>
          <cell r="O239">
            <v>2393</v>
          </cell>
          <cell r="P239">
            <v>480</v>
          </cell>
          <cell r="Q239">
            <v>2393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3360</v>
          </cell>
          <cell r="X239">
            <v>0</v>
          </cell>
          <cell r="Y239">
            <v>3840</v>
          </cell>
          <cell r="Z239">
            <v>3840</v>
          </cell>
          <cell r="AA239">
            <v>3360</v>
          </cell>
          <cell r="AB239">
            <v>3840</v>
          </cell>
          <cell r="AC239">
            <v>3360</v>
          </cell>
          <cell r="AD239">
            <v>3840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720</v>
          </cell>
          <cell r="AX239">
            <v>1044.250974627106</v>
          </cell>
          <cell r="AY239">
            <v>0</v>
          </cell>
          <cell r="AZ239">
            <v>0</v>
          </cell>
          <cell r="BA239">
            <v>720</v>
          </cell>
          <cell r="BB239">
            <v>0</v>
          </cell>
          <cell r="BC239">
            <v>720</v>
          </cell>
          <cell r="BD239">
            <v>0</v>
          </cell>
          <cell r="BE239">
            <v>0</v>
          </cell>
          <cell r="BF239">
            <v>0</v>
          </cell>
          <cell r="BG239">
            <v>0</v>
          </cell>
          <cell r="BH239">
            <v>0</v>
          </cell>
          <cell r="BI239">
            <v>0</v>
          </cell>
          <cell r="BJ239">
            <v>480</v>
          </cell>
          <cell r="BK239">
            <v>320.48517530790167</v>
          </cell>
          <cell r="BL239">
            <v>0</v>
          </cell>
          <cell r="BM239">
            <v>0</v>
          </cell>
          <cell r="BN239">
            <v>480</v>
          </cell>
          <cell r="BO239">
            <v>0</v>
          </cell>
          <cell r="BP239">
            <v>480</v>
          </cell>
          <cell r="BQ239">
            <v>0</v>
          </cell>
          <cell r="BR239">
            <v>0</v>
          </cell>
          <cell r="BS239">
            <v>0</v>
          </cell>
          <cell r="BT239">
            <v>0</v>
          </cell>
          <cell r="BU239">
            <v>0</v>
          </cell>
          <cell r="BV239">
            <v>0</v>
          </cell>
          <cell r="BW239">
            <v>1680</v>
          </cell>
          <cell r="BX239">
            <v>1767.6766268813174</v>
          </cell>
          <cell r="BY239">
            <v>1677</v>
          </cell>
          <cell r="BZ239">
            <v>1677</v>
          </cell>
          <cell r="CA239">
            <v>1680</v>
          </cell>
          <cell r="CB239">
            <v>1677</v>
          </cell>
          <cell r="CC239">
            <v>1680</v>
          </cell>
          <cell r="CD239">
            <v>1677</v>
          </cell>
          <cell r="CE239">
            <v>0</v>
          </cell>
          <cell r="CF239">
            <v>0</v>
          </cell>
          <cell r="CG239">
            <v>0</v>
          </cell>
          <cell r="CH239">
            <v>0</v>
          </cell>
          <cell r="CI239">
            <v>0</v>
          </cell>
          <cell r="CJ239">
            <v>0</v>
          </cell>
          <cell r="CK239">
            <v>0</v>
          </cell>
          <cell r="CL239">
            <v>0</v>
          </cell>
          <cell r="CM239">
            <v>0</v>
          </cell>
          <cell r="CN239">
            <v>0</v>
          </cell>
          <cell r="CO239">
            <v>0</v>
          </cell>
          <cell r="CP239">
            <v>0</v>
          </cell>
          <cell r="CQ239">
            <v>0</v>
          </cell>
          <cell r="CR239">
            <v>0</v>
          </cell>
          <cell r="CS239">
            <v>0</v>
          </cell>
          <cell r="CT239">
            <v>0</v>
          </cell>
          <cell r="CU239">
            <v>0</v>
          </cell>
          <cell r="CV239">
            <v>0</v>
          </cell>
          <cell r="CW239">
            <v>0</v>
          </cell>
          <cell r="CX239">
            <v>0</v>
          </cell>
          <cell r="CY239">
            <v>0</v>
          </cell>
          <cell r="CZ239">
            <v>0</v>
          </cell>
          <cell r="DA239">
            <v>0</v>
          </cell>
          <cell r="DB239">
            <v>0</v>
          </cell>
          <cell r="DC239">
            <v>0</v>
          </cell>
          <cell r="DD239">
            <v>0</v>
          </cell>
          <cell r="DE239">
            <v>0</v>
          </cell>
          <cell r="DF239">
            <v>0</v>
          </cell>
          <cell r="DG239">
            <v>0</v>
          </cell>
          <cell r="DH239">
            <v>0</v>
          </cell>
          <cell r="DI239">
            <v>0</v>
          </cell>
          <cell r="DJ239">
            <v>0</v>
          </cell>
          <cell r="DK239">
            <v>0</v>
          </cell>
          <cell r="DL239">
            <v>0</v>
          </cell>
          <cell r="DM239">
            <v>0</v>
          </cell>
          <cell r="DN239">
            <v>0</v>
          </cell>
          <cell r="DO239">
            <v>0</v>
          </cell>
          <cell r="DP239">
            <v>0</v>
          </cell>
          <cell r="DQ239">
            <v>0</v>
          </cell>
          <cell r="DR239">
            <v>0</v>
          </cell>
          <cell r="DS239">
            <v>0</v>
          </cell>
          <cell r="DT239">
            <v>0</v>
          </cell>
          <cell r="DU239">
            <v>0</v>
          </cell>
          <cell r="DV239">
            <v>0</v>
          </cell>
          <cell r="DW239">
            <v>0</v>
          </cell>
          <cell r="DX239">
            <v>0</v>
          </cell>
          <cell r="DY239">
            <v>0</v>
          </cell>
          <cell r="DZ239">
            <v>0</v>
          </cell>
          <cell r="EA239">
            <v>0</v>
          </cell>
          <cell r="EB239">
            <v>0</v>
          </cell>
          <cell r="EC239">
            <v>0</v>
          </cell>
          <cell r="ED239">
            <v>0</v>
          </cell>
          <cell r="EE239">
            <v>0</v>
          </cell>
          <cell r="EF239">
            <v>0</v>
          </cell>
          <cell r="EG239">
            <v>0</v>
          </cell>
          <cell r="EH239">
            <v>0</v>
          </cell>
          <cell r="EI239">
            <v>0</v>
          </cell>
          <cell r="EJ239">
            <v>0</v>
          </cell>
          <cell r="EK239">
            <v>0</v>
          </cell>
          <cell r="EL239">
            <v>0</v>
          </cell>
          <cell r="EM239">
            <v>0</v>
          </cell>
          <cell r="EN239">
            <v>0</v>
          </cell>
          <cell r="EO239">
            <v>0</v>
          </cell>
          <cell r="EP239">
            <v>0</v>
          </cell>
          <cell r="EQ239">
            <v>0</v>
          </cell>
          <cell r="ER239">
            <v>0</v>
          </cell>
          <cell r="ES239">
            <v>0</v>
          </cell>
          <cell r="ET239">
            <v>0</v>
          </cell>
          <cell r="EU239">
            <v>0</v>
          </cell>
          <cell r="EV239">
            <v>0</v>
          </cell>
          <cell r="EW239">
            <v>0</v>
          </cell>
          <cell r="EX239">
            <v>0</v>
          </cell>
          <cell r="EY239">
            <v>0</v>
          </cell>
          <cell r="EZ239">
            <v>0</v>
          </cell>
          <cell r="FA239">
            <v>0</v>
          </cell>
          <cell r="FB239">
            <v>0</v>
          </cell>
          <cell r="FC239">
            <v>0</v>
          </cell>
          <cell r="FD239">
            <v>0</v>
          </cell>
          <cell r="GZ239">
            <v>0</v>
          </cell>
          <cell r="HA239">
            <v>0</v>
          </cell>
        </row>
        <row r="240">
          <cell r="B240" t="str">
            <v>LT12B</v>
          </cell>
          <cell r="C240" t="str">
            <v>LINHA 2LT12B</v>
          </cell>
          <cell r="D240">
            <v>20.035105040381772</v>
          </cell>
          <cell r="E240">
            <v>0</v>
          </cell>
          <cell r="F240" t="str">
            <v>PROD DA L1</v>
          </cell>
          <cell r="G240">
            <v>0</v>
          </cell>
          <cell r="H240">
            <v>0</v>
          </cell>
          <cell r="I240">
            <v>0</v>
          </cell>
          <cell r="J240">
            <v>1985</v>
          </cell>
          <cell r="K240">
            <v>1985</v>
          </cell>
          <cell r="L240">
            <v>2158</v>
          </cell>
          <cell r="M240">
            <v>2158</v>
          </cell>
          <cell r="N240">
            <v>1985</v>
          </cell>
          <cell r="O240">
            <v>2158</v>
          </cell>
          <cell r="P240">
            <v>1985</v>
          </cell>
          <cell r="Q240">
            <v>2158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714</v>
          </cell>
          <cell r="AZ240">
            <v>714</v>
          </cell>
          <cell r="BA240">
            <v>0</v>
          </cell>
          <cell r="BB240">
            <v>714</v>
          </cell>
          <cell r="BC240">
            <v>0</v>
          </cell>
          <cell r="BD240">
            <v>714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0</v>
          </cell>
          <cell r="BJ240">
            <v>2160</v>
          </cell>
          <cell r="BK240">
            <v>1920</v>
          </cell>
          <cell r="BL240">
            <v>2142</v>
          </cell>
          <cell r="BM240">
            <v>2142</v>
          </cell>
          <cell r="BN240">
            <v>2160</v>
          </cell>
          <cell r="BO240">
            <v>2142</v>
          </cell>
          <cell r="BP240">
            <v>2160</v>
          </cell>
          <cell r="BQ240">
            <v>2142</v>
          </cell>
          <cell r="BR240">
            <v>0</v>
          </cell>
          <cell r="BS240">
            <v>0</v>
          </cell>
          <cell r="BT240">
            <v>0</v>
          </cell>
          <cell r="BU240">
            <v>0</v>
          </cell>
          <cell r="BV240">
            <v>0</v>
          </cell>
          <cell r="BW240">
            <v>3120</v>
          </cell>
          <cell r="BX240">
            <v>3000</v>
          </cell>
          <cell r="BY240">
            <v>3562</v>
          </cell>
          <cell r="BZ240">
            <v>3562</v>
          </cell>
          <cell r="CA240">
            <v>3120</v>
          </cell>
          <cell r="CB240">
            <v>3562</v>
          </cell>
          <cell r="CC240">
            <v>3120</v>
          </cell>
          <cell r="CD240">
            <v>3562</v>
          </cell>
          <cell r="CE240">
            <v>0</v>
          </cell>
          <cell r="CF240">
            <v>0</v>
          </cell>
          <cell r="CG240">
            <v>0</v>
          </cell>
          <cell r="CH240">
            <v>0</v>
          </cell>
          <cell r="CI240">
            <v>0</v>
          </cell>
          <cell r="CJ240">
            <v>9840</v>
          </cell>
          <cell r="CK240">
            <v>9603</v>
          </cell>
          <cell r="CL240">
            <v>10018</v>
          </cell>
          <cell r="CM240">
            <v>10018</v>
          </cell>
          <cell r="CN240">
            <v>9840</v>
          </cell>
          <cell r="CO240">
            <v>10018</v>
          </cell>
          <cell r="CP240">
            <v>9840</v>
          </cell>
          <cell r="CQ240">
            <v>10018</v>
          </cell>
          <cell r="CR240">
            <v>0</v>
          </cell>
          <cell r="CS240">
            <v>0</v>
          </cell>
          <cell r="CT240">
            <v>0</v>
          </cell>
          <cell r="CU240">
            <v>0</v>
          </cell>
          <cell r="CV240">
            <v>0</v>
          </cell>
          <cell r="CW240">
            <v>5280</v>
          </cell>
          <cell r="CX240">
            <v>5280</v>
          </cell>
          <cell r="CY240">
            <v>5258</v>
          </cell>
          <cell r="CZ240">
            <v>0</v>
          </cell>
          <cell r="DA240">
            <v>5280</v>
          </cell>
          <cell r="DB240">
            <v>5258</v>
          </cell>
          <cell r="DC240">
            <v>5280</v>
          </cell>
          <cell r="DD240">
            <v>5258</v>
          </cell>
          <cell r="DE240">
            <v>0</v>
          </cell>
          <cell r="DF240">
            <v>0</v>
          </cell>
          <cell r="DG240">
            <v>0</v>
          </cell>
          <cell r="DH240">
            <v>0</v>
          </cell>
          <cell r="DI240">
            <v>0</v>
          </cell>
          <cell r="DJ240">
            <v>0</v>
          </cell>
          <cell r="DK240">
            <v>0</v>
          </cell>
          <cell r="DL240">
            <v>0</v>
          </cell>
          <cell r="DM240">
            <v>0</v>
          </cell>
          <cell r="DN240">
            <v>0</v>
          </cell>
          <cell r="DO240">
            <v>0</v>
          </cell>
          <cell r="DP240">
            <v>0</v>
          </cell>
          <cell r="DQ240">
            <v>0</v>
          </cell>
          <cell r="DR240">
            <v>0</v>
          </cell>
          <cell r="DS240">
            <v>0</v>
          </cell>
          <cell r="DT240">
            <v>0</v>
          </cell>
          <cell r="DU240">
            <v>0</v>
          </cell>
          <cell r="DV240">
            <v>0</v>
          </cell>
          <cell r="DW240">
            <v>0</v>
          </cell>
          <cell r="DX240">
            <v>0</v>
          </cell>
          <cell r="DY240">
            <v>0</v>
          </cell>
          <cell r="DZ240">
            <v>0</v>
          </cell>
          <cell r="EA240">
            <v>0</v>
          </cell>
          <cell r="EB240">
            <v>0</v>
          </cell>
          <cell r="EC240">
            <v>0</v>
          </cell>
          <cell r="ED240">
            <v>0</v>
          </cell>
          <cell r="EE240">
            <v>0</v>
          </cell>
          <cell r="EF240">
            <v>0</v>
          </cell>
          <cell r="EG240">
            <v>0</v>
          </cell>
          <cell r="EH240">
            <v>0</v>
          </cell>
          <cell r="EI240">
            <v>0</v>
          </cell>
          <cell r="EJ240">
            <v>1930</v>
          </cell>
          <cell r="EK240">
            <v>2400</v>
          </cell>
          <cell r="EL240">
            <v>0</v>
          </cell>
          <cell r="EM240">
            <v>0</v>
          </cell>
          <cell r="EN240">
            <v>1930</v>
          </cell>
          <cell r="EO240">
            <v>0</v>
          </cell>
          <cell r="EP240">
            <v>1930</v>
          </cell>
          <cell r="EQ240">
            <v>0</v>
          </cell>
          <cell r="ER240">
            <v>0</v>
          </cell>
          <cell r="ES240">
            <v>0</v>
          </cell>
          <cell r="ET240">
            <v>0</v>
          </cell>
          <cell r="EU240">
            <v>0</v>
          </cell>
          <cell r="EV240">
            <v>0</v>
          </cell>
          <cell r="EW240">
            <v>0</v>
          </cell>
          <cell r="EX240">
            <v>0</v>
          </cell>
          <cell r="EY240">
            <v>0</v>
          </cell>
          <cell r="EZ240">
            <v>0</v>
          </cell>
          <cell r="FA240">
            <v>0</v>
          </cell>
          <cell r="FB240">
            <v>0</v>
          </cell>
          <cell r="FC240">
            <v>0</v>
          </cell>
          <cell r="FD240">
            <v>0</v>
          </cell>
          <cell r="GZ240">
            <v>1930</v>
          </cell>
          <cell r="HA240">
            <v>0</v>
          </cell>
        </row>
        <row r="241">
          <cell r="B241" t="str">
            <v>21121GBC106</v>
          </cell>
          <cell r="C241">
            <v>0</v>
          </cell>
          <cell r="D241">
            <v>20.035105040381772</v>
          </cell>
          <cell r="E241">
            <v>900941436</v>
          </cell>
          <cell r="F241" t="str">
            <v>21121GBC106L2</v>
          </cell>
          <cell r="G241">
            <v>0</v>
          </cell>
          <cell r="H241">
            <v>0</v>
          </cell>
          <cell r="I241">
            <v>0</v>
          </cell>
          <cell r="J241">
            <v>1745</v>
          </cell>
          <cell r="K241">
            <v>1745</v>
          </cell>
          <cell r="L241">
            <v>1918</v>
          </cell>
          <cell r="M241">
            <v>1918</v>
          </cell>
          <cell r="N241">
            <v>1745</v>
          </cell>
          <cell r="O241">
            <v>1918</v>
          </cell>
          <cell r="P241">
            <v>1745</v>
          </cell>
          <cell r="Q241">
            <v>1918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714</v>
          </cell>
          <cell r="AZ241">
            <v>714</v>
          </cell>
          <cell r="BA241">
            <v>0</v>
          </cell>
          <cell r="BB241">
            <v>714</v>
          </cell>
          <cell r="BC241">
            <v>0</v>
          </cell>
          <cell r="BD241">
            <v>714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0</v>
          </cell>
          <cell r="BJ241">
            <v>1680</v>
          </cell>
          <cell r="BK241">
            <v>1496.9857077377794</v>
          </cell>
          <cell r="BL241">
            <v>1666</v>
          </cell>
          <cell r="BM241">
            <v>1666</v>
          </cell>
          <cell r="BN241">
            <v>1680</v>
          </cell>
          <cell r="BO241">
            <v>1666</v>
          </cell>
          <cell r="BP241">
            <v>1680</v>
          </cell>
          <cell r="BQ241">
            <v>1666</v>
          </cell>
          <cell r="BR241">
            <v>0</v>
          </cell>
          <cell r="BS241">
            <v>0</v>
          </cell>
          <cell r="BT241">
            <v>0</v>
          </cell>
          <cell r="BU241">
            <v>0</v>
          </cell>
          <cell r="BV241">
            <v>0</v>
          </cell>
          <cell r="BW241">
            <v>1680</v>
          </cell>
          <cell r="BX241">
            <v>2231.1383348468457</v>
          </cell>
          <cell r="BY241">
            <v>2151</v>
          </cell>
          <cell r="BZ241">
            <v>2151</v>
          </cell>
          <cell r="CA241">
            <v>1680</v>
          </cell>
          <cell r="CB241">
            <v>2151</v>
          </cell>
          <cell r="CC241">
            <v>1680</v>
          </cell>
          <cell r="CD241">
            <v>2151</v>
          </cell>
          <cell r="CE241">
            <v>0</v>
          </cell>
          <cell r="CF241">
            <v>0</v>
          </cell>
          <cell r="CG241">
            <v>0</v>
          </cell>
          <cell r="CH241">
            <v>0</v>
          </cell>
          <cell r="CI241">
            <v>0</v>
          </cell>
          <cell r="CJ241">
            <v>7680</v>
          </cell>
          <cell r="CK241">
            <v>7443</v>
          </cell>
          <cell r="CL241">
            <v>6672</v>
          </cell>
          <cell r="CM241">
            <v>6672</v>
          </cell>
          <cell r="CN241">
            <v>7680</v>
          </cell>
          <cell r="CO241">
            <v>6672</v>
          </cell>
          <cell r="CP241">
            <v>7680</v>
          </cell>
          <cell r="CQ241">
            <v>6672</v>
          </cell>
          <cell r="CR241">
            <v>0</v>
          </cell>
          <cell r="CS241">
            <v>0</v>
          </cell>
          <cell r="CT241">
            <v>0</v>
          </cell>
          <cell r="CU241">
            <v>0</v>
          </cell>
          <cell r="CV241">
            <v>0</v>
          </cell>
          <cell r="CW241">
            <v>3840</v>
          </cell>
          <cell r="CX241">
            <v>3840</v>
          </cell>
          <cell r="CY241">
            <v>3820</v>
          </cell>
          <cell r="CZ241">
            <v>0</v>
          </cell>
          <cell r="DA241">
            <v>3840</v>
          </cell>
          <cell r="DB241">
            <v>3820</v>
          </cell>
          <cell r="DC241">
            <v>3840</v>
          </cell>
          <cell r="DD241">
            <v>3820</v>
          </cell>
          <cell r="DE241">
            <v>0</v>
          </cell>
          <cell r="DF241">
            <v>0</v>
          </cell>
          <cell r="DG241">
            <v>0</v>
          </cell>
          <cell r="DH241">
            <v>0</v>
          </cell>
          <cell r="DI241">
            <v>0</v>
          </cell>
          <cell r="DJ241">
            <v>0</v>
          </cell>
          <cell r="DK241">
            <v>0</v>
          </cell>
          <cell r="DL241">
            <v>0</v>
          </cell>
          <cell r="DM241">
            <v>0</v>
          </cell>
          <cell r="DN241">
            <v>0</v>
          </cell>
          <cell r="DO241">
            <v>0</v>
          </cell>
          <cell r="DP241">
            <v>0</v>
          </cell>
          <cell r="DQ241">
            <v>0</v>
          </cell>
          <cell r="DR241">
            <v>0</v>
          </cell>
          <cell r="DS241">
            <v>0</v>
          </cell>
          <cell r="DT241">
            <v>0</v>
          </cell>
          <cell r="DU241">
            <v>0</v>
          </cell>
          <cell r="DV241">
            <v>0</v>
          </cell>
          <cell r="DW241">
            <v>0</v>
          </cell>
          <cell r="DX241">
            <v>0</v>
          </cell>
          <cell r="DY241">
            <v>0</v>
          </cell>
          <cell r="DZ241">
            <v>0</v>
          </cell>
          <cell r="EA241">
            <v>0</v>
          </cell>
          <cell r="EB241">
            <v>0</v>
          </cell>
          <cell r="EC241">
            <v>0</v>
          </cell>
          <cell r="ED241">
            <v>0</v>
          </cell>
          <cell r="EE241">
            <v>0</v>
          </cell>
          <cell r="EF241">
            <v>0</v>
          </cell>
          <cell r="EG241">
            <v>0</v>
          </cell>
          <cell r="EH241">
            <v>0</v>
          </cell>
          <cell r="EI241">
            <v>0</v>
          </cell>
          <cell r="EJ241">
            <v>1450</v>
          </cell>
          <cell r="EK241">
            <v>1920</v>
          </cell>
          <cell r="EL241">
            <v>0</v>
          </cell>
          <cell r="EM241">
            <v>0</v>
          </cell>
          <cell r="EN241">
            <v>1450</v>
          </cell>
          <cell r="EO241">
            <v>0</v>
          </cell>
          <cell r="EP241">
            <v>1450</v>
          </cell>
          <cell r="EQ241">
            <v>0</v>
          </cell>
          <cell r="ER241">
            <v>0</v>
          </cell>
          <cell r="ES241">
            <v>0</v>
          </cell>
          <cell r="ET241">
            <v>0</v>
          </cell>
          <cell r="EU241">
            <v>0</v>
          </cell>
          <cell r="EV241">
            <v>0</v>
          </cell>
          <cell r="EW241">
            <v>0</v>
          </cell>
          <cell r="EX241">
            <v>0</v>
          </cell>
          <cell r="EY241">
            <v>0</v>
          </cell>
          <cell r="EZ241">
            <v>0</v>
          </cell>
          <cell r="FA241">
            <v>0</v>
          </cell>
          <cell r="FB241">
            <v>0</v>
          </cell>
          <cell r="FC241">
            <v>0</v>
          </cell>
          <cell r="FD241">
            <v>0</v>
          </cell>
          <cell r="GZ241">
            <v>1450</v>
          </cell>
          <cell r="HA241">
            <v>0</v>
          </cell>
        </row>
        <row r="242">
          <cell r="B242" t="str">
            <v>21121GBC206</v>
          </cell>
          <cell r="C242">
            <v>0</v>
          </cell>
          <cell r="D242">
            <v>20.035105040381772</v>
          </cell>
          <cell r="E242">
            <v>900941437</v>
          </cell>
          <cell r="F242" t="str">
            <v>21121GBC206L2</v>
          </cell>
          <cell r="G242">
            <v>0</v>
          </cell>
          <cell r="H242">
            <v>0</v>
          </cell>
          <cell r="I242">
            <v>0</v>
          </cell>
          <cell r="J242">
            <v>240</v>
          </cell>
          <cell r="K242">
            <v>240</v>
          </cell>
          <cell r="L242">
            <v>240</v>
          </cell>
          <cell r="M242">
            <v>240</v>
          </cell>
          <cell r="N242">
            <v>240</v>
          </cell>
          <cell r="O242">
            <v>240</v>
          </cell>
          <cell r="P242">
            <v>240</v>
          </cell>
          <cell r="Q242">
            <v>240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0</v>
          </cell>
          <cell r="BJ242">
            <v>480</v>
          </cell>
          <cell r="BK242">
            <v>423.01429226222047</v>
          </cell>
          <cell r="BL242">
            <v>476</v>
          </cell>
          <cell r="BM242">
            <v>476</v>
          </cell>
          <cell r="BN242">
            <v>480</v>
          </cell>
          <cell r="BO242">
            <v>476</v>
          </cell>
          <cell r="BP242">
            <v>480</v>
          </cell>
          <cell r="BQ242">
            <v>476</v>
          </cell>
          <cell r="BR242">
            <v>0</v>
          </cell>
          <cell r="BS242">
            <v>0</v>
          </cell>
          <cell r="BT242">
            <v>0</v>
          </cell>
          <cell r="BU242">
            <v>0</v>
          </cell>
          <cell r="BV242">
            <v>0</v>
          </cell>
          <cell r="BW242">
            <v>1440</v>
          </cell>
          <cell r="BX242">
            <v>768.86166515315438</v>
          </cell>
          <cell r="BY242">
            <v>1411</v>
          </cell>
          <cell r="BZ242">
            <v>1411</v>
          </cell>
          <cell r="CA242">
            <v>1440</v>
          </cell>
          <cell r="CB242">
            <v>1411</v>
          </cell>
          <cell r="CC242">
            <v>1440</v>
          </cell>
          <cell r="CD242">
            <v>1411</v>
          </cell>
          <cell r="CE242">
            <v>0</v>
          </cell>
          <cell r="CF242">
            <v>0</v>
          </cell>
          <cell r="CG242">
            <v>0</v>
          </cell>
          <cell r="CH242">
            <v>0</v>
          </cell>
          <cell r="CI242">
            <v>0</v>
          </cell>
          <cell r="CJ242">
            <v>2160</v>
          </cell>
          <cell r="CK242">
            <v>2160</v>
          </cell>
          <cell r="CL242">
            <v>3346</v>
          </cell>
          <cell r="CM242">
            <v>3346</v>
          </cell>
          <cell r="CN242">
            <v>2160</v>
          </cell>
          <cell r="CO242">
            <v>3346</v>
          </cell>
          <cell r="CP242">
            <v>2160</v>
          </cell>
          <cell r="CQ242">
            <v>3346</v>
          </cell>
          <cell r="CR242">
            <v>0</v>
          </cell>
          <cell r="CS242">
            <v>0</v>
          </cell>
          <cell r="CT242">
            <v>0</v>
          </cell>
          <cell r="CU242">
            <v>0</v>
          </cell>
          <cell r="CV242">
            <v>0</v>
          </cell>
          <cell r="CW242">
            <v>1440</v>
          </cell>
          <cell r="CX242">
            <v>1440</v>
          </cell>
          <cell r="CY242">
            <v>1438</v>
          </cell>
          <cell r="CZ242">
            <v>0</v>
          </cell>
          <cell r="DA242">
            <v>1440</v>
          </cell>
          <cell r="DB242">
            <v>1438</v>
          </cell>
          <cell r="DC242">
            <v>1440</v>
          </cell>
          <cell r="DD242">
            <v>1438</v>
          </cell>
          <cell r="DE242">
            <v>0</v>
          </cell>
          <cell r="DF242">
            <v>0</v>
          </cell>
          <cell r="DG242">
            <v>0</v>
          </cell>
          <cell r="DH242">
            <v>0</v>
          </cell>
          <cell r="DI242">
            <v>0</v>
          </cell>
          <cell r="DJ242">
            <v>0</v>
          </cell>
          <cell r="DK242">
            <v>0</v>
          </cell>
          <cell r="DL242">
            <v>0</v>
          </cell>
          <cell r="DM242">
            <v>0</v>
          </cell>
          <cell r="DN242">
            <v>0</v>
          </cell>
          <cell r="DO242">
            <v>0</v>
          </cell>
          <cell r="DP242">
            <v>0</v>
          </cell>
          <cell r="DQ242">
            <v>0</v>
          </cell>
          <cell r="DR242">
            <v>0</v>
          </cell>
          <cell r="DS242">
            <v>0</v>
          </cell>
          <cell r="DT242">
            <v>0</v>
          </cell>
          <cell r="DU242">
            <v>0</v>
          </cell>
          <cell r="DV242">
            <v>0</v>
          </cell>
          <cell r="DW242">
            <v>0</v>
          </cell>
          <cell r="DX242">
            <v>0</v>
          </cell>
          <cell r="DY242">
            <v>0</v>
          </cell>
          <cell r="DZ242">
            <v>0</v>
          </cell>
          <cell r="EA242">
            <v>0</v>
          </cell>
          <cell r="EB242">
            <v>0</v>
          </cell>
          <cell r="EC242">
            <v>0</v>
          </cell>
          <cell r="ED242">
            <v>0</v>
          </cell>
          <cell r="EE242">
            <v>0</v>
          </cell>
          <cell r="EF242">
            <v>0</v>
          </cell>
          <cell r="EG242">
            <v>0</v>
          </cell>
          <cell r="EH242">
            <v>0</v>
          </cell>
          <cell r="EI242">
            <v>0</v>
          </cell>
          <cell r="EJ242">
            <v>480</v>
          </cell>
          <cell r="EK242">
            <v>480</v>
          </cell>
          <cell r="EL242">
            <v>0</v>
          </cell>
          <cell r="EM242">
            <v>0</v>
          </cell>
          <cell r="EN242">
            <v>480</v>
          </cell>
          <cell r="EO242">
            <v>0</v>
          </cell>
          <cell r="EP242">
            <v>480</v>
          </cell>
          <cell r="EQ242">
            <v>0</v>
          </cell>
          <cell r="ER242">
            <v>0</v>
          </cell>
          <cell r="ES242">
            <v>0</v>
          </cell>
          <cell r="ET242">
            <v>0</v>
          </cell>
          <cell r="EU242">
            <v>0</v>
          </cell>
          <cell r="EV242">
            <v>0</v>
          </cell>
          <cell r="EW242">
            <v>0</v>
          </cell>
          <cell r="EX242">
            <v>0</v>
          </cell>
          <cell r="EY242">
            <v>0</v>
          </cell>
          <cell r="EZ242">
            <v>0</v>
          </cell>
          <cell r="FA242">
            <v>0</v>
          </cell>
          <cell r="FB242">
            <v>0</v>
          </cell>
          <cell r="FC242">
            <v>0</v>
          </cell>
          <cell r="FD242">
            <v>0</v>
          </cell>
          <cell r="GZ242">
            <v>480</v>
          </cell>
          <cell r="HA242">
            <v>0</v>
          </cell>
        </row>
        <row r="243">
          <cell r="B243" t="str">
            <v>LT13B</v>
          </cell>
          <cell r="C243" t="str">
            <v>LINHA 2LT13B</v>
          </cell>
          <cell r="D243">
            <v>12.495598228943178</v>
          </cell>
          <cell r="E243">
            <v>0</v>
          </cell>
          <cell r="F243" t="str">
            <v>PROD DA L3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1915</v>
          </cell>
          <cell r="M243">
            <v>1915</v>
          </cell>
          <cell r="N243">
            <v>0</v>
          </cell>
          <cell r="O243">
            <v>1915</v>
          </cell>
          <cell r="P243">
            <v>0</v>
          </cell>
          <cell r="Q243">
            <v>1915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2161</v>
          </cell>
          <cell r="Z243">
            <v>2161</v>
          </cell>
          <cell r="AA243">
            <v>0</v>
          </cell>
          <cell r="AB243">
            <v>2161</v>
          </cell>
          <cell r="AC243">
            <v>0</v>
          </cell>
          <cell r="AD243">
            <v>2161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2160</v>
          </cell>
          <cell r="AK243">
            <v>2000</v>
          </cell>
          <cell r="AL243">
            <v>750</v>
          </cell>
          <cell r="AM243">
            <v>750</v>
          </cell>
          <cell r="AN243">
            <v>2160</v>
          </cell>
          <cell r="AO243">
            <v>750</v>
          </cell>
          <cell r="AP243">
            <v>2160</v>
          </cell>
          <cell r="AQ243">
            <v>750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1680</v>
          </cell>
          <cell r="AX243">
            <v>1440</v>
          </cell>
          <cell r="AY243">
            <v>555</v>
          </cell>
          <cell r="AZ243">
            <v>555</v>
          </cell>
          <cell r="BA243">
            <v>1680</v>
          </cell>
          <cell r="BB243">
            <v>555</v>
          </cell>
          <cell r="BC243">
            <v>1680</v>
          </cell>
          <cell r="BD243">
            <v>555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0</v>
          </cell>
          <cell r="BJ243">
            <v>3600</v>
          </cell>
          <cell r="BK243">
            <v>3200</v>
          </cell>
          <cell r="BL243">
            <v>3335</v>
          </cell>
          <cell r="BM243">
            <v>3335</v>
          </cell>
          <cell r="BN243">
            <v>3600</v>
          </cell>
          <cell r="BO243">
            <v>3335</v>
          </cell>
          <cell r="BP243">
            <v>3600</v>
          </cell>
          <cell r="BQ243">
            <v>3335</v>
          </cell>
          <cell r="BR243">
            <v>0</v>
          </cell>
          <cell r="BS243">
            <v>0</v>
          </cell>
          <cell r="BT243">
            <v>0</v>
          </cell>
          <cell r="BU243">
            <v>0</v>
          </cell>
          <cell r="BV243">
            <v>0</v>
          </cell>
          <cell r="BW243">
            <v>0</v>
          </cell>
          <cell r="BX243">
            <v>0</v>
          </cell>
          <cell r="BY243">
            <v>0</v>
          </cell>
          <cell r="BZ243">
            <v>0</v>
          </cell>
          <cell r="CA243">
            <v>0</v>
          </cell>
          <cell r="CB243">
            <v>0</v>
          </cell>
          <cell r="CC243">
            <v>0</v>
          </cell>
          <cell r="CD243">
            <v>0</v>
          </cell>
          <cell r="CE243">
            <v>0</v>
          </cell>
          <cell r="CF243">
            <v>0</v>
          </cell>
          <cell r="CG243">
            <v>0</v>
          </cell>
          <cell r="CH243">
            <v>0</v>
          </cell>
          <cell r="CI243">
            <v>0</v>
          </cell>
          <cell r="CJ243">
            <v>480</v>
          </cell>
          <cell r="CK243">
            <v>480</v>
          </cell>
          <cell r="CL243">
            <v>478</v>
          </cell>
          <cell r="CM243">
            <v>478</v>
          </cell>
          <cell r="CN243">
            <v>480</v>
          </cell>
          <cell r="CO243">
            <v>478</v>
          </cell>
          <cell r="CP243">
            <v>480</v>
          </cell>
          <cell r="CQ243">
            <v>478</v>
          </cell>
          <cell r="CR243">
            <v>0</v>
          </cell>
          <cell r="CS243">
            <v>0</v>
          </cell>
          <cell r="CT243">
            <v>0</v>
          </cell>
          <cell r="CU243">
            <v>0</v>
          </cell>
          <cell r="CV243">
            <v>0</v>
          </cell>
          <cell r="CW243">
            <v>1920</v>
          </cell>
          <cell r="CX243">
            <v>1920</v>
          </cell>
          <cell r="CY243">
            <v>1667</v>
          </cell>
          <cell r="CZ243">
            <v>0</v>
          </cell>
          <cell r="DA243">
            <v>1920</v>
          </cell>
          <cell r="DB243">
            <v>1667</v>
          </cell>
          <cell r="DC243">
            <v>1920</v>
          </cell>
          <cell r="DD243">
            <v>1667</v>
          </cell>
          <cell r="DE243">
            <v>0</v>
          </cell>
          <cell r="DF243">
            <v>0</v>
          </cell>
          <cell r="DG243">
            <v>0</v>
          </cell>
          <cell r="DH243">
            <v>0</v>
          </cell>
          <cell r="DI243">
            <v>0</v>
          </cell>
          <cell r="DJ243">
            <v>0</v>
          </cell>
          <cell r="DK243">
            <v>0</v>
          </cell>
          <cell r="DL243">
            <v>0</v>
          </cell>
          <cell r="DM243">
            <v>0</v>
          </cell>
          <cell r="DN243">
            <v>0</v>
          </cell>
          <cell r="DO243">
            <v>0</v>
          </cell>
          <cell r="DP243">
            <v>0</v>
          </cell>
          <cell r="DQ243">
            <v>0</v>
          </cell>
          <cell r="DR243">
            <v>0</v>
          </cell>
          <cell r="DS243">
            <v>0</v>
          </cell>
          <cell r="DT243">
            <v>0</v>
          </cell>
          <cell r="DU243">
            <v>0</v>
          </cell>
          <cell r="DV243">
            <v>0</v>
          </cell>
          <cell r="DW243">
            <v>0</v>
          </cell>
          <cell r="DX243">
            <v>0</v>
          </cell>
          <cell r="DY243">
            <v>0</v>
          </cell>
          <cell r="DZ243">
            <v>0</v>
          </cell>
          <cell r="EA243">
            <v>0</v>
          </cell>
          <cell r="EB243">
            <v>0</v>
          </cell>
          <cell r="EC243">
            <v>0</v>
          </cell>
          <cell r="ED243">
            <v>0</v>
          </cell>
          <cell r="EE243">
            <v>0</v>
          </cell>
          <cell r="EF243">
            <v>0</v>
          </cell>
          <cell r="EG243">
            <v>0</v>
          </cell>
          <cell r="EH243">
            <v>0</v>
          </cell>
          <cell r="EI243">
            <v>0</v>
          </cell>
          <cell r="EJ243">
            <v>960</v>
          </cell>
          <cell r="EK243">
            <v>240</v>
          </cell>
          <cell r="EL243">
            <v>0</v>
          </cell>
          <cell r="EM243">
            <v>0</v>
          </cell>
          <cell r="EN243">
            <v>960</v>
          </cell>
          <cell r="EO243">
            <v>0</v>
          </cell>
          <cell r="EP243">
            <v>960</v>
          </cell>
          <cell r="EQ243">
            <v>0</v>
          </cell>
          <cell r="ER243">
            <v>0</v>
          </cell>
          <cell r="ES243">
            <v>0</v>
          </cell>
          <cell r="ET243">
            <v>0</v>
          </cell>
          <cell r="EU243">
            <v>0</v>
          </cell>
          <cell r="EV243">
            <v>0</v>
          </cell>
          <cell r="EW243">
            <v>0</v>
          </cell>
          <cell r="EX243">
            <v>0</v>
          </cell>
          <cell r="EY243">
            <v>0</v>
          </cell>
          <cell r="EZ243">
            <v>0</v>
          </cell>
          <cell r="FA243">
            <v>0</v>
          </cell>
          <cell r="FB243">
            <v>0</v>
          </cell>
          <cell r="FC243">
            <v>0</v>
          </cell>
          <cell r="FD243">
            <v>0</v>
          </cell>
          <cell r="GZ243">
            <v>960</v>
          </cell>
          <cell r="HA243">
            <v>0</v>
          </cell>
        </row>
        <row r="244">
          <cell r="B244" t="str">
            <v>21131GBC106</v>
          </cell>
          <cell r="C244">
            <v>0</v>
          </cell>
          <cell r="D244">
            <v>12.495598228943178</v>
          </cell>
          <cell r="E244">
            <v>900941438</v>
          </cell>
          <cell r="F244" t="str">
            <v>21131GBC106L2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1915</v>
          </cell>
          <cell r="M244">
            <v>1915</v>
          </cell>
          <cell r="N244">
            <v>0</v>
          </cell>
          <cell r="O244">
            <v>1915</v>
          </cell>
          <cell r="P244">
            <v>0</v>
          </cell>
          <cell r="Q244">
            <v>1915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2161</v>
          </cell>
          <cell r="Z244">
            <v>2161</v>
          </cell>
          <cell r="AA244">
            <v>0</v>
          </cell>
          <cell r="AB244">
            <v>2161</v>
          </cell>
          <cell r="AC244">
            <v>0</v>
          </cell>
          <cell r="AD244">
            <v>2161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1440</v>
          </cell>
          <cell r="AK244">
            <v>1380.4355172487158</v>
          </cell>
          <cell r="AL244">
            <v>412</v>
          </cell>
          <cell r="AM244">
            <v>412</v>
          </cell>
          <cell r="AN244">
            <v>1440</v>
          </cell>
          <cell r="AO244">
            <v>412</v>
          </cell>
          <cell r="AP244">
            <v>1440</v>
          </cell>
          <cell r="AQ244">
            <v>412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1200</v>
          </cell>
          <cell r="AX244">
            <v>1096.4973795847641</v>
          </cell>
          <cell r="AY244">
            <v>555</v>
          </cell>
          <cell r="AZ244">
            <v>555</v>
          </cell>
          <cell r="BA244">
            <v>1200</v>
          </cell>
          <cell r="BB244">
            <v>555</v>
          </cell>
          <cell r="BC244">
            <v>1200</v>
          </cell>
          <cell r="BD244">
            <v>555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0</v>
          </cell>
          <cell r="BJ244">
            <v>2640</v>
          </cell>
          <cell r="BK244">
            <v>2488.5050629567668</v>
          </cell>
          <cell r="BL244">
            <v>2375</v>
          </cell>
          <cell r="BM244">
            <v>2375</v>
          </cell>
          <cell r="BN244">
            <v>2640</v>
          </cell>
          <cell r="BO244">
            <v>2375</v>
          </cell>
          <cell r="BP244">
            <v>2640</v>
          </cell>
          <cell r="BQ244">
            <v>2375</v>
          </cell>
          <cell r="BR244">
            <v>0</v>
          </cell>
          <cell r="BS244">
            <v>0</v>
          </cell>
          <cell r="BT244">
            <v>0</v>
          </cell>
          <cell r="BU244">
            <v>0</v>
          </cell>
          <cell r="BV244">
            <v>0</v>
          </cell>
          <cell r="BW244">
            <v>0</v>
          </cell>
          <cell r="BX244">
            <v>0</v>
          </cell>
          <cell r="BY244">
            <v>0</v>
          </cell>
          <cell r="BZ244">
            <v>0</v>
          </cell>
          <cell r="CA244">
            <v>0</v>
          </cell>
          <cell r="CB244">
            <v>0</v>
          </cell>
          <cell r="CC244">
            <v>0</v>
          </cell>
          <cell r="CD244">
            <v>0</v>
          </cell>
          <cell r="CE244">
            <v>0</v>
          </cell>
          <cell r="CF244">
            <v>0</v>
          </cell>
          <cell r="CG244">
            <v>0</v>
          </cell>
          <cell r="CH244">
            <v>0</v>
          </cell>
          <cell r="CI244">
            <v>0</v>
          </cell>
          <cell r="CJ244">
            <v>0</v>
          </cell>
          <cell r="CK244">
            <v>0</v>
          </cell>
          <cell r="CL244">
            <v>0</v>
          </cell>
          <cell r="CM244">
            <v>0</v>
          </cell>
          <cell r="CN244">
            <v>0</v>
          </cell>
          <cell r="CO244">
            <v>0</v>
          </cell>
          <cell r="CP244">
            <v>0</v>
          </cell>
          <cell r="CQ244">
            <v>0</v>
          </cell>
          <cell r="CR244">
            <v>0</v>
          </cell>
          <cell r="CS244">
            <v>0</v>
          </cell>
          <cell r="CT244">
            <v>0</v>
          </cell>
          <cell r="CU244">
            <v>0</v>
          </cell>
          <cell r="CV244">
            <v>0</v>
          </cell>
          <cell r="CW244">
            <v>1680</v>
          </cell>
          <cell r="CX244">
            <v>1680</v>
          </cell>
          <cell r="CY244">
            <v>1188</v>
          </cell>
          <cell r="CZ244">
            <v>0</v>
          </cell>
          <cell r="DA244">
            <v>1680</v>
          </cell>
          <cell r="DB244">
            <v>1188</v>
          </cell>
          <cell r="DC244">
            <v>1680</v>
          </cell>
          <cell r="DD244">
            <v>1188</v>
          </cell>
          <cell r="DE244">
            <v>0</v>
          </cell>
          <cell r="DF244">
            <v>0</v>
          </cell>
          <cell r="DG244">
            <v>0</v>
          </cell>
          <cell r="DH244">
            <v>0</v>
          </cell>
          <cell r="DI244">
            <v>0</v>
          </cell>
          <cell r="DJ244">
            <v>0</v>
          </cell>
          <cell r="DK244">
            <v>0</v>
          </cell>
          <cell r="DL244">
            <v>0</v>
          </cell>
          <cell r="DM244">
            <v>0</v>
          </cell>
          <cell r="DN244">
            <v>0</v>
          </cell>
          <cell r="DO244">
            <v>0</v>
          </cell>
          <cell r="DP244">
            <v>0</v>
          </cell>
          <cell r="DQ244">
            <v>0</v>
          </cell>
          <cell r="DR244">
            <v>0</v>
          </cell>
          <cell r="DS244">
            <v>0</v>
          </cell>
          <cell r="DT244">
            <v>0</v>
          </cell>
          <cell r="DU244">
            <v>0</v>
          </cell>
          <cell r="DV244">
            <v>0</v>
          </cell>
          <cell r="DW244">
            <v>0</v>
          </cell>
          <cell r="DX244">
            <v>0</v>
          </cell>
          <cell r="DY244">
            <v>0</v>
          </cell>
          <cell r="DZ244">
            <v>0</v>
          </cell>
          <cell r="EA244">
            <v>0</v>
          </cell>
          <cell r="EB244">
            <v>0</v>
          </cell>
          <cell r="EC244">
            <v>0</v>
          </cell>
          <cell r="ED244">
            <v>0</v>
          </cell>
          <cell r="EE244">
            <v>0</v>
          </cell>
          <cell r="EF244">
            <v>0</v>
          </cell>
          <cell r="EG244">
            <v>0</v>
          </cell>
          <cell r="EH244">
            <v>0</v>
          </cell>
          <cell r="EI244">
            <v>0</v>
          </cell>
          <cell r="EJ244">
            <v>960</v>
          </cell>
          <cell r="EK244">
            <v>240</v>
          </cell>
          <cell r="EL244">
            <v>0</v>
          </cell>
          <cell r="EM244">
            <v>0</v>
          </cell>
          <cell r="EN244">
            <v>960</v>
          </cell>
          <cell r="EO244">
            <v>0</v>
          </cell>
          <cell r="EP244">
            <v>960</v>
          </cell>
          <cell r="EQ244">
            <v>0</v>
          </cell>
          <cell r="ER244">
            <v>0</v>
          </cell>
          <cell r="ES244">
            <v>0</v>
          </cell>
          <cell r="ET244">
            <v>0</v>
          </cell>
          <cell r="EU244">
            <v>0</v>
          </cell>
          <cell r="EV244">
            <v>0</v>
          </cell>
          <cell r="EW244">
            <v>0</v>
          </cell>
          <cell r="EX244">
            <v>0</v>
          </cell>
          <cell r="EY244">
            <v>0</v>
          </cell>
          <cell r="EZ244">
            <v>0</v>
          </cell>
          <cell r="FA244">
            <v>0</v>
          </cell>
          <cell r="FB244">
            <v>0</v>
          </cell>
          <cell r="FC244">
            <v>0</v>
          </cell>
          <cell r="FD244">
            <v>0</v>
          </cell>
          <cell r="GZ244">
            <v>960</v>
          </cell>
          <cell r="HA244">
            <v>0</v>
          </cell>
        </row>
        <row r="245">
          <cell r="B245" t="str">
            <v>21131GBC206</v>
          </cell>
          <cell r="C245">
            <v>0</v>
          </cell>
          <cell r="D245">
            <v>12.495598228943178</v>
          </cell>
          <cell r="E245">
            <v>900941439</v>
          </cell>
          <cell r="F245" t="str">
            <v>21131GBC206L2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720</v>
          </cell>
          <cell r="AK245">
            <v>619.56448275128423</v>
          </cell>
          <cell r="AL245">
            <v>338</v>
          </cell>
          <cell r="AM245">
            <v>338</v>
          </cell>
          <cell r="AN245">
            <v>720</v>
          </cell>
          <cell r="AO245">
            <v>338</v>
          </cell>
          <cell r="AP245">
            <v>720</v>
          </cell>
          <cell r="AQ245">
            <v>338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480</v>
          </cell>
          <cell r="AX245">
            <v>343.50262041523598</v>
          </cell>
          <cell r="AY245">
            <v>0</v>
          </cell>
          <cell r="AZ245">
            <v>0</v>
          </cell>
          <cell r="BA245">
            <v>480</v>
          </cell>
          <cell r="BB245">
            <v>0</v>
          </cell>
          <cell r="BC245">
            <v>480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0</v>
          </cell>
          <cell r="BJ245">
            <v>960</v>
          </cell>
          <cell r="BK245">
            <v>711.49493704323311</v>
          </cell>
          <cell r="BL245">
            <v>960</v>
          </cell>
          <cell r="BM245">
            <v>960</v>
          </cell>
          <cell r="BN245">
            <v>960</v>
          </cell>
          <cell r="BO245">
            <v>960</v>
          </cell>
          <cell r="BP245">
            <v>960</v>
          </cell>
          <cell r="BQ245">
            <v>960</v>
          </cell>
          <cell r="BR245">
            <v>0</v>
          </cell>
          <cell r="BS245">
            <v>0</v>
          </cell>
          <cell r="BT245">
            <v>0</v>
          </cell>
          <cell r="BU245">
            <v>0</v>
          </cell>
          <cell r="BV245">
            <v>0</v>
          </cell>
          <cell r="BW245">
            <v>0</v>
          </cell>
          <cell r="BX245">
            <v>0</v>
          </cell>
          <cell r="BY245">
            <v>0</v>
          </cell>
          <cell r="BZ245">
            <v>0</v>
          </cell>
          <cell r="CA245">
            <v>0</v>
          </cell>
          <cell r="CB245">
            <v>0</v>
          </cell>
          <cell r="CC245">
            <v>0</v>
          </cell>
          <cell r="CD245">
            <v>0</v>
          </cell>
          <cell r="CE245">
            <v>0</v>
          </cell>
          <cell r="CF245">
            <v>0</v>
          </cell>
          <cell r="CG245">
            <v>0</v>
          </cell>
          <cell r="CH245">
            <v>0</v>
          </cell>
          <cell r="CI245">
            <v>0</v>
          </cell>
          <cell r="CJ245">
            <v>480</v>
          </cell>
          <cell r="CK245">
            <v>480</v>
          </cell>
          <cell r="CL245">
            <v>478</v>
          </cell>
          <cell r="CM245">
            <v>478</v>
          </cell>
          <cell r="CN245">
            <v>480</v>
          </cell>
          <cell r="CO245">
            <v>478</v>
          </cell>
          <cell r="CP245">
            <v>480</v>
          </cell>
          <cell r="CQ245">
            <v>478</v>
          </cell>
          <cell r="CR245">
            <v>0</v>
          </cell>
          <cell r="CS245">
            <v>0</v>
          </cell>
          <cell r="CT245">
            <v>0</v>
          </cell>
          <cell r="CU245">
            <v>0</v>
          </cell>
          <cell r="CV245">
            <v>0</v>
          </cell>
          <cell r="CW245">
            <v>240</v>
          </cell>
          <cell r="CX245">
            <v>240</v>
          </cell>
          <cell r="CY245">
            <v>479</v>
          </cell>
          <cell r="CZ245">
            <v>0</v>
          </cell>
          <cell r="DA245">
            <v>240</v>
          </cell>
          <cell r="DB245">
            <v>479</v>
          </cell>
          <cell r="DC245">
            <v>240</v>
          </cell>
          <cell r="DD245">
            <v>479</v>
          </cell>
          <cell r="DE245">
            <v>0</v>
          </cell>
          <cell r="DF245">
            <v>0</v>
          </cell>
          <cell r="DG245">
            <v>0</v>
          </cell>
          <cell r="DH245">
            <v>0</v>
          </cell>
          <cell r="DI245">
            <v>0</v>
          </cell>
          <cell r="DJ245">
            <v>0</v>
          </cell>
          <cell r="DK245">
            <v>0</v>
          </cell>
          <cell r="DL245">
            <v>0</v>
          </cell>
          <cell r="DM245">
            <v>0</v>
          </cell>
          <cell r="DN245">
            <v>0</v>
          </cell>
          <cell r="DO245">
            <v>0</v>
          </cell>
          <cell r="DP245">
            <v>0</v>
          </cell>
          <cell r="DQ245">
            <v>0</v>
          </cell>
          <cell r="DR245">
            <v>0</v>
          </cell>
          <cell r="DS245">
            <v>0</v>
          </cell>
          <cell r="DT245">
            <v>0</v>
          </cell>
          <cell r="DU245">
            <v>0</v>
          </cell>
          <cell r="DV245">
            <v>0</v>
          </cell>
          <cell r="DW245">
            <v>0</v>
          </cell>
          <cell r="DX245">
            <v>0</v>
          </cell>
          <cell r="DY245">
            <v>0</v>
          </cell>
          <cell r="DZ245">
            <v>0</v>
          </cell>
          <cell r="EA245">
            <v>0</v>
          </cell>
          <cell r="EB245">
            <v>0</v>
          </cell>
          <cell r="EC245">
            <v>0</v>
          </cell>
          <cell r="ED245">
            <v>0</v>
          </cell>
          <cell r="EE245">
            <v>0</v>
          </cell>
          <cell r="EF245">
            <v>0</v>
          </cell>
          <cell r="EG245">
            <v>0</v>
          </cell>
          <cell r="EH245">
            <v>0</v>
          </cell>
          <cell r="EI245">
            <v>0</v>
          </cell>
          <cell r="EJ245">
            <v>0</v>
          </cell>
          <cell r="EK245">
            <v>0</v>
          </cell>
          <cell r="EL245">
            <v>0</v>
          </cell>
          <cell r="EM245">
            <v>0</v>
          </cell>
          <cell r="EN245">
            <v>0</v>
          </cell>
          <cell r="EO245">
            <v>0</v>
          </cell>
          <cell r="EP245">
            <v>0</v>
          </cell>
          <cell r="EQ245">
            <v>0</v>
          </cell>
          <cell r="ER245">
            <v>0</v>
          </cell>
          <cell r="ES245">
            <v>0</v>
          </cell>
          <cell r="ET245">
            <v>0</v>
          </cell>
          <cell r="EU245">
            <v>0</v>
          </cell>
          <cell r="EV245">
            <v>0</v>
          </cell>
          <cell r="EW245">
            <v>0</v>
          </cell>
          <cell r="EX245">
            <v>0</v>
          </cell>
          <cell r="EY245">
            <v>0</v>
          </cell>
          <cell r="EZ245">
            <v>0</v>
          </cell>
          <cell r="FA245">
            <v>0</v>
          </cell>
          <cell r="FB245">
            <v>0</v>
          </cell>
          <cell r="FC245">
            <v>0</v>
          </cell>
          <cell r="FD245">
            <v>0</v>
          </cell>
          <cell r="GZ245">
            <v>0</v>
          </cell>
          <cell r="HA245">
            <v>0</v>
          </cell>
        </row>
        <row r="246">
          <cell r="B246" t="str">
            <v>LT12F</v>
          </cell>
          <cell r="C246" t="str">
            <v>LINHA 2LT12F</v>
          </cell>
          <cell r="D246">
            <v>9.8611345971920112</v>
          </cell>
          <cell r="E246">
            <v>0</v>
          </cell>
          <cell r="F246" t="str">
            <v>PROD DA L3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0</v>
          </cell>
          <cell r="BJ246">
            <v>0</v>
          </cell>
          <cell r="BK246">
            <v>0</v>
          </cell>
          <cell r="BL246">
            <v>0</v>
          </cell>
          <cell r="BM246">
            <v>0</v>
          </cell>
          <cell r="BN246">
            <v>0</v>
          </cell>
          <cell r="BO246">
            <v>0</v>
          </cell>
          <cell r="BP246">
            <v>0</v>
          </cell>
          <cell r="BQ246">
            <v>0</v>
          </cell>
          <cell r="BR246">
            <v>0</v>
          </cell>
          <cell r="BS246">
            <v>0</v>
          </cell>
          <cell r="BT246">
            <v>0</v>
          </cell>
          <cell r="BU246">
            <v>0</v>
          </cell>
          <cell r="BV246">
            <v>0</v>
          </cell>
          <cell r="BW246">
            <v>1200</v>
          </cell>
          <cell r="BX246">
            <v>1000</v>
          </cell>
          <cell r="BY246">
            <v>1197</v>
          </cell>
          <cell r="BZ246">
            <v>1197</v>
          </cell>
          <cell r="CA246">
            <v>1200</v>
          </cell>
          <cell r="CB246">
            <v>1197</v>
          </cell>
          <cell r="CC246">
            <v>1200</v>
          </cell>
          <cell r="CD246">
            <v>1197</v>
          </cell>
          <cell r="CE246">
            <v>0</v>
          </cell>
          <cell r="CF246">
            <v>0</v>
          </cell>
          <cell r="CG246">
            <v>0</v>
          </cell>
          <cell r="CH246">
            <v>0</v>
          </cell>
          <cell r="CI246">
            <v>0</v>
          </cell>
          <cell r="CJ246">
            <v>0</v>
          </cell>
          <cell r="CK246">
            <v>0</v>
          </cell>
          <cell r="CL246">
            <v>0</v>
          </cell>
          <cell r="CM246">
            <v>0</v>
          </cell>
          <cell r="CN246">
            <v>0</v>
          </cell>
          <cell r="CO246">
            <v>0</v>
          </cell>
          <cell r="CP246">
            <v>0</v>
          </cell>
          <cell r="CQ246">
            <v>0</v>
          </cell>
          <cell r="CR246">
            <v>0</v>
          </cell>
          <cell r="CS246">
            <v>0</v>
          </cell>
          <cell r="CT246">
            <v>0</v>
          </cell>
          <cell r="CU246">
            <v>0</v>
          </cell>
          <cell r="CV246">
            <v>0</v>
          </cell>
          <cell r="CW246">
            <v>0</v>
          </cell>
          <cell r="CX246">
            <v>0</v>
          </cell>
          <cell r="CY246">
            <v>0</v>
          </cell>
          <cell r="CZ246">
            <v>0</v>
          </cell>
          <cell r="DA246">
            <v>0</v>
          </cell>
          <cell r="DB246">
            <v>0</v>
          </cell>
          <cell r="DC246">
            <v>0</v>
          </cell>
          <cell r="DD246">
            <v>0</v>
          </cell>
          <cell r="DE246">
            <v>0</v>
          </cell>
          <cell r="DF246">
            <v>0</v>
          </cell>
          <cell r="DG246">
            <v>0</v>
          </cell>
          <cell r="DH246">
            <v>0</v>
          </cell>
          <cell r="DI246">
            <v>0</v>
          </cell>
          <cell r="DJ246">
            <v>0</v>
          </cell>
          <cell r="DK246">
            <v>0</v>
          </cell>
          <cell r="DL246">
            <v>0</v>
          </cell>
          <cell r="DM246">
            <v>0</v>
          </cell>
          <cell r="DN246">
            <v>0</v>
          </cell>
          <cell r="DO246">
            <v>0</v>
          </cell>
          <cell r="DP246">
            <v>0</v>
          </cell>
          <cell r="DQ246">
            <v>0</v>
          </cell>
          <cell r="DR246">
            <v>0</v>
          </cell>
          <cell r="DS246">
            <v>0</v>
          </cell>
          <cell r="DT246">
            <v>0</v>
          </cell>
          <cell r="DU246">
            <v>0</v>
          </cell>
          <cell r="DV246">
            <v>0</v>
          </cell>
          <cell r="DW246">
            <v>0</v>
          </cell>
          <cell r="DX246">
            <v>0</v>
          </cell>
          <cell r="DY246">
            <v>0</v>
          </cell>
          <cell r="DZ246">
            <v>0</v>
          </cell>
          <cell r="EA246">
            <v>0</v>
          </cell>
          <cell r="EB246">
            <v>0</v>
          </cell>
          <cell r="EC246">
            <v>0</v>
          </cell>
          <cell r="ED246">
            <v>0</v>
          </cell>
          <cell r="EE246">
            <v>0</v>
          </cell>
          <cell r="EF246">
            <v>0</v>
          </cell>
          <cell r="EG246">
            <v>0</v>
          </cell>
          <cell r="EH246">
            <v>0</v>
          </cell>
          <cell r="EI246">
            <v>0</v>
          </cell>
          <cell r="EJ246">
            <v>0</v>
          </cell>
          <cell r="EK246">
            <v>0</v>
          </cell>
          <cell r="EL246">
            <v>0</v>
          </cell>
          <cell r="EM246">
            <v>0</v>
          </cell>
          <cell r="EN246">
            <v>0</v>
          </cell>
          <cell r="EO246">
            <v>0</v>
          </cell>
          <cell r="EP246">
            <v>0</v>
          </cell>
          <cell r="EQ246">
            <v>0</v>
          </cell>
          <cell r="ER246">
            <v>0</v>
          </cell>
          <cell r="ES246">
            <v>0</v>
          </cell>
          <cell r="ET246">
            <v>0</v>
          </cell>
          <cell r="EU246">
            <v>0</v>
          </cell>
          <cell r="EV246">
            <v>0</v>
          </cell>
          <cell r="EW246">
            <v>0</v>
          </cell>
          <cell r="EX246">
            <v>0</v>
          </cell>
          <cell r="EY246">
            <v>0</v>
          </cell>
          <cell r="EZ246">
            <v>0</v>
          </cell>
          <cell r="FA246">
            <v>0</v>
          </cell>
          <cell r="FB246">
            <v>0</v>
          </cell>
          <cell r="FC246">
            <v>0</v>
          </cell>
          <cell r="FD246">
            <v>0</v>
          </cell>
          <cell r="GZ246">
            <v>0</v>
          </cell>
          <cell r="HA246">
            <v>0</v>
          </cell>
        </row>
        <row r="247">
          <cell r="B247" t="str">
            <v>21121GBB106</v>
          </cell>
          <cell r="C247">
            <v>0</v>
          </cell>
          <cell r="D247">
            <v>9.8611345971920112</v>
          </cell>
          <cell r="E247">
            <v>900941434</v>
          </cell>
          <cell r="F247" t="str">
            <v>21121GBB106L2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  <cell r="BP247">
            <v>0</v>
          </cell>
          <cell r="BQ247">
            <v>0</v>
          </cell>
          <cell r="BR247">
            <v>0</v>
          </cell>
          <cell r="BS247">
            <v>0</v>
          </cell>
          <cell r="BT247">
            <v>0</v>
          </cell>
          <cell r="BU247">
            <v>0</v>
          </cell>
          <cell r="BV247">
            <v>0</v>
          </cell>
          <cell r="BW247">
            <v>720</v>
          </cell>
          <cell r="BX247">
            <v>597.96954314720801</v>
          </cell>
          <cell r="BY247">
            <v>720</v>
          </cell>
          <cell r="BZ247">
            <v>720</v>
          </cell>
          <cell r="CA247">
            <v>720</v>
          </cell>
          <cell r="CB247">
            <v>720</v>
          </cell>
          <cell r="CC247">
            <v>720</v>
          </cell>
          <cell r="CD247">
            <v>720</v>
          </cell>
          <cell r="CE247">
            <v>0</v>
          </cell>
          <cell r="CF247">
            <v>0</v>
          </cell>
          <cell r="CG247">
            <v>0</v>
          </cell>
          <cell r="CH247">
            <v>0</v>
          </cell>
          <cell r="CI247">
            <v>0</v>
          </cell>
          <cell r="CJ247">
            <v>0</v>
          </cell>
          <cell r="CK247">
            <v>0</v>
          </cell>
          <cell r="CL247">
            <v>0</v>
          </cell>
          <cell r="CM247">
            <v>0</v>
          </cell>
          <cell r="CN247">
            <v>0</v>
          </cell>
          <cell r="CO247">
            <v>0</v>
          </cell>
          <cell r="CP247">
            <v>0</v>
          </cell>
          <cell r="CQ247">
            <v>0</v>
          </cell>
          <cell r="CR247">
            <v>0</v>
          </cell>
          <cell r="CS247">
            <v>0</v>
          </cell>
          <cell r="CT247">
            <v>0</v>
          </cell>
          <cell r="CU247">
            <v>0</v>
          </cell>
          <cell r="CV247">
            <v>0</v>
          </cell>
          <cell r="CW247">
            <v>0</v>
          </cell>
          <cell r="CX247">
            <v>0</v>
          </cell>
          <cell r="CY247">
            <v>0</v>
          </cell>
          <cell r="CZ247">
            <v>0</v>
          </cell>
          <cell r="DA247">
            <v>0</v>
          </cell>
          <cell r="DB247">
            <v>0</v>
          </cell>
          <cell r="DC247">
            <v>0</v>
          </cell>
          <cell r="DD247">
            <v>0</v>
          </cell>
          <cell r="DE247">
            <v>0</v>
          </cell>
          <cell r="DF247">
            <v>0</v>
          </cell>
          <cell r="DG247">
            <v>0</v>
          </cell>
          <cell r="DH247">
            <v>0</v>
          </cell>
          <cell r="DI247">
            <v>0</v>
          </cell>
          <cell r="DJ247">
            <v>0</v>
          </cell>
          <cell r="DK247">
            <v>0</v>
          </cell>
          <cell r="DL247">
            <v>0</v>
          </cell>
          <cell r="DM247">
            <v>0</v>
          </cell>
          <cell r="DN247">
            <v>0</v>
          </cell>
          <cell r="DO247">
            <v>0</v>
          </cell>
          <cell r="DP247">
            <v>0</v>
          </cell>
          <cell r="DQ247">
            <v>0</v>
          </cell>
          <cell r="DR247">
            <v>0</v>
          </cell>
          <cell r="DS247">
            <v>0</v>
          </cell>
          <cell r="DT247">
            <v>0</v>
          </cell>
          <cell r="DU247">
            <v>0</v>
          </cell>
          <cell r="DV247">
            <v>0</v>
          </cell>
          <cell r="DW247">
            <v>0</v>
          </cell>
          <cell r="DX247">
            <v>0</v>
          </cell>
          <cell r="DY247">
            <v>0</v>
          </cell>
          <cell r="DZ247">
            <v>0</v>
          </cell>
          <cell r="EA247">
            <v>0</v>
          </cell>
          <cell r="EB247">
            <v>0</v>
          </cell>
          <cell r="EC247">
            <v>0</v>
          </cell>
          <cell r="ED247">
            <v>0</v>
          </cell>
          <cell r="EE247">
            <v>0</v>
          </cell>
          <cell r="EF247">
            <v>0</v>
          </cell>
          <cell r="EG247">
            <v>0</v>
          </cell>
          <cell r="EH247">
            <v>0</v>
          </cell>
          <cell r="EI247">
            <v>0</v>
          </cell>
          <cell r="EJ247">
            <v>0</v>
          </cell>
          <cell r="EK247">
            <v>0</v>
          </cell>
          <cell r="EL247">
            <v>0</v>
          </cell>
          <cell r="EM247">
            <v>0</v>
          </cell>
          <cell r="EN247">
            <v>0</v>
          </cell>
          <cell r="EO247">
            <v>0</v>
          </cell>
          <cell r="EP247">
            <v>0</v>
          </cell>
          <cell r="EQ247">
            <v>0</v>
          </cell>
          <cell r="ER247">
            <v>0</v>
          </cell>
          <cell r="ES247">
            <v>0</v>
          </cell>
          <cell r="ET247">
            <v>0</v>
          </cell>
          <cell r="EU247">
            <v>0</v>
          </cell>
          <cell r="EV247">
            <v>0</v>
          </cell>
          <cell r="EW247">
            <v>0</v>
          </cell>
          <cell r="EX247">
            <v>0</v>
          </cell>
          <cell r="EY247">
            <v>0</v>
          </cell>
          <cell r="EZ247">
            <v>0</v>
          </cell>
          <cell r="FA247">
            <v>0</v>
          </cell>
          <cell r="FB247">
            <v>0</v>
          </cell>
          <cell r="FC247">
            <v>0</v>
          </cell>
          <cell r="FD247">
            <v>0</v>
          </cell>
          <cell r="GZ247">
            <v>0</v>
          </cell>
          <cell r="HA247">
            <v>0</v>
          </cell>
        </row>
        <row r="248">
          <cell r="B248" t="str">
            <v>21121GBB206</v>
          </cell>
          <cell r="C248">
            <v>0</v>
          </cell>
          <cell r="D248">
            <v>9.8611345971920112</v>
          </cell>
          <cell r="E248">
            <v>900941435</v>
          </cell>
          <cell r="F248" t="str">
            <v>21121GBB206L2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0</v>
          </cell>
          <cell r="BJ248">
            <v>0</v>
          </cell>
          <cell r="BK248">
            <v>0</v>
          </cell>
          <cell r="BL248">
            <v>0</v>
          </cell>
          <cell r="BM248">
            <v>0</v>
          </cell>
          <cell r="BN248">
            <v>0</v>
          </cell>
          <cell r="BO248">
            <v>0</v>
          </cell>
          <cell r="BP248">
            <v>0</v>
          </cell>
          <cell r="BQ248">
            <v>0</v>
          </cell>
          <cell r="BR248">
            <v>0</v>
          </cell>
          <cell r="BS248">
            <v>0</v>
          </cell>
          <cell r="BT248">
            <v>0</v>
          </cell>
          <cell r="BU248">
            <v>0</v>
          </cell>
          <cell r="BV248">
            <v>0</v>
          </cell>
          <cell r="BW248">
            <v>480</v>
          </cell>
          <cell r="BX248">
            <v>402.03045685279193</v>
          </cell>
          <cell r="BY248">
            <v>477</v>
          </cell>
          <cell r="BZ248">
            <v>477</v>
          </cell>
          <cell r="CA248">
            <v>480</v>
          </cell>
          <cell r="CB248">
            <v>477</v>
          </cell>
          <cell r="CC248">
            <v>480</v>
          </cell>
          <cell r="CD248">
            <v>477</v>
          </cell>
          <cell r="CE248">
            <v>0</v>
          </cell>
          <cell r="CF248">
            <v>0</v>
          </cell>
          <cell r="CG248">
            <v>0</v>
          </cell>
          <cell r="CH248">
            <v>0</v>
          </cell>
          <cell r="CI248">
            <v>0</v>
          </cell>
          <cell r="CJ248">
            <v>0</v>
          </cell>
          <cell r="CK248">
            <v>0</v>
          </cell>
          <cell r="CL248">
            <v>0</v>
          </cell>
          <cell r="CM248">
            <v>0</v>
          </cell>
          <cell r="CN248">
            <v>0</v>
          </cell>
          <cell r="CO248">
            <v>0</v>
          </cell>
          <cell r="CP248">
            <v>0</v>
          </cell>
          <cell r="CQ248">
            <v>0</v>
          </cell>
          <cell r="CR248">
            <v>0</v>
          </cell>
          <cell r="CS248">
            <v>0</v>
          </cell>
          <cell r="CT248">
            <v>0</v>
          </cell>
          <cell r="CU248">
            <v>0</v>
          </cell>
          <cell r="CV248">
            <v>0</v>
          </cell>
          <cell r="CW248">
            <v>0</v>
          </cell>
          <cell r="CX248">
            <v>0</v>
          </cell>
          <cell r="CY248">
            <v>0</v>
          </cell>
          <cell r="CZ248">
            <v>0</v>
          </cell>
          <cell r="DA248">
            <v>0</v>
          </cell>
          <cell r="DB248">
            <v>0</v>
          </cell>
          <cell r="DC248">
            <v>0</v>
          </cell>
          <cell r="DD248">
            <v>0</v>
          </cell>
          <cell r="DE248">
            <v>0</v>
          </cell>
          <cell r="DF248">
            <v>0</v>
          </cell>
          <cell r="DG248">
            <v>0</v>
          </cell>
          <cell r="DH248">
            <v>0</v>
          </cell>
          <cell r="DI248">
            <v>0</v>
          </cell>
          <cell r="DJ248">
            <v>0</v>
          </cell>
          <cell r="DK248">
            <v>0</v>
          </cell>
          <cell r="DL248">
            <v>0</v>
          </cell>
          <cell r="DM248">
            <v>0</v>
          </cell>
          <cell r="DN248">
            <v>0</v>
          </cell>
          <cell r="DO248">
            <v>0</v>
          </cell>
          <cell r="DP248">
            <v>0</v>
          </cell>
          <cell r="DQ248">
            <v>0</v>
          </cell>
          <cell r="DR248">
            <v>0</v>
          </cell>
          <cell r="DS248">
            <v>0</v>
          </cell>
          <cell r="DT248">
            <v>0</v>
          </cell>
          <cell r="DU248">
            <v>0</v>
          </cell>
          <cell r="DV248">
            <v>0</v>
          </cell>
          <cell r="DW248">
            <v>0</v>
          </cell>
          <cell r="DX248">
            <v>0</v>
          </cell>
          <cell r="DY248">
            <v>0</v>
          </cell>
          <cell r="DZ248">
            <v>0</v>
          </cell>
          <cell r="EA248">
            <v>0</v>
          </cell>
          <cell r="EB248">
            <v>0</v>
          </cell>
          <cell r="EC248">
            <v>0</v>
          </cell>
          <cell r="ED248">
            <v>0</v>
          </cell>
          <cell r="EE248">
            <v>0</v>
          </cell>
          <cell r="EF248">
            <v>0</v>
          </cell>
          <cell r="EG248">
            <v>0</v>
          </cell>
          <cell r="EH248">
            <v>0</v>
          </cell>
          <cell r="EI248">
            <v>0</v>
          </cell>
          <cell r="EJ248">
            <v>0</v>
          </cell>
          <cell r="EK248">
            <v>0</v>
          </cell>
          <cell r="EL248">
            <v>0</v>
          </cell>
          <cell r="EM248">
            <v>0</v>
          </cell>
          <cell r="EN248">
            <v>0</v>
          </cell>
          <cell r="EO248">
            <v>0</v>
          </cell>
          <cell r="EP248">
            <v>0</v>
          </cell>
          <cell r="EQ248">
            <v>0</v>
          </cell>
          <cell r="ER248">
            <v>0</v>
          </cell>
          <cell r="ES248">
            <v>0</v>
          </cell>
          <cell r="ET248">
            <v>0</v>
          </cell>
          <cell r="EU248">
            <v>0</v>
          </cell>
          <cell r="EV248">
            <v>0</v>
          </cell>
          <cell r="EW248">
            <v>0</v>
          </cell>
          <cell r="EX248">
            <v>0</v>
          </cell>
          <cell r="EY248">
            <v>0</v>
          </cell>
          <cell r="EZ248">
            <v>0</v>
          </cell>
          <cell r="FA248">
            <v>0</v>
          </cell>
          <cell r="FB248">
            <v>0</v>
          </cell>
          <cell r="FC248">
            <v>0</v>
          </cell>
          <cell r="FD248">
            <v>0</v>
          </cell>
          <cell r="GZ248">
            <v>0</v>
          </cell>
          <cell r="HA248">
            <v>0</v>
          </cell>
        </row>
        <row r="249">
          <cell r="B249" t="str">
            <v>LAC13</v>
          </cell>
          <cell r="C249" t="str">
            <v>LINHA 2LAC13</v>
          </cell>
          <cell r="D249">
            <v>0</v>
          </cell>
          <cell r="E249">
            <v>0</v>
          </cell>
          <cell r="F249" t="str">
            <v>PROD DA L3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0</v>
          </cell>
          <cell r="BJ249">
            <v>0</v>
          </cell>
          <cell r="BK249">
            <v>0</v>
          </cell>
          <cell r="BL249">
            <v>0</v>
          </cell>
          <cell r="BM249">
            <v>0</v>
          </cell>
          <cell r="BN249">
            <v>0</v>
          </cell>
          <cell r="BO249">
            <v>0</v>
          </cell>
          <cell r="BP249">
            <v>0</v>
          </cell>
          <cell r="BQ249">
            <v>0</v>
          </cell>
          <cell r="BR249">
            <v>0</v>
          </cell>
          <cell r="BS249">
            <v>0</v>
          </cell>
          <cell r="BT249">
            <v>0</v>
          </cell>
          <cell r="BU249">
            <v>0</v>
          </cell>
          <cell r="BV249">
            <v>0</v>
          </cell>
          <cell r="BW249">
            <v>0</v>
          </cell>
          <cell r="BX249">
            <v>0</v>
          </cell>
          <cell r="BY249">
            <v>0</v>
          </cell>
          <cell r="BZ249">
            <v>0</v>
          </cell>
          <cell r="CA249">
            <v>0</v>
          </cell>
          <cell r="CB249">
            <v>0</v>
          </cell>
          <cell r="CC249">
            <v>0</v>
          </cell>
          <cell r="CD249">
            <v>0</v>
          </cell>
          <cell r="CE249">
            <v>0</v>
          </cell>
          <cell r="CF249">
            <v>0</v>
          </cell>
          <cell r="CG249">
            <v>0</v>
          </cell>
          <cell r="CH249">
            <v>0</v>
          </cell>
          <cell r="CI249">
            <v>0</v>
          </cell>
          <cell r="CJ249">
            <v>3600</v>
          </cell>
          <cell r="CK249">
            <v>3523</v>
          </cell>
          <cell r="CL249">
            <v>3579</v>
          </cell>
          <cell r="CM249">
            <v>3579</v>
          </cell>
          <cell r="CN249">
            <v>3600</v>
          </cell>
          <cell r="CO249">
            <v>3579</v>
          </cell>
          <cell r="CP249">
            <v>3600</v>
          </cell>
          <cell r="CQ249">
            <v>3579</v>
          </cell>
          <cell r="CR249">
            <v>0</v>
          </cell>
          <cell r="CS249">
            <v>0</v>
          </cell>
          <cell r="CT249">
            <v>0</v>
          </cell>
          <cell r="CU249">
            <v>0</v>
          </cell>
          <cell r="CV249">
            <v>0</v>
          </cell>
          <cell r="CW249">
            <v>6240</v>
          </cell>
          <cell r="CX249">
            <v>6240</v>
          </cell>
          <cell r="CY249">
            <v>5976</v>
          </cell>
          <cell r="CZ249">
            <v>0</v>
          </cell>
          <cell r="DA249">
            <v>6240</v>
          </cell>
          <cell r="DB249">
            <v>5976</v>
          </cell>
          <cell r="DC249">
            <v>6240</v>
          </cell>
          <cell r="DD249">
            <v>5976</v>
          </cell>
          <cell r="DE249">
            <v>0</v>
          </cell>
          <cell r="DF249">
            <v>0</v>
          </cell>
          <cell r="DG249">
            <v>0</v>
          </cell>
          <cell r="DH249">
            <v>0</v>
          </cell>
          <cell r="DI249">
            <v>0</v>
          </cell>
          <cell r="DJ249">
            <v>24953</v>
          </cell>
          <cell r="DK249">
            <v>24953</v>
          </cell>
          <cell r="DL249">
            <v>24196</v>
          </cell>
          <cell r="DM249">
            <v>0</v>
          </cell>
          <cell r="DN249">
            <v>18074</v>
          </cell>
          <cell r="DO249">
            <v>24277</v>
          </cell>
          <cell r="DP249">
            <v>18074</v>
          </cell>
          <cell r="DQ249">
            <v>24277</v>
          </cell>
          <cell r="DR249">
            <v>-349</v>
          </cell>
          <cell r="DS249">
            <v>173</v>
          </cell>
          <cell r="DT249">
            <v>12843</v>
          </cell>
          <cell r="DU249">
            <v>13016</v>
          </cell>
          <cell r="DV249">
            <v>12.305653145959756</v>
          </cell>
          <cell r="DW249">
            <v>29760</v>
          </cell>
          <cell r="DX249">
            <v>29760</v>
          </cell>
          <cell r="DY249">
            <v>28359</v>
          </cell>
          <cell r="DZ249">
            <v>6594</v>
          </cell>
          <cell r="EA249">
            <v>31310</v>
          </cell>
          <cell r="EB249">
            <v>26503</v>
          </cell>
          <cell r="EC249">
            <v>31310</v>
          </cell>
          <cell r="ED249">
            <v>26503</v>
          </cell>
          <cell r="EE249">
            <v>720</v>
          </cell>
          <cell r="EF249">
            <v>172</v>
          </cell>
          <cell r="EG249">
            <v>13980</v>
          </cell>
          <cell r="EH249">
            <v>14152</v>
          </cell>
          <cell r="EI249">
            <v>18.606921029281278</v>
          </cell>
          <cell r="EJ249">
            <v>14442</v>
          </cell>
          <cell r="EK249">
            <v>15121</v>
          </cell>
          <cell r="EL249">
            <v>0</v>
          </cell>
          <cell r="EM249">
            <v>0</v>
          </cell>
          <cell r="EN249">
            <v>22540</v>
          </cell>
          <cell r="EO249">
            <v>0</v>
          </cell>
          <cell r="EP249">
            <v>22540</v>
          </cell>
          <cell r="EQ249">
            <v>0</v>
          </cell>
          <cell r="ER249">
            <v>22540</v>
          </cell>
          <cell r="ES249">
            <v>0</v>
          </cell>
          <cell r="ET249">
            <v>5882</v>
          </cell>
          <cell r="EU249">
            <v>6054</v>
          </cell>
          <cell r="EV249">
            <v>8.7564509726081781</v>
          </cell>
          <cell r="EW249">
            <v>18000</v>
          </cell>
          <cell r="EX249">
            <v>0</v>
          </cell>
          <cell r="EY249">
            <v>0</v>
          </cell>
          <cell r="EZ249">
            <v>0</v>
          </cell>
          <cell r="FA249">
            <v>20152</v>
          </cell>
          <cell r="FB249">
            <v>0</v>
          </cell>
          <cell r="FC249">
            <v>20152</v>
          </cell>
          <cell r="FD249">
            <v>0</v>
          </cell>
          <cell r="GZ249">
            <v>8560</v>
          </cell>
          <cell r="HA249">
            <v>14270</v>
          </cell>
        </row>
        <row r="250">
          <cell r="B250" t="str">
            <v>21131JBA106</v>
          </cell>
          <cell r="C250">
            <v>0</v>
          </cell>
          <cell r="D250">
            <v>0</v>
          </cell>
          <cell r="E250">
            <v>900941452</v>
          </cell>
          <cell r="F250" t="str">
            <v>21131JBA106L2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0</v>
          </cell>
          <cell r="BJ250">
            <v>0</v>
          </cell>
          <cell r="BK250">
            <v>0</v>
          </cell>
          <cell r="BL250">
            <v>0</v>
          </cell>
          <cell r="BM250">
            <v>0</v>
          </cell>
          <cell r="BN250">
            <v>0</v>
          </cell>
          <cell r="BO250">
            <v>0</v>
          </cell>
          <cell r="BP250">
            <v>0</v>
          </cell>
          <cell r="BQ250">
            <v>0</v>
          </cell>
          <cell r="BR250">
            <v>0</v>
          </cell>
          <cell r="BS250">
            <v>0</v>
          </cell>
          <cell r="BT250">
            <v>0</v>
          </cell>
          <cell r="BU250">
            <v>0</v>
          </cell>
          <cell r="BV250">
            <v>0</v>
          </cell>
          <cell r="BW250">
            <v>0</v>
          </cell>
          <cell r="BX250">
            <v>0</v>
          </cell>
          <cell r="BY250">
            <v>0</v>
          </cell>
          <cell r="BZ250">
            <v>0</v>
          </cell>
          <cell r="CA250">
            <v>0</v>
          </cell>
          <cell r="CB250">
            <v>0</v>
          </cell>
          <cell r="CC250">
            <v>0</v>
          </cell>
          <cell r="CD250">
            <v>0</v>
          </cell>
          <cell r="CE250">
            <v>0</v>
          </cell>
          <cell r="CF250">
            <v>0</v>
          </cell>
          <cell r="CG250">
            <v>0</v>
          </cell>
          <cell r="CH250">
            <v>0</v>
          </cell>
          <cell r="CI250">
            <v>0</v>
          </cell>
          <cell r="CJ250">
            <v>1680</v>
          </cell>
          <cell r="CK250">
            <v>1680</v>
          </cell>
          <cell r="CL250">
            <v>1422</v>
          </cell>
          <cell r="CM250">
            <v>1422</v>
          </cell>
          <cell r="CN250">
            <v>1680</v>
          </cell>
          <cell r="CO250">
            <v>1422</v>
          </cell>
          <cell r="CP250">
            <v>1680</v>
          </cell>
          <cell r="CQ250">
            <v>1422</v>
          </cell>
          <cell r="CR250">
            <v>0</v>
          </cell>
          <cell r="CS250">
            <v>0</v>
          </cell>
          <cell r="CT250">
            <v>0</v>
          </cell>
          <cell r="CU250">
            <v>0</v>
          </cell>
          <cell r="CV250">
            <v>0</v>
          </cell>
          <cell r="CW250">
            <v>3360</v>
          </cell>
          <cell r="CX250">
            <v>3360</v>
          </cell>
          <cell r="CY250">
            <v>3113</v>
          </cell>
          <cell r="CZ250">
            <v>0</v>
          </cell>
          <cell r="DA250">
            <v>3360</v>
          </cell>
          <cell r="DB250">
            <v>3113</v>
          </cell>
          <cell r="DC250">
            <v>3360</v>
          </cell>
          <cell r="DD250">
            <v>3113</v>
          </cell>
          <cell r="DE250">
            <v>0</v>
          </cell>
          <cell r="DF250">
            <v>0</v>
          </cell>
          <cell r="DG250">
            <v>0</v>
          </cell>
          <cell r="DH250">
            <v>0</v>
          </cell>
          <cell r="DI250">
            <v>0</v>
          </cell>
          <cell r="DJ250">
            <v>18952</v>
          </cell>
          <cell r="DK250">
            <v>18952</v>
          </cell>
          <cell r="DL250">
            <v>19155</v>
          </cell>
          <cell r="DM250">
            <v>0</v>
          </cell>
          <cell r="DN250">
            <v>18074.465508585199</v>
          </cell>
          <cell r="DO250">
            <v>17601</v>
          </cell>
          <cell r="DP250">
            <v>18074.465508585199</v>
          </cell>
          <cell r="DQ250">
            <v>17601</v>
          </cell>
          <cell r="DR250">
            <v>-515</v>
          </cell>
          <cell r="DS250">
            <v>161</v>
          </cell>
          <cell r="DT250">
            <v>5491</v>
          </cell>
          <cell r="DU250">
            <v>5652</v>
          </cell>
          <cell r="DV250">
            <v>10.239725656620877</v>
          </cell>
          <cell r="DW250">
            <v>18000</v>
          </cell>
          <cell r="DX250">
            <v>18000</v>
          </cell>
          <cell r="DY250">
            <v>17334</v>
          </cell>
          <cell r="DZ250">
            <v>5738</v>
          </cell>
          <cell r="EA250">
            <v>16087.345064121682</v>
          </cell>
          <cell r="EB250">
            <v>18140</v>
          </cell>
          <cell r="EC250">
            <v>16087.345064121682</v>
          </cell>
          <cell r="ED250">
            <v>18140</v>
          </cell>
          <cell r="EE250">
            <v>590</v>
          </cell>
          <cell r="EF250">
            <v>161</v>
          </cell>
          <cell r="EG250">
            <v>4095</v>
          </cell>
          <cell r="EH250">
            <v>4256</v>
          </cell>
          <cell r="EI250">
            <v>9.9409921565896404</v>
          </cell>
          <cell r="EJ250">
            <v>9644</v>
          </cell>
          <cell r="EK250">
            <v>10322</v>
          </cell>
          <cell r="EL250">
            <v>0</v>
          </cell>
          <cell r="EM250">
            <v>0</v>
          </cell>
          <cell r="EN250">
            <v>12357.921429257516</v>
          </cell>
          <cell r="EO250">
            <v>0</v>
          </cell>
          <cell r="EP250">
            <v>12357.921429257516</v>
          </cell>
          <cell r="EQ250">
            <v>0</v>
          </cell>
          <cell r="ER250">
            <v>12357.921429257516</v>
          </cell>
          <cell r="ES250">
            <v>0</v>
          </cell>
          <cell r="ET250">
            <v>1381.0785707424839</v>
          </cell>
          <cell r="EU250">
            <v>1542.0785707424839</v>
          </cell>
          <cell r="EV250">
            <v>3.4106667830879238</v>
          </cell>
          <cell r="EW250">
            <v>13200</v>
          </cell>
          <cell r="EX250">
            <v>0</v>
          </cell>
          <cell r="EY250">
            <v>0</v>
          </cell>
          <cell r="EZ250">
            <v>0</v>
          </cell>
          <cell r="FA250">
            <v>12147.875989445911</v>
          </cell>
          <cell r="FB250">
            <v>0</v>
          </cell>
          <cell r="FC250">
            <v>12147.875989445911</v>
          </cell>
          <cell r="FD250">
            <v>0</v>
          </cell>
          <cell r="GZ250">
            <v>8262.9214292575161</v>
          </cell>
          <cell r="HA250">
            <v>10766.797418703427</v>
          </cell>
        </row>
        <row r="251">
          <cell r="B251" t="str">
            <v>21131JBA206</v>
          </cell>
          <cell r="C251">
            <v>0</v>
          </cell>
          <cell r="D251">
            <v>0</v>
          </cell>
          <cell r="E251">
            <v>900941453</v>
          </cell>
          <cell r="F251" t="str">
            <v>21131JBA206L2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0</v>
          </cell>
          <cell r="BJ251">
            <v>0</v>
          </cell>
          <cell r="BK251">
            <v>0</v>
          </cell>
          <cell r="BL251">
            <v>0</v>
          </cell>
          <cell r="BM251">
            <v>0</v>
          </cell>
          <cell r="BN251">
            <v>0</v>
          </cell>
          <cell r="BO251">
            <v>0</v>
          </cell>
          <cell r="BP251">
            <v>0</v>
          </cell>
          <cell r="BQ251">
            <v>0</v>
          </cell>
          <cell r="BR251">
            <v>0</v>
          </cell>
          <cell r="BS251">
            <v>0</v>
          </cell>
          <cell r="BT251">
            <v>0</v>
          </cell>
          <cell r="BU251">
            <v>0</v>
          </cell>
          <cell r="BV251">
            <v>0</v>
          </cell>
          <cell r="BW251">
            <v>0</v>
          </cell>
          <cell r="BX251">
            <v>0</v>
          </cell>
          <cell r="BY251">
            <v>0</v>
          </cell>
          <cell r="BZ251">
            <v>0</v>
          </cell>
          <cell r="CA251">
            <v>0</v>
          </cell>
          <cell r="CB251">
            <v>0</v>
          </cell>
          <cell r="CC251">
            <v>0</v>
          </cell>
          <cell r="CD251">
            <v>0</v>
          </cell>
          <cell r="CE251">
            <v>0</v>
          </cell>
          <cell r="CF251">
            <v>0</v>
          </cell>
          <cell r="CG251">
            <v>0</v>
          </cell>
          <cell r="CH251">
            <v>0</v>
          </cell>
          <cell r="CI251">
            <v>0</v>
          </cell>
          <cell r="CJ251">
            <v>1920</v>
          </cell>
          <cell r="CK251">
            <v>1843</v>
          </cell>
          <cell r="CL251">
            <v>2157</v>
          </cell>
          <cell r="CM251">
            <v>2157</v>
          </cell>
          <cell r="CN251">
            <v>1920</v>
          </cell>
          <cell r="CO251">
            <v>2157</v>
          </cell>
          <cell r="CP251">
            <v>1920</v>
          </cell>
          <cell r="CQ251">
            <v>2157</v>
          </cell>
          <cell r="CR251">
            <v>0</v>
          </cell>
          <cell r="CS251">
            <v>0</v>
          </cell>
          <cell r="CT251">
            <v>0</v>
          </cell>
          <cell r="CU251">
            <v>0</v>
          </cell>
          <cell r="CV251">
            <v>0</v>
          </cell>
          <cell r="CW251">
            <v>2880</v>
          </cell>
          <cell r="CX251">
            <v>2880</v>
          </cell>
          <cell r="CY251">
            <v>2863</v>
          </cell>
          <cell r="CZ251">
            <v>0</v>
          </cell>
          <cell r="DA251">
            <v>2880</v>
          </cell>
          <cell r="DB251">
            <v>2863</v>
          </cell>
          <cell r="DC251">
            <v>2880</v>
          </cell>
          <cell r="DD251">
            <v>2863</v>
          </cell>
          <cell r="DE251">
            <v>0</v>
          </cell>
          <cell r="DF251">
            <v>0</v>
          </cell>
          <cell r="DG251">
            <v>0</v>
          </cell>
          <cell r="DH251">
            <v>0</v>
          </cell>
          <cell r="DI251">
            <v>0</v>
          </cell>
          <cell r="DJ251">
            <v>6001</v>
          </cell>
          <cell r="DK251">
            <v>6001</v>
          </cell>
          <cell r="DL251">
            <v>5041</v>
          </cell>
          <cell r="DM251">
            <v>0</v>
          </cell>
          <cell r="DN251">
            <v>-0.46550858520004113</v>
          </cell>
          <cell r="DO251">
            <v>6676</v>
          </cell>
          <cell r="DP251">
            <v>-0.46550858520004113</v>
          </cell>
          <cell r="DQ251">
            <v>6676</v>
          </cell>
          <cell r="DR251">
            <v>166</v>
          </cell>
          <cell r="DS251">
            <v>12</v>
          </cell>
          <cell r="DT251">
            <v>7352</v>
          </cell>
          <cell r="DU251">
            <v>7364</v>
          </cell>
          <cell r="DV251">
            <v>14.488931196894013</v>
          </cell>
          <cell r="DW251">
            <v>11760</v>
          </cell>
          <cell r="DX251">
            <v>11760</v>
          </cell>
          <cell r="DY251">
            <v>11025</v>
          </cell>
          <cell r="DZ251">
            <v>856</v>
          </cell>
          <cell r="EA251">
            <v>15222.654935878318</v>
          </cell>
          <cell r="EB251">
            <v>8363</v>
          </cell>
          <cell r="EC251">
            <v>15222.654935878318</v>
          </cell>
          <cell r="ED251">
            <v>8363</v>
          </cell>
          <cell r="EE251">
            <v>130</v>
          </cell>
          <cell r="EF251">
            <v>11</v>
          </cell>
          <cell r="EG251">
            <v>9885</v>
          </cell>
          <cell r="EH251">
            <v>9896</v>
          </cell>
          <cell r="EI251">
            <v>28.852669101417209</v>
          </cell>
          <cell r="EJ251">
            <v>4798</v>
          </cell>
          <cell r="EK251">
            <v>4799</v>
          </cell>
          <cell r="EL251">
            <v>0</v>
          </cell>
          <cell r="EM251">
            <v>0</v>
          </cell>
          <cell r="EN251">
            <v>10182.078570742484</v>
          </cell>
          <cell r="EO251">
            <v>0</v>
          </cell>
          <cell r="EP251">
            <v>10182.078570742484</v>
          </cell>
          <cell r="EQ251">
            <v>0</v>
          </cell>
          <cell r="ER251">
            <v>10182.078570742484</v>
          </cell>
          <cell r="ES251">
            <v>0</v>
          </cell>
          <cell r="ET251">
            <v>4500.9214292575161</v>
          </cell>
          <cell r="EU251">
            <v>4511.9214292575161</v>
          </cell>
          <cell r="EV251">
            <v>16.727647234009339</v>
          </cell>
          <cell r="EW251">
            <v>4800</v>
          </cell>
          <cell r="EX251">
            <v>0</v>
          </cell>
          <cell r="EY251">
            <v>0</v>
          </cell>
          <cell r="EZ251">
            <v>0</v>
          </cell>
          <cell r="FA251">
            <v>8004.1240105540892</v>
          </cell>
          <cell r="FB251">
            <v>0</v>
          </cell>
          <cell r="FC251">
            <v>8004.1240105540892</v>
          </cell>
          <cell r="FD251">
            <v>0</v>
          </cell>
          <cell r="GZ251">
            <v>297.07857074248386</v>
          </cell>
          <cell r="HA251">
            <v>3503.202581296573</v>
          </cell>
        </row>
        <row r="252">
          <cell r="B252" t="str">
            <v>LAC12</v>
          </cell>
          <cell r="C252">
            <v>0</v>
          </cell>
          <cell r="D252">
            <v>0</v>
          </cell>
          <cell r="E252">
            <v>0</v>
          </cell>
          <cell r="F252" t="str">
            <v>PROD DA L1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0</v>
          </cell>
          <cell r="BJ252">
            <v>0</v>
          </cell>
          <cell r="BK252">
            <v>0</v>
          </cell>
          <cell r="BL252">
            <v>0</v>
          </cell>
          <cell r="BM252">
            <v>0</v>
          </cell>
          <cell r="BN252">
            <v>0</v>
          </cell>
          <cell r="BO252">
            <v>0</v>
          </cell>
          <cell r="BP252">
            <v>0</v>
          </cell>
          <cell r="BQ252">
            <v>0</v>
          </cell>
          <cell r="BR252">
            <v>0</v>
          </cell>
          <cell r="BS252">
            <v>0</v>
          </cell>
          <cell r="BT252">
            <v>0</v>
          </cell>
          <cell r="BU252">
            <v>0</v>
          </cell>
          <cell r="BV252">
            <v>0</v>
          </cell>
          <cell r="BW252">
            <v>0</v>
          </cell>
          <cell r="BX252">
            <v>0</v>
          </cell>
          <cell r="BY252">
            <v>238</v>
          </cell>
          <cell r="BZ252">
            <v>238</v>
          </cell>
          <cell r="CA252">
            <v>0</v>
          </cell>
          <cell r="CB252">
            <v>238</v>
          </cell>
          <cell r="CC252">
            <v>0</v>
          </cell>
          <cell r="CD252">
            <v>238</v>
          </cell>
          <cell r="CE252">
            <v>0</v>
          </cell>
          <cell r="CF252">
            <v>0</v>
          </cell>
          <cell r="CG252">
            <v>0</v>
          </cell>
          <cell r="CH252">
            <v>0</v>
          </cell>
          <cell r="CI252">
            <v>0</v>
          </cell>
          <cell r="CJ252">
            <v>0</v>
          </cell>
          <cell r="CK252">
            <v>0</v>
          </cell>
          <cell r="CL252">
            <v>0</v>
          </cell>
          <cell r="CM252">
            <v>0</v>
          </cell>
          <cell r="CN252">
            <v>0</v>
          </cell>
          <cell r="CO252">
            <v>0</v>
          </cell>
          <cell r="CP252">
            <v>0</v>
          </cell>
          <cell r="CQ252">
            <v>0</v>
          </cell>
          <cell r="CR252">
            <v>0</v>
          </cell>
          <cell r="CS252">
            <v>0</v>
          </cell>
          <cell r="CT252">
            <v>0</v>
          </cell>
          <cell r="CU252">
            <v>0</v>
          </cell>
          <cell r="CV252">
            <v>0</v>
          </cell>
          <cell r="CW252">
            <v>0</v>
          </cell>
          <cell r="CX252">
            <v>0</v>
          </cell>
          <cell r="CY252">
            <v>0</v>
          </cell>
          <cell r="CZ252">
            <v>0</v>
          </cell>
          <cell r="DA252">
            <v>0</v>
          </cell>
          <cell r="DB252">
            <v>0</v>
          </cell>
          <cell r="DC252">
            <v>0</v>
          </cell>
          <cell r="DD252">
            <v>0</v>
          </cell>
          <cell r="DE252">
            <v>0</v>
          </cell>
          <cell r="DF252">
            <v>0</v>
          </cell>
          <cell r="DG252">
            <v>0</v>
          </cell>
          <cell r="DH252">
            <v>0</v>
          </cell>
          <cell r="DI252">
            <v>0</v>
          </cell>
          <cell r="DJ252">
            <v>0</v>
          </cell>
          <cell r="DK252">
            <v>0</v>
          </cell>
          <cell r="DL252">
            <v>0</v>
          </cell>
          <cell r="DM252">
            <v>0</v>
          </cell>
          <cell r="DN252">
            <v>0</v>
          </cell>
          <cell r="DO252">
            <v>0</v>
          </cell>
          <cell r="DP252">
            <v>0</v>
          </cell>
          <cell r="DQ252">
            <v>0</v>
          </cell>
          <cell r="DR252">
            <v>0</v>
          </cell>
          <cell r="DS252">
            <v>0</v>
          </cell>
          <cell r="DT252">
            <v>0</v>
          </cell>
          <cell r="DU252">
            <v>0</v>
          </cell>
          <cell r="DV252">
            <v>0</v>
          </cell>
          <cell r="DW252">
            <v>0</v>
          </cell>
          <cell r="DX252">
            <v>0</v>
          </cell>
          <cell r="DY252">
            <v>0</v>
          </cell>
          <cell r="DZ252">
            <v>0</v>
          </cell>
          <cell r="EA252">
            <v>0</v>
          </cell>
          <cell r="EB252">
            <v>0</v>
          </cell>
          <cell r="EC252">
            <v>0</v>
          </cell>
          <cell r="ED252">
            <v>0</v>
          </cell>
          <cell r="EE252">
            <v>0</v>
          </cell>
          <cell r="EF252">
            <v>0</v>
          </cell>
          <cell r="EG252">
            <v>0</v>
          </cell>
          <cell r="EH252">
            <v>0</v>
          </cell>
          <cell r="EI252">
            <v>0</v>
          </cell>
          <cell r="EJ252">
            <v>0</v>
          </cell>
          <cell r="EK252">
            <v>0</v>
          </cell>
          <cell r="EL252">
            <v>0</v>
          </cell>
          <cell r="EM252">
            <v>0</v>
          </cell>
          <cell r="EN252">
            <v>0</v>
          </cell>
          <cell r="EO252">
            <v>0</v>
          </cell>
          <cell r="EP252">
            <v>0</v>
          </cell>
          <cell r="EQ252">
            <v>0</v>
          </cell>
          <cell r="ER252">
            <v>0</v>
          </cell>
          <cell r="ES252">
            <v>0</v>
          </cell>
          <cell r="ET252">
            <v>0</v>
          </cell>
          <cell r="EU252">
            <v>0</v>
          </cell>
          <cell r="EV252">
            <v>0</v>
          </cell>
          <cell r="EW252">
            <v>0</v>
          </cell>
          <cell r="EX252">
            <v>0</v>
          </cell>
          <cell r="EY252">
            <v>0</v>
          </cell>
          <cell r="EZ252">
            <v>0</v>
          </cell>
          <cell r="FA252">
            <v>0</v>
          </cell>
          <cell r="FB252">
            <v>0</v>
          </cell>
          <cell r="FC252">
            <v>0</v>
          </cell>
          <cell r="FD252">
            <v>0</v>
          </cell>
          <cell r="GZ252">
            <v>0</v>
          </cell>
          <cell r="HA252">
            <v>0</v>
          </cell>
        </row>
        <row r="253">
          <cell r="B253" t="str">
            <v>21121JBA106</v>
          </cell>
          <cell r="C253">
            <v>0</v>
          </cell>
          <cell r="D253">
            <v>0</v>
          </cell>
          <cell r="E253">
            <v>900941463</v>
          </cell>
          <cell r="F253" t="str">
            <v>21121JBA106L2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0</v>
          </cell>
          <cell r="BJ253">
            <v>0</v>
          </cell>
          <cell r="BK253">
            <v>0</v>
          </cell>
          <cell r="BL253">
            <v>0</v>
          </cell>
          <cell r="BM253">
            <v>0</v>
          </cell>
          <cell r="BN253">
            <v>0</v>
          </cell>
          <cell r="BO253">
            <v>0</v>
          </cell>
          <cell r="BP253">
            <v>0</v>
          </cell>
          <cell r="BQ253">
            <v>0</v>
          </cell>
          <cell r="BR253">
            <v>0</v>
          </cell>
          <cell r="BS253">
            <v>0</v>
          </cell>
          <cell r="BT253">
            <v>0</v>
          </cell>
          <cell r="BU253">
            <v>0</v>
          </cell>
          <cell r="BV253">
            <v>0</v>
          </cell>
          <cell r="BW253">
            <v>0</v>
          </cell>
          <cell r="BX253">
            <v>0</v>
          </cell>
          <cell r="BY253">
            <v>238</v>
          </cell>
          <cell r="BZ253">
            <v>238</v>
          </cell>
          <cell r="CA253">
            <v>0</v>
          </cell>
          <cell r="CB253">
            <v>238</v>
          </cell>
          <cell r="CC253">
            <v>0</v>
          </cell>
          <cell r="CD253">
            <v>238</v>
          </cell>
          <cell r="CE253">
            <v>0</v>
          </cell>
          <cell r="CF253">
            <v>0</v>
          </cell>
          <cell r="CG253">
            <v>0</v>
          </cell>
          <cell r="CH253">
            <v>0</v>
          </cell>
          <cell r="CI253">
            <v>0</v>
          </cell>
          <cell r="CJ253">
            <v>0</v>
          </cell>
          <cell r="CK253">
            <v>0</v>
          </cell>
          <cell r="CL253">
            <v>0</v>
          </cell>
          <cell r="CM253">
            <v>0</v>
          </cell>
          <cell r="CN253">
            <v>0</v>
          </cell>
          <cell r="CO253">
            <v>0</v>
          </cell>
          <cell r="CP253">
            <v>0</v>
          </cell>
          <cell r="CQ253">
            <v>0</v>
          </cell>
          <cell r="CR253">
            <v>0</v>
          </cell>
          <cell r="CS253">
            <v>0</v>
          </cell>
          <cell r="CT253">
            <v>0</v>
          </cell>
          <cell r="CU253">
            <v>0</v>
          </cell>
          <cell r="CV253">
            <v>0</v>
          </cell>
          <cell r="CW253">
            <v>0</v>
          </cell>
          <cell r="CX253">
            <v>0</v>
          </cell>
          <cell r="CY253">
            <v>0</v>
          </cell>
          <cell r="CZ253">
            <v>0</v>
          </cell>
          <cell r="DA253">
            <v>0</v>
          </cell>
          <cell r="DB253">
            <v>0</v>
          </cell>
          <cell r="DC253">
            <v>0</v>
          </cell>
          <cell r="DD253">
            <v>0</v>
          </cell>
          <cell r="DE253">
            <v>0</v>
          </cell>
          <cell r="DF253">
            <v>0</v>
          </cell>
          <cell r="DG253">
            <v>0</v>
          </cell>
          <cell r="DH253">
            <v>0</v>
          </cell>
          <cell r="DI253">
            <v>0</v>
          </cell>
          <cell r="DJ253">
            <v>0</v>
          </cell>
          <cell r="DK253">
            <v>0</v>
          </cell>
          <cell r="DL253">
            <v>0</v>
          </cell>
          <cell r="DM253">
            <v>0</v>
          </cell>
          <cell r="DN253">
            <v>0</v>
          </cell>
          <cell r="DO253">
            <v>0</v>
          </cell>
          <cell r="DP253">
            <v>0</v>
          </cell>
          <cell r="DQ253">
            <v>0</v>
          </cell>
          <cell r="DR253">
            <v>0</v>
          </cell>
          <cell r="DS253">
            <v>0</v>
          </cell>
          <cell r="DT253">
            <v>0</v>
          </cell>
          <cell r="DU253">
            <v>0</v>
          </cell>
          <cell r="DV253">
            <v>0</v>
          </cell>
          <cell r="DW253">
            <v>0</v>
          </cell>
          <cell r="DX253">
            <v>0</v>
          </cell>
          <cell r="DY253">
            <v>0</v>
          </cell>
          <cell r="DZ253">
            <v>0</v>
          </cell>
          <cell r="EA253">
            <v>0</v>
          </cell>
          <cell r="EB253">
            <v>0</v>
          </cell>
          <cell r="EC253">
            <v>0</v>
          </cell>
          <cell r="ED253">
            <v>0</v>
          </cell>
          <cell r="EE253">
            <v>0</v>
          </cell>
          <cell r="EF253">
            <v>0</v>
          </cell>
          <cell r="EG253">
            <v>0</v>
          </cell>
          <cell r="EH253">
            <v>0</v>
          </cell>
          <cell r="EI253">
            <v>0</v>
          </cell>
          <cell r="EJ253">
            <v>0</v>
          </cell>
          <cell r="EK253">
            <v>0</v>
          </cell>
          <cell r="EL253">
            <v>0</v>
          </cell>
          <cell r="EM253">
            <v>0</v>
          </cell>
          <cell r="EN253">
            <v>0</v>
          </cell>
          <cell r="EO253">
            <v>0</v>
          </cell>
          <cell r="EP253">
            <v>0</v>
          </cell>
          <cell r="EQ253">
            <v>0</v>
          </cell>
          <cell r="ER253">
            <v>0</v>
          </cell>
          <cell r="ES253">
            <v>0</v>
          </cell>
          <cell r="ET253">
            <v>0</v>
          </cell>
          <cell r="EU253">
            <v>0</v>
          </cell>
          <cell r="EV253">
            <v>0</v>
          </cell>
          <cell r="EW253">
            <v>0</v>
          </cell>
          <cell r="EX253">
            <v>0</v>
          </cell>
          <cell r="EY253">
            <v>0</v>
          </cell>
          <cell r="EZ253">
            <v>0</v>
          </cell>
          <cell r="FA253">
            <v>0</v>
          </cell>
          <cell r="FB253">
            <v>0</v>
          </cell>
          <cell r="FC253">
            <v>0</v>
          </cell>
          <cell r="FD253">
            <v>0</v>
          </cell>
          <cell r="GZ253">
            <v>0</v>
          </cell>
          <cell r="HA253">
            <v>0</v>
          </cell>
        </row>
        <row r="254">
          <cell r="B254" t="str">
            <v>21121JBA206</v>
          </cell>
          <cell r="C254">
            <v>0</v>
          </cell>
          <cell r="D254">
            <v>0</v>
          </cell>
          <cell r="E254">
            <v>900941464</v>
          </cell>
          <cell r="F254" t="str">
            <v>21121JBA206L2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0</v>
          </cell>
          <cell r="BJ254">
            <v>0</v>
          </cell>
          <cell r="BK254">
            <v>0</v>
          </cell>
          <cell r="BL254">
            <v>0</v>
          </cell>
          <cell r="BM254">
            <v>0</v>
          </cell>
          <cell r="BN254">
            <v>0</v>
          </cell>
          <cell r="BO254">
            <v>0</v>
          </cell>
          <cell r="BP254">
            <v>0</v>
          </cell>
          <cell r="BQ254">
            <v>0</v>
          </cell>
          <cell r="BR254">
            <v>0</v>
          </cell>
          <cell r="BS254">
            <v>0</v>
          </cell>
          <cell r="BT254">
            <v>0</v>
          </cell>
          <cell r="BU254">
            <v>0</v>
          </cell>
          <cell r="BV254">
            <v>0</v>
          </cell>
          <cell r="BW254">
            <v>0</v>
          </cell>
          <cell r="BX254">
            <v>0</v>
          </cell>
          <cell r="BY254">
            <v>0</v>
          </cell>
          <cell r="BZ254">
            <v>0</v>
          </cell>
          <cell r="CA254">
            <v>0</v>
          </cell>
          <cell r="CB254">
            <v>0</v>
          </cell>
          <cell r="CC254">
            <v>0</v>
          </cell>
          <cell r="CD254">
            <v>0</v>
          </cell>
          <cell r="CE254">
            <v>0</v>
          </cell>
          <cell r="CF254">
            <v>0</v>
          </cell>
          <cell r="CG254">
            <v>0</v>
          </cell>
          <cell r="CH254">
            <v>0</v>
          </cell>
          <cell r="CI254">
            <v>0</v>
          </cell>
          <cell r="CJ254">
            <v>0</v>
          </cell>
          <cell r="CK254">
            <v>0</v>
          </cell>
          <cell r="CL254">
            <v>0</v>
          </cell>
          <cell r="CM254">
            <v>0</v>
          </cell>
          <cell r="CN254">
            <v>0</v>
          </cell>
          <cell r="CO254">
            <v>0</v>
          </cell>
          <cell r="CP254">
            <v>0</v>
          </cell>
          <cell r="CQ254">
            <v>0</v>
          </cell>
          <cell r="CR254">
            <v>0</v>
          </cell>
          <cell r="CS254">
            <v>0</v>
          </cell>
          <cell r="CT254">
            <v>0</v>
          </cell>
          <cell r="CU254">
            <v>0</v>
          </cell>
          <cell r="CV254">
            <v>0</v>
          </cell>
          <cell r="CW254">
            <v>0</v>
          </cell>
          <cell r="CX254">
            <v>0</v>
          </cell>
          <cell r="CY254">
            <v>0</v>
          </cell>
          <cell r="CZ254">
            <v>0</v>
          </cell>
          <cell r="DA254">
            <v>0</v>
          </cell>
          <cell r="DB254">
            <v>0</v>
          </cell>
          <cell r="DC254">
            <v>0</v>
          </cell>
          <cell r="DD254">
            <v>0</v>
          </cell>
          <cell r="DE254">
            <v>0</v>
          </cell>
          <cell r="DF254">
            <v>0</v>
          </cell>
          <cell r="DG254">
            <v>0</v>
          </cell>
          <cell r="DH254">
            <v>0</v>
          </cell>
          <cell r="DI254">
            <v>0</v>
          </cell>
          <cell r="DJ254">
            <v>0</v>
          </cell>
          <cell r="DK254">
            <v>0</v>
          </cell>
          <cell r="DL254">
            <v>0</v>
          </cell>
          <cell r="DM254">
            <v>0</v>
          </cell>
          <cell r="DN254">
            <v>0</v>
          </cell>
          <cell r="DO254">
            <v>0</v>
          </cell>
          <cell r="DP254">
            <v>0</v>
          </cell>
          <cell r="DQ254">
            <v>0</v>
          </cell>
          <cell r="DR254">
            <v>0</v>
          </cell>
          <cell r="DS254">
            <v>0</v>
          </cell>
          <cell r="DT254">
            <v>0</v>
          </cell>
          <cell r="DU254">
            <v>0</v>
          </cell>
          <cell r="DV254">
            <v>0</v>
          </cell>
          <cell r="DW254">
            <v>0</v>
          </cell>
          <cell r="DX254">
            <v>0</v>
          </cell>
          <cell r="DY254">
            <v>0</v>
          </cell>
          <cell r="DZ254">
            <v>0</v>
          </cell>
          <cell r="EA254">
            <v>0</v>
          </cell>
          <cell r="EB254">
            <v>0</v>
          </cell>
          <cell r="EC254">
            <v>0</v>
          </cell>
          <cell r="ED254">
            <v>0</v>
          </cell>
          <cell r="EE254">
            <v>0</v>
          </cell>
          <cell r="EF254">
            <v>0</v>
          </cell>
          <cell r="EG254">
            <v>0</v>
          </cell>
          <cell r="EH254">
            <v>0</v>
          </cell>
          <cell r="EI254">
            <v>0</v>
          </cell>
          <cell r="EJ254">
            <v>0</v>
          </cell>
          <cell r="EK254">
            <v>0</v>
          </cell>
          <cell r="EL254">
            <v>0</v>
          </cell>
          <cell r="EM254">
            <v>0</v>
          </cell>
          <cell r="EN254">
            <v>0</v>
          </cell>
          <cell r="EO254">
            <v>0</v>
          </cell>
          <cell r="EP254">
            <v>0</v>
          </cell>
          <cell r="EQ254">
            <v>0</v>
          </cell>
          <cell r="ER254">
            <v>0</v>
          </cell>
          <cell r="ES254">
            <v>0</v>
          </cell>
          <cell r="ET254">
            <v>0</v>
          </cell>
          <cell r="EU254">
            <v>0</v>
          </cell>
          <cell r="EV254">
            <v>0</v>
          </cell>
          <cell r="EW254">
            <v>0</v>
          </cell>
          <cell r="EX254">
            <v>0</v>
          </cell>
          <cell r="EY254">
            <v>0</v>
          </cell>
          <cell r="EZ254">
            <v>0</v>
          </cell>
          <cell r="FA254">
            <v>0</v>
          </cell>
          <cell r="FB254">
            <v>0</v>
          </cell>
          <cell r="FC254">
            <v>0</v>
          </cell>
          <cell r="FD254">
            <v>0</v>
          </cell>
          <cell r="GZ254">
            <v>0</v>
          </cell>
          <cell r="HA254">
            <v>0</v>
          </cell>
        </row>
        <row r="255"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0</v>
          </cell>
          <cell r="BJ255">
            <v>0</v>
          </cell>
          <cell r="BK255">
            <v>0</v>
          </cell>
          <cell r="BL255">
            <v>0</v>
          </cell>
          <cell r="BM255">
            <v>0</v>
          </cell>
          <cell r="BN255">
            <v>0</v>
          </cell>
          <cell r="BO255">
            <v>0</v>
          </cell>
          <cell r="BP255">
            <v>0</v>
          </cell>
          <cell r="BQ255">
            <v>0</v>
          </cell>
          <cell r="BR255">
            <v>0</v>
          </cell>
          <cell r="BS255">
            <v>0</v>
          </cell>
          <cell r="BT255">
            <v>0</v>
          </cell>
          <cell r="BU255">
            <v>0</v>
          </cell>
          <cell r="BV255">
            <v>0</v>
          </cell>
          <cell r="BW255">
            <v>0</v>
          </cell>
          <cell r="BX255">
            <v>0</v>
          </cell>
          <cell r="BY255">
            <v>0</v>
          </cell>
          <cell r="BZ255">
            <v>0</v>
          </cell>
          <cell r="CA255">
            <v>0</v>
          </cell>
          <cell r="CB255">
            <v>0</v>
          </cell>
          <cell r="CC255">
            <v>0</v>
          </cell>
          <cell r="CD255">
            <v>0</v>
          </cell>
          <cell r="CE255">
            <v>0</v>
          </cell>
          <cell r="CF255">
            <v>0</v>
          </cell>
          <cell r="CG255">
            <v>0</v>
          </cell>
          <cell r="CH255">
            <v>0</v>
          </cell>
          <cell r="CI255">
            <v>0</v>
          </cell>
          <cell r="CJ255">
            <v>0</v>
          </cell>
          <cell r="CK255">
            <v>0</v>
          </cell>
          <cell r="CL255">
            <v>0</v>
          </cell>
          <cell r="CM255">
            <v>0</v>
          </cell>
          <cell r="CN255">
            <v>0</v>
          </cell>
          <cell r="CO255">
            <v>0</v>
          </cell>
          <cell r="CP255">
            <v>0</v>
          </cell>
          <cell r="CQ255">
            <v>0</v>
          </cell>
          <cell r="CR255">
            <v>0</v>
          </cell>
          <cell r="CS255">
            <v>0</v>
          </cell>
          <cell r="CT255">
            <v>0</v>
          </cell>
          <cell r="CU255">
            <v>0</v>
          </cell>
          <cell r="CV255">
            <v>0</v>
          </cell>
          <cell r="CW255">
            <v>0</v>
          </cell>
          <cell r="CX255">
            <v>0</v>
          </cell>
          <cell r="CY255">
            <v>0</v>
          </cell>
          <cell r="CZ255">
            <v>0</v>
          </cell>
          <cell r="DA255">
            <v>0</v>
          </cell>
          <cell r="DB255">
            <v>0</v>
          </cell>
          <cell r="DC255">
            <v>0</v>
          </cell>
          <cell r="DD255">
            <v>0</v>
          </cell>
          <cell r="DE255">
            <v>0</v>
          </cell>
          <cell r="DF255">
            <v>0</v>
          </cell>
          <cell r="DG255">
            <v>0</v>
          </cell>
          <cell r="DH255">
            <v>0</v>
          </cell>
          <cell r="DI255">
            <v>0</v>
          </cell>
          <cell r="DJ255">
            <v>0</v>
          </cell>
          <cell r="DK255">
            <v>0</v>
          </cell>
          <cell r="DL255">
            <v>0</v>
          </cell>
          <cell r="DM255">
            <v>0</v>
          </cell>
          <cell r="DN255">
            <v>0</v>
          </cell>
          <cell r="DO255">
            <v>0</v>
          </cell>
          <cell r="DP255">
            <v>0</v>
          </cell>
          <cell r="DQ255">
            <v>0</v>
          </cell>
          <cell r="DR255">
            <v>0</v>
          </cell>
          <cell r="DS255">
            <v>0</v>
          </cell>
          <cell r="DT255">
            <v>0</v>
          </cell>
          <cell r="DU255">
            <v>0</v>
          </cell>
          <cell r="DV255">
            <v>0</v>
          </cell>
          <cell r="DW255">
            <v>0</v>
          </cell>
          <cell r="DX255">
            <v>0</v>
          </cell>
          <cell r="DY255">
            <v>0</v>
          </cell>
          <cell r="DZ255">
            <v>0</v>
          </cell>
          <cell r="EA255">
            <v>0</v>
          </cell>
          <cell r="EB255">
            <v>0</v>
          </cell>
          <cell r="EC255">
            <v>0</v>
          </cell>
          <cell r="ED255">
            <v>0</v>
          </cell>
          <cell r="EE255">
            <v>0</v>
          </cell>
          <cell r="EF255">
            <v>0</v>
          </cell>
          <cell r="EG255">
            <v>0</v>
          </cell>
          <cell r="EH255">
            <v>0</v>
          </cell>
          <cell r="EI255">
            <v>0</v>
          </cell>
          <cell r="EJ255">
            <v>0</v>
          </cell>
          <cell r="EK255">
            <v>0</v>
          </cell>
          <cell r="EL255">
            <v>0</v>
          </cell>
          <cell r="EM255">
            <v>0</v>
          </cell>
          <cell r="EN255">
            <v>0</v>
          </cell>
          <cell r="EO255">
            <v>0</v>
          </cell>
          <cell r="EP255">
            <v>0</v>
          </cell>
          <cell r="EQ255">
            <v>0</v>
          </cell>
          <cell r="ER255">
            <v>0</v>
          </cell>
          <cell r="ES255">
            <v>0</v>
          </cell>
          <cell r="ET255">
            <v>0</v>
          </cell>
          <cell r="EU255">
            <v>0</v>
          </cell>
          <cell r="EV255">
            <v>0</v>
          </cell>
          <cell r="EW255">
            <v>0</v>
          </cell>
          <cell r="EX255">
            <v>0</v>
          </cell>
          <cell r="EY255">
            <v>0</v>
          </cell>
          <cell r="EZ255">
            <v>0</v>
          </cell>
          <cell r="FA255">
            <v>0</v>
          </cell>
          <cell r="FB255">
            <v>0</v>
          </cell>
          <cell r="FC255">
            <v>0</v>
          </cell>
          <cell r="FD255">
            <v>0</v>
          </cell>
          <cell r="GZ255">
            <v>0</v>
          </cell>
          <cell r="HA255">
            <v>0</v>
          </cell>
        </row>
        <row r="256">
          <cell r="B256" t="str">
            <v>EXPORTAÇÃO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594</v>
          </cell>
          <cell r="I256">
            <v>594</v>
          </cell>
          <cell r="J256">
            <v>977</v>
          </cell>
          <cell r="K256">
            <v>809</v>
          </cell>
          <cell r="L256">
            <v>982</v>
          </cell>
          <cell r="M256">
            <v>168</v>
          </cell>
          <cell r="N256">
            <v>1298</v>
          </cell>
          <cell r="O256">
            <v>1012</v>
          </cell>
          <cell r="P256">
            <v>1298</v>
          </cell>
          <cell r="Q256">
            <v>548</v>
          </cell>
          <cell r="R256">
            <v>0</v>
          </cell>
          <cell r="S256">
            <v>0</v>
          </cell>
          <cell r="T256">
            <v>1028</v>
          </cell>
          <cell r="U256">
            <v>1028</v>
          </cell>
          <cell r="V256">
            <v>30.46829268292683</v>
          </cell>
          <cell r="W256">
            <v>361</v>
          </cell>
          <cell r="X256">
            <v>447</v>
          </cell>
          <cell r="Y256">
            <v>361</v>
          </cell>
          <cell r="Z256">
            <v>0</v>
          </cell>
          <cell r="AA256">
            <v>1012</v>
          </cell>
          <cell r="AB256">
            <v>746</v>
          </cell>
          <cell r="AC256">
            <v>1192</v>
          </cell>
          <cell r="AD256">
            <v>440</v>
          </cell>
          <cell r="AE256">
            <v>0</v>
          </cell>
          <cell r="AF256">
            <v>1</v>
          </cell>
          <cell r="AG256">
            <v>948</v>
          </cell>
          <cell r="AH256">
            <v>949</v>
          </cell>
          <cell r="AI256">
            <v>18.710526315789476</v>
          </cell>
          <cell r="AJ256">
            <v>722</v>
          </cell>
          <cell r="AK256">
            <v>970</v>
          </cell>
          <cell r="AL256">
            <v>725</v>
          </cell>
          <cell r="AM256">
            <v>0</v>
          </cell>
          <cell r="AN256">
            <v>1520</v>
          </cell>
          <cell r="AO256">
            <v>1029</v>
          </cell>
          <cell r="AP256">
            <v>1520</v>
          </cell>
          <cell r="AQ256">
            <v>762</v>
          </cell>
          <cell r="AR256">
            <v>0</v>
          </cell>
          <cell r="AS256">
            <v>3</v>
          </cell>
          <cell r="AT256">
            <v>909</v>
          </cell>
          <cell r="AU256">
            <v>912</v>
          </cell>
          <cell r="AV256">
            <v>18.240802675585282</v>
          </cell>
          <cell r="AW256">
            <v>690</v>
          </cell>
          <cell r="AX256">
            <v>0</v>
          </cell>
          <cell r="AY256">
            <v>684</v>
          </cell>
          <cell r="AZ256">
            <v>342</v>
          </cell>
          <cell r="BA256">
            <v>1495</v>
          </cell>
          <cell r="BB256">
            <v>1432</v>
          </cell>
          <cell r="BC256">
            <v>1495</v>
          </cell>
          <cell r="BD256">
            <v>1090</v>
          </cell>
          <cell r="BE256">
            <v>2</v>
          </cell>
          <cell r="BF256">
            <v>3</v>
          </cell>
          <cell r="BG256">
            <v>501</v>
          </cell>
          <cell r="BH256">
            <v>504</v>
          </cell>
          <cell r="BI256">
            <v>12.004792332268371</v>
          </cell>
          <cell r="BJ256">
            <v>920</v>
          </cell>
          <cell r="BK256">
            <v>0</v>
          </cell>
          <cell r="BL256">
            <v>921</v>
          </cell>
          <cell r="BM256">
            <v>307</v>
          </cell>
          <cell r="BN256">
            <v>1252</v>
          </cell>
          <cell r="BO256">
            <v>315</v>
          </cell>
          <cell r="BP256">
            <v>1252</v>
          </cell>
          <cell r="BQ256">
            <v>315</v>
          </cell>
          <cell r="BR256">
            <v>2</v>
          </cell>
          <cell r="BS256">
            <v>6</v>
          </cell>
          <cell r="BT256">
            <v>1102</v>
          </cell>
          <cell r="BU256">
            <v>1108</v>
          </cell>
          <cell r="BV256">
            <v>15.878962536023053</v>
          </cell>
          <cell r="BW256">
            <v>1071</v>
          </cell>
          <cell r="BX256">
            <v>0</v>
          </cell>
          <cell r="BY256">
            <v>1061</v>
          </cell>
          <cell r="BZ256">
            <v>1440</v>
          </cell>
          <cell r="CA256">
            <v>2082</v>
          </cell>
          <cell r="CB256">
            <v>790</v>
          </cell>
          <cell r="CC256">
            <v>2082</v>
          </cell>
          <cell r="CD256">
            <v>790</v>
          </cell>
          <cell r="CE256">
            <v>0</v>
          </cell>
          <cell r="CF256">
            <v>2</v>
          </cell>
          <cell r="CG256">
            <v>1377</v>
          </cell>
          <cell r="CH256">
            <v>1379</v>
          </cell>
          <cell r="CI256">
            <v>21.304796286745741</v>
          </cell>
          <cell r="CJ256">
            <v>810</v>
          </cell>
          <cell r="CK256">
            <v>1746</v>
          </cell>
          <cell r="CL256">
            <v>867</v>
          </cell>
          <cell r="CM256">
            <v>10</v>
          </cell>
          <cell r="CN256">
            <v>1939</v>
          </cell>
          <cell r="CO256">
            <v>1279</v>
          </cell>
          <cell r="CP256">
            <v>1939</v>
          </cell>
          <cell r="CQ256">
            <v>1279</v>
          </cell>
          <cell r="CR256">
            <v>186</v>
          </cell>
          <cell r="CS256">
            <v>2</v>
          </cell>
          <cell r="CT256">
            <v>965</v>
          </cell>
          <cell r="CU256">
            <v>967</v>
          </cell>
          <cell r="CV256">
            <v>25.130208333333336</v>
          </cell>
          <cell r="CW256">
            <v>593</v>
          </cell>
          <cell r="CX256">
            <v>647</v>
          </cell>
          <cell r="CY256">
            <v>768</v>
          </cell>
          <cell r="CZ256">
            <v>0</v>
          </cell>
          <cell r="DA256">
            <v>1152</v>
          </cell>
          <cell r="DB256">
            <v>811</v>
          </cell>
          <cell r="DC256">
            <v>1152</v>
          </cell>
          <cell r="DD256">
            <v>811</v>
          </cell>
          <cell r="DE256">
            <v>0</v>
          </cell>
          <cell r="DF256">
            <v>2</v>
          </cell>
          <cell r="DG256">
            <v>922</v>
          </cell>
          <cell r="DH256">
            <v>924</v>
          </cell>
          <cell r="DI256">
            <v>25.260273972602739</v>
          </cell>
          <cell r="DJ256">
            <v>1706</v>
          </cell>
          <cell r="DK256">
            <v>1706</v>
          </cell>
          <cell r="DL256">
            <v>1706</v>
          </cell>
          <cell r="DM256">
            <v>0</v>
          </cell>
          <cell r="DN256">
            <v>1095</v>
          </cell>
          <cell r="DO256">
            <v>361</v>
          </cell>
          <cell r="DP256">
            <v>1095</v>
          </cell>
          <cell r="DQ256">
            <v>361</v>
          </cell>
          <cell r="DR256">
            <v>18</v>
          </cell>
          <cell r="DS256">
            <v>2</v>
          </cell>
          <cell r="DT256">
            <v>2249</v>
          </cell>
          <cell r="DU256">
            <v>2251</v>
          </cell>
          <cell r="DV256">
            <v>57.85288270377734</v>
          </cell>
          <cell r="DW256">
            <v>694</v>
          </cell>
          <cell r="DX256">
            <v>694</v>
          </cell>
          <cell r="DY256">
            <v>536</v>
          </cell>
          <cell r="DZ256">
            <v>0</v>
          </cell>
          <cell r="EA256">
            <v>1315</v>
          </cell>
          <cell r="EB256">
            <v>361</v>
          </cell>
          <cell r="EC256">
            <v>1315</v>
          </cell>
          <cell r="ED256">
            <v>361</v>
          </cell>
          <cell r="EE256">
            <v>73</v>
          </cell>
          <cell r="EF256">
            <v>1</v>
          </cell>
          <cell r="EG256">
            <v>2053</v>
          </cell>
          <cell r="EH256">
            <v>2353</v>
          </cell>
          <cell r="EI256">
            <v>60.887968033150806</v>
          </cell>
          <cell r="EJ256">
            <v>1221</v>
          </cell>
          <cell r="EK256">
            <v>0</v>
          </cell>
          <cell r="EL256">
            <v>0</v>
          </cell>
          <cell r="EM256">
            <v>0</v>
          </cell>
          <cell r="EN256">
            <v>1006</v>
          </cell>
          <cell r="EO256">
            <v>0</v>
          </cell>
          <cell r="EP256">
            <v>1006</v>
          </cell>
          <cell r="EQ256">
            <v>0</v>
          </cell>
          <cell r="ER256">
            <v>1006</v>
          </cell>
          <cell r="ES256">
            <v>0</v>
          </cell>
          <cell r="ET256">
            <v>2268</v>
          </cell>
          <cell r="EU256">
            <v>2568</v>
          </cell>
          <cell r="EV256">
            <v>36.309012875536482</v>
          </cell>
          <cell r="EW256">
            <v>309</v>
          </cell>
          <cell r="EX256">
            <v>0</v>
          </cell>
          <cell r="EY256">
            <v>0</v>
          </cell>
          <cell r="EZ256">
            <v>0</v>
          </cell>
          <cell r="FA256">
            <v>847</v>
          </cell>
          <cell r="FB256">
            <v>0</v>
          </cell>
          <cell r="FC256">
            <v>847</v>
          </cell>
          <cell r="FD256">
            <v>0</v>
          </cell>
          <cell r="GZ256">
            <v>188</v>
          </cell>
          <cell r="HA256">
            <v>694</v>
          </cell>
        </row>
        <row r="257">
          <cell r="B257" t="str">
            <v>LTE08</v>
          </cell>
          <cell r="C257">
            <v>0</v>
          </cell>
          <cell r="D257">
            <v>0</v>
          </cell>
          <cell r="E257">
            <v>0</v>
          </cell>
          <cell r="F257" t="str">
            <v>21081TFA306L2</v>
          </cell>
          <cell r="G257" t="str">
            <v>21081TFA306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0</v>
          </cell>
          <cell r="BJ257">
            <v>0</v>
          </cell>
          <cell r="BK257">
            <v>0</v>
          </cell>
          <cell r="BL257">
            <v>0</v>
          </cell>
          <cell r="BM257">
            <v>0</v>
          </cell>
          <cell r="BN257">
            <v>0</v>
          </cell>
          <cell r="BO257">
            <v>0</v>
          </cell>
          <cell r="BP257">
            <v>0</v>
          </cell>
          <cell r="BQ257">
            <v>0</v>
          </cell>
          <cell r="BR257">
            <v>0</v>
          </cell>
          <cell r="BS257">
            <v>0</v>
          </cell>
          <cell r="BT257">
            <v>0</v>
          </cell>
          <cell r="BU257">
            <v>0</v>
          </cell>
          <cell r="BV257">
            <v>0</v>
          </cell>
          <cell r="BW257">
            <v>0</v>
          </cell>
          <cell r="BX257">
            <v>0</v>
          </cell>
          <cell r="BY257">
            <v>0</v>
          </cell>
          <cell r="BZ257">
            <v>0</v>
          </cell>
          <cell r="CA257">
            <v>0</v>
          </cell>
          <cell r="CB257">
            <v>0</v>
          </cell>
          <cell r="CC257">
            <v>0</v>
          </cell>
          <cell r="CD257">
            <v>0</v>
          </cell>
          <cell r="CE257">
            <v>0</v>
          </cell>
          <cell r="CF257">
            <v>0</v>
          </cell>
          <cell r="CG257">
            <v>0</v>
          </cell>
          <cell r="CH257">
            <v>0</v>
          </cell>
          <cell r="CI257">
            <v>0</v>
          </cell>
          <cell r="CJ257">
            <v>0</v>
          </cell>
          <cell r="CK257">
            <v>0</v>
          </cell>
          <cell r="CL257">
            <v>0</v>
          </cell>
          <cell r="CM257">
            <v>0</v>
          </cell>
          <cell r="CN257">
            <v>0</v>
          </cell>
          <cell r="CO257">
            <v>0</v>
          </cell>
          <cell r="CP257">
            <v>0</v>
          </cell>
          <cell r="CQ257">
            <v>0</v>
          </cell>
          <cell r="CR257">
            <v>0</v>
          </cell>
          <cell r="CS257">
            <v>0</v>
          </cell>
          <cell r="CT257">
            <v>0</v>
          </cell>
          <cell r="CU257">
            <v>0</v>
          </cell>
          <cell r="CV257">
            <v>0</v>
          </cell>
          <cell r="CW257">
            <v>0</v>
          </cell>
          <cell r="CX257">
            <v>0</v>
          </cell>
          <cell r="CY257">
            <v>0</v>
          </cell>
          <cell r="CZ257">
            <v>0</v>
          </cell>
          <cell r="DA257">
            <v>0</v>
          </cell>
          <cell r="DB257">
            <v>0</v>
          </cell>
          <cell r="DC257">
            <v>0</v>
          </cell>
          <cell r="DD257">
            <v>0</v>
          </cell>
          <cell r="DE257">
            <v>0</v>
          </cell>
          <cell r="DF257">
            <v>0</v>
          </cell>
          <cell r="DG257">
            <v>0</v>
          </cell>
          <cell r="DH257">
            <v>0</v>
          </cell>
          <cell r="DI257">
            <v>0</v>
          </cell>
          <cell r="DJ257">
            <v>0</v>
          </cell>
          <cell r="DK257">
            <v>0</v>
          </cell>
          <cell r="DL257">
            <v>0</v>
          </cell>
          <cell r="DM257">
            <v>0</v>
          </cell>
          <cell r="DN257">
            <v>0</v>
          </cell>
          <cell r="DO257">
            <v>0</v>
          </cell>
          <cell r="DP257">
            <v>0</v>
          </cell>
          <cell r="DQ257">
            <v>0</v>
          </cell>
          <cell r="DR257">
            <v>0</v>
          </cell>
          <cell r="DS257">
            <v>0</v>
          </cell>
          <cell r="DT257">
            <v>0</v>
          </cell>
          <cell r="DU257">
            <v>0</v>
          </cell>
          <cell r="DV257">
            <v>0</v>
          </cell>
          <cell r="DW257">
            <v>0</v>
          </cell>
          <cell r="DX257">
            <v>0</v>
          </cell>
          <cell r="DY257">
            <v>0</v>
          </cell>
          <cell r="DZ257">
            <v>0</v>
          </cell>
          <cell r="EA257">
            <v>0</v>
          </cell>
          <cell r="EB257">
            <v>0</v>
          </cell>
          <cell r="EC257">
            <v>0</v>
          </cell>
          <cell r="ED257">
            <v>0</v>
          </cell>
          <cell r="EE257">
            <v>0</v>
          </cell>
          <cell r="EF257">
            <v>0</v>
          </cell>
          <cell r="EG257">
            <v>0</v>
          </cell>
          <cell r="EH257">
            <v>0</v>
          </cell>
          <cell r="EI257">
            <v>0</v>
          </cell>
          <cell r="EJ257">
            <v>0</v>
          </cell>
          <cell r="EK257">
            <v>0</v>
          </cell>
          <cell r="EL257">
            <v>0</v>
          </cell>
          <cell r="EM257">
            <v>0</v>
          </cell>
          <cell r="EN257">
            <v>0</v>
          </cell>
          <cell r="EO257">
            <v>0</v>
          </cell>
          <cell r="EP257">
            <v>0</v>
          </cell>
          <cell r="EQ257">
            <v>0</v>
          </cell>
          <cell r="ER257">
            <v>0</v>
          </cell>
          <cell r="ES257">
            <v>0</v>
          </cell>
          <cell r="ET257">
            <v>0</v>
          </cell>
          <cell r="EU257">
            <v>0</v>
          </cell>
          <cell r="EV257">
            <v>0</v>
          </cell>
          <cell r="EW257">
            <v>0</v>
          </cell>
          <cell r="EX257">
            <v>0</v>
          </cell>
          <cell r="EY257">
            <v>0</v>
          </cell>
          <cell r="EZ257">
            <v>0</v>
          </cell>
          <cell r="FA257">
            <v>0</v>
          </cell>
          <cell r="FB257">
            <v>0</v>
          </cell>
          <cell r="FC257">
            <v>0</v>
          </cell>
          <cell r="FD257">
            <v>0</v>
          </cell>
          <cell r="GZ257">
            <v>0</v>
          </cell>
          <cell r="HA257">
            <v>0</v>
          </cell>
        </row>
        <row r="258">
          <cell r="B258" t="str">
            <v>LTE06</v>
          </cell>
          <cell r="C258">
            <v>0</v>
          </cell>
          <cell r="D258">
            <v>0</v>
          </cell>
          <cell r="E258">
            <v>0</v>
          </cell>
          <cell r="F258" t="str">
            <v>21061TFB306L2</v>
          </cell>
          <cell r="G258" t="str">
            <v>21061TFB306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0</v>
          </cell>
          <cell r="BI258">
            <v>0</v>
          </cell>
          <cell r="BJ258">
            <v>0</v>
          </cell>
          <cell r="BK258">
            <v>0</v>
          </cell>
          <cell r="BL258">
            <v>0</v>
          </cell>
          <cell r="BM258">
            <v>0</v>
          </cell>
          <cell r="BN258">
            <v>0</v>
          </cell>
          <cell r="BO258">
            <v>0</v>
          </cell>
          <cell r="BP258">
            <v>0</v>
          </cell>
          <cell r="BQ258">
            <v>0</v>
          </cell>
          <cell r="BR258">
            <v>0</v>
          </cell>
          <cell r="BS258">
            <v>0</v>
          </cell>
          <cell r="BT258">
            <v>0</v>
          </cell>
          <cell r="BU258">
            <v>0</v>
          </cell>
          <cell r="BV258">
            <v>0</v>
          </cell>
          <cell r="BW258">
            <v>0</v>
          </cell>
          <cell r="BX258">
            <v>0</v>
          </cell>
          <cell r="BY258">
            <v>0</v>
          </cell>
          <cell r="BZ258">
            <v>0</v>
          </cell>
          <cell r="CA258">
            <v>0</v>
          </cell>
          <cell r="CB258">
            <v>0</v>
          </cell>
          <cell r="CC258">
            <v>0</v>
          </cell>
          <cell r="CD258">
            <v>0</v>
          </cell>
          <cell r="CE258">
            <v>0</v>
          </cell>
          <cell r="CF258">
            <v>0</v>
          </cell>
          <cell r="CG258">
            <v>0</v>
          </cell>
          <cell r="CH258">
            <v>0</v>
          </cell>
          <cell r="CI258">
            <v>0</v>
          </cell>
          <cell r="CJ258">
            <v>0</v>
          </cell>
          <cell r="CK258">
            <v>0</v>
          </cell>
          <cell r="CL258">
            <v>0</v>
          </cell>
          <cell r="CM258">
            <v>0</v>
          </cell>
          <cell r="CN258">
            <v>0</v>
          </cell>
          <cell r="CO258">
            <v>0</v>
          </cell>
          <cell r="CP258">
            <v>0</v>
          </cell>
          <cell r="CQ258">
            <v>0</v>
          </cell>
          <cell r="CR258">
            <v>0</v>
          </cell>
          <cell r="CS258">
            <v>0</v>
          </cell>
          <cell r="CT258">
            <v>0</v>
          </cell>
          <cell r="CU258">
            <v>0</v>
          </cell>
          <cell r="CV258">
            <v>0</v>
          </cell>
          <cell r="CW258">
            <v>0</v>
          </cell>
          <cell r="CX258">
            <v>0</v>
          </cell>
          <cell r="CY258">
            <v>0</v>
          </cell>
          <cell r="CZ258">
            <v>0</v>
          </cell>
          <cell r="DA258">
            <v>0</v>
          </cell>
          <cell r="DB258">
            <v>0</v>
          </cell>
          <cell r="DC258">
            <v>0</v>
          </cell>
          <cell r="DD258">
            <v>0</v>
          </cell>
          <cell r="DE258">
            <v>0</v>
          </cell>
          <cell r="DF258">
            <v>0</v>
          </cell>
          <cell r="DG258">
            <v>0</v>
          </cell>
          <cell r="DH258">
            <v>0</v>
          </cell>
          <cell r="DI258">
            <v>0</v>
          </cell>
          <cell r="DJ258">
            <v>0</v>
          </cell>
          <cell r="DK258">
            <v>0</v>
          </cell>
          <cell r="DL258">
            <v>0</v>
          </cell>
          <cell r="DM258">
            <v>0</v>
          </cell>
          <cell r="DN258">
            <v>0</v>
          </cell>
          <cell r="DO258">
            <v>0</v>
          </cell>
          <cell r="DP258">
            <v>0</v>
          </cell>
          <cell r="DQ258">
            <v>0</v>
          </cell>
          <cell r="DR258">
            <v>0</v>
          </cell>
          <cell r="DS258">
            <v>0</v>
          </cell>
          <cell r="DT258">
            <v>0</v>
          </cell>
          <cell r="DU258">
            <v>0</v>
          </cell>
          <cell r="DV258">
            <v>0</v>
          </cell>
          <cell r="DW258">
            <v>0</v>
          </cell>
          <cell r="DX258">
            <v>0</v>
          </cell>
          <cell r="DY258">
            <v>0</v>
          </cell>
          <cell r="DZ258">
            <v>0</v>
          </cell>
          <cell r="EA258">
            <v>0</v>
          </cell>
          <cell r="EB258">
            <v>0</v>
          </cell>
          <cell r="EC258">
            <v>0</v>
          </cell>
          <cell r="ED258">
            <v>0</v>
          </cell>
          <cell r="EE258">
            <v>0</v>
          </cell>
          <cell r="EF258">
            <v>0</v>
          </cell>
          <cell r="EG258">
            <v>0</v>
          </cell>
          <cell r="EH258">
            <v>0</v>
          </cell>
          <cell r="EI258">
            <v>0</v>
          </cell>
          <cell r="EJ258">
            <v>0</v>
          </cell>
          <cell r="EK258">
            <v>0</v>
          </cell>
          <cell r="EL258">
            <v>0</v>
          </cell>
          <cell r="EM258">
            <v>0</v>
          </cell>
          <cell r="EN258">
            <v>0</v>
          </cell>
          <cell r="EO258">
            <v>0</v>
          </cell>
          <cell r="EP258">
            <v>0</v>
          </cell>
          <cell r="EQ258">
            <v>0</v>
          </cell>
          <cell r="ER258">
            <v>0</v>
          </cell>
          <cell r="ES258">
            <v>0</v>
          </cell>
          <cell r="ET258">
            <v>0</v>
          </cell>
          <cell r="EU258">
            <v>0</v>
          </cell>
          <cell r="EV258">
            <v>0</v>
          </cell>
          <cell r="EW258">
            <v>0</v>
          </cell>
          <cell r="EX258">
            <v>0</v>
          </cell>
          <cell r="EY258">
            <v>0</v>
          </cell>
          <cell r="EZ258">
            <v>0</v>
          </cell>
          <cell r="FA258">
            <v>0</v>
          </cell>
          <cell r="FB258">
            <v>0</v>
          </cell>
          <cell r="FC258">
            <v>0</v>
          </cell>
          <cell r="FD258">
            <v>0</v>
          </cell>
          <cell r="GZ258">
            <v>0</v>
          </cell>
          <cell r="HA258">
            <v>0</v>
          </cell>
        </row>
        <row r="259">
          <cell r="B259" t="str">
            <v>LTD11</v>
          </cell>
          <cell r="C259">
            <v>0</v>
          </cell>
          <cell r="D259">
            <v>10</v>
          </cell>
          <cell r="E259">
            <v>900941427</v>
          </cell>
          <cell r="F259" t="str">
            <v>21101HFA306L2</v>
          </cell>
          <cell r="G259" t="str">
            <v>21101HFA306</v>
          </cell>
          <cell r="H259">
            <v>0</v>
          </cell>
          <cell r="I259">
            <v>0</v>
          </cell>
          <cell r="J259">
            <v>160</v>
          </cell>
          <cell r="K259">
            <v>10</v>
          </cell>
          <cell r="L259">
            <v>160</v>
          </cell>
          <cell r="M259">
            <v>0</v>
          </cell>
          <cell r="N259">
            <v>147</v>
          </cell>
          <cell r="O259">
            <v>147</v>
          </cell>
          <cell r="P259">
            <v>147</v>
          </cell>
          <cell r="Q259">
            <v>0</v>
          </cell>
          <cell r="R259">
            <v>0</v>
          </cell>
          <cell r="S259">
            <v>0</v>
          </cell>
          <cell r="T259">
            <v>160</v>
          </cell>
          <cell r="U259">
            <v>160</v>
          </cell>
          <cell r="V259">
            <v>20</v>
          </cell>
          <cell r="W259">
            <v>90</v>
          </cell>
          <cell r="X259">
            <v>90</v>
          </cell>
          <cell r="Y259">
            <v>90</v>
          </cell>
          <cell r="Z259">
            <v>0</v>
          </cell>
          <cell r="AA259">
            <v>240</v>
          </cell>
          <cell r="AB259">
            <v>240</v>
          </cell>
          <cell r="AC259">
            <v>240</v>
          </cell>
          <cell r="AD259">
            <v>147</v>
          </cell>
          <cell r="AE259">
            <v>0</v>
          </cell>
          <cell r="AF259">
            <v>0</v>
          </cell>
          <cell r="AG259">
            <v>103</v>
          </cell>
          <cell r="AH259">
            <v>103</v>
          </cell>
          <cell r="AI259">
            <v>16.612903225806452</v>
          </cell>
          <cell r="AJ259">
            <v>100</v>
          </cell>
          <cell r="AK259">
            <v>100</v>
          </cell>
          <cell r="AL259">
            <v>100</v>
          </cell>
          <cell r="AM259">
            <v>0</v>
          </cell>
          <cell r="AN259">
            <v>186</v>
          </cell>
          <cell r="AO259">
            <v>203</v>
          </cell>
          <cell r="AP259">
            <v>186</v>
          </cell>
          <cell r="AQ259">
            <v>93</v>
          </cell>
          <cell r="AR259">
            <v>0</v>
          </cell>
          <cell r="AS259">
            <v>0</v>
          </cell>
          <cell r="AT259">
            <v>110</v>
          </cell>
          <cell r="AU259">
            <v>110</v>
          </cell>
          <cell r="AV259">
            <v>9.4285714285714288</v>
          </cell>
          <cell r="AW259">
            <v>250</v>
          </cell>
          <cell r="AX259">
            <v>0</v>
          </cell>
          <cell r="AY259">
            <v>250</v>
          </cell>
          <cell r="AZ259">
            <v>93</v>
          </cell>
          <cell r="BA259">
            <v>350</v>
          </cell>
          <cell r="BB259">
            <v>443</v>
          </cell>
          <cell r="BC259">
            <v>350</v>
          </cell>
          <cell r="BD259">
            <v>350</v>
          </cell>
          <cell r="BE259">
            <v>0</v>
          </cell>
          <cell r="BF259">
            <v>0</v>
          </cell>
          <cell r="BG259">
            <v>10</v>
          </cell>
          <cell r="BH259">
            <v>10</v>
          </cell>
          <cell r="BI259">
            <v>0</v>
          </cell>
          <cell r="BJ259">
            <v>0</v>
          </cell>
          <cell r="BK259">
            <v>0</v>
          </cell>
          <cell r="BL259">
            <v>0</v>
          </cell>
          <cell r="BM259">
            <v>4</v>
          </cell>
          <cell r="BN259">
            <v>0</v>
          </cell>
          <cell r="BO259">
            <v>0</v>
          </cell>
          <cell r="BP259">
            <v>0</v>
          </cell>
          <cell r="BQ259">
            <v>0</v>
          </cell>
          <cell r="BR259">
            <v>1</v>
          </cell>
          <cell r="BS259">
            <v>0</v>
          </cell>
          <cell r="BT259">
            <v>9</v>
          </cell>
          <cell r="BU259">
            <v>9</v>
          </cell>
          <cell r="BV259">
            <v>0</v>
          </cell>
          <cell r="BW259">
            <v>10</v>
          </cell>
          <cell r="BX259">
            <v>0</v>
          </cell>
          <cell r="BY259">
            <v>0</v>
          </cell>
          <cell r="BZ259">
            <v>0</v>
          </cell>
          <cell r="CA259">
            <v>0</v>
          </cell>
          <cell r="CB259">
            <v>0</v>
          </cell>
          <cell r="CC259">
            <v>0</v>
          </cell>
          <cell r="CD259">
            <v>0</v>
          </cell>
          <cell r="CE259">
            <v>0</v>
          </cell>
          <cell r="CF259">
            <v>0</v>
          </cell>
          <cell r="CG259">
            <v>9</v>
          </cell>
          <cell r="CH259">
            <v>9</v>
          </cell>
          <cell r="CI259">
            <v>0</v>
          </cell>
          <cell r="CJ259">
            <v>10</v>
          </cell>
          <cell r="CK259">
            <v>0</v>
          </cell>
          <cell r="CL259">
            <v>10</v>
          </cell>
          <cell r="CM259">
            <v>0</v>
          </cell>
          <cell r="CN259">
            <v>0</v>
          </cell>
          <cell r="CO259">
            <v>0</v>
          </cell>
          <cell r="CP259">
            <v>0</v>
          </cell>
          <cell r="CQ259">
            <v>0</v>
          </cell>
          <cell r="CR259">
            <v>0</v>
          </cell>
          <cell r="CS259">
            <v>0</v>
          </cell>
          <cell r="CT259">
            <v>19</v>
          </cell>
          <cell r="CU259">
            <v>19</v>
          </cell>
          <cell r="CV259">
            <v>0</v>
          </cell>
          <cell r="CW259">
            <v>0</v>
          </cell>
          <cell r="CX259">
            <v>0</v>
          </cell>
          <cell r="CY259">
            <v>0</v>
          </cell>
          <cell r="CZ259">
            <v>0</v>
          </cell>
          <cell r="DA259">
            <v>0</v>
          </cell>
          <cell r="DB259">
            <v>0</v>
          </cell>
          <cell r="DC259">
            <v>0</v>
          </cell>
          <cell r="DD259">
            <v>0</v>
          </cell>
          <cell r="DE259">
            <v>0</v>
          </cell>
          <cell r="DF259">
            <v>0</v>
          </cell>
          <cell r="DG259">
            <v>19</v>
          </cell>
          <cell r="DH259">
            <v>19</v>
          </cell>
          <cell r="DI259">
            <v>0</v>
          </cell>
          <cell r="DJ259">
            <v>0</v>
          </cell>
          <cell r="DK259">
            <v>0</v>
          </cell>
          <cell r="DL259">
            <v>0</v>
          </cell>
          <cell r="DM259">
            <v>0</v>
          </cell>
          <cell r="DN259">
            <v>0</v>
          </cell>
          <cell r="DO259">
            <v>0</v>
          </cell>
          <cell r="DP259">
            <v>0</v>
          </cell>
          <cell r="DQ259">
            <v>0</v>
          </cell>
          <cell r="DR259">
            <v>9</v>
          </cell>
          <cell r="DS259">
            <v>0</v>
          </cell>
          <cell r="DT259">
            <v>10</v>
          </cell>
          <cell r="DU259">
            <v>10</v>
          </cell>
          <cell r="DV259">
            <v>0</v>
          </cell>
          <cell r="DW259">
            <v>0</v>
          </cell>
          <cell r="DX259">
            <v>0</v>
          </cell>
          <cell r="DY259">
            <v>0</v>
          </cell>
          <cell r="DZ259">
            <v>0</v>
          </cell>
          <cell r="EA259">
            <v>0</v>
          </cell>
          <cell r="EB259">
            <v>0</v>
          </cell>
          <cell r="EC259">
            <v>0</v>
          </cell>
          <cell r="ED259">
            <v>0</v>
          </cell>
          <cell r="EE259">
            <v>0</v>
          </cell>
          <cell r="EF259">
            <v>0</v>
          </cell>
          <cell r="EG259">
            <v>10</v>
          </cell>
          <cell r="EH259">
            <v>10</v>
          </cell>
          <cell r="EI259">
            <v>60.508474576271183</v>
          </cell>
          <cell r="EJ259">
            <v>0</v>
          </cell>
          <cell r="EK259">
            <v>0</v>
          </cell>
          <cell r="EL259">
            <v>0</v>
          </cell>
          <cell r="EM259">
            <v>0</v>
          </cell>
          <cell r="EN259">
            <v>0</v>
          </cell>
          <cell r="EO259">
            <v>0</v>
          </cell>
          <cell r="EP259">
            <v>0</v>
          </cell>
          <cell r="EQ259">
            <v>0</v>
          </cell>
          <cell r="ER259">
            <v>0</v>
          </cell>
          <cell r="ES259">
            <v>0</v>
          </cell>
          <cell r="ET259">
            <v>10</v>
          </cell>
          <cell r="EU259">
            <v>10</v>
          </cell>
          <cell r="EV259">
            <v>30.508474576271187</v>
          </cell>
          <cell r="EW259">
            <v>0</v>
          </cell>
          <cell r="EX259">
            <v>0</v>
          </cell>
          <cell r="EY259">
            <v>0</v>
          </cell>
          <cell r="EZ259">
            <v>0</v>
          </cell>
          <cell r="FA259">
            <v>0</v>
          </cell>
          <cell r="FB259">
            <v>0</v>
          </cell>
          <cell r="FC259">
            <v>0</v>
          </cell>
          <cell r="FD259">
            <v>0</v>
          </cell>
          <cell r="GZ259">
            <v>0</v>
          </cell>
          <cell r="HA259">
            <v>0</v>
          </cell>
        </row>
        <row r="260">
          <cell r="B260" t="str">
            <v>LTD09</v>
          </cell>
          <cell r="C260">
            <v>0</v>
          </cell>
          <cell r="D260">
            <v>10</v>
          </cell>
          <cell r="E260">
            <v>900941426</v>
          </cell>
          <cell r="F260" t="str">
            <v>21081HFA306L2</v>
          </cell>
          <cell r="G260" t="str">
            <v>21081HFA306</v>
          </cell>
          <cell r="H260">
            <v>57</v>
          </cell>
          <cell r="I260">
            <v>57</v>
          </cell>
          <cell r="J260">
            <v>102</v>
          </cell>
          <cell r="K260">
            <v>0</v>
          </cell>
          <cell r="L260">
            <v>102</v>
          </cell>
          <cell r="M260">
            <v>0</v>
          </cell>
          <cell r="N260">
            <v>149</v>
          </cell>
          <cell r="O260">
            <v>149</v>
          </cell>
          <cell r="P260">
            <v>149</v>
          </cell>
          <cell r="Q260">
            <v>0</v>
          </cell>
          <cell r="R260">
            <v>0</v>
          </cell>
          <cell r="S260">
            <v>0</v>
          </cell>
          <cell r="T260">
            <v>159</v>
          </cell>
          <cell r="U260">
            <v>159</v>
          </cell>
          <cell r="V260">
            <v>19.710743801652892</v>
          </cell>
          <cell r="W260">
            <v>93</v>
          </cell>
          <cell r="X260">
            <v>93</v>
          </cell>
          <cell r="Y260">
            <v>93</v>
          </cell>
          <cell r="Z260">
            <v>0</v>
          </cell>
          <cell r="AA260">
            <v>242</v>
          </cell>
          <cell r="AB260">
            <v>242</v>
          </cell>
          <cell r="AC260">
            <v>242</v>
          </cell>
          <cell r="AD260">
            <v>149</v>
          </cell>
          <cell r="AE260">
            <v>0</v>
          </cell>
          <cell r="AF260">
            <v>0</v>
          </cell>
          <cell r="AG260">
            <v>103</v>
          </cell>
          <cell r="AH260">
            <v>103</v>
          </cell>
          <cell r="AI260">
            <v>11.616541353383457</v>
          </cell>
          <cell r="AJ260">
            <v>173</v>
          </cell>
          <cell r="AK260">
            <v>173</v>
          </cell>
          <cell r="AL260">
            <v>173</v>
          </cell>
          <cell r="AM260">
            <v>0</v>
          </cell>
          <cell r="AN260">
            <v>266</v>
          </cell>
          <cell r="AO260">
            <v>210</v>
          </cell>
          <cell r="AP260">
            <v>266</v>
          </cell>
          <cell r="AQ260">
            <v>173</v>
          </cell>
          <cell r="AR260">
            <v>0</v>
          </cell>
          <cell r="AS260">
            <v>0</v>
          </cell>
          <cell r="AT260">
            <v>103</v>
          </cell>
          <cell r="AU260">
            <v>103</v>
          </cell>
          <cell r="AV260">
            <v>11.0752688172043</v>
          </cell>
          <cell r="AW260">
            <v>186</v>
          </cell>
          <cell r="AX260">
            <v>0</v>
          </cell>
          <cell r="AY260">
            <v>178</v>
          </cell>
          <cell r="AZ260">
            <v>129</v>
          </cell>
          <cell r="BA260">
            <v>279</v>
          </cell>
          <cell r="BB260">
            <v>408</v>
          </cell>
          <cell r="BC260">
            <v>279</v>
          </cell>
          <cell r="BD260">
            <v>279</v>
          </cell>
          <cell r="BE260">
            <v>0</v>
          </cell>
          <cell r="BF260">
            <v>0</v>
          </cell>
          <cell r="BG260">
            <v>2</v>
          </cell>
          <cell r="BH260">
            <v>2</v>
          </cell>
          <cell r="BI260">
            <v>0</v>
          </cell>
          <cell r="BJ260">
            <v>8</v>
          </cell>
          <cell r="BK260">
            <v>0</v>
          </cell>
          <cell r="BL260">
            <v>8</v>
          </cell>
          <cell r="BM260">
            <v>1</v>
          </cell>
          <cell r="BN260">
            <v>0</v>
          </cell>
          <cell r="BO260">
            <v>0</v>
          </cell>
          <cell r="BP260">
            <v>0</v>
          </cell>
          <cell r="BQ260">
            <v>0</v>
          </cell>
          <cell r="BR260">
            <v>0</v>
          </cell>
          <cell r="BS260">
            <v>0</v>
          </cell>
          <cell r="BT260">
            <v>10</v>
          </cell>
          <cell r="BU260">
            <v>10</v>
          </cell>
          <cell r="BV260">
            <v>0</v>
          </cell>
          <cell r="BW260">
            <v>0</v>
          </cell>
          <cell r="BX260">
            <v>0</v>
          </cell>
          <cell r="BY260">
            <v>0</v>
          </cell>
          <cell r="BZ260">
            <v>0</v>
          </cell>
          <cell r="CA260">
            <v>0</v>
          </cell>
          <cell r="CB260">
            <v>1</v>
          </cell>
          <cell r="CC260">
            <v>0</v>
          </cell>
          <cell r="CD260">
            <v>1</v>
          </cell>
          <cell r="CE260">
            <v>0</v>
          </cell>
          <cell r="CF260">
            <v>0</v>
          </cell>
          <cell r="CG260">
            <v>9</v>
          </cell>
          <cell r="CH260">
            <v>9</v>
          </cell>
          <cell r="CI260">
            <v>0</v>
          </cell>
          <cell r="CJ260">
            <v>1</v>
          </cell>
          <cell r="CK260">
            <v>0</v>
          </cell>
          <cell r="CL260">
            <v>0</v>
          </cell>
          <cell r="CM260">
            <v>0</v>
          </cell>
          <cell r="CN260">
            <v>0</v>
          </cell>
          <cell r="CO260">
            <v>0</v>
          </cell>
          <cell r="CP260">
            <v>0</v>
          </cell>
          <cell r="CQ260">
            <v>0</v>
          </cell>
          <cell r="CR260">
            <v>0</v>
          </cell>
          <cell r="CS260">
            <v>0</v>
          </cell>
          <cell r="CT260">
            <v>9</v>
          </cell>
          <cell r="CU260">
            <v>9</v>
          </cell>
          <cell r="CV260">
            <v>0</v>
          </cell>
          <cell r="CW260">
            <v>1</v>
          </cell>
          <cell r="CX260">
            <v>1</v>
          </cell>
          <cell r="CY260">
            <v>1</v>
          </cell>
          <cell r="CZ260">
            <v>0</v>
          </cell>
          <cell r="DA260">
            <v>0</v>
          </cell>
          <cell r="DB260">
            <v>0</v>
          </cell>
          <cell r="DC260">
            <v>0</v>
          </cell>
          <cell r="DD260">
            <v>0</v>
          </cell>
          <cell r="DE260">
            <v>0</v>
          </cell>
          <cell r="DF260">
            <v>0</v>
          </cell>
          <cell r="DG260">
            <v>10</v>
          </cell>
          <cell r="DH260">
            <v>10</v>
          </cell>
          <cell r="DI260">
            <v>0</v>
          </cell>
          <cell r="DJ260">
            <v>0</v>
          </cell>
          <cell r="DK260">
            <v>0</v>
          </cell>
          <cell r="DL260">
            <v>0</v>
          </cell>
          <cell r="DM260">
            <v>0</v>
          </cell>
          <cell r="DN260">
            <v>0</v>
          </cell>
          <cell r="DO260">
            <v>0</v>
          </cell>
          <cell r="DP260">
            <v>0</v>
          </cell>
          <cell r="DQ260">
            <v>0</v>
          </cell>
          <cell r="DR260">
            <v>9</v>
          </cell>
          <cell r="DS260">
            <v>0</v>
          </cell>
          <cell r="DT260">
            <v>1</v>
          </cell>
          <cell r="DU260">
            <v>1</v>
          </cell>
          <cell r="DV260">
            <v>0</v>
          </cell>
          <cell r="DW260">
            <v>0</v>
          </cell>
          <cell r="DX260">
            <v>0</v>
          </cell>
          <cell r="DY260">
            <v>0</v>
          </cell>
          <cell r="DZ260">
            <v>0</v>
          </cell>
          <cell r="EA260">
            <v>0</v>
          </cell>
          <cell r="EB260">
            <v>0</v>
          </cell>
          <cell r="EC260">
            <v>0</v>
          </cell>
          <cell r="ED260">
            <v>0</v>
          </cell>
          <cell r="EE260">
            <v>0</v>
          </cell>
          <cell r="EF260">
            <v>0</v>
          </cell>
          <cell r="EG260">
            <v>1</v>
          </cell>
          <cell r="EH260">
            <v>1</v>
          </cell>
          <cell r="EI260">
            <v>60.049833887043192</v>
          </cell>
          <cell r="EJ260">
            <v>9</v>
          </cell>
          <cell r="EK260">
            <v>0</v>
          </cell>
          <cell r="EL260">
            <v>0</v>
          </cell>
          <cell r="EM260">
            <v>0</v>
          </cell>
          <cell r="EN260">
            <v>0</v>
          </cell>
          <cell r="EO260">
            <v>0</v>
          </cell>
          <cell r="EP260">
            <v>0</v>
          </cell>
          <cell r="EQ260">
            <v>0</v>
          </cell>
          <cell r="ER260">
            <v>0</v>
          </cell>
          <cell r="ES260">
            <v>0</v>
          </cell>
          <cell r="ET260">
            <v>10</v>
          </cell>
          <cell r="EU260">
            <v>10</v>
          </cell>
          <cell r="EV260">
            <v>30.498338870431894</v>
          </cell>
          <cell r="EW260">
            <v>0</v>
          </cell>
          <cell r="EX260">
            <v>0</v>
          </cell>
          <cell r="EY260">
            <v>0</v>
          </cell>
          <cell r="EZ260">
            <v>0</v>
          </cell>
          <cell r="FA260">
            <v>0</v>
          </cell>
          <cell r="FB260">
            <v>0</v>
          </cell>
          <cell r="FC260">
            <v>0</v>
          </cell>
          <cell r="FD260">
            <v>0</v>
          </cell>
          <cell r="GZ260">
            <v>0</v>
          </cell>
          <cell r="HA260">
            <v>0</v>
          </cell>
        </row>
        <row r="261">
          <cell r="B261" t="str">
            <v>LTD06</v>
          </cell>
          <cell r="C261">
            <v>0</v>
          </cell>
          <cell r="D261">
            <v>10</v>
          </cell>
          <cell r="E261">
            <v>900941424</v>
          </cell>
          <cell r="F261" t="str">
            <v>21061CFA306L2</v>
          </cell>
          <cell r="G261" t="str">
            <v>21061CFA306</v>
          </cell>
          <cell r="H261">
            <v>66</v>
          </cell>
          <cell r="I261">
            <v>66</v>
          </cell>
          <cell r="J261">
            <v>0</v>
          </cell>
          <cell r="K261">
            <v>0</v>
          </cell>
          <cell r="L261">
            <v>0</v>
          </cell>
          <cell r="M261">
            <v>168</v>
          </cell>
          <cell r="N261">
            <v>0</v>
          </cell>
          <cell r="O261">
            <v>168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66</v>
          </cell>
          <cell r="U261">
            <v>66</v>
          </cell>
          <cell r="V261">
            <v>16.5</v>
          </cell>
          <cell r="W261">
            <v>64</v>
          </cell>
          <cell r="X261">
            <v>64</v>
          </cell>
          <cell r="Y261">
            <v>64</v>
          </cell>
          <cell r="Z261">
            <v>0</v>
          </cell>
          <cell r="AA261">
            <v>120</v>
          </cell>
          <cell r="AB261">
            <v>120</v>
          </cell>
          <cell r="AC261">
            <v>120</v>
          </cell>
          <cell r="AD261">
            <v>0</v>
          </cell>
          <cell r="AE261">
            <v>0</v>
          </cell>
          <cell r="AF261">
            <v>0</v>
          </cell>
          <cell r="AG261">
            <v>130</v>
          </cell>
          <cell r="AH261">
            <v>130</v>
          </cell>
          <cell r="AI261">
            <v>16.25</v>
          </cell>
          <cell r="AJ261">
            <v>120</v>
          </cell>
          <cell r="AK261">
            <v>120</v>
          </cell>
          <cell r="AL261">
            <v>120</v>
          </cell>
          <cell r="AM261">
            <v>0</v>
          </cell>
          <cell r="AN261">
            <v>240</v>
          </cell>
          <cell r="AO261">
            <v>240</v>
          </cell>
          <cell r="AP261">
            <v>240</v>
          </cell>
          <cell r="AQ261">
            <v>120</v>
          </cell>
          <cell r="AR261">
            <v>0</v>
          </cell>
          <cell r="AS261">
            <v>0</v>
          </cell>
          <cell r="AT261">
            <v>130</v>
          </cell>
          <cell r="AU261">
            <v>130</v>
          </cell>
          <cell r="AV261">
            <v>16.738197424892704</v>
          </cell>
          <cell r="AW261">
            <v>113</v>
          </cell>
          <cell r="AX261">
            <v>0</v>
          </cell>
          <cell r="AY261">
            <v>113</v>
          </cell>
          <cell r="AZ261">
            <v>120</v>
          </cell>
          <cell r="BA261">
            <v>233</v>
          </cell>
          <cell r="BB261">
            <v>353</v>
          </cell>
          <cell r="BC261">
            <v>233</v>
          </cell>
          <cell r="BD261">
            <v>233</v>
          </cell>
          <cell r="BE261">
            <v>0</v>
          </cell>
          <cell r="BF261">
            <v>0</v>
          </cell>
          <cell r="BG261">
            <v>10</v>
          </cell>
          <cell r="BH261">
            <v>10</v>
          </cell>
          <cell r="BI261">
            <v>2.5</v>
          </cell>
          <cell r="BJ261">
            <v>120</v>
          </cell>
          <cell r="BK261">
            <v>0</v>
          </cell>
          <cell r="BL261">
            <v>121</v>
          </cell>
          <cell r="BM261">
            <v>0</v>
          </cell>
          <cell r="BN261">
            <v>120</v>
          </cell>
          <cell r="BO261">
            <v>0</v>
          </cell>
          <cell r="BP261">
            <v>120</v>
          </cell>
          <cell r="BQ261">
            <v>0</v>
          </cell>
          <cell r="BR261">
            <v>0</v>
          </cell>
          <cell r="BS261">
            <v>0</v>
          </cell>
          <cell r="BT261">
            <v>131</v>
          </cell>
          <cell r="BU261">
            <v>131</v>
          </cell>
          <cell r="BV261">
            <v>16.375</v>
          </cell>
          <cell r="BW261">
            <v>119</v>
          </cell>
          <cell r="BX261">
            <v>0</v>
          </cell>
          <cell r="BY261">
            <v>119</v>
          </cell>
          <cell r="BZ261">
            <v>240</v>
          </cell>
          <cell r="CA261">
            <v>240</v>
          </cell>
          <cell r="CB261">
            <v>0</v>
          </cell>
          <cell r="CC261">
            <v>240</v>
          </cell>
          <cell r="CD261">
            <v>0</v>
          </cell>
          <cell r="CE261">
            <v>0</v>
          </cell>
          <cell r="CF261">
            <v>0</v>
          </cell>
          <cell r="CG261">
            <v>250</v>
          </cell>
          <cell r="CH261">
            <v>250</v>
          </cell>
          <cell r="CI261">
            <v>62.5</v>
          </cell>
          <cell r="CJ261">
            <v>0</v>
          </cell>
          <cell r="CK261">
            <v>120</v>
          </cell>
          <cell r="CL261">
            <v>0</v>
          </cell>
          <cell r="CM261">
            <v>10</v>
          </cell>
          <cell r="CN261">
            <v>120</v>
          </cell>
          <cell r="CO261">
            <v>240</v>
          </cell>
          <cell r="CP261">
            <v>120</v>
          </cell>
          <cell r="CQ261">
            <v>240</v>
          </cell>
          <cell r="CR261">
            <v>0</v>
          </cell>
          <cell r="CS261">
            <v>0</v>
          </cell>
          <cell r="CT261">
            <v>10</v>
          </cell>
          <cell r="CU261">
            <v>10</v>
          </cell>
          <cell r="CV261">
            <v>4.2857142857142856</v>
          </cell>
          <cell r="CW261">
            <v>70</v>
          </cell>
          <cell r="CX261">
            <v>70</v>
          </cell>
          <cell r="CY261">
            <v>73</v>
          </cell>
          <cell r="CZ261">
            <v>0</v>
          </cell>
          <cell r="DA261">
            <v>70</v>
          </cell>
          <cell r="DB261">
            <v>10</v>
          </cell>
          <cell r="DC261">
            <v>70</v>
          </cell>
          <cell r="DD261">
            <v>10</v>
          </cell>
          <cell r="DE261">
            <v>0</v>
          </cell>
          <cell r="DF261">
            <v>0</v>
          </cell>
          <cell r="DG261">
            <v>73</v>
          </cell>
          <cell r="DH261">
            <v>73</v>
          </cell>
          <cell r="DI261">
            <v>18.25</v>
          </cell>
          <cell r="DJ261">
            <v>120</v>
          </cell>
          <cell r="DK261">
            <v>120</v>
          </cell>
          <cell r="DL261">
            <v>120</v>
          </cell>
          <cell r="DM261">
            <v>0</v>
          </cell>
          <cell r="DN261">
            <v>120</v>
          </cell>
          <cell r="DO261">
            <v>0</v>
          </cell>
          <cell r="DP261">
            <v>120</v>
          </cell>
          <cell r="DQ261">
            <v>0</v>
          </cell>
          <cell r="DR261">
            <v>0</v>
          </cell>
          <cell r="DS261">
            <v>0</v>
          </cell>
          <cell r="DT261">
            <v>193</v>
          </cell>
          <cell r="DU261">
            <v>193</v>
          </cell>
          <cell r="DV261">
            <v>126.5</v>
          </cell>
          <cell r="DW261">
            <v>0</v>
          </cell>
          <cell r="DX261">
            <v>0</v>
          </cell>
          <cell r="DY261">
            <v>0</v>
          </cell>
          <cell r="DZ261">
            <v>0</v>
          </cell>
          <cell r="EA261">
            <v>0</v>
          </cell>
          <cell r="EB261">
            <v>0</v>
          </cell>
          <cell r="EC261">
            <v>0</v>
          </cell>
          <cell r="ED261">
            <v>0</v>
          </cell>
          <cell r="EE261">
            <v>0</v>
          </cell>
          <cell r="EF261">
            <v>0</v>
          </cell>
          <cell r="EG261">
            <v>193</v>
          </cell>
          <cell r="EH261">
            <v>193</v>
          </cell>
          <cell r="EI261">
            <v>96.5</v>
          </cell>
          <cell r="EJ261">
            <v>141</v>
          </cell>
          <cell r="EK261">
            <v>0</v>
          </cell>
          <cell r="EL261">
            <v>0</v>
          </cell>
          <cell r="EM261">
            <v>0</v>
          </cell>
          <cell r="EN261">
            <v>60</v>
          </cell>
          <cell r="EO261">
            <v>0</v>
          </cell>
          <cell r="EP261">
            <v>60</v>
          </cell>
          <cell r="EQ261">
            <v>0</v>
          </cell>
          <cell r="ER261">
            <v>60</v>
          </cell>
          <cell r="ES261">
            <v>0</v>
          </cell>
          <cell r="ET261">
            <v>274</v>
          </cell>
          <cell r="EU261">
            <v>274</v>
          </cell>
          <cell r="EV261">
            <v>43.631840796019901</v>
          </cell>
          <cell r="EW261">
            <v>0</v>
          </cell>
          <cell r="EX261">
            <v>0</v>
          </cell>
          <cell r="EY261">
            <v>0</v>
          </cell>
          <cell r="EZ261">
            <v>0</v>
          </cell>
          <cell r="FA261">
            <v>0</v>
          </cell>
          <cell r="FB261">
            <v>0</v>
          </cell>
          <cell r="FC261">
            <v>0</v>
          </cell>
          <cell r="FD261">
            <v>0</v>
          </cell>
          <cell r="GZ261">
            <v>-73</v>
          </cell>
          <cell r="HA261">
            <v>0</v>
          </cell>
        </row>
        <row r="262">
          <cell r="B262" t="str">
            <v>LFD09</v>
          </cell>
          <cell r="C262">
            <v>0</v>
          </cell>
          <cell r="D262">
            <v>0</v>
          </cell>
          <cell r="E262">
            <v>0</v>
          </cell>
          <cell r="F262" t="str">
            <v>21061C7A1F6L2</v>
          </cell>
          <cell r="G262" t="str">
            <v>21061C7A1F6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0</v>
          </cell>
          <cell r="BJ262">
            <v>0</v>
          </cell>
          <cell r="BK262">
            <v>0</v>
          </cell>
          <cell r="BL262">
            <v>0</v>
          </cell>
          <cell r="BM262">
            <v>0</v>
          </cell>
          <cell r="BN262">
            <v>0</v>
          </cell>
          <cell r="BO262">
            <v>0</v>
          </cell>
          <cell r="BP262">
            <v>0</v>
          </cell>
          <cell r="BQ262">
            <v>0</v>
          </cell>
          <cell r="BR262">
            <v>0</v>
          </cell>
          <cell r="BS262">
            <v>0</v>
          </cell>
          <cell r="BT262">
            <v>0</v>
          </cell>
          <cell r="BU262">
            <v>0</v>
          </cell>
          <cell r="BV262">
            <v>0</v>
          </cell>
          <cell r="BW262">
            <v>0</v>
          </cell>
          <cell r="BX262">
            <v>0</v>
          </cell>
          <cell r="BY262">
            <v>0</v>
          </cell>
          <cell r="BZ262">
            <v>0</v>
          </cell>
          <cell r="CA262">
            <v>0</v>
          </cell>
          <cell r="CB262">
            <v>0</v>
          </cell>
          <cell r="CC262">
            <v>0</v>
          </cell>
          <cell r="CD262">
            <v>0</v>
          </cell>
          <cell r="CE262">
            <v>0</v>
          </cell>
          <cell r="CF262">
            <v>0</v>
          </cell>
          <cell r="CG262">
            <v>0</v>
          </cell>
          <cell r="CH262">
            <v>0</v>
          </cell>
          <cell r="CI262">
            <v>0</v>
          </cell>
          <cell r="CJ262">
            <v>0</v>
          </cell>
          <cell r="CK262">
            <v>0</v>
          </cell>
          <cell r="CL262">
            <v>0</v>
          </cell>
          <cell r="CM262">
            <v>0</v>
          </cell>
          <cell r="CN262">
            <v>0</v>
          </cell>
          <cell r="CO262">
            <v>0</v>
          </cell>
          <cell r="CP262">
            <v>0</v>
          </cell>
          <cell r="CQ262">
            <v>0</v>
          </cell>
          <cell r="CR262">
            <v>0</v>
          </cell>
          <cell r="CS262">
            <v>0</v>
          </cell>
          <cell r="CT262">
            <v>0</v>
          </cell>
          <cell r="CU262">
            <v>0</v>
          </cell>
          <cell r="CV262">
            <v>0</v>
          </cell>
          <cell r="CW262">
            <v>0</v>
          </cell>
          <cell r="CX262">
            <v>0</v>
          </cell>
          <cell r="CY262">
            <v>0</v>
          </cell>
          <cell r="CZ262">
            <v>0</v>
          </cell>
          <cell r="DA262">
            <v>0</v>
          </cell>
          <cell r="DB262">
            <v>0</v>
          </cell>
          <cell r="DC262">
            <v>0</v>
          </cell>
          <cell r="DD262">
            <v>0</v>
          </cell>
          <cell r="DE262">
            <v>0</v>
          </cell>
          <cell r="DF262">
            <v>0</v>
          </cell>
          <cell r="DG262">
            <v>0</v>
          </cell>
          <cell r="DH262">
            <v>0</v>
          </cell>
          <cell r="DI262">
            <v>0</v>
          </cell>
          <cell r="DJ262">
            <v>0</v>
          </cell>
          <cell r="DK262">
            <v>0</v>
          </cell>
          <cell r="DL262">
            <v>0</v>
          </cell>
          <cell r="DM262">
            <v>0</v>
          </cell>
          <cell r="DN262">
            <v>0</v>
          </cell>
          <cell r="DO262">
            <v>0</v>
          </cell>
          <cell r="DP262">
            <v>0</v>
          </cell>
          <cell r="DQ262">
            <v>0</v>
          </cell>
          <cell r="DR262">
            <v>0</v>
          </cell>
          <cell r="DS262">
            <v>0</v>
          </cell>
          <cell r="DT262">
            <v>0</v>
          </cell>
          <cell r="DU262">
            <v>0</v>
          </cell>
          <cell r="DV262">
            <v>0</v>
          </cell>
          <cell r="DW262">
            <v>0</v>
          </cell>
          <cell r="DX262">
            <v>0</v>
          </cell>
          <cell r="DY262">
            <v>0</v>
          </cell>
          <cell r="DZ262">
            <v>0</v>
          </cell>
          <cell r="EA262">
            <v>0</v>
          </cell>
          <cell r="EB262">
            <v>0</v>
          </cell>
          <cell r="EC262">
            <v>0</v>
          </cell>
          <cell r="ED262">
            <v>0</v>
          </cell>
          <cell r="EE262">
            <v>0</v>
          </cell>
          <cell r="EF262">
            <v>0</v>
          </cell>
          <cell r="EG262">
            <v>0</v>
          </cell>
          <cell r="EH262">
            <v>0</v>
          </cell>
          <cell r="EI262">
            <v>0</v>
          </cell>
          <cell r="EJ262">
            <v>0</v>
          </cell>
          <cell r="EK262">
            <v>0</v>
          </cell>
          <cell r="EL262">
            <v>0</v>
          </cell>
          <cell r="EM262">
            <v>0</v>
          </cell>
          <cell r="EN262">
            <v>0</v>
          </cell>
          <cell r="EO262">
            <v>0</v>
          </cell>
          <cell r="EP262">
            <v>0</v>
          </cell>
          <cell r="EQ262">
            <v>0</v>
          </cell>
          <cell r="ER262">
            <v>0</v>
          </cell>
          <cell r="ES262">
            <v>0</v>
          </cell>
          <cell r="ET262">
            <v>0</v>
          </cell>
          <cell r="EU262">
            <v>0</v>
          </cell>
          <cell r="EV262">
            <v>0</v>
          </cell>
          <cell r="EW262">
            <v>0</v>
          </cell>
          <cell r="EX262">
            <v>0</v>
          </cell>
          <cell r="EY262">
            <v>0</v>
          </cell>
          <cell r="EZ262">
            <v>0</v>
          </cell>
          <cell r="FA262">
            <v>0</v>
          </cell>
          <cell r="FB262">
            <v>0</v>
          </cell>
          <cell r="FC262">
            <v>0</v>
          </cell>
          <cell r="FD262">
            <v>0</v>
          </cell>
          <cell r="GZ262">
            <v>0</v>
          </cell>
          <cell r="HA262">
            <v>0</v>
          </cell>
        </row>
        <row r="263">
          <cell r="B263" t="str">
            <v>LFD09</v>
          </cell>
          <cell r="C263">
            <v>0</v>
          </cell>
          <cell r="D263">
            <v>0</v>
          </cell>
          <cell r="E263">
            <v>900941349</v>
          </cell>
          <cell r="F263" t="str">
            <v>21061CYA1F6L2</v>
          </cell>
          <cell r="G263" t="str">
            <v>21061CYA1F6</v>
          </cell>
          <cell r="H263">
            <v>0</v>
          </cell>
          <cell r="I263">
            <v>0</v>
          </cell>
          <cell r="J263">
            <v>184</v>
          </cell>
          <cell r="K263">
            <v>184</v>
          </cell>
          <cell r="L263">
            <v>188</v>
          </cell>
          <cell r="M263">
            <v>0</v>
          </cell>
          <cell r="N263">
            <v>184</v>
          </cell>
          <cell r="O263">
            <v>0</v>
          </cell>
          <cell r="P263">
            <v>184</v>
          </cell>
          <cell r="Q263">
            <v>0</v>
          </cell>
          <cell r="R263">
            <v>0</v>
          </cell>
          <cell r="S263">
            <v>0</v>
          </cell>
          <cell r="T263">
            <v>188</v>
          </cell>
          <cell r="U263">
            <v>188</v>
          </cell>
          <cell r="V263">
            <v>60.652173913043477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188</v>
          </cell>
          <cell r="AH263">
            <v>188</v>
          </cell>
          <cell r="AI263">
            <v>30.652173913043477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184</v>
          </cell>
          <cell r="AO263">
            <v>184</v>
          </cell>
          <cell r="AP263">
            <v>184</v>
          </cell>
          <cell r="AQ263">
            <v>184</v>
          </cell>
          <cell r="AR263">
            <v>0</v>
          </cell>
          <cell r="AS263">
            <v>0</v>
          </cell>
          <cell r="AT263">
            <v>4</v>
          </cell>
          <cell r="AU263">
            <v>4</v>
          </cell>
          <cell r="AV263">
            <v>30.652173913043477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4</v>
          </cell>
          <cell r="BH263">
            <v>4</v>
          </cell>
          <cell r="BI263">
            <v>0.56603773584905659</v>
          </cell>
          <cell r="BJ263">
            <v>208</v>
          </cell>
          <cell r="BK263">
            <v>0</v>
          </cell>
          <cell r="BL263">
            <v>208</v>
          </cell>
          <cell r="BM263">
            <v>188</v>
          </cell>
          <cell r="BN263">
            <v>212</v>
          </cell>
          <cell r="BO263">
            <v>74</v>
          </cell>
          <cell r="BP263">
            <v>212</v>
          </cell>
          <cell r="BQ263">
            <v>74</v>
          </cell>
          <cell r="BR263">
            <v>0</v>
          </cell>
          <cell r="BS263">
            <v>3</v>
          </cell>
          <cell r="BT263">
            <v>135</v>
          </cell>
          <cell r="BU263">
            <v>138</v>
          </cell>
          <cell r="BV263">
            <v>12.577639751552796</v>
          </cell>
          <cell r="BW263">
            <v>187</v>
          </cell>
          <cell r="BX263">
            <v>0</v>
          </cell>
          <cell r="BY263">
            <v>187</v>
          </cell>
          <cell r="BZ263">
            <v>0</v>
          </cell>
          <cell r="CA263">
            <v>322</v>
          </cell>
          <cell r="CB263">
            <v>188</v>
          </cell>
          <cell r="CC263">
            <v>322</v>
          </cell>
          <cell r="CD263">
            <v>188</v>
          </cell>
          <cell r="CE263">
            <v>0</v>
          </cell>
          <cell r="CF263">
            <v>0</v>
          </cell>
          <cell r="CG263">
            <v>137</v>
          </cell>
          <cell r="CH263">
            <v>137</v>
          </cell>
          <cell r="CI263">
            <v>22.336956521739129</v>
          </cell>
          <cell r="CJ263">
            <v>47</v>
          </cell>
          <cell r="CK263">
            <v>184</v>
          </cell>
          <cell r="CL263">
            <v>47</v>
          </cell>
          <cell r="CM263">
            <v>0</v>
          </cell>
          <cell r="CN263">
            <v>184</v>
          </cell>
          <cell r="CO263">
            <v>0</v>
          </cell>
          <cell r="CP263">
            <v>184</v>
          </cell>
          <cell r="CQ263">
            <v>0</v>
          </cell>
          <cell r="CR263">
            <v>0</v>
          </cell>
          <cell r="CS263">
            <v>0</v>
          </cell>
          <cell r="CT263">
            <v>184</v>
          </cell>
          <cell r="CU263">
            <v>184</v>
          </cell>
          <cell r="CV263">
            <v>0</v>
          </cell>
          <cell r="CW263">
            <v>0</v>
          </cell>
          <cell r="CX263">
            <v>0</v>
          </cell>
          <cell r="CY263">
            <v>0</v>
          </cell>
          <cell r="CZ263">
            <v>0</v>
          </cell>
          <cell r="DA263">
            <v>0</v>
          </cell>
          <cell r="DB263">
            <v>0</v>
          </cell>
          <cell r="DC263">
            <v>0</v>
          </cell>
          <cell r="DD263">
            <v>0</v>
          </cell>
          <cell r="DE263">
            <v>0</v>
          </cell>
          <cell r="DF263">
            <v>0</v>
          </cell>
          <cell r="DG263">
            <v>184</v>
          </cell>
          <cell r="DH263">
            <v>184</v>
          </cell>
          <cell r="DI263">
            <v>60</v>
          </cell>
          <cell r="DJ263">
            <v>0</v>
          </cell>
          <cell r="DK263">
            <v>0</v>
          </cell>
          <cell r="DL263">
            <v>0</v>
          </cell>
          <cell r="DM263">
            <v>0</v>
          </cell>
          <cell r="DN263">
            <v>0</v>
          </cell>
          <cell r="DO263">
            <v>0</v>
          </cell>
          <cell r="DP263">
            <v>0</v>
          </cell>
          <cell r="DQ263">
            <v>0</v>
          </cell>
          <cell r="DR263">
            <v>0</v>
          </cell>
          <cell r="DS263">
            <v>0</v>
          </cell>
          <cell r="DT263">
            <v>184</v>
          </cell>
          <cell r="DU263">
            <v>184</v>
          </cell>
          <cell r="DV263">
            <v>29.999999999999996</v>
          </cell>
          <cell r="DW263">
            <v>0</v>
          </cell>
          <cell r="DX263">
            <v>0</v>
          </cell>
          <cell r="DY263">
            <v>0</v>
          </cell>
          <cell r="DZ263">
            <v>0</v>
          </cell>
          <cell r="EA263">
            <v>184</v>
          </cell>
          <cell r="EB263">
            <v>0</v>
          </cell>
          <cell r="EC263">
            <v>184</v>
          </cell>
          <cell r="ED263">
            <v>0</v>
          </cell>
          <cell r="EE263">
            <v>0</v>
          </cell>
          <cell r="EF263">
            <v>0</v>
          </cell>
          <cell r="EG263">
            <v>184</v>
          </cell>
          <cell r="EH263">
            <v>184</v>
          </cell>
          <cell r="EI263">
            <v>72.376681614349778</v>
          </cell>
          <cell r="EJ263">
            <v>0</v>
          </cell>
          <cell r="EK263">
            <v>0</v>
          </cell>
          <cell r="EL263">
            <v>0</v>
          </cell>
          <cell r="EM263">
            <v>0</v>
          </cell>
          <cell r="EN263">
            <v>0</v>
          </cell>
          <cell r="EO263">
            <v>0</v>
          </cell>
          <cell r="EP263">
            <v>0</v>
          </cell>
          <cell r="EQ263">
            <v>0</v>
          </cell>
          <cell r="ER263">
            <v>0</v>
          </cell>
          <cell r="ES263">
            <v>0</v>
          </cell>
          <cell r="ET263">
            <v>184</v>
          </cell>
          <cell r="EU263">
            <v>184</v>
          </cell>
          <cell r="EV263">
            <v>42.376681614349778</v>
          </cell>
          <cell r="EW263">
            <v>0</v>
          </cell>
          <cell r="EX263">
            <v>0</v>
          </cell>
          <cell r="EY263">
            <v>0</v>
          </cell>
          <cell r="EZ263">
            <v>0</v>
          </cell>
          <cell r="FA263">
            <v>0</v>
          </cell>
          <cell r="FB263">
            <v>0</v>
          </cell>
          <cell r="FC263">
            <v>0</v>
          </cell>
          <cell r="FD263">
            <v>0</v>
          </cell>
          <cell r="GZ263">
            <v>0</v>
          </cell>
          <cell r="HA263">
            <v>0</v>
          </cell>
        </row>
        <row r="264">
          <cell r="B264" t="str">
            <v>LFD09</v>
          </cell>
          <cell r="C264">
            <v>0</v>
          </cell>
          <cell r="D264">
            <v>0</v>
          </cell>
          <cell r="E264">
            <v>900941330</v>
          </cell>
          <cell r="F264" t="str">
            <v>21091C7A1F6L2</v>
          </cell>
          <cell r="G264" t="str">
            <v>21091C7A1F6</v>
          </cell>
          <cell r="H264">
            <v>0</v>
          </cell>
          <cell r="I264">
            <v>0</v>
          </cell>
          <cell r="J264">
            <v>368</v>
          </cell>
          <cell r="K264">
            <v>250</v>
          </cell>
          <cell r="L264">
            <v>369</v>
          </cell>
          <cell r="M264">
            <v>0</v>
          </cell>
          <cell r="N264">
            <v>368</v>
          </cell>
          <cell r="O264">
            <v>368</v>
          </cell>
          <cell r="P264">
            <v>368</v>
          </cell>
          <cell r="Q264">
            <v>368</v>
          </cell>
          <cell r="R264">
            <v>0</v>
          </cell>
          <cell r="S264">
            <v>0</v>
          </cell>
          <cell r="T264">
            <v>1</v>
          </cell>
          <cell r="U264">
            <v>1</v>
          </cell>
          <cell r="V264">
            <v>60.085714285714289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1</v>
          </cell>
          <cell r="AH264">
            <v>1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1</v>
          </cell>
          <cell r="AU264">
            <v>1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  <cell r="BF264">
            <v>0</v>
          </cell>
          <cell r="BG264">
            <v>1</v>
          </cell>
          <cell r="BH264">
            <v>1</v>
          </cell>
          <cell r="BI264">
            <v>0</v>
          </cell>
          <cell r="BJ264">
            <v>0</v>
          </cell>
          <cell r="BK264">
            <v>0</v>
          </cell>
          <cell r="BL264">
            <v>0</v>
          </cell>
          <cell r="BM264">
            <v>0</v>
          </cell>
          <cell r="BN264">
            <v>0</v>
          </cell>
          <cell r="BO264">
            <v>0</v>
          </cell>
          <cell r="BP264">
            <v>0</v>
          </cell>
          <cell r="BQ264">
            <v>0</v>
          </cell>
          <cell r="BR264">
            <v>1</v>
          </cell>
          <cell r="BS264">
            <v>0</v>
          </cell>
          <cell r="BT264">
            <v>0</v>
          </cell>
          <cell r="BU264">
            <v>0</v>
          </cell>
          <cell r="BV264">
            <v>0</v>
          </cell>
          <cell r="BW264">
            <v>0</v>
          </cell>
          <cell r="BX264">
            <v>0</v>
          </cell>
          <cell r="BY264">
            <v>0</v>
          </cell>
          <cell r="BZ264">
            <v>0</v>
          </cell>
          <cell r="CA264">
            <v>0</v>
          </cell>
          <cell r="CB264">
            <v>0</v>
          </cell>
          <cell r="CC264">
            <v>0</v>
          </cell>
          <cell r="CD264">
            <v>0</v>
          </cell>
          <cell r="CE264">
            <v>0</v>
          </cell>
          <cell r="CF264">
            <v>0</v>
          </cell>
          <cell r="CG264">
            <v>0</v>
          </cell>
          <cell r="CH264">
            <v>0</v>
          </cell>
          <cell r="CI264">
            <v>0</v>
          </cell>
          <cell r="CJ264">
            <v>0</v>
          </cell>
          <cell r="CK264">
            <v>0</v>
          </cell>
          <cell r="CL264">
            <v>0</v>
          </cell>
          <cell r="CM264">
            <v>0</v>
          </cell>
          <cell r="CN264">
            <v>0</v>
          </cell>
          <cell r="CO264">
            <v>0</v>
          </cell>
          <cell r="CP264">
            <v>0</v>
          </cell>
          <cell r="CQ264">
            <v>0</v>
          </cell>
          <cell r="CR264">
            <v>0</v>
          </cell>
          <cell r="CS264">
            <v>0</v>
          </cell>
          <cell r="CT264">
            <v>0</v>
          </cell>
          <cell r="CU264">
            <v>0</v>
          </cell>
          <cell r="CV264">
            <v>0</v>
          </cell>
          <cell r="CW264">
            <v>0</v>
          </cell>
          <cell r="CX264">
            <v>0</v>
          </cell>
          <cell r="CY264">
            <v>0</v>
          </cell>
          <cell r="CZ264">
            <v>0</v>
          </cell>
          <cell r="DA264">
            <v>0</v>
          </cell>
          <cell r="DB264">
            <v>0</v>
          </cell>
          <cell r="DC264">
            <v>0</v>
          </cell>
          <cell r="DD264">
            <v>0</v>
          </cell>
          <cell r="DE264">
            <v>0</v>
          </cell>
          <cell r="DF264">
            <v>0</v>
          </cell>
          <cell r="DG264">
            <v>0</v>
          </cell>
          <cell r="DH264">
            <v>0</v>
          </cell>
          <cell r="DI264">
            <v>0</v>
          </cell>
          <cell r="DJ264">
            <v>0</v>
          </cell>
          <cell r="DK264">
            <v>0</v>
          </cell>
          <cell r="DL264">
            <v>0</v>
          </cell>
          <cell r="DM264">
            <v>0</v>
          </cell>
          <cell r="DN264">
            <v>0</v>
          </cell>
          <cell r="DO264">
            <v>0</v>
          </cell>
          <cell r="DP264">
            <v>0</v>
          </cell>
          <cell r="DQ264">
            <v>0</v>
          </cell>
          <cell r="DR264">
            <v>0</v>
          </cell>
          <cell r="DS264">
            <v>0</v>
          </cell>
          <cell r="DT264">
            <v>0</v>
          </cell>
          <cell r="DU264">
            <v>0</v>
          </cell>
          <cell r="DV264">
            <v>0</v>
          </cell>
          <cell r="DW264">
            <v>0</v>
          </cell>
          <cell r="DX264">
            <v>0</v>
          </cell>
          <cell r="DY264">
            <v>0</v>
          </cell>
          <cell r="DZ264">
            <v>0</v>
          </cell>
          <cell r="EA264">
            <v>0</v>
          </cell>
          <cell r="EB264">
            <v>0</v>
          </cell>
          <cell r="EC264">
            <v>0</v>
          </cell>
          <cell r="ED264">
            <v>0</v>
          </cell>
          <cell r="EE264">
            <v>0</v>
          </cell>
          <cell r="EF264">
            <v>0</v>
          </cell>
          <cell r="EG264">
            <v>0</v>
          </cell>
          <cell r="EH264">
            <v>0</v>
          </cell>
          <cell r="EI264">
            <v>0</v>
          </cell>
          <cell r="EJ264">
            <v>0</v>
          </cell>
          <cell r="EK264">
            <v>0</v>
          </cell>
          <cell r="EL264">
            <v>0</v>
          </cell>
          <cell r="EM264">
            <v>0</v>
          </cell>
          <cell r="EN264">
            <v>0</v>
          </cell>
          <cell r="EO264">
            <v>0</v>
          </cell>
          <cell r="EP264">
            <v>0</v>
          </cell>
          <cell r="EQ264">
            <v>0</v>
          </cell>
          <cell r="ER264">
            <v>0</v>
          </cell>
          <cell r="ES264">
            <v>0</v>
          </cell>
          <cell r="ET264">
            <v>0</v>
          </cell>
          <cell r="EU264">
            <v>0</v>
          </cell>
          <cell r="EV264">
            <v>0</v>
          </cell>
          <cell r="EW264">
            <v>0</v>
          </cell>
          <cell r="EX264">
            <v>0</v>
          </cell>
          <cell r="EY264">
            <v>0</v>
          </cell>
          <cell r="EZ264">
            <v>0</v>
          </cell>
          <cell r="FA264">
            <v>0</v>
          </cell>
          <cell r="FB264">
            <v>0</v>
          </cell>
          <cell r="FC264">
            <v>0</v>
          </cell>
          <cell r="FD264">
            <v>0</v>
          </cell>
          <cell r="GZ264">
            <v>0</v>
          </cell>
          <cell r="HA264">
            <v>0</v>
          </cell>
        </row>
        <row r="265">
          <cell r="B265" t="str">
            <v>LD12</v>
          </cell>
          <cell r="C265">
            <v>0</v>
          </cell>
          <cell r="D265">
            <v>0</v>
          </cell>
          <cell r="E265">
            <v>900941414</v>
          </cell>
          <cell r="F265" t="str">
            <v>21101H7A1F6L2</v>
          </cell>
          <cell r="G265" t="str">
            <v>21101H7A1F6</v>
          </cell>
          <cell r="H265">
            <v>21</v>
          </cell>
          <cell r="I265">
            <v>21</v>
          </cell>
          <cell r="J265">
            <v>29</v>
          </cell>
          <cell r="K265">
            <v>31</v>
          </cell>
          <cell r="L265">
            <v>29</v>
          </cell>
          <cell r="M265">
            <v>0</v>
          </cell>
          <cell r="N265">
            <v>50</v>
          </cell>
          <cell r="O265">
            <v>0</v>
          </cell>
          <cell r="P265">
            <v>50</v>
          </cell>
          <cell r="Q265">
            <v>0</v>
          </cell>
          <cell r="R265">
            <v>0</v>
          </cell>
          <cell r="S265">
            <v>0</v>
          </cell>
          <cell r="T265">
            <v>50</v>
          </cell>
          <cell r="U265">
            <v>50</v>
          </cell>
          <cell r="V265">
            <v>50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50</v>
          </cell>
          <cell r="AH265">
            <v>50</v>
          </cell>
          <cell r="AI265">
            <v>13.157894736842106</v>
          </cell>
          <cell r="AJ265">
            <v>64</v>
          </cell>
          <cell r="AK265">
            <v>25</v>
          </cell>
          <cell r="AL265">
            <v>64</v>
          </cell>
          <cell r="AM265">
            <v>0</v>
          </cell>
          <cell r="AN265">
            <v>114</v>
          </cell>
          <cell r="AO265">
            <v>0</v>
          </cell>
          <cell r="AP265">
            <v>114</v>
          </cell>
          <cell r="AQ265">
            <v>0</v>
          </cell>
          <cell r="AR265">
            <v>0</v>
          </cell>
          <cell r="AS265">
            <v>2</v>
          </cell>
          <cell r="AT265">
            <v>112</v>
          </cell>
          <cell r="AU265">
            <v>114</v>
          </cell>
          <cell r="AV265">
            <v>13.280632411067193</v>
          </cell>
          <cell r="AW265">
            <v>141</v>
          </cell>
          <cell r="AX265">
            <v>0</v>
          </cell>
          <cell r="AY265">
            <v>141</v>
          </cell>
          <cell r="AZ265">
            <v>0</v>
          </cell>
          <cell r="BA265">
            <v>253</v>
          </cell>
          <cell r="BB265">
            <v>228</v>
          </cell>
          <cell r="BC265">
            <v>253</v>
          </cell>
          <cell r="BD265">
            <v>228</v>
          </cell>
          <cell r="BE265">
            <v>0</v>
          </cell>
          <cell r="BF265">
            <v>2</v>
          </cell>
          <cell r="BG265">
            <v>25</v>
          </cell>
          <cell r="BH265">
            <v>27</v>
          </cell>
          <cell r="BI265">
            <v>15</v>
          </cell>
          <cell r="BJ265">
            <v>25</v>
          </cell>
          <cell r="BK265">
            <v>0</v>
          </cell>
          <cell r="BL265">
            <v>25</v>
          </cell>
          <cell r="BM265">
            <v>0</v>
          </cell>
          <cell r="BN265">
            <v>50</v>
          </cell>
          <cell r="BO265">
            <v>25</v>
          </cell>
          <cell r="BP265">
            <v>50</v>
          </cell>
          <cell r="BQ265">
            <v>25</v>
          </cell>
          <cell r="BR265">
            <v>0</v>
          </cell>
          <cell r="BS265">
            <v>2</v>
          </cell>
          <cell r="BT265">
            <v>25</v>
          </cell>
          <cell r="BU265">
            <v>27</v>
          </cell>
          <cell r="BV265">
            <v>15</v>
          </cell>
          <cell r="BW265">
            <v>25</v>
          </cell>
          <cell r="BX265">
            <v>0</v>
          </cell>
          <cell r="BY265">
            <v>25</v>
          </cell>
          <cell r="BZ265">
            <v>0</v>
          </cell>
          <cell r="CA265">
            <v>50</v>
          </cell>
          <cell r="CB265">
            <v>0</v>
          </cell>
          <cell r="CC265">
            <v>50</v>
          </cell>
          <cell r="CD265">
            <v>0</v>
          </cell>
          <cell r="CE265">
            <v>0</v>
          </cell>
          <cell r="CF265">
            <v>2</v>
          </cell>
          <cell r="CG265">
            <v>50</v>
          </cell>
          <cell r="CH265">
            <v>52</v>
          </cell>
          <cell r="CI265">
            <v>48.75</v>
          </cell>
          <cell r="CJ265">
            <v>0</v>
          </cell>
          <cell r="CK265">
            <v>0</v>
          </cell>
          <cell r="CL265">
            <v>0</v>
          </cell>
          <cell r="CM265">
            <v>0</v>
          </cell>
          <cell r="CN265">
            <v>0</v>
          </cell>
          <cell r="CO265">
            <v>0</v>
          </cell>
          <cell r="CP265">
            <v>0</v>
          </cell>
          <cell r="CQ265">
            <v>0</v>
          </cell>
          <cell r="CR265">
            <v>0</v>
          </cell>
          <cell r="CS265">
            <v>2</v>
          </cell>
          <cell r="CT265">
            <v>50</v>
          </cell>
          <cell r="CU265">
            <v>52</v>
          </cell>
          <cell r="CV265">
            <v>18.75</v>
          </cell>
          <cell r="CW265">
            <v>30</v>
          </cell>
          <cell r="CX265">
            <v>30</v>
          </cell>
          <cell r="CY265">
            <v>54</v>
          </cell>
          <cell r="CZ265">
            <v>0</v>
          </cell>
          <cell r="DA265">
            <v>80</v>
          </cell>
          <cell r="DB265">
            <v>44</v>
          </cell>
          <cell r="DC265">
            <v>80</v>
          </cell>
          <cell r="DD265">
            <v>44</v>
          </cell>
          <cell r="DE265">
            <v>0</v>
          </cell>
          <cell r="DF265">
            <v>2</v>
          </cell>
          <cell r="DG265">
            <v>60</v>
          </cell>
          <cell r="DH265">
            <v>62</v>
          </cell>
          <cell r="DI265">
            <v>14.634146341463415</v>
          </cell>
          <cell r="DJ265">
            <v>114</v>
          </cell>
          <cell r="DK265">
            <v>114</v>
          </cell>
          <cell r="DL265">
            <v>114</v>
          </cell>
          <cell r="DM265">
            <v>0</v>
          </cell>
          <cell r="DN265">
            <v>123</v>
          </cell>
          <cell r="DO265">
            <v>123</v>
          </cell>
          <cell r="DP265">
            <v>123</v>
          </cell>
          <cell r="DQ265">
            <v>123</v>
          </cell>
          <cell r="DR265">
            <v>0</v>
          </cell>
          <cell r="DS265">
            <v>2</v>
          </cell>
          <cell r="DT265">
            <v>51</v>
          </cell>
          <cell r="DU265">
            <v>53</v>
          </cell>
          <cell r="DV265">
            <v>38.644067796610173</v>
          </cell>
          <cell r="DW265">
            <v>0</v>
          </cell>
          <cell r="DX265">
            <v>0</v>
          </cell>
          <cell r="DY265">
            <v>0</v>
          </cell>
          <cell r="DZ265">
            <v>0</v>
          </cell>
          <cell r="EA265">
            <v>0</v>
          </cell>
          <cell r="EB265">
            <v>123</v>
          </cell>
          <cell r="EC265">
            <v>0</v>
          </cell>
          <cell r="ED265">
            <v>123</v>
          </cell>
          <cell r="EE265">
            <v>-123</v>
          </cell>
          <cell r="EF265">
            <v>1</v>
          </cell>
          <cell r="EG265">
            <v>52</v>
          </cell>
          <cell r="EH265">
            <v>53</v>
          </cell>
          <cell r="EI265">
            <v>8.8135593220338979</v>
          </cell>
          <cell r="EJ265">
            <v>125</v>
          </cell>
          <cell r="EK265">
            <v>0</v>
          </cell>
          <cell r="EL265">
            <v>0</v>
          </cell>
          <cell r="EM265">
            <v>0</v>
          </cell>
          <cell r="EN265">
            <v>177</v>
          </cell>
          <cell r="EO265">
            <v>0</v>
          </cell>
          <cell r="EP265">
            <v>177</v>
          </cell>
          <cell r="EQ265">
            <v>0</v>
          </cell>
          <cell r="ER265">
            <v>177</v>
          </cell>
          <cell r="ES265">
            <v>0</v>
          </cell>
          <cell r="ET265">
            <v>0</v>
          </cell>
          <cell r="EU265">
            <v>1</v>
          </cell>
          <cell r="EV265">
            <v>0</v>
          </cell>
          <cell r="EW265">
            <v>195</v>
          </cell>
          <cell r="EX265">
            <v>0</v>
          </cell>
          <cell r="EY265">
            <v>0</v>
          </cell>
          <cell r="EZ265">
            <v>0</v>
          </cell>
          <cell r="FA265">
            <v>195</v>
          </cell>
          <cell r="FB265">
            <v>0</v>
          </cell>
          <cell r="FC265">
            <v>195</v>
          </cell>
          <cell r="FD265">
            <v>0</v>
          </cell>
          <cell r="GZ265">
            <v>-62</v>
          </cell>
          <cell r="HA265">
            <v>0</v>
          </cell>
        </row>
        <row r="266">
          <cell r="B266" t="str">
            <v>LD12</v>
          </cell>
          <cell r="C266">
            <v>0</v>
          </cell>
          <cell r="D266">
            <v>0</v>
          </cell>
          <cell r="E266">
            <v>900941415</v>
          </cell>
          <cell r="F266" t="str">
            <v>21101HYA1F6L2</v>
          </cell>
          <cell r="G266" t="str">
            <v>21101HYA1F6</v>
          </cell>
          <cell r="H266">
            <v>66</v>
          </cell>
          <cell r="I266">
            <v>66</v>
          </cell>
          <cell r="J266">
            <v>134</v>
          </cell>
          <cell r="K266">
            <v>134</v>
          </cell>
          <cell r="L266">
            <v>134</v>
          </cell>
          <cell r="M266">
            <v>0</v>
          </cell>
          <cell r="N266">
            <v>200</v>
          </cell>
          <cell r="O266">
            <v>66</v>
          </cell>
          <cell r="P266">
            <v>200</v>
          </cell>
          <cell r="Q266">
            <v>66</v>
          </cell>
          <cell r="R266">
            <v>0</v>
          </cell>
          <cell r="S266">
            <v>0</v>
          </cell>
          <cell r="T266">
            <v>134</v>
          </cell>
          <cell r="U266">
            <v>134</v>
          </cell>
          <cell r="V266">
            <v>134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30</v>
          </cell>
          <cell r="AB266">
            <v>30</v>
          </cell>
          <cell r="AC266">
            <v>30</v>
          </cell>
          <cell r="AD266">
            <v>30</v>
          </cell>
          <cell r="AE266">
            <v>0</v>
          </cell>
          <cell r="AF266">
            <v>0</v>
          </cell>
          <cell r="AG266">
            <v>104</v>
          </cell>
          <cell r="AH266">
            <v>104</v>
          </cell>
          <cell r="AI266">
            <v>91.2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78</v>
          </cell>
          <cell r="AP266">
            <v>0</v>
          </cell>
          <cell r="AQ266">
            <v>78</v>
          </cell>
          <cell r="AR266">
            <v>0</v>
          </cell>
          <cell r="AS266">
            <v>0</v>
          </cell>
          <cell r="AT266">
            <v>26</v>
          </cell>
          <cell r="AU266">
            <v>26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26</v>
          </cell>
          <cell r="BH266">
            <v>26</v>
          </cell>
          <cell r="BI266">
            <v>7.8</v>
          </cell>
          <cell r="BJ266">
            <v>74</v>
          </cell>
          <cell r="BK266">
            <v>0</v>
          </cell>
          <cell r="BL266">
            <v>74</v>
          </cell>
          <cell r="BM266">
            <v>66</v>
          </cell>
          <cell r="BN266">
            <v>100</v>
          </cell>
          <cell r="BO266">
            <v>30</v>
          </cell>
          <cell r="BP266">
            <v>100</v>
          </cell>
          <cell r="BQ266">
            <v>30</v>
          </cell>
          <cell r="BR266">
            <v>0</v>
          </cell>
          <cell r="BS266">
            <v>0</v>
          </cell>
          <cell r="BT266">
            <v>70</v>
          </cell>
          <cell r="BU266">
            <v>70</v>
          </cell>
          <cell r="BV266">
            <v>15.328467153284672</v>
          </cell>
          <cell r="BW266">
            <v>67</v>
          </cell>
          <cell r="BX266">
            <v>0</v>
          </cell>
          <cell r="BY266">
            <v>67</v>
          </cell>
          <cell r="BZ266">
            <v>0</v>
          </cell>
          <cell r="CA266">
            <v>137</v>
          </cell>
          <cell r="CB266">
            <v>96</v>
          </cell>
          <cell r="CC266">
            <v>137</v>
          </cell>
          <cell r="CD266">
            <v>96</v>
          </cell>
          <cell r="CE266">
            <v>0</v>
          </cell>
          <cell r="CF266">
            <v>0</v>
          </cell>
          <cell r="CG266">
            <v>41</v>
          </cell>
          <cell r="CH266">
            <v>41</v>
          </cell>
          <cell r="CI266">
            <v>4.0999999999999996</v>
          </cell>
          <cell r="CJ266">
            <v>259</v>
          </cell>
          <cell r="CK266">
            <v>300</v>
          </cell>
          <cell r="CL266">
            <v>259</v>
          </cell>
          <cell r="CM266">
            <v>0</v>
          </cell>
          <cell r="CN266">
            <v>300</v>
          </cell>
          <cell r="CO266">
            <v>0</v>
          </cell>
          <cell r="CP266">
            <v>300</v>
          </cell>
          <cell r="CQ266">
            <v>10</v>
          </cell>
          <cell r="CR266">
            <v>10</v>
          </cell>
          <cell r="CS266">
            <v>0</v>
          </cell>
          <cell r="CT266">
            <v>290</v>
          </cell>
          <cell r="CU266">
            <v>290</v>
          </cell>
          <cell r="CV266">
            <v>41.85</v>
          </cell>
          <cell r="CW266">
            <v>0</v>
          </cell>
          <cell r="CX266">
            <v>0</v>
          </cell>
          <cell r="CY266">
            <v>0</v>
          </cell>
          <cell r="CZ266">
            <v>0</v>
          </cell>
          <cell r="DA266">
            <v>211</v>
          </cell>
          <cell r="DB266">
            <v>56</v>
          </cell>
          <cell r="DC266">
            <v>211</v>
          </cell>
          <cell r="DD266">
            <v>56</v>
          </cell>
          <cell r="DE266">
            <v>0</v>
          </cell>
          <cell r="DF266">
            <v>0</v>
          </cell>
          <cell r="DG266">
            <v>234</v>
          </cell>
          <cell r="DH266">
            <v>234</v>
          </cell>
          <cell r="DI266">
            <v>91.416938110749186</v>
          </cell>
          <cell r="DJ266">
            <v>121</v>
          </cell>
          <cell r="DK266">
            <v>121</v>
          </cell>
          <cell r="DL266">
            <v>121</v>
          </cell>
          <cell r="DM266">
            <v>0</v>
          </cell>
          <cell r="DN266">
            <v>142</v>
          </cell>
          <cell r="DO266">
            <v>124</v>
          </cell>
          <cell r="DP266">
            <v>142</v>
          </cell>
          <cell r="DQ266">
            <v>124</v>
          </cell>
          <cell r="DR266">
            <v>0</v>
          </cell>
          <cell r="DS266">
            <v>0</v>
          </cell>
          <cell r="DT266">
            <v>231</v>
          </cell>
          <cell r="DU266">
            <v>231</v>
          </cell>
          <cell r="DV266">
            <v>316.07753705815281</v>
          </cell>
          <cell r="DW266">
            <v>0</v>
          </cell>
          <cell r="DX266">
            <v>0</v>
          </cell>
          <cell r="DY266">
            <v>0</v>
          </cell>
          <cell r="DZ266">
            <v>0</v>
          </cell>
          <cell r="EA266">
            <v>18</v>
          </cell>
          <cell r="EB266">
            <v>124</v>
          </cell>
          <cell r="EC266">
            <v>18</v>
          </cell>
          <cell r="ED266">
            <v>124</v>
          </cell>
          <cell r="EE266">
            <v>-32</v>
          </cell>
          <cell r="EF266">
            <v>0</v>
          </cell>
          <cell r="EG266">
            <v>139</v>
          </cell>
          <cell r="EH266">
            <v>139</v>
          </cell>
          <cell r="EI266">
            <v>63.957654723127035</v>
          </cell>
          <cell r="EJ266">
            <v>275</v>
          </cell>
          <cell r="EK266">
            <v>0</v>
          </cell>
          <cell r="EL266">
            <v>0</v>
          </cell>
          <cell r="EM266">
            <v>0</v>
          </cell>
          <cell r="EN266">
            <v>45</v>
          </cell>
          <cell r="EO266">
            <v>0</v>
          </cell>
          <cell r="EP266">
            <v>45</v>
          </cell>
          <cell r="EQ266">
            <v>0</v>
          </cell>
          <cell r="ER266">
            <v>45</v>
          </cell>
          <cell r="ES266">
            <v>0</v>
          </cell>
          <cell r="ET266">
            <v>369</v>
          </cell>
          <cell r="EU266">
            <v>369</v>
          </cell>
          <cell r="EV266">
            <v>47.394136807817588</v>
          </cell>
          <cell r="EW266">
            <v>0</v>
          </cell>
          <cell r="EX266">
            <v>0</v>
          </cell>
          <cell r="EY266">
            <v>0</v>
          </cell>
          <cell r="EZ266">
            <v>0</v>
          </cell>
          <cell r="FA266">
            <v>13</v>
          </cell>
          <cell r="FB266">
            <v>0</v>
          </cell>
          <cell r="FC266">
            <v>13</v>
          </cell>
          <cell r="FD266">
            <v>0</v>
          </cell>
          <cell r="GZ266">
            <v>0</v>
          </cell>
          <cell r="HA266">
            <v>0</v>
          </cell>
        </row>
        <row r="267">
          <cell r="B267" t="str">
            <v>LD12</v>
          </cell>
          <cell r="C267">
            <v>0</v>
          </cell>
          <cell r="D267">
            <v>0</v>
          </cell>
          <cell r="E267">
            <v>900941373</v>
          </cell>
          <cell r="F267" t="str">
            <v>21101HYA9F6L2</v>
          </cell>
          <cell r="G267" t="str">
            <v>21101HYA9F6</v>
          </cell>
          <cell r="H267">
            <v>200</v>
          </cell>
          <cell r="I267">
            <v>200</v>
          </cell>
          <cell r="J267">
            <v>0</v>
          </cell>
          <cell r="K267">
            <v>200</v>
          </cell>
          <cell r="L267">
            <v>0</v>
          </cell>
          <cell r="M267">
            <v>0</v>
          </cell>
          <cell r="N267">
            <v>200</v>
          </cell>
          <cell r="O267">
            <v>114</v>
          </cell>
          <cell r="P267">
            <v>200</v>
          </cell>
          <cell r="Q267">
            <v>114</v>
          </cell>
          <cell r="R267">
            <v>0</v>
          </cell>
          <cell r="S267">
            <v>0</v>
          </cell>
          <cell r="T267">
            <v>86</v>
          </cell>
          <cell r="U267">
            <v>86</v>
          </cell>
          <cell r="V267">
            <v>12.899999999999999</v>
          </cell>
          <cell r="W267">
            <v>114</v>
          </cell>
          <cell r="X267">
            <v>200</v>
          </cell>
          <cell r="Y267">
            <v>114</v>
          </cell>
          <cell r="Z267">
            <v>0</v>
          </cell>
          <cell r="AA267">
            <v>200</v>
          </cell>
          <cell r="AB267">
            <v>114</v>
          </cell>
          <cell r="AC267">
            <v>200</v>
          </cell>
          <cell r="AD267">
            <v>114</v>
          </cell>
          <cell r="AE267">
            <v>0</v>
          </cell>
          <cell r="AF267">
            <v>1</v>
          </cell>
          <cell r="AG267">
            <v>85</v>
          </cell>
          <cell r="AH267">
            <v>86</v>
          </cell>
          <cell r="AI267">
            <v>7.2857142857142865</v>
          </cell>
          <cell r="AJ267">
            <v>265</v>
          </cell>
          <cell r="AK267">
            <v>200</v>
          </cell>
          <cell r="AL267">
            <v>268</v>
          </cell>
          <cell r="AM267">
            <v>0</v>
          </cell>
          <cell r="AN267">
            <v>350</v>
          </cell>
          <cell r="AO267">
            <v>114</v>
          </cell>
          <cell r="AP267">
            <v>350</v>
          </cell>
          <cell r="AQ267">
            <v>114</v>
          </cell>
          <cell r="AR267">
            <v>0</v>
          </cell>
          <cell r="AS267">
            <v>1</v>
          </cell>
          <cell r="AT267">
            <v>239</v>
          </cell>
          <cell r="AU267">
            <v>240</v>
          </cell>
          <cell r="AV267">
            <v>35.85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200</v>
          </cell>
          <cell r="BB267">
            <v>0</v>
          </cell>
          <cell r="BC267">
            <v>200</v>
          </cell>
          <cell r="BD267">
            <v>0</v>
          </cell>
          <cell r="BE267">
            <v>2</v>
          </cell>
          <cell r="BF267">
            <v>0</v>
          </cell>
          <cell r="BG267">
            <v>238</v>
          </cell>
          <cell r="BH267">
            <v>238</v>
          </cell>
          <cell r="BI267">
            <v>35.700000000000003</v>
          </cell>
          <cell r="BJ267">
            <v>0</v>
          </cell>
          <cell r="BK267">
            <v>0</v>
          </cell>
          <cell r="BL267">
            <v>0</v>
          </cell>
          <cell r="BM267">
            <v>0</v>
          </cell>
          <cell r="BN267">
            <v>200</v>
          </cell>
          <cell r="BO267">
            <v>146</v>
          </cell>
          <cell r="BP267">
            <v>200</v>
          </cell>
          <cell r="BQ267">
            <v>146</v>
          </cell>
          <cell r="BR267">
            <v>0</v>
          </cell>
          <cell r="BS267">
            <v>0</v>
          </cell>
          <cell r="BT267">
            <v>92</v>
          </cell>
          <cell r="BU267">
            <v>92</v>
          </cell>
          <cell r="BV267">
            <v>13.799999999999999</v>
          </cell>
          <cell r="BW267">
            <v>108</v>
          </cell>
          <cell r="BX267">
            <v>0</v>
          </cell>
          <cell r="BY267">
            <v>108</v>
          </cell>
          <cell r="BZ267">
            <v>228</v>
          </cell>
          <cell r="CA267">
            <v>200</v>
          </cell>
          <cell r="CB267">
            <v>154</v>
          </cell>
          <cell r="CC267">
            <v>200</v>
          </cell>
          <cell r="CD267">
            <v>154</v>
          </cell>
          <cell r="CE267">
            <v>0</v>
          </cell>
          <cell r="CF267">
            <v>0</v>
          </cell>
          <cell r="CG267">
            <v>46</v>
          </cell>
          <cell r="CH267">
            <v>46</v>
          </cell>
          <cell r="CI267">
            <v>4.5999999999999996</v>
          </cell>
          <cell r="CJ267">
            <v>254</v>
          </cell>
          <cell r="CK267">
            <v>300</v>
          </cell>
          <cell r="CL267">
            <v>254</v>
          </cell>
          <cell r="CM267">
            <v>0</v>
          </cell>
          <cell r="CN267">
            <v>300</v>
          </cell>
          <cell r="CO267">
            <v>124</v>
          </cell>
          <cell r="CP267">
            <v>300</v>
          </cell>
          <cell r="CQ267">
            <v>114</v>
          </cell>
          <cell r="CR267">
            <v>-10</v>
          </cell>
          <cell r="CS267">
            <v>0</v>
          </cell>
          <cell r="CT267">
            <v>186</v>
          </cell>
          <cell r="CU267">
            <v>186</v>
          </cell>
          <cell r="CV267">
            <v>22.682926829268293</v>
          </cell>
          <cell r="CW267">
            <v>60</v>
          </cell>
          <cell r="CX267">
            <v>60</v>
          </cell>
          <cell r="CY267">
            <v>60</v>
          </cell>
          <cell r="CZ267">
            <v>0</v>
          </cell>
          <cell r="DA267">
            <v>246</v>
          </cell>
          <cell r="DB267">
            <v>132</v>
          </cell>
          <cell r="DC267">
            <v>246</v>
          </cell>
          <cell r="DD267">
            <v>132</v>
          </cell>
          <cell r="DE267">
            <v>0</v>
          </cell>
          <cell r="DF267">
            <v>0</v>
          </cell>
          <cell r="DG267">
            <v>114</v>
          </cell>
          <cell r="DH267">
            <v>114</v>
          </cell>
          <cell r="DI267">
            <v>24.08450704225352</v>
          </cell>
          <cell r="DJ267">
            <v>200</v>
          </cell>
          <cell r="DK267">
            <v>200</v>
          </cell>
          <cell r="DL267">
            <v>200</v>
          </cell>
          <cell r="DM267">
            <v>0</v>
          </cell>
          <cell r="DN267">
            <v>142</v>
          </cell>
          <cell r="DO267">
            <v>114</v>
          </cell>
          <cell r="DP267">
            <v>142</v>
          </cell>
          <cell r="DQ267">
            <v>114</v>
          </cell>
          <cell r="DR267">
            <v>0</v>
          </cell>
          <cell r="DS267">
            <v>0</v>
          </cell>
          <cell r="DT267">
            <v>200</v>
          </cell>
          <cell r="DU267">
            <v>200</v>
          </cell>
          <cell r="DV267">
            <v>214.28571428571428</v>
          </cell>
          <cell r="DW267">
            <v>0</v>
          </cell>
          <cell r="DX267">
            <v>0</v>
          </cell>
          <cell r="DY267">
            <v>0</v>
          </cell>
          <cell r="DZ267">
            <v>0</v>
          </cell>
          <cell r="EA267">
            <v>28</v>
          </cell>
          <cell r="EB267">
            <v>114</v>
          </cell>
          <cell r="EC267">
            <v>28</v>
          </cell>
          <cell r="ED267">
            <v>114</v>
          </cell>
          <cell r="EE267">
            <v>37</v>
          </cell>
          <cell r="EF267">
            <v>0</v>
          </cell>
          <cell r="EG267">
            <v>49</v>
          </cell>
          <cell r="EH267">
            <v>49</v>
          </cell>
          <cell r="EI267">
            <v>61.317204301075272</v>
          </cell>
          <cell r="EJ267">
            <v>0</v>
          </cell>
          <cell r="EK267">
            <v>0</v>
          </cell>
          <cell r="EL267">
            <v>0</v>
          </cell>
          <cell r="EM267">
            <v>0</v>
          </cell>
          <cell r="EN267">
            <v>0</v>
          </cell>
          <cell r="EO267">
            <v>0</v>
          </cell>
          <cell r="EP267">
            <v>0</v>
          </cell>
          <cell r="EQ267">
            <v>0</v>
          </cell>
          <cell r="ER267">
            <v>0</v>
          </cell>
          <cell r="ES267">
            <v>0</v>
          </cell>
          <cell r="ET267">
            <v>49</v>
          </cell>
          <cell r="EU267">
            <v>49</v>
          </cell>
          <cell r="EV267">
            <v>31.317204301075268</v>
          </cell>
          <cell r="EW267">
            <v>0</v>
          </cell>
          <cell r="EX267">
            <v>0</v>
          </cell>
          <cell r="EY267">
            <v>0</v>
          </cell>
          <cell r="EZ267">
            <v>0</v>
          </cell>
          <cell r="FA267">
            <v>0</v>
          </cell>
          <cell r="FB267">
            <v>0</v>
          </cell>
          <cell r="FC267">
            <v>0</v>
          </cell>
          <cell r="FD267">
            <v>0</v>
          </cell>
          <cell r="GZ267">
            <v>-86</v>
          </cell>
          <cell r="HA267">
            <v>0</v>
          </cell>
        </row>
        <row r="268">
          <cell r="B268" t="str">
            <v>LD11</v>
          </cell>
          <cell r="C268">
            <v>0</v>
          </cell>
          <cell r="D268">
            <v>0</v>
          </cell>
          <cell r="E268">
            <v>900941381</v>
          </cell>
          <cell r="F268" t="str">
            <v>21081TYA1F6L2</v>
          </cell>
          <cell r="G268" t="str">
            <v>21081TYA1F6</v>
          </cell>
          <cell r="H268">
            <v>100</v>
          </cell>
          <cell r="I268">
            <v>100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100</v>
          </cell>
          <cell r="U268">
            <v>100</v>
          </cell>
          <cell r="V268">
            <v>30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100</v>
          </cell>
          <cell r="AB268">
            <v>0</v>
          </cell>
          <cell r="AC268">
            <v>100</v>
          </cell>
          <cell r="AD268">
            <v>0</v>
          </cell>
          <cell r="AE268">
            <v>0</v>
          </cell>
          <cell r="AF268">
            <v>0</v>
          </cell>
          <cell r="AG268">
            <v>100</v>
          </cell>
          <cell r="AH268">
            <v>100</v>
          </cell>
          <cell r="AI268">
            <v>30</v>
          </cell>
          <cell r="AJ268">
            <v>0</v>
          </cell>
          <cell r="AK268">
            <v>100</v>
          </cell>
          <cell r="AL268">
            <v>0</v>
          </cell>
          <cell r="AM268">
            <v>0</v>
          </cell>
          <cell r="AN268">
            <v>100</v>
          </cell>
          <cell r="AO268">
            <v>0</v>
          </cell>
          <cell r="AP268">
            <v>100</v>
          </cell>
          <cell r="AQ268">
            <v>0</v>
          </cell>
          <cell r="AR268">
            <v>0</v>
          </cell>
          <cell r="AS268">
            <v>0</v>
          </cell>
          <cell r="AT268">
            <v>100</v>
          </cell>
          <cell r="AU268">
            <v>100</v>
          </cell>
          <cell r="AV268">
            <v>30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100</v>
          </cell>
          <cell r="BB268">
            <v>0</v>
          </cell>
          <cell r="BC268">
            <v>100</v>
          </cell>
          <cell r="BD268">
            <v>0</v>
          </cell>
          <cell r="BE268">
            <v>0</v>
          </cell>
          <cell r="BF268">
            <v>0</v>
          </cell>
          <cell r="BG268">
            <v>100</v>
          </cell>
          <cell r="BH268">
            <v>100</v>
          </cell>
          <cell r="BI268">
            <v>92.5</v>
          </cell>
          <cell r="BJ268">
            <v>0</v>
          </cell>
          <cell r="BK268">
            <v>0</v>
          </cell>
          <cell r="BL268">
            <v>0</v>
          </cell>
          <cell r="BM268">
            <v>48</v>
          </cell>
          <cell r="BN268">
            <v>0</v>
          </cell>
          <cell r="BO268">
            <v>0</v>
          </cell>
          <cell r="BP268">
            <v>0</v>
          </cell>
          <cell r="BQ268">
            <v>0</v>
          </cell>
          <cell r="BR268">
            <v>0</v>
          </cell>
          <cell r="BS268">
            <v>0</v>
          </cell>
          <cell r="BT268">
            <v>100</v>
          </cell>
          <cell r="BU268">
            <v>100</v>
          </cell>
          <cell r="BV268">
            <v>45.6</v>
          </cell>
          <cell r="BW268">
            <v>0</v>
          </cell>
          <cell r="BX268">
            <v>0</v>
          </cell>
          <cell r="BY268">
            <v>0</v>
          </cell>
          <cell r="BZ268">
            <v>0</v>
          </cell>
          <cell r="CA268">
            <v>48</v>
          </cell>
          <cell r="CB268">
            <v>48</v>
          </cell>
          <cell r="CC268">
            <v>48</v>
          </cell>
          <cell r="CD268">
            <v>48</v>
          </cell>
          <cell r="CE268">
            <v>0</v>
          </cell>
          <cell r="CF268">
            <v>0</v>
          </cell>
          <cell r="CG268">
            <v>52</v>
          </cell>
          <cell r="CH268">
            <v>52</v>
          </cell>
          <cell r="CI268">
            <v>15.6</v>
          </cell>
          <cell r="CJ268">
            <v>48</v>
          </cell>
          <cell r="CK268">
            <v>48</v>
          </cell>
          <cell r="CL268">
            <v>52</v>
          </cell>
          <cell r="CM268">
            <v>0</v>
          </cell>
          <cell r="CN268">
            <v>100</v>
          </cell>
          <cell r="CO268">
            <v>0</v>
          </cell>
          <cell r="CP268">
            <v>100</v>
          </cell>
          <cell r="CQ268">
            <v>0</v>
          </cell>
          <cell r="CR268">
            <v>0</v>
          </cell>
          <cell r="CS268">
            <v>0</v>
          </cell>
          <cell r="CT268">
            <v>104</v>
          </cell>
          <cell r="CU268">
            <v>104</v>
          </cell>
          <cell r="CV268">
            <v>61.2</v>
          </cell>
          <cell r="CW268">
            <v>0</v>
          </cell>
          <cell r="CX268">
            <v>0</v>
          </cell>
          <cell r="CY268">
            <v>0</v>
          </cell>
          <cell r="CZ268">
            <v>0</v>
          </cell>
          <cell r="DA268">
            <v>0</v>
          </cell>
          <cell r="DB268">
            <v>0</v>
          </cell>
          <cell r="DC268">
            <v>0</v>
          </cell>
          <cell r="DD268">
            <v>0</v>
          </cell>
          <cell r="DE268">
            <v>0</v>
          </cell>
          <cell r="DF268">
            <v>0</v>
          </cell>
          <cell r="DG268">
            <v>104</v>
          </cell>
          <cell r="DH268">
            <v>104</v>
          </cell>
          <cell r="DI268">
            <v>61.2</v>
          </cell>
          <cell r="DJ268">
            <v>0</v>
          </cell>
          <cell r="DK268">
            <v>0</v>
          </cell>
          <cell r="DL268">
            <v>0</v>
          </cell>
          <cell r="DM268">
            <v>0</v>
          </cell>
          <cell r="DN268">
            <v>0</v>
          </cell>
          <cell r="DO268">
            <v>0</v>
          </cell>
          <cell r="DP268">
            <v>0</v>
          </cell>
          <cell r="DQ268">
            <v>0</v>
          </cell>
          <cell r="DR268">
            <v>0</v>
          </cell>
          <cell r="DS268">
            <v>0</v>
          </cell>
          <cell r="DT268">
            <v>104</v>
          </cell>
          <cell r="DU268">
            <v>104</v>
          </cell>
          <cell r="DV268">
            <v>31.2</v>
          </cell>
          <cell r="DW268">
            <v>0</v>
          </cell>
          <cell r="DX268">
            <v>0</v>
          </cell>
          <cell r="DY268">
            <v>0</v>
          </cell>
          <cell r="DZ268">
            <v>0</v>
          </cell>
          <cell r="EA268">
            <v>100</v>
          </cell>
          <cell r="EB268">
            <v>0</v>
          </cell>
          <cell r="EC268">
            <v>100</v>
          </cell>
          <cell r="ED268">
            <v>0</v>
          </cell>
          <cell r="EE268">
            <v>0</v>
          </cell>
          <cell r="EF268">
            <v>0</v>
          </cell>
          <cell r="EG268">
            <v>104</v>
          </cell>
          <cell r="EH268">
            <v>104</v>
          </cell>
          <cell r="EI268">
            <v>125</v>
          </cell>
          <cell r="EJ268">
            <v>0</v>
          </cell>
          <cell r="EK268">
            <v>0</v>
          </cell>
          <cell r="EL268">
            <v>0</v>
          </cell>
          <cell r="EM268">
            <v>0</v>
          </cell>
          <cell r="EN268">
            <v>0</v>
          </cell>
          <cell r="EO268">
            <v>0</v>
          </cell>
          <cell r="EP268">
            <v>0</v>
          </cell>
          <cell r="EQ268">
            <v>0</v>
          </cell>
          <cell r="ER268">
            <v>0</v>
          </cell>
          <cell r="ES268">
            <v>0</v>
          </cell>
          <cell r="ET268">
            <v>104</v>
          </cell>
          <cell r="EU268">
            <v>104</v>
          </cell>
          <cell r="EV268">
            <v>95</v>
          </cell>
          <cell r="EW268">
            <v>0</v>
          </cell>
          <cell r="EX268">
            <v>0</v>
          </cell>
          <cell r="EY268">
            <v>0</v>
          </cell>
          <cell r="EZ268">
            <v>0</v>
          </cell>
          <cell r="FA268">
            <v>0</v>
          </cell>
          <cell r="FB268">
            <v>0</v>
          </cell>
          <cell r="FC268">
            <v>0</v>
          </cell>
          <cell r="FD268">
            <v>0</v>
          </cell>
          <cell r="GZ268">
            <v>0</v>
          </cell>
          <cell r="HA268">
            <v>0</v>
          </cell>
        </row>
        <row r="269">
          <cell r="B269" t="str">
            <v>LD11</v>
          </cell>
          <cell r="C269">
            <v>0</v>
          </cell>
          <cell r="D269">
            <v>0</v>
          </cell>
          <cell r="E269">
            <v>900941383</v>
          </cell>
          <cell r="F269" t="str">
            <v>21081TYA9F6L2</v>
          </cell>
          <cell r="G269" t="str">
            <v>21081TYA9F6</v>
          </cell>
          <cell r="H269">
            <v>84</v>
          </cell>
          <cell r="I269">
            <v>84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84</v>
          </cell>
          <cell r="U269">
            <v>84</v>
          </cell>
          <cell r="V269">
            <v>31.5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80</v>
          </cell>
          <cell r="AB269">
            <v>0</v>
          </cell>
          <cell r="AC269">
            <v>80</v>
          </cell>
          <cell r="AD269">
            <v>0</v>
          </cell>
          <cell r="AE269">
            <v>0</v>
          </cell>
          <cell r="AF269">
            <v>0</v>
          </cell>
          <cell r="AG269">
            <v>84</v>
          </cell>
          <cell r="AH269">
            <v>84</v>
          </cell>
          <cell r="AI269">
            <v>31.5</v>
          </cell>
          <cell r="AJ269">
            <v>0</v>
          </cell>
          <cell r="AK269">
            <v>76</v>
          </cell>
          <cell r="AL269">
            <v>0</v>
          </cell>
          <cell r="AM269">
            <v>0</v>
          </cell>
          <cell r="AN269">
            <v>80</v>
          </cell>
          <cell r="AO269">
            <v>0</v>
          </cell>
          <cell r="AP269">
            <v>80</v>
          </cell>
          <cell r="AQ269">
            <v>0</v>
          </cell>
          <cell r="AR269">
            <v>0</v>
          </cell>
          <cell r="AS269">
            <v>0</v>
          </cell>
          <cell r="AT269">
            <v>84</v>
          </cell>
          <cell r="AU269">
            <v>84</v>
          </cell>
          <cell r="AV269">
            <v>31.5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80</v>
          </cell>
          <cell r="BB269">
            <v>0</v>
          </cell>
          <cell r="BC269">
            <v>80</v>
          </cell>
          <cell r="BD269">
            <v>0</v>
          </cell>
          <cell r="BE269">
            <v>0</v>
          </cell>
          <cell r="BF269">
            <v>0</v>
          </cell>
          <cell r="BG269">
            <v>84</v>
          </cell>
          <cell r="BH269">
            <v>84</v>
          </cell>
          <cell r="BI269">
            <v>10.909090909090908</v>
          </cell>
          <cell r="BJ269">
            <v>147</v>
          </cell>
          <cell r="BK269">
            <v>0</v>
          </cell>
          <cell r="BL269">
            <v>147</v>
          </cell>
          <cell r="BM269">
            <v>0</v>
          </cell>
          <cell r="BN269">
            <v>231</v>
          </cell>
          <cell r="BO269">
            <v>40</v>
          </cell>
          <cell r="BP269">
            <v>231</v>
          </cell>
          <cell r="BQ269">
            <v>40</v>
          </cell>
          <cell r="BR269">
            <v>0</v>
          </cell>
          <cell r="BS269">
            <v>0</v>
          </cell>
          <cell r="BT269">
            <v>191</v>
          </cell>
          <cell r="BU269">
            <v>191</v>
          </cell>
          <cell r="BV269">
            <v>21.541353383458645</v>
          </cell>
          <cell r="BW269">
            <v>75</v>
          </cell>
          <cell r="BX269">
            <v>0</v>
          </cell>
          <cell r="BY269">
            <v>75</v>
          </cell>
          <cell r="BZ269">
            <v>186</v>
          </cell>
          <cell r="CA269">
            <v>266</v>
          </cell>
          <cell r="CB269">
            <v>186</v>
          </cell>
          <cell r="CC269">
            <v>266</v>
          </cell>
          <cell r="CD269">
            <v>186</v>
          </cell>
          <cell r="CE269">
            <v>0</v>
          </cell>
          <cell r="CF269">
            <v>0</v>
          </cell>
          <cell r="CG269">
            <v>80</v>
          </cell>
          <cell r="CH269">
            <v>80</v>
          </cell>
          <cell r="CI269">
            <v>11.650485436893204</v>
          </cell>
          <cell r="CJ269">
            <v>126</v>
          </cell>
          <cell r="CK269">
            <v>100</v>
          </cell>
          <cell r="CL269">
            <v>126</v>
          </cell>
          <cell r="CM269">
            <v>0</v>
          </cell>
          <cell r="CN269">
            <v>206</v>
          </cell>
          <cell r="CO269">
            <v>0</v>
          </cell>
          <cell r="CP269">
            <v>206</v>
          </cell>
          <cell r="CQ269">
            <v>186</v>
          </cell>
          <cell r="CR269">
            <v>186</v>
          </cell>
          <cell r="CS269">
            <v>0</v>
          </cell>
          <cell r="CT269">
            <v>20</v>
          </cell>
          <cell r="CU269">
            <v>20</v>
          </cell>
          <cell r="CV269">
            <v>6</v>
          </cell>
          <cell r="CW269">
            <v>80</v>
          </cell>
          <cell r="CX269">
            <v>80</v>
          </cell>
          <cell r="CY269">
            <v>80</v>
          </cell>
          <cell r="CZ269">
            <v>0</v>
          </cell>
          <cell r="DA269">
            <v>100</v>
          </cell>
          <cell r="DB269">
            <v>20</v>
          </cell>
          <cell r="DC269">
            <v>100</v>
          </cell>
          <cell r="DD269">
            <v>20</v>
          </cell>
          <cell r="DE269">
            <v>0</v>
          </cell>
          <cell r="DF269">
            <v>0</v>
          </cell>
          <cell r="DG269">
            <v>80</v>
          </cell>
          <cell r="DH269">
            <v>80</v>
          </cell>
          <cell r="DI269">
            <v>0</v>
          </cell>
          <cell r="DJ269">
            <v>200</v>
          </cell>
          <cell r="DK269">
            <v>200</v>
          </cell>
          <cell r="DL269">
            <v>200</v>
          </cell>
          <cell r="DM269">
            <v>0</v>
          </cell>
          <cell r="DN269">
            <v>0</v>
          </cell>
          <cell r="DO269">
            <v>0</v>
          </cell>
          <cell r="DP269">
            <v>0</v>
          </cell>
          <cell r="DQ269">
            <v>0</v>
          </cell>
          <cell r="DR269">
            <v>0</v>
          </cell>
          <cell r="DS269">
            <v>0</v>
          </cell>
          <cell r="DT269">
            <v>280</v>
          </cell>
          <cell r="DU269">
            <v>280</v>
          </cell>
          <cell r="DV269">
            <v>0</v>
          </cell>
          <cell r="DW269">
            <v>0</v>
          </cell>
          <cell r="DX269">
            <v>0</v>
          </cell>
          <cell r="DY269">
            <v>0</v>
          </cell>
          <cell r="DZ269">
            <v>0</v>
          </cell>
          <cell r="EA269">
            <v>0</v>
          </cell>
          <cell r="EB269">
            <v>0</v>
          </cell>
          <cell r="EC269">
            <v>0</v>
          </cell>
          <cell r="ED269">
            <v>0</v>
          </cell>
          <cell r="EE269">
            <v>0</v>
          </cell>
          <cell r="EF269">
            <v>0</v>
          </cell>
          <cell r="EG269">
            <v>280</v>
          </cell>
          <cell r="EH269">
            <v>280</v>
          </cell>
          <cell r="EI269">
            <v>79.444444444444443</v>
          </cell>
          <cell r="EJ269">
            <v>0</v>
          </cell>
          <cell r="EK269">
            <v>0</v>
          </cell>
          <cell r="EL269">
            <v>0</v>
          </cell>
          <cell r="EM269">
            <v>0</v>
          </cell>
          <cell r="EN269">
            <v>0</v>
          </cell>
          <cell r="EO269">
            <v>0</v>
          </cell>
          <cell r="EP269">
            <v>0</v>
          </cell>
          <cell r="EQ269">
            <v>0</v>
          </cell>
          <cell r="ER269">
            <v>0</v>
          </cell>
          <cell r="ES269">
            <v>0</v>
          </cell>
          <cell r="ET269">
            <v>280</v>
          </cell>
          <cell r="EU269">
            <v>280</v>
          </cell>
          <cell r="EV269">
            <v>49.444444444444443</v>
          </cell>
          <cell r="EW269">
            <v>0</v>
          </cell>
          <cell r="EX269">
            <v>0</v>
          </cell>
          <cell r="EY269">
            <v>0</v>
          </cell>
          <cell r="EZ269">
            <v>0</v>
          </cell>
          <cell r="FA269">
            <v>0</v>
          </cell>
          <cell r="FB269">
            <v>0</v>
          </cell>
          <cell r="FC269">
            <v>0</v>
          </cell>
          <cell r="FD269">
            <v>0</v>
          </cell>
          <cell r="GZ269">
            <v>0</v>
          </cell>
          <cell r="HA269">
            <v>0</v>
          </cell>
        </row>
        <row r="270">
          <cell r="B270" t="str">
            <v>LD11</v>
          </cell>
          <cell r="C270">
            <v>0</v>
          </cell>
          <cell r="D270">
            <v>0</v>
          </cell>
          <cell r="E270">
            <v>0</v>
          </cell>
          <cell r="F270" t="str">
            <v>21081T7A1F6L2</v>
          </cell>
          <cell r="G270" t="str">
            <v>21081T7A1F6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  <cell r="BF270">
            <v>0</v>
          </cell>
          <cell r="BG270">
            <v>0</v>
          </cell>
          <cell r="BH270">
            <v>0</v>
          </cell>
          <cell r="BI270">
            <v>0</v>
          </cell>
          <cell r="BJ270">
            <v>0</v>
          </cell>
          <cell r="BK270">
            <v>0</v>
          </cell>
          <cell r="BL270">
            <v>0</v>
          </cell>
          <cell r="BM270">
            <v>0</v>
          </cell>
          <cell r="BN270">
            <v>0</v>
          </cell>
          <cell r="BO270">
            <v>0</v>
          </cell>
          <cell r="BP270">
            <v>0</v>
          </cell>
          <cell r="BQ270">
            <v>0</v>
          </cell>
          <cell r="BR270">
            <v>0</v>
          </cell>
          <cell r="BS270">
            <v>0</v>
          </cell>
          <cell r="BT270">
            <v>0</v>
          </cell>
          <cell r="BU270">
            <v>0</v>
          </cell>
          <cell r="BV270">
            <v>0</v>
          </cell>
          <cell r="BW270">
            <v>0</v>
          </cell>
          <cell r="BX270">
            <v>0</v>
          </cell>
          <cell r="BY270">
            <v>0</v>
          </cell>
          <cell r="BZ270">
            <v>0</v>
          </cell>
          <cell r="CA270">
            <v>0</v>
          </cell>
          <cell r="CB270">
            <v>0</v>
          </cell>
          <cell r="CC270">
            <v>0</v>
          </cell>
          <cell r="CD270">
            <v>0</v>
          </cell>
          <cell r="CE270">
            <v>0</v>
          </cell>
          <cell r="CF270">
            <v>0</v>
          </cell>
          <cell r="CG270">
            <v>0</v>
          </cell>
          <cell r="CH270">
            <v>0</v>
          </cell>
          <cell r="CI270">
            <v>0</v>
          </cell>
          <cell r="CJ270">
            <v>0</v>
          </cell>
          <cell r="CK270">
            <v>100</v>
          </cell>
          <cell r="CL270">
            <v>0</v>
          </cell>
          <cell r="CM270">
            <v>0</v>
          </cell>
          <cell r="CN270">
            <v>0</v>
          </cell>
          <cell r="CO270">
            <v>186</v>
          </cell>
          <cell r="CP270">
            <v>0</v>
          </cell>
          <cell r="CQ270">
            <v>0</v>
          </cell>
          <cell r="CR270">
            <v>0</v>
          </cell>
          <cell r="CS270">
            <v>0</v>
          </cell>
          <cell r="CT270">
            <v>0</v>
          </cell>
          <cell r="CU270">
            <v>0</v>
          </cell>
          <cell r="CV270">
            <v>0</v>
          </cell>
          <cell r="CW270">
            <v>0</v>
          </cell>
          <cell r="CX270">
            <v>0</v>
          </cell>
          <cell r="CY270">
            <v>0</v>
          </cell>
          <cell r="CZ270">
            <v>0</v>
          </cell>
          <cell r="DA270">
            <v>0</v>
          </cell>
          <cell r="DB270">
            <v>0</v>
          </cell>
          <cell r="DC270">
            <v>0</v>
          </cell>
          <cell r="DD270">
            <v>0</v>
          </cell>
          <cell r="DE270">
            <v>0</v>
          </cell>
          <cell r="DF270">
            <v>0</v>
          </cell>
          <cell r="DG270">
            <v>0</v>
          </cell>
          <cell r="DH270">
            <v>0</v>
          </cell>
          <cell r="DI270">
            <v>0</v>
          </cell>
          <cell r="DJ270">
            <v>0</v>
          </cell>
          <cell r="DK270">
            <v>0</v>
          </cell>
          <cell r="DL270">
            <v>0</v>
          </cell>
          <cell r="DM270">
            <v>0</v>
          </cell>
          <cell r="DN270">
            <v>0</v>
          </cell>
          <cell r="DO270">
            <v>0</v>
          </cell>
          <cell r="DP270">
            <v>0</v>
          </cell>
          <cell r="DQ270">
            <v>0</v>
          </cell>
          <cell r="DR270">
            <v>0</v>
          </cell>
          <cell r="DS270">
            <v>0</v>
          </cell>
          <cell r="DT270">
            <v>0</v>
          </cell>
          <cell r="DU270">
            <v>0</v>
          </cell>
          <cell r="DV270">
            <v>0</v>
          </cell>
          <cell r="DW270">
            <v>0</v>
          </cell>
          <cell r="DX270">
            <v>0</v>
          </cell>
          <cell r="DY270">
            <v>0</v>
          </cell>
          <cell r="DZ270">
            <v>0</v>
          </cell>
          <cell r="EA270">
            <v>0</v>
          </cell>
          <cell r="EB270">
            <v>0</v>
          </cell>
          <cell r="EC270">
            <v>0</v>
          </cell>
          <cell r="ED270">
            <v>0</v>
          </cell>
          <cell r="EE270">
            <v>0</v>
          </cell>
          <cell r="EF270">
            <v>0</v>
          </cell>
          <cell r="EG270">
            <v>0</v>
          </cell>
          <cell r="EH270">
            <v>0</v>
          </cell>
          <cell r="EI270">
            <v>0</v>
          </cell>
          <cell r="EJ270">
            <v>0</v>
          </cell>
          <cell r="EK270">
            <v>0</v>
          </cell>
          <cell r="EL270">
            <v>0</v>
          </cell>
          <cell r="EM270">
            <v>0</v>
          </cell>
          <cell r="EN270">
            <v>0</v>
          </cell>
          <cell r="EO270">
            <v>0</v>
          </cell>
          <cell r="EP270">
            <v>0</v>
          </cell>
          <cell r="EQ270">
            <v>0</v>
          </cell>
          <cell r="ER270">
            <v>0</v>
          </cell>
          <cell r="ES270">
            <v>0</v>
          </cell>
          <cell r="ET270">
            <v>0</v>
          </cell>
          <cell r="EU270">
            <v>0</v>
          </cell>
          <cell r="EV270">
            <v>0</v>
          </cell>
          <cell r="EW270">
            <v>0</v>
          </cell>
          <cell r="EX270">
            <v>0</v>
          </cell>
          <cell r="EY270">
            <v>0</v>
          </cell>
          <cell r="EZ270">
            <v>0</v>
          </cell>
          <cell r="FA270">
            <v>0</v>
          </cell>
          <cell r="FB270">
            <v>0</v>
          </cell>
          <cell r="FC270">
            <v>0</v>
          </cell>
          <cell r="FD270">
            <v>0</v>
          </cell>
          <cell r="GZ270">
            <v>0</v>
          </cell>
          <cell r="HA270">
            <v>0</v>
          </cell>
        </row>
        <row r="271">
          <cell r="B271" t="str">
            <v>LC10</v>
          </cell>
          <cell r="C271">
            <v>0</v>
          </cell>
          <cell r="D271">
            <v>0</v>
          </cell>
          <cell r="E271">
            <v>900941465</v>
          </cell>
          <cell r="F271" t="str">
            <v>21081JFA306L2</v>
          </cell>
          <cell r="G271" t="str">
            <v>21081JFA306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100</v>
          </cell>
          <cell r="AB271">
            <v>0</v>
          </cell>
          <cell r="AC271">
            <v>100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100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1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1</v>
          </cell>
          <cell r="BG271">
            <v>0</v>
          </cell>
          <cell r="BH271">
            <v>1</v>
          </cell>
          <cell r="BI271">
            <v>0</v>
          </cell>
          <cell r="BJ271">
            <v>192</v>
          </cell>
          <cell r="BK271">
            <v>0</v>
          </cell>
          <cell r="BL271">
            <v>192</v>
          </cell>
          <cell r="BM271">
            <v>0</v>
          </cell>
          <cell r="BN271">
            <v>192</v>
          </cell>
          <cell r="BO271">
            <v>0</v>
          </cell>
          <cell r="BP271">
            <v>192</v>
          </cell>
          <cell r="BQ271">
            <v>0</v>
          </cell>
          <cell r="BR271">
            <v>0</v>
          </cell>
          <cell r="BS271">
            <v>0</v>
          </cell>
          <cell r="BT271">
            <v>193</v>
          </cell>
          <cell r="BU271">
            <v>193</v>
          </cell>
          <cell r="BV271">
            <v>15.358090185676392</v>
          </cell>
          <cell r="BW271">
            <v>184</v>
          </cell>
          <cell r="BX271">
            <v>0</v>
          </cell>
          <cell r="BY271">
            <v>184</v>
          </cell>
          <cell r="BZ271">
            <v>452</v>
          </cell>
          <cell r="CA271">
            <v>377</v>
          </cell>
          <cell r="CB271">
            <v>63</v>
          </cell>
          <cell r="CC271">
            <v>377</v>
          </cell>
          <cell r="CD271">
            <v>63</v>
          </cell>
          <cell r="CE271">
            <v>0</v>
          </cell>
          <cell r="CF271">
            <v>0</v>
          </cell>
          <cell r="CG271">
            <v>314</v>
          </cell>
          <cell r="CH271">
            <v>314</v>
          </cell>
          <cell r="CI271">
            <v>24.854881266490764</v>
          </cell>
          <cell r="CJ271">
            <v>65</v>
          </cell>
          <cell r="CK271">
            <v>341</v>
          </cell>
          <cell r="CL271">
            <v>65</v>
          </cell>
          <cell r="CM271">
            <v>0</v>
          </cell>
          <cell r="CN271">
            <v>379</v>
          </cell>
          <cell r="CO271">
            <v>379</v>
          </cell>
          <cell r="CP271">
            <v>379</v>
          </cell>
          <cell r="CQ271">
            <v>379</v>
          </cell>
          <cell r="CR271">
            <v>0</v>
          </cell>
          <cell r="CS271">
            <v>0</v>
          </cell>
          <cell r="CT271">
            <v>0</v>
          </cell>
          <cell r="CU271">
            <v>0</v>
          </cell>
          <cell r="CV271">
            <v>0</v>
          </cell>
          <cell r="CW271">
            <v>259</v>
          </cell>
          <cell r="CX271">
            <v>259</v>
          </cell>
          <cell r="CY271">
            <v>352</v>
          </cell>
          <cell r="CZ271">
            <v>0</v>
          </cell>
          <cell r="DA271">
            <v>259</v>
          </cell>
          <cell r="DB271">
            <v>308</v>
          </cell>
          <cell r="DC271">
            <v>259</v>
          </cell>
          <cell r="DD271">
            <v>308</v>
          </cell>
          <cell r="DE271">
            <v>0</v>
          </cell>
          <cell r="DF271">
            <v>0</v>
          </cell>
          <cell r="DG271">
            <v>44</v>
          </cell>
          <cell r="DH271">
            <v>44</v>
          </cell>
          <cell r="DI271">
            <v>4.5517241379310347</v>
          </cell>
          <cell r="DJ271">
            <v>401</v>
          </cell>
          <cell r="DK271">
            <v>401</v>
          </cell>
          <cell r="DL271">
            <v>401</v>
          </cell>
          <cell r="DM271">
            <v>0</v>
          </cell>
          <cell r="DN271">
            <v>290</v>
          </cell>
          <cell r="DO271">
            <v>0</v>
          </cell>
          <cell r="DP271">
            <v>290</v>
          </cell>
          <cell r="DQ271">
            <v>0</v>
          </cell>
          <cell r="DR271">
            <v>0</v>
          </cell>
          <cell r="DS271">
            <v>0</v>
          </cell>
          <cell r="DT271">
            <v>445</v>
          </cell>
          <cell r="DU271">
            <v>445</v>
          </cell>
          <cell r="DV271">
            <v>43.795620437956202</v>
          </cell>
          <cell r="DW271">
            <v>162</v>
          </cell>
          <cell r="DX271">
            <v>162</v>
          </cell>
          <cell r="DY271">
            <v>162</v>
          </cell>
          <cell r="DZ271">
            <v>0</v>
          </cell>
          <cell r="EA271">
            <v>256</v>
          </cell>
          <cell r="EB271">
            <v>0</v>
          </cell>
          <cell r="EC271">
            <v>256</v>
          </cell>
          <cell r="ED271">
            <v>0</v>
          </cell>
          <cell r="EE271">
            <v>66</v>
          </cell>
          <cell r="EF271">
            <v>0</v>
          </cell>
          <cell r="EG271">
            <v>541</v>
          </cell>
          <cell r="EH271">
            <v>541</v>
          </cell>
          <cell r="EI271">
            <v>57.083333333333336</v>
          </cell>
          <cell r="EJ271">
            <v>0</v>
          </cell>
          <cell r="EK271">
            <v>0</v>
          </cell>
          <cell r="EL271">
            <v>0</v>
          </cell>
          <cell r="EM271">
            <v>0</v>
          </cell>
          <cell r="EN271">
            <v>411</v>
          </cell>
          <cell r="EO271">
            <v>0</v>
          </cell>
          <cell r="EP271">
            <v>411</v>
          </cell>
          <cell r="EQ271">
            <v>0</v>
          </cell>
          <cell r="ER271">
            <v>411</v>
          </cell>
          <cell r="ES271">
            <v>0</v>
          </cell>
          <cell r="ET271">
            <v>130</v>
          </cell>
          <cell r="EU271">
            <v>130</v>
          </cell>
          <cell r="EV271">
            <v>27.083333333333336</v>
          </cell>
          <cell r="EW271">
            <v>14</v>
          </cell>
          <cell r="EX271">
            <v>0</v>
          </cell>
          <cell r="EY271">
            <v>0</v>
          </cell>
          <cell r="EZ271">
            <v>0</v>
          </cell>
          <cell r="FA271">
            <v>144</v>
          </cell>
          <cell r="FB271">
            <v>0</v>
          </cell>
          <cell r="FC271">
            <v>144</v>
          </cell>
          <cell r="FD271">
            <v>0</v>
          </cell>
          <cell r="GZ271">
            <v>212</v>
          </cell>
          <cell r="HA271">
            <v>162</v>
          </cell>
        </row>
        <row r="272">
          <cell r="B272" t="str">
            <v>LC11</v>
          </cell>
          <cell r="C272">
            <v>0</v>
          </cell>
          <cell r="D272">
            <v>0</v>
          </cell>
          <cell r="E272">
            <v>900941466</v>
          </cell>
          <cell r="F272" t="str">
            <v>21101JFA306L2</v>
          </cell>
          <cell r="G272" t="str">
            <v>21101JFA306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80</v>
          </cell>
          <cell r="AB272">
            <v>0</v>
          </cell>
          <cell r="AC272">
            <v>80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76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1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  <cell r="BF272">
            <v>0</v>
          </cell>
          <cell r="BG272">
            <v>1</v>
          </cell>
          <cell r="BH272">
            <v>1</v>
          </cell>
          <cell r="BI272">
            <v>0.2040816326530612</v>
          </cell>
          <cell r="BJ272">
            <v>146</v>
          </cell>
          <cell r="BK272">
            <v>0</v>
          </cell>
          <cell r="BL272">
            <v>146</v>
          </cell>
          <cell r="BM272">
            <v>0</v>
          </cell>
          <cell r="BN272">
            <v>147</v>
          </cell>
          <cell r="BO272">
            <v>0</v>
          </cell>
          <cell r="BP272">
            <v>147</v>
          </cell>
          <cell r="BQ272">
            <v>0</v>
          </cell>
          <cell r="BR272">
            <v>0</v>
          </cell>
          <cell r="BS272">
            <v>1</v>
          </cell>
          <cell r="BT272">
            <v>146</v>
          </cell>
          <cell r="BU272">
            <v>147</v>
          </cell>
          <cell r="BV272">
            <v>9.9095022624434392</v>
          </cell>
          <cell r="BW272">
            <v>296</v>
          </cell>
          <cell r="BX272">
            <v>0</v>
          </cell>
          <cell r="BY272">
            <v>296</v>
          </cell>
          <cell r="BZ272">
            <v>334</v>
          </cell>
          <cell r="CA272">
            <v>442</v>
          </cell>
          <cell r="CB272">
            <v>54</v>
          </cell>
          <cell r="CC272">
            <v>442</v>
          </cell>
          <cell r="CD272">
            <v>54</v>
          </cell>
          <cell r="CE272">
            <v>0</v>
          </cell>
          <cell r="CF272">
            <v>0</v>
          </cell>
          <cell r="CG272">
            <v>389</v>
          </cell>
          <cell r="CH272">
            <v>389</v>
          </cell>
          <cell r="CI272">
            <v>33.342857142857142</v>
          </cell>
          <cell r="CJ272">
            <v>0</v>
          </cell>
          <cell r="CK272">
            <v>353</v>
          </cell>
          <cell r="CL272">
            <v>54</v>
          </cell>
          <cell r="CM272">
            <v>0</v>
          </cell>
          <cell r="CN272">
            <v>350</v>
          </cell>
          <cell r="CO272">
            <v>350</v>
          </cell>
          <cell r="CP272">
            <v>350</v>
          </cell>
          <cell r="CQ272">
            <v>350</v>
          </cell>
          <cell r="CR272">
            <v>0</v>
          </cell>
          <cell r="CS272">
            <v>0</v>
          </cell>
          <cell r="CT272">
            <v>93</v>
          </cell>
          <cell r="CU272">
            <v>93</v>
          </cell>
          <cell r="CV272">
            <v>15</v>
          </cell>
          <cell r="CW272">
            <v>93</v>
          </cell>
          <cell r="CX272">
            <v>0</v>
          </cell>
          <cell r="CY272">
            <v>148</v>
          </cell>
          <cell r="CZ272">
            <v>0</v>
          </cell>
          <cell r="DA272">
            <v>186</v>
          </cell>
          <cell r="DB272">
            <v>241</v>
          </cell>
          <cell r="DC272">
            <v>186</v>
          </cell>
          <cell r="DD272">
            <v>241</v>
          </cell>
          <cell r="DE272">
            <v>0</v>
          </cell>
          <cell r="DF272">
            <v>0</v>
          </cell>
          <cell r="DG272">
            <v>0</v>
          </cell>
          <cell r="DH272">
            <v>0</v>
          </cell>
          <cell r="DI272">
            <v>0</v>
          </cell>
          <cell r="DJ272">
            <v>550</v>
          </cell>
          <cell r="DK272">
            <v>550</v>
          </cell>
          <cell r="DL272">
            <v>550</v>
          </cell>
          <cell r="DM272">
            <v>0</v>
          </cell>
          <cell r="DN272">
            <v>278</v>
          </cell>
          <cell r="DO272">
            <v>0</v>
          </cell>
          <cell r="DP272">
            <v>278</v>
          </cell>
          <cell r="DQ272">
            <v>0</v>
          </cell>
          <cell r="DR272">
            <v>0</v>
          </cell>
          <cell r="DS272">
            <v>0</v>
          </cell>
          <cell r="DT272">
            <v>550</v>
          </cell>
          <cell r="DU272">
            <v>550</v>
          </cell>
          <cell r="DV272">
            <v>83.756345177664983</v>
          </cell>
          <cell r="DW272">
            <v>0</v>
          </cell>
          <cell r="DX272">
            <v>0</v>
          </cell>
          <cell r="DY272">
            <v>0</v>
          </cell>
          <cell r="DZ272">
            <v>0</v>
          </cell>
          <cell r="EA272">
            <v>197</v>
          </cell>
          <cell r="EB272">
            <v>0</v>
          </cell>
          <cell r="EC272">
            <v>197</v>
          </cell>
          <cell r="ED272">
            <v>0</v>
          </cell>
          <cell r="EE272">
            <v>50</v>
          </cell>
          <cell r="EF272">
            <v>0</v>
          </cell>
          <cell r="EG272">
            <v>500</v>
          </cell>
          <cell r="EH272">
            <v>500</v>
          </cell>
          <cell r="EI272">
            <v>405</v>
          </cell>
          <cell r="EJ272">
            <v>0</v>
          </cell>
          <cell r="EK272">
            <v>0</v>
          </cell>
          <cell r="EL272">
            <v>0</v>
          </cell>
          <cell r="EM272">
            <v>0</v>
          </cell>
          <cell r="EN272">
            <v>0</v>
          </cell>
          <cell r="EO272">
            <v>0</v>
          </cell>
          <cell r="EP272">
            <v>0</v>
          </cell>
          <cell r="EQ272">
            <v>0</v>
          </cell>
          <cell r="ER272">
            <v>0</v>
          </cell>
          <cell r="ES272">
            <v>0</v>
          </cell>
          <cell r="ET272">
            <v>500</v>
          </cell>
          <cell r="EU272">
            <v>500</v>
          </cell>
          <cell r="EV272">
            <v>51.395348837209298</v>
          </cell>
          <cell r="EW272">
            <v>0</v>
          </cell>
          <cell r="EX272">
            <v>0</v>
          </cell>
          <cell r="EY272">
            <v>0</v>
          </cell>
          <cell r="EZ272">
            <v>0</v>
          </cell>
          <cell r="FA272">
            <v>40</v>
          </cell>
          <cell r="FB272">
            <v>0</v>
          </cell>
          <cell r="FC272">
            <v>40</v>
          </cell>
          <cell r="FD272">
            <v>0</v>
          </cell>
          <cell r="GZ272">
            <v>197</v>
          </cell>
          <cell r="HA272">
            <v>0</v>
          </cell>
        </row>
        <row r="273">
          <cell r="B273" t="str">
            <v>LC12</v>
          </cell>
          <cell r="C273">
            <v>0</v>
          </cell>
          <cell r="D273">
            <v>0</v>
          </cell>
          <cell r="E273">
            <v>0</v>
          </cell>
          <cell r="F273" t="str">
            <v>2112CJFA306L2</v>
          </cell>
          <cell r="G273" t="str">
            <v>2112CJFA306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0</v>
          </cell>
          <cell r="BI273">
            <v>0</v>
          </cell>
          <cell r="BJ273">
            <v>0</v>
          </cell>
          <cell r="BK273">
            <v>0</v>
          </cell>
          <cell r="BL273">
            <v>0</v>
          </cell>
          <cell r="BM273">
            <v>0</v>
          </cell>
          <cell r="BN273">
            <v>0</v>
          </cell>
          <cell r="BO273">
            <v>0</v>
          </cell>
          <cell r="BP273">
            <v>0</v>
          </cell>
          <cell r="BQ273">
            <v>0</v>
          </cell>
          <cell r="BR273">
            <v>0</v>
          </cell>
          <cell r="BS273">
            <v>0</v>
          </cell>
          <cell r="BT273">
            <v>0</v>
          </cell>
          <cell r="BU273">
            <v>0</v>
          </cell>
          <cell r="BV273">
            <v>0</v>
          </cell>
          <cell r="BW273">
            <v>0</v>
          </cell>
          <cell r="BX273">
            <v>0</v>
          </cell>
          <cell r="BY273">
            <v>0</v>
          </cell>
          <cell r="BZ273">
            <v>0</v>
          </cell>
          <cell r="CA273">
            <v>0</v>
          </cell>
          <cell r="CB273">
            <v>0</v>
          </cell>
          <cell r="CC273">
            <v>0</v>
          </cell>
          <cell r="CD273">
            <v>0</v>
          </cell>
          <cell r="CE273">
            <v>0</v>
          </cell>
          <cell r="CF273">
            <v>0</v>
          </cell>
          <cell r="CG273">
            <v>0</v>
          </cell>
          <cell r="CH273">
            <v>0</v>
          </cell>
          <cell r="CI273">
            <v>0</v>
          </cell>
          <cell r="CJ273">
            <v>0</v>
          </cell>
          <cell r="CK273">
            <v>0</v>
          </cell>
          <cell r="CL273">
            <v>0</v>
          </cell>
          <cell r="CM273">
            <v>0</v>
          </cell>
          <cell r="CN273">
            <v>0</v>
          </cell>
          <cell r="CO273">
            <v>0</v>
          </cell>
          <cell r="CP273">
            <v>0</v>
          </cell>
          <cell r="CQ273">
            <v>0</v>
          </cell>
          <cell r="CR273">
            <v>0</v>
          </cell>
          <cell r="CS273">
            <v>0</v>
          </cell>
          <cell r="CT273">
            <v>0</v>
          </cell>
          <cell r="CU273">
            <v>0</v>
          </cell>
          <cell r="CV273">
            <v>0</v>
          </cell>
          <cell r="CW273">
            <v>0</v>
          </cell>
          <cell r="CX273">
            <v>147</v>
          </cell>
          <cell r="CY273">
            <v>0</v>
          </cell>
          <cell r="CZ273">
            <v>0</v>
          </cell>
          <cell r="DA273">
            <v>0</v>
          </cell>
          <cell r="DB273">
            <v>0</v>
          </cell>
          <cell r="DC273">
            <v>0</v>
          </cell>
          <cell r="DD273">
            <v>0</v>
          </cell>
          <cell r="DE273">
            <v>0</v>
          </cell>
          <cell r="DF273">
            <v>0</v>
          </cell>
          <cell r="DG273">
            <v>0</v>
          </cell>
          <cell r="DH273">
            <v>0</v>
          </cell>
          <cell r="DI273">
            <v>0</v>
          </cell>
          <cell r="DJ273">
            <v>0</v>
          </cell>
          <cell r="DK273">
            <v>0</v>
          </cell>
          <cell r="DL273">
            <v>0</v>
          </cell>
          <cell r="DM273">
            <v>0</v>
          </cell>
          <cell r="DN273">
            <v>0</v>
          </cell>
          <cell r="DO273">
            <v>0</v>
          </cell>
          <cell r="DP273">
            <v>0</v>
          </cell>
          <cell r="DQ273">
            <v>0</v>
          </cell>
          <cell r="DR273">
            <v>0</v>
          </cell>
          <cell r="DS273">
            <v>0</v>
          </cell>
          <cell r="DT273">
            <v>0</v>
          </cell>
          <cell r="DU273">
            <v>0</v>
          </cell>
          <cell r="DV273">
            <v>0</v>
          </cell>
          <cell r="DW273">
            <v>0</v>
          </cell>
          <cell r="DX273">
            <v>0</v>
          </cell>
          <cell r="DY273">
            <v>74</v>
          </cell>
          <cell r="DZ273">
            <v>0</v>
          </cell>
          <cell r="EA273">
            <v>0</v>
          </cell>
          <cell r="EB273">
            <v>0</v>
          </cell>
          <cell r="EC273">
            <v>0</v>
          </cell>
          <cell r="ED273">
            <v>0</v>
          </cell>
          <cell r="EE273">
            <v>74</v>
          </cell>
          <cell r="EF273">
            <v>0</v>
          </cell>
          <cell r="EG273">
            <v>0</v>
          </cell>
          <cell r="EH273">
            <v>0</v>
          </cell>
          <cell r="EI273">
            <v>0</v>
          </cell>
          <cell r="EJ273">
            <v>306</v>
          </cell>
          <cell r="EK273">
            <v>0</v>
          </cell>
          <cell r="EL273">
            <v>0</v>
          </cell>
          <cell r="EM273">
            <v>0</v>
          </cell>
          <cell r="EN273">
            <v>148</v>
          </cell>
          <cell r="EO273">
            <v>0</v>
          </cell>
          <cell r="EP273">
            <v>148</v>
          </cell>
          <cell r="EQ273">
            <v>0</v>
          </cell>
          <cell r="ER273">
            <v>148</v>
          </cell>
          <cell r="ES273">
            <v>0</v>
          </cell>
          <cell r="ET273">
            <v>158</v>
          </cell>
          <cell r="EU273">
            <v>158</v>
          </cell>
          <cell r="EV273">
            <v>30.58064516129032</v>
          </cell>
          <cell r="EW273">
            <v>0</v>
          </cell>
          <cell r="EX273">
            <v>0</v>
          </cell>
          <cell r="EY273">
            <v>0</v>
          </cell>
          <cell r="EZ273">
            <v>0</v>
          </cell>
          <cell r="FA273">
            <v>155</v>
          </cell>
          <cell r="FB273">
            <v>0</v>
          </cell>
          <cell r="FC273">
            <v>155</v>
          </cell>
          <cell r="FD273">
            <v>0</v>
          </cell>
          <cell r="GZ273">
            <v>0</v>
          </cell>
          <cell r="HA273">
            <v>0</v>
          </cell>
        </row>
        <row r="274">
          <cell r="B274" t="str">
            <v>L11C</v>
          </cell>
          <cell r="C274">
            <v>0</v>
          </cell>
          <cell r="D274">
            <v>0</v>
          </cell>
          <cell r="E274">
            <v>900941499</v>
          </cell>
          <cell r="F274" t="str">
            <v>2108CJYA9F6L2</v>
          </cell>
          <cell r="G274" t="str">
            <v>2108CJYA9F6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0</v>
          </cell>
          <cell r="BI274">
            <v>0</v>
          </cell>
          <cell r="BJ274">
            <v>0</v>
          </cell>
          <cell r="BK274">
            <v>0</v>
          </cell>
          <cell r="BL274">
            <v>0</v>
          </cell>
          <cell r="BM274">
            <v>0</v>
          </cell>
          <cell r="BN274">
            <v>0</v>
          </cell>
          <cell r="BO274">
            <v>0</v>
          </cell>
          <cell r="BP274">
            <v>0</v>
          </cell>
          <cell r="BQ274">
            <v>0</v>
          </cell>
          <cell r="BR274">
            <v>0</v>
          </cell>
          <cell r="BS274">
            <v>0</v>
          </cell>
          <cell r="BT274">
            <v>0</v>
          </cell>
          <cell r="BU274">
            <v>0</v>
          </cell>
          <cell r="BV274">
            <v>0</v>
          </cell>
          <cell r="BW274">
            <v>0</v>
          </cell>
          <cell r="BX274">
            <v>0</v>
          </cell>
          <cell r="BY274">
            <v>0</v>
          </cell>
          <cell r="BZ274">
            <v>0</v>
          </cell>
          <cell r="CA274">
            <v>0</v>
          </cell>
          <cell r="CB274">
            <v>0</v>
          </cell>
          <cell r="CC274">
            <v>0</v>
          </cell>
          <cell r="CD274">
            <v>0</v>
          </cell>
          <cell r="CE274">
            <v>0</v>
          </cell>
          <cell r="CF274">
            <v>0</v>
          </cell>
          <cell r="CG274">
            <v>0</v>
          </cell>
          <cell r="CH274">
            <v>0</v>
          </cell>
          <cell r="CI274">
            <v>0</v>
          </cell>
          <cell r="CJ274">
            <v>0</v>
          </cell>
          <cell r="CK274">
            <v>0</v>
          </cell>
          <cell r="CL274">
            <v>0</v>
          </cell>
          <cell r="CM274">
            <v>0</v>
          </cell>
          <cell r="CN274">
            <v>0</v>
          </cell>
          <cell r="CO274">
            <v>0</v>
          </cell>
          <cell r="CP274">
            <v>0</v>
          </cell>
          <cell r="CQ274">
            <v>0</v>
          </cell>
          <cell r="CR274">
            <v>0</v>
          </cell>
          <cell r="CS274">
            <v>0</v>
          </cell>
          <cell r="CT274">
            <v>0</v>
          </cell>
          <cell r="CU274">
            <v>0</v>
          </cell>
          <cell r="CV274">
            <v>0</v>
          </cell>
          <cell r="CW274">
            <v>0</v>
          </cell>
          <cell r="CX274">
            <v>0</v>
          </cell>
          <cell r="CY274">
            <v>0</v>
          </cell>
          <cell r="CZ274">
            <v>0</v>
          </cell>
          <cell r="DA274">
            <v>0</v>
          </cell>
          <cell r="DB274">
            <v>0</v>
          </cell>
          <cell r="DC274">
            <v>0</v>
          </cell>
          <cell r="DD274">
            <v>0</v>
          </cell>
          <cell r="DE274">
            <v>0</v>
          </cell>
          <cell r="DF274">
            <v>0</v>
          </cell>
          <cell r="DG274">
            <v>0</v>
          </cell>
          <cell r="DH274">
            <v>0</v>
          </cell>
          <cell r="DI274">
            <v>0</v>
          </cell>
          <cell r="DJ274">
            <v>0</v>
          </cell>
          <cell r="DK274">
            <v>0</v>
          </cell>
          <cell r="DL274">
            <v>0</v>
          </cell>
          <cell r="DM274">
            <v>0</v>
          </cell>
          <cell r="DN274">
            <v>0</v>
          </cell>
          <cell r="DO274">
            <v>0</v>
          </cell>
          <cell r="DP274">
            <v>0</v>
          </cell>
          <cell r="DQ274">
            <v>0</v>
          </cell>
          <cell r="DR274">
            <v>0</v>
          </cell>
          <cell r="DS274">
            <v>0</v>
          </cell>
          <cell r="DT274">
            <v>0</v>
          </cell>
          <cell r="DU274">
            <v>0</v>
          </cell>
          <cell r="DV274">
            <v>0</v>
          </cell>
          <cell r="DW274">
            <v>100</v>
          </cell>
          <cell r="DX274">
            <v>100</v>
          </cell>
          <cell r="DY274">
            <v>100</v>
          </cell>
          <cell r="DZ274">
            <v>0</v>
          </cell>
          <cell r="EA274">
            <v>100</v>
          </cell>
          <cell r="EB274">
            <v>0</v>
          </cell>
          <cell r="EC274">
            <v>100</v>
          </cell>
          <cell r="ED274">
            <v>0</v>
          </cell>
          <cell r="EE274">
            <v>1</v>
          </cell>
          <cell r="EF274">
            <v>0</v>
          </cell>
          <cell r="EG274">
            <v>0</v>
          </cell>
          <cell r="EH274">
            <v>99</v>
          </cell>
          <cell r="EI274">
            <v>0</v>
          </cell>
          <cell r="EJ274">
            <v>0</v>
          </cell>
          <cell r="EK274">
            <v>0</v>
          </cell>
          <cell r="EL274">
            <v>0</v>
          </cell>
          <cell r="EM274">
            <v>0</v>
          </cell>
          <cell r="EN274">
            <v>0</v>
          </cell>
          <cell r="EO274">
            <v>0</v>
          </cell>
          <cell r="EP274">
            <v>0</v>
          </cell>
          <cell r="EQ274">
            <v>0</v>
          </cell>
          <cell r="ER274">
            <v>0</v>
          </cell>
          <cell r="ES274">
            <v>0</v>
          </cell>
          <cell r="ET274">
            <v>0</v>
          </cell>
          <cell r="EU274">
            <v>99</v>
          </cell>
          <cell r="EV274">
            <v>0</v>
          </cell>
          <cell r="EW274">
            <v>0</v>
          </cell>
          <cell r="EX274">
            <v>0</v>
          </cell>
          <cell r="EY274">
            <v>0</v>
          </cell>
          <cell r="EZ274">
            <v>0</v>
          </cell>
          <cell r="FA274">
            <v>0</v>
          </cell>
          <cell r="FB274">
            <v>0</v>
          </cell>
          <cell r="FC274">
            <v>0</v>
          </cell>
          <cell r="FD274">
            <v>0</v>
          </cell>
          <cell r="GZ274">
            <v>0</v>
          </cell>
          <cell r="HA274">
            <v>100</v>
          </cell>
        </row>
        <row r="275">
          <cell r="B275" t="str">
            <v>L12C</v>
          </cell>
          <cell r="C275">
            <v>0</v>
          </cell>
          <cell r="D275">
            <v>0</v>
          </cell>
          <cell r="E275">
            <v>900941500</v>
          </cell>
          <cell r="F275" t="str">
            <v>2110CJDA1F6L2</v>
          </cell>
          <cell r="G275" t="str">
            <v>2110CJDA1F6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  <cell r="BF275">
            <v>0</v>
          </cell>
          <cell r="BG275">
            <v>0</v>
          </cell>
          <cell r="BH275">
            <v>0</v>
          </cell>
          <cell r="BI275">
            <v>0</v>
          </cell>
          <cell r="BJ275">
            <v>0</v>
          </cell>
          <cell r="BK275">
            <v>0</v>
          </cell>
          <cell r="BL275">
            <v>0</v>
          </cell>
          <cell r="BM275">
            <v>0</v>
          </cell>
          <cell r="BN275">
            <v>0</v>
          </cell>
          <cell r="BO275">
            <v>0</v>
          </cell>
          <cell r="BP275">
            <v>0</v>
          </cell>
          <cell r="BQ275">
            <v>0</v>
          </cell>
          <cell r="BR275">
            <v>0</v>
          </cell>
          <cell r="BS275">
            <v>0</v>
          </cell>
          <cell r="BT275">
            <v>0</v>
          </cell>
          <cell r="BU275">
            <v>0</v>
          </cell>
          <cell r="BV275">
            <v>0</v>
          </cell>
          <cell r="BW275">
            <v>0</v>
          </cell>
          <cell r="BX275">
            <v>0</v>
          </cell>
          <cell r="BY275">
            <v>0</v>
          </cell>
          <cell r="BZ275">
            <v>0</v>
          </cell>
          <cell r="CA275">
            <v>0</v>
          </cell>
          <cell r="CB275">
            <v>0</v>
          </cell>
          <cell r="CC275">
            <v>0</v>
          </cell>
          <cell r="CD275">
            <v>0</v>
          </cell>
          <cell r="CE275">
            <v>0</v>
          </cell>
          <cell r="CF275">
            <v>0</v>
          </cell>
          <cell r="CG275">
            <v>0</v>
          </cell>
          <cell r="CH275">
            <v>0</v>
          </cell>
          <cell r="CI275">
            <v>0</v>
          </cell>
          <cell r="CJ275">
            <v>0</v>
          </cell>
          <cell r="CK275">
            <v>0</v>
          </cell>
          <cell r="CL275">
            <v>0</v>
          </cell>
          <cell r="CM275">
            <v>0</v>
          </cell>
          <cell r="CN275">
            <v>0</v>
          </cell>
          <cell r="CO275">
            <v>0</v>
          </cell>
          <cell r="CP275">
            <v>0</v>
          </cell>
          <cell r="CQ275">
            <v>0</v>
          </cell>
          <cell r="CR275">
            <v>0</v>
          </cell>
          <cell r="CS275">
            <v>0</v>
          </cell>
          <cell r="CT275">
            <v>0</v>
          </cell>
          <cell r="CU275">
            <v>0</v>
          </cell>
          <cell r="CV275">
            <v>0</v>
          </cell>
          <cell r="CW275">
            <v>0</v>
          </cell>
          <cell r="CX275">
            <v>0</v>
          </cell>
          <cell r="CY275">
            <v>0</v>
          </cell>
          <cell r="CZ275">
            <v>0</v>
          </cell>
          <cell r="DA275">
            <v>0</v>
          </cell>
          <cell r="DB275">
            <v>0</v>
          </cell>
          <cell r="DC275">
            <v>0</v>
          </cell>
          <cell r="DD275">
            <v>0</v>
          </cell>
          <cell r="DE275">
            <v>0</v>
          </cell>
          <cell r="DF275">
            <v>0</v>
          </cell>
          <cell r="DG275">
            <v>0</v>
          </cell>
          <cell r="DH275">
            <v>0</v>
          </cell>
          <cell r="DI275">
            <v>0</v>
          </cell>
          <cell r="DJ275">
            <v>0</v>
          </cell>
          <cell r="DK275">
            <v>0</v>
          </cell>
          <cell r="DL275">
            <v>0</v>
          </cell>
          <cell r="DM275">
            <v>0</v>
          </cell>
          <cell r="DN275">
            <v>0</v>
          </cell>
          <cell r="DO275">
            <v>0</v>
          </cell>
          <cell r="DP275">
            <v>0</v>
          </cell>
          <cell r="DQ275">
            <v>0</v>
          </cell>
          <cell r="DR275">
            <v>0</v>
          </cell>
          <cell r="DS275">
            <v>0</v>
          </cell>
          <cell r="DT275">
            <v>0</v>
          </cell>
          <cell r="DU275">
            <v>0</v>
          </cell>
          <cell r="DV275">
            <v>0</v>
          </cell>
          <cell r="DW275">
            <v>232</v>
          </cell>
          <cell r="DX275">
            <v>232</v>
          </cell>
          <cell r="DY275">
            <v>0</v>
          </cell>
          <cell r="DZ275">
            <v>0</v>
          </cell>
          <cell r="EA275">
            <v>232</v>
          </cell>
          <cell r="EB275">
            <v>0</v>
          </cell>
          <cell r="EC275">
            <v>232</v>
          </cell>
          <cell r="ED275">
            <v>0</v>
          </cell>
          <cell r="EE275">
            <v>0</v>
          </cell>
          <cell r="EF275">
            <v>0</v>
          </cell>
          <cell r="EG275">
            <v>0</v>
          </cell>
          <cell r="EH275">
            <v>0</v>
          </cell>
          <cell r="EI275">
            <v>0</v>
          </cell>
          <cell r="EJ275">
            <v>165</v>
          </cell>
          <cell r="EK275">
            <v>0</v>
          </cell>
          <cell r="EL275">
            <v>0</v>
          </cell>
          <cell r="EM275">
            <v>0</v>
          </cell>
          <cell r="EN275">
            <v>165</v>
          </cell>
          <cell r="EO275">
            <v>0</v>
          </cell>
          <cell r="EP275">
            <v>165</v>
          </cell>
          <cell r="EQ275">
            <v>0</v>
          </cell>
          <cell r="ER275">
            <v>165</v>
          </cell>
          <cell r="ES275">
            <v>0</v>
          </cell>
          <cell r="ET275">
            <v>0</v>
          </cell>
          <cell r="EU275">
            <v>0</v>
          </cell>
          <cell r="EV275">
            <v>0</v>
          </cell>
          <cell r="EW275">
            <v>100</v>
          </cell>
          <cell r="EX275">
            <v>0</v>
          </cell>
          <cell r="EY275">
            <v>0</v>
          </cell>
          <cell r="EZ275">
            <v>0</v>
          </cell>
          <cell r="FA275">
            <v>100</v>
          </cell>
          <cell r="FB275">
            <v>0</v>
          </cell>
          <cell r="FC275">
            <v>100</v>
          </cell>
          <cell r="FD275">
            <v>0</v>
          </cell>
          <cell r="GZ275">
            <v>0</v>
          </cell>
          <cell r="HA275">
            <v>232</v>
          </cell>
        </row>
        <row r="276">
          <cell r="B276" t="str">
            <v>L12C</v>
          </cell>
          <cell r="C276">
            <v>0</v>
          </cell>
          <cell r="D276">
            <v>0</v>
          </cell>
          <cell r="E276">
            <v>900941501</v>
          </cell>
          <cell r="F276" t="str">
            <v>2110CJYA9F6L2</v>
          </cell>
          <cell r="G276" t="str">
            <v>2110CJYA9F6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0</v>
          </cell>
          <cell r="BJ276">
            <v>0</v>
          </cell>
          <cell r="BK276">
            <v>0</v>
          </cell>
          <cell r="BL276">
            <v>0</v>
          </cell>
          <cell r="BM276">
            <v>0</v>
          </cell>
          <cell r="BN276">
            <v>0</v>
          </cell>
          <cell r="BO276">
            <v>0</v>
          </cell>
          <cell r="BP276">
            <v>0</v>
          </cell>
          <cell r="BQ276">
            <v>0</v>
          </cell>
          <cell r="BR276">
            <v>0</v>
          </cell>
          <cell r="BS276">
            <v>0</v>
          </cell>
          <cell r="BT276">
            <v>0</v>
          </cell>
          <cell r="BU276">
            <v>0</v>
          </cell>
          <cell r="BV276">
            <v>0</v>
          </cell>
          <cell r="BW276">
            <v>0</v>
          </cell>
          <cell r="BX276">
            <v>0</v>
          </cell>
          <cell r="BY276">
            <v>0</v>
          </cell>
          <cell r="BZ276">
            <v>0</v>
          </cell>
          <cell r="CA276">
            <v>0</v>
          </cell>
          <cell r="CB276">
            <v>0</v>
          </cell>
          <cell r="CC276">
            <v>0</v>
          </cell>
          <cell r="CD276">
            <v>0</v>
          </cell>
          <cell r="CE276">
            <v>0</v>
          </cell>
          <cell r="CF276">
            <v>0</v>
          </cell>
          <cell r="CG276">
            <v>0</v>
          </cell>
          <cell r="CH276">
            <v>0</v>
          </cell>
          <cell r="CI276">
            <v>0</v>
          </cell>
          <cell r="CJ276">
            <v>0</v>
          </cell>
          <cell r="CK276">
            <v>0</v>
          </cell>
          <cell r="CL276">
            <v>0</v>
          </cell>
          <cell r="CM276">
            <v>0</v>
          </cell>
          <cell r="CN276">
            <v>0</v>
          </cell>
          <cell r="CO276">
            <v>0</v>
          </cell>
          <cell r="CP276">
            <v>0</v>
          </cell>
          <cell r="CQ276">
            <v>0</v>
          </cell>
          <cell r="CR276">
            <v>0</v>
          </cell>
          <cell r="CS276">
            <v>0</v>
          </cell>
          <cell r="CT276">
            <v>0</v>
          </cell>
          <cell r="CU276">
            <v>0</v>
          </cell>
          <cell r="CV276">
            <v>0</v>
          </cell>
          <cell r="CW276">
            <v>0</v>
          </cell>
          <cell r="CX276">
            <v>0</v>
          </cell>
          <cell r="CY276">
            <v>0</v>
          </cell>
          <cell r="CZ276">
            <v>0</v>
          </cell>
          <cell r="DA276">
            <v>0</v>
          </cell>
          <cell r="DB276">
            <v>0</v>
          </cell>
          <cell r="DC276">
            <v>0</v>
          </cell>
          <cell r="DD276">
            <v>0</v>
          </cell>
          <cell r="DE276">
            <v>0</v>
          </cell>
          <cell r="DF276">
            <v>0</v>
          </cell>
          <cell r="DG276">
            <v>0</v>
          </cell>
          <cell r="DH276">
            <v>0</v>
          </cell>
          <cell r="DI276">
            <v>0</v>
          </cell>
          <cell r="DJ276">
            <v>0</v>
          </cell>
          <cell r="DK276">
            <v>0</v>
          </cell>
          <cell r="DL276">
            <v>0</v>
          </cell>
          <cell r="DM276">
            <v>0</v>
          </cell>
          <cell r="DN276">
            <v>0</v>
          </cell>
          <cell r="DO276">
            <v>0</v>
          </cell>
          <cell r="DP276">
            <v>0</v>
          </cell>
          <cell r="DQ276">
            <v>0</v>
          </cell>
          <cell r="DR276">
            <v>0</v>
          </cell>
          <cell r="DS276">
            <v>0</v>
          </cell>
          <cell r="DT276">
            <v>0</v>
          </cell>
          <cell r="DU276">
            <v>0</v>
          </cell>
          <cell r="DV276">
            <v>0</v>
          </cell>
          <cell r="DW276">
            <v>200</v>
          </cell>
          <cell r="DX276">
            <v>200</v>
          </cell>
          <cell r="DY276">
            <v>200</v>
          </cell>
          <cell r="DZ276">
            <v>0</v>
          </cell>
          <cell r="EA276">
            <v>200</v>
          </cell>
          <cell r="EB276">
            <v>0</v>
          </cell>
          <cell r="EC276">
            <v>200</v>
          </cell>
          <cell r="ED276">
            <v>0</v>
          </cell>
          <cell r="EE276">
            <v>0</v>
          </cell>
          <cell r="EF276">
            <v>0</v>
          </cell>
          <cell r="EG276">
            <v>0</v>
          </cell>
          <cell r="EH276">
            <v>200</v>
          </cell>
          <cell r="EI276">
            <v>0</v>
          </cell>
          <cell r="EJ276">
            <v>200</v>
          </cell>
          <cell r="EK276">
            <v>0</v>
          </cell>
          <cell r="EL276">
            <v>0</v>
          </cell>
          <cell r="EM276">
            <v>0</v>
          </cell>
          <cell r="EN276">
            <v>0</v>
          </cell>
          <cell r="EO276">
            <v>0</v>
          </cell>
          <cell r="EP276">
            <v>0</v>
          </cell>
          <cell r="EQ276">
            <v>0</v>
          </cell>
          <cell r="ER276">
            <v>0</v>
          </cell>
          <cell r="ES276">
            <v>0</v>
          </cell>
          <cell r="ET276">
            <v>200</v>
          </cell>
          <cell r="EU276">
            <v>400</v>
          </cell>
          <cell r="EV276">
            <v>30</v>
          </cell>
          <cell r="EW276">
            <v>0</v>
          </cell>
          <cell r="EX276">
            <v>0</v>
          </cell>
          <cell r="EY276">
            <v>0</v>
          </cell>
          <cell r="EZ276">
            <v>0</v>
          </cell>
          <cell r="FA276">
            <v>200</v>
          </cell>
          <cell r="FB276">
            <v>0</v>
          </cell>
          <cell r="FC276">
            <v>200</v>
          </cell>
          <cell r="FD276">
            <v>0</v>
          </cell>
          <cell r="GZ276">
            <v>0</v>
          </cell>
          <cell r="HA276">
            <v>200</v>
          </cell>
        </row>
        <row r="277">
          <cell r="B277" t="str">
            <v>LD12Y</v>
          </cell>
          <cell r="C277">
            <v>0</v>
          </cell>
          <cell r="D277">
            <v>0</v>
          </cell>
          <cell r="E277">
            <v>0</v>
          </cell>
          <cell r="F277" t="str">
            <v>21081Y7A1F6L2</v>
          </cell>
          <cell r="G277" t="str">
            <v>21081Y7A1F6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0</v>
          </cell>
          <cell r="BI277">
            <v>0</v>
          </cell>
          <cell r="BJ277">
            <v>0</v>
          </cell>
          <cell r="BK277">
            <v>0</v>
          </cell>
          <cell r="BL277">
            <v>0</v>
          </cell>
          <cell r="BM277">
            <v>0</v>
          </cell>
          <cell r="BN277">
            <v>0</v>
          </cell>
          <cell r="BO277">
            <v>0</v>
          </cell>
          <cell r="BP277">
            <v>0</v>
          </cell>
          <cell r="BQ277">
            <v>0</v>
          </cell>
          <cell r="BR277">
            <v>0</v>
          </cell>
          <cell r="BS277">
            <v>0</v>
          </cell>
          <cell r="BT277">
            <v>0</v>
          </cell>
          <cell r="BU277">
            <v>0</v>
          </cell>
          <cell r="BV277">
            <v>0</v>
          </cell>
          <cell r="BW277">
            <v>0</v>
          </cell>
          <cell r="BX277">
            <v>0</v>
          </cell>
          <cell r="BY277">
            <v>0</v>
          </cell>
          <cell r="BZ277">
            <v>0</v>
          </cell>
          <cell r="CA277">
            <v>0</v>
          </cell>
          <cell r="CB277">
            <v>0</v>
          </cell>
          <cell r="CC277">
            <v>0</v>
          </cell>
          <cell r="CD277">
            <v>0</v>
          </cell>
          <cell r="CE277">
            <v>0</v>
          </cell>
          <cell r="CF277">
            <v>0</v>
          </cell>
          <cell r="CG277">
            <v>0</v>
          </cell>
          <cell r="CH277">
            <v>0</v>
          </cell>
          <cell r="CI277">
            <v>0</v>
          </cell>
          <cell r="CJ277">
            <v>0</v>
          </cell>
          <cell r="CK277">
            <v>0</v>
          </cell>
          <cell r="CL277">
            <v>0</v>
          </cell>
          <cell r="CM277">
            <v>0</v>
          </cell>
          <cell r="CN277">
            <v>0</v>
          </cell>
          <cell r="CO277">
            <v>0</v>
          </cell>
          <cell r="CP277">
            <v>0</v>
          </cell>
          <cell r="CQ277">
            <v>0</v>
          </cell>
          <cell r="CR277">
            <v>0</v>
          </cell>
          <cell r="CS277">
            <v>0</v>
          </cell>
          <cell r="CT277">
            <v>0</v>
          </cell>
          <cell r="CU277">
            <v>0</v>
          </cell>
          <cell r="CV277">
            <v>0</v>
          </cell>
          <cell r="CW277">
            <v>0</v>
          </cell>
          <cell r="CX277">
            <v>0</v>
          </cell>
          <cell r="CY277">
            <v>0</v>
          </cell>
          <cell r="CZ277">
            <v>0</v>
          </cell>
          <cell r="DA277">
            <v>0</v>
          </cell>
          <cell r="DB277">
            <v>0</v>
          </cell>
          <cell r="DC277">
            <v>0</v>
          </cell>
          <cell r="DD277">
            <v>0</v>
          </cell>
          <cell r="DE277">
            <v>0</v>
          </cell>
          <cell r="DF277">
            <v>0</v>
          </cell>
          <cell r="DG277">
            <v>0</v>
          </cell>
          <cell r="DH277">
            <v>0</v>
          </cell>
          <cell r="DI277">
            <v>0</v>
          </cell>
          <cell r="DJ277">
            <v>0</v>
          </cell>
          <cell r="DK277">
            <v>0</v>
          </cell>
          <cell r="DL277">
            <v>0</v>
          </cell>
          <cell r="DM277">
            <v>0</v>
          </cell>
          <cell r="DN277">
            <v>0</v>
          </cell>
          <cell r="DO277">
            <v>0</v>
          </cell>
          <cell r="DP277">
            <v>0</v>
          </cell>
          <cell r="DQ277">
            <v>0</v>
          </cell>
          <cell r="DR277">
            <v>0</v>
          </cell>
          <cell r="DS277">
            <v>0</v>
          </cell>
          <cell r="DT277">
            <v>0</v>
          </cell>
          <cell r="DU277">
            <v>0</v>
          </cell>
          <cell r="DV277">
            <v>0</v>
          </cell>
          <cell r="DW277">
            <v>0</v>
          </cell>
          <cell r="DX277">
            <v>0</v>
          </cell>
          <cell r="DY277">
            <v>0</v>
          </cell>
          <cell r="DZ277">
            <v>0</v>
          </cell>
          <cell r="EA277">
            <v>0</v>
          </cell>
          <cell r="EB277">
            <v>0</v>
          </cell>
          <cell r="EC277">
            <v>0</v>
          </cell>
          <cell r="ED277">
            <v>0</v>
          </cell>
          <cell r="EE277">
            <v>0</v>
          </cell>
          <cell r="EF277">
            <v>0</v>
          </cell>
          <cell r="EG277">
            <v>0</v>
          </cell>
          <cell r="EH277">
            <v>0</v>
          </cell>
          <cell r="EI277">
            <v>0</v>
          </cell>
          <cell r="EJ277">
            <v>0</v>
          </cell>
          <cell r="EK277">
            <v>0</v>
          </cell>
          <cell r="EL277">
            <v>0</v>
          </cell>
          <cell r="EM277">
            <v>0</v>
          </cell>
          <cell r="EN277">
            <v>0</v>
          </cell>
          <cell r="EO277">
            <v>0</v>
          </cell>
          <cell r="EP277">
            <v>0</v>
          </cell>
          <cell r="EQ277">
            <v>0</v>
          </cell>
          <cell r="ER277">
            <v>0</v>
          </cell>
          <cell r="ES277">
            <v>0</v>
          </cell>
          <cell r="ET277">
            <v>0</v>
          </cell>
          <cell r="EU277">
            <v>0</v>
          </cell>
          <cell r="EV277">
            <v>0</v>
          </cell>
          <cell r="EW277">
            <v>0</v>
          </cell>
          <cell r="EX277">
            <v>0</v>
          </cell>
          <cell r="EY277">
            <v>0</v>
          </cell>
          <cell r="EZ277">
            <v>0</v>
          </cell>
          <cell r="FA277">
            <v>0</v>
          </cell>
          <cell r="FB277">
            <v>0</v>
          </cell>
          <cell r="FC277">
            <v>0</v>
          </cell>
          <cell r="FD277">
            <v>0</v>
          </cell>
          <cell r="GZ277">
            <v>0</v>
          </cell>
          <cell r="HA277">
            <v>0</v>
          </cell>
        </row>
        <row r="278">
          <cell r="B278" t="str">
            <v>LD12Y</v>
          </cell>
          <cell r="C278">
            <v>0</v>
          </cell>
          <cell r="D278">
            <v>0</v>
          </cell>
          <cell r="E278">
            <v>0</v>
          </cell>
          <cell r="F278" t="str">
            <v>21081YYA1F6L2</v>
          </cell>
          <cell r="G278" t="str">
            <v>21081YYA1F6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0</v>
          </cell>
          <cell r="BJ278">
            <v>0</v>
          </cell>
          <cell r="BK278">
            <v>0</v>
          </cell>
          <cell r="BL278">
            <v>0</v>
          </cell>
          <cell r="BM278">
            <v>0</v>
          </cell>
          <cell r="BN278">
            <v>0</v>
          </cell>
          <cell r="BO278">
            <v>0</v>
          </cell>
          <cell r="BP278">
            <v>0</v>
          </cell>
          <cell r="BQ278">
            <v>0</v>
          </cell>
          <cell r="BR278">
            <v>0</v>
          </cell>
          <cell r="BS278">
            <v>0</v>
          </cell>
          <cell r="BT278">
            <v>0</v>
          </cell>
          <cell r="BU278">
            <v>0</v>
          </cell>
          <cell r="BV278">
            <v>0</v>
          </cell>
          <cell r="BW278">
            <v>0</v>
          </cell>
          <cell r="BX278">
            <v>0</v>
          </cell>
          <cell r="BY278">
            <v>0</v>
          </cell>
          <cell r="BZ278">
            <v>0</v>
          </cell>
          <cell r="CA278">
            <v>0</v>
          </cell>
          <cell r="CB278">
            <v>0</v>
          </cell>
          <cell r="CC278">
            <v>0</v>
          </cell>
          <cell r="CD278">
            <v>0</v>
          </cell>
          <cell r="CE278">
            <v>0</v>
          </cell>
          <cell r="CF278">
            <v>0</v>
          </cell>
          <cell r="CG278">
            <v>0</v>
          </cell>
          <cell r="CH278">
            <v>0</v>
          </cell>
          <cell r="CI278">
            <v>0</v>
          </cell>
          <cell r="CJ278">
            <v>0</v>
          </cell>
          <cell r="CK278">
            <v>0</v>
          </cell>
          <cell r="CL278">
            <v>0</v>
          </cell>
          <cell r="CM278">
            <v>0</v>
          </cell>
          <cell r="CN278">
            <v>0</v>
          </cell>
          <cell r="CO278">
            <v>0</v>
          </cell>
          <cell r="CP278">
            <v>0</v>
          </cell>
          <cell r="CQ278">
            <v>0</v>
          </cell>
          <cell r="CR278">
            <v>0</v>
          </cell>
          <cell r="CS278">
            <v>0</v>
          </cell>
          <cell r="CT278">
            <v>0</v>
          </cell>
          <cell r="CU278">
            <v>0</v>
          </cell>
          <cell r="CV278">
            <v>0</v>
          </cell>
          <cell r="CW278">
            <v>0</v>
          </cell>
          <cell r="CX278">
            <v>0</v>
          </cell>
          <cell r="CY278">
            <v>0</v>
          </cell>
          <cell r="CZ278">
            <v>0</v>
          </cell>
          <cell r="DA278">
            <v>0</v>
          </cell>
          <cell r="DB278">
            <v>0</v>
          </cell>
          <cell r="DC278">
            <v>0</v>
          </cell>
          <cell r="DD278">
            <v>0</v>
          </cell>
          <cell r="DE278">
            <v>0</v>
          </cell>
          <cell r="DF278">
            <v>0</v>
          </cell>
          <cell r="DG278">
            <v>0</v>
          </cell>
          <cell r="DH278">
            <v>0</v>
          </cell>
          <cell r="DI278">
            <v>0</v>
          </cell>
          <cell r="DJ278">
            <v>0</v>
          </cell>
          <cell r="DK278">
            <v>0</v>
          </cell>
          <cell r="DL278">
            <v>0</v>
          </cell>
          <cell r="DM278">
            <v>0</v>
          </cell>
          <cell r="DN278">
            <v>0</v>
          </cell>
          <cell r="DO278">
            <v>0</v>
          </cell>
          <cell r="DP278">
            <v>0</v>
          </cell>
          <cell r="DQ278">
            <v>0</v>
          </cell>
          <cell r="DR278">
            <v>0</v>
          </cell>
          <cell r="DS278">
            <v>0</v>
          </cell>
          <cell r="DT278">
            <v>0</v>
          </cell>
          <cell r="DU278">
            <v>0</v>
          </cell>
          <cell r="DV278">
            <v>0</v>
          </cell>
          <cell r="DW278">
            <v>0</v>
          </cell>
          <cell r="DX278">
            <v>0</v>
          </cell>
          <cell r="DY278">
            <v>0</v>
          </cell>
          <cell r="DZ278">
            <v>0</v>
          </cell>
          <cell r="EA278">
            <v>0</v>
          </cell>
          <cell r="EB278">
            <v>0</v>
          </cell>
          <cell r="EC278">
            <v>0</v>
          </cell>
          <cell r="ED278">
            <v>0</v>
          </cell>
          <cell r="EE278">
            <v>0</v>
          </cell>
          <cell r="EF278">
            <v>0</v>
          </cell>
          <cell r="EG278">
            <v>0</v>
          </cell>
          <cell r="EH278">
            <v>0</v>
          </cell>
          <cell r="EI278">
            <v>0</v>
          </cell>
          <cell r="EJ278">
            <v>0</v>
          </cell>
          <cell r="EK278">
            <v>0</v>
          </cell>
          <cell r="EL278">
            <v>0</v>
          </cell>
          <cell r="EM278">
            <v>0</v>
          </cell>
          <cell r="EN278">
            <v>0</v>
          </cell>
          <cell r="EO278">
            <v>0</v>
          </cell>
          <cell r="EP278">
            <v>0</v>
          </cell>
          <cell r="EQ278">
            <v>0</v>
          </cell>
          <cell r="ER278">
            <v>0</v>
          </cell>
          <cell r="ES278">
            <v>0</v>
          </cell>
          <cell r="ET278">
            <v>0</v>
          </cell>
          <cell r="EU278">
            <v>0</v>
          </cell>
          <cell r="EV278">
            <v>0</v>
          </cell>
          <cell r="EW278">
            <v>0</v>
          </cell>
          <cell r="EX278">
            <v>0</v>
          </cell>
          <cell r="EY278">
            <v>0</v>
          </cell>
          <cell r="EZ278">
            <v>0</v>
          </cell>
          <cell r="FA278">
            <v>0</v>
          </cell>
          <cell r="FB278">
            <v>0</v>
          </cell>
          <cell r="FC278">
            <v>0</v>
          </cell>
          <cell r="FD278">
            <v>0</v>
          </cell>
          <cell r="GZ278">
            <v>0</v>
          </cell>
          <cell r="HA278">
            <v>0</v>
          </cell>
        </row>
        <row r="279">
          <cell r="B279" t="str">
            <v>LD12Y</v>
          </cell>
          <cell r="C279">
            <v>0</v>
          </cell>
          <cell r="D279">
            <v>0</v>
          </cell>
          <cell r="E279">
            <v>0</v>
          </cell>
          <cell r="F279" t="str">
            <v>21081YYA9F6L2</v>
          </cell>
          <cell r="G279" t="str">
            <v>21081YYA9F6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  <cell r="BF279">
            <v>0</v>
          </cell>
          <cell r="BG279">
            <v>0</v>
          </cell>
          <cell r="BH279">
            <v>0</v>
          </cell>
          <cell r="BI279">
            <v>0</v>
          </cell>
          <cell r="BJ279">
            <v>0</v>
          </cell>
          <cell r="BK279">
            <v>0</v>
          </cell>
          <cell r="BL279">
            <v>0</v>
          </cell>
          <cell r="BM279">
            <v>0</v>
          </cell>
          <cell r="BN279">
            <v>0</v>
          </cell>
          <cell r="BO279">
            <v>0</v>
          </cell>
          <cell r="BP279">
            <v>0</v>
          </cell>
          <cell r="BQ279">
            <v>0</v>
          </cell>
          <cell r="BR279">
            <v>0</v>
          </cell>
          <cell r="BS279">
            <v>0</v>
          </cell>
          <cell r="BT279">
            <v>0</v>
          </cell>
          <cell r="BU279">
            <v>0</v>
          </cell>
          <cell r="BV279">
            <v>0</v>
          </cell>
          <cell r="BW279">
            <v>0</v>
          </cell>
          <cell r="BX279">
            <v>0</v>
          </cell>
          <cell r="BY279">
            <v>0</v>
          </cell>
          <cell r="BZ279">
            <v>0</v>
          </cell>
          <cell r="CA279">
            <v>0</v>
          </cell>
          <cell r="CB279">
            <v>0</v>
          </cell>
          <cell r="CC279">
            <v>0</v>
          </cell>
          <cell r="CD279">
            <v>0</v>
          </cell>
          <cell r="CE279">
            <v>0</v>
          </cell>
          <cell r="CF279">
            <v>0</v>
          </cell>
          <cell r="CG279">
            <v>0</v>
          </cell>
          <cell r="CH279">
            <v>0</v>
          </cell>
          <cell r="CI279">
            <v>0</v>
          </cell>
          <cell r="CJ279">
            <v>0</v>
          </cell>
          <cell r="CK279">
            <v>0</v>
          </cell>
          <cell r="CL279">
            <v>0</v>
          </cell>
          <cell r="CM279">
            <v>0</v>
          </cell>
          <cell r="CN279">
            <v>0</v>
          </cell>
          <cell r="CO279">
            <v>0</v>
          </cell>
          <cell r="CP279">
            <v>0</v>
          </cell>
          <cell r="CQ279">
            <v>0</v>
          </cell>
          <cell r="CR279">
            <v>0</v>
          </cell>
          <cell r="CS279">
            <v>0</v>
          </cell>
          <cell r="CT279">
            <v>0</v>
          </cell>
          <cell r="CU279">
            <v>0</v>
          </cell>
          <cell r="CV279">
            <v>0</v>
          </cell>
          <cell r="CW279">
            <v>0</v>
          </cell>
          <cell r="CX279">
            <v>0</v>
          </cell>
          <cell r="CY279">
            <v>0</v>
          </cell>
          <cell r="CZ279">
            <v>0</v>
          </cell>
          <cell r="DA279">
            <v>0</v>
          </cell>
          <cell r="DB279">
            <v>0</v>
          </cell>
          <cell r="DC279">
            <v>0</v>
          </cell>
          <cell r="DD279">
            <v>0</v>
          </cell>
          <cell r="DE279">
            <v>0</v>
          </cell>
          <cell r="DF279">
            <v>0</v>
          </cell>
          <cell r="DG279">
            <v>0</v>
          </cell>
          <cell r="DH279">
            <v>0</v>
          </cell>
          <cell r="DI279">
            <v>0</v>
          </cell>
          <cell r="DJ279">
            <v>0</v>
          </cell>
          <cell r="DK279">
            <v>0</v>
          </cell>
          <cell r="DL279">
            <v>0</v>
          </cell>
          <cell r="DM279">
            <v>0</v>
          </cell>
          <cell r="DN279">
            <v>0</v>
          </cell>
          <cell r="DO279">
            <v>0</v>
          </cell>
          <cell r="DP279">
            <v>0</v>
          </cell>
          <cell r="DQ279">
            <v>0</v>
          </cell>
          <cell r="DR279">
            <v>0</v>
          </cell>
          <cell r="DS279">
            <v>0</v>
          </cell>
          <cell r="DT279">
            <v>0</v>
          </cell>
          <cell r="DU279">
            <v>0</v>
          </cell>
          <cell r="DV279">
            <v>0</v>
          </cell>
          <cell r="DW279">
            <v>0</v>
          </cell>
          <cell r="DX279">
            <v>0</v>
          </cell>
          <cell r="DY279">
            <v>0</v>
          </cell>
          <cell r="DZ279">
            <v>0</v>
          </cell>
          <cell r="EA279">
            <v>0</v>
          </cell>
          <cell r="EB279">
            <v>0</v>
          </cell>
          <cell r="EC279">
            <v>0</v>
          </cell>
          <cell r="ED279">
            <v>0</v>
          </cell>
          <cell r="EE279">
            <v>0</v>
          </cell>
          <cell r="EF279">
            <v>0</v>
          </cell>
          <cell r="EG279">
            <v>0</v>
          </cell>
          <cell r="EH279">
            <v>0</v>
          </cell>
          <cell r="EI279">
            <v>0</v>
          </cell>
          <cell r="EJ279">
            <v>0</v>
          </cell>
          <cell r="EK279">
            <v>0</v>
          </cell>
          <cell r="EL279">
            <v>0</v>
          </cell>
          <cell r="EM279">
            <v>0</v>
          </cell>
          <cell r="EN279">
            <v>0</v>
          </cell>
          <cell r="EO279">
            <v>0</v>
          </cell>
          <cell r="EP279">
            <v>0</v>
          </cell>
          <cell r="EQ279">
            <v>0</v>
          </cell>
          <cell r="ER279">
            <v>0</v>
          </cell>
          <cell r="ES279">
            <v>0</v>
          </cell>
          <cell r="ET279">
            <v>0</v>
          </cell>
          <cell r="EU279">
            <v>0</v>
          </cell>
          <cell r="EV279">
            <v>0</v>
          </cell>
          <cell r="EW279">
            <v>0</v>
          </cell>
          <cell r="EX279">
            <v>0</v>
          </cell>
          <cell r="EY279">
            <v>0</v>
          </cell>
          <cell r="EZ279">
            <v>0</v>
          </cell>
          <cell r="FA279">
            <v>0</v>
          </cell>
          <cell r="FB279">
            <v>0</v>
          </cell>
          <cell r="FC279">
            <v>0</v>
          </cell>
          <cell r="FD279">
            <v>0</v>
          </cell>
          <cell r="GZ279">
            <v>0</v>
          </cell>
          <cell r="HA279">
            <v>0</v>
          </cell>
        </row>
        <row r="280"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0</v>
          </cell>
          <cell r="BG280">
            <v>0</v>
          </cell>
          <cell r="BH280">
            <v>0</v>
          </cell>
          <cell r="BI280">
            <v>0</v>
          </cell>
          <cell r="BJ280">
            <v>0</v>
          </cell>
          <cell r="BK280">
            <v>0</v>
          </cell>
          <cell r="BL280">
            <v>0</v>
          </cell>
          <cell r="BM280">
            <v>0</v>
          </cell>
          <cell r="BN280">
            <v>0</v>
          </cell>
          <cell r="BO280">
            <v>0</v>
          </cell>
          <cell r="BP280">
            <v>0</v>
          </cell>
          <cell r="BQ280">
            <v>0</v>
          </cell>
          <cell r="BR280">
            <v>0</v>
          </cell>
          <cell r="BS280">
            <v>0</v>
          </cell>
          <cell r="BT280">
            <v>0</v>
          </cell>
          <cell r="BU280">
            <v>0</v>
          </cell>
          <cell r="BV280">
            <v>0</v>
          </cell>
          <cell r="BW280">
            <v>0</v>
          </cell>
          <cell r="BX280">
            <v>0</v>
          </cell>
          <cell r="BY280">
            <v>0</v>
          </cell>
          <cell r="BZ280">
            <v>0</v>
          </cell>
          <cell r="CA280">
            <v>0</v>
          </cell>
          <cell r="CB280">
            <v>0</v>
          </cell>
          <cell r="CC280">
            <v>0</v>
          </cell>
          <cell r="CD280">
            <v>0</v>
          </cell>
          <cell r="CE280">
            <v>0</v>
          </cell>
          <cell r="CF280">
            <v>0</v>
          </cell>
          <cell r="CG280">
            <v>0</v>
          </cell>
          <cell r="CH280">
            <v>0</v>
          </cell>
          <cell r="CI280">
            <v>0</v>
          </cell>
          <cell r="CJ280">
            <v>0</v>
          </cell>
          <cell r="CK280">
            <v>0</v>
          </cell>
          <cell r="CL280">
            <v>0</v>
          </cell>
          <cell r="CM280">
            <v>0</v>
          </cell>
          <cell r="CN280">
            <v>0</v>
          </cell>
          <cell r="CO280">
            <v>0</v>
          </cell>
          <cell r="CP280">
            <v>0</v>
          </cell>
          <cell r="CQ280">
            <v>0</v>
          </cell>
          <cell r="CR280">
            <v>0</v>
          </cell>
          <cell r="CS280">
            <v>0</v>
          </cell>
          <cell r="CT280">
            <v>0</v>
          </cell>
          <cell r="CU280">
            <v>0</v>
          </cell>
          <cell r="CV280">
            <v>0</v>
          </cell>
          <cell r="CW280">
            <v>0</v>
          </cell>
          <cell r="CX280">
            <v>0</v>
          </cell>
          <cell r="CY280">
            <v>0</v>
          </cell>
          <cell r="CZ280">
            <v>0</v>
          </cell>
          <cell r="DA280">
            <v>0</v>
          </cell>
          <cell r="DB280">
            <v>0</v>
          </cell>
          <cell r="DC280">
            <v>0</v>
          </cell>
          <cell r="DD280">
            <v>0</v>
          </cell>
          <cell r="DE280">
            <v>0</v>
          </cell>
          <cell r="DF280">
            <v>0</v>
          </cell>
          <cell r="DG280">
            <v>0</v>
          </cell>
          <cell r="DH280">
            <v>0</v>
          </cell>
          <cell r="DI280">
            <v>0</v>
          </cell>
          <cell r="DJ280">
            <v>0</v>
          </cell>
          <cell r="DK280">
            <v>0</v>
          </cell>
          <cell r="DL280">
            <v>0</v>
          </cell>
          <cell r="DM280">
            <v>0</v>
          </cell>
          <cell r="DN280">
            <v>0</v>
          </cell>
          <cell r="DO280">
            <v>0</v>
          </cell>
          <cell r="DP280">
            <v>0</v>
          </cell>
          <cell r="DQ280">
            <v>0</v>
          </cell>
          <cell r="DR280">
            <v>0</v>
          </cell>
          <cell r="DS280">
            <v>0</v>
          </cell>
          <cell r="DT280">
            <v>0</v>
          </cell>
          <cell r="DU280">
            <v>0</v>
          </cell>
          <cell r="DV280">
            <v>0</v>
          </cell>
          <cell r="DW280">
            <v>0</v>
          </cell>
          <cell r="DX280">
            <v>0</v>
          </cell>
          <cell r="DY280">
            <v>0</v>
          </cell>
          <cell r="DZ280">
            <v>0</v>
          </cell>
          <cell r="EA280">
            <v>0</v>
          </cell>
          <cell r="EB280">
            <v>0</v>
          </cell>
          <cell r="EC280">
            <v>0</v>
          </cell>
          <cell r="ED280">
            <v>0</v>
          </cell>
          <cell r="EE280">
            <v>0</v>
          </cell>
          <cell r="EF280">
            <v>0</v>
          </cell>
          <cell r="EG280">
            <v>0</v>
          </cell>
          <cell r="EH280">
            <v>0</v>
          </cell>
          <cell r="EI280">
            <v>0</v>
          </cell>
          <cell r="EJ280">
            <v>0</v>
          </cell>
          <cell r="EK280">
            <v>0</v>
          </cell>
          <cell r="EL280">
            <v>0</v>
          </cell>
          <cell r="EM280">
            <v>0</v>
          </cell>
          <cell r="EN280">
            <v>0</v>
          </cell>
          <cell r="EO280">
            <v>0</v>
          </cell>
          <cell r="EP280">
            <v>0</v>
          </cell>
          <cell r="EQ280">
            <v>0</v>
          </cell>
          <cell r="ER280">
            <v>0</v>
          </cell>
          <cell r="ES280">
            <v>0</v>
          </cell>
          <cell r="ET280">
            <v>0</v>
          </cell>
          <cell r="EU280">
            <v>0</v>
          </cell>
          <cell r="EV280">
            <v>0</v>
          </cell>
          <cell r="EW280">
            <v>0</v>
          </cell>
          <cell r="EX280">
            <v>0</v>
          </cell>
          <cell r="EY280">
            <v>0</v>
          </cell>
          <cell r="EZ280">
            <v>0</v>
          </cell>
          <cell r="FA280">
            <v>0</v>
          </cell>
          <cell r="FB280">
            <v>0</v>
          </cell>
          <cell r="FC280">
            <v>0</v>
          </cell>
          <cell r="FD280">
            <v>0</v>
          </cell>
          <cell r="GZ280">
            <v>0</v>
          </cell>
          <cell r="HA280">
            <v>0</v>
          </cell>
        </row>
        <row r="281">
          <cell r="B281" t="str">
            <v>SUB-TOT MI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9859.1394988484844</v>
          </cell>
          <cell r="H281">
            <v>14147</v>
          </cell>
          <cell r="I281">
            <v>15506</v>
          </cell>
          <cell r="J281">
            <v>37676.670566502478</v>
          </cell>
          <cell r="K281">
            <v>23027.482142857152</v>
          </cell>
          <cell r="L281">
            <v>51954</v>
          </cell>
          <cell r="M281">
            <v>69084</v>
          </cell>
          <cell r="N281">
            <v>44808.459171130569</v>
          </cell>
          <cell r="O281">
            <v>90870</v>
          </cell>
          <cell r="P281">
            <v>44808.459171130569</v>
          </cell>
          <cell r="Q281">
            <v>53947</v>
          </cell>
          <cell r="R281">
            <v>681</v>
          </cell>
          <cell r="S281">
            <v>84</v>
          </cell>
          <cell r="T281">
            <v>12748</v>
          </cell>
          <cell r="U281">
            <v>12832</v>
          </cell>
          <cell r="V281">
            <v>5.9026360887095706</v>
          </cell>
          <cell r="W281">
            <v>67615.641009852232</v>
          </cell>
          <cell r="X281">
            <v>39953.230295566478</v>
          </cell>
          <cell r="Y281">
            <v>65899</v>
          </cell>
          <cell r="Z281">
            <v>59538</v>
          </cell>
          <cell r="AA281">
            <v>64791.39053337925</v>
          </cell>
          <cell r="AB281">
            <v>99673</v>
          </cell>
          <cell r="AC281">
            <v>64791.39053337925</v>
          </cell>
          <cell r="AD281">
            <v>65563</v>
          </cell>
          <cell r="AE281">
            <v>-514</v>
          </cell>
          <cell r="AF281">
            <v>166</v>
          </cell>
          <cell r="AG281">
            <v>13516</v>
          </cell>
          <cell r="AH281">
            <v>13682</v>
          </cell>
          <cell r="AI281">
            <v>7.8124157065238338</v>
          </cell>
          <cell r="AJ281">
            <v>53527.130724070477</v>
          </cell>
          <cell r="AK281">
            <v>53656.142857142884</v>
          </cell>
          <cell r="AL281">
            <v>51904</v>
          </cell>
          <cell r="AM281">
            <v>71910</v>
          </cell>
          <cell r="AN281">
            <v>51902</v>
          </cell>
          <cell r="AO281">
            <v>89337</v>
          </cell>
          <cell r="AP281">
            <v>51902</v>
          </cell>
          <cell r="AQ281">
            <v>52111</v>
          </cell>
          <cell r="AR281">
            <v>303</v>
          </cell>
          <cell r="AS281">
            <v>192</v>
          </cell>
          <cell r="AT281">
            <v>12980</v>
          </cell>
          <cell r="AU281">
            <v>13172</v>
          </cell>
          <cell r="AV281">
            <v>6.6672345401786917</v>
          </cell>
          <cell r="AW281">
            <v>52316.657142857162</v>
          </cell>
          <cell r="AX281">
            <v>51158.657142857162</v>
          </cell>
          <cell r="AY281">
            <v>47334</v>
          </cell>
          <cell r="AZ281">
            <v>74890</v>
          </cell>
          <cell r="BA281">
            <v>58405.025000000001</v>
          </cell>
          <cell r="BB281">
            <v>121192</v>
          </cell>
          <cell r="BC281">
            <v>58405.025000000001</v>
          </cell>
          <cell r="BD281">
            <v>54564</v>
          </cell>
          <cell r="BE281">
            <v>-34</v>
          </cell>
          <cell r="BF281">
            <v>77</v>
          </cell>
          <cell r="BG281">
            <v>5899</v>
          </cell>
          <cell r="BH281">
            <v>5976</v>
          </cell>
          <cell r="BI281">
            <v>4.1380681065323976</v>
          </cell>
          <cell r="BJ281">
            <v>48344.892857142884</v>
          </cell>
          <cell r="BK281">
            <v>39840</v>
          </cell>
          <cell r="BL281">
            <v>46505</v>
          </cell>
          <cell r="BM281">
            <v>55775</v>
          </cell>
          <cell r="BN281">
            <v>42766.333333333328</v>
          </cell>
          <cell r="BO281">
            <v>33972</v>
          </cell>
          <cell r="BP281">
            <v>42766.333333333328</v>
          </cell>
          <cell r="BQ281">
            <v>33972</v>
          </cell>
          <cell r="BR281">
            <v>-645</v>
          </cell>
          <cell r="BS281">
            <v>340</v>
          </cell>
          <cell r="BT281">
            <v>18814</v>
          </cell>
          <cell r="BU281">
            <v>19154</v>
          </cell>
          <cell r="BV281">
            <v>9.373705170487094</v>
          </cell>
          <cell r="BW281">
            <v>61380.000000000029</v>
          </cell>
          <cell r="BX281">
            <v>42027</v>
          </cell>
          <cell r="BY281">
            <v>62518</v>
          </cell>
          <cell r="BZ281">
            <v>55594</v>
          </cell>
          <cell r="CA281">
            <v>60213.11634347793</v>
          </cell>
          <cell r="CB281">
            <v>57677</v>
          </cell>
          <cell r="CC281">
            <v>60213.11634347793</v>
          </cell>
          <cell r="CD281">
            <v>57677</v>
          </cell>
          <cell r="CE281">
            <v>-144</v>
          </cell>
          <cell r="CF281">
            <v>868</v>
          </cell>
          <cell r="CG281">
            <v>23271</v>
          </cell>
          <cell r="CH281">
            <v>24139</v>
          </cell>
          <cell r="CI281">
            <v>11.301843490479239</v>
          </cell>
          <cell r="CJ281">
            <v>62581.86554621852</v>
          </cell>
          <cell r="CK281">
            <v>61781</v>
          </cell>
          <cell r="CL281">
            <v>62939</v>
          </cell>
          <cell r="CM281">
            <v>29009</v>
          </cell>
          <cell r="CN281">
            <v>61771.338506687884</v>
          </cell>
          <cell r="CO281">
            <v>68863</v>
          </cell>
          <cell r="CP281">
            <v>61771.338506687884</v>
          </cell>
          <cell r="CQ281">
            <v>68863</v>
          </cell>
          <cell r="CR281">
            <v>820</v>
          </cell>
          <cell r="CS281">
            <v>1050</v>
          </cell>
          <cell r="CT281">
            <v>16345</v>
          </cell>
          <cell r="CU281">
            <v>17395</v>
          </cell>
          <cell r="CV281">
            <v>8.9343818957400529</v>
          </cell>
          <cell r="CW281">
            <v>61754.09774436093</v>
          </cell>
          <cell r="CX281">
            <v>61090.81203007522</v>
          </cell>
          <cell r="CY281">
            <v>62527</v>
          </cell>
          <cell r="CZ281">
            <v>0</v>
          </cell>
          <cell r="DA281">
            <v>54883.483348053516</v>
          </cell>
          <cell r="DB281">
            <v>53868</v>
          </cell>
          <cell r="DC281">
            <v>54883.483348053516</v>
          </cell>
          <cell r="DD281">
            <v>53868</v>
          </cell>
          <cell r="DE281">
            <v>508</v>
          </cell>
          <cell r="DF281">
            <v>832</v>
          </cell>
          <cell r="DG281">
            <v>24714</v>
          </cell>
          <cell r="DH281">
            <v>25546</v>
          </cell>
          <cell r="DI281">
            <v>17.659921111301667</v>
          </cell>
          <cell r="DJ281">
            <v>55295</v>
          </cell>
          <cell r="DK281">
            <v>55718</v>
          </cell>
          <cell r="DL281">
            <v>56215</v>
          </cell>
          <cell r="DM281">
            <v>0</v>
          </cell>
          <cell r="DN281">
            <v>50354.2</v>
          </cell>
          <cell r="DO281">
            <v>50479</v>
          </cell>
          <cell r="DP281">
            <v>41983.199999999997</v>
          </cell>
          <cell r="DQ281">
            <v>50479</v>
          </cell>
          <cell r="DR281">
            <v>-1517</v>
          </cell>
          <cell r="DS281">
            <v>438</v>
          </cell>
          <cell r="DT281">
            <v>20644</v>
          </cell>
          <cell r="DU281">
            <v>21082</v>
          </cell>
          <cell r="DV281">
            <v>11.712243276977194</v>
          </cell>
          <cell r="DW281">
            <v>50477</v>
          </cell>
          <cell r="DX281">
            <v>50735.19445676278</v>
          </cell>
          <cell r="DY281">
            <v>50461</v>
          </cell>
          <cell r="DZ281">
            <v>19304</v>
          </cell>
          <cell r="EA281">
            <v>52878</v>
          </cell>
          <cell r="EB281">
            <v>47119</v>
          </cell>
          <cell r="EC281">
            <v>52878</v>
          </cell>
          <cell r="ED281">
            <v>47119</v>
          </cell>
          <cell r="EE281">
            <v>3093</v>
          </cell>
          <cell r="EF281">
            <v>329</v>
          </cell>
          <cell r="EG281">
            <v>19994</v>
          </cell>
          <cell r="EH281">
            <v>20323</v>
          </cell>
          <cell r="EI281">
            <v>13.404697521621562</v>
          </cell>
          <cell r="EJ281">
            <v>39040</v>
          </cell>
          <cell r="EK281">
            <v>39052</v>
          </cell>
          <cell r="EL281">
            <v>0</v>
          </cell>
          <cell r="EM281">
            <v>0</v>
          </cell>
          <cell r="EN281">
            <v>44747</v>
          </cell>
          <cell r="EO281">
            <v>0</v>
          </cell>
          <cell r="EP281">
            <v>44747</v>
          </cell>
          <cell r="EQ281">
            <v>0</v>
          </cell>
          <cell r="ER281">
            <v>41857</v>
          </cell>
          <cell r="ES281">
            <v>0</v>
          </cell>
          <cell r="ET281">
            <v>14287</v>
          </cell>
          <cell r="EU281">
            <v>14616</v>
          </cell>
          <cell r="EV281">
            <v>10.577217314051627</v>
          </cell>
          <cell r="EW281">
            <v>33054.940522562494</v>
          </cell>
          <cell r="EX281">
            <v>0</v>
          </cell>
          <cell r="EY281">
            <v>0</v>
          </cell>
          <cell r="EZ281">
            <v>0</v>
          </cell>
          <cell r="FA281">
            <v>40522</v>
          </cell>
          <cell r="FB281">
            <v>0</v>
          </cell>
          <cell r="FC281">
            <v>40522</v>
          </cell>
          <cell r="FD281">
            <v>0</v>
          </cell>
          <cell r="GZ281">
            <v>16955</v>
          </cell>
          <cell r="HA281">
            <v>14058</v>
          </cell>
        </row>
        <row r="282">
          <cell r="B282" t="str">
            <v>SUB TOT ME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594</v>
          </cell>
          <cell r="I282">
            <v>594</v>
          </cell>
          <cell r="J282">
            <v>977</v>
          </cell>
          <cell r="K282">
            <v>809</v>
          </cell>
          <cell r="L282">
            <v>982</v>
          </cell>
          <cell r="M282">
            <v>168</v>
          </cell>
          <cell r="N282">
            <v>1298</v>
          </cell>
          <cell r="O282">
            <v>1012</v>
          </cell>
          <cell r="P282">
            <v>1298</v>
          </cell>
          <cell r="Q282">
            <v>548</v>
          </cell>
          <cell r="R282">
            <v>0</v>
          </cell>
          <cell r="S282">
            <v>0</v>
          </cell>
          <cell r="T282">
            <v>1028</v>
          </cell>
          <cell r="U282">
            <v>1028</v>
          </cell>
          <cell r="V282">
            <v>25.872483221476511</v>
          </cell>
          <cell r="W282">
            <v>361</v>
          </cell>
          <cell r="X282">
            <v>447</v>
          </cell>
          <cell r="Y282">
            <v>361</v>
          </cell>
          <cell r="Z282">
            <v>0</v>
          </cell>
          <cell r="AA282">
            <v>1192</v>
          </cell>
          <cell r="AB282">
            <v>746</v>
          </cell>
          <cell r="AC282">
            <v>1192</v>
          </cell>
          <cell r="AD282">
            <v>440</v>
          </cell>
          <cell r="AE282">
            <v>0</v>
          </cell>
          <cell r="AF282">
            <v>1</v>
          </cell>
          <cell r="AG282">
            <v>948</v>
          </cell>
          <cell r="AH282">
            <v>949</v>
          </cell>
          <cell r="AI282">
            <v>18.710526315789476</v>
          </cell>
          <cell r="AJ282">
            <v>722</v>
          </cell>
          <cell r="AK282">
            <v>970</v>
          </cell>
          <cell r="AL282">
            <v>725</v>
          </cell>
          <cell r="AM282">
            <v>0</v>
          </cell>
          <cell r="AN282">
            <v>1520</v>
          </cell>
          <cell r="AO282">
            <v>1029</v>
          </cell>
          <cell r="AP282">
            <v>1520</v>
          </cell>
          <cell r="AQ282">
            <v>762</v>
          </cell>
          <cell r="AR282">
            <v>0</v>
          </cell>
          <cell r="AS282">
            <v>3</v>
          </cell>
          <cell r="AT282">
            <v>909</v>
          </cell>
          <cell r="AU282">
            <v>912</v>
          </cell>
          <cell r="AV282">
            <v>18.240802675585282</v>
          </cell>
          <cell r="AW282">
            <v>690</v>
          </cell>
          <cell r="AX282">
            <v>0</v>
          </cell>
          <cell r="AY282">
            <v>684</v>
          </cell>
          <cell r="AZ282">
            <v>342</v>
          </cell>
          <cell r="BA282">
            <v>1495</v>
          </cell>
          <cell r="BB282">
            <v>1432</v>
          </cell>
          <cell r="BC282">
            <v>1495</v>
          </cell>
          <cell r="BD282">
            <v>1090</v>
          </cell>
          <cell r="BE282">
            <v>2</v>
          </cell>
          <cell r="BF282">
            <v>3</v>
          </cell>
          <cell r="BG282">
            <v>501</v>
          </cell>
          <cell r="BH282">
            <v>504</v>
          </cell>
          <cell r="BI282">
            <v>12.004792332268371</v>
          </cell>
          <cell r="BJ282">
            <v>920</v>
          </cell>
          <cell r="BK282">
            <v>0</v>
          </cell>
          <cell r="BL282">
            <v>921</v>
          </cell>
          <cell r="BM282">
            <v>307</v>
          </cell>
          <cell r="BN282">
            <v>1252</v>
          </cell>
          <cell r="BO282">
            <v>315</v>
          </cell>
          <cell r="BP282">
            <v>1252</v>
          </cell>
          <cell r="BQ282">
            <v>315</v>
          </cell>
          <cell r="BR282">
            <v>2</v>
          </cell>
          <cell r="BS282">
            <v>6</v>
          </cell>
          <cell r="BT282">
            <v>1102</v>
          </cell>
          <cell r="BU282">
            <v>1108</v>
          </cell>
          <cell r="BV282">
            <v>15.878962536023053</v>
          </cell>
          <cell r="BW282">
            <v>1071</v>
          </cell>
          <cell r="BX282">
            <v>0</v>
          </cell>
          <cell r="BY282">
            <v>1061</v>
          </cell>
          <cell r="BZ282">
            <v>1440</v>
          </cell>
          <cell r="CA282">
            <v>2082</v>
          </cell>
          <cell r="CB282">
            <v>790</v>
          </cell>
          <cell r="CC282">
            <v>2082</v>
          </cell>
          <cell r="CD282">
            <v>790</v>
          </cell>
          <cell r="CE282">
            <v>0</v>
          </cell>
          <cell r="CF282">
            <v>2</v>
          </cell>
          <cell r="CG282">
            <v>1377</v>
          </cell>
          <cell r="CH282">
            <v>1379</v>
          </cell>
          <cell r="CI282">
            <v>21.304796286745741</v>
          </cell>
          <cell r="CJ282">
            <v>810</v>
          </cell>
          <cell r="CK282">
            <v>1846</v>
          </cell>
          <cell r="CL282">
            <v>867</v>
          </cell>
          <cell r="CM282">
            <v>10</v>
          </cell>
          <cell r="CN282">
            <v>1939</v>
          </cell>
          <cell r="CO282">
            <v>1279</v>
          </cell>
          <cell r="CP282">
            <v>1939</v>
          </cell>
          <cell r="CQ282">
            <v>1279</v>
          </cell>
          <cell r="CR282">
            <v>186</v>
          </cell>
          <cell r="CS282">
            <v>2</v>
          </cell>
          <cell r="CT282">
            <v>965</v>
          </cell>
          <cell r="CU282">
            <v>967</v>
          </cell>
          <cell r="CV282">
            <v>25.130208333333336</v>
          </cell>
          <cell r="CW282">
            <v>593</v>
          </cell>
          <cell r="CX282">
            <v>647</v>
          </cell>
          <cell r="CY282">
            <v>768</v>
          </cell>
          <cell r="CZ282">
            <v>0</v>
          </cell>
          <cell r="DA282">
            <v>1152</v>
          </cell>
          <cell r="DB282">
            <v>811</v>
          </cell>
          <cell r="DC282">
            <v>1152</v>
          </cell>
          <cell r="DD282">
            <v>811</v>
          </cell>
          <cell r="DE282">
            <v>0</v>
          </cell>
          <cell r="DF282">
            <v>2</v>
          </cell>
          <cell r="DG282">
            <v>922</v>
          </cell>
          <cell r="DH282">
            <v>924</v>
          </cell>
          <cell r="DI282">
            <v>25.260273972602739</v>
          </cell>
          <cell r="DJ282">
            <v>1706</v>
          </cell>
          <cell r="DK282">
            <v>1706</v>
          </cell>
          <cell r="DL282">
            <v>1706</v>
          </cell>
          <cell r="DM282">
            <v>0</v>
          </cell>
          <cell r="DN282">
            <v>1095</v>
          </cell>
          <cell r="DO282">
            <v>361</v>
          </cell>
          <cell r="DP282">
            <v>1095</v>
          </cell>
          <cell r="DQ282">
            <v>361</v>
          </cell>
          <cell r="DR282">
            <v>18</v>
          </cell>
          <cell r="DS282">
            <v>2</v>
          </cell>
          <cell r="DT282">
            <v>2249</v>
          </cell>
          <cell r="DU282">
            <v>2251</v>
          </cell>
          <cell r="DV282">
            <v>57.85288270377734</v>
          </cell>
          <cell r="DW282">
            <v>694</v>
          </cell>
          <cell r="DX282">
            <v>694</v>
          </cell>
          <cell r="DY282">
            <v>536</v>
          </cell>
          <cell r="DZ282">
            <v>0</v>
          </cell>
          <cell r="EA282">
            <v>1315</v>
          </cell>
          <cell r="EB282">
            <v>361</v>
          </cell>
          <cell r="EC282">
            <v>1315</v>
          </cell>
          <cell r="ED282">
            <v>361</v>
          </cell>
          <cell r="EE282">
            <v>73</v>
          </cell>
          <cell r="EF282">
            <v>1</v>
          </cell>
          <cell r="EG282">
            <v>2053</v>
          </cell>
          <cell r="EH282">
            <v>2353</v>
          </cell>
          <cell r="EI282">
            <v>67.870916961826055</v>
          </cell>
          <cell r="EJ282">
            <v>1221</v>
          </cell>
          <cell r="EK282">
            <v>0</v>
          </cell>
          <cell r="EL282">
            <v>0</v>
          </cell>
          <cell r="EM282">
            <v>0</v>
          </cell>
          <cell r="EN282">
            <v>1006</v>
          </cell>
          <cell r="EO282">
            <v>0</v>
          </cell>
          <cell r="EP282">
            <v>1006</v>
          </cell>
          <cell r="EQ282">
            <v>0</v>
          </cell>
          <cell r="ER282">
            <v>1006</v>
          </cell>
          <cell r="ES282">
            <v>0</v>
          </cell>
          <cell r="ET282">
            <v>2268</v>
          </cell>
          <cell r="EU282">
            <v>2568</v>
          </cell>
          <cell r="EV282">
            <v>85.9228650137741</v>
          </cell>
          <cell r="EW282">
            <v>309</v>
          </cell>
          <cell r="EX282">
            <v>0</v>
          </cell>
          <cell r="EY282">
            <v>0</v>
          </cell>
          <cell r="EZ282">
            <v>0</v>
          </cell>
          <cell r="FA282">
            <v>847</v>
          </cell>
          <cell r="FB282">
            <v>0</v>
          </cell>
          <cell r="FC282">
            <v>847</v>
          </cell>
          <cell r="FD282">
            <v>0</v>
          </cell>
          <cell r="GZ282">
            <v>188</v>
          </cell>
          <cell r="HA282">
            <v>694</v>
          </cell>
        </row>
        <row r="283">
          <cell r="B283" t="str">
            <v>TOTAL MI + ME L2</v>
          </cell>
          <cell r="C283">
            <v>0</v>
          </cell>
          <cell r="D283">
            <v>0</v>
          </cell>
          <cell r="E283">
            <v>0</v>
          </cell>
          <cell r="F283" t="str">
            <v>Cobertura</v>
          </cell>
          <cell r="G283" t="str">
            <v>TOTAL MI + ME-L2</v>
          </cell>
          <cell r="H283">
            <v>14741</v>
          </cell>
          <cell r="I283">
            <v>16100</v>
          </cell>
          <cell r="J283">
            <v>38653.670566502478</v>
          </cell>
          <cell r="K283">
            <v>23836.482142857152</v>
          </cell>
          <cell r="L283">
            <v>52936</v>
          </cell>
          <cell r="M283">
            <v>69252</v>
          </cell>
          <cell r="N283">
            <v>46106.459171130569</v>
          </cell>
          <cell r="O283">
            <v>91882</v>
          </cell>
          <cell r="P283">
            <v>46106.459171130569</v>
          </cell>
          <cell r="Q283">
            <v>54495</v>
          </cell>
          <cell r="R283">
            <v>681</v>
          </cell>
          <cell r="S283">
            <v>84</v>
          </cell>
          <cell r="T283">
            <v>13776</v>
          </cell>
          <cell r="U283">
            <v>13860</v>
          </cell>
          <cell r="V283">
            <v>6.2633944187959321</v>
          </cell>
          <cell r="W283">
            <v>67976.641009852232</v>
          </cell>
          <cell r="X283">
            <v>40400.230295566478</v>
          </cell>
          <cell r="Y283">
            <v>66260</v>
          </cell>
          <cell r="Z283">
            <v>59538</v>
          </cell>
          <cell r="AA283">
            <v>65983.39053337925</v>
          </cell>
          <cell r="AB283">
            <v>100419</v>
          </cell>
          <cell r="AC283">
            <v>65983.39053337925</v>
          </cell>
          <cell r="AD283">
            <v>66003</v>
          </cell>
          <cell r="AE283">
            <v>-514</v>
          </cell>
          <cell r="AF283">
            <v>167</v>
          </cell>
          <cell r="AG283">
            <v>14464</v>
          </cell>
          <cell r="AH283">
            <v>14631</v>
          </cell>
          <cell r="AI283">
            <v>8.1224963498184266</v>
          </cell>
          <cell r="AJ283">
            <v>54249.130724070477</v>
          </cell>
          <cell r="AK283">
            <v>54626.142857142884</v>
          </cell>
          <cell r="AL283">
            <v>52629</v>
          </cell>
          <cell r="AM283">
            <v>71910</v>
          </cell>
          <cell r="AN283">
            <v>53422</v>
          </cell>
          <cell r="AO283">
            <v>90366</v>
          </cell>
          <cell r="AP283">
            <v>53422</v>
          </cell>
          <cell r="AQ283">
            <v>52873</v>
          </cell>
          <cell r="AR283">
            <v>303</v>
          </cell>
          <cell r="AS283">
            <v>195</v>
          </cell>
          <cell r="AT283">
            <v>13889</v>
          </cell>
          <cell r="AU283">
            <v>14084</v>
          </cell>
          <cell r="AV283">
            <v>6.9560905859388207</v>
          </cell>
          <cell r="AW283">
            <v>53006.657142857162</v>
          </cell>
          <cell r="AX283">
            <v>51158.657142857162</v>
          </cell>
          <cell r="AY283">
            <v>48018</v>
          </cell>
          <cell r="AZ283">
            <v>75232</v>
          </cell>
          <cell r="BA283">
            <v>59900.025000000001</v>
          </cell>
          <cell r="BB283">
            <v>122624</v>
          </cell>
          <cell r="BC283">
            <v>59900.025000000001</v>
          </cell>
          <cell r="BD283">
            <v>55654</v>
          </cell>
          <cell r="BE283">
            <v>-32</v>
          </cell>
          <cell r="BF283">
            <v>80</v>
          </cell>
          <cell r="BG283">
            <v>6400</v>
          </cell>
          <cell r="BH283">
            <v>6480</v>
          </cell>
          <cell r="BI283">
            <v>4.3618189390784146</v>
          </cell>
          <cell r="BJ283">
            <v>49264.892857142884</v>
          </cell>
          <cell r="BK283">
            <v>39840</v>
          </cell>
          <cell r="BL283">
            <v>47426</v>
          </cell>
          <cell r="BM283">
            <v>56082</v>
          </cell>
          <cell r="BN283">
            <v>44018.333333333328</v>
          </cell>
          <cell r="BO283">
            <v>34287</v>
          </cell>
          <cell r="BP283">
            <v>44018.333333333328</v>
          </cell>
          <cell r="BQ283">
            <v>34287</v>
          </cell>
          <cell r="BR283">
            <v>-643</v>
          </cell>
          <cell r="BS283">
            <v>346</v>
          </cell>
          <cell r="BT283">
            <v>19916</v>
          </cell>
          <cell r="BU283">
            <v>20262</v>
          </cell>
          <cell r="BV283">
            <v>9.5911210231258188</v>
          </cell>
          <cell r="BW283">
            <v>62451.000000000029</v>
          </cell>
          <cell r="BX283">
            <v>42027</v>
          </cell>
          <cell r="BY283">
            <v>63579</v>
          </cell>
          <cell r="BZ283">
            <v>57034</v>
          </cell>
          <cell r="CA283">
            <v>62295.11634347793</v>
          </cell>
          <cell r="CB283">
            <v>58467</v>
          </cell>
          <cell r="CC283">
            <v>62295.11634347793</v>
          </cell>
          <cell r="CD283">
            <v>58467</v>
          </cell>
          <cell r="CE283">
            <v>-144</v>
          </cell>
          <cell r="CF283">
            <v>870</v>
          </cell>
          <cell r="CG283">
            <v>24648</v>
          </cell>
          <cell r="CH283">
            <v>25518</v>
          </cell>
          <cell r="CI283">
            <v>11.606279566735916</v>
          </cell>
          <cell r="CJ283">
            <v>63391.86554621852</v>
          </cell>
          <cell r="CK283">
            <v>63627</v>
          </cell>
          <cell r="CL283">
            <v>63806</v>
          </cell>
          <cell r="CM283">
            <v>29019</v>
          </cell>
          <cell r="CN283">
            <v>63710.338506687884</v>
          </cell>
          <cell r="CO283">
            <v>70142</v>
          </cell>
          <cell r="CP283">
            <v>63710.338506687884</v>
          </cell>
          <cell r="CQ283">
            <v>70142</v>
          </cell>
          <cell r="CR283">
            <v>1006</v>
          </cell>
          <cell r="CS283">
            <v>1052</v>
          </cell>
          <cell r="CT283">
            <v>17310</v>
          </cell>
          <cell r="CU283">
            <v>18362</v>
          </cell>
          <cell r="CV283">
            <v>9.2673422084087136</v>
          </cell>
          <cell r="CW283">
            <v>62347.09774436093</v>
          </cell>
          <cell r="CX283">
            <v>61737.81203007522</v>
          </cell>
          <cell r="CY283">
            <v>63295</v>
          </cell>
          <cell r="CZ283">
            <v>0</v>
          </cell>
          <cell r="DA283">
            <v>56035.483348053516</v>
          </cell>
          <cell r="DB283">
            <v>54679</v>
          </cell>
          <cell r="DC283">
            <v>56035.483348053516</v>
          </cell>
          <cell r="DD283">
            <v>54679</v>
          </cell>
          <cell r="DE283">
            <v>508</v>
          </cell>
          <cell r="DF283">
            <v>834</v>
          </cell>
          <cell r="DG283">
            <v>25636</v>
          </cell>
          <cell r="DH283">
            <v>26470</v>
          </cell>
          <cell r="DI283">
            <v>17.853113639845677</v>
          </cell>
          <cell r="DJ283">
            <v>57001</v>
          </cell>
          <cell r="DK283">
            <v>57424</v>
          </cell>
          <cell r="DL283">
            <v>57921</v>
          </cell>
          <cell r="DM283">
            <v>0</v>
          </cell>
          <cell r="DN283">
            <v>51449.2</v>
          </cell>
          <cell r="DO283">
            <v>50840</v>
          </cell>
          <cell r="DP283">
            <v>43078.2</v>
          </cell>
          <cell r="DQ283">
            <v>50840</v>
          </cell>
          <cell r="DR283">
            <v>-1499</v>
          </cell>
          <cell r="DS283">
            <v>440</v>
          </cell>
          <cell r="DT283">
            <v>22893</v>
          </cell>
          <cell r="DU283">
            <v>23333</v>
          </cell>
          <cell r="DV283">
            <v>12.67303895337036</v>
          </cell>
          <cell r="DW283">
            <v>51171</v>
          </cell>
          <cell r="DX283">
            <v>51429.19445676278</v>
          </cell>
          <cell r="DY283">
            <v>50997</v>
          </cell>
          <cell r="DZ283">
            <v>19304</v>
          </cell>
          <cell r="EA283">
            <v>54193</v>
          </cell>
          <cell r="EB283">
            <v>47480</v>
          </cell>
          <cell r="EC283">
            <v>54193</v>
          </cell>
          <cell r="ED283">
            <v>47480</v>
          </cell>
          <cell r="EE283">
            <v>3166</v>
          </cell>
          <cell r="EF283">
            <v>330</v>
          </cell>
          <cell r="EG283">
            <v>22047</v>
          </cell>
          <cell r="EH283">
            <v>22676</v>
          </cell>
          <cell r="EI283">
            <v>14.456101239263001</v>
          </cell>
          <cell r="EJ283">
            <v>40261</v>
          </cell>
          <cell r="EK283">
            <v>39052</v>
          </cell>
          <cell r="EL283">
            <v>0</v>
          </cell>
          <cell r="EM283">
            <v>0</v>
          </cell>
          <cell r="EN283">
            <v>45753</v>
          </cell>
          <cell r="EO283">
            <v>0</v>
          </cell>
          <cell r="EP283">
            <v>45753</v>
          </cell>
          <cell r="EQ283">
            <v>0</v>
          </cell>
          <cell r="ER283">
            <v>42863</v>
          </cell>
          <cell r="ES283">
            <v>0</v>
          </cell>
          <cell r="ET283">
            <v>16555</v>
          </cell>
          <cell r="EU283">
            <v>17184</v>
          </cell>
          <cell r="EV283">
            <v>12.00536633711233</v>
          </cell>
          <cell r="EW283">
            <v>33363.940522562494</v>
          </cell>
          <cell r="EX283">
            <v>0</v>
          </cell>
          <cell r="EY283">
            <v>0</v>
          </cell>
          <cell r="EZ283">
            <v>0</v>
          </cell>
          <cell r="FA283">
            <v>41369</v>
          </cell>
          <cell r="FB283">
            <v>0</v>
          </cell>
          <cell r="FC283">
            <v>41369</v>
          </cell>
          <cell r="FD283">
            <v>0</v>
          </cell>
          <cell r="GZ283">
            <v>17143</v>
          </cell>
          <cell r="HA283">
            <v>14752</v>
          </cell>
        </row>
        <row r="284">
          <cell r="B284" t="str">
            <v>Cadência/dia</v>
          </cell>
          <cell r="C284">
            <v>0</v>
          </cell>
          <cell r="D284" t="str">
            <v>LINHA 2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1679.1157894829512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1.1819385175021615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6.2633944187959321</v>
          </cell>
          <cell r="W284">
            <v>3788.2766043689694</v>
          </cell>
          <cell r="X284">
            <v>0</v>
          </cell>
          <cell r="Y284">
            <v>-1716.6410098522319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1.0002971879205089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8.1224963498184266</v>
          </cell>
          <cell r="AJ284">
            <v>1975.1967234796953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0.98972333495563625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6.9560905859388207</v>
          </cell>
          <cell r="AW284">
            <v>1986.1314777023185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0</v>
          </cell>
          <cell r="BI284">
            <v>4.3618189390784146</v>
          </cell>
          <cell r="BJ284">
            <v>1970.6836912362162</v>
          </cell>
          <cell r="BK284">
            <v>0</v>
          </cell>
          <cell r="BL284">
            <v>0</v>
          </cell>
          <cell r="BM284">
            <v>0</v>
          </cell>
          <cell r="BN284">
            <v>0</v>
          </cell>
          <cell r="BO284">
            <v>0</v>
          </cell>
          <cell r="BP284">
            <v>0</v>
          </cell>
          <cell r="BQ284">
            <v>0</v>
          </cell>
          <cell r="BR284">
            <v>0</v>
          </cell>
          <cell r="BS284">
            <v>0</v>
          </cell>
          <cell r="BT284">
            <v>0</v>
          </cell>
          <cell r="BU284">
            <v>0</v>
          </cell>
          <cell r="BV284">
            <v>9.5911210231258188</v>
          </cell>
          <cell r="BW284">
            <v>1972.2295220640069</v>
          </cell>
          <cell r="BX284">
            <v>0</v>
          </cell>
          <cell r="BY284">
            <v>0</v>
          </cell>
          <cell r="BZ284">
            <v>0</v>
          </cell>
          <cell r="CA284">
            <v>0</v>
          </cell>
          <cell r="CB284">
            <v>0</v>
          </cell>
          <cell r="CC284">
            <v>0</v>
          </cell>
          <cell r="CD284">
            <v>0</v>
          </cell>
          <cell r="CE284">
            <v>0</v>
          </cell>
          <cell r="CF284">
            <v>0</v>
          </cell>
          <cell r="CG284">
            <v>0</v>
          </cell>
          <cell r="CH284">
            <v>0</v>
          </cell>
          <cell r="CI284">
            <v>11.606279566735916</v>
          </cell>
          <cell r="CJ284">
            <v>1934.0476549105074</v>
          </cell>
          <cell r="CK284">
            <v>0</v>
          </cell>
          <cell r="CL284">
            <v>0</v>
          </cell>
          <cell r="CM284">
            <v>0</v>
          </cell>
          <cell r="CN284">
            <v>0</v>
          </cell>
          <cell r="CO284">
            <v>0</v>
          </cell>
          <cell r="CP284">
            <v>0</v>
          </cell>
          <cell r="CQ284">
            <v>0</v>
          </cell>
          <cell r="CR284">
            <v>0</v>
          </cell>
          <cell r="CS284">
            <v>0</v>
          </cell>
          <cell r="CT284">
            <v>0</v>
          </cell>
          <cell r="CU284">
            <v>0</v>
          </cell>
          <cell r="CV284">
            <v>0</v>
          </cell>
          <cell r="CW284">
            <v>1946.717297844556</v>
          </cell>
          <cell r="CX284">
            <v>0</v>
          </cell>
          <cell r="CY284">
            <v>0</v>
          </cell>
          <cell r="CZ284">
            <v>0</v>
          </cell>
          <cell r="DA284">
            <v>0</v>
          </cell>
          <cell r="DB284">
            <v>0</v>
          </cell>
          <cell r="DC284">
            <v>0</v>
          </cell>
          <cell r="DD284">
            <v>0</v>
          </cell>
          <cell r="DE284">
            <v>0</v>
          </cell>
          <cell r="DF284">
            <v>0</v>
          </cell>
          <cell r="DG284">
            <v>0</v>
          </cell>
          <cell r="DH284">
            <v>0</v>
          </cell>
          <cell r="DI284">
            <v>17.853113639845677</v>
          </cell>
          <cell r="DJ284">
            <v>2422.8129032258053</v>
          </cell>
          <cell r="DK284">
            <v>0</v>
          </cell>
          <cell r="DL284">
            <v>0</v>
          </cell>
          <cell r="DM284">
            <v>0</v>
          </cell>
          <cell r="DN284">
            <v>6941</v>
          </cell>
          <cell r="DO284">
            <v>0</v>
          </cell>
          <cell r="DP284">
            <v>0</v>
          </cell>
          <cell r="DQ284">
            <v>0</v>
          </cell>
          <cell r="DR284">
            <v>0</v>
          </cell>
          <cell r="DS284">
            <v>0</v>
          </cell>
          <cell r="DT284">
            <v>0</v>
          </cell>
          <cell r="DU284">
            <v>0</v>
          </cell>
          <cell r="DV284">
            <v>12.67303895337036</v>
          </cell>
          <cell r="DW284">
            <v>1954.8236578211327</v>
          </cell>
          <cell r="DX284">
            <v>1906.4241011310746</v>
          </cell>
          <cell r="DY284">
            <v>0</v>
          </cell>
          <cell r="DZ284">
            <v>0</v>
          </cell>
          <cell r="EA284">
            <v>0</v>
          </cell>
          <cell r="EB284">
            <v>0</v>
          </cell>
          <cell r="EC284">
            <v>0</v>
          </cell>
          <cell r="ED284">
            <v>0</v>
          </cell>
          <cell r="EE284">
            <v>0</v>
          </cell>
          <cell r="EF284">
            <v>0</v>
          </cell>
          <cell r="EG284">
            <v>0</v>
          </cell>
          <cell r="EH284">
            <v>0</v>
          </cell>
          <cell r="EI284">
            <v>14.456101239263001</v>
          </cell>
          <cell r="EJ284">
            <v>1974.7019925552872</v>
          </cell>
          <cell r="EK284">
            <v>0</v>
          </cell>
          <cell r="EL284">
            <v>0</v>
          </cell>
          <cell r="EM284">
            <v>0</v>
          </cell>
          <cell r="EN284">
            <v>0</v>
          </cell>
          <cell r="EO284">
            <v>0</v>
          </cell>
          <cell r="EP284">
            <v>0</v>
          </cell>
          <cell r="EQ284">
            <v>0</v>
          </cell>
          <cell r="ER284">
            <v>0</v>
          </cell>
          <cell r="ES284">
            <v>0</v>
          </cell>
          <cell r="ET284">
            <v>0</v>
          </cell>
          <cell r="EU284">
            <v>0</v>
          </cell>
          <cell r="EV284">
            <v>12.00536633711233</v>
          </cell>
          <cell r="EW284">
            <v>1912.6097701993588</v>
          </cell>
          <cell r="EX284">
            <v>0</v>
          </cell>
          <cell r="EY284">
            <v>0</v>
          </cell>
          <cell r="EZ284">
            <v>0</v>
          </cell>
          <cell r="FA284">
            <v>0</v>
          </cell>
          <cell r="FB284">
            <v>0</v>
          </cell>
          <cell r="FC284">
            <v>0</v>
          </cell>
          <cell r="FD284">
            <v>0</v>
          </cell>
          <cell r="GZ284">
            <v>0</v>
          </cell>
          <cell r="HA284">
            <v>0</v>
          </cell>
        </row>
        <row r="285">
          <cell r="B285" t="str">
            <v xml:space="preserve">DIAS ÚTEIS 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21.000000000000007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17.999721137757952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0.9</v>
          </cell>
          <cell r="AJ285">
            <v>23.000000000000011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18.000000000000007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0</v>
          </cell>
          <cell r="BI285">
            <v>0</v>
          </cell>
          <cell r="BJ285">
            <v>22.000000000000011</v>
          </cell>
          <cell r="BK285">
            <v>0</v>
          </cell>
          <cell r="BL285">
            <v>0</v>
          </cell>
          <cell r="BM285">
            <v>0</v>
          </cell>
          <cell r="BN285">
            <v>0</v>
          </cell>
          <cell r="BO285">
            <v>0</v>
          </cell>
          <cell r="BP285">
            <v>0</v>
          </cell>
          <cell r="BQ285">
            <v>0</v>
          </cell>
          <cell r="BR285">
            <v>0</v>
          </cell>
          <cell r="BS285">
            <v>0</v>
          </cell>
          <cell r="BT285">
            <v>0</v>
          </cell>
          <cell r="BU285">
            <v>0</v>
          </cell>
          <cell r="BV285">
            <v>0</v>
          </cell>
          <cell r="BW285">
            <v>20.000000000000011</v>
          </cell>
          <cell r="BX285">
            <v>0</v>
          </cell>
          <cell r="BY285">
            <v>63593</v>
          </cell>
          <cell r="BZ285">
            <v>14</v>
          </cell>
          <cell r="CA285">
            <v>0</v>
          </cell>
          <cell r="CB285" t="str">
            <v>MVT</v>
          </cell>
          <cell r="CC285">
            <v>0</v>
          </cell>
          <cell r="CD285">
            <v>0</v>
          </cell>
          <cell r="CE285">
            <v>0</v>
          </cell>
          <cell r="CF285">
            <v>0</v>
          </cell>
          <cell r="CG285">
            <v>0</v>
          </cell>
          <cell r="CH285">
            <v>25374</v>
          </cell>
          <cell r="CI285">
            <v>0</v>
          </cell>
          <cell r="CJ285">
            <v>21.000000000000011</v>
          </cell>
          <cell r="CK285">
            <v>0</v>
          </cell>
          <cell r="CL285">
            <v>0</v>
          </cell>
          <cell r="CM285">
            <v>0</v>
          </cell>
          <cell r="CN285">
            <v>0</v>
          </cell>
          <cell r="CO285">
            <v>0</v>
          </cell>
          <cell r="CP285">
            <v>0</v>
          </cell>
          <cell r="CQ285">
            <v>0</v>
          </cell>
          <cell r="CR285">
            <v>0</v>
          </cell>
          <cell r="CS285">
            <v>0</v>
          </cell>
          <cell r="CT285">
            <v>0</v>
          </cell>
          <cell r="CU285">
            <v>0</v>
          </cell>
          <cell r="CV285">
            <v>0</v>
          </cell>
          <cell r="CW285">
            <v>21.000000000000011</v>
          </cell>
          <cell r="CX285">
            <v>0</v>
          </cell>
          <cell r="CY285">
            <v>0</v>
          </cell>
          <cell r="CZ285">
            <v>0</v>
          </cell>
          <cell r="DA285">
            <v>0</v>
          </cell>
          <cell r="DB285">
            <v>0</v>
          </cell>
          <cell r="DC285">
            <v>0</v>
          </cell>
          <cell r="DD285">
            <v>0</v>
          </cell>
          <cell r="DE285">
            <v>0</v>
          </cell>
          <cell r="DF285">
            <v>0</v>
          </cell>
          <cell r="DG285">
            <v>0</v>
          </cell>
          <cell r="DH285">
            <v>0</v>
          </cell>
          <cell r="DI285">
            <v>0</v>
          </cell>
          <cell r="DJ285">
            <v>20.000000000000011</v>
          </cell>
          <cell r="DK285">
            <v>0</v>
          </cell>
          <cell r="DL285">
            <v>0</v>
          </cell>
          <cell r="DM285">
            <v>0</v>
          </cell>
          <cell r="DN285">
            <v>0</v>
          </cell>
          <cell r="DO285">
            <v>0</v>
          </cell>
          <cell r="DP285">
            <v>0</v>
          </cell>
          <cell r="DQ285">
            <v>0</v>
          </cell>
          <cell r="DR285">
            <v>0</v>
          </cell>
          <cell r="DS285">
            <v>0</v>
          </cell>
          <cell r="DT285">
            <v>0</v>
          </cell>
          <cell r="DU285">
            <v>0</v>
          </cell>
          <cell r="DV285">
            <v>0</v>
          </cell>
          <cell r="DW285">
            <v>20.000000000000011</v>
          </cell>
          <cell r="DX285">
            <v>20.000000000000011</v>
          </cell>
          <cell r="DY285">
            <v>0</v>
          </cell>
          <cell r="DZ285">
            <v>0</v>
          </cell>
          <cell r="EA285">
            <v>0</v>
          </cell>
          <cell r="EB285">
            <v>0</v>
          </cell>
          <cell r="EC285">
            <v>0</v>
          </cell>
          <cell r="ED285">
            <v>0</v>
          </cell>
          <cell r="EE285">
            <v>0</v>
          </cell>
          <cell r="EF285">
            <v>0</v>
          </cell>
          <cell r="EG285">
            <v>0</v>
          </cell>
          <cell r="EH285">
            <v>0</v>
          </cell>
          <cell r="EI285">
            <v>0</v>
          </cell>
          <cell r="EJ285">
            <v>19.000000000000007</v>
          </cell>
          <cell r="EK285">
            <v>0</v>
          </cell>
          <cell r="EL285">
            <v>0</v>
          </cell>
          <cell r="EM285">
            <v>0</v>
          </cell>
          <cell r="EN285">
            <v>0</v>
          </cell>
          <cell r="EO285">
            <v>0</v>
          </cell>
          <cell r="EP285">
            <v>0</v>
          </cell>
          <cell r="EQ285">
            <v>0</v>
          </cell>
          <cell r="ER285">
            <v>0</v>
          </cell>
          <cell r="ES285">
            <v>0</v>
          </cell>
          <cell r="ET285">
            <v>0</v>
          </cell>
          <cell r="EU285">
            <v>0</v>
          </cell>
          <cell r="EV285">
            <v>0</v>
          </cell>
          <cell r="EW285">
            <v>20.000000000000011</v>
          </cell>
          <cell r="EX285">
            <v>0</v>
          </cell>
          <cell r="EY285">
            <v>0</v>
          </cell>
          <cell r="EZ285">
            <v>0</v>
          </cell>
          <cell r="FA285">
            <v>0</v>
          </cell>
          <cell r="FB285">
            <v>0</v>
          </cell>
          <cell r="FC285">
            <v>0</v>
          </cell>
          <cell r="FD285">
            <v>0</v>
          </cell>
          <cell r="GZ285">
            <v>0</v>
          </cell>
          <cell r="HA285">
            <v>0</v>
          </cell>
        </row>
        <row r="286">
          <cell r="B286" t="str">
            <v>DIAS PROGR.L2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23.020253164556969</v>
          </cell>
          <cell r="K286">
            <v>628.08943349753827</v>
          </cell>
          <cell r="L286">
            <v>0</v>
          </cell>
          <cell r="M286">
            <v>0</v>
          </cell>
          <cell r="N286" t="str">
            <v>OK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17.943948689347465</v>
          </cell>
          <cell r="X286">
            <v>1312.6966655521246</v>
          </cell>
          <cell r="Y286">
            <v>0</v>
          </cell>
          <cell r="Z286">
            <v>0</v>
          </cell>
          <cell r="AA286" t="str">
            <v>OK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27.465178571428584</v>
          </cell>
          <cell r="AK286">
            <v>-1094.1227240704466</v>
          </cell>
          <cell r="AL286">
            <v>0</v>
          </cell>
          <cell r="AM286">
            <v>0</v>
          </cell>
          <cell r="AN286" t="str">
            <v>OK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26.688392857142865</v>
          </cell>
          <cell r="AX286">
            <v>-1355.0091428571395</v>
          </cell>
          <cell r="AY286">
            <v>0</v>
          </cell>
          <cell r="AZ286">
            <v>0</v>
          </cell>
          <cell r="BA286" t="str">
            <v>OK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0</v>
          </cell>
          <cell r="BI286">
            <v>0</v>
          </cell>
          <cell r="BJ286">
            <v>24.998883928571438</v>
          </cell>
          <cell r="BK286">
            <v>-883.05285714286583</v>
          </cell>
          <cell r="BL286">
            <v>0</v>
          </cell>
          <cell r="BM286">
            <v>3.3333333333333335</v>
          </cell>
          <cell r="BN286" t="str">
            <v>OK</v>
          </cell>
          <cell r="BO286">
            <v>0</v>
          </cell>
          <cell r="BP286">
            <v>0</v>
          </cell>
          <cell r="BQ286">
            <v>0</v>
          </cell>
          <cell r="BR286">
            <v>0</v>
          </cell>
          <cell r="BS286">
            <v>0</v>
          </cell>
          <cell r="BT286">
            <v>0</v>
          </cell>
          <cell r="BU286">
            <v>19619</v>
          </cell>
          <cell r="BV286">
            <v>0</v>
          </cell>
          <cell r="BW286">
            <v>31.665178571428584</v>
          </cell>
          <cell r="BX286">
            <v>-1167.4799999999959</v>
          </cell>
          <cell r="BY286">
            <v>0</v>
          </cell>
          <cell r="BZ286">
            <v>0</v>
          </cell>
          <cell r="CA286" t="str">
            <v>OK</v>
          </cell>
          <cell r="CB286">
            <v>0</v>
          </cell>
          <cell r="CC286">
            <v>0</v>
          </cell>
          <cell r="CD286">
            <v>0</v>
          </cell>
          <cell r="CE286">
            <v>0</v>
          </cell>
          <cell r="CF286">
            <v>0</v>
          </cell>
          <cell r="CG286">
            <v>0</v>
          </cell>
          <cell r="CH286">
            <v>144</v>
          </cell>
          <cell r="CI286">
            <v>0</v>
          </cell>
          <cell r="CJ286">
            <v>32.776785714285722</v>
          </cell>
          <cell r="CK286">
            <v>43.014453781499469</v>
          </cell>
          <cell r="CL286">
            <v>0</v>
          </cell>
          <cell r="CM286">
            <v>0</v>
          </cell>
          <cell r="CN286" t="str">
            <v>OK</v>
          </cell>
          <cell r="CO286">
            <v>0</v>
          </cell>
          <cell r="CP286">
            <v>0</v>
          </cell>
          <cell r="CQ286">
            <v>0</v>
          </cell>
          <cell r="CR286">
            <v>0</v>
          </cell>
          <cell r="CS286">
            <v>0</v>
          </cell>
          <cell r="CT286">
            <v>0</v>
          </cell>
          <cell r="CU286">
            <v>0</v>
          </cell>
          <cell r="CV286">
            <v>0</v>
          </cell>
          <cell r="CW286">
            <v>32.026785714285722</v>
          </cell>
          <cell r="CX286">
            <v>-363.7377443609148</v>
          </cell>
          <cell r="CY286">
            <v>0</v>
          </cell>
          <cell r="CZ286">
            <v>0</v>
          </cell>
          <cell r="DA286" t="str">
            <v>OK</v>
          </cell>
          <cell r="DB286">
            <v>0</v>
          </cell>
          <cell r="DC286">
            <v>0</v>
          </cell>
          <cell r="DD286">
            <v>0</v>
          </cell>
          <cell r="DE286">
            <v>0</v>
          </cell>
          <cell r="DF286">
            <v>0</v>
          </cell>
          <cell r="DG286">
            <v>0</v>
          </cell>
          <cell r="DH286">
            <v>0</v>
          </cell>
          <cell r="DI286">
            <v>0</v>
          </cell>
          <cell r="DJ286">
            <v>23.526785714285726</v>
          </cell>
          <cell r="DK286">
            <v>0</v>
          </cell>
          <cell r="DL286">
            <v>0</v>
          </cell>
          <cell r="DM286">
            <v>0</v>
          </cell>
          <cell r="DN286" t="str">
            <v>OK</v>
          </cell>
          <cell r="DO286">
            <v>0</v>
          </cell>
          <cell r="DP286">
            <v>0</v>
          </cell>
          <cell r="DQ286">
            <v>0</v>
          </cell>
          <cell r="DR286">
            <v>0</v>
          </cell>
          <cell r="DS286">
            <v>0</v>
          </cell>
          <cell r="DT286">
            <v>0</v>
          </cell>
          <cell r="DU286">
            <v>0</v>
          </cell>
          <cell r="DV286">
            <v>0</v>
          </cell>
          <cell r="DW286">
            <v>26.176785714285728</v>
          </cell>
          <cell r="DX286">
            <v>26.976785714285725</v>
          </cell>
          <cell r="DY286">
            <v>0</v>
          </cell>
          <cell r="DZ286">
            <v>0</v>
          </cell>
          <cell r="EA286" t="str">
            <v>OK</v>
          </cell>
          <cell r="EB286">
            <v>0</v>
          </cell>
          <cell r="EC286">
            <v>0</v>
          </cell>
          <cell r="ED286">
            <v>0</v>
          </cell>
          <cell r="EE286">
            <v>0</v>
          </cell>
          <cell r="EF286">
            <v>0</v>
          </cell>
          <cell r="EG286">
            <v>0</v>
          </cell>
          <cell r="EH286">
            <v>0</v>
          </cell>
          <cell r="EI286">
            <v>0</v>
          </cell>
          <cell r="EJ286">
            <v>20.388392857142865</v>
          </cell>
          <cell r="EK286">
            <v>-683.11999999998079</v>
          </cell>
          <cell r="EL286">
            <v>0</v>
          </cell>
          <cell r="EM286">
            <v>0</v>
          </cell>
          <cell r="EN286" t="str">
            <v>OK</v>
          </cell>
          <cell r="EO286">
            <v>0</v>
          </cell>
          <cell r="EP286">
            <v>0</v>
          </cell>
          <cell r="EQ286">
            <v>0</v>
          </cell>
          <cell r="ER286">
            <v>0</v>
          </cell>
          <cell r="ES286">
            <v>0</v>
          </cell>
          <cell r="ET286">
            <v>0</v>
          </cell>
          <cell r="EU286">
            <v>0</v>
          </cell>
          <cell r="EV286">
            <v>0</v>
          </cell>
          <cell r="EW286">
            <v>17.444196428571438</v>
          </cell>
          <cell r="EX286">
            <v>396.85947743753059</v>
          </cell>
          <cell r="EY286">
            <v>0</v>
          </cell>
          <cell r="EZ286">
            <v>0</v>
          </cell>
          <cell r="FA286" t="str">
            <v>OK</v>
          </cell>
          <cell r="FB286">
            <v>0</v>
          </cell>
          <cell r="FC286">
            <v>0</v>
          </cell>
          <cell r="FD286">
            <v>0</v>
          </cell>
          <cell r="GZ286">
            <v>0</v>
          </cell>
          <cell r="HA286">
            <v>0</v>
          </cell>
        </row>
        <row r="287">
          <cell r="B287" t="str">
            <v>SALDO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0</v>
          </cell>
          <cell r="BI287">
            <v>0</v>
          </cell>
          <cell r="BJ287">
            <v>0</v>
          </cell>
          <cell r="BK287">
            <v>0</v>
          </cell>
          <cell r="BL287">
            <v>0</v>
          </cell>
          <cell r="BM287">
            <v>0</v>
          </cell>
          <cell r="BN287">
            <v>0</v>
          </cell>
          <cell r="BO287">
            <v>0</v>
          </cell>
          <cell r="BP287">
            <v>0</v>
          </cell>
          <cell r="BQ287">
            <v>0</v>
          </cell>
          <cell r="BR287">
            <v>0</v>
          </cell>
          <cell r="BS287">
            <v>0</v>
          </cell>
          <cell r="BT287">
            <v>0</v>
          </cell>
          <cell r="BU287">
            <v>643</v>
          </cell>
          <cell r="BV287">
            <v>0</v>
          </cell>
          <cell r="BW287">
            <v>0</v>
          </cell>
          <cell r="BX287">
            <v>0</v>
          </cell>
          <cell r="BY287">
            <v>0</v>
          </cell>
          <cell r="BZ287">
            <v>0</v>
          </cell>
          <cell r="CA287">
            <v>0</v>
          </cell>
          <cell r="CB287">
            <v>0</v>
          </cell>
          <cell r="CC287">
            <v>0</v>
          </cell>
          <cell r="CD287">
            <v>0</v>
          </cell>
          <cell r="CE287">
            <v>0</v>
          </cell>
          <cell r="CF287">
            <v>0</v>
          </cell>
          <cell r="CG287">
            <v>0</v>
          </cell>
          <cell r="CH287">
            <v>8846</v>
          </cell>
          <cell r="CI287">
            <v>0</v>
          </cell>
          <cell r="CJ287">
            <v>0</v>
          </cell>
          <cell r="CK287">
            <v>0</v>
          </cell>
          <cell r="CL287">
            <v>0</v>
          </cell>
          <cell r="CM287">
            <v>0</v>
          </cell>
          <cell r="CN287">
            <v>0</v>
          </cell>
          <cell r="CO287">
            <v>0</v>
          </cell>
          <cell r="CP287">
            <v>0</v>
          </cell>
          <cell r="CQ287">
            <v>0</v>
          </cell>
          <cell r="CR287">
            <v>0</v>
          </cell>
          <cell r="CS287">
            <v>0</v>
          </cell>
          <cell r="CT287">
            <v>0</v>
          </cell>
          <cell r="CU287">
            <v>0</v>
          </cell>
          <cell r="CV287">
            <v>0</v>
          </cell>
          <cell r="CW287">
            <v>0</v>
          </cell>
          <cell r="CX287">
            <v>0</v>
          </cell>
          <cell r="CY287">
            <v>0</v>
          </cell>
          <cell r="CZ287">
            <v>0</v>
          </cell>
          <cell r="DA287">
            <v>0</v>
          </cell>
          <cell r="DB287">
            <v>0</v>
          </cell>
          <cell r="DH287">
            <v>0</v>
          </cell>
          <cell r="DI287">
            <v>0</v>
          </cell>
          <cell r="DJ287">
            <v>0</v>
          </cell>
          <cell r="DK287">
            <v>0</v>
          </cell>
          <cell r="DL287">
            <v>0</v>
          </cell>
          <cell r="DM287">
            <v>0</v>
          </cell>
          <cell r="DN287">
            <v>0</v>
          </cell>
          <cell r="DO287">
            <v>0</v>
          </cell>
          <cell r="DU287">
            <v>0</v>
          </cell>
          <cell r="DV287">
            <v>0</v>
          </cell>
          <cell r="DW287">
            <v>0</v>
          </cell>
          <cell r="DX287">
            <v>0</v>
          </cell>
          <cell r="DY287">
            <v>0</v>
          </cell>
          <cell r="DZ287">
            <v>0</v>
          </cell>
          <cell r="EA287">
            <v>0</v>
          </cell>
          <cell r="EB287">
            <v>0</v>
          </cell>
          <cell r="EC287">
            <v>0</v>
          </cell>
          <cell r="ED287">
            <v>0</v>
          </cell>
          <cell r="EE287">
            <v>0</v>
          </cell>
          <cell r="EF287">
            <v>0</v>
          </cell>
          <cell r="EG287">
            <v>0</v>
          </cell>
          <cell r="EH287">
            <v>0</v>
          </cell>
          <cell r="EI287">
            <v>0</v>
          </cell>
          <cell r="EJ287">
            <v>0</v>
          </cell>
          <cell r="EK287">
            <v>0</v>
          </cell>
          <cell r="EL287">
            <v>0</v>
          </cell>
          <cell r="EM287">
            <v>0</v>
          </cell>
          <cell r="EN287">
            <v>0</v>
          </cell>
          <cell r="EO287">
            <v>0</v>
          </cell>
          <cell r="EP287">
            <v>0</v>
          </cell>
          <cell r="EQ287">
            <v>0</v>
          </cell>
          <cell r="ER287">
            <v>0</v>
          </cell>
          <cell r="ES287">
            <v>0</v>
          </cell>
          <cell r="ET287">
            <v>0</v>
          </cell>
          <cell r="EU287">
            <v>0</v>
          </cell>
          <cell r="EV287">
            <v>0</v>
          </cell>
          <cell r="EW287">
            <v>0</v>
          </cell>
          <cell r="EX287">
            <v>0</v>
          </cell>
          <cell r="EY287">
            <v>0</v>
          </cell>
          <cell r="EZ287">
            <v>0</v>
          </cell>
          <cell r="FA287">
            <v>0</v>
          </cell>
          <cell r="FB287">
            <v>0</v>
          </cell>
          <cell r="FC287">
            <v>0</v>
          </cell>
          <cell r="FD287">
            <v>0</v>
          </cell>
          <cell r="GZ287">
            <v>0</v>
          </cell>
          <cell r="HA287">
            <v>0</v>
          </cell>
        </row>
        <row r="288">
          <cell r="B288" t="str">
            <v>HE Trabalhadas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7.9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17.876999999999999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8.9600000000000009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0</v>
          </cell>
          <cell r="BI288">
            <v>8.9600000000000009</v>
          </cell>
          <cell r="BJ288">
            <v>0.88124999999999998</v>
          </cell>
          <cell r="BK288">
            <v>0</v>
          </cell>
          <cell r="BL288">
            <v>0</v>
          </cell>
          <cell r="BM288">
            <v>0</v>
          </cell>
          <cell r="BN288">
            <v>0</v>
          </cell>
          <cell r="BO288">
            <v>0</v>
          </cell>
          <cell r="BP288">
            <v>0</v>
          </cell>
          <cell r="BQ288">
            <v>0</v>
          </cell>
          <cell r="BR288">
            <v>0</v>
          </cell>
          <cell r="BS288">
            <v>0</v>
          </cell>
          <cell r="BT288">
            <v>0</v>
          </cell>
          <cell r="BU288">
            <v>0</v>
          </cell>
          <cell r="BV288">
            <v>8.9600000000000009</v>
          </cell>
          <cell r="BW288">
            <v>0</v>
          </cell>
          <cell r="BX288">
            <v>0</v>
          </cell>
          <cell r="BY288">
            <v>0</v>
          </cell>
          <cell r="BZ288">
            <v>0</v>
          </cell>
          <cell r="CA288">
            <v>0</v>
          </cell>
          <cell r="CB288">
            <v>0</v>
          </cell>
          <cell r="CC288">
            <v>0</v>
          </cell>
          <cell r="CD288">
            <v>0</v>
          </cell>
          <cell r="CE288">
            <v>0</v>
          </cell>
          <cell r="CF288">
            <v>0</v>
          </cell>
          <cell r="CG288">
            <v>0</v>
          </cell>
          <cell r="CH288">
            <v>0</v>
          </cell>
          <cell r="CI288">
            <v>8.9600000000000009</v>
          </cell>
          <cell r="CJ288">
            <v>0</v>
          </cell>
          <cell r="CK288">
            <v>0</v>
          </cell>
          <cell r="CL288">
            <v>0</v>
          </cell>
          <cell r="CM288">
            <v>0</v>
          </cell>
          <cell r="CN288">
            <v>0</v>
          </cell>
          <cell r="CO288">
            <v>0</v>
          </cell>
          <cell r="CP288">
            <v>0</v>
          </cell>
          <cell r="CQ288">
            <v>0</v>
          </cell>
          <cell r="CR288">
            <v>0</v>
          </cell>
          <cell r="CS288">
            <v>0</v>
          </cell>
          <cell r="CT288">
            <v>0</v>
          </cell>
          <cell r="CU288">
            <v>0</v>
          </cell>
          <cell r="CV288">
            <v>8.9600000000000009</v>
          </cell>
          <cell r="CW288">
            <v>0</v>
          </cell>
          <cell r="CX288">
            <v>0</v>
          </cell>
          <cell r="CY288">
            <v>0</v>
          </cell>
          <cell r="CZ288">
            <v>0</v>
          </cell>
          <cell r="DA288">
            <v>0</v>
          </cell>
          <cell r="DB288">
            <v>0</v>
          </cell>
          <cell r="DH288">
            <v>0</v>
          </cell>
          <cell r="DI288">
            <v>8.9600000000000009</v>
          </cell>
          <cell r="DJ288">
            <v>0</v>
          </cell>
          <cell r="DK288">
            <v>0</v>
          </cell>
          <cell r="DL288">
            <v>0</v>
          </cell>
          <cell r="DM288">
            <v>0</v>
          </cell>
          <cell r="DN288">
            <v>0</v>
          </cell>
          <cell r="DO288">
            <v>0</v>
          </cell>
          <cell r="DU288">
            <v>0</v>
          </cell>
          <cell r="DV288">
            <v>8.9600000000000009</v>
          </cell>
          <cell r="DW288">
            <v>0</v>
          </cell>
          <cell r="DX288">
            <v>0.8</v>
          </cell>
          <cell r="DY288">
            <v>0</v>
          </cell>
          <cell r="DZ288">
            <v>0</v>
          </cell>
          <cell r="EA288">
            <v>0</v>
          </cell>
          <cell r="EB288">
            <v>0</v>
          </cell>
          <cell r="EC288">
            <v>0</v>
          </cell>
          <cell r="ED288">
            <v>0</v>
          </cell>
          <cell r="EE288">
            <v>0</v>
          </cell>
          <cell r="EF288">
            <v>0</v>
          </cell>
          <cell r="EG288">
            <v>0</v>
          </cell>
          <cell r="EH288">
            <v>0</v>
          </cell>
          <cell r="EI288">
            <v>8.9600000000000009</v>
          </cell>
          <cell r="EJ288">
            <v>1.5</v>
          </cell>
          <cell r="EK288">
            <v>0</v>
          </cell>
          <cell r="EL288">
            <v>0</v>
          </cell>
          <cell r="EM288">
            <v>0</v>
          </cell>
          <cell r="EN288">
            <v>0</v>
          </cell>
          <cell r="EO288">
            <v>0</v>
          </cell>
          <cell r="EP288">
            <v>0</v>
          </cell>
          <cell r="EQ288">
            <v>0</v>
          </cell>
          <cell r="ER288">
            <v>0</v>
          </cell>
          <cell r="ES288">
            <v>0</v>
          </cell>
          <cell r="ET288">
            <v>0</v>
          </cell>
          <cell r="EU288">
            <v>0</v>
          </cell>
          <cell r="EV288">
            <v>8.9600000000000009</v>
          </cell>
          <cell r="EW288">
            <v>1.5</v>
          </cell>
          <cell r="EX288">
            <v>0</v>
          </cell>
          <cell r="EY288">
            <v>0</v>
          </cell>
          <cell r="EZ288">
            <v>0</v>
          </cell>
          <cell r="FA288">
            <v>0</v>
          </cell>
          <cell r="FB288">
            <v>0</v>
          </cell>
          <cell r="FC288">
            <v>0</v>
          </cell>
          <cell r="FD288">
            <v>0</v>
          </cell>
          <cell r="GZ288">
            <v>0</v>
          </cell>
          <cell r="HA288">
            <v>0</v>
          </cell>
        </row>
        <row r="289">
          <cell r="B289" t="str">
            <v>He Disponível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0.53140907311070096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0.89285714285714279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1.8795099848967949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0</v>
          </cell>
          <cell r="BI289">
            <v>0</v>
          </cell>
          <cell r="BJ289">
            <v>1.875</v>
          </cell>
          <cell r="BK289">
            <v>0</v>
          </cell>
          <cell r="BL289">
            <v>0</v>
          </cell>
          <cell r="BM289">
            <v>0</v>
          </cell>
          <cell r="BN289">
            <v>0</v>
          </cell>
          <cell r="BO289">
            <v>0</v>
          </cell>
          <cell r="BP289">
            <v>0</v>
          </cell>
          <cell r="BQ289">
            <v>0</v>
          </cell>
          <cell r="BR289">
            <v>0</v>
          </cell>
          <cell r="BS289">
            <v>0</v>
          </cell>
          <cell r="BT289">
            <v>0</v>
          </cell>
          <cell r="BU289">
            <v>0</v>
          </cell>
          <cell r="BV289">
            <v>0</v>
          </cell>
          <cell r="BW289">
            <v>1.875</v>
          </cell>
          <cell r="BX289">
            <v>0</v>
          </cell>
          <cell r="BY289">
            <v>0</v>
          </cell>
          <cell r="BZ289">
            <v>0</v>
          </cell>
          <cell r="CA289">
            <v>0</v>
          </cell>
          <cell r="CB289">
            <v>0</v>
          </cell>
          <cell r="CC289">
            <v>0</v>
          </cell>
          <cell r="CD289">
            <v>0</v>
          </cell>
          <cell r="CE289">
            <v>0</v>
          </cell>
          <cell r="CF289">
            <v>0</v>
          </cell>
          <cell r="CG289">
            <v>0</v>
          </cell>
          <cell r="CH289">
            <v>0</v>
          </cell>
          <cell r="CI289">
            <v>0</v>
          </cell>
          <cell r="CJ289">
            <v>1.5</v>
          </cell>
          <cell r="CK289">
            <v>0</v>
          </cell>
          <cell r="CL289">
            <v>0</v>
          </cell>
          <cell r="CM289">
            <v>0</v>
          </cell>
          <cell r="CN289">
            <v>0</v>
          </cell>
          <cell r="CO289">
            <v>0</v>
          </cell>
          <cell r="CP289">
            <v>0</v>
          </cell>
          <cell r="CQ289">
            <v>0</v>
          </cell>
          <cell r="CR289">
            <v>0</v>
          </cell>
          <cell r="CS289">
            <v>0</v>
          </cell>
          <cell r="CT289">
            <v>0</v>
          </cell>
          <cell r="CU289">
            <v>0</v>
          </cell>
          <cell r="CV289">
            <v>0</v>
          </cell>
          <cell r="CW289">
            <v>1.5</v>
          </cell>
          <cell r="CX289">
            <v>0</v>
          </cell>
          <cell r="CY289">
            <v>0</v>
          </cell>
          <cell r="CZ289">
            <v>0</v>
          </cell>
          <cell r="DA289">
            <v>0</v>
          </cell>
          <cell r="DB289">
            <v>0</v>
          </cell>
          <cell r="DC289">
            <v>0</v>
          </cell>
          <cell r="DD289">
            <v>0</v>
          </cell>
          <cell r="DE289">
            <v>0</v>
          </cell>
          <cell r="DF289">
            <v>0</v>
          </cell>
          <cell r="DG289">
            <v>0</v>
          </cell>
          <cell r="DH289">
            <v>0</v>
          </cell>
          <cell r="DI289">
            <v>0</v>
          </cell>
          <cell r="DJ289">
            <v>1.5</v>
          </cell>
          <cell r="DK289">
            <v>0</v>
          </cell>
          <cell r="DL289">
            <v>0</v>
          </cell>
          <cell r="DM289">
            <v>0</v>
          </cell>
          <cell r="DN289">
            <v>0</v>
          </cell>
          <cell r="DO289">
            <v>0</v>
          </cell>
          <cell r="DP289">
            <v>0</v>
          </cell>
          <cell r="DQ289">
            <v>0</v>
          </cell>
          <cell r="DR289">
            <v>0</v>
          </cell>
          <cell r="DS289">
            <v>0</v>
          </cell>
          <cell r="DT289">
            <v>0</v>
          </cell>
          <cell r="DU289">
            <v>0</v>
          </cell>
          <cell r="DV289">
            <v>0</v>
          </cell>
          <cell r="DW289">
            <v>1.5</v>
          </cell>
          <cell r="DX289">
            <v>1.6</v>
          </cell>
          <cell r="DY289">
            <v>0</v>
          </cell>
          <cell r="DZ289">
            <v>0</v>
          </cell>
          <cell r="EA289">
            <v>0</v>
          </cell>
          <cell r="EB289">
            <v>0</v>
          </cell>
          <cell r="EC289">
            <v>0</v>
          </cell>
          <cell r="ED289">
            <v>0</v>
          </cell>
          <cell r="EE289">
            <v>0</v>
          </cell>
          <cell r="EF289">
            <v>0</v>
          </cell>
          <cell r="EG289">
            <v>0</v>
          </cell>
          <cell r="EH289">
            <v>0</v>
          </cell>
          <cell r="EI289">
            <v>0</v>
          </cell>
          <cell r="EJ289">
            <v>1.5</v>
          </cell>
          <cell r="EK289">
            <v>0</v>
          </cell>
          <cell r="EL289">
            <v>0</v>
          </cell>
          <cell r="EM289">
            <v>0</v>
          </cell>
          <cell r="EN289">
            <v>0</v>
          </cell>
          <cell r="EO289">
            <v>0</v>
          </cell>
          <cell r="EP289">
            <v>0</v>
          </cell>
          <cell r="EQ289">
            <v>0</v>
          </cell>
          <cell r="ER289">
            <v>0</v>
          </cell>
          <cell r="ES289">
            <v>0</v>
          </cell>
          <cell r="ET289">
            <v>0</v>
          </cell>
          <cell r="EU289">
            <v>0</v>
          </cell>
          <cell r="EV289">
            <v>0</v>
          </cell>
          <cell r="EW289">
            <v>0</v>
          </cell>
          <cell r="EX289">
            <v>0</v>
          </cell>
          <cell r="EY289">
            <v>0</v>
          </cell>
          <cell r="EZ289">
            <v>0</v>
          </cell>
          <cell r="FA289">
            <v>0</v>
          </cell>
          <cell r="FB289">
            <v>0</v>
          </cell>
          <cell r="FC289">
            <v>0</v>
          </cell>
          <cell r="FD289">
            <v>0</v>
          </cell>
          <cell r="GZ289">
            <v>0</v>
          </cell>
          <cell r="HA289">
            <v>0</v>
          </cell>
        </row>
        <row r="290">
          <cell r="B290" t="str">
            <v>PERDAS DIÁRIAS L2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0.37974683544303794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5.5772448410485224E-2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0.33482142857142855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0.11160714285714285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0</v>
          </cell>
          <cell r="BJ290">
            <v>8.2823660714285712</v>
          </cell>
          <cell r="BK290">
            <v>0</v>
          </cell>
          <cell r="BL290">
            <v>0</v>
          </cell>
          <cell r="BM290">
            <v>0</v>
          </cell>
          <cell r="BN290">
            <v>0</v>
          </cell>
          <cell r="BO290">
            <v>0</v>
          </cell>
          <cell r="BP290">
            <v>0</v>
          </cell>
          <cell r="BQ290">
            <v>0</v>
          </cell>
          <cell r="BR290">
            <v>0</v>
          </cell>
          <cell r="BS290">
            <v>0</v>
          </cell>
          <cell r="BT290">
            <v>0</v>
          </cell>
          <cell r="BU290">
            <v>0</v>
          </cell>
          <cell r="BV290">
            <v>0</v>
          </cell>
          <cell r="BW290">
            <v>0.33482142857142855</v>
          </cell>
          <cell r="BX290">
            <v>0</v>
          </cell>
          <cell r="BY290">
            <v>0</v>
          </cell>
          <cell r="BZ290">
            <v>0</v>
          </cell>
          <cell r="CA290">
            <v>0</v>
          </cell>
          <cell r="CB290">
            <v>0</v>
          </cell>
          <cell r="CC290">
            <v>0</v>
          </cell>
          <cell r="CD290">
            <v>0</v>
          </cell>
          <cell r="CE290">
            <v>0</v>
          </cell>
          <cell r="CF290">
            <v>0</v>
          </cell>
          <cell r="CG290">
            <v>0</v>
          </cell>
          <cell r="CH290">
            <v>0</v>
          </cell>
          <cell r="CI290">
            <v>0</v>
          </cell>
          <cell r="CJ290">
            <v>0.2232142857142857</v>
          </cell>
          <cell r="CK290">
            <v>0</v>
          </cell>
          <cell r="CL290">
            <v>0</v>
          </cell>
          <cell r="CM290">
            <v>0</v>
          </cell>
          <cell r="CN290">
            <v>0</v>
          </cell>
          <cell r="CO290">
            <v>0</v>
          </cell>
          <cell r="CP290">
            <v>0</v>
          </cell>
          <cell r="CQ290">
            <v>0</v>
          </cell>
          <cell r="CR290">
            <v>0</v>
          </cell>
          <cell r="CS290">
            <v>0</v>
          </cell>
          <cell r="CT290">
            <v>0</v>
          </cell>
          <cell r="CU290">
            <v>0</v>
          </cell>
          <cell r="CV290">
            <v>0</v>
          </cell>
          <cell r="CW290">
            <v>0.2232142857142857</v>
          </cell>
          <cell r="CX290">
            <v>0</v>
          </cell>
          <cell r="CY290">
            <v>0</v>
          </cell>
          <cell r="CZ290">
            <v>0</v>
          </cell>
          <cell r="DA290">
            <v>0</v>
          </cell>
          <cell r="DB290">
            <v>0</v>
          </cell>
          <cell r="DC290">
            <v>0</v>
          </cell>
          <cell r="DD290">
            <v>0</v>
          </cell>
          <cell r="DE290">
            <v>0</v>
          </cell>
          <cell r="DF290">
            <v>0</v>
          </cell>
          <cell r="DG290">
            <v>0</v>
          </cell>
          <cell r="DH290">
            <v>0</v>
          </cell>
          <cell r="DI290">
            <v>0</v>
          </cell>
          <cell r="DJ290">
            <v>0.2232142857142857</v>
          </cell>
          <cell r="DK290">
            <v>0</v>
          </cell>
          <cell r="DL290">
            <v>0</v>
          </cell>
          <cell r="DM290">
            <v>0</v>
          </cell>
          <cell r="DN290">
            <v>0</v>
          </cell>
          <cell r="DO290">
            <v>0</v>
          </cell>
          <cell r="DP290">
            <v>0</v>
          </cell>
          <cell r="DQ290">
            <v>0</v>
          </cell>
          <cell r="DR290">
            <v>0</v>
          </cell>
          <cell r="DS290">
            <v>0</v>
          </cell>
          <cell r="DT290">
            <v>0</v>
          </cell>
          <cell r="DU290">
            <v>0</v>
          </cell>
          <cell r="DV290">
            <v>0</v>
          </cell>
          <cell r="DW290">
            <v>0.2232142857142857</v>
          </cell>
          <cell r="DX290">
            <v>0.2232142857142857</v>
          </cell>
          <cell r="DY290">
            <v>0</v>
          </cell>
          <cell r="DZ290">
            <v>0</v>
          </cell>
          <cell r="EA290">
            <v>0</v>
          </cell>
          <cell r="EB290">
            <v>0</v>
          </cell>
          <cell r="EC290">
            <v>0</v>
          </cell>
          <cell r="ED290">
            <v>0</v>
          </cell>
          <cell r="EE290">
            <v>0</v>
          </cell>
          <cell r="EF290">
            <v>0</v>
          </cell>
          <cell r="EG290">
            <v>0</v>
          </cell>
          <cell r="EH290">
            <v>0</v>
          </cell>
          <cell r="EI290">
            <v>0</v>
          </cell>
          <cell r="EJ290">
            <v>0.11160714285714285</v>
          </cell>
          <cell r="EK290">
            <v>0</v>
          </cell>
          <cell r="EL290">
            <v>0</v>
          </cell>
          <cell r="EM290">
            <v>0</v>
          </cell>
          <cell r="EN290">
            <v>0</v>
          </cell>
          <cell r="EO290">
            <v>0</v>
          </cell>
          <cell r="EP290">
            <v>0</v>
          </cell>
          <cell r="EQ290">
            <v>0</v>
          </cell>
          <cell r="ER290">
            <v>0</v>
          </cell>
          <cell r="ES290">
            <v>0</v>
          </cell>
          <cell r="ET290">
            <v>0</v>
          </cell>
          <cell r="EU290">
            <v>0</v>
          </cell>
          <cell r="EV290">
            <v>0</v>
          </cell>
          <cell r="EW290">
            <v>4.0558035714285712</v>
          </cell>
          <cell r="EX290">
            <v>0</v>
          </cell>
          <cell r="EY290">
            <v>0</v>
          </cell>
          <cell r="EZ290">
            <v>0</v>
          </cell>
          <cell r="FA290">
            <v>0</v>
          </cell>
          <cell r="FB290">
            <v>0</v>
          </cell>
          <cell r="FC290">
            <v>0</v>
          </cell>
          <cell r="FD290">
            <v>0</v>
          </cell>
          <cell r="GZ290">
            <v>0</v>
          </cell>
          <cell r="HA290">
            <v>0</v>
          </cell>
        </row>
        <row r="291"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  <cell r="BF291">
            <v>0</v>
          </cell>
          <cell r="BG291">
            <v>0</v>
          </cell>
          <cell r="BH291">
            <v>0</v>
          </cell>
          <cell r="BI291">
            <v>0</v>
          </cell>
          <cell r="BJ291">
            <v>0</v>
          </cell>
          <cell r="BK291">
            <v>0</v>
          </cell>
          <cell r="BL291">
            <v>0</v>
          </cell>
          <cell r="BM291">
            <v>0</v>
          </cell>
          <cell r="BN291">
            <v>0</v>
          </cell>
          <cell r="BO291">
            <v>0</v>
          </cell>
          <cell r="BP291">
            <v>0</v>
          </cell>
          <cell r="BQ291">
            <v>0</v>
          </cell>
          <cell r="BR291">
            <v>0</v>
          </cell>
          <cell r="BS291">
            <v>0</v>
          </cell>
          <cell r="BT291">
            <v>0</v>
          </cell>
          <cell r="BU291">
            <v>0</v>
          </cell>
          <cell r="BV291">
            <v>0</v>
          </cell>
          <cell r="BW291">
            <v>0</v>
          </cell>
          <cell r="BX291">
            <v>0</v>
          </cell>
          <cell r="BY291">
            <v>0</v>
          </cell>
          <cell r="BZ291">
            <v>0</v>
          </cell>
          <cell r="CA291">
            <v>0</v>
          </cell>
          <cell r="CB291">
            <v>0</v>
          </cell>
          <cell r="CC291">
            <v>0</v>
          </cell>
          <cell r="CD291">
            <v>0</v>
          </cell>
          <cell r="CE291">
            <v>0</v>
          </cell>
          <cell r="CF291">
            <v>0</v>
          </cell>
          <cell r="CG291">
            <v>0</v>
          </cell>
          <cell r="CH291">
            <v>0</v>
          </cell>
          <cell r="CI291">
            <v>0</v>
          </cell>
          <cell r="CJ291">
            <v>0</v>
          </cell>
          <cell r="CK291">
            <v>0</v>
          </cell>
          <cell r="CL291">
            <v>0</v>
          </cell>
          <cell r="CM291">
            <v>0</v>
          </cell>
          <cell r="CN291">
            <v>0</v>
          </cell>
          <cell r="CO291">
            <v>0</v>
          </cell>
          <cell r="CP291">
            <v>0</v>
          </cell>
          <cell r="CQ291">
            <v>0</v>
          </cell>
          <cell r="CR291">
            <v>0</v>
          </cell>
          <cell r="CS291">
            <v>0</v>
          </cell>
          <cell r="CT291">
            <v>0</v>
          </cell>
          <cell r="CU291">
            <v>0</v>
          </cell>
          <cell r="CV291">
            <v>0</v>
          </cell>
          <cell r="CW291">
            <v>0</v>
          </cell>
          <cell r="CX291">
            <v>0</v>
          </cell>
          <cell r="CY291">
            <v>0</v>
          </cell>
          <cell r="CZ291">
            <v>0</v>
          </cell>
          <cell r="DA291">
            <v>0</v>
          </cell>
          <cell r="DB291">
            <v>0</v>
          </cell>
          <cell r="DC291">
            <v>0</v>
          </cell>
          <cell r="DD291">
            <v>0</v>
          </cell>
          <cell r="DE291">
            <v>0</v>
          </cell>
          <cell r="DF291">
            <v>0</v>
          </cell>
          <cell r="DG291">
            <v>0</v>
          </cell>
          <cell r="DH291">
            <v>0</v>
          </cell>
          <cell r="DI291">
            <v>0</v>
          </cell>
          <cell r="DJ291">
            <v>0</v>
          </cell>
          <cell r="DK291">
            <v>0</v>
          </cell>
          <cell r="DL291">
            <v>0</v>
          </cell>
          <cell r="DM291">
            <v>0</v>
          </cell>
          <cell r="DN291">
            <v>0</v>
          </cell>
          <cell r="DO291">
            <v>0</v>
          </cell>
          <cell r="DP291">
            <v>0</v>
          </cell>
          <cell r="DQ291">
            <v>0</v>
          </cell>
          <cell r="DR291">
            <v>0</v>
          </cell>
          <cell r="DS291">
            <v>0</v>
          </cell>
          <cell r="DT291">
            <v>0</v>
          </cell>
          <cell r="DU291">
            <v>0</v>
          </cell>
          <cell r="DV291">
            <v>0</v>
          </cell>
          <cell r="DW291">
            <v>0</v>
          </cell>
          <cell r="DX291">
            <v>0</v>
          </cell>
          <cell r="DY291">
            <v>0</v>
          </cell>
          <cell r="DZ291">
            <v>0</v>
          </cell>
          <cell r="EA291">
            <v>0</v>
          </cell>
          <cell r="EB291">
            <v>0</v>
          </cell>
          <cell r="EC291">
            <v>0</v>
          </cell>
          <cell r="ED291">
            <v>0</v>
          </cell>
          <cell r="EE291">
            <v>0</v>
          </cell>
          <cell r="EF291">
            <v>0</v>
          </cell>
          <cell r="EG291">
            <v>0</v>
          </cell>
          <cell r="EH291">
            <v>0</v>
          </cell>
          <cell r="EI291">
            <v>0</v>
          </cell>
          <cell r="EJ291">
            <v>0</v>
          </cell>
          <cell r="EK291">
            <v>0</v>
          </cell>
          <cell r="EL291">
            <v>0</v>
          </cell>
          <cell r="EM291">
            <v>0</v>
          </cell>
          <cell r="EN291">
            <v>0</v>
          </cell>
          <cell r="EO291">
            <v>0</v>
          </cell>
          <cell r="EP291">
            <v>0</v>
          </cell>
          <cell r="EQ291">
            <v>0</v>
          </cell>
          <cell r="ER291">
            <v>0</v>
          </cell>
          <cell r="ES291">
            <v>0</v>
          </cell>
          <cell r="ET291">
            <v>0</v>
          </cell>
          <cell r="EU291">
            <v>0</v>
          </cell>
          <cell r="EV291">
            <v>0</v>
          </cell>
          <cell r="EW291">
            <v>0</v>
          </cell>
          <cell r="EX291">
            <v>0</v>
          </cell>
          <cell r="EY291">
            <v>0</v>
          </cell>
          <cell r="EZ291">
            <v>0</v>
          </cell>
          <cell r="FA291">
            <v>0</v>
          </cell>
          <cell r="FB291">
            <v>0</v>
          </cell>
          <cell r="FC291">
            <v>0</v>
          </cell>
          <cell r="FD291">
            <v>0</v>
          </cell>
          <cell r="GZ291">
            <v>0</v>
          </cell>
          <cell r="HA291">
            <v>0</v>
          </cell>
        </row>
        <row r="292">
          <cell r="B292" t="str">
            <v>MÉD.DIÁRIA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1679.1157894829512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 t="str">
            <v>Prod.</v>
          </cell>
          <cell r="T292" t="str">
            <v>Disp.</v>
          </cell>
          <cell r="U292" t="str">
            <v>Total</v>
          </cell>
          <cell r="V292">
            <v>212.54630246619635</v>
          </cell>
          <cell r="W292">
            <v>3788.2766043689694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 t="str">
            <v>Prod.</v>
          </cell>
          <cell r="AG292" t="str">
            <v>Disp.</v>
          </cell>
          <cell r="AH292" t="str">
            <v>Total</v>
          </cell>
          <cell r="AI292">
            <v>211.90784831733342</v>
          </cell>
          <cell r="AJ292">
            <v>1975.1967234796953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 t="str">
            <v>Prod.</v>
          </cell>
          <cell r="AT292" t="str">
            <v>Disp.</v>
          </cell>
          <cell r="AU292" t="str">
            <v>Total</v>
          </cell>
          <cell r="AV292">
            <v>220.44606288835882</v>
          </cell>
          <cell r="AW292">
            <v>1986.1314777023185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  <cell r="BF292" t="str">
            <v>Prod.</v>
          </cell>
          <cell r="BG292" t="str">
            <v>Disp.</v>
          </cell>
          <cell r="BH292" t="str">
            <v>Total</v>
          </cell>
          <cell r="BI292">
            <v>221.66645956499087</v>
          </cell>
          <cell r="BJ292">
            <v>1970.6836912362162</v>
          </cell>
          <cell r="BK292">
            <v>0</v>
          </cell>
          <cell r="BL292">
            <v>0</v>
          </cell>
          <cell r="BM292">
            <v>0</v>
          </cell>
          <cell r="BN292">
            <v>0</v>
          </cell>
          <cell r="BO292">
            <v>0</v>
          </cell>
          <cell r="BP292">
            <v>0</v>
          </cell>
          <cell r="BQ292">
            <v>0</v>
          </cell>
          <cell r="BR292">
            <v>0</v>
          </cell>
          <cell r="BS292" t="str">
            <v>Prod.</v>
          </cell>
          <cell r="BT292" t="str">
            <v>Disp.</v>
          </cell>
          <cell r="BU292" t="str">
            <v>Total</v>
          </cell>
          <cell r="BV292">
            <v>219.94237625404196</v>
          </cell>
          <cell r="BW292">
            <v>1972.2295220640069</v>
          </cell>
          <cell r="BX292">
            <v>0</v>
          </cell>
          <cell r="BY292">
            <v>0</v>
          </cell>
          <cell r="BZ292">
            <v>0</v>
          </cell>
          <cell r="CA292">
            <v>0</v>
          </cell>
          <cell r="CB292">
            <v>0</v>
          </cell>
          <cell r="CC292">
            <v>0</v>
          </cell>
          <cell r="CD292">
            <v>0</v>
          </cell>
          <cell r="CE292">
            <v>0</v>
          </cell>
          <cell r="CF292" t="str">
            <v>Prod.</v>
          </cell>
          <cell r="CG292" t="str">
            <v>Disp.</v>
          </cell>
          <cell r="CH292" t="str">
            <v>Total</v>
          </cell>
          <cell r="CI292">
            <v>220.11490201607219</v>
          </cell>
          <cell r="CJ292">
            <v>1934.0476549105074</v>
          </cell>
          <cell r="CK292">
            <v>0</v>
          </cell>
          <cell r="CL292">
            <v>0</v>
          </cell>
          <cell r="CM292">
            <v>0</v>
          </cell>
          <cell r="CN292">
            <v>0</v>
          </cell>
          <cell r="CO292">
            <v>0</v>
          </cell>
          <cell r="CP292">
            <v>0</v>
          </cell>
          <cell r="CQ292">
            <v>0</v>
          </cell>
          <cell r="CR292">
            <v>0</v>
          </cell>
          <cell r="CS292" t="str">
            <v>Prod.</v>
          </cell>
          <cell r="CT292" t="str">
            <v>Disp.</v>
          </cell>
          <cell r="CU292" t="str">
            <v>Total</v>
          </cell>
          <cell r="CV292">
            <v>215.85353291411911</v>
          </cell>
          <cell r="CW292">
            <v>1946.717297844556</v>
          </cell>
          <cell r="CX292">
            <v>0</v>
          </cell>
          <cell r="CY292">
            <v>0</v>
          </cell>
          <cell r="CZ292">
            <v>0</v>
          </cell>
          <cell r="DA292">
            <v>0</v>
          </cell>
          <cell r="DB292">
            <v>0</v>
          </cell>
          <cell r="DC292">
            <v>0</v>
          </cell>
          <cell r="DD292">
            <v>0</v>
          </cell>
          <cell r="DE292">
            <v>0</v>
          </cell>
          <cell r="DF292" t="str">
            <v>Prod.</v>
          </cell>
          <cell r="DG292" t="str">
            <v>Disp.</v>
          </cell>
          <cell r="DH292" t="str">
            <v>Total</v>
          </cell>
          <cell r="DI292">
            <v>217.26755556300847</v>
          </cell>
          <cell r="DJ292">
            <v>2422.8129032258053</v>
          </cell>
          <cell r="DK292">
            <v>0</v>
          </cell>
          <cell r="DL292">
            <v>0</v>
          </cell>
          <cell r="DM292">
            <v>0</v>
          </cell>
          <cell r="DN292">
            <v>0</v>
          </cell>
          <cell r="DO292">
            <v>0</v>
          </cell>
          <cell r="DP292">
            <v>0</v>
          </cell>
          <cell r="DQ292">
            <v>0</v>
          </cell>
          <cell r="DR292">
            <v>0</v>
          </cell>
          <cell r="DS292" t="str">
            <v>Prod.</v>
          </cell>
          <cell r="DT292" t="str">
            <v>Disp.</v>
          </cell>
          <cell r="DU292" t="str">
            <v>Total</v>
          </cell>
          <cell r="DV292">
            <v>270.40322580645147</v>
          </cell>
          <cell r="DW292">
            <v>1954.8236578211327</v>
          </cell>
          <cell r="DX292">
            <v>1906.4241011310746</v>
          </cell>
          <cell r="DY292">
            <v>0</v>
          </cell>
          <cell r="DZ292">
            <v>0</v>
          </cell>
          <cell r="EA292">
            <v>0</v>
          </cell>
          <cell r="EB292">
            <v>0</v>
          </cell>
          <cell r="EC292">
            <v>0</v>
          </cell>
          <cell r="ED292">
            <v>0</v>
          </cell>
          <cell r="EE292">
            <v>0</v>
          </cell>
          <cell r="EF292" t="str">
            <v>Prod.</v>
          </cell>
          <cell r="EG292" t="str">
            <v>Disp.</v>
          </cell>
          <cell r="EH292" t="str">
            <v>Total</v>
          </cell>
          <cell r="EI292">
            <v>218.17228323896569</v>
          </cell>
          <cell r="EJ292">
            <v>1974.7019925552872</v>
          </cell>
          <cell r="EK292">
            <v>0</v>
          </cell>
          <cell r="EL292">
            <v>0</v>
          </cell>
          <cell r="EM292">
            <v>0</v>
          </cell>
          <cell r="EN292">
            <v>0</v>
          </cell>
          <cell r="EO292">
            <v>0</v>
          </cell>
          <cell r="EP292">
            <v>0</v>
          </cell>
          <cell r="EQ292">
            <v>0</v>
          </cell>
          <cell r="ER292">
            <v>0</v>
          </cell>
          <cell r="ES292" t="str">
            <v>Prod.</v>
          </cell>
          <cell r="ET292" t="str">
            <v>Disp.</v>
          </cell>
          <cell r="EU292" t="str">
            <v>Total</v>
          </cell>
          <cell r="EV292">
            <v>220.39084738340256</v>
          </cell>
          <cell r="EW292">
            <v>1912.6097701993588</v>
          </cell>
          <cell r="EX292">
            <v>0</v>
          </cell>
          <cell r="EY292">
            <v>0</v>
          </cell>
          <cell r="EZ292">
            <v>0</v>
          </cell>
          <cell r="FA292">
            <v>0</v>
          </cell>
          <cell r="FB292">
            <v>0</v>
          </cell>
          <cell r="FC292">
            <v>0</v>
          </cell>
          <cell r="FD292">
            <v>0</v>
          </cell>
          <cell r="GZ292">
            <v>0</v>
          </cell>
          <cell r="HA292">
            <v>0</v>
          </cell>
        </row>
        <row r="293"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12749.769232339426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-594</v>
          </cell>
          <cell r="U293">
            <v>681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-431</v>
          </cell>
          <cell r="AH293">
            <v>-514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331</v>
          </cell>
          <cell r="AU293">
            <v>303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  <cell r="BF293">
            <v>0</v>
          </cell>
          <cell r="BG293">
            <v>595.63214285716094</v>
          </cell>
          <cell r="BH293">
            <v>710.63214285716094</v>
          </cell>
          <cell r="BI293">
            <v>0</v>
          </cell>
          <cell r="BJ293">
            <v>0</v>
          </cell>
          <cell r="BK293">
            <v>0</v>
          </cell>
          <cell r="BL293">
            <v>0</v>
          </cell>
          <cell r="BM293">
            <v>0</v>
          </cell>
          <cell r="BN293">
            <v>0</v>
          </cell>
          <cell r="BO293">
            <v>0</v>
          </cell>
          <cell r="BP293">
            <v>0</v>
          </cell>
          <cell r="BQ293">
            <v>0</v>
          </cell>
          <cell r="BR293">
            <v>0</v>
          </cell>
          <cell r="BS293">
            <v>0</v>
          </cell>
          <cell r="BT293">
            <v>-8269.4404761904443</v>
          </cell>
          <cell r="BU293">
            <v>-8535.4404761904443</v>
          </cell>
          <cell r="BV293">
            <v>0</v>
          </cell>
          <cell r="BW293">
            <v>0</v>
          </cell>
          <cell r="BX293">
            <v>0</v>
          </cell>
          <cell r="BY293">
            <v>0</v>
          </cell>
          <cell r="BZ293">
            <v>0</v>
          </cell>
          <cell r="CA293">
            <v>0</v>
          </cell>
          <cell r="CB293">
            <v>0</v>
          </cell>
          <cell r="CC293">
            <v>0</v>
          </cell>
          <cell r="CD293">
            <v>0</v>
          </cell>
          <cell r="CE293">
            <v>0</v>
          </cell>
          <cell r="CF293">
            <v>0</v>
          </cell>
          <cell r="CG293">
            <v>-4576.116343477901</v>
          </cell>
          <cell r="CH293">
            <v>-5100.116343477901</v>
          </cell>
          <cell r="CI293">
            <v>0</v>
          </cell>
          <cell r="CJ293">
            <v>0</v>
          </cell>
          <cell r="CK293">
            <v>0</v>
          </cell>
          <cell r="CL293">
            <v>0</v>
          </cell>
          <cell r="CM293">
            <v>0</v>
          </cell>
          <cell r="CN293">
            <v>0</v>
          </cell>
          <cell r="CO293">
            <v>0</v>
          </cell>
          <cell r="CP293">
            <v>0</v>
          </cell>
          <cell r="CQ293">
            <v>0</v>
          </cell>
          <cell r="CR293">
            <v>0</v>
          </cell>
          <cell r="CS293">
            <v>0</v>
          </cell>
          <cell r="CT293">
            <v>7019.5270395306434</v>
          </cell>
          <cell r="CU293">
            <v>6837.5270395306434</v>
          </cell>
          <cell r="CV293">
            <v>0</v>
          </cell>
          <cell r="CW293">
            <v>0</v>
          </cell>
          <cell r="CX293">
            <v>0</v>
          </cell>
          <cell r="CY293">
            <v>0</v>
          </cell>
          <cell r="CZ293">
            <v>0</v>
          </cell>
          <cell r="DA293">
            <v>0</v>
          </cell>
          <cell r="DB293">
            <v>0</v>
          </cell>
          <cell r="DC293">
            <v>0</v>
          </cell>
          <cell r="DD293">
            <v>0</v>
          </cell>
          <cell r="DE293">
            <v>0</v>
          </cell>
          <cell r="DF293">
            <v>0</v>
          </cell>
          <cell r="DG293">
            <v>-2014.3856036925863</v>
          </cell>
          <cell r="DH293">
            <v>-1796.3856036925863</v>
          </cell>
          <cell r="DI293">
            <v>0</v>
          </cell>
          <cell r="DJ293">
            <v>0</v>
          </cell>
          <cell r="DK293">
            <v>0</v>
          </cell>
          <cell r="DL293">
            <v>0</v>
          </cell>
          <cell r="DM293">
            <v>0</v>
          </cell>
          <cell r="DN293">
            <v>0</v>
          </cell>
          <cell r="DO293">
            <v>0</v>
          </cell>
          <cell r="DP293">
            <v>0</v>
          </cell>
          <cell r="DQ293">
            <v>0</v>
          </cell>
          <cell r="DR293">
            <v>0</v>
          </cell>
          <cell r="DS293">
            <v>0</v>
          </cell>
          <cell r="DT293">
            <v>16665.800000000003</v>
          </cell>
          <cell r="DU293">
            <v>17059.800000000003</v>
          </cell>
          <cell r="DV293">
            <v>0</v>
          </cell>
          <cell r="DW293">
            <v>0</v>
          </cell>
          <cell r="DX293">
            <v>0</v>
          </cell>
          <cell r="DY293">
            <v>0</v>
          </cell>
          <cell r="DZ293">
            <v>0</v>
          </cell>
          <cell r="EA293">
            <v>0</v>
          </cell>
          <cell r="EB293">
            <v>0</v>
          </cell>
          <cell r="EC293">
            <v>0</v>
          </cell>
          <cell r="ED293">
            <v>0</v>
          </cell>
          <cell r="EE293">
            <v>0</v>
          </cell>
          <cell r="EF293">
            <v>0</v>
          </cell>
          <cell r="EG293">
            <v>-2176</v>
          </cell>
          <cell r="EH293">
            <v>-2365</v>
          </cell>
          <cell r="EI293">
            <v>0</v>
          </cell>
          <cell r="EJ293">
            <v>0</v>
          </cell>
          <cell r="EK293">
            <v>0</v>
          </cell>
          <cell r="EL293">
            <v>0</v>
          </cell>
          <cell r="EM293">
            <v>0</v>
          </cell>
          <cell r="EN293">
            <v>0</v>
          </cell>
          <cell r="EO293">
            <v>0</v>
          </cell>
          <cell r="EP293">
            <v>0</v>
          </cell>
          <cell r="EQ293">
            <v>0</v>
          </cell>
          <cell r="ER293">
            <v>0</v>
          </cell>
          <cell r="ES293">
            <v>0</v>
          </cell>
          <cell r="ET293">
            <v>0</v>
          </cell>
          <cell r="EU293">
            <v>0</v>
          </cell>
          <cell r="EV293">
            <v>0</v>
          </cell>
          <cell r="EW293">
            <v>0</v>
          </cell>
          <cell r="EX293">
            <v>0</v>
          </cell>
          <cell r="EY293">
            <v>0</v>
          </cell>
          <cell r="EZ293">
            <v>0</v>
          </cell>
          <cell r="FA293">
            <v>0</v>
          </cell>
          <cell r="FB293">
            <v>0</v>
          </cell>
          <cell r="FC293">
            <v>0</v>
          </cell>
          <cell r="FD293">
            <v>0</v>
          </cell>
          <cell r="GZ293">
            <v>0</v>
          </cell>
          <cell r="HA293">
            <v>0</v>
          </cell>
        </row>
        <row r="294"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 t="str">
            <v>1T PPE 10%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 t="str">
            <v>2 TURNOS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 t="str">
            <v>1 TURNO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 t="str">
            <v>1 TURNO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  <cell r="BF294">
            <v>0</v>
          </cell>
          <cell r="BG294">
            <v>0</v>
          </cell>
          <cell r="BH294">
            <v>0</v>
          </cell>
          <cell r="BI294">
            <v>0</v>
          </cell>
          <cell r="BJ294" t="str">
            <v>1 TURNO</v>
          </cell>
          <cell r="BK294">
            <v>0</v>
          </cell>
          <cell r="BL294">
            <v>0</v>
          </cell>
          <cell r="BM294">
            <v>0</v>
          </cell>
          <cell r="BN294">
            <v>0</v>
          </cell>
          <cell r="BO294">
            <v>0</v>
          </cell>
          <cell r="BP294">
            <v>0</v>
          </cell>
          <cell r="BQ294">
            <v>0</v>
          </cell>
          <cell r="BR294">
            <v>0</v>
          </cell>
          <cell r="BS294">
            <v>0</v>
          </cell>
          <cell r="BT294">
            <v>0</v>
          </cell>
          <cell r="BU294">
            <v>0</v>
          </cell>
          <cell r="BV294">
            <v>0</v>
          </cell>
          <cell r="BW294" t="str">
            <v>1 TURNO</v>
          </cell>
          <cell r="BX294">
            <v>0</v>
          </cell>
          <cell r="BY294">
            <v>0</v>
          </cell>
          <cell r="BZ294">
            <v>0</v>
          </cell>
          <cell r="CA294">
            <v>0</v>
          </cell>
          <cell r="CB294">
            <v>0</v>
          </cell>
          <cell r="CC294">
            <v>0</v>
          </cell>
          <cell r="CD294">
            <v>0</v>
          </cell>
          <cell r="CE294">
            <v>0</v>
          </cell>
          <cell r="CF294">
            <v>0</v>
          </cell>
          <cell r="CG294">
            <v>0</v>
          </cell>
          <cell r="CH294">
            <v>0</v>
          </cell>
          <cell r="CI294">
            <v>0</v>
          </cell>
          <cell r="CJ294" t="str">
            <v>1 TURNO</v>
          </cell>
          <cell r="CK294">
            <v>0</v>
          </cell>
          <cell r="CL294">
            <v>0</v>
          </cell>
          <cell r="CM294">
            <v>0</v>
          </cell>
          <cell r="CN294">
            <v>0</v>
          </cell>
          <cell r="CO294">
            <v>0</v>
          </cell>
          <cell r="CP294">
            <v>0</v>
          </cell>
          <cell r="CQ294">
            <v>0</v>
          </cell>
          <cell r="CR294">
            <v>0</v>
          </cell>
          <cell r="CS294">
            <v>0</v>
          </cell>
          <cell r="CT294">
            <v>0</v>
          </cell>
          <cell r="CU294">
            <v>0</v>
          </cell>
          <cell r="CV294">
            <v>0</v>
          </cell>
          <cell r="CW294" t="str">
            <v>1 TURNO</v>
          </cell>
          <cell r="CX294">
            <v>0</v>
          </cell>
          <cell r="CY294">
            <v>0</v>
          </cell>
          <cell r="CZ294">
            <v>0</v>
          </cell>
          <cell r="DA294">
            <v>0</v>
          </cell>
          <cell r="DB294">
            <v>0</v>
          </cell>
          <cell r="DC294">
            <v>0</v>
          </cell>
          <cell r="DD294">
            <v>0</v>
          </cell>
          <cell r="DE294">
            <v>0</v>
          </cell>
          <cell r="DF294">
            <v>0</v>
          </cell>
          <cell r="DG294">
            <v>0</v>
          </cell>
          <cell r="DH294">
            <v>0</v>
          </cell>
          <cell r="DI294">
            <v>0</v>
          </cell>
          <cell r="DJ294" t="str">
            <v>1 TURNO</v>
          </cell>
          <cell r="DK294">
            <v>0</v>
          </cell>
          <cell r="DL294">
            <v>0</v>
          </cell>
          <cell r="DM294">
            <v>0</v>
          </cell>
          <cell r="DN294">
            <v>0</v>
          </cell>
          <cell r="DO294">
            <v>0</v>
          </cell>
          <cell r="DP294">
            <v>0</v>
          </cell>
          <cell r="DQ294">
            <v>0</v>
          </cell>
          <cell r="DR294">
            <v>0</v>
          </cell>
          <cell r="DS294">
            <v>0</v>
          </cell>
          <cell r="DT294">
            <v>0</v>
          </cell>
          <cell r="DU294">
            <v>0</v>
          </cell>
          <cell r="DV294">
            <v>0</v>
          </cell>
          <cell r="DW294" t="str">
            <v>1 TURNO</v>
          </cell>
          <cell r="DX294" t="str">
            <v>1 TURNO</v>
          </cell>
          <cell r="DY294">
            <v>0</v>
          </cell>
          <cell r="DZ294">
            <v>0</v>
          </cell>
          <cell r="EA294">
            <v>0</v>
          </cell>
          <cell r="EB294">
            <v>0</v>
          </cell>
          <cell r="EC294">
            <v>0</v>
          </cell>
          <cell r="ED294">
            <v>0</v>
          </cell>
          <cell r="EE294">
            <v>0</v>
          </cell>
          <cell r="EF294">
            <v>0</v>
          </cell>
          <cell r="EG294">
            <v>0</v>
          </cell>
          <cell r="EH294">
            <v>0</v>
          </cell>
          <cell r="EI294">
            <v>0</v>
          </cell>
          <cell r="EJ294" t="str">
            <v>1 TURNO</v>
          </cell>
          <cell r="EK294">
            <v>0</v>
          </cell>
          <cell r="EL294">
            <v>0</v>
          </cell>
          <cell r="EM294">
            <v>0</v>
          </cell>
          <cell r="EN294">
            <v>0</v>
          </cell>
          <cell r="EO294">
            <v>0</v>
          </cell>
          <cell r="EP294">
            <v>0</v>
          </cell>
          <cell r="EQ294">
            <v>0</v>
          </cell>
          <cell r="ER294">
            <v>0</v>
          </cell>
          <cell r="ES294">
            <v>0</v>
          </cell>
          <cell r="ET294">
            <v>0</v>
          </cell>
          <cell r="EU294">
            <v>0</v>
          </cell>
          <cell r="EV294">
            <v>0</v>
          </cell>
          <cell r="EW294" t="str">
            <v>1 TURNO</v>
          </cell>
          <cell r="EX294">
            <v>0</v>
          </cell>
          <cell r="EY294">
            <v>0</v>
          </cell>
          <cell r="EZ294">
            <v>0</v>
          </cell>
          <cell r="FA294">
            <v>0</v>
          </cell>
          <cell r="FB294">
            <v>0</v>
          </cell>
          <cell r="FC294">
            <v>0</v>
          </cell>
          <cell r="FD294">
            <v>0</v>
          </cell>
          <cell r="GZ294">
            <v>0</v>
          </cell>
          <cell r="HA294">
            <v>0</v>
          </cell>
        </row>
        <row r="295"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 t="str">
            <v>OBS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0</v>
          </cell>
          <cell r="BJ295">
            <v>0</v>
          </cell>
          <cell r="BK295">
            <v>0</v>
          </cell>
          <cell r="BL295">
            <v>0</v>
          </cell>
          <cell r="BM295">
            <v>0</v>
          </cell>
          <cell r="BN295">
            <v>0</v>
          </cell>
          <cell r="BO295">
            <v>0</v>
          </cell>
          <cell r="BP295">
            <v>0</v>
          </cell>
          <cell r="BQ295">
            <v>0</v>
          </cell>
          <cell r="BR295">
            <v>0</v>
          </cell>
          <cell r="BS295">
            <v>0</v>
          </cell>
          <cell r="BT295">
            <v>0</v>
          </cell>
          <cell r="BU295">
            <v>0</v>
          </cell>
          <cell r="BV295">
            <v>0</v>
          </cell>
          <cell r="BW295">
            <v>0</v>
          </cell>
          <cell r="BX295">
            <v>0</v>
          </cell>
          <cell r="BY295">
            <v>0</v>
          </cell>
          <cell r="BZ295">
            <v>0</v>
          </cell>
          <cell r="CA295">
            <v>0</v>
          </cell>
          <cell r="CB295">
            <v>0</v>
          </cell>
          <cell r="CC295">
            <v>0</v>
          </cell>
          <cell r="CD295">
            <v>0</v>
          </cell>
          <cell r="CE295">
            <v>0</v>
          </cell>
          <cell r="CF295">
            <v>0</v>
          </cell>
          <cell r="CG295">
            <v>0</v>
          </cell>
          <cell r="CH295">
            <v>0</v>
          </cell>
          <cell r="CI295">
            <v>0</v>
          </cell>
          <cell r="CJ295">
            <v>0</v>
          </cell>
          <cell r="CK295">
            <v>0</v>
          </cell>
          <cell r="CL295">
            <v>0</v>
          </cell>
          <cell r="CM295">
            <v>0</v>
          </cell>
          <cell r="CN295">
            <v>0</v>
          </cell>
          <cell r="CO295">
            <v>0</v>
          </cell>
          <cell r="CP295">
            <v>0</v>
          </cell>
          <cell r="CQ295">
            <v>0</v>
          </cell>
          <cell r="CR295">
            <v>0</v>
          </cell>
          <cell r="CS295">
            <v>0</v>
          </cell>
          <cell r="CT295">
            <v>0</v>
          </cell>
          <cell r="CU295">
            <v>0</v>
          </cell>
          <cell r="CV295">
            <v>0</v>
          </cell>
          <cell r="CW295">
            <v>0</v>
          </cell>
          <cell r="CX295">
            <v>0</v>
          </cell>
          <cell r="CY295">
            <v>0</v>
          </cell>
          <cell r="CZ295">
            <v>0</v>
          </cell>
          <cell r="DA295">
            <v>0</v>
          </cell>
          <cell r="DB295">
            <v>0</v>
          </cell>
          <cell r="DC295">
            <v>0</v>
          </cell>
          <cell r="DD295">
            <v>0</v>
          </cell>
          <cell r="DE295">
            <v>0</v>
          </cell>
          <cell r="DF295">
            <v>0</v>
          </cell>
          <cell r="DG295">
            <v>0</v>
          </cell>
          <cell r="DH295">
            <v>0</v>
          </cell>
          <cell r="DI295">
            <v>0</v>
          </cell>
          <cell r="DJ295">
            <v>0</v>
          </cell>
          <cell r="DK295">
            <v>0</v>
          </cell>
          <cell r="DL295">
            <v>0</v>
          </cell>
          <cell r="DM295">
            <v>0</v>
          </cell>
          <cell r="DN295">
            <v>0</v>
          </cell>
          <cell r="DO295">
            <v>0</v>
          </cell>
          <cell r="DP295">
            <v>0</v>
          </cell>
          <cell r="DQ295">
            <v>0</v>
          </cell>
          <cell r="DR295">
            <v>0</v>
          </cell>
          <cell r="DS295">
            <v>0</v>
          </cell>
          <cell r="DT295">
            <v>0</v>
          </cell>
          <cell r="DU295">
            <v>0</v>
          </cell>
          <cell r="DV295">
            <v>0</v>
          </cell>
          <cell r="DW295">
            <v>0</v>
          </cell>
          <cell r="DX295">
            <v>0</v>
          </cell>
          <cell r="DY295">
            <v>0</v>
          </cell>
          <cell r="DZ295">
            <v>0</v>
          </cell>
          <cell r="EA295">
            <v>0</v>
          </cell>
          <cell r="EB295">
            <v>0</v>
          </cell>
          <cell r="EC295">
            <v>0</v>
          </cell>
          <cell r="ED295">
            <v>0</v>
          </cell>
          <cell r="EE295">
            <v>0</v>
          </cell>
          <cell r="EF295">
            <v>0</v>
          </cell>
          <cell r="EG295">
            <v>0</v>
          </cell>
          <cell r="EH295">
            <v>0</v>
          </cell>
          <cell r="EI295">
            <v>0</v>
          </cell>
          <cell r="EJ295">
            <v>-310</v>
          </cell>
          <cell r="EK295">
            <v>0</v>
          </cell>
          <cell r="EL295">
            <v>0</v>
          </cell>
          <cell r="EM295">
            <v>0</v>
          </cell>
          <cell r="EN295">
            <v>0</v>
          </cell>
          <cell r="EO295">
            <v>0</v>
          </cell>
          <cell r="EP295">
            <v>0</v>
          </cell>
          <cell r="EQ295">
            <v>0</v>
          </cell>
          <cell r="ER295">
            <v>0</v>
          </cell>
          <cell r="ES295">
            <v>0</v>
          </cell>
          <cell r="ET295">
            <v>0</v>
          </cell>
          <cell r="EU295">
            <v>0</v>
          </cell>
          <cell r="EV295">
            <v>0</v>
          </cell>
          <cell r="EW295">
            <v>0</v>
          </cell>
          <cell r="EX295">
            <v>0</v>
          </cell>
          <cell r="EY295">
            <v>0</v>
          </cell>
          <cell r="EZ295">
            <v>0</v>
          </cell>
          <cell r="FA295">
            <v>0</v>
          </cell>
          <cell r="FB295">
            <v>0</v>
          </cell>
          <cell r="FC295">
            <v>0</v>
          </cell>
          <cell r="FD295">
            <v>0</v>
          </cell>
          <cell r="GZ295">
            <v>0</v>
          </cell>
          <cell r="HA295">
            <v>0</v>
          </cell>
        </row>
        <row r="296"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  <cell r="BF296">
            <v>0</v>
          </cell>
          <cell r="BG296">
            <v>0</v>
          </cell>
          <cell r="BH296">
            <v>0</v>
          </cell>
          <cell r="BI296">
            <v>0</v>
          </cell>
          <cell r="BJ296">
            <v>0</v>
          </cell>
          <cell r="BK296">
            <v>0</v>
          </cell>
          <cell r="BL296">
            <v>0</v>
          </cell>
          <cell r="BM296">
            <v>0</v>
          </cell>
          <cell r="BN296">
            <v>0</v>
          </cell>
          <cell r="BO296">
            <v>0</v>
          </cell>
          <cell r="BP296">
            <v>0</v>
          </cell>
          <cell r="BQ296">
            <v>0</v>
          </cell>
          <cell r="BR296">
            <v>0</v>
          </cell>
          <cell r="BS296">
            <v>0</v>
          </cell>
          <cell r="BT296">
            <v>0</v>
          </cell>
          <cell r="BU296">
            <v>0</v>
          </cell>
          <cell r="BV296">
            <v>0</v>
          </cell>
          <cell r="BW296">
            <v>0</v>
          </cell>
          <cell r="BX296">
            <v>0</v>
          </cell>
          <cell r="BY296">
            <v>0</v>
          </cell>
          <cell r="BZ296">
            <v>0</v>
          </cell>
          <cell r="CA296">
            <v>0</v>
          </cell>
          <cell r="CB296">
            <v>0</v>
          </cell>
          <cell r="CC296">
            <v>0</v>
          </cell>
          <cell r="CD296">
            <v>0</v>
          </cell>
          <cell r="CE296">
            <v>0</v>
          </cell>
          <cell r="CF296">
            <v>0</v>
          </cell>
          <cell r="CG296">
            <v>0</v>
          </cell>
          <cell r="CH296">
            <v>0</v>
          </cell>
          <cell r="CI296">
            <v>0</v>
          </cell>
          <cell r="CJ296">
            <v>0</v>
          </cell>
          <cell r="CK296">
            <v>0</v>
          </cell>
          <cell r="CL296">
            <v>0</v>
          </cell>
          <cell r="CM296">
            <v>0</v>
          </cell>
          <cell r="CN296">
            <v>0</v>
          </cell>
          <cell r="CO296">
            <v>0</v>
          </cell>
          <cell r="CP296">
            <v>0</v>
          </cell>
          <cell r="CQ296">
            <v>0</v>
          </cell>
          <cell r="CR296">
            <v>0</v>
          </cell>
          <cell r="CS296">
            <v>0</v>
          </cell>
          <cell r="CT296">
            <v>0</v>
          </cell>
          <cell r="CU296">
            <v>0</v>
          </cell>
          <cell r="CV296">
            <v>0</v>
          </cell>
          <cell r="CW296">
            <v>0</v>
          </cell>
          <cell r="CX296">
            <v>0</v>
          </cell>
          <cell r="CY296">
            <v>0</v>
          </cell>
          <cell r="CZ296">
            <v>0</v>
          </cell>
          <cell r="DA296">
            <v>0</v>
          </cell>
          <cell r="DB296">
            <v>0</v>
          </cell>
          <cell r="DC296">
            <v>0</v>
          </cell>
          <cell r="DD296">
            <v>0</v>
          </cell>
          <cell r="DE296">
            <v>0</v>
          </cell>
          <cell r="DF296">
            <v>0</v>
          </cell>
          <cell r="DG296">
            <v>0</v>
          </cell>
          <cell r="DH296">
            <v>0</v>
          </cell>
          <cell r="DI296">
            <v>0</v>
          </cell>
          <cell r="DJ296">
            <v>0</v>
          </cell>
          <cell r="DK296">
            <v>0</v>
          </cell>
          <cell r="DL296">
            <v>0</v>
          </cell>
          <cell r="DM296">
            <v>0</v>
          </cell>
          <cell r="DN296">
            <v>0</v>
          </cell>
          <cell r="DO296">
            <v>0</v>
          </cell>
          <cell r="DP296">
            <v>0</v>
          </cell>
          <cell r="DQ296">
            <v>0</v>
          </cell>
          <cell r="DR296">
            <v>0</v>
          </cell>
          <cell r="DS296">
            <v>0</v>
          </cell>
          <cell r="DT296">
            <v>0</v>
          </cell>
          <cell r="DU296">
            <v>0</v>
          </cell>
          <cell r="DV296">
            <v>0</v>
          </cell>
          <cell r="DW296">
            <v>45689</v>
          </cell>
          <cell r="DX296">
            <v>45689</v>
          </cell>
          <cell r="DY296">
            <v>0</v>
          </cell>
          <cell r="DZ296">
            <v>0</v>
          </cell>
          <cell r="EA296">
            <v>0</v>
          </cell>
          <cell r="EB296">
            <v>0</v>
          </cell>
          <cell r="EC296">
            <v>0</v>
          </cell>
          <cell r="ED296">
            <v>0</v>
          </cell>
          <cell r="EE296">
            <v>0</v>
          </cell>
          <cell r="EF296">
            <v>0</v>
          </cell>
          <cell r="EG296">
            <v>0</v>
          </cell>
          <cell r="EH296">
            <v>0</v>
          </cell>
          <cell r="EI296">
            <v>0</v>
          </cell>
          <cell r="EJ296">
            <v>0</v>
          </cell>
          <cell r="EK296">
            <v>0</v>
          </cell>
          <cell r="EL296">
            <v>0</v>
          </cell>
          <cell r="EM296">
            <v>0</v>
          </cell>
          <cell r="EN296">
            <v>0</v>
          </cell>
          <cell r="EO296">
            <v>0</v>
          </cell>
          <cell r="EP296">
            <v>0</v>
          </cell>
          <cell r="EQ296">
            <v>0</v>
          </cell>
          <cell r="ER296">
            <v>0</v>
          </cell>
          <cell r="ES296">
            <v>0</v>
          </cell>
          <cell r="ET296">
            <v>0</v>
          </cell>
          <cell r="EU296">
            <v>0</v>
          </cell>
          <cell r="EV296">
            <v>0</v>
          </cell>
          <cell r="EW296">
            <v>0</v>
          </cell>
          <cell r="EX296">
            <v>0</v>
          </cell>
          <cell r="EY296">
            <v>0</v>
          </cell>
          <cell r="EZ296">
            <v>0</v>
          </cell>
          <cell r="FA296">
            <v>0</v>
          </cell>
          <cell r="FB296">
            <v>0</v>
          </cell>
          <cell r="FC296">
            <v>0</v>
          </cell>
          <cell r="FD296">
            <v>0</v>
          </cell>
          <cell r="GZ296">
            <v>0</v>
          </cell>
          <cell r="HA296">
            <v>0</v>
          </cell>
        </row>
        <row r="297"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0</v>
          </cell>
          <cell r="BJ297">
            <v>0</v>
          </cell>
          <cell r="BK297">
            <v>0</v>
          </cell>
          <cell r="BL297">
            <v>0</v>
          </cell>
          <cell r="BM297">
            <v>0</v>
          </cell>
          <cell r="BN297">
            <v>0</v>
          </cell>
          <cell r="BO297">
            <v>0</v>
          </cell>
          <cell r="BP297">
            <v>0</v>
          </cell>
          <cell r="BQ297">
            <v>0</v>
          </cell>
          <cell r="BR297">
            <v>0</v>
          </cell>
          <cell r="BS297">
            <v>0</v>
          </cell>
          <cell r="BT297">
            <v>0</v>
          </cell>
          <cell r="BU297">
            <v>0</v>
          </cell>
          <cell r="BV297">
            <v>0</v>
          </cell>
          <cell r="BW297">
            <v>0</v>
          </cell>
          <cell r="BX297">
            <v>0</v>
          </cell>
          <cell r="BY297">
            <v>0</v>
          </cell>
          <cell r="BZ297">
            <v>0</v>
          </cell>
          <cell r="CA297">
            <v>0</v>
          </cell>
          <cell r="CB297">
            <v>0</v>
          </cell>
          <cell r="CC297">
            <v>0</v>
          </cell>
          <cell r="CD297">
            <v>0</v>
          </cell>
          <cell r="CE297">
            <v>0</v>
          </cell>
          <cell r="CF297">
            <v>0</v>
          </cell>
          <cell r="CG297">
            <v>0</v>
          </cell>
          <cell r="CH297">
            <v>0</v>
          </cell>
          <cell r="CI297">
            <v>0</v>
          </cell>
          <cell r="CJ297">
            <v>0</v>
          </cell>
          <cell r="CK297">
            <v>0</v>
          </cell>
          <cell r="CL297">
            <v>0</v>
          </cell>
          <cell r="CM297">
            <v>0</v>
          </cell>
          <cell r="CN297">
            <v>0</v>
          </cell>
          <cell r="CO297">
            <v>0</v>
          </cell>
          <cell r="CP297">
            <v>0</v>
          </cell>
          <cell r="CQ297">
            <v>0</v>
          </cell>
          <cell r="CR297">
            <v>0</v>
          </cell>
          <cell r="CS297">
            <v>0</v>
          </cell>
          <cell r="CT297">
            <v>0</v>
          </cell>
          <cell r="CU297">
            <v>0</v>
          </cell>
          <cell r="CV297">
            <v>0</v>
          </cell>
          <cell r="CW297">
            <v>0</v>
          </cell>
          <cell r="CX297">
            <v>0</v>
          </cell>
          <cell r="CY297">
            <v>0</v>
          </cell>
          <cell r="CZ297">
            <v>0</v>
          </cell>
          <cell r="DA297">
            <v>0</v>
          </cell>
          <cell r="DB297">
            <v>0</v>
          </cell>
          <cell r="DC297">
            <v>0</v>
          </cell>
          <cell r="DD297">
            <v>0</v>
          </cell>
          <cell r="DE297">
            <v>0</v>
          </cell>
          <cell r="DF297">
            <v>0</v>
          </cell>
          <cell r="DG297">
            <v>0</v>
          </cell>
          <cell r="DH297">
            <v>0</v>
          </cell>
          <cell r="DI297">
            <v>0</v>
          </cell>
          <cell r="DJ297" t="str">
            <v>6000 - 220V</v>
          </cell>
          <cell r="DK297">
            <v>0</v>
          </cell>
          <cell r="DL297">
            <v>0</v>
          </cell>
          <cell r="DM297">
            <v>0</v>
          </cell>
          <cell r="DN297">
            <v>0</v>
          </cell>
          <cell r="DO297">
            <v>0</v>
          </cell>
          <cell r="DP297">
            <v>0</v>
          </cell>
          <cell r="DQ297">
            <v>0</v>
          </cell>
          <cell r="DR297">
            <v>0</v>
          </cell>
          <cell r="DS297">
            <v>0</v>
          </cell>
          <cell r="DT297">
            <v>0</v>
          </cell>
          <cell r="DU297">
            <v>0</v>
          </cell>
          <cell r="DV297">
            <v>0</v>
          </cell>
          <cell r="DW297">
            <v>0</v>
          </cell>
          <cell r="DX297">
            <v>0</v>
          </cell>
          <cell r="DY297">
            <v>0</v>
          </cell>
          <cell r="DZ297">
            <v>0</v>
          </cell>
          <cell r="EA297">
            <v>0</v>
          </cell>
          <cell r="EB297">
            <v>0</v>
          </cell>
          <cell r="EC297">
            <v>0</v>
          </cell>
          <cell r="ED297">
            <v>0</v>
          </cell>
          <cell r="EE297">
            <v>0</v>
          </cell>
          <cell r="EF297">
            <v>0</v>
          </cell>
          <cell r="EG297">
            <v>0</v>
          </cell>
          <cell r="EH297">
            <v>0</v>
          </cell>
          <cell r="EI297">
            <v>0</v>
          </cell>
          <cell r="EJ297">
            <v>0</v>
          </cell>
          <cell r="EK297">
            <v>0</v>
          </cell>
          <cell r="EL297">
            <v>0</v>
          </cell>
          <cell r="EM297">
            <v>0</v>
          </cell>
          <cell r="EN297">
            <v>0</v>
          </cell>
          <cell r="EO297">
            <v>0</v>
          </cell>
          <cell r="EP297">
            <v>0</v>
          </cell>
          <cell r="EQ297">
            <v>0</v>
          </cell>
          <cell r="ER297">
            <v>0</v>
          </cell>
          <cell r="ES297">
            <v>0</v>
          </cell>
          <cell r="ET297">
            <v>0</v>
          </cell>
          <cell r="EU297">
            <v>0</v>
          </cell>
          <cell r="EV297">
            <v>0</v>
          </cell>
          <cell r="EW297">
            <v>0</v>
          </cell>
          <cell r="EX297">
            <v>0</v>
          </cell>
          <cell r="EY297">
            <v>0</v>
          </cell>
          <cell r="EZ297">
            <v>0</v>
          </cell>
          <cell r="FA297">
            <v>0</v>
          </cell>
          <cell r="FB297">
            <v>0</v>
          </cell>
          <cell r="FC297">
            <v>0</v>
          </cell>
          <cell r="FD297">
            <v>0</v>
          </cell>
          <cell r="GZ297">
            <v>0</v>
          </cell>
          <cell r="HA297">
            <v>0</v>
          </cell>
        </row>
        <row r="298"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 t="str">
            <v>GARGALO</v>
          </cell>
          <cell r="O298">
            <v>0</v>
          </cell>
          <cell r="P298" t="str">
            <v>CAPACIDADE</v>
          </cell>
          <cell r="Q298">
            <v>0</v>
          </cell>
          <cell r="R298">
            <v>0</v>
          </cell>
          <cell r="S298">
            <v>0</v>
          </cell>
          <cell r="T298" t="str">
            <v>VOLUME</v>
          </cell>
          <cell r="U298" t="str">
            <v>CHECK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 t="str">
            <v>GARGALO</v>
          </cell>
          <cell r="AB298">
            <v>0</v>
          </cell>
          <cell r="AC298" t="str">
            <v>CAPACIDADE</v>
          </cell>
          <cell r="AD298">
            <v>0</v>
          </cell>
          <cell r="AE298">
            <v>0</v>
          </cell>
          <cell r="AF298">
            <v>0</v>
          </cell>
          <cell r="AG298" t="str">
            <v>VOLUME</v>
          </cell>
          <cell r="AH298" t="str">
            <v>CHECK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 t="str">
            <v>GARGALO</v>
          </cell>
          <cell r="AO298">
            <v>0</v>
          </cell>
          <cell r="AP298" t="str">
            <v>CAPACIDADE</v>
          </cell>
          <cell r="AQ298">
            <v>0</v>
          </cell>
          <cell r="AR298">
            <v>0</v>
          </cell>
          <cell r="AS298">
            <v>0</v>
          </cell>
          <cell r="AT298" t="str">
            <v>VOLUME</v>
          </cell>
          <cell r="AU298" t="str">
            <v>CHECK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 t="str">
            <v>GARGALO</v>
          </cell>
          <cell r="BB298">
            <v>0</v>
          </cell>
          <cell r="BC298" t="str">
            <v>CAPACIDADE</v>
          </cell>
          <cell r="BD298">
            <v>0</v>
          </cell>
          <cell r="BE298">
            <v>0</v>
          </cell>
          <cell r="BF298">
            <v>0</v>
          </cell>
          <cell r="BG298" t="str">
            <v>VOLUME</v>
          </cell>
          <cell r="BH298" t="str">
            <v>CHECK</v>
          </cell>
          <cell r="BI298">
            <v>0</v>
          </cell>
          <cell r="BJ298">
            <v>0</v>
          </cell>
          <cell r="BK298">
            <v>0</v>
          </cell>
          <cell r="BL298">
            <v>0</v>
          </cell>
          <cell r="BM298">
            <v>0</v>
          </cell>
          <cell r="BN298" t="str">
            <v>GARGALO</v>
          </cell>
          <cell r="BO298">
            <v>0</v>
          </cell>
          <cell r="BP298" t="str">
            <v>CAPACIDADE</v>
          </cell>
          <cell r="BQ298">
            <v>0</v>
          </cell>
          <cell r="BR298">
            <v>0</v>
          </cell>
          <cell r="BS298">
            <v>0</v>
          </cell>
          <cell r="BT298" t="str">
            <v>VOLUME</v>
          </cell>
          <cell r="BU298" t="str">
            <v>CHECK</v>
          </cell>
          <cell r="BV298">
            <v>0</v>
          </cell>
          <cell r="BW298">
            <v>0</v>
          </cell>
          <cell r="BX298">
            <v>0</v>
          </cell>
          <cell r="BY298">
            <v>0</v>
          </cell>
          <cell r="BZ298">
            <v>0</v>
          </cell>
          <cell r="CA298" t="str">
            <v>GARGALO</v>
          </cell>
          <cell r="CB298">
            <v>0</v>
          </cell>
          <cell r="CC298" t="str">
            <v>CAPACIDADE</v>
          </cell>
          <cell r="CD298">
            <v>0</v>
          </cell>
          <cell r="CE298">
            <v>0</v>
          </cell>
          <cell r="CF298">
            <v>0</v>
          </cell>
          <cell r="CG298" t="str">
            <v>VOLUME</v>
          </cell>
          <cell r="CH298" t="str">
            <v>CHECK</v>
          </cell>
          <cell r="CI298">
            <v>0</v>
          </cell>
          <cell r="CJ298">
            <v>0</v>
          </cell>
          <cell r="CK298">
            <v>0</v>
          </cell>
          <cell r="CL298">
            <v>0</v>
          </cell>
          <cell r="CM298">
            <v>0</v>
          </cell>
          <cell r="CN298" t="str">
            <v>GARGALO</v>
          </cell>
          <cell r="CO298">
            <v>0</v>
          </cell>
          <cell r="CP298" t="str">
            <v>CAPACIDADE</v>
          </cell>
          <cell r="CQ298">
            <v>0</v>
          </cell>
          <cell r="CR298">
            <v>0</v>
          </cell>
          <cell r="CS298">
            <v>0</v>
          </cell>
          <cell r="CT298" t="str">
            <v>VOLUME</v>
          </cell>
          <cell r="CU298" t="str">
            <v>CHECK</v>
          </cell>
          <cell r="CV298">
            <v>0</v>
          </cell>
          <cell r="CW298">
            <v>0</v>
          </cell>
          <cell r="CX298">
            <v>0</v>
          </cell>
          <cell r="CY298">
            <v>0</v>
          </cell>
          <cell r="CZ298">
            <v>0</v>
          </cell>
          <cell r="DA298" t="str">
            <v>GARGALO</v>
          </cell>
          <cell r="DB298">
            <v>0</v>
          </cell>
          <cell r="DC298" t="str">
            <v>CAPACIDADE</v>
          </cell>
          <cell r="DD298">
            <v>0</v>
          </cell>
          <cell r="DE298">
            <v>0</v>
          </cell>
          <cell r="DF298">
            <v>0</v>
          </cell>
          <cell r="DG298" t="str">
            <v>VOLUME</v>
          </cell>
          <cell r="DH298" t="str">
            <v>CHECK</v>
          </cell>
          <cell r="DI298">
            <v>0</v>
          </cell>
          <cell r="DJ298">
            <v>0</v>
          </cell>
          <cell r="DK298">
            <v>0</v>
          </cell>
          <cell r="DL298">
            <v>0</v>
          </cell>
          <cell r="DM298">
            <v>0</v>
          </cell>
          <cell r="DN298" t="str">
            <v>GARGALO</v>
          </cell>
          <cell r="DO298">
            <v>0</v>
          </cell>
          <cell r="DP298" t="str">
            <v>CAPACIDADE</v>
          </cell>
          <cell r="DQ298">
            <v>0</v>
          </cell>
          <cell r="DR298">
            <v>0</v>
          </cell>
          <cell r="DS298">
            <v>0</v>
          </cell>
          <cell r="DT298" t="str">
            <v>VOLUME</v>
          </cell>
          <cell r="DU298" t="str">
            <v>CHECK</v>
          </cell>
          <cell r="DV298">
            <v>0</v>
          </cell>
          <cell r="DW298">
            <v>0</v>
          </cell>
          <cell r="DX298">
            <v>0</v>
          </cell>
          <cell r="DY298">
            <v>0</v>
          </cell>
          <cell r="DZ298">
            <v>0</v>
          </cell>
          <cell r="EA298" t="str">
            <v>GARGALO</v>
          </cell>
          <cell r="EB298">
            <v>0</v>
          </cell>
          <cell r="EC298" t="str">
            <v>CAPACIDADE</v>
          </cell>
          <cell r="ED298">
            <v>0</v>
          </cell>
          <cell r="EE298">
            <v>0</v>
          </cell>
          <cell r="EF298">
            <v>0</v>
          </cell>
          <cell r="EG298" t="str">
            <v>VOLUME</v>
          </cell>
          <cell r="EH298" t="str">
            <v>CHECK</v>
          </cell>
          <cell r="EI298">
            <v>0</v>
          </cell>
          <cell r="EJ298">
            <v>0</v>
          </cell>
          <cell r="EK298">
            <v>0</v>
          </cell>
          <cell r="EL298">
            <v>0</v>
          </cell>
          <cell r="EM298">
            <v>0</v>
          </cell>
          <cell r="EN298" t="str">
            <v>GARGALO</v>
          </cell>
          <cell r="EO298">
            <v>0</v>
          </cell>
          <cell r="EP298" t="str">
            <v>CAPACIDADE</v>
          </cell>
          <cell r="EQ298">
            <v>0</v>
          </cell>
          <cell r="ER298">
            <v>0</v>
          </cell>
          <cell r="ES298">
            <v>0</v>
          </cell>
          <cell r="ET298" t="str">
            <v>VOLUME</v>
          </cell>
          <cell r="EU298" t="str">
            <v>CHECK</v>
          </cell>
          <cell r="EV298">
            <v>0</v>
          </cell>
          <cell r="EW298">
            <v>0</v>
          </cell>
          <cell r="EX298">
            <v>0</v>
          </cell>
          <cell r="EY298">
            <v>0</v>
          </cell>
          <cell r="EZ298">
            <v>0</v>
          </cell>
          <cell r="FA298" t="str">
            <v>GARGALO</v>
          </cell>
          <cell r="FB298">
            <v>0</v>
          </cell>
          <cell r="FC298" t="str">
            <v>CAPACIDADE</v>
          </cell>
          <cell r="FD298">
            <v>0</v>
          </cell>
          <cell r="GZ298">
            <v>0</v>
          </cell>
          <cell r="HA298">
            <v>0</v>
          </cell>
        </row>
        <row r="299"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 t="str">
            <v>LTD06 - FILTRO FIAPOS</v>
          </cell>
          <cell r="O299">
            <v>0</v>
          </cell>
          <cell r="P299">
            <v>34300</v>
          </cell>
          <cell r="Q299">
            <v>0</v>
          </cell>
          <cell r="R299">
            <v>0</v>
          </cell>
          <cell r="S299">
            <v>0</v>
          </cell>
          <cell r="T299">
            <v>6960</v>
          </cell>
          <cell r="U299">
            <v>27340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 t="str">
            <v>LTD06 - FILTRO FIAPOS</v>
          </cell>
          <cell r="AB299">
            <v>0</v>
          </cell>
          <cell r="AC299">
            <v>34300</v>
          </cell>
          <cell r="AD299">
            <v>0</v>
          </cell>
          <cell r="AE299">
            <v>0</v>
          </cell>
          <cell r="AF299">
            <v>0</v>
          </cell>
          <cell r="AG299">
            <v>11520</v>
          </cell>
          <cell r="AH299">
            <v>22780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 t="str">
            <v>LTD06 - FILTRO FIAPOS</v>
          </cell>
          <cell r="AO299">
            <v>0</v>
          </cell>
          <cell r="AP299">
            <v>34300</v>
          </cell>
          <cell r="AQ299">
            <v>0</v>
          </cell>
          <cell r="AR299">
            <v>0</v>
          </cell>
          <cell r="AS299">
            <v>0</v>
          </cell>
          <cell r="AT299">
            <v>12120</v>
          </cell>
          <cell r="AU299">
            <v>22180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 t="str">
            <v>LTD06 - FILTRO FIAPOS</v>
          </cell>
          <cell r="BB299">
            <v>0</v>
          </cell>
          <cell r="BC299">
            <v>34300</v>
          </cell>
          <cell r="BD299">
            <v>0</v>
          </cell>
          <cell r="BE299">
            <v>0</v>
          </cell>
          <cell r="BF299">
            <v>0</v>
          </cell>
          <cell r="BG299">
            <v>13920</v>
          </cell>
          <cell r="BH299">
            <v>20380</v>
          </cell>
          <cell r="BI299">
            <v>0</v>
          </cell>
          <cell r="BJ299">
            <v>0</v>
          </cell>
          <cell r="BK299">
            <v>0</v>
          </cell>
          <cell r="BL299">
            <v>0</v>
          </cell>
          <cell r="BM299">
            <v>0</v>
          </cell>
          <cell r="BN299" t="str">
            <v>LTD06 - FILTRO FIAPOS</v>
          </cell>
          <cell r="BO299">
            <v>0</v>
          </cell>
          <cell r="BP299">
            <v>34300</v>
          </cell>
          <cell r="BQ299">
            <v>0</v>
          </cell>
          <cell r="BR299">
            <v>0</v>
          </cell>
          <cell r="BS299">
            <v>0</v>
          </cell>
          <cell r="BT299">
            <v>8640</v>
          </cell>
          <cell r="BU299">
            <v>25660</v>
          </cell>
          <cell r="BV299">
            <v>0</v>
          </cell>
          <cell r="BW299">
            <v>0</v>
          </cell>
          <cell r="BX299">
            <v>0</v>
          </cell>
          <cell r="BY299">
            <v>0</v>
          </cell>
          <cell r="BZ299">
            <v>0</v>
          </cell>
          <cell r="CA299" t="str">
            <v>LTD06 - FILTRO FIAPOS</v>
          </cell>
          <cell r="CB299">
            <v>0</v>
          </cell>
          <cell r="CC299">
            <v>34300</v>
          </cell>
          <cell r="CD299">
            <v>0</v>
          </cell>
          <cell r="CE299">
            <v>0</v>
          </cell>
          <cell r="CF299">
            <v>0</v>
          </cell>
          <cell r="CG299">
            <v>18713.000000000029</v>
          </cell>
          <cell r="CH299">
            <v>15586.999999999971</v>
          </cell>
          <cell r="CI299">
            <v>0</v>
          </cell>
          <cell r="CJ299">
            <v>0</v>
          </cell>
          <cell r="CK299">
            <v>0</v>
          </cell>
          <cell r="CL299">
            <v>0</v>
          </cell>
          <cell r="CM299">
            <v>0</v>
          </cell>
          <cell r="CN299" t="str">
            <v>LTD06 - FILTRO FIAPOS</v>
          </cell>
          <cell r="CO299">
            <v>0</v>
          </cell>
          <cell r="CP299">
            <v>34300</v>
          </cell>
          <cell r="CQ299">
            <v>0</v>
          </cell>
          <cell r="CR299">
            <v>0</v>
          </cell>
          <cell r="CS299">
            <v>0</v>
          </cell>
          <cell r="CT299">
            <v>11821.865546218518</v>
          </cell>
          <cell r="CU299">
            <v>22478.13445378148</v>
          </cell>
          <cell r="CV299">
            <v>0</v>
          </cell>
          <cell r="CW299">
            <v>0</v>
          </cell>
          <cell r="CX299">
            <v>0</v>
          </cell>
          <cell r="CY299">
            <v>0</v>
          </cell>
          <cell r="CZ299">
            <v>0</v>
          </cell>
          <cell r="DA299" t="str">
            <v>LTD06 - FILTRO FIAPOS</v>
          </cell>
          <cell r="DB299">
            <v>0</v>
          </cell>
          <cell r="DC299">
            <v>34300</v>
          </cell>
          <cell r="DD299">
            <v>0</v>
          </cell>
          <cell r="DE299">
            <v>0</v>
          </cell>
          <cell r="DF299">
            <v>0</v>
          </cell>
          <cell r="DG299">
            <v>21469.09774436093</v>
          </cell>
          <cell r="DH299">
            <v>12830.90225563907</v>
          </cell>
          <cell r="DI299">
            <v>0</v>
          </cell>
          <cell r="DJ299">
            <v>-57424</v>
          </cell>
          <cell r="DK299">
            <v>0</v>
          </cell>
          <cell r="DL299">
            <v>0</v>
          </cell>
          <cell r="DM299">
            <v>0</v>
          </cell>
          <cell r="DN299" t="str">
            <v>LTD06 - FILTRO FIAPOS</v>
          </cell>
          <cell r="DO299">
            <v>0</v>
          </cell>
          <cell r="DP299">
            <v>34300</v>
          </cell>
          <cell r="DQ299">
            <v>0</v>
          </cell>
          <cell r="DR299">
            <v>0</v>
          </cell>
          <cell r="DS299">
            <v>0</v>
          </cell>
          <cell r="DT299">
            <v>11346</v>
          </cell>
          <cell r="DU299">
            <v>22954</v>
          </cell>
          <cell r="DV299">
            <v>0</v>
          </cell>
          <cell r="DW299">
            <v>0</v>
          </cell>
          <cell r="DX299">
            <v>0</v>
          </cell>
          <cell r="DY299">
            <v>0</v>
          </cell>
          <cell r="DZ299">
            <v>0</v>
          </cell>
          <cell r="EA299" t="str">
            <v>LTD06 - FILTRO FIAPOS</v>
          </cell>
          <cell r="EB299">
            <v>0</v>
          </cell>
          <cell r="EC299">
            <v>34300</v>
          </cell>
          <cell r="ED299">
            <v>0</v>
          </cell>
          <cell r="EE299">
            <v>0</v>
          </cell>
          <cell r="EF299">
            <v>0</v>
          </cell>
          <cell r="EG299">
            <v>7037</v>
          </cell>
          <cell r="EH299">
            <v>27263</v>
          </cell>
          <cell r="EI299">
            <v>0</v>
          </cell>
          <cell r="EJ299">
            <v>0</v>
          </cell>
          <cell r="EK299">
            <v>0</v>
          </cell>
          <cell r="EL299">
            <v>0</v>
          </cell>
          <cell r="EM299">
            <v>0</v>
          </cell>
          <cell r="EN299" t="str">
            <v>LTD06 - FILTRO FIAPOS</v>
          </cell>
          <cell r="EO299">
            <v>0</v>
          </cell>
          <cell r="EP299">
            <v>34300</v>
          </cell>
          <cell r="EQ299">
            <v>0</v>
          </cell>
          <cell r="ER299">
            <v>0</v>
          </cell>
          <cell r="ES299">
            <v>0</v>
          </cell>
          <cell r="ET299">
            <v>8007</v>
          </cell>
          <cell r="EU299">
            <v>26293</v>
          </cell>
          <cell r="EV299">
            <v>0</v>
          </cell>
          <cell r="EW299">
            <v>0</v>
          </cell>
          <cell r="EX299">
            <v>0</v>
          </cell>
          <cell r="EY299">
            <v>0</v>
          </cell>
          <cell r="EZ299">
            <v>0</v>
          </cell>
          <cell r="FA299" t="str">
            <v>LTD06 - FILTRO FIAPOS</v>
          </cell>
          <cell r="FB299">
            <v>0</v>
          </cell>
          <cell r="FC299">
            <v>34300</v>
          </cell>
          <cell r="FD299">
            <v>0</v>
          </cell>
          <cell r="GZ299">
            <v>0</v>
          </cell>
          <cell r="HA299">
            <v>0</v>
          </cell>
        </row>
        <row r="300"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 t="str">
            <v>MOLDE TAMP VANESSA 8</v>
          </cell>
          <cell r="O300">
            <v>0</v>
          </cell>
          <cell r="P300">
            <v>30888</v>
          </cell>
          <cell r="Q300">
            <v>0</v>
          </cell>
          <cell r="R300">
            <v>0</v>
          </cell>
          <cell r="S300">
            <v>0</v>
          </cell>
          <cell r="T300">
            <v>3600</v>
          </cell>
          <cell r="U300">
            <v>27288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 t="str">
            <v>MOLDE TAMP VANESSA 8</v>
          </cell>
          <cell r="AB300">
            <v>0</v>
          </cell>
          <cell r="AC300">
            <v>30888</v>
          </cell>
          <cell r="AD300">
            <v>0</v>
          </cell>
          <cell r="AE300">
            <v>0</v>
          </cell>
          <cell r="AF300">
            <v>0</v>
          </cell>
          <cell r="AG300">
            <v>3640</v>
          </cell>
          <cell r="AH300">
            <v>27248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 t="str">
            <v>MOLDE TAMP VANESSA 8</v>
          </cell>
          <cell r="AO300">
            <v>0</v>
          </cell>
          <cell r="AP300">
            <v>30888</v>
          </cell>
          <cell r="AQ300">
            <v>0</v>
          </cell>
          <cell r="AR300">
            <v>0</v>
          </cell>
          <cell r="AS300">
            <v>0</v>
          </cell>
          <cell r="AT300">
            <v>120</v>
          </cell>
          <cell r="AU300">
            <v>30768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 t="str">
            <v>MOLDE TAMP VANESSA 8</v>
          </cell>
          <cell r="BB300">
            <v>0</v>
          </cell>
          <cell r="BC300">
            <v>30888</v>
          </cell>
          <cell r="BD300">
            <v>0</v>
          </cell>
          <cell r="BE300">
            <v>0</v>
          </cell>
          <cell r="BF300">
            <v>0</v>
          </cell>
          <cell r="BG300">
            <v>0</v>
          </cell>
          <cell r="BH300">
            <v>30888</v>
          </cell>
          <cell r="BI300">
            <v>0</v>
          </cell>
          <cell r="BJ300">
            <v>0</v>
          </cell>
          <cell r="BK300">
            <v>0</v>
          </cell>
          <cell r="BL300">
            <v>0</v>
          </cell>
          <cell r="BM300">
            <v>0</v>
          </cell>
          <cell r="BN300" t="str">
            <v>MOLDE TAMP VANESSA 8</v>
          </cell>
          <cell r="BO300">
            <v>0</v>
          </cell>
          <cell r="BP300">
            <v>30888</v>
          </cell>
          <cell r="BQ300">
            <v>0</v>
          </cell>
          <cell r="BR300">
            <v>0</v>
          </cell>
          <cell r="BS300">
            <v>0</v>
          </cell>
          <cell r="BT300">
            <v>0</v>
          </cell>
          <cell r="BU300">
            <v>30888</v>
          </cell>
          <cell r="BV300">
            <v>0</v>
          </cell>
          <cell r="BW300">
            <v>0</v>
          </cell>
          <cell r="BX300">
            <v>0</v>
          </cell>
          <cell r="BY300">
            <v>0</v>
          </cell>
          <cell r="BZ300">
            <v>0</v>
          </cell>
          <cell r="CA300" t="str">
            <v>MOLDE TAMP VANESSA 8</v>
          </cell>
          <cell r="CB300">
            <v>0</v>
          </cell>
          <cell r="CC300">
            <v>30888</v>
          </cell>
          <cell r="CD300">
            <v>0</v>
          </cell>
          <cell r="CE300">
            <v>0</v>
          </cell>
          <cell r="CF300">
            <v>0</v>
          </cell>
          <cell r="CG300">
            <v>0</v>
          </cell>
          <cell r="CH300">
            <v>30888</v>
          </cell>
          <cell r="CI300">
            <v>0</v>
          </cell>
          <cell r="CJ300">
            <v>0</v>
          </cell>
          <cell r="CK300">
            <v>0</v>
          </cell>
          <cell r="CL300">
            <v>0</v>
          </cell>
          <cell r="CM300">
            <v>0</v>
          </cell>
          <cell r="CN300" t="str">
            <v>MOLDE TAMP VANESSA 8</v>
          </cell>
          <cell r="CO300">
            <v>0</v>
          </cell>
          <cell r="CP300">
            <v>30888</v>
          </cell>
          <cell r="CQ300">
            <v>0</v>
          </cell>
          <cell r="CR300">
            <v>0</v>
          </cell>
          <cell r="CS300">
            <v>0</v>
          </cell>
          <cell r="CT300">
            <v>0</v>
          </cell>
          <cell r="CU300">
            <v>30888</v>
          </cell>
          <cell r="CV300">
            <v>0</v>
          </cell>
          <cell r="CW300">
            <v>0</v>
          </cell>
          <cell r="CX300">
            <v>0</v>
          </cell>
          <cell r="CY300">
            <v>0</v>
          </cell>
          <cell r="CZ300">
            <v>0</v>
          </cell>
          <cell r="DA300" t="str">
            <v>MOLDE TAMP VANESSA 8</v>
          </cell>
          <cell r="DB300">
            <v>0</v>
          </cell>
          <cell r="DC300">
            <v>30888</v>
          </cell>
          <cell r="DD300">
            <v>0</v>
          </cell>
          <cell r="DE300">
            <v>0</v>
          </cell>
          <cell r="DF300">
            <v>0</v>
          </cell>
          <cell r="DG300">
            <v>0</v>
          </cell>
          <cell r="DH300">
            <v>30888</v>
          </cell>
          <cell r="DI300">
            <v>0</v>
          </cell>
          <cell r="DJ300">
            <v>0</v>
          </cell>
          <cell r="DK300">
            <v>0</v>
          </cell>
          <cell r="DL300">
            <v>0</v>
          </cell>
          <cell r="DM300">
            <v>0</v>
          </cell>
          <cell r="DN300" t="str">
            <v>MOLDE TAMP VANESSA 8</v>
          </cell>
          <cell r="DO300">
            <v>0</v>
          </cell>
          <cell r="DP300">
            <v>30888</v>
          </cell>
          <cell r="DQ300">
            <v>0</v>
          </cell>
          <cell r="DR300">
            <v>0</v>
          </cell>
          <cell r="DS300">
            <v>0</v>
          </cell>
          <cell r="DT300">
            <v>0</v>
          </cell>
          <cell r="DU300">
            <v>30888</v>
          </cell>
          <cell r="DV300">
            <v>0</v>
          </cell>
          <cell r="DW300">
            <v>0</v>
          </cell>
          <cell r="DX300">
            <v>0</v>
          </cell>
          <cell r="DY300">
            <v>0</v>
          </cell>
          <cell r="DZ300">
            <v>0</v>
          </cell>
          <cell r="EA300" t="str">
            <v>MOLDE TAMP VANESSA 8</v>
          </cell>
          <cell r="EB300">
            <v>0</v>
          </cell>
          <cell r="EC300">
            <v>30888</v>
          </cell>
          <cell r="ED300">
            <v>0</v>
          </cell>
          <cell r="EE300">
            <v>0</v>
          </cell>
          <cell r="EF300">
            <v>0</v>
          </cell>
          <cell r="EG300">
            <v>0</v>
          </cell>
          <cell r="EH300">
            <v>30888</v>
          </cell>
          <cell r="EI300">
            <v>0</v>
          </cell>
          <cell r="EJ300">
            <v>0</v>
          </cell>
          <cell r="EK300">
            <v>0</v>
          </cell>
          <cell r="EL300">
            <v>0</v>
          </cell>
          <cell r="EM300">
            <v>0</v>
          </cell>
          <cell r="EN300" t="str">
            <v>MOLDE TAMP VANESSA 8</v>
          </cell>
          <cell r="EO300">
            <v>0</v>
          </cell>
          <cell r="EP300">
            <v>30888</v>
          </cell>
          <cell r="EQ300">
            <v>0</v>
          </cell>
          <cell r="ER300">
            <v>0</v>
          </cell>
          <cell r="ES300">
            <v>0</v>
          </cell>
          <cell r="ET300">
            <v>0</v>
          </cell>
          <cell r="EU300">
            <v>30888</v>
          </cell>
          <cell r="EV300">
            <v>0</v>
          </cell>
          <cell r="EW300">
            <v>0</v>
          </cell>
          <cell r="EX300">
            <v>0</v>
          </cell>
          <cell r="EY300">
            <v>0</v>
          </cell>
          <cell r="EZ300">
            <v>0</v>
          </cell>
          <cell r="FA300" t="str">
            <v>MOLDE TAMP VANESSA 8</v>
          </cell>
          <cell r="FB300">
            <v>0</v>
          </cell>
          <cell r="FC300">
            <v>30888</v>
          </cell>
          <cell r="FD300">
            <v>0</v>
          </cell>
          <cell r="GZ300">
            <v>0</v>
          </cell>
          <cell r="HA300">
            <v>0</v>
          </cell>
        </row>
        <row r="301"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 t="str">
            <v>MOLDE TAMP VANESSA 10</v>
          </cell>
          <cell r="O301">
            <v>0</v>
          </cell>
          <cell r="P301">
            <v>30888</v>
          </cell>
          <cell r="Q301">
            <v>0</v>
          </cell>
          <cell r="R301">
            <v>0</v>
          </cell>
          <cell r="S301">
            <v>0</v>
          </cell>
          <cell r="T301">
            <v>5760</v>
          </cell>
          <cell r="U301">
            <v>25128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 t="str">
            <v>MOLDE TAMP VANESSA 10</v>
          </cell>
          <cell r="AB301">
            <v>0</v>
          </cell>
          <cell r="AC301">
            <v>30888</v>
          </cell>
          <cell r="AD301">
            <v>0</v>
          </cell>
          <cell r="AE301">
            <v>0</v>
          </cell>
          <cell r="AF301">
            <v>0</v>
          </cell>
          <cell r="AG301">
            <v>3120</v>
          </cell>
          <cell r="AH301">
            <v>27768</v>
          </cell>
          <cell r="AI301">
            <v>0</v>
          </cell>
          <cell r="AJ301">
            <v>0</v>
          </cell>
          <cell r="AK301">
            <v>2160</v>
          </cell>
          <cell r="AL301">
            <v>0</v>
          </cell>
          <cell r="AM301">
            <v>0</v>
          </cell>
          <cell r="AN301" t="str">
            <v>MOLDE TAMP VANESSA 10</v>
          </cell>
          <cell r="AO301">
            <v>0</v>
          </cell>
          <cell r="AP301">
            <v>30888</v>
          </cell>
          <cell r="AQ301">
            <v>0</v>
          </cell>
          <cell r="AR301">
            <v>0</v>
          </cell>
          <cell r="AS301">
            <v>0</v>
          </cell>
          <cell r="AT301">
            <v>720</v>
          </cell>
          <cell r="AU301">
            <v>30168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 t="str">
            <v>MOLDE TAMP VANESSA 10</v>
          </cell>
          <cell r="BB301">
            <v>0</v>
          </cell>
          <cell r="BC301">
            <v>30888</v>
          </cell>
          <cell r="BD301">
            <v>0</v>
          </cell>
          <cell r="BE301">
            <v>0</v>
          </cell>
          <cell r="BF301">
            <v>0</v>
          </cell>
          <cell r="BG301">
            <v>1200</v>
          </cell>
          <cell r="BH301">
            <v>29688</v>
          </cell>
          <cell r="BI301">
            <v>0</v>
          </cell>
          <cell r="BJ301">
            <v>0</v>
          </cell>
          <cell r="BK301">
            <v>0</v>
          </cell>
          <cell r="BL301">
            <v>0</v>
          </cell>
          <cell r="BM301">
            <v>0</v>
          </cell>
          <cell r="BN301" t="str">
            <v>MOLDE TAMP VANESSA 10</v>
          </cell>
          <cell r="BO301">
            <v>0</v>
          </cell>
          <cell r="BP301">
            <v>30888</v>
          </cell>
          <cell r="BQ301">
            <v>0</v>
          </cell>
          <cell r="BR301">
            <v>0</v>
          </cell>
          <cell r="BS301">
            <v>0</v>
          </cell>
          <cell r="BT301">
            <v>1680</v>
          </cell>
          <cell r="BU301">
            <v>29208</v>
          </cell>
          <cell r="BV301">
            <v>0</v>
          </cell>
          <cell r="BW301">
            <v>0</v>
          </cell>
          <cell r="BX301">
            <v>0</v>
          </cell>
          <cell r="BY301">
            <v>0</v>
          </cell>
          <cell r="BZ301">
            <v>0</v>
          </cell>
          <cell r="CA301" t="str">
            <v>MOLDE TAMP VANESSA 10</v>
          </cell>
          <cell r="CB301">
            <v>0</v>
          </cell>
          <cell r="CC301">
            <v>30888</v>
          </cell>
          <cell r="CD301">
            <v>0</v>
          </cell>
          <cell r="CE301">
            <v>0</v>
          </cell>
          <cell r="CF301">
            <v>0</v>
          </cell>
          <cell r="CG301">
            <v>1680</v>
          </cell>
          <cell r="CH301">
            <v>29208</v>
          </cell>
          <cell r="CI301">
            <v>0</v>
          </cell>
          <cell r="CJ301">
            <v>0</v>
          </cell>
          <cell r="CK301">
            <v>0</v>
          </cell>
          <cell r="CL301">
            <v>0</v>
          </cell>
          <cell r="CM301">
            <v>0</v>
          </cell>
          <cell r="CN301" t="str">
            <v>MOLDE TAMP VANESSA 10</v>
          </cell>
          <cell r="CO301">
            <v>0</v>
          </cell>
          <cell r="CP301">
            <v>30888</v>
          </cell>
          <cell r="CQ301">
            <v>0</v>
          </cell>
          <cell r="CR301">
            <v>0</v>
          </cell>
          <cell r="CS301">
            <v>0</v>
          </cell>
          <cell r="CT301">
            <v>1920</v>
          </cell>
          <cell r="CU301">
            <v>28968</v>
          </cell>
          <cell r="CV301">
            <v>0</v>
          </cell>
          <cell r="CW301">
            <v>0</v>
          </cell>
          <cell r="CX301">
            <v>0</v>
          </cell>
          <cell r="CY301">
            <v>0</v>
          </cell>
          <cell r="CZ301">
            <v>0</v>
          </cell>
          <cell r="DA301" t="str">
            <v>MOLDE TAMP VANESSA 10</v>
          </cell>
          <cell r="DB301">
            <v>0</v>
          </cell>
          <cell r="DC301">
            <v>30888</v>
          </cell>
          <cell r="DD301">
            <v>0</v>
          </cell>
          <cell r="DE301">
            <v>0</v>
          </cell>
          <cell r="DF301">
            <v>0</v>
          </cell>
          <cell r="DG301">
            <v>1029</v>
          </cell>
          <cell r="DH301">
            <v>29859</v>
          </cell>
          <cell r="DI301">
            <v>0</v>
          </cell>
          <cell r="DJ301">
            <v>0</v>
          </cell>
          <cell r="DK301">
            <v>0</v>
          </cell>
          <cell r="DL301">
            <v>0</v>
          </cell>
          <cell r="DM301">
            <v>0</v>
          </cell>
          <cell r="DN301" t="str">
            <v>MOLDE TAMP VANESSA 10</v>
          </cell>
          <cell r="DO301">
            <v>0</v>
          </cell>
          <cell r="DP301">
            <v>30888</v>
          </cell>
          <cell r="DQ301">
            <v>0</v>
          </cell>
          <cell r="DR301">
            <v>0</v>
          </cell>
          <cell r="DS301">
            <v>0</v>
          </cell>
          <cell r="DT301">
            <v>0</v>
          </cell>
          <cell r="DU301">
            <v>30888</v>
          </cell>
          <cell r="DV301">
            <v>0</v>
          </cell>
          <cell r="DW301">
            <v>0</v>
          </cell>
          <cell r="DX301">
            <v>0</v>
          </cell>
          <cell r="DY301">
            <v>0</v>
          </cell>
          <cell r="DZ301">
            <v>0</v>
          </cell>
          <cell r="EA301" t="str">
            <v>MOLDE TAMP VANESSA 10</v>
          </cell>
          <cell r="EB301">
            <v>0</v>
          </cell>
          <cell r="EC301">
            <v>30888</v>
          </cell>
          <cell r="ED301">
            <v>0</v>
          </cell>
          <cell r="EE301">
            <v>0</v>
          </cell>
          <cell r="EF301">
            <v>0</v>
          </cell>
          <cell r="EG301">
            <v>0</v>
          </cell>
          <cell r="EH301">
            <v>30888</v>
          </cell>
          <cell r="EI301">
            <v>0</v>
          </cell>
          <cell r="EJ301">
            <v>0</v>
          </cell>
          <cell r="EK301">
            <v>0</v>
          </cell>
          <cell r="EL301">
            <v>0</v>
          </cell>
          <cell r="EM301">
            <v>0</v>
          </cell>
          <cell r="EN301" t="str">
            <v>MOLDE TAMP VANESSA 10</v>
          </cell>
          <cell r="EO301">
            <v>0</v>
          </cell>
          <cell r="EP301">
            <v>30888</v>
          </cell>
          <cell r="EQ301">
            <v>0</v>
          </cell>
          <cell r="ER301">
            <v>0</v>
          </cell>
          <cell r="ES301">
            <v>0</v>
          </cell>
          <cell r="ET301">
            <v>480</v>
          </cell>
          <cell r="EU301">
            <v>30408</v>
          </cell>
          <cell r="EV301">
            <v>0</v>
          </cell>
          <cell r="EW301">
            <v>0</v>
          </cell>
          <cell r="EX301">
            <v>0</v>
          </cell>
          <cell r="EY301">
            <v>0</v>
          </cell>
          <cell r="EZ301">
            <v>0</v>
          </cell>
          <cell r="FA301" t="str">
            <v>MOLDE TAMP VANESSA 10</v>
          </cell>
          <cell r="FB301">
            <v>0</v>
          </cell>
          <cell r="FC301">
            <v>30888</v>
          </cell>
          <cell r="FD301">
            <v>0</v>
          </cell>
          <cell r="GZ301">
            <v>0</v>
          </cell>
          <cell r="HA301">
            <v>0</v>
          </cell>
        </row>
        <row r="302"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 t="str">
            <v>LT10F (plástico)</v>
          </cell>
          <cell r="O302">
            <v>0</v>
          </cell>
          <cell r="P302">
            <v>67392</v>
          </cell>
          <cell r="Q302">
            <v>0</v>
          </cell>
          <cell r="R302">
            <v>0</v>
          </cell>
          <cell r="S302">
            <v>0</v>
          </cell>
          <cell r="T302">
            <v>1200</v>
          </cell>
          <cell r="U302">
            <v>66192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 t="str">
            <v>LT10F (plástico)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 t="str">
            <v>LT10F (plástico)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 t="str">
            <v>LT10F (plástico)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0</v>
          </cell>
          <cell r="BJ302">
            <v>0</v>
          </cell>
          <cell r="BK302">
            <v>0</v>
          </cell>
          <cell r="BL302">
            <v>0</v>
          </cell>
          <cell r="BM302">
            <v>0</v>
          </cell>
          <cell r="BN302" t="str">
            <v>LT10F (plástico)</v>
          </cell>
          <cell r="BO302">
            <v>0</v>
          </cell>
          <cell r="BP302">
            <v>0</v>
          </cell>
          <cell r="BQ302">
            <v>0</v>
          </cell>
          <cell r="BR302">
            <v>0</v>
          </cell>
          <cell r="BS302">
            <v>0</v>
          </cell>
          <cell r="BT302">
            <v>0</v>
          </cell>
          <cell r="BU302">
            <v>0</v>
          </cell>
          <cell r="BV302">
            <v>0</v>
          </cell>
          <cell r="BW302">
            <v>0</v>
          </cell>
          <cell r="BX302">
            <v>0</v>
          </cell>
          <cell r="BY302">
            <v>0</v>
          </cell>
          <cell r="BZ302">
            <v>0</v>
          </cell>
          <cell r="CA302" t="str">
            <v>LT10F (plástico)</v>
          </cell>
          <cell r="CB302">
            <v>0</v>
          </cell>
          <cell r="CC302">
            <v>0</v>
          </cell>
          <cell r="CD302">
            <v>0</v>
          </cell>
          <cell r="CE302">
            <v>0</v>
          </cell>
          <cell r="CF302">
            <v>0</v>
          </cell>
          <cell r="CG302">
            <v>0</v>
          </cell>
          <cell r="CH302">
            <v>0</v>
          </cell>
          <cell r="CI302">
            <v>0</v>
          </cell>
          <cell r="CJ302">
            <v>0</v>
          </cell>
          <cell r="CK302">
            <v>0</v>
          </cell>
          <cell r="CL302">
            <v>0</v>
          </cell>
          <cell r="CM302">
            <v>0</v>
          </cell>
          <cell r="CN302" t="str">
            <v>LT10F (plástico)</v>
          </cell>
          <cell r="CO302">
            <v>0</v>
          </cell>
          <cell r="CP302">
            <v>0</v>
          </cell>
          <cell r="CQ302">
            <v>0</v>
          </cell>
          <cell r="CR302">
            <v>0</v>
          </cell>
          <cell r="CS302">
            <v>0</v>
          </cell>
          <cell r="CT302">
            <v>0</v>
          </cell>
          <cell r="CU302">
            <v>0</v>
          </cell>
          <cell r="CV302">
            <v>0</v>
          </cell>
          <cell r="CW302">
            <v>0</v>
          </cell>
          <cell r="CX302">
            <v>0</v>
          </cell>
          <cell r="CY302">
            <v>0</v>
          </cell>
          <cell r="CZ302">
            <v>0</v>
          </cell>
          <cell r="DA302" t="str">
            <v>LT10F (plástico)</v>
          </cell>
          <cell r="DB302">
            <v>0</v>
          </cell>
          <cell r="DC302">
            <v>0</v>
          </cell>
          <cell r="DD302">
            <v>0</v>
          </cell>
          <cell r="DE302">
            <v>0</v>
          </cell>
          <cell r="DF302">
            <v>0</v>
          </cell>
          <cell r="DG302">
            <v>0</v>
          </cell>
          <cell r="DH302">
            <v>0</v>
          </cell>
          <cell r="DI302">
            <v>0</v>
          </cell>
          <cell r="DJ302">
            <v>0</v>
          </cell>
          <cell r="DK302">
            <v>0</v>
          </cell>
          <cell r="DL302">
            <v>0</v>
          </cell>
          <cell r="DM302">
            <v>0</v>
          </cell>
          <cell r="DN302" t="str">
            <v>LT10F (plástico)</v>
          </cell>
          <cell r="DO302">
            <v>0</v>
          </cell>
          <cell r="DP302">
            <v>0</v>
          </cell>
          <cell r="DQ302">
            <v>0</v>
          </cell>
          <cell r="DR302">
            <v>0</v>
          </cell>
          <cell r="DS302">
            <v>0</v>
          </cell>
          <cell r="DT302">
            <v>0</v>
          </cell>
          <cell r="DU302">
            <v>0</v>
          </cell>
          <cell r="DV302">
            <v>0</v>
          </cell>
          <cell r="DW302">
            <v>0</v>
          </cell>
          <cell r="DX302">
            <v>0</v>
          </cell>
          <cell r="DY302">
            <v>0</v>
          </cell>
          <cell r="DZ302">
            <v>0</v>
          </cell>
          <cell r="EA302" t="str">
            <v>LT10F (plástico)</v>
          </cell>
          <cell r="EB302">
            <v>0</v>
          </cell>
          <cell r="EC302">
            <v>0</v>
          </cell>
          <cell r="ED302">
            <v>0</v>
          </cell>
          <cell r="EE302">
            <v>0</v>
          </cell>
          <cell r="EF302">
            <v>0</v>
          </cell>
          <cell r="EG302">
            <v>0</v>
          </cell>
          <cell r="EH302">
            <v>0</v>
          </cell>
          <cell r="EI302">
            <v>0</v>
          </cell>
          <cell r="EJ302">
            <v>0</v>
          </cell>
          <cell r="EK302">
            <v>0</v>
          </cell>
          <cell r="EL302">
            <v>0</v>
          </cell>
          <cell r="EM302">
            <v>0</v>
          </cell>
          <cell r="EN302" t="str">
            <v>LT10F (plástico)</v>
          </cell>
          <cell r="EO302">
            <v>0</v>
          </cell>
          <cell r="EP302">
            <v>0</v>
          </cell>
          <cell r="EQ302">
            <v>0</v>
          </cell>
          <cell r="ER302">
            <v>0</v>
          </cell>
          <cell r="ES302">
            <v>0</v>
          </cell>
          <cell r="ET302">
            <v>0</v>
          </cell>
          <cell r="EU302">
            <v>0</v>
          </cell>
          <cell r="EV302">
            <v>0</v>
          </cell>
          <cell r="EW302">
            <v>0</v>
          </cell>
          <cell r="EX302">
            <v>0</v>
          </cell>
          <cell r="EY302">
            <v>0</v>
          </cell>
          <cell r="EZ302">
            <v>0</v>
          </cell>
          <cell r="FA302" t="str">
            <v>LT10F (plástico)</v>
          </cell>
          <cell r="FB302">
            <v>0</v>
          </cell>
          <cell r="FC302">
            <v>0</v>
          </cell>
          <cell r="FD302">
            <v>0</v>
          </cell>
          <cell r="GZ302">
            <v>0</v>
          </cell>
          <cell r="HA302">
            <v>0</v>
          </cell>
        </row>
        <row r="303"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0</v>
          </cell>
          <cell r="BJ303">
            <v>0</v>
          </cell>
          <cell r="BK303">
            <v>0</v>
          </cell>
          <cell r="BL303">
            <v>0</v>
          </cell>
          <cell r="BM303">
            <v>0</v>
          </cell>
          <cell r="BN303">
            <v>0</v>
          </cell>
          <cell r="BO303">
            <v>0</v>
          </cell>
          <cell r="BP303">
            <v>0</v>
          </cell>
          <cell r="BQ303">
            <v>0</v>
          </cell>
          <cell r="BR303">
            <v>0</v>
          </cell>
          <cell r="BS303">
            <v>0</v>
          </cell>
          <cell r="BT303">
            <v>0</v>
          </cell>
          <cell r="BU303">
            <v>0</v>
          </cell>
          <cell r="BV303">
            <v>0</v>
          </cell>
          <cell r="BW303">
            <v>0</v>
          </cell>
          <cell r="BX303">
            <v>0</v>
          </cell>
          <cell r="BY303">
            <v>0</v>
          </cell>
          <cell r="BZ303">
            <v>0</v>
          </cell>
          <cell r="CA303">
            <v>0</v>
          </cell>
          <cell r="CB303">
            <v>0</v>
          </cell>
          <cell r="CC303">
            <v>0</v>
          </cell>
          <cell r="CD303">
            <v>0</v>
          </cell>
          <cell r="CE303">
            <v>0</v>
          </cell>
          <cell r="CF303">
            <v>0</v>
          </cell>
          <cell r="CG303">
            <v>0</v>
          </cell>
          <cell r="CH303">
            <v>0</v>
          </cell>
          <cell r="CI303">
            <v>0</v>
          </cell>
          <cell r="CJ303">
            <v>0</v>
          </cell>
          <cell r="CK303">
            <v>0</v>
          </cell>
          <cell r="CL303">
            <v>0</v>
          </cell>
          <cell r="CM303">
            <v>0</v>
          </cell>
          <cell r="CN303">
            <v>0</v>
          </cell>
          <cell r="CO303">
            <v>0</v>
          </cell>
          <cell r="CP303">
            <v>0</v>
          </cell>
          <cell r="CQ303">
            <v>0</v>
          </cell>
          <cell r="CR303">
            <v>0</v>
          </cell>
          <cell r="CS303">
            <v>0</v>
          </cell>
          <cell r="CT303">
            <v>0</v>
          </cell>
          <cell r="CU303">
            <v>0</v>
          </cell>
          <cell r="CV303">
            <v>0</v>
          </cell>
          <cell r="CW303">
            <v>0</v>
          </cell>
          <cell r="CX303">
            <v>0</v>
          </cell>
          <cell r="CY303">
            <v>0</v>
          </cell>
          <cell r="CZ303">
            <v>0</v>
          </cell>
          <cell r="DA303">
            <v>0</v>
          </cell>
          <cell r="DB303">
            <v>0</v>
          </cell>
          <cell r="DC303">
            <v>0</v>
          </cell>
          <cell r="DD303">
            <v>0</v>
          </cell>
          <cell r="DE303">
            <v>0</v>
          </cell>
          <cell r="DF303">
            <v>0</v>
          </cell>
          <cell r="DG303">
            <v>0</v>
          </cell>
          <cell r="DH303">
            <v>0</v>
          </cell>
          <cell r="DI303">
            <v>0</v>
          </cell>
          <cell r="DJ303">
            <v>0</v>
          </cell>
          <cell r="DK303">
            <v>0</v>
          </cell>
          <cell r="DL303">
            <v>0</v>
          </cell>
          <cell r="DM303">
            <v>0</v>
          </cell>
          <cell r="DN303">
            <v>0</v>
          </cell>
          <cell r="DO303">
            <v>0</v>
          </cell>
          <cell r="DP303">
            <v>0</v>
          </cell>
          <cell r="DQ303">
            <v>0</v>
          </cell>
          <cell r="DR303">
            <v>0</v>
          </cell>
          <cell r="DS303">
            <v>0</v>
          </cell>
          <cell r="DT303">
            <v>0</v>
          </cell>
          <cell r="DU303">
            <v>0</v>
          </cell>
          <cell r="DV303">
            <v>0</v>
          </cell>
          <cell r="DW303">
            <v>0</v>
          </cell>
          <cell r="DX303">
            <v>0</v>
          </cell>
          <cell r="DY303">
            <v>0</v>
          </cell>
          <cell r="DZ303">
            <v>0</v>
          </cell>
          <cell r="EA303">
            <v>0</v>
          </cell>
          <cell r="EB303">
            <v>0</v>
          </cell>
          <cell r="EC303">
            <v>0</v>
          </cell>
          <cell r="ED303">
            <v>0</v>
          </cell>
          <cell r="EE303">
            <v>0</v>
          </cell>
          <cell r="EF303">
            <v>0</v>
          </cell>
          <cell r="EG303">
            <v>0</v>
          </cell>
          <cell r="EH303">
            <v>0</v>
          </cell>
          <cell r="EI303">
            <v>0</v>
          </cell>
          <cell r="EJ303">
            <v>0</v>
          </cell>
          <cell r="EK303">
            <v>0</v>
          </cell>
          <cell r="EL303">
            <v>0</v>
          </cell>
          <cell r="EM303">
            <v>0</v>
          </cell>
          <cell r="EN303">
            <v>0</v>
          </cell>
          <cell r="EO303">
            <v>0</v>
          </cell>
          <cell r="EP303">
            <v>0</v>
          </cell>
          <cell r="EQ303">
            <v>0</v>
          </cell>
          <cell r="ER303">
            <v>0</v>
          </cell>
          <cell r="ES303">
            <v>0</v>
          </cell>
          <cell r="ET303">
            <v>0</v>
          </cell>
          <cell r="EU303">
            <v>0</v>
          </cell>
          <cell r="EV303">
            <v>0</v>
          </cell>
          <cell r="EW303">
            <v>0</v>
          </cell>
          <cell r="EX303">
            <v>0</v>
          </cell>
          <cell r="EY303">
            <v>0</v>
          </cell>
          <cell r="EZ303">
            <v>0</v>
          </cell>
          <cell r="FA303">
            <v>0</v>
          </cell>
          <cell r="FB303">
            <v>0</v>
          </cell>
          <cell r="FC303">
            <v>0</v>
          </cell>
          <cell r="FD303">
            <v>0</v>
          </cell>
          <cell r="GZ303">
            <v>0</v>
          </cell>
          <cell r="HA303">
            <v>0</v>
          </cell>
        </row>
        <row r="304">
          <cell r="B304" t="str">
            <v>CHECK LINHA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0</v>
          </cell>
          <cell r="BJ304">
            <v>0</v>
          </cell>
          <cell r="BK304">
            <v>0</v>
          </cell>
          <cell r="BL304">
            <v>0</v>
          </cell>
          <cell r="BM304">
            <v>0</v>
          </cell>
          <cell r="BN304">
            <v>0</v>
          </cell>
          <cell r="BO304">
            <v>0</v>
          </cell>
          <cell r="BP304">
            <v>0</v>
          </cell>
          <cell r="BQ304">
            <v>0</v>
          </cell>
          <cell r="BR304">
            <v>0</v>
          </cell>
          <cell r="BS304">
            <v>0</v>
          </cell>
          <cell r="BT304">
            <v>0</v>
          </cell>
          <cell r="BU304">
            <v>0</v>
          </cell>
          <cell r="BV304">
            <v>0</v>
          </cell>
          <cell r="BW304">
            <v>0</v>
          </cell>
          <cell r="BX304">
            <v>0</v>
          </cell>
          <cell r="BY304">
            <v>0</v>
          </cell>
          <cell r="BZ304">
            <v>0</v>
          </cell>
          <cell r="CA304">
            <v>0</v>
          </cell>
          <cell r="CB304">
            <v>0</v>
          </cell>
          <cell r="CC304">
            <v>0</v>
          </cell>
          <cell r="CD304">
            <v>0</v>
          </cell>
          <cell r="CE304">
            <v>0</v>
          </cell>
          <cell r="CF304">
            <v>0</v>
          </cell>
          <cell r="CG304">
            <v>0</v>
          </cell>
          <cell r="CH304">
            <v>0</v>
          </cell>
          <cell r="CI304">
            <v>0</v>
          </cell>
          <cell r="CJ304">
            <v>0</v>
          </cell>
          <cell r="CK304">
            <v>0</v>
          </cell>
          <cell r="CL304">
            <v>0</v>
          </cell>
          <cell r="CM304">
            <v>0</v>
          </cell>
          <cell r="CN304">
            <v>0</v>
          </cell>
          <cell r="CO304">
            <v>0</v>
          </cell>
          <cell r="CP304">
            <v>0</v>
          </cell>
          <cell r="CQ304">
            <v>0</v>
          </cell>
          <cell r="CR304">
            <v>0</v>
          </cell>
          <cell r="CS304">
            <v>0</v>
          </cell>
          <cell r="CT304">
            <v>0</v>
          </cell>
          <cell r="CU304">
            <v>0</v>
          </cell>
          <cell r="CV304">
            <v>0</v>
          </cell>
          <cell r="CW304">
            <v>0</v>
          </cell>
          <cell r="CX304">
            <v>0</v>
          </cell>
          <cell r="CY304">
            <v>0</v>
          </cell>
          <cell r="CZ304">
            <v>0</v>
          </cell>
          <cell r="DA304">
            <v>0</v>
          </cell>
          <cell r="DB304">
            <v>0</v>
          </cell>
          <cell r="DC304">
            <v>0</v>
          </cell>
          <cell r="DD304">
            <v>0</v>
          </cell>
          <cell r="DE304">
            <v>0</v>
          </cell>
          <cell r="DF304">
            <v>0</v>
          </cell>
          <cell r="DG304">
            <v>0</v>
          </cell>
          <cell r="DH304">
            <v>0</v>
          </cell>
          <cell r="DI304">
            <v>0</v>
          </cell>
          <cell r="DJ304">
            <v>0</v>
          </cell>
          <cell r="DK304">
            <v>0</v>
          </cell>
          <cell r="DL304">
            <v>0</v>
          </cell>
          <cell r="DM304">
            <v>0</v>
          </cell>
          <cell r="DN304">
            <v>0</v>
          </cell>
          <cell r="DO304">
            <v>0</v>
          </cell>
          <cell r="DP304">
            <v>0</v>
          </cell>
          <cell r="DQ304">
            <v>0</v>
          </cell>
          <cell r="DR304">
            <v>0</v>
          </cell>
          <cell r="DS304">
            <v>0</v>
          </cell>
          <cell r="DT304">
            <v>0</v>
          </cell>
          <cell r="DU304">
            <v>0</v>
          </cell>
          <cell r="DV304">
            <v>0</v>
          </cell>
          <cell r="DW304">
            <v>0</v>
          </cell>
          <cell r="DX304">
            <v>0</v>
          </cell>
          <cell r="DY304">
            <v>0</v>
          </cell>
          <cell r="DZ304">
            <v>0</v>
          </cell>
          <cell r="EA304">
            <v>0</v>
          </cell>
          <cell r="EB304">
            <v>0</v>
          </cell>
          <cell r="EC304">
            <v>0</v>
          </cell>
          <cell r="ED304">
            <v>0</v>
          </cell>
          <cell r="EE304">
            <v>0</v>
          </cell>
          <cell r="EF304">
            <v>0</v>
          </cell>
          <cell r="EG304">
            <v>0</v>
          </cell>
          <cell r="EH304">
            <v>0</v>
          </cell>
          <cell r="EI304">
            <v>0</v>
          </cell>
          <cell r="EJ304">
            <v>0</v>
          </cell>
          <cell r="EK304">
            <v>0</v>
          </cell>
          <cell r="EL304">
            <v>0</v>
          </cell>
          <cell r="EM304">
            <v>0</v>
          </cell>
          <cell r="EN304">
            <v>0</v>
          </cell>
          <cell r="EO304">
            <v>0</v>
          </cell>
          <cell r="EP304">
            <v>0</v>
          </cell>
          <cell r="EQ304">
            <v>0</v>
          </cell>
          <cell r="ER304">
            <v>0</v>
          </cell>
          <cell r="ES304">
            <v>0</v>
          </cell>
          <cell r="ET304">
            <v>0</v>
          </cell>
          <cell r="EU304">
            <v>0</v>
          </cell>
          <cell r="EV304">
            <v>0</v>
          </cell>
          <cell r="EW304">
            <v>0</v>
          </cell>
          <cell r="EX304">
            <v>0</v>
          </cell>
          <cell r="EY304">
            <v>0</v>
          </cell>
          <cell r="EZ304">
            <v>0</v>
          </cell>
          <cell r="FA304">
            <v>0</v>
          </cell>
          <cell r="FB304">
            <v>0</v>
          </cell>
          <cell r="FC304">
            <v>0</v>
          </cell>
          <cell r="FD304">
            <v>0</v>
          </cell>
          <cell r="GZ304">
            <v>0</v>
          </cell>
          <cell r="HA304">
            <v>0</v>
          </cell>
        </row>
        <row r="305">
          <cell r="B305" t="str">
            <v>LINHA 3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2.5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7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10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  <cell r="BF305">
            <v>0</v>
          </cell>
          <cell r="BG305">
            <v>3.2</v>
          </cell>
          <cell r="BH305">
            <v>0</v>
          </cell>
          <cell r="BI305">
            <v>0</v>
          </cell>
          <cell r="BJ305">
            <v>0</v>
          </cell>
          <cell r="BK305">
            <v>0</v>
          </cell>
          <cell r="BL305">
            <v>0</v>
          </cell>
          <cell r="BM305">
            <v>0</v>
          </cell>
          <cell r="BN305">
            <v>0</v>
          </cell>
          <cell r="BO305">
            <v>0</v>
          </cell>
          <cell r="BP305">
            <v>0</v>
          </cell>
          <cell r="BQ305">
            <v>0</v>
          </cell>
          <cell r="BR305">
            <v>0</v>
          </cell>
          <cell r="BS305">
            <v>0</v>
          </cell>
          <cell r="BT305">
            <v>5.5</v>
          </cell>
          <cell r="BU305">
            <v>0</v>
          </cell>
          <cell r="BV305">
            <v>0</v>
          </cell>
          <cell r="BW305">
            <v>0</v>
          </cell>
          <cell r="BX305">
            <v>0</v>
          </cell>
          <cell r="BY305">
            <v>0</v>
          </cell>
          <cell r="BZ305">
            <v>0</v>
          </cell>
          <cell r="CA305">
            <v>0</v>
          </cell>
          <cell r="CB305">
            <v>0</v>
          </cell>
          <cell r="CC305">
            <v>0</v>
          </cell>
          <cell r="CD305">
            <v>0</v>
          </cell>
          <cell r="CE305">
            <v>0</v>
          </cell>
          <cell r="CF305">
            <v>0</v>
          </cell>
          <cell r="CG305">
            <v>13</v>
          </cell>
          <cell r="CH305">
            <v>0</v>
          </cell>
          <cell r="CI305">
            <v>0</v>
          </cell>
          <cell r="CJ305">
            <v>0</v>
          </cell>
          <cell r="CK305">
            <v>0</v>
          </cell>
          <cell r="CL305">
            <v>0</v>
          </cell>
          <cell r="CM305">
            <v>0</v>
          </cell>
          <cell r="CN305">
            <v>0</v>
          </cell>
          <cell r="CO305">
            <v>0</v>
          </cell>
          <cell r="CP305">
            <v>0</v>
          </cell>
          <cell r="CQ305">
            <v>0</v>
          </cell>
          <cell r="CR305">
            <v>0</v>
          </cell>
          <cell r="CS305">
            <v>0</v>
          </cell>
          <cell r="CT305">
            <v>10</v>
          </cell>
          <cell r="CU305">
            <v>0</v>
          </cell>
          <cell r="CV305">
            <v>0</v>
          </cell>
          <cell r="CW305">
            <v>0</v>
          </cell>
          <cell r="CX305">
            <v>0</v>
          </cell>
          <cell r="CY305">
            <v>0</v>
          </cell>
          <cell r="CZ305">
            <v>0</v>
          </cell>
          <cell r="DA305">
            <v>0</v>
          </cell>
          <cell r="DB305">
            <v>0</v>
          </cell>
          <cell r="DC305">
            <v>0</v>
          </cell>
          <cell r="DD305">
            <v>0</v>
          </cell>
          <cell r="DE305">
            <v>0</v>
          </cell>
          <cell r="DF305">
            <v>0</v>
          </cell>
          <cell r="DG305">
            <v>29</v>
          </cell>
          <cell r="DH305">
            <v>0</v>
          </cell>
          <cell r="DI305">
            <v>0</v>
          </cell>
          <cell r="DJ305">
            <v>0</v>
          </cell>
          <cell r="DK305">
            <v>0</v>
          </cell>
          <cell r="DL305">
            <v>0</v>
          </cell>
          <cell r="DM305">
            <v>0</v>
          </cell>
          <cell r="DN305">
            <v>0</v>
          </cell>
          <cell r="DO305">
            <v>0</v>
          </cell>
          <cell r="DP305">
            <v>0</v>
          </cell>
          <cell r="DQ305">
            <v>0</v>
          </cell>
          <cell r="DR305">
            <v>0</v>
          </cell>
          <cell r="DS305">
            <v>0</v>
          </cell>
          <cell r="DT305">
            <v>29</v>
          </cell>
          <cell r="DU305">
            <v>0</v>
          </cell>
          <cell r="DV305">
            <v>0</v>
          </cell>
          <cell r="DW305">
            <v>0</v>
          </cell>
          <cell r="DX305">
            <v>0</v>
          </cell>
          <cell r="DY305">
            <v>0</v>
          </cell>
          <cell r="DZ305">
            <v>0</v>
          </cell>
          <cell r="EA305">
            <v>0</v>
          </cell>
          <cell r="EB305">
            <v>0</v>
          </cell>
          <cell r="EC305">
            <v>0</v>
          </cell>
          <cell r="ED305">
            <v>0</v>
          </cell>
          <cell r="EE305">
            <v>0</v>
          </cell>
          <cell r="EF305">
            <v>0</v>
          </cell>
          <cell r="EG305">
            <v>6</v>
          </cell>
          <cell r="EH305">
            <v>0</v>
          </cell>
          <cell r="EI305">
            <v>0</v>
          </cell>
          <cell r="EJ305">
            <v>0</v>
          </cell>
          <cell r="EK305">
            <v>0</v>
          </cell>
          <cell r="EL305">
            <v>0</v>
          </cell>
          <cell r="EM305">
            <v>0</v>
          </cell>
          <cell r="EN305">
            <v>0</v>
          </cell>
          <cell r="EO305">
            <v>0</v>
          </cell>
          <cell r="EP305">
            <v>0</v>
          </cell>
          <cell r="EQ305">
            <v>0</v>
          </cell>
          <cell r="ER305">
            <v>0</v>
          </cell>
          <cell r="ES305">
            <v>0</v>
          </cell>
          <cell r="ET305">
            <v>3</v>
          </cell>
          <cell r="EU305">
            <v>0</v>
          </cell>
          <cell r="EV305">
            <v>0</v>
          </cell>
          <cell r="EW305">
            <v>0</v>
          </cell>
          <cell r="EX305">
            <v>0</v>
          </cell>
          <cell r="EY305">
            <v>0</v>
          </cell>
          <cell r="EZ305">
            <v>0</v>
          </cell>
          <cell r="FA305">
            <v>0</v>
          </cell>
          <cell r="FB305">
            <v>0</v>
          </cell>
          <cell r="FC305">
            <v>0</v>
          </cell>
          <cell r="FD305">
            <v>0</v>
          </cell>
          <cell r="GZ305">
            <v>0</v>
          </cell>
          <cell r="HA305">
            <v>0</v>
          </cell>
        </row>
        <row r="306">
          <cell r="B306" t="str">
            <v>FORMULA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6779</v>
          </cell>
          <cell r="I306">
            <v>6823</v>
          </cell>
          <cell r="J306">
            <v>12240.000000000004</v>
          </cell>
          <cell r="K306">
            <v>0</v>
          </cell>
          <cell r="L306">
            <v>0</v>
          </cell>
          <cell r="M306">
            <v>0</v>
          </cell>
          <cell r="N306">
            <v>16903.499999999993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2115.5000000000109</v>
          </cell>
          <cell r="U306">
            <v>0</v>
          </cell>
          <cell r="V306">
            <v>156.85862580326244</v>
          </cell>
          <cell r="W306">
            <v>2280.0000000000005</v>
          </cell>
          <cell r="X306">
            <v>0</v>
          </cell>
          <cell r="Y306">
            <v>0</v>
          </cell>
          <cell r="Z306">
            <v>0</v>
          </cell>
          <cell r="AA306">
            <v>404.60000000000218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3990.9000000000087</v>
          </cell>
          <cell r="AH306">
            <v>0</v>
          </cell>
          <cell r="AI306">
            <v>5.106500042651211</v>
          </cell>
          <cell r="AJ306">
            <v>28079.999999999989</v>
          </cell>
          <cell r="AK306">
            <v>0</v>
          </cell>
          <cell r="AL306">
            <v>0</v>
          </cell>
          <cell r="AM306">
            <v>0</v>
          </cell>
          <cell r="AN306">
            <v>23445.999999999996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8624.9000000000015</v>
          </cell>
          <cell r="AU306">
            <v>0</v>
          </cell>
          <cell r="AV306">
            <v>8.4190770525317618</v>
          </cell>
          <cell r="AW306">
            <v>27840</v>
          </cell>
          <cell r="AX306">
            <v>0</v>
          </cell>
          <cell r="AY306">
            <v>0</v>
          </cell>
          <cell r="AZ306">
            <v>0</v>
          </cell>
          <cell r="BA306">
            <v>30733.416309830587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  <cell r="BF306">
            <v>0</v>
          </cell>
          <cell r="BG306">
            <v>5731.4836901694143</v>
          </cell>
          <cell r="BH306">
            <v>0</v>
          </cell>
          <cell r="BI306">
            <v>10.001685073077125</v>
          </cell>
          <cell r="BJ306">
            <v>21678.590358088255</v>
          </cell>
          <cell r="BK306">
            <v>0</v>
          </cell>
          <cell r="BL306">
            <v>0</v>
          </cell>
          <cell r="BM306">
            <v>0</v>
          </cell>
          <cell r="BN306">
            <v>17191.554167999999</v>
          </cell>
          <cell r="BO306">
            <v>0</v>
          </cell>
          <cell r="BP306">
            <v>0</v>
          </cell>
          <cell r="BQ306">
            <v>0</v>
          </cell>
          <cell r="BR306">
            <v>0</v>
          </cell>
          <cell r="BS306">
            <v>0</v>
          </cell>
          <cell r="BT306">
            <v>10218.519880257671</v>
          </cell>
          <cell r="BU306">
            <v>0</v>
          </cell>
          <cell r="BV306">
            <v>10.818972874809605</v>
          </cell>
          <cell r="BW306">
            <v>31345.890769230784</v>
          </cell>
          <cell r="BX306">
            <v>0</v>
          </cell>
          <cell r="BY306">
            <v>0</v>
          </cell>
          <cell r="BZ306">
            <v>0</v>
          </cell>
          <cell r="CA306">
            <v>28334.999999999996</v>
          </cell>
          <cell r="CB306">
            <v>0</v>
          </cell>
          <cell r="CC306">
            <v>0</v>
          </cell>
          <cell r="CD306">
            <v>0</v>
          </cell>
          <cell r="CE306">
            <v>0</v>
          </cell>
          <cell r="CF306">
            <v>0</v>
          </cell>
          <cell r="CG306">
            <v>13229.410649488458</v>
          </cell>
          <cell r="CH306">
            <v>0</v>
          </cell>
          <cell r="CI306">
            <v>21.836716340283562</v>
          </cell>
          <cell r="CJ306">
            <v>14071.691230769242</v>
          </cell>
          <cell r="CK306">
            <v>0</v>
          </cell>
          <cell r="CL306">
            <v>0</v>
          </cell>
          <cell r="CM306">
            <v>0</v>
          </cell>
          <cell r="CN306">
            <v>18175</v>
          </cell>
          <cell r="CO306">
            <v>0</v>
          </cell>
          <cell r="CP306">
            <v>0</v>
          </cell>
          <cell r="CQ306">
            <v>0</v>
          </cell>
          <cell r="CR306">
            <v>0</v>
          </cell>
          <cell r="CS306">
            <v>0</v>
          </cell>
          <cell r="CT306">
            <v>9126.1018802577019</v>
          </cell>
          <cell r="CU306">
            <v>0</v>
          </cell>
          <cell r="CV306">
            <v>19.433055688312145</v>
          </cell>
          <cell r="CW306">
            <v>22654.948244343919</v>
          </cell>
          <cell r="CX306">
            <v>0</v>
          </cell>
          <cell r="CY306">
            <v>0</v>
          </cell>
          <cell r="CZ306">
            <v>0</v>
          </cell>
          <cell r="DA306">
            <v>14088.523225526271</v>
          </cell>
          <cell r="DB306">
            <v>0</v>
          </cell>
          <cell r="DC306">
            <v>0</v>
          </cell>
          <cell r="DD306">
            <v>0</v>
          </cell>
          <cell r="DE306">
            <v>0</v>
          </cell>
          <cell r="DF306">
            <v>0</v>
          </cell>
          <cell r="DG306">
            <v>17692.52689907535</v>
          </cell>
          <cell r="DH306">
            <v>0</v>
          </cell>
          <cell r="DI306">
            <v>40.73177860273659</v>
          </cell>
          <cell r="DJ306">
            <v>26608.132874493946</v>
          </cell>
          <cell r="DK306">
            <v>0</v>
          </cell>
          <cell r="DL306">
            <v>0</v>
          </cell>
          <cell r="DM306">
            <v>0</v>
          </cell>
          <cell r="DN306">
            <v>13031</v>
          </cell>
          <cell r="DO306">
            <v>0</v>
          </cell>
          <cell r="DP306">
            <v>0</v>
          </cell>
          <cell r="DQ306">
            <v>0</v>
          </cell>
          <cell r="DR306">
            <v>0</v>
          </cell>
          <cell r="DS306">
            <v>0</v>
          </cell>
          <cell r="DT306">
            <v>3474</v>
          </cell>
          <cell r="DU306">
            <v>0</v>
          </cell>
          <cell r="DV306">
            <v>9.1856160761501862</v>
          </cell>
          <cell r="DW306">
            <v>10150.434871794885</v>
          </cell>
          <cell r="DX306">
            <v>15649.848615384628</v>
          </cell>
          <cell r="DY306">
            <v>0</v>
          </cell>
          <cell r="DZ306">
            <v>0</v>
          </cell>
          <cell r="EA306">
            <v>11346</v>
          </cell>
          <cell r="EB306">
            <v>0</v>
          </cell>
          <cell r="EC306">
            <v>0</v>
          </cell>
          <cell r="ED306">
            <v>0</v>
          </cell>
          <cell r="EE306">
            <v>0</v>
          </cell>
          <cell r="EF306">
            <v>0</v>
          </cell>
          <cell r="EG306">
            <v>2487</v>
          </cell>
          <cell r="EH306">
            <v>0</v>
          </cell>
          <cell r="EI306">
            <v>6.0120870265914581</v>
          </cell>
          <cell r="EJ306">
            <v>11836.713463855198</v>
          </cell>
          <cell r="EK306">
            <v>0</v>
          </cell>
          <cell r="EL306">
            <v>0</v>
          </cell>
          <cell r="EM306">
            <v>0</v>
          </cell>
          <cell r="EN306">
            <v>12410</v>
          </cell>
          <cell r="EO306">
            <v>0</v>
          </cell>
          <cell r="EP306">
            <v>0</v>
          </cell>
          <cell r="EQ306">
            <v>0</v>
          </cell>
          <cell r="ER306">
            <v>0</v>
          </cell>
          <cell r="ES306">
            <v>0</v>
          </cell>
          <cell r="ET306">
            <v>1448</v>
          </cell>
          <cell r="EU306">
            <v>0</v>
          </cell>
          <cell r="EV306">
            <v>5.990071704357419</v>
          </cell>
          <cell r="EW306">
            <v>6974.5468387600795</v>
          </cell>
          <cell r="EX306">
            <v>0</v>
          </cell>
          <cell r="EY306">
            <v>0</v>
          </cell>
          <cell r="EZ306">
            <v>0</v>
          </cell>
          <cell r="FA306">
            <v>7252</v>
          </cell>
          <cell r="FB306">
            <v>0</v>
          </cell>
          <cell r="FC306">
            <v>0</v>
          </cell>
          <cell r="FD306">
            <v>0</v>
          </cell>
          <cell r="GZ306">
            <v>0</v>
          </cell>
          <cell r="HA306">
            <v>0</v>
          </cell>
        </row>
        <row r="307">
          <cell r="B307">
            <v>0</v>
          </cell>
          <cell r="C307">
            <v>0</v>
          </cell>
          <cell r="D307">
            <v>0</v>
          </cell>
          <cell r="E307">
            <v>1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  <cell r="BF307">
            <v>0</v>
          </cell>
          <cell r="BG307">
            <v>0</v>
          </cell>
          <cell r="BH307">
            <v>0</v>
          </cell>
          <cell r="BI307">
            <v>0</v>
          </cell>
          <cell r="BJ307">
            <v>0</v>
          </cell>
          <cell r="BK307">
            <v>0</v>
          </cell>
          <cell r="BL307">
            <v>0</v>
          </cell>
          <cell r="BM307">
            <v>0</v>
          </cell>
          <cell r="BN307">
            <v>0</v>
          </cell>
          <cell r="BO307">
            <v>0</v>
          </cell>
          <cell r="BP307">
            <v>0</v>
          </cell>
          <cell r="BQ307">
            <v>0</v>
          </cell>
          <cell r="BR307">
            <v>0</v>
          </cell>
          <cell r="BS307">
            <v>0</v>
          </cell>
          <cell r="BT307">
            <v>0</v>
          </cell>
          <cell r="BU307">
            <v>0</v>
          </cell>
          <cell r="BV307">
            <v>0</v>
          </cell>
          <cell r="BW307">
            <v>0</v>
          </cell>
          <cell r="BX307">
            <v>0</v>
          </cell>
          <cell r="BY307">
            <v>0</v>
          </cell>
          <cell r="BZ307">
            <v>0</v>
          </cell>
          <cell r="CA307">
            <v>0</v>
          </cell>
          <cell r="CB307">
            <v>0</v>
          </cell>
          <cell r="CC307">
            <v>0</v>
          </cell>
          <cell r="CD307">
            <v>0</v>
          </cell>
          <cell r="CE307">
            <v>0</v>
          </cell>
          <cell r="CF307">
            <v>0</v>
          </cell>
          <cell r="CG307">
            <v>0</v>
          </cell>
          <cell r="CH307">
            <v>0</v>
          </cell>
          <cell r="CI307">
            <v>0</v>
          </cell>
          <cell r="CJ307">
            <v>0</v>
          </cell>
          <cell r="CK307">
            <v>0</v>
          </cell>
          <cell r="CL307">
            <v>0</v>
          </cell>
          <cell r="CM307">
            <v>0</v>
          </cell>
          <cell r="CN307">
            <v>0</v>
          </cell>
          <cell r="CO307">
            <v>0</v>
          </cell>
          <cell r="CP307">
            <v>0</v>
          </cell>
          <cell r="CQ307">
            <v>0</v>
          </cell>
          <cell r="CR307">
            <v>0</v>
          </cell>
          <cell r="CS307">
            <v>0</v>
          </cell>
          <cell r="CT307">
            <v>0</v>
          </cell>
          <cell r="CU307">
            <v>0</v>
          </cell>
          <cell r="CV307">
            <v>0</v>
          </cell>
          <cell r="CW307">
            <v>0</v>
          </cell>
          <cell r="CX307">
            <v>0</v>
          </cell>
          <cell r="CY307">
            <v>0</v>
          </cell>
          <cell r="CZ307">
            <v>0</v>
          </cell>
          <cell r="DA307">
            <v>0</v>
          </cell>
          <cell r="DB307">
            <v>0</v>
          </cell>
          <cell r="DC307">
            <v>0</v>
          </cell>
          <cell r="DD307">
            <v>0</v>
          </cell>
          <cell r="DE307">
            <v>0</v>
          </cell>
          <cell r="DF307">
            <v>0</v>
          </cell>
          <cell r="DG307">
            <v>0</v>
          </cell>
          <cell r="DH307">
            <v>0</v>
          </cell>
          <cell r="DI307">
            <v>0</v>
          </cell>
          <cell r="DJ307">
            <v>0</v>
          </cell>
          <cell r="DK307">
            <v>0</v>
          </cell>
          <cell r="DL307">
            <v>0</v>
          </cell>
          <cell r="DM307">
            <v>0</v>
          </cell>
          <cell r="DN307">
            <v>0</v>
          </cell>
          <cell r="DO307">
            <v>0</v>
          </cell>
          <cell r="DP307">
            <v>0</v>
          </cell>
          <cell r="DQ307">
            <v>0</v>
          </cell>
          <cell r="DR307">
            <v>0</v>
          </cell>
          <cell r="DS307">
            <v>0</v>
          </cell>
          <cell r="DT307">
            <v>0</v>
          </cell>
          <cell r="DU307">
            <v>0</v>
          </cell>
          <cell r="DV307">
            <v>0</v>
          </cell>
          <cell r="DW307">
            <v>0</v>
          </cell>
          <cell r="DX307">
            <v>0</v>
          </cell>
          <cell r="DY307">
            <v>0</v>
          </cell>
          <cell r="DZ307">
            <v>0</v>
          </cell>
          <cell r="EA307">
            <v>0</v>
          </cell>
          <cell r="EB307">
            <v>0</v>
          </cell>
          <cell r="EC307">
            <v>0</v>
          </cell>
          <cell r="ED307">
            <v>0</v>
          </cell>
          <cell r="EE307">
            <v>0</v>
          </cell>
          <cell r="EF307">
            <v>0</v>
          </cell>
          <cell r="EG307">
            <v>0</v>
          </cell>
          <cell r="EH307">
            <v>0</v>
          </cell>
          <cell r="EI307">
            <v>0</v>
          </cell>
          <cell r="EJ307">
            <v>0</v>
          </cell>
          <cell r="EK307">
            <v>0</v>
          </cell>
          <cell r="EL307">
            <v>0</v>
          </cell>
          <cell r="EM307">
            <v>0</v>
          </cell>
          <cell r="EN307">
            <v>0</v>
          </cell>
          <cell r="EO307">
            <v>0</v>
          </cell>
          <cell r="EP307">
            <v>0</v>
          </cell>
          <cell r="EQ307">
            <v>0</v>
          </cell>
          <cell r="ER307">
            <v>0</v>
          </cell>
          <cell r="ES307">
            <v>0</v>
          </cell>
          <cell r="ET307">
            <v>0</v>
          </cell>
          <cell r="EU307">
            <v>0</v>
          </cell>
          <cell r="EV307">
            <v>0</v>
          </cell>
          <cell r="EW307">
            <v>0</v>
          </cell>
          <cell r="EX307">
            <v>0</v>
          </cell>
          <cell r="EY307">
            <v>0</v>
          </cell>
          <cell r="EZ307">
            <v>0</v>
          </cell>
          <cell r="FA307">
            <v>0</v>
          </cell>
          <cell r="FB307">
            <v>0</v>
          </cell>
          <cell r="FC307">
            <v>0</v>
          </cell>
          <cell r="FD307">
            <v>0</v>
          </cell>
          <cell r="GZ307">
            <v>0</v>
          </cell>
          <cell r="HA307">
            <v>0</v>
          </cell>
        </row>
        <row r="308">
          <cell r="B308" t="str">
            <v>LTD13</v>
          </cell>
          <cell r="C308" t="str">
            <v>LINHA 3LTD13</v>
          </cell>
          <cell r="D308">
            <v>8.6317483134899291</v>
          </cell>
          <cell r="E308">
            <v>0</v>
          </cell>
          <cell r="F308" t="str">
            <v>VANESSA HIGH</v>
          </cell>
          <cell r="G308">
            <v>1457.8663245304763</v>
          </cell>
          <cell r="H308">
            <v>6779</v>
          </cell>
          <cell r="I308">
            <v>6823</v>
          </cell>
          <cell r="J308">
            <v>12240</v>
          </cell>
          <cell r="K308">
            <v>12240</v>
          </cell>
          <cell r="L308">
            <v>927</v>
          </cell>
          <cell r="M308">
            <v>2459</v>
          </cell>
          <cell r="N308">
            <v>16903.499999999993</v>
          </cell>
          <cell r="O308">
            <v>16318</v>
          </cell>
          <cell r="P308">
            <v>16903.499999999993</v>
          </cell>
          <cell r="Q308">
            <v>4146</v>
          </cell>
          <cell r="R308">
            <v>145</v>
          </cell>
          <cell r="S308">
            <v>2</v>
          </cell>
          <cell r="T308">
            <v>3457</v>
          </cell>
          <cell r="U308">
            <v>3459</v>
          </cell>
          <cell r="V308">
            <v>34.144159826532025</v>
          </cell>
          <cell r="W308">
            <v>2280</v>
          </cell>
          <cell r="X308">
            <v>25200</v>
          </cell>
          <cell r="Y308">
            <v>3595</v>
          </cell>
          <cell r="Z308">
            <v>-16623</v>
          </cell>
          <cell r="AA308">
            <v>404.60000000000218</v>
          </cell>
          <cell r="AB308">
            <v>11145</v>
          </cell>
          <cell r="AC308">
            <v>404.60000000000218</v>
          </cell>
          <cell r="AD308">
            <v>3805</v>
          </cell>
          <cell r="AE308">
            <v>-130</v>
          </cell>
          <cell r="AF308">
            <v>23</v>
          </cell>
          <cell r="AG308">
            <v>3356</v>
          </cell>
          <cell r="AH308">
            <v>3379</v>
          </cell>
          <cell r="AI308">
            <v>4.2941226648468831</v>
          </cell>
          <cell r="AJ308">
            <v>28080</v>
          </cell>
          <cell r="AK308">
            <v>28080</v>
          </cell>
          <cell r="AL308">
            <v>28290</v>
          </cell>
          <cell r="AM308">
            <v>15327</v>
          </cell>
          <cell r="AN308">
            <v>23445.999999999996</v>
          </cell>
          <cell r="AO308">
            <v>42550</v>
          </cell>
          <cell r="AP308">
            <v>23445.999999999996</v>
          </cell>
          <cell r="AQ308">
            <v>25114</v>
          </cell>
          <cell r="AR308">
            <v>813</v>
          </cell>
          <cell r="AS308">
            <v>125</v>
          </cell>
          <cell r="AT308">
            <v>5617</v>
          </cell>
          <cell r="AU308">
            <v>5742</v>
          </cell>
          <cell r="AV308">
            <v>5.4829569970748526</v>
          </cell>
          <cell r="AW308">
            <v>27840</v>
          </cell>
          <cell r="AX308">
            <v>27840</v>
          </cell>
          <cell r="AY308">
            <v>26122</v>
          </cell>
          <cell r="AZ308">
            <v>26644</v>
          </cell>
          <cell r="BA308">
            <v>30733.416309830587</v>
          </cell>
          <cell r="BB308">
            <v>53694</v>
          </cell>
          <cell r="BC308">
            <v>30733.416309830587</v>
          </cell>
          <cell r="BD308">
            <v>29683</v>
          </cell>
          <cell r="BE308">
            <v>-217</v>
          </cell>
          <cell r="BF308">
            <v>2</v>
          </cell>
          <cell r="BG308">
            <v>2396</v>
          </cell>
          <cell r="BH308">
            <v>2398</v>
          </cell>
          <cell r="BI308">
            <v>4.181122852394342</v>
          </cell>
          <cell r="BJ308">
            <v>21678.590358088255</v>
          </cell>
          <cell r="BK308">
            <v>0</v>
          </cell>
          <cell r="BL308">
            <v>20593</v>
          </cell>
          <cell r="BM308">
            <v>5183</v>
          </cell>
          <cell r="BN308">
            <v>17191.554167999999</v>
          </cell>
          <cell r="BO308">
            <v>18246</v>
          </cell>
          <cell r="BP308">
            <v>17191.554167999999</v>
          </cell>
          <cell r="BQ308">
            <v>18246</v>
          </cell>
          <cell r="BR308">
            <v>-146</v>
          </cell>
          <cell r="BS308">
            <v>223</v>
          </cell>
          <cell r="BT308">
            <v>4668</v>
          </cell>
          <cell r="BU308">
            <v>4891</v>
          </cell>
          <cell r="BV308">
            <v>4.9422975119110646</v>
          </cell>
          <cell r="BW308">
            <v>31345.890769230784</v>
          </cell>
          <cell r="BX308">
            <v>0</v>
          </cell>
          <cell r="BY308">
            <v>30456</v>
          </cell>
          <cell r="BZ308">
            <v>19348</v>
          </cell>
          <cell r="CA308">
            <v>28334.999999999996</v>
          </cell>
          <cell r="CB308">
            <v>28156</v>
          </cell>
          <cell r="CC308">
            <v>28334.999999999996</v>
          </cell>
          <cell r="CD308">
            <v>28156</v>
          </cell>
          <cell r="CE308">
            <v>-78</v>
          </cell>
          <cell r="CF308">
            <v>188</v>
          </cell>
          <cell r="CG308">
            <v>7081</v>
          </cell>
          <cell r="CH308">
            <v>7269</v>
          </cell>
          <cell r="CI308">
            <v>11.688033012379641</v>
          </cell>
          <cell r="CJ308">
            <v>14071.691230769242</v>
          </cell>
          <cell r="CK308">
            <v>10582</v>
          </cell>
          <cell r="CL308">
            <v>14063</v>
          </cell>
          <cell r="CM308">
            <v>3982</v>
          </cell>
          <cell r="CN308">
            <v>18175</v>
          </cell>
          <cell r="CO308">
            <v>19424</v>
          </cell>
          <cell r="CP308">
            <v>18175</v>
          </cell>
          <cell r="CQ308">
            <v>19424</v>
          </cell>
          <cell r="CR308">
            <v>114</v>
          </cell>
          <cell r="CS308">
            <v>87</v>
          </cell>
          <cell r="CT308">
            <v>1707</v>
          </cell>
          <cell r="CU308">
            <v>1794</v>
          </cell>
          <cell r="CV308">
            <v>3.6348735194058688</v>
          </cell>
          <cell r="CW308">
            <v>22654.948244343919</v>
          </cell>
          <cell r="CX308">
            <v>22994.242361990971</v>
          </cell>
          <cell r="CY308">
            <v>20758</v>
          </cell>
          <cell r="CZ308">
            <v>0</v>
          </cell>
          <cell r="DA308">
            <v>14088.523225526271</v>
          </cell>
          <cell r="DB308">
            <v>21268</v>
          </cell>
          <cell r="DC308">
            <v>14088.523225526271</v>
          </cell>
          <cell r="DD308">
            <v>21268</v>
          </cell>
          <cell r="DE308">
            <v>-142</v>
          </cell>
          <cell r="DF308">
            <v>71</v>
          </cell>
          <cell r="DG308">
            <v>1355</v>
          </cell>
          <cell r="DH308">
            <v>1426</v>
          </cell>
          <cell r="DI308">
            <v>3.1194843066533648</v>
          </cell>
          <cell r="DJ308">
            <v>17847</v>
          </cell>
          <cell r="DK308">
            <v>17847</v>
          </cell>
          <cell r="DL308">
            <v>17253</v>
          </cell>
          <cell r="DM308">
            <v>0</v>
          </cell>
          <cell r="DN308">
            <v>13031</v>
          </cell>
          <cell r="DO308">
            <v>15972</v>
          </cell>
          <cell r="DP308">
            <v>13031</v>
          </cell>
          <cell r="DQ308">
            <v>15972</v>
          </cell>
          <cell r="DR308">
            <v>-884</v>
          </cell>
          <cell r="DS308">
            <v>117</v>
          </cell>
          <cell r="DT308">
            <v>3474</v>
          </cell>
          <cell r="DU308">
            <v>3591</v>
          </cell>
          <cell r="DV308">
            <v>9.1856160761501862</v>
          </cell>
          <cell r="DW308">
            <v>10392</v>
          </cell>
          <cell r="DX308">
            <v>15649.848615384628</v>
          </cell>
          <cell r="DY308">
            <v>9534</v>
          </cell>
          <cell r="DZ308">
            <v>5832</v>
          </cell>
          <cell r="EA308">
            <v>11346</v>
          </cell>
          <cell r="EB308">
            <v>9770</v>
          </cell>
          <cell r="EC308">
            <v>11346</v>
          </cell>
          <cell r="ED308">
            <v>9770</v>
          </cell>
          <cell r="EE308">
            <v>805</v>
          </cell>
          <cell r="EF308">
            <v>63</v>
          </cell>
          <cell r="EG308">
            <v>2487</v>
          </cell>
          <cell r="EH308">
            <v>2550</v>
          </cell>
          <cell r="EI308">
            <v>6.0120870265914581</v>
          </cell>
          <cell r="EJ308">
            <v>11371</v>
          </cell>
          <cell r="EK308">
            <v>11346</v>
          </cell>
          <cell r="EL308">
            <v>0</v>
          </cell>
          <cell r="EM308">
            <v>0</v>
          </cell>
          <cell r="EN308">
            <v>12410</v>
          </cell>
          <cell r="EO308">
            <v>0</v>
          </cell>
          <cell r="EP308">
            <v>12410</v>
          </cell>
          <cell r="EQ308">
            <v>0</v>
          </cell>
          <cell r="ER308">
            <v>0</v>
          </cell>
          <cell r="ES308">
            <v>0</v>
          </cell>
          <cell r="ET308">
            <v>1448</v>
          </cell>
          <cell r="EU308">
            <v>1511</v>
          </cell>
          <cell r="EV308">
            <v>5.990071704357419</v>
          </cell>
          <cell r="EW308">
            <v>6974.5468387600795</v>
          </cell>
          <cell r="EX308">
            <v>0</v>
          </cell>
          <cell r="EY308">
            <v>0</v>
          </cell>
          <cell r="EZ308">
            <v>0</v>
          </cell>
          <cell r="FA308">
            <v>7252</v>
          </cell>
          <cell r="FB308">
            <v>0</v>
          </cell>
          <cell r="FC308">
            <v>7252</v>
          </cell>
          <cell r="FD308">
            <v>0</v>
          </cell>
          <cell r="GZ308">
            <v>9923</v>
          </cell>
          <cell r="HA308">
            <v>5804</v>
          </cell>
        </row>
        <row r="309">
          <cell r="B309" t="str">
            <v>21131HBA106</v>
          </cell>
          <cell r="C309">
            <v>0</v>
          </cell>
          <cell r="D309">
            <v>8.6317483134899291</v>
          </cell>
          <cell r="E309">
            <v>900941332</v>
          </cell>
          <cell r="F309" t="str">
            <v>21131HBA106L3</v>
          </cell>
          <cell r="G309">
            <v>929.26273763221695</v>
          </cell>
          <cell r="H309">
            <v>854</v>
          </cell>
          <cell r="I309">
            <v>882</v>
          </cell>
          <cell r="J309">
            <v>9600</v>
          </cell>
          <cell r="K309">
            <v>9600</v>
          </cell>
          <cell r="L309">
            <v>927</v>
          </cell>
          <cell r="M309">
            <v>1783</v>
          </cell>
          <cell r="N309">
            <v>10122.799999999996</v>
          </cell>
          <cell r="O309">
            <v>7545</v>
          </cell>
          <cell r="P309">
            <v>10122.799999999996</v>
          </cell>
          <cell r="Q309">
            <v>-908</v>
          </cell>
          <cell r="R309">
            <v>99</v>
          </cell>
          <cell r="S309">
            <v>0</v>
          </cell>
          <cell r="T309">
            <v>2618</v>
          </cell>
          <cell r="U309">
            <v>2618</v>
          </cell>
          <cell r="V309">
            <v>33.893669232902369</v>
          </cell>
          <cell r="W309">
            <v>2280</v>
          </cell>
          <cell r="X309">
            <v>21480</v>
          </cell>
          <cell r="Y309">
            <v>3595</v>
          </cell>
          <cell r="Z309">
            <v>-17901</v>
          </cell>
          <cell r="AA309">
            <v>323.68000000000177</v>
          </cell>
          <cell r="AB309">
            <v>5046</v>
          </cell>
          <cell r="AC309">
            <v>323.68000000000177</v>
          </cell>
          <cell r="AD309">
            <v>3029</v>
          </cell>
          <cell r="AE309">
            <v>-112</v>
          </cell>
          <cell r="AF309">
            <v>19</v>
          </cell>
          <cell r="AG309">
            <v>3277</v>
          </cell>
          <cell r="AH309">
            <v>3296</v>
          </cell>
          <cell r="AI309">
            <v>5.2412991555062698</v>
          </cell>
          <cell r="AJ309">
            <v>21840</v>
          </cell>
          <cell r="AK309">
            <v>21840</v>
          </cell>
          <cell r="AL309">
            <v>22055</v>
          </cell>
          <cell r="AM309">
            <v>4210</v>
          </cell>
          <cell r="AN309">
            <v>18756.8</v>
          </cell>
          <cell r="AO309">
            <v>24764</v>
          </cell>
          <cell r="AP309">
            <v>18756.8</v>
          </cell>
          <cell r="AQ309">
            <v>17257</v>
          </cell>
          <cell r="AR309">
            <v>3431</v>
          </cell>
          <cell r="AS309">
            <v>107</v>
          </cell>
          <cell r="AT309">
            <v>4556</v>
          </cell>
          <cell r="AU309">
            <v>4663</v>
          </cell>
          <cell r="AV309">
            <v>5.559095620142652</v>
          </cell>
          <cell r="AW309">
            <v>22080</v>
          </cell>
          <cell r="AX309">
            <v>22080</v>
          </cell>
          <cell r="AY309">
            <v>19653</v>
          </cell>
          <cell r="AZ309">
            <v>8813</v>
          </cell>
          <cell r="BA309">
            <v>24586.733047864473</v>
          </cell>
          <cell r="BB309">
            <v>30919</v>
          </cell>
          <cell r="BC309">
            <v>24586.733047864473</v>
          </cell>
          <cell r="BD309">
            <v>22261</v>
          </cell>
          <cell r="BE309">
            <v>-193</v>
          </cell>
          <cell r="BF309">
            <v>0</v>
          </cell>
          <cell r="BG309">
            <v>2248</v>
          </cell>
          <cell r="BH309">
            <v>2248</v>
          </cell>
          <cell r="BI309">
            <v>6.1543416674403071</v>
          </cell>
          <cell r="BJ309">
            <v>13818.212194902337</v>
          </cell>
          <cell r="BK309">
            <v>0</v>
          </cell>
          <cell r="BL309">
            <v>12225</v>
          </cell>
          <cell r="BM309">
            <v>-19</v>
          </cell>
          <cell r="BN309">
            <v>10958.117641858094</v>
          </cell>
          <cell r="BO309">
            <v>11156</v>
          </cell>
          <cell r="BP309">
            <v>10958.117641858094</v>
          </cell>
          <cell r="BQ309">
            <v>11156</v>
          </cell>
          <cell r="BR309">
            <v>-42</v>
          </cell>
          <cell r="BS309">
            <v>157</v>
          </cell>
          <cell r="BT309">
            <v>3202</v>
          </cell>
          <cell r="BU309">
            <v>3359</v>
          </cell>
          <cell r="BV309">
            <v>4.9890795567518342</v>
          </cell>
          <cell r="BW309">
            <v>19980.273760090487</v>
          </cell>
          <cell r="BX309">
            <v>0</v>
          </cell>
          <cell r="BY309">
            <v>19666</v>
          </cell>
          <cell r="BZ309">
            <v>8133</v>
          </cell>
          <cell r="CA309">
            <v>19254.052557650604</v>
          </cell>
          <cell r="CB309">
            <v>18392</v>
          </cell>
          <cell r="CC309">
            <v>19254.052557650604</v>
          </cell>
          <cell r="CD309">
            <v>18392</v>
          </cell>
          <cell r="CE309">
            <v>0</v>
          </cell>
          <cell r="CF309">
            <v>165</v>
          </cell>
          <cell r="CG309">
            <v>4468</v>
          </cell>
          <cell r="CH309">
            <v>4633</v>
          </cell>
          <cell r="CI309">
            <v>13.237467970658869</v>
          </cell>
          <cell r="CJ309">
            <v>7853.141308438845</v>
          </cell>
          <cell r="CK309">
            <v>7382</v>
          </cell>
          <cell r="CL309">
            <v>8153</v>
          </cell>
          <cell r="CM309">
            <v>2523</v>
          </cell>
          <cell r="CN309">
            <v>10125.803537134332</v>
          </cell>
          <cell r="CO309">
            <v>11431</v>
          </cell>
          <cell r="CP309">
            <v>10125.803537134332</v>
          </cell>
          <cell r="CQ309">
            <v>11431</v>
          </cell>
          <cell r="CR309">
            <v>15</v>
          </cell>
          <cell r="CS309">
            <v>81</v>
          </cell>
          <cell r="CT309">
            <v>1259</v>
          </cell>
          <cell r="CU309">
            <v>1340</v>
          </cell>
          <cell r="CV309">
            <v>3.7179441393777304</v>
          </cell>
          <cell r="CW309">
            <v>17535.849607989141</v>
          </cell>
          <cell r="CX309">
            <v>15032.646167957048</v>
          </cell>
          <cell r="CY309">
            <v>15488</v>
          </cell>
          <cell r="CZ309">
            <v>0</v>
          </cell>
          <cell r="DA309">
            <v>10158.840096592075</v>
          </cell>
          <cell r="DB309">
            <v>15611</v>
          </cell>
          <cell r="DC309">
            <v>10158.840096592075</v>
          </cell>
          <cell r="DD309">
            <v>15611</v>
          </cell>
          <cell r="DE309">
            <v>-106</v>
          </cell>
          <cell r="DF309">
            <v>62</v>
          </cell>
          <cell r="DG309">
            <v>1261</v>
          </cell>
          <cell r="DH309">
            <v>1323</v>
          </cell>
          <cell r="DI309">
            <v>5.2790957298353334</v>
          </cell>
          <cell r="DJ309">
            <v>11975</v>
          </cell>
          <cell r="DK309">
            <v>12575</v>
          </cell>
          <cell r="DL309">
            <v>10522</v>
          </cell>
          <cell r="DM309">
            <v>0</v>
          </cell>
          <cell r="DN309">
            <v>7166</v>
          </cell>
          <cell r="DO309">
            <v>10738</v>
          </cell>
          <cell r="DP309">
            <v>7166</v>
          </cell>
          <cell r="DQ309">
            <v>10738</v>
          </cell>
          <cell r="DR309">
            <v>-638</v>
          </cell>
          <cell r="DS309">
            <v>64</v>
          </cell>
          <cell r="DT309">
            <v>1681</v>
          </cell>
          <cell r="DU309">
            <v>1745</v>
          </cell>
          <cell r="DV309">
            <v>7.151202500060255</v>
          </cell>
          <cell r="DW309">
            <v>7179</v>
          </cell>
          <cell r="DX309">
            <v>4492</v>
          </cell>
          <cell r="DY309">
            <v>6460</v>
          </cell>
          <cell r="DZ309">
            <v>5246</v>
          </cell>
          <cell r="EA309">
            <v>7051.9608414913555</v>
          </cell>
          <cell r="EB309">
            <v>5468</v>
          </cell>
          <cell r="EC309">
            <v>7051.9608414913555</v>
          </cell>
          <cell r="ED309">
            <v>5468</v>
          </cell>
          <cell r="EE309">
            <v>661</v>
          </cell>
          <cell r="EF309">
            <v>54</v>
          </cell>
          <cell r="EG309">
            <v>2022</v>
          </cell>
          <cell r="EH309">
            <v>2076</v>
          </cell>
          <cell r="EI309">
            <v>8.6956797083799735</v>
          </cell>
          <cell r="EJ309">
            <v>6110</v>
          </cell>
          <cell r="EK309">
            <v>6341</v>
          </cell>
          <cell r="EL309">
            <v>0</v>
          </cell>
          <cell r="EM309">
            <v>0</v>
          </cell>
          <cell r="EN309">
            <v>6975.8779111358399</v>
          </cell>
          <cell r="EO309">
            <v>0</v>
          </cell>
          <cell r="EP309">
            <v>6975.8779111358399</v>
          </cell>
          <cell r="EQ309">
            <v>0</v>
          </cell>
          <cell r="ER309">
            <v>0</v>
          </cell>
          <cell r="ES309">
            <v>0</v>
          </cell>
          <cell r="ET309">
            <v>1156.1220888641601</v>
          </cell>
          <cell r="EU309">
            <v>1210.1220888641601</v>
          </cell>
          <cell r="EV309">
            <v>8.3675905104764308</v>
          </cell>
          <cell r="EW309">
            <v>3986.4170775869457</v>
          </cell>
          <cell r="EX309">
            <v>0</v>
          </cell>
          <cell r="EY309">
            <v>0</v>
          </cell>
          <cell r="EZ309">
            <v>0</v>
          </cell>
          <cell r="FA309">
            <v>4145</v>
          </cell>
          <cell r="FB309">
            <v>0</v>
          </cell>
          <cell r="FC309">
            <v>4145</v>
          </cell>
          <cell r="FD309">
            <v>0</v>
          </cell>
          <cell r="GZ309">
            <v>4953.8779111358399</v>
          </cell>
          <cell r="HA309">
            <v>2988.8779111358399</v>
          </cell>
        </row>
        <row r="310">
          <cell r="B310" t="str">
            <v>21131HBA206</v>
          </cell>
          <cell r="C310">
            <v>0</v>
          </cell>
          <cell r="D310">
            <v>8.6317483134899291</v>
          </cell>
          <cell r="E310">
            <v>900941341</v>
          </cell>
          <cell r="F310" t="str">
            <v>21131HBA206L3</v>
          </cell>
          <cell r="G310">
            <v>528.60358689825932</v>
          </cell>
          <cell r="H310">
            <v>5925</v>
          </cell>
          <cell r="I310">
            <v>5941</v>
          </cell>
          <cell r="J310">
            <v>2640</v>
          </cell>
          <cell r="K310">
            <v>2640</v>
          </cell>
          <cell r="L310">
            <v>0</v>
          </cell>
          <cell r="M310">
            <v>676</v>
          </cell>
          <cell r="N310">
            <v>6780.699999999998</v>
          </cell>
          <cell r="O310">
            <v>8773</v>
          </cell>
          <cell r="P310">
            <v>6780.699999999998</v>
          </cell>
          <cell r="Q310">
            <v>5054</v>
          </cell>
          <cell r="R310">
            <v>46</v>
          </cell>
          <cell r="S310">
            <v>2</v>
          </cell>
          <cell r="T310">
            <v>839</v>
          </cell>
          <cell r="U310">
            <v>841</v>
          </cell>
          <cell r="V310">
            <v>35.146122201050645</v>
          </cell>
          <cell r="W310">
            <v>0</v>
          </cell>
          <cell r="X310">
            <v>3720</v>
          </cell>
          <cell r="Y310">
            <v>0</v>
          </cell>
          <cell r="Z310">
            <v>1278</v>
          </cell>
          <cell r="AA310">
            <v>80.920000000000414</v>
          </cell>
          <cell r="AB310">
            <v>6099</v>
          </cell>
          <cell r="AC310">
            <v>80.920000000000414</v>
          </cell>
          <cell r="AD310">
            <v>776</v>
          </cell>
          <cell r="AE310">
            <v>-18</v>
          </cell>
          <cell r="AF310">
            <v>4</v>
          </cell>
          <cell r="AG310">
            <v>79</v>
          </cell>
          <cell r="AH310">
            <v>83</v>
          </cell>
          <cell r="AI310">
            <v>0.50541670220933232</v>
          </cell>
          <cell r="AJ310">
            <v>6240</v>
          </cell>
          <cell r="AK310">
            <v>6240</v>
          </cell>
          <cell r="AL310">
            <v>6235</v>
          </cell>
          <cell r="AM310">
            <v>11117</v>
          </cell>
          <cell r="AN310">
            <v>4689.199999999998</v>
          </cell>
          <cell r="AO310">
            <v>17786</v>
          </cell>
          <cell r="AP310">
            <v>4689.199999999998</v>
          </cell>
          <cell r="AQ310">
            <v>7857</v>
          </cell>
          <cell r="AR310">
            <v>-2618</v>
          </cell>
          <cell r="AS310">
            <v>18</v>
          </cell>
          <cell r="AT310">
            <v>1061</v>
          </cell>
          <cell r="AU310">
            <v>1079</v>
          </cell>
          <cell r="AV310">
            <v>5.1784025048036488</v>
          </cell>
          <cell r="AW310">
            <v>5760</v>
          </cell>
          <cell r="AX310">
            <v>5760</v>
          </cell>
          <cell r="AY310">
            <v>6469</v>
          </cell>
          <cell r="AZ310">
            <v>17831</v>
          </cell>
          <cell r="BA310">
            <v>6146.6832619661163</v>
          </cell>
          <cell r="BB310">
            <v>22775</v>
          </cell>
          <cell r="BC310">
            <v>6146.6832619661163</v>
          </cell>
          <cell r="BD310">
            <v>7422</v>
          </cell>
          <cell r="BE310">
            <v>-24</v>
          </cell>
          <cell r="BF310">
            <v>2</v>
          </cell>
          <cell r="BG310">
            <v>148</v>
          </cell>
          <cell r="BH310">
            <v>150</v>
          </cell>
          <cell r="BI310">
            <v>0.71228767332103937</v>
          </cell>
          <cell r="BJ310">
            <v>7860.3781631859183</v>
          </cell>
          <cell r="BK310">
            <v>0</v>
          </cell>
          <cell r="BL310">
            <v>8368</v>
          </cell>
          <cell r="BM310">
            <v>5202</v>
          </cell>
          <cell r="BN310">
            <v>6233.4365261419052</v>
          </cell>
          <cell r="BO310">
            <v>7090</v>
          </cell>
          <cell r="BP310">
            <v>6233.4365261419052</v>
          </cell>
          <cell r="BQ310">
            <v>7090</v>
          </cell>
          <cell r="BR310">
            <v>-104</v>
          </cell>
          <cell r="BS310">
            <v>66</v>
          </cell>
          <cell r="BT310">
            <v>1466</v>
          </cell>
          <cell r="BU310">
            <v>1532</v>
          </cell>
          <cell r="BV310">
            <v>4.8431069862707679</v>
          </cell>
          <cell r="BW310">
            <v>11365.617009140296</v>
          </cell>
          <cell r="BX310">
            <v>0</v>
          </cell>
          <cell r="BY310">
            <v>10790</v>
          </cell>
          <cell r="BZ310">
            <v>11215</v>
          </cell>
          <cell r="CA310">
            <v>9080.9474423493921</v>
          </cell>
          <cell r="CB310">
            <v>9764</v>
          </cell>
          <cell r="CC310">
            <v>9080.9474423493921</v>
          </cell>
          <cell r="CD310">
            <v>9764</v>
          </cell>
          <cell r="CE310">
            <v>-78</v>
          </cell>
          <cell r="CF310">
            <v>23</v>
          </cell>
          <cell r="CG310">
            <v>2613</v>
          </cell>
          <cell r="CH310">
            <v>2636</v>
          </cell>
          <cell r="CI310">
            <v>9.7388603150197763</v>
          </cell>
          <cell r="CJ310">
            <v>6218.5499223303968</v>
          </cell>
          <cell r="CK310">
            <v>3200</v>
          </cell>
          <cell r="CL310">
            <v>5910</v>
          </cell>
          <cell r="CM310">
            <v>1459</v>
          </cell>
          <cell r="CN310">
            <v>8049.1964628656669</v>
          </cell>
          <cell r="CO310">
            <v>7993</v>
          </cell>
          <cell r="CP310">
            <v>8049.1964628656669</v>
          </cell>
          <cell r="CQ310">
            <v>7993</v>
          </cell>
          <cell r="CR310">
            <v>99</v>
          </cell>
          <cell r="CS310">
            <v>6</v>
          </cell>
          <cell r="CT310">
            <v>448</v>
          </cell>
          <cell r="CU310">
            <v>454</v>
          </cell>
          <cell r="CV310">
            <v>3.4201230885618976</v>
          </cell>
          <cell r="CW310">
            <v>5119.0986363547763</v>
          </cell>
          <cell r="CX310">
            <v>7961.5961940339239</v>
          </cell>
          <cell r="CY310">
            <v>5270</v>
          </cell>
          <cell r="CZ310">
            <v>0</v>
          </cell>
          <cell r="DA310">
            <v>3929.6831289341949</v>
          </cell>
          <cell r="DB310">
            <v>5657</v>
          </cell>
          <cell r="DC310">
            <v>3929.6831289341949</v>
          </cell>
          <cell r="DD310">
            <v>5657</v>
          </cell>
          <cell r="DE310">
            <v>-36</v>
          </cell>
          <cell r="DF310">
            <v>9</v>
          </cell>
          <cell r="DG310">
            <v>94</v>
          </cell>
          <cell r="DH310">
            <v>103</v>
          </cell>
          <cell r="DI310">
            <v>0.48081841432225064</v>
          </cell>
          <cell r="DJ310">
            <v>5872</v>
          </cell>
          <cell r="DK310">
            <v>5272</v>
          </cell>
          <cell r="DL310">
            <v>6731</v>
          </cell>
          <cell r="DM310">
            <v>0</v>
          </cell>
          <cell r="DN310">
            <v>5865</v>
          </cell>
          <cell r="DO310">
            <v>5234</v>
          </cell>
          <cell r="DP310">
            <v>5865</v>
          </cell>
          <cell r="DQ310">
            <v>5234</v>
          </cell>
          <cell r="DR310">
            <v>-246</v>
          </cell>
          <cell r="DS310">
            <v>53</v>
          </cell>
          <cell r="DT310">
            <v>1793</v>
          </cell>
          <cell r="DU310">
            <v>1846</v>
          </cell>
          <cell r="DV310">
            <v>12.526667320537831</v>
          </cell>
          <cell r="DW310">
            <v>3213</v>
          </cell>
          <cell r="DX310">
            <v>8157</v>
          </cell>
          <cell r="DY310">
            <v>3074</v>
          </cell>
          <cell r="DZ310">
            <v>586</v>
          </cell>
          <cell r="EA310">
            <v>4294.0391585086445</v>
          </cell>
          <cell r="EB310">
            <v>4302</v>
          </cell>
          <cell r="EC310">
            <v>4294.0391585086445</v>
          </cell>
          <cell r="ED310">
            <v>4302</v>
          </cell>
          <cell r="EE310">
            <v>144</v>
          </cell>
          <cell r="EF310">
            <v>9</v>
          </cell>
          <cell r="EG310">
            <v>465</v>
          </cell>
          <cell r="EH310">
            <v>474</v>
          </cell>
          <cell r="EI310">
            <v>2.5671119956224295</v>
          </cell>
          <cell r="EJ310">
            <v>5261</v>
          </cell>
          <cell r="EK310">
            <v>5005</v>
          </cell>
          <cell r="EL310">
            <v>0</v>
          </cell>
          <cell r="EM310">
            <v>0</v>
          </cell>
          <cell r="EN310">
            <v>5434.1220888641601</v>
          </cell>
          <cell r="EO310">
            <v>0</v>
          </cell>
          <cell r="EP310">
            <v>5434.1220888641601</v>
          </cell>
          <cell r="EQ310">
            <v>0</v>
          </cell>
          <cell r="ER310">
            <v>0</v>
          </cell>
          <cell r="ES310">
            <v>0</v>
          </cell>
          <cell r="ET310">
            <v>291.87791113583989</v>
          </cell>
          <cell r="EU310">
            <v>300.87791113583989</v>
          </cell>
          <cell r="EV310">
            <v>2.8182611310187311</v>
          </cell>
          <cell r="EW310">
            <v>2988.1297611731338</v>
          </cell>
          <cell r="EX310">
            <v>0</v>
          </cell>
          <cell r="EY310">
            <v>0</v>
          </cell>
          <cell r="EZ310">
            <v>0</v>
          </cell>
          <cell r="FA310">
            <v>3107</v>
          </cell>
          <cell r="FB310">
            <v>0</v>
          </cell>
          <cell r="FC310">
            <v>3107</v>
          </cell>
          <cell r="FD310">
            <v>0</v>
          </cell>
          <cell r="GZ310">
            <v>4969.1220888641601</v>
          </cell>
          <cell r="HA310">
            <v>2815.1220888641601</v>
          </cell>
        </row>
        <row r="311">
          <cell r="B311" t="str">
            <v>LT12F</v>
          </cell>
          <cell r="C311" t="str">
            <v>LINHA 3LT12F</v>
          </cell>
          <cell r="D311">
            <v>9.8611345971920112</v>
          </cell>
          <cell r="E311">
            <v>0</v>
          </cell>
          <cell r="F311" t="str">
            <v>VANESSA HIGH</v>
          </cell>
          <cell r="G311">
            <v>2500.6084247883887</v>
          </cell>
          <cell r="H311">
            <v>1947</v>
          </cell>
          <cell r="I311">
            <v>1951</v>
          </cell>
          <cell r="J311">
            <v>960</v>
          </cell>
          <cell r="K311">
            <v>0</v>
          </cell>
          <cell r="L311">
            <v>948</v>
          </cell>
          <cell r="M311">
            <v>1723</v>
          </cell>
          <cell r="N311">
            <v>1790.7977631480512</v>
          </cell>
          <cell r="O311">
            <v>3006</v>
          </cell>
          <cell r="P311">
            <v>1790.7977631480512</v>
          </cell>
          <cell r="Q311">
            <v>1492</v>
          </cell>
          <cell r="R311">
            <v>128</v>
          </cell>
          <cell r="S311">
            <v>3</v>
          </cell>
          <cell r="T311">
            <v>1276</v>
          </cell>
          <cell r="U311">
            <v>1279</v>
          </cell>
          <cell r="V311">
            <v>15.71441349731302</v>
          </cell>
          <cell r="W311">
            <v>2160</v>
          </cell>
          <cell r="X311">
            <v>2160</v>
          </cell>
          <cell r="Y311">
            <v>2158</v>
          </cell>
          <cell r="Z311">
            <v>1362</v>
          </cell>
          <cell r="AA311">
            <v>2435.9801914685158</v>
          </cell>
          <cell r="AB311">
            <v>4011</v>
          </cell>
          <cell r="AC311">
            <v>2435.9801914685158</v>
          </cell>
          <cell r="AD311">
            <v>2665</v>
          </cell>
          <cell r="AE311">
            <v>-114</v>
          </cell>
          <cell r="AF311">
            <v>2</v>
          </cell>
          <cell r="AG311">
            <v>884</v>
          </cell>
          <cell r="AH311">
            <v>886</v>
          </cell>
          <cell r="AI311">
            <v>9.9736743136517472</v>
          </cell>
          <cell r="AJ311">
            <v>5280</v>
          </cell>
          <cell r="AK311">
            <v>5280</v>
          </cell>
          <cell r="AL311">
            <v>5024</v>
          </cell>
          <cell r="AM311">
            <v>2109</v>
          </cell>
          <cell r="AN311">
            <v>2659</v>
          </cell>
          <cell r="AO311">
            <v>6137</v>
          </cell>
          <cell r="AP311">
            <v>2659</v>
          </cell>
          <cell r="AQ311">
            <v>4204</v>
          </cell>
          <cell r="AR311">
            <v>24</v>
          </cell>
          <cell r="AS311">
            <v>15</v>
          </cell>
          <cell r="AT311">
            <v>1667</v>
          </cell>
          <cell r="AU311">
            <v>1682</v>
          </cell>
          <cell r="AV311">
            <v>12.415590863952332</v>
          </cell>
          <cell r="AW311">
            <v>3840</v>
          </cell>
          <cell r="AX311">
            <v>3840</v>
          </cell>
          <cell r="AY311">
            <v>4233</v>
          </cell>
          <cell r="AZ311">
            <v>758</v>
          </cell>
          <cell r="BA311">
            <v>4028.0000000000005</v>
          </cell>
          <cell r="BB311">
            <v>5930</v>
          </cell>
          <cell r="BC311">
            <v>4028.0000000000005</v>
          </cell>
          <cell r="BD311">
            <v>5172</v>
          </cell>
          <cell r="BE311">
            <v>-14</v>
          </cell>
          <cell r="BF311">
            <v>2</v>
          </cell>
          <cell r="BG311">
            <v>755</v>
          </cell>
          <cell r="BH311">
            <v>757</v>
          </cell>
          <cell r="BI311">
            <v>5.0188344781741634</v>
          </cell>
          <cell r="BJ311">
            <v>4200</v>
          </cell>
          <cell r="BK311">
            <v>4200</v>
          </cell>
          <cell r="BL311">
            <v>4293</v>
          </cell>
          <cell r="BM311">
            <v>200</v>
          </cell>
          <cell r="BN311">
            <v>4513</v>
          </cell>
          <cell r="BO311">
            <v>4155</v>
          </cell>
          <cell r="BP311">
            <v>4513</v>
          </cell>
          <cell r="BQ311">
            <v>4155</v>
          </cell>
          <cell r="BR311">
            <v>-164</v>
          </cell>
          <cell r="BS311">
            <v>17</v>
          </cell>
          <cell r="BT311">
            <v>1042</v>
          </cell>
          <cell r="BU311">
            <v>1059</v>
          </cell>
          <cell r="BV311">
            <v>19.086579557943587</v>
          </cell>
          <cell r="BW311">
            <v>1467</v>
          </cell>
          <cell r="BX311">
            <v>1320</v>
          </cell>
          <cell r="BY311">
            <v>1469</v>
          </cell>
          <cell r="BZ311">
            <v>-300</v>
          </cell>
          <cell r="CA311">
            <v>1637.7999999999997</v>
          </cell>
          <cell r="CB311">
            <v>1719</v>
          </cell>
          <cell r="CC311">
            <v>1637.7999999999997</v>
          </cell>
          <cell r="CD311">
            <v>1719</v>
          </cell>
          <cell r="CE311">
            <v>-5</v>
          </cell>
          <cell r="CF311">
            <v>36</v>
          </cell>
          <cell r="CG311">
            <v>778</v>
          </cell>
          <cell r="CH311">
            <v>814</v>
          </cell>
          <cell r="CI311">
            <v>60</v>
          </cell>
          <cell r="CJ311">
            <v>0</v>
          </cell>
          <cell r="CK311">
            <v>0</v>
          </cell>
          <cell r="CL311">
            <v>0</v>
          </cell>
          <cell r="CM311">
            <v>262</v>
          </cell>
          <cell r="CN311">
            <v>394</v>
          </cell>
          <cell r="CO311">
            <v>605</v>
          </cell>
          <cell r="CP311">
            <v>394</v>
          </cell>
          <cell r="CQ311">
            <v>605</v>
          </cell>
          <cell r="CR311">
            <v>41</v>
          </cell>
          <cell r="CS311">
            <v>4</v>
          </cell>
          <cell r="CT311">
            <v>164</v>
          </cell>
          <cell r="CU311">
            <v>168</v>
          </cell>
          <cell r="CV311">
            <v>30</v>
          </cell>
          <cell r="CW311">
            <v>0</v>
          </cell>
          <cell r="CX311">
            <v>0</v>
          </cell>
          <cell r="CY311">
            <v>0</v>
          </cell>
          <cell r="CZ311">
            <v>0</v>
          </cell>
          <cell r="DA311">
            <v>164</v>
          </cell>
          <cell r="DB311">
            <v>67</v>
          </cell>
          <cell r="DC311">
            <v>164</v>
          </cell>
          <cell r="DD311">
            <v>67</v>
          </cell>
          <cell r="DE311">
            <v>4</v>
          </cell>
          <cell r="DF311">
            <v>4</v>
          </cell>
          <cell r="DG311">
            <v>93</v>
          </cell>
          <cell r="DH311">
            <v>97</v>
          </cell>
          <cell r="DI311">
            <v>91.398305084745758</v>
          </cell>
          <cell r="DJ311">
            <v>0</v>
          </cell>
          <cell r="DK311">
            <v>0</v>
          </cell>
          <cell r="DL311">
            <v>0</v>
          </cell>
          <cell r="DM311">
            <v>0</v>
          </cell>
          <cell r="DN311">
            <v>67</v>
          </cell>
          <cell r="DO311">
            <v>69</v>
          </cell>
          <cell r="DP311">
            <v>67</v>
          </cell>
          <cell r="DQ311">
            <v>69</v>
          </cell>
          <cell r="DR311">
            <v>13</v>
          </cell>
          <cell r="DS311">
            <v>6</v>
          </cell>
          <cell r="DT311">
            <v>9</v>
          </cell>
          <cell r="DU311">
            <v>15</v>
          </cell>
          <cell r="DV311">
            <v>30</v>
          </cell>
          <cell r="DW311">
            <v>240</v>
          </cell>
          <cell r="DX311">
            <v>240</v>
          </cell>
          <cell r="DY311">
            <v>0</v>
          </cell>
          <cell r="DZ311">
            <v>4</v>
          </cell>
          <cell r="EA311">
            <v>9</v>
          </cell>
          <cell r="EB311">
            <v>18</v>
          </cell>
          <cell r="EC311">
            <v>9</v>
          </cell>
          <cell r="ED311">
            <v>18</v>
          </cell>
          <cell r="EE311">
            <v>-18</v>
          </cell>
          <cell r="EF311">
            <v>11</v>
          </cell>
          <cell r="EG311">
            <v>4</v>
          </cell>
          <cell r="EH311">
            <v>15</v>
          </cell>
          <cell r="EI311">
            <v>20</v>
          </cell>
          <cell r="EJ311">
            <v>240</v>
          </cell>
          <cell r="EK311">
            <v>240</v>
          </cell>
          <cell r="EL311">
            <v>0</v>
          </cell>
          <cell r="EM311">
            <v>0</v>
          </cell>
          <cell r="EN311">
            <v>6</v>
          </cell>
          <cell r="EO311">
            <v>0</v>
          </cell>
          <cell r="EP311">
            <v>6</v>
          </cell>
          <cell r="EQ311">
            <v>0</v>
          </cell>
          <cell r="ER311">
            <v>0</v>
          </cell>
          <cell r="ES311">
            <v>0</v>
          </cell>
          <cell r="ET311">
            <v>238</v>
          </cell>
          <cell r="EU311">
            <v>249</v>
          </cell>
          <cell r="EV311">
            <v>30.002975304968761</v>
          </cell>
          <cell r="EW311">
            <v>0</v>
          </cell>
          <cell r="EX311">
            <v>0</v>
          </cell>
          <cell r="EY311">
            <v>0</v>
          </cell>
          <cell r="EZ311">
            <v>0</v>
          </cell>
          <cell r="FA311">
            <v>236</v>
          </cell>
          <cell r="FB311">
            <v>0</v>
          </cell>
          <cell r="FC311">
            <v>236</v>
          </cell>
          <cell r="FD311">
            <v>0</v>
          </cell>
          <cell r="GZ311">
            <v>2</v>
          </cell>
          <cell r="HA311">
            <v>0</v>
          </cell>
        </row>
        <row r="312">
          <cell r="B312" t="str">
            <v>21121GBB106</v>
          </cell>
          <cell r="C312">
            <v>0</v>
          </cell>
          <cell r="D312">
            <v>9.8611345971920112</v>
          </cell>
          <cell r="E312">
            <v>900941434</v>
          </cell>
          <cell r="F312" t="str">
            <v>21121GBB106L3</v>
          </cell>
          <cell r="G312">
            <v>0</v>
          </cell>
          <cell r="H312">
            <v>424</v>
          </cell>
          <cell r="I312">
            <v>428</v>
          </cell>
          <cell r="J312">
            <v>960</v>
          </cell>
          <cell r="K312">
            <v>0</v>
          </cell>
          <cell r="L312">
            <v>948</v>
          </cell>
          <cell r="M312">
            <v>1477</v>
          </cell>
          <cell r="N312">
            <v>1043.9450386068515</v>
          </cell>
          <cell r="O312">
            <v>2075</v>
          </cell>
          <cell r="P312">
            <v>1043.9450386068515</v>
          </cell>
          <cell r="Q312">
            <v>770</v>
          </cell>
          <cell r="R312">
            <v>110</v>
          </cell>
          <cell r="S312">
            <v>3</v>
          </cell>
          <cell r="T312">
            <v>493</v>
          </cell>
          <cell r="U312">
            <v>496</v>
          </cell>
          <cell r="V312">
            <v>10.4150972663306</v>
          </cell>
          <cell r="W312">
            <v>1560</v>
          </cell>
          <cell r="X312">
            <v>1560</v>
          </cell>
          <cell r="Y312">
            <v>1559</v>
          </cell>
          <cell r="Z312">
            <v>1287</v>
          </cell>
          <cell r="AA312">
            <v>1420.0539487818673</v>
          </cell>
          <cell r="AB312">
            <v>3132</v>
          </cell>
          <cell r="AC312">
            <v>1420.0539487818673</v>
          </cell>
          <cell r="AD312">
            <v>1846</v>
          </cell>
          <cell r="AE312">
            <v>-98</v>
          </cell>
          <cell r="AF312">
            <v>2</v>
          </cell>
          <cell r="AG312">
            <v>305</v>
          </cell>
          <cell r="AH312">
            <v>307</v>
          </cell>
          <cell r="AI312">
            <v>5.9029848057572964</v>
          </cell>
          <cell r="AJ312">
            <v>3120</v>
          </cell>
          <cell r="AK312">
            <v>3120</v>
          </cell>
          <cell r="AL312">
            <v>4068</v>
          </cell>
          <cell r="AM312">
            <v>1480</v>
          </cell>
          <cell r="AN312">
            <v>1550.0632817275468</v>
          </cell>
          <cell r="AO312">
            <v>4452</v>
          </cell>
          <cell r="AP312">
            <v>1550.0632817275468</v>
          </cell>
          <cell r="AQ312">
            <v>3148</v>
          </cell>
          <cell r="AR312">
            <v>26</v>
          </cell>
          <cell r="AS312">
            <v>8</v>
          </cell>
          <cell r="AT312">
            <v>1193</v>
          </cell>
          <cell r="AU312">
            <v>1201</v>
          </cell>
          <cell r="AV312">
            <v>11.106628599801388</v>
          </cell>
          <cell r="AW312">
            <v>2640</v>
          </cell>
          <cell r="AX312">
            <v>2640</v>
          </cell>
          <cell r="AY312">
            <v>3515</v>
          </cell>
          <cell r="AZ312">
            <v>559</v>
          </cell>
          <cell r="BA312">
            <v>3222.4000000000005</v>
          </cell>
          <cell r="BB312">
            <v>4554</v>
          </cell>
          <cell r="BC312">
            <v>3222.4000000000005</v>
          </cell>
          <cell r="BD312">
            <v>3995</v>
          </cell>
          <cell r="BE312">
            <v>-13</v>
          </cell>
          <cell r="BF312">
            <v>2</v>
          </cell>
          <cell r="BG312">
            <v>732</v>
          </cell>
          <cell r="BH312">
            <v>734</v>
          </cell>
          <cell r="BI312">
            <v>5.675714710140582</v>
          </cell>
          <cell r="BJ312">
            <v>3360</v>
          </cell>
          <cell r="BK312">
            <v>3360</v>
          </cell>
          <cell r="BL312">
            <v>3343</v>
          </cell>
          <cell r="BM312">
            <v>149</v>
          </cell>
          <cell r="BN312">
            <v>3869.1162472921533</v>
          </cell>
          <cell r="BO312">
            <v>3463</v>
          </cell>
          <cell r="BP312">
            <v>3869.1162472921533</v>
          </cell>
          <cell r="BQ312">
            <v>3463</v>
          </cell>
          <cell r="BR312">
            <v>-30</v>
          </cell>
          <cell r="BS312">
            <v>13</v>
          </cell>
          <cell r="BT312">
            <v>631</v>
          </cell>
          <cell r="BU312">
            <v>644</v>
          </cell>
          <cell r="BV312">
            <v>19.949258812919503</v>
          </cell>
          <cell r="BW312">
            <v>1107</v>
          </cell>
          <cell r="BX312">
            <v>960</v>
          </cell>
          <cell r="BY312">
            <v>1109</v>
          </cell>
          <cell r="BZ312">
            <v>53</v>
          </cell>
          <cell r="CA312">
            <v>948.90743448275828</v>
          </cell>
          <cell r="CB312">
            <v>1266</v>
          </cell>
          <cell r="CC312">
            <v>948.90743448275828</v>
          </cell>
          <cell r="CD312">
            <v>1266</v>
          </cell>
          <cell r="CE312">
            <v>-23</v>
          </cell>
          <cell r="CF312">
            <v>36</v>
          </cell>
          <cell r="CG312">
            <v>474</v>
          </cell>
          <cell r="CH312">
            <v>510</v>
          </cell>
          <cell r="CI312">
            <v>60.042031725315965</v>
          </cell>
          <cell r="CJ312">
            <v>0</v>
          </cell>
          <cell r="CK312">
            <v>0</v>
          </cell>
          <cell r="CL312">
            <v>0</v>
          </cell>
          <cell r="CM312">
            <v>257</v>
          </cell>
          <cell r="CN312">
            <v>244.81818181818181</v>
          </cell>
          <cell r="CO312">
            <v>377</v>
          </cell>
          <cell r="CP312">
            <v>244.81818181818181</v>
          </cell>
          <cell r="CQ312">
            <v>377</v>
          </cell>
          <cell r="CR312">
            <v>88</v>
          </cell>
          <cell r="CS312">
            <v>4</v>
          </cell>
          <cell r="CT312">
            <v>41</v>
          </cell>
          <cell r="CU312">
            <v>45</v>
          </cell>
          <cell r="CV312">
            <v>30.261614162887209</v>
          </cell>
          <cell r="CW312">
            <v>0</v>
          </cell>
          <cell r="CX312">
            <v>0</v>
          </cell>
          <cell r="CY312">
            <v>0</v>
          </cell>
          <cell r="CZ312">
            <v>0</v>
          </cell>
          <cell r="DA312">
            <v>40.645551601423492</v>
          </cell>
          <cell r="DB312">
            <v>28</v>
          </cell>
          <cell r="DC312">
            <v>40.645551601423492</v>
          </cell>
          <cell r="DD312">
            <v>28</v>
          </cell>
          <cell r="DE312">
            <v>3</v>
          </cell>
          <cell r="DF312">
            <v>4</v>
          </cell>
          <cell r="DG312">
            <v>10</v>
          </cell>
          <cell r="DH312">
            <v>14</v>
          </cell>
          <cell r="DI312">
            <v>57.070707070707073</v>
          </cell>
          <cell r="DJ312">
            <v>0</v>
          </cell>
          <cell r="DK312">
            <v>0</v>
          </cell>
          <cell r="DL312">
            <v>0</v>
          </cell>
          <cell r="DM312">
            <v>0</v>
          </cell>
          <cell r="DN312">
            <v>6</v>
          </cell>
          <cell r="DO312">
            <v>9</v>
          </cell>
          <cell r="DP312">
            <v>6</v>
          </cell>
          <cell r="DQ312">
            <v>9</v>
          </cell>
          <cell r="DR312">
            <v>-2</v>
          </cell>
          <cell r="DS312">
            <v>6</v>
          </cell>
          <cell r="DT312">
            <v>1</v>
          </cell>
          <cell r="DU312">
            <v>7</v>
          </cell>
          <cell r="DV312">
            <v>6.7676767676767673</v>
          </cell>
          <cell r="DW312">
            <v>240</v>
          </cell>
          <cell r="DX312">
            <v>240</v>
          </cell>
          <cell r="DY312">
            <v>0</v>
          </cell>
          <cell r="DZ312">
            <v>4</v>
          </cell>
          <cell r="EA312">
            <v>4.4328358208955221</v>
          </cell>
          <cell r="EB312">
            <v>0</v>
          </cell>
          <cell r="EC312">
            <v>4.4328358208955221</v>
          </cell>
          <cell r="ED312">
            <v>0</v>
          </cell>
          <cell r="EE312">
            <v>-4</v>
          </cell>
          <cell r="EF312">
            <v>11</v>
          </cell>
          <cell r="EG312">
            <v>0</v>
          </cell>
          <cell r="EH312">
            <v>11</v>
          </cell>
          <cell r="EI312">
            <v>0</v>
          </cell>
          <cell r="EJ312">
            <v>0</v>
          </cell>
          <cell r="EK312">
            <v>0</v>
          </cell>
          <cell r="EL312">
            <v>0</v>
          </cell>
          <cell r="EM312">
            <v>0</v>
          </cell>
          <cell r="EN312">
            <v>0</v>
          </cell>
          <cell r="EO312">
            <v>0</v>
          </cell>
          <cell r="EP312">
            <v>0</v>
          </cell>
          <cell r="EQ312">
            <v>0</v>
          </cell>
          <cell r="ER312">
            <v>0</v>
          </cell>
          <cell r="ES312">
            <v>0</v>
          </cell>
          <cell r="ET312">
            <v>0</v>
          </cell>
          <cell r="EU312">
            <v>11</v>
          </cell>
          <cell r="EV312">
            <v>0</v>
          </cell>
          <cell r="EW312">
            <v>0</v>
          </cell>
          <cell r="EX312">
            <v>0</v>
          </cell>
          <cell r="EY312">
            <v>0</v>
          </cell>
          <cell r="EZ312">
            <v>0</v>
          </cell>
          <cell r="FA312">
            <v>0</v>
          </cell>
          <cell r="FB312">
            <v>0</v>
          </cell>
          <cell r="FC312">
            <v>0</v>
          </cell>
          <cell r="FD312">
            <v>0</v>
          </cell>
          <cell r="GZ312">
            <v>0</v>
          </cell>
          <cell r="HA312">
            <v>0</v>
          </cell>
        </row>
        <row r="313">
          <cell r="B313" t="str">
            <v>21121GBB206</v>
          </cell>
          <cell r="C313">
            <v>0</v>
          </cell>
          <cell r="D313">
            <v>9.8611345971920112</v>
          </cell>
          <cell r="E313">
            <v>900941435</v>
          </cell>
          <cell r="F313" t="str">
            <v>21121GBB206L3</v>
          </cell>
          <cell r="G313">
            <v>2500.6084247883887</v>
          </cell>
          <cell r="H313">
            <v>1523</v>
          </cell>
          <cell r="I313">
            <v>1523</v>
          </cell>
          <cell r="J313">
            <v>0</v>
          </cell>
          <cell r="K313">
            <v>0</v>
          </cell>
          <cell r="L313">
            <v>0</v>
          </cell>
          <cell r="M313">
            <v>246</v>
          </cell>
          <cell r="N313">
            <v>746.85272454119968</v>
          </cell>
          <cell r="O313">
            <v>931</v>
          </cell>
          <cell r="P313">
            <v>746.85272454119968</v>
          </cell>
          <cell r="Q313">
            <v>722</v>
          </cell>
          <cell r="R313">
            <v>18</v>
          </cell>
          <cell r="S313">
            <v>0</v>
          </cell>
          <cell r="T313">
            <v>783</v>
          </cell>
          <cell r="U313">
            <v>783</v>
          </cell>
          <cell r="V313">
            <v>23.121757282182191</v>
          </cell>
          <cell r="W313">
            <v>600</v>
          </cell>
          <cell r="X313">
            <v>600</v>
          </cell>
          <cell r="Y313">
            <v>599</v>
          </cell>
          <cell r="Z313">
            <v>75</v>
          </cell>
          <cell r="AA313">
            <v>1015.9262426866484</v>
          </cell>
          <cell r="AB313">
            <v>879</v>
          </cell>
          <cell r="AC313">
            <v>1015.9262426866484</v>
          </cell>
          <cell r="AD313">
            <v>819</v>
          </cell>
          <cell r="AE313">
            <v>-16</v>
          </cell>
          <cell r="AF313">
            <v>0</v>
          </cell>
          <cell r="AG313">
            <v>579</v>
          </cell>
          <cell r="AH313">
            <v>579</v>
          </cell>
          <cell r="AI313">
            <v>15.663653041500595</v>
          </cell>
          <cell r="AJ313">
            <v>2160</v>
          </cell>
          <cell r="AK313">
            <v>2160</v>
          </cell>
          <cell r="AL313">
            <v>956</v>
          </cell>
          <cell r="AM313">
            <v>629</v>
          </cell>
          <cell r="AN313">
            <v>1108.9367182724532</v>
          </cell>
          <cell r="AO313">
            <v>1685</v>
          </cell>
          <cell r="AP313">
            <v>1108.9367182724532</v>
          </cell>
          <cell r="AQ313">
            <v>1056</v>
          </cell>
          <cell r="AR313">
            <v>-2</v>
          </cell>
          <cell r="AS313">
            <v>7</v>
          </cell>
          <cell r="AT313">
            <v>474</v>
          </cell>
          <cell r="AU313">
            <v>481</v>
          </cell>
          <cell r="AV313">
            <v>17.651439920556108</v>
          </cell>
          <cell r="AW313">
            <v>1200</v>
          </cell>
          <cell r="AX313">
            <v>1200</v>
          </cell>
          <cell r="AY313">
            <v>718</v>
          </cell>
          <cell r="AZ313">
            <v>199</v>
          </cell>
          <cell r="BA313">
            <v>805.59999999999991</v>
          </cell>
          <cell r="BB313">
            <v>1376</v>
          </cell>
          <cell r="BC313">
            <v>805.59999999999991</v>
          </cell>
          <cell r="BD313">
            <v>1177</v>
          </cell>
          <cell r="BE313">
            <v>-1</v>
          </cell>
          <cell r="BF313">
            <v>0</v>
          </cell>
          <cell r="BG313">
            <v>23</v>
          </cell>
          <cell r="BH313">
            <v>23</v>
          </cell>
          <cell r="BI313">
            <v>1.0716220080072092</v>
          </cell>
          <cell r="BJ313">
            <v>840</v>
          </cell>
          <cell r="BK313">
            <v>840</v>
          </cell>
          <cell r="BL313">
            <v>950</v>
          </cell>
          <cell r="BM313">
            <v>51</v>
          </cell>
          <cell r="BN313">
            <v>643.88375270784672</v>
          </cell>
          <cell r="BO313">
            <v>692</v>
          </cell>
          <cell r="BP313">
            <v>643.88375270784672</v>
          </cell>
          <cell r="BQ313">
            <v>692</v>
          </cell>
          <cell r="BR313">
            <v>-134</v>
          </cell>
          <cell r="BS313">
            <v>4</v>
          </cell>
          <cell r="BT313">
            <v>411</v>
          </cell>
          <cell r="BU313">
            <v>415</v>
          </cell>
          <cell r="BV313">
            <v>17.898291572855431</v>
          </cell>
          <cell r="BW313">
            <v>360</v>
          </cell>
          <cell r="BX313">
            <v>360</v>
          </cell>
          <cell r="BY313">
            <v>360</v>
          </cell>
          <cell r="BZ313">
            <v>-353</v>
          </cell>
          <cell r="CA313">
            <v>688.89256551724145</v>
          </cell>
          <cell r="CB313">
            <v>453</v>
          </cell>
          <cell r="CC313">
            <v>688.89256551724145</v>
          </cell>
          <cell r="CD313">
            <v>453</v>
          </cell>
          <cell r="CE313">
            <v>18</v>
          </cell>
          <cell r="CF313">
            <v>0</v>
          </cell>
          <cell r="CG313">
            <v>304</v>
          </cell>
          <cell r="CH313">
            <v>304</v>
          </cell>
          <cell r="CI313">
            <v>0</v>
          </cell>
          <cell r="CJ313">
            <v>0</v>
          </cell>
          <cell r="CK313">
            <v>0</v>
          </cell>
          <cell r="CL313">
            <v>0</v>
          </cell>
          <cell r="CM313">
            <v>5</v>
          </cell>
          <cell r="CN313">
            <v>149.18181818181819</v>
          </cell>
          <cell r="CO313">
            <v>228</v>
          </cell>
          <cell r="CP313">
            <v>149.18181818181819</v>
          </cell>
          <cell r="CQ313">
            <v>228</v>
          </cell>
          <cell r="CR313">
            <v>-47</v>
          </cell>
          <cell r="CS313">
            <v>0</v>
          </cell>
          <cell r="CT313">
            <v>123</v>
          </cell>
          <cell r="CU313">
            <v>123</v>
          </cell>
          <cell r="CV313">
            <v>29.913797580100738</v>
          </cell>
          <cell r="CW313">
            <v>0</v>
          </cell>
          <cell r="CX313">
            <v>0</v>
          </cell>
          <cell r="CY313">
            <v>0</v>
          </cell>
          <cell r="CZ313">
            <v>0</v>
          </cell>
          <cell r="DA313">
            <v>123.35444839857652</v>
          </cell>
          <cell r="DB313">
            <v>39</v>
          </cell>
          <cell r="DC313">
            <v>123.35444839857652</v>
          </cell>
          <cell r="DD313">
            <v>39</v>
          </cell>
          <cell r="DE313">
            <v>1</v>
          </cell>
          <cell r="DF313">
            <v>0</v>
          </cell>
          <cell r="DG313">
            <v>83</v>
          </cell>
          <cell r="DH313">
            <v>83</v>
          </cell>
          <cell r="DI313">
            <v>91.453326587401975</v>
          </cell>
          <cell r="DJ313">
            <v>0</v>
          </cell>
          <cell r="DK313">
            <v>0</v>
          </cell>
          <cell r="DL313">
            <v>0</v>
          </cell>
          <cell r="DM313">
            <v>0</v>
          </cell>
          <cell r="DN313">
            <v>61</v>
          </cell>
          <cell r="DO313">
            <v>60</v>
          </cell>
          <cell r="DP313">
            <v>61</v>
          </cell>
          <cell r="DQ313">
            <v>60</v>
          </cell>
          <cell r="DR313">
            <v>15</v>
          </cell>
          <cell r="DS313">
            <v>0</v>
          </cell>
          <cell r="DT313">
            <v>8</v>
          </cell>
          <cell r="DU313">
            <v>8</v>
          </cell>
          <cell r="DV313">
            <v>47.164179104477611</v>
          </cell>
          <cell r="DW313">
            <v>0</v>
          </cell>
          <cell r="DX313">
            <v>0</v>
          </cell>
          <cell r="DY313">
            <v>0</v>
          </cell>
          <cell r="DZ313">
            <v>0</v>
          </cell>
          <cell r="EA313">
            <v>4.5671641791044779</v>
          </cell>
          <cell r="EB313">
            <v>18</v>
          </cell>
          <cell r="EC313">
            <v>4.5671641791044779</v>
          </cell>
          <cell r="ED313">
            <v>18</v>
          </cell>
          <cell r="EE313">
            <v>-14</v>
          </cell>
          <cell r="EF313">
            <v>0</v>
          </cell>
          <cell r="EG313">
            <v>4</v>
          </cell>
          <cell r="EH313">
            <v>4</v>
          </cell>
          <cell r="EI313">
            <v>20</v>
          </cell>
          <cell r="EJ313">
            <v>240</v>
          </cell>
          <cell r="EK313">
            <v>240</v>
          </cell>
          <cell r="EL313">
            <v>0</v>
          </cell>
          <cell r="EM313">
            <v>0</v>
          </cell>
          <cell r="EN313">
            <v>6</v>
          </cell>
          <cell r="EO313">
            <v>0</v>
          </cell>
          <cell r="EP313">
            <v>6</v>
          </cell>
          <cell r="EQ313">
            <v>0</v>
          </cell>
          <cell r="ER313">
            <v>0</v>
          </cell>
          <cell r="ES313">
            <v>0</v>
          </cell>
          <cell r="ET313">
            <v>238</v>
          </cell>
          <cell r="EU313">
            <v>238</v>
          </cell>
          <cell r="EV313">
            <v>30.011398176291792</v>
          </cell>
          <cell r="EW313">
            <v>0</v>
          </cell>
          <cell r="EX313">
            <v>0</v>
          </cell>
          <cell r="EY313">
            <v>0</v>
          </cell>
          <cell r="EZ313">
            <v>0</v>
          </cell>
          <cell r="FA313">
            <v>236</v>
          </cell>
          <cell r="FB313">
            <v>0</v>
          </cell>
          <cell r="FC313">
            <v>236</v>
          </cell>
          <cell r="FD313">
            <v>0</v>
          </cell>
          <cell r="GZ313">
            <v>2</v>
          </cell>
          <cell r="HA313">
            <v>0</v>
          </cell>
        </row>
        <row r="314">
          <cell r="B314" t="str">
            <v>LTD15</v>
          </cell>
          <cell r="C314" t="str">
            <v>LINHA 3LTD15</v>
          </cell>
          <cell r="D314">
            <v>11.285169553669277</v>
          </cell>
          <cell r="E314">
            <v>0</v>
          </cell>
          <cell r="F314" t="str">
            <v>ROSE III</v>
          </cell>
          <cell r="G314">
            <v>3889.0010885058923</v>
          </cell>
          <cell r="H314">
            <v>1014</v>
          </cell>
          <cell r="I314">
            <v>1019</v>
          </cell>
          <cell r="J314">
            <v>10800</v>
          </cell>
          <cell r="K314">
            <v>0</v>
          </cell>
          <cell r="L314">
            <v>10764</v>
          </cell>
          <cell r="M314">
            <v>18053</v>
          </cell>
          <cell r="N314">
            <v>10631.575293560101</v>
          </cell>
          <cell r="O314">
            <v>18806</v>
          </cell>
          <cell r="P314">
            <v>10631.575293560101</v>
          </cell>
          <cell r="Q314">
            <v>10408</v>
          </cell>
          <cell r="R314">
            <v>240</v>
          </cell>
          <cell r="S314">
            <v>43</v>
          </cell>
          <cell r="T314">
            <v>1092</v>
          </cell>
          <cell r="U314">
            <v>1135</v>
          </cell>
          <cell r="V314">
            <v>2.7262740920741653</v>
          </cell>
          <cell r="W314">
            <v>13320</v>
          </cell>
          <cell r="X314">
            <v>13320</v>
          </cell>
          <cell r="Y314">
            <v>13394</v>
          </cell>
          <cell r="Z314">
            <v>6306</v>
          </cell>
          <cell r="AA314">
            <v>12016.4</v>
          </cell>
          <cell r="AB314">
            <v>19084</v>
          </cell>
          <cell r="AC314">
            <v>12016.4</v>
          </cell>
          <cell r="AD314">
            <v>11386</v>
          </cell>
          <cell r="AE314">
            <v>-187</v>
          </cell>
          <cell r="AF314">
            <v>24</v>
          </cell>
          <cell r="AG314">
            <v>3306</v>
          </cell>
          <cell r="AH314">
            <v>3330</v>
          </cell>
          <cell r="AI314">
            <v>5.9599133819398258</v>
          </cell>
          <cell r="AJ314">
            <v>15120</v>
          </cell>
          <cell r="AK314">
            <v>15120</v>
          </cell>
          <cell r="AL314">
            <v>16335</v>
          </cell>
          <cell r="AM314">
            <v>8405</v>
          </cell>
          <cell r="AN314">
            <v>16641.181447459057</v>
          </cell>
          <cell r="AO314">
            <v>19383</v>
          </cell>
          <cell r="AP314">
            <v>16641.181447459057</v>
          </cell>
          <cell r="AQ314">
            <v>16914</v>
          </cell>
          <cell r="AR314">
            <v>238</v>
          </cell>
          <cell r="AS314">
            <v>91</v>
          </cell>
          <cell r="AT314">
            <v>2422</v>
          </cell>
          <cell r="AU314">
            <v>2513</v>
          </cell>
          <cell r="AV314">
            <v>3.9956996461281689</v>
          </cell>
          <cell r="AW314">
            <v>16800</v>
          </cell>
          <cell r="AX314">
            <v>16800</v>
          </cell>
          <cell r="AY314">
            <v>15963</v>
          </cell>
          <cell r="AZ314">
            <v>15566</v>
          </cell>
          <cell r="BA314">
            <v>18184.550000000003</v>
          </cell>
          <cell r="BB314">
            <v>32992</v>
          </cell>
          <cell r="BC314">
            <v>18184.550000000003</v>
          </cell>
          <cell r="BD314">
            <v>17426</v>
          </cell>
          <cell r="BE314">
            <v>-177</v>
          </cell>
          <cell r="BF314">
            <v>163</v>
          </cell>
          <cell r="BG314">
            <v>1064</v>
          </cell>
          <cell r="BH314">
            <v>1227</v>
          </cell>
          <cell r="BI314">
            <v>3.7368297822523999</v>
          </cell>
          <cell r="BJ314">
            <v>10080</v>
          </cell>
          <cell r="BK314">
            <v>0</v>
          </cell>
          <cell r="BL314">
            <v>10064</v>
          </cell>
          <cell r="BM314">
            <v>10276</v>
          </cell>
          <cell r="BN314">
            <v>8542</v>
          </cell>
          <cell r="BO314">
            <v>8321</v>
          </cell>
          <cell r="BP314">
            <v>8542</v>
          </cell>
          <cell r="BQ314">
            <v>8321</v>
          </cell>
          <cell r="BR314">
            <v>4</v>
          </cell>
          <cell r="BS314">
            <v>83</v>
          </cell>
          <cell r="BT314">
            <v>2883</v>
          </cell>
          <cell r="BU314">
            <v>2966</v>
          </cell>
          <cell r="BV314">
            <v>13.05634004093783</v>
          </cell>
          <cell r="BW314">
            <v>12720</v>
          </cell>
          <cell r="BX314">
            <v>12480</v>
          </cell>
          <cell r="BY314">
            <v>12684</v>
          </cell>
          <cell r="BZ314">
            <v>12033</v>
          </cell>
          <cell r="CA314">
            <v>6624.3679108243778</v>
          </cell>
          <cell r="CB314">
            <v>9173</v>
          </cell>
          <cell r="CC314">
            <v>6624.3679108243778</v>
          </cell>
          <cell r="CD314">
            <v>9173</v>
          </cell>
          <cell r="CE314">
            <v>-15</v>
          </cell>
          <cell r="CF314">
            <v>110</v>
          </cell>
          <cell r="CG314">
            <v>6382</v>
          </cell>
          <cell r="CH314">
            <v>6492</v>
          </cell>
          <cell r="CI314">
            <v>12.529284732674563</v>
          </cell>
          <cell r="CJ314">
            <v>15480</v>
          </cell>
          <cell r="CK314">
            <v>15367</v>
          </cell>
          <cell r="CL314">
            <v>15110</v>
          </cell>
          <cell r="CM314">
            <v>3232</v>
          </cell>
          <cell r="CN314">
            <v>15281</v>
          </cell>
          <cell r="CO314">
            <v>19293</v>
          </cell>
          <cell r="CP314">
            <v>15281</v>
          </cell>
          <cell r="CQ314">
            <v>19293</v>
          </cell>
          <cell r="CR314">
            <v>-12</v>
          </cell>
          <cell r="CS314">
            <v>60</v>
          </cell>
          <cell r="CT314">
            <v>2261</v>
          </cell>
          <cell r="CU314">
            <v>2321</v>
          </cell>
          <cell r="CV314">
            <v>5.2340649483590793</v>
          </cell>
          <cell r="CW314">
            <v>12960</v>
          </cell>
          <cell r="CX314">
            <v>12920</v>
          </cell>
          <cell r="CY314">
            <v>13647</v>
          </cell>
          <cell r="CZ314">
            <v>0</v>
          </cell>
          <cell r="DA314">
            <v>12959.334794128843</v>
          </cell>
          <cell r="DB314">
            <v>11302</v>
          </cell>
          <cell r="DC314">
            <v>12959.334794128843</v>
          </cell>
          <cell r="DD314">
            <v>11302</v>
          </cell>
          <cell r="DE314">
            <v>271</v>
          </cell>
          <cell r="DF314">
            <v>34</v>
          </cell>
          <cell r="DG314">
            <v>4361</v>
          </cell>
          <cell r="DH314">
            <v>4395</v>
          </cell>
          <cell r="DI314">
            <v>6.6838322068447598</v>
          </cell>
          <cell r="DJ314">
            <v>16272</v>
          </cell>
          <cell r="DK314">
            <v>16272</v>
          </cell>
          <cell r="DL314">
            <v>16778</v>
          </cell>
          <cell r="DM314">
            <v>0</v>
          </cell>
          <cell r="DN314">
            <v>19574.099999999999</v>
          </cell>
          <cell r="DO314">
            <v>14257</v>
          </cell>
          <cell r="DP314">
            <v>19574.099999999999</v>
          </cell>
          <cell r="DQ314">
            <v>14257</v>
          </cell>
          <cell r="DR314">
            <v>-6</v>
          </cell>
          <cell r="DS314">
            <v>41</v>
          </cell>
          <cell r="DT314">
            <v>6881</v>
          </cell>
          <cell r="DU314">
            <v>6922</v>
          </cell>
          <cell r="DV314">
            <v>8.2305330728439863</v>
          </cell>
          <cell r="DW314">
            <v>20160</v>
          </cell>
          <cell r="DX314">
            <v>20158</v>
          </cell>
          <cell r="DY314">
            <v>20369</v>
          </cell>
          <cell r="DZ314">
            <v>16854</v>
          </cell>
          <cell r="EA314">
            <v>25081</v>
          </cell>
          <cell r="EB314">
            <v>20590</v>
          </cell>
          <cell r="EC314">
            <v>25081</v>
          </cell>
          <cell r="ED314">
            <v>20590</v>
          </cell>
          <cell r="EE314">
            <v>100</v>
          </cell>
          <cell r="EF314">
            <v>52</v>
          </cell>
          <cell r="EG314">
            <v>6549</v>
          </cell>
          <cell r="EH314">
            <v>6601</v>
          </cell>
          <cell r="EI314">
            <v>16.510084033613445</v>
          </cell>
          <cell r="EJ314">
            <v>7012</v>
          </cell>
          <cell r="EK314">
            <v>7019</v>
          </cell>
          <cell r="EL314">
            <v>0</v>
          </cell>
          <cell r="EM314">
            <v>0</v>
          </cell>
          <cell r="EN314">
            <v>11900</v>
          </cell>
          <cell r="EO314">
            <v>0</v>
          </cell>
          <cell r="EP314">
            <v>11900</v>
          </cell>
          <cell r="EQ314">
            <v>0</v>
          </cell>
          <cell r="ER314">
            <v>0</v>
          </cell>
          <cell r="ES314">
            <v>0</v>
          </cell>
          <cell r="ET314">
            <v>1661.0000000000009</v>
          </cell>
          <cell r="EU314">
            <v>1713.0000000000009</v>
          </cell>
          <cell r="EV314">
            <v>4.8359860248447237</v>
          </cell>
          <cell r="EW314">
            <v>10080</v>
          </cell>
          <cell r="EX314">
            <v>0</v>
          </cell>
          <cell r="EY314">
            <v>0</v>
          </cell>
          <cell r="EZ314">
            <v>0</v>
          </cell>
          <cell r="FA314">
            <v>10304</v>
          </cell>
          <cell r="FB314">
            <v>0</v>
          </cell>
          <cell r="FC314">
            <v>10304</v>
          </cell>
          <cell r="FD314">
            <v>0</v>
          </cell>
          <cell r="GZ314">
            <v>5350.9999999999991</v>
          </cell>
          <cell r="HA314">
            <v>8643</v>
          </cell>
        </row>
        <row r="315">
          <cell r="B315" t="str">
            <v>21151HBA106</v>
          </cell>
          <cell r="C315">
            <v>0</v>
          </cell>
          <cell r="D315">
            <v>11.285169553669277</v>
          </cell>
          <cell r="E315">
            <v>900941334</v>
          </cell>
          <cell r="F315" t="str">
            <v>21151HBA106L3</v>
          </cell>
          <cell r="G315">
            <v>2729.0869383501754</v>
          </cell>
          <cell r="H315">
            <v>929</v>
          </cell>
          <cell r="I315">
            <v>934</v>
          </cell>
          <cell r="J315">
            <v>8400</v>
          </cell>
          <cell r="K315">
            <v>0</v>
          </cell>
          <cell r="L315">
            <v>7186</v>
          </cell>
          <cell r="M315">
            <v>12104</v>
          </cell>
          <cell r="N315">
            <v>8505.2602348480814</v>
          </cell>
          <cell r="O315">
            <v>11928</v>
          </cell>
          <cell r="P315">
            <v>8505.2602348480814</v>
          </cell>
          <cell r="Q315">
            <v>7360</v>
          </cell>
          <cell r="R315">
            <v>192</v>
          </cell>
          <cell r="S315">
            <v>41</v>
          </cell>
          <cell r="T315">
            <v>527</v>
          </cell>
          <cell r="U315">
            <v>568</v>
          </cell>
          <cell r="V315">
            <v>1.6446273426317366</v>
          </cell>
          <cell r="W315">
            <v>10440</v>
          </cell>
          <cell r="X315">
            <v>10440</v>
          </cell>
          <cell r="Y315">
            <v>10533</v>
          </cell>
          <cell r="Z315">
            <v>4518</v>
          </cell>
          <cell r="AA315">
            <v>9613.1200000000008</v>
          </cell>
          <cell r="AB315">
            <v>13469</v>
          </cell>
          <cell r="AC315">
            <v>9613.1200000000008</v>
          </cell>
          <cell r="AD315">
            <v>8951</v>
          </cell>
          <cell r="AE315">
            <v>-154</v>
          </cell>
          <cell r="AF315">
            <v>18</v>
          </cell>
          <cell r="AG315">
            <v>2286</v>
          </cell>
          <cell r="AH315">
            <v>2304</v>
          </cell>
          <cell r="AI315">
            <v>5.1513770383826536</v>
          </cell>
          <cell r="AJ315">
            <v>12480</v>
          </cell>
          <cell r="AK315">
            <v>12480</v>
          </cell>
          <cell r="AL315">
            <v>11982</v>
          </cell>
          <cell r="AM315">
            <v>5272</v>
          </cell>
          <cell r="AN315">
            <v>13312.945157967246</v>
          </cell>
          <cell r="AO315">
            <v>13765</v>
          </cell>
          <cell r="AP315">
            <v>13312.945157967246</v>
          </cell>
          <cell r="AQ315">
            <v>12119</v>
          </cell>
          <cell r="AR315">
            <v>221</v>
          </cell>
          <cell r="AS315">
            <v>82</v>
          </cell>
          <cell r="AT315">
            <v>1864</v>
          </cell>
          <cell r="AU315">
            <v>1946</v>
          </cell>
          <cell r="AV315">
            <v>3.8439224506517888</v>
          </cell>
          <cell r="AW315">
            <v>13440</v>
          </cell>
          <cell r="AX315">
            <v>13440</v>
          </cell>
          <cell r="AY315">
            <v>13330</v>
          </cell>
          <cell r="AZ315">
            <v>10994</v>
          </cell>
          <cell r="BA315">
            <v>14547.640000000003</v>
          </cell>
          <cell r="BB315">
            <v>25383</v>
          </cell>
          <cell r="BC315">
            <v>14547.640000000003</v>
          </cell>
          <cell r="BD315">
            <v>14389</v>
          </cell>
          <cell r="BE315">
            <v>-173</v>
          </cell>
          <cell r="BF315">
            <v>163</v>
          </cell>
          <cell r="BG315">
            <v>897</v>
          </cell>
          <cell r="BH315">
            <v>1060</v>
          </cell>
          <cell r="BI315">
            <v>4.4102275328423319</v>
          </cell>
          <cell r="BJ315">
            <v>7200</v>
          </cell>
          <cell r="BK315">
            <v>0</v>
          </cell>
          <cell r="BL315">
            <v>6953</v>
          </cell>
          <cell r="BM315">
            <v>6366</v>
          </cell>
          <cell r="BN315">
            <v>6101.7259993061789</v>
          </cell>
          <cell r="BO315">
            <v>6023</v>
          </cell>
          <cell r="BP315">
            <v>6101.7259993061789</v>
          </cell>
          <cell r="BQ315">
            <v>6023</v>
          </cell>
          <cell r="BR315">
            <v>-3</v>
          </cell>
          <cell r="BS315">
            <v>71</v>
          </cell>
          <cell r="BT315">
            <v>1922</v>
          </cell>
          <cell r="BU315">
            <v>1993</v>
          </cell>
          <cell r="BV315">
            <v>9.5132531301480991</v>
          </cell>
          <cell r="BW315">
            <v>10800</v>
          </cell>
          <cell r="BX315">
            <v>10640</v>
          </cell>
          <cell r="BY315">
            <v>10768</v>
          </cell>
          <cell r="BZ315">
            <v>4688</v>
          </cell>
          <cell r="CA315">
            <v>6061.0181618390679</v>
          </cell>
          <cell r="CB315">
            <v>7000</v>
          </cell>
          <cell r="CC315">
            <v>6061.0181618390679</v>
          </cell>
          <cell r="CD315">
            <v>7000</v>
          </cell>
          <cell r="CE315">
            <v>0</v>
          </cell>
          <cell r="CF315">
            <v>93</v>
          </cell>
          <cell r="CG315">
            <v>5668</v>
          </cell>
          <cell r="CH315">
            <v>5761</v>
          </cell>
          <cell r="CI315">
            <v>18.603725415211628</v>
          </cell>
          <cell r="CJ315">
            <v>9000</v>
          </cell>
          <cell r="CK315">
            <v>8887</v>
          </cell>
          <cell r="CL315">
            <v>8638</v>
          </cell>
          <cell r="CM315">
            <v>-283</v>
          </cell>
          <cell r="CN315">
            <v>9140.1048018567362</v>
          </cell>
          <cell r="CO315">
            <v>12735</v>
          </cell>
          <cell r="CP315">
            <v>9140.1048018567362</v>
          </cell>
          <cell r="CQ315">
            <v>12735</v>
          </cell>
          <cell r="CR315">
            <v>-32</v>
          </cell>
          <cell r="CS315">
            <v>33</v>
          </cell>
          <cell r="CT315">
            <v>1663</v>
          </cell>
          <cell r="CU315">
            <v>1696</v>
          </cell>
          <cell r="CV315">
            <v>5.1816804467920639</v>
          </cell>
          <cell r="CW315">
            <v>9840</v>
          </cell>
          <cell r="CX315">
            <v>9800</v>
          </cell>
          <cell r="CY315">
            <v>9817</v>
          </cell>
          <cell r="CZ315">
            <v>0</v>
          </cell>
          <cell r="DA315">
            <v>9628.1506573579791</v>
          </cell>
          <cell r="DB315">
            <v>9129</v>
          </cell>
          <cell r="DC315">
            <v>9628.1506573579791</v>
          </cell>
          <cell r="DD315">
            <v>9129</v>
          </cell>
          <cell r="DE315">
            <v>229</v>
          </cell>
          <cell r="DF315">
            <v>25</v>
          </cell>
          <cell r="DG315">
            <v>2130</v>
          </cell>
          <cell r="DH315">
            <v>2155</v>
          </cell>
          <cell r="DI315">
            <v>4.6377050632206966</v>
          </cell>
          <cell r="DJ315">
            <v>12193</v>
          </cell>
          <cell r="DK315">
            <v>12193</v>
          </cell>
          <cell r="DL315">
            <v>12700</v>
          </cell>
          <cell r="DM315">
            <v>0</v>
          </cell>
          <cell r="DN315">
            <v>13778.36648275862</v>
          </cell>
          <cell r="DO315">
            <v>9239</v>
          </cell>
          <cell r="DP315">
            <v>13778.36648275862</v>
          </cell>
          <cell r="DQ315">
            <v>9239</v>
          </cell>
          <cell r="DR315">
            <v>-1</v>
          </cell>
          <cell r="DS315">
            <v>33</v>
          </cell>
          <cell r="DT315">
            <v>5584</v>
          </cell>
          <cell r="DU315">
            <v>5617</v>
          </cell>
          <cell r="DV315">
            <v>8.5018704288503262</v>
          </cell>
          <cell r="DW315">
            <v>16080</v>
          </cell>
          <cell r="DX315">
            <v>16078</v>
          </cell>
          <cell r="DY315">
            <v>16060</v>
          </cell>
          <cell r="DZ315">
            <v>14040</v>
          </cell>
          <cell r="EA315">
            <v>19703.899442119946</v>
          </cell>
          <cell r="EB315">
            <v>15925</v>
          </cell>
          <cell r="EC315">
            <v>19703.899442119946</v>
          </cell>
          <cell r="ED315">
            <v>15925</v>
          </cell>
          <cell r="EE315">
            <v>114</v>
          </cell>
          <cell r="EF315">
            <v>30</v>
          </cell>
          <cell r="EG315">
            <v>5608</v>
          </cell>
          <cell r="EH315">
            <v>5638</v>
          </cell>
          <cell r="EI315">
            <v>19.791159737694358</v>
          </cell>
          <cell r="EJ315">
            <v>4551</v>
          </cell>
          <cell r="EK315">
            <v>4558</v>
          </cell>
          <cell r="EL315">
            <v>0</v>
          </cell>
          <cell r="EM315">
            <v>0</v>
          </cell>
          <cell r="EN315">
            <v>8500.7651006711403</v>
          </cell>
          <cell r="EO315">
            <v>0</v>
          </cell>
          <cell r="EP315">
            <v>8500.7651006711403</v>
          </cell>
          <cell r="EQ315">
            <v>0</v>
          </cell>
          <cell r="ER315">
            <v>0</v>
          </cell>
          <cell r="ES315">
            <v>0</v>
          </cell>
          <cell r="ET315">
            <v>1658.2348993288597</v>
          </cell>
          <cell r="EU315">
            <v>1688.2348993288597</v>
          </cell>
          <cell r="EV315">
            <v>6.4397471818596497</v>
          </cell>
          <cell r="EW315">
            <v>6960</v>
          </cell>
          <cell r="EX315">
            <v>0</v>
          </cell>
          <cell r="EY315">
            <v>0</v>
          </cell>
          <cell r="EZ315">
            <v>0</v>
          </cell>
          <cell r="FA315">
            <v>7725</v>
          </cell>
          <cell r="FB315">
            <v>0</v>
          </cell>
          <cell r="FC315">
            <v>7725</v>
          </cell>
          <cell r="FD315">
            <v>0</v>
          </cell>
          <cell r="GZ315">
            <v>2892.7651006711403</v>
          </cell>
          <cell r="HA315">
            <v>6066.7651006711403</v>
          </cell>
        </row>
        <row r="316">
          <cell r="B316" t="str">
            <v>21151HBA206</v>
          </cell>
          <cell r="C316">
            <v>0</v>
          </cell>
          <cell r="D316">
            <v>11.285169553669277</v>
          </cell>
          <cell r="E316">
            <v>900941342</v>
          </cell>
          <cell r="F316" t="str">
            <v>21151HBA206L3</v>
          </cell>
          <cell r="G316">
            <v>1159.9141501557172</v>
          </cell>
          <cell r="H316">
            <v>85</v>
          </cell>
          <cell r="I316">
            <v>85</v>
          </cell>
          <cell r="J316">
            <v>2400</v>
          </cell>
          <cell r="K316">
            <v>0</v>
          </cell>
          <cell r="L316">
            <v>3578</v>
          </cell>
          <cell r="M316">
            <v>5949</v>
          </cell>
          <cell r="N316">
            <v>2126.3150587120199</v>
          </cell>
          <cell r="O316">
            <v>6878</v>
          </cell>
          <cell r="P316">
            <v>2126.3150587120199</v>
          </cell>
          <cell r="Q316">
            <v>3048</v>
          </cell>
          <cell r="R316">
            <v>48</v>
          </cell>
          <cell r="S316">
            <v>2</v>
          </cell>
          <cell r="T316">
            <v>565</v>
          </cell>
          <cell r="U316">
            <v>567</v>
          </cell>
          <cell r="V316">
            <v>7.0528610898438817</v>
          </cell>
          <cell r="W316">
            <v>2880</v>
          </cell>
          <cell r="X316">
            <v>2880</v>
          </cell>
          <cell r="Y316">
            <v>2861</v>
          </cell>
          <cell r="Z316">
            <v>1788</v>
          </cell>
          <cell r="AA316">
            <v>2403.2799999999993</v>
          </cell>
          <cell r="AB316">
            <v>5615</v>
          </cell>
          <cell r="AC316">
            <v>2403.2799999999993</v>
          </cell>
          <cell r="AD316">
            <v>2435</v>
          </cell>
          <cell r="AE316">
            <v>-33</v>
          </cell>
          <cell r="AF316">
            <v>6</v>
          </cell>
          <cell r="AG316">
            <v>1020</v>
          </cell>
          <cell r="AH316">
            <v>1026</v>
          </cell>
          <cell r="AI316">
            <v>9.1940587561685181</v>
          </cell>
          <cell r="AJ316">
            <v>2640</v>
          </cell>
          <cell r="AK316">
            <v>2640</v>
          </cell>
          <cell r="AL316">
            <v>4353</v>
          </cell>
          <cell r="AM316">
            <v>3133</v>
          </cell>
          <cell r="AN316">
            <v>3328.2362894918106</v>
          </cell>
          <cell r="AO316">
            <v>5618</v>
          </cell>
          <cell r="AP316">
            <v>3328.2362894918106</v>
          </cell>
          <cell r="AQ316">
            <v>4795</v>
          </cell>
          <cell r="AR316">
            <v>17</v>
          </cell>
          <cell r="AS316">
            <v>9</v>
          </cell>
          <cell r="AT316">
            <v>558</v>
          </cell>
          <cell r="AU316">
            <v>567</v>
          </cell>
          <cell r="AV316">
            <v>4.6028084280336881</v>
          </cell>
          <cell r="AW316">
            <v>3360</v>
          </cell>
          <cell r="AX316">
            <v>3360</v>
          </cell>
          <cell r="AY316">
            <v>2633</v>
          </cell>
          <cell r="AZ316">
            <v>4572</v>
          </cell>
          <cell r="BA316">
            <v>3636.91</v>
          </cell>
          <cell r="BB316">
            <v>7609</v>
          </cell>
          <cell r="BC316">
            <v>3636.91</v>
          </cell>
          <cell r="BD316">
            <v>3037</v>
          </cell>
          <cell r="BE316">
            <v>-4</v>
          </cell>
          <cell r="BF316">
            <v>0</v>
          </cell>
          <cell r="BG316">
            <v>167</v>
          </cell>
          <cell r="BH316">
            <v>167</v>
          </cell>
          <cell r="BI316">
            <v>2.0530481407315535</v>
          </cell>
          <cell r="BJ316">
            <v>2880</v>
          </cell>
          <cell r="BK316">
            <v>0</v>
          </cell>
          <cell r="BL316">
            <v>3111</v>
          </cell>
          <cell r="BM316">
            <v>3910</v>
          </cell>
          <cell r="BN316">
            <v>2440.2740006938216</v>
          </cell>
          <cell r="BO316">
            <v>2298</v>
          </cell>
          <cell r="BP316">
            <v>2440.2740006938216</v>
          </cell>
          <cell r="BQ316">
            <v>2298</v>
          </cell>
          <cell r="BR316">
            <v>7</v>
          </cell>
          <cell r="BS316">
            <v>12</v>
          </cell>
          <cell r="BT316">
            <v>961</v>
          </cell>
          <cell r="BU316">
            <v>973</v>
          </cell>
          <cell r="BV316">
            <v>31.73217765797019</v>
          </cell>
          <cell r="BW316">
            <v>1920</v>
          </cell>
          <cell r="BX316">
            <v>1840</v>
          </cell>
          <cell r="BY316">
            <v>1916</v>
          </cell>
          <cell r="BZ316">
            <v>7345</v>
          </cell>
          <cell r="CA316">
            <v>563.34974898530959</v>
          </cell>
          <cell r="CB316">
            <v>2173</v>
          </cell>
          <cell r="CC316">
            <v>563.34974898530959</v>
          </cell>
          <cell r="CD316">
            <v>2173</v>
          </cell>
          <cell r="CE316">
            <v>-15</v>
          </cell>
          <cell r="CF316">
            <v>17</v>
          </cell>
          <cell r="CG316">
            <v>714</v>
          </cell>
          <cell r="CH316">
            <v>731</v>
          </cell>
          <cell r="CI316">
            <v>3.4880907927685305</v>
          </cell>
          <cell r="CJ316">
            <v>6480</v>
          </cell>
          <cell r="CK316">
            <v>6480</v>
          </cell>
          <cell r="CL316">
            <v>6472</v>
          </cell>
          <cell r="CM316">
            <v>3515</v>
          </cell>
          <cell r="CN316">
            <v>6140.8951981432638</v>
          </cell>
          <cell r="CO316">
            <v>6558</v>
          </cell>
          <cell r="CP316">
            <v>6140.8951981432638</v>
          </cell>
          <cell r="CQ316">
            <v>6558</v>
          </cell>
          <cell r="CR316">
            <v>20</v>
          </cell>
          <cell r="CS316">
            <v>27</v>
          </cell>
          <cell r="CT316">
            <v>598</v>
          </cell>
          <cell r="CU316">
            <v>625</v>
          </cell>
          <cell r="CV316">
            <v>5.385472331586695</v>
          </cell>
          <cell r="CW316">
            <v>3120</v>
          </cell>
          <cell r="CX316">
            <v>3120</v>
          </cell>
          <cell r="CY316">
            <v>3830</v>
          </cell>
          <cell r="CZ316">
            <v>0</v>
          </cell>
          <cell r="DA316">
            <v>3331.1841367708644</v>
          </cell>
          <cell r="DB316">
            <v>2173</v>
          </cell>
          <cell r="DC316">
            <v>3331.1841367708644</v>
          </cell>
          <cell r="DD316">
            <v>2173</v>
          </cell>
          <cell r="DE316">
            <v>42</v>
          </cell>
          <cell r="DF316">
            <v>9</v>
          </cell>
          <cell r="DG316">
            <v>2231</v>
          </cell>
          <cell r="DH316">
            <v>2240</v>
          </cell>
          <cell r="DI316">
            <v>11.548149997044201</v>
          </cell>
          <cell r="DJ316">
            <v>4079</v>
          </cell>
          <cell r="DK316">
            <v>4079</v>
          </cell>
          <cell r="DL316">
            <v>4078</v>
          </cell>
          <cell r="DM316">
            <v>0</v>
          </cell>
          <cell r="DN316">
            <v>5795.7335172413786</v>
          </cell>
          <cell r="DO316">
            <v>5018</v>
          </cell>
          <cell r="DP316">
            <v>5795.7335172413786</v>
          </cell>
          <cell r="DQ316">
            <v>5018</v>
          </cell>
          <cell r="DR316">
            <v>-5</v>
          </cell>
          <cell r="DS316">
            <v>8</v>
          </cell>
          <cell r="DT316">
            <v>1297</v>
          </cell>
          <cell r="DU316">
            <v>1305</v>
          </cell>
          <cell r="DV316">
            <v>7.2362418335245762</v>
          </cell>
          <cell r="DW316">
            <v>4080</v>
          </cell>
          <cell r="DX316">
            <v>4080</v>
          </cell>
          <cell r="DY316">
            <v>4309</v>
          </cell>
          <cell r="DZ316">
            <v>2814</v>
          </cell>
          <cell r="EA316">
            <v>5377.1005578800559</v>
          </cell>
          <cell r="EB316">
            <v>4665</v>
          </cell>
          <cell r="EC316">
            <v>5377.1005578800559</v>
          </cell>
          <cell r="ED316">
            <v>4665</v>
          </cell>
          <cell r="EE316">
            <v>-14</v>
          </cell>
          <cell r="EF316">
            <v>22</v>
          </cell>
          <cell r="EG316">
            <v>941</v>
          </cell>
          <cell r="EH316">
            <v>963</v>
          </cell>
          <cell r="EI316">
            <v>8.3048100046200695</v>
          </cell>
          <cell r="EJ316">
            <v>2461</v>
          </cell>
          <cell r="EK316">
            <v>2461</v>
          </cell>
          <cell r="EL316">
            <v>0</v>
          </cell>
          <cell r="EM316">
            <v>0</v>
          </cell>
          <cell r="EN316">
            <v>3399.2348993288588</v>
          </cell>
          <cell r="EO316">
            <v>0</v>
          </cell>
          <cell r="EP316">
            <v>3399.2348993288588</v>
          </cell>
          <cell r="EQ316">
            <v>0</v>
          </cell>
          <cell r="ER316">
            <v>0</v>
          </cell>
          <cell r="ES316">
            <v>0</v>
          </cell>
          <cell r="ET316">
            <v>2.7651006711412265</v>
          </cell>
          <cell r="EU316">
            <v>24.765100671141226</v>
          </cell>
          <cell r="EV316">
            <v>3.2164800362247684E-2</v>
          </cell>
          <cell r="EW316">
            <v>3120</v>
          </cell>
          <cell r="EX316">
            <v>0</v>
          </cell>
          <cell r="EY316">
            <v>0</v>
          </cell>
          <cell r="EZ316">
            <v>0</v>
          </cell>
          <cell r="FA316">
            <v>2579.0000000000005</v>
          </cell>
          <cell r="FB316">
            <v>0</v>
          </cell>
          <cell r="FC316">
            <v>2579.0000000000005</v>
          </cell>
          <cell r="FD316">
            <v>0</v>
          </cell>
          <cell r="GZ316">
            <v>2458.2348993288588</v>
          </cell>
          <cell r="HA316">
            <v>2576.2348993288592</v>
          </cell>
        </row>
        <row r="317">
          <cell r="B317" t="str">
            <v>LT13B</v>
          </cell>
          <cell r="C317" t="str">
            <v>LINHA 3LT13B</v>
          </cell>
          <cell r="D317">
            <v>12.495598228943178</v>
          </cell>
          <cell r="E317">
            <v>0</v>
          </cell>
          <cell r="F317" t="str">
            <v>ROSE</v>
          </cell>
          <cell r="G317">
            <v>1770.8428594105501</v>
          </cell>
          <cell r="H317">
            <v>2513</v>
          </cell>
          <cell r="I317">
            <v>2536</v>
          </cell>
          <cell r="J317">
            <v>6535.1169230769237</v>
          </cell>
          <cell r="K317">
            <v>0</v>
          </cell>
          <cell r="L317">
            <v>3948</v>
          </cell>
          <cell r="M317">
            <v>7746</v>
          </cell>
          <cell r="N317">
            <v>8029.9244407870119</v>
          </cell>
          <cell r="O317">
            <v>10560</v>
          </cell>
          <cell r="P317">
            <v>8029.9244407870119</v>
          </cell>
          <cell r="Q317">
            <v>5460</v>
          </cell>
          <cell r="R317">
            <v>48</v>
          </cell>
          <cell r="S317">
            <v>10</v>
          </cell>
          <cell r="T317">
            <v>966</v>
          </cell>
          <cell r="U317">
            <v>976</v>
          </cell>
          <cell r="V317">
            <v>4.3836298028378229</v>
          </cell>
          <cell r="W317">
            <v>9720.3132307692431</v>
          </cell>
          <cell r="X317">
            <v>7170.8292307692764</v>
          </cell>
          <cell r="Y317">
            <v>8730</v>
          </cell>
          <cell r="Z317">
            <v>2826</v>
          </cell>
          <cell r="AA317">
            <v>6610.9597076923028</v>
          </cell>
          <cell r="AB317">
            <v>9709</v>
          </cell>
          <cell r="AC317">
            <v>6610.9597076923028</v>
          </cell>
          <cell r="AD317">
            <v>4722</v>
          </cell>
          <cell r="AE317">
            <v>-23</v>
          </cell>
          <cell r="AF317">
            <v>10</v>
          </cell>
          <cell r="AG317">
            <v>4997</v>
          </cell>
          <cell r="AH317">
            <v>5007</v>
          </cell>
          <cell r="AI317">
            <v>24.039448364336113</v>
          </cell>
          <cell r="AJ317">
            <v>5243.1640000000234</v>
          </cell>
          <cell r="AK317">
            <v>7033.0870769230896</v>
          </cell>
          <cell r="AL317">
            <v>5011</v>
          </cell>
          <cell r="AM317">
            <v>-8</v>
          </cell>
          <cell r="AN317">
            <v>6236</v>
          </cell>
          <cell r="AO317">
            <v>7888</v>
          </cell>
          <cell r="AP317">
            <v>6236</v>
          </cell>
          <cell r="AQ317">
            <v>7224</v>
          </cell>
          <cell r="AR317">
            <v>47</v>
          </cell>
          <cell r="AS317">
            <v>29</v>
          </cell>
          <cell r="AT317">
            <v>2718</v>
          </cell>
          <cell r="AU317">
            <v>2747</v>
          </cell>
          <cell r="AV317">
            <v>20.894298526585519</v>
          </cell>
          <cell r="AW317">
            <v>2745.4206153846412</v>
          </cell>
          <cell r="AX317">
            <v>1771.8821538461768</v>
          </cell>
          <cell r="AY317">
            <v>3594</v>
          </cell>
          <cell r="AZ317">
            <v>2781</v>
          </cell>
          <cell r="BA317">
            <v>3902.5</v>
          </cell>
          <cell r="BB317">
            <v>11312</v>
          </cell>
          <cell r="BC317">
            <v>3902.5</v>
          </cell>
          <cell r="BD317">
            <v>5937</v>
          </cell>
          <cell r="BE317">
            <v>-136</v>
          </cell>
          <cell r="BF317">
            <v>2</v>
          </cell>
          <cell r="BG317">
            <v>538</v>
          </cell>
          <cell r="BH317">
            <v>540</v>
          </cell>
          <cell r="BI317">
            <v>3.8705035971223021</v>
          </cell>
          <cell r="BJ317">
            <v>4320</v>
          </cell>
          <cell r="BK317">
            <v>0</v>
          </cell>
          <cell r="BL317">
            <v>5446</v>
          </cell>
          <cell r="BM317">
            <v>-2929</v>
          </cell>
          <cell r="BN317">
            <v>4170</v>
          </cell>
          <cell r="BO317">
            <v>2103</v>
          </cell>
          <cell r="BP317">
            <v>4170</v>
          </cell>
          <cell r="BQ317">
            <v>2103</v>
          </cell>
          <cell r="BR317">
            <v>-155</v>
          </cell>
          <cell r="BS317">
            <v>49</v>
          </cell>
          <cell r="BT317">
            <v>3989</v>
          </cell>
          <cell r="BU317">
            <v>4038</v>
          </cell>
          <cell r="BV317">
            <v>30.234116348730886</v>
          </cell>
          <cell r="BW317">
            <v>5280</v>
          </cell>
          <cell r="BX317">
            <v>5280</v>
          </cell>
          <cell r="BY317">
            <v>5492</v>
          </cell>
          <cell r="BZ317">
            <v>8172</v>
          </cell>
          <cell r="CA317">
            <v>3890</v>
          </cell>
          <cell r="CB317">
            <v>4068</v>
          </cell>
          <cell r="CC317">
            <v>3890</v>
          </cell>
          <cell r="CD317">
            <v>4068</v>
          </cell>
          <cell r="CE317">
            <v>-266</v>
          </cell>
          <cell r="CF317">
            <v>32</v>
          </cell>
          <cell r="CG317">
            <v>5696</v>
          </cell>
          <cell r="CH317">
            <v>5728</v>
          </cell>
          <cell r="CI317">
            <v>15.608330288637195</v>
          </cell>
          <cell r="CJ317">
            <v>11040</v>
          </cell>
          <cell r="CK317">
            <v>11000</v>
          </cell>
          <cell r="CL317">
            <v>10990</v>
          </cell>
          <cell r="CM317">
            <v>-68</v>
          </cell>
          <cell r="CN317">
            <v>10948</v>
          </cell>
          <cell r="CO317">
            <v>12872</v>
          </cell>
          <cell r="CP317">
            <v>10948</v>
          </cell>
          <cell r="CQ317">
            <v>12872</v>
          </cell>
          <cell r="CR317">
            <v>73</v>
          </cell>
          <cell r="CS317">
            <v>41</v>
          </cell>
          <cell r="CT317">
            <v>3732</v>
          </cell>
          <cell r="CU317">
            <v>3773</v>
          </cell>
          <cell r="CV317">
            <v>53.760266370699227</v>
          </cell>
          <cell r="CW317">
            <v>5280</v>
          </cell>
          <cell r="CX317">
            <v>5280</v>
          </cell>
          <cell r="CY317">
            <v>5490</v>
          </cell>
          <cell r="CZ317">
            <v>0</v>
          </cell>
          <cell r="DA317">
            <v>164</v>
          </cell>
          <cell r="DB317">
            <v>1866</v>
          </cell>
          <cell r="DC317">
            <v>164</v>
          </cell>
          <cell r="DD317">
            <v>1866</v>
          </cell>
          <cell r="DE317">
            <v>10</v>
          </cell>
          <cell r="DF317">
            <v>40</v>
          </cell>
          <cell r="DG317">
            <v>7347</v>
          </cell>
          <cell r="DH317">
            <v>7387</v>
          </cell>
          <cell r="DI317">
            <v>39.765039497670649</v>
          </cell>
          <cell r="DJ317">
            <v>0</v>
          </cell>
          <cell r="DK317">
            <v>0</v>
          </cell>
          <cell r="DL317">
            <v>0</v>
          </cell>
          <cell r="DM317">
            <v>0</v>
          </cell>
          <cell r="DN317">
            <v>5740</v>
          </cell>
          <cell r="DO317">
            <v>6907</v>
          </cell>
          <cell r="DP317">
            <v>5740</v>
          </cell>
          <cell r="DQ317">
            <v>6907</v>
          </cell>
          <cell r="DR317">
            <v>-18</v>
          </cell>
          <cell r="DS317">
            <v>12</v>
          </cell>
          <cell r="DT317">
            <v>486</v>
          </cell>
          <cell r="DU317">
            <v>498</v>
          </cell>
          <cell r="DV317">
            <v>2.9532104516913105</v>
          </cell>
          <cell r="DW317">
            <v>9360</v>
          </cell>
          <cell r="DX317">
            <v>9357</v>
          </cell>
          <cell r="DY317">
            <v>8348</v>
          </cell>
          <cell r="DZ317">
            <v>3082</v>
          </cell>
          <cell r="EA317">
            <v>4937</v>
          </cell>
          <cell r="EB317">
            <v>5547</v>
          </cell>
          <cell r="EC317">
            <v>4937</v>
          </cell>
          <cell r="ED317">
            <v>5547</v>
          </cell>
          <cell r="EE317">
            <v>69</v>
          </cell>
          <cell r="EF317">
            <v>21</v>
          </cell>
          <cell r="EG317">
            <v>3209</v>
          </cell>
          <cell r="EH317">
            <v>3230</v>
          </cell>
          <cell r="EI317">
            <v>31.496766245765322</v>
          </cell>
          <cell r="EJ317">
            <v>3120</v>
          </cell>
          <cell r="EK317">
            <v>3120</v>
          </cell>
          <cell r="EL317">
            <v>0</v>
          </cell>
          <cell r="EM317">
            <v>0</v>
          </cell>
          <cell r="EN317">
            <v>2885</v>
          </cell>
          <cell r="EO317">
            <v>0</v>
          </cell>
          <cell r="EP317">
            <v>2885</v>
          </cell>
          <cell r="EQ317">
            <v>0</v>
          </cell>
          <cell r="ER317">
            <v>0</v>
          </cell>
          <cell r="ES317">
            <v>0</v>
          </cell>
          <cell r="ET317">
            <v>3444</v>
          </cell>
          <cell r="EU317">
            <v>3465</v>
          </cell>
          <cell r="EV317">
            <v>15.910070834616569</v>
          </cell>
          <cell r="EW317">
            <v>4080</v>
          </cell>
          <cell r="EX317">
            <v>0</v>
          </cell>
          <cell r="EY317">
            <v>0</v>
          </cell>
          <cell r="EZ317">
            <v>0</v>
          </cell>
          <cell r="FA317">
            <v>6494</v>
          </cell>
          <cell r="FB317">
            <v>0</v>
          </cell>
          <cell r="FC317">
            <v>6494</v>
          </cell>
          <cell r="FD317">
            <v>0</v>
          </cell>
          <cell r="GZ317">
            <v>1226.7178153446034</v>
          </cell>
          <cell r="HA317">
            <v>3105.7178153446034</v>
          </cell>
        </row>
        <row r="318">
          <cell r="B318" t="str">
            <v>21131GBC106</v>
          </cell>
          <cell r="C318">
            <v>0</v>
          </cell>
          <cell r="D318">
            <v>12.495598228943178</v>
          </cell>
          <cell r="E318">
            <v>900941438</v>
          </cell>
          <cell r="F318" t="str">
            <v>21131GBC106L3</v>
          </cell>
          <cell r="G318">
            <v>1348.419829861152</v>
          </cell>
          <cell r="H318">
            <v>1284</v>
          </cell>
          <cell r="I318">
            <v>1299</v>
          </cell>
          <cell r="J318">
            <v>5110.6537549942641</v>
          </cell>
          <cell r="K318">
            <v>0</v>
          </cell>
          <cell r="L318">
            <v>2988</v>
          </cell>
          <cell r="M318">
            <v>7040</v>
          </cell>
          <cell r="N318">
            <v>5542.396449442962</v>
          </cell>
          <cell r="O318">
            <v>8064</v>
          </cell>
          <cell r="P318">
            <v>5542.396449442962</v>
          </cell>
          <cell r="Q318">
            <v>3889</v>
          </cell>
          <cell r="R318">
            <v>25</v>
          </cell>
          <cell r="S318">
            <v>6</v>
          </cell>
          <cell r="T318">
            <v>367</v>
          </cell>
          <cell r="U318">
            <v>373</v>
          </cell>
          <cell r="V318">
            <v>2.4128853115480471</v>
          </cell>
          <cell r="W318">
            <v>6709.1328112682377</v>
          </cell>
          <cell r="X318">
            <v>4949.4336791395981</v>
          </cell>
          <cell r="Y318">
            <v>6346</v>
          </cell>
          <cell r="Z318">
            <v>2441</v>
          </cell>
          <cell r="AA318">
            <v>4563.0017917993209</v>
          </cell>
          <cell r="AB318">
            <v>8170</v>
          </cell>
          <cell r="AC318">
            <v>4563.0017917993209</v>
          </cell>
          <cell r="AD318">
            <v>3568</v>
          </cell>
          <cell r="AE318">
            <v>-23</v>
          </cell>
          <cell r="AF318">
            <v>9</v>
          </cell>
          <cell r="AG318">
            <v>3165</v>
          </cell>
          <cell r="AH318">
            <v>3174</v>
          </cell>
          <cell r="AI318">
            <v>22.059859063693661</v>
          </cell>
          <cell r="AJ318">
            <v>3618.9249041799389</v>
          </cell>
          <cell r="AK318">
            <v>4854.361598443792</v>
          </cell>
          <cell r="AL318">
            <v>3817</v>
          </cell>
          <cell r="AM318">
            <v>1230</v>
          </cell>
          <cell r="AN318">
            <v>4304.1979427814958</v>
          </cell>
          <cell r="AO318">
            <v>6788</v>
          </cell>
          <cell r="AP318">
            <v>4304.1979427814958</v>
          </cell>
          <cell r="AQ318">
            <v>6142</v>
          </cell>
          <cell r="AR318">
            <v>65</v>
          </cell>
          <cell r="AS318">
            <v>10</v>
          </cell>
          <cell r="AT318">
            <v>774</v>
          </cell>
          <cell r="AU318">
            <v>784</v>
          </cell>
          <cell r="AV318">
            <v>8.6205142600333282</v>
          </cell>
          <cell r="AW318">
            <v>2294.9380636318924</v>
          </cell>
          <cell r="AX318">
            <v>1622.9845287742078</v>
          </cell>
          <cell r="AY318">
            <v>2398</v>
          </cell>
          <cell r="AZ318">
            <v>3007</v>
          </cell>
          <cell r="BA318">
            <v>2693.5748030315567</v>
          </cell>
          <cell r="BB318">
            <v>7975</v>
          </cell>
          <cell r="BC318">
            <v>2693.5748030315567</v>
          </cell>
          <cell r="BD318">
            <v>2974</v>
          </cell>
          <cell r="BE318">
            <v>-137</v>
          </cell>
          <cell r="BF318">
            <v>2</v>
          </cell>
          <cell r="BG318">
            <v>343</v>
          </cell>
          <cell r="BH318">
            <v>345</v>
          </cell>
          <cell r="BI318">
            <v>3.2406655602858532</v>
          </cell>
          <cell r="BJ318">
            <v>3360</v>
          </cell>
          <cell r="BK318">
            <v>0</v>
          </cell>
          <cell r="BL318">
            <v>4489</v>
          </cell>
          <cell r="BM318">
            <v>-2069</v>
          </cell>
          <cell r="BN318">
            <v>3175.2736617142123</v>
          </cell>
          <cell r="BO318">
            <v>2772</v>
          </cell>
          <cell r="BP318">
            <v>3175.2736617142123</v>
          </cell>
          <cell r="BQ318">
            <v>2772</v>
          </cell>
          <cell r="BR318">
            <v>-157</v>
          </cell>
          <cell r="BS318">
            <v>8</v>
          </cell>
          <cell r="BT318">
            <v>2211</v>
          </cell>
          <cell r="BU318">
            <v>2219</v>
          </cell>
          <cell r="BV318">
            <v>21.926627851326092</v>
          </cell>
          <cell r="BW318">
            <v>4800</v>
          </cell>
          <cell r="BX318">
            <v>4800</v>
          </cell>
          <cell r="BY318">
            <v>5492</v>
          </cell>
          <cell r="BZ318">
            <v>6716</v>
          </cell>
          <cell r="CA318">
            <v>3025.0889671568198</v>
          </cell>
          <cell r="CB318">
            <v>2683</v>
          </cell>
          <cell r="CC318">
            <v>3025.0889671568198</v>
          </cell>
          <cell r="CD318">
            <v>2683</v>
          </cell>
          <cell r="CE318">
            <v>-169</v>
          </cell>
          <cell r="CF318">
            <v>11</v>
          </cell>
          <cell r="CG318">
            <v>5186</v>
          </cell>
          <cell r="CH318">
            <v>5197</v>
          </cell>
          <cell r="CI318">
            <v>16.208551492942565</v>
          </cell>
          <cell r="CJ318">
            <v>9360</v>
          </cell>
          <cell r="CK318">
            <v>9320</v>
          </cell>
          <cell r="CL318">
            <v>9311</v>
          </cell>
          <cell r="CM318">
            <v>1</v>
          </cell>
          <cell r="CN318">
            <v>9598.6368718846825</v>
          </cell>
          <cell r="CO318">
            <v>11479</v>
          </cell>
          <cell r="CP318">
            <v>9598.6368718846825</v>
          </cell>
          <cell r="CQ318">
            <v>11479</v>
          </cell>
          <cell r="CR318">
            <v>44</v>
          </cell>
          <cell r="CS318">
            <v>15</v>
          </cell>
          <cell r="CT318">
            <v>2970</v>
          </cell>
          <cell r="CU318">
            <v>2985</v>
          </cell>
          <cell r="CV318">
            <v>54.289801299171458</v>
          </cell>
          <cell r="CW318">
            <v>3840</v>
          </cell>
          <cell r="CX318">
            <v>3840</v>
          </cell>
          <cell r="CY318">
            <v>4305</v>
          </cell>
          <cell r="CZ318">
            <v>0</v>
          </cell>
          <cell r="DA318">
            <v>126.06909788867563</v>
          </cell>
          <cell r="DB318">
            <v>863</v>
          </cell>
          <cell r="DC318">
            <v>126.06909788867563</v>
          </cell>
          <cell r="DD318">
            <v>863</v>
          </cell>
          <cell r="DE318">
            <v>8</v>
          </cell>
          <cell r="DF318">
            <v>14</v>
          </cell>
          <cell r="DG318">
            <v>6405</v>
          </cell>
          <cell r="DH318">
            <v>6419</v>
          </cell>
          <cell r="DI318">
            <v>42.487706270373295</v>
          </cell>
          <cell r="DJ318">
            <v>0</v>
          </cell>
          <cell r="DK318">
            <v>0</v>
          </cell>
          <cell r="DL318">
            <v>0</v>
          </cell>
          <cell r="DM318">
            <v>0</v>
          </cell>
          <cell r="DN318">
            <v>4828</v>
          </cell>
          <cell r="DO318">
            <v>6044</v>
          </cell>
          <cell r="DP318">
            <v>4828</v>
          </cell>
          <cell r="DQ318">
            <v>6044</v>
          </cell>
          <cell r="DR318">
            <v>-25</v>
          </cell>
          <cell r="DS318">
            <v>8</v>
          </cell>
          <cell r="DT318">
            <v>392</v>
          </cell>
          <cell r="DU318">
            <v>400</v>
          </cell>
          <cell r="DV318">
            <v>3.1041096119127034</v>
          </cell>
          <cell r="DW318">
            <v>6000</v>
          </cell>
          <cell r="DX318">
            <v>5998</v>
          </cell>
          <cell r="DY318">
            <v>4524</v>
          </cell>
          <cell r="DZ318">
            <v>2008</v>
          </cell>
          <cell r="EA318">
            <v>3788.5260091552223</v>
          </cell>
          <cell r="EB318">
            <v>3866</v>
          </cell>
          <cell r="EC318">
            <v>3788.5260091552223</v>
          </cell>
          <cell r="ED318">
            <v>3866</v>
          </cell>
          <cell r="EE318">
            <v>41</v>
          </cell>
          <cell r="EF318">
            <v>10</v>
          </cell>
          <cell r="EG318">
            <v>1007</v>
          </cell>
          <cell r="EH318">
            <v>1017</v>
          </cell>
          <cell r="EI318">
            <v>13.524537339708417</v>
          </cell>
          <cell r="EJ318">
            <v>3119</v>
          </cell>
          <cell r="EK318">
            <v>3119</v>
          </cell>
          <cell r="EL318">
            <v>0</v>
          </cell>
          <cell r="EM318">
            <v>0</v>
          </cell>
          <cell r="EN318">
            <v>2233.7178153446034</v>
          </cell>
          <cell r="EO318">
            <v>0</v>
          </cell>
          <cell r="EP318">
            <v>2233.7178153446034</v>
          </cell>
          <cell r="EQ318">
            <v>0</v>
          </cell>
          <cell r="ER318">
            <v>0</v>
          </cell>
          <cell r="ES318">
            <v>0</v>
          </cell>
          <cell r="ET318">
            <v>1892.2821846553966</v>
          </cell>
          <cell r="EU318">
            <v>1902.2821846553966</v>
          </cell>
          <cell r="EV318">
            <v>11.358236402493377</v>
          </cell>
          <cell r="EW318">
            <v>3840</v>
          </cell>
          <cell r="EX318">
            <v>0</v>
          </cell>
          <cell r="EY318">
            <v>0</v>
          </cell>
          <cell r="EZ318">
            <v>0</v>
          </cell>
          <cell r="FA318">
            <v>4998</v>
          </cell>
          <cell r="FB318">
            <v>0</v>
          </cell>
          <cell r="FC318">
            <v>4998</v>
          </cell>
          <cell r="FD318">
            <v>0</v>
          </cell>
          <cell r="GZ318">
            <v>1226.7178153446034</v>
          </cell>
          <cell r="HA318">
            <v>3105.7178153446034</v>
          </cell>
        </row>
        <row r="319">
          <cell r="B319" t="str">
            <v>21131GBC206</v>
          </cell>
          <cell r="C319">
            <v>0</v>
          </cell>
          <cell r="D319">
            <v>12.495598228943178</v>
          </cell>
          <cell r="E319">
            <v>900941439</v>
          </cell>
          <cell r="F319" t="str">
            <v>21131GBC206L3</v>
          </cell>
          <cell r="G319">
            <v>422.42302954939811</v>
          </cell>
          <cell r="H319">
            <v>1229</v>
          </cell>
          <cell r="I319">
            <v>1237</v>
          </cell>
          <cell r="J319">
            <v>1424.4631680826594</v>
          </cell>
          <cell r="K319">
            <v>0</v>
          </cell>
          <cell r="L319">
            <v>960</v>
          </cell>
          <cell r="M319">
            <v>706</v>
          </cell>
          <cell r="N319">
            <v>2487.5279913440504</v>
          </cell>
          <cell r="O319">
            <v>2496</v>
          </cell>
          <cell r="P319">
            <v>2487.5279913440504</v>
          </cell>
          <cell r="Q319">
            <v>1571</v>
          </cell>
          <cell r="R319">
            <v>23</v>
          </cell>
          <cell r="S319">
            <v>4</v>
          </cell>
          <cell r="T319">
            <v>599</v>
          </cell>
          <cell r="U319">
            <v>603</v>
          </cell>
          <cell r="V319">
            <v>8.7745943705901048</v>
          </cell>
          <cell r="W319">
            <v>3011.1804195010054</v>
          </cell>
          <cell r="X319">
            <v>2221.3955516296783</v>
          </cell>
          <cell r="Y319">
            <v>2384</v>
          </cell>
          <cell r="Z319">
            <v>385</v>
          </cell>
          <cell r="AA319">
            <v>2047.9579158929816</v>
          </cell>
          <cell r="AB319">
            <v>1539</v>
          </cell>
          <cell r="AC319">
            <v>2047.9579158929816</v>
          </cell>
          <cell r="AD319">
            <v>1154</v>
          </cell>
          <cell r="AE319">
            <v>0</v>
          </cell>
          <cell r="AF319">
            <v>1</v>
          </cell>
          <cell r="AG319">
            <v>1832</v>
          </cell>
          <cell r="AH319">
            <v>1833</v>
          </cell>
          <cell r="AI319">
            <v>28.450119821869269</v>
          </cell>
          <cell r="AJ319">
            <v>1624.2390958200847</v>
          </cell>
          <cell r="AK319">
            <v>2178.7254784792981</v>
          </cell>
          <cell r="AL319">
            <v>1194</v>
          </cell>
          <cell r="AM319">
            <v>-1238</v>
          </cell>
          <cell r="AN319">
            <v>1931.8020572185044</v>
          </cell>
          <cell r="AO319">
            <v>1100</v>
          </cell>
          <cell r="AP319">
            <v>1931.8020572185044</v>
          </cell>
          <cell r="AQ319">
            <v>1082</v>
          </cell>
          <cell r="AR319">
            <v>-18</v>
          </cell>
          <cell r="AS319">
            <v>19</v>
          </cell>
          <cell r="AT319">
            <v>1944</v>
          </cell>
          <cell r="AU319">
            <v>1963</v>
          </cell>
          <cell r="AV319">
            <v>55.405523147580098</v>
          </cell>
          <cell r="AW319">
            <v>450.48255175274892</v>
          </cell>
          <cell r="AX319">
            <v>148.89762507196906</v>
          </cell>
          <cell r="AY319">
            <v>1196</v>
          </cell>
          <cell r="AZ319">
            <v>-226</v>
          </cell>
          <cell r="BA319">
            <v>1208.9251969684435</v>
          </cell>
          <cell r="BB319">
            <v>3337</v>
          </cell>
          <cell r="BC319">
            <v>1208.9251969684435</v>
          </cell>
          <cell r="BD319">
            <v>2963</v>
          </cell>
          <cell r="BE319">
            <v>1</v>
          </cell>
          <cell r="BF319">
            <v>0</v>
          </cell>
          <cell r="BG319">
            <v>195</v>
          </cell>
          <cell r="BH319">
            <v>195</v>
          </cell>
          <cell r="BI319">
            <v>5.8810144809086982</v>
          </cell>
          <cell r="BJ319">
            <v>960</v>
          </cell>
          <cell r="BK319">
            <v>0</v>
          </cell>
          <cell r="BL319">
            <v>957</v>
          </cell>
          <cell r="BM319">
            <v>-860</v>
          </cell>
          <cell r="BN319">
            <v>994.72633828578751</v>
          </cell>
          <cell r="BO319">
            <v>-669</v>
          </cell>
          <cell r="BP319">
            <v>994.72633828578751</v>
          </cell>
          <cell r="BQ319">
            <v>-669</v>
          </cell>
          <cell r="BR319">
            <v>2</v>
          </cell>
          <cell r="BS319">
            <v>41</v>
          </cell>
          <cell r="BT319">
            <v>1778</v>
          </cell>
          <cell r="BU319">
            <v>1819</v>
          </cell>
          <cell r="BV319">
            <v>44.758981150164111</v>
          </cell>
          <cell r="BW319">
            <v>480</v>
          </cell>
          <cell r="BX319">
            <v>480</v>
          </cell>
          <cell r="BY319">
            <v>0</v>
          </cell>
          <cell r="BZ319">
            <v>1456</v>
          </cell>
          <cell r="CA319">
            <v>864.91103284318024</v>
          </cell>
          <cell r="CB319">
            <v>1385</v>
          </cell>
          <cell r="CC319">
            <v>864.91103284318024</v>
          </cell>
          <cell r="CD319">
            <v>1385</v>
          </cell>
          <cell r="CE319">
            <v>-97</v>
          </cell>
          <cell r="CF319">
            <v>21</v>
          </cell>
          <cell r="CG319">
            <v>510</v>
          </cell>
          <cell r="CH319">
            <v>531</v>
          </cell>
          <cell r="CI319">
            <v>11.3386824355945</v>
          </cell>
          <cell r="CJ319">
            <v>1680</v>
          </cell>
          <cell r="CK319">
            <v>1680</v>
          </cell>
          <cell r="CL319">
            <v>1679</v>
          </cell>
          <cell r="CM319">
            <v>-69</v>
          </cell>
          <cell r="CN319">
            <v>1349.3631281153173</v>
          </cell>
          <cell r="CO319">
            <v>1393</v>
          </cell>
          <cell r="CP319">
            <v>1349.3631281153173</v>
          </cell>
          <cell r="CQ319">
            <v>1393</v>
          </cell>
          <cell r="CR319">
            <v>29</v>
          </cell>
          <cell r="CS319">
            <v>26</v>
          </cell>
          <cell r="CT319">
            <v>762</v>
          </cell>
          <cell r="CU319">
            <v>788</v>
          </cell>
          <cell r="CV319">
            <v>51.886219583536793</v>
          </cell>
          <cell r="CW319">
            <v>1440</v>
          </cell>
          <cell r="CX319">
            <v>1440</v>
          </cell>
          <cell r="CY319">
            <v>1185</v>
          </cell>
          <cell r="CZ319">
            <v>0</v>
          </cell>
          <cell r="DA319">
            <v>37.930902111324379</v>
          </cell>
          <cell r="DB319">
            <v>1003</v>
          </cell>
          <cell r="DC319">
            <v>37.930902111324379</v>
          </cell>
          <cell r="DD319">
            <v>1003</v>
          </cell>
          <cell r="DE319">
            <v>2</v>
          </cell>
          <cell r="DF319">
            <v>26</v>
          </cell>
          <cell r="DG319">
            <v>942</v>
          </cell>
          <cell r="DH319">
            <v>968</v>
          </cell>
          <cell r="DI319">
            <v>30.783648569470859</v>
          </cell>
          <cell r="DJ319">
            <v>0</v>
          </cell>
          <cell r="DK319">
            <v>0</v>
          </cell>
          <cell r="DL319">
            <v>0</v>
          </cell>
          <cell r="DM319">
            <v>0</v>
          </cell>
          <cell r="DN319">
            <v>912</v>
          </cell>
          <cell r="DO319">
            <v>863</v>
          </cell>
          <cell r="DP319">
            <v>912</v>
          </cell>
          <cell r="DQ319">
            <v>863</v>
          </cell>
          <cell r="DR319">
            <v>7</v>
          </cell>
          <cell r="DS319">
            <v>4</v>
          </cell>
          <cell r="DT319">
            <v>94</v>
          </cell>
          <cell r="DU319">
            <v>98</v>
          </cell>
          <cell r="DV319">
            <v>2.4554321843420301</v>
          </cell>
          <cell r="DW319">
            <v>3360</v>
          </cell>
          <cell r="DX319">
            <v>3359</v>
          </cell>
          <cell r="DY319">
            <v>3824</v>
          </cell>
          <cell r="DZ319">
            <v>1074</v>
          </cell>
          <cell r="EA319">
            <v>1148.4739908447773</v>
          </cell>
          <cell r="EB319">
            <v>1681</v>
          </cell>
          <cell r="EC319">
            <v>1148.4739908447773</v>
          </cell>
          <cell r="ED319">
            <v>1681</v>
          </cell>
          <cell r="EE319">
            <v>28</v>
          </cell>
          <cell r="EF319">
            <v>11</v>
          </cell>
          <cell r="EG319">
            <v>2202</v>
          </cell>
          <cell r="EH319">
            <v>2213</v>
          </cell>
          <cell r="EI319">
            <v>60.132104817345734</v>
          </cell>
          <cell r="EJ319">
            <v>1</v>
          </cell>
          <cell r="EK319">
            <v>1</v>
          </cell>
          <cell r="EL319">
            <v>0</v>
          </cell>
          <cell r="EM319">
            <v>0</v>
          </cell>
          <cell r="EN319">
            <v>651.28218465539669</v>
          </cell>
          <cell r="EO319">
            <v>0</v>
          </cell>
          <cell r="EP319">
            <v>651.28218465539669</v>
          </cell>
          <cell r="EQ319">
            <v>0</v>
          </cell>
          <cell r="ER319">
            <v>0</v>
          </cell>
          <cell r="ES319">
            <v>0</v>
          </cell>
          <cell r="ET319">
            <v>1551.7178153446034</v>
          </cell>
          <cell r="EU319">
            <v>1562.7178153446034</v>
          </cell>
          <cell r="EV319">
            <v>30.134519109957999</v>
          </cell>
          <cell r="EW319">
            <v>240</v>
          </cell>
          <cell r="EX319">
            <v>0</v>
          </cell>
          <cell r="EY319">
            <v>0</v>
          </cell>
          <cell r="EZ319">
            <v>0</v>
          </cell>
          <cell r="FA319">
            <v>1496</v>
          </cell>
          <cell r="FB319">
            <v>0</v>
          </cell>
          <cell r="FC319">
            <v>1496</v>
          </cell>
          <cell r="FD319">
            <v>0</v>
          </cell>
          <cell r="GZ319">
            <v>0</v>
          </cell>
          <cell r="HA319">
            <v>0</v>
          </cell>
        </row>
        <row r="320">
          <cell r="B320" t="str">
            <v>LTD16</v>
          </cell>
          <cell r="C320" t="str">
            <v>LINHA 1LTD16</v>
          </cell>
          <cell r="D320">
            <v>0</v>
          </cell>
          <cell r="E320">
            <v>0</v>
          </cell>
          <cell r="F320" t="str">
            <v>VALÉRIA</v>
          </cell>
          <cell r="G320">
            <v>0</v>
          </cell>
          <cell r="H320">
            <v>276</v>
          </cell>
          <cell r="I320">
            <v>434</v>
          </cell>
          <cell r="J320">
            <v>7440</v>
          </cell>
          <cell r="K320">
            <v>0</v>
          </cell>
          <cell r="L320">
            <v>7419</v>
          </cell>
          <cell r="M320">
            <v>5951</v>
          </cell>
          <cell r="N320">
            <v>6695.8866611805188</v>
          </cell>
          <cell r="O320">
            <v>10711</v>
          </cell>
          <cell r="P320">
            <v>6695.8866611805188</v>
          </cell>
          <cell r="Q320">
            <v>5114</v>
          </cell>
          <cell r="R320">
            <v>192</v>
          </cell>
          <cell r="S320">
            <v>135</v>
          </cell>
          <cell r="T320">
            <v>2412</v>
          </cell>
          <cell r="U320">
            <v>2547</v>
          </cell>
          <cell r="V320">
            <v>11.393122559516311</v>
          </cell>
          <cell r="W320">
            <v>5280</v>
          </cell>
          <cell r="X320">
            <v>5280</v>
          </cell>
          <cell r="Y320">
            <v>5259</v>
          </cell>
          <cell r="Z320">
            <v>5928</v>
          </cell>
          <cell r="AA320">
            <v>6351.2000000000007</v>
          </cell>
          <cell r="AB320">
            <v>13377</v>
          </cell>
          <cell r="AC320">
            <v>6351.2000000000007</v>
          </cell>
          <cell r="AD320">
            <v>7870</v>
          </cell>
          <cell r="AE320">
            <v>-187</v>
          </cell>
          <cell r="AF320">
            <v>8</v>
          </cell>
          <cell r="AG320">
            <v>115</v>
          </cell>
          <cell r="AH320">
            <v>123</v>
          </cell>
          <cell r="AI320">
            <v>0.38724884947805593</v>
          </cell>
          <cell r="AJ320">
            <v>9840</v>
          </cell>
          <cell r="AK320">
            <v>9840</v>
          </cell>
          <cell r="AL320">
            <v>9539</v>
          </cell>
          <cell r="AM320">
            <v>12327</v>
          </cell>
          <cell r="AN320">
            <v>8909</v>
          </cell>
          <cell r="AO320">
            <v>17227</v>
          </cell>
          <cell r="AP320">
            <v>8909</v>
          </cell>
          <cell r="AQ320">
            <v>8645</v>
          </cell>
          <cell r="AR320">
            <v>16</v>
          </cell>
          <cell r="AS320">
            <v>25</v>
          </cell>
          <cell r="AT320">
            <v>976</v>
          </cell>
          <cell r="AU320">
            <v>1001</v>
          </cell>
          <cell r="AV320">
            <v>2.5065230261705116</v>
          </cell>
          <cell r="AW320">
            <v>12000</v>
          </cell>
          <cell r="AX320">
            <v>11960</v>
          </cell>
          <cell r="AY320">
            <v>10063</v>
          </cell>
          <cell r="AZ320">
            <v>11000</v>
          </cell>
          <cell r="BA320">
            <v>11681.520454545454</v>
          </cell>
          <cell r="BB320">
            <v>18687</v>
          </cell>
          <cell r="BC320">
            <v>11681.520454545454</v>
          </cell>
          <cell r="BD320">
            <v>10400</v>
          </cell>
          <cell r="BE320">
            <v>-42</v>
          </cell>
          <cell r="BF320">
            <v>4</v>
          </cell>
          <cell r="BG320">
            <v>702</v>
          </cell>
          <cell r="BH320">
            <v>706</v>
          </cell>
          <cell r="BI320">
            <v>4.4206549118387901</v>
          </cell>
          <cell r="BJ320">
            <v>5520</v>
          </cell>
          <cell r="BK320">
            <v>0</v>
          </cell>
          <cell r="BL320">
            <v>5569</v>
          </cell>
          <cell r="BM320">
            <v>2083</v>
          </cell>
          <cell r="BN320">
            <v>4764.0000000000009</v>
          </cell>
          <cell r="BO320">
            <v>3854</v>
          </cell>
          <cell r="BP320">
            <v>4764.0000000000009</v>
          </cell>
          <cell r="BQ320">
            <v>3854</v>
          </cell>
          <cell r="BR320">
            <v>-160</v>
          </cell>
          <cell r="BS320">
            <v>24</v>
          </cell>
          <cell r="BT320">
            <v>2557</v>
          </cell>
          <cell r="BU320">
            <v>2581</v>
          </cell>
          <cell r="BV320">
            <v>12.991521029630489</v>
          </cell>
          <cell r="BW320">
            <v>4560</v>
          </cell>
          <cell r="BX320">
            <v>4560</v>
          </cell>
          <cell r="BY320">
            <v>5039</v>
          </cell>
          <cell r="BZ320">
            <v>3408</v>
          </cell>
          <cell r="CA320">
            <v>5904.6203924115744</v>
          </cell>
          <cell r="CB320">
            <v>6250</v>
          </cell>
          <cell r="CC320">
            <v>5904.6203924115744</v>
          </cell>
          <cell r="CD320">
            <v>6250</v>
          </cell>
          <cell r="CE320">
            <v>126</v>
          </cell>
          <cell r="CF320">
            <v>27</v>
          </cell>
          <cell r="CG320">
            <v>1217</v>
          </cell>
          <cell r="CH320">
            <v>1244</v>
          </cell>
          <cell r="CI320">
            <v>8.9485294117647065</v>
          </cell>
          <cell r="CJ320">
            <v>3600</v>
          </cell>
          <cell r="CK320">
            <v>3365</v>
          </cell>
          <cell r="CL320">
            <v>3554</v>
          </cell>
          <cell r="CM320">
            <v>3050</v>
          </cell>
          <cell r="CN320">
            <v>4080</v>
          </cell>
          <cell r="CO320">
            <v>4108</v>
          </cell>
          <cell r="CP320">
            <v>4080</v>
          </cell>
          <cell r="CQ320">
            <v>4108</v>
          </cell>
          <cell r="CR320">
            <v>-474</v>
          </cell>
          <cell r="CS320">
            <v>13</v>
          </cell>
          <cell r="CT320">
            <v>1151</v>
          </cell>
          <cell r="CU320">
            <v>1164</v>
          </cell>
          <cell r="CV320">
            <v>10.814281240212965</v>
          </cell>
          <cell r="CW320">
            <v>3120</v>
          </cell>
          <cell r="CX320">
            <v>3080</v>
          </cell>
          <cell r="CY320">
            <v>3123</v>
          </cell>
          <cell r="CZ320">
            <v>0</v>
          </cell>
          <cell r="DA320">
            <v>3193</v>
          </cell>
          <cell r="DB320">
            <v>2993</v>
          </cell>
          <cell r="DC320">
            <v>3193</v>
          </cell>
          <cell r="DD320">
            <v>2993</v>
          </cell>
          <cell r="DE320">
            <v>607</v>
          </cell>
          <cell r="DF320">
            <v>7</v>
          </cell>
          <cell r="DG320">
            <v>680</v>
          </cell>
          <cell r="DH320">
            <v>687</v>
          </cell>
          <cell r="DI320">
            <v>9.1234347048300535</v>
          </cell>
          <cell r="DJ320">
            <v>1920</v>
          </cell>
          <cell r="DK320">
            <v>1920</v>
          </cell>
          <cell r="DL320">
            <v>1920</v>
          </cell>
          <cell r="DM320">
            <v>0</v>
          </cell>
          <cell r="DN320">
            <v>2236</v>
          </cell>
          <cell r="DO320">
            <v>2506</v>
          </cell>
          <cell r="DP320">
            <v>2236</v>
          </cell>
          <cell r="DQ320">
            <v>2506</v>
          </cell>
          <cell r="DR320">
            <v>7</v>
          </cell>
          <cell r="DS320">
            <v>8</v>
          </cell>
          <cell r="DT320">
            <v>86</v>
          </cell>
          <cell r="DU320">
            <v>94</v>
          </cell>
          <cell r="DV320">
            <v>1.7350369872225957</v>
          </cell>
          <cell r="DW320">
            <v>1475</v>
          </cell>
          <cell r="DX320">
            <v>1475</v>
          </cell>
          <cell r="DY320">
            <v>1286</v>
          </cell>
          <cell r="DZ320">
            <v>1403</v>
          </cell>
          <cell r="EA320">
            <v>1487</v>
          </cell>
          <cell r="EB320">
            <v>1371</v>
          </cell>
          <cell r="EC320">
            <v>1487</v>
          </cell>
          <cell r="ED320">
            <v>1371</v>
          </cell>
          <cell r="EE320">
            <v>-10</v>
          </cell>
          <cell r="EF320">
            <v>9</v>
          </cell>
          <cell r="EG320">
            <v>10</v>
          </cell>
          <cell r="EH320">
            <v>19</v>
          </cell>
          <cell r="EI320">
            <v>30</v>
          </cell>
          <cell r="EJ320">
            <v>0</v>
          </cell>
          <cell r="EK320">
            <v>0</v>
          </cell>
          <cell r="EL320">
            <v>0</v>
          </cell>
          <cell r="EM320">
            <v>0</v>
          </cell>
          <cell r="EN320">
            <v>10</v>
          </cell>
          <cell r="EO320">
            <v>0</v>
          </cell>
          <cell r="EP320">
            <v>10</v>
          </cell>
          <cell r="EQ320">
            <v>0</v>
          </cell>
          <cell r="ER320">
            <v>0</v>
          </cell>
          <cell r="ES320">
            <v>0</v>
          </cell>
          <cell r="ET320">
            <v>0</v>
          </cell>
          <cell r="EU320">
            <v>9</v>
          </cell>
          <cell r="EV320">
            <v>0</v>
          </cell>
          <cell r="EW320">
            <v>0</v>
          </cell>
          <cell r="EX320">
            <v>0</v>
          </cell>
          <cell r="EY320">
            <v>0</v>
          </cell>
          <cell r="EZ320">
            <v>0</v>
          </cell>
          <cell r="FA320">
            <v>0</v>
          </cell>
          <cell r="FB320">
            <v>0</v>
          </cell>
          <cell r="FC320">
            <v>0</v>
          </cell>
          <cell r="FD320">
            <v>0</v>
          </cell>
          <cell r="GZ320">
            <v>0</v>
          </cell>
          <cell r="HA320">
            <v>0</v>
          </cell>
        </row>
        <row r="321">
          <cell r="B321" t="str">
            <v>21161HBB106</v>
          </cell>
          <cell r="C321">
            <v>0</v>
          </cell>
          <cell r="D321">
            <v>0</v>
          </cell>
          <cell r="E321">
            <v>900941375</v>
          </cell>
          <cell r="F321" t="str">
            <v>21161HBB106L3</v>
          </cell>
          <cell r="G321">
            <v>0</v>
          </cell>
          <cell r="H321">
            <v>269</v>
          </cell>
          <cell r="I321">
            <v>277</v>
          </cell>
          <cell r="J321">
            <v>5760</v>
          </cell>
          <cell r="K321">
            <v>0</v>
          </cell>
          <cell r="L321">
            <v>3592</v>
          </cell>
          <cell r="M321">
            <v>3378</v>
          </cell>
          <cell r="N321">
            <v>5356.7093289444156</v>
          </cell>
          <cell r="O321">
            <v>5306</v>
          </cell>
          <cell r="P321">
            <v>5356.7093289444156</v>
          </cell>
          <cell r="Q321">
            <v>2177</v>
          </cell>
          <cell r="R321">
            <v>177</v>
          </cell>
          <cell r="S321">
            <v>134</v>
          </cell>
          <cell r="T321">
            <v>1381</v>
          </cell>
          <cell r="U321">
            <v>1515</v>
          </cell>
          <cell r="V321">
            <v>8.1539709031364147</v>
          </cell>
          <cell r="W321">
            <v>4560</v>
          </cell>
          <cell r="X321">
            <v>4560</v>
          </cell>
          <cell r="Y321">
            <v>3343</v>
          </cell>
          <cell r="Z321">
            <v>1505</v>
          </cell>
          <cell r="AA321">
            <v>5080.9600000000009</v>
          </cell>
          <cell r="AB321">
            <v>6373</v>
          </cell>
          <cell r="AC321">
            <v>5080.9600000000009</v>
          </cell>
          <cell r="AD321">
            <v>4959</v>
          </cell>
          <cell r="AE321">
            <v>-180</v>
          </cell>
          <cell r="AF321">
            <v>6</v>
          </cell>
          <cell r="AG321">
            <v>73</v>
          </cell>
          <cell r="AH321">
            <v>79</v>
          </cell>
          <cell r="AI321">
            <v>0.3072735436075878</v>
          </cell>
          <cell r="AJ321">
            <v>7440</v>
          </cell>
          <cell r="AK321">
            <v>7440</v>
          </cell>
          <cell r="AL321">
            <v>4762</v>
          </cell>
          <cell r="AM321">
            <v>5039</v>
          </cell>
          <cell r="AN321">
            <v>7127.2000000000007</v>
          </cell>
          <cell r="AO321">
            <v>7685</v>
          </cell>
          <cell r="AP321">
            <v>7127.2000000000007</v>
          </cell>
          <cell r="AQ321">
            <v>4045</v>
          </cell>
          <cell r="AR321">
            <v>11</v>
          </cell>
          <cell r="AS321">
            <v>18</v>
          </cell>
          <cell r="AT321">
            <v>767</v>
          </cell>
          <cell r="AU321">
            <v>785</v>
          </cell>
          <cell r="AV321">
            <v>3.9395556579360291</v>
          </cell>
          <cell r="AW321">
            <v>5760</v>
          </cell>
          <cell r="AX321">
            <v>5720</v>
          </cell>
          <cell r="AY321">
            <v>4794</v>
          </cell>
          <cell r="AZ321">
            <v>5891</v>
          </cell>
          <cell r="BA321">
            <v>5840.7602272727272</v>
          </cell>
          <cell r="BB321">
            <v>9521</v>
          </cell>
          <cell r="BC321">
            <v>5840.7602272727272</v>
          </cell>
          <cell r="BD321">
            <v>4935</v>
          </cell>
          <cell r="BE321">
            <v>-44</v>
          </cell>
          <cell r="BF321">
            <v>0</v>
          </cell>
          <cell r="BG321">
            <v>688</v>
          </cell>
          <cell r="BH321">
            <v>688</v>
          </cell>
          <cell r="BI321">
            <v>7.9325373640240633</v>
          </cell>
          <cell r="BJ321">
            <v>2880</v>
          </cell>
          <cell r="BK321">
            <v>0</v>
          </cell>
          <cell r="BL321">
            <v>2700</v>
          </cell>
          <cell r="BM321">
            <v>2004</v>
          </cell>
          <cell r="BN321">
            <v>2601.9417309784499</v>
          </cell>
          <cell r="BO321">
            <v>2191</v>
          </cell>
          <cell r="BP321">
            <v>2601.9417309784499</v>
          </cell>
          <cell r="BQ321">
            <v>2191</v>
          </cell>
          <cell r="BR321">
            <v>-107</v>
          </cell>
          <cell r="BS321">
            <v>16</v>
          </cell>
          <cell r="BT321">
            <v>1288</v>
          </cell>
          <cell r="BU321">
            <v>1304</v>
          </cell>
          <cell r="BV321">
            <v>8.0901477119602827</v>
          </cell>
          <cell r="BW321">
            <v>3840</v>
          </cell>
          <cell r="BX321">
            <v>3840</v>
          </cell>
          <cell r="BY321">
            <v>4799</v>
          </cell>
          <cell r="BZ321">
            <v>1509</v>
          </cell>
          <cell r="CA321">
            <v>4776.1797900025413</v>
          </cell>
          <cell r="CB321">
            <v>4810</v>
          </cell>
          <cell r="CC321">
            <v>4776.1797900025413</v>
          </cell>
          <cell r="CD321">
            <v>4810</v>
          </cell>
          <cell r="CE321">
            <v>136</v>
          </cell>
          <cell r="CF321">
            <v>20</v>
          </cell>
          <cell r="CG321">
            <v>1137</v>
          </cell>
          <cell r="CH321">
            <v>1157</v>
          </cell>
          <cell r="CI321">
            <v>11.354216173129148</v>
          </cell>
          <cell r="CJ321">
            <v>2400</v>
          </cell>
          <cell r="CK321">
            <v>2165</v>
          </cell>
          <cell r="CL321">
            <v>2397</v>
          </cell>
          <cell r="CM321">
            <v>1432</v>
          </cell>
          <cell r="CN321">
            <v>3004.1703874481991</v>
          </cell>
          <cell r="CO321">
            <v>2992</v>
          </cell>
          <cell r="CP321">
            <v>3004.1703874481991</v>
          </cell>
          <cell r="CQ321">
            <v>2992</v>
          </cell>
          <cell r="CR321">
            <v>-537</v>
          </cell>
          <cell r="CS321">
            <v>9</v>
          </cell>
          <cell r="CT321">
            <v>1090</v>
          </cell>
          <cell r="CU321">
            <v>1099</v>
          </cell>
          <cell r="CV321">
            <v>12.81026701767582</v>
          </cell>
          <cell r="CW321">
            <v>2400</v>
          </cell>
          <cell r="CX321">
            <v>2360</v>
          </cell>
          <cell r="CY321">
            <v>2404</v>
          </cell>
          <cell r="CZ321">
            <v>0</v>
          </cell>
          <cell r="DA321">
            <v>2552.64</v>
          </cell>
          <cell r="DB321">
            <v>2209</v>
          </cell>
          <cell r="DC321">
            <v>2552.64</v>
          </cell>
          <cell r="DD321">
            <v>2209</v>
          </cell>
          <cell r="DE321">
            <v>628</v>
          </cell>
          <cell r="DF321">
            <v>3</v>
          </cell>
          <cell r="DG321">
            <v>663</v>
          </cell>
          <cell r="DH321">
            <v>666</v>
          </cell>
          <cell r="DI321">
            <v>11.437607820586544</v>
          </cell>
          <cell r="DJ321">
            <v>1440</v>
          </cell>
          <cell r="DK321">
            <v>1440</v>
          </cell>
          <cell r="DL321">
            <v>1440</v>
          </cell>
          <cell r="DM321">
            <v>0</v>
          </cell>
          <cell r="DN321">
            <v>1739</v>
          </cell>
          <cell r="DO321">
            <v>2030</v>
          </cell>
          <cell r="DP321">
            <v>1739</v>
          </cell>
          <cell r="DQ321">
            <v>2030</v>
          </cell>
          <cell r="DR321">
            <v>4</v>
          </cell>
          <cell r="DS321">
            <v>2</v>
          </cell>
          <cell r="DT321">
            <v>70</v>
          </cell>
          <cell r="DU321">
            <v>72</v>
          </cell>
          <cell r="DV321">
            <v>2.4853353516935304</v>
          </cell>
          <cell r="DW321">
            <v>775</v>
          </cell>
          <cell r="DX321">
            <v>775</v>
          </cell>
          <cell r="DY321">
            <v>717</v>
          </cell>
          <cell r="DZ321">
            <v>518</v>
          </cell>
          <cell r="EA321">
            <v>844.9563953488373</v>
          </cell>
          <cell r="EB321">
            <v>787</v>
          </cell>
          <cell r="EC321">
            <v>844.9563953488373</v>
          </cell>
          <cell r="ED321">
            <v>787</v>
          </cell>
          <cell r="EE321">
            <v>-8</v>
          </cell>
          <cell r="EF321">
            <v>3</v>
          </cell>
          <cell r="EG321">
            <v>7</v>
          </cell>
          <cell r="EH321">
            <v>10</v>
          </cell>
          <cell r="EI321">
            <v>30</v>
          </cell>
          <cell r="EJ321">
            <v>0</v>
          </cell>
          <cell r="EK321">
            <v>0</v>
          </cell>
          <cell r="EL321">
            <v>0</v>
          </cell>
          <cell r="EM321">
            <v>0</v>
          </cell>
          <cell r="EN321">
            <v>7</v>
          </cell>
          <cell r="EO321">
            <v>0</v>
          </cell>
          <cell r="EP321">
            <v>7</v>
          </cell>
          <cell r="EQ321">
            <v>0</v>
          </cell>
          <cell r="ER321">
            <v>0</v>
          </cell>
          <cell r="ES321">
            <v>0</v>
          </cell>
          <cell r="ET321">
            <v>0</v>
          </cell>
          <cell r="EU321">
            <v>3</v>
          </cell>
          <cell r="EV321">
            <v>0</v>
          </cell>
          <cell r="EW321">
            <v>0</v>
          </cell>
          <cell r="EX321">
            <v>0</v>
          </cell>
          <cell r="EY321">
            <v>0</v>
          </cell>
          <cell r="EZ321">
            <v>0</v>
          </cell>
          <cell r="FA321">
            <v>0</v>
          </cell>
          <cell r="FB321">
            <v>0</v>
          </cell>
          <cell r="FC321">
            <v>0</v>
          </cell>
          <cell r="FD321">
            <v>0</v>
          </cell>
          <cell r="GZ321">
            <v>0</v>
          </cell>
          <cell r="HA321">
            <v>0</v>
          </cell>
        </row>
        <row r="322">
          <cell r="B322" t="str">
            <v>21161HBB206</v>
          </cell>
          <cell r="C322">
            <v>0</v>
          </cell>
          <cell r="D322">
            <v>0</v>
          </cell>
          <cell r="E322">
            <v>900941376</v>
          </cell>
          <cell r="F322" t="str">
            <v>21161HBB206L3</v>
          </cell>
          <cell r="G322">
            <v>0</v>
          </cell>
          <cell r="H322">
            <v>7</v>
          </cell>
          <cell r="I322">
            <v>157</v>
          </cell>
          <cell r="J322">
            <v>1680</v>
          </cell>
          <cell r="K322">
            <v>0</v>
          </cell>
          <cell r="L322">
            <v>3827</v>
          </cell>
          <cell r="M322">
            <v>2573</v>
          </cell>
          <cell r="N322">
            <v>1339.1773322361034</v>
          </cell>
          <cell r="O322">
            <v>5405</v>
          </cell>
          <cell r="P322">
            <v>1339.1773322361034</v>
          </cell>
          <cell r="Q322">
            <v>2937</v>
          </cell>
          <cell r="R322">
            <v>15</v>
          </cell>
          <cell r="S322">
            <v>1</v>
          </cell>
          <cell r="T322">
            <v>1031</v>
          </cell>
          <cell r="U322">
            <v>1032</v>
          </cell>
          <cell r="V322">
            <v>24.349729185035905</v>
          </cell>
          <cell r="W322">
            <v>720</v>
          </cell>
          <cell r="X322">
            <v>720</v>
          </cell>
          <cell r="Y322">
            <v>1916</v>
          </cell>
          <cell r="Z322">
            <v>4423</v>
          </cell>
          <cell r="AA322">
            <v>1270.2399999999998</v>
          </cell>
          <cell r="AB322">
            <v>7004</v>
          </cell>
          <cell r="AC322">
            <v>1270.2399999999998</v>
          </cell>
          <cell r="AD322">
            <v>2911</v>
          </cell>
          <cell r="AE322">
            <v>-7</v>
          </cell>
          <cell r="AF322">
            <v>2</v>
          </cell>
          <cell r="AG322">
            <v>42</v>
          </cell>
          <cell r="AH322">
            <v>44</v>
          </cell>
          <cell r="AI322">
            <v>0.70715007295992838</v>
          </cell>
          <cell r="AJ322">
            <v>2400</v>
          </cell>
          <cell r="AK322">
            <v>2400</v>
          </cell>
          <cell r="AL322">
            <v>4777</v>
          </cell>
          <cell r="AM322">
            <v>7288</v>
          </cell>
          <cell r="AN322">
            <v>1781.7999999999995</v>
          </cell>
          <cell r="AO322">
            <v>9542</v>
          </cell>
          <cell r="AP322">
            <v>1781.7999999999995</v>
          </cell>
          <cell r="AQ322">
            <v>4600</v>
          </cell>
          <cell r="AR322">
            <v>5</v>
          </cell>
          <cell r="AS322">
            <v>7</v>
          </cell>
          <cell r="AT322">
            <v>209</v>
          </cell>
          <cell r="AU322">
            <v>216</v>
          </cell>
          <cell r="AV322">
            <v>1.0734903944049936</v>
          </cell>
          <cell r="AW322">
            <v>6240</v>
          </cell>
          <cell r="AX322">
            <v>6240</v>
          </cell>
          <cell r="AY322">
            <v>5269</v>
          </cell>
          <cell r="AZ322">
            <v>5109</v>
          </cell>
          <cell r="BA322">
            <v>5840.7602272727272</v>
          </cell>
          <cell r="BB322">
            <v>9166</v>
          </cell>
          <cell r="BC322">
            <v>5840.7602272727272</v>
          </cell>
          <cell r="BD322">
            <v>5465</v>
          </cell>
          <cell r="BE322">
            <v>2</v>
          </cell>
          <cell r="BF322">
            <v>4</v>
          </cell>
          <cell r="BG322">
            <v>14</v>
          </cell>
          <cell r="BH322">
            <v>18</v>
          </cell>
          <cell r="BI322">
            <v>0.19425933427320294</v>
          </cell>
          <cell r="BJ322">
            <v>2640</v>
          </cell>
          <cell r="BK322">
            <v>0</v>
          </cell>
          <cell r="BL322">
            <v>2869</v>
          </cell>
          <cell r="BM322">
            <v>79</v>
          </cell>
          <cell r="BN322">
            <v>2162.058269021551</v>
          </cell>
          <cell r="BO322">
            <v>1663</v>
          </cell>
          <cell r="BP322">
            <v>2162.058269021551</v>
          </cell>
          <cell r="BQ322">
            <v>1663</v>
          </cell>
          <cell r="BR322">
            <v>-53</v>
          </cell>
          <cell r="BS322">
            <v>8</v>
          </cell>
          <cell r="BT322">
            <v>1269</v>
          </cell>
          <cell r="BU322">
            <v>1277</v>
          </cell>
          <cell r="BV322">
            <v>34.39706144705842</v>
          </cell>
          <cell r="BW322">
            <v>720</v>
          </cell>
          <cell r="BX322">
            <v>720</v>
          </cell>
          <cell r="BY322">
            <v>240</v>
          </cell>
          <cell r="BZ322">
            <v>1899</v>
          </cell>
          <cell r="CA322">
            <v>1128.4406024090326</v>
          </cell>
          <cell r="CB322">
            <v>1440</v>
          </cell>
          <cell r="CC322">
            <v>1128.4406024090326</v>
          </cell>
          <cell r="CD322">
            <v>1440</v>
          </cell>
          <cell r="CE322">
            <v>-10</v>
          </cell>
          <cell r="CF322">
            <v>7</v>
          </cell>
          <cell r="CG322">
            <v>80</v>
          </cell>
          <cell r="CH322">
            <v>87</v>
          </cell>
          <cell r="CI322">
            <v>2.2308365302451096</v>
          </cell>
          <cell r="CJ322">
            <v>1200</v>
          </cell>
          <cell r="CK322">
            <v>1200</v>
          </cell>
          <cell r="CL322">
            <v>1157</v>
          </cell>
          <cell r="CM322">
            <v>1618</v>
          </cell>
          <cell r="CN322">
            <v>1075.8296125518007</v>
          </cell>
          <cell r="CO322">
            <v>1116</v>
          </cell>
          <cell r="CP322">
            <v>1075.8296125518007</v>
          </cell>
          <cell r="CQ322">
            <v>1116</v>
          </cell>
          <cell r="CR322">
            <v>63</v>
          </cell>
          <cell r="CS322">
            <v>4</v>
          </cell>
          <cell r="CT322">
            <v>61</v>
          </cell>
          <cell r="CU322">
            <v>65</v>
          </cell>
          <cell r="CV322">
            <v>2.8577675057779994</v>
          </cell>
          <cell r="CW322">
            <v>720</v>
          </cell>
          <cell r="CX322">
            <v>720</v>
          </cell>
          <cell r="CY322">
            <v>719</v>
          </cell>
          <cell r="CZ322">
            <v>0</v>
          </cell>
          <cell r="DA322">
            <v>640.36000000000013</v>
          </cell>
          <cell r="DB322">
            <v>784</v>
          </cell>
          <cell r="DC322">
            <v>640.36000000000013</v>
          </cell>
          <cell r="DD322">
            <v>784</v>
          </cell>
          <cell r="DE322">
            <v>-21</v>
          </cell>
          <cell r="DF322">
            <v>4</v>
          </cell>
          <cell r="DG322">
            <v>17</v>
          </cell>
          <cell r="DH322">
            <v>21</v>
          </cell>
          <cell r="DI322">
            <v>1.0261569416498995</v>
          </cell>
          <cell r="DJ322">
            <v>480</v>
          </cell>
          <cell r="DK322">
            <v>480</v>
          </cell>
          <cell r="DL322">
            <v>480</v>
          </cell>
          <cell r="DM322">
            <v>0</v>
          </cell>
          <cell r="DN322">
            <v>497</v>
          </cell>
          <cell r="DO322">
            <v>476</v>
          </cell>
          <cell r="DP322">
            <v>497</v>
          </cell>
          <cell r="DQ322">
            <v>476</v>
          </cell>
          <cell r="DR322">
            <v>3</v>
          </cell>
          <cell r="DS322">
            <v>6</v>
          </cell>
          <cell r="DT322">
            <v>16</v>
          </cell>
          <cell r="DU322">
            <v>22</v>
          </cell>
          <cell r="DV322">
            <v>0.7476127735292919</v>
          </cell>
          <cell r="DW322">
            <v>700</v>
          </cell>
          <cell r="DX322">
            <v>700</v>
          </cell>
          <cell r="DY322">
            <v>569</v>
          </cell>
          <cell r="DZ322">
            <v>885</v>
          </cell>
          <cell r="EA322">
            <v>642.04360465116281</v>
          </cell>
          <cell r="EB322">
            <v>584</v>
          </cell>
          <cell r="EC322">
            <v>642.04360465116281</v>
          </cell>
          <cell r="ED322">
            <v>584</v>
          </cell>
          <cell r="EE322">
            <v>-2</v>
          </cell>
          <cell r="EF322">
            <v>6</v>
          </cell>
          <cell r="EG322">
            <v>3</v>
          </cell>
          <cell r="EH322">
            <v>9</v>
          </cell>
          <cell r="EI322">
            <v>30</v>
          </cell>
          <cell r="EJ322">
            <v>0</v>
          </cell>
          <cell r="EK322">
            <v>0</v>
          </cell>
          <cell r="EL322">
            <v>0</v>
          </cell>
          <cell r="EM322">
            <v>0</v>
          </cell>
          <cell r="EN322">
            <v>3</v>
          </cell>
          <cell r="EO322">
            <v>0</v>
          </cell>
          <cell r="EP322">
            <v>3</v>
          </cell>
          <cell r="EQ322">
            <v>0</v>
          </cell>
          <cell r="ER322">
            <v>0</v>
          </cell>
          <cell r="ES322">
            <v>0</v>
          </cell>
          <cell r="ET322">
            <v>0</v>
          </cell>
          <cell r="EU322">
            <v>6</v>
          </cell>
          <cell r="EV322">
            <v>0</v>
          </cell>
          <cell r="EW322">
            <v>0</v>
          </cell>
          <cell r="EX322">
            <v>0</v>
          </cell>
          <cell r="EY322">
            <v>0</v>
          </cell>
          <cell r="EZ322">
            <v>0</v>
          </cell>
          <cell r="FA322">
            <v>0</v>
          </cell>
          <cell r="FB322">
            <v>0</v>
          </cell>
          <cell r="FC322">
            <v>0</v>
          </cell>
          <cell r="FD322">
            <v>0</v>
          </cell>
          <cell r="GZ322">
            <v>0</v>
          </cell>
          <cell r="HA322">
            <v>0</v>
          </cell>
        </row>
        <row r="323">
          <cell r="B323" t="str">
            <v>LT10B</v>
          </cell>
          <cell r="C323" t="str">
            <v>LINHA 3LT10B</v>
          </cell>
          <cell r="D323">
            <v>17.986331327276172</v>
          </cell>
          <cell r="E323">
            <v>0</v>
          </cell>
          <cell r="F323" t="str">
            <v>PROD DA L2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4320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  <cell r="BF323">
            <v>0</v>
          </cell>
          <cell r="BG323">
            <v>0</v>
          </cell>
          <cell r="BH323">
            <v>0</v>
          </cell>
          <cell r="BI323">
            <v>0</v>
          </cell>
          <cell r="BJ323">
            <v>0</v>
          </cell>
          <cell r="BK323">
            <v>0</v>
          </cell>
          <cell r="BL323">
            <v>2275</v>
          </cell>
          <cell r="BM323">
            <v>2275</v>
          </cell>
          <cell r="BN323">
            <v>0</v>
          </cell>
          <cell r="BO323">
            <v>2275</v>
          </cell>
          <cell r="BP323">
            <v>0</v>
          </cell>
          <cell r="BQ323">
            <v>2275</v>
          </cell>
          <cell r="BR323">
            <v>0</v>
          </cell>
          <cell r="BS323">
            <v>0</v>
          </cell>
          <cell r="BT323">
            <v>0</v>
          </cell>
          <cell r="BU323">
            <v>0</v>
          </cell>
          <cell r="BV323">
            <v>0</v>
          </cell>
          <cell r="BW323">
            <v>0</v>
          </cell>
          <cell r="BX323">
            <v>0</v>
          </cell>
          <cell r="BY323">
            <v>0</v>
          </cell>
          <cell r="BZ323">
            <v>0</v>
          </cell>
          <cell r="CA323">
            <v>0</v>
          </cell>
          <cell r="CB323">
            <v>0</v>
          </cell>
          <cell r="CC323">
            <v>0</v>
          </cell>
          <cell r="CD323">
            <v>0</v>
          </cell>
          <cell r="CE323">
            <v>0</v>
          </cell>
          <cell r="CF323">
            <v>0</v>
          </cell>
          <cell r="CG323">
            <v>0</v>
          </cell>
          <cell r="CH323">
            <v>0</v>
          </cell>
          <cell r="CI323">
            <v>0</v>
          </cell>
          <cell r="CJ323">
            <v>0</v>
          </cell>
          <cell r="CK323">
            <v>0</v>
          </cell>
          <cell r="CL323">
            <v>0</v>
          </cell>
          <cell r="CM323">
            <v>0</v>
          </cell>
          <cell r="CN323">
            <v>0</v>
          </cell>
          <cell r="CO323">
            <v>0</v>
          </cell>
          <cell r="CP323">
            <v>0</v>
          </cell>
          <cell r="CQ323">
            <v>0</v>
          </cell>
          <cell r="CR323">
            <v>0</v>
          </cell>
          <cell r="CS323">
            <v>0</v>
          </cell>
          <cell r="CT323">
            <v>0</v>
          </cell>
          <cell r="CU323">
            <v>0</v>
          </cell>
          <cell r="CV323">
            <v>0</v>
          </cell>
          <cell r="CW323">
            <v>0</v>
          </cell>
          <cell r="CX323">
            <v>0</v>
          </cell>
          <cell r="CY323">
            <v>0</v>
          </cell>
          <cell r="CZ323">
            <v>0</v>
          </cell>
          <cell r="DA323">
            <v>0</v>
          </cell>
          <cell r="DB323">
            <v>0</v>
          </cell>
          <cell r="DC323">
            <v>0</v>
          </cell>
          <cell r="DD323">
            <v>0</v>
          </cell>
          <cell r="DE323">
            <v>0</v>
          </cell>
          <cell r="DF323">
            <v>20</v>
          </cell>
          <cell r="DG323">
            <v>6779</v>
          </cell>
          <cell r="DH323">
            <v>6799</v>
          </cell>
          <cell r="DI323">
            <v>106.87425666670046</v>
          </cell>
          <cell r="DJ323">
            <v>958</v>
          </cell>
          <cell r="DK323">
            <v>958</v>
          </cell>
          <cell r="DL323">
            <v>958</v>
          </cell>
          <cell r="DM323">
            <v>0</v>
          </cell>
          <cell r="DN323">
            <v>958</v>
          </cell>
          <cell r="DO323">
            <v>7386</v>
          </cell>
          <cell r="DP323">
            <v>657.7808558001484</v>
          </cell>
          <cell r="DQ323">
            <v>7386</v>
          </cell>
          <cell r="DR323">
            <v>43</v>
          </cell>
          <cell r="DS323">
            <v>228</v>
          </cell>
          <cell r="DT323">
            <v>9961</v>
          </cell>
          <cell r="DU323">
            <v>10189</v>
          </cell>
          <cell r="DV323">
            <v>64.03380072430123</v>
          </cell>
          <cell r="DW323">
            <v>5520</v>
          </cell>
          <cell r="DX323">
            <v>5520</v>
          </cell>
          <cell r="DY323">
            <v>6151</v>
          </cell>
          <cell r="DZ323">
            <v>897</v>
          </cell>
          <cell r="EA323">
            <v>3148</v>
          </cell>
          <cell r="EB323">
            <v>9196</v>
          </cell>
          <cell r="EC323">
            <v>3148</v>
          </cell>
          <cell r="ED323">
            <v>9196</v>
          </cell>
          <cell r="EE323">
            <v>-2100</v>
          </cell>
          <cell r="EF323">
            <v>577</v>
          </cell>
          <cell r="EG323">
            <v>8667</v>
          </cell>
          <cell r="EH323">
            <v>9244</v>
          </cell>
          <cell r="EI323">
            <v>39.198625684836102</v>
          </cell>
          <cell r="EJ323">
            <v>2079</v>
          </cell>
          <cell r="EK323">
            <v>2079</v>
          </cell>
          <cell r="EL323">
            <v>0</v>
          </cell>
          <cell r="EM323">
            <v>0</v>
          </cell>
          <cell r="EN323">
            <v>5365</v>
          </cell>
          <cell r="EO323">
            <v>0</v>
          </cell>
          <cell r="EP323">
            <v>5365</v>
          </cell>
          <cell r="EQ323">
            <v>0</v>
          </cell>
          <cell r="ER323">
            <v>0</v>
          </cell>
          <cell r="ES323">
            <v>0</v>
          </cell>
          <cell r="ET323">
            <v>5381</v>
          </cell>
          <cell r="EU323">
            <v>5958</v>
          </cell>
          <cell r="EV323">
            <v>14.990249791066953</v>
          </cell>
          <cell r="EW323">
            <v>7200</v>
          </cell>
          <cell r="EX323">
            <v>0</v>
          </cell>
          <cell r="EY323">
            <v>0</v>
          </cell>
          <cell r="EZ323">
            <v>0</v>
          </cell>
          <cell r="FA323">
            <v>10769</v>
          </cell>
          <cell r="FB323">
            <v>0</v>
          </cell>
          <cell r="FC323">
            <v>10769</v>
          </cell>
          <cell r="FD323">
            <v>0</v>
          </cell>
          <cell r="GZ323">
            <v>0</v>
          </cell>
          <cell r="HA323">
            <v>5388</v>
          </cell>
        </row>
        <row r="324">
          <cell r="B324" t="str">
            <v>21101GBC106</v>
          </cell>
          <cell r="C324">
            <v>0</v>
          </cell>
          <cell r="D324">
            <v>17.986331327276172</v>
          </cell>
          <cell r="E324">
            <v>914013119</v>
          </cell>
          <cell r="F324" t="str">
            <v>21101GBC106L3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3120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  <cell r="BF324">
            <v>0</v>
          </cell>
          <cell r="BG324">
            <v>0</v>
          </cell>
          <cell r="BH324">
            <v>0</v>
          </cell>
          <cell r="BI324">
            <v>0</v>
          </cell>
          <cell r="BJ324">
            <v>0</v>
          </cell>
          <cell r="BK324">
            <v>0</v>
          </cell>
          <cell r="BL324">
            <v>2275</v>
          </cell>
          <cell r="BM324">
            <v>2275</v>
          </cell>
          <cell r="BN324">
            <v>0</v>
          </cell>
          <cell r="BO324">
            <v>2275</v>
          </cell>
          <cell r="BP324">
            <v>0</v>
          </cell>
          <cell r="BQ324">
            <v>2275</v>
          </cell>
          <cell r="BR324">
            <v>0</v>
          </cell>
          <cell r="BS324">
            <v>0</v>
          </cell>
          <cell r="BT324">
            <v>0</v>
          </cell>
          <cell r="BU324">
            <v>0</v>
          </cell>
          <cell r="BV324">
            <v>0</v>
          </cell>
          <cell r="BW324">
            <v>0</v>
          </cell>
          <cell r="BX324">
            <v>0</v>
          </cell>
          <cell r="BY324">
            <v>0</v>
          </cell>
          <cell r="BZ324">
            <v>0</v>
          </cell>
          <cell r="CA324">
            <v>0</v>
          </cell>
          <cell r="CB324">
            <v>0</v>
          </cell>
          <cell r="CC324">
            <v>0</v>
          </cell>
          <cell r="CD324">
            <v>0</v>
          </cell>
          <cell r="CE324">
            <v>0</v>
          </cell>
          <cell r="CF324">
            <v>0</v>
          </cell>
          <cell r="CG324">
            <v>0</v>
          </cell>
          <cell r="CH324">
            <v>0</v>
          </cell>
          <cell r="CI324">
            <v>0</v>
          </cell>
          <cell r="CJ324">
            <v>0</v>
          </cell>
          <cell r="CK324">
            <v>0</v>
          </cell>
          <cell r="CL324">
            <v>0</v>
          </cell>
          <cell r="CM324">
            <v>0</v>
          </cell>
          <cell r="CN324">
            <v>0</v>
          </cell>
          <cell r="CO324">
            <v>0</v>
          </cell>
          <cell r="CP324">
            <v>0</v>
          </cell>
          <cell r="CQ324">
            <v>0</v>
          </cell>
          <cell r="CR324">
            <v>0</v>
          </cell>
          <cell r="CS324">
            <v>0</v>
          </cell>
          <cell r="CT324">
            <v>0</v>
          </cell>
          <cell r="CU324">
            <v>0</v>
          </cell>
          <cell r="CV324">
            <v>0</v>
          </cell>
          <cell r="CW324">
            <v>0</v>
          </cell>
          <cell r="CX324">
            <v>0</v>
          </cell>
          <cell r="CY324">
            <v>0</v>
          </cell>
          <cell r="CZ324">
            <v>0</v>
          </cell>
          <cell r="DA324">
            <v>0</v>
          </cell>
          <cell r="DB324">
            <v>0</v>
          </cell>
          <cell r="DC324">
            <v>0</v>
          </cell>
          <cell r="DD324">
            <v>0</v>
          </cell>
          <cell r="DE324">
            <v>0</v>
          </cell>
          <cell r="DF324">
            <v>16</v>
          </cell>
          <cell r="DG324">
            <v>6652</v>
          </cell>
          <cell r="DH324">
            <v>6668</v>
          </cell>
          <cell r="DI324">
            <v>120.21707834958823</v>
          </cell>
          <cell r="DJ324">
            <v>958</v>
          </cell>
          <cell r="DK324">
            <v>958</v>
          </cell>
          <cell r="DL324">
            <v>958</v>
          </cell>
          <cell r="DM324">
            <v>0</v>
          </cell>
          <cell r="DN324">
            <v>657.7808558001484</v>
          </cell>
          <cell r="DO324">
            <v>5887</v>
          </cell>
          <cell r="DP324">
            <v>657.7808558001484</v>
          </cell>
          <cell r="DQ324">
            <v>5887</v>
          </cell>
          <cell r="DR324">
            <v>25</v>
          </cell>
          <cell r="DS324">
            <v>228</v>
          </cell>
          <cell r="DT324">
            <v>9211</v>
          </cell>
          <cell r="DU324">
            <v>9439</v>
          </cell>
          <cell r="DV324">
            <v>68.99214205776417</v>
          </cell>
          <cell r="DW324">
            <v>2880</v>
          </cell>
          <cell r="DX324">
            <v>2880</v>
          </cell>
          <cell r="DY324">
            <v>4006</v>
          </cell>
          <cell r="DZ324">
            <v>0</v>
          </cell>
          <cell r="EA324">
            <v>2466.213320396424</v>
          </cell>
          <cell r="EB324">
            <v>7808</v>
          </cell>
          <cell r="EC324">
            <v>2466.213320396424</v>
          </cell>
          <cell r="ED324">
            <v>7808</v>
          </cell>
          <cell r="EE324">
            <v>-886</v>
          </cell>
          <cell r="EF324">
            <v>574</v>
          </cell>
          <cell r="EG324">
            <v>5949</v>
          </cell>
          <cell r="EH324">
            <v>6523</v>
          </cell>
          <cell r="EI324">
            <v>36.166863905325442</v>
          </cell>
          <cell r="EJ324">
            <v>2079</v>
          </cell>
          <cell r="EK324">
            <v>2079</v>
          </cell>
          <cell r="EL324">
            <v>0</v>
          </cell>
          <cell r="EM324">
            <v>0</v>
          </cell>
          <cell r="EN324">
            <v>4212</v>
          </cell>
          <cell r="EO324">
            <v>0</v>
          </cell>
          <cell r="EP324">
            <v>4212</v>
          </cell>
          <cell r="EQ324">
            <v>0</v>
          </cell>
          <cell r="ER324">
            <v>0</v>
          </cell>
          <cell r="ES324">
            <v>0</v>
          </cell>
          <cell r="ET324">
            <v>3816</v>
          </cell>
          <cell r="EU324">
            <v>4390</v>
          </cell>
          <cell r="EV324">
            <v>13.54792899408284</v>
          </cell>
          <cell r="EW324">
            <v>6000</v>
          </cell>
          <cell r="EX324">
            <v>0</v>
          </cell>
          <cell r="EY324">
            <v>0</v>
          </cell>
          <cell r="EZ324">
            <v>0</v>
          </cell>
          <cell r="FA324">
            <v>8450</v>
          </cell>
          <cell r="FB324">
            <v>0</v>
          </cell>
          <cell r="FC324">
            <v>8450</v>
          </cell>
          <cell r="FD324">
            <v>0</v>
          </cell>
          <cell r="GZ324">
            <v>0</v>
          </cell>
          <cell r="HA324">
            <v>4634</v>
          </cell>
        </row>
        <row r="325">
          <cell r="B325" t="str">
            <v>21101GBC206</v>
          </cell>
          <cell r="C325">
            <v>0</v>
          </cell>
          <cell r="D325">
            <v>17.986331327276172</v>
          </cell>
          <cell r="E325">
            <v>914013120</v>
          </cell>
          <cell r="F325" t="str">
            <v>21101GBC206L3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1200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  <cell r="BF325">
            <v>0</v>
          </cell>
          <cell r="BG325">
            <v>0</v>
          </cell>
          <cell r="BH325">
            <v>0</v>
          </cell>
          <cell r="BI325">
            <v>0</v>
          </cell>
          <cell r="BJ325">
            <v>0</v>
          </cell>
          <cell r="BK325">
            <v>0</v>
          </cell>
          <cell r="BL325">
            <v>0</v>
          </cell>
          <cell r="BM325">
            <v>0</v>
          </cell>
          <cell r="BN325">
            <v>0</v>
          </cell>
          <cell r="BO325">
            <v>0</v>
          </cell>
          <cell r="BP325">
            <v>0</v>
          </cell>
          <cell r="BQ325">
            <v>0</v>
          </cell>
          <cell r="BR325">
            <v>0</v>
          </cell>
          <cell r="BS325">
            <v>0</v>
          </cell>
          <cell r="BT325">
            <v>0</v>
          </cell>
          <cell r="BU325">
            <v>0</v>
          </cell>
          <cell r="BV325">
            <v>0</v>
          </cell>
          <cell r="BW325">
            <v>0</v>
          </cell>
          <cell r="BX325">
            <v>0</v>
          </cell>
          <cell r="BY325">
            <v>0</v>
          </cell>
          <cell r="BZ325">
            <v>0</v>
          </cell>
          <cell r="CA325">
            <v>0</v>
          </cell>
          <cell r="CB325">
            <v>0</v>
          </cell>
          <cell r="CC325">
            <v>0</v>
          </cell>
          <cell r="CD325">
            <v>0</v>
          </cell>
          <cell r="CE325">
            <v>0</v>
          </cell>
          <cell r="CF325">
            <v>0</v>
          </cell>
          <cell r="CG325">
            <v>0</v>
          </cell>
          <cell r="CH325">
            <v>0</v>
          </cell>
          <cell r="CI325">
            <v>0</v>
          </cell>
          <cell r="CJ325">
            <v>0</v>
          </cell>
          <cell r="CK325">
            <v>0</v>
          </cell>
          <cell r="CL325">
            <v>0</v>
          </cell>
          <cell r="CM325">
            <v>0</v>
          </cell>
          <cell r="CN325">
            <v>0</v>
          </cell>
          <cell r="CO325">
            <v>0</v>
          </cell>
          <cell r="CP325">
            <v>0</v>
          </cell>
          <cell r="CQ325">
            <v>0</v>
          </cell>
          <cell r="CR325">
            <v>0</v>
          </cell>
          <cell r="CS325">
            <v>0</v>
          </cell>
          <cell r="CT325">
            <v>0</v>
          </cell>
          <cell r="CU325">
            <v>0</v>
          </cell>
          <cell r="CV325">
            <v>0</v>
          </cell>
          <cell r="CW325">
            <v>0</v>
          </cell>
          <cell r="CX325">
            <v>0</v>
          </cell>
          <cell r="CY325">
            <v>0</v>
          </cell>
          <cell r="CZ325">
            <v>0</v>
          </cell>
          <cell r="DA325">
            <v>0</v>
          </cell>
          <cell r="DB325">
            <v>0</v>
          </cell>
          <cell r="DC325">
            <v>0</v>
          </cell>
          <cell r="DD325">
            <v>0</v>
          </cell>
          <cell r="DE325">
            <v>0</v>
          </cell>
          <cell r="DF325">
            <v>4</v>
          </cell>
          <cell r="DG325">
            <v>127</v>
          </cell>
          <cell r="DH325">
            <v>131</v>
          </cell>
          <cell r="DI325">
            <v>33.521951297640477</v>
          </cell>
          <cell r="DJ325">
            <v>0</v>
          </cell>
          <cell r="DK325">
            <v>0</v>
          </cell>
          <cell r="DL325">
            <v>0</v>
          </cell>
          <cell r="DM325">
            <v>0</v>
          </cell>
          <cell r="DN325">
            <v>300.2191441998516</v>
          </cell>
          <cell r="DO325">
            <v>1499</v>
          </cell>
          <cell r="DP325">
            <v>0</v>
          </cell>
          <cell r="DQ325">
            <v>1499</v>
          </cell>
          <cell r="DR325">
            <v>18</v>
          </cell>
          <cell r="DS325">
            <v>0</v>
          </cell>
          <cell r="DT325">
            <v>750</v>
          </cell>
          <cell r="DU325">
            <v>750</v>
          </cell>
          <cell r="DV325">
            <v>31.774847885422997</v>
          </cell>
          <cell r="DW325">
            <v>2640</v>
          </cell>
          <cell r="DX325">
            <v>2640</v>
          </cell>
          <cell r="DY325">
            <v>2145</v>
          </cell>
          <cell r="DZ325">
            <v>897</v>
          </cell>
          <cell r="EA325">
            <v>681.7866796035762</v>
          </cell>
          <cell r="EB325">
            <v>1388</v>
          </cell>
          <cell r="EC325">
            <v>681.7866796035762</v>
          </cell>
          <cell r="ED325">
            <v>1388</v>
          </cell>
          <cell r="EE325">
            <v>-1214</v>
          </cell>
          <cell r="EF325">
            <v>3</v>
          </cell>
          <cell r="EG325">
            <v>2718</v>
          </cell>
          <cell r="EH325">
            <v>2721</v>
          </cell>
          <cell r="EI325">
            <v>50.245795601552395</v>
          </cell>
          <cell r="EJ325">
            <v>0</v>
          </cell>
          <cell r="EK325">
            <v>0</v>
          </cell>
          <cell r="EL325">
            <v>0</v>
          </cell>
          <cell r="EM325">
            <v>0</v>
          </cell>
          <cell r="EN325">
            <v>1153</v>
          </cell>
          <cell r="EO325">
            <v>0</v>
          </cell>
          <cell r="EP325">
            <v>1153</v>
          </cell>
          <cell r="EQ325">
            <v>0</v>
          </cell>
          <cell r="ER325">
            <v>0</v>
          </cell>
          <cell r="ES325">
            <v>0</v>
          </cell>
          <cell r="ET325">
            <v>1565</v>
          </cell>
          <cell r="EU325">
            <v>1568</v>
          </cell>
          <cell r="EV325">
            <v>20.245795601552395</v>
          </cell>
          <cell r="EW325">
            <v>1200</v>
          </cell>
          <cell r="EX325">
            <v>0</v>
          </cell>
          <cell r="EY325">
            <v>0</v>
          </cell>
          <cell r="EZ325">
            <v>0</v>
          </cell>
          <cell r="FA325">
            <v>2319</v>
          </cell>
          <cell r="FB325">
            <v>0</v>
          </cell>
          <cell r="FC325">
            <v>2319</v>
          </cell>
          <cell r="FD325">
            <v>0</v>
          </cell>
          <cell r="GZ325">
            <v>0</v>
          </cell>
          <cell r="HA325">
            <v>754</v>
          </cell>
        </row>
        <row r="326">
          <cell r="B326" t="str">
            <v>LAC11</v>
          </cell>
          <cell r="C326" t="str">
            <v>LINHA 3LAC11</v>
          </cell>
          <cell r="D326">
            <v>0</v>
          </cell>
          <cell r="E326">
            <v>0</v>
          </cell>
          <cell r="F326" t="str">
            <v>PROD DA L2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6</v>
          </cell>
          <cell r="M326">
            <v>0</v>
          </cell>
          <cell r="N326">
            <v>0</v>
          </cell>
          <cell r="O326">
            <v>6</v>
          </cell>
          <cell r="P326">
            <v>0</v>
          </cell>
          <cell r="Q326">
            <v>6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5280</v>
          </cell>
          <cell r="Y326">
            <v>249</v>
          </cell>
          <cell r="Z326">
            <v>249</v>
          </cell>
          <cell r="AA326">
            <v>0</v>
          </cell>
          <cell r="AB326">
            <v>249</v>
          </cell>
          <cell r="AC326">
            <v>0</v>
          </cell>
          <cell r="AD326">
            <v>249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1200</v>
          </cell>
          <cell r="AK326">
            <v>1000</v>
          </cell>
          <cell r="AL326">
            <v>1420</v>
          </cell>
          <cell r="AM326">
            <v>1200</v>
          </cell>
          <cell r="AN326">
            <v>1200</v>
          </cell>
          <cell r="AO326">
            <v>1420</v>
          </cell>
          <cell r="AP326">
            <v>1200</v>
          </cell>
          <cell r="AQ326">
            <v>1420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1440</v>
          </cell>
          <cell r="AX326">
            <v>1440</v>
          </cell>
          <cell r="AY326">
            <v>1426</v>
          </cell>
          <cell r="AZ326">
            <v>1426</v>
          </cell>
          <cell r="BA326">
            <v>1440</v>
          </cell>
          <cell r="BB326">
            <v>1426</v>
          </cell>
          <cell r="BC326">
            <v>1440</v>
          </cell>
          <cell r="BD326">
            <v>1426</v>
          </cell>
          <cell r="BE326">
            <v>0</v>
          </cell>
          <cell r="BF326">
            <v>0</v>
          </cell>
          <cell r="BG326">
            <v>0</v>
          </cell>
          <cell r="BH326">
            <v>0</v>
          </cell>
          <cell r="BI326">
            <v>0</v>
          </cell>
          <cell r="BJ326">
            <v>0</v>
          </cell>
          <cell r="BK326">
            <v>0</v>
          </cell>
          <cell r="BL326">
            <v>478</v>
          </cell>
          <cell r="BM326">
            <v>478</v>
          </cell>
          <cell r="BN326">
            <v>0</v>
          </cell>
          <cell r="BO326">
            <v>478</v>
          </cell>
          <cell r="BP326">
            <v>0</v>
          </cell>
          <cell r="BQ326">
            <v>478</v>
          </cell>
          <cell r="BR326">
            <v>0</v>
          </cell>
          <cell r="BS326">
            <v>0</v>
          </cell>
          <cell r="BT326">
            <v>0</v>
          </cell>
          <cell r="BU326">
            <v>0</v>
          </cell>
          <cell r="BV326">
            <v>0</v>
          </cell>
          <cell r="BW326">
            <v>2880</v>
          </cell>
          <cell r="BX326">
            <v>2500</v>
          </cell>
          <cell r="BY326">
            <v>3294</v>
          </cell>
          <cell r="BZ326">
            <v>3294</v>
          </cell>
          <cell r="CA326">
            <v>2880</v>
          </cell>
          <cell r="CB326">
            <v>3294</v>
          </cell>
          <cell r="CC326">
            <v>2880</v>
          </cell>
          <cell r="CD326">
            <v>3294</v>
          </cell>
          <cell r="CE326">
            <v>0</v>
          </cell>
          <cell r="CF326">
            <v>0</v>
          </cell>
          <cell r="CG326">
            <v>0</v>
          </cell>
          <cell r="CH326">
            <v>0</v>
          </cell>
          <cell r="CI326">
            <v>0</v>
          </cell>
          <cell r="CJ326">
            <v>8100</v>
          </cell>
          <cell r="CK326">
            <v>7973</v>
          </cell>
          <cell r="CL326">
            <v>7897</v>
          </cell>
          <cell r="CM326">
            <v>7897</v>
          </cell>
          <cell r="CN326">
            <v>8100</v>
          </cell>
          <cell r="CO326">
            <v>7897</v>
          </cell>
          <cell r="CP326">
            <v>8100</v>
          </cell>
          <cell r="CQ326">
            <v>7897</v>
          </cell>
          <cell r="CR326">
            <v>0</v>
          </cell>
          <cell r="CS326">
            <v>0</v>
          </cell>
          <cell r="CT326">
            <v>0</v>
          </cell>
          <cell r="CU326">
            <v>0</v>
          </cell>
          <cell r="CV326">
            <v>0</v>
          </cell>
          <cell r="CW326">
            <v>12240</v>
          </cell>
          <cell r="CX326">
            <v>12240</v>
          </cell>
          <cell r="CY326">
            <v>12184</v>
          </cell>
          <cell r="CZ326">
            <v>0</v>
          </cell>
          <cell r="DA326">
            <v>12240</v>
          </cell>
          <cell r="DB326">
            <v>12184</v>
          </cell>
          <cell r="DC326">
            <v>12240</v>
          </cell>
          <cell r="DD326">
            <v>12184</v>
          </cell>
          <cell r="DE326">
            <v>0</v>
          </cell>
          <cell r="DF326">
            <v>18</v>
          </cell>
          <cell r="DG326">
            <v>7787</v>
          </cell>
          <cell r="DH326">
            <v>7805</v>
          </cell>
          <cell r="DI326">
            <v>123.444</v>
          </cell>
          <cell r="DJ326">
            <v>10159</v>
          </cell>
          <cell r="DK326">
            <v>10159</v>
          </cell>
          <cell r="DL326">
            <v>10284</v>
          </cell>
          <cell r="DM326">
            <v>0</v>
          </cell>
          <cell r="DN326">
            <v>0</v>
          </cell>
          <cell r="DO326">
            <v>10133</v>
          </cell>
          <cell r="DP326">
            <v>0</v>
          </cell>
          <cell r="DQ326">
            <v>10133</v>
          </cell>
          <cell r="DR326">
            <v>-175</v>
          </cell>
          <cell r="DS326">
            <v>179</v>
          </cell>
          <cell r="DT326">
            <v>7952</v>
          </cell>
          <cell r="DU326">
            <v>8131</v>
          </cell>
          <cell r="DV326">
            <v>18.007246376811594</v>
          </cell>
          <cell r="DW326">
            <v>7200</v>
          </cell>
          <cell r="DX326">
            <v>7200</v>
          </cell>
          <cell r="DY326">
            <v>6909</v>
          </cell>
          <cell r="DZ326">
            <v>957</v>
          </cell>
          <cell r="EA326">
            <v>13248</v>
          </cell>
          <cell r="EB326">
            <v>15089</v>
          </cell>
          <cell r="EC326">
            <v>13248</v>
          </cell>
          <cell r="ED326">
            <v>15089</v>
          </cell>
          <cell r="EE326">
            <v>-919</v>
          </cell>
          <cell r="EF326">
            <v>287</v>
          </cell>
          <cell r="EG326">
            <v>583</v>
          </cell>
          <cell r="EH326">
            <v>870</v>
          </cell>
          <cell r="EI326">
            <v>1.0826369545032497</v>
          </cell>
          <cell r="EJ326">
            <v>16558</v>
          </cell>
          <cell r="EK326">
            <v>16318</v>
          </cell>
          <cell r="EL326">
            <v>0</v>
          </cell>
          <cell r="EM326">
            <v>0</v>
          </cell>
          <cell r="EN326">
            <v>16155</v>
          </cell>
          <cell r="EO326">
            <v>0</v>
          </cell>
          <cell r="EP326">
            <v>16155</v>
          </cell>
          <cell r="EQ326">
            <v>0</v>
          </cell>
          <cell r="ER326">
            <v>0</v>
          </cell>
          <cell r="ES326">
            <v>0</v>
          </cell>
          <cell r="ET326">
            <v>986</v>
          </cell>
          <cell r="EU326">
            <v>1273</v>
          </cell>
          <cell r="EV326">
            <v>2.082365364308342</v>
          </cell>
          <cell r="EW326">
            <v>15600</v>
          </cell>
          <cell r="EX326">
            <v>0</v>
          </cell>
          <cell r="EY326">
            <v>0</v>
          </cell>
          <cell r="EZ326">
            <v>0</v>
          </cell>
          <cell r="FA326">
            <v>14205</v>
          </cell>
          <cell r="FB326">
            <v>0</v>
          </cell>
          <cell r="FC326">
            <v>14205</v>
          </cell>
          <cell r="FD326">
            <v>0</v>
          </cell>
          <cell r="GZ326">
            <v>15572</v>
          </cell>
          <cell r="HA326">
            <v>13219</v>
          </cell>
        </row>
        <row r="327">
          <cell r="B327" t="str">
            <v>21101JBA106</v>
          </cell>
          <cell r="C327">
            <v>0</v>
          </cell>
          <cell r="D327">
            <v>0</v>
          </cell>
          <cell r="E327">
            <v>900941408</v>
          </cell>
          <cell r="F327" t="str">
            <v>21101JBA106L3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3</v>
          </cell>
          <cell r="M327">
            <v>0</v>
          </cell>
          <cell r="N327">
            <v>0</v>
          </cell>
          <cell r="O327">
            <v>3</v>
          </cell>
          <cell r="P327">
            <v>0</v>
          </cell>
          <cell r="Q327">
            <v>3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3120</v>
          </cell>
          <cell r="Y327">
            <v>249</v>
          </cell>
          <cell r="Z327">
            <v>249</v>
          </cell>
          <cell r="AA327">
            <v>0</v>
          </cell>
          <cell r="AB327">
            <v>249</v>
          </cell>
          <cell r="AC327">
            <v>0</v>
          </cell>
          <cell r="AD327">
            <v>249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720</v>
          </cell>
          <cell r="AK327">
            <v>594.27359023399902</v>
          </cell>
          <cell r="AL327">
            <v>712</v>
          </cell>
          <cell r="AM327">
            <v>720</v>
          </cell>
          <cell r="AN327">
            <v>720</v>
          </cell>
          <cell r="AO327">
            <v>712</v>
          </cell>
          <cell r="AP327">
            <v>720</v>
          </cell>
          <cell r="AQ327">
            <v>712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1440</v>
          </cell>
          <cell r="AX327">
            <v>1440</v>
          </cell>
          <cell r="AY327">
            <v>1426</v>
          </cell>
          <cell r="AZ327">
            <v>1426</v>
          </cell>
          <cell r="BA327">
            <v>1440</v>
          </cell>
          <cell r="BB327">
            <v>1426</v>
          </cell>
          <cell r="BC327">
            <v>1440</v>
          </cell>
          <cell r="BD327">
            <v>1426</v>
          </cell>
          <cell r="BE327">
            <v>0</v>
          </cell>
          <cell r="BF327">
            <v>0</v>
          </cell>
          <cell r="BG327">
            <v>0</v>
          </cell>
          <cell r="BH327">
            <v>0</v>
          </cell>
          <cell r="BI327">
            <v>0</v>
          </cell>
          <cell r="BJ327">
            <v>0</v>
          </cell>
          <cell r="BK327">
            <v>0</v>
          </cell>
          <cell r="BL327">
            <v>478</v>
          </cell>
          <cell r="BM327">
            <v>478</v>
          </cell>
          <cell r="BN327">
            <v>0</v>
          </cell>
          <cell r="BO327">
            <v>478</v>
          </cell>
          <cell r="BP327">
            <v>0</v>
          </cell>
          <cell r="BQ327">
            <v>478</v>
          </cell>
          <cell r="BR327">
            <v>0</v>
          </cell>
          <cell r="BS327">
            <v>0</v>
          </cell>
          <cell r="BT327">
            <v>0</v>
          </cell>
          <cell r="BU327">
            <v>0</v>
          </cell>
          <cell r="BV327">
            <v>0</v>
          </cell>
          <cell r="BW327">
            <v>1680</v>
          </cell>
          <cell r="BX327">
            <v>1303.2122104205796</v>
          </cell>
          <cell r="BY327">
            <v>2103</v>
          </cell>
          <cell r="BZ327">
            <v>2103</v>
          </cell>
          <cell r="CA327">
            <v>1680</v>
          </cell>
          <cell r="CB327">
            <v>2103</v>
          </cell>
          <cell r="CC327">
            <v>1680</v>
          </cell>
          <cell r="CD327">
            <v>2103</v>
          </cell>
          <cell r="CE327">
            <v>0</v>
          </cell>
          <cell r="CF327">
            <v>0</v>
          </cell>
          <cell r="CG327">
            <v>0</v>
          </cell>
          <cell r="CH327">
            <v>0</v>
          </cell>
          <cell r="CI327">
            <v>0</v>
          </cell>
          <cell r="CJ327">
            <v>6360</v>
          </cell>
          <cell r="CK327">
            <v>6291</v>
          </cell>
          <cell r="CL327">
            <v>5017</v>
          </cell>
          <cell r="CM327">
            <v>5017</v>
          </cell>
          <cell r="CN327">
            <v>6360</v>
          </cell>
          <cell r="CO327">
            <v>5017</v>
          </cell>
          <cell r="CP327">
            <v>6360</v>
          </cell>
          <cell r="CQ327">
            <v>5017</v>
          </cell>
          <cell r="CR327">
            <v>0</v>
          </cell>
          <cell r="CS327">
            <v>0</v>
          </cell>
          <cell r="CT327">
            <v>0</v>
          </cell>
          <cell r="CU327">
            <v>0</v>
          </cell>
          <cell r="CV327">
            <v>0</v>
          </cell>
          <cell r="CW327">
            <v>6480</v>
          </cell>
          <cell r="CX327">
            <v>6480</v>
          </cell>
          <cell r="CY327">
            <v>6454</v>
          </cell>
          <cell r="CZ327">
            <v>0</v>
          </cell>
          <cell r="DA327">
            <v>6480</v>
          </cell>
          <cell r="DB327">
            <v>6454</v>
          </cell>
          <cell r="DC327">
            <v>6480</v>
          </cell>
          <cell r="DD327">
            <v>6454</v>
          </cell>
          <cell r="DE327">
            <v>0</v>
          </cell>
          <cell r="DF327">
            <v>11</v>
          </cell>
          <cell r="DG327">
            <v>6828</v>
          </cell>
          <cell r="DH327">
            <v>6839</v>
          </cell>
          <cell r="DI327">
            <v>111.93783116877371</v>
          </cell>
          <cell r="DJ327">
            <v>5939</v>
          </cell>
          <cell r="DK327">
            <v>5939</v>
          </cell>
          <cell r="DL327">
            <v>5975</v>
          </cell>
          <cell r="DM327">
            <v>0</v>
          </cell>
          <cell r="DN327">
            <v>0</v>
          </cell>
          <cell r="DO327">
            <v>6215</v>
          </cell>
          <cell r="DP327">
            <v>0</v>
          </cell>
          <cell r="DQ327">
            <v>6215</v>
          </cell>
          <cell r="DR327">
            <v>-176</v>
          </cell>
          <cell r="DS327">
            <v>176</v>
          </cell>
          <cell r="DT327">
            <v>6599</v>
          </cell>
          <cell r="DU327">
            <v>6775</v>
          </cell>
          <cell r="DV327">
            <v>31.117397971182992</v>
          </cell>
          <cell r="DW327">
            <v>1200</v>
          </cell>
          <cell r="DX327">
            <v>1200</v>
          </cell>
          <cell r="DY327">
            <v>1916</v>
          </cell>
          <cell r="DZ327">
            <v>202</v>
          </cell>
          <cell r="EA327">
            <v>6299.6863301191161</v>
          </cell>
          <cell r="EB327">
            <v>9070</v>
          </cell>
          <cell r="EC327">
            <v>6299.6863301191161</v>
          </cell>
          <cell r="ED327">
            <v>9070</v>
          </cell>
          <cell r="EE327">
            <v>-973</v>
          </cell>
          <cell r="EF327">
            <v>102</v>
          </cell>
          <cell r="EG327">
            <v>492</v>
          </cell>
          <cell r="EH327">
            <v>594</v>
          </cell>
          <cell r="EI327">
            <v>1.8367346938775511</v>
          </cell>
          <cell r="EJ327">
            <v>8521</v>
          </cell>
          <cell r="EK327">
            <v>8160</v>
          </cell>
          <cell r="EL327">
            <v>0</v>
          </cell>
          <cell r="EM327">
            <v>0</v>
          </cell>
          <cell r="EN327">
            <v>8036</v>
          </cell>
          <cell r="EO327">
            <v>0</v>
          </cell>
          <cell r="EP327">
            <v>8036</v>
          </cell>
          <cell r="EQ327">
            <v>0</v>
          </cell>
          <cell r="ER327">
            <v>0</v>
          </cell>
          <cell r="ES327">
            <v>0</v>
          </cell>
          <cell r="ET327">
            <v>977</v>
          </cell>
          <cell r="EU327">
            <v>1079</v>
          </cell>
          <cell r="EV327">
            <v>4.1550893110292035</v>
          </cell>
          <cell r="EW327">
            <v>7200</v>
          </cell>
          <cell r="EX327">
            <v>0</v>
          </cell>
          <cell r="EY327">
            <v>0</v>
          </cell>
          <cell r="EZ327">
            <v>0</v>
          </cell>
          <cell r="FA327">
            <v>7054</v>
          </cell>
          <cell r="FB327">
            <v>0</v>
          </cell>
          <cell r="FC327">
            <v>7054</v>
          </cell>
          <cell r="FD327">
            <v>0</v>
          </cell>
          <cell r="GZ327">
            <v>7544</v>
          </cell>
          <cell r="HA327">
            <v>6077</v>
          </cell>
        </row>
        <row r="328">
          <cell r="B328" t="str">
            <v>21101JBA206</v>
          </cell>
          <cell r="C328">
            <v>0</v>
          </cell>
          <cell r="D328">
            <v>0</v>
          </cell>
          <cell r="E328">
            <v>900941409</v>
          </cell>
          <cell r="F328" t="str">
            <v>21101JBA206L3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3</v>
          </cell>
          <cell r="M328">
            <v>0</v>
          </cell>
          <cell r="N328">
            <v>0</v>
          </cell>
          <cell r="O328">
            <v>3</v>
          </cell>
          <cell r="P328">
            <v>0</v>
          </cell>
          <cell r="Q328">
            <v>3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2160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480</v>
          </cell>
          <cell r="AK328">
            <v>405.72640976600093</v>
          </cell>
          <cell r="AL328">
            <v>708</v>
          </cell>
          <cell r="AM328">
            <v>480</v>
          </cell>
          <cell r="AN328">
            <v>480</v>
          </cell>
          <cell r="AO328">
            <v>708</v>
          </cell>
          <cell r="AP328">
            <v>480</v>
          </cell>
          <cell r="AQ328">
            <v>708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  <cell r="BF328">
            <v>0</v>
          </cell>
          <cell r="BG328">
            <v>0</v>
          </cell>
          <cell r="BH328">
            <v>0</v>
          </cell>
          <cell r="BI328">
            <v>0</v>
          </cell>
          <cell r="BJ328">
            <v>0</v>
          </cell>
          <cell r="BK328">
            <v>0</v>
          </cell>
          <cell r="BL328">
            <v>0</v>
          </cell>
          <cell r="BM328">
            <v>0</v>
          </cell>
          <cell r="BN328">
            <v>0</v>
          </cell>
          <cell r="BO328">
            <v>0</v>
          </cell>
          <cell r="BP328">
            <v>0</v>
          </cell>
          <cell r="BQ328">
            <v>0</v>
          </cell>
          <cell r="BR328">
            <v>0</v>
          </cell>
          <cell r="BS328">
            <v>0</v>
          </cell>
          <cell r="BT328">
            <v>0</v>
          </cell>
          <cell r="BU328">
            <v>0</v>
          </cell>
          <cell r="BV328">
            <v>0</v>
          </cell>
          <cell r="BW328">
            <v>1200</v>
          </cell>
          <cell r="BX328">
            <v>1196.7877895794204</v>
          </cell>
          <cell r="BY328">
            <v>1191</v>
          </cell>
          <cell r="BZ328">
            <v>1191</v>
          </cell>
          <cell r="CA328">
            <v>1200</v>
          </cell>
          <cell r="CB328">
            <v>1191</v>
          </cell>
          <cell r="CC328">
            <v>1200</v>
          </cell>
          <cell r="CD328">
            <v>1191</v>
          </cell>
          <cell r="CE328">
            <v>0</v>
          </cell>
          <cell r="CF328">
            <v>0</v>
          </cell>
          <cell r="CG328">
            <v>0</v>
          </cell>
          <cell r="CH328">
            <v>0</v>
          </cell>
          <cell r="CI328">
            <v>0</v>
          </cell>
          <cell r="CJ328">
            <v>1740</v>
          </cell>
          <cell r="CK328">
            <v>1682</v>
          </cell>
          <cell r="CL328">
            <v>2880</v>
          </cell>
          <cell r="CM328">
            <v>2880</v>
          </cell>
          <cell r="CN328">
            <v>1740</v>
          </cell>
          <cell r="CO328">
            <v>2880</v>
          </cell>
          <cell r="CP328">
            <v>1740</v>
          </cell>
          <cell r="CQ328">
            <v>2880</v>
          </cell>
          <cell r="CR328">
            <v>0</v>
          </cell>
          <cell r="CS328">
            <v>0</v>
          </cell>
          <cell r="CT328">
            <v>0</v>
          </cell>
          <cell r="CU328">
            <v>0</v>
          </cell>
          <cell r="CV328">
            <v>0</v>
          </cell>
          <cell r="CW328">
            <v>5760</v>
          </cell>
          <cell r="CX328">
            <v>5760</v>
          </cell>
          <cell r="CY328">
            <v>5730</v>
          </cell>
          <cell r="CZ328">
            <v>0</v>
          </cell>
          <cell r="DA328">
            <v>5760</v>
          </cell>
          <cell r="DB328">
            <v>5730</v>
          </cell>
          <cell r="DC328">
            <v>5760</v>
          </cell>
          <cell r="DD328">
            <v>5730</v>
          </cell>
          <cell r="DE328">
            <v>0</v>
          </cell>
          <cell r="DF328">
            <v>7</v>
          </cell>
          <cell r="DG328">
            <v>959</v>
          </cell>
          <cell r="DH328">
            <v>966</v>
          </cell>
          <cell r="DI328">
            <v>514969.18781602144</v>
          </cell>
          <cell r="DJ328">
            <v>4220</v>
          </cell>
          <cell r="DK328">
            <v>4220</v>
          </cell>
          <cell r="DL328">
            <v>4309</v>
          </cell>
          <cell r="DM328">
            <v>0</v>
          </cell>
          <cell r="DN328">
            <v>0</v>
          </cell>
          <cell r="DO328">
            <v>3918</v>
          </cell>
          <cell r="DP328">
            <v>0</v>
          </cell>
          <cell r="DQ328">
            <v>3918</v>
          </cell>
          <cell r="DR328">
            <v>1</v>
          </cell>
          <cell r="DS328">
            <v>3</v>
          </cell>
          <cell r="DT328">
            <v>1353</v>
          </cell>
          <cell r="DU328">
            <v>1356</v>
          </cell>
          <cell r="DV328">
            <v>5.841705186101052</v>
          </cell>
          <cell r="DW328">
            <v>6000</v>
          </cell>
          <cell r="DX328">
            <v>6000</v>
          </cell>
          <cell r="DY328">
            <v>4993</v>
          </cell>
          <cell r="DZ328">
            <v>755</v>
          </cell>
          <cell r="EA328">
            <v>6948.3136698808848</v>
          </cell>
          <cell r="EB328">
            <v>6019</v>
          </cell>
          <cell r="EC328">
            <v>6948.3136698808848</v>
          </cell>
          <cell r="ED328">
            <v>6019</v>
          </cell>
          <cell r="EE328">
            <v>54</v>
          </cell>
          <cell r="EF328">
            <v>185</v>
          </cell>
          <cell r="EG328">
            <v>91</v>
          </cell>
          <cell r="EH328">
            <v>276</v>
          </cell>
          <cell r="EI328">
            <v>0.33624830644168002</v>
          </cell>
          <cell r="EJ328">
            <v>8037</v>
          </cell>
          <cell r="EK328">
            <v>8158</v>
          </cell>
          <cell r="EL328">
            <v>0</v>
          </cell>
          <cell r="EM328">
            <v>0</v>
          </cell>
          <cell r="EN328">
            <v>8119</v>
          </cell>
          <cell r="EO328">
            <v>0</v>
          </cell>
          <cell r="EP328">
            <v>8119</v>
          </cell>
          <cell r="EQ328">
            <v>0</v>
          </cell>
          <cell r="ER328">
            <v>0</v>
          </cell>
          <cell r="ES328">
            <v>0</v>
          </cell>
          <cell r="ET328">
            <v>9</v>
          </cell>
          <cell r="EU328">
            <v>194</v>
          </cell>
          <cell r="EV328">
            <v>3.7756957068941402E-2</v>
          </cell>
          <cell r="EW328">
            <v>8400</v>
          </cell>
          <cell r="EX328">
            <v>0</v>
          </cell>
          <cell r="EY328">
            <v>0</v>
          </cell>
          <cell r="EZ328">
            <v>0</v>
          </cell>
          <cell r="FA328">
            <v>7151.0000000000009</v>
          </cell>
          <cell r="FB328">
            <v>0</v>
          </cell>
          <cell r="FC328">
            <v>7151.0000000000009</v>
          </cell>
          <cell r="FD328">
            <v>0</v>
          </cell>
          <cell r="GZ328">
            <v>8028</v>
          </cell>
          <cell r="HA328">
            <v>7142.0000000000009</v>
          </cell>
        </row>
        <row r="329">
          <cell r="B329" t="str">
            <v>LT12B</v>
          </cell>
          <cell r="C329" t="str">
            <v>LINHA 3LT12B</v>
          </cell>
          <cell r="D329">
            <v>20.035105040381772</v>
          </cell>
          <cell r="E329">
            <v>0</v>
          </cell>
          <cell r="F329" t="str">
            <v>PROD DA L1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936</v>
          </cell>
          <cell r="AM329">
            <v>0</v>
          </cell>
          <cell r="AN329">
            <v>0</v>
          </cell>
          <cell r="AO329">
            <v>936</v>
          </cell>
          <cell r="AP329">
            <v>0</v>
          </cell>
          <cell r="AQ329">
            <v>936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1697</v>
          </cell>
          <cell r="AZ329">
            <v>1697</v>
          </cell>
          <cell r="BA329">
            <v>0</v>
          </cell>
          <cell r="BB329">
            <v>1697</v>
          </cell>
          <cell r="BC329">
            <v>0</v>
          </cell>
          <cell r="BD329">
            <v>1697</v>
          </cell>
          <cell r="BE329">
            <v>0</v>
          </cell>
          <cell r="BF329">
            <v>0</v>
          </cell>
          <cell r="BG329">
            <v>0</v>
          </cell>
          <cell r="BH329">
            <v>0</v>
          </cell>
          <cell r="BI329">
            <v>0</v>
          </cell>
          <cell r="BJ329">
            <v>1200</v>
          </cell>
          <cell r="BK329">
            <v>1000</v>
          </cell>
          <cell r="BL329">
            <v>3829</v>
          </cell>
          <cell r="BM329">
            <v>3829</v>
          </cell>
          <cell r="BN329">
            <v>1200</v>
          </cell>
          <cell r="BO329">
            <v>3829</v>
          </cell>
          <cell r="BP329">
            <v>1200</v>
          </cell>
          <cell r="BQ329">
            <v>3829</v>
          </cell>
          <cell r="BR329">
            <v>0</v>
          </cell>
          <cell r="BS329">
            <v>0</v>
          </cell>
          <cell r="BT329">
            <v>0</v>
          </cell>
          <cell r="BU329">
            <v>0</v>
          </cell>
          <cell r="BV329">
            <v>0</v>
          </cell>
          <cell r="BW329">
            <v>13200</v>
          </cell>
          <cell r="BX329">
            <v>13000</v>
          </cell>
          <cell r="BY329">
            <v>13188</v>
          </cell>
          <cell r="BZ329">
            <v>13188</v>
          </cell>
          <cell r="CA329">
            <v>13200</v>
          </cell>
          <cell r="CB329">
            <v>13188</v>
          </cell>
          <cell r="CC329">
            <v>13200</v>
          </cell>
          <cell r="CD329">
            <v>13188</v>
          </cell>
          <cell r="CE329">
            <v>0</v>
          </cell>
          <cell r="CF329">
            <v>0</v>
          </cell>
          <cell r="CG329">
            <v>0</v>
          </cell>
          <cell r="CH329">
            <v>0</v>
          </cell>
          <cell r="CI329">
            <v>0</v>
          </cell>
          <cell r="CJ329">
            <v>17160</v>
          </cell>
          <cell r="CK329">
            <v>17043</v>
          </cell>
          <cell r="CL329">
            <v>17622</v>
          </cell>
          <cell r="CM329">
            <v>17622</v>
          </cell>
          <cell r="CN329">
            <v>17160</v>
          </cell>
          <cell r="CO329">
            <v>17622</v>
          </cell>
          <cell r="CP329">
            <v>17160</v>
          </cell>
          <cell r="CQ329">
            <v>17622</v>
          </cell>
          <cell r="CR329">
            <v>0</v>
          </cell>
          <cell r="CS329">
            <v>0</v>
          </cell>
          <cell r="CT329">
            <v>0</v>
          </cell>
          <cell r="CU329">
            <v>0</v>
          </cell>
          <cell r="CV329">
            <v>0</v>
          </cell>
          <cell r="CW329">
            <v>10080</v>
          </cell>
          <cell r="CX329">
            <v>10080</v>
          </cell>
          <cell r="CY329">
            <v>10273</v>
          </cell>
          <cell r="CZ329">
            <v>0</v>
          </cell>
          <cell r="DA329">
            <v>10080</v>
          </cell>
          <cell r="DB329">
            <v>10273</v>
          </cell>
          <cell r="DC329">
            <v>10080</v>
          </cell>
          <cell r="DD329">
            <v>10273</v>
          </cell>
          <cell r="DE329">
            <v>0</v>
          </cell>
          <cell r="DF329">
            <v>0</v>
          </cell>
          <cell r="DG329">
            <v>0</v>
          </cell>
          <cell r="DH329">
            <v>0</v>
          </cell>
          <cell r="DI329">
            <v>0</v>
          </cell>
          <cell r="DJ329">
            <v>9118</v>
          </cell>
          <cell r="DK329">
            <v>9118</v>
          </cell>
          <cell r="DL329">
            <v>9147</v>
          </cell>
          <cell r="DM329">
            <v>0</v>
          </cell>
          <cell r="DN329">
            <v>0</v>
          </cell>
          <cell r="DO329">
            <v>9147</v>
          </cell>
          <cell r="DP329">
            <v>0</v>
          </cell>
          <cell r="DQ329">
            <v>9147</v>
          </cell>
          <cell r="DR329">
            <v>0</v>
          </cell>
          <cell r="DS329">
            <v>0</v>
          </cell>
          <cell r="DT329">
            <v>0</v>
          </cell>
          <cell r="DU329">
            <v>0</v>
          </cell>
          <cell r="DV329">
            <v>0</v>
          </cell>
          <cell r="DW329">
            <v>0</v>
          </cell>
          <cell r="DX329">
            <v>0</v>
          </cell>
          <cell r="DY329">
            <v>3</v>
          </cell>
          <cell r="DZ329">
            <v>0</v>
          </cell>
          <cell r="EA329">
            <v>0</v>
          </cell>
          <cell r="EB329">
            <v>3</v>
          </cell>
          <cell r="EC329">
            <v>0</v>
          </cell>
          <cell r="ED329">
            <v>3</v>
          </cell>
          <cell r="EE329">
            <v>0</v>
          </cell>
          <cell r="EF329">
            <v>0</v>
          </cell>
          <cell r="EG329">
            <v>0</v>
          </cell>
          <cell r="EH329">
            <v>0</v>
          </cell>
          <cell r="EI329">
            <v>0</v>
          </cell>
          <cell r="EJ329">
            <v>15791</v>
          </cell>
          <cell r="EK329">
            <v>16275</v>
          </cell>
          <cell r="EL329">
            <v>0</v>
          </cell>
          <cell r="EM329">
            <v>0</v>
          </cell>
          <cell r="EN329">
            <v>15791</v>
          </cell>
          <cell r="EO329">
            <v>0</v>
          </cell>
          <cell r="EP329">
            <v>15791</v>
          </cell>
          <cell r="EQ329">
            <v>0</v>
          </cell>
          <cell r="ER329">
            <v>0</v>
          </cell>
          <cell r="ES329">
            <v>0</v>
          </cell>
          <cell r="ET329">
            <v>0</v>
          </cell>
          <cell r="EU329">
            <v>0</v>
          </cell>
          <cell r="EV329">
            <v>0</v>
          </cell>
          <cell r="EW329">
            <v>6720</v>
          </cell>
          <cell r="EX329">
            <v>6500</v>
          </cell>
          <cell r="EY329">
            <v>0</v>
          </cell>
          <cell r="EZ329">
            <v>0</v>
          </cell>
          <cell r="FA329">
            <v>6720</v>
          </cell>
          <cell r="FB329">
            <v>0</v>
          </cell>
          <cell r="FC329">
            <v>6720</v>
          </cell>
          <cell r="FD329">
            <v>0</v>
          </cell>
          <cell r="GZ329">
            <v>15791</v>
          </cell>
          <cell r="HA329">
            <v>6720</v>
          </cell>
        </row>
        <row r="330">
          <cell r="B330" t="str">
            <v>21121GBC106</v>
          </cell>
          <cell r="C330">
            <v>0</v>
          </cell>
          <cell r="D330">
            <v>20.035105040381772</v>
          </cell>
          <cell r="E330">
            <v>900941436</v>
          </cell>
          <cell r="F330" t="str">
            <v>21121GBC106L3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219</v>
          </cell>
          <cell r="AM330">
            <v>0</v>
          </cell>
          <cell r="AN330">
            <v>0</v>
          </cell>
          <cell r="AO330">
            <v>219</v>
          </cell>
          <cell r="AP330">
            <v>0</v>
          </cell>
          <cell r="AQ330">
            <v>219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1218</v>
          </cell>
          <cell r="AZ330">
            <v>1218</v>
          </cell>
          <cell r="BA330">
            <v>0</v>
          </cell>
          <cell r="BB330">
            <v>1218</v>
          </cell>
          <cell r="BC330">
            <v>0</v>
          </cell>
          <cell r="BD330">
            <v>1218</v>
          </cell>
          <cell r="BE330">
            <v>0</v>
          </cell>
          <cell r="BF330">
            <v>0</v>
          </cell>
          <cell r="BG330">
            <v>0</v>
          </cell>
          <cell r="BH330">
            <v>0</v>
          </cell>
          <cell r="BI330">
            <v>0</v>
          </cell>
          <cell r="BJ330">
            <v>960</v>
          </cell>
          <cell r="BK330">
            <v>779.68005611342687</v>
          </cell>
          <cell r="BL330">
            <v>3829</v>
          </cell>
          <cell r="BM330">
            <v>3829</v>
          </cell>
          <cell r="BN330">
            <v>960</v>
          </cell>
          <cell r="BO330">
            <v>3829</v>
          </cell>
          <cell r="BP330">
            <v>960</v>
          </cell>
          <cell r="BQ330">
            <v>3829</v>
          </cell>
          <cell r="BR330">
            <v>0</v>
          </cell>
          <cell r="BS330">
            <v>0</v>
          </cell>
          <cell r="BT330">
            <v>0</v>
          </cell>
          <cell r="BU330">
            <v>0</v>
          </cell>
          <cell r="BV330">
            <v>0</v>
          </cell>
          <cell r="BW330">
            <v>9120</v>
          </cell>
          <cell r="BX330">
            <v>8668.2661176696638</v>
          </cell>
          <cell r="BY330">
            <v>9110</v>
          </cell>
          <cell r="BZ330">
            <v>9110</v>
          </cell>
          <cell r="CA330">
            <v>9120</v>
          </cell>
          <cell r="CB330">
            <v>9110</v>
          </cell>
          <cell r="CC330">
            <v>9120</v>
          </cell>
          <cell r="CD330">
            <v>9110</v>
          </cell>
          <cell r="CE330">
            <v>0</v>
          </cell>
          <cell r="CF330">
            <v>0</v>
          </cell>
          <cell r="CG330">
            <v>0</v>
          </cell>
          <cell r="CH330">
            <v>0</v>
          </cell>
          <cell r="CI330">
            <v>0</v>
          </cell>
          <cell r="CJ330">
            <v>11760</v>
          </cell>
          <cell r="CK330">
            <v>11688</v>
          </cell>
          <cell r="CL330">
            <v>12109</v>
          </cell>
          <cell r="CM330">
            <v>12109</v>
          </cell>
          <cell r="CN330">
            <v>11760</v>
          </cell>
          <cell r="CO330">
            <v>12109</v>
          </cell>
          <cell r="CP330">
            <v>11760</v>
          </cell>
          <cell r="CQ330">
            <v>12109</v>
          </cell>
          <cell r="CR330">
            <v>0</v>
          </cell>
          <cell r="CS330">
            <v>0</v>
          </cell>
          <cell r="CT330">
            <v>0</v>
          </cell>
          <cell r="CU330">
            <v>0</v>
          </cell>
          <cell r="CV330">
            <v>0</v>
          </cell>
          <cell r="CW330">
            <v>7440</v>
          </cell>
          <cell r="CX330">
            <v>7440</v>
          </cell>
          <cell r="CY330">
            <v>7635</v>
          </cell>
          <cell r="CZ330">
            <v>0</v>
          </cell>
          <cell r="DA330">
            <v>7440</v>
          </cell>
          <cell r="DB330">
            <v>7635</v>
          </cell>
          <cell r="DC330">
            <v>7440</v>
          </cell>
          <cell r="DD330">
            <v>7635</v>
          </cell>
          <cell r="DE330">
            <v>0</v>
          </cell>
          <cell r="DF330">
            <v>0</v>
          </cell>
          <cell r="DG330">
            <v>0</v>
          </cell>
          <cell r="DH330">
            <v>0</v>
          </cell>
          <cell r="DI330">
            <v>0</v>
          </cell>
          <cell r="DJ330">
            <v>8158</v>
          </cell>
          <cell r="DK330">
            <v>8158</v>
          </cell>
          <cell r="DL330">
            <v>8187</v>
          </cell>
          <cell r="DM330">
            <v>0</v>
          </cell>
          <cell r="DN330">
            <v>0</v>
          </cell>
          <cell r="DO330">
            <v>8187</v>
          </cell>
          <cell r="DP330">
            <v>0</v>
          </cell>
          <cell r="DQ330">
            <v>8187</v>
          </cell>
          <cell r="DR330">
            <v>0</v>
          </cell>
          <cell r="DS330">
            <v>0</v>
          </cell>
          <cell r="DT330">
            <v>0</v>
          </cell>
          <cell r="DU330">
            <v>0</v>
          </cell>
          <cell r="DV330">
            <v>0</v>
          </cell>
          <cell r="DW330">
            <v>0</v>
          </cell>
          <cell r="DX330">
            <v>0</v>
          </cell>
          <cell r="DY330">
            <v>3</v>
          </cell>
          <cell r="DZ330">
            <v>0</v>
          </cell>
          <cell r="EA330">
            <v>0</v>
          </cell>
          <cell r="EB330">
            <v>3</v>
          </cell>
          <cell r="EC330">
            <v>0</v>
          </cell>
          <cell r="ED330">
            <v>3</v>
          </cell>
          <cell r="EE330">
            <v>0</v>
          </cell>
          <cell r="EF330">
            <v>0</v>
          </cell>
          <cell r="EG330">
            <v>0</v>
          </cell>
          <cell r="EH330">
            <v>0</v>
          </cell>
          <cell r="EI330">
            <v>0</v>
          </cell>
          <cell r="EJ330">
            <v>12153</v>
          </cell>
          <cell r="EK330">
            <v>12636</v>
          </cell>
          <cell r="EL330">
            <v>0</v>
          </cell>
          <cell r="EM330">
            <v>0</v>
          </cell>
          <cell r="EN330">
            <v>12153</v>
          </cell>
          <cell r="EO330">
            <v>0</v>
          </cell>
          <cell r="EP330">
            <v>12153</v>
          </cell>
          <cell r="EQ330">
            <v>0</v>
          </cell>
          <cell r="ER330">
            <v>0</v>
          </cell>
          <cell r="ES330">
            <v>0</v>
          </cell>
          <cell r="ET330">
            <v>0</v>
          </cell>
          <cell r="EU330">
            <v>0</v>
          </cell>
          <cell r="EV330">
            <v>0</v>
          </cell>
          <cell r="EW330">
            <v>5280</v>
          </cell>
          <cell r="EX330">
            <v>5174.4492810974807</v>
          </cell>
          <cell r="EY330">
            <v>0</v>
          </cell>
          <cell r="EZ330">
            <v>0</v>
          </cell>
          <cell r="FA330">
            <v>5280</v>
          </cell>
          <cell r="FB330">
            <v>0</v>
          </cell>
          <cell r="FC330">
            <v>5280</v>
          </cell>
          <cell r="FD330">
            <v>0</v>
          </cell>
          <cell r="GZ330">
            <v>12153</v>
          </cell>
          <cell r="HA330">
            <v>5280</v>
          </cell>
        </row>
        <row r="331">
          <cell r="B331" t="str">
            <v>21121GBC206</v>
          </cell>
          <cell r="C331">
            <v>0</v>
          </cell>
          <cell r="D331">
            <v>20.035105040381772</v>
          </cell>
          <cell r="E331">
            <v>900941437</v>
          </cell>
          <cell r="F331" t="str">
            <v>21121GBC206L3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717</v>
          </cell>
          <cell r="AM331">
            <v>0</v>
          </cell>
          <cell r="AN331">
            <v>0</v>
          </cell>
          <cell r="AO331">
            <v>717</v>
          </cell>
          <cell r="AP331">
            <v>0</v>
          </cell>
          <cell r="AQ331">
            <v>717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0</v>
          </cell>
          <cell r="AY331">
            <v>479</v>
          </cell>
          <cell r="AZ331">
            <v>479</v>
          </cell>
          <cell r="BA331">
            <v>0</v>
          </cell>
          <cell r="BB331">
            <v>479</v>
          </cell>
          <cell r="BC331">
            <v>0</v>
          </cell>
          <cell r="BD331">
            <v>479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0</v>
          </cell>
          <cell r="BJ331">
            <v>240</v>
          </cell>
          <cell r="BK331">
            <v>220.31994388657316</v>
          </cell>
          <cell r="BL331">
            <v>0</v>
          </cell>
          <cell r="BM331">
            <v>0</v>
          </cell>
          <cell r="BN331">
            <v>240</v>
          </cell>
          <cell r="BO331">
            <v>0</v>
          </cell>
          <cell r="BP331">
            <v>240</v>
          </cell>
          <cell r="BQ331">
            <v>0</v>
          </cell>
          <cell r="BR331">
            <v>0</v>
          </cell>
          <cell r="BS331">
            <v>0</v>
          </cell>
          <cell r="BT331">
            <v>0</v>
          </cell>
          <cell r="BU331">
            <v>0</v>
          </cell>
          <cell r="BV331">
            <v>0</v>
          </cell>
          <cell r="BW331">
            <v>4080</v>
          </cell>
          <cell r="BX331">
            <v>4331.7338823303353</v>
          </cell>
          <cell r="BY331">
            <v>4078</v>
          </cell>
          <cell r="BZ331">
            <v>4078</v>
          </cell>
          <cell r="CA331">
            <v>4080</v>
          </cell>
          <cell r="CB331">
            <v>4078</v>
          </cell>
          <cell r="CC331">
            <v>4080</v>
          </cell>
          <cell r="CD331">
            <v>4078</v>
          </cell>
          <cell r="CE331">
            <v>0</v>
          </cell>
          <cell r="CF331">
            <v>0</v>
          </cell>
          <cell r="CG331">
            <v>0</v>
          </cell>
          <cell r="CH331">
            <v>0</v>
          </cell>
          <cell r="CI331">
            <v>0</v>
          </cell>
          <cell r="CJ331">
            <v>5400</v>
          </cell>
          <cell r="CK331">
            <v>5355</v>
          </cell>
          <cell r="CL331">
            <v>5513</v>
          </cell>
          <cell r="CM331">
            <v>5513</v>
          </cell>
          <cell r="CN331">
            <v>5400</v>
          </cell>
          <cell r="CO331">
            <v>5513</v>
          </cell>
          <cell r="CP331">
            <v>5400</v>
          </cell>
          <cell r="CQ331">
            <v>5513</v>
          </cell>
          <cell r="CR331">
            <v>0</v>
          </cell>
          <cell r="CS331">
            <v>0</v>
          </cell>
          <cell r="CT331">
            <v>0</v>
          </cell>
          <cell r="CU331">
            <v>0</v>
          </cell>
          <cell r="CV331">
            <v>0</v>
          </cell>
          <cell r="CW331">
            <v>2640</v>
          </cell>
          <cell r="CX331">
            <v>2640</v>
          </cell>
          <cell r="CY331">
            <v>2638</v>
          </cell>
          <cell r="CZ331">
            <v>0</v>
          </cell>
          <cell r="DA331">
            <v>2640</v>
          </cell>
          <cell r="DB331">
            <v>2638</v>
          </cell>
          <cell r="DC331">
            <v>2640</v>
          </cell>
          <cell r="DD331">
            <v>2638</v>
          </cell>
          <cell r="DE331">
            <v>0</v>
          </cell>
          <cell r="DF331">
            <v>0</v>
          </cell>
          <cell r="DG331">
            <v>0</v>
          </cell>
          <cell r="DH331">
            <v>0</v>
          </cell>
          <cell r="DI331">
            <v>0</v>
          </cell>
          <cell r="DJ331">
            <v>960</v>
          </cell>
          <cell r="DK331">
            <v>960</v>
          </cell>
          <cell r="DL331">
            <v>960</v>
          </cell>
          <cell r="DM331">
            <v>0</v>
          </cell>
          <cell r="DN331">
            <v>0</v>
          </cell>
          <cell r="DO331">
            <v>960</v>
          </cell>
          <cell r="DP331">
            <v>0</v>
          </cell>
          <cell r="DQ331">
            <v>960</v>
          </cell>
          <cell r="DR331">
            <v>0</v>
          </cell>
          <cell r="DS331">
            <v>0</v>
          </cell>
          <cell r="DT331">
            <v>0</v>
          </cell>
          <cell r="DU331">
            <v>0</v>
          </cell>
          <cell r="DV331">
            <v>0</v>
          </cell>
          <cell r="DW331">
            <v>0</v>
          </cell>
          <cell r="DX331">
            <v>0</v>
          </cell>
          <cell r="DY331">
            <v>0</v>
          </cell>
          <cell r="DZ331">
            <v>0</v>
          </cell>
          <cell r="EA331">
            <v>0</v>
          </cell>
          <cell r="EB331">
            <v>0</v>
          </cell>
          <cell r="EC331">
            <v>0</v>
          </cell>
          <cell r="ED331">
            <v>0</v>
          </cell>
          <cell r="EE331">
            <v>0</v>
          </cell>
          <cell r="EF331">
            <v>0</v>
          </cell>
          <cell r="EG331">
            <v>0</v>
          </cell>
          <cell r="EH331">
            <v>0</v>
          </cell>
          <cell r="EI331">
            <v>0</v>
          </cell>
          <cell r="EJ331">
            <v>3638</v>
          </cell>
          <cell r="EK331">
            <v>3639</v>
          </cell>
          <cell r="EL331">
            <v>0</v>
          </cell>
          <cell r="EM331">
            <v>0</v>
          </cell>
          <cell r="EN331">
            <v>3638</v>
          </cell>
          <cell r="EO331">
            <v>0</v>
          </cell>
          <cell r="EP331">
            <v>3638</v>
          </cell>
          <cell r="EQ331">
            <v>0</v>
          </cell>
          <cell r="ER331">
            <v>0</v>
          </cell>
          <cell r="ES331">
            <v>0</v>
          </cell>
          <cell r="ET331">
            <v>0</v>
          </cell>
          <cell r="EU331">
            <v>0</v>
          </cell>
          <cell r="EV331">
            <v>0</v>
          </cell>
          <cell r="EW331">
            <v>1440</v>
          </cell>
          <cell r="EX331">
            <v>1325.5507189025195</v>
          </cell>
          <cell r="EY331">
            <v>0</v>
          </cell>
          <cell r="EZ331">
            <v>0</v>
          </cell>
          <cell r="FA331">
            <v>1440</v>
          </cell>
          <cell r="FB331">
            <v>0</v>
          </cell>
          <cell r="FC331">
            <v>1440</v>
          </cell>
          <cell r="FD331">
            <v>0</v>
          </cell>
          <cell r="GZ331">
            <v>3638</v>
          </cell>
          <cell r="HA331">
            <v>1440</v>
          </cell>
        </row>
        <row r="332">
          <cell r="B332" t="str">
            <v>LAC13</v>
          </cell>
          <cell r="C332">
            <v>0</v>
          </cell>
          <cell r="D332">
            <v>0</v>
          </cell>
          <cell r="E332">
            <v>0</v>
          </cell>
          <cell r="F332" t="str">
            <v>PROD DA L1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0</v>
          </cell>
          <cell r="BJ332">
            <v>4320</v>
          </cell>
          <cell r="BK332">
            <v>4000</v>
          </cell>
          <cell r="BL332">
            <v>0</v>
          </cell>
          <cell r="BM332">
            <v>0</v>
          </cell>
          <cell r="BN332">
            <v>4320</v>
          </cell>
          <cell r="BO332">
            <v>0</v>
          </cell>
          <cell r="BP332">
            <v>4320</v>
          </cell>
          <cell r="BQ332">
            <v>0</v>
          </cell>
          <cell r="BR332">
            <v>0</v>
          </cell>
          <cell r="BS332">
            <v>0</v>
          </cell>
          <cell r="BT332">
            <v>0</v>
          </cell>
          <cell r="BU332">
            <v>0</v>
          </cell>
          <cell r="BV332">
            <v>0</v>
          </cell>
          <cell r="BW332">
            <v>480</v>
          </cell>
          <cell r="BX332">
            <v>480</v>
          </cell>
          <cell r="BY332">
            <v>0</v>
          </cell>
          <cell r="BZ332">
            <v>0</v>
          </cell>
          <cell r="CA332">
            <v>480</v>
          </cell>
          <cell r="CB332">
            <v>0</v>
          </cell>
          <cell r="CC332">
            <v>480</v>
          </cell>
          <cell r="CD332">
            <v>0</v>
          </cell>
          <cell r="CE332">
            <v>0</v>
          </cell>
          <cell r="CF332">
            <v>0</v>
          </cell>
          <cell r="CG332">
            <v>0</v>
          </cell>
          <cell r="CH332">
            <v>0</v>
          </cell>
          <cell r="CI332">
            <v>0</v>
          </cell>
          <cell r="CJ332">
            <v>0</v>
          </cell>
          <cell r="CK332">
            <v>0</v>
          </cell>
          <cell r="CL332">
            <v>3</v>
          </cell>
          <cell r="CM332">
            <v>3</v>
          </cell>
          <cell r="CN332">
            <v>0</v>
          </cell>
          <cell r="CO332">
            <v>3</v>
          </cell>
          <cell r="CP332">
            <v>0</v>
          </cell>
          <cell r="CQ332">
            <v>3</v>
          </cell>
          <cell r="CR332">
            <v>0</v>
          </cell>
          <cell r="CS332">
            <v>0</v>
          </cell>
          <cell r="CT332">
            <v>0</v>
          </cell>
          <cell r="CU332">
            <v>0</v>
          </cell>
          <cell r="CV332">
            <v>0</v>
          </cell>
          <cell r="CW332">
            <v>0</v>
          </cell>
          <cell r="CX332">
            <v>0</v>
          </cell>
          <cell r="CY332">
            <v>178</v>
          </cell>
          <cell r="CZ332">
            <v>0</v>
          </cell>
          <cell r="DA332">
            <v>0</v>
          </cell>
          <cell r="DB332">
            <v>0</v>
          </cell>
          <cell r="DC332">
            <v>0</v>
          </cell>
          <cell r="DD332">
            <v>0</v>
          </cell>
          <cell r="DE332">
            <v>0</v>
          </cell>
          <cell r="DF332">
            <v>0</v>
          </cell>
          <cell r="DG332">
            <v>0</v>
          </cell>
          <cell r="DH332">
            <v>0</v>
          </cell>
          <cell r="DI332">
            <v>0</v>
          </cell>
          <cell r="DJ332">
            <v>0</v>
          </cell>
          <cell r="DK332">
            <v>0</v>
          </cell>
          <cell r="DL332">
            <v>0</v>
          </cell>
          <cell r="DM332">
            <v>0</v>
          </cell>
          <cell r="DN332">
            <v>0</v>
          </cell>
          <cell r="DO332">
            <v>0</v>
          </cell>
          <cell r="DP332">
            <v>0</v>
          </cell>
          <cell r="DQ332">
            <v>0</v>
          </cell>
          <cell r="DR332">
            <v>0</v>
          </cell>
          <cell r="DS332">
            <v>0</v>
          </cell>
          <cell r="DT332">
            <v>0</v>
          </cell>
          <cell r="DU332">
            <v>0</v>
          </cell>
          <cell r="DV332">
            <v>0</v>
          </cell>
          <cell r="DW332">
            <v>0</v>
          </cell>
          <cell r="DX332">
            <v>0</v>
          </cell>
          <cell r="DY332">
            <v>0</v>
          </cell>
          <cell r="DZ332">
            <v>0</v>
          </cell>
          <cell r="EA332">
            <v>0</v>
          </cell>
          <cell r="EB332">
            <v>0</v>
          </cell>
          <cell r="EC332">
            <v>0</v>
          </cell>
          <cell r="ED332">
            <v>0</v>
          </cell>
          <cell r="EE332">
            <v>0</v>
          </cell>
          <cell r="EF332">
            <v>0</v>
          </cell>
          <cell r="EG332">
            <v>0</v>
          </cell>
          <cell r="EH332">
            <v>0</v>
          </cell>
          <cell r="EI332">
            <v>0</v>
          </cell>
          <cell r="EJ332">
            <v>0</v>
          </cell>
          <cell r="EK332">
            <v>0</v>
          </cell>
          <cell r="EL332">
            <v>0</v>
          </cell>
          <cell r="EM332">
            <v>0</v>
          </cell>
          <cell r="EN332">
            <v>0</v>
          </cell>
          <cell r="EO332">
            <v>0</v>
          </cell>
          <cell r="EP332">
            <v>0</v>
          </cell>
          <cell r="EQ332">
            <v>0</v>
          </cell>
          <cell r="ER332">
            <v>0</v>
          </cell>
          <cell r="ES332">
            <v>0</v>
          </cell>
          <cell r="ET332">
            <v>0</v>
          </cell>
          <cell r="EU332">
            <v>0</v>
          </cell>
          <cell r="EV332">
            <v>0</v>
          </cell>
          <cell r="EW332">
            <v>0</v>
          </cell>
          <cell r="EX332">
            <v>0</v>
          </cell>
          <cell r="EY332">
            <v>0</v>
          </cell>
          <cell r="EZ332">
            <v>0</v>
          </cell>
          <cell r="FA332">
            <v>0</v>
          </cell>
          <cell r="FB332">
            <v>0</v>
          </cell>
          <cell r="FC332">
            <v>0</v>
          </cell>
          <cell r="FD332">
            <v>0</v>
          </cell>
          <cell r="GZ332">
            <v>0</v>
          </cell>
          <cell r="HA332">
            <v>0</v>
          </cell>
        </row>
        <row r="333">
          <cell r="B333" t="str">
            <v>21131JBA106</v>
          </cell>
          <cell r="C333">
            <v>0</v>
          </cell>
          <cell r="D333">
            <v>0</v>
          </cell>
          <cell r="E333">
            <v>900941452</v>
          </cell>
          <cell r="F333" t="str">
            <v>21131JBA106L3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  <cell r="BF333">
            <v>0</v>
          </cell>
          <cell r="BG333">
            <v>0</v>
          </cell>
          <cell r="BH333">
            <v>0</v>
          </cell>
          <cell r="BI333">
            <v>0</v>
          </cell>
          <cell r="BJ333">
            <v>2880</v>
          </cell>
          <cell r="BK333">
            <v>2019.9203859002432</v>
          </cell>
          <cell r="BL333">
            <v>0</v>
          </cell>
          <cell r="BM333">
            <v>0</v>
          </cell>
          <cell r="BN333">
            <v>2880</v>
          </cell>
          <cell r="BO333">
            <v>0</v>
          </cell>
          <cell r="BP333">
            <v>2880</v>
          </cell>
          <cell r="BQ333">
            <v>0</v>
          </cell>
          <cell r="BR333">
            <v>0</v>
          </cell>
          <cell r="BS333">
            <v>0</v>
          </cell>
          <cell r="BT333">
            <v>0</v>
          </cell>
          <cell r="BU333">
            <v>0</v>
          </cell>
          <cell r="BV333">
            <v>0</v>
          </cell>
          <cell r="BW333">
            <v>360</v>
          </cell>
          <cell r="BX333">
            <v>360</v>
          </cell>
          <cell r="BY333">
            <v>0</v>
          </cell>
          <cell r="BZ333">
            <v>0</v>
          </cell>
          <cell r="CA333">
            <v>360</v>
          </cell>
          <cell r="CB333">
            <v>0</v>
          </cell>
          <cell r="CC333">
            <v>360</v>
          </cell>
          <cell r="CD333">
            <v>0</v>
          </cell>
          <cell r="CE333">
            <v>0</v>
          </cell>
          <cell r="CF333">
            <v>0</v>
          </cell>
          <cell r="CG333">
            <v>0</v>
          </cell>
          <cell r="CH333">
            <v>0</v>
          </cell>
          <cell r="CI333">
            <v>0</v>
          </cell>
          <cell r="CJ333">
            <v>0</v>
          </cell>
          <cell r="CK333">
            <v>0</v>
          </cell>
          <cell r="CL333">
            <v>3</v>
          </cell>
          <cell r="CM333">
            <v>3</v>
          </cell>
          <cell r="CN333">
            <v>0</v>
          </cell>
          <cell r="CO333">
            <v>3</v>
          </cell>
          <cell r="CP333">
            <v>0</v>
          </cell>
          <cell r="CQ333">
            <v>3</v>
          </cell>
          <cell r="CR333">
            <v>0</v>
          </cell>
          <cell r="CS333">
            <v>0</v>
          </cell>
          <cell r="CT333">
            <v>0</v>
          </cell>
          <cell r="CU333">
            <v>0</v>
          </cell>
          <cell r="CV333">
            <v>0</v>
          </cell>
          <cell r="CW333">
            <v>0</v>
          </cell>
          <cell r="CX333">
            <v>0</v>
          </cell>
          <cell r="CY333">
            <v>0</v>
          </cell>
          <cell r="CZ333">
            <v>0</v>
          </cell>
          <cell r="DA333">
            <v>0</v>
          </cell>
          <cell r="DB333">
            <v>0</v>
          </cell>
          <cell r="DC333">
            <v>0</v>
          </cell>
          <cell r="DD333">
            <v>0</v>
          </cell>
          <cell r="DE333">
            <v>0</v>
          </cell>
          <cell r="DF333">
            <v>0</v>
          </cell>
          <cell r="DG333">
            <v>0</v>
          </cell>
          <cell r="DH333">
            <v>0</v>
          </cell>
          <cell r="DI333">
            <v>0</v>
          </cell>
          <cell r="DJ333">
            <v>0</v>
          </cell>
          <cell r="DK333">
            <v>0</v>
          </cell>
          <cell r="DL333">
            <v>0</v>
          </cell>
          <cell r="DM333">
            <v>0</v>
          </cell>
          <cell r="DN333">
            <v>0</v>
          </cell>
          <cell r="DO333">
            <v>0</v>
          </cell>
          <cell r="DP333">
            <v>0</v>
          </cell>
          <cell r="DQ333">
            <v>0</v>
          </cell>
          <cell r="DR333">
            <v>0</v>
          </cell>
          <cell r="DS333">
            <v>0</v>
          </cell>
          <cell r="DT333">
            <v>0</v>
          </cell>
          <cell r="DU333">
            <v>0</v>
          </cell>
          <cell r="DV333">
            <v>0</v>
          </cell>
          <cell r="DW333">
            <v>0</v>
          </cell>
          <cell r="DX333">
            <v>0</v>
          </cell>
          <cell r="DY333">
            <v>0</v>
          </cell>
          <cell r="DZ333">
            <v>0</v>
          </cell>
          <cell r="EA333">
            <v>0</v>
          </cell>
          <cell r="EB333">
            <v>0</v>
          </cell>
          <cell r="EC333">
            <v>0</v>
          </cell>
          <cell r="ED333">
            <v>0</v>
          </cell>
          <cell r="EE333">
            <v>0</v>
          </cell>
          <cell r="EF333">
            <v>0</v>
          </cell>
          <cell r="EG333">
            <v>0</v>
          </cell>
          <cell r="EH333">
            <v>0</v>
          </cell>
          <cell r="EI333">
            <v>0</v>
          </cell>
          <cell r="EJ333">
            <v>0</v>
          </cell>
          <cell r="EK333">
            <v>0</v>
          </cell>
          <cell r="EL333">
            <v>0</v>
          </cell>
          <cell r="EM333">
            <v>0</v>
          </cell>
          <cell r="EN333">
            <v>0</v>
          </cell>
          <cell r="EO333">
            <v>0</v>
          </cell>
          <cell r="EP333">
            <v>0</v>
          </cell>
          <cell r="EQ333">
            <v>0</v>
          </cell>
          <cell r="ER333">
            <v>0</v>
          </cell>
          <cell r="ES333">
            <v>0</v>
          </cell>
          <cell r="ET333">
            <v>0</v>
          </cell>
          <cell r="EU333">
            <v>0</v>
          </cell>
          <cell r="EV333">
            <v>0</v>
          </cell>
          <cell r="EW333">
            <v>0</v>
          </cell>
          <cell r="EX333">
            <v>0</v>
          </cell>
          <cell r="EY333">
            <v>0</v>
          </cell>
          <cell r="EZ333">
            <v>0</v>
          </cell>
          <cell r="FA333">
            <v>0</v>
          </cell>
          <cell r="FB333">
            <v>0</v>
          </cell>
          <cell r="FC333">
            <v>0</v>
          </cell>
          <cell r="FD333">
            <v>0</v>
          </cell>
          <cell r="GZ333">
            <v>0</v>
          </cell>
          <cell r="HA333">
            <v>0</v>
          </cell>
        </row>
        <row r="334">
          <cell r="B334" t="str">
            <v>21131JBA206</v>
          </cell>
          <cell r="C334">
            <v>0</v>
          </cell>
          <cell r="D334">
            <v>0</v>
          </cell>
          <cell r="E334">
            <v>900941453</v>
          </cell>
          <cell r="F334" t="str">
            <v>21131JBA206L3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0</v>
          </cell>
          <cell r="BJ334">
            <v>1440</v>
          </cell>
          <cell r="BK334">
            <v>1980.0796140997568</v>
          </cell>
          <cell r="BL334">
            <v>0</v>
          </cell>
          <cell r="BM334">
            <v>0</v>
          </cell>
          <cell r="BN334">
            <v>1440</v>
          </cell>
          <cell r="BO334">
            <v>0</v>
          </cell>
          <cell r="BP334">
            <v>1440</v>
          </cell>
          <cell r="BQ334">
            <v>0</v>
          </cell>
          <cell r="BR334">
            <v>0</v>
          </cell>
          <cell r="BS334">
            <v>0</v>
          </cell>
          <cell r="BT334">
            <v>0</v>
          </cell>
          <cell r="BU334">
            <v>0</v>
          </cell>
          <cell r="BV334">
            <v>0</v>
          </cell>
          <cell r="BW334">
            <v>120</v>
          </cell>
          <cell r="BX334">
            <v>120</v>
          </cell>
          <cell r="BY334">
            <v>0</v>
          </cell>
          <cell r="BZ334">
            <v>0</v>
          </cell>
          <cell r="CA334">
            <v>120</v>
          </cell>
          <cell r="CB334">
            <v>0</v>
          </cell>
          <cell r="CC334">
            <v>120</v>
          </cell>
          <cell r="CD334">
            <v>0</v>
          </cell>
          <cell r="CE334">
            <v>0</v>
          </cell>
          <cell r="CF334">
            <v>0</v>
          </cell>
          <cell r="CG334">
            <v>0</v>
          </cell>
          <cell r="CH334">
            <v>0</v>
          </cell>
          <cell r="CI334">
            <v>0</v>
          </cell>
          <cell r="CJ334">
            <v>0</v>
          </cell>
          <cell r="CK334">
            <v>0</v>
          </cell>
          <cell r="CL334">
            <v>0</v>
          </cell>
          <cell r="CM334">
            <v>0</v>
          </cell>
          <cell r="CN334">
            <v>0</v>
          </cell>
          <cell r="CO334">
            <v>0</v>
          </cell>
          <cell r="CP334">
            <v>0</v>
          </cell>
          <cell r="CQ334">
            <v>0</v>
          </cell>
          <cell r="CR334">
            <v>0</v>
          </cell>
          <cell r="CS334">
            <v>0</v>
          </cell>
          <cell r="CT334">
            <v>0</v>
          </cell>
          <cell r="CU334">
            <v>0</v>
          </cell>
          <cell r="CV334">
            <v>0</v>
          </cell>
          <cell r="CW334">
            <v>0</v>
          </cell>
          <cell r="CX334">
            <v>0</v>
          </cell>
          <cell r="CY334">
            <v>178</v>
          </cell>
          <cell r="CZ334">
            <v>0</v>
          </cell>
          <cell r="DA334">
            <v>0</v>
          </cell>
          <cell r="DB334">
            <v>0</v>
          </cell>
          <cell r="DC334">
            <v>0</v>
          </cell>
          <cell r="DD334">
            <v>0</v>
          </cell>
          <cell r="DE334">
            <v>0</v>
          </cell>
          <cell r="DF334">
            <v>0</v>
          </cell>
          <cell r="DG334">
            <v>0</v>
          </cell>
          <cell r="DH334">
            <v>0</v>
          </cell>
          <cell r="DI334">
            <v>0</v>
          </cell>
          <cell r="DJ334">
            <v>0</v>
          </cell>
          <cell r="DK334">
            <v>0</v>
          </cell>
          <cell r="DL334">
            <v>0</v>
          </cell>
          <cell r="DM334">
            <v>0</v>
          </cell>
          <cell r="DN334">
            <v>0</v>
          </cell>
          <cell r="DO334">
            <v>0</v>
          </cell>
          <cell r="DP334">
            <v>0</v>
          </cell>
          <cell r="DQ334">
            <v>0</v>
          </cell>
          <cell r="DR334">
            <v>0</v>
          </cell>
          <cell r="DS334">
            <v>0</v>
          </cell>
          <cell r="DT334">
            <v>0</v>
          </cell>
          <cell r="DU334">
            <v>0</v>
          </cell>
          <cell r="DV334">
            <v>0</v>
          </cell>
          <cell r="DW334">
            <v>0</v>
          </cell>
          <cell r="DX334">
            <v>0</v>
          </cell>
          <cell r="DY334">
            <v>0</v>
          </cell>
          <cell r="DZ334">
            <v>0</v>
          </cell>
          <cell r="EA334">
            <v>0</v>
          </cell>
          <cell r="EB334">
            <v>0</v>
          </cell>
          <cell r="EC334">
            <v>0</v>
          </cell>
          <cell r="ED334">
            <v>0</v>
          </cell>
          <cell r="EE334">
            <v>0</v>
          </cell>
          <cell r="EF334">
            <v>0</v>
          </cell>
          <cell r="EG334">
            <v>0</v>
          </cell>
          <cell r="EH334">
            <v>0</v>
          </cell>
          <cell r="EI334">
            <v>0</v>
          </cell>
          <cell r="EJ334">
            <v>0</v>
          </cell>
          <cell r="EK334">
            <v>0</v>
          </cell>
          <cell r="EL334">
            <v>0</v>
          </cell>
          <cell r="EM334">
            <v>0</v>
          </cell>
          <cell r="EN334">
            <v>0</v>
          </cell>
          <cell r="EO334">
            <v>0</v>
          </cell>
          <cell r="EP334">
            <v>0</v>
          </cell>
          <cell r="EQ334">
            <v>0</v>
          </cell>
          <cell r="ER334">
            <v>0</v>
          </cell>
          <cell r="ES334">
            <v>0</v>
          </cell>
          <cell r="ET334">
            <v>0</v>
          </cell>
          <cell r="EU334">
            <v>0</v>
          </cell>
          <cell r="EV334">
            <v>0</v>
          </cell>
          <cell r="EW334">
            <v>0</v>
          </cell>
          <cell r="EX334">
            <v>0</v>
          </cell>
          <cell r="EY334">
            <v>0</v>
          </cell>
          <cell r="EZ334">
            <v>0</v>
          </cell>
          <cell r="FA334">
            <v>0</v>
          </cell>
          <cell r="FB334">
            <v>0</v>
          </cell>
          <cell r="FC334">
            <v>0</v>
          </cell>
          <cell r="FD334">
            <v>0</v>
          </cell>
          <cell r="GZ334">
            <v>0</v>
          </cell>
          <cell r="HA334">
            <v>0</v>
          </cell>
        </row>
        <row r="335">
          <cell r="B335" t="str">
            <v>LAC16</v>
          </cell>
          <cell r="C335">
            <v>0</v>
          </cell>
          <cell r="D335">
            <v>0</v>
          </cell>
          <cell r="E335">
            <v>0</v>
          </cell>
          <cell r="F335" t="str">
            <v>PROD DA L1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0</v>
          </cell>
          <cell r="BJ335">
            <v>0</v>
          </cell>
          <cell r="BK335">
            <v>0</v>
          </cell>
          <cell r="BL335">
            <v>0</v>
          </cell>
          <cell r="BM335">
            <v>0</v>
          </cell>
          <cell r="BN335">
            <v>0</v>
          </cell>
          <cell r="BO335">
            <v>0</v>
          </cell>
          <cell r="BP335">
            <v>0</v>
          </cell>
          <cell r="BQ335">
            <v>0</v>
          </cell>
          <cell r="BR335">
            <v>0</v>
          </cell>
          <cell r="BS335">
            <v>0</v>
          </cell>
          <cell r="BT335">
            <v>0</v>
          </cell>
          <cell r="BU335">
            <v>0</v>
          </cell>
          <cell r="BV335">
            <v>0</v>
          </cell>
          <cell r="BW335">
            <v>0</v>
          </cell>
          <cell r="BX335">
            <v>0</v>
          </cell>
          <cell r="BY335">
            <v>0</v>
          </cell>
          <cell r="BZ335">
            <v>0</v>
          </cell>
          <cell r="CA335">
            <v>0</v>
          </cell>
          <cell r="CB335">
            <v>0</v>
          </cell>
          <cell r="CC335">
            <v>0</v>
          </cell>
          <cell r="CD335">
            <v>0</v>
          </cell>
          <cell r="CE335">
            <v>0</v>
          </cell>
          <cell r="CF335">
            <v>0</v>
          </cell>
          <cell r="CG335">
            <v>0</v>
          </cell>
          <cell r="CH335">
            <v>0</v>
          </cell>
          <cell r="CI335">
            <v>0</v>
          </cell>
          <cell r="CJ335">
            <v>4320</v>
          </cell>
          <cell r="CK335">
            <v>4320</v>
          </cell>
          <cell r="CL335">
            <v>4249</v>
          </cell>
          <cell r="CM335">
            <v>4249</v>
          </cell>
          <cell r="CN335">
            <v>4320</v>
          </cell>
          <cell r="CO335">
            <v>4249</v>
          </cell>
          <cell r="CP335">
            <v>4320</v>
          </cell>
          <cell r="CQ335">
            <v>4249</v>
          </cell>
          <cell r="CR335">
            <v>0</v>
          </cell>
          <cell r="CS335">
            <v>0</v>
          </cell>
          <cell r="CT335">
            <v>2425</v>
          </cell>
          <cell r="CU335">
            <v>2434</v>
          </cell>
          <cell r="CV335">
            <v>0</v>
          </cell>
          <cell r="CW335">
            <v>7440</v>
          </cell>
          <cell r="CX335">
            <v>7280</v>
          </cell>
          <cell r="CY335">
            <v>7416</v>
          </cell>
          <cell r="CZ335">
            <v>0</v>
          </cell>
          <cell r="DA335">
            <v>7440</v>
          </cell>
          <cell r="DB335">
            <v>7416</v>
          </cell>
          <cell r="DC335">
            <v>7440</v>
          </cell>
          <cell r="DD335">
            <v>7416</v>
          </cell>
          <cell r="DE335">
            <v>368</v>
          </cell>
          <cell r="DF335">
            <v>8</v>
          </cell>
          <cell r="DG335">
            <v>2058</v>
          </cell>
          <cell r="DH335">
            <v>2066</v>
          </cell>
          <cell r="DI335">
            <v>4.5944336954903999</v>
          </cell>
          <cell r="DJ335">
            <v>14901</v>
          </cell>
          <cell r="DK335">
            <v>14901</v>
          </cell>
          <cell r="DL335">
            <v>14870</v>
          </cell>
          <cell r="DM335">
            <v>0</v>
          </cell>
          <cell r="DN335">
            <v>13438</v>
          </cell>
          <cell r="DO335">
            <v>13548</v>
          </cell>
          <cell r="DP335">
            <v>13438</v>
          </cell>
          <cell r="DQ335">
            <v>13548</v>
          </cell>
          <cell r="DR335">
            <v>60</v>
          </cell>
          <cell r="DS335">
            <v>12</v>
          </cell>
          <cell r="DT335">
            <v>3316</v>
          </cell>
          <cell r="DU335">
            <v>3328</v>
          </cell>
          <cell r="DV335">
            <v>7.0016891891891886</v>
          </cell>
          <cell r="DW335">
            <v>14640</v>
          </cell>
          <cell r="DX335">
            <v>14493</v>
          </cell>
          <cell r="DY335">
            <v>16919</v>
          </cell>
          <cell r="DZ335">
            <v>8380</v>
          </cell>
          <cell r="EA335">
            <v>14208</v>
          </cell>
          <cell r="EB335">
            <v>13400</v>
          </cell>
          <cell r="EC335">
            <v>14208</v>
          </cell>
          <cell r="ED335">
            <v>13400</v>
          </cell>
          <cell r="EE335">
            <v>337</v>
          </cell>
          <cell r="EF335">
            <v>45</v>
          </cell>
          <cell r="EG335">
            <v>6465</v>
          </cell>
          <cell r="EH335">
            <v>6510</v>
          </cell>
          <cell r="EI335">
            <v>9.2564310599914101</v>
          </cell>
          <cell r="EJ335">
            <v>17519</v>
          </cell>
          <cell r="EK335">
            <v>17278</v>
          </cell>
          <cell r="EL335">
            <v>0</v>
          </cell>
          <cell r="EM335">
            <v>0</v>
          </cell>
          <cell r="EN335">
            <v>20953</v>
          </cell>
          <cell r="EO335">
            <v>0</v>
          </cell>
          <cell r="EP335">
            <v>20953</v>
          </cell>
          <cell r="EQ335">
            <v>0</v>
          </cell>
          <cell r="ER335">
            <v>0</v>
          </cell>
          <cell r="ES335">
            <v>0</v>
          </cell>
          <cell r="ET335">
            <v>3031</v>
          </cell>
          <cell r="EU335">
            <v>3076</v>
          </cell>
          <cell r="EV335">
            <v>5.8694810224632068</v>
          </cell>
          <cell r="EW335">
            <v>14400</v>
          </cell>
          <cell r="EX335">
            <v>0</v>
          </cell>
          <cell r="EY335">
            <v>0</v>
          </cell>
          <cell r="EZ335">
            <v>0</v>
          </cell>
          <cell r="FA335">
            <v>15492</v>
          </cell>
          <cell r="FB335">
            <v>0</v>
          </cell>
          <cell r="FC335">
            <v>15492</v>
          </cell>
          <cell r="FD335">
            <v>0</v>
          </cell>
          <cell r="GZ335">
            <v>14488</v>
          </cell>
          <cell r="HA335">
            <v>12461</v>
          </cell>
        </row>
        <row r="336">
          <cell r="B336" t="str">
            <v>21161JBA106</v>
          </cell>
          <cell r="C336">
            <v>0</v>
          </cell>
          <cell r="D336">
            <v>0</v>
          </cell>
          <cell r="E336">
            <v>900941454</v>
          </cell>
          <cell r="F336" t="str">
            <v>21161JBA106L3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  <cell r="BF336">
            <v>0</v>
          </cell>
          <cell r="BG336">
            <v>0</v>
          </cell>
          <cell r="BH336">
            <v>0</v>
          </cell>
          <cell r="BI336">
            <v>0</v>
          </cell>
          <cell r="BJ336">
            <v>0</v>
          </cell>
          <cell r="BK336">
            <v>0</v>
          </cell>
          <cell r="BL336">
            <v>0</v>
          </cell>
          <cell r="BM336">
            <v>0</v>
          </cell>
          <cell r="BN336">
            <v>0</v>
          </cell>
          <cell r="BO336">
            <v>0</v>
          </cell>
          <cell r="BP336">
            <v>0</v>
          </cell>
          <cell r="BQ336">
            <v>0</v>
          </cell>
          <cell r="BR336">
            <v>0</v>
          </cell>
          <cell r="BS336">
            <v>0</v>
          </cell>
          <cell r="BT336">
            <v>0</v>
          </cell>
          <cell r="BU336">
            <v>0</v>
          </cell>
          <cell r="BV336">
            <v>0</v>
          </cell>
          <cell r="BW336">
            <v>0</v>
          </cell>
          <cell r="BX336">
            <v>0</v>
          </cell>
          <cell r="BY336">
            <v>0</v>
          </cell>
          <cell r="BZ336">
            <v>0</v>
          </cell>
          <cell r="CA336">
            <v>0</v>
          </cell>
          <cell r="CB336">
            <v>0</v>
          </cell>
          <cell r="CC336">
            <v>0</v>
          </cell>
          <cell r="CD336">
            <v>0</v>
          </cell>
          <cell r="CE336">
            <v>0</v>
          </cell>
          <cell r="CF336">
            <v>0</v>
          </cell>
          <cell r="CG336">
            <v>0</v>
          </cell>
          <cell r="CH336">
            <v>0</v>
          </cell>
          <cell r="CI336">
            <v>0</v>
          </cell>
          <cell r="CJ336">
            <v>1440</v>
          </cell>
          <cell r="CK336">
            <v>1440</v>
          </cell>
          <cell r="CL336">
            <v>1437</v>
          </cell>
          <cell r="CM336">
            <v>1437</v>
          </cell>
          <cell r="CN336">
            <v>1440</v>
          </cell>
          <cell r="CO336">
            <v>1437</v>
          </cell>
          <cell r="CP336">
            <v>1440</v>
          </cell>
          <cell r="CQ336">
            <v>1437</v>
          </cell>
          <cell r="CR336">
            <v>0</v>
          </cell>
          <cell r="CS336">
            <v>0</v>
          </cell>
          <cell r="CT336">
            <v>776</v>
          </cell>
          <cell r="CU336">
            <v>784</v>
          </cell>
          <cell r="CV336">
            <v>0</v>
          </cell>
          <cell r="CW336">
            <v>4320</v>
          </cell>
          <cell r="CX336">
            <v>4160</v>
          </cell>
          <cell r="CY336">
            <v>4301</v>
          </cell>
          <cell r="CZ336">
            <v>0</v>
          </cell>
          <cell r="DA336">
            <v>4320</v>
          </cell>
          <cell r="DB336">
            <v>4301</v>
          </cell>
          <cell r="DC336">
            <v>4320</v>
          </cell>
          <cell r="DD336">
            <v>4301</v>
          </cell>
          <cell r="DE336">
            <v>-201</v>
          </cell>
          <cell r="DF336">
            <v>4</v>
          </cell>
          <cell r="DG336">
            <v>981</v>
          </cell>
          <cell r="DH336">
            <v>985</v>
          </cell>
          <cell r="DI336">
            <v>4.1380764904386957</v>
          </cell>
          <cell r="DJ336">
            <v>9142</v>
          </cell>
          <cell r="DK336">
            <v>9142</v>
          </cell>
          <cell r="DL336">
            <v>9833</v>
          </cell>
          <cell r="DM336">
            <v>0</v>
          </cell>
          <cell r="DN336">
            <v>7111.9999999999991</v>
          </cell>
          <cell r="DO336">
            <v>8104</v>
          </cell>
          <cell r="DP336">
            <v>7111.9999999999991</v>
          </cell>
          <cell r="DQ336">
            <v>8104</v>
          </cell>
          <cell r="DR336">
            <v>35</v>
          </cell>
          <cell r="DS336">
            <v>8</v>
          </cell>
          <cell r="DT336">
            <v>2671</v>
          </cell>
          <cell r="DU336">
            <v>2679</v>
          </cell>
          <cell r="DV336">
            <v>10.841062953086258</v>
          </cell>
          <cell r="DW336">
            <v>7440</v>
          </cell>
          <cell r="DX336">
            <v>7417</v>
          </cell>
          <cell r="DY336">
            <v>10704</v>
          </cell>
          <cell r="DZ336">
            <v>1936</v>
          </cell>
          <cell r="EA336">
            <v>7391.3416375087481</v>
          </cell>
          <cell r="EB336">
            <v>8205</v>
          </cell>
          <cell r="EC336">
            <v>7391.3416375087481</v>
          </cell>
          <cell r="ED336">
            <v>8205</v>
          </cell>
          <cell r="EE336">
            <v>154</v>
          </cell>
          <cell r="EF336">
            <v>30</v>
          </cell>
          <cell r="EG336">
            <v>4994</v>
          </cell>
          <cell r="EH336">
            <v>5024</v>
          </cell>
          <cell r="EI336">
            <v>13.575570859006886</v>
          </cell>
          <cell r="EJ336">
            <v>8161</v>
          </cell>
          <cell r="EK336">
            <v>8161</v>
          </cell>
          <cell r="EL336">
            <v>0</v>
          </cell>
          <cell r="EM336">
            <v>0</v>
          </cell>
          <cell r="EN336">
            <v>11036</v>
          </cell>
          <cell r="EO336">
            <v>0</v>
          </cell>
          <cell r="EP336">
            <v>11036</v>
          </cell>
          <cell r="EQ336">
            <v>0</v>
          </cell>
          <cell r="ER336">
            <v>0</v>
          </cell>
          <cell r="ES336">
            <v>0</v>
          </cell>
          <cell r="ET336">
            <v>2119</v>
          </cell>
          <cell r="EU336">
            <v>2149</v>
          </cell>
          <cell r="EV336">
            <v>7.7045206641619188</v>
          </cell>
          <cell r="EW336">
            <v>7440</v>
          </cell>
          <cell r="EX336">
            <v>0</v>
          </cell>
          <cell r="EY336">
            <v>0</v>
          </cell>
          <cell r="EZ336">
            <v>0</v>
          </cell>
          <cell r="FA336">
            <v>8251</v>
          </cell>
          <cell r="FB336">
            <v>0</v>
          </cell>
          <cell r="FC336">
            <v>8251</v>
          </cell>
          <cell r="FD336">
            <v>0</v>
          </cell>
          <cell r="GZ336">
            <v>6042</v>
          </cell>
          <cell r="HA336">
            <v>6132</v>
          </cell>
        </row>
        <row r="337">
          <cell r="B337" t="str">
            <v>21161JBA206</v>
          </cell>
          <cell r="C337">
            <v>0</v>
          </cell>
          <cell r="D337">
            <v>0</v>
          </cell>
          <cell r="E337">
            <v>900941455</v>
          </cell>
          <cell r="F337" t="str">
            <v>21161JBA206L3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0</v>
          </cell>
          <cell r="BJ337">
            <v>0</v>
          </cell>
          <cell r="BK337">
            <v>0</v>
          </cell>
          <cell r="BL337">
            <v>0</v>
          </cell>
          <cell r="BM337">
            <v>0</v>
          </cell>
          <cell r="BN337">
            <v>0</v>
          </cell>
          <cell r="BO337">
            <v>0</v>
          </cell>
          <cell r="BP337">
            <v>0</v>
          </cell>
          <cell r="BQ337">
            <v>0</v>
          </cell>
          <cell r="BR337">
            <v>0</v>
          </cell>
          <cell r="BS337">
            <v>0</v>
          </cell>
          <cell r="BT337">
            <v>0</v>
          </cell>
          <cell r="BU337">
            <v>0</v>
          </cell>
          <cell r="BV337">
            <v>0</v>
          </cell>
          <cell r="BW337">
            <v>0</v>
          </cell>
          <cell r="BX337">
            <v>0</v>
          </cell>
          <cell r="BY337">
            <v>0</v>
          </cell>
          <cell r="BZ337">
            <v>0</v>
          </cell>
          <cell r="CA337">
            <v>0</v>
          </cell>
          <cell r="CB337">
            <v>0</v>
          </cell>
          <cell r="CC337">
            <v>0</v>
          </cell>
          <cell r="CD337">
            <v>0</v>
          </cell>
          <cell r="CE337">
            <v>0</v>
          </cell>
          <cell r="CF337">
            <v>0</v>
          </cell>
          <cell r="CG337">
            <v>0</v>
          </cell>
          <cell r="CH337">
            <v>0</v>
          </cell>
          <cell r="CI337">
            <v>0</v>
          </cell>
          <cell r="CJ337">
            <v>2880</v>
          </cell>
          <cell r="CK337">
            <v>2880</v>
          </cell>
          <cell r="CL337">
            <v>2812</v>
          </cell>
          <cell r="CM337">
            <v>2812</v>
          </cell>
          <cell r="CN337">
            <v>2880</v>
          </cell>
          <cell r="CO337">
            <v>2812</v>
          </cell>
          <cell r="CP337">
            <v>2880</v>
          </cell>
          <cell r="CQ337">
            <v>2812</v>
          </cell>
          <cell r="CR337">
            <v>0</v>
          </cell>
          <cell r="CS337">
            <v>0</v>
          </cell>
          <cell r="CT337">
            <v>1649</v>
          </cell>
          <cell r="CU337">
            <v>1650</v>
          </cell>
          <cell r="CV337">
            <v>0</v>
          </cell>
          <cell r="CW337">
            <v>3120</v>
          </cell>
          <cell r="CX337">
            <v>3120</v>
          </cell>
          <cell r="CY337">
            <v>3115</v>
          </cell>
          <cell r="CZ337">
            <v>0</v>
          </cell>
          <cell r="DA337">
            <v>3120</v>
          </cell>
          <cell r="DB337">
            <v>3115</v>
          </cell>
          <cell r="DC337">
            <v>3120</v>
          </cell>
          <cell r="DD337">
            <v>3115</v>
          </cell>
          <cell r="DE337">
            <v>569</v>
          </cell>
          <cell r="DF337">
            <v>4</v>
          </cell>
          <cell r="DG337">
            <v>1077</v>
          </cell>
          <cell r="DH337">
            <v>1081</v>
          </cell>
          <cell r="DI337">
            <v>5.1074928865001583</v>
          </cell>
          <cell r="DJ337">
            <v>5759</v>
          </cell>
          <cell r="DK337">
            <v>5759</v>
          </cell>
          <cell r="DL337">
            <v>5037</v>
          </cell>
          <cell r="DM337">
            <v>0</v>
          </cell>
          <cell r="DN337">
            <v>6326</v>
          </cell>
          <cell r="DO337">
            <v>5444</v>
          </cell>
          <cell r="DP337">
            <v>6326</v>
          </cell>
          <cell r="DQ337">
            <v>5444</v>
          </cell>
          <cell r="DR337">
            <v>25</v>
          </cell>
          <cell r="DS337">
            <v>4</v>
          </cell>
          <cell r="DT337">
            <v>645</v>
          </cell>
          <cell r="DU337">
            <v>649</v>
          </cell>
          <cell r="DV337">
            <v>2.8386342649169003</v>
          </cell>
          <cell r="DW337">
            <v>7200</v>
          </cell>
          <cell r="DX337">
            <v>7076</v>
          </cell>
          <cell r="DY337">
            <v>6215</v>
          </cell>
          <cell r="DZ337">
            <v>6444</v>
          </cell>
          <cell r="EA337">
            <v>6816.6583624912528</v>
          </cell>
          <cell r="EB337">
            <v>5195</v>
          </cell>
          <cell r="EC337">
            <v>6816.6583624912528</v>
          </cell>
          <cell r="ED337">
            <v>5195</v>
          </cell>
          <cell r="EE337">
            <v>183</v>
          </cell>
          <cell r="EF337">
            <v>15</v>
          </cell>
          <cell r="EG337">
            <v>1471</v>
          </cell>
          <cell r="EH337">
            <v>1486</v>
          </cell>
          <cell r="EI337">
            <v>4.449934455984673</v>
          </cell>
          <cell r="EJ337">
            <v>9358</v>
          </cell>
          <cell r="EK337">
            <v>9117</v>
          </cell>
          <cell r="EL337">
            <v>0</v>
          </cell>
          <cell r="EM337">
            <v>0</v>
          </cell>
          <cell r="EN337">
            <v>9917</v>
          </cell>
          <cell r="EO337">
            <v>0</v>
          </cell>
          <cell r="EP337">
            <v>9917</v>
          </cell>
          <cell r="EQ337">
            <v>0</v>
          </cell>
          <cell r="ER337">
            <v>0</v>
          </cell>
          <cell r="ES337">
            <v>0</v>
          </cell>
          <cell r="ET337">
            <v>912</v>
          </cell>
          <cell r="EU337">
            <v>927</v>
          </cell>
          <cell r="EV337">
            <v>3.7784836348570638</v>
          </cell>
          <cell r="EW337">
            <v>6960</v>
          </cell>
          <cell r="EX337">
            <v>0</v>
          </cell>
          <cell r="EY337">
            <v>0</v>
          </cell>
          <cell r="EZ337">
            <v>0</v>
          </cell>
          <cell r="FA337">
            <v>7241</v>
          </cell>
          <cell r="FB337">
            <v>0</v>
          </cell>
          <cell r="FC337">
            <v>7241</v>
          </cell>
          <cell r="FD337">
            <v>0</v>
          </cell>
          <cell r="GZ337">
            <v>8446</v>
          </cell>
          <cell r="HA337">
            <v>6329</v>
          </cell>
        </row>
        <row r="338"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  <cell r="BF338">
            <v>0</v>
          </cell>
          <cell r="BG338">
            <v>0</v>
          </cell>
          <cell r="BH338">
            <v>0</v>
          </cell>
          <cell r="BI338">
            <v>0</v>
          </cell>
          <cell r="BJ338">
            <v>0</v>
          </cell>
          <cell r="BK338">
            <v>0</v>
          </cell>
          <cell r="BL338">
            <v>0</v>
          </cell>
          <cell r="BM338">
            <v>0</v>
          </cell>
          <cell r="BN338">
            <v>0</v>
          </cell>
          <cell r="BO338">
            <v>0</v>
          </cell>
          <cell r="BP338">
            <v>0</v>
          </cell>
          <cell r="BQ338">
            <v>0</v>
          </cell>
          <cell r="BR338">
            <v>0</v>
          </cell>
          <cell r="BS338">
            <v>0</v>
          </cell>
          <cell r="BT338">
            <v>0</v>
          </cell>
          <cell r="BU338">
            <v>0</v>
          </cell>
          <cell r="BV338">
            <v>0</v>
          </cell>
          <cell r="BW338">
            <v>0</v>
          </cell>
          <cell r="BX338">
            <v>0</v>
          </cell>
          <cell r="BY338">
            <v>0</v>
          </cell>
          <cell r="BZ338">
            <v>0</v>
          </cell>
          <cell r="CA338">
            <v>0</v>
          </cell>
          <cell r="CB338">
            <v>0</v>
          </cell>
          <cell r="CC338">
            <v>0</v>
          </cell>
          <cell r="CD338">
            <v>0</v>
          </cell>
          <cell r="CE338">
            <v>0</v>
          </cell>
          <cell r="CF338">
            <v>0</v>
          </cell>
          <cell r="CG338">
            <v>0</v>
          </cell>
          <cell r="CH338">
            <v>0</v>
          </cell>
          <cell r="CI338">
            <v>0</v>
          </cell>
          <cell r="CJ338">
            <v>0</v>
          </cell>
          <cell r="CK338">
            <v>0</v>
          </cell>
          <cell r="CL338">
            <v>0</v>
          </cell>
          <cell r="CM338">
            <v>0</v>
          </cell>
          <cell r="CN338">
            <v>0</v>
          </cell>
          <cell r="CO338">
            <v>0</v>
          </cell>
          <cell r="CP338">
            <v>0</v>
          </cell>
          <cell r="CQ338">
            <v>0</v>
          </cell>
          <cell r="CR338">
            <v>0</v>
          </cell>
          <cell r="CS338">
            <v>0</v>
          </cell>
          <cell r="CT338">
            <v>0</v>
          </cell>
          <cell r="CU338">
            <v>0</v>
          </cell>
          <cell r="CV338">
            <v>0</v>
          </cell>
          <cell r="CW338">
            <v>0</v>
          </cell>
          <cell r="CX338">
            <v>0</v>
          </cell>
          <cell r="CY338">
            <v>0</v>
          </cell>
          <cell r="CZ338">
            <v>0</v>
          </cell>
          <cell r="DA338">
            <v>0</v>
          </cell>
          <cell r="DB338">
            <v>0</v>
          </cell>
          <cell r="DC338">
            <v>0</v>
          </cell>
          <cell r="DD338">
            <v>0</v>
          </cell>
          <cell r="DE338">
            <v>0</v>
          </cell>
          <cell r="DF338">
            <v>0</v>
          </cell>
          <cell r="DG338">
            <v>0</v>
          </cell>
          <cell r="DH338">
            <v>0</v>
          </cell>
          <cell r="DI338">
            <v>0</v>
          </cell>
          <cell r="DJ338">
            <v>0</v>
          </cell>
          <cell r="DK338">
            <v>0</v>
          </cell>
          <cell r="DL338">
            <v>0</v>
          </cell>
          <cell r="DM338">
            <v>0</v>
          </cell>
          <cell r="DN338">
            <v>0</v>
          </cell>
          <cell r="DO338">
            <v>0</v>
          </cell>
          <cell r="DP338">
            <v>0</v>
          </cell>
          <cell r="DQ338">
            <v>0</v>
          </cell>
          <cell r="DR338">
            <v>0</v>
          </cell>
          <cell r="DS338">
            <v>0</v>
          </cell>
          <cell r="DT338">
            <v>0</v>
          </cell>
          <cell r="DU338">
            <v>0</v>
          </cell>
          <cell r="DV338">
            <v>0</v>
          </cell>
          <cell r="DW338">
            <v>0</v>
          </cell>
          <cell r="DX338">
            <v>0</v>
          </cell>
          <cell r="DY338">
            <v>0</v>
          </cell>
          <cell r="DZ338">
            <v>0</v>
          </cell>
          <cell r="EA338">
            <v>0</v>
          </cell>
          <cell r="EB338">
            <v>0</v>
          </cell>
          <cell r="EC338">
            <v>0</v>
          </cell>
          <cell r="ED338">
            <v>0</v>
          </cell>
          <cell r="EE338">
            <v>0</v>
          </cell>
          <cell r="EF338">
            <v>0</v>
          </cell>
          <cell r="EG338">
            <v>0</v>
          </cell>
          <cell r="EH338">
            <v>0</v>
          </cell>
          <cell r="EI338">
            <v>0</v>
          </cell>
          <cell r="EJ338">
            <v>0</v>
          </cell>
          <cell r="EK338">
            <v>0</v>
          </cell>
          <cell r="EL338">
            <v>0</v>
          </cell>
          <cell r="EM338">
            <v>0</v>
          </cell>
          <cell r="EN338">
            <v>0</v>
          </cell>
          <cell r="EO338">
            <v>0</v>
          </cell>
          <cell r="EP338">
            <v>0</v>
          </cell>
          <cell r="EQ338">
            <v>0</v>
          </cell>
          <cell r="ER338">
            <v>0</v>
          </cell>
          <cell r="ES338">
            <v>0</v>
          </cell>
          <cell r="ET338">
            <v>0</v>
          </cell>
          <cell r="EU338">
            <v>0</v>
          </cell>
          <cell r="EV338">
            <v>0</v>
          </cell>
          <cell r="EW338">
            <v>0</v>
          </cell>
          <cell r="EX338">
            <v>0</v>
          </cell>
          <cell r="EY338">
            <v>0</v>
          </cell>
          <cell r="EZ338">
            <v>0</v>
          </cell>
          <cell r="FA338">
            <v>0</v>
          </cell>
          <cell r="FB338">
            <v>0</v>
          </cell>
          <cell r="FC338">
            <v>0</v>
          </cell>
          <cell r="FD338">
            <v>0</v>
          </cell>
          <cell r="GZ338">
            <v>0</v>
          </cell>
          <cell r="HA338">
            <v>0</v>
          </cell>
        </row>
        <row r="339">
          <cell r="B339" t="str">
            <v>EXPORTAÇÃO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0</v>
          </cell>
          <cell r="BJ339">
            <v>0</v>
          </cell>
          <cell r="BK339">
            <v>0</v>
          </cell>
          <cell r="BL339">
            <v>0</v>
          </cell>
          <cell r="BM339">
            <v>0</v>
          </cell>
          <cell r="BN339">
            <v>0</v>
          </cell>
          <cell r="BO339">
            <v>0</v>
          </cell>
          <cell r="BP339">
            <v>0</v>
          </cell>
          <cell r="BQ339">
            <v>0</v>
          </cell>
          <cell r="BR339">
            <v>0</v>
          </cell>
          <cell r="BS339">
            <v>0</v>
          </cell>
          <cell r="BT339">
            <v>0</v>
          </cell>
          <cell r="BU339">
            <v>0</v>
          </cell>
          <cell r="BV339">
            <v>0</v>
          </cell>
          <cell r="BW339">
            <v>0</v>
          </cell>
          <cell r="BX339">
            <v>0</v>
          </cell>
          <cell r="BY339">
            <v>0</v>
          </cell>
          <cell r="BZ339">
            <v>0</v>
          </cell>
          <cell r="CA339">
            <v>0</v>
          </cell>
          <cell r="CB339">
            <v>0</v>
          </cell>
          <cell r="CC339">
            <v>0</v>
          </cell>
          <cell r="CD339">
            <v>0</v>
          </cell>
          <cell r="CE339">
            <v>0</v>
          </cell>
          <cell r="CF339">
            <v>0</v>
          </cell>
          <cell r="CG339">
            <v>0</v>
          </cell>
          <cell r="CH339">
            <v>0</v>
          </cell>
          <cell r="CI339">
            <v>0</v>
          </cell>
          <cell r="CJ339">
            <v>0</v>
          </cell>
          <cell r="CK339">
            <v>0</v>
          </cell>
          <cell r="CL339">
            <v>0</v>
          </cell>
          <cell r="CM339">
            <v>0</v>
          </cell>
          <cell r="CN339">
            <v>0</v>
          </cell>
          <cell r="CO339">
            <v>0</v>
          </cell>
          <cell r="CP339">
            <v>0</v>
          </cell>
          <cell r="CQ339">
            <v>0</v>
          </cell>
          <cell r="CR339">
            <v>0</v>
          </cell>
          <cell r="CS339">
            <v>0</v>
          </cell>
          <cell r="CT339">
            <v>0</v>
          </cell>
          <cell r="CU339">
            <v>0</v>
          </cell>
          <cell r="CV339">
            <v>0</v>
          </cell>
          <cell r="CW339">
            <v>0</v>
          </cell>
          <cell r="CX339">
            <v>0</v>
          </cell>
          <cell r="CY339">
            <v>0</v>
          </cell>
          <cell r="CZ339">
            <v>0</v>
          </cell>
          <cell r="DA339">
            <v>0</v>
          </cell>
          <cell r="DB339">
            <v>0</v>
          </cell>
          <cell r="DC339">
            <v>0</v>
          </cell>
          <cell r="DD339">
            <v>0</v>
          </cell>
          <cell r="DE339">
            <v>0</v>
          </cell>
          <cell r="DF339">
            <v>0</v>
          </cell>
          <cell r="DG339">
            <v>0</v>
          </cell>
          <cell r="DH339">
            <v>0</v>
          </cell>
          <cell r="DI339">
            <v>0</v>
          </cell>
          <cell r="DJ339">
            <v>0</v>
          </cell>
          <cell r="DK339">
            <v>0</v>
          </cell>
          <cell r="DL339">
            <v>0</v>
          </cell>
          <cell r="DM339">
            <v>0</v>
          </cell>
          <cell r="DN339">
            <v>0</v>
          </cell>
          <cell r="DO339">
            <v>0</v>
          </cell>
          <cell r="DP339">
            <v>0</v>
          </cell>
          <cell r="DQ339">
            <v>0</v>
          </cell>
          <cell r="DR339">
            <v>0</v>
          </cell>
          <cell r="DS339">
            <v>0</v>
          </cell>
          <cell r="DT339">
            <v>0</v>
          </cell>
          <cell r="DU339">
            <v>0</v>
          </cell>
          <cell r="DV339">
            <v>0</v>
          </cell>
          <cell r="DW339">
            <v>0</v>
          </cell>
          <cell r="DX339">
            <v>0</v>
          </cell>
          <cell r="DY339">
            <v>0</v>
          </cell>
          <cell r="DZ339">
            <v>0</v>
          </cell>
          <cell r="EA339">
            <v>0</v>
          </cell>
          <cell r="EB339">
            <v>0</v>
          </cell>
          <cell r="EC339">
            <v>0</v>
          </cell>
          <cell r="ED339">
            <v>0</v>
          </cell>
          <cell r="EE339">
            <v>0</v>
          </cell>
          <cell r="EF339">
            <v>0</v>
          </cell>
          <cell r="EG339">
            <v>0</v>
          </cell>
          <cell r="EH339">
            <v>0</v>
          </cell>
          <cell r="EI339">
            <v>0</v>
          </cell>
          <cell r="EJ339">
            <v>0</v>
          </cell>
          <cell r="EK339">
            <v>0</v>
          </cell>
          <cell r="EL339">
            <v>0</v>
          </cell>
          <cell r="EM339">
            <v>0</v>
          </cell>
          <cell r="EN339">
            <v>0</v>
          </cell>
          <cell r="EO339">
            <v>0</v>
          </cell>
          <cell r="EP339">
            <v>0</v>
          </cell>
          <cell r="EQ339">
            <v>0</v>
          </cell>
          <cell r="ER339">
            <v>0</v>
          </cell>
          <cell r="ES339">
            <v>0</v>
          </cell>
          <cell r="ET339">
            <v>0</v>
          </cell>
          <cell r="EU339">
            <v>0</v>
          </cell>
          <cell r="EV339">
            <v>0</v>
          </cell>
          <cell r="EW339">
            <v>0</v>
          </cell>
          <cell r="EX339">
            <v>0</v>
          </cell>
          <cell r="EY339">
            <v>0</v>
          </cell>
          <cell r="EZ339">
            <v>0</v>
          </cell>
          <cell r="FA339">
            <v>0</v>
          </cell>
          <cell r="FB339">
            <v>0</v>
          </cell>
          <cell r="FC339">
            <v>0</v>
          </cell>
          <cell r="FD339">
            <v>0</v>
          </cell>
          <cell r="GZ339">
            <v>0</v>
          </cell>
          <cell r="HA339">
            <v>0</v>
          </cell>
        </row>
        <row r="340"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  <cell r="BF340">
            <v>0</v>
          </cell>
          <cell r="BG340">
            <v>0</v>
          </cell>
          <cell r="BH340">
            <v>0</v>
          </cell>
          <cell r="BI340">
            <v>0</v>
          </cell>
          <cell r="BJ340">
            <v>0</v>
          </cell>
          <cell r="BK340">
            <v>0</v>
          </cell>
          <cell r="BL340">
            <v>0</v>
          </cell>
          <cell r="BM340">
            <v>0</v>
          </cell>
          <cell r="BN340">
            <v>0</v>
          </cell>
          <cell r="BO340">
            <v>0</v>
          </cell>
          <cell r="BP340">
            <v>0</v>
          </cell>
          <cell r="BQ340">
            <v>0</v>
          </cell>
          <cell r="BR340">
            <v>0</v>
          </cell>
          <cell r="BS340">
            <v>0</v>
          </cell>
          <cell r="BT340">
            <v>0</v>
          </cell>
          <cell r="BU340">
            <v>0</v>
          </cell>
          <cell r="BV340">
            <v>0</v>
          </cell>
          <cell r="BW340">
            <v>0</v>
          </cell>
          <cell r="BX340">
            <v>0</v>
          </cell>
          <cell r="BY340">
            <v>0</v>
          </cell>
          <cell r="BZ340">
            <v>0</v>
          </cell>
          <cell r="CA340">
            <v>0</v>
          </cell>
          <cell r="CB340">
            <v>0</v>
          </cell>
          <cell r="CC340">
            <v>0</v>
          </cell>
          <cell r="CD340">
            <v>0</v>
          </cell>
          <cell r="CE340">
            <v>0</v>
          </cell>
          <cell r="CF340">
            <v>0</v>
          </cell>
          <cell r="CG340">
            <v>0</v>
          </cell>
          <cell r="CH340">
            <v>0</v>
          </cell>
          <cell r="CI340">
            <v>0</v>
          </cell>
          <cell r="CJ340">
            <v>0</v>
          </cell>
          <cell r="CK340">
            <v>0</v>
          </cell>
          <cell r="CL340">
            <v>0</v>
          </cell>
          <cell r="CM340">
            <v>0</v>
          </cell>
          <cell r="CN340">
            <v>0</v>
          </cell>
          <cell r="CO340">
            <v>0</v>
          </cell>
          <cell r="CP340">
            <v>0</v>
          </cell>
          <cell r="CQ340">
            <v>0</v>
          </cell>
          <cell r="CR340">
            <v>0</v>
          </cell>
          <cell r="CS340">
            <v>0</v>
          </cell>
          <cell r="CT340">
            <v>0</v>
          </cell>
          <cell r="CU340">
            <v>0</v>
          </cell>
          <cell r="CV340">
            <v>0</v>
          </cell>
          <cell r="CW340">
            <v>0</v>
          </cell>
          <cell r="CX340">
            <v>0</v>
          </cell>
          <cell r="CY340">
            <v>0</v>
          </cell>
          <cell r="CZ340">
            <v>0</v>
          </cell>
          <cell r="DA340">
            <v>0</v>
          </cell>
          <cell r="DB340">
            <v>0</v>
          </cell>
          <cell r="DC340">
            <v>0</v>
          </cell>
          <cell r="DD340">
            <v>0</v>
          </cell>
          <cell r="DE340">
            <v>0</v>
          </cell>
          <cell r="DF340">
            <v>0</v>
          </cell>
          <cell r="DG340">
            <v>0</v>
          </cell>
          <cell r="DH340">
            <v>0</v>
          </cell>
          <cell r="DI340">
            <v>0</v>
          </cell>
          <cell r="DJ340">
            <v>0</v>
          </cell>
          <cell r="DK340">
            <v>0</v>
          </cell>
          <cell r="DL340">
            <v>0</v>
          </cell>
          <cell r="DM340">
            <v>0</v>
          </cell>
          <cell r="DN340">
            <v>0</v>
          </cell>
          <cell r="DO340">
            <v>0</v>
          </cell>
          <cell r="DP340">
            <v>0</v>
          </cell>
          <cell r="DQ340">
            <v>0</v>
          </cell>
          <cell r="DR340">
            <v>0</v>
          </cell>
          <cell r="DS340">
            <v>0</v>
          </cell>
          <cell r="DT340">
            <v>0</v>
          </cell>
          <cell r="DU340">
            <v>0</v>
          </cell>
          <cell r="DV340">
            <v>0</v>
          </cell>
          <cell r="DW340">
            <v>0</v>
          </cell>
          <cell r="DX340">
            <v>0</v>
          </cell>
          <cell r="DY340">
            <v>0</v>
          </cell>
          <cell r="DZ340">
            <v>0</v>
          </cell>
          <cell r="EA340">
            <v>0</v>
          </cell>
          <cell r="EB340">
            <v>0</v>
          </cell>
          <cell r="EC340">
            <v>0</v>
          </cell>
          <cell r="ED340">
            <v>0</v>
          </cell>
          <cell r="EE340">
            <v>0</v>
          </cell>
          <cell r="EF340">
            <v>0</v>
          </cell>
          <cell r="EG340">
            <v>0</v>
          </cell>
          <cell r="EH340">
            <v>0</v>
          </cell>
          <cell r="EI340">
            <v>0</v>
          </cell>
          <cell r="EJ340">
            <v>0</v>
          </cell>
          <cell r="EK340">
            <v>0</v>
          </cell>
          <cell r="EL340">
            <v>0</v>
          </cell>
          <cell r="EM340">
            <v>0</v>
          </cell>
          <cell r="EN340">
            <v>0</v>
          </cell>
          <cell r="EO340">
            <v>0</v>
          </cell>
          <cell r="EP340">
            <v>0</v>
          </cell>
          <cell r="EQ340">
            <v>0</v>
          </cell>
          <cell r="ER340">
            <v>0</v>
          </cell>
          <cell r="ES340">
            <v>0</v>
          </cell>
          <cell r="ET340">
            <v>0</v>
          </cell>
          <cell r="EU340">
            <v>0</v>
          </cell>
          <cell r="EV340">
            <v>0</v>
          </cell>
          <cell r="EW340">
            <v>0</v>
          </cell>
          <cell r="EX340">
            <v>0</v>
          </cell>
          <cell r="EY340">
            <v>0</v>
          </cell>
          <cell r="EZ340">
            <v>0</v>
          </cell>
          <cell r="FA340">
            <v>0</v>
          </cell>
          <cell r="FB340">
            <v>0</v>
          </cell>
          <cell r="FC340">
            <v>0</v>
          </cell>
          <cell r="FD340">
            <v>0</v>
          </cell>
          <cell r="GZ340">
            <v>0</v>
          </cell>
          <cell r="HA340">
            <v>0</v>
          </cell>
        </row>
        <row r="341"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  <cell r="BF341">
            <v>0</v>
          </cell>
          <cell r="BG341">
            <v>0</v>
          </cell>
          <cell r="BH341">
            <v>0</v>
          </cell>
          <cell r="BI341">
            <v>0</v>
          </cell>
          <cell r="BJ341">
            <v>0</v>
          </cell>
          <cell r="BK341">
            <v>0</v>
          </cell>
          <cell r="BL341">
            <v>0</v>
          </cell>
          <cell r="BM341">
            <v>0</v>
          </cell>
          <cell r="BN341">
            <v>0</v>
          </cell>
          <cell r="BO341">
            <v>0</v>
          </cell>
          <cell r="BP341">
            <v>0</v>
          </cell>
          <cell r="BQ341">
            <v>0</v>
          </cell>
          <cell r="BR341">
            <v>0</v>
          </cell>
          <cell r="BS341">
            <v>0</v>
          </cell>
          <cell r="BT341">
            <v>0</v>
          </cell>
          <cell r="BU341">
            <v>0</v>
          </cell>
          <cell r="BV341">
            <v>0</v>
          </cell>
          <cell r="BW341">
            <v>0</v>
          </cell>
          <cell r="BX341">
            <v>0</v>
          </cell>
          <cell r="BY341">
            <v>0</v>
          </cell>
          <cell r="BZ341">
            <v>0</v>
          </cell>
          <cell r="CA341">
            <v>0</v>
          </cell>
          <cell r="CB341">
            <v>0</v>
          </cell>
          <cell r="CC341">
            <v>0</v>
          </cell>
          <cell r="CD341">
            <v>0</v>
          </cell>
          <cell r="CE341">
            <v>0</v>
          </cell>
          <cell r="CF341">
            <v>0</v>
          </cell>
          <cell r="CG341">
            <v>0</v>
          </cell>
          <cell r="CH341">
            <v>0</v>
          </cell>
          <cell r="CI341">
            <v>0</v>
          </cell>
          <cell r="CJ341">
            <v>0</v>
          </cell>
          <cell r="CK341">
            <v>0</v>
          </cell>
          <cell r="CL341">
            <v>0</v>
          </cell>
          <cell r="CM341">
            <v>0</v>
          </cell>
          <cell r="CN341">
            <v>0</v>
          </cell>
          <cell r="CO341">
            <v>0</v>
          </cell>
          <cell r="CP341">
            <v>0</v>
          </cell>
          <cell r="CQ341">
            <v>0</v>
          </cell>
          <cell r="CR341">
            <v>0</v>
          </cell>
          <cell r="CS341">
            <v>0</v>
          </cell>
          <cell r="CT341">
            <v>0</v>
          </cell>
          <cell r="CU341">
            <v>0</v>
          </cell>
          <cell r="CV341">
            <v>0</v>
          </cell>
          <cell r="CW341">
            <v>0</v>
          </cell>
          <cell r="CX341">
            <v>0</v>
          </cell>
          <cell r="CY341">
            <v>0</v>
          </cell>
          <cell r="CZ341">
            <v>0</v>
          </cell>
          <cell r="DA341">
            <v>0</v>
          </cell>
          <cell r="DB341">
            <v>0</v>
          </cell>
          <cell r="DC341">
            <v>0</v>
          </cell>
          <cell r="DD341">
            <v>0</v>
          </cell>
          <cell r="DE341">
            <v>0</v>
          </cell>
          <cell r="DF341">
            <v>0</v>
          </cell>
          <cell r="DG341">
            <v>0</v>
          </cell>
          <cell r="DH341">
            <v>0</v>
          </cell>
          <cell r="DI341">
            <v>0</v>
          </cell>
          <cell r="DJ341">
            <v>0</v>
          </cell>
          <cell r="DK341">
            <v>0</v>
          </cell>
          <cell r="DL341">
            <v>0</v>
          </cell>
          <cell r="DM341">
            <v>0</v>
          </cell>
          <cell r="DN341">
            <v>0</v>
          </cell>
          <cell r="DO341">
            <v>0</v>
          </cell>
          <cell r="DP341">
            <v>0</v>
          </cell>
          <cell r="DQ341">
            <v>0</v>
          </cell>
          <cell r="DR341">
            <v>0</v>
          </cell>
          <cell r="DS341">
            <v>0</v>
          </cell>
          <cell r="DT341">
            <v>0</v>
          </cell>
          <cell r="DU341">
            <v>0</v>
          </cell>
          <cell r="DV341">
            <v>0</v>
          </cell>
          <cell r="DW341">
            <v>0</v>
          </cell>
          <cell r="DX341">
            <v>0</v>
          </cell>
          <cell r="DY341">
            <v>0</v>
          </cell>
          <cell r="DZ341">
            <v>0</v>
          </cell>
          <cell r="EA341">
            <v>0</v>
          </cell>
          <cell r="EB341">
            <v>0</v>
          </cell>
          <cell r="EC341">
            <v>0</v>
          </cell>
          <cell r="ED341">
            <v>0</v>
          </cell>
          <cell r="EE341">
            <v>0</v>
          </cell>
          <cell r="EF341">
            <v>0</v>
          </cell>
          <cell r="EG341">
            <v>0</v>
          </cell>
          <cell r="EH341">
            <v>0</v>
          </cell>
          <cell r="EI341">
            <v>0</v>
          </cell>
          <cell r="EJ341">
            <v>0</v>
          </cell>
          <cell r="EK341">
            <v>0</v>
          </cell>
          <cell r="EL341">
            <v>0</v>
          </cell>
          <cell r="EM341">
            <v>0</v>
          </cell>
          <cell r="EN341">
            <v>0</v>
          </cell>
          <cell r="EO341">
            <v>0</v>
          </cell>
          <cell r="EP341">
            <v>0</v>
          </cell>
          <cell r="EQ341">
            <v>0</v>
          </cell>
          <cell r="ER341">
            <v>0</v>
          </cell>
          <cell r="ES341">
            <v>0</v>
          </cell>
          <cell r="ET341">
            <v>0</v>
          </cell>
          <cell r="EU341">
            <v>0</v>
          </cell>
          <cell r="EV341">
            <v>0</v>
          </cell>
          <cell r="EW341">
            <v>0</v>
          </cell>
          <cell r="EX341">
            <v>0</v>
          </cell>
          <cell r="EY341">
            <v>0</v>
          </cell>
          <cell r="EZ341">
            <v>0</v>
          </cell>
          <cell r="FA341">
            <v>0</v>
          </cell>
          <cell r="FB341">
            <v>0</v>
          </cell>
          <cell r="FC341">
            <v>0</v>
          </cell>
          <cell r="FD341">
            <v>0</v>
          </cell>
          <cell r="GZ341">
            <v>0</v>
          </cell>
          <cell r="HA341">
            <v>0</v>
          </cell>
        </row>
        <row r="342"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0</v>
          </cell>
          <cell r="BJ342">
            <v>0</v>
          </cell>
          <cell r="BK342">
            <v>0</v>
          </cell>
          <cell r="BL342">
            <v>0</v>
          </cell>
          <cell r="BM342">
            <v>0</v>
          </cell>
          <cell r="BN342">
            <v>0</v>
          </cell>
          <cell r="BO342">
            <v>0</v>
          </cell>
          <cell r="BP342">
            <v>0</v>
          </cell>
          <cell r="BQ342">
            <v>0</v>
          </cell>
          <cell r="BR342">
            <v>0</v>
          </cell>
          <cell r="BS342">
            <v>0</v>
          </cell>
          <cell r="BT342">
            <v>0</v>
          </cell>
          <cell r="BU342">
            <v>0</v>
          </cell>
          <cell r="BV342">
            <v>0</v>
          </cell>
          <cell r="BW342">
            <v>0</v>
          </cell>
          <cell r="BX342">
            <v>0</v>
          </cell>
          <cell r="BY342">
            <v>0</v>
          </cell>
          <cell r="BZ342">
            <v>0</v>
          </cell>
          <cell r="CA342">
            <v>0</v>
          </cell>
          <cell r="CB342">
            <v>0</v>
          </cell>
          <cell r="CC342">
            <v>0</v>
          </cell>
          <cell r="CD342">
            <v>0</v>
          </cell>
          <cell r="CE342">
            <v>0</v>
          </cell>
          <cell r="CF342">
            <v>0</v>
          </cell>
          <cell r="CG342">
            <v>0</v>
          </cell>
          <cell r="CH342">
            <v>0</v>
          </cell>
          <cell r="CI342">
            <v>0</v>
          </cell>
          <cell r="CJ342">
            <v>0</v>
          </cell>
          <cell r="CK342">
            <v>0</v>
          </cell>
          <cell r="CL342">
            <v>0</v>
          </cell>
          <cell r="CM342">
            <v>0</v>
          </cell>
          <cell r="CN342">
            <v>0</v>
          </cell>
          <cell r="CO342">
            <v>0</v>
          </cell>
          <cell r="CP342">
            <v>0</v>
          </cell>
          <cell r="CQ342">
            <v>0</v>
          </cell>
          <cell r="CR342">
            <v>0</v>
          </cell>
          <cell r="CS342">
            <v>0</v>
          </cell>
          <cell r="CT342">
            <v>0</v>
          </cell>
          <cell r="CU342">
            <v>0</v>
          </cell>
          <cell r="CV342">
            <v>0</v>
          </cell>
          <cell r="CW342">
            <v>0</v>
          </cell>
          <cell r="CX342">
            <v>0</v>
          </cell>
          <cell r="CY342">
            <v>0</v>
          </cell>
          <cell r="CZ342">
            <v>0</v>
          </cell>
          <cell r="DA342">
            <v>0</v>
          </cell>
          <cell r="DB342">
            <v>0</v>
          </cell>
          <cell r="DC342">
            <v>0</v>
          </cell>
          <cell r="DD342">
            <v>0</v>
          </cell>
          <cell r="DE342">
            <v>0</v>
          </cell>
          <cell r="DF342">
            <v>0</v>
          </cell>
          <cell r="DG342">
            <v>0</v>
          </cell>
          <cell r="DH342">
            <v>0</v>
          </cell>
          <cell r="DI342">
            <v>0</v>
          </cell>
          <cell r="DJ342">
            <v>0</v>
          </cell>
          <cell r="DK342">
            <v>0</v>
          </cell>
          <cell r="DL342">
            <v>0</v>
          </cell>
          <cell r="DM342">
            <v>0</v>
          </cell>
          <cell r="DN342">
            <v>0</v>
          </cell>
          <cell r="DO342">
            <v>0</v>
          </cell>
          <cell r="DP342">
            <v>0</v>
          </cell>
          <cell r="DQ342">
            <v>0</v>
          </cell>
          <cell r="DR342">
            <v>0</v>
          </cell>
          <cell r="DS342">
            <v>0</v>
          </cell>
          <cell r="DT342">
            <v>0</v>
          </cell>
          <cell r="DU342">
            <v>0</v>
          </cell>
          <cell r="DV342">
            <v>0</v>
          </cell>
          <cell r="DW342">
            <v>0</v>
          </cell>
          <cell r="DX342">
            <v>0</v>
          </cell>
          <cell r="DY342">
            <v>0</v>
          </cell>
          <cell r="DZ342">
            <v>0</v>
          </cell>
          <cell r="EA342">
            <v>0</v>
          </cell>
          <cell r="EB342">
            <v>0</v>
          </cell>
          <cell r="EC342">
            <v>0</v>
          </cell>
          <cell r="ED342">
            <v>0</v>
          </cell>
          <cell r="EE342">
            <v>0</v>
          </cell>
          <cell r="EF342">
            <v>0</v>
          </cell>
          <cell r="EG342">
            <v>0</v>
          </cell>
          <cell r="EH342">
            <v>0</v>
          </cell>
          <cell r="EI342">
            <v>0</v>
          </cell>
          <cell r="EJ342">
            <v>0</v>
          </cell>
          <cell r="EK342">
            <v>0</v>
          </cell>
          <cell r="EL342">
            <v>0</v>
          </cell>
          <cell r="EM342">
            <v>0</v>
          </cell>
          <cell r="EN342">
            <v>0</v>
          </cell>
          <cell r="EO342">
            <v>0</v>
          </cell>
          <cell r="EP342">
            <v>0</v>
          </cell>
          <cell r="EQ342">
            <v>0</v>
          </cell>
          <cell r="ER342">
            <v>0</v>
          </cell>
          <cell r="ES342">
            <v>0</v>
          </cell>
          <cell r="ET342">
            <v>0</v>
          </cell>
          <cell r="EU342">
            <v>0</v>
          </cell>
          <cell r="EV342">
            <v>0</v>
          </cell>
          <cell r="EW342">
            <v>0</v>
          </cell>
          <cell r="EX342">
            <v>0</v>
          </cell>
          <cell r="EY342">
            <v>0</v>
          </cell>
          <cell r="EZ342">
            <v>0</v>
          </cell>
          <cell r="FA342">
            <v>0</v>
          </cell>
          <cell r="FB342">
            <v>0</v>
          </cell>
          <cell r="FC342">
            <v>0</v>
          </cell>
          <cell r="FD342">
            <v>0</v>
          </cell>
          <cell r="GZ342">
            <v>0</v>
          </cell>
          <cell r="HA342">
            <v>0</v>
          </cell>
        </row>
        <row r="343"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0</v>
          </cell>
          <cell r="BD343">
            <v>0</v>
          </cell>
          <cell r="BE343">
            <v>0</v>
          </cell>
          <cell r="BF343">
            <v>0</v>
          </cell>
          <cell r="BG343">
            <v>0</v>
          </cell>
          <cell r="BH343">
            <v>0</v>
          </cell>
          <cell r="BI343">
            <v>0</v>
          </cell>
          <cell r="BJ343">
            <v>0</v>
          </cell>
          <cell r="BK343">
            <v>0</v>
          </cell>
          <cell r="BL343">
            <v>0</v>
          </cell>
          <cell r="BM343">
            <v>0</v>
          </cell>
          <cell r="BN343">
            <v>0</v>
          </cell>
          <cell r="BO343">
            <v>0</v>
          </cell>
          <cell r="BP343">
            <v>0</v>
          </cell>
          <cell r="BQ343">
            <v>0</v>
          </cell>
          <cell r="BR343">
            <v>0</v>
          </cell>
          <cell r="BS343">
            <v>0</v>
          </cell>
          <cell r="BT343">
            <v>0</v>
          </cell>
          <cell r="BU343">
            <v>0</v>
          </cell>
          <cell r="BV343">
            <v>0</v>
          </cell>
          <cell r="BW343">
            <v>0</v>
          </cell>
          <cell r="BX343">
            <v>0</v>
          </cell>
          <cell r="BY343">
            <v>0</v>
          </cell>
          <cell r="BZ343">
            <v>0</v>
          </cell>
          <cell r="CA343">
            <v>0</v>
          </cell>
          <cell r="CB343">
            <v>0</v>
          </cell>
          <cell r="CC343">
            <v>0</v>
          </cell>
          <cell r="CD343">
            <v>0</v>
          </cell>
          <cell r="CE343">
            <v>0</v>
          </cell>
          <cell r="CF343">
            <v>0</v>
          </cell>
          <cell r="CG343">
            <v>0</v>
          </cell>
          <cell r="CH343">
            <v>0</v>
          </cell>
          <cell r="CI343">
            <v>0</v>
          </cell>
          <cell r="CJ343">
            <v>0</v>
          </cell>
          <cell r="CK343">
            <v>0</v>
          </cell>
          <cell r="CL343">
            <v>0</v>
          </cell>
          <cell r="CM343">
            <v>0</v>
          </cell>
          <cell r="CN343">
            <v>0</v>
          </cell>
          <cell r="CO343">
            <v>0</v>
          </cell>
          <cell r="CP343">
            <v>0</v>
          </cell>
          <cell r="CQ343">
            <v>0</v>
          </cell>
          <cell r="CR343">
            <v>0</v>
          </cell>
          <cell r="CS343">
            <v>0</v>
          </cell>
          <cell r="CT343">
            <v>0</v>
          </cell>
          <cell r="CU343">
            <v>0</v>
          </cell>
          <cell r="CV343">
            <v>0</v>
          </cell>
          <cell r="CW343">
            <v>0</v>
          </cell>
          <cell r="CX343">
            <v>0</v>
          </cell>
          <cell r="CY343">
            <v>0</v>
          </cell>
          <cell r="CZ343">
            <v>0</v>
          </cell>
          <cell r="DA343">
            <v>0</v>
          </cell>
          <cell r="DB343">
            <v>0</v>
          </cell>
          <cell r="DC343">
            <v>0</v>
          </cell>
          <cell r="DD343">
            <v>0</v>
          </cell>
          <cell r="DE343">
            <v>0</v>
          </cell>
          <cell r="DF343">
            <v>0</v>
          </cell>
          <cell r="DG343">
            <v>0</v>
          </cell>
          <cell r="DH343">
            <v>0</v>
          </cell>
          <cell r="DI343">
            <v>0</v>
          </cell>
          <cell r="DJ343">
            <v>0</v>
          </cell>
          <cell r="DK343">
            <v>0</v>
          </cell>
          <cell r="DL343">
            <v>0</v>
          </cell>
          <cell r="DM343">
            <v>0</v>
          </cell>
          <cell r="DN343">
            <v>0</v>
          </cell>
          <cell r="DO343">
            <v>0</v>
          </cell>
          <cell r="DP343">
            <v>0</v>
          </cell>
          <cell r="DQ343">
            <v>0</v>
          </cell>
          <cell r="DR343">
            <v>0</v>
          </cell>
          <cell r="DS343">
            <v>0</v>
          </cell>
          <cell r="DT343">
            <v>0</v>
          </cell>
          <cell r="DU343">
            <v>0</v>
          </cell>
          <cell r="DV343">
            <v>0</v>
          </cell>
          <cell r="DW343">
            <v>0</v>
          </cell>
          <cell r="DX343">
            <v>0</v>
          </cell>
          <cell r="DY343">
            <v>0</v>
          </cell>
          <cell r="DZ343">
            <v>0</v>
          </cell>
          <cell r="EA343">
            <v>0</v>
          </cell>
          <cell r="EB343">
            <v>0</v>
          </cell>
          <cell r="EC343">
            <v>0</v>
          </cell>
          <cell r="ED343">
            <v>0</v>
          </cell>
          <cell r="EE343">
            <v>0</v>
          </cell>
          <cell r="EF343">
            <v>0</v>
          </cell>
          <cell r="EG343">
            <v>0</v>
          </cell>
          <cell r="EH343">
            <v>0</v>
          </cell>
          <cell r="EI343">
            <v>0</v>
          </cell>
          <cell r="EJ343">
            <v>0</v>
          </cell>
          <cell r="EK343">
            <v>0</v>
          </cell>
          <cell r="EL343">
            <v>0</v>
          </cell>
          <cell r="EM343">
            <v>0</v>
          </cell>
          <cell r="EN343">
            <v>0</v>
          </cell>
          <cell r="EO343">
            <v>0</v>
          </cell>
          <cell r="EP343">
            <v>0</v>
          </cell>
          <cell r="EQ343">
            <v>0</v>
          </cell>
          <cell r="ER343">
            <v>0</v>
          </cell>
          <cell r="ES343">
            <v>0</v>
          </cell>
          <cell r="ET343">
            <v>0</v>
          </cell>
          <cell r="EU343">
            <v>0</v>
          </cell>
          <cell r="EV343">
            <v>0</v>
          </cell>
          <cell r="EW343">
            <v>0</v>
          </cell>
          <cell r="EX343">
            <v>0</v>
          </cell>
          <cell r="EY343">
            <v>0</v>
          </cell>
          <cell r="EZ343">
            <v>0</v>
          </cell>
          <cell r="FA343">
            <v>0</v>
          </cell>
          <cell r="FB343">
            <v>0</v>
          </cell>
          <cell r="FC343">
            <v>0</v>
          </cell>
          <cell r="FD343">
            <v>0</v>
          </cell>
          <cell r="GZ343">
            <v>0</v>
          </cell>
          <cell r="HA343">
            <v>0</v>
          </cell>
        </row>
        <row r="344"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  <cell r="BF344">
            <v>0</v>
          </cell>
          <cell r="BG344">
            <v>0</v>
          </cell>
          <cell r="BH344">
            <v>0</v>
          </cell>
          <cell r="BI344">
            <v>0</v>
          </cell>
          <cell r="BJ344">
            <v>0</v>
          </cell>
          <cell r="BK344">
            <v>0</v>
          </cell>
          <cell r="BL344">
            <v>0</v>
          </cell>
          <cell r="BM344">
            <v>0</v>
          </cell>
          <cell r="BN344">
            <v>0</v>
          </cell>
          <cell r="BO344">
            <v>0</v>
          </cell>
          <cell r="BP344">
            <v>0</v>
          </cell>
          <cell r="BQ344">
            <v>0</v>
          </cell>
          <cell r="BR344">
            <v>0</v>
          </cell>
          <cell r="BS344">
            <v>0</v>
          </cell>
          <cell r="BT344">
            <v>0</v>
          </cell>
          <cell r="BU344">
            <v>0</v>
          </cell>
          <cell r="BV344">
            <v>0</v>
          </cell>
          <cell r="BW344">
            <v>0</v>
          </cell>
          <cell r="BX344">
            <v>0</v>
          </cell>
          <cell r="BY344">
            <v>0</v>
          </cell>
          <cell r="BZ344">
            <v>0</v>
          </cell>
          <cell r="CA344">
            <v>0</v>
          </cell>
          <cell r="CB344">
            <v>0</v>
          </cell>
          <cell r="CC344">
            <v>0</v>
          </cell>
          <cell r="CD344">
            <v>0</v>
          </cell>
          <cell r="CE344">
            <v>0</v>
          </cell>
          <cell r="CF344">
            <v>0</v>
          </cell>
          <cell r="CG344">
            <v>0</v>
          </cell>
          <cell r="CH344">
            <v>0</v>
          </cell>
          <cell r="CI344">
            <v>0</v>
          </cell>
          <cell r="CJ344">
            <v>0</v>
          </cell>
          <cell r="CK344">
            <v>0</v>
          </cell>
          <cell r="CL344">
            <v>0</v>
          </cell>
          <cell r="CM344">
            <v>0</v>
          </cell>
          <cell r="CN344">
            <v>0</v>
          </cell>
          <cell r="CO344">
            <v>0</v>
          </cell>
          <cell r="CP344">
            <v>0</v>
          </cell>
          <cell r="CQ344">
            <v>0</v>
          </cell>
          <cell r="CR344">
            <v>0</v>
          </cell>
          <cell r="CS344">
            <v>0</v>
          </cell>
          <cell r="CT344">
            <v>0</v>
          </cell>
          <cell r="CU344">
            <v>0</v>
          </cell>
          <cell r="CV344">
            <v>0</v>
          </cell>
          <cell r="CW344">
            <v>0</v>
          </cell>
          <cell r="CX344">
            <v>0</v>
          </cell>
          <cell r="CY344">
            <v>0</v>
          </cell>
          <cell r="CZ344">
            <v>0</v>
          </cell>
          <cell r="DA344">
            <v>0</v>
          </cell>
          <cell r="DB344">
            <v>0</v>
          </cell>
          <cell r="DC344">
            <v>0</v>
          </cell>
          <cell r="DD344">
            <v>0</v>
          </cell>
          <cell r="DE344">
            <v>0</v>
          </cell>
          <cell r="DF344">
            <v>0</v>
          </cell>
          <cell r="DG344">
            <v>0</v>
          </cell>
          <cell r="DH344">
            <v>0</v>
          </cell>
          <cell r="DI344">
            <v>0</v>
          </cell>
          <cell r="DJ344">
            <v>0</v>
          </cell>
          <cell r="DK344">
            <v>0</v>
          </cell>
          <cell r="DL344">
            <v>0</v>
          </cell>
          <cell r="DM344">
            <v>0</v>
          </cell>
          <cell r="DN344">
            <v>0</v>
          </cell>
          <cell r="DO344">
            <v>0</v>
          </cell>
          <cell r="DP344">
            <v>0</v>
          </cell>
          <cell r="DQ344">
            <v>0</v>
          </cell>
          <cell r="DR344">
            <v>0</v>
          </cell>
          <cell r="DS344">
            <v>0</v>
          </cell>
          <cell r="DT344">
            <v>0</v>
          </cell>
          <cell r="DU344">
            <v>0</v>
          </cell>
          <cell r="DV344">
            <v>0</v>
          </cell>
          <cell r="DW344">
            <v>0</v>
          </cell>
          <cell r="DX344">
            <v>0</v>
          </cell>
          <cell r="DY344">
            <v>0</v>
          </cell>
          <cell r="DZ344">
            <v>0</v>
          </cell>
          <cell r="EA344">
            <v>0</v>
          </cell>
          <cell r="EB344">
            <v>0</v>
          </cell>
          <cell r="EC344">
            <v>0</v>
          </cell>
          <cell r="ED344">
            <v>0</v>
          </cell>
          <cell r="EE344">
            <v>0</v>
          </cell>
          <cell r="EF344">
            <v>0</v>
          </cell>
          <cell r="EG344">
            <v>0</v>
          </cell>
          <cell r="EH344">
            <v>0</v>
          </cell>
          <cell r="EI344">
            <v>0</v>
          </cell>
          <cell r="EJ344">
            <v>0</v>
          </cell>
          <cell r="EK344">
            <v>0</v>
          </cell>
          <cell r="EL344">
            <v>0</v>
          </cell>
          <cell r="EM344">
            <v>0</v>
          </cell>
          <cell r="EN344">
            <v>0</v>
          </cell>
          <cell r="EO344">
            <v>0</v>
          </cell>
          <cell r="EP344">
            <v>0</v>
          </cell>
          <cell r="EQ344">
            <v>0</v>
          </cell>
          <cell r="ER344">
            <v>0</v>
          </cell>
          <cell r="ES344">
            <v>0</v>
          </cell>
          <cell r="ET344">
            <v>0</v>
          </cell>
          <cell r="EU344">
            <v>0</v>
          </cell>
          <cell r="EV344">
            <v>0</v>
          </cell>
          <cell r="EW344">
            <v>0</v>
          </cell>
          <cell r="EX344">
            <v>0</v>
          </cell>
          <cell r="EY344">
            <v>0</v>
          </cell>
          <cell r="EZ344">
            <v>0</v>
          </cell>
          <cell r="FA344">
            <v>0</v>
          </cell>
          <cell r="FB344">
            <v>0</v>
          </cell>
          <cell r="FC344">
            <v>0</v>
          </cell>
          <cell r="FD344">
            <v>0</v>
          </cell>
          <cell r="GZ344">
            <v>0</v>
          </cell>
          <cell r="HA344">
            <v>0</v>
          </cell>
        </row>
        <row r="345"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  <cell r="BF345">
            <v>0</v>
          </cell>
          <cell r="BG345">
            <v>0</v>
          </cell>
          <cell r="BH345">
            <v>0</v>
          </cell>
          <cell r="BI345">
            <v>0</v>
          </cell>
          <cell r="BJ345">
            <v>0</v>
          </cell>
          <cell r="BK345">
            <v>0</v>
          </cell>
          <cell r="BL345">
            <v>0</v>
          </cell>
          <cell r="BM345">
            <v>0</v>
          </cell>
          <cell r="BN345">
            <v>0</v>
          </cell>
          <cell r="BO345">
            <v>0</v>
          </cell>
          <cell r="BP345">
            <v>0</v>
          </cell>
          <cell r="BQ345">
            <v>0</v>
          </cell>
          <cell r="BR345">
            <v>0</v>
          </cell>
          <cell r="BS345">
            <v>0</v>
          </cell>
          <cell r="BT345">
            <v>0</v>
          </cell>
          <cell r="BU345">
            <v>0</v>
          </cell>
          <cell r="BV345">
            <v>0</v>
          </cell>
          <cell r="BW345">
            <v>0</v>
          </cell>
          <cell r="BX345">
            <v>0</v>
          </cell>
          <cell r="BY345">
            <v>0</v>
          </cell>
          <cell r="BZ345">
            <v>0</v>
          </cell>
          <cell r="CA345">
            <v>0</v>
          </cell>
          <cell r="CB345">
            <v>0</v>
          </cell>
          <cell r="CC345">
            <v>0</v>
          </cell>
          <cell r="CD345">
            <v>0</v>
          </cell>
          <cell r="CE345">
            <v>0</v>
          </cell>
          <cell r="CF345">
            <v>0</v>
          </cell>
          <cell r="CG345">
            <v>0</v>
          </cell>
          <cell r="CH345">
            <v>0</v>
          </cell>
          <cell r="CI345">
            <v>0</v>
          </cell>
          <cell r="CJ345">
            <v>0</v>
          </cell>
          <cell r="CK345">
            <v>0</v>
          </cell>
          <cell r="CL345">
            <v>0</v>
          </cell>
          <cell r="CM345">
            <v>0</v>
          </cell>
          <cell r="CN345">
            <v>0</v>
          </cell>
          <cell r="CO345">
            <v>0</v>
          </cell>
          <cell r="CP345">
            <v>0</v>
          </cell>
          <cell r="CQ345">
            <v>0</v>
          </cell>
          <cell r="CR345">
            <v>0</v>
          </cell>
          <cell r="CS345">
            <v>0</v>
          </cell>
          <cell r="CT345">
            <v>0</v>
          </cell>
          <cell r="CU345">
            <v>0</v>
          </cell>
          <cell r="CV345">
            <v>0</v>
          </cell>
          <cell r="CW345">
            <v>0</v>
          </cell>
          <cell r="CX345">
            <v>0</v>
          </cell>
          <cell r="CY345">
            <v>0</v>
          </cell>
          <cell r="CZ345">
            <v>0</v>
          </cell>
          <cell r="DA345">
            <v>0</v>
          </cell>
          <cell r="DB345">
            <v>0</v>
          </cell>
          <cell r="DC345">
            <v>0</v>
          </cell>
          <cell r="DD345">
            <v>0</v>
          </cell>
          <cell r="DE345">
            <v>0</v>
          </cell>
          <cell r="DF345">
            <v>0</v>
          </cell>
          <cell r="DG345">
            <v>0</v>
          </cell>
          <cell r="DH345">
            <v>0</v>
          </cell>
          <cell r="DI345">
            <v>0</v>
          </cell>
          <cell r="DJ345">
            <v>0</v>
          </cell>
          <cell r="DK345">
            <v>0</v>
          </cell>
          <cell r="DL345">
            <v>0</v>
          </cell>
          <cell r="DM345">
            <v>0</v>
          </cell>
          <cell r="DN345">
            <v>0</v>
          </cell>
          <cell r="DO345">
            <v>0</v>
          </cell>
          <cell r="DP345">
            <v>0</v>
          </cell>
          <cell r="DQ345">
            <v>0</v>
          </cell>
          <cell r="DR345">
            <v>0</v>
          </cell>
          <cell r="DS345">
            <v>0</v>
          </cell>
          <cell r="DT345">
            <v>0</v>
          </cell>
          <cell r="DU345">
            <v>0</v>
          </cell>
          <cell r="DV345">
            <v>0</v>
          </cell>
          <cell r="DW345">
            <v>0</v>
          </cell>
          <cell r="DX345">
            <v>0</v>
          </cell>
          <cell r="DY345">
            <v>0</v>
          </cell>
          <cell r="DZ345">
            <v>0</v>
          </cell>
          <cell r="EA345">
            <v>0</v>
          </cell>
          <cell r="EB345">
            <v>0</v>
          </cell>
          <cell r="EC345">
            <v>0</v>
          </cell>
          <cell r="ED345">
            <v>0</v>
          </cell>
          <cell r="EE345">
            <v>0</v>
          </cell>
          <cell r="EF345">
            <v>0</v>
          </cell>
          <cell r="EG345">
            <v>0</v>
          </cell>
          <cell r="EH345">
            <v>0</v>
          </cell>
          <cell r="EI345">
            <v>0</v>
          </cell>
          <cell r="EJ345">
            <v>0</v>
          </cell>
          <cell r="EK345">
            <v>0</v>
          </cell>
          <cell r="EL345">
            <v>0</v>
          </cell>
          <cell r="EM345">
            <v>0</v>
          </cell>
          <cell r="EN345">
            <v>0</v>
          </cell>
          <cell r="EO345">
            <v>0</v>
          </cell>
          <cell r="EP345">
            <v>0</v>
          </cell>
          <cell r="EQ345">
            <v>0</v>
          </cell>
          <cell r="ER345">
            <v>0</v>
          </cell>
          <cell r="ES345">
            <v>0</v>
          </cell>
          <cell r="ET345">
            <v>0</v>
          </cell>
          <cell r="EU345">
            <v>0</v>
          </cell>
          <cell r="EV345">
            <v>0</v>
          </cell>
          <cell r="EW345">
            <v>0</v>
          </cell>
          <cell r="EX345">
            <v>0</v>
          </cell>
          <cell r="EY345">
            <v>0</v>
          </cell>
          <cell r="EZ345">
            <v>0</v>
          </cell>
          <cell r="FA345">
            <v>0</v>
          </cell>
          <cell r="FB345">
            <v>0</v>
          </cell>
          <cell r="FC345">
            <v>0</v>
          </cell>
          <cell r="FD345">
            <v>0</v>
          </cell>
          <cell r="GZ345">
            <v>0</v>
          </cell>
          <cell r="HA345">
            <v>0</v>
          </cell>
        </row>
        <row r="346"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  <cell r="BF346">
            <v>0</v>
          </cell>
          <cell r="BG346">
            <v>0</v>
          </cell>
          <cell r="BH346">
            <v>0</v>
          </cell>
          <cell r="BI346">
            <v>0</v>
          </cell>
          <cell r="BJ346">
            <v>0</v>
          </cell>
          <cell r="BK346">
            <v>0</v>
          </cell>
          <cell r="BL346">
            <v>0</v>
          </cell>
          <cell r="BM346">
            <v>0</v>
          </cell>
          <cell r="BN346">
            <v>0</v>
          </cell>
          <cell r="BO346">
            <v>0</v>
          </cell>
          <cell r="BP346">
            <v>0</v>
          </cell>
          <cell r="BQ346">
            <v>0</v>
          </cell>
          <cell r="BR346">
            <v>0</v>
          </cell>
          <cell r="BS346">
            <v>0</v>
          </cell>
          <cell r="BT346">
            <v>0</v>
          </cell>
          <cell r="BU346">
            <v>0</v>
          </cell>
          <cell r="BV346">
            <v>0</v>
          </cell>
          <cell r="BW346">
            <v>0</v>
          </cell>
          <cell r="BX346">
            <v>0</v>
          </cell>
          <cell r="BY346">
            <v>0</v>
          </cell>
          <cell r="BZ346">
            <v>0</v>
          </cell>
          <cell r="CA346">
            <v>0</v>
          </cell>
          <cell r="CB346">
            <v>0</v>
          </cell>
          <cell r="CC346">
            <v>0</v>
          </cell>
          <cell r="CD346">
            <v>0</v>
          </cell>
          <cell r="CE346">
            <v>0</v>
          </cell>
          <cell r="CF346">
            <v>0</v>
          </cell>
          <cell r="CG346">
            <v>0</v>
          </cell>
          <cell r="CH346">
            <v>0</v>
          </cell>
          <cell r="CI346">
            <v>0</v>
          </cell>
          <cell r="CJ346">
            <v>0</v>
          </cell>
          <cell r="CK346">
            <v>0</v>
          </cell>
          <cell r="CL346">
            <v>0</v>
          </cell>
          <cell r="CM346">
            <v>0</v>
          </cell>
          <cell r="CN346">
            <v>0</v>
          </cell>
          <cell r="CO346">
            <v>0</v>
          </cell>
          <cell r="CP346">
            <v>0</v>
          </cell>
          <cell r="CQ346">
            <v>0</v>
          </cell>
          <cell r="CR346">
            <v>0</v>
          </cell>
          <cell r="CS346">
            <v>0</v>
          </cell>
          <cell r="CT346">
            <v>0</v>
          </cell>
          <cell r="CU346">
            <v>0</v>
          </cell>
          <cell r="CV346">
            <v>0</v>
          </cell>
          <cell r="CW346">
            <v>0</v>
          </cell>
          <cell r="CX346">
            <v>0</v>
          </cell>
          <cell r="CY346">
            <v>0</v>
          </cell>
          <cell r="CZ346">
            <v>0</v>
          </cell>
          <cell r="DA346">
            <v>0</v>
          </cell>
          <cell r="DB346">
            <v>0</v>
          </cell>
          <cell r="DC346">
            <v>0</v>
          </cell>
          <cell r="DD346">
            <v>0</v>
          </cell>
          <cell r="DE346">
            <v>0</v>
          </cell>
          <cell r="DF346">
            <v>0</v>
          </cell>
          <cell r="DG346">
            <v>0</v>
          </cell>
          <cell r="DH346">
            <v>0</v>
          </cell>
          <cell r="DI346">
            <v>0</v>
          </cell>
          <cell r="DJ346">
            <v>0</v>
          </cell>
          <cell r="DK346">
            <v>0</v>
          </cell>
          <cell r="DL346">
            <v>0</v>
          </cell>
          <cell r="DM346">
            <v>0</v>
          </cell>
          <cell r="DN346">
            <v>0</v>
          </cell>
          <cell r="DO346">
            <v>0</v>
          </cell>
          <cell r="DP346">
            <v>0</v>
          </cell>
          <cell r="DQ346">
            <v>0</v>
          </cell>
          <cell r="DR346">
            <v>0</v>
          </cell>
          <cell r="DS346">
            <v>0</v>
          </cell>
          <cell r="DT346">
            <v>0</v>
          </cell>
          <cell r="DU346">
            <v>0</v>
          </cell>
          <cell r="DV346">
            <v>0</v>
          </cell>
          <cell r="DW346">
            <v>0</v>
          </cell>
          <cell r="DX346">
            <v>0</v>
          </cell>
          <cell r="DY346">
            <v>0</v>
          </cell>
          <cell r="DZ346">
            <v>0</v>
          </cell>
          <cell r="EA346">
            <v>0</v>
          </cell>
          <cell r="EB346">
            <v>0</v>
          </cell>
          <cell r="EC346">
            <v>0</v>
          </cell>
          <cell r="ED346">
            <v>0</v>
          </cell>
          <cell r="EE346">
            <v>0</v>
          </cell>
          <cell r="EF346">
            <v>0</v>
          </cell>
          <cell r="EG346">
            <v>0</v>
          </cell>
          <cell r="EH346">
            <v>0</v>
          </cell>
          <cell r="EI346">
            <v>0</v>
          </cell>
          <cell r="EJ346">
            <v>0</v>
          </cell>
          <cell r="EK346">
            <v>0</v>
          </cell>
          <cell r="EL346">
            <v>0</v>
          </cell>
          <cell r="EM346">
            <v>0</v>
          </cell>
          <cell r="EN346">
            <v>0</v>
          </cell>
          <cell r="EO346">
            <v>0</v>
          </cell>
          <cell r="EP346">
            <v>0</v>
          </cell>
          <cell r="EQ346">
            <v>0</v>
          </cell>
          <cell r="ER346">
            <v>0</v>
          </cell>
          <cell r="ES346">
            <v>0</v>
          </cell>
          <cell r="ET346">
            <v>0</v>
          </cell>
          <cell r="EU346">
            <v>0</v>
          </cell>
          <cell r="EV346">
            <v>0</v>
          </cell>
          <cell r="EW346">
            <v>0</v>
          </cell>
          <cell r="EX346">
            <v>0</v>
          </cell>
          <cell r="EY346">
            <v>0</v>
          </cell>
          <cell r="EZ346">
            <v>0</v>
          </cell>
          <cell r="FA346">
            <v>0</v>
          </cell>
          <cell r="FB346">
            <v>0</v>
          </cell>
          <cell r="FC346">
            <v>0</v>
          </cell>
          <cell r="FD346">
            <v>0</v>
          </cell>
          <cell r="GZ346">
            <v>0</v>
          </cell>
          <cell r="HA346">
            <v>0</v>
          </cell>
        </row>
        <row r="347"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0</v>
          </cell>
          <cell r="BJ347">
            <v>0</v>
          </cell>
          <cell r="BK347">
            <v>0</v>
          </cell>
          <cell r="BL347">
            <v>0</v>
          </cell>
          <cell r="BM347">
            <v>0</v>
          </cell>
          <cell r="BN347">
            <v>0</v>
          </cell>
          <cell r="BO347">
            <v>0</v>
          </cell>
          <cell r="BP347">
            <v>0</v>
          </cell>
          <cell r="BQ347">
            <v>0</v>
          </cell>
          <cell r="BR347">
            <v>0</v>
          </cell>
          <cell r="BS347">
            <v>0</v>
          </cell>
          <cell r="BT347">
            <v>0</v>
          </cell>
          <cell r="BU347">
            <v>0</v>
          </cell>
          <cell r="BV347">
            <v>0</v>
          </cell>
          <cell r="BW347">
            <v>0</v>
          </cell>
          <cell r="BX347">
            <v>0</v>
          </cell>
          <cell r="BY347">
            <v>0</v>
          </cell>
          <cell r="BZ347">
            <v>0</v>
          </cell>
          <cell r="CA347">
            <v>0</v>
          </cell>
          <cell r="CB347">
            <v>0</v>
          </cell>
          <cell r="CC347">
            <v>0</v>
          </cell>
          <cell r="CD347">
            <v>0</v>
          </cell>
          <cell r="CE347">
            <v>0</v>
          </cell>
          <cell r="CF347">
            <v>0</v>
          </cell>
          <cell r="CG347">
            <v>0</v>
          </cell>
          <cell r="CH347">
            <v>0</v>
          </cell>
          <cell r="CI347">
            <v>0</v>
          </cell>
          <cell r="CJ347">
            <v>0</v>
          </cell>
          <cell r="CK347">
            <v>0</v>
          </cell>
          <cell r="CL347">
            <v>0</v>
          </cell>
          <cell r="CM347">
            <v>0</v>
          </cell>
          <cell r="CN347">
            <v>0</v>
          </cell>
          <cell r="CO347">
            <v>0</v>
          </cell>
          <cell r="CP347">
            <v>0</v>
          </cell>
          <cell r="CQ347">
            <v>0</v>
          </cell>
          <cell r="CR347">
            <v>0</v>
          </cell>
          <cell r="CS347">
            <v>0</v>
          </cell>
          <cell r="CT347">
            <v>0</v>
          </cell>
          <cell r="CU347">
            <v>0</v>
          </cell>
          <cell r="CV347">
            <v>0</v>
          </cell>
          <cell r="CW347">
            <v>0</v>
          </cell>
          <cell r="CX347">
            <v>0</v>
          </cell>
          <cell r="CY347">
            <v>0</v>
          </cell>
          <cell r="CZ347">
            <v>0</v>
          </cell>
          <cell r="DA347">
            <v>0</v>
          </cell>
          <cell r="DB347">
            <v>0</v>
          </cell>
          <cell r="DC347">
            <v>0</v>
          </cell>
          <cell r="DD347">
            <v>0</v>
          </cell>
          <cell r="DE347">
            <v>0</v>
          </cell>
          <cell r="DF347">
            <v>0</v>
          </cell>
          <cell r="DG347">
            <v>0</v>
          </cell>
          <cell r="DH347">
            <v>0</v>
          </cell>
          <cell r="DI347">
            <v>0</v>
          </cell>
          <cell r="DJ347">
            <v>0</v>
          </cell>
          <cell r="DK347">
            <v>0</v>
          </cell>
          <cell r="DL347">
            <v>0</v>
          </cell>
          <cell r="DM347">
            <v>0</v>
          </cell>
          <cell r="DN347">
            <v>0</v>
          </cell>
          <cell r="DO347">
            <v>0</v>
          </cell>
          <cell r="DP347">
            <v>0</v>
          </cell>
          <cell r="DQ347">
            <v>0</v>
          </cell>
          <cell r="DR347">
            <v>0</v>
          </cell>
          <cell r="DS347">
            <v>0</v>
          </cell>
          <cell r="DT347">
            <v>0</v>
          </cell>
          <cell r="DU347">
            <v>0</v>
          </cell>
          <cell r="DV347">
            <v>0</v>
          </cell>
          <cell r="DW347">
            <v>0</v>
          </cell>
          <cell r="DX347">
            <v>0</v>
          </cell>
          <cell r="DY347">
            <v>0</v>
          </cell>
          <cell r="DZ347">
            <v>0</v>
          </cell>
          <cell r="EA347">
            <v>0</v>
          </cell>
          <cell r="EB347">
            <v>0</v>
          </cell>
          <cell r="EC347">
            <v>0</v>
          </cell>
          <cell r="ED347">
            <v>0</v>
          </cell>
          <cell r="EE347">
            <v>0</v>
          </cell>
          <cell r="EF347">
            <v>0</v>
          </cell>
          <cell r="EG347">
            <v>0</v>
          </cell>
          <cell r="EH347">
            <v>0</v>
          </cell>
          <cell r="EI347">
            <v>0</v>
          </cell>
          <cell r="EJ347">
            <v>0</v>
          </cell>
          <cell r="EK347">
            <v>0</v>
          </cell>
          <cell r="EL347">
            <v>0</v>
          </cell>
          <cell r="EM347">
            <v>0</v>
          </cell>
          <cell r="EN347">
            <v>0</v>
          </cell>
          <cell r="EO347">
            <v>0</v>
          </cell>
          <cell r="EP347">
            <v>0</v>
          </cell>
          <cell r="EQ347">
            <v>0</v>
          </cell>
          <cell r="ER347">
            <v>0</v>
          </cell>
          <cell r="ES347">
            <v>0</v>
          </cell>
          <cell r="ET347">
            <v>0</v>
          </cell>
          <cell r="EU347">
            <v>0</v>
          </cell>
          <cell r="EV347">
            <v>0</v>
          </cell>
          <cell r="EW347">
            <v>0</v>
          </cell>
          <cell r="EX347">
            <v>0</v>
          </cell>
          <cell r="EY347">
            <v>0</v>
          </cell>
          <cell r="EZ347">
            <v>0</v>
          </cell>
          <cell r="FA347">
            <v>0</v>
          </cell>
          <cell r="FB347">
            <v>0</v>
          </cell>
          <cell r="FC347">
            <v>0</v>
          </cell>
          <cell r="FD347">
            <v>0</v>
          </cell>
          <cell r="GZ347">
            <v>0</v>
          </cell>
          <cell r="HA347">
            <v>0</v>
          </cell>
        </row>
        <row r="348"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0</v>
          </cell>
          <cell r="BJ348">
            <v>0</v>
          </cell>
          <cell r="BK348">
            <v>0</v>
          </cell>
          <cell r="BL348">
            <v>0</v>
          </cell>
          <cell r="BM348">
            <v>0</v>
          </cell>
          <cell r="BN348">
            <v>0</v>
          </cell>
          <cell r="BO348">
            <v>0</v>
          </cell>
          <cell r="BP348">
            <v>0</v>
          </cell>
          <cell r="BQ348">
            <v>0</v>
          </cell>
          <cell r="BR348">
            <v>0</v>
          </cell>
          <cell r="BS348">
            <v>0</v>
          </cell>
          <cell r="BT348">
            <v>0</v>
          </cell>
          <cell r="BU348">
            <v>0</v>
          </cell>
          <cell r="BV348">
            <v>0</v>
          </cell>
          <cell r="BW348">
            <v>0</v>
          </cell>
          <cell r="BX348">
            <v>0</v>
          </cell>
          <cell r="BY348">
            <v>0</v>
          </cell>
          <cell r="BZ348">
            <v>0</v>
          </cell>
          <cell r="CA348">
            <v>0</v>
          </cell>
          <cell r="CB348">
            <v>0</v>
          </cell>
          <cell r="CC348">
            <v>0</v>
          </cell>
          <cell r="CD348">
            <v>0</v>
          </cell>
          <cell r="CE348">
            <v>0</v>
          </cell>
          <cell r="CF348">
            <v>0</v>
          </cell>
          <cell r="CG348">
            <v>0</v>
          </cell>
          <cell r="CH348">
            <v>0</v>
          </cell>
          <cell r="CI348">
            <v>0</v>
          </cell>
          <cell r="CJ348">
            <v>0</v>
          </cell>
          <cell r="CK348">
            <v>0</v>
          </cell>
          <cell r="CL348">
            <v>0</v>
          </cell>
          <cell r="CM348">
            <v>0</v>
          </cell>
          <cell r="CN348">
            <v>0</v>
          </cell>
          <cell r="CO348">
            <v>0</v>
          </cell>
          <cell r="CP348">
            <v>0</v>
          </cell>
          <cell r="CQ348">
            <v>0</v>
          </cell>
          <cell r="CR348">
            <v>0</v>
          </cell>
          <cell r="CS348">
            <v>0</v>
          </cell>
          <cell r="CT348">
            <v>0</v>
          </cell>
          <cell r="CU348">
            <v>0</v>
          </cell>
          <cell r="CV348">
            <v>0</v>
          </cell>
          <cell r="CW348">
            <v>0</v>
          </cell>
          <cell r="CX348">
            <v>0</v>
          </cell>
          <cell r="CY348">
            <v>0</v>
          </cell>
          <cell r="CZ348">
            <v>0</v>
          </cell>
          <cell r="DA348">
            <v>0</v>
          </cell>
          <cell r="DB348">
            <v>0</v>
          </cell>
          <cell r="DC348">
            <v>0</v>
          </cell>
          <cell r="DD348">
            <v>0</v>
          </cell>
          <cell r="DE348">
            <v>0</v>
          </cell>
          <cell r="DF348">
            <v>0</v>
          </cell>
          <cell r="DG348">
            <v>0</v>
          </cell>
          <cell r="DH348">
            <v>0</v>
          </cell>
          <cell r="DI348">
            <v>0</v>
          </cell>
          <cell r="DJ348">
            <v>0</v>
          </cell>
          <cell r="DK348">
            <v>0</v>
          </cell>
          <cell r="DL348">
            <v>0</v>
          </cell>
          <cell r="DM348">
            <v>0</v>
          </cell>
          <cell r="DN348">
            <v>0</v>
          </cell>
          <cell r="DO348">
            <v>0</v>
          </cell>
          <cell r="DP348">
            <v>0</v>
          </cell>
          <cell r="DQ348">
            <v>0</v>
          </cell>
          <cell r="DR348">
            <v>0</v>
          </cell>
          <cell r="DS348">
            <v>0</v>
          </cell>
          <cell r="DT348">
            <v>0</v>
          </cell>
          <cell r="DU348">
            <v>0</v>
          </cell>
          <cell r="DV348">
            <v>0</v>
          </cell>
          <cell r="DW348">
            <v>0</v>
          </cell>
          <cell r="DX348">
            <v>0</v>
          </cell>
          <cell r="DY348">
            <v>0</v>
          </cell>
          <cell r="DZ348">
            <v>0</v>
          </cell>
          <cell r="EA348">
            <v>0</v>
          </cell>
          <cell r="EB348">
            <v>0</v>
          </cell>
          <cell r="EC348">
            <v>0</v>
          </cell>
          <cell r="ED348">
            <v>0</v>
          </cell>
          <cell r="EE348">
            <v>0</v>
          </cell>
          <cell r="EF348">
            <v>0</v>
          </cell>
          <cell r="EG348">
            <v>0</v>
          </cell>
          <cell r="EH348">
            <v>0</v>
          </cell>
          <cell r="EI348">
            <v>0</v>
          </cell>
          <cell r="EJ348">
            <v>0</v>
          </cell>
          <cell r="EK348">
            <v>0</v>
          </cell>
          <cell r="EL348">
            <v>0</v>
          </cell>
          <cell r="EM348">
            <v>0</v>
          </cell>
          <cell r="EN348">
            <v>0</v>
          </cell>
          <cell r="EO348">
            <v>0</v>
          </cell>
          <cell r="EP348">
            <v>0</v>
          </cell>
          <cell r="EQ348">
            <v>0</v>
          </cell>
          <cell r="ER348">
            <v>0</v>
          </cell>
          <cell r="ES348">
            <v>0</v>
          </cell>
          <cell r="ET348">
            <v>0</v>
          </cell>
          <cell r="EU348">
            <v>0</v>
          </cell>
          <cell r="EV348">
            <v>0</v>
          </cell>
          <cell r="EW348">
            <v>0</v>
          </cell>
          <cell r="EX348">
            <v>0</v>
          </cell>
          <cell r="EY348">
            <v>0</v>
          </cell>
          <cell r="EZ348">
            <v>0</v>
          </cell>
          <cell r="FA348">
            <v>0</v>
          </cell>
          <cell r="FB348">
            <v>0</v>
          </cell>
          <cell r="FC348">
            <v>0</v>
          </cell>
          <cell r="FD348">
            <v>0</v>
          </cell>
          <cell r="GZ348">
            <v>0</v>
          </cell>
          <cell r="HA348">
            <v>0</v>
          </cell>
        </row>
        <row r="349"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  <cell r="BF349">
            <v>0</v>
          </cell>
          <cell r="BG349">
            <v>0</v>
          </cell>
          <cell r="BH349">
            <v>0</v>
          </cell>
          <cell r="BI349">
            <v>0</v>
          </cell>
          <cell r="BJ349">
            <v>0</v>
          </cell>
          <cell r="BK349">
            <v>0</v>
          </cell>
          <cell r="BL349">
            <v>0</v>
          </cell>
          <cell r="BM349">
            <v>0</v>
          </cell>
          <cell r="BN349">
            <v>0</v>
          </cell>
          <cell r="BO349">
            <v>0</v>
          </cell>
          <cell r="BP349">
            <v>0</v>
          </cell>
          <cell r="BQ349">
            <v>0</v>
          </cell>
          <cell r="BR349">
            <v>0</v>
          </cell>
          <cell r="BS349">
            <v>0</v>
          </cell>
          <cell r="BT349">
            <v>0</v>
          </cell>
          <cell r="BU349">
            <v>0</v>
          </cell>
          <cell r="BV349">
            <v>0</v>
          </cell>
          <cell r="BW349">
            <v>0</v>
          </cell>
          <cell r="BX349">
            <v>0</v>
          </cell>
          <cell r="BY349">
            <v>0</v>
          </cell>
          <cell r="BZ349">
            <v>0</v>
          </cell>
          <cell r="CA349">
            <v>0</v>
          </cell>
          <cell r="CB349">
            <v>0</v>
          </cell>
          <cell r="CC349">
            <v>0</v>
          </cell>
          <cell r="CD349">
            <v>0</v>
          </cell>
          <cell r="CE349">
            <v>0</v>
          </cell>
          <cell r="CF349">
            <v>0</v>
          </cell>
          <cell r="CG349">
            <v>0</v>
          </cell>
          <cell r="CH349">
            <v>0</v>
          </cell>
          <cell r="CI349">
            <v>0</v>
          </cell>
          <cell r="CJ349">
            <v>0</v>
          </cell>
          <cell r="CK349">
            <v>0</v>
          </cell>
          <cell r="CL349">
            <v>0</v>
          </cell>
          <cell r="CM349">
            <v>0</v>
          </cell>
          <cell r="CN349">
            <v>0</v>
          </cell>
          <cell r="CO349">
            <v>0</v>
          </cell>
          <cell r="CP349">
            <v>0</v>
          </cell>
          <cell r="CQ349">
            <v>0</v>
          </cell>
          <cell r="CR349">
            <v>0</v>
          </cell>
          <cell r="CS349">
            <v>0</v>
          </cell>
          <cell r="CT349">
            <v>0</v>
          </cell>
          <cell r="CU349">
            <v>0</v>
          </cell>
          <cell r="CV349">
            <v>0</v>
          </cell>
          <cell r="CW349">
            <v>0</v>
          </cell>
          <cell r="CX349">
            <v>0</v>
          </cell>
          <cell r="CY349">
            <v>0</v>
          </cell>
          <cell r="CZ349">
            <v>0</v>
          </cell>
          <cell r="DA349">
            <v>0</v>
          </cell>
          <cell r="DB349">
            <v>0</v>
          </cell>
          <cell r="DC349">
            <v>0</v>
          </cell>
          <cell r="DD349">
            <v>0</v>
          </cell>
          <cell r="DE349">
            <v>0</v>
          </cell>
          <cell r="DF349">
            <v>0</v>
          </cell>
          <cell r="DG349">
            <v>0</v>
          </cell>
          <cell r="DH349">
            <v>0</v>
          </cell>
          <cell r="DI349">
            <v>0</v>
          </cell>
          <cell r="DJ349">
            <v>0</v>
          </cell>
          <cell r="DK349">
            <v>0</v>
          </cell>
          <cell r="DL349">
            <v>0</v>
          </cell>
          <cell r="DM349">
            <v>0</v>
          </cell>
          <cell r="DN349">
            <v>0</v>
          </cell>
          <cell r="DO349">
            <v>0</v>
          </cell>
          <cell r="DP349">
            <v>0</v>
          </cell>
          <cell r="DQ349">
            <v>0</v>
          </cell>
          <cell r="DR349">
            <v>0</v>
          </cell>
          <cell r="DS349">
            <v>0</v>
          </cell>
          <cell r="DT349">
            <v>0</v>
          </cell>
          <cell r="DU349">
            <v>0</v>
          </cell>
          <cell r="DV349">
            <v>0</v>
          </cell>
          <cell r="DW349">
            <v>0</v>
          </cell>
          <cell r="DX349">
            <v>0</v>
          </cell>
          <cell r="DY349">
            <v>0</v>
          </cell>
          <cell r="DZ349">
            <v>0</v>
          </cell>
          <cell r="EA349">
            <v>0</v>
          </cell>
          <cell r="EB349">
            <v>0</v>
          </cell>
          <cell r="EC349">
            <v>0</v>
          </cell>
          <cell r="ED349">
            <v>0</v>
          </cell>
          <cell r="EE349">
            <v>0</v>
          </cell>
          <cell r="EF349">
            <v>0</v>
          </cell>
          <cell r="EG349">
            <v>0</v>
          </cell>
          <cell r="EH349">
            <v>0</v>
          </cell>
          <cell r="EI349">
            <v>0</v>
          </cell>
          <cell r="EJ349">
            <v>0</v>
          </cell>
          <cell r="EK349">
            <v>0</v>
          </cell>
          <cell r="EL349">
            <v>0</v>
          </cell>
          <cell r="EM349">
            <v>0</v>
          </cell>
          <cell r="EN349">
            <v>0</v>
          </cell>
          <cell r="EO349">
            <v>0</v>
          </cell>
          <cell r="EP349">
            <v>0</v>
          </cell>
          <cell r="EQ349">
            <v>0</v>
          </cell>
          <cell r="ER349">
            <v>0</v>
          </cell>
          <cell r="ES349">
            <v>0</v>
          </cell>
          <cell r="ET349">
            <v>0</v>
          </cell>
          <cell r="EU349">
            <v>0</v>
          </cell>
          <cell r="EV349">
            <v>0</v>
          </cell>
          <cell r="EW349">
            <v>0</v>
          </cell>
          <cell r="EX349">
            <v>0</v>
          </cell>
          <cell r="EY349">
            <v>0</v>
          </cell>
          <cell r="EZ349">
            <v>0</v>
          </cell>
          <cell r="FA349">
            <v>0</v>
          </cell>
          <cell r="FB349">
            <v>0</v>
          </cell>
          <cell r="FC349">
            <v>0</v>
          </cell>
          <cell r="FD349">
            <v>0</v>
          </cell>
          <cell r="GZ349">
            <v>0</v>
          </cell>
          <cell r="HA349">
            <v>0</v>
          </cell>
        </row>
        <row r="350"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  <cell r="BF350">
            <v>0</v>
          </cell>
          <cell r="BG350">
            <v>0</v>
          </cell>
          <cell r="BH350">
            <v>0</v>
          </cell>
          <cell r="BI350">
            <v>0</v>
          </cell>
          <cell r="BJ350">
            <v>0</v>
          </cell>
          <cell r="BK350">
            <v>0</v>
          </cell>
          <cell r="BL350">
            <v>0</v>
          </cell>
          <cell r="BM350">
            <v>0</v>
          </cell>
          <cell r="BN350">
            <v>0</v>
          </cell>
          <cell r="BO350">
            <v>0</v>
          </cell>
          <cell r="BP350">
            <v>0</v>
          </cell>
          <cell r="BQ350">
            <v>0</v>
          </cell>
          <cell r="BR350">
            <v>0</v>
          </cell>
          <cell r="BS350">
            <v>0</v>
          </cell>
          <cell r="BT350">
            <v>0</v>
          </cell>
          <cell r="BU350">
            <v>0</v>
          </cell>
          <cell r="BV350">
            <v>0</v>
          </cell>
          <cell r="BW350">
            <v>0</v>
          </cell>
          <cell r="BX350">
            <v>0</v>
          </cell>
          <cell r="BY350">
            <v>0</v>
          </cell>
          <cell r="BZ350">
            <v>0</v>
          </cell>
          <cell r="CA350">
            <v>0</v>
          </cell>
          <cell r="CB350">
            <v>0</v>
          </cell>
          <cell r="CC350">
            <v>0</v>
          </cell>
          <cell r="CD350">
            <v>0</v>
          </cell>
          <cell r="CE350">
            <v>0</v>
          </cell>
          <cell r="CF350">
            <v>0</v>
          </cell>
          <cell r="CG350">
            <v>0</v>
          </cell>
          <cell r="CH350">
            <v>0</v>
          </cell>
          <cell r="CI350">
            <v>0</v>
          </cell>
          <cell r="CJ350">
            <v>0</v>
          </cell>
          <cell r="CK350">
            <v>0</v>
          </cell>
          <cell r="CL350">
            <v>0</v>
          </cell>
          <cell r="CM350">
            <v>0</v>
          </cell>
          <cell r="CN350">
            <v>0</v>
          </cell>
          <cell r="CO350">
            <v>0</v>
          </cell>
          <cell r="CP350">
            <v>0</v>
          </cell>
          <cell r="CQ350">
            <v>0</v>
          </cell>
          <cell r="CR350">
            <v>0</v>
          </cell>
          <cell r="CS350">
            <v>0</v>
          </cell>
          <cell r="CT350">
            <v>0</v>
          </cell>
          <cell r="CU350">
            <v>0</v>
          </cell>
          <cell r="CV350">
            <v>0</v>
          </cell>
          <cell r="CW350">
            <v>0</v>
          </cell>
          <cell r="CX350">
            <v>0</v>
          </cell>
          <cell r="CY350">
            <v>0</v>
          </cell>
          <cell r="CZ350">
            <v>0</v>
          </cell>
          <cell r="DA350">
            <v>0</v>
          </cell>
          <cell r="DB350">
            <v>0</v>
          </cell>
          <cell r="DC350">
            <v>0</v>
          </cell>
          <cell r="DD350">
            <v>0</v>
          </cell>
          <cell r="DE350">
            <v>0</v>
          </cell>
          <cell r="DF350">
            <v>0</v>
          </cell>
          <cell r="DG350">
            <v>0</v>
          </cell>
          <cell r="DH350">
            <v>0</v>
          </cell>
          <cell r="DI350">
            <v>0</v>
          </cell>
          <cell r="DJ350">
            <v>0</v>
          </cell>
          <cell r="DK350">
            <v>0</v>
          </cell>
          <cell r="DL350">
            <v>0</v>
          </cell>
          <cell r="DM350">
            <v>0</v>
          </cell>
          <cell r="DN350">
            <v>0</v>
          </cell>
          <cell r="DO350">
            <v>0</v>
          </cell>
          <cell r="DP350">
            <v>0</v>
          </cell>
          <cell r="DQ350">
            <v>0</v>
          </cell>
          <cell r="DR350">
            <v>0</v>
          </cell>
          <cell r="DS350">
            <v>0</v>
          </cell>
          <cell r="DT350">
            <v>0</v>
          </cell>
          <cell r="DU350">
            <v>0</v>
          </cell>
          <cell r="DV350">
            <v>0</v>
          </cell>
          <cell r="DW350">
            <v>0</v>
          </cell>
          <cell r="DX350">
            <v>0</v>
          </cell>
          <cell r="DY350">
            <v>0</v>
          </cell>
          <cell r="DZ350">
            <v>0</v>
          </cell>
          <cell r="EA350">
            <v>0</v>
          </cell>
          <cell r="EB350">
            <v>0</v>
          </cell>
          <cell r="EC350">
            <v>0</v>
          </cell>
          <cell r="ED350">
            <v>0</v>
          </cell>
          <cell r="EE350">
            <v>0</v>
          </cell>
          <cell r="EF350">
            <v>0</v>
          </cell>
          <cell r="EG350">
            <v>0</v>
          </cell>
          <cell r="EH350">
            <v>0</v>
          </cell>
          <cell r="EI350">
            <v>0</v>
          </cell>
          <cell r="EJ350">
            <v>0</v>
          </cell>
          <cell r="EK350">
            <v>0</v>
          </cell>
          <cell r="EL350">
            <v>0</v>
          </cell>
          <cell r="EM350">
            <v>0</v>
          </cell>
          <cell r="EN350">
            <v>0</v>
          </cell>
          <cell r="EO350">
            <v>0</v>
          </cell>
          <cell r="EP350">
            <v>0</v>
          </cell>
          <cell r="EQ350">
            <v>0</v>
          </cell>
          <cell r="ER350">
            <v>0</v>
          </cell>
          <cell r="ES350">
            <v>0</v>
          </cell>
          <cell r="ET350">
            <v>0</v>
          </cell>
          <cell r="EU350">
            <v>0</v>
          </cell>
          <cell r="EV350">
            <v>0</v>
          </cell>
          <cell r="EW350">
            <v>0</v>
          </cell>
          <cell r="EX350">
            <v>0</v>
          </cell>
          <cell r="EY350">
            <v>0</v>
          </cell>
          <cell r="EZ350">
            <v>0</v>
          </cell>
          <cell r="FA350">
            <v>0</v>
          </cell>
          <cell r="FB350">
            <v>0</v>
          </cell>
          <cell r="FC350">
            <v>0</v>
          </cell>
          <cell r="FD350">
            <v>0</v>
          </cell>
          <cell r="GZ350">
            <v>0</v>
          </cell>
          <cell r="HA350">
            <v>0</v>
          </cell>
        </row>
        <row r="351"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  <cell r="BF351">
            <v>0</v>
          </cell>
          <cell r="BG351">
            <v>0</v>
          </cell>
          <cell r="BH351">
            <v>0</v>
          </cell>
          <cell r="BI351">
            <v>0</v>
          </cell>
          <cell r="BJ351">
            <v>0</v>
          </cell>
          <cell r="BK351">
            <v>0</v>
          </cell>
          <cell r="BL351">
            <v>0</v>
          </cell>
          <cell r="BM351">
            <v>0</v>
          </cell>
          <cell r="BN351">
            <v>0</v>
          </cell>
          <cell r="BO351">
            <v>0</v>
          </cell>
          <cell r="BP351">
            <v>0</v>
          </cell>
          <cell r="BQ351">
            <v>0</v>
          </cell>
          <cell r="BR351">
            <v>0</v>
          </cell>
          <cell r="BS351">
            <v>0</v>
          </cell>
          <cell r="BT351">
            <v>0</v>
          </cell>
          <cell r="BU351">
            <v>0</v>
          </cell>
          <cell r="BV351">
            <v>0</v>
          </cell>
          <cell r="BW351">
            <v>0</v>
          </cell>
          <cell r="BX351">
            <v>0</v>
          </cell>
          <cell r="BY351">
            <v>0</v>
          </cell>
          <cell r="BZ351">
            <v>0</v>
          </cell>
          <cell r="CA351">
            <v>0</v>
          </cell>
          <cell r="CB351">
            <v>0</v>
          </cell>
          <cell r="CC351">
            <v>0</v>
          </cell>
          <cell r="CD351">
            <v>0</v>
          </cell>
          <cell r="CE351">
            <v>0</v>
          </cell>
          <cell r="CF351">
            <v>0</v>
          </cell>
          <cell r="CG351">
            <v>0</v>
          </cell>
          <cell r="CH351">
            <v>0</v>
          </cell>
          <cell r="CI351">
            <v>0</v>
          </cell>
          <cell r="CJ351">
            <v>0</v>
          </cell>
          <cell r="CK351">
            <v>0</v>
          </cell>
          <cell r="CL351">
            <v>0</v>
          </cell>
          <cell r="CM351">
            <v>0</v>
          </cell>
          <cell r="CN351">
            <v>0</v>
          </cell>
          <cell r="CO351">
            <v>0</v>
          </cell>
          <cell r="CP351">
            <v>0</v>
          </cell>
          <cell r="CQ351">
            <v>0</v>
          </cell>
          <cell r="CR351">
            <v>0</v>
          </cell>
          <cell r="CS351">
            <v>0</v>
          </cell>
          <cell r="CT351">
            <v>0</v>
          </cell>
          <cell r="CU351">
            <v>0</v>
          </cell>
          <cell r="CV351">
            <v>0</v>
          </cell>
          <cell r="CW351">
            <v>0</v>
          </cell>
          <cell r="CX351">
            <v>0</v>
          </cell>
          <cell r="CY351">
            <v>0</v>
          </cell>
          <cell r="CZ351">
            <v>0</v>
          </cell>
          <cell r="DA351">
            <v>0</v>
          </cell>
          <cell r="DB351">
            <v>0</v>
          </cell>
          <cell r="DC351">
            <v>0</v>
          </cell>
          <cell r="DD351">
            <v>0</v>
          </cell>
          <cell r="DE351">
            <v>0</v>
          </cell>
          <cell r="DF351">
            <v>0</v>
          </cell>
          <cell r="DG351">
            <v>0</v>
          </cell>
          <cell r="DH351">
            <v>0</v>
          </cell>
          <cell r="DI351">
            <v>0</v>
          </cell>
          <cell r="DJ351">
            <v>0</v>
          </cell>
          <cell r="DK351">
            <v>0</v>
          </cell>
          <cell r="DL351">
            <v>0</v>
          </cell>
          <cell r="DM351">
            <v>0</v>
          </cell>
          <cell r="DN351">
            <v>0</v>
          </cell>
          <cell r="DO351">
            <v>0</v>
          </cell>
          <cell r="DP351">
            <v>0</v>
          </cell>
          <cell r="DQ351">
            <v>0</v>
          </cell>
          <cell r="DR351">
            <v>0</v>
          </cell>
          <cell r="DS351">
            <v>0</v>
          </cell>
          <cell r="DT351">
            <v>0</v>
          </cell>
          <cell r="DU351">
            <v>0</v>
          </cell>
          <cell r="DV351">
            <v>0</v>
          </cell>
          <cell r="DW351">
            <v>0</v>
          </cell>
          <cell r="DX351">
            <v>0</v>
          </cell>
          <cell r="DY351">
            <v>0</v>
          </cell>
          <cell r="DZ351">
            <v>0</v>
          </cell>
          <cell r="EA351">
            <v>0</v>
          </cell>
          <cell r="EB351">
            <v>0</v>
          </cell>
          <cell r="EC351">
            <v>0</v>
          </cell>
          <cell r="ED351">
            <v>0</v>
          </cell>
          <cell r="EE351">
            <v>0</v>
          </cell>
          <cell r="EF351">
            <v>0</v>
          </cell>
          <cell r="EG351">
            <v>0</v>
          </cell>
          <cell r="EH351">
            <v>0</v>
          </cell>
          <cell r="EI351">
            <v>0</v>
          </cell>
          <cell r="EJ351">
            <v>0</v>
          </cell>
          <cell r="EK351">
            <v>0</v>
          </cell>
          <cell r="EL351">
            <v>0</v>
          </cell>
          <cell r="EM351">
            <v>0</v>
          </cell>
          <cell r="EN351">
            <v>0</v>
          </cell>
          <cell r="EO351">
            <v>0</v>
          </cell>
          <cell r="EP351">
            <v>0</v>
          </cell>
          <cell r="EQ351">
            <v>0</v>
          </cell>
          <cell r="ER351">
            <v>0</v>
          </cell>
          <cell r="ES351">
            <v>0</v>
          </cell>
          <cell r="ET351">
            <v>0</v>
          </cell>
          <cell r="EU351">
            <v>0</v>
          </cell>
          <cell r="EV351">
            <v>0</v>
          </cell>
          <cell r="EW351">
            <v>0</v>
          </cell>
          <cell r="EX351">
            <v>0</v>
          </cell>
          <cell r="EY351">
            <v>0</v>
          </cell>
          <cell r="EZ351">
            <v>0</v>
          </cell>
          <cell r="FA351">
            <v>0</v>
          </cell>
          <cell r="FB351">
            <v>0</v>
          </cell>
          <cell r="FC351">
            <v>0</v>
          </cell>
          <cell r="FD351">
            <v>0</v>
          </cell>
          <cell r="GZ351">
            <v>0</v>
          </cell>
          <cell r="HA351">
            <v>0</v>
          </cell>
        </row>
        <row r="352"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0</v>
          </cell>
          <cell r="BD352">
            <v>0</v>
          </cell>
          <cell r="BE352">
            <v>0</v>
          </cell>
          <cell r="BF352">
            <v>0</v>
          </cell>
          <cell r="BG352">
            <v>0</v>
          </cell>
          <cell r="BH352">
            <v>0</v>
          </cell>
          <cell r="BI352">
            <v>0</v>
          </cell>
          <cell r="BJ352">
            <v>0</v>
          </cell>
          <cell r="BK352">
            <v>0</v>
          </cell>
          <cell r="BL352">
            <v>0</v>
          </cell>
          <cell r="BM352">
            <v>0</v>
          </cell>
          <cell r="BN352">
            <v>0</v>
          </cell>
          <cell r="BO352">
            <v>0</v>
          </cell>
          <cell r="BP352">
            <v>0</v>
          </cell>
          <cell r="BQ352">
            <v>0</v>
          </cell>
          <cell r="BR352">
            <v>0</v>
          </cell>
          <cell r="BS352">
            <v>0</v>
          </cell>
          <cell r="BT352">
            <v>0</v>
          </cell>
          <cell r="BU352">
            <v>0</v>
          </cell>
          <cell r="BV352">
            <v>0</v>
          </cell>
          <cell r="BW352">
            <v>0</v>
          </cell>
          <cell r="BX352">
            <v>0</v>
          </cell>
          <cell r="BY352">
            <v>0</v>
          </cell>
          <cell r="BZ352">
            <v>0</v>
          </cell>
          <cell r="CA352">
            <v>0</v>
          </cell>
          <cell r="CB352">
            <v>0</v>
          </cell>
          <cell r="CC352">
            <v>0</v>
          </cell>
          <cell r="CD352">
            <v>0</v>
          </cell>
          <cell r="CE352">
            <v>0</v>
          </cell>
          <cell r="CF352">
            <v>0</v>
          </cell>
          <cell r="CG352">
            <v>0</v>
          </cell>
          <cell r="CH352">
            <v>0</v>
          </cell>
          <cell r="CI352">
            <v>0</v>
          </cell>
          <cell r="CJ352">
            <v>0</v>
          </cell>
          <cell r="CK352">
            <v>0</v>
          </cell>
          <cell r="CL352">
            <v>0</v>
          </cell>
          <cell r="CM352">
            <v>0</v>
          </cell>
          <cell r="CN352">
            <v>0</v>
          </cell>
          <cell r="CO352">
            <v>0</v>
          </cell>
          <cell r="CP352">
            <v>0</v>
          </cell>
          <cell r="CQ352">
            <v>0</v>
          </cell>
          <cell r="CR352">
            <v>0</v>
          </cell>
          <cell r="CS352">
            <v>0</v>
          </cell>
          <cell r="CT352">
            <v>0</v>
          </cell>
          <cell r="CU352">
            <v>0</v>
          </cell>
          <cell r="CV352">
            <v>0</v>
          </cell>
          <cell r="CW352">
            <v>0</v>
          </cell>
          <cell r="CX352">
            <v>0</v>
          </cell>
          <cell r="CY352">
            <v>0</v>
          </cell>
          <cell r="CZ352">
            <v>0</v>
          </cell>
          <cell r="DA352">
            <v>0</v>
          </cell>
          <cell r="DB352">
            <v>0</v>
          </cell>
          <cell r="DC352">
            <v>0</v>
          </cell>
          <cell r="DD352">
            <v>0</v>
          </cell>
          <cell r="DE352">
            <v>0</v>
          </cell>
          <cell r="DF352">
            <v>0</v>
          </cell>
          <cell r="DG352">
            <v>0</v>
          </cell>
          <cell r="DH352">
            <v>0</v>
          </cell>
          <cell r="DI352">
            <v>0</v>
          </cell>
          <cell r="DJ352">
            <v>0</v>
          </cell>
          <cell r="DK352">
            <v>0</v>
          </cell>
          <cell r="DL352">
            <v>0</v>
          </cell>
          <cell r="DM352">
            <v>0</v>
          </cell>
          <cell r="DN352">
            <v>0</v>
          </cell>
          <cell r="DO352">
            <v>0</v>
          </cell>
          <cell r="DP352">
            <v>0</v>
          </cell>
          <cell r="DQ352">
            <v>0</v>
          </cell>
          <cell r="DR352">
            <v>0</v>
          </cell>
          <cell r="DS352">
            <v>0</v>
          </cell>
          <cell r="DT352">
            <v>0</v>
          </cell>
          <cell r="DU352">
            <v>0</v>
          </cell>
          <cell r="DV352">
            <v>0</v>
          </cell>
          <cell r="DW352">
            <v>0</v>
          </cell>
          <cell r="DX352">
            <v>0</v>
          </cell>
          <cell r="DY352">
            <v>0</v>
          </cell>
          <cell r="DZ352">
            <v>0</v>
          </cell>
          <cell r="EA352">
            <v>0</v>
          </cell>
          <cell r="EB352">
            <v>0</v>
          </cell>
          <cell r="EC352">
            <v>0</v>
          </cell>
          <cell r="ED352">
            <v>0</v>
          </cell>
          <cell r="EE352">
            <v>0</v>
          </cell>
          <cell r="EF352">
            <v>0</v>
          </cell>
          <cell r="EG352">
            <v>0</v>
          </cell>
          <cell r="EH352">
            <v>0</v>
          </cell>
          <cell r="EI352">
            <v>0</v>
          </cell>
          <cell r="EJ352">
            <v>0</v>
          </cell>
          <cell r="EK352">
            <v>0</v>
          </cell>
          <cell r="EL352">
            <v>0</v>
          </cell>
          <cell r="EM352">
            <v>0</v>
          </cell>
          <cell r="EN352">
            <v>0</v>
          </cell>
          <cell r="EO352">
            <v>0</v>
          </cell>
          <cell r="EP352">
            <v>0</v>
          </cell>
          <cell r="EQ352">
            <v>0</v>
          </cell>
          <cell r="ER352">
            <v>0</v>
          </cell>
          <cell r="ES352">
            <v>0</v>
          </cell>
          <cell r="ET352">
            <v>0</v>
          </cell>
          <cell r="EU352">
            <v>0</v>
          </cell>
          <cell r="EV352">
            <v>0</v>
          </cell>
          <cell r="EW352">
            <v>0</v>
          </cell>
          <cell r="EX352">
            <v>0</v>
          </cell>
          <cell r="EY352">
            <v>0</v>
          </cell>
          <cell r="EZ352">
            <v>0</v>
          </cell>
          <cell r="FA352">
            <v>0</v>
          </cell>
          <cell r="FB352">
            <v>0</v>
          </cell>
          <cell r="FC352">
            <v>0</v>
          </cell>
          <cell r="FD352">
            <v>0</v>
          </cell>
          <cell r="GZ352">
            <v>0</v>
          </cell>
          <cell r="HA352">
            <v>0</v>
          </cell>
        </row>
        <row r="353"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  <cell r="BF353">
            <v>0</v>
          </cell>
          <cell r="BG353">
            <v>0</v>
          </cell>
          <cell r="BH353">
            <v>0</v>
          </cell>
          <cell r="BI353">
            <v>0</v>
          </cell>
          <cell r="BJ353">
            <v>0</v>
          </cell>
          <cell r="BK353">
            <v>0</v>
          </cell>
          <cell r="BL353">
            <v>0</v>
          </cell>
          <cell r="BM353">
            <v>0</v>
          </cell>
          <cell r="BN353">
            <v>0</v>
          </cell>
          <cell r="BO353">
            <v>0</v>
          </cell>
          <cell r="BP353">
            <v>0</v>
          </cell>
          <cell r="BQ353">
            <v>0</v>
          </cell>
          <cell r="BR353">
            <v>0</v>
          </cell>
          <cell r="BS353">
            <v>0</v>
          </cell>
          <cell r="BT353">
            <v>0</v>
          </cell>
          <cell r="BU353">
            <v>0</v>
          </cell>
          <cell r="BV353">
            <v>0</v>
          </cell>
          <cell r="BW353">
            <v>0</v>
          </cell>
          <cell r="BX353">
            <v>0</v>
          </cell>
          <cell r="BY353">
            <v>0</v>
          </cell>
          <cell r="BZ353">
            <v>0</v>
          </cell>
          <cell r="CA353">
            <v>0</v>
          </cell>
          <cell r="CB353">
            <v>0</v>
          </cell>
          <cell r="CC353">
            <v>0</v>
          </cell>
          <cell r="CD353">
            <v>0</v>
          </cell>
          <cell r="CE353">
            <v>0</v>
          </cell>
          <cell r="CF353">
            <v>0</v>
          </cell>
          <cell r="CG353">
            <v>0</v>
          </cell>
          <cell r="CH353">
            <v>0</v>
          </cell>
          <cell r="CI353">
            <v>0</v>
          </cell>
          <cell r="CJ353">
            <v>0</v>
          </cell>
          <cell r="CK353">
            <v>0</v>
          </cell>
          <cell r="CL353">
            <v>0</v>
          </cell>
          <cell r="CM353">
            <v>0</v>
          </cell>
          <cell r="CN353">
            <v>0</v>
          </cell>
          <cell r="CO353">
            <v>0</v>
          </cell>
          <cell r="CP353">
            <v>0</v>
          </cell>
          <cell r="CQ353">
            <v>0</v>
          </cell>
          <cell r="CR353">
            <v>0</v>
          </cell>
          <cell r="CS353">
            <v>0</v>
          </cell>
          <cell r="CT353">
            <v>0</v>
          </cell>
          <cell r="CU353">
            <v>0</v>
          </cell>
          <cell r="CV353">
            <v>0</v>
          </cell>
          <cell r="CW353">
            <v>0</v>
          </cell>
          <cell r="CX353">
            <v>0</v>
          </cell>
          <cell r="CY353">
            <v>0</v>
          </cell>
          <cell r="CZ353">
            <v>0</v>
          </cell>
          <cell r="DA353">
            <v>0</v>
          </cell>
          <cell r="DB353">
            <v>0</v>
          </cell>
          <cell r="DC353">
            <v>0</v>
          </cell>
          <cell r="DD353">
            <v>0</v>
          </cell>
          <cell r="DE353">
            <v>0</v>
          </cell>
          <cell r="DF353">
            <v>0</v>
          </cell>
          <cell r="DG353">
            <v>0</v>
          </cell>
          <cell r="DH353">
            <v>0</v>
          </cell>
          <cell r="DI353">
            <v>0</v>
          </cell>
          <cell r="DJ353">
            <v>0</v>
          </cell>
          <cell r="DK353">
            <v>0</v>
          </cell>
          <cell r="DL353">
            <v>0</v>
          </cell>
          <cell r="DM353">
            <v>0</v>
          </cell>
          <cell r="DN353">
            <v>0</v>
          </cell>
          <cell r="DO353">
            <v>0</v>
          </cell>
          <cell r="DP353">
            <v>0</v>
          </cell>
          <cell r="DQ353">
            <v>0</v>
          </cell>
          <cell r="DR353">
            <v>0</v>
          </cell>
          <cell r="DS353">
            <v>0</v>
          </cell>
          <cell r="DT353">
            <v>0</v>
          </cell>
          <cell r="DU353">
            <v>0</v>
          </cell>
          <cell r="DV353">
            <v>0</v>
          </cell>
          <cell r="DW353">
            <v>0</v>
          </cell>
          <cell r="DX353">
            <v>0</v>
          </cell>
          <cell r="DY353">
            <v>0</v>
          </cell>
          <cell r="DZ353">
            <v>0</v>
          </cell>
          <cell r="EA353">
            <v>0</v>
          </cell>
          <cell r="EB353">
            <v>0</v>
          </cell>
          <cell r="EC353">
            <v>0</v>
          </cell>
          <cell r="ED353">
            <v>0</v>
          </cell>
          <cell r="EE353">
            <v>0</v>
          </cell>
          <cell r="EF353">
            <v>0</v>
          </cell>
          <cell r="EG353">
            <v>0</v>
          </cell>
          <cell r="EH353">
            <v>0</v>
          </cell>
          <cell r="EI353">
            <v>0</v>
          </cell>
          <cell r="EJ353">
            <v>0</v>
          </cell>
          <cell r="EK353">
            <v>0</v>
          </cell>
          <cell r="EL353">
            <v>0</v>
          </cell>
          <cell r="EM353">
            <v>0</v>
          </cell>
          <cell r="EN353">
            <v>0</v>
          </cell>
          <cell r="EO353">
            <v>0</v>
          </cell>
          <cell r="EP353">
            <v>0</v>
          </cell>
          <cell r="EQ353">
            <v>0</v>
          </cell>
          <cell r="ER353">
            <v>0</v>
          </cell>
          <cell r="ES353">
            <v>0</v>
          </cell>
          <cell r="ET353">
            <v>0</v>
          </cell>
          <cell r="EU353">
            <v>0</v>
          </cell>
          <cell r="EV353">
            <v>0</v>
          </cell>
          <cell r="EW353">
            <v>0</v>
          </cell>
          <cell r="EX353">
            <v>0</v>
          </cell>
          <cell r="EY353">
            <v>0</v>
          </cell>
          <cell r="EZ353">
            <v>0</v>
          </cell>
          <cell r="FA353">
            <v>0</v>
          </cell>
          <cell r="FB353">
            <v>0</v>
          </cell>
          <cell r="FC353">
            <v>0</v>
          </cell>
          <cell r="FD353">
            <v>0</v>
          </cell>
          <cell r="GZ353">
            <v>0</v>
          </cell>
          <cell r="HA353">
            <v>0</v>
          </cell>
        </row>
        <row r="354"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  <cell r="BI354">
            <v>0</v>
          </cell>
          <cell r="BJ354">
            <v>0</v>
          </cell>
          <cell r="BK354">
            <v>0</v>
          </cell>
          <cell r="BL354">
            <v>0</v>
          </cell>
          <cell r="BM354">
            <v>0</v>
          </cell>
          <cell r="BN354">
            <v>0</v>
          </cell>
          <cell r="BO354">
            <v>0</v>
          </cell>
          <cell r="BP354">
            <v>0</v>
          </cell>
          <cell r="BQ354">
            <v>0</v>
          </cell>
          <cell r="BR354">
            <v>0</v>
          </cell>
          <cell r="BS354">
            <v>0</v>
          </cell>
          <cell r="BT354">
            <v>0</v>
          </cell>
          <cell r="BU354">
            <v>0</v>
          </cell>
          <cell r="BV354">
            <v>0</v>
          </cell>
          <cell r="BW354">
            <v>0</v>
          </cell>
          <cell r="BX354">
            <v>0</v>
          </cell>
          <cell r="BY354">
            <v>0</v>
          </cell>
          <cell r="BZ354">
            <v>0</v>
          </cell>
          <cell r="CA354">
            <v>0</v>
          </cell>
          <cell r="CB354">
            <v>0</v>
          </cell>
          <cell r="CC354">
            <v>0</v>
          </cell>
          <cell r="CD354">
            <v>0</v>
          </cell>
          <cell r="CE354">
            <v>0</v>
          </cell>
          <cell r="CF354">
            <v>0</v>
          </cell>
          <cell r="CG354">
            <v>0</v>
          </cell>
          <cell r="CH354">
            <v>0</v>
          </cell>
          <cell r="CI354">
            <v>0</v>
          </cell>
          <cell r="CJ354">
            <v>0</v>
          </cell>
          <cell r="CK354">
            <v>0</v>
          </cell>
          <cell r="CL354">
            <v>0</v>
          </cell>
          <cell r="CM354">
            <v>0</v>
          </cell>
          <cell r="CN354">
            <v>0</v>
          </cell>
          <cell r="CO354">
            <v>0</v>
          </cell>
          <cell r="CP354">
            <v>0</v>
          </cell>
          <cell r="CQ354">
            <v>0</v>
          </cell>
          <cell r="CR354">
            <v>0</v>
          </cell>
          <cell r="CS354">
            <v>0</v>
          </cell>
          <cell r="CT354">
            <v>0</v>
          </cell>
          <cell r="CU354">
            <v>0</v>
          </cell>
          <cell r="CV354">
            <v>0</v>
          </cell>
          <cell r="CW354">
            <v>0</v>
          </cell>
          <cell r="CX354">
            <v>0</v>
          </cell>
          <cell r="CY354">
            <v>0</v>
          </cell>
          <cell r="CZ354">
            <v>0</v>
          </cell>
          <cell r="DA354">
            <v>0</v>
          </cell>
          <cell r="DB354">
            <v>0</v>
          </cell>
          <cell r="DC354">
            <v>0</v>
          </cell>
          <cell r="DD354">
            <v>0</v>
          </cell>
          <cell r="DE354">
            <v>0</v>
          </cell>
          <cell r="DF354">
            <v>0</v>
          </cell>
          <cell r="DG354">
            <v>0</v>
          </cell>
          <cell r="DH354">
            <v>0</v>
          </cell>
          <cell r="DI354">
            <v>0</v>
          </cell>
          <cell r="DJ354">
            <v>0</v>
          </cell>
          <cell r="DK354">
            <v>0</v>
          </cell>
          <cell r="DL354">
            <v>0</v>
          </cell>
          <cell r="DM354">
            <v>0</v>
          </cell>
          <cell r="DN354">
            <v>0</v>
          </cell>
          <cell r="DO354">
            <v>0</v>
          </cell>
          <cell r="DP354">
            <v>0</v>
          </cell>
          <cell r="DQ354">
            <v>0</v>
          </cell>
          <cell r="DR354">
            <v>0</v>
          </cell>
          <cell r="DS354">
            <v>0</v>
          </cell>
          <cell r="DT354">
            <v>0</v>
          </cell>
          <cell r="DU354">
            <v>0</v>
          </cell>
          <cell r="DV354">
            <v>0</v>
          </cell>
          <cell r="DW354">
            <v>0</v>
          </cell>
          <cell r="DX354">
            <v>0</v>
          </cell>
          <cell r="DY354">
            <v>0</v>
          </cell>
          <cell r="DZ354">
            <v>0</v>
          </cell>
          <cell r="EA354">
            <v>0</v>
          </cell>
          <cell r="EB354">
            <v>0</v>
          </cell>
          <cell r="EC354">
            <v>0</v>
          </cell>
          <cell r="ED354">
            <v>0</v>
          </cell>
          <cell r="EE354">
            <v>0</v>
          </cell>
          <cell r="EF354">
            <v>0</v>
          </cell>
          <cell r="EG354">
            <v>0</v>
          </cell>
          <cell r="EH354">
            <v>0</v>
          </cell>
          <cell r="EI354">
            <v>0</v>
          </cell>
          <cell r="EJ354">
            <v>0</v>
          </cell>
          <cell r="EK354">
            <v>0</v>
          </cell>
          <cell r="EL354">
            <v>0</v>
          </cell>
          <cell r="EM354">
            <v>0</v>
          </cell>
          <cell r="EN354">
            <v>0</v>
          </cell>
          <cell r="EO354">
            <v>0</v>
          </cell>
          <cell r="EP354">
            <v>0</v>
          </cell>
          <cell r="EQ354">
            <v>0</v>
          </cell>
          <cell r="ER354">
            <v>0</v>
          </cell>
          <cell r="ES354">
            <v>0</v>
          </cell>
          <cell r="ET354">
            <v>0</v>
          </cell>
          <cell r="EU354">
            <v>0</v>
          </cell>
          <cell r="EV354">
            <v>0</v>
          </cell>
          <cell r="EW354">
            <v>0</v>
          </cell>
          <cell r="EX354">
            <v>0</v>
          </cell>
          <cell r="EY354">
            <v>0</v>
          </cell>
          <cell r="EZ354">
            <v>0</v>
          </cell>
          <cell r="FA354">
            <v>0</v>
          </cell>
          <cell r="FB354">
            <v>0</v>
          </cell>
          <cell r="FC354">
            <v>0</v>
          </cell>
          <cell r="FD354">
            <v>0</v>
          </cell>
          <cell r="GZ354">
            <v>0</v>
          </cell>
          <cell r="HA354">
            <v>0</v>
          </cell>
        </row>
        <row r="355"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  <cell r="BF355">
            <v>0</v>
          </cell>
          <cell r="BG355">
            <v>0</v>
          </cell>
          <cell r="BH355">
            <v>0</v>
          </cell>
          <cell r="BI355">
            <v>0</v>
          </cell>
          <cell r="BJ355">
            <v>0</v>
          </cell>
          <cell r="BK355">
            <v>0</v>
          </cell>
          <cell r="BL355">
            <v>0</v>
          </cell>
          <cell r="BM355">
            <v>0</v>
          </cell>
          <cell r="BN355">
            <v>0</v>
          </cell>
          <cell r="BO355">
            <v>0</v>
          </cell>
          <cell r="BP355">
            <v>0</v>
          </cell>
          <cell r="BQ355">
            <v>0</v>
          </cell>
          <cell r="BR355">
            <v>0</v>
          </cell>
          <cell r="BS355">
            <v>0</v>
          </cell>
          <cell r="BT355">
            <v>0</v>
          </cell>
          <cell r="BU355">
            <v>0</v>
          </cell>
          <cell r="BV355">
            <v>0</v>
          </cell>
          <cell r="BW355">
            <v>0</v>
          </cell>
          <cell r="BX355">
            <v>0</v>
          </cell>
          <cell r="BY355">
            <v>0</v>
          </cell>
          <cell r="BZ355">
            <v>0</v>
          </cell>
          <cell r="CA355">
            <v>0</v>
          </cell>
          <cell r="CB355">
            <v>0</v>
          </cell>
          <cell r="CC355">
            <v>0</v>
          </cell>
          <cell r="CD355">
            <v>0</v>
          </cell>
          <cell r="CE355">
            <v>0</v>
          </cell>
          <cell r="CF355">
            <v>0</v>
          </cell>
          <cell r="CG355">
            <v>0</v>
          </cell>
          <cell r="CH355">
            <v>0</v>
          </cell>
          <cell r="CI355">
            <v>0</v>
          </cell>
          <cell r="CJ355">
            <v>0</v>
          </cell>
          <cell r="CK355">
            <v>0</v>
          </cell>
          <cell r="CL355">
            <v>0</v>
          </cell>
          <cell r="CM355">
            <v>0</v>
          </cell>
          <cell r="CN355">
            <v>0</v>
          </cell>
          <cell r="CO355">
            <v>0</v>
          </cell>
          <cell r="CP355">
            <v>0</v>
          </cell>
          <cell r="CQ355">
            <v>0</v>
          </cell>
          <cell r="CR355">
            <v>0</v>
          </cell>
          <cell r="CS355">
            <v>0</v>
          </cell>
          <cell r="CT355">
            <v>0</v>
          </cell>
          <cell r="CU355">
            <v>0</v>
          </cell>
          <cell r="CV355">
            <v>0</v>
          </cell>
          <cell r="CW355">
            <v>0</v>
          </cell>
          <cell r="CX355">
            <v>0</v>
          </cell>
          <cell r="CY355">
            <v>0</v>
          </cell>
          <cell r="CZ355">
            <v>0</v>
          </cell>
          <cell r="DA355">
            <v>0</v>
          </cell>
          <cell r="DB355">
            <v>0</v>
          </cell>
          <cell r="DC355">
            <v>0</v>
          </cell>
          <cell r="DD355">
            <v>0</v>
          </cell>
          <cell r="DE355">
            <v>0</v>
          </cell>
          <cell r="DF355">
            <v>0</v>
          </cell>
          <cell r="DG355">
            <v>0</v>
          </cell>
          <cell r="DH355">
            <v>0</v>
          </cell>
          <cell r="DI355">
            <v>0</v>
          </cell>
          <cell r="DJ355">
            <v>0</v>
          </cell>
          <cell r="DK355">
            <v>0</v>
          </cell>
          <cell r="DL355">
            <v>0</v>
          </cell>
          <cell r="DM355">
            <v>0</v>
          </cell>
          <cell r="DN355">
            <v>0</v>
          </cell>
          <cell r="DO355">
            <v>0</v>
          </cell>
          <cell r="DP355">
            <v>0</v>
          </cell>
          <cell r="DQ355">
            <v>0</v>
          </cell>
          <cell r="DR355">
            <v>0</v>
          </cell>
          <cell r="DS355">
            <v>0</v>
          </cell>
          <cell r="DT355">
            <v>0</v>
          </cell>
          <cell r="DU355">
            <v>0</v>
          </cell>
          <cell r="DV355">
            <v>0</v>
          </cell>
          <cell r="DW355">
            <v>0</v>
          </cell>
          <cell r="DX355">
            <v>0</v>
          </cell>
          <cell r="DY355">
            <v>0</v>
          </cell>
          <cell r="DZ355">
            <v>0</v>
          </cell>
          <cell r="EA355">
            <v>0</v>
          </cell>
          <cell r="EB355">
            <v>0</v>
          </cell>
          <cell r="EC355">
            <v>0</v>
          </cell>
          <cell r="ED355">
            <v>0</v>
          </cell>
          <cell r="EE355">
            <v>0</v>
          </cell>
          <cell r="EF355">
            <v>0</v>
          </cell>
          <cell r="EG355">
            <v>0</v>
          </cell>
          <cell r="EH355">
            <v>0</v>
          </cell>
          <cell r="EI355">
            <v>0</v>
          </cell>
          <cell r="EJ355">
            <v>0</v>
          </cell>
          <cell r="EK355">
            <v>0</v>
          </cell>
          <cell r="EL355">
            <v>0</v>
          </cell>
          <cell r="EM355">
            <v>0</v>
          </cell>
          <cell r="EN355">
            <v>0</v>
          </cell>
          <cell r="EO355">
            <v>0</v>
          </cell>
          <cell r="EP355">
            <v>0</v>
          </cell>
          <cell r="EQ355">
            <v>0</v>
          </cell>
          <cell r="ER355">
            <v>0</v>
          </cell>
          <cell r="ES355">
            <v>0</v>
          </cell>
          <cell r="ET355">
            <v>0</v>
          </cell>
          <cell r="EU355">
            <v>0</v>
          </cell>
          <cell r="EV355">
            <v>0</v>
          </cell>
          <cell r="EW355">
            <v>0</v>
          </cell>
          <cell r="EX355">
            <v>0</v>
          </cell>
          <cell r="EY355">
            <v>0</v>
          </cell>
          <cell r="EZ355">
            <v>0</v>
          </cell>
          <cell r="FA355">
            <v>0</v>
          </cell>
          <cell r="FB355">
            <v>0</v>
          </cell>
          <cell r="FC355">
            <v>0</v>
          </cell>
          <cell r="FD355">
            <v>0</v>
          </cell>
          <cell r="GZ355">
            <v>0</v>
          </cell>
          <cell r="HA355">
            <v>0</v>
          </cell>
        </row>
        <row r="356">
          <cell r="B356" t="str">
            <v>SUB-TOT MI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9618.3186972353069</v>
          </cell>
          <cell r="H356">
            <v>12529</v>
          </cell>
          <cell r="I356">
            <v>12763</v>
          </cell>
          <cell r="J356">
            <v>37975.116923076923</v>
          </cell>
          <cell r="K356">
            <v>12240</v>
          </cell>
          <cell r="L356">
            <v>24012</v>
          </cell>
          <cell r="M356">
            <v>35932</v>
          </cell>
          <cell r="N356">
            <v>44051.684158675685</v>
          </cell>
          <cell r="O356">
            <v>59407</v>
          </cell>
          <cell r="P356">
            <v>44051.684158675685</v>
          </cell>
          <cell r="Q356">
            <v>26626</v>
          </cell>
          <cell r="R356">
            <v>753</v>
          </cell>
          <cell r="S356">
            <v>193</v>
          </cell>
          <cell r="T356">
            <v>9203</v>
          </cell>
          <cell r="U356">
            <v>9396</v>
          </cell>
          <cell r="V356">
            <v>52.647186280960319</v>
          </cell>
          <cell r="W356">
            <v>32760.313230769243</v>
          </cell>
          <cell r="X356">
            <v>62730.829230769275</v>
          </cell>
          <cell r="Y356">
            <v>33385</v>
          </cell>
          <cell r="Z356">
            <v>48</v>
          </cell>
          <cell r="AA356">
            <v>27819.139899160822</v>
          </cell>
          <cell r="AB356">
            <v>57575</v>
          </cell>
          <cell r="AC356">
            <v>27819.139899160822</v>
          </cell>
          <cell r="AD356">
            <v>30697</v>
          </cell>
          <cell r="AE356">
            <v>-641</v>
          </cell>
          <cell r="AF356">
            <v>67</v>
          </cell>
          <cell r="AG356">
            <v>12658</v>
          </cell>
          <cell r="AH356">
            <v>12725</v>
          </cell>
          <cell r="AI356">
            <v>34.680733260600874</v>
          </cell>
          <cell r="AJ356">
            <v>64763.164000000026</v>
          </cell>
          <cell r="AK356">
            <v>66353.087076923082</v>
          </cell>
          <cell r="AL356">
            <v>66555</v>
          </cell>
          <cell r="AM356">
            <v>39360</v>
          </cell>
          <cell r="AN356">
            <v>59091.181447459057</v>
          </cell>
          <cell r="AO356">
            <v>95541</v>
          </cell>
          <cell r="AP356">
            <v>59091.181447459057</v>
          </cell>
          <cell r="AQ356">
            <v>64457</v>
          </cell>
          <cell r="AR356">
            <v>1138</v>
          </cell>
          <cell r="AS356">
            <v>285</v>
          </cell>
          <cell r="AT356">
            <v>13400</v>
          </cell>
          <cell r="AU356">
            <v>13685</v>
          </cell>
          <cell r="AV356">
            <v>32.879478195959052</v>
          </cell>
          <cell r="AW356">
            <v>64665.420615384639</v>
          </cell>
          <cell r="AX356">
            <v>63651.882153846178</v>
          </cell>
          <cell r="AY356">
            <v>63098</v>
          </cell>
          <cell r="AZ356">
            <v>59872</v>
          </cell>
          <cell r="BA356">
            <v>69969.986764376052</v>
          </cell>
          <cell r="BB356">
            <v>125738</v>
          </cell>
          <cell r="BC356">
            <v>69969.986764376052</v>
          </cell>
          <cell r="BD356">
            <v>71741</v>
          </cell>
          <cell r="BE356">
            <v>-586</v>
          </cell>
          <cell r="BF356">
            <v>173</v>
          </cell>
          <cell r="BG356">
            <v>5455</v>
          </cell>
          <cell r="BH356">
            <v>5628</v>
          </cell>
          <cell r="BI356">
            <v>3.6610284379237719</v>
          </cell>
          <cell r="BJ356">
            <v>51318.590358088259</v>
          </cell>
          <cell r="BK356">
            <v>9200</v>
          </cell>
          <cell r="BL356">
            <v>52547</v>
          </cell>
          <cell r="BM356">
            <v>21395</v>
          </cell>
          <cell r="BN356">
            <v>44700.554168000002</v>
          </cell>
          <cell r="BO356">
            <v>43261</v>
          </cell>
          <cell r="BP356">
            <v>44700.554168000002</v>
          </cell>
          <cell r="BQ356">
            <v>43261</v>
          </cell>
          <cell r="BR356">
            <v>-621</v>
          </cell>
          <cell r="BS356">
            <v>396</v>
          </cell>
          <cell r="BT356">
            <v>15139</v>
          </cell>
          <cell r="BU356">
            <v>15535</v>
          </cell>
          <cell r="BV356">
            <v>7.214568676147584</v>
          </cell>
          <cell r="BW356">
            <v>71932.890769230784</v>
          </cell>
          <cell r="BX356">
            <v>39620</v>
          </cell>
          <cell r="BY356">
            <v>71622</v>
          </cell>
          <cell r="BZ356">
            <v>59143</v>
          </cell>
          <cell r="CA356">
            <v>62951.788303235953</v>
          </cell>
          <cell r="CB356">
            <v>65848</v>
          </cell>
          <cell r="CC356">
            <v>62951.788303235953</v>
          </cell>
          <cell r="CD356">
            <v>65848</v>
          </cell>
          <cell r="CE356">
            <v>-238</v>
          </cell>
          <cell r="CF356">
            <v>393</v>
          </cell>
          <cell r="CG356">
            <v>21154</v>
          </cell>
          <cell r="CH356">
            <v>21547</v>
          </cell>
          <cell r="CI356">
            <v>8.0886589003033471</v>
          </cell>
          <cell r="CJ356">
            <v>73771.69123076924</v>
          </cell>
          <cell r="CK356">
            <v>69650</v>
          </cell>
          <cell r="CL356">
            <v>73488</v>
          </cell>
          <cell r="CM356">
            <v>40229</v>
          </cell>
          <cell r="CN356">
            <v>78458</v>
          </cell>
          <cell r="CO356">
            <v>86073</v>
          </cell>
          <cell r="CP356">
            <v>78458</v>
          </cell>
          <cell r="CQ356">
            <v>86073</v>
          </cell>
          <cell r="CR356">
            <v>-258</v>
          </cell>
          <cell r="CS356">
            <v>205</v>
          </cell>
          <cell r="CT356">
            <v>11440</v>
          </cell>
          <cell r="CU356">
            <v>11654</v>
          </cell>
          <cell r="CV356">
            <v>5.6888197666228928</v>
          </cell>
          <cell r="CW356">
            <v>73774.948244343919</v>
          </cell>
          <cell r="CX356">
            <v>73874.242361990968</v>
          </cell>
          <cell r="CY356">
            <v>73069</v>
          </cell>
          <cell r="CZ356">
            <v>0</v>
          </cell>
          <cell r="DA356">
            <v>60328.858019655112</v>
          </cell>
          <cell r="DB356">
            <v>67369</v>
          </cell>
          <cell r="DC356">
            <v>60328.858019655112</v>
          </cell>
          <cell r="DD356">
            <v>67369</v>
          </cell>
          <cell r="DE356">
            <v>1118</v>
          </cell>
          <cell r="DF356">
            <v>164</v>
          </cell>
          <cell r="DG356">
            <v>15894</v>
          </cell>
          <cell r="DH356">
            <v>16058</v>
          </cell>
          <cell r="DI356">
            <v>8.7100145723315237</v>
          </cell>
          <cell r="DJ356">
            <v>71175</v>
          </cell>
          <cell r="DK356">
            <v>71175</v>
          </cell>
          <cell r="DL356">
            <v>71210</v>
          </cell>
          <cell r="DM356">
            <v>0</v>
          </cell>
          <cell r="DN356">
            <v>57977.1</v>
          </cell>
          <cell r="DO356">
            <v>79925</v>
          </cell>
          <cell r="DP356">
            <v>54743.880855800147</v>
          </cell>
          <cell r="DQ356">
            <v>79925</v>
          </cell>
          <cell r="DR356">
            <v>-960</v>
          </cell>
          <cell r="DS356">
            <v>603</v>
          </cell>
          <cell r="DT356">
            <v>32165</v>
          </cell>
          <cell r="DU356">
            <v>32768</v>
          </cell>
          <cell r="DV356">
            <v>13.135004900359359</v>
          </cell>
          <cell r="DW356">
            <v>68987</v>
          </cell>
          <cell r="DX356">
            <v>73309.848615384632</v>
          </cell>
          <cell r="DY356">
            <v>69519</v>
          </cell>
          <cell r="DZ356">
            <v>37409</v>
          </cell>
          <cell r="EA356">
            <v>73464</v>
          </cell>
          <cell r="EB356">
            <v>74984</v>
          </cell>
          <cell r="EC356">
            <v>73464</v>
          </cell>
          <cell r="ED356">
            <v>74984</v>
          </cell>
          <cell r="EE356">
            <v>-1736</v>
          </cell>
          <cell r="EF356">
            <v>1065</v>
          </cell>
          <cell r="EG356">
            <v>27974</v>
          </cell>
          <cell r="EH356">
            <v>29039</v>
          </cell>
          <cell r="EI356">
            <v>9.8183094472067864</v>
          </cell>
          <cell r="EJ356">
            <v>73690</v>
          </cell>
          <cell r="EK356">
            <v>73675</v>
          </cell>
          <cell r="EL356">
            <v>0</v>
          </cell>
          <cell r="EM356">
            <v>0</v>
          </cell>
          <cell r="EN356">
            <v>85475</v>
          </cell>
          <cell r="EO356">
            <v>0</v>
          </cell>
          <cell r="EP356">
            <v>85475</v>
          </cell>
          <cell r="EQ356">
            <v>0</v>
          </cell>
          <cell r="ER356">
            <v>0</v>
          </cell>
          <cell r="ES356">
            <v>0</v>
          </cell>
          <cell r="ET356">
            <v>16189</v>
          </cell>
          <cell r="EU356">
            <v>17254</v>
          </cell>
          <cell r="EV356">
            <v>6.7952484889187375</v>
          </cell>
          <cell r="EW356">
            <v>65054.546838760078</v>
          </cell>
          <cell r="EX356">
            <v>6500</v>
          </cell>
          <cell r="EY356">
            <v>0</v>
          </cell>
          <cell r="EZ356">
            <v>0</v>
          </cell>
          <cell r="FA356">
            <v>71472</v>
          </cell>
          <cell r="FB356">
            <v>0</v>
          </cell>
          <cell r="FC356">
            <v>71472</v>
          </cell>
          <cell r="FD356">
            <v>0</v>
          </cell>
          <cell r="GZ356">
            <v>47865.7178153446</v>
          </cell>
          <cell r="HA356">
            <v>42879.7178153446</v>
          </cell>
        </row>
        <row r="357">
          <cell r="B357" t="str">
            <v>SUB TOT ME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  <cell r="BF357">
            <v>0</v>
          </cell>
          <cell r="BG357">
            <v>0</v>
          </cell>
          <cell r="BH357">
            <v>0</v>
          </cell>
          <cell r="BI357">
            <v>0</v>
          </cell>
          <cell r="BJ357">
            <v>0</v>
          </cell>
          <cell r="BK357">
            <v>0</v>
          </cell>
          <cell r="BL357">
            <v>0</v>
          </cell>
          <cell r="BM357">
            <v>0</v>
          </cell>
          <cell r="BN357">
            <v>0</v>
          </cell>
          <cell r="BO357">
            <v>0</v>
          </cell>
          <cell r="BP357">
            <v>0</v>
          </cell>
          <cell r="BQ357">
            <v>0</v>
          </cell>
          <cell r="BR357">
            <v>0</v>
          </cell>
          <cell r="BS357">
            <v>0</v>
          </cell>
          <cell r="BT357">
            <v>0</v>
          </cell>
          <cell r="BU357">
            <v>0</v>
          </cell>
          <cell r="BV357">
            <v>0</v>
          </cell>
          <cell r="BW357">
            <v>0</v>
          </cell>
          <cell r="BX357">
            <v>0</v>
          </cell>
          <cell r="BY357">
            <v>0</v>
          </cell>
          <cell r="BZ357">
            <v>0</v>
          </cell>
          <cell r="CA357">
            <v>0</v>
          </cell>
          <cell r="CB357">
            <v>0</v>
          </cell>
          <cell r="CC357">
            <v>0</v>
          </cell>
          <cell r="CD357">
            <v>0</v>
          </cell>
          <cell r="CE357">
            <v>0</v>
          </cell>
          <cell r="CF357">
            <v>0</v>
          </cell>
          <cell r="CG357">
            <v>0</v>
          </cell>
          <cell r="CH357">
            <v>0</v>
          </cell>
          <cell r="CI357">
            <v>0</v>
          </cell>
          <cell r="CJ357">
            <v>0</v>
          </cell>
          <cell r="CK357">
            <v>0</v>
          </cell>
          <cell r="CL357">
            <v>0</v>
          </cell>
          <cell r="CM357">
            <v>0</v>
          </cell>
          <cell r="CN357">
            <v>0</v>
          </cell>
          <cell r="CO357">
            <v>0</v>
          </cell>
          <cell r="CP357">
            <v>0</v>
          </cell>
          <cell r="CQ357">
            <v>0</v>
          </cell>
          <cell r="CR357">
            <v>0</v>
          </cell>
          <cell r="CS357">
            <v>0</v>
          </cell>
          <cell r="CT357">
            <v>0</v>
          </cell>
          <cell r="CU357">
            <v>0</v>
          </cell>
          <cell r="CV357">
            <v>0</v>
          </cell>
          <cell r="CW357">
            <v>0</v>
          </cell>
          <cell r="CX357">
            <v>0</v>
          </cell>
          <cell r="CY357">
            <v>0</v>
          </cell>
          <cell r="CZ357">
            <v>0</v>
          </cell>
          <cell r="DA357">
            <v>0</v>
          </cell>
          <cell r="DB357">
            <v>0</v>
          </cell>
          <cell r="DC357">
            <v>0</v>
          </cell>
          <cell r="DD357">
            <v>0</v>
          </cell>
          <cell r="DE357">
            <v>0</v>
          </cell>
          <cell r="DF357">
            <v>0</v>
          </cell>
          <cell r="DG357">
            <v>0</v>
          </cell>
          <cell r="DH357">
            <v>0</v>
          </cell>
          <cell r="DI357">
            <v>0</v>
          </cell>
          <cell r="DJ357">
            <v>0</v>
          </cell>
          <cell r="DK357">
            <v>0</v>
          </cell>
          <cell r="DL357">
            <v>0</v>
          </cell>
          <cell r="DM357">
            <v>0</v>
          </cell>
          <cell r="DN357">
            <v>0</v>
          </cell>
          <cell r="DO357">
            <v>0</v>
          </cell>
          <cell r="DP357">
            <v>0</v>
          </cell>
          <cell r="DQ357">
            <v>0</v>
          </cell>
          <cell r="DR357">
            <v>0</v>
          </cell>
          <cell r="DS357">
            <v>0</v>
          </cell>
          <cell r="DT357">
            <v>0</v>
          </cell>
          <cell r="DU357">
            <v>0</v>
          </cell>
          <cell r="DV357">
            <v>0</v>
          </cell>
          <cell r="DW357">
            <v>0</v>
          </cell>
          <cell r="DX357">
            <v>0</v>
          </cell>
          <cell r="DY357">
            <v>0</v>
          </cell>
          <cell r="DZ357">
            <v>0</v>
          </cell>
          <cell r="EA357">
            <v>0</v>
          </cell>
          <cell r="EB357">
            <v>0</v>
          </cell>
          <cell r="EC357">
            <v>0</v>
          </cell>
          <cell r="ED357">
            <v>0</v>
          </cell>
          <cell r="EE357">
            <v>0</v>
          </cell>
          <cell r="EF357">
            <v>0</v>
          </cell>
          <cell r="EG357">
            <v>0</v>
          </cell>
          <cell r="EH357">
            <v>0</v>
          </cell>
          <cell r="EI357">
            <v>0</v>
          </cell>
          <cell r="EJ357">
            <v>0</v>
          </cell>
          <cell r="EK357">
            <v>0</v>
          </cell>
          <cell r="EL357">
            <v>0</v>
          </cell>
          <cell r="EM357">
            <v>0</v>
          </cell>
          <cell r="EN357">
            <v>0</v>
          </cell>
          <cell r="EO357">
            <v>0</v>
          </cell>
          <cell r="EP357">
            <v>0</v>
          </cell>
          <cell r="EQ357">
            <v>0</v>
          </cell>
          <cell r="ER357">
            <v>0</v>
          </cell>
          <cell r="ES357">
            <v>0</v>
          </cell>
          <cell r="ET357">
            <v>0</v>
          </cell>
          <cell r="EU357">
            <v>0</v>
          </cell>
          <cell r="EV357">
            <v>0</v>
          </cell>
          <cell r="EW357">
            <v>0</v>
          </cell>
          <cell r="EX357">
            <v>0</v>
          </cell>
          <cell r="EY357">
            <v>0</v>
          </cell>
          <cell r="EZ357">
            <v>0</v>
          </cell>
          <cell r="FA357">
            <v>0</v>
          </cell>
          <cell r="FB357">
            <v>0</v>
          </cell>
          <cell r="FC357">
            <v>0</v>
          </cell>
          <cell r="FD357">
            <v>0</v>
          </cell>
          <cell r="GZ357">
            <v>0</v>
          </cell>
          <cell r="HA357">
            <v>0</v>
          </cell>
        </row>
        <row r="358">
          <cell r="B358" t="str">
            <v>TOTAL MI + ME L3</v>
          </cell>
          <cell r="C358">
            <v>0</v>
          </cell>
          <cell r="D358">
            <v>0</v>
          </cell>
          <cell r="E358">
            <v>0</v>
          </cell>
          <cell r="F358" t="str">
            <v>Cobertura</v>
          </cell>
          <cell r="G358" t="str">
            <v>TOTAL MI + ME-L3</v>
          </cell>
          <cell r="H358">
            <v>12529</v>
          </cell>
          <cell r="I358">
            <v>12763</v>
          </cell>
          <cell r="J358">
            <v>37975.116923076923</v>
          </cell>
          <cell r="K358">
            <v>12240</v>
          </cell>
          <cell r="L358">
            <v>24012</v>
          </cell>
          <cell r="M358">
            <v>35932</v>
          </cell>
          <cell r="N358">
            <v>44051.684158675685</v>
          </cell>
          <cell r="O358">
            <v>59407</v>
          </cell>
          <cell r="P358">
            <v>44051.684158675685</v>
          </cell>
          <cell r="Q358">
            <v>26626</v>
          </cell>
          <cell r="R358">
            <v>753</v>
          </cell>
          <cell r="S358">
            <v>193</v>
          </cell>
          <cell r="T358">
            <v>9203</v>
          </cell>
          <cell r="U358">
            <v>9396</v>
          </cell>
          <cell r="V358">
            <v>9.9244621149602263</v>
          </cell>
          <cell r="W358">
            <v>32760.313230769243</v>
          </cell>
          <cell r="X358">
            <v>62730.829230769275</v>
          </cell>
          <cell r="Y358">
            <v>33385</v>
          </cell>
          <cell r="Z358">
            <v>48</v>
          </cell>
          <cell r="AA358">
            <v>27819.139899160822</v>
          </cell>
          <cell r="AB358">
            <v>57575</v>
          </cell>
          <cell r="AC358">
            <v>27819.139899160822</v>
          </cell>
          <cell r="AD358">
            <v>30697</v>
          </cell>
          <cell r="AE358">
            <v>-641</v>
          </cell>
          <cell r="AF358">
            <v>67</v>
          </cell>
          <cell r="AG358">
            <v>12658</v>
          </cell>
          <cell r="AH358">
            <v>12725</v>
          </cell>
          <cell r="AI358">
            <v>6.4263396110576325</v>
          </cell>
          <cell r="AJ358">
            <v>64763.164000000026</v>
          </cell>
          <cell r="AK358">
            <v>66353.087076923082</v>
          </cell>
          <cell r="AL358">
            <v>66555</v>
          </cell>
          <cell r="AM358">
            <v>39360</v>
          </cell>
          <cell r="AN358">
            <v>59091.181447459057</v>
          </cell>
          <cell r="AO358">
            <v>95541</v>
          </cell>
          <cell r="AP358">
            <v>59091.181447459057</v>
          </cell>
          <cell r="AQ358">
            <v>64457</v>
          </cell>
          <cell r="AR358">
            <v>1138</v>
          </cell>
          <cell r="AS358">
            <v>285</v>
          </cell>
          <cell r="AT358">
            <v>13400</v>
          </cell>
          <cell r="AU358">
            <v>13685</v>
          </cell>
          <cell r="AV358">
            <v>5.7453205094026263</v>
          </cell>
          <cell r="AW358">
            <v>64665.420615384639</v>
          </cell>
          <cell r="AX358">
            <v>63651.882153846178</v>
          </cell>
          <cell r="AY358">
            <v>63098</v>
          </cell>
          <cell r="AZ358">
            <v>59872</v>
          </cell>
          <cell r="BA358">
            <v>69969.986764376052</v>
          </cell>
          <cell r="BB358">
            <v>125738</v>
          </cell>
          <cell r="BC358">
            <v>69969.986764376052</v>
          </cell>
          <cell r="BD358">
            <v>71741</v>
          </cell>
          <cell r="BE358">
            <v>-586</v>
          </cell>
          <cell r="BF358">
            <v>173</v>
          </cell>
          <cell r="BG358">
            <v>5455</v>
          </cell>
          <cell r="BH358">
            <v>5628</v>
          </cell>
          <cell r="BI358">
            <v>3.6610284379237719</v>
          </cell>
          <cell r="BJ358">
            <v>51318.590358088259</v>
          </cell>
          <cell r="BK358">
            <v>9200</v>
          </cell>
          <cell r="BL358">
            <v>52547</v>
          </cell>
          <cell r="BM358">
            <v>21395</v>
          </cell>
          <cell r="BN358">
            <v>44700.554168000002</v>
          </cell>
          <cell r="BO358">
            <v>43261</v>
          </cell>
          <cell r="BP358">
            <v>44700.554168000002</v>
          </cell>
          <cell r="BQ358">
            <v>43261</v>
          </cell>
          <cell r="BR358">
            <v>-621</v>
          </cell>
          <cell r="BS358">
            <v>396</v>
          </cell>
          <cell r="BT358">
            <v>15139</v>
          </cell>
          <cell r="BU358">
            <v>15535</v>
          </cell>
          <cell r="BV358">
            <v>7.214568676147584</v>
          </cell>
          <cell r="BW358">
            <v>71932.890769230784</v>
          </cell>
          <cell r="BX358">
            <v>39620</v>
          </cell>
          <cell r="BY358">
            <v>71622</v>
          </cell>
          <cell r="BZ358">
            <v>59143</v>
          </cell>
          <cell r="CA358">
            <v>62951.788303235953</v>
          </cell>
          <cell r="CB358">
            <v>65848</v>
          </cell>
          <cell r="CC358">
            <v>62951.788303235953</v>
          </cell>
          <cell r="CD358">
            <v>65848</v>
          </cell>
          <cell r="CE358">
            <v>-238</v>
          </cell>
          <cell r="CF358">
            <v>393</v>
          </cell>
          <cell r="CG358">
            <v>21154</v>
          </cell>
          <cell r="CH358">
            <v>21547</v>
          </cell>
          <cell r="CI358">
            <v>8.0886589003033471</v>
          </cell>
          <cell r="CJ358">
            <v>73771.69123076924</v>
          </cell>
          <cell r="CK358">
            <v>69650</v>
          </cell>
          <cell r="CL358">
            <v>73488</v>
          </cell>
          <cell r="CM358">
            <v>40229</v>
          </cell>
          <cell r="CN358">
            <v>78458</v>
          </cell>
          <cell r="CO358">
            <v>86073</v>
          </cell>
          <cell r="CP358">
            <v>78458</v>
          </cell>
          <cell r="CQ358">
            <v>86073</v>
          </cell>
          <cell r="CR358">
            <v>-258</v>
          </cell>
          <cell r="CS358">
            <v>205</v>
          </cell>
          <cell r="CT358">
            <v>11440</v>
          </cell>
          <cell r="CU358">
            <v>11654</v>
          </cell>
          <cell r="CV358">
            <v>5.6888197666228928</v>
          </cell>
          <cell r="CW358">
            <v>73774.948244343919</v>
          </cell>
          <cell r="CX358">
            <v>73874.242361990968</v>
          </cell>
          <cell r="CY358">
            <v>73069</v>
          </cell>
          <cell r="CZ358">
            <v>0</v>
          </cell>
          <cell r="DA358">
            <v>60328.858019655112</v>
          </cell>
          <cell r="DB358">
            <v>67369</v>
          </cell>
          <cell r="DC358">
            <v>60328.858019655112</v>
          </cell>
          <cell r="DD358">
            <v>67369</v>
          </cell>
          <cell r="DE358">
            <v>1118</v>
          </cell>
          <cell r="DF358">
            <v>164</v>
          </cell>
          <cell r="DG358">
            <v>15894</v>
          </cell>
          <cell r="DH358">
            <v>16058</v>
          </cell>
          <cell r="DI358">
            <v>8.7100145723315237</v>
          </cell>
          <cell r="DJ358">
            <v>71175</v>
          </cell>
          <cell r="DK358">
            <v>71175</v>
          </cell>
          <cell r="DL358">
            <v>71210</v>
          </cell>
          <cell r="DM358">
            <v>0</v>
          </cell>
          <cell r="DN358">
            <v>57977.1</v>
          </cell>
          <cell r="DO358">
            <v>79925</v>
          </cell>
          <cell r="DP358">
            <v>54743.880855800147</v>
          </cell>
          <cell r="DQ358">
            <v>79925</v>
          </cell>
          <cell r="DR358">
            <v>-960</v>
          </cell>
          <cell r="DS358">
            <v>603</v>
          </cell>
          <cell r="DT358">
            <v>32165</v>
          </cell>
          <cell r="DU358">
            <v>32768</v>
          </cell>
          <cell r="DV358">
            <v>13.135004900359359</v>
          </cell>
          <cell r="DW358">
            <v>68987</v>
          </cell>
          <cell r="DX358">
            <v>73309.848615384632</v>
          </cell>
          <cell r="DY358">
            <v>69519</v>
          </cell>
          <cell r="DZ358">
            <v>37409</v>
          </cell>
          <cell r="EA358">
            <v>73464</v>
          </cell>
          <cell r="EB358">
            <v>74984</v>
          </cell>
          <cell r="EC358">
            <v>73464</v>
          </cell>
          <cell r="ED358">
            <v>74984</v>
          </cell>
          <cell r="EE358">
            <v>-1736</v>
          </cell>
          <cell r="EF358">
            <v>1065</v>
          </cell>
          <cell r="EG358">
            <v>27974</v>
          </cell>
          <cell r="EH358">
            <v>29039</v>
          </cell>
          <cell r="EI358">
            <v>9.8183094472067864</v>
          </cell>
          <cell r="EJ358">
            <v>73690</v>
          </cell>
          <cell r="EK358">
            <v>73675</v>
          </cell>
          <cell r="EL358">
            <v>0</v>
          </cell>
          <cell r="EM358">
            <v>0</v>
          </cell>
          <cell r="EN358">
            <v>85475</v>
          </cell>
          <cell r="EO358">
            <v>0</v>
          </cell>
          <cell r="EP358">
            <v>85475</v>
          </cell>
          <cell r="EQ358">
            <v>0</v>
          </cell>
          <cell r="ER358">
            <v>0</v>
          </cell>
          <cell r="ES358">
            <v>0</v>
          </cell>
          <cell r="ET358">
            <v>16189</v>
          </cell>
          <cell r="EU358">
            <v>17254</v>
          </cell>
          <cell r="EV358">
            <v>6.7952484889187375</v>
          </cell>
          <cell r="EW358">
            <v>65054.546838760078</v>
          </cell>
          <cell r="EX358">
            <v>6500</v>
          </cell>
          <cell r="EY358">
            <v>0</v>
          </cell>
          <cell r="EZ358">
            <v>0</v>
          </cell>
          <cell r="FA358">
            <v>71472</v>
          </cell>
          <cell r="FB358">
            <v>0</v>
          </cell>
          <cell r="FC358">
            <v>71472</v>
          </cell>
          <cell r="FD358">
            <v>0</v>
          </cell>
          <cell r="GZ358">
            <v>47865.7178153446</v>
          </cell>
          <cell r="HA358">
            <v>42879.7178153446</v>
          </cell>
        </row>
        <row r="359">
          <cell r="B359" t="str">
            <v>Cadência/dia</v>
          </cell>
          <cell r="C359">
            <v>0</v>
          </cell>
          <cell r="D359" t="str">
            <v>LINHA 3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3132.8368349976836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0.60442638025125739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9.9244621149602263</v>
          </cell>
          <cell r="W359">
            <v>1752.5502069542163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1.1034489244193344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6.4263396110576325</v>
          </cell>
          <cell r="AJ359">
            <v>3585.607297837681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1.0908057415861954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5.7453205094026263</v>
          </cell>
          <cell r="AW359">
            <v>3581.1717388810325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  <cell r="BF359">
            <v>0</v>
          </cell>
          <cell r="BG359">
            <v>0</v>
          </cell>
          <cell r="BH359">
            <v>0</v>
          </cell>
          <cell r="BI359">
            <v>3.6610284379237719</v>
          </cell>
          <cell r="BJ359">
            <v>3558.216442377387</v>
          </cell>
          <cell r="BK359">
            <v>0</v>
          </cell>
          <cell r="BL359">
            <v>0</v>
          </cell>
          <cell r="BM359">
            <v>0</v>
          </cell>
          <cell r="BN359">
            <v>0</v>
          </cell>
          <cell r="BO359">
            <v>0</v>
          </cell>
          <cell r="BP359">
            <v>0</v>
          </cell>
          <cell r="BQ359">
            <v>0</v>
          </cell>
          <cell r="BR359">
            <v>0</v>
          </cell>
          <cell r="BS359">
            <v>0</v>
          </cell>
          <cell r="BT359">
            <v>0</v>
          </cell>
          <cell r="BU359">
            <v>0</v>
          </cell>
          <cell r="BV359">
            <v>7.214568676147584</v>
          </cell>
          <cell r="BW359">
            <v>3620.2367283622038</v>
          </cell>
          <cell r="BX359">
            <v>0</v>
          </cell>
          <cell r="BY359">
            <v>0</v>
          </cell>
          <cell r="BZ359">
            <v>0</v>
          </cell>
          <cell r="CA359">
            <v>0</v>
          </cell>
          <cell r="CB359">
            <v>0</v>
          </cell>
          <cell r="CC359">
            <v>0</v>
          </cell>
          <cell r="CD359">
            <v>0</v>
          </cell>
          <cell r="CE359">
            <v>0</v>
          </cell>
          <cell r="CF359">
            <v>0</v>
          </cell>
          <cell r="CG359">
            <v>0</v>
          </cell>
          <cell r="CH359">
            <v>0</v>
          </cell>
          <cell r="CI359">
            <v>8.0886589003033471</v>
          </cell>
          <cell r="CJ359">
            <v>3534.8766484290827</v>
          </cell>
          <cell r="CK359">
            <v>0</v>
          </cell>
          <cell r="CL359">
            <v>0</v>
          </cell>
          <cell r="CM359">
            <v>0</v>
          </cell>
          <cell r="CN359">
            <v>0</v>
          </cell>
          <cell r="CO359">
            <v>0</v>
          </cell>
          <cell r="CP359">
            <v>0</v>
          </cell>
          <cell r="CQ359">
            <v>0</v>
          </cell>
          <cell r="CR359">
            <v>0</v>
          </cell>
          <cell r="CS359">
            <v>0</v>
          </cell>
          <cell r="CT359">
            <v>0</v>
          </cell>
          <cell r="CU359">
            <v>0</v>
          </cell>
          <cell r="CV359">
            <v>5.6888197666228928</v>
          </cell>
          <cell r="CW359">
            <v>3535.0327129171906</v>
          </cell>
          <cell r="CX359">
            <v>0</v>
          </cell>
          <cell r="CY359">
            <v>0</v>
          </cell>
          <cell r="CZ359">
            <v>0</v>
          </cell>
          <cell r="DA359">
            <v>0</v>
          </cell>
          <cell r="DB359">
            <v>0</v>
          </cell>
          <cell r="DC359">
            <v>0</v>
          </cell>
          <cell r="DD359">
            <v>0</v>
          </cell>
          <cell r="DE359">
            <v>0</v>
          </cell>
          <cell r="DF359">
            <v>0</v>
          </cell>
          <cell r="DG359">
            <v>0</v>
          </cell>
          <cell r="DH359">
            <v>0</v>
          </cell>
          <cell r="DI359">
            <v>8.7100145723315237</v>
          </cell>
          <cell r="DJ359">
            <v>3557.0587207514459</v>
          </cell>
          <cell r="DK359">
            <v>0</v>
          </cell>
          <cell r="DL359">
            <v>0</v>
          </cell>
          <cell r="DM359">
            <v>0</v>
          </cell>
          <cell r="DN359">
            <v>0</v>
          </cell>
          <cell r="DO359">
            <v>0</v>
          </cell>
          <cell r="DP359">
            <v>0</v>
          </cell>
          <cell r="DQ359">
            <v>0</v>
          </cell>
          <cell r="DR359">
            <v>0</v>
          </cell>
          <cell r="DS359">
            <v>0</v>
          </cell>
          <cell r="DT359">
            <v>0</v>
          </cell>
          <cell r="DU359">
            <v>0</v>
          </cell>
          <cell r="DV359">
            <v>13.135004900359359</v>
          </cell>
          <cell r="DW359">
            <v>3616.2344563687529</v>
          </cell>
          <cell r="DX359">
            <v>3606.9404302733237</v>
          </cell>
          <cell r="DY359">
            <v>0</v>
          </cell>
          <cell r="DZ359">
            <v>0</v>
          </cell>
          <cell r="EA359">
            <v>0</v>
          </cell>
          <cell r="EB359">
            <v>0</v>
          </cell>
          <cell r="EC359">
            <v>0</v>
          </cell>
          <cell r="ED359">
            <v>0</v>
          </cell>
          <cell r="EE359">
            <v>0</v>
          </cell>
          <cell r="EF359">
            <v>0</v>
          </cell>
          <cell r="EG359">
            <v>0</v>
          </cell>
          <cell r="EH359">
            <v>0</v>
          </cell>
          <cell r="EI359">
            <v>9.8183094472067864</v>
          </cell>
          <cell r="EJ359">
            <v>3657.8137351675759</v>
          </cell>
          <cell r="EK359">
            <v>0</v>
          </cell>
          <cell r="EL359">
            <v>0</v>
          </cell>
          <cell r="EM359">
            <v>0</v>
          </cell>
          <cell r="EN359">
            <v>0</v>
          </cell>
          <cell r="EO359">
            <v>0</v>
          </cell>
          <cell r="EP359">
            <v>0</v>
          </cell>
          <cell r="EQ359">
            <v>0</v>
          </cell>
          <cell r="ER359">
            <v>0</v>
          </cell>
          <cell r="ES359">
            <v>0</v>
          </cell>
          <cell r="ET359">
            <v>0</v>
          </cell>
          <cell r="EU359">
            <v>0</v>
          </cell>
          <cell r="EV359">
            <v>6.7952484889187375</v>
          </cell>
          <cell r="EW359">
            <v>3668.5276708442129</v>
          </cell>
          <cell r="EX359">
            <v>0</v>
          </cell>
          <cell r="EY359">
            <v>0</v>
          </cell>
          <cell r="EZ359">
            <v>0</v>
          </cell>
          <cell r="FA359">
            <v>0</v>
          </cell>
          <cell r="FB359">
            <v>0</v>
          </cell>
          <cell r="FC359">
            <v>0</v>
          </cell>
          <cell r="FD359">
            <v>0</v>
          </cell>
          <cell r="GZ359">
            <v>0</v>
          </cell>
          <cell r="HA359">
            <v>0</v>
          </cell>
        </row>
        <row r="360">
          <cell r="B360" t="str">
            <v xml:space="preserve">DIAS ÚTEIS 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20.505761843790015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18.006833712984065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22.501202662639152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18.224869944621588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0</v>
          </cell>
          <cell r="BD360">
            <v>0</v>
          </cell>
          <cell r="BE360">
            <v>0</v>
          </cell>
          <cell r="BF360">
            <v>0</v>
          </cell>
          <cell r="BG360">
            <v>0</v>
          </cell>
          <cell r="BH360">
            <v>0</v>
          </cell>
          <cell r="BI360">
            <v>7.4083671046044497</v>
          </cell>
          <cell r="BJ360">
            <v>21.766739385802993</v>
          </cell>
          <cell r="BK360">
            <v>0</v>
          </cell>
          <cell r="BL360">
            <v>0</v>
          </cell>
          <cell r="BM360">
            <v>0</v>
          </cell>
          <cell r="BN360">
            <v>0</v>
          </cell>
          <cell r="BO360">
            <v>0</v>
          </cell>
          <cell r="BP360">
            <v>0</v>
          </cell>
          <cell r="BQ360">
            <v>0</v>
          </cell>
          <cell r="BR360">
            <v>0</v>
          </cell>
          <cell r="BS360">
            <v>0</v>
          </cell>
          <cell r="BT360">
            <v>0</v>
          </cell>
          <cell r="BU360">
            <v>0</v>
          </cell>
          <cell r="BV360">
            <v>10.597635237022915</v>
          </cell>
          <cell r="BW360">
            <v>19.981540526934054</v>
          </cell>
          <cell r="BX360">
            <v>0</v>
          </cell>
          <cell r="BY360">
            <v>71622</v>
          </cell>
          <cell r="BZ360">
            <v>0</v>
          </cell>
          <cell r="CA360">
            <v>0</v>
          </cell>
          <cell r="CB360">
            <v>0</v>
          </cell>
          <cell r="CC360">
            <v>0</v>
          </cell>
          <cell r="CD360">
            <v>0</v>
          </cell>
          <cell r="CE360">
            <v>0</v>
          </cell>
          <cell r="CF360">
            <v>0</v>
          </cell>
          <cell r="CG360">
            <v>0</v>
          </cell>
          <cell r="CH360">
            <v>21309</v>
          </cell>
          <cell r="CI360">
            <v>14.233629778818504</v>
          </cell>
          <cell r="CJ360">
            <v>20.981540526934058</v>
          </cell>
          <cell r="CK360">
            <v>0</v>
          </cell>
          <cell r="CL360">
            <v>0</v>
          </cell>
          <cell r="CM360">
            <v>0</v>
          </cell>
          <cell r="CN360">
            <v>0</v>
          </cell>
          <cell r="CO360">
            <v>0</v>
          </cell>
          <cell r="CP360">
            <v>0</v>
          </cell>
          <cell r="CQ360">
            <v>0</v>
          </cell>
          <cell r="CR360">
            <v>0</v>
          </cell>
          <cell r="CS360">
            <v>0</v>
          </cell>
          <cell r="CT360">
            <v>0</v>
          </cell>
          <cell r="CU360">
            <v>0</v>
          </cell>
          <cell r="CV360">
            <v>12.630360365414223</v>
          </cell>
          <cell r="CW360">
            <v>20.981540526934058</v>
          </cell>
          <cell r="CX360">
            <v>0</v>
          </cell>
          <cell r="CY360">
            <v>0</v>
          </cell>
          <cell r="CZ360">
            <v>0</v>
          </cell>
          <cell r="DA360">
            <v>0</v>
          </cell>
          <cell r="DB360">
            <v>0</v>
          </cell>
          <cell r="DC360">
            <v>0</v>
          </cell>
          <cell r="DD360">
            <v>0</v>
          </cell>
          <cell r="DE360">
            <v>0</v>
          </cell>
          <cell r="DF360">
            <v>0</v>
          </cell>
          <cell r="DG360">
            <v>0</v>
          </cell>
          <cell r="DH360">
            <v>0</v>
          </cell>
          <cell r="DI360">
            <v>13.975733052605829</v>
          </cell>
          <cell r="DJ360">
            <v>20.233260614197018</v>
          </cell>
          <cell r="DK360">
            <v>0</v>
          </cell>
          <cell r="DL360">
            <v>0</v>
          </cell>
          <cell r="DM360">
            <v>0</v>
          </cell>
          <cell r="DN360">
            <v>0</v>
          </cell>
          <cell r="DO360">
            <v>0</v>
          </cell>
          <cell r="DP360">
            <v>0</v>
          </cell>
          <cell r="DQ360">
            <v>0</v>
          </cell>
          <cell r="DR360">
            <v>0</v>
          </cell>
          <cell r="DS360">
            <v>0</v>
          </cell>
          <cell r="DT360">
            <v>0</v>
          </cell>
          <cell r="DU360">
            <v>0</v>
          </cell>
          <cell r="DV360">
            <v>14.985514950166113</v>
          </cell>
          <cell r="DW360">
            <v>19.748279912737043</v>
          </cell>
          <cell r="DX360">
            <v>19.748279912737043</v>
          </cell>
          <cell r="DY360">
            <v>0</v>
          </cell>
          <cell r="DZ360">
            <v>0</v>
          </cell>
          <cell r="EA360">
            <v>0</v>
          </cell>
          <cell r="EB360">
            <v>0</v>
          </cell>
          <cell r="EC360">
            <v>0</v>
          </cell>
          <cell r="ED360">
            <v>0</v>
          </cell>
          <cell r="EE360">
            <v>0</v>
          </cell>
          <cell r="EF360">
            <v>0</v>
          </cell>
          <cell r="EG360">
            <v>0</v>
          </cell>
          <cell r="EH360">
            <v>0</v>
          </cell>
          <cell r="EI360">
            <v>12.684158458428319</v>
          </cell>
          <cell r="EJ360">
            <v>18.981540526934054</v>
          </cell>
          <cell r="EK360">
            <v>0</v>
          </cell>
          <cell r="EL360">
            <v>0</v>
          </cell>
          <cell r="EM360">
            <v>0</v>
          </cell>
          <cell r="EN360">
            <v>0</v>
          </cell>
          <cell r="EO360">
            <v>0</v>
          </cell>
          <cell r="EP360">
            <v>0</v>
          </cell>
          <cell r="EQ360">
            <v>0</v>
          </cell>
          <cell r="ER360">
            <v>0</v>
          </cell>
          <cell r="ES360">
            <v>0</v>
          </cell>
          <cell r="ET360">
            <v>0</v>
          </cell>
          <cell r="EU360">
            <v>0</v>
          </cell>
          <cell r="EV360">
            <v>10.028239834987296</v>
          </cell>
          <cell r="EW360">
            <v>20.233260614197018</v>
          </cell>
          <cell r="EX360">
            <v>0</v>
          </cell>
          <cell r="EY360">
            <v>0</v>
          </cell>
          <cell r="EZ360">
            <v>0</v>
          </cell>
          <cell r="FA360">
            <v>0</v>
          </cell>
          <cell r="FB360">
            <v>0</v>
          </cell>
          <cell r="FC360">
            <v>0</v>
          </cell>
          <cell r="FD360">
            <v>0</v>
          </cell>
          <cell r="GZ360">
            <v>0</v>
          </cell>
          <cell r="HA360">
            <v>0</v>
          </cell>
        </row>
        <row r="361">
          <cell r="B361" t="str">
            <v>DIAS PROGR.L3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12.121638924455828</v>
          </cell>
          <cell r="K361">
            <v>0</v>
          </cell>
          <cell r="L361">
            <v>0</v>
          </cell>
          <cell r="M361">
            <v>0</v>
          </cell>
          <cell r="N361">
            <v>-1432.4969230769202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18.692938496583153</v>
          </cell>
          <cell r="X361">
            <v>0</v>
          </cell>
          <cell r="Y361">
            <v>0</v>
          </cell>
          <cell r="Z361">
            <v>0</v>
          </cell>
          <cell r="AA361">
            <v>569.9438261783871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18.061979079263864</v>
          </cell>
          <cell r="AK361">
            <v>0</v>
          </cell>
          <cell r="AL361">
            <v>0</v>
          </cell>
          <cell r="AM361">
            <v>0</v>
          </cell>
          <cell r="AN361">
            <v>-507.25800000000891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18.057056553112947</v>
          </cell>
          <cell r="AX361">
            <v>0</v>
          </cell>
          <cell r="AY361">
            <v>0</v>
          </cell>
          <cell r="AZ361">
            <v>0</v>
          </cell>
          <cell r="BA361">
            <v>-427.02661538460961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  <cell r="BF361">
            <v>0</v>
          </cell>
          <cell r="BG361">
            <v>0</v>
          </cell>
          <cell r="BH361">
            <v>0</v>
          </cell>
          <cell r="BI361">
            <v>0</v>
          </cell>
          <cell r="BJ361">
            <v>14.422560063209716</v>
          </cell>
          <cell r="BK361">
            <v>0</v>
          </cell>
          <cell r="BL361">
            <v>0</v>
          </cell>
          <cell r="BM361">
            <v>0</v>
          </cell>
          <cell r="BN361">
            <v>-10.00121433824097</v>
          </cell>
          <cell r="BO361">
            <v>0</v>
          </cell>
          <cell r="BP361">
            <v>0</v>
          </cell>
          <cell r="BQ361">
            <v>0</v>
          </cell>
          <cell r="BR361">
            <v>0</v>
          </cell>
          <cell r="BS361">
            <v>0</v>
          </cell>
          <cell r="BT361">
            <v>0</v>
          </cell>
          <cell r="BU361">
            <v>0</v>
          </cell>
          <cell r="BV361">
            <v>0</v>
          </cell>
          <cell r="BW361">
            <v>19.869664932594958</v>
          </cell>
          <cell r="BX361">
            <v>0</v>
          </cell>
          <cell r="BY361">
            <v>0</v>
          </cell>
          <cell r="BZ361">
            <v>0</v>
          </cell>
          <cell r="CA361">
            <v>-1246.1007692307758</v>
          </cell>
          <cell r="CB361">
            <v>0</v>
          </cell>
          <cell r="CC361">
            <v>0</v>
          </cell>
          <cell r="CD361">
            <v>0</v>
          </cell>
          <cell r="CE361">
            <v>0</v>
          </cell>
          <cell r="CF361">
            <v>0</v>
          </cell>
          <cell r="CG361">
            <v>0</v>
          </cell>
          <cell r="CH361">
            <v>-238</v>
          </cell>
          <cell r="CI361">
            <v>0</v>
          </cell>
          <cell r="CJ361">
            <v>20.869664932594961</v>
          </cell>
          <cell r="CK361">
            <v>0</v>
          </cell>
          <cell r="CL361">
            <v>0</v>
          </cell>
          <cell r="CM361">
            <v>0</v>
          </cell>
          <cell r="CN361">
            <v>472.62176923078368</v>
          </cell>
          <cell r="CO361">
            <v>0</v>
          </cell>
          <cell r="CP361">
            <v>0</v>
          </cell>
          <cell r="CQ361">
            <v>0</v>
          </cell>
          <cell r="CR361">
            <v>0</v>
          </cell>
          <cell r="CS361">
            <v>0</v>
          </cell>
          <cell r="CT361">
            <v>0</v>
          </cell>
          <cell r="CU361">
            <v>0</v>
          </cell>
          <cell r="CV361">
            <v>0</v>
          </cell>
          <cell r="CW361">
            <v>20.869664932594961</v>
          </cell>
          <cell r="CX361">
            <v>0</v>
          </cell>
          <cell r="CY361">
            <v>0</v>
          </cell>
          <cell r="CZ361">
            <v>0</v>
          </cell>
          <cell r="DA361">
            <v>469.36475565610453</v>
          </cell>
          <cell r="DB361">
            <v>0</v>
          </cell>
          <cell r="DC361">
            <v>0</v>
          </cell>
          <cell r="DD361">
            <v>0</v>
          </cell>
          <cell r="DE361">
            <v>0</v>
          </cell>
          <cell r="DF361">
            <v>0</v>
          </cell>
          <cell r="DG361">
            <v>0</v>
          </cell>
          <cell r="DH361">
            <v>0</v>
          </cell>
          <cell r="DI361">
            <v>0</v>
          </cell>
          <cell r="DJ361">
            <v>20.009509425518829</v>
          </cell>
          <cell r="DK361">
            <v>0</v>
          </cell>
          <cell r="DL361">
            <v>0</v>
          </cell>
          <cell r="DM361">
            <v>0</v>
          </cell>
          <cell r="DN361">
            <v>9.290000000022701</v>
          </cell>
          <cell r="DO361">
            <v>0</v>
          </cell>
          <cell r="DP361">
            <v>0</v>
          </cell>
          <cell r="DQ361">
            <v>0</v>
          </cell>
          <cell r="DR361">
            <v>0</v>
          </cell>
          <cell r="DS361">
            <v>0</v>
          </cell>
          <cell r="DT361">
            <v>0</v>
          </cell>
          <cell r="DU361">
            <v>0</v>
          </cell>
          <cell r="DV361">
            <v>0</v>
          </cell>
          <cell r="DW361">
            <v>19.077026346702475</v>
          </cell>
          <cell r="DX361">
            <v>20.32466297477206</v>
          </cell>
          <cell r="DY361">
            <v>0</v>
          </cell>
          <cell r="DZ361">
            <v>0</v>
          </cell>
          <cell r="EA361">
            <v>-1120.039999999979</v>
          </cell>
          <cell r="EB361">
            <v>0</v>
          </cell>
          <cell r="EC361">
            <v>0</v>
          </cell>
          <cell r="ED361">
            <v>0</v>
          </cell>
          <cell r="EE361">
            <v>0</v>
          </cell>
          <cell r="EF361">
            <v>0</v>
          </cell>
          <cell r="EG361">
            <v>0</v>
          </cell>
          <cell r="EH361">
            <v>0</v>
          </cell>
          <cell r="EI361">
            <v>0</v>
          </cell>
          <cell r="EJ361">
            <v>20.145913743916768</v>
          </cell>
          <cell r="EK361">
            <v>0</v>
          </cell>
          <cell r="EL361">
            <v>0</v>
          </cell>
          <cell r="EM361">
            <v>0</v>
          </cell>
          <cell r="EN361">
            <v>-2020.4484999999841</v>
          </cell>
          <cell r="EO361">
            <v>0</v>
          </cell>
          <cell r="EP361">
            <v>0</v>
          </cell>
          <cell r="EQ361">
            <v>0</v>
          </cell>
          <cell r="ER361">
            <v>0</v>
          </cell>
          <cell r="ES361">
            <v>0</v>
          </cell>
          <cell r="ET361">
            <v>0</v>
          </cell>
          <cell r="EU361">
            <v>0</v>
          </cell>
          <cell r="EV361">
            <v>0</v>
          </cell>
          <cell r="EW361">
            <v>17.733148738602679</v>
          </cell>
          <cell r="EX361">
            <v>0</v>
          </cell>
          <cell r="EY361">
            <v>0</v>
          </cell>
          <cell r="EZ361">
            <v>0</v>
          </cell>
          <cell r="FA361">
            <v>-1968.4623387600659</v>
          </cell>
          <cell r="FB361">
            <v>0</v>
          </cell>
          <cell r="FC361">
            <v>0</v>
          </cell>
          <cell r="FD361">
            <v>0</v>
          </cell>
          <cell r="GZ361">
            <v>0</v>
          </cell>
          <cell r="HA361">
            <v>0</v>
          </cell>
        </row>
        <row r="362">
          <cell r="B362" t="str">
            <v>SALDO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2400</v>
          </cell>
          <cell r="BF362">
            <v>0</v>
          </cell>
          <cell r="BG362">
            <v>0</v>
          </cell>
          <cell r="BH362">
            <v>0</v>
          </cell>
          <cell r="BI362">
            <v>0</v>
          </cell>
          <cell r="BJ362">
            <v>0</v>
          </cell>
          <cell r="BK362">
            <v>0</v>
          </cell>
          <cell r="BL362">
            <v>0</v>
          </cell>
          <cell r="BM362">
            <v>0</v>
          </cell>
          <cell r="BN362">
            <v>0</v>
          </cell>
          <cell r="BO362">
            <v>0</v>
          </cell>
          <cell r="BP362">
            <v>0</v>
          </cell>
          <cell r="BQ362">
            <v>0</v>
          </cell>
          <cell r="BR362">
            <v>0</v>
          </cell>
          <cell r="BS362">
            <v>0</v>
          </cell>
          <cell r="BT362">
            <v>0</v>
          </cell>
          <cell r="BU362">
            <v>0</v>
          </cell>
          <cell r="BV362">
            <v>0</v>
          </cell>
          <cell r="BW362">
            <v>0</v>
          </cell>
          <cell r="BX362">
            <v>0</v>
          </cell>
          <cell r="BY362">
            <v>0</v>
          </cell>
          <cell r="BZ362">
            <v>0</v>
          </cell>
          <cell r="CA362">
            <v>0</v>
          </cell>
          <cell r="CB362">
            <v>0</v>
          </cell>
          <cell r="CC362">
            <v>0</v>
          </cell>
          <cell r="CD362">
            <v>0</v>
          </cell>
          <cell r="CE362">
            <v>0</v>
          </cell>
          <cell r="CF362">
            <v>0</v>
          </cell>
          <cell r="CG362">
            <v>0</v>
          </cell>
          <cell r="CH362">
            <v>0</v>
          </cell>
          <cell r="CI362">
            <v>0</v>
          </cell>
          <cell r="CJ362">
            <v>0</v>
          </cell>
          <cell r="CK362">
            <v>0</v>
          </cell>
          <cell r="CL362">
            <v>0</v>
          </cell>
          <cell r="CM362">
            <v>0</v>
          </cell>
          <cell r="CN362">
            <v>0</v>
          </cell>
          <cell r="CO362">
            <v>0</v>
          </cell>
          <cell r="CP362">
            <v>0</v>
          </cell>
          <cell r="CQ362">
            <v>0</v>
          </cell>
          <cell r="CR362">
            <v>0</v>
          </cell>
          <cell r="CS362">
            <v>0</v>
          </cell>
          <cell r="CT362">
            <v>0</v>
          </cell>
          <cell r="CU362">
            <v>0</v>
          </cell>
          <cell r="CV362">
            <v>0</v>
          </cell>
          <cell r="CW362">
            <v>0</v>
          </cell>
          <cell r="CX362">
            <v>0</v>
          </cell>
          <cell r="CY362">
            <v>0</v>
          </cell>
          <cell r="CZ362">
            <v>0</v>
          </cell>
          <cell r="DA362">
            <v>0</v>
          </cell>
          <cell r="DB362">
            <v>0</v>
          </cell>
          <cell r="DC362">
            <v>0</v>
          </cell>
          <cell r="DD362">
            <v>0</v>
          </cell>
          <cell r="DE362">
            <v>0</v>
          </cell>
          <cell r="DF362">
            <v>0</v>
          </cell>
          <cell r="DG362">
            <v>0</v>
          </cell>
          <cell r="DH362">
            <v>0</v>
          </cell>
          <cell r="DI362">
            <v>0</v>
          </cell>
          <cell r="DJ362">
            <v>0</v>
          </cell>
          <cell r="DK362">
            <v>0</v>
          </cell>
          <cell r="DL362">
            <v>0</v>
          </cell>
          <cell r="DM362">
            <v>0</v>
          </cell>
          <cell r="DN362">
            <v>0</v>
          </cell>
          <cell r="DO362">
            <v>0</v>
          </cell>
          <cell r="DP362">
            <v>0</v>
          </cell>
          <cell r="DQ362">
            <v>0</v>
          </cell>
          <cell r="DR362">
            <v>0</v>
          </cell>
          <cell r="DS362">
            <v>0</v>
          </cell>
          <cell r="DT362">
            <v>0</v>
          </cell>
          <cell r="DU362">
            <v>0</v>
          </cell>
          <cell r="DV362">
            <v>0</v>
          </cell>
          <cell r="DW362">
            <v>0</v>
          </cell>
          <cell r="DX362">
            <v>0</v>
          </cell>
          <cell r="DY362">
            <v>0</v>
          </cell>
          <cell r="DZ362">
            <v>0</v>
          </cell>
          <cell r="EA362">
            <v>0</v>
          </cell>
          <cell r="EB362">
            <v>0</v>
          </cell>
          <cell r="EC362">
            <v>0</v>
          </cell>
          <cell r="ED362">
            <v>0</v>
          </cell>
          <cell r="EE362">
            <v>0</v>
          </cell>
          <cell r="EF362">
            <v>0</v>
          </cell>
          <cell r="EG362">
            <v>0</v>
          </cell>
          <cell r="EH362">
            <v>0</v>
          </cell>
          <cell r="EI362">
            <v>0</v>
          </cell>
          <cell r="EJ362">
            <v>0</v>
          </cell>
          <cell r="EK362">
            <v>0</v>
          </cell>
          <cell r="EL362">
            <v>0</v>
          </cell>
          <cell r="EM362">
            <v>0</v>
          </cell>
          <cell r="EN362">
            <v>0</v>
          </cell>
          <cell r="EO362">
            <v>0</v>
          </cell>
          <cell r="EP362">
            <v>0</v>
          </cell>
          <cell r="EQ362">
            <v>0</v>
          </cell>
          <cell r="ER362">
            <v>0</v>
          </cell>
          <cell r="ES362">
            <v>0</v>
          </cell>
          <cell r="ET362">
            <v>0</v>
          </cell>
          <cell r="EU362">
            <v>0</v>
          </cell>
          <cell r="EV362">
            <v>0</v>
          </cell>
          <cell r="EW362">
            <v>0</v>
          </cell>
          <cell r="EX362">
            <v>0</v>
          </cell>
          <cell r="EY362">
            <v>0</v>
          </cell>
          <cell r="EZ362">
            <v>0</v>
          </cell>
          <cell r="FA362">
            <v>0</v>
          </cell>
          <cell r="FB362">
            <v>0</v>
          </cell>
          <cell r="FC362">
            <v>0</v>
          </cell>
          <cell r="FD362">
            <v>0</v>
          </cell>
          <cell r="GZ362">
            <v>0</v>
          </cell>
          <cell r="HA362">
            <v>0</v>
          </cell>
        </row>
        <row r="363">
          <cell r="B363" t="str">
            <v>HE Trabalhadas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15.62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8.9600000000000009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17.876999999999999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  <cell r="BF363">
            <v>0</v>
          </cell>
          <cell r="BG363">
            <v>0</v>
          </cell>
          <cell r="BH363">
            <v>0</v>
          </cell>
          <cell r="BI363">
            <v>17.876999999999999</v>
          </cell>
          <cell r="BJ363">
            <v>0.88124999999999998</v>
          </cell>
          <cell r="BK363">
            <v>0</v>
          </cell>
          <cell r="BL363">
            <v>0</v>
          </cell>
          <cell r="BM363">
            <v>0</v>
          </cell>
          <cell r="BN363">
            <v>0</v>
          </cell>
          <cell r="BO363">
            <v>0</v>
          </cell>
          <cell r="BP363">
            <v>0</v>
          </cell>
          <cell r="BQ363">
            <v>0</v>
          </cell>
          <cell r="BR363">
            <v>0</v>
          </cell>
          <cell r="BS363">
            <v>0</v>
          </cell>
          <cell r="BT363">
            <v>0</v>
          </cell>
          <cell r="BU363">
            <v>0</v>
          </cell>
          <cell r="BV363">
            <v>17.876999999999999</v>
          </cell>
          <cell r="BW363">
            <v>0</v>
          </cell>
          <cell r="BX363">
            <v>0</v>
          </cell>
          <cell r="BY363">
            <v>0</v>
          </cell>
          <cell r="BZ363">
            <v>0</v>
          </cell>
          <cell r="CA363">
            <v>0</v>
          </cell>
          <cell r="CB363">
            <v>0</v>
          </cell>
          <cell r="CC363">
            <v>0</v>
          </cell>
          <cell r="CD363">
            <v>0</v>
          </cell>
          <cell r="CE363">
            <v>0</v>
          </cell>
          <cell r="CF363">
            <v>0</v>
          </cell>
          <cell r="CG363">
            <v>0</v>
          </cell>
          <cell r="CH363">
            <v>0</v>
          </cell>
          <cell r="CI363">
            <v>17.876999999999999</v>
          </cell>
          <cell r="CJ363">
            <v>0</v>
          </cell>
          <cell r="CK363">
            <v>0</v>
          </cell>
          <cell r="CL363">
            <v>0</v>
          </cell>
          <cell r="CM363">
            <v>0</v>
          </cell>
          <cell r="CN363">
            <v>0</v>
          </cell>
          <cell r="CO363">
            <v>0</v>
          </cell>
          <cell r="CP363">
            <v>0</v>
          </cell>
          <cell r="CQ363">
            <v>0</v>
          </cell>
          <cell r="CR363">
            <v>0</v>
          </cell>
          <cell r="CS363">
            <v>0</v>
          </cell>
          <cell r="CT363">
            <v>0</v>
          </cell>
          <cell r="CU363">
            <v>0</v>
          </cell>
          <cell r="CV363">
            <v>17.876999999999999</v>
          </cell>
          <cell r="CW363">
            <v>0</v>
          </cell>
          <cell r="CX363">
            <v>0</v>
          </cell>
          <cell r="CY363">
            <v>0</v>
          </cell>
          <cell r="CZ363">
            <v>0</v>
          </cell>
          <cell r="DA363">
            <v>0</v>
          </cell>
          <cell r="DB363">
            <v>0</v>
          </cell>
          <cell r="DC363">
            <v>0</v>
          </cell>
          <cell r="DD363">
            <v>0</v>
          </cell>
          <cell r="DE363">
            <v>0</v>
          </cell>
          <cell r="DF363">
            <v>0</v>
          </cell>
          <cell r="DG363">
            <v>0</v>
          </cell>
          <cell r="DH363">
            <v>0</v>
          </cell>
          <cell r="DI363">
            <v>17.876999999999999</v>
          </cell>
          <cell r="DJ363">
            <v>0</v>
          </cell>
          <cell r="DK363">
            <v>0</v>
          </cell>
          <cell r="DL363">
            <v>0</v>
          </cell>
          <cell r="DM363">
            <v>0</v>
          </cell>
          <cell r="DN363">
            <v>0</v>
          </cell>
          <cell r="DO363">
            <v>0</v>
          </cell>
          <cell r="DP363">
            <v>0</v>
          </cell>
          <cell r="DQ363">
            <v>0</v>
          </cell>
          <cell r="DR363">
            <v>0</v>
          </cell>
          <cell r="DS363">
            <v>0</v>
          </cell>
          <cell r="DT363">
            <v>0</v>
          </cell>
          <cell r="DU363">
            <v>0</v>
          </cell>
          <cell r="DV363">
            <v>17.876999999999999</v>
          </cell>
          <cell r="DW363">
            <v>0</v>
          </cell>
          <cell r="DX363">
            <v>0.8001342507132071</v>
          </cell>
          <cell r="DY363">
            <v>0</v>
          </cell>
          <cell r="DZ363">
            <v>0</v>
          </cell>
          <cell r="EA363">
            <v>0</v>
          </cell>
          <cell r="EB363">
            <v>0</v>
          </cell>
          <cell r="EC363">
            <v>0</v>
          </cell>
          <cell r="ED363">
            <v>0</v>
          </cell>
          <cell r="EE363">
            <v>0</v>
          </cell>
          <cell r="EF363">
            <v>0</v>
          </cell>
          <cell r="EG363">
            <v>0</v>
          </cell>
          <cell r="EH363">
            <v>0</v>
          </cell>
          <cell r="EI363">
            <v>17.876999999999999</v>
          </cell>
          <cell r="EJ363">
            <v>1.5</v>
          </cell>
          <cell r="EK363">
            <v>0</v>
          </cell>
          <cell r="EL363">
            <v>0</v>
          </cell>
          <cell r="EM363">
            <v>0</v>
          </cell>
          <cell r="EN363">
            <v>0</v>
          </cell>
          <cell r="EO363">
            <v>0</v>
          </cell>
          <cell r="EP363">
            <v>0</v>
          </cell>
          <cell r="EQ363">
            <v>0</v>
          </cell>
          <cell r="ER363">
            <v>0</v>
          </cell>
          <cell r="ES363">
            <v>0</v>
          </cell>
          <cell r="ET363">
            <v>0</v>
          </cell>
          <cell r="EU363">
            <v>0</v>
          </cell>
          <cell r="EV363">
            <v>17.876999999999999</v>
          </cell>
          <cell r="EW363">
            <v>1.5</v>
          </cell>
          <cell r="EX363">
            <v>0</v>
          </cell>
          <cell r="EY363">
            <v>0</v>
          </cell>
          <cell r="EZ363">
            <v>0</v>
          </cell>
          <cell r="FA363">
            <v>0</v>
          </cell>
          <cell r="FB363">
            <v>0</v>
          </cell>
          <cell r="FC363">
            <v>0</v>
          </cell>
          <cell r="FD363">
            <v>0</v>
          </cell>
          <cell r="GZ363">
            <v>0</v>
          </cell>
          <cell r="HA363">
            <v>0</v>
          </cell>
        </row>
        <row r="364">
          <cell r="B364" t="str">
            <v>HE disponível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0.4464285714285714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0.75516026178889084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1.8795099848967949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  <cell r="BF364">
            <v>0</v>
          </cell>
          <cell r="BG364">
            <v>0</v>
          </cell>
          <cell r="BH364">
            <v>0</v>
          </cell>
          <cell r="BI364">
            <v>0</v>
          </cell>
          <cell r="BJ364">
            <v>1.8795099848967949</v>
          </cell>
          <cell r="BK364">
            <v>0</v>
          </cell>
          <cell r="BL364">
            <v>0</v>
          </cell>
          <cell r="BM364">
            <v>0</v>
          </cell>
          <cell r="BN364">
            <v>0</v>
          </cell>
          <cell r="BO364">
            <v>0</v>
          </cell>
          <cell r="BP364">
            <v>0</v>
          </cell>
          <cell r="BQ364">
            <v>0</v>
          </cell>
          <cell r="BR364">
            <v>0</v>
          </cell>
          <cell r="BS364">
            <v>0</v>
          </cell>
          <cell r="BT364">
            <v>0</v>
          </cell>
          <cell r="BU364">
            <v>0</v>
          </cell>
          <cell r="BV364">
            <v>0</v>
          </cell>
          <cell r="BW364">
            <v>1.8795099848967949</v>
          </cell>
          <cell r="BX364">
            <v>0</v>
          </cell>
          <cell r="BY364">
            <v>0</v>
          </cell>
          <cell r="BZ364">
            <v>0</v>
          </cell>
          <cell r="CA364">
            <v>0</v>
          </cell>
          <cell r="CB364">
            <v>0</v>
          </cell>
          <cell r="CC364">
            <v>0</v>
          </cell>
          <cell r="CD364">
            <v>0</v>
          </cell>
          <cell r="CE364">
            <v>0</v>
          </cell>
          <cell r="CF364">
            <v>0</v>
          </cell>
          <cell r="CG364">
            <v>0</v>
          </cell>
          <cell r="CH364">
            <v>0</v>
          </cell>
          <cell r="CI364">
            <v>0</v>
          </cell>
          <cell r="CJ364">
            <v>1.8795099848967949</v>
          </cell>
          <cell r="CK364">
            <v>0</v>
          </cell>
          <cell r="CL364">
            <v>0</v>
          </cell>
          <cell r="CM364">
            <v>0</v>
          </cell>
          <cell r="CN364">
            <v>0</v>
          </cell>
          <cell r="CO364">
            <v>0</v>
          </cell>
          <cell r="CP364">
            <v>0</v>
          </cell>
          <cell r="CQ364">
            <v>0</v>
          </cell>
          <cell r="CR364">
            <v>0</v>
          </cell>
          <cell r="CS364">
            <v>0</v>
          </cell>
          <cell r="CT364">
            <v>0</v>
          </cell>
          <cell r="CU364">
            <v>0</v>
          </cell>
          <cell r="CV364">
            <v>0</v>
          </cell>
          <cell r="CW364">
            <v>1.8795099848967949</v>
          </cell>
          <cell r="CX364">
            <v>0</v>
          </cell>
          <cell r="CY364">
            <v>0</v>
          </cell>
          <cell r="CZ364">
            <v>0</v>
          </cell>
          <cell r="DA364">
            <v>0</v>
          </cell>
          <cell r="DB364">
            <v>0</v>
          </cell>
          <cell r="DC364">
            <v>0</v>
          </cell>
          <cell r="DD364">
            <v>0</v>
          </cell>
          <cell r="DE364">
            <v>0</v>
          </cell>
          <cell r="DF364">
            <v>0</v>
          </cell>
          <cell r="DG364">
            <v>0</v>
          </cell>
          <cell r="DH364">
            <v>0</v>
          </cell>
          <cell r="DI364">
            <v>0</v>
          </cell>
          <cell r="DJ364">
            <v>1.8795099848967949</v>
          </cell>
          <cell r="DK364">
            <v>0</v>
          </cell>
          <cell r="DL364">
            <v>0</v>
          </cell>
          <cell r="DM364">
            <v>0</v>
          </cell>
          <cell r="DN364">
            <v>0</v>
          </cell>
          <cell r="DO364">
            <v>0</v>
          </cell>
          <cell r="DP364">
            <v>0</v>
          </cell>
          <cell r="DQ364">
            <v>0</v>
          </cell>
          <cell r="DR364">
            <v>0</v>
          </cell>
          <cell r="DS364">
            <v>0</v>
          </cell>
          <cell r="DT364">
            <v>0</v>
          </cell>
          <cell r="DU364">
            <v>0</v>
          </cell>
          <cell r="DV364">
            <v>0</v>
          </cell>
          <cell r="DW364">
            <v>1.5002517200872634</v>
          </cell>
          <cell r="DX364">
            <v>1.6002685014264142</v>
          </cell>
          <cell r="DY364">
            <v>0</v>
          </cell>
          <cell r="DZ364">
            <v>0</v>
          </cell>
          <cell r="EA364">
            <v>0</v>
          </cell>
          <cell r="EB364">
            <v>0</v>
          </cell>
          <cell r="EC364">
            <v>0</v>
          </cell>
          <cell r="ED364">
            <v>0</v>
          </cell>
          <cell r="EE364">
            <v>0</v>
          </cell>
          <cell r="EF364">
            <v>0</v>
          </cell>
          <cell r="EG364">
            <v>0</v>
          </cell>
          <cell r="EH364">
            <v>0</v>
          </cell>
          <cell r="EI364">
            <v>0</v>
          </cell>
          <cell r="EJ364">
            <v>1.5002517200872634</v>
          </cell>
          <cell r="EK364">
            <v>0</v>
          </cell>
          <cell r="EL364">
            <v>0</v>
          </cell>
          <cell r="EM364">
            <v>0</v>
          </cell>
          <cell r="EN364">
            <v>0</v>
          </cell>
          <cell r="EO364">
            <v>0</v>
          </cell>
          <cell r="EP364">
            <v>0</v>
          </cell>
          <cell r="EQ364">
            <v>0</v>
          </cell>
          <cell r="ER364">
            <v>0</v>
          </cell>
          <cell r="ES364">
            <v>0</v>
          </cell>
          <cell r="ET364">
            <v>0</v>
          </cell>
          <cell r="EU364">
            <v>0</v>
          </cell>
          <cell r="EV364">
            <v>0</v>
          </cell>
          <cell r="EW364">
            <v>0</v>
          </cell>
          <cell r="EX364">
            <v>0</v>
          </cell>
          <cell r="EY364">
            <v>0</v>
          </cell>
          <cell r="EZ364">
            <v>0</v>
          </cell>
          <cell r="FA364">
            <v>0</v>
          </cell>
          <cell r="FB364">
            <v>0</v>
          </cell>
          <cell r="FC364">
            <v>0</v>
          </cell>
          <cell r="FD364">
            <v>0</v>
          </cell>
          <cell r="GZ364">
            <v>0</v>
          </cell>
          <cell r="HA364">
            <v>0</v>
          </cell>
        </row>
        <row r="365">
          <cell r="B365" t="str">
            <v>PERDAS DIÁRIAS L3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8.3841229193341871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0.11389521640091117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4.4392235833752869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0.16781339150864241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  <cell r="BF365">
            <v>0</v>
          </cell>
          <cell r="BG365">
            <v>0</v>
          </cell>
          <cell r="BH365">
            <v>0</v>
          </cell>
          <cell r="BI365">
            <v>0</v>
          </cell>
          <cell r="BJ365">
            <v>8.2254293225932766</v>
          </cell>
          <cell r="BK365">
            <v>0</v>
          </cell>
          <cell r="BL365">
            <v>0</v>
          </cell>
          <cell r="BM365">
            <v>0</v>
          </cell>
          <cell r="BN365">
            <v>0</v>
          </cell>
          <cell r="BO365">
            <v>0</v>
          </cell>
          <cell r="BP365">
            <v>0</v>
          </cell>
          <cell r="BQ365">
            <v>0</v>
          </cell>
          <cell r="BR365">
            <v>0</v>
          </cell>
          <cell r="BS365">
            <v>0</v>
          </cell>
          <cell r="BT365">
            <v>0</v>
          </cell>
          <cell r="BU365">
            <v>0</v>
          </cell>
          <cell r="BV365">
            <v>0</v>
          </cell>
          <cell r="BW365">
            <v>0.11187559433909493</v>
          </cell>
          <cell r="BX365">
            <v>0</v>
          </cell>
          <cell r="BY365">
            <v>0</v>
          </cell>
          <cell r="BZ365">
            <v>0</v>
          </cell>
          <cell r="CA365">
            <v>0</v>
          </cell>
          <cell r="CB365">
            <v>0</v>
          </cell>
          <cell r="CC365">
            <v>0</v>
          </cell>
          <cell r="CD365">
            <v>0</v>
          </cell>
          <cell r="CE365">
            <v>0</v>
          </cell>
          <cell r="CF365">
            <v>0</v>
          </cell>
          <cell r="CG365">
            <v>0</v>
          </cell>
          <cell r="CH365">
            <v>0</v>
          </cell>
          <cell r="CI365">
            <v>0</v>
          </cell>
          <cell r="CJ365">
            <v>0.11187559433909493</v>
          </cell>
          <cell r="CK365">
            <v>0</v>
          </cell>
          <cell r="CL365">
            <v>0</v>
          </cell>
          <cell r="CM365">
            <v>0</v>
          </cell>
          <cell r="CN365">
            <v>0</v>
          </cell>
          <cell r="CO365">
            <v>0</v>
          </cell>
          <cell r="CP365">
            <v>0</v>
          </cell>
          <cell r="CQ365">
            <v>0</v>
          </cell>
          <cell r="CR365">
            <v>0</v>
          </cell>
          <cell r="CS365">
            <v>0</v>
          </cell>
          <cell r="CT365">
            <v>0</v>
          </cell>
          <cell r="CU365">
            <v>0</v>
          </cell>
          <cell r="CV365">
            <v>0</v>
          </cell>
          <cell r="CW365">
            <v>0.11187559433909493</v>
          </cell>
          <cell r="CX365">
            <v>0</v>
          </cell>
          <cell r="CY365">
            <v>0</v>
          </cell>
          <cell r="CZ365">
            <v>0</v>
          </cell>
          <cell r="DA365">
            <v>0</v>
          </cell>
          <cell r="DB365">
            <v>0</v>
          </cell>
          <cell r="DC365">
            <v>0</v>
          </cell>
          <cell r="DD365">
            <v>0</v>
          </cell>
          <cell r="DE365">
            <v>0</v>
          </cell>
          <cell r="DF365">
            <v>0</v>
          </cell>
          <cell r="DG365">
            <v>0</v>
          </cell>
          <cell r="DH365">
            <v>0</v>
          </cell>
          <cell r="DI365">
            <v>0</v>
          </cell>
          <cell r="DJ365">
            <v>0.22375118867818986</v>
          </cell>
          <cell r="DK365">
            <v>0</v>
          </cell>
          <cell r="DL365">
            <v>0</v>
          </cell>
          <cell r="DM365">
            <v>0</v>
          </cell>
          <cell r="DN365">
            <v>0</v>
          </cell>
          <cell r="DO365">
            <v>0</v>
          </cell>
          <cell r="DP365">
            <v>0</v>
          </cell>
          <cell r="DQ365">
            <v>0</v>
          </cell>
          <cell r="DR365">
            <v>0</v>
          </cell>
          <cell r="DS365">
            <v>0</v>
          </cell>
          <cell r="DT365">
            <v>0</v>
          </cell>
          <cell r="DU365">
            <v>0</v>
          </cell>
          <cell r="DV365">
            <v>0</v>
          </cell>
          <cell r="DW365">
            <v>0.67125356603456954</v>
          </cell>
          <cell r="DX365">
            <v>0.22375118867818986</v>
          </cell>
          <cell r="DY365">
            <v>0</v>
          </cell>
          <cell r="DZ365">
            <v>0</v>
          </cell>
          <cell r="EA365">
            <v>0</v>
          </cell>
          <cell r="EB365">
            <v>0</v>
          </cell>
          <cell r="EC365">
            <v>0</v>
          </cell>
          <cell r="ED365">
            <v>0</v>
          </cell>
          <cell r="EE365">
            <v>0</v>
          </cell>
          <cell r="EF365">
            <v>0</v>
          </cell>
          <cell r="EG365">
            <v>0</v>
          </cell>
          <cell r="EH365">
            <v>0</v>
          </cell>
          <cell r="EI365">
            <v>0</v>
          </cell>
          <cell r="EJ365">
            <v>0.33562678301728477</v>
          </cell>
          <cell r="EK365">
            <v>0</v>
          </cell>
          <cell r="EL365">
            <v>0</v>
          </cell>
          <cell r="EM365">
            <v>0</v>
          </cell>
          <cell r="EN365">
            <v>0</v>
          </cell>
          <cell r="EO365">
            <v>0</v>
          </cell>
          <cell r="EP365">
            <v>0</v>
          </cell>
          <cell r="EQ365">
            <v>0</v>
          </cell>
          <cell r="ER365">
            <v>0</v>
          </cell>
          <cell r="ES365">
            <v>0</v>
          </cell>
          <cell r="ET365">
            <v>0</v>
          </cell>
          <cell r="EU365">
            <v>0</v>
          </cell>
          <cell r="EV365">
            <v>0</v>
          </cell>
          <cell r="EW365">
            <v>4.0001118755943397</v>
          </cell>
          <cell r="EX365">
            <v>0</v>
          </cell>
          <cell r="EY365">
            <v>0</v>
          </cell>
          <cell r="EZ365">
            <v>0</v>
          </cell>
          <cell r="FA365">
            <v>0</v>
          </cell>
          <cell r="FB365">
            <v>0</v>
          </cell>
          <cell r="FC365">
            <v>0</v>
          </cell>
          <cell r="FD365">
            <v>0</v>
          </cell>
          <cell r="GZ365">
            <v>0</v>
          </cell>
          <cell r="HA365">
            <v>0</v>
          </cell>
        </row>
        <row r="366"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  <cell r="BF366">
            <v>0</v>
          </cell>
          <cell r="BG366">
            <v>0</v>
          </cell>
          <cell r="BH366">
            <v>0</v>
          </cell>
          <cell r="BI366">
            <v>0</v>
          </cell>
          <cell r="BJ366">
            <v>0</v>
          </cell>
          <cell r="BK366">
            <v>0</v>
          </cell>
          <cell r="BL366">
            <v>0</v>
          </cell>
          <cell r="BM366">
            <v>0</v>
          </cell>
          <cell r="BN366">
            <v>0</v>
          </cell>
          <cell r="BO366">
            <v>0</v>
          </cell>
          <cell r="BP366">
            <v>0</v>
          </cell>
          <cell r="BQ366">
            <v>0</v>
          </cell>
          <cell r="BR366">
            <v>0</v>
          </cell>
          <cell r="BS366">
            <v>0</v>
          </cell>
          <cell r="BT366">
            <v>0</v>
          </cell>
          <cell r="BU366">
            <v>0</v>
          </cell>
          <cell r="BV366">
            <v>0</v>
          </cell>
          <cell r="BW366">
            <v>0</v>
          </cell>
          <cell r="BX366">
            <v>0</v>
          </cell>
          <cell r="BY366">
            <v>0</v>
          </cell>
          <cell r="BZ366">
            <v>0</v>
          </cell>
          <cell r="CA366">
            <v>0</v>
          </cell>
          <cell r="CB366">
            <v>0</v>
          </cell>
          <cell r="CC366">
            <v>0</v>
          </cell>
          <cell r="CD366">
            <v>0</v>
          </cell>
          <cell r="CE366">
            <v>0</v>
          </cell>
          <cell r="CF366">
            <v>0</v>
          </cell>
          <cell r="CG366">
            <v>0</v>
          </cell>
          <cell r="CH366">
            <v>0</v>
          </cell>
          <cell r="CI366">
            <v>0</v>
          </cell>
          <cell r="CJ366">
            <v>0</v>
          </cell>
          <cell r="CK366">
            <v>0</v>
          </cell>
          <cell r="CL366">
            <v>0</v>
          </cell>
          <cell r="CM366">
            <v>0</v>
          </cell>
          <cell r="CN366">
            <v>0</v>
          </cell>
          <cell r="CO366">
            <v>0</v>
          </cell>
          <cell r="CP366">
            <v>0</v>
          </cell>
          <cell r="CQ366">
            <v>0</v>
          </cell>
          <cell r="CR366">
            <v>0</v>
          </cell>
          <cell r="CS366">
            <v>0</v>
          </cell>
          <cell r="CT366">
            <v>0</v>
          </cell>
          <cell r="CU366">
            <v>0</v>
          </cell>
          <cell r="CV366">
            <v>0</v>
          </cell>
          <cell r="CW366">
            <v>0</v>
          </cell>
          <cell r="CX366">
            <v>0</v>
          </cell>
          <cell r="CY366">
            <v>0</v>
          </cell>
          <cell r="CZ366">
            <v>0</v>
          </cell>
          <cell r="DA366">
            <v>0</v>
          </cell>
          <cell r="DB366">
            <v>0</v>
          </cell>
          <cell r="DC366">
            <v>0</v>
          </cell>
          <cell r="DD366">
            <v>0</v>
          </cell>
          <cell r="DE366">
            <v>0</v>
          </cell>
          <cell r="DF366">
            <v>0</v>
          </cell>
          <cell r="DG366">
            <v>0</v>
          </cell>
          <cell r="DH366">
            <v>0</v>
          </cell>
          <cell r="DI366">
            <v>0</v>
          </cell>
          <cell r="DJ366">
            <v>0</v>
          </cell>
          <cell r="DK366">
            <v>0</v>
          </cell>
          <cell r="DL366">
            <v>0</v>
          </cell>
          <cell r="DM366">
            <v>0</v>
          </cell>
          <cell r="DN366">
            <v>0</v>
          </cell>
          <cell r="DO366">
            <v>0</v>
          </cell>
          <cell r="DP366">
            <v>0</v>
          </cell>
          <cell r="DQ366">
            <v>0</v>
          </cell>
          <cell r="DR366">
            <v>0</v>
          </cell>
          <cell r="DS366">
            <v>0</v>
          </cell>
          <cell r="DT366">
            <v>0</v>
          </cell>
          <cell r="DU366">
            <v>0</v>
          </cell>
          <cell r="DV366">
            <v>0</v>
          </cell>
          <cell r="DW366">
            <v>0</v>
          </cell>
          <cell r="DX366">
            <v>0</v>
          </cell>
          <cell r="DY366">
            <v>0</v>
          </cell>
          <cell r="DZ366">
            <v>0</v>
          </cell>
          <cell r="EA366">
            <v>0</v>
          </cell>
          <cell r="EB366">
            <v>0</v>
          </cell>
          <cell r="EC366">
            <v>0</v>
          </cell>
          <cell r="ED366">
            <v>0</v>
          </cell>
          <cell r="EE366">
            <v>0</v>
          </cell>
          <cell r="EF366">
            <v>0</v>
          </cell>
          <cell r="EG366">
            <v>0</v>
          </cell>
          <cell r="EH366">
            <v>0</v>
          </cell>
          <cell r="EI366">
            <v>0</v>
          </cell>
          <cell r="EJ366">
            <v>0</v>
          </cell>
          <cell r="EK366">
            <v>0</v>
          </cell>
          <cell r="EL366">
            <v>0</v>
          </cell>
          <cell r="EM366">
            <v>0</v>
          </cell>
          <cell r="EN366">
            <v>0</v>
          </cell>
          <cell r="EO366">
            <v>0</v>
          </cell>
          <cell r="EP366">
            <v>0</v>
          </cell>
          <cell r="EQ366">
            <v>0</v>
          </cell>
          <cell r="ER366">
            <v>0</v>
          </cell>
          <cell r="ES366">
            <v>0</v>
          </cell>
          <cell r="ET366">
            <v>0</v>
          </cell>
          <cell r="EU366">
            <v>0</v>
          </cell>
          <cell r="EV366">
            <v>0</v>
          </cell>
          <cell r="EW366">
            <v>0</v>
          </cell>
          <cell r="EX366">
            <v>0</v>
          </cell>
          <cell r="EY366">
            <v>0</v>
          </cell>
          <cell r="EZ366">
            <v>0</v>
          </cell>
          <cell r="FA366">
            <v>0</v>
          </cell>
          <cell r="FB366">
            <v>0</v>
          </cell>
          <cell r="FC366">
            <v>0</v>
          </cell>
          <cell r="FD366">
            <v>0</v>
          </cell>
          <cell r="GZ366">
            <v>0</v>
          </cell>
          <cell r="HA366">
            <v>0</v>
          </cell>
        </row>
        <row r="367">
          <cell r="B367" t="str">
            <v>MÉDIA DIÁRIA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3132.8368349976836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 t="str">
            <v>Prod.</v>
          </cell>
          <cell r="T367" t="str">
            <v>Disp.</v>
          </cell>
          <cell r="U367" t="str">
            <v>Total</v>
          </cell>
          <cell r="V367">
            <v>200.56573847616414</v>
          </cell>
          <cell r="W367">
            <v>1752.5502069542163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 t="str">
            <v>Prod.</v>
          </cell>
          <cell r="AG367" t="str">
            <v>Disp.</v>
          </cell>
          <cell r="AH367" t="str">
            <v>Total</v>
          </cell>
          <cell r="AI367">
            <v>195.59712131185447</v>
          </cell>
          <cell r="AJ367">
            <v>3585.607297837681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 t="str">
            <v>Prod.</v>
          </cell>
          <cell r="AT367" t="str">
            <v>Disp.</v>
          </cell>
          <cell r="AU367" t="str">
            <v>Total</v>
          </cell>
          <cell r="AV367">
            <v>200.57097375609337</v>
          </cell>
          <cell r="AW367">
            <v>3581.1717388810325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  <cell r="BF367" t="str">
            <v>Prod.</v>
          </cell>
          <cell r="BG367" t="str">
            <v>Disp.</v>
          </cell>
          <cell r="BH367" t="str">
            <v>Total</v>
          </cell>
          <cell r="BI367">
            <v>200.32285835884281</v>
          </cell>
          <cell r="BJ367">
            <v>3558.216442377387</v>
          </cell>
          <cell r="BK367">
            <v>0</v>
          </cell>
          <cell r="BL367">
            <v>0</v>
          </cell>
          <cell r="BM367">
            <v>0</v>
          </cell>
          <cell r="BN367">
            <v>0</v>
          </cell>
          <cell r="BO367">
            <v>0</v>
          </cell>
          <cell r="BP367">
            <v>0</v>
          </cell>
          <cell r="BQ367">
            <v>0</v>
          </cell>
          <cell r="BR367">
            <v>0</v>
          </cell>
          <cell r="BS367" t="str">
            <v>Prod.</v>
          </cell>
          <cell r="BT367" t="str">
            <v>Disp.</v>
          </cell>
          <cell r="BU367" t="str">
            <v>Total</v>
          </cell>
          <cell r="BV367">
            <v>199.03878963905507</v>
          </cell>
          <cell r="BW367">
            <v>3620.2367283622038</v>
          </cell>
          <cell r="BX367">
            <v>0</v>
          </cell>
          <cell r="BY367">
            <v>0</v>
          </cell>
          <cell r="BZ367">
            <v>0</v>
          </cell>
          <cell r="CA367">
            <v>0</v>
          </cell>
          <cell r="CB367">
            <v>0</v>
          </cell>
          <cell r="CC367">
            <v>0</v>
          </cell>
          <cell r="CD367">
            <v>0</v>
          </cell>
          <cell r="CE367">
            <v>0</v>
          </cell>
          <cell r="CF367" t="str">
            <v>Prod.</v>
          </cell>
          <cell r="CG367" t="str">
            <v>Disp.</v>
          </cell>
          <cell r="CH367" t="str">
            <v>Total</v>
          </cell>
          <cell r="CI367">
            <v>202.50806781687106</v>
          </cell>
          <cell r="CJ367">
            <v>3534.8766484290827</v>
          </cell>
          <cell r="CK367">
            <v>0</v>
          </cell>
          <cell r="CL367">
            <v>0</v>
          </cell>
          <cell r="CM367">
            <v>0</v>
          </cell>
          <cell r="CN367">
            <v>0</v>
          </cell>
          <cell r="CO367">
            <v>0</v>
          </cell>
          <cell r="CP367">
            <v>0</v>
          </cell>
          <cell r="CQ367">
            <v>0</v>
          </cell>
          <cell r="CR367">
            <v>0</v>
          </cell>
          <cell r="CS367" t="str">
            <v>Prod.</v>
          </cell>
          <cell r="CT367" t="str">
            <v>Disp.</v>
          </cell>
          <cell r="CU367" t="str">
            <v>Total</v>
          </cell>
          <cell r="CV367">
            <v>197.73321297919577</v>
          </cell>
          <cell r="CW367">
            <v>3535.0327129171906</v>
          </cell>
          <cell r="CX367">
            <v>0</v>
          </cell>
          <cell r="CY367">
            <v>0</v>
          </cell>
          <cell r="CZ367">
            <v>0</v>
          </cell>
          <cell r="DA367">
            <v>0</v>
          </cell>
          <cell r="DB367">
            <v>0</v>
          </cell>
          <cell r="DC367">
            <v>0</v>
          </cell>
          <cell r="DD367">
            <v>0</v>
          </cell>
          <cell r="DE367">
            <v>0</v>
          </cell>
          <cell r="DF367" t="str">
            <v>Prod.</v>
          </cell>
          <cell r="DG367" t="str">
            <v>Disp.</v>
          </cell>
          <cell r="DH367" t="str">
            <v>Total</v>
          </cell>
          <cell r="DI367">
            <v>197.74194288287691</v>
          </cell>
          <cell r="DJ367">
            <v>3557.0587207514459</v>
          </cell>
          <cell r="DK367">
            <v>0</v>
          </cell>
          <cell r="DL367">
            <v>0</v>
          </cell>
          <cell r="DM367">
            <v>0</v>
          </cell>
          <cell r="DN367">
            <v>0</v>
          </cell>
          <cell r="DO367">
            <v>0</v>
          </cell>
          <cell r="DP367">
            <v>0</v>
          </cell>
          <cell r="DQ367">
            <v>0</v>
          </cell>
          <cell r="DR367">
            <v>0</v>
          </cell>
          <cell r="DS367" t="str">
            <v>Prod.</v>
          </cell>
          <cell r="DT367" t="str">
            <v>Disp.</v>
          </cell>
          <cell r="DU367" t="str">
            <v>Total</v>
          </cell>
          <cell r="DV367">
            <v>198.97402924156435</v>
          </cell>
          <cell r="DW367">
            <v>3616.2344563687529</v>
          </cell>
          <cell r="DX367">
            <v>3606.9404302733237</v>
          </cell>
          <cell r="DY367">
            <v>0</v>
          </cell>
          <cell r="DZ367">
            <v>0</v>
          </cell>
          <cell r="EA367">
            <v>0</v>
          </cell>
          <cell r="EB367">
            <v>0</v>
          </cell>
          <cell r="EC367">
            <v>0</v>
          </cell>
          <cell r="ED367">
            <v>0</v>
          </cell>
          <cell r="EE367">
            <v>0</v>
          </cell>
          <cell r="EF367" t="str">
            <v>Prod.</v>
          </cell>
          <cell r="EG367" t="str">
            <v>Disp.</v>
          </cell>
          <cell r="EH367" t="str">
            <v>Total</v>
          </cell>
          <cell r="EI367">
            <v>202.28418953788406</v>
          </cell>
          <cell r="EJ367">
            <v>3657.8137351675759</v>
          </cell>
          <cell r="EK367">
            <v>0</v>
          </cell>
          <cell r="EL367">
            <v>0</v>
          </cell>
          <cell r="EM367">
            <v>0</v>
          </cell>
          <cell r="EN367">
            <v>0</v>
          </cell>
          <cell r="EO367">
            <v>0</v>
          </cell>
          <cell r="EP367">
            <v>0</v>
          </cell>
          <cell r="EQ367">
            <v>0</v>
          </cell>
          <cell r="ER367">
            <v>0</v>
          </cell>
          <cell r="ES367" t="str">
            <v>Prod.</v>
          </cell>
          <cell r="ET367" t="str">
            <v>Disp.</v>
          </cell>
          <cell r="EU367" t="str">
            <v>Total</v>
          </cell>
          <cell r="EV367">
            <v>204.61004280178867</v>
          </cell>
          <cell r="EW367">
            <v>3668.5276708442129</v>
          </cell>
          <cell r="EX367">
            <v>0</v>
          </cell>
          <cell r="EY367">
            <v>0</v>
          </cell>
          <cell r="EZ367">
            <v>0</v>
          </cell>
          <cell r="FA367">
            <v>0</v>
          </cell>
          <cell r="FB367">
            <v>0</v>
          </cell>
          <cell r="FC367">
            <v>0</v>
          </cell>
          <cell r="FD367">
            <v>0</v>
          </cell>
          <cell r="GZ367">
            <v>0</v>
          </cell>
          <cell r="HA367">
            <v>0</v>
          </cell>
        </row>
        <row r="368">
          <cell r="B368" t="str">
            <v>PREMISSAS: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27115.801199315814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712</v>
          </cell>
          <cell r="U368">
            <v>753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-767</v>
          </cell>
          <cell r="AH368">
            <v>-641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4929.9825525409615</v>
          </cell>
          <cell r="AU368">
            <v>4711.9825525409615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  <cell r="BF368">
            <v>0</v>
          </cell>
          <cell r="BG368">
            <v>2640.4338510085945</v>
          </cell>
          <cell r="BH368">
            <v>2752.4338510085945</v>
          </cell>
          <cell r="BI368">
            <v>0</v>
          </cell>
          <cell r="BJ368">
            <v>0</v>
          </cell>
          <cell r="BK368">
            <v>0</v>
          </cell>
          <cell r="BL368">
            <v>0</v>
          </cell>
          <cell r="BM368">
            <v>0</v>
          </cell>
          <cell r="BN368">
            <v>0</v>
          </cell>
          <cell r="BO368">
            <v>0</v>
          </cell>
          <cell r="BP368">
            <v>3840</v>
          </cell>
          <cell r="BQ368">
            <v>0</v>
          </cell>
          <cell r="BR368">
            <v>0</v>
          </cell>
          <cell r="BS368">
            <v>0</v>
          </cell>
          <cell r="BT368">
            <v>-3065.9638099117437</v>
          </cell>
          <cell r="BU368">
            <v>-3288.9638099117437</v>
          </cell>
          <cell r="BV368">
            <v>0</v>
          </cell>
          <cell r="BW368">
            <v>0</v>
          </cell>
          <cell r="BX368">
            <v>0</v>
          </cell>
          <cell r="BY368">
            <v>0</v>
          </cell>
          <cell r="BZ368">
            <v>0</v>
          </cell>
          <cell r="CA368">
            <v>0</v>
          </cell>
          <cell r="CB368">
            <v>0</v>
          </cell>
          <cell r="CC368">
            <v>0</v>
          </cell>
          <cell r="CD368">
            <v>0</v>
          </cell>
          <cell r="CE368">
            <v>0</v>
          </cell>
          <cell r="CF368">
            <v>0</v>
          </cell>
          <cell r="CG368">
            <v>2966.1024659948307</v>
          </cell>
          <cell r="CH368">
            <v>2969.1024659948307</v>
          </cell>
          <cell r="CI368">
            <v>0</v>
          </cell>
          <cell r="CJ368">
            <v>0</v>
          </cell>
          <cell r="CK368">
            <v>0</v>
          </cell>
          <cell r="CL368">
            <v>0</v>
          </cell>
          <cell r="CM368">
            <v>0</v>
          </cell>
          <cell r="CN368">
            <v>0</v>
          </cell>
          <cell r="CO368">
            <v>0</v>
          </cell>
          <cell r="CP368">
            <v>0</v>
          </cell>
          <cell r="CQ368">
            <v>0</v>
          </cell>
          <cell r="CR368">
            <v>0</v>
          </cell>
          <cell r="CS368">
            <v>0</v>
          </cell>
          <cell r="CT368">
            <v>5027.6912307692401</v>
          </cell>
          <cell r="CU368">
            <v>5206.6912307692401</v>
          </cell>
          <cell r="CV368">
            <v>0</v>
          </cell>
          <cell r="CW368">
            <v>0</v>
          </cell>
          <cell r="CX368">
            <v>0</v>
          </cell>
          <cell r="CY368">
            <v>0</v>
          </cell>
          <cell r="CZ368">
            <v>0</v>
          </cell>
          <cell r="DA368">
            <v>0</v>
          </cell>
          <cell r="DB368">
            <v>0</v>
          </cell>
          <cell r="DC368">
            <v>0</v>
          </cell>
          <cell r="DD368">
            <v>0</v>
          </cell>
          <cell r="DE368">
            <v>0</v>
          </cell>
          <cell r="DF368">
            <v>0</v>
          </cell>
          <cell r="DG368">
            <v>8992.0902246888072</v>
          </cell>
          <cell r="DH368">
            <v>9042.0902246888072</v>
          </cell>
          <cell r="DI368">
            <v>0</v>
          </cell>
          <cell r="DJ368">
            <v>0</v>
          </cell>
          <cell r="DK368">
            <v>0</v>
          </cell>
          <cell r="DL368">
            <v>0</v>
          </cell>
          <cell r="DM368">
            <v>0</v>
          </cell>
          <cell r="DN368">
            <v>0</v>
          </cell>
          <cell r="DO368">
            <v>0</v>
          </cell>
          <cell r="DP368">
            <v>0</v>
          </cell>
          <cell r="DQ368">
            <v>0</v>
          </cell>
          <cell r="DR368">
            <v>0</v>
          </cell>
          <cell r="DS368">
            <v>0</v>
          </cell>
          <cell r="DT368">
            <v>160.1191441998526</v>
          </cell>
          <cell r="DU368">
            <v>-278.8808558001474</v>
          </cell>
          <cell r="DV368">
            <v>0</v>
          </cell>
          <cell r="DW368">
            <v>0</v>
          </cell>
          <cell r="DX368">
            <v>0</v>
          </cell>
          <cell r="DY368">
            <v>0</v>
          </cell>
          <cell r="DZ368">
            <v>0</v>
          </cell>
          <cell r="EA368">
            <v>0</v>
          </cell>
          <cell r="EB368">
            <v>0</v>
          </cell>
          <cell r="EC368">
            <v>0</v>
          </cell>
          <cell r="ED368">
            <v>0</v>
          </cell>
          <cell r="EE368">
            <v>0</v>
          </cell>
          <cell r="EF368">
            <v>0</v>
          </cell>
          <cell r="EG368">
            <v>-286</v>
          </cell>
          <cell r="EH368">
            <v>-748</v>
          </cell>
          <cell r="EI368">
            <v>0</v>
          </cell>
          <cell r="EJ368">
            <v>0</v>
          </cell>
          <cell r="EK368">
            <v>0</v>
          </cell>
          <cell r="EL368">
            <v>0</v>
          </cell>
          <cell r="EM368">
            <v>0</v>
          </cell>
          <cell r="EN368">
            <v>0</v>
          </cell>
          <cell r="EO368">
            <v>0</v>
          </cell>
          <cell r="EP368">
            <v>0</v>
          </cell>
          <cell r="EQ368">
            <v>0</v>
          </cell>
          <cell r="ER368">
            <v>0</v>
          </cell>
          <cell r="ES368">
            <v>0</v>
          </cell>
          <cell r="ET368">
            <v>0</v>
          </cell>
          <cell r="EU368">
            <v>0</v>
          </cell>
          <cell r="EV368">
            <v>0</v>
          </cell>
          <cell r="EW368">
            <v>0</v>
          </cell>
          <cell r="EX368">
            <v>0</v>
          </cell>
          <cell r="EY368">
            <v>0</v>
          </cell>
          <cell r="EZ368">
            <v>0</v>
          </cell>
          <cell r="FA368">
            <v>0</v>
          </cell>
          <cell r="FB368">
            <v>0</v>
          </cell>
          <cell r="FC368">
            <v>0</v>
          </cell>
          <cell r="FD368">
            <v>0</v>
          </cell>
          <cell r="GZ368">
            <v>0</v>
          </cell>
          <cell r="HA368">
            <v>0</v>
          </cell>
        </row>
        <row r="369"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 t="str">
            <v>2T PPE 10%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 t="str">
            <v>1 TURNO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 t="str">
            <v>2 TURNOS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 t="str">
            <v>2 TURNOS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  <cell r="BF369">
            <v>0</v>
          </cell>
          <cell r="BG369">
            <v>0</v>
          </cell>
          <cell r="BH369">
            <v>0</v>
          </cell>
          <cell r="BI369">
            <v>0</v>
          </cell>
          <cell r="BJ369" t="str">
            <v>2 TURNOS</v>
          </cell>
          <cell r="BK369">
            <v>0</v>
          </cell>
          <cell r="BL369">
            <v>0</v>
          </cell>
          <cell r="BM369">
            <v>0</v>
          </cell>
          <cell r="BN369">
            <v>2520</v>
          </cell>
          <cell r="BO369">
            <v>0</v>
          </cell>
          <cell r="BP369">
            <v>2880</v>
          </cell>
          <cell r="BQ369">
            <v>0</v>
          </cell>
          <cell r="BR369">
            <v>0</v>
          </cell>
          <cell r="BS369">
            <v>0</v>
          </cell>
          <cell r="BT369">
            <v>0</v>
          </cell>
          <cell r="BU369">
            <v>0</v>
          </cell>
          <cell r="BV369">
            <v>0</v>
          </cell>
          <cell r="BW369" t="str">
            <v>2 TURNOS</v>
          </cell>
          <cell r="BX369">
            <v>0</v>
          </cell>
          <cell r="BY369">
            <v>0</v>
          </cell>
          <cell r="BZ369">
            <v>0</v>
          </cell>
          <cell r="CA369">
            <v>0</v>
          </cell>
          <cell r="CB369">
            <v>0</v>
          </cell>
          <cell r="CC369">
            <v>0</v>
          </cell>
          <cell r="CD369">
            <v>0</v>
          </cell>
          <cell r="CE369">
            <v>0</v>
          </cell>
          <cell r="CF369">
            <v>0</v>
          </cell>
          <cell r="CG369">
            <v>0</v>
          </cell>
          <cell r="CH369">
            <v>0</v>
          </cell>
          <cell r="CI369">
            <v>0</v>
          </cell>
          <cell r="CJ369" t="str">
            <v>2 TURNOS</v>
          </cell>
          <cell r="CK369">
            <v>0</v>
          </cell>
          <cell r="CL369">
            <v>0</v>
          </cell>
          <cell r="CM369">
            <v>0</v>
          </cell>
          <cell r="CN369">
            <v>0</v>
          </cell>
          <cell r="CO369">
            <v>0</v>
          </cell>
          <cell r="CP369">
            <v>0</v>
          </cell>
          <cell r="CQ369">
            <v>0</v>
          </cell>
          <cell r="CR369">
            <v>0</v>
          </cell>
          <cell r="CS369">
            <v>0</v>
          </cell>
          <cell r="CT369">
            <v>0</v>
          </cell>
          <cell r="CU369">
            <v>0</v>
          </cell>
          <cell r="CV369">
            <v>0</v>
          </cell>
          <cell r="CW369" t="str">
            <v>2 TURNOS</v>
          </cell>
          <cell r="CX369">
            <v>0</v>
          </cell>
          <cell r="CY369">
            <v>0</v>
          </cell>
          <cell r="CZ369">
            <v>0</v>
          </cell>
          <cell r="DA369">
            <v>0</v>
          </cell>
          <cell r="DB369">
            <v>0</v>
          </cell>
          <cell r="DC369">
            <v>0</v>
          </cell>
          <cell r="DD369">
            <v>0</v>
          </cell>
          <cell r="DE369">
            <v>0</v>
          </cell>
          <cell r="DF369">
            <v>0</v>
          </cell>
          <cell r="DG369">
            <v>0</v>
          </cell>
          <cell r="DH369">
            <v>0</v>
          </cell>
          <cell r="DI369">
            <v>0</v>
          </cell>
          <cell r="DJ369" t="str">
            <v>2 TURNOS</v>
          </cell>
          <cell r="DK369">
            <v>0</v>
          </cell>
          <cell r="DL369">
            <v>0</v>
          </cell>
          <cell r="DM369">
            <v>0</v>
          </cell>
          <cell r="DN369">
            <v>0</v>
          </cell>
          <cell r="DO369">
            <v>0</v>
          </cell>
          <cell r="DP369">
            <v>0</v>
          </cell>
          <cell r="DQ369">
            <v>0</v>
          </cell>
          <cell r="DR369">
            <v>0</v>
          </cell>
          <cell r="DS369">
            <v>0</v>
          </cell>
          <cell r="DT369">
            <v>0</v>
          </cell>
          <cell r="DU369">
            <v>0</v>
          </cell>
          <cell r="DV369">
            <v>0</v>
          </cell>
          <cell r="DW369" t="str">
            <v>2 TURNOS</v>
          </cell>
          <cell r="DX369" t="str">
            <v>2 TURNOS</v>
          </cell>
          <cell r="DY369">
            <v>0</v>
          </cell>
          <cell r="DZ369">
            <v>0</v>
          </cell>
          <cell r="EA369">
            <v>0</v>
          </cell>
          <cell r="EB369">
            <v>0</v>
          </cell>
          <cell r="EC369">
            <v>0</v>
          </cell>
          <cell r="ED369">
            <v>0</v>
          </cell>
          <cell r="EE369">
            <v>0</v>
          </cell>
          <cell r="EF369">
            <v>0</v>
          </cell>
          <cell r="EG369">
            <v>0</v>
          </cell>
          <cell r="EH369">
            <v>0</v>
          </cell>
          <cell r="EI369">
            <v>0</v>
          </cell>
          <cell r="EJ369" t="str">
            <v>2 TURNOS</v>
          </cell>
          <cell r="EK369">
            <v>0</v>
          </cell>
          <cell r="EL369">
            <v>0</v>
          </cell>
          <cell r="EM369">
            <v>0</v>
          </cell>
          <cell r="EN369">
            <v>0</v>
          </cell>
          <cell r="EO369">
            <v>0</v>
          </cell>
          <cell r="EP369">
            <v>0</v>
          </cell>
          <cell r="EQ369">
            <v>0</v>
          </cell>
          <cell r="ER369">
            <v>0</v>
          </cell>
          <cell r="ES369">
            <v>0</v>
          </cell>
          <cell r="ET369">
            <v>0</v>
          </cell>
          <cell r="EU369">
            <v>0</v>
          </cell>
          <cell r="EV369">
            <v>0</v>
          </cell>
          <cell r="EW369" t="str">
            <v>2 TURNOS</v>
          </cell>
          <cell r="EX369">
            <v>0</v>
          </cell>
          <cell r="EY369">
            <v>0</v>
          </cell>
          <cell r="EZ369">
            <v>0</v>
          </cell>
          <cell r="FA369">
            <v>0</v>
          </cell>
          <cell r="FB369">
            <v>0</v>
          </cell>
          <cell r="FC369">
            <v>0</v>
          </cell>
          <cell r="FD369">
            <v>0</v>
          </cell>
          <cell r="GZ369">
            <v>0</v>
          </cell>
          <cell r="HA369">
            <v>0</v>
          </cell>
        </row>
        <row r="370"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 t="str">
            <v>OBS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  <cell r="BF370">
            <v>0</v>
          </cell>
          <cell r="BG370">
            <v>0</v>
          </cell>
          <cell r="BH370">
            <v>0</v>
          </cell>
          <cell r="BI370">
            <v>0</v>
          </cell>
          <cell r="BJ370">
            <v>0</v>
          </cell>
          <cell r="BK370">
            <v>0</v>
          </cell>
          <cell r="BL370">
            <v>0</v>
          </cell>
          <cell r="BM370">
            <v>0</v>
          </cell>
          <cell r="BN370">
            <v>720</v>
          </cell>
          <cell r="BO370">
            <v>0</v>
          </cell>
          <cell r="BP370">
            <v>960</v>
          </cell>
          <cell r="BQ370">
            <v>0</v>
          </cell>
          <cell r="BR370">
            <v>0</v>
          </cell>
          <cell r="BS370">
            <v>0</v>
          </cell>
          <cell r="BT370">
            <v>0</v>
          </cell>
          <cell r="BU370">
            <v>0</v>
          </cell>
          <cell r="BV370">
            <v>0</v>
          </cell>
          <cell r="BW370">
            <v>0</v>
          </cell>
          <cell r="BX370">
            <v>0</v>
          </cell>
          <cell r="BY370">
            <v>0</v>
          </cell>
          <cell r="BZ370">
            <v>0</v>
          </cell>
          <cell r="CA370">
            <v>0</v>
          </cell>
          <cell r="CB370">
            <v>0</v>
          </cell>
          <cell r="CC370">
            <v>0</v>
          </cell>
          <cell r="CD370">
            <v>0</v>
          </cell>
          <cell r="CE370">
            <v>0</v>
          </cell>
          <cell r="CF370">
            <v>0</v>
          </cell>
          <cell r="CG370">
            <v>0</v>
          </cell>
          <cell r="CH370">
            <v>0</v>
          </cell>
          <cell r="CI370">
            <v>0</v>
          </cell>
          <cell r="CJ370">
            <v>0</v>
          </cell>
          <cell r="CK370">
            <v>0</v>
          </cell>
          <cell r="CL370">
            <v>0</v>
          </cell>
          <cell r="CM370">
            <v>0</v>
          </cell>
          <cell r="CN370">
            <v>0</v>
          </cell>
          <cell r="CO370">
            <v>0</v>
          </cell>
          <cell r="CP370">
            <v>0</v>
          </cell>
          <cell r="CQ370">
            <v>0</v>
          </cell>
          <cell r="CR370">
            <v>0</v>
          </cell>
          <cell r="CS370">
            <v>0</v>
          </cell>
          <cell r="CT370">
            <v>0</v>
          </cell>
          <cell r="CU370">
            <v>0</v>
          </cell>
          <cell r="CV370">
            <v>0</v>
          </cell>
          <cell r="CW370">
            <v>0</v>
          </cell>
          <cell r="CX370">
            <v>0</v>
          </cell>
          <cell r="CY370">
            <v>0</v>
          </cell>
          <cell r="CZ370">
            <v>0</v>
          </cell>
          <cell r="DA370">
            <v>0</v>
          </cell>
          <cell r="DB370">
            <v>0</v>
          </cell>
          <cell r="DC370">
            <v>0</v>
          </cell>
          <cell r="DD370">
            <v>0</v>
          </cell>
          <cell r="DE370">
            <v>0</v>
          </cell>
          <cell r="DF370">
            <v>0</v>
          </cell>
          <cell r="DG370">
            <v>0</v>
          </cell>
          <cell r="DH370">
            <v>0</v>
          </cell>
          <cell r="DI370">
            <v>0</v>
          </cell>
          <cell r="DJ370">
            <v>0</v>
          </cell>
          <cell r="DK370">
            <v>0</v>
          </cell>
          <cell r="DL370">
            <v>0</v>
          </cell>
          <cell r="DM370">
            <v>0</v>
          </cell>
          <cell r="DN370">
            <v>0</v>
          </cell>
          <cell r="DO370">
            <v>0</v>
          </cell>
          <cell r="DP370">
            <v>0</v>
          </cell>
          <cell r="DQ370">
            <v>0</v>
          </cell>
          <cell r="DR370">
            <v>0</v>
          </cell>
          <cell r="DS370">
            <v>0</v>
          </cell>
          <cell r="DT370">
            <v>0</v>
          </cell>
          <cell r="DU370">
            <v>0</v>
          </cell>
          <cell r="DV370">
            <v>0</v>
          </cell>
          <cell r="DW370">
            <v>0</v>
          </cell>
          <cell r="DX370">
            <v>0</v>
          </cell>
          <cell r="DY370">
            <v>0</v>
          </cell>
          <cell r="DZ370">
            <v>0</v>
          </cell>
          <cell r="EA370">
            <v>0</v>
          </cell>
          <cell r="EB370">
            <v>0</v>
          </cell>
          <cell r="EC370">
            <v>0</v>
          </cell>
          <cell r="ED370">
            <v>0</v>
          </cell>
          <cell r="EE370">
            <v>0</v>
          </cell>
          <cell r="EF370">
            <v>0</v>
          </cell>
          <cell r="EG370">
            <v>0</v>
          </cell>
          <cell r="EH370">
            <v>0</v>
          </cell>
          <cell r="EI370">
            <v>0</v>
          </cell>
          <cell r="EJ370">
            <v>0</v>
          </cell>
          <cell r="EK370">
            <v>0</v>
          </cell>
          <cell r="EL370">
            <v>0</v>
          </cell>
          <cell r="EM370">
            <v>0</v>
          </cell>
          <cell r="EN370">
            <v>0</v>
          </cell>
          <cell r="EO370">
            <v>0</v>
          </cell>
          <cell r="EP370">
            <v>0</v>
          </cell>
          <cell r="EQ370">
            <v>0</v>
          </cell>
          <cell r="ER370">
            <v>0</v>
          </cell>
          <cell r="ES370">
            <v>0</v>
          </cell>
          <cell r="ET370">
            <v>0</v>
          </cell>
          <cell r="EU370">
            <v>0</v>
          </cell>
          <cell r="EV370">
            <v>0</v>
          </cell>
          <cell r="EW370">
            <v>0</v>
          </cell>
          <cell r="EX370">
            <v>0</v>
          </cell>
          <cell r="EY370">
            <v>0</v>
          </cell>
          <cell r="EZ370">
            <v>0</v>
          </cell>
          <cell r="FA370">
            <v>0</v>
          </cell>
          <cell r="FB370">
            <v>0</v>
          </cell>
          <cell r="FC370">
            <v>0</v>
          </cell>
          <cell r="FD370">
            <v>0</v>
          </cell>
          <cell r="GZ370">
            <v>0</v>
          </cell>
          <cell r="HA370">
            <v>0</v>
          </cell>
        </row>
        <row r="371"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  <cell r="BF371">
            <v>0</v>
          </cell>
          <cell r="BG371">
            <v>0</v>
          </cell>
          <cell r="BH371">
            <v>0</v>
          </cell>
          <cell r="BI371">
            <v>0</v>
          </cell>
          <cell r="BJ371">
            <v>0</v>
          </cell>
          <cell r="BK371">
            <v>0</v>
          </cell>
          <cell r="BL371">
            <v>0</v>
          </cell>
          <cell r="BM371">
            <v>0</v>
          </cell>
          <cell r="BN371">
            <v>0</v>
          </cell>
          <cell r="BO371">
            <v>0</v>
          </cell>
          <cell r="BQ371">
            <v>0</v>
          </cell>
          <cell r="BR371">
            <v>0</v>
          </cell>
          <cell r="BS371">
            <v>0</v>
          </cell>
          <cell r="BT371">
            <v>0</v>
          </cell>
          <cell r="BU371">
            <v>0</v>
          </cell>
          <cell r="BV371">
            <v>0</v>
          </cell>
          <cell r="BW371">
            <v>0</v>
          </cell>
          <cell r="BX371">
            <v>0</v>
          </cell>
          <cell r="BY371">
            <v>0</v>
          </cell>
          <cell r="BZ371">
            <v>0</v>
          </cell>
          <cell r="CA371">
            <v>0</v>
          </cell>
          <cell r="CB371">
            <v>0</v>
          </cell>
          <cell r="CC371">
            <v>0</v>
          </cell>
          <cell r="CD371">
            <v>0</v>
          </cell>
          <cell r="CE371">
            <v>0</v>
          </cell>
          <cell r="CF371">
            <v>0</v>
          </cell>
          <cell r="CG371">
            <v>0</v>
          </cell>
          <cell r="CH371">
            <v>0</v>
          </cell>
          <cell r="CI371">
            <v>0</v>
          </cell>
          <cell r="CJ371">
            <v>0</v>
          </cell>
          <cell r="CK371">
            <v>0</v>
          </cell>
          <cell r="CL371">
            <v>0</v>
          </cell>
          <cell r="CM371">
            <v>0</v>
          </cell>
          <cell r="CN371">
            <v>0</v>
          </cell>
          <cell r="CO371">
            <v>0</v>
          </cell>
          <cell r="CP371">
            <v>0</v>
          </cell>
          <cell r="CQ371">
            <v>0</v>
          </cell>
          <cell r="CR371">
            <v>0</v>
          </cell>
          <cell r="CS371">
            <v>0</v>
          </cell>
          <cell r="CT371">
            <v>0</v>
          </cell>
          <cell r="CU371">
            <v>0</v>
          </cell>
          <cell r="CV371">
            <v>0</v>
          </cell>
          <cell r="CW371">
            <v>0</v>
          </cell>
          <cell r="CX371">
            <v>0</v>
          </cell>
          <cell r="CY371">
            <v>0</v>
          </cell>
          <cell r="CZ371">
            <v>0</v>
          </cell>
          <cell r="DA371">
            <v>0</v>
          </cell>
          <cell r="DB371">
            <v>0</v>
          </cell>
          <cell r="DC371">
            <v>0</v>
          </cell>
          <cell r="DD371">
            <v>0</v>
          </cell>
          <cell r="DE371">
            <v>0</v>
          </cell>
          <cell r="DF371">
            <v>0</v>
          </cell>
          <cell r="DG371">
            <v>0</v>
          </cell>
          <cell r="DH371">
            <v>0</v>
          </cell>
          <cell r="DI371">
            <v>0</v>
          </cell>
          <cell r="DJ371">
            <v>0</v>
          </cell>
          <cell r="DK371">
            <v>0</v>
          </cell>
          <cell r="DL371">
            <v>0</v>
          </cell>
          <cell r="DM371">
            <v>0</v>
          </cell>
          <cell r="DN371">
            <v>0</v>
          </cell>
          <cell r="DO371">
            <v>0</v>
          </cell>
          <cell r="DP371">
            <v>0</v>
          </cell>
          <cell r="DQ371">
            <v>0</v>
          </cell>
          <cell r="DR371">
            <v>0</v>
          </cell>
          <cell r="DS371">
            <v>0</v>
          </cell>
          <cell r="DT371">
            <v>0</v>
          </cell>
          <cell r="DU371">
            <v>0</v>
          </cell>
          <cell r="DV371">
            <v>0</v>
          </cell>
          <cell r="DW371">
            <v>0</v>
          </cell>
          <cell r="DX371">
            <v>0</v>
          </cell>
          <cell r="DY371">
            <v>0</v>
          </cell>
          <cell r="DZ371">
            <v>0</v>
          </cell>
          <cell r="EA371">
            <v>0</v>
          </cell>
          <cell r="EB371">
            <v>0</v>
          </cell>
          <cell r="EC371">
            <v>0</v>
          </cell>
          <cell r="ED371">
            <v>0</v>
          </cell>
          <cell r="EE371">
            <v>0</v>
          </cell>
          <cell r="EF371">
            <v>0</v>
          </cell>
          <cell r="EG371">
            <v>0</v>
          </cell>
          <cell r="EH371">
            <v>0</v>
          </cell>
          <cell r="EI371">
            <v>0</v>
          </cell>
          <cell r="EJ371">
            <v>0</v>
          </cell>
          <cell r="EK371">
            <v>0</v>
          </cell>
          <cell r="EL371">
            <v>0</v>
          </cell>
          <cell r="EM371">
            <v>0</v>
          </cell>
          <cell r="EN371">
            <v>0</v>
          </cell>
          <cell r="EO371">
            <v>0</v>
          </cell>
          <cell r="EP371">
            <v>0</v>
          </cell>
          <cell r="EQ371">
            <v>0</v>
          </cell>
          <cell r="ER371">
            <v>0</v>
          </cell>
          <cell r="ES371">
            <v>0</v>
          </cell>
          <cell r="ET371">
            <v>0</v>
          </cell>
          <cell r="EU371">
            <v>0</v>
          </cell>
          <cell r="EV371">
            <v>0</v>
          </cell>
          <cell r="EW371">
            <v>0</v>
          </cell>
          <cell r="EX371">
            <v>0</v>
          </cell>
          <cell r="GZ371">
            <v>0</v>
          </cell>
          <cell r="HA371">
            <v>0</v>
          </cell>
        </row>
        <row r="372"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  <cell r="BF372">
            <v>0</v>
          </cell>
          <cell r="BG372">
            <v>0</v>
          </cell>
          <cell r="BH372">
            <v>0</v>
          </cell>
          <cell r="BI372">
            <v>0</v>
          </cell>
          <cell r="BJ372">
            <v>0</v>
          </cell>
          <cell r="BK372">
            <v>0</v>
          </cell>
          <cell r="BL372">
            <v>0</v>
          </cell>
          <cell r="BM372">
            <v>0</v>
          </cell>
          <cell r="BN372">
            <v>0</v>
          </cell>
          <cell r="BO372">
            <v>0</v>
          </cell>
          <cell r="BP372">
            <v>0</v>
          </cell>
          <cell r="BQ372">
            <v>0</v>
          </cell>
          <cell r="BR372">
            <v>0</v>
          </cell>
          <cell r="BS372">
            <v>0</v>
          </cell>
          <cell r="BT372">
            <v>0</v>
          </cell>
          <cell r="BU372">
            <v>0</v>
          </cell>
          <cell r="BV372">
            <v>0</v>
          </cell>
          <cell r="BW372">
            <v>0</v>
          </cell>
          <cell r="BX372">
            <v>0</v>
          </cell>
          <cell r="BY372">
            <v>0</v>
          </cell>
          <cell r="BZ372">
            <v>0</v>
          </cell>
          <cell r="CA372">
            <v>0</v>
          </cell>
          <cell r="CB372">
            <v>0</v>
          </cell>
          <cell r="CC372">
            <v>0</v>
          </cell>
          <cell r="CD372">
            <v>0</v>
          </cell>
          <cell r="CE372">
            <v>0</v>
          </cell>
          <cell r="CF372">
            <v>0</v>
          </cell>
          <cell r="CG372">
            <v>0</v>
          </cell>
          <cell r="CH372">
            <v>0</v>
          </cell>
          <cell r="CI372">
            <v>0</v>
          </cell>
          <cell r="CJ372">
            <v>0</v>
          </cell>
          <cell r="CK372">
            <v>0</v>
          </cell>
          <cell r="CL372">
            <v>0</v>
          </cell>
          <cell r="CM372">
            <v>0</v>
          </cell>
          <cell r="CN372">
            <v>0</v>
          </cell>
          <cell r="CO372">
            <v>0</v>
          </cell>
          <cell r="CP372">
            <v>0</v>
          </cell>
          <cell r="CQ372">
            <v>0</v>
          </cell>
          <cell r="CR372">
            <v>0</v>
          </cell>
          <cell r="CS372">
            <v>0</v>
          </cell>
          <cell r="CT372">
            <v>0</v>
          </cell>
          <cell r="CU372">
            <v>0</v>
          </cell>
          <cell r="CV372">
            <v>0</v>
          </cell>
          <cell r="CW372">
            <v>0</v>
          </cell>
          <cell r="CX372">
            <v>0</v>
          </cell>
          <cell r="CY372">
            <v>0</v>
          </cell>
          <cell r="CZ372">
            <v>0</v>
          </cell>
          <cell r="DA372">
            <v>0</v>
          </cell>
          <cell r="DB372">
            <v>0</v>
          </cell>
          <cell r="DC372">
            <v>0</v>
          </cell>
          <cell r="DD372">
            <v>0</v>
          </cell>
          <cell r="DE372">
            <v>0</v>
          </cell>
          <cell r="DF372">
            <v>0</v>
          </cell>
          <cell r="DG372">
            <v>0</v>
          </cell>
          <cell r="DH372">
            <v>0</v>
          </cell>
          <cell r="DI372">
            <v>0</v>
          </cell>
          <cell r="DJ372">
            <v>0</v>
          </cell>
          <cell r="DK372">
            <v>0</v>
          </cell>
          <cell r="DL372">
            <v>0</v>
          </cell>
          <cell r="DM372">
            <v>0</v>
          </cell>
          <cell r="DN372">
            <v>0</v>
          </cell>
          <cell r="DO372">
            <v>0</v>
          </cell>
          <cell r="DP372">
            <v>0</v>
          </cell>
          <cell r="DQ372">
            <v>0</v>
          </cell>
          <cell r="DR372">
            <v>0</v>
          </cell>
          <cell r="DS372">
            <v>0</v>
          </cell>
          <cell r="DT372">
            <v>0</v>
          </cell>
          <cell r="DU372">
            <v>0</v>
          </cell>
          <cell r="DV372">
            <v>0</v>
          </cell>
          <cell r="DW372">
            <v>0</v>
          </cell>
          <cell r="DX372">
            <v>0</v>
          </cell>
          <cell r="DY372">
            <v>0</v>
          </cell>
          <cell r="DZ372">
            <v>0</v>
          </cell>
          <cell r="EA372">
            <v>0</v>
          </cell>
          <cell r="EB372">
            <v>0</v>
          </cell>
          <cell r="EC372">
            <v>0</v>
          </cell>
          <cell r="ED372">
            <v>0</v>
          </cell>
          <cell r="EE372">
            <v>0</v>
          </cell>
          <cell r="EF372">
            <v>0</v>
          </cell>
          <cell r="EG372">
            <v>0</v>
          </cell>
          <cell r="EH372">
            <v>0</v>
          </cell>
          <cell r="EI372">
            <v>0</v>
          </cell>
          <cell r="EJ372">
            <v>0</v>
          </cell>
          <cell r="EK372">
            <v>0</v>
          </cell>
          <cell r="EL372">
            <v>0</v>
          </cell>
          <cell r="EM372">
            <v>0</v>
          </cell>
          <cell r="EN372">
            <v>0</v>
          </cell>
          <cell r="EO372">
            <v>0</v>
          </cell>
          <cell r="EP372">
            <v>0</v>
          </cell>
          <cell r="EQ372">
            <v>0</v>
          </cell>
          <cell r="ER372">
            <v>0</v>
          </cell>
          <cell r="ES372">
            <v>0</v>
          </cell>
          <cell r="ET372">
            <v>0</v>
          </cell>
          <cell r="EU372">
            <v>0</v>
          </cell>
          <cell r="EV372">
            <v>0</v>
          </cell>
          <cell r="EW372">
            <v>0</v>
          </cell>
          <cell r="EX372">
            <v>0</v>
          </cell>
          <cell r="GZ372">
            <v>0</v>
          </cell>
          <cell r="HA372">
            <v>0</v>
          </cell>
        </row>
        <row r="373"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0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  <cell r="BF373">
            <v>0</v>
          </cell>
          <cell r="BG373">
            <v>0</v>
          </cell>
          <cell r="BH373">
            <v>0</v>
          </cell>
          <cell r="BI373">
            <v>0</v>
          </cell>
          <cell r="BJ373">
            <v>0</v>
          </cell>
          <cell r="BK373">
            <v>0</v>
          </cell>
          <cell r="BL373">
            <v>0</v>
          </cell>
          <cell r="BM373">
            <v>0</v>
          </cell>
          <cell r="BN373">
            <v>0</v>
          </cell>
          <cell r="BO373">
            <v>0</v>
          </cell>
          <cell r="BP373">
            <v>0</v>
          </cell>
          <cell r="BQ373">
            <v>0</v>
          </cell>
          <cell r="BR373">
            <v>0</v>
          </cell>
          <cell r="BS373">
            <v>0</v>
          </cell>
          <cell r="BT373">
            <v>0</v>
          </cell>
          <cell r="BU373">
            <v>0</v>
          </cell>
          <cell r="BV373">
            <v>0</v>
          </cell>
          <cell r="BW373">
            <v>0</v>
          </cell>
          <cell r="BX373">
            <v>0</v>
          </cell>
          <cell r="BY373">
            <v>0</v>
          </cell>
          <cell r="BZ373">
            <v>0</v>
          </cell>
          <cell r="CA373">
            <v>0</v>
          </cell>
          <cell r="CB373">
            <v>0</v>
          </cell>
          <cell r="CC373">
            <v>0</v>
          </cell>
          <cell r="CD373">
            <v>0</v>
          </cell>
          <cell r="CE373">
            <v>0</v>
          </cell>
          <cell r="CF373">
            <v>0</v>
          </cell>
          <cell r="CG373">
            <v>0</v>
          </cell>
          <cell r="CH373">
            <v>0</v>
          </cell>
          <cell r="CI373">
            <v>0</v>
          </cell>
          <cell r="CJ373">
            <v>0</v>
          </cell>
          <cell r="CK373">
            <v>0</v>
          </cell>
          <cell r="CL373">
            <v>0</v>
          </cell>
          <cell r="CM373">
            <v>0</v>
          </cell>
          <cell r="CN373">
            <v>0</v>
          </cell>
          <cell r="CO373">
            <v>0</v>
          </cell>
          <cell r="CP373">
            <v>0</v>
          </cell>
          <cell r="CQ373">
            <v>0</v>
          </cell>
          <cell r="CR373">
            <v>0</v>
          </cell>
          <cell r="CS373">
            <v>0</v>
          </cell>
          <cell r="CT373">
            <v>0</v>
          </cell>
          <cell r="CU373">
            <v>0</v>
          </cell>
          <cell r="CV373">
            <v>0</v>
          </cell>
          <cell r="CW373">
            <v>0</v>
          </cell>
          <cell r="CX373">
            <v>0</v>
          </cell>
          <cell r="CY373">
            <v>0</v>
          </cell>
          <cell r="CZ373">
            <v>0</v>
          </cell>
          <cell r="DA373">
            <v>0</v>
          </cell>
          <cell r="DB373">
            <v>0</v>
          </cell>
          <cell r="DC373">
            <v>0</v>
          </cell>
          <cell r="DD373">
            <v>0</v>
          </cell>
          <cell r="DE373">
            <v>0</v>
          </cell>
          <cell r="DF373">
            <v>0</v>
          </cell>
          <cell r="DG373">
            <v>0</v>
          </cell>
          <cell r="DH373">
            <v>0</v>
          </cell>
          <cell r="DI373">
            <v>0</v>
          </cell>
          <cell r="DJ373">
            <v>0</v>
          </cell>
          <cell r="DK373">
            <v>0</v>
          </cell>
          <cell r="DL373">
            <v>0</v>
          </cell>
          <cell r="DM373">
            <v>0</v>
          </cell>
          <cell r="DN373">
            <v>0</v>
          </cell>
          <cell r="DO373">
            <v>0</v>
          </cell>
          <cell r="DP373">
            <v>0</v>
          </cell>
          <cell r="DQ373">
            <v>0</v>
          </cell>
          <cell r="DR373">
            <v>0</v>
          </cell>
          <cell r="DS373">
            <v>0</v>
          </cell>
          <cell r="DT373">
            <v>0</v>
          </cell>
          <cell r="DU373">
            <v>0</v>
          </cell>
          <cell r="DV373">
            <v>0</v>
          </cell>
          <cell r="DW373">
            <v>0</v>
          </cell>
          <cell r="DX373">
            <v>0</v>
          </cell>
          <cell r="DY373">
            <v>0</v>
          </cell>
          <cell r="DZ373">
            <v>0</v>
          </cell>
          <cell r="EA373">
            <v>0</v>
          </cell>
          <cell r="EB373">
            <v>0</v>
          </cell>
          <cell r="EC373">
            <v>0</v>
          </cell>
          <cell r="ED373">
            <v>0</v>
          </cell>
          <cell r="EE373">
            <v>0</v>
          </cell>
          <cell r="EF373">
            <v>0</v>
          </cell>
          <cell r="EG373">
            <v>0</v>
          </cell>
          <cell r="EH373">
            <v>0</v>
          </cell>
          <cell r="EI373">
            <v>0</v>
          </cell>
          <cell r="EJ373">
            <v>0</v>
          </cell>
          <cell r="EK373">
            <v>0</v>
          </cell>
          <cell r="EL373">
            <v>0</v>
          </cell>
          <cell r="EM373">
            <v>0</v>
          </cell>
          <cell r="EN373">
            <v>0</v>
          </cell>
          <cell r="EO373">
            <v>0</v>
          </cell>
          <cell r="EP373">
            <v>0</v>
          </cell>
          <cell r="EQ373">
            <v>0</v>
          </cell>
          <cell r="ER373">
            <v>0</v>
          </cell>
          <cell r="ES373">
            <v>0</v>
          </cell>
          <cell r="ET373">
            <v>0</v>
          </cell>
          <cell r="EU373">
            <v>0</v>
          </cell>
          <cell r="EV373">
            <v>0</v>
          </cell>
          <cell r="EW373">
            <v>0</v>
          </cell>
          <cell r="EX373">
            <v>0</v>
          </cell>
          <cell r="GZ373">
            <v>0</v>
          </cell>
          <cell r="HA373">
            <v>0</v>
          </cell>
        </row>
        <row r="374"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  <cell r="BF374">
            <v>0</v>
          </cell>
          <cell r="BG374">
            <v>0</v>
          </cell>
          <cell r="BH374">
            <v>0</v>
          </cell>
          <cell r="BI374">
            <v>0</v>
          </cell>
          <cell r="BJ374">
            <v>0</v>
          </cell>
          <cell r="BK374">
            <v>0</v>
          </cell>
          <cell r="BL374">
            <v>0</v>
          </cell>
          <cell r="BM374">
            <v>0</v>
          </cell>
          <cell r="BN374">
            <v>0</v>
          </cell>
          <cell r="BO374">
            <v>0</v>
          </cell>
          <cell r="BP374">
            <v>0</v>
          </cell>
          <cell r="BQ374">
            <v>0</v>
          </cell>
          <cell r="BR374">
            <v>0</v>
          </cell>
          <cell r="BS374">
            <v>0</v>
          </cell>
          <cell r="BT374">
            <v>0</v>
          </cell>
          <cell r="BU374">
            <v>0</v>
          </cell>
          <cell r="BV374">
            <v>0</v>
          </cell>
          <cell r="BW374">
            <v>0</v>
          </cell>
          <cell r="BX374">
            <v>0</v>
          </cell>
          <cell r="BY374">
            <v>0</v>
          </cell>
          <cell r="BZ374">
            <v>0</v>
          </cell>
          <cell r="CA374">
            <v>0</v>
          </cell>
          <cell r="CB374">
            <v>0</v>
          </cell>
          <cell r="CC374">
            <v>0</v>
          </cell>
          <cell r="CD374">
            <v>0</v>
          </cell>
          <cell r="CE374">
            <v>0</v>
          </cell>
          <cell r="CF374">
            <v>0</v>
          </cell>
          <cell r="CG374">
            <v>0</v>
          </cell>
          <cell r="CH374">
            <v>0</v>
          </cell>
          <cell r="CI374">
            <v>0</v>
          </cell>
          <cell r="CJ374">
            <v>0</v>
          </cell>
          <cell r="CK374">
            <v>0</v>
          </cell>
          <cell r="CL374">
            <v>0</v>
          </cell>
          <cell r="CM374">
            <v>0</v>
          </cell>
          <cell r="CN374">
            <v>0</v>
          </cell>
          <cell r="CO374">
            <v>0</v>
          </cell>
          <cell r="CP374">
            <v>0</v>
          </cell>
          <cell r="CQ374">
            <v>0</v>
          </cell>
          <cell r="CR374">
            <v>0</v>
          </cell>
          <cell r="CS374">
            <v>0</v>
          </cell>
          <cell r="CT374">
            <v>0</v>
          </cell>
          <cell r="CU374">
            <v>0</v>
          </cell>
          <cell r="CV374">
            <v>0</v>
          </cell>
          <cell r="CW374">
            <v>0</v>
          </cell>
          <cell r="CX374">
            <v>0</v>
          </cell>
          <cell r="CY374">
            <v>0</v>
          </cell>
          <cell r="CZ374">
            <v>0</v>
          </cell>
          <cell r="DA374">
            <v>0</v>
          </cell>
          <cell r="DB374">
            <v>0</v>
          </cell>
          <cell r="DC374">
            <v>0</v>
          </cell>
          <cell r="DD374">
            <v>0</v>
          </cell>
          <cell r="DE374">
            <v>0</v>
          </cell>
          <cell r="DF374">
            <v>0</v>
          </cell>
          <cell r="DG374">
            <v>0</v>
          </cell>
          <cell r="DH374">
            <v>0</v>
          </cell>
          <cell r="DI374">
            <v>0</v>
          </cell>
          <cell r="DJ374">
            <v>0</v>
          </cell>
          <cell r="DK374">
            <v>0</v>
          </cell>
          <cell r="DL374">
            <v>0</v>
          </cell>
          <cell r="DM374">
            <v>0</v>
          </cell>
          <cell r="DN374">
            <v>0</v>
          </cell>
          <cell r="DO374">
            <v>0</v>
          </cell>
          <cell r="DP374">
            <v>0</v>
          </cell>
          <cell r="DQ374">
            <v>0</v>
          </cell>
          <cell r="DR374">
            <v>0</v>
          </cell>
          <cell r="DS374">
            <v>0</v>
          </cell>
          <cell r="DT374">
            <v>0</v>
          </cell>
          <cell r="DU374">
            <v>0</v>
          </cell>
          <cell r="DV374">
            <v>0</v>
          </cell>
          <cell r="DW374">
            <v>0</v>
          </cell>
          <cell r="DX374">
            <v>0</v>
          </cell>
          <cell r="DY374">
            <v>0</v>
          </cell>
          <cell r="DZ374">
            <v>0</v>
          </cell>
          <cell r="EA374">
            <v>0</v>
          </cell>
          <cell r="EB374">
            <v>0</v>
          </cell>
          <cell r="EC374">
            <v>0</v>
          </cell>
          <cell r="ED374">
            <v>0</v>
          </cell>
          <cell r="EE374">
            <v>0</v>
          </cell>
          <cell r="EF374">
            <v>0</v>
          </cell>
          <cell r="EG374">
            <v>0</v>
          </cell>
          <cell r="EH374">
            <v>0</v>
          </cell>
          <cell r="EI374">
            <v>0</v>
          </cell>
          <cell r="EJ374">
            <v>0</v>
          </cell>
          <cell r="EK374">
            <v>0</v>
          </cell>
          <cell r="EL374">
            <v>0</v>
          </cell>
          <cell r="EM374">
            <v>0</v>
          </cell>
          <cell r="EN374">
            <v>0</v>
          </cell>
          <cell r="EO374">
            <v>0</v>
          </cell>
          <cell r="EP374">
            <v>0</v>
          </cell>
          <cell r="EQ374">
            <v>0</v>
          </cell>
          <cell r="ER374">
            <v>0</v>
          </cell>
          <cell r="ES374">
            <v>0</v>
          </cell>
          <cell r="ET374">
            <v>0</v>
          </cell>
          <cell r="EU374">
            <v>0</v>
          </cell>
          <cell r="EV374">
            <v>0</v>
          </cell>
          <cell r="EW374">
            <v>0</v>
          </cell>
          <cell r="EX374">
            <v>0</v>
          </cell>
          <cell r="GZ374">
            <v>0</v>
          </cell>
          <cell r="HA374">
            <v>0</v>
          </cell>
        </row>
        <row r="375"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  <cell r="BF375">
            <v>0</v>
          </cell>
          <cell r="BG375">
            <v>0</v>
          </cell>
          <cell r="BH375">
            <v>0</v>
          </cell>
          <cell r="BI375">
            <v>0</v>
          </cell>
          <cell r="BJ375">
            <v>0</v>
          </cell>
          <cell r="BK375">
            <v>0</v>
          </cell>
          <cell r="BL375">
            <v>0</v>
          </cell>
          <cell r="BM375">
            <v>0</v>
          </cell>
          <cell r="BN375">
            <v>0</v>
          </cell>
          <cell r="BO375">
            <v>0</v>
          </cell>
          <cell r="BP375">
            <v>0</v>
          </cell>
          <cell r="BQ375">
            <v>0</v>
          </cell>
          <cell r="BR375">
            <v>0</v>
          </cell>
          <cell r="BS375">
            <v>0</v>
          </cell>
          <cell r="BT375">
            <v>0</v>
          </cell>
          <cell r="BU375">
            <v>0</v>
          </cell>
          <cell r="BV375">
            <v>0</v>
          </cell>
          <cell r="BW375">
            <v>0</v>
          </cell>
          <cell r="BX375">
            <v>0</v>
          </cell>
          <cell r="BY375">
            <v>0</v>
          </cell>
          <cell r="BZ375">
            <v>0</v>
          </cell>
          <cell r="CA375">
            <v>0</v>
          </cell>
          <cell r="CB375">
            <v>0</v>
          </cell>
          <cell r="CC375">
            <v>0</v>
          </cell>
          <cell r="CD375">
            <v>0</v>
          </cell>
          <cell r="CE375">
            <v>0</v>
          </cell>
          <cell r="CF375">
            <v>0</v>
          </cell>
          <cell r="CG375">
            <v>0</v>
          </cell>
          <cell r="CH375">
            <v>0</v>
          </cell>
          <cell r="CI375">
            <v>0</v>
          </cell>
          <cell r="CJ375">
            <v>0</v>
          </cell>
          <cell r="CK375">
            <v>0</v>
          </cell>
          <cell r="CL375">
            <v>0</v>
          </cell>
          <cell r="CM375">
            <v>0</v>
          </cell>
          <cell r="CN375">
            <v>0</v>
          </cell>
          <cell r="CO375">
            <v>0</v>
          </cell>
          <cell r="CP375">
            <v>0</v>
          </cell>
          <cell r="CQ375">
            <v>0</v>
          </cell>
          <cell r="CR375">
            <v>0</v>
          </cell>
          <cell r="CS375">
            <v>0</v>
          </cell>
          <cell r="CT375">
            <v>0</v>
          </cell>
          <cell r="CU375">
            <v>0</v>
          </cell>
          <cell r="CV375">
            <v>0</v>
          </cell>
          <cell r="CW375">
            <v>0</v>
          </cell>
          <cell r="CX375">
            <v>0</v>
          </cell>
          <cell r="CY375">
            <v>0</v>
          </cell>
          <cell r="CZ375">
            <v>0</v>
          </cell>
          <cell r="DA375">
            <v>0</v>
          </cell>
          <cell r="DB375">
            <v>0</v>
          </cell>
          <cell r="DC375">
            <v>0</v>
          </cell>
          <cell r="DD375">
            <v>0</v>
          </cell>
          <cell r="DE375">
            <v>0</v>
          </cell>
          <cell r="DF375">
            <v>0</v>
          </cell>
          <cell r="DG375">
            <v>0</v>
          </cell>
          <cell r="DH375">
            <v>0</v>
          </cell>
          <cell r="DI375">
            <v>0</v>
          </cell>
          <cell r="DJ375">
            <v>0</v>
          </cell>
          <cell r="DK375">
            <v>0</v>
          </cell>
          <cell r="DL375">
            <v>0</v>
          </cell>
          <cell r="DM375">
            <v>0</v>
          </cell>
          <cell r="DN375">
            <v>0</v>
          </cell>
          <cell r="DO375">
            <v>0</v>
          </cell>
          <cell r="DP375">
            <v>0</v>
          </cell>
          <cell r="DQ375">
            <v>0</v>
          </cell>
          <cell r="DR375">
            <v>0</v>
          </cell>
          <cell r="DS375">
            <v>0</v>
          </cell>
          <cell r="DT375">
            <v>0</v>
          </cell>
          <cell r="DU375">
            <v>0</v>
          </cell>
          <cell r="DV375">
            <v>0</v>
          </cell>
          <cell r="DW375">
            <v>0</v>
          </cell>
          <cell r="DX375">
            <v>0</v>
          </cell>
          <cell r="DY375">
            <v>0</v>
          </cell>
          <cell r="DZ375">
            <v>0</v>
          </cell>
          <cell r="EA375">
            <v>0</v>
          </cell>
          <cell r="EB375">
            <v>0</v>
          </cell>
          <cell r="EC375">
            <v>0</v>
          </cell>
          <cell r="ED375">
            <v>0</v>
          </cell>
          <cell r="EE375">
            <v>0</v>
          </cell>
          <cell r="EF375">
            <v>0</v>
          </cell>
          <cell r="EG375">
            <v>0</v>
          </cell>
          <cell r="EH375">
            <v>0</v>
          </cell>
          <cell r="EI375">
            <v>0</v>
          </cell>
          <cell r="EJ375">
            <v>0</v>
          </cell>
          <cell r="EK375">
            <v>0</v>
          </cell>
          <cell r="EL375">
            <v>0</v>
          </cell>
          <cell r="EM375">
            <v>0</v>
          </cell>
          <cell r="EN375">
            <v>0</v>
          </cell>
          <cell r="EO375">
            <v>0</v>
          </cell>
          <cell r="EP375">
            <v>0</v>
          </cell>
          <cell r="EQ375">
            <v>0</v>
          </cell>
          <cell r="ER375">
            <v>0</v>
          </cell>
          <cell r="ES375">
            <v>0</v>
          </cell>
          <cell r="ET375">
            <v>0</v>
          </cell>
          <cell r="EU375">
            <v>0</v>
          </cell>
          <cell r="EV375">
            <v>0</v>
          </cell>
          <cell r="EW375">
            <v>0</v>
          </cell>
          <cell r="EX375">
            <v>0</v>
          </cell>
          <cell r="GZ375">
            <v>0</v>
          </cell>
          <cell r="HA375">
            <v>0</v>
          </cell>
        </row>
        <row r="376">
          <cell r="B376">
            <v>27514.377296182167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  <cell r="BC376">
            <v>0</v>
          </cell>
          <cell r="BD376">
            <v>0</v>
          </cell>
          <cell r="BE376">
            <v>0</v>
          </cell>
          <cell r="BF376">
            <v>0</v>
          </cell>
          <cell r="BG376">
            <v>0</v>
          </cell>
          <cell r="BH376">
            <v>0</v>
          </cell>
          <cell r="BI376">
            <v>0</v>
          </cell>
          <cell r="BJ376">
            <v>0</v>
          </cell>
          <cell r="BK376">
            <v>0</v>
          </cell>
          <cell r="BL376">
            <v>0</v>
          </cell>
          <cell r="BM376">
            <v>0</v>
          </cell>
          <cell r="BN376">
            <v>0</v>
          </cell>
          <cell r="BO376">
            <v>0</v>
          </cell>
          <cell r="BP376">
            <v>0</v>
          </cell>
          <cell r="BQ376">
            <v>0</v>
          </cell>
          <cell r="BR376">
            <v>0</v>
          </cell>
          <cell r="BS376">
            <v>0</v>
          </cell>
          <cell r="BT376">
            <v>0</v>
          </cell>
          <cell r="BU376">
            <v>0</v>
          </cell>
          <cell r="BV376">
            <v>0</v>
          </cell>
          <cell r="BW376">
            <v>0</v>
          </cell>
          <cell r="BX376">
            <v>0</v>
          </cell>
          <cell r="BY376">
            <v>0</v>
          </cell>
          <cell r="BZ376">
            <v>0</v>
          </cell>
          <cell r="CA376">
            <v>0</v>
          </cell>
          <cell r="CB376">
            <v>0</v>
          </cell>
          <cell r="CC376">
            <v>0</v>
          </cell>
          <cell r="CD376">
            <v>0</v>
          </cell>
          <cell r="CE376">
            <v>0</v>
          </cell>
          <cell r="CF376">
            <v>0</v>
          </cell>
          <cell r="CG376">
            <v>0</v>
          </cell>
          <cell r="CH376">
            <v>0</v>
          </cell>
          <cell r="CI376">
            <v>0</v>
          </cell>
          <cell r="CJ376">
            <v>0</v>
          </cell>
          <cell r="CK376">
            <v>0</v>
          </cell>
          <cell r="CL376">
            <v>0</v>
          </cell>
          <cell r="CM376">
            <v>0</v>
          </cell>
          <cell r="CN376">
            <v>0</v>
          </cell>
          <cell r="CO376">
            <v>0</v>
          </cell>
          <cell r="CP376">
            <v>0</v>
          </cell>
          <cell r="CQ376">
            <v>0</v>
          </cell>
          <cell r="CR376">
            <v>0</v>
          </cell>
          <cell r="CS376">
            <v>0</v>
          </cell>
          <cell r="CT376">
            <v>0</v>
          </cell>
          <cell r="CU376">
            <v>0</v>
          </cell>
          <cell r="CV376">
            <v>0</v>
          </cell>
          <cell r="CW376">
            <v>0</v>
          </cell>
          <cell r="CX376">
            <v>0</v>
          </cell>
          <cell r="CY376">
            <v>0</v>
          </cell>
          <cell r="CZ376">
            <v>0</v>
          </cell>
          <cell r="DA376">
            <v>0</v>
          </cell>
          <cell r="DB376">
            <v>0</v>
          </cell>
          <cell r="DC376">
            <v>0</v>
          </cell>
          <cell r="DD376">
            <v>0</v>
          </cell>
          <cell r="DE376">
            <v>0</v>
          </cell>
          <cell r="DF376">
            <v>0</v>
          </cell>
          <cell r="DG376">
            <v>0</v>
          </cell>
          <cell r="DH376">
            <v>0</v>
          </cell>
          <cell r="DI376">
            <v>0</v>
          </cell>
          <cell r="DJ376">
            <v>0</v>
          </cell>
          <cell r="DK376">
            <v>0</v>
          </cell>
          <cell r="DL376">
            <v>0</v>
          </cell>
          <cell r="DM376">
            <v>0</v>
          </cell>
          <cell r="DN376">
            <v>0</v>
          </cell>
          <cell r="DO376">
            <v>0</v>
          </cell>
          <cell r="DP376">
            <v>0</v>
          </cell>
          <cell r="DQ376">
            <v>0</v>
          </cell>
          <cell r="DR376">
            <v>0</v>
          </cell>
          <cell r="DS376">
            <v>0</v>
          </cell>
          <cell r="DT376">
            <v>0</v>
          </cell>
          <cell r="DU376">
            <v>0</v>
          </cell>
          <cell r="DV376">
            <v>0</v>
          </cell>
          <cell r="DW376">
            <v>0</v>
          </cell>
          <cell r="DX376">
            <v>0</v>
          </cell>
          <cell r="DY376">
            <v>0</v>
          </cell>
          <cell r="DZ376">
            <v>0</v>
          </cell>
          <cell r="EA376">
            <v>0</v>
          </cell>
          <cell r="EB376">
            <v>0</v>
          </cell>
          <cell r="EC376">
            <v>0</v>
          </cell>
          <cell r="ED376">
            <v>0</v>
          </cell>
          <cell r="EE376">
            <v>0</v>
          </cell>
          <cell r="EF376">
            <v>0</v>
          </cell>
          <cell r="EG376">
            <v>0</v>
          </cell>
          <cell r="EH376">
            <v>0</v>
          </cell>
          <cell r="EI376">
            <v>0</v>
          </cell>
          <cell r="EJ376">
            <v>0</v>
          </cell>
          <cell r="EK376">
            <v>0</v>
          </cell>
          <cell r="EL376">
            <v>0</v>
          </cell>
          <cell r="EM376">
            <v>0</v>
          </cell>
          <cell r="EN376">
            <v>0</v>
          </cell>
          <cell r="EO376">
            <v>0</v>
          </cell>
          <cell r="EP376">
            <v>0</v>
          </cell>
          <cell r="EQ376">
            <v>0</v>
          </cell>
          <cell r="ER376">
            <v>0</v>
          </cell>
          <cell r="ES376">
            <v>0</v>
          </cell>
          <cell r="ET376">
            <v>0</v>
          </cell>
          <cell r="EU376">
            <v>0</v>
          </cell>
          <cell r="EV376">
            <v>0</v>
          </cell>
          <cell r="EW376">
            <v>0</v>
          </cell>
          <cell r="EX376">
            <v>0</v>
          </cell>
          <cell r="GZ376">
            <v>0</v>
          </cell>
          <cell r="HA376">
            <v>0</v>
          </cell>
        </row>
        <row r="377">
          <cell r="B377" t="str">
            <v>CHECK LINHA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0</v>
          </cell>
          <cell r="BF377">
            <v>0</v>
          </cell>
          <cell r="BG377">
            <v>0</v>
          </cell>
          <cell r="BH377">
            <v>0</v>
          </cell>
          <cell r="BI377">
            <v>0</v>
          </cell>
          <cell r="BJ377">
            <v>0</v>
          </cell>
          <cell r="BK377">
            <v>0</v>
          </cell>
          <cell r="BL377">
            <v>0</v>
          </cell>
          <cell r="BM377">
            <v>0</v>
          </cell>
          <cell r="BN377">
            <v>0</v>
          </cell>
          <cell r="BO377">
            <v>0</v>
          </cell>
          <cell r="BP377">
            <v>0</v>
          </cell>
          <cell r="BQ377">
            <v>0</v>
          </cell>
          <cell r="BR377">
            <v>0</v>
          </cell>
          <cell r="BS377">
            <v>0</v>
          </cell>
          <cell r="BT377">
            <v>0</v>
          </cell>
          <cell r="BU377">
            <v>0</v>
          </cell>
          <cell r="BV377">
            <v>0</v>
          </cell>
          <cell r="BW377">
            <v>0</v>
          </cell>
          <cell r="BX377">
            <v>0</v>
          </cell>
          <cell r="BY377">
            <v>0</v>
          </cell>
          <cell r="BZ377">
            <v>0</v>
          </cell>
          <cell r="CA377">
            <v>0</v>
          </cell>
          <cell r="CB377">
            <v>0</v>
          </cell>
          <cell r="CC377">
            <v>0</v>
          </cell>
          <cell r="CD377">
            <v>0</v>
          </cell>
          <cell r="CE377">
            <v>0</v>
          </cell>
          <cell r="CF377">
            <v>0</v>
          </cell>
          <cell r="CG377">
            <v>0</v>
          </cell>
          <cell r="CH377">
            <v>0</v>
          </cell>
          <cell r="CI377">
            <v>0</v>
          </cell>
          <cell r="CJ377">
            <v>0</v>
          </cell>
          <cell r="CK377">
            <v>0</v>
          </cell>
          <cell r="CL377">
            <v>0</v>
          </cell>
          <cell r="CM377">
            <v>0</v>
          </cell>
          <cell r="CN377">
            <v>0</v>
          </cell>
          <cell r="CO377">
            <v>0</v>
          </cell>
          <cell r="CP377">
            <v>0</v>
          </cell>
          <cell r="CQ377">
            <v>0</v>
          </cell>
          <cell r="CR377">
            <v>0</v>
          </cell>
          <cell r="CS377">
            <v>0</v>
          </cell>
          <cell r="CT377">
            <v>0</v>
          </cell>
          <cell r="CU377">
            <v>0</v>
          </cell>
          <cell r="CV377">
            <v>0</v>
          </cell>
          <cell r="CW377">
            <v>0</v>
          </cell>
          <cell r="CX377">
            <v>0</v>
          </cell>
          <cell r="CY377">
            <v>0</v>
          </cell>
          <cell r="CZ377">
            <v>0</v>
          </cell>
          <cell r="DA377">
            <v>0</v>
          </cell>
          <cell r="DB377">
            <v>0</v>
          </cell>
          <cell r="DC377">
            <v>0</v>
          </cell>
          <cell r="DD377">
            <v>0</v>
          </cell>
          <cell r="DE377">
            <v>0</v>
          </cell>
          <cell r="DF377">
            <v>0</v>
          </cell>
          <cell r="DG377">
            <v>0</v>
          </cell>
          <cell r="DH377">
            <v>0</v>
          </cell>
          <cell r="DI377">
            <v>0</v>
          </cell>
          <cell r="DJ377">
            <v>0</v>
          </cell>
          <cell r="DK377">
            <v>0</v>
          </cell>
          <cell r="DL377">
            <v>0</v>
          </cell>
          <cell r="DM377">
            <v>0</v>
          </cell>
          <cell r="DN377">
            <v>0</v>
          </cell>
          <cell r="DO377">
            <v>0</v>
          </cell>
          <cell r="DP377">
            <v>0</v>
          </cell>
          <cell r="DQ377">
            <v>0</v>
          </cell>
          <cell r="DR377">
            <v>0</v>
          </cell>
          <cell r="DS377">
            <v>0</v>
          </cell>
          <cell r="DT377">
            <v>0</v>
          </cell>
          <cell r="DU377">
            <v>0</v>
          </cell>
          <cell r="DV377">
            <v>0</v>
          </cell>
          <cell r="DW377">
            <v>0</v>
          </cell>
          <cell r="DX377">
            <v>0</v>
          </cell>
          <cell r="DY377">
            <v>0</v>
          </cell>
          <cell r="DZ377">
            <v>0</v>
          </cell>
          <cell r="EA377">
            <v>0</v>
          </cell>
          <cell r="EB377">
            <v>0</v>
          </cell>
          <cell r="EC377">
            <v>0</v>
          </cell>
          <cell r="ED377">
            <v>0</v>
          </cell>
          <cell r="EE377">
            <v>0</v>
          </cell>
          <cell r="EF377">
            <v>0</v>
          </cell>
          <cell r="EG377">
            <v>0</v>
          </cell>
          <cell r="EH377">
            <v>0</v>
          </cell>
          <cell r="EI377">
            <v>0</v>
          </cell>
          <cell r="EJ377">
            <v>0</v>
          </cell>
          <cell r="EK377">
            <v>0</v>
          </cell>
          <cell r="EL377">
            <v>0</v>
          </cell>
          <cell r="EM377">
            <v>0</v>
          </cell>
          <cell r="EN377">
            <v>0</v>
          </cell>
          <cell r="EO377">
            <v>0</v>
          </cell>
          <cell r="EP377">
            <v>0</v>
          </cell>
          <cell r="EQ377">
            <v>0</v>
          </cell>
          <cell r="ER377">
            <v>0</v>
          </cell>
          <cell r="ES377">
            <v>0</v>
          </cell>
          <cell r="ET377">
            <v>0</v>
          </cell>
          <cell r="EU377">
            <v>0</v>
          </cell>
          <cell r="EV377">
            <v>0</v>
          </cell>
          <cell r="EW377">
            <v>0</v>
          </cell>
          <cell r="EX377">
            <v>0</v>
          </cell>
          <cell r="GZ377">
            <v>0</v>
          </cell>
          <cell r="HA377">
            <v>0</v>
          </cell>
        </row>
        <row r="378">
          <cell r="B378" t="str">
            <v>TOTAL DE LAVADORAS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  <cell r="BC378">
            <v>0</v>
          </cell>
          <cell r="BD378">
            <v>0</v>
          </cell>
          <cell r="BE378">
            <v>0</v>
          </cell>
          <cell r="BF378">
            <v>0</v>
          </cell>
          <cell r="BG378">
            <v>0</v>
          </cell>
          <cell r="BH378">
            <v>0</v>
          </cell>
          <cell r="BI378">
            <v>0</v>
          </cell>
          <cell r="BJ378">
            <v>0</v>
          </cell>
          <cell r="BK378">
            <v>0</v>
          </cell>
          <cell r="BL378">
            <v>0</v>
          </cell>
          <cell r="BM378">
            <v>0</v>
          </cell>
          <cell r="BN378">
            <v>0</v>
          </cell>
          <cell r="BO378">
            <v>0</v>
          </cell>
          <cell r="BP378">
            <v>0</v>
          </cell>
          <cell r="BQ378">
            <v>0</v>
          </cell>
          <cell r="BR378">
            <v>0</v>
          </cell>
          <cell r="BS378">
            <v>0</v>
          </cell>
          <cell r="BT378">
            <v>0</v>
          </cell>
          <cell r="BU378">
            <v>0</v>
          </cell>
          <cell r="BV378">
            <v>0</v>
          </cell>
          <cell r="BW378">
            <v>0</v>
          </cell>
          <cell r="BX378">
            <v>0</v>
          </cell>
          <cell r="BY378">
            <v>0</v>
          </cell>
          <cell r="BZ378">
            <v>0</v>
          </cell>
          <cell r="CA378">
            <v>0</v>
          </cell>
          <cell r="CB378">
            <v>0</v>
          </cell>
          <cell r="CC378">
            <v>0</v>
          </cell>
          <cell r="CD378">
            <v>0</v>
          </cell>
          <cell r="CE378">
            <v>0</v>
          </cell>
          <cell r="CF378">
            <v>0</v>
          </cell>
          <cell r="CG378">
            <v>0</v>
          </cell>
          <cell r="CH378">
            <v>0</v>
          </cell>
          <cell r="CI378">
            <v>0</v>
          </cell>
          <cell r="CJ378">
            <v>0</v>
          </cell>
          <cell r="CK378">
            <v>0</v>
          </cell>
          <cell r="CL378">
            <v>0</v>
          </cell>
          <cell r="CM378">
            <v>0</v>
          </cell>
          <cell r="CN378">
            <v>0</v>
          </cell>
          <cell r="CO378">
            <v>0</v>
          </cell>
          <cell r="CP378">
            <v>0</v>
          </cell>
          <cell r="CQ378">
            <v>0</v>
          </cell>
          <cell r="CR378">
            <v>0</v>
          </cell>
          <cell r="CS378">
            <v>0</v>
          </cell>
          <cell r="CT378">
            <v>0</v>
          </cell>
          <cell r="CU378">
            <v>0</v>
          </cell>
          <cell r="CV378">
            <v>0</v>
          </cell>
          <cell r="CW378">
            <v>0</v>
          </cell>
          <cell r="CX378">
            <v>0</v>
          </cell>
          <cell r="CY378">
            <v>0</v>
          </cell>
          <cell r="CZ378">
            <v>0</v>
          </cell>
          <cell r="DA378">
            <v>0</v>
          </cell>
          <cell r="DB378">
            <v>0</v>
          </cell>
          <cell r="DC378">
            <v>0</v>
          </cell>
          <cell r="DD378">
            <v>0</v>
          </cell>
          <cell r="DE378">
            <v>0</v>
          </cell>
          <cell r="DF378">
            <v>0</v>
          </cell>
          <cell r="DG378">
            <v>0</v>
          </cell>
          <cell r="DH378">
            <v>0</v>
          </cell>
          <cell r="DI378">
            <v>0</v>
          </cell>
          <cell r="DJ378">
            <v>0</v>
          </cell>
          <cell r="DK378">
            <v>0</v>
          </cell>
          <cell r="DL378">
            <v>0</v>
          </cell>
          <cell r="DM378">
            <v>0</v>
          </cell>
          <cell r="DN378">
            <v>0</v>
          </cell>
          <cell r="DO378">
            <v>0</v>
          </cell>
          <cell r="DP378">
            <v>0</v>
          </cell>
          <cell r="DQ378">
            <v>0</v>
          </cell>
          <cell r="DR378">
            <v>0</v>
          </cell>
          <cell r="DS378">
            <v>0</v>
          </cell>
          <cell r="DT378">
            <v>0</v>
          </cell>
          <cell r="DU378">
            <v>0</v>
          </cell>
          <cell r="DV378">
            <v>0</v>
          </cell>
          <cell r="DW378">
            <v>0</v>
          </cell>
          <cell r="DX378">
            <v>0</v>
          </cell>
          <cell r="DY378">
            <v>0</v>
          </cell>
          <cell r="DZ378">
            <v>0</v>
          </cell>
          <cell r="EA378">
            <v>0</v>
          </cell>
          <cell r="EB378">
            <v>0</v>
          </cell>
          <cell r="EC378">
            <v>0</v>
          </cell>
          <cell r="ED378">
            <v>0</v>
          </cell>
          <cell r="EE378">
            <v>0</v>
          </cell>
          <cell r="EF378">
            <v>0</v>
          </cell>
          <cell r="EG378">
            <v>0</v>
          </cell>
          <cell r="EH378">
            <v>0</v>
          </cell>
          <cell r="EI378">
            <v>0</v>
          </cell>
          <cell r="EJ378">
            <v>0</v>
          </cell>
          <cell r="EK378">
            <v>0</v>
          </cell>
          <cell r="EL378">
            <v>0</v>
          </cell>
          <cell r="EM378">
            <v>0</v>
          </cell>
          <cell r="EN378">
            <v>0</v>
          </cell>
          <cell r="EO378">
            <v>0</v>
          </cell>
          <cell r="EP378">
            <v>0</v>
          </cell>
          <cell r="EQ378">
            <v>0</v>
          </cell>
          <cell r="ER378">
            <v>0</v>
          </cell>
          <cell r="ES378">
            <v>0</v>
          </cell>
          <cell r="ET378">
            <v>0</v>
          </cell>
          <cell r="EU378">
            <v>0</v>
          </cell>
          <cell r="EV378">
            <v>0</v>
          </cell>
          <cell r="EW378">
            <v>0</v>
          </cell>
          <cell r="EX378">
            <v>0</v>
          </cell>
          <cell r="GZ378">
            <v>0</v>
          </cell>
          <cell r="HA378">
            <v>0</v>
          </cell>
        </row>
        <row r="379">
          <cell r="B379" t="str">
            <v>TOTAL MI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27105.017165934325</v>
          </cell>
          <cell r="H379">
            <v>40102</v>
          </cell>
          <cell r="I379">
            <v>42018</v>
          </cell>
          <cell r="J379">
            <v>92118.045899101577</v>
          </cell>
          <cell r="K379">
            <v>54382.924613100389</v>
          </cell>
          <cell r="L379">
            <v>93340</v>
          </cell>
          <cell r="M379">
            <v>129507</v>
          </cell>
          <cell r="N379">
            <v>109837.37614330015</v>
          </cell>
          <cell r="O379">
            <v>178335</v>
          </cell>
          <cell r="P379">
            <v>109837.37614330015</v>
          </cell>
          <cell r="Q379">
            <v>102936</v>
          </cell>
          <cell r="R379">
            <v>1756</v>
          </cell>
          <cell r="S379">
            <v>359</v>
          </cell>
          <cell r="T379">
            <v>30307</v>
          </cell>
          <cell r="U379">
            <v>30666</v>
          </cell>
          <cell r="V379">
            <v>7.690228735571309</v>
          </cell>
          <cell r="W379">
            <v>127290.75390429927</v>
          </cell>
          <cell r="X379">
            <v>128923.64610813562</v>
          </cell>
          <cell r="Y379">
            <v>127239</v>
          </cell>
          <cell r="Z379">
            <v>69162</v>
          </cell>
          <cell r="AA379">
            <v>118248.75842687706</v>
          </cell>
          <cell r="AB379">
            <v>189123</v>
          </cell>
          <cell r="AC379">
            <v>118248.75842687706</v>
          </cell>
          <cell r="AD379">
            <v>125765</v>
          </cell>
          <cell r="AE379">
            <v>-1333</v>
          </cell>
          <cell r="AF379">
            <v>276</v>
          </cell>
          <cell r="AG379">
            <v>33197</v>
          </cell>
          <cell r="AH379">
            <v>33473</v>
          </cell>
          <cell r="AI379">
            <v>7.3004967664964617</v>
          </cell>
          <cell r="AJ379">
            <v>146988.39671818918</v>
          </cell>
          <cell r="AK379">
            <v>149335.65324511833</v>
          </cell>
          <cell r="AL379">
            <v>150051</v>
          </cell>
          <cell r="AM379">
            <v>133702</v>
          </cell>
          <cell r="AN379">
            <v>136433.18144745906</v>
          </cell>
          <cell r="AO379">
            <v>218319</v>
          </cell>
          <cell r="AP379">
            <v>136433.18144745906</v>
          </cell>
          <cell r="AQ379">
            <v>144426</v>
          </cell>
          <cell r="AR379">
            <v>3462</v>
          </cell>
          <cell r="AS379">
            <v>2073</v>
          </cell>
          <cell r="AT379">
            <v>35958</v>
          </cell>
          <cell r="AU379">
            <v>38031</v>
          </cell>
          <cell r="AV379">
            <v>7.0035573108662854</v>
          </cell>
          <cell r="AW379">
            <v>140892.99317770751</v>
          </cell>
          <cell r="AX379">
            <v>139975.04415194335</v>
          </cell>
          <cell r="AY379">
            <v>132991</v>
          </cell>
          <cell r="AZ379">
            <v>152639</v>
          </cell>
          <cell r="BA379">
            <v>154057.42426437605</v>
          </cell>
          <cell r="BB379">
            <v>288348</v>
          </cell>
          <cell r="BC379">
            <v>154057.42426437605</v>
          </cell>
          <cell r="BD379">
            <v>151218</v>
          </cell>
          <cell r="BE379">
            <v>-617</v>
          </cell>
          <cell r="BF379">
            <v>821</v>
          </cell>
          <cell r="BG379">
            <v>19600</v>
          </cell>
          <cell r="BH379">
            <v>20421</v>
          </cell>
          <cell r="BI379">
            <v>5.7640050484438028</v>
          </cell>
          <cell r="BJ379">
            <v>118805.76765766973</v>
          </cell>
          <cell r="BK379">
            <v>59000</v>
          </cell>
          <cell r="BL379">
            <v>119230</v>
          </cell>
          <cell r="BM379">
            <v>92444</v>
          </cell>
          <cell r="BN379">
            <v>102033.22083466666</v>
          </cell>
          <cell r="BO379">
            <v>90202</v>
          </cell>
          <cell r="BP379">
            <v>102033.22083466666</v>
          </cell>
          <cell r="BQ379">
            <v>90202</v>
          </cell>
          <cell r="BR379">
            <v>-1086</v>
          </cell>
          <cell r="BS379">
            <v>1683</v>
          </cell>
          <cell r="BT379">
            <v>48852</v>
          </cell>
          <cell r="BU379">
            <v>50535</v>
          </cell>
          <cell r="BV379">
            <v>9.7892098179144629</v>
          </cell>
          <cell r="BW379">
            <v>160316.60995531551</v>
          </cell>
          <cell r="BX379">
            <v>108509.39865787342</v>
          </cell>
          <cell r="BY379">
            <v>161629</v>
          </cell>
          <cell r="BZ379">
            <v>121820</v>
          </cell>
          <cell r="CA379">
            <v>149711.77727930542</v>
          </cell>
          <cell r="CB379">
            <v>138826</v>
          </cell>
          <cell r="CC379">
            <v>149711.77727930542</v>
          </cell>
          <cell r="CD379">
            <v>138826</v>
          </cell>
          <cell r="CE379">
            <v>-625</v>
          </cell>
          <cell r="CF379">
            <v>1594</v>
          </cell>
          <cell r="CG379">
            <v>72369</v>
          </cell>
          <cell r="CH379">
            <v>73963</v>
          </cell>
          <cell r="CI379">
            <v>12.634010013335788</v>
          </cell>
          <cell r="CJ379">
            <v>168862.71521881799</v>
          </cell>
          <cell r="CK379">
            <v>160196</v>
          </cell>
          <cell r="CL379">
            <v>168752</v>
          </cell>
          <cell r="CM379">
            <v>42439</v>
          </cell>
          <cell r="CN379">
            <v>171843.30214305152</v>
          </cell>
          <cell r="CO379">
            <v>187934</v>
          </cell>
          <cell r="CP379">
            <v>171843.30214305152</v>
          </cell>
          <cell r="CQ379">
            <v>187934</v>
          </cell>
          <cell r="CR379">
            <v>517</v>
          </cell>
          <cell r="CS379">
            <v>1800</v>
          </cell>
          <cell r="CT379">
            <v>52464</v>
          </cell>
          <cell r="CU379">
            <v>54264</v>
          </cell>
          <cell r="CV379">
            <v>10.902896536219627</v>
          </cell>
          <cell r="CW379">
            <v>164811.33013687565</v>
          </cell>
          <cell r="CX379">
            <v>162483.77244283026</v>
          </cell>
          <cell r="CY379">
            <v>164767</v>
          </cell>
          <cell r="CZ379">
            <v>0</v>
          </cell>
          <cell r="DA379">
            <v>144357.96898295864</v>
          </cell>
          <cell r="DB379">
            <v>154120</v>
          </cell>
          <cell r="DC379">
            <v>144357.96898295864</v>
          </cell>
          <cell r="DD379">
            <v>153640</v>
          </cell>
          <cell r="DE379">
            <v>2278</v>
          </cell>
          <cell r="DF379">
            <v>1319</v>
          </cell>
          <cell r="DG379">
            <v>61136</v>
          </cell>
          <cell r="DH379">
            <v>62455</v>
          </cell>
          <cell r="DI379">
            <v>14.829358936409665</v>
          </cell>
          <cell r="DJ379">
            <v>146288</v>
          </cell>
          <cell r="DK379">
            <v>147511</v>
          </cell>
          <cell r="DL379">
            <v>148640</v>
          </cell>
          <cell r="DM379">
            <v>0</v>
          </cell>
          <cell r="DN379">
            <v>147091.20000000001</v>
          </cell>
          <cell r="DO379">
            <v>144045</v>
          </cell>
          <cell r="DP379">
            <v>123678.98085580015</v>
          </cell>
          <cell r="DQ379">
            <v>144045</v>
          </cell>
          <cell r="DR379">
            <v>-3428</v>
          </cell>
          <cell r="DS379">
            <v>1332</v>
          </cell>
          <cell r="DT379">
            <v>68807</v>
          </cell>
          <cell r="DU379">
            <v>70139</v>
          </cell>
          <cell r="DV379">
            <v>12.858557795330526</v>
          </cell>
          <cell r="DW379">
            <v>149714.91786232346</v>
          </cell>
          <cell r="DX379">
            <v>156142.73751739261</v>
          </cell>
          <cell r="DY379">
            <v>151290</v>
          </cell>
          <cell r="DZ379">
            <v>75297</v>
          </cell>
          <cell r="EA379">
            <v>160532</v>
          </cell>
          <cell r="EB379">
            <v>151215</v>
          </cell>
          <cell r="EC379">
            <v>160532</v>
          </cell>
          <cell r="ED379">
            <v>151215</v>
          </cell>
          <cell r="EE379">
            <v>2248</v>
          </cell>
          <cell r="EF379">
            <v>2272</v>
          </cell>
          <cell r="EG379">
            <v>64686</v>
          </cell>
          <cell r="EH379">
            <v>66958</v>
          </cell>
          <cell r="EI379">
            <v>12.486680565207321</v>
          </cell>
          <cell r="EJ379">
            <v>137674</v>
          </cell>
          <cell r="EK379">
            <v>136188</v>
          </cell>
          <cell r="EL379">
            <v>0</v>
          </cell>
          <cell r="EM379">
            <v>0</v>
          </cell>
          <cell r="EN379">
            <v>155412</v>
          </cell>
          <cell r="EO379">
            <v>0</v>
          </cell>
          <cell r="EP379">
            <v>155412</v>
          </cell>
          <cell r="EQ379">
            <v>0</v>
          </cell>
          <cell r="ER379">
            <v>55183</v>
          </cell>
          <cell r="ES379">
            <v>25165</v>
          </cell>
          <cell r="ET379">
            <v>46948</v>
          </cell>
          <cell r="EU379">
            <v>49220</v>
          </cell>
          <cell r="EV379">
            <v>9.4990288119132416</v>
          </cell>
          <cell r="EW379">
            <v>123756.37729618217</v>
          </cell>
          <cell r="EX379">
            <v>19500</v>
          </cell>
          <cell r="GZ379">
            <v>82947.7178153446</v>
          </cell>
          <cell r="HA379">
            <v>80558.643273434267</v>
          </cell>
        </row>
        <row r="380">
          <cell r="B380" t="str">
            <v>TOTAL ME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3247</v>
          </cell>
          <cell r="I380">
            <v>3252</v>
          </cell>
          <cell r="J380">
            <v>3046</v>
          </cell>
          <cell r="K380">
            <v>3314</v>
          </cell>
          <cell r="L380">
            <v>3011</v>
          </cell>
          <cell r="M380">
            <v>564</v>
          </cell>
          <cell r="N380">
            <v>4773</v>
          </cell>
          <cell r="O380">
            <v>4154</v>
          </cell>
          <cell r="P380">
            <v>4773</v>
          </cell>
          <cell r="Q380">
            <v>2221</v>
          </cell>
          <cell r="R380">
            <v>104</v>
          </cell>
          <cell r="S380">
            <v>5</v>
          </cell>
          <cell r="T380">
            <v>3933</v>
          </cell>
          <cell r="U380">
            <v>3938</v>
          </cell>
          <cell r="V380">
            <v>22.410256410256409</v>
          </cell>
          <cell r="W380">
            <v>2715</v>
          </cell>
          <cell r="X380">
            <v>4100</v>
          </cell>
          <cell r="Y380">
            <v>2403</v>
          </cell>
          <cell r="Z380">
            <v>648</v>
          </cell>
          <cell r="AA380">
            <v>5265</v>
          </cell>
          <cell r="AB380">
            <v>4760</v>
          </cell>
          <cell r="AC380">
            <v>5265</v>
          </cell>
          <cell r="AD380">
            <v>3571</v>
          </cell>
          <cell r="AE380">
            <v>18</v>
          </cell>
          <cell r="AF380">
            <v>7</v>
          </cell>
          <cell r="AG380">
            <v>2745</v>
          </cell>
          <cell r="AH380">
            <v>2752</v>
          </cell>
          <cell r="AI380">
            <v>9.916907514450866</v>
          </cell>
          <cell r="AJ380">
            <v>6650</v>
          </cell>
          <cell r="AK380">
            <v>4943</v>
          </cell>
          <cell r="AL380">
            <v>6332</v>
          </cell>
          <cell r="AM380">
            <v>294</v>
          </cell>
          <cell r="AN380">
            <v>8304</v>
          </cell>
          <cell r="AO380">
            <v>6336</v>
          </cell>
          <cell r="AP380">
            <v>8304</v>
          </cell>
          <cell r="AQ380">
            <v>5643</v>
          </cell>
          <cell r="AR380">
            <v>-131</v>
          </cell>
          <cell r="AS380">
            <v>8</v>
          </cell>
          <cell r="AT380">
            <v>3564</v>
          </cell>
          <cell r="AU380">
            <v>3572</v>
          </cell>
          <cell r="AV380">
            <v>18.358516483516485</v>
          </cell>
          <cell r="AW380">
            <v>4001</v>
          </cell>
          <cell r="AX380">
            <v>0</v>
          </cell>
          <cell r="AY380">
            <v>4012</v>
          </cell>
          <cell r="AZ380">
            <v>870</v>
          </cell>
          <cell r="BA380">
            <v>5824</v>
          </cell>
          <cell r="BB380">
            <v>5727</v>
          </cell>
          <cell r="BC380">
            <v>5824</v>
          </cell>
          <cell r="BD380">
            <v>4857</v>
          </cell>
          <cell r="BE380">
            <v>71</v>
          </cell>
          <cell r="BF380">
            <v>12</v>
          </cell>
          <cell r="BG380">
            <v>2644</v>
          </cell>
          <cell r="BH380">
            <v>2656</v>
          </cell>
          <cell r="BI380">
            <v>12.908055329536207</v>
          </cell>
          <cell r="BJ380">
            <v>4940</v>
          </cell>
          <cell r="BK380">
            <v>0</v>
          </cell>
          <cell r="BL380">
            <v>4541</v>
          </cell>
          <cell r="BM380">
            <v>903</v>
          </cell>
          <cell r="BN380">
            <v>6145</v>
          </cell>
          <cell r="BO380">
            <v>2269</v>
          </cell>
          <cell r="BP380">
            <v>6145</v>
          </cell>
          <cell r="BQ380">
            <v>2269</v>
          </cell>
          <cell r="BR380">
            <v>-258</v>
          </cell>
          <cell r="BS380">
            <v>32</v>
          </cell>
          <cell r="BT380">
            <v>5154</v>
          </cell>
          <cell r="BU380">
            <v>5186</v>
          </cell>
          <cell r="BV380">
            <v>17.017389390270747</v>
          </cell>
          <cell r="BW380">
            <v>5719</v>
          </cell>
          <cell r="BX380">
            <v>4648</v>
          </cell>
          <cell r="BY380">
            <v>5586</v>
          </cell>
          <cell r="BZ380">
            <v>6342</v>
          </cell>
          <cell r="CA380">
            <v>9086</v>
          </cell>
          <cell r="CB380">
            <v>3021</v>
          </cell>
          <cell r="CC380">
            <v>9086</v>
          </cell>
          <cell r="CD380">
            <v>3021</v>
          </cell>
          <cell r="CE380">
            <v>-3</v>
          </cell>
          <cell r="CF380">
            <v>17</v>
          </cell>
          <cell r="CG380">
            <v>7737</v>
          </cell>
          <cell r="CH380">
            <v>7754</v>
          </cell>
          <cell r="CI380">
            <v>26.511707595659626</v>
          </cell>
          <cell r="CJ380">
            <v>3438</v>
          </cell>
          <cell r="CK380">
            <v>7771</v>
          </cell>
          <cell r="CL380">
            <v>3647</v>
          </cell>
          <cell r="CM380">
            <v>577</v>
          </cell>
          <cell r="CN380">
            <v>8755</v>
          </cell>
          <cell r="CO380">
            <v>5781</v>
          </cell>
          <cell r="CP380">
            <v>8755</v>
          </cell>
          <cell r="CQ380">
            <v>5781</v>
          </cell>
          <cell r="CR380">
            <v>84</v>
          </cell>
          <cell r="CS380">
            <v>25</v>
          </cell>
          <cell r="CT380">
            <v>5697</v>
          </cell>
          <cell r="CU380">
            <v>5722</v>
          </cell>
          <cell r="CV380">
            <v>19.626779972439138</v>
          </cell>
          <cell r="CW380">
            <v>5358</v>
          </cell>
          <cell r="CX380">
            <v>4936</v>
          </cell>
          <cell r="CY380">
            <v>5947</v>
          </cell>
          <cell r="CZ380">
            <v>0</v>
          </cell>
          <cell r="DA380">
            <v>8708</v>
          </cell>
          <cell r="DB380">
            <v>5161</v>
          </cell>
          <cell r="DC380">
            <v>8708</v>
          </cell>
          <cell r="DD380">
            <v>5161</v>
          </cell>
          <cell r="DE380">
            <v>23</v>
          </cell>
          <cell r="DF380">
            <v>2</v>
          </cell>
          <cell r="DG380">
            <v>6483</v>
          </cell>
          <cell r="DH380">
            <v>6485</v>
          </cell>
          <cell r="DI380">
            <v>20.431768042861645</v>
          </cell>
          <cell r="DJ380">
            <v>12150</v>
          </cell>
          <cell r="DK380">
            <v>11260</v>
          </cell>
          <cell r="DL380">
            <v>10511</v>
          </cell>
          <cell r="DM380">
            <v>0</v>
          </cell>
          <cell r="DN380">
            <v>9519</v>
          </cell>
          <cell r="DO380">
            <v>6072</v>
          </cell>
          <cell r="DP380">
            <v>9519</v>
          </cell>
          <cell r="DQ380">
            <v>6072</v>
          </cell>
          <cell r="DR380">
            <v>453</v>
          </cell>
          <cell r="DS380">
            <v>2</v>
          </cell>
          <cell r="DT380">
            <v>10469</v>
          </cell>
          <cell r="DU380">
            <v>10471</v>
          </cell>
          <cell r="DV380">
            <v>47.915274825387186</v>
          </cell>
          <cell r="DW380">
            <v>3320</v>
          </cell>
          <cell r="DX380">
            <v>3771</v>
          </cell>
          <cell r="DY380">
            <v>2799</v>
          </cell>
          <cell r="DZ380">
            <v>0</v>
          </cell>
          <cell r="EA380">
            <v>6536</v>
          </cell>
          <cell r="EB380">
            <v>5558</v>
          </cell>
          <cell r="EC380">
            <v>6536</v>
          </cell>
          <cell r="ED380">
            <v>5558</v>
          </cell>
          <cell r="EE380">
            <v>902</v>
          </cell>
          <cell r="EF380">
            <v>1</v>
          </cell>
          <cell r="EG380">
            <v>6510</v>
          </cell>
          <cell r="EH380">
            <v>6810</v>
          </cell>
          <cell r="EI380">
            <v>29.653811114485272</v>
          </cell>
          <cell r="EJ380">
            <v>7443</v>
          </cell>
          <cell r="EK380">
            <v>0</v>
          </cell>
          <cell r="EL380">
            <v>0</v>
          </cell>
          <cell r="EM380">
            <v>0</v>
          </cell>
          <cell r="EN380">
            <v>6586</v>
          </cell>
          <cell r="EO380">
            <v>0</v>
          </cell>
          <cell r="EP380">
            <v>6586</v>
          </cell>
          <cell r="EQ380">
            <v>0</v>
          </cell>
          <cell r="ER380">
            <v>6586</v>
          </cell>
          <cell r="ES380">
            <v>0</v>
          </cell>
          <cell r="ET380">
            <v>7367</v>
          </cell>
          <cell r="EU380">
            <v>7667</v>
          </cell>
          <cell r="EV380">
            <v>37.202597116760209</v>
          </cell>
          <cell r="EW380">
            <v>3773</v>
          </cell>
          <cell r="EX380">
            <v>0</v>
          </cell>
          <cell r="GZ380">
            <v>370</v>
          </cell>
          <cell r="HA380">
            <v>3320</v>
          </cell>
        </row>
        <row r="381">
          <cell r="B381" t="str">
            <v>MI + ME LAVADORAS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43349</v>
          </cell>
          <cell r="I381">
            <v>45270</v>
          </cell>
          <cell r="J381">
            <v>95164.045899101577</v>
          </cell>
          <cell r="K381">
            <v>57696.924613100389</v>
          </cell>
          <cell r="L381">
            <v>96351</v>
          </cell>
          <cell r="M381">
            <v>130071</v>
          </cell>
          <cell r="N381">
            <v>114610.37614330015</v>
          </cell>
          <cell r="O381">
            <v>182489</v>
          </cell>
          <cell r="P381">
            <v>114610.37614330015</v>
          </cell>
          <cell r="Q381">
            <v>105157</v>
          </cell>
          <cell r="R381">
            <v>1860</v>
          </cell>
          <cell r="S381">
            <v>364</v>
          </cell>
          <cell r="T381">
            <v>34240</v>
          </cell>
          <cell r="U381">
            <v>34604</v>
          </cell>
          <cell r="V381">
            <v>8.3176968548666945</v>
          </cell>
          <cell r="W381">
            <v>130005.75390429927</v>
          </cell>
          <cell r="X381">
            <v>133023.64610813564</v>
          </cell>
          <cell r="Y381">
            <v>129642</v>
          </cell>
          <cell r="Z381">
            <v>69810</v>
          </cell>
          <cell r="AA381">
            <v>123513.75842687706</v>
          </cell>
          <cell r="AB381">
            <v>193883</v>
          </cell>
          <cell r="AC381">
            <v>123513.75842687706</v>
          </cell>
          <cell r="AD381">
            <v>129336</v>
          </cell>
          <cell r="AE381">
            <v>-1315</v>
          </cell>
          <cell r="AF381">
            <v>283</v>
          </cell>
          <cell r="AG381">
            <v>35942</v>
          </cell>
          <cell r="AH381">
            <v>36225</v>
          </cell>
          <cell r="AI381">
            <v>7.4506079862517014</v>
          </cell>
          <cell r="AJ381">
            <v>153638.39671818918</v>
          </cell>
          <cell r="AK381">
            <v>154278.65324511833</v>
          </cell>
          <cell r="AL381">
            <v>156383</v>
          </cell>
          <cell r="AM381">
            <v>133996</v>
          </cell>
          <cell r="AN381">
            <v>144737.18144745906</v>
          </cell>
          <cell r="AO381">
            <v>224655</v>
          </cell>
          <cell r="AP381">
            <v>144737.18144745906</v>
          </cell>
          <cell r="AQ381">
            <v>150069</v>
          </cell>
          <cell r="AR381">
            <v>3331</v>
          </cell>
          <cell r="AS381">
            <v>2081</v>
          </cell>
          <cell r="AT381">
            <v>39522</v>
          </cell>
          <cell r="AU381">
            <v>41603</v>
          </cell>
          <cell r="AV381">
            <v>7.4171843630756884</v>
          </cell>
          <cell r="AW381">
            <v>144893.99317770751</v>
          </cell>
          <cell r="AX381">
            <v>139975.04415194335</v>
          </cell>
          <cell r="AY381">
            <v>137003</v>
          </cell>
          <cell r="AZ381">
            <v>153509</v>
          </cell>
          <cell r="BA381">
            <v>159881.42426437605</v>
          </cell>
          <cell r="BB381">
            <v>294075</v>
          </cell>
          <cell r="BC381">
            <v>159881.42426437605</v>
          </cell>
          <cell r="BD381">
            <v>156075</v>
          </cell>
          <cell r="BE381">
            <v>-546</v>
          </cell>
          <cell r="BF381">
            <v>833</v>
          </cell>
          <cell r="BG381">
            <v>22244</v>
          </cell>
          <cell r="BH381">
            <v>23077</v>
          </cell>
          <cell r="BI381">
            <v>6.169818609053265</v>
          </cell>
          <cell r="BJ381">
            <v>123745.76765766973</v>
          </cell>
          <cell r="BK381">
            <v>59000</v>
          </cell>
          <cell r="BL381">
            <v>123771</v>
          </cell>
          <cell r="BM381">
            <v>93347</v>
          </cell>
          <cell r="BN381">
            <v>108178.22083466666</v>
          </cell>
          <cell r="BO381">
            <v>92471</v>
          </cell>
          <cell r="BP381">
            <v>108178.22083466666</v>
          </cell>
          <cell r="BQ381">
            <v>92471</v>
          </cell>
          <cell r="BR381">
            <v>-1344</v>
          </cell>
          <cell r="BS381">
            <v>1715</v>
          </cell>
          <cell r="BT381">
            <v>54006</v>
          </cell>
          <cell r="BU381">
            <v>55721</v>
          </cell>
          <cell r="BV381">
            <v>10.20278764450403</v>
          </cell>
          <cell r="BW381">
            <v>166035.60995531551</v>
          </cell>
          <cell r="BX381">
            <v>113157.39865787342</v>
          </cell>
          <cell r="BY381">
            <v>167215</v>
          </cell>
          <cell r="BZ381">
            <v>128162</v>
          </cell>
          <cell r="CA381">
            <v>158797.77727930542</v>
          </cell>
          <cell r="CB381">
            <v>141847</v>
          </cell>
          <cell r="CC381">
            <v>158797.77727930542</v>
          </cell>
          <cell r="CD381">
            <v>141847</v>
          </cell>
          <cell r="CE381">
            <v>-628</v>
          </cell>
          <cell r="CF381">
            <v>1611</v>
          </cell>
          <cell r="CG381">
            <v>80106</v>
          </cell>
          <cell r="CH381">
            <v>81717</v>
          </cell>
          <cell r="CI381">
            <v>13.30676961789179</v>
          </cell>
          <cell r="CJ381">
            <v>172300.71521881799</v>
          </cell>
          <cell r="CK381">
            <v>167967</v>
          </cell>
          <cell r="CL381">
            <v>172399</v>
          </cell>
          <cell r="CM381">
            <v>43016</v>
          </cell>
          <cell r="CN381">
            <v>180598.30214305152</v>
          </cell>
          <cell r="CO381">
            <v>193715</v>
          </cell>
          <cell r="CP381">
            <v>180598.30214305152</v>
          </cell>
          <cell r="CQ381">
            <v>193715</v>
          </cell>
          <cell r="CR381">
            <v>601</v>
          </cell>
          <cell r="CS381">
            <v>1825</v>
          </cell>
          <cell r="CT381">
            <v>58161</v>
          </cell>
          <cell r="CU381">
            <v>59986</v>
          </cell>
          <cell r="CV381">
            <v>11.399202654864832</v>
          </cell>
          <cell r="CW381">
            <v>170169.33013687565</v>
          </cell>
          <cell r="CX381">
            <v>167419.77244283026</v>
          </cell>
          <cell r="CY381">
            <v>170714</v>
          </cell>
          <cell r="CZ381">
            <v>0</v>
          </cell>
          <cell r="DA381">
            <v>153065.96898295864</v>
          </cell>
          <cell r="DB381">
            <v>159281</v>
          </cell>
          <cell r="DC381">
            <v>153065.96898295864</v>
          </cell>
          <cell r="DD381">
            <v>158801</v>
          </cell>
          <cell r="DE381">
            <v>2301</v>
          </cell>
          <cell r="DF381">
            <v>1321</v>
          </cell>
          <cell r="DG381">
            <v>67619</v>
          </cell>
          <cell r="DH381">
            <v>68940</v>
          </cell>
          <cell r="DI381">
            <v>15.22973536810686</v>
          </cell>
          <cell r="DJ381">
            <v>158438</v>
          </cell>
          <cell r="DK381">
            <v>158771</v>
          </cell>
          <cell r="DL381">
            <v>159151</v>
          </cell>
          <cell r="DM381">
            <v>0</v>
          </cell>
          <cell r="DN381">
            <v>156610.20000000001</v>
          </cell>
          <cell r="DO381">
            <v>150117</v>
          </cell>
          <cell r="DP381">
            <v>133197.98085580015</v>
          </cell>
          <cell r="DQ381">
            <v>150117</v>
          </cell>
          <cell r="DR381">
            <v>-2975</v>
          </cell>
          <cell r="DS381">
            <v>1334</v>
          </cell>
          <cell r="DT381">
            <v>79276</v>
          </cell>
          <cell r="DU381">
            <v>80610</v>
          </cell>
          <cell r="DV381">
            <v>14.235401154021117</v>
          </cell>
          <cell r="DW381">
            <v>153034.91786232346</v>
          </cell>
          <cell r="DX381">
            <v>159913.73751739261</v>
          </cell>
          <cell r="DY381">
            <v>154089</v>
          </cell>
          <cell r="DZ381">
            <v>75297</v>
          </cell>
          <cell r="EA381">
            <v>167068</v>
          </cell>
          <cell r="EB381">
            <v>156773</v>
          </cell>
          <cell r="EC381">
            <v>167068</v>
          </cell>
          <cell r="ED381">
            <v>156773</v>
          </cell>
          <cell r="EE381">
            <v>3150</v>
          </cell>
          <cell r="EF381">
            <v>2273</v>
          </cell>
          <cell r="EG381">
            <v>71196</v>
          </cell>
          <cell r="EH381">
            <v>73768</v>
          </cell>
          <cell r="EI381">
            <v>13.184607217373054</v>
          </cell>
          <cell r="EJ381">
            <v>145117</v>
          </cell>
          <cell r="EK381">
            <v>136188</v>
          </cell>
          <cell r="EL381">
            <v>0</v>
          </cell>
          <cell r="EM381">
            <v>0</v>
          </cell>
          <cell r="EN381">
            <v>161998</v>
          </cell>
          <cell r="EO381">
            <v>0</v>
          </cell>
          <cell r="EP381">
            <v>161998</v>
          </cell>
          <cell r="EQ381">
            <v>0</v>
          </cell>
          <cell r="ER381">
            <v>61769</v>
          </cell>
          <cell r="ES381">
            <v>25165</v>
          </cell>
          <cell r="ET381">
            <v>54315</v>
          </cell>
          <cell r="EU381">
            <v>56887</v>
          </cell>
          <cell r="EV381">
            <v>10.558219399987042</v>
          </cell>
          <cell r="EW381">
            <v>127529.37729618217</v>
          </cell>
          <cell r="EX381">
            <v>19500</v>
          </cell>
          <cell r="GZ381">
            <v>83317.7178153446</v>
          </cell>
          <cell r="HA381">
            <v>83878.643273434267</v>
          </cell>
        </row>
        <row r="382"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0.91751727495004154</v>
          </cell>
          <cell r="R382">
            <v>0</v>
          </cell>
          <cell r="S382">
            <v>0</v>
          </cell>
          <cell r="T382">
            <v>303</v>
          </cell>
          <cell r="U382">
            <v>1860</v>
          </cell>
          <cell r="V382">
            <v>0</v>
          </cell>
          <cell r="W382">
            <v>0</v>
          </cell>
          <cell r="X382">
            <v>0</v>
          </cell>
          <cell r="Y382">
            <v>-363.75390429927211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1.0471384050431098</v>
          </cell>
          <cell r="AE382">
            <v>0</v>
          </cell>
          <cell r="AF382">
            <v>0</v>
          </cell>
          <cell r="AG382">
            <v>-1396</v>
          </cell>
          <cell r="AH382">
            <v>-1315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7992.8185525409353</v>
          </cell>
          <cell r="AQ382">
            <v>1.036837932722052</v>
          </cell>
          <cell r="AR382">
            <v>0</v>
          </cell>
          <cell r="AS382">
            <v>0</v>
          </cell>
          <cell r="AT382">
            <v>2734</v>
          </cell>
          <cell r="AU382">
            <v>936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0.97619220442969135</v>
          </cell>
          <cell r="BE382">
            <v>0</v>
          </cell>
          <cell r="BF382">
            <v>0</v>
          </cell>
          <cell r="BG382">
            <v>-1794</v>
          </cell>
          <cell r="BH382">
            <v>-546</v>
          </cell>
          <cell r="BI382">
            <v>0</v>
          </cell>
          <cell r="BJ382">
            <v>0</v>
          </cell>
          <cell r="BK382">
            <v>0</v>
          </cell>
          <cell r="BL382">
            <v>0</v>
          </cell>
          <cell r="BM382">
            <v>0</v>
          </cell>
          <cell r="BN382">
            <v>0</v>
          </cell>
          <cell r="BO382">
            <v>0</v>
          </cell>
          <cell r="BP382">
            <v>0</v>
          </cell>
          <cell r="BQ382">
            <v>0.85480237414264126</v>
          </cell>
          <cell r="BR382">
            <v>0</v>
          </cell>
          <cell r="BS382">
            <v>0</v>
          </cell>
          <cell r="BT382">
            <v>-462</v>
          </cell>
          <cell r="BU382">
            <v>-1344</v>
          </cell>
          <cell r="BV382">
            <v>0</v>
          </cell>
          <cell r="BW382">
            <v>0</v>
          </cell>
          <cell r="BX382">
            <v>0</v>
          </cell>
          <cell r="BY382">
            <v>0</v>
          </cell>
          <cell r="BZ382">
            <v>0</v>
          </cell>
          <cell r="CA382">
            <v>0</v>
          </cell>
          <cell r="CB382">
            <v>0</v>
          </cell>
          <cell r="CC382">
            <v>0</v>
          </cell>
          <cell r="CD382">
            <v>0.8932555759298122</v>
          </cell>
          <cell r="CE382">
            <v>0</v>
          </cell>
          <cell r="CF382">
            <v>-104</v>
          </cell>
          <cell r="CG382">
            <v>-732</v>
          </cell>
          <cell r="CH382">
            <v>-628</v>
          </cell>
          <cell r="CI382">
            <v>0</v>
          </cell>
          <cell r="CJ382">
            <v>0</v>
          </cell>
          <cell r="CK382">
            <v>0</v>
          </cell>
          <cell r="CL382">
            <v>0</v>
          </cell>
          <cell r="CM382">
            <v>0</v>
          </cell>
          <cell r="CN382">
            <v>0</v>
          </cell>
          <cell r="CO382">
            <v>0</v>
          </cell>
          <cell r="CP382">
            <v>0</v>
          </cell>
          <cell r="CQ382">
            <v>0</v>
          </cell>
          <cell r="CR382">
            <v>0</v>
          </cell>
          <cell r="CS382">
            <v>0</v>
          </cell>
          <cell r="CT382">
            <v>629</v>
          </cell>
          <cell r="CU382">
            <v>415</v>
          </cell>
          <cell r="CV382">
            <v>0</v>
          </cell>
          <cell r="CW382">
            <v>0</v>
          </cell>
          <cell r="CX382">
            <v>0</v>
          </cell>
          <cell r="CY382">
            <v>0</v>
          </cell>
          <cell r="CZ382">
            <v>0</v>
          </cell>
          <cell r="DA382">
            <v>0</v>
          </cell>
          <cell r="DB382">
            <v>0</v>
          </cell>
          <cell r="DC382">
            <v>0</v>
          </cell>
          <cell r="DD382">
            <v>0</v>
          </cell>
          <cell r="DE382">
            <v>0</v>
          </cell>
          <cell r="DF382">
            <v>0</v>
          </cell>
          <cell r="DG382">
            <v>2455</v>
          </cell>
          <cell r="DH382">
            <v>2959</v>
          </cell>
          <cell r="DI382">
            <v>0</v>
          </cell>
          <cell r="DJ382">
            <v>0</v>
          </cell>
          <cell r="DK382">
            <v>0</v>
          </cell>
          <cell r="DL382">
            <v>0</v>
          </cell>
          <cell r="DM382">
            <v>0</v>
          </cell>
          <cell r="DN382">
            <v>0</v>
          </cell>
          <cell r="DO382">
            <v>0</v>
          </cell>
          <cell r="DP382">
            <v>0</v>
          </cell>
          <cell r="DQ382">
            <v>0</v>
          </cell>
          <cell r="DR382">
            <v>0</v>
          </cell>
          <cell r="DS382">
            <v>0</v>
          </cell>
          <cell r="DT382">
            <v>13583.019144199847</v>
          </cell>
          <cell r="DU382">
            <v>13570.019144199847</v>
          </cell>
          <cell r="DV382">
            <v>0</v>
          </cell>
          <cell r="DW382">
            <v>0</v>
          </cell>
          <cell r="DX382">
            <v>0</v>
          </cell>
          <cell r="DY382">
            <v>0</v>
          </cell>
          <cell r="DZ382">
            <v>0</v>
          </cell>
          <cell r="EA382">
            <v>0</v>
          </cell>
          <cell r="EB382">
            <v>0</v>
          </cell>
          <cell r="EC382">
            <v>0</v>
          </cell>
          <cell r="ED382">
            <v>0</v>
          </cell>
          <cell r="EE382">
            <v>0</v>
          </cell>
          <cell r="EF382">
            <v>0</v>
          </cell>
          <cell r="EG382">
            <v>5396</v>
          </cell>
          <cell r="EH382">
            <v>4158</v>
          </cell>
          <cell r="EI382">
            <v>0</v>
          </cell>
          <cell r="EJ382">
            <v>0</v>
          </cell>
          <cell r="EK382">
            <v>0</v>
          </cell>
          <cell r="EL382">
            <v>0</v>
          </cell>
          <cell r="EM382">
            <v>0</v>
          </cell>
          <cell r="EN382">
            <v>0</v>
          </cell>
          <cell r="EO382">
            <v>0</v>
          </cell>
          <cell r="EP382">
            <v>0</v>
          </cell>
          <cell r="EQ382">
            <v>0</v>
          </cell>
          <cell r="ER382">
            <v>0</v>
          </cell>
          <cell r="ES382">
            <v>0</v>
          </cell>
          <cell r="ET382">
            <v>0</v>
          </cell>
          <cell r="EU382">
            <v>0</v>
          </cell>
          <cell r="EV382">
            <v>0</v>
          </cell>
          <cell r="EW382">
            <v>0</v>
          </cell>
          <cell r="EX382">
            <v>0</v>
          </cell>
          <cell r="GZ382">
            <v>0</v>
          </cell>
          <cell r="HA382">
            <v>0</v>
          </cell>
        </row>
        <row r="383">
          <cell r="B383" t="str">
            <v>LINHA 4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364</v>
          </cell>
          <cell r="V383">
            <v>-81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283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  <cell r="BF383">
            <v>0</v>
          </cell>
          <cell r="BG383">
            <v>0</v>
          </cell>
          <cell r="BH383">
            <v>0</v>
          </cell>
          <cell r="BI383">
            <v>0</v>
          </cell>
          <cell r="BJ383">
            <v>0</v>
          </cell>
          <cell r="BK383">
            <v>0</v>
          </cell>
          <cell r="BL383">
            <v>0</v>
          </cell>
          <cell r="BM383">
            <v>0</v>
          </cell>
          <cell r="BN383">
            <v>0</v>
          </cell>
          <cell r="BO383">
            <v>0</v>
          </cell>
          <cell r="BP383">
            <v>0</v>
          </cell>
          <cell r="BQ383">
            <v>0</v>
          </cell>
          <cell r="BR383">
            <v>0</v>
          </cell>
          <cell r="BS383">
            <v>0</v>
          </cell>
          <cell r="BT383">
            <v>0</v>
          </cell>
          <cell r="BU383">
            <v>0</v>
          </cell>
          <cell r="BV383">
            <v>0</v>
          </cell>
          <cell r="BW383">
            <v>0</v>
          </cell>
          <cell r="BX383">
            <v>0</v>
          </cell>
          <cell r="BY383">
            <v>0</v>
          </cell>
          <cell r="BZ383">
            <v>0</v>
          </cell>
          <cell r="CA383">
            <v>0</v>
          </cell>
          <cell r="CB383">
            <v>0</v>
          </cell>
          <cell r="CC383">
            <v>0</v>
          </cell>
          <cell r="CD383">
            <v>0</v>
          </cell>
          <cell r="CE383">
            <v>0</v>
          </cell>
          <cell r="CF383">
            <v>0</v>
          </cell>
          <cell r="CG383">
            <v>0</v>
          </cell>
          <cell r="CH383">
            <v>0</v>
          </cell>
          <cell r="CI383">
            <v>0</v>
          </cell>
          <cell r="CJ383">
            <v>0</v>
          </cell>
          <cell r="CK383">
            <v>-104</v>
          </cell>
          <cell r="CL383">
            <v>0</v>
          </cell>
          <cell r="CM383">
            <v>0</v>
          </cell>
          <cell r="CN383">
            <v>0</v>
          </cell>
          <cell r="CO383">
            <v>0</v>
          </cell>
          <cell r="CP383">
            <v>0</v>
          </cell>
          <cell r="CQ383">
            <v>0</v>
          </cell>
          <cell r="CR383">
            <v>0</v>
          </cell>
          <cell r="CS383">
            <v>0</v>
          </cell>
          <cell r="CT383">
            <v>0</v>
          </cell>
          <cell r="CU383">
            <v>0</v>
          </cell>
          <cell r="CV383">
            <v>0</v>
          </cell>
          <cell r="CW383">
            <v>0</v>
          </cell>
          <cell r="CX383">
            <v>0</v>
          </cell>
          <cell r="CY383">
            <v>0</v>
          </cell>
          <cell r="CZ383">
            <v>0</v>
          </cell>
          <cell r="DA383">
            <v>0</v>
          </cell>
          <cell r="DB383">
            <v>0</v>
          </cell>
          <cell r="DC383">
            <v>0</v>
          </cell>
          <cell r="DD383">
            <v>0</v>
          </cell>
          <cell r="DE383">
            <v>0</v>
          </cell>
          <cell r="DF383">
            <v>0</v>
          </cell>
          <cell r="DG383">
            <v>0</v>
          </cell>
          <cell r="DH383">
            <v>0</v>
          </cell>
          <cell r="DI383">
            <v>0</v>
          </cell>
          <cell r="DJ383">
            <v>0</v>
          </cell>
          <cell r="DK383">
            <v>0</v>
          </cell>
          <cell r="DL383">
            <v>0</v>
          </cell>
          <cell r="DM383">
            <v>0</v>
          </cell>
          <cell r="DN383">
            <v>0</v>
          </cell>
          <cell r="DO383">
            <v>0</v>
          </cell>
          <cell r="DP383">
            <v>0</v>
          </cell>
          <cell r="DQ383">
            <v>0</v>
          </cell>
          <cell r="DR383">
            <v>0</v>
          </cell>
          <cell r="DS383">
            <v>0</v>
          </cell>
          <cell r="DT383">
            <v>0</v>
          </cell>
          <cell r="DU383">
            <v>0</v>
          </cell>
          <cell r="DV383">
            <v>0</v>
          </cell>
          <cell r="DW383">
            <v>0</v>
          </cell>
          <cell r="DX383">
            <v>0</v>
          </cell>
          <cell r="DY383">
            <v>0</v>
          </cell>
          <cell r="DZ383">
            <v>0</v>
          </cell>
          <cell r="EA383">
            <v>0</v>
          </cell>
          <cell r="EB383">
            <v>0</v>
          </cell>
          <cell r="EC383">
            <v>0</v>
          </cell>
          <cell r="ED383">
            <v>0</v>
          </cell>
          <cell r="EE383">
            <v>0</v>
          </cell>
          <cell r="EF383">
            <v>0</v>
          </cell>
          <cell r="EG383">
            <v>0</v>
          </cell>
          <cell r="EH383">
            <v>0</v>
          </cell>
          <cell r="EI383">
            <v>0</v>
          </cell>
          <cell r="EJ383">
            <v>0</v>
          </cell>
          <cell r="EK383">
            <v>0</v>
          </cell>
          <cell r="EL383">
            <v>0</v>
          </cell>
          <cell r="EM383">
            <v>0</v>
          </cell>
          <cell r="EN383">
            <v>0</v>
          </cell>
          <cell r="EO383">
            <v>0</v>
          </cell>
          <cell r="EP383">
            <v>0</v>
          </cell>
          <cell r="EQ383">
            <v>0</v>
          </cell>
          <cell r="ER383">
            <v>0</v>
          </cell>
          <cell r="ES383">
            <v>0</v>
          </cell>
          <cell r="ET383">
            <v>0</v>
          </cell>
          <cell r="EU383">
            <v>0</v>
          </cell>
          <cell r="EV383">
            <v>0</v>
          </cell>
          <cell r="EW383">
            <v>0</v>
          </cell>
          <cell r="EX383">
            <v>0</v>
          </cell>
          <cell r="GZ383">
            <v>0</v>
          </cell>
          <cell r="HA383">
            <v>0</v>
          </cell>
        </row>
        <row r="384">
          <cell r="B384" t="str">
            <v>FORMULA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1265.3329346092496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10</v>
          </cell>
          <cell r="T384">
            <v>3.5</v>
          </cell>
          <cell r="U384">
            <v>3.5</v>
          </cell>
          <cell r="V384">
            <v>0</v>
          </cell>
          <cell r="W384">
            <v>2778.240759569393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15</v>
          </cell>
          <cell r="AG384">
            <v>9</v>
          </cell>
          <cell r="AH384">
            <v>9</v>
          </cell>
          <cell r="AI384">
            <v>0</v>
          </cell>
          <cell r="AJ384">
            <v>2121.2461722488051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30</v>
          </cell>
          <cell r="AT384">
            <v>15.7</v>
          </cell>
          <cell r="AU384">
            <v>15.7</v>
          </cell>
          <cell r="AV384">
            <v>0</v>
          </cell>
          <cell r="AW384">
            <v>5701.5222488038389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  <cell r="BF384">
            <v>30</v>
          </cell>
          <cell r="BG384">
            <v>15</v>
          </cell>
          <cell r="BH384">
            <v>15</v>
          </cell>
          <cell r="BI384">
            <v>0</v>
          </cell>
          <cell r="BJ384">
            <v>579.0742309609343</v>
          </cell>
          <cell r="BK384">
            <v>0</v>
          </cell>
          <cell r="BL384">
            <v>0</v>
          </cell>
          <cell r="BM384">
            <v>0</v>
          </cell>
          <cell r="BN384">
            <v>0</v>
          </cell>
          <cell r="BO384">
            <v>0</v>
          </cell>
          <cell r="BP384">
            <v>0</v>
          </cell>
          <cell r="BQ384">
            <v>0</v>
          </cell>
          <cell r="BR384">
            <v>0</v>
          </cell>
          <cell r="BS384">
            <v>16</v>
          </cell>
          <cell r="BT384">
            <v>2.5</v>
          </cell>
          <cell r="BU384">
            <v>2.5</v>
          </cell>
          <cell r="BV384">
            <v>0</v>
          </cell>
          <cell r="BW384">
            <v>1535.2531897926783</v>
          </cell>
          <cell r="BX384">
            <v>0</v>
          </cell>
          <cell r="BY384">
            <v>0</v>
          </cell>
          <cell r="BZ384">
            <v>0</v>
          </cell>
          <cell r="CA384">
            <v>0</v>
          </cell>
          <cell r="CB384">
            <v>0</v>
          </cell>
          <cell r="CC384">
            <v>0</v>
          </cell>
          <cell r="CD384">
            <v>0</v>
          </cell>
          <cell r="CE384">
            <v>0</v>
          </cell>
          <cell r="CF384">
            <v>30</v>
          </cell>
          <cell r="CG384">
            <v>20.8</v>
          </cell>
          <cell r="CH384">
            <v>20.8</v>
          </cell>
          <cell r="CI384">
            <v>0</v>
          </cell>
          <cell r="CJ384">
            <v>1261.2114832536211</v>
          </cell>
          <cell r="CK384">
            <v>0</v>
          </cell>
          <cell r="CL384">
            <v>0</v>
          </cell>
          <cell r="CM384">
            <v>0</v>
          </cell>
          <cell r="CN384">
            <v>0</v>
          </cell>
          <cell r="CO384">
            <v>0</v>
          </cell>
          <cell r="CP384">
            <v>0</v>
          </cell>
          <cell r="CQ384">
            <v>0</v>
          </cell>
          <cell r="CR384">
            <v>0</v>
          </cell>
          <cell r="CS384">
            <v>30</v>
          </cell>
          <cell r="CT384">
            <v>12</v>
          </cell>
          <cell r="CU384">
            <v>12</v>
          </cell>
          <cell r="CV384">
            <v>0</v>
          </cell>
          <cell r="CW384">
            <v>3574.691361509846</v>
          </cell>
          <cell r="CX384">
            <v>0</v>
          </cell>
          <cell r="CY384">
            <v>0</v>
          </cell>
          <cell r="CZ384">
            <v>0</v>
          </cell>
          <cell r="DA384">
            <v>0</v>
          </cell>
          <cell r="DB384">
            <v>0</v>
          </cell>
          <cell r="DC384">
            <v>0</v>
          </cell>
          <cell r="DD384">
            <v>0</v>
          </cell>
          <cell r="DE384">
            <v>0</v>
          </cell>
          <cell r="DF384">
            <v>30</v>
          </cell>
          <cell r="DG384">
            <v>13.5</v>
          </cell>
          <cell r="DH384">
            <v>13.5</v>
          </cell>
          <cell r="DI384">
            <v>0</v>
          </cell>
          <cell r="DJ384">
            <v>12865.217670122282</v>
          </cell>
          <cell r="DK384">
            <v>0</v>
          </cell>
          <cell r="DL384">
            <v>0</v>
          </cell>
          <cell r="DM384">
            <v>0</v>
          </cell>
          <cell r="DN384">
            <v>0</v>
          </cell>
          <cell r="DO384">
            <v>0</v>
          </cell>
          <cell r="DP384">
            <v>0</v>
          </cell>
          <cell r="DQ384">
            <v>0</v>
          </cell>
          <cell r="DR384">
            <v>0</v>
          </cell>
          <cell r="DS384">
            <v>30</v>
          </cell>
          <cell r="DT384">
            <v>13.5</v>
          </cell>
          <cell r="DU384">
            <v>13.5</v>
          </cell>
          <cell r="DV384">
            <v>0</v>
          </cell>
          <cell r="DW384">
            <v>42.944761378992425</v>
          </cell>
          <cell r="DX384">
            <v>0</v>
          </cell>
          <cell r="DY384">
            <v>0</v>
          </cell>
          <cell r="DZ384">
            <v>0</v>
          </cell>
          <cell r="EA384">
            <v>0</v>
          </cell>
          <cell r="EB384">
            <v>0</v>
          </cell>
          <cell r="EC384">
            <v>0</v>
          </cell>
          <cell r="ED384">
            <v>0</v>
          </cell>
          <cell r="EE384">
            <v>0</v>
          </cell>
          <cell r="EF384">
            <v>20</v>
          </cell>
          <cell r="EG384">
            <v>10</v>
          </cell>
          <cell r="EH384">
            <v>10</v>
          </cell>
          <cell r="EI384">
            <v>0</v>
          </cell>
          <cell r="EJ384">
            <v>2931.2855692553348</v>
          </cell>
          <cell r="EK384">
            <v>0</v>
          </cell>
          <cell r="EL384">
            <v>0</v>
          </cell>
          <cell r="EM384">
            <v>0</v>
          </cell>
          <cell r="EN384">
            <v>0</v>
          </cell>
          <cell r="EO384">
            <v>0</v>
          </cell>
          <cell r="EP384">
            <v>0</v>
          </cell>
          <cell r="EQ384">
            <v>0</v>
          </cell>
          <cell r="ER384">
            <v>0</v>
          </cell>
          <cell r="ES384">
            <v>25</v>
          </cell>
          <cell r="ET384">
            <v>8</v>
          </cell>
          <cell r="EU384">
            <v>8</v>
          </cell>
          <cell r="EV384">
            <v>0</v>
          </cell>
          <cell r="EW384">
            <v>3641.466166728027</v>
          </cell>
          <cell r="EX384">
            <v>0</v>
          </cell>
          <cell r="GZ384">
            <v>0</v>
          </cell>
          <cell r="HA384">
            <v>0</v>
          </cell>
        </row>
        <row r="385">
          <cell r="B385">
            <v>0</v>
          </cell>
          <cell r="C385">
            <v>0</v>
          </cell>
          <cell r="D385">
            <v>0</v>
          </cell>
          <cell r="E385">
            <v>1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9.7003164531586634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10.770957921951291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12.525455977022707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  <cell r="BF385">
            <v>0</v>
          </cell>
          <cell r="BG385">
            <v>0</v>
          </cell>
          <cell r="BH385">
            <v>0</v>
          </cell>
          <cell r="BI385">
            <v>15.40138019458545</v>
          </cell>
          <cell r="BJ385">
            <v>0</v>
          </cell>
          <cell r="BK385">
            <v>0</v>
          </cell>
          <cell r="BL385">
            <v>0</v>
          </cell>
          <cell r="BM385">
            <v>0</v>
          </cell>
          <cell r="BN385">
            <v>0</v>
          </cell>
          <cell r="BO385">
            <v>0</v>
          </cell>
          <cell r="BP385">
            <v>0</v>
          </cell>
          <cell r="BQ385">
            <v>0</v>
          </cell>
          <cell r="BR385">
            <v>0</v>
          </cell>
          <cell r="BS385">
            <v>0</v>
          </cell>
          <cell r="BT385">
            <v>0</v>
          </cell>
          <cell r="BU385">
            <v>0</v>
          </cell>
          <cell r="BV385">
            <v>323.89217549341578</v>
          </cell>
          <cell r="BW385">
            <v>0</v>
          </cell>
          <cell r="BX385">
            <v>0</v>
          </cell>
          <cell r="BY385">
            <v>0</v>
          </cell>
          <cell r="BZ385">
            <v>0</v>
          </cell>
          <cell r="CA385">
            <v>0</v>
          </cell>
          <cell r="CB385">
            <v>0</v>
          </cell>
          <cell r="CC385">
            <v>0</v>
          </cell>
          <cell r="CD385">
            <v>0</v>
          </cell>
          <cell r="CE385">
            <v>0</v>
          </cell>
          <cell r="CF385">
            <v>0</v>
          </cell>
          <cell r="CG385">
            <v>0</v>
          </cell>
          <cell r="CH385">
            <v>0</v>
          </cell>
          <cell r="CI385">
            <v>9.1692032803685564</v>
          </cell>
          <cell r="CJ385">
            <v>0</v>
          </cell>
          <cell r="CK385">
            <v>0</v>
          </cell>
          <cell r="CL385">
            <v>0</v>
          </cell>
          <cell r="CM385">
            <v>0</v>
          </cell>
          <cell r="CN385">
            <v>0</v>
          </cell>
          <cell r="CO385">
            <v>0</v>
          </cell>
          <cell r="CP385">
            <v>0</v>
          </cell>
          <cell r="CQ385">
            <v>0</v>
          </cell>
          <cell r="CR385">
            <v>0</v>
          </cell>
          <cell r="CS385">
            <v>0</v>
          </cell>
          <cell r="CT385">
            <v>0</v>
          </cell>
          <cell r="CU385">
            <v>0</v>
          </cell>
          <cell r="CV385">
            <v>11.96317394580065</v>
          </cell>
          <cell r="CW385">
            <v>0</v>
          </cell>
          <cell r="CX385">
            <v>0</v>
          </cell>
          <cell r="CY385">
            <v>0</v>
          </cell>
          <cell r="CZ385">
            <v>0</v>
          </cell>
          <cell r="DA385">
            <v>0</v>
          </cell>
          <cell r="DB385">
            <v>0</v>
          </cell>
          <cell r="DC385">
            <v>0</v>
          </cell>
          <cell r="DD385">
            <v>0</v>
          </cell>
          <cell r="DE385">
            <v>0</v>
          </cell>
          <cell r="DF385">
            <v>0</v>
          </cell>
          <cell r="DG385">
            <v>0</v>
          </cell>
          <cell r="DH385">
            <v>0</v>
          </cell>
          <cell r="DI385">
            <v>10.271110351740154</v>
          </cell>
          <cell r="DJ385">
            <v>0</v>
          </cell>
          <cell r="DK385">
            <v>0</v>
          </cell>
          <cell r="DL385">
            <v>0</v>
          </cell>
          <cell r="DM385">
            <v>0</v>
          </cell>
          <cell r="DN385">
            <v>0</v>
          </cell>
          <cell r="DO385">
            <v>0</v>
          </cell>
          <cell r="DP385">
            <v>0</v>
          </cell>
          <cell r="DQ385">
            <v>0</v>
          </cell>
          <cell r="DR385">
            <v>0</v>
          </cell>
          <cell r="DS385">
            <v>0</v>
          </cell>
          <cell r="DT385">
            <v>0</v>
          </cell>
          <cell r="DU385">
            <v>0</v>
          </cell>
          <cell r="DV385">
            <v>14.672248054646765</v>
          </cell>
          <cell r="DW385">
            <v>0</v>
          </cell>
          <cell r="DX385">
            <v>0</v>
          </cell>
          <cell r="DY385">
            <v>0</v>
          </cell>
          <cell r="DZ385">
            <v>0</v>
          </cell>
          <cell r="EA385">
            <v>0</v>
          </cell>
          <cell r="EB385">
            <v>0</v>
          </cell>
          <cell r="EC385">
            <v>0</v>
          </cell>
          <cell r="ED385">
            <v>0</v>
          </cell>
          <cell r="EE385">
            <v>0</v>
          </cell>
          <cell r="EF385">
            <v>0</v>
          </cell>
          <cell r="EG385">
            <v>0</v>
          </cell>
          <cell r="EH385">
            <v>0</v>
          </cell>
          <cell r="EI385">
            <v>9.3607570446388895</v>
          </cell>
          <cell r="EJ385">
            <v>0</v>
          </cell>
          <cell r="EK385">
            <v>0</v>
          </cell>
          <cell r="EL385">
            <v>0</v>
          </cell>
          <cell r="EM385">
            <v>0</v>
          </cell>
          <cell r="EN385">
            <v>0</v>
          </cell>
          <cell r="EO385">
            <v>0</v>
          </cell>
          <cell r="EP385">
            <v>0</v>
          </cell>
          <cell r="EQ385">
            <v>0</v>
          </cell>
          <cell r="ER385">
            <v>0</v>
          </cell>
          <cell r="ES385">
            <v>0</v>
          </cell>
          <cell r="ET385">
            <v>0</v>
          </cell>
          <cell r="EU385">
            <v>0</v>
          </cell>
          <cell r="EV385">
            <v>6.6564543465468127</v>
          </cell>
          <cell r="EW385">
            <v>0</v>
          </cell>
          <cell r="EX385">
            <v>0</v>
          </cell>
          <cell r="GZ385">
            <v>0</v>
          </cell>
          <cell r="HA385">
            <v>0</v>
          </cell>
        </row>
        <row r="386">
          <cell r="B386" t="str">
            <v>76SB</v>
          </cell>
          <cell r="C386" t="str">
            <v>LINHA 476SB</v>
          </cell>
          <cell r="D386">
            <v>10.713137603939645</v>
          </cell>
          <cell r="E386">
            <v>0</v>
          </cell>
          <cell r="F386" t="str">
            <v>JANE - 1 CAV</v>
          </cell>
          <cell r="G386">
            <v>904.55484597397401</v>
          </cell>
          <cell r="H386">
            <v>291</v>
          </cell>
          <cell r="I386">
            <v>784</v>
          </cell>
          <cell r="J386">
            <v>1265.3329346092496</v>
          </cell>
          <cell r="K386">
            <v>110.02153110049477</v>
          </cell>
          <cell r="L386">
            <v>1433</v>
          </cell>
          <cell r="M386">
            <v>2255</v>
          </cell>
          <cell r="N386">
            <v>1597.0655611415873</v>
          </cell>
          <cell r="O386">
            <v>2552</v>
          </cell>
          <cell r="P386">
            <v>1597.0655611415873</v>
          </cell>
          <cell r="Q386">
            <v>1354</v>
          </cell>
          <cell r="R386">
            <v>64</v>
          </cell>
          <cell r="S386">
            <v>21</v>
          </cell>
          <cell r="T386">
            <v>778</v>
          </cell>
          <cell r="U386">
            <v>799</v>
          </cell>
          <cell r="V386">
            <v>9.8285110836537388</v>
          </cell>
          <cell r="W386">
            <v>2553.2407595693908</v>
          </cell>
          <cell r="X386">
            <v>2382.1897926635065</v>
          </cell>
          <cell r="Y386">
            <v>2242</v>
          </cell>
          <cell r="Z386">
            <v>1115</v>
          </cell>
          <cell r="AA386">
            <v>2374.7238825235549</v>
          </cell>
          <cell r="AB386">
            <v>3003</v>
          </cell>
          <cell r="AC386">
            <v>2374.7238825235549</v>
          </cell>
          <cell r="AD386">
            <v>1998</v>
          </cell>
          <cell r="AE386">
            <v>0</v>
          </cell>
          <cell r="AF386">
            <v>890</v>
          </cell>
          <cell r="AG386">
            <v>153</v>
          </cell>
          <cell r="AH386">
            <v>1043</v>
          </cell>
          <cell r="AI386">
            <v>2.5205930807248764</v>
          </cell>
          <cell r="AJ386">
            <v>2121.2461722488051</v>
          </cell>
          <cell r="AK386">
            <v>2946.1147527911016</v>
          </cell>
          <cell r="AL386">
            <v>1956</v>
          </cell>
          <cell r="AM386">
            <v>1589</v>
          </cell>
          <cell r="AN386">
            <v>1821</v>
          </cell>
          <cell r="AO386">
            <v>3232</v>
          </cell>
          <cell r="AP386">
            <v>1821</v>
          </cell>
          <cell r="AQ386">
            <v>2473</v>
          </cell>
          <cell r="AR386">
            <v>-23</v>
          </cell>
          <cell r="AS386">
            <v>235</v>
          </cell>
          <cell r="AT386">
            <v>314</v>
          </cell>
          <cell r="AU386">
            <v>549</v>
          </cell>
          <cell r="AV386">
            <v>3.8251865387543775</v>
          </cell>
          <cell r="AW386">
            <v>5551.5222488038371</v>
          </cell>
          <cell r="AX386">
            <v>0</v>
          </cell>
          <cell r="AY386">
            <v>5021</v>
          </cell>
          <cell r="AZ386">
            <v>316</v>
          </cell>
          <cell r="BA386">
            <v>2462.625</v>
          </cell>
          <cell r="BB386">
            <v>4101</v>
          </cell>
          <cell r="BC386">
            <v>2462.625</v>
          </cell>
          <cell r="BD386">
            <v>3805</v>
          </cell>
          <cell r="BE386">
            <v>-86</v>
          </cell>
          <cell r="BF386">
            <v>0</v>
          </cell>
          <cell r="BG386">
            <v>1851</v>
          </cell>
          <cell r="BH386">
            <v>1851</v>
          </cell>
          <cell r="BI386">
            <v>26.55667144906743</v>
          </cell>
          <cell r="BJ386">
            <v>579.0742309609343</v>
          </cell>
          <cell r="BK386">
            <v>0</v>
          </cell>
          <cell r="BL386">
            <v>834</v>
          </cell>
          <cell r="BM386">
            <v>171</v>
          </cell>
          <cell r="BN386">
            <v>2091</v>
          </cell>
          <cell r="BO386">
            <v>1261</v>
          </cell>
          <cell r="BP386">
            <v>2091</v>
          </cell>
          <cell r="BQ386">
            <v>1261</v>
          </cell>
          <cell r="BR386">
            <v>-230</v>
          </cell>
          <cell r="BS386">
            <v>15</v>
          </cell>
          <cell r="BT386">
            <v>1639</v>
          </cell>
          <cell r="BU386">
            <v>1654</v>
          </cell>
          <cell r="BV386">
            <v>93.157334447206807</v>
          </cell>
          <cell r="BW386">
            <v>1235.2531897926788</v>
          </cell>
          <cell r="BX386">
            <v>0</v>
          </cell>
          <cell r="BY386">
            <v>1525</v>
          </cell>
          <cell r="BZ386">
            <v>250</v>
          </cell>
          <cell r="CA386">
            <v>584.70740836597406</v>
          </cell>
          <cell r="CB386">
            <v>1456</v>
          </cell>
          <cell r="CC386">
            <v>584.70740836597406</v>
          </cell>
          <cell r="CD386">
            <v>1456</v>
          </cell>
          <cell r="CE386">
            <v>-34</v>
          </cell>
          <cell r="CF386">
            <v>14</v>
          </cell>
          <cell r="CG386">
            <v>1743</v>
          </cell>
          <cell r="CH386">
            <v>1757</v>
          </cell>
          <cell r="CI386">
            <v>23.865814696485625</v>
          </cell>
          <cell r="CJ386">
            <v>1261.2114832536211</v>
          </cell>
          <cell r="CK386">
            <v>1006.0978468899809</v>
          </cell>
          <cell r="CL386">
            <v>1197</v>
          </cell>
          <cell r="CM386">
            <v>469</v>
          </cell>
          <cell r="CN386">
            <v>2191</v>
          </cell>
          <cell r="CO386">
            <v>1648</v>
          </cell>
          <cell r="CP386">
            <v>2191</v>
          </cell>
          <cell r="CQ386">
            <v>1648</v>
          </cell>
          <cell r="CR386">
            <v>148</v>
          </cell>
          <cell r="CS386">
            <v>553</v>
          </cell>
          <cell r="CT386">
            <v>605</v>
          </cell>
          <cell r="CU386">
            <v>1158</v>
          </cell>
          <cell r="CV386">
            <v>7.1135734802673687</v>
          </cell>
          <cell r="CW386">
            <v>3574.691361509846</v>
          </cell>
          <cell r="CX386">
            <v>4825.9823458266965</v>
          </cell>
          <cell r="CY386">
            <v>3276</v>
          </cell>
          <cell r="CZ386">
            <v>0</v>
          </cell>
          <cell r="DA386">
            <v>2551.4602541671952</v>
          </cell>
          <cell r="DB386">
            <v>2165</v>
          </cell>
          <cell r="DC386">
            <v>2551.4602541671952</v>
          </cell>
          <cell r="DD386">
            <v>2165</v>
          </cell>
          <cell r="DE386">
            <v>-25</v>
          </cell>
          <cell r="DF386">
            <v>466</v>
          </cell>
          <cell r="DG386">
            <v>1828</v>
          </cell>
          <cell r="DH386">
            <v>2294</v>
          </cell>
          <cell r="DI386">
            <v>46.464208242950107</v>
          </cell>
          <cell r="DJ386">
            <v>1327</v>
          </cell>
          <cell r="DK386">
            <v>1327</v>
          </cell>
          <cell r="DL386">
            <v>2258</v>
          </cell>
          <cell r="DM386">
            <v>0</v>
          </cell>
          <cell r="DN386">
            <v>1575</v>
          </cell>
          <cell r="DO386">
            <v>1262</v>
          </cell>
          <cell r="DP386">
            <v>1575</v>
          </cell>
          <cell r="DQ386">
            <v>1262</v>
          </cell>
          <cell r="DR386">
            <v>-98</v>
          </cell>
          <cell r="DS386">
            <v>1459</v>
          </cell>
          <cell r="DT386">
            <v>1929</v>
          </cell>
          <cell r="DU386">
            <v>3388</v>
          </cell>
          <cell r="DV386">
            <v>65.107296137339063</v>
          </cell>
          <cell r="DW386">
            <v>48</v>
          </cell>
          <cell r="DX386">
            <v>50</v>
          </cell>
          <cell r="DY386">
            <v>477</v>
          </cell>
          <cell r="DZ386">
            <v>0</v>
          </cell>
          <cell r="EA386">
            <v>1420</v>
          </cell>
          <cell r="EB386">
            <v>1792</v>
          </cell>
          <cell r="EC386">
            <v>1420</v>
          </cell>
          <cell r="ED386">
            <v>1792</v>
          </cell>
          <cell r="EE386">
            <v>34</v>
          </cell>
          <cell r="EF386">
            <v>461</v>
          </cell>
          <cell r="EG386">
            <v>1578</v>
          </cell>
          <cell r="EH386">
            <v>2039</v>
          </cell>
          <cell r="EI386">
            <v>31.12696429014153</v>
          </cell>
          <cell r="EJ386">
            <v>0</v>
          </cell>
          <cell r="EK386">
            <v>0</v>
          </cell>
          <cell r="EL386">
            <v>0</v>
          </cell>
          <cell r="EM386">
            <v>0</v>
          </cell>
          <cell r="EN386">
            <v>1545</v>
          </cell>
          <cell r="EO386">
            <v>0</v>
          </cell>
          <cell r="EP386">
            <v>1545</v>
          </cell>
          <cell r="EQ386">
            <v>0</v>
          </cell>
          <cell r="ER386">
            <v>1545</v>
          </cell>
          <cell r="ES386">
            <v>33</v>
          </cell>
          <cell r="ET386">
            <v>33</v>
          </cell>
          <cell r="EU386">
            <v>494</v>
          </cell>
          <cell r="EV386">
            <v>0.35407725321888411</v>
          </cell>
          <cell r="EW386">
            <v>3641.466166728027</v>
          </cell>
          <cell r="EX386">
            <v>0</v>
          </cell>
          <cell r="GZ386">
            <v>0</v>
          </cell>
          <cell r="HA386">
            <v>2763</v>
          </cell>
        </row>
        <row r="387">
          <cell r="B387" t="str">
            <v>63061CBA006</v>
          </cell>
          <cell r="C387">
            <v>0</v>
          </cell>
          <cell r="D387">
            <v>10.713137603939645</v>
          </cell>
          <cell r="E387">
            <v>926564181</v>
          </cell>
          <cell r="F387" t="str">
            <v>63061CBA006L4</v>
          </cell>
          <cell r="G387">
            <v>904.55484597397401</v>
          </cell>
          <cell r="H387">
            <v>291</v>
          </cell>
          <cell r="I387">
            <v>784</v>
          </cell>
          <cell r="J387">
            <v>1265.3329346092496</v>
          </cell>
          <cell r="K387">
            <v>110.02153110049477</v>
          </cell>
          <cell r="L387">
            <v>1433</v>
          </cell>
          <cell r="M387">
            <v>2255</v>
          </cell>
          <cell r="N387">
            <v>1597.0655611415873</v>
          </cell>
          <cell r="O387">
            <v>2552</v>
          </cell>
          <cell r="P387">
            <v>1597.0655611415873</v>
          </cell>
          <cell r="Q387">
            <v>1354</v>
          </cell>
          <cell r="R387">
            <v>64</v>
          </cell>
          <cell r="S387">
            <v>21</v>
          </cell>
          <cell r="T387">
            <v>778</v>
          </cell>
          <cell r="U387">
            <v>799</v>
          </cell>
          <cell r="V387">
            <v>9.8285110836537388</v>
          </cell>
          <cell r="W387">
            <v>2553.2407595693908</v>
          </cell>
          <cell r="X387">
            <v>2382.1897926635065</v>
          </cell>
          <cell r="Y387">
            <v>2242</v>
          </cell>
          <cell r="Z387">
            <v>1115</v>
          </cell>
          <cell r="AA387">
            <v>2374.7238825235549</v>
          </cell>
          <cell r="AB387">
            <v>3003</v>
          </cell>
          <cell r="AC387">
            <v>2374.7238825235549</v>
          </cell>
          <cell r="AD387">
            <v>1998</v>
          </cell>
          <cell r="AE387">
            <v>0</v>
          </cell>
          <cell r="AF387">
            <v>890</v>
          </cell>
          <cell r="AG387">
            <v>153</v>
          </cell>
          <cell r="AH387">
            <v>1043</v>
          </cell>
          <cell r="AI387">
            <v>2.5205930807248764</v>
          </cell>
          <cell r="AJ387">
            <v>2121.2461722488051</v>
          </cell>
          <cell r="AK387">
            <v>2946.1147527911016</v>
          </cell>
          <cell r="AL387">
            <v>1956</v>
          </cell>
          <cell r="AM387">
            <v>1589</v>
          </cell>
          <cell r="AN387">
            <v>1821</v>
          </cell>
          <cell r="AO387">
            <v>3232</v>
          </cell>
          <cell r="AP387">
            <v>1821</v>
          </cell>
          <cell r="AQ387">
            <v>2473</v>
          </cell>
          <cell r="AR387">
            <v>-23</v>
          </cell>
          <cell r="AS387">
            <v>235</v>
          </cell>
          <cell r="AT387">
            <v>314</v>
          </cell>
          <cell r="AU387">
            <v>549</v>
          </cell>
          <cell r="AV387">
            <v>3.8251865387543775</v>
          </cell>
          <cell r="AW387">
            <v>5551.5222488038371</v>
          </cell>
          <cell r="AX387">
            <v>0</v>
          </cell>
          <cell r="AY387">
            <v>5021</v>
          </cell>
          <cell r="AZ387">
            <v>316</v>
          </cell>
          <cell r="BA387">
            <v>2462.625</v>
          </cell>
          <cell r="BB387">
            <v>4101</v>
          </cell>
          <cell r="BC387">
            <v>2462.625</v>
          </cell>
          <cell r="BD387">
            <v>3805</v>
          </cell>
          <cell r="BE387">
            <v>-86</v>
          </cell>
          <cell r="BF387">
            <v>0</v>
          </cell>
          <cell r="BG387">
            <v>1851</v>
          </cell>
          <cell r="BH387">
            <v>1851</v>
          </cell>
          <cell r="BI387">
            <v>26.55667144906743</v>
          </cell>
          <cell r="BJ387">
            <v>579.0742309609343</v>
          </cell>
          <cell r="BK387">
            <v>0</v>
          </cell>
          <cell r="BL387">
            <v>834</v>
          </cell>
          <cell r="BM387">
            <v>171</v>
          </cell>
          <cell r="BN387">
            <v>2091</v>
          </cell>
          <cell r="BO387">
            <v>1261</v>
          </cell>
          <cell r="BP387">
            <v>2091</v>
          </cell>
          <cell r="BQ387">
            <v>1261</v>
          </cell>
          <cell r="BR387">
            <v>-230</v>
          </cell>
          <cell r="BS387">
            <v>15</v>
          </cell>
          <cell r="BT387">
            <v>1639</v>
          </cell>
          <cell r="BU387">
            <v>1654</v>
          </cell>
          <cell r="BV387">
            <v>93.157334447206807</v>
          </cell>
          <cell r="BW387">
            <v>1235.2531897926788</v>
          </cell>
          <cell r="BX387">
            <v>0</v>
          </cell>
          <cell r="BY387">
            <v>1525</v>
          </cell>
          <cell r="BZ387">
            <v>250</v>
          </cell>
          <cell r="CA387">
            <v>584.70740836597406</v>
          </cell>
          <cell r="CB387">
            <v>1456</v>
          </cell>
          <cell r="CC387">
            <v>584.70740836597406</v>
          </cell>
          <cell r="CD387">
            <v>1456</v>
          </cell>
          <cell r="CE387">
            <v>-34</v>
          </cell>
          <cell r="CF387">
            <v>14</v>
          </cell>
          <cell r="CG387">
            <v>1743</v>
          </cell>
          <cell r="CH387">
            <v>1757</v>
          </cell>
          <cell r="CI387">
            <v>23.865814696485625</v>
          </cell>
          <cell r="CJ387">
            <v>1261.2114832536211</v>
          </cell>
          <cell r="CK387">
            <v>1006.0978468899809</v>
          </cell>
          <cell r="CL387">
            <v>1197</v>
          </cell>
          <cell r="CM387">
            <v>469</v>
          </cell>
          <cell r="CN387">
            <v>2191</v>
          </cell>
          <cell r="CO387">
            <v>1648</v>
          </cell>
          <cell r="CP387">
            <v>2191</v>
          </cell>
          <cell r="CQ387">
            <v>1648</v>
          </cell>
          <cell r="CR387">
            <v>148</v>
          </cell>
          <cell r="CS387">
            <v>553</v>
          </cell>
          <cell r="CT387">
            <v>605</v>
          </cell>
          <cell r="CU387">
            <v>1158</v>
          </cell>
          <cell r="CV387">
            <v>7.1135734802673687</v>
          </cell>
          <cell r="CW387">
            <v>3574.691361509846</v>
          </cell>
          <cell r="CX387">
            <v>4825.9823458266965</v>
          </cell>
          <cell r="CY387">
            <v>3276</v>
          </cell>
          <cell r="CZ387">
            <v>0</v>
          </cell>
          <cell r="DA387">
            <v>2551.4602541671952</v>
          </cell>
          <cell r="DB387">
            <v>2165</v>
          </cell>
          <cell r="DC387">
            <v>2551.4602541671952</v>
          </cell>
          <cell r="DD387">
            <v>2165</v>
          </cell>
          <cell r="DE387">
            <v>-25</v>
          </cell>
          <cell r="DF387">
            <v>466</v>
          </cell>
          <cell r="DG387">
            <v>1828</v>
          </cell>
          <cell r="DH387">
            <v>2294</v>
          </cell>
          <cell r="DI387">
            <v>46.464208242950107</v>
          </cell>
          <cell r="DJ387">
            <v>1327</v>
          </cell>
          <cell r="DK387">
            <v>1327</v>
          </cell>
          <cell r="DL387">
            <v>2258</v>
          </cell>
          <cell r="DM387">
            <v>0</v>
          </cell>
          <cell r="DN387">
            <v>1575</v>
          </cell>
          <cell r="DO387">
            <v>1262</v>
          </cell>
          <cell r="DP387">
            <v>1575</v>
          </cell>
          <cell r="DQ387">
            <v>1262</v>
          </cell>
          <cell r="DR387">
            <v>-98</v>
          </cell>
          <cell r="DS387">
            <v>1459</v>
          </cell>
          <cell r="DT387">
            <v>1929</v>
          </cell>
          <cell r="DU387">
            <v>3388</v>
          </cell>
          <cell r="DV387">
            <v>65.107296137339063</v>
          </cell>
          <cell r="DW387">
            <v>48</v>
          </cell>
          <cell r="DX387">
            <v>50</v>
          </cell>
          <cell r="DY387">
            <v>477</v>
          </cell>
          <cell r="DZ387">
            <v>0</v>
          </cell>
          <cell r="EA387">
            <v>1420</v>
          </cell>
          <cell r="EB387">
            <v>1792</v>
          </cell>
          <cell r="EC387">
            <v>1420</v>
          </cell>
          <cell r="ED387">
            <v>1792</v>
          </cell>
          <cell r="EE387">
            <v>34</v>
          </cell>
          <cell r="EF387">
            <v>461</v>
          </cell>
          <cell r="EG387">
            <v>1578</v>
          </cell>
          <cell r="EH387">
            <v>2039</v>
          </cell>
          <cell r="EI387">
            <v>31.12696429014153</v>
          </cell>
          <cell r="EJ387">
            <v>0</v>
          </cell>
          <cell r="EK387">
            <v>0</v>
          </cell>
          <cell r="EL387">
            <v>0</v>
          </cell>
          <cell r="EM387">
            <v>0</v>
          </cell>
          <cell r="EN387">
            <v>1545</v>
          </cell>
          <cell r="EO387">
            <v>0</v>
          </cell>
          <cell r="EP387">
            <v>1545</v>
          </cell>
          <cell r="EQ387">
            <v>0</v>
          </cell>
          <cell r="ER387">
            <v>1545</v>
          </cell>
          <cell r="ES387">
            <v>33</v>
          </cell>
          <cell r="ET387">
            <v>33</v>
          </cell>
          <cell r="EU387">
            <v>494</v>
          </cell>
          <cell r="EV387">
            <v>0.35407725321888411</v>
          </cell>
          <cell r="EW387">
            <v>3641.466166728027</v>
          </cell>
          <cell r="EX387">
            <v>0</v>
          </cell>
          <cell r="GZ387">
            <v>0</v>
          </cell>
          <cell r="HA387">
            <v>2763</v>
          </cell>
        </row>
        <row r="388">
          <cell r="B388" t="str">
            <v>76BS</v>
          </cell>
          <cell r="C388" t="str">
            <v>LINHA 476BS</v>
          </cell>
          <cell r="D388">
            <v>0</v>
          </cell>
          <cell r="E388">
            <v>0</v>
          </cell>
          <cell r="F388" t="str">
            <v>VILMA II - 1 CAV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  <cell r="BF388">
            <v>0</v>
          </cell>
          <cell r="BG388">
            <v>0</v>
          </cell>
          <cell r="BH388">
            <v>0</v>
          </cell>
          <cell r="BI388">
            <v>0</v>
          </cell>
          <cell r="BJ388">
            <v>0</v>
          </cell>
          <cell r="BK388">
            <v>0</v>
          </cell>
          <cell r="BL388">
            <v>0</v>
          </cell>
          <cell r="BM388">
            <v>0</v>
          </cell>
          <cell r="BN388">
            <v>0</v>
          </cell>
          <cell r="BO388">
            <v>0</v>
          </cell>
          <cell r="BP388">
            <v>0</v>
          </cell>
          <cell r="BQ388">
            <v>0</v>
          </cell>
          <cell r="BR388">
            <v>0</v>
          </cell>
          <cell r="BS388">
            <v>0</v>
          </cell>
          <cell r="BT388">
            <v>0</v>
          </cell>
          <cell r="BU388">
            <v>0</v>
          </cell>
          <cell r="BV388">
            <v>0</v>
          </cell>
          <cell r="BW388">
            <v>0</v>
          </cell>
          <cell r="BX388">
            <v>0</v>
          </cell>
          <cell r="BY388">
            <v>0</v>
          </cell>
          <cell r="BZ388">
            <v>0</v>
          </cell>
          <cell r="CA388">
            <v>0</v>
          </cell>
          <cell r="CB388">
            <v>0</v>
          </cell>
          <cell r="CC388">
            <v>0</v>
          </cell>
          <cell r="CD388">
            <v>0</v>
          </cell>
          <cell r="CE388">
            <v>0</v>
          </cell>
          <cell r="CF388">
            <v>0</v>
          </cell>
          <cell r="CG388">
            <v>0</v>
          </cell>
          <cell r="CH388">
            <v>0</v>
          </cell>
          <cell r="CI388">
            <v>0</v>
          </cell>
          <cell r="CJ388">
            <v>0</v>
          </cell>
          <cell r="CK388">
            <v>0</v>
          </cell>
          <cell r="CL388">
            <v>6</v>
          </cell>
          <cell r="CM388">
            <v>0</v>
          </cell>
          <cell r="CN388">
            <v>0</v>
          </cell>
          <cell r="CO388">
            <v>0</v>
          </cell>
          <cell r="CP388">
            <v>0</v>
          </cell>
          <cell r="CQ388">
            <v>0</v>
          </cell>
          <cell r="CR388">
            <v>6</v>
          </cell>
          <cell r="CS388">
            <v>0</v>
          </cell>
          <cell r="CT388">
            <v>0</v>
          </cell>
          <cell r="CU388">
            <v>0</v>
          </cell>
          <cell r="CV388">
            <v>0</v>
          </cell>
          <cell r="CW388">
            <v>0</v>
          </cell>
          <cell r="CX388">
            <v>0</v>
          </cell>
          <cell r="CY388">
            <v>0</v>
          </cell>
          <cell r="CZ388">
            <v>0</v>
          </cell>
          <cell r="DA388">
            <v>0</v>
          </cell>
          <cell r="DB388">
            <v>0</v>
          </cell>
          <cell r="DC388">
            <v>0</v>
          </cell>
          <cell r="DD388">
            <v>0</v>
          </cell>
          <cell r="DE388">
            <v>0</v>
          </cell>
          <cell r="DF388">
            <v>0</v>
          </cell>
          <cell r="DG388">
            <v>0</v>
          </cell>
          <cell r="DH388">
            <v>0</v>
          </cell>
          <cell r="DI388">
            <v>0</v>
          </cell>
          <cell r="DJ388">
            <v>0</v>
          </cell>
          <cell r="DK388">
            <v>0</v>
          </cell>
          <cell r="DL388">
            <v>0</v>
          </cell>
          <cell r="DM388">
            <v>0</v>
          </cell>
          <cell r="DN388">
            <v>0</v>
          </cell>
          <cell r="DO388">
            <v>0</v>
          </cell>
          <cell r="DP388">
            <v>0</v>
          </cell>
          <cell r="DQ388">
            <v>0</v>
          </cell>
          <cell r="DR388">
            <v>0</v>
          </cell>
          <cell r="DS388">
            <v>0</v>
          </cell>
          <cell r="DT388">
            <v>0</v>
          </cell>
          <cell r="DU388">
            <v>0</v>
          </cell>
          <cell r="DV388">
            <v>0</v>
          </cell>
          <cell r="DW388">
            <v>0</v>
          </cell>
          <cell r="DX388">
            <v>0</v>
          </cell>
          <cell r="DY388">
            <v>0</v>
          </cell>
          <cell r="DZ388">
            <v>0</v>
          </cell>
          <cell r="EA388">
            <v>0</v>
          </cell>
          <cell r="EB388">
            <v>0</v>
          </cell>
          <cell r="EC388">
            <v>0</v>
          </cell>
          <cell r="ED388">
            <v>0</v>
          </cell>
          <cell r="EE388">
            <v>0</v>
          </cell>
          <cell r="EF388">
            <v>0</v>
          </cell>
          <cell r="EG388">
            <v>0</v>
          </cell>
          <cell r="EH388">
            <v>0</v>
          </cell>
          <cell r="EI388">
            <v>0</v>
          </cell>
          <cell r="EJ388">
            <v>0</v>
          </cell>
          <cell r="EK388">
            <v>0</v>
          </cell>
          <cell r="EL388">
            <v>0</v>
          </cell>
          <cell r="EM388">
            <v>0</v>
          </cell>
          <cell r="EN388">
            <v>0</v>
          </cell>
          <cell r="EO388">
            <v>0</v>
          </cell>
          <cell r="EP388">
            <v>0</v>
          </cell>
          <cell r="EQ388">
            <v>0</v>
          </cell>
          <cell r="ER388">
            <v>0</v>
          </cell>
          <cell r="ES388">
            <v>0</v>
          </cell>
          <cell r="ET388">
            <v>0</v>
          </cell>
          <cell r="EU388">
            <v>0</v>
          </cell>
          <cell r="EV388">
            <v>0</v>
          </cell>
          <cell r="EW388">
            <v>0</v>
          </cell>
          <cell r="EX388">
            <v>0</v>
          </cell>
          <cell r="GZ388">
            <v>0</v>
          </cell>
          <cell r="HA388">
            <v>0</v>
          </cell>
        </row>
        <row r="389">
          <cell r="B389" t="str">
            <v>33061CBA006</v>
          </cell>
          <cell r="C389">
            <v>0</v>
          </cell>
          <cell r="D389">
            <v>0</v>
          </cell>
          <cell r="E389">
            <v>0</v>
          </cell>
          <cell r="F389" t="str">
            <v>33061CBA006L4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  <cell r="BF389">
            <v>0</v>
          </cell>
          <cell r="BG389">
            <v>0</v>
          </cell>
          <cell r="BH389">
            <v>0</v>
          </cell>
          <cell r="BI389">
            <v>0</v>
          </cell>
          <cell r="BJ389">
            <v>0</v>
          </cell>
          <cell r="BK389">
            <v>0</v>
          </cell>
          <cell r="BL389">
            <v>0</v>
          </cell>
          <cell r="BM389">
            <v>0</v>
          </cell>
          <cell r="BN389">
            <v>0</v>
          </cell>
          <cell r="BO389">
            <v>0</v>
          </cell>
          <cell r="BP389">
            <v>0</v>
          </cell>
          <cell r="BQ389">
            <v>0</v>
          </cell>
          <cell r="BR389">
            <v>0</v>
          </cell>
          <cell r="BS389">
            <v>0</v>
          </cell>
          <cell r="BT389">
            <v>0</v>
          </cell>
          <cell r="BU389">
            <v>0</v>
          </cell>
          <cell r="BV389">
            <v>0</v>
          </cell>
          <cell r="BW389">
            <v>0</v>
          </cell>
          <cell r="BX389">
            <v>0</v>
          </cell>
          <cell r="BY389">
            <v>0</v>
          </cell>
          <cell r="BZ389">
            <v>0</v>
          </cell>
          <cell r="CA389">
            <v>0</v>
          </cell>
          <cell r="CB389">
            <v>0</v>
          </cell>
          <cell r="CC389">
            <v>0</v>
          </cell>
          <cell r="CD389">
            <v>0</v>
          </cell>
          <cell r="CE389">
            <v>0</v>
          </cell>
          <cell r="CF389">
            <v>0</v>
          </cell>
          <cell r="CG389">
            <v>0</v>
          </cell>
          <cell r="CH389">
            <v>0</v>
          </cell>
          <cell r="CI389">
            <v>0</v>
          </cell>
          <cell r="CJ389">
            <v>0</v>
          </cell>
          <cell r="CK389">
            <v>0</v>
          </cell>
          <cell r="CL389">
            <v>6</v>
          </cell>
          <cell r="CM389">
            <v>0</v>
          </cell>
          <cell r="CN389">
            <v>0</v>
          </cell>
          <cell r="CO389">
            <v>0</v>
          </cell>
          <cell r="CP389">
            <v>0</v>
          </cell>
          <cell r="CQ389">
            <v>0</v>
          </cell>
          <cell r="CR389">
            <v>6</v>
          </cell>
          <cell r="CS389">
            <v>0</v>
          </cell>
          <cell r="CT389">
            <v>0</v>
          </cell>
          <cell r="CU389">
            <v>0</v>
          </cell>
          <cell r="CV389">
            <v>0</v>
          </cell>
          <cell r="CW389">
            <v>0</v>
          </cell>
          <cell r="CX389">
            <v>0</v>
          </cell>
          <cell r="CY389">
            <v>0</v>
          </cell>
          <cell r="CZ389">
            <v>0</v>
          </cell>
          <cell r="DA389">
            <v>0</v>
          </cell>
          <cell r="DB389">
            <v>0</v>
          </cell>
          <cell r="DC389">
            <v>0</v>
          </cell>
          <cell r="DD389">
            <v>0</v>
          </cell>
          <cell r="DE389">
            <v>0</v>
          </cell>
          <cell r="DF389">
            <v>0</v>
          </cell>
          <cell r="DG389">
            <v>0</v>
          </cell>
          <cell r="DH389">
            <v>0</v>
          </cell>
          <cell r="DI389">
            <v>0</v>
          </cell>
          <cell r="DJ389">
            <v>0</v>
          </cell>
          <cell r="DK389">
            <v>0</v>
          </cell>
          <cell r="DL389">
            <v>0</v>
          </cell>
          <cell r="DM389">
            <v>0</v>
          </cell>
          <cell r="DN389">
            <v>0</v>
          </cell>
          <cell r="DO389">
            <v>0</v>
          </cell>
          <cell r="DP389">
            <v>0</v>
          </cell>
          <cell r="DQ389">
            <v>0</v>
          </cell>
          <cell r="DR389">
            <v>0</v>
          </cell>
          <cell r="DS389">
            <v>0</v>
          </cell>
          <cell r="DT389">
            <v>0</v>
          </cell>
          <cell r="DU389">
            <v>0</v>
          </cell>
          <cell r="DV389">
            <v>0</v>
          </cell>
          <cell r="DW389">
            <v>0</v>
          </cell>
          <cell r="DX389">
            <v>0</v>
          </cell>
          <cell r="DY389">
            <v>0</v>
          </cell>
          <cell r="DZ389">
            <v>0</v>
          </cell>
          <cell r="EA389">
            <v>0</v>
          </cell>
          <cell r="EB389">
            <v>0</v>
          </cell>
          <cell r="EC389">
            <v>0</v>
          </cell>
          <cell r="ED389">
            <v>0</v>
          </cell>
          <cell r="EE389">
            <v>0</v>
          </cell>
          <cell r="EF389">
            <v>0</v>
          </cell>
          <cell r="EG389">
            <v>0</v>
          </cell>
          <cell r="EH389">
            <v>0</v>
          </cell>
          <cell r="EI389">
            <v>0</v>
          </cell>
          <cell r="EJ389">
            <v>0</v>
          </cell>
          <cell r="EK389">
            <v>0</v>
          </cell>
          <cell r="EL389">
            <v>0</v>
          </cell>
          <cell r="EM389">
            <v>0</v>
          </cell>
          <cell r="EN389">
            <v>0</v>
          </cell>
          <cell r="EO389">
            <v>0</v>
          </cell>
          <cell r="EP389">
            <v>0</v>
          </cell>
          <cell r="EQ389">
            <v>0</v>
          </cell>
          <cell r="ER389">
            <v>0</v>
          </cell>
          <cell r="ES389">
            <v>0</v>
          </cell>
          <cell r="ET389">
            <v>0</v>
          </cell>
          <cell r="EU389">
            <v>0</v>
          </cell>
          <cell r="EV389">
            <v>0</v>
          </cell>
          <cell r="EW389">
            <v>0</v>
          </cell>
          <cell r="EX389">
            <v>0</v>
          </cell>
          <cell r="GZ389">
            <v>0</v>
          </cell>
          <cell r="HA389">
            <v>0</v>
          </cell>
        </row>
        <row r="390">
          <cell r="B390" t="str">
            <v>56SB</v>
          </cell>
          <cell r="C390" t="str">
            <v>LINHA 456SB</v>
          </cell>
          <cell r="D390">
            <v>15.285371920733615</v>
          </cell>
          <cell r="E390">
            <v>0</v>
          </cell>
          <cell r="F390" t="str">
            <v>MARILENE - 1 CAV</v>
          </cell>
          <cell r="G390">
            <v>696.52382768398934</v>
          </cell>
          <cell r="H390">
            <v>300</v>
          </cell>
          <cell r="I390">
            <v>306</v>
          </cell>
          <cell r="J390">
            <v>0</v>
          </cell>
          <cell r="K390">
            <v>0</v>
          </cell>
          <cell r="L390">
            <v>240</v>
          </cell>
          <cell r="M390">
            <v>2790</v>
          </cell>
          <cell r="N390">
            <v>117</v>
          </cell>
          <cell r="O390">
            <v>796</v>
          </cell>
          <cell r="P390">
            <v>117</v>
          </cell>
          <cell r="Q390">
            <v>246</v>
          </cell>
          <cell r="R390">
            <v>30</v>
          </cell>
          <cell r="S390">
            <v>4</v>
          </cell>
          <cell r="T390">
            <v>266</v>
          </cell>
          <cell r="U390">
            <v>270</v>
          </cell>
          <cell r="V390">
            <v>3.5609103078982596</v>
          </cell>
          <cell r="W390">
            <v>2880</v>
          </cell>
          <cell r="X390">
            <v>2880</v>
          </cell>
          <cell r="Y390">
            <v>2858</v>
          </cell>
          <cell r="Z390">
            <v>470</v>
          </cell>
          <cell r="AA390">
            <v>2241</v>
          </cell>
          <cell r="AB390">
            <v>3048</v>
          </cell>
          <cell r="AC390">
            <v>2241</v>
          </cell>
          <cell r="AD390">
            <v>2593</v>
          </cell>
          <cell r="AE390">
            <v>-23</v>
          </cell>
          <cell r="AF390">
            <v>0</v>
          </cell>
          <cell r="AG390">
            <v>558</v>
          </cell>
          <cell r="AH390">
            <v>558</v>
          </cell>
          <cell r="AI390">
            <v>9.0096878363832076</v>
          </cell>
          <cell r="AJ390">
            <v>2640</v>
          </cell>
          <cell r="AK390">
            <v>2640</v>
          </cell>
          <cell r="AL390">
            <v>2121</v>
          </cell>
          <cell r="AM390">
            <v>1057</v>
          </cell>
          <cell r="AN390">
            <v>1858</v>
          </cell>
          <cell r="AO390">
            <v>2636</v>
          </cell>
          <cell r="AP390">
            <v>1858</v>
          </cell>
          <cell r="AQ390">
            <v>1927</v>
          </cell>
          <cell r="AR390">
            <v>18</v>
          </cell>
          <cell r="AS390">
            <v>3</v>
          </cell>
          <cell r="AT390">
            <v>731</v>
          </cell>
          <cell r="AU390">
            <v>734</v>
          </cell>
          <cell r="AV390">
            <v>9.8926380368098137</v>
          </cell>
          <cell r="AW390">
            <v>2160</v>
          </cell>
          <cell r="AX390">
            <v>2160</v>
          </cell>
          <cell r="AY390">
            <v>1913</v>
          </cell>
          <cell r="AZ390">
            <v>728</v>
          </cell>
          <cell r="BA390">
            <v>2216.8000000000002</v>
          </cell>
          <cell r="BB390">
            <v>2775</v>
          </cell>
          <cell r="BC390">
            <v>2216.8000000000002</v>
          </cell>
          <cell r="BD390">
            <v>2047</v>
          </cell>
          <cell r="BE390">
            <v>-9</v>
          </cell>
          <cell r="BF390">
            <v>0</v>
          </cell>
          <cell r="BG390">
            <v>609</v>
          </cell>
          <cell r="BH390">
            <v>609</v>
          </cell>
          <cell r="BI390">
            <v>30</v>
          </cell>
          <cell r="BJ390">
            <v>480</v>
          </cell>
          <cell r="BK390">
            <v>480</v>
          </cell>
          <cell r="BL390">
            <v>479</v>
          </cell>
          <cell r="BM390">
            <v>2491</v>
          </cell>
          <cell r="BN390">
            <v>609</v>
          </cell>
          <cell r="BO390">
            <v>490</v>
          </cell>
          <cell r="BP390">
            <v>609</v>
          </cell>
          <cell r="BQ390">
            <v>490</v>
          </cell>
          <cell r="BR390">
            <v>-3</v>
          </cell>
          <cell r="BS390">
            <v>7</v>
          </cell>
          <cell r="BT390">
            <v>594</v>
          </cell>
          <cell r="BU390">
            <v>601</v>
          </cell>
          <cell r="BV390">
            <v>5571.8884805452208</v>
          </cell>
          <cell r="BW390">
            <v>1200</v>
          </cell>
          <cell r="BX390">
            <v>0</v>
          </cell>
          <cell r="BY390">
            <v>1679</v>
          </cell>
          <cell r="BZ390">
            <v>723</v>
          </cell>
          <cell r="CA390">
            <v>223.95549146973855</v>
          </cell>
          <cell r="CB390">
            <v>227</v>
          </cell>
          <cell r="CC390">
            <v>223.95549146973855</v>
          </cell>
          <cell r="CD390">
            <v>227</v>
          </cell>
          <cell r="CE390">
            <v>-6</v>
          </cell>
          <cell r="CF390">
            <v>0</v>
          </cell>
          <cell r="CG390">
            <v>2059</v>
          </cell>
          <cell r="CH390">
            <v>2059</v>
          </cell>
          <cell r="CI390">
            <v>39.204545454545453</v>
          </cell>
          <cell r="CJ390">
            <v>480</v>
          </cell>
          <cell r="CK390">
            <v>480</v>
          </cell>
          <cell r="CL390">
            <v>478</v>
          </cell>
          <cell r="CM390">
            <v>490</v>
          </cell>
          <cell r="CN390">
            <v>2032</v>
          </cell>
          <cell r="CO390">
            <v>2286</v>
          </cell>
          <cell r="CP390">
            <v>2032</v>
          </cell>
          <cell r="CQ390">
            <v>2286</v>
          </cell>
          <cell r="CR390">
            <v>28</v>
          </cell>
          <cell r="CS390">
            <v>6</v>
          </cell>
          <cell r="CT390">
            <v>217</v>
          </cell>
          <cell r="CU390">
            <v>223</v>
          </cell>
          <cell r="CV390">
            <v>3.6395768798501176</v>
          </cell>
          <cell r="CW390">
            <v>2400</v>
          </cell>
          <cell r="CX390">
            <v>2400</v>
          </cell>
          <cell r="CY390">
            <v>2516</v>
          </cell>
          <cell r="CZ390">
            <v>0</v>
          </cell>
          <cell r="DA390">
            <v>1788.6694566177403</v>
          </cell>
          <cell r="DB390">
            <v>1780</v>
          </cell>
          <cell r="DC390">
            <v>1788.6694566177403</v>
          </cell>
          <cell r="DD390">
            <v>1780</v>
          </cell>
          <cell r="DE390">
            <v>21</v>
          </cell>
          <cell r="DF390">
            <v>1</v>
          </cell>
          <cell r="DG390">
            <v>937</v>
          </cell>
          <cell r="DH390">
            <v>938</v>
          </cell>
          <cell r="DI390">
            <v>18.396596858638745</v>
          </cell>
          <cell r="DJ390">
            <v>1260</v>
          </cell>
          <cell r="DK390">
            <v>1260</v>
          </cell>
          <cell r="DL390">
            <v>1435</v>
          </cell>
          <cell r="DM390">
            <v>0</v>
          </cell>
          <cell r="DN390">
            <v>1528</v>
          </cell>
          <cell r="DO390">
            <v>1314</v>
          </cell>
          <cell r="DP390">
            <v>1528</v>
          </cell>
          <cell r="DQ390">
            <v>1314</v>
          </cell>
          <cell r="DR390">
            <v>-13</v>
          </cell>
          <cell r="DS390">
            <v>2</v>
          </cell>
          <cell r="DT390">
            <v>1070</v>
          </cell>
          <cell r="DU390">
            <v>1072</v>
          </cell>
          <cell r="DV390">
            <v>15.812807881773399</v>
          </cell>
          <cell r="DW390">
            <v>960</v>
          </cell>
          <cell r="DX390">
            <v>960</v>
          </cell>
          <cell r="DY390">
            <v>1201</v>
          </cell>
          <cell r="DZ390">
            <v>1562</v>
          </cell>
          <cell r="EA390">
            <v>2030</v>
          </cell>
          <cell r="EB390">
            <v>2124</v>
          </cell>
          <cell r="EC390">
            <v>2030</v>
          </cell>
          <cell r="ED390">
            <v>2124</v>
          </cell>
          <cell r="EE390">
            <v>-3</v>
          </cell>
          <cell r="EF390">
            <v>11</v>
          </cell>
          <cell r="EG390">
            <v>141</v>
          </cell>
          <cell r="EH390">
            <v>152</v>
          </cell>
          <cell r="EI390">
            <v>2.0248922929631399</v>
          </cell>
          <cell r="EJ390">
            <v>2886</v>
          </cell>
          <cell r="EK390">
            <v>3120</v>
          </cell>
          <cell r="EL390">
            <v>0</v>
          </cell>
          <cell r="EM390">
            <v>0</v>
          </cell>
          <cell r="EN390">
            <v>2089</v>
          </cell>
          <cell r="EO390">
            <v>0</v>
          </cell>
          <cell r="EP390">
            <v>2089</v>
          </cell>
          <cell r="EQ390">
            <v>0</v>
          </cell>
          <cell r="ER390">
            <v>2089</v>
          </cell>
          <cell r="ES390">
            <v>938</v>
          </cell>
          <cell r="ET390">
            <v>938</v>
          </cell>
          <cell r="EU390">
            <v>949</v>
          </cell>
          <cell r="EV390">
            <v>13.198874296435273</v>
          </cell>
          <cell r="EW390">
            <v>1440</v>
          </cell>
          <cell r="EX390">
            <v>0</v>
          </cell>
          <cell r="GZ390">
            <v>1948</v>
          </cell>
          <cell r="HA390">
            <v>1194</v>
          </cell>
        </row>
        <row r="391">
          <cell r="B391" t="str">
            <v>63041CBA006</v>
          </cell>
          <cell r="C391">
            <v>0</v>
          </cell>
          <cell r="D391">
            <v>15.285371920733615</v>
          </cell>
          <cell r="E391">
            <v>926564169</v>
          </cell>
          <cell r="F391" t="str">
            <v>63041CBA006L4</v>
          </cell>
          <cell r="G391">
            <v>696.52382768398934</v>
          </cell>
          <cell r="H391">
            <v>300</v>
          </cell>
          <cell r="I391">
            <v>306</v>
          </cell>
          <cell r="J391">
            <v>0</v>
          </cell>
          <cell r="K391">
            <v>0</v>
          </cell>
          <cell r="L391">
            <v>240</v>
          </cell>
          <cell r="M391">
            <v>2790</v>
          </cell>
          <cell r="N391">
            <v>117</v>
          </cell>
          <cell r="O391">
            <v>796</v>
          </cell>
          <cell r="P391">
            <v>117</v>
          </cell>
          <cell r="Q391">
            <v>246</v>
          </cell>
          <cell r="R391">
            <v>30</v>
          </cell>
          <cell r="S391">
            <v>4</v>
          </cell>
          <cell r="T391">
            <v>266</v>
          </cell>
          <cell r="U391">
            <v>270</v>
          </cell>
          <cell r="V391">
            <v>3.5609103078982596</v>
          </cell>
          <cell r="W391">
            <v>2880</v>
          </cell>
          <cell r="X391">
            <v>2880</v>
          </cell>
          <cell r="Y391">
            <v>2858</v>
          </cell>
          <cell r="Z391">
            <v>470</v>
          </cell>
          <cell r="AA391">
            <v>2241</v>
          </cell>
          <cell r="AB391">
            <v>3048</v>
          </cell>
          <cell r="AC391">
            <v>2241</v>
          </cell>
          <cell r="AD391">
            <v>2593</v>
          </cell>
          <cell r="AE391">
            <v>-23</v>
          </cell>
          <cell r="AF391">
            <v>0</v>
          </cell>
          <cell r="AG391">
            <v>558</v>
          </cell>
          <cell r="AH391">
            <v>558</v>
          </cell>
          <cell r="AI391">
            <v>9.0096878363832076</v>
          </cell>
          <cell r="AJ391">
            <v>2640</v>
          </cell>
          <cell r="AK391">
            <v>2640</v>
          </cell>
          <cell r="AL391">
            <v>2121</v>
          </cell>
          <cell r="AM391">
            <v>1057</v>
          </cell>
          <cell r="AN391">
            <v>1858</v>
          </cell>
          <cell r="AO391">
            <v>2636</v>
          </cell>
          <cell r="AP391">
            <v>1858</v>
          </cell>
          <cell r="AQ391">
            <v>1927</v>
          </cell>
          <cell r="AR391">
            <v>18</v>
          </cell>
          <cell r="AS391">
            <v>3</v>
          </cell>
          <cell r="AT391">
            <v>731</v>
          </cell>
          <cell r="AU391">
            <v>734</v>
          </cell>
          <cell r="AV391">
            <v>9.8926380368098137</v>
          </cell>
          <cell r="AW391">
            <v>2160</v>
          </cell>
          <cell r="AX391">
            <v>2160</v>
          </cell>
          <cell r="AY391">
            <v>1913</v>
          </cell>
          <cell r="AZ391">
            <v>728</v>
          </cell>
          <cell r="BA391">
            <v>2216.8000000000002</v>
          </cell>
          <cell r="BB391">
            <v>2775</v>
          </cell>
          <cell r="BC391">
            <v>2216.8000000000002</v>
          </cell>
          <cell r="BD391">
            <v>2047</v>
          </cell>
          <cell r="BE391">
            <v>-9</v>
          </cell>
          <cell r="BF391">
            <v>0</v>
          </cell>
          <cell r="BG391">
            <v>609</v>
          </cell>
          <cell r="BH391">
            <v>609</v>
          </cell>
          <cell r="BI391">
            <v>30</v>
          </cell>
          <cell r="BJ391">
            <v>480</v>
          </cell>
          <cell r="BK391">
            <v>480</v>
          </cell>
          <cell r="BL391">
            <v>479</v>
          </cell>
          <cell r="BM391">
            <v>2491</v>
          </cell>
          <cell r="BN391">
            <v>609</v>
          </cell>
          <cell r="BO391">
            <v>490</v>
          </cell>
          <cell r="BP391">
            <v>609</v>
          </cell>
          <cell r="BQ391">
            <v>490</v>
          </cell>
          <cell r="BR391">
            <v>-3</v>
          </cell>
          <cell r="BS391">
            <v>7</v>
          </cell>
          <cell r="BT391">
            <v>594</v>
          </cell>
          <cell r="BU391">
            <v>601</v>
          </cell>
          <cell r="BV391">
            <v>5571.8884805452208</v>
          </cell>
          <cell r="BW391">
            <v>1200</v>
          </cell>
          <cell r="BX391">
            <v>0</v>
          </cell>
          <cell r="BY391">
            <v>1679</v>
          </cell>
          <cell r="BZ391">
            <v>723</v>
          </cell>
          <cell r="CA391">
            <v>223.95549146973855</v>
          </cell>
          <cell r="CB391">
            <v>227</v>
          </cell>
          <cell r="CC391">
            <v>223.95549146973855</v>
          </cell>
          <cell r="CD391">
            <v>227</v>
          </cell>
          <cell r="CE391">
            <v>-6</v>
          </cell>
          <cell r="CF391">
            <v>0</v>
          </cell>
          <cell r="CG391">
            <v>2059</v>
          </cell>
          <cell r="CH391">
            <v>2059</v>
          </cell>
          <cell r="CI391">
            <v>39.204545454545453</v>
          </cell>
          <cell r="CJ391">
            <v>480</v>
          </cell>
          <cell r="CK391">
            <v>480</v>
          </cell>
          <cell r="CL391">
            <v>478</v>
          </cell>
          <cell r="CM391">
            <v>490</v>
          </cell>
          <cell r="CN391">
            <v>2032</v>
          </cell>
          <cell r="CO391">
            <v>2286</v>
          </cell>
          <cell r="CP391">
            <v>2032</v>
          </cell>
          <cell r="CQ391">
            <v>2286</v>
          </cell>
          <cell r="CR391">
            <v>28</v>
          </cell>
          <cell r="CS391">
            <v>6</v>
          </cell>
          <cell r="CT391">
            <v>217</v>
          </cell>
          <cell r="CU391">
            <v>223</v>
          </cell>
          <cell r="CV391">
            <v>3.6395768798501176</v>
          </cell>
          <cell r="CW391">
            <v>2400</v>
          </cell>
          <cell r="CX391">
            <v>2400</v>
          </cell>
          <cell r="CY391">
            <v>2516</v>
          </cell>
          <cell r="CZ391">
            <v>0</v>
          </cell>
          <cell r="DA391">
            <v>1788.6694566177403</v>
          </cell>
          <cell r="DB391">
            <v>1780</v>
          </cell>
          <cell r="DC391">
            <v>1788.6694566177403</v>
          </cell>
          <cell r="DD391">
            <v>1780</v>
          </cell>
          <cell r="DE391">
            <v>21</v>
          </cell>
          <cell r="DF391">
            <v>1</v>
          </cell>
          <cell r="DG391">
            <v>937</v>
          </cell>
          <cell r="DH391">
            <v>938</v>
          </cell>
          <cell r="DI391">
            <v>18.396596858638745</v>
          </cell>
          <cell r="DJ391">
            <v>1260</v>
          </cell>
          <cell r="DK391">
            <v>1260</v>
          </cell>
          <cell r="DL391">
            <v>1435</v>
          </cell>
          <cell r="DM391">
            <v>0</v>
          </cell>
          <cell r="DN391">
            <v>1528</v>
          </cell>
          <cell r="DO391">
            <v>1314</v>
          </cell>
          <cell r="DP391">
            <v>1528</v>
          </cell>
          <cell r="DQ391">
            <v>1314</v>
          </cell>
          <cell r="DR391">
            <v>-13</v>
          </cell>
          <cell r="DS391">
            <v>2</v>
          </cell>
          <cell r="DT391">
            <v>1070</v>
          </cell>
          <cell r="DU391">
            <v>1072</v>
          </cell>
          <cell r="DV391">
            <v>15.812807881773399</v>
          </cell>
          <cell r="DW391">
            <v>960</v>
          </cell>
          <cell r="DX391">
            <v>960</v>
          </cell>
          <cell r="DY391">
            <v>1201</v>
          </cell>
          <cell r="DZ391">
            <v>1562</v>
          </cell>
          <cell r="EA391">
            <v>2030</v>
          </cell>
          <cell r="EB391">
            <v>2124</v>
          </cell>
          <cell r="EC391">
            <v>2030</v>
          </cell>
          <cell r="ED391">
            <v>2124</v>
          </cell>
          <cell r="EE391">
            <v>-3</v>
          </cell>
          <cell r="EF391">
            <v>11</v>
          </cell>
          <cell r="EG391">
            <v>141</v>
          </cell>
          <cell r="EH391">
            <v>152</v>
          </cell>
          <cell r="EI391">
            <v>2.0248922929631399</v>
          </cell>
          <cell r="EJ391">
            <v>2886</v>
          </cell>
          <cell r="EK391">
            <v>3120</v>
          </cell>
          <cell r="EL391">
            <v>0</v>
          </cell>
          <cell r="EM391">
            <v>0</v>
          </cell>
          <cell r="EN391">
            <v>2089</v>
          </cell>
          <cell r="EO391">
            <v>0</v>
          </cell>
          <cell r="EP391">
            <v>2089</v>
          </cell>
          <cell r="EQ391">
            <v>0</v>
          </cell>
          <cell r="ER391">
            <v>2089</v>
          </cell>
          <cell r="ES391">
            <v>938</v>
          </cell>
          <cell r="ET391">
            <v>938</v>
          </cell>
          <cell r="EU391">
            <v>949</v>
          </cell>
          <cell r="EV391">
            <v>13.198874296435273</v>
          </cell>
          <cell r="EW391">
            <v>1440</v>
          </cell>
          <cell r="EX391">
            <v>0</v>
          </cell>
          <cell r="GZ391">
            <v>1948</v>
          </cell>
          <cell r="HA391">
            <v>1194</v>
          </cell>
        </row>
        <row r="392">
          <cell r="B392" t="str">
            <v>56SPB</v>
          </cell>
          <cell r="C392" t="str">
            <v>LINHA 456SPB</v>
          </cell>
          <cell r="D392">
            <v>8.9466616256593934</v>
          </cell>
          <cell r="E392">
            <v>0</v>
          </cell>
          <cell r="F392" t="str">
            <v>MARILENE - 1 CAV</v>
          </cell>
          <cell r="G392">
            <v>497.4502915628857</v>
          </cell>
          <cell r="H392">
            <v>381</v>
          </cell>
          <cell r="I392">
            <v>392</v>
          </cell>
          <cell r="J392">
            <v>0</v>
          </cell>
          <cell r="K392">
            <v>0</v>
          </cell>
          <cell r="L392">
            <v>718</v>
          </cell>
          <cell r="M392">
            <v>615</v>
          </cell>
          <cell r="N392">
            <v>207.84794921587354</v>
          </cell>
          <cell r="O392">
            <v>1165</v>
          </cell>
          <cell r="P392">
            <v>207.84794921587354</v>
          </cell>
          <cell r="Q392">
            <v>1025</v>
          </cell>
          <cell r="R392">
            <v>0</v>
          </cell>
          <cell r="S392">
            <v>11</v>
          </cell>
          <cell r="T392">
            <v>74</v>
          </cell>
          <cell r="U392">
            <v>85</v>
          </cell>
          <cell r="V392">
            <v>3.778900546976248</v>
          </cell>
          <cell r="W392">
            <v>840</v>
          </cell>
          <cell r="X392">
            <v>840</v>
          </cell>
          <cell r="Y392">
            <v>956</v>
          </cell>
          <cell r="Z392">
            <v>290</v>
          </cell>
          <cell r="AA392">
            <v>587.47245988687666</v>
          </cell>
          <cell r="AB392">
            <v>1116</v>
          </cell>
          <cell r="AC392">
            <v>587.47245988687666</v>
          </cell>
          <cell r="AD392">
            <v>826</v>
          </cell>
          <cell r="AE392">
            <v>5</v>
          </cell>
          <cell r="AF392">
            <v>3</v>
          </cell>
          <cell r="AG392">
            <v>207</v>
          </cell>
          <cell r="AH392">
            <v>210</v>
          </cell>
          <cell r="AI392">
            <v>7.2631578947368425</v>
          </cell>
          <cell r="AJ392">
            <v>1320</v>
          </cell>
          <cell r="AK392">
            <v>1320</v>
          </cell>
          <cell r="AL392">
            <v>1311</v>
          </cell>
          <cell r="AM392">
            <v>829</v>
          </cell>
          <cell r="AN392">
            <v>855</v>
          </cell>
          <cell r="AO392">
            <v>1624</v>
          </cell>
          <cell r="AP392">
            <v>855</v>
          </cell>
          <cell r="AQ392">
            <v>800</v>
          </cell>
          <cell r="AR392">
            <v>7</v>
          </cell>
          <cell r="AS392">
            <v>4</v>
          </cell>
          <cell r="AT392">
            <v>710</v>
          </cell>
          <cell r="AU392">
            <v>714</v>
          </cell>
          <cell r="AV392">
            <v>15.955056179775282</v>
          </cell>
          <cell r="AW392">
            <v>960</v>
          </cell>
          <cell r="AX392">
            <v>0</v>
          </cell>
          <cell r="AY392">
            <v>956</v>
          </cell>
          <cell r="AZ392">
            <v>132</v>
          </cell>
          <cell r="BA392">
            <v>1335</v>
          </cell>
          <cell r="BB392">
            <v>1073</v>
          </cell>
          <cell r="BC392">
            <v>1335</v>
          </cell>
          <cell r="BD392">
            <v>1028</v>
          </cell>
          <cell r="BE392">
            <v>-33</v>
          </cell>
          <cell r="BF392">
            <v>0</v>
          </cell>
          <cell r="BG392">
            <v>675</v>
          </cell>
          <cell r="BH392">
            <v>675</v>
          </cell>
          <cell r="BI392">
            <v>45.937192689751164</v>
          </cell>
          <cell r="BJ392">
            <v>0</v>
          </cell>
          <cell r="BK392">
            <v>0</v>
          </cell>
          <cell r="BL392">
            <v>242</v>
          </cell>
          <cell r="BM392">
            <v>3</v>
          </cell>
          <cell r="BN392">
            <v>440.81927549999989</v>
          </cell>
          <cell r="BO392">
            <v>467</v>
          </cell>
          <cell r="BP392">
            <v>440.81927549999989</v>
          </cell>
          <cell r="BQ392">
            <v>467</v>
          </cell>
          <cell r="BR392">
            <v>-42</v>
          </cell>
          <cell r="BS392">
            <v>8</v>
          </cell>
          <cell r="BT392">
            <v>484</v>
          </cell>
          <cell r="BU392">
            <v>492</v>
          </cell>
          <cell r="BV392">
            <v>27.81649040155018</v>
          </cell>
          <cell r="BW392">
            <v>720</v>
          </cell>
          <cell r="BX392">
            <v>0</v>
          </cell>
          <cell r="BY392">
            <v>480</v>
          </cell>
          <cell r="BZ392">
            <v>347</v>
          </cell>
          <cell r="CA392">
            <v>521.99252279470954</v>
          </cell>
          <cell r="CB392">
            <v>911</v>
          </cell>
          <cell r="CC392">
            <v>521.99252279470954</v>
          </cell>
          <cell r="CD392">
            <v>911</v>
          </cell>
          <cell r="CE392">
            <v>-3</v>
          </cell>
          <cell r="CF392">
            <v>0</v>
          </cell>
          <cell r="CG392">
            <v>64</v>
          </cell>
          <cell r="CH392">
            <v>64</v>
          </cell>
          <cell r="CI392">
            <v>2.519536597158234</v>
          </cell>
          <cell r="CJ392">
            <v>960</v>
          </cell>
          <cell r="CK392">
            <v>960</v>
          </cell>
          <cell r="CL392">
            <v>959</v>
          </cell>
          <cell r="CM392">
            <v>421</v>
          </cell>
          <cell r="CN392">
            <v>762.04489435301446</v>
          </cell>
          <cell r="CO392">
            <v>644</v>
          </cell>
          <cell r="CP392">
            <v>762.04489435301446</v>
          </cell>
          <cell r="CQ392">
            <v>644</v>
          </cell>
          <cell r="CR392">
            <v>33</v>
          </cell>
          <cell r="CS392">
            <v>2</v>
          </cell>
          <cell r="CT392">
            <v>344</v>
          </cell>
          <cell r="CU392">
            <v>346</v>
          </cell>
          <cell r="CV392">
            <v>12.111180050410834</v>
          </cell>
          <cell r="CW392">
            <v>840</v>
          </cell>
          <cell r="CX392">
            <v>840</v>
          </cell>
          <cell r="CY392">
            <v>832</v>
          </cell>
          <cell r="CZ392">
            <v>0</v>
          </cell>
          <cell r="DA392">
            <v>852.1052413591957</v>
          </cell>
          <cell r="DB392">
            <v>978</v>
          </cell>
          <cell r="DC392">
            <v>852.1052413591957</v>
          </cell>
          <cell r="DD392">
            <v>978</v>
          </cell>
          <cell r="DE392">
            <v>9</v>
          </cell>
          <cell r="DF392">
            <v>0</v>
          </cell>
          <cell r="DG392">
            <v>191</v>
          </cell>
          <cell r="DH392">
            <v>191</v>
          </cell>
          <cell r="DI392">
            <v>4.7121710526315788</v>
          </cell>
          <cell r="DJ392">
            <v>1440</v>
          </cell>
          <cell r="DK392">
            <v>1440</v>
          </cell>
          <cell r="DL392">
            <v>1440</v>
          </cell>
          <cell r="DM392">
            <v>0</v>
          </cell>
          <cell r="DN392">
            <v>1216.0000000000002</v>
          </cell>
          <cell r="DO392">
            <v>1028</v>
          </cell>
          <cell r="DP392">
            <v>1216.0000000000002</v>
          </cell>
          <cell r="DQ392">
            <v>1028</v>
          </cell>
          <cell r="DR392">
            <v>-10</v>
          </cell>
          <cell r="DS392">
            <v>5</v>
          </cell>
          <cell r="DT392">
            <v>608</v>
          </cell>
          <cell r="DU392">
            <v>613</v>
          </cell>
          <cell r="DV392">
            <v>20.110253583241455</v>
          </cell>
          <cell r="DW392">
            <v>840</v>
          </cell>
          <cell r="DX392">
            <v>840</v>
          </cell>
          <cell r="DY392">
            <v>959</v>
          </cell>
          <cell r="DZ392">
            <v>175</v>
          </cell>
          <cell r="EA392">
            <v>907</v>
          </cell>
          <cell r="EB392">
            <v>808</v>
          </cell>
          <cell r="EC392">
            <v>907</v>
          </cell>
          <cell r="ED392">
            <v>808</v>
          </cell>
          <cell r="EE392">
            <v>24</v>
          </cell>
          <cell r="EF392">
            <v>6</v>
          </cell>
          <cell r="EG392">
            <v>734</v>
          </cell>
          <cell r="EH392">
            <v>740</v>
          </cell>
          <cell r="EI392">
            <v>20.445682451253482</v>
          </cell>
          <cell r="EJ392">
            <v>659</v>
          </cell>
          <cell r="EK392">
            <v>659</v>
          </cell>
          <cell r="EL392">
            <v>0</v>
          </cell>
          <cell r="EM392">
            <v>0</v>
          </cell>
          <cell r="EN392">
            <v>1077</v>
          </cell>
          <cell r="EO392">
            <v>0</v>
          </cell>
          <cell r="EP392">
            <v>1077</v>
          </cell>
          <cell r="EQ392">
            <v>0</v>
          </cell>
          <cell r="ER392">
            <v>1077</v>
          </cell>
          <cell r="ES392">
            <v>316</v>
          </cell>
          <cell r="ET392">
            <v>316</v>
          </cell>
          <cell r="EU392">
            <v>322</v>
          </cell>
          <cell r="EV392">
            <v>11.909547738693467</v>
          </cell>
          <cell r="EW392">
            <v>960</v>
          </cell>
          <cell r="EX392">
            <v>0</v>
          </cell>
          <cell r="GZ392">
            <v>343</v>
          </cell>
          <cell r="HA392">
            <v>480</v>
          </cell>
        </row>
        <row r="393">
          <cell r="B393" t="str">
            <v>63047CBA006</v>
          </cell>
          <cell r="C393">
            <v>0</v>
          </cell>
          <cell r="D393">
            <v>8.9466616256593934</v>
          </cell>
          <cell r="E393">
            <v>926564170</v>
          </cell>
          <cell r="F393" t="str">
            <v>63047CBA006L4</v>
          </cell>
          <cell r="G393">
            <v>497.4502915628857</v>
          </cell>
          <cell r="H393">
            <v>381</v>
          </cell>
          <cell r="I393">
            <v>392</v>
          </cell>
          <cell r="J393">
            <v>0</v>
          </cell>
          <cell r="K393">
            <v>0</v>
          </cell>
          <cell r="L393">
            <v>718</v>
          </cell>
          <cell r="M393">
            <v>615</v>
          </cell>
          <cell r="N393">
            <v>207.84794921587354</v>
          </cell>
          <cell r="O393">
            <v>1165</v>
          </cell>
          <cell r="P393">
            <v>207.84794921587354</v>
          </cell>
          <cell r="Q393">
            <v>1025</v>
          </cell>
          <cell r="R393">
            <v>0</v>
          </cell>
          <cell r="S393">
            <v>11</v>
          </cell>
          <cell r="T393">
            <v>74</v>
          </cell>
          <cell r="U393">
            <v>85</v>
          </cell>
          <cell r="V393">
            <v>3.778900546976248</v>
          </cell>
          <cell r="W393">
            <v>840</v>
          </cell>
          <cell r="X393">
            <v>840</v>
          </cell>
          <cell r="Y393">
            <v>956</v>
          </cell>
          <cell r="Z393">
            <v>290</v>
          </cell>
          <cell r="AA393">
            <v>587.47245988687666</v>
          </cell>
          <cell r="AB393">
            <v>1116</v>
          </cell>
          <cell r="AC393">
            <v>587.47245988687666</v>
          </cell>
          <cell r="AD393">
            <v>826</v>
          </cell>
          <cell r="AE393">
            <v>5</v>
          </cell>
          <cell r="AF393">
            <v>3</v>
          </cell>
          <cell r="AG393">
            <v>207</v>
          </cell>
          <cell r="AH393">
            <v>210</v>
          </cell>
          <cell r="AI393">
            <v>7.2631578947368425</v>
          </cell>
          <cell r="AJ393">
            <v>1320</v>
          </cell>
          <cell r="AK393">
            <v>1320</v>
          </cell>
          <cell r="AL393">
            <v>1311</v>
          </cell>
          <cell r="AM393">
            <v>829</v>
          </cell>
          <cell r="AN393">
            <v>855</v>
          </cell>
          <cell r="AO393">
            <v>1624</v>
          </cell>
          <cell r="AP393">
            <v>855</v>
          </cell>
          <cell r="AQ393">
            <v>800</v>
          </cell>
          <cell r="AR393">
            <v>7</v>
          </cell>
          <cell r="AS393">
            <v>4</v>
          </cell>
          <cell r="AT393">
            <v>710</v>
          </cell>
          <cell r="AU393">
            <v>714</v>
          </cell>
          <cell r="AV393">
            <v>15.955056179775282</v>
          </cell>
          <cell r="AW393">
            <v>960</v>
          </cell>
          <cell r="AX393">
            <v>0</v>
          </cell>
          <cell r="AY393">
            <v>956</v>
          </cell>
          <cell r="AZ393">
            <v>132</v>
          </cell>
          <cell r="BA393">
            <v>1335</v>
          </cell>
          <cell r="BB393">
            <v>1073</v>
          </cell>
          <cell r="BC393">
            <v>1335</v>
          </cell>
          <cell r="BD393">
            <v>1028</v>
          </cell>
          <cell r="BE393">
            <v>-33</v>
          </cell>
          <cell r="BF393">
            <v>0</v>
          </cell>
          <cell r="BG393">
            <v>675</v>
          </cell>
          <cell r="BH393">
            <v>675</v>
          </cell>
          <cell r="BI393">
            <v>45.937192689751164</v>
          </cell>
          <cell r="BJ393">
            <v>0</v>
          </cell>
          <cell r="BK393">
            <v>0</v>
          </cell>
          <cell r="BL393">
            <v>242</v>
          </cell>
          <cell r="BM393">
            <v>3</v>
          </cell>
          <cell r="BN393">
            <v>440.81927549999989</v>
          </cell>
          <cell r="BO393">
            <v>467</v>
          </cell>
          <cell r="BP393">
            <v>440.81927549999989</v>
          </cell>
          <cell r="BQ393">
            <v>467</v>
          </cell>
          <cell r="BR393">
            <v>-42</v>
          </cell>
          <cell r="BS393">
            <v>8</v>
          </cell>
          <cell r="BT393">
            <v>484</v>
          </cell>
          <cell r="BU393">
            <v>492</v>
          </cell>
          <cell r="BV393">
            <v>27.81649040155018</v>
          </cell>
          <cell r="BW393">
            <v>720</v>
          </cell>
          <cell r="BX393">
            <v>0</v>
          </cell>
          <cell r="BY393">
            <v>480</v>
          </cell>
          <cell r="BZ393">
            <v>347</v>
          </cell>
          <cell r="CA393">
            <v>521.99252279470954</v>
          </cell>
          <cell r="CB393">
            <v>911</v>
          </cell>
          <cell r="CC393">
            <v>521.99252279470954</v>
          </cell>
          <cell r="CD393">
            <v>911</v>
          </cell>
          <cell r="CE393">
            <v>-3</v>
          </cell>
          <cell r="CF393">
            <v>0</v>
          </cell>
          <cell r="CG393">
            <v>64</v>
          </cell>
          <cell r="CH393">
            <v>64</v>
          </cell>
          <cell r="CI393">
            <v>2.519536597158234</v>
          </cell>
          <cell r="CJ393">
            <v>960</v>
          </cell>
          <cell r="CK393">
            <v>960</v>
          </cell>
          <cell r="CL393">
            <v>959</v>
          </cell>
          <cell r="CM393">
            <v>421</v>
          </cell>
          <cell r="CN393">
            <v>762.04489435301446</v>
          </cell>
          <cell r="CO393">
            <v>644</v>
          </cell>
          <cell r="CP393">
            <v>762.04489435301446</v>
          </cell>
          <cell r="CQ393">
            <v>644</v>
          </cell>
          <cell r="CR393">
            <v>33</v>
          </cell>
          <cell r="CS393">
            <v>2</v>
          </cell>
          <cell r="CT393">
            <v>344</v>
          </cell>
          <cell r="CU393">
            <v>346</v>
          </cell>
          <cell r="CV393">
            <v>12.111180050410834</v>
          </cell>
          <cell r="CW393">
            <v>840</v>
          </cell>
          <cell r="CX393">
            <v>840</v>
          </cell>
          <cell r="CY393">
            <v>832</v>
          </cell>
          <cell r="CZ393">
            <v>0</v>
          </cell>
          <cell r="DA393">
            <v>852.1052413591957</v>
          </cell>
          <cell r="DB393">
            <v>978</v>
          </cell>
          <cell r="DC393">
            <v>852.1052413591957</v>
          </cell>
          <cell r="DD393">
            <v>978</v>
          </cell>
          <cell r="DE393">
            <v>9</v>
          </cell>
          <cell r="DF393">
            <v>0</v>
          </cell>
          <cell r="DG393">
            <v>191</v>
          </cell>
          <cell r="DH393">
            <v>191</v>
          </cell>
          <cell r="DI393">
            <v>4.7121710526315788</v>
          </cell>
          <cell r="DJ393">
            <v>1440</v>
          </cell>
          <cell r="DK393">
            <v>1440</v>
          </cell>
          <cell r="DL393">
            <v>1440</v>
          </cell>
          <cell r="DM393">
            <v>0</v>
          </cell>
          <cell r="DN393">
            <v>1216.0000000000002</v>
          </cell>
          <cell r="DO393">
            <v>1028</v>
          </cell>
          <cell r="DP393">
            <v>1216.0000000000002</v>
          </cell>
          <cell r="DQ393">
            <v>1028</v>
          </cell>
          <cell r="DR393">
            <v>-10</v>
          </cell>
          <cell r="DS393">
            <v>5</v>
          </cell>
          <cell r="DT393">
            <v>608</v>
          </cell>
          <cell r="DU393">
            <v>613</v>
          </cell>
          <cell r="DV393">
            <v>20.110253583241455</v>
          </cell>
          <cell r="DW393">
            <v>840</v>
          </cell>
          <cell r="DX393">
            <v>840</v>
          </cell>
          <cell r="DY393">
            <v>959</v>
          </cell>
          <cell r="DZ393">
            <v>175</v>
          </cell>
          <cell r="EA393">
            <v>907</v>
          </cell>
          <cell r="EB393">
            <v>808</v>
          </cell>
          <cell r="EC393">
            <v>907</v>
          </cell>
          <cell r="ED393">
            <v>808</v>
          </cell>
          <cell r="EE393">
            <v>24</v>
          </cell>
          <cell r="EF393">
            <v>6</v>
          </cell>
          <cell r="EG393">
            <v>734</v>
          </cell>
          <cell r="EH393">
            <v>740</v>
          </cell>
          <cell r="EI393">
            <v>20.445682451253482</v>
          </cell>
          <cell r="EJ393">
            <v>659</v>
          </cell>
          <cell r="EK393">
            <v>659</v>
          </cell>
          <cell r="EL393">
            <v>0</v>
          </cell>
          <cell r="EM393">
            <v>0</v>
          </cell>
          <cell r="EN393">
            <v>1077</v>
          </cell>
          <cell r="EO393">
            <v>0</v>
          </cell>
          <cell r="EP393">
            <v>1077</v>
          </cell>
          <cell r="EQ393">
            <v>0</v>
          </cell>
          <cell r="ER393">
            <v>1077</v>
          </cell>
          <cell r="ES393">
            <v>316</v>
          </cell>
          <cell r="ET393">
            <v>316</v>
          </cell>
          <cell r="EU393">
            <v>322</v>
          </cell>
          <cell r="EV393">
            <v>11.909547738693467</v>
          </cell>
          <cell r="EW393">
            <v>960</v>
          </cell>
          <cell r="EX393">
            <v>0</v>
          </cell>
          <cell r="GZ393">
            <v>343</v>
          </cell>
          <cell r="HA393">
            <v>480</v>
          </cell>
        </row>
        <row r="394">
          <cell r="B394" t="str">
            <v>56SAB</v>
          </cell>
          <cell r="C394" t="str">
            <v>LINHA 456SAB</v>
          </cell>
          <cell r="D394">
            <v>0</v>
          </cell>
          <cell r="E394">
            <v>0</v>
          </cell>
          <cell r="F394" t="str">
            <v>WHITNEY - 1 CAV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  <cell r="BF394">
            <v>0</v>
          </cell>
          <cell r="BG394">
            <v>0</v>
          </cell>
          <cell r="BH394">
            <v>0</v>
          </cell>
          <cell r="BI394">
            <v>0</v>
          </cell>
          <cell r="BJ394">
            <v>0</v>
          </cell>
          <cell r="BK394">
            <v>0</v>
          </cell>
          <cell r="BL394">
            <v>0</v>
          </cell>
          <cell r="BM394">
            <v>0</v>
          </cell>
          <cell r="BN394">
            <v>0</v>
          </cell>
          <cell r="BO394">
            <v>0</v>
          </cell>
          <cell r="BP394">
            <v>0</v>
          </cell>
          <cell r="BQ394">
            <v>0</v>
          </cell>
          <cell r="BR394">
            <v>0</v>
          </cell>
          <cell r="BS394">
            <v>0</v>
          </cell>
          <cell r="BT394">
            <v>0</v>
          </cell>
          <cell r="BU394">
            <v>0</v>
          </cell>
          <cell r="BV394">
            <v>0</v>
          </cell>
          <cell r="BW394">
            <v>0</v>
          </cell>
          <cell r="BX394">
            <v>0</v>
          </cell>
          <cell r="BY394">
            <v>0</v>
          </cell>
          <cell r="BZ394">
            <v>0</v>
          </cell>
          <cell r="CA394">
            <v>0</v>
          </cell>
          <cell r="CB394">
            <v>0</v>
          </cell>
          <cell r="CC394">
            <v>0</v>
          </cell>
          <cell r="CD394">
            <v>0</v>
          </cell>
          <cell r="CE394">
            <v>0</v>
          </cell>
          <cell r="CF394">
            <v>0</v>
          </cell>
          <cell r="CG394">
            <v>0</v>
          </cell>
          <cell r="CH394">
            <v>0</v>
          </cell>
          <cell r="CI394">
            <v>0</v>
          </cell>
          <cell r="CJ394">
            <v>0</v>
          </cell>
          <cell r="CK394">
            <v>0</v>
          </cell>
          <cell r="CL394">
            <v>5</v>
          </cell>
          <cell r="CM394">
            <v>0</v>
          </cell>
          <cell r="CN394">
            <v>0</v>
          </cell>
          <cell r="CO394">
            <v>0</v>
          </cell>
          <cell r="CP394">
            <v>0</v>
          </cell>
          <cell r="CQ394">
            <v>0</v>
          </cell>
          <cell r="CR394">
            <v>5</v>
          </cell>
          <cell r="CS394">
            <v>0</v>
          </cell>
          <cell r="CT394">
            <v>0</v>
          </cell>
          <cell r="CU394">
            <v>0</v>
          </cell>
          <cell r="CV394">
            <v>0</v>
          </cell>
          <cell r="CW394">
            <v>0</v>
          </cell>
          <cell r="CX394">
            <v>0</v>
          </cell>
          <cell r="CY394">
            <v>0</v>
          </cell>
          <cell r="CZ394">
            <v>0</v>
          </cell>
          <cell r="DA394">
            <v>0</v>
          </cell>
          <cell r="DB394">
            <v>0</v>
          </cell>
          <cell r="DC394">
            <v>0</v>
          </cell>
          <cell r="DD394">
            <v>0</v>
          </cell>
          <cell r="DE394">
            <v>0</v>
          </cell>
          <cell r="DF394">
            <v>0</v>
          </cell>
          <cell r="DG394">
            <v>0</v>
          </cell>
          <cell r="DH394">
            <v>0</v>
          </cell>
          <cell r="DI394">
            <v>0</v>
          </cell>
          <cell r="DJ394">
            <v>0</v>
          </cell>
          <cell r="DK394">
            <v>0</v>
          </cell>
          <cell r="DL394">
            <v>0</v>
          </cell>
          <cell r="DM394">
            <v>0</v>
          </cell>
          <cell r="DN394">
            <v>0</v>
          </cell>
          <cell r="DO394">
            <v>0</v>
          </cell>
          <cell r="DP394">
            <v>0</v>
          </cell>
          <cell r="DQ394">
            <v>0</v>
          </cell>
          <cell r="DR394">
            <v>0</v>
          </cell>
          <cell r="DS394">
            <v>0</v>
          </cell>
          <cell r="DT394">
            <v>0</v>
          </cell>
          <cell r="DU394">
            <v>0</v>
          </cell>
          <cell r="DV394">
            <v>0</v>
          </cell>
          <cell r="DW394">
            <v>0</v>
          </cell>
          <cell r="DX394">
            <v>0</v>
          </cell>
          <cell r="DY394">
            <v>0</v>
          </cell>
          <cell r="DZ394">
            <v>0</v>
          </cell>
          <cell r="EA394">
            <v>0</v>
          </cell>
          <cell r="EB394">
            <v>0</v>
          </cell>
          <cell r="EC394">
            <v>0</v>
          </cell>
          <cell r="ED394">
            <v>0</v>
          </cell>
          <cell r="EE394">
            <v>0</v>
          </cell>
          <cell r="EF394">
            <v>0</v>
          </cell>
          <cell r="EG394">
            <v>0</v>
          </cell>
          <cell r="EH394">
            <v>0</v>
          </cell>
          <cell r="EI394">
            <v>0</v>
          </cell>
          <cell r="EJ394">
            <v>0</v>
          </cell>
          <cell r="EK394">
            <v>0</v>
          </cell>
          <cell r="EL394">
            <v>0</v>
          </cell>
          <cell r="EM394">
            <v>0</v>
          </cell>
          <cell r="EN394">
            <v>0</v>
          </cell>
          <cell r="EO394">
            <v>0</v>
          </cell>
          <cell r="EP394">
            <v>0</v>
          </cell>
          <cell r="EQ394">
            <v>0</v>
          </cell>
          <cell r="ER394">
            <v>0</v>
          </cell>
          <cell r="ES394">
            <v>0</v>
          </cell>
          <cell r="ET394">
            <v>0</v>
          </cell>
          <cell r="EU394">
            <v>0</v>
          </cell>
          <cell r="EV394">
            <v>0</v>
          </cell>
          <cell r="EW394">
            <v>0</v>
          </cell>
          <cell r="EX394">
            <v>0</v>
          </cell>
          <cell r="GZ394">
            <v>0</v>
          </cell>
          <cell r="HA394">
            <v>0</v>
          </cell>
        </row>
        <row r="395">
          <cell r="B395" t="str">
            <v>33047CBA006</v>
          </cell>
          <cell r="C395">
            <v>0</v>
          </cell>
          <cell r="D395">
            <v>0</v>
          </cell>
          <cell r="E395">
            <v>0</v>
          </cell>
          <cell r="F395" t="str">
            <v>33047CBA006L4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  <cell r="BF395">
            <v>0</v>
          </cell>
          <cell r="BG395">
            <v>0</v>
          </cell>
          <cell r="BH395">
            <v>0</v>
          </cell>
          <cell r="BI395">
            <v>0</v>
          </cell>
          <cell r="BJ395">
            <v>0</v>
          </cell>
          <cell r="BK395">
            <v>0</v>
          </cell>
          <cell r="BL395">
            <v>0</v>
          </cell>
          <cell r="BM395">
            <v>0</v>
          </cell>
          <cell r="BN395">
            <v>0</v>
          </cell>
          <cell r="BO395">
            <v>0</v>
          </cell>
          <cell r="BP395">
            <v>0</v>
          </cell>
          <cell r="BQ395">
            <v>0</v>
          </cell>
          <cell r="BR395">
            <v>0</v>
          </cell>
          <cell r="BS395">
            <v>0</v>
          </cell>
          <cell r="BT395">
            <v>0</v>
          </cell>
          <cell r="BU395">
            <v>0</v>
          </cell>
          <cell r="BV395">
            <v>0</v>
          </cell>
          <cell r="BW395">
            <v>0</v>
          </cell>
          <cell r="BX395">
            <v>0</v>
          </cell>
          <cell r="BY395">
            <v>0</v>
          </cell>
          <cell r="BZ395">
            <v>0</v>
          </cell>
          <cell r="CA395">
            <v>0</v>
          </cell>
          <cell r="CB395">
            <v>0</v>
          </cell>
          <cell r="CC395">
            <v>0</v>
          </cell>
          <cell r="CD395">
            <v>0</v>
          </cell>
          <cell r="CE395">
            <v>0</v>
          </cell>
          <cell r="CF395">
            <v>0</v>
          </cell>
          <cell r="CG395">
            <v>0</v>
          </cell>
          <cell r="CH395">
            <v>0</v>
          </cell>
          <cell r="CI395">
            <v>0</v>
          </cell>
          <cell r="CJ395">
            <v>0</v>
          </cell>
          <cell r="CK395">
            <v>0</v>
          </cell>
          <cell r="CL395">
            <v>5</v>
          </cell>
          <cell r="CM395">
            <v>0</v>
          </cell>
          <cell r="CN395">
            <v>0</v>
          </cell>
          <cell r="CO395">
            <v>0</v>
          </cell>
          <cell r="CP395">
            <v>0</v>
          </cell>
          <cell r="CQ395">
            <v>0</v>
          </cell>
          <cell r="CR395">
            <v>5</v>
          </cell>
          <cell r="CS395">
            <v>0</v>
          </cell>
          <cell r="CT395">
            <v>0</v>
          </cell>
          <cell r="CU395">
            <v>0</v>
          </cell>
          <cell r="CV395">
            <v>0</v>
          </cell>
          <cell r="CW395">
            <v>0</v>
          </cell>
          <cell r="CX395">
            <v>0</v>
          </cell>
          <cell r="CY395">
            <v>0</v>
          </cell>
          <cell r="CZ395">
            <v>0</v>
          </cell>
          <cell r="DA395">
            <v>0</v>
          </cell>
          <cell r="DB395">
            <v>0</v>
          </cell>
          <cell r="DC395">
            <v>0</v>
          </cell>
          <cell r="DD395">
            <v>0</v>
          </cell>
          <cell r="DE395">
            <v>0</v>
          </cell>
          <cell r="DF395">
            <v>0</v>
          </cell>
          <cell r="DG395">
            <v>0</v>
          </cell>
          <cell r="DH395">
            <v>0</v>
          </cell>
          <cell r="DI395">
            <v>0</v>
          </cell>
          <cell r="DJ395">
            <v>0</v>
          </cell>
          <cell r="DK395">
            <v>0</v>
          </cell>
          <cell r="DL395">
            <v>0</v>
          </cell>
          <cell r="DM395">
            <v>0</v>
          </cell>
          <cell r="DN395">
            <v>0</v>
          </cell>
          <cell r="DO395">
            <v>0</v>
          </cell>
          <cell r="DP395">
            <v>0</v>
          </cell>
          <cell r="DQ395">
            <v>0</v>
          </cell>
          <cell r="DR395">
            <v>0</v>
          </cell>
          <cell r="DS395">
            <v>0</v>
          </cell>
          <cell r="DT395">
            <v>0</v>
          </cell>
          <cell r="DU395">
            <v>0</v>
          </cell>
          <cell r="DV395">
            <v>0</v>
          </cell>
          <cell r="DW395">
            <v>0</v>
          </cell>
          <cell r="DX395">
            <v>0</v>
          </cell>
          <cell r="DY395">
            <v>0</v>
          </cell>
          <cell r="DZ395">
            <v>0</v>
          </cell>
          <cell r="EA395">
            <v>0</v>
          </cell>
          <cell r="EB395">
            <v>0</v>
          </cell>
          <cell r="EC395">
            <v>0</v>
          </cell>
          <cell r="ED395">
            <v>0</v>
          </cell>
          <cell r="EE395">
            <v>0</v>
          </cell>
          <cell r="EF395">
            <v>0</v>
          </cell>
          <cell r="EG395">
            <v>0</v>
          </cell>
          <cell r="EH395">
            <v>0</v>
          </cell>
          <cell r="EI395">
            <v>0</v>
          </cell>
          <cell r="EJ395">
            <v>0</v>
          </cell>
          <cell r="EK395">
            <v>0</v>
          </cell>
          <cell r="EL395">
            <v>0</v>
          </cell>
          <cell r="EM395">
            <v>0</v>
          </cell>
          <cell r="EN395">
            <v>0</v>
          </cell>
          <cell r="EO395">
            <v>0</v>
          </cell>
          <cell r="EP395">
            <v>0</v>
          </cell>
          <cell r="EQ395">
            <v>0</v>
          </cell>
          <cell r="ER395">
            <v>0</v>
          </cell>
          <cell r="ES395">
            <v>0</v>
          </cell>
          <cell r="ET395">
            <v>0</v>
          </cell>
          <cell r="EU395">
            <v>0</v>
          </cell>
          <cell r="EV395">
            <v>0</v>
          </cell>
          <cell r="EW395">
            <v>0</v>
          </cell>
          <cell r="EX395">
            <v>0</v>
          </cell>
          <cell r="GZ395">
            <v>0</v>
          </cell>
          <cell r="HA395">
            <v>0</v>
          </cell>
        </row>
        <row r="396">
          <cell r="B396" t="str">
            <v>56SX</v>
          </cell>
          <cell r="C396" t="str">
            <v>LINHA 456SX</v>
          </cell>
          <cell r="D396">
            <v>21.336071870082716</v>
          </cell>
          <cell r="E396">
            <v>0</v>
          </cell>
          <cell r="F396" t="str">
            <v>MARILENE - 1 CAV</v>
          </cell>
          <cell r="G396">
            <v>458.04990293089242</v>
          </cell>
          <cell r="H396">
            <v>52</v>
          </cell>
          <cell r="I396">
            <v>54</v>
          </cell>
          <cell r="J396">
            <v>480</v>
          </cell>
          <cell r="K396">
            <v>0</v>
          </cell>
          <cell r="L396">
            <v>469</v>
          </cell>
          <cell r="M396">
            <v>689</v>
          </cell>
          <cell r="N396">
            <v>419.00000000000006</v>
          </cell>
          <cell r="O396">
            <v>982</v>
          </cell>
          <cell r="P396">
            <v>419.00000000000006</v>
          </cell>
          <cell r="Q396">
            <v>422</v>
          </cell>
          <cell r="R396">
            <v>-1</v>
          </cell>
          <cell r="S396">
            <v>1</v>
          </cell>
          <cell r="T396">
            <v>101</v>
          </cell>
          <cell r="U396">
            <v>102</v>
          </cell>
          <cell r="V396">
            <v>4.933246499511557</v>
          </cell>
          <cell r="W396">
            <v>840</v>
          </cell>
          <cell r="X396">
            <v>840</v>
          </cell>
          <cell r="Y396">
            <v>834</v>
          </cell>
          <cell r="Z396">
            <v>105</v>
          </cell>
          <cell r="AA396">
            <v>614.20000000000027</v>
          </cell>
          <cell r="AB396">
            <v>858</v>
          </cell>
          <cell r="AC396">
            <v>614.20000000000027</v>
          </cell>
          <cell r="AD396">
            <v>753</v>
          </cell>
          <cell r="AE396">
            <v>2</v>
          </cell>
          <cell r="AF396">
            <v>0</v>
          </cell>
          <cell r="AG396">
            <v>181</v>
          </cell>
          <cell r="AH396">
            <v>181</v>
          </cell>
          <cell r="AI396">
            <v>7.4079126875852657</v>
          </cell>
          <cell r="AJ396">
            <v>960</v>
          </cell>
          <cell r="AK396">
            <v>960</v>
          </cell>
          <cell r="AL396">
            <v>959</v>
          </cell>
          <cell r="AM396">
            <v>185</v>
          </cell>
          <cell r="AN396">
            <v>733</v>
          </cell>
          <cell r="AO396">
            <v>939</v>
          </cell>
          <cell r="AP396">
            <v>733</v>
          </cell>
          <cell r="AQ396">
            <v>759</v>
          </cell>
          <cell r="AR396">
            <v>42</v>
          </cell>
          <cell r="AS396">
            <v>0</v>
          </cell>
          <cell r="AT396">
            <v>339</v>
          </cell>
          <cell r="AU396">
            <v>339</v>
          </cell>
          <cell r="AV396">
            <v>39.026418175843332</v>
          </cell>
          <cell r="AW396">
            <v>480</v>
          </cell>
          <cell r="AX396">
            <v>480</v>
          </cell>
          <cell r="AY396">
            <v>0</v>
          </cell>
          <cell r="AZ396">
            <v>536</v>
          </cell>
          <cell r="BA396">
            <v>253.89999999999998</v>
          </cell>
          <cell r="BB396">
            <v>722</v>
          </cell>
          <cell r="BC396">
            <v>253.89999999999998</v>
          </cell>
          <cell r="BD396">
            <v>196</v>
          </cell>
          <cell r="BE396">
            <v>-41</v>
          </cell>
          <cell r="BF396">
            <v>0</v>
          </cell>
          <cell r="BG396">
            <v>184</v>
          </cell>
          <cell r="BH396">
            <v>184</v>
          </cell>
          <cell r="BI396">
            <v>9.0640394088669947</v>
          </cell>
          <cell r="BJ396">
            <v>720</v>
          </cell>
          <cell r="BK396">
            <v>720</v>
          </cell>
          <cell r="BL396">
            <v>719</v>
          </cell>
          <cell r="BM396">
            <v>556</v>
          </cell>
          <cell r="BN396">
            <v>609</v>
          </cell>
          <cell r="BO396">
            <v>224</v>
          </cell>
          <cell r="BP396">
            <v>609</v>
          </cell>
          <cell r="BQ396">
            <v>224</v>
          </cell>
          <cell r="BR396">
            <v>85</v>
          </cell>
          <cell r="BS396">
            <v>96</v>
          </cell>
          <cell r="BT396">
            <v>498</v>
          </cell>
          <cell r="BU396">
            <v>594</v>
          </cell>
          <cell r="BV396">
            <v>88.962554663348513</v>
          </cell>
          <cell r="BW396">
            <v>600</v>
          </cell>
          <cell r="BX396">
            <v>600</v>
          </cell>
          <cell r="BY396">
            <v>720</v>
          </cell>
          <cell r="BZ396">
            <v>428</v>
          </cell>
          <cell r="CA396">
            <v>494.74191719138139</v>
          </cell>
          <cell r="CB396">
            <v>480</v>
          </cell>
          <cell r="CC396">
            <v>494.74191719138139</v>
          </cell>
          <cell r="CD396">
            <v>480</v>
          </cell>
          <cell r="CE396">
            <v>-46</v>
          </cell>
          <cell r="CF396">
            <v>98</v>
          </cell>
          <cell r="CG396">
            <v>782</v>
          </cell>
          <cell r="CH396">
            <v>880</v>
          </cell>
          <cell r="CI396">
            <v>23.987730061349691</v>
          </cell>
          <cell r="CJ396">
            <v>480</v>
          </cell>
          <cell r="CK396">
            <v>480</v>
          </cell>
          <cell r="CL396">
            <v>673</v>
          </cell>
          <cell r="CM396">
            <v>0</v>
          </cell>
          <cell r="CN396">
            <v>978</v>
          </cell>
          <cell r="CO396">
            <v>968</v>
          </cell>
          <cell r="CP396">
            <v>978</v>
          </cell>
          <cell r="CQ396">
            <v>968</v>
          </cell>
          <cell r="CR396">
            <v>-33</v>
          </cell>
          <cell r="CS396">
            <v>8</v>
          </cell>
          <cell r="CT396">
            <v>610</v>
          </cell>
          <cell r="CU396">
            <v>618</v>
          </cell>
          <cell r="CV396">
            <v>55.003393681443349</v>
          </cell>
          <cell r="CW396">
            <v>600</v>
          </cell>
          <cell r="CX396">
            <v>600</v>
          </cell>
          <cell r="CY396">
            <v>599</v>
          </cell>
          <cell r="CZ396">
            <v>0</v>
          </cell>
          <cell r="DA396">
            <v>279.84337575131758</v>
          </cell>
          <cell r="DB396">
            <v>636</v>
          </cell>
          <cell r="DC396">
            <v>279.84337575131758</v>
          </cell>
          <cell r="DD396">
            <v>636</v>
          </cell>
          <cell r="DE396">
            <v>11</v>
          </cell>
          <cell r="DF396">
            <v>1</v>
          </cell>
          <cell r="DG396">
            <v>569</v>
          </cell>
          <cell r="DH396">
            <v>570</v>
          </cell>
          <cell r="DI396">
            <v>72.30573248407643</v>
          </cell>
          <cell r="DJ396">
            <v>0</v>
          </cell>
          <cell r="DK396">
            <v>0</v>
          </cell>
          <cell r="DL396">
            <v>1</v>
          </cell>
          <cell r="DM396">
            <v>0</v>
          </cell>
          <cell r="DN396">
            <v>238</v>
          </cell>
          <cell r="DO396">
            <v>374</v>
          </cell>
          <cell r="DP396">
            <v>238</v>
          </cell>
          <cell r="DQ396">
            <v>374</v>
          </cell>
          <cell r="DR396">
            <v>-7</v>
          </cell>
          <cell r="DS396">
            <v>3</v>
          </cell>
          <cell r="DT396">
            <v>201</v>
          </cell>
          <cell r="DU396">
            <v>204</v>
          </cell>
          <cell r="DV396">
            <v>17.529069767441861</v>
          </cell>
          <cell r="DW396">
            <v>240</v>
          </cell>
          <cell r="DX396">
            <v>240</v>
          </cell>
          <cell r="DY396">
            <v>236</v>
          </cell>
          <cell r="DZ396">
            <v>17</v>
          </cell>
          <cell r="EA396">
            <v>344</v>
          </cell>
          <cell r="EB396">
            <v>197</v>
          </cell>
          <cell r="EC396">
            <v>344</v>
          </cell>
          <cell r="ED396">
            <v>197</v>
          </cell>
          <cell r="EE396">
            <v>11</v>
          </cell>
          <cell r="EF396">
            <v>9</v>
          </cell>
          <cell r="EG396">
            <v>223</v>
          </cell>
          <cell r="EH396">
            <v>232</v>
          </cell>
          <cell r="EI396">
            <v>8.5222929936305736</v>
          </cell>
          <cell r="EJ396">
            <v>600</v>
          </cell>
          <cell r="EK396">
            <v>600</v>
          </cell>
          <cell r="EL396">
            <v>0</v>
          </cell>
          <cell r="EM396">
            <v>0</v>
          </cell>
          <cell r="EN396">
            <v>785</v>
          </cell>
          <cell r="EO396">
            <v>0</v>
          </cell>
          <cell r="EP396">
            <v>785</v>
          </cell>
          <cell r="EQ396">
            <v>0</v>
          </cell>
          <cell r="ER396">
            <v>785</v>
          </cell>
          <cell r="ES396">
            <v>38</v>
          </cell>
          <cell r="ET396">
            <v>38</v>
          </cell>
          <cell r="EU396">
            <v>47</v>
          </cell>
          <cell r="EV396">
            <v>30</v>
          </cell>
          <cell r="EW396">
            <v>0</v>
          </cell>
          <cell r="EX396">
            <v>0</v>
          </cell>
          <cell r="GZ396">
            <v>562</v>
          </cell>
          <cell r="HA396">
            <v>0</v>
          </cell>
        </row>
        <row r="397">
          <cell r="B397" t="str">
            <v>63047CBA089</v>
          </cell>
          <cell r="C397">
            <v>0</v>
          </cell>
          <cell r="D397">
            <v>21.336071870082716</v>
          </cell>
          <cell r="E397">
            <v>926564174</v>
          </cell>
          <cell r="F397" t="str">
            <v>63047CBA089L4</v>
          </cell>
          <cell r="G397">
            <v>458.04990293089242</v>
          </cell>
          <cell r="H397">
            <v>52</v>
          </cell>
          <cell r="I397">
            <v>54</v>
          </cell>
          <cell r="J397">
            <v>480</v>
          </cell>
          <cell r="K397">
            <v>0</v>
          </cell>
          <cell r="L397">
            <v>469</v>
          </cell>
          <cell r="M397">
            <v>689</v>
          </cell>
          <cell r="N397">
            <v>419.00000000000006</v>
          </cell>
          <cell r="O397">
            <v>982</v>
          </cell>
          <cell r="P397">
            <v>419.00000000000006</v>
          </cell>
          <cell r="Q397">
            <v>422</v>
          </cell>
          <cell r="R397">
            <v>-1</v>
          </cell>
          <cell r="S397">
            <v>1</v>
          </cell>
          <cell r="T397">
            <v>101</v>
          </cell>
          <cell r="U397">
            <v>102</v>
          </cell>
          <cell r="V397">
            <v>4.933246499511557</v>
          </cell>
          <cell r="W397">
            <v>840</v>
          </cell>
          <cell r="X397">
            <v>840</v>
          </cell>
          <cell r="Y397">
            <v>834</v>
          </cell>
          <cell r="Z397">
            <v>105</v>
          </cell>
          <cell r="AA397">
            <v>614.20000000000027</v>
          </cell>
          <cell r="AB397">
            <v>858</v>
          </cell>
          <cell r="AC397">
            <v>614.20000000000027</v>
          </cell>
          <cell r="AD397">
            <v>753</v>
          </cell>
          <cell r="AE397">
            <v>2</v>
          </cell>
          <cell r="AF397">
            <v>0</v>
          </cell>
          <cell r="AG397">
            <v>181</v>
          </cell>
          <cell r="AH397">
            <v>181</v>
          </cell>
          <cell r="AI397">
            <v>7.4079126875852657</v>
          </cell>
          <cell r="AJ397">
            <v>960</v>
          </cell>
          <cell r="AK397">
            <v>960</v>
          </cell>
          <cell r="AL397">
            <v>959</v>
          </cell>
          <cell r="AM397">
            <v>185</v>
          </cell>
          <cell r="AN397">
            <v>733</v>
          </cell>
          <cell r="AO397">
            <v>939</v>
          </cell>
          <cell r="AP397">
            <v>733</v>
          </cell>
          <cell r="AQ397">
            <v>759</v>
          </cell>
          <cell r="AR397">
            <v>42</v>
          </cell>
          <cell r="AS397">
            <v>0</v>
          </cell>
          <cell r="AT397">
            <v>339</v>
          </cell>
          <cell r="AU397">
            <v>339</v>
          </cell>
          <cell r="AV397">
            <v>39.026418175843332</v>
          </cell>
          <cell r="AW397">
            <v>480</v>
          </cell>
          <cell r="AX397">
            <v>480</v>
          </cell>
          <cell r="AY397">
            <v>0</v>
          </cell>
          <cell r="AZ397">
            <v>536</v>
          </cell>
          <cell r="BA397">
            <v>253.89999999999998</v>
          </cell>
          <cell r="BB397">
            <v>722</v>
          </cell>
          <cell r="BC397">
            <v>253.89999999999998</v>
          </cell>
          <cell r="BD397">
            <v>196</v>
          </cell>
          <cell r="BE397">
            <v>-41</v>
          </cell>
          <cell r="BF397">
            <v>0</v>
          </cell>
          <cell r="BG397">
            <v>184</v>
          </cell>
          <cell r="BH397">
            <v>184</v>
          </cell>
          <cell r="BI397">
            <v>9.0640394088669947</v>
          </cell>
          <cell r="BJ397">
            <v>720</v>
          </cell>
          <cell r="BK397">
            <v>720</v>
          </cell>
          <cell r="BL397">
            <v>719</v>
          </cell>
          <cell r="BM397">
            <v>556</v>
          </cell>
          <cell r="BN397">
            <v>609</v>
          </cell>
          <cell r="BO397">
            <v>224</v>
          </cell>
          <cell r="BP397">
            <v>609</v>
          </cell>
          <cell r="BQ397">
            <v>224</v>
          </cell>
          <cell r="BR397">
            <v>85</v>
          </cell>
          <cell r="BS397">
            <v>96</v>
          </cell>
          <cell r="BT397">
            <v>498</v>
          </cell>
          <cell r="BU397">
            <v>594</v>
          </cell>
          <cell r="BV397">
            <v>88.962554663348513</v>
          </cell>
          <cell r="BW397">
            <v>600</v>
          </cell>
          <cell r="BX397">
            <v>600</v>
          </cell>
          <cell r="BY397">
            <v>720</v>
          </cell>
          <cell r="BZ397">
            <v>428</v>
          </cell>
          <cell r="CA397">
            <v>494.74191719138139</v>
          </cell>
          <cell r="CB397">
            <v>480</v>
          </cell>
          <cell r="CC397">
            <v>494.74191719138139</v>
          </cell>
          <cell r="CD397">
            <v>480</v>
          </cell>
          <cell r="CE397">
            <v>-46</v>
          </cell>
          <cell r="CF397">
            <v>98</v>
          </cell>
          <cell r="CG397">
            <v>782</v>
          </cell>
          <cell r="CH397">
            <v>880</v>
          </cell>
          <cell r="CI397">
            <v>23.987730061349691</v>
          </cell>
          <cell r="CJ397">
            <v>480</v>
          </cell>
          <cell r="CK397">
            <v>480</v>
          </cell>
          <cell r="CL397">
            <v>673</v>
          </cell>
          <cell r="CM397">
            <v>0</v>
          </cell>
          <cell r="CN397">
            <v>978</v>
          </cell>
          <cell r="CO397">
            <v>968</v>
          </cell>
          <cell r="CP397">
            <v>978</v>
          </cell>
          <cell r="CQ397">
            <v>968</v>
          </cell>
          <cell r="CR397">
            <v>-33</v>
          </cell>
          <cell r="CS397">
            <v>8</v>
          </cell>
          <cell r="CT397">
            <v>610</v>
          </cell>
          <cell r="CU397">
            <v>618</v>
          </cell>
          <cell r="CV397">
            <v>55.003393681443349</v>
          </cell>
          <cell r="CW397">
            <v>600</v>
          </cell>
          <cell r="CX397">
            <v>600</v>
          </cell>
          <cell r="CY397">
            <v>599</v>
          </cell>
          <cell r="CZ397">
            <v>0</v>
          </cell>
          <cell r="DA397">
            <v>279.84337575131758</v>
          </cell>
          <cell r="DB397">
            <v>636</v>
          </cell>
          <cell r="DC397">
            <v>279.84337575131758</v>
          </cell>
          <cell r="DD397">
            <v>636</v>
          </cell>
          <cell r="DE397">
            <v>11</v>
          </cell>
          <cell r="DF397">
            <v>1</v>
          </cell>
          <cell r="DG397">
            <v>569</v>
          </cell>
          <cell r="DH397">
            <v>570</v>
          </cell>
          <cell r="DI397">
            <v>72.30573248407643</v>
          </cell>
          <cell r="DJ397">
            <v>0</v>
          </cell>
          <cell r="DK397">
            <v>0</v>
          </cell>
          <cell r="DL397">
            <v>1</v>
          </cell>
          <cell r="DM397">
            <v>0</v>
          </cell>
          <cell r="DN397">
            <v>238</v>
          </cell>
          <cell r="DO397">
            <v>374</v>
          </cell>
          <cell r="DP397">
            <v>238</v>
          </cell>
          <cell r="DQ397">
            <v>374</v>
          </cell>
          <cell r="DR397">
            <v>-7</v>
          </cell>
          <cell r="DS397">
            <v>3</v>
          </cell>
          <cell r="DT397">
            <v>201</v>
          </cell>
          <cell r="DU397">
            <v>204</v>
          </cell>
          <cell r="DV397">
            <v>17.529069767441861</v>
          </cell>
          <cell r="DW397">
            <v>240</v>
          </cell>
          <cell r="DX397">
            <v>240</v>
          </cell>
          <cell r="DY397">
            <v>236</v>
          </cell>
          <cell r="DZ397">
            <v>17</v>
          </cell>
          <cell r="EA397">
            <v>344</v>
          </cell>
          <cell r="EB397">
            <v>197</v>
          </cell>
          <cell r="EC397">
            <v>344</v>
          </cell>
          <cell r="ED397">
            <v>197</v>
          </cell>
          <cell r="EE397">
            <v>11</v>
          </cell>
          <cell r="EF397">
            <v>9</v>
          </cell>
          <cell r="EG397">
            <v>223</v>
          </cell>
          <cell r="EH397">
            <v>232</v>
          </cell>
          <cell r="EI397">
            <v>8.5222929936305736</v>
          </cell>
          <cell r="EJ397">
            <v>600</v>
          </cell>
          <cell r="EK397">
            <v>600</v>
          </cell>
          <cell r="EL397">
            <v>0</v>
          </cell>
          <cell r="EM397">
            <v>0</v>
          </cell>
          <cell r="EN397">
            <v>785</v>
          </cell>
          <cell r="EO397">
            <v>0</v>
          </cell>
          <cell r="EP397">
            <v>785</v>
          </cell>
          <cell r="EQ397">
            <v>0</v>
          </cell>
          <cell r="ER397">
            <v>785</v>
          </cell>
          <cell r="ES397">
            <v>38</v>
          </cell>
          <cell r="ET397">
            <v>38</v>
          </cell>
          <cell r="EU397">
            <v>47</v>
          </cell>
          <cell r="EV397">
            <v>30</v>
          </cell>
          <cell r="EW397">
            <v>0</v>
          </cell>
          <cell r="EX397">
            <v>0</v>
          </cell>
          <cell r="GZ397">
            <v>562</v>
          </cell>
          <cell r="HA397">
            <v>0</v>
          </cell>
        </row>
        <row r="398">
          <cell r="B398" t="str">
            <v>56STX</v>
          </cell>
          <cell r="C398" t="str">
            <v>LINHA 456STX</v>
          </cell>
          <cell r="D398">
            <v>11.726384364820849</v>
          </cell>
          <cell r="E398">
            <v>0</v>
          </cell>
          <cell r="F398" t="str">
            <v>MARIANE - 1 CAV</v>
          </cell>
          <cell r="G398">
            <v>198</v>
          </cell>
          <cell r="H398">
            <v>272</v>
          </cell>
          <cell r="I398">
            <v>273</v>
          </cell>
          <cell r="J398">
            <v>120</v>
          </cell>
          <cell r="K398">
            <v>0</v>
          </cell>
          <cell r="L398">
            <v>584</v>
          </cell>
          <cell r="M398">
            <v>210</v>
          </cell>
          <cell r="N398">
            <v>342.80732400688265</v>
          </cell>
          <cell r="O398">
            <v>427</v>
          </cell>
          <cell r="P398">
            <v>342.80732400688265</v>
          </cell>
          <cell r="Q398">
            <v>255</v>
          </cell>
          <cell r="R398">
            <v>12</v>
          </cell>
          <cell r="S398">
            <v>0</v>
          </cell>
          <cell r="T398">
            <v>590</v>
          </cell>
          <cell r="U398">
            <v>590</v>
          </cell>
          <cell r="V398">
            <v>58.332248330481775</v>
          </cell>
          <cell r="W398">
            <v>480</v>
          </cell>
          <cell r="X398">
            <v>480</v>
          </cell>
          <cell r="Y398">
            <v>496</v>
          </cell>
          <cell r="Z398">
            <v>26</v>
          </cell>
          <cell r="AA398">
            <v>307.25631916594079</v>
          </cell>
          <cell r="AB398">
            <v>413</v>
          </cell>
          <cell r="AC398">
            <v>307.25631916594079</v>
          </cell>
          <cell r="AD398">
            <v>387</v>
          </cell>
          <cell r="AE398">
            <v>5</v>
          </cell>
          <cell r="AF398">
            <v>0</v>
          </cell>
          <cell r="AG398">
            <v>694</v>
          </cell>
          <cell r="AH398">
            <v>694</v>
          </cell>
          <cell r="AI398">
            <v>44.967602591792655</v>
          </cell>
          <cell r="AJ398">
            <v>0</v>
          </cell>
          <cell r="AK398">
            <v>0</v>
          </cell>
          <cell r="AL398">
            <v>0</v>
          </cell>
          <cell r="AM398">
            <v>175</v>
          </cell>
          <cell r="AN398">
            <v>463</v>
          </cell>
          <cell r="AO398">
            <v>703</v>
          </cell>
          <cell r="AP398">
            <v>463</v>
          </cell>
          <cell r="AQ398">
            <v>582</v>
          </cell>
          <cell r="AR398">
            <v>5</v>
          </cell>
          <cell r="AS398">
            <v>5</v>
          </cell>
          <cell r="AT398">
            <v>102</v>
          </cell>
          <cell r="AU398">
            <v>107</v>
          </cell>
          <cell r="AV398">
            <v>9.4536146173536935</v>
          </cell>
          <cell r="AW398">
            <v>480</v>
          </cell>
          <cell r="AX398">
            <v>0</v>
          </cell>
          <cell r="AY398">
            <v>386</v>
          </cell>
          <cell r="AZ398">
            <v>410</v>
          </cell>
          <cell r="BA398">
            <v>323.68571428571431</v>
          </cell>
          <cell r="BB398">
            <v>773</v>
          </cell>
          <cell r="BC398">
            <v>323.68571428571431</v>
          </cell>
          <cell r="BD398">
            <v>363</v>
          </cell>
          <cell r="BE398">
            <v>0</v>
          </cell>
          <cell r="BF398">
            <v>0</v>
          </cell>
          <cell r="BG398">
            <v>130</v>
          </cell>
          <cell r="BH398">
            <v>130</v>
          </cell>
          <cell r="BI398">
            <v>11.239193083573488</v>
          </cell>
          <cell r="BJ398">
            <v>480</v>
          </cell>
          <cell r="BK398">
            <v>480</v>
          </cell>
          <cell r="BL398">
            <v>359</v>
          </cell>
          <cell r="BM398">
            <v>299</v>
          </cell>
          <cell r="BN398">
            <v>347</v>
          </cell>
          <cell r="BO398">
            <v>312</v>
          </cell>
          <cell r="BP398">
            <v>347</v>
          </cell>
          <cell r="BQ398">
            <v>312</v>
          </cell>
          <cell r="BR398">
            <v>-9</v>
          </cell>
          <cell r="BS398">
            <v>5</v>
          </cell>
          <cell r="BT398">
            <v>181</v>
          </cell>
          <cell r="BU398">
            <v>186</v>
          </cell>
          <cell r="BV398">
            <v>12.484980751276153</v>
          </cell>
          <cell r="BW398">
            <v>480</v>
          </cell>
          <cell r="BX398">
            <v>480</v>
          </cell>
          <cell r="BY398">
            <v>480</v>
          </cell>
          <cell r="BZ398">
            <v>269</v>
          </cell>
          <cell r="CA398">
            <v>434.92257682856035</v>
          </cell>
          <cell r="CB398">
            <v>437</v>
          </cell>
          <cell r="CC398">
            <v>434.92257682856035</v>
          </cell>
          <cell r="CD398">
            <v>437</v>
          </cell>
          <cell r="CE398">
            <v>6</v>
          </cell>
          <cell r="CF398">
            <v>2</v>
          </cell>
          <cell r="CG398">
            <v>221</v>
          </cell>
          <cell r="CH398">
            <v>223</v>
          </cell>
          <cell r="CI398">
            <v>13.207171314741036</v>
          </cell>
          <cell r="CJ398">
            <v>480</v>
          </cell>
          <cell r="CK398">
            <v>480</v>
          </cell>
          <cell r="CL398">
            <v>716</v>
          </cell>
          <cell r="CM398">
            <v>10</v>
          </cell>
          <cell r="CN398">
            <v>502</v>
          </cell>
          <cell r="CO398">
            <v>639</v>
          </cell>
          <cell r="CP398">
            <v>502</v>
          </cell>
          <cell r="CQ398">
            <v>639</v>
          </cell>
          <cell r="CR398">
            <v>24</v>
          </cell>
          <cell r="CS398">
            <v>1</v>
          </cell>
          <cell r="CT398">
            <v>275</v>
          </cell>
          <cell r="CU398">
            <v>276</v>
          </cell>
          <cell r="CV398">
            <v>34.272803324533541</v>
          </cell>
          <cell r="CW398">
            <v>480</v>
          </cell>
          <cell r="CX398">
            <v>480</v>
          </cell>
          <cell r="CY398">
            <v>441</v>
          </cell>
          <cell r="CZ398">
            <v>0</v>
          </cell>
          <cell r="DA398">
            <v>217.22175810797626</v>
          </cell>
          <cell r="DB398">
            <v>667</v>
          </cell>
          <cell r="DC398">
            <v>217.22175810797626</v>
          </cell>
          <cell r="DD398">
            <v>667</v>
          </cell>
          <cell r="DE398">
            <v>18</v>
          </cell>
          <cell r="DF398">
            <v>2</v>
          </cell>
          <cell r="DG398">
            <v>30</v>
          </cell>
          <cell r="DH398">
            <v>32</v>
          </cell>
          <cell r="DI398">
            <v>1.8292682926829269</v>
          </cell>
          <cell r="DJ398">
            <v>716</v>
          </cell>
          <cell r="DK398">
            <v>480</v>
          </cell>
          <cell r="DL398">
            <v>477</v>
          </cell>
          <cell r="DM398">
            <v>0</v>
          </cell>
          <cell r="DN398">
            <v>492</v>
          </cell>
          <cell r="DO398">
            <v>27</v>
          </cell>
          <cell r="DP398">
            <v>492</v>
          </cell>
          <cell r="DQ398">
            <v>27</v>
          </cell>
          <cell r="DR398">
            <v>-3</v>
          </cell>
          <cell r="DS398">
            <v>4</v>
          </cell>
          <cell r="DT398">
            <v>481</v>
          </cell>
          <cell r="DU398">
            <v>485</v>
          </cell>
          <cell r="DV398">
            <v>29.999999999999996</v>
          </cell>
          <cell r="DW398">
            <v>240</v>
          </cell>
          <cell r="DX398">
            <v>480</v>
          </cell>
          <cell r="DY398">
            <v>243</v>
          </cell>
          <cell r="DZ398">
            <v>255</v>
          </cell>
          <cell r="EA398">
            <v>481</v>
          </cell>
          <cell r="EB398">
            <v>594</v>
          </cell>
          <cell r="EC398">
            <v>481</v>
          </cell>
          <cell r="ED398">
            <v>594</v>
          </cell>
          <cell r="EE398">
            <v>46</v>
          </cell>
          <cell r="EF398">
            <v>8</v>
          </cell>
          <cell r="EG398">
            <v>80</v>
          </cell>
          <cell r="EH398">
            <v>88</v>
          </cell>
          <cell r="EI398">
            <v>8.0536912751677843</v>
          </cell>
          <cell r="EJ398">
            <v>718</v>
          </cell>
          <cell r="EK398">
            <v>477</v>
          </cell>
          <cell r="EL398">
            <v>0</v>
          </cell>
          <cell r="EM398">
            <v>0</v>
          </cell>
          <cell r="EN398">
            <v>298</v>
          </cell>
          <cell r="EO398">
            <v>0</v>
          </cell>
          <cell r="EP398">
            <v>298</v>
          </cell>
          <cell r="EQ398">
            <v>0</v>
          </cell>
          <cell r="ER398">
            <v>298</v>
          </cell>
          <cell r="ES398">
            <v>500</v>
          </cell>
          <cell r="ET398">
            <v>500</v>
          </cell>
          <cell r="EU398">
            <v>508</v>
          </cell>
          <cell r="EV398">
            <v>12.562814070351759</v>
          </cell>
          <cell r="EW398">
            <v>960</v>
          </cell>
          <cell r="EX398">
            <v>0</v>
          </cell>
          <cell r="GZ398">
            <v>218</v>
          </cell>
          <cell r="HA398">
            <v>694</v>
          </cell>
        </row>
        <row r="399">
          <cell r="B399" t="str">
            <v>63041SBA089</v>
          </cell>
          <cell r="C399">
            <v>0</v>
          </cell>
          <cell r="D399">
            <v>11.726384364820849</v>
          </cell>
          <cell r="E399">
            <v>926564172</v>
          </cell>
          <cell r="F399" t="str">
            <v>63041SBA089L4</v>
          </cell>
          <cell r="G399">
            <v>198</v>
          </cell>
          <cell r="H399">
            <v>272</v>
          </cell>
          <cell r="I399">
            <v>273</v>
          </cell>
          <cell r="J399">
            <v>120</v>
          </cell>
          <cell r="K399">
            <v>0</v>
          </cell>
          <cell r="L399">
            <v>584</v>
          </cell>
          <cell r="M399">
            <v>210</v>
          </cell>
          <cell r="N399">
            <v>342.80732400688265</v>
          </cell>
          <cell r="O399">
            <v>427</v>
          </cell>
          <cell r="P399">
            <v>342.80732400688265</v>
          </cell>
          <cell r="Q399">
            <v>255</v>
          </cell>
          <cell r="R399">
            <v>12</v>
          </cell>
          <cell r="S399">
            <v>0</v>
          </cell>
          <cell r="T399">
            <v>590</v>
          </cell>
          <cell r="U399">
            <v>590</v>
          </cell>
          <cell r="V399">
            <v>58.332248330481775</v>
          </cell>
          <cell r="W399">
            <v>480</v>
          </cell>
          <cell r="X399">
            <v>480</v>
          </cell>
          <cell r="Y399">
            <v>496</v>
          </cell>
          <cell r="Z399">
            <v>26</v>
          </cell>
          <cell r="AA399">
            <v>307.25631916594079</v>
          </cell>
          <cell r="AB399">
            <v>413</v>
          </cell>
          <cell r="AC399">
            <v>307.25631916594079</v>
          </cell>
          <cell r="AD399">
            <v>387</v>
          </cell>
          <cell r="AE399">
            <v>5</v>
          </cell>
          <cell r="AF399">
            <v>0</v>
          </cell>
          <cell r="AG399">
            <v>694</v>
          </cell>
          <cell r="AH399">
            <v>694</v>
          </cell>
          <cell r="AI399">
            <v>44.967602591792655</v>
          </cell>
          <cell r="AJ399">
            <v>0</v>
          </cell>
          <cell r="AK399">
            <v>0</v>
          </cell>
          <cell r="AL399">
            <v>0</v>
          </cell>
          <cell r="AM399">
            <v>175</v>
          </cell>
          <cell r="AN399">
            <v>463</v>
          </cell>
          <cell r="AO399">
            <v>703</v>
          </cell>
          <cell r="AP399">
            <v>463</v>
          </cell>
          <cell r="AQ399">
            <v>582</v>
          </cell>
          <cell r="AR399">
            <v>5</v>
          </cell>
          <cell r="AS399">
            <v>5</v>
          </cell>
          <cell r="AT399">
            <v>102</v>
          </cell>
          <cell r="AU399">
            <v>107</v>
          </cell>
          <cell r="AV399">
            <v>9.4536146173536935</v>
          </cell>
          <cell r="AW399">
            <v>480</v>
          </cell>
          <cell r="AX399">
            <v>0</v>
          </cell>
          <cell r="AY399">
            <v>386</v>
          </cell>
          <cell r="AZ399">
            <v>410</v>
          </cell>
          <cell r="BA399">
            <v>323.68571428571431</v>
          </cell>
          <cell r="BB399">
            <v>773</v>
          </cell>
          <cell r="BC399">
            <v>323.68571428571431</v>
          </cell>
          <cell r="BD399">
            <v>363</v>
          </cell>
          <cell r="BE399">
            <v>0</v>
          </cell>
          <cell r="BF399">
            <v>0</v>
          </cell>
          <cell r="BG399">
            <v>130</v>
          </cell>
          <cell r="BH399">
            <v>130</v>
          </cell>
          <cell r="BI399">
            <v>11.239193083573488</v>
          </cell>
          <cell r="BJ399">
            <v>480</v>
          </cell>
          <cell r="BK399">
            <v>480</v>
          </cell>
          <cell r="BL399">
            <v>359</v>
          </cell>
          <cell r="BM399">
            <v>299</v>
          </cell>
          <cell r="BN399">
            <v>347</v>
          </cell>
          <cell r="BO399">
            <v>312</v>
          </cell>
          <cell r="BP399">
            <v>347</v>
          </cell>
          <cell r="BQ399">
            <v>312</v>
          </cell>
          <cell r="BR399">
            <v>-9</v>
          </cell>
          <cell r="BS399">
            <v>5</v>
          </cell>
          <cell r="BT399">
            <v>181</v>
          </cell>
          <cell r="BU399">
            <v>186</v>
          </cell>
          <cell r="BV399">
            <v>12.484980751276153</v>
          </cell>
          <cell r="BW399">
            <v>480</v>
          </cell>
          <cell r="BX399">
            <v>480</v>
          </cell>
          <cell r="BY399">
            <v>480</v>
          </cell>
          <cell r="BZ399">
            <v>269</v>
          </cell>
          <cell r="CA399">
            <v>434.92257682856035</v>
          </cell>
          <cell r="CB399">
            <v>437</v>
          </cell>
          <cell r="CC399">
            <v>434.92257682856035</v>
          </cell>
          <cell r="CD399">
            <v>437</v>
          </cell>
          <cell r="CE399">
            <v>6</v>
          </cell>
          <cell r="CF399">
            <v>2</v>
          </cell>
          <cell r="CG399">
            <v>221</v>
          </cell>
          <cell r="CH399">
            <v>223</v>
          </cell>
          <cell r="CI399">
            <v>13.207171314741036</v>
          </cell>
          <cell r="CJ399">
            <v>480</v>
          </cell>
          <cell r="CK399">
            <v>480</v>
          </cell>
          <cell r="CL399">
            <v>716</v>
          </cell>
          <cell r="CM399">
            <v>10</v>
          </cell>
          <cell r="CN399">
            <v>502</v>
          </cell>
          <cell r="CO399">
            <v>639</v>
          </cell>
          <cell r="CP399">
            <v>502</v>
          </cell>
          <cell r="CQ399">
            <v>639</v>
          </cell>
          <cell r="CR399">
            <v>24</v>
          </cell>
          <cell r="CS399">
            <v>1</v>
          </cell>
          <cell r="CT399">
            <v>275</v>
          </cell>
          <cell r="CU399">
            <v>276</v>
          </cell>
          <cell r="CV399">
            <v>34.272803324533541</v>
          </cell>
          <cell r="CW399">
            <v>480</v>
          </cell>
          <cell r="CX399">
            <v>480</v>
          </cell>
          <cell r="CY399">
            <v>441</v>
          </cell>
          <cell r="CZ399">
            <v>0</v>
          </cell>
          <cell r="DA399">
            <v>217.22175810797626</v>
          </cell>
          <cell r="DB399">
            <v>667</v>
          </cell>
          <cell r="DC399">
            <v>217.22175810797626</v>
          </cell>
          <cell r="DD399">
            <v>667</v>
          </cell>
          <cell r="DE399">
            <v>18</v>
          </cell>
          <cell r="DF399">
            <v>2</v>
          </cell>
          <cell r="DG399">
            <v>30</v>
          </cell>
          <cell r="DH399">
            <v>32</v>
          </cell>
          <cell r="DI399">
            <v>1.8292682926829269</v>
          </cell>
          <cell r="DJ399">
            <v>716</v>
          </cell>
          <cell r="DK399">
            <v>480</v>
          </cell>
          <cell r="DL399">
            <v>477</v>
          </cell>
          <cell r="DM399">
            <v>0</v>
          </cell>
          <cell r="DN399">
            <v>492</v>
          </cell>
          <cell r="DO399">
            <v>27</v>
          </cell>
          <cell r="DP399">
            <v>492</v>
          </cell>
          <cell r="DQ399">
            <v>27</v>
          </cell>
          <cell r="DR399">
            <v>-3</v>
          </cell>
          <cell r="DS399">
            <v>4</v>
          </cell>
          <cell r="DT399">
            <v>481</v>
          </cell>
          <cell r="DU399">
            <v>485</v>
          </cell>
          <cell r="DV399">
            <v>29.999999999999996</v>
          </cell>
          <cell r="DW399">
            <v>240</v>
          </cell>
          <cell r="DX399">
            <v>240</v>
          </cell>
          <cell r="DY399">
            <v>243</v>
          </cell>
          <cell r="DZ399">
            <v>255</v>
          </cell>
          <cell r="EA399">
            <v>481</v>
          </cell>
          <cell r="EB399">
            <v>594</v>
          </cell>
          <cell r="EC399">
            <v>481</v>
          </cell>
          <cell r="ED399">
            <v>594</v>
          </cell>
          <cell r="EE399">
            <v>46</v>
          </cell>
          <cell r="EF399">
            <v>8</v>
          </cell>
          <cell r="EG399">
            <v>80</v>
          </cell>
          <cell r="EH399">
            <v>88</v>
          </cell>
          <cell r="EI399">
            <v>8.0536912751677843</v>
          </cell>
          <cell r="EJ399">
            <v>718</v>
          </cell>
          <cell r="EK399">
            <v>477</v>
          </cell>
          <cell r="EL399">
            <v>0</v>
          </cell>
          <cell r="EM399">
            <v>0</v>
          </cell>
          <cell r="EN399">
            <v>298</v>
          </cell>
          <cell r="EO399">
            <v>0</v>
          </cell>
          <cell r="EP399">
            <v>298</v>
          </cell>
          <cell r="EQ399">
            <v>0</v>
          </cell>
          <cell r="ER399">
            <v>298</v>
          </cell>
          <cell r="ES399">
            <v>500</v>
          </cell>
          <cell r="ET399">
            <v>500</v>
          </cell>
          <cell r="EU399">
            <v>508</v>
          </cell>
          <cell r="EV399">
            <v>12.562814070351759</v>
          </cell>
          <cell r="EW399">
            <v>960</v>
          </cell>
          <cell r="EX399">
            <v>0</v>
          </cell>
          <cell r="GZ399">
            <v>218</v>
          </cell>
          <cell r="HA399">
            <v>694</v>
          </cell>
        </row>
        <row r="400">
          <cell r="B400" t="str">
            <v>56TAX</v>
          </cell>
          <cell r="C400" t="str">
            <v>LINHA 456TAX</v>
          </cell>
          <cell r="D400">
            <v>0</v>
          </cell>
          <cell r="E400">
            <v>0</v>
          </cell>
          <cell r="F400" t="str">
            <v>WHITNEY - 1 CAV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  <cell r="BF400">
            <v>0</v>
          </cell>
          <cell r="BG400">
            <v>0</v>
          </cell>
          <cell r="BH400">
            <v>0</v>
          </cell>
          <cell r="BI400">
            <v>0</v>
          </cell>
          <cell r="BJ400">
            <v>0</v>
          </cell>
          <cell r="BK400">
            <v>0</v>
          </cell>
          <cell r="BL400">
            <v>0</v>
          </cell>
          <cell r="BM400">
            <v>0</v>
          </cell>
          <cell r="BN400">
            <v>0</v>
          </cell>
          <cell r="BO400">
            <v>0</v>
          </cell>
          <cell r="BP400">
            <v>0</v>
          </cell>
          <cell r="BQ400">
            <v>0</v>
          </cell>
          <cell r="BR400">
            <v>0</v>
          </cell>
          <cell r="BS400">
            <v>0</v>
          </cell>
          <cell r="BT400">
            <v>0</v>
          </cell>
          <cell r="BU400">
            <v>0</v>
          </cell>
          <cell r="BV400">
            <v>0</v>
          </cell>
          <cell r="BW400">
            <v>0</v>
          </cell>
          <cell r="BX400">
            <v>0</v>
          </cell>
          <cell r="BY400">
            <v>0</v>
          </cell>
          <cell r="BZ400">
            <v>0</v>
          </cell>
          <cell r="CA400">
            <v>0</v>
          </cell>
          <cell r="CB400">
            <v>0</v>
          </cell>
          <cell r="CC400">
            <v>0</v>
          </cell>
          <cell r="CD400">
            <v>0</v>
          </cell>
          <cell r="CE400">
            <v>0</v>
          </cell>
          <cell r="CF400">
            <v>0</v>
          </cell>
          <cell r="CG400">
            <v>0</v>
          </cell>
          <cell r="CH400">
            <v>0</v>
          </cell>
          <cell r="CI400">
            <v>0</v>
          </cell>
          <cell r="CJ400">
            <v>0</v>
          </cell>
          <cell r="CK400">
            <v>0</v>
          </cell>
          <cell r="CL400">
            <v>2</v>
          </cell>
          <cell r="CM400">
            <v>0</v>
          </cell>
          <cell r="CN400">
            <v>0</v>
          </cell>
          <cell r="CO400">
            <v>0</v>
          </cell>
          <cell r="CP400">
            <v>0</v>
          </cell>
          <cell r="CQ400">
            <v>0</v>
          </cell>
          <cell r="CR400">
            <v>2</v>
          </cell>
          <cell r="CS400">
            <v>0</v>
          </cell>
          <cell r="CT400">
            <v>0</v>
          </cell>
          <cell r="CU400">
            <v>0</v>
          </cell>
          <cell r="CV400">
            <v>0</v>
          </cell>
          <cell r="CW400">
            <v>0</v>
          </cell>
          <cell r="CX400">
            <v>0</v>
          </cell>
          <cell r="CY400">
            <v>0</v>
          </cell>
          <cell r="CZ400">
            <v>0</v>
          </cell>
          <cell r="DA400">
            <v>0</v>
          </cell>
          <cell r="DB400">
            <v>0</v>
          </cell>
          <cell r="DC400">
            <v>0</v>
          </cell>
          <cell r="DD400">
            <v>0</v>
          </cell>
          <cell r="DE400">
            <v>0</v>
          </cell>
          <cell r="DF400">
            <v>0</v>
          </cell>
          <cell r="DG400">
            <v>0</v>
          </cell>
          <cell r="DH400">
            <v>0</v>
          </cell>
          <cell r="DI400">
            <v>0</v>
          </cell>
          <cell r="DJ400">
            <v>0</v>
          </cell>
          <cell r="DK400">
            <v>0</v>
          </cell>
          <cell r="DL400">
            <v>0</v>
          </cell>
          <cell r="DM400">
            <v>0</v>
          </cell>
          <cell r="DN400">
            <v>0</v>
          </cell>
          <cell r="DO400">
            <v>0</v>
          </cell>
          <cell r="DP400">
            <v>0</v>
          </cell>
          <cell r="DQ400">
            <v>0</v>
          </cell>
          <cell r="DR400">
            <v>0</v>
          </cell>
          <cell r="DS400">
            <v>0</v>
          </cell>
          <cell r="DT400">
            <v>0</v>
          </cell>
          <cell r="DU400">
            <v>0</v>
          </cell>
          <cell r="DV400">
            <v>0</v>
          </cell>
          <cell r="DW400">
            <v>0</v>
          </cell>
          <cell r="DX400">
            <v>0</v>
          </cell>
          <cell r="DY400">
            <v>0</v>
          </cell>
          <cell r="DZ400">
            <v>0</v>
          </cell>
          <cell r="EA400">
            <v>0</v>
          </cell>
          <cell r="EB400">
            <v>0</v>
          </cell>
          <cell r="EC400">
            <v>0</v>
          </cell>
          <cell r="ED400">
            <v>0</v>
          </cell>
          <cell r="EE400">
            <v>0</v>
          </cell>
          <cell r="EF400">
            <v>0</v>
          </cell>
          <cell r="EG400">
            <v>0</v>
          </cell>
          <cell r="EH400">
            <v>0</v>
          </cell>
          <cell r="EI400">
            <v>0</v>
          </cell>
          <cell r="EJ400">
            <v>0</v>
          </cell>
          <cell r="EK400">
            <v>0</v>
          </cell>
          <cell r="EL400">
            <v>0</v>
          </cell>
          <cell r="EM400">
            <v>0</v>
          </cell>
          <cell r="EN400">
            <v>0</v>
          </cell>
          <cell r="EO400">
            <v>0</v>
          </cell>
          <cell r="EP400">
            <v>0</v>
          </cell>
          <cell r="EQ400">
            <v>0</v>
          </cell>
          <cell r="ER400">
            <v>0</v>
          </cell>
          <cell r="ES400">
            <v>0</v>
          </cell>
          <cell r="ET400">
            <v>0</v>
          </cell>
          <cell r="EU400">
            <v>0</v>
          </cell>
          <cell r="EV400">
            <v>0</v>
          </cell>
          <cell r="EW400">
            <v>0</v>
          </cell>
          <cell r="EX400">
            <v>0</v>
          </cell>
          <cell r="GZ400">
            <v>0</v>
          </cell>
          <cell r="HA400">
            <v>0</v>
          </cell>
        </row>
        <row r="401">
          <cell r="B401" t="str">
            <v>23047TBA089</v>
          </cell>
          <cell r="C401">
            <v>0</v>
          </cell>
          <cell r="D401">
            <v>0</v>
          </cell>
          <cell r="E401">
            <v>0</v>
          </cell>
          <cell r="F401" t="str">
            <v>23047TBA089L4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  <cell r="BF401">
            <v>0</v>
          </cell>
          <cell r="BG401">
            <v>0</v>
          </cell>
          <cell r="BH401">
            <v>0</v>
          </cell>
          <cell r="BI401">
            <v>0</v>
          </cell>
          <cell r="BJ401">
            <v>0</v>
          </cell>
          <cell r="BK401">
            <v>0</v>
          </cell>
          <cell r="BL401">
            <v>0</v>
          </cell>
          <cell r="BM401">
            <v>0</v>
          </cell>
          <cell r="BN401">
            <v>0</v>
          </cell>
          <cell r="BO401">
            <v>0</v>
          </cell>
          <cell r="BP401">
            <v>0</v>
          </cell>
          <cell r="BQ401">
            <v>0</v>
          </cell>
          <cell r="BR401">
            <v>0</v>
          </cell>
          <cell r="BS401">
            <v>0</v>
          </cell>
          <cell r="BT401">
            <v>0</v>
          </cell>
          <cell r="BU401">
            <v>0</v>
          </cell>
          <cell r="BV401">
            <v>0</v>
          </cell>
          <cell r="BW401">
            <v>0</v>
          </cell>
          <cell r="BX401">
            <v>0</v>
          </cell>
          <cell r="BY401">
            <v>0</v>
          </cell>
          <cell r="BZ401">
            <v>0</v>
          </cell>
          <cell r="CA401">
            <v>0</v>
          </cell>
          <cell r="CB401">
            <v>0</v>
          </cell>
          <cell r="CC401">
            <v>0</v>
          </cell>
          <cell r="CD401">
            <v>0</v>
          </cell>
          <cell r="CE401">
            <v>0</v>
          </cell>
          <cell r="CF401">
            <v>0</v>
          </cell>
          <cell r="CG401">
            <v>0</v>
          </cell>
          <cell r="CH401">
            <v>0</v>
          </cell>
          <cell r="CI401">
            <v>0</v>
          </cell>
          <cell r="CJ401">
            <v>0</v>
          </cell>
          <cell r="CK401">
            <v>0</v>
          </cell>
          <cell r="CL401">
            <v>2</v>
          </cell>
          <cell r="CM401">
            <v>0</v>
          </cell>
          <cell r="CN401">
            <v>0</v>
          </cell>
          <cell r="CO401">
            <v>0</v>
          </cell>
          <cell r="CP401">
            <v>0</v>
          </cell>
          <cell r="CQ401">
            <v>0</v>
          </cell>
          <cell r="CR401">
            <v>2</v>
          </cell>
          <cell r="CS401">
            <v>0</v>
          </cell>
          <cell r="CT401">
            <v>0</v>
          </cell>
          <cell r="CU401">
            <v>0</v>
          </cell>
          <cell r="CV401">
            <v>0</v>
          </cell>
          <cell r="CW401">
            <v>0</v>
          </cell>
          <cell r="CX401">
            <v>0</v>
          </cell>
          <cell r="CY401">
            <v>0</v>
          </cell>
          <cell r="CZ401">
            <v>0</v>
          </cell>
          <cell r="DA401">
            <v>0</v>
          </cell>
          <cell r="DB401">
            <v>0</v>
          </cell>
          <cell r="DC401">
            <v>0</v>
          </cell>
          <cell r="DD401">
            <v>0</v>
          </cell>
          <cell r="DE401">
            <v>0</v>
          </cell>
          <cell r="DF401">
            <v>0</v>
          </cell>
          <cell r="DG401">
            <v>0</v>
          </cell>
          <cell r="DH401">
            <v>0</v>
          </cell>
          <cell r="DI401">
            <v>0</v>
          </cell>
          <cell r="DJ401">
            <v>0</v>
          </cell>
          <cell r="DK401">
            <v>0</v>
          </cell>
          <cell r="DL401">
            <v>0</v>
          </cell>
          <cell r="DM401">
            <v>0</v>
          </cell>
          <cell r="DN401">
            <v>0</v>
          </cell>
          <cell r="DO401">
            <v>0</v>
          </cell>
          <cell r="DP401">
            <v>0</v>
          </cell>
          <cell r="DQ401">
            <v>0</v>
          </cell>
          <cell r="DR401">
            <v>0</v>
          </cell>
          <cell r="DS401">
            <v>0</v>
          </cell>
          <cell r="DT401">
            <v>0</v>
          </cell>
          <cell r="DU401">
            <v>0</v>
          </cell>
          <cell r="DV401">
            <v>0</v>
          </cell>
          <cell r="DW401">
            <v>0</v>
          </cell>
          <cell r="DX401">
            <v>0</v>
          </cell>
          <cell r="DY401">
            <v>0</v>
          </cell>
          <cell r="DZ401">
            <v>0</v>
          </cell>
          <cell r="EA401">
            <v>0</v>
          </cell>
          <cell r="EB401">
            <v>0</v>
          </cell>
          <cell r="EC401">
            <v>0</v>
          </cell>
          <cell r="ED401">
            <v>0</v>
          </cell>
          <cell r="EE401">
            <v>0</v>
          </cell>
          <cell r="EF401">
            <v>0</v>
          </cell>
          <cell r="EG401">
            <v>0</v>
          </cell>
          <cell r="EH401">
            <v>0</v>
          </cell>
          <cell r="EI401">
            <v>0</v>
          </cell>
          <cell r="EJ401">
            <v>0</v>
          </cell>
          <cell r="EK401">
            <v>0</v>
          </cell>
          <cell r="EL401">
            <v>0</v>
          </cell>
          <cell r="EM401">
            <v>0</v>
          </cell>
          <cell r="EN401">
            <v>0</v>
          </cell>
          <cell r="EO401">
            <v>0</v>
          </cell>
          <cell r="EP401">
            <v>0</v>
          </cell>
          <cell r="EQ401">
            <v>0</v>
          </cell>
          <cell r="ER401">
            <v>0</v>
          </cell>
          <cell r="ES401">
            <v>0</v>
          </cell>
          <cell r="ET401">
            <v>0</v>
          </cell>
          <cell r="EU401">
            <v>0</v>
          </cell>
          <cell r="EV401">
            <v>0</v>
          </cell>
          <cell r="EW401">
            <v>0</v>
          </cell>
          <cell r="EX401">
            <v>0</v>
          </cell>
          <cell r="GZ401">
            <v>0</v>
          </cell>
          <cell r="HA401">
            <v>0</v>
          </cell>
        </row>
        <row r="402">
          <cell r="B402" t="str">
            <v>56DB</v>
          </cell>
          <cell r="C402" t="str">
            <v>LINHA 456DB</v>
          </cell>
          <cell r="D402">
            <v>18.850730547967306</v>
          </cell>
          <cell r="E402">
            <v>0</v>
          </cell>
          <cell r="F402" t="str">
            <v>MARILENE - 2 CAV</v>
          </cell>
          <cell r="G402">
            <v>685.83670416142047</v>
          </cell>
          <cell r="H402">
            <v>66</v>
          </cell>
          <cell r="I402">
            <v>70</v>
          </cell>
          <cell r="J402">
            <v>1800</v>
          </cell>
          <cell r="K402">
            <v>0</v>
          </cell>
          <cell r="L402">
            <v>1915</v>
          </cell>
          <cell r="M402">
            <v>2088</v>
          </cell>
          <cell r="N402">
            <v>1661.0000000000007</v>
          </cell>
          <cell r="O402">
            <v>2948</v>
          </cell>
          <cell r="P402">
            <v>1661.0000000000007</v>
          </cell>
          <cell r="Q402">
            <v>1306</v>
          </cell>
          <cell r="R402">
            <v>48</v>
          </cell>
          <cell r="S402">
            <v>9</v>
          </cell>
          <cell r="T402">
            <v>622</v>
          </cell>
          <cell r="U402">
            <v>631</v>
          </cell>
          <cell r="V402">
            <v>12.423635022493308</v>
          </cell>
          <cell r="W402">
            <v>1560</v>
          </cell>
          <cell r="X402">
            <v>1560</v>
          </cell>
          <cell r="Y402">
            <v>1543</v>
          </cell>
          <cell r="Z402">
            <v>1012</v>
          </cell>
          <cell r="AA402">
            <v>1501.9758682716929</v>
          </cell>
          <cell r="AB402">
            <v>2439</v>
          </cell>
          <cell r="AC402">
            <v>1501.9758682716929</v>
          </cell>
          <cell r="AD402">
            <v>1492</v>
          </cell>
          <cell r="AE402">
            <v>-41</v>
          </cell>
          <cell r="AF402">
            <v>1</v>
          </cell>
          <cell r="AG402">
            <v>722</v>
          </cell>
          <cell r="AH402">
            <v>723</v>
          </cell>
          <cell r="AI402">
            <v>13.787396562698918</v>
          </cell>
          <cell r="AJ402">
            <v>1440</v>
          </cell>
          <cell r="AK402">
            <v>1440</v>
          </cell>
          <cell r="AL402">
            <v>1434</v>
          </cell>
          <cell r="AM402">
            <v>331</v>
          </cell>
          <cell r="AN402">
            <v>1571</v>
          </cell>
          <cell r="AO402">
            <v>1882</v>
          </cell>
          <cell r="AP402">
            <v>1571</v>
          </cell>
          <cell r="AQ402">
            <v>1555</v>
          </cell>
          <cell r="AR402">
            <v>-1</v>
          </cell>
          <cell r="AS402">
            <v>11</v>
          </cell>
          <cell r="AT402">
            <v>592</v>
          </cell>
          <cell r="AU402">
            <v>603</v>
          </cell>
          <cell r="AV402">
            <v>33.514160609530521</v>
          </cell>
          <cell r="AW402">
            <v>480</v>
          </cell>
          <cell r="AX402">
            <v>0</v>
          </cell>
          <cell r="AY402">
            <v>479</v>
          </cell>
          <cell r="AZ402">
            <v>1272</v>
          </cell>
          <cell r="BA402">
            <v>577</v>
          </cell>
          <cell r="BB402">
            <v>2049</v>
          </cell>
          <cell r="BC402">
            <v>577</v>
          </cell>
          <cell r="BD402">
            <v>787</v>
          </cell>
          <cell r="BE402">
            <v>1</v>
          </cell>
          <cell r="BF402">
            <v>1</v>
          </cell>
          <cell r="BG402">
            <v>293</v>
          </cell>
          <cell r="BH402">
            <v>294</v>
          </cell>
          <cell r="BI402">
            <v>8.6800526662277804</v>
          </cell>
          <cell r="BJ402">
            <v>1200</v>
          </cell>
          <cell r="BK402">
            <v>1200</v>
          </cell>
          <cell r="BL402">
            <v>1311</v>
          </cell>
          <cell r="BM402">
            <v>811</v>
          </cell>
          <cell r="BN402">
            <v>1012.6666666666667</v>
          </cell>
          <cell r="BO402">
            <v>859</v>
          </cell>
          <cell r="BP402">
            <v>1012.6666666666667</v>
          </cell>
          <cell r="BQ402">
            <v>859</v>
          </cell>
          <cell r="BR402">
            <v>-28</v>
          </cell>
          <cell r="BS402">
            <v>72</v>
          </cell>
          <cell r="BT402">
            <v>702</v>
          </cell>
          <cell r="BU402">
            <v>774</v>
          </cell>
          <cell r="BV402">
            <v>25.38753461255914</v>
          </cell>
          <cell r="BW402">
            <v>1200</v>
          </cell>
          <cell r="BX402">
            <v>0</v>
          </cell>
          <cell r="BY402">
            <v>1299</v>
          </cell>
          <cell r="BZ402">
            <v>888</v>
          </cell>
          <cell r="CA402">
            <v>829.54096651754753</v>
          </cell>
          <cell r="CB402">
            <v>1319</v>
          </cell>
          <cell r="CC402">
            <v>829.54096651754753</v>
          </cell>
          <cell r="CD402">
            <v>1319</v>
          </cell>
          <cell r="CE402">
            <v>-5</v>
          </cell>
          <cell r="CF402">
            <v>82</v>
          </cell>
          <cell r="CG402">
            <v>677</v>
          </cell>
          <cell r="CH402">
            <v>759</v>
          </cell>
          <cell r="CI402">
            <v>13.676767676767676</v>
          </cell>
          <cell r="CJ402">
            <v>1200</v>
          </cell>
          <cell r="CK402">
            <v>1080</v>
          </cell>
          <cell r="CL402">
            <v>600</v>
          </cell>
          <cell r="CM402">
            <v>477</v>
          </cell>
          <cell r="CN402">
            <v>1485</v>
          </cell>
          <cell r="CO402">
            <v>716</v>
          </cell>
          <cell r="CP402">
            <v>1485</v>
          </cell>
          <cell r="CQ402">
            <v>716</v>
          </cell>
          <cell r="CR402">
            <v>25</v>
          </cell>
          <cell r="CS402">
            <v>5</v>
          </cell>
          <cell r="CT402">
            <v>613</v>
          </cell>
          <cell r="CU402">
            <v>618</v>
          </cell>
          <cell r="CV402">
            <v>17.09920150560642</v>
          </cell>
          <cell r="CW402">
            <v>1440</v>
          </cell>
          <cell r="CX402">
            <v>1440</v>
          </cell>
          <cell r="CY402">
            <v>1524</v>
          </cell>
          <cell r="CZ402">
            <v>0</v>
          </cell>
          <cell r="DA402">
            <v>1075.4888170637885</v>
          </cell>
          <cell r="DB402">
            <v>1654</v>
          </cell>
          <cell r="DC402">
            <v>1075.4888170637885</v>
          </cell>
          <cell r="DD402">
            <v>1654</v>
          </cell>
          <cell r="DE402">
            <v>2</v>
          </cell>
          <cell r="DF402">
            <v>1</v>
          </cell>
          <cell r="DG402">
            <v>485</v>
          </cell>
          <cell r="DH402">
            <v>486</v>
          </cell>
          <cell r="DI402">
            <v>12.084717607973422</v>
          </cell>
          <cell r="DJ402">
            <v>1201</v>
          </cell>
          <cell r="DK402">
            <v>1201</v>
          </cell>
          <cell r="DL402">
            <v>1428</v>
          </cell>
          <cell r="DM402">
            <v>0</v>
          </cell>
          <cell r="DN402">
            <v>1204</v>
          </cell>
          <cell r="DO402">
            <v>773</v>
          </cell>
          <cell r="DP402">
            <v>1204</v>
          </cell>
          <cell r="DQ402">
            <v>773</v>
          </cell>
          <cell r="DR402">
            <v>25</v>
          </cell>
          <cell r="DS402">
            <v>529</v>
          </cell>
          <cell r="DT402">
            <v>587</v>
          </cell>
          <cell r="DU402">
            <v>1116</v>
          </cell>
          <cell r="DV402">
            <v>19.853438556933483</v>
          </cell>
          <cell r="DW402">
            <v>960</v>
          </cell>
          <cell r="DX402">
            <v>960</v>
          </cell>
          <cell r="DY402">
            <v>920</v>
          </cell>
          <cell r="DZ402">
            <v>2555</v>
          </cell>
          <cell r="EA402">
            <v>887</v>
          </cell>
          <cell r="EB402">
            <v>950</v>
          </cell>
          <cell r="EC402">
            <v>887</v>
          </cell>
          <cell r="ED402">
            <v>950</v>
          </cell>
          <cell r="EE402">
            <v>4</v>
          </cell>
          <cell r="EF402">
            <v>24</v>
          </cell>
          <cell r="EG402">
            <v>1058</v>
          </cell>
          <cell r="EH402">
            <v>1082</v>
          </cell>
          <cell r="EI402">
            <v>20.623781676413255</v>
          </cell>
          <cell r="EJ402">
            <v>600</v>
          </cell>
          <cell r="EK402">
            <v>600</v>
          </cell>
          <cell r="EL402">
            <v>0</v>
          </cell>
          <cell r="EM402">
            <v>0</v>
          </cell>
          <cell r="EN402">
            <v>1539</v>
          </cell>
          <cell r="EO402">
            <v>0</v>
          </cell>
          <cell r="EP402">
            <v>1539</v>
          </cell>
          <cell r="EQ402">
            <v>0</v>
          </cell>
          <cell r="ER402">
            <v>1539</v>
          </cell>
          <cell r="ES402">
            <v>119</v>
          </cell>
          <cell r="ET402">
            <v>119</v>
          </cell>
          <cell r="EU402">
            <v>143</v>
          </cell>
          <cell r="EV402">
            <v>1.4234449760765551</v>
          </cell>
          <cell r="EW402">
            <v>2880</v>
          </cell>
          <cell r="EX402">
            <v>0</v>
          </cell>
          <cell r="GZ402">
            <v>481</v>
          </cell>
          <cell r="HA402">
            <v>2389</v>
          </cell>
        </row>
        <row r="403">
          <cell r="B403" t="str">
            <v>63042CBA006</v>
          </cell>
          <cell r="C403">
            <v>0</v>
          </cell>
          <cell r="D403">
            <v>18.850730547967306</v>
          </cell>
          <cell r="E403">
            <v>926564178</v>
          </cell>
          <cell r="F403" t="str">
            <v>63042CBA006L4</v>
          </cell>
          <cell r="G403">
            <v>685.83670416142047</v>
          </cell>
          <cell r="H403">
            <v>66</v>
          </cell>
          <cell r="I403">
            <v>70</v>
          </cell>
          <cell r="J403">
            <v>1800</v>
          </cell>
          <cell r="K403">
            <v>0</v>
          </cell>
          <cell r="L403">
            <v>1915</v>
          </cell>
          <cell r="M403">
            <v>2088</v>
          </cell>
          <cell r="N403">
            <v>1661.0000000000007</v>
          </cell>
          <cell r="O403">
            <v>2948</v>
          </cell>
          <cell r="P403">
            <v>1661.0000000000007</v>
          </cell>
          <cell r="Q403">
            <v>1306</v>
          </cell>
          <cell r="R403">
            <v>48</v>
          </cell>
          <cell r="S403">
            <v>9</v>
          </cell>
          <cell r="T403">
            <v>622</v>
          </cell>
          <cell r="U403">
            <v>631</v>
          </cell>
          <cell r="V403">
            <v>12.423635022493308</v>
          </cell>
          <cell r="W403">
            <v>1560</v>
          </cell>
          <cell r="X403">
            <v>1560</v>
          </cell>
          <cell r="Y403">
            <v>1543</v>
          </cell>
          <cell r="Z403">
            <v>1012</v>
          </cell>
          <cell r="AA403">
            <v>1501.9758682716929</v>
          </cell>
          <cell r="AB403">
            <v>2439</v>
          </cell>
          <cell r="AC403">
            <v>1501.9758682716929</v>
          </cell>
          <cell r="AD403">
            <v>1492</v>
          </cell>
          <cell r="AE403">
            <v>-41</v>
          </cell>
          <cell r="AF403">
            <v>1</v>
          </cell>
          <cell r="AG403">
            <v>722</v>
          </cell>
          <cell r="AH403">
            <v>723</v>
          </cell>
          <cell r="AI403">
            <v>13.787396562698918</v>
          </cell>
          <cell r="AJ403">
            <v>1440</v>
          </cell>
          <cell r="AK403">
            <v>1440</v>
          </cell>
          <cell r="AL403">
            <v>1434</v>
          </cell>
          <cell r="AM403">
            <v>331</v>
          </cell>
          <cell r="AN403">
            <v>1571</v>
          </cell>
          <cell r="AO403">
            <v>1882</v>
          </cell>
          <cell r="AP403">
            <v>1571</v>
          </cell>
          <cell r="AQ403">
            <v>1555</v>
          </cell>
          <cell r="AR403">
            <v>-1</v>
          </cell>
          <cell r="AS403">
            <v>11</v>
          </cell>
          <cell r="AT403">
            <v>592</v>
          </cell>
          <cell r="AU403">
            <v>603</v>
          </cell>
          <cell r="AV403">
            <v>33.514160609530521</v>
          </cell>
          <cell r="AW403">
            <v>480</v>
          </cell>
          <cell r="AX403">
            <v>0</v>
          </cell>
          <cell r="AY403">
            <v>479</v>
          </cell>
          <cell r="AZ403">
            <v>1272</v>
          </cell>
          <cell r="BA403">
            <v>577</v>
          </cell>
          <cell r="BB403">
            <v>2049</v>
          </cell>
          <cell r="BC403">
            <v>577</v>
          </cell>
          <cell r="BD403">
            <v>787</v>
          </cell>
          <cell r="BE403">
            <v>1</v>
          </cell>
          <cell r="BF403">
            <v>1</v>
          </cell>
          <cell r="BG403">
            <v>293</v>
          </cell>
          <cell r="BH403">
            <v>294</v>
          </cell>
          <cell r="BI403">
            <v>8.6800526662277804</v>
          </cell>
          <cell r="BJ403">
            <v>1200</v>
          </cell>
          <cell r="BK403">
            <v>1200</v>
          </cell>
          <cell r="BL403">
            <v>1311</v>
          </cell>
          <cell r="BM403">
            <v>811</v>
          </cell>
          <cell r="BN403">
            <v>1012.6666666666667</v>
          </cell>
          <cell r="BO403">
            <v>859</v>
          </cell>
          <cell r="BP403">
            <v>1012.6666666666667</v>
          </cell>
          <cell r="BQ403">
            <v>859</v>
          </cell>
          <cell r="BR403">
            <v>-28</v>
          </cell>
          <cell r="BS403">
            <v>72</v>
          </cell>
          <cell r="BT403">
            <v>702</v>
          </cell>
          <cell r="BU403">
            <v>774</v>
          </cell>
          <cell r="BV403">
            <v>25.38753461255914</v>
          </cell>
          <cell r="BW403">
            <v>1200</v>
          </cell>
          <cell r="BX403">
            <v>0</v>
          </cell>
          <cell r="BY403">
            <v>1299</v>
          </cell>
          <cell r="BZ403">
            <v>888</v>
          </cell>
          <cell r="CA403">
            <v>829.54096651754753</v>
          </cell>
          <cell r="CB403">
            <v>1319</v>
          </cell>
          <cell r="CC403">
            <v>829.54096651754753</v>
          </cell>
          <cell r="CD403">
            <v>1319</v>
          </cell>
          <cell r="CE403">
            <v>-5</v>
          </cell>
          <cell r="CF403">
            <v>82</v>
          </cell>
          <cell r="CG403">
            <v>677</v>
          </cell>
          <cell r="CH403">
            <v>759</v>
          </cell>
          <cell r="CI403">
            <v>13.676767676767676</v>
          </cell>
          <cell r="CJ403">
            <v>1200</v>
          </cell>
          <cell r="CK403">
            <v>1080</v>
          </cell>
          <cell r="CL403">
            <v>600</v>
          </cell>
          <cell r="CM403">
            <v>477</v>
          </cell>
          <cell r="CN403">
            <v>1485</v>
          </cell>
          <cell r="CO403">
            <v>716</v>
          </cell>
          <cell r="CP403">
            <v>1485</v>
          </cell>
          <cell r="CQ403">
            <v>716</v>
          </cell>
          <cell r="CR403">
            <v>25</v>
          </cell>
          <cell r="CS403">
            <v>5</v>
          </cell>
          <cell r="CT403">
            <v>613</v>
          </cell>
          <cell r="CU403">
            <v>618</v>
          </cell>
          <cell r="CV403">
            <v>17.09920150560642</v>
          </cell>
          <cell r="CW403">
            <v>1440</v>
          </cell>
          <cell r="CX403">
            <v>1440</v>
          </cell>
          <cell r="CY403">
            <v>1524</v>
          </cell>
          <cell r="CZ403">
            <v>0</v>
          </cell>
          <cell r="DA403">
            <v>1075.4888170637885</v>
          </cell>
          <cell r="DB403">
            <v>1654</v>
          </cell>
          <cell r="DC403">
            <v>1075.4888170637885</v>
          </cell>
          <cell r="DD403">
            <v>1654</v>
          </cell>
          <cell r="DE403">
            <v>2</v>
          </cell>
          <cell r="DF403">
            <v>1</v>
          </cell>
          <cell r="DG403">
            <v>485</v>
          </cell>
          <cell r="DH403">
            <v>486</v>
          </cell>
          <cell r="DI403">
            <v>12.084717607973422</v>
          </cell>
          <cell r="DJ403">
            <v>1201</v>
          </cell>
          <cell r="DK403">
            <v>1201</v>
          </cell>
          <cell r="DL403">
            <v>1428</v>
          </cell>
          <cell r="DM403">
            <v>0</v>
          </cell>
          <cell r="DN403">
            <v>1204</v>
          </cell>
          <cell r="DO403">
            <v>773</v>
          </cell>
          <cell r="DP403">
            <v>1204</v>
          </cell>
          <cell r="DQ403">
            <v>773</v>
          </cell>
          <cell r="DR403">
            <v>25</v>
          </cell>
          <cell r="DS403">
            <v>529</v>
          </cell>
          <cell r="DT403">
            <v>587</v>
          </cell>
          <cell r="DU403">
            <v>1116</v>
          </cell>
          <cell r="DV403">
            <v>19.853438556933483</v>
          </cell>
          <cell r="DW403">
            <v>960</v>
          </cell>
          <cell r="DX403">
            <v>960</v>
          </cell>
          <cell r="DY403">
            <v>920</v>
          </cell>
          <cell r="DZ403">
            <v>2555</v>
          </cell>
          <cell r="EA403">
            <v>887</v>
          </cell>
          <cell r="EB403">
            <v>950</v>
          </cell>
          <cell r="EC403">
            <v>887</v>
          </cell>
          <cell r="ED403">
            <v>950</v>
          </cell>
          <cell r="EE403">
            <v>4</v>
          </cell>
          <cell r="EF403">
            <v>24</v>
          </cell>
          <cell r="EG403">
            <v>1058</v>
          </cell>
          <cell r="EH403">
            <v>1082</v>
          </cell>
          <cell r="EI403">
            <v>20.623781676413255</v>
          </cell>
          <cell r="EJ403">
            <v>600</v>
          </cell>
          <cell r="EK403">
            <v>600</v>
          </cell>
          <cell r="EL403">
            <v>0</v>
          </cell>
          <cell r="EM403">
            <v>0</v>
          </cell>
          <cell r="EN403">
            <v>1539</v>
          </cell>
          <cell r="EO403">
            <v>0</v>
          </cell>
          <cell r="EP403">
            <v>1539</v>
          </cell>
          <cell r="EQ403">
            <v>0</v>
          </cell>
          <cell r="ER403">
            <v>1539</v>
          </cell>
          <cell r="ES403">
            <v>119</v>
          </cell>
          <cell r="ET403">
            <v>119</v>
          </cell>
          <cell r="EU403">
            <v>143</v>
          </cell>
          <cell r="EV403">
            <v>1.4234449760765551</v>
          </cell>
          <cell r="EW403">
            <v>2880</v>
          </cell>
          <cell r="EX403">
            <v>0</v>
          </cell>
          <cell r="GZ403">
            <v>481</v>
          </cell>
          <cell r="HA403">
            <v>2389</v>
          </cell>
        </row>
        <row r="404">
          <cell r="B404" t="str">
            <v>56DTB</v>
          </cell>
          <cell r="C404" t="str">
            <v>LINHA 456DTB</v>
          </cell>
          <cell r="D404">
            <v>10.853584393747354</v>
          </cell>
          <cell r="E404">
            <v>0</v>
          </cell>
          <cell r="F404" t="str">
            <v>MARIANE - 2 CAV</v>
          </cell>
          <cell r="G404">
            <v>192.71443556464573</v>
          </cell>
          <cell r="H404">
            <v>415</v>
          </cell>
          <cell r="I404">
            <v>436</v>
          </cell>
          <cell r="J404">
            <v>0</v>
          </cell>
          <cell r="K404">
            <v>0</v>
          </cell>
          <cell r="L404">
            <v>3</v>
          </cell>
          <cell r="M404">
            <v>87</v>
          </cell>
          <cell r="N404">
            <v>130.41688486571408</v>
          </cell>
          <cell r="O404">
            <v>338</v>
          </cell>
          <cell r="P404">
            <v>130.41688486571408</v>
          </cell>
          <cell r="Q404">
            <v>292</v>
          </cell>
          <cell r="R404">
            <v>58</v>
          </cell>
          <cell r="S404">
            <v>0</v>
          </cell>
          <cell r="T404">
            <v>89</v>
          </cell>
          <cell r="U404">
            <v>89</v>
          </cell>
          <cell r="V404">
            <v>14.601058856528628</v>
          </cell>
          <cell r="W404">
            <v>240</v>
          </cell>
          <cell r="X404">
            <v>240</v>
          </cell>
          <cell r="Y404">
            <v>236</v>
          </cell>
          <cell r="Z404">
            <v>23</v>
          </cell>
          <cell r="AA404">
            <v>182.86345026313984</v>
          </cell>
          <cell r="AB404">
            <v>205</v>
          </cell>
          <cell r="AC404">
            <v>182.86345026313984</v>
          </cell>
          <cell r="AD404">
            <v>187</v>
          </cell>
          <cell r="AE404">
            <v>-53</v>
          </cell>
          <cell r="AF404">
            <v>0</v>
          </cell>
          <cell r="AG404">
            <v>191</v>
          </cell>
          <cell r="AH404">
            <v>191</v>
          </cell>
          <cell r="AI404">
            <v>23.198380566801621</v>
          </cell>
          <cell r="AJ404">
            <v>240</v>
          </cell>
          <cell r="AK404">
            <v>240</v>
          </cell>
          <cell r="AL404">
            <v>240</v>
          </cell>
          <cell r="AM404">
            <v>52</v>
          </cell>
          <cell r="AN404">
            <v>247</v>
          </cell>
          <cell r="AO404">
            <v>289</v>
          </cell>
          <cell r="AP404">
            <v>247</v>
          </cell>
          <cell r="AQ404">
            <v>247</v>
          </cell>
          <cell r="AR404">
            <v>27</v>
          </cell>
          <cell r="AS404">
            <v>1</v>
          </cell>
          <cell r="AT404">
            <v>156</v>
          </cell>
          <cell r="AU404">
            <v>157</v>
          </cell>
          <cell r="AV404">
            <v>22.755728438582633</v>
          </cell>
          <cell r="AW404">
            <v>240</v>
          </cell>
          <cell r="AX404">
            <v>240</v>
          </cell>
          <cell r="AY404">
            <v>240</v>
          </cell>
          <cell r="AZ404">
            <v>70</v>
          </cell>
          <cell r="BA404">
            <v>205.66249999999997</v>
          </cell>
          <cell r="BB404">
            <v>211</v>
          </cell>
          <cell r="BC404">
            <v>205.66249999999997</v>
          </cell>
          <cell r="BD404">
            <v>163</v>
          </cell>
          <cell r="BE404">
            <v>-4</v>
          </cell>
          <cell r="BF404">
            <v>0</v>
          </cell>
          <cell r="BG404">
            <v>238</v>
          </cell>
          <cell r="BH404">
            <v>238</v>
          </cell>
          <cell r="BI404">
            <v>65.211284119236808</v>
          </cell>
          <cell r="BJ404">
            <v>240</v>
          </cell>
          <cell r="BK404">
            <v>240</v>
          </cell>
          <cell r="BL404">
            <v>0</v>
          </cell>
          <cell r="BM404">
            <v>203</v>
          </cell>
          <cell r="BN404">
            <v>184</v>
          </cell>
          <cell r="BO404">
            <v>119</v>
          </cell>
          <cell r="BP404">
            <v>184</v>
          </cell>
          <cell r="BQ404">
            <v>119</v>
          </cell>
          <cell r="BR404">
            <v>13</v>
          </cell>
          <cell r="BS404">
            <v>7</v>
          </cell>
          <cell r="BT404">
            <v>99</v>
          </cell>
          <cell r="BU404">
            <v>106</v>
          </cell>
          <cell r="BV404">
            <v>11.419135279696551</v>
          </cell>
          <cell r="BW404">
            <v>240</v>
          </cell>
          <cell r="BX404">
            <v>240</v>
          </cell>
          <cell r="BY404">
            <v>240</v>
          </cell>
          <cell r="BZ404">
            <v>206</v>
          </cell>
          <cell r="CA404">
            <v>260.08974648725973</v>
          </cell>
          <cell r="CB404">
            <v>149</v>
          </cell>
          <cell r="CC404">
            <v>260.08974648725973</v>
          </cell>
          <cell r="CD404">
            <v>149</v>
          </cell>
          <cell r="CE404">
            <v>100</v>
          </cell>
          <cell r="CF404">
            <v>2</v>
          </cell>
          <cell r="CG404">
            <v>95</v>
          </cell>
          <cell r="CH404">
            <v>97</v>
          </cell>
          <cell r="CI404">
            <v>9.5206152178364682</v>
          </cell>
          <cell r="CJ404">
            <v>360</v>
          </cell>
          <cell r="CK404">
            <v>360</v>
          </cell>
          <cell r="CL404">
            <v>360</v>
          </cell>
          <cell r="CM404">
            <v>5</v>
          </cell>
          <cell r="CN404">
            <v>299.35040276185578</v>
          </cell>
          <cell r="CO404">
            <v>340</v>
          </cell>
          <cell r="CP404">
            <v>299.35040276185578</v>
          </cell>
          <cell r="CQ404">
            <v>340</v>
          </cell>
          <cell r="CR404">
            <v>7</v>
          </cell>
          <cell r="CS404">
            <v>5</v>
          </cell>
          <cell r="CT404">
            <v>105</v>
          </cell>
          <cell r="CU404">
            <v>110</v>
          </cell>
          <cell r="CV404">
            <v>15.75</v>
          </cell>
          <cell r="CW404">
            <v>240</v>
          </cell>
          <cell r="CX404">
            <v>240</v>
          </cell>
          <cell r="CY404">
            <v>240</v>
          </cell>
          <cell r="CZ404">
            <v>0</v>
          </cell>
          <cell r="DA404">
            <v>200</v>
          </cell>
          <cell r="DB404">
            <v>185</v>
          </cell>
          <cell r="DC404">
            <v>200</v>
          </cell>
          <cell r="DD404">
            <v>185</v>
          </cell>
          <cell r="DE404">
            <v>15</v>
          </cell>
          <cell r="DF404">
            <v>1</v>
          </cell>
          <cell r="DG404">
            <v>149</v>
          </cell>
          <cell r="DH404">
            <v>150</v>
          </cell>
          <cell r="DI404">
            <v>25.689655172413794</v>
          </cell>
          <cell r="DJ404">
            <v>82</v>
          </cell>
          <cell r="DK404">
            <v>82</v>
          </cell>
          <cell r="DL404">
            <v>119</v>
          </cell>
          <cell r="DM404">
            <v>0</v>
          </cell>
          <cell r="DN404">
            <v>174</v>
          </cell>
          <cell r="DO404">
            <v>182</v>
          </cell>
          <cell r="DP404">
            <v>174</v>
          </cell>
          <cell r="DQ404">
            <v>182</v>
          </cell>
          <cell r="DR404">
            <v>1</v>
          </cell>
          <cell r="DS404">
            <v>3</v>
          </cell>
          <cell r="DT404">
            <v>83</v>
          </cell>
          <cell r="DU404">
            <v>86</v>
          </cell>
          <cell r="DV404">
            <v>6</v>
          </cell>
          <cell r="DW404">
            <v>720</v>
          </cell>
          <cell r="DX404">
            <v>720</v>
          </cell>
          <cell r="DY404">
            <v>476</v>
          </cell>
          <cell r="DZ404">
            <v>210</v>
          </cell>
          <cell r="EA404">
            <v>415</v>
          </cell>
          <cell r="EB404">
            <v>265</v>
          </cell>
          <cell r="EC404">
            <v>415</v>
          </cell>
          <cell r="ED404">
            <v>265</v>
          </cell>
          <cell r="EE404">
            <v>16</v>
          </cell>
          <cell r="EF404">
            <v>4</v>
          </cell>
          <cell r="EG404">
            <v>277</v>
          </cell>
          <cell r="EH404">
            <v>281</v>
          </cell>
          <cell r="EI404">
            <v>0</v>
          </cell>
          <cell r="EJ404">
            <v>240</v>
          </cell>
          <cell r="EK404">
            <v>240</v>
          </cell>
          <cell r="EL404">
            <v>0</v>
          </cell>
          <cell r="EM404">
            <v>0</v>
          </cell>
          <cell r="EN404">
            <v>517</v>
          </cell>
          <cell r="EO404">
            <v>0</v>
          </cell>
          <cell r="EP404">
            <v>517</v>
          </cell>
          <cell r="EQ404">
            <v>0</v>
          </cell>
          <cell r="ER404">
            <v>517</v>
          </cell>
          <cell r="ES404">
            <v>0</v>
          </cell>
          <cell r="ET404">
            <v>0</v>
          </cell>
          <cell r="EU404">
            <v>4</v>
          </cell>
          <cell r="EV404">
            <v>0</v>
          </cell>
          <cell r="EW404">
            <v>480</v>
          </cell>
          <cell r="EX404">
            <v>0</v>
          </cell>
          <cell r="GZ404">
            <v>240</v>
          </cell>
          <cell r="HA404">
            <v>475</v>
          </cell>
        </row>
        <row r="405">
          <cell r="B405" t="str">
            <v>63042DBA006</v>
          </cell>
          <cell r="C405">
            <v>0</v>
          </cell>
          <cell r="D405">
            <v>10.853584393747354</v>
          </cell>
          <cell r="E405">
            <v>926564179</v>
          </cell>
          <cell r="F405" t="str">
            <v>63042DBA006L4</v>
          </cell>
          <cell r="G405">
            <v>192.71443556464573</v>
          </cell>
          <cell r="H405">
            <v>415</v>
          </cell>
          <cell r="I405">
            <v>436</v>
          </cell>
          <cell r="J405">
            <v>0</v>
          </cell>
          <cell r="K405">
            <v>0</v>
          </cell>
          <cell r="L405">
            <v>3</v>
          </cell>
          <cell r="M405">
            <v>87</v>
          </cell>
          <cell r="N405">
            <v>130.41688486571408</v>
          </cell>
          <cell r="O405">
            <v>338</v>
          </cell>
          <cell r="P405">
            <v>130.41688486571408</v>
          </cell>
          <cell r="Q405">
            <v>292</v>
          </cell>
          <cell r="R405">
            <v>58</v>
          </cell>
          <cell r="S405">
            <v>0</v>
          </cell>
          <cell r="T405">
            <v>89</v>
          </cell>
          <cell r="U405">
            <v>89</v>
          </cell>
          <cell r="V405">
            <v>14.601058856528628</v>
          </cell>
          <cell r="W405">
            <v>240</v>
          </cell>
          <cell r="X405">
            <v>240</v>
          </cell>
          <cell r="Y405">
            <v>236</v>
          </cell>
          <cell r="Z405">
            <v>23</v>
          </cell>
          <cell r="AA405">
            <v>182.86345026313984</v>
          </cell>
          <cell r="AB405">
            <v>205</v>
          </cell>
          <cell r="AC405">
            <v>182.86345026313984</v>
          </cell>
          <cell r="AD405">
            <v>187</v>
          </cell>
          <cell r="AE405">
            <v>-53</v>
          </cell>
          <cell r="AF405">
            <v>0</v>
          </cell>
          <cell r="AG405">
            <v>191</v>
          </cell>
          <cell r="AH405">
            <v>191</v>
          </cell>
          <cell r="AI405">
            <v>23.198380566801621</v>
          </cell>
          <cell r="AJ405">
            <v>240</v>
          </cell>
          <cell r="AK405">
            <v>240</v>
          </cell>
          <cell r="AL405">
            <v>240</v>
          </cell>
          <cell r="AM405">
            <v>52</v>
          </cell>
          <cell r="AN405">
            <v>247</v>
          </cell>
          <cell r="AO405">
            <v>289</v>
          </cell>
          <cell r="AP405">
            <v>247</v>
          </cell>
          <cell r="AQ405">
            <v>247</v>
          </cell>
          <cell r="AR405">
            <v>27</v>
          </cell>
          <cell r="AS405">
            <v>1</v>
          </cell>
          <cell r="AT405">
            <v>156</v>
          </cell>
          <cell r="AU405">
            <v>157</v>
          </cell>
          <cell r="AV405">
            <v>22.755728438582633</v>
          </cell>
          <cell r="AW405">
            <v>240</v>
          </cell>
          <cell r="AX405">
            <v>240</v>
          </cell>
          <cell r="AY405">
            <v>240</v>
          </cell>
          <cell r="AZ405">
            <v>70</v>
          </cell>
          <cell r="BA405">
            <v>205.66249999999997</v>
          </cell>
          <cell r="BB405">
            <v>211</v>
          </cell>
          <cell r="BC405">
            <v>205.66249999999997</v>
          </cell>
          <cell r="BD405">
            <v>163</v>
          </cell>
          <cell r="BE405">
            <v>-4</v>
          </cell>
          <cell r="BF405">
            <v>0</v>
          </cell>
          <cell r="BG405">
            <v>238</v>
          </cell>
          <cell r="BH405">
            <v>238</v>
          </cell>
          <cell r="BI405">
            <v>65.211284119236808</v>
          </cell>
          <cell r="BJ405">
            <v>240</v>
          </cell>
          <cell r="BK405">
            <v>240</v>
          </cell>
          <cell r="BL405">
            <v>0</v>
          </cell>
          <cell r="BM405">
            <v>203</v>
          </cell>
          <cell r="BN405">
            <v>184</v>
          </cell>
          <cell r="BO405">
            <v>119</v>
          </cell>
          <cell r="BP405">
            <v>184</v>
          </cell>
          <cell r="BQ405">
            <v>119</v>
          </cell>
          <cell r="BR405">
            <v>13</v>
          </cell>
          <cell r="BS405">
            <v>7</v>
          </cell>
          <cell r="BT405">
            <v>99</v>
          </cell>
          <cell r="BU405">
            <v>106</v>
          </cell>
          <cell r="BV405">
            <v>11.419135279696551</v>
          </cell>
          <cell r="BW405">
            <v>240</v>
          </cell>
          <cell r="BX405">
            <v>240</v>
          </cell>
          <cell r="BY405">
            <v>240</v>
          </cell>
          <cell r="BZ405">
            <v>206</v>
          </cell>
          <cell r="CA405">
            <v>260.08974648725973</v>
          </cell>
          <cell r="CB405">
            <v>149</v>
          </cell>
          <cell r="CC405">
            <v>260.08974648725973</v>
          </cell>
          <cell r="CD405">
            <v>149</v>
          </cell>
          <cell r="CE405">
            <v>100</v>
          </cell>
          <cell r="CF405">
            <v>2</v>
          </cell>
          <cell r="CG405">
            <v>95</v>
          </cell>
          <cell r="CH405">
            <v>97</v>
          </cell>
          <cell r="CI405">
            <v>9.5206152178364682</v>
          </cell>
          <cell r="CJ405">
            <v>360</v>
          </cell>
          <cell r="CK405">
            <v>360</v>
          </cell>
          <cell r="CL405">
            <v>360</v>
          </cell>
          <cell r="CM405">
            <v>5</v>
          </cell>
          <cell r="CN405">
            <v>299.35040276185578</v>
          </cell>
          <cell r="CO405">
            <v>340</v>
          </cell>
          <cell r="CP405">
            <v>299.35040276185578</v>
          </cell>
          <cell r="CQ405">
            <v>340</v>
          </cell>
          <cell r="CR405">
            <v>7</v>
          </cell>
          <cell r="CS405">
            <v>5</v>
          </cell>
          <cell r="CT405">
            <v>105</v>
          </cell>
          <cell r="CU405">
            <v>110</v>
          </cell>
          <cell r="CV405">
            <v>15.75</v>
          </cell>
          <cell r="CW405">
            <v>240</v>
          </cell>
          <cell r="CX405">
            <v>240</v>
          </cell>
          <cell r="CY405">
            <v>240</v>
          </cell>
          <cell r="CZ405">
            <v>0</v>
          </cell>
          <cell r="DA405">
            <v>200</v>
          </cell>
          <cell r="DB405">
            <v>185</v>
          </cell>
          <cell r="DC405">
            <v>200</v>
          </cell>
          <cell r="DD405">
            <v>185</v>
          </cell>
          <cell r="DE405">
            <v>15</v>
          </cell>
          <cell r="DF405">
            <v>1</v>
          </cell>
          <cell r="DG405">
            <v>149</v>
          </cell>
          <cell r="DH405">
            <v>150</v>
          </cell>
          <cell r="DI405">
            <v>25.689655172413794</v>
          </cell>
          <cell r="DJ405">
            <v>82</v>
          </cell>
          <cell r="DK405">
            <v>82</v>
          </cell>
          <cell r="DL405">
            <v>119</v>
          </cell>
          <cell r="DM405">
            <v>0</v>
          </cell>
          <cell r="DN405">
            <v>174</v>
          </cell>
          <cell r="DO405">
            <v>182</v>
          </cell>
          <cell r="DP405">
            <v>174</v>
          </cell>
          <cell r="DQ405">
            <v>182</v>
          </cell>
          <cell r="DR405">
            <v>1</v>
          </cell>
          <cell r="DS405">
            <v>3</v>
          </cell>
          <cell r="DT405">
            <v>83</v>
          </cell>
          <cell r="DU405">
            <v>86</v>
          </cell>
          <cell r="DV405">
            <v>6</v>
          </cell>
          <cell r="DW405">
            <v>720</v>
          </cell>
          <cell r="DX405">
            <v>720</v>
          </cell>
          <cell r="DY405">
            <v>476</v>
          </cell>
          <cell r="DZ405">
            <v>210</v>
          </cell>
          <cell r="EA405">
            <v>415</v>
          </cell>
          <cell r="EB405">
            <v>265</v>
          </cell>
          <cell r="EC405">
            <v>415</v>
          </cell>
          <cell r="ED405">
            <v>265</v>
          </cell>
          <cell r="EE405">
            <v>16</v>
          </cell>
          <cell r="EF405">
            <v>4</v>
          </cell>
          <cell r="EG405">
            <v>277</v>
          </cell>
          <cell r="EH405">
            <v>281</v>
          </cell>
          <cell r="EI405">
            <v>0</v>
          </cell>
          <cell r="EJ405">
            <v>240</v>
          </cell>
          <cell r="EK405">
            <v>240</v>
          </cell>
          <cell r="EL405">
            <v>0</v>
          </cell>
          <cell r="EM405">
            <v>0</v>
          </cell>
          <cell r="EN405">
            <v>517</v>
          </cell>
          <cell r="EO405">
            <v>0</v>
          </cell>
          <cell r="EP405">
            <v>517</v>
          </cell>
          <cell r="EQ405">
            <v>0</v>
          </cell>
          <cell r="ER405">
            <v>517</v>
          </cell>
          <cell r="ES405">
            <v>0</v>
          </cell>
          <cell r="ET405">
            <v>0</v>
          </cell>
          <cell r="EU405">
            <v>4</v>
          </cell>
          <cell r="EV405">
            <v>0</v>
          </cell>
          <cell r="EW405">
            <v>480</v>
          </cell>
          <cell r="EX405">
            <v>0</v>
          </cell>
          <cell r="GZ405">
            <v>240</v>
          </cell>
          <cell r="HA405">
            <v>475</v>
          </cell>
        </row>
        <row r="406">
          <cell r="B406" t="str">
            <v>56DAB</v>
          </cell>
          <cell r="C406" t="str">
            <v>LINHA 456DAB</v>
          </cell>
          <cell r="D406">
            <v>0</v>
          </cell>
          <cell r="E406">
            <v>0</v>
          </cell>
          <cell r="F406" t="str">
            <v>WHITNEY  - 2 CAV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  <cell r="BF406">
            <v>0</v>
          </cell>
          <cell r="BG406">
            <v>0</v>
          </cell>
          <cell r="BH406">
            <v>0</v>
          </cell>
          <cell r="BI406">
            <v>0</v>
          </cell>
          <cell r="BJ406">
            <v>0</v>
          </cell>
          <cell r="BK406">
            <v>0</v>
          </cell>
          <cell r="BL406">
            <v>0</v>
          </cell>
          <cell r="BM406">
            <v>0</v>
          </cell>
          <cell r="BN406">
            <v>0</v>
          </cell>
          <cell r="BO406">
            <v>0</v>
          </cell>
          <cell r="BP406">
            <v>0</v>
          </cell>
          <cell r="BQ406">
            <v>0</v>
          </cell>
          <cell r="BR406">
            <v>0</v>
          </cell>
          <cell r="BS406">
            <v>0</v>
          </cell>
          <cell r="BT406">
            <v>0</v>
          </cell>
          <cell r="BU406">
            <v>0</v>
          </cell>
          <cell r="BV406">
            <v>0</v>
          </cell>
          <cell r="BW406">
            <v>0</v>
          </cell>
          <cell r="BX406">
            <v>0</v>
          </cell>
          <cell r="BY406">
            <v>0</v>
          </cell>
          <cell r="BZ406">
            <v>0</v>
          </cell>
          <cell r="CA406">
            <v>0</v>
          </cell>
          <cell r="CB406">
            <v>0</v>
          </cell>
          <cell r="CC406">
            <v>0</v>
          </cell>
          <cell r="CD406">
            <v>0</v>
          </cell>
          <cell r="CE406">
            <v>0</v>
          </cell>
          <cell r="CF406">
            <v>0</v>
          </cell>
          <cell r="CG406">
            <v>0</v>
          </cell>
          <cell r="CH406">
            <v>0</v>
          </cell>
          <cell r="CI406">
            <v>0</v>
          </cell>
          <cell r="CJ406">
            <v>0</v>
          </cell>
          <cell r="CK406">
            <v>0</v>
          </cell>
          <cell r="CL406">
            <v>5</v>
          </cell>
          <cell r="CM406">
            <v>0</v>
          </cell>
          <cell r="CN406">
            <v>0</v>
          </cell>
          <cell r="CO406">
            <v>0</v>
          </cell>
          <cell r="CP406">
            <v>0</v>
          </cell>
          <cell r="CQ406">
            <v>0</v>
          </cell>
          <cell r="CR406">
            <v>5</v>
          </cell>
          <cell r="CS406">
            <v>0</v>
          </cell>
          <cell r="CT406">
            <v>0</v>
          </cell>
          <cell r="CU406">
            <v>0</v>
          </cell>
          <cell r="CV406">
            <v>0</v>
          </cell>
          <cell r="CW406">
            <v>0</v>
          </cell>
          <cell r="CX406">
            <v>0</v>
          </cell>
          <cell r="CY406">
            <v>0</v>
          </cell>
          <cell r="CZ406">
            <v>0</v>
          </cell>
          <cell r="DA406">
            <v>0</v>
          </cell>
          <cell r="DB406">
            <v>0</v>
          </cell>
          <cell r="DC406">
            <v>0</v>
          </cell>
          <cell r="DD406">
            <v>0</v>
          </cell>
          <cell r="DE406">
            <v>0</v>
          </cell>
          <cell r="DF406">
            <v>0</v>
          </cell>
          <cell r="DG406">
            <v>0</v>
          </cell>
          <cell r="DH406">
            <v>0</v>
          </cell>
          <cell r="DI406">
            <v>0</v>
          </cell>
          <cell r="DJ406">
            <v>0</v>
          </cell>
          <cell r="DK406">
            <v>0</v>
          </cell>
          <cell r="DL406">
            <v>0</v>
          </cell>
          <cell r="DM406">
            <v>0</v>
          </cell>
          <cell r="DN406">
            <v>0</v>
          </cell>
          <cell r="DO406">
            <v>0</v>
          </cell>
          <cell r="DP406">
            <v>0</v>
          </cell>
          <cell r="DQ406">
            <v>0</v>
          </cell>
          <cell r="DR406">
            <v>0</v>
          </cell>
          <cell r="DS406">
            <v>0</v>
          </cell>
          <cell r="DT406">
            <v>0</v>
          </cell>
          <cell r="DU406">
            <v>0</v>
          </cell>
          <cell r="DV406">
            <v>0</v>
          </cell>
          <cell r="DW406">
            <v>0</v>
          </cell>
          <cell r="DX406">
            <v>0</v>
          </cell>
          <cell r="DY406">
            <v>0</v>
          </cell>
          <cell r="DZ406">
            <v>0</v>
          </cell>
          <cell r="EA406">
            <v>0</v>
          </cell>
          <cell r="EB406">
            <v>0</v>
          </cell>
          <cell r="EC406">
            <v>0</v>
          </cell>
          <cell r="ED406">
            <v>0</v>
          </cell>
          <cell r="EE406">
            <v>0</v>
          </cell>
          <cell r="EF406">
            <v>0</v>
          </cell>
          <cell r="EG406">
            <v>0</v>
          </cell>
          <cell r="EH406">
            <v>0</v>
          </cell>
          <cell r="EI406">
            <v>0</v>
          </cell>
          <cell r="EJ406">
            <v>0</v>
          </cell>
          <cell r="EK406">
            <v>0</v>
          </cell>
          <cell r="EL406">
            <v>0</v>
          </cell>
          <cell r="EM406">
            <v>0</v>
          </cell>
          <cell r="EN406">
            <v>0</v>
          </cell>
          <cell r="EO406">
            <v>0</v>
          </cell>
          <cell r="EP406">
            <v>0</v>
          </cell>
          <cell r="EQ406">
            <v>0</v>
          </cell>
          <cell r="ER406">
            <v>0</v>
          </cell>
          <cell r="ES406">
            <v>0</v>
          </cell>
          <cell r="ET406">
            <v>0</v>
          </cell>
          <cell r="EU406">
            <v>0</v>
          </cell>
          <cell r="EV406">
            <v>0</v>
          </cell>
          <cell r="EW406">
            <v>0</v>
          </cell>
          <cell r="EX406">
            <v>0</v>
          </cell>
          <cell r="GZ406">
            <v>0</v>
          </cell>
          <cell r="HA406">
            <v>0</v>
          </cell>
        </row>
        <row r="407">
          <cell r="B407" t="str">
            <v>33042DBA006</v>
          </cell>
          <cell r="C407">
            <v>0</v>
          </cell>
          <cell r="D407">
            <v>0</v>
          </cell>
          <cell r="E407">
            <v>0</v>
          </cell>
          <cell r="F407" t="str">
            <v>33042DBA006L4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  <cell r="BF407">
            <v>0</v>
          </cell>
          <cell r="BG407">
            <v>0</v>
          </cell>
          <cell r="BH407">
            <v>0</v>
          </cell>
          <cell r="BI407">
            <v>0</v>
          </cell>
          <cell r="BJ407">
            <v>0</v>
          </cell>
          <cell r="BK407">
            <v>0</v>
          </cell>
          <cell r="BL407">
            <v>0</v>
          </cell>
          <cell r="BM407">
            <v>0</v>
          </cell>
          <cell r="BN407">
            <v>0</v>
          </cell>
          <cell r="BO407">
            <v>0</v>
          </cell>
          <cell r="BP407">
            <v>0</v>
          </cell>
          <cell r="BQ407">
            <v>0</v>
          </cell>
          <cell r="BR407">
            <v>0</v>
          </cell>
          <cell r="BS407">
            <v>0</v>
          </cell>
          <cell r="BT407">
            <v>0</v>
          </cell>
          <cell r="BU407">
            <v>0</v>
          </cell>
          <cell r="BV407">
            <v>0</v>
          </cell>
          <cell r="BW407">
            <v>0</v>
          </cell>
          <cell r="BX407">
            <v>0</v>
          </cell>
          <cell r="BY407">
            <v>0</v>
          </cell>
          <cell r="BZ407">
            <v>0</v>
          </cell>
          <cell r="CA407">
            <v>0</v>
          </cell>
          <cell r="CB407">
            <v>0</v>
          </cell>
          <cell r="CC407">
            <v>0</v>
          </cell>
          <cell r="CD407">
            <v>0</v>
          </cell>
          <cell r="CE407">
            <v>0</v>
          </cell>
          <cell r="CF407">
            <v>0</v>
          </cell>
          <cell r="CG407">
            <v>0</v>
          </cell>
          <cell r="CH407">
            <v>0</v>
          </cell>
          <cell r="CI407">
            <v>0</v>
          </cell>
          <cell r="CJ407">
            <v>0</v>
          </cell>
          <cell r="CK407">
            <v>0</v>
          </cell>
          <cell r="CL407">
            <v>5</v>
          </cell>
          <cell r="CM407">
            <v>0</v>
          </cell>
          <cell r="CN407">
            <v>0</v>
          </cell>
          <cell r="CO407">
            <v>0</v>
          </cell>
          <cell r="CP407">
            <v>0</v>
          </cell>
          <cell r="CQ407">
            <v>0</v>
          </cell>
          <cell r="CR407">
            <v>5</v>
          </cell>
          <cell r="CS407">
            <v>0</v>
          </cell>
          <cell r="CT407">
            <v>0</v>
          </cell>
          <cell r="CU407">
            <v>0</v>
          </cell>
          <cell r="CV407">
            <v>0</v>
          </cell>
          <cell r="CW407">
            <v>0</v>
          </cell>
          <cell r="CX407">
            <v>0</v>
          </cell>
          <cell r="CY407">
            <v>0</v>
          </cell>
          <cell r="CZ407">
            <v>0</v>
          </cell>
          <cell r="DA407">
            <v>0</v>
          </cell>
          <cell r="DB407">
            <v>0</v>
          </cell>
          <cell r="DC407">
            <v>0</v>
          </cell>
          <cell r="DD407">
            <v>0</v>
          </cell>
          <cell r="DE407">
            <v>0</v>
          </cell>
          <cell r="DF407">
            <v>0</v>
          </cell>
          <cell r="DG407">
            <v>0</v>
          </cell>
          <cell r="DH407">
            <v>0</v>
          </cell>
          <cell r="DI407">
            <v>0</v>
          </cell>
          <cell r="DJ407">
            <v>0</v>
          </cell>
          <cell r="DK407">
            <v>0</v>
          </cell>
          <cell r="DL407">
            <v>0</v>
          </cell>
          <cell r="DM407">
            <v>0</v>
          </cell>
          <cell r="DN407">
            <v>0</v>
          </cell>
          <cell r="DO407">
            <v>0</v>
          </cell>
          <cell r="DP407">
            <v>0</v>
          </cell>
          <cell r="DQ407">
            <v>0</v>
          </cell>
          <cell r="DR407">
            <v>0</v>
          </cell>
          <cell r="DS407">
            <v>0</v>
          </cell>
          <cell r="DT407">
            <v>0</v>
          </cell>
          <cell r="DU407">
            <v>0</v>
          </cell>
          <cell r="DV407">
            <v>0</v>
          </cell>
          <cell r="DW407">
            <v>0</v>
          </cell>
          <cell r="DX407">
            <v>0</v>
          </cell>
          <cell r="DY407">
            <v>0</v>
          </cell>
          <cell r="DZ407">
            <v>0</v>
          </cell>
          <cell r="EA407">
            <v>0</v>
          </cell>
          <cell r="EB407">
            <v>0</v>
          </cell>
          <cell r="EC407">
            <v>0</v>
          </cell>
          <cell r="ED407">
            <v>0</v>
          </cell>
          <cell r="EE407">
            <v>0</v>
          </cell>
          <cell r="EF407">
            <v>0</v>
          </cell>
          <cell r="EG407">
            <v>0</v>
          </cell>
          <cell r="EH407">
            <v>0</v>
          </cell>
          <cell r="EI407">
            <v>0</v>
          </cell>
          <cell r="EJ407">
            <v>0</v>
          </cell>
          <cell r="EK407">
            <v>0</v>
          </cell>
          <cell r="EL407">
            <v>0</v>
          </cell>
          <cell r="EM407">
            <v>0</v>
          </cell>
          <cell r="EN407">
            <v>0</v>
          </cell>
          <cell r="EO407">
            <v>0</v>
          </cell>
          <cell r="EP407">
            <v>0</v>
          </cell>
          <cell r="EQ407">
            <v>0</v>
          </cell>
          <cell r="ER407">
            <v>0</v>
          </cell>
          <cell r="ES407">
            <v>0</v>
          </cell>
          <cell r="ET407">
            <v>0</v>
          </cell>
          <cell r="EU407">
            <v>0</v>
          </cell>
          <cell r="EV407">
            <v>0</v>
          </cell>
          <cell r="EW407">
            <v>0</v>
          </cell>
          <cell r="EX407">
            <v>0</v>
          </cell>
          <cell r="GZ407">
            <v>0</v>
          </cell>
          <cell r="HA407">
            <v>0</v>
          </cell>
        </row>
        <row r="408">
          <cell r="B408" t="str">
            <v>56DTX</v>
          </cell>
          <cell r="C408" t="str">
            <v>LINHA 456DTX</v>
          </cell>
          <cell r="D408">
            <v>12.393925670144117</v>
          </cell>
          <cell r="E408">
            <v>0</v>
          </cell>
          <cell r="F408" t="str">
            <v>MARIANE - 2 CAV</v>
          </cell>
          <cell r="G408">
            <v>276.98358218493746</v>
          </cell>
          <cell r="H408">
            <v>207</v>
          </cell>
          <cell r="I408">
            <v>209</v>
          </cell>
          <cell r="J408">
            <v>480</v>
          </cell>
          <cell r="K408">
            <v>0</v>
          </cell>
          <cell r="L408">
            <v>479</v>
          </cell>
          <cell r="M408">
            <v>805</v>
          </cell>
          <cell r="N408">
            <v>599</v>
          </cell>
          <cell r="O408">
            <v>1359</v>
          </cell>
          <cell r="P408">
            <v>599</v>
          </cell>
          <cell r="Q408">
            <v>618</v>
          </cell>
          <cell r="R408">
            <v>14</v>
          </cell>
          <cell r="S408">
            <v>2</v>
          </cell>
          <cell r="T408">
            <v>54</v>
          </cell>
          <cell r="U408">
            <v>56</v>
          </cell>
          <cell r="V408">
            <v>2.3670368205727641</v>
          </cell>
          <cell r="W408">
            <v>960</v>
          </cell>
          <cell r="X408">
            <v>960</v>
          </cell>
          <cell r="Y408">
            <v>719</v>
          </cell>
          <cell r="Z408">
            <v>663</v>
          </cell>
          <cell r="AA408">
            <v>684.40000000000009</v>
          </cell>
          <cell r="AB408">
            <v>1207</v>
          </cell>
          <cell r="AC408">
            <v>684.40000000000009</v>
          </cell>
          <cell r="AD408">
            <v>584</v>
          </cell>
          <cell r="AE408">
            <v>-15</v>
          </cell>
          <cell r="AF408">
            <v>90</v>
          </cell>
          <cell r="AG408">
            <v>116</v>
          </cell>
          <cell r="AH408">
            <v>206</v>
          </cell>
          <cell r="AI408">
            <v>4.2284325637910083</v>
          </cell>
          <cell r="AJ408">
            <v>1080</v>
          </cell>
          <cell r="AK408">
            <v>1080</v>
          </cell>
          <cell r="AL408">
            <v>1191</v>
          </cell>
          <cell r="AM408">
            <v>420</v>
          </cell>
          <cell r="AN408">
            <v>823</v>
          </cell>
          <cell r="AO408">
            <v>1085</v>
          </cell>
          <cell r="AP408">
            <v>823</v>
          </cell>
          <cell r="AQ408">
            <v>804</v>
          </cell>
          <cell r="AR408">
            <v>23</v>
          </cell>
          <cell r="AS408">
            <v>91</v>
          </cell>
          <cell r="AT408">
            <v>479</v>
          </cell>
          <cell r="AU408">
            <v>570</v>
          </cell>
          <cell r="AV408">
            <v>20.587392550143271</v>
          </cell>
          <cell r="AW408">
            <v>720</v>
          </cell>
          <cell r="AX408">
            <v>0</v>
          </cell>
          <cell r="AY408">
            <v>242</v>
          </cell>
          <cell r="AZ408">
            <v>473</v>
          </cell>
          <cell r="BA408">
            <v>697.99999999999989</v>
          </cell>
          <cell r="BB408">
            <v>1140</v>
          </cell>
          <cell r="BC408">
            <v>697.99999999999989</v>
          </cell>
          <cell r="BD408">
            <v>687</v>
          </cell>
          <cell r="BE408">
            <v>-23</v>
          </cell>
          <cell r="BF408">
            <v>88</v>
          </cell>
          <cell r="BG408">
            <v>60</v>
          </cell>
          <cell r="BH408">
            <v>148</v>
          </cell>
          <cell r="BI408">
            <v>2.8213166144200628</v>
          </cell>
          <cell r="BJ408">
            <v>720</v>
          </cell>
          <cell r="BK408">
            <v>720</v>
          </cell>
          <cell r="BL408">
            <v>474</v>
          </cell>
          <cell r="BM408">
            <v>745</v>
          </cell>
          <cell r="BN408">
            <v>638</v>
          </cell>
          <cell r="BO408">
            <v>363</v>
          </cell>
          <cell r="BP408">
            <v>638</v>
          </cell>
          <cell r="BQ408">
            <v>363</v>
          </cell>
          <cell r="BR408">
            <v>15</v>
          </cell>
          <cell r="BS408">
            <v>89</v>
          </cell>
          <cell r="BT408">
            <v>155</v>
          </cell>
          <cell r="BU408">
            <v>244</v>
          </cell>
          <cell r="BV408">
            <v>6.880055505110823</v>
          </cell>
          <cell r="BW408">
            <v>600</v>
          </cell>
          <cell r="BX408">
            <v>600</v>
          </cell>
          <cell r="BY408">
            <v>597</v>
          </cell>
          <cell r="BZ408">
            <v>721</v>
          </cell>
          <cell r="CA408">
            <v>675.86664039930577</v>
          </cell>
          <cell r="CB408">
            <v>334</v>
          </cell>
          <cell r="CC408">
            <v>675.86664039930577</v>
          </cell>
          <cell r="CD408">
            <v>334</v>
          </cell>
          <cell r="CE408">
            <v>1</v>
          </cell>
          <cell r="CF408">
            <v>91</v>
          </cell>
          <cell r="CG408">
            <v>415</v>
          </cell>
          <cell r="CH408">
            <v>506</v>
          </cell>
          <cell r="CI408">
            <v>15.753755729958552</v>
          </cell>
          <cell r="CJ408">
            <v>600</v>
          </cell>
          <cell r="CK408">
            <v>600</v>
          </cell>
          <cell r="CL408">
            <v>568</v>
          </cell>
          <cell r="CM408">
            <v>330</v>
          </cell>
          <cell r="CN408">
            <v>790.28773921663162</v>
          </cell>
          <cell r="CO408">
            <v>757</v>
          </cell>
          <cell r="CP408">
            <v>790.28773921663162</v>
          </cell>
          <cell r="CQ408">
            <v>757</v>
          </cell>
          <cell r="CR408">
            <v>-4</v>
          </cell>
          <cell r="CS408">
            <v>15</v>
          </cell>
          <cell r="CT408">
            <v>306</v>
          </cell>
          <cell r="CU408">
            <v>321</v>
          </cell>
          <cell r="CV408">
            <v>14.794769909973008</v>
          </cell>
          <cell r="CW408">
            <v>480</v>
          </cell>
          <cell r="CX408">
            <v>480</v>
          </cell>
          <cell r="CY408">
            <v>709</v>
          </cell>
          <cell r="CZ408">
            <v>0</v>
          </cell>
          <cell r="DA408">
            <v>620.48954163267206</v>
          </cell>
          <cell r="DB408">
            <v>925</v>
          </cell>
          <cell r="DC408">
            <v>620.48954163267206</v>
          </cell>
          <cell r="DD408">
            <v>925</v>
          </cell>
          <cell r="DE408">
            <v>19</v>
          </cell>
          <cell r="DF408">
            <v>8</v>
          </cell>
          <cell r="DG408">
            <v>78</v>
          </cell>
          <cell r="DH408">
            <v>86</v>
          </cell>
          <cell r="DI408">
            <v>2.5269978401727862</v>
          </cell>
          <cell r="DJ408">
            <v>1080</v>
          </cell>
          <cell r="DK408">
            <v>1080</v>
          </cell>
          <cell r="DL408">
            <v>526</v>
          </cell>
          <cell r="DM408">
            <v>0</v>
          </cell>
          <cell r="DN408">
            <v>926</v>
          </cell>
          <cell r="DO408">
            <v>167</v>
          </cell>
          <cell r="DP408">
            <v>926</v>
          </cell>
          <cell r="DQ408">
            <v>167</v>
          </cell>
          <cell r="DR408">
            <v>0</v>
          </cell>
          <cell r="DS408">
            <v>3</v>
          </cell>
          <cell r="DT408">
            <v>442</v>
          </cell>
          <cell r="DU408">
            <v>445</v>
          </cell>
          <cell r="DV408">
            <v>14.38177874186551</v>
          </cell>
          <cell r="DW408">
            <v>720</v>
          </cell>
          <cell r="DX408">
            <v>720</v>
          </cell>
          <cell r="DY408">
            <v>483</v>
          </cell>
          <cell r="DZ408">
            <v>684</v>
          </cell>
          <cell r="EA408">
            <v>922</v>
          </cell>
          <cell r="EB408">
            <v>876</v>
          </cell>
          <cell r="EC408">
            <v>922</v>
          </cell>
          <cell r="ED408">
            <v>876</v>
          </cell>
          <cell r="EE408">
            <v>8</v>
          </cell>
          <cell r="EF408">
            <v>5</v>
          </cell>
          <cell r="EG408">
            <v>39</v>
          </cell>
          <cell r="EH408">
            <v>44</v>
          </cell>
          <cell r="EI408">
            <v>2.6470588235294121</v>
          </cell>
          <cell r="EJ408">
            <v>480</v>
          </cell>
          <cell r="EK408">
            <v>480</v>
          </cell>
          <cell r="EL408">
            <v>0</v>
          </cell>
          <cell r="EM408">
            <v>0</v>
          </cell>
          <cell r="EN408">
            <v>442</v>
          </cell>
          <cell r="EO408">
            <v>0</v>
          </cell>
          <cell r="EP408">
            <v>442</v>
          </cell>
          <cell r="EQ408">
            <v>0</v>
          </cell>
          <cell r="ER408">
            <v>442</v>
          </cell>
          <cell r="ES408">
            <v>77</v>
          </cell>
          <cell r="ET408">
            <v>77</v>
          </cell>
          <cell r="EU408">
            <v>82</v>
          </cell>
          <cell r="EV408">
            <v>2.9056603773584904</v>
          </cell>
          <cell r="EW408">
            <v>960</v>
          </cell>
          <cell r="EX408">
            <v>0</v>
          </cell>
          <cell r="GZ408">
            <v>403</v>
          </cell>
          <cell r="HA408">
            <v>718</v>
          </cell>
        </row>
        <row r="409">
          <cell r="B409" t="str">
            <v>63042DBA089</v>
          </cell>
          <cell r="C409">
            <v>0</v>
          </cell>
          <cell r="D409">
            <v>12.393925670144117</v>
          </cell>
          <cell r="E409">
            <v>926564180</v>
          </cell>
          <cell r="F409" t="str">
            <v>63042DBA089L4</v>
          </cell>
          <cell r="G409">
            <v>276.98358218493746</v>
          </cell>
          <cell r="H409">
            <v>207</v>
          </cell>
          <cell r="I409">
            <v>209</v>
          </cell>
          <cell r="J409">
            <v>480</v>
          </cell>
          <cell r="K409">
            <v>0</v>
          </cell>
          <cell r="L409">
            <v>479</v>
          </cell>
          <cell r="M409">
            <v>805</v>
          </cell>
          <cell r="N409">
            <v>599</v>
          </cell>
          <cell r="O409">
            <v>1359</v>
          </cell>
          <cell r="P409">
            <v>599</v>
          </cell>
          <cell r="Q409">
            <v>618</v>
          </cell>
          <cell r="R409">
            <v>14</v>
          </cell>
          <cell r="S409">
            <v>2</v>
          </cell>
          <cell r="T409">
            <v>54</v>
          </cell>
          <cell r="U409">
            <v>56</v>
          </cell>
          <cell r="V409">
            <v>2.3670368205727641</v>
          </cell>
          <cell r="W409">
            <v>960</v>
          </cell>
          <cell r="X409">
            <v>960</v>
          </cell>
          <cell r="Y409">
            <v>719</v>
          </cell>
          <cell r="Z409">
            <v>663</v>
          </cell>
          <cell r="AA409">
            <v>684.40000000000009</v>
          </cell>
          <cell r="AB409">
            <v>1207</v>
          </cell>
          <cell r="AC409">
            <v>684.40000000000009</v>
          </cell>
          <cell r="AD409">
            <v>584</v>
          </cell>
          <cell r="AE409">
            <v>-15</v>
          </cell>
          <cell r="AF409">
            <v>90</v>
          </cell>
          <cell r="AG409">
            <v>116</v>
          </cell>
          <cell r="AH409">
            <v>206</v>
          </cell>
          <cell r="AI409">
            <v>4.2284325637910083</v>
          </cell>
          <cell r="AJ409">
            <v>1080</v>
          </cell>
          <cell r="AK409">
            <v>1080</v>
          </cell>
          <cell r="AL409">
            <v>1191</v>
          </cell>
          <cell r="AM409">
            <v>420</v>
          </cell>
          <cell r="AN409">
            <v>823</v>
          </cell>
          <cell r="AO409">
            <v>1085</v>
          </cell>
          <cell r="AP409">
            <v>823</v>
          </cell>
          <cell r="AQ409">
            <v>804</v>
          </cell>
          <cell r="AR409">
            <v>23</v>
          </cell>
          <cell r="AS409">
            <v>91</v>
          </cell>
          <cell r="AT409">
            <v>479</v>
          </cell>
          <cell r="AU409">
            <v>570</v>
          </cell>
          <cell r="AV409">
            <v>20.587392550143271</v>
          </cell>
          <cell r="AW409">
            <v>720</v>
          </cell>
          <cell r="AX409">
            <v>0</v>
          </cell>
          <cell r="AY409">
            <v>242</v>
          </cell>
          <cell r="AZ409">
            <v>473</v>
          </cell>
          <cell r="BA409">
            <v>697.99999999999989</v>
          </cell>
          <cell r="BB409">
            <v>1140</v>
          </cell>
          <cell r="BC409">
            <v>697.99999999999989</v>
          </cell>
          <cell r="BD409">
            <v>687</v>
          </cell>
          <cell r="BE409">
            <v>-23</v>
          </cell>
          <cell r="BF409">
            <v>88</v>
          </cell>
          <cell r="BG409">
            <v>60</v>
          </cell>
          <cell r="BH409">
            <v>148</v>
          </cell>
          <cell r="BI409">
            <v>2.8213166144200628</v>
          </cell>
          <cell r="BJ409">
            <v>720</v>
          </cell>
          <cell r="BK409">
            <v>720</v>
          </cell>
          <cell r="BL409">
            <v>474</v>
          </cell>
          <cell r="BM409">
            <v>745</v>
          </cell>
          <cell r="BN409">
            <v>638</v>
          </cell>
          <cell r="BO409">
            <v>363</v>
          </cell>
          <cell r="BP409">
            <v>638</v>
          </cell>
          <cell r="BQ409">
            <v>363</v>
          </cell>
          <cell r="BR409">
            <v>15</v>
          </cell>
          <cell r="BS409">
            <v>89</v>
          </cell>
          <cell r="BT409">
            <v>155</v>
          </cell>
          <cell r="BU409">
            <v>244</v>
          </cell>
          <cell r="BV409">
            <v>6.880055505110823</v>
          </cell>
          <cell r="BW409">
            <v>600</v>
          </cell>
          <cell r="BX409">
            <v>600</v>
          </cell>
          <cell r="BY409">
            <v>597</v>
          </cell>
          <cell r="BZ409">
            <v>721</v>
          </cell>
          <cell r="CA409">
            <v>675.86664039930577</v>
          </cell>
          <cell r="CB409">
            <v>334</v>
          </cell>
          <cell r="CC409">
            <v>675.86664039930577</v>
          </cell>
          <cell r="CD409">
            <v>334</v>
          </cell>
          <cell r="CE409">
            <v>1</v>
          </cell>
          <cell r="CF409">
            <v>91</v>
          </cell>
          <cell r="CG409">
            <v>415</v>
          </cell>
          <cell r="CH409">
            <v>506</v>
          </cell>
          <cell r="CI409">
            <v>15.753755729958552</v>
          </cell>
          <cell r="CJ409">
            <v>600</v>
          </cell>
          <cell r="CK409">
            <v>600</v>
          </cell>
          <cell r="CL409">
            <v>568</v>
          </cell>
          <cell r="CM409">
            <v>330</v>
          </cell>
          <cell r="CN409">
            <v>790.28773921663162</v>
          </cell>
          <cell r="CO409">
            <v>757</v>
          </cell>
          <cell r="CP409">
            <v>790.28773921663162</v>
          </cell>
          <cell r="CQ409">
            <v>757</v>
          </cell>
          <cell r="CR409">
            <v>-4</v>
          </cell>
          <cell r="CS409">
            <v>15</v>
          </cell>
          <cell r="CT409">
            <v>306</v>
          </cell>
          <cell r="CU409">
            <v>321</v>
          </cell>
          <cell r="CV409">
            <v>14.794769909973008</v>
          </cell>
          <cell r="CW409">
            <v>480</v>
          </cell>
          <cell r="CX409">
            <v>480</v>
          </cell>
          <cell r="CY409">
            <v>709</v>
          </cell>
          <cell r="CZ409">
            <v>0</v>
          </cell>
          <cell r="DA409">
            <v>620.48954163267206</v>
          </cell>
          <cell r="DB409">
            <v>925</v>
          </cell>
          <cell r="DC409">
            <v>620.48954163267206</v>
          </cell>
          <cell r="DD409">
            <v>925</v>
          </cell>
          <cell r="DE409">
            <v>19</v>
          </cell>
          <cell r="DF409">
            <v>8</v>
          </cell>
          <cell r="DG409">
            <v>78</v>
          </cell>
          <cell r="DH409">
            <v>86</v>
          </cell>
          <cell r="DI409">
            <v>2.5269978401727862</v>
          </cell>
          <cell r="DJ409">
            <v>1080</v>
          </cell>
          <cell r="DK409">
            <v>1080</v>
          </cell>
          <cell r="DL409">
            <v>526</v>
          </cell>
          <cell r="DM409">
            <v>0</v>
          </cell>
          <cell r="DN409">
            <v>926</v>
          </cell>
          <cell r="DO409">
            <v>167</v>
          </cell>
          <cell r="DP409">
            <v>926</v>
          </cell>
          <cell r="DQ409">
            <v>167</v>
          </cell>
          <cell r="DR409">
            <v>0</v>
          </cell>
          <cell r="DS409">
            <v>3</v>
          </cell>
          <cell r="DT409">
            <v>442</v>
          </cell>
          <cell r="DU409">
            <v>445</v>
          </cell>
          <cell r="DV409">
            <v>14.38177874186551</v>
          </cell>
          <cell r="DW409">
            <v>720</v>
          </cell>
          <cell r="DX409">
            <v>720</v>
          </cell>
          <cell r="DY409">
            <v>483</v>
          </cell>
          <cell r="DZ409">
            <v>684</v>
          </cell>
          <cell r="EA409">
            <v>922</v>
          </cell>
          <cell r="EB409">
            <v>876</v>
          </cell>
          <cell r="EC409">
            <v>922</v>
          </cell>
          <cell r="ED409">
            <v>876</v>
          </cell>
          <cell r="EE409">
            <v>8</v>
          </cell>
          <cell r="EF409">
            <v>5</v>
          </cell>
          <cell r="EG409">
            <v>39</v>
          </cell>
          <cell r="EH409">
            <v>44</v>
          </cell>
          <cell r="EI409">
            <v>2.6470588235294121</v>
          </cell>
          <cell r="EJ409">
            <v>480</v>
          </cell>
          <cell r="EK409">
            <v>480</v>
          </cell>
          <cell r="EL409">
            <v>0</v>
          </cell>
          <cell r="EM409">
            <v>0</v>
          </cell>
          <cell r="EN409">
            <v>442</v>
          </cell>
          <cell r="EO409">
            <v>0</v>
          </cell>
          <cell r="EP409">
            <v>442</v>
          </cell>
          <cell r="EQ409">
            <v>0</v>
          </cell>
          <cell r="ER409">
            <v>442</v>
          </cell>
          <cell r="ES409">
            <v>77</v>
          </cell>
          <cell r="ET409">
            <v>77</v>
          </cell>
          <cell r="EU409">
            <v>82</v>
          </cell>
          <cell r="EV409">
            <v>2.9056603773584904</v>
          </cell>
          <cell r="EW409">
            <v>960</v>
          </cell>
          <cell r="EX409">
            <v>0</v>
          </cell>
          <cell r="GZ409">
            <v>403</v>
          </cell>
          <cell r="HA409">
            <v>718</v>
          </cell>
        </row>
        <row r="410">
          <cell r="B410" t="str">
            <v>56DAX</v>
          </cell>
          <cell r="C410">
            <v>0</v>
          </cell>
          <cell r="D410">
            <v>0</v>
          </cell>
          <cell r="E410">
            <v>0</v>
          </cell>
          <cell r="F410" t="str">
            <v>WHITNEY  - 2 CAV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  <cell r="BF410">
            <v>0</v>
          </cell>
          <cell r="BG410">
            <v>0</v>
          </cell>
          <cell r="BH410">
            <v>0</v>
          </cell>
          <cell r="BI410">
            <v>0</v>
          </cell>
          <cell r="BJ410">
            <v>0</v>
          </cell>
          <cell r="BK410">
            <v>0</v>
          </cell>
          <cell r="BL410">
            <v>0</v>
          </cell>
          <cell r="BM410">
            <v>0</v>
          </cell>
          <cell r="BN410">
            <v>0</v>
          </cell>
          <cell r="BO410">
            <v>0</v>
          </cell>
          <cell r="BP410">
            <v>0</v>
          </cell>
          <cell r="BQ410">
            <v>0</v>
          </cell>
          <cell r="BR410">
            <v>0</v>
          </cell>
          <cell r="BS410">
            <v>0</v>
          </cell>
          <cell r="BT410">
            <v>0</v>
          </cell>
          <cell r="BU410">
            <v>0</v>
          </cell>
          <cell r="BV410">
            <v>0</v>
          </cell>
          <cell r="BW410">
            <v>0</v>
          </cell>
          <cell r="BX410">
            <v>0</v>
          </cell>
          <cell r="BY410">
            <v>0</v>
          </cell>
          <cell r="BZ410">
            <v>0</v>
          </cell>
          <cell r="CA410">
            <v>0</v>
          </cell>
          <cell r="CB410">
            <v>0</v>
          </cell>
          <cell r="CC410">
            <v>0</v>
          </cell>
          <cell r="CD410">
            <v>0</v>
          </cell>
          <cell r="CE410">
            <v>0</v>
          </cell>
          <cell r="CF410">
            <v>0</v>
          </cell>
          <cell r="CG410">
            <v>0</v>
          </cell>
          <cell r="CH410">
            <v>0</v>
          </cell>
          <cell r="CI410">
            <v>0</v>
          </cell>
          <cell r="CJ410">
            <v>0</v>
          </cell>
          <cell r="CK410">
            <v>0</v>
          </cell>
          <cell r="CL410">
            <v>15</v>
          </cell>
          <cell r="CM410">
            <v>0</v>
          </cell>
          <cell r="CN410">
            <v>0</v>
          </cell>
          <cell r="CO410">
            <v>0</v>
          </cell>
          <cell r="CP410">
            <v>0</v>
          </cell>
          <cell r="CQ410">
            <v>0</v>
          </cell>
          <cell r="CR410">
            <v>15</v>
          </cell>
          <cell r="CS410">
            <v>0</v>
          </cell>
          <cell r="CT410">
            <v>0</v>
          </cell>
          <cell r="CU410">
            <v>0</v>
          </cell>
          <cell r="CV410">
            <v>0</v>
          </cell>
          <cell r="CW410">
            <v>0</v>
          </cell>
          <cell r="CX410">
            <v>0</v>
          </cell>
          <cell r="CY410">
            <v>0</v>
          </cell>
          <cell r="CZ410">
            <v>0</v>
          </cell>
          <cell r="DA410">
            <v>0</v>
          </cell>
          <cell r="DB410">
            <v>0</v>
          </cell>
          <cell r="DC410">
            <v>0</v>
          </cell>
          <cell r="DD410">
            <v>0</v>
          </cell>
          <cell r="DE410">
            <v>0</v>
          </cell>
          <cell r="DF410">
            <v>0</v>
          </cell>
          <cell r="DG410">
            <v>0</v>
          </cell>
          <cell r="DH410">
            <v>0</v>
          </cell>
          <cell r="DI410">
            <v>0</v>
          </cell>
          <cell r="DJ410">
            <v>0</v>
          </cell>
          <cell r="DK410">
            <v>0</v>
          </cell>
          <cell r="DL410">
            <v>0</v>
          </cell>
          <cell r="DM410">
            <v>0</v>
          </cell>
          <cell r="DN410">
            <v>0</v>
          </cell>
          <cell r="DO410">
            <v>0</v>
          </cell>
          <cell r="DP410">
            <v>0</v>
          </cell>
          <cell r="DQ410">
            <v>0</v>
          </cell>
          <cell r="DR410">
            <v>0</v>
          </cell>
          <cell r="DS410">
            <v>0</v>
          </cell>
          <cell r="DT410">
            <v>0</v>
          </cell>
          <cell r="DU410">
            <v>0</v>
          </cell>
          <cell r="DV410">
            <v>0</v>
          </cell>
          <cell r="DW410">
            <v>0</v>
          </cell>
          <cell r="DX410">
            <v>0</v>
          </cell>
          <cell r="DY410">
            <v>0</v>
          </cell>
          <cell r="DZ410">
            <v>0</v>
          </cell>
          <cell r="EA410">
            <v>0</v>
          </cell>
          <cell r="EB410">
            <v>0</v>
          </cell>
          <cell r="EC410">
            <v>0</v>
          </cell>
          <cell r="ED410">
            <v>0</v>
          </cell>
          <cell r="EE410">
            <v>0</v>
          </cell>
          <cell r="EF410">
            <v>0</v>
          </cell>
          <cell r="EG410">
            <v>0</v>
          </cell>
          <cell r="EH410">
            <v>0</v>
          </cell>
          <cell r="EI410">
            <v>0</v>
          </cell>
          <cell r="EJ410">
            <v>0</v>
          </cell>
          <cell r="EK410">
            <v>0</v>
          </cell>
          <cell r="EL410">
            <v>0</v>
          </cell>
          <cell r="EM410">
            <v>0</v>
          </cell>
          <cell r="EN410">
            <v>0</v>
          </cell>
          <cell r="EO410">
            <v>0</v>
          </cell>
          <cell r="EP410">
            <v>0</v>
          </cell>
          <cell r="EQ410">
            <v>0</v>
          </cell>
          <cell r="ER410">
            <v>0</v>
          </cell>
          <cell r="ES410">
            <v>0</v>
          </cell>
          <cell r="ET410">
            <v>0</v>
          </cell>
          <cell r="EU410">
            <v>0</v>
          </cell>
          <cell r="EV410">
            <v>0</v>
          </cell>
          <cell r="EW410">
            <v>0</v>
          </cell>
          <cell r="EX410">
            <v>0</v>
          </cell>
          <cell r="GZ410">
            <v>0</v>
          </cell>
          <cell r="HA410">
            <v>0</v>
          </cell>
        </row>
        <row r="411">
          <cell r="B411" t="str">
            <v>33042XBA089</v>
          </cell>
          <cell r="C411">
            <v>0</v>
          </cell>
          <cell r="D411">
            <v>0</v>
          </cell>
          <cell r="E411">
            <v>0</v>
          </cell>
          <cell r="F411" t="str">
            <v>33042XBA089L4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  <cell r="BF411">
            <v>0</v>
          </cell>
          <cell r="BG411">
            <v>0</v>
          </cell>
          <cell r="BH411">
            <v>0</v>
          </cell>
          <cell r="BI411">
            <v>0</v>
          </cell>
          <cell r="BJ411">
            <v>0</v>
          </cell>
          <cell r="BK411">
            <v>0</v>
          </cell>
          <cell r="BL411">
            <v>0</v>
          </cell>
          <cell r="BM411">
            <v>0</v>
          </cell>
          <cell r="BN411">
            <v>0</v>
          </cell>
          <cell r="BO411">
            <v>0</v>
          </cell>
          <cell r="BP411">
            <v>0</v>
          </cell>
          <cell r="BQ411">
            <v>0</v>
          </cell>
          <cell r="BR411">
            <v>0</v>
          </cell>
          <cell r="BS411">
            <v>0</v>
          </cell>
          <cell r="BT411">
            <v>0</v>
          </cell>
          <cell r="BU411">
            <v>0</v>
          </cell>
          <cell r="BV411">
            <v>0</v>
          </cell>
          <cell r="BW411">
            <v>0</v>
          </cell>
          <cell r="BX411">
            <v>0</v>
          </cell>
          <cell r="BY411">
            <v>0</v>
          </cell>
          <cell r="BZ411">
            <v>0</v>
          </cell>
          <cell r="CA411">
            <v>0</v>
          </cell>
          <cell r="CB411">
            <v>0</v>
          </cell>
          <cell r="CC411">
            <v>0</v>
          </cell>
          <cell r="CD411">
            <v>0</v>
          </cell>
          <cell r="CE411">
            <v>0</v>
          </cell>
          <cell r="CF411">
            <v>0</v>
          </cell>
          <cell r="CG411">
            <v>0</v>
          </cell>
          <cell r="CH411">
            <v>0</v>
          </cell>
          <cell r="CI411">
            <v>0</v>
          </cell>
          <cell r="CJ411">
            <v>0</v>
          </cell>
          <cell r="CK411">
            <v>0</v>
          </cell>
          <cell r="CL411">
            <v>10</v>
          </cell>
          <cell r="CM411">
            <v>0</v>
          </cell>
          <cell r="CN411">
            <v>0</v>
          </cell>
          <cell r="CO411">
            <v>0</v>
          </cell>
          <cell r="CP411">
            <v>0</v>
          </cell>
          <cell r="CQ411">
            <v>0</v>
          </cell>
          <cell r="CR411">
            <v>10</v>
          </cell>
          <cell r="CS411">
            <v>0</v>
          </cell>
          <cell r="CT411">
            <v>0</v>
          </cell>
          <cell r="CU411">
            <v>0</v>
          </cell>
          <cell r="CV411">
            <v>0</v>
          </cell>
          <cell r="CW411">
            <v>0</v>
          </cell>
          <cell r="CX411">
            <v>0</v>
          </cell>
          <cell r="CY411">
            <v>0</v>
          </cell>
          <cell r="CZ411">
            <v>0</v>
          </cell>
          <cell r="DA411">
            <v>0</v>
          </cell>
          <cell r="DB411">
            <v>0</v>
          </cell>
          <cell r="DC411">
            <v>0</v>
          </cell>
          <cell r="DD411">
            <v>0</v>
          </cell>
          <cell r="DE411">
            <v>0</v>
          </cell>
          <cell r="DF411">
            <v>0</v>
          </cell>
          <cell r="DG411">
            <v>0</v>
          </cell>
          <cell r="DH411">
            <v>0</v>
          </cell>
          <cell r="DI411">
            <v>0</v>
          </cell>
          <cell r="DJ411">
            <v>0</v>
          </cell>
          <cell r="DK411">
            <v>0</v>
          </cell>
          <cell r="DL411">
            <v>0</v>
          </cell>
          <cell r="DM411">
            <v>0</v>
          </cell>
          <cell r="DN411">
            <v>0</v>
          </cell>
          <cell r="DO411">
            <v>0</v>
          </cell>
          <cell r="DP411">
            <v>0</v>
          </cell>
          <cell r="DQ411">
            <v>0</v>
          </cell>
          <cell r="DR411">
            <v>0</v>
          </cell>
          <cell r="DS411">
            <v>0</v>
          </cell>
          <cell r="DT411">
            <v>0</v>
          </cell>
          <cell r="DU411">
            <v>0</v>
          </cell>
          <cell r="DV411">
            <v>0</v>
          </cell>
          <cell r="DW411">
            <v>0</v>
          </cell>
          <cell r="DX411">
            <v>0</v>
          </cell>
          <cell r="DY411">
            <v>0</v>
          </cell>
          <cell r="DZ411">
            <v>0</v>
          </cell>
          <cell r="EA411">
            <v>0</v>
          </cell>
          <cell r="EB411">
            <v>0</v>
          </cell>
          <cell r="EC411">
            <v>0</v>
          </cell>
          <cell r="ED411">
            <v>0</v>
          </cell>
          <cell r="EE411">
            <v>0</v>
          </cell>
          <cell r="EF411">
            <v>0</v>
          </cell>
          <cell r="EG411">
            <v>0</v>
          </cell>
          <cell r="EH411">
            <v>0</v>
          </cell>
          <cell r="EI411">
            <v>0</v>
          </cell>
          <cell r="EJ411">
            <v>0</v>
          </cell>
          <cell r="EK411">
            <v>0</v>
          </cell>
          <cell r="EL411">
            <v>0</v>
          </cell>
          <cell r="EM411">
            <v>0</v>
          </cell>
          <cell r="EN411">
            <v>0</v>
          </cell>
          <cell r="EO411">
            <v>0</v>
          </cell>
          <cell r="EP411">
            <v>0</v>
          </cell>
          <cell r="EQ411">
            <v>0</v>
          </cell>
          <cell r="ER411">
            <v>0</v>
          </cell>
          <cell r="ES411">
            <v>0</v>
          </cell>
          <cell r="ET411">
            <v>0</v>
          </cell>
          <cell r="EU411">
            <v>0</v>
          </cell>
          <cell r="EV411">
            <v>0</v>
          </cell>
          <cell r="EW411">
            <v>0</v>
          </cell>
          <cell r="EX411">
            <v>0</v>
          </cell>
          <cell r="GZ411">
            <v>0</v>
          </cell>
          <cell r="HA411">
            <v>0</v>
          </cell>
        </row>
        <row r="412">
          <cell r="B412" t="str">
            <v>63042XBA089</v>
          </cell>
          <cell r="C412">
            <v>0</v>
          </cell>
          <cell r="D412">
            <v>0</v>
          </cell>
          <cell r="E412">
            <v>0</v>
          </cell>
          <cell r="F412" t="str">
            <v>63042XBA089L4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  <cell r="BF412">
            <v>0</v>
          </cell>
          <cell r="BG412">
            <v>0</v>
          </cell>
          <cell r="BH412">
            <v>0</v>
          </cell>
          <cell r="BI412">
            <v>0</v>
          </cell>
          <cell r="BJ412">
            <v>0</v>
          </cell>
          <cell r="BK412">
            <v>0</v>
          </cell>
          <cell r="BL412">
            <v>0</v>
          </cell>
          <cell r="BM412">
            <v>0</v>
          </cell>
          <cell r="BN412">
            <v>0</v>
          </cell>
          <cell r="BO412">
            <v>0</v>
          </cell>
          <cell r="BP412">
            <v>0</v>
          </cell>
          <cell r="BQ412">
            <v>0</v>
          </cell>
          <cell r="BR412">
            <v>0</v>
          </cell>
          <cell r="BS412">
            <v>0</v>
          </cell>
          <cell r="BT412">
            <v>0</v>
          </cell>
          <cell r="BU412">
            <v>0</v>
          </cell>
          <cell r="BV412">
            <v>0</v>
          </cell>
          <cell r="BW412">
            <v>0</v>
          </cell>
          <cell r="BX412">
            <v>0</v>
          </cell>
          <cell r="BY412">
            <v>0</v>
          </cell>
          <cell r="BZ412">
            <v>0</v>
          </cell>
          <cell r="CA412">
            <v>0</v>
          </cell>
          <cell r="CB412">
            <v>0</v>
          </cell>
          <cell r="CC412">
            <v>0</v>
          </cell>
          <cell r="CD412">
            <v>0</v>
          </cell>
          <cell r="CE412">
            <v>0</v>
          </cell>
          <cell r="CF412">
            <v>0</v>
          </cell>
          <cell r="CG412">
            <v>0</v>
          </cell>
          <cell r="CH412">
            <v>0</v>
          </cell>
          <cell r="CI412">
            <v>0</v>
          </cell>
          <cell r="CJ412">
            <v>0</v>
          </cell>
          <cell r="CK412">
            <v>0</v>
          </cell>
          <cell r="CL412">
            <v>5</v>
          </cell>
          <cell r="CM412">
            <v>0</v>
          </cell>
          <cell r="CN412">
            <v>0</v>
          </cell>
          <cell r="CO412">
            <v>0</v>
          </cell>
          <cell r="CP412">
            <v>0</v>
          </cell>
          <cell r="CQ412">
            <v>0</v>
          </cell>
          <cell r="CR412">
            <v>5</v>
          </cell>
          <cell r="CS412">
            <v>0</v>
          </cell>
          <cell r="CT412">
            <v>0</v>
          </cell>
          <cell r="CU412">
            <v>0</v>
          </cell>
          <cell r="CV412">
            <v>0</v>
          </cell>
          <cell r="CW412">
            <v>0</v>
          </cell>
          <cell r="CX412">
            <v>0</v>
          </cell>
          <cell r="CY412">
            <v>0</v>
          </cell>
          <cell r="CZ412">
            <v>0</v>
          </cell>
          <cell r="DA412">
            <v>0</v>
          </cell>
          <cell r="DB412">
            <v>0</v>
          </cell>
          <cell r="DC412">
            <v>0</v>
          </cell>
          <cell r="DD412">
            <v>0</v>
          </cell>
          <cell r="DE412">
            <v>0</v>
          </cell>
          <cell r="DF412">
            <v>0</v>
          </cell>
          <cell r="DG412">
            <v>0</v>
          </cell>
          <cell r="DH412">
            <v>0</v>
          </cell>
          <cell r="DI412">
            <v>0</v>
          </cell>
          <cell r="DJ412">
            <v>0</v>
          </cell>
          <cell r="DK412">
            <v>0</v>
          </cell>
          <cell r="DL412">
            <v>0</v>
          </cell>
          <cell r="DM412">
            <v>0</v>
          </cell>
          <cell r="DN412">
            <v>0</v>
          </cell>
          <cell r="DO412">
            <v>0</v>
          </cell>
          <cell r="DP412">
            <v>0</v>
          </cell>
          <cell r="DQ412">
            <v>0</v>
          </cell>
          <cell r="DR412">
            <v>0</v>
          </cell>
          <cell r="DS412">
            <v>0</v>
          </cell>
          <cell r="DT412">
            <v>0</v>
          </cell>
          <cell r="DU412">
            <v>0</v>
          </cell>
          <cell r="DV412">
            <v>0</v>
          </cell>
          <cell r="DW412">
            <v>0</v>
          </cell>
          <cell r="DX412">
            <v>0</v>
          </cell>
          <cell r="DY412">
            <v>0</v>
          </cell>
          <cell r="DZ412">
            <v>0</v>
          </cell>
          <cell r="EA412">
            <v>0</v>
          </cell>
          <cell r="EB412">
            <v>0</v>
          </cell>
          <cell r="EC412">
            <v>0</v>
          </cell>
          <cell r="ED412">
            <v>0</v>
          </cell>
          <cell r="EE412">
            <v>0</v>
          </cell>
          <cell r="EF412">
            <v>0</v>
          </cell>
          <cell r="EG412">
            <v>0</v>
          </cell>
          <cell r="EH412">
            <v>0</v>
          </cell>
          <cell r="EI412">
            <v>0</v>
          </cell>
          <cell r="EJ412">
            <v>0</v>
          </cell>
          <cell r="EK412">
            <v>0</v>
          </cell>
          <cell r="EL412">
            <v>0</v>
          </cell>
          <cell r="EM412">
            <v>0</v>
          </cell>
          <cell r="EN412">
            <v>0</v>
          </cell>
          <cell r="EO412">
            <v>0</v>
          </cell>
          <cell r="EP412">
            <v>0</v>
          </cell>
          <cell r="EQ412">
            <v>0</v>
          </cell>
          <cell r="ER412">
            <v>0</v>
          </cell>
          <cell r="ES412">
            <v>0</v>
          </cell>
          <cell r="ET412">
            <v>0</v>
          </cell>
          <cell r="EU412">
            <v>0</v>
          </cell>
          <cell r="EV412">
            <v>0</v>
          </cell>
          <cell r="EW412">
            <v>0</v>
          </cell>
          <cell r="EX412">
            <v>0</v>
          </cell>
          <cell r="GZ412">
            <v>0</v>
          </cell>
          <cell r="HA412">
            <v>0</v>
          </cell>
        </row>
        <row r="413">
          <cell r="B413" t="str">
            <v>56STB</v>
          </cell>
          <cell r="C413" t="str">
            <v>LINHA 456STB</v>
          </cell>
          <cell r="D413">
            <v>8.5409252669039137</v>
          </cell>
          <cell r="E413">
            <v>0</v>
          </cell>
          <cell r="F413" t="str">
            <v>MARIANE - 1 CAV</v>
          </cell>
          <cell r="G413">
            <v>198</v>
          </cell>
          <cell r="H413">
            <v>145</v>
          </cell>
          <cell r="I413">
            <v>145</v>
          </cell>
          <cell r="J413">
            <v>120</v>
          </cell>
          <cell r="K413">
            <v>0</v>
          </cell>
          <cell r="L413">
            <v>240</v>
          </cell>
          <cell r="M413">
            <v>508</v>
          </cell>
          <cell r="N413">
            <v>131.45088651155831</v>
          </cell>
          <cell r="O413">
            <v>591</v>
          </cell>
          <cell r="P413">
            <v>131.45088651155831</v>
          </cell>
          <cell r="Q413">
            <v>127</v>
          </cell>
          <cell r="R413">
            <v>6</v>
          </cell>
          <cell r="S413">
            <v>7</v>
          </cell>
          <cell r="T413">
            <v>245</v>
          </cell>
          <cell r="U413">
            <v>252</v>
          </cell>
          <cell r="V413">
            <v>21.7122844214597</v>
          </cell>
          <cell r="W413">
            <v>480</v>
          </cell>
          <cell r="X413">
            <v>480</v>
          </cell>
          <cell r="Y413">
            <v>460</v>
          </cell>
          <cell r="Z413">
            <v>7</v>
          </cell>
          <cell r="AA413">
            <v>338.51804155326488</v>
          </cell>
          <cell r="AB413">
            <v>546</v>
          </cell>
          <cell r="AC413">
            <v>338.51804155326488</v>
          </cell>
          <cell r="AD413">
            <v>539</v>
          </cell>
          <cell r="AE413">
            <v>15</v>
          </cell>
          <cell r="AF413">
            <v>5</v>
          </cell>
          <cell r="AG413">
            <v>153</v>
          </cell>
          <cell r="AH413">
            <v>158</v>
          </cell>
          <cell r="AI413">
            <v>14.479495268138802</v>
          </cell>
          <cell r="AJ413">
            <v>360</v>
          </cell>
          <cell r="AK413">
            <v>360</v>
          </cell>
          <cell r="AL413">
            <v>360</v>
          </cell>
          <cell r="AM413">
            <v>22</v>
          </cell>
          <cell r="AN413">
            <v>317</v>
          </cell>
          <cell r="AO413">
            <v>325</v>
          </cell>
          <cell r="AP413">
            <v>317</v>
          </cell>
          <cell r="AQ413">
            <v>303</v>
          </cell>
          <cell r="AR413">
            <v>-5</v>
          </cell>
          <cell r="AS413">
            <v>5</v>
          </cell>
          <cell r="AT413">
            <v>215</v>
          </cell>
          <cell r="AU413">
            <v>220</v>
          </cell>
          <cell r="AV413">
            <v>28.086218158066622</v>
          </cell>
          <cell r="AW413">
            <v>240</v>
          </cell>
          <cell r="AX413">
            <v>0</v>
          </cell>
          <cell r="AY413">
            <v>254</v>
          </cell>
          <cell r="AZ413">
            <v>99</v>
          </cell>
          <cell r="BA413">
            <v>229.65</v>
          </cell>
          <cell r="BB413">
            <v>239</v>
          </cell>
          <cell r="BC413">
            <v>229.65</v>
          </cell>
          <cell r="BD413">
            <v>143</v>
          </cell>
          <cell r="BE413">
            <v>-1</v>
          </cell>
          <cell r="BF413">
            <v>8</v>
          </cell>
          <cell r="BG413">
            <v>324</v>
          </cell>
          <cell r="BH413">
            <v>332</v>
          </cell>
          <cell r="BI413">
            <v>70.731182795698928</v>
          </cell>
          <cell r="BJ413">
            <v>0</v>
          </cell>
          <cell r="BK413">
            <v>0</v>
          </cell>
          <cell r="BL413">
            <v>1</v>
          </cell>
          <cell r="BM413">
            <v>201</v>
          </cell>
          <cell r="BN413">
            <v>142.66666666666666</v>
          </cell>
          <cell r="BO413">
            <v>240</v>
          </cell>
          <cell r="BP413">
            <v>142.66666666666666</v>
          </cell>
          <cell r="BQ413">
            <v>240</v>
          </cell>
          <cell r="BR413">
            <v>-3</v>
          </cell>
          <cell r="BS413">
            <v>16</v>
          </cell>
          <cell r="BT413">
            <v>80</v>
          </cell>
          <cell r="BU413">
            <v>96</v>
          </cell>
          <cell r="BV413">
            <v>11.739935681585088</v>
          </cell>
          <cell r="BW413">
            <v>480</v>
          </cell>
          <cell r="BX413">
            <v>0</v>
          </cell>
          <cell r="BY413">
            <v>481</v>
          </cell>
          <cell r="BZ413">
            <v>56</v>
          </cell>
          <cell r="CA413">
            <v>204.43042151964838</v>
          </cell>
          <cell r="CB413">
            <v>288</v>
          </cell>
          <cell r="CC413">
            <v>204.43042151964838</v>
          </cell>
          <cell r="CD413">
            <v>288</v>
          </cell>
          <cell r="CE413">
            <v>-3</v>
          </cell>
          <cell r="CF413">
            <v>15</v>
          </cell>
          <cell r="CG413">
            <v>277</v>
          </cell>
          <cell r="CH413">
            <v>292</v>
          </cell>
          <cell r="CI413">
            <v>17.870967741935484</v>
          </cell>
          <cell r="CJ413">
            <v>240</v>
          </cell>
          <cell r="CK413">
            <v>240</v>
          </cell>
          <cell r="CL413">
            <v>239</v>
          </cell>
          <cell r="CM413">
            <v>2</v>
          </cell>
          <cell r="CN413">
            <v>465</v>
          </cell>
          <cell r="CO413">
            <v>472</v>
          </cell>
          <cell r="CP413">
            <v>465</v>
          </cell>
          <cell r="CQ413">
            <v>472</v>
          </cell>
          <cell r="CR413">
            <v>1</v>
          </cell>
          <cell r="CS413">
            <v>0</v>
          </cell>
          <cell r="CT413">
            <v>58</v>
          </cell>
          <cell r="CU413">
            <v>58</v>
          </cell>
          <cell r="CV413">
            <v>12.438836402446052</v>
          </cell>
          <cell r="CW413">
            <v>480</v>
          </cell>
          <cell r="CX413">
            <v>480</v>
          </cell>
          <cell r="CY413">
            <v>476</v>
          </cell>
          <cell r="CZ413">
            <v>0</v>
          </cell>
          <cell r="DA413">
            <v>139.88446697939008</v>
          </cell>
          <cell r="DB413">
            <v>278</v>
          </cell>
          <cell r="DC413">
            <v>139.88446697939008</v>
          </cell>
          <cell r="DD413">
            <v>278</v>
          </cell>
          <cell r="DE413">
            <v>11</v>
          </cell>
          <cell r="DF413">
            <v>0</v>
          </cell>
          <cell r="DG413">
            <v>245</v>
          </cell>
          <cell r="DH413">
            <v>245</v>
          </cell>
          <cell r="DI413">
            <v>20.416666666666668</v>
          </cell>
          <cell r="DJ413">
            <v>361</v>
          </cell>
          <cell r="DK413">
            <v>361</v>
          </cell>
          <cell r="DL413">
            <v>365</v>
          </cell>
          <cell r="DM413">
            <v>0</v>
          </cell>
          <cell r="DN413">
            <v>360</v>
          </cell>
          <cell r="DO413">
            <v>545</v>
          </cell>
          <cell r="DP413">
            <v>360</v>
          </cell>
          <cell r="DQ413">
            <v>545</v>
          </cell>
          <cell r="DR413">
            <v>8</v>
          </cell>
          <cell r="DS413">
            <v>1</v>
          </cell>
          <cell r="DT413">
            <v>56</v>
          </cell>
          <cell r="DU413">
            <v>57</v>
          </cell>
          <cell r="DV413">
            <v>3.8620689655172415</v>
          </cell>
          <cell r="DW413">
            <v>840</v>
          </cell>
          <cell r="DX413">
            <v>840</v>
          </cell>
          <cell r="DY413">
            <v>957</v>
          </cell>
          <cell r="DZ413">
            <v>180</v>
          </cell>
          <cell r="EA413">
            <v>435</v>
          </cell>
          <cell r="EB413">
            <v>400</v>
          </cell>
          <cell r="EC413">
            <v>435</v>
          </cell>
          <cell r="ED413">
            <v>400</v>
          </cell>
          <cell r="EE413">
            <v>41</v>
          </cell>
          <cell r="EF413">
            <v>1</v>
          </cell>
          <cell r="EG413">
            <v>572</v>
          </cell>
          <cell r="EH413">
            <v>573</v>
          </cell>
          <cell r="EI413">
            <v>46.480000000000004</v>
          </cell>
          <cell r="EJ413">
            <v>0</v>
          </cell>
          <cell r="EK413">
            <v>0</v>
          </cell>
          <cell r="EL413">
            <v>0</v>
          </cell>
          <cell r="EM413">
            <v>0</v>
          </cell>
          <cell r="EN413">
            <v>366</v>
          </cell>
          <cell r="EO413">
            <v>0</v>
          </cell>
          <cell r="EP413">
            <v>366</v>
          </cell>
          <cell r="EQ413">
            <v>0</v>
          </cell>
          <cell r="ER413">
            <v>366</v>
          </cell>
          <cell r="ES413">
            <v>206</v>
          </cell>
          <cell r="ET413">
            <v>206</v>
          </cell>
          <cell r="EU413">
            <v>207</v>
          </cell>
          <cell r="EV413">
            <v>16.48</v>
          </cell>
          <cell r="EW413">
            <v>480</v>
          </cell>
          <cell r="EX413">
            <v>0</v>
          </cell>
          <cell r="GZ413">
            <v>0</v>
          </cell>
          <cell r="HA413">
            <v>169</v>
          </cell>
        </row>
        <row r="414">
          <cell r="B414" t="str">
            <v>63041SBA006</v>
          </cell>
          <cell r="C414">
            <v>0</v>
          </cell>
          <cell r="D414">
            <v>8.5409252669039137</v>
          </cell>
          <cell r="E414">
            <v>926564171</v>
          </cell>
          <cell r="F414" t="str">
            <v>63041SBA006L4</v>
          </cell>
          <cell r="G414">
            <v>198</v>
          </cell>
          <cell r="H414">
            <v>145</v>
          </cell>
          <cell r="I414">
            <v>145</v>
          </cell>
          <cell r="J414">
            <v>120</v>
          </cell>
          <cell r="K414">
            <v>0</v>
          </cell>
          <cell r="L414">
            <v>240</v>
          </cell>
          <cell r="M414">
            <v>508</v>
          </cell>
          <cell r="N414">
            <v>131.45088651155831</v>
          </cell>
          <cell r="O414">
            <v>591</v>
          </cell>
          <cell r="P414">
            <v>131.45088651155831</v>
          </cell>
          <cell r="Q414">
            <v>127</v>
          </cell>
          <cell r="R414">
            <v>6</v>
          </cell>
          <cell r="S414">
            <v>7</v>
          </cell>
          <cell r="T414">
            <v>245</v>
          </cell>
          <cell r="U414">
            <v>252</v>
          </cell>
          <cell r="V414">
            <v>21.7122844214597</v>
          </cell>
          <cell r="W414">
            <v>480</v>
          </cell>
          <cell r="X414">
            <v>480</v>
          </cell>
          <cell r="Y414">
            <v>460</v>
          </cell>
          <cell r="Z414">
            <v>7</v>
          </cell>
          <cell r="AA414">
            <v>338.51804155326488</v>
          </cell>
          <cell r="AB414">
            <v>546</v>
          </cell>
          <cell r="AC414">
            <v>338.51804155326488</v>
          </cell>
          <cell r="AD414">
            <v>539</v>
          </cell>
          <cell r="AE414">
            <v>15</v>
          </cell>
          <cell r="AF414">
            <v>5</v>
          </cell>
          <cell r="AG414">
            <v>153</v>
          </cell>
          <cell r="AH414">
            <v>158</v>
          </cell>
          <cell r="AI414">
            <v>14.479495268138802</v>
          </cell>
          <cell r="AJ414">
            <v>360</v>
          </cell>
          <cell r="AK414">
            <v>360</v>
          </cell>
          <cell r="AL414">
            <v>360</v>
          </cell>
          <cell r="AM414">
            <v>22</v>
          </cell>
          <cell r="AN414">
            <v>317</v>
          </cell>
          <cell r="AO414">
            <v>325</v>
          </cell>
          <cell r="AP414">
            <v>317</v>
          </cell>
          <cell r="AQ414">
            <v>303</v>
          </cell>
          <cell r="AR414">
            <v>-5</v>
          </cell>
          <cell r="AS414">
            <v>5</v>
          </cell>
          <cell r="AT414">
            <v>215</v>
          </cell>
          <cell r="AU414">
            <v>220</v>
          </cell>
          <cell r="AV414">
            <v>28.086218158066622</v>
          </cell>
          <cell r="AW414">
            <v>240</v>
          </cell>
          <cell r="AX414">
            <v>0</v>
          </cell>
          <cell r="AY414">
            <v>254</v>
          </cell>
          <cell r="AZ414">
            <v>99</v>
          </cell>
          <cell r="BA414">
            <v>229.65</v>
          </cell>
          <cell r="BB414">
            <v>239</v>
          </cell>
          <cell r="BC414">
            <v>229.65</v>
          </cell>
          <cell r="BD414">
            <v>143</v>
          </cell>
          <cell r="BE414">
            <v>-1</v>
          </cell>
          <cell r="BF414">
            <v>8</v>
          </cell>
          <cell r="BG414">
            <v>324</v>
          </cell>
          <cell r="BH414">
            <v>332</v>
          </cell>
          <cell r="BI414">
            <v>70.731182795698928</v>
          </cell>
          <cell r="BJ414">
            <v>0</v>
          </cell>
          <cell r="BK414">
            <v>0</v>
          </cell>
          <cell r="BL414">
            <v>1</v>
          </cell>
          <cell r="BM414">
            <v>201</v>
          </cell>
          <cell r="BN414">
            <v>142.66666666666666</v>
          </cell>
          <cell r="BO414">
            <v>240</v>
          </cell>
          <cell r="BP414">
            <v>142.66666666666666</v>
          </cell>
          <cell r="BQ414">
            <v>240</v>
          </cell>
          <cell r="BR414">
            <v>-3</v>
          </cell>
          <cell r="BS414">
            <v>16</v>
          </cell>
          <cell r="BT414">
            <v>80</v>
          </cell>
          <cell r="BU414">
            <v>96</v>
          </cell>
          <cell r="BV414">
            <v>11.739935681585088</v>
          </cell>
          <cell r="BW414">
            <v>480</v>
          </cell>
          <cell r="BX414">
            <v>0</v>
          </cell>
          <cell r="BY414">
            <v>481</v>
          </cell>
          <cell r="BZ414">
            <v>56</v>
          </cell>
          <cell r="CA414">
            <v>204.43042151964838</v>
          </cell>
          <cell r="CB414">
            <v>288</v>
          </cell>
          <cell r="CC414">
            <v>204.43042151964838</v>
          </cell>
          <cell r="CD414">
            <v>288</v>
          </cell>
          <cell r="CE414">
            <v>-3</v>
          </cell>
          <cell r="CF414">
            <v>15</v>
          </cell>
          <cell r="CG414">
            <v>277</v>
          </cell>
          <cell r="CH414">
            <v>292</v>
          </cell>
          <cell r="CI414">
            <v>17.870967741935484</v>
          </cell>
          <cell r="CJ414">
            <v>240</v>
          </cell>
          <cell r="CK414">
            <v>240</v>
          </cell>
          <cell r="CL414">
            <v>239</v>
          </cell>
          <cell r="CM414">
            <v>2</v>
          </cell>
          <cell r="CN414">
            <v>465</v>
          </cell>
          <cell r="CO414">
            <v>472</v>
          </cell>
          <cell r="CP414">
            <v>465</v>
          </cell>
          <cell r="CQ414">
            <v>472</v>
          </cell>
          <cell r="CR414">
            <v>1</v>
          </cell>
          <cell r="CS414">
            <v>0</v>
          </cell>
          <cell r="CT414">
            <v>58</v>
          </cell>
          <cell r="CU414">
            <v>58</v>
          </cell>
          <cell r="CV414">
            <v>12.438836402446052</v>
          </cell>
          <cell r="CW414">
            <v>480</v>
          </cell>
          <cell r="CX414">
            <v>480</v>
          </cell>
          <cell r="CY414">
            <v>476</v>
          </cell>
          <cell r="CZ414">
            <v>0</v>
          </cell>
          <cell r="DA414">
            <v>139.88446697939008</v>
          </cell>
          <cell r="DB414">
            <v>278</v>
          </cell>
          <cell r="DC414">
            <v>139.88446697939008</v>
          </cell>
          <cell r="DD414">
            <v>278</v>
          </cell>
          <cell r="DE414">
            <v>11</v>
          </cell>
          <cell r="DF414">
            <v>0</v>
          </cell>
          <cell r="DG414">
            <v>245</v>
          </cell>
          <cell r="DH414">
            <v>245</v>
          </cell>
          <cell r="DI414">
            <v>20.416666666666668</v>
          </cell>
          <cell r="DJ414">
            <v>361</v>
          </cell>
          <cell r="DK414">
            <v>361</v>
          </cell>
          <cell r="DL414">
            <v>365</v>
          </cell>
          <cell r="DM414">
            <v>0</v>
          </cell>
          <cell r="DN414">
            <v>360</v>
          </cell>
          <cell r="DO414">
            <v>545</v>
          </cell>
          <cell r="DP414">
            <v>360</v>
          </cell>
          <cell r="DQ414">
            <v>545</v>
          </cell>
          <cell r="DR414">
            <v>8</v>
          </cell>
          <cell r="DS414">
            <v>1</v>
          </cell>
          <cell r="DT414">
            <v>56</v>
          </cell>
          <cell r="DU414">
            <v>57</v>
          </cell>
          <cell r="DV414">
            <v>3.8620689655172415</v>
          </cell>
          <cell r="DW414">
            <v>840</v>
          </cell>
          <cell r="DX414">
            <v>840</v>
          </cell>
          <cell r="DY414">
            <v>957</v>
          </cell>
          <cell r="DZ414">
            <v>180</v>
          </cell>
          <cell r="EA414">
            <v>435</v>
          </cell>
          <cell r="EB414">
            <v>400</v>
          </cell>
          <cell r="EC414">
            <v>435</v>
          </cell>
          <cell r="ED414">
            <v>400</v>
          </cell>
          <cell r="EE414">
            <v>41</v>
          </cell>
          <cell r="EF414">
            <v>1</v>
          </cell>
          <cell r="EG414">
            <v>572</v>
          </cell>
          <cell r="EH414">
            <v>573</v>
          </cell>
          <cell r="EI414">
            <v>46.480000000000004</v>
          </cell>
          <cell r="EJ414">
            <v>0</v>
          </cell>
          <cell r="EK414">
            <v>0</v>
          </cell>
          <cell r="EL414">
            <v>0</v>
          </cell>
          <cell r="EM414">
            <v>0</v>
          </cell>
          <cell r="EN414">
            <v>366</v>
          </cell>
          <cell r="EO414">
            <v>0</v>
          </cell>
          <cell r="EP414">
            <v>366</v>
          </cell>
          <cell r="EQ414">
            <v>0</v>
          </cell>
          <cell r="ER414">
            <v>366</v>
          </cell>
          <cell r="ES414">
            <v>206</v>
          </cell>
          <cell r="ET414">
            <v>206</v>
          </cell>
          <cell r="EU414">
            <v>207</v>
          </cell>
          <cell r="EV414">
            <v>16.48</v>
          </cell>
          <cell r="EW414">
            <v>480</v>
          </cell>
          <cell r="EX414">
            <v>0</v>
          </cell>
          <cell r="GZ414">
            <v>0</v>
          </cell>
          <cell r="HA414">
            <v>169</v>
          </cell>
        </row>
        <row r="415">
          <cell r="B415" t="str">
            <v>56TAB</v>
          </cell>
          <cell r="C415" t="str">
            <v>LINHA 456TAB</v>
          </cell>
          <cell r="D415">
            <v>0</v>
          </cell>
          <cell r="E415">
            <v>0</v>
          </cell>
          <cell r="F415" t="str">
            <v>WHITNEY  - 1 CAV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  <cell r="BF415">
            <v>0</v>
          </cell>
          <cell r="BG415">
            <v>0</v>
          </cell>
          <cell r="BH415">
            <v>0</v>
          </cell>
          <cell r="BI415">
            <v>0</v>
          </cell>
          <cell r="BJ415">
            <v>0</v>
          </cell>
          <cell r="BK415">
            <v>0</v>
          </cell>
          <cell r="BL415">
            <v>0</v>
          </cell>
          <cell r="BM415">
            <v>0</v>
          </cell>
          <cell r="BN415">
            <v>0</v>
          </cell>
          <cell r="BO415">
            <v>0</v>
          </cell>
          <cell r="BP415">
            <v>0</v>
          </cell>
          <cell r="BQ415">
            <v>0</v>
          </cell>
          <cell r="BR415">
            <v>0</v>
          </cell>
          <cell r="BS415">
            <v>0</v>
          </cell>
          <cell r="BT415">
            <v>0</v>
          </cell>
          <cell r="BU415">
            <v>0</v>
          </cell>
          <cell r="BV415">
            <v>0</v>
          </cell>
          <cell r="BW415">
            <v>0</v>
          </cell>
          <cell r="BX415">
            <v>0</v>
          </cell>
          <cell r="BY415">
            <v>0</v>
          </cell>
          <cell r="BZ415">
            <v>0</v>
          </cell>
          <cell r="CA415">
            <v>0</v>
          </cell>
          <cell r="CB415">
            <v>0</v>
          </cell>
          <cell r="CC415">
            <v>0</v>
          </cell>
          <cell r="CD415">
            <v>0</v>
          </cell>
          <cell r="CE415">
            <v>0</v>
          </cell>
          <cell r="CF415">
            <v>0</v>
          </cell>
          <cell r="CG415">
            <v>0</v>
          </cell>
          <cell r="CH415">
            <v>0</v>
          </cell>
          <cell r="CI415">
            <v>0</v>
          </cell>
          <cell r="CJ415">
            <v>0</v>
          </cell>
          <cell r="CK415">
            <v>0</v>
          </cell>
          <cell r="CL415">
            <v>5</v>
          </cell>
          <cell r="CM415">
            <v>0</v>
          </cell>
          <cell r="CN415">
            <v>0</v>
          </cell>
          <cell r="CO415">
            <v>0</v>
          </cell>
          <cell r="CP415">
            <v>0</v>
          </cell>
          <cell r="CQ415">
            <v>0</v>
          </cell>
          <cell r="CR415">
            <v>5</v>
          </cell>
          <cell r="CS415">
            <v>0</v>
          </cell>
          <cell r="CT415">
            <v>0</v>
          </cell>
          <cell r="CU415">
            <v>0</v>
          </cell>
          <cell r="CV415">
            <v>0</v>
          </cell>
          <cell r="CW415">
            <v>0</v>
          </cell>
          <cell r="CX415">
            <v>0</v>
          </cell>
          <cell r="CY415">
            <v>0</v>
          </cell>
          <cell r="CZ415">
            <v>0</v>
          </cell>
          <cell r="DA415">
            <v>0</v>
          </cell>
          <cell r="DB415">
            <v>0</v>
          </cell>
          <cell r="DC415">
            <v>0</v>
          </cell>
          <cell r="DD415">
            <v>0</v>
          </cell>
          <cell r="DE415">
            <v>0</v>
          </cell>
          <cell r="DF415">
            <v>0</v>
          </cell>
          <cell r="DG415">
            <v>0</v>
          </cell>
          <cell r="DH415">
            <v>0</v>
          </cell>
          <cell r="DI415">
            <v>0</v>
          </cell>
          <cell r="DJ415">
            <v>0</v>
          </cell>
          <cell r="DK415">
            <v>0</v>
          </cell>
          <cell r="DL415">
            <v>0</v>
          </cell>
          <cell r="DM415">
            <v>0</v>
          </cell>
          <cell r="DN415">
            <v>0</v>
          </cell>
          <cell r="DO415">
            <v>0</v>
          </cell>
          <cell r="DP415">
            <v>0</v>
          </cell>
          <cell r="DQ415">
            <v>0</v>
          </cell>
          <cell r="DR415">
            <v>0</v>
          </cell>
          <cell r="DS415">
            <v>0</v>
          </cell>
          <cell r="DT415">
            <v>0</v>
          </cell>
          <cell r="DU415">
            <v>0</v>
          </cell>
          <cell r="DV415">
            <v>0</v>
          </cell>
          <cell r="DW415">
            <v>0</v>
          </cell>
          <cell r="DX415">
            <v>0</v>
          </cell>
          <cell r="DY415">
            <v>0</v>
          </cell>
          <cell r="DZ415">
            <v>0</v>
          </cell>
          <cell r="EA415">
            <v>0</v>
          </cell>
          <cell r="EB415">
            <v>0</v>
          </cell>
          <cell r="EC415">
            <v>0</v>
          </cell>
          <cell r="ED415">
            <v>0</v>
          </cell>
          <cell r="EE415">
            <v>0</v>
          </cell>
          <cell r="EF415">
            <v>0</v>
          </cell>
          <cell r="EG415">
            <v>0</v>
          </cell>
          <cell r="EH415">
            <v>0</v>
          </cell>
          <cell r="EI415">
            <v>0</v>
          </cell>
          <cell r="EJ415">
            <v>0</v>
          </cell>
          <cell r="EK415">
            <v>0</v>
          </cell>
          <cell r="EL415">
            <v>0</v>
          </cell>
          <cell r="EM415">
            <v>0</v>
          </cell>
          <cell r="EN415">
            <v>0</v>
          </cell>
          <cell r="EO415">
            <v>0</v>
          </cell>
          <cell r="EP415">
            <v>0</v>
          </cell>
          <cell r="EQ415">
            <v>0</v>
          </cell>
          <cell r="ER415">
            <v>0</v>
          </cell>
          <cell r="ES415">
            <v>0</v>
          </cell>
          <cell r="ET415">
            <v>0</v>
          </cell>
          <cell r="EU415">
            <v>0</v>
          </cell>
          <cell r="EV415">
            <v>0</v>
          </cell>
          <cell r="EW415">
            <v>0</v>
          </cell>
          <cell r="EX415">
            <v>0</v>
          </cell>
          <cell r="GZ415">
            <v>0</v>
          </cell>
          <cell r="HA415">
            <v>0</v>
          </cell>
        </row>
        <row r="416">
          <cell r="B416" t="str">
            <v>33047TBA006</v>
          </cell>
          <cell r="C416">
            <v>0</v>
          </cell>
          <cell r="D416">
            <v>0</v>
          </cell>
          <cell r="E416">
            <v>0</v>
          </cell>
          <cell r="F416" t="str">
            <v>33047TBA006L4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  <cell r="BF416">
            <v>0</v>
          </cell>
          <cell r="BG416">
            <v>0</v>
          </cell>
          <cell r="BH416">
            <v>0</v>
          </cell>
          <cell r="BI416">
            <v>0</v>
          </cell>
          <cell r="BJ416">
            <v>0</v>
          </cell>
          <cell r="BK416">
            <v>0</v>
          </cell>
          <cell r="BL416">
            <v>0</v>
          </cell>
          <cell r="BM416">
            <v>0</v>
          </cell>
          <cell r="BN416">
            <v>0</v>
          </cell>
          <cell r="BO416">
            <v>0</v>
          </cell>
          <cell r="BP416">
            <v>0</v>
          </cell>
          <cell r="BQ416">
            <v>0</v>
          </cell>
          <cell r="BR416">
            <v>0</v>
          </cell>
          <cell r="BS416">
            <v>0</v>
          </cell>
          <cell r="BT416">
            <v>0</v>
          </cell>
          <cell r="BU416">
            <v>0</v>
          </cell>
          <cell r="BV416">
            <v>0</v>
          </cell>
          <cell r="BW416">
            <v>0</v>
          </cell>
          <cell r="BX416">
            <v>0</v>
          </cell>
          <cell r="BY416">
            <v>0</v>
          </cell>
          <cell r="BZ416">
            <v>0</v>
          </cell>
          <cell r="CA416">
            <v>0</v>
          </cell>
          <cell r="CB416">
            <v>0</v>
          </cell>
          <cell r="CC416">
            <v>0</v>
          </cell>
          <cell r="CD416">
            <v>0</v>
          </cell>
          <cell r="CE416">
            <v>0</v>
          </cell>
          <cell r="CF416">
            <v>0</v>
          </cell>
          <cell r="CG416">
            <v>0</v>
          </cell>
          <cell r="CH416">
            <v>0</v>
          </cell>
          <cell r="CI416">
            <v>0</v>
          </cell>
          <cell r="CJ416">
            <v>0</v>
          </cell>
          <cell r="CK416">
            <v>0</v>
          </cell>
          <cell r="CL416">
            <v>5</v>
          </cell>
          <cell r="CM416">
            <v>0</v>
          </cell>
          <cell r="CN416">
            <v>0</v>
          </cell>
          <cell r="CO416">
            <v>0</v>
          </cell>
          <cell r="CP416">
            <v>0</v>
          </cell>
          <cell r="CQ416">
            <v>0</v>
          </cell>
          <cell r="CR416">
            <v>5</v>
          </cell>
          <cell r="CS416">
            <v>0</v>
          </cell>
          <cell r="CT416">
            <v>0</v>
          </cell>
          <cell r="CU416">
            <v>0</v>
          </cell>
          <cell r="CV416">
            <v>0</v>
          </cell>
          <cell r="CW416">
            <v>0</v>
          </cell>
          <cell r="CX416">
            <v>0</v>
          </cell>
          <cell r="CY416">
            <v>0</v>
          </cell>
          <cell r="CZ416">
            <v>0</v>
          </cell>
          <cell r="DA416">
            <v>0</v>
          </cell>
          <cell r="DB416">
            <v>0</v>
          </cell>
          <cell r="DC416">
            <v>0</v>
          </cell>
          <cell r="DD416">
            <v>0</v>
          </cell>
          <cell r="DE416">
            <v>0</v>
          </cell>
          <cell r="DF416">
            <v>0</v>
          </cell>
          <cell r="DG416">
            <v>0</v>
          </cell>
          <cell r="DH416">
            <v>0</v>
          </cell>
          <cell r="DI416">
            <v>0</v>
          </cell>
          <cell r="DJ416">
            <v>0</v>
          </cell>
          <cell r="DK416">
            <v>0</v>
          </cell>
          <cell r="DL416">
            <v>0</v>
          </cell>
          <cell r="DM416">
            <v>0</v>
          </cell>
          <cell r="DN416">
            <v>0</v>
          </cell>
          <cell r="DO416">
            <v>0</v>
          </cell>
          <cell r="DP416">
            <v>0</v>
          </cell>
          <cell r="DQ416">
            <v>0</v>
          </cell>
          <cell r="DR416">
            <v>0</v>
          </cell>
          <cell r="DS416">
            <v>0</v>
          </cell>
          <cell r="DT416">
            <v>0</v>
          </cell>
          <cell r="DU416">
            <v>0</v>
          </cell>
          <cell r="DV416">
            <v>0</v>
          </cell>
          <cell r="DW416">
            <v>0</v>
          </cell>
          <cell r="DX416">
            <v>0</v>
          </cell>
          <cell r="DY416">
            <v>0</v>
          </cell>
          <cell r="DZ416">
            <v>0</v>
          </cell>
          <cell r="EA416">
            <v>0</v>
          </cell>
          <cell r="EB416">
            <v>0</v>
          </cell>
          <cell r="EC416">
            <v>0</v>
          </cell>
          <cell r="ED416">
            <v>0</v>
          </cell>
          <cell r="EE416">
            <v>0</v>
          </cell>
          <cell r="EF416">
            <v>0</v>
          </cell>
          <cell r="EG416">
            <v>0</v>
          </cell>
          <cell r="EH416">
            <v>0</v>
          </cell>
          <cell r="EI416">
            <v>0</v>
          </cell>
          <cell r="EJ416">
            <v>0</v>
          </cell>
          <cell r="EK416">
            <v>0</v>
          </cell>
          <cell r="EL416">
            <v>0</v>
          </cell>
          <cell r="EM416">
            <v>0</v>
          </cell>
          <cell r="EN416">
            <v>0</v>
          </cell>
          <cell r="EO416">
            <v>0</v>
          </cell>
          <cell r="EP416">
            <v>0</v>
          </cell>
          <cell r="EQ416">
            <v>0</v>
          </cell>
          <cell r="ER416">
            <v>0</v>
          </cell>
          <cell r="ES416">
            <v>0</v>
          </cell>
          <cell r="ET416">
            <v>0</v>
          </cell>
          <cell r="EU416">
            <v>0</v>
          </cell>
          <cell r="EV416">
            <v>0</v>
          </cell>
          <cell r="EW416">
            <v>0</v>
          </cell>
          <cell r="EX416">
            <v>0</v>
          </cell>
          <cell r="GZ416">
            <v>0</v>
          </cell>
          <cell r="HA416">
            <v>0</v>
          </cell>
        </row>
        <row r="417">
          <cell r="B417" t="str">
            <v>56TBE</v>
          </cell>
          <cell r="C417" t="str">
            <v>LINHA 456TBE</v>
          </cell>
          <cell r="D417">
            <v>11.09080215528291</v>
          </cell>
          <cell r="E417">
            <v>0</v>
          </cell>
          <cell r="F417" t="str">
            <v>MARIANE - 1 CAV</v>
          </cell>
          <cell r="G417">
            <v>233.0547226230116</v>
          </cell>
          <cell r="H417">
            <v>118</v>
          </cell>
          <cell r="I417">
            <v>125</v>
          </cell>
          <cell r="J417">
            <v>480</v>
          </cell>
          <cell r="K417">
            <v>0</v>
          </cell>
          <cell r="L417">
            <v>658</v>
          </cell>
          <cell r="M417">
            <v>454</v>
          </cell>
          <cell r="N417">
            <v>484.99999999999989</v>
          </cell>
          <cell r="O417">
            <v>893</v>
          </cell>
          <cell r="P417">
            <v>484.99999999999989</v>
          </cell>
          <cell r="Q417">
            <v>469</v>
          </cell>
          <cell r="R417">
            <v>39</v>
          </cell>
          <cell r="S417">
            <v>0</v>
          </cell>
          <cell r="T417">
            <v>275</v>
          </cell>
          <cell r="U417">
            <v>275</v>
          </cell>
          <cell r="V417">
            <v>22.677504179696211</v>
          </cell>
          <cell r="W417">
            <v>720</v>
          </cell>
          <cell r="X417">
            <v>720</v>
          </cell>
          <cell r="Y417">
            <v>716</v>
          </cell>
          <cell r="Z417">
            <v>27</v>
          </cell>
          <cell r="AA417">
            <v>363.79664775396446</v>
          </cell>
          <cell r="AB417">
            <v>561</v>
          </cell>
          <cell r="AC417">
            <v>363.79664775396446</v>
          </cell>
          <cell r="AD417">
            <v>534</v>
          </cell>
          <cell r="AE417">
            <v>-38</v>
          </cell>
          <cell r="AF417">
            <v>2</v>
          </cell>
          <cell r="AG417">
            <v>493</v>
          </cell>
          <cell r="AH417">
            <v>495</v>
          </cell>
          <cell r="AI417">
            <v>24.527363184079601</v>
          </cell>
          <cell r="AJ417">
            <v>480</v>
          </cell>
          <cell r="AK417">
            <v>480</v>
          </cell>
          <cell r="AL417">
            <v>478</v>
          </cell>
          <cell r="AM417">
            <v>905</v>
          </cell>
          <cell r="AN417">
            <v>603</v>
          </cell>
          <cell r="AO417">
            <v>1024</v>
          </cell>
          <cell r="AP417">
            <v>603</v>
          </cell>
          <cell r="AQ417">
            <v>803</v>
          </cell>
          <cell r="AR417">
            <v>2</v>
          </cell>
          <cell r="AS417">
            <v>3</v>
          </cell>
          <cell r="AT417">
            <v>165</v>
          </cell>
          <cell r="AU417">
            <v>168</v>
          </cell>
          <cell r="AV417">
            <v>5.6831228473019513</v>
          </cell>
          <cell r="AW417">
            <v>960</v>
          </cell>
          <cell r="AX417">
            <v>0</v>
          </cell>
          <cell r="AY417">
            <v>947</v>
          </cell>
          <cell r="AZ417">
            <v>489</v>
          </cell>
          <cell r="BA417">
            <v>871</v>
          </cell>
          <cell r="BB417">
            <v>1427</v>
          </cell>
          <cell r="BC417">
            <v>871</v>
          </cell>
          <cell r="BD417">
            <v>938</v>
          </cell>
          <cell r="BE417">
            <v>2</v>
          </cell>
          <cell r="BF417">
            <v>0</v>
          </cell>
          <cell r="BG417">
            <v>175</v>
          </cell>
          <cell r="BH417">
            <v>175</v>
          </cell>
          <cell r="BI417">
            <v>9.1198610306890551</v>
          </cell>
          <cell r="BJ417">
            <v>720</v>
          </cell>
          <cell r="BK417">
            <v>720</v>
          </cell>
          <cell r="BL417">
            <v>719</v>
          </cell>
          <cell r="BM417">
            <v>418</v>
          </cell>
          <cell r="BN417">
            <v>575.66666666666674</v>
          </cell>
          <cell r="BO417">
            <v>556</v>
          </cell>
          <cell r="BP417">
            <v>575.66666666666674</v>
          </cell>
          <cell r="BQ417">
            <v>556</v>
          </cell>
          <cell r="BR417">
            <v>13</v>
          </cell>
          <cell r="BS417">
            <v>6</v>
          </cell>
          <cell r="BT417">
            <v>319</v>
          </cell>
          <cell r="BU417">
            <v>325</v>
          </cell>
          <cell r="BV417">
            <v>16.280310796597529</v>
          </cell>
          <cell r="BW417">
            <v>960</v>
          </cell>
          <cell r="BX417">
            <v>0</v>
          </cell>
          <cell r="BY417">
            <v>480</v>
          </cell>
          <cell r="BZ417">
            <v>451</v>
          </cell>
          <cell r="CA417">
            <v>587.82661581620812</v>
          </cell>
          <cell r="CB417">
            <v>655</v>
          </cell>
          <cell r="CC417">
            <v>587.82661581620812</v>
          </cell>
          <cell r="CD417">
            <v>655</v>
          </cell>
          <cell r="CE417">
            <v>2</v>
          </cell>
          <cell r="CF417">
            <v>1</v>
          </cell>
          <cell r="CG417">
            <v>147</v>
          </cell>
          <cell r="CH417">
            <v>148</v>
          </cell>
          <cell r="CI417">
            <v>5.212765957446809</v>
          </cell>
          <cell r="CJ417">
            <v>840</v>
          </cell>
          <cell r="CK417">
            <v>840</v>
          </cell>
          <cell r="CL417">
            <v>838</v>
          </cell>
          <cell r="CM417">
            <v>373</v>
          </cell>
          <cell r="CN417">
            <v>846</v>
          </cell>
          <cell r="CO417">
            <v>781</v>
          </cell>
          <cell r="CP417">
            <v>846</v>
          </cell>
          <cell r="CQ417">
            <v>781</v>
          </cell>
          <cell r="CR417">
            <v>4</v>
          </cell>
          <cell r="CS417">
            <v>7</v>
          </cell>
          <cell r="CT417">
            <v>194</v>
          </cell>
          <cell r="CU417">
            <v>201</v>
          </cell>
          <cell r="CV417">
            <v>7.8329670488149539</v>
          </cell>
          <cell r="CW417">
            <v>840</v>
          </cell>
          <cell r="CX417">
            <v>840</v>
          </cell>
          <cell r="CY417">
            <v>900</v>
          </cell>
          <cell r="CZ417">
            <v>0</v>
          </cell>
          <cell r="DA417">
            <v>743.01346651017832</v>
          </cell>
          <cell r="DB417">
            <v>798</v>
          </cell>
          <cell r="DC417">
            <v>743.01346651017832</v>
          </cell>
          <cell r="DD417">
            <v>798</v>
          </cell>
          <cell r="DE417">
            <v>12</v>
          </cell>
          <cell r="DF417">
            <v>5</v>
          </cell>
          <cell r="DG417">
            <v>286</v>
          </cell>
          <cell r="DH417">
            <v>291</v>
          </cell>
          <cell r="DI417">
            <v>16.311787072243344</v>
          </cell>
          <cell r="DJ417">
            <v>720</v>
          </cell>
          <cell r="DK417">
            <v>720</v>
          </cell>
          <cell r="DL417">
            <v>952</v>
          </cell>
          <cell r="DM417">
            <v>0</v>
          </cell>
          <cell r="DN417">
            <v>526</v>
          </cell>
          <cell r="DO417">
            <v>530</v>
          </cell>
          <cell r="DP417">
            <v>526</v>
          </cell>
          <cell r="DQ417">
            <v>530</v>
          </cell>
          <cell r="DR417">
            <v>-11</v>
          </cell>
          <cell r="DS417">
            <v>7</v>
          </cell>
          <cell r="DT417">
            <v>717</v>
          </cell>
          <cell r="DU417">
            <v>724</v>
          </cell>
          <cell r="DV417">
            <v>62.480314960629919</v>
          </cell>
          <cell r="DW417">
            <v>240</v>
          </cell>
          <cell r="DX417">
            <v>480</v>
          </cell>
          <cell r="DY417">
            <v>242</v>
          </cell>
          <cell r="DZ417">
            <v>0</v>
          </cell>
          <cell r="EA417">
            <v>598</v>
          </cell>
          <cell r="EB417">
            <v>739</v>
          </cell>
          <cell r="EC417">
            <v>598</v>
          </cell>
          <cell r="ED417">
            <v>739</v>
          </cell>
          <cell r="EE417">
            <v>-5</v>
          </cell>
          <cell r="EF417">
            <v>17</v>
          </cell>
          <cell r="EG417">
            <v>215</v>
          </cell>
          <cell r="EH417">
            <v>232</v>
          </cell>
          <cell r="EI417">
            <v>9.6701649175412285</v>
          </cell>
          <cell r="EJ417">
            <v>529</v>
          </cell>
          <cell r="EK417">
            <v>529</v>
          </cell>
          <cell r="EL417">
            <v>0</v>
          </cell>
          <cell r="EM417">
            <v>0</v>
          </cell>
          <cell r="EN417">
            <v>667</v>
          </cell>
          <cell r="EO417">
            <v>0</v>
          </cell>
          <cell r="EP417">
            <v>667</v>
          </cell>
          <cell r="EQ417">
            <v>0</v>
          </cell>
          <cell r="ER417">
            <v>667</v>
          </cell>
          <cell r="ES417">
            <v>77</v>
          </cell>
          <cell r="ET417">
            <v>77</v>
          </cell>
          <cell r="EU417">
            <v>94</v>
          </cell>
          <cell r="EV417">
            <v>4.5472440944881889</v>
          </cell>
          <cell r="EW417">
            <v>720</v>
          </cell>
          <cell r="EX417">
            <v>0</v>
          </cell>
          <cell r="GZ417">
            <v>452</v>
          </cell>
          <cell r="HA417">
            <v>431</v>
          </cell>
        </row>
        <row r="418">
          <cell r="B418" t="str">
            <v>63041EBA006</v>
          </cell>
          <cell r="C418">
            <v>0</v>
          </cell>
          <cell r="D418">
            <v>11.09080215528291</v>
          </cell>
          <cell r="E418">
            <v>926564173</v>
          </cell>
          <cell r="F418" t="str">
            <v>63041EBA006L4</v>
          </cell>
          <cell r="G418">
            <v>233.0547226230116</v>
          </cell>
          <cell r="H418">
            <v>118</v>
          </cell>
          <cell r="I418">
            <v>125</v>
          </cell>
          <cell r="J418">
            <v>480</v>
          </cell>
          <cell r="K418">
            <v>0</v>
          </cell>
          <cell r="L418">
            <v>658</v>
          </cell>
          <cell r="M418">
            <v>454</v>
          </cell>
          <cell r="N418">
            <v>484.99999999999989</v>
          </cell>
          <cell r="O418">
            <v>893</v>
          </cell>
          <cell r="P418">
            <v>484.99999999999989</v>
          </cell>
          <cell r="Q418">
            <v>469</v>
          </cell>
          <cell r="R418">
            <v>39</v>
          </cell>
          <cell r="S418">
            <v>0</v>
          </cell>
          <cell r="T418">
            <v>275</v>
          </cell>
          <cell r="U418">
            <v>275</v>
          </cell>
          <cell r="V418">
            <v>22.677504179696211</v>
          </cell>
          <cell r="W418">
            <v>720</v>
          </cell>
          <cell r="X418">
            <v>720</v>
          </cell>
          <cell r="Y418">
            <v>716</v>
          </cell>
          <cell r="Z418">
            <v>27</v>
          </cell>
          <cell r="AA418">
            <v>363.79664775396446</v>
          </cell>
          <cell r="AB418">
            <v>561</v>
          </cell>
          <cell r="AC418">
            <v>363.79664775396446</v>
          </cell>
          <cell r="AD418">
            <v>534</v>
          </cell>
          <cell r="AE418">
            <v>-38</v>
          </cell>
          <cell r="AF418">
            <v>2</v>
          </cell>
          <cell r="AG418">
            <v>493</v>
          </cell>
          <cell r="AH418">
            <v>495</v>
          </cell>
          <cell r="AI418">
            <v>24.527363184079601</v>
          </cell>
          <cell r="AJ418">
            <v>480</v>
          </cell>
          <cell r="AK418">
            <v>480</v>
          </cell>
          <cell r="AL418">
            <v>478</v>
          </cell>
          <cell r="AM418">
            <v>905</v>
          </cell>
          <cell r="AN418">
            <v>603</v>
          </cell>
          <cell r="AO418">
            <v>1024</v>
          </cell>
          <cell r="AP418">
            <v>603</v>
          </cell>
          <cell r="AQ418">
            <v>803</v>
          </cell>
          <cell r="AR418">
            <v>2</v>
          </cell>
          <cell r="AS418">
            <v>3</v>
          </cell>
          <cell r="AT418">
            <v>165</v>
          </cell>
          <cell r="AU418">
            <v>168</v>
          </cell>
          <cell r="AV418">
            <v>5.6831228473019513</v>
          </cell>
          <cell r="AW418">
            <v>960</v>
          </cell>
          <cell r="AX418">
            <v>0</v>
          </cell>
          <cell r="AY418">
            <v>947</v>
          </cell>
          <cell r="AZ418">
            <v>489</v>
          </cell>
          <cell r="BA418">
            <v>871</v>
          </cell>
          <cell r="BB418">
            <v>1427</v>
          </cell>
          <cell r="BC418">
            <v>871</v>
          </cell>
          <cell r="BD418">
            <v>938</v>
          </cell>
          <cell r="BE418">
            <v>2</v>
          </cell>
          <cell r="BF418">
            <v>0</v>
          </cell>
          <cell r="BG418">
            <v>175</v>
          </cell>
          <cell r="BH418">
            <v>175</v>
          </cell>
          <cell r="BI418">
            <v>9.1198610306890551</v>
          </cell>
          <cell r="BJ418">
            <v>720</v>
          </cell>
          <cell r="BK418">
            <v>720</v>
          </cell>
          <cell r="BL418">
            <v>719</v>
          </cell>
          <cell r="BM418">
            <v>418</v>
          </cell>
          <cell r="BN418">
            <v>575.66666666666674</v>
          </cell>
          <cell r="BO418">
            <v>556</v>
          </cell>
          <cell r="BP418">
            <v>575.66666666666674</v>
          </cell>
          <cell r="BQ418">
            <v>556</v>
          </cell>
          <cell r="BR418">
            <v>13</v>
          </cell>
          <cell r="BS418">
            <v>6</v>
          </cell>
          <cell r="BT418">
            <v>319</v>
          </cell>
          <cell r="BU418">
            <v>325</v>
          </cell>
          <cell r="BV418">
            <v>16.280310796597529</v>
          </cell>
          <cell r="BW418">
            <v>960</v>
          </cell>
          <cell r="BX418">
            <v>0</v>
          </cell>
          <cell r="BY418">
            <v>480</v>
          </cell>
          <cell r="BZ418">
            <v>451</v>
          </cell>
          <cell r="CA418">
            <v>587.82661581620812</v>
          </cell>
          <cell r="CB418">
            <v>655</v>
          </cell>
          <cell r="CC418">
            <v>587.82661581620812</v>
          </cell>
          <cell r="CD418">
            <v>655</v>
          </cell>
          <cell r="CE418">
            <v>2</v>
          </cell>
          <cell r="CF418">
            <v>1</v>
          </cell>
          <cell r="CG418">
            <v>147</v>
          </cell>
          <cell r="CH418">
            <v>148</v>
          </cell>
          <cell r="CI418">
            <v>5.212765957446809</v>
          </cell>
          <cell r="CJ418">
            <v>840</v>
          </cell>
          <cell r="CK418">
            <v>840</v>
          </cell>
          <cell r="CL418">
            <v>838</v>
          </cell>
          <cell r="CM418">
            <v>373</v>
          </cell>
          <cell r="CN418">
            <v>846</v>
          </cell>
          <cell r="CO418">
            <v>781</v>
          </cell>
          <cell r="CP418">
            <v>846</v>
          </cell>
          <cell r="CQ418">
            <v>781</v>
          </cell>
          <cell r="CR418">
            <v>4</v>
          </cell>
          <cell r="CS418">
            <v>7</v>
          </cell>
          <cell r="CT418">
            <v>194</v>
          </cell>
          <cell r="CU418">
            <v>201</v>
          </cell>
          <cell r="CV418">
            <v>7.8329670488149539</v>
          </cell>
          <cell r="CW418">
            <v>840</v>
          </cell>
          <cell r="CX418">
            <v>840</v>
          </cell>
          <cell r="CY418">
            <v>900</v>
          </cell>
          <cell r="CZ418">
            <v>0</v>
          </cell>
          <cell r="DA418">
            <v>743.01346651017832</v>
          </cell>
          <cell r="DB418">
            <v>798</v>
          </cell>
          <cell r="DC418">
            <v>743.01346651017832</v>
          </cell>
          <cell r="DD418">
            <v>798</v>
          </cell>
          <cell r="DE418">
            <v>12</v>
          </cell>
          <cell r="DF418">
            <v>5</v>
          </cell>
          <cell r="DG418">
            <v>286</v>
          </cell>
          <cell r="DH418">
            <v>291</v>
          </cell>
          <cell r="DI418">
            <v>16.311787072243344</v>
          </cell>
          <cell r="DJ418">
            <v>720</v>
          </cell>
          <cell r="DK418">
            <v>720</v>
          </cell>
          <cell r="DL418">
            <v>952</v>
          </cell>
          <cell r="DM418">
            <v>0</v>
          </cell>
          <cell r="DN418">
            <v>526</v>
          </cell>
          <cell r="DO418">
            <v>530</v>
          </cell>
          <cell r="DP418">
            <v>526</v>
          </cell>
          <cell r="DQ418">
            <v>530</v>
          </cell>
          <cell r="DR418">
            <v>-11</v>
          </cell>
          <cell r="DS418">
            <v>7</v>
          </cell>
          <cell r="DT418">
            <v>717</v>
          </cell>
          <cell r="DU418">
            <v>724</v>
          </cell>
          <cell r="DV418">
            <v>62.480314960629919</v>
          </cell>
          <cell r="DW418">
            <v>240</v>
          </cell>
          <cell r="DX418">
            <v>240</v>
          </cell>
          <cell r="DY418">
            <v>242</v>
          </cell>
          <cell r="DZ418">
            <v>0</v>
          </cell>
          <cell r="EA418">
            <v>598</v>
          </cell>
          <cell r="EB418">
            <v>739</v>
          </cell>
          <cell r="EC418">
            <v>598</v>
          </cell>
          <cell r="ED418">
            <v>739</v>
          </cell>
          <cell r="EE418">
            <v>-5</v>
          </cell>
          <cell r="EF418">
            <v>17</v>
          </cell>
          <cell r="EG418">
            <v>215</v>
          </cell>
          <cell r="EH418">
            <v>232</v>
          </cell>
          <cell r="EI418">
            <v>9.6701649175412285</v>
          </cell>
          <cell r="EJ418">
            <v>529</v>
          </cell>
          <cell r="EK418">
            <v>529</v>
          </cell>
          <cell r="EL418">
            <v>0</v>
          </cell>
          <cell r="EM418">
            <v>0</v>
          </cell>
          <cell r="EN418">
            <v>667</v>
          </cell>
          <cell r="EO418">
            <v>0</v>
          </cell>
          <cell r="EP418">
            <v>667</v>
          </cell>
          <cell r="EQ418">
            <v>0</v>
          </cell>
          <cell r="ER418">
            <v>667</v>
          </cell>
          <cell r="ES418">
            <v>77</v>
          </cell>
          <cell r="ET418">
            <v>77</v>
          </cell>
          <cell r="EU418">
            <v>94</v>
          </cell>
          <cell r="EV418">
            <v>4.5472440944881889</v>
          </cell>
          <cell r="EW418">
            <v>720</v>
          </cell>
          <cell r="EX418">
            <v>0</v>
          </cell>
          <cell r="GZ418">
            <v>452</v>
          </cell>
          <cell r="HA418">
            <v>431</v>
          </cell>
        </row>
        <row r="419">
          <cell r="B419" t="str">
            <v>56EAB</v>
          </cell>
          <cell r="C419" t="str">
            <v>LINHA 456EAB</v>
          </cell>
          <cell r="D419">
            <v>0</v>
          </cell>
          <cell r="E419">
            <v>0</v>
          </cell>
          <cell r="F419" t="str">
            <v>WHITNEY  - 1 CAV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  <cell r="BF419">
            <v>0</v>
          </cell>
          <cell r="BG419">
            <v>0</v>
          </cell>
          <cell r="BH419">
            <v>0</v>
          </cell>
          <cell r="BI419">
            <v>0</v>
          </cell>
          <cell r="BJ419">
            <v>0</v>
          </cell>
          <cell r="BK419">
            <v>0</v>
          </cell>
          <cell r="BL419">
            <v>0</v>
          </cell>
          <cell r="BM419">
            <v>0</v>
          </cell>
          <cell r="BN419">
            <v>0</v>
          </cell>
          <cell r="BO419">
            <v>0</v>
          </cell>
          <cell r="BP419">
            <v>0</v>
          </cell>
          <cell r="BQ419">
            <v>0</v>
          </cell>
          <cell r="BR419">
            <v>0</v>
          </cell>
          <cell r="BS419">
            <v>0</v>
          </cell>
          <cell r="BT419">
            <v>0</v>
          </cell>
          <cell r="BU419">
            <v>0</v>
          </cell>
          <cell r="BV419">
            <v>0</v>
          </cell>
          <cell r="BW419">
            <v>0</v>
          </cell>
          <cell r="BX419">
            <v>0</v>
          </cell>
          <cell r="BY419">
            <v>0</v>
          </cell>
          <cell r="BZ419">
            <v>0</v>
          </cell>
          <cell r="CA419">
            <v>0</v>
          </cell>
          <cell r="CB419">
            <v>0</v>
          </cell>
          <cell r="CC419">
            <v>0</v>
          </cell>
          <cell r="CD419">
            <v>0</v>
          </cell>
          <cell r="CE419">
            <v>0</v>
          </cell>
          <cell r="CF419">
            <v>0</v>
          </cell>
          <cell r="CG419">
            <v>0</v>
          </cell>
          <cell r="CH419">
            <v>0</v>
          </cell>
          <cell r="CI419">
            <v>0</v>
          </cell>
          <cell r="CJ419">
            <v>0</v>
          </cell>
          <cell r="CK419">
            <v>0</v>
          </cell>
          <cell r="CL419">
            <v>4</v>
          </cell>
          <cell r="CM419">
            <v>0</v>
          </cell>
          <cell r="CN419">
            <v>0</v>
          </cell>
          <cell r="CO419">
            <v>0</v>
          </cell>
          <cell r="CP419">
            <v>0</v>
          </cell>
          <cell r="CQ419">
            <v>0</v>
          </cell>
          <cell r="CR419">
            <v>4</v>
          </cell>
          <cell r="CS419">
            <v>0</v>
          </cell>
          <cell r="CT419">
            <v>0</v>
          </cell>
          <cell r="CU419">
            <v>0</v>
          </cell>
          <cell r="CV419">
            <v>0</v>
          </cell>
          <cell r="CW419">
            <v>0</v>
          </cell>
          <cell r="CX419">
            <v>0</v>
          </cell>
          <cell r="CY419">
            <v>0</v>
          </cell>
          <cell r="CZ419">
            <v>0</v>
          </cell>
          <cell r="DA419">
            <v>0</v>
          </cell>
          <cell r="DB419">
            <v>0</v>
          </cell>
          <cell r="DC419">
            <v>0</v>
          </cell>
          <cell r="DD419">
            <v>0</v>
          </cell>
          <cell r="DE419">
            <v>0</v>
          </cell>
          <cell r="DF419">
            <v>0</v>
          </cell>
          <cell r="DG419">
            <v>0</v>
          </cell>
          <cell r="DH419">
            <v>0</v>
          </cell>
          <cell r="DI419">
            <v>0</v>
          </cell>
          <cell r="DJ419">
            <v>0</v>
          </cell>
          <cell r="DK419">
            <v>0</v>
          </cell>
          <cell r="DL419">
            <v>0</v>
          </cell>
          <cell r="DM419">
            <v>0</v>
          </cell>
          <cell r="DN419">
            <v>0</v>
          </cell>
          <cell r="DO419">
            <v>0</v>
          </cell>
          <cell r="DP419">
            <v>0</v>
          </cell>
          <cell r="DQ419">
            <v>0</v>
          </cell>
          <cell r="DR419">
            <v>0</v>
          </cell>
          <cell r="DS419">
            <v>0</v>
          </cell>
          <cell r="DT419">
            <v>0</v>
          </cell>
          <cell r="DU419">
            <v>0</v>
          </cell>
          <cell r="DV419">
            <v>0</v>
          </cell>
          <cell r="DW419">
            <v>0</v>
          </cell>
          <cell r="DX419">
            <v>0</v>
          </cell>
          <cell r="DY419">
            <v>0</v>
          </cell>
          <cell r="DZ419">
            <v>0</v>
          </cell>
          <cell r="EA419">
            <v>0</v>
          </cell>
          <cell r="EB419">
            <v>0</v>
          </cell>
          <cell r="EC419">
            <v>0</v>
          </cell>
          <cell r="ED419">
            <v>0</v>
          </cell>
          <cell r="EE419">
            <v>0</v>
          </cell>
          <cell r="EF419">
            <v>0</v>
          </cell>
          <cell r="EG419">
            <v>0</v>
          </cell>
          <cell r="EH419">
            <v>0</v>
          </cell>
          <cell r="EI419">
            <v>0</v>
          </cell>
          <cell r="EJ419">
            <v>0</v>
          </cell>
          <cell r="EK419">
            <v>0</v>
          </cell>
          <cell r="EL419">
            <v>0</v>
          </cell>
          <cell r="EM419">
            <v>0</v>
          </cell>
          <cell r="EN419">
            <v>0</v>
          </cell>
          <cell r="EO419">
            <v>0</v>
          </cell>
          <cell r="EP419">
            <v>0</v>
          </cell>
          <cell r="EQ419">
            <v>0</v>
          </cell>
          <cell r="ER419">
            <v>0</v>
          </cell>
          <cell r="ES419">
            <v>0</v>
          </cell>
          <cell r="ET419">
            <v>0</v>
          </cell>
          <cell r="EU419">
            <v>0</v>
          </cell>
          <cell r="EV419">
            <v>0</v>
          </cell>
          <cell r="EW419">
            <v>0</v>
          </cell>
          <cell r="EX419">
            <v>0</v>
          </cell>
          <cell r="GZ419">
            <v>0</v>
          </cell>
          <cell r="HA419">
            <v>0</v>
          </cell>
        </row>
        <row r="420">
          <cell r="B420" t="str">
            <v>33048EBA006</v>
          </cell>
          <cell r="C420">
            <v>0</v>
          </cell>
          <cell r="D420">
            <v>0</v>
          </cell>
          <cell r="E420">
            <v>0</v>
          </cell>
          <cell r="F420" t="str">
            <v>33048EBA006L4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  <cell r="BF420">
            <v>0</v>
          </cell>
          <cell r="BG420">
            <v>0</v>
          </cell>
          <cell r="BH420">
            <v>0</v>
          </cell>
          <cell r="BI420">
            <v>0</v>
          </cell>
          <cell r="BJ420">
            <v>0</v>
          </cell>
          <cell r="BK420">
            <v>0</v>
          </cell>
          <cell r="BL420">
            <v>0</v>
          </cell>
          <cell r="BM420">
            <v>0</v>
          </cell>
          <cell r="BN420">
            <v>0</v>
          </cell>
          <cell r="BO420">
            <v>0</v>
          </cell>
          <cell r="BP420">
            <v>0</v>
          </cell>
          <cell r="BQ420">
            <v>0</v>
          </cell>
          <cell r="BR420">
            <v>0</v>
          </cell>
          <cell r="BS420">
            <v>0</v>
          </cell>
          <cell r="BT420">
            <v>0</v>
          </cell>
          <cell r="BU420">
            <v>0</v>
          </cell>
          <cell r="BV420">
            <v>0</v>
          </cell>
          <cell r="BW420">
            <v>0</v>
          </cell>
          <cell r="BX420">
            <v>0</v>
          </cell>
          <cell r="BY420">
            <v>0</v>
          </cell>
          <cell r="BZ420">
            <v>0</v>
          </cell>
          <cell r="CA420">
            <v>0</v>
          </cell>
          <cell r="CB420">
            <v>0</v>
          </cell>
          <cell r="CC420">
            <v>0</v>
          </cell>
          <cell r="CD420">
            <v>0</v>
          </cell>
          <cell r="CE420">
            <v>0</v>
          </cell>
          <cell r="CF420">
            <v>0</v>
          </cell>
          <cell r="CG420">
            <v>0</v>
          </cell>
          <cell r="CH420">
            <v>0</v>
          </cell>
          <cell r="CI420">
            <v>0</v>
          </cell>
          <cell r="CJ420">
            <v>0</v>
          </cell>
          <cell r="CK420">
            <v>0</v>
          </cell>
          <cell r="CL420">
            <v>4</v>
          </cell>
          <cell r="CM420">
            <v>0</v>
          </cell>
          <cell r="CN420">
            <v>0</v>
          </cell>
          <cell r="CO420">
            <v>0</v>
          </cell>
          <cell r="CP420">
            <v>0</v>
          </cell>
          <cell r="CQ420">
            <v>0</v>
          </cell>
          <cell r="CR420">
            <v>4</v>
          </cell>
          <cell r="CS420">
            <v>0</v>
          </cell>
          <cell r="CT420">
            <v>0</v>
          </cell>
          <cell r="CU420">
            <v>0</v>
          </cell>
          <cell r="CV420">
            <v>0</v>
          </cell>
          <cell r="CW420">
            <v>0</v>
          </cell>
          <cell r="CX420">
            <v>0</v>
          </cell>
          <cell r="CY420">
            <v>0</v>
          </cell>
          <cell r="CZ420">
            <v>0</v>
          </cell>
          <cell r="DA420">
            <v>0</v>
          </cell>
          <cell r="DB420">
            <v>0</v>
          </cell>
          <cell r="DC420">
            <v>0</v>
          </cell>
          <cell r="DD420">
            <v>0</v>
          </cell>
          <cell r="DE420">
            <v>0</v>
          </cell>
          <cell r="DF420">
            <v>0</v>
          </cell>
          <cell r="DG420">
            <v>0</v>
          </cell>
          <cell r="DH420">
            <v>0</v>
          </cell>
          <cell r="DI420">
            <v>0</v>
          </cell>
          <cell r="DJ420">
            <v>0</v>
          </cell>
          <cell r="DK420">
            <v>0</v>
          </cell>
          <cell r="DL420">
            <v>0</v>
          </cell>
          <cell r="DM420">
            <v>0</v>
          </cell>
          <cell r="DN420">
            <v>0</v>
          </cell>
          <cell r="DO420">
            <v>0</v>
          </cell>
          <cell r="DP420">
            <v>0</v>
          </cell>
          <cell r="DQ420">
            <v>0</v>
          </cell>
          <cell r="DR420">
            <v>0</v>
          </cell>
          <cell r="DS420">
            <v>0</v>
          </cell>
          <cell r="DT420">
            <v>0</v>
          </cell>
          <cell r="DU420">
            <v>0</v>
          </cell>
          <cell r="DV420">
            <v>0</v>
          </cell>
          <cell r="DW420">
            <v>0</v>
          </cell>
          <cell r="DX420">
            <v>0</v>
          </cell>
          <cell r="DY420">
            <v>0</v>
          </cell>
          <cell r="DZ420">
            <v>0</v>
          </cell>
          <cell r="EA420">
            <v>0</v>
          </cell>
          <cell r="EB420">
            <v>0</v>
          </cell>
          <cell r="EC420">
            <v>0</v>
          </cell>
          <cell r="ED420">
            <v>0</v>
          </cell>
          <cell r="EE420">
            <v>0</v>
          </cell>
          <cell r="EF420">
            <v>0</v>
          </cell>
          <cell r="EG420">
            <v>0</v>
          </cell>
          <cell r="EH420">
            <v>0</v>
          </cell>
          <cell r="EI420">
            <v>0</v>
          </cell>
          <cell r="EJ420">
            <v>0</v>
          </cell>
          <cell r="EK420">
            <v>0</v>
          </cell>
          <cell r="EL420">
            <v>0</v>
          </cell>
          <cell r="EM420">
            <v>0</v>
          </cell>
          <cell r="EN420">
            <v>0</v>
          </cell>
          <cell r="EO420">
            <v>0</v>
          </cell>
          <cell r="EP420">
            <v>0</v>
          </cell>
          <cell r="EQ420">
            <v>0</v>
          </cell>
          <cell r="ER420">
            <v>0</v>
          </cell>
          <cell r="ES420">
            <v>0</v>
          </cell>
          <cell r="ET420">
            <v>0</v>
          </cell>
          <cell r="EU420">
            <v>0</v>
          </cell>
          <cell r="EV420">
            <v>0</v>
          </cell>
          <cell r="EW420">
            <v>0</v>
          </cell>
          <cell r="EX420">
            <v>0</v>
          </cell>
          <cell r="GZ420">
            <v>0</v>
          </cell>
          <cell r="HA420">
            <v>0</v>
          </cell>
        </row>
        <row r="421">
          <cell r="B421" t="str">
            <v>56TXE</v>
          </cell>
          <cell r="C421" t="str">
            <v>LINHA 456TXE</v>
          </cell>
          <cell r="D421">
            <v>15.750769871444696</v>
          </cell>
          <cell r="E421">
            <v>0</v>
          </cell>
          <cell r="F421" t="str">
            <v>MARIANE - 1 CAV</v>
          </cell>
          <cell r="G421">
            <v>311.86524345460498</v>
          </cell>
          <cell r="H421">
            <v>188</v>
          </cell>
          <cell r="I421">
            <v>207</v>
          </cell>
          <cell r="J421">
            <v>480</v>
          </cell>
          <cell r="K421">
            <v>0</v>
          </cell>
          <cell r="L421">
            <v>598</v>
          </cell>
          <cell r="M421">
            <v>657</v>
          </cell>
          <cell r="N421">
            <v>575</v>
          </cell>
          <cell r="O421">
            <v>1089</v>
          </cell>
          <cell r="P421">
            <v>575</v>
          </cell>
          <cell r="Q421">
            <v>452</v>
          </cell>
          <cell r="R421">
            <v>11</v>
          </cell>
          <cell r="S421">
            <v>4</v>
          </cell>
          <cell r="T421">
            <v>338</v>
          </cell>
          <cell r="U421">
            <v>342</v>
          </cell>
          <cell r="V421">
            <v>12.8159757330637</v>
          </cell>
          <cell r="W421">
            <v>720</v>
          </cell>
          <cell r="X421">
            <v>720</v>
          </cell>
          <cell r="Y421">
            <v>718</v>
          </cell>
          <cell r="Z421">
            <v>440</v>
          </cell>
          <cell r="AA421">
            <v>791.2</v>
          </cell>
          <cell r="AB421">
            <v>1226</v>
          </cell>
          <cell r="AC421">
            <v>791.2</v>
          </cell>
          <cell r="AD421">
            <v>786</v>
          </cell>
          <cell r="AE421">
            <v>-15</v>
          </cell>
          <cell r="AF421">
            <v>2</v>
          </cell>
          <cell r="AG421">
            <v>287</v>
          </cell>
          <cell r="AH421">
            <v>289</v>
          </cell>
          <cell r="AI421">
            <v>10.177304964539008</v>
          </cell>
          <cell r="AJ421">
            <v>960</v>
          </cell>
          <cell r="AK421">
            <v>960</v>
          </cell>
          <cell r="AL421">
            <v>1176</v>
          </cell>
          <cell r="AM421">
            <v>398</v>
          </cell>
          <cell r="AN421">
            <v>846</v>
          </cell>
          <cell r="AO421">
            <v>1268</v>
          </cell>
          <cell r="AP421">
            <v>846</v>
          </cell>
          <cell r="AQ421">
            <v>960</v>
          </cell>
          <cell r="AR421">
            <v>9</v>
          </cell>
          <cell r="AS421">
            <v>5</v>
          </cell>
          <cell r="AT421">
            <v>491</v>
          </cell>
          <cell r="AU421">
            <v>496</v>
          </cell>
          <cell r="AV421">
            <v>22.183734939759034</v>
          </cell>
          <cell r="AW421">
            <v>720</v>
          </cell>
          <cell r="AX421">
            <v>0</v>
          </cell>
          <cell r="AY421">
            <v>480</v>
          </cell>
          <cell r="AZ421">
            <v>376</v>
          </cell>
          <cell r="BA421">
            <v>664.00000000000011</v>
          </cell>
          <cell r="BB421">
            <v>1278</v>
          </cell>
          <cell r="BC421">
            <v>664.00000000000011</v>
          </cell>
          <cell r="BD421">
            <v>902</v>
          </cell>
          <cell r="BE421">
            <v>-3</v>
          </cell>
          <cell r="BF421">
            <v>0</v>
          </cell>
          <cell r="BG421">
            <v>77</v>
          </cell>
          <cell r="BH421">
            <v>77</v>
          </cell>
          <cell r="BI421">
            <v>7.2947368421052605</v>
          </cell>
          <cell r="BJ421">
            <v>960</v>
          </cell>
          <cell r="BK421">
            <v>960</v>
          </cell>
          <cell r="BL421">
            <v>479</v>
          </cell>
          <cell r="BM421">
            <v>810</v>
          </cell>
          <cell r="BN421">
            <v>316.66666666666674</v>
          </cell>
          <cell r="BO421">
            <v>109</v>
          </cell>
          <cell r="BP421">
            <v>316.66666666666674</v>
          </cell>
          <cell r="BQ421">
            <v>109</v>
          </cell>
          <cell r="BR421">
            <v>66</v>
          </cell>
          <cell r="BS421">
            <v>12</v>
          </cell>
          <cell r="BT421">
            <v>369</v>
          </cell>
          <cell r="BU421">
            <v>381</v>
          </cell>
          <cell r="BV421">
            <v>12.525328227897365</v>
          </cell>
          <cell r="BW421">
            <v>960</v>
          </cell>
          <cell r="BX421">
            <v>960</v>
          </cell>
          <cell r="BY421">
            <v>956</v>
          </cell>
          <cell r="BZ421">
            <v>977</v>
          </cell>
          <cell r="CA421">
            <v>883.8091743850714</v>
          </cell>
          <cell r="CB421">
            <v>437</v>
          </cell>
          <cell r="CC421">
            <v>883.8091743850714</v>
          </cell>
          <cell r="CD421">
            <v>437</v>
          </cell>
          <cell r="CE421">
            <v>-3</v>
          </cell>
          <cell r="CF421">
            <v>12</v>
          </cell>
          <cell r="CG421">
            <v>891</v>
          </cell>
          <cell r="CH421">
            <v>903</v>
          </cell>
          <cell r="CI421">
            <v>20.280728376327772</v>
          </cell>
          <cell r="CJ421">
            <v>720</v>
          </cell>
          <cell r="CK421">
            <v>720</v>
          </cell>
          <cell r="CL421">
            <v>1200</v>
          </cell>
          <cell r="CM421">
            <v>443</v>
          </cell>
          <cell r="CN421">
            <v>1318</v>
          </cell>
          <cell r="CO421">
            <v>1583</v>
          </cell>
          <cell r="CP421">
            <v>1318</v>
          </cell>
          <cell r="CQ421">
            <v>1583</v>
          </cell>
          <cell r="CR421">
            <v>-176</v>
          </cell>
          <cell r="CS421">
            <v>57</v>
          </cell>
          <cell r="CT421">
            <v>639</v>
          </cell>
          <cell r="CU421">
            <v>696</v>
          </cell>
          <cell r="CV421">
            <v>23.137792571986534</v>
          </cell>
          <cell r="CW421">
            <v>720</v>
          </cell>
          <cell r="CX421">
            <v>720</v>
          </cell>
          <cell r="CY421">
            <v>686</v>
          </cell>
          <cell r="CZ421">
            <v>0</v>
          </cell>
          <cell r="DA421">
            <v>828.51464504913781</v>
          </cell>
          <cell r="DB421">
            <v>1043</v>
          </cell>
          <cell r="DC421">
            <v>828.51464504913781</v>
          </cell>
          <cell r="DD421">
            <v>1043</v>
          </cell>
          <cell r="DE421">
            <v>10</v>
          </cell>
          <cell r="DF421">
            <v>45</v>
          </cell>
          <cell r="DG421">
            <v>284</v>
          </cell>
          <cell r="DH421">
            <v>329</v>
          </cell>
          <cell r="DI421">
            <v>8.7116564417177909</v>
          </cell>
          <cell r="DJ421">
            <v>1200</v>
          </cell>
          <cell r="DK421">
            <v>1200</v>
          </cell>
          <cell r="DL421">
            <v>958</v>
          </cell>
          <cell r="DM421">
            <v>0</v>
          </cell>
          <cell r="DN421">
            <v>978</v>
          </cell>
          <cell r="DO421">
            <v>284</v>
          </cell>
          <cell r="DP421">
            <v>978</v>
          </cell>
          <cell r="DQ421">
            <v>284</v>
          </cell>
          <cell r="DR421">
            <v>-8</v>
          </cell>
          <cell r="DS421">
            <v>47</v>
          </cell>
          <cell r="DT421">
            <v>964</v>
          </cell>
          <cell r="DU421">
            <v>1011</v>
          </cell>
          <cell r="DV421">
            <v>27.99612778315586</v>
          </cell>
          <cell r="DW421">
            <v>600</v>
          </cell>
          <cell r="DX421">
            <v>600</v>
          </cell>
          <cell r="DY421">
            <v>906</v>
          </cell>
          <cell r="DZ421">
            <v>832</v>
          </cell>
          <cell r="EA421">
            <v>1033</v>
          </cell>
          <cell r="EB421">
            <v>1362</v>
          </cell>
          <cell r="EC421">
            <v>1033</v>
          </cell>
          <cell r="ED421">
            <v>1362</v>
          </cell>
          <cell r="EE421">
            <v>43</v>
          </cell>
          <cell r="EF421">
            <v>61</v>
          </cell>
          <cell r="EG421">
            <v>451</v>
          </cell>
          <cell r="EH421">
            <v>512</v>
          </cell>
          <cell r="EI421">
            <v>19.723032069970845</v>
          </cell>
          <cell r="EJ421">
            <v>600</v>
          </cell>
          <cell r="EK421">
            <v>600</v>
          </cell>
          <cell r="EL421">
            <v>0</v>
          </cell>
          <cell r="EM421">
            <v>0</v>
          </cell>
          <cell r="EN421">
            <v>686</v>
          </cell>
          <cell r="EO421">
            <v>0</v>
          </cell>
          <cell r="EP421">
            <v>686</v>
          </cell>
          <cell r="EQ421">
            <v>0</v>
          </cell>
          <cell r="ER421">
            <v>686</v>
          </cell>
          <cell r="ES421">
            <v>365</v>
          </cell>
          <cell r="ET421">
            <v>365</v>
          </cell>
          <cell r="EU421">
            <v>426</v>
          </cell>
          <cell r="EV421">
            <v>6.7885926844389335</v>
          </cell>
          <cell r="EW421">
            <v>1680</v>
          </cell>
          <cell r="EX421">
            <v>0</v>
          </cell>
          <cell r="GZ421">
            <v>235</v>
          </cell>
          <cell r="HA421">
            <v>1248</v>
          </cell>
        </row>
        <row r="422">
          <cell r="B422" t="str">
            <v>63041EBA089</v>
          </cell>
          <cell r="C422">
            <v>0</v>
          </cell>
          <cell r="D422">
            <v>15.750769871444696</v>
          </cell>
          <cell r="E422">
            <v>926564175</v>
          </cell>
          <cell r="F422" t="str">
            <v>63041EBA089L4</v>
          </cell>
          <cell r="G422">
            <v>311.86524345460498</v>
          </cell>
          <cell r="H422">
            <v>188</v>
          </cell>
          <cell r="I422">
            <v>207</v>
          </cell>
          <cell r="J422">
            <v>480</v>
          </cell>
          <cell r="K422">
            <v>0</v>
          </cell>
          <cell r="L422">
            <v>598</v>
          </cell>
          <cell r="M422">
            <v>657</v>
          </cell>
          <cell r="N422">
            <v>575</v>
          </cell>
          <cell r="O422">
            <v>1089</v>
          </cell>
          <cell r="P422">
            <v>575</v>
          </cell>
          <cell r="Q422">
            <v>452</v>
          </cell>
          <cell r="R422">
            <v>11</v>
          </cell>
          <cell r="S422">
            <v>4</v>
          </cell>
          <cell r="T422">
            <v>338</v>
          </cell>
          <cell r="U422">
            <v>342</v>
          </cell>
          <cell r="V422">
            <v>12.8159757330637</v>
          </cell>
          <cell r="W422">
            <v>720</v>
          </cell>
          <cell r="X422">
            <v>720</v>
          </cell>
          <cell r="Y422">
            <v>718</v>
          </cell>
          <cell r="Z422">
            <v>440</v>
          </cell>
          <cell r="AA422">
            <v>791.2</v>
          </cell>
          <cell r="AB422">
            <v>1226</v>
          </cell>
          <cell r="AC422">
            <v>791.2</v>
          </cell>
          <cell r="AD422">
            <v>786</v>
          </cell>
          <cell r="AE422">
            <v>-15</v>
          </cell>
          <cell r="AF422">
            <v>2</v>
          </cell>
          <cell r="AG422">
            <v>287</v>
          </cell>
          <cell r="AH422">
            <v>289</v>
          </cell>
          <cell r="AI422">
            <v>10.177304964539008</v>
          </cell>
          <cell r="AJ422">
            <v>960</v>
          </cell>
          <cell r="AK422">
            <v>960</v>
          </cell>
          <cell r="AL422">
            <v>1176</v>
          </cell>
          <cell r="AM422">
            <v>398</v>
          </cell>
          <cell r="AN422">
            <v>846</v>
          </cell>
          <cell r="AO422">
            <v>1268</v>
          </cell>
          <cell r="AP422">
            <v>846</v>
          </cell>
          <cell r="AQ422">
            <v>960</v>
          </cell>
          <cell r="AR422">
            <v>9</v>
          </cell>
          <cell r="AS422">
            <v>5</v>
          </cell>
          <cell r="AT422">
            <v>491</v>
          </cell>
          <cell r="AU422">
            <v>496</v>
          </cell>
          <cell r="AV422">
            <v>22.183734939759034</v>
          </cell>
          <cell r="AW422">
            <v>720</v>
          </cell>
          <cell r="AX422">
            <v>0</v>
          </cell>
          <cell r="AY422">
            <v>480</v>
          </cell>
          <cell r="AZ422">
            <v>376</v>
          </cell>
          <cell r="BA422">
            <v>664.00000000000011</v>
          </cell>
          <cell r="BB422">
            <v>1278</v>
          </cell>
          <cell r="BC422">
            <v>664.00000000000011</v>
          </cell>
          <cell r="BD422">
            <v>902</v>
          </cell>
          <cell r="BE422">
            <v>-3</v>
          </cell>
          <cell r="BF422">
            <v>0</v>
          </cell>
          <cell r="BG422">
            <v>77</v>
          </cell>
          <cell r="BH422">
            <v>77</v>
          </cell>
          <cell r="BI422">
            <v>7.2947368421052605</v>
          </cell>
          <cell r="BJ422">
            <v>960</v>
          </cell>
          <cell r="BK422">
            <v>960</v>
          </cell>
          <cell r="BL422">
            <v>479</v>
          </cell>
          <cell r="BM422">
            <v>810</v>
          </cell>
          <cell r="BN422">
            <v>316.66666666666674</v>
          </cell>
          <cell r="BO422">
            <v>109</v>
          </cell>
          <cell r="BP422">
            <v>316.66666666666674</v>
          </cell>
          <cell r="BQ422">
            <v>109</v>
          </cell>
          <cell r="BR422">
            <v>66</v>
          </cell>
          <cell r="BS422">
            <v>12</v>
          </cell>
          <cell r="BT422">
            <v>369</v>
          </cell>
          <cell r="BU422">
            <v>381</v>
          </cell>
          <cell r="BV422">
            <v>12.525328227897365</v>
          </cell>
          <cell r="BW422">
            <v>960</v>
          </cell>
          <cell r="BX422">
            <v>960</v>
          </cell>
          <cell r="BY422">
            <v>956</v>
          </cell>
          <cell r="BZ422">
            <v>977</v>
          </cell>
          <cell r="CA422">
            <v>883.8091743850714</v>
          </cell>
          <cell r="CB422">
            <v>437</v>
          </cell>
          <cell r="CC422">
            <v>883.8091743850714</v>
          </cell>
          <cell r="CD422">
            <v>437</v>
          </cell>
          <cell r="CE422">
            <v>-3</v>
          </cell>
          <cell r="CF422">
            <v>12</v>
          </cell>
          <cell r="CG422">
            <v>891</v>
          </cell>
          <cell r="CH422">
            <v>903</v>
          </cell>
          <cell r="CI422">
            <v>20.280728376327772</v>
          </cell>
          <cell r="CJ422">
            <v>720</v>
          </cell>
          <cell r="CK422">
            <v>720</v>
          </cell>
          <cell r="CL422">
            <v>1200</v>
          </cell>
          <cell r="CM422">
            <v>443</v>
          </cell>
          <cell r="CN422">
            <v>1318</v>
          </cell>
          <cell r="CO422">
            <v>1583</v>
          </cell>
          <cell r="CP422">
            <v>1318</v>
          </cell>
          <cell r="CQ422">
            <v>1583</v>
          </cell>
          <cell r="CR422">
            <v>-176</v>
          </cell>
          <cell r="CS422">
            <v>57</v>
          </cell>
          <cell r="CT422">
            <v>639</v>
          </cell>
          <cell r="CU422">
            <v>696</v>
          </cell>
          <cell r="CV422">
            <v>23.137792571986534</v>
          </cell>
          <cell r="CW422">
            <v>720</v>
          </cell>
          <cell r="CX422">
            <v>720</v>
          </cell>
          <cell r="CY422">
            <v>686</v>
          </cell>
          <cell r="CZ422">
            <v>0</v>
          </cell>
          <cell r="DA422">
            <v>828.51464504913781</v>
          </cell>
          <cell r="DB422">
            <v>1043</v>
          </cell>
          <cell r="DC422">
            <v>828.51464504913781</v>
          </cell>
          <cell r="DD422">
            <v>1043</v>
          </cell>
          <cell r="DE422">
            <v>10</v>
          </cell>
          <cell r="DF422">
            <v>45</v>
          </cell>
          <cell r="DG422">
            <v>284</v>
          </cell>
          <cell r="DH422">
            <v>329</v>
          </cell>
          <cell r="DI422">
            <v>8.7116564417177909</v>
          </cell>
          <cell r="DJ422">
            <v>1200</v>
          </cell>
          <cell r="DK422">
            <v>1200</v>
          </cell>
          <cell r="DL422">
            <v>958</v>
          </cell>
          <cell r="DM422">
            <v>0</v>
          </cell>
          <cell r="DN422">
            <v>978</v>
          </cell>
          <cell r="DO422">
            <v>284</v>
          </cell>
          <cell r="DP422">
            <v>978</v>
          </cell>
          <cell r="DQ422">
            <v>284</v>
          </cell>
          <cell r="DR422">
            <v>-8</v>
          </cell>
          <cell r="DS422">
            <v>47</v>
          </cell>
          <cell r="DT422">
            <v>964</v>
          </cell>
          <cell r="DU422">
            <v>1011</v>
          </cell>
          <cell r="DV422">
            <v>27.99612778315586</v>
          </cell>
          <cell r="DW422">
            <v>600</v>
          </cell>
          <cell r="DX422">
            <v>600</v>
          </cell>
          <cell r="DY422">
            <v>906</v>
          </cell>
          <cell r="DZ422">
            <v>832</v>
          </cell>
          <cell r="EA422">
            <v>1033</v>
          </cell>
          <cell r="EB422">
            <v>1362</v>
          </cell>
          <cell r="EC422">
            <v>1033</v>
          </cell>
          <cell r="ED422">
            <v>1362</v>
          </cell>
          <cell r="EE422">
            <v>43</v>
          </cell>
          <cell r="EF422">
            <v>61</v>
          </cell>
          <cell r="EG422">
            <v>451</v>
          </cell>
          <cell r="EH422">
            <v>512</v>
          </cell>
          <cell r="EI422">
            <v>19.723032069970845</v>
          </cell>
          <cell r="EJ422">
            <v>600</v>
          </cell>
          <cell r="EK422">
            <v>600</v>
          </cell>
          <cell r="EL422">
            <v>0</v>
          </cell>
          <cell r="EM422">
            <v>0</v>
          </cell>
          <cell r="EN422">
            <v>686</v>
          </cell>
          <cell r="EO422">
            <v>0</v>
          </cell>
          <cell r="EP422">
            <v>686</v>
          </cell>
          <cell r="EQ422">
            <v>0</v>
          </cell>
          <cell r="ER422">
            <v>686</v>
          </cell>
          <cell r="ES422">
            <v>365</v>
          </cell>
          <cell r="ET422">
            <v>365</v>
          </cell>
          <cell r="EU422">
            <v>426</v>
          </cell>
          <cell r="EV422">
            <v>6.7885926844389335</v>
          </cell>
          <cell r="EW422">
            <v>1680</v>
          </cell>
          <cell r="EX422">
            <v>0</v>
          </cell>
          <cell r="GZ422">
            <v>235</v>
          </cell>
          <cell r="HA422">
            <v>1248</v>
          </cell>
        </row>
        <row r="423">
          <cell r="B423" t="str">
            <v>56EAX</v>
          </cell>
          <cell r="C423" t="str">
            <v>LINHA 456EAX</v>
          </cell>
          <cell r="D423">
            <v>0</v>
          </cell>
          <cell r="E423">
            <v>0</v>
          </cell>
          <cell r="F423" t="str">
            <v>WHITNEY  - 1 CAV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  <cell r="BF423">
            <v>0</v>
          </cell>
          <cell r="BG423">
            <v>0</v>
          </cell>
          <cell r="BH423">
            <v>0</v>
          </cell>
          <cell r="BI423">
            <v>0</v>
          </cell>
          <cell r="BJ423">
            <v>0</v>
          </cell>
          <cell r="BK423">
            <v>0</v>
          </cell>
          <cell r="BL423">
            <v>0</v>
          </cell>
          <cell r="BM423">
            <v>0</v>
          </cell>
          <cell r="BN423">
            <v>0</v>
          </cell>
          <cell r="BO423">
            <v>0</v>
          </cell>
          <cell r="BP423">
            <v>0</v>
          </cell>
          <cell r="BQ423">
            <v>0</v>
          </cell>
          <cell r="BR423">
            <v>0</v>
          </cell>
          <cell r="BS423">
            <v>0</v>
          </cell>
          <cell r="BT423">
            <v>0</v>
          </cell>
          <cell r="BU423">
            <v>0</v>
          </cell>
          <cell r="BV423">
            <v>0</v>
          </cell>
          <cell r="BW423">
            <v>0</v>
          </cell>
          <cell r="BX423">
            <v>0</v>
          </cell>
          <cell r="BY423">
            <v>0</v>
          </cell>
          <cell r="BZ423">
            <v>0</v>
          </cell>
          <cell r="CA423">
            <v>0</v>
          </cell>
          <cell r="CB423">
            <v>0</v>
          </cell>
          <cell r="CC423">
            <v>0</v>
          </cell>
          <cell r="CD423">
            <v>0</v>
          </cell>
          <cell r="CE423">
            <v>0</v>
          </cell>
          <cell r="CF423">
            <v>0</v>
          </cell>
          <cell r="CG423">
            <v>0</v>
          </cell>
          <cell r="CH423">
            <v>0</v>
          </cell>
          <cell r="CI423">
            <v>0</v>
          </cell>
          <cell r="CJ423">
            <v>0</v>
          </cell>
          <cell r="CK423">
            <v>0</v>
          </cell>
          <cell r="CL423">
            <v>2</v>
          </cell>
          <cell r="CM423">
            <v>0</v>
          </cell>
          <cell r="CN423">
            <v>0</v>
          </cell>
          <cell r="CO423">
            <v>0</v>
          </cell>
          <cell r="CP423">
            <v>0</v>
          </cell>
          <cell r="CQ423">
            <v>0</v>
          </cell>
          <cell r="CR423">
            <v>2</v>
          </cell>
          <cell r="CS423">
            <v>0</v>
          </cell>
          <cell r="CT423">
            <v>0</v>
          </cell>
          <cell r="CU423">
            <v>0</v>
          </cell>
          <cell r="CV423">
            <v>0</v>
          </cell>
          <cell r="CW423">
            <v>0</v>
          </cell>
          <cell r="CX423">
            <v>0</v>
          </cell>
          <cell r="CY423">
            <v>0</v>
          </cell>
          <cell r="CZ423">
            <v>0</v>
          </cell>
          <cell r="DA423">
            <v>0</v>
          </cell>
          <cell r="DB423">
            <v>0</v>
          </cell>
          <cell r="DC423">
            <v>0</v>
          </cell>
          <cell r="DD423">
            <v>0</v>
          </cell>
          <cell r="DE423">
            <v>0</v>
          </cell>
          <cell r="DF423">
            <v>0</v>
          </cell>
          <cell r="DG423">
            <v>0</v>
          </cell>
          <cell r="DH423">
            <v>0</v>
          </cell>
          <cell r="DI423">
            <v>0</v>
          </cell>
          <cell r="DJ423">
            <v>0</v>
          </cell>
          <cell r="DK423">
            <v>0</v>
          </cell>
          <cell r="DL423">
            <v>0</v>
          </cell>
          <cell r="DM423">
            <v>0</v>
          </cell>
          <cell r="DN423">
            <v>0</v>
          </cell>
          <cell r="DO423">
            <v>0</v>
          </cell>
          <cell r="DP423">
            <v>0</v>
          </cell>
          <cell r="DQ423">
            <v>0</v>
          </cell>
          <cell r="DR423">
            <v>0</v>
          </cell>
          <cell r="DS423">
            <v>0</v>
          </cell>
          <cell r="DT423">
            <v>0</v>
          </cell>
          <cell r="DU423">
            <v>0</v>
          </cell>
          <cell r="DV423">
            <v>0</v>
          </cell>
          <cell r="DW423">
            <v>0</v>
          </cell>
          <cell r="DX423">
            <v>0</v>
          </cell>
          <cell r="DY423">
            <v>0</v>
          </cell>
          <cell r="DZ423">
            <v>0</v>
          </cell>
          <cell r="EA423">
            <v>0</v>
          </cell>
          <cell r="EB423">
            <v>0</v>
          </cell>
          <cell r="EC423">
            <v>0</v>
          </cell>
          <cell r="ED423">
            <v>0</v>
          </cell>
          <cell r="EE423">
            <v>0</v>
          </cell>
          <cell r="EF423">
            <v>0</v>
          </cell>
          <cell r="EG423">
            <v>0</v>
          </cell>
          <cell r="EH423">
            <v>0</v>
          </cell>
          <cell r="EI423">
            <v>0</v>
          </cell>
          <cell r="EJ423">
            <v>0</v>
          </cell>
          <cell r="EK423">
            <v>0</v>
          </cell>
          <cell r="EL423">
            <v>0</v>
          </cell>
          <cell r="EM423">
            <v>0</v>
          </cell>
          <cell r="EN423">
            <v>0</v>
          </cell>
          <cell r="EO423">
            <v>0</v>
          </cell>
          <cell r="EP423">
            <v>0</v>
          </cell>
          <cell r="EQ423">
            <v>0</v>
          </cell>
          <cell r="ER423">
            <v>0</v>
          </cell>
          <cell r="ES423">
            <v>0</v>
          </cell>
          <cell r="ET423">
            <v>0</v>
          </cell>
          <cell r="EU423">
            <v>0</v>
          </cell>
          <cell r="EV423">
            <v>0</v>
          </cell>
          <cell r="EW423">
            <v>0</v>
          </cell>
          <cell r="EX423">
            <v>0</v>
          </cell>
          <cell r="GZ423">
            <v>0</v>
          </cell>
          <cell r="HA423">
            <v>0</v>
          </cell>
        </row>
        <row r="424">
          <cell r="B424" t="str">
            <v>23048EBA089</v>
          </cell>
          <cell r="C424">
            <v>0</v>
          </cell>
          <cell r="D424">
            <v>0</v>
          </cell>
          <cell r="E424">
            <v>0</v>
          </cell>
          <cell r="F424" t="str">
            <v>23048EBA089L4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  <cell r="BF424">
            <v>0</v>
          </cell>
          <cell r="BG424">
            <v>0</v>
          </cell>
          <cell r="BH424">
            <v>0</v>
          </cell>
          <cell r="BI424">
            <v>0</v>
          </cell>
          <cell r="BJ424">
            <v>0</v>
          </cell>
          <cell r="BK424">
            <v>0</v>
          </cell>
          <cell r="BL424">
            <v>0</v>
          </cell>
          <cell r="BM424">
            <v>0</v>
          </cell>
          <cell r="BN424">
            <v>0</v>
          </cell>
          <cell r="BO424">
            <v>0</v>
          </cell>
          <cell r="BP424">
            <v>0</v>
          </cell>
          <cell r="BQ424">
            <v>0</v>
          </cell>
          <cell r="BR424">
            <v>0</v>
          </cell>
          <cell r="BS424">
            <v>0</v>
          </cell>
          <cell r="BT424">
            <v>0</v>
          </cell>
          <cell r="BU424">
            <v>0</v>
          </cell>
          <cell r="BV424">
            <v>0</v>
          </cell>
          <cell r="BW424">
            <v>0</v>
          </cell>
          <cell r="BX424">
            <v>0</v>
          </cell>
          <cell r="BY424">
            <v>0</v>
          </cell>
          <cell r="BZ424">
            <v>0</v>
          </cell>
          <cell r="CA424">
            <v>0</v>
          </cell>
          <cell r="CB424">
            <v>0</v>
          </cell>
          <cell r="CC424">
            <v>0</v>
          </cell>
          <cell r="CD424">
            <v>0</v>
          </cell>
          <cell r="CE424">
            <v>0</v>
          </cell>
          <cell r="CF424">
            <v>0</v>
          </cell>
          <cell r="CG424">
            <v>0</v>
          </cell>
          <cell r="CH424">
            <v>0</v>
          </cell>
          <cell r="CI424">
            <v>0</v>
          </cell>
          <cell r="CJ424">
            <v>0</v>
          </cell>
          <cell r="CK424">
            <v>0</v>
          </cell>
          <cell r="CL424">
            <v>2</v>
          </cell>
          <cell r="CM424">
            <v>0</v>
          </cell>
          <cell r="CN424">
            <v>0</v>
          </cell>
          <cell r="CO424">
            <v>0</v>
          </cell>
          <cell r="CP424">
            <v>0</v>
          </cell>
          <cell r="CQ424">
            <v>0</v>
          </cell>
          <cell r="CR424">
            <v>2</v>
          </cell>
          <cell r="CS424">
            <v>0</v>
          </cell>
          <cell r="CT424">
            <v>0</v>
          </cell>
          <cell r="CU424">
            <v>0</v>
          </cell>
          <cell r="CV424">
            <v>0</v>
          </cell>
          <cell r="CW424">
            <v>0</v>
          </cell>
          <cell r="CX424">
            <v>0</v>
          </cell>
          <cell r="CY424">
            <v>0</v>
          </cell>
          <cell r="CZ424">
            <v>0</v>
          </cell>
          <cell r="DA424">
            <v>0</v>
          </cell>
          <cell r="DB424">
            <v>0</v>
          </cell>
          <cell r="DC424">
            <v>0</v>
          </cell>
          <cell r="DD424">
            <v>0</v>
          </cell>
          <cell r="DE424">
            <v>0</v>
          </cell>
          <cell r="DF424">
            <v>0</v>
          </cell>
          <cell r="DG424">
            <v>0</v>
          </cell>
          <cell r="DH424">
            <v>0</v>
          </cell>
          <cell r="DI424">
            <v>0</v>
          </cell>
          <cell r="DJ424">
            <v>0</v>
          </cell>
          <cell r="DK424">
            <v>0</v>
          </cell>
          <cell r="DL424">
            <v>0</v>
          </cell>
          <cell r="DM424">
            <v>0</v>
          </cell>
          <cell r="DN424">
            <v>0</v>
          </cell>
          <cell r="DO424">
            <v>0</v>
          </cell>
          <cell r="DP424">
            <v>0</v>
          </cell>
          <cell r="DQ424">
            <v>0</v>
          </cell>
          <cell r="DR424">
            <v>0</v>
          </cell>
          <cell r="DS424">
            <v>0</v>
          </cell>
          <cell r="DT424">
            <v>0</v>
          </cell>
          <cell r="DU424">
            <v>0</v>
          </cell>
          <cell r="DV424">
            <v>0</v>
          </cell>
          <cell r="DW424">
            <v>0</v>
          </cell>
          <cell r="DX424">
            <v>0</v>
          </cell>
          <cell r="DY424">
            <v>0</v>
          </cell>
          <cell r="DZ424">
            <v>0</v>
          </cell>
          <cell r="EA424">
            <v>0</v>
          </cell>
          <cell r="EB424">
            <v>0</v>
          </cell>
          <cell r="EC424">
            <v>0</v>
          </cell>
          <cell r="ED424">
            <v>0</v>
          </cell>
          <cell r="EE424">
            <v>0</v>
          </cell>
          <cell r="EF424">
            <v>0</v>
          </cell>
          <cell r="EG424">
            <v>0</v>
          </cell>
          <cell r="EH424">
            <v>0</v>
          </cell>
          <cell r="EI424">
            <v>0</v>
          </cell>
          <cell r="EJ424">
            <v>0</v>
          </cell>
          <cell r="EK424">
            <v>0</v>
          </cell>
          <cell r="EL424">
            <v>0</v>
          </cell>
          <cell r="EM424">
            <v>0</v>
          </cell>
          <cell r="EN424">
            <v>0</v>
          </cell>
          <cell r="EO424">
            <v>0</v>
          </cell>
          <cell r="EP424">
            <v>0</v>
          </cell>
          <cell r="EQ424">
            <v>0</v>
          </cell>
          <cell r="ER424">
            <v>0</v>
          </cell>
          <cell r="ES424">
            <v>0</v>
          </cell>
          <cell r="ET424">
            <v>0</v>
          </cell>
          <cell r="EU424">
            <v>0</v>
          </cell>
          <cell r="EV424">
            <v>0</v>
          </cell>
          <cell r="EW424">
            <v>0</v>
          </cell>
          <cell r="EX424">
            <v>0</v>
          </cell>
          <cell r="GZ424">
            <v>0</v>
          </cell>
          <cell r="HA424">
            <v>0</v>
          </cell>
        </row>
        <row r="425">
          <cell r="B425" t="str">
            <v>56EFX</v>
          </cell>
          <cell r="C425" t="str">
            <v>LINHA 456EFX</v>
          </cell>
          <cell r="D425">
            <v>24.296962879640049</v>
          </cell>
          <cell r="E425">
            <v>0</v>
          </cell>
          <cell r="F425" t="str">
            <v>MARIANE EXPERIENCE</v>
          </cell>
          <cell r="G425">
            <v>198</v>
          </cell>
          <cell r="H425">
            <v>434</v>
          </cell>
          <cell r="I425">
            <v>794</v>
          </cell>
          <cell r="J425">
            <v>0</v>
          </cell>
          <cell r="K425">
            <v>0</v>
          </cell>
          <cell r="L425">
            <v>0</v>
          </cell>
          <cell r="M425">
            <v>100</v>
          </cell>
          <cell r="N425">
            <v>73.481110196753207</v>
          </cell>
          <cell r="O425">
            <v>297</v>
          </cell>
          <cell r="P425">
            <v>73.481110196753207</v>
          </cell>
          <cell r="Q425">
            <v>226</v>
          </cell>
          <cell r="R425">
            <v>-14</v>
          </cell>
          <cell r="S425">
            <v>260</v>
          </cell>
          <cell r="T425">
            <v>322</v>
          </cell>
          <cell r="U425">
            <v>582</v>
          </cell>
          <cell r="V425">
            <v>34.805790876347672</v>
          </cell>
          <cell r="W425">
            <v>240</v>
          </cell>
          <cell r="X425">
            <v>240</v>
          </cell>
          <cell r="Y425">
            <v>213</v>
          </cell>
          <cell r="Z425">
            <v>35</v>
          </cell>
          <cell r="AA425">
            <v>283.15687269176465</v>
          </cell>
          <cell r="AB425">
            <v>246</v>
          </cell>
          <cell r="AC425">
            <v>283.15687269176465</v>
          </cell>
          <cell r="AD425">
            <v>215</v>
          </cell>
          <cell r="AE425">
            <v>-6</v>
          </cell>
          <cell r="AF425">
            <v>5</v>
          </cell>
          <cell r="AG425">
            <v>581</v>
          </cell>
          <cell r="AH425">
            <v>586</v>
          </cell>
          <cell r="AI425">
            <v>69.66101694915254</v>
          </cell>
          <cell r="AJ425">
            <v>240</v>
          </cell>
          <cell r="AK425">
            <v>240</v>
          </cell>
          <cell r="AL425">
            <v>240</v>
          </cell>
          <cell r="AM425">
            <v>110</v>
          </cell>
          <cell r="AN425">
            <v>347</v>
          </cell>
          <cell r="AO425">
            <v>340</v>
          </cell>
          <cell r="AP425">
            <v>347</v>
          </cell>
          <cell r="AQ425">
            <v>261</v>
          </cell>
          <cell r="AR425">
            <v>16</v>
          </cell>
          <cell r="AS425">
            <v>126</v>
          </cell>
          <cell r="AT425">
            <v>423</v>
          </cell>
          <cell r="AU425">
            <v>549</v>
          </cell>
          <cell r="AV425">
            <v>36.640246066485275</v>
          </cell>
          <cell r="AW425">
            <v>240</v>
          </cell>
          <cell r="AX425">
            <v>240</v>
          </cell>
          <cell r="AY425">
            <v>217</v>
          </cell>
          <cell r="AZ425">
            <v>90</v>
          </cell>
          <cell r="BA425">
            <v>329.45</v>
          </cell>
          <cell r="BB425">
            <v>337</v>
          </cell>
          <cell r="BC425">
            <v>329.45</v>
          </cell>
          <cell r="BD425">
            <v>257</v>
          </cell>
          <cell r="BE425">
            <v>17</v>
          </cell>
          <cell r="BF425">
            <v>120</v>
          </cell>
          <cell r="BG425">
            <v>372</v>
          </cell>
          <cell r="BH425">
            <v>492</v>
          </cell>
          <cell r="BI425">
            <v>34.251968503937007</v>
          </cell>
          <cell r="BJ425">
            <v>240</v>
          </cell>
          <cell r="BK425">
            <v>240</v>
          </cell>
          <cell r="BL425">
            <v>248</v>
          </cell>
          <cell r="BM425">
            <v>34</v>
          </cell>
          <cell r="BN425">
            <v>354</v>
          </cell>
          <cell r="BO425">
            <v>203</v>
          </cell>
          <cell r="BP425">
            <v>354</v>
          </cell>
          <cell r="BQ425">
            <v>203</v>
          </cell>
          <cell r="BR425">
            <v>16</v>
          </cell>
          <cell r="BS425">
            <v>57</v>
          </cell>
          <cell r="BT425">
            <v>464</v>
          </cell>
          <cell r="BU425">
            <v>521</v>
          </cell>
          <cell r="BV425">
            <v>89.348704833280664</v>
          </cell>
          <cell r="BW425">
            <v>60</v>
          </cell>
          <cell r="BX425">
            <v>60</v>
          </cell>
          <cell r="BY425">
            <v>0</v>
          </cell>
          <cell r="BZ425">
            <v>309</v>
          </cell>
          <cell r="CA425">
            <v>239.49308199992902</v>
          </cell>
          <cell r="CB425">
            <v>187</v>
          </cell>
          <cell r="CC425">
            <v>239.49308199992902</v>
          </cell>
          <cell r="CD425">
            <v>187</v>
          </cell>
          <cell r="CE425">
            <v>129</v>
          </cell>
          <cell r="CF425">
            <v>127</v>
          </cell>
          <cell r="CG425">
            <v>78</v>
          </cell>
          <cell r="CH425">
            <v>205</v>
          </cell>
          <cell r="CI425">
            <v>7.6221498371335512</v>
          </cell>
          <cell r="CJ425">
            <v>360</v>
          </cell>
          <cell r="CK425">
            <v>360</v>
          </cell>
          <cell r="CL425">
            <v>240</v>
          </cell>
          <cell r="CM425">
            <v>29</v>
          </cell>
          <cell r="CN425">
            <v>307</v>
          </cell>
          <cell r="CO425">
            <v>25</v>
          </cell>
          <cell r="CP425">
            <v>307</v>
          </cell>
          <cell r="CQ425">
            <v>25</v>
          </cell>
          <cell r="CR425">
            <v>74</v>
          </cell>
          <cell r="CS425">
            <v>125</v>
          </cell>
          <cell r="CT425">
            <v>221</v>
          </cell>
          <cell r="CU425">
            <v>346</v>
          </cell>
          <cell r="CV425">
            <v>38.513219298693656</v>
          </cell>
          <cell r="CW425">
            <v>180</v>
          </cell>
          <cell r="CX425">
            <v>300</v>
          </cell>
          <cell r="CY425">
            <v>1</v>
          </cell>
          <cell r="CZ425">
            <v>0</v>
          </cell>
          <cell r="DA425">
            <v>133.28696714342462</v>
          </cell>
          <cell r="DB425">
            <v>188</v>
          </cell>
          <cell r="DC425">
            <v>133.28696714342459</v>
          </cell>
          <cell r="DD425">
            <v>188</v>
          </cell>
          <cell r="DE425">
            <v>21</v>
          </cell>
          <cell r="DF425">
            <v>114</v>
          </cell>
          <cell r="DG425">
            <v>24</v>
          </cell>
          <cell r="DH425">
            <v>138</v>
          </cell>
          <cell r="DI425">
            <v>3.7894736842105274</v>
          </cell>
          <cell r="DJ425">
            <v>306</v>
          </cell>
          <cell r="DK425">
            <v>306</v>
          </cell>
          <cell r="DL425">
            <v>306</v>
          </cell>
          <cell r="DM425">
            <v>0</v>
          </cell>
          <cell r="DN425">
            <v>189.99999999999994</v>
          </cell>
          <cell r="DO425">
            <v>185</v>
          </cell>
          <cell r="DP425">
            <v>189.99999999999994</v>
          </cell>
          <cell r="DQ425">
            <v>185</v>
          </cell>
          <cell r="DR425">
            <v>-7</v>
          </cell>
          <cell r="DS425">
            <v>7</v>
          </cell>
          <cell r="DT425">
            <v>259</v>
          </cell>
          <cell r="DU425">
            <v>266</v>
          </cell>
          <cell r="DV425">
            <v>92.149209486166001</v>
          </cell>
          <cell r="DW425">
            <v>120</v>
          </cell>
          <cell r="DX425">
            <v>120</v>
          </cell>
          <cell r="DY425">
            <v>120</v>
          </cell>
          <cell r="DZ425">
            <v>2</v>
          </cell>
          <cell r="EA425">
            <v>107</v>
          </cell>
          <cell r="EB425">
            <v>277</v>
          </cell>
          <cell r="EC425">
            <v>107</v>
          </cell>
          <cell r="ED425">
            <v>277</v>
          </cell>
          <cell r="EE425">
            <v>2</v>
          </cell>
          <cell r="EF425">
            <v>7</v>
          </cell>
          <cell r="EG425">
            <v>100</v>
          </cell>
          <cell r="EH425">
            <v>107</v>
          </cell>
          <cell r="EI425">
            <v>60.606060606060609</v>
          </cell>
          <cell r="EJ425">
            <v>0</v>
          </cell>
          <cell r="EK425">
            <v>0</v>
          </cell>
          <cell r="EL425">
            <v>0</v>
          </cell>
          <cell r="EM425">
            <v>0</v>
          </cell>
          <cell r="EN425">
            <v>96</v>
          </cell>
          <cell r="EO425">
            <v>0</v>
          </cell>
          <cell r="EP425">
            <v>96</v>
          </cell>
          <cell r="EQ425">
            <v>0</v>
          </cell>
          <cell r="ER425">
            <v>96</v>
          </cell>
          <cell r="ES425">
            <v>4</v>
          </cell>
          <cell r="ET425">
            <v>4</v>
          </cell>
          <cell r="EU425">
            <v>11</v>
          </cell>
          <cell r="EV425">
            <v>40</v>
          </cell>
          <cell r="EW425">
            <v>0</v>
          </cell>
          <cell r="EX425">
            <v>0</v>
          </cell>
          <cell r="GZ425">
            <v>0</v>
          </cell>
          <cell r="HA425">
            <v>0</v>
          </cell>
        </row>
        <row r="426">
          <cell r="B426" t="str">
            <v>63041ABA189</v>
          </cell>
          <cell r="C426">
            <v>0</v>
          </cell>
          <cell r="D426">
            <v>24.296962879640049</v>
          </cell>
          <cell r="E426">
            <v>926564176</v>
          </cell>
          <cell r="F426" t="str">
            <v>63041ABA189L4</v>
          </cell>
          <cell r="G426">
            <v>140.25</v>
          </cell>
          <cell r="H426">
            <v>328</v>
          </cell>
          <cell r="I426">
            <v>484</v>
          </cell>
          <cell r="J426">
            <v>0</v>
          </cell>
          <cell r="K426">
            <v>0</v>
          </cell>
          <cell r="L426">
            <v>0</v>
          </cell>
          <cell r="M426">
            <v>77</v>
          </cell>
          <cell r="N426">
            <v>54.556717750861502</v>
          </cell>
          <cell r="O426">
            <v>232</v>
          </cell>
          <cell r="P426">
            <v>54.556717750861502</v>
          </cell>
          <cell r="Q426">
            <v>175</v>
          </cell>
          <cell r="R426">
            <v>-4</v>
          </cell>
          <cell r="S426">
            <v>145</v>
          </cell>
          <cell r="T426">
            <v>168</v>
          </cell>
          <cell r="U426">
            <v>313</v>
          </cell>
          <cell r="V426">
            <v>23.973470243071471</v>
          </cell>
          <cell r="W426">
            <v>240</v>
          </cell>
          <cell r="X426">
            <v>240</v>
          </cell>
          <cell r="Y426">
            <v>213</v>
          </cell>
          <cell r="Z426">
            <v>28</v>
          </cell>
          <cell r="AA426">
            <v>210.23239226104954</v>
          </cell>
          <cell r="AB426">
            <v>194</v>
          </cell>
          <cell r="AC426">
            <v>210.23239226104954</v>
          </cell>
          <cell r="AD426">
            <v>170</v>
          </cell>
          <cell r="AE426">
            <v>5</v>
          </cell>
          <cell r="AF426">
            <v>1</v>
          </cell>
          <cell r="AG426">
            <v>350</v>
          </cell>
          <cell r="AH426">
            <v>351</v>
          </cell>
          <cell r="AI426">
            <v>53.483058796489757</v>
          </cell>
          <cell r="AJ426">
            <v>120</v>
          </cell>
          <cell r="AK426">
            <v>120</v>
          </cell>
          <cell r="AL426">
            <v>120</v>
          </cell>
          <cell r="AM426">
            <v>90</v>
          </cell>
          <cell r="AN426">
            <v>257.63330206714028</v>
          </cell>
          <cell r="AO426">
            <v>278</v>
          </cell>
          <cell r="AP426">
            <v>257.63330206714028</v>
          </cell>
          <cell r="AQ426">
            <v>219</v>
          </cell>
          <cell r="AR426">
            <v>6</v>
          </cell>
          <cell r="AS426">
            <v>122</v>
          </cell>
          <cell r="AT426">
            <v>124</v>
          </cell>
          <cell r="AU426">
            <v>246</v>
          </cell>
          <cell r="AV426">
            <v>15.20830812606242</v>
          </cell>
          <cell r="AW426">
            <v>240</v>
          </cell>
          <cell r="AX426">
            <v>240</v>
          </cell>
          <cell r="AY426">
            <v>217</v>
          </cell>
          <cell r="AZ426">
            <v>78</v>
          </cell>
          <cell r="BA426">
            <v>244.60314514702986</v>
          </cell>
          <cell r="BB426">
            <v>246</v>
          </cell>
          <cell r="BC426">
            <v>244.60314514702986</v>
          </cell>
          <cell r="BD426">
            <v>173</v>
          </cell>
          <cell r="BE426">
            <v>5</v>
          </cell>
          <cell r="BF426">
            <v>118</v>
          </cell>
          <cell r="BG426">
            <v>167</v>
          </cell>
          <cell r="BH426">
            <v>285</v>
          </cell>
          <cell r="BI426">
            <v>19.865604921823817</v>
          </cell>
          <cell r="BJ426">
            <v>180</v>
          </cell>
          <cell r="BK426">
            <v>180</v>
          </cell>
          <cell r="BL426">
            <v>189</v>
          </cell>
          <cell r="BM426">
            <v>29</v>
          </cell>
          <cell r="BN426">
            <v>252.19468622856527</v>
          </cell>
          <cell r="BO426">
            <v>109</v>
          </cell>
          <cell r="BP426">
            <v>252.19468622856527</v>
          </cell>
          <cell r="BQ426">
            <v>109</v>
          </cell>
          <cell r="BR426">
            <v>15</v>
          </cell>
          <cell r="BS426">
            <v>56</v>
          </cell>
          <cell r="BT426">
            <v>294</v>
          </cell>
          <cell r="BU426">
            <v>350</v>
          </cell>
          <cell r="BV426">
            <v>88.781161751986588</v>
          </cell>
          <cell r="BW426">
            <v>0</v>
          </cell>
          <cell r="BX426">
            <v>0</v>
          </cell>
          <cell r="BY426">
            <v>0</v>
          </cell>
          <cell r="BZ426">
            <v>266</v>
          </cell>
          <cell r="CA426">
            <v>131.78420209554773</v>
          </cell>
          <cell r="CB426">
            <v>85</v>
          </cell>
          <cell r="CC426">
            <v>131.78420209554773</v>
          </cell>
          <cell r="CD426">
            <v>85</v>
          </cell>
          <cell r="CE426">
            <v>122</v>
          </cell>
          <cell r="CF426">
            <v>125</v>
          </cell>
          <cell r="CG426">
            <v>18</v>
          </cell>
          <cell r="CH426">
            <v>143</v>
          </cell>
          <cell r="CI426">
            <v>2.0452174450540905</v>
          </cell>
          <cell r="CJ426">
            <v>300</v>
          </cell>
          <cell r="CK426">
            <v>300</v>
          </cell>
          <cell r="CL426">
            <v>180</v>
          </cell>
          <cell r="CM426">
            <v>28</v>
          </cell>
          <cell r="CN426">
            <v>264.03060530598907</v>
          </cell>
          <cell r="CO426">
            <v>7</v>
          </cell>
          <cell r="CP426">
            <v>264.03060530598907</v>
          </cell>
          <cell r="CQ426">
            <v>7</v>
          </cell>
          <cell r="CR426">
            <v>27</v>
          </cell>
          <cell r="CS426">
            <v>124</v>
          </cell>
          <cell r="CT426">
            <v>165</v>
          </cell>
          <cell r="CU426">
            <v>289</v>
          </cell>
          <cell r="CV426">
            <v>41.768844206345769</v>
          </cell>
          <cell r="CW426">
            <v>120</v>
          </cell>
          <cell r="CX426">
            <v>240</v>
          </cell>
          <cell r="CY426">
            <v>0</v>
          </cell>
          <cell r="CZ426">
            <v>0</v>
          </cell>
          <cell r="DA426">
            <v>87.967474371646716</v>
          </cell>
          <cell r="DB426">
            <v>156</v>
          </cell>
          <cell r="DC426">
            <v>87.967474371646716</v>
          </cell>
          <cell r="DD426">
            <v>156</v>
          </cell>
          <cell r="DE426">
            <v>16</v>
          </cell>
          <cell r="DF426">
            <v>114</v>
          </cell>
          <cell r="DG426">
            <v>3</v>
          </cell>
          <cell r="DH426">
            <v>117</v>
          </cell>
          <cell r="DI426">
            <v>0.70866141732283494</v>
          </cell>
          <cell r="DJ426">
            <v>202</v>
          </cell>
          <cell r="DK426">
            <v>202</v>
          </cell>
          <cell r="DL426">
            <v>202</v>
          </cell>
          <cell r="DM426">
            <v>0</v>
          </cell>
          <cell r="DN426">
            <v>126.99999999999996</v>
          </cell>
          <cell r="DO426">
            <v>167</v>
          </cell>
          <cell r="DP426">
            <v>126.99999999999996</v>
          </cell>
          <cell r="DQ426">
            <v>167</v>
          </cell>
          <cell r="DR426">
            <v>-4</v>
          </cell>
          <cell r="DS426">
            <v>5</v>
          </cell>
          <cell r="DT426">
            <v>151</v>
          </cell>
          <cell r="DU426">
            <v>156</v>
          </cell>
          <cell r="DV426">
            <v>56.903828760928548</v>
          </cell>
          <cell r="DW426">
            <v>120</v>
          </cell>
          <cell r="DX426">
            <v>120</v>
          </cell>
          <cell r="DY426">
            <v>120</v>
          </cell>
          <cell r="DZ426">
            <v>2</v>
          </cell>
          <cell r="EA426">
            <v>79.608000000000004</v>
          </cell>
          <cell r="EB426">
            <v>211</v>
          </cell>
          <cell r="EC426">
            <v>79.608000000000004</v>
          </cell>
          <cell r="ED426">
            <v>211</v>
          </cell>
          <cell r="EE426">
            <v>2</v>
          </cell>
          <cell r="EF426">
            <v>5</v>
          </cell>
          <cell r="EG426">
            <v>58</v>
          </cell>
          <cell r="EH426">
            <v>63</v>
          </cell>
          <cell r="EI426">
            <v>30</v>
          </cell>
          <cell r="EJ426">
            <v>0</v>
          </cell>
          <cell r="EK426">
            <v>0</v>
          </cell>
          <cell r="EL426">
            <v>0</v>
          </cell>
          <cell r="EM426">
            <v>0</v>
          </cell>
          <cell r="EN426">
            <v>58</v>
          </cell>
          <cell r="EO426">
            <v>0</v>
          </cell>
          <cell r="EP426">
            <v>58</v>
          </cell>
          <cell r="EQ426">
            <v>0</v>
          </cell>
          <cell r="ER426">
            <v>58</v>
          </cell>
          <cell r="ES426">
            <v>0</v>
          </cell>
          <cell r="ET426">
            <v>0</v>
          </cell>
          <cell r="EU426">
            <v>5</v>
          </cell>
          <cell r="EV426">
            <v>0</v>
          </cell>
          <cell r="EW426">
            <v>0</v>
          </cell>
          <cell r="EX426">
            <v>0</v>
          </cell>
          <cell r="GZ426">
            <v>123.99999999999996</v>
          </cell>
          <cell r="HA426">
            <v>0</v>
          </cell>
        </row>
        <row r="427">
          <cell r="B427" t="str">
            <v>63041ABA289</v>
          </cell>
          <cell r="C427">
            <v>0</v>
          </cell>
          <cell r="D427">
            <v>24.296962879640049</v>
          </cell>
          <cell r="E427">
            <v>926564177</v>
          </cell>
          <cell r="F427" t="str">
            <v>63041ABA289L4</v>
          </cell>
          <cell r="G427">
            <v>57.749999999999993</v>
          </cell>
          <cell r="H427">
            <v>106</v>
          </cell>
          <cell r="I427">
            <v>310</v>
          </cell>
          <cell r="J427">
            <v>0</v>
          </cell>
          <cell r="K427">
            <v>0</v>
          </cell>
          <cell r="L427">
            <v>0</v>
          </cell>
          <cell r="M427">
            <v>23</v>
          </cell>
          <cell r="N427">
            <v>18.924392445891705</v>
          </cell>
          <cell r="O427">
            <v>65</v>
          </cell>
          <cell r="P427">
            <v>18.924392445891705</v>
          </cell>
          <cell r="Q427">
            <v>51</v>
          </cell>
          <cell r="R427">
            <v>-10</v>
          </cell>
          <cell r="S427">
            <v>115</v>
          </cell>
          <cell r="T427">
            <v>154</v>
          </cell>
          <cell r="U427">
            <v>269</v>
          </cell>
          <cell r="V427">
            <v>42.687228972133816</v>
          </cell>
          <cell r="W427">
            <v>0</v>
          </cell>
          <cell r="X427">
            <v>0</v>
          </cell>
          <cell r="Y427">
            <v>0</v>
          </cell>
          <cell r="Z427">
            <v>7</v>
          </cell>
          <cell r="AA427">
            <v>72.924480430715107</v>
          </cell>
          <cell r="AB427">
            <v>52</v>
          </cell>
          <cell r="AC427">
            <v>72.924480430715107</v>
          </cell>
          <cell r="AD427">
            <v>45</v>
          </cell>
          <cell r="AE427">
            <v>-11</v>
          </cell>
          <cell r="AF427">
            <v>4</v>
          </cell>
          <cell r="AG427">
            <v>231</v>
          </cell>
          <cell r="AH427">
            <v>235</v>
          </cell>
          <cell r="AI427">
            <v>100.53617538199842</v>
          </cell>
          <cell r="AJ427">
            <v>120</v>
          </cell>
          <cell r="AK427">
            <v>120</v>
          </cell>
          <cell r="AL427">
            <v>120</v>
          </cell>
          <cell r="AM427">
            <v>20</v>
          </cell>
          <cell r="AN427">
            <v>89.366697932859708</v>
          </cell>
          <cell r="AO427">
            <v>62</v>
          </cell>
          <cell r="AP427">
            <v>89.366697932859708</v>
          </cell>
          <cell r="AQ427">
            <v>42</v>
          </cell>
          <cell r="AR427">
            <v>10</v>
          </cell>
          <cell r="AS427">
            <v>4</v>
          </cell>
          <cell r="AT427">
            <v>299</v>
          </cell>
          <cell r="AU427">
            <v>303</v>
          </cell>
          <cell r="AV427">
            <v>57.304978210223297</v>
          </cell>
          <cell r="AW427">
            <v>0</v>
          </cell>
          <cell r="AX427">
            <v>0</v>
          </cell>
          <cell r="AY427">
            <v>0</v>
          </cell>
          <cell r="AZ427">
            <v>12</v>
          </cell>
          <cell r="BA427">
            <v>84.846854852970125</v>
          </cell>
          <cell r="BB427">
            <v>91</v>
          </cell>
          <cell r="BC427">
            <v>84.846854852970125</v>
          </cell>
          <cell r="BD427">
            <v>84</v>
          </cell>
          <cell r="BE427">
            <v>12</v>
          </cell>
          <cell r="BF427">
            <v>2</v>
          </cell>
          <cell r="BG427">
            <v>205</v>
          </cell>
          <cell r="BH427">
            <v>207</v>
          </cell>
          <cell r="BI427">
            <v>128.06216867327839</v>
          </cell>
          <cell r="BJ427">
            <v>60</v>
          </cell>
          <cell r="BK427">
            <v>60</v>
          </cell>
          <cell r="BL427">
            <v>59</v>
          </cell>
          <cell r="BM427">
            <v>5</v>
          </cell>
          <cell r="BN427">
            <v>101.80531377143471</v>
          </cell>
          <cell r="BO427">
            <v>94</v>
          </cell>
          <cell r="BP427">
            <v>101.80531377143471</v>
          </cell>
          <cell r="BQ427">
            <v>94</v>
          </cell>
          <cell r="BR427">
            <v>1</v>
          </cell>
          <cell r="BS427">
            <v>1</v>
          </cell>
          <cell r="BT427">
            <v>170</v>
          </cell>
          <cell r="BU427">
            <v>171</v>
          </cell>
          <cell r="BV427">
            <v>98.853662957789254</v>
          </cell>
          <cell r="BW427">
            <v>60</v>
          </cell>
          <cell r="BX427">
            <v>60</v>
          </cell>
          <cell r="BY427">
            <v>0</v>
          </cell>
          <cell r="BZ427">
            <v>43</v>
          </cell>
          <cell r="CA427">
            <v>107.70887990438128</v>
          </cell>
          <cell r="CB427">
            <v>102</v>
          </cell>
          <cell r="CC427">
            <v>107.70887990438128</v>
          </cell>
          <cell r="CD427">
            <v>102</v>
          </cell>
          <cell r="CE427">
            <v>7</v>
          </cell>
          <cell r="CF427">
            <v>2</v>
          </cell>
          <cell r="CG427">
            <v>60</v>
          </cell>
          <cell r="CH427">
            <v>62</v>
          </cell>
          <cell r="CI427">
            <v>41.454588169379846</v>
          </cell>
          <cell r="CJ427">
            <v>60</v>
          </cell>
          <cell r="CK427">
            <v>60</v>
          </cell>
          <cell r="CL427">
            <v>60</v>
          </cell>
          <cell r="CM427">
            <v>1</v>
          </cell>
          <cell r="CN427">
            <v>42.969394694010923</v>
          </cell>
          <cell r="CO427">
            <v>18</v>
          </cell>
          <cell r="CP427">
            <v>42.969394694010923</v>
          </cell>
          <cell r="CQ427">
            <v>18</v>
          </cell>
          <cell r="CR427">
            <v>47</v>
          </cell>
          <cell r="CS427">
            <v>1</v>
          </cell>
          <cell r="CT427">
            <v>56</v>
          </cell>
          <cell r="CU427">
            <v>57</v>
          </cell>
          <cell r="CV427">
            <v>32.84230324543207</v>
          </cell>
          <cell r="CW427">
            <v>60</v>
          </cell>
          <cell r="CX427">
            <v>60</v>
          </cell>
          <cell r="CY427">
            <v>1</v>
          </cell>
          <cell r="CZ427">
            <v>0</v>
          </cell>
          <cell r="DA427">
            <v>45.319492771777874</v>
          </cell>
          <cell r="DB427">
            <v>32</v>
          </cell>
          <cell r="DC427">
            <v>45.319492771777874</v>
          </cell>
          <cell r="DD427">
            <v>32</v>
          </cell>
          <cell r="DE427">
            <v>5</v>
          </cell>
          <cell r="DF427">
            <v>0</v>
          </cell>
          <cell r="DG427">
            <v>21</v>
          </cell>
          <cell r="DH427">
            <v>21</v>
          </cell>
          <cell r="DI427">
            <v>10.000000000000004</v>
          </cell>
          <cell r="DJ427">
            <v>104</v>
          </cell>
          <cell r="DK427">
            <v>104</v>
          </cell>
          <cell r="DL427">
            <v>104</v>
          </cell>
          <cell r="DM427">
            <v>0</v>
          </cell>
          <cell r="DN427">
            <v>62.999999999999979</v>
          </cell>
          <cell r="DO427">
            <v>18</v>
          </cell>
          <cell r="DP427">
            <v>62.999999999999979</v>
          </cell>
          <cell r="DQ427">
            <v>18</v>
          </cell>
          <cell r="DR427">
            <v>-3</v>
          </cell>
          <cell r="DS427">
            <v>2</v>
          </cell>
          <cell r="DT427">
            <v>108</v>
          </cell>
          <cell r="DU427">
            <v>110</v>
          </cell>
          <cell r="DV427">
            <v>94.000434782608693</v>
          </cell>
          <cell r="DW427">
            <v>0</v>
          </cell>
          <cell r="DX427">
            <v>0</v>
          </cell>
          <cell r="DY427">
            <v>0</v>
          </cell>
          <cell r="DZ427">
            <v>0</v>
          </cell>
          <cell r="EA427">
            <v>27.391999999999999</v>
          </cell>
          <cell r="EB427">
            <v>66</v>
          </cell>
          <cell r="EC427">
            <v>27.391999999999999</v>
          </cell>
          <cell r="ED427">
            <v>66</v>
          </cell>
          <cell r="EE427">
            <v>0</v>
          </cell>
          <cell r="EF427">
            <v>2</v>
          </cell>
          <cell r="EG427">
            <v>42</v>
          </cell>
          <cell r="EH427">
            <v>44</v>
          </cell>
          <cell r="EI427">
            <v>61.463414634146339</v>
          </cell>
          <cell r="EJ427">
            <v>0</v>
          </cell>
          <cell r="EK427">
            <v>0</v>
          </cell>
          <cell r="EL427">
            <v>0</v>
          </cell>
          <cell r="EM427">
            <v>0</v>
          </cell>
          <cell r="EN427">
            <v>38</v>
          </cell>
          <cell r="EO427">
            <v>0</v>
          </cell>
          <cell r="EP427">
            <v>38</v>
          </cell>
          <cell r="EQ427">
            <v>0</v>
          </cell>
          <cell r="ER427">
            <v>38</v>
          </cell>
          <cell r="ES427">
            <v>4</v>
          </cell>
          <cell r="ET427">
            <v>4</v>
          </cell>
          <cell r="EU427">
            <v>6</v>
          </cell>
          <cell r="EV427">
            <v>40</v>
          </cell>
          <cell r="EW427">
            <v>0</v>
          </cell>
          <cell r="EX427">
            <v>0</v>
          </cell>
          <cell r="GZ427">
            <v>41.999999999999979</v>
          </cell>
          <cell r="HA427">
            <v>0</v>
          </cell>
        </row>
        <row r="428">
          <cell r="B428" t="str">
            <v>76DPB</v>
          </cell>
          <cell r="C428" t="str">
            <v>LINHA 476DPB</v>
          </cell>
          <cell r="D428">
            <v>6.4923686133632481</v>
          </cell>
          <cell r="E428">
            <v>0</v>
          </cell>
          <cell r="F428" t="str">
            <v>76 Core Extension</v>
          </cell>
          <cell r="G428">
            <v>132.53629493463291</v>
          </cell>
          <cell r="H428">
            <v>211</v>
          </cell>
          <cell r="I428">
            <v>216</v>
          </cell>
          <cell r="J428">
            <v>600</v>
          </cell>
          <cell r="K428">
            <v>600</v>
          </cell>
          <cell r="L428">
            <v>553</v>
          </cell>
          <cell r="M428">
            <v>766</v>
          </cell>
          <cell r="N428">
            <v>628.78465624298644</v>
          </cell>
          <cell r="O428">
            <v>1032</v>
          </cell>
          <cell r="P428">
            <v>628.78465624298644</v>
          </cell>
          <cell r="Q428">
            <v>393</v>
          </cell>
          <cell r="R428">
            <v>31</v>
          </cell>
          <cell r="S428">
            <v>1</v>
          </cell>
          <cell r="T428">
            <v>344</v>
          </cell>
          <cell r="U428">
            <v>345</v>
          </cell>
          <cell r="V428">
            <v>15.377604744232812</v>
          </cell>
          <cell r="W428">
            <v>720</v>
          </cell>
          <cell r="X428">
            <v>720</v>
          </cell>
          <cell r="Y428">
            <v>659</v>
          </cell>
          <cell r="Z428">
            <v>420</v>
          </cell>
          <cell r="AA428">
            <v>671.10581730034346</v>
          </cell>
          <cell r="AB428">
            <v>886</v>
          </cell>
          <cell r="AC428">
            <v>671.10581730034346</v>
          </cell>
          <cell r="AD428">
            <v>514</v>
          </cell>
          <cell r="AE428">
            <v>-29</v>
          </cell>
          <cell r="AF428">
            <v>1</v>
          </cell>
          <cell r="AG428">
            <v>518</v>
          </cell>
          <cell r="AH428">
            <v>519</v>
          </cell>
          <cell r="AI428">
            <v>24.433962264150946</v>
          </cell>
          <cell r="AJ428">
            <v>720</v>
          </cell>
          <cell r="AK428">
            <v>720</v>
          </cell>
          <cell r="AL428">
            <v>674</v>
          </cell>
          <cell r="AM428">
            <v>305</v>
          </cell>
          <cell r="AN428">
            <v>636</v>
          </cell>
          <cell r="AO428">
            <v>910</v>
          </cell>
          <cell r="AP428">
            <v>636</v>
          </cell>
          <cell r="AQ428">
            <v>620</v>
          </cell>
          <cell r="AR428">
            <v>6</v>
          </cell>
          <cell r="AS428">
            <v>4</v>
          </cell>
          <cell r="AT428">
            <v>563</v>
          </cell>
          <cell r="AU428">
            <v>567</v>
          </cell>
          <cell r="AV428">
            <v>27.961840117542369</v>
          </cell>
          <cell r="AW428">
            <v>600</v>
          </cell>
          <cell r="AX428">
            <v>120</v>
          </cell>
          <cell r="AY428">
            <v>592</v>
          </cell>
          <cell r="AZ428">
            <v>52</v>
          </cell>
          <cell r="BA428">
            <v>604.03750000000002</v>
          </cell>
          <cell r="BB428">
            <v>644</v>
          </cell>
          <cell r="BC428">
            <v>604.03750000000002</v>
          </cell>
          <cell r="BD428">
            <v>607</v>
          </cell>
          <cell r="BE428">
            <v>2</v>
          </cell>
          <cell r="BF428">
            <v>0</v>
          </cell>
          <cell r="BG428">
            <v>550</v>
          </cell>
          <cell r="BH428">
            <v>550</v>
          </cell>
          <cell r="BI428">
            <v>60.06183110183639</v>
          </cell>
          <cell r="BJ428">
            <v>360</v>
          </cell>
          <cell r="BK428">
            <v>360</v>
          </cell>
          <cell r="BL428">
            <v>356</v>
          </cell>
          <cell r="BM428">
            <v>392</v>
          </cell>
          <cell r="BN428">
            <v>543.76543900000001</v>
          </cell>
          <cell r="BO428">
            <v>550</v>
          </cell>
          <cell r="BP428">
            <v>543.76543900000001</v>
          </cell>
          <cell r="BQ428">
            <v>550</v>
          </cell>
          <cell r="BR428">
            <v>4</v>
          </cell>
          <cell r="BS428">
            <v>1</v>
          </cell>
          <cell r="BT428">
            <v>351</v>
          </cell>
          <cell r="BU428">
            <v>352</v>
          </cell>
          <cell r="BV428">
            <v>10.614919354838706</v>
          </cell>
          <cell r="BW428">
            <v>1320</v>
          </cell>
          <cell r="BX428">
            <v>0</v>
          </cell>
          <cell r="BY428">
            <v>1317</v>
          </cell>
          <cell r="BZ428">
            <v>134</v>
          </cell>
          <cell r="CA428">
            <v>992.00000000000023</v>
          </cell>
          <cell r="CB428">
            <v>1020</v>
          </cell>
          <cell r="CC428">
            <v>992.00000000000023</v>
          </cell>
          <cell r="CD428">
            <v>1020</v>
          </cell>
          <cell r="CE428">
            <v>-58</v>
          </cell>
          <cell r="CF428">
            <v>5</v>
          </cell>
          <cell r="CG428">
            <v>702</v>
          </cell>
          <cell r="CH428">
            <v>707</v>
          </cell>
          <cell r="CI428">
            <v>52.8888888888889</v>
          </cell>
          <cell r="CJ428">
            <v>480</v>
          </cell>
          <cell r="CK428">
            <v>480</v>
          </cell>
          <cell r="CL428">
            <v>0</v>
          </cell>
          <cell r="CM428">
            <v>531</v>
          </cell>
          <cell r="CN428">
            <v>599</v>
          </cell>
          <cell r="CO428">
            <v>548</v>
          </cell>
          <cell r="CP428">
            <v>599</v>
          </cell>
          <cell r="CQ428">
            <v>548</v>
          </cell>
          <cell r="CR428">
            <v>23</v>
          </cell>
          <cell r="CS428">
            <v>2</v>
          </cell>
          <cell r="CT428">
            <v>134</v>
          </cell>
          <cell r="CU428">
            <v>136</v>
          </cell>
          <cell r="CV428">
            <v>7.8210116731517516</v>
          </cell>
          <cell r="CW428">
            <v>380</v>
          </cell>
          <cell r="CX428">
            <v>380</v>
          </cell>
          <cell r="CY428">
            <v>359</v>
          </cell>
          <cell r="CZ428">
            <v>0</v>
          </cell>
          <cell r="DA428">
            <v>514</v>
          </cell>
          <cell r="DB428">
            <v>363</v>
          </cell>
          <cell r="DC428">
            <v>514</v>
          </cell>
          <cell r="DD428">
            <v>363</v>
          </cell>
          <cell r="DE428">
            <v>6</v>
          </cell>
          <cell r="DF428">
            <v>24</v>
          </cell>
          <cell r="DG428">
            <v>102</v>
          </cell>
          <cell r="DH428">
            <v>126</v>
          </cell>
          <cell r="DI428">
            <v>2.5866441251056638</v>
          </cell>
          <cell r="DJ428">
            <v>1681</v>
          </cell>
          <cell r="DK428">
            <v>1681</v>
          </cell>
          <cell r="DL428">
            <v>1675</v>
          </cell>
          <cell r="DM428">
            <v>0</v>
          </cell>
          <cell r="DN428">
            <v>1183</v>
          </cell>
          <cell r="DO428">
            <v>1197</v>
          </cell>
          <cell r="DP428">
            <v>1183</v>
          </cell>
          <cell r="DQ428">
            <v>1197</v>
          </cell>
          <cell r="DR428">
            <v>-9</v>
          </cell>
          <cell r="DS428">
            <v>129</v>
          </cell>
          <cell r="DT428">
            <v>484</v>
          </cell>
          <cell r="DU428">
            <v>613</v>
          </cell>
          <cell r="DV428">
            <v>7.6663146779303055</v>
          </cell>
          <cell r="DW428">
            <v>1881</v>
          </cell>
          <cell r="DX428">
            <v>1881</v>
          </cell>
          <cell r="DY428">
            <v>1792</v>
          </cell>
          <cell r="DZ428">
            <v>509</v>
          </cell>
          <cell r="EA428">
            <v>1894</v>
          </cell>
          <cell r="EB428">
            <v>1098</v>
          </cell>
          <cell r="EC428">
            <v>1894.0000000000002</v>
          </cell>
          <cell r="ED428">
            <v>1098</v>
          </cell>
          <cell r="EE428">
            <v>3</v>
          </cell>
          <cell r="EF428">
            <v>127</v>
          </cell>
          <cell r="EG428">
            <v>1177</v>
          </cell>
          <cell r="EH428">
            <v>1304</v>
          </cell>
          <cell r="EI428">
            <v>24.301445285615969</v>
          </cell>
          <cell r="EJ428">
            <v>1200</v>
          </cell>
          <cell r="EK428">
            <v>1200</v>
          </cell>
          <cell r="EL428">
            <v>0</v>
          </cell>
          <cell r="EM428">
            <v>0</v>
          </cell>
          <cell r="EN428">
            <v>1453</v>
          </cell>
          <cell r="EO428">
            <v>0</v>
          </cell>
          <cell r="EP428">
            <v>1453</v>
          </cell>
          <cell r="EQ428">
            <v>0</v>
          </cell>
          <cell r="ER428">
            <v>1453</v>
          </cell>
          <cell r="ES428">
            <v>924</v>
          </cell>
          <cell r="ET428">
            <v>924</v>
          </cell>
          <cell r="EU428">
            <v>1051</v>
          </cell>
          <cell r="EV428">
            <v>23.875968992248062</v>
          </cell>
          <cell r="EW428">
            <v>720</v>
          </cell>
          <cell r="EX428">
            <v>0</v>
          </cell>
          <cell r="GZ428">
            <v>1081</v>
          </cell>
          <cell r="HA428">
            <v>276</v>
          </cell>
        </row>
        <row r="429">
          <cell r="B429" t="str">
            <v>63052SBA106</v>
          </cell>
          <cell r="C429">
            <v>0</v>
          </cell>
          <cell r="D429">
            <v>6.4923686133632481</v>
          </cell>
          <cell r="E429">
            <v>926564196</v>
          </cell>
          <cell r="F429" t="str">
            <v>63052SBA106L4</v>
          </cell>
          <cell r="G429">
            <v>106.0837653193242</v>
          </cell>
          <cell r="H429">
            <v>108</v>
          </cell>
          <cell r="I429">
            <v>109</v>
          </cell>
          <cell r="J429">
            <v>360</v>
          </cell>
          <cell r="K429">
            <v>360</v>
          </cell>
          <cell r="L429">
            <v>238</v>
          </cell>
          <cell r="M429">
            <v>581</v>
          </cell>
          <cell r="N429">
            <v>413.85602093277032</v>
          </cell>
          <cell r="O429">
            <v>770</v>
          </cell>
          <cell r="P429">
            <v>413.85602093277032</v>
          </cell>
          <cell r="Q429">
            <v>291</v>
          </cell>
          <cell r="R429">
            <v>20</v>
          </cell>
          <cell r="S429">
            <v>0</v>
          </cell>
          <cell r="T429">
            <v>36</v>
          </cell>
          <cell r="U429">
            <v>36</v>
          </cell>
          <cell r="V429">
            <v>2.4450368540413154</v>
          </cell>
          <cell r="W429">
            <v>600</v>
          </cell>
          <cell r="X429">
            <v>600</v>
          </cell>
          <cell r="Y429">
            <v>540</v>
          </cell>
          <cell r="Z429">
            <v>398</v>
          </cell>
          <cell r="AA429">
            <v>441.71113339862586</v>
          </cell>
          <cell r="AB429">
            <v>733</v>
          </cell>
          <cell r="AC429">
            <v>441.71113339862586</v>
          </cell>
          <cell r="AD429">
            <v>369</v>
          </cell>
          <cell r="AE429">
            <v>-19</v>
          </cell>
          <cell r="AF429">
            <v>0</v>
          </cell>
          <cell r="AG429">
            <v>226</v>
          </cell>
          <cell r="AH429">
            <v>226</v>
          </cell>
          <cell r="AI429">
            <v>16.196651428850185</v>
          </cell>
          <cell r="AJ429">
            <v>600</v>
          </cell>
          <cell r="AK429">
            <v>600</v>
          </cell>
          <cell r="AL429">
            <v>554</v>
          </cell>
          <cell r="AM429">
            <v>274</v>
          </cell>
          <cell r="AN429">
            <v>418.60504498622271</v>
          </cell>
          <cell r="AO429">
            <v>781</v>
          </cell>
          <cell r="AP429">
            <v>418.60504498622271</v>
          </cell>
          <cell r="AQ429">
            <v>522</v>
          </cell>
          <cell r="AR429">
            <v>5</v>
          </cell>
          <cell r="AS429">
            <v>3</v>
          </cell>
          <cell r="AT429">
            <v>250</v>
          </cell>
          <cell r="AU429">
            <v>253</v>
          </cell>
          <cell r="AV429">
            <v>18.864705054883661</v>
          </cell>
          <cell r="AW429">
            <v>480</v>
          </cell>
          <cell r="AX429">
            <v>0</v>
          </cell>
          <cell r="AY429">
            <v>476</v>
          </cell>
          <cell r="AZ429">
            <v>47</v>
          </cell>
          <cell r="BA429">
            <v>397.56783783154953</v>
          </cell>
          <cell r="BB429">
            <v>560</v>
          </cell>
          <cell r="BC429">
            <v>397.56783783154953</v>
          </cell>
          <cell r="BD429">
            <v>525</v>
          </cell>
          <cell r="BE429">
            <v>2</v>
          </cell>
          <cell r="BF429">
            <v>0</v>
          </cell>
          <cell r="BG429">
            <v>202</v>
          </cell>
          <cell r="BH429">
            <v>202</v>
          </cell>
          <cell r="BI429">
            <v>14.491213271541481</v>
          </cell>
          <cell r="BJ429">
            <v>360</v>
          </cell>
          <cell r="BK429">
            <v>360</v>
          </cell>
          <cell r="BL429">
            <v>356</v>
          </cell>
          <cell r="BM429">
            <v>331</v>
          </cell>
          <cell r="BN429">
            <v>418.18444642595313</v>
          </cell>
          <cell r="BO429">
            <v>418</v>
          </cell>
          <cell r="BP429">
            <v>418.18444642595313</v>
          </cell>
          <cell r="BQ429">
            <v>418</v>
          </cell>
          <cell r="BR429">
            <v>4</v>
          </cell>
          <cell r="BS429">
            <v>1</v>
          </cell>
          <cell r="BT429">
            <v>135</v>
          </cell>
          <cell r="BU429">
            <v>136</v>
          </cell>
          <cell r="BV429">
            <v>6.3199667177473611</v>
          </cell>
          <cell r="BW429">
            <v>1080</v>
          </cell>
          <cell r="BX429">
            <v>0</v>
          </cell>
          <cell r="BY429">
            <v>1078</v>
          </cell>
          <cell r="BZ429">
            <v>84</v>
          </cell>
          <cell r="CA429">
            <v>640.82615951552827</v>
          </cell>
          <cell r="CB429">
            <v>825</v>
          </cell>
          <cell r="CC429">
            <v>640.82615951552827</v>
          </cell>
          <cell r="CD429">
            <v>825</v>
          </cell>
          <cell r="CE429">
            <v>-49</v>
          </cell>
          <cell r="CF429">
            <v>5</v>
          </cell>
          <cell r="CG429">
            <v>433</v>
          </cell>
          <cell r="CH429">
            <v>438</v>
          </cell>
          <cell r="CI429">
            <v>45.078583369975966</v>
          </cell>
          <cell r="CJ429">
            <v>240</v>
          </cell>
          <cell r="CK429">
            <v>240</v>
          </cell>
          <cell r="CL429">
            <v>0</v>
          </cell>
          <cell r="CM429">
            <v>483</v>
          </cell>
          <cell r="CN429">
            <v>376.61</v>
          </cell>
          <cell r="CO429">
            <v>397</v>
          </cell>
          <cell r="CP429">
            <v>376.61</v>
          </cell>
          <cell r="CQ429">
            <v>397</v>
          </cell>
          <cell r="CR429">
            <v>15</v>
          </cell>
          <cell r="CS429">
            <v>2</v>
          </cell>
          <cell r="CT429">
            <v>24</v>
          </cell>
          <cell r="CU429">
            <v>26</v>
          </cell>
          <cell r="CV429">
            <v>2.5332260541693694</v>
          </cell>
          <cell r="CW429">
            <v>260</v>
          </cell>
          <cell r="CX429">
            <v>260</v>
          </cell>
          <cell r="CY429">
            <v>359</v>
          </cell>
          <cell r="CZ429">
            <v>0</v>
          </cell>
          <cell r="DA429">
            <v>284.22256229955127</v>
          </cell>
          <cell r="DB429">
            <v>276</v>
          </cell>
          <cell r="DC429">
            <v>284.22256229955127</v>
          </cell>
          <cell r="DD429">
            <v>276</v>
          </cell>
          <cell r="DE429">
            <v>5</v>
          </cell>
          <cell r="DF429">
            <v>24</v>
          </cell>
          <cell r="DG429">
            <v>80</v>
          </cell>
          <cell r="DH429">
            <v>104</v>
          </cell>
          <cell r="DI429">
            <v>2.9172399750726532</v>
          </cell>
          <cell r="DJ429">
            <v>1081</v>
          </cell>
          <cell r="DK429">
            <v>1081</v>
          </cell>
          <cell r="DL429">
            <v>1078</v>
          </cell>
          <cell r="DM429">
            <v>0</v>
          </cell>
          <cell r="DN429">
            <v>822.69543147208117</v>
          </cell>
          <cell r="DO429">
            <v>949</v>
          </cell>
          <cell r="DP429">
            <v>822.69543147208117</v>
          </cell>
          <cell r="DQ429">
            <v>949</v>
          </cell>
          <cell r="DR429">
            <v>-7</v>
          </cell>
          <cell r="DS429">
            <v>27</v>
          </cell>
          <cell r="DT429">
            <v>213</v>
          </cell>
          <cell r="DU429">
            <v>240</v>
          </cell>
          <cell r="DV429">
            <v>5.9891911298838423</v>
          </cell>
          <cell r="DW429">
            <v>1100</v>
          </cell>
          <cell r="DX429">
            <v>1100</v>
          </cell>
          <cell r="DY429">
            <v>1189</v>
          </cell>
          <cell r="DZ429">
            <v>489</v>
          </cell>
          <cell r="EA429">
            <v>1066.9220369535828</v>
          </cell>
          <cell r="EB429">
            <v>481</v>
          </cell>
          <cell r="EC429">
            <v>1066.9220369535828</v>
          </cell>
          <cell r="ED429">
            <v>481</v>
          </cell>
          <cell r="EE429">
            <v>-1</v>
          </cell>
          <cell r="EF429">
            <v>30</v>
          </cell>
          <cell r="EG429">
            <v>919</v>
          </cell>
          <cell r="EH429">
            <v>949</v>
          </cell>
          <cell r="EI429">
            <v>23.705932932072226</v>
          </cell>
          <cell r="EJ429">
            <v>720</v>
          </cell>
          <cell r="EK429">
            <v>720</v>
          </cell>
          <cell r="EL429">
            <v>0</v>
          </cell>
          <cell r="EM429">
            <v>0</v>
          </cell>
          <cell r="EN429">
            <v>1163</v>
          </cell>
          <cell r="EO429">
            <v>0</v>
          </cell>
          <cell r="EP429">
            <v>1163</v>
          </cell>
          <cell r="EQ429">
            <v>0</v>
          </cell>
          <cell r="ER429">
            <v>1163</v>
          </cell>
          <cell r="ES429">
            <v>476</v>
          </cell>
          <cell r="ET429">
            <v>476</v>
          </cell>
          <cell r="EU429">
            <v>506</v>
          </cell>
          <cell r="EV429">
            <v>16.979785969084421</v>
          </cell>
          <cell r="EW429">
            <v>720</v>
          </cell>
          <cell r="EX429">
            <v>0</v>
          </cell>
          <cell r="GZ429">
            <v>742.69543147208117</v>
          </cell>
          <cell r="HA429">
            <v>244</v>
          </cell>
        </row>
        <row r="430">
          <cell r="B430" t="str">
            <v>63052SBA206</v>
          </cell>
          <cell r="C430">
            <v>0</v>
          </cell>
          <cell r="D430">
            <v>6.4923686133632481</v>
          </cell>
          <cell r="E430">
            <v>926564197</v>
          </cell>
          <cell r="F430" t="str">
            <v>63052SBA206L4</v>
          </cell>
          <cell r="G430">
            <v>26.452529615308698</v>
          </cell>
          <cell r="H430">
            <v>103</v>
          </cell>
          <cell r="I430">
            <v>107</v>
          </cell>
          <cell r="J430">
            <v>240</v>
          </cell>
          <cell r="K430">
            <v>240</v>
          </cell>
          <cell r="L430">
            <v>315</v>
          </cell>
          <cell r="M430">
            <v>185</v>
          </cell>
          <cell r="N430">
            <v>214.92863531021612</v>
          </cell>
          <cell r="O430">
            <v>262</v>
          </cell>
          <cell r="P430">
            <v>214.92863531021612</v>
          </cell>
          <cell r="Q430">
            <v>102</v>
          </cell>
          <cell r="R430">
            <v>11</v>
          </cell>
          <cell r="S430">
            <v>1</v>
          </cell>
          <cell r="T430">
            <v>308</v>
          </cell>
          <cell r="U430">
            <v>309</v>
          </cell>
          <cell r="V430">
            <v>37.75162593957738</v>
          </cell>
          <cell r="W430">
            <v>120</v>
          </cell>
          <cell r="X430">
            <v>120</v>
          </cell>
          <cell r="Y430">
            <v>119</v>
          </cell>
          <cell r="Z430">
            <v>22</v>
          </cell>
          <cell r="AA430">
            <v>229.39468390171763</v>
          </cell>
          <cell r="AB430">
            <v>153</v>
          </cell>
          <cell r="AC430">
            <v>229.39468390171763</v>
          </cell>
          <cell r="AD430">
            <v>145</v>
          </cell>
          <cell r="AE430">
            <v>-10</v>
          </cell>
          <cell r="AF430">
            <v>1</v>
          </cell>
          <cell r="AG430">
            <v>292</v>
          </cell>
          <cell r="AH430">
            <v>293</v>
          </cell>
          <cell r="AI430">
            <v>40.295323318081785</v>
          </cell>
          <cell r="AJ430">
            <v>120</v>
          </cell>
          <cell r="AK430">
            <v>120</v>
          </cell>
          <cell r="AL430">
            <v>120</v>
          </cell>
          <cell r="AM430">
            <v>31</v>
          </cell>
          <cell r="AN430">
            <v>217.39495501377729</v>
          </cell>
          <cell r="AO430">
            <v>129</v>
          </cell>
          <cell r="AP430">
            <v>217.39495501377729</v>
          </cell>
          <cell r="AQ430">
            <v>98</v>
          </cell>
          <cell r="AR430">
            <v>1</v>
          </cell>
          <cell r="AS430">
            <v>1</v>
          </cell>
          <cell r="AT430">
            <v>313</v>
          </cell>
          <cell r="AU430">
            <v>314</v>
          </cell>
          <cell r="AV430">
            <v>72.19894574175764</v>
          </cell>
          <cell r="AW430">
            <v>120</v>
          </cell>
          <cell r="AX430">
            <v>120</v>
          </cell>
          <cell r="AY430">
            <v>116</v>
          </cell>
          <cell r="AZ430">
            <v>5</v>
          </cell>
          <cell r="BA430">
            <v>206.46966216845047</v>
          </cell>
          <cell r="BB430">
            <v>84</v>
          </cell>
          <cell r="BC430">
            <v>206.46966216845047</v>
          </cell>
          <cell r="BD430">
            <v>82</v>
          </cell>
          <cell r="BE430">
            <v>0</v>
          </cell>
          <cell r="BF430">
            <v>0</v>
          </cell>
          <cell r="BG430">
            <v>348</v>
          </cell>
          <cell r="BH430">
            <v>348</v>
          </cell>
          <cell r="BI430">
            <v>83.13359996612715</v>
          </cell>
          <cell r="BJ430">
            <v>0</v>
          </cell>
          <cell r="BK430">
            <v>0</v>
          </cell>
          <cell r="BL430">
            <v>0</v>
          </cell>
          <cell r="BM430">
            <v>61</v>
          </cell>
          <cell r="BN430">
            <v>125.58099257404689</v>
          </cell>
          <cell r="BO430">
            <v>132</v>
          </cell>
          <cell r="BP430">
            <v>125.58099257404689</v>
          </cell>
          <cell r="BQ430">
            <v>132</v>
          </cell>
          <cell r="BR430">
            <v>0</v>
          </cell>
          <cell r="BS430">
            <v>0</v>
          </cell>
          <cell r="BT430">
            <v>216</v>
          </cell>
          <cell r="BU430">
            <v>216</v>
          </cell>
          <cell r="BV430">
            <v>18.452399504075618</v>
          </cell>
          <cell r="BW430">
            <v>240</v>
          </cell>
          <cell r="BX430">
            <v>0</v>
          </cell>
          <cell r="BY430">
            <v>239</v>
          </cell>
          <cell r="BZ430">
            <v>50</v>
          </cell>
          <cell r="CA430">
            <v>351.1738404844719</v>
          </cell>
          <cell r="CB430">
            <v>195</v>
          </cell>
          <cell r="CC430">
            <v>351.1738404844719</v>
          </cell>
          <cell r="CD430">
            <v>195</v>
          </cell>
          <cell r="CE430">
            <v>-9</v>
          </cell>
          <cell r="CF430">
            <v>0</v>
          </cell>
          <cell r="CG430">
            <v>269</v>
          </cell>
          <cell r="CH430">
            <v>269</v>
          </cell>
          <cell r="CI430">
            <v>64.196370701569464</v>
          </cell>
          <cell r="CJ430">
            <v>240</v>
          </cell>
          <cell r="CK430">
            <v>240</v>
          </cell>
          <cell r="CL430">
            <v>0</v>
          </cell>
          <cell r="CM430">
            <v>48</v>
          </cell>
          <cell r="CN430">
            <v>222.38999999999996</v>
          </cell>
          <cell r="CO430">
            <v>151</v>
          </cell>
          <cell r="CP430">
            <v>222.38999999999996</v>
          </cell>
          <cell r="CQ430">
            <v>151</v>
          </cell>
          <cell r="CR430">
            <v>8</v>
          </cell>
          <cell r="CS430">
            <v>0</v>
          </cell>
          <cell r="CT430">
            <v>110</v>
          </cell>
          <cell r="CU430">
            <v>110</v>
          </cell>
          <cell r="CV430">
            <v>14.361723383398822</v>
          </cell>
          <cell r="CW430">
            <v>120</v>
          </cell>
          <cell r="CX430">
            <v>120</v>
          </cell>
          <cell r="CY430">
            <v>0</v>
          </cell>
          <cell r="CZ430">
            <v>0</v>
          </cell>
          <cell r="DA430">
            <v>229.7774377004487</v>
          </cell>
          <cell r="DB430">
            <v>87</v>
          </cell>
          <cell r="DC430">
            <v>229.7774377004487</v>
          </cell>
          <cell r="DD430">
            <v>87</v>
          </cell>
          <cell r="DE430">
            <v>1</v>
          </cell>
          <cell r="DF430">
            <v>0</v>
          </cell>
          <cell r="DG430">
            <v>22</v>
          </cell>
          <cell r="DH430">
            <v>22</v>
          </cell>
          <cell r="DI430">
            <v>1.83178360101437</v>
          </cell>
          <cell r="DJ430">
            <v>600</v>
          </cell>
          <cell r="DK430">
            <v>600</v>
          </cell>
          <cell r="DL430">
            <v>597</v>
          </cell>
          <cell r="DM430">
            <v>0</v>
          </cell>
          <cell r="DN430">
            <v>360.30456852791883</v>
          </cell>
          <cell r="DO430">
            <v>248</v>
          </cell>
          <cell r="DP430">
            <v>360.30456852791883</v>
          </cell>
          <cell r="DQ430">
            <v>248</v>
          </cell>
          <cell r="DR430">
            <v>-2</v>
          </cell>
          <cell r="DS430">
            <v>102</v>
          </cell>
          <cell r="DT430">
            <v>271</v>
          </cell>
          <cell r="DU430">
            <v>373</v>
          </cell>
          <cell r="DV430">
            <v>9.8297867471336886</v>
          </cell>
          <cell r="DW430">
            <v>781</v>
          </cell>
          <cell r="DX430">
            <v>781</v>
          </cell>
          <cell r="DY430">
            <v>603</v>
          </cell>
          <cell r="DZ430">
            <v>20</v>
          </cell>
          <cell r="EA430">
            <v>827.07796304641738</v>
          </cell>
          <cell r="EB430">
            <v>617</v>
          </cell>
          <cell r="EC430">
            <v>827.07796304641738</v>
          </cell>
          <cell r="ED430">
            <v>617</v>
          </cell>
          <cell r="EE430">
            <v>4</v>
          </cell>
          <cell r="EF430">
            <v>97</v>
          </cell>
          <cell r="EG430">
            <v>258</v>
          </cell>
          <cell r="EH430">
            <v>355</v>
          </cell>
          <cell r="EI430">
            <v>26.689655172413794</v>
          </cell>
          <cell r="EJ430">
            <v>480</v>
          </cell>
          <cell r="EK430">
            <v>480</v>
          </cell>
          <cell r="EL430">
            <v>0</v>
          </cell>
          <cell r="EM430">
            <v>0</v>
          </cell>
          <cell r="EN430">
            <v>290</v>
          </cell>
          <cell r="EO430">
            <v>0</v>
          </cell>
          <cell r="EP430">
            <v>290</v>
          </cell>
          <cell r="EQ430">
            <v>0</v>
          </cell>
          <cell r="ER430">
            <v>290</v>
          </cell>
          <cell r="ES430">
            <v>448</v>
          </cell>
          <cell r="ET430">
            <v>448</v>
          </cell>
          <cell r="EU430">
            <v>545</v>
          </cell>
          <cell r="EV430">
            <v>46.15940157754595</v>
          </cell>
          <cell r="EW430">
            <v>0</v>
          </cell>
          <cell r="EX430">
            <v>0</v>
          </cell>
          <cell r="GZ430">
            <v>338.30456852791883</v>
          </cell>
          <cell r="HA430">
            <v>32</v>
          </cell>
        </row>
        <row r="431">
          <cell r="B431" t="str">
            <v>76DAB</v>
          </cell>
          <cell r="C431">
            <v>0</v>
          </cell>
          <cell r="D431">
            <v>0</v>
          </cell>
          <cell r="E431">
            <v>0</v>
          </cell>
          <cell r="F431" t="str">
            <v>VILMA II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  <cell r="BF431">
            <v>0</v>
          </cell>
          <cell r="BG431">
            <v>0</v>
          </cell>
          <cell r="BH431">
            <v>0</v>
          </cell>
          <cell r="BI431">
            <v>0</v>
          </cell>
          <cell r="BJ431">
            <v>0</v>
          </cell>
          <cell r="BK431">
            <v>0</v>
          </cell>
          <cell r="BL431">
            <v>0</v>
          </cell>
          <cell r="BM431">
            <v>0</v>
          </cell>
          <cell r="BN431">
            <v>0</v>
          </cell>
          <cell r="BO431">
            <v>0</v>
          </cell>
          <cell r="BP431">
            <v>0</v>
          </cell>
          <cell r="BQ431">
            <v>0</v>
          </cell>
          <cell r="BR431">
            <v>0</v>
          </cell>
          <cell r="BS431">
            <v>0</v>
          </cell>
          <cell r="BT431">
            <v>0</v>
          </cell>
          <cell r="BU431">
            <v>0</v>
          </cell>
          <cell r="BV431">
            <v>0</v>
          </cell>
          <cell r="BW431">
            <v>0</v>
          </cell>
          <cell r="BX431">
            <v>0</v>
          </cell>
          <cell r="BY431">
            <v>0</v>
          </cell>
          <cell r="BZ431">
            <v>0</v>
          </cell>
          <cell r="CA431">
            <v>0</v>
          </cell>
          <cell r="CB431">
            <v>0</v>
          </cell>
          <cell r="CC431">
            <v>0</v>
          </cell>
          <cell r="CD431">
            <v>0</v>
          </cell>
          <cell r="CE431">
            <v>0</v>
          </cell>
          <cell r="CF431">
            <v>0</v>
          </cell>
          <cell r="CG431">
            <v>0</v>
          </cell>
          <cell r="CH431">
            <v>0</v>
          </cell>
          <cell r="CI431">
            <v>0</v>
          </cell>
          <cell r="CJ431">
            <v>0</v>
          </cell>
          <cell r="CK431">
            <v>0</v>
          </cell>
          <cell r="CL431">
            <v>4</v>
          </cell>
          <cell r="CM431">
            <v>0</v>
          </cell>
          <cell r="CN431">
            <v>0</v>
          </cell>
          <cell r="CO431">
            <v>0</v>
          </cell>
          <cell r="CP431">
            <v>0</v>
          </cell>
          <cell r="CQ431">
            <v>0</v>
          </cell>
          <cell r="CR431">
            <v>4</v>
          </cell>
          <cell r="CS431">
            <v>0</v>
          </cell>
          <cell r="CT431">
            <v>0</v>
          </cell>
          <cell r="CU431">
            <v>0</v>
          </cell>
          <cell r="CV431">
            <v>0</v>
          </cell>
          <cell r="CW431">
            <v>0</v>
          </cell>
          <cell r="CX431">
            <v>0</v>
          </cell>
          <cell r="CY431">
            <v>0</v>
          </cell>
          <cell r="CZ431">
            <v>0</v>
          </cell>
          <cell r="DA431">
            <v>0</v>
          </cell>
          <cell r="DB431">
            <v>0</v>
          </cell>
          <cell r="DC431">
            <v>0</v>
          </cell>
          <cell r="DD431">
            <v>0</v>
          </cell>
          <cell r="DE431">
            <v>0</v>
          </cell>
          <cell r="DF431">
            <v>0</v>
          </cell>
          <cell r="DG431">
            <v>0</v>
          </cell>
          <cell r="DH431">
            <v>0</v>
          </cell>
          <cell r="DI431">
            <v>0</v>
          </cell>
          <cell r="DJ431">
            <v>0</v>
          </cell>
          <cell r="DK431">
            <v>0</v>
          </cell>
          <cell r="DL431">
            <v>0</v>
          </cell>
          <cell r="DM431">
            <v>0</v>
          </cell>
          <cell r="DN431">
            <v>0</v>
          </cell>
          <cell r="DO431">
            <v>0</v>
          </cell>
          <cell r="DP431">
            <v>0</v>
          </cell>
          <cell r="DQ431">
            <v>0</v>
          </cell>
          <cell r="DR431">
            <v>0</v>
          </cell>
          <cell r="DS431">
            <v>0</v>
          </cell>
          <cell r="DT431">
            <v>0</v>
          </cell>
          <cell r="DU431">
            <v>0</v>
          </cell>
          <cell r="DV431">
            <v>0</v>
          </cell>
          <cell r="DW431">
            <v>0</v>
          </cell>
          <cell r="DX431">
            <v>0</v>
          </cell>
          <cell r="DY431">
            <v>0</v>
          </cell>
          <cell r="DZ431">
            <v>0</v>
          </cell>
          <cell r="EA431">
            <v>0</v>
          </cell>
          <cell r="EB431">
            <v>0</v>
          </cell>
          <cell r="EC431">
            <v>0</v>
          </cell>
          <cell r="ED431">
            <v>0</v>
          </cell>
          <cell r="EE431">
            <v>0</v>
          </cell>
          <cell r="EF431">
            <v>0</v>
          </cell>
          <cell r="EG431">
            <v>0</v>
          </cell>
          <cell r="EH431">
            <v>0</v>
          </cell>
          <cell r="EI431">
            <v>0</v>
          </cell>
          <cell r="EJ431">
            <v>0</v>
          </cell>
          <cell r="EK431">
            <v>0</v>
          </cell>
          <cell r="EL431">
            <v>0</v>
          </cell>
          <cell r="EM431">
            <v>0</v>
          </cell>
          <cell r="EN431">
            <v>0</v>
          </cell>
          <cell r="EO431">
            <v>0</v>
          </cell>
          <cell r="EP431">
            <v>0</v>
          </cell>
          <cell r="EQ431">
            <v>0</v>
          </cell>
          <cell r="ER431">
            <v>0</v>
          </cell>
          <cell r="ES431">
            <v>0</v>
          </cell>
          <cell r="ET431">
            <v>0</v>
          </cell>
          <cell r="EU431">
            <v>0</v>
          </cell>
          <cell r="EV431">
            <v>0</v>
          </cell>
          <cell r="EW431">
            <v>0</v>
          </cell>
          <cell r="EX431">
            <v>0</v>
          </cell>
          <cell r="GZ431">
            <v>0</v>
          </cell>
          <cell r="HA431">
            <v>0</v>
          </cell>
        </row>
        <row r="432">
          <cell r="B432" t="str">
            <v>23052ABA106</v>
          </cell>
          <cell r="C432">
            <v>0</v>
          </cell>
          <cell r="D432">
            <v>0</v>
          </cell>
          <cell r="E432">
            <v>0</v>
          </cell>
          <cell r="F432" t="str">
            <v>23052ABA106L4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  <cell r="BF432">
            <v>0</v>
          </cell>
          <cell r="BG432">
            <v>0</v>
          </cell>
          <cell r="BH432">
            <v>0</v>
          </cell>
          <cell r="BI432">
            <v>0</v>
          </cell>
          <cell r="BJ432">
            <v>0</v>
          </cell>
          <cell r="BK432">
            <v>0</v>
          </cell>
          <cell r="BL432">
            <v>0</v>
          </cell>
          <cell r="BM432">
            <v>0</v>
          </cell>
          <cell r="BN432">
            <v>0</v>
          </cell>
          <cell r="BO432">
            <v>0</v>
          </cell>
          <cell r="BP432">
            <v>0</v>
          </cell>
          <cell r="BQ432">
            <v>0</v>
          </cell>
          <cell r="BR432">
            <v>0</v>
          </cell>
          <cell r="BS432">
            <v>0</v>
          </cell>
          <cell r="BT432">
            <v>0</v>
          </cell>
          <cell r="BU432">
            <v>0</v>
          </cell>
          <cell r="BV432">
            <v>0</v>
          </cell>
          <cell r="BW432">
            <v>0</v>
          </cell>
          <cell r="BX432">
            <v>0</v>
          </cell>
          <cell r="BY432">
            <v>0</v>
          </cell>
          <cell r="BZ432">
            <v>0</v>
          </cell>
          <cell r="CA432">
            <v>0</v>
          </cell>
          <cell r="CB432">
            <v>0</v>
          </cell>
          <cell r="CC432">
            <v>0</v>
          </cell>
          <cell r="CD432">
            <v>0</v>
          </cell>
          <cell r="CE432">
            <v>0</v>
          </cell>
          <cell r="CF432">
            <v>0</v>
          </cell>
          <cell r="CG432">
            <v>0</v>
          </cell>
          <cell r="CH432">
            <v>0</v>
          </cell>
          <cell r="CI432">
            <v>0</v>
          </cell>
          <cell r="CJ432">
            <v>0</v>
          </cell>
          <cell r="CK432">
            <v>0</v>
          </cell>
          <cell r="CL432">
            <v>3</v>
          </cell>
          <cell r="CM432">
            <v>0</v>
          </cell>
          <cell r="CN432">
            <v>0</v>
          </cell>
          <cell r="CO432">
            <v>0</v>
          </cell>
          <cell r="CP432">
            <v>0</v>
          </cell>
          <cell r="CQ432">
            <v>0</v>
          </cell>
          <cell r="CR432">
            <v>3</v>
          </cell>
          <cell r="CS432">
            <v>0</v>
          </cell>
          <cell r="CT432">
            <v>0</v>
          </cell>
          <cell r="CU432">
            <v>0</v>
          </cell>
          <cell r="CV432">
            <v>0</v>
          </cell>
          <cell r="CW432">
            <v>0</v>
          </cell>
          <cell r="CX432">
            <v>0</v>
          </cell>
          <cell r="CY432">
            <v>0</v>
          </cell>
          <cell r="CZ432">
            <v>0</v>
          </cell>
          <cell r="DA432">
            <v>0</v>
          </cell>
          <cell r="DB432">
            <v>0</v>
          </cell>
          <cell r="DC432">
            <v>0</v>
          </cell>
          <cell r="DD432">
            <v>0</v>
          </cell>
          <cell r="DE432">
            <v>0</v>
          </cell>
          <cell r="DF432">
            <v>0</v>
          </cell>
          <cell r="DG432">
            <v>0</v>
          </cell>
          <cell r="DH432">
            <v>0</v>
          </cell>
          <cell r="DI432">
            <v>0</v>
          </cell>
          <cell r="DJ432">
            <v>0</v>
          </cell>
          <cell r="DK432">
            <v>0</v>
          </cell>
          <cell r="DL432">
            <v>0</v>
          </cell>
          <cell r="DM432">
            <v>0</v>
          </cell>
          <cell r="DN432">
            <v>0</v>
          </cell>
          <cell r="DO432">
            <v>0</v>
          </cell>
          <cell r="DP432">
            <v>0</v>
          </cell>
          <cell r="DQ432">
            <v>0</v>
          </cell>
          <cell r="DR432">
            <v>0</v>
          </cell>
          <cell r="DS432">
            <v>0</v>
          </cell>
          <cell r="DT432">
            <v>0</v>
          </cell>
          <cell r="DU432">
            <v>0</v>
          </cell>
          <cell r="DV432">
            <v>0</v>
          </cell>
          <cell r="DW432">
            <v>0</v>
          </cell>
          <cell r="DX432">
            <v>0</v>
          </cell>
          <cell r="DY432">
            <v>0</v>
          </cell>
          <cell r="DZ432">
            <v>0</v>
          </cell>
          <cell r="EA432">
            <v>0</v>
          </cell>
          <cell r="EB432">
            <v>0</v>
          </cell>
          <cell r="EC432">
            <v>0</v>
          </cell>
          <cell r="ED432">
            <v>0</v>
          </cell>
          <cell r="EE432">
            <v>0</v>
          </cell>
          <cell r="EF432">
            <v>0</v>
          </cell>
          <cell r="EG432">
            <v>0</v>
          </cell>
          <cell r="EH432">
            <v>0</v>
          </cell>
          <cell r="EI432">
            <v>0</v>
          </cell>
          <cell r="EJ432">
            <v>0</v>
          </cell>
          <cell r="EK432">
            <v>0</v>
          </cell>
          <cell r="EL432">
            <v>0</v>
          </cell>
          <cell r="EM432">
            <v>0</v>
          </cell>
          <cell r="EN432">
            <v>0</v>
          </cell>
          <cell r="EO432">
            <v>0</v>
          </cell>
          <cell r="EP432">
            <v>0</v>
          </cell>
          <cell r="EQ432">
            <v>0</v>
          </cell>
          <cell r="ER432">
            <v>0</v>
          </cell>
          <cell r="ES432">
            <v>0</v>
          </cell>
          <cell r="ET432">
            <v>0</v>
          </cell>
          <cell r="EU432">
            <v>0</v>
          </cell>
          <cell r="EV432">
            <v>0</v>
          </cell>
          <cell r="EW432">
            <v>0</v>
          </cell>
          <cell r="EX432">
            <v>0</v>
          </cell>
          <cell r="GZ432">
            <v>0</v>
          </cell>
          <cell r="HA432">
            <v>0</v>
          </cell>
        </row>
        <row r="433">
          <cell r="B433" t="str">
            <v>23052ABA206</v>
          </cell>
          <cell r="C433">
            <v>0</v>
          </cell>
          <cell r="D433">
            <v>0</v>
          </cell>
          <cell r="E433">
            <v>0</v>
          </cell>
          <cell r="F433" t="str">
            <v>23052ABA206L4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  <cell r="BF433">
            <v>0</v>
          </cell>
          <cell r="BG433">
            <v>0</v>
          </cell>
          <cell r="BH433">
            <v>0</v>
          </cell>
          <cell r="BI433">
            <v>0</v>
          </cell>
          <cell r="BJ433">
            <v>0</v>
          </cell>
          <cell r="BK433">
            <v>0</v>
          </cell>
          <cell r="BL433">
            <v>0</v>
          </cell>
          <cell r="BM433">
            <v>0</v>
          </cell>
          <cell r="BN433">
            <v>0</v>
          </cell>
          <cell r="BO433">
            <v>0</v>
          </cell>
          <cell r="BP433">
            <v>0</v>
          </cell>
          <cell r="BQ433">
            <v>0</v>
          </cell>
          <cell r="BR433">
            <v>0</v>
          </cell>
          <cell r="BS433">
            <v>0</v>
          </cell>
          <cell r="BT433">
            <v>0</v>
          </cell>
          <cell r="BU433">
            <v>0</v>
          </cell>
          <cell r="BV433">
            <v>0</v>
          </cell>
          <cell r="BW433">
            <v>0</v>
          </cell>
          <cell r="BX433">
            <v>0</v>
          </cell>
          <cell r="BY433">
            <v>0</v>
          </cell>
          <cell r="BZ433">
            <v>0</v>
          </cell>
          <cell r="CA433">
            <v>0</v>
          </cell>
          <cell r="CB433">
            <v>0</v>
          </cell>
          <cell r="CC433">
            <v>0</v>
          </cell>
          <cell r="CD433">
            <v>0</v>
          </cell>
          <cell r="CE433">
            <v>0</v>
          </cell>
          <cell r="CF433">
            <v>0</v>
          </cell>
          <cell r="CG433">
            <v>0</v>
          </cell>
          <cell r="CH433">
            <v>0</v>
          </cell>
          <cell r="CI433">
            <v>0</v>
          </cell>
          <cell r="CJ433">
            <v>0</v>
          </cell>
          <cell r="CK433">
            <v>0</v>
          </cell>
          <cell r="CL433">
            <v>1</v>
          </cell>
          <cell r="CM433">
            <v>0</v>
          </cell>
          <cell r="CN433">
            <v>0</v>
          </cell>
          <cell r="CO433">
            <v>0</v>
          </cell>
          <cell r="CP433">
            <v>0</v>
          </cell>
          <cell r="CQ433">
            <v>0</v>
          </cell>
          <cell r="CR433">
            <v>1</v>
          </cell>
          <cell r="CS433">
            <v>0</v>
          </cell>
          <cell r="CT433">
            <v>0</v>
          </cell>
          <cell r="CU433">
            <v>0</v>
          </cell>
          <cell r="CV433">
            <v>0</v>
          </cell>
          <cell r="CW433">
            <v>0</v>
          </cell>
          <cell r="CX433">
            <v>0</v>
          </cell>
          <cell r="CY433">
            <v>0</v>
          </cell>
          <cell r="CZ433">
            <v>0</v>
          </cell>
          <cell r="DA433">
            <v>0</v>
          </cell>
          <cell r="DB433">
            <v>0</v>
          </cell>
          <cell r="DC433">
            <v>0</v>
          </cell>
          <cell r="DD433">
            <v>0</v>
          </cell>
          <cell r="DE433">
            <v>0</v>
          </cell>
          <cell r="DF433">
            <v>0</v>
          </cell>
          <cell r="DG433">
            <v>0</v>
          </cell>
          <cell r="DH433">
            <v>0</v>
          </cell>
          <cell r="DI433">
            <v>0</v>
          </cell>
          <cell r="DJ433">
            <v>0</v>
          </cell>
          <cell r="DK433">
            <v>0</v>
          </cell>
          <cell r="DL433">
            <v>0</v>
          </cell>
          <cell r="DM433">
            <v>0</v>
          </cell>
          <cell r="DN433">
            <v>0</v>
          </cell>
          <cell r="DO433">
            <v>0</v>
          </cell>
          <cell r="DP433">
            <v>0</v>
          </cell>
          <cell r="DQ433">
            <v>0</v>
          </cell>
          <cell r="DR433">
            <v>0</v>
          </cell>
          <cell r="DS433">
            <v>0</v>
          </cell>
          <cell r="DT433">
            <v>0</v>
          </cell>
          <cell r="DU433">
            <v>0</v>
          </cell>
          <cell r="DV433">
            <v>0</v>
          </cell>
          <cell r="DW433">
            <v>0</v>
          </cell>
          <cell r="DX433">
            <v>0</v>
          </cell>
          <cell r="DY433">
            <v>0</v>
          </cell>
          <cell r="DZ433">
            <v>0</v>
          </cell>
          <cell r="EA433">
            <v>0</v>
          </cell>
          <cell r="EB433">
            <v>0</v>
          </cell>
          <cell r="EC433">
            <v>0</v>
          </cell>
          <cell r="ED433">
            <v>0</v>
          </cell>
          <cell r="EE433">
            <v>0</v>
          </cell>
          <cell r="EF433">
            <v>0</v>
          </cell>
          <cell r="EG433">
            <v>0</v>
          </cell>
          <cell r="EH433">
            <v>0</v>
          </cell>
          <cell r="EI433">
            <v>0</v>
          </cell>
          <cell r="EJ433">
            <v>0</v>
          </cell>
          <cell r="EK433">
            <v>0</v>
          </cell>
          <cell r="EL433">
            <v>0</v>
          </cell>
          <cell r="EM433">
            <v>0</v>
          </cell>
          <cell r="EN433">
            <v>0</v>
          </cell>
          <cell r="EO433">
            <v>0</v>
          </cell>
          <cell r="EP433">
            <v>0</v>
          </cell>
          <cell r="EQ433">
            <v>0</v>
          </cell>
          <cell r="ER433">
            <v>0</v>
          </cell>
          <cell r="ES433">
            <v>0</v>
          </cell>
          <cell r="ET433">
            <v>0</v>
          </cell>
          <cell r="EU433">
            <v>0</v>
          </cell>
          <cell r="EV433">
            <v>0</v>
          </cell>
          <cell r="EW433">
            <v>0</v>
          </cell>
          <cell r="EX433">
            <v>0</v>
          </cell>
          <cell r="GZ433">
            <v>0</v>
          </cell>
          <cell r="HA433">
            <v>0</v>
          </cell>
        </row>
        <row r="434">
          <cell r="B434" t="str">
            <v>76RBD</v>
          </cell>
          <cell r="C434" t="str">
            <v>LINHA 476RBD</v>
          </cell>
          <cell r="D434">
            <v>6.8602654756697774</v>
          </cell>
          <cell r="E434">
            <v>0</v>
          </cell>
          <cell r="F434" t="str">
            <v>MARIANE EXPERIENCE</v>
          </cell>
          <cell r="G434">
            <v>239.28034290346542</v>
          </cell>
          <cell r="H434">
            <v>182</v>
          </cell>
          <cell r="I434">
            <v>516</v>
          </cell>
          <cell r="J434">
            <v>720</v>
          </cell>
          <cell r="K434">
            <v>0</v>
          </cell>
          <cell r="L434">
            <v>476</v>
          </cell>
          <cell r="M434">
            <v>863</v>
          </cell>
          <cell r="N434">
            <v>831.59221216428512</v>
          </cell>
          <cell r="O434">
            <v>1230</v>
          </cell>
          <cell r="P434">
            <v>831.59221216428512</v>
          </cell>
          <cell r="Q434">
            <v>589</v>
          </cell>
          <cell r="R434">
            <v>11</v>
          </cell>
          <cell r="S434">
            <v>2</v>
          </cell>
          <cell r="T434">
            <v>390</v>
          </cell>
          <cell r="U434">
            <v>392</v>
          </cell>
          <cell r="V434">
            <v>15.10641547005908</v>
          </cell>
          <cell r="W434">
            <v>840</v>
          </cell>
          <cell r="X434">
            <v>840</v>
          </cell>
          <cell r="Y434">
            <v>838</v>
          </cell>
          <cell r="Z434">
            <v>121</v>
          </cell>
          <cell r="AA434">
            <v>774.50537642032975</v>
          </cell>
          <cell r="AB434">
            <v>943</v>
          </cell>
          <cell r="AC434">
            <v>774.50537642032975</v>
          </cell>
          <cell r="AD434">
            <v>822</v>
          </cell>
          <cell r="AE434">
            <v>-10</v>
          </cell>
          <cell r="AF434">
            <v>1</v>
          </cell>
          <cell r="AG434">
            <v>417</v>
          </cell>
          <cell r="AH434">
            <v>418</v>
          </cell>
          <cell r="AI434">
            <v>19.395348837209301</v>
          </cell>
          <cell r="AJ434">
            <v>480</v>
          </cell>
          <cell r="AK434">
            <v>480</v>
          </cell>
          <cell r="AL434">
            <v>477</v>
          </cell>
          <cell r="AM434">
            <v>167</v>
          </cell>
          <cell r="AN434">
            <v>645</v>
          </cell>
          <cell r="AO434">
            <v>959</v>
          </cell>
          <cell r="AP434">
            <v>645</v>
          </cell>
          <cell r="AQ434">
            <v>808</v>
          </cell>
          <cell r="AR434">
            <v>8</v>
          </cell>
          <cell r="AS434">
            <v>1</v>
          </cell>
          <cell r="AT434">
            <v>78</v>
          </cell>
          <cell r="AU434">
            <v>79</v>
          </cell>
          <cell r="AV434">
            <v>13.471502590673575</v>
          </cell>
          <cell r="AW434">
            <v>360</v>
          </cell>
          <cell r="AX434">
            <v>0</v>
          </cell>
          <cell r="AY434">
            <v>240</v>
          </cell>
          <cell r="AZ434">
            <v>492</v>
          </cell>
          <cell r="BA434">
            <v>173.7</v>
          </cell>
          <cell r="BB434">
            <v>768</v>
          </cell>
          <cell r="BC434">
            <v>173.7</v>
          </cell>
          <cell r="BD434">
            <v>276</v>
          </cell>
          <cell r="BE434">
            <v>5</v>
          </cell>
          <cell r="BF434">
            <v>0</v>
          </cell>
          <cell r="BG434">
            <v>38</v>
          </cell>
          <cell r="BH434">
            <v>38</v>
          </cell>
          <cell r="BI434">
            <v>4.100719424460431</v>
          </cell>
          <cell r="BJ434">
            <v>720</v>
          </cell>
          <cell r="BK434">
            <v>720</v>
          </cell>
          <cell r="BL434">
            <v>707</v>
          </cell>
          <cell r="BM434">
            <v>586</v>
          </cell>
          <cell r="BN434">
            <v>278</v>
          </cell>
          <cell r="BO434">
            <v>224</v>
          </cell>
          <cell r="BP434">
            <v>278</v>
          </cell>
          <cell r="BQ434">
            <v>224</v>
          </cell>
          <cell r="BR434">
            <v>2</v>
          </cell>
          <cell r="BS434">
            <v>7</v>
          </cell>
          <cell r="BT434">
            <v>512</v>
          </cell>
          <cell r="BU434">
            <v>519</v>
          </cell>
          <cell r="BV434">
            <v>72.711340037570466</v>
          </cell>
          <cell r="BW434">
            <v>480</v>
          </cell>
          <cell r="BX434">
            <v>0</v>
          </cell>
          <cell r="BY434">
            <v>480</v>
          </cell>
          <cell r="BZ434">
            <v>677</v>
          </cell>
          <cell r="CA434">
            <v>306.18033197947705</v>
          </cell>
          <cell r="CB434">
            <v>771</v>
          </cell>
          <cell r="CC434">
            <v>306.18033197947705</v>
          </cell>
          <cell r="CD434">
            <v>771</v>
          </cell>
          <cell r="CE434">
            <v>6</v>
          </cell>
          <cell r="CF434">
            <v>9</v>
          </cell>
          <cell r="CG434">
            <v>213</v>
          </cell>
          <cell r="CH434">
            <v>222</v>
          </cell>
          <cell r="CI434">
            <v>6.2893700787401574</v>
          </cell>
          <cell r="CJ434">
            <v>840</v>
          </cell>
          <cell r="CK434">
            <v>840</v>
          </cell>
          <cell r="CL434">
            <v>839</v>
          </cell>
          <cell r="CM434">
            <v>216</v>
          </cell>
          <cell r="CN434">
            <v>1016</v>
          </cell>
          <cell r="CO434">
            <v>652</v>
          </cell>
          <cell r="CP434">
            <v>1016</v>
          </cell>
          <cell r="CQ434">
            <v>652</v>
          </cell>
          <cell r="CR434">
            <v>43</v>
          </cell>
          <cell r="CS434">
            <v>12</v>
          </cell>
          <cell r="CT434">
            <v>354</v>
          </cell>
          <cell r="CU434">
            <v>366</v>
          </cell>
          <cell r="CV434">
            <v>23.221291022161136</v>
          </cell>
          <cell r="CW434">
            <v>960</v>
          </cell>
          <cell r="CX434">
            <v>960</v>
          </cell>
          <cell r="CY434">
            <v>1193</v>
          </cell>
          <cell r="CZ434">
            <v>0</v>
          </cell>
          <cell r="DA434">
            <v>457.33891323548073</v>
          </cell>
          <cell r="DB434">
            <v>553</v>
          </cell>
          <cell r="DC434">
            <v>457.33891323548073</v>
          </cell>
          <cell r="DD434">
            <v>553</v>
          </cell>
          <cell r="DE434">
            <v>-19</v>
          </cell>
          <cell r="DF434">
            <v>12</v>
          </cell>
          <cell r="DG434">
            <v>1013</v>
          </cell>
          <cell r="DH434">
            <v>1025</v>
          </cell>
          <cell r="DI434">
            <v>72.652757078986582</v>
          </cell>
          <cell r="DJ434">
            <v>246</v>
          </cell>
          <cell r="DK434">
            <v>246</v>
          </cell>
          <cell r="DL434">
            <v>244</v>
          </cell>
          <cell r="DM434">
            <v>0</v>
          </cell>
          <cell r="DN434">
            <v>721</v>
          </cell>
          <cell r="DO434">
            <v>928</v>
          </cell>
          <cell r="DP434">
            <v>721</v>
          </cell>
          <cell r="DQ434">
            <v>928</v>
          </cell>
          <cell r="DR434">
            <v>-6</v>
          </cell>
          <cell r="DS434">
            <v>13</v>
          </cell>
          <cell r="DT434">
            <v>334</v>
          </cell>
          <cell r="DU434">
            <v>347</v>
          </cell>
          <cell r="DV434">
            <v>19.841584158415841</v>
          </cell>
          <cell r="DW434">
            <v>240</v>
          </cell>
          <cell r="DX434">
            <v>240</v>
          </cell>
          <cell r="DY434">
            <v>237</v>
          </cell>
          <cell r="DZ434">
            <v>197</v>
          </cell>
          <cell r="EA434">
            <v>505</v>
          </cell>
          <cell r="EB434">
            <v>282</v>
          </cell>
          <cell r="EC434">
            <v>505</v>
          </cell>
          <cell r="ED434">
            <v>282</v>
          </cell>
          <cell r="EE434">
            <v>10</v>
          </cell>
          <cell r="EF434">
            <v>9</v>
          </cell>
          <cell r="EG434">
            <v>283</v>
          </cell>
          <cell r="EH434">
            <v>292</v>
          </cell>
          <cell r="EI434">
            <v>12.652757078986587</v>
          </cell>
          <cell r="EJ434">
            <v>480</v>
          </cell>
          <cell r="EK434">
            <v>480</v>
          </cell>
          <cell r="EL434">
            <v>0</v>
          </cell>
          <cell r="EM434">
            <v>0</v>
          </cell>
          <cell r="EN434">
            <v>671</v>
          </cell>
          <cell r="EO434">
            <v>0</v>
          </cell>
          <cell r="EP434">
            <v>671</v>
          </cell>
          <cell r="EQ434">
            <v>0</v>
          </cell>
          <cell r="ER434">
            <v>671</v>
          </cell>
          <cell r="ES434">
            <v>92</v>
          </cell>
          <cell r="ET434">
            <v>92</v>
          </cell>
          <cell r="EU434">
            <v>101</v>
          </cell>
          <cell r="EV434">
            <v>12.660550458715596</v>
          </cell>
          <cell r="EW434">
            <v>360</v>
          </cell>
          <cell r="EX434">
            <v>0</v>
          </cell>
          <cell r="GZ434">
            <v>388</v>
          </cell>
          <cell r="HA434">
            <v>126</v>
          </cell>
        </row>
        <row r="435">
          <cell r="B435" t="str">
            <v>63052TBA006</v>
          </cell>
          <cell r="C435">
            <v>0</v>
          </cell>
          <cell r="D435">
            <v>6.8602654756697774</v>
          </cell>
          <cell r="E435">
            <v>926564199</v>
          </cell>
          <cell r="F435" t="str">
            <v>63052TBA006L4</v>
          </cell>
          <cell r="G435">
            <v>239.28034290346542</v>
          </cell>
          <cell r="H435">
            <v>182</v>
          </cell>
          <cell r="I435">
            <v>516</v>
          </cell>
          <cell r="J435">
            <v>720</v>
          </cell>
          <cell r="K435">
            <v>0</v>
          </cell>
          <cell r="L435">
            <v>476</v>
          </cell>
          <cell r="M435">
            <v>863</v>
          </cell>
          <cell r="N435">
            <v>831.59221216428512</v>
          </cell>
          <cell r="O435">
            <v>1230</v>
          </cell>
          <cell r="P435">
            <v>831.59221216428512</v>
          </cell>
          <cell r="Q435">
            <v>589</v>
          </cell>
          <cell r="R435">
            <v>11</v>
          </cell>
          <cell r="S435">
            <v>2</v>
          </cell>
          <cell r="T435">
            <v>390</v>
          </cell>
          <cell r="U435">
            <v>392</v>
          </cell>
          <cell r="V435">
            <v>15.10641547005908</v>
          </cell>
          <cell r="W435">
            <v>840</v>
          </cell>
          <cell r="X435">
            <v>840</v>
          </cell>
          <cell r="Y435">
            <v>838</v>
          </cell>
          <cell r="Z435">
            <v>121</v>
          </cell>
          <cell r="AA435">
            <v>774.50537642032975</v>
          </cell>
          <cell r="AB435">
            <v>943</v>
          </cell>
          <cell r="AC435">
            <v>774.50537642032975</v>
          </cell>
          <cell r="AD435">
            <v>822</v>
          </cell>
          <cell r="AE435">
            <v>-10</v>
          </cell>
          <cell r="AF435">
            <v>1</v>
          </cell>
          <cell r="AG435">
            <v>417</v>
          </cell>
          <cell r="AH435">
            <v>418</v>
          </cell>
          <cell r="AI435">
            <v>19.395348837209301</v>
          </cell>
          <cell r="AJ435">
            <v>480</v>
          </cell>
          <cell r="AK435">
            <v>480</v>
          </cell>
          <cell r="AL435">
            <v>477</v>
          </cell>
          <cell r="AM435">
            <v>167</v>
          </cell>
          <cell r="AN435">
            <v>645</v>
          </cell>
          <cell r="AO435">
            <v>959</v>
          </cell>
          <cell r="AP435">
            <v>645</v>
          </cell>
          <cell r="AQ435">
            <v>808</v>
          </cell>
          <cell r="AR435">
            <v>8</v>
          </cell>
          <cell r="AS435">
            <v>1</v>
          </cell>
          <cell r="AT435">
            <v>78</v>
          </cell>
          <cell r="AU435">
            <v>79</v>
          </cell>
          <cell r="AV435">
            <v>13.471502590673575</v>
          </cell>
          <cell r="AW435">
            <v>360</v>
          </cell>
          <cell r="AX435">
            <v>0</v>
          </cell>
          <cell r="AY435">
            <v>240</v>
          </cell>
          <cell r="AZ435">
            <v>492</v>
          </cell>
          <cell r="BA435">
            <v>173.7</v>
          </cell>
          <cell r="BB435">
            <v>768</v>
          </cell>
          <cell r="BC435">
            <v>173.7</v>
          </cell>
          <cell r="BD435">
            <v>276</v>
          </cell>
          <cell r="BE435">
            <v>5</v>
          </cell>
          <cell r="BF435">
            <v>0</v>
          </cell>
          <cell r="BG435">
            <v>38</v>
          </cell>
          <cell r="BH435">
            <v>38</v>
          </cell>
          <cell r="BI435">
            <v>4.100719424460431</v>
          </cell>
          <cell r="BJ435">
            <v>720</v>
          </cell>
          <cell r="BK435">
            <v>720</v>
          </cell>
          <cell r="BL435">
            <v>707</v>
          </cell>
          <cell r="BM435">
            <v>586</v>
          </cell>
          <cell r="BN435">
            <v>278</v>
          </cell>
          <cell r="BO435">
            <v>224</v>
          </cell>
          <cell r="BP435">
            <v>278</v>
          </cell>
          <cell r="BQ435">
            <v>224</v>
          </cell>
          <cell r="BR435">
            <v>2</v>
          </cell>
          <cell r="BS435">
            <v>7</v>
          </cell>
          <cell r="BT435">
            <v>512</v>
          </cell>
          <cell r="BU435">
            <v>519</v>
          </cell>
          <cell r="BV435">
            <v>72.711340037570466</v>
          </cell>
          <cell r="BW435">
            <v>480</v>
          </cell>
          <cell r="BX435">
            <v>0</v>
          </cell>
          <cell r="BY435">
            <v>480</v>
          </cell>
          <cell r="BZ435">
            <v>677</v>
          </cell>
          <cell r="CA435">
            <v>306.18033197947705</v>
          </cell>
          <cell r="CB435">
            <v>771</v>
          </cell>
          <cell r="CC435">
            <v>306.18033197947705</v>
          </cell>
          <cell r="CD435">
            <v>771</v>
          </cell>
          <cell r="CE435">
            <v>6</v>
          </cell>
          <cell r="CF435">
            <v>9</v>
          </cell>
          <cell r="CG435">
            <v>213</v>
          </cell>
          <cell r="CH435">
            <v>222</v>
          </cell>
          <cell r="CI435">
            <v>6.2893700787401574</v>
          </cell>
          <cell r="CJ435">
            <v>840</v>
          </cell>
          <cell r="CK435">
            <v>840</v>
          </cell>
          <cell r="CL435">
            <v>839</v>
          </cell>
          <cell r="CM435">
            <v>216</v>
          </cell>
          <cell r="CN435">
            <v>1016</v>
          </cell>
          <cell r="CO435">
            <v>652</v>
          </cell>
          <cell r="CP435">
            <v>1016</v>
          </cell>
          <cell r="CQ435">
            <v>652</v>
          </cell>
          <cell r="CR435">
            <v>43</v>
          </cell>
          <cell r="CS435">
            <v>12</v>
          </cell>
          <cell r="CT435">
            <v>354</v>
          </cell>
          <cell r="CU435">
            <v>366</v>
          </cell>
          <cell r="CV435">
            <v>23.221291022161136</v>
          </cell>
          <cell r="CW435">
            <v>960</v>
          </cell>
          <cell r="CX435">
            <v>960</v>
          </cell>
          <cell r="CY435">
            <v>1193</v>
          </cell>
          <cell r="CZ435">
            <v>0</v>
          </cell>
          <cell r="DA435">
            <v>457.33891323548073</v>
          </cell>
          <cell r="DB435">
            <v>553</v>
          </cell>
          <cell r="DC435">
            <v>457.33891323548073</v>
          </cell>
          <cell r="DD435">
            <v>553</v>
          </cell>
          <cell r="DE435">
            <v>-19</v>
          </cell>
          <cell r="DF435">
            <v>12</v>
          </cell>
          <cell r="DG435">
            <v>1013</v>
          </cell>
          <cell r="DH435">
            <v>1025</v>
          </cell>
          <cell r="DI435">
            <v>72.652757078986582</v>
          </cell>
          <cell r="DJ435">
            <v>246</v>
          </cell>
          <cell r="DK435">
            <v>246</v>
          </cell>
          <cell r="DL435">
            <v>244</v>
          </cell>
          <cell r="DM435">
            <v>0</v>
          </cell>
          <cell r="DN435">
            <v>721</v>
          </cell>
          <cell r="DO435">
            <v>928</v>
          </cell>
          <cell r="DP435">
            <v>721</v>
          </cell>
          <cell r="DQ435">
            <v>928</v>
          </cell>
          <cell r="DR435">
            <v>-6</v>
          </cell>
          <cell r="DS435">
            <v>13</v>
          </cell>
          <cell r="DT435">
            <v>334</v>
          </cell>
          <cell r="DU435">
            <v>347</v>
          </cell>
          <cell r="DV435">
            <v>19.841584158415841</v>
          </cell>
          <cell r="DW435">
            <v>240</v>
          </cell>
          <cell r="DX435">
            <v>240</v>
          </cell>
          <cell r="DY435">
            <v>237</v>
          </cell>
          <cell r="DZ435">
            <v>197</v>
          </cell>
          <cell r="EA435">
            <v>505</v>
          </cell>
          <cell r="EB435">
            <v>282</v>
          </cell>
          <cell r="EC435">
            <v>505</v>
          </cell>
          <cell r="ED435">
            <v>282</v>
          </cell>
          <cell r="EE435">
            <v>10</v>
          </cell>
          <cell r="EF435">
            <v>9</v>
          </cell>
          <cell r="EG435">
            <v>283</v>
          </cell>
          <cell r="EH435">
            <v>292</v>
          </cell>
          <cell r="EI435">
            <v>12.652757078986587</v>
          </cell>
          <cell r="EJ435">
            <v>480</v>
          </cell>
          <cell r="EK435">
            <v>480</v>
          </cell>
          <cell r="EL435">
            <v>0</v>
          </cell>
          <cell r="EM435">
            <v>0</v>
          </cell>
          <cell r="EN435">
            <v>671</v>
          </cell>
          <cell r="EO435">
            <v>0</v>
          </cell>
          <cell r="EP435">
            <v>671</v>
          </cell>
          <cell r="EQ435">
            <v>0</v>
          </cell>
          <cell r="ER435">
            <v>671</v>
          </cell>
          <cell r="ES435">
            <v>92</v>
          </cell>
          <cell r="ET435">
            <v>92</v>
          </cell>
          <cell r="EU435">
            <v>101</v>
          </cell>
          <cell r="EV435">
            <v>12.660550458715596</v>
          </cell>
          <cell r="EW435">
            <v>360</v>
          </cell>
          <cell r="EX435">
            <v>0</v>
          </cell>
          <cell r="GZ435">
            <v>388</v>
          </cell>
          <cell r="HA435">
            <v>126</v>
          </cell>
        </row>
        <row r="436">
          <cell r="B436" t="str">
            <v>76BDR</v>
          </cell>
          <cell r="C436" t="str">
            <v>LINHA 476BDR</v>
          </cell>
          <cell r="D436">
            <v>0</v>
          </cell>
          <cell r="E436">
            <v>0</v>
          </cell>
          <cell r="F436" t="str">
            <v>VILMA II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0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  <cell r="BF436">
            <v>0</v>
          </cell>
          <cell r="BG436">
            <v>0</v>
          </cell>
          <cell r="BH436">
            <v>0</v>
          </cell>
          <cell r="BI436">
            <v>0</v>
          </cell>
          <cell r="BJ436">
            <v>0</v>
          </cell>
          <cell r="BK436">
            <v>0</v>
          </cell>
          <cell r="BL436">
            <v>0</v>
          </cell>
          <cell r="BM436">
            <v>0</v>
          </cell>
          <cell r="BN436">
            <v>0</v>
          </cell>
          <cell r="BO436">
            <v>0</v>
          </cell>
          <cell r="BP436">
            <v>0</v>
          </cell>
          <cell r="BQ436">
            <v>0</v>
          </cell>
          <cell r="BR436">
            <v>0</v>
          </cell>
          <cell r="BS436">
            <v>0</v>
          </cell>
          <cell r="BT436">
            <v>0</v>
          </cell>
          <cell r="BU436">
            <v>0</v>
          </cell>
          <cell r="BV436">
            <v>0</v>
          </cell>
          <cell r="BW436">
            <v>0</v>
          </cell>
          <cell r="BX436">
            <v>0</v>
          </cell>
          <cell r="BY436">
            <v>0</v>
          </cell>
          <cell r="BZ436">
            <v>0</v>
          </cell>
          <cell r="CA436">
            <v>0</v>
          </cell>
          <cell r="CB436">
            <v>0</v>
          </cell>
          <cell r="CC436">
            <v>0</v>
          </cell>
          <cell r="CD436">
            <v>0</v>
          </cell>
          <cell r="CE436">
            <v>0</v>
          </cell>
          <cell r="CF436">
            <v>0</v>
          </cell>
          <cell r="CG436">
            <v>0</v>
          </cell>
          <cell r="CH436">
            <v>0</v>
          </cell>
          <cell r="CI436">
            <v>0</v>
          </cell>
          <cell r="CJ436">
            <v>0</v>
          </cell>
          <cell r="CK436">
            <v>0</v>
          </cell>
          <cell r="CL436">
            <v>3</v>
          </cell>
          <cell r="CM436">
            <v>0</v>
          </cell>
          <cell r="CN436">
            <v>0</v>
          </cell>
          <cell r="CO436">
            <v>0</v>
          </cell>
          <cell r="CP436">
            <v>0</v>
          </cell>
          <cell r="CQ436">
            <v>0</v>
          </cell>
          <cell r="CR436">
            <v>3</v>
          </cell>
          <cell r="CS436">
            <v>0</v>
          </cell>
          <cell r="CT436">
            <v>0</v>
          </cell>
          <cell r="CU436">
            <v>0</v>
          </cell>
          <cell r="CV436">
            <v>0</v>
          </cell>
          <cell r="CW436">
            <v>0</v>
          </cell>
          <cell r="CX436">
            <v>0</v>
          </cell>
          <cell r="CY436">
            <v>1</v>
          </cell>
          <cell r="CZ436">
            <v>0</v>
          </cell>
          <cell r="DA436">
            <v>0</v>
          </cell>
          <cell r="DB436">
            <v>0</v>
          </cell>
          <cell r="DC436">
            <v>0</v>
          </cell>
          <cell r="DD436">
            <v>0</v>
          </cell>
          <cell r="DE436">
            <v>1</v>
          </cell>
          <cell r="DF436">
            <v>0</v>
          </cell>
          <cell r="DG436">
            <v>0</v>
          </cell>
          <cell r="DH436">
            <v>0</v>
          </cell>
          <cell r="DI436">
            <v>0</v>
          </cell>
          <cell r="DJ436">
            <v>0</v>
          </cell>
          <cell r="DK436">
            <v>0</v>
          </cell>
          <cell r="DL436">
            <v>0</v>
          </cell>
          <cell r="DM436">
            <v>0</v>
          </cell>
          <cell r="DN436">
            <v>0</v>
          </cell>
          <cell r="DO436">
            <v>0</v>
          </cell>
          <cell r="DP436">
            <v>0</v>
          </cell>
          <cell r="DQ436">
            <v>0</v>
          </cell>
          <cell r="DR436">
            <v>0</v>
          </cell>
          <cell r="DS436">
            <v>0</v>
          </cell>
          <cell r="DT436">
            <v>0</v>
          </cell>
          <cell r="DU436">
            <v>0</v>
          </cell>
          <cell r="DV436">
            <v>0</v>
          </cell>
          <cell r="DW436">
            <v>0</v>
          </cell>
          <cell r="DX436">
            <v>0</v>
          </cell>
          <cell r="DY436">
            <v>0</v>
          </cell>
          <cell r="DZ436">
            <v>0</v>
          </cell>
          <cell r="EA436">
            <v>0</v>
          </cell>
          <cell r="EB436">
            <v>0</v>
          </cell>
          <cell r="EC436">
            <v>0</v>
          </cell>
          <cell r="ED436">
            <v>0</v>
          </cell>
          <cell r="EE436">
            <v>0</v>
          </cell>
          <cell r="EF436">
            <v>0</v>
          </cell>
          <cell r="EG436">
            <v>0</v>
          </cell>
          <cell r="EH436">
            <v>0</v>
          </cell>
          <cell r="EI436">
            <v>0</v>
          </cell>
          <cell r="EJ436">
            <v>0</v>
          </cell>
          <cell r="EK436">
            <v>0</v>
          </cell>
          <cell r="EL436">
            <v>0</v>
          </cell>
          <cell r="EM436">
            <v>0</v>
          </cell>
          <cell r="EN436">
            <v>0</v>
          </cell>
          <cell r="EO436">
            <v>0</v>
          </cell>
          <cell r="EP436">
            <v>0</v>
          </cell>
          <cell r="EQ436">
            <v>0</v>
          </cell>
          <cell r="ER436">
            <v>0</v>
          </cell>
          <cell r="ES436">
            <v>0</v>
          </cell>
          <cell r="ET436">
            <v>0</v>
          </cell>
          <cell r="EU436">
            <v>0</v>
          </cell>
          <cell r="EV436">
            <v>0</v>
          </cell>
          <cell r="EW436">
            <v>0</v>
          </cell>
          <cell r="EX436">
            <v>0</v>
          </cell>
          <cell r="GZ436">
            <v>0</v>
          </cell>
          <cell r="HA436">
            <v>0</v>
          </cell>
        </row>
        <row r="437">
          <cell r="B437" t="str">
            <v>23052BBA006</v>
          </cell>
          <cell r="C437">
            <v>0</v>
          </cell>
          <cell r="D437">
            <v>0</v>
          </cell>
          <cell r="E437">
            <v>0</v>
          </cell>
          <cell r="F437" t="str">
            <v>23052BBA006L4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  <cell r="BF437">
            <v>0</v>
          </cell>
          <cell r="BG437">
            <v>0</v>
          </cell>
          <cell r="BH437">
            <v>0</v>
          </cell>
          <cell r="BI437">
            <v>0</v>
          </cell>
          <cell r="BJ437">
            <v>0</v>
          </cell>
          <cell r="BK437">
            <v>0</v>
          </cell>
          <cell r="BL437">
            <v>0</v>
          </cell>
          <cell r="BM437">
            <v>0</v>
          </cell>
          <cell r="BN437">
            <v>0</v>
          </cell>
          <cell r="BO437">
            <v>0</v>
          </cell>
          <cell r="BP437">
            <v>0</v>
          </cell>
          <cell r="BQ437">
            <v>0</v>
          </cell>
          <cell r="BR437">
            <v>0</v>
          </cell>
          <cell r="BS437">
            <v>0</v>
          </cell>
          <cell r="BT437">
            <v>0</v>
          </cell>
          <cell r="BU437">
            <v>0</v>
          </cell>
          <cell r="BV437">
            <v>0</v>
          </cell>
          <cell r="BW437">
            <v>0</v>
          </cell>
          <cell r="BX437">
            <v>0</v>
          </cell>
          <cell r="BY437">
            <v>0</v>
          </cell>
          <cell r="BZ437">
            <v>0</v>
          </cell>
          <cell r="CA437">
            <v>0</v>
          </cell>
          <cell r="CB437">
            <v>0</v>
          </cell>
          <cell r="CC437">
            <v>0</v>
          </cell>
          <cell r="CD437">
            <v>0</v>
          </cell>
          <cell r="CE437">
            <v>0</v>
          </cell>
          <cell r="CF437">
            <v>0</v>
          </cell>
          <cell r="CG437">
            <v>0</v>
          </cell>
          <cell r="CH437">
            <v>0</v>
          </cell>
          <cell r="CI437">
            <v>0</v>
          </cell>
          <cell r="CJ437">
            <v>0</v>
          </cell>
          <cell r="CK437">
            <v>0</v>
          </cell>
          <cell r="CL437">
            <v>3</v>
          </cell>
          <cell r="CM437">
            <v>0</v>
          </cell>
          <cell r="CN437">
            <v>0</v>
          </cell>
          <cell r="CO437">
            <v>0</v>
          </cell>
          <cell r="CP437">
            <v>0</v>
          </cell>
          <cell r="CQ437">
            <v>0</v>
          </cell>
          <cell r="CR437">
            <v>3</v>
          </cell>
          <cell r="CS437">
            <v>0</v>
          </cell>
          <cell r="CT437">
            <v>0</v>
          </cell>
          <cell r="CU437">
            <v>0</v>
          </cell>
          <cell r="CV437">
            <v>0</v>
          </cell>
          <cell r="CW437">
            <v>0</v>
          </cell>
          <cell r="CX437">
            <v>0</v>
          </cell>
          <cell r="CY437">
            <v>1</v>
          </cell>
          <cell r="CZ437">
            <v>0</v>
          </cell>
          <cell r="DA437">
            <v>0</v>
          </cell>
          <cell r="DB437">
            <v>0</v>
          </cell>
          <cell r="DC437">
            <v>0</v>
          </cell>
          <cell r="DD437">
            <v>0</v>
          </cell>
          <cell r="DE437">
            <v>1</v>
          </cell>
          <cell r="DF437">
            <v>0</v>
          </cell>
          <cell r="DG437">
            <v>0</v>
          </cell>
          <cell r="DH437">
            <v>0</v>
          </cell>
          <cell r="DI437">
            <v>0</v>
          </cell>
          <cell r="DJ437">
            <v>0</v>
          </cell>
          <cell r="DK437">
            <v>0</v>
          </cell>
          <cell r="DL437">
            <v>0</v>
          </cell>
          <cell r="DM437">
            <v>0</v>
          </cell>
          <cell r="DN437">
            <v>0</v>
          </cell>
          <cell r="DO437">
            <v>0</v>
          </cell>
          <cell r="DP437">
            <v>0</v>
          </cell>
          <cell r="DQ437">
            <v>0</v>
          </cell>
          <cell r="DR437">
            <v>0</v>
          </cell>
          <cell r="DS437">
            <v>0</v>
          </cell>
          <cell r="DT437">
            <v>0</v>
          </cell>
          <cell r="DU437">
            <v>0</v>
          </cell>
          <cell r="DV437">
            <v>0</v>
          </cell>
          <cell r="DW437">
            <v>0</v>
          </cell>
          <cell r="DX437">
            <v>0</v>
          </cell>
          <cell r="DY437">
            <v>0</v>
          </cell>
          <cell r="DZ437">
            <v>0</v>
          </cell>
          <cell r="EA437">
            <v>0</v>
          </cell>
          <cell r="EB437">
            <v>0</v>
          </cell>
          <cell r="EC437">
            <v>0</v>
          </cell>
          <cell r="ED437">
            <v>0</v>
          </cell>
          <cell r="EE437">
            <v>0</v>
          </cell>
          <cell r="EF437">
            <v>0</v>
          </cell>
          <cell r="EG437">
            <v>0</v>
          </cell>
          <cell r="EH437">
            <v>0</v>
          </cell>
          <cell r="EI437">
            <v>0</v>
          </cell>
          <cell r="EJ437">
            <v>0</v>
          </cell>
          <cell r="EK437">
            <v>0</v>
          </cell>
          <cell r="EL437">
            <v>0</v>
          </cell>
          <cell r="EM437">
            <v>0</v>
          </cell>
          <cell r="EN437">
            <v>0</v>
          </cell>
          <cell r="EO437">
            <v>0</v>
          </cell>
          <cell r="EP437">
            <v>0</v>
          </cell>
          <cell r="EQ437">
            <v>0</v>
          </cell>
          <cell r="ER437">
            <v>0</v>
          </cell>
          <cell r="ES437">
            <v>0</v>
          </cell>
          <cell r="ET437">
            <v>0</v>
          </cell>
          <cell r="EU437">
            <v>0</v>
          </cell>
          <cell r="EV437">
            <v>0</v>
          </cell>
          <cell r="EW437">
            <v>0</v>
          </cell>
          <cell r="EX437">
            <v>0</v>
          </cell>
          <cell r="GZ437">
            <v>0</v>
          </cell>
          <cell r="HA437">
            <v>0</v>
          </cell>
        </row>
        <row r="438">
          <cell r="B438" t="str">
            <v>76RXD</v>
          </cell>
          <cell r="C438" t="str">
            <v>LINHA 476RXD</v>
          </cell>
          <cell r="D438">
            <v>6.5221931464406682</v>
          </cell>
          <cell r="E438">
            <v>0</v>
          </cell>
          <cell r="F438" t="str">
            <v>MARIANE EXPERIENCE</v>
          </cell>
          <cell r="G438">
            <v>147.43417607529128</v>
          </cell>
          <cell r="H438">
            <v>100</v>
          </cell>
          <cell r="I438">
            <v>100</v>
          </cell>
          <cell r="J438">
            <v>240</v>
          </cell>
          <cell r="K438">
            <v>0</v>
          </cell>
          <cell r="L438">
            <v>240</v>
          </cell>
          <cell r="M438">
            <v>654</v>
          </cell>
          <cell r="N438">
            <v>193.00000000000006</v>
          </cell>
          <cell r="O438">
            <v>684</v>
          </cell>
          <cell r="P438">
            <v>193.00000000000006</v>
          </cell>
          <cell r="Q438">
            <v>128</v>
          </cell>
          <cell r="R438">
            <v>10</v>
          </cell>
          <cell r="S438">
            <v>1</v>
          </cell>
          <cell r="T438">
            <v>201</v>
          </cell>
          <cell r="U438">
            <v>202</v>
          </cell>
          <cell r="V438">
            <v>11.10944073254203</v>
          </cell>
          <cell r="W438">
            <v>600</v>
          </cell>
          <cell r="X438">
            <v>600</v>
          </cell>
          <cell r="Y438">
            <v>606</v>
          </cell>
          <cell r="Z438">
            <v>272</v>
          </cell>
          <cell r="AA438">
            <v>542.78159856749448</v>
          </cell>
          <cell r="AB438">
            <v>762</v>
          </cell>
          <cell r="AC438">
            <v>542.78159856749448</v>
          </cell>
          <cell r="AD438">
            <v>490</v>
          </cell>
          <cell r="AE438">
            <v>0</v>
          </cell>
          <cell r="AF438">
            <v>121</v>
          </cell>
          <cell r="AG438">
            <v>197</v>
          </cell>
          <cell r="AH438">
            <v>318</v>
          </cell>
          <cell r="AI438">
            <v>24.122448979591837</v>
          </cell>
          <cell r="AJ438">
            <v>240</v>
          </cell>
          <cell r="AK438">
            <v>240</v>
          </cell>
          <cell r="AL438">
            <v>238</v>
          </cell>
          <cell r="AM438">
            <v>378</v>
          </cell>
          <cell r="AN438">
            <v>245</v>
          </cell>
          <cell r="AO438">
            <v>636</v>
          </cell>
          <cell r="AP438">
            <v>245</v>
          </cell>
          <cell r="AQ438">
            <v>490</v>
          </cell>
          <cell r="AR438">
            <v>-16</v>
          </cell>
          <cell r="AS438">
            <v>2</v>
          </cell>
          <cell r="AT438">
            <v>80</v>
          </cell>
          <cell r="AU438">
            <v>82</v>
          </cell>
          <cell r="AV438">
            <v>8.1355932203389827</v>
          </cell>
          <cell r="AW438">
            <v>480</v>
          </cell>
          <cell r="AX438">
            <v>0</v>
          </cell>
          <cell r="AY438">
            <v>358</v>
          </cell>
          <cell r="AZ438">
            <v>288</v>
          </cell>
          <cell r="BA438">
            <v>295</v>
          </cell>
          <cell r="BB438">
            <v>674</v>
          </cell>
          <cell r="BC438">
            <v>295</v>
          </cell>
          <cell r="BD438">
            <v>389</v>
          </cell>
          <cell r="BE438">
            <v>5</v>
          </cell>
          <cell r="BF438">
            <v>0</v>
          </cell>
          <cell r="BG438">
            <v>46</v>
          </cell>
          <cell r="BH438">
            <v>46</v>
          </cell>
          <cell r="BI438">
            <v>4.825174825174825</v>
          </cell>
          <cell r="BJ438">
            <v>480</v>
          </cell>
          <cell r="BK438">
            <v>480</v>
          </cell>
          <cell r="BL438">
            <v>239</v>
          </cell>
          <cell r="BM438">
            <v>113</v>
          </cell>
          <cell r="BN438">
            <v>286</v>
          </cell>
          <cell r="BO438">
            <v>205</v>
          </cell>
          <cell r="BP438">
            <v>286</v>
          </cell>
          <cell r="BQ438">
            <v>205</v>
          </cell>
          <cell r="BR438">
            <v>4</v>
          </cell>
          <cell r="BS438">
            <v>0</v>
          </cell>
          <cell r="BT438">
            <v>76</v>
          </cell>
          <cell r="BU438">
            <v>76</v>
          </cell>
          <cell r="BV438">
            <v>22.52315968490926</v>
          </cell>
          <cell r="BW438">
            <v>360</v>
          </cell>
          <cell r="BX438">
            <v>0</v>
          </cell>
          <cell r="BY438">
            <v>366</v>
          </cell>
          <cell r="BZ438">
            <v>284</v>
          </cell>
          <cell r="CA438">
            <v>101.22913622672678</v>
          </cell>
          <cell r="CB438">
            <v>272</v>
          </cell>
          <cell r="CC438">
            <v>101.22913622672678</v>
          </cell>
          <cell r="CD438">
            <v>272</v>
          </cell>
          <cell r="CE438">
            <v>15</v>
          </cell>
          <cell r="CF438">
            <v>1</v>
          </cell>
          <cell r="CG438">
            <v>154</v>
          </cell>
          <cell r="CH438">
            <v>155</v>
          </cell>
          <cell r="CI438">
            <v>8.8852543373719328</v>
          </cell>
          <cell r="CJ438">
            <v>480</v>
          </cell>
          <cell r="CK438">
            <v>480</v>
          </cell>
          <cell r="CL438">
            <v>477</v>
          </cell>
          <cell r="CM438">
            <v>1</v>
          </cell>
          <cell r="CN438">
            <v>519.96260597380899</v>
          </cell>
          <cell r="CO438">
            <v>469</v>
          </cell>
          <cell r="CP438">
            <v>519.96260597380899</v>
          </cell>
          <cell r="CQ438">
            <v>469</v>
          </cell>
          <cell r="CR438">
            <v>-54</v>
          </cell>
          <cell r="CS438">
            <v>0</v>
          </cell>
          <cell r="CT438">
            <v>217</v>
          </cell>
          <cell r="CU438">
            <v>217</v>
          </cell>
          <cell r="CV438">
            <v>11.38331764927101</v>
          </cell>
          <cell r="CW438">
            <v>480</v>
          </cell>
          <cell r="CX438">
            <v>480</v>
          </cell>
          <cell r="CY438">
            <v>480</v>
          </cell>
          <cell r="CZ438">
            <v>0</v>
          </cell>
          <cell r="DA438">
            <v>571.88951416258703</v>
          </cell>
          <cell r="DB438">
            <v>410</v>
          </cell>
          <cell r="DC438">
            <v>571.88951416258703</v>
          </cell>
          <cell r="DD438">
            <v>410</v>
          </cell>
          <cell r="DE438">
            <v>13</v>
          </cell>
          <cell r="DF438">
            <v>234</v>
          </cell>
          <cell r="DG438">
            <v>40</v>
          </cell>
          <cell r="DH438">
            <v>274</v>
          </cell>
          <cell r="DI438">
            <v>3.380281690140845</v>
          </cell>
          <cell r="DJ438">
            <v>720</v>
          </cell>
          <cell r="DK438">
            <v>720</v>
          </cell>
          <cell r="DL438">
            <v>718</v>
          </cell>
          <cell r="DM438">
            <v>0</v>
          </cell>
          <cell r="DN438">
            <v>355</v>
          </cell>
          <cell r="DO438">
            <v>461</v>
          </cell>
          <cell r="DP438">
            <v>355</v>
          </cell>
          <cell r="DQ438">
            <v>461</v>
          </cell>
          <cell r="DR438">
            <v>-3</v>
          </cell>
          <cell r="DS438">
            <v>238</v>
          </cell>
          <cell r="DT438">
            <v>296</v>
          </cell>
          <cell r="DU438">
            <v>534</v>
          </cell>
          <cell r="DV438">
            <v>24.873949579831933</v>
          </cell>
          <cell r="DW438">
            <v>360</v>
          </cell>
          <cell r="DX438">
            <v>360</v>
          </cell>
          <cell r="DY438">
            <v>0</v>
          </cell>
          <cell r="DZ438">
            <v>55</v>
          </cell>
          <cell r="EA438">
            <v>357</v>
          </cell>
          <cell r="EB438">
            <v>253</v>
          </cell>
          <cell r="EC438">
            <v>357</v>
          </cell>
          <cell r="ED438">
            <v>253</v>
          </cell>
          <cell r="EE438">
            <v>20</v>
          </cell>
          <cell r="EF438">
            <v>199</v>
          </cell>
          <cell r="EG438">
            <v>62</v>
          </cell>
          <cell r="EH438">
            <v>261</v>
          </cell>
          <cell r="EI438">
            <v>8.1222707423580776</v>
          </cell>
          <cell r="EJ438">
            <v>480</v>
          </cell>
          <cell r="EK438">
            <v>480</v>
          </cell>
          <cell r="EL438">
            <v>0</v>
          </cell>
          <cell r="EM438">
            <v>0</v>
          </cell>
          <cell r="EN438">
            <v>229</v>
          </cell>
          <cell r="EO438">
            <v>0</v>
          </cell>
          <cell r="EP438">
            <v>229</v>
          </cell>
          <cell r="EQ438">
            <v>0</v>
          </cell>
          <cell r="ER438">
            <v>229</v>
          </cell>
          <cell r="ES438">
            <v>313</v>
          </cell>
          <cell r="ET438">
            <v>313</v>
          </cell>
          <cell r="EU438">
            <v>512</v>
          </cell>
          <cell r="EV438">
            <v>14.976076555023925</v>
          </cell>
          <cell r="EW438">
            <v>480</v>
          </cell>
          <cell r="EX438">
            <v>0</v>
          </cell>
          <cell r="GZ438">
            <v>167</v>
          </cell>
          <cell r="HA438">
            <v>314</v>
          </cell>
        </row>
        <row r="439">
          <cell r="B439" t="str">
            <v>63052TBA089</v>
          </cell>
          <cell r="C439">
            <v>0</v>
          </cell>
          <cell r="D439">
            <v>6.5221931464406682</v>
          </cell>
          <cell r="E439">
            <v>926564201</v>
          </cell>
          <cell r="F439" t="str">
            <v>63052TBA089L4</v>
          </cell>
          <cell r="G439">
            <v>147.43417607529128</v>
          </cell>
          <cell r="H439">
            <v>100</v>
          </cell>
          <cell r="I439">
            <v>100</v>
          </cell>
          <cell r="J439">
            <v>240</v>
          </cell>
          <cell r="K439">
            <v>0</v>
          </cell>
          <cell r="L439">
            <v>240</v>
          </cell>
          <cell r="M439">
            <v>654</v>
          </cell>
          <cell r="N439">
            <v>193.00000000000006</v>
          </cell>
          <cell r="O439">
            <v>684</v>
          </cell>
          <cell r="P439">
            <v>193.00000000000006</v>
          </cell>
          <cell r="Q439">
            <v>128</v>
          </cell>
          <cell r="R439">
            <v>10</v>
          </cell>
          <cell r="S439">
            <v>1</v>
          </cell>
          <cell r="T439">
            <v>201</v>
          </cell>
          <cell r="U439">
            <v>202</v>
          </cell>
          <cell r="V439">
            <v>11.10944073254203</v>
          </cell>
          <cell r="W439">
            <v>600</v>
          </cell>
          <cell r="X439">
            <v>600</v>
          </cell>
          <cell r="Y439">
            <v>606</v>
          </cell>
          <cell r="Z439">
            <v>272</v>
          </cell>
          <cell r="AA439">
            <v>542.78159856749448</v>
          </cell>
          <cell r="AB439">
            <v>762</v>
          </cell>
          <cell r="AC439">
            <v>542.78159856749448</v>
          </cell>
          <cell r="AD439">
            <v>490</v>
          </cell>
          <cell r="AE439">
            <v>0</v>
          </cell>
          <cell r="AF439">
            <v>121</v>
          </cell>
          <cell r="AG439">
            <v>197</v>
          </cell>
          <cell r="AH439">
            <v>318</v>
          </cell>
          <cell r="AI439">
            <v>24.122448979591837</v>
          </cell>
          <cell r="AJ439">
            <v>240</v>
          </cell>
          <cell r="AK439">
            <v>240</v>
          </cell>
          <cell r="AL439">
            <v>238</v>
          </cell>
          <cell r="AM439">
            <v>378</v>
          </cell>
          <cell r="AN439">
            <v>245</v>
          </cell>
          <cell r="AO439">
            <v>636</v>
          </cell>
          <cell r="AP439">
            <v>245</v>
          </cell>
          <cell r="AQ439">
            <v>490</v>
          </cell>
          <cell r="AR439">
            <v>-16</v>
          </cell>
          <cell r="AS439">
            <v>2</v>
          </cell>
          <cell r="AT439">
            <v>80</v>
          </cell>
          <cell r="AU439">
            <v>82</v>
          </cell>
          <cell r="AV439">
            <v>8.1355932203389827</v>
          </cell>
          <cell r="AW439">
            <v>480</v>
          </cell>
          <cell r="AX439">
            <v>0</v>
          </cell>
          <cell r="AY439">
            <v>358</v>
          </cell>
          <cell r="AZ439">
            <v>288</v>
          </cell>
          <cell r="BA439">
            <v>295</v>
          </cell>
          <cell r="BB439">
            <v>674</v>
          </cell>
          <cell r="BC439">
            <v>295</v>
          </cell>
          <cell r="BD439">
            <v>389</v>
          </cell>
          <cell r="BE439">
            <v>5</v>
          </cell>
          <cell r="BF439">
            <v>0</v>
          </cell>
          <cell r="BG439">
            <v>46</v>
          </cell>
          <cell r="BH439">
            <v>46</v>
          </cell>
          <cell r="BI439">
            <v>4.825174825174825</v>
          </cell>
          <cell r="BJ439">
            <v>480</v>
          </cell>
          <cell r="BK439">
            <v>480</v>
          </cell>
          <cell r="BL439">
            <v>239</v>
          </cell>
          <cell r="BM439">
            <v>113</v>
          </cell>
          <cell r="BN439">
            <v>286</v>
          </cell>
          <cell r="BO439">
            <v>205</v>
          </cell>
          <cell r="BP439">
            <v>286</v>
          </cell>
          <cell r="BQ439">
            <v>205</v>
          </cell>
          <cell r="BR439">
            <v>4</v>
          </cell>
          <cell r="BS439">
            <v>0</v>
          </cell>
          <cell r="BT439">
            <v>76</v>
          </cell>
          <cell r="BU439">
            <v>76</v>
          </cell>
          <cell r="BV439">
            <v>22.52315968490926</v>
          </cell>
          <cell r="BW439">
            <v>360</v>
          </cell>
          <cell r="BX439">
            <v>0</v>
          </cell>
          <cell r="BY439">
            <v>366</v>
          </cell>
          <cell r="BZ439">
            <v>284</v>
          </cell>
          <cell r="CA439">
            <v>101.22913622672678</v>
          </cell>
          <cell r="CB439">
            <v>272</v>
          </cell>
          <cell r="CC439">
            <v>101.22913622672678</v>
          </cell>
          <cell r="CD439">
            <v>272</v>
          </cell>
          <cell r="CE439">
            <v>15</v>
          </cell>
          <cell r="CF439">
            <v>1</v>
          </cell>
          <cell r="CG439">
            <v>154</v>
          </cell>
          <cell r="CH439">
            <v>155</v>
          </cell>
          <cell r="CI439">
            <v>8.8852543373719328</v>
          </cell>
          <cell r="CJ439">
            <v>480</v>
          </cell>
          <cell r="CK439">
            <v>480</v>
          </cell>
          <cell r="CL439">
            <v>477</v>
          </cell>
          <cell r="CM439">
            <v>1</v>
          </cell>
          <cell r="CN439">
            <v>519.96260597380899</v>
          </cell>
          <cell r="CO439">
            <v>469</v>
          </cell>
          <cell r="CP439">
            <v>519.96260597380899</v>
          </cell>
          <cell r="CQ439">
            <v>469</v>
          </cell>
          <cell r="CR439">
            <v>-54</v>
          </cell>
          <cell r="CS439">
            <v>0</v>
          </cell>
          <cell r="CT439">
            <v>217</v>
          </cell>
          <cell r="CU439">
            <v>217</v>
          </cell>
          <cell r="CV439">
            <v>11.38331764927101</v>
          </cell>
          <cell r="CW439">
            <v>480</v>
          </cell>
          <cell r="CX439">
            <v>480</v>
          </cell>
          <cell r="CY439">
            <v>480</v>
          </cell>
          <cell r="CZ439">
            <v>0</v>
          </cell>
          <cell r="DA439">
            <v>571.88951416258703</v>
          </cell>
          <cell r="DB439">
            <v>410</v>
          </cell>
          <cell r="DC439">
            <v>571.88951416258703</v>
          </cell>
          <cell r="DD439">
            <v>410</v>
          </cell>
          <cell r="DE439">
            <v>13</v>
          </cell>
          <cell r="DF439">
            <v>234</v>
          </cell>
          <cell r="DG439">
            <v>40</v>
          </cell>
          <cell r="DH439">
            <v>274</v>
          </cell>
          <cell r="DI439">
            <v>3.380281690140845</v>
          </cell>
          <cell r="DJ439">
            <v>720</v>
          </cell>
          <cell r="DK439">
            <v>720</v>
          </cell>
          <cell r="DL439">
            <v>718</v>
          </cell>
          <cell r="DM439">
            <v>0</v>
          </cell>
          <cell r="DN439">
            <v>355</v>
          </cell>
          <cell r="DO439">
            <v>461</v>
          </cell>
          <cell r="DP439">
            <v>355</v>
          </cell>
          <cell r="DQ439">
            <v>461</v>
          </cell>
          <cell r="DR439">
            <v>-3</v>
          </cell>
          <cell r="DS439">
            <v>238</v>
          </cell>
          <cell r="DT439">
            <v>296</v>
          </cell>
          <cell r="DU439">
            <v>534</v>
          </cell>
          <cell r="DV439">
            <v>24.873949579831933</v>
          </cell>
          <cell r="DW439">
            <v>360</v>
          </cell>
          <cell r="DX439">
            <v>360</v>
          </cell>
          <cell r="DY439">
            <v>0</v>
          </cell>
          <cell r="DZ439">
            <v>55</v>
          </cell>
          <cell r="EA439">
            <v>357</v>
          </cell>
          <cell r="EB439">
            <v>253</v>
          </cell>
          <cell r="EC439">
            <v>357</v>
          </cell>
          <cell r="ED439">
            <v>253</v>
          </cell>
          <cell r="EE439">
            <v>20</v>
          </cell>
          <cell r="EF439">
            <v>199</v>
          </cell>
          <cell r="EG439">
            <v>62</v>
          </cell>
          <cell r="EH439">
            <v>261</v>
          </cell>
          <cell r="EI439">
            <v>8.1222707423580776</v>
          </cell>
          <cell r="EJ439">
            <v>480</v>
          </cell>
          <cell r="EK439">
            <v>480</v>
          </cell>
          <cell r="EL439">
            <v>0</v>
          </cell>
          <cell r="EM439">
            <v>0</v>
          </cell>
          <cell r="EN439">
            <v>229</v>
          </cell>
          <cell r="EO439">
            <v>0</v>
          </cell>
          <cell r="EP439">
            <v>229</v>
          </cell>
          <cell r="EQ439">
            <v>0</v>
          </cell>
          <cell r="ER439">
            <v>229</v>
          </cell>
          <cell r="ES439">
            <v>313</v>
          </cell>
          <cell r="ET439">
            <v>313</v>
          </cell>
          <cell r="EU439">
            <v>512</v>
          </cell>
          <cell r="EV439">
            <v>14.976076555023925</v>
          </cell>
          <cell r="EW439">
            <v>480</v>
          </cell>
          <cell r="EX439">
            <v>0</v>
          </cell>
          <cell r="GZ439">
            <v>167</v>
          </cell>
          <cell r="HA439">
            <v>314</v>
          </cell>
        </row>
        <row r="440">
          <cell r="B440" t="str">
            <v>76XDR</v>
          </cell>
          <cell r="C440" t="str">
            <v>LINHA 476XDR</v>
          </cell>
          <cell r="D440">
            <v>0</v>
          </cell>
          <cell r="E440">
            <v>0</v>
          </cell>
          <cell r="F440" t="str">
            <v>VILMA II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0</v>
          </cell>
          <cell r="BC440">
            <v>0</v>
          </cell>
          <cell r="BD440">
            <v>0</v>
          </cell>
          <cell r="BE440">
            <v>0</v>
          </cell>
          <cell r="BF440">
            <v>0</v>
          </cell>
          <cell r="BG440">
            <v>0</v>
          </cell>
          <cell r="BH440">
            <v>0</v>
          </cell>
          <cell r="BI440">
            <v>0</v>
          </cell>
          <cell r="BJ440">
            <v>0</v>
          </cell>
          <cell r="BK440">
            <v>0</v>
          </cell>
          <cell r="BL440">
            <v>0</v>
          </cell>
          <cell r="BM440">
            <v>0</v>
          </cell>
          <cell r="BN440">
            <v>0</v>
          </cell>
          <cell r="BO440">
            <v>0</v>
          </cell>
          <cell r="BP440">
            <v>0</v>
          </cell>
          <cell r="BQ440">
            <v>0</v>
          </cell>
          <cell r="BR440">
            <v>0</v>
          </cell>
          <cell r="BS440">
            <v>0</v>
          </cell>
          <cell r="BT440">
            <v>0</v>
          </cell>
          <cell r="BU440">
            <v>0</v>
          </cell>
          <cell r="BV440">
            <v>0</v>
          </cell>
          <cell r="BW440">
            <v>0</v>
          </cell>
          <cell r="BX440">
            <v>0</v>
          </cell>
          <cell r="BY440">
            <v>0</v>
          </cell>
          <cell r="BZ440">
            <v>0</v>
          </cell>
          <cell r="CA440">
            <v>0</v>
          </cell>
          <cell r="CB440">
            <v>0</v>
          </cell>
          <cell r="CC440">
            <v>0</v>
          </cell>
          <cell r="CD440">
            <v>0</v>
          </cell>
          <cell r="CE440">
            <v>0</v>
          </cell>
          <cell r="CF440">
            <v>0</v>
          </cell>
          <cell r="CG440">
            <v>0</v>
          </cell>
          <cell r="CH440">
            <v>0</v>
          </cell>
          <cell r="CI440">
            <v>0</v>
          </cell>
          <cell r="CJ440">
            <v>0</v>
          </cell>
          <cell r="CK440">
            <v>0</v>
          </cell>
          <cell r="CL440">
            <v>5</v>
          </cell>
          <cell r="CM440">
            <v>0</v>
          </cell>
          <cell r="CN440">
            <v>0</v>
          </cell>
          <cell r="CO440">
            <v>0</v>
          </cell>
          <cell r="CP440">
            <v>0</v>
          </cell>
          <cell r="CQ440">
            <v>0</v>
          </cell>
          <cell r="CR440">
            <v>5</v>
          </cell>
          <cell r="CS440">
            <v>0</v>
          </cell>
          <cell r="CT440">
            <v>0</v>
          </cell>
          <cell r="CU440">
            <v>0</v>
          </cell>
          <cell r="CV440">
            <v>0</v>
          </cell>
          <cell r="CW440">
            <v>0</v>
          </cell>
          <cell r="CX440">
            <v>0</v>
          </cell>
          <cell r="CY440">
            <v>1</v>
          </cell>
          <cell r="CZ440">
            <v>0</v>
          </cell>
          <cell r="DA440">
            <v>0</v>
          </cell>
          <cell r="DB440">
            <v>0</v>
          </cell>
          <cell r="DC440">
            <v>0</v>
          </cell>
          <cell r="DD440">
            <v>0</v>
          </cell>
          <cell r="DE440">
            <v>1</v>
          </cell>
          <cell r="DF440">
            <v>0</v>
          </cell>
          <cell r="DG440">
            <v>0</v>
          </cell>
          <cell r="DH440">
            <v>0</v>
          </cell>
          <cell r="DI440">
            <v>0</v>
          </cell>
          <cell r="DJ440">
            <v>0</v>
          </cell>
          <cell r="DK440">
            <v>0</v>
          </cell>
          <cell r="DL440">
            <v>0</v>
          </cell>
          <cell r="DM440">
            <v>0</v>
          </cell>
          <cell r="DN440">
            <v>0</v>
          </cell>
          <cell r="DO440">
            <v>0</v>
          </cell>
          <cell r="DP440">
            <v>0</v>
          </cell>
          <cell r="DQ440">
            <v>0</v>
          </cell>
          <cell r="DR440">
            <v>0</v>
          </cell>
          <cell r="DS440">
            <v>0</v>
          </cell>
          <cell r="DT440">
            <v>0</v>
          </cell>
          <cell r="DU440">
            <v>0</v>
          </cell>
          <cell r="DV440">
            <v>0</v>
          </cell>
          <cell r="DW440">
            <v>0</v>
          </cell>
          <cell r="DX440">
            <v>0</v>
          </cell>
          <cell r="DY440">
            <v>0</v>
          </cell>
          <cell r="DZ440">
            <v>0</v>
          </cell>
          <cell r="EA440">
            <v>0</v>
          </cell>
          <cell r="EB440">
            <v>0</v>
          </cell>
          <cell r="EC440">
            <v>0</v>
          </cell>
          <cell r="ED440">
            <v>0</v>
          </cell>
          <cell r="EE440">
            <v>0</v>
          </cell>
          <cell r="EF440">
            <v>0</v>
          </cell>
          <cell r="EG440">
            <v>0</v>
          </cell>
          <cell r="EH440">
            <v>0</v>
          </cell>
          <cell r="EI440">
            <v>0</v>
          </cell>
          <cell r="EJ440">
            <v>0</v>
          </cell>
          <cell r="EK440">
            <v>0</v>
          </cell>
          <cell r="EL440">
            <v>0</v>
          </cell>
          <cell r="EM440">
            <v>0</v>
          </cell>
          <cell r="EN440">
            <v>0</v>
          </cell>
          <cell r="EO440">
            <v>0</v>
          </cell>
          <cell r="EP440">
            <v>0</v>
          </cell>
          <cell r="EQ440">
            <v>0</v>
          </cell>
          <cell r="ER440">
            <v>0</v>
          </cell>
          <cell r="ES440">
            <v>0</v>
          </cell>
          <cell r="ET440">
            <v>0</v>
          </cell>
          <cell r="EU440">
            <v>0</v>
          </cell>
          <cell r="EV440">
            <v>0</v>
          </cell>
          <cell r="EW440">
            <v>0</v>
          </cell>
          <cell r="EX440">
            <v>0</v>
          </cell>
          <cell r="GZ440">
            <v>0</v>
          </cell>
          <cell r="HA440">
            <v>0</v>
          </cell>
        </row>
        <row r="441">
          <cell r="B441" t="str">
            <v>33052BBA088</v>
          </cell>
          <cell r="C441">
            <v>0</v>
          </cell>
          <cell r="D441">
            <v>0</v>
          </cell>
          <cell r="E441">
            <v>0</v>
          </cell>
          <cell r="F441" t="str">
            <v>33052BBA088L4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  <cell r="BF441">
            <v>0</v>
          </cell>
          <cell r="BG441">
            <v>0</v>
          </cell>
          <cell r="BH441">
            <v>0</v>
          </cell>
          <cell r="BI441">
            <v>0</v>
          </cell>
          <cell r="BJ441">
            <v>0</v>
          </cell>
          <cell r="BK441">
            <v>0</v>
          </cell>
          <cell r="BL441">
            <v>0</v>
          </cell>
          <cell r="BM441">
            <v>0</v>
          </cell>
          <cell r="BN441">
            <v>0</v>
          </cell>
          <cell r="BO441">
            <v>0</v>
          </cell>
          <cell r="BP441">
            <v>0</v>
          </cell>
          <cell r="BQ441">
            <v>0</v>
          </cell>
          <cell r="BR441">
            <v>0</v>
          </cell>
          <cell r="BS441">
            <v>0</v>
          </cell>
          <cell r="BT441">
            <v>0</v>
          </cell>
          <cell r="BU441">
            <v>0</v>
          </cell>
          <cell r="BV441">
            <v>0</v>
          </cell>
          <cell r="BW441">
            <v>0</v>
          </cell>
          <cell r="BX441">
            <v>0</v>
          </cell>
          <cell r="BY441">
            <v>0</v>
          </cell>
          <cell r="BZ441">
            <v>0</v>
          </cell>
          <cell r="CA441">
            <v>0</v>
          </cell>
          <cell r="CB441">
            <v>0</v>
          </cell>
          <cell r="CC441">
            <v>0</v>
          </cell>
          <cell r="CD441">
            <v>0</v>
          </cell>
          <cell r="CE441">
            <v>0</v>
          </cell>
          <cell r="CF441">
            <v>0</v>
          </cell>
          <cell r="CG441">
            <v>0</v>
          </cell>
          <cell r="CH441">
            <v>0</v>
          </cell>
          <cell r="CI441">
            <v>0</v>
          </cell>
          <cell r="CJ441">
            <v>0</v>
          </cell>
          <cell r="CK441">
            <v>0</v>
          </cell>
          <cell r="CL441">
            <v>5</v>
          </cell>
          <cell r="CM441">
            <v>0</v>
          </cell>
          <cell r="CN441">
            <v>0</v>
          </cell>
          <cell r="CO441">
            <v>0</v>
          </cell>
          <cell r="CP441">
            <v>0</v>
          </cell>
          <cell r="CQ441">
            <v>0</v>
          </cell>
          <cell r="CR441">
            <v>5</v>
          </cell>
          <cell r="CS441">
            <v>0</v>
          </cell>
          <cell r="CT441">
            <v>0</v>
          </cell>
          <cell r="CU441">
            <v>0</v>
          </cell>
          <cell r="CV441">
            <v>0</v>
          </cell>
          <cell r="CW441">
            <v>0</v>
          </cell>
          <cell r="CX441">
            <v>0</v>
          </cell>
          <cell r="CY441">
            <v>1</v>
          </cell>
          <cell r="CZ441">
            <v>0</v>
          </cell>
          <cell r="DA441">
            <v>0</v>
          </cell>
          <cell r="DB441">
            <v>0</v>
          </cell>
          <cell r="DC441">
            <v>0</v>
          </cell>
          <cell r="DD441">
            <v>0</v>
          </cell>
          <cell r="DE441">
            <v>1</v>
          </cell>
          <cell r="DF441">
            <v>0</v>
          </cell>
          <cell r="DG441">
            <v>0</v>
          </cell>
          <cell r="DH441">
            <v>0</v>
          </cell>
          <cell r="DI441">
            <v>0</v>
          </cell>
          <cell r="DJ441">
            <v>0</v>
          </cell>
          <cell r="DK441">
            <v>0</v>
          </cell>
          <cell r="DL441">
            <v>0</v>
          </cell>
          <cell r="DM441">
            <v>0</v>
          </cell>
          <cell r="DN441">
            <v>0</v>
          </cell>
          <cell r="DO441">
            <v>0</v>
          </cell>
          <cell r="DP441">
            <v>0</v>
          </cell>
          <cell r="DQ441">
            <v>0</v>
          </cell>
          <cell r="DR441">
            <v>0</v>
          </cell>
          <cell r="DS441">
            <v>0</v>
          </cell>
          <cell r="DT441">
            <v>0</v>
          </cell>
          <cell r="DU441">
            <v>0</v>
          </cell>
          <cell r="DV441">
            <v>0</v>
          </cell>
          <cell r="DW441">
            <v>0</v>
          </cell>
          <cell r="DX441">
            <v>0</v>
          </cell>
          <cell r="DY441">
            <v>0</v>
          </cell>
          <cell r="DZ441">
            <v>0</v>
          </cell>
          <cell r="EA441">
            <v>0</v>
          </cell>
          <cell r="EB441">
            <v>0</v>
          </cell>
          <cell r="EC441">
            <v>0</v>
          </cell>
          <cell r="ED441">
            <v>0</v>
          </cell>
          <cell r="EE441">
            <v>0</v>
          </cell>
          <cell r="EF441">
            <v>0</v>
          </cell>
          <cell r="EG441">
            <v>0</v>
          </cell>
          <cell r="EH441">
            <v>0</v>
          </cell>
          <cell r="EI441">
            <v>0</v>
          </cell>
          <cell r="EJ441">
            <v>0</v>
          </cell>
          <cell r="EK441">
            <v>0</v>
          </cell>
          <cell r="EL441">
            <v>0</v>
          </cell>
          <cell r="EM441">
            <v>0</v>
          </cell>
          <cell r="EN441">
            <v>0</v>
          </cell>
          <cell r="EO441">
            <v>0</v>
          </cell>
          <cell r="EP441">
            <v>0</v>
          </cell>
          <cell r="EQ441">
            <v>0</v>
          </cell>
          <cell r="ER441">
            <v>0</v>
          </cell>
          <cell r="ES441">
            <v>0</v>
          </cell>
          <cell r="ET441">
            <v>0</v>
          </cell>
          <cell r="EU441">
            <v>0</v>
          </cell>
          <cell r="EV441">
            <v>0</v>
          </cell>
          <cell r="EW441">
            <v>0</v>
          </cell>
          <cell r="EX441">
            <v>0</v>
          </cell>
          <cell r="GZ441">
            <v>0</v>
          </cell>
          <cell r="HA441">
            <v>0</v>
          </cell>
        </row>
        <row r="442">
          <cell r="B442" t="str">
            <v>76RBE</v>
          </cell>
          <cell r="C442" t="str">
            <v>LINHA 476RBE</v>
          </cell>
          <cell r="D442">
            <v>7.2461539670441626</v>
          </cell>
          <cell r="E442">
            <v>0</v>
          </cell>
          <cell r="F442" t="str">
            <v>MARIANE EXPERIENCE</v>
          </cell>
          <cell r="G442">
            <v>147.9241947755674</v>
          </cell>
          <cell r="H442">
            <v>205</v>
          </cell>
          <cell r="I442">
            <v>205</v>
          </cell>
          <cell r="J442">
            <v>120</v>
          </cell>
          <cell r="K442">
            <v>120</v>
          </cell>
          <cell r="L442">
            <v>239</v>
          </cell>
          <cell r="M442">
            <v>468</v>
          </cell>
          <cell r="N442">
            <v>277</v>
          </cell>
          <cell r="O442">
            <v>528</v>
          </cell>
          <cell r="P442">
            <v>277</v>
          </cell>
          <cell r="Q442">
            <v>190</v>
          </cell>
          <cell r="R442">
            <v>70</v>
          </cell>
          <cell r="S442">
            <v>1</v>
          </cell>
          <cell r="T442">
            <v>183</v>
          </cell>
          <cell r="U442">
            <v>184</v>
          </cell>
          <cell r="V442">
            <v>11.562763268744737</v>
          </cell>
          <cell r="W442">
            <v>480</v>
          </cell>
          <cell r="X442">
            <v>480</v>
          </cell>
          <cell r="Y442">
            <v>439</v>
          </cell>
          <cell r="Z442">
            <v>221</v>
          </cell>
          <cell r="AA442">
            <v>474.79999999999995</v>
          </cell>
          <cell r="AB442">
            <v>626</v>
          </cell>
          <cell r="AC442">
            <v>474.79999999999995</v>
          </cell>
          <cell r="AD442">
            <v>405</v>
          </cell>
          <cell r="AE442">
            <v>-34</v>
          </cell>
          <cell r="AF442">
            <v>3</v>
          </cell>
          <cell r="AG442">
            <v>249</v>
          </cell>
          <cell r="AH442">
            <v>252</v>
          </cell>
          <cell r="AI442">
            <v>19.814323607427056</v>
          </cell>
          <cell r="AJ442">
            <v>480</v>
          </cell>
          <cell r="AK442">
            <v>480</v>
          </cell>
          <cell r="AL442">
            <v>479</v>
          </cell>
          <cell r="AM442">
            <v>59</v>
          </cell>
          <cell r="AN442">
            <v>377</v>
          </cell>
          <cell r="AO442">
            <v>526</v>
          </cell>
          <cell r="AP442">
            <v>377</v>
          </cell>
          <cell r="AQ442">
            <v>471</v>
          </cell>
          <cell r="AR442">
            <v>-36</v>
          </cell>
          <cell r="AS442">
            <v>6</v>
          </cell>
          <cell r="AT442">
            <v>290</v>
          </cell>
          <cell r="AU442">
            <v>296</v>
          </cell>
          <cell r="AV442">
            <v>37.5</v>
          </cell>
          <cell r="AW442">
            <v>240</v>
          </cell>
          <cell r="AX442">
            <v>0</v>
          </cell>
          <cell r="AY442">
            <v>358</v>
          </cell>
          <cell r="AZ442">
            <v>78</v>
          </cell>
          <cell r="BA442">
            <v>230</v>
          </cell>
          <cell r="BB442">
            <v>422</v>
          </cell>
          <cell r="BC442">
            <v>230</v>
          </cell>
          <cell r="BD442">
            <v>344</v>
          </cell>
          <cell r="BE442">
            <v>2</v>
          </cell>
          <cell r="BF442">
            <v>0</v>
          </cell>
          <cell r="BG442">
            <v>308</v>
          </cell>
          <cell r="BH442">
            <v>308</v>
          </cell>
          <cell r="BI442">
            <v>64.054054054054049</v>
          </cell>
          <cell r="BJ442">
            <v>120</v>
          </cell>
          <cell r="BK442">
            <v>120</v>
          </cell>
          <cell r="BL442">
            <v>118</v>
          </cell>
          <cell r="BM442">
            <v>62</v>
          </cell>
          <cell r="BN442">
            <v>256</v>
          </cell>
          <cell r="BO442">
            <v>290</v>
          </cell>
          <cell r="BP442">
            <v>256</v>
          </cell>
          <cell r="BQ442">
            <v>290</v>
          </cell>
          <cell r="BR442">
            <v>0</v>
          </cell>
          <cell r="BS442">
            <v>7</v>
          </cell>
          <cell r="BT442">
            <v>129</v>
          </cell>
          <cell r="BU442">
            <v>136</v>
          </cell>
          <cell r="BV442">
            <v>10.316541910982247</v>
          </cell>
          <cell r="BW442">
            <v>720</v>
          </cell>
          <cell r="BX442">
            <v>0</v>
          </cell>
          <cell r="BY442">
            <v>720</v>
          </cell>
          <cell r="BZ442">
            <v>183</v>
          </cell>
          <cell r="CA442">
            <v>375.1256994245598</v>
          </cell>
          <cell r="CB442">
            <v>555</v>
          </cell>
          <cell r="CC442">
            <v>375.1256994245598</v>
          </cell>
          <cell r="CD442">
            <v>555</v>
          </cell>
          <cell r="CE442">
            <v>5</v>
          </cell>
          <cell r="CF442">
            <v>12</v>
          </cell>
          <cell r="CG442">
            <v>284</v>
          </cell>
          <cell r="CH442">
            <v>296</v>
          </cell>
          <cell r="CI442">
            <v>28.783783783783782</v>
          </cell>
          <cell r="CJ442">
            <v>480</v>
          </cell>
          <cell r="CK442">
            <v>480</v>
          </cell>
          <cell r="CL442">
            <v>600</v>
          </cell>
          <cell r="CM442">
            <v>0</v>
          </cell>
          <cell r="CN442">
            <v>296</v>
          </cell>
          <cell r="CO442">
            <v>396</v>
          </cell>
          <cell r="CP442">
            <v>296</v>
          </cell>
          <cell r="CQ442">
            <v>396</v>
          </cell>
          <cell r="CR442">
            <v>3</v>
          </cell>
          <cell r="CS442">
            <v>14</v>
          </cell>
          <cell r="CT442">
            <v>483</v>
          </cell>
          <cell r="CU442">
            <v>497</v>
          </cell>
          <cell r="CV442">
            <v>35.908940397666179</v>
          </cell>
          <cell r="CW442">
            <v>120</v>
          </cell>
          <cell r="CX442">
            <v>120</v>
          </cell>
          <cell r="CY442">
            <v>120</v>
          </cell>
          <cell r="CZ442">
            <v>0</v>
          </cell>
          <cell r="DA442">
            <v>368.14168471985738</v>
          </cell>
          <cell r="DB442">
            <v>449</v>
          </cell>
          <cell r="DC442">
            <v>368.14168471985738</v>
          </cell>
          <cell r="DD442">
            <v>449</v>
          </cell>
          <cell r="DE442">
            <v>13</v>
          </cell>
          <cell r="DF442">
            <v>14</v>
          </cell>
          <cell r="DG442">
            <v>141</v>
          </cell>
          <cell r="DH442">
            <v>155</v>
          </cell>
          <cell r="DI442">
            <v>8.3762376237623766</v>
          </cell>
          <cell r="DJ442">
            <v>734</v>
          </cell>
          <cell r="DK442">
            <v>734</v>
          </cell>
          <cell r="DL442">
            <v>761</v>
          </cell>
          <cell r="DM442">
            <v>0</v>
          </cell>
          <cell r="DN442">
            <v>505</v>
          </cell>
          <cell r="DO442">
            <v>414</v>
          </cell>
          <cell r="DP442">
            <v>505</v>
          </cell>
          <cell r="DQ442">
            <v>414</v>
          </cell>
          <cell r="DR442">
            <v>-4</v>
          </cell>
          <cell r="DS442">
            <v>189</v>
          </cell>
          <cell r="DT442">
            <v>317</v>
          </cell>
          <cell r="DU442">
            <v>506</v>
          </cell>
          <cell r="DV442">
            <v>19.567901234567902</v>
          </cell>
          <cell r="DW442">
            <v>360</v>
          </cell>
          <cell r="DX442">
            <v>360</v>
          </cell>
          <cell r="DY442">
            <v>360</v>
          </cell>
          <cell r="DZ442">
            <v>214</v>
          </cell>
          <cell r="EA442">
            <v>486</v>
          </cell>
          <cell r="EB442">
            <v>518</v>
          </cell>
          <cell r="EC442">
            <v>486</v>
          </cell>
          <cell r="ED442">
            <v>518</v>
          </cell>
          <cell r="EE442">
            <v>12</v>
          </cell>
          <cell r="EF442">
            <v>194</v>
          </cell>
          <cell r="EG442">
            <v>142</v>
          </cell>
          <cell r="EH442">
            <v>336</v>
          </cell>
          <cell r="EI442">
            <v>11.639344262295083</v>
          </cell>
          <cell r="EJ442">
            <v>480</v>
          </cell>
          <cell r="EK442">
            <v>360</v>
          </cell>
          <cell r="EL442">
            <v>0</v>
          </cell>
          <cell r="EM442">
            <v>0</v>
          </cell>
          <cell r="EN442">
            <v>366</v>
          </cell>
          <cell r="EO442">
            <v>0</v>
          </cell>
          <cell r="EP442">
            <v>366</v>
          </cell>
          <cell r="EQ442">
            <v>0</v>
          </cell>
          <cell r="ER442">
            <v>366</v>
          </cell>
          <cell r="ES442">
            <v>256</v>
          </cell>
          <cell r="ET442">
            <v>256</v>
          </cell>
          <cell r="EU442">
            <v>450</v>
          </cell>
          <cell r="EV442">
            <v>12.631578947368421</v>
          </cell>
          <cell r="EW442">
            <v>720</v>
          </cell>
          <cell r="EX442">
            <v>0</v>
          </cell>
          <cell r="GZ442">
            <v>224</v>
          </cell>
          <cell r="HA442">
            <v>352</v>
          </cell>
        </row>
        <row r="443">
          <cell r="B443" t="str">
            <v>63051NBA006</v>
          </cell>
          <cell r="C443">
            <v>0</v>
          </cell>
          <cell r="D443">
            <v>7.2461539670441626</v>
          </cell>
          <cell r="E443">
            <v>926564188</v>
          </cell>
          <cell r="F443" t="str">
            <v>63051NBA006L4</v>
          </cell>
          <cell r="G443">
            <v>147.9241947755674</v>
          </cell>
          <cell r="H443">
            <v>205</v>
          </cell>
          <cell r="I443">
            <v>205</v>
          </cell>
          <cell r="J443">
            <v>120</v>
          </cell>
          <cell r="K443">
            <v>120</v>
          </cell>
          <cell r="L443">
            <v>239</v>
          </cell>
          <cell r="M443">
            <v>468</v>
          </cell>
          <cell r="N443">
            <v>277</v>
          </cell>
          <cell r="O443">
            <v>528</v>
          </cell>
          <cell r="P443">
            <v>277</v>
          </cell>
          <cell r="Q443">
            <v>190</v>
          </cell>
          <cell r="R443">
            <v>70</v>
          </cell>
          <cell r="S443">
            <v>1</v>
          </cell>
          <cell r="T443">
            <v>183</v>
          </cell>
          <cell r="U443">
            <v>184</v>
          </cell>
          <cell r="V443">
            <v>11.562763268744737</v>
          </cell>
          <cell r="W443">
            <v>480</v>
          </cell>
          <cell r="X443">
            <v>480</v>
          </cell>
          <cell r="Y443">
            <v>439</v>
          </cell>
          <cell r="Z443">
            <v>221</v>
          </cell>
          <cell r="AA443">
            <v>474.79999999999995</v>
          </cell>
          <cell r="AB443">
            <v>626</v>
          </cell>
          <cell r="AC443">
            <v>474.79999999999995</v>
          </cell>
          <cell r="AD443">
            <v>405</v>
          </cell>
          <cell r="AE443">
            <v>-34</v>
          </cell>
          <cell r="AF443">
            <v>3</v>
          </cell>
          <cell r="AG443">
            <v>249</v>
          </cell>
          <cell r="AH443">
            <v>252</v>
          </cell>
          <cell r="AI443">
            <v>19.814323607427056</v>
          </cell>
          <cell r="AJ443">
            <v>480</v>
          </cell>
          <cell r="AK443">
            <v>480</v>
          </cell>
          <cell r="AL443">
            <v>479</v>
          </cell>
          <cell r="AM443">
            <v>59</v>
          </cell>
          <cell r="AN443">
            <v>377</v>
          </cell>
          <cell r="AO443">
            <v>526</v>
          </cell>
          <cell r="AP443">
            <v>377</v>
          </cell>
          <cell r="AQ443">
            <v>471</v>
          </cell>
          <cell r="AR443">
            <v>-36</v>
          </cell>
          <cell r="AS443">
            <v>6</v>
          </cell>
          <cell r="AT443">
            <v>290</v>
          </cell>
          <cell r="AU443">
            <v>296</v>
          </cell>
          <cell r="AV443">
            <v>37.5</v>
          </cell>
          <cell r="AW443">
            <v>240</v>
          </cell>
          <cell r="AX443">
            <v>0</v>
          </cell>
          <cell r="AY443">
            <v>358</v>
          </cell>
          <cell r="AZ443">
            <v>78</v>
          </cell>
          <cell r="BA443">
            <v>230</v>
          </cell>
          <cell r="BB443">
            <v>422</v>
          </cell>
          <cell r="BC443">
            <v>230</v>
          </cell>
          <cell r="BD443">
            <v>344</v>
          </cell>
          <cell r="BE443">
            <v>2</v>
          </cell>
          <cell r="BF443">
            <v>0</v>
          </cell>
          <cell r="BG443">
            <v>308</v>
          </cell>
          <cell r="BH443">
            <v>308</v>
          </cell>
          <cell r="BI443">
            <v>64.054054054054049</v>
          </cell>
          <cell r="BJ443">
            <v>120</v>
          </cell>
          <cell r="BK443">
            <v>120</v>
          </cell>
          <cell r="BL443">
            <v>118</v>
          </cell>
          <cell r="BM443">
            <v>62</v>
          </cell>
          <cell r="BN443">
            <v>256</v>
          </cell>
          <cell r="BO443">
            <v>290</v>
          </cell>
          <cell r="BP443">
            <v>256</v>
          </cell>
          <cell r="BQ443">
            <v>290</v>
          </cell>
          <cell r="BR443">
            <v>0</v>
          </cell>
          <cell r="BS443">
            <v>7</v>
          </cell>
          <cell r="BT443">
            <v>129</v>
          </cell>
          <cell r="BU443">
            <v>136</v>
          </cell>
          <cell r="BV443">
            <v>10.316541910982247</v>
          </cell>
          <cell r="BW443">
            <v>720</v>
          </cell>
          <cell r="BX443">
            <v>0</v>
          </cell>
          <cell r="BY443">
            <v>720</v>
          </cell>
          <cell r="BZ443">
            <v>183</v>
          </cell>
          <cell r="CA443">
            <v>375.1256994245598</v>
          </cell>
          <cell r="CB443">
            <v>555</v>
          </cell>
          <cell r="CC443">
            <v>375.1256994245598</v>
          </cell>
          <cell r="CD443">
            <v>555</v>
          </cell>
          <cell r="CE443">
            <v>5</v>
          </cell>
          <cell r="CF443">
            <v>12</v>
          </cell>
          <cell r="CG443">
            <v>284</v>
          </cell>
          <cell r="CH443">
            <v>296</v>
          </cell>
          <cell r="CI443">
            <v>28.783783783783782</v>
          </cell>
          <cell r="CJ443">
            <v>480</v>
          </cell>
          <cell r="CK443">
            <v>480</v>
          </cell>
          <cell r="CL443">
            <v>600</v>
          </cell>
          <cell r="CM443">
            <v>0</v>
          </cell>
          <cell r="CN443">
            <v>296</v>
          </cell>
          <cell r="CO443">
            <v>396</v>
          </cell>
          <cell r="CP443">
            <v>296</v>
          </cell>
          <cell r="CQ443">
            <v>396</v>
          </cell>
          <cell r="CR443">
            <v>3</v>
          </cell>
          <cell r="CS443">
            <v>14</v>
          </cell>
          <cell r="CT443">
            <v>483</v>
          </cell>
          <cell r="CU443">
            <v>497</v>
          </cell>
          <cell r="CV443">
            <v>35.908940397666179</v>
          </cell>
          <cell r="CW443">
            <v>120</v>
          </cell>
          <cell r="CX443">
            <v>120</v>
          </cell>
          <cell r="CY443">
            <v>120</v>
          </cell>
          <cell r="CZ443">
            <v>0</v>
          </cell>
          <cell r="DA443">
            <v>368.14168471985738</v>
          </cell>
          <cell r="DB443">
            <v>449</v>
          </cell>
          <cell r="DC443">
            <v>368.14168471985738</v>
          </cell>
          <cell r="DD443">
            <v>449</v>
          </cell>
          <cell r="DE443">
            <v>13</v>
          </cell>
          <cell r="DF443">
            <v>14</v>
          </cell>
          <cell r="DG443">
            <v>141</v>
          </cell>
          <cell r="DH443">
            <v>155</v>
          </cell>
          <cell r="DI443">
            <v>8.3762376237623766</v>
          </cell>
          <cell r="DJ443">
            <v>734</v>
          </cell>
          <cell r="DK443">
            <v>734</v>
          </cell>
          <cell r="DL443">
            <v>761</v>
          </cell>
          <cell r="DM443">
            <v>0</v>
          </cell>
          <cell r="DN443">
            <v>505</v>
          </cell>
          <cell r="DO443">
            <v>414</v>
          </cell>
          <cell r="DP443">
            <v>505</v>
          </cell>
          <cell r="DQ443">
            <v>414</v>
          </cell>
          <cell r="DR443">
            <v>-4</v>
          </cell>
          <cell r="DS443">
            <v>189</v>
          </cell>
          <cell r="DT443">
            <v>317</v>
          </cell>
          <cell r="DU443">
            <v>506</v>
          </cell>
          <cell r="DV443">
            <v>19.567901234567902</v>
          </cell>
          <cell r="DW443">
            <v>360</v>
          </cell>
          <cell r="DX443">
            <v>360</v>
          </cell>
          <cell r="DY443">
            <v>360</v>
          </cell>
          <cell r="DZ443">
            <v>214</v>
          </cell>
          <cell r="EA443">
            <v>486</v>
          </cell>
          <cell r="EB443">
            <v>518</v>
          </cell>
          <cell r="EC443">
            <v>486</v>
          </cell>
          <cell r="ED443">
            <v>518</v>
          </cell>
          <cell r="EE443">
            <v>12</v>
          </cell>
          <cell r="EF443">
            <v>194</v>
          </cell>
          <cell r="EG443">
            <v>142</v>
          </cell>
          <cell r="EH443">
            <v>336</v>
          </cell>
          <cell r="EI443">
            <v>11.639344262295083</v>
          </cell>
          <cell r="EJ443">
            <v>480</v>
          </cell>
          <cell r="EK443">
            <v>360</v>
          </cell>
          <cell r="EL443">
            <v>0</v>
          </cell>
          <cell r="EM443">
            <v>0</v>
          </cell>
          <cell r="EN443">
            <v>366</v>
          </cell>
          <cell r="EO443">
            <v>0</v>
          </cell>
          <cell r="EP443">
            <v>366</v>
          </cell>
          <cell r="EQ443">
            <v>0</v>
          </cell>
          <cell r="ER443">
            <v>366</v>
          </cell>
          <cell r="ES443">
            <v>256</v>
          </cell>
          <cell r="ET443">
            <v>256</v>
          </cell>
          <cell r="EU443">
            <v>450</v>
          </cell>
          <cell r="EV443">
            <v>12.631578947368421</v>
          </cell>
          <cell r="EW443">
            <v>720</v>
          </cell>
          <cell r="EX443">
            <v>0</v>
          </cell>
          <cell r="GZ443">
            <v>224</v>
          </cell>
          <cell r="HA443">
            <v>352</v>
          </cell>
        </row>
        <row r="444">
          <cell r="B444" t="str">
            <v>76BER</v>
          </cell>
          <cell r="C444" t="str">
            <v>LINHA 476BER</v>
          </cell>
          <cell r="D444">
            <v>0</v>
          </cell>
          <cell r="E444">
            <v>0</v>
          </cell>
          <cell r="F444" t="str">
            <v>VILMA II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  <cell r="BF444">
            <v>0</v>
          </cell>
          <cell r="BG444">
            <v>0</v>
          </cell>
          <cell r="BH444">
            <v>0</v>
          </cell>
          <cell r="BI444">
            <v>0</v>
          </cell>
          <cell r="BJ444">
            <v>0</v>
          </cell>
          <cell r="BK444">
            <v>0</v>
          </cell>
          <cell r="BL444">
            <v>0</v>
          </cell>
          <cell r="BM444">
            <v>0</v>
          </cell>
          <cell r="BN444">
            <v>0</v>
          </cell>
          <cell r="BO444">
            <v>0</v>
          </cell>
          <cell r="BP444">
            <v>0</v>
          </cell>
          <cell r="BQ444">
            <v>0</v>
          </cell>
          <cell r="BR444">
            <v>0</v>
          </cell>
          <cell r="BS444">
            <v>0</v>
          </cell>
          <cell r="BT444">
            <v>0</v>
          </cell>
          <cell r="BU444">
            <v>0</v>
          </cell>
          <cell r="BV444">
            <v>0</v>
          </cell>
          <cell r="BW444">
            <v>0</v>
          </cell>
          <cell r="BX444">
            <v>0</v>
          </cell>
          <cell r="BY444">
            <v>0</v>
          </cell>
          <cell r="BZ444">
            <v>0</v>
          </cell>
          <cell r="CA444">
            <v>0</v>
          </cell>
          <cell r="CB444">
            <v>0</v>
          </cell>
          <cell r="CC444">
            <v>0</v>
          </cell>
          <cell r="CD444">
            <v>0</v>
          </cell>
          <cell r="CE444">
            <v>0</v>
          </cell>
          <cell r="CF444">
            <v>0</v>
          </cell>
          <cell r="CG444">
            <v>0</v>
          </cell>
          <cell r="CH444">
            <v>0</v>
          </cell>
          <cell r="CI444">
            <v>0</v>
          </cell>
          <cell r="CJ444">
            <v>0</v>
          </cell>
          <cell r="CK444">
            <v>0</v>
          </cell>
          <cell r="CL444">
            <v>2</v>
          </cell>
          <cell r="CM444">
            <v>0</v>
          </cell>
          <cell r="CN444">
            <v>0</v>
          </cell>
          <cell r="CO444">
            <v>0</v>
          </cell>
          <cell r="CP444">
            <v>0</v>
          </cell>
          <cell r="CQ444">
            <v>0</v>
          </cell>
          <cell r="CR444">
            <v>2</v>
          </cell>
          <cell r="CS444">
            <v>0</v>
          </cell>
          <cell r="CT444">
            <v>0</v>
          </cell>
          <cell r="CU444">
            <v>0</v>
          </cell>
          <cell r="CV444">
            <v>0</v>
          </cell>
          <cell r="CW444">
            <v>0</v>
          </cell>
          <cell r="CX444">
            <v>0</v>
          </cell>
          <cell r="CY444">
            <v>1</v>
          </cell>
          <cell r="CZ444">
            <v>0</v>
          </cell>
          <cell r="DA444">
            <v>0</v>
          </cell>
          <cell r="DB444">
            <v>0</v>
          </cell>
          <cell r="DC444">
            <v>0</v>
          </cell>
          <cell r="DD444">
            <v>0</v>
          </cell>
          <cell r="DE444">
            <v>1</v>
          </cell>
          <cell r="DF444">
            <v>0</v>
          </cell>
          <cell r="DG444">
            <v>0</v>
          </cell>
          <cell r="DH444">
            <v>0</v>
          </cell>
          <cell r="DI444">
            <v>0</v>
          </cell>
          <cell r="DJ444">
            <v>0</v>
          </cell>
          <cell r="DK444">
            <v>0</v>
          </cell>
          <cell r="DL444">
            <v>0</v>
          </cell>
          <cell r="DM444">
            <v>0</v>
          </cell>
          <cell r="DN444">
            <v>0</v>
          </cell>
          <cell r="DO444">
            <v>0</v>
          </cell>
          <cell r="DP444">
            <v>0</v>
          </cell>
          <cell r="DQ444">
            <v>0</v>
          </cell>
          <cell r="DR444">
            <v>0</v>
          </cell>
          <cell r="DS444">
            <v>0</v>
          </cell>
          <cell r="DT444">
            <v>0</v>
          </cell>
          <cell r="DU444">
            <v>0</v>
          </cell>
          <cell r="DV444">
            <v>0</v>
          </cell>
          <cell r="DW444">
            <v>0</v>
          </cell>
          <cell r="DX444">
            <v>0</v>
          </cell>
          <cell r="DY444">
            <v>0</v>
          </cell>
          <cell r="DZ444">
            <v>0</v>
          </cell>
          <cell r="EA444">
            <v>0</v>
          </cell>
          <cell r="EB444">
            <v>0</v>
          </cell>
          <cell r="EC444">
            <v>0</v>
          </cell>
          <cell r="ED444">
            <v>0</v>
          </cell>
          <cell r="EE444">
            <v>0</v>
          </cell>
          <cell r="EF444">
            <v>0</v>
          </cell>
          <cell r="EG444">
            <v>0</v>
          </cell>
          <cell r="EH444">
            <v>0</v>
          </cell>
          <cell r="EI444">
            <v>0</v>
          </cell>
          <cell r="EJ444">
            <v>0</v>
          </cell>
          <cell r="EK444">
            <v>0</v>
          </cell>
          <cell r="EL444">
            <v>0</v>
          </cell>
          <cell r="EM444">
            <v>0</v>
          </cell>
          <cell r="EN444">
            <v>0</v>
          </cell>
          <cell r="EO444">
            <v>0</v>
          </cell>
          <cell r="EP444">
            <v>0</v>
          </cell>
          <cell r="EQ444">
            <v>0</v>
          </cell>
          <cell r="ER444">
            <v>0</v>
          </cell>
          <cell r="ES444">
            <v>0</v>
          </cell>
          <cell r="ET444">
            <v>0</v>
          </cell>
          <cell r="EU444">
            <v>0</v>
          </cell>
          <cell r="EV444">
            <v>0</v>
          </cell>
          <cell r="EW444">
            <v>0</v>
          </cell>
          <cell r="EX444">
            <v>0</v>
          </cell>
          <cell r="GZ444">
            <v>0</v>
          </cell>
          <cell r="HA444">
            <v>0</v>
          </cell>
        </row>
        <row r="445">
          <cell r="B445" t="str">
            <v>33051RBA006</v>
          </cell>
          <cell r="C445">
            <v>0</v>
          </cell>
          <cell r="D445">
            <v>0</v>
          </cell>
          <cell r="E445">
            <v>0</v>
          </cell>
          <cell r="F445" t="str">
            <v>33051RBA006L4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  <cell r="BF445">
            <v>0</v>
          </cell>
          <cell r="BG445">
            <v>0</v>
          </cell>
          <cell r="BH445">
            <v>0</v>
          </cell>
          <cell r="BI445">
            <v>0</v>
          </cell>
          <cell r="BJ445">
            <v>0</v>
          </cell>
          <cell r="BK445">
            <v>0</v>
          </cell>
          <cell r="BL445">
            <v>0</v>
          </cell>
          <cell r="BM445">
            <v>0</v>
          </cell>
          <cell r="BN445">
            <v>0</v>
          </cell>
          <cell r="BO445">
            <v>0</v>
          </cell>
          <cell r="BP445">
            <v>0</v>
          </cell>
          <cell r="BQ445">
            <v>0</v>
          </cell>
          <cell r="BR445">
            <v>0</v>
          </cell>
          <cell r="BS445">
            <v>0</v>
          </cell>
          <cell r="BT445">
            <v>0</v>
          </cell>
          <cell r="BU445">
            <v>0</v>
          </cell>
          <cell r="BV445">
            <v>0</v>
          </cell>
          <cell r="BW445">
            <v>0</v>
          </cell>
          <cell r="BX445">
            <v>0</v>
          </cell>
          <cell r="BY445">
            <v>0</v>
          </cell>
          <cell r="BZ445">
            <v>0</v>
          </cell>
          <cell r="CA445">
            <v>0</v>
          </cell>
          <cell r="CB445">
            <v>0</v>
          </cell>
          <cell r="CC445">
            <v>0</v>
          </cell>
          <cell r="CD445">
            <v>0</v>
          </cell>
          <cell r="CE445">
            <v>0</v>
          </cell>
          <cell r="CF445">
            <v>0</v>
          </cell>
          <cell r="CG445">
            <v>0</v>
          </cell>
          <cell r="CH445">
            <v>0</v>
          </cell>
          <cell r="CI445">
            <v>0</v>
          </cell>
          <cell r="CJ445">
            <v>0</v>
          </cell>
          <cell r="CK445">
            <v>0</v>
          </cell>
          <cell r="CL445">
            <v>2</v>
          </cell>
          <cell r="CM445">
            <v>0</v>
          </cell>
          <cell r="CN445">
            <v>0</v>
          </cell>
          <cell r="CO445">
            <v>0</v>
          </cell>
          <cell r="CP445">
            <v>0</v>
          </cell>
          <cell r="CQ445">
            <v>0</v>
          </cell>
          <cell r="CR445">
            <v>2</v>
          </cell>
          <cell r="CS445">
            <v>0</v>
          </cell>
          <cell r="CT445">
            <v>0</v>
          </cell>
          <cell r="CU445">
            <v>0</v>
          </cell>
          <cell r="CV445">
            <v>0</v>
          </cell>
          <cell r="CW445">
            <v>0</v>
          </cell>
          <cell r="CX445">
            <v>0</v>
          </cell>
          <cell r="CY445">
            <v>1</v>
          </cell>
          <cell r="CZ445">
            <v>0</v>
          </cell>
          <cell r="DA445">
            <v>0</v>
          </cell>
          <cell r="DB445">
            <v>0</v>
          </cell>
          <cell r="DC445">
            <v>0</v>
          </cell>
          <cell r="DD445">
            <v>0</v>
          </cell>
          <cell r="DE445">
            <v>1</v>
          </cell>
          <cell r="DF445">
            <v>0</v>
          </cell>
          <cell r="DG445">
            <v>0</v>
          </cell>
          <cell r="DH445">
            <v>0</v>
          </cell>
          <cell r="DI445">
            <v>0</v>
          </cell>
          <cell r="DJ445">
            <v>0</v>
          </cell>
          <cell r="DK445">
            <v>0</v>
          </cell>
          <cell r="DL445">
            <v>0</v>
          </cell>
          <cell r="DM445">
            <v>0</v>
          </cell>
          <cell r="DN445">
            <v>0</v>
          </cell>
          <cell r="DO445">
            <v>0</v>
          </cell>
          <cell r="DP445">
            <v>0</v>
          </cell>
          <cell r="DQ445">
            <v>0</v>
          </cell>
          <cell r="DR445">
            <v>0</v>
          </cell>
          <cell r="DS445">
            <v>0</v>
          </cell>
          <cell r="DT445">
            <v>0</v>
          </cell>
          <cell r="DU445">
            <v>0</v>
          </cell>
          <cell r="DV445">
            <v>0</v>
          </cell>
          <cell r="DW445">
            <v>0</v>
          </cell>
          <cell r="DX445">
            <v>0</v>
          </cell>
          <cell r="DY445">
            <v>0</v>
          </cell>
          <cell r="DZ445">
            <v>0</v>
          </cell>
          <cell r="EA445">
            <v>0</v>
          </cell>
          <cell r="EB445">
            <v>0</v>
          </cell>
          <cell r="EC445">
            <v>0</v>
          </cell>
          <cell r="ED445">
            <v>0</v>
          </cell>
          <cell r="EE445">
            <v>0</v>
          </cell>
          <cell r="EF445">
            <v>0</v>
          </cell>
          <cell r="EG445">
            <v>0</v>
          </cell>
          <cell r="EH445">
            <v>0</v>
          </cell>
          <cell r="EI445">
            <v>0</v>
          </cell>
          <cell r="EJ445">
            <v>0</v>
          </cell>
          <cell r="EK445">
            <v>0</v>
          </cell>
          <cell r="EL445">
            <v>0</v>
          </cell>
          <cell r="EM445">
            <v>0</v>
          </cell>
          <cell r="EN445">
            <v>0</v>
          </cell>
          <cell r="EO445">
            <v>0</v>
          </cell>
          <cell r="EP445">
            <v>0</v>
          </cell>
          <cell r="EQ445">
            <v>0</v>
          </cell>
          <cell r="ER445">
            <v>0</v>
          </cell>
          <cell r="ES445">
            <v>0</v>
          </cell>
          <cell r="ET445">
            <v>0</v>
          </cell>
          <cell r="EU445">
            <v>0</v>
          </cell>
          <cell r="EV445">
            <v>0</v>
          </cell>
          <cell r="EW445">
            <v>0</v>
          </cell>
          <cell r="EX445">
            <v>0</v>
          </cell>
          <cell r="GZ445">
            <v>0</v>
          </cell>
          <cell r="HA445">
            <v>0</v>
          </cell>
        </row>
        <row r="446">
          <cell r="B446" t="str">
            <v>76DMX</v>
          </cell>
          <cell r="C446" t="str">
            <v>LINHA 476DMX</v>
          </cell>
          <cell r="D446">
            <v>0</v>
          </cell>
          <cell r="E446">
            <v>0</v>
          </cell>
          <cell r="F446" t="str">
            <v>MARIANE - 2 CAV</v>
          </cell>
          <cell r="G446">
            <v>0</v>
          </cell>
          <cell r="H446">
            <v>146</v>
          </cell>
          <cell r="I446">
            <v>148</v>
          </cell>
          <cell r="J446">
            <v>120</v>
          </cell>
          <cell r="K446">
            <v>120</v>
          </cell>
          <cell r="L446">
            <v>248</v>
          </cell>
          <cell r="M446">
            <v>284</v>
          </cell>
          <cell r="N446">
            <v>242</v>
          </cell>
          <cell r="O446">
            <v>461</v>
          </cell>
          <cell r="P446">
            <v>242</v>
          </cell>
          <cell r="Q446">
            <v>177</v>
          </cell>
          <cell r="R446">
            <v>8</v>
          </cell>
          <cell r="S446">
            <v>1</v>
          </cell>
          <cell r="T446">
            <v>210</v>
          </cell>
          <cell r="U446">
            <v>211</v>
          </cell>
          <cell r="V446">
            <v>24.015905405938735</v>
          </cell>
          <cell r="W446">
            <v>360</v>
          </cell>
          <cell r="X446">
            <v>360</v>
          </cell>
          <cell r="Y446">
            <v>358</v>
          </cell>
          <cell r="Z446">
            <v>154</v>
          </cell>
          <cell r="AA446">
            <v>262.32614983743713</v>
          </cell>
          <cell r="AB446">
            <v>491</v>
          </cell>
          <cell r="AC446">
            <v>262.32614983743713</v>
          </cell>
          <cell r="AD446">
            <v>337</v>
          </cell>
          <cell r="AE446">
            <v>-4</v>
          </cell>
          <cell r="AF446">
            <v>0</v>
          </cell>
          <cell r="AG446">
            <v>236</v>
          </cell>
          <cell r="AH446">
            <v>236</v>
          </cell>
          <cell r="AI446">
            <v>26.319702602230482</v>
          </cell>
          <cell r="AJ446">
            <v>240</v>
          </cell>
          <cell r="AK446">
            <v>240</v>
          </cell>
          <cell r="AL446">
            <v>240</v>
          </cell>
          <cell r="AM446">
            <v>39</v>
          </cell>
          <cell r="AN446">
            <v>269</v>
          </cell>
          <cell r="AO446">
            <v>483</v>
          </cell>
          <cell r="AP446">
            <v>269</v>
          </cell>
          <cell r="AQ446">
            <v>444</v>
          </cell>
          <cell r="AR446">
            <v>-1</v>
          </cell>
          <cell r="AS446">
            <v>0</v>
          </cell>
          <cell r="AT446">
            <v>33</v>
          </cell>
          <cell r="AU446">
            <v>33</v>
          </cell>
          <cell r="AV446">
            <v>3.7030110342247986</v>
          </cell>
          <cell r="AW446">
            <v>720</v>
          </cell>
          <cell r="AX446">
            <v>0</v>
          </cell>
          <cell r="AY446">
            <v>353</v>
          </cell>
          <cell r="AZ446">
            <v>5</v>
          </cell>
          <cell r="BA446">
            <v>267.35000000000002</v>
          </cell>
          <cell r="BB446">
            <v>348</v>
          </cell>
          <cell r="BC446">
            <v>267.35000000000002</v>
          </cell>
          <cell r="BD446">
            <v>343</v>
          </cell>
          <cell r="BE446">
            <v>2</v>
          </cell>
          <cell r="BF446">
            <v>4</v>
          </cell>
          <cell r="BG446">
            <v>37</v>
          </cell>
          <cell r="BH446">
            <v>41</v>
          </cell>
          <cell r="BI446">
            <v>42.500000000000036</v>
          </cell>
          <cell r="BJ446">
            <v>240</v>
          </cell>
          <cell r="BK446">
            <v>240</v>
          </cell>
          <cell r="BL446">
            <v>280</v>
          </cell>
          <cell r="BM446">
            <v>93</v>
          </cell>
          <cell r="BN446">
            <v>35.333333333333329</v>
          </cell>
          <cell r="BO446">
            <v>39</v>
          </cell>
          <cell r="BP446">
            <v>35.333333333333329</v>
          </cell>
          <cell r="BQ446">
            <v>39</v>
          </cell>
          <cell r="BR446">
            <v>10</v>
          </cell>
          <cell r="BS446">
            <v>6</v>
          </cell>
          <cell r="BT446">
            <v>266</v>
          </cell>
          <cell r="BU446">
            <v>272</v>
          </cell>
          <cell r="BV446">
            <v>25.601539942252174</v>
          </cell>
          <cell r="BW446">
            <v>480</v>
          </cell>
          <cell r="BX446">
            <v>0</v>
          </cell>
          <cell r="BY446">
            <v>118</v>
          </cell>
          <cell r="BZ446">
            <v>141</v>
          </cell>
          <cell r="CA446">
            <v>311.7</v>
          </cell>
          <cell r="CB446">
            <v>261</v>
          </cell>
          <cell r="CC446">
            <v>311.69999999999993</v>
          </cell>
          <cell r="CD446">
            <v>261</v>
          </cell>
          <cell r="CE446">
            <v>-13</v>
          </cell>
          <cell r="CF446">
            <v>4</v>
          </cell>
          <cell r="CG446">
            <v>138</v>
          </cell>
          <cell r="CH446">
            <v>142</v>
          </cell>
          <cell r="CI446">
            <v>10.981432360742705</v>
          </cell>
          <cell r="CJ446">
            <v>360</v>
          </cell>
          <cell r="CK446">
            <v>360</v>
          </cell>
          <cell r="CL446">
            <v>0</v>
          </cell>
          <cell r="CM446">
            <v>436</v>
          </cell>
          <cell r="CN446">
            <v>377</v>
          </cell>
          <cell r="CO446">
            <v>131</v>
          </cell>
          <cell r="CP446">
            <v>377</v>
          </cell>
          <cell r="CQ446">
            <v>131</v>
          </cell>
          <cell r="CR446">
            <v>-9</v>
          </cell>
          <cell r="CS446">
            <v>11</v>
          </cell>
          <cell r="CT446">
            <v>9</v>
          </cell>
          <cell r="CU446">
            <v>20</v>
          </cell>
          <cell r="CV446">
            <v>1.4285714285714286</v>
          </cell>
          <cell r="CW446">
            <v>180</v>
          </cell>
          <cell r="CX446">
            <v>180</v>
          </cell>
          <cell r="CY446">
            <v>182</v>
          </cell>
          <cell r="CZ446">
            <v>0</v>
          </cell>
          <cell r="DA446">
            <v>189</v>
          </cell>
          <cell r="DB446">
            <v>182</v>
          </cell>
          <cell r="DC446">
            <v>189</v>
          </cell>
          <cell r="DD446">
            <v>182</v>
          </cell>
          <cell r="DE446">
            <v>6</v>
          </cell>
          <cell r="DF446">
            <v>4</v>
          </cell>
          <cell r="DG446">
            <v>10</v>
          </cell>
          <cell r="DH446">
            <v>14</v>
          </cell>
          <cell r="DI446">
            <v>0.84269662921348309</v>
          </cell>
          <cell r="DJ446">
            <v>420</v>
          </cell>
          <cell r="DK446">
            <v>420</v>
          </cell>
          <cell r="DL446">
            <v>412</v>
          </cell>
          <cell r="DM446">
            <v>0</v>
          </cell>
          <cell r="DN446">
            <v>356</v>
          </cell>
          <cell r="DO446">
            <v>215</v>
          </cell>
          <cell r="DP446">
            <v>356</v>
          </cell>
          <cell r="DQ446">
            <v>215</v>
          </cell>
          <cell r="DR446">
            <v>-1</v>
          </cell>
          <cell r="DS446">
            <v>5</v>
          </cell>
          <cell r="DT446">
            <v>207</v>
          </cell>
          <cell r="DU446">
            <v>212</v>
          </cell>
          <cell r="DV446">
            <v>11.716981132075471</v>
          </cell>
          <cell r="DW446">
            <v>390</v>
          </cell>
          <cell r="DX446">
            <v>390</v>
          </cell>
          <cell r="DY446">
            <v>240</v>
          </cell>
          <cell r="DZ446">
            <v>137</v>
          </cell>
          <cell r="EA446">
            <v>530</v>
          </cell>
          <cell r="EB446">
            <v>439</v>
          </cell>
          <cell r="EC446">
            <v>530</v>
          </cell>
          <cell r="ED446">
            <v>439</v>
          </cell>
          <cell r="EE446">
            <v>-1</v>
          </cell>
          <cell r="EF446">
            <v>6</v>
          </cell>
          <cell r="EG446">
            <v>8</v>
          </cell>
          <cell r="EH446">
            <v>14</v>
          </cell>
          <cell r="EI446">
            <v>0.57692307692307687</v>
          </cell>
          <cell r="EJ446">
            <v>720</v>
          </cell>
          <cell r="EK446">
            <v>600</v>
          </cell>
          <cell r="EL446">
            <v>0</v>
          </cell>
          <cell r="EM446">
            <v>0</v>
          </cell>
          <cell r="EN446">
            <v>416</v>
          </cell>
          <cell r="EO446">
            <v>0</v>
          </cell>
          <cell r="EP446">
            <v>416</v>
          </cell>
          <cell r="EQ446">
            <v>0</v>
          </cell>
          <cell r="ER446">
            <v>416</v>
          </cell>
          <cell r="ES446">
            <v>312</v>
          </cell>
          <cell r="ET446">
            <v>312</v>
          </cell>
          <cell r="EU446">
            <v>318</v>
          </cell>
          <cell r="EV446">
            <v>17.794676806083647</v>
          </cell>
          <cell r="EW446">
            <v>360</v>
          </cell>
          <cell r="EX446">
            <v>0</v>
          </cell>
          <cell r="GZ446">
            <v>180</v>
          </cell>
          <cell r="HA446">
            <v>408</v>
          </cell>
        </row>
        <row r="447">
          <cell r="B447" t="str">
            <v>63052NBA189</v>
          </cell>
          <cell r="C447">
            <v>0</v>
          </cell>
          <cell r="D447">
            <v>0</v>
          </cell>
          <cell r="E447">
            <v>926564204</v>
          </cell>
          <cell r="F447" t="str">
            <v>63052NBA189L4</v>
          </cell>
          <cell r="G447">
            <v>0</v>
          </cell>
          <cell r="H447">
            <v>58</v>
          </cell>
          <cell r="I447">
            <v>60</v>
          </cell>
          <cell r="J447">
            <v>120</v>
          </cell>
          <cell r="K447">
            <v>120</v>
          </cell>
          <cell r="L447">
            <v>248</v>
          </cell>
          <cell r="M447">
            <v>238</v>
          </cell>
          <cell r="N447">
            <v>171.81443782754823</v>
          </cell>
          <cell r="O447">
            <v>386</v>
          </cell>
          <cell r="P447">
            <v>171.81443782754823</v>
          </cell>
          <cell r="Q447">
            <v>148</v>
          </cell>
          <cell r="R447">
            <v>5</v>
          </cell>
          <cell r="S447">
            <v>1</v>
          </cell>
          <cell r="T447">
            <v>154</v>
          </cell>
          <cell r="U447">
            <v>155</v>
          </cell>
          <cell r="V447">
            <v>21.118522169438904</v>
          </cell>
          <cell r="W447">
            <v>240</v>
          </cell>
          <cell r="X447">
            <v>240</v>
          </cell>
          <cell r="Y447">
            <v>239</v>
          </cell>
          <cell r="Z447">
            <v>112</v>
          </cell>
          <cell r="AA447">
            <v>218.76530767317172</v>
          </cell>
          <cell r="AB447">
            <v>393</v>
          </cell>
          <cell r="AC447">
            <v>218.76530767317172</v>
          </cell>
          <cell r="AD447">
            <v>281</v>
          </cell>
          <cell r="AE447">
            <v>-3</v>
          </cell>
          <cell r="AF447">
            <v>0</v>
          </cell>
          <cell r="AG447">
            <v>116</v>
          </cell>
          <cell r="AH447">
            <v>116</v>
          </cell>
          <cell r="AI447">
            <v>15.512796573938934</v>
          </cell>
          <cell r="AJ447">
            <v>240</v>
          </cell>
          <cell r="AK447">
            <v>240</v>
          </cell>
          <cell r="AL447">
            <v>240</v>
          </cell>
          <cell r="AM447">
            <v>35</v>
          </cell>
          <cell r="AN447">
            <v>224.33092469260527</v>
          </cell>
          <cell r="AO447">
            <v>368</v>
          </cell>
          <cell r="AP447">
            <v>224.33092469260527</v>
          </cell>
          <cell r="AQ447">
            <v>333</v>
          </cell>
          <cell r="AR447">
            <v>0</v>
          </cell>
          <cell r="AS447">
            <v>0</v>
          </cell>
          <cell r="AT447">
            <v>23</v>
          </cell>
          <cell r="AU447">
            <v>23</v>
          </cell>
          <cell r="AV447">
            <v>3.0947960636309166</v>
          </cell>
          <cell r="AW447">
            <v>480</v>
          </cell>
          <cell r="AX447">
            <v>0</v>
          </cell>
          <cell r="AY447">
            <v>239</v>
          </cell>
          <cell r="AZ447">
            <v>5</v>
          </cell>
          <cell r="BA447">
            <v>222.95491716196292</v>
          </cell>
          <cell r="BB447">
            <v>253</v>
          </cell>
          <cell r="BC447">
            <v>222.95491716196292</v>
          </cell>
          <cell r="BD447">
            <v>248</v>
          </cell>
          <cell r="BE447">
            <v>0</v>
          </cell>
          <cell r="BF447">
            <v>4</v>
          </cell>
          <cell r="BG447">
            <v>10</v>
          </cell>
          <cell r="BH447">
            <v>14</v>
          </cell>
          <cell r="BI447">
            <v>15.188705249415852</v>
          </cell>
          <cell r="BJ447">
            <v>180</v>
          </cell>
          <cell r="BK447">
            <v>180</v>
          </cell>
          <cell r="BL447">
            <v>160</v>
          </cell>
          <cell r="BM447">
            <v>71</v>
          </cell>
          <cell r="BN447">
            <v>19.751518978981952</v>
          </cell>
          <cell r="BO447">
            <v>13</v>
          </cell>
          <cell r="BP447">
            <v>19.751518978981952</v>
          </cell>
          <cell r="BQ447">
            <v>13</v>
          </cell>
          <cell r="BR447">
            <v>9</v>
          </cell>
          <cell r="BS447">
            <v>6</v>
          </cell>
          <cell r="BT447">
            <v>146</v>
          </cell>
          <cell r="BU447">
            <v>152</v>
          </cell>
          <cell r="BV447">
            <v>16.348047078953496</v>
          </cell>
          <cell r="BW447">
            <v>480</v>
          </cell>
          <cell r="BX447">
            <v>0</v>
          </cell>
          <cell r="BY447">
            <v>118</v>
          </cell>
          <cell r="BZ447">
            <v>139</v>
          </cell>
          <cell r="CA447">
            <v>267.92191011235951</v>
          </cell>
          <cell r="CB447">
            <v>203</v>
          </cell>
          <cell r="CC447">
            <v>267.92191011235951</v>
          </cell>
          <cell r="CD447">
            <v>203</v>
          </cell>
          <cell r="CE447">
            <v>-1</v>
          </cell>
          <cell r="CF447">
            <v>4</v>
          </cell>
          <cell r="CG447">
            <v>64</v>
          </cell>
          <cell r="CH447">
            <v>68</v>
          </cell>
          <cell r="CI447">
            <v>5.9906396255850236</v>
          </cell>
          <cell r="CJ447">
            <v>360</v>
          </cell>
          <cell r="CK447">
            <v>360</v>
          </cell>
          <cell r="CL447">
            <v>0</v>
          </cell>
          <cell r="CM447">
            <v>425</v>
          </cell>
          <cell r="CN447">
            <v>320.5</v>
          </cell>
          <cell r="CO447">
            <v>65</v>
          </cell>
          <cell r="CP447">
            <v>320.5</v>
          </cell>
          <cell r="CQ447">
            <v>65</v>
          </cell>
          <cell r="CR447">
            <v>-11</v>
          </cell>
          <cell r="CS447">
            <v>8</v>
          </cell>
          <cell r="CT447">
            <v>6</v>
          </cell>
          <cell r="CU447">
            <v>14</v>
          </cell>
          <cell r="CV447">
            <v>1.4246272151803117</v>
          </cell>
          <cell r="CW447">
            <v>120</v>
          </cell>
          <cell r="CX447">
            <v>120</v>
          </cell>
          <cell r="CY447">
            <v>122</v>
          </cell>
          <cell r="CZ447">
            <v>0</v>
          </cell>
          <cell r="DA447">
            <v>126.34884275829157</v>
          </cell>
          <cell r="DB447">
            <v>119</v>
          </cell>
          <cell r="DC447">
            <v>126.34884275829157</v>
          </cell>
          <cell r="DD447">
            <v>119</v>
          </cell>
          <cell r="DE447">
            <v>4</v>
          </cell>
          <cell r="DF447">
            <v>4</v>
          </cell>
          <cell r="DG447">
            <v>9</v>
          </cell>
          <cell r="DH447">
            <v>13</v>
          </cell>
          <cell r="DI447">
            <v>0.91525423728813549</v>
          </cell>
          <cell r="DJ447">
            <v>360</v>
          </cell>
          <cell r="DK447">
            <v>360</v>
          </cell>
          <cell r="DL447">
            <v>352</v>
          </cell>
          <cell r="DM447">
            <v>0</v>
          </cell>
          <cell r="DN447">
            <v>295</v>
          </cell>
          <cell r="DO447">
            <v>213</v>
          </cell>
          <cell r="DP447">
            <v>295</v>
          </cell>
          <cell r="DQ447">
            <v>213</v>
          </cell>
          <cell r="DR447">
            <v>-1</v>
          </cell>
          <cell r="DS447">
            <v>5</v>
          </cell>
          <cell r="DT447">
            <v>148</v>
          </cell>
          <cell r="DU447">
            <v>153</v>
          </cell>
          <cell r="DV447">
            <v>17.31320754716981</v>
          </cell>
          <cell r="DW447">
            <v>150</v>
          </cell>
          <cell r="DX447">
            <v>150</v>
          </cell>
          <cell r="DY447">
            <v>240</v>
          </cell>
          <cell r="DZ447">
            <v>128</v>
          </cell>
          <cell r="EA447">
            <v>256.45161290322579</v>
          </cell>
          <cell r="EB447">
            <v>381</v>
          </cell>
          <cell r="EC447">
            <v>256.45161290322579</v>
          </cell>
          <cell r="ED447">
            <v>381</v>
          </cell>
          <cell r="EE447">
            <v>1</v>
          </cell>
          <cell r="EF447">
            <v>4</v>
          </cell>
          <cell r="EG447">
            <v>7</v>
          </cell>
          <cell r="EH447">
            <v>11</v>
          </cell>
          <cell r="EI447">
            <v>0.6231454005934719</v>
          </cell>
          <cell r="EJ447">
            <v>480</v>
          </cell>
          <cell r="EK447">
            <v>360</v>
          </cell>
          <cell r="EL447">
            <v>0</v>
          </cell>
          <cell r="EM447">
            <v>0</v>
          </cell>
          <cell r="EN447">
            <v>337</v>
          </cell>
          <cell r="EO447">
            <v>0</v>
          </cell>
          <cell r="EP447">
            <v>337</v>
          </cell>
          <cell r="EQ447">
            <v>0</v>
          </cell>
          <cell r="ER447">
            <v>337</v>
          </cell>
          <cell r="ES447">
            <v>150</v>
          </cell>
          <cell r="ET447">
            <v>150</v>
          </cell>
          <cell r="EU447">
            <v>154</v>
          </cell>
          <cell r="EV447">
            <v>10.514018691588785</v>
          </cell>
          <cell r="EW447">
            <v>360</v>
          </cell>
          <cell r="EX447">
            <v>0</v>
          </cell>
          <cell r="GZ447">
            <v>286</v>
          </cell>
          <cell r="HA447">
            <v>330</v>
          </cell>
        </row>
        <row r="448">
          <cell r="B448" t="str">
            <v>63052NBA289</v>
          </cell>
          <cell r="C448">
            <v>0</v>
          </cell>
          <cell r="D448">
            <v>0</v>
          </cell>
          <cell r="E448">
            <v>926564205</v>
          </cell>
          <cell r="F448" t="str">
            <v>63052NBA289L4</v>
          </cell>
          <cell r="G448">
            <v>0</v>
          </cell>
          <cell r="H448">
            <v>88</v>
          </cell>
          <cell r="I448">
            <v>88</v>
          </cell>
          <cell r="J448">
            <v>0</v>
          </cell>
          <cell r="K448">
            <v>0</v>
          </cell>
          <cell r="L448">
            <v>0</v>
          </cell>
          <cell r="M448">
            <v>46</v>
          </cell>
          <cell r="N448">
            <v>70.185562172451768</v>
          </cell>
          <cell r="O448">
            <v>75</v>
          </cell>
          <cell r="P448">
            <v>70.185562172451768</v>
          </cell>
          <cell r="Q448">
            <v>29</v>
          </cell>
          <cell r="R448">
            <v>3</v>
          </cell>
          <cell r="S448">
            <v>0</v>
          </cell>
          <cell r="T448">
            <v>56</v>
          </cell>
          <cell r="U448">
            <v>56</v>
          </cell>
          <cell r="V448">
            <v>31.485671498035309</v>
          </cell>
          <cell r="W448">
            <v>120</v>
          </cell>
          <cell r="X448">
            <v>120</v>
          </cell>
          <cell r="Y448">
            <v>119</v>
          </cell>
          <cell r="Z448">
            <v>42</v>
          </cell>
          <cell r="AA448">
            <v>43.560842164265395</v>
          </cell>
          <cell r="AB448">
            <v>98</v>
          </cell>
          <cell r="AC448">
            <v>43.560842164265395</v>
          </cell>
          <cell r="AD448">
            <v>56</v>
          </cell>
          <cell r="AE448">
            <v>-1</v>
          </cell>
          <cell r="AF448">
            <v>0</v>
          </cell>
          <cell r="AG448">
            <v>120</v>
          </cell>
          <cell r="AH448">
            <v>120</v>
          </cell>
          <cell r="AI448">
            <v>80.592668982427739</v>
          </cell>
          <cell r="AJ448">
            <v>0</v>
          </cell>
          <cell r="AK448">
            <v>0</v>
          </cell>
          <cell r="AL448">
            <v>0</v>
          </cell>
          <cell r="AM448">
            <v>4</v>
          </cell>
          <cell r="AN448">
            <v>44.669075307394728</v>
          </cell>
          <cell r="AO448">
            <v>115</v>
          </cell>
          <cell r="AP448">
            <v>44.669075307394728</v>
          </cell>
          <cell r="AQ448">
            <v>111</v>
          </cell>
          <cell r="AR448">
            <v>-1</v>
          </cell>
          <cell r="AS448">
            <v>0</v>
          </cell>
          <cell r="AT448">
            <v>10</v>
          </cell>
          <cell r="AU448">
            <v>10</v>
          </cell>
          <cell r="AV448">
            <v>6.7575051294411388</v>
          </cell>
          <cell r="AW448">
            <v>240</v>
          </cell>
          <cell r="AX448">
            <v>0</v>
          </cell>
          <cell r="AY448">
            <v>114</v>
          </cell>
          <cell r="AZ448">
            <v>0</v>
          </cell>
          <cell r="BA448">
            <v>44.395082838037105</v>
          </cell>
          <cell r="BB448">
            <v>95</v>
          </cell>
          <cell r="BC448">
            <v>44.395082838037105</v>
          </cell>
          <cell r="BD448">
            <v>95</v>
          </cell>
          <cell r="BE448">
            <v>2</v>
          </cell>
          <cell r="BF448">
            <v>0</v>
          </cell>
          <cell r="BG448">
            <v>27</v>
          </cell>
          <cell r="BH448">
            <v>27</v>
          </cell>
          <cell r="BI448">
            <v>51.98367671309083</v>
          </cell>
          <cell r="BJ448">
            <v>60</v>
          </cell>
          <cell r="BK448">
            <v>60</v>
          </cell>
          <cell r="BL448">
            <v>120</v>
          </cell>
          <cell r="BM448">
            <v>22</v>
          </cell>
          <cell r="BN448">
            <v>15.581814354351376</v>
          </cell>
          <cell r="BO448">
            <v>26</v>
          </cell>
          <cell r="BP448">
            <v>15.581814354351376</v>
          </cell>
          <cell r="BQ448">
            <v>26</v>
          </cell>
          <cell r="BR448">
            <v>1</v>
          </cell>
          <cell r="BS448">
            <v>0</v>
          </cell>
          <cell r="BT448">
            <v>120</v>
          </cell>
          <cell r="BU448">
            <v>120</v>
          </cell>
          <cell r="BV448">
            <v>236.4746706369464</v>
          </cell>
          <cell r="BW448">
            <v>0</v>
          </cell>
          <cell r="BX448">
            <v>0</v>
          </cell>
          <cell r="BY448">
            <v>0</v>
          </cell>
          <cell r="BZ448">
            <v>2</v>
          </cell>
          <cell r="CA448">
            <v>43.778089887640448</v>
          </cell>
          <cell r="CB448">
            <v>58</v>
          </cell>
          <cell r="CC448">
            <v>43.778089887640448</v>
          </cell>
          <cell r="CD448">
            <v>58</v>
          </cell>
          <cell r="CE448">
            <v>-12</v>
          </cell>
          <cell r="CF448">
            <v>0</v>
          </cell>
          <cell r="CG448">
            <v>74</v>
          </cell>
          <cell r="CH448">
            <v>74</v>
          </cell>
          <cell r="CI448">
            <v>43.665078707539351</v>
          </cell>
          <cell r="CJ448">
            <v>0</v>
          </cell>
          <cell r="CK448">
            <v>0</v>
          </cell>
          <cell r="CL448">
            <v>0</v>
          </cell>
          <cell r="CM448">
            <v>11</v>
          </cell>
          <cell r="CN448">
            <v>56.5</v>
          </cell>
          <cell r="CO448">
            <v>66</v>
          </cell>
          <cell r="CP448">
            <v>56.5</v>
          </cell>
          <cell r="CQ448">
            <v>66</v>
          </cell>
          <cell r="CR448">
            <v>2</v>
          </cell>
          <cell r="CS448">
            <v>3</v>
          </cell>
          <cell r="CT448">
            <v>3</v>
          </cell>
          <cell r="CU448">
            <v>6</v>
          </cell>
          <cell r="CV448">
            <v>1.4365257397046893</v>
          </cell>
          <cell r="CW448">
            <v>60</v>
          </cell>
          <cell r="CX448">
            <v>60</v>
          </cell>
          <cell r="CY448">
            <v>60</v>
          </cell>
          <cell r="CZ448">
            <v>0</v>
          </cell>
          <cell r="DA448">
            <v>62.651157241708425</v>
          </cell>
          <cell r="DB448">
            <v>63</v>
          </cell>
          <cell r="DC448">
            <v>62.651157241708425</v>
          </cell>
          <cell r="DD448">
            <v>63</v>
          </cell>
          <cell r="DE448">
            <v>2</v>
          </cell>
          <cell r="DF448">
            <v>0</v>
          </cell>
          <cell r="DG448">
            <v>1</v>
          </cell>
          <cell r="DH448">
            <v>1</v>
          </cell>
          <cell r="DI448">
            <v>0.49180327868852464</v>
          </cell>
          <cell r="DJ448">
            <v>60</v>
          </cell>
          <cell r="DK448">
            <v>60</v>
          </cell>
          <cell r="DL448">
            <v>60</v>
          </cell>
          <cell r="DM448">
            <v>0</v>
          </cell>
          <cell r="DN448">
            <v>61</v>
          </cell>
          <cell r="DO448">
            <v>2</v>
          </cell>
          <cell r="DP448">
            <v>61</v>
          </cell>
          <cell r="DQ448">
            <v>2</v>
          </cell>
          <cell r="DR448">
            <v>0</v>
          </cell>
          <cell r="DS448">
            <v>0</v>
          </cell>
          <cell r="DT448">
            <v>59</v>
          </cell>
          <cell r="DU448">
            <v>59</v>
          </cell>
          <cell r="DV448">
            <v>6.470518867924528</v>
          </cell>
          <cell r="DW448">
            <v>240</v>
          </cell>
          <cell r="DX448">
            <v>240</v>
          </cell>
          <cell r="DY448">
            <v>0</v>
          </cell>
          <cell r="DZ448">
            <v>9</v>
          </cell>
          <cell r="EA448">
            <v>273.54838709677421</v>
          </cell>
          <cell r="EB448">
            <v>58</v>
          </cell>
          <cell r="EC448">
            <v>273.54838709677421</v>
          </cell>
          <cell r="ED448">
            <v>58</v>
          </cell>
          <cell r="EE448">
            <v>-2</v>
          </cell>
          <cell r="EF448">
            <v>2</v>
          </cell>
          <cell r="EG448">
            <v>1</v>
          </cell>
          <cell r="EH448">
            <v>3</v>
          </cell>
          <cell r="EI448">
            <v>0.379746835443038</v>
          </cell>
          <cell r="EJ448">
            <v>240</v>
          </cell>
          <cell r="EK448">
            <v>240</v>
          </cell>
          <cell r="EL448">
            <v>0</v>
          </cell>
          <cell r="EM448">
            <v>0</v>
          </cell>
          <cell r="EN448">
            <v>79</v>
          </cell>
          <cell r="EO448">
            <v>0</v>
          </cell>
          <cell r="EP448">
            <v>79</v>
          </cell>
          <cell r="EQ448">
            <v>0</v>
          </cell>
          <cell r="ER448">
            <v>79</v>
          </cell>
          <cell r="ES448">
            <v>162</v>
          </cell>
          <cell r="ET448">
            <v>162</v>
          </cell>
          <cell r="EU448">
            <v>164</v>
          </cell>
          <cell r="EV448">
            <v>124.30157208662457</v>
          </cell>
          <cell r="EW448">
            <v>0</v>
          </cell>
          <cell r="EX448">
            <v>0</v>
          </cell>
          <cell r="GZ448">
            <v>60</v>
          </cell>
          <cell r="HA448">
            <v>78</v>
          </cell>
        </row>
        <row r="449">
          <cell r="B449" t="str">
            <v>76MDX</v>
          </cell>
          <cell r="C449">
            <v>0</v>
          </cell>
          <cell r="D449">
            <v>0</v>
          </cell>
          <cell r="E449">
            <v>0</v>
          </cell>
          <cell r="F449" t="str">
            <v>VILMA II - 2 CAV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  <cell r="BF449">
            <v>0</v>
          </cell>
          <cell r="BG449">
            <v>0</v>
          </cell>
          <cell r="BH449">
            <v>0</v>
          </cell>
          <cell r="BI449">
            <v>0</v>
          </cell>
          <cell r="BJ449">
            <v>0</v>
          </cell>
          <cell r="BK449">
            <v>0</v>
          </cell>
          <cell r="BL449">
            <v>0</v>
          </cell>
          <cell r="BM449">
            <v>0</v>
          </cell>
          <cell r="BN449">
            <v>0</v>
          </cell>
          <cell r="BO449">
            <v>0</v>
          </cell>
          <cell r="BP449">
            <v>0</v>
          </cell>
          <cell r="BQ449">
            <v>0</v>
          </cell>
          <cell r="BR449">
            <v>0</v>
          </cell>
          <cell r="BS449">
            <v>0</v>
          </cell>
          <cell r="BT449">
            <v>0</v>
          </cell>
          <cell r="BU449">
            <v>0</v>
          </cell>
          <cell r="BV449">
            <v>0</v>
          </cell>
          <cell r="BW449">
            <v>0</v>
          </cell>
          <cell r="BX449">
            <v>0</v>
          </cell>
          <cell r="BY449">
            <v>0</v>
          </cell>
          <cell r="BZ449">
            <v>0</v>
          </cell>
          <cell r="CA449">
            <v>0</v>
          </cell>
          <cell r="CB449">
            <v>0</v>
          </cell>
          <cell r="CC449">
            <v>0</v>
          </cell>
          <cell r="CD449">
            <v>0</v>
          </cell>
          <cell r="CE449">
            <v>0</v>
          </cell>
          <cell r="CF449">
            <v>0</v>
          </cell>
          <cell r="CG449">
            <v>0</v>
          </cell>
          <cell r="CH449">
            <v>0</v>
          </cell>
          <cell r="CI449">
            <v>0</v>
          </cell>
          <cell r="CJ449">
            <v>0</v>
          </cell>
          <cell r="CK449">
            <v>0</v>
          </cell>
          <cell r="CL449">
            <v>3</v>
          </cell>
          <cell r="CM449">
            <v>0</v>
          </cell>
          <cell r="CN449">
            <v>0</v>
          </cell>
          <cell r="CO449">
            <v>0</v>
          </cell>
          <cell r="CP449">
            <v>0</v>
          </cell>
          <cell r="CQ449">
            <v>0</v>
          </cell>
          <cell r="CR449">
            <v>3</v>
          </cell>
          <cell r="CS449">
            <v>0</v>
          </cell>
          <cell r="CT449">
            <v>0</v>
          </cell>
          <cell r="CU449">
            <v>0</v>
          </cell>
          <cell r="CV449">
            <v>0</v>
          </cell>
          <cell r="CW449">
            <v>0</v>
          </cell>
          <cell r="CX449">
            <v>0</v>
          </cell>
          <cell r="CY449">
            <v>0</v>
          </cell>
          <cell r="CZ449">
            <v>0</v>
          </cell>
          <cell r="DA449">
            <v>0</v>
          </cell>
          <cell r="DB449">
            <v>0</v>
          </cell>
          <cell r="DC449">
            <v>0</v>
          </cell>
          <cell r="DD449">
            <v>0</v>
          </cell>
          <cell r="DE449">
            <v>0</v>
          </cell>
          <cell r="DF449">
            <v>0</v>
          </cell>
          <cell r="DG449">
            <v>0</v>
          </cell>
          <cell r="DH449">
            <v>0</v>
          </cell>
          <cell r="DI449">
            <v>0</v>
          </cell>
          <cell r="DJ449">
            <v>0</v>
          </cell>
          <cell r="DK449">
            <v>0</v>
          </cell>
          <cell r="DL449">
            <v>0</v>
          </cell>
          <cell r="DM449">
            <v>0</v>
          </cell>
          <cell r="DN449">
            <v>0</v>
          </cell>
          <cell r="DO449">
            <v>0</v>
          </cell>
          <cell r="DP449">
            <v>0</v>
          </cell>
          <cell r="DQ449">
            <v>0</v>
          </cell>
          <cell r="DR449">
            <v>0</v>
          </cell>
          <cell r="DS449">
            <v>0</v>
          </cell>
          <cell r="DT449">
            <v>0</v>
          </cell>
          <cell r="DU449">
            <v>0</v>
          </cell>
          <cell r="DV449">
            <v>0</v>
          </cell>
          <cell r="DW449">
            <v>0</v>
          </cell>
          <cell r="DX449">
            <v>0</v>
          </cell>
          <cell r="DY449">
            <v>0</v>
          </cell>
          <cell r="DZ449">
            <v>0</v>
          </cell>
          <cell r="EA449">
            <v>0</v>
          </cell>
          <cell r="EB449">
            <v>0</v>
          </cell>
          <cell r="EC449">
            <v>0</v>
          </cell>
          <cell r="ED449">
            <v>0</v>
          </cell>
          <cell r="EE449">
            <v>0</v>
          </cell>
          <cell r="EF449">
            <v>0</v>
          </cell>
          <cell r="EG449">
            <v>0</v>
          </cell>
          <cell r="EH449">
            <v>0</v>
          </cell>
          <cell r="EI449">
            <v>0</v>
          </cell>
          <cell r="EJ449">
            <v>0</v>
          </cell>
          <cell r="EK449">
            <v>0</v>
          </cell>
          <cell r="EL449">
            <v>0</v>
          </cell>
          <cell r="EM449">
            <v>0</v>
          </cell>
          <cell r="EN449">
            <v>0</v>
          </cell>
          <cell r="EO449">
            <v>0</v>
          </cell>
          <cell r="EP449">
            <v>0</v>
          </cell>
          <cell r="EQ449">
            <v>0</v>
          </cell>
          <cell r="ER449">
            <v>0</v>
          </cell>
          <cell r="ES449">
            <v>0</v>
          </cell>
          <cell r="ET449">
            <v>0</v>
          </cell>
          <cell r="EU449">
            <v>0</v>
          </cell>
          <cell r="EV449">
            <v>0</v>
          </cell>
          <cell r="EW449">
            <v>0</v>
          </cell>
          <cell r="EX449">
            <v>0</v>
          </cell>
          <cell r="GZ449">
            <v>0</v>
          </cell>
          <cell r="HA449">
            <v>0</v>
          </cell>
        </row>
        <row r="450">
          <cell r="B450" t="str">
            <v>23052MBA188</v>
          </cell>
          <cell r="C450">
            <v>0</v>
          </cell>
          <cell r="D450">
            <v>0</v>
          </cell>
          <cell r="E450">
            <v>0</v>
          </cell>
          <cell r="F450" t="str">
            <v>23052MBA188L4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  <cell r="BF450">
            <v>0</v>
          </cell>
          <cell r="BG450">
            <v>0</v>
          </cell>
          <cell r="BH450">
            <v>0</v>
          </cell>
          <cell r="BI450">
            <v>0</v>
          </cell>
          <cell r="BJ450">
            <v>0</v>
          </cell>
          <cell r="BK450">
            <v>0</v>
          </cell>
          <cell r="BL450">
            <v>0</v>
          </cell>
          <cell r="BM450">
            <v>0</v>
          </cell>
          <cell r="BN450">
            <v>0</v>
          </cell>
          <cell r="BO450">
            <v>0</v>
          </cell>
          <cell r="BP450">
            <v>0</v>
          </cell>
          <cell r="BQ450">
            <v>0</v>
          </cell>
          <cell r="BR450">
            <v>0</v>
          </cell>
          <cell r="BS450">
            <v>0</v>
          </cell>
          <cell r="BT450">
            <v>0</v>
          </cell>
          <cell r="BU450">
            <v>0</v>
          </cell>
          <cell r="BV450">
            <v>0</v>
          </cell>
          <cell r="BW450">
            <v>0</v>
          </cell>
          <cell r="BX450">
            <v>0</v>
          </cell>
          <cell r="BY450">
            <v>0</v>
          </cell>
          <cell r="BZ450">
            <v>0</v>
          </cell>
          <cell r="CA450">
            <v>0</v>
          </cell>
          <cell r="CB450">
            <v>0</v>
          </cell>
          <cell r="CC450">
            <v>0</v>
          </cell>
          <cell r="CD450">
            <v>0</v>
          </cell>
          <cell r="CE450">
            <v>0</v>
          </cell>
          <cell r="CF450">
            <v>0</v>
          </cell>
          <cell r="CG450">
            <v>0</v>
          </cell>
          <cell r="CH450">
            <v>0</v>
          </cell>
          <cell r="CI450">
            <v>0</v>
          </cell>
          <cell r="CJ450">
            <v>0</v>
          </cell>
          <cell r="CK450">
            <v>0</v>
          </cell>
          <cell r="CL450">
            <v>2</v>
          </cell>
          <cell r="CM450">
            <v>0</v>
          </cell>
          <cell r="CN450">
            <v>0</v>
          </cell>
          <cell r="CO450">
            <v>0</v>
          </cell>
          <cell r="CP450">
            <v>0</v>
          </cell>
          <cell r="CQ450">
            <v>0</v>
          </cell>
          <cell r="CR450">
            <v>2</v>
          </cell>
          <cell r="CS450">
            <v>0</v>
          </cell>
          <cell r="CT450">
            <v>0</v>
          </cell>
          <cell r="CU450">
            <v>0</v>
          </cell>
          <cell r="CV450">
            <v>0</v>
          </cell>
          <cell r="CW450">
            <v>0</v>
          </cell>
          <cell r="CX450">
            <v>0</v>
          </cell>
          <cell r="CY450">
            <v>0</v>
          </cell>
          <cell r="CZ450">
            <v>0</v>
          </cell>
          <cell r="DA450">
            <v>0</v>
          </cell>
          <cell r="DB450">
            <v>0</v>
          </cell>
          <cell r="DC450">
            <v>0</v>
          </cell>
          <cell r="DD450">
            <v>0</v>
          </cell>
          <cell r="DE450">
            <v>0</v>
          </cell>
          <cell r="DF450">
            <v>0</v>
          </cell>
          <cell r="DG450">
            <v>0</v>
          </cell>
          <cell r="DH450">
            <v>0</v>
          </cell>
          <cell r="DI450">
            <v>0</v>
          </cell>
          <cell r="DJ450">
            <v>0</v>
          </cell>
          <cell r="DK450">
            <v>0</v>
          </cell>
          <cell r="DL450">
            <v>0</v>
          </cell>
          <cell r="DM450">
            <v>0</v>
          </cell>
          <cell r="DN450">
            <v>0</v>
          </cell>
          <cell r="DO450">
            <v>0</v>
          </cell>
          <cell r="DP450">
            <v>0</v>
          </cell>
          <cell r="DQ450">
            <v>0</v>
          </cell>
          <cell r="DR450">
            <v>0</v>
          </cell>
          <cell r="DS450">
            <v>0</v>
          </cell>
          <cell r="DT450">
            <v>0</v>
          </cell>
          <cell r="DU450">
            <v>0</v>
          </cell>
          <cell r="DV450">
            <v>0</v>
          </cell>
          <cell r="DW450">
            <v>0</v>
          </cell>
          <cell r="DX450">
            <v>0</v>
          </cell>
          <cell r="DY450">
            <v>0</v>
          </cell>
          <cell r="DZ450">
            <v>0</v>
          </cell>
          <cell r="EA450">
            <v>0</v>
          </cell>
          <cell r="EB450">
            <v>0</v>
          </cell>
          <cell r="EC450">
            <v>0</v>
          </cell>
          <cell r="ED450">
            <v>0</v>
          </cell>
          <cell r="EE450">
            <v>0</v>
          </cell>
          <cell r="EF450">
            <v>0</v>
          </cell>
          <cell r="EG450">
            <v>0</v>
          </cell>
          <cell r="EH450">
            <v>0</v>
          </cell>
          <cell r="EI450">
            <v>0</v>
          </cell>
          <cell r="EJ450">
            <v>0</v>
          </cell>
          <cell r="EK450">
            <v>0</v>
          </cell>
          <cell r="EL450">
            <v>0</v>
          </cell>
          <cell r="EM450">
            <v>0</v>
          </cell>
          <cell r="EN450">
            <v>0</v>
          </cell>
          <cell r="EO450">
            <v>0</v>
          </cell>
          <cell r="EP450">
            <v>0</v>
          </cell>
          <cell r="EQ450">
            <v>0</v>
          </cell>
          <cell r="ER450">
            <v>0</v>
          </cell>
          <cell r="ES450">
            <v>0</v>
          </cell>
          <cell r="ET450">
            <v>0</v>
          </cell>
          <cell r="EU450">
            <v>0</v>
          </cell>
          <cell r="EV450">
            <v>0</v>
          </cell>
          <cell r="EW450">
            <v>0</v>
          </cell>
          <cell r="EX450">
            <v>0</v>
          </cell>
          <cell r="GZ450">
            <v>0</v>
          </cell>
          <cell r="HA450">
            <v>0</v>
          </cell>
        </row>
        <row r="451">
          <cell r="B451" t="str">
            <v>23052MBA288</v>
          </cell>
          <cell r="C451">
            <v>0</v>
          </cell>
          <cell r="D451">
            <v>0</v>
          </cell>
          <cell r="E451">
            <v>0</v>
          </cell>
          <cell r="F451" t="str">
            <v>23052MBA288L4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  <cell r="BF451">
            <v>0</v>
          </cell>
          <cell r="BG451">
            <v>0</v>
          </cell>
          <cell r="BH451">
            <v>0</v>
          </cell>
          <cell r="BI451">
            <v>0</v>
          </cell>
          <cell r="BJ451">
            <v>0</v>
          </cell>
          <cell r="BK451">
            <v>0</v>
          </cell>
          <cell r="BL451">
            <v>0</v>
          </cell>
          <cell r="BM451">
            <v>0</v>
          </cell>
          <cell r="BN451">
            <v>0</v>
          </cell>
          <cell r="BO451">
            <v>0</v>
          </cell>
          <cell r="BP451">
            <v>0</v>
          </cell>
          <cell r="BQ451">
            <v>0</v>
          </cell>
          <cell r="BR451">
            <v>0</v>
          </cell>
          <cell r="BS451">
            <v>0</v>
          </cell>
          <cell r="BT451">
            <v>0</v>
          </cell>
          <cell r="BU451">
            <v>0</v>
          </cell>
          <cell r="BV451">
            <v>0</v>
          </cell>
          <cell r="BW451">
            <v>0</v>
          </cell>
          <cell r="BX451">
            <v>0</v>
          </cell>
          <cell r="BY451">
            <v>0</v>
          </cell>
          <cell r="BZ451">
            <v>0</v>
          </cell>
          <cell r="CA451">
            <v>0</v>
          </cell>
          <cell r="CB451">
            <v>0</v>
          </cell>
          <cell r="CC451">
            <v>0</v>
          </cell>
          <cell r="CD451">
            <v>0</v>
          </cell>
          <cell r="CE451">
            <v>0</v>
          </cell>
          <cell r="CF451">
            <v>0</v>
          </cell>
          <cell r="CG451">
            <v>0</v>
          </cell>
          <cell r="CH451">
            <v>0</v>
          </cell>
          <cell r="CI451">
            <v>0</v>
          </cell>
          <cell r="CJ451">
            <v>0</v>
          </cell>
          <cell r="CK451">
            <v>0</v>
          </cell>
          <cell r="CL451">
            <v>1</v>
          </cell>
          <cell r="CM451">
            <v>0</v>
          </cell>
          <cell r="CN451">
            <v>0</v>
          </cell>
          <cell r="CO451">
            <v>0</v>
          </cell>
          <cell r="CP451">
            <v>0</v>
          </cell>
          <cell r="CQ451">
            <v>0</v>
          </cell>
          <cell r="CR451">
            <v>1</v>
          </cell>
          <cell r="CS451">
            <v>0</v>
          </cell>
          <cell r="CT451">
            <v>0</v>
          </cell>
          <cell r="CU451">
            <v>0</v>
          </cell>
          <cell r="CV451">
            <v>0</v>
          </cell>
          <cell r="CW451">
            <v>0</v>
          </cell>
          <cell r="CX451">
            <v>0</v>
          </cell>
          <cell r="CY451">
            <v>0</v>
          </cell>
          <cell r="CZ451">
            <v>0</v>
          </cell>
          <cell r="DA451">
            <v>0</v>
          </cell>
          <cell r="DB451">
            <v>0</v>
          </cell>
          <cell r="DC451">
            <v>0</v>
          </cell>
          <cell r="DD451">
            <v>0</v>
          </cell>
          <cell r="DE451">
            <v>0</v>
          </cell>
          <cell r="DF451">
            <v>0</v>
          </cell>
          <cell r="DG451">
            <v>0</v>
          </cell>
          <cell r="DH451">
            <v>0</v>
          </cell>
          <cell r="DI451">
            <v>0</v>
          </cell>
          <cell r="DJ451">
            <v>0</v>
          </cell>
          <cell r="DK451">
            <v>0</v>
          </cell>
          <cell r="DL451">
            <v>0</v>
          </cell>
          <cell r="DM451">
            <v>0</v>
          </cell>
          <cell r="DN451">
            <v>0</v>
          </cell>
          <cell r="DO451">
            <v>0</v>
          </cell>
          <cell r="DP451">
            <v>0</v>
          </cell>
          <cell r="DQ451">
            <v>0</v>
          </cell>
          <cell r="DR451">
            <v>0</v>
          </cell>
          <cell r="DS451">
            <v>0</v>
          </cell>
          <cell r="DT451">
            <v>0</v>
          </cell>
          <cell r="DU451">
            <v>0</v>
          </cell>
          <cell r="DV451">
            <v>0</v>
          </cell>
          <cell r="DW451">
            <v>0</v>
          </cell>
          <cell r="DX451">
            <v>0</v>
          </cell>
          <cell r="DY451">
            <v>0</v>
          </cell>
          <cell r="DZ451">
            <v>0</v>
          </cell>
          <cell r="EA451">
            <v>0</v>
          </cell>
          <cell r="EB451">
            <v>0</v>
          </cell>
          <cell r="EC451">
            <v>0</v>
          </cell>
          <cell r="ED451">
            <v>0</v>
          </cell>
          <cell r="EE451">
            <v>0</v>
          </cell>
          <cell r="EF451">
            <v>0</v>
          </cell>
          <cell r="EG451">
            <v>0</v>
          </cell>
          <cell r="EH451">
            <v>0</v>
          </cell>
          <cell r="EI451">
            <v>0</v>
          </cell>
          <cell r="EJ451">
            <v>0</v>
          </cell>
          <cell r="EK451">
            <v>0</v>
          </cell>
          <cell r="EL451">
            <v>0</v>
          </cell>
          <cell r="EM451">
            <v>0</v>
          </cell>
          <cell r="EN451">
            <v>0</v>
          </cell>
          <cell r="EO451">
            <v>0</v>
          </cell>
          <cell r="EP451">
            <v>0</v>
          </cell>
          <cell r="EQ451">
            <v>0</v>
          </cell>
          <cell r="ER451">
            <v>0</v>
          </cell>
          <cell r="ES451">
            <v>0</v>
          </cell>
          <cell r="ET451">
            <v>0</v>
          </cell>
          <cell r="EU451">
            <v>0</v>
          </cell>
          <cell r="EV451">
            <v>0</v>
          </cell>
          <cell r="EW451">
            <v>0</v>
          </cell>
          <cell r="EX451">
            <v>0</v>
          </cell>
          <cell r="GZ451">
            <v>0</v>
          </cell>
          <cell r="HA451">
            <v>0</v>
          </cell>
        </row>
        <row r="452">
          <cell r="B452" t="str">
            <v>76SPB</v>
          </cell>
          <cell r="C452" t="str">
            <v>LINHA 476SPB</v>
          </cell>
          <cell r="D452">
            <v>18.027851988828662</v>
          </cell>
          <cell r="E452">
            <v>0</v>
          </cell>
          <cell r="F452" t="str">
            <v>MARIANE CORE  - 1 CAV</v>
          </cell>
          <cell r="G452">
            <v>988.79162588327461</v>
          </cell>
          <cell r="H452">
            <v>1228</v>
          </cell>
          <cell r="I452">
            <v>1341</v>
          </cell>
          <cell r="J452">
            <v>3240</v>
          </cell>
          <cell r="K452">
            <v>3170</v>
          </cell>
          <cell r="L452">
            <v>3576</v>
          </cell>
          <cell r="M452">
            <v>2921</v>
          </cell>
          <cell r="N452">
            <v>3899.5409272007464</v>
          </cell>
          <cell r="O452">
            <v>5807</v>
          </cell>
          <cell r="P452">
            <v>3899.5409272007464</v>
          </cell>
          <cell r="Q452">
            <v>3534</v>
          </cell>
          <cell r="R452">
            <v>116</v>
          </cell>
          <cell r="S452">
            <v>0</v>
          </cell>
          <cell r="T452">
            <v>1267</v>
          </cell>
          <cell r="U452">
            <v>1267</v>
          </cell>
          <cell r="V452">
            <v>8.9466777627736711</v>
          </cell>
          <cell r="W452">
            <v>5280</v>
          </cell>
          <cell r="X452">
            <v>5280</v>
          </cell>
          <cell r="Y452">
            <v>5737</v>
          </cell>
          <cell r="Z452">
            <v>392</v>
          </cell>
          <cell r="AA452">
            <v>3850.0369464771602</v>
          </cell>
          <cell r="AB452">
            <v>4967</v>
          </cell>
          <cell r="AC452">
            <v>3850.0369464771602</v>
          </cell>
          <cell r="AD452">
            <v>4633</v>
          </cell>
          <cell r="AE452">
            <v>-111</v>
          </cell>
          <cell r="AF452">
            <v>3</v>
          </cell>
          <cell r="AG452">
            <v>2479</v>
          </cell>
          <cell r="AH452">
            <v>2482</v>
          </cell>
          <cell r="AI452">
            <v>10.39412997903564</v>
          </cell>
          <cell r="AJ452">
            <v>5040</v>
          </cell>
          <cell r="AK452">
            <v>5040</v>
          </cell>
          <cell r="AL452">
            <v>5512</v>
          </cell>
          <cell r="AM452">
            <v>657</v>
          </cell>
          <cell r="AN452">
            <v>5999</v>
          </cell>
          <cell r="AO452">
            <v>5510</v>
          </cell>
          <cell r="AP452">
            <v>5999</v>
          </cell>
          <cell r="AQ452">
            <v>4922</v>
          </cell>
          <cell r="AR452">
            <v>-6</v>
          </cell>
          <cell r="AS452">
            <v>10</v>
          </cell>
          <cell r="AT452">
            <v>3068</v>
          </cell>
          <cell r="AU452">
            <v>3078</v>
          </cell>
          <cell r="AV452">
            <v>18.082524623668842</v>
          </cell>
          <cell r="AW452">
            <v>3120</v>
          </cell>
          <cell r="AX452">
            <v>3120</v>
          </cell>
          <cell r="AY452">
            <v>3115</v>
          </cell>
          <cell r="AZ452">
            <v>276</v>
          </cell>
          <cell r="BA452">
            <v>4208.9972164022747</v>
          </cell>
          <cell r="BB452">
            <v>4837</v>
          </cell>
          <cell r="BC452">
            <v>4208.9972164022747</v>
          </cell>
          <cell r="BD452">
            <v>4561</v>
          </cell>
          <cell r="BE452">
            <v>6</v>
          </cell>
          <cell r="BF452">
            <v>1</v>
          </cell>
          <cell r="BG452">
            <v>1625</v>
          </cell>
          <cell r="BH452">
            <v>1626</v>
          </cell>
          <cell r="BI452">
            <v>17.579253877319196</v>
          </cell>
          <cell r="BJ452">
            <v>840</v>
          </cell>
          <cell r="BK452">
            <v>840</v>
          </cell>
          <cell r="BL452">
            <v>1737</v>
          </cell>
          <cell r="BM452">
            <v>2632</v>
          </cell>
          <cell r="BN452">
            <v>2437.9822012054456</v>
          </cell>
          <cell r="BO452">
            <v>2241</v>
          </cell>
          <cell r="BP452">
            <v>2437.9822012054456</v>
          </cell>
          <cell r="BQ452">
            <v>2241</v>
          </cell>
          <cell r="BR452">
            <v>-85</v>
          </cell>
          <cell r="BS452">
            <v>29</v>
          </cell>
          <cell r="BT452">
            <v>1178</v>
          </cell>
          <cell r="BU452">
            <v>1207</v>
          </cell>
          <cell r="BV452">
            <v>12.864996385608464</v>
          </cell>
          <cell r="BW452">
            <v>4080</v>
          </cell>
          <cell r="BX452">
            <v>4080</v>
          </cell>
          <cell r="BY452">
            <v>4319</v>
          </cell>
          <cell r="BZ452">
            <v>702</v>
          </cell>
          <cell r="CA452">
            <v>2306.8405673468478</v>
          </cell>
          <cell r="CB452">
            <v>3858</v>
          </cell>
          <cell r="CC452">
            <v>2306.8405673468478</v>
          </cell>
          <cell r="CD452">
            <v>3858</v>
          </cell>
          <cell r="CE452">
            <v>-53</v>
          </cell>
          <cell r="CF452">
            <v>180</v>
          </cell>
          <cell r="CG452">
            <v>1541</v>
          </cell>
          <cell r="CH452">
            <v>1721</v>
          </cell>
          <cell r="CI452">
            <v>15.843043180260452</v>
          </cell>
          <cell r="CJ452">
            <v>4320</v>
          </cell>
          <cell r="CK452">
            <v>5040</v>
          </cell>
          <cell r="CL452">
            <v>5714</v>
          </cell>
          <cell r="CM452">
            <v>89</v>
          </cell>
          <cell r="CN452">
            <v>2067</v>
          </cell>
          <cell r="CO452">
            <v>3096</v>
          </cell>
          <cell r="CP452">
            <v>2067</v>
          </cell>
          <cell r="CQ452">
            <v>3096</v>
          </cell>
          <cell r="CR452">
            <v>57</v>
          </cell>
          <cell r="CS452">
            <v>50</v>
          </cell>
          <cell r="CT452">
            <v>4232</v>
          </cell>
          <cell r="CU452">
            <v>4282</v>
          </cell>
          <cell r="CV452">
            <v>30.770472569715022</v>
          </cell>
          <cell r="CW452">
            <v>2640</v>
          </cell>
          <cell r="CX452">
            <v>2640</v>
          </cell>
          <cell r="CY452">
            <v>2433</v>
          </cell>
          <cell r="CZ452">
            <v>0</v>
          </cell>
          <cell r="DA452">
            <v>3539.0334794128844</v>
          </cell>
          <cell r="DB452">
            <v>4414</v>
          </cell>
          <cell r="DC452">
            <v>3539.0334794128844</v>
          </cell>
          <cell r="DD452">
            <v>4414</v>
          </cell>
          <cell r="DE452">
            <v>0</v>
          </cell>
          <cell r="DF452">
            <v>46</v>
          </cell>
          <cell r="DG452">
            <v>2255</v>
          </cell>
          <cell r="DH452">
            <v>2301</v>
          </cell>
          <cell r="DI452">
            <v>15.154569892473116</v>
          </cell>
          <cell r="DJ452">
            <v>2208</v>
          </cell>
          <cell r="DK452">
            <v>2952</v>
          </cell>
          <cell r="DL452">
            <v>3593</v>
          </cell>
          <cell r="DM452">
            <v>0</v>
          </cell>
          <cell r="DN452">
            <v>3571</v>
          </cell>
          <cell r="DO452">
            <v>3992</v>
          </cell>
          <cell r="DP452">
            <v>3571</v>
          </cell>
          <cell r="DQ452">
            <v>3992</v>
          </cell>
          <cell r="DR452">
            <v>-84</v>
          </cell>
          <cell r="DS452">
            <v>44</v>
          </cell>
          <cell r="DT452">
            <v>1942</v>
          </cell>
          <cell r="DU452">
            <v>1986</v>
          </cell>
          <cell r="DV452">
            <v>13.331807780320368</v>
          </cell>
          <cell r="DW452">
            <v>3120</v>
          </cell>
          <cell r="DX452">
            <v>3120</v>
          </cell>
          <cell r="DY452">
            <v>3976</v>
          </cell>
          <cell r="DZ452">
            <v>846</v>
          </cell>
          <cell r="EA452">
            <v>3180</v>
          </cell>
          <cell r="EB452">
            <v>3492</v>
          </cell>
          <cell r="EC452">
            <v>3180</v>
          </cell>
          <cell r="ED452">
            <v>3492</v>
          </cell>
          <cell r="EE452">
            <v>26</v>
          </cell>
          <cell r="EF452">
            <v>18</v>
          </cell>
          <cell r="EG452">
            <v>2426</v>
          </cell>
          <cell r="EH452">
            <v>2444</v>
          </cell>
          <cell r="EI452">
            <v>14.75669099756691</v>
          </cell>
          <cell r="EJ452">
            <v>7122</v>
          </cell>
          <cell r="EK452">
            <v>5814</v>
          </cell>
          <cell r="EL452">
            <v>0</v>
          </cell>
          <cell r="EM452">
            <v>0</v>
          </cell>
          <cell r="EN452">
            <v>4089</v>
          </cell>
          <cell r="EO452">
            <v>0</v>
          </cell>
          <cell r="EP452">
            <v>4089</v>
          </cell>
          <cell r="EQ452">
            <v>0</v>
          </cell>
          <cell r="ER452">
            <v>4089</v>
          </cell>
          <cell r="ES452">
            <v>5459</v>
          </cell>
          <cell r="ET452">
            <v>5459</v>
          </cell>
          <cell r="EU452">
            <v>5477</v>
          </cell>
          <cell r="EV452">
            <v>23.608187977511893</v>
          </cell>
          <cell r="EW452">
            <v>960</v>
          </cell>
          <cell r="EX452">
            <v>0</v>
          </cell>
          <cell r="GZ452">
            <v>1663</v>
          </cell>
          <cell r="HA452">
            <v>0</v>
          </cell>
        </row>
        <row r="453">
          <cell r="B453" t="str">
            <v>23051DBA006</v>
          </cell>
          <cell r="C453">
            <v>0</v>
          </cell>
          <cell r="D453">
            <v>18.027851988828662</v>
          </cell>
          <cell r="E453">
            <v>926564185</v>
          </cell>
          <cell r="F453" t="str">
            <v>23051DBA006L4</v>
          </cell>
          <cell r="G453">
            <v>988.79162588327461</v>
          </cell>
          <cell r="H453">
            <v>1228</v>
          </cell>
          <cell r="I453">
            <v>1341</v>
          </cell>
          <cell r="J453">
            <v>3240</v>
          </cell>
          <cell r="K453">
            <v>3170</v>
          </cell>
          <cell r="L453">
            <v>3576</v>
          </cell>
          <cell r="M453">
            <v>2921</v>
          </cell>
          <cell r="N453">
            <v>3899.5409272007464</v>
          </cell>
          <cell r="O453">
            <v>5807</v>
          </cell>
          <cell r="P453">
            <v>3899.5409272007464</v>
          </cell>
          <cell r="Q453">
            <v>3534</v>
          </cell>
          <cell r="R453">
            <v>116</v>
          </cell>
          <cell r="S453">
            <v>0</v>
          </cell>
          <cell r="T453">
            <v>1267</v>
          </cell>
          <cell r="U453">
            <v>1267</v>
          </cell>
          <cell r="V453">
            <v>8.9466777627736711</v>
          </cell>
          <cell r="W453">
            <v>5280</v>
          </cell>
          <cell r="X453">
            <v>5280</v>
          </cell>
          <cell r="Y453">
            <v>5737</v>
          </cell>
          <cell r="Z453">
            <v>392</v>
          </cell>
          <cell r="AA453">
            <v>3850.0369464771602</v>
          </cell>
          <cell r="AB453">
            <v>4967</v>
          </cell>
          <cell r="AC453">
            <v>3850.0369464771602</v>
          </cell>
          <cell r="AD453">
            <v>4633</v>
          </cell>
          <cell r="AE453">
            <v>-111</v>
          </cell>
          <cell r="AF453">
            <v>3</v>
          </cell>
          <cell r="AG453">
            <v>2479</v>
          </cell>
          <cell r="AH453">
            <v>2482</v>
          </cell>
          <cell r="AI453">
            <v>10.39412997903564</v>
          </cell>
          <cell r="AJ453">
            <v>5040</v>
          </cell>
          <cell r="AK453">
            <v>5040</v>
          </cell>
          <cell r="AL453">
            <v>5512</v>
          </cell>
          <cell r="AM453">
            <v>657</v>
          </cell>
          <cell r="AN453">
            <v>5999</v>
          </cell>
          <cell r="AO453">
            <v>5510</v>
          </cell>
          <cell r="AP453">
            <v>5999</v>
          </cell>
          <cell r="AQ453">
            <v>4922</v>
          </cell>
          <cell r="AR453">
            <v>-6</v>
          </cell>
          <cell r="AS453">
            <v>10</v>
          </cell>
          <cell r="AT453">
            <v>3068</v>
          </cell>
          <cell r="AU453">
            <v>3078</v>
          </cell>
          <cell r="AV453">
            <v>18.082524623668842</v>
          </cell>
          <cell r="AW453">
            <v>3120</v>
          </cell>
          <cell r="AX453">
            <v>3120</v>
          </cell>
          <cell r="AY453">
            <v>3115</v>
          </cell>
          <cell r="AZ453">
            <v>276</v>
          </cell>
          <cell r="BA453">
            <v>4208.9972164022747</v>
          </cell>
          <cell r="BB453">
            <v>4837</v>
          </cell>
          <cell r="BC453">
            <v>4208.9972164022747</v>
          </cell>
          <cell r="BD453">
            <v>4561</v>
          </cell>
          <cell r="BE453">
            <v>6</v>
          </cell>
          <cell r="BF453">
            <v>1</v>
          </cell>
          <cell r="BG453">
            <v>1625</v>
          </cell>
          <cell r="BH453">
            <v>1626</v>
          </cell>
          <cell r="BI453">
            <v>17.579253877319196</v>
          </cell>
          <cell r="BJ453">
            <v>840</v>
          </cell>
          <cell r="BK453">
            <v>840</v>
          </cell>
          <cell r="BL453">
            <v>1737</v>
          </cell>
          <cell r="BM453">
            <v>2632</v>
          </cell>
          <cell r="BN453">
            <v>2437.9822012054456</v>
          </cell>
          <cell r="BO453">
            <v>2241</v>
          </cell>
          <cell r="BP453">
            <v>2437.9822012054456</v>
          </cell>
          <cell r="BQ453">
            <v>2241</v>
          </cell>
          <cell r="BR453">
            <v>-85</v>
          </cell>
          <cell r="BS453">
            <v>29</v>
          </cell>
          <cell r="BT453">
            <v>1178</v>
          </cell>
          <cell r="BU453">
            <v>1207</v>
          </cell>
          <cell r="BV453">
            <v>12.864996385608464</v>
          </cell>
          <cell r="BW453">
            <v>4080</v>
          </cell>
          <cell r="BX453">
            <v>4080</v>
          </cell>
          <cell r="BY453">
            <v>4319</v>
          </cell>
          <cell r="BZ453">
            <v>702</v>
          </cell>
          <cell r="CA453">
            <v>2306.8405673468478</v>
          </cell>
          <cell r="CB453">
            <v>3858</v>
          </cell>
          <cell r="CC453">
            <v>2306.8405673468478</v>
          </cell>
          <cell r="CD453">
            <v>3858</v>
          </cell>
          <cell r="CE453">
            <v>-53</v>
          </cell>
          <cell r="CF453">
            <v>180</v>
          </cell>
          <cell r="CG453">
            <v>1541</v>
          </cell>
          <cell r="CH453">
            <v>1721</v>
          </cell>
          <cell r="CI453">
            <v>15.843043180260452</v>
          </cell>
          <cell r="CJ453">
            <v>4320</v>
          </cell>
          <cell r="CK453">
            <v>5040</v>
          </cell>
          <cell r="CL453">
            <v>5714</v>
          </cell>
          <cell r="CM453">
            <v>89</v>
          </cell>
          <cell r="CN453">
            <v>2067</v>
          </cell>
          <cell r="CO453">
            <v>3096</v>
          </cell>
          <cell r="CP453">
            <v>2067</v>
          </cell>
          <cell r="CQ453">
            <v>3096</v>
          </cell>
          <cell r="CR453">
            <v>57</v>
          </cell>
          <cell r="CS453">
            <v>50</v>
          </cell>
          <cell r="CT453">
            <v>4232</v>
          </cell>
          <cell r="CU453">
            <v>4282</v>
          </cell>
          <cell r="CV453">
            <v>30.770472569715022</v>
          </cell>
          <cell r="CW453">
            <v>2640</v>
          </cell>
          <cell r="CX453">
            <v>2640</v>
          </cell>
          <cell r="CY453">
            <v>2433</v>
          </cell>
          <cell r="CZ453">
            <v>0</v>
          </cell>
          <cell r="DA453">
            <v>3539.0334794128844</v>
          </cell>
          <cell r="DB453">
            <v>4414</v>
          </cell>
          <cell r="DC453">
            <v>3539.0334794128844</v>
          </cell>
          <cell r="DD453">
            <v>4414</v>
          </cell>
          <cell r="DE453">
            <v>0</v>
          </cell>
          <cell r="DF453">
            <v>46</v>
          </cell>
          <cell r="DG453">
            <v>2255</v>
          </cell>
          <cell r="DH453">
            <v>2301</v>
          </cell>
          <cell r="DI453">
            <v>15.154569892473116</v>
          </cell>
          <cell r="DJ453">
            <v>2208</v>
          </cell>
          <cell r="DK453">
            <v>2952</v>
          </cell>
          <cell r="DL453">
            <v>3593</v>
          </cell>
          <cell r="DM453">
            <v>0</v>
          </cell>
          <cell r="DN453">
            <v>3571</v>
          </cell>
          <cell r="DO453">
            <v>3992</v>
          </cell>
          <cell r="DP453">
            <v>3571</v>
          </cell>
          <cell r="DQ453">
            <v>3992</v>
          </cell>
          <cell r="DR453">
            <v>-84</v>
          </cell>
          <cell r="DS453">
            <v>44</v>
          </cell>
          <cell r="DT453">
            <v>1942</v>
          </cell>
          <cell r="DU453">
            <v>1986</v>
          </cell>
          <cell r="DV453">
            <v>13.331807780320368</v>
          </cell>
          <cell r="DW453">
            <v>3120</v>
          </cell>
          <cell r="DX453">
            <v>3120</v>
          </cell>
          <cell r="DY453">
            <v>3976</v>
          </cell>
          <cell r="DZ453">
            <v>846</v>
          </cell>
          <cell r="EA453">
            <v>3180</v>
          </cell>
          <cell r="EB453">
            <v>3492</v>
          </cell>
          <cell r="EC453">
            <v>3180</v>
          </cell>
          <cell r="ED453">
            <v>3492</v>
          </cell>
          <cell r="EE453">
            <v>26</v>
          </cell>
          <cell r="EF453">
            <v>18</v>
          </cell>
          <cell r="EG453">
            <v>2426</v>
          </cell>
          <cell r="EH453">
            <v>2444</v>
          </cell>
          <cell r="EI453">
            <v>14.75669099756691</v>
          </cell>
          <cell r="EJ453">
            <v>7122</v>
          </cell>
          <cell r="EK453">
            <v>5814</v>
          </cell>
          <cell r="EL453">
            <v>0</v>
          </cell>
          <cell r="EM453">
            <v>0</v>
          </cell>
          <cell r="EN453">
            <v>4089</v>
          </cell>
          <cell r="EO453">
            <v>0</v>
          </cell>
          <cell r="EP453">
            <v>4089</v>
          </cell>
          <cell r="EQ453">
            <v>0</v>
          </cell>
          <cell r="ER453">
            <v>4089</v>
          </cell>
          <cell r="ES453">
            <v>5459</v>
          </cell>
          <cell r="ET453">
            <v>5459</v>
          </cell>
          <cell r="EU453">
            <v>5477</v>
          </cell>
          <cell r="EV453">
            <v>23.608187977511893</v>
          </cell>
          <cell r="EW453">
            <v>960</v>
          </cell>
          <cell r="EX453">
            <v>0</v>
          </cell>
          <cell r="GZ453">
            <v>1663</v>
          </cell>
          <cell r="HA453">
            <v>0</v>
          </cell>
        </row>
        <row r="454">
          <cell r="B454" t="str">
            <v>76SQB</v>
          </cell>
          <cell r="C454" t="str">
            <v>LINHA 476SQB</v>
          </cell>
          <cell r="D454">
            <v>0</v>
          </cell>
          <cell r="E454">
            <v>0</v>
          </cell>
          <cell r="F454" t="str">
            <v>VILMA I - 1 CAV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  <cell r="BF454">
            <v>0</v>
          </cell>
          <cell r="BG454">
            <v>0</v>
          </cell>
          <cell r="BH454">
            <v>0</v>
          </cell>
          <cell r="BI454">
            <v>0</v>
          </cell>
          <cell r="BJ454">
            <v>0</v>
          </cell>
          <cell r="BK454">
            <v>0</v>
          </cell>
          <cell r="BL454">
            <v>0</v>
          </cell>
          <cell r="BM454">
            <v>0</v>
          </cell>
          <cell r="BN454">
            <v>0</v>
          </cell>
          <cell r="BO454">
            <v>0</v>
          </cell>
          <cell r="BP454">
            <v>0</v>
          </cell>
          <cell r="BQ454">
            <v>0</v>
          </cell>
          <cell r="BR454">
            <v>0</v>
          </cell>
          <cell r="BS454">
            <v>0</v>
          </cell>
          <cell r="BT454">
            <v>0</v>
          </cell>
          <cell r="BU454">
            <v>0</v>
          </cell>
          <cell r="BV454">
            <v>0</v>
          </cell>
          <cell r="BW454">
            <v>0</v>
          </cell>
          <cell r="BX454">
            <v>0</v>
          </cell>
          <cell r="BY454">
            <v>0</v>
          </cell>
          <cell r="BZ454">
            <v>0</v>
          </cell>
          <cell r="CA454">
            <v>0</v>
          </cell>
          <cell r="CB454">
            <v>0</v>
          </cell>
          <cell r="CC454">
            <v>0</v>
          </cell>
          <cell r="CD454">
            <v>0</v>
          </cell>
          <cell r="CE454">
            <v>0</v>
          </cell>
          <cell r="CF454">
            <v>0</v>
          </cell>
          <cell r="CG454">
            <v>0</v>
          </cell>
          <cell r="CH454">
            <v>0</v>
          </cell>
          <cell r="CI454">
            <v>0</v>
          </cell>
          <cell r="CJ454">
            <v>0</v>
          </cell>
          <cell r="CK454">
            <v>0</v>
          </cell>
          <cell r="CL454">
            <v>8</v>
          </cell>
          <cell r="CM454">
            <v>0</v>
          </cell>
          <cell r="CN454">
            <v>0</v>
          </cell>
          <cell r="CO454">
            <v>0</v>
          </cell>
          <cell r="CP454">
            <v>0</v>
          </cell>
          <cell r="CQ454">
            <v>0</v>
          </cell>
          <cell r="CR454">
            <v>8</v>
          </cell>
          <cell r="CS454">
            <v>0</v>
          </cell>
          <cell r="CT454">
            <v>0</v>
          </cell>
          <cell r="CU454">
            <v>0</v>
          </cell>
          <cell r="CV454">
            <v>0</v>
          </cell>
          <cell r="CW454">
            <v>0</v>
          </cell>
          <cell r="CX454">
            <v>0</v>
          </cell>
          <cell r="CY454">
            <v>0</v>
          </cell>
          <cell r="CZ454">
            <v>0</v>
          </cell>
          <cell r="DA454">
            <v>0</v>
          </cell>
          <cell r="DB454">
            <v>0</v>
          </cell>
          <cell r="DC454">
            <v>0</v>
          </cell>
          <cell r="DD454">
            <v>0</v>
          </cell>
          <cell r="DE454">
            <v>0</v>
          </cell>
          <cell r="DF454">
            <v>0</v>
          </cell>
          <cell r="DG454">
            <v>0</v>
          </cell>
          <cell r="DH454">
            <v>0</v>
          </cell>
          <cell r="DI454">
            <v>0</v>
          </cell>
          <cell r="DJ454">
            <v>0</v>
          </cell>
          <cell r="DK454">
            <v>0</v>
          </cell>
          <cell r="DL454">
            <v>0</v>
          </cell>
          <cell r="DM454">
            <v>0</v>
          </cell>
          <cell r="DN454">
            <v>0</v>
          </cell>
          <cell r="DO454">
            <v>0</v>
          </cell>
          <cell r="DP454">
            <v>0</v>
          </cell>
          <cell r="DQ454">
            <v>0</v>
          </cell>
          <cell r="DR454">
            <v>0</v>
          </cell>
          <cell r="DS454">
            <v>0</v>
          </cell>
          <cell r="DT454">
            <v>0</v>
          </cell>
          <cell r="DU454">
            <v>0</v>
          </cell>
          <cell r="DV454">
            <v>0</v>
          </cell>
          <cell r="DW454">
            <v>122</v>
          </cell>
          <cell r="DX454">
            <v>122</v>
          </cell>
          <cell r="DY454">
            <v>19</v>
          </cell>
          <cell r="DZ454">
            <v>0</v>
          </cell>
          <cell r="EA454">
            <v>0</v>
          </cell>
          <cell r="EB454">
            <v>0</v>
          </cell>
          <cell r="EC454">
            <v>0</v>
          </cell>
          <cell r="ED454">
            <v>0</v>
          </cell>
          <cell r="EE454">
            <v>19</v>
          </cell>
          <cell r="EF454">
            <v>0</v>
          </cell>
          <cell r="EG454">
            <v>0</v>
          </cell>
          <cell r="EH454">
            <v>0</v>
          </cell>
          <cell r="EI454">
            <v>0</v>
          </cell>
          <cell r="EJ454">
            <v>0</v>
          </cell>
          <cell r="EK454">
            <v>0</v>
          </cell>
          <cell r="EL454">
            <v>0</v>
          </cell>
          <cell r="EM454">
            <v>0</v>
          </cell>
          <cell r="EN454">
            <v>0</v>
          </cell>
          <cell r="EO454">
            <v>0</v>
          </cell>
          <cell r="EP454">
            <v>0</v>
          </cell>
          <cell r="EQ454">
            <v>0</v>
          </cell>
          <cell r="ER454">
            <v>0</v>
          </cell>
          <cell r="ES454">
            <v>0</v>
          </cell>
          <cell r="ET454">
            <v>0</v>
          </cell>
          <cell r="EU454">
            <v>0</v>
          </cell>
          <cell r="EV454">
            <v>0</v>
          </cell>
          <cell r="EW454">
            <v>0</v>
          </cell>
          <cell r="EX454">
            <v>0</v>
          </cell>
          <cell r="GZ454">
            <v>0</v>
          </cell>
          <cell r="HA454">
            <v>0</v>
          </cell>
        </row>
        <row r="455">
          <cell r="B455" t="str">
            <v>63051QBA006</v>
          </cell>
          <cell r="C455">
            <v>0</v>
          </cell>
          <cell r="D455">
            <v>0</v>
          </cell>
          <cell r="E455">
            <v>0</v>
          </cell>
          <cell r="F455" t="str">
            <v>63051QBA006L4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  <cell r="BF455">
            <v>0</v>
          </cell>
          <cell r="BG455">
            <v>0</v>
          </cell>
          <cell r="BH455">
            <v>0</v>
          </cell>
          <cell r="BI455">
            <v>0</v>
          </cell>
          <cell r="BJ455">
            <v>0</v>
          </cell>
          <cell r="BK455">
            <v>0</v>
          </cell>
          <cell r="BL455">
            <v>0</v>
          </cell>
          <cell r="BM455">
            <v>0</v>
          </cell>
          <cell r="BN455">
            <v>0</v>
          </cell>
          <cell r="BO455">
            <v>0</v>
          </cell>
          <cell r="BP455">
            <v>0</v>
          </cell>
          <cell r="BQ455">
            <v>0</v>
          </cell>
          <cell r="BR455">
            <v>0</v>
          </cell>
          <cell r="BS455">
            <v>0</v>
          </cell>
          <cell r="BT455">
            <v>0</v>
          </cell>
          <cell r="BU455">
            <v>0</v>
          </cell>
          <cell r="BV455">
            <v>0</v>
          </cell>
          <cell r="BW455">
            <v>0</v>
          </cell>
          <cell r="BX455">
            <v>0</v>
          </cell>
          <cell r="BY455">
            <v>0</v>
          </cell>
          <cell r="BZ455">
            <v>0</v>
          </cell>
          <cell r="CA455">
            <v>0</v>
          </cell>
          <cell r="CB455">
            <v>0</v>
          </cell>
          <cell r="CC455">
            <v>0</v>
          </cell>
          <cell r="CD455">
            <v>0</v>
          </cell>
          <cell r="CE455">
            <v>0</v>
          </cell>
          <cell r="CF455">
            <v>0</v>
          </cell>
          <cell r="CG455">
            <v>0</v>
          </cell>
          <cell r="CH455">
            <v>0</v>
          </cell>
          <cell r="CI455">
            <v>0</v>
          </cell>
          <cell r="CJ455">
            <v>0</v>
          </cell>
          <cell r="CK455">
            <v>0</v>
          </cell>
          <cell r="CL455">
            <v>8</v>
          </cell>
          <cell r="CM455">
            <v>0</v>
          </cell>
          <cell r="CN455">
            <v>0</v>
          </cell>
          <cell r="CO455">
            <v>0</v>
          </cell>
          <cell r="CP455">
            <v>0</v>
          </cell>
          <cell r="CQ455">
            <v>0</v>
          </cell>
          <cell r="CR455">
            <v>8</v>
          </cell>
          <cell r="CS455">
            <v>0</v>
          </cell>
          <cell r="CT455">
            <v>0</v>
          </cell>
          <cell r="CU455">
            <v>0</v>
          </cell>
          <cell r="CV455">
            <v>0</v>
          </cell>
          <cell r="CW455">
            <v>0</v>
          </cell>
          <cell r="CX455">
            <v>0</v>
          </cell>
          <cell r="CY455">
            <v>0</v>
          </cell>
          <cell r="CZ455">
            <v>0</v>
          </cell>
          <cell r="DA455">
            <v>0</v>
          </cell>
          <cell r="DB455">
            <v>0</v>
          </cell>
          <cell r="DC455">
            <v>0</v>
          </cell>
          <cell r="DD455">
            <v>0</v>
          </cell>
          <cell r="DE455">
            <v>0</v>
          </cell>
          <cell r="DF455">
            <v>0</v>
          </cell>
          <cell r="DG455">
            <v>0</v>
          </cell>
          <cell r="DH455">
            <v>0</v>
          </cell>
          <cell r="DI455">
            <v>0</v>
          </cell>
          <cell r="DJ455">
            <v>0</v>
          </cell>
          <cell r="DK455">
            <v>0</v>
          </cell>
          <cell r="DL455">
            <v>0</v>
          </cell>
          <cell r="DM455">
            <v>0</v>
          </cell>
          <cell r="DN455">
            <v>0</v>
          </cell>
          <cell r="DO455">
            <v>0</v>
          </cell>
          <cell r="DP455">
            <v>0</v>
          </cell>
          <cell r="DQ455">
            <v>0</v>
          </cell>
          <cell r="DR455">
            <v>0</v>
          </cell>
          <cell r="DS455">
            <v>0</v>
          </cell>
          <cell r="DT455">
            <v>0</v>
          </cell>
          <cell r="DU455">
            <v>0</v>
          </cell>
          <cell r="DV455">
            <v>0</v>
          </cell>
          <cell r="DW455">
            <v>122</v>
          </cell>
          <cell r="DX455">
            <v>122</v>
          </cell>
          <cell r="DY455">
            <v>19</v>
          </cell>
          <cell r="DZ455">
            <v>0</v>
          </cell>
          <cell r="EA455">
            <v>0</v>
          </cell>
          <cell r="EB455">
            <v>0</v>
          </cell>
          <cell r="EC455">
            <v>0</v>
          </cell>
          <cell r="ED455">
            <v>0</v>
          </cell>
          <cell r="EE455">
            <v>19</v>
          </cell>
          <cell r="EF455">
            <v>0</v>
          </cell>
          <cell r="EG455">
            <v>0</v>
          </cell>
          <cell r="EH455">
            <v>0</v>
          </cell>
          <cell r="EI455">
            <v>0</v>
          </cell>
          <cell r="EJ455">
            <v>0</v>
          </cell>
          <cell r="EK455">
            <v>0</v>
          </cell>
          <cell r="EL455">
            <v>0</v>
          </cell>
          <cell r="EM455">
            <v>0</v>
          </cell>
          <cell r="EN455">
            <v>0</v>
          </cell>
          <cell r="EO455">
            <v>0</v>
          </cell>
          <cell r="EP455">
            <v>0</v>
          </cell>
          <cell r="EQ455">
            <v>0</v>
          </cell>
          <cell r="ER455">
            <v>0</v>
          </cell>
          <cell r="ES455">
            <v>0</v>
          </cell>
          <cell r="ET455">
            <v>0</v>
          </cell>
          <cell r="EU455">
            <v>0</v>
          </cell>
          <cell r="EV455">
            <v>0</v>
          </cell>
          <cell r="EW455">
            <v>0</v>
          </cell>
          <cell r="EX455">
            <v>0</v>
          </cell>
          <cell r="GZ455">
            <v>0</v>
          </cell>
          <cell r="HA455">
            <v>0</v>
          </cell>
        </row>
        <row r="456">
          <cell r="B456" t="str">
            <v>76SRB</v>
          </cell>
          <cell r="C456" t="str">
            <v>LINHA 476SRB</v>
          </cell>
          <cell r="D456">
            <v>11.37828934185111</v>
          </cell>
          <cell r="E456">
            <v>0</v>
          </cell>
          <cell r="F456" t="str">
            <v>MARILENE - 1 CAV</v>
          </cell>
          <cell r="G456">
            <v>900.4727614966115</v>
          </cell>
          <cell r="H456">
            <v>271</v>
          </cell>
          <cell r="I456">
            <v>517</v>
          </cell>
          <cell r="J456">
            <v>7920</v>
          </cell>
          <cell r="K456">
            <v>7920</v>
          </cell>
          <cell r="L456">
            <v>7422</v>
          </cell>
          <cell r="M456">
            <v>8378</v>
          </cell>
          <cell r="N456">
            <v>7641.9134336034094</v>
          </cell>
          <cell r="O456">
            <v>10211</v>
          </cell>
          <cell r="P456">
            <v>7641.9134336034094</v>
          </cell>
          <cell r="Q456">
            <v>6017</v>
          </cell>
          <cell r="R456">
            <v>38</v>
          </cell>
          <cell r="S456">
            <v>0</v>
          </cell>
          <cell r="T456">
            <v>1884</v>
          </cell>
          <cell r="U456">
            <v>1884</v>
          </cell>
          <cell r="V456">
            <v>7.3498049414824456</v>
          </cell>
          <cell r="W456">
            <v>7560</v>
          </cell>
          <cell r="X456">
            <v>7560</v>
          </cell>
          <cell r="Y456">
            <v>7623</v>
          </cell>
          <cell r="Z456">
            <v>1942</v>
          </cell>
          <cell r="AA456">
            <v>7690</v>
          </cell>
          <cell r="AB456">
            <v>9337</v>
          </cell>
          <cell r="AC456">
            <v>7690</v>
          </cell>
          <cell r="AD456">
            <v>7438</v>
          </cell>
          <cell r="AE456">
            <v>-39</v>
          </cell>
          <cell r="AF456">
            <v>10</v>
          </cell>
          <cell r="AG456">
            <v>2098</v>
          </cell>
          <cell r="AH456">
            <v>2108</v>
          </cell>
          <cell r="AI456">
            <v>9.3189221202250518</v>
          </cell>
          <cell r="AJ456">
            <v>6960</v>
          </cell>
          <cell r="AK456">
            <v>6960</v>
          </cell>
          <cell r="AL456">
            <v>6948</v>
          </cell>
          <cell r="AM456">
            <v>981</v>
          </cell>
          <cell r="AN456">
            <v>6754</v>
          </cell>
          <cell r="AO456">
            <v>7277</v>
          </cell>
          <cell r="AP456">
            <v>6754</v>
          </cell>
          <cell r="AQ456">
            <v>7010</v>
          </cell>
          <cell r="AR456">
            <v>3</v>
          </cell>
          <cell r="AS456">
            <v>506</v>
          </cell>
          <cell r="AT456">
            <v>1537</v>
          </cell>
          <cell r="AU456">
            <v>2043</v>
          </cell>
          <cell r="AV456">
            <v>12.489800064331543</v>
          </cell>
          <cell r="AW456">
            <v>2880</v>
          </cell>
          <cell r="AX456">
            <v>2880</v>
          </cell>
          <cell r="AY456">
            <v>4070</v>
          </cell>
          <cell r="AZ456">
            <v>191</v>
          </cell>
          <cell r="BA456">
            <v>3691.8125</v>
          </cell>
          <cell r="BB456">
            <v>4842</v>
          </cell>
          <cell r="BC456">
            <v>3691.8125</v>
          </cell>
          <cell r="BD456">
            <v>4666</v>
          </cell>
          <cell r="BE456">
            <v>16</v>
          </cell>
          <cell r="BF456">
            <v>107</v>
          </cell>
          <cell r="BG456">
            <v>1324</v>
          </cell>
          <cell r="BH456">
            <v>1431</v>
          </cell>
          <cell r="BI456">
            <v>15.119553212367574</v>
          </cell>
          <cell r="BJ456">
            <v>1800</v>
          </cell>
          <cell r="BK456">
            <v>1800</v>
          </cell>
          <cell r="BL456">
            <v>2035</v>
          </cell>
          <cell r="BM456">
            <v>2976</v>
          </cell>
          <cell r="BN456">
            <v>2627.0617552051485</v>
          </cell>
          <cell r="BO456">
            <v>1632</v>
          </cell>
          <cell r="BP456">
            <v>2627.0617552051485</v>
          </cell>
          <cell r="BQ456">
            <v>1632</v>
          </cell>
          <cell r="BR456">
            <v>5</v>
          </cell>
          <cell r="BS456">
            <v>128</v>
          </cell>
          <cell r="BT456">
            <v>1701</v>
          </cell>
          <cell r="BU456">
            <v>1829</v>
          </cell>
          <cell r="BV456">
            <v>14.109636323181167</v>
          </cell>
          <cell r="BW456">
            <v>5280</v>
          </cell>
          <cell r="BX456">
            <v>5280</v>
          </cell>
          <cell r="BY456">
            <v>5038</v>
          </cell>
          <cell r="BZ456">
            <v>2042</v>
          </cell>
          <cell r="CA456">
            <v>3616.6772006845563</v>
          </cell>
          <cell r="CB456">
            <v>4886</v>
          </cell>
          <cell r="CC456">
            <v>3616.6772006845563</v>
          </cell>
          <cell r="CD456">
            <v>4886</v>
          </cell>
          <cell r="CE456">
            <v>-23</v>
          </cell>
          <cell r="CF456">
            <v>65</v>
          </cell>
          <cell r="CG456">
            <v>1939</v>
          </cell>
          <cell r="CH456">
            <v>2004</v>
          </cell>
          <cell r="CI456">
            <v>9.3762088974854922</v>
          </cell>
          <cell r="CJ456">
            <v>5760</v>
          </cell>
          <cell r="CK456">
            <v>6000</v>
          </cell>
          <cell r="CL456">
            <v>6233</v>
          </cell>
          <cell r="CM456">
            <v>2</v>
          </cell>
          <cell r="CN456">
            <v>6204</v>
          </cell>
          <cell r="CO456">
            <v>4795</v>
          </cell>
          <cell r="CP456">
            <v>6204</v>
          </cell>
          <cell r="CQ456">
            <v>4795</v>
          </cell>
          <cell r="CR456">
            <v>-125</v>
          </cell>
          <cell r="CS456">
            <v>87</v>
          </cell>
          <cell r="CT456">
            <v>3480</v>
          </cell>
          <cell r="CU456">
            <v>3567</v>
          </cell>
          <cell r="CV456">
            <v>25.678269309383381</v>
          </cell>
          <cell r="CW456">
            <v>3960</v>
          </cell>
          <cell r="CX456">
            <v>3960</v>
          </cell>
          <cell r="CY456">
            <v>4192</v>
          </cell>
          <cell r="CZ456">
            <v>0</v>
          </cell>
          <cell r="DA456">
            <v>4065.6945661774034</v>
          </cell>
          <cell r="DB456">
            <v>3843</v>
          </cell>
          <cell r="DC456">
            <v>4065.6945661774034</v>
          </cell>
          <cell r="DD456">
            <v>3843</v>
          </cell>
          <cell r="DE456">
            <v>213</v>
          </cell>
          <cell r="DF456">
            <v>344</v>
          </cell>
          <cell r="DG456">
            <v>3359</v>
          </cell>
          <cell r="DH456">
            <v>3703</v>
          </cell>
          <cell r="DI456">
            <v>20.90663900414938</v>
          </cell>
          <cell r="DJ456">
            <v>2708</v>
          </cell>
          <cell r="DK456">
            <v>2708</v>
          </cell>
          <cell r="DL456">
            <v>3115</v>
          </cell>
          <cell r="DM456">
            <v>0</v>
          </cell>
          <cell r="DN456">
            <v>4820</v>
          </cell>
          <cell r="DO456">
            <v>4886</v>
          </cell>
          <cell r="DP456">
            <v>4820</v>
          </cell>
          <cell r="DQ456">
            <v>4886</v>
          </cell>
          <cell r="DR456">
            <v>-370</v>
          </cell>
          <cell r="DS456">
            <v>343</v>
          </cell>
          <cell r="DT456">
            <v>1959</v>
          </cell>
          <cell r="DU456">
            <v>2302</v>
          </cell>
          <cell r="DV456">
            <v>11.120151371807001</v>
          </cell>
          <cell r="DW456">
            <v>3745</v>
          </cell>
          <cell r="DX456">
            <v>3745</v>
          </cell>
          <cell r="DY456">
            <v>4049</v>
          </cell>
          <cell r="DZ456">
            <v>2493</v>
          </cell>
          <cell r="EA456">
            <v>5285</v>
          </cell>
          <cell r="EB456">
            <v>4656</v>
          </cell>
          <cell r="EC456">
            <v>5285</v>
          </cell>
          <cell r="ED456">
            <v>4656</v>
          </cell>
          <cell r="EE456">
            <v>237</v>
          </cell>
          <cell r="EF456">
            <v>225</v>
          </cell>
          <cell r="EG456">
            <v>1233</v>
          </cell>
          <cell r="EH456">
            <v>1458</v>
          </cell>
          <cell r="EI456">
            <v>8.0676117775354417</v>
          </cell>
          <cell r="EJ456">
            <v>4136</v>
          </cell>
          <cell r="EK456">
            <v>3896</v>
          </cell>
          <cell r="EL456">
            <v>0</v>
          </cell>
          <cell r="EM456">
            <v>0</v>
          </cell>
          <cell r="EN456">
            <v>4585</v>
          </cell>
          <cell r="EO456">
            <v>0</v>
          </cell>
          <cell r="EP456">
            <v>4585</v>
          </cell>
          <cell r="EQ456">
            <v>0</v>
          </cell>
          <cell r="ER456">
            <v>4585</v>
          </cell>
          <cell r="ES456">
            <v>784</v>
          </cell>
          <cell r="ET456">
            <v>784</v>
          </cell>
          <cell r="EU456">
            <v>1009</v>
          </cell>
          <cell r="EV456">
            <v>5.9110329228449361</v>
          </cell>
          <cell r="EW456">
            <v>5280</v>
          </cell>
          <cell r="EX456">
            <v>0</v>
          </cell>
          <cell r="GZ456">
            <v>3352</v>
          </cell>
          <cell r="HA456">
            <v>3195</v>
          </cell>
        </row>
        <row r="457">
          <cell r="B457" t="str">
            <v>63051CBA006</v>
          </cell>
          <cell r="C457">
            <v>0</v>
          </cell>
          <cell r="D457">
            <v>11.37828934185111</v>
          </cell>
          <cell r="E457">
            <v>926564182</v>
          </cell>
          <cell r="F457" t="str">
            <v>63051CBA006L4</v>
          </cell>
          <cell r="G457">
            <v>900.4727614966115</v>
          </cell>
          <cell r="H457">
            <v>271</v>
          </cell>
          <cell r="I457">
            <v>517</v>
          </cell>
          <cell r="J457">
            <v>7920</v>
          </cell>
          <cell r="K457">
            <v>7920</v>
          </cell>
          <cell r="L457">
            <v>7422</v>
          </cell>
          <cell r="M457">
            <v>8378</v>
          </cell>
          <cell r="N457">
            <v>7641.9134336034094</v>
          </cell>
          <cell r="O457">
            <v>10211</v>
          </cell>
          <cell r="P457">
            <v>7641.9134336034094</v>
          </cell>
          <cell r="Q457">
            <v>6017</v>
          </cell>
          <cell r="R457">
            <v>38</v>
          </cell>
          <cell r="S457">
            <v>0</v>
          </cell>
          <cell r="T457">
            <v>1884</v>
          </cell>
          <cell r="U457">
            <v>1884</v>
          </cell>
          <cell r="V457">
            <v>7.3498049414824456</v>
          </cell>
          <cell r="W457">
            <v>7560</v>
          </cell>
          <cell r="X457">
            <v>7560</v>
          </cell>
          <cell r="Y457">
            <v>7623</v>
          </cell>
          <cell r="Z457">
            <v>1942</v>
          </cell>
          <cell r="AA457">
            <v>7690</v>
          </cell>
          <cell r="AB457">
            <v>9337</v>
          </cell>
          <cell r="AC457">
            <v>7690</v>
          </cell>
          <cell r="AD457">
            <v>7438</v>
          </cell>
          <cell r="AE457">
            <v>-39</v>
          </cell>
          <cell r="AF457">
            <v>10</v>
          </cell>
          <cell r="AG457">
            <v>2098</v>
          </cell>
          <cell r="AH457">
            <v>2108</v>
          </cell>
          <cell r="AI457">
            <v>9.3189221202250518</v>
          </cell>
          <cell r="AJ457">
            <v>6960</v>
          </cell>
          <cell r="AK457">
            <v>6960</v>
          </cell>
          <cell r="AL457">
            <v>6948</v>
          </cell>
          <cell r="AM457">
            <v>981</v>
          </cell>
          <cell r="AN457">
            <v>6754</v>
          </cell>
          <cell r="AO457">
            <v>7277</v>
          </cell>
          <cell r="AP457">
            <v>6754</v>
          </cell>
          <cell r="AQ457">
            <v>7010</v>
          </cell>
          <cell r="AR457">
            <v>3</v>
          </cell>
          <cell r="AS457">
            <v>506</v>
          </cell>
          <cell r="AT457">
            <v>1537</v>
          </cell>
          <cell r="AU457">
            <v>2043</v>
          </cell>
          <cell r="AV457">
            <v>12.489800064331543</v>
          </cell>
          <cell r="AW457">
            <v>2880</v>
          </cell>
          <cell r="AX457">
            <v>2880</v>
          </cell>
          <cell r="AY457">
            <v>4070</v>
          </cell>
          <cell r="AZ457">
            <v>191</v>
          </cell>
          <cell r="BA457">
            <v>3691.8125</v>
          </cell>
          <cell r="BB457">
            <v>4842</v>
          </cell>
          <cell r="BC457">
            <v>3691.8125</v>
          </cell>
          <cell r="BD457">
            <v>4666</v>
          </cell>
          <cell r="BE457">
            <v>16</v>
          </cell>
          <cell r="BF457">
            <v>107</v>
          </cell>
          <cell r="BG457">
            <v>1324</v>
          </cell>
          <cell r="BH457">
            <v>1431</v>
          </cell>
          <cell r="BI457">
            <v>15.119553212367574</v>
          </cell>
          <cell r="BJ457">
            <v>1800</v>
          </cell>
          <cell r="BK457">
            <v>1800</v>
          </cell>
          <cell r="BL457">
            <v>2035</v>
          </cell>
          <cell r="BM457">
            <v>2976</v>
          </cell>
          <cell r="BN457">
            <v>2627.0617552051485</v>
          </cell>
          <cell r="BO457">
            <v>1632</v>
          </cell>
          <cell r="BP457">
            <v>2627.0617552051485</v>
          </cell>
          <cell r="BQ457">
            <v>1632</v>
          </cell>
          <cell r="BR457">
            <v>5</v>
          </cell>
          <cell r="BS457">
            <v>128</v>
          </cell>
          <cell r="BT457">
            <v>1701</v>
          </cell>
          <cell r="BU457">
            <v>1829</v>
          </cell>
          <cell r="BV457">
            <v>14.109636323181167</v>
          </cell>
          <cell r="BW457">
            <v>5280</v>
          </cell>
          <cell r="BX457">
            <v>5280</v>
          </cell>
          <cell r="BY457">
            <v>5038</v>
          </cell>
          <cell r="BZ457">
            <v>2042</v>
          </cell>
          <cell r="CA457">
            <v>3616.6772006845563</v>
          </cell>
          <cell r="CB457">
            <v>4886</v>
          </cell>
          <cell r="CC457">
            <v>3616.6772006845563</v>
          </cell>
          <cell r="CD457">
            <v>4886</v>
          </cell>
          <cell r="CE457">
            <v>-23</v>
          </cell>
          <cell r="CF457">
            <v>65</v>
          </cell>
          <cell r="CG457">
            <v>1939</v>
          </cell>
          <cell r="CH457">
            <v>2004</v>
          </cell>
          <cell r="CI457">
            <v>9.3762088974854922</v>
          </cell>
          <cell r="CJ457">
            <v>5760</v>
          </cell>
          <cell r="CK457">
            <v>6000</v>
          </cell>
          <cell r="CL457">
            <v>6233</v>
          </cell>
          <cell r="CM457">
            <v>2</v>
          </cell>
          <cell r="CN457">
            <v>6204</v>
          </cell>
          <cell r="CO457">
            <v>4795</v>
          </cell>
          <cell r="CP457">
            <v>6204</v>
          </cell>
          <cell r="CQ457">
            <v>4795</v>
          </cell>
          <cell r="CR457">
            <v>-125</v>
          </cell>
          <cell r="CS457">
            <v>87</v>
          </cell>
          <cell r="CT457">
            <v>3480</v>
          </cell>
          <cell r="CU457">
            <v>3567</v>
          </cell>
          <cell r="CV457">
            <v>25.678269309383381</v>
          </cell>
          <cell r="CW457">
            <v>3960</v>
          </cell>
          <cell r="CX457">
            <v>3960</v>
          </cell>
          <cell r="CY457">
            <v>4192</v>
          </cell>
          <cell r="CZ457">
            <v>0</v>
          </cell>
          <cell r="DA457">
            <v>4065.6945661774034</v>
          </cell>
          <cell r="DB457">
            <v>3843</v>
          </cell>
          <cell r="DC457">
            <v>4065.6945661774034</v>
          </cell>
          <cell r="DD457">
            <v>3843</v>
          </cell>
          <cell r="DE457">
            <v>213</v>
          </cell>
          <cell r="DF457">
            <v>344</v>
          </cell>
          <cell r="DG457">
            <v>3359</v>
          </cell>
          <cell r="DH457">
            <v>3703</v>
          </cell>
          <cell r="DI457">
            <v>20.90663900414938</v>
          </cell>
          <cell r="DJ457">
            <v>2708</v>
          </cell>
          <cell r="DK457">
            <v>2708</v>
          </cell>
          <cell r="DL457">
            <v>3115</v>
          </cell>
          <cell r="DM457">
            <v>0</v>
          </cell>
          <cell r="DN457">
            <v>4820</v>
          </cell>
          <cell r="DO457">
            <v>4886</v>
          </cell>
          <cell r="DP457">
            <v>4820</v>
          </cell>
          <cell r="DQ457">
            <v>4886</v>
          </cell>
          <cell r="DR457">
            <v>-370</v>
          </cell>
          <cell r="DS457">
            <v>343</v>
          </cell>
          <cell r="DT457">
            <v>1959</v>
          </cell>
          <cell r="DU457">
            <v>2302</v>
          </cell>
          <cell r="DV457">
            <v>11.120151371807001</v>
          </cell>
          <cell r="DW457">
            <v>3745</v>
          </cell>
          <cell r="DX457">
            <v>3745</v>
          </cell>
          <cell r="DY457">
            <v>4049</v>
          </cell>
          <cell r="DZ457">
            <v>2493</v>
          </cell>
          <cell r="EA457">
            <v>5285</v>
          </cell>
          <cell r="EB457">
            <v>4656</v>
          </cell>
          <cell r="EC457">
            <v>5285</v>
          </cell>
          <cell r="ED457">
            <v>4656</v>
          </cell>
          <cell r="EE457">
            <v>237</v>
          </cell>
          <cell r="EF457">
            <v>225</v>
          </cell>
          <cell r="EG457">
            <v>1233</v>
          </cell>
          <cell r="EH457">
            <v>1458</v>
          </cell>
          <cell r="EI457">
            <v>8.0676117775354417</v>
          </cell>
          <cell r="EJ457">
            <v>4136</v>
          </cell>
          <cell r="EK457">
            <v>3896</v>
          </cell>
          <cell r="EL457">
            <v>0</v>
          </cell>
          <cell r="EM457">
            <v>0</v>
          </cell>
          <cell r="EN457">
            <v>4585</v>
          </cell>
          <cell r="EO457">
            <v>0</v>
          </cell>
          <cell r="EP457">
            <v>4585</v>
          </cell>
          <cell r="EQ457">
            <v>0</v>
          </cell>
          <cell r="ER457">
            <v>4585</v>
          </cell>
          <cell r="ES457">
            <v>784</v>
          </cell>
          <cell r="ET457">
            <v>784</v>
          </cell>
          <cell r="EU457">
            <v>1009</v>
          </cell>
          <cell r="EV457">
            <v>5.9110329228449361</v>
          </cell>
          <cell r="EW457">
            <v>5280</v>
          </cell>
          <cell r="EX457">
            <v>0</v>
          </cell>
          <cell r="GZ457">
            <v>3352</v>
          </cell>
          <cell r="HA457">
            <v>3195</v>
          </cell>
        </row>
        <row r="458">
          <cell r="B458" t="str">
            <v>76RBS</v>
          </cell>
          <cell r="C458" t="str">
            <v>LINHA 476RBS</v>
          </cell>
          <cell r="D458">
            <v>0</v>
          </cell>
          <cell r="E458">
            <v>0</v>
          </cell>
          <cell r="F458" t="str">
            <v>VILMA I - 1 CAV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  <cell r="AX458">
            <v>0</v>
          </cell>
          <cell r="AY458">
            <v>0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  <cell r="BF458">
            <v>0</v>
          </cell>
          <cell r="BG458">
            <v>0</v>
          </cell>
          <cell r="BH458">
            <v>0</v>
          </cell>
          <cell r="BI458">
            <v>0</v>
          </cell>
          <cell r="BJ458">
            <v>0</v>
          </cell>
          <cell r="BK458">
            <v>0</v>
          </cell>
          <cell r="BL458">
            <v>0</v>
          </cell>
          <cell r="BM458">
            <v>0</v>
          </cell>
          <cell r="BN458">
            <v>0</v>
          </cell>
          <cell r="BO458">
            <v>0</v>
          </cell>
          <cell r="BP458">
            <v>0</v>
          </cell>
          <cell r="BQ458">
            <v>0</v>
          </cell>
          <cell r="BR458">
            <v>0</v>
          </cell>
          <cell r="BS458">
            <v>0</v>
          </cell>
          <cell r="BT458">
            <v>0</v>
          </cell>
          <cell r="BU458">
            <v>0</v>
          </cell>
          <cell r="BV458">
            <v>0</v>
          </cell>
          <cell r="BW458">
            <v>0</v>
          </cell>
          <cell r="BX458">
            <v>0</v>
          </cell>
          <cell r="BY458">
            <v>0</v>
          </cell>
          <cell r="BZ458">
            <v>0</v>
          </cell>
          <cell r="CA458">
            <v>0</v>
          </cell>
          <cell r="CB458">
            <v>0</v>
          </cell>
          <cell r="CC458">
            <v>0</v>
          </cell>
          <cell r="CD458">
            <v>0</v>
          </cell>
          <cell r="CE458">
            <v>0</v>
          </cell>
          <cell r="CF458">
            <v>0</v>
          </cell>
          <cell r="CG458">
            <v>0</v>
          </cell>
          <cell r="CH458">
            <v>0</v>
          </cell>
          <cell r="CI458">
            <v>0</v>
          </cell>
          <cell r="CJ458">
            <v>0</v>
          </cell>
          <cell r="CK458">
            <v>0</v>
          </cell>
          <cell r="CL458">
            <v>5</v>
          </cell>
          <cell r="CM458">
            <v>0</v>
          </cell>
          <cell r="CN458">
            <v>0</v>
          </cell>
          <cell r="CO458">
            <v>0</v>
          </cell>
          <cell r="CP458">
            <v>0</v>
          </cell>
          <cell r="CQ458">
            <v>0</v>
          </cell>
          <cell r="CR458">
            <v>5</v>
          </cell>
          <cell r="CS458">
            <v>0</v>
          </cell>
          <cell r="CT458">
            <v>0</v>
          </cell>
          <cell r="CU458">
            <v>0</v>
          </cell>
          <cell r="CV458">
            <v>0</v>
          </cell>
          <cell r="CW458">
            <v>0</v>
          </cell>
          <cell r="CX458">
            <v>0</v>
          </cell>
          <cell r="CY458">
            <v>0</v>
          </cell>
          <cell r="CZ458">
            <v>0</v>
          </cell>
          <cell r="DA458">
            <v>0</v>
          </cell>
          <cell r="DB458">
            <v>0</v>
          </cell>
          <cell r="DC458">
            <v>0</v>
          </cell>
          <cell r="DD458">
            <v>0</v>
          </cell>
          <cell r="DE458">
            <v>0</v>
          </cell>
          <cell r="DF458">
            <v>0</v>
          </cell>
          <cell r="DG458">
            <v>0</v>
          </cell>
          <cell r="DH458">
            <v>0</v>
          </cell>
          <cell r="DI458">
            <v>0</v>
          </cell>
          <cell r="DJ458">
            <v>0</v>
          </cell>
          <cell r="DK458">
            <v>0</v>
          </cell>
          <cell r="DL458">
            <v>0</v>
          </cell>
          <cell r="DM458">
            <v>0</v>
          </cell>
          <cell r="DN458">
            <v>0</v>
          </cell>
          <cell r="DO458">
            <v>0</v>
          </cell>
          <cell r="DP458">
            <v>0</v>
          </cell>
          <cell r="DQ458">
            <v>0</v>
          </cell>
          <cell r="DR458">
            <v>0</v>
          </cell>
          <cell r="DS458">
            <v>0</v>
          </cell>
          <cell r="DT458">
            <v>0</v>
          </cell>
          <cell r="DU458">
            <v>0</v>
          </cell>
          <cell r="DV458">
            <v>0</v>
          </cell>
          <cell r="DW458">
            <v>79</v>
          </cell>
          <cell r="DX458">
            <v>79</v>
          </cell>
          <cell r="DY458">
            <v>10</v>
          </cell>
          <cell r="DZ458">
            <v>0</v>
          </cell>
          <cell r="EA458">
            <v>0</v>
          </cell>
          <cell r="EB458">
            <v>0</v>
          </cell>
          <cell r="EC458">
            <v>0</v>
          </cell>
          <cell r="ED458">
            <v>0</v>
          </cell>
          <cell r="EE458">
            <v>10</v>
          </cell>
          <cell r="EF458">
            <v>0</v>
          </cell>
          <cell r="EG458">
            <v>0</v>
          </cell>
          <cell r="EH458">
            <v>0</v>
          </cell>
          <cell r="EI458">
            <v>0</v>
          </cell>
          <cell r="EJ458">
            <v>0</v>
          </cell>
          <cell r="EK458">
            <v>0</v>
          </cell>
          <cell r="EL458">
            <v>0</v>
          </cell>
          <cell r="EM458">
            <v>0</v>
          </cell>
          <cell r="EN458">
            <v>0</v>
          </cell>
          <cell r="EO458">
            <v>0</v>
          </cell>
          <cell r="EP458">
            <v>0</v>
          </cell>
          <cell r="EQ458">
            <v>0</v>
          </cell>
          <cell r="ER458">
            <v>0</v>
          </cell>
          <cell r="ES458">
            <v>0</v>
          </cell>
          <cell r="ET458">
            <v>0</v>
          </cell>
          <cell r="EU458">
            <v>0</v>
          </cell>
          <cell r="EV458">
            <v>0</v>
          </cell>
          <cell r="EW458">
            <v>0</v>
          </cell>
          <cell r="EX458">
            <v>0</v>
          </cell>
          <cell r="GZ458">
            <v>0</v>
          </cell>
          <cell r="HA458">
            <v>0</v>
          </cell>
        </row>
        <row r="459">
          <cell r="B459" t="str">
            <v>63051RBA006</v>
          </cell>
          <cell r="C459">
            <v>0</v>
          </cell>
          <cell r="D459">
            <v>0</v>
          </cell>
          <cell r="E459">
            <v>0</v>
          </cell>
          <cell r="F459" t="str">
            <v>63051RBA006L4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  <cell r="BF459">
            <v>0</v>
          </cell>
          <cell r="BG459">
            <v>0</v>
          </cell>
          <cell r="BH459">
            <v>0</v>
          </cell>
          <cell r="BI459">
            <v>0</v>
          </cell>
          <cell r="BJ459">
            <v>0</v>
          </cell>
          <cell r="BK459">
            <v>0</v>
          </cell>
          <cell r="BL459">
            <v>0</v>
          </cell>
          <cell r="BM459">
            <v>0</v>
          </cell>
          <cell r="BN459">
            <v>0</v>
          </cell>
          <cell r="BO459">
            <v>0</v>
          </cell>
          <cell r="BP459">
            <v>0</v>
          </cell>
          <cell r="BQ459">
            <v>0</v>
          </cell>
          <cell r="BR459">
            <v>0</v>
          </cell>
          <cell r="BS459">
            <v>0</v>
          </cell>
          <cell r="BT459">
            <v>0</v>
          </cell>
          <cell r="BU459">
            <v>0</v>
          </cell>
          <cell r="BV459">
            <v>0</v>
          </cell>
          <cell r="BW459">
            <v>0</v>
          </cell>
          <cell r="BX459">
            <v>0</v>
          </cell>
          <cell r="BY459">
            <v>0</v>
          </cell>
          <cell r="BZ459">
            <v>0</v>
          </cell>
          <cell r="CA459">
            <v>0</v>
          </cell>
          <cell r="CB459">
            <v>0</v>
          </cell>
          <cell r="CC459">
            <v>0</v>
          </cell>
          <cell r="CD459">
            <v>0</v>
          </cell>
          <cell r="CE459">
            <v>0</v>
          </cell>
          <cell r="CF459">
            <v>0</v>
          </cell>
          <cell r="CG459">
            <v>0</v>
          </cell>
          <cell r="CH459">
            <v>0</v>
          </cell>
          <cell r="CI459">
            <v>0</v>
          </cell>
          <cell r="CJ459">
            <v>0</v>
          </cell>
          <cell r="CK459">
            <v>0</v>
          </cell>
          <cell r="CL459">
            <v>5</v>
          </cell>
          <cell r="CM459">
            <v>0</v>
          </cell>
          <cell r="CN459">
            <v>0</v>
          </cell>
          <cell r="CO459">
            <v>0</v>
          </cell>
          <cell r="CP459">
            <v>0</v>
          </cell>
          <cell r="CQ459">
            <v>0</v>
          </cell>
          <cell r="CR459">
            <v>5</v>
          </cell>
          <cell r="CS459">
            <v>0</v>
          </cell>
          <cell r="CT459">
            <v>0</v>
          </cell>
          <cell r="CU459">
            <v>0</v>
          </cell>
          <cell r="CV459">
            <v>0</v>
          </cell>
          <cell r="CW459">
            <v>0</v>
          </cell>
          <cell r="CX459">
            <v>0</v>
          </cell>
          <cell r="CY459">
            <v>0</v>
          </cell>
          <cell r="CZ459">
            <v>0</v>
          </cell>
          <cell r="DA459">
            <v>0</v>
          </cell>
          <cell r="DB459">
            <v>0</v>
          </cell>
          <cell r="DC459">
            <v>0</v>
          </cell>
          <cell r="DD459">
            <v>0</v>
          </cell>
          <cell r="DE459">
            <v>0</v>
          </cell>
          <cell r="DF459">
            <v>0</v>
          </cell>
          <cell r="DG459">
            <v>0</v>
          </cell>
          <cell r="DH459">
            <v>0</v>
          </cell>
          <cell r="DI459">
            <v>0</v>
          </cell>
          <cell r="DJ459">
            <v>0</v>
          </cell>
          <cell r="DK459">
            <v>0</v>
          </cell>
          <cell r="DL459">
            <v>0</v>
          </cell>
          <cell r="DM459">
            <v>0</v>
          </cell>
          <cell r="DN459">
            <v>0</v>
          </cell>
          <cell r="DO459">
            <v>0</v>
          </cell>
          <cell r="DP459">
            <v>0</v>
          </cell>
          <cell r="DQ459">
            <v>0</v>
          </cell>
          <cell r="DR459">
            <v>0</v>
          </cell>
          <cell r="DS459">
            <v>0</v>
          </cell>
          <cell r="DT459">
            <v>0</v>
          </cell>
          <cell r="DU459">
            <v>0</v>
          </cell>
          <cell r="DV459">
            <v>0</v>
          </cell>
          <cell r="DW459">
            <v>79</v>
          </cell>
          <cell r="DX459">
            <v>79</v>
          </cell>
          <cell r="DY459">
            <v>10</v>
          </cell>
          <cell r="DZ459">
            <v>0</v>
          </cell>
          <cell r="EA459">
            <v>0</v>
          </cell>
          <cell r="EB459">
            <v>0</v>
          </cell>
          <cell r="EC459">
            <v>0</v>
          </cell>
          <cell r="ED459">
            <v>0</v>
          </cell>
          <cell r="EE459">
            <v>10</v>
          </cell>
          <cell r="EF459">
            <v>0</v>
          </cell>
          <cell r="EG459">
            <v>0</v>
          </cell>
          <cell r="EH459">
            <v>0</v>
          </cell>
          <cell r="EI459">
            <v>0</v>
          </cell>
          <cell r="EJ459">
            <v>0</v>
          </cell>
          <cell r="EK459">
            <v>0</v>
          </cell>
          <cell r="EL459">
            <v>0</v>
          </cell>
          <cell r="EM459">
            <v>0</v>
          </cell>
          <cell r="EN459">
            <v>0</v>
          </cell>
          <cell r="EO459">
            <v>0</v>
          </cell>
          <cell r="EP459">
            <v>0</v>
          </cell>
          <cell r="EQ459">
            <v>0</v>
          </cell>
          <cell r="ER459">
            <v>0</v>
          </cell>
          <cell r="ES459">
            <v>0</v>
          </cell>
          <cell r="ET459">
            <v>0</v>
          </cell>
          <cell r="EU459">
            <v>0</v>
          </cell>
          <cell r="EV459">
            <v>0</v>
          </cell>
          <cell r="EW459">
            <v>0</v>
          </cell>
          <cell r="EX459">
            <v>0</v>
          </cell>
          <cell r="GZ459">
            <v>0</v>
          </cell>
          <cell r="HA459">
            <v>0</v>
          </cell>
        </row>
        <row r="460">
          <cell r="B460" t="str">
            <v>76STX</v>
          </cell>
          <cell r="C460" t="str">
            <v>LINHA 476STX</v>
          </cell>
          <cell r="D460">
            <v>19.271676333893865</v>
          </cell>
          <cell r="E460">
            <v>0</v>
          </cell>
          <cell r="F460" t="str">
            <v>MARIANE - 1 CAV</v>
          </cell>
          <cell r="G460">
            <v>269.04866135143658</v>
          </cell>
          <cell r="H460">
            <v>54</v>
          </cell>
          <cell r="I460">
            <v>155</v>
          </cell>
          <cell r="J460">
            <v>360</v>
          </cell>
          <cell r="K460">
            <v>0</v>
          </cell>
          <cell r="L460">
            <v>379</v>
          </cell>
          <cell r="M460">
            <v>770</v>
          </cell>
          <cell r="N460">
            <v>338.00000000000011</v>
          </cell>
          <cell r="O460">
            <v>871</v>
          </cell>
          <cell r="P460">
            <v>338.00000000000011</v>
          </cell>
          <cell r="Q460">
            <v>242</v>
          </cell>
          <cell r="R460">
            <v>2</v>
          </cell>
          <cell r="S460">
            <v>3</v>
          </cell>
          <cell r="T460">
            <v>287</v>
          </cell>
          <cell r="U460">
            <v>290</v>
          </cell>
          <cell r="V460">
            <v>12.164240851964795</v>
          </cell>
          <cell r="W460">
            <v>720</v>
          </cell>
          <cell r="X460">
            <v>720</v>
          </cell>
          <cell r="Y460">
            <v>716</v>
          </cell>
          <cell r="Z460">
            <v>261</v>
          </cell>
          <cell r="AA460">
            <v>707.81235794170368</v>
          </cell>
          <cell r="AB460">
            <v>1044</v>
          </cell>
          <cell r="AC460">
            <v>707.81235794170368</v>
          </cell>
          <cell r="AD460">
            <v>783</v>
          </cell>
          <cell r="AE460">
            <v>9</v>
          </cell>
          <cell r="AF460">
            <v>2</v>
          </cell>
          <cell r="AG460">
            <v>212</v>
          </cell>
          <cell r="AH460">
            <v>214</v>
          </cell>
          <cell r="AI460">
            <v>11.236749116607774</v>
          </cell>
          <cell r="AJ460">
            <v>720</v>
          </cell>
          <cell r="AK460">
            <v>720</v>
          </cell>
          <cell r="AL460">
            <v>597</v>
          </cell>
          <cell r="AM460">
            <v>524</v>
          </cell>
          <cell r="AN460">
            <v>566</v>
          </cell>
          <cell r="AO460">
            <v>830</v>
          </cell>
          <cell r="AP460">
            <v>566</v>
          </cell>
          <cell r="AQ460">
            <v>550</v>
          </cell>
          <cell r="AR460">
            <v>15</v>
          </cell>
          <cell r="AS460">
            <v>2</v>
          </cell>
          <cell r="AT460">
            <v>244</v>
          </cell>
          <cell r="AU460">
            <v>246</v>
          </cell>
          <cell r="AV460">
            <v>10.223463687150838</v>
          </cell>
          <cell r="AW460">
            <v>720</v>
          </cell>
          <cell r="AX460">
            <v>0</v>
          </cell>
          <cell r="AY460">
            <v>473</v>
          </cell>
          <cell r="AZ460">
            <v>307</v>
          </cell>
          <cell r="BA460">
            <v>716</v>
          </cell>
          <cell r="BB460">
            <v>920</v>
          </cell>
          <cell r="BC460">
            <v>716</v>
          </cell>
          <cell r="BD460">
            <v>613</v>
          </cell>
          <cell r="BE460">
            <v>-8</v>
          </cell>
          <cell r="BF460">
            <v>1</v>
          </cell>
          <cell r="BG460">
            <v>113</v>
          </cell>
          <cell r="BH460">
            <v>114</v>
          </cell>
          <cell r="BI460">
            <v>30</v>
          </cell>
          <cell r="BJ460">
            <v>480</v>
          </cell>
          <cell r="BK460">
            <v>480</v>
          </cell>
          <cell r="BL460">
            <v>477</v>
          </cell>
          <cell r="BM460">
            <v>328</v>
          </cell>
          <cell r="BN460">
            <v>113</v>
          </cell>
          <cell r="BO460">
            <v>146</v>
          </cell>
          <cell r="BP460">
            <v>113</v>
          </cell>
          <cell r="BQ460">
            <v>146</v>
          </cell>
          <cell r="BR460">
            <v>9</v>
          </cell>
          <cell r="BS460">
            <v>6</v>
          </cell>
          <cell r="BT460">
            <v>430</v>
          </cell>
          <cell r="BU460">
            <v>436</v>
          </cell>
          <cell r="BV460">
            <v>66.385517615283419</v>
          </cell>
          <cell r="BW460">
            <v>480</v>
          </cell>
          <cell r="BX460">
            <v>0</v>
          </cell>
          <cell r="BY460">
            <v>469</v>
          </cell>
          <cell r="BZ460">
            <v>73</v>
          </cell>
          <cell r="CA460">
            <v>227.49825173464092</v>
          </cell>
          <cell r="CB460">
            <v>500</v>
          </cell>
          <cell r="CC460">
            <v>227.49825173464092</v>
          </cell>
          <cell r="CD460">
            <v>500</v>
          </cell>
          <cell r="CE460">
            <v>-67</v>
          </cell>
          <cell r="CF460">
            <v>5</v>
          </cell>
          <cell r="CG460">
            <v>467</v>
          </cell>
          <cell r="CH460">
            <v>472</v>
          </cell>
          <cell r="CI460">
            <v>78.662960805718527</v>
          </cell>
          <cell r="CJ460">
            <v>480</v>
          </cell>
          <cell r="CK460">
            <v>480</v>
          </cell>
          <cell r="CL460">
            <v>455</v>
          </cell>
          <cell r="CM460">
            <v>3</v>
          </cell>
          <cell r="CN460">
            <v>382</v>
          </cell>
          <cell r="CO460">
            <v>536</v>
          </cell>
          <cell r="CP460">
            <v>382</v>
          </cell>
          <cell r="CQ460">
            <v>536</v>
          </cell>
          <cell r="CR460">
            <v>41</v>
          </cell>
          <cell r="CS460">
            <v>5</v>
          </cell>
          <cell r="CT460">
            <v>345</v>
          </cell>
          <cell r="CU460">
            <v>350</v>
          </cell>
          <cell r="CV460">
            <v>33.477761784974547</v>
          </cell>
          <cell r="CW460">
            <v>0</v>
          </cell>
          <cell r="CX460">
            <v>0</v>
          </cell>
          <cell r="CY460">
            <v>0</v>
          </cell>
          <cell r="CZ460">
            <v>0</v>
          </cell>
          <cell r="DA460">
            <v>270.74370783709242</v>
          </cell>
          <cell r="DB460">
            <v>248</v>
          </cell>
          <cell r="DC460">
            <v>270.74370783709242</v>
          </cell>
          <cell r="DD460">
            <v>248</v>
          </cell>
          <cell r="DE460">
            <v>29</v>
          </cell>
          <cell r="DF460">
            <v>0</v>
          </cell>
          <cell r="DG460">
            <v>73</v>
          </cell>
          <cell r="DH460">
            <v>73</v>
          </cell>
          <cell r="DI460">
            <v>4.7816593886462888</v>
          </cell>
          <cell r="DJ460">
            <v>720</v>
          </cell>
          <cell r="DK460">
            <v>720</v>
          </cell>
          <cell r="DL460">
            <v>478</v>
          </cell>
          <cell r="DM460">
            <v>0</v>
          </cell>
          <cell r="DN460">
            <v>457.99999999999994</v>
          </cell>
          <cell r="DO460">
            <v>287</v>
          </cell>
          <cell r="DP460">
            <v>457.99999999999994</v>
          </cell>
          <cell r="DQ460">
            <v>287</v>
          </cell>
          <cell r="DR460">
            <v>-2</v>
          </cell>
          <cell r="DS460">
            <v>3</v>
          </cell>
          <cell r="DT460">
            <v>263</v>
          </cell>
          <cell r="DU460">
            <v>266</v>
          </cell>
          <cell r="DV460">
            <v>20.600522193211486</v>
          </cell>
          <cell r="DW460">
            <v>480</v>
          </cell>
          <cell r="DX460">
            <v>480</v>
          </cell>
          <cell r="DY460">
            <v>478</v>
          </cell>
          <cell r="DZ460">
            <v>81</v>
          </cell>
          <cell r="EA460">
            <v>383</v>
          </cell>
          <cell r="EB460">
            <v>555</v>
          </cell>
          <cell r="EC460">
            <v>383</v>
          </cell>
          <cell r="ED460">
            <v>555</v>
          </cell>
          <cell r="EE460">
            <v>7</v>
          </cell>
          <cell r="EF460">
            <v>6</v>
          </cell>
          <cell r="EG460">
            <v>176</v>
          </cell>
          <cell r="EH460">
            <v>182</v>
          </cell>
          <cell r="EI460">
            <v>33.561151079136692</v>
          </cell>
          <cell r="EJ460">
            <v>240</v>
          </cell>
          <cell r="EK460">
            <v>240</v>
          </cell>
          <cell r="EL460">
            <v>0</v>
          </cell>
          <cell r="EM460">
            <v>0</v>
          </cell>
          <cell r="EN460">
            <v>110</v>
          </cell>
          <cell r="EO460">
            <v>0</v>
          </cell>
          <cell r="EP460">
            <v>110</v>
          </cell>
          <cell r="EQ460">
            <v>0</v>
          </cell>
          <cell r="ER460">
            <v>110</v>
          </cell>
          <cell r="ES460">
            <v>306</v>
          </cell>
          <cell r="ET460">
            <v>306</v>
          </cell>
          <cell r="EU460">
            <v>312</v>
          </cell>
          <cell r="EV460">
            <v>16.510791366906474</v>
          </cell>
          <cell r="EW460">
            <v>480</v>
          </cell>
          <cell r="EX460">
            <v>0</v>
          </cell>
          <cell r="GZ460">
            <v>0</v>
          </cell>
          <cell r="HA460">
            <v>250</v>
          </cell>
        </row>
        <row r="461">
          <cell r="B461" t="str">
            <v>63051SBA089</v>
          </cell>
          <cell r="C461">
            <v>0</v>
          </cell>
          <cell r="D461">
            <v>19.271676333893865</v>
          </cell>
          <cell r="E461">
            <v>926564191</v>
          </cell>
          <cell r="F461" t="str">
            <v>63051SBA089L4</v>
          </cell>
          <cell r="G461">
            <v>269.04866135143658</v>
          </cell>
          <cell r="H461">
            <v>54</v>
          </cell>
          <cell r="I461">
            <v>155</v>
          </cell>
          <cell r="J461">
            <v>360</v>
          </cell>
          <cell r="K461">
            <v>0</v>
          </cell>
          <cell r="L461">
            <v>379</v>
          </cell>
          <cell r="M461">
            <v>770</v>
          </cell>
          <cell r="N461">
            <v>338.00000000000011</v>
          </cell>
          <cell r="O461">
            <v>871</v>
          </cell>
          <cell r="P461">
            <v>338.00000000000011</v>
          </cell>
          <cell r="Q461">
            <v>242</v>
          </cell>
          <cell r="R461">
            <v>2</v>
          </cell>
          <cell r="S461">
            <v>3</v>
          </cell>
          <cell r="T461">
            <v>287</v>
          </cell>
          <cell r="U461">
            <v>290</v>
          </cell>
          <cell r="V461">
            <v>12.164240851964795</v>
          </cell>
          <cell r="W461">
            <v>720</v>
          </cell>
          <cell r="X461">
            <v>720</v>
          </cell>
          <cell r="Y461">
            <v>716</v>
          </cell>
          <cell r="Z461">
            <v>261</v>
          </cell>
          <cell r="AA461">
            <v>707.81235794170368</v>
          </cell>
          <cell r="AB461">
            <v>1044</v>
          </cell>
          <cell r="AC461">
            <v>707.81235794170368</v>
          </cell>
          <cell r="AD461">
            <v>783</v>
          </cell>
          <cell r="AE461">
            <v>9</v>
          </cell>
          <cell r="AF461">
            <v>2</v>
          </cell>
          <cell r="AG461">
            <v>212</v>
          </cell>
          <cell r="AH461">
            <v>214</v>
          </cell>
          <cell r="AI461">
            <v>11.236749116607774</v>
          </cell>
          <cell r="AJ461">
            <v>720</v>
          </cell>
          <cell r="AK461">
            <v>720</v>
          </cell>
          <cell r="AL461">
            <v>597</v>
          </cell>
          <cell r="AM461">
            <v>524</v>
          </cell>
          <cell r="AN461">
            <v>566</v>
          </cell>
          <cell r="AO461">
            <v>830</v>
          </cell>
          <cell r="AP461">
            <v>566</v>
          </cell>
          <cell r="AQ461">
            <v>550</v>
          </cell>
          <cell r="AR461">
            <v>15</v>
          </cell>
          <cell r="AS461">
            <v>2</v>
          </cell>
          <cell r="AT461">
            <v>244</v>
          </cell>
          <cell r="AU461">
            <v>246</v>
          </cell>
          <cell r="AV461">
            <v>10.223463687150838</v>
          </cell>
          <cell r="AW461">
            <v>720</v>
          </cell>
          <cell r="AX461">
            <v>0</v>
          </cell>
          <cell r="AY461">
            <v>473</v>
          </cell>
          <cell r="AZ461">
            <v>307</v>
          </cell>
          <cell r="BA461">
            <v>716</v>
          </cell>
          <cell r="BB461">
            <v>920</v>
          </cell>
          <cell r="BC461">
            <v>716</v>
          </cell>
          <cell r="BD461">
            <v>613</v>
          </cell>
          <cell r="BE461">
            <v>-8</v>
          </cell>
          <cell r="BF461">
            <v>1</v>
          </cell>
          <cell r="BG461">
            <v>113</v>
          </cell>
          <cell r="BH461">
            <v>114</v>
          </cell>
          <cell r="BI461">
            <v>30</v>
          </cell>
          <cell r="BJ461">
            <v>480</v>
          </cell>
          <cell r="BK461">
            <v>480</v>
          </cell>
          <cell r="BL461">
            <v>477</v>
          </cell>
          <cell r="BM461">
            <v>328</v>
          </cell>
          <cell r="BN461">
            <v>113</v>
          </cell>
          <cell r="BO461">
            <v>146</v>
          </cell>
          <cell r="BP461">
            <v>113</v>
          </cell>
          <cell r="BQ461">
            <v>146</v>
          </cell>
          <cell r="BR461">
            <v>9</v>
          </cell>
          <cell r="BS461">
            <v>6</v>
          </cell>
          <cell r="BT461">
            <v>430</v>
          </cell>
          <cell r="BU461">
            <v>436</v>
          </cell>
          <cell r="BV461">
            <v>66.385517615283419</v>
          </cell>
          <cell r="BW461">
            <v>480</v>
          </cell>
          <cell r="BX461">
            <v>0</v>
          </cell>
          <cell r="BY461">
            <v>469</v>
          </cell>
          <cell r="BZ461">
            <v>73</v>
          </cell>
          <cell r="CA461">
            <v>227.49825173464092</v>
          </cell>
          <cell r="CB461">
            <v>500</v>
          </cell>
          <cell r="CC461">
            <v>227.49825173464092</v>
          </cell>
          <cell r="CD461">
            <v>500</v>
          </cell>
          <cell r="CE461">
            <v>-67</v>
          </cell>
          <cell r="CF461">
            <v>5</v>
          </cell>
          <cell r="CG461">
            <v>467</v>
          </cell>
          <cell r="CH461">
            <v>472</v>
          </cell>
          <cell r="CI461">
            <v>78.662960805718527</v>
          </cell>
          <cell r="CJ461">
            <v>480</v>
          </cell>
          <cell r="CK461">
            <v>480</v>
          </cell>
          <cell r="CL461">
            <v>455</v>
          </cell>
          <cell r="CM461">
            <v>3</v>
          </cell>
          <cell r="CN461">
            <v>382</v>
          </cell>
          <cell r="CO461">
            <v>536</v>
          </cell>
          <cell r="CP461">
            <v>382</v>
          </cell>
          <cell r="CQ461">
            <v>536</v>
          </cell>
          <cell r="CR461">
            <v>41</v>
          </cell>
          <cell r="CS461">
            <v>5</v>
          </cell>
          <cell r="CT461">
            <v>345</v>
          </cell>
          <cell r="CU461">
            <v>350</v>
          </cell>
          <cell r="CV461">
            <v>33.477761784974547</v>
          </cell>
          <cell r="CW461">
            <v>0</v>
          </cell>
          <cell r="CX461">
            <v>0</v>
          </cell>
          <cell r="CY461">
            <v>0</v>
          </cell>
          <cell r="CZ461">
            <v>0</v>
          </cell>
          <cell r="DA461">
            <v>270.74370783709242</v>
          </cell>
          <cell r="DB461">
            <v>248</v>
          </cell>
          <cell r="DC461">
            <v>270.74370783709242</v>
          </cell>
          <cell r="DD461">
            <v>248</v>
          </cell>
          <cell r="DE461">
            <v>29</v>
          </cell>
          <cell r="DF461">
            <v>0</v>
          </cell>
          <cell r="DG461">
            <v>73</v>
          </cell>
          <cell r="DH461">
            <v>73</v>
          </cell>
          <cell r="DI461">
            <v>4.7816593886462888</v>
          </cell>
          <cell r="DJ461">
            <v>720</v>
          </cell>
          <cell r="DK461">
            <v>720</v>
          </cell>
          <cell r="DL461">
            <v>478</v>
          </cell>
          <cell r="DM461">
            <v>0</v>
          </cell>
          <cell r="DN461">
            <v>457.99999999999994</v>
          </cell>
          <cell r="DO461">
            <v>287</v>
          </cell>
          <cell r="DP461">
            <v>457.99999999999994</v>
          </cell>
          <cell r="DQ461">
            <v>287</v>
          </cell>
          <cell r="DR461">
            <v>-2</v>
          </cell>
          <cell r="DS461">
            <v>3</v>
          </cell>
          <cell r="DT461">
            <v>263</v>
          </cell>
          <cell r="DU461">
            <v>266</v>
          </cell>
          <cell r="DV461">
            <v>20.600522193211486</v>
          </cell>
          <cell r="DW461">
            <v>480</v>
          </cell>
          <cell r="DX461">
            <v>480</v>
          </cell>
          <cell r="DY461">
            <v>478</v>
          </cell>
          <cell r="DZ461">
            <v>81</v>
          </cell>
          <cell r="EA461">
            <v>383</v>
          </cell>
          <cell r="EB461">
            <v>555</v>
          </cell>
          <cell r="EC461">
            <v>383</v>
          </cell>
          <cell r="ED461">
            <v>555</v>
          </cell>
          <cell r="EE461">
            <v>7</v>
          </cell>
          <cell r="EF461">
            <v>6</v>
          </cell>
          <cell r="EG461">
            <v>176</v>
          </cell>
          <cell r="EH461">
            <v>182</v>
          </cell>
          <cell r="EI461">
            <v>33.561151079136692</v>
          </cell>
          <cell r="EJ461">
            <v>240</v>
          </cell>
          <cell r="EK461">
            <v>240</v>
          </cell>
          <cell r="EL461">
            <v>0</v>
          </cell>
          <cell r="EM461">
            <v>0</v>
          </cell>
          <cell r="EN461">
            <v>110</v>
          </cell>
          <cell r="EO461">
            <v>0</v>
          </cell>
          <cell r="EP461">
            <v>110</v>
          </cell>
          <cell r="EQ461">
            <v>0</v>
          </cell>
          <cell r="ER461">
            <v>110</v>
          </cell>
          <cell r="ES461">
            <v>306</v>
          </cell>
          <cell r="ET461">
            <v>306</v>
          </cell>
          <cell r="EU461">
            <v>312</v>
          </cell>
          <cell r="EV461">
            <v>16.510791366906474</v>
          </cell>
          <cell r="EW461">
            <v>480</v>
          </cell>
          <cell r="EX461">
            <v>0</v>
          </cell>
          <cell r="GZ461">
            <v>0</v>
          </cell>
          <cell r="HA461">
            <v>250</v>
          </cell>
        </row>
        <row r="462">
          <cell r="B462" t="str">
            <v>76SAS</v>
          </cell>
          <cell r="C462" t="str">
            <v>LINHA 476SAS</v>
          </cell>
          <cell r="D462">
            <v>0</v>
          </cell>
          <cell r="E462">
            <v>0</v>
          </cell>
          <cell r="F462" t="str">
            <v>VILMA II - 1 CAV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  <cell r="BF462">
            <v>0</v>
          </cell>
          <cell r="BG462">
            <v>0</v>
          </cell>
          <cell r="BH462">
            <v>0</v>
          </cell>
          <cell r="BI462">
            <v>0</v>
          </cell>
          <cell r="BJ462">
            <v>0</v>
          </cell>
          <cell r="BK462">
            <v>0</v>
          </cell>
          <cell r="BL462">
            <v>0</v>
          </cell>
          <cell r="BM462">
            <v>0</v>
          </cell>
          <cell r="BN462">
            <v>0</v>
          </cell>
          <cell r="BO462">
            <v>0</v>
          </cell>
          <cell r="BP462">
            <v>0</v>
          </cell>
          <cell r="BQ462">
            <v>0</v>
          </cell>
          <cell r="BR462">
            <v>0</v>
          </cell>
          <cell r="BS462">
            <v>0</v>
          </cell>
          <cell r="BT462">
            <v>0</v>
          </cell>
          <cell r="BU462">
            <v>0</v>
          </cell>
          <cell r="BV462">
            <v>0</v>
          </cell>
          <cell r="BW462">
            <v>0</v>
          </cell>
          <cell r="BX462">
            <v>0</v>
          </cell>
          <cell r="BY462">
            <v>0</v>
          </cell>
          <cell r="BZ462">
            <v>0</v>
          </cell>
          <cell r="CA462">
            <v>0</v>
          </cell>
          <cell r="CB462">
            <v>0</v>
          </cell>
          <cell r="CC462">
            <v>0</v>
          </cell>
          <cell r="CD462">
            <v>0</v>
          </cell>
          <cell r="CE462">
            <v>0</v>
          </cell>
          <cell r="CF462">
            <v>0</v>
          </cell>
          <cell r="CG462">
            <v>0</v>
          </cell>
          <cell r="CH462">
            <v>0</v>
          </cell>
          <cell r="CI462">
            <v>0</v>
          </cell>
          <cell r="CJ462">
            <v>0</v>
          </cell>
          <cell r="CK462">
            <v>0</v>
          </cell>
          <cell r="CL462">
            <v>4</v>
          </cell>
          <cell r="CM462">
            <v>0</v>
          </cell>
          <cell r="CN462">
            <v>0</v>
          </cell>
          <cell r="CO462">
            <v>0</v>
          </cell>
          <cell r="CP462">
            <v>0</v>
          </cell>
          <cell r="CQ462">
            <v>0</v>
          </cell>
          <cell r="CR462">
            <v>4</v>
          </cell>
          <cell r="CS462">
            <v>0</v>
          </cell>
          <cell r="CT462">
            <v>0</v>
          </cell>
          <cell r="CU462">
            <v>0</v>
          </cell>
          <cell r="CV462">
            <v>0</v>
          </cell>
          <cell r="CW462">
            <v>0</v>
          </cell>
          <cell r="CX462">
            <v>0</v>
          </cell>
          <cell r="CY462">
            <v>0</v>
          </cell>
          <cell r="CZ462">
            <v>0</v>
          </cell>
          <cell r="DA462">
            <v>0</v>
          </cell>
          <cell r="DB462">
            <v>0</v>
          </cell>
          <cell r="DC462">
            <v>0</v>
          </cell>
          <cell r="DD462">
            <v>0</v>
          </cell>
          <cell r="DE462">
            <v>0</v>
          </cell>
          <cell r="DF462">
            <v>0</v>
          </cell>
          <cell r="DG462">
            <v>0</v>
          </cell>
          <cell r="DH462">
            <v>0</v>
          </cell>
          <cell r="DI462">
            <v>0</v>
          </cell>
          <cell r="DJ462">
            <v>0</v>
          </cell>
          <cell r="DK462">
            <v>0</v>
          </cell>
          <cell r="DL462">
            <v>0</v>
          </cell>
          <cell r="DM462">
            <v>0</v>
          </cell>
          <cell r="DN462">
            <v>0</v>
          </cell>
          <cell r="DO462">
            <v>0</v>
          </cell>
          <cell r="DP462">
            <v>0</v>
          </cell>
          <cell r="DQ462">
            <v>0</v>
          </cell>
          <cell r="DR462">
            <v>0</v>
          </cell>
          <cell r="DS462">
            <v>0</v>
          </cell>
          <cell r="DT462">
            <v>0</v>
          </cell>
          <cell r="DU462">
            <v>0</v>
          </cell>
          <cell r="DV462">
            <v>0</v>
          </cell>
          <cell r="DW462">
            <v>0</v>
          </cell>
          <cell r="DX462">
            <v>0</v>
          </cell>
          <cell r="DY462">
            <v>0</v>
          </cell>
          <cell r="DZ462">
            <v>0</v>
          </cell>
          <cell r="EA462">
            <v>0</v>
          </cell>
          <cell r="EB462">
            <v>0</v>
          </cell>
          <cell r="EC462">
            <v>0</v>
          </cell>
          <cell r="ED462">
            <v>0</v>
          </cell>
          <cell r="EE462">
            <v>0</v>
          </cell>
          <cell r="EF462">
            <v>0</v>
          </cell>
          <cell r="EG462">
            <v>0</v>
          </cell>
          <cell r="EH462">
            <v>0</v>
          </cell>
          <cell r="EI462">
            <v>0</v>
          </cell>
          <cell r="EJ462">
            <v>0</v>
          </cell>
          <cell r="EK462">
            <v>0</v>
          </cell>
          <cell r="EL462">
            <v>0</v>
          </cell>
          <cell r="EM462">
            <v>0</v>
          </cell>
          <cell r="EN462">
            <v>0</v>
          </cell>
          <cell r="EO462">
            <v>0</v>
          </cell>
          <cell r="EP462">
            <v>0</v>
          </cell>
          <cell r="EQ462">
            <v>0</v>
          </cell>
          <cell r="ER462">
            <v>0</v>
          </cell>
          <cell r="ES462">
            <v>0</v>
          </cell>
          <cell r="ET462">
            <v>0</v>
          </cell>
          <cell r="EU462">
            <v>0</v>
          </cell>
          <cell r="EV462">
            <v>0</v>
          </cell>
          <cell r="EW462">
            <v>0</v>
          </cell>
          <cell r="EX462">
            <v>0</v>
          </cell>
          <cell r="GZ462">
            <v>0</v>
          </cell>
          <cell r="HA462">
            <v>0</v>
          </cell>
        </row>
        <row r="463">
          <cell r="B463" t="str">
            <v>33058SBA088</v>
          </cell>
          <cell r="C463">
            <v>0</v>
          </cell>
          <cell r="D463">
            <v>0</v>
          </cell>
          <cell r="E463">
            <v>0</v>
          </cell>
          <cell r="F463" t="str">
            <v>33058SBA088L4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  <cell r="BF463">
            <v>0</v>
          </cell>
          <cell r="BG463">
            <v>0</v>
          </cell>
          <cell r="BH463">
            <v>0</v>
          </cell>
          <cell r="BI463">
            <v>0</v>
          </cell>
          <cell r="BJ463">
            <v>0</v>
          </cell>
          <cell r="BK463">
            <v>0</v>
          </cell>
          <cell r="BL463">
            <v>0</v>
          </cell>
          <cell r="BM463">
            <v>0</v>
          </cell>
          <cell r="BN463">
            <v>0</v>
          </cell>
          <cell r="BO463">
            <v>0</v>
          </cell>
          <cell r="BP463">
            <v>0</v>
          </cell>
          <cell r="BQ463">
            <v>0</v>
          </cell>
          <cell r="BR463">
            <v>0</v>
          </cell>
          <cell r="BS463">
            <v>0</v>
          </cell>
          <cell r="BT463">
            <v>0</v>
          </cell>
          <cell r="BU463">
            <v>0</v>
          </cell>
          <cell r="BV463">
            <v>0</v>
          </cell>
          <cell r="BW463">
            <v>0</v>
          </cell>
          <cell r="BX463">
            <v>0</v>
          </cell>
          <cell r="BY463">
            <v>0</v>
          </cell>
          <cell r="BZ463">
            <v>0</v>
          </cell>
          <cell r="CA463">
            <v>0</v>
          </cell>
          <cell r="CB463">
            <v>0</v>
          </cell>
          <cell r="CC463">
            <v>0</v>
          </cell>
          <cell r="CD463">
            <v>0</v>
          </cell>
          <cell r="CE463">
            <v>0</v>
          </cell>
          <cell r="CF463">
            <v>0</v>
          </cell>
          <cell r="CG463">
            <v>0</v>
          </cell>
          <cell r="CH463">
            <v>0</v>
          </cell>
          <cell r="CI463">
            <v>0</v>
          </cell>
          <cell r="CJ463">
            <v>0</v>
          </cell>
          <cell r="CK463">
            <v>0</v>
          </cell>
          <cell r="CL463">
            <v>4</v>
          </cell>
          <cell r="CM463">
            <v>0</v>
          </cell>
          <cell r="CN463">
            <v>0</v>
          </cell>
          <cell r="CO463">
            <v>0</v>
          </cell>
          <cell r="CP463">
            <v>0</v>
          </cell>
          <cell r="CQ463">
            <v>0</v>
          </cell>
          <cell r="CR463">
            <v>4</v>
          </cell>
          <cell r="CS463">
            <v>0</v>
          </cell>
          <cell r="CT463">
            <v>0</v>
          </cell>
          <cell r="CU463">
            <v>0</v>
          </cell>
          <cell r="CV463">
            <v>0</v>
          </cell>
          <cell r="CW463">
            <v>0</v>
          </cell>
          <cell r="CX463">
            <v>0</v>
          </cell>
          <cell r="CY463">
            <v>0</v>
          </cell>
          <cell r="CZ463">
            <v>0</v>
          </cell>
          <cell r="DA463">
            <v>0</v>
          </cell>
          <cell r="DB463">
            <v>0</v>
          </cell>
          <cell r="DC463">
            <v>0</v>
          </cell>
          <cell r="DD463">
            <v>0</v>
          </cell>
          <cell r="DE463">
            <v>0</v>
          </cell>
          <cell r="DF463">
            <v>0</v>
          </cell>
          <cell r="DG463">
            <v>0</v>
          </cell>
          <cell r="DH463">
            <v>0</v>
          </cell>
          <cell r="DI463">
            <v>0</v>
          </cell>
          <cell r="DJ463">
            <v>0</v>
          </cell>
          <cell r="DK463">
            <v>0</v>
          </cell>
          <cell r="DL463">
            <v>0</v>
          </cell>
          <cell r="DM463">
            <v>0</v>
          </cell>
          <cell r="DN463">
            <v>0</v>
          </cell>
          <cell r="DO463">
            <v>0</v>
          </cell>
          <cell r="DP463">
            <v>0</v>
          </cell>
          <cell r="DQ463">
            <v>0</v>
          </cell>
          <cell r="DR463">
            <v>0</v>
          </cell>
          <cell r="DS463">
            <v>0</v>
          </cell>
          <cell r="DT463">
            <v>0</v>
          </cell>
          <cell r="DU463">
            <v>0</v>
          </cell>
          <cell r="DV463">
            <v>0</v>
          </cell>
          <cell r="DW463">
            <v>0</v>
          </cell>
          <cell r="DX463">
            <v>0</v>
          </cell>
          <cell r="DY463">
            <v>0</v>
          </cell>
          <cell r="DZ463">
            <v>0</v>
          </cell>
          <cell r="EA463">
            <v>0</v>
          </cell>
          <cell r="EB463">
            <v>0</v>
          </cell>
          <cell r="EC463">
            <v>0</v>
          </cell>
          <cell r="ED463">
            <v>0</v>
          </cell>
          <cell r="EE463">
            <v>0</v>
          </cell>
          <cell r="EF463">
            <v>0</v>
          </cell>
          <cell r="EG463">
            <v>0</v>
          </cell>
          <cell r="EH463">
            <v>0</v>
          </cell>
          <cell r="EI463">
            <v>0</v>
          </cell>
          <cell r="EJ463">
            <v>0</v>
          </cell>
          <cell r="EK463">
            <v>0</v>
          </cell>
          <cell r="EL463">
            <v>0</v>
          </cell>
          <cell r="EM463">
            <v>0</v>
          </cell>
          <cell r="EN463">
            <v>0</v>
          </cell>
          <cell r="EO463">
            <v>0</v>
          </cell>
          <cell r="EP463">
            <v>0</v>
          </cell>
          <cell r="EQ463">
            <v>0</v>
          </cell>
          <cell r="ER463">
            <v>0</v>
          </cell>
          <cell r="ES463">
            <v>0</v>
          </cell>
          <cell r="ET463">
            <v>0</v>
          </cell>
          <cell r="EU463">
            <v>0</v>
          </cell>
          <cell r="EV463">
            <v>0</v>
          </cell>
          <cell r="EW463">
            <v>0</v>
          </cell>
          <cell r="EX463">
            <v>0</v>
          </cell>
          <cell r="GZ463">
            <v>0</v>
          </cell>
          <cell r="HA463">
            <v>0</v>
          </cell>
        </row>
        <row r="464">
          <cell r="B464" t="str">
            <v>76STB</v>
          </cell>
          <cell r="C464" t="str">
            <v>LINHA 476STB</v>
          </cell>
          <cell r="D464">
            <v>24.199012670497357</v>
          </cell>
          <cell r="E464">
            <v>0</v>
          </cell>
          <cell r="F464" t="str">
            <v>MARIANE - 1 CAV</v>
          </cell>
          <cell r="G464">
            <v>396.13245985767054</v>
          </cell>
          <cell r="H464">
            <v>415</v>
          </cell>
          <cell r="I464">
            <v>494</v>
          </cell>
          <cell r="J464">
            <v>480</v>
          </cell>
          <cell r="K464">
            <v>0</v>
          </cell>
          <cell r="L464">
            <v>545</v>
          </cell>
          <cell r="M464">
            <v>706</v>
          </cell>
          <cell r="N464">
            <v>676.79080641503685</v>
          </cell>
          <cell r="O464">
            <v>1058</v>
          </cell>
          <cell r="P464">
            <v>676.79080641503685</v>
          </cell>
          <cell r="Q464">
            <v>528</v>
          </cell>
          <cell r="R464">
            <v>111</v>
          </cell>
          <cell r="S464">
            <v>5</v>
          </cell>
          <cell r="T464">
            <v>395</v>
          </cell>
          <cell r="U464">
            <v>400</v>
          </cell>
          <cell r="V464">
            <v>16.456616110677782</v>
          </cell>
          <cell r="W464">
            <v>960</v>
          </cell>
          <cell r="X464">
            <v>960</v>
          </cell>
          <cell r="Y464">
            <v>936</v>
          </cell>
          <cell r="Z464">
            <v>14</v>
          </cell>
          <cell r="AA464">
            <v>720.07513089590725</v>
          </cell>
          <cell r="AB464">
            <v>998</v>
          </cell>
          <cell r="AC464">
            <v>720.07513089590725</v>
          </cell>
          <cell r="AD464">
            <v>984</v>
          </cell>
          <cell r="AE464">
            <v>-54</v>
          </cell>
          <cell r="AF464">
            <v>4</v>
          </cell>
          <cell r="AG464">
            <v>402</v>
          </cell>
          <cell r="AH464">
            <v>406</v>
          </cell>
          <cell r="AI464">
            <v>11.585014409221902</v>
          </cell>
          <cell r="AJ464">
            <v>1200</v>
          </cell>
          <cell r="AK464">
            <v>1200</v>
          </cell>
          <cell r="AL464">
            <v>1431</v>
          </cell>
          <cell r="AM464">
            <v>101</v>
          </cell>
          <cell r="AN464">
            <v>1041</v>
          </cell>
          <cell r="AO464">
            <v>1506</v>
          </cell>
          <cell r="AP464">
            <v>1041</v>
          </cell>
          <cell r="AQ464">
            <v>1412</v>
          </cell>
          <cell r="AR464">
            <v>-5</v>
          </cell>
          <cell r="AS464">
            <v>11</v>
          </cell>
          <cell r="AT464">
            <v>419</v>
          </cell>
          <cell r="AU464">
            <v>430</v>
          </cell>
          <cell r="AV464">
            <v>26.724779419581161</v>
          </cell>
          <cell r="AW464">
            <v>480</v>
          </cell>
          <cell r="AX464">
            <v>0</v>
          </cell>
          <cell r="AY464">
            <v>714</v>
          </cell>
          <cell r="AZ464">
            <v>49</v>
          </cell>
          <cell r="BA464">
            <v>470.35</v>
          </cell>
          <cell r="BB464">
            <v>853</v>
          </cell>
          <cell r="BC464">
            <v>470.35</v>
          </cell>
          <cell r="BD464">
            <v>809</v>
          </cell>
          <cell r="BE464">
            <v>-21</v>
          </cell>
          <cell r="BF464">
            <v>3</v>
          </cell>
          <cell r="BG464">
            <v>353</v>
          </cell>
          <cell r="BH464">
            <v>356</v>
          </cell>
          <cell r="BI464">
            <v>20.383942646768858</v>
          </cell>
          <cell r="BJ464">
            <v>480</v>
          </cell>
          <cell r="BK464">
            <v>480</v>
          </cell>
          <cell r="BL464">
            <v>479</v>
          </cell>
          <cell r="BM464">
            <v>664</v>
          </cell>
          <cell r="BN464">
            <v>519.52657949999991</v>
          </cell>
          <cell r="BO464">
            <v>428</v>
          </cell>
          <cell r="BP464">
            <v>519.52657949999991</v>
          </cell>
          <cell r="BQ464">
            <v>428</v>
          </cell>
          <cell r="BR464">
            <v>234</v>
          </cell>
          <cell r="BS464">
            <v>2</v>
          </cell>
          <cell r="BT464">
            <v>171</v>
          </cell>
          <cell r="BU464">
            <v>173</v>
          </cell>
          <cell r="BV464">
            <v>11.628674881375106</v>
          </cell>
          <cell r="BW464">
            <v>960</v>
          </cell>
          <cell r="BX464">
            <v>0</v>
          </cell>
          <cell r="BY464">
            <v>957</v>
          </cell>
          <cell r="BZ464">
            <v>724</v>
          </cell>
          <cell r="CA464">
            <v>441.1508664857754</v>
          </cell>
          <cell r="CB464">
            <v>676</v>
          </cell>
          <cell r="CC464">
            <v>441.1508664857754</v>
          </cell>
          <cell r="CD464">
            <v>676</v>
          </cell>
          <cell r="CE464">
            <v>-35</v>
          </cell>
          <cell r="CF464">
            <v>80</v>
          </cell>
          <cell r="CG464">
            <v>409</v>
          </cell>
          <cell r="CH464">
            <v>489</v>
          </cell>
          <cell r="CI464">
            <v>13.193548387096776</v>
          </cell>
          <cell r="CJ464">
            <v>960</v>
          </cell>
          <cell r="CK464">
            <v>960</v>
          </cell>
          <cell r="CL464">
            <v>958</v>
          </cell>
          <cell r="CM464">
            <v>138</v>
          </cell>
          <cell r="CN464">
            <v>929.99999999999989</v>
          </cell>
          <cell r="CO464">
            <v>1133</v>
          </cell>
          <cell r="CP464">
            <v>929.99999999999989</v>
          </cell>
          <cell r="CQ464">
            <v>1133</v>
          </cell>
          <cell r="CR464">
            <v>-21</v>
          </cell>
          <cell r="CS464">
            <v>22</v>
          </cell>
          <cell r="CT464">
            <v>313</v>
          </cell>
          <cell r="CU464">
            <v>335</v>
          </cell>
          <cell r="CV464">
            <v>10.307061836438692</v>
          </cell>
          <cell r="CW464">
            <v>840</v>
          </cell>
          <cell r="CX464">
            <v>840</v>
          </cell>
          <cell r="CY464">
            <v>848</v>
          </cell>
          <cell r="CZ464">
            <v>0</v>
          </cell>
          <cell r="DA464">
            <v>911.02587226200671</v>
          </cell>
          <cell r="DB464">
            <v>1065</v>
          </cell>
          <cell r="DC464">
            <v>911.02587226200671</v>
          </cell>
          <cell r="DD464">
            <v>1065</v>
          </cell>
          <cell r="DE464">
            <v>17</v>
          </cell>
          <cell r="DF464">
            <v>2</v>
          </cell>
          <cell r="DG464">
            <v>99</v>
          </cell>
          <cell r="DH464">
            <v>101</v>
          </cell>
          <cell r="DI464">
            <v>3.0091185410334349</v>
          </cell>
          <cell r="DJ464">
            <v>1438</v>
          </cell>
          <cell r="DK464">
            <v>1438</v>
          </cell>
          <cell r="DL464">
            <v>1405</v>
          </cell>
          <cell r="DM464">
            <v>0</v>
          </cell>
          <cell r="DN464">
            <v>987</v>
          </cell>
          <cell r="DO464">
            <v>850</v>
          </cell>
          <cell r="DP464">
            <v>987</v>
          </cell>
          <cell r="DQ464">
            <v>850</v>
          </cell>
          <cell r="DR464">
            <v>-4</v>
          </cell>
          <cell r="DS464">
            <v>12</v>
          </cell>
          <cell r="DT464">
            <v>648</v>
          </cell>
          <cell r="DU464">
            <v>660</v>
          </cell>
          <cell r="DV464">
            <v>21.016216216216218</v>
          </cell>
          <cell r="DW464">
            <v>600</v>
          </cell>
          <cell r="DX464">
            <v>600</v>
          </cell>
          <cell r="DY464">
            <v>597</v>
          </cell>
          <cell r="DZ464">
            <v>32</v>
          </cell>
          <cell r="EA464">
            <v>925</v>
          </cell>
          <cell r="EB464">
            <v>816</v>
          </cell>
          <cell r="EC464">
            <v>925</v>
          </cell>
          <cell r="ED464">
            <v>816</v>
          </cell>
          <cell r="EE464">
            <v>18</v>
          </cell>
          <cell r="EF464">
            <v>19</v>
          </cell>
          <cell r="EG464">
            <v>404</v>
          </cell>
          <cell r="EH464">
            <v>423</v>
          </cell>
          <cell r="EI464">
            <v>12.418032786885247</v>
          </cell>
          <cell r="EJ464">
            <v>721</v>
          </cell>
          <cell r="EK464">
            <v>721</v>
          </cell>
          <cell r="EL464">
            <v>0</v>
          </cell>
          <cell r="EM464">
            <v>0</v>
          </cell>
          <cell r="EN464">
            <v>976</v>
          </cell>
          <cell r="EO464">
            <v>0</v>
          </cell>
          <cell r="EP464">
            <v>976</v>
          </cell>
          <cell r="EQ464">
            <v>0</v>
          </cell>
          <cell r="ER464">
            <v>976</v>
          </cell>
          <cell r="ES464">
            <v>149</v>
          </cell>
          <cell r="ET464">
            <v>149</v>
          </cell>
          <cell r="EU464">
            <v>168</v>
          </cell>
          <cell r="EV464">
            <v>5.8507853403141361</v>
          </cell>
          <cell r="EW464">
            <v>960</v>
          </cell>
          <cell r="EX464">
            <v>0</v>
          </cell>
          <cell r="GZ464">
            <v>572</v>
          </cell>
          <cell r="HA464">
            <v>615</v>
          </cell>
        </row>
        <row r="465">
          <cell r="B465" t="str">
            <v>63051SBA006</v>
          </cell>
          <cell r="C465">
            <v>0</v>
          </cell>
          <cell r="D465">
            <v>24.199012670497357</v>
          </cell>
          <cell r="E465">
            <v>926564186</v>
          </cell>
          <cell r="F465" t="str">
            <v>63051SBA006L4</v>
          </cell>
          <cell r="G465">
            <v>396.13245985767054</v>
          </cell>
          <cell r="H465">
            <v>415</v>
          </cell>
          <cell r="I465">
            <v>494</v>
          </cell>
          <cell r="J465">
            <v>480</v>
          </cell>
          <cell r="K465">
            <v>0</v>
          </cell>
          <cell r="L465">
            <v>545</v>
          </cell>
          <cell r="M465">
            <v>706</v>
          </cell>
          <cell r="N465">
            <v>676.79080641503685</v>
          </cell>
          <cell r="O465">
            <v>1058</v>
          </cell>
          <cell r="P465">
            <v>676.79080641503685</v>
          </cell>
          <cell r="Q465">
            <v>528</v>
          </cell>
          <cell r="R465">
            <v>111</v>
          </cell>
          <cell r="S465">
            <v>5</v>
          </cell>
          <cell r="T465">
            <v>395</v>
          </cell>
          <cell r="U465">
            <v>400</v>
          </cell>
          <cell r="V465">
            <v>16.456616110677782</v>
          </cell>
          <cell r="W465">
            <v>960</v>
          </cell>
          <cell r="X465">
            <v>960</v>
          </cell>
          <cell r="Y465">
            <v>936</v>
          </cell>
          <cell r="Z465">
            <v>14</v>
          </cell>
          <cell r="AA465">
            <v>720.07513089590725</v>
          </cell>
          <cell r="AB465">
            <v>998</v>
          </cell>
          <cell r="AC465">
            <v>720.07513089590725</v>
          </cell>
          <cell r="AD465">
            <v>984</v>
          </cell>
          <cell r="AE465">
            <v>-54</v>
          </cell>
          <cell r="AF465">
            <v>4</v>
          </cell>
          <cell r="AG465">
            <v>402</v>
          </cell>
          <cell r="AH465">
            <v>406</v>
          </cell>
          <cell r="AI465">
            <v>11.585014409221902</v>
          </cell>
          <cell r="AJ465">
            <v>1200</v>
          </cell>
          <cell r="AK465">
            <v>1200</v>
          </cell>
          <cell r="AL465">
            <v>1431</v>
          </cell>
          <cell r="AM465">
            <v>101</v>
          </cell>
          <cell r="AN465">
            <v>1041</v>
          </cell>
          <cell r="AO465">
            <v>1506</v>
          </cell>
          <cell r="AP465">
            <v>1041</v>
          </cell>
          <cell r="AQ465">
            <v>1412</v>
          </cell>
          <cell r="AR465">
            <v>-5</v>
          </cell>
          <cell r="AS465">
            <v>11</v>
          </cell>
          <cell r="AT465">
            <v>419</v>
          </cell>
          <cell r="AU465">
            <v>430</v>
          </cell>
          <cell r="AV465">
            <v>26.724779419581161</v>
          </cell>
          <cell r="AW465">
            <v>480</v>
          </cell>
          <cell r="AX465">
            <v>0</v>
          </cell>
          <cell r="AY465">
            <v>714</v>
          </cell>
          <cell r="AZ465">
            <v>49</v>
          </cell>
          <cell r="BA465">
            <v>470.35</v>
          </cell>
          <cell r="BB465">
            <v>853</v>
          </cell>
          <cell r="BC465">
            <v>470.35</v>
          </cell>
          <cell r="BD465">
            <v>809</v>
          </cell>
          <cell r="BE465">
            <v>-21</v>
          </cell>
          <cell r="BF465">
            <v>3</v>
          </cell>
          <cell r="BG465">
            <v>353</v>
          </cell>
          <cell r="BH465">
            <v>356</v>
          </cell>
          <cell r="BI465">
            <v>20.383942646768858</v>
          </cell>
          <cell r="BJ465">
            <v>480</v>
          </cell>
          <cell r="BK465">
            <v>480</v>
          </cell>
          <cell r="BL465">
            <v>479</v>
          </cell>
          <cell r="BM465">
            <v>664</v>
          </cell>
          <cell r="BN465">
            <v>519.52657949999991</v>
          </cell>
          <cell r="BO465">
            <v>428</v>
          </cell>
          <cell r="BP465">
            <v>519.52657949999991</v>
          </cell>
          <cell r="BQ465">
            <v>428</v>
          </cell>
          <cell r="BR465">
            <v>234</v>
          </cell>
          <cell r="BS465">
            <v>2</v>
          </cell>
          <cell r="BT465">
            <v>171</v>
          </cell>
          <cell r="BU465">
            <v>173</v>
          </cell>
          <cell r="BV465">
            <v>11.628674881375106</v>
          </cell>
          <cell r="BW465">
            <v>960</v>
          </cell>
          <cell r="BX465">
            <v>0</v>
          </cell>
          <cell r="BY465">
            <v>957</v>
          </cell>
          <cell r="BZ465">
            <v>724</v>
          </cell>
          <cell r="CA465">
            <v>441.1508664857754</v>
          </cell>
          <cell r="CB465">
            <v>676</v>
          </cell>
          <cell r="CC465">
            <v>441.1508664857754</v>
          </cell>
          <cell r="CD465">
            <v>676</v>
          </cell>
          <cell r="CE465">
            <v>-35</v>
          </cell>
          <cell r="CF465">
            <v>80</v>
          </cell>
          <cell r="CG465">
            <v>409</v>
          </cell>
          <cell r="CH465">
            <v>489</v>
          </cell>
          <cell r="CI465">
            <v>13.193548387096776</v>
          </cell>
          <cell r="CJ465">
            <v>960</v>
          </cell>
          <cell r="CK465">
            <v>960</v>
          </cell>
          <cell r="CL465">
            <v>958</v>
          </cell>
          <cell r="CM465">
            <v>138</v>
          </cell>
          <cell r="CN465">
            <v>929.99999999999989</v>
          </cell>
          <cell r="CO465">
            <v>1133</v>
          </cell>
          <cell r="CP465">
            <v>929.99999999999989</v>
          </cell>
          <cell r="CQ465">
            <v>1133</v>
          </cell>
          <cell r="CR465">
            <v>-21</v>
          </cell>
          <cell r="CS465">
            <v>22</v>
          </cell>
          <cell r="CT465">
            <v>313</v>
          </cell>
          <cell r="CU465">
            <v>335</v>
          </cell>
          <cell r="CV465">
            <v>10.307061836438692</v>
          </cell>
          <cell r="CW465">
            <v>840</v>
          </cell>
          <cell r="CX465">
            <v>840</v>
          </cell>
          <cell r="CY465">
            <v>848</v>
          </cell>
          <cell r="CZ465">
            <v>0</v>
          </cell>
          <cell r="DA465">
            <v>911.02587226200671</v>
          </cell>
          <cell r="DB465">
            <v>1065</v>
          </cell>
          <cell r="DC465">
            <v>911.02587226200671</v>
          </cell>
          <cell r="DD465">
            <v>1065</v>
          </cell>
          <cell r="DE465">
            <v>17</v>
          </cell>
          <cell r="DF465">
            <v>2</v>
          </cell>
          <cell r="DG465">
            <v>99</v>
          </cell>
          <cell r="DH465">
            <v>101</v>
          </cell>
          <cell r="DI465">
            <v>3.0091185410334349</v>
          </cell>
          <cell r="DJ465">
            <v>1438</v>
          </cell>
          <cell r="DK465">
            <v>1438</v>
          </cell>
          <cell r="DL465">
            <v>1405</v>
          </cell>
          <cell r="DM465">
            <v>0</v>
          </cell>
          <cell r="DN465">
            <v>987</v>
          </cell>
          <cell r="DO465">
            <v>850</v>
          </cell>
          <cell r="DP465">
            <v>987</v>
          </cell>
          <cell r="DQ465">
            <v>850</v>
          </cell>
          <cell r="DR465">
            <v>-4</v>
          </cell>
          <cell r="DS465">
            <v>12</v>
          </cell>
          <cell r="DT465">
            <v>648</v>
          </cell>
          <cell r="DU465">
            <v>660</v>
          </cell>
          <cell r="DV465">
            <v>21.016216216216218</v>
          </cell>
          <cell r="DW465">
            <v>600</v>
          </cell>
          <cell r="DX465">
            <v>600</v>
          </cell>
          <cell r="DY465">
            <v>597</v>
          </cell>
          <cell r="DZ465">
            <v>32</v>
          </cell>
          <cell r="EA465">
            <v>925</v>
          </cell>
          <cell r="EB465">
            <v>816</v>
          </cell>
          <cell r="EC465">
            <v>925</v>
          </cell>
          <cell r="ED465">
            <v>816</v>
          </cell>
          <cell r="EE465">
            <v>18</v>
          </cell>
          <cell r="EF465">
            <v>19</v>
          </cell>
          <cell r="EG465">
            <v>404</v>
          </cell>
          <cell r="EH465">
            <v>423</v>
          </cell>
          <cell r="EI465">
            <v>12.418032786885247</v>
          </cell>
          <cell r="EJ465">
            <v>721</v>
          </cell>
          <cell r="EK465">
            <v>721</v>
          </cell>
          <cell r="EL465">
            <v>0</v>
          </cell>
          <cell r="EM465">
            <v>0</v>
          </cell>
          <cell r="EN465">
            <v>976</v>
          </cell>
          <cell r="EO465">
            <v>0</v>
          </cell>
          <cell r="EP465">
            <v>976</v>
          </cell>
          <cell r="EQ465">
            <v>0</v>
          </cell>
          <cell r="ER465">
            <v>976</v>
          </cell>
          <cell r="ES465">
            <v>149</v>
          </cell>
          <cell r="ET465">
            <v>149</v>
          </cell>
          <cell r="EU465">
            <v>168</v>
          </cell>
          <cell r="EV465">
            <v>5.8507853403141361</v>
          </cell>
          <cell r="EW465">
            <v>960</v>
          </cell>
          <cell r="EX465">
            <v>0</v>
          </cell>
          <cell r="GZ465">
            <v>572</v>
          </cell>
          <cell r="HA465">
            <v>615</v>
          </cell>
        </row>
        <row r="466">
          <cell r="B466" t="str">
            <v>76SAB</v>
          </cell>
          <cell r="C466" t="str">
            <v>LINHA 476SAB</v>
          </cell>
          <cell r="D466">
            <v>0</v>
          </cell>
          <cell r="E466">
            <v>0</v>
          </cell>
          <cell r="F466" t="str">
            <v>VILMA II - 1 CAV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  <cell r="BF466">
            <v>0</v>
          </cell>
          <cell r="BG466">
            <v>0</v>
          </cell>
          <cell r="BH466">
            <v>0</v>
          </cell>
          <cell r="BI466">
            <v>0</v>
          </cell>
          <cell r="BJ466">
            <v>0</v>
          </cell>
          <cell r="BK466">
            <v>0</v>
          </cell>
          <cell r="BL466">
            <v>0</v>
          </cell>
          <cell r="BM466">
            <v>0</v>
          </cell>
          <cell r="BN466">
            <v>0</v>
          </cell>
          <cell r="BO466">
            <v>0</v>
          </cell>
          <cell r="BP466">
            <v>0</v>
          </cell>
          <cell r="BQ466">
            <v>0</v>
          </cell>
          <cell r="BR466">
            <v>0</v>
          </cell>
          <cell r="BS466">
            <v>0</v>
          </cell>
          <cell r="BT466">
            <v>0</v>
          </cell>
          <cell r="BU466">
            <v>0</v>
          </cell>
          <cell r="BV466">
            <v>0</v>
          </cell>
          <cell r="BW466">
            <v>0</v>
          </cell>
          <cell r="BX466">
            <v>0</v>
          </cell>
          <cell r="BY466">
            <v>0</v>
          </cell>
          <cell r="BZ466">
            <v>0</v>
          </cell>
          <cell r="CA466">
            <v>0</v>
          </cell>
          <cell r="CB466">
            <v>0</v>
          </cell>
          <cell r="CC466">
            <v>0</v>
          </cell>
          <cell r="CD466">
            <v>0</v>
          </cell>
          <cell r="CE466">
            <v>0</v>
          </cell>
          <cell r="CF466">
            <v>0</v>
          </cell>
          <cell r="CG466">
            <v>0</v>
          </cell>
          <cell r="CH466">
            <v>0</v>
          </cell>
          <cell r="CI466">
            <v>0</v>
          </cell>
          <cell r="CJ466">
            <v>0</v>
          </cell>
          <cell r="CK466">
            <v>0</v>
          </cell>
          <cell r="CL466">
            <v>6</v>
          </cell>
          <cell r="CM466">
            <v>0</v>
          </cell>
          <cell r="CN466">
            <v>0</v>
          </cell>
          <cell r="CO466">
            <v>0</v>
          </cell>
          <cell r="CP466">
            <v>0</v>
          </cell>
          <cell r="CQ466">
            <v>0</v>
          </cell>
          <cell r="CR466">
            <v>6</v>
          </cell>
          <cell r="CS466">
            <v>0</v>
          </cell>
          <cell r="CT466">
            <v>0</v>
          </cell>
          <cell r="CU466">
            <v>0</v>
          </cell>
          <cell r="CV466">
            <v>0</v>
          </cell>
          <cell r="CW466">
            <v>0</v>
          </cell>
          <cell r="CX466">
            <v>0</v>
          </cell>
          <cell r="CY466">
            <v>0</v>
          </cell>
          <cell r="CZ466">
            <v>0</v>
          </cell>
          <cell r="DA466">
            <v>0</v>
          </cell>
          <cell r="DB466">
            <v>0</v>
          </cell>
          <cell r="DC466">
            <v>0</v>
          </cell>
          <cell r="DD466">
            <v>0</v>
          </cell>
          <cell r="DE466">
            <v>0</v>
          </cell>
          <cell r="DF466">
            <v>0</v>
          </cell>
          <cell r="DG466">
            <v>0</v>
          </cell>
          <cell r="DH466">
            <v>0</v>
          </cell>
          <cell r="DI466">
            <v>0</v>
          </cell>
          <cell r="DJ466">
            <v>0</v>
          </cell>
          <cell r="DK466">
            <v>0</v>
          </cell>
          <cell r="DL466">
            <v>0</v>
          </cell>
          <cell r="DM466">
            <v>0</v>
          </cell>
          <cell r="DN466">
            <v>0</v>
          </cell>
          <cell r="DO466">
            <v>0</v>
          </cell>
          <cell r="DP466">
            <v>0</v>
          </cell>
          <cell r="DQ466">
            <v>0</v>
          </cell>
          <cell r="DR466">
            <v>0</v>
          </cell>
          <cell r="DS466">
            <v>0</v>
          </cell>
          <cell r="DT466">
            <v>0</v>
          </cell>
          <cell r="DU466">
            <v>0</v>
          </cell>
          <cell r="DV466">
            <v>0</v>
          </cell>
          <cell r="DW466">
            <v>0</v>
          </cell>
          <cell r="DX466">
            <v>0</v>
          </cell>
          <cell r="DY466">
            <v>0</v>
          </cell>
          <cell r="DZ466">
            <v>0</v>
          </cell>
          <cell r="EA466">
            <v>0</v>
          </cell>
          <cell r="EB466">
            <v>0</v>
          </cell>
          <cell r="EC466">
            <v>0</v>
          </cell>
          <cell r="ED466">
            <v>0</v>
          </cell>
          <cell r="EE466">
            <v>0</v>
          </cell>
          <cell r="EF466">
            <v>0</v>
          </cell>
          <cell r="EG466">
            <v>0</v>
          </cell>
          <cell r="EH466">
            <v>0</v>
          </cell>
          <cell r="EI466">
            <v>0</v>
          </cell>
          <cell r="EJ466">
            <v>0</v>
          </cell>
          <cell r="EK466">
            <v>0</v>
          </cell>
          <cell r="EL466">
            <v>0</v>
          </cell>
          <cell r="EM466">
            <v>0</v>
          </cell>
          <cell r="EN466">
            <v>0</v>
          </cell>
          <cell r="EO466">
            <v>0</v>
          </cell>
          <cell r="EP466">
            <v>0</v>
          </cell>
          <cell r="EQ466">
            <v>0</v>
          </cell>
          <cell r="ER466">
            <v>0</v>
          </cell>
          <cell r="ES466">
            <v>0</v>
          </cell>
          <cell r="ET466">
            <v>0</v>
          </cell>
          <cell r="EU466">
            <v>0</v>
          </cell>
          <cell r="EV466">
            <v>0</v>
          </cell>
          <cell r="EW466">
            <v>0</v>
          </cell>
          <cell r="EX466">
            <v>0</v>
          </cell>
          <cell r="GZ466">
            <v>0</v>
          </cell>
          <cell r="HA466">
            <v>0</v>
          </cell>
        </row>
        <row r="467">
          <cell r="B467" t="str">
            <v>23058SBA006</v>
          </cell>
          <cell r="C467">
            <v>0</v>
          </cell>
          <cell r="D467">
            <v>0</v>
          </cell>
          <cell r="E467">
            <v>0</v>
          </cell>
          <cell r="F467" t="str">
            <v>23058SBA006L4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  <cell r="BF467">
            <v>0</v>
          </cell>
          <cell r="BG467">
            <v>0</v>
          </cell>
          <cell r="BH467">
            <v>0</v>
          </cell>
          <cell r="BI467">
            <v>0</v>
          </cell>
          <cell r="BJ467">
            <v>0</v>
          </cell>
          <cell r="BK467">
            <v>0</v>
          </cell>
          <cell r="BL467">
            <v>0</v>
          </cell>
          <cell r="BM467">
            <v>0</v>
          </cell>
          <cell r="BN467">
            <v>0</v>
          </cell>
          <cell r="BO467">
            <v>0</v>
          </cell>
          <cell r="BP467">
            <v>0</v>
          </cell>
          <cell r="BQ467">
            <v>0</v>
          </cell>
          <cell r="BR467">
            <v>0</v>
          </cell>
          <cell r="BS467">
            <v>0</v>
          </cell>
          <cell r="BT467">
            <v>0</v>
          </cell>
          <cell r="BU467">
            <v>0</v>
          </cell>
          <cell r="BV467">
            <v>0</v>
          </cell>
          <cell r="BW467">
            <v>0</v>
          </cell>
          <cell r="BX467">
            <v>0</v>
          </cell>
          <cell r="BY467">
            <v>0</v>
          </cell>
          <cell r="BZ467">
            <v>0</v>
          </cell>
          <cell r="CA467">
            <v>0</v>
          </cell>
          <cell r="CB467">
            <v>0</v>
          </cell>
          <cell r="CC467">
            <v>0</v>
          </cell>
          <cell r="CD467">
            <v>0</v>
          </cell>
          <cell r="CE467">
            <v>0</v>
          </cell>
          <cell r="CF467">
            <v>0</v>
          </cell>
          <cell r="CG467">
            <v>0</v>
          </cell>
          <cell r="CH467">
            <v>0</v>
          </cell>
          <cell r="CI467">
            <v>0</v>
          </cell>
          <cell r="CJ467">
            <v>0</v>
          </cell>
          <cell r="CK467">
            <v>0</v>
          </cell>
          <cell r="CL467">
            <v>6</v>
          </cell>
          <cell r="CM467">
            <v>0</v>
          </cell>
          <cell r="CN467">
            <v>0</v>
          </cell>
          <cell r="CO467">
            <v>0</v>
          </cell>
          <cell r="CP467">
            <v>0</v>
          </cell>
          <cell r="CQ467">
            <v>0</v>
          </cell>
          <cell r="CR467">
            <v>6</v>
          </cell>
          <cell r="CS467">
            <v>0</v>
          </cell>
          <cell r="CT467">
            <v>0</v>
          </cell>
          <cell r="CU467">
            <v>0</v>
          </cell>
          <cell r="CV467">
            <v>0</v>
          </cell>
          <cell r="CW467">
            <v>0</v>
          </cell>
          <cell r="CX467">
            <v>0</v>
          </cell>
          <cell r="CY467">
            <v>0</v>
          </cell>
          <cell r="CZ467">
            <v>0</v>
          </cell>
          <cell r="DA467">
            <v>0</v>
          </cell>
          <cell r="DB467">
            <v>0</v>
          </cell>
          <cell r="DC467">
            <v>0</v>
          </cell>
          <cell r="DD467">
            <v>0</v>
          </cell>
          <cell r="DE467">
            <v>0</v>
          </cell>
          <cell r="DF467">
            <v>0</v>
          </cell>
          <cell r="DG467">
            <v>0</v>
          </cell>
          <cell r="DH467">
            <v>0</v>
          </cell>
          <cell r="DI467">
            <v>0</v>
          </cell>
          <cell r="DJ467">
            <v>0</v>
          </cell>
          <cell r="DK467">
            <v>0</v>
          </cell>
          <cell r="DL467">
            <v>0</v>
          </cell>
          <cell r="DM467">
            <v>0</v>
          </cell>
          <cell r="DN467">
            <v>0</v>
          </cell>
          <cell r="DO467">
            <v>0</v>
          </cell>
          <cell r="DP467">
            <v>0</v>
          </cell>
          <cell r="DQ467">
            <v>0</v>
          </cell>
          <cell r="DR467">
            <v>0</v>
          </cell>
          <cell r="DS467">
            <v>0</v>
          </cell>
          <cell r="DT467">
            <v>0</v>
          </cell>
          <cell r="DU467">
            <v>0</v>
          </cell>
          <cell r="DV467">
            <v>0</v>
          </cell>
          <cell r="DW467">
            <v>0</v>
          </cell>
          <cell r="DX467">
            <v>0</v>
          </cell>
          <cell r="DY467">
            <v>0</v>
          </cell>
          <cell r="DZ467">
            <v>0</v>
          </cell>
          <cell r="EA467">
            <v>0</v>
          </cell>
          <cell r="EB467">
            <v>0</v>
          </cell>
          <cell r="EC467">
            <v>0</v>
          </cell>
          <cell r="ED467">
            <v>0</v>
          </cell>
          <cell r="EE467">
            <v>0</v>
          </cell>
          <cell r="EF467">
            <v>0</v>
          </cell>
          <cell r="EG467">
            <v>0</v>
          </cell>
          <cell r="EH467">
            <v>0</v>
          </cell>
          <cell r="EI467">
            <v>0</v>
          </cell>
          <cell r="EJ467">
            <v>0</v>
          </cell>
          <cell r="EK467">
            <v>0</v>
          </cell>
          <cell r="EL467">
            <v>0</v>
          </cell>
          <cell r="EM467">
            <v>0</v>
          </cell>
          <cell r="EN467">
            <v>0</v>
          </cell>
          <cell r="EO467">
            <v>0</v>
          </cell>
          <cell r="EP467">
            <v>0</v>
          </cell>
          <cell r="EQ467">
            <v>0</v>
          </cell>
          <cell r="ER467">
            <v>0</v>
          </cell>
          <cell r="ES467">
            <v>0</v>
          </cell>
          <cell r="ET467">
            <v>0</v>
          </cell>
          <cell r="EU467">
            <v>0</v>
          </cell>
          <cell r="EV467">
            <v>0</v>
          </cell>
          <cell r="EW467">
            <v>0</v>
          </cell>
          <cell r="EX467">
            <v>0</v>
          </cell>
          <cell r="GZ467">
            <v>0</v>
          </cell>
          <cell r="HA467">
            <v>0</v>
          </cell>
        </row>
        <row r="468">
          <cell r="B468" t="str">
            <v>76SRX</v>
          </cell>
          <cell r="C468" t="str">
            <v>LINHA 476SRX</v>
          </cell>
          <cell r="D468">
            <v>17.959307138481712</v>
          </cell>
          <cell r="E468">
            <v>0</v>
          </cell>
          <cell r="F468" t="str">
            <v>MARILENE - 1 CAV</v>
          </cell>
          <cell r="G468">
            <v>634.96626997030296</v>
          </cell>
          <cell r="H468">
            <v>169</v>
          </cell>
          <cell r="I468">
            <v>179</v>
          </cell>
          <cell r="J468">
            <v>1800</v>
          </cell>
          <cell r="K468">
            <v>0</v>
          </cell>
          <cell r="L468">
            <v>1916</v>
          </cell>
          <cell r="M468">
            <v>1626</v>
          </cell>
          <cell r="N468">
            <v>1665</v>
          </cell>
          <cell r="O468">
            <v>2424</v>
          </cell>
          <cell r="P468">
            <v>1665</v>
          </cell>
          <cell r="Q468">
            <v>961</v>
          </cell>
          <cell r="R468">
            <v>157</v>
          </cell>
          <cell r="S468">
            <v>0</v>
          </cell>
          <cell r="T468">
            <v>977</v>
          </cell>
          <cell r="U468">
            <v>977</v>
          </cell>
          <cell r="V468">
            <v>16.169455802131921</v>
          </cell>
          <cell r="W468">
            <v>1680</v>
          </cell>
          <cell r="X468">
            <v>1680</v>
          </cell>
          <cell r="Y468">
            <v>1645</v>
          </cell>
          <cell r="Z468">
            <v>715</v>
          </cell>
          <cell r="AA468">
            <v>1812.6769607258836</v>
          </cell>
          <cell r="AB468">
            <v>3114</v>
          </cell>
          <cell r="AC468">
            <v>1812.6769607258836</v>
          </cell>
          <cell r="AD468">
            <v>2475</v>
          </cell>
          <cell r="AE468">
            <v>0</v>
          </cell>
          <cell r="AF468">
            <v>2</v>
          </cell>
          <cell r="AG468">
            <v>145</v>
          </cell>
          <cell r="AH468">
            <v>147</v>
          </cell>
          <cell r="AI468">
            <v>2.2955145118733511</v>
          </cell>
          <cell r="AJ468">
            <v>2640</v>
          </cell>
          <cell r="AK468">
            <v>2640</v>
          </cell>
          <cell r="AL468">
            <v>2634</v>
          </cell>
          <cell r="AM468">
            <v>1672</v>
          </cell>
          <cell r="AN468">
            <v>1895</v>
          </cell>
          <cell r="AO468">
            <v>3160</v>
          </cell>
          <cell r="AP468">
            <v>1895</v>
          </cell>
          <cell r="AQ468">
            <v>1946</v>
          </cell>
          <cell r="AR468">
            <v>0</v>
          </cell>
          <cell r="AS468">
            <v>4</v>
          </cell>
          <cell r="AT468">
            <v>831</v>
          </cell>
          <cell r="AU468">
            <v>835</v>
          </cell>
          <cell r="AV468">
            <v>11.08</v>
          </cell>
          <cell r="AW468">
            <v>2400</v>
          </cell>
          <cell r="AX468">
            <v>0</v>
          </cell>
          <cell r="AY468">
            <v>1413</v>
          </cell>
          <cell r="AZ468">
            <v>1172</v>
          </cell>
          <cell r="BA468">
            <v>2250</v>
          </cell>
          <cell r="BB468">
            <v>3479</v>
          </cell>
          <cell r="BC468">
            <v>2250</v>
          </cell>
          <cell r="BD468">
            <v>2364</v>
          </cell>
          <cell r="BE468">
            <v>-174</v>
          </cell>
          <cell r="BF468">
            <v>0</v>
          </cell>
          <cell r="BG468">
            <v>58</v>
          </cell>
          <cell r="BH468">
            <v>58</v>
          </cell>
          <cell r="BI468">
            <v>1.3827814569536423</v>
          </cell>
          <cell r="BJ468">
            <v>1920</v>
          </cell>
          <cell r="BK468">
            <v>1920</v>
          </cell>
          <cell r="BL468">
            <v>1120</v>
          </cell>
          <cell r="BM468">
            <v>1658</v>
          </cell>
          <cell r="BN468">
            <v>1258.3333333333335</v>
          </cell>
          <cell r="BO468">
            <v>703</v>
          </cell>
          <cell r="BP468">
            <v>1258.3333333333335</v>
          </cell>
          <cell r="BQ468">
            <v>703</v>
          </cell>
          <cell r="BR468">
            <v>-15</v>
          </cell>
          <cell r="BS468">
            <v>5</v>
          </cell>
          <cell r="BT468">
            <v>485</v>
          </cell>
          <cell r="BU468">
            <v>490</v>
          </cell>
          <cell r="BV468">
            <v>6.0402565991002239</v>
          </cell>
          <cell r="BW468">
            <v>2160</v>
          </cell>
          <cell r="BX468">
            <v>2160</v>
          </cell>
          <cell r="BY468">
            <v>2567</v>
          </cell>
          <cell r="BZ468">
            <v>1340</v>
          </cell>
          <cell r="CA468">
            <v>2408.8380619736281</v>
          </cell>
          <cell r="CB468">
            <v>1300</v>
          </cell>
          <cell r="CC468">
            <v>2408.8380619736281</v>
          </cell>
          <cell r="CD468">
            <v>1300</v>
          </cell>
          <cell r="CE468">
            <v>-68</v>
          </cell>
          <cell r="CF468">
            <v>67</v>
          </cell>
          <cell r="CG468">
            <v>1758</v>
          </cell>
          <cell r="CH468">
            <v>1825</v>
          </cell>
          <cell r="CI468">
            <v>26.186693147964249</v>
          </cell>
          <cell r="CJ468">
            <v>2400</v>
          </cell>
          <cell r="CK468">
            <v>2640</v>
          </cell>
          <cell r="CL468">
            <v>2469</v>
          </cell>
          <cell r="CM468">
            <v>15</v>
          </cell>
          <cell r="CN468">
            <v>2014</v>
          </cell>
          <cell r="CO468">
            <v>3485</v>
          </cell>
          <cell r="CP468">
            <v>2014</v>
          </cell>
          <cell r="CQ468">
            <v>3485</v>
          </cell>
          <cell r="CR468">
            <v>8</v>
          </cell>
          <cell r="CS468">
            <v>19</v>
          </cell>
          <cell r="CT468">
            <v>782</v>
          </cell>
          <cell r="CU468">
            <v>801</v>
          </cell>
          <cell r="CV468">
            <v>28.299155609167673</v>
          </cell>
          <cell r="CW468">
            <v>720</v>
          </cell>
          <cell r="CX468">
            <v>720</v>
          </cell>
          <cell r="CY468">
            <v>727</v>
          </cell>
          <cell r="CZ468">
            <v>0</v>
          </cell>
          <cell r="DA468">
            <v>829</v>
          </cell>
          <cell r="DB468">
            <v>1241</v>
          </cell>
          <cell r="DC468">
            <v>829</v>
          </cell>
          <cell r="DD468">
            <v>1241</v>
          </cell>
          <cell r="DE468">
            <v>-3</v>
          </cell>
          <cell r="DF468">
            <v>18</v>
          </cell>
          <cell r="DG468">
            <v>272</v>
          </cell>
          <cell r="DH468">
            <v>290</v>
          </cell>
          <cell r="DI468">
            <v>3.4256926952141056</v>
          </cell>
          <cell r="DJ468">
            <v>2157</v>
          </cell>
          <cell r="DK468">
            <v>0</v>
          </cell>
          <cell r="DL468">
            <v>2159</v>
          </cell>
          <cell r="DM468">
            <v>0</v>
          </cell>
          <cell r="DN468">
            <v>2382</v>
          </cell>
          <cell r="DO468">
            <v>2105</v>
          </cell>
          <cell r="DP468">
            <v>2382</v>
          </cell>
          <cell r="DQ468">
            <v>2105</v>
          </cell>
          <cell r="DR468">
            <v>-2</v>
          </cell>
          <cell r="DS468">
            <v>17</v>
          </cell>
          <cell r="DT468">
            <v>329</v>
          </cell>
          <cell r="DU468">
            <v>346</v>
          </cell>
          <cell r="DV468">
            <v>4.7383581373019679</v>
          </cell>
          <cell r="DW468">
            <v>2640</v>
          </cell>
          <cell r="DX468">
            <v>2640</v>
          </cell>
          <cell r="DY468">
            <v>1433</v>
          </cell>
          <cell r="DZ468">
            <v>1574</v>
          </cell>
          <cell r="EA468">
            <v>2083</v>
          </cell>
          <cell r="EB468">
            <v>920</v>
          </cell>
          <cell r="EC468">
            <v>2083</v>
          </cell>
          <cell r="ED468">
            <v>920</v>
          </cell>
          <cell r="EE468">
            <v>28</v>
          </cell>
          <cell r="EF468">
            <v>24</v>
          </cell>
          <cell r="EG468">
            <v>807</v>
          </cell>
          <cell r="EH468">
            <v>831</v>
          </cell>
          <cell r="EI468">
            <v>8.7972383720930232</v>
          </cell>
          <cell r="EJ468">
            <v>1972</v>
          </cell>
          <cell r="EK468">
            <v>1972</v>
          </cell>
          <cell r="EL468">
            <v>0</v>
          </cell>
          <cell r="EM468">
            <v>0</v>
          </cell>
          <cell r="EN468">
            <v>2752</v>
          </cell>
          <cell r="EO468">
            <v>0</v>
          </cell>
          <cell r="EP468">
            <v>2752</v>
          </cell>
          <cell r="EQ468">
            <v>0</v>
          </cell>
          <cell r="ER468">
            <v>2752</v>
          </cell>
          <cell r="ES468">
            <v>27</v>
          </cell>
          <cell r="ET468">
            <v>27</v>
          </cell>
          <cell r="EU468">
            <v>51</v>
          </cell>
          <cell r="EV468">
            <v>0.21951219512195122</v>
          </cell>
          <cell r="EW468">
            <v>4320</v>
          </cell>
          <cell r="EX468">
            <v>0</v>
          </cell>
          <cell r="GZ468">
            <v>1945</v>
          </cell>
          <cell r="HA468">
            <v>3663</v>
          </cell>
        </row>
        <row r="469">
          <cell r="B469" t="str">
            <v>63051CBA089</v>
          </cell>
          <cell r="C469">
            <v>0</v>
          </cell>
          <cell r="D469">
            <v>17.959307138481712</v>
          </cell>
          <cell r="E469">
            <v>926564189</v>
          </cell>
          <cell r="F469" t="str">
            <v>63051CBA089L4</v>
          </cell>
          <cell r="G469">
            <v>634.96626997030296</v>
          </cell>
          <cell r="H469">
            <v>169</v>
          </cell>
          <cell r="I469">
            <v>179</v>
          </cell>
          <cell r="J469">
            <v>1800</v>
          </cell>
          <cell r="K469">
            <v>0</v>
          </cell>
          <cell r="L469">
            <v>1916</v>
          </cell>
          <cell r="M469">
            <v>1626</v>
          </cell>
          <cell r="N469">
            <v>1665</v>
          </cell>
          <cell r="O469">
            <v>2424</v>
          </cell>
          <cell r="P469">
            <v>1665</v>
          </cell>
          <cell r="Q469">
            <v>961</v>
          </cell>
          <cell r="R469">
            <v>157</v>
          </cell>
          <cell r="S469">
            <v>0</v>
          </cell>
          <cell r="T469">
            <v>977</v>
          </cell>
          <cell r="U469">
            <v>977</v>
          </cell>
          <cell r="V469">
            <v>16.169455802131921</v>
          </cell>
          <cell r="W469">
            <v>1680</v>
          </cell>
          <cell r="X469">
            <v>1680</v>
          </cell>
          <cell r="Y469">
            <v>1645</v>
          </cell>
          <cell r="Z469">
            <v>715</v>
          </cell>
          <cell r="AA469">
            <v>1812.6769607258836</v>
          </cell>
          <cell r="AB469">
            <v>3114</v>
          </cell>
          <cell r="AC469">
            <v>1812.6769607258836</v>
          </cell>
          <cell r="AD469">
            <v>2475</v>
          </cell>
          <cell r="AE469">
            <v>0</v>
          </cell>
          <cell r="AF469">
            <v>2</v>
          </cell>
          <cell r="AG469">
            <v>145</v>
          </cell>
          <cell r="AH469">
            <v>147</v>
          </cell>
          <cell r="AI469">
            <v>2.2955145118733511</v>
          </cell>
          <cell r="AJ469">
            <v>2640</v>
          </cell>
          <cell r="AK469">
            <v>2640</v>
          </cell>
          <cell r="AL469">
            <v>2634</v>
          </cell>
          <cell r="AM469">
            <v>1672</v>
          </cell>
          <cell r="AN469">
            <v>1895</v>
          </cell>
          <cell r="AO469">
            <v>3160</v>
          </cell>
          <cell r="AP469">
            <v>1895</v>
          </cell>
          <cell r="AQ469">
            <v>1946</v>
          </cell>
          <cell r="AR469">
            <v>0</v>
          </cell>
          <cell r="AS469">
            <v>4</v>
          </cell>
          <cell r="AT469">
            <v>831</v>
          </cell>
          <cell r="AU469">
            <v>835</v>
          </cell>
          <cell r="AV469">
            <v>11.08</v>
          </cell>
          <cell r="AW469">
            <v>2400</v>
          </cell>
          <cell r="AX469">
            <v>0</v>
          </cell>
          <cell r="AY469">
            <v>1413</v>
          </cell>
          <cell r="AZ469">
            <v>1172</v>
          </cell>
          <cell r="BA469">
            <v>2250</v>
          </cell>
          <cell r="BB469">
            <v>3479</v>
          </cell>
          <cell r="BC469">
            <v>2250</v>
          </cell>
          <cell r="BD469">
            <v>2364</v>
          </cell>
          <cell r="BE469">
            <v>-174</v>
          </cell>
          <cell r="BF469">
            <v>0</v>
          </cell>
          <cell r="BG469">
            <v>58</v>
          </cell>
          <cell r="BH469">
            <v>58</v>
          </cell>
          <cell r="BI469">
            <v>1.3827814569536423</v>
          </cell>
          <cell r="BJ469">
            <v>1920</v>
          </cell>
          <cell r="BK469">
            <v>1920</v>
          </cell>
          <cell r="BL469">
            <v>1120</v>
          </cell>
          <cell r="BM469">
            <v>1658</v>
          </cell>
          <cell r="BN469">
            <v>1258.3333333333335</v>
          </cell>
          <cell r="BO469">
            <v>703</v>
          </cell>
          <cell r="BP469">
            <v>1258.3333333333335</v>
          </cell>
          <cell r="BQ469">
            <v>703</v>
          </cell>
          <cell r="BR469">
            <v>-15</v>
          </cell>
          <cell r="BS469">
            <v>5</v>
          </cell>
          <cell r="BT469">
            <v>485</v>
          </cell>
          <cell r="BU469">
            <v>490</v>
          </cell>
          <cell r="BV469">
            <v>6.0402565991002239</v>
          </cell>
          <cell r="BW469">
            <v>2160</v>
          </cell>
          <cell r="BX469">
            <v>2160</v>
          </cell>
          <cell r="BY469">
            <v>2567</v>
          </cell>
          <cell r="BZ469">
            <v>1340</v>
          </cell>
          <cell r="CA469">
            <v>2408.8380619736281</v>
          </cell>
          <cell r="CB469">
            <v>1300</v>
          </cell>
          <cell r="CC469">
            <v>2408.8380619736281</v>
          </cell>
          <cell r="CD469">
            <v>1300</v>
          </cell>
          <cell r="CE469">
            <v>-68</v>
          </cell>
          <cell r="CF469">
            <v>67</v>
          </cell>
          <cell r="CG469">
            <v>1758</v>
          </cell>
          <cell r="CH469">
            <v>1825</v>
          </cell>
          <cell r="CI469">
            <v>26.186693147964249</v>
          </cell>
          <cell r="CJ469">
            <v>2400</v>
          </cell>
          <cell r="CK469">
            <v>2640</v>
          </cell>
          <cell r="CL469">
            <v>2469</v>
          </cell>
          <cell r="CM469">
            <v>15</v>
          </cell>
          <cell r="CN469">
            <v>2014</v>
          </cell>
          <cell r="CO469">
            <v>3485</v>
          </cell>
          <cell r="CP469">
            <v>2014</v>
          </cell>
          <cell r="CQ469">
            <v>3485</v>
          </cell>
          <cell r="CR469">
            <v>8</v>
          </cell>
          <cell r="CS469">
            <v>19</v>
          </cell>
          <cell r="CT469">
            <v>782</v>
          </cell>
          <cell r="CU469">
            <v>801</v>
          </cell>
          <cell r="CV469">
            <v>28.299155609167673</v>
          </cell>
          <cell r="CW469">
            <v>720</v>
          </cell>
          <cell r="CX469">
            <v>720</v>
          </cell>
          <cell r="CY469">
            <v>727</v>
          </cell>
          <cell r="CZ469">
            <v>0</v>
          </cell>
          <cell r="DA469">
            <v>829</v>
          </cell>
          <cell r="DB469">
            <v>1241</v>
          </cell>
          <cell r="DC469">
            <v>829</v>
          </cell>
          <cell r="DD469">
            <v>1241</v>
          </cell>
          <cell r="DE469">
            <v>-3</v>
          </cell>
          <cell r="DF469">
            <v>18</v>
          </cell>
          <cell r="DG469">
            <v>272</v>
          </cell>
          <cell r="DH469">
            <v>290</v>
          </cell>
          <cell r="DI469">
            <v>3.4256926952141056</v>
          </cell>
          <cell r="DJ469">
            <v>2157</v>
          </cell>
          <cell r="DK469">
            <v>0</v>
          </cell>
          <cell r="DL469">
            <v>2159</v>
          </cell>
          <cell r="DM469">
            <v>0</v>
          </cell>
          <cell r="DN469">
            <v>2382</v>
          </cell>
          <cell r="DO469">
            <v>2105</v>
          </cell>
          <cell r="DP469">
            <v>2382</v>
          </cell>
          <cell r="DQ469">
            <v>2105</v>
          </cell>
          <cell r="DR469">
            <v>-2</v>
          </cell>
          <cell r="DS469">
            <v>17</v>
          </cell>
          <cell r="DT469">
            <v>329</v>
          </cell>
          <cell r="DU469">
            <v>346</v>
          </cell>
          <cell r="DV469">
            <v>4.7383581373019679</v>
          </cell>
          <cell r="DW469">
            <v>2640</v>
          </cell>
          <cell r="DX469">
            <v>2640</v>
          </cell>
          <cell r="DY469">
            <v>1433</v>
          </cell>
          <cell r="DZ469">
            <v>1574</v>
          </cell>
          <cell r="EA469">
            <v>2083</v>
          </cell>
          <cell r="EB469">
            <v>920</v>
          </cell>
          <cell r="EC469">
            <v>2083</v>
          </cell>
          <cell r="ED469">
            <v>920</v>
          </cell>
          <cell r="EE469">
            <v>28</v>
          </cell>
          <cell r="EF469">
            <v>24</v>
          </cell>
          <cell r="EG469">
            <v>807</v>
          </cell>
          <cell r="EH469">
            <v>831</v>
          </cell>
          <cell r="EI469">
            <v>8.7972383720930232</v>
          </cell>
          <cell r="EJ469">
            <v>1972</v>
          </cell>
          <cell r="EK469">
            <v>1972</v>
          </cell>
          <cell r="EL469">
            <v>0</v>
          </cell>
          <cell r="EM469">
            <v>0</v>
          </cell>
          <cell r="EN469">
            <v>2752</v>
          </cell>
          <cell r="EO469">
            <v>0</v>
          </cell>
          <cell r="EP469">
            <v>2752</v>
          </cell>
          <cell r="EQ469">
            <v>0</v>
          </cell>
          <cell r="ER469">
            <v>2752</v>
          </cell>
          <cell r="ES469">
            <v>27</v>
          </cell>
          <cell r="ET469">
            <v>27</v>
          </cell>
          <cell r="EU469">
            <v>51</v>
          </cell>
          <cell r="EV469">
            <v>0.21951219512195122</v>
          </cell>
          <cell r="EW469">
            <v>4320</v>
          </cell>
          <cell r="EX469">
            <v>0</v>
          </cell>
          <cell r="GZ469">
            <v>1945</v>
          </cell>
          <cell r="HA469">
            <v>3663</v>
          </cell>
        </row>
        <row r="470">
          <cell r="B470" t="str">
            <v>76RSS</v>
          </cell>
          <cell r="C470" t="str">
            <v>LINHA 476RSS</v>
          </cell>
          <cell r="D470">
            <v>0</v>
          </cell>
          <cell r="E470">
            <v>0</v>
          </cell>
          <cell r="F470" t="str">
            <v>VILMA I - 1 CAV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  <cell r="BF470">
            <v>0</v>
          </cell>
          <cell r="BG470">
            <v>0</v>
          </cell>
          <cell r="BH470">
            <v>0</v>
          </cell>
          <cell r="BI470">
            <v>0</v>
          </cell>
          <cell r="BJ470">
            <v>0</v>
          </cell>
          <cell r="BK470">
            <v>0</v>
          </cell>
          <cell r="BL470">
            <v>0</v>
          </cell>
          <cell r="BM470">
            <v>0</v>
          </cell>
          <cell r="BN470">
            <v>0</v>
          </cell>
          <cell r="BO470">
            <v>0</v>
          </cell>
          <cell r="BP470">
            <v>0</v>
          </cell>
          <cell r="BQ470">
            <v>0</v>
          </cell>
          <cell r="BR470">
            <v>0</v>
          </cell>
          <cell r="BS470">
            <v>0</v>
          </cell>
          <cell r="BT470">
            <v>0</v>
          </cell>
          <cell r="BU470">
            <v>0</v>
          </cell>
          <cell r="BV470">
            <v>0</v>
          </cell>
          <cell r="BW470">
            <v>0</v>
          </cell>
          <cell r="BX470">
            <v>0</v>
          </cell>
          <cell r="BY470">
            <v>0</v>
          </cell>
          <cell r="BZ470">
            <v>0</v>
          </cell>
          <cell r="CA470">
            <v>0</v>
          </cell>
          <cell r="CB470">
            <v>0</v>
          </cell>
          <cell r="CC470">
            <v>0</v>
          </cell>
          <cell r="CD470">
            <v>0</v>
          </cell>
          <cell r="CE470">
            <v>0</v>
          </cell>
          <cell r="CF470">
            <v>0</v>
          </cell>
          <cell r="CG470">
            <v>0</v>
          </cell>
          <cell r="CH470">
            <v>0</v>
          </cell>
          <cell r="CI470">
            <v>0</v>
          </cell>
          <cell r="CJ470">
            <v>0</v>
          </cell>
          <cell r="CK470">
            <v>0</v>
          </cell>
          <cell r="CL470">
            <v>9</v>
          </cell>
          <cell r="CM470">
            <v>0</v>
          </cell>
          <cell r="CN470">
            <v>0</v>
          </cell>
          <cell r="CO470">
            <v>0</v>
          </cell>
          <cell r="CP470">
            <v>0</v>
          </cell>
          <cell r="CQ470">
            <v>0</v>
          </cell>
          <cell r="CR470">
            <v>9</v>
          </cell>
          <cell r="CS470">
            <v>0</v>
          </cell>
          <cell r="CT470">
            <v>0</v>
          </cell>
          <cell r="CU470">
            <v>0</v>
          </cell>
          <cell r="CV470">
            <v>0</v>
          </cell>
          <cell r="CW470">
            <v>0</v>
          </cell>
          <cell r="CX470">
            <v>0</v>
          </cell>
          <cell r="CY470">
            <v>0</v>
          </cell>
          <cell r="CZ470">
            <v>0</v>
          </cell>
          <cell r="DA470">
            <v>0</v>
          </cell>
          <cell r="DB470">
            <v>0</v>
          </cell>
          <cell r="DC470">
            <v>0</v>
          </cell>
          <cell r="DD470">
            <v>0</v>
          </cell>
          <cell r="DE470">
            <v>0</v>
          </cell>
          <cell r="DF470">
            <v>0</v>
          </cell>
          <cell r="DG470">
            <v>0</v>
          </cell>
          <cell r="DH470">
            <v>0</v>
          </cell>
          <cell r="DI470">
            <v>0</v>
          </cell>
          <cell r="DJ470">
            <v>0</v>
          </cell>
          <cell r="DK470">
            <v>0</v>
          </cell>
          <cell r="DL470">
            <v>0</v>
          </cell>
          <cell r="DM470">
            <v>0</v>
          </cell>
          <cell r="DN470">
            <v>0</v>
          </cell>
          <cell r="DO470">
            <v>0</v>
          </cell>
          <cell r="DP470">
            <v>0</v>
          </cell>
          <cell r="DQ470">
            <v>0</v>
          </cell>
          <cell r="DR470">
            <v>0</v>
          </cell>
          <cell r="DS470">
            <v>0</v>
          </cell>
          <cell r="DT470">
            <v>0</v>
          </cell>
          <cell r="DU470">
            <v>0</v>
          </cell>
          <cell r="DV470">
            <v>0</v>
          </cell>
          <cell r="DW470">
            <v>70</v>
          </cell>
          <cell r="DX470">
            <v>70</v>
          </cell>
          <cell r="DY470">
            <v>19</v>
          </cell>
          <cell r="DZ470">
            <v>0</v>
          </cell>
          <cell r="EA470">
            <v>0</v>
          </cell>
          <cell r="EB470">
            <v>0</v>
          </cell>
          <cell r="EC470">
            <v>0</v>
          </cell>
          <cell r="ED470">
            <v>0</v>
          </cell>
          <cell r="EE470">
            <v>19</v>
          </cell>
          <cell r="EF470">
            <v>0</v>
          </cell>
          <cell r="EG470">
            <v>0</v>
          </cell>
          <cell r="EH470">
            <v>0</v>
          </cell>
          <cell r="EI470">
            <v>0</v>
          </cell>
          <cell r="EJ470">
            <v>0</v>
          </cell>
          <cell r="EK470">
            <v>0</v>
          </cell>
          <cell r="EL470">
            <v>0</v>
          </cell>
          <cell r="EM470">
            <v>0</v>
          </cell>
          <cell r="EN470">
            <v>0</v>
          </cell>
          <cell r="EO470">
            <v>0</v>
          </cell>
          <cell r="EP470">
            <v>0</v>
          </cell>
          <cell r="EQ470">
            <v>0</v>
          </cell>
          <cell r="ER470">
            <v>0</v>
          </cell>
          <cell r="ES470">
            <v>0</v>
          </cell>
          <cell r="ET470">
            <v>0</v>
          </cell>
          <cell r="EU470">
            <v>0</v>
          </cell>
          <cell r="EV470">
            <v>0</v>
          </cell>
          <cell r="EW470">
            <v>0</v>
          </cell>
          <cell r="EX470">
            <v>0</v>
          </cell>
          <cell r="GZ470">
            <v>0</v>
          </cell>
          <cell r="HA470">
            <v>0</v>
          </cell>
        </row>
        <row r="471">
          <cell r="B471" t="str">
            <v>63058RBA088</v>
          </cell>
          <cell r="C471">
            <v>0</v>
          </cell>
          <cell r="D471">
            <v>0</v>
          </cell>
          <cell r="E471">
            <v>0</v>
          </cell>
          <cell r="F471" t="str">
            <v>63058RBA088L4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  <cell r="BF471">
            <v>0</v>
          </cell>
          <cell r="BG471">
            <v>0</v>
          </cell>
          <cell r="BH471">
            <v>0</v>
          </cell>
          <cell r="BI471">
            <v>0</v>
          </cell>
          <cell r="BJ471">
            <v>0</v>
          </cell>
          <cell r="BK471">
            <v>0</v>
          </cell>
          <cell r="BL471">
            <v>0</v>
          </cell>
          <cell r="BM471">
            <v>0</v>
          </cell>
          <cell r="BN471">
            <v>0</v>
          </cell>
          <cell r="BO471">
            <v>0</v>
          </cell>
          <cell r="BP471">
            <v>0</v>
          </cell>
          <cell r="BQ471">
            <v>0</v>
          </cell>
          <cell r="BR471">
            <v>0</v>
          </cell>
          <cell r="BS471">
            <v>0</v>
          </cell>
          <cell r="BT471">
            <v>0</v>
          </cell>
          <cell r="BU471">
            <v>0</v>
          </cell>
          <cell r="BV471">
            <v>0</v>
          </cell>
          <cell r="BW471">
            <v>0</v>
          </cell>
          <cell r="BX471">
            <v>0</v>
          </cell>
          <cell r="BY471">
            <v>0</v>
          </cell>
          <cell r="BZ471">
            <v>0</v>
          </cell>
          <cell r="CA471">
            <v>0</v>
          </cell>
          <cell r="CB471">
            <v>0</v>
          </cell>
          <cell r="CC471">
            <v>0</v>
          </cell>
          <cell r="CD471">
            <v>0</v>
          </cell>
          <cell r="CE471">
            <v>0</v>
          </cell>
          <cell r="CF471">
            <v>0</v>
          </cell>
          <cell r="CG471">
            <v>0</v>
          </cell>
          <cell r="CH471">
            <v>0</v>
          </cell>
          <cell r="CI471">
            <v>0</v>
          </cell>
          <cell r="CJ471">
            <v>0</v>
          </cell>
          <cell r="CK471">
            <v>0</v>
          </cell>
          <cell r="CL471">
            <v>9</v>
          </cell>
          <cell r="CM471">
            <v>0</v>
          </cell>
          <cell r="CN471">
            <v>0</v>
          </cell>
          <cell r="CO471">
            <v>0</v>
          </cell>
          <cell r="CP471">
            <v>0</v>
          </cell>
          <cell r="CQ471">
            <v>0</v>
          </cell>
          <cell r="CR471">
            <v>9</v>
          </cell>
          <cell r="CS471">
            <v>0</v>
          </cell>
          <cell r="CT471">
            <v>0</v>
          </cell>
          <cell r="CU471">
            <v>0</v>
          </cell>
          <cell r="CV471">
            <v>0</v>
          </cell>
          <cell r="CW471">
            <v>0</v>
          </cell>
          <cell r="CX471">
            <v>0</v>
          </cell>
          <cell r="CY471">
            <v>0</v>
          </cell>
          <cell r="CZ471">
            <v>0</v>
          </cell>
          <cell r="DA471">
            <v>0</v>
          </cell>
          <cell r="DB471">
            <v>0</v>
          </cell>
          <cell r="DC471">
            <v>0</v>
          </cell>
          <cell r="DD471">
            <v>0</v>
          </cell>
          <cell r="DE471">
            <v>0</v>
          </cell>
          <cell r="DF471">
            <v>0</v>
          </cell>
          <cell r="DG471">
            <v>0</v>
          </cell>
          <cell r="DH471">
            <v>0</v>
          </cell>
          <cell r="DI471">
            <v>0</v>
          </cell>
          <cell r="DJ471">
            <v>0</v>
          </cell>
          <cell r="DK471">
            <v>0</v>
          </cell>
          <cell r="DL471">
            <v>0</v>
          </cell>
          <cell r="DM471">
            <v>0</v>
          </cell>
          <cell r="DN471">
            <v>0</v>
          </cell>
          <cell r="DO471">
            <v>0</v>
          </cell>
          <cell r="DP471">
            <v>0</v>
          </cell>
          <cell r="DQ471">
            <v>0</v>
          </cell>
          <cell r="DR471">
            <v>0</v>
          </cell>
          <cell r="DS471">
            <v>0</v>
          </cell>
          <cell r="DT471">
            <v>0</v>
          </cell>
          <cell r="DU471">
            <v>0</v>
          </cell>
          <cell r="DV471">
            <v>0</v>
          </cell>
          <cell r="DW471">
            <v>70</v>
          </cell>
          <cell r="DX471">
            <v>70</v>
          </cell>
          <cell r="DY471">
            <v>19</v>
          </cell>
          <cell r="DZ471">
            <v>0</v>
          </cell>
          <cell r="EA471">
            <v>0</v>
          </cell>
          <cell r="EB471">
            <v>0</v>
          </cell>
          <cell r="EC471">
            <v>0</v>
          </cell>
          <cell r="ED471">
            <v>0</v>
          </cell>
          <cell r="EE471">
            <v>19</v>
          </cell>
          <cell r="EF471">
            <v>0</v>
          </cell>
          <cell r="EG471">
            <v>0</v>
          </cell>
          <cell r="EH471">
            <v>0</v>
          </cell>
          <cell r="EI471">
            <v>0</v>
          </cell>
          <cell r="EJ471">
            <v>0</v>
          </cell>
          <cell r="EK471">
            <v>0</v>
          </cell>
          <cell r="EL471">
            <v>0</v>
          </cell>
          <cell r="EM471">
            <v>0</v>
          </cell>
          <cell r="EN471">
            <v>0</v>
          </cell>
          <cell r="EO471">
            <v>0</v>
          </cell>
          <cell r="EP471">
            <v>0</v>
          </cell>
          <cell r="EQ471">
            <v>0</v>
          </cell>
          <cell r="ER471">
            <v>0</v>
          </cell>
          <cell r="ES471">
            <v>0</v>
          </cell>
          <cell r="ET471">
            <v>0</v>
          </cell>
          <cell r="EU471">
            <v>0</v>
          </cell>
          <cell r="EV471">
            <v>0</v>
          </cell>
          <cell r="EW471">
            <v>0</v>
          </cell>
          <cell r="EX471">
            <v>0</v>
          </cell>
          <cell r="GZ471">
            <v>0</v>
          </cell>
          <cell r="HA471">
            <v>0</v>
          </cell>
        </row>
        <row r="472">
          <cell r="B472" t="str">
            <v>76RXE</v>
          </cell>
          <cell r="C472" t="str">
            <v>LINHA 476RXE</v>
          </cell>
          <cell r="D472">
            <v>10.654951454375245</v>
          </cell>
          <cell r="E472">
            <v>0</v>
          </cell>
          <cell r="F472" t="str">
            <v>MARIANE EXPERIENCE</v>
          </cell>
          <cell r="G472">
            <v>139.2779737611084</v>
          </cell>
          <cell r="H472">
            <v>400</v>
          </cell>
          <cell r="I472">
            <v>402</v>
          </cell>
          <cell r="J472">
            <v>120</v>
          </cell>
          <cell r="K472">
            <v>120</v>
          </cell>
          <cell r="L472">
            <v>239</v>
          </cell>
          <cell r="M472">
            <v>421</v>
          </cell>
          <cell r="N472">
            <v>408</v>
          </cell>
          <cell r="O472">
            <v>757</v>
          </cell>
          <cell r="P472">
            <v>408</v>
          </cell>
          <cell r="Q472">
            <v>338</v>
          </cell>
          <cell r="R472">
            <v>75</v>
          </cell>
          <cell r="S472">
            <v>1</v>
          </cell>
          <cell r="T472">
            <v>227</v>
          </cell>
          <cell r="U472">
            <v>228</v>
          </cell>
          <cell r="V472">
            <v>15.626434144102801</v>
          </cell>
          <cell r="W472">
            <v>480</v>
          </cell>
          <cell r="X472">
            <v>480</v>
          </cell>
          <cell r="Y472">
            <v>455</v>
          </cell>
          <cell r="Z472">
            <v>165</v>
          </cell>
          <cell r="AA472">
            <v>435.79999999999995</v>
          </cell>
          <cell r="AB472">
            <v>639</v>
          </cell>
          <cell r="AC472">
            <v>435.79999999999995</v>
          </cell>
          <cell r="AD472">
            <v>474</v>
          </cell>
          <cell r="AE472">
            <v>-75</v>
          </cell>
          <cell r="AF472">
            <v>0</v>
          </cell>
          <cell r="AG472">
            <v>284</v>
          </cell>
          <cell r="AH472">
            <v>284</v>
          </cell>
          <cell r="AI472">
            <v>15.604395604395606</v>
          </cell>
          <cell r="AJ472">
            <v>480</v>
          </cell>
          <cell r="AK472">
            <v>480</v>
          </cell>
          <cell r="AL472">
            <v>478</v>
          </cell>
          <cell r="AM472">
            <v>183</v>
          </cell>
          <cell r="AN472">
            <v>546</v>
          </cell>
          <cell r="AO472">
            <v>617</v>
          </cell>
          <cell r="AP472">
            <v>546</v>
          </cell>
          <cell r="AQ472">
            <v>491</v>
          </cell>
          <cell r="AR472">
            <v>3</v>
          </cell>
          <cell r="AS472">
            <v>3</v>
          </cell>
          <cell r="AT472">
            <v>265</v>
          </cell>
          <cell r="AU472">
            <v>268</v>
          </cell>
          <cell r="AV472">
            <v>19.175108538350216</v>
          </cell>
          <cell r="AW472">
            <v>480</v>
          </cell>
          <cell r="AX472">
            <v>480</v>
          </cell>
          <cell r="AY472">
            <v>179</v>
          </cell>
          <cell r="AZ472">
            <v>459</v>
          </cell>
          <cell r="BA472">
            <v>414.6</v>
          </cell>
          <cell r="BB472">
            <v>768</v>
          </cell>
          <cell r="BC472">
            <v>414.6</v>
          </cell>
          <cell r="BD472">
            <v>309</v>
          </cell>
          <cell r="BE472">
            <v>3</v>
          </cell>
          <cell r="BF472">
            <v>0</v>
          </cell>
          <cell r="BG472">
            <v>135</v>
          </cell>
          <cell r="BH472">
            <v>135</v>
          </cell>
          <cell r="BI472">
            <v>8.1818181818181817</v>
          </cell>
          <cell r="BJ472">
            <v>600</v>
          </cell>
          <cell r="BK472">
            <v>600</v>
          </cell>
          <cell r="BL472">
            <v>580</v>
          </cell>
          <cell r="BM472">
            <v>130</v>
          </cell>
          <cell r="BN472">
            <v>495</v>
          </cell>
          <cell r="BO472">
            <v>306</v>
          </cell>
          <cell r="BP472">
            <v>495</v>
          </cell>
          <cell r="BQ472">
            <v>306</v>
          </cell>
          <cell r="BR472">
            <v>85</v>
          </cell>
          <cell r="BS472">
            <v>4</v>
          </cell>
          <cell r="BT472">
            <v>320</v>
          </cell>
          <cell r="BU472">
            <v>324</v>
          </cell>
          <cell r="BV472">
            <v>21.111710206751301</v>
          </cell>
          <cell r="BW472">
            <v>600</v>
          </cell>
          <cell r="BX472">
            <v>0</v>
          </cell>
          <cell r="BY472">
            <v>601</v>
          </cell>
          <cell r="BZ472">
            <v>428</v>
          </cell>
          <cell r="CA472">
            <v>454.72393785180043</v>
          </cell>
          <cell r="CB472">
            <v>436</v>
          </cell>
          <cell r="CC472">
            <v>454.72393785180043</v>
          </cell>
          <cell r="CD472">
            <v>436</v>
          </cell>
          <cell r="CE472">
            <v>-64</v>
          </cell>
          <cell r="CF472">
            <v>4</v>
          </cell>
          <cell r="CG472">
            <v>549</v>
          </cell>
          <cell r="CH472">
            <v>553</v>
          </cell>
          <cell r="CI472">
            <v>24.220588235294116</v>
          </cell>
          <cell r="CJ472">
            <v>480</v>
          </cell>
          <cell r="CK472">
            <v>480</v>
          </cell>
          <cell r="CL472">
            <v>239</v>
          </cell>
          <cell r="CM472">
            <v>203</v>
          </cell>
          <cell r="CN472">
            <v>680</v>
          </cell>
          <cell r="CO472">
            <v>612</v>
          </cell>
          <cell r="CP472">
            <v>680</v>
          </cell>
          <cell r="CQ472">
            <v>612</v>
          </cell>
          <cell r="CR472">
            <v>42</v>
          </cell>
          <cell r="CS472">
            <v>10</v>
          </cell>
          <cell r="CT472">
            <v>128</v>
          </cell>
          <cell r="CU472">
            <v>138</v>
          </cell>
          <cell r="CV472">
            <v>8.5963170389588353</v>
          </cell>
          <cell r="CW472">
            <v>480</v>
          </cell>
          <cell r="CX472">
            <v>480</v>
          </cell>
          <cell r="CY472">
            <v>477</v>
          </cell>
          <cell r="CZ472">
            <v>0</v>
          </cell>
          <cell r="DA472">
            <v>446.70292900982759</v>
          </cell>
          <cell r="DB472">
            <v>360</v>
          </cell>
          <cell r="DC472">
            <v>446.70292900982759</v>
          </cell>
          <cell r="DD472">
            <v>360</v>
          </cell>
          <cell r="DE472">
            <v>6</v>
          </cell>
          <cell r="DF472">
            <v>0</v>
          </cell>
          <cell r="DG472">
            <v>249</v>
          </cell>
          <cell r="DH472">
            <v>249</v>
          </cell>
          <cell r="DI472">
            <v>13.884758364312267</v>
          </cell>
          <cell r="DJ472">
            <v>480</v>
          </cell>
          <cell r="DK472">
            <v>480</v>
          </cell>
          <cell r="DL472">
            <v>474</v>
          </cell>
          <cell r="DM472">
            <v>0</v>
          </cell>
          <cell r="DN472">
            <v>538</v>
          </cell>
          <cell r="DO472">
            <v>416</v>
          </cell>
          <cell r="DP472">
            <v>538</v>
          </cell>
          <cell r="DQ472">
            <v>416</v>
          </cell>
          <cell r="DR472">
            <v>-62</v>
          </cell>
          <cell r="DS472">
            <v>13</v>
          </cell>
          <cell r="DT472">
            <v>356</v>
          </cell>
          <cell r="DU472">
            <v>369</v>
          </cell>
          <cell r="DV472">
            <v>10.480863591756624</v>
          </cell>
          <cell r="DW472">
            <v>720</v>
          </cell>
          <cell r="DX472">
            <v>720</v>
          </cell>
          <cell r="DY472">
            <v>714</v>
          </cell>
          <cell r="DZ472">
            <v>538</v>
          </cell>
          <cell r="EA472">
            <v>1019</v>
          </cell>
          <cell r="EB472">
            <v>770</v>
          </cell>
          <cell r="EC472">
            <v>1019</v>
          </cell>
          <cell r="ED472">
            <v>770</v>
          </cell>
          <cell r="EE472">
            <v>62</v>
          </cell>
          <cell r="EF472">
            <v>28</v>
          </cell>
          <cell r="EG472">
            <v>223</v>
          </cell>
          <cell r="EH472">
            <v>251</v>
          </cell>
          <cell r="EI472">
            <v>30.21359223300971</v>
          </cell>
          <cell r="EJ472">
            <v>720</v>
          </cell>
          <cell r="EK472">
            <v>480</v>
          </cell>
          <cell r="EL472">
            <v>0</v>
          </cell>
          <cell r="EM472">
            <v>0</v>
          </cell>
          <cell r="EN472">
            <v>212</v>
          </cell>
          <cell r="EO472">
            <v>0</v>
          </cell>
          <cell r="EP472">
            <v>212</v>
          </cell>
          <cell r="EQ472">
            <v>0</v>
          </cell>
          <cell r="ER472">
            <v>212</v>
          </cell>
          <cell r="ES472">
            <v>731</v>
          </cell>
          <cell r="ET472">
            <v>731</v>
          </cell>
          <cell r="EU472">
            <v>759</v>
          </cell>
          <cell r="EV472">
            <v>14.194174757281553</v>
          </cell>
          <cell r="EW472">
            <v>1200</v>
          </cell>
          <cell r="EX472">
            <v>0</v>
          </cell>
          <cell r="GZ472">
            <v>0</v>
          </cell>
          <cell r="HA472">
            <v>814</v>
          </cell>
        </row>
        <row r="473">
          <cell r="B473" t="str">
            <v>63051NBA089</v>
          </cell>
          <cell r="C473">
            <v>0</v>
          </cell>
          <cell r="D473">
            <v>10.654951454375245</v>
          </cell>
          <cell r="E473">
            <v>926564193</v>
          </cell>
          <cell r="F473" t="str">
            <v>63051NBA089L4</v>
          </cell>
          <cell r="G473">
            <v>139.2779737611084</v>
          </cell>
          <cell r="H473">
            <v>400</v>
          </cell>
          <cell r="I473">
            <v>402</v>
          </cell>
          <cell r="J473">
            <v>120</v>
          </cell>
          <cell r="K473">
            <v>120</v>
          </cell>
          <cell r="L473">
            <v>239</v>
          </cell>
          <cell r="M473">
            <v>421</v>
          </cell>
          <cell r="N473">
            <v>408</v>
          </cell>
          <cell r="O473">
            <v>757</v>
          </cell>
          <cell r="P473">
            <v>408</v>
          </cell>
          <cell r="Q473">
            <v>338</v>
          </cell>
          <cell r="R473">
            <v>75</v>
          </cell>
          <cell r="S473">
            <v>1</v>
          </cell>
          <cell r="T473">
            <v>227</v>
          </cell>
          <cell r="U473">
            <v>228</v>
          </cell>
          <cell r="V473">
            <v>15.626434144102801</v>
          </cell>
          <cell r="W473">
            <v>480</v>
          </cell>
          <cell r="X473">
            <v>480</v>
          </cell>
          <cell r="Y473">
            <v>455</v>
          </cell>
          <cell r="Z473">
            <v>165</v>
          </cell>
          <cell r="AA473">
            <v>435.79999999999995</v>
          </cell>
          <cell r="AB473">
            <v>639</v>
          </cell>
          <cell r="AC473">
            <v>435.79999999999995</v>
          </cell>
          <cell r="AD473">
            <v>474</v>
          </cell>
          <cell r="AE473">
            <v>-75</v>
          </cell>
          <cell r="AF473">
            <v>0</v>
          </cell>
          <cell r="AG473">
            <v>284</v>
          </cell>
          <cell r="AH473">
            <v>284</v>
          </cell>
          <cell r="AI473">
            <v>15.604395604395606</v>
          </cell>
          <cell r="AJ473">
            <v>480</v>
          </cell>
          <cell r="AK473">
            <v>480</v>
          </cell>
          <cell r="AL473">
            <v>478</v>
          </cell>
          <cell r="AM473">
            <v>183</v>
          </cell>
          <cell r="AN473">
            <v>546</v>
          </cell>
          <cell r="AO473">
            <v>617</v>
          </cell>
          <cell r="AP473">
            <v>546</v>
          </cell>
          <cell r="AQ473">
            <v>491</v>
          </cell>
          <cell r="AR473">
            <v>3</v>
          </cell>
          <cell r="AS473">
            <v>3</v>
          </cell>
          <cell r="AT473">
            <v>265</v>
          </cell>
          <cell r="AU473">
            <v>268</v>
          </cell>
          <cell r="AV473">
            <v>19.175108538350216</v>
          </cell>
          <cell r="AW473">
            <v>480</v>
          </cell>
          <cell r="AX473">
            <v>480</v>
          </cell>
          <cell r="AY473">
            <v>179</v>
          </cell>
          <cell r="AZ473">
            <v>459</v>
          </cell>
          <cell r="BA473">
            <v>414.6</v>
          </cell>
          <cell r="BB473">
            <v>768</v>
          </cell>
          <cell r="BC473">
            <v>414.6</v>
          </cell>
          <cell r="BD473">
            <v>309</v>
          </cell>
          <cell r="BE473">
            <v>3</v>
          </cell>
          <cell r="BF473">
            <v>0</v>
          </cell>
          <cell r="BG473">
            <v>135</v>
          </cell>
          <cell r="BH473">
            <v>135</v>
          </cell>
          <cell r="BI473">
            <v>8.1818181818181817</v>
          </cell>
          <cell r="BJ473">
            <v>600</v>
          </cell>
          <cell r="BK473">
            <v>600</v>
          </cell>
          <cell r="BL473">
            <v>580</v>
          </cell>
          <cell r="BM473">
            <v>130</v>
          </cell>
          <cell r="BN473">
            <v>495</v>
          </cell>
          <cell r="BO473">
            <v>306</v>
          </cell>
          <cell r="BP473">
            <v>495</v>
          </cell>
          <cell r="BQ473">
            <v>306</v>
          </cell>
          <cell r="BR473">
            <v>85</v>
          </cell>
          <cell r="BS473">
            <v>4</v>
          </cell>
          <cell r="BT473">
            <v>320</v>
          </cell>
          <cell r="BU473">
            <v>324</v>
          </cell>
          <cell r="BV473">
            <v>21.111710206751301</v>
          </cell>
          <cell r="BW473">
            <v>600</v>
          </cell>
          <cell r="BX473">
            <v>0</v>
          </cell>
          <cell r="BY473">
            <v>601</v>
          </cell>
          <cell r="BZ473">
            <v>428</v>
          </cell>
          <cell r="CA473">
            <v>454.72393785180043</v>
          </cell>
          <cell r="CB473">
            <v>436</v>
          </cell>
          <cell r="CC473">
            <v>454.72393785180043</v>
          </cell>
          <cell r="CD473">
            <v>436</v>
          </cell>
          <cell r="CE473">
            <v>-64</v>
          </cell>
          <cell r="CF473">
            <v>4</v>
          </cell>
          <cell r="CG473">
            <v>549</v>
          </cell>
          <cell r="CH473">
            <v>553</v>
          </cell>
          <cell r="CI473">
            <v>24.220588235294116</v>
          </cell>
          <cell r="CJ473">
            <v>480</v>
          </cell>
          <cell r="CK473">
            <v>480</v>
          </cell>
          <cell r="CL473">
            <v>239</v>
          </cell>
          <cell r="CM473">
            <v>203</v>
          </cell>
          <cell r="CN473">
            <v>680</v>
          </cell>
          <cell r="CO473">
            <v>612</v>
          </cell>
          <cell r="CP473">
            <v>680</v>
          </cell>
          <cell r="CQ473">
            <v>612</v>
          </cell>
          <cell r="CR473">
            <v>42</v>
          </cell>
          <cell r="CS473">
            <v>10</v>
          </cell>
          <cell r="CT473">
            <v>128</v>
          </cell>
          <cell r="CU473">
            <v>138</v>
          </cell>
          <cell r="CV473">
            <v>8.5963170389588353</v>
          </cell>
          <cell r="CW473">
            <v>480</v>
          </cell>
          <cell r="CX473">
            <v>480</v>
          </cell>
          <cell r="CY473">
            <v>477</v>
          </cell>
          <cell r="CZ473">
            <v>0</v>
          </cell>
          <cell r="DA473">
            <v>446.70292900982759</v>
          </cell>
          <cell r="DB473">
            <v>360</v>
          </cell>
          <cell r="DC473">
            <v>446.70292900982759</v>
          </cell>
          <cell r="DD473">
            <v>360</v>
          </cell>
          <cell r="DE473">
            <v>6</v>
          </cell>
          <cell r="DF473">
            <v>0</v>
          </cell>
          <cell r="DG473">
            <v>249</v>
          </cell>
          <cell r="DH473">
            <v>249</v>
          </cell>
          <cell r="DI473">
            <v>13.884758364312267</v>
          </cell>
          <cell r="DJ473">
            <v>480</v>
          </cell>
          <cell r="DK473">
            <v>480</v>
          </cell>
          <cell r="DL473">
            <v>474</v>
          </cell>
          <cell r="DM473">
            <v>0</v>
          </cell>
          <cell r="DN473">
            <v>538</v>
          </cell>
          <cell r="DO473">
            <v>416</v>
          </cell>
          <cell r="DP473">
            <v>538</v>
          </cell>
          <cell r="DQ473">
            <v>416</v>
          </cell>
          <cell r="DR473">
            <v>-62</v>
          </cell>
          <cell r="DS473">
            <v>13</v>
          </cell>
          <cell r="DT473">
            <v>356</v>
          </cell>
          <cell r="DU473">
            <v>369</v>
          </cell>
          <cell r="DV473">
            <v>10.480863591756624</v>
          </cell>
          <cell r="DW473">
            <v>720</v>
          </cell>
          <cell r="DX473">
            <v>720</v>
          </cell>
          <cell r="DY473">
            <v>714</v>
          </cell>
          <cell r="DZ473">
            <v>538</v>
          </cell>
          <cell r="EA473">
            <v>1019</v>
          </cell>
          <cell r="EB473">
            <v>770</v>
          </cell>
          <cell r="EC473">
            <v>1019</v>
          </cell>
          <cell r="ED473">
            <v>770</v>
          </cell>
          <cell r="EE473">
            <v>62</v>
          </cell>
          <cell r="EF473">
            <v>28</v>
          </cell>
          <cell r="EG473">
            <v>223</v>
          </cell>
          <cell r="EH473">
            <v>251</v>
          </cell>
          <cell r="EI473">
            <v>30.21359223300971</v>
          </cell>
          <cell r="EJ473">
            <v>720</v>
          </cell>
          <cell r="EK473">
            <v>480</v>
          </cell>
          <cell r="EL473">
            <v>0</v>
          </cell>
          <cell r="EM473">
            <v>0</v>
          </cell>
          <cell r="EN473">
            <v>212</v>
          </cell>
          <cell r="EO473">
            <v>0</v>
          </cell>
          <cell r="EP473">
            <v>212</v>
          </cell>
          <cell r="EQ473">
            <v>0</v>
          </cell>
          <cell r="ER473">
            <v>212</v>
          </cell>
          <cell r="ES473">
            <v>731</v>
          </cell>
          <cell r="ET473">
            <v>731</v>
          </cell>
          <cell r="EU473">
            <v>759</v>
          </cell>
          <cell r="EV473">
            <v>14.194174757281553</v>
          </cell>
          <cell r="EW473">
            <v>1200</v>
          </cell>
          <cell r="EX473">
            <v>0</v>
          </cell>
          <cell r="GZ473">
            <v>0</v>
          </cell>
          <cell r="HA473">
            <v>814</v>
          </cell>
        </row>
        <row r="474">
          <cell r="B474" t="str">
            <v>76XER</v>
          </cell>
          <cell r="C474" t="str">
            <v>LINHA 476XER</v>
          </cell>
          <cell r="D474">
            <v>0</v>
          </cell>
          <cell r="E474">
            <v>0</v>
          </cell>
          <cell r="F474" t="str">
            <v>VILMA II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  <cell r="BF474">
            <v>0</v>
          </cell>
          <cell r="BG474">
            <v>0</v>
          </cell>
          <cell r="BH474">
            <v>0</v>
          </cell>
          <cell r="BI474">
            <v>0</v>
          </cell>
          <cell r="BJ474">
            <v>0</v>
          </cell>
          <cell r="BK474">
            <v>0</v>
          </cell>
          <cell r="BL474">
            <v>0</v>
          </cell>
          <cell r="BM474">
            <v>0</v>
          </cell>
          <cell r="BN474">
            <v>0</v>
          </cell>
          <cell r="BO474">
            <v>0</v>
          </cell>
          <cell r="BP474">
            <v>0</v>
          </cell>
          <cell r="BQ474">
            <v>0</v>
          </cell>
          <cell r="BR474">
            <v>0</v>
          </cell>
          <cell r="BS474">
            <v>0</v>
          </cell>
          <cell r="BT474">
            <v>0</v>
          </cell>
          <cell r="BU474">
            <v>0</v>
          </cell>
          <cell r="BV474">
            <v>0</v>
          </cell>
          <cell r="BW474">
            <v>0</v>
          </cell>
          <cell r="BX474">
            <v>0</v>
          </cell>
          <cell r="BY474">
            <v>0</v>
          </cell>
          <cell r="BZ474">
            <v>0</v>
          </cell>
          <cell r="CA474">
            <v>0</v>
          </cell>
          <cell r="CB474">
            <v>0</v>
          </cell>
          <cell r="CC474">
            <v>0</v>
          </cell>
          <cell r="CD474">
            <v>0</v>
          </cell>
          <cell r="CE474">
            <v>0</v>
          </cell>
          <cell r="CF474">
            <v>0</v>
          </cell>
          <cell r="CG474">
            <v>0</v>
          </cell>
          <cell r="CH474">
            <v>0</v>
          </cell>
          <cell r="CI474">
            <v>0</v>
          </cell>
          <cell r="CJ474">
            <v>0</v>
          </cell>
          <cell r="CK474">
            <v>0</v>
          </cell>
          <cell r="CL474">
            <v>1</v>
          </cell>
          <cell r="CM474">
            <v>0</v>
          </cell>
          <cell r="CN474">
            <v>0</v>
          </cell>
          <cell r="CO474">
            <v>0</v>
          </cell>
          <cell r="CP474">
            <v>0</v>
          </cell>
          <cell r="CQ474">
            <v>0</v>
          </cell>
          <cell r="CR474">
            <v>1</v>
          </cell>
          <cell r="CS474">
            <v>0</v>
          </cell>
          <cell r="CT474">
            <v>0</v>
          </cell>
          <cell r="CU474">
            <v>0</v>
          </cell>
          <cell r="CV474">
            <v>0</v>
          </cell>
          <cell r="CW474">
            <v>0</v>
          </cell>
          <cell r="CX474">
            <v>0</v>
          </cell>
          <cell r="CY474">
            <v>2</v>
          </cell>
          <cell r="CZ474">
            <v>0</v>
          </cell>
          <cell r="DA474">
            <v>0</v>
          </cell>
          <cell r="DB474">
            <v>0</v>
          </cell>
          <cell r="DC474">
            <v>0</v>
          </cell>
          <cell r="DD474">
            <v>0</v>
          </cell>
          <cell r="DE474">
            <v>2</v>
          </cell>
          <cell r="DF474">
            <v>0</v>
          </cell>
          <cell r="DG474">
            <v>0</v>
          </cell>
          <cell r="DH474">
            <v>0</v>
          </cell>
          <cell r="DI474">
            <v>0</v>
          </cell>
          <cell r="DJ474">
            <v>0</v>
          </cell>
          <cell r="DK474">
            <v>0</v>
          </cell>
          <cell r="DL474">
            <v>0</v>
          </cell>
          <cell r="DM474">
            <v>0</v>
          </cell>
          <cell r="DN474">
            <v>0</v>
          </cell>
          <cell r="DO474">
            <v>0</v>
          </cell>
          <cell r="DP474">
            <v>0</v>
          </cell>
          <cell r="DQ474">
            <v>0</v>
          </cell>
          <cell r="DR474">
            <v>0</v>
          </cell>
          <cell r="DS474">
            <v>0</v>
          </cell>
          <cell r="DT474">
            <v>0</v>
          </cell>
          <cell r="DU474">
            <v>0</v>
          </cell>
          <cell r="DV474">
            <v>0</v>
          </cell>
          <cell r="DW474">
            <v>0</v>
          </cell>
          <cell r="DX474">
            <v>0</v>
          </cell>
          <cell r="DY474">
            <v>0</v>
          </cell>
          <cell r="DZ474">
            <v>0</v>
          </cell>
          <cell r="EA474">
            <v>0</v>
          </cell>
          <cell r="EB474">
            <v>0</v>
          </cell>
          <cell r="EC474">
            <v>0</v>
          </cell>
          <cell r="ED474">
            <v>0</v>
          </cell>
          <cell r="EE474">
            <v>0</v>
          </cell>
          <cell r="EF474">
            <v>0</v>
          </cell>
          <cell r="EG474">
            <v>0</v>
          </cell>
          <cell r="EH474">
            <v>0</v>
          </cell>
          <cell r="EI474">
            <v>0</v>
          </cell>
          <cell r="EJ474">
            <v>0</v>
          </cell>
          <cell r="EK474">
            <v>0</v>
          </cell>
          <cell r="EL474">
            <v>0</v>
          </cell>
          <cell r="EM474">
            <v>0</v>
          </cell>
          <cell r="EN474">
            <v>0</v>
          </cell>
          <cell r="EO474">
            <v>0</v>
          </cell>
          <cell r="EP474">
            <v>0</v>
          </cell>
          <cell r="EQ474">
            <v>0</v>
          </cell>
          <cell r="ER474">
            <v>0</v>
          </cell>
          <cell r="ES474">
            <v>0</v>
          </cell>
          <cell r="ET474">
            <v>0</v>
          </cell>
          <cell r="EU474">
            <v>0</v>
          </cell>
          <cell r="EV474">
            <v>0</v>
          </cell>
          <cell r="EW474">
            <v>0</v>
          </cell>
          <cell r="EX474">
            <v>0</v>
          </cell>
          <cell r="GZ474">
            <v>0</v>
          </cell>
          <cell r="HA474">
            <v>0</v>
          </cell>
        </row>
        <row r="475">
          <cell r="B475" t="str">
            <v>33058RBA088</v>
          </cell>
          <cell r="C475">
            <v>0</v>
          </cell>
          <cell r="D475">
            <v>0</v>
          </cell>
          <cell r="E475">
            <v>0</v>
          </cell>
          <cell r="F475" t="str">
            <v>33058RBA088L4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  <cell r="BF475">
            <v>0</v>
          </cell>
          <cell r="BG475">
            <v>0</v>
          </cell>
          <cell r="BH475">
            <v>0</v>
          </cell>
          <cell r="BI475">
            <v>0</v>
          </cell>
          <cell r="BJ475">
            <v>0</v>
          </cell>
          <cell r="BK475">
            <v>0</v>
          </cell>
          <cell r="BL475">
            <v>0</v>
          </cell>
          <cell r="BM475">
            <v>0</v>
          </cell>
          <cell r="BN475">
            <v>0</v>
          </cell>
          <cell r="BO475">
            <v>0</v>
          </cell>
          <cell r="BP475">
            <v>0</v>
          </cell>
          <cell r="BQ475">
            <v>0</v>
          </cell>
          <cell r="BR475">
            <v>0</v>
          </cell>
          <cell r="BS475">
            <v>0</v>
          </cell>
          <cell r="BT475">
            <v>0</v>
          </cell>
          <cell r="BU475">
            <v>0</v>
          </cell>
          <cell r="BV475">
            <v>0</v>
          </cell>
          <cell r="BW475">
            <v>0</v>
          </cell>
          <cell r="BX475">
            <v>0</v>
          </cell>
          <cell r="BY475">
            <v>0</v>
          </cell>
          <cell r="BZ475">
            <v>0</v>
          </cell>
          <cell r="CA475">
            <v>0</v>
          </cell>
          <cell r="CB475">
            <v>0</v>
          </cell>
          <cell r="CC475">
            <v>0</v>
          </cell>
          <cell r="CD475">
            <v>0</v>
          </cell>
          <cell r="CE475">
            <v>0</v>
          </cell>
          <cell r="CF475">
            <v>0</v>
          </cell>
          <cell r="CG475">
            <v>0</v>
          </cell>
          <cell r="CH475">
            <v>0</v>
          </cell>
          <cell r="CI475">
            <v>0</v>
          </cell>
          <cell r="CJ475">
            <v>0</v>
          </cell>
          <cell r="CK475">
            <v>0</v>
          </cell>
          <cell r="CL475">
            <v>1</v>
          </cell>
          <cell r="CM475">
            <v>0</v>
          </cell>
          <cell r="CN475">
            <v>0</v>
          </cell>
          <cell r="CO475">
            <v>0</v>
          </cell>
          <cell r="CP475">
            <v>0</v>
          </cell>
          <cell r="CQ475">
            <v>0</v>
          </cell>
          <cell r="CR475">
            <v>1</v>
          </cell>
          <cell r="CS475">
            <v>0</v>
          </cell>
          <cell r="CT475">
            <v>0</v>
          </cell>
          <cell r="CU475">
            <v>0</v>
          </cell>
          <cell r="CV475">
            <v>0</v>
          </cell>
          <cell r="CW475">
            <v>0</v>
          </cell>
          <cell r="CX475">
            <v>0</v>
          </cell>
          <cell r="CY475">
            <v>2</v>
          </cell>
          <cell r="CZ475">
            <v>0</v>
          </cell>
          <cell r="DA475">
            <v>0</v>
          </cell>
          <cell r="DB475">
            <v>0</v>
          </cell>
          <cell r="DC475">
            <v>0</v>
          </cell>
          <cell r="DD475">
            <v>0</v>
          </cell>
          <cell r="DE475">
            <v>2</v>
          </cell>
          <cell r="DF475">
            <v>0</v>
          </cell>
          <cell r="DG475">
            <v>0</v>
          </cell>
          <cell r="DH475">
            <v>0</v>
          </cell>
          <cell r="DI475">
            <v>0</v>
          </cell>
          <cell r="DJ475">
            <v>0</v>
          </cell>
          <cell r="DK475">
            <v>0</v>
          </cell>
          <cell r="DL475">
            <v>0</v>
          </cell>
          <cell r="DM475">
            <v>0</v>
          </cell>
          <cell r="DN475">
            <v>0</v>
          </cell>
          <cell r="DO475">
            <v>0</v>
          </cell>
          <cell r="DP475">
            <v>0</v>
          </cell>
          <cell r="DQ475">
            <v>0</v>
          </cell>
          <cell r="DR475">
            <v>0</v>
          </cell>
          <cell r="DS475">
            <v>0</v>
          </cell>
          <cell r="DT475">
            <v>0</v>
          </cell>
          <cell r="DU475">
            <v>0</v>
          </cell>
          <cell r="DV475">
            <v>0</v>
          </cell>
          <cell r="DW475">
            <v>0</v>
          </cell>
          <cell r="DX475">
            <v>0</v>
          </cell>
          <cell r="DY475">
            <v>0</v>
          </cell>
          <cell r="DZ475">
            <v>0</v>
          </cell>
          <cell r="EA475">
            <v>0</v>
          </cell>
          <cell r="EB475">
            <v>0</v>
          </cell>
          <cell r="EC475">
            <v>0</v>
          </cell>
          <cell r="ED475">
            <v>0</v>
          </cell>
          <cell r="EE475">
            <v>0</v>
          </cell>
          <cell r="EF475">
            <v>0</v>
          </cell>
          <cell r="EG475">
            <v>0</v>
          </cell>
          <cell r="EH475">
            <v>0</v>
          </cell>
          <cell r="EI475">
            <v>0</v>
          </cell>
          <cell r="EJ475">
            <v>0</v>
          </cell>
          <cell r="EK475">
            <v>0</v>
          </cell>
          <cell r="EL475">
            <v>0</v>
          </cell>
          <cell r="EM475">
            <v>0</v>
          </cell>
          <cell r="EN475">
            <v>0</v>
          </cell>
          <cell r="EO475">
            <v>0</v>
          </cell>
          <cell r="EP475">
            <v>0</v>
          </cell>
          <cell r="EQ475">
            <v>0</v>
          </cell>
          <cell r="ER475">
            <v>0</v>
          </cell>
          <cell r="ES475">
            <v>0</v>
          </cell>
          <cell r="ET475">
            <v>0</v>
          </cell>
          <cell r="EU475">
            <v>0</v>
          </cell>
          <cell r="EV475">
            <v>0</v>
          </cell>
          <cell r="EW475">
            <v>0</v>
          </cell>
          <cell r="EX475">
            <v>0</v>
          </cell>
          <cell r="GZ475">
            <v>0</v>
          </cell>
          <cell r="HA475">
            <v>0</v>
          </cell>
        </row>
        <row r="476">
          <cell r="B476" t="str">
            <v>76DVX</v>
          </cell>
          <cell r="C476" t="str">
            <v>LINHA 476DVX</v>
          </cell>
          <cell r="D476">
            <v>29.599433676411987</v>
          </cell>
          <cell r="E476">
            <v>0</v>
          </cell>
          <cell r="F476" t="str">
            <v>MARIANE GLASS III</v>
          </cell>
          <cell r="G476">
            <v>140.54797757349624</v>
          </cell>
          <cell r="H476">
            <v>50</v>
          </cell>
          <cell r="I476">
            <v>52</v>
          </cell>
          <cell r="J476">
            <v>30</v>
          </cell>
          <cell r="K476">
            <v>30</v>
          </cell>
          <cell r="L476">
            <v>23</v>
          </cell>
          <cell r="M476">
            <v>29</v>
          </cell>
          <cell r="N476">
            <v>46.443330590259599</v>
          </cell>
          <cell r="O476">
            <v>49</v>
          </cell>
          <cell r="P476">
            <v>46.443330590259599</v>
          </cell>
          <cell r="Q476">
            <v>30</v>
          </cell>
          <cell r="R476">
            <v>11</v>
          </cell>
          <cell r="S476">
            <v>2</v>
          </cell>
          <cell r="T476">
            <v>32</v>
          </cell>
          <cell r="U476">
            <v>34</v>
          </cell>
          <cell r="V476">
            <v>22.017457399576774</v>
          </cell>
          <cell r="W476">
            <v>40</v>
          </cell>
          <cell r="X476">
            <v>40</v>
          </cell>
          <cell r="Y476">
            <v>0</v>
          </cell>
          <cell r="Z476">
            <v>30</v>
          </cell>
          <cell r="AA476">
            <v>43.601764844039323</v>
          </cell>
          <cell r="AB476">
            <v>49</v>
          </cell>
          <cell r="AC476">
            <v>43.601764844039323</v>
          </cell>
          <cell r="AD476">
            <v>21</v>
          </cell>
          <cell r="AE476">
            <v>-6</v>
          </cell>
          <cell r="AF476">
            <v>2</v>
          </cell>
          <cell r="AG476">
            <v>17</v>
          </cell>
          <cell r="AH476">
            <v>19</v>
          </cell>
          <cell r="AI476">
            <v>15.454545454545453</v>
          </cell>
          <cell r="AJ476">
            <v>50</v>
          </cell>
          <cell r="AK476">
            <v>50</v>
          </cell>
          <cell r="AL476">
            <v>0</v>
          </cell>
          <cell r="AM476">
            <v>69</v>
          </cell>
          <cell r="AN476">
            <v>33</v>
          </cell>
          <cell r="AO476">
            <v>62</v>
          </cell>
          <cell r="AP476">
            <v>33</v>
          </cell>
          <cell r="AQ476">
            <v>10</v>
          </cell>
          <cell r="AR476">
            <v>-1</v>
          </cell>
          <cell r="AS476">
            <v>1</v>
          </cell>
          <cell r="AT476">
            <v>9</v>
          </cell>
          <cell r="AU476">
            <v>10</v>
          </cell>
          <cell r="AV476">
            <v>6.1503416856492024</v>
          </cell>
          <cell r="AW476">
            <v>70</v>
          </cell>
          <cell r="AX476">
            <v>70</v>
          </cell>
          <cell r="AY476">
            <v>20</v>
          </cell>
          <cell r="AZ476">
            <v>61</v>
          </cell>
          <cell r="BA476">
            <v>43.9</v>
          </cell>
          <cell r="BB476">
            <v>54</v>
          </cell>
          <cell r="BC476">
            <v>43.9</v>
          </cell>
          <cell r="BD476">
            <v>1</v>
          </cell>
          <cell r="BE476">
            <v>3</v>
          </cell>
          <cell r="BF476">
            <v>16</v>
          </cell>
          <cell r="BG476">
            <v>10</v>
          </cell>
          <cell r="BH476">
            <v>26</v>
          </cell>
          <cell r="BI476">
            <v>35.625</v>
          </cell>
          <cell r="BJ476">
            <v>0</v>
          </cell>
          <cell r="BK476">
            <v>0</v>
          </cell>
          <cell r="BL476">
            <v>0</v>
          </cell>
          <cell r="BM476">
            <v>31</v>
          </cell>
          <cell r="BN476">
            <v>7</v>
          </cell>
          <cell r="BO476">
            <v>4</v>
          </cell>
          <cell r="BP476">
            <v>7</v>
          </cell>
          <cell r="BQ476">
            <v>4</v>
          </cell>
          <cell r="BR476">
            <v>6</v>
          </cell>
          <cell r="BS476">
            <v>16</v>
          </cell>
          <cell r="BT476">
            <v>0</v>
          </cell>
          <cell r="BU476">
            <v>16</v>
          </cell>
          <cell r="BV476">
            <v>0</v>
          </cell>
          <cell r="BW476">
            <v>0</v>
          </cell>
          <cell r="BX476">
            <v>0</v>
          </cell>
          <cell r="BY476">
            <v>0</v>
          </cell>
          <cell r="BZ476">
            <v>67</v>
          </cell>
          <cell r="CA476">
            <v>0</v>
          </cell>
          <cell r="CB476">
            <v>0</v>
          </cell>
          <cell r="CC476">
            <v>0</v>
          </cell>
          <cell r="CD476">
            <v>0</v>
          </cell>
          <cell r="CE476">
            <v>0</v>
          </cell>
          <cell r="CF476">
            <v>16</v>
          </cell>
          <cell r="CG476">
            <v>0</v>
          </cell>
          <cell r="CH476">
            <v>16</v>
          </cell>
          <cell r="CI476">
            <v>0</v>
          </cell>
          <cell r="CJ476">
            <v>0</v>
          </cell>
          <cell r="CK476">
            <v>0</v>
          </cell>
          <cell r="CL476">
            <v>0</v>
          </cell>
          <cell r="CM476">
            <v>74</v>
          </cell>
          <cell r="CN476">
            <v>0</v>
          </cell>
          <cell r="CO476">
            <v>0</v>
          </cell>
          <cell r="CP476">
            <v>0</v>
          </cell>
          <cell r="CQ476">
            <v>0</v>
          </cell>
          <cell r="CR476">
            <v>-1</v>
          </cell>
          <cell r="CS476">
            <v>17</v>
          </cell>
          <cell r="CT476">
            <v>0</v>
          </cell>
          <cell r="CU476">
            <v>17</v>
          </cell>
          <cell r="CV476">
            <v>0</v>
          </cell>
          <cell r="CW476">
            <v>0</v>
          </cell>
          <cell r="CX476">
            <v>0</v>
          </cell>
          <cell r="CY476">
            <v>0</v>
          </cell>
          <cell r="CZ476">
            <v>0</v>
          </cell>
          <cell r="DA476">
            <v>0</v>
          </cell>
          <cell r="DB476">
            <v>5</v>
          </cell>
          <cell r="DC476">
            <v>0</v>
          </cell>
          <cell r="DD476">
            <v>5</v>
          </cell>
          <cell r="DE476">
            <v>1</v>
          </cell>
          <cell r="DF476">
            <v>0</v>
          </cell>
          <cell r="DG476">
            <v>11</v>
          </cell>
          <cell r="DH476">
            <v>11</v>
          </cell>
          <cell r="DI476">
            <v>30.000000000000004</v>
          </cell>
          <cell r="DJ476">
            <v>0</v>
          </cell>
          <cell r="DK476">
            <v>0</v>
          </cell>
          <cell r="DL476">
            <v>0</v>
          </cell>
          <cell r="DM476">
            <v>0</v>
          </cell>
          <cell r="DN476">
            <v>11</v>
          </cell>
          <cell r="DO476">
            <v>0</v>
          </cell>
          <cell r="DP476">
            <v>11</v>
          </cell>
          <cell r="DQ476">
            <v>0</v>
          </cell>
          <cell r="DR476">
            <v>1</v>
          </cell>
          <cell r="DS476">
            <v>0</v>
          </cell>
          <cell r="DT476">
            <v>10</v>
          </cell>
          <cell r="DU476">
            <v>10</v>
          </cell>
          <cell r="DV476">
            <v>100</v>
          </cell>
          <cell r="DW476">
            <v>10</v>
          </cell>
          <cell r="DX476">
            <v>10</v>
          </cell>
          <cell r="DY476">
            <v>0</v>
          </cell>
          <cell r="DZ476">
            <v>8</v>
          </cell>
          <cell r="EA476">
            <v>3</v>
          </cell>
          <cell r="EB476">
            <v>0</v>
          </cell>
          <cell r="EC476">
            <v>3</v>
          </cell>
          <cell r="ED476">
            <v>0</v>
          </cell>
          <cell r="EE476">
            <v>2</v>
          </cell>
          <cell r="EF476">
            <v>0</v>
          </cell>
          <cell r="EG476">
            <v>8</v>
          </cell>
          <cell r="EH476">
            <v>8</v>
          </cell>
          <cell r="EI476">
            <v>0</v>
          </cell>
          <cell r="EJ476">
            <v>0</v>
          </cell>
          <cell r="EK476">
            <v>0</v>
          </cell>
          <cell r="EL476">
            <v>0</v>
          </cell>
          <cell r="EM476">
            <v>0</v>
          </cell>
          <cell r="EN476">
            <v>8</v>
          </cell>
          <cell r="EO476">
            <v>0</v>
          </cell>
          <cell r="EP476">
            <v>8</v>
          </cell>
          <cell r="EQ476">
            <v>0</v>
          </cell>
          <cell r="ER476">
            <v>8</v>
          </cell>
          <cell r="ES476">
            <v>0</v>
          </cell>
          <cell r="ET476">
            <v>0</v>
          </cell>
          <cell r="EU476">
            <v>0</v>
          </cell>
          <cell r="EV476">
            <v>0</v>
          </cell>
          <cell r="EW476">
            <v>0</v>
          </cell>
          <cell r="EX476">
            <v>0</v>
          </cell>
          <cell r="GZ476">
            <v>0</v>
          </cell>
          <cell r="HA476">
            <v>0</v>
          </cell>
        </row>
        <row r="477">
          <cell r="B477" t="str">
            <v>23052TBB189</v>
          </cell>
          <cell r="C477">
            <v>0</v>
          </cell>
          <cell r="D477">
            <v>29.599433676411987</v>
          </cell>
          <cell r="E477">
            <v>926564210</v>
          </cell>
          <cell r="F477" t="str">
            <v>23052TBB189L4</v>
          </cell>
          <cell r="G477">
            <v>35.13699439337406</v>
          </cell>
          <cell r="H477">
            <v>6</v>
          </cell>
          <cell r="I477">
            <v>8</v>
          </cell>
          <cell r="J477">
            <v>30</v>
          </cell>
          <cell r="K477">
            <v>30</v>
          </cell>
          <cell r="L477">
            <v>23</v>
          </cell>
          <cell r="M477">
            <v>19</v>
          </cell>
          <cell r="N477">
            <v>31.582487772028113</v>
          </cell>
          <cell r="O477">
            <v>32</v>
          </cell>
          <cell r="P477">
            <v>31.582487772028113</v>
          </cell>
          <cell r="Q477">
            <v>18</v>
          </cell>
          <cell r="R477">
            <v>8</v>
          </cell>
          <cell r="S477">
            <v>2</v>
          </cell>
          <cell r="T477">
            <v>3</v>
          </cell>
          <cell r="U477">
            <v>5</v>
          </cell>
          <cell r="V477">
            <v>3.0353967248796514</v>
          </cell>
          <cell r="W477">
            <v>40</v>
          </cell>
          <cell r="X477">
            <v>40</v>
          </cell>
          <cell r="Y477">
            <v>0</v>
          </cell>
          <cell r="Z477">
            <v>23</v>
          </cell>
          <cell r="AA477">
            <v>29.650160475668418</v>
          </cell>
          <cell r="AB477">
            <v>28</v>
          </cell>
          <cell r="AC477">
            <v>29.650160475668418</v>
          </cell>
          <cell r="AD477">
            <v>5</v>
          </cell>
          <cell r="AE477">
            <v>-5</v>
          </cell>
          <cell r="AF477">
            <v>2</v>
          </cell>
          <cell r="AG477">
            <v>3</v>
          </cell>
          <cell r="AH477">
            <v>5</v>
          </cell>
          <cell r="AI477">
            <v>4.0105652789869604</v>
          </cell>
          <cell r="AJ477">
            <v>40</v>
          </cell>
          <cell r="AK477">
            <v>40</v>
          </cell>
          <cell r="AL477">
            <v>0</v>
          </cell>
          <cell r="AM477">
            <v>60</v>
          </cell>
          <cell r="AN477">
            <v>22.440726865000276</v>
          </cell>
          <cell r="AO477">
            <v>51</v>
          </cell>
          <cell r="AP477">
            <v>22.440726865000276</v>
          </cell>
          <cell r="AQ477">
            <v>3</v>
          </cell>
          <cell r="AR477">
            <v>0</v>
          </cell>
          <cell r="AS477">
            <v>1</v>
          </cell>
          <cell r="AT477">
            <v>1</v>
          </cell>
          <cell r="AU477">
            <v>2</v>
          </cell>
          <cell r="AV477">
            <v>1.004925240748441</v>
          </cell>
          <cell r="AW477">
            <v>50</v>
          </cell>
          <cell r="AX477">
            <v>50</v>
          </cell>
          <cell r="AY477">
            <v>0</v>
          </cell>
          <cell r="AZ477">
            <v>55</v>
          </cell>
          <cell r="BA477">
            <v>29.852966950712489</v>
          </cell>
          <cell r="BB477">
            <v>52</v>
          </cell>
          <cell r="BC477">
            <v>29.852966950712489</v>
          </cell>
          <cell r="BD477">
            <v>1</v>
          </cell>
          <cell r="BE477">
            <v>1</v>
          </cell>
          <cell r="BF477">
            <v>0</v>
          </cell>
          <cell r="BG477">
            <v>0</v>
          </cell>
          <cell r="BH477">
            <v>0</v>
          </cell>
          <cell r="BI477">
            <v>0</v>
          </cell>
          <cell r="BJ477">
            <v>0</v>
          </cell>
          <cell r="BK477">
            <v>0</v>
          </cell>
          <cell r="BL477">
            <v>0</v>
          </cell>
          <cell r="BM477">
            <v>25</v>
          </cell>
          <cell r="BN477">
            <v>0</v>
          </cell>
          <cell r="BO477">
            <v>0</v>
          </cell>
          <cell r="BP477">
            <v>0</v>
          </cell>
          <cell r="BQ477">
            <v>0</v>
          </cell>
          <cell r="BR477">
            <v>0</v>
          </cell>
          <cell r="BS477">
            <v>0</v>
          </cell>
          <cell r="BT477">
            <v>0</v>
          </cell>
          <cell r="BU477">
            <v>0</v>
          </cell>
          <cell r="BV477">
            <v>0</v>
          </cell>
          <cell r="BW477">
            <v>0</v>
          </cell>
          <cell r="BX477">
            <v>0</v>
          </cell>
          <cell r="BY477">
            <v>0</v>
          </cell>
          <cell r="BZ477">
            <v>54</v>
          </cell>
          <cell r="CA477">
            <v>0</v>
          </cell>
          <cell r="CB477">
            <v>0</v>
          </cell>
          <cell r="CC477">
            <v>0</v>
          </cell>
          <cell r="CD477">
            <v>0</v>
          </cell>
          <cell r="CE477">
            <v>0</v>
          </cell>
          <cell r="CF477">
            <v>0</v>
          </cell>
          <cell r="CG477">
            <v>0</v>
          </cell>
          <cell r="CH477">
            <v>0</v>
          </cell>
          <cell r="CI477">
            <v>0</v>
          </cell>
          <cell r="CJ477">
            <v>0</v>
          </cell>
          <cell r="CK477">
            <v>0</v>
          </cell>
          <cell r="CL477">
            <v>0</v>
          </cell>
          <cell r="CM477">
            <v>57</v>
          </cell>
          <cell r="CN477">
            <v>0</v>
          </cell>
          <cell r="CO477">
            <v>0</v>
          </cell>
          <cell r="CP477">
            <v>0</v>
          </cell>
          <cell r="CQ477">
            <v>0</v>
          </cell>
          <cell r="CR477">
            <v>0</v>
          </cell>
          <cell r="CS477">
            <v>0</v>
          </cell>
          <cell r="CT477">
            <v>0</v>
          </cell>
          <cell r="CU477">
            <v>0</v>
          </cell>
          <cell r="CV477">
            <v>0</v>
          </cell>
          <cell r="CW477">
            <v>0</v>
          </cell>
          <cell r="CX477">
            <v>0</v>
          </cell>
          <cell r="CY477">
            <v>0</v>
          </cell>
          <cell r="CZ477">
            <v>0</v>
          </cell>
          <cell r="DA477">
            <v>0</v>
          </cell>
          <cell r="DB477">
            <v>0</v>
          </cell>
          <cell r="DC477">
            <v>0</v>
          </cell>
          <cell r="DD477">
            <v>0</v>
          </cell>
          <cell r="DE477">
            <v>0</v>
          </cell>
          <cell r="DF477">
            <v>0</v>
          </cell>
          <cell r="DG477">
            <v>0</v>
          </cell>
          <cell r="DH477">
            <v>0</v>
          </cell>
          <cell r="DI477">
            <v>0</v>
          </cell>
          <cell r="DJ477">
            <v>0</v>
          </cell>
          <cell r="DK477">
            <v>0</v>
          </cell>
          <cell r="DL477">
            <v>0</v>
          </cell>
          <cell r="DM477">
            <v>0</v>
          </cell>
          <cell r="DN477">
            <v>0</v>
          </cell>
          <cell r="DO477">
            <v>0</v>
          </cell>
          <cell r="DP477">
            <v>0</v>
          </cell>
          <cell r="DQ477">
            <v>0</v>
          </cell>
          <cell r="DR477">
            <v>0</v>
          </cell>
          <cell r="DS477">
            <v>0</v>
          </cell>
          <cell r="DT477">
            <v>0</v>
          </cell>
          <cell r="DU477">
            <v>0</v>
          </cell>
          <cell r="DV477">
            <v>0</v>
          </cell>
          <cell r="DW477">
            <v>0</v>
          </cell>
          <cell r="DX477">
            <v>0</v>
          </cell>
          <cell r="DY477">
            <v>0</v>
          </cell>
          <cell r="DZ477">
            <v>0</v>
          </cell>
          <cell r="EA477">
            <v>-5.3591441670910456E-3</v>
          </cell>
          <cell r="EB477">
            <v>0</v>
          </cell>
          <cell r="EC477">
            <v>-5.3591441670910456E-3</v>
          </cell>
          <cell r="ED477">
            <v>0</v>
          </cell>
          <cell r="EE477">
            <v>0</v>
          </cell>
          <cell r="EF477">
            <v>0</v>
          </cell>
          <cell r="EG477">
            <v>0</v>
          </cell>
          <cell r="EH477">
            <v>0</v>
          </cell>
          <cell r="EI477">
            <v>0</v>
          </cell>
          <cell r="EJ477">
            <v>0</v>
          </cell>
          <cell r="EK477">
            <v>0</v>
          </cell>
          <cell r="EL477">
            <v>0</v>
          </cell>
          <cell r="EM477">
            <v>0</v>
          </cell>
          <cell r="EN477">
            <v>0</v>
          </cell>
          <cell r="EO477">
            <v>0</v>
          </cell>
          <cell r="EP477">
            <v>0</v>
          </cell>
          <cell r="EQ477">
            <v>0</v>
          </cell>
          <cell r="ER477">
            <v>0</v>
          </cell>
          <cell r="ES477">
            <v>0</v>
          </cell>
          <cell r="ET477">
            <v>0</v>
          </cell>
          <cell r="EU477">
            <v>0</v>
          </cell>
          <cell r="EV477">
            <v>0</v>
          </cell>
          <cell r="EW477">
            <v>0</v>
          </cell>
          <cell r="EX477">
            <v>0</v>
          </cell>
          <cell r="GZ477">
            <v>0</v>
          </cell>
          <cell r="HA477">
            <v>0</v>
          </cell>
        </row>
        <row r="478">
          <cell r="B478" t="str">
            <v>23052TBB289</v>
          </cell>
          <cell r="C478">
            <v>0</v>
          </cell>
          <cell r="D478">
            <v>29.599433676411987</v>
          </cell>
          <cell r="E478">
            <v>926564211</v>
          </cell>
          <cell r="F478" t="str">
            <v>23052TBB289L4</v>
          </cell>
          <cell r="G478">
            <v>105.41098318012217</v>
          </cell>
          <cell r="H478">
            <v>44</v>
          </cell>
          <cell r="I478">
            <v>44</v>
          </cell>
          <cell r="J478">
            <v>0</v>
          </cell>
          <cell r="K478">
            <v>0</v>
          </cell>
          <cell r="L478">
            <v>0</v>
          </cell>
          <cell r="M478">
            <v>10</v>
          </cell>
          <cell r="N478">
            <v>14.860842818231486</v>
          </cell>
          <cell r="O478">
            <v>17</v>
          </cell>
          <cell r="P478">
            <v>14.860842818231486</v>
          </cell>
          <cell r="Q478">
            <v>12</v>
          </cell>
          <cell r="R478">
            <v>3</v>
          </cell>
          <cell r="S478">
            <v>0</v>
          </cell>
          <cell r="T478">
            <v>29</v>
          </cell>
          <cell r="U478">
            <v>29</v>
          </cell>
          <cell r="V478">
            <v>45.389400594375168</v>
          </cell>
          <cell r="W478">
            <v>0</v>
          </cell>
          <cell r="X478">
            <v>0</v>
          </cell>
          <cell r="Y478">
            <v>0</v>
          </cell>
          <cell r="Z478">
            <v>7</v>
          </cell>
          <cell r="AA478">
            <v>13.951604368370903</v>
          </cell>
          <cell r="AB478">
            <v>21</v>
          </cell>
          <cell r="AC478">
            <v>13.951604368370903</v>
          </cell>
          <cell r="AD478">
            <v>16</v>
          </cell>
          <cell r="AE478">
            <v>-1</v>
          </cell>
          <cell r="AF478">
            <v>0</v>
          </cell>
          <cell r="AG478">
            <v>14</v>
          </cell>
          <cell r="AH478">
            <v>14</v>
          </cell>
          <cell r="AI478">
            <v>36.451362871875517</v>
          </cell>
          <cell r="AJ478">
            <v>10</v>
          </cell>
          <cell r="AK478">
            <v>10</v>
          </cell>
          <cell r="AL478">
            <v>0</v>
          </cell>
          <cell r="AM478">
            <v>9</v>
          </cell>
          <cell r="AN478">
            <v>10.559273134999723</v>
          </cell>
          <cell r="AO478">
            <v>11</v>
          </cell>
          <cell r="AP478">
            <v>10.559273134999723</v>
          </cell>
          <cell r="AQ478">
            <v>7</v>
          </cell>
          <cell r="AR478">
            <v>-1</v>
          </cell>
          <cell r="AS478">
            <v>0</v>
          </cell>
          <cell r="AT478">
            <v>8</v>
          </cell>
          <cell r="AU478">
            <v>8</v>
          </cell>
          <cell r="AV478">
            <v>17.085458484927052</v>
          </cell>
          <cell r="AW478">
            <v>20</v>
          </cell>
          <cell r="AX478">
            <v>20</v>
          </cell>
          <cell r="AY478">
            <v>20</v>
          </cell>
          <cell r="AZ478">
            <v>6</v>
          </cell>
          <cell r="BA478">
            <v>14.04703304928751</v>
          </cell>
          <cell r="BB478">
            <v>2</v>
          </cell>
          <cell r="BC478">
            <v>14.04703304928751</v>
          </cell>
          <cell r="BD478">
            <v>0</v>
          </cell>
          <cell r="BE478">
            <v>2</v>
          </cell>
          <cell r="BF478">
            <v>16</v>
          </cell>
          <cell r="BG478">
            <v>10</v>
          </cell>
          <cell r="BH478">
            <v>26</v>
          </cell>
          <cell r="BI478">
            <v>35.625</v>
          </cell>
          <cell r="BJ478">
            <v>0</v>
          </cell>
          <cell r="BK478">
            <v>0</v>
          </cell>
          <cell r="BL478">
            <v>0</v>
          </cell>
          <cell r="BM478">
            <v>6</v>
          </cell>
          <cell r="BN478">
            <v>7</v>
          </cell>
          <cell r="BO478">
            <v>4</v>
          </cell>
          <cell r="BP478">
            <v>7</v>
          </cell>
          <cell r="BQ478">
            <v>4</v>
          </cell>
          <cell r="BR478">
            <v>6</v>
          </cell>
          <cell r="BS478">
            <v>16</v>
          </cell>
          <cell r="BT478">
            <v>0</v>
          </cell>
          <cell r="BU478">
            <v>16</v>
          </cell>
          <cell r="BV478">
            <v>0</v>
          </cell>
          <cell r="BW478">
            <v>0</v>
          </cell>
          <cell r="BX478">
            <v>0</v>
          </cell>
          <cell r="BY478">
            <v>0</v>
          </cell>
          <cell r="BZ478">
            <v>13</v>
          </cell>
          <cell r="CA478">
            <v>0</v>
          </cell>
          <cell r="CB478">
            <v>0</v>
          </cell>
          <cell r="CC478">
            <v>0</v>
          </cell>
          <cell r="CD478">
            <v>0</v>
          </cell>
          <cell r="CE478">
            <v>0</v>
          </cell>
          <cell r="CF478">
            <v>16</v>
          </cell>
          <cell r="CG478">
            <v>0</v>
          </cell>
          <cell r="CH478">
            <v>16</v>
          </cell>
          <cell r="CI478">
            <v>0</v>
          </cell>
          <cell r="CJ478">
            <v>0</v>
          </cell>
          <cell r="CK478">
            <v>0</v>
          </cell>
          <cell r="CL478">
            <v>0</v>
          </cell>
          <cell r="CM478">
            <v>17</v>
          </cell>
          <cell r="CN478">
            <v>0</v>
          </cell>
          <cell r="CO478">
            <v>0</v>
          </cell>
          <cell r="CP478">
            <v>0</v>
          </cell>
          <cell r="CQ478">
            <v>0</v>
          </cell>
          <cell r="CR478">
            <v>-1</v>
          </cell>
          <cell r="CS478">
            <v>17</v>
          </cell>
          <cell r="CT478">
            <v>0</v>
          </cell>
          <cell r="CU478">
            <v>17</v>
          </cell>
          <cell r="CV478">
            <v>0</v>
          </cell>
          <cell r="CW478">
            <v>0</v>
          </cell>
          <cell r="CX478">
            <v>0</v>
          </cell>
          <cell r="CY478">
            <v>0</v>
          </cell>
          <cell r="CZ478">
            <v>0</v>
          </cell>
          <cell r="DA478">
            <v>0</v>
          </cell>
          <cell r="DB478">
            <v>5</v>
          </cell>
          <cell r="DC478">
            <v>0</v>
          </cell>
          <cell r="DD478">
            <v>5</v>
          </cell>
          <cell r="DE478">
            <v>1</v>
          </cell>
          <cell r="DF478">
            <v>0</v>
          </cell>
          <cell r="DG478">
            <v>11</v>
          </cell>
          <cell r="DH478">
            <v>11</v>
          </cell>
          <cell r="DI478">
            <v>30.000000000000004</v>
          </cell>
          <cell r="DJ478">
            <v>0</v>
          </cell>
          <cell r="DK478">
            <v>0</v>
          </cell>
          <cell r="DL478">
            <v>0</v>
          </cell>
          <cell r="DM478">
            <v>0</v>
          </cell>
          <cell r="DN478">
            <v>11</v>
          </cell>
          <cell r="DO478">
            <v>0</v>
          </cell>
          <cell r="DP478">
            <v>11</v>
          </cell>
          <cell r="DQ478">
            <v>0</v>
          </cell>
          <cell r="DR478">
            <v>1</v>
          </cell>
          <cell r="DS478">
            <v>0</v>
          </cell>
          <cell r="DT478">
            <v>10</v>
          </cell>
          <cell r="DU478">
            <v>10</v>
          </cell>
          <cell r="DV478">
            <v>99.821680407897603</v>
          </cell>
          <cell r="DW478">
            <v>10</v>
          </cell>
          <cell r="DX478">
            <v>10</v>
          </cell>
          <cell r="DY478">
            <v>0</v>
          </cell>
          <cell r="DZ478">
            <v>8</v>
          </cell>
          <cell r="EA478">
            <v>3.005359144167091</v>
          </cell>
          <cell r="EB478">
            <v>0</v>
          </cell>
          <cell r="EC478">
            <v>3.005359144167091</v>
          </cell>
          <cell r="ED478">
            <v>0</v>
          </cell>
          <cell r="EE478">
            <v>2</v>
          </cell>
          <cell r="EF478">
            <v>0</v>
          </cell>
          <cell r="EG478">
            <v>8</v>
          </cell>
          <cell r="EH478">
            <v>8</v>
          </cell>
          <cell r="EI478">
            <v>0</v>
          </cell>
          <cell r="EJ478">
            <v>0</v>
          </cell>
          <cell r="EK478">
            <v>0</v>
          </cell>
          <cell r="EL478">
            <v>0</v>
          </cell>
          <cell r="EM478">
            <v>0</v>
          </cell>
          <cell r="EN478">
            <v>8</v>
          </cell>
          <cell r="EO478">
            <v>0</v>
          </cell>
          <cell r="EP478">
            <v>8</v>
          </cell>
          <cell r="EQ478">
            <v>0</v>
          </cell>
          <cell r="ER478">
            <v>8</v>
          </cell>
          <cell r="ES478">
            <v>0</v>
          </cell>
          <cell r="ET478">
            <v>0</v>
          </cell>
          <cell r="EU478">
            <v>0</v>
          </cell>
          <cell r="EV478">
            <v>0</v>
          </cell>
          <cell r="EW478">
            <v>0</v>
          </cell>
          <cell r="EX478">
            <v>0</v>
          </cell>
          <cell r="GZ478">
            <v>0</v>
          </cell>
          <cell r="HA478">
            <v>0</v>
          </cell>
        </row>
        <row r="479">
          <cell r="B479" t="str">
            <v>76EVX</v>
          </cell>
          <cell r="C479" t="str">
            <v>LINHA 476EVX</v>
          </cell>
          <cell r="D479">
            <v>30.771499470568219</v>
          </cell>
          <cell r="E479">
            <v>0</v>
          </cell>
          <cell r="F479" t="str">
            <v>MARIANE GLASS III</v>
          </cell>
          <cell r="G479">
            <v>112.26468723512303</v>
          </cell>
          <cell r="H479">
            <v>48</v>
          </cell>
          <cell r="I479">
            <v>52</v>
          </cell>
          <cell r="J479">
            <v>0</v>
          </cell>
          <cell r="K479">
            <v>0</v>
          </cell>
          <cell r="L479">
            <v>0</v>
          </cell>
          <cell r="M479">
            <v>27</v>
          </cell>
          <cell r="N479">
            <v>24.992444078701279</v>
          </cell>
          <cell r="O479">
            <v>36</v>
          </cell>
          <cell r="P479">
            <v>24.992444078701283</v>
          </cell>
          <cell r="Q479">
            <v>26</v>
          </cell>
          <cell r="R479">
            <v>10</v>
          </cell>
          <cell r="S479">
            <v>0</v>
          </cell>
          <cell r="T479">
            <v>16</v>
          </cell>
          <cell r="U479">
            <v>16</v>
          </cell>
          <cell r="V479">
            <v>26.229508196721316</v>
          </cell>
          <cell r="W479">
            <v>30</v>
          </cell>
          <cell r="X479">
            <v>30</v>
          </cell>
          <cell r="Y479">
            <v>0</v>
          </cell>
          <cell r="Z479">
            <v>26</v>
          </cell>
          <cell r="AA479">
            <v>18.299999999999997</v>
          </cell>
          <cell r="AB479">
            <v>30</v>
          </cell>
          <cell r="AC479">
            <v>18.299999999999997</v>
          </cell>
          <cell r="AD479">
            <v>11</v>
          </cell>
          <cell r="AE479">
            <v>-9</v>
          </cell>
          <cell r="AF479">
            <v>0</v>
          </cell>
          <cell r="AG479">
            <v>14</v>
          </cell>
          <cell r="AH479">
            <v>14</v>
          </cell>
          <cell r="AI479">
            <v>11.052631578947368</v>
          </cell>
          <cell r="AJ479">
            <v>50</v>
          </cell>
          <cell r="AK479">
            <v>50</v>
          </cell>
          <cell r="AL479">
            <v>0</v>
          </cell>
          <cell r="AM479">
            <v>37</v>
          </cell>
          <cell r="AN479">
            <v>38</v>
          </cell>
          <cell r="AO479">
            <v>30</v>
          </cell>
          <cell r="AP479">
            <v>38</v>
          </cell>
          <cell r="AQ479">
            <v>4</v>
          </cell>
          <cell r="AR479">
            <v>0</v>
          </cell>
          <cell r="AS479">
            <v>0</v>
          </cell>
          <cell r="AT479">
            <v>10</v>
          </cell>
          <cell r="AU479">
            <v>10</v>
          </cell>
          <cell r="AV479">
            <v>9.2307692307692317</v>
          </cell>
          <cell r="AW479">
            <v>70</v>
          </cell>
          <cell r="AX479">
            <v>70</v>
          </cell>
          <cell r="AY479">
            <v>30</v>
          </cell>
          <cell r="AZ479">
            <v>43</v>
          </cell>
          <cell r="BA479">
            <v>32.5</v>
          </cell>
          <cell r="BB479">
            <v>38</v>
          </cell>
          <cell r="BC479">
            <v>32.5</v>
          </cell>
          <cell r="BD479">
            <v>2</v>
          </cell>
          <cell r="BE479">
            <v>17</v>
          </cell>
          <cell r="BF479">
            <v>0</v>
          </cell>
          <cell r="BG479">
            <v>21</v>
          </cell>
          <cell r="BH479">
            <v>21</v>
          </cell>
          <cell r="BI479">
            <v>35</v>
          </cell>
          <cell r="BJ479">
            <v>0</v>
          </cell>
          <cell r="BK479">
            <v>0</v>
          </cell>
          <cell r="BL479">
            <v>0</v>
          </cell>
          <cell r="BM479">
            <v>75</v>
          </cell>
          <cell r="BN479">
            <v>18</v>
          </cell>
          <cell r="BO479">
            <v>19</v>
          </cell>
          <cell r="BP479">
            <v>18</v>
          </cell>
          <cell r="BQ479">
            <v>19</v>
          </cell>
          <cell r="BR479">
            <v>-9</v>
          </cell>
          <cell r="BS479">
            <v>1</v>
          </cell>
          <cell r="BT479">
            <v>10</v>
          </cell>
          <cell r="BU479">
            <v>11</v>
          </cell>
          <cell r="BV479">
            <v>0</v>
          </cell>
          <cell r="BW479">
            <v>0</v>
          </cell>
          <cell r="BX479">
            <v>0</v>
          </cell>
          <cell r="BY479">
            <v>0</v>
          </cell>
          <cell r="BZ479">
            <v>116</v>
          </cell>
          <cell r="CA479">
            <v>7</v>
          </cell>
          <cell r="CB479">
            <v>2</v>
          </cell>
          <cell r="CC479">
            <v>7</v>
          </cell>
          <cell r="CD479">
            <v>2</v>
          </cell>
          <cell r="CE479">
            <v>3</v>
          </cell>
          <cell r="CF479">
            <v>0</v>
          </cell>
          <cell r="CG479">
            <v>6</v>
          </cell>
          <cell r="CH479">
            <v>6</v>
          </cell>
          <cell r="CI479">
            <v>30</v>
          </cell>
          <cell r="CJ479">
            <v>0</v>
          </cell>
          <cell r="CK479">
            <v>0</v>
          </cell>
          <cell r="CL479">
            <v>0</v>
          </cell>
          <cell r="CM479">
            <v>82</v>
          </cell>
          <cell r="CN479">
            <v>6</v>
          </cell>
          <cell r="CO479">
            <v>1</v>
          </cell>
          <cell r="CP479">
            <v>6</v>
          </cell>
          <cell r="CQ479">
            <v>1</v>
          </cell>
          <cell r="CR479">
            <v>-1</v>
          </cell>
          <cell r="CS479">
            <v>0</v>
          </cell>
          <cell r="CT479">
            <v>6</v>
          </cell>
          <cell r="CU479">
            <v>6</v>
          </cell>
          <cell r="CV479">
            <v>30</v>
          </cell>
          <cell r="CW479">
            <v>0</v>
          </cell>
          <cell r="CX479">
            <v>0</v>
          </cell>
          <cell r="CY479">
            <v>0</v>
          </cell>
          <cell r="CZ479">
            <v>0</v>
          </cell>
          <cell r="DA479">
            <v>6</v>
          </cell>
          <cell r="DB479">
            <v>2</v>
          </cell>
          <cell r="DC479">
            <v>6</v>
          </cell>
          <cell r="DD479">
            <v>2</v>
          </cell>
          <cell r="DE479">
            <v>0</v>
          </cell>
          <cell r="DF479">
            <v>0</v>
          </cell>
          <cell r="DG479">
            <v>4</v>
          </cell>
          <cell r="DH479">
            <v>4</v>
          </cell>
          <cell r="DI479">
            <v>30</v>
          </cell>
          <cell r="DJ479">
            <v>0</v>
          </cell>
          <cell r="DK479">
            <v>0</v>
          </cell>
          <cell r="DL479">
            <v>0</v>
          </cell>
          <cell r="DM479">
            <v>0</v>
          </cell>
          <cell r="DN479">
            <v>4</v>
          </cell>
          <cell r="DO479">
            <v>0</v>
          </cell>
          <cell r="DP479">
            <v>4</v>
          </cell>
          <cell r="DQ479">
            <v>0</v>
          </cell>
          <cell r="DR479">
            <v>-1</v>
          </cell>
          <cell r="DS479">
            <v>1</v>
          </cell>
          <cell r="DT479">
            <v>4</v>
          </cell>
          <cell r="DU479">
            <v>5</v>
          </cell>
          <cell r="DV479">
            <v>30</v>
          </cell>
          <cell r="DW479">
            <v>0</v>
          </cell>
          <cell r="DX479">
            <v>0</v>
          </cell>
          <cell r="DY479">
            <v>0</v>
          </cell>
          <cell r="DZ479">
            <v>13</v>
          </cell>
          <cell r="EA479">
            <v>4</v>
          </cell>
          <cell r="EB479">
            <v>0</v>
          </cell>
          <cell r="EC479">
            <v>4</v>
          </cell>
          <cell r="ED479">
            <v>0</v>
          </cell>
          <cell r="EE479">
            <v>0</v>
          </cell>
          <cell r="EF479">
            <v>1</v>
          </cell>
          <cell r="EG479">
            <v>4</v>
          </cell>
          <cell r="EH479">
            <v>5</v>
          </cell>
          <cell r="EI479">
            <v>0</v>
          </cell>
          <cell r="EJ479">
            <v>0</v>
          </cell>
          <cell r="EK479">
            <v>0</v>
          </cell>
          <cell r="EL479">
            <v>0</v>
          </cell>
          <cell r="EM479">
            <v>0</v>
          </cell>
          <cell r="EN479">
            <v>0</v>
          </cell>
          <cell r="EO479">
            <v>0</v>
          </cell>
          <cell r="EP479">
            <v>0</v>
          </cell>
          <cell r="EQ479">
            <v>0</v>
          </cell>
          <cell r="ER479">
            <v>0</v>
          </cell>
          <cell r="ES479">
            <v>4</v>
          </cell>
          <cell r="ET479">
            <v>4</v>
          </cell>
          <cell r="EU479">
            <v>5</v>
          </cell>
          <cell r="EV479">
            <v>0</v>
          </cell>
          <cell r="EW479">
            <v>0</v>
          </cell>
          <cell r="EX479">
            <v>0</v>
          </cell>
          <cell r="GZ479">
            <v>0</v>
          </cell>
          <cell r="HA479">
            <v>0</v>
          </cell>
        </row>
        <row r="480">
          <cell r="B480" t="str">
            <v>33051TBB189</v>
          </cell>
          <cell r="C480">
            <v>0</v>
          </cell>
          <cell r="D480">
            <v>30.771499470568219</v>
          </cell>
          <cell r="E480">
            <v>926564218</v>
          </cell>
          <cell r="F480" t="str">
            <v>33051TBB189L4</v>
          </cell>
          <cell r="G480">
            <v>0</v>
          </cell>
          <cell r="H480">
            <v>25</v>
          </cell>
          <cell r="I480">
            <v>26</v>
          </cell>
          <cell r="J480">
            <v>0</v>
          </cell>
          <cell r="K480">
            <v>0</v>
          </cell>
          <cell r="L480">
            <v>0</v>
          </cell>
          <cell r="M480">
            <v>18</v>
          </cell>
          <cell r="N480">
            <v>17.560405111860014</v>
          </cell>
          <cell r="O480">
            <v>23</v>
          </cell>
          <cell r="P480">
            <v>17.560405111860014</v>
          </cell>
          <cell r="Q480">
            <v>15</v>
          </cell>
          <cell r="R480">
            <v>8</v>
          </cell>
          <cell r="S480">
            <v>0</v>
          </cell>
          <cell r="T480">
            <v>3</v>
          </cell>
          <cell r="U480">
            <v>3</v>
          </cell>
          <cell r="V480">
            <v>6.9994774391870402</v>
          </cell>
          <cell r="W480">
            <v>30</v>
          </cell>
          <cell r="X480">
            <v>30</v>
          </cell>
          <cell r="Y480">
            <v>0</v>
          </cell>
          <cell r="Z480">
            <v>21</v>
          </cell>
          <cell r="AA480">
            <v>12.858102734373999</v>
          </cell>
          <cell r="AB480">
            <v>23</v>
          </cell>
          <cell r="AC480">
            <v>12.858102734373999</v>
          </cell>
          <cell r="AD480">
            <v>9</v>
          </cell>
          <cell r="AE480">
            <v>-8</v>
          </cell>
          <cell r="AF480">
            <v>0</v>
          </cell>
          <cell r="AG480">
            <v>2</v>
          </cell>
          <cell r="AH480">
            <v>2</v>
          </cell>
          <cell r="AI480">
            <v>2.2472006515284706</v>
          </cell>
          <cell r="AJ480">
            <v>40</v>
          </cell>
          <cell r="AK480">
            <v>40</v>
          </cell>
          <cell r="AL480">
            <v>0</v>
          </cell>
          <cell r="AM480">
            <v>30</v>
          </cell>
          <cell r="AN480">
            <v>26.699885459355848</v>
          </cell>
          <cell r="AO480">
            <v>20</v>
          </cell>
          <cell r="AP480">
            <v>26.699885459355848</v>
          </cell>
          <cell r="AQ480">
            <v>-1</v>
          </cell>
          <cell r="AR480">
            <v>1</v>
          </cell>
          <cell r="AS480">
            <v>0</v>
          </cell>
          <cell r="AT480">
            <v>2</v>
          </cell>
          <cell r="AU480">
            <v>2</v>
          </cell>
          <cell r="AV480">
            <v>2.6274961464025193</v>
          </cell>
          <cell r="AW480">
            <v>40</v>
          </cell>
          <cell r="AX480">
            <v>40</v>
          </cell>
          <cell r="AY480">
            <v>20</v>
          </cell>
          <cell r="AZ480">
            <v>24</v>
          </cell>
          <cell r="BA480">
            <v>22.835428353396448</v>
          </cell>
          <cell r="BB480">
            <v>24</v>
          </cell>
          <cell r="BC480">
            <v>22.835428353396448</v>
          </cell>
          <cell r="BD480">
            <v>3</v>
          </cell>
          <cell r="BE480">
            <v>11</v>
          </cell>
          <cell r="BF480">
            <v>0</v>
          </cell>
          <cell r="BG480">
            <v>8</v>
          </cell>
          <cell r="BH480">
            <v>8</v>
          </cell>
          <cell r="BI480">
            <v>30</v>
          </cell>
          <cell r="BJ480">
            <v>0</v>
          </cell>
          <cell r="BK480">
            <v>0</v>
          </cell>
          <cell r="BL480">
            <v>0</v>
          </cell>
          <cell r="BM480">
            <v>39</v>
          </cell>
          <cell r="BN480">
            <v>8</v>
          </cell>
          <cell r="BO480">
            <v>12</v>
          </cell>
          <cell r="BP480">
            <v>8</v>
          </cell>
          <cell r="BQ480">
            <v>12</v>
          </cell>
          <cell r="BR480">
            <v>-6</v>
          </cell>
          <cell r="BS480">
            <v>0</v>
          </cell>
          <cell r="BT480">
            <v>2</v>
          </cell>
          <cell r="BU480">
            <v>2</v>
          </cell>
          <cell r="BV480">
            <v>0</v>
          </cell>
          <cell r="BW480">
            <v>0</v>
          </cell>
          <cell r="BX480">
            <v>0</v>
          </cell>
          <cell r="BY480">
            <v>0</v>
          </cell>
          <cell r="BZ480">
            <v>52</v>
          </cell>
          <cell r="CA480">
            <v>1.7775782593739251</v>
          </cell>
          <cell r="CB480">
            <v>2</v>
          </cell>
          <cell r="CC480">
            <v>1.7775782593739251</v>
          </cell>
          <cell r="CD480">
            <v>2</v>
          </cell>
          <cell r="CE480">
            <v>0</v>
          </cell>
          <cell r="CF480">
            <v>0</v>
          </cell>
          <cell r="CG480">
            <v>0</v>
          </cell>
          <cell r="CH480">
            <v>0</v>
          </cell>
          <cell r="CI480">
            <v>0</v>
          </cell>
          <cell r="CJ480">
            <v>0</v>
          </cell>
          <cell r="CK480">
            <v>0</v>
          </cell>
          <cell r="CL480">
            <v>0</v>
          </cell>
          <cell r="CM480">
            <v>28</v>
          </cell>
          <cell r="CN480">
            <v>0</v>
          </cell>
          <cell r="CO480">
            <v>0</v>
          </cell>
          <cell r="CP480">
            <v>0</v>
          </cell>
          <cell r="CQ480">
            <v>0</v>
          </cell>
          <cell r="CR480">
            <v>0</v>
          </cell>
          <cell r="CS480">
            <v>0</v>
          </cell>
          <cell r="CT480">
            <v>0</v>
          </cell>
          <cell r="CU480">
            <v>0</v>
          </cell>
          <cell r="CV480">
            <v>0</v>
          </cell>
          <cell r="CW480">
            <v>0</v>
          </cell>
          <cell r="CX480">
            <v>0</v>
          </cell>
          <cell r="CY480">
            <v>0</v>
          </cell>
          <cell r="CZ480">
            <v>0</v>
          </cell>
          <cell r="DA480">
            <v>0.26056409463702757</v>
          </cell>
          <cell r="DB480">
            <v>0</v>
          </cell>
          <cell r="DC480">
            <v>0.26056409463702757</v>
          </cell>
          <cell r="DD480">
            <v>0</v>
          </cell>
          <cell r="DE480">
            <v>0</v>
          </cell>
          <cell r="DF480">
            <v>0</v>
          </cell>
          <cell r="DG480">
            <v>0</v>
          </cell>
          <cell r="DH480">
            <v>0</v>
          </cell>
          <cell r="DI480">
            <v>0</v>
          </cell>
          <cell r="DJ480">
            <v>0</v>
          </cell>
          <cell r="DK480">
            <v>0</v>
          </cell>
          <cell r="DL480">
            <v>0</v>
          </cell>
          <cell r="DM480">
            <v>0</v>
          </cell>
          <cell r="DN480">
            <v>0</v>
          </cell>
          <cell r="DO480">
            <v>0</v>
          </cell>
          <cell r="DP480">
            <v>0</v>
          </cell>
          <cell r="DQ480">
            <v>0</v>
          </cell>
          <cell r="DR480">
            <v>0</v>
          </cell>
          <cell r="DS480">
            <v>0</v>
          </cell>
          <cell r="DT480">
            <v>0</v>
          </cell>
          <cell r="DU480">
            <v>0</v>
          </cell>
          <cell r="DV480">
            <v>0</v>
          </cell>
          <cell r="DW480">
            <v>0</v>
          </cell>
          <cell r="DX480">
            <v>0</v>
          </cell>
          <cell r="DY480">
            <v>0</v>
          </cell>
          <cell r="DZ480">
            <v>9</v>
          </cell>
          <cell r="EA480">
            <v>0</v>
          </cell>
          <cell r="EB480">
            <v>0</v>
          </cell>
          <cell r="EC480">
            <v>0</v>
          </cell>
          <cell r="ED480">
            <v>0</v>
          </cell>
          <cell r="EE480">
            <v>0</v>
          </cell>
          <cell r="EF480">
            <v>0</v>
          </cell>
          <cell r="EG480">
            <v>0</v>
          </cell>
          <cell r="EH480">
            <v>0</v>
          </cell>
          <cell r="EI480">
            <v>0</v>
          </cell>
          <cell r="EJ480">
            <v>0</v>
          </cell>
          <cell r="EK480">
            <v>0</v>
          </cell>
          <cell r="EL480">
            <v>0</v>
          </cell>
          <cell r="EM480">
            <v>0</v>
          </cell>
          <cell r="EN480">
            <v>0</v>
          </cell>
          <cell r="EO480">
            <v>0</v>
          </cell>
          <cell r="EP480">
            <v>0</v>
          </cell>
          <cell r="EQ480">
            <v>0</v>
          </cell>
          <cell r="ER480">
            <v>0</v>
          </cell>
          <cell r="ES480">
            <v>0</v>
          </cell>
          <cell r="ET480">
            <v>0</v>
          </cell>
          <cell r="EU480">
            <v>0</v>
          </cell>
          <cell r="EV480">
            <v>0</v>
          </cell>
          <cell r="EW480">
            <v>0</v>
          </cell>
          <cell r="EX480">
            <v>0</v>
          </cell>
          <cell r="GZ480">
            <v>0</v>
          </cell>
          <cell r="HA480">
            <v>0</v>
          </cell>
        </row>
        <row r="481">
          <cell r="B481" t="str">
            <v>33051TBB289</v>
          </cell>
          <cell r="C481">
            <v>0</v>
          </cell>
          <cell r="D481">
            <v>30.771499470568219</v>
          </cell>
          <cell r="E481">
            <v>926564219</v>
          </cell>
          <cell r="F481" t="str">
            <v>33051TBB289L4</v>
          </cell>
          <cell r="G481">
            <v>0</v>
          </cell>
          <cell r="H481">
            <v>23</v>
          </cell>
          <cell r="I481">
            <v>26</v>
          </cell>
          <cell r="J481">
            <v>0</v>
          </cell>
          <cell r="K481">
            <v>0</v>
          </cell>
          <cell r="L481">
            <v>0</v>
          </cell>
          <cell r="M481">
            <v>9</v>
          </cell>
          <cell r="N481">
            <v>7.432038966841267</v>
          </cell>
          <cell r="O481">
            <v>13</v>
          </cell>
          <cell r="P481">
            <v>7.432038966841267</v>
          </cell>
          <cell r="Q481">
            <v>11</v>
          </cell>
          <cell r="R481">
            <v>2</v>
          </cell>
          <cell r="S481">
            <v>0</v>
          </cell>
          <cell r="T481">
            <v>13</v>
          </cell>
          <cell r="U481">
            <v>13</v>
          </cell>
          <cell r="V481">
            <v>39.093622399899019</v>
          </cell>
          <cell r="W481">
            <v>0</v>
          </cell>
          <cell r="X481">
            <v>0</v>
          </cell>
          <cell r="Y481">
            <v>0</v>
          </cell>
          <cell r="Z481">
            <v>5</v>
          </cell>
          <cell r="AA481">
            <v>5.4418972656259985</v>
          </cell>
          <cell r="AB481">
            <v>7</v>
          </cell>
          <cell r="AC481">
            <v>5.4418972656259985</v>
          </cell>
          <cell r="AD481">
            <v>2</v>
          </cell>
          <cell r="AE481">
            <v>-1</v>
          </cell>
          <cell r="AF481">
            <v>0</v>
          </cell>
          <cell r="AG481">
            <v>12</v>
          </cell>
          <cell r="AH481">
            <v>12</v>
          </cell>
          <cell r="AI481">
            <v>31.858084155267207</v>
          </cell>
          <cell r="AJ481">
            <v>10</v>
          </cell>
          <cell r="AK481">
            <v>10</v>
          </cell>
          <cell r="AL481">
            <v>0</v>
          </cell>
          <cell r="AM481">
            <v>7</v>
          </cell>
          <cell r="AN481">
            <v>11.300114540644151</v>
          </cell>
          <cell r="AO481">
            <v>10</v>
          </cell>
          <cell r="AP481">
            <v>11.300114540644151</v>
          </cell>
          <cell r="AQ481">
            <v>5</v>
          </cell>
          <cell r="AR481">
            <v>-1</v>
          </cell>
          <cell r="AS481">
            <v>0</v>
          </cell>
          <cell r="AT481">
            <v>8</v>
          </cell>
          <cell r="AU481">
            <v>8</v>
          </cell>
          <cell r="AV481">
            <v>24.832968162054438</v>
          </cell>
          <cell r="AW481">
            <v>30</v>
          </cell>
          <cell r="AX481">
            <v>30</v>
          </cell>
          <cell r="AY481">
            <v>10</v>
          </cell>
          <cell r="AZ481">
            <v>19</v>
          </cell>
          <cell r="BA481">
            <v>9.6645716466035498</v>
          </cell>
          <cell r="BB481">
            <v>14</v>
          </cell>
          <cell r="BC481">
            <v>9.6645716466035498</v>
          </cell>
          <cell r="BD481">
            <v>-1</v>
          </cell>
          <cell r="BE481">
            <v>6</v>
          </cell>
          <cell r="BF481">
            <v>0</v>
          </cell>
          <cell r="BG481">
            <v>13</v>
          </cell>
          <cell r="BH481">
            <v>13</v>
          </cell>
          <cell r="BI481">
            <v>39</v>
          </cell>
          <cell r="BJ481">
            <v>0</v>
          </cell>
          <cell r="BK481">
            <v>0</v>
          </cell>
          <cell r="BL481">
            <v>0</v>
          </cell>
          <cell r="BM481">
            <v>36</v>
          </cell>
          <cell r="BN481">
            <v>10</v>
          </cell>
          <cell r="BO481">
            <v>7</v>
          </cell>
          <cell r="BP481">
            <v>10</v>
          </cell>
          <cell r="BQ481">
            <v>7</v>
          </cell>
          <cell r="BR481">
            <v>-3</v>
          </cell>
          <cell r="BS481">
            <v>1</v>
          </cell>
          <cell r="BT481">
            <v>8</v>
          </cell>
          <cell r="BU481">
            <v>9</v>
          </cell>
          <cell r="BV481">
            <v>0</v>
          </cell>
          <cell r="BW481">
            <v>0</v>
          </cell>
          <cell r="BX481">
            <v>0</v>
          </cell>
          <cell r="BY481">
            <v>0</v>
          </cell>
          <cell r="BZ481">
            <v>64</v>
          </cell>
          <cell r="CA481">
            <v>5.2224217406260749</v>
          </cell>
          <cell r="CB481">
            <v>0</v>
          </cell>
          <cell r="CC481">
            <v>5.2224217406260749</v>
          </cell>
          <cell r="CD481">
            <v>0</v>
          </cell>
          <cell r="CE481">
            <v>3</v>
          </cell>
          <cell r="CF481">
            <v>0</v>
          </cell>
          <cell r="CG481">
            <v>6</v>
          </cell>
          <cell r="CH481">
            <v>6</v>
          </cell>
          <cell r="CI481">
            <v>30</v>
          </cell>
          <cell r="CJ481">
            <v>0</v>
          </cell>
          <cell r="CK481">
            <v>0</v>
          </cell>
          <cell r="CL481">
            <v>0</v>
          </cell>
          <cell r="CM481">
            <v>54</v>
          </cell>
          <cell r="CN481">
            <v>6</v>
          </cell>
          <cell r="CO481">
            <v>1</v>
          </cell>
          <cell r="CP481">
            <v>6</v>
          </cell>
          <cell r="CQ481">
            <v>1</v>
          </cell>
          <cell r="CR481">
            <v>-1</v>
          </cell>
          <cell r="CS481">
            <v>0</v>
          </cell>
          <cell r="CT481">
            <v>6</v>
          </cell>
          <cell r="CU481">
            <v>6</v>
          </cell>
          <cell r="CV481">
            <v>31.302820473185136</v>
          </cell>
          <cell r="CW481">
            <v>0</v>
          </cell>
          <cell r="CX481">
            <v>0</v>
          </cell>
          <cell r="CY481">
            <v>0</v>
          </cell>
          <cell r="CZ481">
            <v>0</v>
          </cell>
          <cell r="DA481">
            <v>5.7394359053629724</v>
          </cell>
          <cell r="DB481">
            <v>2</v>
          </cell>
          <cell r="DC481">
            <v>5.7394359053629724</v>
          </cell>
          <cell r="DD481">
            <v>2</v>
          </cell>
          <cell r="DE481">
            <v>0</v>
          </cell>
          <cell r="DF481">
            <v>0</v>
          </cell>
          <cell r="DG481">
            <v>4</v>
          </cell>
          <cell r="DH481">
            <v>4</v>
          </cell>
          <cell r="DI481">
            <v>30</v>
          </cell>
          <cell r="DJ481">
            <v>0</v>
          </cell>
          <cell r="DK481">
            <v>0</v>
          </cell>
          <cell r="DL481">
            <v>0</v>
          </cell>
          <cell r="DM481">
            <v>0</v>
          </cell>
          <cell r="DN481">
            <v>4</v>
          </cell>
          <cell r="DO481">
            <v>0</v>
          </cell>
          <cell r="DP481">
            <v>4</v>
          </cell>
          <cell r="DQ481">
            <v>0</v>
          </cell>
          <cell r="DR481">
            <v>-1</v>
          </cell>
          <cell r="DS481">
            <v>1</v>
          </cell>
          <cell r="DT481">
            <v>4</v>
          </cell>
          <cell r="DU481">
            <v>5</v>
          </cell>
          <cell r="DV481">
            <v>30</v>
          </cell>
          <cell r="DW481">
            <v>0</v>
          </cell>
          <cell r="DX481">
            <v>0</v>
          </cell>
          <cell r="DY481">
            <v>0</v>
          </cell>
          <cell r="DZ481">
            <v>4</v>
          </cell>
          <cell r="EA481">
            <v>4</v>
          </cell>
          <cell r="EB481">
            <v>0</v>
          </cell>
          <cell r="EC481">
            <v>4</v>
          </cell>
          <cell r="ED481">
            <v>0</v>
          </cell>
          <cell r="EE481">
            <v>0</v>
          </cell>
          <cell r="EF481">
            <v>1</v>
          </cell>
          <cell r="EG481">
            <v>4</v>
          </cell>
          <cell r="EH481">
            <v>5</v>
          </cell>
          <cell r="EI481">
            <v>0</v>
          </cell>
          <cell r="EJ481">
            <v>0</v>
          </cell>
          <cell r="EK481">
            <v>0</v>
          </cell>
          <cell r="EL481">
            <v>0</v>
          </cell>
          <cell r="EM481">
            <v>0</v>
          </cell>
          <cell r="EN481">
            <v>0</v>
          </cell>
          <cell r="EO481">
            <v>0</v>
          </cell>
          <cell r="EP481">
            <v>0</v>
          </cell>
          <cell r="EQ481">
            <v>0</v>
          </cell>
          <cell r="ER481">
            <v>0</v>
          </cell>
          <cell r="ES481">
            <v>4</v>
          </cell>
          <cell r="ET481">
            <v>4</v>
          </cell>
          <cell r="EU481">
            <v>5</v>
          </cell>
          <cell r="EV481">
            <v>0</v>
          </cell>
          <cell r="EW481">
            <v>0</v>
          </cell>
          <cell r="EX481">
            <v>0</v>
          </cell>
          <cell r="GZ481">
            <v>0</v>
          </cell>
          <cell r="HA481">
            <v>0</v>
          </cell>
        </row>
        <row r="482">
          <cell r="B482" t="str">
            <v>76DIX</v>
          </cell>
          <cell r="C482" t="str">
            <v>LINHA 476DIX</v>
          </cell>
          <cell r="D482">
            <v>0</v>
          </cell>
          <cell r="E482">
            <v>0</v>
          </cell>
          <cell r="F482" t="str">
            <v>MARIANE GLASS II</v>
          </cell>
          <cell r="G482">
            <v>0</v>
          </cell>
          <cell r="H482">
            <v>22</v>
          </cell>
          <cell r="I482">
            <v>33</v>
          </cell>
          <cell r="J482">
            <v>30</v>
          </cell>
          <cell r="K482">
            <v>30</v>
          </cell>
          <cell r="L482">
            <v>13</v>
          </cell>
          <cell r="M482">
            <v>21</v>
          </cell>
          <cell r="N482">
            <v>40</v>
          </cell>
          <cell r="O482">
            <v>33</v>
          </cell>
          <cell r="P482">
            <v>40</v>
          </cell>
          <cell r="Q482">
            <v>27</v>
          </cell>
          <cell r="R482">
            <v>5</v>
          </cell>
          <cell r="S482">
            <v>1</v>
          </cell>
          <cell r="T482">
            <v>13</v>
          </cell>
          <cell r="U482">
            <v>14</v>
          </cell>
          <cell r="V482">
            <v>30</v>
          </cell>
          <cell r="W482">
            <v>0</v>
          </cell>
          <cell r="X482">
            <v>0</v>
          </cell>
          <cell r="Y482">
            <v>0</v>
          </cell>
          <cell r="Z482">
            <v>22</v>
          </cell>
          <cell r="AA482">
            <v>13</v>
          </cell>
          <cell r="AB482">
            <v>36</v>
          </cell>
          <cell r="AC482">
            <v>13</v>
          </cell>
          <cell r="AD482">
            <v>16</v>
          </cell>
          <cell r="AE482">
            <v>-5</v>
          </cell>
          <cell r="AF482">
            <v>1</v>
          </cell>
          <cell r="AG482">
            <v>2</v>
          </cell>
          <cell r="AH482">
            <v>3</v>
          </cell>
          <cell r="AI482">
            <v>30</v>
          </cell>
          <cell r="AJ482">
            <v>0</v>
          </cell>
          <cell r="AK482">
            <v>0</v>
          </cell>
          <cell r="AL482">
            <v>0</v>
          </cell>
          <cell r="AM482">
            <v>22</v>
          </cell>
          <cell r="AN482">
            <v>2</v>
          </cell>
          <cell r="AO482">
            <v>17</v>
          </cell>
          <cell r="AP482">
            <v>2</v>
          </cell>
          <cell r="AQ482">
            <v>-1</v>
          </cell>
          <cell r="AR482">
            <v>1</v>
          </cell>
          <cell r="AS482">
            <v>2</v>
          </cell>
          <cell r="AT482">
            <v>1</v>
          </cell>
          <cell r="AU482">
            <v>3</v>
          </cell>
          <cell r="AV482">
            <v>30</v>
          </cell>
          <cell r="AW482">
            <v>0</v>
          </cell>
          <cell r="AX482">
            <v>0</v>
          </cell>
          <cell r="AY482">
            <v>0</v>
          </cell>
          <cell r="AZ482">
            <v>12</v>
          </cell>
          <cell r="BA482">
            <v>1</v>
          </cell>
          <cell r="BB482">
            <v>12</v>
          </cell>
          <cell r="BC482">
            <v>1</v>
          </cell>
          <cell r="BD482">
            <v>0</v>
          </cell>
          <cell r="BE482">
            <v>0</v>
          </cell>
          <cell r="BF482">
            <v>1</v>
          </cell>
          <cell r="BG482">
            <v>2</v>
          </cell>
          <cell r="BH482">
            <v>3</v>
          </cell>
          <cell r="BI482">
            <v>30</v>
          </cell>
          <cell r="BJ482">
            <v>0</v>
          </cell>
          <cell r="BK482">
            <v>0</v>
          </cell>
          <cell r="BL482">
            <v>0</v>
          </cell>
          <cell r="BM482">
            <v>5</v>
          </cell>
          <cell r="BN482">
            <v>2</v>
          </cell>
          <cell r="BO482">
            <v>0</v>
          </cell>
          <cell r="BP482">
            <v>2</v>
          </cell>
          <cell r="BQ482">
            <v>0</v>
          </cell>
          <cell r="BR482">
            <v>1</v>
          </cell>
          <cell r="BS482">
            <v>1</v>
          </cell>
          <cell r="BT482">
            <v>1</v>
          </cell>
          <cell r="BU482">
            <v>2</v>
          </cell>
          <cell r="BV482">
            <v>24</v>
          </cell>
          <cell r="BW482">
            <v>0</v>
          </cell>
          <cell r="BX482">
            <v>0</v>
          </cell>
          <cell r="BY482">
            <v>0</v>
          </cell>
          <cell r="BZ482">
            <v>14</v>
          </cell>
          <cell r="CA482">
            <v>0</v>
          </cell>
          <cell r="CB482">
            <v>0</v>
          </cell>
          <cell r="CC482">
            <v>0</v>
          </cell>
          <cell r="CD482">
            <v>0</v>
          </cell>
          <cell r="CE482">
            <v>0</v>
          </cell>
          <cell r="CF482">
            <v>0</v>
          </cell>
          <cell r="CG482">
            <v>2</v>
          </cell>
          <cell r="CH482">
            <v>2</v>
          </cell>
          <cell r="CI482">
            <v>30</v>
          </cell>
          <cell r="CJ482">
            <v>0</v>
          </cell>
          <cell r="CK482">
            <v>0</v>
          </cell>
          <cell r="CL482">
            <v>0</v>
          </cell>
          <cell r="CM482">
            <v>7</v>
          </cell>
          <cell r="CN482">
            <v>2</v>
          </cell>
          <cell r="CO482">
            <v>0</v>
          </cell>
          <cell r="CP482">
            <v>2</v>
          </cell>
          <cell r="CQ482">
            <v>0</v>
          </cell>
          <cell r="CR482">
            <v>0</v>
          </cell>
          <cell r="CS482">
            <v>0</v>
          </cell>
          <cell r="CT482">
            <v>2</v>
          </cell>
          <cell r="CU482">
            <v>2</v>
          </cell>
          <cell r="CV482">
            <v>30</v>
          </cell>
          <cell r="CW482">
            <v>0</v>
          </cell>
          <cell r="CX482">
            <v>0</v>
          </cell>
          <cell r="CY482">
            <v>0</v>
          </cell>
          <cell r="CZ482">
            <v>0</v>
          </cell>
          <cell r="DA482">
            <v>2</v>
          </cell>
          <cell r="DB482">
            <v>1</v>
          </cell>
          <cell r="DC482">
            <v>2</v>
          </cell>
          <cell r="DD482">
            <v>1</v>
          </cell>
          <cell r="DE482">
            <v>0</v>
          </cell>
          <cell r="DF482">
            <v>0</v>
          </cell>
          <cell r="DG482">
            <v>1</v>
          </cell>
          <cell r="DH482">
            <v>1</v>
          </cell>
          <cell r="DI482">
            <v>30</v>
          </cell>
          <cell r="DJ482">
            <v>0</v>
          </cell>
          <cell r="DK482">
            <v>0</v>
          </cell>
          <cell r="DL482">
            <v>0</v>
          </cell>
          <cell r="DM482">
            <v>0</v>
          </cell>
          <cell r="DN482">
            <v>1</v>
          </cell>
          <cell r="DO482">
            <v>0</v>
          </cell>
          <cell r="DP482">
            <v>1</v>
          </cell>
          <cell r="DQ482">
            <v>0</v>
          </cell>
          <cell r="DR482">
            <v>0</v>
          </cell>
          <cell r="DS482">
            <v>0</v>
          </cell>
          <cell r="DT482">
            <v>1</v>
          </cell>
          <cell r="DU482">
            <v>1</v>
          </cell>
          <cell r="DV482">
            <v>30</v>
          </cell>
          <cell r="DW482">
            <v>0</v>
          </cell>
          <cell r="DX482">
            <v>0</v>
          </cell>
          <cell r="DY482">
            <v>0</v>
          </cell>
          <cell r="DZ482">
            <v>10</v>
          </cell>
          <cell r="EA482">
            <v>1</v>
          </cell>
          <cell r="EB482">
            <v>0</v>
          </cell>
          <cell r="EC482">
            <v>1</v>
          </cell>
          <cell r="ED482">
            <v>0</v>
          </cell>
          <cell r="EE482">
            <v>0</v>
          </cell>
          <cell r="EF482">
            <v>0</v>
          </cell>
          <cell r="EG482">
            <v>1</v>
          </cell>
          <cell r="EH482">
            <v>1</v>
          </cell>
          <cell r="EI482">
            <v>0</v>
          </cell>
          <cell r="EJ482">
            <v>0</v>
          </cell>
          <cell r="EK482">
            <v>0</v>
          </cell>
          <cell r="EL482">
            <v>0</v>
          </cell>
          <cell r="EM482">
            <v>0</v>
          </cell>
          <cell r="EN482">
            <v>0</v>
          </cell>
          <cell r="EO482">
            <v>0</v>
          </cell>
          <cell r="EP482">
            <v>0</v>
          </cell>
          <cell r="EQ482">
            <v>0</v>
          </cell>
          <cell r="ER482">
            <v>0</v>
          </cell>
          <cell r="ES482">
            <v>1</v>
          </cell>
          <cell r="ET482">
            <v>1</v>
          </cell>
          <cell r="EU482">
            <v>1</v>
          </cell>
          <cell r="EV482">
            <v>0</v>
          </cell>
          <cell r="EW482">
            <v>0</v>
          </cell>
          <cell r="EX482">
            <v>0</v>
          </cell>
          <cell r="GZ482">
            <v>0</v>
          </cell>
          <cell r="HA482">
            <v>0</v>
          </cell>
        </row>
        <row r="483">
          <cell r="B483" t="str">
            <v>23052LBA189</v>
          </cell>
          <cell r="C483">
            <v>0</v>
          </cell>
          <cell r="D483">
            <v>0</v>
          </cell>
          <cell r="E483">
            <v>926564208</v>
          </cell>
          <cell r="F483" t="str">
            <v>23052LBA189L4</v>
          </cell>
          <cell r="G483">
            <v>0</v>
          </cell>
          <cell r="H483">
            <v>7</v>
          </cell>
          <cell r="I483">
            <v>17</v>
          </cell>
          <cell r="J483">
            <v>30</v>
          </cell>
          <cell r="K483">
            <v>30</v>
          </cell>
          <cell r="L483">
            <v>13</v>
          </cell>
          <cell r="M483">
            <v>10</v>
          </cell>
          <cell r="N483">
            <v>27.512548198946494</v>
          </cell>
          <cell r="O483">
            <v>23</v>
          </cell>
          <cell r="P483">
            <v>27.512548198946494</v>
          </cell>
          <cell r="Q483">
            <v>21</v>
          </cell>
          <cell r="R483">
            <v>2</v>
          </cell>
          <cell r="S483">
            <v>1</v>
          </cell>
          <cell r="T483">
            <v>6</v>
          </cell>
          <cell r="U483">
            <v>7</v>
          </cell>
          <cell r="V483">
            <v>30</v>
          </cell>
          <cell r="W483">
            <v>0</v>
          </cell>
          <cell r="X483">
            <v>0</v>
          </cell>
          <cell r="Y483">
            <v>0</v>
          </cell>
          <cell r="Z483">
            <v>11</v>
          </cell>
          <cell r="AA483">
            <v>6</v>
          </cell>
          <cell r="AB483">
            <v>16</v>
          </cell>
          <cell r="AC483">
            <v>6</v>
          </cell>
          <cell r="AD483">
            <v>6</v>
          </cell>
          <cell r="AE483">
            <v>-2</v>
          </cell>
          <cell r="AF483">
            <v>1</v>
          </cell>
          <cell r="AG483">
            <v>2</v>
          </cell>
          <cell r="AH483">
            <v>3</v>
          </cell>
          <cell r="AI483">
            <v>30</v>
          </cell>
          <cell r="AJ483">
            <v>0</v>
          </cell>
          <cell r="AK483">
            <v>0</v>
          </cell>
          <cell r="AL483">
            <v>0</v>
          </cell>
          <cell r="AM483">
            <v>9</v>
          </cell>
          <cell r="AN483">
            <v>2</v>
          </cell>
          <cell r="AO483">
            <v>7</v>
          </cell>
          <cell r="AP483">
            <v>2</v>
          </cell>
          <cell r="AQ483">
            <v>-1</v>
          </cell>
          <cell r="AR483">
            <v>1</v>
          </cell>
          <cell r="AS483">
            <v>2</v>
          </cell>
          <cell r="AT483">
            <v>1</v>
          </cell>
          <cell r="AU483">
            <v>3</v>
          </cell>
          <cell r="AV483">
            <v>60</v>
          </cell>
          <cell r="AW483">
            <v>0</v>
          </cell>
          <cell r="AX483">
            <v>0</v>
          </cell>
          <cell r="AY483">
            <v>0</v>
          </cell>
          <cell r="AZ483">
            <v>8</v>
          </cell>
          <cell r="BA483">
            <v>0.68781370497366234</v>
          </cell>
          <cell r="BB483">
            <v>8</v>
          </cell>
          <cell r="BC483">
            <v>0.68781370497366234</v>
          </cell>
          <cell r="BD483">
            <v>0</v>
          </cell>
          <cell r="BE483">
            <v>0</v>
          </cell>
          <cell r="BF483">
            <v>1</v>
          </cell>
          <cell r="BG483">
            <v>2</v>
          </cell>
          <cell r="BH483">
            <v>3</v>
          </cell>
          <cell r="BI483">
            <v>30</v>
          </cell>
          <cell r="BJ483">
            <v>0</v>
          </cell>
          <cell r="BK483">
            <v>0</v>
          </cell>
          <cell r="BL483">
            <v>0</v>
          </cell>
          <cell r="BM483">
            <v>4</v>
          </cell>
          <cell r="BN483">
            <v>2</v>
          </cell>
          <cell r="BO483">
            <v>0</v>
          </cell>
          <cell r="BP483">
            <v>2</v>
          </cell>
          <cell r="BQ483">
            <v>0</v>
          </cell>
          <cell r="BR483">
            <v>1</v>
          </cell>
          <cell r="BS483">
            <v>1</v>
          </cell>
          <cell r="BT483">
            <v>1</v>
          </cell>
          <cell r="BU483">
            <v>2</v>
          </cell>
          <cell r="BV483">
            <v>22.5</v>
          </cell>
          <cell r="BW483">
            <v>0</v>
          </cell>
          <cell r="BX483">
            <v>0</v>
          </cell>
          <cell r="BY483">
            <v>0</v>
          </cell>
          <cell r="BZ483">
            <v>10</v>
          </cell>
          <cell r="CA483">
            <v>0</v>
          </cell>
          <cell r="CB483">
            <v>0</v>
          </cell>
          <cell r="CC483">
            <v>0</v>
          </cell>
          <cell r="CD483">
            <v>0</v>
          </cell>
          <cell r="CE483">
            <v>0</v>
          </cell>
          <cell r="CF483">
            <v>0</v>
          </cell>
          <cell r="CG483">
            <v>2</v>
          </cell>
          <cell r="CH483">
            <v>2</v>
          </cell>
          <cell r="CI483">
            <v>30</v>
          </cell>
          <cell r="CJ483">
            <v>0</v>
          </cell>
          <cell r="CK483">
            <v>0</v>
          </cell>
          <cell r="CL483">
            <v>0</v>
          </cell>
          <cell r="CM483">
            <v>6</v>
          </cell>
          <cell r="CN483">
            <v>2</v>
          </cell>
          <cell r="CO483">
            <v>0</v>
          </cell>
          <cell r="CP483">
            <v>2</v>
          </cell>
          <cell r="CQ483">
            <v>0</v>
          </cell>
          <cell r="CR483">
            <v>0</v>
          </cell>
          <cell r="CS483">
            <v>0</v>
          </cell>
          <cell r="CT483">
            <v>2</v>
          </cell>
          <cell r="CU483">
            <v>2</v>
          </cell>
          <cell r="CV483">
            <v>27.272727272727273</v>
          </cell>
          <cell r="CW483">
            <v>0</v>
          </cell>
          <cell r="CX483">
            <v>0</v>
          </cell>
          <cell r="CY483">
            <v>0</v>
          </cell>
          <cell r="CZ483">
            <v>0</v>
          </cell>
          <cell r="DA483">
            <v>2.2000000000000002</v>
          </cell>
          <cell r="DB483">
            <v>1</v>
          </cell>
          <cell r="DC483">
            <v>2.2000000000000002</v>
          </cell>
          <cell r="DD483">
            <v>1</v>
          </cell>
          <cell r="DE483">
            <v>0</v>
          </cell>
          <cell r="DF483">
            <v>0</v>
          </cell>
          <cell r="DG483">
            <v>1</v>
          </cell>
          <cell r="DH483">
            <v>1</v>
          </cell>
          <cell r="DI483">
            <v>30</v>
          </cell>
          <cell r="DJ483">
            <v>0</v>
          </cell>
          <cell r="DK483">
            <v>0</v>
          </cell>
          <cell r="DL483">
            <v>0</v>
          </cell>
          <cell r="DM483">
            <v>0</v>
          </cell>
          <cell r="DN483">
            <v>1</v>
          </cell>
          <cell r="DO483">
            <v>0</v>
          </cell>
          <cell r="DP483">
            <v>1</v>
          </cell>
          <cell r="DQ483">
            <v>0</v>
          </cell>
          <cell r="DR483">
            <v>0</v>
          </cell>
          <cell r="DS483">
            <v>0</v>
          </cell>
          <cell r="DT483">
            <v>1</v>
          </cell>
          <cell r="DU483">
            <v>1</v>
          </cell>
          <cell r="DV483">
            <v>30</v>
          </cell>
          <cell r="DW483">
            <v>0</v>
          </cell>
          <cell r="DX483">
            <v>0</v>
          </cell>
          <cell r="DY483">
            <v>0</v>
          </cell>
          <cell r="DZ483">
            <v>7</v>
          </cell>
          <cell r="EA483">
            <v>1</v>
          </cell>
          <cell r="EB483">
            <v>0</v>
          </cell>
          <cell r="EC483">
            <v>1</v>
          </cell>
          <cell r="ED483">
            <v>0</v>
          </cell>
          <cell r="EE483">
            <v>0</v>
          </cell>
          <cell r="EF483">
            <v>0</v>
          </cell>
          <cell r="EG483">
            <v>1</v>
          </cell>
          <cell r="EH483">
            <v>1</v>
          </cell>
          <cell r="EI483">
            <v>0</v>
          </cell>
          <cell r="EJ483">
            <v>0</v>
          </cell>
          <cell r="EK483">
            <v>0</v>
          </cell>
          <cell r="EL483">
            <v>0</v>
          </cell>
          <cell r="EM483">
            <v>0</v>
          </cell>
          <cell r="EN483">
            <v>0</v>
          </cell>
          <cell r="EO483">
            <v>0</v>
          </cell>
          <cell r="EP483">
            <v>0</v>
          </cell>
          <cell r="EQ483">
            <v>0</v>
          </cell>
          <cell r="ER483">
            <v>0</v>
          </cell>
          <cell r="ES483">
            <v>1</v>
          </cell>
          <cell r="ET483">
            <v>1</v>
          </cell>
          <cell r="EU483">
            <v>1</v>
          </cell>
          <cell r="EV483">
            <v>0</v>
          </cell>
          <cell r="EW483">
            <v>0</v>
          </cell>
          <cell r="EX483">
            <v>0</v>
          </cell>
          <cell r="GZ483">
            <v>0</v>
          </cell>
          <cell r="HA483">
            <v>0</v>
          </cell>
        </row>
        <row r="484">
          <cell r="B484" t="str">
            <v>23052LBA289</v>
          </cell>
          <cell r="C484">
            <v>0</v>
          </cell>
          <cell r="D484">
            <v>0</v>
          </cell>
          <cell r="E484">
            <v>926564209</v>
          </cell>
          <cell r="F484" t="str">
            <v>23052LBA289L4</v>
          </cell>
          <cell r="G484">
            <v>0</v>
          </cell>
          <cell r="H484">
            <v>15</v>
          </cell>
          <cell r="I484">
            <v>16</v>
          </cell>
          <cell r="J484">
            <v>0</v>
          </cell>
          <cell r="K484">
            <v>0</v>
          </cell>
          <cell r="L484">
            <v>0</v>
          </cell>
          <cell r="M484">
            <v>11</v>
          </cell>
          <cell r="N484">
            <v>12.487451801053506</v>
          </cell>
          <cell r="O484">
            <v>10</v>
          </cell>
          <cell r="P484">
            <v>12.487451801053506</v>
          </cell>
          <cell r="Q484">
            <v>6</v>
          </cell>
          <cell r="R484">
            <v>3</v>
          </cell>
          <cell r="S484">
            <v>0</v>
          </cell>
          <cell r="T484">
            <v>7</v>
          </cell>
          <cell r="U484">
            <v>7</v>
          </cell>
          <cell r="V484">
            <v>30</v>
          </cell>
          <cell r="W484">
            <v>0</v>
          </cell>
          <cell r="X484">
            <v>0</v>
          </cell>
          <cell r="Y484">
            <v>0</v>
          </cell>
          <cell r="Z484">
            <v>11</v>
          </cell>
          <cell r="AA484">
            <v>7</v>
          </cell>
          <cell r="AB484">
            <v>20</v>
          </cell>
          <cell r="AC484">
            <v>7</v>
          </cell>
          <cell r="AD484">
            <v>10</v>
          </cell>
          <cell r="AE484">
            <v>-3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13</v>
          </cell>
          <cell r="AN484">
            <v>0</v>
          </cell>
          <cell r="AO484">
            <v>10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4</v>
          </cell>
          <cell r="BA484">
            <v>0.31218629502633766</v>
          </cell>
          <cell r="BB484">
            <v>4</v>
          </cell>
          <cell r="BC484">
            <v>0.31218629502633766</v>
          </cell>
          <cell r="BD484">
            <v>0</v>
          </cell>
          <cell r="BE484">
            <v>0</v>
          </cell>
          <cell r="BF484">
            <v>0</v>
          </cell>
          <cell r="BG484">
            <v>0</v>
          </cell>
          <cell r="BH484">
            <v>0</v>
          </cell>
          <cell r="BI484">
            <v>0</v>
          </cell>
          <cell r="BJ484">
            <v>0</v>
          </cell>
          <cell r="BK484">
            <v>0</v>
          </cell>
          <cell r="BL484">
            <v>0</v>
          </cell>
          <cell r="BM484">
            <v>1</v>
          </cell>
          <cell r="BN484">
            <v>0</v>
          </cell>
          <cell r="BO484">
            <v>0</v>
          </cell>
          <cell r="BP484">
            <v>0</v>
          </cell>
          <cell r="BQ484">
            <v>0</v>
          </cell>
          <cell r="BR484">
            <v>0</v>
          </cell>
          <cell r="BS484">
            <v>0</v>
          </cell>
          <cell r="BT484">
            <v>0</v>
          </cell>
          <cell r="BU484">
            <v>0</v>
          </cell>
          <cell r="BV484">
            <v>0</v>
          </cell>
          <cell r="BW484">
            <v>0</v>
          </cell>
          <cell r="BX484">
            <v>0</v>
          </cell>
          <cell r="BY484">
            <v>0</v>
          </cell>
          <cell r="BZ484">
            <v>4</v>
          </cell>
          <cell r="CA484">
            <v>0</v>
          </cell>
          <cell r="CB484">
            <v>0</v>
          </cell>
          <cell r="CC484">
            <v>0</v>
          </cell>
          <cell r="CD484">
            <v>0</v>
          </cell>
          <cell r="CE484">
            <v>0</v>
          </cell>
          <cell r="CF484">
            <v>0</v>
          </cell>
          <cell r="CG484">
            <v>0</v>
          </cell>
          <cell r="CH484">
            <v>0</v>
          </cell>
          <cell r="CI484">
            <v>0</v>
          </cell>
          <cell r="CJ484">
            <v>0</v>
          </cell>
          <cell r="CK484">
            <v>0</v>
          </cell>
          <cell r="CL484">
            <v>0</v>
          </cell>
          <cell r="CM484">
            <v>1</v>
          </cell>
          <cell r="CN484">
            <v>0</v>
          </cell>
          <cell r="CO484">
            <v>0</v>
          </cell>
          <cell r="CP484">
            <v>0</v>
          </cell>
          <cell r="CQ484">
            <v>0</v>
          </cell>
          <cell r="CR484">
            <v>0</v>
          </cell>
          <cell r="CS484">
            <v>0</v>
          </cell>
          <cell r="CT484">
            <v>0</v>
          </cell>
          <cell r="CU484">
            <v>0</v>
          </cell>
          <cell r="CV484">
            <v>0</v>
          </cell>
          <cell r="CW484">
            <v>0</v>
          </cell>
          <cell r="CX484">
            <v>0</v>
          </cell>
          <cell r="CY484">
            <v>0</v>
          </cell>
          <cell r="CZ484">
            <v>0</v>
          </cell>
          <cell r="DA484">
            <v>-0.19999999999999996</v>
          </cell>
          <cell r="DB484">
            <v>0</v>
          </cell>
          <cell r="DC484">
            <v>-0.19999999999999996</v>
          </cell>
          <cell r="DD484">
            <v>0</v>
          </cell>
          <cell r="DE484">
            <v>0</v>
          </cell>
          <cell r="DF484">
            <v>0</v>
          </cell>
          <cell r="DG484">
            <v>0</v>
          </cell>
          <cell r="DH484">
            <v>0</v>
          </cell>
          <cell r="DI484">
            <v>0</v>
          </cell>
          <cell r="DJ484">
            <v>0</v>
          </cell>
          <cell r="DK484">
            <v>0</v>
          </cell>
          <cell r="DL484">
            <v>0</v>
          </cell>
          <cell r="DM484">
            <v>0</v>
          </cell>
          <cell r="DN484">
            <v>0</v>
          </cell>
          <cell r="DO484">
            <v>0</v>
          </cell>
          <cell r="DP484">
            <v>0</v>
          </cell>
          <cell r="DQ484">
            <v>0</v>
          </cell>
          <cell r="DR484">
            <v>0</v>
          </cell>
          <cell r="DS484">
            <v>0</v>
          </cell>
          <cell r="DT484">
            <v>0</v>
          </cell>
          <cell r="DU484">
            <v>0</v>
          </cell>
          <cell r="DV484">
            <v>0</v>
          </cell>
          <cell r="DW484">
            <v>0</v>
          </cell>
          <cell r="DX484">
            <v>0</v>
          </cell>
          <cell r="DY484">
            <v>0</v>
          </cell>
          <cell r="DZ484">
            <v>3</v>
          </cell>
          <cell r="EA484">
            <v>0</v>
          </cell>
          <cell r="EB484">
            <v>0</v>
          </cell>
          <cell r="EC484">
            <v>0</v>
          </cell>
          <cell r="ED484">
            <v>0</v>
          </cell>
          <cell r="EE484">
            <v>0</v>
          </cell>
          <cell r="EF484">
            <v>0</v>
          </cell>
          <cell r="EG484">
            <v>0</v>
          </cell>
          <cell r="EH484">
            <v>0</v>
          </cell>
          <cell r="EI484">
            <v>0</v>
          </cell>
          <cell r="EJ484">
            <v>0</v>
          </cell>
          <cell r="EK484">
            <v>0</v>
          </cell>
          <cell r="EL484">
            <v>0</v>
          </cell>
          <cell r="EM484">
            <v>0</v>
          </cell>
          <cell r="EN484">
            <v>0</v>
          </cell>
          <cell r="EO484">
            <v>0</v>
          </cell>
          <cell r="EP484">
            <v>0</v>
          </cell>
          <cell r="EQ484">
            <v>0</v>
          </cell>
          <cell r="ER484">
            <v>0</v>
          </cell>
          <cell r="ES484">
            <v>0</v>
          </cell>
          <cell r="ET484">
            <v>0</v>
          </cell>
          <cell r="EU484">
            <v>0</v>
          </cell>
          <cell r="EV484">
            <v>0</v>
          </cell>
          <cell r="EW484">
            <v>0</v>
          </cell>
          <cell r="EX484">
            <v>0</v>
          </cell>
          <cell r="GZ484">
            <v>0</v>
          </cell>
          <cell r="HA484">
            <v>0</v>
          </cell>
        </row>
        <row r="485">
          <cell r="B485" t="str">
            <v>76EIX</v>
          </cell>
          <cell r="C485" t="str">
            <v>LINHA 476EIX</v>
          </cell>
          <cell r="D485">
            <v>0</v>
          </cell>
          <cell r="E485">
            <v>0</v>
          </cell>
          <cell r="F485" t="str">
            <v>MARIANE GLASS II</v>
          </cell>
          <cell r="G485">
            <v>0</v>
          </cell>
          <cell r="H485">
            <v>59</v>
          </cell>
          <cell r="I485">
            <v>63</v>
          </cell>
          <cell r="J485">
            <v>20</v>
          </cell>
          <cell r="K485">
            <v>20</v>
          </cell>
          <cell r="L485">
            <v>0</v>
          </cell>
          <cell r="M485">
            <v>32</v>
          </cell>
          <cell r="N485">
            <v>58.90177302311664</v>
          </cell>
          <cell r="O485">
            <v>47</v>
          </cell>
          <cell r="P485">
            <v>58.901773023116647</v>
          </cell>
          <cell r="Q485">
            <v>27</v>
          </cell>
          <cell r="R485">
            <v>13</v>
          </cell>
          <cell r="S485">
            <v>2</v>
          </cell>
          <cell r="T485">
            <v>21</v>
          </cell>
          <cell r="U485">
            <v>23</v>
          </cell>
          <cell r="V485">
            <v>17.260273972602739</v>
          </cell>
          <cell r="W485">
            <v>30</v>
          </cell>
          <cell r="X485">
            <v>30</v>
          </cell>
          <cell r="Y485">
            <v>0</v>
          </cell>
          <cell r="Z485">
            <v>30</v>
          </cell>
          <cell r="AA485">
            <v>36.5</v>
          </cell>
          <cell r="AB485">
            <v>51</v>
          </cell>
          <cell r="AC485">
            <v>36.5</v>
          </cell>
          <cell r="AD485">
            <v>22</v>
          </cell>
          <cell r="AE485">
            <v>-13</v>
          </cell>
          <cell r="AF485">
            <v>1</v>
          </cell>
          <cell r="AG485">
            <v>13</v>
          </cell>
          <cell r="AH485">
            <v>14</v>
          </cell>
          <cell r="AI485">
            <v>22.941176470588236</v>
          </cell>
          <cell r="AJ485">
            <v>20</v>
          </cell>
          <cell r="AK485">
            <v>20</v>
          </cell>
          <cell r="AL485">
            <v>0</v>
          </cell>
          <cell r="AM485">
            <v>32</v>
          </cell>
          <cell r="AN485">
            <v>17</v>
          </cell>
          <cell r="AO485">
            <v>25</v>
          </cell>
          <cell r="AP485">
            <v>17</v>
          </cell>
          <cell r="AQ485">
            <v>7</v>
          </cell>
          <cell r="AR485">
            <v>1</v>
          </cell>
          <cell r="AS485">
            <v>1</v>
          </cell>
          <cell r="AT485">
            <v>5</v>
          </cell>
          <cell r="AU485">
            <v>6</v>
          </cell>
          <cell r="AV485">
            <v>60</v>
          </cell>
          <cell r="AW485">
            <v>0</v>
          </cell>
          <cell r="AX485">
            <v>0</v>
          </cell>
          <cell r="AY485">
            <v>0</v>
          </cell>
          <cell r="AZ485">
            <v>26</v>
          </cell>
          <cell r="BA485">
            <v>4.9499999999999993</v>
          </cell>
          <cell r="BB485">
            <v>22</v>
          </cell>
          <cell r="BC485">
            <v>4.9499999999999993</v>
          </cell>
          <cell r="BD485">
            <v>0</v>
          </cell>
          <cell r="BE485">
            <v>0</v>
          </cell>
          <cell r="BF485">
            <v>0</v>
          </cell>
          <cell r="BG485">
            <v>6</v>
          </cell>
          <cell r="BH485">
            <v>6</v>
          </cell>
          <cell r="BI485">
            <v>105</v>
          </cell>
          <cell r="BJ485">
            <v>0</v>
          </cell>
          <cell r="BK485">
            <v>0</v>
          </cell>
          <cell r="BL485">
            <v>0</v>
          </cell>
          <cell r="BM485">
            <v>14</v>
          </cell>
          <cell r="BN485">
            <v>2</v>
          </cell>
          <cell r="BO485">
            <v>0</v>
          </cell>
          <cell r="BP485">
            <v>2</v>
          </cell>
          <cell r="BQ485">
            <v>0</v>
          </cell>
          <cell r="BR485">
            <v>4</v>
          </cell>
          <cell r="BS485">
            <v>1</v>
          </cell>
          <cell r="BT485">
            <v>1</v>
          </cell>
          <cell r="BU485">
            <v>2</v>
          </cell>
          <cell r="BV485">
            <v>27.857142857142858</v>
          </cell>
          <cell r="BW485">
            <v>0</v>
          </cell>
          <cell r="BX485">
            <v>0</v>
          </cell>
          <cell r="BY485">
            <v>0</v>
          </cell>
          <cell r="BZ485">
            <v>29</v>
          </cell>
          <cell r="CA485">
            <v>0</v>
          </cell>
          <cell r="CB485">
            <v>0</v>
          </cell>
          <cell r="CC485">
            <v>0</v>
          </cell>
          <cell r="CD485">
            <v>0</v>
          </cell>
          <cell r="CE485">
            <v>-1</v>
          </cell>
          <cell r="CF485">
            <v>2</v>
          </cell>
          <cell r="CG485">
            <v>1</v>
          </cell>
          <cell r="CH485">
            <v>3</v>
          </cell>
          <cell r="CI485">
            <v>30</v>
          </cell>
          <cell r="CJ485">
            <v>0</v>
          </cell>
          <cell r="CK485">
            <v>0</v>
          </cell>
          <cell r="CL485">
            <v>0</v>
          </cell>
          <cell r="CM485">
            <v>14</v>
          </cell>
          <cell r="CN485">
            <v>1</v>
          </cell>
          <cell r="CO485">
            <v>1</v>
          </cell>
          <cell r="CP485">
            <v>1</v>
          </cell>
          <cell r="CQ485">
            <v>1</v>
          </cell>
          <cell r="CR485">
            <v>0</v>
          </cell>
          <cell r="CS485">
            <v>0</v>
          </cell>
          <cell r="CT485">
            <v>2</v>
          </cell>
          <cell r="CU485">
            <v>2</v>
          </cell>
          <cell r="CV485">
            <v>30</v>
          </cell>
          <cell r="CW485">
            <v>0</v>
          </cell>
          <cell r="CX485">
            <v>0</v>
          </cell>
          <cell r="CY485">
            <v>0</v>
          </cell>
          <cell r="CZ485">
            <v>0</v>
          </cell>
          <cell r="DA485">
            <v>2</v>
          </cell>
          <cell r="DB485">
            <v>2</v>
          </cell>
          <cell r="DC485">
            <v>2</v>
          </cell>
          <cell r="DD485">
            <v>2</v>
          </cell>
          <cell r="DE485">
            <v>0</v>
          </cell>
          <cell r="DF485">
            <v>0</v>
          </cell>
          <cell r="DG485">
            <v>0</v>
          </cell>
          <cell r="DH485">
            <v>0</v>
          </cell>
          <cell r="DI485">
            <v>0</v>
          </cell>
          <cell r="DJ485">
            <v>0</v>
          </cell>
          <cell r="DK485">
            <v>0</v>
          </cell>
          <cell r="DL485">
            <v>0</v>
          </cell>
          <cell r="DM485">
            <v>0</v>
          </cell>
          <cell r="DN485">
            <v>0</v>
          </cell>
          <cell r="DO485">
            <v>0</v>
          </cell>
          <cell r="DP485">
            <v>0</v>
          </cell>
          <cell r="DQ485">
            <v>0</v>
          </cell>
          <cell r="DR485">
            <v>0</v>
          </cell>
          <cell r="DS485">
            <v>0</v>
          </cell>
          <cell r="DT485">
            <v>0</v>
          </cell>
          <cell r="DU485">
            <v>0</v>
          </cell>
          <cell r="DV485">
            <v>0</v>
          </cell>
          <cell r="DW485">
            <v>0</v>
          </cell>
          <cell r="DX485">
            <v>0</v>
          </cell>
          <cell r="DY485">
            <v>0</v>
          </cell>
          <cell r="DZ485">
            <v>13</v>
          </cell>
          <cell r="EA485">
            <v>0</v>
          </cell>
          <cell r="EB485">
            <v>0</v>
          </cell>
          <cell r="EC485">
            <v>0</v>
          </cell>
          <cell r="ED485">
            <v>0</v>
          </cell>
          <cell r="EE485">
            <v>0</v>
          </cell>
          <cell r="EF485">
            <v>0</v>
          </cell>
          <cell r="EG485">
            <v>0</v>
          </cell>
          <cell r="EH485">
            <v>0</v>
          </cell>
          <cell r="EI485">
            <v>0</v>
          </cell>
          <cell r="EJ485">
            <v>0</v>
          </cell>
          <cell r="EK485">
            <v>0</v>
          </cell>
          <cell r="EL485">
            <v>0</v>
          </cell>
          <cell r="EM485">
            <v>0</v>
          </cell>
          <cell r="EN485">
            <v>0</v>
          </cell>
          <cell r="EO485">
            <v>0</v>
          </cell>
          <cell r="EP485">
            <v>0</v>
          </cell>
          <cell r="EQ485">
            <v>0</v>
          </cell>
          <cell r="ER485">
            <v>0</v>
          </cell>
          <cell r="ES485">
            <v>0</v>
          </cell>
          <cell r="ET485">
            <v>0</v>
          </cell>
          <cell r="EU485">
            <v>0</v>
          </cell>
          <cell r="EV485">
            <v>0</v>
          </cell>
          <cell r="EW485">
            <v>0</v>
          </cell>
          <cell r="EX485">
            <v>0</v>
          </cell>
          <cell r="GZ485">
            <v>0</v>
          </cell>
          <cell r="HA485">
            <v>0</v>
          </cell>
        </row>
        <row r="486">
          <cell r="B486" t="str">
            <v>33051LBA189</v>
          </cell>
          <cell r="C486">
            <v>0</v>
          </cell>
          <cell r="D486">
            <v>0</v>
          </cell>
          <cell r="E486">
            <v>926564216</v>
          </cell>
          <cell r="F486" t="str">
            <v>33051LBA189L4</v>
          </cell>
          <cell r="G486">
            <v>0</v>
          </cell>
          <cell r="H486">
            <v>41</v>
          </cell>
          <cell r="I486">
            <v>42</v>
          </cell>
          <cell r="J486">
            <v>10</v>
          </cell>
          <cell r="K486">
            <v>10</v>
          </cell>
          <cell r="L486">
            <v>0</v>
          </cell>
          <cell r="M486">
            <v>16</v>
          </cell>
          <cell r="N486">
            <v>37.139714046468711</v>
          </cell>
          <cell r="O486">
            <v>28</v>
          </cell>
          <cell r="P486">
            <v>37.139714046468711</v>
          </cell>
          <cell r="Q486">
            <v>19</v>
          </cell>
          <cell r="R486">
            <v>9</v>
          </cell>
          <cell r="S486">
            <v>0</v>
          </cell>
          <cell r="T486">
            <v>14</v>
          </cell>
          <cell r="U486">
            <v>14</v>
          </cell>
          <cell r="V486">
            <v>14.079307282821048</v>
          </cell>
          <cell r="W486">
            <v>20</v>
          </cell>
          <cell r="X486">
            <v>20</v>
          </cell>
          <cell r="Y486">
            <v>0</v>
          </cell>
          <cell r="Z486">
            <v>14</v>
          </cell>
          <cell r="AA486">
            <v>29.831013100514223</v>
          </cell>
          <cell r="AB486">
            <v>26</v>
          </cell>
          <cell r="AC486">
            <v>29.831013100514223</v>
          </cell>
          <cell r="AD486">
            <v>13</v>
          </cell>
          <cell r="AE486">
            <v>-8</v>
          </cell>
          <cell r="AF486">
            <v>0</v>
          </cell>
          <cell r="AG486">
            <v>9</v>
          </cell>
          <cell r="AH486">
            <v>9</v>
          </cell>
          <cell r="AI486">
            <v>19.432993455490397</v>
          </cell>
          <cell r="AJ486">
            <v>10</v>
          </cell>
          <cell r="AK486">
            <v>10</v>
          </cell>
          <cell r="AL486">
            <v>0</v>
          </cell>
          <cell r="AM486">
            <v>16</v>
          </cell>
          <cell r="AN486">
            <v>13.893896512568269</v>
          </cell>
          <cell r="AO486">
            <v>11</v>
          </cell>
          <cell r="AP486">
            <v>13.893896512568269</v>
          </cell>
          <cell r="AQ486">
            <v>3</v>
          </cell>
          <cell r="AR486">
            <v>1</v>
          </cell>
          <cell r="AS486">
            <v>0</v>
          </cell>
          <cell r="AT486">
            <v>5</v>
          </cell>
          <cell r="AU486">
            <v>5</v>
          </cell>
          <cell r="AV486">
            <v>60</v>
          </cell>
          <cell r="AW486">
            <v>0</v>
          </cell>
          <cell r="AX486">
            <v>0</v>
          </cell>
          <cell r="AY486">
            <v>0</v>
          </cell>
          <cell r="AZ486">
            <v>15</v>
          </cell>
          <cell r="BA486">
            <v>4.9499999999999993</v>
          </cell>
          <cell r="BB486">
            <v>13</v>
          </cell>
          <cell r="BC486">
            <v>4.9499999999999993</v>
          </cell>
          <cell r="BD486">
            <v>0</v>
          </cell>
          <cell r="BE486">
            <v>0</v>
          </cell>
          <cell r="BF486">
            <v>0</v>
          </cell>
          <cell r="BG486">
            <v>5</v>
          </cell>
          <cell r="BH486">
            <v>5</v>
          </cell>
          <cell r="BI486">
            <v>92.117890958341818</v>
          </cell>
          <cell r="BJ486">
            <v>0</v>
          </cell>
          <cell r="BK486">
            <v>0</v>
          </cell>
          <cell r="BL486">
            <v>0</v>
          </cell>
          <cell r="BM486">
            <v>8</v>
          </cell>
          <cell r="BN486">
            <v>1.2566963581012516</v>
          </cell>
          <cell r="BO486">
            <v>0</v>
          </cell>
          <cell r="BP486">
            <v>1.2566963581012516</v>
          </cell>
          <cell r="BQ486">
            <v>0</v>
          </cell>
          <cell r="BR486">
            <v>4</v>
          </cell>
          <cell r="BS486">
            <v>0</v>
          </cell>
          <cell r="BT486">
            <v>1</v>
          </cell>
          <cell r="BU486">
            <v>1</v>
          </cell>
          <cell r="BV486">
            <v>26.25</v>
          </cell>
          <cell r="BW486">
            <v>0</v>
          </cell>
          <cell r="BX486">
            <v>0</v>
          </cell>
          <cell r="BY486">
            <v>0</v>
          </cell>
          <cell r="BZ486">
            <v>17</v>
          </cell>
          <cell r="CA486">
            <v>0</v>
          </cell>
          <cell r="CB486">
            <v>0</v>
          </cell>
          <cell r="CC486">
            <v>0</v>
          </cell>
          <cell r="CD486">
            <v>0</v>
          </cell>
          <cell r="CE486">
            <v>-1</v>
          </cell>
          <cell r="CF486">
            <v>2</v>
          </cell>
          <cell r="CG486">
            <v>0</v>
          </cell>
          <cell r="CH486">
            <v>2</v>
          </cell>
          <cell r="CI486">
            <v>0</v>
          </cell>
          <cell r="CJ486">
            <v>0</v>
          </cell>
          <cell r="CK486">
            <v>0</v>
          </cell>
          <cell r="CL486">
            <v>0</v>
          </cell>
          <cell r="CM486">
            <v>3</v>
          </cell>
          <cell r="CN486">
            <v>0</v>
          </cell>
          <cell r="CO486">
            <v>1</v>
          </cell>
          <cell r="CP486">
            <v>0</v>
          </cell>
          <cell r="CQ486">
            <v>1</v>
          </cell>
          <cell r="CR486">
            <v>0</v>
          </cell>
          <cell r="CS486">
            <v>0</v>
          </cell>
          <cell r="CT486">
            <v>1</v>
          </cell>
          <cell r="CU486">
            <v>1</v>
          </cell>
          <cell r="CV486">
            <v>27.027027027027028</v>
          </cell>
          <cell r="CW486">
            <v>0</v>
          </cell>
          <cell r="CX486">
            <v>0</v>
          </cell>
          <cell r="CY486">
            <v>0</v>
          </cell>
          <cell r="CZ486">
            <v>0</v>
          </cell>
          <cell r="DA486">
            <v>1.1099999999999999</v>
          </cell>
          <cell r="DB486">
            <v>1</v>
          </cell>
          <cell r="DC486">
            <v>1.1099999999999999</v>
          </cell>
          <cell r="DD486">
            <v>1</v>
          </cell>
          <cell r="DE486">
            <v>0</v>
          </cell>
          <cell r="DF486">
            <v>0</v>
          </cell>
          <cell r="DG486">
            <v>0</v>
          </cell>
          <cell r="DH486">
            <v>0</v>
          </cell>
          <cell r="DI486">
            <v>0</v>
          </cell>
          <cell r="DJ486">
            <v>0</v>
          </cell>
          <cell r="DK486">
            <v>0</v>
          </cell>
          <cell r="DL486">
            <v>0</v>
          </cell>
          <cell r="DM486">
            <v>0</v>
          </cell>
          <cell r="DN486">
            <v>0</v>
          </cell>
          <cell r="DO486">
            <v>0</v>
          </cell>
          <cell r="DP486">
            <v>0</v>
          </cell>
          <cell r="DQ486">
            <v>0</v>
          </cell>
          <cell r="DR486">
            <v>0</v>
          </cell>
          <cell r="DS486">
            <v>0</v>
          </cell>
          <cell r="DT486">
            <v>0</v>
          </cell>
          <cell r="DU486">
            <v>0</v>
          </cell>
          <cell r="DV486">
            <v>0</v>
          </cell>
          <cell r="DW486">
            <v>0</v>
          </cell>
          <cell r="DX486">
            <v>0</v>
          </cell>
          <cell r="DY486">
            <v>0</v>
          </cell>
          <cell r="DZ486">
            <v>5</v>
          </cell>
          <cell r="EA486">
            <v>0</v>
          </cell>
          <cell r="EB486">
            <v>0</v>
          </cell>
          <cell r="EC486">
            <v>0</v>
          </cell>
          <cell r="ED486">
            <v>0</v>
          </cell>
          <cell r="EE486">
            <v>0</v>
          </cell>
          <cell r="EF486">
            <v>0</v>
          </cell>
          <cell r="EG486">
            <v>0</v>
          </cell>
          <cell r="EH486">
            <v>0</v>
          </cell>
          <cell r="EI486">
            <v>0</v>
          </cell>
          <cell r="EJ486">
            <v>0</v>
          </cell>
          <cell r="EK486">
            <v>0</v>
          </cell>
          <cell r="EL486">
            <v>0</v>
          </cell>
          <cell r="EM486">
            <v>0</v>
          </cell>
          <cell r="EN486">
            <v>0</v>
          </cell>
          <cell r="EO486">
            <v>0</v>
          </cell>
          <cell r="EP486">
            <v>0</v>
          </cell>
          <cell r="EQ486">
            <v>0</v>
          </cell>
          <cell r="ER486">
            <v>0</v>
          </cell>
          <cell r="ES486">
            <v>0</v>
          </cell>
          <cell r="ET486">
            <v>0</v>
          </cell>
          <cell r="EU486">
            <v>0</v>
          </cell>
          <cell r="EV486">
            <v>0</v>
          </cell>
          <cell r="EW486">
            <v>0</v>
          </cell>
          <cell r="EX486">
            <v>0</v>
          </cell>
          <cell r="GZ486">
            <v>0</v>
          </cell>
          <cell r="HA486">
            <v>0</v>
          </cell>
        </row>
        <row r="487">
          <cell r="B487" t="str">
            <v>33051LBA289</v>
          </cell>
          <cell r="C487">
            <v>0</v>
          </cell>
          <cell r="D487">
            <v>0</v>
          </cell>
          <cell r="E487">
            <v>926564217</v>
          </cell>
          <cell r="F487" t="str">
            <v>33051LBA289L4</v>
          </cell>
          <cell r="G487">
            <v>0</v>
          </cell>
          <cell r="H487">
            <v>18</v>
          </cell>
          <cell r="I487">
            <v>21</v>
          </cell>
          <cell r="J487">
            <v>10</v>
          </cell>
          <cell r="K487">
            <v>10</v>
          </cell>
          <cell r="L487">
            <v>0</v>
          </cell>
          <cell r="M487">
            <v>16</v>
          </cell>
          <cell r="N487">
            <v>21.762058976647932</v>
          </cell>
          <cell r="O487">
            <v>19</v>
          </cell>
          <cell r="P487">
            <v>21.762058976647932</v>
          </cell>
          <cell r="Q487">
            <v>8</v>
          </cell>
          <cell r="R487">
            <v>4</v>
          </cell>
          <cell r="S487">
            <v>2</v>
          </cell>
          <cell r="T487">
            <v>7</v>
          </cell>
          <cell r="U487">
            <v>9</v>
          </cell>
          <cell r="V487">
            <v>33.485766737333897</v>
          </cell>
          <cell r="W487">
            <v>10</v>
          </cell>
          <cell r="X487">
            <v>10</v>
          </cell>
          <cell r="Y487">
            <v>0</v>
          </cell>
          <cell r="Z487">
            <v>16</v>
          </cell>
          <cell r="AA487">
            <v>6.6689868994857751</v>
          </cell>
          <cell r="AB487">
            <v>25</v>
          </cell>
          <cell r="AC487">
            <v>6.6689868994857751</v>
          </cell>
          <cell r="AD487">
            <v>9</v>
          </cell>
          <cell r="AE487">
            <v>-5</v>
          </cell>
          <cell r="AF487">
            <v>1</v>
          </cell>
          <cell r="AG487">
            <v>4</v>
          </cell>
          <cell r="AH487">
            <v>5</v>
          </cell>
          <cell r="AI487">
            <v>38.633612977016909</v>
          </cell>
          <cell r="AJ487">
            <v>10</v>
          </cell>
          <cell r="AK487">
            <v>10</v>
          </cell>
          <cell r="AL487">
            <v>0</v>
          </cell>
          <cell r="AM487">
            <v>16</v>
          </cell>
          <cell r="AN487">
            <v>3.106103487431731</v>
          </cell>
          <cell r="AO487">
            <v>14</v>
          </cell>
          <cell r="AP487">
            <v>3.106103487431731</v>
          </cell>
          <cell r="AQ487">
            <v>4</v>
          </cell>
          <cell r="AR487">
            <v>0</v>
          </cell>
          <cell r="AS487">
            <v>1</v>
          </cell>
          <cell r="AT487">
            <v>0</v>
          </cell>
          <cell r="AU487">
            <v>1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11</v>
          </cell>
          <cell r="BA487">
            <v>0</v>
          </cell>
          <cell r="BB487">
            <v>9</v>
          </cell>
          <cell r="BC487">
            <v>0</v>
          </cell>
          <cell r="BD487">
            <v>0</v>
          </cell>
          <cell r="BE487">
            <v>0</v>
          </cell>
          <cell r="BF487">
            <v>0</v>
          </cell>
          <cell r="BG487">
            <v>1</v>
          </cell>
          <cell r="BH487">
            <v>1</v>
          </cell>
          <cell r="BI487">
            <v>40.360356533927153</v>
          </cell>
          <cell r="BJ487">
            <v>0</v>
          </cell>
          <cell r="BK487">
            <v>0</v>
          </cell>
          <cell r="BL487">
            <v>0</v>
          </cell>
          <cell r="BM487">
            <v>6</v>
          </cell>
          <cell r="BN487">
            <v>0.74330364189874842</v>
          </cell>
          <cell r="BO487">
            <v>0</v>
          </cell>
          <cell r="BP487">
            <v>0.74330364189874842</v>
          </cell>
          <cell r="BQ487">
            <v>0</v>
          </cell>
          <cell r="BR487">
            <v>0</v>
          </cell>
          <cell r="BS487">
            <v>1</v>
          </cell>
          <cell r="BT487">
            <v>0</v>
          </cell>
          <cell r="BU487">
            <v>1</v>
          </cell>
          <cell r="BV487">
            <v>0</v>
          </cell>
          <cell r="BW487">
            <v>0</v>
          </cell>
          <cell r="BX487">
            <v>0</v>
          </cell>
          <cell r="BY487">
            <v>0</v>
          </cell>
          <cell r="BZ487">
            <v>12</v>
          </cell>
          <cell r="CA487">
            <v>0</v>
          </cell>
          <cell r="CB487">
            <v>0</v>
          </cell>
          <cell r="CC487">
            <v>0</v>
          </cell>
          <cell r="CD487">
            <v>0</v>
          </cell>
          <cell r="CE487">
            <v>0</v>
          </cell>
          <cell r="CF487">
            <v>0</v>
          </cell>
          <cell r="CG487">
            <v>1</v>
          </cell>
          <cell r="CH487">
            <v>1</v>
          </cell>
          <cell r="CI487">
            <v>30</v>
          </cell>
          <cell r="CJ487">
            <v>0</v>
          </cell>
          <cell r="CK487">
            <v>0</v>
          </cell>
          <cell r="CL487">
            <v>0</v>
          </cell>
          <cell r="CM487">
            <v>11</v>
          </cell>
          <cell r="CN487">
            <v>1</v>
          </cell>
          <cell r="CO487">
            <v>0</v>
          </cell>
          <cell r="CP487">
            <v>1</v>
          </cell>
          <cell r="CQ487">
            <v>0</v>
          </cell>
          <cell r="CR487">
            <v>0</v>
          </cell>
          <cell r="CS487">
            <v>0</v>
          </cell>
          <cell r="CT487">
            <v>1</v>
          </cell>
          <cell r="CU487">
            <v>1</v>
          </cell>
          <cell r="CV487">
            <v>33.299999999999997</v>
          </cell>
          <cell r="CW487">
            <v>0</v>
          </cell>
          <cell r="CX487">
            <v>0</v>
          </cell>
          <cell r="CY487">
            <v>0</v>
          </cell>
          <cell r="CZ487">
            <v>0</v>
          </cell>
          <cell r="DA487">
            <v>0.89</v>
          </cell>
          <cell r="DB487">
            <v>1</v>
          </cell>
          <cell r="DC487">
            <v>0.89</v>
          </cell>
          <cell r="DD487">
            <v>1</v>
          </cell>
          <cell r="DE487">
            <v>0</v>
          </cell>
          <cell r="DF487">
            <v>0</v>
          </cell>
          <cell r="DG487">
            <v>0</v>
          </cell>
          <cell r="DH487">
            <v>0</v>
          </cell>
          <cell r="DI487">
            <v>0</v>
          </cell>
          <cell r="DJ487">
            <v>0</v>
          </cell>
          <cell r="DK487">
            <v>0</v>
          </cell>
          <cell r="DL487">
            <v>0</v>
          </cell>
          <cell r="DM487">
            <v>0</v>
          </cell>
          <cell r="DN487">
            <v>0</v>
          </cell>
          <cell r="DO487">
            <v>0</v>
          </cell>
          <cell r="DP487">
            <v>0</v>
          </cell>
          <cell r="DQ487">
            <v>0</v>
          </cell>
          <cell r="DR487">
            <v>0</v>
          </cell>
          <cell r="DS487">
            <v>0</v>
          </cell>
          <cell r="DT487">
            <v>0</v>
          </cell>
          <cell r="DU487">
            <v>0</v>
          </cell>
          <cell r="DV487">
            <v>0</v>
          </cell>
          <cell r="DW487">
            <v>0</v>
          </cell>
          <cell r="DX487">
            <v>0</v>
          </cell>
          <cell r="DY487">
            <v>0</v>
          </cell>
          <cell r="DZ487">
            <v>8</v>
          </cell>
          <cell r="EA487">
            <v>0</v>
          </cell>
          <cell r="EB487">
            <v>0</v>
          </cell>
          <cell r="EC487">
            <v>0</v>
          </cell>
          <cell r="ED487">
            <v>0</v>
          </cell>
          <cell r="EE487">
            <v>0</v>
          </cell>
          <cell r="EF487">
            <v>0</v>
          </cell>
          <cell r="EG487">
            <v>0</v>
          </cell>
          <cell r="EH487">
            <v>0</v>
          </cell>
          <cell r="EI487">
            <v>0</v>
          </cell>
          <cell r="EJ487">
            <v>0</v>
          </cell>
          <cell r="EK487">
            <v>0</v>
          </cell>
          <cell r="EL487">
            <v>0</v>
          </cell>
          <cell r="EM487">
            <v>0</v>
          </cell>
          <cell r="EN487">
            <v>0</v>
          </cell>
          <cell r="EO487">
            <v>0</v>
          </cell>
          <cell r="EP487">
            <v>0</v>
          </cell>
          <cell r="EQ487">
            <v>0</v>
          </cell>
          <cell r="ER487">
            <v>0</v>
          </cell>
          <cell r="ES487">
            <v>0</v>
          </cell>
          <cell r="ET487">
            <v>0</v>
          </cell>
          <cell r="EU487">
            <v>0</v>
          </cell>
          <cell r="EV487">
            <v>0</v>
          </cell>
          <cell r="EW487">
            <v>0</v>
          </cell>
          <cell r="EX487">
            <v>0</v>
          </cell>
          <cell r="GZ487">
            <v>0</v>
          </cell>
          <cell r="HA487">
            <v>0</v>
          </cell>
        </row>
        <row r="488">
          <cell r="B488" t="str">
            <v>76DFX</v>
          </cell>
          <cell r="C488" t="str">
            <v>LINHA 476DFX</v>
          </cell>
          <cell r="D488">
            <v>11</v>
          </cell>
          <cell r="E488">
            <v>0</v>
          </cell>
          <cell r="F488" t="str">
            <v>MARIANE PREMIUM</v>
          </cell>
          <cell r="G488">
            <v>100.2903094770377</v>
          </cell>
          <cell r="H488">
            <v>249</v>
          </cell>
          <cell r="I488">
            <v>254</v>
          </cell>
          <cell r="J488">
            <v>0</v>
          </cell>
          <cell r="K488">
            <v>0</v>
          </cell>
          <cell r="L488">
            <v>119</v>
          </cell>
          <cell r="M488">
            <v>187</v>
          </cell>
          <cell r="N488">
            <v>144.1</v>
          </cell>
          <cell r="O488">
            <v>382</v>
          </cell>
          <cell r="P488">
            <v>144.1</v>
          </cell>
          <cell r="Q488">
            <v>216</v>
          </cell>
          <cell r="R488">
            <v>0</v>
          </cell>
          <cell r="S488">
            <v>2</v>
          </cell>
          <cell r="T488">
            <v>155</v>
          </cell>
          <cell r="U488">
            <v>157</v>
          </cell>
          <cell r="V488">
            <v>15.166340508806261</v>
          </cell>
          <cell r="W488">
            <v>360</v>
          </cell>
          <cell r="X488">
            <v>360</v>
          </cell>
          <cell r="Y488">
            <v>361</v>
          </cell>
          <cell r="Z488">
            <v>90</v>
          </cell>
          <cell r="AA488">
            <v>306.60000000000002</v>
          </cell>
          <cell r="AB488">
            <v>404</v>
          </cell>
          <cell r="AC488">
            <v>306.60000000000002</v>
          </cell>
          <cell r="AD488">
            <v>318</v>
          </cell>
          <cell r="AE488">
            <v>12</v>
          </cell>
          <cell r="AF488">
            <v>0</v>
          </cell>
          <cell r="AG488">
            <v>188</v>
          </cell>
          <cell r="AH488">
            <v>188</v>
          </cell>
          <cell r="AI488">
            <v>15.623268698060942</v>
          </cell>
          <cell r="AJ488">
            <v>240</v>
          </cell>
          <cell r="AK488">
            <v>240</v>
          </cell>
          <cell r="AL488">
            <v>328</v>
          </cell>
          <cell r="AM488">
            <v>45</v>
          </cell>
          <cell r="AN488">
            <v>361</v>
          </cell>
          <cell r="AO488">
            <v>416</v>
          </cell>
          <cell r="AP488">
            <v>361</v>
          </cell>
          <cell r="AQ488">
            <v>378</v>
          </cell>
          <cell r="AR488">
            <v>-26</v>
          </cell>
          <cell r="AS488">
            <v>8</v>
          </cell>
          <cell r="AT488">
            <v>156</v>
          </cell>
          <cell r="AU488">
            <v>164</v>
          </cell>
          <cell r="AV488">
            <v>19.148936170212767</v>
          </cell>
          <cell r="AW488">
            <v>240</v>
          </cell>
          <cell r="AX488">
            <v>240</v>
          </cell>
          <cell r="AY488">
            <v>239</v>
          </cell>
          <cell r="AZ488">
            <v>163</v>
          </cell>
          <cell r="BA488">
            <v>244.39999999999998</v>
          </cell>
          <cell r="BB488">
            <v>283</v>
          </cell>
          <cell r="BC488">
            <v>244.39999999999998</v>
          </cell>
          <cell r="BD488">
            <v>158</v>
          </cell>
          <cell r="BE488">
            <v>2</v>
          </cell>
          <cell r="BF488">
            <v>0</v>
          </cell>
          <cell r="BG488">
            <v>243</v>
          </cell>
          <cell r="BH488">
            <v>243</v>
          </cell>
          <cell r="BI488">
            <v>24.545454545454543</v>
          </cell>
          <cell r="BJ488">
            <v>240</v>
          </cell>
          <cell r="BK488">
            <v>240</v>
          </cell>
          <cell r="BL488">
            <v>240</v>
          </cell>
          <cell r="BM488">
            <v>68</v>
          </cell>
          <cell r="BN488">
            <v>297</v>
          </cell>
          <cell r="BO488">
            <v>250</v>
          </cell>
          <cell r="BP488">
            <v>297</v>
          </cell>
          <cell r="BQ488">
            <v>250</v>
          </cell>
          <cell r="BR488">
            <v>24</v>
          </cell>
          <cell r="BS488">
            <v>0</v>
          </cell>
          <cell r="BT488">
            <v>209</v>
          </cell>
          <cell r="BU488">
            <v>209</v>
          </cell>
          <cell r="BV488">
            <v>23.051470588235293</v>
          </cell>
          <cell r="BW488">
            <v>240</v>
          </cell>
          <cell r="BX488">
            <v>240</v>
          </cell>
          <cell r="BY488">
            <v>238</v>
          </cell>
          <cell r="BZ488">
            <v>140</v>
          </cell>
          <cell r="CA488">
            <v>272</v>
          </cell>
          <cell r="CB488">
            <v>244</v>
          </cell>
          <cell r="CC488">
            <v>272</v>
          </cell>
          <cell r="CD488">
            <v>244</v>
          </cell>
          <cell r="CE488">
            <v>-74</v>
          </cell>
          <cell r="CF488">
            <v>1</v>
          </cell>
          <cell r="CG488">
            <v>276</v>
          </cell>
          <cell r="CH488">
            <v>277</v>
          </cell>
          <cell r="CI488">
            <v>25.241024806272275</v>
          </cell>
          <cell r="CJ488">
            <v>240</v>
          </cell>
          <cell r="CK488">
            <v>240</v>
          </cell>
          <cell r="CL488">
            <v>162</v>
          </cell>
          <cell r="CM488">
            <v>107</v>
          </cell>
          <cell r="CN488">
            <v>328.03739402619101</v>
          </cell>
          <cell r="CO488">
            <v>168</v>
          </cell>
          <cell r="CP488">
            <v>328.03739402619101</v>
          </cell>
          <cell r="CQ488">
            <v>168</v>
          </cell>
          <cell r="CR488">
            <v>112</v>
          </cell>
          <cell r="CS488">
            <v>1</v>
          </cell>
          <cell r="CT488">
            <v>158</v>
          </cell>
          <cell r="CU488">
            <v>159</v>
          </cell>
          <cell r="CV488">
            <v>30</v>
          </cell>
          <cell r="CW488">
            <v>78</v>
          </cell>
          <cell r="CX488">
            <v>0</v>
          </cell>
          <cell r="CY488">
            <v>78</v>
          </cell>
          <cell r="CZ488">
            <v>0</v>
          </cell>
          <cell r="DA488">
            <v>158</v>
          </cell>
          <cell r="DB488">
            <v>165</v>
          </cell>
          <cell r="DC488">
            <v>158</v>
          </cell>
          <cell r="DD488">
            <v>165</v>
          </cell>
          <cell r="DE488">
            <v>-1</v>
          </cell>
          <cell r="DF488">
            <v>0</v>
          </cell>
          <cell r="DG488">
            <v>73</v>
          </cell>
          <cell r="DH488">
            <v>73</v>
          </cell>
          <cell r="DI488">
            <v>354</v>
          </cell>
          <cell r="DJ488">
            <v>0</v>
          </cell>
          <cell r="DK488">
            <v>0</v>
          </cell>
          <cell r="DL488">
            <v>0</v>
          </cell>
          <cell r="DM488">
            <v>0</v>
          </cell>
          <cell r="DN488">
            <v>0</v>
          </cell>
          <cell r="DO488">
            <v>64</v>
          </cell>
          <cell r="DP488">
            <v>0</v>
          </cell>
          <cell r="DQ488">
            <v>64</v>
          </cell>
          <cell r="DR488">
            <v>-5</v>
          </cell>
          <cell r="DS488">
            <v>3</v>
          </cell>
          <cell r="DT488">
            <v>11</v>
          </cell>
          <cell r="DU488">
            <v>14</v>
          </cell>
          <cell r="DV488">
            <v>0</v>
          </cell>
          <cell r="DW488">
            <v>0</v>
          </cell>
          <cell r="DX488">
            <v>0</v>
          </cell>
          <cell r="DY488">
            <v>0</v>
          </cell>
          <cell r="DZ488">
            <v>100</v>
          </cell>
          <cell r="EA488">
            <v>11</v>
          </cell>
          <cell r="EB488">
            <v>7</v>
          </cell>
          <cell r="EC488">
            <v>11</v>
          </cell>
          <cell r="ED488">
            <v>7</v>
          </cell>
          <cell r="EE488">
            <v>-2</v>
          </cell>
          <cell r="EF488">
            <v>6</v>
          </cell>
          <cell r="EG488">
            <v>3</v>
          </cell>
          <cell r="EH488">
            <v>9</v>
          </cell>
          <cell r="EI488">
            <v>0</v>
          </cell>
          <cell r="EJ488">
            <v>0</v>
          </cell>
          <cell r="EK488">
            <v>0</v>
          </cell>
          <cell r="EL488">
            <v>0</v>
          </cell>
          <cell r="EM488">
            <v>0</v>
          </cell>
          <cell r="EN488">
            <v>0</v>
          </cell>
          <cell r="EO488">
            <v>0</v>
          </cell>
          <cell r="EP488">
            <v>0</v>
          </cell>
          <cell r="EQ488">
            <v>0</v>
          </cell>
          <cell r="ER488">
            <v>0</v>
          </cell>
          <cell r="ES488">
            <v>3</v>
          </cell>
          <cell r="ET488">
            <v>3</v>
          </cell>
          <cell r="EU488">
            <v>9</v>
          </cell>
          <cell r="EV488">
            <v>0</v>
          </cell>
          <cell r="EW488">
            <v>0</v>
          </cell>
          <cell r="EX488">
            <v>0</v>
          </cell>
          <cell r="GZ488">
            <v>0</v>
          </cell>
          <cell r="HA488">
            <v>0</v>
          </cell>
        </row>
        <row r="489">
          <cell r="B489" t="str">
            <v>63052DBA189</v>
          </cell>
          <cell r="C489">
            <v>0</v>
          </cell>
          <cell r="D489">
            <v>11</v>
          </cell>
          <cell r="E489">
            <v>926564202</v>
          </cell>
          <cell r="F489" t="str">
            <v>63052DBA189L4</v>
          </cell>
          <cell r="G489">
            <v>74.605412518262</v>
          </cell>
          <cell r="H489">
            <v>204</v>
          </cell>
          <cell r="I489">
            <v>209</v>
          </cell>
          <cell r="J489">
            <v>0</v>
          </cell>
          <cell r="K489">
            <v>0</v>
          </cell>
          <cell r="L489">
            <v>119</v>
          </cell>
          <cell r="M489">
            <v>138</v>
          </cell>
          <cell r="N489">
            <v>121.8664136631765</v>
          </cell>
          <cell r="O489">
            <v>295</v>
          </cell>
          <cell r="P489">
            <v>121.8664136631765</v>
          </cell>
          <cell r="Q489">
            <v>170</v>
          </cell>
          <cell r="R489">
            <v>1</v>
          </cell>
          <cell r="S489">
            <v>2</v>
          </cell>
          <cell r="T489">
            <v>155</v>
          </cell>
          <cell r="U489">
            <v>157</v>
          </cell>
          <cell r="V489">
            <v>17.933322247090544</v>
          </cell>
          <cell r="W489">
            <v>240</v>
          </cell>
          <cell r="X489">
            <v>240</v>
          </cell>
          <cell r="Y489">
            <v>239</v>
          </cell>
          <cell r="Z489">
            <v>53</v>
          </cell>
          <cell r="AA489">
            <v>259.29384059076978</v>
          </cell>
          <cell r="AB489">
            <v>309</v>
          </cell>
          <cell r="AC489">
            <v>259.29384059076978</v>
          </cell>
          <cell r="AD489">
            <v>258</v>
          </cell>
          <cell r="AE489">
            <v>39</v>
          </cell>
          <cell r="AF489">
            <v>0</v>
          </cell>
          <cell r="AG489">
            <v>99</v>
          </cell>
          <cell r="AH489">
            <v>99</v>
          </cell>
          <cell r="AI489">
            <v>9.7281262352754556</v>
          </cell>
          <cell r="AJ489">
            <v>240</v>
          </cell>
          <cell r="AK489">
            <v>240</v>
          </cell>
          <cell r="AL489">
            <v>328</v>
          </cell>
          <cell r="AM489">
            <v>27</v>
          </cell>
          <cell r="AN489">
            <v>305.30031458991476</v>
          </cell>
          <cell r="AO489">
            <v>324</v>
          </cell>
          <cell r="AP489">
            <v>305.30031458991476</v>
          </cell>
          <cell r="AQ489">
            <v>301</v>
          </cell>
          <cell r="AR489">
            <v>-23</v>
          </cell>
          <cell r="AS489">
            <v>5</v>
          </cell>
          <cell r="AT489">
            <v>144</v>
          </cell>
          <cell r="AU489">
            <v>149</v>
          </cell>
          <cell r="AV489">
            <v>18.565405550584241</v>
          </cell>
          <cell r="AW489">
            <v>240</v>
          </cell>
          <cell r="AX489">
            <v>240</v>
          </cell>
          <cell r="AY489">
            <v>239</v>
          </cell>
          <cell r="AZ489">
            <v>106</v>
          </cell>
          <cell r="BA489">
            <v>232.69085009910017</v>
          </cell>
          <cell r="BB489">
            <v>246</v>
          </cell>
          <cell r="BC489">
            <v>232.69085009910017</v>
          </cell>
          <cell r="BD489">
            <v>149</v>
          </cell>
          <cell r="BE489">
            <v>2</v>
          </cell>
          <cell r="BF489">
            <v>0</v>
          </cell>
          <cell r="BG489">
            <v>237</v>
          </cell>
          <cell r="BH489">
            <v>237</v>
          </cell>
          <cell r="BI489">
            <v>32.181166832726056</v>
          </cell>
          <cell r="BJ489">
            <v>120</v>
          </cell>
          <cell r="BK489">
            <v>120</v>
          </cell>
          <cell r="BL489">
            <v>120</v>
          </cell>
          <cell r="BM489">
            <v>41</v>
          </cell>
          <cell r="BN489">
            <v>220.93667507324855</v>
          </cell>
          <cell r="BO489">
            <v>216</v>
          </cell>
          <cell r="BP489">
            <v>220.93667507324855</v>
          </cell>
          <cell r="BQ489">
            <v>216</v>
          </cell>
          <cell r="BR489">
            <v>21</v>
          </cell>
          <cell r="BS489">
            <v>0</v>
          </cell>
          <cell r="BT489">
            <v>120</v>
          </cell>
          <cell r="BU489">
            <v>120</v>
          </cell>
          <cell r="BV489">
            <v>29.337850773871949</v>
          </cell>
          <cell r="BW489">
            <v>180</v>
          </cell>
          <cell r="BX489">
            <v>180</v>
          </cell>
          <cell r="BY489">
            <v>178</v>
          </cell>
          <cell r="BZ489">
            <v>100</v>
          </cell>
          <cell r="CA489">
            <v>122.70837518902817</v>
          </cell>
          <cell r="CB489">
            <v>175</v>
          </cell>
          <cell r="CC489">
            <v>122.70837518902817</v>
          </cell>
          <cell r="CD489">
            <v>175</v>
          </cell>
          <cell r="CE489">
            <v>-57</v>
          </cell>
          <cell r="CF489">
            <v>0</v>
          </cell>
          <cell r="CG489">
            <v>180</v>
          </cell>
          <cell r="CH489">
            <v>180</v>
          </cell>
          <cell r="CI489">
            <v>23.272111043405701</v>
          </cell>
          <cell r="CJ489">
            <v>240</v>
          </cell>
          <cell r="CK489">
            <v>240</v>
          </cell>
          <cell r="CL489">
            <v>162</v>
          </cell>
          <cell r="CM489">
            <v>75</v>
          </cell>
          <cell r="CN489">
            <v>232.03739402619101</v>
          </cell>
          <cell r="CO489">
            <v>166</v>
          </cell>
          <cell r="CP489">
            <v>232.03739402619101</v>
          </cell>
          <cell r="CQ489">
            <v>166</v>
          </cell>
          <cell r="CR489">
            <v>69</v>
          </cell>
          <cell r="CS489">
            <v>1</v>
          </cell>
          <cell r="CT489">
            <v>106</v>
          </cell>
          <cell r="CU489">
            <v>107</v>
          </cell>
          <cell r="CV489">
            <v>30.088468418229837</v>
          </cell>
          <cell r="CW489">
            <v>78</v>
          </cell>
          <cell r="CX489">
            <v>0</v>
          </cell>
          <cell r="CY489">
            <v>78</v>
          </cell>
          <cell r="CZ489">
            <v>0</v>
          </cell>
          <cell r="DA489">
            <v>105.68741158892124</v>
          </cell>
          <cell r="DB489">
            <v>131</v>
          </cell>
          <cell r="DC489">
            <v>105.68741158892124</v>
          </cell>
          <cell r="DD489">
            <v>131</v>
          </cell>
          <cell r="DE489">
            <v>0</v>
          </cell>
          <cell r="DF489">
            <v>0</v>
          </cell>
          <cell r="DG489">
            <v>54</v>
          </cell>
          <cell r="DH489">
            <v>54</v>
          </cell>
          <cell r="DI489">
            <v>354</v>
          </cell>
          <cell r="DJ489">
            <v>0</v>
          </cell>
          <cell r="DK489">
            <v>0</v>
          </cell>
          <cell r="DL489">
            <v>0</v>
          </cell>
          <cell r="DM489">
            <v>0</v>
          </cell>
          <cell r="DN489">
            <v>0</v>
          </cell>
          <cell r="DO489">
            <v>49</v>
          </cell>
          <cell r="DP489">
            <v>0</v>
          </cell>
          <cell r="DQ489">
            <v>49</v>
          </cell>
          <cell r="DR489">
            <v>-4</v>
          </cell>
          <cell r="DS489">
            <v>3</v>
          </cell>
          <cell r="DT489">
            <v>6</v>
          </cell>
          <cell r="DU489">
            <v>9</v>
          </cell>
          <cell r="DV489">
            <v>0</v>
          </cell>
          <cell r="DW489">
            <v>0</v>
          </cell>
          <cell r="DX489">
            <v>0</v>
          </cell>
          <cell r="DY489">
            <v>0</v>
          </cell>
          <cell r="DZ489">
            <v>64</v>
          </cell>
          <cell r="EA489">
            <v>6.1828398175277233</v>
          </cell>
          <cell r="EB489">
            <v>5</v>
          </cell>
          <cell r="EC489">
            <v>6.1828398175277233</v>
          </cell>
          <cell r="ED489">
            <v>5</v>
          </cell>
          <cell r="EE489">
            <v>-1</v>
          </cell>
          <cell r="EF489">
            <v>5</v>
          </cell>
          <cell r="EG489">
            <v>0</v>
          </cell>
          <cell r="EH489">
            <v>5</v>
          </cell>
          <cell r="EI489">
            <v>0</v>
          </cell>
          <cell r="EJ489">
            <v>0</v>
          </cell>
          <cell r="EK489">
            <v>0</v>
          </cell>
          <cell r="EL489">
            <v>0</v>
          </cell>
          <cell r="EM489">
            <v>0</v>
          </cell>
          <cell r="EN489">
            <v>0</v>
          </cell>
          <cell r="EO489">
            <v>0</v>
          </cell>
          <cell r="EP489">
            <v>0</v>
          </cell>
          <cell r="EQ489">
            <v>0</v>
          </cell>
          <cell r="ER489">
            <v>0</v>
          </cell>
          <cell r="ES489">
            <v>0</v>
          </cell>
          <cell r="ET489">
            <v>0</v>
          </cell>
          <cell r="EU489">
            <v>5</v>
          </cell>
          <cell r="EV489">
            <v>0</v>
          </cell>
          <cell r="EW489">
            <v>0</v>
          </cell>
          <cell r="EX489">
            <v>0</v>
          </cell>
          <cell r="GZ489">
            <v>0</v>
          </cell>
          <cell r="HA489">
            <v>0</v>
          </cell>
        </row>
        <row r="490">
          <cell r="B490" t="str">
            <v>63052DBA289</v>
          </cell>
          <cell r="C490">
            <v>0</v>
          </cell>
          <cell r="D490">
            <v>11</v>
          </cell>
          <cell r="E490">
            <v>926564203</v>
          </cell>
          <cell r="F490" t="str">
            <v>63052DBA289L4</v>
          </cell>
          <cell r="G490">
            <v>25.684896958775688</v>
          </cell>
          <cell r="H490">
            <v>45</v>
          </cell>
          <cell r="I490">
            <v>45</v>
          </cell>
          <cell r="J490">
            <v>0</v>
          </cell>
          <cell r="K490">
            <v>0</v>
          </cell>
          <cell r="L490">
            <v>0</v>
          </cell>
          <cell r="M490">
            <v>49</v>
          </cell>
          <cell r="N490">
            <v>22.233586336823489</v>
          </cell>
          <cell r="O490">
            <v>87</v>
          </cell>
          <cell r="P490">
            <v>22.233586336823489</v>
          </cell>
          <cell r="Q490">
            <v>46</v>
          </cell>
          <cell r="R490">
            <v>-1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120</v>
          </cell>
          <cell r="X490">
            <v>120</v>
          </cell>
          <cell r="Y490">
            <v>122</v>
          </cell>
          <cell r="Z490">
            <v>37</v>
          </cell>
          <cell r="AA490">
            <v>47.306159409230276</v>
          </cell>
          <cell r="AB490">
            <v>95</v>
          </cell>
          <cell r="AC490">
            <v>47.306159409230276</v>
          </cell>
          <cell r="AD490">
            <v>60</v>
          </cell>
          <cell r="AE490">
            <v>-27</v>
          </cell>
          <cell r="AF490">
            <v>0</v>
          </cell>
          <cell r="AG490">
            <v>89</v>
          </cell>
          <cell r="AH490">
            <v>89</v>
          </cell>
          <cell r="AI490">
            <v>47.93563878040429</v>
          </cell>
          <cell r="AJ490">
            <v>0</v>
          </cell>
          <cell r="AK490">
            <v>0</v>
          </cell>
          <cell r="AL490">
            <v>0</v>
          </cell>
          <cell r="AM490">
            <v>18</v>
          </cell>
          <cell r="AN490">
            <v>55.699685410085216</v>
          </cell>
          <cell r="AO490">
            <v>92</v>
          </cell>
          <cell r="AP490">
            <v>55.699685410085216</v>
          </cell>
          <cell r="AQ490">
            <v>77</v>
          </cell>
          <cell r="AR490">
            <v>-3</v>
          </cell>
          <cell r="AS490">
            <v>3</v>
          </cell>
          <cell r="AT490">
            <v>12</v>
          </cell>
          <cell r="AU490">
            <v>15</v>
          </cell>
          <cell r="AV490">
            <v>30.108921075231994</v>
          </cell>
          <cell r="AW490">
            <v>0</v>
          </cell>
          <cell r="AX490">
            <v>0</v>
          </cell>
          <cell r="AY490">
            <v>0</v>
          </cell>
          <cell r="AZ490">
            <v>57</v>
          </cell>
          <cell r="BA490">
            <v>11.709149900899796</v>
          </cell>
          <cell r="BB490">
            <v>37</v>
          </cell>
          <cell r="BC490">
            <v>11.709149900899796</v>
          </cell>
          <cell r="BD490">
            <v>9</v>
          </cell>
          <cell r="BE490">
            <v>0</v>
          </cell>
          <cell r="BF490">
            <v>0</v>
          </cell>
          <cell r="BG490">
            <v>6</v>
          </cell>
          <cell r="BH490">
            <v>6</v>
          </cell>
          <cell r="BI490">
            <v>2.3664492733303328</v>
          </cell>
          <cell r="BJ490">
            <v>120</v>
          </cell>
          <cell r="BK490">
            <v>120</v>
          </cell>
          <cell r="BL490">
            <v>120</v>
          </cell>
          <cell r="BM490">
            <v>27</v>
          </cell>
          <cell r="BN490">
            <v>76.063324926751463</v>
          </cell>
          <cell r="BO490">
            <v>34</v>
          </cell>
          <cell r="BP490">
            <v>76.063324926751463</v>
          </cell>
          <cell r="BQ490">
            <v>34</v>
          </cell>
          <cell r="BR490">
            <v>3</v>
          </cell>
          <cell r="BS490">
            <v>0</v>
          </cell>
          <cell r="BT490">
            <v>89</v>
          </cell>
          <cell r="BU490">
            <v>89</v>
          </cell>
          <cell r="BV490">
            <v>17.884459381969126</v>
          </cell>
          <cell r="BW490">
            <v>60</v>
          </cell>
          <cell r="BX490">
            <v>60</v>
          </cell>
          <cell r="BY490">
            <v>60</v>
          </cell>
          <cell r="BZ490">
            <v>40</v>
          </cell>
          <cell r="CA490">
            <v>149.29162481097183</v>
          </cell>
          <cell r="CB490">
            <v>69</v>
          </cell>
          <cell r="CC490">
            <v>149.29162481097183</v>
          </cell>
          <cell r="CD490">
            <v>69</v>
          </cell>
          <cell r="CE490">
            <v>-17</v>
          </cell>
          <cell r="CF490">
            <v>1</v>
          </cell>
          <cell r="CG490">
            <v>96</v>
          </cell>
          <cell r="CH490">
            <v>97</v>
          </cell>
          <cell r="CI490">
            <v>0</v>
          </cell>
          <cell r="CJ490">
            <v>0</v>
          </cell>
          <cell r="CK490">
            <v>0</v>
          </cell>
          <cell r="CL490">
            <v>0</v>
          </cell>
          <cell r="CM490">
            <v>32</v>
          </cell>
          <cell r="CN490">
            <v>96</v>
          </cell>
          <cell r="CO490">
            <v>2</v>
          </cell>
          <cell r="CP490">
            <v>96</v>
          </cell>
          <cell r="CQ490">
            <v>2</v>
          </cell>
          <cell r="CR490">
            <v>43</v>
          </cell>
          <cell r="CS490">
            <v>0</v>
          </cell>
          <cell r="CT490">
            <v>52</v>
          </cell>
          <cell r="CU490">
            <v>52</v>
          </cell>
          <cell r="CV490">
            <v>29.820738131734721</v>
          </cell>
          <cell r="CW490">
            <v>0</v>
          </cell>
          <cell r="CX490">
            <v>0</v>
          </cell>
          <cell r="CY490">
            <v>0</v>
          </cell>
          <cell r="CZ490">
            <v>0</v>
          </cell>
          <cell r="DA490">
            <v>52.31258841107875</v>
          </cell>
          <cell r="DB490">
            <v>34</v>
          </cell>
          <cell r="DC490">
            <v>52.31258841107875</v>
          </cell>
          <cell r="DD490">
            <v>34</v>
          </cell>
          <cell r="DE490">
            <v>-1</v>
          </cell>
          <cell r="DF490">
            <v>0</v>
          </cell>
          <cell r="DG490">
            <v>19</v>
          </cell>
          <cell r="DH490">
            <v>19</v>
          </cell>
          <cell r="DI490">
            <v>0</v>
          </cell>
          <cell r="DJ490">
            <v>0</v>
          </cell>
          <cell r="DK490">
            <v>0</v>
          </cell>
          <cell r="DL490">
            <v>0</v>
          </cell>
          <cell r="DM490">
            <v>0</v>
          </cell>
          <cell r="DN490">
            <v>0</v>
          </cell>
          <cell r="DO490">
            <v>15</v>
          </cell>
          <cell r="DP490">
            <v>0</v>
          </cell>
          <cell r="DQ490">
            <v>15</v>
          </cell>
          <cell r="DR490">
            <v>-1</v>
          </cell>
          <cell r="DS490">
            <v>0</v>
          </cell>
          <cell r="DT490">
            <v>5</v>
          </cell>
          <cell r="DU490">
            <v>5</v>
          </cell>
          <cell r="DV490">
            <v>0</v>
          </cell>
          <cell r="DW490">
            <v>0</v>
          </cell>
          <cell r="DX490">
            <v>0</v>
          </cell>
          <cell r="DY490">
            <v>0</v>
          </cell>
          <cell r="DZ490">
            <v>36</v>
          </cell>
          <cell r="EA490">
            <v>4.8171601824722767</v>
          </cell>
          <cell r="EB490">
            <v>2</v>
          </cell>
          <cell r="EC490">
            <v>4.8171601824722767</v>
          </cell>
          <cell r="ED490">
            <v>2</v>
          </cell>
          <cell r="EE490">
            <v>-1</v>
          </cell>
          <cell r="EF490">
            <v>1</v>
          </cell>
          <cell r="EG490">
            <v>3</v>
          </cell>
          <cell r="EH490">
            <v>4</v>
          </cell>
          <cell r="EI490">
            <v>0</v>
          </cell>
          <cell r="EJ490">
            <v>0</v>
          </cell>
          <cell r="EK490">
            <v>0</v>
          </cell>
          <cell r="EL490">
            <v>0</v>
          </cell>
          <cell r="EM490">
            <v>0</v>
          </cell>
          <cell r="EN490">
            <v>0</v>
          </cell>
          <cell r="EO490">
            <v>0</v>
          </cell>
          <cell r="EP490">
            <v>0</v>
          </cell>
          <cell r="EQ490">
            <v>0</v>
          </cell>
          <cell r="ER490">
            <v>0</v>
          </cell>
          <cell r="ES490">
            <v>3</v>
          </cell>
          <cell r="ET490">
            <v>3</v>
          </cell>
          <cell r="EU490">
            <v>4</v>
          </cell>
          <cell r="EV490">
            <v>0</v>
          </cell>
          <cell r="EW490">
            <v>0</v>
          </cell>
          <cell r="EX490">
            <v>0</v>
          </cell>
          <cell r="GZ490">
            <v>0</v>
          </cell>
          <cell r="HA490">
            <v>0</v>
          </cell>
        </row>
        <row r="491">
          <cell r="B491" t="str">
            <v>76EFX</v>
          </cell>
          <cell r="C491" t="str">
            <v>LINHA 476EFX</v>
          </cell>
          <cell r="D491">
            <v>10</v>
          </cell>
          <cell r="E491">
            <v>0</v>
          </cell>
          <cell r="F491" t="str">
            <v>MARIANE PREMIUM</v>
          </cell>
          <cell r="G491">
            <v>45.804137367709494</v>
          </cell>
          <cell r="H491">
            <v>36</v>
          </cell>
          <cell r="I491">
            <v>40</v>
          </cell>
          <cell r="J491">
            <v>360</v>
          </cell>
          <cell r="K491">
            <v>360</v>
          </cell>
          <cell r="L491">
            <v>477</v>
          </cell>
          <cell r="M491">
            <v>128</v>
          </cell>
          <cell r="N491">
            <v>238.95620558090826</v>
          </cell>
          <cell r="O491">
            <v>297</v>
          </cell>
          <cell r="P491">
            <v>238.95620558090826</v>
          </cell>
          <cell r="Q491">
            <v>232</v>
          </cell>
          <cell r="R491">
            <v>17</v>
          </cell>
          <cell r="S491">
            <v>3</v>
          </cell>
          <cell r="T491">
            <v>265</v>
          </cell>
          <cell r="U491">
            <v>268</v>
          </cell>
          <cell r="V491">
            <v>39.011785301721496</v>
          </cell>
          <cell r="W491">
            <v>120</v>
          </cell>
          <cell r="X491">
            <v>120</v>
          </cell>
          <cell r="Y491">
            <v>117</v>
          </cell>
          <cell r="Z491">
            <v>74</v>
          </cell>
          <cell r="AA491">
            <v>196.77246136124515</v>
          </cell>
          <cell r="AB491">
            <v>301</v>
          </cell>
          <cell r="AC491">
            <v>196.77246136124515</v>
          </cell>
          <cell r="AD491">
            <v>257</v>
          </cell>
          <cell r="AE491">
            <v>15</v>
          </cell>
          <cell r="AF491">
            <v>0</v>
          </cell>
          <cell r="AG491">
            <v>113</v>
          </cell>
          <cell r="AH491">
            <v>113</v>
          </cell>
          <cell r="AI491">
            <v>24.744525547445257</v>
          </cell>
          <cell r="AJ491">
            <v>120</v>
          </cell>
          <cell r="AK491">
            <v>120</v>
          </cell>
          <cell r="AL491">
            <v>120</v>
          </cell>
          <cell r="AM491">
            <v>122</v>
          </cell>
          <cell r="AN491">
            <v>137</v>
          </cell>
          <cell r="AO491">
            <v>306</v>
          </cell>
          <cell r="AP491">
            <v>137</v>
          </cell>
          <cell r="AQ491">
            <v>211</v>
          </cell>
          <cell r="AR491">
            <v>-8</v>
          </cell>
          <cell r="AS491">
            <v>2</v>
          </cell>
          <cell r="AT491">
            <v>28</v>
          </cell>
          <cell r="AU491">
            <v>30</v>
          </cell>
          <cell r="AV491">
            <v>3.735823882588392</v>
          </cell>
          <cell r="AW491">
            <v>240</v>
          </cell>
          <cell r="AX491">
            <v>240</v>
          </cell>
          <cell r="AY491">
            <v>239</v>
          </cell>
          <cell r="AZ491">
            <v>143</v>
          </cell>
          <cell r="BA491">
            <v>224.85</v>
          </cell>
          <cell r="BB491">
            <v>296</v>
          </cell>
          <cell r="BC491">
            <v>224.85</v>
          </cell>
          <cell r="BD491">
            <v>172</v>
          </cell>
          <cell r="BE491">
            <v>-5</v>
          </cell>
          <cell r="BF491">
            <v>0</v>
          </cell>
          <cell r="BG491">
            <v>102</v>
          </cell>
          <cell r="BH491">
            <v>102</v>
          </cell>
          <cell r="BI491">
            <v>16.19047619047619</v>
          </cell>
          <cell r="BJ491">
            <v>120</v>
          </cell>
          <cell r="BK491">
            <v>120</v>
          </cell>
          <cell r="BL491">
            <v>113</v>
          </cell>
          <cell r="BM491">
            <v>113</v>
          </cell>
          <cell r="BN491">
            <v>189</v>
          </cell>
          <cell r="BO491">
            <v>122</v>
          </cell>
          <cell r="BP491">
            <v>189</v>
          </cell>
          <cell r="BQ491">
            <v>122</v>
          </cell>
          <cell r="BR491">
            <v>10</v>
          </cell>
          <cell r="BS491">
            <v>0</v>
          </cell>
          <cell r="BT491">
            <v>83</v>
          </cell>
          <cell r="BU491">
            <v>83</v>
          </cell>
          <cell r="BV491">
            <v>11.592285447828228</v>
          </cell>
          <cell r="BW491">
            <v>287</v>
          </cell>
          <cell r="BX491">
            <v>240</v>
          </cell>
          <cell r="BY491">
            <v>241</v>
          </cell>
          <cell r="BZ491">
            <v>177</v>
          </cell>
          <cell r="CA491">
            <v>214.79802332390739</v>
          </cell>
          <cell r="CB491">
            <v>103</v>
          </cell>
          <cell r="CC491">
            <v>214.79802332390739</v>
          </cell>
          <cell r="CD491">
            <v>103</v>
          </cell>
          <cell r="CE491">
            <v>73</v>
          </cell>
          <cell r="CF491">
            <v>5</v>
          </cell>
          <cell r="CG491">
            <v>143</v>
          </cell>
          <cell r="CH491">
            <v>148</v>
          </cell>
          <cell r="CI491">
            <v>35.75</v>
          </cell>
          <cell r="CJ491">
            <v>0</v>
          </cell>
          <cell r="CK491">
            <v>0</v>
          </cell>
          <cell r="CL491">
            <v>0</v>
          </cell>
          <cell r="CM491">
            <v>141</v>
          </cell>
          <cell r="CN491">
            <v>120</v>
          </cell>
          <cell r="CO491">
            <v>142</v>
          </cell>
          <cell r="CP491">
            <v>120</v>
          </cell>
          <cell r="CQ491">
            <v>142</v>
          </cell>
          <cell r="CR491">
            <v>-23</v>
          </cell>
          <cell r="CS491">
            <v>0</v>
          </cell>
          <cell r="CT491">
            <v>29</v>
          </cell>
          <cell r="CU491">
            <v>29</v>
          </cell>
          <cell r="CV491">
            <v>31.03448275862069</v>
          </cell>
          <cell r="CW491">
            <v>0</v>
          </cell>
          <cell r="CX491">
            <v>0</v>
          </cell>
          <cell r="CY491">
            <v>0</v>
          </cell>
          <cell r="CZ491">
            <v>0</v>
          </cell>
          <cell r="DA491">
            <v>28</v>
          </cell>
          <cell r="DB491">
            <v>29</v>
          </cell>
          <cell r="DC491">
            <v>28</v>
          </cell>
          <cell r="DD491">
            <v>29</v>
          </cell>
          <cell r="DE491">
            <v>-2</v>
          </cell>
          <cell r="DF491">
            <v>1</v>
          </cell>
          <cell r="DG491">
            <v>1</v>
          </cell>
          <cell r="DH491">
            <v>2</v>
          </cell>
          <cell r="DI491">
            <v>0.17967652719359428</v>
          </cell>
          <cell r="DJ491">
            <v>0</v>
          </cell>
          <cell r="DK491">
            <v>0</v>
          </cell>
          <cell r="DL491">
            <v>0</v>
          </cell>
          <cell r="DM491">
            <v>0</v>
          </cell>
          <cell r="DN491">
            <v>0</v>
          </cell>
          <cell r="DO491">
            <v>0</v>
          </cell>
          <cell r="DP491">
            <v>0</v>
          </cell>
          <cell r="DQ491">
            <v>0</v>
          </cell>
          <cell r="DR491">
            <v>-3</v>
          </cell>
          <cell r="DS491">
            <v>4</v>
          </cell>
          <cell r="DT491">
            <v>1</v>
          </cell>
          <cell r="DU491">
            <v>5</v>
          </cell>
          <cell r="DV491">
            <v>0.17967652719359428</v>
          </cell>
          <cell r="DW491">
            <v>0</v>
          </cell>
          <cell r="DX491">
            <v>0</v>
          </cell>
          <cell r="DY491">
            <v>0</v>
          </cell>
          <cell r="DZ491">
            <v>77</v>
          </cell>
          <cell r="EA491">
            <v>0</v>
          </cell>
          <cell r="EB491">
            <v>1</v>
          </cell>
          <cell r="EC491">
            <v>0</v>
          </cell>
          <cell r="ED491">
            <v>1</v>
          </cell>
          <cell r="EE491">
            <v>-1</v>
          </cell>
          <cell r="EF491">
            <v>4</v>
          </cell>
          <cell r="EG491">
            <v>1</v>
          </cell>
          <cell r="EH491">
            <v>5</v>
          </cell>
          <cell r="EI491">
            <v>0</v>
          </cell>
          <cell r="EJ491">
            <v>0</v>
          </cell>
          <cell r="EK491">
            <v>0</v>
          </cell>
          <cell r="EL491">
            <v>0</v>
          </cell>
          <cell r="EM491">
            <v>0</v>
          </cell>
          <cell r="EN491">
            <v>0</v>
          </cell>
          <cell r="EO491">
            <v>0</v>
          </cell>
          <cell r="EP491">
            <v>0</v>
          </cell>
          <cell r="EQ491">
            <v>0</v>
          </cell>
          <cell r="ER491">
            <v>0</v>
          </cell>
          <cell r="ES491">
            <v>1</v>
          </cell>
          <cell r="ET491">
            <v>1</v>
          </cell>
          <cell r="EU491">
            <v>5</v>
          </cell>
          <cell r="EV491">
            <v>0</v>
          </cell>
          <cell r="EW491">
            <v>0</v>
          </cell>
          <cell r="EX491">
            <v>0</v>
          </cell>
          <cell r="GZ491">
            <v>0</v>
          </cell>
          <cell r="HA491">
            <v>0</v>
          </cell>
        </row>
        <row r="492">
          <cell r="B492" t="str">
            <v>33051CBA189</v>
          </cell>
          <cell r="C492">
            <v>0</v>
          </cell>
          <cell r="D492">
            <v>10</v>
          </cell>
          <cell r="E492">
            <v>926564194</v>
          </cell>
          <cell r="F492" t="str">
            <v>33051CBA189L4</v>
          </cell>
          <cell r="G492">
            <v>30.786857142877452</v>
          </cell>
          <cell r="H492">
            <v>1</v>
          </cell>
          <cell r="I492">
            <v>2</v>
          </cell>
          <cell r="J492">
            <v>240</v>
          </cell>
          <cell r="K492">
            <v>240</v>
          </cell>
          <cell r="L492">
            <v>357</v>
          </cell>
          <cell r="M492">
            <v>101</v>
          </cell>
          <cell r="N492">
            <v>153.42090989677627</v>
          </cell>
          <cell r="O492">
            <v>215</v>
          </cell>
          <cell r="P492">
            <v>153.42090989677627</v>
          </cell>
          <cell r="Q492">
            <v>157</v>
          </cell>
          <cell r="R492">
            <v>17</v>
          </cell>
          <cell r="S492">
            <v>1</v>
          </cell>
          <cell r="T492">
            <v>184</v>
          </cell>
          <cell r="U492">
            <v>185</v>
          </cell>
          <cell r="V492">
            <v>50.933169310026422</v>
          </cell>
          <cell r="W492">
            <v>120</v>
          </cell>
          <cell r="X492">
            <v>120</v>
          </cell>
          <cell r="Y492">
            <v>117</v>
          </cell>
          <cell r="Z492">
            <v>42</v>
          </cell>
          <cell r="AA492">
            <v>126.33699966602782</v>
          </cell>
          <cell r="AB492">
            <v>208</v>
          </cell>
          <cell r="AC492">
            <v>126.33699966602782</v>
          </cell>
          <cell r="AD492">
            <v>196</v>
          </cell>
          <cell r="AE492">
            <v>16</v>
          </cell>
          <cell r="AF492">
            <v>0</v>
          </cell>
          <cell r="AG492">
            <v>90</v>
          </cell>
          <cell r="AH492">
            <v>90</v>
          </cell>
          <cell r="AI492">
            <v>30.695658626849372</v>
          </cell>
          <cell r="AJ492">
            <v>60</v>
          </cell>
          <cell r="AK492">
            <v>60</v>
          </cell>
          <cell r="AL492">
            <v>60</v>
          </cell>
          <cell r="AM492">
            <v>105</v>
          </cell>
          <cell r="AN492">
            <v>87.960321452047964</v>
          </cell>
          <cell r="AO492">
            <v>231</v>
          </cell>
          <cell r="AP492">
            <v>87.960321452047964</v>
          </cell>
          <cell r="AQ492">
            <v>150</v>
          </cell>
          <cell r="AR492">
            <v>-26</v>
          </cell>
          <cell r="AS492">
            <v>2</v>
          </cell>
          <cell r="AT492">
            <v>24</v>
          </cell>
          <cell r="AU492">
            <v>26</v>
          </cell>
          <cell r="AV492">
            <v>5.0221786725297344</v>
          </cell>
          <cell r="AW492">
            <v>120</v>
          </cell>
          <cell r="AX492">
            <v>120</v>
          </cell>
          <cell r="AY492">
            <v>119</v>
          </cell>
          <cell r="AZ492">
            <v>129</v>
          </cell>
          <cell r="BA492">
            <v>143.36407502549625</v>
          </cell>
          <cell r="BB492">
            <v>232</v>
          </cell>
          <cell r="BC492">
            <v>143.36407502549625</v>
          </cell>
          <cell r="BD492">
            <v>119</v>
          </cell>
          <cell r="BE492">
            <v>0</v>
          </cell>
          <cell r="BF492">
            <v>0</v>
          </cell>
          <cell r="BG492">
            <v>26</v>
          </cell>
          <cell r="BH492">
            <v>26</v>
          </cell>
          <cell r="BI492">
            <v>5.4153607703546793</v>
          </cell>
          <cell r="BJ492">
            <v>120</v>
          </cell>
          <cell r="BK492">
            <v>120</v>
          </cell>
          <cell r="BL492">
            <v>113</v>
          </cell>
          <cell r="BM492">
            <v>92</v>
          </cell>
          <cell r="BN492">
            <v>144.03472512301593</v>
          </cell>
          <cell r="BO492">
            <v>60</v>
          </cell>
          <cell r="BP492">
            <v>144.03472512301593</v>
          </cell>
          <cell r="BQ492">
            <v>60</v>
          </cell>
          <cell r="BR492">
            <v>7</v>
          </cell>
          <cell r="BS492">
            <v>0</v>
          </cell>
          <cell r="BT492">
            <v>72</v>
          </cell>
          <cell r="BU492">
            <v>72</v>
          </cell>
          <cell r="BV492">
            <v>12.856056494768071</v>
          </cell>
          <cell r="BW492">
            <v>167</v>
          </cell>
          <cell r="BX492">
            <v>120</v>
          </cell>
          <cell r="BY492">
            <v>139</v>
          </cell>
          <cell r="BZ492">
            <v>84</v>
          </cell>
          <cell r="CA492">
            <v>168.01419633454771</v>
          </cell>
          <cell r="CB492">
            <v>84</v>
          </cell>
          <cell r="CC492">
            <v>168.01419633454771</v>
          </cell>
          <cell r="CD492">
            <v>84</v>
          </cell>
          <cell r="CE492">
            <v>66</v>
          </cell>
          <cell r="CF492">
            <v>2</v>
          </cell>
          <cell r="CG492">
            <v>59</v>
          </cell>
          <cell r="CH492">
            <v>61</v>
          </cell>
          <cell r="CI492">
            <v>30</v>
          </cell>
          <cell r="CJ492">
            <v>0</v>
          </cell>
          <cell r="CK492">
            <v>0</v>
          </cell>
          <cell r="CL492">
            <v>0</v>
          </cell>
          <cell r="CM492">
            <v>75</v>
          </cell>
          <cell r="CN492">
            <v>59</v>
          </cell>
          <cell r="CO492">
            <v>57</v>
          </cell>
          <cell r="CP492">
            <v>59</v>
          </cell>
          <cell r="CQ492">
            <v>57</v>
          </cell>
          <cell r="CR492">
            <v>-1</v>
          </cell>
          <cell r="CS492">
            <v>0</v>
          </cell>
          <cell r="CT492">
            <v>5</v>
          </cell>
          <cell r="CU492">
            <v>5</v>
          </cell>
          <cell r="CV492">
            <v>30</v>
          </cell>
          <cell r="CW492">
            <v>0</v>
          </cell>
          <cell r="CX492">
            <v>0</v>
          </cell>
          <cell r="CY492">
            <v>0</v>
          </cell>
          <cell r="CZ492">
            <v>0</v>
          </cell>
          <cell r="DA492">
            <v>5</v>
          </cell>
          <cell r="DB492">
            <v>6</v>
          </cell>
          <cell r="DC492">
            <v>5</v>
          </cell>
          <cell r="DD492">
            <v>6</v>
          </cell>
          <cell r="DE492">
            <v>-2</v>
          </cell>
          <cell r="DF492">
            <v>0</v>
          </cell>
          <cell r="DG492">
            <v>1</v>
          </cell>
          <cell r="DH492">
            <v>1</v>
          </cell>
          <cell r="DI492">
            <v>0.11536062109004519</v>
          </cell>
          <cell r="DJ492">
            <v>0</v>
          </cell>
          <cell r="DK492">
            <v>0</v>
          </cell>
          <cell r="DL492">
            <v>0</v>
          </cell>
          <cell r="DM492">
            <v>0</v>
          </cell>
          <cell r="DN492">
            <v>0</v>
          </cell>
          <cell r="DO492">
            <v>0</v>
          </cell>
          <cell r="DP492">
            <v>0</v>
          </cell>
          <cell r="DQ492">
            <v>0</v>
          </cell>
          <cell r="DR492">
            <v>-1</v>
          </cell>
          <cell r="DS492">
            <v>1</v>
          </cell>
          <cell r="DT492">
            <v>1</v>
          </cell>
          <cell r="DU492">
            <v>2</v>
          </cell>
          <cell r="DV492">
            <v>0.11536062109004519</v>
          </cell>
          <cell r="DW492">
            <v>0</v>
          </cell>
          <cell r="DX492">
            <v>0</v>
          </cell>
          <cell r="DY492">
            <v>0</v>
          </cell>
          <cell r="DZ492">
            <v>54</v>
          </cell>
          <cell r="EA492">
            <v>0</v>
          </cell>
          <cell r="EB492">
            <v>1</v>
          </cell>
          <cell r="EC492">
            <v>0</v>
          </cell>
          <cell r="ED492">
            <v>1</v>
          </cell>
          <cell r="EE492">
            <v>-1</v>
          </cell>
          <cell r="EF492">
            <v>1</v>
          </cell>
          <cell r="EG492">
            <v>1</v>
          </cell>
          <cell r="EH492">
            <v>2</v>
          </cell>
          <cell r="EI492">
            <v>0</v>
          </cell>
          <cell r="EJ492">
            <v>0</v>
          </cell>
          <cell r="EK492">
            <v>0</v>
          </cell>
          <cell r="EL492">
            <v>0</v>
          </cell>
          <cell r="EM492">
            <v>0</v>
          </cell>
          <cell r="EN492">
            <v>0</v>
          </cell>
          <cell r="EO492">
            <v>0</v>
          </cell>
          <cell r="EP492">
            <v>0</v>
          </cell>
          <cell r="EQ492">
            <v>0</v>
          </cell>
          <cell r="ER492">
            <v>0</v>
          </cell>
          <cell r="ES492">
            <v>1</v>
          </cell>
          <cell r="ET492">
            <v>1</v>
          </cell>
          <cell r="EU492">
            <v>2</v>
          </cell>
          <cell r="EV492">
            <v>0</v>
          </cell>
          <cell r="EW492">
            <v>0</v>
          </cell>
          <cell r="EX492">
            <v>0</v>
          </cell>
          <cell r="GZ492">
            <v>0</v>
          </cell>
          <cell r="HA492">
            <v>0</v>
          </cell>
        </row>
        <row r="493">
          <cell r="B493" t="str">
            <v>33051CBA289</v>
          </cell>
          <cell r="C493">
            <v>0</v>
          </cell>
          <cell r="D493">
            <v>10</v>
          </cell>
          <cell r="E493">
            <v>926564195</v>
          </cell>
          <cell r="F493" t="str">
            <v>33051CBA289L4</v>
          </cell>
          <cell r="G493">
            <v>15.017280224832044</v>
          </cell>
          <cell r="H493">
            <v>35</v>
          </cell>
          <cell r="I493">
            <v>38</v>
          </cell>
          <cell r="J493">
            <v>120</v>
          </cell>
          <cell r="K493">
            <v>120</v>
          </cell>
          <cell r="L493">
            <v>120</v>
          </cell>
          <cell r="M493">
            <v>27</v>
          </cell>
          <cell r="N493">
            <v>85.535295684131981</v>
          </cell>
          <cell r="O493">
            <v>82</v>
          </cell>
          <cell r="P493">
            <v>85.535295684131981</v>
          </cell>
          <cell r="Q493">
            <v>75</v>
          </cell>
          <cell r="R493">
            <v>0</v>
          </cell>
          <cell r="S493">
            <v>2</v>
          </cell>
          <cell r="T493">
            <v>81</v>
          </cell>
          <cell r="U493">
            <v>83</v>
          </cell>
          <cell r="V493">
            <v>32.193496658834455</v>
          </cell>
          <cell r="W493">
            <v>0</v>
          </cell>
          <cell r="X493">
            <v>0</v>
          </cell>
          <cell r="Y493">
            <v>0</v>
          </cell>
          <cell r="Z493">
            <v>32</v>
          </cell>
          <cell r="AA493">
            <v>70.435461695217327</v>
          </cell>
          <cell r="AB493">
            <v>93</v>
          </cell>
          <cell r="AC493">
            <v>70.435461695217327</v>
          </cell>
          <cell r="AD493">
            <v>61</v>
          </cell>
          <cell r="AE493">
            <v>-1</v>
          </cell>
          <cell r="AF493">
            <v>0</v>
          </cell>
          <cell r="AG493">
            <v>23</v>
          </cell>
          <cell r="AH493">
            <v>23</v>
          </cell>
          <cell r="AI493">
            <v>14.070239047862101</v>
          </cell>
          <cell r="AJ493">
            <v>60</v>
          </cell>
          <cell r="AK493">
            <v>60</v>
          </cell>
          <cell r="AL493">
            <v>60</v>
          </cell>
          <cell r="AM493">
            <v>17</v>
          </cell>
          <cell r="AN493">
            <v>49.039678547952029</v>
          </cell>
          <cell r="AO493">
            <v>75</v>
          </cell>
          <cell r="AP493">
            <v>49.039678547952029</v>
          </cell>
          <cell r="AQ493">
            <v>61</v>
          </cell>
          <cell r="AR493">
            <v>18</v>
          </cell>
          <cell r="AS493">
            <v>0</v>
          </cell>
          <cell r="AT493">
            <v>4</v>
          </cell>
          <cell r="AU493">
            <v>4</v>
          </cell>
          <cell r="AV493">
            <v>1.4726469637246797</v>
          </cell>
          <cell r="AW493">
            <v>120</v>
          </cell>
          <cell r="AX493">
            <v>120</v>
          </cell>
          <cell r="AY493">
            <v>120</v>
          </cell>
          <cell r="AZ493">
            <v>14</v>
          </cell>
          <cell r="BA493">
            <v>81.485924974503746</v>
          </cell>
          <cell r="BB493">
            <v>64</v>
          </cell>
          <cell r="BC493">
            <v>81.485924974503746</v>
          </cell>
          <cell r="BD493">
            <v>53</v>
          </cell>
          <cell r="BE493">
            <v>-5</v>
          </cell>
          <cell r="BF493">
            <v>0</v>
          </cell>
          <cell r="BG493">
            <v>76</v>
          </cell>
          <cell r="BH493">
            <v>76</v>
          </cell>
          <cell r="BI493">
            <v>73.787569732630786</v>
          </cell>
          <cell r="BJ493">
            <v>0</v>
          </cell>
          <cell r="BK493">
            <v>0</v>
          </cell>
          <cell r="BL493">
            <v>0</v>
          </cell>
          <cell r="BM493">
            <v>21</v>
          </cell>
          <cell r="BN493">
            <v>44.965274876984068</v>
          </cell>
          <cell r="BO493">
            <v>62</v>
          </cell>
          <cell r="BP493">
            <v>44.965274876984068</v>
          </cell>
          <cell r="BQ493">
            <v>62</v>
          </cell>
          <cell r="BR493">
            <v>3</v>
          </cell>
          <cell r="BS493">
            <v>0</v>
          </cell>
          <cell r="BT493">
            <v>11</v>
          </cell>
          <cell r="BU493">
            <v>11</v>
          </cell>
          <cell r="BV493">
            <v>7.0537196556206041</v>
          </cell>
          <cell r="BW493">
            <v>120</v>
          </cell>
          <cell r="BX493">
            <v>120</v>
          </cell>
          <cell r="BY493">
            <v>102</v>
          </cell>
          <cell r="BZ493">
            <v>93</v>
          </cell>
          <cell r="CA493">
            <v>46.783826989359667</v>
          </cell>
          <cell r="CB493">
            <v>19</v>
          </cell>
          <cell r="CC493">
            <v>46.783826989359667</v>
          </cell>
          <cell r="CD493">
            <v>19</v>
          </cell>
          <cell r="CE493">
            <v>7</v>
          </cell>
          <cell r="CF493">
            <v>3</v>
          </cell>
          <cell r="CG493">
            <v>84</v>
          </cell>
          <cell r="CH493">
            <v>87</v>
          </cell>
          <cell r="CI493">
            <v>41.311475409836071</v>
          </cell>
          <cell r="CJ493">
            <v>0</v>
          </cell>
          <cell r="CK493">
            <v>0</v>
          </cell>
          <cell r="CL493">
            <v>0</v>
          </cell>
          <cell r="CM493">
            <v>66</v>
          </cell>
          <cell r="CN493">
            <v>61</v>
          </cell>
          <cell r="CO493">
            <v>85</v>
          </cell>
          <cell r="CP493">
            <v>61</v>
          </cell>
          <cell r="CQ493">
            <v>85</v>
          </cell>
          <cell r="CR493">
            <v>-22</v>
          </cell>
          <cell r="CS493">
            <v>0</v>
          </cell>
          <cell r="CT493">
            <v>24</v>
          </cell>
          <cell r="CU493">
            <v>24</v>
          </cell>
          <cell r="CV493">
            <v>0</v>
          </cell>
          <cell r="CW493">
            <v>0</v>
          </cell>
          <cell r="CX493">
            <v>0</v>
          </cell>
          <cell r="CY493">
            <v>0</v>
          </cell>
          <cell r="CZ493">
            <v>0</v>
          </cell>
          <cell r="DA493">
            <v>23</v>
          </cell>
          <cell r="DB493">
            <v>23</v>
          </cell>
          <cell r="DC493">
            <v>23</v>
          </cell>
          <cell r="DD493">
            <v>23</v>
          </cell>
          <cell r="DE493">
            <v>0</v>
          </cell>
          <cell r="DF493">
            <v>1</v>
          </cell>
          <cell r="DG493">
            <v>0</v>
          </cell>
          <cell r="DH493">
            <v>1</v>
          </cell>
          <cell r="DI493">
            <v>6.4315906103549092E-2</v>
          </cell>
          <cell r="DJ493">
            <v>0</v>
          </cell>
          <cell r="DK493">
            <v>0</v>
          </cell>
          <cell r="DL493">
            <v>0</v>
          </cell>
          <cell r="DM493">
            <v>0</v>
          </cell>
          <cell r="DN493">
            <v>0</v>
          </cell>
          <cell r="DO493">
            <v>0</v>
          </cell>
          <cell r="DP493">
            <v>0</v>
          </cell>
          <cell r="DQ493">
            <v>0</v>
          </cell>
          <cell r="DR493">
            <v>-2</v>
          </cell>
          <cell r="DS493">
            <v>3</v>
          </cell>
          <cell r="DT493">
            <v>0</v>
          </cell>
          <cell r="DU493">
            <v>3</v>
          </cell>
          <cell r="DV493">
            <v>6.4315906103549092E-2</v>
          </cell>
          <cell r="DW493">
            <v>0</v>
          </cell>
          <cell r="DX493">
            <v>0</v>
          </cell>
          <cell r="DY493">
            <v>0</v>
          </cell>
          <cell r="DZ493">
            <v>23</v>
          </cell>
          <cell r="EA493">
            <v>0</v>
          </cell>
          <cell r="EB493">
            <v>0</v>
          </cell>
          <cell r="EC493">
            <v>0</v>
          </cell>
          <cell r="ED493">
            <v>0</v>
          </cell>
          <cell r="EE493">
            <v>0</v>
          </cell>
          <cell r="EF493">
            <v>3</v>
          </cell>
          <cell r="EG493">
            <v>0</v>
          </cell>
          <cell r="EH493">
            <v>3</v>
          </cell>
          <cell r="EI493">
            <v>0</v>
          </cell>
          <cell r="EJ493">
            <v>0</v>
          </cell>
          <cell r="EK493">
            <v>0</v>
          </cell>
          <cell r="EL493">
            <v>0</v>
          </cell>
          <cell r="EM493">
            <v>0</v>
          </cell>
          <cell r="EN493">
            <v>0</v>
          </cell>
          <cell r="EO493">
            <v>0</v>
          </cell>
          <cell r="EP493">
            <v>0</v>
          </cell>
          <cell r="EQ493">
            <v>0</v>
          </cell>
          <cell r="ER493">
            <v>0</v>
          </cell>
          <cell r="ES493">
            <v>0</v>
          </cell>
          <cell r="ET493">
            <v>0</v>
          </cell>
          <cell r="EU493">
            <v>3</v>
          </cell>
          <cell r="EV493">
            <v>0</v>
          </cell>
          <cell r="EW493">
            <v>0</v>
          </cell>
          <cell r="EX493">
            <v>0</v>
          </cell>
          <cell r="GZ493">
            <v>0</v>
          </cell>
          <cell r="HA493">
            <v>0</v>
          </cell>
        </row>
        <row r="494">
          <cell r="B494" t="str">
            <v>76DTX</v>
          </cell>
          <cell r="C494" t="str">
            <v>LINHA 476DTX</v>
          </cell>
          <cell r="D494">
            <v>6.1698123177602273</v>
          </cell>
          <cell r="E494">
            <v>0</v>
          </cell>
          <cell r="F494" t="str">
            <v>MARIANE - 2 CAV</v>
          </cell>
          <cell r="G494">
            <v>164.07073406003883</v>
          </cell>
          <cell r="H494">
            <v>1</v>
          </cell>
          <cell r="I494">
            <v>1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1</v>
          </cell>
          <cell r="O494">
            <v>-1</v>
          </cell>
          <cell r="P494">
            <v>1</v>
          </cell>
          <cell r="Q494">
            <v>-1</v>
          </cell>
          <cell r="R494">
            <v>1</v>
          </cell>
          <cell r="S494">
            <v>0</v>
          </cell>
          <cell r="T494">
            <v>1</v>
          </cell>
          <cell r="U494">
            <v>1</v>
          </cell>
          <cell r="V494">
            <v>30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1</v>
          </cell>
          <cell r="AB494">
            <v>0</v>
          </cell>
          <cell r="AC494">
            <v>1</v>
          </cell>
          <cell r="AD494">
            <v>0</v>
          </cell>
          <cell r="AE494">
            <v>0</v>
          </cell>
          <cell r="AF494">
            <v>0</v>
          </cell>
          <cell r="AG494">
            <v>1</v>
          </cell>
          <cell r="AH494">
            <v>1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1</v>
          </cell>
          <cell r="AU494">
            <v>1</v>
          </cell>
          <cell r="AV494">
            <v>60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  <cell r="BF494">
            <v>0</v>
          </cell>
          <cell r="BG494">
            <v>1</v>
          </cell>
          <cell r="BH494">
            <v>1</v>
          </cell>
          <cell r="BI494">
            <v>60</v>
          </cell>
          <cell r="BJ494">
            <v>0</v>
          </cell>
          <cell r="BK494">
            <v>0</v>
          </cell>
          <cell r="BL494">
            <v>0</v>
          </cell>
          <cell r="BM494">
            <v>0</v>
          </cell>
          <cell r="BN494">
            <v>0</v>
          </cell>
          <cell r="BO494">
            <v>0</v>
          </cell>
          <cell r="BP494">
            <v>0</v>
          </cell>
          <cell r="BQ494">
            <v>0</v>
          </cell>
          <cell r="BR494">
            <v>0</v>
          </cell>
          <cell r="BS494">
            <v>0</v>
          </cell>
          <cell r="BT494">
            <v>1</v>
          </cell>
          <cell r="BU494">
            <v>1</v>
          </cell>
          <cell r="BV494">
            <v>0</v>
          </cell>
          <cell r="BW494">
            <v>0</v>
          </cell>
          <cell r="BX494">
            <v>0</v>
          </cell>
          <cell r="BY494">
            <v>0</v>
          </cell>
          <cell r="BZ494">
            <v>1</v>
          </cell>
          <cell r="CA494">
            <v>0</v>
          </cell>
          <cell r="CB494">
            <v>0</v>
          </cell>
          <cell r="CC494">
            <v>0</v>
          </cell>
          <cell r="CD494">
            <v>0</v>
          </cell>
          <cell r="CE494">
            <v>0</v>
          </cell>
          <cell r="CF494">
            <v>1</v>
          </cell>
          <cell r="CG494">
            <v>0</v>
          </cell>
          <cell r="CH494">
            <v>1</v>
          </cell>
          <cell r="CI494">
            <v>0</v>
          </cell>
          <cell r="CJ494">
            <v>0</v>
          </cell>
          <cell r="CK494">
            <v>0</v>
          </cell>
          <cell r="CL494">
            <v>0</v>
          </cell>
          <cell r="CM494">
            <v>1</v>
          </cell>
          <cell r="CN494">
            <v>0</v>
          </cell>
          <cell r="CO494">
            <v>0</v>
          </cell>
          <cell r="CP494">
            <v>0</v>
          </cell>
          <cell r="CQ494">
            <v>0</v>
          </cell>
          <cell r="CR494">
            <v>1</v>
          </cell>
          <cell r="CS494">
            <v>0</v>
          </cell>
          <cell r="CT494">
            <v>0</v>
          </cell>
          <cell r="CU494">
            <v>0</v>
          </cell>
          <cell r="CV494">
            <v>0</v>
          </cell>
          <cell r="CW494">
            <v>0</v>
          </cell>
          <cell r="CX494">
            <v>0</v>
          </cell>
          <cell r="CY494">
            <v>0</v>
          </cell>
          <cell r="CZ494">
            <v>0</v>
          </cell>
          <cell r="DA494">
            <v>0</v>
          </cell>
          <cell r="DB494">
            <v>0</v>
          </cell>
          <cell r="DC494">
            <v>0</v>
          </cell>
          <cell r="DD494">
            <v>0</v>
          </cell>
          <cell r="DE494">
            <v>0</v>
          </cell>
          <cell r="DF494">
            <v>0</v>
          </cell>
          <cell r="DG494">
            <v>0</v>
          </cell>
          <cell r="DH494">
            <v>0</v>
          </cell>
          <cell r="DI494">
            <v>0</v>
          </cell>
          <cell r="DJ494">
            <v>0</v>
          </cell>
          <cell r="DK494">
            <v>0</v>
          </cell>
          <cell r="DL494">
            <v>0</v>
          </cell>
          <cell r="DM494">
            <v>0</v>
          </cell>
          <cell r="DN494">
            <v>0</v>
          </cell>
          <cell r="DO494">
            <v>0</v>
          </cell>
          <cell r="DP494">
            <v>0</v>
          </cell>
          <cell r="DQ494">
            <v>0</v>
          </cell>
          <cell r="DR494">
            <v>0</v>
          </cell>
          <cell r="DS494">
            <v>0</v>
          </cell>
          <cell r="DT494">
            <v>0</v>
          </cell>
          <cell r="DU494">
            <v>0</v>
          </cell>
          <cell r="DV494">
            <v>0</v>
          </cell>
          <cell r="DW494">
            <v>0</v>
          </cell>
          <cell r="DX494">
            <v>0</v>
          </cell>
          <cell r="DY494">
            <v>0</v>
          </cell>
          <cell r="DZ494">
            <v>0</v>
          </cell>
          <cell r="EA494">
            <v>0</v>
          </cell>
          <cell r="EB494">
            <v>0</v>
          </cell>
          <cell r="EC494">
            <v>0</v>
          </cell>
          <cell r="ED494">
            <v>0</v>
          </cell>
          <cell r="EE494">
            <v>0</v>
          </cell>
          <cell r="EF494">
            <v>0</v>
          </cell>
          <cell r="EG494">
            <v>0</v>
          </cell>
          <cell r="EH494">
            <v>0</v>
          </cell>
          <cell r="EI494">
            <v>0</v>
          </cell>
          <cell r="EJ494">
            <v>0</v>
          </cell>
          <cell r="EK494">
            <v>0</v>
          </cell>
          <cell r="EL494">
            <v>0</v>
          </cell>
          <cell r="EM494">
            <v>0</v>
          </cell>
          <cell r="EN494">
            <v>0</v>
          </cell>
          <cell r="EO494">
            <v>0</v>
          </cell>
          <cell r="EP494">
            <v>0</v>
          </cell>
          <cell r="EQ494">
            <v>0</v>
          </cell>
          <cell r="ER494">
            <v>0</v>
          </cell>
          <cell r="ES494">
            <v>0</v>
          </cell>
          <cell r="ET494">
            <v>0</v>
          </cell>
          <cell r="EU494">
            <v>0</v>
          </cell>
          <cell r="EV494">
            <v>0</v>
          </cell>
          <cell r="EW494">
            <v>0</v>
          </cell>
          <cell r="EX494">
            <v>0</v>
          </cell>
          <cell r="GZ494">
            <v>0</v>
          </cell>
          <cell r="HA494">
            <v>0</v>
          </cell>
        </row>
        <row r="495">
          <cell r="B495" t="str">
            <v>63052DBA089</v>
          </cell>
          <cell r="C495">
            <v>0</v>
          </cell>
          <cell r="D495">
            <v>6.1698123177602273</v>
          </cell>
          <cell r="E495">
            <v>926564200</v>
          </cell>
          <cell r="F495" t="str">
            <v>63052DBA089L4</v>
          </cell>
          <cell r="G495">
            <v>164.07073406003883</v>
          </cell>
          <cell r="H495">
            <v>1</v>
          </cell>
          <cell r="I495">
            <v>1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1</v>
          </cell>
          <cell r="O495">
            <v>-1</v>
          </cell>
          <cell r="P495">
            <v>1</v>
          </cell>
          <cell r="Q495">
            <v>-1</v>
          </cell>
          <cell r="R495">
            <v>1</v>
          </cell>
          <cell r="S495">
            <v>0</v>
          </cell>
          <cell r="T495">
            <v>1</v>
          </cell>
          <cell r="U495">
            <v>1</v>
          </cell>
          <cell r="V495">
            <v>30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1</v>
          </cell>
          <cell r="AB495">
            <v>0</v>
          </cell>
          <cell r="AC495">
            <v>1</v>
          </cell>
          <cell r="AD495">
            <v>0</v>
          </cell>
          <cell r="AE495">
            <v>0</v>
          </cell>
          <cell r="AF495">
            <v>0</v>
          </cell>
          <cell r="AG495">
            <v>1</v>
          </cell>
          <cell r="AH495">
            <v>1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1</v>
          </cell>
          <cell r="AU495">
            <v>1</v>
          </cell>
          <cell r="AV495">
            <v>60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1</v>
          </cell>
          <cell r="BH495">
            <v>1</v>
          </cell>
          <cell r="BI495">
            <v>60</v>
          </cell>
          <cell r="BJ495">
            <v>0</v>
          </cell>
          <cell r="BK495">
            <v>0</v>
          </cell>
          <cell r="BL495">
            <v>0</v>
          </cell>
          <cell r="BM495">
            <v>0</v>
          </cell>
          <cell r="BN495">
            <v>0</v>
          </cell>
          <cell r="BO495">
            <v>0</v>
          </cell>
          <cell r="BP495">
            <v>0</v>
          </cell>
          <cell r="BQ495">
            <v>0</v>
          </cell>
          <cell r="BR495">
            <v>0</v>
          </cell>
          <cell r="BS495">
            <v>0</v>
          </cell>
          <cell r="BT495">
            <v>1</v>
          </cell>
          <cell r="BU495">
            <v>1</v>
          </cell>
          <cell r="BV495">
            <v>0</v>
          </cell>
          <cell r="BW495">
            <v>0</v>
          </cell>
          <cell r="BX495">
            <v>0</v>
          </cell>
          <cell r="BY495">
            <v>0</v>
          </cell>
          <cell r="BZ495">
            <v>1</v>
          </cell>
          <cell r="CA495">
            <v>0</v>
          </cell>
          <cell r="CB495">
            <v>0</v>
          </cell>
          <cell r="CC495">
            <v>0</v>
          </cell>
          <cell r="CD495">
            <v>0</v>
          </cell>
          <cell r="CE495">
            <v>0</v>
          </cell>
          <cell r="CF495">
            <v>1</v>
          </cell>
          <cell r="CG495">
            <v>0</v>
          </cell>
          <cell r="CH495">
            <v>1</v>
          </cell>
          <cell r="CI495">
            <v>0</v>
          </cell>
          <cell r="CJ495">
            <v>0</v>
          </cell>
          <cell r="CK495">
            <v>0</v>
          </cell>
          <cell r="CL495">
            <v>0</v>
          </cell>
          <cell r="CM495">
            <v>1</v>
          </cell>
          <cell r="CN495">
            <v>0</v>
          </cell>
          <cell r="CO495">
            <v>0</v>
          </cell>
          <cell r="CP495">
            <v>0</v>
          </cell>
          <cell r="CQ495">
            <v>0</v>
          </cell>
          <cell r="CR495">
            <v>1</v>
          </cell>
          <cell r="CS495">
            <v>0</v>
          </cell>
          <cell r="CT495">
            <v>0</v>
          </cell>
          <cell r="CU495">
            <v>0</v>
          </cell>
          <cell r="CV495">
            <v>0</v>
          </cell>
          <cell r="CW495">
            <v>0</v>
          </cell>
          <cell r="CX495">
            <v>0</v>
          </cell>
          <cell r="CY495">
            <v>0</v>
          </cell>
          <cell r="CZ495">
            <v>0</v>
          </cell>
          <cell r="DA495">
            <v>0</v>
          </cell>
          <cell r="DB495">
            <v>0</v>
          </cell>
          <cell r="DC495">
            <v>0</v>
          </cell>
          <cell r="DD495">
            <v>0</v>
          </cell>
          <cell r="DE495">
            <v>0</v>
          </cell>
          <cell r="DF495">
            <v>0</v>
          </cell>
          <cell r="DG495">
            <v>0</v>
          </cell>
          <cell r="DH495">
            <v>0</v>
          </cell>
          <cell r="DI495">
            <v>0</v>
          </cell>
          <cell r="DJ495">
            <v>0</v>
          </cell>
          <cell r="DK495">
            <v>0</v>
          </cell>
          <cell r="DL495">
            <v>0</v>
          </cell>
          <cell r="DM495">
            <v>0</v>
          </cell>
          <cell r="DN495">
            <v>0</v>
          </cell>
          <cell r="DO495">
            <v>0</v>
          </cell>
          <cell r="DP495">
            <v>0</v>
          </cell>
          <cell r="DQ495">
            <v>0</v>
          </cell>
          <cell r="DR495">
            <v>0</v>
          </cell>
          <cell r="DS495">
            <v>0</v>
          </cell>
          <cell r="DT495">
            <v>0</v>
          </cell>
          <cell r="DU495">
            <v>0</v>
          </cell>
          <cell r="DV495">
            <v>0</v>
          </cell>
          <cell r="DW495">
            <v>0</v>
          </cell>
          <cell r="DX495">
            <v>0</v>
          </cell>
          <cell r="DY495">
            <v>0</v>
          </cell>
          <cell r="DZ495">
            <v>0</v>
          </cell>
          <cell r="EA495">
            <v>0</v>
          </cell>
          <cell r="EB495">
            <v>0</v>
          </cell>
          <cell r="EC495">
            <v>0</v>
          </cell>
          <cell r="ED495">
            <v>0</v>
          </cell>
          <cell r="EE495">
            <v>0</v>
          </cell>
          <cell r="EF495">
            <v>0</v>
          </cell>
          <cell r="EG495">
            <v>0</v>
          </cell>
          <cell r="EH495">
            <v>0</v>
          </cell>
          <cell r="EI495">
            <v>0</v>
          </cell>
          <cell r="EJ495">
            <v>0</v>
          </cell>
          <cell r="EK495">
            <v>0</v>
          </cell>
          <cell r="EL495">
            <v>0</v>
          </cell>
          <cell r="EM495">
            <v>0</v>
          </cell>
          <cell r="EN495">
            <v>0</v>
          </cell>
          <cell r="EO495">
            <v>0</v>
          </cell>
          <cell r="EP495">
            <v>0</v>
          </cell>
          <cell r="EQ495">
            <v>0</v>
          </cell>
          <cell r="ER495">
            <v>0</v>
          </cell>
          <cell r="ES495">
            <v>0</v>
          </cell>
          <cell r="ET495">
            <v>0</v>
          </cell>
          <cell r="EU495">
            <v>0</v>
          </cell>
          <cell r="EV495">
            <v>0</v>
          </cell>
          <cell r="EW495">
            <v>0</v>
          </cell>
          <cell r="EX495">
            <v>0</v>
          </cell>
          <cell r="GZ495">
            <v>0</v>
          </cell>
          <cell r="HA495">
            <v>0</v>
          </cell>
        </row>
        <row r="496">
          <cell r="B496" t="str">
            <v>76EGN</v>
          </cell>
          <cell r="C496" t="str">
            <v>LINHA 476EGN</v>
          </cell>
          <cell r="D496">
            <v>29.741167378518227</v>
          </cell>
          <cell r="E496">
            <v>0</v>
          </cell>
          <cell r="F496" t="str">
            <v>JULIANA HIGH</v>
          </cell>
          <cell r="G496">
            <v>29.443755704733043</v>
          </cell>
          <cell r="H496">
            <v>14</v>
          </cell>
          <cell r="I496">
            <v>27</v>
          </cell>
          <cell r="J496">
            <v>30</v>
          </cell>
          <cell r="K496">
            <v>30</v>
          </cell>
          <cell r="L496">
            <v>22</v>
          </cell>
          <cell r="M496">
            <v>12</v>
          </cell>
          <cell r="N496">
            <v>22.473554275454482</v>
          </cell>
          <cell r="O496">
            <v>24</v>
          </cell>
          <cell r="P496">
            <v>22.473554275454482</v>
          </cell>
          <cell r="Q496">
            <v>19</v>
          </cell>
          <cell r="R496">
            <v>0</v>
          </cell>
          <cell r="S496">
            <v>4</v>
          </cell>
          <cell r="T496">
            <v>26</v>
          </cell>
          <cell r="U496">
            <v>30</v>
          </cell>
          <cell r="V496">
            <v>30.995118507431812</v>
          </cell>
          <cell r="W496">
            <v>20</v>
          </cell>
          <cell r="X496">
            <v>20</v>
          </cell>
          <cell r="Y496">
            <v>0</v>
          </cell>
          <cell r="Z496">
            <v>14</v>
          </cell>
          <cell r="AA496">
            <v>24.600226357612147</v>
          </cell>
          <cell r="AB496">
            <v>36</v>
          </cell>
          <cell r="AC496">
            <v>24.600226357612147</v>
          </cell>
          <cell r="AD496">
            <v>22</v>
          </cell>
          <cell r="AE496">
            <v>-2</v>
          </cell>
          <cell r="AF496">
            <v>1</v>
          </cell>
          <cell r="AG496">
            <v>9</v>
          </cell>
          <cell r="AH496">
            <v>10</v>
          </cell>
          <cell r="AI496">
            <v>19.285714285714285</v>
          </cell>
          <cell r="AJ496">
            <v>40</v>
          </cell>
          <cell r="AK496">
            <v>40</v>
          </cell>
          <cell r="AL496">
            <v>19</v>
          </cell>
          <cell r="AM496">
            <v>15</v>
          </cell>
          <cell r="AN496">
            <v>14</v>
          </cell>
          <cell r="AO496">
            <v>27</v>
          </cell>
          <cell r="AP496">
            <v>14</v>
          </cell>
          <cell r="AQ496">
            <v>12</v>
          </cell>
          <cell r="AR496">
            <v>2</v>
          </cell>
          <cell r="AS496">
            <v>1</v>
          </cell>
          <cell r="AT496">
            <v>14</v>
          </cell>
          <cell r="AU496">
            <v>15</v>
          </cell>
          <cell r="AV496">
            <v>20.095693779904305</v>
          </cell>
          <cell r="AW496">
            <v>30</v>
          </cell>
          <cell r="AX496">
            <v>0</v>
          </cell>
          <cell r="AY496">
            <v>41</v>
          </cell>
          <cell r="AZ496">
            <v>8</v>
          </cell>
          <cell r="BA496">
            <v>20.9</v>
          </cell>
          <cell r="BB496">
            <v>44</v>
          </cell>
          <cell r="BC496">
            <v>20.9</v>
          </cell>
          <cell r="BD496">
            <v>36</v>
          </cell>
          <cell r="BE496">
            <v>0</v>
          </cell>
          <cell r="BF496">
            <v>1</v>
          </cell>
          <cell r="BG496">
            <v>19</v>
          </cell>
          <cell r="BH496">
            <v>20</v>
          </cell>
          <cell r="BI496">
            <v>22.8</v>
          </cell>
          <cell r="BJ496">
            <v>20</v>
          </cell>
          <cell r="BK496">
            <v>20</v>
          </cell>
          <cell r="BL496">
            <v>20</v>
          </cell>
          <cell r="BM496">
            <v>2</v>
          </cell>
          <cell r="BN496">
            <v>25</v>
          </cell>
          <cell r="BO496">
            <v>15</v>
          </cell>
          <cell r="BP496">
            <v>25</v>
          </cell>
          <cell r="BQ496">
            <v>15</v>
          </cell>
          <cell r="BR496">
            <v>2</v>
          </cell>
          <cell r="BS496">
            <v>4</v>
          </cell>
          <cell r="BT496">
            <v>19</v>
          </cell>
          <cell r="BU496">
            <v>23</v>
          </cell>
          <cell r="BV496">
            <v>24.961157133564118</v>
          </cell>
          <cell r="BW496">
            <v>50</v>
          </cell>
          <cell r="BX496">
            <v>0</v>
          </cell>
          <cell r="BY496">
            <v>50</v>
          </cell>
          <cell r="BZ496">
            <v>0</v>
          </cell>
          <cell r="CA496">
            <v>22.835479819705444</v>
          </cell>
          <cell r="CB496">
            <v>43</v>
          </cell>
          <cell r="CC496">
            <v>22.835479819705444</v>
          </cell>
          <cell r="CD496">
            <v>43</v>
          </cell>
          <cell r="CE496">
            <v>-6</v>
          </cell>
          <cell r="CF496">
            <v>4</v>
          </cell>
          <cell r="CG496">
            <v>32</v>
          </cell>
          <cell r="CH496">
            <v>36</v>
          </cell>
          <cell r="CI496">
            <v>43.846153846153847</v>
          </cell>
          <cell r="CJ496">
            <v>20</v>
          </cell>
          <cell r="CK496">
            <v>20</v>
          </cell>
          <cell r="CL496">
            <v>0</v>
          </cell>
          <cell r="CM496">
            <v>10</v>
          </cell>
          <cell r="CN496">
            <v>26</v>
          </cell>
          <cell r="CO496">
            <v>18</v>
          </cell>
          <cell r="CP496">
            <v>26</v>
          </cell>
          <cell r="CQ496">
            <v>18</v>
          </cell>
          <cell r="CR496">
            <v>5</v>
          </cell>
          <cell r="CS496">
            <v>4</v>
          </cell>
          <cell r="CT496">
            <v>9</v>
          </cell>
          <cell r="CU496">
            <v>13</v>
          </cell>
          <cell r="CV496">
            <v>17.835820826300896</v>
          </cell>
          <cell r="CW496">
            <v>30</v>
          </cell>
          <cell r="CX496">
            <v>30</v>
          </cell>
          <cell r="CY496">
            <v>29</v>
          </cell>
          <cell r="CZ496">
            <v>0</v>
          </cell>
          <cell r="DA496">
            <v>15.138075372558971</v>
          </cell>
          <cell r="DB496">
            <v>33</v>
          </cell>
          <cell r="DC496">
            <v>15.138075372558973</v>
          </cell>
          <cell r="DD496">
            <v>33</v>
          </cell>
          <cell r="DE496">
            <v>4</v>
          </cell>
          <cell r="DF496">
            <v>3</v>
          </cell>
          <cell r="DG496">
            <v>2</v>
          </cell>
          <cell r="DH496">
            <v>5</v>
          </cell>
          <cell r="DI496">
            <v>2</v>
          </cell>
          <cell r="DJ496">
            <v>90</v>
          </cell>
          <cell r="DK496">
            <v>90</v>
          </cell>
          <cell r="DL496">
            <v>74</v>
          </cell>
          <cell r="DM496">
            <v>0</v>
          </cell>
          <cell r="DN496">
            <v>30</v>
          </cell>
          <cell r="DO496">
            <v>41</v>
          </cell>
          <cell r="DP496">
            <v>30</v>
          </cell>
          <cell r="DQ496">
            <v>41</v>
          </cell>
          <cell r="DR496">
            <v>1</v>
          </cell>
          <cell r="DS496">
            <v>3</v>
          </cell>
          <cell r="DT496">
            <v>34</v>
          </cell>
          <cell r="DU496">
            <v>37</v>
          </cell>
          <cell r="DV496">
            <v>30</v>
          </cell>
          <cell r="DW496">
            <v>20</v>
          </cell>
          <cell r="DX496">
            <v>20</v>
          </cell>
          <cell r="DY496">
            <v>9</v>
          </cell>
          <cell r="DZ496">
            <v>26</v>
          </cell>
          <cell r="EA496">
            <v>34</v>
          </cell>
          <cell r="EB496">
            <v>36</v>
          </cell>
          <cell r="EC496">
            <v>34</v>
          </cell>
          <cell r="ED496">
            <v>36</v>
          </cell>
          <cell r="EE496">
            <v>-4</v>
          </cell>
          <cell r="EF496">
            <v>6</v>
          </cell>
          <cell r="EG496">
            <v>8</v>
          </cell>
          <cell r="EH496">
            <v>14</v>
          </cell>
          <cell r="EI496">
            <v>14.117647058823529</v>
          </cell>
          <cell r="EJ496">
            <v>10</v>
          </cell>
          <cell r="EK496">
            <v>10</v>
          </cell>
          <cell r="EL496">
            <v>0</v>
          </cell>
          <cell r="EM496">
            <v>0</v>
          </cell>
          <cell r="EN496">
            <v>17</v>
          </cell>
          <cell r="EO496">
            <v>0</v>
          </cell>
          <cell r="EP496">
            <v>17</v>
          </cell>
          <cell r="EQ496">
            <v>0</v>
          </cell>
          <cell r="ER496">
            <v>17</v>
          </cell>
          <cell r="ES496">
            <v>1</v>
          </cell>
          <cell r="ET496">
            <v>1</v>
          </cell>
          <cell r="EU496">
            <v>7</v>
          </cell>
          <cell r="EV496">
            <v>1.875</v>
          </cell>
          <cell r="EW496">
            <v>20</v>
          </cell>
          <cell r="EX496">
            <v>0</v>
          </cell>
          <cell r="GZ496">
            <v>28</v>
          </cell>
          <cell r="HA496">
            <v>9</v>
          </cell>
        </row>
        <row r="497">
          <cell r="B497" t="str">
            <v>63051LBA189</v>
          </cell>
          <cell r="C497">
            <v>0</v>
          </cell>
          <cell r="D497">
            <v>29.741167378518227</v>
          </cell>
          <cell r="E497">
            <v>926564220</v>
          </cell>
          <cell r="F497" t="str">
            <v>63051LBA189L4</v>
          </cell>
          <cell r="G497">
            <v>12.123899407831253</v>
          </cell>
          <cell r="H497">
            <v>3</v>
          </cell>
          <cell r="I497">
            <v>15</v>
          </cell>
          <cell r="J497">
            <v>20</v>
          </cell>
          <cell r="K497">
            <v>20</v>
          </cell>
          <cell r="L497">
            <v>13</v>
          </cell>
          <cell r="M497">
            <v>10</v>
          </cell>
          <cell r="N497">
            <v>15.695118937683143</v>
          </cell>
          <cell r="O497">
            <v>17</v>
          </cell>
          <cell r="P497">
            <v>15.695118937683143</v>
          </cell>
          <cell r="Q497">
            <v>12</v>
          </cell>
          <cell r="R497">
            <v>0</v>
          </cell>
          <cell r="S497">
            <v>2</v>
          </cell>
          <cell r="T497">
            <v>14</v>
          </cell>
          <cell r="U497">
            <v>16</v>
          </cell>
          <cell r="V497">
            <v>24.446536535974378</v>
          </cell>
          <cell r="W497">
            <v>20</v>
          </cell>
          <cell r="X497">
            <v>20</v>
          </cell>
          <cell r="Y497">
            <v>0</v>
          </cell>
          <cell r="Z497">
            <v>12</v>
          </cell>
          <cell r="AA497">
            <v>17.180347792086938</v>
          </cell>
          <cell r="AB497">
            <v>27</v>
          </cell>
          <cell r="AC497">
            <v>17.180347792086938</v>
          </cell>
          <cell r="AD497">
            <v>15</v>
          </cell>
          <cell r="AE497">
            <v>-2</v>
          </cell>
          <cell r="AF497">
            <v>0</v>
          </cell>
          <cell r="AG497">
            <v>3</v>
          </cell>
          <cell r="AH497">
            <v>3</v>
          </cell>
          <cell r="AI497">
            <v>9.2049540680296698</v>
          </cell>
          <cell r="AJ497">
            <v>30</v>
          </cell>
          <cell r="AK497">
            <v>30</v>
          </cell>
          <cell r="AL497">
            <v>0</v>
          </cell>
          <cell r="AM497">
            <v>12</v>
          </cell>
          <cell r="AN497">
            <v>9.7773437363022708</v>
          </cell>
          <cell r="AO497">
            <v>14</v>
          </cell>
          <cell r="AP497">
            <v>9.7773437363022708</v>
          </cell>
          <cell r="AQ497">
            <v>2</v>
          </cell>
          <cell r="AR497">
            <v>0</v>
          </cell>
          <cell r="AS497">
            <v>0</v>
          </cell>
          <cell r="AT497">
            <v>1</v>
          </cell>
          <cell r="AU497">
            <v>1</v>
          </cell>
          <cell r="AV497">
            <v>2.0553326467689859</v>
          </cell>
          <cell r="AW497">
            <v>30</v>
          </cell>
          <cell r="AX497">
            <v>0</v>
          </cell>
          <cell r="AY497">
            <v>30</v>
          </cell>
          <cell r="AZ497">
            <v>5</v>
          </cell>
          <cell r="BA497">
            <v>14.596177434908387</v>
          </cell>
          <cell r="BB497">
            <v>29</v>
          </cell>
          <cell r="BC497">
            <v>14.596177434908387</v>
          </cell>
          <cell r="BD497">
            <v>24</v>
          </cell>
          <cell r="BE497">
            <v>0</v>
          </cell>
          <cell r="BF497">
            <v>0</v>
          </cell>
          <cell r="BG497">
            <v>7</v>
          </cell>
          <cell r="BH497">
            <v>7</v>
          </cell>
          <cell r="BI497">
            <v>12.001668636584856</v>
          </cell>
          <cell r="BJ497">
            <v>20</v>
          </cell>
          <cell r="BK497">
            <v>20</v>
          </cell>
          <cell r="BL497">
            <v>20</v>
          </cell>
          <cell r="BM497">
            <v>1</v>
          </cell>
          <cell r="BN497">
            <v>17.497566909975671</v>
          </cell>
          <cell r="BO497">
            <v>10</v>
          </cell>
          <cell r="BP497">
            <v>17.497566909975671</v>
          </cell>
          <cell r="BQ497">
            <v>10</v>
          </cell>
          <cell r="BR497">
            <v>2</v>
          </cell>
          <cell r="BS497">
            <v>1</v>
          </cell>
          <cell r="BT497">
            <v>14</v>
          </cell>
          <cell r="BU497">
            <v>15</v>
          </cell>
          <cell r="BV497">
            <v>23.884398287956788</v>
          </cell>
          <cell r="BW497">
            <v>30</v>
          </cell>
          <cell r="BX497">
            <v>0</v>
          </cell>
          <cell r="BY497">
            <v>30</v>
          </cell>
          <cell r="BZ497">
            <v>0</v>
          </cell>
          <cell r="CA497">
            <v>17.584700897061168</v>
          </cell>
          <cell r="CB497">
            <v>30</v>
          </cell>
          <cell r="CC497">
            <v>17.584700897061168</v>
          </cell>
          <cell r="CD497">
            <v>30</v>
          </cell>
          <cell r="CE497">
            <v>-1</v>
          </cell>
          <cell r="CF497">
            <v>1</v>
          </cell>
          <cell r="CG497">
            <v>15</v>
          </cell>
          <cell r="CH497">
            <v>16</v>
          </cell>
          <cell r="CI497">
            <v>21.844660194174754</v>
          </cell>
          <cell r="CJ497">
            <v>20</v>
          </cell>
          <cell r="CK497">
            <v>20</v>
          </cell>
          <cell r="CL497">
            <v>0</v>
          </cell>
          <cell r="CM497">
            <v>10</v>
          </cell>
          <cell r="CN497">
            <v>20.6</v>
          </cell>
          <cell r="CO497">
            <v>14</v>
          </cell>
          <cell r="CP497">
            <v>20.6</v>
          </cell>
          <cell r="CQ497">
            <v>14</v>
          </cell>
          <cell r="CR497">
            <v>1</v>
          </cell>
          <cell r="CS497">
            <v>1</v>
          </cell>
          <cell r="CT497">
            <v>0</v>
          </cell>
          <cell r="CU497">
            <v>1</v>
          </cell>
          <cell r="CV497">
            <v>0</v>
          </cell>
          <cell r="CW497">
            <v>20</v>
          </cell>
          <cell r="CX497">
            <v>20</v>
          </cell>
          <cell r="CY497">
            <v>19</v>
          </cell>
          <cell r="CZ497">
            <v>0</v>
          </cell>
          <cell r="DA497">
            <v>11.594225977260972</v>
          </cell>
          <cell r="DB497">
            <v>17</v>
          </cell>
          <cell r="DC497">
            <v>11.594225977260972</v>
          </cell>
          <cell r="DD497">
            <v>17</v>
          </cell>
          <cell r="DE497">
            <v>1</v>
          </cell>
          <cell r="DF497">
            <v>0</v>
          </cell>
          <cell r="DG497">
            <v>2</v>
          </cell>
          <cell r="DH497">
            <v>2</v>
          </cell>
          <cell r="DI497">
            <v>3.5294117647058822</v>
          </cell>
          <cell r="DJ497">
            <v>70</v>
          </cell>
          <cell r="DK497">
            <v>70</v>
          </cell>
          <cell r="DL497">
            <v>68</v>
          </cell>
          <cell r="DM497">
            <v>0</v>
          </cell>
          <cell r="DN497">
            <v>17</v>
          </cell>
          <cell r="DO497">
            <v>39</v>
          </cell>
          <cell r="DP497">
            <v>17</v>
          </cell>
          <cell r="DQ497">
            <v>39</v>
          </cell>
          <cell r="DR497">
            <v>0</v>
          </cell>
          <cell r="DS497">
            <v>1</v>
          </cell>
          <cell r="DT497">
            <v>30</v>
          </cell>
          <cell r="DU497">
            <v>31</v>
          </cell>
          <cell r="DV497">
            <v>37.5</v>
          </cell>
          <cell r="DW497">
            <v>10</v>
          </cell>
          <cell r="DX497">
            <v>10</v>
          </cell>
          <cell r="DY497">
            <v>9</v>
          </cell>
          <cell r="DZ497">
            <v>0</v>
          </cell>
          <cell r="EA497">
            <v>29.75</v>
          </cell>
          <cell r="EB497">
            <v>32</v>
          </cell>
          <cell r="EC497">
            <v>29.75</v>
          </cell>
          <cell r="ED497">
            <v>32</v>
          </cell>
          <cell r="EE497">
            <v>1</v>
          </cell>
          <cell r="EF497">
            <v>2</v>
          </cell>
          <cell r="EG497">
            <v>5</v>
          </cell>
          <cell r="EH497">
            <v>7</v>
          </cell>
          <cell r="EI497">
            <v>10.714285714285714</v>
          </cell>
          <cell r="EJ497">
            <v>10</v>
          </cell>
          <cell r="EK497">
            <v>10</v>
          </cell>
          <cell r="EL497">
            <v>0</v>
          </cell>
          <cell r="EM497">
            <v>0</v>
          </cell>
          <cell r="EN497">
            <v>14</v>
          </cell>
          <cell r="EO497">
            <v>0</v>
          </cell>
          <cell r="EP497">
            <v>14</v>
          </cell>
          <cell r="EQ497">
            <v>0</v>
          </cell>
          <cell r="ER497">
            <v>14</v>
          </cell>
          <cell r="ES497">
            <v>1</v>
          </cell>
          <cell r="ET497">
            <v>1</v>
          </cell>
          <cell r="EU497">
            <v>3</v>
          </cell>
          <cell r="EV497">
            <v>5</v>
          </cell>
          <cell r="EW497">
            <v>10</v>
          </cell>
          <cell r="EX497">
            <v>0</v>
          </cell>
          <cell r="GZ497">
            <v>15</v>
          </cell>
          <cell r="HA497">
            <v>9</v>
          </cell>
        </row>
        <row r="498">
          <cell r="B498" t="str">
            <v>63051LBA289</v>
          </cell>
          <cell r="C498">
            <v>0</v>
          </cell>
          <cell r="D498">
            <v>29.741167378518227</v>
          </cell>
          <cell r="E498">
            <v>926564221</v>
          </cell>
          <cell r="F498" t="str">
            <v>63051LBA289L4</v>
          </cell>
          <cell r="G498">
            <v>17.31985629690179</v>
          </cell>
          <cell r="H498">
            <v>11</v>
          </cell>
          <cell r="I498">
            <v>12</v>
          </cell>
          <cell r="J498">
            <v>10</v>
          </cell>
          <cell r="K498">
            <v>10</v>
          </cell>
          <cell r="L498">
            <v>9</v>
          </cell>
          <cell r="M498">
            <v>2</v>
          </cell>
          <cell r="N498">
            <v>6.7784353377713407</v>
          </cell>
          <cell r="O498">
            <v>7</v>
          </cell>
          <cell r="P498">
            <v>6.7784353377713407</v>
          </cell>
          <cell r="Q498">
            <v>7</v>
          </cell>
          <cell r="R498">
            <v>0</v>
          </cell>
          <cell r="S498">
            <v>2</v>
          </cell>
          <cell r="T498">
            <v>12</v>
          </cell>
          <cell r="U498">
            <v>14</v>
          </cell>
          <cell r="V498">
            <v>39.270722453846645</v>
          </cell>
          <cell r="W498">
            <v>0</v>
          </cell>
          <cell r="X498">
            <v>0</v>
          </cell>
          <cell r="Y498">
            <v>0</v>
          </cell>
          <cell r="Z498">
            <v>2</v>
          </cell>
          <cell r="AA498">
            <v>7.4198785655252086</v>
          </cell>
          <cell r="AB498">
            <v>9</v>
          </cell>
          <cell r="AC498">
            <v>7.4198785655252086</v>
          </cell>
          <cell r="AD498">
            <v>7</v>
          </cell>
          <cell r="AE498">
            <v>0</v>
          </cell>
          <cell r="AF498">
            <v>1</v>
          </cell>
          <cell r="AG498">
            <v>6</v>
          </cell>
          <cell r="AH498">
            <v>7</v>
          </cell>
          <cell r="AI498">
            <v>63.108366553788549</v>
          </cell>
          <cell r="AJ498">
            <v>10</v>
          </cell>
          <cell r="AK498">
            <v>10</v>
          </cell>
          <cell r="AL498">
            <v>19</v>
          </cell>
          <cell r="AM498">
            <v>3</v>
          </cell>
          <cell r="AN498">
            <v>4.2226562636977301</v>
          </cell>
          <cell r="AO498">
            <v>13</v>
          </cell>
          <cell r="AP498">
            <v>4.2226562636977301</v>
          </cell>
          <cell r="AQ498">
            <v>10</v>
          </cell>
          <cell r="AR498">
            <v>2</v>
          </cell>
          <cell r="AS498">
            <v>1</v>
          </cell>
          <cell r="AT498">
            <v>13</v>
          </cell>
          <cell r="AU498">
            <v>14</v>
          </cell>
          <cell r="AV498">
            <v>48.319877057935201</v>
          </cell>
          <cell r="AW498">
            <v>0</v>
          </cell>
          <cell r="AX498">
            <v>0</v>
          </cell>
          <cell r="AY498">
            <v>11</v>
          </cell>
          <cell r="AZ498">
            <v>3</v>
          </cell>
          <cell r="BA498">
            <v>6.3038225650916102</v>
          </cell>
          <cell r="BB498">
            <v>15</v>
          </cell>
          <cell r="BC498">
            <v>6.3038225650916102</v>
          </cell>
          <cell r="BD498">
            <v>12</v>
          </cell>
          <cell r="BE498">
            <v>0</v>
          </cell>
          <cell r="BF498">
            <v>1</v>
          </cell>
          <cell r="BG498">
            <v>12</v>
          </cell>
          <cell r="BH498">
            <v>13</v>
          </cell>
          <cell r="BI498">
            <v>68.31981616653151</v>
          </cell>
          <cell r="BJ498">
            <v>0</v>
          </cell>
          <cell r="BK498">
            <v>0</v>
          </cell>
          <cell r="BL498">
            <v>0</v>
          </cell>
          <cell r="BM498">
            <v>1</v>
          </cell>
          <cell r="BN498">
            <v>7.5024330900243292</v>
          </cell>
          <cell r="BO498">
            <v>5</v>
          </cell>
          <cell r="BP498">
            <v>7.5024330900243292</v>
          </cell>
          <cell r="BQ498">
            <v>5</v>
          </cell>
          <cell r="BR498">
            <v>0</v>
          </cell>
          <cell r="BS498">
            <v>3</v>
          </cell>
          <cell r="BT498">
            <v>5</v>
          </cell>
          <cell r="BU498">
            <v>8</v>
          </cell>
          <cell r="BV498">
            <v>28.567190165466059</v>
          </cell>
          <cell r="BW498">
            <v>20</v>
          </cell>
          <cell r="BX498">
            <v>0</v>
          </cell>
          <cell r="BY498">
            <v>20</v>
          </cell>
          <cell r="BZ498">
            <v>0</v>
          </cell>
          <cell r="CA498">
            <v>5.2507789226442751</v>
          </cell>
          <cell r="CB498">
            <v>13</v>
          </cell>
          <cell r="CC498">
            <v>5.2507789226442751</v>
          </cell>
          <cell r="CD498">
            <v>13</v>
          </cell>
          <cell r="CE498">
            <v>-5</v>
          </cell>
          <cell r="CF498">
            <v>3</v>
          </cell>
          <cell r="CG498">
            <v>17</v>
          </cell>
          <cell r="CH498">
            <v>20</v>
          </cell>
          <cell r="CI498">
            <v>78.253733235672826</v>
          </cell>
          <cell r="CJ498">
            <v>0</v>
          </cell>
          <cell r="CK498">
            <v>0</v>
          </cell>
          <cell r="CL498">
            <v>0</v>
          </cell>
          <cell r="CM498">
            <v>0</v>
          </cell>
          <cell r="CN498">
            <v>5.3999999999999986</v>
          </cell>
          <cell r="CO498">
            <v>4</v>
          </cell>
          <cell r="CP498">
            <v>5.3999999999999986</v>
          </cell>
          <cell r="CQ498">
            <v>4</v>
          </cell>
          <cell r="CR498">
            <v>4</v>
          </cell>
          <cell r="CS498">
            <v>3</v>
          </cell>
          <cell r="CT498">
            <v>9</v>
          </cell>
          <cell r="CU498">
            <v>12</v>
          </cell>
          <cell r="CV498">
            <v>81.850783893930952</v>
          </cell>
          <cell r="CW498">
            <v>10</v>
          </cell>
          <cell r="CX498">
            <v>10</v>
          </cell>
          <cell r="CY498">
            <v>10</v>
          </cell>
          <cell r="CZ498">
            <v>0</v>
          </cell>
          <cell r="DA498">
            <v>3.5438493952979995</v>
          </cell>
          <cell r="DB498">
            <v>16</v>
          </cell>
          <cell r="DC498">
            <v>3.5438493952979995</v>
          </cell>
          <cell r="DD498">
            <v>16</v>
          </cell>
          <cell r="DE498">
            <v>3</v>
          </cell>
          <cell r="DF498">
            <v>3</v>
          </cell>
          <cell r="DG498">
            <v>0</v>
          </cell>
          <cell r="DH498">
            <v>3</v>
          </cell>
          <cell r="DI498">
            <v>0</v>
          </cell>
          <cell r="DJ498">
            <v>20</v>
          </cell>
          <cell r="DK498">
            <v>20</v>
          </cell>
          <cell r="DL498">
            <v>6</v>
          </cell>
          <cell r="DM498">
            <v>0</v>
          </cell>
          <cell r="DN498">
            <v>13</v>
          </cell>
          <cell r="DO498">
            <v>2</v>
          </cell>
          <cell r="DP498">
            <v>13</v>
          </cell>
          <cell r="DQ498">
            <v>2</v>
          </cell>
          <cell r="DR498">
            <v>1</v>
          </cell>
          <cell r="DS498">
            <v>2</v>
          </cell>
          <cell r="DT498">
            <v>4</v>
          </cell>
          <cell r="DU498">
            <v>6</v>
          </cell>
          <cell r="DV498">
            <v>28.235294117647058</v>
          </cell>
          <cell r="DW498">
            <v>10</v>
          </cell>
          <cell r="DX498">
            <v>10</v>
          </cell>
          <cell r="DY498">
            <v>0</v>
          </cell>
          <cell r="DZ498">
            <v>26</v>
          </cell>
          <cell r="EA498">
            <v>4.25</v>
          </cell>
          <cell r="EB498">
            <v>4</v>
          </cell>
          <cell r="EC498">
            <v>4.25</v>
          </cell>
          <cell r="ED498">
            <v>4</v>
          </cell>
          <cell r="EE498">
            <v>-5</v>
          </cell>
          <cell r="EF498">
            <v>4</v>
          </cell>
          <cell r="EG498">
            <v>3</v>
          </cell>
          <cell r="EH498">
            <v>7</v>
          </cell>
          <cell r="EI498">
            <v>30</v>
          </cell>
          <cell r="EJ498">
            <v>0</v>
          </cell>
          <cell r="EK498">
            <v>0</v>
          </cell>
          <cell r="EL498">
            <v>0</v>
          </cell>
          <cell r="EM498">
            <v>0</v>
          </cell>
          <cell r="EN498">
            <v>3</v>
          </cell>
          <cell r="EO498">
            <v>0</v>
          </cell>
          <cell r="EP498">
            <v>3</v>
          </cell>
          <cell r="EQ498">
            <v>0</v>
          </cell>
          <cell r="ER498">
            <v>3</v>
          </cell>
          <cell r="ES498">
            <v>0</v>
          </cell>
          <cell r="ET498">
            <v>0</v>
          </cell>
          <cell r="EU498">
            <v>4</v>
          </cell>
          <cell r="EV498">
            <v>0</v>
          </cell>
          <cell r="EW498">
            <v>10</v>
          </cell>
          <cell r="EX498">
            <v>0</v>
          </cell>
          <cell r="GZ498">
            <v>13</v>
          </cell>
          <cell r="HA498">
            <v>0</v>
          </cell>
        </row>
        <row r="499">
          <cell r="B499" t="str">
            <v>76GEN</v>
          </cell>
          <cell r="C499">
            <v>0</v>
          </cell>
          <cell r="D499">
            <v>0</v>
          </cell>
          <cell r="E499">
            <v>0</v>
          </cell>
          <cell r="F499" t="str">
            <v>VILMA II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  <cell r="BF499">
            <v>0</v>
          </cell>
          <cell r="BG499">
            <v>0</v>
          </cell>
          <cell r="BH499">
            <v>0</v>
          </cell>
          <cell r="BI499">
            <v>0</v>
          </cell>
          <cell r="BJ499">
            <v>0</v>
          </cell>
          <cell r="BK499">
            <v>0</v>
          </cell>
          <cell r="BL499">
            <v>0</v>
          </cell>
          <cell r="BM499">
            <v>0</v>
          </cell>
          <cell r="BN499">
            <v>0</v>
          </cell>
          <cell r="BO499">
            <v>0</v>
          </cell>
          <cell r="BP499">
            <v>0</v>
          </cell>
          <cell r="BQ499">
            <v>0</v>
          </cell>
          <cell r="BR499">
            <v>0</v>
          </cell>
          <cell r="BS499">
            <v>0</v>
          </cell>
          <cell r="BT499">
            <v>0</v>
          </cell>
          <cell r="BU499">
            <v>0</v>
          </cell>
          <cell r="BV499">
            <v>0</v>
          </cell>
          <cell r="BW499">
            <v>0</v>
          </cell>
          <cell r="BX499">
            <v>0</v>
          </cell>
          <cell r="BY499">
            <v>0</v>
          </cell>
          <cell r="BZ499">
            <v>0</v>
          </cell>
          <cell r="CA499">
            <v>0</v>
          </cell>
          <cell r="CB499">
            <v>0</v>
          </cell>
          <cell r="CC499">
            <v>0</v>
          </cell>
          <cell r="CD499">
            <v>0</v>
          </cell>
          <cell r="CE499">
            <v>0</v>
          </cell>
          <cell r="CF499">
            <v>0</v>
          </cell>
          <cell r="CG499">
            <v>0</v>
          </cell>
          <cell r="CH499">
            <v>0</v>
          </cell>
          <cell r="CI499">
            <v>0</v>
          </cell>
          <cell r="CJ499">
            <v>0</v>
          </cell>
          <cell r="CK499">
            <v>0</v>
          </cell>
          <cell r="CL499">
            <v>2</v>
          </cell>
          <cell r="CM499">
            <v>0</v>
          </cell>
          <cell r="CN499">
            <v>0</v>
          </cell>
          <cell r="CO499">
            <v>0</v>
          </cell>
          <cell r="CP499">
            <v>0</v>
          </cell>
          <cell r="CQ499">
            <v>0</v>
          </cell>
          <cell r="CR499">
            <v>2</v>
          </cell>
          <cell r="CS499">
            <v>0</v>
          </cell>
          <cell r="CT499">
            <v>0</v>
          </cell>
          <cell r="CU499">
            <v>0</v>
          </cell>
          <cell r="CV499">
            <v>0</v>
          </cell>
          <cell r="CW499">
            <v>0</v>
          </cell>
          <cell r="CX499">
            <v>0</v>
          </cell>
          <cell r="CY499">
            <v>0</v>
          </cell>
          <cell r="CZ499">
            <v>0</v>
          </cell>
          <cell r="DA499">
            <v>0</v>
          </cell>
          <cell r="DB499">
            <v>0</v>
          </cell>
          <cell r="DC499">
            <v>0</v>
          </cell>
          <cell r="DD499">
            <v>0</v>
          </cell>
          <cell r="DE499">
            <v>0</v>
          </cell>
          <cell r="DF499">
            <v>0</v>
          </cell>
          <cell r="DG499">
            <v>0</v>
          </cell>
          <cell r="DH499">
            <v>0</v>
          </cell>
          <cell r="DI499">
            <v>0</v>
          </cell>
          <cell r="DJ499">
            <v>0</v>
          </cell>
          <cell r="DK499">
            <v>0</v>
          </cell>
          <cell r="DL499">
            <v>0</v>
          </cell>
          <cell r="DM499">
            <v>0</v>
          </cell>
          <cell r="DN499">
            <v>0</v>
          </cell>
          <cell r="DO499">
            <v>0</v>
          </cell>
          <cell r="DP499">
            <v>0</v>
          </cell>
          <cell r="DQ499">
            <v>0</v>
          </cell>
          <cell r="DR499">
            <v>0</v>
          </cell>
          <cell r="DS499">
            <v>0</v>
          </cell>
          <cell r="DT499">
            <v>0</v>
          </cell>
          <cell r="DU499">
            <v>0</v>
          </cell>
          <cell r="DV499">
            <v>0</v>
          </cell>
          <cell r="DW499">
            <v>0</v>
          </cell>
          <cell r="DX499">
            <v>0</v>
          </cell>
          <cell r="DY499">
            <v>0</v>
          </cell>
          <cell r="DZ499">
            <v>0</v>
          </cell>
          <cell r="EA499">
            <v>0</v>
          </cell>
          <cell r="EB499">
            <v>0</v>
          </cell>
          <cell r="EC499">
            <v>0</v>
          </cell>
          <cell r="ED499">
            <v>0</v>
          </cell>
          <cell r="EE499">
            <v>0</v>
          </cell>
          <cell r="EF499">
            <v>0</v>
          </cell>
          <cell r="EG499">
            <v>0</v>
          </cell>
          <cell r="EH499">
            <v>0</v>
          </cell>
          <cell r="EI499">
            <v>0</v>
          </cell>
          <cell r="EJ499">
            <v>0</v>
          </cell>
          <cell r="EK499">
            <v>0</v>
          </cell>
          <cell r="EL499">
            <v>0</v>
          </cell>
          <cell r="EM499">
            <v>0</v>
          </cell>
          <cell r="EN499">
            <v>0</v>
          </cell>
          <cell r="EO499">
            <v>0</v>
          </cell>
          <cell r="EP499">
            <v>0</v>
          </cell>
          <cell r="EQ499">
            <v>0</v>
          </cell>
          <cell r="ER499">
            <v>0</v>
          </cell>
          <cell r="ES499">
            <v>0</v>
          </cell>
          <cell r="ET499">
            <v>0</v>
          </cell>
          <cell r="EU499">
            <v>0</v>
          </cell>
          <cell r="EV499">
            <v>0</v>
          </cell>
          <cell r="EW499">
            <v>0</v>
          </cell>
          <cell r="EX499">
            <v>0</v>
          </cell>
          <cell r="GZ499">
            <v>0</v>
          </cell>
          <cell r="HA499">
            <v>0</v>
          </cell>
        </row>
        <row r="500">
          <cell r="B500" t="str">
            <v>23051GDV189</v>
          </cell>
          <cell r="C500">
            <v>0</v>
          </cell>
          <cell r="D500">
            <v>0</v>
          </cell>
          <cell r="E500">
            <v>0</v>
          </cell>
          <cell r="F500" t="str">
            <v>23051GDV189L4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  <cell r="BF500">
            <v>0</v>
          </cell>
          <cell r="BG500">
            <v>0</v>
          </cell>
          <cell r="BH500">
            <v>0</v>
          </cell>
          <cell r="BI500">
            <v>0</v>
          </cell>
          <cell r="BJ500">
            <v>0</v>
          </cell>
          <cell r="BK500">
            <v>0</v>
          </cell>
          <cell r="BL500">
            <v>0</v>
          </cell>
          <cell r="BM500">
            <v>0</v>
          </cell>
          <cell r="BN500">
            <v>0</v>
          </cell>
          <cell r="BO500">
            <v>0</v>
          </cell>
          <cell r="BP500">
            <v>0</v>
          </cell>
          <cell r="BQ500">
            <v>0</v>
          </cell>
          <cell r="BR500">
            <v>0</v>
          </cell>
          <cell r="BS500">
            <v>0</v>
          </cell>
          <cell r="BT500">
            <v>0</v>
          </cell>
          <cell r="BU500">
            <v>0</v>
          </cell>
          <cell r="BV500">
            <v>0</v>
          </cell>
          <cell r="BW500">
            <v>0</v>
          </cell>
          <cell r="BX500">
            <v>0</v>
          </cell>
          <cell r="BY500">
            <v>0</v>
          </cell>
          <cell r="BZ500">
            <v>0</v>
          </cell>
          <cell r="CA500">
            <v>0</v>
          </cell>
          <cell r="CB500">
            <v>0</v>
          </cell>
          <cell r="CC500">
            <v>0</v>
          </cell>
          <cell r="CD500">
            <v>0</v>
          </cell>
          <cell r="CE500">
            <v>0</v>
          </cell>
          <cell r="CF500">
            <v>0</v>
          </cell>
          <cell r="CG500">
            <v>0</v>
          </cell>
          <cell r="CH500">
            <v>0</v>
          </cell>
          <cell r="CI500">
            <v>0</v>
          </cell>
          <cell r="CJ500">
            <v>0</v>
          </cell>
          <cell r="CK500">
            <v>0</v>
          </cell>
          <cell r="CL500">
            <v>1</v>
          </cell>
          <cell r="CM500">
            <v>0</v>
          </cell>
          <cell r="CN500">
            <v>0</v>
          </cell>
          <cell r="CO500">
            <v>0</v>
          </cell>
          <cell r="CP500">
            <v>0</v>
          </cell>
          <cell r="CQ500">
            <v>0</v>
          </cell>
          <cell r="CR500">
            <v>1</v>
          </cell>
          <cell r="CS500">
            <v>0</v>
          </cell>
          <cell r="CT500">
            <v>0</v>
          </cell>
          <cell r="CU500">
            <v>0</v>
          </cell>
          <cell r="CV500">
            <v>0</v>
          </cell>
          <cell r="CW500">
            <v>0</v>
          </cell>
          <cell r="CX500">
            <v>0</v>
          </cell>
          <cell r="CY500">
            <v>0</v>
          </cell>
          <cell r="CZ500">
            <v>0</v>
          </cell>
          <cell r="DA500">
            <v>0</v>
          </cell>
          <cell r="DB500">
            <v>0</v>
          </cell>
          <cell r="DC500">
            <v>0</v>
          </cell>
          <cell r="DD500">
            <v>0</v>
          </cell>
          <cell r="DE500">
            <v>0</v>
          </cell>
          <cell r="DF500">
            <v>0</v>
          </cell>
          <cell r="DG500">
            <v>0</v>
          </cell>
          <cell r="DH500">
            <v>0</v>
          </cell>
          <cell r="DI500">
            <v>0</v>
          </cell>
          <cell r="DJ500">
            <v>0</v>
          </cell>
          <cell r="DK500">
            <v>0</v>
          </cell>
          <cell r="DL500">
            <v>0</v>
          </cell>
          <cell r="DM500">
            <v>0</v>
          </cell>
          <cell r="DN500">
            <v>0</v>
          </cell>
          <cell r="DO500">
            <v>0</v>
          </cell>
          <cell r="DP500">
            <v>0</v>
          </cell>
          <cell r="DQ500">
            <v>0</v>
          </cell>
          <cell r="DR500">
            <v>0</v>
          </cell>
          <cell r="DS500">
            <v>0</v>
          </cell>
          <cell r="DT500">
            <v>0</v>
          </cell>
          <cell r="DU500">
            <v>0</v>
          </cell>
          <cell r="DV500">
            <v>0</v>
          </cell>
          <cell r="DW500">
            <v>0</v>
          </cell>
          <cell r="DX500">
            <v>0</v>
          </cell>
          <cell r="DY500">
            <v>0</v>
          </cell>
          <cell r="DZ500">
            <v>0</v>
          </cell>
          <cell r="EA500">
            <v>0</v>
          </cell>
          <cell r="EB500">
            <v>0</v>
          </cell>
          <cell r="EC500">
            <v>0</v>
          </cell>
          <cell r="ED500">
            <v>0</v>
          </cell>
          <cell r="EE500">
            <v>0</v>
          </cell>
          <cell r="EF500">
            <v>0</v>
          </cell>
          <cell r="EG500">
            <v>0</v>
          </cell>
          <cell r="EH500">
            <v>0</v>
          </cell>
          <cell r="EI500">
            <v>0</v>
          </cell>
          <cell r="EJ500">
            <v>0</v>
          </cell>
          <cell r="EK500">
            <v>0</v>
          </cell>
          <cell r="EL500">
            <v>0</v>
          </cell>
          <cell r="EM500">
            <v>0</v>
          </cell>
          <cell r="EN500">
            <v>0</v>
          </cell>
          <cell r="EO500">
            <v>0</v>
          </cell>
          <cell r="EP500">
            <v>0</v>
          </cell>
          <cell r="EQ500">
            <v>0</v>
          </cell>
          <cell r="ER500">
            <v>0</v>
          </cell>
          <cell r="ES500">
            <v>0</v>
          </cell>
          <cell r="ET500">
            <v>0</v>
          </cell>
          <cell r="EU500">
            <v>0</v>
          </cell>
          <cell r="EV500">
            <v>0</v>
          </cell>
          <cell r="EW500">
            <v>0</v>
          </cell>
          <cell r="EX500">
            <v>0</v>
          </cell>
          <cell r="GZ500">
            <v>0</v>
          </cell>
          <cell r="HA500">
            <v>0</v>
          </cell>
        </row>
        <row r="501">
          <cell r="B501" t="str">
            <v>33051GDV289</v>
          </cell>
          <cell r="C501">
            <v>0</v>
          </cell>
          <cell r="D501">
            <v>0</v>
          </cell>
          <cell r="E501">
            <v>0</v>
          </cell>
          <cell r="F501" t="str">
            <v>33051GDV289L4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  <cell r="BF501">
            <v>0</v>
          </cell>
          <cell r="BG501">
            <v>0</v>
          </cell>
          <cell r="BH501">
            <v>0</v>
          </cell>
          <cell r="BI501">
            <v>0</v>
          </cell>
          <cell r="BJ501">
            <v>0</v>
          </cell>
          <cell r="BK501">
            <v>0</v>
          </cell>
          <cell r="BL501">
            <v>0</v>
          </cell>
          <cell r="BM501">
            <v>0</v>
          </cell>
          <cell r="BN501">
            <v>0</v>
          </cell>
          <cell r="BO501">
            <v>0</v>
          </cell>
          <cell r="BP501">
            <v>0</v>
          </cell>
          <cell r="BQ501">
            <v>0</v>
          </cell>
          <cell r="BR501">
            <v>0</v>
          </cell>
          <cell r="BS501">
            <v>0</v>
          </cell>
          <cell r="BT501">
            <v>0</v>
          </cell>
          <cell r="BU501">
            <v>0</v>
          </cell>
          <cell r="BV501">
            <v>0</v>
          </cell>
          <cell r="BW501">
            <v>0</v>
          </cell>
          <cell r="BX501">
            <v>0</v>
          </cell>
          <cell r="BY501">
            <v>0</v>
          </cell>
          <cell r="BZ501">
            <v>0</v>
          </cell>
          <cell r="CA501">
            <v>0</v>
          </cell>
          <cell r="CB501">
            <v>0</v>
          </cell>
          <cell r="CC501">
            <v>0</v>
          </cell>
          <cell r="CD501">
            <v>0</v>
          </cell>
          <cell r="CE501">
            <v>0</v>
          </cell>
          <cell r="CF501">
            <v>0</v>
          </cell>
          <cell r="CG501">
            <v>0</v>
          </cell>
          <cell r="CH501">
            <v>0</v>
          </cell>
          <cell r="CI501">
            <v>0</v>
          </cell>
          <cell r="CJ501">
            <v>0</v>
          </cell>
          <cell r="CK501">
            <v>0</v>
          </cell>
          <cell r="CL501">
            <v>1</v>
          </cell>
          <cell r="CM501">
            <v>0</v>
          </cell>
          <cell r="CN501">
            <v>0</v>
          </cell>
          <cell r="CO501">
            <v>0</v>
          </cell>
          <cell r="CP501">
            <v>0</v>
          </cell>
          <cell r="CQ501">
            <v>0</v>
          </cell>
          <cell r="CR501">
            <v>1</v>
          </cell>
          <cell r="CS501">
            <v>0</v>
          </cell>
          <cell r="CT501">
            <v>0</v>
          </cell>
          <cell r="CU501">
            <v>0</v>
          </cell>
          <cell r="CV501">
            <v>0</v>
          </cell>
          <cell r="CW501">
            <v>0</v>
          </cell>
          <cell r="CX501">
            <v>0</v>
          </cell>
          <cell r="CY501">
            <v>0</v>
          </cell>
          <cell r="CZ501">
            <v>0</v>
          </cell>
          <cell r="DA501">
            <v>0</v>
          </cell>
          <cell r="DB501">
            <v>0</v>
          </cell>
          <cell r="DC501">
            <v>0</v>
          </cell>
          <cell r="DD501">
            <v>0</v>
          </cell>
          <cell r="DE501">
            <v>0</v>
          </cell>
          <cell r="DF501">
            <v>0</v>
          </cell>
          <cell r="DG501">
            <v>0</v>
          </cell>
          <cell r="DH501">
            <v>0</v>
          </cell>
          <cell r="DI501">
            <v>0</v>
          </cell>
          <cell r="DJ501">
            <v>0</v>
          </cell>
          <cell r="DK501">
            <v>0</v>
          </cell>
          <cell r="DL501">
            <v>0</v>
          </cell>
          <cell r="DM501">
            <v>0</v>
          </cell>
          <cell r="DN501">
            <v>0</v>
          </cell>
          <cell r="DO501">
            <v>0</v>
          </cell>
          <cell r="DP501">
            <v>0</v>
          </cell>
          <cell r="DQ501">
            <v>0</v>
          </cell>
          <cell r="DR501">
            <v>0</v>
          </cell>
          <cell r="DS501">
            <v>0</v>
          </cell>
          <cell r="DT501">
            <v>0</v>
          </cell>
          <cell r="DU501">
            <v>0</v>
          </cell>
          <cell r="DV501">
            <v>0</v>
          </cell>
          <cell r="DW501">
            <v>0</v>
          </cell>
          <cell r="DX501">
            <v>0</v>
          </cell>
          <cell r="DY501">
            <v>0</v>
          </cell>
          <cell r="DZ501">
            <v>0</v>
          </cell>
          <cell r="EA501">
            <v>0</v>
          </cell>
          <cell r="EB501">
            <v>0</v>
          </cell>
          <cell r="EC501">
            <v>0</v>
          </cell>
          <cell r="ED501">
            <v>0</v>
          </cell>
          <cell r="EE501">
            <v>0</v>
          </cell>
          <cell r="EF501">
            <v>0</v>
          </cell>
          <cell r="EG501">
            <v>0</v>
          </cell>
          <cell r="EH501">
            <v>0</v>
          </cell>
          <cell r="EI501">
            <v>0</v>
          </cell>
          <cell r="EJ501">
            <v>0</v>
          </cell>
          <cell r="EK501">
            <v>0</v>
          </cell>
          <cell r="EL501">
            <v>0</v>
          </cell>
          <cell r="EM501">
            <v>0</v>
          </cell>
          <cell r="EN501">
            <v>0</v>
          </cell>
          <cell r="EO501">
            <v>0</v>
          </cell>
          <cell r="EP501">
            <v>0</v>
          </cell>
          <cell r="EQ501">
            <v>0</v>
          </cell>
          <cell r="ER501">
            <v>0</v>
          </cell>
          <cell r="ES501">
            <v>0</v>
          </cell>
          <cell r="ET501">
            <v>0</v>
          </cell>
          <cell r="EU501">
            <v>0</v>
          </cell>
          <cell r="EV501">
            <v>0</v>
          </cell>
          <cell r="EW501">
            <v>0</v>
          </cell>
          <cell r="EX501">
            <v>0</v>
          </cell>
          <cell r="GZ501">
            <v>0</v>
          </cell>
          <cell r="HA501">
            <v>0</v>
          </cell>
        </row>
        <row r="502">
          <cell r="B502" t="str">
            <v>76DGN</v>
          </cell>
          <cell r="C502" t="str">
            <v>LINHA 476DGN</v>
          </cell>
          <cell r="D502">
            <v>31.236246973668269</v>
          </cell>
          <cell r="E502">
            <v>0</v>
          </cell>
          <cell r="F502" t="str">
            <v>JULIANA HIGH</v>
          </cell>
          <cell r="G502">
            <v>41.231846005242112</v>
          </cell>
          <cell r="H502">
            <v>22</v>
          </cell>
          <cell r="I502">
            <v>22</v>
          </cell>
          <cell r="J502">
            <v>30</v>
          </cell>
          <cell r="K502">
            <v>30</v>
          </cell>
          <cell r="L502">
            <v>0</v>
          </cell>
          <cell r="M502">
            <v>90</v>
          </cell>
          <cell r="N502">
            <v>26.992444078701279</v>
          </cell>
          <cell r="O502">
            <v>78</v>
          </cell>
          <cell r="P502">
            <v>26.992444078701276</v>
          </cell>
          <cell r="Q502">
            <v>18</v>
          </cell>
          <cell r="R502">
            <v>-1</v>
          </cell>
          <cell r="S502">
            <v>0</v>
          </cell>
          <cell r="T502">
            <v>5</v>
          </cell>
          <cell r="U502">
            <v>5</v>
          </cell>
          <cell r="V502">
            <v>2.4630541871921179</v>
          </cell>
          <cell r="W502">
            <v>100</v>
          </cell>
          <cell r="X502">
            <v>70</v>
          </cell>
          <cell r="Y502">
            <v>0</v>
          </cell>
          <cell r="Z502">
            <v>104</v>
          </cell>
          <cell r="AA502">
            <v>60.900000000000013</v>
          </cell>
          <cell r="AB502">
            <v>106</v>
          </cell>
          <cell r="AC502">
            <v>60.900000000000013</v>
          </cell>
          <cell r="AD502">
            <v>2</v>
          </cell>
          <cell r="AE502">
            <v>2</v>
          </cell>
          <cell r="AF502">
            <v>0</v>
          </cell>
          <cell r="AG502">
            <v>1</v>
          </cell>
          <cell r="AH502">
            <v>1</v>
          </cell>
          <cell r="AI502">
            <v>0.73170731707317072</v>
          </cell>
          <cell r="AJ502">
            <v>110</v>
          </cell>
          <cell r="AK502">
            <v>110</v>
          </cell>
          <cell r="AL502">
            <v>39</v>
          </cell>
          <cell r="AM502">
            <v>72</v>
          </cell>
          <cell r="AN502">
            <v>41</v>
          </cell>
          <cell r="AO502">
            <v>106</v>
          </cell>
          <cell r="AP502">
            <v>41</v>
          </cell>
          <cell r="AQ502">
            <v>34</v>
          </cell>
          <cell r="AR502">
            <v>3</v>
          </cell>
          <cell r="AS502">
            <v>1</v>
          </cell>
          <cell r="AT502">
            <v>2</v>
          </cell>
          <cell r="AU502">
            <v>3</v>
          </cell>
          <cell r="AV502">
            <v>0.88757396449704151</v>
          </cell>
          <cell r="AW502">
            <v>110</v>
          </cell>
          <cell r="AX502">
            <v>0</v>
          </cell>
          <cell r="AY502">
            <v>110</v>
          </cell>
          <cell r="AZ502">
            <v>17</v>
          </cell>
          <cell r="BA502">
            <v>67.599999999999994</v>
          </cell>
          <cell r="BB502">
            <v>99</v>
          </cell>
          <cell r="BC502">
            <v>67.599999999999994</v>
          </cell>
          <cell r="BD502">
            <v>82</v>
          </cell>
          <cell r="BE502">
            <v>-1</v>
          </cell>
          <cell r="BF502">
            <v>0</v>
          </cell>
          <cell r="BG502">
            <v>32</v>
          </cell>
          <cell r="BH502">
            <v>32</v>
          </cell>
          <cell r="BI502">
            <v>23.414634146341463</v>
          </cell>
          <cell r="BJ502">
            <v>40</v>
          </cell>
          <cell r="BK502">
            <v>40</v>
          </cell>
          <cell r="BL502">
            <v>39</v>
          </cell>
          <cell r="BM502">
            <v>1</v>
          </cell>
          <cell r="BN502">
            <v>41</v>
          </cell>
          <cell r="BO502">
            <v>23</v>
          </cell>
          <cell r="BP502">
            <v>41</v>
          </cell>
          <cell r="BQ502">
            <v>23</v>
          </cell>
          <cell r="BR502">
            <v>3</v>
          </cell>
          <cell r="BS502">
            <v>2</v>
          </cell>
          <cell r="BT502">
            <v>43</v>
          </cell>
          <cell r="BU502">
            <v>45</v>
          </cell>
          <cell r="BV502">
            <v>57.138947543042654</v>
          </cell>
          <cell r="BW502">
            <v>50</v>
          </cell>
          <cell r="BX502">
            <v>50</v>
          </cell>
          <cell r="BY502">
            <v>70</v>
          </cell>
          <cell r="BZ502">
            <v>0</v>
          </cell>
          <cell r="CA502">
            <v>30.635874436579513</v>
          </cell>
          <cell r="CB502">
            <v>44</v>
          </cell>
          <cell r="CC502">
            <v>30.635874436579513</v>
          </cell>
          <cell r="CD502">
            <v>44</v>
          </cell>
          <cell r="CE502">
            <v>-2</v>
          </cell>
          <cell r="CF502">
            <v>2</v>
          </cell>
          <cell r="CG502">
            <v>71</v>
          </cell>
          <cell r="CH502">
            <v>73</v>
          </cell>
          <cell r="CI502">
            <v>79.555900303144526</v>
          </cell>
          <cell r="CJ502">
            <v>40</v>
          </cell>
          <cell r="CK502">
            <v>40</v>
          </cell>
          <cell r="CL502">
            <v>40</v>
          </cell>
          <cell r="CM502">
            <v>0</v>
          </cell>
          <cell r="CN502">
            <v>24</v>
          </cell>
          <cell r="CO502">
            <v>38</v>
          </cell>
          <cell r="CP502">
            <v>24</v>
          </cell>
          <cell r="CQ502">
            <v>38</v>
          </cell>
          <cell r="CR502">
            <v>4</v>
          </cell>
          <cell r="CS502">
            <v>1</v>
          </cell>
          <cell r="CT502">
            <v>70</v>
          </cell>
          <cell r="CU502">
            <v>71</v>
          </cell>
          <cell r="CV502">
            <v>42.601285778324346</v>
          </cell>
          <cell r="CW502">
            <v>40</v>
          </cell>
          <cell r="CX502">
            <v>40</v>
          </cell>
          <cell r="CY502">
            <v>41</v>
          </cell>
          <cell r="CZ502">
            <v>0</v>
          </cell>
          <cell r="DA502">
            <v>35.556485539246786</v>
          </cell>
          <cell r="DB502">
            <v>38</v>
          </cell>
          <cell r="DC502">
            <v>35.556485539246786</v>
          </cell>
          <cell r="DD502">
            <v>38</v>
          </cell>
          <cell r="DE502">
            <v>2</v>
          </cell>
          <cell r="DF502">
            <v>40</v>
          </cell>
          <cell r="DG502">
            <v>32</v>
          </cell>
          <cell r="DH502">
            <v>72</v>
          </cell>
          <cell r="DI502">
            <v>12</v>
          </cell>
          <cell r="DJ502">
            <v>60</v>
          </cell>
          <cell r="DK502">
            <v>60</v>
          </cell>
          <cell r="DL502">
            <v>57</v>
          </cell>
          <cell r="DM502">
            <v>0</v>
          </cell>
          <cell r="DN502">
            <v>80</v>
          </cell>
          <cell r="DO502">
            <v>26</v>
          </cell>
          <cell r="DP502">
            <v>80</v>
          </cell>
          <cell r="DQ502">
            <v>26</v>
          </cell>
          <cell r="DR502">
            <v>1</v>
          </cell>
          <cell r="DS502">
            <v>40</v>
          </cell>
          <cell r="DT502">
            <v>62</v>
          </cell>
          <cell r="DU502">
            <v>102</v>
          </cell>
          <cell r="DV502">
            <v>31.184210526315791</v>
          </cell>
          <cell r="DW502">
            <v>150</v>
          </cell>
          <cell r="DX502">
            <v>150</v>
          </cell>
          <cell r="DY502">
            <v>67</v>
          </cell>
          <cell r="DZ502">
            <v>43</v>
          </cell>
          <cell r="EA502">
            <v>59</v>
          </cell>
          <cell r="EB502">
            <v>89</v>
          </cell>
          <cell r="EC502">
            <v>59</v>
          </cell>
          <cell r="ED502">
            <v>89</v>
          </cell>
          <cell r="EE502">
            <v>5</v>
          </cell>
          <cell r="EF502">
            <v>1</v>
          </cell>
          <cell r="EG502">
            <v>74</v>
          </cell>
          <cell r="EH502">
            <v>75</v>
          </cell>
          <cell r="EI502">
            <v>129.23115241224866</v>
          </cell>
          <cell r="EJ502">
            <v>40</v>
          </cell>
          <cell r="EK502">
            <v>40</v>
          </cell>
          <cell r="EL502">
            <v>0</v>
          </cell>
          <cell r="EM502">
            <v>0</v>
          </cell>
          <cell r="EN502">
            <v>38</v>
          </cell>
          <cell r="EO502">
            <v>0</v>
          </cell>
          <cell r="EP502">
            <v>38</v>
          </cell>
          <cell r="EQ502">
            <v>0</v>
          </cell>
          <cell r="ER502">
            <v>38</v>
          </cell>
          <cell r="ES502">
            <v>76</v>
          </cell>
          <cell r="ET502">
            <v>76</v>
          </cell>
          <cell r="EU502">
            <v>77</v>
          </cell>
          <cell r="EV502">
            <v>234.97314940650904</v>
          </cell>
          <cell r="EW502">
            <v>0</v>
          </cell>
          <cell r="EX502">
            <v>0</v>
          </cell>
          <cell r="GZ502">
            <v>48</v>
          </cell>
          <cell r="HA502">
            <v>0</v>
          </cell>
        </row>
        <row r="503">
          <cell r="B503" t="str">
            <v>63052LBA189</v>
          </cell>
          <cell r="C503">
            <v>0</v>
          </cell>
          <cell r="D503">
            <v>31.236246973668269</v>
          </cell>
          <cell r="E503">
            <v>926564212</v>
          </cell>
          <cell r="F503" t="str">
            <v>63052LBA189L4</v>
          </cell>
          <cell r="G503">
            <v>17.360777265365098</v>
          </cell>
          <cell r="H503">
            <v>5</v>
          </cell>
          <cell r="I503">
            <v>5</v>
          </cell>
          <cell r="J503">
            <v>20</v>
          </cell>
          <cell r="K503">
            <v>20</v>
          </cell>
          <cell r="L503">
            <v>0</v>
          </cell>
          <cell r="M503">
            <v>71</v>
          </cell>
          <cell r="N503">
            <v>18.299632678458142</v>
          </cell>
          <cell r="O503">
            <v>58</v>
          </cell>
          <cell r="P503">
            <v>18.299632678458142</v>
          </cell>
          <cell r="Q503">
            <v>7</v>
          </cell>
          <cell r="R503">
            <v>-2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70</v>
          </cell>
          <cell r="X503">
            <v>70</v>
          </cell>
          <cell r="Y503">
            <v>0</v>
          </cell>
          <cell r="Z503">
            <v>75</v>
          </cell>
          <cell r="AA503">
            <v>41.287392385392394</v>
          </cell>
          <cell r="AB503">
            <v>75</v>
          </cell>
          <cell r="AC503">
            <v>41.287392385392394</v>
          </cell>
          <cell r="AD503">
            <v>0</v>
          </cell>
          <cell r="AE503">
            <v>-1</v>
          </cell>
          <cell r="AF503">
            <v>0</v>
          </cell>
          <cell r="AG503">
            <v>1</v>
          </cell>
          <cell r="AH503">
            <v>1</v>
          </cell>
          <cell r="AI503">
            <v>1.0792877204209661</v>
          </cell>
          <cell r="AJ503">
            <v>80</v>
          </cell>
          <cell r="AK503">
            <v>80</v>
          </cell>
          <cell r="AL503">
            <v>39</v>
          </cell>
          <cell r="AM503">
            <v>48</v>
          </cell>
          <cell r="AN503">
            <v>27.796109816109816</v>
          </cell>
          <cell r="AO503">
            <v>83</v>
          </cell>
          <cell r="AP503">
            <v>27.796109816109816</v>
          </cell>
          <cell r="AQ503">
            <v>35</v>
          </cell>
          <cell r="AR503">
            <v>3</v>
          </cell>
          <cell r="AS503">
            <v>0</v>
          </cell>
          <cell r="AT503">
            <v>2</v>
          </cell>
          <cell r="AU503">
            <v>2</v>
          </cell>
          <cell r="AV503">
            <v>1.3091951638242487</v>
          </cell>
          <cell r="AW503">
            <v>70</v>
          </cell>
          <cell r="AX503">
            <v>0</v>
          </cell>
          <cell r="AY503">
            <v>70</v>
          </cell>
          <cell r="AZ503">
            <v>9</v>
          </cell>
          <cell r="BA503">
            <v>45.829683501683498</v>
          </cell>
          <cell r="BB503">
            <v>71</v>
          </cell>
          <cell r="BC503">
            <v>45.829683501683498</v>
          </cell>
          <cell r="BD503">
            <v>62</v>
          </cell>
          <cell r="BE503">
            <v>-1</v>
          </cell>
          <cell r="BF503">
            <v>0</v>
          </cell>
          <cell r="BG503">
            <v>11</v>
          </cell>
          <cell r="BH503">
            <v>11</v>
          </cell>
          <cell r="BI503">
            <v>10.565217872500551</v>
          </cell>
          <cell r="BJ503">
            <v>40</v>
          </cell>
          <cell r="BK503">
            <v>40</v>
          </cell>
          <cell r="BL503">
            <v>39</v>
          </cell>
          <cell r="BM503">
            <v>1</v>
          </cell>
          <cell r="BN503">
            <v>31.234566478646254</v>
          </cell>
          <cell r="BO503">
            <v>18</v>
          </cell>
          <cell r="BP503">
            <v>31.234566478646254</v>
          </cell>
          <cell r="BQ503">
            <v>18</v>
          </cell>
          <cell r="BR503">
            <v>5</v>
          </cell>
          <cell r="BS503">
            <v>0</v>
          </cell>
          <cell r="BT503">
            <v>27</v>
          </cell>
          <cell r="BU503">
            <v>27</v>
          </cell>
          <cell r="BV503">
            <v>35.944891507235987</v>
          </cell>
          <cell r="BW503">
            <v>50</v>
          </cell>
          <cell r="BX503">
            <v>50</v>
          </cell>
          <cell r="BY503">
            <v>50</v>
          </cell>
          <cell r="BZ503">
            <v>0</v>
          </cell>
          <cell r="CA503">
            <v>25.377594624082676</v>
          </cell>
          <cell r="CB503">
            <v>37</v>
          </cell>
          <cell r="CC503">
            <v>25.377594624082676</v>
          </cell>
          <cell r="CD503">
            <v>37</v>
          </cell>
          <cell r="CE503">
            <v>-3</v>
          </cell>
          <cell r="CF503">
            <v>1</v>
          </cell>
          <cell r="CG503">
            <v>42</v>
          </cell>
          <cell r="CH503">
            <v>43</v>
          </cell>
          <cell r="CI503">
            <v>67.803102341809506</v>
          </cell>
          <cell r="CJ503">
            <v>30</v>
          </cell>
          <cell r="CK503">
            <v>30</v>
          </cell>
          <cell r="CL503">
            <v>30</v>
          </cell>
          <cell r="CM503">
            <v>0</v>
          </cell>
          <cell r="CN503">
            <v>21</v>
          </cell>
          <cell r="CO503">
            <v>30</v>
          </cell>
          <cell r="CP503">
            <v>21</v>
          </cell>
          <cell r="CQ503">
            <v>30</v>
          </cell>
          <cell r="CR503">
            <v>4</v>
          </cell>
          <cell r="CS503">
            <v>0</v>
          </cell>
          <cell r="CT503">
            <v>39</v>
          </cell>
          <cell r="CU503">
            <v>39</v>
          </cell>
          <cell r="CV503">
            <v>35.899184712998604</v>
          </cell>
          <cell r="CW503">
            <v>40</v>
          </cell>
          <cell r="CX503">
            <v>40</v>
          </cell>
          <cell r="CY503">
            <v>41</v>
          </cell>
          <cell r="CZ503">
            <v>0</v>
          </cell>
          <cell r="DA503">
            <v>29.669456178940539</v>
          </cell>
          <cell r="DB503">
            <v>25</v>
          </cell>
          <cell r="DC503">
            <v>29.669456178940539</v>
          </cell>
          <cell r="DD503">
            <v>25</v>
          </cell>
          <cell r="DE503">
            <v>1</v>
          </cell>
          <cell r="DF503">
            <v>39</v>
          </cell>
          <cell r="DG503">
            <v>15</v>
          </cell>
          <cell r="DH503">
            <v>54</v>
          </cell>
          <cell r="DI503">
            <v>7.8947368421052637</v>
          </cell>
          <cell r="DJ503">
            <v>50</v>
          </cell>
          <cell r="DK503">
            <v>50</v>
          </cell>
          <cell r="DL503">
            <v>47</v>
          </cell>
          <cell r="DM503">
            <v>0</v>
          </cell>
          <cell r="DN503">
            <v>57</v>
          </cell>
          <cell r="DO503">
            <v>16</v>
          </cell>
          <cell r="DP503">
            <v>57</v>
          </cell>
          <cell r="DQ503">
            <v>16</v>
          </cell>
          <cell r="DR503">
            <v>1</v>
          </cell>
          <cell r="DS503">
            <v>39</v>
          </cell>
          <cell r="DT503">
            <v>45</v>
          </cell>
          <cell r="DU503">
            <v>84</v>
          </cell>
          <cell r="DV503">
            <v>33.723214285714285</v>
          </cell>
          <cell r="DW503">
            <v>100</v>
          </cell>
          <cell r="DX503">
            <v>100</v>
          </cell>
          <cell r="DY503">
            <v>30</v>
          </cell>
          <cell r="DZ503">
            <v>36</v>
          </cell>
          <cell r="EA503">
            <v>40.035714285714285</v>
          </cell>
          <cell r="EB503">
            <v>74</v>
          </cell>
          <cell r="EC503">
            <v>40.035714285714285</v>
          </cell>
          <cell r="ED503">
            <v>74</v>
          </cell>
          <cell r="EE503">
            <v>4</v>
          </cell>
          <cell r="EF503">
            <v>0</v>
          </cell>
          <cell r="EG503">
            <v>36</v>
          </cell>
          <cell r="EH503">
            <v>36</v>
          </cell>
          <cell r="EI503">
            <v>118.91478938406665</v>
          </cell>
          <cell r="EJ503">
            <v>20</v>
          </cell>
          <cell r="EK503">
            <v>20</v>
          </cell>
          <cell r="EL503">
            <v>0</v>
          </cell>
          <cell r="EM503">
            <v>0</v>
          </cell>
          <cell r="EN503">
            <v>16</v>
          </cell>
          <cell r="EO503">
            <v>0</v>
          </cell>
          <cell r="EP503">
            <v>16</v>
          </cell>
          <cell r="EQ503">
            <v>0</v>
          </cell>
          <cell r="ER503">
            <v>16</v>
          </cell>
          <cell r="ES503">
            <v>40</v>
          </cell>
          <cell r="ET503">
            <v>40</v>
          </cell>
          <cell r="EU503">
            <v>40</v>
          </cell>
          <cell r="EV503">
            <v>181.31080152114126</v>
          </cell>
          <cell r="EW503">
            <v>0</v>
          </cell>
          <cell r="EX503">
            <v>0</v>
          </cell>
          <cell r="GZ503">
            <v>42</v>
          </cell>
          <cell r="HA503">
            <v>0</v>
          </cell>
        </row>
        <row r="504">
          <cell r="B504" t="str">
            <v>63052LBA289</v>
          </cell>
          <cell r="C504">
            <v>0</v>
          </cell>
          <cell r="D504">
            <v>31.236246973668269</v>
          </cell>
          <cell r="E504">
            <v>926564213</v>
          </cell>
          <cell r="F504" t="str">
            <v>63052LBA289L4</v>
          </cell>
          <cell r="G504">
            <v>23.871068739877014</v>
          </cell>
          <cell r="H504">
            <v>17</v>
          </cell>
          <cell r="I504">
            <v>17</v>
          </cell>
          <cell r="J504">
            <v>10</v>
          </cell>
          <cell r="K504">
            <v>10</v>
          </cell>
          <cell r="L504">
            <v>0</v>
          </cell>
          <cell r="M504">
            <v>19</v>
          </cell>
          <cell r="N504">
            <v>8.6928114002431354</v>
          </cell>
          <cell r="O504">
            <v>20</v>
          </cell>
          <cell r="P504">
            <v>8.6928114002431354</v>
          </cell>
          <cell r="Q504">
            <v>11</v>
          </cell>
          <cell r="R504">
            <v>1</v>
          </cell>
          <cell r="S504">
            <v>0</v>
          </cell>
          <cell r="T504">
            <v>5</v>
          </cell>
          <cell r="U504">
            <v>5</v>
          </cell>
          <cell r="V504">
            <v>7.6481415907326289</v>
          </cell>
          <cell r="W504">
            <v>30</v>
          </cell>
          <cell r="X504">
            <v>0</v>
          </cell>
          <cell r="Y504">
            <v>0</v>
          </cell>
          <cell r="Z504">
            <v>29</v>
          </cell>
          <cell r="AA504">
            <v>19.612607614607619</v>
          </cell>
          <cell r="AB504">
            <v>31</v>
          </cell>
          <cell r="AC504">
            <v>19.612607614607619</v>
          </cell>
          <cell r="AD504">
            <v>2</v>
          </cell>
          <cell r="AE504">
            <v>3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30</v>
          </cell>
          <cell r="AK504">
            <v>30</v>
          </cell>
          <cell r="AL504">
            <v>0</v>
          </cell>
          <cell r="AM504">
            <v>24</v>
          </cell>
          <cell r="AN504">
            <v>13.203890183890184</v>
          </cell>
          <cell r="AO504">
            <v>23</v>
          </cell>
          <cell r="AP504">
            <v>13.203890183890184</v>
          </cell>
          <cell r="AQ504">
            <v>-1</v>
          </cell>
          <cell r="AR504">
            <v>0</v>
          </cell>
          <cell r="AS504">
            <v>1</v>
          </cell>
          <cell r="AT504">
            <v>0</v>
          </cell>
          <cell r="AU504">
            <v>1</v>
          </cell>
          <cell r="AV504">
            <v>0</v>
          </cell>
          <cell r="AW504">
            <v>40</v>
          </cell>
          <cell r="AX504">
            <v>0</v>
          </cell>
          <cell r="AY504">
            <v>40</v>
          </cell>
          <cell r="AZ504">
            <v>8</v>
          </cell>
          <cell r="BA504">
            <v>21.770316498316497</v>
          </cell>
          <cell r="BB504">
            <v>28</v>
          </cell>
          <cell r="BC504">
            <v>21.770316498316497</v>
          </cell>
          <cell r="BD504">
            <v>20</v>
          </cell>
          <cell r="BE504">
            <v>0</v>
          </cell>
          <cell r="BF504">
            <v>0</v>
          </cell>
          <cell r="BG504">
            <v>21</v>
          </cell>
          <cell r="BH504">
            <v>21</v>
          </cell>
          <cell r="BI504">
            <v>128.22820300816883</v>
          </cell>
          <cell r="BJ504">
            <v>0</v>
          </cell>
          <cell r="BK504">
            <v>0</v>
          </cell>
          <cell r="BL504">
            <v>0</v>
          </cell>
          <cell r="BM504">
            <v>0</v>
          </cell>
          <cell r="BN504">
            <v>9.7654335213537458</v>
          </cell>
          <cell r="BO504">
            <v>5</v>
          </cell>
          <cell r="BP504">
            <v>9.7654335213537458</v>
          </cell>
          <cell r="BQ504">
            <v>5</v>
          </cell>
          <cell r="BR504">
            <v>-2</v>
          </cell>
          <cell r="BS504">
            <v>2</v>
          </cell>
          <cell r="BT504">
            <v>16</v>
          </cell>
          <cell r="BU504">
            <v>18</v>
          </cell>
          <cell r="BV504">
            <v>73.303467822773541</v>
          </cell>
          <cell r="BW504">
            <v>0</v>
          </cell>
          <cell r="BX504">
            <v>0</v>
          </cell>
          <cell r="BY504">
            <v>20</v>
          </cell>
          <cell r="BZ504">
            <v>0</v>
          </cell>
          <cell r="CA504">
            <v>5.2582798124968368</v>
          </cell>
          <cell r="CB504">
            <v>7</v>
          </cell>
          <cell r="CC504">
            <v>5.2582798124968368</v>
          </cell>
          <cell r="CD504">
            <v>7</v>
          </cell>
          <cell r="CE504">
            <v>1</v>
          </cell>
          <cell r="CF504">
            <v>1</v>
          </cell>
          <cell r="CG504">
            <v>29</v>
          </cell>
          <cell r="CH504">
            <v>30</v>
          </cell>
          <cell r="CI504">
            <v>115.63043367524004</v>
          </cell>
          <cell r="CJ504">
            <v>10</v>
          </cell>
          <cell r="CK504">
            <v>10</v>
          </cell>
          <cell r="CL504">
            <v>10</v>
          </cell>
          <cell r="CM504">
            <v>0</v>
          </cell>
          <cell r="CN504">
            <v>3</v>
          </cell>
          <cell r="CO504">
            <v>8</v>
          </cell>
          <cell r="CP504">
            <v>3</v>
          </cell>
          <cell r="CQ504">
            <v>8</v>
          </cell>
          <cell r="CR504">
            <v>0</v>
          </cell>
          <cell r="CS504">
            <v>1</v>
          </cell>
          <cell r="CT504">
            <v>31</v>
          </cell>
          <cell r="CU504">
            <v>32</v>
          </cell>
          <cell r="CV504">
            <v>51.805763218257965</v>
          </cell>
          <cell r="CW504">
            <v>0</v>
          </cell>
          <cell r="CX504">
            <v>0</v>
          </cell>
          <cell r="CY504">
            <v>0</v>
          </cell>
          <cell r="CZ504">
            <v>0</v>
          </cell>
          <cell r="DA504">
            <v>5.8870293603062462</v>
          </cell>
          <cell r="DB504">
            <v>13</v>
          </cell>
          <cell r="DC504">
            <v>5.8870293603062462</v>
          </cell>
          <cell r="DD504">
            <v>13</v>
          </cell>
          <cell r="DE504">
            <v>1</v>
          </cell>
          <cell r="DF504">
            <v>1</v>
          </cell>
          <cell r="DG504">
            <v>17</v>
          </cell>
          <cell r="DH504">
            <v>18</v>
          </cell>
          <cell r="DI504">
            <v>22.173913043478258</v>
          </cell>
          <cell r="DJ504">
            <v>10</v>
          </cell>
          <cell r="DK504">
            <v>10</v>
          </cell>
          <cell r="DL504">
            <v>10</v>
          </cell>
          <cell r="DM504">
            <v>0</v>
          </cell>
          <cell r="DN504">
            <v>23</v>
          </cell>
          <cell r="DO504">
            <v>10</v>
          </cell>
          <cell r="DP504">
            <v>23</v>
          </cell>
          <cell r="DQ504">
            <v>10</v>
          </cell>
          <cell r="DR504">
            <v>0</v>
          </cell>
          <cell r="DS504">
            <v>1</v>
          </cell>
          <cell r="DT504">
            <v>17</v>
          </cell>
          <cell r="DU504">
            <v>18</v>
          </cell>
          <cell r="DV504">
            <v>26.892655367231633</v>
          </cell>
          <cell r="DW504">
            <v>50</v>
          </cell>
          <cell r="DX504">
            <v>50</v>
          </cell>
          <cell r="DY504">
            <v>37</v>
          </cell>
          <cell r="DZ504">
            <v>7</v>
          </cell>
          <cell r="EA504">
            <v>18.964285714285715</v>
          </cell>
          <cell r="EB504">
            <v>15</v>
          </cell>
          <cell r="EC504">
            <v>18.964285714285715</v>
          </cell>
          <cell r="ED504">
            <v>15</v>
          </cell>
          <cell r="EE504">
            <v>1</v>
          </cell>
          <cell r="EF504">
            <v>1</v>
          </cell>
          <cell r="EG504">
            <v>38</v>
          </cell>
          <cell r="EH504">
            <v>39</v>
          </cell>
          <cell r="EI504">
            <v>140.69701308754532</v>
          </cell>
          <cell r="EJ504">
            <v>20</v>
          </cell>
          <cell r="EK504">
            <v>20</v>
          </cell>
          <cell r="EL504">
            <v>0</v>
          </cell>
          <cell r="EM504">
            <v>0</v>
          </cell>
          <cell r="EN504">
            <v>22</v>
          </cell>
          <cell r="EO504">
            <v>0</v>
          </cell>
          <cell r="EP504">
            <v>22</v>
          </cell>
          <cell r="EQ504">
            <v>0</v>
          </cell>
          <cell r="ER504">
            <v>22</v>
          </cell>
          <cell r="ES504">
            <v>36</v>
          </cell>
          <cell r="ET504">
            <v>36</v>
          </cell>
          <cell r="EU504">
            <v>37</v>
          </cell>
          <cell r="EV504">
            <v>350.10749280869027</v>
          </cell>
          <cell r="EW504">
            <v>0</v>
          </cell>
          <cell r="EX504">
            <v>0</v>
          </cell>
          <cell r="GZ504">
            <v>6</v>
          </cell>
          <cell r="HA504">
            <v>0</v>
          </cell>
        </row>
        <row r="505">
          <cell r="B505" t="str">
            <v>76GDN</v>
          </cell>
          <cell r="C505">
            <v>0</v>
          </cell>
          <cell r="D505">
            <v>0</v>
          </cell>
          <cell r="E505">
            <v>0</v>
          </cell>
          <cell r="F505" t="str">
            <v>VILMA II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  <cell r="BF505">
            <v>0</v>
          </cell>
          <cell r="BG505">
            <v>0</v>
          </cell>
          <cell r="BH505">
            <v>0</v>
          </cell>
          <cell r="BI505">
            <v>0</v>
          </cell>
          <cell r="BJ505">
            <v>0</v>
          </cell>
          <cell r="BK505">
            <v>0</v>
          </cell>
          <cell r="BL505">
            <v>0</v>
          </cell>
          <cell r="BM505">
            <v>0</v>
          </cell>
          <cell r="BN505">
            <v>0</v>
          </cell>
          <cell r="BO505">
            <v>0</v>
          </cell>
          <cell r="BP505">
            <v>0</v>
          </cell>
          <cell r="BQ505">
            <v>0</v>
          </cell>
          <cell r="BR505">
            <v>0</v>
          </cell>
          <cell r="BS505">
            <v>0</v>
          </cell>
          <cell r="BT505">
            <v>0</v>
          </cell>
          <cell r="BU505">
            <v>0</v>
          </cell>
          <cell r="BV505">
            <v>0</v>
          </cell>
          <cell r="BW505">
            <v>0</v>
          </cell>
          <cell r="BX505">
            <v>0</v>
          </cell>
          <cell r="BY505">
            <v>0</v>
          </cell>
          <cell r="BZ505">
            <v>0</v>
          </cell>
          <cell r="CA505">
            <v>0</v>
          </cell>
          <cell r="CB505">
            <v>0</v>
          </cell>
          <cell r="CC505">
            <v>0</v>
          </cell>
          <cell r="CD505">
            <v>0</v>
          </cell>
          <cell r="CE505">
            <v>0</v>
          </cell>
          <cell r="CF505">
            <v>0</v>
          </cell>
          <cell r="CG505">
            <v>0</v>
          </cell>
          <cell r="CH505">
            <v>0</v>
          </cell>
          <cell r="CI505">
            <v>0</v>
          </cell>
          <cell r="CJ505">
            <v>0</v>
          </cell>
          <cell r="CK505">
            <v>0</v>
          </cell>
          <cell r="CL505">
            <v>6</v>
          </cell>
          <cell r="CM505">
            <v>0</v>
          </cell>
          <cell r="CN505">
            <v>0</v>
          </cell>
          <cell r="CO505">
            <v>0</v>
          </cell>
          <cell r="CP505">
            <v>0</v>
          </cell>
          <cell r="CQ505">
            <v>0</v>
          </cell>
          <cell r="CR505">
            <v>6</v>
          </cell>
          <cell r="CS505">
            <v>0</v>
          </cell>
          <cell r="CT505">
            <v>0</v>
          </cell>
          <cell r="CU505">
            <v>0</v>
          </cell>
          <cell r="CV505">
            <v>0</v>
          </cell>
          <cell r="CW505">
            <v>0</v>
          </cell>
          <cell r="CX505">
            <v>0</v>
          </cell>
          <cell r="CY505">
            <v>0</v>
          </cell>
          <cell r="CZ505">
            <v>0</v>
          </cell>
          <cell r="DA505">
            <v>0</v>
          </cell>
          <cell r="DB505">
            <v>0</v>
          </cell>
          <cell r="DC505">
            <v>0</v>
          </cell>
          <cell r="DD505">
            <v>0</v>
          </cell>
          <cell r="DE505">
            <v>0</v>
          </cell>
          <cell r="DF505">
            <v>0</v>
          </cell>
          <cell r="DG505">
            <v>0</v>
          </cell>
          <cell r="DH505">
            <v>0</v>
          </cell>
          <cell r="DI505">
            <v>0</v>
          </cell>
          <cell r="DJ505">
            <v>0</v>
          </cell>
          <cell r="DK505">
            <v>0</v>
          </cell>
          <cell r="DL505">
            <v>0</v>
          </cell>
          <cell r="DM505">
            <v>0</v>
          </cell>
          <cell r="DN505">
            <v>0</v>
          </cell>
          <cell r="DO505">
            <v>0</v>
          </cell>
          <cell r="DP505">
            <v>0</v>
          </cell>
          <cell r="DQ505">
            <v>0</v>
          </cell>
          <cell r="DR505">
            <v>0</v>
          </cell>
          <cell r="DS505">
            <v>0</v>
          </cell>
          <cell r="DT505">
            <v>0</v>
          </cell>
          <cell r="DU505">
            <v>0</v>
          </cell>
          <cell r="DV505">
            <v>0</v>
          </cell>
          <cell r="DW505">
            <v>0</v>
          </cell>
          <cell r="DX505">
            <v>0</v>
          </cell>
          <cell r="DY505">
            <v>0</v>
          </cell>
          <cell r="DZ505">
            <v>0</v>
          </cell>
          <cell r="EA505">
            <v>0</v>
          </cell>
          <cell r="EB505">
            <v>0</v>
          </cell>
          <cell r="EC505">
            <v>0</v>
          </cell>
          <cell r="ED505">
            <v>0</v>
          </cell>
          <cell r="EE505">
            <v>0</v>
          </cell>
          <cell r="EF505">
            <v>0</v>
          </cell>
          <cell r="EG505">
            <v>0</v>
          </cell>
          <cell r="EH505">
            <v>0</v>
          </cell>
          <cell r="EI505">
            <v>0</v>
          </cell>
          <cell r="EJ505">
            <v>0</v>
          </cell>
          <cell r="EK505">
            <v>0</v>
          </cell>
          <cell r="EL505">
            <v>0</v>
          </cell>
          <cell r="EM505">
            <v>0</v>
          </cell>
          <cell r="EN505">
            <v>0</v>
          </cell>
          <cell r="EO505">
            <v>0</v>
          </cell>
          <cell r="EP505">
            <v>0</v>
          </cell>
          <cell r="EQ505">
            <v>0</v>
          </cell>
          <cell r="ER505">
            <v>0</v>
          </cell>
          <cell r="ES505">
            <v>0</v>
          </cell>
          <cell r="ET505">
            <v>0</v>
          </cell>
          <cell r="EU505">
            <v>0</v>
          </cell>
          <cell r="EV505">
            <v>0</v>
          </cell>
          <cell r="EW505">
            <v>0</v>
          </cell>
          <cell r="EX505">
            <v>0</v>
          </cell>
          <cell r="GZ505">
            <v>0</v>
          </cell>
          <cell r="HA505">
            <v>0</v>
          </cell>
        </row>
        <row r="506">
          <cell r="B506" t="str">
            <v>23052NDV189</v>
          </cell>
          <cell r="C506">
            <v>0</v>
          </cell>
          <cell r="D506">
            <v>0</v>
          </cell>
          <cell r="E506">
            <v>0</v>
          </cell>
          <cell r="F506" t="str">
            <v>23052NDV189L4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  <cell r="BF506">
            <v>0</v>
          </cell>
          <cell r="BG506">
            <v>0</v>
          </cell>
          <cell r="BH506">
            <v>0</v>
          </cell>
          <cell r="BI506">
            <v>0</v>
          </cell>
          <cell r="BJ506">
            <v>0</v>
          </cell>
          <cell r="BK506">
            <v>0</v>
          </cell>
          <cell r="BL506">
            <v>0</v>
          </cell>
          <cell r="BM506">
            <v>0</v>
          </cell>
          <cell r="BN506">
            <v>0</v>
          </cell>
          <cell r="BO506">
            <v>0</v>
          </cell>
          <cell r="BP506">
            <v>0</v>
          </cell>
          <cell r="BQ506">
            <v>0</v>
          </cell>
          <cell r="BR506">
            <v>0</v>
          </cell>
          <cell r="BS506">
            <v>0</v>
          </cell>
          <cell r="BT506">
            <v>0</v>
          </cell>
          <cell r="BU506">
            <v>0</v>
          </cell>
          <cell r="BV506">
            <v>0</v>
          </cell>
          <cell r="BW506">
            <v>0</v>
          </cell>
          <cell r="BX506">
            <v>0</v>
          </cell>
          <cell r="BY506">
            <v>0</v>
          </cell>
          <cell r="BZ506">
            <v>0</v>
          </cell>
          <cell r="CA506">
            <v>0</v>
          </cell>
          <cell r="CB506">
            <v>0</v>
          </cell>
          <cell r="CC506">
            <v>0</v>
          </cell>
          <cell r="CD506">
            <v>0</v>
          </cell>
          <cell r="CE506">
            <v>0</v>
          </cell>
          <cell r="CF506">
            <v>0</v>
          </cell>
          <cell r="CG506">
            <v>0</v>
          </cell>
          <cell r="CH506">
            <v>0</v>
          </cell>
          <cell r="CI506">
            <v>0</v>
          </cell>
          <cell r="CJ506">
            <v>0</v>
          </cell>
          <cell r="CK506">
            <v>0</v>
          </cell>
          <cell r="CL506">
            <v>5</v>
          </cell>
          <cell r="CM506">
            <v>0</v>
          </cell>
          <cell r="CN506">
            <v>0</v>
          </cell>
          <cell r="CO506">
            <v>0</v>
          </cell>
          <cell r="CP506">
            <v>0</v>
          </cell>
          <cell r="CQ506">
            <v>0</v>
          </cell>
          <cell r="CR506">
            <v>5</v>
          </cell>
          <cell r="CS506">
            <v>0</v>
          </cell>
          <cell r="CT506">
            <v>0</v>
          </cell>
          <cell r="CU506">
            <v>0</v>
          </cell>
          <cell r="CV506">
            <v>0</v>
          </cell>
          <cell r="CW506">
            <v>0</v>
          </cell>
          <cell r="CX506">
            <v>0</v>
          </cell>
          <cell r="CY506">
            <v>0</v>
          </cell>
          <cell r="CZ506">
            <v>0</v>
          </cell>
          <cell r="DA506">
            <v>0</v>
          </cell>
          <cell r="DB506">
            <v>0</v>
          </cell>
          <cell r="DC506">
            <v>0</v>
          </cell>
          <cell r="DD506">
            <v>0</v>
          </cell>
          <cell r="DE506">
            <v>0</v>
          </cell>
          <cell r="DF506">
            <v>0</v>
          </cell>
          <cell r="DG506">
            <v>0</v>
          </cell>
          <cell r="DH506">
            <v>0</v>
          </cell>
          <cell r="DI506">
            <v>0</v>
          </cell>
          <cell r="DJ506">
            <v>0</v>
          </cell>
          <cell r="DK506">
            <v>0</v>
          </cell>
          <cell r="DL506">
            <v>0</v>
          </cell>
          <cell r="DM506">
            <v>0</v>
          </cell>
          <cell r="DN506">
            <v>0</v>
          </cell>
          <cell r="DO506">
            <v>0</v>
          </cell>
          <cell r="DP506">
            <v>0</v>
          </cell>
          <cell r="DQ506">
            <v>0</v>
          </cell>
          <cell r="DR506">
            <v>0</v>
          </cell>
          <cell r="DS506">
            <v>0</v>
          </cell>
          <cell r="DT506">
            <v>0</v>
          </cell>
          <cell r="DU506">
            <v>0</v>
          </cell>
          <cell r="DV506">
            <v>0</v>
          </cell>
          <cell r="DW506">
            <v>0</v>
          </cell>
          <cell r="DX506">
            <v>0</v>
          </cell>
          <cell r="DY506">
            <v>0</v>
          </cell>
          <cell r="DZ506">
            <v>0</v>
          </cell>
          <cell r="EA506">
            <v>0</v>
          </cell>
          <cell r="EB506">
            <v>0</v>
          </cell>
          <cell r="EC506">
            <v>0</v>
          </cell>
          <cell r="ED506">
            <v>0</v>
          </cell>
          <cell r="EE506">
            <v>0</v>
          </cell>
          <cell r="EF506">
            <v>0</v>
          </cell>
          <cell r="EG506">
            <v>0</v>
          </cell>
          <cell r="EH506">
            <v>0</v>
          </cell>
          <cell r="EI506">
            <v>0</v>
          </cell>
          <cell r="EJ506">
            <v>0</v>
          </cell>
          <cell r="EK506">
            <v>0</v>
          </cell>
          <cell r="EL506">
            <v>0</v>
          </cell>
          <cell r="EM506">
            <v>0</v>
          </cell>
          <cell r="EN506">
            <v>0</v>
          </cell>
          <cell r="EO506">
            <v>0</v>
          </cell>
          <cell r="EP506">
            <v>0</v>
          </cell>
          <cell r="EQ506">
            <v>0</v>
          </cell>
          <cell r="ER506">
            <v>0</v>
          </cell>
          <cell r="ES506">
            <v>0</v>
          </cell>
          <cell r="ET506">
            <v>0</v>
          </cell>
          <cell r="EU506">
            <v>0</v>
          </cell>
          <cell r="EV506">
            <v>0</v>
          </cell>
          <cell r="EW506">
            <v>0</v>
          </cell>
          <cell r="EX506">
            <v>0</v>
          </cell>
          <cell r="GZ506">
            <v>0</v>
          </cell>
          <cell r="HA506">
            <v>0</v>
          </cell>
        </row>
        <row r="507">
          <cell r="B507" t="str">
            <v>33052NDV289</v>
          </cell>
          <cell r="C507">
            <v>0</v>
          </cell>
          <cell r="D507">
            <v>0</v>
          </cell>
          <cell r="E507">
            <v>0</v>
          </cell>
          <cell r="F507" t="str">
            <v>33052NDV289L4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  <cell r="BF507">
            <v>0</v>
          </cell>
          <cell r="BG507">
            <v>0</v>
          </cell>
          <cell r="BH507">
            <v>0</v>
          </cell>
          <cell r="BI507">
            <v>0</v>
          </cell>
          <cell r="BJ507">
            <v>0</v>
          </cell>
          <cell r="BK507">
            <v>0</v>
          </cell>
          <cell r="BL507">
            <v>0</v>
          </cell>
          <cell r="BM507">
            <v>0</v>
          </cell>
          <cell r="BN507">
            <v>0</v>
          </cell>
          <cell r="BO507">
            <v>0</v>
          </cell>
          <cell r="BP507">
            <v>0</v>
          </cell>
          <cell r="BQ507">
            <v>0</v>
          </cell>
          <cell r="BR507">
            <v>0</v>
          </cell>
          <cell r="BS507">
            <v>0</v>
          </cell>
          <cell r="BT507">
            <v>0</v>
          </cell>
          <cell r="BU507">
            <v>0</v>
          </cell>
          <cell r="BV507">
            <v>0</v>
          </cell>
          <cell r="BW507">
            <v>0</v>
          </cell>
          <cell r="BX507">
            <v>0</v>
          </cell>
          <cell r="BY507">
            <v>0</v>
          </cell>
          <cell r="BZ507">
            <v>0</v>
          </cell>
          <cell r="CA507">
            <v>0</v>
          </cell>
          <cell r="CB507">
            <v>0</v>
          </cell>
          <cell r="CC507">
            <v>0</v>
          </cell>
          <cell r="CD507">
            <v>0</v>
          </cell>
          <cell r="CE507">
            <v>0</v>
          </cell>
          <cell r="CF507">
            <v>0</v>
          </cell>
          <cell r="CG507">
            <v>0</v>
          </cell>
          <cell r="CH507">
            <v>0</v>
          </cell>
          <cell r="CI507">
            <v>0</v>
          </cell>
          <cell r="CJ507">
            <v>0</v>
          </cell>
          <cell r="CK507">
            <v>0</v>
          </cell>
          <cell r="CL507">
            <v>1</v>
          </cell>
          <cell r="CM507">
            <v>0</v>
          </cell>
          <cell r="CN507">
            <v>0</v>
          </cell>
          <cell r="CO507">
            <v>0</v>
          </cell>
          <cell r="CP507">
            <v>0</v>
          </cell>
          <cell r="CQ507">
            <v>0</v>
          </cell>
          <cell r="CR507">
            <v>1</v>
          </cell>
          <cell r="CS507">
            <v>0</v>
          </cell>
          <cell r="CT507">
            <v>0</v>
          </cell>
          <cell r="CU507">
            <v>0</v>
          </cell>
          <cell r="CV507">
            <v>0</v>
          </cell>
          <cell r="CW507">
            <v>0</v>
          </cell>
          <cell r="CX507">
            <v>0</v>
          </cell>
          <cell r="CY507">
            <v>0</v>
          </cell>
          <cell r="CZ507">
            <v>0</v>
          </cell>
          <cell r="DA507">
            <v>0</v>
          </cell>
          <cell r="DB507">
            <v>0</v>
          </cell>
          <cell r="DC507">
            <v>0</v>
          </cell>
          <cell r="DD507">
            <v>0</v>
          </cell>
          <cell r="DE507">
            <v>0</v>
          </cell>
          <cell r="DF507">
            <v>0</v>
          </cell>
          <cell r="DG507">
            <v>0</v>
          </cell>
          <cell r="DH507">
            <v>0</v>
          </cell>
          <cell r="DI507">
            <v>0</v>
          </cell>
          <cell r="DJ507">
            <v>0</v>
          </cell>
          <cell r="DK507">
            <v>0</v>
          </cell>
          <cell r="DL507">
            <v>0</v>
          </cell>
          <cell r="DM507">
            <v>0</v>
          </cell>
          <cell r="DN507">
            <v>0</v>
          </cell>
          <cell r="DO507">
            <v>0</v>
          </cell>
          <cell r="DP507">
            <v>0</v>
          </cell>
          <cell r="DQ507">
            <v>0</v>
          </cell>
          <cell r="DR507">
            <v>0</v>
          </cell>
          <cell r="DS507">
            <v>0</v>
          </cell>
          <cell r="DT507">
            <v>0</v>
          </cell>
          <cell r="DU507">
            <v>0</v>
          </cell>
          <cell r="DV507">
            <v>0</v>
          </cell>
          <cell r="DW507">
            <v>0</v>
          </cell>
          <cell r="DX507">
            <v>0</v>
          </cell>
          <cell r="DY507">
            <v>0</v>
          </cell>
          <cell r="DZ507">
            <v>0</v>
          </cell>
          <cell r="EA507">
            <v>0</v>
          </cell>
          <cell r="EB507">
            <v>0</v>
          </cell>
          <cell r="EC507">
            <v>0</v>
          </cell>
          <cell r="ED507">
            <v>0</v>
          </cell>
          <cell r="EE507">
            <v>0</v>
          </cell>
          <cell r="EF507">
            <v>0</v>
          </cell>
          <cell r="EG507">
            <v>0</v>
          </cell>
          <cell r="EH507">
            <v>0</v>
          </cell>
          <cell r="EI507">
            <v>0</v>
          </cell>
          <cell r="EJ507">
            <v>0</v>
          </cell>
          <cell r="EK507">
            <v>0</v>
          </cell>
          <cell r="EL507">
            <v>0</v>
          </cell>
          <cell r="EM507">
            <v>0</v>
          </cell>
          <cell r="EN507">
            <v>0</v>
          </cell>
          <cell r="EO507">
            <v>0</v>
          </cell>
          <cell r="EP507">
            <v>0</v>
          </cell>
          <cell r="EQ507">
            <v>0</v>
          </cell>
          <cell r="ER507">
            <v>0</v>
          </cell>
          <cell r="ES507">
            <v>0</v>
          </cell>
          <cell r="ET507">
            <v>0</v>
          </cell>
          <cell r="EU507">
            <v>0</v>
          </cell>
          <cell r="EV507">
            <v>0</v>
          </cell>
          <cell r="EW507">
            <v>0</v>
          </cell>
          <cell r="EX507">
            <v>0</v>
          </cell>
          <cell r="GZ507">
            <v>0</v>
          </cell>
          <cell r="HA507">
            <v>0</v>
          </cell>
        </row>
        <row r="508">
          <cell r="B508" t="str">
            <v>76GEX</v>
          </cell>
          <cell r="C508" t="str">
            <v>LINHA 476GEX</v>
          </cell>
          <cell r="D508">
            <v>33.113396564741265</v>
          </cell>
          <cell r="E508">
            <v>0</v>
          </cell>
          <cell r="F508" t="str">
            <v>JULIANA LOW</v>
          </cell>
          <cell r="G508">
            <v>121.11224793554116</v>
          </cell>
          <cell r="H508">
            <v>15</v>
          </cell>
          <cell r="I508">
            <v>16</v>
          </cell>
          <cell r="J508">
            <v>180</v>
          </cell>
          <cell r="K508">
            <v>180</v>
          </cell>
          <cell r="L508">
            <v>21</v>
          </cell>
          <cell r="M508">
            <v>226</v>
          </cell>
          <cell r="N508">
            <v>118.97733223610385</v>
          </cell>
          <cell r="O508">
            <v>201</v>
          </cell>
          <cell r="P508">
            <v>118.97733223610385</v>
          </cell>
          <cell r="Q508">
            <v>30</v>
          </cell>
          <cell r="R508">
            <v>-2</v>
          </cell>
          <cell r="S508">
            <v>1</v>
          </cell>
          <cell r="T508">
            <v>8</v>
          </cell>
          <cell r="U508">
            <v>9</v>
          </cell>
          <cell r="V508">
            <v>1.6806722689075628</v>
          </cell>
          <cell r="W508">
            <v>180</v>
          </cell>
          <cell r="X508">
            <v>180</v>
          </cell>
          <cell r="Y508">
            <v>0</v>
          </cell>
          <cell r="Z508">
            <v>267</v>
          </cell>
          <cell r="AA508">
            <v>142.80000000000001</v>
          </cell>
          <cell r="AB508">
            <v>252</v>
          </cell>
          <cell r="AC508">
            <v>142.80000000000001</v>
          </cell>
          <cell r="AD508">
            <v>9</v>
          </cell>
          <cell r="AE508">
            <v>-4</v>
          </cell>
          <cell r="AF508">
            <v>0</v>
          </cell>
          <cell r="AG508">
            <v>4</v>
          </cell>
          <cell r="AH508">
            <v>4</v>
          </cell>
          <cell r="AI508">
            <v>0.77922077922077915</v>
          </cell>
          <cell r="AJ508">
            <v>300</v>
          </cell>
          <cell r="AK508">
            <v>300</v>
          </cell>
          <cell r="AL508">
            <v>171</v>
          </cell>
          <cell r="AM508">
            <v>151</v>
          </cell>
          <cell r="AN508">
            <v>154</v>
          </cell>
          <cell r="AO508">
            <v>272</v>
          </cell>
          <cell r="AP508">
            <v>154</v>
          </cell>
          <cell r="AQ508">
            <v>166</v>
          </cell>
          <cell r="AR508">
            <v>3</v>
          </cell>
          <cell r="AS508">
            <v>3</v>
          </cell>
          <cell r="AT508">
            <v>3</v>
          </cell>
          <cell r="AU508">
            <v>6</v>
          </cell>
          <cell r="AV508">
            <v>0.62915064662705367</v>
          </cell>
          <cell r="AW508">
            <v>240</v>
          </cell>
          <cell r="AX508">
            <v>160</v>
          </cell>
          <cell r="AY508">
            <v>220</v>
          </cell>
          <cell r="AZ508">
            <v>99</v>
          </cell>
          <cell r="BA508">
            <v>143.04999999999995</v>
          </cell>
          <cell r="BB508">
            <v>241</v>
          </cell>
          <cell r="BC508">
            <v>143.04999999999995</v>
          </cell>
          <cell r="BD508">
            <v>150</v>
          </cell>
          <cell r="BE508">
            <v>2</v>
          </cell>
          <cell r="BF508">
            <v>0</v>
          </cell>
          <cell r="BG508">
            <v>74</v>
          </cell>
          <cell r="BH508">
            <v>74</v>
          </cell>
          <cell r="BI508">
            <v>15.633802816901408</v>
          </cell>
          <cell r="BJ508">
            <v>180</v>
          </cell>
          <cell r="BK508">
            <v>180</v>
          </cell>
          <cell r="BL508">
            <v>179</v>
          </cell>
          <cell r="BM508">
            <v>27</v>
          </cell>
          <cell r="BN508">
            <v>142</v>
          </cell>
          <cell r="BO508">
            <v>60</v>
          </cell>
          <cell r="BP508">
            <v>142</v>
          </cell>
          <cell r="BQ508">
            <v>60</v>
          </cell>
          <cell r="BR508">
            <v>1</v>
          </cell>
          <cell r="BS508">
            <v>5</v>
          </cell>
          <cell r="BT508">
            <v>187</v>
          </cell>
          <cell r="BU508">
            <v>192</v>
          </cell>
          <cell r="BV508">
            <v>64.742460413636124</v>
          </cell>
          <cell r="BW508">
            <v>120</v>
          </cell>
          <cell r="BX508">
            <v>60</v>
          </cell>
          <cell r="BY508">
            <v>119</v>
          </cell>
          <cell r="BZ508">
            <v>53</v>
          </cell>
          <cell r="CA508">
            <v>132.90683407599042</v>
          </cell>
          <cell r="CB508">
            <v>189</v>
          </cell>
          <cell r="CC508">
            <v>132.90683407599042</v>
          </cell>
          <cell r="CD508">
            <v>189</v>
          </cell>
          <cell r="CE508">
            <v>0</v>
          </cell>
          <cell r="CF508">
            <v>0</v>
          </cell>
          <cell r="CG508">
            <v>122</v>
          </cell>
          <cell r="CH508">
            <v>122</v>
          </cell>
          <cell r="CI508">
            <v>21.91616766467066</v>
          </cell>
          <cell r="CJ508">
            <v>180</v>
          </cell>
          <cell r="CK508">
            <v>180</v>
          </cell>
          <cell r="CL508">
            <v>180</v>
          </cell>
          <cell r="CM508">
            <v>24</v>
          </cell>
          <cell r="CN508">
            <v>167</v>
          </cell>
          <cell r="CO508">
            <v>242</v>
          </cell>
          <cell r="CP508">
            <v>167</v>
          </cell>
          <cell r="CQ508">
            <v>242</v>
          </cell>
          <cell r="CR508">
            <v>-2</v>
          </cell>
          <cell r="CS508">
            <v>6</v>
          </cell>
          <cell r="CT508">
            <v>56</v>
          </cell>
          <cell r="CU508">
            <v>62</v>
          </cell>
          <cell r="CV508">
            <v>10.482345057417914</v>
          </cell>
          <cell r="CW508">
            <v>240</v>
          </cell>
          <cell r="CX508">
            <v>240</v>
          </cell>
          <cell r="CY508">
            <v>236</v>
          </cell>
          <cell r="CZ508">
            <v>0</v>
          </cell>
          <cell r="DA508">
            <v>160.26948080774488</v>
          </cell>
          <cell r="DB508">
            <v>157</v>
          </cell>
          <cell r="DC508">
            <v>160.26948080774488</v>
          </cell>
          <cell r="DD508">
            <v>157</v>
          </cell>
          <cell r="DE508">
            <v>13</v>
          </cell>
          <cell r="DF508">
            <v>1</v>
          </cell>
          <cell r="DG508">
            <v>127</v>
          </cell>
          <cell r="DH508">
            <v>128</v>
          </cell>
          <cell r="DI508">
            <v>21.896551724137932</v>
          </cell>
          <cell r="DJ508">
            <v>120</v>
          </cell>
          <cell r="DK508">
            <v>120</v>
          </cell>
          <cell r="DL508">
            <v>117</v>
          </cell>
          <cell r="DM508">
            <v>0</v>
          </cell>
          <cell r="DN508">
            <v>174</v>
          </cell>
          <cell r="DO508">
            <v>149</v>
          </cell>
          <cell r="DP508">
            <v>174</v>
          </cell>
          <cell r="DQ508">
            <v>149</v>
          </cell>
          <cell r="DR508">
            <v>4</v>
          </cell>
          <cell r="DS508">
            <v>2</v>
          </cell>
          <cell r="DT508">
            <v>90</v>
          </cell>
          <cell r="DU508">
            <v>92</v>
          </cell>
          <cell r="DV508">
            <v>9.473684210526315</v>
          </cell>
          <cell r="DW508">
            <v>450</v>
          </cell>
          <cell r="DX508">
            <v>450</v>
          </cell>
          <cell r="DY508">
            <v>201</v>
          </cell>
          <cell r="DZ508">
            <v>202</v>
          </cell>
          <cell r="EA508">
            <v>285</v>
          </cell>
          <cell r="EB508">
            <v>127</v>
          </cell>
          <cell r="EC508">
            <v>285</v>
          </cell>
          <cell r="ED508">
            <v>127</v>
          </cell>
          <cell r="EE508">
            <v>16</v>
          </cell>
          <cell r="EF508">
            <v>5</v>
          </cell>
          <cell r="EG508">
            <v>145</v>
          </cell>
          <cell r="EH508">
            <v>150</v>
          </cell>
          <cell r="EI508">
            <v>11.78861788617886</v>
          </cell>
          <cell r="EJ508">
            <v>380</v>
          </cell>
          <cell r="EK508">
            <v>360</v>
          </cell>
          <cell r="EL508">
            <v>0</v>
          </cell>
          <cell r="EM508">
            <v>0</v>
          </cell>
          <cell r="EN508">
            <v>369</v>
          </cell>
          <cell r="EO508">
            <v>0</v>
          </cell>
          <cell r="EP508">
            <v>369</v>
          </cell>
          <cell r="EQ508">
            <v>0</v>
          </cell>
          <cell r="ER508">
            <v>369</v>
          </cell>
          <cell r="ES508">
            <v>156</v>
          </cell>
          <cell r="ET508">
            <v>156</v>
          </cell>
          <cell r="EU508">
            <v>161</v>
          </cell>
          <cell r="EV508">
            <v>21.467889908256883</v>
          </cell>
          <cell r="EW508">
            <v>120</v>
          </cell>
          <cell r="EX508">
            <v>44</v>
          </cell>
          <cell r="GZ508">
            <v>64</v>
          </cell>
          <cell r="HA508">
            <v>224</v>
          </cell>
        </row>
        <row r="509">
          <cell r="B509" t="str">
            <v>63051PBA189</v>
          </cell>
          <cell r="C509">
            <v>0</v>
          </cell>
          <cell r="D509">
            <v>33.113396564741265</v>
          </cell>
          <cell r="E509">
            <v>926564225</v>
          </cell>
          <cell r="F509" t="str">
            <v>63051PBA189L4</v>
          </cell>
          <cell r="G509">
            <v>85.992978208975018</v>
          </cell>
          <cell r="H509">
            <v>0</v>
          </cell>
          <cell r="I509">
            <v>1</v>
          </cell>
          <cell r="J509">
            <v>120</v>
          </cell>
          <cell r="K509">
            <v>120</v>
          </cell>
          <cell r="L509">
            <v>0</v>
          </cell>
          <cell r="M509">
            <v>200</v>
          </cell>
          <cell r="N509">
            <v>102.25983727521846</v>
          </cell>
          <cell r="O509">
            <v>167</v>
          </cell>
          <cell r="P509">
            <v>102.25983727521846</v>
          </cell>
          <cell r="Q509">
            <v>1</v>
          </cell>
          <cell r="R509">
            <v>-1</v>
          </cell>
          <cell r="S509">
            <v>0</v>
          </cell>
          <cell r="T509">
            <v>1</v>
          </cell>
          <cell r="U509">
            <v>1</v>
          </cell>
          <cell r="V509">
            <v>0.24442868804354159</v>
          </cell>
          <cell r="W509">
            <v>150</v>
          </cell>
          <cell r="X509">
            <v>150</v>
          </cell>
          <cell r="Y509">
            <v>0</v>
          </cell>
          <cell r="Z509">
            <v>234</v>
          </cell>
          <cell r="AA509">
            <v>122.73518399221582</v>
          </cell>
          <cell r="AB509">
            <v>212</v>
          </cell>
          <cell r="AC509">
            <v>122.73518399221582</v>
          </cell>
          <cell r="AD509">
            <v>0</v>
          </cell>
          <cell r="AE509">
            <v>0</v>
          </cell>
          <cell r="AF509">
            <v>0</v>
          </cell>
          <cell r="AG509">
            <v>1</v>
          </cell>
          <cell r="AH509">
            <v>1</v>
          </cell>
          <cell r="AI509">
            <v>0.22665205618582948</v>
          </cell>
          <cell r="AJ509">
            <v>240</v>
          </cell>
          <cell r="AK509">
            <v>240</v>
          </cell>
          <cell r="AL509">
            <v>151</v>
          </cell>
          <cell r="AM509">
            <v>129</v>
          </cell>
          <cell r="AN509">
            <v>132.36147293278177</v>
          </cell>
          <cell r="AO509">
            <v>234</v>
          </cell>
          <cell r="AP509">
            <v>132.36147293278177</v>
          </cell>
          <cell r="AQ509">
            <v>147</v>
          </cell>
          <cell r="AR509">
            <v>3</v>
          </cell>
          <cell r="AS509">
            <v>0</v>
          </cell>
          <cell r="AT509">
            <v>2</v>
          </cell>
          <cell r="AU509">
            <v>2</v>
          </cell>
          <cell r="AV509">
            <v>0.48800302904743448</v>
          </cell>
          <cell r="AW509">
            <v>180</v>
          </cell>
          <cell r="AX509">
            <v>160</v>
          </cell>
          <cell r="AY509">
            <v>180</v>
          </cell>
          <cell r="AZ509">
            <v>79</v>
          </cell>
          <cell r="BA509">
            <v>122.95005651321054</v>
          </cell>
          <cell r="BB509">
            <v>208</v>
          </cell>
          <cell r="BC509">
            <v>122.95005651321054</v>
          </cell>
          <cell r="BD509">
            <v>133</v>
          </cell>
          <cell r="BE509">
            <v>-2</v>
          </cell>
          <cell r="BF509">
            <v>0</v>
          </cell>
          <cell r="BG509">
            <v>51</v>
          </cell>
          <cell r="BH509">
            <v>51</v>
          </cell>
          <cell r="BI509">
            <v>14.158119371209724</v>
          </cell>
          <cell r="BJ509">
            <v>120</v>
          </cell>
          <cell r="BK509">
            <v>120</v>
          </cell>
          <cell r="BL509">
            <v>120</v>
          </cell>
          <cell r="BM509">
            <v>27</v>
          </cell>
          <cell r="BN509">
            <v>108.06519989591463</v>
          </cell>
          <cell r="BO509">
            <v>42</v>
          </cell>
          <cell r="BP509">
            <v>108.06519989591463</v>
          </cell>
          <cell r="BQ509">
            <v>42</v>
          </cell>
          <cell r="BR509">
            <v>1</v>
          </cell>
          <cell r="BS509">
            <v>2</v>
          </cell>
          <cell r="BT509">
            <v>126</v>
          </cell>
          <cell r="BU509">
            <v>128</v>
          </cell>
          <cell r="BV509">
            <v>40.334391681507427</v>
          </cell>
          <cell r="BW509">
            <v>60</v>
          </cell>
          <cell r="BX509">
            <v>60</v>
          </cell>
          <cell r="BY509">
            <v>60</v>
          </cell>
          <cell r="BZ509">
            <v>47</v>
          </cell>
          <cell r="CA509">
            <v>103.89919784405622</v>
          </cell>
          <cell r="CB509">
            <v>154</v>
          </cell>
          <cell r="CC509">
            <v>103.89919784405622</v>
          </cell>
          <cell r="CD509">
            <v>154</v>
          </cell>
          <cell r="CE509">
            <v>0</v>
          </cell>
          <cell r="CF509">
            <v>0</v>
          </cell>
          <cell r="CG509">
            <v>34</v>
          </cell>
          <cell r="CH509">
            <v>34</v>
          </cell>
          <cell r="CI509">
            <v>7.7661032434901776</v>
          </cell>
          <cell r="CJ509">
            <v>180</v>
          </cell>
          <cell r="CK509">
            <v>180</v>
          </cell>
          <cell r="CL509">
            <v>179</v>
          </cell>
          <cell r="CM509">
            <v>24</v>
          </cell>
          <cell r="CN509">
            <v>131.34</v>
          </cell>
          <cell r="CO509">
            <v>196</v>
          </cell>
          <cell r="CP509">
            <v>131.34</v>
          </cell>
          <cell r="CQ509">
            <v>196</v>
          </cell>
          <cell r="CR509">
            <v>-2</v>
          </cell>
          <cell r="CS509">
            <v>6</v>
          </cell>
          <cell r="CT509">
            <v>13</v>
          </cell>
          <cell r="CU509">
            <v>19</v>
          </cell>
          <cell r="CV509">
            <v>3.0144077825832851</v>
          </cell>
          <cell r="CW509">
            <v>180</v>
          </cell>
          <cell r="CX509">
            <v>180</v>
          </cell>
          <cell r="CY509">
            <v>176</v>
          </cell>
          <cell r="CZ509">
            <v>0</v>
          </cell>
          <cell r="DA509">
            <v>129.378646861699</v>
          </cell>
          <cell r="DB509">
            <v>111</v>
          </cell>
          <cell r="DC509">
            <v>129.378646861699</v>
          </cell>
          <cell r="DD509">
            <v>111</v>
          </cell>
          <cell r="DE509">
            <v>14</v>
          </cell>
          <cell r="DF509">
            <v>1</v>
          </cell>
          <cell r="DG509">
            <v>69</v>
          </cell>
          <cell r="DH509">
            <v>70</v>
          </cell>
          <cell r="DI509">
            <v>15.563909774436089</v>
          </cell>
          <cell r="DJ509">
            <v>120</v>
          </cell>
          <cell r="DK509">
            <v>120</v>
          </cell>
          <cell r="DL509">
            <v>117</v>
          </cell>
          <cell r="DM509">
            <v>0</v>
          </cell>
          <cell r="DN509">
            <v>133</v>
          </cell>
          <cell r="DO509">
            <v>123</v>
          </cell>
          <cell r="DP509">
            <v>133</v>
          </cell>
          <cell r="DQ509">
            <v>123</v>
          </cell>
          <cell r="DR509">
            <v>2</v>
          </cell>
          <cell r="DS509">
            <v>2</v>
          </cell>
          <cell r="DT509">
            <v>60</v>
          </cell>
          <cell r="DU509">
            <v>62</v>
          </cell>
          <cell r="DV509">
            <v>8.3993488876831268</v>
          </cell>
          <cell r="DW509">
            <v>330</v>
          </cell>
          <cell r="DX509">
            <v>330</v>
          </cell>
          <cell r="DY509">
            <v>118</v>
          </cell>
          <cell r="DZ509">
            <v>168</v>
          </cell>
          <cell r="EA509">
            <v>214.30232558139534</v>
          </cell>
          <cell r="EB509">
            <v>62</v>
          </cell>
          <cell r="EC509">
            <v>214.30232558139534</v>
          </cell>
          <cell r="ED509">
            <v>62</v>
          </cell>
          <cell r="EE509">
            <v>1</v>
          </cell>
          <cell r="EF509">
            <v>5</v>
          </cell>
          <cell r="EG509">
            <v>112</v>
          </cell>
          <cell r="EH509">
            <v>117</v>
          </cell>
          <cell r="EI509">
            <v>12.824427480916032</v>
          </cell>
          <cell r="EJ509">
            <v>260</v>
          </cell>
          <cell r="EK509">
            <v>240</v>
          </cell>
          <cell r="EL509">
            <v>0</v>
          </cell>
          <cell r="EM509">
            <v>0</v>
          </cell>
          <cell r="EN509">
            <v>262</v>
          </cell>
          <cell r="EO509">
            <v>0</v>
          </cell>
          <cell r="EP509">
            <v>262</v>
          </cell>
          <cell r="EQ509">
            <v>0</v>
          </cell>
          <cell r="ER509">
            <v>262</v>
          </cell>
          <cell r="ES509">
            <v>110</v>
          </cell>
          <cell r="ET509">
            <v>110</v>
          </cell>
          <cell r="EU509">
            <v>115</v>
          </cell>
          <cell r="EV509">
            <v>21.29032258064516</v>
          </cell>
          <cell r="EW509">
            <v>60</v>
          </cell>
          <cell r="EX509">
            <v>7</v>
          </cell>
          <cell r="GZ509">
            <v>64</v>
          </cell>
          <cell r="HA509">
            <v>150</v>
          </cell>
        </row>
        <row r="510">
          <cell r="B510" t="str">
            <v>63051PBA289</v>
          </cell>
          <cell r="C510">
            <v>0</v>
          </cell>
          <cell r="D510">
            <v>33.113396564741265</v>
          </cell>
          <cell r="E510">
            <v>926564226</v>
          </cell>
          <cell r="F510" t="str">
            <v>63051PBA289L4</v>
          </cell>
          <cell r="G510">
            <v>35.119269726566138</v>
          </cell>
          <cell r="H510">
            <v>15</v>
          </cell>
          <cell r="I510">
            <v>15</v>
          </cell>
          <cell r="J510">
            <v>60</v>
          </cell>
          <cell r="K510">
            <v>60</v>
          </cell>
          <cell r="L510">
            <v>21</v>
          </cell>
          <cell r="M510">
            <v>26</v>
          </cell>
          <cell r="N510">
            <v>16.717494960885396</v>
          </cell>
          <cell r="O510">
            <v>34</v>
          </cell>
          <cell r="P510">
            <v>16.717494960885396</v>
          </cell>
          <cell r="Q510">
            <v>29</v>
          </cell>
          <cell r="R510">
            <v>-1</v>
          </cell>
          <cell r="S510">
            <v>1</v>
          </cell>
          <cell r="T510">
            <v>7</v>
          </cell>
          <cell r="U510">
            <v>8</v>
          </cell>
          <cell r="V510">
            <v>10.466081518939919</v>
          </cell>
          <cell r="W510">
            <v>30</v>
          </cell>
          <cell r="X510">
            <v>30</v>
          </cell>
          <cell r="Y510">
            <v>0</v>
          </cell>
          <cell r="Z510">
            <v>33</v>
          </cell>
          <cell r="AA510">
            <v>20.064816007784191</v>
          </cell>
          <cell r="AB510">
            <v>40</v>
          </cell>
          <cell r="AC510">
            <v>20.064816007784191</v>
          </cell>
          <cell r="AD510">
            <v>9</v>
          </cell>
          <cell r="AE510">
            <v>-4</v>
          </cell>
          <cell r="AF510">
            <v>0</v>
          </cell>
          <cell r="AG510">
            <v>3</v>
          </cell>
          <cell r="AH510">
            <v>3</v>
          </cell>
          <cell r="AI510">
            <v>4.1592479802540465</v>
          </cell>
          <cell r="AJ510">
            <v>60</v>
          </cell>
          <cell r="AK510">
            <v>60</v>
          </cell>
          <cell r="AL510">
            <v>20</v>
          </cell>
          <cell r="AM510">
            <v>22</v>
          </cell>
          <cell r="AN510">
            <v>21.638527067218245</v>
          </cell>
          <cell r="AO510">
            <v>38</v>
          </cell>
          <cell r="AP510">
            <v>21.638527067218245</v>
          </cell>
          <cell r="AQ510">
            <v>19</v>
          </cell>
          <cell r="AR510">
            <v>0</v>
          </cell>
          <cell r="AS510">
            <v>3</v>
          </cell>
          <cell r="AT510">
            <v>1</v>
          </cell>
          <cell r="AU510">
            <v>4</v>
          </cell>
          <cell r="AV510">
            <v>1.4925415098663017</v>
          </cell>
          <cell r="AW510">
            <v>60</v>
          </cell>
          <cell r="AX510">
            <v>0</v>
          </cell>
          <cell r="AY510">
            <v>40</v>
          </cell>
          <cell r="AZ510">
            <v>20</v>
          </cell>
          <cell r="BA510">
            <v>20.099943486789407</v>
          </cell>
          <cell r="BB510">
            <v>33</v>
          </cell>
          <cell r="BC510">
            <v>20.099943486789407</v>
          </cell>
          <cell r="BD510">
            <v>17</v>
          </cell>
          <cell r="BE510">
            <v>4</v>
          </cell>
          <cell r="BF510">
            <v>0</v>
          </cell>
          <cell r="BG510">
            <v>23</v>
          </cell>
          <cell r="BH510">
            <v>23</v>
          </cell>
          <cell r="BI510">
            <v>20.333109312081426</v>
          </cell>
          <cell r="BJ510">
            <v>60</v>
          </cell>
          <cell r="BK510">
            <v>60</v>
          </cell>
          <cell r="BL510">
            <v>59</v>
          </cell>
          <cell r="BM510">
            <v>0</v>
          </cell>
          <cell r="BN510">
            <v>33.934800104085369</v>
          </cell>
          <cell r="BO510">
            <v>18</v>
          </cell>
          <cell r="BP510">
            <v>33.934800104085369</v>
          </cell>
          <cell r="BQ510">
            <v>18</v>
          </cell>
          <cell r="BR510">
            <v>0</v>
          </cell>
          <cell r="BS510">
            <v>3</v>
          </cell>
          <cell r="BT510">
            <v>61</v>
          </cell>
          <cell r="BU510">
            <v>64</v>
          </cell>
          <cell r="BV510">
            <v>127.28269507477633</v>
          </cell>
          <cell r="BW510">
            <v>60</v>
          </cell>
          <cell r="BX510">
            <v>0</v>
          </cell>
          <cell r="BY510">
            <v>59</v>
          </cell>
          <cell r="BZ510">
            <v>6</v>
          </cell>
          <cell r="CA510">
            <v>29.007636231934203</v>
          </cell>
          <cell r="CB510">
            <v>35</v>
          </cell>
          <cell r="CC510">
            <v>29.007636231934203</v>
          </cell>
          <cell r="CD510">
            <v>35</v>
          </cell>
          <cell r="CE510">
            <v>0</v>
          </cell>
          <cell r="CF510">
            <v>0</v>
          </cell>
          <cell r="CG510">
            <v>88</v>
          </cell>
          <cell r="CH510">
            <v>88</v>
          </cell>
          <cell r="CI510">
            <v>75.981621239018111</v>
          </cell>
          <cell r="CJ510">
            <v>0</v>
          </cell>
          <cell r="CK510">
            <v>0</v>
          </cell>
          <cell r="CL510">
            <v>1</v>
          </cell>
          <cell r="CM510">
            <v>0</v>
          </cell>
          <cell r="CN510">
            <v>35.659999999999989</v>
          </cell>
          <cell r="CO510">
            <v>46</v>
          </cell>
          <cell r="CP510">
            <v>35.659999999999989</v>
          </cell>
          <cell r="CQ510">
            <v>46</v>
          </cell>
          <cell r="CR510">
            <v>0</v>
          </cell>
          <cell r="CS510">
            <v>0</v>
          </cell>
          <cell r="CT510">
            <v>43</v>
          </cell>
          <cell r="CU510">
            <v>43</v>
          </cell>
          <cell r="CV510">
            <v>62.712363068488528</v>
          </cell>
          <cell r="CW510">
            <v>60</v>
          </cell>
          <cell r="CX510">
            <v>60</v>
          </cell>
          <cell r="CY510">
            <v>60</v>
          </cell>
          <cell r="CZ510">
            <v>0</v>
          </cell>
          <cell r="DA510">
            <v>30.890833946045881</v>
          </cell>
          <cell r="DB510">
            <v>46</v>
          </cell>
          <cell r="DC510">
            <v>30.890833946045881</v>
          </cell>
          <cell r="DD510">
            <v>46</v>
          </cell>
          <cell r="DE510">
            <v>-1</v>
          </cell>
          <cell r="DF510">
            <v>0</v>
          </cell>
          <cell r="DG510">
            <v>58</v>
          </cell>
          <cell r="DH510">
            <v>58</v>
          </cell>
          <cell r="DI510">
            <v>42.439024390243901</v>
          </cell>
          <cell r="DJ510">
            <v>0</v>
          </cell>
          <cell r="DK510">
            <v>0</v>
          </cell>
          <cell r="DL510">
            <v>0</v>
          </cell>
          <cell r="DM510">
            <v>0</v>
          </cell>
          <cell r="DN510">
            <v>41</v>
          </cell>
          <cell r="DO510">
            <v>26</v>
          </cell>
          <cell r="DP510">
            <v>41</v>
          </cell>
          <cell r="DQ510">
            <v>26</v>
          </cell>
          <cell r="DR510">
            <v>2</v>
          </cell>
          <cell r="DS510">
            <v>0</v>
          </cell>
          <cell r="DT510">
            <v>30</v>
          </cell>
          <cell r="DU510">
            <v>30</v>
          </cell>
          <cell r="DV510">
            <v>12.730263157894738</v>
          </cell>
          <cell r="DW510">
            <v>120</v>
          </cell>
          <cell r="DX510">
            <v>120</v>
          </cell>
          <cell r="DY510">
            <v>83</v>
          </cell>
          <cell r="DZ510">
            <v>34</v>
          </cell>
          <cell r="EA510">
            <v>70.697674418604649</v>
          </cell>
          <cell r="EB510">
            <v>65</v>
          </cell>
          <cell r="EC510">
            <v>70.697674418604649</v>
          </cell>
          <cell r="ED510">
            <v>65</v>
          </cell>
          <cell r="EE510">
            <v>15</v>
          </cell>
          <cell r="EF510">
            <v>0</v>
          </cell>
          <cell r="EG510">
            <v>33</v>
          </cell>
          <cell r="EH510">
            <v>33</v>
          </cell>
          <cell r="EI510">
            <v>9.252336448598129</v>
          </cell>
          <cell r="EJ510">
            <v>120</v>
          </cell>
          <cell r="EK510">
            <v>120</v>
          </cell>
          <cell r="EL510">
            <v>0</v>
          </cell>
          <cell r="EM510">
            <v>0</v>
          </cell>
          <cell r="EN510">
            <v>107.00000000000001</v>
          </cell>
          <cell r="EO510">
            <v>0</v>
          </cell>
          <cell r="EP510">
            <v>107.00000000000001</v>
          </cell>
          <cell r="EQ510">
            <v>0</v>
          </cell>
          <cell r="ER510">
            <v>107.00000000000001</v>
          </cell>
          <cell r="ES510">
            <v>45.999999999999986</v>
          </cell>
          <cell r="ET510">
            <v>45.999999999999986</v>
          </cell>
          <cell r="EU510">
            <v>45.999999999999986</v>
          </cell>
          <cell r="EV510">
            <v>21.904761904761898</v>
          </cell>
          <cell r="EW510">
            <v>60</v>
          </cell>
          <cell r="EX510">
            <v>37</v>
          </cell>
          <cell r="GZ510">
            <v>0</v>
          </cell>
          <cell r="HA510">
            <v>74.000000000000014</v>
          </cell>
        </row>
        <row r="511">
          <cell r="B511" t="str">
            <v>76XGE</v>
          </cell>
          <cell r="C511">
            <v>0</v>
          </cell>
          <cell r="D511">
            <v>0</v>
          </cell>
          <cell r="E511">
            <v>0</v>
          </cell>
          <cell r="F511" t="str">
            <v>VILMA II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  <cell r="BF511">
            <v>0</v>
          </cell>
          <cell r="BG511">
            <v>0</v>
          </cell>
          <cell r="BH511">
            <v>0</v>
          </cell>
          <cell r="BI511">
            <v>0</v>
          </cell>
          <cell r="BJ511">
            <v>0</v>
          </cell>
          <cell r="BK511">
            <v>0</v>
          </cell>
          <cell r="BL511">
            <v>0</v>
          </cell>
          <cell r="BM511">
            <v>0</v>
          </cell>
          <cell r="BN511">
            <v>0</v>
          </cell>
          <cell r="BO511">
            <v>0</v>
          </cell>
          <cell r="BP511">
            <v>0</v>
          </cell>
          <cell r="BQ511">
            <v>0</v>
          </cell>
          <cell r="BR511">
            <v>0</v>
          </cell>
          <cell r="BS511">
            <v>0</v>
          </cell>
          <cell r="BT511">
            <v>0</v>
          </cell>
          <cell r="BU511">
            <v>0</v>
          </cell>
          <cell r="BV511">
            <v>0</v>
          </cell>
          <cell r="BW511">
            <v>0</v>
          </cell>
          <cell r="BX511">
            <v>0</v>
          </cell>
          <cell r="BY511">
            <v>0</v>
          </cell>
          <cell r="BZ511">
            <v>0</v>
          </cell>
          <cell r="CA511">
            <v>0</v>
          </cell>
          <cell r="CB511">
            <v>0</v>
          </cell>
          <cell r="CC511">
            <v>0</v>
          </cell>
          <cell r="CD511">
            <v>0</v>
          </cell>
          <cell r="CE511">
            <v>0</v>
          </cell>
          <cell r="CF511">
            <v>0</v>
          </cell>
          <cell r="CG511">
            <v>0</v>
          </cell>
          <cell r="CH511">
            <v>0</v>
          </cell>
          <cell r="CI511">
            <v>0</v>
          </cell>
          <cell r="CJ511">
            <v>0</v>
          </cell>
          <cell r="CK511">
            <v>0</v>
          </cell>
          <cell r="CL511">
            <v>3</v>
          </cell>
          <cell r="CM511">
            <v>0</v>
          </cell>
          <cell r="CN511">
            <v>0</v>
          </cell>
          <cell r="CO511">
            <v>0</v>
          </cell>
          <cell r="CP511">
            <v>0</v>
          </cell>
          <cell r="CQ511">
            <v>0</v>
          </cell>
          <cell r="CR511">
            <v>3</v>
          </cell>
          <cell r="CS511">
            <v>0</v>
          </cell>
          <cell r="CT511">
            <v>0</v>
          </cell>
          <cell r="CU511">
            <v>0</v>
          </cell>
          <cell r="CV511">
            <v>0</v>
          </cell>
          <cell r="CW511">
            <v>0</v>
          </cell>
          <cell r="CX511">
            <v>0</v>
          </cell>
          <cell r="CY511">
            <v>0</v>
          </cell>
          <cell r="CZ511">
            <v>0</v>
          </cell>
          <cell r="DA511">
            <v>0</v>
          </cell>
          <cell r="DB511">
            <v>0</v>
          </cell>
          <cell r="DC511">
            <v>0</v>
          </cell>
          <cell r="DD511">
            <v>0</v>
          </cell>
          <cell r="DE511">
            <v>0</v>
          </cell>
          <cell r="DF511">
            <v>0</v>
          </cell>
          <cell r="DG511">
            <v>0</v>
          </cell>
          <cell r="DH511">
            <v>0</v>
          </cell>
          <cell r="DI511">
            <v>0</v>
          </cell>
          <cell r="DJ511">
            <v>0</v>
          </cell>
          <cell r="DK511">
            <v>0</v>
          </cell>
          <cell r="DL511">
            <v>0</v>
          </cell>
          <cell r="DM511">
            <v>0</v>
          </cell>
          <cell r="DN511">
            <v>0</v>
          </cell>
          <cell r="DO511">
            <v>0</v>
          </cell>
          <cell r="DP511">
            <v>0</v>
          </cell>
          <cell r="DQ511">
            <v>0</v>
          </cell>
          <cell r="DR511">
            <v>0</v>
          </cell>
          <cell r="DS511">
            <v>0</v>
          </cell>
          <cell r="DT511">
            <v>0</v>
          </cell>
          <cell r="DU511">
            <v>0</v>
          </cell>
          <cell r="DV511">
            <v>0</v>
          </cell>
          <cell r="DW511">
            <v>0</v>
          </cell>
          <cell r="DX511">
            <v>0</v>
          </cell>
          <cell r="DY511">
            <v>0</v>
          </cell>
          <cell r="DZ511">
            <v>0</v>
          </cell>
          <cell r="EA511">
            <v>0</v>
          </cell>
          <cell r="EB511">
            <v>0</v>
          </cell>
          <cell r="EC511">
            <v>0</v>
          </cell>
          <cell r="ED511">
            <v>0</v>
          </cell>
          <cell r="EE511">
            <v>0</v>
          </cell>
          <cell r="EF511">
            <v>0</v>
          </cell>
          <cell r="EG511">
            <v>0</v>
          </cell>
          <cell r="EH511">
            <v>0</v>
          </cell>
          <cell r="EI511">
            <v>0</v>
          </cell>
          <cell r="EJ511">
            <v>0</v>
          </cell>
          <cell r="EK511">
            <v>0</v>
          </cell>
          <cell r="EL511">
            <v>0</v>
          </cell>
          <cell r="EM511">
            <v>0</v>
          </cell>
          <cell r="EN511">
            <v>0</v>
          </cell>
          <cell r="EO511">
            <v>0</v>
          </cell>
          <cell r="EP511">
            <v>0</v>
          </cell>
          <cell r="EQ511">
            <v>0</v>
          </cell>
          <cell r="ER511">
            <v>0</v>
          </cell>
          <cell r="ES511">
            <v>0</v>
          </cell>
          <cell r="ET511">
            <v>0</v>
          </cell>
          <cell r="EU511">
            <v>0</v>
          </cell>
          <cell r="EV511">
            <v>0</v>
          </cell>
          <cell r="EW511">
            <v>0</v>
          </cell>
          <cell r="EX511">
            <v>0</v>
          </cell>
          <cell r="GZ511">
            <v>0</v>
          </cell>
          <cell r="HA511">
            <v>0</v>
          </cell>
        </row>
        <row r="512">
          <cell r="B512" t="str">
            <v>23058PDV189</v>
          </cell>
          <cell r="C512">
            <v>0</v>
          </cell>
          <cell r="D512">
            <v>0</v>
          </cell>
          <cell r="E512">
            <v>0</v>
          </cell>
          <cell r="F512" t="str">
            <v>23058PDV189L4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  <cell r="BF512">
            <v>0</v>
          </cell>
          <cell r="BG512">
            <v>0</v>
          </cell>
          <cell r="BH512">
            <v>0</v>
          </cell>
          <cell r="BI512">
            <v>0</v>
          </cell>
          <cell r="BJ512">
            <v>0</v>
          </cell>
          <cell r="BK512">
            <v>0</v>
          </cell>
          <cell r="BL512">
            <v>0</v>
          </cell>
          <cell r="BM512">
            <v>0</v>
          </cell>
          <cell r="BN512">
            <v>0</v>
          </cell>
          <cell r="BO512">
            <v>0</v>
          </cell>
          <cell r="BP512">
            <v>0</v>
          </cell>
          <cell r="BQ512">
            <v>0</v>
          </cell>
          <cell r="BR512">
            <v>0</v>
          </cell>
          <cell r="BS512">
            <v>0</v>
          </cell>
          <cell r="BT512">
            <v>0</v>
          </cell>
          <cell r="BU512">
            <v>0</v>
          </cell>
          <cell r="BV512">
            <v>0</v>
          </cell>
          <cell r="BW512">
            <v>0</v>
          </cell>
          <cell r="BX512">
            <v>0</v>
          </cell>
          <cell r="BY512">
            <v>0</v>
          </cell>
          <cell r="BZ512">
            <v>0</v>
          </cell>
          <cell r="CA512">
            <v>0</v>
          </cell>
          <cell r="CB512">
            <v>0</v>
          </cell>
          <cell r="CC512">
            <v>0</v>
          </cell>
          <cell r="CD512">
            <v>0</v>
          </cell>
          <cell r="CE512">
            <v>0</v>
          </cell>
          <cell r="CF512">
            <v>0</v>
          </cell>
          <cell r="CG512">
            <v>0</v>
          </cell>
          <cell r="CH512">
            <v>0</v>
          </cell>
          <cell r="CI512">
            <v>0</v>
          </cell>
          <cell r="CJ512">
            <v>0</v>
          </cell>
          <cell r="CK512">
            <v>0</v>
          </cell>
          <cell r="CL512">
            <v>2</v>
          </cell>
          <cell r="CM512">
            <v>0</v>
          </cell>
          <cell r="CN512">
            <v>0</v>
          </cell>
          <cell r="CO512">
            <v>0</v>
          </cell>
          <cell r="CP512">
            <v>0</v>
          </cell>
          <cell r="CQ512">
            <v>0</v>
          </cell>
          <cell r="CR512">
            <v>2</v>
          </cell>
          <cell r="CS512">
            <v>0</v>
          </cell>
          <cell r="CT512">
            <v>0</v>
          </cell>
          <cell r="CU512">
            <v>0</v>
          </cell>
          <cell r="CV512">
            <v>0</v>
          </cell>
          <cell r="CW512">
            <v>0</v>
          </cell>
          <cell r="CX512">
            <v>0</v>
          </cell>
          <cell r="CY512">
            <v>0</v>
          </cell>
          <cell r="CZ512">
            <v>0</v>
          </cell>
          <cell r="DA512">
            <v>0</v>
          </cell>
          <cell r="DB512">
            <v>0</v>
          </cell>
          <cell r="DC512">
            <v>0</v>
          </cell>
          <cell r="DD512">
            <v>0</v>
          </cell>
          <cell r="DE512">
            <v>0</v>
          </cell>
          <cell r="DF512">
            <v>0</v>
          </cell>
          <cell r="DG512">
            <v>0</v>
          </cell>
          <cell r="DH512">
            <v>0</v>
          </cell>
          <cell r="DI512">
            <v>0</v>
          </cell>
          <cell r="DJ512">
            <v>0</v>
          </cell>
          <cell r="DK512">
            <v>0</v>
          </cell>
          <cell r="DL512">
            <v>0</v>
          </cell>
          <cell r="DM512">
            <v>0</v>
          </cell>
          <cell r="DN512">
            <v>0</v>
          </cell>
          <cell r="DO512">
            <v>0</v>
          </cell>
          <cell r="DP512">
            <v>0</v>
          </cell>
          <cell r="DQ512">
            <v>0</v>
          </cell>
          <cell r="DR512">
            <v>0</v>
          </cell>
          <cell r="DS512">
            <v>0</v>
          </cell>
          <cell r="DT512">
            <v>0</v>
          </cell>
          <cell r="DU512">
            <v>0</v>
          </cell>
          <cell r="DV512">
            <v>0</v>
          </cell>
          <cell r="DW512">
            <v>0</v>
          </cell>
          <cell r="DX512">
            <v>0</v>
          </cell>
          <cell r="DY512">
            <v>0</v>
          </cell>
          <cell r="DZ512">
            <v>0</v>
          </cell>
          <cell r="EA512">
            <v>0</v>
          </cell>
          <cell r="EB512">
            <v>0</v>
          </cell>
          <cell r="EC512">
            <v>0</v>
          </cell>
          <cell r="ED512">
            <v>0</v>
          </cell>
          <cell r="EE512">
            <v>0</v>
          </cell>
          <cell r="EF512">
            <v>0</v>
          </cell>
          <cell r="EG512">
            <v>0</v>
          </cell>
          <cell r="EH512">
            <v>0</v>
          </cell>
          <cell r="EI512">
            <v>0</v>
          </cell>
          <cell r="EJ512">
            <v>0</v>
          </cell>
          <cell r="EK512">
            <v>0</v>
          </cell>
          <cell r="EL512">
            <v>0</v>
          </cell>
          <cell r="EM512">
            <v>0</v>
          </cell>
          <cell r="EN512">
            <v>0</v>
          </cell>
          <cell r="EO512">
            <v>0</v>
          </cell>
          <cell r="EP512">
            <v>0</v>
          </cell>
          <cell r="EQ512">
            <v>0</v>
          </cell>
          <cell r="ER512">
            <v>0</v>
          </cell>
          <cell r="ES512">
            <v>0</v>
          </cell>
          <cell r="ET512">
            <v>0</v>
          </cell>
          <cell r="EU512">
            <v>0</v>
          </cell>
          <cell r="EV512">
            <v>0</v>
          </cell>
          <cell r="EW512">
            <v>0</v>
          </cell>
          <cell r="EX512">
            <v>0</v>
          </cell>
          <cell r="GZ512">
            <v>0</v>
          </cell>
          <cell r="HA512">
            <v>0</v>
          </cell>
        </row>
        <row r="513">
          <cell r="B513" t="str">
            <v>33058PDV289</v>
          </cell>
          <cell r="C513">
            <v>0</v>
          </cell>
          <cell r="D513">
            <v>0</v>
          </cell>
          <cell r="E513">
            <v>0</v>
          </cell>
          <cell r="F513" t="str">
            <v>33058PDV289L4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  <cell r="BF513">
            <v>0</v>
          </cell>
          <cell r="BG513">
            <v>0</v>
          </cell>
          <cell r="BH513">
            <v>0</v>
          </cell>
          <cell r="BI513">
            <v>0</v>
          </cell>
          <cell r="BJ513">
            <v>0</v>
          </cell>
          <cell r="BK513">
            <v>0</v>
          </cell>
          <cell r="BL513">
            <v>0</v>
          </cell>
          <cell r="BM513">
            <v>0</v>
          </cell>
          <cell r="BN513">
            <v>0</v>
          </cell>
          <cell r="BO513">
            <v>0</v>
          </cell>
          <cell r="BP513">
            <v>0</v>
          </cell>
          <cell r="BQ513">
            <v>0</v>
          </cell>
          <cell r="BR513">
            <v>0</v>
          </cell>
          <cell r="BS513">
            <v>0</v>
          </cell>
          <cell r="BT513">
            <v>0</v>
          </cell>
          <cell r="BU513">
            <v>0</v>
          </cell>
          <cell r="BV513">
            <v>0</v>
          </cell>
          <cell r="BW513">
            <v>0</v>
          </cell>
          <cell r="BX513">
            <v>0</v>
          </cell>
          <cell r="BY513">
            <v>0</v>
          </cell>
          <cell r="BZ513">
            <v>0</v>
          </cell>
          <cell r="CA513">
            <v>0</v>
          </cell>
          <cell r="CB513">
            <v>0</v>
          </cell>
          <cell r="CC513">
            <v>0</v>
          </cell>
          <cell r="CD513">
            <v>0</v>
          </cell>
          <cell r="CE513">
            <v>0</v>
          </cell>
          <cell r="CF513">
            <v>0</v>
          </cell>
          <cell r="CG513">
            <v>0</v>
          </cell>
          <cell r="CH513">
            <v>0</v>
          </cell>
          <cell r="CI513">
            <v>0</v>
          </cell>
          <cell r="CJ513">
            <v>0</v>
          </cell>
          <cell r="CK513">
            <v>0</v>
          </cell>
          <cell r="CL513">
            <v>1</v>
          </cell>
          <cell r="CM513">
            <v>0</v>
          </cell>
          <cell r="CN513">
            <v>0</v>
          </cell>
          <cell r="CO513">
            <v>0</v>
          </cell>
          <cell r="CP513">
            <v>0</v>
          </cell>
          <cell r="CQ513">
            <v>0</v>
          </cell>
          <cell r="CR513">
            <v>1</v>
          </cell>
          <cell r="CS513">
            <v>0</v>
          </cell>
          <cell r="CT513">
            <v>0</v>
          </cell>
          <cell r="CU513">
            <v>0</v>
          </cell>
          <cell r="CV513">
            <v>0</v>
          </cell>
          <cell r="CW513">
            <v>0</v>
          </cell>
          <cell r="CX513">
            <v>0</v>
          </cell>
          <cell r="CY513">
            <v>0</v>
          </cell>
          <cell r="CZ513">
            <v>0</v>
          </cell>
          <cell r="DA513">
            <v>0</v>
          </cell>
          <cell r="DB513">
            <v>0</v>
          </cell>
          <cell r="DC513">
            <v>0</v>
          </cell>
          <cell r="DD513">
            <v>0</v>
          </cell>
          <cell r="DE513">
            <v>0</v>
          </cell>
          <cell r="DF513">
            <v>0</v>
          </cell>
          <cell r="DG513">
            <v>0</v>
          </cell>
          <cell r="DH513">
            <v>0</v>
          </cell>
          <cell r="DI513">
            <v>0</v>
          </cell>
          <cell r="DJ513">
            <v>0</v>
          </cell>
          <cell r="DK513">
            <v>0</v>
          </cell>
          <cell r="DL513">
            <v>0</v>
          </cell>
          <cell r="DM513">
            <v>0</v>
          </cell>
          <cell r="DN513">
            <v>0</v>
          </cell>
          <cell r="DO513">
            <v>0</v>
          </cell>
          <cell r="DP513">
            <v>0</v>
          </cell>
          <cell r="DQ513">
            <v>0</v>
          </cell>
          <cell r="DR513">
            <v>0</v>
          </cell>
          <cell r="DS513">
            <v>0</v>
          </cell>
          <cell r="DT513">
            <v>0</v>
          </cell>
          <cell r="DU513">
            <v>0</v>
          </cell>
          <cell r="DV513">
            <v>0</v>
          </cell>
          <cell r="DW513">
            <v>0</v>
          </cell>
          <cell r="DX513">
            <v>0</v>
          </cell>
          <cell r="DY513">
            <v>0</v>
          </cell>
          <cell r="DZ513">
            <v>0</v>
          </cell>
          <cell r="EA513">
            <v>0</v>
          </cell>
          <cell r="EB513">
            <v>0</v>
          </cell>
          <cell r="EC513">
            <v>0</v>
          </cell>
          <cell r="ED513">
            <v>0</v>
          </cell>
          <cell r="EE513">
            <v>0</v>
          </cell>
          <cell r="EF513">
            <v>0</v>
          </cell>
          <cell r="EG513">
            <v>0</v>
          </cell>
          <cell r="EH513">
            <v>0</v>
          </cell>
          <cell r="EI513">
            <v>0</v>
          </cell>
          <cell r="EJ513">
            <v>0</v>
          </cell>
          <cell r="EK513">
            <v>0</v>
          </cell>
          <cell r="EL513">
            <v>0</v>
          </cell>
          <cell r="EM513">
            <v>0</v>
          </cell>
          <cell r="EN513">
            <v>0</v>
          </cell>
          <cell r="EO513">
            <v>0</v>
          </cell>
          <cell r="EP513">
            <v>0</v>
          </cell>
          <cell r="EQ513">
            <v>0</v>
          </cell>
          <cell r="ER513">
            <v>0</v>
          </cell>
          <cell r="ES513">
            <v>0</v>
          </cell>
          <cell r="ET513">
            <v>0</v>
          </cell>
          <cell r="EU513">
            <v>0</v>
          </cell>
          <cell r="EV513">
            <v>0</v>
          </cell>
          <cell r="EW513">
            <v>0</v>
          </cell>
          <cell r="EX513">
            <v>0</v>
          </cell>
          <cell r="GZ513">
            <v>0</v>
          </cell>
          <cell r="HA513">
            <v>0</v>
          </cell>
        </row>
        <row r="514">
          <cell r="B514" t="str">
            <v>76GDX</v>
          </cell>
          <cell r="C514" t="str">
            <v>LINHA 476GDX</v>
          </cell>
          <cell r="D514">
            <v>30.842601325956508</v>
          </cell>
          <cell r="E514">
            <v>0</v>
          </cell>
          <cell r="F514" t="str">
            <v>JULIANA LOW</v>
          </cell>
          <cell r="G514">
            <v>233.52989637303401</v>
          </cell>
          <cell r="H514">
            <v>96</v>
          </cell>
          <cell r="I514">
            <v>98</v>
          </cell>
          <cell r="J514">
            <v>480</v>
          </cell>
          <cell r="K514">
            <v>480</v>
          </cell>
          <cell r="L514">
            <v>109</v>
          </cell>
          <cell r="M514">
            <v>1004</v>
          </cell>
          <cell r="N514">
            <v>480</v>
          </cell>
          <cell r="O514">
            <v>911</v>
          </cell>
          <cell r="P514">
            <v>480</v>
          </cell>
          <cell r="Q514">
            <v>142</v>
          </cell>
          <cell r="R514">
            <v>19</v>
          </cell>
          <cell r="S514">
            <v>1</v>
          </cell>
          <cell r="T514">
            <v>45</v>
          </cell>
          <cell r="U514">
            <v>46</v>
          </cell>
          <cell r="V514">
            <v>2.3734177215189871</v>
          </cell>
          <cell r="W514">
            <v>680</v>
          </cell>
          <cell r="X514">
            <v>720</v>
          </cell>
          <cell r="Y514">
            <v>0</v>
          </cell>
          <cell r="Z514">
            <v>1128</v>
          </cell>
          <cell r="AA514">
            <v>568.80000000000007</v>
          </cell>
          <cell r="AB514">
            <v>1117</v>
          </cell>
          <cell r="AC514">
            <v>568.80000000000007</v>
          </cell>
          <cell r="AD514">
            <v>55</v>
          </cell>
          <cell r="AE514">
            <v>-14</v>
          </cell>
          <cell r="AF514">
            <v>0</v>
          </cell>
          <cell r="AG514">
            <v>5</v>
          </cell>
          <cell r="AH514">
            <v>5</v>
          </cell>
          <cell r="AI514">
            <v>0.20661157024793389</v>
          </cell>
          <cell r="AJ514">
            <v>1380</v>
          </cell>
          <cell r="AK514">
            <v>1320</v>
          </cell>
          <cell r="AL514">
            <v>1066</v>
          </cell>
          <cell r="AM514">
            <v>581</v>
          </cell>
          <cell r="AN514">
            <v>726</v>
          </cell>
          <cell r="AO514">
            <v>1151</v>
          </cell>
          <cell r="AP514">
            <v>726</v>
          </cell>
          <cell r="AQ514">
            <v>598</v>
          </cell>
          <cell r="AR514">
            <v>14</v>
          </cell>
          <cell r="AS514">
            <v>0</v>
          </cell>
          <cell r="AT514">
            <v>459</v>
          </cell>
          <cell r="AU514">
            <v>459</v>
          </cell>
          <cell r="AV514">
            <v>17.54505001411858</v>
          </cell>
          <cell r="AW514">
            <v>540</v>
          </cell>
          <cell r="AX514">
            <v>450</v>
          </cell>
          <cell r="AY514">
            <v>374</v>
          </cell>
          <cell r="AZ514">
            <v>327</v>
          </cell>
          <cell r="BA514">
            <v>784.8367481950304</v>
          </cell>
          <cell r="BB514">
            <v>859</v>
          </cell>
          <cell r="BC514">
            <v>784.8367481950304</v>
          </cell>
          <cell r="BD514">
            <v>610</v>
          </cell>
          <cell r="BE514">
            <v>-4</v>
          </cell>
          <cell r="BF514">
            <v>140</v>
          </cell>
          <cell r="BG514">
            <v>87</v>
          </cell>
          <cell r="BH514">
            <v>227</v>
          </cell>
          <cell r="BI514">
            <v>4.6858168761220815</v>
          </cell>
          <cell r="BJ514">
            <v>900</v>
          </cell>
          <cell r="BK514">
            <v>900</v>
          </cell>
          <cell r="BL514">
            <v>438</v>
          </cell>
          <cell r="BM514">
            <v>209</v>
          </cell>
          <cell r="BN514">
            <v>557.00000000000011</v>
          </cell>
          <cell r="BO514">
            <v>164</v>
          </cell>
          <cell r="BP514">
            <v>557.00000000000011</v>
          </cell>
          <cell r="BQ514">
            <v>164</v>
          </cell>
          <cell r="BR514">
            <v>16</v>
          </cell>
          <cell r="BS514">
            <v>143</v>
          </cell>
          <cell r="BT514">
            <v>342</v>
          </cell>
          <cell r="BU514">
            <v>485</v>
          </cell>
          <cell r="BV514">
            <v>13.262840493770545</v>
          </cell>
          <cell r="BW514">
            <v>480</v>
          </cell>
          <cell r="BX514">
            <v>480</v>
          </cell>
          <cell r="BY514">
            <v>425</v>
          </cell>
          <cell r="BZ514">
            <v>147</v>
          </cell>
          <cell r="CA514">
            <v>773.58994137183845</v>
          </cell>
          <cell r="CB514">
            <v>325</v>
          </cell>
          <cell r="CC514">
            <v>773.58994137183845</v>
          </cell>
          <cell r="CD514">
            <v>325</v>
          </cell>
          <cell r="CE514">
            <v>-7</v>
          </cell>
          <cell r="CF514">
            <v>220</v>
          </cell>
          <cell r="CG514">
            <v>372</v>
          </cell>
          <cell r="CH514">
            <v>592</v>
          </cell>
          <cell r="CI514">
            <v>24.211581307447833</v>
          </cell>
          <cell r="CJ514">
            <v>600</v>
          </cell>
          <cell r="CK514">
            <v>600</v>
          </cell>
          <cell r="CL514">
            <v>602</v>
          </cell>
          <cell r="CM514">
            <v>1</v>
          </cell>
          <cell r="CN514">
            <v>460.93643609172369</v>
          </cell>
          <cell r="CO514">
            <v>623</v>
          </cell>
          <cell r="CP514">
            <v>460.93643609172364</v>
          </cell>
          <cell r="CQ514">
            <v>623</v>
          </cell>
          <cell r="CR514">
            <v>22</v>
          </cell>
          <cell r="CS514">
            <v>12</v>
          </cell>
          <cell r="CT514">
            <v>537</v>
          </cell>
          <cell r="CU514">
            <v>549</v>
          </cell>
          <cell r="CV514">
            <v>40.788005573151388</v>
          </cell>
          <cell r="CW514">
            <v>480</v>
          </cell>
          <cell r="CX514">
            <v>480</v>
          </cell>
          <cell r="CY514">
            <v>482</v>
          </cell>
          <cell r="CZ514">
            <v>0</v>
          </cell>
          <cell r="DA514">
            <v>368.70711305883844</v>
          </cell>
          <cell r="DB514">
            <v>474</v>
          </cell>
          <cell r="DC514">
            <v>368.70711305883839</v>
          </cell>
          <cell r="DD514">
            <v>474</v>
          </cell>
          <cell r="DE514">
            <v>4</v>
          </cell>
          <cell r="DF514">
            <v>9</v>
          </cell>
          <cell r="DG514">
            <v>544</v>
          </cell>
          <cell r="DH514">
            <v>553</v>
          </cell>
          <cell r="DI514">
            <v>47.307692307692307</v>
          </cell>
          <cell r="DJ514">
            <v>600</v>
          </cell>
          <cell r="DK514">
            <v>600</v>
          </cell>
          <cell r="DL514">
            <v>237</v>
          </cell>
          <cell r="DM514">
            <v>0</v>
          </cell>
          <cell r="DN514">
            <v>514</v>
          </cell>
          <cell r="DO514">
            <v>473</v>
          </cell>
          <cell r="DP514">
            <v>514</v>
          </cell>
          <cell r="DQ514">
            <v>473</v>
          </cell>
          <cell r="DR514">
            <v>39</v>
          </cell>
          <cell r="DS514">
            <v>114</v>
          </cell>
          <cell r="DT514">
            <v>164</v>
          </cell>
          <cell r="DU514">
            <v>278</v>
          </cell>
          <cell r="DV514">
            <v>7.6755070202808113</v>
          </cell>
          <cell r="DW514">
            <v>710</v>
          </cell>
          <cell r="DX514">
            <v>710</v>
          </cell>
          <cell r="DY514">
            <v>276</v>
          </cell>
          <cell r="DZ514">
            <v>370</v>
          </cell>
          <cell r="EA514">
            <v>641</v>
          </cell>
          <cell r="EB514">
            <v>281</v>
          </cell>
          <cell r="EC514">
            <v>641</v>
          </cell>
          <cell r="ED514">
            <v>281</v>
          </cell>
          <cell r="EE514">
            <v>1</v>
          </cell>
          <cell r="EF514">
            <v>52</v>
          </cell>
          <cell r="EG514">
            <v>220</v>
          </cell>
          <cell r="EH514">
            <v>272</v>
          </cell>
          <cell r="EI514">
            <v>8.9309878213802438</v>
          </cell>
          <cell r="EJ514">
            <v>742</v>
          </cell>
          <cell r="EK514">
            <v>722</v>
          </cell>
          <cell r="EL514">
            <v>0</v>
          </cell>
          <cell r="EM514">
            <v>0</v>
          </cell>
          <cell r="EN514">
            <v>739</v>
          </cell>
          <cell r="EO514">
            <v>0</v>
          </cell>
          <cell r="EP514">
            <v>739</v>
          </cell>
          <cell r="EQ514">
            <v>0</v>
          </cell>
          <cell r="ER514">
            <v>739</v>
          </cell>
          <cell r="ES514">
            <v>222.99999999999994</v>
          </cell>
          <cell r="ET514">
            <v>222.99999999999994</v>
          </cell>
          <cell r="EU514">
            <v>274.99999999999994</v>
          </cell>
          <cell r="EV514">
            <v>11.243697478991594</v>
          </cell>
          <cell r="EW514">
            <v>550</v>
          </cell>
          <cell r="EX514">
            <v>0</v>
          </cell>
          <cell r="GZ514">
            <v>49</v>
          </cell>
          <cell r="HA514">
            <v>519</v>
          </cell>
        </row>
        <row r="515">
          <cell r="B515" t="str">
            <v>63052PBA189</v>
          </cell>
          <cell r="C515">
            <v>0</v>
          </cell>
          <cell r="D515">
            <v>30.842601325956508</v>
          </cell>
          <cell r="E515">
            <v>926564223</v>
          </cell>
          <cell r="F515" t="str">
            <v>63052PBA189L4</v>
          </cell>
          <cell r="G515">
            <v>142.83560644196399</v>
          </cell>
          <cell r="H515">
            <v>58</v>
          </cell>
          <cell r="I515">
            <v>60</v>
          </cell>
          <cell r="J515">
            <v>360</v>
          </cell>
          <cell r="K515">
            <v>360</v>
          </cell>
          <cell r="L515">
            <v>109</v>
          </cell>
          <cell r="M515">
            <v>662</v>
          </cell>
          <cell r="N515">
            <v>326.55900896977892</v>
          </cell>
          <cell r="O515">
            <v>656</v>
          </cell>
          <cell r="P515">
            <v>326.55900896977892</v>
          </cell>
          <cell r="Q515">
            <v>107</v>
          </cell>
          <cell r="R515">
            <v>19</v>
          </cell>
          <cell r="S515">
            <v>1</v>
          </cell>
          <cell r="T515">
            <v>42</v>
          </cell>
          <cell r="U515">
            <v>43</v>
          </cell>
          <cell r="V515">
            <v>3.2560459519856866</v>
          </cell>
          <cell r="W515">
            <v>460</v>
          </cell>
          <cell r="X515">
            <v>480</v>
          </cell>
          <cell r="Y515">
            <v>0</v>
          </cell>
          <cell r="Z515">
            <v>776</v>
          </cell>
          <cell r="AA515">
            <v>386.97242562918808</v>
          </cell>
          <cell r="AB515">
            <v>789</v>
          </cell>
          <cell r="AC515">
            <v>386.97242562918808</v>
          </cell>
          <cell r="AD515">
            <v>53</v>
          </cell>
          <cell r="AE515">
            <v>-14</v>
          </cell>
          <cell r="AF515">
            <v>0</v>
          </cell>
          <cell r="AG515">
            <v>4</v>
          </cell>
          <cell r="AH515">
            <v>4</v>
          </cell>
          <cell r="AI515">
            <v>0.24295407811746805</v>
          </cell>
          <cell r="AJ515">
            <v>960</v>
          </cell>
          <cell r="AK515">
            <v>900</v>
          </cell>
          <cell r="AL515">
            <v>638</v>
          </cell>
          <cell r="AM515">
            <v>525</v>
          </cell>
          <cell r="AN515">
            <v>493.92050106679062</v>
          </cell>
          <cell r="AO515">
            <v>838</v>
          </cell>
          <cell r="AP515">
            <v>493.92050106679062</v>
          </cell>
          <cell r="AQ515">
            <v>334</v>
          </cell>
          <cell r="AR515">
            <v>5</v>
          </cell>
          <cell r="AS515">
            <v>0</v>
          </cell>
          <cell r="AT515">
            <v>303</v>
          </cell>
          <cell r="AU515">
            <v>303</v>
          </cell>
          <cell r="AV515">
            <v>17.024098425257325</v>
          </cell>
          <cell r="AW515">
            <v>360</v>
          </cell>
          <cell r="AX515">
            <v>300</v>
          </cell>
          <cell r="AY515">
            <v>323</v>
          </cell>
          <cell r="AZ515">
            <v>263</v>
          </cell>
          <cell r="BA515">
            <v>533.94898061173546</v>
          </cell>
          <cell r="BB515">
            <v>661</v>
          </cell>
          <cell r="BC515">
            <v>533.94898061173546</v>
          </cell>
          <cell r="BD515">
            <v>470</v>
          </cell>
          <cell r="BE515">
            <v>2</v>
          </cell>
          <cell r="BF515">
            <v>90</v>
          </cell>
          <cell r="BG515">
            <v>64</v>
          </cell>
          <cell r="BH515">
            <v>154</v>
          </cell>
          <cell r="BI515">
            <v>5.1661491933389669</v>
          </cell>
          <cell r="BJ515">
            <v>540</v>
          </cell>
          <cell r="BK515">
            <v>540</v>
          </cell>
          <cell r="BL515">
            <v>101</v>
          </cell>
          <cell r="BM515">
            <v>205</v>
          </cell>
          <cell r="BN515">
            <v>371.65012626340211</v>
          </cell>
          <cell r="BO515">
            <v>114</v>
          </cell>
          <cell r="BP515">
            <v>371.65012626340211</v>
          </cell>
          <cell r="BQ515">
            <v>114</v>
          </cell>
          <cell r="BR515">
            <v>4</v>
          </cell>
          <cell r="BS515">
            <v>92</v>
          </cell>
          <cell r="BT515">
            <v>45</v>
          </cell>
          <cell r="BU515">
            <v>137</v>
          </cell>
          <cell r="BV515">
            <v>3.3365200154748109</v>
          </cell>
          <cell r="BW515">
            <v>360</v>
          </cell>
          <cell r="BX515">
            <v>360</v>
          </cell>
          <cell r="BY515">
            <v>304</v>
          </cell>
          <cell r="BZ515">
            <v>143</v>
          </cell>
          <cell r="CA515">
            <v>404.61318791396047</v>
          </cell>
          <cell r="CB515">
            <v>249</v>
          </cell>
          <cell r="CC515">
            <v>404.61318791396047</v>
          </cell>
          <cell r="CD515">
            <v>249</v>
          </cell>
          <cell r="CE515">
            <v>20</v>
          </cell>
          <cell r="CF515">
            <v>170</v>
          </cell>
          <cell r="CG515">
            <v>2</v>
          </cell>
          <cell r="CH515">
            <v>172</v>
          </cell>
          <cell r="CI515">
            <v>0.18171213492587335</v>
          </cell>
          <cell r="CJ515">
            <v>600</v>
          </cell>
          <cell r="CK515">
            <v>600</v>
          </cell>
          <cell r="CL515">
            <v>602</v>
          </cell>
          <cell r="CM515">
            <v>0</v>
          </cell>
          <cell r="CN515">
            <v>330.19258743768586</v>
          </cell>
          <cell r="CO515">
            <v>487</v>
          </cell>
          <cell r="CP515">
            <v>330.19258743768586</v>
          </cell>
          <cell r="CQ515">
            <v>487</v>
          </cell>
          <cell r="CR515">
            <v>0</v>
          </cell>
          <cell r="CS515">
            <v>9</v>
          </cell>
          <cell r="CT515">
            <v>278</v>
          </cell>
          <cell r="CU515">
            <v>287</v>
          </cell>
          <cell r="CV515">
            <v>31.007037431154924</v>
          </cell>
          <cell r="CW515">
            <v>360</v>
          </cell>
          <cell r="CX515">
            <v>360</v>
          </cell>
          <cell r="CY515">
            <v>359</v>
          </cell>
          <cell r="CZ515">
            <v>0</v>
          </cell>
          <cell r="DA515">
            <v>270.94133896589142</v>
          </cell>
          <cell r="DB515">
            <v>338</v>
          </cell>
          <cell r="DC515">
            <v>270.94133896589142</v>
          </cell>
          <cell r="DD515">
            <v>338</v>
          </cell>
          <cell r="DE515">
            <v>4</v>
          </cell>
          <cell r="DF515">
            <v>2</v>
          </cell>
          <cell r="DG515">
            <v>302</v>
          </cell>
          <cell r="DH515">
            <v>304</v>
          </cell>
          <cell r="DI515">
            <v>25.811965811965813</v>
          </cell>
          <cell r="DJ515">
            <v>240</v>
          </cell>
          <cell r="DK515">
            <v>240</v>
          </cell>
          <cell r="DL515">
            <v>103</v>
          </cell>
          <cell r="DM515">
            <v>0</v>
          </cell>
          <cell r="DN515">
            <v>351</v>
          </cell>
          <cell r="DO515">
            <v>284</v>
          </cell>
          <cell r="DP515">
            <v>351</v>
          </cell>
          <cell r="DQ515">
            <v>284</v>
          </cell>
          <cell r="DR515">
            <v>3</v>
          </cell>
          <cell r="DS515">
            <v>106</v>
          </cell>
          <cell r="DT515">
            <v>14</v>
          </cell>
          <cell r="DU515">
            <v>120</v>
          </cell>
          <cell r="DV515">
            <v>1.0187207488299532</v>
          </cell>
          <cell r="DW515">
            <v>480</v>
          </cell>
          <cell r="DX515">
            <v>480</v>
          </cell>
          <cell r="DY515">
            <v>156</v>
          </cell>
          <cell r="DZ515">
            <v>284</v>
          </cell>
          <cell r="EA515">
            <v>412.28177641653906</v>
          </cell>
          <cell r="EB515">
            <v>128</v>
          </cell>
          <cell r="EC515">
            <v>412.28177641653906</v>
          </cell>
          <cell r="ED515">
            <v>128</v>
          </cell>
          <cell r="EE515">
            <v>5</v>
          </cell>
          <cell r="EF515">
            <v>41</v>
          </cell>
          <cell r="EG515">
            <v>102</v>
          </cell>
          <cell r="EH515">
            <v>143</v>
          </cell>
          <cell r="EI515">
            <v>6.769911504424778</v>
          </cell>
          <cell r="EJ515">
            <v>482</v>
          </cell>
          <cell r="EK515">
            <v>482</v>
          </cell>
          <cell r="EL515">
            <v>0</v>
          </cell>
          <cell r="EM515">
            <v>0</v>
          </cell>
          <cell r="EN515">
            <v>452.00000000000006</v>
          </cell>
          <cell r="EO515">
            <v>0</v>
          </cell>
          <cell r="EP515">
            <v>452.00000000000006</v>
          </cell>
          <cell r="EQ515">
            <v>0</v>
          </cell>
          <cell r="ER515">
            <v>452.00000000000006</v>
          </cell>
          <cell r="ES515">
            <v>131.99999999999994</v>
          </cell>
          <cell r="ET515">
            <v>131.99999999999994</v>
          </cell>
          <cell r="EU515">
            <v>172.99999999999994</v>
          </cell>
          <cell r="EV515">
            <v>11.511627906976738</v>
          </cell>
          <cell r="EW515">
            <v>330</v>
          </cell>
          <cell r="EX515">
            <v>0</v>
          </cell>
          <cell r="GZ515">
            <v>49</v>
          </cell>
          <cell r="HA515">
            <v>350.00000000000006</v>
          </cell>
        </row>
        <row r="516">
          <cell r="B516" t="str">
            <v>63052PBA289</v>
          </cell>
          <cell r="C516">
            <v>0</v>
          </cell>
          <cell r="D516">
            <v>30.842601325956508</v>
          </cell>
          <cell r="E516">
            <v>926564224</v>
          </cell>
          <cell r="F516" t="str">
            <v>63052PBA289L4</v>
          </cell>
          <cell r="G516">
            <v>90.694289931070031</v>
          </cell>
          <cell r="H516">
            <v>38</v>
          </cell>
          <cell r="I516">
            <v>38</v>
          </cell>
          <cell r="J516">
            <v>120</v>
          </cell>
          <cell r="K516">
            <v>120</v>
          </cell>
          <cell r="L516">
            <v>0</v>
          </cell>
          <cell r="M516">
            <v>342</v>
          </cell>
          <cell r="N516">
            <v>153.44099103022108</v>
          </cell>
          <cell r="O516">
            <v>255</v>
          </cell>
          <cell r="P516">
            <v>153.44099103022108</v>
          </cell>
          <cell r="Q516">
            <v>35</v>
          </cell>
          <cell r="R516">
            <v>0</v>
          </cell>
          <cell r="S516">
            <v>0</v>
          </cell>
          <cell r="T516">
            <v>3</v>
          </cell>
          <cell r="U516">
            <v>3</v>
          </cell>
          <cell r="V516">
            <v>0.49497443009638098</v>
          </cell>
          <cell r="W516">
            <v>220</v>
          </cell>
          <cell r="X516">
            <v>240</v>
          </cell>
          <cell r="Y516">
            <v>0</v>
          </cell>
          <cell r="Z516">
            <v>352</v>
          </cell>
          <cell r="AA516">
            <v>181.82757437081202</v>
          </cell>
          <cell r="AB516">
            <v>328</v>
          </cell>
          <cell r="AC516">
            <v>181.82757437081202</v>
          </cell>
          <cell r="AD516">
            <v>2</v>
          </cell>
          <cell r="AE516">
            <v>0</v>
          </cell>
          <cell r="AF516">
            <v>0</v>
          </cell>
          <cell r="AG516">
            <v>1</v>
          </cell>
          <cell r="AH516">
            <v>1</v>
          </cell>
          <cell r="AI516">
            <v>0.1292660495127739</v>
          </cell>
          <cell r="AJ516">
            <v>420</v>
          </cell>
          <cell r="AK516">
            <v>420</v>
          </cell>
          <cell r="AL516">
            <v>428</v>
          </cell>
          <cell r="AM516">
            <v>56</v>
          </cell>
          <cell r="AN516">
            <v>232.07949893320938</v>
          </cell>
          <cell r="AO516">
            <v>313</v>
          </cell>
          <cell r="AP516">
            <v>232.07949893320938</v>
          </cell>
          <cell r="AQ516">
            <v>264</v>
          </cell>
          <cell r="AR516">
            <v>9</v>
          </cell>
          <cell r="AS516">
            <v>0</v>
          </cell>
          <cell r="AT516">
            <v>156</v>
          </cell>
          <cell r="AU516">
            <v>156</v>
          </cell>
          <cell r="AV516">
            <v>18.653759189141166</v>
          </cell>
          <cell r="AW516">
            <v>180</v>
          </cell>
          <cell r="AX516">
            <v>150</v>
          </cell>
          <cell r="AY516">
            <v>51</v>
          </cell>
          <cell r="AZ516">
            <v>64</v>
          </cell>
          <cell r="BA516">
            <v>250.88776758329487</v>
          </cell>
          <cell r="BB516">
            <v>198</v>
          </cell>
          <cell r="BC516">
            <v>250.88776758329487</v>
          </cell>
          <cell r="BD516">
            <v>140</v>
          </cell>
          <cell r="BE516">
            <v>-6</v>
          </cell>
          <cell r="BF516">
            <v>50</v>
          </cell>
          <cell r="BG516">
            <v>23</v>
          </cell>
          <cell r="BH516">
            <v>73</v>
          </cell>
          <cell r="BI516">
            <v>3.7226893446960956</v>
          </cell>
          <cell r="BJ516">
            <v>360</v>
          </cell>
          <cell r="BK516">
            <v>360</v>
          </cell>
          <cell r="BL516">
            <v>337</v>
          </cell>
          <cell r="BM516">
            <v>4</v>
          </cell>
          <cell r="BN516">
            <v>185.34987373659797</v>
          </cell>
          <cell r="BO516">
            <v>50</v>
          </cell>
          <cell r="BP516">
            <v>185.34987373659797</v>
          </cell>
          <cell r="BQ516">
            <v>50</v>
          </cell>
          <cell r="BR516">
            <v>12</v>
          </cell>
          <cell r="BS516">
            <v>51</v>
          </cell>
          <cell r="BT516">
            <v>297</v>
          </cell>
          <cell r="BU516">
            <v>348</v>
          </cell>
          <cell r="BV516">
            <v>24.14786274880365</v>
          </cell>
          <cell r="BW516">
            <v>120</v>
          </cell>
          <cell r="BX516">
            <v>120</v>
          </cell>
          <cell r="BY516">
            <v>121</v>
          </cell>
          <cell r="BZ516">
            <v>4</v>
          </cell>
          <cell r="CA516">
            <v>368.97675345787798</v>
          </cell>
          <cell r="CB516">
            <v>76</v>
          </cell>
          <cell r="CC516">
            <v>368.97675345787798</v>
          </cell>
          <cell r="CD516">
            <v>76</v>
          </cell>
          <cell r="CE516">
            <v>-27</v>
          </cell>
          <cell r="CF516">
            <v>50</v>
          </cell>
          <cell r="CG516">
            <v>370</v>
          </cell>
          <cell r="CH516">
            <v>420</v>
          </cell>
          <cell r="CI516">
            <v>123.88991683440349</v>
          </cell>
          <cell r="CJ516">
            <v>0</v>
          </cell>
          <cell r="CK516">
            <v>0</v>
          </cell>
          <cell r="CL516">
            <v>0</v>
          </cell>
          <cell r="CM516">
            <v>1</v>
          </cell>
          <cell r="CN516">
            <v>130.74384865403781</v>
          </cell>
          <cell r="CO516">
            <v>136</v>
          </cell>
          <cell r="CP516">
            <v>130.74384865403781</v>
          </cell>
          <cell r="CQ516">
            <v>136</v>
          </cell>
          <cell r="CR516">
            <v>22</v>
          </cell>
          <cell r="CS516">
            <v>3</v>
          </cell>
          <cell r="CT516">
            <v>259</v>
          </cell>
          <cell r="CU516">
            <v>262</v>
          </cell>
          <cell r="CV516">
            <v>48.768534755593635</v>
          </cell>
          <cell r="CW516">
            <v>120</v>
          </cell>
          <cell r="CX516">
            <v>120</v>
          </cell>
          <cell r="CY516">
            <v>123</v>
          </cell>
          <cell r="CZ516">
            <v>0</v>
          </cell>
          <cell r="DA516">
            <v>97.765774092946984</v>
          </cell>
          <cell r="DB516">
            <v>136</v>
          </cell>
          <cell r="DC516">
            <v>97.765774092946984</v>
          </cell>
          <cell r="DD516">
            <v>136</v>
          </cell>
          <cell r="DE516">
            <v>0</v>
          </cell>
          <cell r="DF516">
            <v>7</v>
          </cell>
          <cell r="DG516">
            <v>242</v>
          </cell>
          <cell r="DH516">
            <v>249</v>
          </cell>
          <cell r="DI516">
            <v>67.108013937282237</v>
          </cell>
          <cell r="DJ516">
            <v>360</v>
          </cell>
          <cell r="DK516">
            <v>360</v>
          </cell>
          <cell r="DL516">
            <v>134</v>
          </cell>
          <cell r="DM516">
            <v>0</v>
          </cell>
          <cell r="DN516">
            <v>163</v>
          </cell>
          <cell r="DO516">
            <v>189</v>
          </cell>
          <cell r="DP516">
            <v>163</v>
          </cell>
          <cell r="DQ516">
            <v>189</v>
          </cell>
          <cell r="DR516">
            <v>36</v>
          </cell>
          <cell r="DS516">
            <v>8</v>
          </cell>
          <cell r="DT516">
            <v>150</v>
          </cell>
          <cell r="DU516">
            <v>158</v>
          </cell>
          <cell r="DV516">
            <v>19.674864247788797</v>
          </cell>
          <cell r="DW516">
            <v>230</v>
          </cell>
          <cell r="DX516">
            <v>230</v>
          </cell>
          <cell r="DY516">
            <v>120</v>
          </cell>
          <cell r="DZ516">
            <v>86</v>
          </cell>
          <cell r="EA516">
            <v>228.71822358346094</v>
          </cell>
          <cell r="EB516">
            <v>153</v>
          </cell>
          <cell r="EC516">
            <v>228.71822358346094</v>
          </cell>
          <cell r="ED516">
            <v>153</v>
          </cell>
          <cell r="EE516">
            <v>-4</v>
          </cell>
          <cell r="EF516">
            <v>11</v>
          </cell>
          <cell r="EG516">
            <v>118</v>
          </cell>
          <cell r="EH516">
            <v>129</v>
          </cell>
          <cell r="EI516">
            <v>12.334494773519165</v>
          </cell>
          <cell r="EJ516">
            <v>260</v>
          </cell>
          <cell r="EK516">
            <v>240</v>
          </cell>
          <cell r="EL516">
            <v>0</v>
          </cell>
          <cell r="EM516">
            <v>0</v>
          </cell>
          <cell r="EN516">
            <v>287</v>
          </cell>
          <cell r="EO516">
            <v>0</v>
          </cell>
          <cell r="EP516">
            <v>287</v>
          </cell>
          <cell r="EQ516">
            <v>0</v>
          </cell>
          <cell r="ER516">
            <v>287</v>
          </cell>
          <cell r="ES516">
            <v>91</v>
          </cell>
          <cell r="ET516">
            <v>91</v>
          </cell>
          <cell r="EU516">
            <v>102</v>
          </cell>
          <cell r="EV516">
            <v>10.876494023904382</v>
          </cell>
          <cell r="EW516">
            <v>220</v>
          </cell>
          <cell r="EX516">
            <v>0</v>
          </cell>
          <cell r="GZ516">
            <v>0</v>
          </cell>
          <cell r="HA516">
            <v>169</v>
          </cell>
        </row>
        <row r="517">
          <cell r="B517" t="str">
            <v>76XGD</v>
          </cell>
          <cell r="C517">
            <v>0</v>
          </cell>
          <cell r="D517">
            <v>0</v>
          </cell>
          <cell r="E517">
            <v>0</v>
          </cell>
          <cell r="F517" t="str">
            <v>VILMA II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  <cell r="BF517">
            <v>0</v>
          </cell>
          <cell r="BG517">
            <v>0</v>
          </cell>
          <cell r="BH517">
            <v>0</v>
          </cell>
          <cell r="BI517">
            <v>0</v>
          </cell>
          <cell r="BJ517">
            <v>0</v>
          </cell>
          <cell r="BK517">
            <v>0</v>
          </cell>
          <cell r="BL517">
            <v>0</v>
          </cell>
          <cell r="BM517">
            <v>0</v>
          </cell>
          <cell r="BN517">
            <v>0</v>
          </cell>
          <cell r="BO517">
            <v>0</v>
          </cell>
          <cell r="BP517">
            <v>0</v>
          </cell>
          <cell r="BQ517">
            <v>0</v>
          </cell>
          <cell r="BR517">
            <v>0</v>
          </cell>
          <cell r="BS517">
            <v>0</v>
          </cell>
          <cell r="BT517">
            <v>0</v>
          </cell>
          <cell r="BU517">
            <v>0</v>
          </cell>
          <cell r="BV517">
            <v>0</v>
          </cell>
          <cell r="BW517">
            <v>0</v>
          </cell>
          <cell r="BX517">
            <v>0</v>
          </cell>
          <cell r="BY517">
            <v>0</v>
          </cell>
          <cell r="BZ517">
            <v>0</v>
          </cell>
          <cell r="CA517">
            <v>0</v>
          </cell>
          <cell r="CB517">
            <v>0</v>
          </cell>
          <cell r="CC517">
            <v>0</v>
          </cell>
          <cell r="CD517">
            <v>0</v>
          </cell>
          <cell r="CE517">
            <v>0</v>
          </cell>
          <cell r="CF517">
            <v>0</v>
          </cell>
          <cell r="CG517">
            <v>0</v>
          </cell>
          <cell r="CH517">
            <v>0</v>
          </cell>
          <cell r="CI517">
            <v>0</v>
          </cell>
          <cell r="CJ517">
            <v>0</v>
          </cell>
          <cell r="CK517">
            <v>0</v>
          </cell>
          <cell r="CL517">
            <v>6</v>
          </cell>
          <cell r="CM517">
            <v>0</v>
          </cell>
          <cell r="CN517">
            <v>0</v>
          </cell>
          <cell r="CO517">
            <v>0</v>
          </cell>
          <cell r="CP517">
            <v>0</v>
          </cell>
          <cell r="CQ517">
            <v>0</v>
          </cell>
          <cell r="CR517">
            <v>6</v>
          </cell>
          <cell r="CS517">
            <v>0</v>
          </cell>
          <cell r="CT517">
            <v>0</v>
          </cell>
          <cell r="CU517">
            <v>0</v>
          </cell>
          <cell r="CV517">
            <v>0</v>
          </cell>
          <cell r="CW517">
            <v>0</v>
          </cell>
          <cell r="CX517">
            <v>0</v>
          </cell>
          <cell r="CY517">
            <v>0</v>
          </cell>
          <cell r="CZ517">
            <v>0</v>
          </cell>
          <cell r="DA517">
            <v>0</v>
          </cell>
          <cell r="DB517">
            <v>0</v>
          </cell>
          <cell r="DC517">
            <v>0</v>
          </cell>
          <cell r="DD517">
            <v>0</v>
          </cell>
          <cell r="DE517">
            <v>0</v>
          </cell>
          <cell r="DF517">
            <v>0</v>
          </cell>
          <cell r="DG517">
            <v>0</v>
          </cell>
          <cell r="DH517">
            <v>0</v>
          </cell>
          <cell r="DI517">
            <v>0</v>
          </cell>
          <cell r="DJ517">
            <v>0</v>
          </cell>
          <cell r="DK517">
            <v>0</v>
          </cell>
          <cell r="DL517">
            <v>0</v>
          </cell>
          <cell r="DM517">
            <v>0</v>
          </cell>
          <cell r="DN517">
            <v>0</v>
          </cell>
          <cell r="DO517">
            <v>0</v>
          </cell>
          <cell r="DP517">
            <v>0</v>
          </cell>
          <cell r="DQ517">
            <v>0</v>
          </cell>
          <cell r="DR517">
            <v>0</v>
          </cell>
          <cell r="DS517">
            <v>0</v>
          </cell>
          <cell r="DT517">
            <v>0</v>
          </cell>
          <cell r="DU517">
            <v>0</v>
          </cell>
          <cell r="DV517">
            <v>0</v>
          </cell>
          <cell r="DW517">
            <v>0</v>
          </cell>
          <cell r="DX517">
            <v>0</v>
          </cell>
          <cell r="DY517">
            <v>0</v>
          </cell>
          <cell r="DZ517">
            <v>0</v>
          </cell>
          <cell r="EA517">
            <v>0</v>
          </cell>
          <cell r="EB517">
            <v>0</v>
          </cell>
          <cell r="EC517">
            <v>0</v>
          </cell>
          <cell r="ED517">
            <v>0</v>
          </cell>
          <cell r="EE517">
            <v>0</v>
          </cell>
          <cell r="EF517">
            <v>0</v>
          </cell>
          <cell r="EG517">
            <v>0</v>
          </cell>
          <cell r="EH517">
            <v>0</v>
          </cell>
          <cell r="EI517">
            <v>0</v>
          </cell>
          <cell r="EJ517">
            <v>0</v>
          </cell>
          <cell r="EK517">
            <v>0</v>
          </cell>
          <cell r="EL517">
            <v>0</v>
          </cell>
          <cell r="EM517">
            <v>0</v>
          </cell>
          <cell r="EN517">
            <v>0</v>
          </cell>
          <cell r="EO517">
            <v>0</v>
          </cell>
          <cell r="EP517">
            <v>0</v>
          </cell>
          <cell r="EQ517">
            <v>0</v>
          </cell>
          <cell r="ER517">
            <v>0</v>
          </cell>
          <cell r="ES517">
            <v>0</v>
          </cell>
          <cell r="ET517">
            <v>0</v>
          </cell>
          <cell r="EU517">
            <v>0</v>
          </cell>
          <cell r="EV517">
            <v>0</v>
          </cell>
          <cell r="EW517">
            <v>0</v>
          </cell>
          <cell r="EX517">
            <v>0</v>
          </cell>
          <cell r="GZ517">
            <v>0</v>
          </cell>
          <cell r="HA517">
            <v>0</v>
          </cell>
        </row>
        <row r="518">
          <cell r="B518" t="str">
            <v>23052GDV189</v>
          </cell>
          <cell r="C518">
            <v>0</v>
          </cell>
          <cell r="D518">
            <v>0</v>
          </cell>
          <cell r="E518">
            <v>0</v>
          </cell>
          <cell r="F518" t="str">
            <v>23052GDV189L4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AT518">
            <v>0</v>
          </cell>
          <cell r="AU518">
            <v>0</v>
          </cell>
          <cell r="AV518">
            <v>0</v>
          </cell>
          <cell r="AW518">
            <v>0</v>
          </cell>
          <cell r="AX518">
            <v>0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  <cell r="BF518">
            <v>0</v>
          </cell>
          <cell r="BG518">
            <v>0</v>
          </cell>
          <cell r="BH518">
            <v>0</v>
          </cell>
          <cell r="BI518">
            <v>0</v>
          </cell>
          <cell r="BJ518">
            <v>0</v>
          </cell>
          <cell r="BK518">
            <v>0</v>
          </cell>
          <cell r="BL518">
            <v>0</v>
          </cell>
          <cell r="BM518">
            <v>0</v>
          </cell>
          <cell r="BN518">
            <v>0</v>
          </cell>
          <cell r="BO518">
            <v>0</v>
          </cell>
          <cell r="BP518">
            <v>0</v>
          </cell>
          <cell r="BQ518">
            <v>0</v>
          </cell>
          <cell r="BR518">
            <v>0</v>
          </cell>
          <cell r="BS518">
            <v>0</v>
          </cell>
          <cell r="BT518">
            <v>0</v>
          </cell>
          <cell r="BU518">
            <v>0</v>
          </cell>
          <cell r="BV518">
            <v>0</v>
          </cell>
          <cell r="BW518">
            <v>0</v>
          </cell>
          <cell r="BX518">
            <v>0</v>
          </cell>
          <cell r="BY518">
            <v>0</v>
          </cell>
          <cell r="BZ518">
            <v>0</v>
          </cell>
          <cell r="CA518">
            <v>0</v>
          </cell>
          <cell r="CB518">
            <v>0</v>
          </cell>
          <cell r="CC518">
            <v>0</v>
          </cell>
          <cell r="CD518">
            <v>0</v>
          </cell>
          <cell r="CE518">
            <v>0</v>
          </cell>
          <cell r="CF518">
            <v>0</v>
          </cell>
          <cell r="CG518">
            <v>0</v>
          </cell>
          <cell r="CH518">
            <v>0</v>
          </cell>
          <cell r="CI518">
            <v>0</v>
          </cell>
          <cell r="CJ518">
            <v>0</v>
          </cell>
          <cell r="CK518">
            <v>0</v>
          </cell>
          <cell r="CL518">
            <v>4</v>
          </cell>
          <cell r="CM518">
            <v>0</v>
          </cell>
          <cell r="CN518">
            <v>0</v>
          </cell>
          <cell r="CO518">
            <v>0</v>
          </cell>
          <cell r="CP518">
            <v>0</v>
          </cell>
          <cell r="CQ518">
            <v>0</v>
          </cell>
          <cell r="CR518">
            <v>4</v>
          </cell>
          <cell r="CS518">
            <v>0</v>
          </cell>
          <cell r="CT518">
            <v>0</v>
          </cell>
          <cell r="CU518">
            <v>0</v>
          </cell>
          <cell r="CV518">
            <v>0</v>
          </cell>
          <cell r="CW518">
            <v>0</v>
          </cell>
          <cell r="CX518">
            <v>0</v>
          </cell>
          <cell r="CY518">
            <v>0</v>
          </cell>
          <cell r="CZ518">
            <v>0</v>
          </cell>
          <cell r="DA518">
            <v>0</v>
          </cell>
          <cell r="DB518">
            <v>0</v>
          </cell>
          <cell r="DC518">
            <v>0</v>
          </cell>
          <cell r="DD518">
            <v>0</v>
          </cell>
          <cell r="DE518">
            <v>0</v>
          </cell>
          <cell r="DF518">
            <v>0</v>
          </cell>
          <cell r="DG518">
            <v>0</v>
          </cell>
          <cell r="DH518">
            <v>0</v>
          </cell>
          <cell r="DI518">
            <v>0</v>
          </cell>
          <cell r="DJ518">
            <v>0</v>
          </cell>
          <cell r="DK518">
            <v>0</v>
          </cell>
          <cell r="DL518">
            <v>0</v>
          </cell>
          <cell r="DM518">
            <v>0</v>
          </cell>
          <cell r="DN518">
            <v>0</v>
          </cell>
          <cell r="DO518">
            <v>0</v>
          </cell>
          <cell r="DP518">
            <v>0</v>
          </cell>
          <cell r="DQ518">
            <v>0</v>
          </cell>
          <cell r="DR518">
            <v>0</v>
          </cell>
          <cell r="DS518">
            <v>0</v>
          </cell>
          <cell r="DT518">
            <v>0</v>
          </cell>
          <cell r="DU518">
            <v>0</v>
          </cell>
          <cell r="DV518">
            <v>0</v>
          </cell>
          <cell r="DW518">
            <v>0</v>
          </cell>
          <cell r="DX518">
            <v>0</v>
          </cell>
          <cell r="DY518">
            <v>0</v>
          </cell>
          <cell r="DZ518">
            <v>0</v>
          </cell>
          <cell r="EA518">
            <v>0</v>
          </cell>
          <cell r="EB518">
            <v>0</v>
          </cell>
          <cell r="EC518">
            <v>0</v>
          </cell>
          <cell r="ED518">
            <v>0</v>
          </cell>
          <cell r="EE518">
            <v>0</v>
          </cell>
          <cell r="EF518">
            <v>0</v>
          </cell>
          <cell r="EG518">
            <v>0</v>
          </cell>
          <cell r="EH518">
            <v>0</v>
          </cell>
          <cell r="EI518">
            <v>0</v>
          </cell>
          <cell r="EJ518">
            <v>0</v>
          </cell>
          <cell r="EK518">
            <v>0</v>
          </cell>
          <cell r="EL518">
            <v>0</v>
          </cell>
          <cell r="EM518">
            <v>0</v>
          </cell>
          <cell r="EN518">
            <v>0</v>
          </cell>
          <cell r="EO518">
            <v>0</v>
          </cell>
          <cell r="EP518">
            <v>0</v>
          </cell>
          <cell r="EQ518">
            <v>0</v>
          </cell>
          <cell r="ER518">
            <v>0</v>
          </cell>
          <cell r="ES518">
            <v>0</v>
          </cell>
          <cell r="ET518">
            <v>0</v>
          </cell>
          <cell r="EU518">
            <v>0</v>
          </cell>
          <cell r="EV518">
            <v>0</v>
          </cell>
          <cell r="EW518">
            <v>0</v>
          </cell>
          <cell r="EX518">
            <v>0</v>
          </cell>
          <cell r="GZ518">
            <v>0</v>
          </cell>
          <cell r="HA518">
            <v>0</v>
          </cell>
        </row>
        <row r="519">
          <cell r="B519" t="str">
            <v>33052GDV289</v>
          </cell>
          <cell r="C519">
            <v>0</v>
          </cell>
          <cell r="D519">
            <v>0</v>
          </cell>
          <cell r="E519">
            <v>0</v>
          </cell>
          <cell r="F519" t="str">
            <v>33052GDV289L4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  <cell r="BF519">
            <v>0</v>
          </cell>
          <cell r="BG519">
            <v>0</v>
          </cell>
          <cell r="BH519">
            <v>0</v>
          </cell>
          <cell r="BI519">
            <v>0</v>
          </cell>
          <cell r="BJ519">
            <v>0</v>
          </cell>
          <cell r="BK519">
            <v>0</v>
          </cell>
          <cell r="BL519">
            <v>0</v>
          </cell>
          <cell r="BM519">
            <v>0</v>
          </cell>
          <cell r="BN519">
            <v>0</v>
          </cell>
          <cell r="BO519">
            <v>0</v>
          </cell>
          <cell r="BP519">
            <v>0</v>
          </cell>
          <cell r="BQ519">
            <v>0</v>
          </cell>
          <cell r="BR519">
            <v>0</v>
          </cell>
          <cell r="BS519">
            <v>0</v>
          </cell>
          <cell r="BT519">
            <v>0</v>
          </cell>
          <cell r="BU519">
            <v>0</v>
          </cell>
          <cell r="BV519">
            <v>0</v>
          </cell>
          <cell r="BW519">
            <v>0</v>
          </cell>
          <cell r="BX519">
            <v>0</v>
          </cell>
          <cell r="BY519">
            <v>0</v>
          </cell>
          <cell r="BZ519">
            <v>0</v>
          </cell>
          <cell r="CA519">
            <v>0</v>
          </cell>
          <cell r="CB519">
            <v>0</v>
          </cell>
          <cell r="CC519">
            <v>0</v>
          </cell>
          <cell r="CD519">
            <v>0</v>
          </cell>
          <cell r="CE519">
            <v>0</v>
          </cell>
          <cell r="CF519">
            <v>0</v>
          </cell>
          <cell r="CG519">
            <v>0</v>
          </cell>
          <cell r="CH519">
            <v>0</v>
          </cell>
          <cell r="CI519">
            <v>0</v>
          </cell>
          <cell r="CJ519">
            <v>0</v>
          </cell>
          <cell r="CK519">
            <v>0</v>
          </cell>
          <cell r="CL519">
            <v>2</v>
          </cell>
          <cell r="CM519">
            <v>0</v>
          </cell>
          <cell r="CN519">
            <v>0</v>
          </cell>
          <cell r="CO519">
            <v>0</v>
          </cell>
          <cell r="CP519">
            <v>0</v>
          </cell>
          <cell r="CQ519">
            <v>0</v>
          </cell>
          <cell r="CR519">
            <v>2</v>
          </cell>
          <cell r="CS519">
            <v>0</v>
          </cell>
          <cell r="CT519">
            <v>0</v>
          </cell>
          <cell r="CU519">
            <v>0</v>
          </cell>
          <cell r="CV519">
            <v>0</v>
          </cell>
          <cell r="CW519">
            <v>0</v>
          </cell>
          <cell r="CX519">
            <v>0</v>
          </cell>
          <cell r="CY519">
            <v>0</v>
          </cell>
          <cell r="CZ519">
            <v>0</v>
          </cell>
          <cell r="DA519">
            <v>0</v>
          </cell>
          <cell r="DB519">
            <v>0</v>
          </cell>
          <cell r="DC519">
            <v>0</v>
          </cell>
          <cell r="DD519">
            <v>0</v>
          </cell>
          <cell r="DE519">
            <v>0</v>
          </cell>
          <cell r="DF519">
            <v>0</v>
          </cell>
          <cell r="DG519">
            <v>0</v>
          </cell>
          <cell r="DH519">
            <v>0</v>
          </cell>
          <cell r="DI519">
            <v>0</v>
          </cell>
          <cell r="DJ519">
            <v>0</v>
          </cell>
          <cell r="DK519">
            <v>0</v>
          </cell>
          <cell r="DL519">
            <v>0</v>
          </cell>
          <cell r="DM519">
            <v>0</v>
          </cell>
          <cell r="DN519">
            <v>0</v>
          </cell>
          <cell r="DO519">
            <v>0</v>
          </cell>
          <cell r="DP519">
            <v>0</v>
          </cell>
          <cell r="DQ519">
            <v>0</v>
          </cell>
          <cell r="DR519">
            <v>0</v>
          </cell>
          <cell r="DS519">
            <v>0</v>
          </cell>
          <cell r="DT519">
            <v>0</v>
          </cell>
          <cell r="DU519">
            <v>0</v>
          </cell>
          <cell r="DV519">
            <v>0</v>
          </cell>
          <cell r="DW519">
            <v>0</v>
          </cell>
          <cell r="DX519">
            <v>0</v>
          </cell>
          <cell r="DY519">
            <v>0</v>
          </cell>
          <cell r="DZ519">
            <v>0</v>
          </cell>
          <cell r="EA519">
            <v>0</v>
          </cell>
          <cell r="EB519">
            <v>0</v>
          </cell>
          <cell r="EC519">
            <v>0</v>
          </cell>
          <cell r="ED519">
            <v>0</v>
          </cell>
          <cell r="EE519">
            <v>0</v>
          </cell>
          <cell r="EF519">
            <v>0</v>
          </cell>
          <cell r="EG519">
            <v>0</v>
          </cell>
          <cell r="EH519">
            <v>0</v>
          </cell>
          <cell r="EI519">
            <v>0</v>
          </cell>
          <cell r="EJ519">
            <v>0</v>
          </cell>
          <cell r="EK519">
            <v>0</v>
          </cell>
          <cell r="EL519">
            <v>0</v>
          </cell>
          <cell r="EM519">
            <v>0</v>
          </cell>
          <cell r="EN519">
            <v>0</v>
          </cell>
          <cell r="EO519">
            <v>0</v>
          </cell>
          <cell r="EP519">
            <v>0</v>
          </cell>
          <cell r="EQ519">
            <v>0</v>
          </cell>
          <cell r="ER519">
            <v>0</v>
          </cell>
          <cell r="ES519">
            <v>0</v>
          </cell>
          <cell r="ET519">
            <v>0</v>
          </cell>
          <cell r="EU519">
            <v>0</v>
          </cell>
          <cell r="EV519">
            <v>0</v>
          </cell>
          <cell r="EW519">
            <v>0</v>
          </cell>
          <cell r="EX519">
            <v>0</v>
          </cell>
          <cell r="GZ519">
            <v>0</v>
          </cell>
          <cell r="HA519">
            <v>0</v>
          </cell>
        </row>
        <row r="520">
          <cell r="B520" t="str">
            <v>76IDX</v>
          </cell>
          <cell r="C520" t="str">
            <v>LINHA 476IDX</v>
          </cell>
          <cell r="D520">
            <v>0</v>
          </cell>
          <cell r="E520">
            <v>0</v>
          </cell>
          <cell r="F520" t="str">
            <v>MARIANE GLASS II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  <cell r="BF520">
            <v>0</v>
          </cell>
          <cell r="BG520">
            <v>0</v>
          </cell>
          <cell r="BH520">
            <v>0</v>
          </cell>
          <cell r="BI520">
            <v>0</v>
          </cell>
          <cell r="BJ520">
            <v>0</v>
          </cell>
          <cell r="BK520">
            <v>0</v>
          </cell>
          <cell r="BL520">
            <v>0</v>
          </cell>
          <cell r="BM520">
            <v>0</v>
          </cell>
          <cell r="BN520">
            <v>0</v>
          </cell>
          <cell r="BO520">
            <v>0</v>
          </cell>
          <cell r="BP520">
            <v>0</v>
          </cell>
          <cell r="BQ520">
            <v>0</v>
          </cell>
          <cell r="BR520">
            <v>0</v>
          </cell>
          <cell r="BS520">
            <v>0</v>
          </cell>
          <cell r="BT520">
            <v>0</v>
          </cell>
          <cell r="BU520">
            <v>0</v>
          </cell>
          <cell r="BV520">
            <v>0</v>
          </cell>
          <cell r="BW520">
            <v>0</v>
          </cell>
          <cell r="BX520">
            <v>0</v>
          </cell>
          <cell r="BY520">
            <v>0</v>
          </cell>
          <cell r="BZ520">
            <v>0</v>
          </cell>
          <cell r="CA520">
            <v>0</v>
          </cell>
          <cell r="CB520">
            <v>0</v>
          </cell>
          <cell r="CC520">
            <v>0</v>
          </cell>
          <cell r="CD520">
            <v>0</v>
          </cell>
          <cell r="CE520">
            <v>0</v>
          </cell>
          <cell r="CF520">
            <v>0</v>
          </cell>
          <cell r="CG520">
            <v>0</v>
          </cell>
          <cell r="CH520">
            <v>0</v>
          </cell>
          <cell r="CI520">
            <v>0</v>
          </cell>
          <cell r="CJ520">
            <v>0</v>
          </cell>
          <cell r="CK520">
            <v>0</v>
          </cell>
          <cell r="CL520">
            <v>0</v>
          </cell>
          <cell r="CM520">
            <v>0</v>
          </cell>
          <cell r="CN520">
            <v>0</v>
          </cell>
          <cell r="CO520">
            <v>0</v>
          </cell>
          <cell r="CP520">
            <v>0</v>
          </cell>
          <cell r="CQ520">
            <v>0</v>
          </cell>
          <cell r="CR520">
            <v>0</v>
          </cell>
          <cell r="CS520">
            <v>0</v>
          </cell>
          <cell r="CT520">
            <v>0</v>
          </cell>
          <cell r="CU520">
            <v>0</v>
          </cell>
          <cell r="CV520">
            <v>0</v>
          </cell>
          <cell r="CW520">
            <v>0</v>
          </cell>
          <cell r="CX520">
            <v>0</v>
          </cell>
          <cell r="CY520">
            <v>0</v>
          </cell>
          <cell r="CZ520">
            <v>0</v>
          </cell>
          <cell r="DA520">
            <v>0</v>
          </cell>
          <cell r="DB520">
            <v>0</v>
          </cell>
          <cell r="DC520">
            <v>0</v>
          </cell>
          <cell r="DD520">
            <v>0</v>
          </cell>
          <cell r="DE520">
            <v>0</v>
          </cell>
          <cell r="DF520">
            <v>0</v>
          </cell>
          <cell r="DG520">
            <v>0</v>
          </cell>
          <cell r="DH520">
            <v>0</v>
          </cell>
          <cell r="DI520">
            <v>0</v>
          </cell>
          <cell r="DJ520">
            <v>0</v>
          </cell>
          <cell r="DK520">
            <v>0</v>
          </cell>
          <cell r="DL520">
            <v>0</v>
          </cell>
          <cell r="DM520">
            <v>0</v>
          </cell>
          <cell r="DN520">
            <v>0</v>
          </cell>
          <cell r="DO520">
            <v>0</v>
          </cell>
          <cell r="DP520">
            <v>0</v>
          </cell>
          <cell r="DQ520">
            <v>0</v>
          </cell>
          <cell r="DR520">
            <v>0</v>
          </cell>
          <cell r="DS520">
            <v>0</v>
          </cell>
          <cell r="DT520">
            <v>0</v>
          </cell>
          <cell r="DU520">
            <v>0</v>
          </cell>
          <cell r="DV520">
            <v>0</v>
          </cell>
          <cell r="DW520">
            <v>0</v>
          </cell>
          <cell r="DX520">
            <v>0</v>
          </cell>
          <cell r="DY520">
            <v>0</v>
          </cell>
          <cell r="DZ520">
            <v>0</v>
          </cell>
          <cell r="EA520">
            <v>0</v>
          </cell>
          <cell r="EB520">
            <v>0</v>
          </cell>
          <cell r="EC520">
            <v>0</v>
          </cell>
          <cell r="ED520">
            <v>0</v>
          </cell>
          <cell r="EE520">
            <v>0</v>
          </cell>
          <cell r="EF520">
            <v>0</v>
          </cell>
          <cell r="EG520">
            <v>0</v>
          </cell>
          <cell r="EH520">
            <v>0</v>
          </cell>
          <cell r="EI520">
            <v>0</v>
          </cell>
          <cell r="EJ520">
            <v>0</v>
          </cell>
          <cell r="EK520">
            <v>0</v>
          </cell>
          <cell r="EL520">
            <v>0</v>
          </cell>
          <cell r="EM520">
            <v>0</v>
          </cell>
          <cell r="EN520">
            <v>0</v>
          </cell>
          <cell r="EO520">
            <v>0</v>
          </cell>
          <cell r="EP520">
            <v>0</v>
          </cell>
          <cell r="EQ520">
            <v>0</v>
          </cell>
          <cell r="ER520">
            <v>0</v>
          </cell>
          <cell r="ES520">
            <v>0</v>
          </cell>
          <cell r="ET520">
            <v>0</v>
          </cell>
          <cell r="EU520">
            <v>0</v>
          </cell>
          <cell r="EV520">
            <v>0</v>
          </cell>
          <cell r="EW520">
            <v>0</v>
          </cell>
          <cell r="EX520">
            <v>0</v>
          </cell>
          <cell r="GZ520">
            <v>0</v>
          </cell>
          <cell r="HA520">
            <v>0</v>
          </cell>
        </row>
        <row r="521">
          <cell r="B521" t="str">
            <v>23052PR5189</v>
          </cell>
          <cell r="C521">
            <v>0</v>
          </cell>
          <cell r="D521">
            <v>0</v>
          </cell>
          <cell r="E521">
            <v>0</v>
          </cell>
          <cell r="F521" t="str">
            <v>23052PR5189L4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0</v>
          </cell>
          <cell r="BC521">
            <v>0</v>
          </cell>
          <cell r="BD521">
            <v>0</v>
          </cell>
          <cell r="BE521">
            <v>0</v>
          </cell>
          <cell r="BF521">
            <v>0</v>
          </cell>
          <cell r="BG521">
            <v>0</v>
          </cell>
          <cell r="BH521">
            <v>0</v>
          </cell>
          <cell r="BI521">
            <v>0</v>
          </cell>
          <cell r="BJ521">
            <v>0</v>
          </cell>
          <cell r="BK521">
            <v>0</v>
          </cell>
          <cell r="BL521">
            <v>0</v>
          </cell>
          <cell r="BM521">
            <v>0</v>
          </cell>
          <cell r="BN521">
            <v>0</v>
          </cell>
          <cell r="BO521">
            <v>0</v>
          </cell>
          <cell r="BP521">
            <v>0</v>
          </cell>
          <cell r="BQ521">
            <v>0</v>
          </cell>
          <cell r="BR521">
            <v>0</v>
          </cell>
          <cell r="BS521">
            <v>0</v>
          </cell>
          <cell r="BT521">
            <v>0</v>
          </cell>
          <cell r="BU521">
            <v>0</v>
          </cell>
          <cell r="BV521">
            <v>0</v>
          </cell>
          <cell r="BW521">
            <v>0</v>
          </cell>
          <cell r="BX521">
            <v>0</v>
          </cell>
          <cell r="BY521">
            <v>0</v>
          </cell>
          <cell r="BZ521">
            <v>0</v>
          </cell>
          <cell r="CA521">
            <v>0</v>
          </cell>
          <cell r="CB521">
            <v>0</v>
          </cell>
          <cell r="CC521">
            <v>0</v>
          </cell>
          <cell r="CD521">
            <v>0</v>
          </cell>
          <cell r="CE521">
            <v>0</v>
          </cell>
          <cell r="CF521">
            <v>0</v>
          </cell>
          <cell r="CG521">
            <v>0</v>
          </cell>
          <cell r="CH521">
            <v>0</v>
          </cell>
          <cell r="CI521">
            <v>0</v>
          </cell>
          <cell r="CJ521">
            <v>0</v>
          </cell>
          <cell r="CK521">
            <v>0</v>
          </cell>
          <cell r="CL521">
            <v>0</v>
          </cell>
          <cell r="CM521">
            <v>0</v>
          </cell>
          <cell r="CN521">
            <v>0</v>
          </cell>
          <cell r="CO521">
            <v>0</v>
          </cell>
          <cell r="CP521">
            <v>0</v>
          </cell>
          <cell r="CQ521">
            <v>0</v>
          </cell>
          <cell r="CR521">
            <v>0</v>
          </cell>
          <cell r="CS521">
            <v>0</v>
          </cell>
          <cell r="CT521">
            <v>0</v>
          </cell>
          <cell r="CU521">
            <v>0</v>
          </cell>
          <cell r="CV521">
            <v>0</v>
          </cell>
          <cell r="CW521">
            <v>0</v>
          </cell>
          <cell r="CX521">
            <v>0</v>
          </cell>
          <cell r="CY521">
            <v>0</v>
          </cell>
          <cell r="CZ521">
            <v>0</v>
          </cell>
          <cell r="DA521">
            <v>0</v>
          </cell>
          <cell r="DB521">
            <v>0</v>
          </cell>
          <cell r="DC521">
            <v>0</v>
          </cell>
          <cell r="DD521">
            <v>0</v>
          </cell>
          <cell r="DE521">
            <v>0</v>
          </cell>
          <cell r="DF521">
            <v>0</v>
          </cell>
          <cell r="DG521">
            <v>0</v>
          </cell>
          <cell r="DH521">
            <v>0</v>
          </cell>
          <cell r="DI521">
            <v>0</v>
          </cell>
          <cell r="DJ521">
            <v>0</v>
          </cell>
          <cell r="DK521">
            <v>0</v>
          </cell>
          <cell r="DL521">
            <v>0</v>
          </cell>
          <cell r="DM521">
            <v>0</v>
          </cell>
          <cell r="DN521">
            <v>0</v>
          </cell>
          <cell r="DO521">
            <v>0</v>
          </cell>
          <cell r="DP521">
            <v>0</v>
          </cell>
          <cell r="DQ521">
            <v>0</v>
          </cell>
          <cell r="DR521">
            <v>0</v>
          </cell>
          <cell r="DS521">
            <v>0</v>
          </cell>
          <cell r="DT521">
            <v>0</v>
          </cell>
          <cell r="DU521">
            <v>0</v>
          </cell>
          <cell r="DV521">
            <v>0</v>
          </cell>
          <cell r="DW521">
            <v>0</v>
          </cell>
          <cell r="DX521">
            <v>0</v>
          </cell>
          <cell r="DY521">
            <v>0</v>
          </cell>
          <cell r="DZ521">
            <v>0</v>
          </cell>
          <cell r="EA521">
            <v>0</v>
          </cell>
          <cell r="EB521">
            <v>0</v>
          </cell>
          <cell r="EC521">
            <v>0</v>
          </cell>
          <cell r="ED521">
            <v>0</v>
          </cell>
          <cell r="EE521">
            <v>0</v>
          </cell>
          <cell r="EF521">
            <v>0</v>
          </cell>
          <cell r="EG521">
            <v>0</v>
          </cell>
          <cell r="EH521">
            <v>0</v>
          </cell>
          <cell r="EI521">
            <v>0</v>
          </cell>
          <cell r="EJ521">
            <v>0</v>
          </cell>
          <cell r="EK521">
            <v>0</v>
          </cell>
          <cell r="EL521">
            <v>0</v>
          </cell>
          <cell r="EM521">
            <v>0</v>
          </cell>
          <cell r="EN521">
            <v>0</v>
          </cell>
          <cell r="EO521">
            <v>0</v>
          </cell>
          <cell r="EP521">
            <v>0</v>
          </cell>
          <cell r="EQ521">
            <v>0</v>
          </cell>
          <cell r="ER521">
            <v>0</v>
          </cell>
          <cell r="ES521">
            <v>0</v>
          </cell>
          <cell r="ET521">
            <v>0</v>
          </cell>
          <cell r="EU521">
            <v>0</v>
          </cell>
          <cell r="EV521">
            <v>0</v>
          </cell>
          <cell r="EW521">
            <v>0</v>
          </cell>
          <cell r="EX521">
            <v>0</v>
          </cell>
          <cell r="GZ521">
            <v>0</v>
          </cell>
          <cell r="HA521">
            <v>0</v>
          </cell>
        </row>
        <row r="522">
          <cell r="B522" t="str">
            <v>23052PR5289</v>
          </cell>
          <cell r="C522">
            <v>0</v>
          </cell>
          <cell r="D522">
            <v>0</v>
          </cell>
          <cell r="E522">
            <v>0</v>
          </cell>
          <cell r="F522" t="str">
            <v>23052PR5289L4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  <cell r="BF522">
            <v>0</v>
          </cell>
          <cell r="BG522">
            <v>0</v>
          </cell>
          <cell r="BH522">
            <v>0</v>
          </cell>
          <cell r="BI522">
            <v>0</v>
          </cell>
          <cell r="BJ522">
            <v>0</v>
          </cell>
          <cell r="BK522">
            <v>0</v>
          </cell>
          <cell r="BL522">
            <v>0</v>
          </cell>
          <cell r="BM522">
            <v>0</v>
          </cell>
          <cell r="BN522">
            <v>0</v>
          </cell>
          <cell r="BO522">
            <v>0</v>
          </cell>
          <cell r="BP522">
            <v>0</v>
          </cell>
          <cell r="BQ522">
            <v>0</v>
          </cell>
          <cell r="BR522">
            <v>0</v>
          </cell>
          <cell r="BS522">
            <v>0</v>
          </cell>
          <cell r="BT522">
            <v>0</v>
          </cell>
          <cell r="BU522">
            <v>0</v>
          </cell>
          <cell r="BV522">
            <v>0</v>
          </cell>
          <cell r="BW522">
            <v>0</v>
          </cell>
          <cell r="BX522">
            <v>0</v>
          </cell>
          <cell r="BY522">
            <v>0</v>
          </cell>
          <cell r="BZ522">
            <v>0</v>
          </cell>
          <cell r="CA522">
            <v>0</v>
          </cell>
          <cell r="CB522">
            <v>0</v>
          </cell>
          <cell r="CC522">
            <v>0</v>
          </cell>
          <cell r="CD522">
            <v>0</v>
          </cell>
          <cell r="CE522">
            <v>0</v>
          </cell>
          <cell r="CF522">
            <v>0</v>
          </cell>
          <cell r="CG522">
            <v>0</v>
          </cell>
          <cell r="CH522">
            <v>0</v>
          </cell>
          <cell r="CI522">
            <v>0</v>
          </cell>
          <cell r="CJ522">
            <v>0</v>
          </cell>
          <cell r="CK522">
            <v>0</v>
          </cell>
          <cell r="CL522">
            <v>0</v>
          </cell>
          <cell r="CM522">
            <v>0</v>
          </cell>
          <cell r="CN522">
            <v>0</v>
          </cell>
          <cell r="CO522">
            <v>0</v>
          </cell>
          <cell r="CP522">
            <v>0</v>
          </cell>
          <cell r="CQ522">
            <v>0</v>
          </cell>
          <cell r="CR522">
            <v>0</v>
          </cell>
          <cell r="CS522">
            <v>0</v>
          </cell>
          <cell r="CT522">
            <v>0</v>
          </cell>
          <cell r="CU522">
            <v>0</v>
          </cell>
          <cell r="CV522">
            <v>0</v>
          </cell>
          <cell r="CW522">
            <v>0</v>
          </cell>
          <cell r="CX522">
            <v>0</v>
          </cell>
          <cell r="CY522">
            <v>0</v>
          </cell>
          <cell r="CZ522">
            <v>0</v>
          </cell>
          <cell r="DA522">
            <v>0</v>
          </cell>
          <cell r="DB522">
            <v>0</v>
          </cell>
          <cell r="DC522">
            <v>0</v>
          </cell>
          <cell r="DD522">
            <v>0</v>
          </cell>
          <cell r="DE522">
            <v>0</v>
          </cell>
          <cell r="DF522">
            <v>0</v>
          </cell>
          <cell r="DG522">
            <v>0</v>
          </cell>
          <cell r="DH522">
            <v>0</v>
          </cell>
          <cell r="DI522">
            <v>0</v>
          </cell>
          <cell r="DJ522">
            <v>0</v>
          </cell>
          <cell r="DK522">
            <v>0</v>
          </cell>
          <cell r="DL522">
            <v>0</v>
          </cell>
          <cell r="DM522">
            <v>0</v>
          </cell>
          <cell r="DN522">
            <v>0</v>
          </cell>
          <cell r="DO522">
            <v>0</v>
          </cell>
          <cell r="DP522">
            <v>0</v>
          </cell>
          <cell r="DQ522">
            <v>0</v>
          </cell>
          <cell r="DR522">
            <v>0</v>
          </cell>
          <cell r="DS522">
            <v>0</v>
          </cell>
          <cell r="DT522">
            <v>0</v>
          </cell>
          <cell r="DU522">
            <v>0</v>
          </cell>
          <cell r="DV522">
            <v>0</v>
          </cell>
          <cell r="DW522">
            <v>0</v>
          </cell>
          <cell r="DX522">
            <v>0</v>
          </cell>
          <cell r="DY522">
            <v>0</v>
          </cell>
          <cell r="DZ522">
            <v>0</v>
          </cell>
          <cell r="EA522">
            <v>0</v>
          </cell>
          <cell r="EB522">
            <v>0</v>
          </cell>
          <cell r="EC522">
            <v>0</v>
          </cell>
          <cell r="ED522">
            <v>0</v>
          </cell>
          <cell r="EE522">
            <v>0</v>
          </cell>
          <cell r="EF522">
            <v>0</v>
          </cell>
          <cell r="EG522">
            <v>0</v>
          </cell>
          <cell r="EH522">
            <v>0</v>
          </cell>
          <cell r="EI522">
            <v>0</v>
          </cell>
          <cell r="EJ522">
            <v>0</v>
          </cell>
          <cell r="EK522">
            <v>0</v>
          </cell>
          <cell r="EL522">
            <v>0</v>
          </cell>
          <cell r="EM522">
            <v>0</v>
          </cell>
          <cell r="EN522">
            <v>0</v>
          </cell>
          <cell r="EO522">
            <v>0</v>
          </cell>
          <cell r="EP522">
            <v>0</v>
          </cell>
          <cell r="EQ522">
            <v>0</v>
          </cell>
          <cell r="ER522">
            <v>0</v>
          </cell>
          <cell r="ES522">
            <v>0</v>
          </cell>
          <cell r="ET522">
            <v>0</v>
          </cell>
          <cell r="EU522">
            <v>0</v>
          </cell>
          <cell r="EV522">
            <v>0</v>
          </cell>
          <cell r="EW522">
            <v>0</v>
          </cell>
          <cell r="EX522">
            <v>0</v>
          </cell>
          <cell r="GZ522">
            <v>0</v>
          </cell>
          <cell r="HA522">
            <v>0</v>
          </cell>
        </row>
        <row r="523">
          <cell r="B523" t="str">
            <v>76DCX</v>
          </cell>
          <cell r="C523" t="str">
            <v>LINHA 476DCX</v>
          </cell>
          <cell r="D523">
            <v>0</v>
          </cell>
          <cell r="E523">
            <v>0</v>
          </cell>
          <cell r="F523" t="str">
            <v>MARIANE GLASS II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0</v>
          </cell>
          <cell r="AV523">
            <v>0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  <cell r="BF523">
            <v>0</v>
          </cell>
          <cell r="BG523">
            <v>0</v>
          </cell>
          <cell r="BH523">
            <v>0</v>
          </cell>
          <cell r="BI523">
            <v>0</v>
          </cell>
          <cell r="BJ523">
            <v>0</v>
          </cell>
          <cell r="BK523">
            <v>0</v>
          </cell>
          <cell r="BL523">
            <v>0</v>
          </cell>
          <cell r="BM523">
            <v>0</v>
          </cell>
          <cell r="BN523">
            <v>0</v>
          </cell>
          <cell r="BO523">
            <v>0</v>
          </cell>
          <cell r="BP523">
            <v>0</v>
          </cell>
          <cell r="BQ523">
            <v>0</v>
          </cell>
          <cell r="BR523">
            <v>0</v>
          </cell>
          <cell r="BS523">
            <v>0</v>
          </cell>
          <cell r="BT523">
            <v>0</v>
          </cell>
          <cell r="BU523">
            <v>0</v>
          </cell>
          <cell r="BV523">
            <v>0</v>
          </cell>
          <cell r="BW523">
            <v>0</v>
          </cell>
          <cell r="BX523">
            <v>0</v>
          </cell>
          <cell r="BY523">
            <v>0</v>
          </cell>
          <cell r="BZ523">
            <v>0</v>
          </cell>
          <cell r="CA523">
            <v>0</v>
          </cell>
          <cell r="CB523">
            <v>0</v>
          </cell>
          <cell r="CC523">
            <v>0</v>
          </cell>
          <cell r="CD523">
            <v>0</v>
          </cell>
          <cell r="CE523">
            <v>0</v>
          </cell>
          <cell r="CF523">
            <v>0</v>
          </cell>
          <cell r="CG523">
            <v>0</v>
          </cell>
          <cell r="CH523">
            <v>0</v>
          </cell>
          <cell r="CI523">
            <v>0</v>
          </cell>
          <cell r="CJ523">
            <v>0</v>
          </cell>
          <cell r="CK523">
            <v>0</v>
          </cell>
          <cell r="CL523">
            <v>0</v>
          </cell>
          <cell r="CM523">
            <v>0</v>
          </cell>
          <cell r="CN523">
            <v>0</v>
          </cell>
          <cell r="CO523">
            <v>0</v>
          </cell>
          <cell r="CP523">
            <v>0</v>
          </cell>
          <cell r="CQ523">
            <v>0</v>
          </cell>
          <cell r="CR523">
            <v>0</v>
          </cell>
          <cell r="CS523">
            <v>0</v>
          </cell>
          <cell r="CT523">
            <v>0</v>
          </cell>
          <cell r="CU523">
            <v>0</v>
          </cell>
          <cell r="CV523">
            <v>0</v>
          </cell>
          <cell r="CW523">
            <v>0</v>
          </cell>
          <cell r="CX523">
            <v>0</v>
          </cell>
          <cell r="CY523">
            <v>0</v>
          </cell>
          <cell r="CZ523">
            <v>0</v>
          </cell>
          <cell r="DA523">
            <v>0</v>
          </cell>
          <cell r="DB523">
            <v>0</v>
          </cell>
          <cell r="DC523">
            <v>0</v>
          </cell>
          <cell r="DD523">
            <v>0</v>
          </cell>
          <cell r="DE523">
            <v>0</v>
          </cell>
          <cell r="DF523">
            <v>0</v>
          </cell>
          <cell r="DG523">
            <v>0</v>
          </cell>
          <cell r="DH523">
            <v>0</v>
          </cell>
          <cell r="DI523">
            <v>0</v>
          </cell>
          <cell r="DJ523">
            <v>0</v>
          </cell>
          <cell r="DK523">
            <v>0</v>
          </cell>
          <cell r="DL523">
            <v>0</v>
          </cell>
          <cell r="DM523">
            <v>0</v>
          </cell>
          <cell r="DN523">
            <v>0</v>
          </cell>
          <cell r="DO523">
            <v>0</v>
          </cell>
          <cell r="DP523">
            <v>0</v>
          </cell>
          <cell r="DQ523">
            <v>0</v>
          </cell>
          <cell r="DR523">
            <v>0</v>
          </cell>
          <cell r="DS523">
            <v>0</v>
          </cell>
          <cell r="DT523">
            <v>0</v>
          </cell>
          <cell r="DU523">
            <v>0</v>
          </cell>
          <cell r="DV523">
            <v>0</v>
          </cell>
          <cell r="DW523">
            <v>0</v>
          </cell>
          <cell r="DX523">
            <v>0</v>
          </cell>
          <cell r="DY523">
            <v>0</v>
          </cell>
          <cell r="DZ523">
            <v>0</v>
          </cell>
          <cell r="EA523">
            <v>0</v>
          </cell>
          <cell r="EB523">
            <v>0</v>
          </cell>
          <cell r="EC523">
            <v>0</v>
          </cell>
          <cell r="ED523">
            <v>0</v>
          </cell>
          <cell r="EE523">
            <v>0</v>
          </cell>
          <cell r="EF523">
            <v>0</v>
          </cell>
          <cell r="EG523">
            <v>0</v>
          </cell>
          <cell r="EH523">
            <v>0</v>
          </cell>
          <cell r="EI523">
            <v>0</v>
          </cell>
          <cell r="EJ523">
            <v>0</v>
          </cell>
          <cell r="EK523">
            <v>0</v>
          </cell>
          <cell r="EL523">
            <v>0</v>
          </cell>
          <cell r="EM523">
            <v>0</v>
          </cell>
          <cell r="EN523">
            <v>0</v>
          </cell>
          <cell r="EO523">
            <v>0</v>
          </cell>
          <cell r="EP523">
            <v>0</v>
          </cell>
          <cell r="EQ523">
            <v>0</v>
          </cell>
          <cell r="ER523">
            <v>0</v>
          </cell>
          <cell r="ES523">
            <v>0</v>
          </cell>
          <cell r="ET523">
            <v>0</v>
          </cell>
          <cell r="EU523">
            <v>0</v>
          </cell>
          <cell r="EV523">
            <v>0</v>
          </cell>
          <cell r="EW523">
            <v>0</v>
          </cell>
          <cell r="EX523">
            <v>0</v>
          </cell>
          <cell r="GZ523">
            <v>0</v>
          </cell>
          <cell r="HA523">
            <v>0</v>
          </cell>
        </row>
        <row r="524">
          <cell r="B524" t="str">
            <v>63051PR9189</v>
          </cell>
          <cell r="C524">
            <v>0</v>
          </cell>
          <cell r="D524">
            <v>0</v>
          </cell>
          <cell r="E524">
            <v>0</v>
          </cell>
          <cell r="F524" t="str">
            <v>63051PR9189L4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  <cell r="AS524">
            <v>0</v>
          </cell>
          <cell r="AT524">
            <v>0</v>
          </cell>
          <cell r="AU524">
            <v>0</v>
          </cell>
          <cell r="AV524">
            <v>0</v>
          </cell>
          <cell r="AW524">
            <v>0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  <cell r="BF524">
            <v>0</v>
          </cell>
          <cell r="BG524">
            <v>0</v>
          </cell>
          <cell r="BH524">
            <v>0</v>
          </cell>
          <cell r="BI524">
            <v>0</v>
          </cell>
          <cell r="BJ524">
            <v>0</v>
          </cell>
          <cell r="BK524">
            <v>0</v>
          </cell>
          <cell r="BL524">
            <v>0</v>
          </cell>
          <cell r="BM524">
            <v>0</v>
          </cell>
          <cell r="BN524">
            <v>0</v>
          </cell>
          <cell r="BO524">
            <v>0</v>
          </cell>
          <cell r="BP524">
            <v>0</v>
          </cell>
          <cell r="BQ524">
            <v>0</v>
          </cell>
          <cell r="BR524">
            <v>0</v>
          </cell>
          <cell r="BS524">
            <v>0</v>
          </cell>
          <cell r="BT524">
            <v>0</v>
          </cell>
          <cell r="BU524">
            <v>0</v>
          </cell>
          <cell r="BV524">
            <v>0</v>
          </cell>
          <cell r="BW524">
            <v>0</v>
          </cell>
          <cell r="BX524">
            <v>0</v>
          </cell>
          <cell r="BY524">
            <v>0</v>
          </cell>
          <cell r="BZ524">
            <v>0</v>
          </cell>
          <cell r="CA524">
            <v>0</v>
          </cell>
          <cell r="CB524">
            <v>0</v>
          </cell>
          <cell r="CC524">
            <v>0</v>
          </cell>
          <cell r="CD524">
            <v>0</v>
          </cell>
          <cell r="CE524">
            <v>0</v>
          </cell>
          <cell r="CF524">
            <v>0</v>
          </cell>
          <cell r="CG524">
            <v>0</v>
          </cell>
          <cell r="CH524">
            <v>0</v>
          </cell>
          <cell r="CI524">
            <v>0</v>
          </cell>
          <cell r="CJ524">
            <v>0</v>
          </cell>
          <cell r="CK524">
            <v>0</v>
          </cell>
          <cell r="CL524">
            <v>0</v>
          </cell>
          <cell r="CM524">
            <v>0</v>
          </cell>
          <cell r="CN524">
            <v>0</v>
          </cell>
          <cell r="CO524">
            <v>0</v>
          </cell>
          <cell r="CP524">
            <v>0</v>
          </cell>
          <cell r="CQ524">
            <v>0</v>
          </cell>
          <cell r="CR524">
            <v>0</v>
          </cell>
          <cell r="CS524">
            <v>0</v>
          </cell>
          <cell r="CT524">
            <v>0</v>
          </cell>
          <cell r="CU524">
            <v>0</v>
          </cell>
          <cell r="CV524">
            <v>0</v>
          </cell>
          <cell r="CW524">
            <v>0</v>
          </cell>
          <cell r="CX524">
            <v>0</v>
          </cell>
          <cell r="CY524">
            <v>0</v>
          </cell>
          <cell r="CZ524">
            <v>0</v>
          </cell>
          <cell r="DA524">
            <v>0</v>
          </cell>
          <cell r="DB524">
            <v>0</v>
          </cell>
          <cell r="DC524">
            <v>0</v>
          </cell>
          <cell r="DD524">
            <v>0</v>
          </cell>
          <cell r="DE524">
            <v>0</v>
          </cell>
          <cell r="DF524">
            <v>0</v>
          </cell>
          <cell r="DG524">
            <v>0</v>
          </cell>
          <cell r="DH524">
            <v>0</v>
          </cell>
          <cell r="DI524">
            <v>0</v>
          </cell>
          <cell r="DJ524">
            <v>0</v>
          </cell>
          <cell r="DK524">
            <v>0</v>
          </cell>
          <cell r="DL524">
            <v>0</v>
          </cell>
          <cell r="DM524">
            <v>0</v>
          </cell>
          <cell r="DN524">
            <v>0</v>
          </cell>
          <cell r="DO524">
            <v>0</v>
          </cell>
          <cell r="DP524">
            <v>0</v>
          </cell>
          <cell r="DQ524">
            <v>0</v>
          </cell>
          <cell r="DR524">
            <v>0</v>
          </cell>
          <cell r="DS524">
            <v>0</v>
          </cell>
          <cell r="DT524">
            <v>0</v>
          </cell>
          <cell r="DU524">
            <v>0</v>
          </cell>
          <cell r="DV524">
            <v>0</v>
          </cell>
          <cell r="DW524">
            <v>0</v>
          </cell>
          <cell r="DX524">
            <v>0</v>
          </cell>
          <cell r="DY524">
            <v>0</v>
          </cell>
          <cell r="DZ524">
            <v>0</v>
          </cell>
          <cell r="EA524">
            <v>0</v>
          </cell>
          <cell r="EB524">
            <v>0</v>
          </cell>
          <cell r="EC524">
            <v>0</v>
          </cell>
          <cell r="ED524">
            <v>0</v>
          </cell>
          <cell r="EE524">
            <v>0</v>
          </cell>
          <cell r="EF524">
            <v>0</v>
          </cell>
          <cell r="EG524">
            <v>0</v>
          </cell>
          <cell r="EH524">
            <v>0</v>
          </cell>
          <cell r="EI524">
            <v>0</v>
          </cell>
          <cell r="EJ524">
            <v>0</v>
          </cell>
          <cell r="EK524">
            <v>0</v>
          </cell>
          <cell r="EL524">
            <v>0</v>
          </cell>
          <cell r="EM524">
            <v>0</v>
          </cell>
          <cell r="EN524">
            <v>0</v>
          </cell>
          <cell r="EO524">
            <v>0</v>
          </cell>
          <cell r="EP524">
            <v>0</v>
          </cell>
          <cell r="EQ524">
            <v>0</v>
          </cell>
          <cell r="ER524">
            <v>0</v>
          </cell>
          <cell r="ES524">
            <v>0</v>
          </cell>
          <cell r="ET524">
            <v>0</v>
          </cell>
          <cell r="EU524">
            <v>0</v>
          </cell>
          <cell r="EV524">
            <v>0</v>
          </cell>
          <cell r="EW524">
            <v>0</v>
          </cell>
          <cell r="EX524">
            <v>0</v>
          </cell>
          <cell r="GZ524">
            <v>0</v>
          </cell>
          <cell r="HA524">
            <v>0</v>
          </cell>
        </row>
        <row r="525">
          <cell r="B525" t="str">
            <v>63051PR9289</v>
          </cell>
          <cell r="C525">
            <v>0</v>
          </cell>
          <cell r="D525">
            <v>0</v>
          </cell>
          <cell r="E525">
            <v>0</v>
          </cell>
          <cell r="F525" t="str">
            <v>63051PR9289L4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  <cell r="BF525">
            <v>0</v>
          </cell>
          <cell r="BG525">
            <v>0</v>
          </cell>
          <cell r="BH525">
            <v>0</v>
          </cell>
          <cell r="BI525">
            <v>0</v>
          </cell>
          <cell r="BJ525">
            <v>0</v>
          </cell>
          <cell r="BK525">
            <v>0</v>
          </cell>
          <cell r="BL525">
            <v>0</v>
          </cell>
          <cell r="BM525">
            <v>0</v>
          </cell>
          <cell r="BN525">
            <v>0</v>
          </cell>
          <cell r="BO525">
            <v>0</v>
          </cell>
          <cell r="BP525">
            <v>0</v>
          </cell>
          <cell r="BQ525">
            <v>0</v>
          </cell>
          <cell r="BR525">
            <v>0</v>
          </cell>
          <cell r="BS525">
            <v>0</v>
          </cell>
          <cell r="BT525">
            <v>0</v>
          </cell>
          <cell r="BU525">
            <v>0</v>
          </cell>
          <cell r="BV525">
            <v>0</v>
          </cell>
          <cell r="BW525">
            <v>0</v>
          </cell>
          <cell r="BX525">
            <v>0</v>
          </cell>
          <cell r="BY525">
            <v>0</v>
          </cell>
          <cell r="BZ525">
            <v>0</v>
          </cell>
          <cell r="CA525">
            <v>0</v>
          </cell>
          <cell r="CB525">
            <v>0</v>
          </cell>
          <cell r="CC525">
            <v>0</v>
          </cell>
          <cell r="CD525">
            <v>0</v>
          </cell>
          <cell r="CE525">
            <v>0</v>
          </cell>
          <cell r="CF525">
            <v>0</v>
          </cell>
          <cell r="CG525">
            <v>0</v>
          </cell>
          <cell r="CH525">
            <v>0</v>
          </cell>
          <cell r="CI525">
            <v>0</v>
          </cell>
          <cell r="CJ525">
            <v>0</v>
          </cell>
          <cell r="CK525">
            <v>0</v>
          </cell>
          <cell r="CL525">
            <v>0</v>
          </cell>
          <cell r="CM525">
            <v>0</v>
          </cell>
          <cell r="CN525">
            <v>0</v>
          </cell>
          <cell r="CO525">
            <v>0</v>
          </cell>
          <cell r="CP525">
            <v>0</v>
          </cell>
          <cell r="CQ525">
            <v>0</v>
          </cell>
          <cell r="CR525">
            <v>0</v>
          </cell>
          <cell r="CS525">
            <v>0</v>
          </cell>
          <cell r="CT525">
            <v>0</v>
          </cell>
          <cell r="CU525">
            <v>0</v>
          </cell>
          <cell r="CV525">
            <v>0</v>
          </cell>
          <cell r="CW525">
            <v>0</v>
          </cell>
          <cell r="CX525">
            <v>0</v>
          </cell>
          <cell r="CY525">
            <v>0</v>
          </cell>
          <cell r="CZ525">
            <v>0</v>
          </cell>
          <cell r="DA525">
            <v>0</v>
          </cell>
          <cell r="DB525">
            <v>0</v>
          </cell>
          <cell r="DC525">
            <v>0</v>
          </cell>
          <cell r="DD525">
            <v>0</v>
          </cell>
          <cell r="DE525">
            <v>0</v>
          </cell>
          <cell r="DF525">
            <v>0</v>
          </cell>
          <cell r="DG525">
            <v>0</v>
          </cell>
          <cell r="DH525">
            <v>0</v>
          </cell>
          <cell r="DI525">
            <v>0</v>
          </cell>
          <cell r="DJ525">
            <v>0</v>
          </cell>
          <cell r="DK525">
            <v>0</v>
          </cell>
          <cell r="DL525">
            <v>0</v>
          </cell>
          <cell r="DM525">
            <v>0</v>
          </cell>
          <cell r="DN525">
            <v>0</v>
          </cell>
          <cell r="DO525">
            <v>0</v>
          </cell>
          <cell r="DP525">
            <v>0</v>
          </cell>
          <cell r="DQ525">
            <v>0</v>
          </cell>
          <cell r="DR525">
            <v>0</v>
          </cell>
          <cell r="DS525">
            <v>0</v>
          </cell>
          <cell r="DT525">
            <v>0</v>
          </cell>
          <cell r="DU525">
            <v>0</v>
          </cell>
          <cell r="DV525">
            <v>0</v>
          </cell>
          <cell r="DW525">
            <v>0</v>
          </cell>
          <cell r="DX525">
            <v>0</v>
          </cell>
          <cell r="DY525">
            <v>0</v>
          </cell>
          <cell r="DZ525">
            <v>0</v>
          </cell>
          <cell r="EA525">
            <v>0</v>
          </cell>
          <cell r="EB525">
            <v>0</v>
          </cell>
          <cell r="EC525">
            <v>0</v>
          </cell>
          <cell r="ED525">
            <v>0</v>
          </cell>
          <cell r="EE525">
            <v>0</v>
          </cell>
          <cell r="EF525">
            <v>0</v>
          </cell>
          <cell r="EG525">
            <v>0</v>
          </cell>
          <cell r="EH525">
            <v>0</v>
          </cell>
          <cell r="EI525">
            <v>0</v>
          </cell>
          <cell r="EJ525">
            <v>0</v>
          </cell>
          <cell r="EK525">
            <v>0</v>
          </cell>
          <cell r="EL525">
            <v>0</v>
          </cell>
          <cell r="EM525">
            <v>0</v>
          </cell>
          <cell r="EN525">
            <v>0</v>
          </cell>
          <cell r="EO525">
            <v>0</v>
          </cell>
          <cell r="EP525">
            <v>0</v>
          </cell>
          <cell r="EQ525">
            <v>0</v>
          </cell>
          <cell r="ER525">
            <v>0</v>
          </cell>
          <cell r="ES525">
            <v>0</v>
          </cell>
          <cell r="ET525">
            <v>0</v>
          </cell>
          <cell r="EU525">
            <v>0</v>
          </cell>
          <cell r="EV525">
            <v>0</v>
          </cell>
          <cell r="EW525">
            <v>0</v>
          </cell>
          <cell r="EX525">
            <v>0</v>
          </cell>
          <cell r="GZ525">
            <v>0</v>
          </cell>
          <cell r="HA525">
            <v>0</v>
          </cell>
        </row>
        <row r="526">
          <cell r="B526" t="str">
            <v>76DWG</v>
          </cell>
          <cell r="C526">
            <v>0</v>
          </cell>
          <cell r="D526">
            <v>0</v>
          </cell>
          <cell r="E526">
            <v>0</v>
          </cell>
          <cell r="F526" t="str">
            <v>JULIANA LOW R1</v>
          </cell>
          <cell r="G526">
            <v>0</v>
          </cell>
          <cell r="H526">
            <v>29</v>
          </cell>
          <cell r="I526">
            <v>30</v>
          </cell>
          <cell r="J526">
            <v>0</v>
          </cell>
          <cell r="K526">
            <v>0</v>
          </cell>
          <cell r="L526">
            <v>0</v>
          </cell>
          <cell r="M526">
            <v>8</v>
          </cell>
          <cell r="N526">
            <v>16</v>
          </cell>
          <cell r="O526">
            <v>3</v>
          </cell>
          <cell r="P526">
            <v>16</v>
          </cell>
          <cell r="Q526">
            <v>3</v>
          </cell>
          <cell r="R526">
            <v>-1</v>
          </cell>
          <cell r="S526">
            <v>0</v>
          </cell>
          <cell r="T526">
            <v>28</v>
          </cell>
          <cell r="U526">
            <v>28</v>
          </cell>
          <cell r="V526">
            <v>11.9518075249871</v>
          </cell>
          <cell r="W526">
            <v>150</v>
          </cell>
          <cell r="X526">
            <v>170</v>
          </cell>
          <cell r="Y526">
            <v>0</v>
          </cell>
          <cell r="Z526">
            <v>14</v>
          </cell>
          <cell r="AA526">
            <v>70.282256323476616</v>
          </cell>
          <cell r="AB526">
            <v>15</v>
          </cell>
          <cell r="AC526">
            <v>70.282256323476616</v>
          </cell>
          <cell r="AD526">
            <v>5</v>
          </cell>
          <cell r="AE526">
            <v>2</v>
          </cell>
          <cell r="AF526">
            <v>0</v>
          </cell>
          <cell r="AG526">
            <v>21</v>
          </cell>
          <cell r="AH526">
            <v>21</v>
          </cell>
          <cell r="AI526">
            <v>6.116504854368932</v>
          </cell>
          <cell r="AJ526">
            <v>110</v>
          </cell>
          <cell r="AK526">
            <v>110</v>
          </cell>
          <cell r="AL526">
            <v>100</v>
          </cell>
          <cell r="AM526">
            <v>28</v>
          </cell>
          <cell r="AN526">
            <v>103</v>
          </cell>
          <cell r="AO526">
            <v>59</v>
          </cell>
          <cell r="AP526">
            <v>103</v>
          </cell>
          <cell r="AQ526">
            <v>31</v>
          </cell>
          <cell r="AR526">
            <v>-9</v>
          </cell>
          <cell r="AS526">
            <v>1</v>
          </cell>
          <cell r="AT526">
            <v>98</v>
          </cell>
          <cell r="AU526">
            <v>99</v>
          </cell>
          <cell r="AV526">
            <v>26.367713004484305</v>
          </cell>
          <cell r="AW526">
            <v>160</v>
          </cell>
          <cell r="AX526">
            <v>120</v>
          </cell>
          <cell r="AY526">
            <v>75</v>
          </cell>
          <cell r="AZ526">
            <v>13</v>
          </cell>
          <cell r="BA526">
            <v>111.5</v>
          </cell>
          <cell r="BB526">
            <v>32</v>
          </cell>
          <cell r="BC526">
            <v>111.5</v>
          </cell>
          <cell r="BD526">
            <v>19</v>
          </cell>
          <cell r="BE526">
            <v>4</v>
          </cell>
          <cell r="BF526">
            <v>60</v>
          </cell>
          <cell r="BG526">
            <v>91</v>
          </cell>
          <cell r="BH526">
            <v>151</v>
          </cell>
          <cell r="BI526">
            <v>26.764705882352942</v>
          </cell>
          <cell r="BJ526">
            <v>80</v>
          </cell>
          <cell r="BK526">
            <v>80</v>
          </cell>
          <cell r="BL526">
            <v>92</v>
          </cell>
          <cell r="BM526">
            <v>0</v>
          </cell>
          <cell r="BN526">
            <v>102</v>
          </cell>
          <cell r="BO526">
            <v>14</v>
          </cell>
          <cell r="BP526">
            <v>102</v>
          </cell>
          <cell r="BQ526">
            <v>14</v>
          </cell>
          <cell r="BR526">
            <v>-2</v>
          </cell>
          <cell r="BS526">
            <v>69</v>
          </cell>
          <cell r="BT526">
            <v>162</v>
          </cell>
          <cell r="BU526">
            <v>231</v>
          </cell>
          <cell r="BV526">
            <v>73.612732607127469</v>
          </cell>
          <cell r="BW526">
            <v>0</v>
          </cell>
          <cell r="BX526">
            <v>0</v>
          </cell>
          <cell r="BY526">
            <v>4</v>
          </cell>
          <cell r="BZ526">
            <v>0</v>
          </cell>
          <cell r="CA526">
            <v>87.6</v>
          </cell>
          <cell r="CB526">
            <v>33</v>
          </cell>
          <cell r="CC526">
            <v>87.6</v>
          </cell>
          <cell r="CD526">
            <v>33</v>
          </cell>
          <cell r="CE526">
            <v>-7</v>
          </cell>
          <cell r="CF526">
            <v>69</v>
          </cell>
          <cell r="CG526">
            <v>140</v>
          </cell>
          <cell r="CH526">
            <v>209</v>
          </cell>
          <cell r="CI526">
            <v>99.115196375795165</v>
          </cell>
          <cell r="CJ526">
            <v>50</v>
          </cell>
          <cell r="CK526">
            <v>50</v>
          </cell>
          <cell r="CL526">
            <v>50</v>
          </cell>
          <cell r="CM526">
            <v>0</v>
          </cell>
          <cell r="CN526">
            <v>28</v>
          </cell>
          <cell r="CO526">
            <v>59</v>
          </cell>
          <cell r="CP526">
            <v>28</v>
          </cell>
          <cell r="CQ526">
            <v>59</v>
          </cell>
          <cell r="CR526">
            <v>7</v>
          </cell>
          <cell r="CS526">
            <v>72</v>
          </cell>
          <cell r="CT526">
            <v>121</v>
          </cell>
          <cell r="CU526">
            <v>193</v>
          </cell>
          <cell r="CV526">
            <v>50.784313725490193</v>
          </cell>
          <cell r="CW526">
            <v>0</v>
          </cell>
          <cell r="CX526">
            <v>0</v>
          </cell>
          <cell r="CY526">
            <v>0</v>
          </cell>
          <cell r="CZ526">
            <v>0</v>
          </cell>
          <cell r="DA526">
            <v>15</v>
          </cell>
          <cell r="DB526">
            <v>18</v>
          </cell>
          <cell r="DC526">
            <v>15</v>
          </cell>
          <cell r="DD526">
            <v>18</v>
          </cell>
          <cell r="DE526">
            <v>4</v>
          </cell>
          <cell r="DF526">
            <v>64</v>
          </cell>
          <cell r="DG526">
            <v>107</v>
          </cell>
          <cell r="DH526">
            <v>171</v>
          </cell>
          <cell r="DI526">
            <v>144.2696629213483</v>
          </cell>
          <cell r="DJ526">
            <v>10</v>
          </cell>
          <cell r="DK526">
            <v>10</v>
          </cell>
          <cell r="DL526">
            <v>0</v>
          </cell>
          <cell r="DM526">
            <v>0</v>
          </cell>
          <cell r="DN526">
            <v>7</v>
          </cell>
          <cell r="DO526">
            <v>19</v>
          </cell>
          <cell r="DP526">
            <v>7</v>
          </cell>
          <cell r="DQ526">
            <v>19</v>
          </cell>
          <cell r="DR526">
            <v>5</v>
          </cell>
          <cell r="DS526">
            <v>66</v>
          </cell>
          <cell r="DT526">
            <v>81</v>
          </cell>
          <cell r="DU526">
            <v>147</v>
          </cell>
          <cell r="DV526">
            <v>55.714285714285715</v>
          </cell>
          <cell r="DW526">
            <v>10</v>
          </cell>
          <cell r="DX526">
            <v>10</v>
          </cell>
          <cell r="DY526">
            <v>8</v>
          </cell>
          <cell r="DZ526">
            <v>0</v>
          </cell>
          <cell r="EA526">
            <v>9</v>
          </cell>
          <cell r="EB526">
            <v>22</v>
          </cell>
          <cell r="EC526">
            <v>9</v>
          </cell>
          <cell r="ED526">
            <v>22</v>
          </cell>
          <cell r="EE526">
            <v>4</v>
          </cell>
          <cell r="EF526">
            <v>66</v>
          </cell>
          <cell r="EG526">
            <v>63</v>
          </cell>
          <cell r="EH526">
            <v>129</v>
          </cell>
          <cell r="EI526">
            <v>221.22485929931347</v>
          </cell>
          <cell r="EJ526">
            <v>29</v>
          </cell>
          <cell r="EK526">
            <v>29</v>
          </cell>
          <cell r="EL526">
            <v>0</v>
          </cell>
          <cell r="EM526">
            <v>0</v>
          </cell>
          <cell r="EN526">
            <v>8</v>
          </cell>
          <cell r="EO526">
            <v>0</v>
          </cell>
          <cell r="EP526">
            <v>8</v>
          </cell>
          <cell r="EQ526">
            <v>0</v>
          </cell>
          <cell r="ER526">
            <v>8</v>
          </cell>
          <cell r="ES526">
            <v>84</v>
          </cell>
          <cell r="ET526">
            <v>84</v>
          </cell>
          <cell r="EU526">
            <v>150</v>
          </cell>
          <cell r="EV526">
            <v>357.28840978471641</v>
          </cell>
          <cell r="EW526">
            <v>0</v>
          </cell>
          <cell r="EX526">
            <v>0</v>
          </cell>
          <cell r="GZ526">
            <v>0</v>
          </cell>
          <cell r="HA526">
            <v>0</v>
          </cell>
        </row>
        <row r="527">
          <cell r="B527" t="str">
            <v>63052WBA189</v>
          </cell>
          <cell r="C527">
            <v>0</v>
          </cell>
          <cell r="D527">
            <v>0</v>
          </cell>
          <cell r="E527">
            <v>926564104</v>
          </cell>
          <cell r="F527" t="str">
            <v>63052WBA189L4</v>
          </cell>
          <cell r="G527">
            <v>0</v>
          </cell>
          <cell r="H527">
            <v>20</v>
          </cell>
          <cell r="I527">
            <v>20</v>
          </cell>
          <cell r="J527">
            <v>0</v>
          </cell>
          <cell r="K527">
            <v>0</v>
          </cell>
          <cell r="L527">
            <v>0</v>
          </cell>
          <cell r="M527">
            <v>4</v>
          </cell>
          <cell r="N527">
            <v>12</v>
          </cell>
          <cell r="O527">
            <v>2</v>
          </cell>
          <cell r="P527">
            <v>12</v>
          </cell>
          <cell r="Q527">
            <v>2</v>
          </cell>
          <cell r="R527">
            <v>-1</v>
          </cell>
          <cell r="S527">
            <v>0</v>
          </cell>
          <cell r="T527">
            <v>19</v>
          </cell>
          <cell r="U527">
            <v>19</v>
          </cell>
          <cell r="V527">
            <v>10.813540141654995</v>
          </cell>
          <cell r="W527">
            <v>110</v>
          </cell>
          <cell r="X527">
            <v>130</v>
          </cell>
          <cell r="Y527">
            <v>0</v>
          </cell>
          <cell r="Z527">
            <v>9</v>
          </cell>
          <cell r="AA527">
            <v>52.711692242607462</v>
          </cell>
          <cell r="AB527">
            <v>10</v>
          </cell>
          <cell r="AC527">
            <v>52.711692242607462</v>
          </cell>
          <cell r="AD527">
            <v>3</v>
          </cell>
          <cell r="AE527">
            <v>2</v>
          </cell>
          <cell r="AF527">
            <v>0</v>
          </cell>
          <cell r="AG527">
            <v>14</v>
          </cell>
          <cell r="AH527">
            <v>14</v>
          </cell>
          <cell r="AI527">
            <v>5.4368932038834945</v>
          </cell>
          <cell r="AJ527">
            <v>80</v>
          </cell>
          <cell r="AK527">
            <v>80</v>
          </cell>
          <cell r="AL527">
            <v>78</v>
          </cell>
          <cell r="AM527">
            <v>20</v>
          </cell>
          <cell r="AN527">
            <v>77.25</v>
          </cell>
          <cell r="AO527">
            <v>43</v>
          </cell>
          <cell r="AP527">
            <v>77.25</v>
          </cell>
          <cell r="AQ527">
            <v>23</v>
          </cell>
          <cell r="AR527">
            <v>-8</v>
          </cell>
          <cell r="AS527">
            <v>0</v>
          </cell>
          <cell r="AT527">
            <v>77</v>
          </cell>
          <cell r="AU527">
            <v>77</v>
          </cell>
          <cell r="AV527">
            <v>27.623318385650222</v>
          </cell>
          <cell r="AW527">
            <v>120</v>
          </cell>
          <cell r="AX527">
            <v>120</v>
          </cell>
          <cell r="AY527">
            <v>35</v>
          </cell>
          <cell r="AZ527">
            <v>10</v>
          </cell>
          <cell r="BA527">
            <v>83.625</v>
          </cell>
          <cell r="BB527">
            <v>24</v>
          </cell>
          <cell r="BC527">
            <v>83.625</v>
          </cell>
          <cell r="BD527">
            <v>14</v>
          </cell>
          <cell r="BE527">
            <v>1</v>
          </cell>
          <cell r="BF527">
            <v>30</v>
          </cell>
          <cell r="BG527">
            <v>67</v>
          </cell>
          <cell r="BH527">
            <v>97</v>
          </cell>
          <cell r="BI527">
            <v>26.274509803921571</v>
          </cell>
          <cell r="BJ527">
            <v>60</v>
          </cell>
          <cell r="BK527">
            <v>60</v>
          </cell>
          <cell r="BL527">
            <v>72</v>
          </cell>
          <cell r="BM527">
            <v>0</v>
          </cell>
          <cell r="BN527">
            <v>76.5</v>
          </cell>
          <cell r="BO527">
            <v>12</v>
          </cell>
          <cell r="BP527">
            <v>76.5</v>
          </cell>
          <cell r="BQ527">
            <v>12</v>
          </cell>
          <cell r="BR527">
            <v>-1</v>
          </cell>
          <cell r="BS527">
            <v>34</v>
          </cell>
          <cell r="BT527">
            <v>124</v>
          </cell>
          <cell r="BU527">
            <v>158</v>
          </cell>
          <cell r="BV527">
            <v>70.758585746136191</v>
          </cell>
          <cell r="BW527">
            <v>0</v>
          </cell>
          <cell r="BX527">
            <v>0</v>
          </cell>
          <cell r="BY527">
            <v>4</v>
          </cell>
          <cell r="BZ527">
            <v>0</v>
          </cell>
          <cell r="CA527">
            <v>69.777931034482762</v>
          </cell>
          <cell r="CB527">
            <v>26</v>
          </cell>
          <cell r="CC527">
            <v>69.777931034482762</v>
          </cell>
          <cell r="CD527">
            <v>26</v>
          </cell>
          <cell r="CE527">
            <v>-5</v>
          </cell>
          <cell r="CF527">
            <v>34</v>
          </cell>
          <cell r="CG527">
            <v>107</v>
          </cell>
          <cell r="CH527">
            <v>141</v>
          </cell>
          <cell r="CI527">
            <v>98.839673770933885</v>
          </cell>
          <cell r="CJ527">
            <v>40</v>
          </cell>
          <cell r="CK527">
            <v>40</v>
          </cell>
          <cell r="CL527">
            <v>40</v>
          </cell>
          <cell r="CM527">
            <v>0</v>
          </cell>
          <cell r="CN527">
            <v>22.4</v>
          </cell>
          <cell r="CO527">
            <v>47</v>
          </cell>
          <cell r="CP527">
            <v>22.4</v>
          </cell>
          <cell r="CQ527">
            <v>47</v>
          </cell>
          <cell r="CR527">
            <v>0</v>
          </cell>
          <cell r="CS527">
            <v>42</v>
          </cell>
          <cell r="CT527">
            <v>92</v>
          </cell>
          <cell r="CU527">
            <v>134</v>
          </cell>
          <cell r="CV527">
            <v>50.594315245478043</v>
          </cell>
          <cell r="CW527">
            <v>0</v>
          </cell>
          <cell r="CX527">
            <v>0</v>
          </cell>
          <cell r="CY527">
            <v>0</v>
          </cell>
          <cell r="CZ527">
            <v>0</v>
          </cell>
          <cell r="DA527">
            <v>12.3</v>
          </cell>
          <cell r="DB527">
            <v>15</v>
          </cell>
          <cell r="DC527">
            <v>12.3</v>
          </cell>
          <cell r="DD527">
            <v>15</v>
          </cell>
          <cell r="DE527">
            <v>3</v>
          </cell>
          <cell r="DF527">
            <v>34</v>
          </cell>
          <cell r="DG527">
            <v>82</v>
          </cell>
          <cell r="DH527">
            <v>116</v>
          </cell>
          <cell r="DI527">
            <v>209.36170212765958</v>
          </cell>
          <cell r="DJ527">
            <v>0</v>
          </cell>
          <cell r="DK527">
            <v>0</v>
          </cell>
          <cell r="DL527">
            <v>0</v>
          </cell>
          <cell r="DM527">
            <v>0</v>
          </cell>
          <cell r="DN527">
            <v>3</v>
          </cell>
          <cell r="DO527">
            <v>8</v>
          </cell>
          <cell r="DP527">
            <v>3</v>
          </cell>
          <cell r="DQ527">
            <v>8</v>
          </cell>
          <cell r="DR527">
            <v>6</v>
          </cell>
          <cell r="DS527">
            <v>34</v>
          </cell>
          <cell r="DT527">
            <v>68</v>
          </cell>
          <cell r="DU527">
            <v>102</v>
          </cell>
          <cell r="DV527">
            <v>90.182926829268297</v>
          </cell>
          <cell r="DW527">
            <v>0</v>
          </cell>
          <cell r="DX527">
            <v>0</v>
          </cell>
          <cell r="DY527">
            <v>0</v>
          </cell>
          <cell r="DZ527">
            <v>0</v>
          </cell>
          <cell r="EA527">
            <v>5</v>
          </cell>
          <cell r="EB527">
            <v>14</v>
          </cell>
          <cell r="EC527">
            <v>5</v>
          </cell>
          <cell r="ED527">
            <v>14</v>
          </cell>
          <cell r="EE527">
            <v>3</v>
          </cell>
          <cell r="EF527">
            <v>34</v>
          </cell>
          <cell r="EG527">
            <v>51</v>
          </cell>
          <cell r="EH527">
            <v>85</v>
          </cell>
          <cell r="EI527">
            <v>255.71471656591891</v>
          </cell>
          <cell r="EJ527">
            <v>11</v>
          </cell>
          <cell r="EK527">
            <v>11</v>
          </cell>
          <cell r="EL527">
            <v>0</v>
          </cell>
          <cell r="EM527">
            <v>0</v>
          </cell>
          <cell r="EN527">
            <v>5</v>
          </cell>
          <cell r="EO527">
            <v>0</v>
          </cell>
          <cell r="EP527">
            <v>5</v>
          </cell>
          <cell r="EQ527">
            <v>0</v>
          </cell>
          <cell r="ER527">
            <v>5</v>
          </cell>
          <cell r="ES527">
            <v>57</v>
          </cell>
          <cell r="ET527">
            <v>57</v>
          </cell>
          <cell r="EU527">
            <v>91</v>
          </cell>
          <cell r="EV527">
            <v>333.71955703331872</v>
          </cell>
          <cell r="EW527">
            <v>0</v>
          </cell>
          <cell r="EX527">
            <v>0</v>
          </cell>
          <cell r="GZ527">
            <v>0</v>
          </cell>
          <cell r="HA527">
            <v>0</v>
          </cell>
        </row>
        <row r="528">
          <cell r="B528" t="str">
            <v>63052WBA289</v>
          </cell>
          <cell r="C528">
            <v>0</v>
          </cell>
          <cell r="D528">
            <v>0</v>
          </cell>
          <cell r="E528">
            <v>926564105</v>
          </cell>
          <cell r="F528" t="str">
            <v>63052WBA289L4</v>
          </cell>
          <cell r="G528">
            <v>0</v>
          </cell>
          <cell r="H528">
            <v>9</v>
          </cell>
          <cell r="I528">
            <v>10</v>
          </cell>
          <cell r="J528">
            <v>0</v>
          </cell>
          <cell r="K528">
            <v>0</v>
          </cell>
          <cell r="L528">
            <v>0</v>
          </cell>
          <cell r="M528">
            <v>4</v>
          </cell>
          <cell r="N528">
            <v>4</v>
          </cell>
          <cell r="O528">
            <v>1</v>
          </cell>
          <cell r="P528">
            <v>4</v>
          </cell>
          <cell r="Q528">
            <v>1</v>
          </cell>
          <cell r="R528">
            <v>0</v>
          </cell>
          <cell r="S528">
            <v>0</v>
          </cell>
          <cell r="T528">
            <v>9</v>
          </cell>
          <cell r="U528">
            <v>9</v>
          </cell>
          <cell r="V528">
            <v>15.366609674983414</v>
          </cell>
          <cell r="W528">
            <v>40</v>
          </cell>
          <cell r="X528">
            <v>40</v>
          </cell>
          <cell r="Y528">
            <v>0</v>
          </cell>
          <cell r="Z528">
            <v>5</v>
          </cell>
          <cell r="AA528">
            <v>17.570564080869154</v>
          </cell>
          <cell r="AB528">
            <v>5</v>
          </cell>
          <cell r="AC528">
            <v>17.570564080869154</v>
          </cell>
          <cell r="AD528">
            <v>2</v>
          </cell>
          <cell r="AE528">
            <v>0</v>
          </cell>
          <cell r="AF528">
            <v>0</v>
          </cell>
          <cell r="AG528">
            <v>7</v>
          </cell>
          <cell r="AH528">
            <v>7</v>
          </cell>
          <cell r="AI528">
            <v>8.1553398058252426</v>
          </cell>
          <cell r="AJ528">
            <v>30</v>
          </cell>
          <cell r="AK528">
            <v>30</v>
          </cell>
          <cell r="AL528">
            <v>22</v>
          </cell>
          <cell r="AM528">
            <v>8</v>
          </cell>
          <cell r="AN528">
            <v>25.75</v>
          </cell>
          <cell r="AO528">
            <v>16</v>
          </cell>
          <cell r="AP528">
            <v>25.75</v>
          </cell>
          <cell r="AQ528">
            <v>8</v>
          </cell>
          <cell r="AR528">
            <v>-1</v>
          </cell>
          <cell r="AS528">
            <v>1</v>
          </cell>
          <cell r="AT528">
            <v>21</v>
          </cell>
          <cell r="AU528">
            <v>22</v>
          </cell>
          <cell r="AV528">
            <v>22.600896860986545</v>
          </cell>
          <cell r="AW528">
            <v>40</v>
          </cell>
          <cell r="AX528">
            <v>0</v>
          </cell>
          <cell r="AY528">
            <v>40</v>
          </cell>
          <cell r="AZ528">
            <v>3</v>
          </cell>
          <cell r="BA528">
            <v>27.875</v>
          </cell>
          <cell r="BB528">
            <v>8</v>
          </cell>
          <cell r="BC528">
            <v>27.875</v>
          </cell>
          <cell r="BD528">
            <v>5</v>
          </cell>
          <cell r="BE528">
            <v>3</v>
          </cell>
          <cell r="BF528">
            <v>30</v>
          </cell>
          <cell r="BG528">
            <v>24</v>
          </cell>
          <cell r="BH528">
            <v>54</v>
          </cell>
          <cell r="BI528">
            <v>28.235294117647058</v>
          </cell>
          <cell r="BJ528">
            <v>20</v>
          </cell>
          <cell r="BK528">
            <v>20</v>
          </cell>
          <cell r="BL528">
            <v>20</v>
          </cell>
          <cell r="BM528">
            <v>0</v>
          </cell>
          <cell r="BN528">
            <v>25.5</v>
          </cell>
          <cell r="BO528">
            <v>2</v>
          </cell>
          <cell r="BP528">
            <v>25.5</v>
          </cell>
          <cell r="BQ528">
            <v>2</v>
          </cell>
          <cell r="BR528">
            <v>-1</v>
          </cell>
          <cell r="BS528">
            <v>35</v>
          </cell>
          <cell r="BT528">
            <v>38</v>
          </cell>
          <cell r="BU528">
            <v>73</v>
          </cell>
          <cell r="BV528">
            <v>84.787443198466207</v>
          </cell>
          <cell r="BW528">
            <v>0</v>
          </cell>
          <cell r="BX528">
            <v>0</v>
          </cell>
          <cell r="BY528">
            <v>0</v>
          </cell>
          <cell r="BZ528">
            <v>0</v>
          </cell>
          <cell r="CA528">
            <v>17.822068965517236</v>
          </cell>
          <cell r="CB528">
            <v>7</v>
          </cell>
          <cell r="CC528">
            <v>17.822068965517236</v>
          </cell>
          <cell r="CD528">
            <v>7</v>
          </cell>
          <cell r="CE528">
            <v>-2</v>
          </cell>
          <cell r="CF528">
            <v>35</v>
          </cell>
          <cell r="CG528">
            <v>33</v>
          </cell>
          <cell r="CH528">
            <v>68</v>
          </cell>
          <cell r="CI528">
            <v>100.02048493462505</v>
          </cell>
          <cell r="CJ528">
            <v>10</v>
          </cell>
          <cell r="CK528">
            <v>10</v>
          </cell>
          <cell r="CL528">
            <v>10</v>
          </cell>
          <cell r="CM528">
            <v>0</v>
          </cell>
          <cell r="CN528">
            <v>5.6000000000000014</v>
          </cell>
          <cell r="CO528">
            <v>12</v>
          </cell>
          <cell r="CP528">
            <v>5.6000000000000014</v>
          </cell>
          <cell r="CQ528">
            <v>12</v>
          </cell>
          <cell r="CR528">
            <v>7</v>
          </cell>
          <cell r="CS528">
            <v>30</v>
          </cell>
          <cell r="CT528">
            <v>29</v>
          </cell>
          <cell r="CU528">
            <v>59</v>
          </cell>
          <cell r="CV528">
            <v>51.382113821138212</v>
          </cell>
          <cell r="CW528">
            <v>0</v>
          </cell>
          <cell r="CX528">
            <v>0</v>
          </cell>
          <cell r="CY528">
            <v>0</v>
          </cell>
          <cell r="CZ528">
            <v>0</v>
          </cell>
          <cell r="DA528">
            <v>2.7</v>
          </cell>
          <cell r="DB528">
            <v>3</v>
          </cell>
          <cell r="DC528">
            <v>2.7</v>
          </cell>
          <cell r="DD528">
            <v>3</v>
          </cell>
          <cell r="DE528">
            <v>1</v>
          </cell>
          <cell r="DF528">
            <v>30</v>
          </cell>
          <cell r="DG528">
            <v>25</v>
          </cell>
          <cell r="DH528">
            <v>55</v>
          </cell>
          <cell r="DI528">
            <v>49.6875</v>
          </cell>
          <cell r="DJ528">
            <v>10</v>
          </cell>
          <cell r="DK528">
            <v>10</v>
          </cell>
          <cell r="DL528">
            <v>0</v>
          </cell>
          <cell r="DM528">
            <v>0</v>
          </cell>
          <cell r="DN528">
            <v>4</v>
          </cell>
          <cell r="DO528">
            <v>11</v>
          </cell>
          <cell r="DP528">
            <v>4</v>
          </cell>
          <cell r="DQ528">
            <v>11</v>
          </cell>
          <cell r="DR528">
            <v>-1</v>
          </cell>
          <cell r="DS528">
            <v>32</v>
          </cell>
          <cell r="DT528">
            <v>13</v>
          </cell>
          <cell r="DU528">
            <v>45</v>
          </cell>
          <cell r="DV528">
            <v>40</v>
          </cell>
          <cell r="DW528">
            <v>10</v>
          </cell>
          <cell r="DX528">
            <v>10</v>
          </cell>
          <cell r="DY528">
            <v>8</v>
          </cell>
          <cell r="DZ528">
            <v>0</v>
          </cell>
          <cell r="EA528">
            <v>4</v>
          </cell>
          <cell r="EB528">
            <v>8</v>
          </cell>
          <cell r="EC528">
            <v>4</v>
          </cell>
          <cell r="ED528">
            <v>8</v>
          </cell>
          <cell r="EE528">
            <v>1</v>
          </cell>
          <cell r="EF528">
            <v>32</v>
          </cell>
          <cell r="EG528">
            <v>12</v>
          </cell>
          <cell r="EH528">
            <v>44</v>
          </cell>
          <cell r="EI528">
            <v>140.61876434959746</v>
          </cell>
          <cell r="EJ528">
            <v>18</v>
          </cell>
          <cell r="EK528">
            <v>18</v>
          </cell>
          <cell r="EL528">
            <v>0</v>
          </cell>
          <cell r="EM528">
            <v>0</v>
          </cell>
          <cell r="EN528">
            <v>3</v>
          </cell>
          <cell r="EO528">
            <v>0</v>
          </cell>
          <cell r="EP528">
            <v>3</v>
          </cell>
          <cell r="EQ528">
            <v>0</v>
          </cell>
          <cell r="ER528">
            <v>3</v>
          </cell>
          <cell r="ES528">
            <v>27</v>
          </cell>
          <cell r="ET528">
            <v>27</v>
          </cell>
          <cell r="EU528">
            <v>59</v>
          </cell>
          <cell r="EV528">
            <v>419.89305651925383</v>
          </cell>
          <cell r="EW528">
            <v>0</v>
          </cell>
          <cell r="EX528">
            <v>0</v>
          </cell>
          <cell r="GZ528">
            <v>0</v>
          </cell>
          <cell r="HA528">
            <v>0</v>
          </cell>
        </row>
        <row r="529">
          <cell r="B529" t="str">
            <v>76WDG</v>
          </cell>
          <cell r="C529">
            <v>0</v>
          </cell>
          <cell r="D529">
            <v>0</v>
          </cell>
          <cell r="E529">
            <v>0</v>
          </cell>
          <cell r="F529" t="str">
            <v>VILMA II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  <cell r="BF529">
            <v>0</v>
          </cell>
          <cell r="BG529">
            <v>0</v>
          </cell>
          <cell r="BH529">
            <v>0</v>
          </cell>
          <cell r="BI529">
            <v>0</v>
          </cell>
          <cell r="BJ529">
            <v>0</v>
          </cell>
          <cell r="BK529">
            <v>0</v>
          </cell>
          <cell r="BL529">
            <v>0</v>
          </cell>
          <cell r="BM529">
            <v>0</v>
          </cell>
          <cell r="BN529">
            <v>0</v>
          </cell>
          <cell r="BO529">
            <v>0</v>
          </cell>
          <cell r="BP529">
            <v>0</v>
          </cell>
          <cell r="BQ529">
            <v>0</v>
          </cell>
          <cell r="BR529">
            <v>0</v>
          </cell>
          <cell r="BS529">
            <v>0</v>
          </cell>
          <cell r="BT529">
            <v>0</v>
          </cell>
          <cell r="BU529">
            <v>0</v>
          </cell>
          <cell r="BV529">
            <v>0</v>
          </cell>
          <cell r="BW529">
            <v>0</v>
          </cell>
          <cell r="BX529">
            <v>0</v>
          </cell>
          <cell r="BY529">
            <v>0</v>
          </cell>
          <cell r="BZ529">
            <v>0</v>
          </cell>
          <cell r="CA529">
            <v>0</v>
          </cell>
          <cell r="CB529">
            <v>0</v>
          </cell>
          <cell r="CC529">
            <v>0</v>
          </cell>
          <cell r="CD529">
            <v>0</v>
          </cell>
          <cell r="CE529">
            <v>0</v>
          </cell>
          <cell r="CF529">
            <v>0</v>
          </cell>
          <cell r="CG529">
            <v>0</v>
          </cell>
          <cell r="CH529">
            <v>0</v>
          </cell>
          <cell r="CI529">
            <v>0</v>
          </cell>
          <cell r="CJ529">
            <v>0</v>
          </cell>
          <cell r="CK529">
            <v>0</v>
          </cell>
          <cell r="CL529">
            <v>4</v>
          </cell>
          <cell r="CM529">
            <v>0</v>
          </cell>
          <cell r="CN529">
            <v>0</v>
          </cell>
          <cell r="CO529">
            <v>0</v>
          </cell>
          <cell r="CP529">
            <v>0</v>
          </cell>
          <cell r="CQ529">
            <v>0</v>
          </cell>
          <cell r="CR529">
            <v>4</v>
          </cell>
          <cell r="CS529">
            <v>0</v>
          </cell>
          <cell r="CT529">
            <v>0</v>
          </cell>
          <cell r="CU529">
            <v>0</v>
          </cell>
          <cell r="CV529">
            <v>0</v>
          </cell>
          <cell r="CW529">
            <v>0</v>
          </cell>
          <cell r="CX529">
            <v>0</v>
          </cell>
          <cell r="CY529">
            <v>0</v>
          </cell>
          <cell r="CZ529">
            <v>0</v>
          </cell>
          <cell r="DA529">
            <v>0</v>
          </cell>
          <cell r="DB529">
            <v>0</v>
          </cell>
          <cell r="DC529">
            <v>0</v>
          </cell>
          <cell r="DD529">
            <v>0</v>
          </cell>
          <cell r="DE529">
            <v>0</v>
          </cell>
          <cell r="DF529">
            <v>0</v>
          </cell>
          <cell r="DG529">
            <v>0</v>
          </cell>
          <cell r="DH529">
            <v>0</v>
          </cell>
          <cell r="DI529">
            <v>0</v>
          </cell>
          <cell r="DJ529">
            <v>0</v>
          </cell>
          <cell r="DK529">
            <v>0</v>
          </cell>
          <cell r="DL529">
            <v>0</v>
          </cell>
          <cell r="DM529">
            <v>0</v>
          </cell>
          <cell r="DN529">
            <v>0</v>
          </cell>
          <cell r="DO529">
            <v>0</v>
          </cell>
          <cell r="DP529">
            <v>0</v>
          </cell>
          <cell r="DQ529">
            <v>0</v>
          </cell>
          <cell r="DR529">
            <v>0</v>
          </cell>
          <cell r="DS529">
            <v>0</v>
          </cell>
          <cell r="DT529">
            <v>0</v>
          </cell>
          <cell r="DU529">
            <v>0</v>
          </cell>
          <cell r="DV529">
            <v>0</v>
          </cell>
          <cell r="DW529">
            <v>0</v>
          </cell>
          <cell r="DX529">
            <v>0</v>
          </cell>
          <cell r="DY529">
            <v>0</v>
          </cell>
          <cell r="DZ529">
            <v>0</v>
          </cell>
          <cell r="EA529">
            <v>0</v>
          </cell>
          <cell r="EB529">
            <v>0</v>
          </cell>
          <cell r="EC529">
            <v>0</v>
          </cell>
          <cell r="ED529">
            <v>0</v>
          </cell>
          <cell r="EE529">
            <v>0</v>
          </cell>
          <cell r="EF529">
            <v>0</v>
          </cell>
          <cell r="EG529">
            <v>0</v>
          </cell>
          <cell r="EH529">
            <v>0</v>
          </cell>
          <cell r="EI529">
            <v>0</v>
          </cell>
          <cell r="EJ529">
            <v>0</v>
          </cell>
          <cell r="EK529">
            <v>0</v>
          </cell>
          <cell r="EL529">
            <v>0</v>
          </cell>
          <cell r="EM529">
            <v>0</v>
          </cell>
          <cell r="EN529">
            <v>0</v>
          </cell>
          <cell r="EO529">
            <v>0</v>
          </cell>
          <cell r="EP529">
            <v>0</v>
          </cell>
          <cell r="EQ529">
            <v>0</v>
          </cell>
          <cell r="ER529">
            <v>0</v>
          </cell>
          <cell r="ES529">
            <v>0</v>
          </cell>
          <cell r="ET529">
            <v>0</v>
          </cell>
          <cell r="EU529">
            <v>0</v>
          </cell>
          <cell r="EV529">
            <v>0</v>
          </cell>
          <cell r="EW529">
            <v>0</v>
          </cell>
          <cell r="EX529">
            <v>0</v>
          </cell>
          <cell r="GZ529">
            <v>0</v>
          </cell>
          <cell r="HA529">
            <v>0</v>
          </cell>
        </row>
        <row r="530">
          <cell r="B530" t="str">
            <v>23052WDV189</v>
          </cell>
          <cell r="C530">
            <v>0</v>
          </cell>
          <cell r="D530">
            <v>0</v>
          </cell>
          <cell r="E530">
            <v>0</v>
          </cell>
          <cell r="F530" t="str">
            <v>23052WDV189L4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  <cell r="BF530">
            <v>0</v>
          </cell>
          <cell r="BG530">
            <v>0</v>
          </cell>
          <cell r="BH530">
            <v>0</v>
          </cell>
          <cell r="BI530">
            <v>0</v>
          </cell>
          <cell r="BJ530">
            <v>0</v>
          </cell>
          <cell r="BK530">
            <v>0</v>
          </cell>
          <cell r="BL530">
            <v>0</v>
          </cell>
          <cell r="BM530">
            <v>0</v>
          </cell>
          <cell r="BN530">
            <v>0</v>
          </cell>
          <cell r="BO530">
            <v>0</v>
          </cell>
          <cell r="BP530">
            <v>0</v>
          </cell>
          <cell r="BQ530">
            <v>0</v>
          </cell>
          <cell r="BR530">
            <v>0</v>
          </cell>
          <cell r="BS530">
            <v>0</v>
          </cell>
          <cell r="BT530">
            <v>0</v>
          </cell>
          <cell r="BU530">
            <v>0</v>
          </cell>
          <cell r="BV530">
            <v>0</v>
          </cell>
          <cell r="BW530">
            <v>0</v>
          </cell>
          <cell r="BX530">
            <v>0</v>
          </cell>
          <cell r="BY530">
            <v>0</v>
          </cell>
          <cell r="BZ530">
            <v>0</v>
          </cell>
          <cell r="CA530">
            <v>0</v>
          </cell>
          <cell r="CB530">
            <v>0</v>
          </cell>
          <cell r="CC530">
            <v>0</v>
          </cell>
          <cell r="CD530">
            <v>0</v>
          </cell>
          <cell r="CE530">
            <v>0</v>
          </cell>
          <cell r="CF530">
            <v>0</v>
          </cell>
          <cell r="CG530">
            <v>0</v>
          </cell>
          <cell r="CH530">
            <v>0</v>
          </cell>
          <cell r="CI530">
            <v>0</v>
          </cell>
          <cell r="CJ530">
            <v>0</v>
          </cell>
          <cell r="CK530">
            <v>0</v>
          </cell>
          <cell r="CL530">
            <v>3</v>
          </cell>
          <cell r="CM530">
            <v>0</v>
          </cell>
          <cell r="CN530">
            <v>0</v>
          </cell>
          <cell r="CO530">
            <v>0</v>
          </cell>
          <cell r="CP530">
            <v>0</v>
          </cell>
          <cell r="CQ530">
            <v>0</v>
          </cell>
          <cell r="CR530">
            <v>3</v>
          </cell>
          <cell r="CS530">
            <v>0</v>
          </cell>
          <cell r="CT530">
            <v>0</v>
          </cell>
          <cell r="CU530">
            <v>0</v>
          </cell>
          <cell r="CV530">
            <v>0</v>
          </cell>
          <cell r="CW530">
            <v>0</v>
          </cell>
          <cell r="CX530">
            <v>0</v>
          </cell>
          <cell r="CY530">
            <v>0</v>
          </cell>
          <cell r="CZ530">
            <v>0</v>
          </cell>
          <cell r="DA530">
            <v>0</v>
          </cell>
          <cell r="DB530">
            <v>0</v>
          </cell>
          <cell r="DC530">
            <v>0</v>
          </cell>
          <cell r="DD530">
            <v>0</v>
          </cell>
          <cell r="DE530">
            <v>0</v>
          </cell>
          <cell r="DF530">
            <v>0</v>
          </cell>
          <cell r="DG530">
            <v>0</v>
          </cell>
          <cell r="DH530">
            <v>0</v>
          </cell>
          <cell r="DI530">
            <v>0</v>
          </cell>
          <cell r="DJ530">
            <v>0</v>
          </cell>
          <cell r="DK530">
            <v>0</v>
          </cell>
          <cell r="DL530">
            <v>0</v>
          </cell>
          <cell r="DM530">
            <v>0</v>
          </cell>
          <cell r="DN530">
            <v>0</v>
          </cell>
          <cell r="DO530">
            <v>0</v>
          </cell>
          <cell r="DP530">
            <v>0</v>
          </cell>
          <cell r="DQ530">
            <v>0</v>
          </cell>
          <cell r="DR530">
            <v>0</v>
          </cell>
          <cell r="DS530">
            <v>0</v>
          </cell>
          <cell r="DT530">
            <v>0</v>
          </cell>
          <cell r="DU530">
            <v>0</v>
          </cell>
          <cell r="DV530">
            <v>0</v>
          </cell>
          <cell r="DW530">
            <v>0</v>
          </cell>
          <cell r="DX530">
            <v>0</v>
          </cell>
          <cell r="DY530">
            <v>0</v>
          </cell>
          <cell r="DZ530">
            <v>0</v>
          </cell>
          <cell r="EA530">
            <v>0</v>
          </cell>
          <cell r="EB530">
            <v>0</v>
          </cell>
          <cell r="EC530">
            <v>0</v>
          </cell>
          <cell r="ED530">
            <v>0</v>
          </cell>
          <cell r="EE530">
            <v>0</v>
          </cell>
          <cell r="EF530">
            <v>0</v>
          </cell>
          <cell r="EG530">
            <v>0</v>
          </cell>
          <cell r="EH530">
            <v>0</v>
          </cell>
          <cell r="EI530">
            <v>0</v>
          </cell>
          <cell r="EJ530">
            <v>0</v>
          </cell>
          <cell r="EK530">
            <v>0</v>
          </cell>
          <cell r="EL530">
            <v>0</v>
          </cell>
          <cell r="EM530">
            <v>0</v>
          </cell>
          <cell r="EN530">
            <v>0</v>
          </cell>
          <cell r="EO530">
            <v>0</v>
          </cell>
          <cell r="EP530">
            <v>0</v>
          </cell>
          <cell r="EQ530">
            <v>0</v>
          </cell>
          <cell r="ER530">
            <v>0</v>
          </cell>
          <cell r="ES530">
            <v>0</v>
          </cell>
          <cell r="ET530">
            <v>0</v>
          </cell>
          <cell r="EU530">
            <v>0</v>
          </cell>
          <cell r="EV530">
            <v>0</v>
          </cell>
          <cell r="EW530">
            <v>0</v>
          </cell>
          <cell r="EX530">
            <v>0</v>
          </cell>
          <cell r="GZ530">
            <v>0</v>
          </cell>
          <cell r="HA530">
            <v>0</v>
          </cell>
        </row>
        <row r="531">
          <cell r="B531" t="str">
            <v>33052WDV289</v>
          </cell>
          <cell r="C531">
            <v>0</v>
          </cell>
          <cell r="D531">
            <v>0</v>
          </cell>
          <cell r="E531">
            <v>0</v>
          </cell>
          <cell r="F531" t="str">
            <v>33052WDV289L4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  <cell r="BF531">
            <v>0</v>
          </cell>
          <cell r="BG531">
            <v>0</v>
          </cell>
          <cell r="BH531">
            <v>0</v>
          </cell>
          <cell r="BI531">
            <v>0</v>
          </cell>
          <cell r="BJ531">
            <v>0</v>
          </cell>
          <cell r="BK531">
            <v>0</v>
          </cell>
          <cell r="BL531">
            <v>0</v>
          </cell>
          <cell r="BM531">
            <v>0</v>
          </cell>
          <cell r="BN531">
            <v>0</v>
          </cell>
          <cell r="BO531">
            <v>0</v>
          </cell>
          <cell r="BP531">
            <v>0</v>
          </cell>
          <cell r="BQ531">
            <v>0</v>
          </cell>
          <cell r="BR531">
            <v>0</v>
          </cell>
          <cell r="BS531">
            <v>0</v>
          </cell>
          <cell r="BT531">
            <v>0</v>
          </cell>
          <cell r="BU531">
            <v>0</v>
          </cell>
          <cell r="BV531">
            <v>0</v>
          </cell>
          <cell r="BW531">
            <v>0</v>
          </cell>
          <cell r="BX531">
            <v>0</v>
          </cell>
          <cell r="BY531">
            <v>0</v>
          </cell>
          <cell r="BZ531">
            <v>0</v>
          </cell>
          <cell r="CA531">
            <v>0</v>
          </cell>
          <cell r="CB531">
            <v>0</v>
          </cell>
          <cell r="CC531">
            <v>0</v>
          </cell>
          <cell r="CD531">
            <v>0</v>
          </cell>
          <cell r="CE531">
            <v>0</v>
          </cell>
          <cell r="CF531">
            <v>0</v>
          </cell>
          <cell r="CG531">
            <v>0</v>
          </cell>
          <cell r="CH531">
            <v>0</v>
          </cell>
          <cell r="CI531">
            <v>0</v>
          </cell>
          <cell r="CJ531">
            <v>0</v>
          </cell>
          <cell r="CK531">
            <v>0</v>
          </cell>
          <cell r="CL531">
            <v>1</v>
          </cell>
          <cell r="CM531">
            <v>0</v>
          </cell>
          <cell r="CN531">
            <v>0</v>
          </cell>
          <cell r="CO531">
            <v>0</v>
          </cell>
          <cell r="CP531">
            <v>0</v>
          </cell>
          <cell r="CQ531">
            <v>0</v>
          </cell>
          <cell r="CR531">
            <v>1</v>
          </cell>
          <cell r="CS531">
            <v>0</v>
          </cell>
          <cell r="CT531">
            <v>0</v>
          </cell>
          <cell r="CU531">
            <v>0</v>
          </cell>
          <cell r="CV531">
            <v>0</v>
          </cell>
          <cell r="CW531">
            <v>0</v>
          </cell>
          <cell r="CX531">
            <v>0</v>
          </cell>
          <cell r="CY531">
            <v>0</v>
          </cell>
          <cell r="CZ531">
            <v>0</v>
          </cell>
          <cell r="DA531">
            <v>0</v>
          </cell>
          <cell r="DB531">
            <v>0</v>
          </cell>
          <cell r="DC531">
            <v>0</v>
          </cell>
          <cell r="DD531">
            <v>0</v>
          </cell>
          <cell r="DE531">
            <v>0</v>
          </cell>
          <cell r="DF531">
            <v>0</v>
          </cell>
          <cell r="DG531">
            <v>0</v>
          </cell>
          <cell r="DH531">
            <v>0</v>
          </cell>
          <cell r="DI531">
            <v>0</v>
          </cell>
          <cell r="DJ531">
            <v>0</v>
          </cell>
          <cell r="DK531">
            <v>0</v>
          </cell>
          <cell r="DL531">
            <v>0</v>
          </cell>
          <cell r="DM531">
            <v>0</v>
          </cell>
          <cell r="DN531">
            <v>0</v>
          </cell>
          <cell r="DO531">
            <v>0</v>
          </cell>
          <cell r="DP531">
            <v>0</v>
          </cell>
          <cell r="DQ531">
            <v>0</v>
          </cell>
          <cell r="DR531">
            <v>0</v>
          </cell>
          <cell r="DS531">
            <v>0</v>
          </cell>
          <cell r="DT531">
            <v>0</v>
          </cell>
          <cell r="DU531">
            <v>0</v>
          </cell>
          <cell r="DV531">
            <v>0</v>
          </cell>
          <cell r="DW531">
            <v>0</v>
          </cell>
          <cell r="DX531">
            <v>0</v>
          </cell>
          <cell r="DY531">
            <v>0</v>
          </cell>
          <cell r="DZ531">
            <v>0</v>
          </cell>
          <cell r="EA531">
            <v>0</v>
          </cell>
          <cell r="EB531">
            <v>0</v>
          </cell>
          <cell r="EC531">
            <v>0</v>
          </cell>
          <cell r="ED531">
            <v>0</v>
          </cell>
          <cell r="EE531">
            <v>0</v>
          </cell>
          <cell r="EF531">
            <v>0</v>
          </cell>
          <cell r="EG531">
            <v>0</v>
          </cell>
          <cell r="EH531">
            <v>0</v>
          </cell>
          <cell r="EI531">
            <v>0</v>
          </cell>
          <cell r="EJ531">
            <v>0</v>
          </cell>
          <cell r="EK531">
            <v>0</v>
          </cell>
          <cell r="EL531">
            <v>0</v>
          </cell>
          <cell r="EM531">
            <v>0</v>
          </cell>
          <cell r="EN531">
            <v>0</v>
          </cell>
          <cell r="EO531">
            <v>0</v>
          </cell>
          <cell r="EP531">
            <v>0</v>
          </cell>
          <cell r="EQ531">
            <v>0</v>
          </cell>
          <cell r="ER531">
            <v>0</v>
          </cell>
          <cell r="ES531">
            <v>0</v>
          </cell>
          <cell r="ET531">
            <v>0</v>
          </cell>
          <cell r="EU531">
            <v>0</v>
          </cell>
          <cell r="EV531">
            <v>0</v>
          </cell>
          <cell r="EW531">
            <v>0</v>
          </cell>
          <cell r="EX531">
            <v>0</v>
          </cell>
          <cell r="GZ531">
            <v>0</v>
          </cell>
          <cell r="HA531">
            <v>0</v>
          </cell>
        </row>
        <row r="532">
          <cell r="B532" t="str">
            <v>76DGC</v>
          </cell>
          <cell r="C532">
            <v>0</v>
          </cell>
          <cell r="D532">
            <v>0</v>
          </cell>
          <cell r="E532">
            <v>0</v>
          </cell>
          <cell r="F532" t="str">
            <v>VILMA II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  <cell r="BF532">
            <v>0</v>
          </cell>
          <cell r="BG532">
            <v>0</v>
          </cell>
          <cell r="BH532">
            <v>0</v>
          </cell>
          <cell r="BI532">
            <v>0</v>
          </cell>
          <cell r="BJ532">
            <v>0</v>
          </cell>
          <cell r="BK532">
            <v>0</v>
          </cell>
          <cell r="BL532">
            <v>0</v>
          </cell>
          <cell r="BM532">
            <v>0</v>
          </cell>
          <cell r="BN532">
            <v>0</v>
          </cell>
          <cell r="BO532">
            <v>0</v>
          </cell>
          <cell r="BP532">
            <v>0</v>
          </cell>
          <cell r="BQ532">
            <v>0</v>
          </cell>
          <cell r="BR532">
            <v>0</v>
          </cell>
          <cell r="BS532">
            <v>0</v>
          </cell>
          <cell r="BT532">
            <v>0</v>
          </cell>
          <cell r="BU532">
            <v>0</v>
          </cell>
          <cell r="BV532">
            <v>0</v>
          </cell>
          <cell r="BW532">
            <v>0</v>
          </cell>
          <cell r="BX532">
            <v>0</v>
          </cell>
          <cell r="BY532">
            <v>0</v>
          </cell>
          <cell r="BZ532">
            <v>0</v>
          </cell>
          <cell r="CA532">
            <v>0</v>
          </cell>
          <cell r="CB532">
            <v>0</v>
          </cell>
          <cell r="CC532">
            <v>0</v>
          </cell>
          <cell r="CD532">
            <v>0</v>
          </cell>
          <cell r="CE532">
            <v>0</v>
          </cell>
          <cell r="CF532">
            <v>0</v>
          </cell>
          <cell r="CG532">
            <v>0</v>
          </cell>
          <cell r="CH532">
            <v>0</v>
          </cell>
          <cell r="CI532">
            <v>0</v>
          </cell>
          <cell r="CJ532">
            <v>0</v>
          </cell>
          <cell r="CK532">
            <v>0</v>
          </cell>
          <cell r="CL532">
            <v>0</v>
          </cell>
          <cell r="CM532">
            <v>0</v>
          </cell>
          <cell r="CN532">
            <v>0</v>
          </cell>
          <cell r="CO532">
            <v>0</v>
          </cell>
          <cell r="CP532">
            <v>0</v>
          </cell>
          <cell r="CQ532">
            <v>0</v>
          </cell>
          <cell r="CR532">
            <v>0</v>
          </cell>
          <cell r="CS532">
            <v>0</v>
          </cell>
          <cell r="CT532">
            <v>0</v>
          </cell>
          <cell r="CU532">
            <v>0</v>
          </cell>
          <cell r="CV532">
            <v>0</v>
          </cell>
          <cell r="CW532">
            <v>0</v>
          </cell>
          <cell r="CX532">
            <v>0</v>
          </cell>
          <cell r="CY532">
            <v>0</v>
          </cell>
          <cell r="CZ532">
            <v>0</v>
          </cell>
          <cell r="DA532">
            <v>0</v>
          </cell>
          <cell r="DB532">
            <v>0</v>
          </cell>
          <cell r="DC532">
            <v>0</v>
          </cell>
          <cell r="DD532">
            <v>0</v>
          </cell>
          <cell r="DE532">
            <v>0</v>
          </cell>
          <cell r="DF532">
            <v>0</v>
          </cell>
          <cell r="DG532">
            <v>0</v>
          </cell>
          <cell r="DH532">
            <v>0</v>
          </cell>
          <cell r="DI532">
            <v>0</v>
          </cell>
          <cell r="DJ532">
            <v>0</v>
          </cell>
          <cell r="DK532">
            <v>0</v>
          </cell>
          <cell r="DL532">
            <v>0</v>
          </cell>
          <cell r="DM532">
            <v>0</v>
          </cell>
          <cell r="DN532">
            <v>0</v>
          </cell>
          <cell r="DO532">
            <v>0</v>
          </cell>
          <cell r="DP532">
            <v>0</v>
          </cell>
          <cell r="DQ532">
            <v>0</v>
          </cell>
          <cell r="DR532">
            <v>0</v>
          </cell>
          <cell r="DS532">
            <v>0</v>
          </cell>
          <cell r="DT532">
            <v>0</v>
          </cell>
          <cell r="DU532">
            <v>0</v>
          </cell>
          <cell r="DV532">
            <v>0</v>
          </cell>
          <cell r="DW532">
            <v>0</v>
          </cell>
          <cell r="DX532">
            <v>0</v>
          </cell>
          <cell r="DY532">
            <v>0</v>
          </cell>
          <cell r="DZ532">
            <v>0</v>
          </cell>
          <cell r="EA532">
            <v>0</v>
          </cell>
          <cell r="EB532">
            <v>0</v>
          </cell>
          <cell r="EC532">
            <v>0</v>
          </cell>
          <cell r="ED532">
            <v>0</v>
          </cell>
          <cell r="EE532">
            <v>0</v>
          </cell>
          <cell r="EF532">
            <v>0</v>
          </cell>
          <cell r="EG532">
            <v>0</v>
          </cell>
          <cell r="EH532">
            <v>0</v>
          </cell>
          <cell r="EI532">
            <v>0</v>
          </cell>
          <cell r="EJ532">
            <v>0</v>
          </cell>
          <cell r="EK532">
            <v>0</v>
          </cell>
          <cell r="EL532">
            <v>0</v>
          </cell>
          <cell r="EM532">
            <v>0</v>
          </cell>
          <cell r="EN532">
            <v>0</v>
          </cell>
          <cell r="EO532">
            <v>0</v>
          </cell>
          <cell r="EP532">
            <v>0</v>
          </cell>
          <cell r="EQ532">
            <v>0</v>
          </cell>
          <cell r="ER532">
            <v>0</v>
          </cell>
          <cell r="ES532">
            <v>0</v>
          </cell>
          <cell r="ET532">
            <v>0</v>
          </cell>
          <cell r="EU532">
            <v>0</v>
          </cell>
          <cell r="EV532">
            <v>0</v>
          </cell>
          <cell r="EW532">
            <v>0</v>
          </cell>
          <cell r="EX532">
            <v>0</v>
          </cell>
          <cell r="GZ532">
            <v>0</v>
          </cell>
          <cell r="HA532">
            <v>0</v>
          </cell>
        </row>
        <row r="533">
          <cell r="B533" t="str">
            <v>63054PR9189</v>
          </cell>
          <cell r="C533">
            <v>0</v>
          </cell>
          <cell r="D533">
            <v>0</v>
          </cell>
          <cell r="E533">
            <v>0</v>
          </cell>
          <cell r="F533" t="str">
            <v>63054PR9189L4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  <cell r="BF533">
            <v>0</v>
          </cell>
          <cell r="BG533">
            <v>0</v>
          </cell>
          <cell r="BH533">
            <v>0</v>
          </cell>
          <cell r="BI533">
            <v>0</v>
          </cell>
          <cell r="BJ533">
            <v>0</v>
          </cell>
          <cell r="BK533">
            <v>0</v>
          </cell>
          <cell r="BL533">
            <v>0</v>
          </cell>
          <cell r="BM533">
            <v>0</v>
          </cell>
          <cell r="BN533">
            <v>0</v>
          </cell>
          <cell r="BO533">
            <v>0</v>
          </cell>
          <cell r="BP533">
            <v>0</v>
          </cell>
          <cell r="BQ533">
            <v>0</v>
          </cell>
          <cell r="BR533">
            <v>0</v>
          </cell>
          <cell r="BS533">
            <v>0</v>
          </cell>
          <cell r="BT533">
            <v>0</v>
          </cell>
          <cell r="BU533">
            <v>0</v>
          </cell>
          <cell r="BV533">
            <v>0</v>
          </cell>
          <cell r="BW533">
            <v>0</v>
          </cell>
          <cell r="BX533">
            <v>0</v>
          </cell>
          <cell r="BY533">
            <v>0</v>
          </cell>
          <cell r="BZ533">
            <v>0</v>
          </cell>
          <cell r="CA533">
            <v>0</v>
          </cell>
          <cell r="CB533">
            <v>0</v>
          </cell>
          <cell r="CC533">
            <v>0</v>
          </cell>
          <cell r="CD533">
            <v>0</v>
          </cell>
          <cell r="CE533">
            <v>0</v>
          </cell>
          <cell r="CF533">
            <v>0</v>
          </cell>
          <cell r="CG533">
            <v>0</v>
          </cell>
          <cell r="CH533">
            <v>0</v>
          </cell>
          <cell r="CI533">
            <v>0</v>
          </cell>
          <cell r="CJ533">
            <v>0</v>
          </cell>
          <cell r="CK533">
            <v>0</v>
          </cell>
          <cell r="CL533">
            <v>0</v>
          </cell>
          <cell r="CM533">
            <v>0</v>
          </cell>
          <cell r="CN533">
            <v>0</v>
          </cell>
          <cell r="CO533">
            <v>0</v>
          </cell>
          <cell r="CP533">
            <v>0</v>
          </cell>
          <cell r="CQ533">
            <v>0</v>
          </cell>
          <cell r="CR533">
            <v>0</v>
          </cell>
          <cell r="CS533">
            <v>0</v>
          </cell>
          <cell r="CT533">
            <v>0</v>
          </cell>
          <cell r="CU533">
            <v>0</v>
          </cell>
          <cell r="CV533">
            <v>0</v>
          </cell>
          <cell r="CW533">
            <v>0</v>
          </cell>
          <cell r="CX533">
            <v>0</v>
          </cell>
          <cell r="CY533">
            <v>0</v>
          </cell>
          <cell r="CZ533">
            <v>0</v>
          </cell>
          <cell r="DA533">
            <v>0</v>
          </cell>
          <cell r="DB533">
            <v>0</v>
          </cell>
          <cell r="DC533">
            <v>0</v>
          </cell>
          <cell r="DD533">
            <v>0</v>
          </cell>
          <cell r="DE533">
            <v>0</v>
          </cell>
          <cell r="DF533">
            <v>0</v>
          </cell>
          <cell r="DG533">
            <v>0</v>
          </cell>
          <cell r="DH533">
            <v>0</v>
          </cell>
          <cell r="DI533">
            <v>0</v>
          </cell>
          <cell r="DJ533">
            <v>0</v>
          </cell>
          <cell r="DK533">
            <v>0</v>
          </cell>
          <cell r="DL533">
            <v>0</v>
          </cell>
          <cell r="DM533">
            <v>0</v>
          </cell>
          <cell r="DN533">
            <v>0</v>
          </cell>
          <cell r="DO533">
            <v>0</v>
          </cell>
          <cell r="DP533">
            <v>0</v>
          </cell>
          <cell r="DQ533">
            <v>0</v>
          </cell>
          <cell r="DR533">
            <v>0</v>
          </cell>
          <cell r="DS533">
            <v>0</v>
          </cell>
          <cell r="DT533">
            <v>0</v>
          </cell>
          <cell r="DU533">
            <v>0</v>
          </cell>
          <cell r="DV533">
            <v>0</v>
          </cell>
          <cell r="DW533">
            <v>0</v>
          </cell>
          <cell r="DX533">
            <v>0</v>
          </cell>
          <cell r="DY533">
            <v>0</v>
          </cell>
          <cell r="DZ533">
            <v>0</v>
          </cell>
          <cell r="EA533">
            <v>0</v>
          </cell>
          <cell r="EB533">
            <v>0</v>
          </cell>
          <cell r="EC533">
            <v>0</v>
          </cell>
          <cell r="ED533">
            <v>0</v>
          </cell>
          <cell r="EE533">
            <v>0</v>
          </cell>
          <cell r="EF533">
            <v>0</v>
          </cell>
          <cell r="EG533">
            <v>0</v>
          </cell>
          <cell r="EH533">
            <v>0</v>
          </cell>
          <cell r="EI533">
            <v>0</v>
          </cell>
          <cell r="EJ533">
            <v>0</v>
          </cell>
          <cell r="EK533">
            <v>0</v>
          </cell>
          <cell r="EL533">
            <v>0</v>
          </cell>
          <cell r="EM533">
            <v>0</v>
          </cell>
          <cell r="EN533">
            <v>0</v>
          </cell>
          <cell r="EO533">
            <v>0</v>
          </cell>
          <cell r="EP533">
            <v>0</v>
          </cell>
          <cell r="EQ533">
            <v>0</v>
          </cell>
          <cell r="ER533">
            <v>0</v>
          </cell>
          <cell r="ES533">
            <v>0</v>
          </cell>
          <cell r="ET533">
            <v>0</v>
          </cell>
          <cell r="EU533">
            <v>0</v>
          </cell>
          <cell r="EV533">
            <v>0</v>
          </cell>
          <cell r="EW533">
            <v>0</v>
          </cell>
          <cell r="EX533">
            <v>0</v>
          </cell>
          <cell r="GZ533">
            <v>0</v>
          </cell>
          <cell r="HA533">
            <v>0</v>
          </cell>
        </row>
        <row r="534">
          <cell r="B534" t="str">
            <v>63054PR9289</v>
          </cell>
          <cell r="C534">
            <v>0</v>
          </cell>
          <cell r="D534">
            <v>0</v>
          </cell>
          <cell r="E534">
            <v>0</v>
          </cell>
          <cell r="F534" t="str">
            <v>63054PR9289L4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</v>
          </cell>
          <cell r="AS534">
            <v>0</v>
          </cell>
          <cell r="AT534">
            <v>0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0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  <cell r="BF534">
            <v>0</v>
          </cell>
          <cell r="BG534">
            <v>0</v>
          </cell>
          <cell r="BH534">
            <v>0</v>
          </cell>
          <cell r="BI534">
            <v>0</v>
          </cell>
          <cell r="BJ534">
            <v>0</v>
          </cell>
          <cell r="BK534">
            <v>0</v>
          </cell>
          <cell r="BL534">
            <v>0</v>
          </cell>
          <cell r="BM534">
            <v>0</v>
          </cell>
          <cell r="BN534">
            <v>0</v>
          </cell>
          <cell r="BO534">
            <v>0</v>
          </cell>
          <cell r="BP534">
            <v>0</v>
          </cell>
          <cell r="BQ534">
            <v>0</v>
          </cell>
          <cell r="BR534">
            <v>0</v>
          </cell>
          <cell r="BS534">
            <v>0</v>
          </cell>
          <cell r="BT534">
            <v>0</v>
          </cell>
          <cell r="BU534">
            <v>0</v>
          </cell>
          <cell r="BV534">
            <v>0</v>
          </cell>
          <cell r="BW534">
            <v>0</v>
          </cell>
          <cell r="BX534">
            <v>0</v>
          </cell>
          <cell r="BY534">
            <v>0</v>
          </cell>
          <cell r="BZ534">
            <v>0</v>
          </cell>
          <cell r="CA534">
            <v>0</v>
          </cell>
          <cell r="CB534">
            <v>0</v>
          </cell>
          <cell r="CC534">
            <v>0</v>
          </cell>
          <cell r="CD534">
            <v>0</v>
          </cell>
          <cell r="CE534">
            <v>0</v>
          </cell>
          <cell r="CF534">
            <v>0</v>
          </cell>
          <cell r="CG534">
            <v>0</v>
          </cell>
          <cell r="CH534">
            <v>0</v>
          </cell>
          <cell r="CI534">
            <v>0</v>
          </cell>
          <cell r="CJ534">
            <v>0</v>
          </cell>
          <cell r="CK534">
            <v>0</v>
          </cell>
          <cell r="CL534">
            <v>0</v>
          </cell>
          <cell r="CM534">
            <v>0</v>
          </cell>
          <cell r="CN534">
            <v>0</v>
          </cell>
          <cell r="CO534">
            <v>0</v>
          </cell>
          <cell r="CP534">
            <v>0</v>
          </cell>
          <cell r="CQ534">
            <v>0</v>
          </cell>
          <cell r="CR534">
            <v>0</v>
          </cell>
          <cell r="CS534">
            <v>0</v>
          </cell>
          <cell r="CT534">
            <v>0</v>
          </cell>
          <cell r="CU534">
            <v>0</v>
          </cell>
          <cell r="CV534">
            <v>0</v>
          </cell>
          <cell r="CW534">
            <v>0</v>
          </cell>
          <cell r="CX534">
            <v>0</v>
          </cell>
          <cell r="CY534">
            <v>0</v>
          </cell>
          <cell r="CZ534">
            <v>0</v>
          </cell>
          <cell r="DA534">
            <v>0</v>
          </cell>
          <cell r="DB534">
            <v>0</v>
          </cell>
          <cell r="DC534">
            <v>0</v>
          </cell>
          <cell r="DD534">
            <v>0</v>
          </cell>
          <cell r="DE534">
            <v>0</v>
          </cell>
          <cell r="DF534">
            <v>0</v>
          </cell>
          <cell r="DG534">
            <v>0</v>
          </cell>
          <cell r="DH534">
            <v>0</v>
          </cell>
          <cell r="DI534">
            <v>0</v>
          </cell>
          <cell r="DJ534">
            <v>0</v>
          </cell>
          <cell r="DK534">
            <v>0</v>
          </cell>
          <cell r="DL534">
            <v>0</v>
          </cell>
          <cell r="DM534">
            <v>0</v>
          </cell>
          <cell r="DN534">
            <v>0</v>
          </cell>
          <cell r="DO534">
            <v>0</v>
          </cell>
          <cell r="DP534">
            <v>0</v>
          </cell>
          <cell r="DQ534">
            <v>0</v>
          </cell>
          <cell r="DR534">
            <v>0</v>
          </cell>
          <cell r="DS534">
            <v>0</v>
          </cell>
          <cell r="DT534">
            <v>0</v>
          </cell>
          <cell r="DU534">
            <v>0</v>
          </cell>
          <cell r="DV534">
            <v>0</v>
          </cell>
          <cell r="DW534">
            <v>0</v>
          </cell>
          <cell r="DX534">
            <v>0</v>
          </cell>
          <cell r="DY534">
            <v>0</v>
          </cell>
          <cell r="DZ534">
            <v>0</v>
          </cell>
          <cell r="EA534">
            <v>0</v>
          </cell>
          <cell r="EB534">
            <v>0</v>
          </cell>
          <cell r="EC534">
            <v>0</v>
          </cell>
          <cell r="ED534">
            <v>0</v>
          </cell>
          <cell r="EE534">
            <v>0</v>
          </cell>
          <cell r="EF534">
            <v>0</v>
          </cell>
          <cell r="EG534">
            <v>0</v>
          </cell>
          <cell r="EH534">
            <v>0</v>
          </cell>
          <cell r="EI534">
            <v>0</v>
          </cell>
          <cell r="EJ534">
            <v>0</v>
          </cell>
          <cell r="EK534">
            <v>0</v>
          </cell>
          <cell r="EL534">
            <v>0</v>
          </cell>
          <cell r="EM534">
            <v>0</v>
          </cell>
          <cell r="EN534">
            <v>0</v>
          </cell>
          <cell r="EO534">
            <v>0</v>
          </cell>
          <cell r="EP534">
            <v>0</v>
          </cell>
          <cell r="EQ534">
            <v>0</v>
          </cell>
          <cell r="ER534">
            <v>0</v>
          </cell>
          <cell r="ES534">
            <v>0</v>
          </cell>
          <cell r="ET534">
            <v>0</v>
          </cell>
          <cell r="EU534">
            <v>0</v>
          </cell>
          <cell r="EV534">
            <v>0</v>
          </cell>
          <cell r="EW534">
            <v>0</v>
          </cell>
          <cell r="EX534">
            <v>0</v>
          </cell>
          <cell r="GZ534">
            <v>0</v>
          </cell>
          <cell r="HA534">
            <v>0</v>
          </cell>
        </row>
        <row r="535"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</v>
          </cell>
          <cell r="AS535">
            <v>0</v>
          </cell>
          <cell r="AT535">
            <v>0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0</v>
          </cell>
          <cell r="BD535">
            <v>0</v>
          </cell>
          <cell r="BE535">
            <v>0</v>
          </cell>
          <cell r="BF535">
            <v>0</v>
          </cell>
          <cell r="BG535">
            <v>0</v>
          </cell>
          <cell r="BH535">
            <v>0</v>
          </cell>
          <cell r="BI535">
            <v>0</v>
          </cell>
          <cell r="BJ535">
            <v>0</v>
          </cell>
          <cell r="BK535">
            <v>0</v>
          </cell>
          <cell r="BL535">
            <v>0</v>
          </cell>
          <cell r="BM535">
            <v>0</v>
          </cell>
          <cell r="BN535">
            <v>0</v>
          </cell>
          <cell r="BO535">
            <v>0</v>
          </cell>
          <cell r="BP535">
            <v>0</v>
          </cell>
          <cell r="BQ535">
            <v>0</v>
          </cell>
          <cell r="BR535">
            <v>0</v>
          </cell>
          <cell r="BS535">
            <v>0</v>
          </cell>
          <cell r="BT535">
            <v>0</v>
          </cell>
          <cell r="BU535">
            <v>0</v>
          </cell>
          <cell r="BV535">
            <v>0</v>
          </cell>
          <cell r="BW535">
            <v>0</v>
          </cell>
          <cell r="BX535">
            <v>0</v>
          </cell>
          <cell r="BY535">
            <v>0</v>
          </cell>
          <cell r="BZ535">
            <v>0</v>
          </cell>
          <cell r="CA535">
            <v>0</v>
          </cell>
          <cell r="CB535">
            <v>0</v>
          </cell>
          <cell r="CC535">
            <v>0</v>
          </cell>
          <cell r="CD535">
            <v>0</v>
          </cell>
          <cell r="CE535">
            <v>0</v>
          </cell>
          <cell r="CF535">
            <v>0</v>
          </cell>
          <cell r="CG535">
            <v>0</v>
          </cell>
          <cell r="CH535">
            <v>0</v>
          </cell>
          <cell r="CI535">
            <v>0</v>
          </cell>
          <cell r="CJ535">
            <v>0</v>
          </cell>
          <cell r="CK535">
            <v>0</v>
          </cell>
          <cell r="CL535">
            <v>0</v>
          </cell>
          <cell r="CM535">
            <v>0</v>
          </cell>
          <cell r="CN535">
            <v>0</v>
          </cell>
          <cell r="CO535">
            <v>0</v>
          </cell>
          <cell r="CP535">
            <v>0</v>
          </cell>
          <cell r="CQ535">
            <v>0</v>
          </cell>
          <cell r="CR535">
            <v>0</v>
          </cell>
          <cell r="CS535">
            <v>0</v>
          </cell>
          <cell r="CT535">
            <v>0</v>
          </cell>
          <cell r="CU535">
            <v>0</v>
          </cell>
          <cell r="CV535">
            <v>0</v>
          </cell>
          <cell r="CW535">
            <v>0</v>
          </cell>
          <cell r="CX535">
            <v>0</v>
          </cell>
          <cell r="CY535">
            <v>0</v>
          </cell>
          <cell r="CZ535">
            <v>0</v>
          </cell>
          <cell r="DA535">
            <v>0</v>
          </cell>
          <cell r="DB535">
            <v>0</v>
          </cell>
          <cell r="DC535">
            <v>0</v>
          </cell>
          <cell r="DD535">
            <v>0</v>
          </cell>
          <cell r="DE535">
            <v>0</v>
          </cell>
          <cell r="DF535">
            <v>0</v>
          </cell>
          <cell r="DG535">
            <v>0</v>
          </cell>
          <cell r="DH535">
            <v>0</v>
          </cell>
          <cell r="DI535">
            <v>0</v>
          </cell>
          <cell r="DJ535">
            <v>0</v>
          </cell>
          <cell r="DK535">
            <v>0</v>
          </cell>
          <cell r="DL535">
            <v>0</v>
          </cell>
          <cell r="DM535">
            <v>0</v>
          </cell>
          <cell r="DN535">
            <v>0</v>
          </cell>
          <cell r="DO535">
            <v>0</v>
          </cell>
          <cell r="DP535">
            <v>0</v>
          </cell>
          <cell r="DQ535">
            <v>0</v>
          </cell>
          <cell r="DR535">
            <v>0</v>
          </cell>
          <cell r="DS535">
            <v>0</v>
          </cell>
          <cell r="DT535">
            <v>0</v>
          </cell>
          <cell r="DU535">
            <v>0</v>
          </cell>
          <cell r="DV535">
            <v>0</v>
          </cell>
          <cell r="DW535">
            <v>0</v>
          </cell>
          <cell r="DX535">
            <v>0</v>
          </cell>
          <cell r="DY535">
            <v>0</v>
          </cell>
          <cell r="DZ535">
            <v>0</v>
          </cell>
          <cell r="EA535">
            <v>0</v>
          </cell>
          <cell r="EB535">
            <v>0</v>
          </cell>
          <cell r="EC535">
            <v>0</v>
          </cell>
          <cell r="ED535">
            <v>0</v>
          </cell>
          <cell r="EE535">
            <v>0</v>
          </cell>
          <cell r="EF535">
            <v>0</v>
          </cell>
          <cell r="EG535">
            <v>0</v>
          </cell>
          <cell r="EH535">
            <v>0</v>
          </cell>
          <cell r="EI535">
            <v>0</v>
          </cell>
          <cell r="EJ535">
            <v>0</v>
          </cell>
          <cell r="EK535">
            <v>0</v>
          </cell>
          <cell r="EL535">
            <v>0</v>
          </cell>
          <cell r="EM535">
            <v>0</v>
          </cell>
          <cell r="EN535">
            <v>0</v>
          </cell>
          <cell r="EO535">
            <v>0</v>
          </cell>
          <cell r="EP535">
            <v>0</v>
          </cell>
          <cell r="EQ535">
            <v>0</v>
          </cell>
          <cell r="ER535">
            <v>0</v>
          </cell>
          <cell r="ES535">
            <v>0</v>
          </cell>
          <cell r="ET535">
            <v>0</v>
          </cell>
          <cell r="EU535">
            <v>0</v>
          </cell>
          <cell r="EV535">
            <v>0</v>
          </cell>
          <cell r="EW535">
            <v>0</v>
          </cell>
          <cell r="EX535">
            <v>0</v>
          </cell>
          <cell r="GZ535">
            <v>0</v>
          </cell>
          <cell r="HA535">
            <v>0</v>
          </cell>
        </row>
        <row r="536">
          <cell r="B536" t="str">
            <v>EXPORTAÇÃO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2735</v>
          </cell>
          <cell r="I536">
            <v>2778</v>
          </cell>
          <cell r="J536">
            <v>4649</v>
          </cell>
          <cell r="K536">
            <v>5541</v>
          </cell>
          <cell r="L536">
            <v>4062</v>
          </cell>
          <cell r="M536">
            <v>1567</v>
          </cell>
          <cell r="N536">
            <v>5127</v>
          </cell>
          <cell r="O536">
            <v>5218</v>
          </cell>
          <cell r="P536">
            <v>5127</v>
          </cell>
          <cell r="Q536">
            <v>3145</v>
          </cell>
          <cell r="R536">
            <v>3</v>
          </cell>
          <cell r="S536">
            <v>250</v>
          </cell>
          <cell r="T536">
            <v>2364</v>
          </cell>
          <cell r="U536">
            <v>2614</v>
          </cell>
          <cell r="V536">
            <v>15.74600355239787</v>
          </cell>
          <cell r="W536">
            <v>3465</v>
          </cell>
          <cell r="X536">
            <v>3846</v>
          </cell>
          <cell r="Y536">
            <v>3622</v>
          </cell>
          <cell r="Z536">
            <v>2206</v>
          </cell>
          <cell r="AA536">
            <v>4504</v>
          </cell>
          <cell r="AB536">
            <v>6989</v>
          </cell>
          <cell r="AC536">
            <v>5064</v>
          </cell>
          <cell r="AD536">
            <v>2910</v>
          </cell>
          <cell r="AE536">
            <v>0</v>
          </cell>
          <cell r="AF536">
            <v>100</v>
          </cell>
          <cell r="AG536">
            <v>3772</v>
          </cell>
          <cell r="AH536">
            <v>3872</v>
          </cell>
          <cell r="AI536">
            <v>22.944038929440389</v>
          </cell>
          <cell r="AJ536">
            <v>3107</v>
          </cell>
          <cell r="AK536">
            <v>3701</v>
          </cell>
          <cell r="AL536">
            <v>3129</v>
          </cell>
          <cell r="AM536">
            <v>1765</v>
          </cell>
          <cell r="AN536">
            <v>4932</v>
          </cell>
          <cell r="AO536">
            <v>5256</v>
          </cell>
          <cell r="AP536">
            <v>4932</v>
          </cell>
          <cell r="AQ536">
            <v>3193</v>
          </cell>
          <cell r="AR536">
            <v>11</v>
          </cell>
          <cell r="AS536">
            <v>77</v>
          </cell>
          <cell r="AT536">
            <v>3055</v>
          </cell>
          <cell r="AU536">
            <v>3132</v>
          </cell>
          <cell r="AV536">
            <v>18.979084696624561</v>
          </cell>
          <cell r="AW536">
            <v>3347</v>
          </cell>
          <cell r="AX536">
            <v>0</v>
          </cell>
          <cell r="AY536">
            <v>3404</v>
          </cell>
          <cell r="AZ536">
            <v>993</v>
          </cell>
          <cell r="BA536">
            <v>4829</v>
          </cell>
          <cell r="BB536">
            <v>5462</v>
          </cell>
          <cell r="BC536">
            <v>4829</v>
          </cell>
          <cell r="BD536">
            <v>4469</v>
          </cell>
          <cell r="BE536">
            <v>6</v>
          </cell>
          <cell r="BF536">
            <v>54</v>
          </cell>
          <cell r="BG536">
            <v>2007</v>
          </cell>
          <cell r="BH536">
            <v>2061</v>
          </cell>
          <cell r="BI536">
            <v>18.617810760667904</v>
          </cell>
          <cell r="BJ536">
            <v>2385</v>
          </cell>
          <cell r="BK536">
            <v>2385</v>
          </cell>
          <cell r="BL536">
            <v>2390</v>
          </cell>
          <cell r="BM536">
            <v>534</v>
          </cell>
          <cell r="BN536">
            <v>3234</v>
          </cell>
          <cell r="BO536">
            <v>1631</v>
          </cell>
          <cell r="BP536">
            <v>3234</v>
          </cell>
          <cell r="BQ536">
            <v>1631</v>
          </cell>
          <cell r="BR536">
            <v>32</v>
          </cell>
          <cell r="BS536">
            <v>568</v>
          </cell>
          <cell r="BT536">
            <v>2220</v>
          </cell>
          <cell r="BU536">
            <v>2788</v>
          </cell>
          <cell r="BV536">
            <v>17.67985134058933</v>
          </cell>
          <cell r="BW536">
            <v>2289</v>
          </cell>
          <cell r="BX536">
            <v>0</v>
          </cell>
          <cell r="BY536">
            <v>2075</v>
          </cell>
          <cell r="BZ536">
            <v>1325</v>
          </cell>
          <cell r="CA536">
            <v>3767</v>
          </cell>
          <cell r="CB536">
            <v>1940</v>
          </cell>
          <cell r="CC536">
            <v>3767</v>
          </cell>
          <cell r="CD536">
            <v>1940</v>
          </cell>
          <cell r="CE536">
            <v>-1</v>
          </cell>
          <cell r="CF536">
            <v>559</v>
          </cell>
          <cell r="CG536">
            <v>2365</v>
          </cell>
          <cell r="CH536">
            <v>2924</v>
          </cell>
          <cell r="CI536">
            <v>11.836836836836836</v>
          </cell>
          <cell r="CJ536">
            <v>4597</v>
          </cell>
          <cell r="CK536">
            <v>4238</v>
          </cell>
          <cell r="CL536">
            <v>3028</v>
          </cell>
          <cell r="CM536">
            <v>5019</v>
          </cell>
          <cell r="CN536">
            <v>5994</v>
          </cell>
          <cell r="CO536">
            <v>1775</v>
          </cell>
          <cell r="CP536">
            <v>5994</v>
          </cell>
          <cell r="CQ536">
            <v>1775</v>
          </cell>
          <cell r="CR536">
            <v>37</v>
          </cell>
          <cell r="CS536">
            <v>562</v>
          </cell>
          <cell r="CT536">
            <v>3578</v>
          </cell>
          <cell r="CU536">
            <v>4140</v>
          </cell>
          <cell r="CV536">
            <v>19.188416160171613</v>
          </cell>
          <cell r="CW536">
            <v>3634</v>
          </cell>
          <cell r="CX536">
            <v>4165</v>
          </cell>
          <cell r="CY536">
            <v>3648</v>
          </cell>
          <cell r="CZ536">
            <v>0</v>
          </cell>
          <cell r="DA536">
            <v>5594</v>
          </cell>
          <cell r="DB536">
            <v>4568</v>
          </cell>
          <cell r="DC536">
            <v>5594</v>
          </cell>
          <cell r="DD536">
            <v>4568</v>
          </cell>
          <cell r="DE536">
            <v>74</v>
          </cell>
          <cell r="DF536">
            <v>572</v>
          </cell>
          <cell r="DG536">
            <v>2574</v>
          </cell>
          <cell r="DH536">
            <v>3146</v>
          </cell>
          <cell r="DI536">
            <v>13.816425120772946</v>
          </cell>
          <cell r="DJ536">
            <v>4942</v>
          </cell>
          <cell r="DK536">
            <v>6046</v>
          </cell>
          <cell r="DL536">
            <v>4150</v>
          </cell>
          <cell r="DM536">
            <v>0</v>
          </cell>
          <cell r="DN536">
            <v>4793</v>
          </cell>
          <cell r="DO536">
            <v>3024</v>
          </cell>
          <cell r="DP536">
            <v>5589</v>
          </cell>
          <cell r="DQ536">
            <v>3024</v>
          </cell>
          <cell r="DR536">
            <v>532</v>
          </cell>
          <cell r="DS536">
            <v>279</v>
          </cell>
          <cell r="DT536">
            <v>4066</v>
          </cell>
          <cell r="DU536">
            <v>4342</v>
          </cell>
          <cell r="DV536">
            <v>18.138289962825279</v>
          </cell>
          <cell r="DW536">
            <v>5446</v>
          </cell>
          <cell r="DX536">
            <v>2960</v>
          </cell>
          <cell r="DY536">
            <v>4937</v>
          </cell>
          <cell r="DZ536">
            <v>0</v>
          </cell>
          <cell r="EA536">
            <v>6725</v>
          </cell>
          <cell r="EB536">
            <v>3024</v>
          </cell>
          <cell r="EC536">
            <v>6725</v>
          </cell>
          <cell r="ED536">
            <v>3024</v>
          </cell>
          <cell r="EE536">
            <v>1864</v>
          </cell>
          <cell r="EF536">
            <v>423</v>
          </cell>
          <cell r="EG536">
            <v>3973</v>
          </cell>
          <cell r="EH536">
            <v>4391</v>
          </cell>
          <cell r="EI536">
            <v>16.870488322717623</v>
          </cell>
          <cell r="EJ536">
            <v>4823</v>
          </cell>
          <cell r="EK536">
            <v>0</v>
          </cell>
          <cell r="EL536">
            <v>0</v>
          </cell>
          <cell r="EM536">
            <v>0</v>
          </cell>
          <cell r="EN536">
            <v>7065</v>
          </cell>
          <cell r="EO536">
            <v>0</v>
          </cell>
          <cell r="EP536">
            <v>7065</v>
          </cell>
          <cell r="EQ536">
            <v>0</v>
          </cell>
          <cell r="ER536">
            <v>7065</v>
          </cell>
          <cell r="ES536">
            <v>0</v>
          </cell>
          <cell r="ET536">
            <v>1731</v>
          </cell>
          <cell r="EU536">
            <v>2149</v>
          </cell>
          <cell r="EV536">
            <v>10.7271224953522</v>
          </cell>
          <cell r="EW536">
            <v>3969</v>
          </cell>
          <cell r="EX536">
            <v>0</v>
          </cell>
          <cell r="GZ536">
            <v>3597</v>
          </cell>
          <cell r="HA536">
            <v>5446</v>
          </cell>
        </row>
        <row r="537">
          <cell r="B537" t="str">
            <v>56DTB</v>
          </cell>
          <cell r="C537">
            <v>0</v>
          </cell>
          <cell r="D537">
            <v>0</v>
          </cell>
          <cell r="E537">
            <v>926564036</v>
          </cell>
          <cell r="F537" t="str">
            <v>63042RQB006L4</v>
          </cell>
          <cell r="G537" t="str">
            <v>63042RQB006</v>
          </cell>
          <cell r="H537">
            <v>1</v>
          </cell>
          <cell r="I537">
            <v>1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1</v>
          </cell>
          <cell r="T537">
            <v>0</v>
          </cell>
          <cell r="U537">
            <v>1</v>
          </cell>
          <cell r="V537">
            <v>0</v>
          </cell>
          <cell r="W537">
            <v>180</v>
          </cell>
          <cell r="X537">
            <v>120</v>
          </cell>
          <cell r="Y537">
            <v>183</v>
          </cell>
          <cell r="Z537">
            <v>52</v>
          </cell>
          <cell r="AA537">
            <v>134</v>
          </cell>
          <cell r="AB537">
            <v>134</v>
          </cell>
          <cell r="AC537">
            <v>134</v>
          </cell>
          <cell r="AD537">
            <v>0</v>
          </cell>
          <cell r="AE537">
            <v>0</v>
          </cell>
          <cell r="AF537">
            <v>1</v>
          </cell>
          <cell r="AG537">
            <v>183</v>
          </cell>
          <cell r="AH537">
            <v>184</v>
          </cell>
          <cell r="AI537">
            <v>131.49700598802397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102</v>
          </cell>
          <cell r="AO537">
            <v>112</v>
          </cell>
          <cell r="AP537">
            <v>102</v>
          </cell>
          <cell r="AQ537">
            <v>82</v>
          </cell>
          <cell r="AR537">
            <v>0</v>
          </cell>
          <cell r="AS537">
            <v>1</v>
          </cell>
          <cell r="AT537">
            <v>101</v>
          </cell>
          <cell r="AU537">
            <v>102</v>
          </cell>
          <cell r="AV537">
            <v>15.459183673469388</v>
          </cell>
          <cell r="AW537">
            <v>120</v>
          </cell>
          <cell r="AX537">
            <v>0</v>
          </cell>
          <cell r="AY537">
            <v>120</v>
          </cell>
          <cell r="AZ537">
            <v>0</v>
          </cell>
          <cell r="BA537">
            <v>196</v>
          </cell>
          <cell r="BB537">
            <v>196</v>
          </cell>
          <cell r="BC537">
            <v>196</v>
          </cell>
          <cell r="BD537">
            <v>196</v>
          </cell>
          <cell r="BE537">
            <v>0</v>
          </cell>
          <cell r="BF537">
            <v>1</v>
          </cell>
          <cell r="BG537">
            <v>25</v>
          </cell>
          <cell r="BH537">
            <v>26</v>
          </cell>
          <cell r="BI537">
            <v>34.090909090909093</v>
          </cell>
          <cell r="BJ537">
            <v>0</v>
          </cell>
          <cell r="BK537">
            <v>0</v>
          </cell>
          <cell r="BL537">
            <v>0</v>
          </cell>
          <cell r="BM537">
            <v>0</v>
          </cell>
          <cell r="BN537">
            <v>22</v>
          </cell>
          <cell r="BO537">
            <v>0</v>
          </cell>
          <cell r="BP537">
            <v>22</v>
          </cell>
          <cell r="BQ537">
            <v>0</v>
          </cell>
          <cell r="BR537">
            <v>0</v>
          </cell>
          <cell r="BS537">
            <v>0</v>
          </cell>
          <cell r="BT537">
            <v>26</v>
          </cell>
          <cell r="BU537">
            <v>26</v>
          </cell>
          <cell r="BV537">
            <v>18.571428571428573</v>
          </cell>
          <cell r="BW537">
            <v>240</v>
          </cell>
          <cell r="BX537">
            <v>0</v>
          </cell>
          <cell r="BY537">
            <v>190</v>
          </cell>
          <cell r="BZ537">
            <v>20</v>
          </cell>
          <cell r="CA537">
            <v>42</v>
          </cell>
          <cell r="CB537">
            <v>22</v>
          </cell>
          <cell r="CC537">
            <v>42</v>
          </cell>
          <cell r="CD537">
            <v>22</v>
          </cell>
          <cell r="CE537">
            <v>0</v>
          </cell>
          <cell r="CF537">
            <v>0</v>
          </cell>
          <cell r="CG537">
            <v>194</v>
          </cell>
          <cell r="CH537">
            <v>194</v>
          </cell>
          <cell r="CI537">
            <v>118.19999999999999</v>
          </cell>
          <cell r="CJ537">
            <v>0</v>
          </cell>
          <cell r="CK537">
            <v>0</v>
          </cell>
          <cell r="CL537">
            <v>0</v>
          </cell>
          <cell r="CM537">
            <v>0</v>
          </cell>
          <cell r="CN537">
            <v>0</v>
          </cell>
          <cell r="CO537">
            <v>0</v>
          </cell>
          <cell r="CP537">
            <v>0</v>
          </cell>
          <cell r="CQ537">
            <v>0</v>
          </cell>
          <cell r="CR537">
            <v>0</v>
          </cell>
          <cell r="CS537">
            <v>0</v>
          </cell>
          <cell r="CT537">
            <v>194</v>
          </cell>
          <cell r="CU537">
            <v>194</v>
          </cell>
          <cell r="CV537">
            <v>90.9375</v>
          </cell>
          <cell r="CW537">
            <v>0</v>
          </cell>
          <cell r="CX537">
            <v>0</v>
          </cell>
          <cell r="CY537">
            <v>0</v>
          </cell>
          <cell r="CZ537">
            <v>0</v>
          </cell>
          <cell r="DA537">
            <v>0</v>
          </cell>
          <cell r="DB537">
            <v>64</v>
          </cell>
          <cell r="DC537">
            <v>0</v>
          </cell>
          <cell r="DD537">
            <v>64</v>
          </cell>
          <cell r="DE537">
            <v>0</v>
          </cell>
          <cell r="DF537">
            <v>0</v>
          </cell>
          <cell r="DG537">
            <v>130</v>
          </cell>
          <cell r="DH537">
            <v>130</v>
          </cell>
          <cell r="DI537">
            <v>125</v>
          </cell>
          <cell r="DJ537">
            <v>0</v>
          </cell>
          <cell r="DK537">
            <v>0</v>
          </cell>
          <cell r="DL537">
            <v>0</v>
          </cell>
          <cell r="DM537">
            <v>0</v>
          </cell>
          <cell r="DN537">
            <v>0</v>
          </cell>
          <cell r="DO537">
            <v>20</v>
          </cell>
          <cell r="DP537">
            <v>0</v>
          </cell>
          <cell r="DQ537">
            <v>20</v>
          </cell>
          <cell r="DR537">
            <v>0</v>
          </cell>
          <cell r="DS537">
            <v>0</v>
          </cell>
          <cell r="DT537">
            <v>110</v>
          </cell>
          <cell r="DU537">
            <v>110</v>
          </cell>
          <cell r="DV537">
            <v>41.25</v>
          </cell>
          <cell r="DW537">
            <v>0</v>
          </cell>
          <cell r="DX537">
            <v>0</v>
          </cell>
          <cell r="DY537">
            <v>75</v>
          </cell>
          <cell r="DZ537">
            <v>0</v>
          </cell>
          <cell r="EA537">
            <v>80</v>
          </cell>
          <cell r="EB537">
            <v>20</v>
          </cell>
          <cell r="EC537">
            <v>80</v>
          </cell>
          <cell r="ED537">
            <v>20</v>
          </cell>
          <cell r="EE537">
            <v>41</v>
          </cell>
          <cell r="EF537">
            <v>0</v>
          </cell>
          <cell r="EG537">
            <v>124</v>
          </cell>
          <cell r="EH537">
            <v>124</v>
          </cell>
          <cell r="EI537">
            <v>62.222222222222221</v>
          </cell>
          <cell r="EJ537">
            <v>30</v>
          </cell>
          <cell r="EK537">
            <v>0</v>
          </cell>
          <cell r="EL537">
            <v>0</v>
          </cell>
          <cell r="EM537">
            <v>0</v>
          </cell>
          <cell r="EN537">
            <v>60</v>
          </cell>
          <cell r="EO537">
            <v>0</v>
          </cell>
          <cell r="EP537">
            <v>60</v>
          </cell>
          <cell r="EQ537">
            <v>0</v>
          </cell>
          <cell r="ER537">
            <v>60</v>
          </cell>
          <cell r="ES537">
            <v>0</v>
          </cell>
          <cell r="ET537">
            <v>94</v>
          </cell>
          <cell r="EU537">
            <v>94</v>
          </cell>
          <cell r="EV537">
            <v>48.888888888888886</v>
          </cell>
          <cell r="EW537">
            <v>0</v>
          </cell>
          <cell r="EX537">
            <v>0</v>
          </cell>
          <cell r="GZ537">
            <v>0</v>
          </cell>
          <cell r="HA537">
            <v>0</v>
          </cell>
        </row>
        <row r="538">
          <cell r="B538" t="str">
            <v>56DTX</v>
          </cell>
          <cell r="C538">
            <v>0</v>
          </cell>
          <cell r="D538">
            <v>0</v>
          </cell>
          <cell r="E538">
            <v>0</v>
          </cell>
          <cell r="F538" t="str">
            <v>63042DZB089L4</v>
          </cell>
          <cell r="G538" t="str">
            <v>63042DZB089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  <cell r="BF538">
            <v>0</v>
          </cell>
          <cell r="BG538">
            <v>0</v>
          </cell>
          <cell r="BH538">
            <v>0</v>
          </cell>
          <cell r="BI538">
            <v>0</v>
          </cell>
          <cell r="BJ538">
            <v>0</v>
          </cell>
          <cell r="BK538">
            <v>0</v>
          </cell>
          <cell r="BL538">
            <v>0</v>
          </cell>
          <cell r="BM538">
            <v>0</v>
          </cell>
          <cell r="BN538">
            <v>0</v>
          </cell>
          <cell r="BO538">
            <v>0</v>
          </cell>
          <cell r="BP538">
            <v>0</v>
          </cell>
          <cell r="BQ538">
            <v>0</v>
          </cell>
          <cell r="BR538">
            <v>0</v>
          </cell>
          <cell r="BS538">
            <v>0</v>
          </cell>
          <cell r="BT538">
            <v>0</v>
          </cell>
          <cell r="BU538">
            <v>0</v>
          </cell>
          <cell r="BV538">
            <v>0</v>
          </cell>
          <cell r="BW538">
            <v>0</v>
          </cell>
          <cell r="BX538">
            <v>0</v>
          </cell>
          <cell r="BY538">
            <v>0</v>
          </cell>
          <cell r="BZ538">
            <v>0</v>
          </cell>
          <cell r="CA538">
            <v>0</v>
          </cell>
          <cell r="CB538">
            <v>0</v>
          </cell>
          <cell r="CC538">
            <v>0</v>
          </cell>
          <cell r="CD538">
            <v>0</v>
          </cell>
          <cell r="CE538">
            <v>0</v>
          </cell>
          <cell r="CF538">
            <v>0</v>
          </cell>
          <cell r="CG538">
            <v>0</v>
          </cell>
          <cell r="CH538">
            <v>0</v>
          </cell>
          <cell r="CI538">
            <v>0</v>
          </cell>
          <cell r="CJ538">
            <v>0</v>
          </cell>
          <cell r="CK538">
            <v>0</v>
          </cell>
          <cell r="CL538">
            <v>0</v>
          </cell>
          <cell r="CM538">
            <v>0</v>
          </cell>
          <cell r="CN538">
            <v>0</v>
          </cell>
          <cell r="CO538">
            <v>0</v>
          </cell>
          <cell r="CP538">
            <v>0</v>
          </cell>
          <cell r="CQ538">
            <v>0</v>
          </cell>
          <cell r="CR538">
            <v>0</v>
          </cell>
          <cell r="CS538">
            <v>0</v>
          </cell>
          <cell r="CT538">
            <v>0</v>
          </cell>
          <cell r="CU538">
            <v>0</v>
          </cell>
          <cell r="CV538">
            <v>0</v>
          </cell>
          <cell r="CW538">
            <v>0</v>
          </cell>
          <cell r="CX538">
            <v>0</v>
          </cell>
          <cell r="CY538">
            <v>0</v>
          </cell>
          <cell r="CZ538">
            <v>0</v>
          </cell>
          <cell r="DA538">
            <v>0</v>
          </cell>
          <cell r="DB538">
            <v>0</v>
          </cell>
          <cell r="DC538">
            <v>0</v>
          </cell>
          <cell r="DD538">
            <v>0</v>
          </cell>
          <cell r="DE538">
            <v>0</v>
          </cell>
          <cell r="DF538">
            <v>0</v>
          </cell>
          <cell r="DG538">
            <v>0</v>
          </cell>
          <cell r="DH538">
            <v>0</v>
          </cell>
          <cell r="DI538">
            <v>0</v>
          </cell>
          <cell r="DJ538">
            <v>0</v>
          </cell>
          <cell r="DK538">
            <v>0</v>
          </cell>
          <cell r="DL538">
            <v>0</v>
          </cell>
          <cell r="DM538">
            <v>0</v>
          </cell>
          <cell r="DN538">
            <v>0</v>
          </cell>
          <cell r="DO538">
            <v>0</v>
          </cell>
          <cell r="DP538">
            <v>0</v>
          </cell>
          <cell r="DQ538">
            <v>0</v>
          </cell>
          <cell r="DR538">
            <v>0</v>
          </cell>
          <cell r="DS538">
            <v>0</v>
          </cell>
          <cell r="DT538">
            <v>0</v>
          </cell>
          <cell r="DU538">
            <v>0</v>
          </cell>
          <cell r="DV538">
            <v>0</v>
          </cell>
          <cell r="DW538">
            <v>0</v>
          </cell>
          <cell r="DX538">
            <v>0</v>
          </cell>
          <cell r="DY538">
            <v>0</v>
          </cell>
          <cell r="DZ538">
            <v>0</v>
          </cell>
          <cell r="EA538">
            <v>0</v>
          </cell>
          <cell r="EB538">
            <v>0</v>
          </cell>
          <cell r="EC538">
            <v>0</v>
          </cell>
          <cell r="ED538">
            <v>0</v>
          </cell>
          <cell r="EE538">
            <v>0</v>
          </cell>
          <cell r="EF538">
            <v>0</v>
          </cell>
          <cell r="EG538">
            <v>0</v>
          </cell>
          <cell r="EH538">
            <v>0</v>
          </cell>
          <cell r="EI538">
            <v>0</v>
          </cell>
          <cell r="EJ538">
            <v>0</v>
          </cell>
          <cell r="EK538">
            <v>0</v>
          </cell>
          <cell r="EL538">
            <v>0</v>
          </cell>
          <cell r="EM538">
            <v>0</v>
          </cell>
          <cell r="EN538">
            <v>0</v>
          </cell>
          <cell r="EO538">
            <v>0</v>
          </cell>
          <cell r="EP538">
            <v>0</v>
          </cell>
          <cell r="EQ538">
            <v>0</v>
          </cell>
          <cell r="ER538">
            <v>0</v>
          </cell>
          <cell r="ES538">
            <v>0</v>
          </cell>
          <cell r="ET538">
            <v>0</v>
          </cell>
          <cell r="EU538">
            <v>0</v>
          </cell>
          <cell r="EV538">
            <v>0</v>
          </cell>
          <cell r="EW538">
            <v>0</v>
          </cell>
          <cell r="EX538">
            <v>0</v>
          </cell>
          <cell r="GZ538">
            <v>0</v>
          </cell>
          <cell r="HA538">
            <v>0</v>
          </cell>
        </row>
        <row r="539">
          <cell r="B539" t="str">
            <v>56DTX</v>
          </cell>
          <cell r="C539">
            <v>0</v>
          </cell>
          <cell r="D539">
            <v>0</v>
          </cell>
          <cell r="E539">
            <v>0</v>
          </cell>
          <cell r="F539" t="str">
            <v>63042RQA089L4</v>
          </cell>
          <cell r="G539" t="str">
            <v>63042RQA089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  <cell r="BF539">
            <v>0</v>
          </cell>
          <cell r="BG539">
            <v>0</v>
          </cell>
          <cell r="BH539">
            <v>0</v>
          </cell>
          <cell r="BI539">
            <v>0</v>
          </cell>
          <cell r="BJ539">
            <v>0</v>
          </cell>
          <cell r="BK539">
            <v>0</v>
          </cell>
          <cell r="BL539">
            <v>0</v>
          </cell>
          <cell r="BM539">
            <v>0</v>
          </cell>
          <cell r="BN539">
            <v>0</v>
          </cell>
          <cell r="BO539">
            <v>0</v>
          </cell>
          <cell r="BP539">
            <v>0</v>
          </cell>
          <cell r="BQ539">
            <v>0</v>
          </cell>
          <cell r="BR539">
            <v>0</v>
          </cell>
          <cell r="BS539">
            <v>0</v>
          </cell>
          <cell r="BT539">
            <v>0</v>
          </cell>
          <cell r="BU539">
            <v>0</v>
          </cell>
          <cell r="BV539">
            <v>0</v>
          </cell>
          <cell r="BW539">
            <v>0</v>
          </cell>
          <cell r="BX539">
            <v>0</v>
          </cell>
          <cell r="BY539">
            <v>0</v>
          </cell>
          <cell r="BZ539">
            <v>0</v>
          </cell>
          <cell r="CA539">
            <v>0</v>
          </cell>
          <cell r="CB539">
            <v>0</v>
          </cell>
          <cell r="CC539">
            <v>0</v>
          </cell>
          <cell r="CD539">
            <v>0</v>
          </cell>
          <cell r="CE539">
            <v>0</v>
          </cell>
          <cell r="CF539">
            <v>0</v>
          </cell>
          <cell r="CG539">
            <v>0</v>
          </cell>
          <cell r="CH539">
            <v>0</v>
          </cell>
          <cell r="CI539">
            <v>0</v>
          </cell>
          <cell r="CJ539">
            <v>0</v>
          </cell>
          <cell r="CK539">
            <v>0</v>
          </cell>
          <cell r="CL539">
            <v>0</v>
          </cell>
          <cell r="CM539">
            <v>0</v>
          </cell>
          <cell r="CN539">
            <v>0</v>
          </cell>
          <cell r="CO539">
            <v>0</v>
          </cell>
          <cell r="CP539">
            <v>0</v>
          </cell>
          <cell r="CQ539">
            <v>0</v>
          </cell>
          <cell r="CR539">
            <v>0</v>
          </cell>
          <cell r="CS539">
            <v>0</v>
          </cell>
          <cell r="CT539">
            <v>0</v>
          </cell>
          <cell r="CU539">
            <v>0</v>
          </cell>
          <cell r="CV539">
            <v>0</v>
          </cell>
          <cell r="CW539">
            <v>0</v>
          </cell>
          <cell r="CX539">
            <v>0</v>
          </cell>
          <cell r="CY539">
            <v>0</v>
          </cell>
          <cell r="CZ539">
            <v>0</v>
          </cell>
          <cell r="DA539">
            <v>0</v>
          </cell>
          <cell r="DB539">
            <v>0</v>
          </cell>
          <cell r="DC539">
            <v>0</v>
          </cell>
          <cell r="DD539">
            <v>0</v>
          </cell>
          <cell r="DE539">
            <v>0</v>
          </cell>
          <cell r="DF539">
            <v>0</v>
          </cell>
          <cell r="DG539">
            <v>0</v>
          </cell>
          <cell r="DH539">
            <v>0</v>
          </cell>
          <cell r="DI539">
            <v>0</v>
          </cell>
          <cell r="DJ539">
            <v>0</v>
          </cell>
          <cell r="DK539">
            <v>0</v>
          </cell>
          <cell r="DL539">
            <v>0</v>
          </cell>
          <cell r="DM539">
            <v>0</v>
          </cell>
          <cell r="DN539">
            <v>0</v>
          </cell>
          <cell r="DO539">
            <v>0</v>
          </cell>
          <cell r="DP539">
            <v>0</v>
          </cell>
          <cell r="DQ539">
            <v>0</v>
          </cell>
          <cell r="DR539">
            <v>0</v>
          </cell>
          <cell r="DS539">
            <v>0</v>
          </cell>
          <cell r="DT539">
            <v>0</v>
          </cell>
          <cell r="DU539">
            <v>0</v>
          </cell>
          <cell r="DV539">
            <v>0</v>
          </cell>
          <cell r="DW539">
            <v>0</v>
          </cell>
          <cell r="DX539">
            <v>0</v>
          </cell>
          <cell r="DY539">
            <v>0</v>
          </cell>
          <cell r="DZ539">
            <v>0</v>
          </cell>
          <cell r="EA539">
            <v>0</v>
          </cell>
          <cell r="EB539">
            <v>0</v>
          </cell>
          <cell r="EC539">
            <v>0</v>
          </cell>
          <cell r="ED539">
            <v>0</v>
          </cell>
          <cell r="EE539">
            <v>0</v>
          </cell>
          <cell r="EF539">
            <v>0</v>
          </cell>
          <cell r="EG539">
            <v>0</v>
          </cell>
          <cell r="EH539">
            <v>0</v>
          </cell>
          <cell r="EI539">
            <v>0</v>
          </cell>
          <cell r="EJ539">
            <v>0</v>
          </cell>
          <cell r="EK539">
            <v>0</v>
          </cell>
          <cell r="EL539">
            <v>0</v>
          </cell>
          <cell r="EM539">
            <v>0</v>
          </cell>
          <cell r="EN539">
            <v>0</v>
          </cell>
          <cell r="EO539">
            <v>0</v>
          </cell>
          <cell r="EP539">
            <v>0</v>
          </cell>
          <cell r="EQ539">
            <v>0</v>
          </cell>
          <cell r="ER539">
            <v>0</v>
          </cell>
          <cell r="ES539">
            <v>0</v>
          </cell>
          <cell r="ET539">
            <v>0</v>
          </cell>
          <cell r="EU539">
            <v>0</v>
          </cell>
          <cell r="EV539">
            <v>0</v>
          </cell>
          <cell r="EW539">
            <v>0</v>
          </cell>
          <cell r="EX539">
            <v>0</v>
          </cell>
          <cell r="GZ539">
            <v>0</v>
          </cell>
          <cell r="HA539">
            <v>0</v>
          </cell>
        </row>
        <row r="540">
          <cell r="B540" t="str">
            <v>56DTX</v>
          </cell>
          <cell r="C540">
            <v>0</v>
          </cell>
          <cell r="D540">
            <v>0</v>
          </cell>
          <cell r="E540">
            <v>926564039</v>
          </cell>
          <cell r="F540" t="str">
            <v>63042RQB089L4</v>
          </cell>
          <cell r="G540" t="str">
            <v>63042RQB089</v>
          </cell>
          <cell r="H540">
            <v>132</v>
          </cell>
          <cell r="I540">
            <v>133</v>
          </cell>
          <cell r="J540">
            <v>240</v>
          </cell>
          <cell r="K540">
            <v>480</v>
          </cell>
          <cell r="L540">
            <v>239</v>
          </cell>
          <cell r="M540">
            <v>130</v>
          </cell>
          <cell r="N540">
            <v>294</v>
          </cell>
          <cell r="O540">
            <v>424</v>
          </cell>
          <cell r="P540">
            <v>294</v>
          </cell>
          <cell r="Q540">
            <v>294</v>
          </cell>
          <cell r="R540">
            <v>0</v>
          </cell>
          <cell r="S540">
            <v>0</v>
          </cell>
          <cell r="T540">
            <v>78</v>
          </cell>
          <cell r="U540">
            <v>78</v>
          </cell>
          <cell r="V540">
            <v>4.9576271186440684</v>
          </cell>
          <cell r="W540">
            <v>420</v>
          </cell>
          <cell r="X540">
            <v>420</v>
          </cell>
          <cell r="Y540">
            <v>420</v>
          </cell>
          <cell r="Z540">
            <v>144</v>
          </cell>
          <cell r="AA540">
            <v>472</v>
          </cell>
          <cell r="AB540">
            <v>602</v>
          </cell>
          <cell r="AC540">
            <v>472</v>
          </cell>
          <cell r="AD540">
            <v>328</v>
          </cell>
          <cell r="AE540">
            <v>0</v>
          </cell>
          <cell r="AF540">
            <v>0</v>
          </cell>
          <cell r="AG540">
            <v>170</v>
          </cell>
          <cell r="AH540">
            <v>170</v>
          </cell>
          <cell r="AI540">
            <v>21.074380165289256</v>
          </cell>
          <cell r="AJ540">
            <v>120</v>
          </cell>
          <cell r="AK540">
            <v>0</v>
          </cell>
          <cell r="AL540">
            <v>120</v>
          </cell>
          <cell r="AM540">
            <v>0</v>
          </cell>
          <cell r="AN540">
            <v>242</v>
          </cell>
          <cell r="AO540">
            <v>282</v>
          </cell>
          <cell r="AP540">
            <v>242</v>
          </cell>
          <cell r="AQ540">
            <v>242</v>
          </cell>
          <cell r="AR540">
            <v>0</v>
          </cell>
          <cell r="AS540">
            <v>0</v>
          </cell>
          <cell r="AT540">
            <v>48</v>
          </cell>
          <cell r="AU540">
            <v>48</v>
          </cell>
          <cell r="AV540">
            <v>4.0449438202247192</v>
          </cell>
          <cell r="AW540">
            <v>360</v>
          </cell>
          <cell r="AX540">
            <v>0</v>
          </cell>
          <cell r="AY540">
            <v>361</v>
          </cell>
          <cell r="AZ540">
            <v>260</v>
          </cell>
          <cell r="BA540">
            <v>356</v>
          </cell>
          <cell r="BB540">
            <v>486</v>
          </cell>
          <cell r="BC540">
            <v>356</v>
          </cell>
          <cell r="BD540">
            <v>226</v>
          </cell>
          <cell r="BE540">
            <v>0</v>
          </cell>
          <cell r="BF540">
            <v>0</v>
          </cell>
          <cell r="BG540">
            <v>183</v>
          </cell>
          <cell r="BH540">
            <v>183</v>
          </cell>
          <cell r="BI540">
            <v>12.857142857142858</v>
          </cell>
          <cell r="BJ540">
            <v>360</v>
          </cell>
          <cell r="BK540">
            <v>360</v>
          </cell>
          <cell r="BL540">
            <v>360</v>
          </cell>
          <cell r="BM540">
            <v>0</v>
          </cell>
          <cell r="BN540">
            <v>427</v>
          </cell>
          <cell r="BO540">
            <v>119</v>
          </cell>
          <cell r="BP540">
            <v>427</v>
          </cell>
          <cell r="BQ540">
            <v>119</v>
          </cell>
          <cell r="BR540">
            <v>0</v>
          </cell>
          <cell r="BS540">
            <v>1</v>
          </cell>
          <cell r="BT540">
            <v>423</v>
          </cell>
          <cell r="BU540">
            <v>424</v>
          </cell>
          <cell r="BV540">
            <v>26.749578414839799</v>
          </cell>
          <cell r="BW540">
            <v>120</v>
          </cell>
          <cell r="BX540">
            <v>0</v>
          </cell>
          <cell r="BY540">
            <v>120</v>
          </cell>
          <cell r="BZ540">
            <v>248</v>
          </cell>
          <cell r="CA540">
            <v>474.4</v>
          </cell>
          <cell r="CB540">
            <v>178</v>
          </cell>
          <cell r="CC540">
            <v>474.4</v>
          </cell>
          <cell r="CD540">
            <v>178</v>
          </cell>
          <cell r="CE540">
            <v>0</v>
          </cell>
          <cell r="CF540">
            <v>1</v>
          </cell>
          <cell r="CG540">
            <v>365</v>
          </cell>
          <cell r="CH540">
            <v>366</v>
          </cell>
          <cell r="CI540">
            <v>30.58659217877095</v>
          </cell>
          <cell r="CJ540">
            <v>0</v>
          </cell>
          <cell r="CK540">
            <v>240</v>
          </cell>
          <cell r="CL540">
            <v>0</v>
          </cell>
          <cell r="CM540">
            <v>131</v>
          </cell>
          <cell r="CN540">
            <v>358</v>
          </cell>
          <cell r="CO540">
            <v>146</v>
          </cell>
          <cell r="CP540">
            <v>358</v>
          </cell>
          <cell r="CQ540">
            <v>146</v>
          </cell>
          <cell r="CR540">
            <v>0</v>
          </cell>
          <cell r="CS540">
            <v>1</v>
          </cell>
          <cell r="CT540">
            <v>219</v>
          </cell>
          <cell r="CU540">
            <v>220</v>
          </cell>
          <cell r="CV540">
            <v>32.524752475247524</v>
          </cell>
          <cell r="CW540">
            <v>0</v>
          </cell>
          <cell r="CX540">
            <v>240</v>
          </cell>
          <cell r="CY540">
            <v>0</v>
          </cell>
          <cell r="CZ540">
            <v>0</v>
          </cell>
          <cell r="DA540">
            <v>202</v>
          </cell>
          <cell r="DB540">
            <v>202</v>
          </cell>
          <cell r="DC540">
            <v>202</v>
          </cell>
          <cell r="DD540">
            <v>202</v>
          </cell>
          <cell r="DE540">
            <v>0</v>
          </cell>
          <cell r="DF540">
            <v>1</v>
          </cell>
          <cell r="DG540">
            <v>17</v>
          </cell>
          <cell r="DH540">
            <v>18</v>
          </cell>
          <cell r="DI540">
            <v>1.6451612903225805</v>
          </cell>
          <cell r="DJ540">
            <v>480</v>
          </cell>
          <cell r="DK540">
            <v>480</v>
          </cell>
          <cell r="DL540">
            <v>480</v>
          </cell>
          <cell r="DM540">
            <v>0</v>
          </cell>
          <cell r="DN540">
            <v>310</v>
          </cell>
          <cell r="DO540">
            <v>244</v>
          </cell>
          <cell r="DP540">
            <v>310</v>
          </cell>
          <cell r="DQ540">
            <v>244</v>
          </cell>
          <cell r="DR540">
            <v>1</v>
          </cell>
          <cell r="DS540">
            <v>1</v>
          </cell>
          <cell r="DT540">
            <v>252</v>
          </cell>
          <cell r="DU540">
            <v>253</v>
          </cell>
          <cell r="DV540">
            <v>32.869565217391305</v>
          </cell>
          <cell r="DW540">
            <v>240</v>
          </cell>
          <cell r="DX540">
            <v>240</v>
          </cell>
          <cell r="DY540">
            <v>241</v>
          </cell>
          <cell r="DZ540">
            <v>0</v>
          </cell>
          <cell r="EA540">
            <v>230</v>
          </cell>
          <cell r="EB540">
            <v>244</v>
          </cell>
          <cell r="EC540">
            <v>230</v>
          </cell>
          <cell r="ED540">
            <v>244</v>
          </cell>
          <cell r="EE540">
            <v>-34</v>
          </cell>
          <cell r="EF540">
            <v>1</v>
          </cell>
          <cell r="EG540">
            <v>283</v>
          </cell>
          <cell r="EH540">
            <v>284</v>
          </cell>
          <cell r="EI540">
            <v>29.8943661971831</v>
          </cell>
          <cell r="EJ540">
            <v>240</v>
          </cell>
          <cell r="EK540">
            <v>0</v>
          </cell>
          <cell r="EL540">
            <v>0</v>
          </cell>
          <cell r="EM540">
            <v>0</v>
          </cell>
          <cell r="EN540">
            <v>284</v>
          </cell>
          <cell r="EO540">
            <v>0</v>
          </cell>
          <cell r="EP540">
            <v>284</v>
          </cell>
          <cell r="EQ540">
            <v>0</v>
          </cell>
          <cell r="ER540">
            <v>284</v>
          </cell>
          <cell r="ES540">
            <v>0</v>
          </cell>
          <cell r="ET540">
            <v>239</v>
          </cell>
          <cell r="EU540">
            <v>240</v>
          </cell>
          <cell r="EV540">
            <v>52.769953051643192</v>
          </cell>
          <cell r="EW540">
            <v>0</v>
          </cell>
          <cell r="EX540">
            <v>0</v>
          </cell>
          <cell r="GZ540">
            <v>212</v>
          </cell>
          <cell r="HA540">
            <v>240</v>
          </cell>
        </row>
        <row r="541">
          <cell r="B541" t="str">
            <v>56DTX</v>
          </cell>
          <cell r="C541">
            <v>0</v>
          </cell>
          <cell r="D541">
            <v>10</v>
          </cell>
          <cell r="E541">
            <v>926564041</v>
          </cell>
          <cell r="F541" t="str">
            <v>63042DHA089L4</v>
          </cell>
          <cell r="G541" t="str">
            <v>63042DHA089</v>
          </cell>
          <cell r="H541">
            <v>1</v>
          </cell>
          <cell r="I541">
            <v>1</v>
          </cell>
          <cell r="J541">
            <v>1947</v>
          </cell>
          <cell r="K541">
            <v>1947</v>
          </cell>
          <cell r="L541">
            <v>1948</v>
          </cell>
          <cell r="M541">
            <v>112</v>
          </cell>
          <cell r="N541">
            <v>1938</v>
          </cell>
          <cell r="O541">
            <v>1938</v>
          </cell>
          <cell r="P541">
            <v>1938</v>
          </cell>
          <cell r="Q541">
            <v>1434</v>
          </cell>
          <cell r="R541">
            <v>0</v>
          </cell>
          <cell r="S541">
            <v>0</v>
          </cell>
          <cell r="T541">
            <v>515</v>
          </cell>
          <cell r="U541">
            <v>515</v>
          </cell>
          <cell r="V541">
            <v>11.56437125748503</v>
          </cell>
          <cell r="W541">
            <v>831</v>
          </cell>
          <cell r="X541">
            <v>1000</v>
          </cell>
          <cell r="Y541">
            <v>834</v>
          </cell>
          <cell r="Z541">
            <v>456</v>
          </cell>
          <cell r="AA541">
            <v>1336</v>
          </cell>
          <cell r="AB541">
            <v>1632</v>
          </cell>
          <cell r="AC541">
            <v>1336</v>
          </cell>
          <cell r="AD541">
            <v>904</v>
          </cell>
          <cell r="AE541">
            <v>0</v>
          </cell>
          <cell r="AF541">
            <v>0</v>
          </cell>
          <cell r="AG541">
            <v>445</v>
          </cell>
          <cell r="AH541">
            <v>445</v>
          </cell>
          <cell r="AI541">
            <v>20.601851851851851</v>
          </cell>
          <cell r="AJ541">
            <v>213</v>
          </cell>
          <cell r="AK541">
            <v>48</v>
          </cell>
          <cell r="AL541">
            <v>215</v>
          </cell>
          <cell r="AM541">
            <v>520</v>
          </cell>
          <cell r="AN541">
            <v>648</v>
          </cell>
          <cell r="AO541">
            <v>760</v>
          </cell>
          <cell r="AP541">
            <v>648</v>
          </cell>
          <cell r="AQ541">
            <v>240</v>
          </cell>
          <cell r="AR541">
            <v>1</v>
          </cell>
          <cell r="AS541">
            <v>1</v>
          </cell>
          <cell r="AT541">
            <v>418</v>
          </cell>
          <cell r="AU541">
            <v>419</v>
          </cell>
          <cell r="AV541">
            <v>7.0330902972518228</v>
          </cell>
          <cell r="AW541">
            <v>1375</v>
          </cell>
          <cell r="AX541">
            <v>0</v>
          </cell>
          <cell r="AY541">
            <v>1376</v>
          </cell>
          <cell r="AZ541">
            <v>0</v>
          </cell>
          <cell r="BA541">
            <v>1783</v>
          </cell>
          <cell r="BB541">
            <v>1778</v>
          </cell>
          <cell r="BC541">
            <v>1783</v>
          </cell>
          <cell r="BD541">
            <v>1778</v>
          </cell>
          <cell r="BE541">
            <v>0</v>
          </cell>
          <cell r="BF541">
            <v>0</v>
          </cell>
          <cell r="BG541">
            <v>17</v>
          </cell>
          <cell r="BH541">
            <v>17</v>
          </cell>
          <cell r="BI541">
            <v>1.1135371179039302</v>
          </cell>
          <cell r="BJ541">
            <v>451</v>
          </cell>
          <cell r="BK541">
            <v>451</v>
          </cell>
          <cell r="BL541">
            <v>451</v>
          </cell>
          <cell r="BM541">
            <v>112</v>
          </cell>
          <cell r="BN541">
            <v>458</v>
          </cell>
          <cell r="BO541">
            <v>311</v>
          </cell>
          <cell r="BP541">
            <v>458</v>
          </cell>
          <cell r="BQ541">
            <v>311</v>
          </cell>
          <cell r="BR541">
            <v>0</v>
          </cell>
          <cell r="BS541">
            <v>10</v>
          </cell>
          <cell r="BT541">
            <v>147</v>
          </cell>
          <cell r="BU541">
            <v>157</v>
          </cell>
          <cell r="BV541">
            <v>7.9459459459459456</v>
          </cell>
          <cell r="BW541">
            <v>418</v>
          </cell>
          <cell r="BX541">
            <v>0</v>
          </cell>
          <cell r="BY541">
            <v>248</v>
          </cell>
          <cell r="BZ541">
            <v>0</v>
          </cell>
          <cell r="CA541">
            <v>555</v>
          </cell>
          <cell r="CB541">
            <v>300</v>
          </cell>
          <cell r="CC541">
            <v>555</v>
          </cell>
          <cell r="CD541">
            <v>300</v>
          </cell>
          <cell r="CE541">
            <v>0</v>
          </cell>
          <cell r="CF541">
            <v>10</v>
          </cell>
          <cell r="CG541">
            <v>95</v>
          </cell>
          <cell r="CH541">
            <v>105</v>
          </cell>
          <cell r="CI541">
            <v>1.8434670116429497</v>
          </cell>
          <cell r="CJ541">
            <v>1461</v>
          </cell>
          <cell r="CK541">
            <v>1291</v>
          </cell>
          <cell r="CL541">
            <v>241</v>
          </cell>
          <cell r="CM541">
            <v>1714</v>
          </cell>
          <cell r="CN541">
            <v>1546</v>
          </cell>
          <cell r="CO541">
            <v>47</v>
          </cell>
          <cell r="CP541">
            <v>1546</v>
          </cell>
          <cell r="CQ541">
            <v>47</v>
          </cell>
          <cell r="CR541">
            <v>0</v>
          </cell>
          <cell r="CS541">
            <v>10</v>
          </cell>
          <cell r="CT541">
            <v>289</v>
          </cell>
          <cell r="CU541">
            <v>299</v>
          </cell>
          <cell r="CV541">
            <v>4.865319865319865</v>
          </cell>
          <cell r="CW541">
            <v>1746</v>
          </cell>
          <cell r="CX541">
            <v>1746</v>
          </cell>
          <cell r="CY541">
            <v>1752</v>
          </cell>
          <cell r="CZ541">
            <v>0</v>
          </cell>
          <cell r="DA541">
            <v>1782</v>
          </cell>
          <cell r="DB541">
            <v>1295</v>
          </cell>
          <cell r="DC541">
            <v>1782</v>
          </cell>
          <cell r="DD541">
            <v>1295</v>
          </cell>
          <cell r="DE541">
            <v>74</v>
          </cell>
          <cell r="DF541">
            <v>19</v>
          </cell>
          <cell r="DG541">
            <v>663</v>
          </cell>
          <cell r="DH541">
            <v>682</v>
          </cell>
          <cell r="DI541">
            <v>14.887724550898204</v>
          </cell>
          <cell r="DJ541">
            <v>1335</v>
          </cell>
          <cell r="DK541">
            <v>1570</v>
          </cell>
          <cell r="DL541">
            <v>1197</v>
          </cell>
          <cell r="DM541">
            <v>0</v>
          </cell>
          <cell r="DN541">
            <v>1336</v>
          </cell>
          <cell r="DO541">
            <v>1056</v>
          </cell>
          <cell r="DP541">
            <v>1336</v>
          </cell>
          <cell r="DQ541">
            <v>1056</v>
          </cell>
          <cell r="DR541">
            <v>-71</v>
          </cell>
          <cell r="DS541">
            <v>12</v>
          </cell>
          <cell r="DT541">
            <v>882</v>
          </cell>
          <cell r="DU541">
            <v>894</v>
          </cell>
          <cell r="DV541">
            <v>10.942928039702235</v>
          </cell>
          <cell r="DW541">
            <v>1540</v>
          </cell>
          <cell r="DX541">
            <v>0</v>
          </cell>
          <cell r="DY541">
            <v>1540</v>
          </cell>
          <cell r="DZ541">
            <v>0</v>
          </cell>
          <cell r="EA541">
            <v>2418</v>
          </cell>
          <cell r="EB541">
            <v>1056</v>
          </cell>
          <cell r="EC541">
            <v>2418</v>
          </cell>
          <cell r="ED541">
            <v>1056</v>
          </cell>
          <cell r="EE541">
            <v>946</v>
          </cell>
          <cell r="EF541">
            <v>5</v>
          </cell>
          <cell r="EG541">
            <v>427</v>
          </cell>
          <cell r="EH541">
            <v>432</v>
          </cell>
          <cell r="EI541">
            <v>15.341317365269461</v>
          </cell>
          <cell r="EJ541">
            <v>418</v>
          </cell>
          <cell r="EK541">
            <v>0</v>
          </cell>
          <cell r="EL541">
            <v>0</v>
          </cell>
          <cell r="EM541">
            <v>0</v>
          </cell>
          <cell r="EN541">
            <v>835</v>
          </cell>
          <cell r="EO541">
            <v>0</v>
          </cell>
          <cell r="EP541">
            <v>835</v>
          </cell>
          <cell r="EQ541">
            <v>0</v>
          </cell>
          <cell r="ER541">
            <v>835</v>
          </cell>
          <cell r="ES541">
            <v>0</v>
          </cell>
          <cell r="ET541">
            <v>10</v>
          </cell>
          <cell r="EU541">
            <v>15</v>
          </cell>
          <cell r="EV541">
            <v>0.24038461538461536</v>
          </cell>
          <cell r="EW541">
            <v>1248</v>
          </cell>
          <cell r="EX541">
            <v>0</v>
          </cell>
          <cell r="GZ541">
            <v>1736</v>
          </cell>
          <cell r="HA541">
            <v>1540</v>
          </cell>
        </row>
        <row r="542">
          <cell r="B542" t="str">
            <v>56DTX</v>
          </cell>
          <cell r="C542">
            <v>0</v>
          </cell>
          <cell r="D542">
            <v>0</v>
          </cell>
          <cell r="E542">
            <v>0</v>
          </cell>
          <cell r="F542" t="str">
            <v>63042DCA089L4</v>
          </cell>
          <cell r="G542" t="str">
            <v>63042DCA089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  <cell r="BF542">
            <v>0</v>
          </cell>
          <cell r="BG542">
            <v>0</v>
          </cell>
          <cell r="BH542">
            <v>0</v>
          </cell>
          <cell r="BI542">
            <v>0</v>
          </cell>
          <cell r="BJ542">
            <v>0</v>
          </cell>
          <cell r="BK542">
            <v>0</v>
          </cell>
          <cell r="BL542">
            <v>0</v>
          </cell>
          <cell r="BM542">
            <v>0</v>
          </cell>
          <cell r="BN542">
            <v>0</v>
          </cell>
          <cell r="BO542">
            <v>0</v>
          </cell>
          <cell r="BP542">
            <v>0</v>
          </cell>
          <cell r="BQ542">
            <v>0</v>
          </cell>
          <cell r="BR542">
            <v>0</v>
          </cell>
          <cell r="BS542">
            <v>0</v>
          </cell>
          <cell r="BT542">
            <v>0</v>
          </cell>
          <cell r="BU542">
            <v>0</v>
          </cell>
          <cell r="BV542">
            <v>0</v>
          </cell>
          <cell r="BW542">
            <v>0</v>
          </cell>
          <cell r="BX542">
            <v>0</v>
          </cell>
          <cell r="BY542">
            <v>0</v>
          </cell>
          <cell r="BZ542">
            <v>0</v>
          </cell>
          <cell r="CA542">
            <v>0</v>
          </cell>
          <cell r="CB542">
            <v>0</v>
          </cell>
          <cell r="CC542">
            <v>0</v>
          </cell>
          <cell r="CD542">
            <v>0</v>
          </cell>
          <cell r="CE542">
            <v>0</v>
          </cell>
          <cell r="CF542">
            <v>0</v>
          </cell>
          <cell r="CG542">
            <v>0</v>
          </cell>
          <cell r="CH542">
            <v>0</v>
          </cell>
          <cell r="CI542">
            <v>0</v>
          </cell>
          <cell r="CJ542">
            <v>0</v>
          </cell>
          <cell r="CK542">
            <v>0</v>
          </cell>
          <cell r="CL542">
            <v>0</v>
          </cell>
          <cell r="CM542">
            <v>0</v>
          </cell>
          <cell r="CN542">
            <v>0</v>
          </cell>
          <cell r="CO542">
            <v>0</v>
          </cell>
          <cell r="CP542">
            <v>0</v>
          </cell>
          <cell r="CQ542">
            <v>0</v>
          </cell>
          <cell r="CR542">
            <v>0</v>
          </cell>
          <cell r="CS542">
            <v>0</v>
          </cell>
          <cell r="CT542">
            <v>0</v>
          </cell>
          <cell r="CU542">
            <v>0</v>
          </cell>
          <cell r="CV542">
            <v>0</v>
          </cell>
          <cell r="CW542">
            <v>0</v>
          </cell>
          <cell r="CX542">
            <v>0</v>
          </cell>
          <cell r="CY542">
            <v>0</v>
          </cell>
          <cell r="CZ542">
            <v>0</v>
          </cell>
          <cell r="DA542">
            <v>0</v>
          </cell>
          <cell r="DB542">
            <v>0</v>
          </cell>
          <cell r="DC542">
            <v>0</v>
          </cell>
          <cell r="DD542">
            <v>0</v>
          </cell>
          <cell r="DE542">
            <v>0</v>
          </cell>
          <cell r="DF542">
            <v>0</v>
          </cell>
          <cell r="DG542">
            <v>0</v>
          </cell>
          <cell r="DH542">
            <v>0</v>
          </cell>
          <cell r="DI542">
            <v>0</v>
          </cell>
          <cell r="DJ542">
            <v>0</v>
          </cell>
          <cell r="DK542">
            <v>0</v>
          </cell>
          <cell r="DL542">
            <v>0</v>
          </cell>
          <cell r="DM542">
            <v>0</v>
          </cell>
          <cell r="DN542">
            <v>0</v>
          </cell>
          <cell r="DO542">
            <v>0</v>
          </cell>
          <cell r="DP542">
            <v>0</v>
          </cell>
          <cell r="DQ542">
            <v>0</v>
          </cell>
          <cell r="DR542">
            <v>0</v>
          </cell>
          <cell r="DS542">
            <v>0</v>
          </cell>
          <cell r="DT542">
            <v>0</v>
          </cell>
          <cell r="DU542">
            <v>0</v>
          </cell>
          <cell r="DV542">
            <v>0</v>
          </cell>
          <cell r="DW542">
            <v>0</v>
          </cell>
          <cell r="DX542">
            <v>0</v>
          </cell>
          <cell r="DY542">
            <v>0</v>
          </cell>
          <cell r="DZ542">
            <v>0</v>
          </cell>
          <cell r="EA542">
            <v>0</v>
          </cell>
          <cell r="EB542">
            <v>0</v>
          </cell>
          <cell r="EC542">
            <v>0</v>
          </cell>
          <cell r="ED542">
            <v>0</v>
          </cell>
          <cell r="EE542">
            <v>0</v>
          </cell>
          <cell r="EF542">
            <v>0</v>
          </cell>
          <cell r="EG542">
            <v>0</v>
          </cell>
          <cell r="EH542">
            <v>0</v>
          </cell>
          <cell r="EI542">
            <v>0</v>
          </cell>
          <cell r="EJ542">
            <v>0</v>
          </cell>
          <cell r="EK542">
            <v>0</v>
          </cell>
          <cell r="EL542">
            <v>0</v>
          </cell>
          <cell r="EM542">
            <v>0</v>
          </cell>
          <cell r="EN542">
            <v>0</v>
          </cell>
          <cell r="EO542">
            <v>0</v>
          </cell>
          <cell r="EP542">
            <v>0</v>
          </cell>
          <cell r="EQ542">
            <v>0</v>
          </cell>
          <cell r="ER542">
            <v>0</v>
          </cell>
          <cell r="ES542">
            <v>0</v>
          </cell>
          <cell r="ET542">
            <v>0</v>
          </cell>
          <cell r="EU542">
            <v>0</v>
          </cell>
          <cell r="EV542">
            <v>0</v>
          </cell>
          <cell r="EW542">
            <v>0</v>
          </cell>
          <cell r="EX542">
            <v>0</v>
          </cell>
          <cell r="GZ542">
            <v>0</v>
          </cell>
          <cell r="HA542">
            <v>0</v>
          </cell>
        </row>
        <row r="543">
          <cell r="B543" t="str">
            <v>56DAX</v>
          </cell>
          <cell r="C543">
            <v>0</v>
          </cell>
          <cell r="D543">
            <v>0</v>
          </cell>
          <cell r="E543">
            <v>0</v>
          </cell>
          <cell r="F543" t="str">
            <v>23042DEA288L4</v>
          </cell>
          <cell r="G543" t="str">
            <v>23042DEA288</v>
          </cell>
          <cell r="H543">
            <v>154</v>
          </cell>
          <cell r="I543">
            <v>154</v>
          </cell>
          <cell r="J543">
            <v>0</v>
          </cell>
          <cell r="K543">
            <v>8</v>
          </cell>
          <cell r="L543">
            <v>0</v>
          </cell>
          <cell r="M543">
            <v>76</v>
          </cell>
          <cell r="N543">
            <v>76</v>
          </cell>
          <cell r="O543">
            <v>152</v>
          </cell>
          <cell r="P543">
            <v>76</v>
          </cell>
          <cell r="Q543">
            <v>76</v>
          </cell>
          <cell r="R543">
            <v>0</v>
          </cell>
          <cell r="S543">
            <v>0</v>
          </cell>
          <cell r="T543">
            <v>78</v>
          </cell>
          <cell r="U543">
            <v>78</v>
          </cell>
          <cell r="V543">
            <v>29.25</v>
          </cell>
          <cell r="W543">
            <v>12</v>
          </cell>
          <cell r="X543">
            <v>0</v>
          </cell>
          <cell r="Y543">
            <v>17</v>
          </cell>
          <cell r="Z543">
            <v>80</v>
          </cell>
          <cell r="AA543">
            <v>80</v>
          </cell>
          <cell r="AB543">
            <v>156</v>
          </cell>
          <cell r="AC543">
            <v>80</v>
          </cell>
          <cell r="AD543">
            <v>0</v>
          </cell>
          <cell r="AE543">
            <v>0</v>
          </cell>
          <cell r="AF543">
            <v>0</v>
          </cell>
          <cell r="AG543">
            <v>95</v>
          </cell>
          <cell r="AH543">
            <v>95</v>
          </cell>
          <cell r="AI543">
            <v>20.955882352941178</v>
          </cell>
          <cell r="AJ543">
            <v>51</v>
          </cell>
          <cell r="AK543">
            <v>20</v>
          </cell>
          <cell r="AL543">
            <v>53</v>
          </cell>
          <cell r="AM543">
            <v>0</v>
          </cell>
          <cell r="AN543">
            <v>136</v>
          </cell>
          <cell r="AO543">
            <v>136</v>
          </cell>
          <cell r="AP543">
            <v>136</v>
          </cell>
          <cell r="AQ543">
            <v>136</v>
          </cell>
          <cell r="AR543">
            <v>0</v>
          </cell>
          <cell r="AS543">
            <v>0</v>
          </cell>
          <cell r="AT543">
            <v>12</v>
          </cell>
          <cell r="AU543">
            <v>12</v>
          </cell>
          <cell r="AV543">
            <v>2.5714285714285712</v>
          </cell>
          <cell r="AW543">
            <v>138</v>
          </cell>
          <cell r="AX543">
            <v>0</v>
          </cell>
          <cell r="AY543">
            <v>138</v>
          </cell>
          <cell r="AZ543">
            <v>152</v>
          </cell>
          <cell r="BA543">
            <v>140</v>
          </cell>
          <cell r="BB543">
            <v>216</v>
          </cell>
          <cell r="BC543">
            <v>140</v>
          </cell>
          <cell r="BD543">
            <v>64</v>
          </cell>
          <cell r="BE543">
            <v>0</v>
          </cell>
          <cell r="BF543">
            <v>0</v>
          </cell>
          <cell r="BG543">
            <v>86</v>
          </cell>
          <cell r="BH543">
            <v>86</v>
          </cell>
          <cell r="BI543">
            <v>14.021739130434781</v>
          </cell>
          <cell r="BJ543">
            <v>108</v>
          </cell>
          <cell r="BK543">
            <v>108</v>
          </cell>
          <cell r="BL543">
            <v>109</v>
          </cell>
          <cell r="BM543">
            <v>0</v>
          </cell>
          <cell r="BN543">
            <v>184</v>
          </cell>
          <cell r="BO543">
            <v>0</v>
          </cell>
          <cell r="BP543">
            <v>184</v>
          </cell>
          <cell r="BQ543">
            <v>0</v>
          </cell>
          <cell r="BR543">
            <v>10</v>
          </cell>
          <cell r="BS543">
            <v>0</v>
          </cell>
          <cell r="BT543">
            <v>185</v>
          </cell>
          <cell r="BU543">
            <v>185</v>
          </cell>
          <cell r="BV543">
            <v>22.745901639344265</v>
          </cell>
          <cell r="BW543">
            <v>69</v>
          </cell>
          <cell r="BX543">
            <v>0</v>
          </cell>
          <cell r="BY543">
            <v>69</v>
          </cell>
          <cell r="BZ543">
            <v>76</v>
          </cell>
          <cell r="CA543">
            <v>244</v>
          </cell>
          <cell r="CB543">
            <v>108</v>
          </cell>
          <cell r="CC543">
            <v>244</v>
          </cell>
          <cell r="CD543">
            <v>108</v>
          </cell>
          <cell r="CE543">
            <v>0</v>
          </cell>
          <cell r="CF543">
            <v>0</v>
          </cell>
          <cell r="CG543">
            <v>146</v>
          </cell>
          <cell r="CH543">
            <v>146</v>
          </cell>
          <cell r="CI543">
            <v>32.205882352941174</v>
          </cell>
          <cell r="CJ543">
            <v>0</v>
          </cell>
          <cell r="CK543">
            <v>50</v>
          </cell>
          <cell r="CL543">
            <v>0</v>
          </cell>
          <cell r="CM543">
            <v>76</v>
          </cell>
          <cell r="CN543">
            <v>136</v>
          </cell>
          <cell r="CO543">
            <v>60</v>
          </cell>
          <cell r="CP543">
            <v>136</v>
          </cell>
          <cell r="CQ543">
            <v>60</v>
          </cell>
          <cell r="CR543">
            <v>0</v>
          </cell>
          <cell r="CS543">
            <v>0</v>
          </cell>
          <cell r="CT543">
            <v>86</v>
          </cell>
          <cell r="CU543">
            <v>86</v>
          </cell>
          <cell r="CV543">
            <v>40.3125</v>
          </cell>
          <cell r="CW543">
            <v>0</v>
          </cell>
          <cell r="CX543">
            <v>0</v>
          </cell>
          <cell r="CY543">
            <v>0</v>
          </cell>
          <cell r="CZ543">
            <v>0</v>
          </cell>
          <cell r="DA543">
            <v>64</v>
          </cell>
          <cell r="DB543">
            <v>0</v>
          </cell>
          <cell r="DC543">
            <v>64</v>
          </cell>
          <cell r="DD543">
            <v>0</v>
          </cell>
          <cell r="DE543">
            <v>0</v>
          </cell>
          <cell r="DF543">
            <v>0</v>
          </cell>
          <cell r="DG543">
            <v>86</v>
          </cell>
          <cell r="DH543">
            <v>86</v>
          </cell>
          <cell r="DI543">
            <v>20.15625</v>
          </cell>
          <cell r="DJ543">
            <v>124</v>
          </cell>
          <cell r="DK543">
            <v>124</v>
          </cell>
          <cell r="DL543">
            <v>0</v>
          </cell>
          <cell r="DM543">
            <v>0</v>
          </cell>
          <cell r="DN543">
            <v>128</v>
          </cell>
          <cell r="DO543">
            <v>0</v>
          </cell>
          <cell r="DP543">
            <v>128</v>
          </cell>
          <cell r="DQ543">
            <v>0</v>
          </cell>
          <cell r="DR543">
            <v>86</v>
          </cell>
          <cell r="DS543">
            <v>0</v>
          </cell>
          <cell r="DT543">
            <v>0</v>
          </cell>
          <cell r="DU543">
            <v>0</v>
          </cell>
          <cell r="DV543">
            <v>0</v>
          </cell>
          <cell r="DW543">
            <v>64</v>
          </cell>
          <cell r="DX543">
            <v>64</v>
          </cell>
          <cell r="DY543">
            <v>0</v>
          </cell>
          <cell r="DZ543">
            <v>0</v>
          </cell>
          <cell r="EA543">
            <v>0</v>
          </cell>
          <cell r="EB543">
            <v>0</v>
          </cell>
          <cell r="EC543">
            <v>0</v>
          </cell>
          <cell r="ED543">
            <v>0</v>
          </cell>
          <cell r="EE543">
            <v>0</v>
          </cell>
          <cell r="EF543">
            <v>0</v>
          </cell>
          <cell r="EG543">
            <v>0</v>
          </cell>
          <cell r="EH543">
            <v>0</v>
          </cell>
          <cell r="EI543">
            <v>0</v>
          </cell>
          <cell r="EJ543">
            <v>0</v>
          </cell>
          <cell r="EK543">
            <v>0</v>
          </cell>
          <cell r="EL543">
            <v>0</v>
          </cell>
          <cell r="EM543">
            <v>0</v>
          </cell>
          <cell r="EN543">
            <v>0</v>
          </cell>
          <cell r="EO543">
            <v>0</v>
          </cell>
          <cell r="EP543">
            <v>0</v>
          </cell>
          <cell r="EQ543">
            <v>0</v>
          </cell>
          <cell r="ER543">
            <v>0</v>
          </cell>
          <cell r="ES543">
            <v>0</v>
          </cell>
          <cell r="ET543">
            <v>0</v>
          </cell>
          <cell r="EU543">
            <v>0</v>
          </cell>
          <cell r="EV543">
            <v>0</v>
          </cell>
          <cell r="EW543">
            <v>0</v>
          </cell>
          <cell r="EX543">
            <v>0</v>
          </cell>
          <cell r="GZ543">
            <v>-86</v>
          </cell>
          <cell r="HA543">
            <v>64</v>
          </cell>
        </row>
        <row r="544">
          <cell r="B544" t="str">
            <v>56DAX</v>
          </cell>
          <cell r="C544">
            <v>0</v>
          </cell>
          <cell r="D544">
            <v>0</v>
          </cell>
          <cell r="E544">
            <v>0</v>
          </cell>
          <cell r="F544" t="str">
            <v>23042DHA288L4</v>
          </cell>
          <cell r="G544" t="str">
            <v>23042DHA288</v>
          </cell>
          <cell r="H544">
            <v>154</v>
          </cell>
          <cell r="I544">
            <v>154</v>
          </cell>
          <cell r="J544">
            <v>0</v>
          </cell>
          <cell r="K544">
            <v>8</v>
          </cell>
          <cell r="L544">
            <v>0</v>
          </cell>
          <cell r="M544">
            <v>76</v>
          </cell>
          <cell r="N544">
            <v>76</v>
          </cell>
          <cell r="O544">
            <v>152</v>
          </cell>
          <cell r="P544">
            <v>76</v>
          </cell>
          <cell r="Q544">
            <v>76</v>
          </cell>
          <cell r="R544">
            <v>0</v>
          </cell>
          <cell r="S544">
            <v>0</v>
          </cell>
          <cell r="T544">
            <v>78</v>
          </cell>
          <cell r="U544">
            <v>78</v>
          </cell>
          <cell r="V544">
            <v>29.25</v>
          </cell>
          <cell r="W544">
            <v>12</v>
          </cell>
          <cell r="X544">
            <v>0</v>
          </cell>
          <cell r="Y544">
            <v>17</v>
          </cell>
          <cell r="Z544">
            <v>80</v>
          </cell>
          <cell r="AA544">
            <v>80</v>
          </cell>
          <cell r="AB544">
            <v>156</v>
          </cell>
          <cell r="AC544">
            <v>80</v>
          </cell>
          <cell r="AD544">
            <v>0</v>
          </cell>
          <cell r="AE544">
            <v>0</v>
          </cell>
          <cell r="AF544">
            <v>0</v>
          </cell>
          <cell r="AG544">
            <v>95</v>
          </cell>
          <cell r="AH544">
            <v>95</v>
          </cell>
          <cell r="AI544">
            <v>20.955882352941178</v>
          </cell>
          <cell r="AJ544">
            <v>51</v>
          </cell>
          <cell r="AK544">
            <v>20</v>
          </cell>
          <cell r="AL544">
            <v>53</v>
          </cell>
          <cell r="AM544">
            <v>0</v>
          </cell>
          <cell r="AN544">
            <v>136</v>
          </cell>
          <cell r="AO544">
            <v>136</v>
          </cell>
          <cell r="AP544">
            <v>136</v>
          </cell>
          <cell r="AQ544">
            <v>136</v>
          </cell>
          <cell r="AR544">
            <v>0</v>
          </cell>
          <cell r="AS544">
            <v>0</v>
          </cell>
          <cell r="AT544">
            <v>12</v>
          </cell>
          <cell r="AU544">
            <v>12</v>
          </cell>
          <cell r="AV544">
            <v>2.5714285714285712</v>
          </cell>
          <cell r="AW544">
            <v>138</v>
          </cell>
          <cell r="AX544">
            <v>0</v>
          </cell>
          <cell r="AY544">
            <v>138</v>
          </cell>
          <cell r="AZ544">
            <v>152</v>
          </cell>
          <cell r="BA544">
            <v>140</v>
          </cell>
          <cell r="BB544">
            <v>216</v>
          </cell>
          <cell r="BC544">
            <v>140</v>
          </cell>
          <cell r="BD544">
            <v>64</v>
          </cell>
          <cell r="BE544">
            <v>0</v>
          </cell>
          <cell r="BF544">
            <v>0</v>
          </cell>
          <cell r="BG544">
            <v>86</v>
          </cell>
          <cell r="BH544">
            <v>86</v>
          </cell>
          <cell r="BI544">
            <v>14.021739130434781</v>
          </cell>
          <cell r="BJ544">
            <v>108</v>
          </cell>
          <cell r="BK544">
            <v>108</v>
          </cell>
          <cell r="BL544">
            <v>109</v>
          </cell>
          <cell r="BM544">
            <v>0</v>
          </cell>
          <cell r="BN544">
            <v>184</v>
          </cell>
          <cell r="BO544">
            <v>0</v>
          </cell>
          <cell r="BP544">
            <v>184</v>
          </cell>
          <cell r="BQ544">
            <v>0</v>
          </cell>
          <cell r="BR544">
            <v>10</v>
          </cell>
          <cell r="BS544">
            <v>0</v>
          </cell>
          <cell r="BT544">
            <v>185</v>
          </cell>
          <cell r="BU544">
            <v>185</v>
          </cell>
          <cell r="BV544">
            <v>22.745901639344265</v>
          </cell>
          <cell r="BW544">
            <v>69</v>
          </cell>
          <cell r="BX544">
            <v>0</v>
          </cell>
          <cell r="BY544">
            <v>69</v>
          </cell>
          <cell r="BZ544">
            <v>76</v>
          </cell>
          <cell r="CA544">
            <v>244</v>
          </cell>
          <cell r="CB544">
            <v>108</v>
          </cell>
          <cell r="CC544">
            <v>244</v>
          </cell>
          <cell r="CD544">
            <v>108</v>
          </cell>
          <cell r="CE544">
            <v>0</v>
          </cell>
          <cell r="CF544">
            <v>0</v>
          </cell>
          <cell r="CG544">
            <v>146</v>
          </cell>
          <cell r="CH544">
            <v>146</v>
          </cell>
          <cell r="CI544">
            <v>32.205882352941174</v>
          </cell>
          <cell r="CJ544">
            <v>0</v>
          </cell>
          <cell r="CK544">
            <v>50</v>
          </cell>
          <cell r="CL544">
            <v>0</v>
          </cell>
          <cell r="CM544">
            <v>76</v>
          </cell>
          <cell r="CN544">
            <v>136</v>
          </cell>
          <cell r="CO544">
            <v>60</v>
          </cell>
          <cell r="CP544">
            <v>136</v>
          </cell>
          <cell r="CQ544">
            <v>60</v>
          </cell>
          <cell r="CR544">
            <v>0</v>
          </cell>
          <cell r="CS544">
            <v>0</v>
          </cell>
          <cell r="CT544">
            <v>86</v>
          </cell>
          <cell r="CU544">
            <v>86</v>
          </cell>
          <cell r="CV544">
            <v>40.3125</v>
          </cell>
          <cell r="CW544">
            <v>0</v>
          </cell>
          <cell r="CX544">
            <v>0</v>
          </cell>
          <cell r="CY544">
            <v>0</v>
          </cell>
          <cell r="CZ544">
            <v>0</v>
          </cell>
          <cell r="DA544">
            <v>64</v>
          </cell>
          <cell r="DB544">
            <v>0</v>
          </cell>
          <cell r="DC544">
            <v>64</v>
          </cell>
          <cell r="DD544">
            <v>0</v>
          </cell>
          <cell r="DE544">
            <v>0</v>
          </cell>
          <cell r="DF544">
            <v>0</v>
          </cell>
          <cell r="DG544">
            <v>86</v>
          </cell>
          <cell r="DH544">
            <v>86</v>
          </cell>
          <cell r="DI544">
            <v>20.15625</v>
          </cell>
          <cell r="DJ544">
            <v>124</v>
          </cell>
          <cell r="DK544">
            <v>124</v>
          </cell>
          <cell r="DL544">
            <v>0</v>
          </cell>
          <cell r="DM544">
            <v>0</v>
          </cell>
          <cell r="DN544">
            <v>128</v>
          </cell>
          <cell r="DO544">
            <v>0</v>
          </cell>
          <cell r="DP544">
            <v>128</v>
          </cell>
          <cell r="DQ544">
            <v>0</v>
          </cell>
          <cell r="DR544">
            <v>86</v>
          </cell>
          <cell r="DS544">
            <v>0</v>
          </cell>
          <cell r="DT544">
            <v>0</v>
          </cell>
          <cell r="DU544">
            <v>0</v>
          </cell>
          <cell r="DV544">
            <v>0</v>
          </cell>
          <cell r="DW544">
            <v>64</v>
          </cell>
          <cell r="DX544">
            <v>64</v>
          </cell>
          <cell r="DY544">
            <v>0</v>
          </cell>
          <cell r="DZ544">
            <v>0</v>
          </cell>
          <cell r="EA544">
            <v>0</v>
          </cell>
          <cell r="EB544">
            <v>0</v>
          </cell>
          <cell r="EC544">
            <v>0</v>
          </cell>
          <cell r="ED544">
            <v>0</v>
          </cell>
          <cell r="EE544">
            <v>0</v>
          </cell>
          <cell r="EF544">
            <v>0</v>
          </cell>
          <cell r="EG544">
            <v>0</v>
          </cell>
          <cell r="EH544">
            <v>0</v>
          </cell>
          <cell r="EI544">
            <v>0</v>
          </cell>
          <cell r="EJ544">
            <v>0</v>
          </cell>
          <cell r="EK544">
            <v>0</v>
          </cell>
          <cell r="EL544">
            <v>0</v>
          </cell>
          <cell r="EM544">
            <v>0</v>
          </cell>
          <cell r="EN544">
            <v>0</v>
          </cell>
          <cell r="EO544">
            <v>0</v>
          </cell>
          <cell r="EP544">
            <v>0</v>
          </cell>
          <cell r="EQ544">
            <v>0</v>
          </cell>
          <cell r="ER544">
            <v>0</v>
          </cell>
          <cell r="ES544">
            <v>0</v>
          </cell>
          <cell r="ET544">
            <v>0</v>
          </cell>
          <cell r="EU544">
            <v>0</v>
          </cell>
          <cell r="EV544">
            <v>0</v>
          </cell>
          <cell r="EW544">
            <v>0</v>
          </cell>
          <cell r="EX544">
            <v>0</v>
          </cell>
          <cell r="GZ544">
            <v>-86</v>
          </cell>
          <cell r="HA544">
            <v>64</v>
          </cell>
        </row>
        <row r="545">
          <cell r="B545" t="str">
            <v>56DAX</v>
          </cell>
          <cell r="C545">
            <v>0</v>
          </cell>
          <cell r="D545">
            <v>0</v>
          </cell>
          <cell r="E545">
            <v>0</v>
          </cell>
          <cell r="F545" t="str">
            <v>23042D9A288L4</v>
          </cell>
          <cell r="G545" t="str">
            <v>23042D9A288</v>
          </cell>
          <cell r="H545">
            <v>154</v>
          </cell>
          <cell r="I545">
            <v>154</v>
          </cell>
          <cell r="J545">
            <v>0</v>
          </cell>
          <cell r="K545">
            <v>8</v>
          </cell>
          <cell r="L545">
            <v>0</v>
          </cell>
          <cell r="M545">
            <v>76</v>
          </cell>
          <cell r="N545">
            <v>76</v>
          </cell>
          <cell r="O545">
            <v>152</v>
          </cell>
          <cell r="P545">
            <v>76</v>
          </cell>
          <cell r="Q545">
            <v>76</v>
          </cell>
          <cell r="R545">
            <v>0</v>
          </cell>
          <cell r="S545">
            <v>0</v>
          </cell>
          <cell r="T545">
            <v>78</v>
          </cell>
          <cell r="U545">
            <v>78</v>
          </cell>
          <cell r="V545">
            <v>29.25</v>
          </cell>
          <cell r="W545">
            <v>12</v>
          </cell>
          <cell r="X545">
            <v>0</v>
          </cell>
          <cell r="Y545">
            <v>17</v>
          </cell>
          <cell r="Z545">
            <v>80</v>
          </cell>
          <cell r="AA545">
            <v>80</v>
          </cell>
          <cell r="AB545">
            <v>156</v>
          </cell>
          <cell r="AC545">
            <v>80</v>
          </cell>
          <cell r="AD545">
            <v>0</v>
          </cell>
          <cell r="AE545">
            <v>0</v>
          </cell>
          <cell r="AF545">
            <v>0</v>
          </cell>
          <cell r="AG545">
            <v>95</v>
          </cell>
          <cell r="AH545">
            <v>95</v>
          </cell>
          <cell r="AI545">
            <v>20.955882352941178</v>
          </cell>
          <cell r="AJ545">
            <v>51</v>
          </cell>
          <cell r="AK545">
            <v>20</v>
          </cell>
          <cell r="AL545">
            <v>53</v>
          </cell>
          <cell r="AM545">
            <v>0</v>
          </cell>
          <cell r="AN545">
            <v>136</v>
          </cell>
          <cell r="AO545">
            <v>136</v>
          </cell>
          <cell r="AP545">
            <v>136</v>
          </cell>
          <cell r="AQ545">
            <v>136</v>
          </cell>
          <cell r="AR545">
            <v>0</v>
          </cell>
          <cell r="AS545">
            <v>0</v>
          </cell>
          <cell r="AT545">
            <v>12</v>
          </cell>
          <cell r="AU545">
            <v>12</v>
          </cell>
          <cell r="AV545">
            <v>2.5714285714285712</v>
          </cell>
          <cell r="AW545">
            <v>138</v>
          </cell>
          <cell r="AX545">
            <v>0</v>
          </cell>
          <cell r="AY545">
            <v>138</v>
          </cell>
          <cell r="AZ545">
            <v>152</v>
          </cell>
          <cell r="BA545">
            <v>140</v>
          </cell>
          <cell r="BB545">
            <v>216</v>
          </cell>
          <cell r="BC545">
            <v>140</v>
          </cell>
          <cell r="BD545">
            <v>64</v>
          </cell>
          <cell r="BE545">
            <v>0</v>
          </cell>
          <cell r="BF545">
            <v>0</v>
          </cell>
          <cell r="BG545">
            <v>86</v>
          </cell>
          <cell r="BH545">
            <v>86</v>
          </cell>
          <cell r="BI545">
            <v>14.021739130434781</v>
          </cell>
          <cell r="BJ545">
            <v>108</v>
          </cell>
          <cell r="BK545">
            <v>108</v>
          </cell>
          <cell r="BL545">
            <v>109</v>
          </cell>
          <cell r="BM545">
            <v>0</v>
          </cell>
          <cell r="BN545">
            <v>184</v>
          </cell>
          <cell r="BO545">
            <v>0</v>
          </cell>
          <cell r="BP545">
            <v>184</v>
          </cell>
          <cell r="BQ545">
            <v>0</v>
          </cell>
          <cell r="BR545">
            <v>10</v>
          </cell>
          <cell r="BS545">
            <v>0</v>
          </cell>
          <cell r="BT545">
            <v>185</v>
          </cell>
          <cell r="BU545">
            <v>185</v>
          </cell>
          <cell r="BV545">
            <v>22.745901639344265</v>
          </cell>
          <cell r="BW545">
            <v>69</v>
          </cell>
          <cell r="BX545">
            <v>0</v>
          </cell>
          <cell r="BY545">
            <v>69</v>
          </cell>
          <cell r="BZ545">
            <v>76</v>
          </cell>
          <cell r="CA545">
            <v>244</v>
          </cell>
          <cell r="CB545">
            <v>108</v>
          </cell>
          <cell r="CC545">
            <v>244</v>
          </cell>
          <cell r="CD545">
            <v>108</v>
          </cell>
          <cell r="CE545">
            <v>0</v>
          </cell>
          <cell r="CF545">
            <v>0</v>
          </cell>
          <cell r="CG545">
            <v>146</v>
          </cell>
          <cell r="CH545">
            <v>146</v>
          </cell>
          <cell r="CI545">
            <v>32.205882352941174</v>
          </cell>
          <cell r="CJ545">
            <v>0</v>
          </cell>
          <cell r="CK545">
            <v>50</v>
          </cell>
          <cell r="CL545">
            <v>0</v>
          </cell>
          <cell r="CM545">
            <v>76</v>
          </cell>
          <cell r="CN545">
            <v>136</v>
          </cell>
          <cell r="CO545">
            <v>60</v>
          </cell>
          <cell r="CP545">
            <v>136</v>
          </cell>
          <cell r="CQ545">
            <v>60</v>
          </cell>
          <cell r="CR545">
            <v>0</v>
          </cell>
          <cell r="CS545">
            <v>0</v>
          </cell>
          <cell r="CT545">
            <v>86</v>
          </cell>
          <cell r="CU545">
            <v>86</v>
          </cell>
          <cell r="CV545">
            <v>40.3125</v>
          </cell>
          <cell r="CW545">
            <v>0</v>
          </cell>
          <cell r="CX545">
            <v>0</v>
          </cell>
          <cell r="CY545">
            <v>0</v>
          </cell>
          <cell r="CZ545">
            <v>0</v>
          </cell>
          <cell r="DA545">
            <v>64</v>
          </cell>
          <cell r="DB545">
            <v>0</v>
          </cell>
          <cell r="DC545">
            <v>64</v>
          </cell>
          <cell r="DD545">
            <v>0</v>
          </cell>
          <cell r="DE545">
            <v>0</v>
          </cell>
          <cell r="DF545">
            <v>0</v>
          </cell>
          <cell r="DG545">
            <v>86</v>
          </cell>
          <cell r="DH545">
            <v>86</v>
          </cell>
          <cell r="DI545">
            <v>20.15625</v>
          </cell>
          <cell r="DJ545">
            <v>124</v>
          </cell>
          <cell r="DK545">
            <v>124</v>
          </cell>
          <cell r="DL545">
            <v>0</v>
          </cell>
          <cell r="DM545">
            <v>0</v>
          </cell>
          <cell r="DN545">
            <v>128</v>
          </cell>
          <cell r="DO545">
            <v>0</v>
          </cell>
          <cell r="DP545">
            <v>128</v>
          </cell>
          <cell r="DQ545">
            <v>0</v>
          </cell>
          <cell r="DR545">
            <v>86</v>
          </cell>
          <cell r="DS545">
            <v>0</v>
          </cell>
          <cell r="DT545">
            <v>0</v>
          </cell>
          <cell r="DU545">
            <v>0</v>
          </cell>
          <cell r="DV545">
            <v>0</v>
          </cell>
          <cell r="DW545">
            <v>64</v>
          </cell>
          <cell r="DX545">
            <v>64</v>
          </cell>
          <cell r="DY545">
            <v>0</v>
          </cell>
          <cell r="DZ545">
            <v>0</v>
          </cell>
          <cell r="EA545">
            <v>0</v>
          </cell>
          <cell r="EB545">
            <v>0</v>
          </cell>
          <cell r="EC545">
            <v>0</v>
          </cell>
          <cell r="ED545">
            <v>0</v>
          </cell>
          <cell r="EE545">
            <v>0</v>
          </cell>
          <cell r="EF545">
            <v>0</v>
          </cell>
          <cell r="EG545">
            <v>0</v>
          </cell>
          <cell r="EH545">
            <v>0</v>
          </cell>
          <cell r="EI545">
            <v>0</v>
          </cell>
          <cell r="EJ545">
            <v>0</v>
          </cell>
          <cell r="EK545">
            <v>0</v>
          </cell>
          <cell r="EL545">
            <v>0</v>
          </cell>
          <cell r="EM545">
            <v>0</v>
          </cell>
          <cell r="EN545">
            <v>0</v>
          </cell>
          <cell r="EO545">
            <v>0</v>
          </cell>
          <cell r="EP545">
            <v>0</v>
          </cell>
          <cell r="EQ545">
            <v>0</v>
          </cell>
          <cell r="ER545">
            <v>0</v>
          </cell>
          <cell r="ES545">
            <v>0</v>
          </cell>
          <cell r="ET545">
            <v>0</v>
          </cell>
          <cell r="EU545">
            <v>0</v>
          </cell>
          <cell r="EV545">
            <v>0</v>
          </cell>
          <cell r="EW545">
            <v>0</v>
          </cell>
          <cell r="EX545">
            <v>0</v>
          </cell>
          <cell r="GZ545">
            <v>-86</v>
          </cell>
          <cell r="HA545">
            <v>64</v>
          </cell>
        </row>
        <row r="546">
          <cell r="B546" t="str">
            <v>56TAB</v>
          </cell>
          <cell r="C546">
            <v>0</v>
          </cell>
          <cell r="D546">
            <v>0</v>
          </cell>
          <cell r="E546">
            <v>0</v>
          </cell>
          <cell r="F546" t="str">
            <v>23041D9A006L4</v>
          </cell>
          <cell r="G546" t="str">
            <v>23041D9A006</v>
          </cell>
          <cell r="H546">
            <v>154</v>
          </cell>
          <cell r="I546">
            <v>154</v>
          </cell>
          <cell r="J546">
            <v>0</v>
          </cell>
          <cell r="K546">
            <v>8</v>
          </cell>
          <cell r="L546">
            <v>0</v>
          </cell>
          <cell r="M546">
            <v>76</v>
          </cell>
          <cell r="N546">
            <v>76</v>
          </cell>
          <cell r="O546">
            <v>152</v>
          </cell>
          <cell r="P546">
            <v>76</v>
          </cell>
          <cell r="Q546">
            <v>76</v>
          </cell>
          <cell r="R546">
            <v>0</v>
          </cell>
          <cell r="S546">
            <v>0</v>
          </cell>
          <cell r="T546">
            <v>78</v>
          </cell>
          <cell r="U546">
            <v>78</v>
          </cell>
          <cell r="V546">
            <v>29.25</v>
          </cell>
          <cell r="W546">
            <v>12</v>
          </cell>
          <cell r="X546">
            <v>0</v>
          </cell>
          <cell r="Y546">
            <v>17</v>
          </cell>
          <cell r="Z546">
            <v>80</v>
          </cell>
          <cell r="AA546">
            <v>80</v>
          </cell>
          <cell r="AB546">
            <v>156</v>
          </cell>
          <cell r="AC546">
            <v>80</v>
          </cell>
          <cell r="AD546">
            <v>0</v>
          </cell>
          <cell r="AE546">
            <v>0</v>
          </cell>
          <cell r="AF546">
            <v>0</v>
          </cell>
          <cell r="AG546">
            <v>95</v>
          </cell>
          <cell r="AH546">
            <v>95</v>
          </cell>
          <cell r="AI546">
            <v>20.955882352941178</v>
          </cell>
          <cell r="AJ546">
            <v>51</v>
          </cell>
          <cell r="AK546">
            <v>20</v>
          </cell>
          <cell r="AL546">
            <v>53</v>
          </cell>
          <cell r="AM546">
            <v>0</v>
          </cell>
          <cell r="AN546">
            <v>136</v>
          </cell>
          <cell r="AO546">
            <v>136</v>
          </cell>
          <cell r="AP546">
            <v>136</v>
          </cell>
          <cell r="AQ546">
            <v>136</v>
          </cell>
          <cell r="AR546">
            <v>0</v>
          </cell>
          <cell r="AS546">
            <v>0</v>
          </cell>
          <cell r="AT546">
            <v>12</v>
          </cell>
          <cell r="AU546">
            <v>12</v>
          </cell>
          <cell r="AV546">
            <v>2.5714285714285712</v>
          </cell>
          <cell r="AW546">
            <v>138</v>
          </cell>
          <cell r="AX546">
            <v>0</v>
          </cell>
          <cell r="AY546">
            <v>138</v>
          </cell>
          <cell r="AZ546">
            <v>152</v>
          </cell>
          <cell r="BA546">
            <v>140</v>
          </cell>
          <cell r="BB546">
            <v>216</v>
          </cell>
          <cell r="BC546">
            <v>140</v>
          </cell>
          <cell r="BD546">
            <v>64</v>
          </cell>
          <cell r="BE546">
            <v>0</v>
          </cell>
          <cell r="BF546">
            <v>0</v>
          </cell>
          <cell r="BG546">
            <v>86</v>
          </cell>
          <cell r="BH546">
            <v>86</v>
          </cell>
          <cell r="BI546">
            <v>14.021739130434781</v>
          </cell>
          <cell r="BJ546">
            <v>108</v>
          </cell>
          <cell r="BK546">
            <v>108</v>
          </cell>
          <cell r="BL546">
            <v>109</v>
          </cell>
          <cell r="BM546">
            <v>0</v>
          </cell>
          <cell r="BN546">
            <v>184</v>
          </cell>
          <cell r="BO546">
            <v>0</v>
          </cell>
          <cell r="BP546">
            <v>184</v>
          </cell>
          <cell r="BQ546">
            <v>0</v>
          </cell>
          <cell r="BR546">
            <v>10</v>
          </cell>
          <cell r="BS546">
            <v>0</v>
          </cell>
          <cell r="BT546">
            <v>185</v>
          </cell>
          <cell r="BU546">
            <v>185</v>
          </cell>
          <cell r="BV546">
            <v>22.745901639344265</v>
          </cell>
          <cell r="BW546">
            <v>69</v>
          </cell>
          <cell r="BX546">
            <v>0</v>
          </cell>
          <cell r="BY546">
            <v>69</v>
          </cell>
          <cell r="BZ546">
            <v>76</v>
          </cell>
          <cell r="CA546">
            <v>244</v>
          </cell>
          <cell r="CB546">
            <v>108</v>
          </cell>
          <cell r="CC546">
            <v>244</v>
          </cell>
          <cell r="CD546">
            <v>108</v>
          </cell>
          <cell r="CE546">
            <v>0</v>
          </cell>
          <cell r="CF546">
            <v>0</v>
          </cell>
          <cell r="CG546">
            <v>146</v>
          </cell>
          <cell r="CH546">
            <v>146</v>
          </cell>
          <cell r="CI546">
            <v>32.205882352941174</v>
          </cell>
          <cell r="CJ546">
            <v>0</v>
          </cell>
          <cell r="CK546">
            <v>50</v>
          </cell>
          <cell r="CL546">
            <v>0</v>
          </cell>
          <cell r="CM546">
            <v>76</v>
          </cell>
          <cell r="CN546">
            <v>136</v>
          </cell>
          <cell r="CO546">
            <v>60</v>
          </cell>
          <cell r="CP546">
            <v>136</v>
          </cell>
          <cell r="CQ546">
            <v>60</v>
          </cell>
          <cell r="CR546">
            <v>0</v>
          </cell>
          <cell r="CS546">
            <v>0</v>
          </cell>
          <cell r="CT546">
            <v>86</v>
          </cell>
          <cell r="CU546">
            <v>86</v>
          </cell>
          <cell r="CV546">
            <v>40.3125</v>
          </cell>
          <cell r="CW546">
            <v>0</v>
          </cell>
          <cell r="CX546">
            <v>0</v>
          </cell>
          <cell r="CY546">
            <v>0</v>
          </cell>
          <cell r="CZ546">
            <v>0</v>
          </cell>
          <cell r="DA546">
            <v>64</v>
          </cell>
          <cell r="DB546">
            <v>0</v>
          </cell>
          <cell r="DC546">
            <v>64</v>
          </cell>
          <cell r="DD546">
            <v>0</v>
          </cell>
          <cell r="DE546">
            <v>0</v>
          </cell>
          <cell r="DF546">
            <v>0</v>
          </cell>
          <cell r="DG546">
            <v>86</v>
          </cell>
          <cell r="DH546">
            <v>86</v>
          </cell>
          <cell r="DI546">
            <v>20.15625</v>
          </cell>
          <cell r="DJ546">
            <v>124</v>
          </cell>
          <cell r="DK546">
            <v>124</v>
          </cell>
          <cell r="DL546">
            <v>0</v>
          </cell>
          <cell r="DM546">
            <v>0</v>
          </cell>
          <cell r="DN546">
            <v>128</v>
          </cell>
          <cell r="DO546">
            <v>0</v>
          </cell>
          <cell r="DP546">
            <v>128</v>
          </cell>
          <cell r="DQ546">
            <v>0</v>
          </cell>
          <cell r="DR546">
            <v>86</v>
          </cell>
          <cell r="DS546">
            <v>0</v>
          </cell>
          <cell r="DT546">
            <v>0</v>
          </cell>
          <cell r="DU546">
            <v>0</v>
          </cell>
          <cell r="DV546">
            <v>0</v>
          </cell>
          <cell r="DW546">
            <v>64</v>
          </cell>
          <cell r="DX546">
            <v>64</v>
          </cell>
          <cell r="DY546">
            <v>0</v>
          </cell>
          <cell r="DZ546">
            <v>0</v>
          </cell>
          <cell r="EA546">
            <v>0</v>
          </cell>
          <cell r="EB546">
            <v>0</v>
          </cell>
          <cell r="EC546">
            <v>0</v>
          </cell>
          <cell r="ED546">
            <v>0</v>
          </cell>
          <cell r="EE546">
            <v>0</v>
          </cell>
          <cell r="EF546">
            <v>0</v>
          </cell>
          <cell r="EG546">
            <v>0</v>
          </cell>
          <cell r="EH546">
            <v>0</v>
          </cell>
          <cell r="EI546">
            <v>0</v>
          </cell>
          <cell r="EJ546">
            <v>0</v>
          </cell>
          <cell r="EK546">
            <v>0</v>
          </cell>
          <cell r="EL546">
            <v>0</v>
          </cell>
          <cell r="EM546">
            <v>0</v>
          </cell>
          <cell r="EN546">
            <v>0</v>
          </cell>
          <cell r="EO546">
            <v>0</v>
          </cell>
          <cell r="EP546">
            <v>0</v>
          </cell>
          <cell r="EQ546">
            <v>0</v>
          </cell>
          <cell r="ER546">
            <v>0</v>
          </cell>
          <cell r="ES546">
            <v>0</v>
          </cell>
          <cell r="ET546">
            <v>0</v>
          </cell>
          <cell r="EU546">
            <v>0</v>
          </cell>
          <cell r="EV546">
            <v>0</v>
          </cell>
          <cell r="EW546">
            <v>0</v>
          </cell>
          <cell r="EX546">
            <v>0</v>
          </cell>
          <cell r="GZ546">
            <v>-86</v>
          </cell>
          <cell r="HA546">
            <v>64</v>
          </cell>
        </row>
        <row r="547">
          <cell r="B547" t="str">
            <v>56TAX</v>
          </cell>
          <cell r="C547">
            <v>0</v>
          </cell>
          <cell r="D547">
            <v>0</v>
          </cell>
          <cell r="E547">
            <v>0</v>
          </cell>
          <cell r="F547" t="str">
            <v>23041DEA288L4</v>
          </cell>
          <cell r="G547" t="str">
            <v>23041DEA288</v>
          </cell>
          <cell r="H547">
            <v>154</v>
          </cell>
          <cell r="I547">
            <v>154</v>
          </cell>
          <cell r="J547">
            <v>0</v>
          </cell>
          <cell r="K547">
            <v>8</v>
          </cell>
          <cell r="L547">
            <v>0</v>
          </cell>
          <cell r="M547">
            <v>76</v>
          </cell>
          <cell r="N547">
            <v>76</v>
          </cell>
          <cell r="O547">
            <v>152</v>
          </cell>
          <cell r="P547">
            <v>76</v>
          </cell>
          <cell r="Q547">
            <v>76</v>
          </cell>
          <cell r="R547">
            <v>0</v>
          </cell>
          <cell r="S547">
            <v>0</v>
          </cell>
          <cell r="T547">
            <v>78</v>
          </cell>
          <cell r="U547">
            <v>78</v>
          </cell>
          <cell r="V547">
            <v>29.25</v>
          </cell>
          <cell r="W547">
            <v>12</v>
          </cell>
          <cell r="X547">
            <v>0</v>
          </cell>
          <cell r="Y547">
            <v>17</v>
          </cell>
          <cell r="Z547">
            <v>80</v>
          </cell>
          <cell r="AA547">
            <v>80</v>
          </cell>
          <cell r="AB547">
            <v>156</v>
          </cell>
          <cell r="AC547">
            <v>80</v>
          </cell>
          <cell r="AD547">
            <v>0</v>
          </cell>
          <cell r="AE547">
            <v>0</v>
          </cell>
          <cell r="AF547">
            <v>0</v>
          </cell>
          <cell r="AG547">
            <v>95</v>
          </cell>
          <cell r="AH547">
            <v>95</v>
          </cell>
          <cell r="AI547">
            <v>20.955882352941178</v>
          </cell>
          <cell r="AJ547">
            <v>51</v>
          </cell>
          <cell r="AK547">
            <v>20</v>
          </cell>
          <cell r="AL547">
            <v>53</v>
          </cell>
          <cell r="AM547">
            <v>0</v>
          </cell>
          <cell r="AN547">
            <v>136</v>
          </cell>
          <cell r="AO547">
            <v>136</v>
          </cell>
          <cell r="AP547">
            <v>136</v>
          </cell>
          <cell r="AQ547">
            <v>136</v>
          </cell>
          <cell r="AR547">
            <v>0</v>
          </cell>
          <cell r="AS547">
            <v>0</v>
          </cell>
          <cell r="AT547">
            <v>12</v>
          </cell>
          <cell r="AU547">
            <v>12</v>
          </cell>
          <cell r="AV547">
            <v>2.5714285714285712</v>
          </cell>
          <cell r="AW547">
            <v>138</v>
          </cell>
          <cell r="AX547">
            <v>0</v>
          </cell>
          <cell r="AY547">
            <v>138</v>
          </cell>
          <cell r="AZ547">
            <v>152</v>
          </cell>
          <cell r="BA547">
            <v>140</v>
          </cell>
          <cell r="BB547">
            <v>216</v>
          </cell>
          <cell r="BC547">
            <v>140</v>
          </cell>
          <cell r="BD547">
            <v>64</v>
          </cell>
          <cell r="BE547">
            <v>0</v>
          </cell>
          <cell r="BF547">
            <v>0</v>
          </cell>
          <cell r="BG547">
            <v>86</v>
          </cell>
          <cell r="BH547">
            <v>86</v>
          </cell>
          <cell r="BI547">
            <v>14.021739130434781</v>
          </cell>
          <cell r="BJ547">
            <v>108</v>
          </cell>
          <cell r="BK547">
            <v>108</v>
          </cell>
          <cell r="BL547">
            <v>109</v>
          </cell>
          <cell r="BM547">
            <v>0</v>
          </cell>
          <cell r="BN547">
            <v>184</v>
          </cell>
          <cell r="BO547">
            <v>0</v>
          </cell>
          <cell r="BP547">
            <v>184</v>
          </cell>
          <cell r="BQ547">
            <v>0</v>
          </cell>
          <cell r="BR547">
            <v>10</v>
          </cell>
          <cell r="BS547">
            <v>0</v>
          </cell>
          <cell r="BT547">
            <v>185</v>
          </cell>
          <cell r="BU547">
            <v>185</v>
          </cell>
          <cell r="BV547">
            <v>22.745901639344265</v>
          </cell>
          <cell r="BW547">
            <v>69</v>
          </cell>
          <cell r="BX547">
            <v>0</v>
          </cell>
          <cell r="BY547">
            <v>69</v>
          </cell>
          <cell r="BZ547">
            <v>76</v>
          </cell>
          <cell r="CA547">
            <v>244</v>
          </cell>
          <cell r="CB547">
            <v>108</v>
          </cell>
          <cell r="CC547">
            <v>244</v>
          </cell>
          <cell r="CD547">
            <v>108</v>
          </cell>
          <cell r="CE547">
            <v>0</v>
          </cell>
          <cell r="CF547">
            <v>0</v>
          </cell>
          <cell r="CG547">
            <v>146</v>
          </cell>
          <cell r="CH547">
            <v>146</v>
          </cell>
          <cell r="CI547">
            <v>32.205882352941174</v>
          </cell>
          <cell r="CJ547">
            <v>0</v>
          </cell>
          <cell r="CK547">
            <v>50</v>
          </cell>
          <cell r="CL547">
            <v>0</v>
          </cell>
          <cell r="CM547">
            <v>76</v>
          </cell>
          <cell r="CN547">
            <v>136</v>
          </cell>
          <cell r="CO547">
            <v>60</v>
          </cell>
          <cell r="CP547">
            <v>136</v>
          </cell>
          <cell r="CQ547">
            <v>60</v>
          </cell>
          <cell r="CR547">
            <v>0</v>
          </cell>
          <cell r="CS547">
            <v>0</v>
          </cell>
          <cell r="CT547">
            <v>86</v>
          </cell>
          <cell r="CU547">
            <v>86</v>
          </cell>
          <cell r="CV547">
            <v>40.3125</v>
          </cell>
          <cell r="CW547">
            <v>0</v>
          </cell>
          <cell r="CX547">
            <v>0</v>
          </cell>
          <cell r="CY547">
            <v>0</v>
          </cell>
          <cell r="CZ547">
            <v>0</v>
          </cell>
          <cell r="DA547">
            <v>64</v>
          </cell>
          <cell r="DB547">
            <v>0</v>
          </cell>
          <cell r="DC547">
            <v>64</v>
          </cell>
          <cell r="DD547">
            <v>0</v>
          </cell>
          <cell r="DE547">
            <v>0</v>
          </cell>
          <cell r="DF547">
            <v>0</v>
          </cell>
          <cell r="DG547">
            <v>86</v>
          </cell>
          <cell r="DH547">
            <v>86</v>
          </cell>
          <cell r="DI547">
            <v>20.15625</v>
          </cell>
          <cell r="DJ547">
            <v>124</v>
          </cell>
          <cell r="DK547">
            <v>124</v>
          </cell>
          <cell r="DL547">
            <v>0</v>
          </cell>
          <cell r="DM547">
            <v>0</v>
          </cell>
          <cell r="DN547">
            <v>128</v>
          </cell>
          <cell r="DO547">
            <v>0</v>
          </cell>
          <cell r="DP547">
            <v>128</v>
          </cell>
          <cell r="DQ547">
            <v>0</v>
          </cell>
          <cell r="DR547">
            <v>86</v>
          </cell>
          <cell r="DS547">
            <v>0</v>
          </cell>
          <cell r="DT547">
            <v>0</v>
          </cell>
          <cell r="DU547">
            <v>0</v>
          </cell>
          <cell r="DV547">
            <v>0</v>
          </cell>
          <cell r="DW547">
            <v>64</v>
          </cell>
          <cell r="DX547">
            <v>64</v>
          </cell>
          <cell r="DY547">
            <v>0</v>
          </cell>
          <cell r="DZ547">
            <v>0</v>
          </cell>
          <cell r="EA547">
            <v>0</v>
          </cell>
          <cell r="EB547">
            <v>0</v>
          </cell>
          <cell r="EC547">
            <v>0</v>
          </cell>
          <cell r="ED547">
            <v>0</v>
          </cell>
          <cell r="EE547">
            <v>0</v>
          </cell>
          <cell r="EF547">
            <v>0</v>
          </cell>
          <cell r="EG547">
            <v>0</v>
          </cell>
          <cell r="EH547">
            <v>0</v>
          </cell>
          <cell r="EI547">
            <v>0</v>
          </cell>
          <cell r="EJ547">
            <v>0</v>
          </cell>
          <cell r="EK547">
            <v>0</v>
          </cell>
          <cell r="EL547">
            <v>0</v>
          </cell>
          <cell r="EM547">
            <v>0</v>
          </cell>
          <cell r="EN547">
            <v>0</v>
          </cell>
          <cell r="EO547">
            <v>0</v>
          </cell>
          <cell r="EP547">
            <v>0</v>
          </cell>
          <cell r="EQ547">
            <v>0</v>
          </cell>
          <cell r="ER547">
            <v>0</v>
          </cell>
          <cell r="ES547">
            <v>0</v>
          </cell>
          <cell r="ET547">
            <v>0</v>
          </cell>
          <cell r="EU547">
            <v>0</v>
          </cell>
          <cell r="EV547">
            <v>0</v>
          </cell>
          <cell r="EW547">
            <v>0</v>
          </cell>
          <cell r="EX547">
            <v>0</v>
          </cell>
          <cell r="GZ547">
            <v>-86</v>
          </cell>
          <cell r="HA547">
            <v>64</v>
          </cell>
        </row>
        <row r="548">
          <cell r="B548" t="str">
            <v>56TAX</v>
          </cell>
          <cell r="C548">
            <v>0</v>
          </cell>
          <cell r="D548">
            <v>0</v>
          </cell>
          <cell r="E548">
            <v>0</v>
          </cell>
          <cell r="F548" t="str">
            <v>23041DHA288L4</v>
          </cell>
          <cell r="G548" t="str">
            <v>23041DHA288</v>
          </cell>
          <cell r="H548">
            <v>154</v>
          </cell>
          <cell r="I548">
            <v>154</v>
          </cell>
          <cell r="J548">
            <v>0</v>
          </cell>
          <cell r="K548">
            <v>8</v>
          </cell>
          <cell r="L548">
            <v>0</v>
          </cell>
          <cell r="M548">
            <v>76</v>
          </cell>
          <cell r="N548">
            <v>76</v>
          </cell>
          <cell r="O548">
            <v>152</v>
          </cell>
          <cell r="P548">
            <v>76</v>
          </cell>
          <cell r="Q548">
            <v>76</v>
          </cell>
          <cell r="R548">
            <v>0</v>
          </cell>
          <cell r="S548">
            <v>0</v>
          </cell>
          <cell r="T548">
            <v>78</v>
          </cell>
          <cell r="U548">
            <v>78</v>
          </cell>
          <cell r="V548">
            <v>29.25</v>
          </cell>
          <cell r="W548">
            <v>12</v>
          </cell>
          <cell r="X548">
            <v>0</v>
          </cell>
          <cell r="Y548">
            <v>17</v>
          </cell>
          <cell r="Z548">
            <v>80</v>
          </cell>
          <cell r="AA548">
            <v>80</v>
          </cell>
          <cell r="AB548">
            <v>156</v>
          </cell>
          <cell r="AC548">
            <v>80</v>
          </cell>
          <cell r="AD548">
            <v>0</v>
          </cell>
          <cell r="AE548">
            <v>0</v>
          </cell>
          <cell r="AF548">
            <v>0</v>
          </cell>
          <cell r="AG548">
            <v>95</v>
          </cell>
          <cell r="AH548">
            <v>95</v>
          </cell>
          <cell r="AI548">
            <v>20.955882352941178</v>
          </cell>
          <cell r="AJ548">
            <v>51</v>
          </cell>
          <cell r="AK548">
            <v>20</v>
          </cell>
          <cell r="AL548">
            <v>53</v>
          </cell>
          <cell r="AM548">
            <v>0</v>
          </cell>
          <cell r="AN548">
            <v>136</v>
          </cell>
          <cell r="AO548">
            <v>136</v>
          </cell>
          <cell r="AP548">
            <v>136</v>
          </cell>
          <cell r="AQ548">
            <v>136</v>
          </cell>
          <cell r="AR548">
            <v>0</v>
          </cell>
          <cell r="AS548">
            <v>0</v>
          </cell>
          <cell r="AT548">
            <v>12</v>
          </cell>
          <cell r="AU548">
            <v>12</v>
          </cell>
          <cell r="AV548">
            <v>2.5714285714285712</v>
          </cell>
          <cell r="AW548">
            <v>138</v>
          </cell>
          <cell r="AX548">
            <v>0</v>
          </cell>
          <cell r="AY548">
            <v>138</v>
          </cell>
          <cell r="AZ548">
            <v>152</v>
          </cell>
          <cell r="BA548">
            <v>140</v>
          </cell>
          <cell r="BB548">
            <v>216</v>
          </cell>
          <cell r="BC548">
            <v>140</v>
          </cell>
          <cell r="BD548">
            <v>64</v>
          </cell>
          <cell r="BE548">
            <v>0</v>
          </cell>
          <cell r="BF548">
            <v>0</v>
          </cell>
          <cell r="BG548">
            <v>86</v>
          </cell>
          <cell r="BH548">
            <v>86</v>
          </cell>
          <cell r="BI548">
            <v>14.021739130434781</v>
          </cell>
          <cell r="BJ548">
            <v>108</v>
          </cell>
          <cell r="BK548">
            <v>108</v>
          </cell>
          <cell r="BL548">
            <v>109</v>
          </cell>
          <cell r="BM548">
            <v>0</v>
          </cell>
          <cell r="BN548">
            <v>184</v>
          </cell>
          <cell r="BO548">
            <v>0</v>
          </cell>
          <cell r="BP548">
            <v>184</v>
          </cell>
          <cell r="BQ548">
            <v>0</v>
          </cell>
          <cell r="BR548">
            <v>10</v>
          </cell>
          <cell r="BS548">
            <v>0</v>
          </cell>
          <cell r="BT548">
            <v>185</v>
          </cell>
          <cell r="BU548">
            <v>185</v>
          </cell>
          <cell r="BV548">
            <v>22.745901639344265</v>
          </cell>
          <cell r="BW548">
            <v>69</v>
          </cell>
          <cell r="BX548">
            <v>0</v>
          </cell>
          <cell r="BY548">
            <v>69</v>
          </cell>
          <cell r="BZ548">
            <v>76</v>
          </cell>
          <cell r="CA548">
            <v>244</v>
          </cell>
          <cell r="CB548">
            <v>108</v>
          </cell>
          <cell r="CC548">
            <v>244</v>
          </cell>
          <cell r="CD548">
            <v>108</v>
          </cell>
          <cell r="CE548">
            <v>0</v>
          </cell>
          <cell r="CF548">
            <v>0</v>
          </cell>
          <cell r="CG548">
            <v>146</v>
          </cell>
          <cell r="CH548">
            <v>146</v>
          </cell>
          <cell r="CI548">
            <v>32.205882352941174</v>
          </cell>
          <cell r="CJ548">
            <v>0</v>
          </cell>
          <cell r="CK548">
            <v>50</v>
          </cell>
          <cell r="CL548">
            <v>0</v>
          </cell>
          <cell r="CM548">
            <v>76</v>
          </cell>
          <cell r="CN548">
            <v>136</v>
          </cell>
          <cell r="CO548">
            <v>60</v>
          </cell>
          <cell r="CP548">
            <v>136</v>
          </cell>
          <cell r="CQ548">
            <v>60</v>
          </cell>
          <cell r="CR548">
            <v>0</v>
          </cell>
          <cell r="CS548">
            <v>0</v>
          </cell>
          <cell r="CT548">
            <v>86</v>
          </cell>
          <cell r="CU548">
            <v>86</v>
          </cell>
          <cell r="CV548">
            <v>40.3125</v>
          </cell>
          <cell r="CW548">
            <v>0</v>
          </cell>
          <cell r="CX548">
            <v>0</v>
          </cell>
          <cell r="CY548">
            <v>0</v>
          </cell>
          <cell r="CZ548">
            <v>0</v>
          </cell>
          <cell r="DA548">
            <v>64</v>
          </cell>
          <cell r="DB548">
            <v>0</v>
          </cell>
          <cell r="DC548">
            <v>64</v>
          </cell>
          <cell r="DD548">
            <v>0</v>
          </cell>
          <cell r="DE548">
            <v>0</v>
          </cell>
          <cell r="DF548">
            <v>0</v>
          </cell>
          <cell r="DG548">
            <v>86</v>
          </cell>
          <cell r="DH548">
            <v>86</v>
          </cell>
          <cell r="DI548">
            <v>20.15625</v>
          </cell>
          <cell r="DJ548">
            <v>124</v>
          </cell>
          <cell r="DK548">
            <v>124</v>
          </cell>
          <cell r="DL548">
            <v>0</v>
          </cell>
          <cell r="DM548">
            <v>0</v>
          </cell>
          <cell r="DN548">
            <v>128</v>
          </cell>
          <cell r="DO548">
            <v>0</v>
          </cell>
          <cell r="DP548">
            <v>128</v>
          </cell>
          <cell r="DQ548">
            <v>0</v>
          </cell>
          <cell r="DR548">
            <v>86</v>
          </cell>
          <cell r="DS548">
            <v>0</v>
          </cell>
          <cell r="DT548">
            <v>0</v>
          </cell>
          <cell r="DU548">
            <v>0</v>
          </cell>
          <cell r="DV548">
            <v>0</v>
          </cell>
          <cell r="DW548">
            <v>64</v>
          </cell>
          <cell r="DX548">
            <v>64</v>
          </cell>
          <cell r="DY548">
            <v>0</v>
          </cell>
          <cell r="DZ548">
            <v>0</v>
          </cell>
          <cell r="EA548">
            <v>0</v>
          </cell>
          <cell r="EB548">
            <v>0</v>
          </cell>
          <cell r="EC548">
            <v>0</v>
          </cell>
          <cell r="ED548">
            <v>0</v>
          </cell>
          <cell r="EE548">
            <v>0</v>
          </cell>
          <cell r="EF548">
            <v>0</v>
          </cell>
          <cell r="EG548">
            <v>0</v>
          </cell>
          <cell r="EH548">
            <v>0</v>
          </cell>
          <cell r="EI548">
            <v>0</v>
          </cell>
          <cell r="EJ548">
            <v>0</v>
          </cell>
          <cell r="EK548">
            <v>0</v>
          </cell>
          <cell r="EL548">
            <v>0</v>
          </cell>
          <cell r="EM548">
            <v>0</v>
          </cell>
          <cell r="EN548">
            <v>0</v>
          </cell>
          <cell r="EO548">
            <v>0</v>
          </cell>
          <cell r="EP548">
            <v>0</v>
          </cell>
          <cell r="EQ548">
            <v>0</v>
          </cell>
          <cell r="ER548">
            <v>0</v>
          </cell>
          <cell r="ES548">
            <v>0</v>
          </cell>
          <cell r="ET548">
            <v>0</v>
          </cell>
          <cell r="EU548">
            <v>0</v>
          </cell>
          <cell r="EV548">
            <v>0</v>
          </cell>
          <cell r="EW548">
            <v>0</v>
          </cell>
          <cell r="EX548">
            <v>0</v>
          </cell>
          <cell r="GZ548">
            <v>-86</v>
          </cell>
          <cell r="HA548">
            <v>64</v>
          </cell>
        </row>
        <row r="549">
          <cell r="B549" t="str">
            <v>56TAX</v>
          </cell>
          <cell r="C549">
            <v>0</v>
          </cell>
          <cell r="D549">
            <v>0</v>
          </cell>
          <cell r="E549">
            <v>0</v>
          </cell>
          <cell r="F549" t="str">
            <v>23041D9A088L4</v>
          </cell>
          <cell r="G549" t="str">
            <v>23041D9A088</v>
          </cell>
          <cell r="H549">
            <v>154</v>
          </cell>
          <cell r="I549">
            <v>154</v>
          </cell>
          <cell r="J549">
            <v>0</v>
          </cell>
          <cell r="K549">
            <v>8</v>
          </cell>
          <cell r="L549">
            <v>0</v>
          </cell>
          <cell r="M549">
            <v>76</v>
          </cell>
          <cell r="N549">
            <v>76</v>
          </cell>
          <cell r="O549">
            <v>152</v>
          </cell>
          <cell r="P549">
            <v>76</v>
          </cell>
          <cell r="Q549">
            <v>76</v>
          </cell>
          <cell r="R549">
            <v>0</v>
          </cell>
          <cell r="S549">
            <v>0</v>
          </cell>
          <cell r="T549">
            <v>78</v>
          </cell>
          <cell r="U549">
            <v>78</v>
          </cell>
          <cell r="V549">
            <v>29.25</v>
          </cell>
          <cell r="W549">
            <v>12</v>
          </cell>
          <cell r="X549">
            <v>0</v>
          </cell>
          <cell r="Y549">
            <v>17</v>
          </cell>
          <cell r="Z549">
            <v>80</v>
          </cell>
          <cell r="AA549">
            <v>80</v>
          </cell>
          <cell r="AB549">
            <v>156</v>
          </cell>
          <cell r="AC549">
            <v>80</v>
          </cell>
          <cell r="AD549">
            <v>0</v>
          </cell>
          <cell r="AE549">
            <v>0</v>
          </cell>
          <cell r="AF549">
            <v>0</v>
          </cell>
          <cell r="AG549">
            <v>95</v>
          </cell>
          <cell r="AH549">
            <v>95</v>
          </cell>
          <cell r="AI549">
            <v>20.955882352941178</v>
          </cell>
          <cell r="AJ549">
            <v>51</v>
          </cell>
          <cell r="AK549">
            <v>20</v>
          </cell>
          <cell r="AL549">
            <v>53</v>
          </cell>
          <cell r="AM549">
            <v>0</v>
          </cell>
          <cell r="AN549">
            <v>136</v>
          </cell>
          <cell r="AO549">
            <v>136</v>
          </cell>
          <cell r="AP549">
            <v>136</v>
          </cell>
          <cell r="AQ549">
            <v>136</v>
          </cell>
          <cell r="AR549">
            <v>0</v>
          </cell>
          <cell r="AS549">
            <v>0</v>
          </cell>
          <cell r="AT549">
            <v>12</v>
          </cell>
          <cell r="AU549">
            <v>12</v>
          </cell>
          <cell r="AV549">
            <v>2.5714285714285712</v>
          </cell>
          <cell r="AW549">
            <v>138</v>
          </cell>
          <cell r="AX549">
            <v>0</v>
          </cell>
          <cell r="AY549">
            <v>138</v>
          </cell>
          <cell r="AZ549">
            <v>152</v>
          </cell>
          <cell r="BA549">
            <v>140</v>
          </cell>
          <cell r="BB549">
            <v>216</v>
          </cell>
          <cell r="BC549">
            <v>140</v>
          </cell>
          <cell r="BD549">
            <v>64</v>
          </cell>
          <cell r="BE549">
            <v>0</v>
          </cell>
          <cell r="BF549">
            <v>0</v>
          </cell>
          <cell r="BG549">
            <v>86</v>
          </cell>
          <cell r="BH549">
            <v>86</v>
          </cell>
          <cell r="BI549">
            <v>14.021739130434781</v>
          </cell>
          <cell r="BJ549">
            <v>108</v>
          </cell>
          <cell r="BK549">
            <v>108</v>
          </cell>
          <cell r="BL549">
            <v>109</v>
          </cell>
          <cell r="BM549">
            <v>0</v>
          </cell>
          <cell r="BN549">
            <v>184</v>
          </cell>
          <cell r="BO549">
            <v>0</v>
          </cell>
          <cell r="BP549">
            <v>184</v>
          </cell>
          <cell r="BQ549">
            <v>0</v>
          </cell>
          <cell r="BR549">
            <v>10</v>
          </cell>
          <cell r="BS549">
            <v>0</v>
          </cell>
          <cell r="BT549">
            <v>185</v>
          </cell>
          <cell r="BU549">
            <v>185</v>
          </cell>
          <cell r="BV549">
            <v>22.745901639344265</v>
          </cell>
          <cell r="BW549">
            <v>69</v>
          </cell>
          <cell r="BX549">
            <v>0</v>
          </cell>
          <cell r="BY549">
            <v>69</v>
          </cell>
          <cell r="BZ549">
            <v>76</v>
          </cell>
          <cell r="CA549">
            <v>244</v>
          </cell>
          <cell r="CB549">
            <v>108</v>
          </cell>
          <cell r="CC549">
            <v>244</v>
          </cell>
          <cell r="CD549">
            <v>108</v>
          </cell>
          <cell r="CE549">
            <v>0</v>
          </cell>
          <cell r="CF549">
            <v>0</v>
          </cell>
          <cell r="CG549">
            <v>146</v>
          </cell>
          <cell r="CH549">
            <v>146</v>
          </cell>
          <cell r="CI549">
            <v>32.205882352941174</v>
          </cell>
          <cell r="CJ549">
            <v>0</v>
          </cell>
          <cell r="CK549">
            <v>50</v>
          </cell>
          <cell r="CL549">
            <v>0</v>
          </cell>
          <cell r="CM549">
            <v>76</v>
          </cell>
          <cell r="CN549">
            <v>136</v>
          </cell>
          <cell r="CO549">
            <v>60</v>
          </cell>
          <cell r="CP549">
            <v>136</v>
          </cell>
          <cell r="CQ549">
            <v>60</v>
          </cell>
          <cell r="CR549">
            <v>0</v>
          </cell>
          <cell r="CS549">
            <v>0</v>
          </cell>
          <cell r="CT549">
            <v>86</v>
          </cell>
          <cell r="CU549">
            <v>86</v>
          </cell>
          <cell r="CV549">
            <v>40.3125</v>
          </cell>
          <cell r="CW549">
            <v>0</v>
          </cell>
          <cell r="CX549">
            <v>0</v>
          </cell>
          <cell r="CY549">
            <v>0</v>
          </cell>
          <cell r="CZ549">
            <v>0</v>
          </cell>
          <cell r="DA549">
            <v>64</v>
          </cell>
          <cell r="DB549">
            <v>0</v>
          </cell>
          <cell r="DC549">
            <v>64</v>
          </cell>
          <cell r="DD549">
            <v>0</v>
          </cell>
          <cell r="DE549">
            <v>0</v>
          </cell>
          <cell r="DF549">
            <v>0</v>
          </cell>
          <cell r="DG549">
            <v>86</v>
          </cell>
          <cell r="DH549">
            <v>86</v>
          </cell>
          <cell r="DI549">
            <v>20.15625</v>
          </cell>
          <cell r="DJ549">
            <v>124</v>
          </cell>
          <cell r="DK549">
            <v>124</v>
          </cell>
          <cell r="DL549">
            <v>0</v>
          </cell>
          <cell r="DM549">
            <v>0</v>
          </cell>
          <cell r="DN549">
            <v>128</v>
          </cell>
          <cell r="DO549">
            <v>0</v>
          </cell>
          <cell r="DP549">
            <v>128</v>
          </cell>
          <cell r="DQ549">
            <v>0</v>
          </cell>
          <cell r="DR549">
            <v>86</v>
          </cell>
          <cell r="DS549">
            <v>0</v>
          </cell>
          <cell r="DT549">
            <v>0</v>
          </cell>
          <cell r="DU549">
            <v>0</v>
          </cell>
          <cell r="DV549">
            <v>0</v>
          </cell>
          <cell r="DW549">
            <v>64</v>
          </cell>
          <cell r="DX549">
            <v>64</v>
          </cell>
          <cell r="DY549">
            <v>0</v>
          </cell>
          <cell r="DZ549">
            <v>0</v>
          </cell>
          <cell r="EA549">
            <v>0</v>
          </cell>
          <cell r="EB549">
            <v>0</v>
          </cell>
          <cell r="EC549">
            <v>0</v>
          </cell>
          <cell r="ED549">
            <v>0</v>
          </cell>
          <cell r="EE549">
            <v>0</v>
          </cell>
          <cell r="EF549">
            <v>0</v>
          </cell>
          <cell r="EG549">
            <v>0</v>
          </cell>
          <cell r="EH549">
            <v>0</v>
          </cell>
          <cell r="EI549">
            <v>0</v>
          </cell>
          <cell r="EJ549">
            <v>0</v>
          </cell>
          <cell r="EK549">
            <v>0</v>
          </cell>
          <cell r="EL549">
            <v>0</v>
          </cell>
          <cell r="EM549">
            <v>0</v>
          </cell>
          <cell r="EN549">
            <v>0</v>
          </cell>
          <cell r="EO549">
            <v>0</v>
          </cell>
          <cell r="EP549">
            <v>0</v>
          </cell>
          <cell r="EQ549">
            <v>0</v>
          </cell>
          <cell r="ER549">
            <v>0</v>
          </cell>
          <cell r="ES549">
            <v>0</v>
          </cell>
          <cell r="ET549">
            <v>0</v>
          </cell>
          <cell r="EU549">
            <v>0</v>
          </cell>
          <cell r="EV549">
            <v>0</v>
          </cell>
          <cell r="EW549">
            <v>0</v>
          </cell>
          <cell r="EX549">
            <v>0</v>
          </cell>
          <cell r="GZ549">
            <v>-86</v>
          </cell>
          <cell r="HA549">
            <v>64</v>
          </cell>
        </row>
        <row r="550">
          <cell r="B550" t="str">
            <v>56STB</v>
          </cell>
          <cell r="C550">
            <v>0</v>
          </cell>
          <cell r="D550">
            <v>10</v>
          </cell>
          <cell r="E550">
            <v>926564027</v>
          </cell>
          <cell r="F550" t="str">
            <v>63041RQB006L4</v>
          </cell>
          <cell r="G550" t="str">
            <v>63041RQB006</v>
          </cell>
          <cell r="H550">
            <v>154</v>
          </cell>
          <cell r="I550">
            <v>154</v>
          </cell>
          <cell r="J550">
            <v>0</v>
          </cell>
          <cell r="K550">
            <v>8</v>
          </cell>
          <cell r="L550">
            <v>0</v>
          </cell>
          <cell r="M550">
            <v>76</v>
          </cell>
          <cell r="N550">
            <v>76</v>
          </cell>
          <cell r="O550">
            <v>152</v>
          </cell>
          <cell r="P550">
            <v>76</v>
          </cell>
          <cell r="Q550">
            <v>76</v>
          </cell>
          <cell r="R550">
            <v>0</v>
          </cell>
          <cell r="S550">
            <v>0</v>
          </cell>
          <cell r="T550">
            <v>78</v>
          </cell>
          <cell r="U550">
            <v>78</v>
          </cell>
          <cell r="V550">
            <v>29.25</v>
          </cell>
          <cell r="W550">
            <v>12</v>
          </cell>
          <cell r="X550">
            <v>0</v>
          </cell>
          <cell r="Y550">
            <v>17</v>
          </cell>
          <cell r="Z550">
            <v>80</v>
          </cell>
          <cell r="AA550">
            <v>80</v>
          </cell>
          <cell r="AB550">
            <v>156</v>
          </cell>
          <cell r="AC550">
            <v>80</v>
          </cell>
          <cell r="AD550">
            <v>0</v>
          </cell>
          <cell r="AE550">
            <v>0</v>
          </cell>
          <cell r="AF550">
            <v>0</v>
          </cell>
          <cell r="AG550">
            <v>95</v>
          </cell>
          <cell r="AH550">
            <v>95</v>
          </cell>
          <cell r="AI550">
            <v>20.955882352941178</v>
          </cell>
          <cell r="AJ550">
            <v>51</v>
          </cell>
          <cell r="AK550">
            <v>20</v>
          </cell>
          <cell r="AL550">
            <v>53</v>
          </cell>
          <cell r="AM550">
            <v>0</v>
          </cell>
          <cell r="AN550">
            <v>136</v>
          </cell>
          <cell r="AO550">
            <v>136</v>
          </cell>
          <cell r="AP550">
            <v>136</v>
          </cell>
          <cell r="AQ550">
            <v>136</v>
          </cell>
          <cell r="AR550">
            <v>0</v>
          </cell>
          <cell r="AS550">
            <v>0</v>
          </cell>
          <cell r="AT550">
            <v>12</v>
          </cell>
          <cell r="AU550">
            <v>12</v>
          </cell>
          <cell r="AV550">
            <v>2.5714285714285712</v>
          </cell>
          <cell r="AW550">
            <v>138</v>
          </cell>
          <cell r="AX550">
            <v>0</v>
          </cell>
          <cell r="AY550">
            <v>138</v>
          </cell>
          <cell r="AZ550">
            <v>152</v>
          </cell>
          <cell r="BA550">
            <v>140</v>
          </cell>
          <cell r="BB550">
            <v>216</v>
          </cell>
          <cell r="BC550">
            <v>140</v>
          </cell>
          <cell r="BD550">
            <v>64</v>
          </cell>
          <cell r="BE550">
            <v>0</v>
          </cell>
          <cell r="BF550">
            <v>0</v>
          </cell>
          <cell r="BG550">
            <v>86</v>
          </cell>
          <cell r="BH550">
            <v>86</v>
          </cell>
          <cell r="BI550">
            <v>14.021739130434781</v>
          </cell>
          <cell r="BJ550">
            <v>108</v>
          </cell>
          <cell r="BK550">
            <v>108</v>
          </cell>
          <cell r="BL550">
            <v>109</v>
          </cell>
          <cell r="BM550">
            <v>0</v>
          </cell>
          <cell r="BN550">
            <v>184</v>
          </cell>
          <cell r="BO550">
            <v>0</v>
          </cell>
          <cell r="BP550">
            <v>184</v>
          </cell>
          <cell r="BQ550">
            <v>0</v>
          </cell>
          <cell r="BR550">
            <v>10</v>
          </cell>
          <cell r="BS550">
            <v>0</v>
          </cell>
          <cell r="BT550">
            <v>185</v>
          </cell>
          <cell r="BU550">
            <v>185</v>
          </cell>
          <cell r="BV550">
            <v>22.745901639344265</v>
          </cell>
          <cell r="BW550">
            <v>69</v>
          </cell>
          <cell r="BX550">
            <v>0</v>
          </cell>
          <cell r="BY550">
            <v>69</v>
          </cell>
          <cell r="BZ550">
            <v>76</v>
          </cell>
          <cell r="CA550">
            <v>244</v>
          </cell>
          <cell r="CB550">
            <v>108</v>
          </cell>
          <cell r="CC550">
            <v>244</v>
          </cell>
          <cell r="CD550">
            <v>108</v>
          </cell>
          <cell r="CE550">
            <v>0</v>
          </cell>
          <cell r="CF550">
            <v>0</v>
          </cell>
          <cell r="CG550">
            <v>146</v>
          </cell>
          <cell r="CH550">
            <v>146</v>
          </cell>
          <cell r="CI550">
            <v>32.205882352941174</v>
          </cell>
          <cell r="CJ550">
            <v>0</v>
          </cell>
          <cell r="CK550">
            <v>50</v>
          </cell>
          <cell r="CL550">
            <v>0</v>
          </cell>
          <cell r="CM550">
            <v>76</v>
          </cell>
          <cell r="CN550">
            <v>136</v>
          </cell>
          <cell r="CO550">
            <v>60</v>
          </cell>
          <cell r="CP550">
            <v>136</v>
          </cell>
          <cell r="CQ550">
            <v>60</v>
          </cell>
          <cell r="CR550">
            <v>0</v>
          </cell>
          <cell r="CS550">
            <v>0</v>
          </cell>
          <cell r="CT550">
            <v>86</v>
          </cell>
          <cell r="CU550">
            <v>86</v>
          </cell>
          <cell r="CV550">
            <v>40.3125</v>
          </cell>
          <cell r="CW550">
            <v>0</v>
          </cell>
          <cell r="CX550">
            <v>0</v>
          </cell>
          <cell r="CY550">
            <v>0</v>
          </cell>
          <cell r="CZ550">
            <v>0</v>
          </cell>
          <cell r="DA550">
            <v>64</v>
          </cell>
          <cell r="DB550">
            <v>0</v>
          </cell>
          <cell r="DC550">
            <v>64</v>
          </cell>
          <cell r="DD550">
            <v>0</v>
          </cell>
          <cell r="DE550">
            <v>0</v>
          </cell>
          <cell r="DF550">
            <v>0</v>
          </cell>
          <cell r="DG550">
            <v>86</v>
          </cell>
          <cell r="DH550">
            <v>86</v>
          </cell>
          <cell r="DI550">
            <v>20.15625</v>
          </cell>
          <cell r="DJ550">
            <v>124</v>
          </cell>
          <cell r="DK550">
            <v>124</v>
          </cell>
          <cell r="DL550">
            <v>124</v>
          </cell>
          <cell r="DM550">
            <v>0</v>
          </cell>
          <cell r="DN550">
            <v>128</v>
          </cell>
          <cell r="DO550">
            <v>64</v>
          </cell>
          <cell r="DP550">
            <v>128</v>
          </cell>
          <cell r="DQ550">
            <v>64</v>
          </cell>
          <cell r="DR550">
            <v>0</v>
          </cell>
          <cell r="DS550">
            <v>0</v>
          </cell>
          <cell r="DT550">
            <v>146</v>
          </cell>
          <cell r="DU550">
            <v>146</v>
          </cell>
          <cell r="DV550">
            <v>68.4375</v>
          </cell>
          <cell r="DW550">
            <v>64</v>
          </cell>
          <cell r="DX550">
            <v>64</v>
          </cell>
          <cell r="DY550">
            <v>64</v>
          </cell>
          <cell r="DZ550">
            <v>0</v>
          </cell>
          <cell r="EA550">
            <v>64</v>
          </cell>
          <cell r="EB550">
            <v>64</v>
          </cell>
          <cell r="EC550">
            <v>64</v>
          </cell>
          <cell r="ED550">
            <v>64</v>
          </cell>
          <cell r="EE550">
            <v>94</v>
          </cell>
          <cell r="EF550">
            <v>0</v>
          </cell>
          <cell r="EG550">
            <v>52</v>
          </cell>
          <cell r="EH550">
            <v>52</v>
          </cell>
          <cell r="EI550">
            <v>26</v>
          </cell>
          <cell r="EJ550">
            <v>18</v>
          </cell>
          <cell r="EK550">
            <v>0</v>
          </cell>
          <cell r="EL550">
            <v>0</v>
          </cell>
          <cell r="EM550">
            <v>0</v>
          </cell>
          <cell r="EN550">
            <v>60</v>
          </cell>
          <cell r="EO550">
            <v>0</v>
          </cell>
          <cell r="EP550">
            <v>60</v>
          </cell>
          <cell r="EQ550">
            <v>0</v>
          </cell>
          <cell r="ER550">
            <v>60</v>
          </cell>
          <cell r="ES550">
            <v>0</v>
          </cell>
          <cell r="ET550">
            <v>10</v>
          </cell>
          <cell r="EU550">
            <v>10</v>
          </cell>
          <cell r="EV550">
            <v>5</v>
          </cell>
          <cell r="EW550">
            <v>60</v>
          </cell>
          <cell r="EX550">
            <v>0</v>
          </cell>
          <cell r="GZ550">
            <v>-22</v>
          </cell>
          <cell r="HA550">
            <v>64</v>
          </cell>
        </row>
        <row r="551">
          <cell r="B551" t="str">
            <v>56STB</v>
          </cell>
          <cell r="C551">
            <v>0</v>
          </cell>
          <cell r="D551">
            <v>0</v>
          </cell>
          <cell r="E551">
            <v>0</v>
          </cell>
          <cell r="F551" t="str">
            <v>63041SZB006L4</v>
          </cell>
          <cell r="G551" t="str">
            <v>63041SZB006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  <cell r="BF551">
            <v>0</v>
          </cell>
          <cell r="BG551">
            <v>0</v>
          </cell>
          <cell r="BH551">
            <v>0</v>
          </cell>
          <cell r="BI551">
            <v>0</v>
          </cell>
          <cell r="BJ551">
            <v>0</v>
          </cell>
          <cell r="BK551">
            <v>0</v>
          </cell>
          <cell r="BL551">
            <v>0</v>
          </cell>
          <cell r="BM551">
            <v>0</v>
          </cell>
          <cell r="BN551">
            <v>0</v>
          </cell>
          <cell r="BO551">
            <v>0</v>
          </cell>
          <cell r="BP551">
            <v>0</v>
          </cell>
          <cell r="BQ551">
            <v>0</v>
          </cell>
          <cell r="BR551">
            <v>0</v>
          </cell>
          <cell r="BS551">
            <v>0</v>
          </cell>
          <cell r="BT551">
            <v>0</v>
          </cell>
          <cell r="BU551">
            <v>0</v>
          </cell>
          <cell r="BV551">
            <v>0</v>
          </cell>
          <cell r="BW551">
            <v>0</v>
          </cell>
          <cell r="BX551">
            <v>0</v>
          </cell>
          <cell r="BY551">
            <v>0</v>
          </cell>
          <cell r="BZ551">
            <v>0</v>
          </cell>
          <cell r="CA551">
            <v>0</v>
          </cell>
          <cell r="CB551">
            <v>0</v>
          </cell>
          <cell r="CC551">
            <v>0</v>
          </cell>
          <cell r="CD551">
            <v>0</v>
          </cell>
          <cell r="CE551">
            <v>0</v>
          </cell>
          <cell r="CF551">
            <v>0</v>
          </cell>
          <cell r="CG551">
            <v>0</v>
          </cell>
          <cell r="CH551">
            <v>0</v>
          </cell>
          <cell r="CI551">
            <v>0</v>
          </cell>
          <cell r="CJ551">
            <v>0</v>
          </cell>
          <cell r="CK551">
            <v>0</v>
          </cell>
          <cell r="CL551">
            <v>0</v>
          </cell>
          <cell r="CM551">
            <v>0</v>
          </cell>
          <cell r="CN551">
            <v>0</v>
          </cell>
          <cell r="CO551">
            <v>0</v>
          </cell>
          <cell r="CP551">
            <v>0</v>
          </cell>
          <cell r="CQ551">
            <v>0</v>
          </cell>
          <cell r="CR551">
            <v>0</v>
          </cell>
          <cell r="CS551">
            <v>0</v>
          </cell>
          <cell r="CT551">
            <v>0</v>
          </cell>
          <cell r="CU551">
            <v>0</v>
          </cell>
          <cell r="CV551">
            <v>0</v>
          </cell>
          <cell r="CW551">
            <v>0</v>
          </cell>
          <cell r="CX551">
            <v>0</v>
          </cell>
          <cell r="CY551">
            <v>0</v>
          </cell>
          <cell r="CZ551">
            <v>0</v>
          </cell>
          <cell r="DA551">
            <v>0</v>
          </cell>
          <cell r="DB551">
            <v>0</v>
          </cell>
          <cell r="DC551">
            <v>0</v>
          </cell>
          <cell r="DD551">
            <v>0</v>
          </cell>
          <cell r="DE551">
            <v>0</v>
          </cell>
          <cell r="DF551">
            <v>0</v>
          </cell>
          <cell r="DG551">
            <v>0</v>
          </cell>
          <cell r="DH551">
            <v>0</v>
          </cell>
          <cell r="DI551">
            <v>0</v>
          </cell>
          <cell r="DJ551">
            <v>0</v>
          </cell>
          <cell r="DK551">
            <v>0</v>
          </cell>
          <cell r="DL551">
            <v>0</v>
          </cell>
          <cell r="DM551">
            <v>0</v>
          </cell>
          <cell r="DN551">
            <v>0</v>
          </cell>
          <cell r="DO551">
            <v>0</v>
          </cell>
          <cell r="DP551">
            <v>0</v>
          </cell>
          <cell r="DQ551">
            <v>0</v>
          </cell>
          <cell r="DR551">
            <v>0</v>
          </cell>
          <cell r="DS551">
            <v>0</v>
          </cell>
          <cell r="DT551">
            <v>0</v>
          </cell>
          <cell r="DU551">
            <v>0</v>
          </cell>
          <cell r="DV551">
            <v>0</v>
          </cell>
          <cell r="DW551">
            <v>0</v>
          </cell>
          <cell r="DX551">
            <v>0</v>
          </cell>
          <cell r="DY551">
            <v>0</v>
          </cell>
          <cell r="DZ551">
            <v>0</v>
          </cell>
          <cell r="EA551">
            <v>0</v>
          </cell>
          <cell r="EB551">
            <v>0</v>
          </cell>
          <cell r="EC551">
            <v>0</v>
          </cell>
          <cell r="ED551">
            <v>0</v>
          </cell>
          <cell r="EE551">
            <v>0</v>
          </cell>
          <cell r="EF551">
            <v>0</v>
          </cell>
          <cell r="EG551">
            <v>0</v>
          </cell>
          <cell r="EH551">
            <v>0</v>
          </cell>
          <cell r="EI551">
            <v>0</v>
          </cell>
          <cell r="EJ551">
            <v>0</v>
          </cell>
          <cell r="EK551">
            <v>0</v>
          </cell>
          <cell r="EL551">
            <v>0</v>
          </cell>
          <cell r="EM551">
            <v>0</v>
          </cell>
          <cell r="EN551">
            <v>0</v>
          </cell>
          <cell r="EO551">
            <v>0</v>
          </cell>
          <cell r="EP551">
            <v>0</v>
          </cell>
          <cell r="EQ551">
            <v>0</v>
          </cell>
          <cell r="ER551">
            <v>0</v>
          </cell>
          <cell r="ES551">
            <v>0</v>
          </cell>
          <cell r="ET551">
            <v>0</v>
          </cell>
          <cell r="EU551">
            <v>0</v>
          </cell>
          <cell r="EV551">
            <v>0</v>
          </cell>
          <cell r="EW551">
            <v>0</v>
          </cell>
          <cell r="EX551">
            <v>0</v>
          </cell>
          <cell r="GZ551">
            <v>0</v>
          </cell>
          <cell r="HA551">
            <v>0</v>
          </cell>
        </row>
        <row r="552">
          <cell r="B552" t="str">
            <v>56STX</v>
          </cell>
          <cell r="C552">
            <v>0</v>
          </cell>
          <cell r="D552">
            <v>0</v>
          </cell>
          <cell r="E552">
            <v>926564031</v>
          </cell>
          <cell r="F552" t="str">
            <v>63041RQB089L4</v>
          </cell>
          <cell r="G552" t="str">
            <v>63041RQB089</v>
          </cell>
          <cell r="H552">
            <v>110</v>
          </cell>
          <cell r="I552">
            <v>110</v>
          </cell>
          <cell r="J552">
            <v>240</v>
          </cell>
          <cell r="K552">
            <v>480</v>
          </cell>
          <cell r="L552">
            <v>240</v>
          </cell>
          <cell r="M552">
            <v>110</v>
          </cell>
          <cell r="N552">
            <v>274</v>
          </cell>
          <cell r="O552">
            <v>384</v>
          </cell>
          <cell r="P552">
            <v>274</v>
          </cell>
          <cell r="Q552">
            <v>274</v>
          </cell>
          <cell r="R552">
            <v>0</v>
          </cell>
          <cell r="S552">
            <v>0</v>
          </cell>
          <cell r="T552">
            <v>76</v>
          </cell>
          <cell r="U552">
            <v>76</v>
          </cell>
          <cell r="V552">
            <v>9.3442622950819683</v>
          </cell>
          <cell r="W552">
            <v>180</v>
          </cell>
          <cell r="X552">
            <v>180</v>
          </cell>
          <cell r="Y552">
            <v>181</v>
          </cell>
          <cell r="Z552">
            <v>99</v>
          </cell>
          <cell r="AA552">
            <v>244</v>
          </cell>
          <cell r="AB552">
            <v>354</v>
          </cell>
          <cell r="AC552">
            <v>244</v>
          </cell>
          <cell r="AD552">
            <v>164</v>
          </cell>
          <cell r="AE552">
            <v>0</v>
          </cell>
          <cell r="AF552">
            <v>0</v>
          </cell>
          <cell r="AG552">
            <v>93</v>
          </cell>
          <cell r="AH552">
            <v>93</v>
          </cell>
          <cell r="AI552">
            <v>6.8719211822660098</v>
          </cell>
          <cell r="AJ552">
            <v>360</v>
          </cell>
          <cell r="AK552">
            <v>480</v>
          </cell>
          <cell r="AL552">
            <v>360</v>
          </cell>
          <cell r="AM552">
            <v>0</v>
          </cell>
          <cell r="AN552">
            <v>406</v>
          </cell>
          <cell r="AO552">
            <v>406</v>
          </cell>
          <cell r="AP552">
            <v>406</v>
          </cell>
          <cell r="AQ552">
            <v>406</v>
          </cell>
          <cell r="AR552">
            <v>1</v>
          </cell>
          <cell r="AS552">
            <v>0</v>
          </cell>
          <cell r="AT552">
            <v>46</v>
          </cell>
          <cell r="AU552">
            <v>46</v>
          </cell>
          <cell r="AV552">
            <v>6</v>
          </cell>
          <cell r="AW552">
            <v>240</v>
          </cell>
          <cell r="AX552">
            <v>0</v>
          </cell>
          <cell r="AY552">
            <v>264</v>
          </cell>
          <cell r="AZ552">
            <v>220</v>
          </cell>
          <cell r="BA552">
            <v>230</v>
          </cell>
          <cell r="BB552">
            <v>340</v>
          </cell>
          <cell r="BC552">
            <v>230</v>
          </cell>
          <cell r="BD552">
            <v>120</v>
          </cell>
          <cell r="BE552">
            <v>0</v>
          </cell>
          <cell r="BF552">
            <v>0</v>
          </cell>
          <cell r="BG552">
            <v>190</v>
          </cell>
          <cell r="BH552">
            <v>190</v>
          </cell>
          <cell r="BI552">
            <v>14.615384615384615</v>
          </cell>
          <cell r="BJ552">
            <v>240</v>
          </cell>
          <cell r="BK552">
            <v>240</v>
          </cell>
          <cell r="BL552">
            <v>241</v>
          </cell>
          <cell r="BM552">
            <v>0</v>
          </cell>
          <cell r="BN552">
            <v>390</v>
          </cell>
          <cell r="BO552">
            <v>122</v>
          </cell>
          <cell r="BP552">
            <v>390</v>
          </cell>
          <cell r="BQ552">
            <v>122</v>
          </cell>
          <cell r="BR552">
            <v>-1</v>
          </cell>
          <cell r="BS552">
            <v>0</v>
          </cell>
          <cell r="BT552">
            <v>310</v>
          </cell>
          <cell r="BU552">
            <v>310</v>
          </cell>
          <cell r="BV552">
            <v>24.499473129610113</v>
          </cell>
          <cell r="BW552">
            <v>120</v>
          </cell>
          <cell r="BX552">
            <v>0</v>
          </cell>
          <cell r="BY552">
            <v>123</v>
          </cell>
          <cell r="BZ552">
            <v>176</v>
          </cell>
          <cell r="CA552">
            <v>379.6</v>
          </cell>
          <cell r="CB552">
            <v>158</v>
          </cell>
          <cell r="CC552">
            <v>379.6</v>
          </cell>
          <cell r="CD552">
            <v>158</v>
          </cell>
          <cell r="CE552">
            <v>0</v>
          </cell>
          <cell r="CF552">
            <v>0</v>
          </cell>
          <cell r="CG552">
            <v>275</v>
          </cell>
          <cell r="CH552">
            <v>275</v>
          </cell>
          <cell r="CI552">
            <v>37.162162162162161</v>
          </cell>
          <cell r="CJ552">
            <v>0</v>
          </cell>
          <cell r="CK552">
            <v>0</v>
          </cell>
          <cell r="CL552">
            <v>0</v>
          </cell>
          <cell r="CM552">
            <v>110</v>
          </cell>
          <cell r="CN552">
            <v>222</v>
          </cell>
          <cell r="CO552">
            <v>112</v>
          </cell>
          <cell r="CP552">
            <v>222</v>
          </cell>
          <cell r="CQ552">
            <v>112</v>
          </cell>
          <cell r="CR552">
            <v>0</v>
          </cell>
          <cell r="CS552">
            <v>0</v>
          </cell>
          <cell r="CT552">
            <v>163</v>
          </cell>
          <cell r="CU552">
            <v>163</v>
          </cell>
          <cell r="CV552">
            <v>40.75</v>
          </cell>
          <cell r="CW552">
            <v>0</v>
          </cell>
          <cell r="CX552">
            <v>120</v>
          </cell>
          <cell r="CY552">
            <v>0</v>
          </cell>
          <cell r="CZ552">
            <v>0</v>
          </cell>
          <cell r="DA552">
            <v>120</v>
          </cell>
          <cell r="DB552">
            <v>0</v>
          </cell>
          <cell r="DC552">
            <v>120</v>
          </cell>
          <cell r="DD552">
            <v>0</v>
          </cell>
          <cell r="DE552">
            <v>0</v>
          </cell>
          <cell r="DF552">
            <v>0</v>
          </cell>
          <cell r="DG552">
            <v>163</v>
          </cell>
          <cell r="DH552">
            <v>163</v>
          </cell>
          <cell r="DI552">
            <v>26.29032258064516</v>
          </cell>
          <cell r="DJ552">
            <v>240</v>
          </cell>
          <cell r="DK552">
            <v>240</v>
          </cell>
          <cell r="DL552">
            <v>240</v>
          </cell>
          <cell r="DM552">
            <v>0</v>
          </cell>
          <cell r="DN552">
            <v>186</v>
          </cell>
          <cell r="DO552">
            <v>120</v>
          </cell>
          <cell r="DP552">
            <v>186</v>
          </cell>
          <cell r="DQ552">
            <v>120</v>
          </cell>
          <cell r="DR552">
            <v>0</v>
          </cell>
          <cell r="DS552">
            <v>0</v>
          </cell>
          <cell r="DT552">
            <v>283</v>
          </cell>
          <cell r="DU552">
            <v>283</v>
          </cell>
          <cell r="DV552">
            <v>128.63636363636363</v>
          </cell>
          <cell r="DW552">
            <v>240</v>
          </cell>
          <cell r="DX552">
            <v>240</v>
          </cell>
          <cell r="DY552">
            <v>240</v>
          </cell>
          <cell r="DZ552">
            <v>0</v>
          </cell>
          <cell r="EA552">
            <v>66</v>
          </cell>
          <cell r="EB552">
            <v>120</v>
          </cell>
          <cell r="EC552">
            <v>66</v>
          </cell>
          <cell r="ED552">
            <v>120</v>
          </cell>
          <cell r="EE552">
            <v>106</v>
          </cell>
          <cell r="EF552">
            <v>0</v>
          </cell>
          <cell r="EG552">
            <v>297</v>
          </cell>
          <cell r="EH552">
            <v>297</v>
          </cell>
          <cell r="EI552">
            <v>44.10891089108911</v>
          </cell>
          <cell r="EJ552">
            <v>0</v>
          </cell>
          <cell r="EK552">
            <v>0</v>
          </cell>
          <cell r="EL552">
            <v>0</v>
          </cell>
          <cell r="EM552">
            <v>0</v>
          </cell>
          <cell r="EN552">
            <v>202</v>
          </cell>
          <cell r="EO552">
            <v>0</v>
          </cell>
          <cell r="EP552">
            <v>202</v>
          </cell>
          <cell r="EQ552">
            <v>0</v>
          </cell>
          <cell r="ER552">
            <v>202</v>
          </cell>
          <cell r="ES552">
            <v>0</v>
          </cell>
          <cell r="ET552">
            <v>95</v>
          </cell>
          <cell r="EU552">
            <v>95</v>
          </cell>
          <cell r="EV552">
            <v>14.108910891089108</v>
          </cell>
          <cell r="EW552">
            <v>240</v>
          </cell>
          <cell r="EX552">
            <v>0</v>
          </cell>
          <cell r="GZ552">
            <v>-97</v>
          </cell>
          <cell r="HA552">
            <v>240</v>
          </cell>
        </row>
        <row r="553">
          <cell r="B553" t="str">
            <v>56STX</v>
          </cell>
          <cell r="C553">
            <v>0</v>
          </cell>
          <cell r="D553">
            <v>0</v>
          </cell>
          <cell r="E553">
            <v>0</v>
          </cell>
          <cell r="F553" t="str">
            <v>63041SZB089L4</v>
          </cell>
          <cell r="G553" t="str">
            <v>63041SZB089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  <cell r="BF553">
            <v>0</v>
          </cell>
          <cell r="BG553">
            <v>0</v>
          </cell>
          <cell r="BH553">
            <v>0</v>
          </cell>
          <cell r="BI553">
            <v>0</v>
          </cell>
          <cell r="BJ553">
            <v>0</v>
          </cell>
          <cell r="BK553">
            <v>0</v>
          </cell>
          <cell r="BL553">
            <v>0</v>
          </cell>
          <cell r="BM553">
            <v>0</v>
          </cell>
          <cell r="BN553">
            <v>0</v>
          </cell>
          <cell r="BO553">
            <v>0</v>
          </cell>
          <cell r="BP553">
            <v>0</v>
          </cell>
          <cell r="BQ553">
            <v>0</v>
          </cell>
          <cell r="BR553">
            <v>0</v>
          </cell>
          <cell r="BS553">
            <v>0</v>
          </cell>
          <cell r="BT553">
            <v>0</v>
          </cell>
          <cell r="BU553">
            <v>0</v>
          </cell>
          <cell r="BV553">
            <v>0</v>
          </cell>
          <cell r="BW553">
            <v>0</v>
          </cell>
          <cell r="BX553">
            <v>0</v>
          </cell>
          <cell r="BY553">
            <v>0</v>
          </cell>
          <cell r="BZ553">
            <v>0</v>
          </cell>
          <cell r="CA553">
            <v>0</v>
          </cell>
          <cell r="CB553">
            <v>0</v>
          </cell>
          <cell r="CC553">
            <v>0</v>
          </cell>
          <cell r="CD553">
            <v>0</v>
          </cell>
          <cell r="CE553">
            <v>0</v>
          </cell>
          <cell r="CF553">
            <v>0</v>
          </cell>
          <cell r="CG553">
            <v>0</v>
          </cell>
          <cell r="CH553">
            <v>0</v>
          </cell>
          <cell r="CI553">
            <v>0</v>
          </cell>
          <cell r="CJ553">
            <v>0</v>
          </cell>
          <cell r="CK553">
            <v>0</v>
          </cell>
          <cell r="CL553">
            <v>0</v>
          </cell>
          <cell r="CM553">
            <v>0</v>
          </cell>
          <cell r="CN553">
            <v>0</v>
          </cell>
          <cell r="CO553">
            <v>0</v>
          </cell>
          <cell r="CP553">
            <v>0</v>
          </cell>
          <cell r="CQ553">
            <v>0</v>
          </cell>
          <cell r="CR553">
            <v>0</v>
          </cell>
          <cell r="CS553">
            <v>0</v>
          </cell>
          <cell r="CT553">
            <v>0</v>
          </cell>
          <cell r="CU553">
            <v>0</v>
          </cell>
          <cell r="CV553">
            <v>0</v>
          </cell>
          <cell r="CW553">
            <v>0</v>
          </cell>
          <cell r="CX553">
            <v>0</v>
          </cell>
          <cell r="CY553">
            <v>0</v>
          </cell>
          <cell r="CZ553">
            <v>0</v>
          </cell>
          <cell r="DA553">
            <v>0</v>
          </cell>
          <cell r="DB553">
            <v>0</v>
          </cell>
          <cell r="DC553">
            <v>0</v>
          </cell>
          <cell r="DD553">
            <v>0</v>
          </cell>
          <cell r="DE553">
            <v>0</v>
          </cell>
          <cell r="DF553">
            <v>0</v>
          </cell>
          <cell r="DG553">
            <v>0</v>
          </cell>
          <cell r="DH553">
            <v>0</v>
          </cell>
          <cell r="DI553">
            <v>0</v>
          </cell>
          <cell r="DJ553">
            <v>0</v>
          </cell>
          <cell r="DK553">
            <v>0</v>
          </cell>
          <cell r="DL553">
            <v>0</v>
          </cell>
          <cell r="DM553">
            <v>0</v>
          </cell>
          <cell r="DN553">
            <v>0</v>
          </cell>
          <cell r="DO553">
            <v>0</v>
          </cell>
          <cell r="DP553">
            <v>0</v>
          </cell>
          <cell r="DQ553">
            <v>0</v>
          </cell>
          <cell r="DR553">
            <v>0</v>
          </cell>
          <cell r="DS553">
            <v>0</v>
          </cell>
          <cell r="DT553">
            <v>0</v>
          </cell>
          <cell r="DU553">
            <v>0</v>
          </cell>
          <cell r="DV553">
            <v>0</v>
          </cell>
          <cell r="DW553">
            <v>0</v>
          </cell>
          <cell r="DX553">
            <v>0</v>
          </cell>
          <cell r="DY553">
            <v>0</v>
          </cell>
          <cell r="DZ553">
            <v>0</v>
          </cell>
          <cell r="EA553">
            <v>0</v>
          </cell>
          <cell r="EB553">
            <v>0</v>
          </cell>
          <cell r="EC553">
            <v>0</v>
          </cell>
          <cell r="ED553">
            <v>0</v>
          </cell>
          <cell r="EE553">
            <v>0</v>
          </cell>
          <cell r="EF553">
            <v>0</v>
          </cell>
          <cell r="EG553">
            <v>0</v>
          </cell>
          <cell r="EH553">
            <v>0</v>
          </cell>
          <cell r="EI553">
            <v>0</v>
          </cell>
          <cell r="EJ553">
            <v>0</v>
          </cell>
          <cell r="EK553">
            <v>0</v>
          </cell>
          <cell r="EL553">
            <v>0</v>
          </cell>
          <cell r="EM553">
            <v>0</v>
          </cell>
          <cell r="EN553">
            <v>0</v>
          </cell>
          <cell r="EO553">
            <v>0</v>
          </cell>
          <cell r="EP553">
            <v>0</v>
          </cell>
          <cell r="EQ553">
            <v>0</v>
          </cell>
          <cell r="ER553">
            <v>0</v>
          </cell>
          <cell r="ES553">
            <v>0</v>
          </cell>
          <cell r="ET553">
            <v>0</v>
          </cell>
          <cell r="EU553">
            <v>0</v>
          </cell>
          <cell r="EV553">
            <v>0</v>
          </cell>
          <cell r="EW553">
            <v>0</v>
          </cell>
          <cell r="EX553">
            <v>0</v>
          </cell>
          <cell r="GZ553">
            <v>0</v>
          </cell>
          <cell r="HA553">
            <v>0</v>
          </cell>
        </row>
        <row r="554">
          <cell r="B554" t="str">
            <v>56STX</v>
          </cell>
          <cell r="C554">
            <v>0</v>
          </cell>
          <cell r="D554">
            <v>10</v>
          </cell>
          <cell r="E554">
            <v>926564034</v>
          </cell>
          <cell r="F554" t="str">
            <v>63041SHA089L4</v>
          </cell>
          <cell r="G554" t="str">
            <v>63041SHA089</v>
          </cell>
          <cell r="H554">
            <v>0</v>
          </cell>
          <cell r="I554">
            <v>0</v>
          </cell>
          <cell r="J554">
            <v>448</v>
          </cell>
          <cell r="K554">
            <v>448</v>
          </cell>
          <cell r="L554">
            <v>449</v>
          </cell>
          <cell r="M554">
            <v>0</v>
          </cell>
          <cell r="N554">
            <v>438</v>
          </cell>
          <cell r="O554">
            <v>438</v>
          </cell>
          <cell r="P554">
            <v>438</v>
          </cell>
          <cell r="Q554">
            <v>438</v>
          </cell>
          <cell r="R554">
            <v>0</v>
          </cell>
          <cell r="S554">
            <v>0</v>
          </cell>
          <cell r="T554">
            <v>11</v>
          </cell>
          <cell r="U554">
            <v>11</v>
          </cell>
          <cell r="V554">
            <v>1.1148648648648649</v>
          </cell>
          <cell r="W554">
            <v>295</v>
          </cell>
          <cell r="X554">
            <v>280</v>
          </cell>
          <cell r="Y554">
            <v>298</v>
          </cell>
          <cell r="Z554">
            <v>108</v>
          </cell>
          <cell r="AA554">
            <v>296</v>
          </cell>
          <cell r="AB554">
            <v>231</v>
          </cell>
          <cell r="AC554">
            <v>296</v>
          </cell>
          <cell r="AD554">
            <v>56</v>
          </cell>
          <cell r="AE554">
            <v>0</v>
          </cell>
          <cell r="AF554">
            <v>0</v>
          </cell>
          <cell r="AG554">
            <v>253</v>
          </cell>
          <cell r="AH554">
            <v>253</v>
          </cell>
          <cell r="AI554">
            <v>17.289293849658314</v>
          </cell>
          <cell r="AJ554">
            <v>196</v>
          </cell>
          <cell r="AK554">
            <v>337</v>
          </cell>
          <cell r="AL554">
            <v>197</v>
          </cell>
          <cell r="AM554">
            <v>231</v>
          </cell>
          <cell r="AN554">
            <v>439</v>
          </cell>
          <cell r="AO554">
            <v>439</v>
          </cell>
          <cell r="AP554">
            <v>439</v>
          </cell>
          <cell r="AQ554">
            <v>208</v>
          </cell>
          <cell r="AR554">
            <v>0</v>
          </cell>
          <cell r="AS554">
            <v>1</v>
          </cell>
          <cell r="AT554">
            <v>241</v>
          </cell>
          <cell r="AU554">
            <v>242</v>
          </cell>
          <cell r="AV554">
            <v>17.591240875912408</v>
          </cell>
          <cell r="AW554">
            <v>180</v>
          </cell>
          <cell r="AX554">
            <v>0</v>
          </cell>
          <cell r="AY554">
            <v>180</v>
          </cell>
          <cell r="AZ554">
            <v>0</v>
          </cell>
          <cell r="BA554">
            <v>411</v>
          </cell>
          <cell r="BB554">
            <v>411</v>
          </cell>
          <cell r="BC554">
            <v>411</v>
          </cell>
          <cell r="BD554">
            <v>411</v>
          </cell>
          <cell r="BE554">
            <v>1</v>
          </cell>
          <cell r="BF554">
            <v>0</v>
          </cell>
          <cell r="BG554">
            <v>10</v>
          </cell>
          <cell r="BH554">
            <v>10</v>
          </cell>
          <cell r="BI554">
            <v>1.4492753623188406</v>
          </cell>
          <cell r="BJ554">
            <v>207</v>
          </cell>
          <cell r="BK554">
            <v>207</v>
          </cell>
          <cell r="BL554">
            <v>207</v>
          </cell>
          <cell r="BM554">
            <v>0</v>
          </cell>
          <cell r="BN554">
            <v>207</v>
          </cell>
          <cell r="BO554">
            <v>207</v>
          </cell>
          <cell r="BP554">
            <v>207</v>
          </cell>
          <cell r="BQ554">
            <v>207</v>
          </cell>
          <cell r="BR554">
            <v>0</v>
          </cell>
          <cell r="BS554">
            <v>0</v>
          </cell>
          <cell r="BT554">
            <v>10</v>
          </cell>
          <cell r="BU554">
            <v>10</v>
          </cell>
          <cell r="BV554">
            <v>1.4492753623188406</v>
          </cell>
          <cell r="BW554">
            <v>207</v>
          </cell>
          <cell r="BX554">
            <v>0</v>
          </cell>
          <cell r="BY554">
            <v>207</v>
          </cell>
          <cell r="BZ554">
            <v>0</v>
          </cell>
          <cell r="CA554">
            <v>207</v>
          </cell>
          <cell r="CB554">
            <v>0</v>
          </cell>
          <cell r="CC554">
            <v>207</v>
          </cell>
          <cell r="CD554">
            <v>0</v>
          </cell>
          <cell r="CE554">
            <v>0</v>
          </cell>
          <cell r="CF554">
            <v>0</v>
          </cell>
          <cell r="CG554">
            <v>217</v>
          </cell>
          <cell r="CH554">
            <v>217</v>
          </cell>
          <cell r="CI554">
            <v>11.923076923076923</v>
          </cell>
          <cell r="CJ554">
            <v>339</v>
          </cell>
          <cell r="CK554">
            <v>338</v>
          </cell>
          <cell r="CL554">
            <v>243</v>
          </cell>
          <cell r="CM554">
            <v>558</v>
          </cell>
          <cell r="CN554">
            <v>546</v>
          </cell>
          <cell r="CO554">
            <v>208</v>
          </cell>
          <cell r="CP554">
            <v>546</v>
          </cell>
          <cell r="CQ554">
            <v>208</v>
          </cell>
          <cell r="CR554">
            <v>5</v>
          </cell>
          <cell r="CS554">
            <v>0</v>
          </cell>
          <cell r="CT554">
            <v>247</v>
          </cell>
          <cell r="CU554">
            <v>247</v>
          </cell>
          <cell r="CV554">
            <v>11.724683544303797</v>
          </cell>
          <cell r="CW554">
            <v>395</v>
          </cell>
          <cell r="CX554">
            <v>395</v>
          </cell>
          <cell r="CY554">
            <v>397</v>
          </cell>
          <cell r="CZ554">
            <v>0</v>
          </cell>
          <cell r="DA554">
            <v>632</v>
          </cell>
          <cell r="DB554">
            <v>502</v>
          </cell>
          <cell r="DC554">
            <v>632</v>
          </cell>
          <cell r="DD554">
            <v>502</v>
          </cell>
          <cell r="DE554">
            <v>-4</v>
          </cell>
          <cell r="DF554">
            <v>0</v>
          </cell>
          <cell r="DG554">
            <v>146</v>
          </cell>
          <cell r="DH554">
            <v>146</v>
          </cell>
          <cell r="DI554">
            <v>8.3908045977011501</v>
          </cell>
          <cell r="DJ554">
            <v>552</v>
          </cell>
          <cell r="DK554">
            <v>552</v>
          </cell>
          <cell r="DL554">
            <v>558</v>
          </cell>
          <cell r="DM554">
            <v>0</v>
          </cell>
          <cell r="DN554">
            <v>522</v>
          </cell>
          <cell r="DO554">
            <v>112</v>
          </cell>
          <cell r="DP554">
            <v>522</v>
          </cell>
          <cell r="DQ554">
            <v>112</v>
          </cell>
          <cell r="DR554">
            <v>7</v>
          </cell>
          <cell r="DS554">
            <v>0</v>
          </cell>
          <cell r="DT554">
            <v>585</v>
          </cell>
          <cell r="DU554">
            <v>585</v>
          </cell>
          <cell r="DV554">
            <v>22.79220779220779</v>
          </cell>
          <cell r="DW554">
            <v>336</v>
          </cell>
          <cell r="DX554">
            <v>336</v>
          </cell>
          <cell r="DY554">
            <v>338</v>
          </cell>
          <cell r="DZ554">
            <v>0</v>
          </cell>
          <cell r="EA554">
            <v>770</v>
          </cell>
          <cell r="EB554">
            <v>112</v>
          </cell>
          <cell r="EC554">
            <v>770</v>
          </cell>
          <cell r="ED554">
            <v>112</v>
          </cell>
          <cell r="EE554">
            <v>310</v>
          </cell>
          <cell r="EF554">
            <v>0</v>
          </cell>
          <cell r="EG554">
            <v>501</v>
          </cell>
          <cell r="EH554">
            <v>501</v>
          </cell>
          <cell r="EI554">
            <v>19.698558322411532</v>
          </cell>
          <cell r="EJ554">
            <v>272</v>
          </cell>
          <cell r="EK554">
            <v>0</v>
          </cell>
          <cell r="EL554">
            <v>0</v>
          </cell>
          <cell r="EM554">
            <v>0</v>
          </cell>
          <cell r="EN554">
            <v>763</v>
          </cell>
          <cell r="EO554">
            <v>0</v>
          </cell>
          <cell r="EP554">
            <v>763</v>
          </cell>
          <cell r="EQ554">
            <v>0</v>
          </cell>
          <cell r="ER554">
            <v>763</v>
          </cell>
          <cell r="ES554">
            <v>0</v>
          </cell>
          <cell r="ET554">
            <v>10</v>
          </cell>
          <cell r="EU554">
            <v>10</v>
          </cell>
          <cell r="EV554">
            <v>0.72115384615384615</v>
          </cell>
          <cell r="EW554">
            <v>416</v>
          </cell>
          <cell r="EX554">
            <v>0</v>
          </cell>
          <cell r="GZ554">
            <v>624</v>
          </cell>
          <cell r="HA554">
            <v>336</v>
          </cell>
        </row>
        <row r="555">
          <cell r="B555" t="str">
            <v>56STX</v>
          </cell>
          <cell r="C555">
            <v>0</v>
          </cell>
          <cell r="D555">
            <v>0</v>
          </cell>
          <cell r="E555">
            <v>0</v>
          </cell>
          <cell r="F555" t="str">
            <v>63041RQA089L4</v>
          </cell>
          <cell r="G555" t="str">
            <v>63041RQA089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  <cell r="AS555">
            <v>0</v>
          </cell>
          <cell r="AT555">
            <v>0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  <cell r="BF555">
            <v>0</v>
          </cell>
          <cell r="BG555">
            <v>0</v>
          </cell>
          <cell r="BH555">
            <v>0</v>
          </cell>
          <cell r="BI555">
            <v>0</v>
          </cell>
          <cell r="BJ555">
            <v>0</v>
          </cell>
          <cell r="BK555">
            <v>0</v>
          </cell>
          <cell r="BL555">
            <v>0</v>
          </cell>
          <cell r="BM555">
            <v>0</v>
          </cell>
          <cell r="BN555">
            <v>0</v>
          </cell>
          <cell r="BO555">
            <v>0</v>
          </cell>
          <cell r="BP555">
            <v>0</v>
          </cell>
          <cell r="BQ555">
            <v>0</v>
          </cell>
          <cell r="BR555">
            <v>0</v>
          </cell>
          <cell r="BS555">
            <v>0</v>
          </cell>
          <cell r="BT555">
            <v>0</v>
          </cell>
          <cell r="BU555">
            <v>0</v>
          </cell>
          <cell r="BV555">
            <v>0</v>
          </cell>
          <cell r="BW555">
            <v>0</v>
          </cell>
          <cell r="BX555">
            <v>0</v>
          </cell>
          <cell r="BY555">
            <v>0</v>
          </cell>
          <cell r="BZ555">
            <v>0</v>
          </cell>
          <cell r="CA555">
            <v>0</v>
          </cell>
          <cell r="CB555">
            <v>0</v>
          </cell>
          <cell r="CC555">
            <v>0</v>
          </cell>
          <cell r="CD555">
            <v>0</v>
          </cell>
          <cell r="CE555">
            <v>0</v>
          </cell>
          <cell r="CF555">
            <v>0</v>
          </cell>
          <cell r="CG555">
            <v>0</v>
          </cell>
          <cell r="CH555">
            <v>0</v>
          </cell>
          <cell r="CI555">
            <v>0</v>
          </cell>
          <cell r="CJ555">
            <v>0</v>
          </cell>
          <cell r="CK555">
            <v>0</v>
          </cell>
          <cell r="CL555">
            <v>0</v>
          </cell>
          <cell r="CM555">
            <v>0</v>
          </cell>
          <cell r="CN555">
            <v>0</v>
          </cell>
          <cell r="CO555">
            <v>0</v>
          </cell>
          <cell r="CP555">
            <v>0</v>
          </cell>
          <cell r="CQ555">
            <v>0</v>
          </cell>
          <cell r="CR555">
            <v>0</v>
          </cell>
          <cell r="CS555">
            <v>0</v>
          </cell>
          <cell r="CT555">
            <v>0</v>
          </cell>
          <cell r="CU555">
            <v>0</v>
          </cell>
          <cell r="CV555">
            <v>0</v>
          </cell>
          <cell r="CW555">
            <v>0</v>
          </cell>
          <cell r="CX555">
            <v>0</v>
          </cell>
          <cell r="CY555">
            <v>0</v>
          </cell>
          <cell r="CZ555">
            <v>0</v>
          </cell>
          <cell r="DA555">
            <v>0</v>
          </cell>
          <cell r="DB555">
            <v>0</v>
          </cell>
          <cell r="DC555">
            <v>0</v>
          </cell>
          <cell r="DD555">
            <v>0</v>
          </cell>
          <cell r="DE555">
            <v>0</v>
          </cell>
          <cell r="DF555">
            <v>0</v>
          </cell>
          <cell r="DG555">
            <v>0</v>
          </cell>
          <cell r="DH555">
            <v>0</v>
          </cell>
          <cell r="DI555">
            <v>0</v>
          </cell>
          <cell r="DJ555">
            <v>0</v>
          </cell>
          <cell r="DK555">
            <v>0</v>
          </cell>
          <cell r="DL555">
            <v>0</v>
          </cell>
          <cell r="DM555">
            <v>0</v>
          </cell>
          <cell r="DN555">
            <v>0</v>
          </cell>
          <cell r="DO555">
            <v>0</v>
          </cell>
          <cell r="DP555">
            <v>0</v>
          </cell>
          <cell r="DQ555">
            <v>0</v>
          </cell>
          <cell r="DR555">
            <v>0</v>
          </cell>
          <cell r="DS555">
            <v>0</v>
          </cell>
          <cell r="DT555">
            <v>0</v>
          </cell>
          <cell r="DU555">
            <v>0</v>
          </cell>
          <cell r="DV555">
            <v>0</v>
          </cell>
          <cell r="DW555">
            <v>0</v>
          </cell>
          <cell r="DX555">
            <v>0</v>
          </cell>
          <cell r="DY555">
            <v>0</v>
          </cell>
          <cell r="DZ555">
            <v>0</v>
          </cell>
          <cell r="EA555">
            <v>0</v>
          </cell>
          <cell r="EB555">
            <v>0</v>
          </cell>
          <cell r="EC555">
            <v>0</v>
          </cell>
          <cell r="ED555">
            <v>0</v>
          </cell>
          <cell r="EE555">
            <v>0</v>
          </cell>
          <cell r="EF555">
            <v>0</v>
          </cell>
          <cell r="EG555">
            <v>0</v>
          </cell>
          <cell r="EH555">
            <v>0</v>
          </cell>
          <cell r="EI555">
            <v>0</v>
          </cell>
          <cell r="EJ555">
            <v>0</v>
          </cell>
          <cell r="EK555">
            <v>0</v>
          </cell>
          <cell r="EL555">
            <v>0</v>
          </cell>
          <cell r="EM555">
            <v>0</v>
          </cell>
          <cell r="EN555">
            <v>0</v>
          </cell>
          <cell r="EO555">
            <v>0</v>
          </cell>
          <cell r="EP555">
            <v>0</v>
          </cell>
          <cell r="EQ555">
            <v>0</v>
          </cell>
          <cell r="ER555">
            <v>0</v>
          </cell>
          <cell r="ES555">
            <v>0</v>
          </cell>
          <cell r="ET555">
            <v>0</v>
          </cell>
          <cell r="EU555">
            <v>0</v>
          </cell>
          <cell r="EV555">
            <v>0</v>
          </cell>
          <cell r="EW555">
            <v>0</v>
          </cell>
          <cell r="EX555">
            <v>0</v>
          </cell>
          <cell r="GZ555">
            <v>0</v>
          </cell>
          <cell r="HA555">
            <v>0</v>
          </cell>
        </row>
        <row r="556">
          <cell r="B556" t="str">
            <v>56STX</v>
          </cell>
          <cell r="C556">
            <v>0</v>
          </cell>
          <cell r="D556">
            <v>0</v>
          </cell>
          <cell r="E556">
            <v>0</v>
          </cell>
          <cell r="F556" t="str">
            <v>63041BVT089L4</v>
          </cell>
          <cell r="G556" t="str">
            <v>63041BVT089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  <cell r="BF556">
            <v>0</v>
          </cell>
          <cell r="BG556">
            <v>0</v>
          </cell>
          <cell r="BH556">
            <v>0</v>
          </cell>
          <cell r="BI556">
            <v>0</v>
          </cell>
          <cell r="BJ556">
            <v>0</v>
          </cell>
          <cell r="BK556">
            <v>0</v>
          </cell>
          <cell r="BL556">
            <v>0</v>
          </cell>
          <cell r="BM556">
            <v>0</v>
          </cell>
          <cell r="BN556">
            <v>0</v>
          </cell>
          <cell r="BO556">
            <v>0</v>
          </cell>
          <cell r="BP556">
            <v>0</v>
          </cell>
          <cell r="BQ556">
            <v>0</v>
          </cell>
          <cell r="BR556">
            <v>0</v>
          </cell>
          <cell r="BS556">
            <v>0</v>
          </cell>
          <cell r="BT556">
            <v>0</v>
          </cell>
          <cell r="BU556">
            <v>0</v>
          </cell>
          <cell r="BV556">
            <v>0</v>
          </cell>
          <cell r="BW556">
            <v>0</v>
          </cell>
          <cell r="BX556">
            <v>0</v>
          </cell>
          <cell r="BY556">
            <v>0</v>
          </cell>
          <cell r="BZ556">
            <v>0</v>
          </cell>
          <cell r="CA556">
            <v>0</v>
          </cell>
          <cell r="CB556">
            <v>0</v>
          </cell>
          <cell r="CC556">
            <v>0</v>
          </cell>
          <cell r="CD556">
            <v>0</v>
          </cell>
          <cell r="CE556">
            <v>0</v>
          </cell>
          <cell r="CF556">
            <v>0</v>
          </cell>
          <cell r="CG556">
            <v>0</v>
          </cell>
          <cell r="CH556">
            <v>0</v>
          </cell>
          <cell r="CI556">
            <v>0</v>
          </cell>
          <cell r="CJ556">
            <v>0</v>
          </cell>
          <cell r="CK556">
            <v>0</v>
          </cell>
          <cell r="CL556">
            <v>0</v>
          </cell>
          <cell r="CM556">
            <v>0</v>
          </cell>
          <cell r="CN556">
            <v>0</v>
          </cell>
          <cell r="CO556">
            <v>0</v>
          </cell>
          <cell r="CP556">
            <v>0</v>
          </cell>
          <cell r="CQ556">
            <v>0</v>
          </cell>
          <cell r="CR556">
            <v>0</v>
          </cell>
          <cell r="CS556">
            <v>0</v>
          </cell>
          <cell r="CT556">
            <v>0</v>
          </cell>
          <cell r="CU556">
            <v>0</v>
          </cell>
          <cell r="CV556">
            <v>0</v>
          </cell>
          <cell r="CW556">
            <v>0</v>
          </cell>
          <cell r="CX556">
            <v>0</v>
          </cell>
          <cell r="CY556">
            <v>0</v>
          </cell>
          <cell r="CZ556">
            <v>0</v>
          </cell>
          <cell r="DA556">
            <v>0</v>
          </cell>
          <cell r="DB556">
            <v>0</v>
          </cell>
          <cell r="DC556">
            <v>0</v>
          </cell>
          <cell r="DD556">
            <v>0</v>
          </cell>
          <cell r="DE556">
            <v>0</v>
          </cell>
          <cell r="DF556">
            <v>0</v>
          </cell>
          <cell r="DG556">
            <v>0</v>
          </cell>
          <cell r="DH556">
            <v>0</v>
          </cell>
          <cell r="DI556">
            <v>0</v>
          </cell>
          <cell r="DJ556">
            <v>0</v>
          </cell>
          <cell r="DK556">
            <v>0</v>
          </cell>
          <cell r="DL556">
            <v>0</v>
          </cell>
          <cell r="DM556">
            <v>0</v>
          </cell>
          <cell r="DN556">
            <v>0</v>
          </cell>
          <cell r="DO556">
            <v>0</v>
          </cell>
          <cell r="DP556">
            <v>0</v>
          </cell>
          <cell r="DQ556">
            <v>0</v>
          </cell>
          <cell r="DR556">
            <v>0</v>
          </cell>
          <cell r="DS556">
            <v>0</v>
          </cell>
          <cell r="DT556">
            <v>0</v>
          </cell>
          <cell r="DU556">
            <v>0</v>
          </cell>
          <cell r="DV556">
            <v>0</v>
          </cell>
          <cell r="DW556">
            <v>0</v>
          </cell>
          <cell r="DX556">
            <v>0</v>
          </cell>
          <cell r="DY556">
            <v>0</v>
          </cell>
          <cell r="DZ556">
            <v>0</v>
          </cell>
          <cell r="EA556">
            <v>0</v>
          </cell>
          <cell r="EB556">
            <v>0</v>
          </cell>
          <cell r="EC556">
            <v>0</v>
          </cell>
          <cell r="ED556">
            <v>0</v>
          </cell>
          <cell r="EE556">
            <v>0</v>
          </cell>
          <cell r="EF556">
            <v>0</v>
          </cell>
          <cell r="EG556">
            <v>0</v>
          </cell>
          <cell r="EH556">
            <v>0</v>
          </cell>
          <cell r="EI556">
            <v>0</v>
          </cell>
          <cell r="EJ556">
            <v>0</v>
          </cell>
          <cell r="EK556">
            <v>0</v>
          </cell>
          <cell r="EL556">
            <v>0</v>
          </cell>
          <cell r="EM556">
            <v>0</v>
          </cell>
          <cell r="EN556">
            <v>0</v>
          </cell>
          <cell r="EO556">
            <v>0</v>
          </cell>
          <cell r="EP556">
            <v>0</v>
          </cell>
          <cell r="EQ556">
            <v>0</v>
          </cell>
          <cell r="ER556">
            <v>0</v>
          </cell>
          <cell r="ES556">
            <v>0</v>
          </cell>
          <cell r="ET556">
            <v>0</v>
          </cell>
          <cell r="EU556">
            <v>0</v>
          </cell>
          <cell r="EV556">
            <v>0</v>
          </cell>
          <cell r="EW556">
            <v>0</v>
          </cell>
          <cell r="EX556">
            <v>0</v>
          </cell>
          <cell r="GZ556">
            <v>0</v>
          </cell>
          <cell r="HA556">
            <v>0</v>
          </cell>
        </row>
        <row r="557">
          <cell r="B557" t="str">
            <v>56SXF</v>
          </cell>
          <cell r="C557">
            <v>0</v>
          </cell>
          <cell r="D557">
            <v>0</v>
          </cell>
          <cell r="E557">
            <v>926548984</v>
          </cell>
          <cell r="F557" t="str">
            <v>63047T6A089L4</v>
          </cell>
          <cell r="G557" t="str">
            <v>63047T6A089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  <cell r="BF557">
            <v>0</v>
          </cell>
          <cell r="BG557">
            <v>0</v>
          </cell>
          <cell r="BH557">
            <v>0</v>
          </cell>
          <cell r="BI557">
            <v>0</v>
          </cell>
          <cell r="BJ557">
            <v>0</v>
          </cell>
          <cell r="BK557">
            <v>0</v>
          </cell>
          <cell r="BL557">
            <v>0</v>
          </cell>
          <cell r="BM557">
            <v>0</v>
          </cell>
          <cell r="BN557">
            <v>0</v>
          </cell>
          <cell r="BO557">
            <v>0</v>
          </cell>
          <cell r="BP557">
            <v>0</v>
          </cell>
          <cell r="BQ557">
            <v>0</v>
          </cell>
          <cell r="BR557">
            <v>0</v>
          </cell>
          <cell r="BS557">
            <v>0</v>
          </cell>
          <cell r="BT557">
            <v>0</v>
          </cell>
          <cell r="BU557">
            <v>0</v>
          </cell>
          <cell r="BV557">
            <v>0</v>
          </cell>
          <cell r="BW557">
            <v>0</v>
          </cell>
          <cell r="BX557">
            <v>0</v>
          </cell>
          <cell r="BY557">
            <v>0</v>
          </cell>
          <cell r="BZ557">
            <v>0</v>
          </cell>
          <cell r="CA557">
            <v>0</v>
          </cell>
          <cell r="CB557">
            <v>0</v>
          </cell>
          <cell r="CC557">
            <v>0</v>
          </cell>
          <cell r="CD557">
            <v>0</v>
          </cell>
          <cell r="CE557">
            <v>0</v>
          </cell>
          <cell r="CF557">
            <v>0</v>
          </cell>
          <cell r="CG557">
            <v>0</v>
          </cell>
          <cell r="CH557">
            <v>0</v>
          </cell>
          <cell r="CI557">
            <v>0</v>
          </cell>
          <cell r="CJ557">
            <v>0</v>
          </cell>
          <cell r="CK557">
            <v>0</v>
          </cell>
          <cell r="CL557">
            <v>0</v>
          </cell>
          <cell r="CM557">
            <v>0</v>
          </cell>
          <cell r="CN557">
            <v>0</v>
          </cell>
          <cell r="CO557">
            <v>0</v>
          </cell>
          <cell r="CP557">
            <v>0</v>
          </cell>
          <cell r="CQ557">
            <v>0</v>
          </cell>
          <cell r="CR557">
            <v>0</v>
          </cell>
          <cell r="CS557">
            <v>0</v>
          </cell>
          <cell r="CT557">
            <v>0</v>
          </cell>
          <cell r="CU557">
            <v>0</v>
          </cell>
          <cell r="CV557">
            <v>0</v>
          </cell>
          <cell r="CW557">
            <v>0</v>
          </cell>
          <cell r="CX557">
            <v>0</v>
          </cell>
          <cell r="CY557">
            <v>0</v>
          </cell>
          <cell r="CZ557">
            <v>0</v>
          </cell>
          <cell r="DA557">
            <v>0</v>
          </cell>
          <cell r="DB557">
            <v>0</v>
          </cell>
          <cell r="DC557">
            <v>0</v>
          </cell>
          <cell r="DD557">
            <v>0</v>
          </cell>
          <cell r="DE557">
            <v>0</v>
          </cell>
          <cell r="DF557">
            <v>0</v>
          </cell>
          <cell r="DG557">
            <v>0</v>
          </cell>
          <cell r="DH557">
            <v>0</v>
          </cell>
          <cell r="DI557">
            <v>0</v>
          </cell>
          <cell r="DJ557">
            <v>0</v>
          </cell>
          <cell r="DK557">
            <v>0</v>
          </cell>
          <cell r="DL557">
            <v>0</v>
          </cell>
          <cell r="DM557">
            <v>0</v>
          </cell>
          <cell r="DN557">
            <v>0</v>
          </cell>
          <cell r="DO557">
            <v>0</v>
          </cell>
          <cell r="DP557">
            <v>0</v>
          </cell>
          <cell r="DQ557">
            <v>0</v>
          </cell>
          <cell r="DR557">
            <v>0</v>
          </cell>
          <cell r="DS557">
            <v>0</v>
          </cell>
          <cell r="DT557">
            <v>0</v>
          </cell>
          <cell r="DU557">
            <v>0</v>
          </cell>
          <cell r="DV557">
            <v>0</v>
          </cell>
          <cell r="DW557">
            <v>0</v>
          </cell>
          <cell r="DX557">
            <v>0</v>
          </cell>
          <cell r="DY557">
            <v>0</v>
          </cell>
          <cell r="DZ557">
            <v>0</v>
          </cell>
          <cell r="EA557">
            <v>0</v>
          </cell>
          <cell r="EB557">
            <v>0</v>
          </cell>
          <cell r="EC557">
            <v>0</v>
          </cell>
          <cell r="ED557">
            <v>0</v>
          </cell>
          <cell r="EE557">
            <v>0</v>
          </cell>
          <cell r="EF557">
            <v>0</v>
          </cell>
          <cell r="EG557">
            <v>0</v>
          </cell>
          <cell r="EH557">
            <v>0</v>
          </cell>
          <cell r="EI557">
            <v>0</v>
          </cell>
          <cell r="EJ557">
            <v>0</v>
          </cell>
          <cell r="EK557">
            <v>0</v>
          </cell>
          <cell r="EL557">
            <v>0</v>
          </cell>
          <cell r="EM557">
            <v>0</v>
          </cell>
          <cell r="EN557">
            <v>0</v>
          </cell>
          <cell r="EO557">
            <v>0</v>
          </cell>
          <cell r="EP557">
            <v>0</v>
          </cell>
          <cell r="EQ557">
            <v>0</v>
          </cell>
          <cell r="ER557">
            <v>0</v>
          </cell>
          <cell r="ES557">
            <v>0</v>
          </cell>
          <cell r="ET557">
            <v>0</v>
          </cell>
          <cell r="EU557">
            <v>0</v>
          </cell>
          <cell r="EV557">
            <v>0</v>
          </cell>
          <cell r="EW557">
            <v>0</v>
          </cell>
          <cell r="EX557">
            <v>0</v>
          </cell>
          <cell r="GZ557">
            <v>0</v>
          </cell>
          <cell r="HA557">
            <v>0</v>
          </cell>
        </row>
        <row r="558">
          <cell r="B558" t="str">
            <v>56TBE</v>
          </cell>
          <cell r="C558">
            <v>0</v>
          </cell>
          <cell r="D558">
            <v>0</v>
          </cell>
          <cell r="E558">
            <v>0</v>
          </cell>
          <cell r="F558" t="str">
            <v>63041EZA006L4</v>
          </cell>
          <cell r="G558" t="str">
            <v>63041EZA006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  <cell r="BF558">
            <v>0</v>
          </cell>
          <cell r="BG558">
            <v>0</v>
          </cell>
          <cell r="BH558">
            <v>0</v>
          </cell>
          <cell r="BI558">
            <v>0</v>
          </cell>
          <cell r="BJ558">
            <v>0</v>
          </cell>
          <cell r="BK558">
            <v>0</v>
          </cell>
          <cell r="BL558">
            <v>0</v>
          </cell>
          <cell r="BM558">
            <v>0</v>
          </cell>
          <cell r="BN558">
            <v>0</v>
          </cell>
          <cell r="BO558">
            <v>0</v>
          </cell>
          <cell r="BP558">
            <v>0</v>
          </cell>
          <cell r="BQ558">
            <v>0</v>
          </cell>
          <cell r="BR558">
            <v>0</v>
          </cell>
          <cell r="BS558">
            <v>0</v>
          </cell>
          <cell r="BT558">
            <v>0</v>
          </cell>
          <cell r="BU558">
            <v>0</v>
          </cell>
          <cell r="BV558">
            <v>0</v>
          </cell>
          <cell r="BW558">
            <v>0</v>
          </cell>
          <cell r="BX558">
            <v>0</v>
          </cell>
          <cell r="BY558">
            <v>0</v>
          </cell>
          <cell r="BZ558">
            <v>0</v>
          </cell>
          <cell r="CA558">
            <v>0</v>
          </cell>
          <cell r="CB558">
            <v>0</v>
          </cell>
          <cell r="CC558">
            <v>0</v>
          </cell>
          <cell r="CD558">
            <v>0</v>
          </cell>
          <cell r="CE558">
            <v>0</v>
          </cell>
          <cell r="CF558">
            <v>0</v>
          </cell>
          <cell r="CG558">
            <v>0</v>
          </cell>
          <cell r="CH558">
            <v>0</v>
          </cell>
          <cell r="CI558">
            <v>0</v>
          </cell>
          <cell r="CJ558">
            <v>0</v>
          </cell>
          <cell r="CK558">
            <v>0</v>
          </cell>
          <cell r="CL558">
            <v>0</v>
          </cell>
          <cell r="CM558">
            <v>0</v>
          </cell>
          <cell r="CN558">
            <v>0</v>
          </cell>
          <cell r="CO558">
            <v>0</v>
          </cell>
          <cell r="CP558">
            <v>0</v>
          </cell>
          <cell r="CQ558">
            <v>0</v>
          </cell>
          <cell r="CR558">
            <v>0</v>
          </cell>
          <cell r="CS558">
            <v>0</v>
          </cell>
          <cell r="CT558">
            <v>0</v>
          </cell>
          <cell r="CU558">
            <v>0</v>
          </cell>
          <cell r="CV558">
            <v>0</v>
          </cell>
          <cell r="CW558">
            <v>0</v>
          </cell>
          <cell r="CX558">
            <v>0</v>
          </cell>
          <cell r="CY558">
            <v>0</v>
          </cell>
          <cell r="CZ558">
            <v>0</v>
          </cell>
          <cell r="DA558">
            <v>0</v>
          </cell>
          <cell r="DB558">
            <v>0</v>
          </cell>
          <cell r="DC558">
            <v>0</v>
          </cell>
          <cell r="DD558">
            <v>0</v>
          </cell>
          <cell r="DE558">
            <v>0</v>
          </cell>
          <cell r="DF558">
            <v>0</v>
          </cell>
          <cell r="DG558">
            <v>0</v>
          </cell>
          <cell r="DH558">
            <v>0</v>
          </cell>
          <cell r="DI558">
            <v>0</v>
          </cell>
          <cell r="DJ558">
            <v>0</v>
          </cell>
          <cell r="DK558">
            <v>0</v>
          </cell>
          <cell r="DL558">
            <v>0</v>
          </cell>
          <cell r="DM558">
            <v>0</v>
          </cell>
          <cell r="DN558">
            <v>0</v>
          </cell>
          <cell r="DO558">
            <v>0</v>
          </cell>
          <cell r="DP558">
            <v>0</v>
          </cell>
          <cell r="DQ558">
            <v>0</v>
          </cell>
          <cell r="DR558">
            <v>0</v>
          </cell>
          <cell r="DS558">
            <v>0</v>
          </cell>
          <cell r="DT558">
            <v>0</v>
          </cell>
          <cell r="DU558">
            <v>0</v>
          </cell>
          <cell r="DV558">
            <v>0</v>
          </cell>
          <cell r="DW558">
            <v>0</v>
          </cell>
          <cell r="DX558">
            <v>0</v>
          </cell>
          <cell r="DY558">
            <v>0</v>
          </cell>
          <cell r="DZ558">
            <v>0</v>
          </cell>
          <cell r="EA558">
            <v>0</v>
          </cell>
          <cell r="EB558">
            <v>0</v>
          </cell>
          <cell r="EC558">
            <v>0</v>
          </cell>
          <cell r="ED558">
            <v>0</v>
          </cell>
          <cell r="EE558">
            <v>0</v>
          </cell>
          <cell r="EF558">
            <v>0</v>
          </cell>
          <cell r="EG558">
            <v>0</v>
          </cell>
          <cell r="EH558">
            <v>0</v>
          </cell>
          <cell r="EI558">
            <v>0</v>
          </cell>
          <cell r="EJ558">
            <v>0</v>
          </cell>
          <cell r="EK558">
            <v>0</v>
          </cell>
          <cell r="EL558">
            <v>0</v>
          </cell>
          <cell r="EM558">
            <v>0</v>
          </cell>
          <cell r="EN558">
            <v>0</v>
          </cell>
          <cell r="EO558">
            <v>0</v>
          </cell>
          <cell r="EP558">
            <v>0</v>
          </cell>
          <cell r="EQ558">
            <v>0</v>
          </cell>
          <cell r="ER558">
            <v>0</v>
          </cell>
          <cell r="ES558">
            <v>0</v>
          </cell>
          <cell r="ET558">
            <v>0</v>
          </cell>
          <cell r="EU558">
            <v>0</v>
          </cell>
          <cell r="EV558">
            <v>0</v>
          </cell>
          <cell r="EW558">
            <v>0</v>
          </cell>
          <cell r="EX558">
            <v>0</v>
          </cell>
          <cell r="GZ558">
            <v>0</v>
          </cell>
          <cell r="HA558">
            <v>0</v>
          </cell>
        </row>
        <row r="559">
          <cell r="B559" t="str">
            <v>56TBE</v>
          </cell>
          <cell r="C559">
            <v>0</v>
          </cell>
          <cell r="D559">
            <v>0</v>
          </cell>
          <cell r="E559">
            <v>0</v>
          </cell>
          <cell r="F559" t="str">
            <v>33041EQB006L4</v>
          </cell>
          <cell r="G559" t="str">
            <v>33041EQB006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  <cell r="BF559">
            <v>0</v>
          </cell>
          <cell r="BG559">
            <v>0</v>
          </cell>
          <cell r="BH559">
            <v>0</v>
          </cell>
          <cell r="BI559">
            <v>0</v>
          </cell>
          <cell r="BJ559">
            <v>0</v>
          </cell>
          <cell r="BK559">
            <v>0</v>
          </cell>
          <cell r="BL559">
            <v>0</v>
          </cell>
          <cell r="BM559">
            <v>0</v>
          </cell>
          <cell r="BN559">
            <v>0</v>
          </cell>
          <cell r="BO559">
            <v>0</v>
          </cell>
          <cell r="BP559">
            <v>0</v>
          </cell>
          <cell r="BQ559">
            <v>0</v>
          </cell>
          <cell r="BR559">
            <v>0</v>
          </cell>
          <cell r="BS559">
            <v>0</v>
          </cell>
          <cell r="BT559">
            <v>0</v>
          </cell>
          <cell r="BU559">
            <v>0</v>
          </cell>
          <cell r="BV559">
            <v>0</v>
          </cell>
          <cell r="BW559">
            <v>0</v>
          </cell>
          <cell r="BX559">
            <v>0</v>
          </cell>
          <cell r="BY559">
            <v>0</v>
          </cell>
          <cell r="BZ559">
            <v>0</v>
          </cell>
          <cell r="CA559">
            <v>0</v>
          </cell>
          <cell r="CB559">
            <v>0</v>
          </cell>
          <cell r="CC559">
            <v>0</v>
          </cell>
          <cell r="CD559">
            <v>0</v>
          </cell>
          <cell r="CE559">
            <v>0</v>
          </cell>
          <cell r="CF559">
            <v>0</v>
          </cell>
          <cell r="CG559">
            <v>0</v>
          </cell>
          <cell r="CH559">
            <v>0</v>
          </cell>
          <cell r="CI559">
            <v>0</v>
          </cell>
          <cell r="CJ559">
            <v>0</v>
          </cell>
          <cell r="CK559">
            <v>0</v>
          </cell>
          <cell r="CL559">
            <v>0</v>
          </cell>
          <cell r="CM559">
            <v>0</v>
          </cell>
          <cell r="CN559">
            <v>0</v>
          </cell>
          <cell r="CO559">
            <v>0</v>
          </cell>
          <cell r="CP559">
            <v>0</v>
          </cell>
          <cell r="CQ559">
            <v>0</v>
          </cell>
          <cell r="CR559">
            <v>0</v>
          </cell>
          <cell r="CS559">
            <v>0</v>
          </cell>
          <cell r="CT559">
            <v>0</v>
          </cell>
          <cell r="CU559">
            <v>0</v>
          </cell>
          <cell r="CV559">
            <v>0</v>
          </cell>
          <cell r="CW559">
            <v>0</v>
          </cell>
          <cell r="CX559">
            <v>0</v>
          </cell>
          <cell r="CY559">
            <v>0</v>
          </cell>
          <cell r="CZ559">
            <v>0</v>
          </cell>
          <cell r="DA559">
            <v>0</v>
          </cell>
          <cell r="DB559">
            <v>0</v>
          </cell>
          <cell r="DC559">
            <v>0</v>
          </cell>
          <cell r="DD559">
            <v>0</v>
          </cell>
          <cell r="DE559">
            <v>0</v>
          </cell>
          <cell r="DF559">
            <v>0</v>
          </cell>
          <cell r="DG559">
            <v>0</v>
          </cell>
          <cell r="DH559">
            <v>0</v>
          </cell>
          <cell r="DI559">
            <v>0</v>
          </cell>
          <cell r="DJ559">
            <v>0</v>
          </cell>
          <cell r="DK559">
            <v>0</v>
          </cell>
          <cell r="DL559">
            <v>0</v>
          </cell>
          <cell r="DM559">
            <v>0</v>
          </cell>
          <cell r="DN559">
            <v>0</v>
          </cell>
          <cell r="DO559">
            <v>0</v>
          </cell>
          <cell r="DP559">
            <v>0</v>
          </cell>
          <cell r="DQ559">
            <v>0</v>
          </cell>
          <cell r="DR559">
            <v>0</v>
          </cell>
          <cell r="DS559">
            <v>0</v>
          </cell>
          <cell r="DT559">
            <v>0</v>
          </cell>
          <cell r="DU559">
            <v>0</v>
          </cell>
          <cell r="DV559">
            <v>0</v>
          </cell>
          <cell r="DW559">
            <v>0</v>
          </cell>
          <cell r="DX559">
            <v>0</v>
          </cell>
          <cell r="DY559">
            <v>0</v>
          </cell>
          <cell r="DZ559">
            <v>0</v>
          </cell>
          <cell r="EA559">
            <v>0</v>
          </cell>
          <cell r="EB559">
            <v>0</v>
          </cell>
          <cell r="EC559">
            <v>0</v>
          </cell>
          <cell r="ED559">
            <v>0</v>
          </cell>
          <cell r="EE559">
            <v>0</v>
          </cell>
          <cell r="EF559">
            <v>0</v>
          </cell>
          <cell r="EG559">
            <v>0</v>
          </cell>
          <cell r="EH559">
            <v>0</v>
          </cell>
          <cell r="EI559">
            <v>0</v>
          </cell>
          <cell r="EJ559">
            <v>0</v>
          </cell>
          <cell r="EK559">
            <v>0</v>
          </cell>
          <cell r="EL559">
            <v>0</v>
          </cell>
          <cell r="EM559">
            <v>0</v>
          </cell>
          <cell r="EN559">
            <v>0</v>
          </cell>
          <cell r="EO559">
            <v>0</v>
          </cell>
          <cell r="EP559">
            <v>0</v>
          </cell>
          <cell r="EQ559">
            <v>0</v>
          </cell>
          <cell r="ER559">
            <v>0</v>
          </cell>
          <cell r="ES559">
            <v>0</v>
          </cell>
          <cell r="ET559">
            <v>0</v>
          </cell>
          <cell r="EU559">
            <v>0</v>
          </cell>
          <cell r="EV559">
            <v>0</v>
          </cell>
          <cell r="EW559">
            <v>0</v>
          </cell>
          <cell r="EX559">
            <v>0</v>
          </cell>
          <cell r="GZ559">
            <v>0</v>
          </cell>
          <cell r="HA559">
            <v>0</v>
          </cell>
        </row>
        <row r="560">
          <cell r="B560" t="str">
            <v>56TXE</v>
          </cell>
          <cell r="C560">
            <v>0</v>
          </cell>
          <cell r="D560">
            <v>0</v>
          </cell>
          <cell r="E560">
            <v>0</v>
          </cell>
          <cell r="F560" t="str">
            <v>63041EZA089L4</v>
          </cell>
          <cell r="G560" t="str">
            <v>63041EZA089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  <cell r="BF560">
            <v>0</v>
          </cell>
          <cell r="BG560">
            <v>0</v>
          </cell>
          <cell r="BH560">
            <v>0</v>
          </cell>
          <cell r="BI560">
            <v>0</v>
          </cell>
          <cell r="BJ560">
            <v>0</v>
          </cell>
          <cell r="BK560">
            <v>0</v>
          </cell>
          <cell r="BL560">
            <v>0</v>
          </cell>
          <cell r="BM560">
            <v>0</v>
          </cell>
          <cell r="BN560">
            <v>0</v>
          </cell>
          <cell r="BO560">
            <v>0</v>
          </cell>
          <cell r="BP560">
            <v>0</v>
          </cell>
          <cell r="BQ560">
            <v>0</v>
          </cell>
          <cell r="BR560">
            <v>0</v>
          </cell>
          <cell r="BS560">
            <v>0</v>
          </cell>
          <cell r="BT560">
            <v>0</v>
          </cell>
          <cell r="BU560">
            <v>0</v>
          </cell>
          <cell r="BV560">
            <v>0</v>
          </cell>
          <cell r="BW560">
            <v>0</v>
          </cell>
          <cell r="BX560">
            <v>0</v>
          </cell>
          <cell r="BY560">
            <v>0</v>
          </cell>
          <cell r="BZ560">
            <v>0</v>
          </cell>
          <cell r="CA560">
            <v>0</v>
          </cell>
          <cell r="CB560">
            <v>0</v>
          </cell>
          <cell r="CC560">
            <v>0</v>
          </cell>
          <cell r="CD560">
            <v>0</v>
          </cell>
          <cell r="CE560">
            <v>0</v>
          </cell>
          <cell r="CF560">
            <v>0</v>
          </cell>
          <cell r="CG560">
            <v>0</v>
          </cell>
          <cell r="CH560">
            <v>0</v>
          </cell>
          <cell r="CI560">
            <v>0</v>
          </cell>
          <cell r="CJ560">
            <v>0</v>
          </cell>
          <cell r="CK560">
            <v>0</v>
          </cell>
          <cell r="CL560">
            <v>0</v>
          </cell>
          <cell r="CM560">
            <v>0</v>
          </cell>
          <cell r="CN560">
            <v>0</v>
          </cell>
          <cell r="CO560">
            <v>0</v>
          </cell>
          <cell r="CP560">
            <v>0</v>
          </cell>
          <cell r="CQ560">
            <v>0</v>
          </cell>
          <cell r="CR560">
            <v>0</v>
          </cell>
          <cell r="CS560">
            <v>0</v>
          </cell>
          <cell r="CT560">
            <v>0</v>
          </cell>
          <cell r="CU560">
            <v>0</v>
          </cell>
          <cell r="CV560">
            <v>0</v>
          </cell>
          <cell r="CW560">
            <v>0</v>
          </cell>
          <cell r="CX560">
            <v>0</v>
          </cell>
          <cell r="CY560">
            <v>0</v>
          </cell>
          <cell r="CZ560">
            <v>0</v>
          </cell>
          <cell r="DA560">
            <v>0</v>
          </cell>
          <cell r="DB560">
            <v>0</v>
          </cell>
          <cell r="DC560">
            <v>0</v>
          </cell>
          <cell r="DD560">
            <v>0</v>
          </cell>
          <cell r="DE560">
            <v>0</v>
          </cell>
          <cell r="DF560">
            <v>0</v>
          </cell>
          <cell r="DG560">
            <v>0</v>
          </cell>
          <cell r="DH560">
            <v>0</v>
          </cell>
          <cell r="DI560">
            <v>0</v>
          </cell>
          <cell r="DJ560">
            <v>0</v>
          </cell>
          <cell r="DK560">
            <v>0</v>
          </cell>
          <cell r="DL560">
            <v>0</v>
          </cell>
          <cell r="DM560">
            <v>0</v>
          </cell>
          <cell r="DN560">
            <v>0</v>
          </cell>
          <cell r="DO560">
            <v>0</v>
          </cell>
          <cell r="DP560">
            <v>0</v>
          </cell>
          <cell r="DQ560">
            <v>0</v>
          </cell>
          <cell r="DR560">
            <v>0</v>
          </cell>
          <cell r="DS560">
            <v>0</v>
          </cell>
          <cell r="DT560">
            <v>0</v>
          </cell>
          <cell r="DU560">
            <v>0</v>
          </cell>
          <cell r="DV560">
            <v>0</v>
          </cell>
          <cell r="DW560">
            <v>0</v>
          </cell>
          <cell r="DX560">
            <v>0</v>
          </cell>
          <cell r="DY560">
            <v>0</v>
          </cell>
          <cell r="DZ560">
            <v>0</v>
          </cell>
          <cell r="EA560">
            <v>0</v>
          </cell>
          <cell r="EB560">
            <v>0</v>
          </cell>
          <cell r="EC560">
            <v>0</v>
          </cell>
          <cell r="ED560">
            <v>0</v>
          </cell>
          <cell r="EE560">
            <v>0</v>
          </cell>
          <cell r="EF560">
            <v>0</v>
          </cell>
          <cell r="EG560">
            <v>0</v>
          </cell>
          <cell r="EH560">
            <v>0</v>
          </cell>
          <cell r="EI560">
            <v>0</v>
          </cell>
          <cell r="EJ560">
            <v>0</v>
          </cell>
          <cell r="EK560">
            <v>0</v>
          </cell>
          <cell r="EL560">
            <v>0</v>
          </cell>
          <cell r="EM560">
            <v>0</v>
          </cell>
          <cell r="EN560">
            <v>0</v>
          </cell>
          <cell r="EO560">
            <v>0</v>
          </cell>
          <cell r="EP560">
            <v>0</v>
          </cell>
          <cell r="EQ560">
            <v>0</v>
          </cell>
          <cell r="ER560">
            <v>0</v>
          </cell>
          <cell r="ES560">
            <v>0</v>
          </cell>
          <cell r="ET560">
            <v>0</v>
          </cell>
          <cell r="EU560">
            <v>0</v>
          </cell>
          <cell r="EV560">
            <v>0</v>
          </cell>
          <cell r="EW560">
            <v>0</v>
          </cell>
          <cell r="EX560">
            <v>0</v>
          </cell>
          <cell r="GZ560">
            <v>0</v>
          </cell>
          <cell r="HA560">
            <v>0</v>
          </cell>
        </row>
        <row r="561">
          <cell r="B561" t="str">
            <v>56TXE</v>
          </cell>
          <cell r="C561">
            <v>0</v>
          </cell>
          <cell r="D561">
            <v>0</v>
          </cell>
          <cell r="E561">
            <v>0</v>
          </cell>
          <cell r="F561" t="str">
            <v>33041EQB089L4</v>
          </cell>
          <cell r="G561" t="str">
            <v>33041EQB089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  <cell r="BF561">
            <v>0</v>
          </cell>
          <cell r="BG561">
            <v>0</v>
          </cell>
          <cell r="BH561">
            <v>0</v>
          </cell>
          <cell r="BI561">
            <v>0</v>
          </cell>
          <cell r="BJ561">
            <v>0</v>
          </cell>
          <cell r="BK561">
            <v>0</v>
          </cell>
          <cell r="BL561">
            <v>0</v>
          </cell>
          <cell r="BM561">
            <v>0</v>
          </cell>
          <cell r="BN561">
            <v>0</v>
          </cell>
          <cell r="BO561">
            <v>0</v>
          </cell>
          <cell r="BP561">
            <v>0</v>
          </cell>
          <cell r="BQ561">
            <v>0</v>
          </cell>
          <cell r="BR561">
            <v>0</v>
          </cell>
          <cell r="BS561">
            <v>0</v>
          </cell>
          <cell r="BT561">
            <v>0</v>
          </cell>
          <cell r="BU561">
            <v>0</v>
          </cell>
          <cell r="BV561">
            <v>0</v>
          </cell>
          <cell r="BW561">
            <v>0</v>
          </cell>
          <cell r="BX561">
            <v>0</v>
          </cell>
          <cell r="BY561">
            <v>0</v>
          </cell>
          <cell r="BZ561">
            <v>0</v>
          </cell>
          <cell r="CA561">
            <v>0</v>
          </cell>
          <cell r="CB561">
            <v>0</v>
          </cell>
          <cell r="CC561">
            <v>0</v>
          </cell>
          <cell r="CD561">
            <v>0</v>
          </cell>
          <cell r="CE561">
            <v>0</v>
          </cell>
          <cell r="CF561">
            <v>0</v>
          </cell>
          <cell r="CG561">
            <v>0</v>
          </cell>
          <cell r="CH561">
            <v>0</v>
          </cell>
          <cell r="CI561">
            <v>0</v>
          </cell>
          <cell r="CJ561">
            <v>0</v>
          </cell>
          <cell r="CK561">
            <v>0</v>
          </cell>
          <cell r="CL561">
            <v>0</v>
          </cell>
          <cell r="CM561">
            <v>0</v>
          </cell>
          <cell r="CN561">
            <v>0</v>
          </cell>
          <cell r="CO561">
            <v>0</v>
          </cell>
          <cell r="CP561">
            <v>0</v>
          </cell>
          <cell r="CQ561">
            <v>0</v>
          </cell>
          <cell r="CR561">
            <v>0</v>
          </cell>
          <cell r="CS561">
            <v>0</v>
          </cell>
          <cell r="CT561">
            <v>0</v>
          </cell>
          <cell r="CU561">
            <v>0</v>
          </cell>
          <cell r="CV561">
            <v>0</v>
          </cell>
          <cell r="CW561">
            <v>0</v>
          </cell>
          <cell r="CX561">
            <v>0</v>
          </cell>
          <cell r="CY561">
            <v>0</v>
          </cell>
          <cell r="CZ561">
            <v>0</v>
          </cell>
          <cell r="DA561">
            <v>0</v>
          </cell>
          <cell r="DB561">
            <v>0</v>
          </cell>
          <cell r="DC561">
            <v>0</v>
          </cell>
          <cell r="DD561">
            <v>0</v>
          </cell>
          <cell r="DE561">
            <v>0</v>
          </cell>
          <cell r="DF561">
            <v>0</v>
          </cell>
          <cell r="DG561">
            <v>0</v>
          </cell>
          <cell r="DH561">
            <v>0</v>
          </cell>
          <cell r="DI561">
            <v>0</v>
          </cell>
          <cell r="DJ561">
            <v>0</v>
          </cell>
          <cell r="DK561">
            <v>0</v>
          </cell>
          <cell r="DL561">
            <v>0</v>
          </cell>
          <cell r="DM561">
            <v>0</v>
          </cell>
          <cell r="DN561">
            <v>0</v>
          </cell>
          <cell r="DO561">
            <v>0</v>
          </cell>
          <cell r="DP561">
            <v>0</v>
          </cell>
          <cell r="DQ561">
            <v>0</v>
          </cell>
          <cell r="DR561">
            <v>0</v>
          </cell>
          <cell r="DS561">
            <v>0</v>
          </cell>
          <cell r="DT561">
            <v>0</v>
          </cell>
          <cell r="DU561">
            <v>0</v>
          </cell>
          <cell r="DV561">
            <v>0</v>
          </cell>
          <cell r="DW561">
            <v>0</v>
          </cell>
          <cell r="DX561">
            <v>0</v>
          </cell>
          <cell r="DY561">
            <v>0</v>
          </cell>
          <cell r="DZ561">
            <v>0</v>
          </cell>
          <cell r="EA561">
            <v>0</v>
          </cell>
          <cell r="EB561">
            <v>0</v>
          </cell>
          <cell r="EC561">
            <v>0</v>
          </cell>
          <cell r="ED561">
            <v>0</v>
          </cell>
          <cell r="EE561">
            <v>0</v>
          </cell>
          <cell r="EF561">
            <v>0</v>
          </cell>
          <cell r="EG561">
            <v>0</v>
          </cell>
          <cell r="EH561">
            <v>0</v>
          </cell>
          <cell r="EI561">
            <v>0</v>
          </cell>
          <cell r="EJ561">
            <v>0</v>
          </cell>
          <cell r="EK561">
            <v>0</v>
          </cell>
          <cell r="EL561">
            <v>0</v>
          </cell>
          <cell r="EM561">
            <v>0</v>
          </cell>
          <cell r="EN561">
            <v>0</v>
          </cell>
          <cell r="EO561">
            <v>0</v>
          </cell>
          <cell r="EP561">
            <v>0</v>
          </cell>
          <cell r="EQ561">
            <v>0</v>
          </cell>
          <cell r="ER561">
            <v>0</v>
          </cell>
          <cell r="ES561">
            <v>0</v>
          </cell>
          <cell r="ET561">
            <v>0</v>
          </cell>
          <cell r="EU561">
            <v>0</v>
          </cell>
          <cell r="EV561">
            <v>0</v>
          </cell>
          <cell r="EW561">
            <v>0</v>
          </cell>
          <cell r="EX561">
            <v>0</v>
          </cell>
          <cell r="GZ561">
            <v>0</v>
          </cell>
          <cell r="HA561">
            <v>0</v>
          </cell>
        </row>
        <row r="562">
          <cell r="B562" t="str">
            <v>76XGD</v>
          </cell>
          <cell r="C562">
            <v>0</v>
          </cell>
          <cell r="D562">
            <v>0</v>
          </cell>
          <cell r="E562">
            <v>0</v>
          </cell>
          <cell r="F562" t="str">
            <v>23052F9A288L4</v>
          </cell>
          <cell r="G562" t="str">
            <v>23052F9A288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  <cell r="BF562">
            <v>0</v>
          </cell>
          <cell r="BG562">
            <v>0</v>
          </cell>
          <cell r="BH562">
            <v>0</v>
          </cell>
          <cell r="BI562">
            <v>0</v>
          </cell>
          <cell r="BJ562">
            <v>0</v>
          </cell>
          <cell r="BK562">
            <v>0</v>
          </cell>
          <cell r="BL562">
            <v>0</v>
          </cell>
          <cell r="BM562">
            <v>0</v>
          </cell>
          <cell r="BN562">
            <v>0</v>
          </cell>
          <cell r="BO562">
            <v>0</v>
          </cell>
          <cell r="BP562">
            <v>0</v>
          </cell>
          <cell r="BQ562">
            <v>0</v>
          </cell>
          <cell r="BR562">
            <v>0</v>
          </cell>
          <cell r="BS562">
            <v>0</v>
          </cell>
          <cell r="BT562">
            <v>0</v>
          </cell>
          <cell r="BU562">
            <v>0</v>
          </cell>
          <cell r="BV562">
            <v>0</v>
          </cell>
          <cell r="BW562">
            <v>0</v>
          </cell>
          <cell r="BX562">
            <v>0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0</v>
          </cell>
          <cell r="CD562">
            <v>0</v>
          </cell>
          <cell r="CE562">
            <v>0</v>
          </cell>
          <cell r="CF562">
            <v>0</v>
          </cell>
          <cell r="CG562">
            <v>0</v>
          </cell>
          <cell r="CH562">
            <v>0</v>
          </cell>
          <cell r="CI562">
            <v>0</v>
          </cell>
          <cell r="CJ562">
            <v>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0</v>
          </cell>
          <cell r="CP562">
            <v>0</v>
          </cell>
          <cell r="CQ562">
            <v>0</v>
          </cell>
          <cell r="CR562">
            <v>0</v>
          </cell>
          <cell r="CS562">
            <v>0</v>
          </cell>
          <cell r="CT562">
            <v>0</v>
          </cell>
          <cell r="CU562">
            <v>0</v>
          </cell>
          <cell r="CV562">
            <v>0</v>
          </cell>
          <cell r="CW562">
            <v>0</v>
          </cell>
          <cell r="CX562">
            <v>0</v>
          </cell>
          <cell r="CY562">
            <v>0</v>
          </cell>
          <cell r="CZ562">
            <v>0</v>
          </cell>
          <cell r="DA562">
            <v>0</v>
          </cell>
          <cell r="DB562">
            <v>0</v>
          </cell>
          <cell r="DC562">
            <v>0</v>
          </cell>
          <cell r="DD562">
            <v>0</v>
          </cell>
          <cell r="DE562">
            <v>0</v>
          </cell>
          <cell r="DF562">
            <v>0</v>
          </cell>
          <cell r="DG562">
            <v>0</v>
          </cell>
          <cell r="DH562">
            <v>0</v>
          </cell>
          <cell r="DI562">
            <v>0</v>
          </cell>
          <cell r="DJ562">
            <v>0</v>
          </cell>
          <cell r="DK562">
            <v>0</v>
          </cell>
          <cell r="DL562">
            <v>0</v>
          </cell>
          <cell r="DM562">
            <v>0</v>
          </cell>
          <cell r="DN562">
            <v>0</v>
          </cell>
          <cell r="DO562">
            <v>0</v>
          </cell>
          <cell r="DP562">
            <v>0</v>
          </cell>
          <cell r="DQ562">
            <v>0</v>
          </cell>
          <cell r="DR562">
            <v>0</v>
          </cell>
          <cell r="DS562">
            <v>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0</v>
          </cell>
          <cell r="DY562">
            <v>0</v>
          </cell>
          <cell r="DZ562">
            <v>0</v>
          </cell>
          <cell r="EA562">
            <v>0</v>
          </cell>
          <cell r="EB562">
            <v>0</v>
          </cell>
          <cell r="EC562">
            <v>0</v>
          </cell>
          <cell r="ED562">
            <v>0</v>
          </cell>
          <cell r="EE562">
            <v>0</v>
          </cell>
          <cell r="EF562">
            <v>0</v>
          </cell>
          <cell r="EG562">
            <v>0</v>
          </cell>
          <cell r="EH562">
            <v>0</v>
          </cell>
          <cell r="EI562">
            <v>0</v>
          </cell>
          <cell r="EJ562">
            <v>0</v>
          </cell>
          <cell r="EK562">
            <v>0</v>
          </cell>
          <cell r="EL562">
            <v>0</v>
          </cell>
          <cell r="EM562">
            <v>0</v>
          </cell>
          <cell r="EN562">
            <v>0</v>
          </cell>
          <cell r="EO562">
            <v>0</v>
          </cell>
          <cell r="EP562">
            <v>0</v>
          </cell>
          <cell r="EQ562">
            <v>0</v>
          </cell>
          <cell r="ER562">
            <v>0</v>
          </cell>
          <cell r="ES562">
            <v>0</v>
          </cell>
          <cell r="ET562">
            <v>0</v>
          </cell>
          <cell r="EU562">
            <v>0</v>
          </cell>
          <cell r="EV562">
            <v>0</v>
          </cell>
          <cell r="EW562">
            <v>0</v>
          </cell>
          <cell r="EX562">
            <v>0</v>
          </cell>
          <cell r="GZ562">
            <v>0</v>
          </cell>
          <cell r="HA562">
            <v>0</v>
          </cell>
        </row>
        <row r="563">
          <cell r="B563" t="str">
            <v>76SAS</v>
          </cell>
          <cell r="C563">
            <v>0</v>
          </cell>
          <cell r="D563">
            <v>0</v>
          </cell>
          <cell r="E563">
            <v>0</v>
          </cell>
          <cell r="F563" t="str">
            <v>23051DED288L4</v>
          </cell>
          <cell r="G563" t="str">
            <v>23051DED288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  <cell r="BF563">
            <v>0</v>
          </cell>
          <cell r="BG563">
            <v>0</v>
          </cell>
          <cell r="BH563">
            <v>0</v>
          </cell>
          <cell r="BI563">
            <v>0</v>
          </cell>
          <cell r="BJ563">
            <v>0</v>
          </cell>
          <cell r="BK563">
            <v>0</v>
          </cell>
          <cell r="BL563">
            <v>0</v>
          </cell>
          <cell r="BM563">
            <v>0</v>
          </cell>
          <cell r="BN563">
            <v>0</v>
          </cell>
          <cell r="BO563">
            <v>0</v>
          </cell>
          <cell r="BP563">
            <v>0</v>
          </cell>
          <cell r="BQ563">
            <v>0</v>
          </cell>
          <cell r="BR563">
            <v>0</v>
          </cell>
          <cell r="BS563">
            <v>0</v>
          </cell>
          <cell r="BT563">
            <v>0</v>
          </cell>
          <cell r="BU563">
            <v>0</v>
          </cell>
          <cell r="BV563">
            <v>0</v>
          </cell>
          <cell r="BW563">
            <v>0</v>
          </cell>
          <cell r="BX563">
            <v>0</v>
          </cell>
          <cell r="BY563">
            <v>0</v>
          </cell>
          <cell r="BZ563">
            <v>0</v>
          </cell>
          <cell r="CA563">
            <v>0</v>
          </cell>
          <cell r="CB563">
            <v>0</v>
          </cell>
          <cell r="CC563">
            <v>0</v>
          </cell>
          <cell r="CD563">
            <v>0</v>
          </cell>
          <cell r="CE563">
            <v>0</v>
          </cell>
          <cell r="CF563">
            <v>0</v>
          </cell>
          <cell r="CG563">
            <v>0</v>
          </cell>
          <cell r="CH563">
            <v>0</v>
          </cell>
          <cell r="CI563">
            <v>0</v>
          </cell>
          <cell r="CJ563">
            <v>0</v>
          </cell>
          <cell r="CK563">
            <v>0</v>
          </cell>
          <cell r="CL563">
            <v>0</v>
          </cell>
          <cell r="CM563">
            <v>0</v>
          </cell>
          <cell r="CN563">
            <v>0</v>
          </cell>
          <cell r="CO563">
            <v>0</v>
          </cell>
          <cell r="CP563">
            <v>0</v>
          </cell>
          <cell r="CQ563">
            <v>0</v>
          </cell>
          <cell r="CR563">
            <v>0</v>
          </cell>
          <cell r="CS563">
            <v>0</v>
          </cell>
          <cell r="CT563">
            <v>0</v>
          </cell>
          <cell r="CU563">
            <v>0</v>
          </cell>
          <cell r="CV563">
            <v>0</v>
          </cell>
          <cell r="CW563">
            <v>0</v>
          </cell>
          <cell r="CX563">
            <v>0</v>
          </cell>
          <cell r="CY563">
            <v>0</v>
          </cell>
          <cell r="CZ563">
            <v>0</v>
          </cell>
          <cell r="DA563">
            <v>0</v>
          </cell>
          <cell r="DB563">
            <v>0</v>
          </cell>
          <cell r="DC563">
            <v>0</v>
          </cell>
          <cell r="DD563">
            <v>0</v>
          </cell>
          <cell r="DE563">
            <v>0</v>
          </cell>
          <cell r="DF563">
            <v>0</v>
          </cell>
          <cell r="DG563">
            <v>0</v>
          </cell>
          <cell r="DH563">
            <v>0</v>
          </cell>
          <cell r="DI563">
            <v>0</v>
          </cell>
          <cell r="DJ563">
            <v>0</v>
          </cell>
          <cell r="DK563">
            <v>0</v>
          </cell>
          <cell r="DL563">
            <v>3</v>
          </cell>
          <cell r="DM563">
            <v>0</v>
          </cell>
          <cell r="DN563">
            <v>0</v>
          </cell>
          <cell r="DO563">
            <v>0</v>
          </cell>
          <cell r="DP563">
            <v>0</v>
          </cell>
          <cell r="DQ563">
            <v>0</v>
          </cell>
          <cell r="DR563">
            <v>3</v>
          </cell>
          <cell r="DS563">
            <v>0</v>
          </cell>
          <cell r="DT563">
            <v>0</v>
          </cell>
          <cell r="DU563">
            <v>0</v>
          </cell>
          <cell r="DV563">
            <v>0</v>
          </cell>
          <cell r="DW563">
            <v>0</v>
          </cell>
          <cell r="DX563">
            <v>0</v>
          </cell>
          <cell r="DY563">
            <v>0</v>
          </cell>
          <cell r="DZ563">
            <v>0</v>
          </cell>
          <cell r="EA563">
            <v>0</v>
          </cell>
          <cell r="EB563">
            <v>0</v>
          </cell>
          <cell r="EC563">
            <v>0</v>
          </cell>
          <cell r="ED563">
            <v>0</v>
          </cell>
          <cell r="EE563">
            <v>0</v>
          </cell>
          <cell r="EF563">
            <v>0</v>
          </cell>
          <cell r="EG563">
            <v>0</v>
          </cell>
          <cell r="EH563">
            <v>0</v>
          </cell>
          <cell r="EI563">
            <v>0</v>
          </cell>
          <cell r="EJ563">
            <v>0</v>
          </cell>
          <cell r="EK563">
            <v>0</v>
          </cell>
          <cell r="EL563">
            <v>0</v>
          </cell>
          <cell r="EM563">
            <v>0</v>
          </cell>
          <cell r="EN563">
            <v>0</v>
          </cell>
          <cell r="EO563">
            <v>0</v>
          </cell>
          <cell r="EP563">
            <v>0</v>
          </cell>
          <cell r="EQ563">
            <v>0</v>
          </cell>
          <cell r="ER563">
            <v>0</v>
          </cell>
          <cell r="ES563">
            <v>0</v>
          </cell>
          <cell r="ET563">
            <v>0</v>
          </cell>
          <cell r="EU563">
            <v>0</v>
          </cell>
          <cell r="EV563">
            <v>0</v>
          </cell>
          <cell r="EW563">
            <v>0</v>
          </cell>
          <cell r="EX563">
            <v>0</v>
          </cell>
          <cell r="GZ563">
            <v>0</v>
          </cell>
          <cell r="HA563">
            <v>0</v>
          </cell>
        </row>
        <row r="564">
          <cell r="B564" t="str">
            <v>76SAS</v>
          </cell>
          <cell r="C564">
            <v>0</v>
          </cell>
          <cell r="D564">
            <v>0</v>
          </cell>
          <cell r="E564">
            <v>0</v>
          </cell>
          <cell r="F564" t="str">
            <v>23051DOA188L4</v>
          </cell>
          <cell r="G564" t="str">
            <v>23051DOA188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  <cell r="BF564">
            <v>0</v>
          </cell>
          <cell r="BG564">
            <v>0</v>
          </cell>
          <cell r="BH564">
            <v>0</v>
          </cell>
          <cell r="BI564">
            <v>0</v>
          </cell>
          <cell r="BJ564">
            <v>0</v>
          </cell>
          <cell r="BK564">
            <v>0</v>
          </cell>
          <cell r="BL564">
            <v>0</v>
          </cell>
          <cell r="BM564">
            <v>0</v>
          </cell>
          <cell r="BN564">
            <v>0</v>
          </cell>
          <cell r="BO564">
            <v>0</v>
          </cell>
          <cell r="BP564">
            <v>0</v>
          </cell>
          <cell r="BQ564">
            <v>0</v>
          </cell>
          <cell r="BR564">
            <v>0</v>
          </cell>
          <cell r="BS564">
            <v>0</v>
          </cell>
          <cell r="BT564">
            <v>0</v>
          </cell>
          <cell r="BU564">
            <v>0</v>
          </cell>
          <cell r="BV564">
            <v>0</v>
          </cell>
          <cell r="BW564">
            <v>0</v>
          </cell>
          <cell r="BX564">
            <v>0</v>
          </cell>
          <cell r="BY564">
            <v>0</v>
          </cell>
          <cell r="BZ564">
            <v>0</v>
          </cell>
          <cell r="CA564">
            <v>0</v>
          </cell>
          <cell r="CB564">
            <v>0</v>
          </cell>
          <cell r="CC564">
            <v>0</v>
          </cell>
          <cell r="CD564">
            <v>0</v>
          </cell>
          <cell r="CE564">
            <v>0</v>
          </cell>
          <cell r="CF564">
            <v>0</v>
          </cell>
          <cell r="CG564">
            <v>0</v>
          </cell>
          <cell r="CH564">
            <v>0</v>
          </cell>
          <cell r="CI564">
            <v>0</v>
          </cell>
          <cell r="CJ564">
            <v>0</v>
          </cell>
          <cell r="CK564">
            <v>0</v>
          </cell>
          <cell r="CL564">
            <v>0</v>
          </cell>
          <cell r="CM564">
            <v>0</v>
          </cell>
          <cell r="CN564">
            <v>0</v>
          </cell>
          <cell r="CO564">
            <v>0</v>
          </cell>
          <cell r="CP564">
            <v>0</v>
          </cell>
          <cell r="CQ564">
            <v>0</v>
          </cell>
          <cell r="CR564">
            <v>0</v>
          </cell>
          <cell r="CS564">
            <v>0</v>
          </cell>
          <cell r="CT564">
            <v>0</v>
          </cell>
          <cell r="CU564">
            <v>0</v>
          </cell>
          <cell r="CV564">
            <v>0</v>
          </cell>
          <cell r="CW564">
            <v>0</v>
          </cell>
          <cell r="CX564">
            <v>0</v>
          </cell>
          <cell r="CY564">
            <v>0</v>
          </cell>
          <cell r="CZ564">
            <v>0</v>
          </cell>
          <cell r="DA564">
            <v>0</v>
          </cell>
          <cell r="DB564">
            <v>0</v>
          </cell>
          <cell r="DC564">
            <v>0</v>
          </cell>
          <cell r="DD564">
            <v>0</v>
          </cell>
          <cell r="DE564">
            <v>0</v>
          </cell>
          <cell r="DF564">
            <v>0</v>
          </cell>
          <cell r="DG564">
            <v>0</v>
          </cell>
          <cell r="DH564">
            <v>0</v>
          </cell>
          <cell r="DI564">
            <v>0</v>
          </cell>
          <cell r="DJ564">
            <v>0</v>
          </cell>
          <cell r="DK564">
            <v>0</v>
          </cell>
          <cell r="DL564">
            <v>0</v>
          </cell>
          <cell r="DM564">
            <v>0</v>
          </cell>
          <cell r="DN564">
            <v>0</v>
          </cell>
          <cell r="DO564">
            <v>0</v>
          </cell>
          <cell r="DP564">
            <v>0</v>
          </cell>
          <cell r="DQ564">
            <v>0</v>
          </cell>
          <cell r="DR564">
            <v>0</v>
          </cell>
          <cell r="DS564">
            <v>0</v>
          </cell>
          <cell r="DT564">
            <v>0</v>
          </cell>
          <cell r="DU564">
            <v>0</v>
          </cell>
          <cell r="DV564">
            <v>0</v>
          </cell>
          <cell r="DW564">
            <v>0</v>
          </cell>
          <cell r="DX564">
            <v>0</v>
          </cell>
          <cell r="DY564">
            <v>0</v>
          </cell>
          <cell r="DZ564">
            <v>0</v>
          </cell>
          <cell r="EA564">
            <v>0</v>
          </cell>
          <cell r="EB564">
            <v>0</v>
          </cell>
          <cell r="EC564">
            <v>0</v>
          </cell>
          <cell r="ED564">
            <v>0</v>
          </cell>
          <cell r="EE564">
            <v>0</v>
          </cell>
          <cell r="EF564">
            <v>0</v>
          </cell>
          <cell r="EG564">
            <v>0</v>
          </cell>
          <cell r="EH564">
            <v>0</v>
          </cell>
          <cell r="EI564">
            <v>0</v>
          </cell>
          <cell r="EJ564">
            <v>0</v>
          </cell>
          <cell r="EK564">
            <v>0</v>
          </cell>
          <cell r="EL564">
            <v>0</v>
          </cell>
          <cell r="EM564">
            <v>0</v>
          </cell>
          <cell r="EN564">
            <v>0</v>
          </cell>
          <cell r="EO564">
            <v>0</v>
          </cell>
          <cell r="EP564">
            <v>0</v>
          </cell>
          <cell r="EQ564">
            <v>0</v>
          </cell>
          <cell r="ER564">
            <v>0</v>
          </cell>
          <cell r="ES564">
            <v>0</v>
          </cell>
          <cell r="ET564">
            <v>0</v>
          </cell>
          <cell r="EU564">
            <v>0</v>
          </cell>
          <cell r="EV564">
            <v>0</v>
          </cell>
          <cell r="EW564">
            <v>0</v>
          </cell>
          <cell r="EX564">
            <v>0</v>
          </cell>
          <cell r="GZ564">
            <v>0</v>
          </cell>
          <cell r="HA564">
            <v>0</v>
          </cell>
        </row>
        <row r="565">
          <cell r="B565" t="str">
            <v>76SAS</v>
          </cell>
          <cell r="C565">
            <v>0</v>
          </cell>
          <cell r="D565">
            <v>0</v>
          </cell>
          <cell r="E565">
            <v>0</v>
          </cell>
          <cell r="F565" t="str">
            <v>23051D9A088L4</v>
          </cell>
          <cell r="G565" t="str">
            <v>23051D9A088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  <cell r="BF565">
            <v>0</v>
          </cell>
          <cell r="BG565">
            <v>0</v>
          </cell>
          <cell r="BH565">
            <v>0</v>
          </cell>
          <cell r="BI565">
            <v>0</v>
          </cell>
          <cell r="BJ565">
            <v>0</v>
          </cell>
          <cell r="BK565">
            <v>0</v>
          </cell>
          <cell r="BL565">
            <v>0</v>
          </cell>
          <cell r="BM565">
            <v>0</v>
          </cell>
          <cell r="BN565">
            <v>0</v>
          </cell>
          <cell r="BO565">
            <v>0</v>
          </cell>
          <cell r="BP565">
            <v>0</v>
          </cell>
          <cell r="BQ565">
            <v>0</v>
          </cell>
          <cell r="BR565">
            <v>0</v>
          </cell>
          <cell r="BS565">
            <v>0</v>
          </cell>
          <cell r="BT565">
            <v>0</v>
          </cell>
          <cell r="BU565">
            <v>0</v>
          </cell>
          <cell r="BV565">
            <v>0</v>
          </cell>
          <cell r="BW565">
            <v>0</v>
          </cell>
          <cell r="BX565">
            <v>0</v>
          </cell>
          <cell r="BY565">
            <v>0</v>
          </cell>
          <cell r="BZ565">
            <v>0</v>
          </cell>
          <cell r="CA565">
            <v>0</v>
          </cell>
          <cell r="CB565">
            <v>0</v>
          </cell>
          <cell r="CC565">
            <v>0</v>
          </cell>
          <cell r="CD565">
            <v>0</v>
          </cell>
          <cell r="CE565">
            <v>0</v>
          </cell>
          <cell r="CF565">
            <v>0</v>
          </cell>
          <cell r="CG565">
            <v>0</v>
          </cell>
          <cell r="CH565">
            <v>0</v>
          </cell>
          <cell r="CI565">
            <v>0</v>
          </cell>
          <cell r="CJ565">
            <v>0</v>
          </cell>
          <cell r="CK565">
            <v>0</v>
          </cell>
          <cell r="CL565">
            <v>0</v>
          </cell>
          <cell r="CM565">
            <v>0</v>
          </cell>
          <cell r="CN565">
            <v>0</v>
          </cell>
          <cell r="CO565">
            <v>0</v>
          </cell>
          <cell r="CP565">
            <v>0</v>
          </cell>
          <cell r="CQ565">
            <v>0</v>
          </cell>
          <cell r="CR565">
            <v>0</v>
          </cell>
          <cell r="CS565">
            <v>0</v>
          </cell>
          <cell r="CT565">
            <v>0</v>
          </cell>
          <cell r="CU565">
            <v>0</v>
          </cell>
          <cell r="CV565">
            <v>0</v>
          </cell>
          <cell r="CW565">
            <v>0</v>
          </cell>
          <cell r="CX565">
            <v>0</v>
          </cell>
          <cell r="CY565">
            <v>0</v>
          </cell>
          <cell r="CZ565">
            <v>0</v>
          </cell>
          <cell r="DA565">
            <v>0</v>
          </cell>
          <cell r="DB565">
            <v>0</v>
          </cell>
          <cell r="DC565">
            <v>0</v>
          </cell>
          <cell r="DD565">
            <v>0</v>
          </cell>
          <cell r="DE565">
            <v>0</v>
          </cell>
          <cell r="DF565">
            <v>0</v>
          </cell>
          <cell r="DG565">
            <v>0</v>
          </cell>
          <cell r="DH565">
            <v>0</v>
          </cell>
          <cell r="DI565">
            <v>0</v>
          </cell>
          <cell r="DJ565">
            <v>0</v>
          </cell>
          <cell r="DK565">
            <v>0</v>
          </cell>
          <cell r="DL565">
            <v>0</v>
          </cell>
          <cell r="DM565">
            <v>0</v>
          </cell>
          <cell r="DN565">
            <v>0</v>
          </cell>
          <cell r="DO565">
            <v>0</v>
          </cell>
          <cell r="DP565">
            <v>0</v>
          </cell>
          <cell r="DQ565">
            <v>0</v>
          </cell>
          <cell r="DR565">
            <v>0</v>
          </cell>
          <cell r="DS565">
            <v>0</v>
          </cell>
          <cell r="DT565">
            <v>0</v>
          </cell>
          <cell r="DU565">
            <v>0</v>
          </cell>
          <cell r="DV565">
            <v>0</v>
          </cell>
          <cell r="DW565">
            <v>0</v>
          </cell>
          <cell r="DX565">
            <v>0</v>
          </cell>
          <cell r="DY565">
            <v>0</v>
          </cell>
          <cell r="DZ565">
            <v>0</v>
          </cell>
          <cell r="EA565">
            <v>0</v>
          </cell>
          <cell r="EB565">
            <v>0</v>
          </cell>
          <cell r="EC565">
            <v>0</v>
          </cell>
          <cell r="ED565">
            <v>0</v>
          </cell>
          <cell r="EE565">
            <v>0</v>
          </cell>
          <cell r="EF565">
            <v>0</v>
          </cell>
          <cell r="EG565">
            <v>0</v>
          </cell>
          <cell r="EH565">
            <v>0</v>
          </cell>
          <cell r="EI565">
            <v>0</v>
          </cell>
          <cell r="EJ565">
            <v>0</v>
          </cell>
          <cell r="EK565">
            <v>0</v>
          </cell>
          <cell r="EL565">
            <v>0</v>
          </cell>
          <cell r="EM565">
            <v>0</v>
          </cell>
          <cell r="EN565">
            <v>0</v>
          </cell>
          <cell r="EO565">
            <v>0</v>
          </cell>
          <cell r="EP565">
            <v>0</v>
          </cell>
          <cell r="EQ565">
            <v>0</v>
          </cell>
          <cell r="ER565">
            <v>0</v>
          </cell>
          <cell r="ES565">
            <v>0</v>
          </cell>
          <cell r="ET565">
            <v>0</v>
          </cell>
          <cell r="EU565">
            <v>0</v>
          </cell>
          <cell r="EV565">
            <v>0</v>
          </cell>
          <cell r="EW565">
            <v>0</v>
          </cell>
          <cell r="EX565">
            <v>0</v>
          </cell>
          <cell r="GZ565">
            <v>0</v>
          </cell>
          <cell r="HA565">
            <v>0</v>
          </cell>
        </row>
        <row r="566">
          <cell r="B566" t="str">
            <v>76SAB</v>
          </cell>
          <cell r="C566">
            <v>0</v>
          </cell>
          <cell r="D566">
            <v>0</v>
          </cell>
          <cell r="E566">
            <v>0</v>
          </cell>
          <cell r="F566" t="str">
            <v>23051D9A006L4</v>
          </cell>
          <cell r="G566" t="str">
            <v>23051D9A006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  <cell r="BF566">
            <v>0</v>
          </cell>
          <cell r="BG566">
            <v>0</v>
          </cell>
          <cell r="BH566">
            <v>0</v>
          </cell>
          <cell r="BI566">
            <v>0</v>
          </cell>
          <cell r="BJ566">
            <v>0</v>
          </cell>
          <cell r="BK566">
            <v>0</v>
          </cell>
          <cell r="BL566">
            <v>0</v>
          </cell>
          <cell r="BM566">
            <v>0</v>
          </cell>
          <cell r="BN566">
            <v>0</v>
          </cell>
          <cell r="BO566">
            <v>0</v>
          </cell>
          <cell r="BP566">
            <v>0</v>
          </cell>
          <cell r="BQ566">
            <v>0</v>
          </cell>
          <cell r="BR566">
            <v>0</v>
          </cell>
          <cell r="BS566">
            <v>0</v>
          </cell>
          <cell r="BT566">
            <v>0</v>
          </cell>
          <cell r="BU566">
            <v>0</v>
          </cell>
          <cell r="BV566">
            <v>0</v>
          </cell>
          <cell r="BW566">
            <v>0</v>
          </cell>
          <cell r="BX566">
            <v>0</v>
          </cell>
          <cell r="BY566">
            <v>0</v>
          </cell>
          <cell r="BZ566">
            <v>0</v>
          </cell>
          <cell r="CA566">
            <v>0</v>
          </cell>
          <cell r="CB566">
            <v>0</v>
          </cell>
          <cell r="CC566">
            <v>0</v>
          </cell>
          <cell r="CD566">
            <v>0</v>
          </cell>
          <cell r="CE566">
            <v>0</v>
          </cell>
          <cell r="CF566">
            <v>0</v>
          </cell>
          <cell r="CG566">
            <v>0</v>
          </cell>
          <cell r="CH566">
            <v>0</v>
          </cell>
          <cell r="CI566">
            <v>0</v>
          </cell>
          <cell r="CJ566">
            <v>0</v>
          </cell>
          <cell r="CK566">
            <v>0</v>
          </cell>
          <cell r="CL566">
            <v>0</v>
          </cell>
          <cell r="CM566">
            <v>0</v>
          </cell>
          <cell r="CN566">
            <v>0</v>
          </cell>
          <cell r="CO566">
            <v>0</v>
          </cell>
          <cell r="CP566">
            <v>0</v>
          </cell>
          <cell r="CQ566">
            <v>0</v>
          </cell>
          <cell r="CR566">
            <v>0</v>
          </cell>
          <cell r="CS566">
            <v>0</v>
          </cell>
          <cell r="CT566">
            <v>0</v>
          </cell>
          <cell r="CU566">
            <v>0</v>
          </cell>
          <cell r="CV566">
            <v>0</v>
          </cell>
          <cell r="CW566">
            <v>0</v>
          </cell>
          <cell r="CX566">
            <v>0</v>
          </cell>
          <cell r="CY566">
            <v>0</v>
          </cell>
          <cell r="CZ566">
            <v>0</v>
          </cell>
          <cell r="DA566">
            <v>0</v>
          </cell>
          <cell r="DB566">
            <v>0</v>
          </cell>
          <cell r="DC566">
            <v>0</v>
          </cell>
          <cell r="DD566">
            <v>0</v>
          </cell>
          <cell r="DE566">
            <v>0</v>
          </cell>
          <cell r="DF566">
            <v>0</v>
          </cell>
          <cell r="DG566">
            <v>0</v>
          </cell>
          <cell r="DH566">
            <v>0</v>
          </cell>
          <cell r="DI566">
            <v>0</v>
          </cell>
          <cell r="DJ566">
            <v>0</v>
          </cell>
          <cell r="DK566">
            <v>0</v>
          </cell>
          <cell r="DL566">
            <v>0</v>
          </cell>
          <cell r="DM566">
            <v>0</v>
          </cell>
          <cell r="DN566">
            <v>0</v>
          </cell>
          <cell r="DO566">
            <v>0</v>
          </cell>
          <cell r="DP566">
            <v>0</v>
          </cell>
          <cell r="DQ566">
            <v>0</v>
          </cell>
          <cell r="DR566">
            <v>0</v>
          </cell>
          <cell r="DS566">
            <v>0</v>
          </cell>
          <cell r="DT566">
            <v>0</v>
          </cell>
          <cell r="DU566">
            <v>0</v>
          </cell>
          <cell r="DV566">
            <v>0</v>
          </cell>
          <cell r="DW566">
            <v>0</v>
          </cell>
          <cell r="DX566">
            <v>0</v>
          </cell>
          <cell r="DY566">
            <v>0</v>
          </cell>
          <cell r="DZ566">
            <v>0</v>
          </cell>
          <cell r="EA566">
            <v>0</v>
          </cell>
          <cell r="EB566">
            <v>0</v>
          </cell>
          <cell r="EC566">
            <v>0</v>
          </cell>
          <cell r="ED566">
            <v>0</v>
          </cell>
          <cell r="EE566">
            <v>0</v>
          </cell>
          <cell r="EF566">
            <v>0</v>
          </cell>
          <cell r="EG566">
            <v>0</v>
          </cell>
          <cell r="EH566">
            <v>0</v>
          </cell>
          <cell r="EI566">
            <v>0</v>
          </cell>
          <cell r="EJ566">
            <v>0</v>
          </cell>
          <cell r="EK566">
            <v>0</v>
          </cell>
          <cell r="EL566">
            <v>0</v>
          </cell>
          <cell r="EM566">
            <v>0</v>
          </cell>
          <cell r="EN566">
            <v>0</v>
          </cell>
          <cell r="EO566">
            <v>0</v>
          </cell>
          <cell r="EP566">
            <v>0</v>
          </cell>
          <cell r="EQ566">
            <v>0</v>
          </cell>
          <cell r="ER566">
            <v>0</v>
          </cell>
          <cell r="ES566">
            <v>0</v>
          </cell>
          <cell r="ET566">
            <v>0</v>
          </cell>
          <cell r="EU566">
            <v>0</v>
          </cell>
          <cell r="EV566">
            <v>0</v>
          </cell>
          <cell r="EW566">
            <v>0</v>
          </cell>
          <cell r="EX566">
            <v>0</v>
          </cell>
          <cell r="GZ566">
            <v>0</v>
          </cell>
          <cell r="HA566">
            <v>0</v>
          </cell>
        </row>
        <row r="567">
          <cell r="B567" t="str">
            <v>76BDR</v>
          </cell>
          <cell r="C567">
            <v>0</v>
          </cell>
          <cell r="D567">
            <v>0</v>
          </cell>
          <cell r="E567">
            <v>0</v>
          </cell>
          <cell r="F567" t="str">
            <v>23052DHA206L4</v>
          </cell>
          <cell r="G567" t="str">
            <v>23052DHA206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  <cell r="BF567">
            <v>0</v>
          </cell>
          <cell r="BG567">
            <v>0</v>
          </cell>
          <cell r="BH567">
            <v>0</v>
          </cell>
          <cell r="BI567">
            <v>0</v>
          </cell>
          <cell r="BJ567">
            <v>0</v>
          </cell>
          <cell r="BK567">
            <v>0</v>
          </cell>
          <cell r="BL567">
            <v>0</v>
          </cell>
          <cell r="BM567">
            <v>0</v>
          </cell>
          <cell r="BN567">
            <v>0</v>
          </cell>
          <cell r="BO567">
            <v>0</v>
          </cell>
          <cell r="BP567">
            <v>0</v>
          </cell>
          <cell r="BQ567">
            <v>0</v>
          </cell>
          <cell r="BR567">
            <v>0</v>
          </cell>
          <cell r="BS567">
            <v>0</v>
          </cell>
          <cell r="BT567">
            <v>0</v>
          </cell>
          <cell r="BU567">
            <v>0</v>
          </cell>
          <cell r="BV567">
            <v>0</v>
          </cell>
          <cell r="BW567">
            <v>0</v>
          </cell>
          <cell r="BX567">
            <v>0</v>
          </cell>
          <cell r="BY567">
            <v>0</v>
          </cell>
          <cell r="BZ567">
            <v>0</v>
          </cell>
          <cell r="CA567">
            <v>0</v>
          </cell>
          <cell r="CB567">
            <v>0</v>
          </cell>
          <cell r="CC567">
            <v>0</v>
          </cell>
          <cell r="CD567">
            <v>0</v>
          </cell>
          <cell r="CE567">
            <v>0</v>
          </cell>
          <cell r="CF567">
            <v>0</v>
          </cell>
          <cell r="CG567">
            <v>0</v>
          </cell>
          <cell r="CH567">
            <v>0</v>
          </cell>
          <cell r="CI567">
            <v>0</v>
          </cell>
          <cell r="CJ567">
            <v>0</v>
          </cell>
          <cell r="CK567">
            <v>0</v>
          </cell>
          <cell r="CL567">
            <v>0</v>
          </cell>
          <cell r="CM567">
            <v>0</v>
          </cell>
          <cell r="CN567">
            <v>0</v>
          </cell>
          <cell r="CO567">
            <v>0</v>
          </cell>
          <cell r="CP567">
            <v>0</v>
          </cell>
          <cell r="CQ567">
            <v>0</v>
          </cell>
          <cell r="CR567">
            <v>0</v>
          </cell>
          <cell r="CS567">
            <v>0</v>
          </cell>
          <cell r="CT567">
            <v>0</v>
          </cell>
          <cell r="CU567">
            <v>0</v>
          </cell>
          <cell r="CV567">
            <v>0</v>
          </cell>
          <cell r="CW567">
            <v>0</v>
          </cell>
          <cell r="CX567">
            <v>0</v>
          </cell>
          <cell r="CY567">
            <v>0</v>
          </cell>
          <cell r="CZ567">
            <v>0</v>
          </cell>
          <cell r="DA567">
            <v>0</v>
          </cell>
          <cell r="DB567">
            <v>0</v>
          </cell>
          <cell r="DC567">
            <v>0</v>
          </cell>
          <cell r="DD567">
            <v>0</v>
          </cell>
          <cell r="DE567">
            <v>0</v>
          </cell>
          <cell r="DF567">
            <v>0</v>
          </cell>
          <cell r="DG567">
            <v>0</v>
          </cell>
          <cell r="DH567">
            <v>0</v>
          </cell>
          <cell r="DI567">
            <v>0</v>
          </cell>
          <cell r="DJ567">
            <v>0</v>
          </cell>
          <cell r="DK567">
            <v>0</v>
          </cell>
          <cell r="DL567">
            <v>0</v>
          </cell>
          <cell r="DM567">
            <v>0</v>
          </cell>
          <cell r="DN567">
            <v>0</v>
          </cell>
          <cell r="DO567">
            <v>0</v>
          </cell>
          <cell r="DP567">
            <v>0</v>
          </cell>
          <cell r="DQ567">
            <v>0</v>
          </cell>
          <cell r="DR567">
            <v>0</v>
          </cell>
          <cell r="DS567">
            <v>0</v>
          </cell>
          <cell r="DT567">
            <v>0</v>
          </cell>
          <cell r="DU567">
            <v>0</v>
          </cell>
          <cell r="DV567">
            <v>0</v>
          </cell>
          <cell r="DW567">
            <v>0</v>
          </cell>
          <cell r="DX567">
            <v>0</v>
          </cell>
          <cell r="DY567">
            <v>0</v>
          </cell>
          <cell r="DZ567">
            <v>0</v>
          </cell>
          <cell r="EA567">
            <v>0</v>
          </cell>
          <cell r="EB567">
            <v>0</v>
          </cell>
          <cell r="EC567">
            <v>0</v>
          </cell>
          <cell r="ED567">
            <v>0</v>
          </cell>
          <cell r="EE567">
            <v>0</v>
          </cell>
          <cell r="EF567">
            <v>0</v>
          </cell>
          <cell r="EG567">
            <v>0</v>
          </cell>
          <cell r="EH567">
            <v>0</v>
          </cell>
          <cell r="EI567">
            <v>0</v>
          </cell>
          <cell r="EJ567">
            <v>0</v>
          </cell>
          <cell r="EK567">
            <v>0</v>
          </cell>
          <cell r="EL567">
            <v>0</v>
          </cell>
          <cell r="EM567">
            <v>0</v>
          </cell>
          <cell r="EN567">
            <v>0</v>
          </cell>
          <cell r="EO567">
            <v>0</v>
          </cell>
          <cell r="EP567">
            <v>0</v>
          </cell>
          <cell r="EQ567">
            <v>0</v>
          </cell>
          <cell r="ER567">
            <v>0</v>
          </cell>
          <cell r="ES567">
            <v>0</v>
          </cell>
          <cell r="ET567">
            <v>0</v>
          </cell>
          <cell r="EU567">
            <v>0</v>
          </cell>
          <cell r="EV567">
            <v>0</v>
          </cell>
          <cell r="EW567">
            <v>0</v>
          </cell>
          <cell r="EX567">
            <v>0</v>
          </cell>
          <cell r="GZ567">
            <v>0</v>
          </cell>
          <cell r="HA567">
            <v>0</v>
          </cell>
        </row>
        <row r="568">
          <cell r="B568" t="str">
            <v>76BDR</v>
          </cell>
          <cell r="C568">
            <v>0</v>
          </cell>
          <cell r="D568">
            <v>0</v>
          </cell>
          <cell r="E568">
            <v>0</v>
          </cell>
          <cell r="F568" t="str">
            <v>23052D9A006L4</v>
          </cell>
          <cell r="G568" t="str">
            <v>23052D9A006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  <cell r="BF568">
            <v>0</v>
          </cell>
          <cell r="BG568">
            <v>0</v>
          </cell>
          <cell r="BH568">
            <v>0</v>
          </cell>
          <cell r="BI568">
            <v>0</v>
          </cell>
          <cell r="BJ568">
            <v>0</v>
          </cell>
          <cell r="BK568">
            <v>0</v>
          </cell>
          <cell r="BL568">
            <v>0</v>
          </cell>
          <cell r="BM568">
            <v>0</v>
          </cell>
          <cell r="BN568">
            <v>0</v>
          </cell>
          <cell r="BO568">
            <v>0</v>
          </cell>
          <cell r="BP568">
            <v>0</v>
          </cell>
          <cell r="BQ568">
            <v>0</v>
          </cell>
          <cell r="BR568">
            <v>0</v>
          </cell>
          <cell r="BS568">
            <v>0</v>
          </cell>
          <cell r="BT568">
            <v>0</v>
          </cell>
          <cell r="BU568">
            <v>0</v>
          </cell>
          <cell r="BV568">
            <v>0</v>
          </cell>
          <cell r="BW568">
            <v>0</v>
          </cell>
          <cell r="BX568">
            <v>0</v>
          </cell>
          <cell r="BY568">
            <v>0</v>
          </cell>
          <cell r="BZ568">
            <v>0</v>
          </cell>
          <cell r="CA568">
            <v>0</v>
          </cell>
          <cell r="CB568">
            <v>0</v>
          </cell>
          <cell r="CC568">
            <v>0</v>
          </cell>
          <cell r="CD568">
            <v>0</v>
          </cell>
          <cell r="CE568">
            <v>0</v>
          </cell>
          <cell r="CF568">
            <v>0</v>
          </cell>
          <cell r="CG568">
            <v>0</v>
          </cell>
          <cell r="CH568">
            <v>0</v>
          </cell>
          <cell r="CI568">
            <v>0</v>
          </cell>
          <cell r="CJ568">
            <v>0</v>
          </cell>
          <cell r="CK568">
            <v>0</v>
          </cell>
          <cell r="CL568">
            <v>0</v>
          </cell>
          <cell r="CM568">
            <v>0</v>
          </cell>
          <cell r="CN568">
            <v>0</v>
          </cell>
          <cell r="CO568">
            <v>0</v>
          </cell>
          <cell r="CP568">
            <v>0</v>
          </cell>
          <cell r="CQ568">
            <v>0</v>
          </cell>
          <cell r="CR568">
            <v>0</v>
          </cell>
          <cell r="CS568">
            <v>0</v>
          </cell>
          <cell r="CT568">
            <v>0</v>
          </cell>
          <cell r="CU568">
            <v>0</v>
          </cell>
          <cell r="CV568">
            <v>0</v>
          </cell>
          <cell r="CW568">
            <v>0</v>
          </cell>
          <cell r="CX568">
            <v>0</v>
          </cell>
          <cell r="CY568">
            <v>0</v>
          </cell>
          <cell r="CZ568">
            <v>0</v>
          </cell>
          <cell r="DA568">
            <v>0</v>
          </cell>
          <cell r="DB568">
            <v>0</v>
          </cell>
          <cell r="DC568">
            <v>0</v>
          </cell>
          <cell r="DD568">
            <v>0</v>
          </cell>
          <cell r="DE568">
            <v>0</v>
          </cell>
          <cell r="DF568">
            <v>0</v>
          </cell>
          <cell r="DG568">
            <v>0</v>
          </cell>
          <cell r="DH568">
            <v>0</v>
          </cell>
          <cell r="DI568">
            <v>0</v>
          </cell>
          <cell r="DJ568">
            <v>0</v>
          </cell>
          <cell r="DK568">
            <v>0</v>
          </cell>
          <cell r="DL568">
            <v>0</v>
          </cell>
          <cell r="DM568">
            <v>0</v>
          </cell>
          <cell r="DN568">
            <v>0</v>
          </cell>
          <cell r="DO568">
            <v>0</v>
          </cell>
          <cell r="DP568">
            <v>0</v>
          </cell>
          <cell r="DQ568">
            <v>0</v>
          </cell>
          <cell r="DR568">
            <v>0</v>
          </cell>
          <cell r="DS568">
            <v>0</v>
          </cell>
          <cell r="DT568">
            <v>0</v>
          </cell>
          <cell r="DU568">
            <v>0</v>
          </cell>
          <cell r="DV568">
            <v>0</v>
          </cell>
          <cell r="DW568">
            <v>0</v>
          </cell>
          <cell r="DX568">
            <v>0</v>
          </cell>
          <cell r="DY568">
            <v>0</v>
          </cell>
          <cell r="DZ568">
            <v>0</v>
          </cell>
          <cell r="EA568">
            <v>0</v>
          </cell>
          <cell r="EB568">
            <v>0</v>
          </cell>
          <cell r="EC568">
            <v>0</v>
          </cell>
          <cell r="ED568">
            <v>0</v>
          </cell>
          <cell r="EE568">
            <v>0</v>
          </cell>
          <cell r="EF568">
            <v>0</v>
          </cell>
          <cell r="EG568">
            <v>0</v>
          </cell>
          <cell r="EH568">
            <v>0</v>
          </cell>
          <cell r="EI568">
            <v>0</v>
          </cell>
          <cell r="EJ568">
            <v>0</v>
          </cell>
          <cell r="EK568">
            <v>0</v>
          </cell>
          <cell r="EL568">
            <v>0</v>
          </cell>
          <cell r="EM568">
            <v>0</v>
          </cell>
          <cell r="EN568">
            <v>0</v>
          </cell>
          <cell r="EO568">
            <v>0</v>
          </cell>
          <cell r="EP568">
            <v>0</v>
          </cell>
          <cell r="EQ568">
            <v>0</v>
          </cell>
          <cell r="ER568">
            <v>0</v>
          </cell>
          <cell r="ES568">
            <v>0</v>
          </cell>
          <cell r="ET568">
            <v>0</v>
          </cell>
          <cell r="EU568">
            <v>0</v>
          </cell>
          <cell r="EV568">
            <v>0</v>
          </cell>
          <cell r="EW568">
            <v>0</v>
          </cell>
          <cell r="EX568">
            <v>0</v>
          </cell>
          <cell r="GZ568">
            <v>0</v>
          </cell>
          <cell r="HA568">
            <v>0</v>
          </cell>
        </row>
        <row r="569">
          <cell r="B569" t="str">
            <v>76XDR</v>
          </cell>
          <cell r="C569">
            <v>0</v>
          </cell>
          <cell r="D569">
            <v>0</v>
          </cell>
          <cell r="E569">
            <v>0</v>
          </cell>
          <cell r="F569" t="str">
            <v>23052DEA288L4</v>
          </cell>
          <cell r="G569" t="str">
            <v>23052DEA288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  <cell r="BF569">
            <v>0</v>
          </cell>
          <cell r="BG569">
            <v>0</v>
          </cell>
          <cell r="BH569">
            <v>0</v>
          </cell>
          <cell r="BI569">
            <v>0</v>
          </cell>
          <cell r="BJ569">
            <v>0</v>
          </cell>
          <cell r="BK569">
            <v>0</v>
          </cell>
          <cell r="BL569">
            <v>0</v>
          </cell>
          <cell r="BM569">
            <v>0</v>
          </cell>
          <cell r="BN569">
            <v>0</v>
          </cell>
          <cell r="BO569">
            <v>0</v>
          </cell>
          <cell r="BP569">
            <v>0</v>
          </cell>
          <cell r="BQ569">
            <v>0</v>
          </cell>
          <cell r="BR569">
            <v>0</v>
          </cell>
          <cell r="BS569">
            <v>0</v>
          </cell>
          <cell r="BT569">
            <v>0</v>
          </cell>
          <cell r="BU569">
            <v>0</v>
          </cell>
          <cell r="BV569">
            <v>0</v>
          </cell>
          <cell r="BW569">
            <v>0</v>
          </cell>
          <cell r="BX569">
            <v>0</v>
          </cell>
          <cell r="BY569">
            <v>0</v>
          </cell>
          <cell r="BZ569">
            <v>0</v>
          </cell>
          <cell r="CA569">
            <v>0</v>
          </cell>
          <cell r="CB569">
            <v>0</v>
          </cell>
          <cell r="CC569">
            <v>0</v>
          </cell>
          <cell r="CD569">
            <v>0</v>
          </cell>
          <cell r="CE569">
            <v>0</v>
          </cell>
          <cell r="CF569">
            <v>0</v>
          </cell>
          <cell r="CG569">
            <v>0</v>
          </cell>
          <cell r="CH569">
            <v>0</v>
          </cell>
          <cell r="CI569">
            <v>0</v>
          </cell>
          <cell r="CJ569">
            <v>0</v>
          </cell>
          <cell r="CK569">
            <v>0</v>
          </cell>
          <cell r="CL569">
            <v>0</v>
          </cell>
          <cell r="CM569">
            <v>0</v>
          </cell>
          <cell r="CN569">
            <v>0</v>
          </cell>
          <cell r="CO569">
            <v>0</v>
          </cell>
          <cell r="CP569">
            <v>0</v>
          </cell>
          <cell r="CQ569">
            <v>0</v>
          </cell>
          <cell r="CR569">
            <v>0</v>
          </cell>
          <cell r="CS569">
            <v>0</v>
          </cell>
          <cell r="CT569">
            <v>0</v>
          </cell>
          <cell r="CU569">
            <v>0</v>
          </cell>
          <cell r="CV569">
            <v>0</v>
          </cell>
          <cell r="CW569">
            <v>0</v>
          </cell>
          <cell r="CX569">
            <v>0</v>
          </cell>
          <cell r="CY569">
            <v>0</v>
          </cell>
          <cell r="CZ569">
            <v>0</v>
          </cell>
          <cell r="DA569">
            <v>0</v>
          </cell>
          <cell r="DB569">
            <v>0</v>
          </cell>
          <cell r="DC569">
            <v>0</v>
          </cell>
          <cell r="DD569">
            <v>0</v>
          </cell>
          <cell r="DE569">
            <v>0</v>
          </cell>
          <cell r="DF569">
            <v>0</v>
          </cell>
          <cell r="DG569">
            <v>0</v>
          </cell>
          <cell r="DH569">
            <v>0</v>
          </cell>
          <cell r="DI569">
            <v>0</v>
          </cell>
          <cell r="DJ569">
            <v>0</v>
          </cell>
          <cell r="DK569">
            <v>0</v>
          </cell>
          <cell r="DL569">
            <v>0</v>
          </cell>
          <cell r="DM569">
            <v>0</v>
          </cell>
          <cell r="DN569">
            <v>0</v>
          </cell>
          <cell r="DO569">
            <v>0</v>
          </cell>
          <cell r="DP569">
            <v>0</v>
          </cell>
          <cell r="DQ569">
            <v>0</v>
          </cell>
          <cell r="DR569">
            <v>0</v>
          </cell>
          <cell r="DS569">
            <v>0</v>
          </cell>
          <cell r="DT569">
            <v>0</v>
          </cell>
          <cell r="DU569">
            <v>0</v>
          </cell>
          <cell r="DV569">
            <v>0</v>
          </cell>
          <cell r="DW569">
            <v>0</v>
          </cell>
          <cell r="DX569">
            <v>0</v>
          </cell>
          <cell r="DY569">
            <v>0</v>
          </cell>
          <cell r="DZ569">
            <v>0</v>
          </cell>
          <cell r="EA569">
            <v>0</v>
          </cell>
          <cell r="EB569">
            <v>0</v>
          </cell>
          <cell r="EC569">
            <v>0</v>
          </cell>
          <cell r="ED569">
            <v>0</v>
          </cell>
          <cell r="EE569">
            <v>0</v>
          </cell>
          <cell r="EF569">
            <v>0</v>
          </cell>
          <cell r="EG569">
            <v>0</v>
          </cell>
          <cell r="EH569">
            <v>0</v>
          </cell>
          <cell r="EI569">
            <v>0</v>
          </cell>
          <cell r="EJ569">
            <v>0</v>
          </cell>
          <cell r="EK569">
            <v>0</v>
          </cell>
          <cell r="EL569">
            <v>0</v>
          </cell>
          <cell r="EM569">
            <v>0</v>
          </cell>
          <cell r="EN569">
            <v>0</v>
          </cell>
          <cell r="EO569">
            <v>0</v>
          </cell>
          <cell r="EP569">
            <v>0</v>
          </cell>
          <cell r="EQ569">
            <v>0</v>
          </cell>
          <cell r="ER569">
            <v>0</v>
          </cell>
          <cell r="ES569">
            <v>0</v>
          </cell>
          <cell r="ET569">
            <v>0</v>
          </cell>
          <cell r="EU569">
            <v>0</v>
          </cell>
          <cell r="EV569">
            <v>0</v>
          </cell>
          <cell r="EW569">
            <v>0</v>
          </cell>
          <cell r="EX569">
            <v>0</v>
          </cell>
          <cell r="GZ569">
            <v>0</v>
          </cell>
          <cell r="HA569">
            <v>0</v>
          </cell>
        </row>
        <row r="570">
          <cell r="B570" t="str">
            <v>76XDR</v>
          </cell>
          <cell r="C570">
            <v>0</v>
          </cell>
          <cell r="D570">
            <v>0</v>
          </cell>
          <cell r="E570">
            <v>0</v>
          </cell>
          <cell r="F570" t="str">
            <v>23052GHA288L4</v>
          </cell>
          <cell r="G570" t="str">
            <v>23052GHA288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  <cell r="BF570">
            <v>0</v>
          </cell>
          <cell r="BG570">
            <v>0</v>
          </cell>
          <cell r="BH570">
            <v>0</v>
          </cell>
          <cell r="BI570">
            <v>0</v>
          </cell>
          <cell r="BJ570">
            <v>0</v>
          </cell>
          <cell r="BK570">
            <v>0</v>
          </cell>
          <cell r="BL570">
            <v>0</v>
          </cell>
          <cell r="BM570">
            <v>0</v>
          </cell>
          <cell r="BN570">
            <v>0</v>
          </cell>
          <cell r="BO570">
            <v>0</v>
          </cell>
          <cell r="BP570">
            <v>0</v>
          </cell>
          <cell r="BQ570">
            <v>0</v>
          </cell>
          <cell r="BR570">
            <v>0</v>
          </cell>
          <cell r="BS570">
            <v>0</v>
          </cell>
          <cell r="BT570">
            <v>0</v>
          </cell>
          <cell r="BU570">
            <v>0</v>
          </cell>
          <cell r="BV570">
            <v>0</v>
          </cell>
          <cell r="BW570">
            <v>0</v>
          </cell>
          <cell r="BX570">
            <v>0</v>
          </cell>
          <cell r="BY570">
            <v>0</v>
          </cell>
          <cell r="BZ570">
            <v>0</v>
          </cell>
          <cell r="CA570">
            <v>0</v>
          </cell>
          <cell r="CB570">
            <v>0</v>
          </cell>
          <cell r="CC570">
            <v>0</v>
          </cell>
          <cell r="CD570">
            <v>0</v>
          </cell>
          <cell r="CE570">
            <v>0</v>
          </cell>
          <cell r="CF570">
            <v>0</v>
          </cell>
          <cell r="CG570">
            <v>0</v>
          </cell>
          <cell r="CH570">
            <v>0</v>
          </cell>
          <cell r="CI570">
            <v>0</v>
          </cell>
          <cell r="CJ570">
            <v>0</v>
          </cell>
          <cell r="CK570">
            <v>0</v>
          </cell>
          <cell r="CL570">
            <v>0</v>
          </cell>
          <cell r="CM570">
            <v>0</v>
          </cell>
          <cell r="CN570">
            <v>0</v>
          </cell>
          <cell r="CO570">
            <v>0</v>
          </cell>
          <cell r="CP570">
            <v>0</v>
          </cell>
          <cell r="CQ570">
            <v>0</v>
          </cell>
          <cell r="CR570">
            <v>0</v>
          </cell>
          <cell r="CS570">
            <v>0</v>
          </cell>
          <cell r="CT570">
            <v>0</v>
          </cell>
          <cell r="CU570">
            <v>0</v>
          </cell>
          <cell r="CV570">
            <v>0</v>
          </cell>
          <cell r="CW570">
            <v>0</v>
          </cell>
          <cell r="CX570">
            <v>0</v>
          </cell>
          <cell r="CY570">
            <v>0</v>
          </cell>
          <cell r="CZ570">
            <v>0</v>
          </cell>
          <cell r="DA570">
            <v>0</v>
          </cell>
          <cell r="DB570">
            <v>0</v>
          </cell>
          <cell r="DC570">
            <v>0</v>
          </cell>
          <cell r="DD570">
            <v>0</v>
          </cell>
          <cell r="DE570">
            <v>0</v>
          </cell>
          <cell r="DF570">
            <v>0</v>
          </cell>
          <cell r="DG570">
            <v>0</v>
          </cell>
          <cell r="DH570">
            <v>0</v>
          </cell>
          <cell r="DI570">
            <v>0</v>
          </cell>
          <cell r="DJ570">
            <v>0</v>
          </cell>
          <cell r="DK570">
            <v>0</v>
          </cell>
          <cell r="DL570">
            <v>0</v>
          </cell>
          <cell r="DM570">
            <v>0</v>
          </cell>
          <cell r="DN570">
            <v>0</v>
          </cell>
          <cell r="DO570">
            <v>0</v>
          </cell>
          <cell r="DP570">
            <v>0</v>
          </cell>
          <cell r="DQ570">
            <v>0</v>
          </cell>
          <cell r="DR570">
            <v>0</v>
          </cell>
          <cell r="DS570">
            <v>0</v>
          </cell>
          <cell r="DT570">
            <v>0</v>
          </cell>
          <cell r="DU570">
            <v>0</v>
          </cell>
          <cell r="DV570">
            <v>0</v>
          </cell>
          <cell r="DW570">
            <v>0</v>
          </cell>
          <cell r="DX570">
            <v>0</v>
          </cell>
          <cell r="DY570">
            <v>0</v>
          </cell>
          <cell r="DZ570">
            <v>0</v>
          </cell>
          <cell r="EA570">
            <v>0</v>
          </cell>
          <cell r="EB570">
            <v>0</v>
          </cell>
          <cell r="EC570">
            <v>0</v>
          </cell>
          <cell r="ED570">
            <v>0</v>
          </cell>
          <cell r="EE570">
            <v>0</v>
          </cell>
          <cell r="EF570">
            <v>0</v>
          </cell>
          <cell r="EG570">
            <v>0</v>
          </cell>
          <cell r="EH570">
            <v>0</v>
          </cell>
          <cell r="EI570">
            <v>0</v>
          </cell>
          <cell r="EJ570">
            <v>0</v>
          </cell>
          <cell r="EK570">
            <v>0</v>
          </cell>
          <cell r="EL570">
            <v>0</v>
          </cell>
          <cell r="EM570">
            <v>0</v>
          </cell>
          <cell r="EN570">
            <v>0</v>
          </cell>
          <cell r="EO570">
            <v>0</v>
          </cell>
          <cell r="EP570">
            <v>0</v>
          </cell>
          <cell r="EQ570">
            <v>0</v>
          </cell>
          <cell r="ER570">
            <v>0</v>
          </cell>
          <cell r="ES570">
            <v>0</v>
          </cell>
          <cell r="ET570">
            <v>0</v>
          </cell>
          <cell r="EU570">
            <v>0</v>
          </cell>
          <cell r="EV570">
            <v>0</v>
          </cell>
          <cell r="EW570">
            <v>0</v>
          </cell>
          <cell r="EX570">
            <v>0</v>
          </cell>
          <cell r="GZ570">
            <v>0</v>
          </cell>
          <cell r="HA570">
            <v>0</v>
          </cell>
        </row>
        <row r="571">
          <cell r="B571" t="str">
            <v>76XDR</v>
          </cell>
          <cell r="C571">
            <v>0</v>
          </cell>
          <cell r="D571">
            <v>0</v>
          </cell>
          <cell r="E571">
            <v>0</v>
          </cell>
          <cell r="F571" t="str">
            <v>23052DOA188L4</v>
          </cell>
          <cell r="G571" t="str">
            <v>23052DOA188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  <cell r="BF571">
            <v>0</v>
          </cell>
          <cell r="BG571">
            <v>0</v>
          </cell>
          <cell r="BH571">
            <v>0</v>
          </cell>
          <cell r="BI571">
            <v>0</v>
          </cell>
          <cell r="BJ571">
            <v>0</v>
          </cell>
          <cell r="BK571">
            <v>0</v>
          </cell>
          <cell r="BL571">
            <v>0</v>
          </cell>
          <cell r="BM571">
            <v>0</v>
          </cell>
          <cell r="BN571">
            <v>0</v>
          </cell>
          <cell r="BO571">
            <v>0</v>
          </cell>
          <cell r="BP571">
            <v>0</v>
          </cell>
          <cell r="BQ571">
            <v>0</v>
          </cell>
          <cell r="BR571">
            <v>0</v>
          </cell>
          <cell r="BS571">
            <v>0</v>
          </cell>
          <cell r="BT571">
            <v>0</v>
          </cell>
          <cell r="BU571">
            <v>0</v>
          </cell>
          <cell r="BV571">
            <v>0</v>
          </cell>
          <cell r="BW571">
            <v>0</v>
          </cell>
          <cell r="BX571">
            <v>0</v>
          </cell>
          <cell r="BY571">
            <v>0</v>
          </cell>
          <cell r="BZ571">
            <v>0</v>
          </cell>
          <cell r="CA571">
            <v>0</v>
          </cell>
          <cell r="CB571">
            <v>0</v>
          </cell>
          <cell r="CC571">
            <v>0</v>
          </cell>
          <cell r="CD571">
            <v>0</v>
          </cell>
          <cell r="CE571">
            <v>0</v>
          </cell>
          <cell r="CF571">
            <v>0</v>
          </cell>
          <cell r="CG571">
            <v>0</v>
          </cell>
          <cell r="CH571">
            <v>0</v>
          </cell>
          <cell r="CI571">
            <v>0</v>
          </cell>
          <cell r="CJ571">
            <v>0</v>
          </cell>
          <cell r="CK571">
            <v>0</v>
          </cell>
          <cell r="CL571">
            <v>0</v>
          </cell>
          <cell r="CM571">
            <v>0</v>
          </cell>
          <cell r="CN571">
            <v>0</v>
          </cell>
          <cell r="CO571">
            <v>0</v>
          </cell>
          <cell r="CP571">
            <v>0</v>
          </cell>
          <cell r="CQ571">
            <v>0</v>
          </cell>
          <cell r="CR571">
            <v>0</v>
          </cell>
          <cell r="CS571">
            <v>0</v>
          </cell>
          <cell r="CT571">
            <v>0</v>
          </cell>
          <cell r="CU571">
            <v>0</v>
          </cell>
          <cell r="CV571">
            <v>0</v>
          </cell>
          <cell r="CW571">
            <v>0</v>
          </cell>
          <cell r="CX571">
            <v>0</v>
          </cell>
          <cell r="CY571">
            <v>0</v>
          </cell>
          <cell r="CZ571">
            <v>0</v>
          </cell>
          <cell r="DA571">
            <v>0</v>
          </cell>
          <cell r="DB571">
            <v>0</v>
          </cell>
          <cell r="DC571">
            <v>0</v>
          </cell>
          <cell r="DD571">
            <v>0</v>
          </cell>
          <cell r="DE571">
            <v>0</v>
          </cell>
          <cell r="DF571">
            <v>0</v>
          </cell>
          <cell r="DG571">
            <v>0</v>
          </cell>
          <cell r="DH571">
            <v>0</v>
          </cell>
          <cell r="DI571">
            <v>0</v>
          </cell>
          <cell r="DJ571">
            <v>0</v>
          </cell>
          <cell r="DK571">
            <v>0</v>
          </cell>
          <cell r="DL571">
            <v>0</v>
          </cell>
          <cell r="DM571">
            <v>0</v>
          </cell>
          <cell r="DN571">
            <v>0</v>
          </cell>
          <cell r="DO571">
            <v>0</v>
          </cell>
          <cell r="DP571">
            <v>0</v>
          </cell>
          <cell r="DQ571">
            <v>0</v>
          </cell>
          <cell r="DR571">
            <v>0</v>
          </cell>
          <cell r="DS571">
            <v>0</v>
          </cell>
          <cell r="DT571">
            <v>0</v>
          </cell>
          <cell r="DU571">
            <v>0</v>
          </cell>
          <cell r="DV571">
            <v>0</v>
          </cell>
          <cell r="DW571">
            <v>0</v>
          </cell>
          <cell r="DX571">
            <v>0</v>
          </cell>
          <cell r="DY571">
            <v>0</v>
          </cell>
          <cell r="DZ571">
            <v>0</v>
          </cell>
          <cell r="EA571">
            <v>0</v>
          </cell>
          <cell r="EB571">
            <v>0</v>
          </cell>
          <cell r="EC571">
            <v>0</v>
          </cell>
          <cell r="ED571">
            <v>0</v>
          </cell>
          <cell r="EE571">
            <v>0</v>
          </cell>
          <cell r="EF571">
            <v>0</v>
          </cell>
          <cell r="EG571">
            <v>0</v>
          </cell>
          <cell r="EH571">
            <v>0</v>
          </cell>
          <cell r="EI571">
            <v>0</v>
          </cell>
          <cell r="EJ571">
            <v>0</v>
          </cell>
          <cell r="EK571">
            <v>0</v>
          </cell>
          <cell r="EL571">
            <v>0</v>
          </cell>
          <cell r="EM571">
            <v>0</v>
          </cell>
          <cell r="EN571">
            <v>0</v>
          </cell>
          <cell r="EO571">
            <v>0</v>
          </cell>
          <cell r="EP571">
            <v>0</v>
          </cell>
          <cell r="EQ571">
            <v>0</v>
          </cell>
          <cell r="ER571">
            <v>0</v>
          </cell>
          <cell r="ES571">
            <v>0</v>
          </cell>
          <cell r="ET571">
            <v>0</v>
          </cell>
          <cell r="EU571">
            <v>0</v>
          </cell>
          <cell r="EV571">
            <v>0</v>
          </cell>
          <cell r="EW571">
            <v>0</v>
          </cell>
          <cell r="EX571">
            <v>0</v>
          </cell>
          <cell r="GZ571">
            <v>0</v>
          </cell>
          <cell r="HA571">
            <v>0</v>
          </cell>
        </row>
        <row r="572">
          <cell r="B572" t="str">
            <v>76XDR</v>
          </cell>
          <cell r="C572">
            <v>0</v>
          </cell>
          <cell r="D572">
            <v>0</v>
          </cell>
          <cell r="E572">
            <v>0</v>
          </cell>
          <cell r="F572" t="str">
            <v>23052D9A088L4</v>
          </cell>
          <cell r="G572" t="str">
            <v>23052D9A088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0</v>
          </cell>
          <cell r="AT572">
            <v>0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0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  <cell r="BF572">
            <v>0</v>
          </cell>
          <cell r="BG572">
            <v>0</v>
          </cell>
          <cell r="BH572">
            <v>0</v>
          </cell>
          <cell r="BI572">
            <v>0</v>
          </cell>
          <cell r="BJ572">
            <v>0</v>
          </cell>
          <cell r="BK572">
            <v>0</v>
          </cell>
          <cell r="BL572">
            <v>0</v>
          </cell>
          <cell r="BM572">
            <v>0</v>
          </cell>
          <cell r="BN572">
            <v>0</v>
          </cell>
          <cell r="BO572">
            <v>0</v>
          </cell>
          <cell r="BP572">
            <v>0</v>
          </cell>
          <cell r="BQ572">
            <v>0</v>
          </cell>
          <cell r="BR572">
            <v>0</v>
          </cell>
          <cell r="BS572">
            <v>0</v>
          </cell>
          <cell r="BT572">
            <v>0</v>
          </cell>
          <cell r="BU572">
            <v>0</v>
          </cell>
          <cell r="BV572">
            <v>0</v>
          </cell>
          <cell r="BW572">
            <v>0</v>
          </cell>
          <cell r="BX572">
            <v>0</v>
          </cell>
          <cell r="BY572">
            <v>0</v>
          </cell>
          <cell r="BZ572">
            <v>0</v>
          </cell>
          <cell r="CA572">
            <v>0</v>
          </cell>
          <cell r="CB572">
            <v>0</v>
          </cell>
          <cell r="CC572">
            <v>0</v>
          </cell>
          <cell r="CD572">
            <v>0</v>
          </cell>
          <cell r="CE572">
            <v>0</v>
          </cell>
          <cell r="CF572">
            <v>0</v>
          </cell>
          <cell r="CG572">
            <v>0</v>
          </cell>
          <cell r="CH572">
            <v>0</v>
          </cell>
          <cell r="CI572">
            <v>0</v>
          </cell>
          <cell r="CJ572">
            <v>0</v>
          </cell>
          <cell r="CK572">
            <v>0</v>
          </cell>
          <cell r="CL572">
            <v>0</v>
          </cell>
          <cell r="CM572">
            <v>0</v>
          </cell>
          <cell r="CN572">
            <v>0</v>
          </cell>
          <cell r="CO572">
            <v>0</v>
          </cell>
          <cell r="CP572">
            <v>0</v>
          </cell>
          <cell r="CQ572">
            <v>0</v>
          </cell>
          <cell r="CR572">
            <v>0</v>
          </cell>
          <cell r="CS572">
            <v>0</v>
          </cell>
          <cell r="CT572">
            <v>0</v>
          </cell>
          <cell r="CU572">
            <v>0</v>
          </cell>
          <cell r="CV572">
            <v>0</v>
          </cell>
          <cell r="CW572">
            <v>0</v>
          </cell>
          <cell r="CX572">
            <v>0</v>
          </cell>
          <cell r="CY572">
            <v>0</v>
          </cell>
          <cell r="CZ572">
            <v>0</v>
          </cell>
          <cell r="DA572">
            <v>0</v>
          </cell>
          <cell r="DB572">
            <v>0</v>
          </cell>
          <cell r="DC572">
            <v>0</v>
          </cell>
          <cell r="DD572">
            <v>0</v>
          </cell>
          <cell r="DE572">
            <v>0</v>
          </cell>
          <cell r="DF572">
            <v>0</v>
          </cell>
          <cell r="DG572">
            <v>0</v>
          </cell>
          <cell r="DH572">
            <v>0</v>
          </cell>
          <cell r="DI572">
            <v>0</v>
          </cell>
          <cell r="DJ572">
            <v>0</v>
          </cell>
          <cell r="DK572">
            <v>0</v>
          </cell>
          <cell r="DL572">
            <v>0</v>
          </cell>
          <cell r="DM572">
            <v>0</v>
          </cell>
          <cell r="DN572">
            <v>0</v>
          </cell>
          <cell r="DO572">
            <v>0</v>
          </cell>
          <cell r="DP572">
            <v>0</v>
          </cell>
          <cell r="DQ572">
            <v>0</v>
          </cell>
          <cell r="DR572">
            <v>0</v>
          </cell>
          <cell r="DS572">
            <v>0</v>
          </cell>
          <cell r="DT572">
            <v>0</v>
          </cell>
          <cell r="DU572">
            <v>0</v>
          </cell>
          <cell r="DV572">
            <v>0</v>
          </cell>
          <cell r="DW572">
            <v>0</v>
          </cell>
          <cell r="DX572">
            <v>0</v>
          </cell>
          <cell r="DY572">
            <v>0</v>
          </cell>
          <cell r="DZ572">
            <v>0</v>
          </cell>
          <cell r="EA572">
            <v>0</v>
          </cell>
          <cell r="EB572">
            <v>0</v>
          </cell>
          <cell r="EC572">
            <v>0</v>
          </cell>
          <cell r="ED572">
            <v>0</v>
          </cell>
          <cell r="EE572">
            <v>0</v>
          </cell>
          <cell r="EF572">
            <v>0</v>
          </cell>
          <cell r="EG572">
            <v>0</v>
          </cell>
          <cell r="EH572">
            <v>0</v>
          </cell>
          <cell r="EI572">
            <v>0</v>
          </cell>
          <cell r="EJ572">
            <v>0</v>
          </cell>
          <cell r="EK572">
            <v>0</v>
          </cell>
          <cell r="EL572">
            <v>0</v>
          </cell>
          <cell r="EM572">
            <v>0</v>
          </cell>
          <cell r="EN572">
            <v>0</v>
          </cell>
          <cell r="EO572">
            <v>0</v>
          </cell>
          <cell r="EP572">
            <v>0</v>
          </cell>
          <cell r="EQ572">
            <v>0</v>
          </cell>
          <cell r="ER572">
            <v>0</v>
          </cell>
          <cell r="ES572">
            <v>0</v>
          </cell>
          <cell r="ET572">
            <v>0</v>
          </cell>
          <cell r="EU572">
            <v>0</v>
          </cell>
          <cell r="EV572">
            <v>0</v>
          </cell>
          <cell r="EW572">
            <v>0</v>
          </cell>
          <cell r="EX572">
            <v>0</v>
          </cell>
          <cell r="GZ572">
            <v>0</v>
          </cell>
          <cell r="HA572">
            <v>0</v>
          </cell>
        </row>
        <row r="573">
          <cell r="B573" t="str">
            <v>76DFX</v>
          </cell>
          <cell r="C573">
            <v>0</v>
          </cell>
          <cell r="D573">
            <v>0</v>
          </cell>
          <cell r="E573">
            <v>926564202</v>
          </cell>
          <cell r="F573" t="str">
            <v>63052DBA189L4</v>
          </cell>
          <cell r="G573" t="str">
            <v>63052DBA189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  <cell r="BF573">
            <v>0</v>
          </cell>
          <cell r="BG573">
            <v>0</v>
          </cell>
          <cell r="BH573">
            <v>0</v>
          </cell>
          <cell r="BI573">
            <v>0</v>
          </cell>
          <cell r="BJ573">
            <v>0</v>
          </cell>
          <cell r="BK573">
            <v>0</v>
          </cell>
          <cell r="BL573">
            <v>0</v>
          </cell>
          <cell r="BM573">
            <v>0</v>
          </cell>
          <cell r="BN573">
            <v>0</v>
          </cell>
          <cell r="BO573">
            <v>0</v>
          </cell>
          <cell r="BP573">
            <v>0</v>
          </cell>
          <cell r="BQ573">
            <v>0</v>
          </cell>
          <cell r="BR573">
            <v>0</v>
          </cell>
          <cell r="BS573">
            <v>0</v>
          </cell>
          <cell r="BT573">
            <v>0</v>
          </cell>
          <cell r="BU573">
            <v>0</v>
          </cell>
          <cell r="BV573">
            <v>0</v>
          </cell>
          <cell r="BW573">
            <v>0</v>
          </cell>
          <cell r="BX573">
            <v>0</v>
          </cell>
          <cell r="BY573">
            <v>0</v>
          </cell>
          <cell r="BZ573">
            <v>0</v>
          </cell>
          <cell r="CA573">
            <v>0</v>
          </cell>
          <cell r="CB573">
            <v>0</v>
          </cell>
          <cell r="CC573">
            <v>0</v>
          </cell>
          <cell r="CD573">
            <v>0</v>
          </cell>
          <cell r="CE573">
            <v>0</v>
          </cell>
          <cell r="CF573">
            <v>0</v>
          </cell>
          <cell r="CG573">
            <v>0</v>
          </cell>
          <cell r="CH573">
            <v>0</v>
          </cell>
          <cell r="CI573">
            <v>0</v>
          </cell>
          <cell r="CJ573">
            <v>0</v>
          </cell>
          <cell r="CK573">
            <v>0</v>
          </cell>
          <cell r="CL573">
            <v>0</v>
          </cell>
          <cell r="CM573">
            <v>0</v>
          </cell>
          <cell r="CN573">
            <v>0</v>
          </cell>
          <cell r="CO573">
            <v>0</v>
          </cell>
          <cell r="CP573">
            <v>0</v>
          </cell>
          <cell r="CQ573">
            <v>0</v>
          </cell>
          <cell r="CR573">
            <v>0</v>
          </cell>
          <cell r="CS573">
            <v>0</v>
          </cell>
          <cell r="CT573">
            <v>0</v>
          </cell>
          <cell r="CU573">
            <v>0</v>
          </cell>
          <cell r="CV573">
            <v>0</v>
          </cell>
          <cell r="CW573">
            <v>0</v>
          </cell>
          <cell r="CX573">
            <v>0</v>
          </cell>
          <cell r="CY573">
            <v>0</v>
          </cell>
          <cell r="CZ573">
            <v>0</v>
          </cell>
          <cell r="DA573">
            <v>0</v>
          </cell>
          <cell r="DB573">
            <v>0</v>
          </cell>
          <cell r="DC573">
            <v>0</v>
          </cell>
          <cell r="DD573">
            <v>0</v>
          </cell>
          <cell r="DE573">
            <v>0</v>
          </cell>
          <cell r="DF573">
            <v>0</v>
          </cell>
          <cell r="DG573">
            <v>0</v>
          </cell>
          <cell r="DH573">
            <v>0</v>
          </cell>
          <cell r="DI573">
            <v>0</v>
          </cell>
          <cell r="DJ573">
            <v>0</v>
          </cell>
          <cell r="DK573">
            <v>0</v>
          </cell>
          <cell r="DL573">
            <v>0</v>
          </cell>
          <cell r="DM573">
            <v>0</v>
          </cell>
          <cell r="DN573">
            <v>0</v>
          </cell>
          <cell r="DO573">
            <v>0</v>
          </cell>
          <cell r="DP573">
            <v>0</v>
          </cell>
          <cell r="DQ573">
            <v>0</v>
          </cell>
          <cell r="DR573">
            <v>0</v>
          </cell>
          <cell r="DS573">
            <v>3</v>
          </cell>
          <cell r="DT573">
            <v>0</v>
          </cell>
          <cell r="DU573">
            <v>0</v>
          </cell>
          <cell r="DV573">
            <v>0</v>
          </cell>
          <cell r="DW573">
            <v>0</v>
          </cell>
          <cell r="DX573">
            <v>0</v>
          </cell>
          <cell r="DY573">
            <v>0</v>
          </cell>
          <cell r="DZ573">
            <v>0</v>
          </cell>
          <cell r="EA573">
            <v>0</v>
          </cell>
          <cell r="EB573">
            <v>0</v>
          </cell>
          <cell r="EC573">
            <v>0</v>
          </cell>
          <cell r="ED573">
            <v>0</v>
          </cell>
          <cell r="EE573">
            <v>0</v>
          </cell>
          <cell r="EF573">
            <v>5</v>
          </cell>
          <cell r="EG573">
            <v>0</v>
          </cell>
          <cell r="EH573">
            <v>0</v>
          </cell>
          <cell r="EI573">
            <v>0</v>
          </cell>
          <cell r="EJ573">
            <v>0</v>
          </cell>
          <cell r="EK573">
            <v>0</v>
          </cell>
          <cell r="EL573">
            <v>0</v>
          </cell>
          <cell r="EM573">
            <v>0</v>
          </cell>
          <cell r="EN573">
            <v>0</v>
          </cell>
          <cell r="EO573">
            <v>0</v>
          </cell>
          <cell r="EP573">
            <v>0</v>
          </cell>
          <cell r="EQ573">
            <v>0</v>
          </cell>
          <cell r="ER573">
            <v>0</v>
          </cell>
          <cell r="ES573">
            <v>0</v>
          </cell>
          <cell r="ET573">
            <v>0</v>
          </cell>
          <cell r="EU573">
            <v>0</v>
          </cell>
          <cell r="EV573">
            <v>0</v>
          </cell>
          <cell r="EW573">
            <v>0</v>
          </cell>
          <cell r="EX573">
            <v>0</v>
          </cell>
          <cell r="GZ573">
            <v>0</v>
          </cell>
          <cell r="HA573">
            <v>0</v>
          </cell>
        </row>
        <row r="574">
          <cell r="B574" t="str">
            <v>76DGN</v>
          </cell>
          <cell r="C574">
            <v>0</v>
          </cell>
          <cell r="D574">
            <v>0</v>
          </cell>
          <cell r="E574">
            <v>926564087</v>
          </cell>
          <cell r="F574" t="str">
            <v>63052PHA389L4</v>
          </cell>
          <cell r="G574" t="str">
            <v>63052PHA389</v>
          </cell>
          <cell r="H574">
            <v>9</v>
          </cell>
          <cell r="I574">
            <v>9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9</v>
          </cell>
          <cell r="U574">
            <v>9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9</v>
          </cell>
          <cell r="AH574">
            <v>9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  <cell r="AS574">
            <v>0</v>
          </cell>
          <cell r="AT574">
            <v>9</v>
          </cell>
          <cell r="AU574">
            <v>9</v>
          </cell>
          <cell r="AV574">
            <v>0</v>
          </cell>
          <cell r="AW574">
            <v>0</v>
          </cell>
          <cell r="AX574">
            <v>0</v>
          </cell>
          <cell r="AY574">
            <v>1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  <cell r="BF574">
            <v>0</v>
          </cell>
          <cell r="BG574">
            <v>10</v>
          </cell>
          <cell r="BH574">
            <v>10</v>
          </cell>
          <cell r="BI574">
            <v>0</v>
          </cell>
          <cell r="BJ574">
            <v>0</v>
          </cell>
          <cell r="BK574">
            <v>0</v>
          </cell>
          <cell r="BL574">
            <v>0</v>
          </cell>
          <cell r="BM574">
            <v>0</v>
          </cell>
          <cell r="BN574">
            <v>0</v>
          </cell>
          <cell r="BO574">
            <v>0</v>
          </cell>
          <cell r="BP574">
            <v>0</v>
          </cell>
          <cell r="BQ574">
            <v>0</v>
          </cell>
          <cell r="BR574">
            <v>9</v>
          </cell>
          <cell r="BS574">
            <v>1</v>
          </cell>
          <cell r="BT574">
            <v>0</v>
          </cell>
          <cell r="BU574">
            <v>1</v>
          </cell>
          <cell r="BV574">
            <v>0</v>
          </cell>
          <cell r="BW574">
            <v>0</v>
          </cell>
          <cell r="BX574">
            <v>0</v>
          </cell>
          <cell r="BY574">
            <v>0</v>
          </cell>
          <cell r="BZ574">
            <v>0</v>
          </cell>
          <cell r="CA574">
            <v>0</v>
          </cell>
          <cell r="CB574">
            <v>1</v>
          </cell>
          <cell r="CC574">
            <v>0</v>
          </cell>
          <cell r="CD574">
            <v>1</v>
          </cell>
          <cell r="CE574">
            <v>0</v>
          </cell>
          <cell r="CF574">
            <v>0</v>
          </cell>
          <cell r="CG574">
            <v>0</v>
          </cell>
          <cell r="CH574">
            <v>0</v>
          </cell>
          <cell r="CI574">
            <v>0</v>
          </cell>
          <cell r="CJ574">
            <v>0</v>
          </cell>
          <cell r="CK574">
            <v>0</v>
          </cell>
          <cell r="CL574">
            <v>0</v>
          </cell>
          <cell r="CM574">
            <v>0</v>
          </cell>
          <cell r="CN574">
            <v>0</v>
          </cell>
          <cell r="CO574">
            <v>0</v>
          </cell>
          <cell r="CP574">
            <v>0</v>
          </cell>
          <cell r="CQ574">
            <v>0</v>
          </cell>
          <cell r="CR574">
            <v>0</v>
          </cell>
          <cell r="CS574">
            <v>0</v>
          </cell>
          <cell r="CT574">
            <v>0</v>
          </cell>
          <cell r="CU574">
            <v>0</v>
          </cell>
          <cell r="CV574">
            <v>0</v>
          </cell>
          <cell r="CW574">
            <v>0</v>
          </cell>
          <cell r="CX574">
            <v>0</v>
          </cell>
          <cell r="CY574">
            <v>0</v>
          </cell>
          <cell r="CZ574">
            <v>0</v>
          </cell>
          <cell r="DA574">
            <v>0</v>
          </cell>
          <cell r="DB574">
            <v>0</v>
          </cell>
          <cell r="DC574">
            <v>0</v>
          </cell>
          <cell r="DD574">
            <v>0</v>
          </cell>
          <cell r="DE574">
            <v>0</v>
          </cell>
          <cell r="DF574">
            <v>0</v>
          </cell>
          <cell r="DG574">
            <v>0</v>
          </cell>
          <cell r="DH574">
            <v>0</v>
          </cell>
          <cell r="DI574">
            <v>0</v>
          </cell>
          <cell r="DJ574">
            <v>0</v>
          </cell>
          <cell r="DK574">
            <v>0</v>
          </cell>
          <cell r="DL574">
            <v>0</v>
          </cell>
          <cell r="DM574">
            <v>0</v>
          </cell>
          <cell r="DN574">
            <v>0</v>
          </cell>
          <cell r="DO574">
            <v>0</v>
          </cell>
          <cell r="DP574">
            <v>0</v>
          </cell>
          <cell r="DQ574">
            <v>0</v>
          </cell>
          <cell r="DR574">
            <v>0</v>
          </cell>
          <cell r="DS574">
            <v>0</v>
          </cell>
          <cell r="DT574">
            <v>0</v>
          </cell>
          <cell r="DU574">
            <v>0</v>
          </cell>
          <cell r="DV574">
            <v>0</v>
          </cell>
          <cell r="DW574">
            <v>0</v>
          </cell>
          <cell r="DX574">
            <v>0</v>
          </cell>
          <cell r="DY574">
            <v>0</v>
          </cell>
          <cell r="DZ574">
            <v>0</v>
          </cell>
          <cell r="EA574">
            <v>0</v>
          </cell>
          <cell r="EB574">
            <v>0</v>
          </cell>
          <cell r="EC574">
            <v>0</v>
          </cell>
          <cell r="ED574">
            <v>0</v>
          </cell>
          <cell r="EE574">
            <v>0</v>
          </cell>
          <cell r="EF574">
            <v>0</v>
          </cell>
          <cell r="EG574">
            <v>0</v>
          </cell>
          <cell r="EH574">
            <v>0</v>
          </cell>
          <cell r="EI574">
            <v>0</v>
          </cell>
          <cell r="EJ574">
            <v>0</v>
          </cell>
          <cell r="EK574">
            <v>0</v>
          </cell>
          <cell r="EL574">
            <v>0</v>
          </cell>
          <cell r="EM574">
            <v>0</v>
          </cell>
          <cell r="EN574">
            <v>0</v>
          </cell>
          <cell r="EO574">
            <v>0</v>
          </cell>
          <cell r="EP574">
            <v>0</v>
          </cell>
          <cell r="EQ574">
            <v>0</v>
          </cell>
          <cell r="ER574">
            <v>0</v>
          </cell>
          <cell r="ES574">
            <v>0</v>
          </cell>
          <cell r="ET574">
            <v>0</v>
          </cell>
          <cell r="EU574">
            <v>0</v>
          </cell>
          <cell r="EV574">
            <v>0</v>
          </cell>
          <cell r="EW574">
            <v>0</v>
          </cell>
          <cell r="EX574">
            <v>0</v>
          </cell>
          <cell r="GZ574">
            <v>0</v>
          </cell>
          <cell r="HA574">
            <v>0</v>
          </cell>
        </row>
        <row r="575">
          <cell r="B575" t="str">
            <v>76DGX</v>
          </cell>
          <cell r="C575">
            <v>0</v>
          </cell>
          <cell r="D575">
            <v>0</v>
          </cell>
          <cell r="E575">
            <v>0</v>
          </cell>
          <cell r="F575" t="str">
            <v>23052DZA289L4</v>
          </cell>
          <cell r="G575" t="str">
            <v>23052DZA289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0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  <cell r="BF575">
            <v>0</v>
          </cell>
          <cell r="BG575">
            <v>0</v>
          </cell>
          <cell r="BH575">
            <v>0</v>
          </cell>
          <cell r="BI575">
            <v>0</v>
          </cell>
          <cell r="BJ575">
            <v>0</v>
          </cell>
          <cell r="BK575">
            <v>0</v>
          </cell>
          <cell r="BL575">
            <v>0</v>
          </cell>
          <cell r="BM575">
            <v>0</v>
          </cell>
          <cell r="BN575">
            <v>0</v>
          </cell>
          <cell r="BO575">
            <v>0</v>
          </cell>
          <cell r="BP575">
            <v>0</v>
          </cell>
          <cell r="BQ575">
            <v>0</v>
          </cell>
          <cell r="BR575">
            <v>0</v>
          </cell>
          <cell r="BS575">
            <v>0</v>
          </cell>
          <cell r="BT575">
            <v>0</v>
          </cell>
          <cell r="BU575">
            <v>0</v>
          </cell>
          <cell r="BV575">
            <v>0</v>
          </cell>
          <cell r="BW575">
            <v>0</v>
          </cell>
          <cell r="BX575">
            <v>0</v>
          </cell>
          <cell r="BY575">
            <v>0</v>
          </cell>
          <cell r="BZ575">
            <v>0</v>
          </cell>
          <cell r="CA575">
            <v>0</v>
          </cell>
          <cell r="CB575">
            <v>0</v>
          </cell>
          <cell r="CC575">
            <v>0</v>
          </cell>
          <cell r="CD575">
            <v>0</v>
          </cell>
          <cell r="CE575">
            <v>0</v>
          </cell>
          <cell r="CF575">
            <v>0</v>
          </cell>
          <cell r="CG575">
            <v>0</v>
          </cell>
          <cell r="CH575">
            <v>0</v>
          </cell>
          <cell r="CI575">
            <v>0</v>
          </cell>
          <cell r="CJ575">
            <v>0</v>
          </cell>
          <cell r="CK575">
            <v>0</v>
          </cell>
          <cell r="CL575">
            <v>0</v>
          </cell>
          <cell r="CM575">
            <v>0</v>
          </cell>
          <cell r="CN575">
            <v>0</v>
          </cell>
          <cell r="CO575">
            <v>0</v>
          </cell>
          <cell r="CP575">
            <v>0</v>
          </cell>
          <cell r="CQ575">
            <v>0</v>
          </cell>
          <cell r="CR575">
            <v>0</v>
          </cell>
          <cell r="CS575">
            <v>0</v>
          </cell>
          <cell r="CT575">
            <v>0</v>
          </cell>
          <cell r="CU575">
            <v>0</v>
          </cell>
          <cell r="CV575">
            <v>0</v>
          </cell>
          <cell r="CW575">
            <v>0</v>
          </cell>
          <cell r="CX575">
            <v>0</v>
          </cell>
          <cell r="CY575">
            <v>0</v>
          </cell>
          <cell r="CZ575">
            <v>0</v>
          </cell>
          <cell r="DA575">
            <v>0</v>
          </cell>
          <cell r="DB575">
            <v>0</v>
          </cell>
          <cell r="DC575">
            <v>0</v>
          </cell>
          <cell r="DD575">
            <v>0</v>
          </cell>
          <cell r="DE575">
            <v>0</v>
          </cell>
          <cell r="DF575">
            <v>0</v>
          </cell>
          <cell r="DG575">
            <v>0</v>
          </cell>
          <cell r="DH575">
            <v>0</v>
          </cell>
          <cell r="DI575">
            <v>0</v>
          </cell>
          <cell r="DJ575">
            <v>0</v>
          </cell>
          <cell r="DK575">
            <v>0</v>
          </cell>
          <cell r="DL575">
            <v>0</v>
          </cell>
          <cell r="DM575">
            <v>0</v>
          </cell>
          <cell r="DN575">
            <v>0</v>
          </cell>
          <cell r="DO575">
            <v>0</v>
          </cell>
          <cell r="DP575">
            <v>0</v>
          </cell>
          <cell r="DQ575">
            <v>0</v>
          </cell>
          <cell r="DR575">
            <v>0</v>
          </cell>
          <cell r="DS575">
            <v>0</v>
          </cell>
          <cell r="DT575">
            <v>0</v>
          </cell>
          <cell r="DU575">
            <v>0</v>
          </cell>
          <cell r="DV575">
            <v>0</v>
          </cell>
          <cell r="DW575">
            <v>0</v>
          </cell>
          <cell r="DX575">
            <v>0</v>
          </cell>
          <cell r="DY575">
            <v>0</v>
          </cell>
          <cell r="DZ575">
            <v>0</v>
          </cell>
          <cell r="EA575">
            <v>0</v>
          </cell>
          <cell r="EB575">
            <v>0</v>
          </cell>
          <cell r="EC575">
            <v>0</v>
          </cell>
          <cell r="ED575">
            <v>0</v>
          </cell>
          <cell r="EE575">
            <v>0</v>
          </cell>
          <cell r="EF575">
            <v>0</v>
          </cell>
          <cell r="EG575">
            <v>0</v>
          </cell>
          <cell r="EH575">
            <v>0</v>
          </cell>
          <cell r="EI575">
            <v>0</v>
          </cell>
          <cell r="EJ575">
            <v>0</v>
          </cell>
          <cell r="EK575">
            <v>0</v>
          </cell>
          <cell r="EL575">
            <v>0</v>
          </cell>
          <cell r="EM575">
            <v>0</v>
          </cell>
          <cell r="EN575">
            <v>0</v>
          </cell>
          <cell r="EO575">
            <v>0</v>
          </cell>
          <cell r="EP575">
            <v>0</v>
          </cell>
          <cell r="EQ575">
            <v>0</v>
          </cell>
          <cell r="ER575">
            <v>0</v>
          </cell>
          <cell r="ES575">
            <v>0</v>
          </cell>
          <cell r="ET575">
            <v>0</v>
          </cell>
          <cell r="EU575">
            <v>0</v>
          </cell>
          <cell r="EV575">
            <v>0</v>
          </cell>
          <cell r="EW575">
            <v>0</v>
          </cell>
          <cell r="EX575">
            <v>0</v>
          </cell>
          <cell r="GZ575">
            <v>0</v>
          </cell>
          <cell r="HA575">
            <v>0</v>
          </cell>
        </row>
        <row r="576">
          <cell r="B576" t="str">
            <v>76DGX</v>
          </cell>
          <cell r="C576">
            <v>0</v>
          </cell>
          <cell r="D576">
            <v>0</v>
          </cell>
          <cell r="E576">
            <v>926548442</v>
          </cell>
          <cell r="F576" t="str">
            <v>23052DZB289L4</v>
          </cell>
          <cell r="G576" t="str">
            <v>23052DZB289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  <cell r="BF576">
            <v>0</v>
          </cell>
          <cell r="BG576">
            <v>0</v>
          </cell>
          <cell r="BH576">
            <v>0</v>
          </cell>
          <cell r="BI576">
            <v>0</v>
          </cell>
          <cell r="BJ576">
            <v>0</v>
          </cell>
          <cell r="BK576">
            <v>0</v>
          </cell>
          <cell r="BL576">
            <v>0</v>
          </cell>
          <cell r="BM576">
            <v>0</v>
          </cell>
          <cell r="BN576">
            <v>0</v>
          </cell>
          <cell r="BO576">
            <v>0</v>
          </cell>
          <cell r="BP576">
            <v>0</v>
          </cell>
          <cell r="BQ576">
            <v>0</v>
          </cell>
          <cell r="BR576">
            <v>0</v>
          </cell>
          <cell r="BS576">
            <v>0</v>
          </cell>
          <cell r="BT576">
            <v>0</v>
          </cell>
          <cell r="BU576">
            <v>0</v>
          </cell>
          <cell r="BV576">
            <v>0</v>
          </cell>
          <cell r="BW576">
            <v>0</v>
          </cell>
          <cell r="BX576">
            <v>0</v>
          </cell>
          <cell r="BY576">
            <v>0</v>
          </cell>
          <cell r="BZ576">
            <v>0</v>
          </cell>
          <cell r="CA576">
            <v>0</v>
          </cell>
          <cell r="CB576">
            <v>0</v>
          </cell>
          <cell r="CC576">
            <v>0</v>
          </cell>
          <cell r="CD576">
            <v>0</v>
          </cell>
          <cell r="CE576">
            <v>0</v>
          </cell>
          <cell r="CF576">
            <v>0</v>
          </cell>
          <cell r="CG576">
            <v>0</v>
          </cell>
          <cell r="CH576">
            <v>0</v>
          </cell>
          <cell r="CI576">
            <v>0</v>
          </cell>
          <cell r="CJ576">
            <v>0</v>
          </cell>
          <cell r="CK576">
            <v>0</v>
          </cell>
          <cell r="CL576">
            <v>0</v>
          </cell>
          <cell r="CM576">
            <v>0</v>
          </cell>
          <cell r="CN576">
            <v>0</v>
          </cell>
          <cell r="CO576">
            <v>0</v>
          </cell>
          <cell r="CP576">
            <v>0</v>
          </cell>
          <cell r="CQ576">
            <v>0</v>
          </cell>
          <cell r="CR576">
            <v>0</v>
          </cell>
          <cell r="CS576">
            <v>0</v>
          </cell>
          <cell r="CT576">
            <v>0</v>
          </cell>
          <cell r="CU576">
            <v>0</v>
          </cell>
          <cell r="CV576">
            <v>0</v>
          </cell>
          <cell r="CW576">
            <v>0</v>
          </cell>
          <cell r="CX576">
            <v>0</v>
          </cell>
          <cell r="CY576">
            <v>0</v>
          </cell>
          <cell r="CZ576">
            <v>0</v>
          </cell>
          <cell r="DA576">
            <v>0</v>
          </cell>
          <cell r="DB576">
            <v>0</v>
          </cell>
          <cell r="DC576">
            <v>0</v>
          </cell>
          <cell r="DD576">
            <v>0</v>
          </cell>
          <cell r="DE576">
            <v>0</v>
          </cell>
          <cell r="DF576">
            <v>0</v>
          </cell>
          <cell r="DG576">
            <v>0</v>
          </cell>
          <cell r="DH576">
            <v>0</v>
          </cell>
          <cell r="DI576">
            <v>0</v>
          </cell>
          <cell r="DJ576">
            <v>0</v>
          </cell>
          <cell r="DK576">
            <v>0</v>
          </cell>
          <cell r="DL576">
            <v>0</v>
          </cell>
          <cell r="DM576">
            <v>0</v>
          </cell>
          <cell r="DN576">
            <v>0</v>
          </cell>
          <cell r="DO576">
            <v>0</v>
          </cell>
          <cell r="DP576">
            <v>0</v>
          </cell>
          <cell r="DQ576">
            <v>0</v>
          </cell>
          <cell r="DR576">
            <v>0</v>
          </cell>
          <cell r="DS576">
            <v>0</v>
          </cell>
          <cell r="DT576">
            <v>0</v>
          </cell>
          <cell r="DU576">
            <v>0</v>
          </cell>
          <cell r="DV576">
            <v>0</v>
          </cell>
          <cell r="DW576">
            <v>0</v>
          </cell>
          <cell r="DX576">
            <v>0</v>
          </cell>
          <cell r="DY576">
            <v>0</v>
          </cell>
          <cell r="DZ576">
            <v>0</v>
          </cell>
          <cell r="EA576">
            <v>0</v>
          </cell>
          <cell r="EB576">
            <v>0</v>
          </cell>
          <cell r="EC576">
            <v>0</v>
          </cell>
          <cell r="ED576">
            <v>0</v>
          </cell>
          <cell r="EE576">
            <v>0</v>
          </cell>
          <cell r="EF576">
            <v>0</v>
          </cell>
          <cell r="EG576">
            <v>0</v>
          </cell>
          <cell r="EH576">
            <v>0</v>
          </cell>
          <cell r="EI576">
            <v>0</v>
          </cell>
          <cell r="EJ576">
            <v>0</v>
          </cell>
          <cell r="EK576">
            <v>0</v>
          </cell>
          <cell r="EL576">
            <v>0</v>
          </cell>
          <cell r="EM576">
            <v>0</v>
          </cell>
          <cell r="EN576">
            <v>0</v>
          </cell>
          <cell r="EO576">
            <v>0</v>
          </cell>
          <cell r="EP576">
            <v>0</v>
          </cell>
          <cell r="EQ576">
            <v>0</v>
          </cell>
          <cell r="ER576">
            <v>0</v>
          </cell>
          <cell r="ES576">
            <v>0</v>
          </cell>
          <cell r="ET576">
            <v>0</v>
          </cell>
          <cell r="EU576">
            <v>0</v>
          </cell>
          <cell r="EV576">
            <v>0</v>
          </cell>
          <cell r="EW576">
            <v>0</v>
          </cell>
          <cell r="EX576">
            <v>0</v>
          </cell>
          <cell r="GZ576">
            <v>0</v>
          </cell>
          <cell r="HA576">
            <v>0</v>
          </cell>
        </row>
        <row r="577">
          <cell r="B577" t="str">
            <v>76DGX</v>
          </cell>
          <cell r="C577">
            <v>0</v>
          </cell>
          <cell r="D577">
            <v>0</v>
          </cell>
          <cell r="E577">
            <v>0</v>
          </cell>
          <cell r="F577" t="str">
            <v>23052DQB189L4</v>
          </cell>
          <cell r="G577" t="str">
            <v>23052DQB189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  <cell r="BF577">
            <v>0</v>
          </cell>
          <cell r="BG577">
            <v>0</v>
          </cell>
          <cell r="BH577">
            <v>0</v>
          </cell>
          <cell r="BI577">
            <v>0</v>
          </cell>
          <cell r="BJ577">
            <v>0</v>
          </cell>
          <cell r="BK577">
            <v>0</v>
          </cell>
          <cell r="BL577">
            <v>0</v>
          </cell>
          <cell r="BM577">
            <v>0</v>
          </cell>
          <cell r="BN577">
            <v>0</v>
          </cell>
          <cell r="BO577">
            <v>0</v>
          </cell>
          <cell r="BP577">
            <v>0</v>
          </cell>
          <cell r="BQ577">
            <v>0</v>
          </cell>
          <cell r="BR577">
            <v>0</v>
          </cell>
          <cell r="BS577">
            <v>0</v>
          </cell>
          <cell r="BT577">
            <v>0</v>
          </cell>
          <cell r="BU577">
            <v>0</v>
          </cell>
          <cell r="BV577">
            <v>0</v>
          </cell>
          <cell r="BW577">
            <v>0</v>
          </cell>
          <cell r="BX577">
            <v>0</v>
          </cell>
          <cell r="BY577">
            <v>0</v>
          </cell>
          <cell r="BZ577">
            <v>0</v>
          </cell>
          <cell r="CA577">
            <v>0</v>
          </cell>
          <cell r="CB577">
            <v>0</v>
          </cell>
          <cell r="CC577">
            <v>0</v>
          </cell>
          <cell r="CD577">
            <v>0</v>
          </cell>
          <cell r="CE577">
            <v>0</v>
          </cell>
          <cell r="CF577">
            <v>0</v>
          </cell>
          <cell r="CG577">
            <v>0</v>
          </cell>
          <cell r="CH577">
            <v>0</v>
          </cell>
          <cell r="CI577">
            <v>0</v>
          </cell>
          <cell r="CJ577">
            <v>0</v>
          </cell>
          <cell r="CK577">
            <v>0</v>
          </cell>
          <cell r="CL577">
            <v>0</v>
          </cell>
          <cell r="CM577">
            <v>0</v>
          </cell>
          <cell r="CN577">
            <v>0</v>
          </cell>
          <cell r="CO577">
            <v>0</v>
          </cell>
          <cell r="CP577">
            <v>0</v>
          </cell>
          <cell r="CQ577">
            <v>0</v>
          </cell>
          <cell r="CR577">
            <v>0</v>
          </cell>
          <cell r="CS577">
            <v>0</v>
          </cell>
          <cell r="CT577">
            <v>0</v>
          </cell>
          <cell r="CU577">
            <v>0</v>
          </cell>
          <cell r="CV577">
            <v>0</v>
          </cell>
          <cell r="CW577">
            <v>0</v>
          </cell>
          <cell r="CX577">
            <v>0</v>
          </cell>
          <cell r="CY577">
            <v>0</v>
          </cell>
          <cell r="CZ577">
            <v>0</v>
          </cell>
          <cell r="DA577">
            <v>0</v>
          </cell>
          <cell r="DB577">
            <v>0</v>
          </cell>
          <cell r="DC577">
            <v>0</v>
          </cell>
          <cell r="DD577">
            <v>0</v>
          </cell>
          <cell r="DE577">
            <v>0</v>
          </cell>
          <cell r="DF577">
            <v>0</v>
          </cell>
          <cell r="DG577">
            <v>0</v>
          </cell>
          <cell r="DH577">
            <v>0</v>
          </cell>
          <cell r="DI577">
            <v>0</v>
          </cell>
          <cell r="DJ577">
            <v>0</v>
          </cell>
          <cell r="DK577">
            <v>0</v>
          </cell>
          <cell r="DL577">
            <v>0</v>
          </cell>
          <cell r="DM577">
            <v>0</v>
          </cell>
          <cell r="DN577">
            <v>0</v>
          </cell>
          <cell r="DO577">
            <v>0</v>
          </cell>
          <cell r="DP577">
            <v>0</v>
          </cell>
          <cell r="DQ577">
            <v>0</v>
          </cell>
          <cell r="DR577">
            <v>0</v>
          </cell>
          <cell r="DS577">
            <v>0</v>
          </cell>
          <cell r="DT577">
            <v>0</v>
          </cell>
          <cell r="DU577">
            <v>0</v>
          </cell>
          <cell r="DV577">
            <v>0</v>
          </cell>
          <cell r="DW577">
            <v>0</v>
          </cell>
          <cell r="DX577">
            <v>0</v>
          </cell>
          <cell r="DY577">
            <v>0</v>
          </cell>
          <cell r="DZ577">
            <v>0</v>
          </cell>
          <cell r="EA577">
            <v>0</v>
          </cell>
          <cell r="EB577">
            <v>0</v>
          </cell>
          <cell r="EC577">
            <v>0</v>
          </cell>
          <cell r="ED577">
            <v>0</v>
          </cell>
          <cell r="EE577">
            <v>0</v>
          </cell>
          <cell r="EF577">
            <v>0</v>
          </cell>
          <cell r="EG577">
            <v>0</v>
          </cell>
          <cell r="EH577">
            <v>0</v>
          </cell>
          <cell r="EI577">
            <v>0</v>
          </cell>
          <cell r="EJ577">
            <v>0</v>
          </cell>
          <cell r="EK577">
            <v>0</v>
          </cell>
          <cell r="EL577">
            <v>0</v>
          </cell>
          <cell r="EM577">
            <v>0</v>
          </cell>
          <cell r="EN577">
            <v>0</v>
          </cell>
          <cell r="EO577">
            <v>0</v>
          </cell>
          <cell r="EP577">
            <v>0</v>
          </cell>
          <cell r="EQ577">
            <v>0</v>
          </cell>
          <cell r="ER577">
            <v>0</v>
          </cell>
          <cell r="ES577">
            <v>0</v>
          </cell>
          <cell r="ET577">
            <v>0</v>
          </cell>
          <cell r="EU577">
            <v>0</v>
          </cell>
          <cell r="EV577">
            <v>0</v>
          </cell>
          <cell r="EW577">
            <v>0</v>
          </cell>
          <cell r="EX577">
            <v>0</v>
          </cell>
          <cell r="GZ577">
            <v>0</v>
          </cell>
          <cell r="HA577">
            <v>0</v>
          </cell>
        </row>
        <row r="578">
          <cell r="B578" t="str">
            <v>76DGX</v>
          </cell>
          <cell r="C578">
            <v>0</v>
          </cell>
          <cell r="D578">
            <v>0</v>
          </cell>
          <cell r="E578">
            <v>926564207</v>
          </cell>
          <cell r="F578" t="str">
            <v>23052DBA289L4</v>
          </cell>
          <cell r="G578" t="str">
            <v>23052DBA289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  <cell r="BF578">
            <v>0</v>
          </cell>
          <cell r="BG578">
            <v>0</v>
          </cell>
          <cell r="BH578">
            <v>0</v>
          </cell>
          <cell r="BI578">
            <v>0</v>
          </cell>
          <cell r="BJ578">
            <v>0</v>
          </cell>
          <cell r="BK578">
            <v>0</v>
          </cell>
          <cell r="BL578">
            <v>0</v>
          </cell>
          <cell r="BM578">
            <v>0</v>
          </cell>
          <cell r="BN578">
            <v>0</v>
          </cell>
          <cell r="BO578">
            <v>0</v>
          </cell>
          <cell r="BP578">
            <v>0</v>
          </cell>
          <cell r="BQ578">
            <v>0</v>
          </cell>
          <cell r="BR578">
            <v>0</v>
          </cell>
          <cell r="BS578">
            <v>0</v>
          </cell>
          <cell r="BT578">
            <v>0</v>
          </cell>
          <cell r="BU578">
            <v>0</v>
          </cell>
          <cell r="BV578">
            <v>0</v>
          </cell>
          <cell r="BW578">
            <v>0</v>
          </cell>
          <cell r="BX578">
            <v>0</v>
          </cell>
          <cell r="BY578">
            <v>0</v>
          </cell>
          <cell r="BZ578">
            <v>0</v>
          </cell>
          <cell r="CA578">
            <v>0</v>
          </cell>
          <cell r="CB578">
            <v>0</v>
          </cell>
          <cell r="CC578">
            <v>0</v>
          </cell>
          <cell r="CD578">
            <v>0</v>
          </cell>
          <cell r="CE578">
            <v>0</v>
          </cell>
          <cell r="CF578">
            <v>0</v>
          </cell>
          <cell r="CG578">
            <v>0</v>
          </cell>
          <cell r="CH578">
            <v>0</v>
          </cell>
          <cell r="CI578">
            <v>0</v>
          </cell>
          <cell r="CJ578">
            <v>0</v>
          </cell>
          <cell r="CK578">
            <v>0</v>
          </cell>
          <cell r="CL578">
            <v>0</v>
          </cell>
          <cell r="CM578">
            <v>0</v>
          </cell>
          <cell r="CN578">
            <v>0</v>
          </cell>
          <cell r="CO578">
            <v>0</v>
          </cell>
          <cell r="CP578">
            <v>0</v>
          </cell>
          <cell r="CQ578">
            <v>0</v>
          </cell>
          <cell r="CR578">
            <v>0</v>
          </cell>
          <cell r="CS578">
            <v>0</v>
          </cell>
          <cell r="CT578">
            <v>0</v>
          </cell>
          <cell r="CU578">
            <v>0</v>
          </cell>
          <cell r="CV578">
            <v>0</v>
          </cell>
          <cell r="CW578">
            <v>0</v>
          </cell>
          <cell r="CX578">
            <v>0</v>
          </cell>
          <cell r="CY578">
            <v>0</v>
          </cell>
          <cell r="CZ578">
            <v>0</v>
          </cell>
          <cell r="DA578">
            <v>0</v>
          </cell>
          <cell r="DB578">
            <v>0</v>
          </cell>
          <cell r="DC578">
            <v>0</v>
          </cell>
          <cell r="DD578">
            <v>0</v>
          </cell>
          <cell r="DE578">
            <v>0</v>
          </cell>
          <cell r="DF578">
            <v>0</v>
          </cell>
          <cell r="DG578">
            <v>0</v>
          </cell>
          <cell r="DH578">
            <v>0</v>
          </cell>
          <cell r="DI578">
            <v>0</v>
          </cell>
          <cell r="DJ578">
            <v>0</v>
          </cell>
          <cell r="DK578">
            <v>0</v>
          </cell>
          <cell r="DL578">
            <v>0</v>
          </cell>
          <cell r="DM578">
            <v>0</v>
          </cell>
          <cell r="DN578">
            <v>0</v>
          </cell>
          <cell r="DO578">
            <v>0</v>
          </cell>
          <cell r="DP578">
            <v>0</v>
          </cell>
          <cell r="DQ578">
            <v>0</v>
          </cell>
          <cell r="DR578">
            <v>0</v>
          </cell>
          <cell r="DS578">
            <v>0</v>
          </cell>
          <cell r="DT578">
            <v>0</v>
          </cell>
          <cell r="DU578">
            <v>0</v>
          </cell>
          <cell r="DV578">
            <v>0</v>
          </cell>
          <cell r="DW578">
            <v>0</v>
          </cell>
          <cell r="DX578">
            <v>0</v>
          </cell>
          <cell r="DY578">
            <v>0</v>
          </cell>
          <cell r="DZ578">
            <v>0</v>
          </cell>
          <cell r="EA578">
            <v>0</v>
          </cell>
          <cell r="EB578">
            <v>0</v>
          </cell>
          <cell r="EC578">
            <v>0</v>
          </cell>
          <cell r="ED578">
            <v>0</v>
          </cell>
          <cell r="EE578">
            <v>0</v>
          </cell>
          <cell r="EF578">
            <v>0</v>
          </cell>
          <cell r="EG578">
            <v>0</v>
          </cell>
          <cell r="EH578">
            <v>0</v>
          </cell>
          <cell r="EI578">
            <v>0</v>
          </cell>
          <cell r="EJ578">
            <v>0</v>
          </cell>
          <cell r="EK578">
            <v>0</v>
          </cell>
          <cell r="EL578">
            <v>0</v>
          </cell>
          <cell r="EM578">
            <v>0</v>
          </cell>
          <cell r="EN578">
            <v>0</v>
          </cell>
          <cell r="EO578">
            <v>0</v>
          </cell>
          <cell r="EP578">
            <v>0</v>
          </cell>
          <cell r="EQ578">
            <v>0</v>
          </cell>
          <cell r="ER578">
            <v>0</v>
          </cell>
          <cell r="ES578">
            <v>0</v>
          </cell>
          <cell r="ET578">
            <v>0</v>
          </cell>
          <cell r="EU578">
            <v>0</v>
          </cell>
          <cell r="EV578">
            <v>0</v>
          </cell>
          <cell r="EW578">
            <v>0</v>
          </cell>
          <cell r="EX578">
            <v>0</v>
          </cell>
          <cell r="GZ578">
            <v>0</v>
          </cell>
          <cell r="HA578">
            <v>0</v>
          </cell>
        </row>
        <row r="579">
          <cell r="B579" t="str">
            <v>76DGX</v>
          </cell>
          <cell r="C579">
            <v>0</v>
          </cell>
          <cell r="D579">
            <v>0</v>
          </cell>
          <cell r="E579">
            <v>926564013</v>
          </cell>
          <cell r="F579" t="str">
            <v>23052DFB289L4</v>
          </cell>
          <cell r="G579" t="str">
            <v>23052DFB289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10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0</v>
          </cell>
          <cell r="BD579">
            <v>0</v>
          </cell>
          <cell r="BE579">
            <v>0</v>
          </cell>
          <cell r="BF579">
            <v>0</v>
          </cell>
          <cell r="BG579">
            <v>0</v>
          </cell>
          <cell r="BH579">
            <v>0</v>
          </cell>
          <cell r="BI579">
            <v>0</v>
          </cell>
          <cell r="BJ579">
            <v>0</v>
          </cell>
          <cell r="BK579">
            <v>0</v>
          </cell>
          <cell r="BL579">
            <v>0</v>
          </cell>
          <cell r="BM579">
            <v>0</v>
          </cell>
          <cell r="BN579">
            <v>0</v>
          </cell>
          <cell r="BO579">
            <v>0</v>
          </cell>
          <cell r="BP579">
            <v>0</v>
          </cell>
          <cell r="BQ579">
            <v>0</v>
          </cell>
          <cell r="BR579">
            <v>0</v>
          </cell>
          <cell r="BS579">
            <v>0</v>
          </cell>
          <cell r="BT579">
            <v>0</v>
          </cell>
          <cell r="BU579">
            <v>0</v>
          </cell>
          <cell r="BV579">
            <v>0</v>
          </cell>
          <cell r="BW579">
            <v>0</v>
          </cell>
          <cell r="BX579">
            <v>0</v>
          </cell>
          <cell r="BY579">
            <v>0</v>
          </cell>
          <cell r="BZ579">
            <v>0</v>
          </cell>
          <cell r="CA579">
            <v>0</v>
          </cell>
          <cell r="CB579">
            <v>0</v>
          </cell>
          <cell r="CC579">
            <v>0</v>
          </cell>
          <cell r="CD579">
            <v>0</v>
          </cell>
          <cell r="CE579">
            <v>0</v>
          </cell>
          <cell r="CF579">
            <v>0</v>
          </cell>
          <cell r="CG579">
            <v>0</v>
          </cell>
          <cell r="CH579">
            <v>0</v>
          </cell>
          <cell r="CI579">
            <v>0</v>
          </cell>
          <cell r="CJ579">
            <v>0</v>
          </cell>
          <cell r="CK579">
            <v>0</v>
          </cell>
          <cell r="CL579">
            <v>0</v>
          </cell>
          <cell r="CM579">
            <v>0</v>
          </cell>
          <cell r="CN579">
            <v>0</v>
          </cell>
          <cell r="CO579">
            <v>0</v>
          </cell>
          <cell r="CP579">
            <v>0</v>
          </cell>
          <cell r="CQ579">
            <v>0</v>
          </cell>
          <cell r="CR579">
            <v>0</v>
          </cell>
          <cell r="CS579">
            <v>0</v>
          </cell>
          <cell r="CT579">
            <v>0</v>
          </cell>
          <cell r="CU579">
            <v>0</v>
          </cell>
          <cell r="CV579">
            <v>0</v>
          </cell>
          <cell r="CW579">
            <v>0</v>
          </cell>
          <cell r="CX579">
            <v>0</v>
          </cell>
          <cell r="CY579">
            <v>0</v>
          </cell>
          <cell r="CZ579">
            <v>0</v>
          </cell>
          <cell r="DA579">
            <v>0</v>
          </cell>
          <cell r="DB579">
            <v>0</v>
          </cell>
          <cell r="DC579">
            <v>0</v>
          </cell>
          <cell r="DD579">
            <v>0</v>
          </cell>
          <cell r="DE579">
            <v>0</v>
          </cell>
          <cell r="DF579">
            <v>0</v>
          </cell>
          <cell r="DG579">
            <v>0</v>
          </cell>
          <cell r="DH579">
            <v>0</v>
          </cell>
          <cell r="DI579">
            <v>0</v>
          </cell>
          <cell r="DJ579">
            <v>0</v>
          </cell>
          <cell r="DK579">
            <v>0</v>
          </cell>
          <cell r="DL579">
            <v>0</v>
          </cell>
          <cell r="DM579">
            <v>0</v>
          </cell>
          <cell r="DN579">
            <v>0</v>
          </cell>
          <cell r="DO579">
            <v>0</v>
          </cell>
          <cell r="DP579">
            <v>0</v>
          </cell>
          <cell r="DQ579">
            <v>0</v>
          </cell>
          <cell r="DR579">
            <v>0</v>
          </cell>
          <cell r="DS579">
            <v>0</v>
          </cell>
          <cell r="DT579">
            <v>0</v>
          </cell>
          <cell r="DU579">
            <v>0</v>
          </cell>
          <cell r="DV579">
            <v>0</v>
          </cell>
          <cell r="DW579">
            <v>0</v>
          </cell>
          <cell r="DX579">
            <v>0</v>
          </cell>
          <cell r="DY579">
            <v>0</v>
          </cell>
          <cell r="DZ579">
            <v>0</v>
          </cell>
          <cell r="EA579">
            <v>0</v>
          </cell>
          <cell r="EB579">
            <v>0</v>
          </cell>
          <cell r="EC579">
            <v>0</v>
          </cell>
          <cell r="ED579">
            <v>0</v>
          </cell>
          <cell r="EE579">
            <v>0</v>
          </cell>
          <cell r="EF579">
            <v>0</v>
          </cell>
          <cell r="EG579">
            <v>0</v>
          </cell>
          <cell r="EH579">
            <v>0</v>
          </cell>
          <cell r="EI579">
            <v>0</v>
          </cell>
          <cell r="EJ579">
            <v>0</v>
          </cell>
          <cell r="EK579">
            <v>0</v>
          </cell>
          <cell r="EL579">
            <v>0</v>
          </cell>
          <cell r="EM579">
            <v>0</v>
          </cell>
          <cell r="EN579">
            <v>0</v>
          </cell>
          <cell r="EO579">
            <v>0</v>
          </cell>
          <cell r="EP579">
            <v>0</v>
          </cell>
          <cell r="EQ579">
            <v>0</v>
          </cell>
          <cell r="ER579">
            <v>0</v>
          </cell>
          <cell r="ES579">
            <v>0</v>
          </cell>
          <cell r="ET579">
            <v>0</v>
          </cell>
          <cell r="EU579">
            <v>0</v>
          </cell>
          <cell r="EV579">
            <v>0</v>
          </cell>
          <cell r="EW579">
            <v>0</v>
          </cell>
          <cell r="EX579">
            <v>0</v>
          </cell>
          <cell r="GZ579">
            <v>0</v>
          </cell>
          <cell r="HA579">
            <v>0</v>
          </cell>
        </row>
        <row r="580">
          <cell r="B580" t="str">
            <v>76DGX</v>
          </cell>
          <cell r="C580">
            <v>0</v>
          </cell>
          <cell r="D580">
            <v>0</v>
          </cell>
          <cell r="E580">
            <v>926564011</v>
          </cell>
          <cell r="F580" t="str">
            <v>23052DHA289L4</v>
          </cell>
          <cell r="G580" t="str">
            <v>23052DHA289</v>
          </cell>
          <cell r="H580">
            <v>0</v>
          </cell>
          <cell r="I580">
            <v>6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6</v>
          </cell>
          <cell r="U580">
            <v>6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6</v>
          </cell>
          <cell r="AG580">
            <v>0</v>
          </cell>
          <cell r="AH580">
            <v>6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3</v>
          </cell>
          <cell r="AS580">
            <v>3</v>
          </cell>
          <cell r="AT580">
            <v>0</v>
          </cell>
          <cell r="AU580">
            <v>3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0</v>
          </cell>
          <cell r="BD580">
            <v>0</v>
          </cell>
          <cell r="BE580">
            <v>1</v>
          </cell>
          <cell r="BF580">
            <v>0</v>
          </cell>
          <cell r="BG580">
            <v>2</v>
          </cell>
          <cell r="BH580">
            <v>2</v>
          </cell>
          <cell r="BI580">
            <v>0</v>
          </cell>
          <cell r="BJ580">
            <v>0</v>
          </cell>
          <cell r="BK580">
            <v>0</v>
          </cell>
          <cell r="BL580">
            <v>0</v>
          </cell>
          <cell r="BM580">
            <v>0</v>
          </cell>
          <cell r="BN580">
            <v>0</v>
          </cell>
          <cell r="BO580">
            <v>0</v>
          </cell>
          <cell r="BP580">
            <v>0</v>
          </cell>
          <cell r="BQ580">
            <v>0</v>
          </cell>
          <cell r="BR580">
            <v>0</v>
          </cell>
          <cell r="BS580">
            <v>2</v>
          </cell>
          <cell r="BT580">
            <v>0</v>
          </cell>
          <cell r="BU580">
            <v>2</v>
          </cell>
          <cell r="BV580">
            <v>0</v>
          </cell>
          <cell r="BW580">
            <v>0</v>
          </cell>
          <cell r="BX580">
            <v>0</v>
          </cell>
          <cell r="BY580">
            <v>0</v>
          </cell>
          <cell r="BZ580">
            <v>0</v>
          </cell>
          <cell r="CA580">
            <v>0</v>
          </cell>
          <cell r="CB580">
            <v>0</v>
          </cell>
          <cell r="CC580">
            <v>0</v>
          </cell>
          <cell r="CD580">
            <v>0</v>
          </cell>
          <cell r="CE580">
            <v>0</v>
          </cell>
          <cell r="CF580">
            <v>0</v>
          </cell>
          <cell r="CG580">
            <v>2</v>
          </cell>
          <cell r="CH580">
            <v>2</v>
          </cell>
          <cell r="CI580">
            <v>0</v>
          </cell>
          <cell r="CJ580">
            <v>0</v>
          </cell>
          <cell r="CK580">
            <v>0</v>
          </cell>
          <cell r="CL580">
            <v>0</v>
          </cell>
          <cell r="CM580">
            <v>0</v>
          </cell>
          <cell r="CN580">
            <v>0</v>
          </cell>
          <cell r="CO580">
            <v>0</v>
          </cell>
          <cell r="CP580">
            <v>0</v>
          </cell>
          <cell r="CQ580">
            <v>0</v>
          </cell>
          <cell r="CR580">
            <v>2</v>
          </cell>
          <cell r="CS580">
            <v>0</v>
          </cell>
          <cell r="CT580">
            <v>0</v>
          </cell>
          <cell r="CU580">
            <v>0</v>
          </cell>
          <cell r="CV580">
            <v>0</v>
          </cell>
          <cell r="CW580">
            <v>0</v>
          </cell>
          <cell r="CX580">
            <v>0</v>
          </cell>
          <cell r="CY580">
            <v>0</v>
          </cell>
          <cell r="CZ580">
            <v>0</v>
          </cell>
          <cell r="DA580">
            <v>0</v>
          </cell>
          <cell r="DB580">
            <v>0</v>
          </cell>
          <cell r="DC580">
            <v>0</v>
          </cell>
          <cell r="DD580">
            <v>0</v>
          </cell>
          <cell r="DE580">
            <v>0</v>
          </cell>
          <cell r="DF580">
            <v>0</v>
          </cell>
          <cell r="DG580">
            <v>0</v>
          </cell>
          <cell r="DH580">
            <v>0</v>
          </cell>
          <cell r="DI580">
            <v>0</v>
          </cell>
          <cell r="DJ580">
            <v>0</v>
          </cell>
          <cell r="DK580">
            <v>0</v>
          </cell>
          <cell r="DL580">
            <v>0</v>
          </cell>
          <cell r="DM580">
            <v>0</v>
          </cell>
          <cell r="DN580">
            <v>0</v>
          </cell>
          <cell r="DO580">
            <v>0</v>
          </cell>
          <cell r="DP580">
            <v>0</v>
          </cell>
          <cell r="DQ580">
            <v>0</v>
          </cell>
          <cell r="DR580">
            <v>0</v>
          </cell>
          <cell r="DS580">
            <v>0</v>
          </cell>
          <cell r="DT580">
            <v>0</v>
          </cell>
          <cell r="DU580">
            <v>0</v>
          </cell>
          <cell r="DV580">
            <v>0</v>
          </cell>
          <cell r="DW580">
            <v>0</v>
          </cell>
          <cell r="DX580">
            <v>0</v>
          </cell>
          <cell r="DY580">
            <v>0</v>
          </cell>
          <cell r="DZ580">
            <v>0</v>
          </cell>
          <cell r="EA580">
            <v>0</v>
          </cell>
          <cell r="EB580">
            <v>0</v>
          </cell>
          <cell r="EC580">
            <v>0</v>
          </cell>
          <cell r="ED580">
            <v>0</v>
          </cell>
          <cell r="EE580">
            <v>0</v>
          </cell>
          <cell r="EF580">
            <v>0</v>
          </cell>
          <cell r="EG580">
            <v>0</v>
          </cell>
          <cell r="EH580">
            <v>0</v>
          </cell>
          <cell r="EI580">
            <v>0</v>
          </cell>
          <cell r="EJ580">
            <v>0</v>
          </cell>
          <cell r="EK580">
            <v>0</v>
          </cell>
          <cell r="EL580">
            <v>0</v>
          </cell>
          <cell r="EM580">
            <v>0</v>
          </cell>
          <cell r="EN580">
            <v>0</v>
          </cell>
          <cell r="EO580">
            <v>0</v>
          </cell>
          <cell r="EP580">
            <v>0</v>
          </cell>
          <cell r="EQ580">
            <v>0</v>
          </cell>
          <cell r="ER580">
            <v>0</v>
          </cell>
          <cell r="ES580">
            <v>0</v>
          </cell>
          <cell r="ET580">
            <v>0</v>
          </cell>
          <cell r="EU580">
            <v>0</v>
          </cell>
          <cell r="EV580">
            <v>0</v>
          </cell>
          <cell r="EW580">
            <v>0</v>
          </cell>
          <cell r="EX580">
            <v>0</v>
          </cell>
          <cell r="GZ580">
            <v>0</v>
          </cell>
          <cell r="HA580">
            <v>0</v>
          </cell>
        </row>
        <row r="581">
          <cell r="B581" t="str">
            <v>76DGX</v>
          </cell>
          <cell r="C581">
            <v>0</v>
          </cell>
          <cell r="D581">
            <v>0</v>
          </cell>
          <cell r="E581">
            <v>926548821</v>
          </cell>
          <cell r="F581" t="str">
            <v>23052D0B289L4</v>
          </cell>
          <cell r="G581" t="str">
            <v>23052D0B289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  <cell r="BF581">
            <v>0</v>
          </cell>
          <cell r="BG581">
            <v>0</v>
          </cell>
          <cell r="BH581">
            <v>0</v>
          </cell>
          <cell r="BI581">
            <v>0</v>
          </cell>
          <cell r="BJ581">
            <v>0</v>
          </cell>
          <cell r="BK581">
            <v>0</v>
          </cell>
          <cell r="BL581">
            <v>0</v>
          </cell>
          <cell r="BM581">
            <v>0</v>
          </cell>
          <cell r="BN581">
            <v>0</v>
          </cell>
          <cell r="BO581">
            <v>0</v>
          </cell>
          <cell r="BP581">
            <v>0</v>
          </cell>
          <cell r="BQ581">
            <v>0</v>
          </cell>
          <cell r="BR581">
            <v>0</v>
          </cell>
          <cell r="BS581">
            <v>0</v>
          </cell>
          <cell r="BT581">
            <v>0</v>
          </cell>
          <cell r="BU581">
            <v>0</v>
          </cell>
          <cell r="BV581">
            <v>0</v>
          </cell>
          <cell r="BW581">
            <v>0</v>
          </cell>
          <cell r="BX581">
            <v>0</v>
          </cell>
          <cell r="BY581">
            <v>0</v>
          </cell>
          <cell r="BZ581">
            <v>0</v>
          </cell>
          <cell r="CA581">
            <v>0</v>
          </cell>
          <cell r="CB581">
            <v>0</v>
          </cell>
          <cell r="CC581">
            <v>0</v>
          </cell>
          <cell r="CD581">
            <v>0</v>
          </cell>
          <cell r="CE581">
            <v>0</v>
          </cell>
          <cell r="CF581">
            <v>0</v>
          </cell>
          <cell r="CG581">
            <v>0</v>
          </cell>
          <cell r="CH581">
            <v>0</v>
          </cell>
          <cell r="CI581">
            <v>0</v>
          </cell>
          <cell r="CJ581">
            <v>0</v>
          </cell>
          <cell r="CK581">
            <v>0</v>
          </cell>
          <cell r="CL581">
            <v>0</v>
          </cell>
          <cell r="CM581">
            <v>0</v>
          </cell>
          <cell r="CN581">
            <v>0</v>
          </cell>
          <cell r="CO581">
            <v>0</v>
          </cell>
          <cell r="CP581">
            <v>0</v>
          </cell>
          <cell r="CQ581">
            <v>0</v>
          </cell>
          <cell r="CR581">
            <v>0</v>
          </cell>
          <cell r="CS581">
            <v>0</v>
          </cell>
          <cell r="CT581">
            <v>0</v>
          </cell>
          <cell r="CU581">
            <v>0</v>
          </cell>
          <cell r="CV581">
            <v>0</v>
          </cell>
          <cell r="CW581">
            <v>0</v>
          </cell>
          <cell r="CX581">
            <v>0</v>
          </cell>
          <cell r="CY581">
            <v>0</v>
          </cell>
          <cell r="CZ581">
            <v>0</v>
          </cell>
          <cell r="DA581">
            <v>0</v>
          </cell>
          <cell r="DB581">
            <v>0</v>
          </cell>
          <cell r="DC581">
            <v>0</v>
          </cell>
          <cell r="DD581">
            <v>0</v>
          </cell>
          <cell r="DE581">
            <v>0</v>
          </cell>
          <cell r="DF581">
            <v>0</v>
          </cell>
          <cell r="DG581">
            <v>0</v>
          </cell>
          <cell r="DH581">
            <v>0</v>
          </cell>
          <cell r="DI581">
            <v>0</v>
          </cell>
          <cell r="DJ581">
            <v>0</v>
          </cell>
          <cell r="DK581">
            <v>0</v>
          </cell>
          <cell r="DL581">
            <v>0</v>
          </cell>
          <cell r="DM581">
            <v>0</v>
          </cell>
          <cell r="DN581">
            <v>0</v>
          </cell>
          <cell r="DO581">
            <v>0</v>
          </cell>
          <cell r="DP581">
            <v>0</v>
          </cell>
          <cell r="DQ581">
            <v>0</v>
          </cell>
          <cell r="DR581">
            <v>0</v>
          </cell>
          <cell r="DS581">
            <v>0</v>
          </cell>
          <cell r="DT581">
            <v>0</v>
          </cell>
          <cell r="DU581">
            <v>0</v>
          </cell>
          <cell r="DV581">
            <v>0</v>
          </cell>
          <cell r="DW581">
            <v>0</v>
          </cell>
          <cell r="DX581">
            <v>0</v>
          </cell>
          <cell r="DY581">
            <v>0</v>
          </cell>
          <cell r="DZ581">
            <v>0</v>
          </cell>
          <cell r="EA581">
            <v>0</v>
          </cell>
          <cell r="EB581">
            <v>0</v>
          </cell>
          <cell r="EC581">
            <v>0</v>
          </cell>
          <cell r="ED581">
            <v>0</v>
          </cell>
          <cell r="EE581">
            <v>0</v>
          </cell>
          <cell r="EF581">
            <v>0</v>
          </cell>
          <cell r="EG581">
            <v>0</v>
          </cell>
          <cell r="EH581">
            <v>0</v>
          </cell>
          <cell r="EI581">
            <v>0</v>
          </cell>
          <cell r="EJ581">
            <v>0</v>
          </cell>
          <cell r="EK581">
            <v>0</v>
          </cell>
          <cell r="EL581">
            <v>0</v>
          </cell>
          <cell r="EM581">
            <v>0</v>
          </cell>
          <cell r="EN581">
            <v>0</v>
          </cell>
          <cell r="EO581">
            <v>0</v>
          </cell>
          <cell r="EP581">
            <v>0</v>
          </cell>
          <cell r="EQ581">
            <v>0</v>
          </cell>
          <cell r="ER581">
            <v>0</v>
          </cell>
          <cell r="ES581">
            <v>0</v>
          </cell>
          <cell r="ET581">
            <v>0</v>
          </cell>
          <cell r="EU581">
            <v>0</v>
          </cell>
          <cell r="EV581">
            <v>0</v>
          </cell>
          <cell r="EW581">
            <v>0</v>
          </cell>
          <cell r="EX581">
            <v>0</v>
          </cell>
          <cell r="GZ581">
            <v>0</v>
          </cell>
          <cell r="HA581">
            <v>0</v>
          </cell>
        </row>
        <row r="582">
          <cell r="B582" t="str">
            <v>76DIX</v>
          </cell>
          <cell r="C582">
            <v>0</v>
          </cell>
          <cell r="D582">
            <v>0</v>
          </cell>
          <cell r="E582">
            <v>926564210</v>
          </cell>
          <cell r="F582" t="str">
            <v>23052LBA289L4</v>
          </cell>
          <cell r="G582" t="str">
            <v>23052LBA289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  <cell r="BF582">
            <v>0</v>
          </cell>
          <cell r="BG582">
            <v>0</v>
          </cell>
          <cell r="BH582">
            <v>0</v>
          </cell>
          <cell r="BI582">
            <v>0</v>
          </cell>
          <cell r="BJ582">
            <v>0</v>
          </cell>
          <cell r="BK582">
            <v>0</v>
          </cell>
          <cell r="BL582">
            <v>0</v>
          </cell>
          <cell r="BM582">
            <v>25</v>
          </cell>
          <cell r="BN582">
            <v>0</v>
          </cell>
          <cell r="BO582">
            <v>0</v>
          </cell>
          <cell r="BP582">
            <v>0</v>
          </cell>
          <cell r="BQ582">
            <v>0</v>
          </cell>
          <cell r="BR582">
            <v>0</v>
          </cell>
          <cell r="BS582">
            <v>0</v>
          </cell>
          <cell r="BT582">
            <v>0</v>
          </cell>
          <cell r="BU582">
            <v>0</v>
          </cell>
          <cell r="BV582">
            <v>0</v>
          </cell>
          <cell r="BW582">
            <v>0</v>
          </cell>
          <cell r="BX582">
            <v>0</v>
          </cell>
          <cell r="BY582">
            <v>0</v>
          </cell>
          <cell r="BZ582">
            <v>54</v>
          </cell>
          <cell r="CA582">
            <v>0</v>
          </cell>
          <cell r="CB582">
            <v>0</v>
          </cell>
          <cell r="CC582">
            <v>0</v>
          </cell>
          <cell r="CD582">
            <v>0</v>
          </cell>
          <cell r="CE582">
            <v>0</v>
          </cell>
          <cell r="CF582">
            <v>0</v>
          </cell>
          <cell r="CG582">
            <v>0</v>
          </cell>
          <cell r="CH582">
            <v>0</v>
          </cell>
          <cell r="CI582">
            <v>0</v>
          </cell>
          <cell r="CJ582">
            <v>0</v>
          </cell>
          <cell r="CK582">
            <v>0</v>
          </cell>
          <cell r="CL582">
            <v>0</v>
          </cell>
          <cell r="CM582">
            <v>57</v>
          </cell>
          <cell r="CN582">
            <v>0</v>
          </cell>
          <cell r="CO582">
            <v>0</v>
          </cell>
          <cell r="CP582">
            <v>0</v>
          </cell>
          <cell r="CQ582">
            <v>0</v>
          </cell>
          <cell r="CR582">
            <v>0</v>
          </cell>
          <cell r="CS582">
            <v>0</v>
          </cell>
          <cell r="CT582">
            <v>0</v>
          </cell>
          <cell r="CU582">
            <v>0</v>
          </cell>
          <cell r="CV582">
            <v>0</v>
          </cell>
          <cell r="CW582">
            <v>0</v>
          </cell>
          <cell r="CX582">
            <v>0</v>
          </cell>
          <cell r="CY582">
            <v>0</v>
          </cell>
          <cell r="CZ582">
            <v>0</v>
          </cell>
          <cell r="DA582">
            <v>0</v>
          </cell>
          <cell r="DB582">
            <v>0</v>
          </cell>
          <cell r="DC582">
            <v>0</v>
          </cell>
          <cell r="DD582">
            <v>0</v>
          </cell>
          <cell r="DE582">
            <v>0</v>
          </cell>
          <cell r="DF582">
            <v>0</v>
          </cell>
          <cell r="DG582">
            <v>0</v>
          </cell>
          <cell r="DH582">
            <v>0</v>
          </cell>
          <cell r="DI582">
            <v>0</v>
          </cell>
          <cell r="DJ582">
            <v>0</v>
          </cell>
          <cell r="DK582">
            <v>0</v>
          </cell>
          <cell r="DL582">
            <v>0</v>
          </cell>
          <cell r="DM582">
            <v>0</v>
          </cell>
          <cell r="DN582">
            <v>0</v>
          </cell>
          <cell r="DO582">
            <v>0</v>
          </cell>
          <cell r="DP582">
            <v>0</v>
          </cell>
          <cell r="DQ582">
            <v>0</v>
          </cell>
          <cell r="DR582">
            <v>0</v>
          </cell>
          <cell r="DS582">
            <v>0</v>
          </cell>
          <cell r="DT582">
            <v>0</v>
          </cell>
          <cell r="DU582">
            <v>0</v>
          </cell>
          <cell r="DV582">
            <v>0</v>
          </cell>
          <cell r="DW582">
            <v>0</v>
          </cell>
          <cell r="DX582">
            <v>0</v>
          </cell>
          <cell r="DY582">
            <v>0</v>
          </cell>
          <cell r="DZ582">
            <v>0</v>
          </cell>
          <cell r="EA582">
            <v>0</v>
          </cell>
          <cell r="EB582">
            <v>0</v>
          </cell>
          <cell r="EC582">
            <v>0</v>
          </cell>
          <cell r="ED582">
            <v>0</v>
          </cell>
          <cell r="EE582">
            <v>0</v>
          </cell>
          <cell r="EF582">
            <v>0</v>
          </cell>
          <cell r="EG582">
            <v>0</v>
          </cell>
          <cell r="EH582">
            <v>0</v>
          </cell>
          <cell r="EI582">
            <v>0</v>
          </cell>
          <cell r="EJ582">
            <v>0</v>
          </cell>
          <cell r="EK582">
            <v>0</v>
          </cell>
          <cell r="EL582">
            <v>0</v>
          </cell>
          <cell r="EM582">
            <v>0</v>
          </cell>
          <cell r="EN582">
            <v>0</v>
          </cell>
          <cell r="EO582">
            <v>0</v>
          </cell>
          <cell r="EP582">
            <v>0</v>
          </cell>
          <cell r="EQ582">
            <v>0</v>
          </cell>
          <cell r="ER582">
            <v>0</v>
          </cell>
          <cell r="ES582">
            <v>0</v>
          </cell>
          <cell r="ET582">
            <v>0</v>
          </cell>
          <cell r="EU582">
            <v>0</v>
          </cell>
          <cell r="EV582">
            <v>0</v>
          </cell>
          <cell r="EW582">
            <v>0</v>
          </cell>
          <cell r="EX582">
            <v>0</v>
          </cell>
          <cell r="GZ582">
            <v>0</v>
          </cell>
          <cell r="HA582">
            <v>0</v>
          </cell>
        </row>
        <row r="583">
          <cell r="B583" t="str">
            <v>76DTB</v>
          </cell>
          <cell r="C583">
            <v>0</v>
          </cell>
          <cell r="D583">
            <v>0</v>
          </cell>
          <cell r="E583">
            <v>926548397</v>
          </cell>
          <cell r="F583" t="str">
            <v>63052DZB006L4</v>
          </cell>
          <cell r="G583" t="str">
            <v>63052DZB006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  <cell r="BF583">
            <v>0</v>
          </cell>
          <cell r="BG583">
            <v>0</v>
          </cell>
          <cell r="BH583">
            <v>0</v>
          </cell>
          <cell r="BI583">
            <v>0</v>
          </cell>
          <cell r="BJ583">
            <v>0</v>
          </cell>
          <cell r="BK583">
            <v>0</v>
          </cell>
          <cell r="BL583">
            <v>0</v>
          </cell>
          <cell r="BM583">
            <v>0</v>
          </cell>
          <cell r="BN583">
            <v>0</v>
          </cell>
          <cell r="BO583">
            <v>0</v>
          </cell>
          <cell r="BP583">
            <v>0</v>
          </cell>
          <cell r="BQ583">
            <v>0</v>
          </cell>
          <cell r="BR583">
            <v>0</v>
          </cell>
          <cell r="BS583">
            <v>0</v>
          </cell>
          <cell r="BT583">
            <v>0</v>
          </cell>
          <cell r="BU583">
            <v>0</v>
          </cell>
          <cell r="BV583">
            <v>0</v>
          </cell>
          <cell r="BW583">
            <v>0</v>
          </cell>
          <cell r="BX583">
            <v>0</v>
          </cell>
          <cell r="BY583">
            <v>0</v>
          </cell>
          <cell r="BZ583">
            <v>0</v>
          </cell>
          <cell r="CA583">
            <v>0</v>
          </cell>
          <cell r="CB583">
            <v>0</v>
          </cell>
          <cell r="CC583">
            <v>0</v>
          </cell>
          <cell r="CD583">
            <v>0</v>
          </cell>
          <cell r="CE583">
            <v>0</v>
          </cell>
          <cell r="CF583">
            <v>0</v>
          </cell>
          <cell r="CG583">
            <v>0</v>
          </cell>
          <cell r="CH583">
            <v>0</v>
          </cell>
          <cell r="CI583">
            <v>0</v>
          </cell>
          <cell r="CJ583">
            <v>0</v>
          </cell>
          <cell r="CK583">
            <v>0</v>
          </cell>
          <cell r="CL583">
            <v>0</v>
          </cell>
          <cell r="CM583">
            <v>0</v>
          </cell>
          <cell r="CN583">
            <v>0</v>
          </cell>
          <cell r="CO583">
            <v>0</v>
          </cell>
          <cell r="CP583">
            <v>0</v>
          </cell>
          <cell r="CQ583">
            <v>0</v>
          </cell>
          <cell r="CR583">
            <v>0</v>
          </cell>
          <cell r="CS583">
            <v>0</v>
          </cell>
          <cell r="CT583">
            <v>0</v>
          </cell>
          <cell r="CU583">
            <v>0</v>
          </cell>
          <cell r="CV583">
            <v>0</v>
          </cell>
          <cell r="CW583">
            <v>0</v>
          </cell>
          <cell r="CX583">
            <v>0</v>
          </cell>
          <cell r="CY583">
            <v>0</v>
          </cell>
          <cell r="CZ583">
            <v>0</v>
          </cell>
          <cell r="DA583">
            <v>0</v>
          </cell>
          <cell r="DB583">
            <v>0</v>
          </cell>
          <cell r="DC583">
            <v>0</v>
          </cell>
          <cell r="DD583">
            <v>0</v>
          </cell>
          <cell r="DE583">
            <v>0</v>
          </cell>
          <cell r="DF583">
            <v>0</v>
          </cell>
          <cell r="DG583">
            <v>0</v>
          </cell>
          <cell r="DH583">
            <v>0</v>
          </cell>
          <cell r="DI583">
            <v>0</v>
          </cell>
          <cell r="DJ583">
            <v>0</v>
          </cell>
          <cell r="DK583">
            <v>0</v>
          </cell>
          <cell r="DL583">
            <v>0</v>
          </cell>
          <cell r="DM583">
            <v>0</v>
          </cell>
          <cell r="DN583">
            <v>0</v>
          </cell>
          <cell r="DO583">
            <v>0</v>
          </cell>
          <cell r="DP583">
            <v>0</v>
          </cell>
          <cell r="DQ583">
            <v>0</v>
          </cell>
          <cell r="DR583">
            <v>0</v>
          </cell>
          <cell r="DS583">
            <v>0</v>
          </cell>
          <cell r="DT583">
            <v>0</v>
          </cell>
          <cell r="DU583">
            <v>0</v>
          </cell>
          <cell r="DV583">
            <v>0</v>
          </cell>
          <cell r="DW583">
            <v>0</v>
          </cell>
          <cell r="DX583">
            <v>0</v>
          </cell>
          <cell r="DY583">
            <v>0</v>
          </cell>
          <cell r="DZ583">
            <v>0</v>
          </cell>
          <cell r="EA583">
            <v>0</v>
          </cell>
          <cell r="EB583">
            <v>0</v>
          </cell>
          <cell r="EC583">
            <v>0</v>
          </cell>
          <cell r="ED583">
            <v>0</v>
          </cell>
          <cell r="EE583">
            <v>0</v>
          </cell>
          <cell r="EF583">
            <v>0</v>
          </cell>
          <cell r="EG583">
            <v>0</v>
          </cell>
          <cell r="EH583">
            <v>0</v>
          </cell>
          <cell r="EI583">
            <v>0</v>
          </cell>
          <cell r="EJ583">
            <v>0</v>
          </cell>
          <cell r="EK583">
            <v>0</v>
          </cell>
          <cell r="EL583">
            <v>0</v>
          </cell>
          <cell r="EM583">
            <v>0</v>
          </cell>
          <cell r="EN583">
            <v>0</v>
          </cell>
          <cell r="EO583">
            <v>0</v>
          </cell>
          <cell r="EP583">
            <v>0</v>
          </cell>
          <cell r="EQ583">
            <v>0</v>
          </cell>
          <cell r="ER583">
            <v>0</v>
          </cell>
          <cell r="ES583">
            <v>0</v>
          </cell>
          <cell r="ET583">
            <v>0</v>
          </cell>
          <cell r="EU583">
            <v>0</v>
          </cell>
          <cell r="EV583">
            <v>0</v>
          </cell>
          <cell r="EW583">
            <v>0</v>
          </cell>
          <cell r="EX583">
            <v>0</v>
          </cell>
          <cell r="GZ583">
            <v>0</v>
          </cell>
          <cell r="HA583">
            <v>0</v>
          </cell>
        </row>
        <row r="584">
          <cell r="B584" t="str">
            <v>76DTB</v>
          </cell>
          <cell r="C584">
            <v>0</v>
          </cell>
          <cell r="D584">
            <v>0</v>
          </cell>
          <cell r="E584">
            <v>0</v>
          </cell>
          <cell r="F584" t="str">
            <v>63052DZA006L4</v>
          </cell>
          <cell r="G584" t="str">
            <v>63052DZA006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0</v>
          </cell>
          <cell r="BC584">
            <v>0</v>
          </cell>
          <cell r="BD584">
            <v>0</v>
          </cell>
          <cell r="BE584">
            <v>0</v>
          </cell>
          <cell r="BF584">
            <v>0</v>
          </cell>
          <cell r="BG584">
            <v>0</v>
          </cell>
          <cell r="BH584">
            <v>0</v>
          </cell>
          <cell r="BI584">
            <v>0</v>
          </cell>
          <cell r="BJ584">
            <v>0</v>
          </cell>
          <cell r="BK584">
            <v>0</v>
          </cell>
          <cell r="BL584">
            <v>0</v>
          </cell>
          <cell r="BM584">
            <v>0</v>
          </cell>
          <cell r="BN584">
            <v>0</v>
          </cell>
          <cell r="BO584">
            <v>0</v>
          </cell>
          <cell r="BP584">
            <v>0</v>
          </cell>
          <cell r="BQ584">
            <v>0</v>
          </cell>
          <cell r="BR584">
            <v>0</v>
          </cell>
          <cell r="BS584">
            <v>0</v>
          </cell>
          <cell r="BT584">
            <v>0</v>
          </cell>
          <cell r="BU584">
            <v>0</v>
          </cell>
          <cell r="BV584">
            <v>0</v>
          </cell>
          <cell r="BW584">
            <v>0</v>
          </cell>
          <cell r="BX584">
            <v>0</v>
          </cell>
          <cell r="BY584">
            <v>0</v>
          </cell>
          <cell r="BZ584">
            <v>0</v>
          </cell>
          <cell r="CA584">
            <v>0</v>
          </cell>
          <cell r="CB584">
            <v>0</v>
          </cell>
          <cell r="CC584">
            <v>0</v>
          </cell>
          <cell r="CD584">
            <v>0</v>
          </cell>
          <cell r="CE584">
            <v>0</v>
          </cell>
          <cell r="CF584">
            <v>0</v>
          </cell>
          <cell r="CG584">
            <v>0</v>
          </cell>
          <cell r="CH584">
            <v>0</v>
          </cell>
          <cell r="CI584">
            <v>0</v>
          </cell>
          <cell r="CJ584">
            <v>0</v>
          </cell>
          <cell r="CK584">
            <v>0</v>
          </cell>
          <cell r="CL584">
            <v>0</v>
          </cell>
          <cell r="CM584">
            <v>0</v>
          </cell>
          <cell r="CN584">
            <v>0</v>
          </cell>
          <cell r="CO584">
            <v>0</v>
          </cell>
          <cell r="CP584">
            <v>0</v>
          </cell>
          <cell r="CQ584">
            <v>0</v>
          </cell>
          <cell r="CR584">
            <v>0</v>
          </cell>
          <cell r="CS584">
            <v>0</v>
          </cell>
          <cell r="CT584">
            <v>0</v>
          </cell>
          <cell r="CU584">
            <v>0</v>
          </cell>
          <cell r="CV584">
            <v>0</v>
          </cell>
          <cell r="CW584">
            <v>0</v>
          </cell>
          <cell r="CX584">
            <v>0</v>
          </cell>
          <cell r="CY584">
            <v>0</v>
          </cell>
          <cell r="CZ584">
            <v>0</v>
          </cell>
          <cell r="DA584">
            <v>0</v>
          </cell>
          <cell r="DB584">
            <v>0</v>
          </cell>
          <cell r="DC584">
            <v>0</v>
          </cell>
          <cell r="DD584">
            <v>0</v>
          </cell>
          <cell r="DE584">
            <v>0</v>
          </cell>
          <cell r="DF584">
            <v>0</v>
          </cell>
          <cell r="DG584">
            <v>0</v>
          </cell>
          <cell r="DH584">
            <v>0</v>
          </cell>
          <cell r="DI584">
            <v>0</v>
          </cell>
          <cell r="DJ584">
            <v>0</v>
          </cell>
          <cell r="DK584">
            <v>0</v>
          </cell>
          <cell r="DL584">
            <v>0</v>
          </cell>
          <cell r="DM584">
            <v>0</v>
          </cell>
          <cell r="DN584">
            <v>0</v>
          </cell>
          <cell r="DO584">
            <v>0</v>
          </cell>
          <cell r="DP584">
            <v>0</v>
          </cell>
          <cell r="DQ584">
            <v>0</v>
          </cell>
          <cell r="DR584">
            <v>0</v>
          </cell>
          <cell r="DS584">
            <v>0</v>
          </cell>
          <cell r="DT584">
            <v>0</v>
          </cell>
          <cell r="DU584">
            <v>0</v>
          </cell>
          <cell r="DV584">
            <v>0</v>
          </cell>
          <cell r="DW584">
            <v>0</v>
          </cell>
          <cell r="DX584">
            <v>0</v>
          </cell>
          <cell r="DY584">
            <v>0</v>
          </cell>
          <cell r="DZ584">
            <v>0</v>
          </cell>
          <cell r="EA584">
            <v>0</v>
          </cell>
          <cell r="EB584">
            <v>0</v>
          </cell>
          <cell r="EC584">
            <v>0</v>
          </cell>
          <cell r="ED584">
            <v>0</v>
          </cell>
          <cell r="EE584">
            <v>0</v>
          </cell>
          <cell r="EF584">
            <v>0</v>
          </cell>
          <cell r="EG584">
            <v>0</v>
          </cell>
          <cell r="EH584">
            <v>0</v>
          </cell>
          <cell r="EI584">
            <v>0</v>
          </cell>
          <cell r="EJ584">
            <v>0</v>
          </cell>
          <cell r="EK584">
            <v>0</v>
          </cell>
          <cell r="EL584">
            <v>0</v>
          </cell>
          <cell r="EM584">
            <v>0</v>
          </cell>
          <cell r="EN584">
            <v>0</v>
          </cell>
          <cell r="EO584">
            <v>0</v>
          </cell>
          <cell r="EP584">
            <v>0</v>
          </cell>
          <cell r="EQ584">
            <v>0</v>
          </cell>
          <cell r="ER584">
            <v>0</v>
          </cell>
          <cell r="ES584">
            <v>0</v>
          </cell>
          <cell r="ET584">
            <v>0</v>
          </cell>
          <cell r="EU584">
            <v>0</v>
          </cell>
          <cell r="EV584">
            <v>0</v>
          </cell>
          <cell r="EW584">
            <v>0</v>
          </cell>
          <cell r="EX584">
            <v>0</v>
          </cell>
          <cell r="GZ584">
            <v>0</v>
          </cell>
          <cell r="HA584">
            <v>0</v>
          </cell>
        </row>
        <row r="585">
          <cell r="B585" t="str">
            <v>76DTB</v>
          </cell>
          <cell r="C585">
            <v>0</v>
          </cell>
          <cell r="D585">
            <v>0</v>
          </cell>
          <cell r="E585">
            <v>926548980</v>
          </cell>
          <cell r="F585" t="str">
            <v>63052NHA006L4</v>
          </cell>
          <cell r="G585" t="str">
            <v>63052NHA006</v>
          </cell>
          <cell r="H585">
            <v>6</v>
          </cell>
          <cell r="I585">
            <v>6</v>
          </cell>
          <cell r="J585">
            <v>354</v>
          </cell>
          <cell r="K585">
            <v>360</v>
          </cell>
          <cell r="L585">
            <v>365</v>
          </cell>
          <cell r="M585">
            <v>342</v>
          </cell>
          <cell r="N585">
            <v>360</v>
          </cell>
          <cell r="O585">
            <v>360</v>
          </cell>
          <cell r="P585">
            <v>360</v>
          </cell>
          <cell r="Q585">
            <v>0</v>
          </cell>
          <cell r="R585">
            <v>2</v>
          </cell>
          <cell r="S585">
            <v>169</v>
          </cell>
          <cell r="T585">
            <v>200</v>
          </cell>
          <cell r="U585">
            <v>369</v>
          </cell>
          <cell r="V585">
            <v>52.631578947368425</v>
          </cell>
          <cell r="W585">
            <v>0</v>
          </cell>
          <cell r="X585">
            <v>0</v>
          </cell>
          <cell r="Y585">
            <v>0</v>
          </cell>
          <cell r="Z585">
            <v>14</v>
          </cell>
          <cell r="AA585">
            <v>114</v>
          </cell>
          <cell r="AB585">
            <v>383</v>
          </cell>
          <cell r="AC585">
            <v>114</v>
          </cell>
          <cell r="AD585">
            <v>360</v>
          </cell>
          <cell r="AE585">
            <v>0</v>
          </cell>
          <cell r="AF585">
            <v>0</v>
          </cell>
          <cell r="AG585">
            <v>9</v>
          </cell>
          <cell r="AH585">
            <v>9</v>
          </cell>
          <cell r="AI585">
            <v>11.739130434782608</v>
          </cell>
          <cell r="AJ585">
            <v>14</v>
          </cell>
          <cell r="AK585">
            <v>0</v>
          </cell>
          <cell r="AL585">
            <v>16</v>
          </cell>
          <cell r="AM585">
            <v>24</v>
          </cell>
          <cell r="AN585">
            <v>23</v>
          </cell>
          <cell r="AO585">
            <v>24</v>
          </cell>
          <cell r="AP585">
            <v>23</v>
          </cell>
          <cell r="AQ585">
            <v>0</v>
          </cell>
          <cell r="AR585">
            <v>0</v>
          </cell>
          <cell r="AS585">
            <v>1</v>
          </cell>
          <cell r="AT585">
            <v>24</v>
          </cell>
          <cell r="AU585">
            <v>25</v>
          </cell>
          <cell r="AV585">
            <v>31.304347826086953</v>
          </cell>
          <cell r="AW585">
            <v>0</v>
          </cell>
          <cell r="AX585">
            <v>0</v>
          </cell>
          <cell r="AY585">
            <v>0</v>
          </cell>
          <cell r="AZ585">
            <v>1</v>
          </cell>
          <cell r="BA585">
            <v>23</v>
          </cell>
          <cell r="BB585">
            <v>24</v>
          </cell>
          <cell r="BC585">
            <v>23</v>
          </cell>
          <cell r="BD585">
            <v>23</v>
          </cell>
          <cell r="BE585">
            <v>-1</v>
          </cell>
          <cell r="BF585">
            <v>0</v>
          </cell>
          <cell r="BG585">
            <v>3</v>
          </cell>
          <cell r="BH585">
            <v>3</v>
          </cell>
          <cell r="BI585">
            <v>3.4615384615384612</v>
          </cell>
          <cell r="BJ585">
            <v>23</v>
          </cell>
          <cell r="BK585">
            <v>23</v>
          </cell>
          <cell r="BL585">
            <v>23</v>
          </cell>
          <cell r="BM585">
            <v>26</v>
          </cell>
          <cell r="BN585">
            <v>26</v>
          </cell>
          <cell r="BO585">
            <v>0</v>
          </cell>
          <cell r="BP585">
            <v>26</v>
          </cell>
          <cell r="BQ585">
            <v>0</v>
          </cell>
          <cell r="BR585">
            <v>0</v>
          </cell>
          <cell r="BS585">
            <v>0</v>
          </cell>
          <cell r="BT585">
            <v>26</v>
          </cell>
          <cell r="BU585">
            <v>26</v>
          </cell>
          <cell r="BV585">
            <v>6.1417322834645667</v>
          </cell>
          <cell r="BW585">
            <v>101</v>
          </cell>
          <cell r="BX585">
            <v>0</v>
          </cell>
          <cell r="BY585">
            <v>101</v>
          </cell>
          <cell r="BZ585">
            <v>0</v>
          </cell>
          <cell r="CA585">
            <v>127</v>
          </cell>
          <cell r="CB585">
            <v>127</v>
          </cell>
          <cell r="CC585">
            <v>127</v>
          </cell>
          <cell r="CD585">
            <v>127</v>
          </cell>
          <cell r="CE585">
            <v>0</v>
          </cell>
          <cell r="CF585">
            <v>0</v>
          </cell>
          <cell r="CG585">
            <v>0</v>
          </cell>
          <cell r="CH585">
            <v>0</v>
          </cell>
          <cell r="CI585">
            <v>0</v>
          </cell>
          <cell r="CJ585">
            <v>557</v>
          </cell>
          <cell r="CK585">
            <v>557</v>
          </cell>
          <cell r="CL585">
            <v>554</v>
          </cell>
          <cell r="CM585">
            <v>557</v>
          </cell>
          <cell r="CN585">
            <v>557</v>
          </cell>
          <cell r="CO585">
            <v>0</v>
          </cell>
          <cell r="CP585">
            <v>557</v>
          </cell>
          <cell r="CQ585">
            <v>0</v>
          </cell>
          <cell r="CR585">
            <v>0</v>
          </cell>
          <cell r="CS585">
            <v>0</v>
          </cell>
          <cell r="CT585">
            <v>554</v>
          </cell>
          <cell r="CU585">
            <v>554</v>
          </cell>
          <cell r="CV585">
            <v>29.83842010771993</v>
          </cell>
          <cell r="CW585">
            <v>10</v>
          </cell>
          <cell r="CX585">
            <v>4</v>
          </cell>
          <cell r="CY585">
            <v>10</v>
          </cell>
          <cell r="CZ585">
            <v>0</v>
          </cell>
          <cell r="DA585">
            <v>557</v>
          </cell>
          <cell r="DB585">
            <v>557</v>
          </cell>
          <cell r="DC585">
            <v>557</v>
          </cell>
          <cell r="DD585">
            <v>557</v>
          </cell>
          <cell r="DE585">
            <v>1</v>
          </cell>
          <cell r="DF585">
            <v>0</v>
          </cell>
          <cell r="DG585">
            <v>6</v>
          </cell>
          <cell r="DH585">
            <v>6</v>
          </cell>
          <cell r="DI585">
            <v>1.3636363636363635</v>
          </cell>
          <cell r="DJ585">
            <v>132</v>
          </cell>
          <cell r="DK585">
            <v>132</v>
          </cell>
          <cell r="DL585">
            <v>0</v>
          </cell>
          <cell r="DM585">
            <v>0</v>
          </cell>
          <cell r="DN585">
            <v>132</v>
          </cell>
          <cell r="DO585">
            <v>0</v>
          </cell>
          <cell r="DP585">
            <v>132</v>
          </cell>
          <cell r="DQ585">
            <v>0</v>
          </cell>
          <cell r="DR585">
            <v>-1</v>
          </cell>
          <cell r="DS585">
            <v>0</v>
          </cell>
          <cell r="DT585">
            <v>7</v>
          </cell>
          <cell r="DU585">
            <v>7</v>
          </cell>
          <cell r="DV585">
            <v>0.35958904109589046</v>
          </cell>
          <cell r="DW585">
            <v>577</v>
          </cell>
          <cell r="DX585">
            <v>577</v>
          </cell>
          <cell r="DY585">
            <v>577</v>
          </cell>
          <cell r="DZ585">
            <v>0</v>
          </cell>
          <cell r="EA585">
            <v>584</v>
          </cell>
          <cell r="EB585">
            <v>0</v>
          </cell>
          <cell r="EC585">
            <v>584</v>
          </cell>
          <cell r="ED585">
            <v>0</v>
          </cell>
          <cell r="EE585">
            <v>133</v>
          </cell>
          <cell r="EF585">
            <v>0</v>
          </cell>
          <cell r="EG585">
            <v>451</v>
          </cell>
          <cell r="EH585">
            <v>451</v>
          </cell>
          <cell r="EI585">
            <v>17.04030226700252</v>
          </cell>
          <cell r="EJ585">
            <v>343</v>
          </cell>
          <cell r="EK585">
            <v>0</v>
          </cell>
          <cell r="EL585">
            <v>0</v>
          </cell>
          <cell r="EM585">
            <v>0</v>
          </cell>
          <cell r="EN585">
            <v>794</v>
          </cell>
          <cell r="EO585">
            <v>0</v>
          </cell>
          <cell r="EP585">
            <v>794</v>
          </cell>
          <cell r="EQ585">
            <v>0</v>
          </cell>
          <cell r="ER585">
            <v>794</v>
          </cell>
          <cell r="ES585">
            <v>0</v>
          </cell>
          <cell r="ET585">
            <v>0</v>
          </cell>
          <cell r="EU585">
            <v>0</v>
          </cell>
          <cell r="EV585">
            <v>0</v>
          </cell>
          <cell r="EW585">
            <v>342</v>
          </cell>
          <cell r="EX585">
            <v>0</v>
          </cell>
          <cell r="GZ585">
            <v>578</v>
          </cell>
          <cell r="HA585">
            <v>577</v>
          </cell>
        </row>
        <row r="586">
          <cell r="B586" t="str">
            <v>76DTB</v>
          </cell>
          <cell r="C586">
            <v>0</v>
          </cell>
          <cell r="D586">
            <v>10</v>
          </cell>
          <cell r="E586">
            <v>926564051</v>
          </cell>
          <cell r="F586" t="str">
            <v>63052RQB006L4</v>
          </cell>
          <cell r="G586" t="str">
            <v>63052RQB006</v>
          </cell>
          <cell r="H586">
            <v>50</v>
          </cell>
          <cell r="I586">
            <v>50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15</v>
          </cell>
          <cell r="T586">
            <v>35</v>
          </cell>
          <cell r="U586">
            <v>50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15</v>
          </cell>
          <cell r="AG586">
            <v>35</v>
          </cell>
          <cell r="AH586">
            <v>50</v>
          </cell>
          <cell r="AI586">
            <v>100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  <cell r="AS586">
            <v>15</v>
          </cell>
          <cell r="AT586">
            <v>35</v>
          </cell>
          <cell r="AU586">
            <v>50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  <cell r="BF586">
            <v>15</v>
          </cell>
          <cell r="BG586">
            <v>35</v>
          </cell>
          <cell r="BH586">
            <v>50</v>
          </cell>
          <cell r="BI586">
            <v>0</v>
          </cell>
          <cell r="BJ586">
            <v>0</v>
          </cell>
          <cell r="BK586">
            <v>0</v>
          </cell>
          <cell r="BL586">
            <v>0</v>
          </cell>
          <cell r="BM586">
            <v>0</v>
          </cell>
          <cell r="BN586">
            <v>0</v>
          </cell>
          <cell r="BO586">
            <v>0</v>
          </cell>
          <cell r="BP586">
            <v>0</v>
          </cell>
          <cell r="BQ586">
            <v>0</v>
          </cell>
          <cell r="BR586">
            <v>0</v>
          </cell>
          <cell r="BS586">
            <v>0</v>
          </cell>
          <cell r="BT586">
            <v>50</v>
          </cell>
          <cell r="BU586">
            <v>50</v>
          </cell>
          <cell r="BV586">
            <v>80.833333333333343</v>
          </cell>
          <cell r="BW586">
            <v>0</v>
          </cell>
          <cell r="BX586">
            <v>0</v>
          </cell>
          <cell r="BY586">
            <v>0</v>
          </cell>
          <cell r="BZ586">
            <v>0</v>
          </cell>
          <cell r="CA586">
            <v>0</v>
          </cell>
          <cell r="CB586">
            <v>0</v>
          </cell>
          <cell r="CC586">
            <v>0</v>
          </cell>
          <cell r="CD586">
            <v>0</v>
          </cell>
          <cell r="CE586">
            <v>0</v>
          </cell>
          <cell r="CF586">
            <v>0</v>
          </cell>
          <cell r="CG586">
            <v>50</v>
          </cell>
          <cell r="CH586">
            <v>50</v>
          </cell>
          <cell r="CI586">
            <v>0</v>
          </cell>
          <cell r="CJ586">
            <v>0</v>
          </cell>
          <cell r="CK586">
            <v>0</v>
          </cell>
          <cell r="CL586">
            <v>0</v>
          </cell>
          <cell r="CM586">
            <v>0</v>
          </cell>
          <cell r="CN586">
            <v>0</v>
          </cell>
          <cell r="CO586">
            <v>0</v>
          </cell>
          <cell r="CP586">
            <v>0</v>
          </cell>
          <cell r="CQ586">
            <v>0</v>
          </cell>
          <cell r="CR586">
            <v>0</v>
          </cell>
          <cell r="CS586">
            <v>0</v>
          </cell>
          <cell r="CT586">
            <v>50</v>
          </cell>
          <cell r="CU586">
            <v>50</v>
          </cell>
          <cell r="CV586">
            <v>0</v>
          </cell>
          <cell r="CW586">
            <v>0</v>
          </cell>
          <cell r="CX586">
            <v>32</v>
          </cell>
          <cell r="CY586">
            <v>0</v>
          </cell>
          <cell r="CZ586">
            <v>0</v>
          </cell>
          <cell r="DA586">
            <v>0</v>
          </cell>
          <cell r="DB586">
            <v>0</v>
          </cell>
          <cell r="DC586">
            <v>0</v>
          </cell>
          <cell r="DD586">
            <v>0</v>
          </cell>
          <cell r="DE586">
            <v>0</v>
          </cell>
          <cell r="DF586">
            <v>0</v>
          </cell>
          <cell r="DG586">
            <v>50</v>
          </cell>
          <cell r="DH586">
            <v>50</v>
          </cell>
          <cell r="DI586">
            <v>0</v>
          </cell>
          <cell r="DJ586">
            <v>0</v>
          </cell>
          <cell r="DK586">
            <v>0</v>
          </cell>
          <cell r="DL586">
            <v>0</v>
          </cell>
          <cell r="DM586">
            <v>0</v>
          </cell>
          <cell r="DN586">
            <v>0</v>
          </cell>
          <cell r="DO586">
            <v>0</v>
          </cell>
          <cell r="DP586">
            <v>0</v>
          </cell>
          <cell r="DQ586">
            <v>0</v>
          </cell>
          <cell r="DR586">
            <v>50</v>
          </cell>
          <cell r="DS586">
            <v>0</v>
          </cell>
          <cell r="DT586">
            <v>0</v>
          </cell>
          <cell r="DU586">
            <v>0</v>
          </cell>
          <cell r="DV586">
            <v>0</v>
          </cell>
          <cell r="DW586">
            <v>0</v>
          </cell>
          <cell r="DX586">
            <v>0</v>
          </cell>
          <cell r="DY586">
            <v>0</v>
          </cell>
          <cell r="DZ586">
            <v>0</v>
          </cell>
          <cell r="EA586">
            <v>0</v>
          </cell>
          <cell r="EB586">
            <v>0</v>
          </cell>
          <cell r="EC586">
            <v>0</v>
          </cell>
          <cell r="ED586">
            <v>0</v>
          </cell>
          <cell r="EE586">
            <v>0</v>
          </cell>
          <cell r="EF586">
            <v>0</v>
          </cell>
          <cell r="EG586">
            <v>0</v>
          </cell>
          <cell r="EH586">
            <v>0</v>
          </cell>
          <cell r="EI586">
            <v>0</v>
          </cell>
          <cell r="EJ586">
            <v>10</v>
          </cell>
          <cell r="EK586">
            <v>0</v>
          </cell>
          <cell r="EL586">
            <v>0</v>
          </cell>
          <cell r="EM586">
            <v>0</v>
          </cell>
          <cell r="EN586">
            <v>0</v>
          </cell>
          <cell r="EO586">
            <v>0</v>
          </cell>
          <cell r="EP586">
            <v>0</v>
          </cell>
          <cell r="EQ586">
            <v>0</v>
          </cell>
          <cell r="ER586">
            <v>0</v>
          </cell>
          <cell r="ES586">
            <v>0</v>
          </cell>
          <cell r="ET586">
            <v>10</v>
          </cell>
          <cell r="EU586">
            <v>10</v>
          </cell>
          <cell r="EV586">
            <v>0</v>
          </cell>
          <cell r="EW586">
            <v>0</v>
          </cell>
          <cell r="EX586">
            <v>0</v>
          </cell>
          <cell r="GZ586">
            <v>0</v>
          </cell>
          <cell r="HA586">
            <v>0</v>
          </cell>
        </row>
        <row r="587">
          <cell r="B587" t="str">
            <v>76DTX</v>
          </cell>
          <cell r="C587">
            <v>0</v>
          </cell>
          <cell r="D587">
            <v>0</v>
          </cell>
          <cell r="E587">
            <v>0</v>
          </cell>
          <cell r="F587" t="str">
            <v>63052DZB089L4</v>
          </cell>
          <cell r="G587" t="str">
            <v>63052DZB089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  <cell r="BF587">
            <v>0</v>
          </cell>
          <cell r="BG587">
            <v>0</v>
          </cell>
          <cell r="BH587">
            <v>0</v>
          </cell>
          <cell r="BI587">
            <v>0</v>
          </cell>
          <cell r="BJ587">
            <v>0</v>
          </cell>
          <cell r="BK587">
            <v>0</v>
          </cell>
          <cell r="BL587">
            <v>0</v>
          </cell>
          <cell r="BM587">
            <v>0</v>
          </cell>
          <cell r="BN587">
            <v>0</v>
          </cell>
          <cell r="BO587">
            <v>0</v>
          </cell>
          <cell r="BP587">
            <v>0</v>
          </cell>
          <cell r="BQ587">
            <v>0</v>
          </cell>
          <cell r="BR587">
            <v>0</v>
          </cell>
          <cell r="BS587">
            <v>0</v>
          </cell>
          <cell r="BT587">
            <v>0</v>
          </cell>
          <cell r="BU587">
            <v>0</v>
          </cell>
          <cell r="BV587">
            <v>0</v>
          </cell>
          <cell r="BW587">
            <v>0</v>
          </cell>
          <cell r="BX587">
            <v>0</v>
          </cell>
          <cell r="BY587">
            <v>0</v>
          </cell>
          <cell r="BZ587">
            <v>0</v>
          </cell>
          <cell r="CA587">
            <v>0</v>
          </cell>
          <cell r="CB587">
            <v>0</v>
          </cell>
          <cell r="CC587">
            <v>0</v>
          </cell>
          <cell r="CD587">
            <v>0</v>
          </cell>
          <cell r="CE587">
            <v>0</v>
          </cell>
          <cell r="CF587">
            <v>0</v>
          </cell>
          <cell r="CG587">
            <v>0</v>
          </cell>
          <cell r="CH587">
            <v>0</v>
          </cell>
          <cell r="CI587">
            <v>0</v>
          </cell>
          <cell r="CJ587">
            <v>0</v>
          </cell>
          <cell r="CK587">
            <v>0</v>
          </cell>
          <cell r="CL587">
            <v>0</v>
          </cell>
          <cell r="CM587">
            <v>0</v>
          </cell>
          <cell r="CN587">
            <v>0</v>
          </cell>
          <cell r="CO587">
            <v>0</v>
          </cell>
          <cell r="CP587">
            <v>0</v>
          </cell>
          <cell r="CQ587">
            <v>0</v>
          </cell>
          <cell r="CR587">
            <v>0</v>
          </cell>
          <cell r="CS587">
            <v>0</v>
          </cell>
          <cell r="CT587">
            <v>0</v>
          </cell>
          <cell r="CU587">
            <v>0</v>
          </cell>
          <cell r="CV587">
            <v>0</v>
          </cell>
          <cell r="CW587">
            <v>0</v>
          </cell>
          <cell r="CX587">
            <v>0</v>
          </cell>
          <cell r="CY587">
            <v>0</v>
          </cell>
          <cell r="CZ587">
            <v>0</v>
          </cell>
          <cell r="DA587">
            <v>0</v>
          </cell>
          <cell r="DB587">
            <v>0</v>
          </cell>
          <cell r="DC587">
            <v>0</v>
          </cell>
          <cell r="DD587">
            <v>0</v>
          </cell>
          <cell r="DE587">
            <v>0</v>
          </cell>
          <cell r="DF587">
            <v>0</v>
          </cell>
          <cell r="DG587">
            <v>0</v>
          </cell>
          <cell r="DH587">
            <v>0</v>
          </cell>
          <cell r="DI587">
            <v>0</v>
          </cell>
          <cell r="DJ587">
            <v>0</v>
          </cell>
          <cell r="DK587">
            <v>0</v>
          </cell>
          <cell r="DL587">
            <v>0</v>
          </cell>
          <cell r="DM587">
            <v>0</v>
          </cell>
          <cell r="DN587">
            <v>0</v>
          </cell>
          <cell r="DO587">
            <v>0</v>
          </cell>
          <cell r="DP587">
            <v>0</v>
          </cell>
          <cell r="DQ587">
            <v>0</v>
          </cell>
          <cell r="DR587">
            <v>0</v>
          </cell>
          <cell r="DS587">
            <v>0</v>
          </cell>
          <cell r="DT587">
            <v>0</v>
          </cell>
          <cell r="DU587">
            <v>0</v>
          </cell>
          <cell r="DV587">
            <v>0</v>
          </cell>
          <cell r="DW587">
            <v>0</v>
          </cell>
          <cell r="DX587">
            <v>0</v>
          </cell>
          <cell r="DY587">
            <v>0</v>
          </cell>
          <cell r="DZ587">
            <v>0</v>
          </cell>
          <cell r="EA587">
            <v>0</v>
          </cell>
          <cell r="EB587">
            <v>0</v>
          </cell>
          <cell r="EC587">
            <v>0</v>
          </cell>
          <cell r="ED587">
            <v>0</v>
          </cell>
          <cell r="EE587">
            <v>0</v>
          </cell>
          <cell r="EF587">
            <v>0</v>
          </cell>
          <cell r="EG587">
            <v>0</v>
          </cell>
          <cell r="EH587">
            <v>0</v>
          </cell>
          <cell r="EI587">
            <v>0</v>
          </cell>
          <cell r="EJ587">
            <v>0</v>
          </cell>
          <cell r="EK587">
            <v>0</v>
          </cell>
          <cell r="EL587">
            <v>0</v>
          </cell>
          <cell r="EM587">
            <v>0</v>
          </cell>
          <cell r="EN587">
            <v>0</v>
          </cell>
          <cell r="EO587">
            <v>0</v>
          </cell>
          <cell r="EP587">
            <v>0</v>
          </cell>
          <cell r="EQ587">
            <v>0</v>
          </cell>
          <cell r="ER587">
            <v>0</v>
          </cell>
          <cell r="ES587">
            <v>0</v>
          </cell>
          <cell r="ET587">
            <v>0</v>
          </cell>
          <cell r="EU587">
            <v>0</v>
          </cell>
          <cell r="EV587">
            <v>0</v>
          </cell>
          <cell r="EW587">
            <v>0</v>
          </cell>
          <cell r="EX587">
            <v>0</v>
          </cell>
          <cell r="GZ587">
            <v>0</v>
          </cell>
          <cell r="HA587">
            <v>0</v>
          </cell>
        </row>
        <row r="588">
          <cell r="B588" t="str">
            <v>76DTX</v>
          </cell>
          <cell r="C588">
            <v>0</v>
          </cell>
          <cell r="D588">
            <v>0</v>
          </cell>
          <cell r="E588">
            <v>0</v>
          </cell>
          <cell r="F588" t="str">
            <v>63052DZA089L4</v>
          </cell>
          <cell r="G588" t="str">
            <v>63052DZA089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  <cell r="BF588">
            <v>0</v>
          </cell>
          <cell r="BG588">
            <v>0</v>
          </cell>
          <cell r="BH588">
            <v>0</v>
          </cell>
          <cell r="BI588">
            <v>0</v>
          </cell>
          <cell r="BJ588">
            <v>0</v>
          </cell>
          <cell r="BK588">
            <v>0</v>
          </cell>
          <cell r="BL588">
            <v>0</v>
          </cell>
          <cell r="BM588">
            <v>0</v>
          </cell>
          <cell r="BN588">
            <v>0</v>
          </cell>
          <cell r="BO588">
            <v>0</v>
          </cell>
          <cell r="BP588">
            <v>0</v>
          </cell>
          <cell r="BQ588">
            <v>0</v>
          </cell>
          <cell r="BR588">
            <v>0</v>
          </cell>
          <cell r="BS588">
            <v>0</v>
          </cell>
          <cell r="BT588">
            <v>0</v>
          </cell>
          <cell r="BU588">
            <v>0</v>
          </cell>
          <cell r="BV588">
            <v>0</v>
          </cell>
          <cell r="BW588">
            <v>0</v>
          </cell>
          <cell r="BX588">
            <v>0</v>
          </cell>
          <cell r="BY588">
            <v>0</v>
          </cell>
          <cell r="BZ588">
            <v>0</v>
          </cell>
          <cell r="CA588">
            <v>0</v>
          </cell>
          <cell r="CB588">
            <v>0</v>
          </cell>
          <cell r="CC588">
            <v>0</v>
          </cell>
          <cell r="CD588">
            <v>0</v>
          </cell>
          <cell r="CE588">
            <v>0</v>
          </cell>
          <cell r="CF588">
            <v>0</v>
          </cell>
          <cell r="CG588">
            <v>0</v>
          </cell>
          <cell r="CH588">
            <v>0</v>
          </cell>
          <cell r="CI588">
            <v>0</v>
          </cell>
          <cell r="CJ588">
            <v>0</v>
          </cell>
          <cell r="CK588">
            <v>0</v>
          </cell>
          <cell r="CL588">
            <v>0</v>
          </cell>
          <cell r="CM588">
            <v>0</v>
          </cell>
          <cell r="CN588">
            <v>0</v>
          </cell>
          <cell r="CO588">
            <v>0</v>
          </cell>
          <cell r="CP588">
            <v>0</v>
          </cell>
          <cell r="CQ588">
            <v>0</v>
          </cell>
          <cell r="CR588">
            <v>0</v>
          </cell>
          <cell r="CS588">
            <v>0</v>
          </cell>
          <cell r="CT588">
            <v>0</v>
          </cell>
          <cell r="CU588">
            <v>0</v>
          </cell>
          <cell r="CV588">
            <v>0</v>
          </cell>
          <cell r="CW588">
            <v>0</v>
          </cell>
          <cell r="CX588">
            <v>0</v>
          </cell>
          <cell r="CY588">
            <v>0</v>
          </cell>
          <cell r="CZ588">
            <v>0</v>
          </cell>
          <cell r="DA588">
            <v>0</v>
          </cell>
          <cell r="DB588">
            <v>0</v>
          </cell>
          <cell r="DC588">
            <v>0</v>
          </cell>
          <cell r="DD588">
            <v>0</v>
          </cell>
          <cell r="DE588">
            <v>0</v>
          </cell>
          <cell r="DF588">
            <v>0</v>
          </cell>
          <cell r="DG588">
            <v>0</v>
          </cell>
          <cell r="DH588">
            <v>0</v>
          </cell>
          <cell r="DI588">
            <v>0</v>
          </cell>
          <cell r="DJ588">
            <v>0</v>
          </cell>
          <cell r="DK588">
            <v>0</v>
          </cell>
          <cell r="DL588">
            <v>0</v>
          </cell>
          <cell r="DM588">
            <v>0</v>
          </cell>
          <cell r="DN588">
            <v>0</v>
          </cell>
          <cell r="DO588">
            <v>0</v>
          </cell>
          <cell r="DP588">
            <v>0</v>
          </cell>
          <cell r="DQ588">
            <v>0</v>
          </cell>
          <cell r="DR588">
            <v>0</v>
          </cell>
          <cell r="DS588">
            <v>0</v>
          </cell>
          <cell r="DT588">
            <v>0</v>
          </cell>
          <cell r="DU588">
            <v>0</v>
          </cell>
          <cell r="DV588">
            <v>0</v>
          </cell>
          <cell r="DW588">
            <v>0</v>
          </cell>
          <cell r="DX588">
            <v>0</v>
          </cell>
          <cell r="DY588">
            <v>0</v>
          </cell>
          <cell r="DZ588">
            <v>0</v>
          </cell>
          <cell r="EA588">
            <v>0</v>
          </cell>
          <cell r="EB588">
            <v>0</v>
          </cell>
          <cell r="EC588">
            <v>0</v>
          </cell>
          <cell r="ED588">
            <v>0</v>
          </cell>
          <cell r="EE588">
            <v>0</v>
          </cell>
          <cell r="EF588">
            <v>0</v>
          </cell>
          <cell r="EG588">
            <v>0</v>
          </cell>
          <cell r="EH588">
            <v>0</v>
          </cell>
          <cell r="EI588">
            <v>0</v>
          </cell>
          <cell r="EJ588">
            <v>0</v>
          </cell>
          <cell r="EK588">
            <v>0</v>
          </cell>
          <cell r="EL588">
            <v>0</v>
          </cell>
          <cell r="EM588">
            <v>0</v>
          </cell>
          <cell r="EN588">
            <v>0</v>
          </cell>
          <cell r="EO588">
            <v>0</v>
          </cell>
          <cell r="EP588">
            <v>0</v>
          </cell>
          <cell r="EQ588">
            <v>0</v>
          </cell>
          <cell r="ER588">
            <v>0</v>
          </cell>
          <cell r="ES588">
            <v>0</v>
          </cell>
          <cell r="ET588">
            <v>0</v>
          </cell>
          <cell r="EU588">
            <v>0</v>
          </cell>
          <cell r="EV588">
            <v>0</v>
          </cell>
          <cell r="EW588">
            <v>0</v>
          </cell>
          <cell r="EX588">
            <v>0</v>
          </cell>
          <cell r="GZ588">
            <v>0</v>
          </cell>
          <cell r="HA588">
            <v>0</v>
          </cell>
        </row>
        <row r="589">
          <cell r="B589" t="str">
            <v>76DTX</v>
          </cell>
          <cell r="C589">
            <v>0</v>
          </cell>
          <cell r="D589">
            <v>0</v>
          </cell>
          <cell r="E589">
            <v>0</v>
          </cell>
          <cell r="F589" t="str">
            <v>63052RQA089L4</v>
          </cell>
          <cell r="G589" t="str">
            <v>63052RQA089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  <cell r="BF589">
            <v>0</v>
          </cell>
          <cell r="BG589">
            <v>0</v>
          </cell>
          <cell r="BH589">
            <v>0</v>
          </cell>
          <cell r="BI589">
            <v>0</v>
          </cell>
          <cell r="BJ589">
            <v>0</v>
          </cell>
          <cell r="BK589">
            <v>0</v>
          </cell>
          <cell r="BL589">
            <v>0</v>
          </cell>
          <cell r="BM589">
            <v>0</v>
          </cell>
          <cell r="BN589">
            <v>0</v>
          </cell>
          <cell r="BO589">
            <v>0</v>
          </cell>
          <cell r="BP589">
            <v>0</v>
          </cell>
          <cell r="BQ589">
            <v>0</v>
          </cell>
          <cell r="BR589">
            <v>0</v>
          </cell>
          <cell r="BS589">
            <v>0</v>
          </cell>
          <cell r="BT589">
            <v>0</v>
          </cell>
          <cell r="BU589">
            <v>0</v>
          </cell>
          <cell r="BV589">
            <v>0</v>
          </cell>
          <cell r="BW589">
            <v>0</v>
          </cell>
          <cell r="BX589">
            <v>0</v>
          </cell>
          <cell r="BY589">
            <v>0</v>
          </cell>
          <cell r="BZ589">
            <v>0</v>
          </cell>
          <cell r="CA589">
            <v>0</v>
          </cell>
          <cell r="CB589">
            <v>0</v>
          </cell>
          <cell r="CC589">
            <v>0</v>
          </cell>
          <cell r="CD589">
            <v>0</v>
          </cell>
          <cell r="CE589">
            <v>0</v>
          </cell>
          <cell r="CF589">
            <v>0</v>
          </cell>
          <cell r="CG589">
            <v>0</v>
          </cell>
          <cell r="CH589">
            <v>0</v>
          </cell>
          <cell r="CI589">
            <v>0</v>
          </cell>
          <cell r="CJ589">
            <v>0</v>
          </cell>
          <cell r="CK589">
            <v>0</v>
          </cell>
          <cell r="CL589">
            <v>0</v>
          </cell>
          <cell r="CM589">
            <v>0</v>
          </cell>
          <cell r="CN589">
            <v>0</v>
          </cell>
          <cell r="CO589">
            <v>0</v>
          </cell>
          <cell r="CP589">
            <v>0</v>
          </cell>
          <cell r="CQ589">
            <v>0</v>
          </cell>
          <cell r="CR589">
            <v>0</v>
          </cell>
          <cell r="CS589">
            <v>0</v>
          </cell>
          <cell r="CT589">
            <v>0</v>
          </cell>
          <cell r="CU589">
            <v>0</v>
          </cell>
          <cell r="CV589">
            <v>0</v>
          </cell>
          <cell r="CW589">
            <v>0</v>
          </cell>
          <cell r="CX589">
            <v>0</v>
          </cell>
          <cell r="CY589">
            <v>0</v>
          </cell>
          <cell r="CZ589">
            <v>0</v>
          </cell>
          <cell r="DA589">
            <v>0</v>
          </cell>
          <cell r="DB589">
            <v>0</v>
          </cell>
          <cell r="DC589">
            <v>0</v>
          </cell>
          <cell r="DD589">
            <v>0</v>
          </cell>
          <cell r="DE589">
            <v>0</v>
          </cell>
          <cell r="DF589">
            <v>0</v>
          </cell>
          <cell r="DG589">
            <v>0</v>
          </cell>
          <cell r="DH589">
            <v>0</v>
          </cell>
          <cell r="DI589">
            <v>0</v>
          </cell>
          <cell r="DJ589">
            <v>0</v>
          </cell>
          <cell r="DK589">
            <v>0</v>
          </cell>
          <cell r="DL589">
            <v>0</v>
          </cell>
          <cell r="DM589">
            <v>0</v>
          </cell>
          <cell r="DN589">
            <v>0</v>
          </cell>
          <cell r="DO589">
            <v>0</v>
          </cell>
          <cell r="DP589">
            <v>0</v>
          </cell>
          <cell r="DQ589">
            <v>0</v>
          </cell>
          <cell r="DR589">
            <v>0</v>
          </cell>
          <cell r="DS589">
            <v>0</v>
          </cell>
          <cell r="DT589">
            <v>0</v>
          </cell>
          <cell r="DU589">
            <v>0</v>
          </cell>
          <cell r="DV589">
            <v>0</v>
          </cell>
          <cell r="DW589">
            <v>0</v>
          </cell>
          <cell r="DX589">
            <v>0</v>
          </cell>
          <cell r="DY589">
            <v>0</v>
          </cell>
          <cell r="DZ589">
            <v>0</v>
          </cell>
          <cell r="EA589">
            <v>0</v>
          </cell>
          <cell r="EB589">
            <v>0</v>
          </cell>
          <cell r="EC589">
            <v>0</v>
          </cell>
          <cell r="ED589">
            <v>0</v>
          </cell>
          <cell r="EE589">
            <v>0</v>
          </cell>
          <cell r="EF589">
            <v>0</v>
          </cell>
          <cell r="EG589">
            <v>0</v>
          </cell>
          <cell r="EH589">
            <v>0</v>
          </cell>
          <cell r="EI589">
            <v>0</v>
          </cell>
          <cell r="EJ589">
            <v>0</v>
          </cell>
          <cell r="EK589">
            <v>0</v>
          </cell>
          <cell r="EL589">
            <v>0</v>
          </cell>
          <cell r="EM589">
            <v>0</v>
          </cell>
          <cell r="EN589">
            <v>0</v>
          </cell>
          <cell r="EO589">
            <v>0</v>
          </cell>
          <cell r="EP589">
            <v>0</v>
          </cell>
          <cell r="EQ589">
            <v>0</v>
          </cell>
          <cell r="ER589">
            <v>0</v>
          </cell>
          <cell r="ES589">
            <v>0</v>
          </cell>
          <cell r="ET589">
            <v>0</v>
          </cell>
          <cell r="EU589">
            <v>0</v>
          </cell>
          <cell r="EV589">
            <v>0</v>
          </cell>
          <cell r="EW589">
            <v>0</v>
          </cell>
          <cell r="EX589">
            <v>0</v>
          </cell>
          <cell r="GZ589">
            <v>0</v>
          </cell>
          <cell r="HA589">
            <v>0</v>
          </cell>
        </row>
        <row r="590">
          <cell r="B590" t="str">
            <v>76DTX</v>
          </cell>
          <cell r="C590">
            <v>0</v>
          </cell>
          <cell r="D590">
            <v>0</v>
          </cell>
          <cell r="E590">
            <v>926564054</v>
          </cell>
          <cell r="F590" t="str">
            <v>63052RQB089L4</v>
          </cell>
          <cell r="G590" t="str">
            <v>63052RQB089</v>
          </cell>
          <cell r="H590">
            <v>39</v>
          </cell>
          <cell r="I590">
            <v>39</v>
          </cell>
          <cell r="J590">
            <v>140</v>
          </cell>
          <cell r="K590">
            <v>240</v>
          </cell>
          <cell r="L590">
            <v>140</v>
          </cell>
          <cell r="M590">
            <v>39</v>
          </cell>
          <cell r="N590">
            <v>163</v>
          </cell>
          <cell r="O590">
            <v>202</v>
          </cell>
          <cell r="P590">
            <v>163</v>
          </cell>
          <cell r="Q590">
            <v>163</v>
          </cell>
          <cell r="R590">
            <v>0</v>
          </cell>
          <cell r="S590">
            <v>0</v>
          </cell>
          <cell r="T590">
            <v>16</v>
          </cell>
          <cell r="U590">
            <v>16</v>
          </cell>
          <cell r="V590">
            <v>1.5</v>
          </cell>
          <cell r="W590">
            <v>360</v>
          </cell>
          <cell r="X590">
            <v>360</v>
          </cell>
          <cell r="Y590">
            <v>360</v>
          </cell>
          <cell r="Z590">
            <v>72</v>
          </cell>
          <cell r="AA590">
            <v>320</v>
          </cell>
          <cell r="AB590">
            <v>359</v>
          </cell>
          <cell r="AC590">
            <v>320</v>
          </cell>
          <cell r="AD590">
            <v>248</v>
          </cell>
          <cell r="AE590">
            <v>0</v>
          </cell>
          <cell r="AF590">
            <v>1</v>
          </cell>
          <cell r="AG590">
            <v>127</v>
          </cell>
          <cell r="AH590">
            <v>128</v>
          </cell>
          <cell r="AI590">
            <v>7.5745526838966208</v>
          </cell>
          <cell r="AJ590">
            <v>480</v>
          </cell>
          <cell r="AK590">
            <v>480</v>
          </cell>
          <cell r="AL590">
            <v>481</v>
          </cell>
          <cell r="AM590">
            <v>0</v>
          </cell>
          <cell r="AN590">
            <v>503</v>
          </cell>
          <cell r="AO590">
            <v>503</v>
          </cell>
          <cell r="AP590">
            <v>503</v>
          </cell>
          <cell r="AQ590">
            <v>503</v>
          </cell>
          <cell r="AR590">
            <v>0</v>
          </cell>
          <cell r="AS590">
            <v>0</v>
          </cell>
          <cell r="AT590">
            <v>106</v>
          </cell>
          <cell r="AU590">
            <v>106</v>
          </cell>
          <cell r="AV590">
            <v>25.645161290322577</v>
          </cell>
          <cell r="AW590">
            <v>484</v>
          </cell>
          <cell r="AX590">
            <v>0</v>
          </cell>
          <cell r="AY590">
            <v>484</v>
          </cell>
          <cell r="AZ590">
            <v>78</v>
          </cell>
          <cell r="BA590">
            <v>124</v>
          </cell>
          <cell r="BB590">
            <v>163</v>
          </cell>
          <cell r="BC590">
            <v>124</v>
          </cell>
          <cell r="BD590">
            <v>85</v>
          </cell>
          <cell r="BE590">
            <v>0</v>
          </cell>
          <cell r="BF590">
            <v>0</v>
          </cell>
          <cell r="BG590">
            <v>505</v>
          </cell>
          <cell r="BH590">
            <v>505</v>
          </cell>
          <cell r="BI590">
            <v>37.686567164179102</v>
          </cell>
          <cell r="BJ590">
            <v>0</v>
          </cell>
          <cell r="BK590">
            <v>0</v>
          </cell>
          <cell r="BL590">
            <v>0</v>
          </cell>
          <cell r="BM590">
            <v>0</v>
          </cell>
          <cell r="BN590">
            <v>402</v>
          </cell>
          <cell r="BO590">
            <v>156</v>
          </cell>
          <cell r="BP590">
            <v>402</v>
          </cell>
          <cell r="BQ590">
            <v>156</v>
          </cell>
          <cell r="BR590">
            <v>0</v>
          </cell>
          <cell r="BS590">
            <v>0</v>
          </cell>
          <cell r="BT590">
            <v>349</v>
          </cell>
          <cell r="BU590">
            <v>349</v>
          </cell>
          <cell r="BV590">
            <v>19.460966542750928</v>
          </cell>
          <cell r="BW590">
            <v>240</v>
          </cell>
          <cell r="BX590">
            <v>0</v>
          </cell>
          <cell r="BY590">
            <v>242</v>
          </cell>
          <cell r="BZ590">
            <v>163</v>
          </cell>
          <cell r="CA590">
            <v>538</v>
          </cell>
          <cell r="CB590">
            <v>207</v>
          </cell>
          <cell r="CC590">
            <v>538</v>
          </cell>
          <cell r="CD590">
            <v>207</v>
          </cell>
          <cell r="CE590">
            <v>0</v>
          </cell>
          <cell r="CF590">
            <v>0</v>
          </cell>
          <cell r="CG590">
            <v>384</v>
          </cell>
          <cell r="CH590">
            <v>384</v>
          </cell>
          <cell r="CI590">
            <v>29.31297709923664</v>
          </cell>
          <cell r="CJ590">
            <v>240</v>
          </cell>
          <cell r="CK590">
            <v>240</v>
          </cell>
          <cell r="CL590">
            <v>240</v>
          </cell>
          <cell r="CM590">
            <v>39</v>
          </cell>
          <cell r="CN590">
            <v>393</v>
          </cell>
          <cell r="CO590">
            <v>292</v>
          </cell>
          <cell r="CP590">
            <v>393</v>
          </cell>
          <cell r="CQ590">
            <v>292</v>
          </cell>
          <cell r="CR590">
            <v>0</v>
          </cell>
          <cell r="CS590">
            <v>0</v>
          </cell>
          <cell r="CT590">
            <v>332</v>
          </cell>
          <cell r="CU590">
            <v>332</v>
          </cell>
          <cell r="CV590">
            <v>33.993174061433443</v>
          </cell>
          <cell r="CW590">
            <v>240</v>
          </cell>
          <cell r="CX590">
            <v>240</v>
          </cell>
          <cell r="CY590">
            <v>240</v>
          </cell>
          <cell r="CZ590">
            <v>0</v>
          </cell>
          <cell r="DA590">
            <v>293</v>
          </cell>
          <cell r="DB590">
            <v>186</v>
          </cell>
          <cell r="DC590">
            <v>293</v>
          </cell>
          <cell r="DD590">
            <v>186</v>
          </cell>
          <cell r="DE590">
            <v>0</v>
          </cell>
          <cell r="DF590">
            <v>0</v>
          </cell>
          <cell r="DG590">
            <v>386</v>
          </cell>
          <cell r="DH590">
            <v>386</v>
          </cell>
          <cell r="DI590">
            <v>35.02325581395349</v>
          </cell>
          <cell r="DJ590">
            <v>350</v>
          </cell>
          <cell r="DK590">
            <v>351</v>
          </cell>
          <cell r="DL590">
            <v>240</v>
          </cell>
          <cell r="DM590">
            <v>0</v>
          </cell>
          <cell r="DN590">
            <v>350</v>
          </cell>
          <cell r="DO590">
            <v>375</v>
          </cell>
          <cell r="DP590">
            <v>350</v>
          </cell>
          <cell r="DQ590">
            <v>375</v>
          </cell>
          <cell r="DR590">
            <v>0</v>
          </cell>
          <cell r="DS590">
            <v>0</v>
          </cell>
          <cell r="DT590">
            <v>251</v>
          </cell>
          <cell r="DU590">
            <v>251</v>
          </cell>
          <cell r="DV590">
            <v>13.567567567567568</v>
          </cell>
          <cell r="DW590">
            <v>674</v>
          </cell>
          <cell r="DX590">
            <v>674</v>
          </cell>
          <cell r="DY590">
            <v>674</v>
          </cell>
          <cell r="DZ590">
            <v>0</v>
          </cell>
          <cell r="EA590">
            <v>555</v>
          </cell>
          <cell r="EB590">
            <v>375</v>
          </cell>
          <cell r="EC590">
            <v>555</v>
          </cell>
          <cell r="ED590">
            <v>375</v>
          </cell>
          <cell r="EE590">
            <v>-141</v>
          </cell>
          <cell r="EF590">
            <v>215</v>
          </cell>
          <cell r="EG590">
            <v>476</v>
          </cell>
          <cell r="EH590">
            <v>691</v>
          </cell>
          <cell r="EI590">
            <v>37.147651006711406</v>
          </cell>
          <cell r="EJ590">
            <v>240</v>
          </cell>
          <cell r="EK590">
            <v>0</v>
          </cell>
          <cell r="EL590">
            <v>0</v>
          </cell>
          <cell r="EM590">
            <v>0</v>
          </cell>
          <cell r="EN590">
            <v>405</v>
          </cell>
          <cell r="EO590">
            <v>0</v>
          </cell>
          <cell r="EP590">
            <v>405</v>
          </cell>
          <cell r="EQ590">
            <v>0</v>
          </cell>
          <cell r="ER590">
            <v>405</v>
          </cell>
          <cell r="ES590">
            <v>0</v>
          </cell>
          <cell r="ET590">
            <v>311</v>
          </cell>
          <cell r="EU590">
            <v>526</v>
          </cell>
          <cell r="EV590">
            <v>31.454138702460849</v>
          </cell>
          <cell r="EW590">
            <v>0</v>
          </cell>
          <cell r="EX590">
            <v>0</v>
          </cell>
          <cell r="GZ590">
            <v>0</v>
          </cell>
          <cell r="HA590">
            <v>674</v>
          </cell>
        </row>
        <row r="591">
          <cell r="B591" t="str">
            <v>76DTX</v>
          </cell>
          <cell r="C591">
            <v>0</v>
          </cell>
          <cell r="D591">
            <v>10</v>
          </cell>
          <cell r="E591">
            <v>926548950</v>
          </cell>
          <cell r="F591" t="str">
            <v>63052DOA089L4</v>
          </cell>
          <cell r="G591" t="str">
            <v>63052DOA089</v>
          </cell>
          <cell r="H591">
            <v>79</v>
          </cell>
          <cell r="I591">
            <v>79</v>
          </cell>
          <cell r="J591">
            <v>31</v>
          </cell>
          <cell r="K591">
            <v>81</v>
          </cell>
          <cell r="L591">
            <v>30</v>
          </cell>
          <cell r="M591">
            <v>0</v>
          </cell>
          <cell r="N591">
            <v>100</v>
          </cell>
          <cell r="O591">
            <v>40</v>
          </cell>
          <cell r="P591">
            <v>100</v>
          </cell>
          <cell r="Q591">
            <v>40</v>
          </cell>
          <cell r="R591">
            <v>0</v>
          </cell>
          <cell r="S591">
            <v>0</v>
          </cell>
          <cell r="T591">
            <v>69</v>
          </cell>
          <cell r="U591">
            <v>69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69</v>
          </cell>
          <cell r="AH591">
            <v>69</v>
          </cell>
          <cell r="AI591">
            <v>51.75</v>
          </cell>
          <cell r="AJ591">
            <v>0</v>
          </cell>
          <cell r="AK591">
            <v>41</v>
          </cell>
          <cell r="AL591">
            <v>0</v>
          </cell>
          <cell r="AM591">
            <v>0</v>
          </cell>
          <cell r="AN591">
            <v>40</v>
          </cell>
          <cell r="AO591">
            <v>40</v>
          </cell>
          <cell r="AP591">
            <v>40</v>
          </cell>
          <cell r="AQ591">
            <v>40</v>
          </cell>
          <cell r="AR591">
            <v>0</v>
          </cell>
          <cell r="AS591">
            <v>0</v>
          </cell>
          <cell r="AT591">
            <v>29</v>
          </cell>
          <cell r="AU591">
            <v>29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  <cell r="BF591">
            <v>0</v>
          </cell>
          <cell r="BG591">
            <v>29</v>
          </cell>
          <cell r="BH591">
            <v>29</v>
          </cell>
          <cell r="BI591">
            <v>48.333333333333336</v>
          </cell>
          <cell r="BJ591">
            <v>0</v>
          </cell>
          <cell r="BK591">
            <v>0</v>
          </cell>
          <cell r="BL591">
            <v>0</v>
          </cell>
          <cell r="BM591">
            <v>18</v>
          </cell>
          <cell r="BN591">
            <v>18</v>
          </cell>
          <cell r="BO591">
            <v>0</v>
          </cell>
          <cell r="BP591">
            <v>18</v>
          </cell>
          <cell r="BQ591">
            <v>0</v>
          </cell>
          <cell r="BR591">
            <v>3</v>
          </cell>
          <cell r="BS591">
            <v>0</v>
          </cell>
          <cell r="BT591">
            <v>26</v>
          </cell>
          <cell r="BU591">
            <v>26</v>
          </cell>
          <cell r="BV591">
            <v>43.333333333333336</v>
          </cell>
          <cell r="BW591">
            <v>2</v>
          </cell>
          <cell r="BX591">
            <v>0</v>
          </cell>
          <cell r="BY591">
            <v>2</v>
          </cell>
          <cell r="BZ591">
            <v>0</v>
          </cell>
          <cell r="CA591">
            <v>18</v>
          </cell>
          <cell r="CB591">
            <v>18</v>
          </cell>
          <cell r="CC591">
            <v>18</v>
          </cell>
          <cell r="CD591">
            <v>18</v>
          </cell>
          <cell r="CE591">
            <v>0</v>
          </cell>
          <cell r="CF591">
            <v>0</v>
          </cell>
          <cell r="CG591">
            <v>10</v>
          </cell>
          <cell r="CH591">
            <v>10</v>
          </cell>
          <cell r="CI591">
            <v>6.5217391304347823</v>
          </cell>
          <cell r="CJ591">
            <v>46</v>
          </cell>
          <cell r="CK591">
            <v>0</v>
          </cell>
          <cell r="CL591">
            <v>17</v>
          </cell>
          <cell r="CM591">
            <v>22</v>
          </cell>
          <cell r="CN591">
            <v>46</v>
          </cell>
          <cell r="CO591">
            <v>0</v>
          </cell>
          <cell r="CP591">
            <v>46</v>
          </cell>
          <cell r="CQ591">
            <v>0</v>
          </cell>
          <cell r="CR591">
            <v>1</v>
          </cell>
          <cell r="CS591">
            <v>0</v>
          </cell>
          <cell r="CT591">
            <v>26</v>
          </cell>
          <cell r="CU591">
            <v>26</v>
          </cell>
          <cell r="CV591">
            <v>6.6101694915254239</v>
          </cell>
          <cell r="CW591">
            <v>102</v>
          </cell>
          <cell r="CX591">
            <v>102</v>
          </cell>
          <cell r="CY591">
            <v>132</v>
          </cell>
          <cell r="CZ591">
            <v>0</v>
          </cell>
          <cell r="DA591">
            <v>118</v>
          </cell>
          <cell r="DB591">
            <v>46</v>
          </cell>
          <cell r="DC591">
            <v>118</v>
          </cell>
          <cell r="DD591">
            <v>46</v>
          </cell>
          <cell r="DE591">
            <v>-1</v>
          </cell>
          <cell r="DF591">
            <v>0</v>
          </cell>
          <cell r="DG591">
            <v>113</v>
          </cell>
          <cell r="DH591">
            <v>113</v>
          </cell>
          <cell r="DI591">
            <v>47.083333333333336</v>
          </cell>
          <cell r="DJ591">
            <v>72</v>
          </cell>
          <cell r="DK591">
            <v>72</v>
          </cell>
          <cell r="DL591">
            <v>0</v>
          </cell>
          <cell r="DM591">
            <v>0</v>
          </cell>
          <cell r="DN591">
            <v>72</v>
          </cell>
          <cell r="DO591">
            <v>72</v>
          </cell>
          <cell r="DP591">
            <v>72</v>
          </cell>
          <cell r="DQ591">
            <v>72</v>
          </cell>
          <cell r="DR591">
            <v>0</v>
          </cell>
          <cell r="DS591">
            <v>0</v>
          </cell>
          <cell r="DT591">
            <v>41</v>
          </cell>
          <cell r="DU591">
            <v>41</v>
          </cell>
          <cell r="DV591">
            <v>84.6</v>
          </cell>
          <cell r="DW591">
            <v>0</v>
          </cell>
          <cell r="DX591">
            <v>0</v>
          </cell>
          <cell r="DY591">
            <v>0</v>
          </cell>
          <cell r="DZ591">
            <v>0</v>
          </cell>
          <cell r="EA591">
            <v>0</v>
          </cell>
          <cell r="EB591">
            <v>72</v>
          </cell>
          <cell r="EC591">
            <v>0</v>
          </cell>
          <cell r="ED591">
            <v>72</v>
          </cell>
          <cell r="EE591">
            <v>-72</v>
          </cell>
          <cell r="EF591">
            <v>0</v>
          </cell>
          <cell r="EG591">
            <v>41</v>
          </cell>
          <cell r="EH591">
            <v>41</v>
          </cell>
          <cell r="EI591">
            <v>54.599999999999994</v>
          </cell>
          <cell r="EJ591">
            <v>0</v>
          </cell>
          <cell r="EK591">
            <v>0</v>
          </cell>
          <cell r="EL591">
            <v>0</v>
          </cell>
          <cell r="EM591">
            <v>0</v>
          </cell>
          <cell r="EN591">
            <v>0</v>
          </cell>
          <cell r="EO591">
            <v>0</v>
          </cell>
          <cell r="EP591">
            <v>0</v>
          </cell>
          <cell r="EQ591">
            <v>0</v>
          </cell>
          <cell r="ER591">
            <v>0</v>
          </cell>
          <cell r="ES591">
            <v>0</v>
          </cell>
          <cell r="ET591">
            <v>41</v>
          </cell>
          <cell r="EU591">
            <v>41</v>
          </cell>
          <cell r="EV591">
            <v>24.599999999999998</v>
          </cell>
          <cell r="EW591">
            <v>19</v>
          </cell>
          <cell r="EX591">
            <v>0</v>
          </cell>
          <cell r="GZ591">
            <v>0</v>
          </cell>
          <cell r="HA591">
            <v>0</v>
          </cell>
        </row>
        <row r="592">
          <cell r="B592" t="str">
            <v>76DTX</v>
          </cell>
          <cell r="C592">
            <v>0</v>
          </cell>
          <cell r="D592">
            <v>0</v>
          </cell>
          <cell r="E592">
            <v>926548981</v>
          </cell>
          <cell r="F592" t="str">
            <v>63052NHA089L4</v>
          </cell>
          <cell r="G592" t="str">
            <v>63052NHA089</v>
          </cell>
          <cell r="H592">
            <v>0</v>
          </cell>
          <cell r="I592">
            <v>0</v>
          </cell>
          <cell r="J592">
            <v>666</v>
          </cell>
          <cell r="K592">
            <v>666</v>
          </cell>
          <cell r="L592">
            <v>146</v>
          </cell>
          <cell r="M592">
            <v>570</v>
          </cell>
          <cell r="N592">
            <v>666</v>
          </cell>
          <cell r="O592">
            <v>666</v>
          </cell>
          <cell r="P592">
            <v>666</v>
          </cell>
          <cell r="Q592">
            <v>0</v>
          </cell>
          <cell r="R592">
            <v>0</v>
          </cell>
          <cell r="S592">
            <v>0</v>
          </cell>
          <cell r="T592">
            <v>146</v>
          </cell>
          <cell r="U592">
            <v>146</v>
          </cell>
          <cell r="V592">
            <v>4.6595744680851068</v>
          </cell>
          <cell r="W592">
            <v>794</v>
          </cell>
          <cell r="X592">
            <v>1026</v>
          </cell>
          <cell r="Y592">
            <v>812</v>
          </cell>
          <cell r="Z592">
            <v>480</v>
          </cell>
          <cell r="AA592">
            <v>940</v>
          </cell>
          <cell r="AB592">
            <v>1260</v>
          </cell>
          <cell r="AC592">
            <v>940</v>
          </cell>
          <cell r="AD592">
            <v>324</v>
          </cell>
          <cell r="AE592">
            <v>0</v>
          </cell>
          <cell r="AF592">
            <v>10</v>
          </cell>
          <cell r="AG592">
            <v>624</v>
          </cell>
          <cell r="AH592">
            <v>634</v>
          </cell>
          <cell r="AI592">
            <v>11.555555555555555</v>
          </cell>
          <cell r="AJ592">
            <v>996</v>
          </cell>
          <cell r="AK592">
            <v>962</v>
          </cell>
          <cell r="AL592">
            <v>1001</v>
          </cell>
          <cell r="AM592">
            <v>708</v>
          </cell>
          <cell r="AN592">
            <v>1620</v>
          </cell>
          <cell r="AO592">
            <v>1848</v>
          </cell>
          <cell r="AP592">
            <v>1620</v>
          </cell>
          <cell r="AQ592">
            <v>912</v>
          </cell>
          <cell r="AR592">
            <v>0</v>
          </cell>
          <cell r="AS592">
            <v>1</v>
          </cell>
          <cell r="AT592">
            <v>722</v>
          </cell>
          <cell r="AU592">
            <v>723</v>
          </cell>
          <cell r="AV592">
            <v>30.593220338983048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708</v>
          </cell>
          <cell r="BB592">
            <v>708</v>
          </cell>
          <cell r="BC592">
            <v>708</v>
          </cell>
          <cell r="BD592">
            <v>708</v>
          </cell>
          <cell r="BE592">
            <v>0</v>
          </cell>
          <cell r="BF592">
            <v>0</v>
          </cell>
          <cell r="BG592">
            <v>15</v>
          </cell>
          <cell r="BH592">
            <v>15</v>
          </cell>
          <cell r="BI592">
            <v>1.4516129032258063</v>
          </cell>
          <cell r="BJ592">
            <v>295</v>
          </cell>
          <cell r="BK592">
            <v>295</v>
          </cell>
          <cell r="BL592">
            <v>297</v>
          </cell>
          <cell r="BM592">
            <v>196</v>
          </cell>
          <cell r="BN592">
            <v>310</v>
          </cell>
          <cell r="BO592">
            <v>114</v>
          </cell>
          <cell r="BP592">
            <v>310</v>
          </cell>
          <cell r="BQ592">
            <v>114</v>
          </cell>
          <cell r="BR592">
            <v>0</v>
          </cell>
          <cell r="BS592">
            <v>0</v>
          </cell>
          <cell r="BT592">
            <v>198</v>
          </cell>
          <cell r="BU592">
            <v>198</v>
          </cell>
          <cell r="BV592">
            <v>13.026315789473685</v>
          </cell>
          <cell r="BW592">
            <v>258</v>
          </cell>
          <cell r="BX592">
            <v>0</v>
          </cell>
          <cell r="BY592">
            <v>258</v>
          </cell>
          <cell r="BZ592">
            <v>0</v>
          </cell>
          <cell r="CA592">
            <v>456</v>
          </cell>
          <cell r="CB592">
            <v>424</v>
          </cell>
          <cell r="CC592">
            <v>456</v>
          </cell>
          <cell r="CD592">
            <v>424</v>
          </cell>
          <cell r="CE592">
            <v>0</v>
          </cell>
          <cell r="CF592">
            <v>1</v>
          </cell>
          <cell r="CG592">
            <v>31</v>
          </cell>
          <cell r="CH592">
            <v>32</v>
          </cell>
          <cell r="CI592">
            <v>1.0197368421052633</v>
          </cell>
          <cell r="CJ592">
            <v>881</v>
          </cell>
          <cell r="CK592">
            <v>880</v>
          </cell>
          <cell r="CL592">
            <v>662</v>
          </cell>
          <cell r="CM592">
            <v>1012</v>
          </cell>
          <cell r="CN592">
            <v>912</v>
          </cell>
          <cell r="CO592">
            <v>260</v>
          </cell>
          <cell r="CP592">
            <v>912</v>
          </cell>
          <cell r="CQ592">
            <v>260</v>
          </cell>
          <cell r="CR592">
            <v>12</v>
          </cell>
          <cell r="CS592">
            <v>4</v>
          </cell>
          <cell r="CT592">
            <v>418</v>
          </cell>
          <cell r="CU592">
            <v>422</v>
          </cell>
          <cell r="CV592">
            <v>10.923344947735192</v>
          </cell>
          <cell r="CW592">
            <v>730</v>
          </cell>
          <cell r="CX592">
            <v>730</v>
          </cell>
          <cell r="CY592">
            <v>730</v>
          </cell>
          <cell r="CZ592">
            <v>0</v>
          </cell>
          <cell r="DA592">
            <v>1148</v>
          </cell>
          <cell r="DB592">
            <v>904</v>
          </cell>
          <cell r="DC592">
            <v>1148</v>
          </cell>
          <cell r="DD592">
            <v>904</v>
          </cell>
          <cell r="DE592">
            <v>-1</v>
          </cell>
          <cell r="DF592">
            <v>4</v>
          </cell>
          <cell r="DG592">
            <v>245</v>
          </cell>
          <cell r="DH592">
            <v>249</v>
          </cell>
          <cell r="DI592">
            <v>8.5465116279069768</v>
          </cell>
          <cell r="DJ592">
            <v>860</v>
          </cell>
          <cell r="DK592">
            <v>860</v>
          </cell>
          <cell r="DL592">
            <v>720</v>
          </cell>
          <cell r="DM592">
            <v>0</v>
          </cell>
          <cell r="DN592">
            <v>860</v>
          </cell>
          <cell r="DO592">
            <v>580</v>
          </cell>
          <cell r="DP592">
            <v>860</v>
          </cell>
          <cell r="DQ592">
            <v>580</v>
          </cell>
          <cell r="DR592">
            <v>1</v>
          </cell>
          <cell r="DS592">
            <v>1</v>
          </cell>
          <cell r="DT592">
            <v>387</v>
          </cell>
          <cell r="DU592">
            <v>388</v>
          </cell>
          <cell r="DV592">
            <v>17.380239520958085</v>
          </cell>
          <cell r="DW592">
            <v>390</v>
          </cell>
          <cell r="DX592">
            <v>390</v>
          </cell>
          <cell r="DY592">
            <v>302</v>
          </cell>
          <cell r="DZ592">
            <v>0</v>
          </cell>
          <cell r="EA592">
            <v>668</v>
          </cell>
          <cell r="EB592">
            <v>580</v>
          </cell>
          <cell r="EC592">
            <v>668</v>
          </cell>
          <cell r="ED592">
            <v>580</v>
          </cell>
          <cell r="EE592">
            <v>-184</v>
          </cell>
          <cell r="EF592">
            <v>1</v>
          </cell>
          <cell r="EG592">
            <v>293</v>
          </cell>
          <cell r="EH592">
            <v>294</v>
          </cell>
          <cell r="EI592">
            <v>3.0185439560439562</v>
          </cell>
          <cell r="EJ592">
            <v>2619</v>
          </cell>
          <cell r="EK592">
            <v>0</v>
          </cell>
          <cell r="EL592">
            <v>0</v>
          </cell>
          <cell r="EM592">
            <v>0</v>
          </cell>
          <cell r="EN592">
            <v>2912</v>
          </cell>
          <cell r="EO592">
            <v>0</v>
          </cell>
          <cell r="EP592">
            <v>2912</v>
          </cell>
          <cell r="EQ592">
            <v>0</v>
          </cell>
          <cell r="ER592">
            <v>2912</v>
          </cell>
          <cell r="ES592">
            <v>0</v>
          </cell>
          <cell r="ET592">
            <v>0</v>
          </cell>
          <cell r="EU592">
            <v>1</v>
          </cell>
          <cell r="EV592">
            <v>0</v>
          </cell>
          <cell r="EW592">
            <v>1148</v>
          </cell>
          <cell r="EX592">
            <v>0</v>
          </cell>
          <cell r="GZ592">
            <v>419</v>
          </cell>
          <cell r="HA592">
            <v>390</v>
          </cell>
        </row>
        <row r="593">
          <cell r="B593" t="str">
            <v>76DVX</v>
          </cell>
          <cell r="C593">
            <v>0</v>
          </cell>
          <cell r="D593">
            <v>0</v>
          </cell>
          <cell r="E593">
            <v>926564018</v>
          </cell>
          <cell r="F593" t="str">
            <v>23052THB289L4</v>
          </cell>
          <cell r="G593" t="str">
            <v>23052THB289</v>
          </cell>
          <cell r="H593">
            <v>0</v>
          </cell>
          <cell r="I593">
            <v>28</v>
          </cell>
          <cell r="J593">
            <v>10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28</v>
          </cell>
          <cell r="U593">
            <v>28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28</v>
          </cell>
          <cell r="AH593">
            <v>28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0</v>
          </cell>
          <cell r="AT593">
            <v>28</v>
          </cell>
          <cell r="AU593">
            <v>28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3</v>
          </cell>
          <cell r="BC593">
            <v>0</v>
          </cell>
          <cell r="BD593">
            <v>3</v>
          </cell>
          <cell r="BE593">
            <v>0</v>
          </cell>
          <cell r="BF593">
            <v>0</v>
          </cell>
          <cell r="BG593">
            <v>25</v>
          </cell>
          <cell r="BH593">
            <v>25</v>
          </cell>
          <cell r="BI593">
            <v>0</v>
          </cell>
          <cell r="BJ593">
            <v>0</v>
          </cell>
          <cell r="BK593">
            <v>0</v>
          </cell>
          <cell r="BL593">
            <v>0</v>
          </cell>
          <cell r="BM593">
            <v>0</v>
          </cell>
          <cell r="BN593">
            <v>0</v>
          </cell>
          <cell r="BO593">
            <v>0</v>
          </cell>
          <cell r="BP593">
            <v>0</v>
          </cell>
          <cell r="BQ593">
            <v>0</v>
          </cell>
          <cell r="BR593">
            <v>0</v>
          </cell>
          <cell r="BS593">
            <v>0</v>
          </cell>
          <cell r="BT593">
            <v>25</v>
          </cell>
          <cell r="BU593">
            <v>25</v>
          </cell>
          <cell r="BV593">
            <v>0</v>
          </cell>
          <cell r="BW593">
            <v>0</v>
          </cell>
          <cell r="BX593">
            <v>0</v>
          </cell>
          <cell r="BY593">
            <v>0</v>
          </cell>
          <cell r="BZ593">
            <v>0</v>
          </cell>
          <cell r="CA593">
            <v>0</v>
          </cell>
          <cell r="CB593">
            <v>0</v>
          </cell>
          <cell r="CC593">
            <v>0</v>
          </cell>
          <cell r="CD593">
            <v>0</v>
          </cell>
          <cell r="CE593">
            <v>0</v>
          </cell>
          <cell r="CF593">
            <v>0</v>
          </cell>
          <cell r="CG593">
            <v>25</v>
          </cell>
          <cell r="CH593">
            <v>25</v>
          </cell>
          <cell r="CI593">
            <v>435</v>
          </cell>
          <cell r="CJ593">
            <v>0</v>
          </cell>
          <cell r="CK593">
            <v>0</v>
          </cell>
          <cell r="CL593">
            <v>0</v>
          </cell>
          <cell r="CM593">
            <v>0</v>
          </cell>
          <cell r="CN593">
            <v>0</v>
          </cell>
          <cell r="CO593">
            <v>0</v>
          </cell>
          <cell r="CP593">
            <v>0</v>
          </cell>
          <cell r="CQ593">
            <v>0</v>
          </cell>
          <cell r="CR593">
            <v>0</v>
          </cell>
          <cell r="CS593">
            <v>0</v>
          </cell>
          <cell r="CT593">
            <v>25</v>
          </cell>
          <cell r="CU593">
            <v>25</v>
          </cell>
          <cell r="CV593">
            <v>0</v>
          </cell>
          <cell r="CW593">
            <v>0</v>
          </cell>
          <cell r="CX593">
            <v>0</v>
          </cell>
          <cell r="CY593">
            <v>0</v>
          </cell>
          <cell r="CZ593">
            <v>0</v>
          </cell>
          <cell r="DA593">
            <v>0</v>
          </cell>
          <cell r="DB593">
            <v>0</v>
          </cell>
          <cell r="DC593">
            <v>0</v>
          </cell>
          <cell r="DD593">
            <v>0</v>
          </cell>
          <cell r="DE593">
            <v>0</v>
          </cell>
          <cell r="DF593">
            <v>0</v>
          </cell>
          <cell r="DG593">
            <v>25</v>
          </cell>
          <cell r="DH593">
            <v>25</v>
          </cell>
          <cell r="DI593">
            <v>0</v>
          </cell>
          <cell r="DJ593">
            <v>0</v>
          </cell>
          <cell r="DK593">
            <v>0</v>
          </cell>
          <cell r="DL593">
            <v>0</v>
          </cell>
          <cell r="DM593">
            <v>0</v>
          </cell>
          <cell r="DN593">
            <v>0</v>
          </cell>
          <cell r="DO593">
            <v>0</v>
          </cell>
          <cell r="DP593">
            <v>0</v>
          </cell>
          <cell r="DQ593">
            <v>0</v>
          </cell>
          <cell r="DR593">
            <v>0</v>
          </cell>
          <cell r="DS593">
            <v>0</v>
          </cell>
          <cell r="DT593">
            <v>25</v>
          </cell>
          <cell r="DU593">
            <v>25</v>
          </cell>
          <cell r="DV593">
            <v>0</v>
          </cell>
          <cell r="DW593">
            <v>0</v>
          </cell>
          <cell r="DX593">
            <v>0</v>
          </cell>
          <cell r="DY593">
            <v>0</v>
          </cell>
          <cell r="DZ593">
            <v>0</v>
          </cell>
          <cell r="EA593">
            <v>0</v>
          </cell>
          <cell r="EB593">
            <v>0</v>
          </cell>
          <cell r="EC593">
            <v>0</v>
          </cell>
          <cell r="ED593">
            <v>0</v>
          </cell>
          <cell r="EE593">
            <v>0</v>
          </cell>
          <cell r="EF593">
            <v>0</v>
          </cell>
          <cell r="EG593">
            <v>25</v>
          </cell>
          <cell r="EH593">
            <v>25</v>
          </cell>
          <cell r="EI593">
            <v>0</v>
          </cell>
          <cell r="EJ593">
            <v>0</v>
          </cell>
          <cell r="EK593">
            <v>0</v>
          </cell>
          <cell r="EL593">
            <v>0</v>
          </cell>
          <cell r="EM593">
            <v>0</v>
          </cell>
          <cell r="EN593">
            <v>0</v>
          </cell>
          <cell r="EO593">
            <v>0</v>
          </cell>
          <cell r="EP593">
            <v>0</v>
          </cell>
          <cell r="EQ593">
            <v>0</v>
          </cell>
          <cell r="ER593">
            <v>0</v>
          </cell>
          <cell r="ES593">
            <v>0</v>
          </cell>
          <cell r="ET593">
            <v>25</v>
          </cell>
          <cell r="EU593">
            <v>25</v>
          </cell>
          <cell r="EV593">
            <v>0</v>
          </cell>
          <cell r="EW593">
            <v>0</v>
          </cell>
          <cell r="EX593">
            <v>0</v>
          </cell>
          <cell r="GZ593">
            <v>0</v>
          </cell>
          <cell r="HA593">
            <v>0</v>
          </cell>
        </row>
        <row r="594">
          <cell r="B594" t="str">
            <v>76E5</v>
          </cell>
          <cell r="C594">
            <v>0</v>
          </cell>
          <cell r="D594">
            <v>0</v>
          </cell>
          <cell r="E594">
            <v>0</v>
          </cell>
          <cell r="F594" t="str">
            <v>33052SZC085L4</v>
          </cell>
          <cell r="G594" t="str">
            <v>33052SZC085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  <cell r="BF594">
            <v>0</v>
          </cell>
          <cell r="BG594">
            <v>0</v>
          </cell>
          <cell r="BH594">
            <v>0</v>
          </cell>
          <cell r="BI594">
            <v>0</v>
          </cell>
          <cell r="BJ594">
            <v>0</v>
          </cell>
          <cell r="BK594">
            <v>0</v>
          </cell>
          <cell r="BL594">
            <v>0</v>
          </cell>
          <cell r="BM594">
            <v>0</v>
          </cell>
          <cell r="BN594">
            <v>0</v>
          </cell>
          <cell r="BO594">
            <v>0</v>
          </cell>
          <cell r="BP594">
            <v>0</v>
          </cell>
          <cell r="BQ594">
            <v>0</v>
          </cell>
          <cell r="BR594">
            <v>0</v>
          </cell>
          <cell r="BS594">
            <v>0</v>
          </cell>
          <cell r="BT594">
            <v>0</v>
          </cell>
          <cell r="BU594">
            <v>0</v>
          </cell>
          <cell r="BV594">
            <v>0</v>
          </cell>
          <cell r="BW594">
            <v>0</v>
          </cell>
          <cell r="BX594">
            <v>0</v>
          </cell>
          <cell r="BY594">
            <v>0</v>
          </cell>
          <cell r="BZ594">
            <v>0</v>
          </cell>
          <cell r="CA594">
            <v>0</v>
          </cell>
          <cell r="CB594">
            <v>0</v>
          </cell>
          <cell r="CC594">
            <v>0</v>
          </cell>
          <cell r="CD594">
            <v>0</v>
          </cell>
          <cell r="CE594">
            <v>0</v>
          </cell>
          <cell r="CF594">
            <v>0</v>
          </cell>
          <cell r="CG594">
            <v>0</v>
          </cell>
          <cell r="CH594">
            <v>0</v>
          </cell>
          <cell r="CI594">
            <v>0</v>
          </cell>
          <cell r="CJ594">
            <v>0</v>
          </cell>
          <cell r="CK594">
            <v>0</v>
          </cell>
          <cell r="CL594">
            <v>0</v>
          </cell>
          <cell r="CM594">
            <v>0</v>
          </cell>
          <cell r="CN594">
            <v>0</v>
          </cell>
          <cell r="CO594">
            <v>0</v>
          </cell>
          <cell r="CP594">
            <v>0</v>
          </cell>
          <cell r="CQ594">
            <v>0</v>
          </cell>
          <cell r="CR594">
            <v>0</v>
          </cell>
          <cell r="CS594">
            <v>0</v>
          </cell>
          <cell r="CT594">
            <v>0</v>
          </cell>
          <cell r="CU594">
            <v>0</v>
          </cell>
          <cell r="CV594">
            <v>0</v>
          </cell>
          <cell r="CW594">
            <v>0</v>
          </cell>
          <cell r="CX594">
            <v>0</v>
          </cell>
          <cell r="CY594">
            <v>0</v>
          </cell>
          <cell r="CZ594">
            <v>0</v>
          </cell>
          <cell r="DA594">
            <v>0</v>
          </cell>
          <cell r="DB594">
            <v>0</v>
          </cell>
          <cell r="DC594">
            <v>0</v>
          </cell>
          <cell r="DD594">
            <v>0</v>
          </cell>
          <cell r="DE594">
            <v>0</v>
          </cell>
          <cell r="DF594">
            <v>0</v>
          </cell>
          <cell r="DG594">
            <v>0</v>
          </cell>
          <cell r="DH594">
            <v>0</v>
          </cell>
          <cell r="DI594">
            <v>0</v>
          </cell>
          <cell r="DJ594">
            <v>0</v>
          </cell>
          <cell r="DK594">
            <v>0</v>
          </cell>
          <cell r="DL594">
            <v>0</v>
          </cell>
          <cell r="DM594">
            <v>0</v>
          </cell>
          <cell r="DN594">
            <v>0</v>
          </cell>
          <cell r="DO594">
            <v>0</v>
          </cell>
          <cell r="DP594">
            <v>0</v>
          </cell>
          <cell r="DQ594">
            <v>0</v>
          </cell>
          <cell r="DR594">
            <v>0</v>
          </cell>
          <cell r="DS594">
            <v>0</v>
          </cell>
          <cell r="DT594">
            <v>0</v>
          </cell>
          <cell r="DU594">
            <v>0</v>
          </cell>
          <cell r="DV594">
            <v>0</v>
          </cell>
          <cell r="DW594">
            <v>0</v>
          </cell>
          <cell r="DX594">
            <v>0</v>
          </cell>
          <cell r="DY594">
            <v>0</v>
          </cell>
          <cell r="DZ594">
            <v>0</v>
          </cell>
          <cell r="EA594">
            <v>0</v>
          </cell>
          <cell r="EB594">
            <v>0</v>
          </cell>
          <cell r="EC594">
            <v>0</v>
          </cell>
          <cell r="ED594">
            <v>0</v>
          </cell>
          <cell r="EE594">
            <v>0</v>
          </cell>
          <cell r="EF594">
            <v>0</v>
          </cell>
          <cell r="EG594">
            <v>0</v>
          </cell>
          <cell r="EH594">
            <v>0</v>
          </cell>
          <cell r="EI594">
            <v>0</v>
          </cell>
          <cell r="EJ594">
            <v>0</v>
          </cell>
          <cell r="EK594">
            <v>0</v>
          </cell>
          <cell r="EL594">
            <v>0</v>
          </cell>
          <cell r="EM594">
            <v>0</v>
          </cell>
          <cell r="EN594">
            <v>0</v>
          </cell>
          <cell r="EO594">
            <v>0</v>
          </cell>
          <cell r="EP594">
            <v>0</v>
          </cell>
          <cell r="EQ594">
            <v>0</v>
          </cell>
          <cell r="ER594">
            <v>0</v>
          </cell>
          <cell r="ES594">
            <v>0</v>
          </cell>
          <cell r="ET594">
            <v>0</v>
          </cell>
          <cell r="EU594">
            <v>0</v>
          </cell>
          <cell r="EV594">
            <v>0</v>
          </cell>
          <cell r="EW594">
            <v>0</v>
          </cell>
          <cell r="EX594">
            <v>0</v>
          </cell>
          <cell r="GZ594">
            <v>0</v>
          </cell>
          <cell r="HA594">
            <v>0</v>
          </cell>
        </row>
        <row r="595">
          <cell r="B595" t="str">
            <v>76EFX</v>
          </cell>
          <cell r="C595">
            <v>0</v>
          </cell>
          <cell r="D595">
            <v>0</v>
          </cell>
          <cell r="E595">
            <v>926548945</v>
          </cell>
          <cell r="F595" t="str">
            <v>33051COA189L4</v>
          </cell>
          <cell r="G595" t="str">
            <v>33051COA189</v>
          </cell>
          <cell r="H595">
            <v>1</v>
          </cell>
          <cell r="I595">
            <v>1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1</v>
          </cell>
          <cell r="U595">
            <v>1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1</v>
          </cell>
          <cell r="AH595">
            <v>1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1</v>
          </cell>
          <cell r="AU595">
            <v>1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  <cell r="BF595">
            <v>0</v>
          </cell>
          <cell r="BG595">
            <v>1</v>
          </cell>
          <cell r="BH595">
            <v>1</v>
          </cell>
          <cell r="BI595">
            <v>0</v>
          </cell>
          <cell r="BJ595">
            <v>0</v>
          </cell>
          <cell r="BK595">
            <v>0</v>
          </cell>
          <cell r="BL595">
            <v>0</v>
          </cell>
          <cell r="BM595">
            <v>0</v>
          </cell>
          <cell r="BN595">
            <v>0</v>
          </cell>
          <cell r="BO595">
            <v>0</v>
          </cell>
          <cell r="BP595">
            <v>0</v>
          </cell>
          <cell r="BQ595">
            <v>0</v>
          </cell>
          <cell r="BR595">
            <v>1</v>
          </cell>
          <cell r="BS595">
            <v>0</v>
          </cell>
          <cell r="BT595">
            <v>0</v>
          </cell>
          <cell r="BU595">
            <v>0</v>
          </cell>
          <cell r="BV595">
            <v>0</v>
          </cell>
          <cell r="BW595">
            <v>0</v>
          </cell>
          <cell r="BX595">
            <v>0</v>
          </cell>
          <cell r="BY595">
            <v>0</v>
          </cell>
          <cell r="BZ595">
            <v>0</v>
          </cell>
          <cell r="CA595">
            <v>0</v>
          </cell>
          <cell r="CB595">
            <v>0</v>
          </cell>
          <cell r="CC595">
            <v>0</v>
          </cell>
          <cell r="CD595">
            <v>0</v>
          </cell>
          <cell r="CE595">
            <v>0</v>
          </cell>
          <cell r="CF595">
            <v>0</v>
          </cell>
          <cell r="CG595">
            <v>0</v>
          </cell>
          <cell r="CH595">
            <v>0</v>
          </cell>
          <cell r="CI595">
            <v>0</v>
          </cell>
          <cell r="CJ595">
            <v>0</v>
          </cell>
          <cell r="CK595">
            <v>0</v>
          </cell>
          <cell r="CL595">
            <v>0</v>
          </cell>
          <cell r="CM595">
            <v>0</v>
          </cell>
          <cell r="CN595">
            <v>0</v>
          </cell>
          <cell r="CO595">
            <v>0</v>
          </cell>
          <cell r="CP595">
            <v>0</v>
          </cell>
          <cell r="CQ595">
            <v>0</v>
          </cell>
          <cell r="CR595">
            <v>0</v>
          </cell>
          <cell r="CS595">
            <v>0</v>
          </cell>
          <cell r="CT595">
            <v>0</v>
          </cell>
          <cell r="CU595">
            <v>0</v>
          </cell>
          <cell r="CV595">
            <v>0</v>
          </cell>
          <cell r="CW595">
            <v>0</v>
          </cell>
          <cell r="CX595">
            <v>0</v>
          </cell>
          <cell r="CY595">
            <v>0</v>
          </cell>
          <cell r="CZ595">
            <v>0</v>
          </cell>
          <cell r="DA595">
            <v>0</v>
          </cell>
          <cell r="DB595">
            <v>0</v>
          </cell>
          <cell r="DC595">
            <v>0</v>
          </cell>
          <cell r="DD595">
            <v>0</v>
          </cell>
          <cell r="DE595">
            <v>0</v>
          </cell>
          <cell r="DF595">
            <v>0</v>
          </cell>
          <cell r="DG595">
            <v>0</v>
          </cell>
          <cell r="DH595">
            <v>0</v>
          </cell>
          <cell r="DI595">
            <v>0</v>
          </cell>
          <cell r="DJ595">
            <v>0</v>
          </cell>
          <cell r="DK595">
            <v>0</v>
          </cell>
          <cell r="DL595">
            <v>0</v>
          </cell>
          <cell r="DM595">
            <v>0</v>
          </cell>
          <cell r="DN595">
            <v>0</v>
          </cell>
          <cell r="DO595">
            <v>0</v>
          </cell>
          <cell r="DP595">
            <v>0</v>
          </cell>
          <cell r="DQ595">
            <v>0</v>
          </cell>
          <cell r="DR595">
            <v>0</v>
          </cell>
          <cell r="DS595">
            <v>0</v>
          </cell>
          <cell r="DT595">
            <v>0</v>
          </cell>
          <cell r="DU595">
            <v>0</v>
          </cell>
          <cell r="DV595">
            <v>0</v>
          </cell>
          <cell r="DW595">
            <v>0</v>
          </cell>
          <cell r="DX595">
            <v>0</v>
          </cell>
          <cell r="DY595">
            <v>0</v>
          </cell>
          <cell r="DZ595">
            <v>0</v>
          </cell>
          <cell r="EA595">
            <v>0</v>
          </cell>
          <cell r="EB595">
            <v>0</v>
          </cell>
          <cell r="EC595">
            <v>0</v>
          </cell>
          <cell r="ED595">
            <v>0</v>
          </cell>
          <cell r="EE595">
            <v>0</v>
          </cell>
          <cell r="EF595">
            <v>0</v>
          </cell>
          <cell r="EG595">
            <v>0</v>
          </cell>
          <cell r="EH595">
            <v>0</v>
          </cell>
          <cell r="EI595">
            <v>0</v>
          </cell>
          <cell r="EJ595">
            <v>0</v>
          </cell>
          <cell r="EK595">
            <v>0</v>
          </cell>
          <cell r="EL595">
            <v>0</v>
          </cell>
          <cell r="EM595">
            <v>0</v>
          </cell>
          <cell r="EN595">
            <v>0</v>
          </cell>
          <cell r="EO595">
            <v>0</v>
          </cell>
          <cell r="EP595">
            <v>0</v>
          </cell>
          <cell r="EQ595">
            <v>0</v>
          </cell>
          <cell r="ER595">
            <v>0</v>
          </cell>
          <cell r="ES595">
            <v>0</v>
          </cell>
          <cell r="ET595">
            <v>0</v>
          </cell>
          <cell r="EU595">
            <v>0</v>
          </cell>
          <cell r="EV595">
            <v>0</v>
          </cell>
          <cell r="EW595">
            <v>0</v>
          </cell>
          <cell r="EX595">
            <v>0</v>
          </cell>
          <cell r="GZ595">
            <v>0</v>
          </cell>
          <cell r="HA595">
            <v>0</v>
          </cell>
        </row>
        <row r="596">
          <cell r="B596" t="str">
            <v>76EGX</v>
          </cell>
          <cell r="C596">
            <v>0</v>
          </cell>
          <cell r="D596">
            <v>0</v>
          </cell>
          <cell r="E596">
            <v>926548963</v>
          </cell>
          <cell r="F596" t="str">
            <v>63051POA189L4</v>
          </cell>
          <cell r="G596" t="str">
            <v>63051POA189</v>
          </cell>
          <cell r="H596">
            <v>5</v>
          </cell>
          <cell r="I596">
            <v>12</v>
          </cell>
          <cell r="J596">
            <v>5</v>
          </cell>
          <cell r="K596">
            <v>5</v>
          </cell>
          <cell r="L596">
            <v>4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15</v>
          </cell>
          <cell r="T596">
            <v>1</v>
          </cell>
          <cell r="U596">
            <v>16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15</v>
          </cell>
          <cell r="AG596">
            <v>1</v>
          </cell>
          <cell r="AH596">
            <v>16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10</v>
          </cell>
          <cell r="AS596">
            <v>5</v>
          </cell>
          <cell r="AT596">
            <v>1</v>
          </cell>
          <cell r="AU596">
            <v>6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5</v>
          </cell>
          <cell r="BF596">
            <v>0</v>
          </cell>
          <cell r="BG596">
            <v>1</v>
          </cell>
          <cell r="BH596">
            <v>1</v>
          </cell>
          <cell r="BI596">
            <v>0</v>
          </cell>
          <cell r="BJ596">
            <v>0</v>
          </cell>
          <cell r="BK596">
            <v>0</v>
          </cell>
          <cell r="BL596">
            <v>0</v>
          </cell>
          <cell r="BM596">
            <v>0</v>
          </cell>
          <cell r="BN596">
            <v>0</v>
          </cell>
          <cell r="BO596">
            <v>0</v>
          </cell>
          <cell r="BP596">
            <v>0</v>
          </cell>
          <cell r="BQ596">
            <v>0</v>
          </cell>
          <cell r="BR596">
            <v>1</v>
          </cell>
          <cell r="BS596">
            <v>0</v>
          </cell>
          <cell r="BT596">
            <v>0</v>
          </cell>
          <cell r="BU596">
            <v>0</v>
          </cell>
          <cell r="BV596">
            <v>0</v>
          </cell>
          <cell r="BW596">
            <v>0</v>
          </cell>
          <cell r="BX596">
            <v>0</v>
          </cell>
          <cell r="BY596">
            <v>0</v>
          </cell>
          <cell r="BZ596">
            <v>0</v>
          </cell>
          <cell r="CA596">
            <v>0</v>
          </cell>
          <cell r="CB596">
            <v>0</v>
          </cell>
          <cell r="CC596">
            <v>0</v>
          </cell>
          <cell r="CD596">
            <v>0</v>
          </cell>
          <cell r="CE596">
            <v>0</v>
          </cell>
          <cell r="CF596">
            <v>0</v>
          </cell>
          <cell r="CG596">
            <v>0</v>
          </cell>
          <cell r="CH596">
            <v>0</v>
          </cell>
          <cell r="CI596">
            <v>0</v>
          </cell>
          <cell r="CJ596">
            <v>0</v>
          </cell>
          <cell r="CK596">
            <v>0</v>
          </cell>
          <cell r="CL596">
            <v>0</v>
          </cell>
          <cell r="CM596">
            <v>0</v>
          </cell>
          <cell r="CN596">
            <v>0</v>
          </cell>
          <cell r="CO596">
            <v>0</v>
          </cell>
          <cell r="CP596">
            <v>0</v>
          </cell>
          <cell r="CQ596">
            <v>0</v>
          </cell>
          <cell r="CR596">
            <v>0</v>
          </cell>
          <cell r="CS596">
            <v>0</v>
          </cell>
          <cell r="CT596">
            <v>0</v>
          </cell>
          <cell r="CU596">
            <v>0</v>
          </cell>
          <cell r="CV596">
            <v>0</v>
          </cell>
          <cell r="CW596">
            <v>0</v>
          </cell>
          <cell r="CX596">
            <v>0</v>
          </cell>
          <cell r="CY596">
            <v>0</v>
          </cell>
          <cell r="CZ596">
            <v>0</v>
          </cell>
          <cell r="DA596">
            <v>0</v>
          </cell>
          <cell r="DB596">
            <v>0</v>
          </cell>
          <cell r="DC596">
            <v>0</v>
          </cell>
          <cell r="DD596">
            <v>0</v>
          </cell>
          <cell r="DE596">
            <v>0</v>
          </cell>
          <cell r="DF596">
            <v>0</v>
          </cell>
          <cell r="DG596">
            <v>0</v>
          </cell>
          <cell r="DH596">
            <v>0</v>
          </cell>
          <cell r="DI596">
            <v>0</v>
          </cell>
          <cell r="DJ596">
            <v>0</v>
          </cell>
          <cell r="DK596">
            <v>0</v>
          </cell>
          <cell r="DL596">
            <v>0</v>
          </cell>
          <cell r="DM596">
            <v>0</v>
          </cell>
          <cell r="DN596">
            <v>0</v>
          </cell>
          <cell r="DO596">
            <v>0</v>
          </cell>
          <cell r="DP596">
            <v>0</v>
          </cell>
          <cell r="DQ596">
            <v>0</v>
          </cell>
          <cell r="DR596">
            <v>0</v>
          </cell>
          <cell r="DS596">
            <v>0</v>
          </cell>
          <cell r="DT596">
            <v>0</v>
          </cell>
          <cell r="DU596">
            <v>0</v>
          </cell>
          <cell r="DV596">
            <v>0</v>
          </cell>
          <cell r="DW596">
            <v>0</v>
          </cell>
          <cell r="DX596">
            <v>0</v>
          </cell>
          <cell r="DY596">
            <v>0</v>
          </cell>
          <cell r="DZ596">
            <v>0</v>
          </cell>
          <cell r="EA596">
            <v>0</v>
          </cell>
          <cell r="EB596">
            <v>0</v>
          </cell>
          <cell r="EC596">
            <v>0</v>
          </cell>
          <cell r="ED596">
            <v>0</v>
          </cell>
          <cell r="EE596">
            <v>0</v>
          </cell>
          <cell r="EF596">
            <v>0</v>
          </cell>
          <cell r="EG596">
            <v>0</v>
          </cell>
          <cell r="EH596">
            <v>0</v>
          </cell>
          <cell r="EI596">
            <v>0</v>
          </cell>
          <cell r="EJ596">
            <v>0</v>
          </cell>
          <cell r="EK596">
            <v>0</v>
          </cell>
          <cell r="EL596">
            <v>0</v>
          </cell>
          <cell r="EM596">
            <v>0</v>
          </cell>
          <cell r="EN596">
            <v>0</v>
          </cell>
          <cell r="EO596">
            <v>0</v>
          </cell>
          <cell r="EP596">
            <v>0</v>
          </cell>
          <cell r="EQ596">
            <v>0</v>
          </cell>
          <cell r="ER596">
            <v>0</v>
          </cell>
          <cell r="ES596">
            <v>0</v>
          </cell>
          <cell r="ET596">
            <v>0</v>
          </cell>
          <cell r="EU596">
            <v>0</v>
          </cell>
          <cell r="EV596">
            <v>0</v>
          </cell>
          <cell r="EW596">
            <v>0</v>
          </cell>
          <cell r="EX596">
            <v>0</v>
          </cell>
          <cell r="GZ596">
            <v>0</v>
          </cell>
          <cell r="HA596">
            <v>0</v>
          </cell>
        </row>
        <row r="597">
          <cell r="B597" t="str">
            <v>76EVX</v>
          </cell>
          <cell r="C597">
            <v>0</v>
          </cell>
          <cell r="D597">
            <v>0</v>
          </cell>
          <cell r="E597">
            <v>926564025</v>
          </cell>
          <cell r="F597" t="str">
            <v>33051THB289L4</v>
          </cell>
          <cell r="G597" t="str">
            <v>33051THB289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  <cell r="BF597">
            <v>0</v>
          </cell>
          <cell r="BG597">
            <v>0</v>
          </cell>
          <cell r="BH597">
            <v>0</v>
          </cell>
          <cell r="BI597">
            <v>0</v>
          </cell>
          <cell r="BJ597">
            <v>0</v>
          </cell>
          <cell r="BK597">
            <v>0</v>
          </cell>
          <cell r="BL597">
            <v>0</v>
          </cell>
          <cell r="BM597">
            <v>1</v>
          </cell>
          <cell r="BN597">
            <v>0</v>
          </cell>
          <cell r="BO597">
            <v>0</v>
          </cell>
          <cell r="BP597">
            <v>0</v>
          </cell>
          <cell r="BQ597">
            <v>0</v>
          </cell>
          <cell r="BR597">
            <v>0</v>
          </cell>
          <cell r="BS597">
            <v>0</v>
          </cell>
          <cell r="BT597">
            <v>0</v>
          </cell>
          <cell r="BU597">
            <v>0</v>
          </cell>
          <cell r="BV597">
            <v>0</v>
          </cell>
          <cell r="BW597">
            <v>0</v>
          </cell>
          <cell r="BX597">
            <v>0</v>
          </cell>
          <cell r="BY597">
            <v>0</v>
          </cell>
          <cell r="BZ597">
            <v>0</v>
          </cell>
          <cell r="CA597">
            <v>0</v>
          </cell>
          <cell r="CB597">
            <v>0</v>
          </cell>
          <cell r="CC597">
            <v>0</v>
          </cell>
          <cell r="CD597">
            <v>0</v>
          </cell>
          <cell r="CE597">
            <v>0</v>
          </cell>
          <cell r="CF597">
            <v>0</v>
          </cell>
          <cell r="CG597">
            <v>0</v>
          </cell>
          <cell r="CH597">
            <v>0</v>
          </cell>
          <cell r="CI597">
            <v>0</v>
          </cell>
          <cell r="CJ597">
            <v>0</v>
          </cell>
          <cell r="CK597">
            <v>0</v>
          </cell>
          <cell r="CL597">
            <v>0</v>
          </cell>
          <cell r="CM597">
            <v>0</v>
          </cell>
          <cell r="CN597">
            <v>0</v>
          </cell>
          <cell r="CO597">
            <v>0</v>
          </cell>
          <cell r="CP597">
            <v>0</v>
          </cell>
          <cell r="CQ597">
            <v>0</v>
          </cell>
          <cell r="CR597">
            <v>0</v>
          </cell>
          <cell r="CS597">
            <v>0</v>
          </cell>
          <cell r="CT597">
            <v>0</v>
          </cell>
          <cell r="CU597">
            <v>0</v>
          </cell>
          <cell r="CV597">
            <v>0</v>
          </cell>
          <cell r="CW597">
            <v>0</v>
          </cell>
          <cell r="CX597">
            <v>0</v>
          </cell>
          <cell r="CY597">
            <v>0</v>
          </cell>
          <cell r="CZ597">
            <v>0</v>
          </cell>
          <cell r="DA597">
            <v>0</v>
          </cell>
          <cell r="DB597">
            <v>0</v>
          </cell>
          <cell r="DC597">
            <v>0</v>
          </cell>
          <cell r="DD597">
            <v>0</v>
          </cell>
          <cell r="DE597">
            <v>0</v>
          </cell>
          <cell r="DF597">
            <v>0</v>
          </cell>
          <cell r="DG597">
            <v>0</v>
          </cell>
          <cell r="DH597">
            <v>0</v>
          </cell>
          <cell r="DI597">
            <v>0</v>
          </cell>
          <cell r="DJ597">
            <v>0</v>
          </cell>
          <cell r="DK597">
            <v>0</v>
          </cell>
          <cell r="DL597">
            <v>0</v>
          </cell>
          <cell r="DM597">
            <v>0</v>
          </cell>
          <cell r="DN597">
            <v>0</v>
          </cell>
          <cell r="DO597">
            <v>0</v>
          </cell>
          <cell r="DP597">
            <v>0</v>
          </cell>
          <cell r="DQ597">
            <v>0</v>
          </cell>
          <cell r="DR597">
            <v>0</v>
          </cell>
          <cell r="DS597">
            <v>0</v>
          </cell>
          <cell r="DT597">
            <v>0</v>
          </cell>
          <cell r="DU597">
            <v>0</v>
          </cell>
          <cell r="DV597">
            <v>0</v>
          </cell>
          <cell r="DW597">
            <v>0</v>
          </cell>
          <cell r="DX597">
            <v>0</v>
          </cell>
          <cell r="DY597">
            <v>0</v>
          </cell>
          <cell r="DZ597">
            <v>0</v>
          </cell>
          <cell r="EA597">
            <v>0</v>
          </cell>
          <cell r="EB597">
            <v>0</v>
          </cell>
          <cell r="EC597">
            <v>0</v>
          </cell>
          <cell r="ED597">
            <v>0</v>
          </cell>
          <cell r="EE597">
            <v>0</v>
          </cell>
          <cell r="EF597">
            <v>0</v>
          </cell>
          <cell r="EG597">
            <v>0</v>
          </cell>
          <cell r="EH597">
            <v>0</v>
          </cell>
          <cell r="EI597">
            <v>0</v>
          </cell>
          <cell r="EJ597">
            <v>0</v>
          </cell>
          <cell r="EK597">
            <v>0</v>
          </cell>
          <cell r="EL597">
            <v>0</v>
          </cell>
          <cell r="EM597">
            <v>0</v>
          </cell>
          <cell r="EN597">
            <v>0</v>
          </cell>
          <cell r="EO597">
            <v>0</v>
          </cell>
          <cell r="EP597">
            <v>0</v>
          </cell>
          <cell r="EQ597">
            <v>0</v>
          </cell>
          <cell r="ER597">
            <v>0</v>
          </cell>
          <cell r="ES597">
            <v>0</v>
          </cell>
          <cell r="ET597">
            <v>0</v>
          </cell>
          <cell r="EU597">
            <v>0</v>
          </cell>
          <cell r="EV597">
            <v>0</v>
          </cell>
          <cell r="EW597">
            <v>0</v>
          </cell>
          <cell r="EX597">
            <v>0</v>
          </cell>
          <cell r="GZ597">
            <v>0</v>
          </cell>
          <cell r="HA597">
            <v>0</v>
          </cell>
        </row>
        <row r="598">
          <cell r="B598" t="str">
            <v>76GDX</v>
          </cell>
          <cell r="C598">
            <v>0</v>
          </cell>
          <cell r="D598">
            <v>0</v>
          </cell>
          <cell r="E598">
            <v>926548962</v>
          </cell>
          <cell r="F598" t="str">
            <v>63052POA189L4</v>
          </cell>
          <cell r="G598" t="str">
            <v>63052POA189</v>
          </cell>
          <cell r="H598">
            <v>2</v>
          </cell>
          <cell r="I598">
            <v>2</v>
          </cell>
          <cell r="J598">
            <v>92</v>
          </cell>
          <cell r="K598">
            <v>94</v>
          </cell>
          <cell r="L598">
            <v>45</v>
          </cell>
          <cell r="M598">
            <v>94</v>
          </cell>
          <cell r="N598">
            <v>94</v>
          </cell>
          <cell r="O598">
            <v>94</v>
          </cell>
          <cell r="P598">
            <v>94</v>
          </cell>
          <cell r="Q598">
            <v>0</v>
          </cell>
          <cell r="R598">
            <v>0</v>
          </cell>
          <cell r="S598">
            <v>0</v>
          </cell>
          <cell r="T598">
            <v>47</v>
          </cell>
          <cell r="U598">
            <v>47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47</v>
          </cell>
          <cell r="AA598">
            <v>0</v>
          </cell>
          <cell r="AB598">
            <v>94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47</v>
          </cell>
          <cell r="AH598">
            <v>47</v>
          </cell>
          <cell r="AI598">
            <v>1440</v>
          </cell>
          <cell r="AJ598">
            <v>0</v>
          </cell>
          <cell r="AK598">
            <v>47</v>
          </cell>
          <cell r="AL598">
            <v>0</v>
          </cell>
          <cell r="AM598">
            <v>0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  <cell r="AS598">
            <v>0</v>
          </cell>
          <cell r="AT598">
            <v>47</v>
          </cell>
          <cell r="AU598">
            <v>47</v>
          </cell>
          <cell r="AV598">
            <v>15</v>
          </cell>
          <cell r="AW598">
            <v>47</v>
          </cell>
          <cell r="AX598">
            <v>0</v>
          </cell>
          <cell r="AY598">
            <v>48</v>
          </cell>
          <cell r="AZ598">
            <v>0</v>
          </cell>
          <cell r="BA598">
            <v>94</v>
          </cell>
          <cell r="BB598">
            <v>94</v>
          </cell>
          <cell r="BC598">
            <v>94</v>
          </cell>
          <cell r="BD598">
            <v>94</v>
          </cell>
          <cell r="BE598">
            <v>0</v>
          </cell>
          <cell r="BF598">
            <v>1</v>
          </cell>
          <cell r="BG598">
            <v>0</v>
          </cell>
          <cell r="BH598">
            <v>1</v>
          </cell>
          <cell r="BI598">
            <v>0</v>
          </cell>
          <cell r="BJ598">
            <v>116</v>
          </cell>
          <cell r="BK598">
            <v>116</v>
          </cell>
          <cell r="BL598">
            <v>116</v>
          </cell>
          <cell r="BM598">
            <v>23</v>
          </cell>
          <cell r="BN598">
            <v>116</v>
          </cell>
          <cell r="BO598">
            <v>94</v>
          </cell>
          <cell r="BP598">
            <v>116</v>
          </cell>
          <cell r="BQ598">
            <v>94</v>
          </cell>
          <cell r="BR598">
            <v>0</v>
          </cell>
          <cell r="BS598">
            <v>1</v>
          </cell>
          <cell r="BT598">
            <v>22</v>
          </cell>
          <cell r="BU598">
            <v>23</v>
          </cell>
          <cell r="BV598">
            <v>30.000000000000004</v>
          </cell>
          <cell r="BW598">
            <v>0</v>
          </cell>
          <cell r="BX598">
            <v>0</v>
          </cell>
          <cell r="BY598">
            <v>0</v>
          </cell>
          <cell r="BZ598">
            <v>0</v>
          </cell>
          <cell r="CA598">
            <v>22</v>
          </cell>
          <cell r="CB598">
            <v>22</v>
          </cell>
          <cell r="CC598">
            <v>22</v>
          </cell>
          <cell r="CD598">
            <v>22</v>
          </cell>
          <cell r="CE598">
            <v>0</v>
          </cell>
          <cell r="CF598">
            <v>1</v>
          </cell>
          <cell r="CG598">
            <v>0</v>
          </cell>
          <cell r="CH598">
            <v>1</v>
          </cell>
          <cell r="CI598">
            <v>0</v>
          </cell>
          <cell r="CJ598">
            <v>188</v>
          </cell>
          <cell r="CK598">
            <v>0</v>
          </cell>
          <cell r="CL598">
            <v>187</v>
          </cell>
          <cell r="CM598">
            <v>189</v>
          </cell>
          <cell r="CN598">
            <v>188</v>
          </cell>
          <cell r="CO598">
            <v>0</v>
          </cell>
          <cell r="CP598">
            <v>188</v>
          </cell>
          <cell r="CQ598">
            <v>0</v>
          </cell>
          <cell r="CR598">
            <v>3</v>
          </cell>
          <cell r="CS598">
            <v>0</v>
          </cell>
          <cell r="CT598">
            <v>185</v>
          </cell>
          <cell r="CU598">
            <v>185</v>
          </cell>
          <cell r="CV598">
            <v>178.08510638297872</v>
          </cell>
          <cell r="CW598">
            <v>5</v>
          </cell>
          <cell r="CX598">
            <v>3</v>
          </cell>
          <cell r="CY598">
            <v>5</v>
          </cell>
          <cell r="CZ598">
            <v>0</v>
          </cell>
          <cell r="DA598">
            <v>0</v>
          </cell>
          <cell r="DB598">
            <v>188</v>
          </cell>
          <cell r="DC598">
            <v>0</v>
          </cell>
          <cell r="DD598">
            <v>188</v>
          </cell>
          <cell r="DE598">
            <v>-2</v>
          </cell>
          <cell r="DF598">
            <v>0</v>
          </cell>
          <cell r="DG598">
            <v>4</v>
          </cell>
          <cell r="DH598">
            <v>4</v>
          </cell>
          <cell r="DI598">
            <v>1.2765957446808511</v>
          </cell>
          <cell r="DJ598">
            <v>94</v>
          </cell>
          <cell r="DK598">
            <v>94</v>
          </cell>
          <cell r="DL598">
            <v>0</v>
          </cell>
          <cell r="DM598">
            <v>0</v>
          </cell>
          <cell r="DN598">
            <v>94</v>
          </cell>
          <cell r="DO598">
            <v>0</v>
          </cell>
          <cell r="DP598">
            <v>94</v>
          </cell>
          <cell r="DQ598">
            <v>0</v>
          </cell>
          <cell r="DR598">
            <v>0</v>
          </cell>
          <cell r="DS598">
            <v>0</v>
          </cell>
          <cell r="DT598">
            <v>4</v>
          </cell>
          <cell r="DU598">
            <v>4</v>
          </cell>
          <cell r="DV598">
            <v>0.63829787234042556</v>
          </cell>
          <cell r="DW598">
            <v>188</v>
          </cell>
          <cell r="DX598">
            <v>188</v>
          </cell>
          <cell r="DY598">
            <v>188</v>
          </cell>
          <cell r="DZ598">
            <v>0</v>
          </cell>
          <cell r="EA598">
            <v>188</v>
          </cell>
          <cell r="EB598">
            <v>0</v>
          </cell>
          <cell r="EC598">
            <v>188</v>
          </cell>
          <cell r="ED598">
            <v>0</v>
          </cell>
          <cell r="EE598">
            <v>94</v>
          </cell>
          <cell r="EF598">
            <v>0</v>
          </cell>
          <cell r="EG598">
            <v>98</v>
          </cell>
          <cell r="EH598">
            <v>98</v>
          </cell>
          <cell r="EI598">
            <v>31.276595744680851</v>
          </cell>
          <cell r="EJ598">
            <v>0</v>
          </cell>
          <cell r="EK598">
            <v>0</v>
          </cell>
          <cell r="EL598">
            <v>0</v>
          </cell>
          <cell r="EM598">
            <v>0</v>
          </cell>
          <cell r="EN598">
            <v>94</v>
          </cell>
          <cell r="EO598">
            <v>0</v>
          </cell>
          <cell r="EP598">
            <v>94</v>
          </cell>
          <cell r="EQ598">
            <v>0</v>
          </cell>
          <cell r="ER598">
            <v>94</v>
          </cell>
          <cell r="ES598">
            <v>0</v>
          </cell>
          <cell r="ET598">
            <v>4</v>
          </cell>
          <cell r="EU598">
            <v>4</v>
          </cell>
          <cell r="EV598">
            <v>1.2765957446808511</v>
          </cell>
          <cell r="EW598">
            <v>90</v>
          </cell>
          <cell r="EX598">
            <v>0</v>
          </cell>
          <cell r="GZ598">
            <v>184</v>
          </cell>
          <cell r="HA598">
            <v>188</v>
          </cell>
        </row>
        <row r="599">
          <cell r="B599" t="str">
            <v>76GDX</v>
          </cell>
          <cell r="C599">
            <v>0</v>
          </cell>
          <cell r="D599">
            <v>0</v>
          </cell>
          <cell r="E599">
            <v>926564224</v>
          </cell>
          <cell r="F599" t="str">
            <v>63052PBA289L4</v>
          </cell>
          <cell r="G599" t="str">
            <v>63052PBA289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0</v>
          </cell>
          <cell r="AW599">
            <v>0</v>
          </cell>
          <cell r="AX599">
            <v>0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  <cell r="BD599">
            <v>0</v>
          </cell>
          <cell r="BE599">
            <v>0</v>
          </cell>
          <cell r="BF599">
            <v>0</v>
          </cell>
          <cell r="BG599">
            <v>0</v>
          </cell>
          <cell r="BH599">
            <v>0</v>
          </cell>
          <cell r="BI599">
            <v>0</v>
          </cell>
          <cell r="BJ599">
            <v>0</v>
          </cell>
          <cell r="BK599">
            <v>0</v>
          </cell>
          <cell r="BL599">
            <v>0</v>
          </cell>
          <cell r="BM599">
            <v>0</v>
          </cell>
          <cell r="BN599">
            <v>0</v>
          </cell>
          <cell r="BO599">
            <v>0</v>
          </cell>
          <cell r="BP599">
            <v>0</v>
          </cell>
          <cell r="BQ599">
            <v>0</v>
          </cell>
          <cell r="BR599">
            <v>0</v>
          </cell>
          <cell r="BS599">
            <v>0</v>
          </cell>
          <cell r="BT599">
            <v>0</v>
          </cell>
          <cell r="BU599">
            <v>0</v>
          </cell>
          <cell r="BV599">
            <v>0</v>
          </cell>
          <cell r="BW599">
            <v>0</v>
          </cell>
          <cell r="BX599">
            <v>0</v>
          </cell>
          <cell r="BY599">
            <v>0</v>
          </cell>
          <cell r="BZ599">
            <v>0</v>
          </cell>
          <cell r="CA599">
            <v>0</v>
          </cell>
          <cell r="CB599">
            <v>0</v>
          </cell>
          <cell r="CC599">
            <v>0</v>
          </cell>
          <cell r="CD599">
            <v>0</v>
          </cell>
          <cell r="CE599">
            <v>0</v>
          </cell>
          <cell r="CF599">
            <v>0</v>
          </cell>
          <cell r="CG599">
            <v>0</v>
          </cell>
          <cell r="CH599">
            <v>0</v>
          </cell>
          <cell r="CI599">
            <v>0</v>
          </cell>
          <cell r="CJ599">
            <v>0</v>
          </cell>
          <cell r="CK599">
            <v>0</v>
          </cell>
          <cell r="CL599">
            <v>0</v>
          </cell>
          <cell r="CM599">
            <v>0</v>
          </cell>
          <cell r="CN599">
            <v>0</v>
          </cell>
          <cell r="CO599">
            <v>0</v>
          </cell>
          <cell r="CP599">
            <v>0</v>
          </cell>
          <cell r="CQ599">
            <v>0</v>
          </cell>
          <cell r="CR599">
            <v>0</v>
          </cell>
          <cell r="CS599">
            <v>0</v>
          </cell>
          <cell r="CT599">
            <v>0</v>
          </cell>
          <cell r="CU599">
            <v>0</v>
          </cell>
          <cell r="CV599">
            <v>0</v>
          </cell>
          <cell r="CW599">
            <v>0</v>
          </cell>
          <cell r="CX599">
            <v>0</v>
          </cell>
          <cell r="CY599">
            <v>0</v>
          </cell>
          <cell r="CZ599">
            <v>0</v>
          </cell>
          <cell r="DA599">
            <v>0</v>
          </cell>
          <cell r="DB599">
            <v>0</v>
          </cell>
          <cell r="DC599">
            <v>0</v>
          </cell>
          <cell r="DD599">
            <v>0</v>
          </cell>
          <cell r="DE599">
            <v>0</v>
          </cell>
          <cell r="DF599">
            <v>0</v>
          </cell>
          <cell r="DG599">
            <v>0</v>
          </cell>
          <cell r="DH599">
            <v>0</v>
          </cell>
          <cell r="DI599">
            <v>0</v>
          </cell>
          <cell r="DJ599">
            <v>0</v>
          </cell>
          <cell r="DK599">
            <v>0</v>
          </cell>
          <cell r="DL599">
            <v>0</v>
          </cell>
          <cell r="DM599">
            <v>0</v>
          </cell>
          <cell r="DN599">
            <v>0</v>
          </cell>
          <cell r="DO599">
            <v>0</v>
          </cell>
          <cell r="DP599">
            <v>0</v>
          </cell>
          <cell r="DQ599">
            <v>0</v>
          </cell>
          <cell r="DR599">
            <v>0</v>
          </cell>
          <cell r="DS599">
            <v>0</v>
          </cell>
          <cell r="DT599">
            <v>0</v>
          </cell>
          <cell r="DU599">
            <v>0</v>
          </cell>
          <cell r="DV599">
            <v>0</v>
          </cell>
          <cell r="DW599">
            <v>0</v>
          </cell>
          <cell r="DX599">
            <v>0</v>
          </cell>
          <cell r="DY599">
            <v>0</v>
          </cell>
          <cell r="DZ599">
            <v>0</v>
          </cell>
          <cell r="EA599">
            <v>0</v>
          </cell>
          <cell r="EB599">
            <v>0</v>
          </cell>
          <cell r="EC599">
            <v>0</v>
          </cell>
          <cell r="ED599">
            <v>0</v>
          </cell>
          <cell r="EE599">
            <v>0</v>
          </cell>
          <cell r="EF599">
            <v>0</v>
          </cell>
          <cell r="EG599">
            <v>0</v>
          </cell>
          <cell r="EH599">
            <v>0</v>
          </cell>
          <cell r="EI599">
            <v>0</v>
          </cell>
          <cell r="EJ599">
            <v>0</v>
          </cell>
          <cell r="EK599">
            <v>0</v>
          </cell>
          <cell r="EL599">
            <v>0</v>
          </cell>
          <cell r="EM599">
            <v>0</v>
          </cell>
          <cell r="EN599">
            <v>0</v>
          </cell>
          <cell r="EO599">
            <v>0</v>
          </cell>
          <cell r="EP599">
            <v>0</v>
          </cell>
          <cell r="EQ599">
            <v>0</v>
          </cell>
          <cell r="ER599">
            <v>0</v>
          </cell>
          <cell r="ES599">
            <v>0</v>
          </cell>
          <cell r="ET599">
            <v>0</v>
          </cell>
          <cell r="EU599">
            <v>0</v>
          </cell>
          <cell r="EV599">
            <v>0</v>
          </cell>
          <cell r="EW599">
            <v>0</v>
          </cell>
          <cell r="EX599">
            <v>0</v>
          </cell>
          <cell r="GZ599">
            <v>0</v>
          </cell>
          <cell r="HA599">
            <v>0</v>
          </cell>
        </row>
        <row r="600">
          <cell r="B600" t="str">
            <v>76GDX</v>
          </cell>
          <cell r="C600">
            <v>0</v>
          </cell>
          <cell r="D600">
            <v>0</v>
          </cell>
          <cell r="E600">
            <v>926564153</v>
          </cell>
          <cell r="F600" t="str">
            <v>63052NFA289L4</v>
          </cell>
          <cell r="G600" t="str">
            <v>63052NFA289</v>
          </cell>
          <cell r="H600">
            <v>94</v>
          </cell>
          <cell r="I600">
            <v>95</v>
          </cell>
          <cell r="J600">
            <v>94</v>
          </cell>
          <cell r="K600">
            <v>188</v>
          </cell>
          <cell r="L600">
            <v>74</v>
          </cell>
          <cell r="M600">
            <v>94</v>
          </cell>
          <cell r="N600">
            <v>188</v>
          </cell>
          <cell r="O600">
            <v>188</v>
          </cell>
          <cell r="P600">
            <v>188</v>
          </cell>
          <cell r="Q600">
            <v>94</v>
          </cell>
          <cell r="R600">
            <v>1</v>
          </cell>
          <cell r="S600">
            <v>0</v>
          </cell>
          <cell r="T600">
            <v>74</v>
          </cell>
          <cell r="U600">
            <v>74</v>
          </cell>
          <cell r="V600">
            <v>105.30612244897959</v>
          </cell>
          <cell r="W600">
            <v>0</v>
          </cell>
          <cell r="X600">
            <v>188</v>
          </cell>
          <cell r="Y600">
            <v>0</v>
          </cell>
          <cell r="Z600">
            <v>94</v>
          </cell>
          <cell r="AA600">
            <v>0</v>
          </cell>
          <cell r="AB600">
            <v>94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74</v>
          </cell>
          <cell r="AH600">
            <v>74</v>
          </cell>
          <cell r="AI600">
            <v>28.831168831168828</v>
          </cell>
          <cell r="AJ600">
            <v>3</v>
          </cell>
          <cell r="AK600">
            <v>473</v>
          </cell>
          <cell r="AL600">
            <v>3</v>
          </cell>
          <cell r="AM600">
            <v>282</v>
          </cell>
          <cell r="AN600">
            <v>77</v>
          </cell>
          <cell r="AO600">
            <v>282</v>
          </cell>
          <cell r="AP600">
            <v>77</v>
          </cell>
          <cell r="AQ600">
            <v>0</v>
          </cell>
          <cell r="AR600">
            <v>0</v>
          </cell>
          <cell r="AS600">
            <v>0</v>
          </cell>
          <cell r="AT600">
            <v>77</v>
          </cell>
          <cell r="AU600">
            <v>77</v>
          </cell>
          <cell r="AV600">
            <v>25.10869565217391</v>
          </cell>
          <cell r="AW600">
            <v>15</v>
          </cell>
          <cell r="AX600">
            <v>0</v>
          </cell>
          <cell r="AY600">
            <v>15</v>
          </cell>
          <cell r="AZ600">
            <v>282</v>
          </cell>
          <cell r="BA600">
            <v>92</v>
          </cell>
          <cell r="BB600">
            <v>374</v>
          </cell>
          <cell r="BC600">
            <v>92</v>
          </cell>
          <cell r="BD600">
            <v>92</v>
          </cell>
          <cell r="BE600">
            <v>0</v>
          </cell>
          <cell r="BF600">
            <v>0</v>
          </cell>
          <cell r="BG600">
            <v>0</v>
          </cell>
          <cell r="BH600">
            <v>0</v>
          </cell>
          <cell r="BI600">
            <v>0</v>
          </cell>
          <cell r="BJ600">
            <v>94</v>
          </cell>
          <cell r="BK600">
            <v>94</v>
          </cell>
          <cell r="BL600">
            <v>94</v>
          </cell>
          <cell r="BM600">
            <v>0</v>
          </cell>
          <cell r="BN600">
            <v>94</v>
          </cell>
          <cell r="BO600">
            <v>94</v>
          </cell>
          <cell r="BP600">
            <v>94</v>
          </cell>
          <cell r="BQ600">
            <v>94</v>
          </cell>
          <cell r="BR600">
            <v>0</v>
          </cell>
          <cell r="BS600">
            <v>0</v>
          </cell>
          <cell r="BT600">
            <v>0</v>
          </cell>
          <cell r="BU600">
            <v>0</v>
          </cell>
          <cell r="BV600">
            <v>0</v>
          </cell>
          <cell r="BW600">
            <v>0</v>
          </cell>
          <cell r="BX600">
            <v>0</v>
          </cell>
          <cell r="BY600">
            <v>0</v>
          </cell>
          <cell r="BZ600">
            <v>144</v>
          </cell>
          <cell r="CA600">
            <v>0</v>
          </cell>
          <cell r="CB600">
            <v>0</v>
          </cell>
          <cell r="CC600">
            <v>0</v>
          </cell>
          <cell r="CD600">
            <v>0</v>
          </cell>
          <cell r="CE600">
            <v>-1</v>
          </cell>
          <cell r="CF600">
            <v>0</v>
          </cell>
          <cell r="CG600">
            <v>1</v>
          </cell>
          <cell r="CH600">
            <v>1</v>
          </cell>
          <cell r="CI600">
            <v>0.12605042016806722</v>
          </cell>
          <cell r="CJ600">
            <v>237</v>
          </cell>
          <cell r="CK600">
            <v>164</v>
          </cell>
          <cell r="CL600">
            <v>237</v>
          </cell>
          <cell r="CM600">
            <v>94</v>
          </cell>
          <cell r="CN600">
            <v>238</v>
          </cell>
          <cell r="CO600">
            <v>238</v>
          </cell>
          <cell r="CP600">
            <v>238</v>
          </cell>
          <cell r="CQ600">
            <v>238</v>
          </cell>
          <cell r="CR600">
            <v>0</v>
          </cell>
          <cell r="CS600">
            <v>0</v>
          </cell>
          <cell r="CT600">
            <v>0</v>
          </cell>
          <cell r="CU600">
            <v>0</v>
          </cell>
          <cell r="CV600">
            <v>0</v>
          </cell>
          <cell r="CW600">
            <v>110</v>
          </cell>
          <cell r="CX600">
            <v>110</v>
          </cell>
          <cell r="CY600">
            <v>110</v>
          </cell>
          <cell r="CZ600">
            <v>0</v>
          </cell>
          <cell r="DA600">
            <v>110</v>
          </cell>
          <cell r="DB600">
            <v>94</v>
          </cell>
          <cell r="DC600">
            <v>110</v>
          </cell>
          <cell r="DD600">
            <v>94</v>
          </cell>
          <cell r="DE600">
            <v>12</v>
          </cell>
          <cell r="DF600">
            <v>0</v>
          </cell>
          <cell r="DG600">
            <v>4</v>
          </cell>
          <cell r="DH600">
            <v>4</v>
          </cell>
          <cell r="DI600">
            <v>0.55045871559633031</v>
          </cell>
          <cell r="DJ600">
            <v>218</v>
          </cell>
          <cell r="DK600">
            <v>218</v>
          </cell>
          <cell r="DL600">
            <v>218</v>
          </cell>
          <cell r="DM600">
            <v>0</v>
          </cell>
          <cell r="DN600">
            <v>218</v>
          </cell>
          <cell r="DO600">
            <v>231</v>
          </cell>
          <cell r="DP600">
            <v>218</v>
          </cell>
          <cell r="DQ600">
            <v>231</v>
          </cell>
          <cell r="DR600">
            <v>-12</v>
          </cell>
          <cell r="DS600">
            <v>0</v>
          </cell>
          <cell r="DT600">
            <v>3</v>
          </cell>
          <cell r="DU600">
            <v>3</v>
          </cell>
          <cell r="DV600">
            <v>0.81818181818181823</v>
          </cell>
          <cell r="DW600">
            <v>120</v>
          </cell>
          <cell r="DX600">
            <v>120</v>
          </cell>
          <cell r="DY600">
            <v>91</v>
          </cell>
          <cell r="DZ600">
            <v>0</v>
          </cell>
          <cell r="EA600">
            <v>110</v>
          </cell>
          <cell r="EB600">
            <v>231</v>
          </cell>
          <cell r="EC600">
            <v>110</v>
          </cell>
          <cell r="ED600">
            <v>231</v>
          </cell>
          <cell r="EE600">
            <v>-231</v>
          </cell>
          <cell r="EF600">
            <v>0</v>
          </cell>
          <cell r="EG600">
            <v>94</v>
          </cell>
          <cell r="EH600">
            <v>94</v>
          </cell>
          <cell r="EI600">
            <v>13.557692307692307</v>
          </cell>
          <cell r="EJ600">
            <v>195</v>
          </cell>
          <cell r="EK600">
            <v>0</v>
          </cell>
          <cell r="EL600">
            <v>0</v>
          </cell>
          <cell r="EM600">
            <v>0</v>
          </cell>
          <cell r="EN600">
            <v>208</v>
          </cell>
          <cell r="EO600">
            <v>0</v>
          </cell>
          <cell r="EP600">
            <v>208</v>
          </cell>
          <cell r="EQ600">
            <v>0</v>
          </cell>
          <cell r="ER600">
            <v>208</v>
          </cell>
          <cell r="ES600">
            <v>0</v>
          </cell>
          <cell r="ET600">
            <v>81</v>
          </cell>
          <cell r="EU600">
            <v>81</v>
          </cell>
          <cell r="EV600">
            <v>11.408450704225352</v>
          </cell>
          <cell r="EW600">
            <v>132</v>
          </cell>
          <cell r="EX600">
            <v>0</v>
          </cell>
          <cell r="EY600">
            <v>0</v>
          </cell>
          <cell r="EZ600">
            <v>0</v>
          </cell>
          <cell r="FA600">
            <v>213</v>
          </cell>
          <cell r="FB600">
            <v>0</v>
          </cell>
          <cell r="FC600">
            <v>213</v>
          </cell>
          <cell r="FD600">
            <v>0</v>
          </cell>
          <cell r="GZ600">
            <v>106</v>
          </cell>
          <cell r="HA600">
            <v>120</v>
          </cell>
        </row>
        <row r="601">
          <cell r="B601" t="str">
            <v>76GDX</v>
          </cell>
          <cell r="C601">
            <v>0</v>
          </cell>
          <cell r="D601">
            <v>0</v>
          </cell>
          <cell r="E601">
            <v>926564086</v>
          </cell>
          <cell r="F601" t="str">
            <v>63052NHA389L4</v>
          </cell>
          <cell r="G601" t="str">
            <v>63052NHA389</v>
          </cell>
          <cell r="H601">
            <v>20</v>
          </cell>
          <cell r="I601">
            <v>20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20</v>
          </cell>
          <cell r="U601">
            <v>20</v>
          </cell>
          <cell r="V601">
            <v>65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20</v>
          </cell>
          <cell r="AH601">
            <v>20</v>
          </cell>
          <cell r="AI601">
            <v>5.2631578947368425</v>
          </cell>
          <cell r="AJ601">
            <v>94</v>
          </cell>
          <cell r="AK601">
            <v>94</v>
          </cell>
          <cell r="AL601">
            <v>96</v>
          </cell>
          <cell r="AM601">
            <v>0</v>
          </cell>
          <cell r="AN601">
            <v>114</v>
          </cell>
          <cell r="AO601">
            <v>0</v>
          </cell>
          <cell r="AP601">
            <v>114</v>
          </cell>
          <cell r="AQ601">
            <v>0</v>
          </cell>
          <cell r="AR601">
            <v>0</v>
          </cell>
          <cell r="AS601">
            <v>0</v>
          </cell>
          <cell r="AT601">
            <v>116</v>
          </cell>
          <cell r="AU601">
            <v>116</v>
          </cell>
          <cell r="AV601">
            <v>15.263157894736842</v>
          </cell>
          <cell r="AW601">
            <v>112</v>
          </cell>
          <cell r="AX601">
            <v>0</v>
          </cell>
          <cell r="AY601">
            <v>141</v>
          </cell>
          <cell r="AZ601">
            <v>0</v>
          </cell>
          <cell r="BA601">
            <v>228</v>
          </cell>
          <cell r="BB601">
            <v>225</v>
          </cell>
          <cell r="BC601">
            <v>228</v>
          </cell>
          <cell r="BD601">
            <v>225</v>
          </cell>
          <cell r="BE601">
            <v>0</v>
          </cell>
          <cell r="BF601">
            <v>0</v>
          </cell>
          <cell r="BG601">
            <v>32</v>
          </cell>
          <cell r="BH601">
            <v>32</v>
          </cell>
          <cell r="BI601">
            <v>8</v>
          </cell>
          <cell r="BJ601">
            <v>88</v>
          </cell>
          <cell r="BK601">
            <v>88</v>
          </cell>
          <cell r="BL601">
            <v>88</v>
          </cell>
          <cell r="BM601">
            <v>0</v>
          </cell>
          <cell r="BN601">
            <v>120</v>
          </cell>
          <cell r="BO601">
            <v>114</v>
          </cell>
          <cell r="BP601">
            <v>120</v>
          </cell>
          <cell r="BQ601">
            <v>114</v>
          </cell>
          <cell r="BR601">
            <v>0</v>
          </cell>
          <cell r="BS601">
            <v>1</v>
          </cell>
          <cell r="BT601">
            <v>5</v>
          </cell>
          <cell r="BU601">
            <v>6</v>
          </cell>
          <cell r="BV601">
            <v>1.25</v>
          </cell>
          <cell r="BW601">
            <v>115</v>
          </cell>
          <cell r="BX601">
            <v>0</v>
          </cell>
          <cell r="BY601">
            <v>115</v>
          </cell>
          <cell r="BZ601">
            <v>0</v>
          </cell>
          <cell r="CA601">
            <v>120</v>
          </cell>
          <cell r="CB601">
            <v>121</v>
          </cell>
          <cell r="CC601">
            <v>120</v>
          </cell>
          <cell r="CD601">
            <v>121</v>
          </cell>
          <cell r="CE601">
            <v>0</v>
          </cell>
          <cell r="CF601">
            <v>0</v>
          </cell>
          <cell r="CG601">
            <v>0</v>
          </cell>
          <cell r="CH601">
            <v>0</v>
          </cell>
          <cell r="CI601">
            <v>0</v>
          </cell>
          <cell r="CJ601">
            <v>114</v>
          </cell>
          <cell r="CK601">
            <v>114</v>
          </cell>
          <cell r="CL601">
            <v>114</v>
          </cell>
          <cell r="CM601">
            <v>204</v>
          </cell>
          <cell r="CN601">
            <v>114</v>
          </cell>
          <cell r="CO601">
            <v>0</v>
          </cell>
          <cell r="CP601">
            <v>114</v>
          </cell>
          <cell r="CQ601">
            <v>0</v>
          </cell>
          <cell r="CR601">
            <v>0</v>
          </cell>
          <cell r="CS601">
            <v>1</v>
          </cell>
          <cell r="CT601">
            <v>113</v>
          </cell>
          <cell r="CU601">
            <v>114</v>
          </cell>
          <cell r="CV601">
            <v>11.225165562913908</v>
          </cell>
          <cell r="CW601">
            <v>190</v>
          </cell>
          <cell r="CX601">
            <v>190</v>
          </cell>
          <cell r="CY601">
            <v>192</v>
          </cell>
          <cell r="CZ601">
            <v>0</v>
          </cell>
          <cell r="DA601">
            <v>302</v>
          </cell>
          <cell r="DB601">
            <v>204</v>
          </cell>
          <cell r="DC601">
            <v>302</v>
          </cell>
          <cell r="DD601">
            <v>204</v>
          </cell>
          <cell r="DE601">
            <v>0</v>
          </cell>
          <cell r="DF601">
            <v>1</v>
          </cell>
          <cell r="DG601">
            <v>101</v>
          </cell>
          <cell r="DH601">
            <v>102</v>
          </cell>
          <cell r="DI601">
            <v>62.234042553191486</v>
          </cell>
          <cell r="DJ601">
            <v>93</v>
          </cell>
          <cell r="DK601">
            <v>93</v>
          </cell>
          <cell r="DL601">
            <v>93</v>
          </cell>
          <cell r="DM601">
            <v>0</v>
          </cell>
          <cell r="DN601">
            <v>93</v>
          </cell>
          <cell r="DO601">
            <v>98</v>
          </cell>
          <cell r="DP601">
            <v>93</v>
          </cell>
          <cell r="DQ601">
            <v>98</v>
          </cell>
          <cell r="DR601">
            <v>0</v>
          </cell>
          <cell r="DS601">
            <v>1</v>
          </cell>
          <cell r="DT601">
            <v>96</v>
          </cell>
          <cell r="DU601">
            <v>97</v>
          </cell>
          <cell r="DV601">
            <v>15.319148936170214</v>
          </cell>
          <cell r="DW601">
            <v>94</v>
          </cell>
          <cell r="DX601">
            <v>94</v>
          </cell>
          <cell r="DY601">
            <v>72</v>
          </cell>
          <cell r="DZ601">
            <v>0</v>
          </cell>
          <cell r="EA601">
            <v>188</v>
          </cell>
          <cell r="EB601">
            <v>98</v>
          </cell>
          <cell r="EC601">
            <v>188</v>
          </cell>
          <cell r="ED601">
            <v>98</v>
          </cell>
          <cell r="EE601">
            <v>-1</v>
          </cell>
          <cell r="EF601">
            <v>1</v>
          </cell>
          <cell r="EG601">
            <v>71</v>
          </cell>
          <cell r="EH601">
            <v>72</v>
          </cell>
          <cell r="EI601">
            <v>22.659574468085108</v>
          </cell>
          <cell r="EJ601">
            <v>23</v>
          </cell>
          <cell r="EK601">
            <v>0</v>
          </cell>
          <cell r="EL601">
            <v>0</v>
          </cell>
          <cell r="EM601">
            <v>0</v>
          </cell>
          <cell r="EN601">
            <v>94</v>
          </cell>
          <cell r="EO601">
            <v>0</v>
          </cell>
          <cell r="EP601">
            <v>94</v>
          </cell>
          <cell r="EQ601">
            <v>0</v>
          </cell>
          <cell r="ER601">
            <v>94</v>
          </cell>
          <cell r="ES601">
            <v>0</v>
          </cell>
          <cell r="ET601">
            <v>0</v>
          </cell>
          <cell r="EU601">
            <v>1</v>
          </cell>
          <cell r="EV601">
            <v>0</v>
          </cell>
          <cell r="EW601">
            <v>94</v>
          </cell>
          <cell r="EX601">
            <v>0</v>
          </cell>
          <cell r="EY601">
            <v>0</v>
          </cell>
          <cell r="EZ601">
            <v>0</v>
          </cell>
          <cell r="FA601">
            <v>94</v>
          </cell>
          <cell r="FB601">
            <v>0</v>
          </cell>
          <cell r="FC601">
            <v>94</v>
          </cell>
          <cell r="FD601">
            <v>0</v>
          </cell>
          <cell r="GZ601">
            <v>0</v>
          </cell>
          <cell r="HA601">
            <v>94</v>
          </cell>
        </row>
        <row r="602">
          <cell r="B602" t="str">
            <v>76SB</v>
          </cell>
          <cell r="C602">
            <v>0</v>
          </cell>
          <cell r="D602">
            <v>0</v>
          </cell>
          <cell r="E602">
            <v>926564077</v>
          </cell>
          <cell r="F602" t="str">
            <v>63061C9A006L4</v>
          </cell>
          <cell r="G602" t="str">
            <v>63061C9A006</v>
          </cell>
          <cell r="H602">
            <v>244</v>
          </cell>
          <cell r="I602">
            <v>244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15</v>
          </cell>
          <cell r="T602">
            <v>229</v>
          </cell>
          <cell r="U602">
            <v>244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15</v>
          </cell>
          <cell r="AG602">
            <v>229</v>
          </cell>
          <cell r="AH602">
            <v>244</v>
          </cell>
          <cell r="AI602">
            <v>717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  <cell r="AS602">
            <v>15</v>
          </cell>
          <cell r="AT602">
            <v>229</v>
          </cell>
          <cell r="AU602">
            <v>244</v>
          </cell>
          <cell r="AV602">
            <v>0</v>
          </cell>
          <cell r="AW602">
            <v>0</v>
          </cell>
          <cell r="AX602">
            <v>0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  <cell r="BD602">
            <v>0</v>
          </cell>
          <cell r="BE602">
            <v>0</v>
          </cell>
          <cell r="BF602">
            <v>10</v>
          </cell>
          <cell r="BG602">
            <v>234</v>
          </cell>
          <cell r="BH602">
            <v>244</v>
          </cell>
          <cell r="BI602">
            <v>88.5</v>
          </cell>
          <cell r="BJ602">
            <v>0</v>
          </cell>
          <cell r="BK602">
            <v>0</v>
          </cell>
          <cell r="BL602">
            <v>0</v>
          </cell>
          <cell r="BM602">
            <v>1</v>
          </cell>
          <cell r="BN602">
            <v>0</v>
          </cell>
          <cell r="BO602">
            <v>0</v>
          </cell>
          <cell r="BP602">
            <v>0</v>
          </cell>
          <cell r="BQ602">
            <v>0</v>
          </cell>
          <cell r="BR602">
            <v>5</v>
          </cell>
          <cell r="BS602">
            <v>120</v>
          </cell>
          <cell r="BT602">
            <v>119</v>
          </cell>
          <cell r="BU602">
            <v>239</v>
          </cell>
          <cell r="BV602">
            <v>0</v>
          </cell>
          <cell r="BW602">
            <v>0</v>
          </cell>
          <cell r="BX602">
            <v>0</v>
          </cell>
          <cell r="BY602">
            <v>0</v>
          </cell>
          <cell r="BZ602">
            <v>0</v>
          </cell>
          <cell r="CA602">
            <v>0</v>
          </cell>
          <cell r="CB602">
            <v>0</v>
          </cell>
          <cell r="CC602">
            <v>0</v>
          </cell>
          <cell r="CD602">
            <v>0</v>
          </cell>
          <cell r="CE602">
            <v>0</v>
          </cell>
          <cell r="CF602">
            <v>120</v>
          </cell>
          <cell r="CG602">
            <v>119</v>
          </cell>
          <cell r="CH602">
            <v>239</v>
          </cell>
          <cell r="CI602">
            <v>0</v>
          </cell>
          <cell r="CJ602">
            <v>0</v>
          </cell>
          <cell r="CK602">
            <v>0</v>
          </cell>
          <cell r="CL602">
            <v>0</v>
          </cell>
          <cell r="CM602">
            <v>0</v>
          </cell>
          <cell r="CN602">
            <v>0</v>
          </cell>
          <cell r="CO602">
            <v>0</v>
          </cell>
          <cell r="CP602">
            <v>0</v>
          </cell>
          <cell r="CQ602">
            <v>0</v>
          </cell>
          <cell r="CR602">
            <v>0</v>
          </cell>
          <cell r="CS602">
            <v>120</v>
          </cell>
          <cell r="CT602">
            <v>119</v>
          </cell>
          <cell r="CU602">
            <v>239</v>
          </cell>
          <cell r="CV602">
            <v>0</v>
          </cell>
          <cell r="CW602">
            <v>0</v>
          </cell>
          <cell r="CX602">
            <v>0</v>
          </cell>
          <cell r="CY602">
            <v>0</v>
          </cell>
          <cell r="CZ602">
            <v>0</v>
          </cell>
          <cell r="DA602">
            <v>0</v>
          </cell>
          <cell r="DB602">
            <v>0</v>
          </cell>
          <cell r="DC602">
            <v>0</v>
          </cell>
          <cell r="DD602">
            <v>0</v>
          </cell>
          <cell r="DE602">
            <v>1</v>
          </cell>
          <cell r="DF602">
            <v>120</v>
          </cell>
          <cell r="DG602">
            <v>118</v>
          </cell>
          <cell r="DH602">
            <v>238</v>
          </cell>
          <cell r="DI602">
            <v>738</v>
          </cell>
          <cell r="DJ602">
            <v>0</v>
          </cell>
          <cell r="DK602">
            <v>0</v>
          </cell>
          <cell r="DL602">
            <v>0</v>
          </cell>
          <cell r="DM602">
            <v>0</v>
          </cell>
          <cell r="DN602">
            <v>0</v>
          </cell>
          <cell r="DO602">
            <v>0</v>
          </cell>
          <cell r="DP602">
            <v>0</v>
          </cell>
          <cell r="DQ602">
            <v>0</v>
          </cell>
          <cell r="DR602">
            <v>1</v>
          </cell>
          <cell r="DS602">
            <v>9</v>
          </cell>
          <cell r="DT602">
            <v>228</v>
          </cell>
          <cell r="DU602">
            <v>237</v>
          </cell>
          <cell r="DV602">
            <v>0</v>
          </cell>
          <cell r="DW602">
            <v>0</v>
          </cell>
          <cell r="DX602">
            <v>0</v>
          </cell>
          <cell r="DY602">
            <v>0</v>
          </cell>
          <cell r="DZ602">
            <v>0</v>
          </cell>
          <cell r="EA602">
            <v>0</v>
          </cell>
          <cell r="EB602">
            <v>0</v>
          </cell>
          <cell r="EC602">
            <v>0</v>
          </cell>
          <cell r="ED602">
            <v>0</v>
          </cell>
          <cell r="EE602">
            <v>206</v>
          </cell>
          <cell r="EF602">
            <v>5</v>
          </cell>
          <cell r="EG602">
            <v>26</v>
          </cell>
          <cell r="EH602">
            <v>31</v>
          </cell>
          <cell r="EI602">
            <v>0</v>
          </cell>
          <cell r="EJ602">
            <v>0</v>
          </cell>
          <cell r="EK602">
            <v>0</v>
          </cell>
          <cell r="EL602">
            <v>0</v>
          </cell>
          <cell r="EM602">
            <v>0</v>
          </cell>
          <cell r="EN602">
            <v>0</v>
          </cell>
          <cell r="EO602">
            <v>0</v>
          </cell>
          <cell r="EP602">
            <v>0</v>
          </cell>
          <cell r="EQ602">
            <v>0</v>
          </cell>
          <cell r="ER602">
            <v>0</v>
          </cell>
          <cell r="ES602">
            <v>0</v>
          </cell>
          <cell r="ET602">
            <v>26</v>
          </cell>
          <cell r="EU602">
            <v>31</v>
          </cell>
          <cell r="EV602">
            <v>0</v>
          </cell>
          <cell r="EW602">
            <v>0</v>
          </cell>
          <cell r="EX602">
            <v>0</v>
          </cell>
          <cell r="EY602">
            <v>0</v>
          </cell>
          <cell r="EZ602">
            <v>0</v>
          </cell>
          <cell r="FA602">
            <v>0</v>
          </cell>
          <cell r="FB602">
            <v>0</v>
          </cell>
          <cell r="FC602">
            <v>0</v>
          </cell>
          <cell r="FD602">
            <v>0</v>
          </cell>
          <cell r="GZ602">
            <v>0</v>
          </cell>
          <cell r="HA602">
            <v>0</v>
          </cell>
        </row>
        <row r="603">
          <cell r="B603" t="str">
            <v>76SLB</v>
          </cell>
          <cell r="C603">
            <v>0</v>
          </cell>
          <cell r="D603">
            <v>0</v>
          </cell>
          <cell r="E603">
            <v>926548986</v>
          </cell>
          <cell r="F603" t="str">
            <v>23051D7A006L4</v>
          </cell>
          <cell r="G603" t="str">
            <v>23051D7A006</v>
          </cell>
          <cell r="H603">
            <v>20</v>
          </cell>
          <cell r="I603">
            <v>20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20</v>
          </cell>
          <cell r="U603">
            <v>20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15</v>
          </cell>
          <cell r="AC603">
            <v>0</v>
          </cell>
          <cell r="AD603">
            <v>15</v>
          </cell>
          <cell r="AE603">
            <v>0</v>
          </cell>
          <cell r="AF603">
            <v>0</v>
          </cell>
          <cell r="AG603">
            <v>5</v>
          </cell>
          <cell r="AH603">
            <v>5</v>
          </cell>
          <cell r="AI603">
            <v>12.5</v>
          </cell>
          <cell r="AJ603">
            <v>7</v>
          </cell>
          <cell r="AK603">
            <v>0</v>
          </cell>
          <cell r="AL603">
            <v>9</v>
          </cell>
          <cell r="AM603">
            <v>0</v>
          </cell>
          <cell r="AN603">
            <v>12</v>
          </cell>
          <cell r="AO603">
            <v>0</v>
          </cell>
          <cell r="AP603">
            <v>12</v>
          </cell>
          <cell r="AQ603">
            <v>0</v>
          </cell>
          <cell r="AR603">
            <v>-5</v>
          </cell>
          <cell r="AS603">
            <v>5</v>
          </cell>
          <cell r="AT603">
            <v>14</v>
          </cell>
          <cell r="AU603">
            <v>19</v>
          </cell>
          <cell r="AV603">
            <v>0</v>
          </cell>
          <cell r="AW603">
            <v>0</v>
          </cell>
          <cell r="AX603">
            <v>0</v>
          </cell>
          <cell r="AY603">
            <v>0</v>
          </cell>
          <cell r="AZ603">
            <v>0</v>
          </cell>
          <cell r="BA603">
            <v>0</v>
          </cell>
          <cell r="BB603">
            <v>0</v>
          </cell>
          <cell r="BC603">
            <v>0</v>
          </cell>
          <cell r="BD603">
            <v>0</v>
          </cell>
          <cell r="BE603">
            <v>0</v>
          </cell>
          <cell r="BF603">
            <v>0</v>
          </cell>
          <cell r="BG603">
            <v>19</v>
          </cell>
          <cell r="BH603">
            <v>19</v>
          </cell>
          <cell r="BI603">
            <v>0</v>
          </cell>
          <cell r="BJ603">
            <v>0</v>
          </cell>
          <cell r="BK603">
            <v>0</v>
          </cell>
          <cell r="BL603">
            <v>0</v>
          </cell>
          <cell r="BM603">
            <v>0</v>
          </cell>
          <cell r="BN603">
            <v>0</v>
          </cell>
          <cell r="BO603">
            <v>0</v>
          </cell>
          <cell r="BP603">
            <v>0</v>
          </cell>
          <cell r="BQ603">
            <v>0</v>
          </cell>
          <cell r="BR603">
            <v>0</v>
          </cell>
          <cell r="BS603">
            <v>5</v>
          </cell>
          <cell r="BT603">
            <v>14</v>
          </cell>
          <cell r="BU603">
            <v>19</v>
          </cell>
          <cell r="BV603">
            <v>35</v>
          </cell>
          <cell r="BW603">
            <v>0</v>
          </cell>
          <cell r="BX603">
            <v>0</v>
          </cell>
          <cell r="BY603">
            <v>0</v>
          </cell>
          <cell r="BZ603">
            <v>0</v>
          </cell>
          <cell r="CA603">
            <v>12</v>
          </cell>
          <cell r="CB603">
            <v>0</v>
          </cell>
          <cell r="CC603">
            <v>12</v>
          </cell>
          <cell r="CD603">
            <v>0</v>
          </cell>
          <cell r="CE603">
            <v>0</v>
          </cell>
          <cell r="CF603">
            <v>0</v>
          </cell>
          <cell r="CG603">
            <v>19</v>
          </cell>
          <cell r="CH603">
            <v>19</v>
          </cell>
          <cell r="CI603">
            <v>0</v>
          </cell>
          <cell r="CJ603">
            <v>0</v>
          </cell>
          <cell r="CK603">
            <v>0</v>
          </cell>
          <cell r="CL603">
            <v>0</v>
          </cell>
          <cell r="CM603">
            <v>0</v>
          </cell>
          <cell r="CN603">
            <v>0</v>
          </cell>
          <cell r="CO603">
            <v>0</v>
          </cell>
          <cell r="CP603">
            <v>0</v>
          </cell>
          <cell r="CQ603">
            <v>0</v>
          </cell>
          <cell r="CR603">
            <v>5</v>
          </cell>
          <cell r="CS603">
            <v>0</v>
          </cell>
          <cell r="CT603">
            <v>14</v>
          </cell>
          <cell r="CU603">
            <v>14</v>
          </cell>
          <cell r="CV603">
            <v>0</v>
          </cell>
          <cell r="CW603">
            <v>0</v>
          </cell>
          <cell r="CX603">
            <v>0</v>
          </cell>
          <cell r="CY603">
            <v>0</v>
          </cell>
          <cell r="CZ603">
            <v>0</v>
          </cell>
          <cell r="DA603">
            <v>0</v>
          </cell>
          <cell r="DB603">
            <v>0</v>
          </cell>
          <cell r="DC603">
            <v>0</v>
          </cell>
          <cell r="DD603">
            <v>0</v>
          </cell>
          <cell r="DE603">
            <v>0</v>
          </cell>
          <cell r="DF603">
            <v>0</v>
          </cell>
          <cell r="DG603">
            <v>14</v>
          </cell>
          <cell r="DH603">
            <v>14</v>
          </cell>
          <cell r="DI603">
            <v>0</v>
          </cell>
          <cell r="DJ603">
            <v>0</v>
          </cell>
          <cell r="DK603">
            <v>0</v>
          </cell>
          <cell r="DL603">
            <v>0</v>
          </cell>
          <cell r="DM603">
            <v>0</v>
          </cell>
          <cell r="DN603">
            <v>0</v>
          </cell>
          <cell r="DO603">
            <v>0</v>
          </cell>
          <cell r="DP603">
            <v>0</v>
          </cell>
          <cell r="DQ603">
            <v>0</v>
          </cell>
          <cell r="DR603">
            <v>14</v>
          </cell>
          <cell r="DS603">
            <v>0</v>
          </cell>
          <cell r="DT603">
            <v>0</v>
          </cell>
          <cell r="DU603">
            <v>0</v>
          </cell>
          <cell r="DV603">
            <v>0</v>
          </cell>
          <cell r="DW603">
            <v>0</v>
          </cell>
          <cell r="DX603">
            <v>0</v>
          </cell>
          <cell r="DY603">
            <v>0</v>
          </cell>
          <cell r="DZ603">
            <v>0</v>
          </cell>
          <cell r="EA603">
            <v>0</v>
          </cell>
          <cell r="EB603">
            <v>0</v>
          </cell>
          <cell r="EC603">
            <v>0</v>
          </cell>
          <cell r="ED603">
            <v>0</v>
          </cell>
          <cell r="EE603">
            <v>0</v>
          </cell>
          <cell r="EF603">
            <v>0</v>
          </cell>
          <cell r="EG603">
            <v>0</v>
          </cell>
          <cell r="EH603">
            <v>0</v>
          </cell>
          <cell r="EI603">
            <v>0</v>
          </cell>
          <cell r="EJ603">
            <v>0</v>
          </cell>
          <cell r="EK603">
            <v>0</v>
          </cell>
          <cell r="EL603">
            <v>0</v>
          </cell>
          <cell r="EM603">
            <v>0</v>
          </cell>
          <cell r="EN603">
            <v>0</v>
          </cell>
          <cell r="EO603">
            <v>0</v>
          </cell>
          <cell r="EP603">
            <v>0</v>
          </cell>
          <cell r="EQ603">
            <v>0</v>
          </cell>
          <cell r="ER603">
            <v>0</v>
          </cell>
          <cell r="ES603">
            <v>0</v>
          </cell>
          <cell r="ET603">
            <v>0</v>
          </cell>
          <cell r="EU603">
            <v>0</v>
          </cell>
          <cell r="EV603">
            <v>0</v>
          </cell>
          <cell r="EW603">
            <v>0</v>
          </cell>
          <cell r="EX603">
            <v>0</v>
          </cell>
          <cell r="EY603">
            <v>0</v>
          </cell>
          <cell r="EZ603">
            <v>0</v>
          </cell>
          <cell r="FA603">
            <v>0</v>
          </cell>
          <cell r="FB603">
            <v>0</v>
          </cell>
          <cell r="FC603">
            <v>0</v>
          </cell>
          <cell r="FD603">
            <v>0</v>
          </cell>
          <cell r="GZ603">
            <v>0</v>
          </cell>
          <cell r="HA603">
            <v>0</v>
          </cell>
        </row>
        <row r="604">
          <cell r="B604" t="str">
            <v>76SLB</v>
          </cell>
          <cell r="C604">
            <v>0</v>
          </cell>
          <cell r="D604">
            <v>0</v>
          </cell>
          <cell r="E604">
            <v>926564083</v>
          </cell>
          <cell r="F604" t="str">
            <v>23051D7B006L4</v>
          </cell>
          <cell r="G604" t="str">
            <v>23051D7B006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0</v>
          </cell>
          <cell r="AS604">
            <v>0</v>
          </cell>
          <cell r="AT604">
            <v>0</v>
          </cell>
          <cell r="AU604">
            <v>0</v>
          </cell>
          <cell r="AV604">
            <v>0</v>
          </cell>
          <cell r="AW604">
            <v>0</v>
          </cell>
          <cell r="AX604">
            <v>0</v>
          </cell>
          <cell r="AY604">
            <v>0</v>
          </cell>
          <cell r="AZ604">
            <v>0</v>
          </cell>
          <cell r="BA604">
            <v>0</v>
          </cell>
          <cell r="BB604">
            <v>0</v>
          </cell>
          <cell r="BC604">
            <v>0</v>
          </cell>
          <cell r="BD604">
            <v>0</v>
          </cell>
          <cell r="BE604">
            <v>0</v>
          </cell>
          <cell r="BF604">
            <v>0</v>
          </cell>
          <cell r="BG604">
            <v>0</v>
          </cell>
          <cell r="BH604">
            <v>0</v>
          </cell>
          <cell r="BI604">
            <v>0</v>
          </cell>
          <cell r="BJ604">
            <v>32</v>
          </cell>
          <cell r="BK604">
            <v>32</v>
          </cell>
          <cell r="BL604">
            <v>33</v>
          </cell>
          <cell r="BM604">
            <v>32</v>
          </cell>
          <cell r="BN604">
            <v>32</v>
          </cell>
          <cell r="BO604">
            <v>0</v>
          </cell>
          <cell r="BP604">
            <v>32</v>
          </cell>
          <cell r="BQ604">
            <v>0</v>
          </cell>
          <cell r="BR604">
            <v>0</v>
          </cell>
          <cell r="BS604">
            <v>0</v>
          </cell>
          <cell r="BT604">
            <v>33</v>
          </cell>
          <cell r="BU604">
            <v>33</v>
          </cell>
          <cell r="BV604">
            <v>49.5</v>
          </cell>
          <cell r="BW604">
            <v>0</v>
          </cell>
          <cell r="BX604">
            <v>0</v>
          </cell>
          <cell r="BY604">
            <v>0</v>
          </cell>
          <cell r="BZ604">
            <v>0</v>
          </cell>
          <cell r="CA604">
            <v>20</v>
          </cell>
          <cell r="CB604">
            <v>32</v>
          </cell>
          <cell r="CC604">
            <v>20</v>
          </cell>
          <cell r="CD604">
            <v>32</v>
          </cell>
          <cell r="CE604">
            <v>0</v>
          </cell>
          <cell r="CF604">
            <v>0</v>
          </cell>
          <cell r="CG604">
            <v>1</v>
          </cell>
          <cell r="CH604">
            <v>1</v>
          </cell>
          <cell r="CI604">
            <v>0</v>
          </cell>
          <cell r="CJ604">
            <v>0</v>
          </cell>
          <cell r="CK604">
            <v>0</v>
          </cell>
          <cell r="CL604">
            <v>0</v>
          </cell>
          <cell r="CM604">
            <v>0</v>
          </cell>
          <cell r="CN604">
            <v>0</v>
          </cell>
          <cell r="CO604">
            <v>0</v>
          </cell>
          <cell r="CP604">
            <v>0</v>
          </cell>
          <cell r="CQ604">
            <v>0</v>
          </cell>
          <cell r="CR604">
            <v>0</v>
          </cell>
          <cell r="CS604">
            <v>0</v>
          </cell>
          <cell r="CT604">
            <v>1</v>
          </cell>
          <cell r="CU604">
            <v>1</v>
          </cell>
          <cell r="CV604">
            <v>0</v>
          </cell>
          <cell r="CW604">
            <v>0</v>
          </cell>
          <cell r="CX604">
            <v>0</v>
          </cell>
          <cell r="CY604">
            <v>0</v>
          </cell>
          <cell r="CZ604">
            <v>0</v>
          </cell>
          <cell r="DA604">
            <v>0</v>
          </cell>
          <cell r="DB604">
            <v>0</v>
          </cell>
          <cell r="DC604">
            <v>0</v>
          </cell>
          <cell r="DD604">
            <v>0</v>
          </cell>
          <cell r="DE604">
            <v>0</v>
          </cell>
          <cell r="DF604">
            <v>0</v>
          </cell>
          <cell r="DG604">
            <v>1</v>
          </cell>
          <cell r="DH604">
            <v>1</v>
          </cell>
          <cell r="DI604">
            <v>0</v>
          </cell>
          <cell r="DJ604">
            <v>0</v>
          </cell>
          <cell r="DK604">
            <v>0</v>
          </cell>
          <cell r="DL604">
            <v>0</v>
          </cell>
          <cell r="DM604">
            <v>0</v>
          </cell>
          <cell r="DN604">
            <v>0</v>
          </cell>
          <cell r="DO604">
            <v>0</v>
          </cell>
          <cell r="DP604">
            <v>0</v>
          </cell>
          <cell r="DQ604">
            <v>0</v>
          </cell>
          <cell r="DR604">
            <v>1</v>
          </cell>
          <cell r="DS604">
            <v>0</v>
          </cell>
          <cell r="DT604">
            <v>0</v>
          </cell>
          <cell r="DU604">
            <v>0</v>
          </cell>
          <cell r="DV604">
            <v>0</v>
          </cell>
          <cell r="DW604">
            <v>0</v>
          </cell>
          <cell r="DX604">
            <v>0</v>
          </cell>
          <cell r="DY604">
            <v>0</v>
          </cell>
          <cell r="DZ604">
            <v>0</v>
          </cell>
          <cell r="EA604">
            <v>0</v>
          </cell>
          <cell r="EB604">
            <v>0</v>
          </cell>
          <cell r="EC604">
            <v>0</v>
          </cell>
          <cell r="ED604">
            <v>0</v>
          </cell>
          <cell r="EE604">
            <v>0</v>
          </cell>
          <cell r="EF604">
            <v>0</v>
          </cell>
          <cell r="EG604">
            <v>0</v>
          </cell>
          <cell r="EH604">
            <v>0</v>
          </cell>
          <cell r="EI604">
            <v>0</v>
          </cell>
          <cell r="EJ604">
            <v>0</v>
          </cell>
          <cell r="EK604">
            <v>0</v>
          </cell>
          <cell r="EL604">
            <v>0</v>
          </cell>
          <cell r="EM604">
            <v>0</v>
          </cell>
          <cell r="EN604">
            <v>0</v>
          </cell>
          <cell r="EO604">
            <v>0</v>
          </cell>
          <cell r="EP604">
            <v>0</v>
          </cell>
          <cell r="EQ604">
            <v>0</v>
          </cell>
          <cell r="ER604">
            <v>0</v>
          </cell>
          <cell r="ES604">
            <v>0</v>
          </cell>
          <cell r="ET604">
            <v>0</v>
          </cell>
          <cell r="EU604">
            <v>0</v>
          </cell>
          <cell r="EV604">
            <v>0</v>
          </cell>
          <cell r="EW604">
            <v>0</v>
          </cell>
          <cell r="EX604">
            <v>0</v>
          </cell>
          <cell r="EY604">
            <v>0</v>
          </cell>
          <cell r="EZ604">
            <v>0</v>
          </cell>
          <cell r="FA604">
            <v>0</v>
          </cell>
          <cell r="FB604">
            <v>0</v>
          </cell>
          <cell r="FC604">
            <v>0</v>
          </cell>
          <cell r="FD604">
            <v>0</v>
          </cell>
          <cell r="GZ604">
            <v>0</v>
          </cell>
          <cell r="HA604">
            <v>0</v>
          </cell>
        </row>
        <row r="605">
          <cell r="B605" t="str">
            <v>76SLK</v>
          </cell>
          <cell r="C605">
            <v>0</v>
          </cell>
          <cell r="D605">
            <v>0</v>
          </cell>
          <cell r="E605">
            <v>926548988</v>
          </cell>
          <cell r="F605" t="str">
            <v>23051D7A035L4</v>
          </cell>
          <cell r="G605" t="str">
            <v>23051D7A035</v>
          </cell>
          <cell r="H605">
            <v>104</v>
          </cell>
          <cell r="I605">
            <v>104</v>
          </cell>
          <cell r="J605">
            <v>0</v>
          </cell>
          <cell r="K605">
            <v>32</v>
          </cell>
          <cell r="L605">
            <v>0</v>
          </cell>
          <cell r="M605">
            <v>0</v>
          </cell>
          <cell r="N605">
            <v>94</v>
          </cell>
          <cell r="O605">
            <v>0</v>
          </cell>
          <cell r="P605">
            <v>94</v>
          </cell>
          <cell r="Q605">
            <v>0</v>
          </cell>
          <cell r="R605">
            <v>0</v>
          </cell>
          <cell r="S605">
            <v>10</v>
          </cell>
          <cell r="T605">
            <v>94</v>
          </cell>
          <cell r="U605">
            <v>104</v>
          </cell>
          <cell r="V605">
            <v>22.741935483870964</v>
          </cell>
          <cell r="W605">
            <v>30</v>
          </cell>
          <cell r="X605">
            <v>0</v>
          </cell>
          <cell r="Y605">
            <v>32</v>
          </cell>
          <cell r="Z605">
            <v>0</v>
          </cell>
          <cell r="AA605">
            <v>124</v>
          </cell>
          <cell r="AB605">
            <v>124</v>
          </cell>
          <cell r="AC605">
            <v>124</v>
          </cell>
          <cell r="AD605">
            <v>124</v>
          </cell>
          <cell r="AE605">
            <v>0</v>
          </cell>
          <cell r="AF605">
            <v>10</v>
          </cell>
          <cell r="AG605">
            <v>2</v>
          </cell>
          <cell r="AH605">
            <v>12</v>
          </cell>
          <cell r="AI605">
            <v>0.7142857142857143</v>
          </cell>
          <cell r="AJ605">
            <v>82</v>
          </cell>
          <cell r="AK605">
            <v>0</v>
          </cell>
          <cell r="AL605">
            <v>84</v>
          </cell>
          <cell r="AM605">
            <v>0</v>
          </cell>
          <cell r="AN605">
            <v>84</v>
          </cell>
          <cell r="AO605">
            <v>84</v>
          </cell>
          <cell r="AP605">
            <v>84</v>
          </cell>
          <cell r="AQ605">
            <v>84</v>
          </cell>
          <cell r="AR605">
            <v>2</v>
          </cell>
          <cell r="AS605">
            <v>0</v>
          </cell>
          <cell r="AT605">
            <v>10</v>
          </cell>
          <cell r="AU605">
            <v>10</v>
          </cell>
          <cell r="AV605">
            <v>0</v>
          </cell>
          <cell r="AW605">
            <v>0</v>
          </cell>
          <cell r="AX605">
            <v>0</v>
          </cell>
          <cell r="AY605">
            <v>0</v>
          </cell>
          <cell r="AZ605">
            <v>0</v>
          </cell>
          <cell r="BA605">
            <v>0</v>
          </cell>
          <cell r="BB605">
            <v>0</v>
          </cell>
          <cell r="BC605">
            <v>0</v>
          </cell>
          <cell r="BD605">
            <v>0</v>
          </cell>
          <cell r="BE605">
            <v>0</v>
          </cell>
          <cell r="BF605">
            <v>0</v>
          </cell>
          <cell r="BG605">
            <v>10</v>
          </cell>
          <cell r="BH605">
            <v>10</v>
          </cell>
          <cell r="BI605">
            <v>0</v>
          </cell>
          <cell r="BJ605">
            <v>0</v>
          </cell>
          <cell r="BK605">
            <v>0</v>
          </cell>
          <cell r="BL605">
            <v>0</v>
          </cell>
          <cell r="BM605">
            <v>0</v>
          </cell>
          <cell r="BN605">
            <v>0</v>
          </cell>
          <cell r="BO605">
            <v>0</v>
          </cell>
          <cell r="BP605">
            <v>0</v>
          </cell>
          <cell r="BQ605">
            <v>0</v>
          </cell>
          <cell r="BR605">
            <v>0</v>
          </cell>
          <cell r="BS605">
            <v>0</v>
          </cell>
          <cell r="BT605">
            <v>10</v>
          </cell>
          <cell r="BU605">
            <v>10</v>
          </cell>
          <cell r="BV605">
            <v>25</v>
          </cell>
          <cell r="BW605">
            <v>2</v>
          </cell>
          <cell r="BX605">
            <v>0</v>
          </cell>
          <cell r="BY605">
            <v>2</v>
          </cell>
          <cell r="BZ605">
            <v>0</v>
          </cell>
          <cell r="CA605">
            <v>12</v>
          </cell>
          <cell r="CB605">
            <v>0</v>
          </cell>
          <cell r="CC605">
            <v>12</v>
          </cell>
          <cell r="CD605">
            <v>0</v>
          </cell>
          <cell r="CE605">
            <v>0</v>
          </cell>
          <cell r="CF605">
            <v>0</v>
          </cell>
          <cell r="CG605">
            <v>12</v>
          </cell>
          <cell r="CH605">
            <v>12</v>
          </cell>
          <cell r="CI605">
            <v>0</v>
          </cell>
          <cell r="CJ605">
            <v>0</v>
          </cell>
          <cell r="CK605">
            <v>0</v>
          </cell>
          <cell r="CL605">
            <v>0</v>
          </cell>
          <cell r="CM605">
            <v>0</v>
          </cell>
          <cell r="CN605">
            <v>0</v>
          </cell>
          <cell r="CO605">
            <v>0</v>
          </cell>
          <cell r="CP605">
            <v>0</v>
          </cell>
          <cell r="CQ605">
            <v>0</v>
          </cell>
          <cell r="CR605">
            <v>0</v>
          </cell>
          <cell r="CS605">
            <v>0</v>
          </cell>
          <cell r="CT605">
            <v>12</v>
          </cell>
          <cell r="CU605">
            <v>12</v>
          </cell>
          <cell r="CV605">
            <v>0</v>
          </cell>
          <cell r="CW605">
            <v>0</v>
          </cell>
          <cell r="CX605">
            <v>0</v>
          </cell>
          <cell r="CY605">
            <v>0</v>
          </cell>
          <cell r="CZ605">
            <v>0</v>
          </cell>
          <cell r="DA605">
            <v>0</v>
          </cell>
          <cell r="DB605">
            <v>0</v>
          </cell>
          <cell r="DC605">
            <v>0</v>
          </cell>
          <cell r="DD605">
            <v>0</v>
          </cell>
          <cell r="DE605">
            <v>0</v>
          </cell>
          <cell r="DF605">
            <v>0</v>
          </cell>
          <cell r="DG605">
            <v>12</v>
          </cell>
          <cell r="DH605">
            <v>12</v>
          </cell>
          <cell r="DI605">
            <v>0</v>
          </cell>
          <cell r="DJ605">
            <v>0</v>
          </cell>
          <cell r="DK605">
            <v>0</v>
          </cell>
          <cell r="DL605">
            <v>0</v>
          </cell>
          <cell r="DM605">
            <v>0</v>
          </cell>
          <cell r="DN605">
            <v>0</v>
          </cell>
          <cell r="DO605">
            <v>0</v>
          </cell>
          <cell r="DP605">
            <v>0</v>
          </cell>
          <cell r="DQ605">
            <v>0</v>
          </cell>
          <cell r="DR605">
            <v>0</v>
          </cell>
          <cell r="DS605">
            <v>0</v>
          </cell>
          <cell r="DT605">
            <v>12</v>
          </cell>
          <cell r="DU605">
            <v>12</v>
          </cell>
          <cell r="DV605">
            <v>0</v>
          </cell>
          <cell r="DW605">
            <v>0</v>
          </cell>
          <cell r="DX605">
            <v>0</v>
          </cell>
          <cell r="DY605">
            <v>0</v>
          </cell>
          <cell r="DZ605">
            <v>0</v>
          </cell>
          <cell r="EA605">
            <v>0</v>
          </cell>
          <cell r="EB605">
            <v>0</v>
          </cell>
          <cell r="EC605">
            <v>0</v>
          </cell>
          <cell r="ED605">
            <v>0</v>
          </cell>
          <cell r="EE605">
            <v>0</v>
          </cell>
          <cell r="EF605">
            <v>0</v>
          </cell>
          <cell r="EG605">
            <v>12</v>
          </cell>
          <cell r="EH605">
            <v>12</v>
          </cell>
          <cell r="EI605">
            <v>0</v>
          </cell>
          <cell r="EJ605">
            <v>0</v>
          </cell>
          <cell r="EK605">
            <v>0</v>
          </cell>
          <cell r="EL605">
            <v>0</v>
          </cell>
          <cell r="EM605">
            <v>0</v>
          </cell>
          <cell r="EN605">
            <v>0</v>
          </cell>
          <cell r="EO605">
            <v>0</v>
          </cell>
          <cell r="EP605">
            <v>0</v>
          </cell>
          <cell r="EQ605">
            <v>0</v>
          </cell>
          <cell r="ER605">
            <v>0</v>
          </cell>
          <cell r="ES605">
            <v>0</v>
          </cell>
          <cell r="ET605">
            <v>12</v>
          </cell>
          <cell r="EU605">
            <v>12</v>
          </cell>
          <cell r="EV605">
            <v>0</v>
          </cell>
          <cell r="EW605">
            <v>0</v>
          </cell>
          <cell r="EX605">
            <v>0</v>
          </cell>
          <cell r="EY605">
            <v>0</v>
          </cell>
          <cell r="EZ605">
            <v>0</v>
          </cell>
          <cell r="FA605">
            <v>0</v>
          </cell>
          <cell r="FB605">
            <v>0</v>
          </cell>
          <cell r="FC605">
            <v>0</v>
          </cell>
          <cell r="FD605">
            <v>0</v>
          </cell>
          <cell r="GZ605">
            <v>0</v>
          </cell>
          <cell r="HA605">
            <v>0</v>
          </cell>
        </row>
        <row r="606">
          <cell r="B606" t="str">
            <v>76SLK</v>
          </cell>
          <cell r="C606">
            <v>0</v>
          </cell>
          <cell r="D606">
            <v>0</v>
          </cell>
          <cell r="E606">
            <v>926564085</v>
          </cell>
          <cell r="F606" t="str">
            <v>23051D7B035L4</v>
          </cell>
          <cell r="G606" t="str">
            <v>23051D7B035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94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0</v>
          </cell>
          <cell r="AS606">
            <v>0</v>
          </cell>
          <cell r="AT606">
            <v>0</v>
          </cell>
          <cell r="AU606">
            <v>0</v>
          </cell>
          <cell r="AV606">
            <v>0</v>
          </cell>
          <cell r="AW606">
            <v>0</v>
          </cell>
          <cell r="AX606">
            <v>0</v>
          </cell>
          <cell r="AY606">
            <v>0</v>
          </cell>
          <cell r="AZ606">
            <v>0</v>
          </cell>
          <cell r="BA606">
            <v>0</v>
          </cell>
          <cell r="BB606">
            <v>0</v>
          </cell>
          <cell r="BC606">
            <v>0</v>
          </cell>
          <cell r="BD606">
            <v>0</v>
          </cell>
          <cell r="BE606">
            <v>0</v>
          </cell>
          <cell r="BF606">
            <v>0</v>
          </cell>
          <cell r="BG606">
            <v>0</v>
          </cell>
          <cell r="BH606">
            <v>0</v>
          </cell>
          <cell r="BI606">
            <v>0</v>
          </cell>
          <cell r="BJ606">
            <v>62</v>
          </cell>
          <cell r="BK606">
            <v>62</v>
          </cell>
          <cell r="BL606">
            <v>62</v>
          </cell>
          <cell r="BM606">
            <v>32</v>
          </cell>
          <cell r="BN606">
            <v>62</v>
          </cell>
          <cell r="BO606">
            <v>0</v>
          </cell>
          <cell r="BP606">
            <v>62</v>
          </cell>
          <cell r="BQ606">
            <v>0</v>
          </cell>
          <cell r="BR606">
            <v>0</v>
          </cell>
          <cell r="BS606">
            <v>0</v>
          </cell>
          <cell r="BT606">
            <v>62</v>
          </cell>
          <cell r="BU606">
            <v>62</v>
          </cell>
          <cell r="BV606">
            <v>22.682926829268293</v>
          </cell>
          <cell r="BW606">
            <v>20</v>
          </cell>
          <cell r="BX606">
            <v>0</v>
          </cell>
          <cell r="BY606">
            <v>20</v>
          </cell>
          <cell r="BZ606">
            <v>0</v>
          </cell>
          <cell r="CA606">
            <v>82</v>
          </cell>
          <cell r="CB606">
            <v>32</v>
          </cell>
          <cell r="CC606">
            <v>82</v>
          </cell>
          <cell r="CD606">
            <v>32</v>
          </cell>
          <cell r="CE606">
            <v>0</v>
          </cell>
          <cell r="CF606">
            <v>0</v>
          </cell>
          <cell r="CG606">
            <v>50</v>
          </cell>
          <cell r="CH606">
            <v>50</v>
          </cell>
          <cell r="CI606">
            <v>46.875</v>
          </cell>
          <cell r="CJ606">
            <v>0</v>
          </cell>
          <cell r="CK606">
            <v>0</v>
          </cell>
          <cell r="CL606">
            <v>0</v>
          </cell>
          <cell r="CM606">
            <v>2</v>
          </cell>
          <cell r="CN606">
            <v>32</v>
          </cell>
          <cell r="CO606">
            <v>0</v>
          </cell>
          <cell r="CP606">
            <v>32</v>
          </cell>
          <cell r="CQ606">
            <v>0</v>
          </cell>
          <cell r="CR606">
            <v>0</v>
          </cell>
          <cell r="CS606">
            <v>0</v>
          </cell>
          <cell r="CT606">
            <v>50</v>
          </cell>
          <cell r="CU606">
            <v>50</v>
          </cell>
          <cell r="CV606">
            <v>15.957446808510639</v>
          </cell>
          <cell r="CW606">
            <v>44</v>
          </cell>
          <cell r="CX606">
            <v>116</v>
          </cell>
          <cell r="CY606">
            <v>44</v>
          </cell>
          <cell r="CZ606">
            <v>0</v>
          </cell>
          <cell r="DA606">
            <v>94</v>
          </cell>
          <cell r="DB606">
            <v>32</v>
          </cell>
          <cell r="DC606">
            <v>94</v>
          </cell>
          <cell r="DD606">
            <v>32</v>
          </cell>
          <cell r="DE606">
            <v>1</v>
          </cell>
          <cell r="DF606">
            <v>0</v>
          </cell>
          <cell r="DG606">
            <v>61</v>
          </cell>
          <cell r="DH606">
            <v>61</v>
          </cell>
          <cell r="DI606">
            <v>35.192307692307693</v>
          </cell>
          <cell r="DJ606">
            <v>52</v>
          </cell>
          <cell r="DK606">
            <v>52</v>
          </cell>
          <cell r="DL606">
            <v>0</v>
          </cell>
          <cell r="DM606">
            <v>0</v>
          </cell>
          <cell r="DN606">
            <v>52</v>
          </cell>
          <cell r="DO606">
            <v>52</v>
          </cell>
          <cell r="DP606">
            <v>52</v>
          </cell>
          <cell r="DQ606">
            <v>52</v>
          </cell>
          <cell r="DR606">
            <v>-1</v>
          </cell>
          <cell r="DS606">
            <v>0</v>
          </cell>
          <cell r="DT606">
            <v>10</v>
          </cell>
          <cell r="DU606">
            <v>10</v>
          </cell>
          <cell r="DV606">
            <v>2.2388059701492535</v>
          </cell>
          <cell r="DW606">
            <v>144</v>
          </cell>
          <cell r="DX606">
            <v>144</v>
          </cell>
          <cell r="DY606">
            <v>144</v>
          </cell>
          <cell r="DZ606">
            <v>0</v>
          </cell>
          <cell r="EA606">
            <v>134</v>
          </cell>
          <cell r="EB606">
            <v>52</v>
          </cell>
          <cell r="EC606">
            <v>134</v>
          </cell>
          <cell r="ED606">
            <v>52</v>
          </cell>
          <cell r="EE606">
            <v>-52</v>
          </cell>
          <cell r="EF606">
            <v>0</v>
          </cell>
          <cell r="EG606">
            <v>154</v>
          </cell>
          <cell r="EH606">
            <v>154</v>
          </cell>
          <cell r="EI606">
            <v>174.375</v>
          </cell>
          <cell r="EJ606">
            <v>0</v>
          </cell>
          <cell r="EK606">
            <v>0</v>
          </cell>
          <cell r="EL606">
            <v>0</v>
          </cell>
          <cell r="EM606">
            <v>0</v>
          </cell>
          <cell r="EN606">
            <v>0</v>
          </cell>
          <cell r="EO606">
            <v>0</v>
          </cell>
          <cell r="EP606">
            <v>0</v>
          </cell>
          <cell r="EQ606">
            <v>0</v>
          </cell>
          <cell r="ER606">
            <v>0</v>
          </cell>
          <cell r="ES606">
            <v>0</v>
          </cell>
          <cell r="ET606">
            <v>154</v>
          </cell>
          <cell r="EU606">
            <v>154</v>
          </cell>
          <cell r="EV606">
            <v>156.08108108108109</v>
          </cell>
          <cell r="EW606">
            <v>0</v>
          </cell>
          <cell r="EX606">
            <v>0</v>
          </cell>
          <cell r="EY606">
            <v>0</v>
          </cell>
          <cell r="EZ606">
            <v>0</v>
          </cell>
          <cell r="FA606">
            <v>32</v>
          </cell>
          <cell r="FB606">
            <v>0</v>
          </cell>
          <cell r="FC606">
            <v>32</v>
          </cell>
          <cell r="FD606">
            <v>0</v>
          </cell>
          <cell r="GZ606">
            <v>0</v>
          </cell>
          <cell r="HA606">
            <v>144</v>
          </cell>
        </row>
        <row r="607">
          <cell r="B607" t="str">
            <v>76SLX</v>
          </cell>
          <cell r="C607">
            <v>0</v>
          </cell>
          <cell r="D607">
            <v>0</v>
          </cell>
          <cell r="E607">
            <v>926548989</v>
          </cell>
          <cell r="F607" t="str">
            <v>23051D6A089L4</v>
          </cell>
          <cell r="G607" t="str">
            <v>23051D6A089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0</v>
          </cell>
          <cell r="AS607">
            <v>0</v>
          </cell>
          <cell r="AT607">
            <v>0</v>
          </cell>
          <cell r="AU607">
            <v>0</v>
          </cell>
          <cell r="AV607">
            <v>0</v>
          </cell>
          <cell r="AW607">
            <v>0</v>
          </cell>
          <cell r="AX607">
            <v>0</v>
          </cell>
          <cell r="AY607">
            <v>0</v>
          </cell>
          <cell r="AZ607">
            <v>0</v>
          </cell>
          <cell r="BA607">
            <v>0</v>
          </cell>
          <cell r="BB607">
            <v>0</v>
          </cell>
          <cell r="BC607">
            <v>0</v>
          </cell>
          <cell r="BD607">
            <v>0</v>
          </cell>
          <cell r="BE607">
            <v>0</v>
          </cell>
          <cell r="BF607">
            <v>0</v>
          </cell>
          <cell r="BG607">
            <v>0</v>
          </cell>
          <cell r="BH607">
            <v>0</v>
          </cell>
          <cell r="BI607">
            <v>0</v>
          </cell>
          <cell r="BJ607">
            <v>0</v>
          </cell>
          <cell r="BK607">
            <v>0</v>
          </cell>
          <cell r="BL607">
            <v>0</v>
          </cell>
          <cell r="BM607">
            <v>0</v>
          </cell>
          <cell r="BN607">
            <v>0</v>
          </cell>
          <cell r="BO607">
            <v>0</v>
          </cell>
          <cell r="BP607">
            <v>0</v>
          </cell>
          <cell r="BQ607">
            <v>0</v>
          </cell>
          <cell r="BR607">
            <v>0</v>
          </cell>
          <cell r="BS607">
            <v>0</v>
          </cell>
          <cell r="BT607">
            <v>0</v>
          </cell>
          <cell r="BU607">
            <v>0</v>
          </cell>
          <cell r="BV607">
            <v>0</v>
          </cell>
          <cell r="BW607">
            <v>0</v>
          </cell>
          <cell r="BX607">
            <v>0</v>
          </cell>
          <cell r="BY607">
            <v>0</v>
          </cell>
          <cell r="BZ607">
            <v>0</v>
          </cell>
          <cell r="CA607">
            <v>0</v>
          </cell>
          <cell r="CB607">
            <v>0</v>
          </cell>
          <cell r="CC607">
            <v>0</v>
          </cell>
          <cell r="CD607">
            <v>0</v>
          </cell>
          <cell r="CE607">
            <v>0</v>
          </cell>
          <cell r="CF607">
            <v>0</v>
          </cell>
          <cell r="CG607">
            <v>0</v>
          </cell>
          <cell r="CH607">
            <v>0</v>
          </cell>
          <cell r="CI607">
            <v>0</v>
          </cell>
          <cell r="CJ607">
            <v>0</v>
          </cell>
          <cell r="CK607">
            <v>0</v>
          </cell>
          <cell r="CL607">
            <v>0</v>
          </cell>
          <cell r="CM607">
            <v>0</v>
          </cell>
          <cell r="CN607">
            <v>0</v>
          </cell>
          <cell r="CO607">
            <v>0</v>
          </cell>
          <cell r="CP607">
            <v>0</v>
          </cell>
          <cell r="CQ607">
            <v>0</v>
          </cell>
          <cell r="CR607">
            <v>0</v>
          </cell>
          <cell r="CS607">
            <v>0</v>
          </cell>
          <cell r="CT607">
            <v>0</v>
          </cell>
          <cell r="CU607">
            <v>0</v>
          </cell>
          <cell r="CV607">
            <v>0</v>
          </cell>
          <cell r="CW607">
            <v>0</v>
          </cell>
          <cell r="CX607">
            <v>0</v>
          </cell>
          <cell r="CY607">
            <v>0</v>
          </cell>
          <cell r="CZ607">
            <v>0</v>
          </cell>
          <cell r="DA607">
            <v>0</v>
          </cell>
          <cell r="DB607">
            <v>0</v>
          </cell>
          <cell r="DC607">
            <v>0</v>
          </cell>
          <cell r="DD607">
            <v>0</v>
          </cell>
          <cell r="DE607">
            <v>0</v>
          </cell>
          <cell r="DF607">
            <v>0</v>
          </cell>
          <cell r="DG607">
            <v>0</v>
          </cell>
          <cell r="DH607">
            <v>0</v>
          </cell>
          <cell r="DI607">
            <v>0</v>
          </cell>
          <cell r="DJ607">
            <v>0</v>
          </cell>
          <cell r="DK607">
            <v>0</v>
          </cell>
          <cell r="DL607">
            <v>0</v>
          </cell>
          <cell r="DM607">
            <v>0</v>
          </cell>
          <cell r="DN607">
            <v>0</v>
          </cell>
          <cell r="DO607">
            <v>0</v>
          </cell>
          <cell r="DP607">
            <v>0</v>
          </cell>
          <cell r="DQ607">
            <v>0</v>
          </cell>
          <cell r="DR607">
            <v>0</v>
          </cell>
          <cell r="DS607">
            <v>0</v>
          </cell>
          <cell r="DT607">
            <v>0</v>
          </cell>
          <cell r="DU607">
            <v>0</v>
          </cell>
          <cell r="DV607">
            <v>0</v>
          </cell>
          <cell r="DW607">
            <v>0</v>
          </cell>
          <cell r="DX607">
            <v>0</v>
          </cell>
          <cell r="DY607">
            <v>0</v>
          </cell>
          <cell r="DZ607">
            <v>0</v>
          </cell>
          <cell r="EA607">
            <v>0</v>
          </cell>
          <cell r="EB607">
            <v>0</v>
          </cell>
          <cell r="EC607">
            <v>0</v>
          </cell>
          <cell r="ED607">
            <v>0</v>
          </cell>
          <cell r="EE607">
            <v>0</v>
          </cell>
          <cell r="EF607">
            <v>0</v>
          </cell>
          <cell r="EG607">
            <v>0</v>
          </cell>
          <cell r="EH607">
            <v>0</v>
          </cell>
          <cell r="EI607">
            <v>0</v>
          </cell>
          <cell r="EJ607">
            <v>0</v>
          </cell>
          <cell r="EK607">
            <v>0</v>
          </cell>
          <cell r="EL607">
            <v>0</v>
          </cell>
          <cell r="EM607">
            <v>0</v>
          </cell>
          <cell r="EN607">
            <v>0</v>
          </cell>
          <cell r="EO607">
            <v>0</v>
          </cell>
          <cell r="EP607">
            <v>0</v>
          </cell>
          <cell r="EQ607">
            <v>0</v>
          </cell>
          <cell r="ER607">
            <v>0</v>
          </cell>
          <cell r="ES607">
            <v>0</v>
          </cell>
          <cell r="ET607">
            <v>0</v>
          </cell>
          <cell r="EU607">
            <v>0</v>
          </cell>
          <cell r="EV607">
            <v>0</v>
          </cell>
          <cell r="EW607">
            <v>0</v>
          </cell>
          <cell r="EX607">
            <v>0</v>
          </cell>
          <cell r="EY607">
            <v>0</v>
          </cell>
          <cell r="EZ607">
            <v>0</v>
          </cell>
          <cell r="FA607">
            <v>0</v>
          </cell>
          <cell r="FB607">
            <v>0</v>
          </cell>
          <cell r="FC607">
            <v>0</v>
          </cell>
          <cell r="FD607">
            <v>0</v>
          </cell>
          <cell r="GZ607">
            <v>0</v>
          </cell>
          <cell r="HA607">
            <v>0</v>
          </cell>
        </row>
        <row r="608">
          <cell r="B608" t="str">
            <v>76SLX</v>
          </cell>
          <cell r="C608">
            <v>0</v>
          </cell>
          <cell r="D608">
            <v>0</v>
          </cell>
          <cell r="E608">
            <v>926564084</v>
          </cell>
          <cell r="F608" t="str">
            <v>23051D7B089L4</v>
          </cell>
          <cell r="G608" t="str">
            <v>23051D7B089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62</v>
          </cell>
          <cell r="AL608">
            <v>0</v>
          </cell>
          <cell r="AM608">
            <v>0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</v>
          </cell>
          <cell r="AS608">
            <v>0</v>
          </cell>
          <cell r="AT608">
            <v>0</v>
          </cell>
          <cell r="AU608">
            <v>0</v>
          </cell>
          <cell r="AV608">
            <v>0</v>
          </cell>
          <cell r="AW608">
            <v>124</v>
          </cell>
          <cell r="AX608">
            <v>0</v>
          </cell>
          <cell r="AY608">
            <v>124</v>
          </cell>
          <cell r="AZ608">
            <v>0</v>
          </cell>
          <cell r="BA608">
            <v>124</v>
          </cell>
          <cell r="BB608">
            <v>124</v>
          </cell>
          <cell r="BC608">
            <v>124</v>
          </cell>
          <cell r="BD608">
            <v>124</v>
          </cell>
          <cell r="BE608">
            <v>0</v>
          </cell>
          <cell r="BF608">
            <v>0</v>
          </cell>
          <cell r="BG608">
            <v>0</v>
          </cell>
          <cell r="BH608">
            <v>0</v>
          </cell>
          <cell r="BI608">
            <v>0</v>
          </cell>
          <cell r="BJ608">
            <v>174</v>
          </cell>
          <cell r="BK608">
            <v>174</v>
          </cell>
          <cell r="BL608">
            <v>174</v>
          </cell>
          <cell r="BM608">
            <v>46</v>
          </cell>
          <cell r="BN608">
            <v>174</v>
          </cell>
          <cell r="BO608">
            <v>124</v>
          </cell>
          <cell r="BP608">
            <v>174</v>
          </cell>
          <cell r="BQ608">
            <v>124</v>
          </cell>
          <cell r="BR608">
            <v>0</v>
          </cell>
          <cell r="BS608">
            <v>0</v>
          </cell>
          <cell r="BT608">
            <v>50</v>
          </cell>
          <cell r="BU608">
            <v>50</v>
          </cell>
          <cell r="BV608">
            <v>39.473684210526315</v>
          </cell>
          <cell r="BW608">
            <v>0</v>
          </cell>
          <cell r="BX608">
            <v>0</v>
          </cell>
          <cell r="BY608">
            <v>0</v>
          </cell>
          <cell r="BZ608">
            <v>0</v>
          </cell>
          <cell r="CA608">
            <v>38</v>
          </cell>
          <cell r="CB608">
            <v>50</v>
          </cell>
          <cell r="CC608">
            <v>38</v>
          </cell>
          <cell r="CD608">
            <v>50</v>
          </cell>
          <cell r="CE608">
            <v>0</v>
          </cell>
          <cell r="CF608">
            <v>0</v>
          </cell>
          <cell r="CG608">
            <v>0</v>
          </cell>
          <cell r="CH608">
            <v>0</v>
          </cell>
          <cell r="CI608">
            <v>0</v>
          </cell>
          <cell r="CJ608">
            <v>0</v>
          </cell>
          <cell r="CK608">
            <v>0</v>
          </cell>
          <cell r="CL608">
            <v>0</v>
          </cell>
          <cell r="CM608">
            <v>0</v>
          </cell>
          <cell r="CN608">
            <v>0</v>
          </cell>
          <cell r="CO608">
            <v>0</v>
          </cell>
          <cell r="CP608">
            <v>0</v>
          </cell>
          <cell r="CQ608">
            <v>0</v>
          </cell>
          <cell r="CR608">
            <v>0</v>
          </cell>
          <cell r="CS608">
            <v>0</v>
          </cell>
          <cell r="CT608">
            <v>0</v>
          </cell>
          <cell r="CU608">
            <v>0</v>
          </cell>
          <cell r="CV608">
            <v>0</v>
          </cell>
          <cell r="CW608">
            <v>62</v>
          </cell>
          <cell r="CX608">
            <v>62</v>
          </cell>
          <cell r="CY608">
            <v>36</v>
          </cell>
          <cell r="CZ608">
            <v>0</v>
          </cell>
          <cell r="DA608">
            <v>62</v>
          </cell>
          <cell r="DB608">
            <v>0</v>
          </cell>
          <cell r="DC608">
            <v>62</v>
          </cell>
          <cell r="DD608">
            <v>0</v>
          </cell>
          <cell r="DE608">
            <v>0</v>
          </cell>
          <cell r="DF608">
            <v>0</v>
          </cell>
          <cell r="DG608">
            <v>36</v>
          </cell>
          <cell r="DH608">
            <v>36</v>
          </cell>
          <cell r="DI608">
            <v>101.53846153846155</v>
          </cell>
          <cell r="DJ608">
            <v>0</v>
          </cell>
          <cell r="DK608">
            <v>0</v>
          </cell>
          <cell r="DL608">
            <v>0</v>
          </cell>
          <cell r="DM608">
            <v>0</v>
          </cell>
          <cell r="DN608">
            <v>0</v>
          </cell>
          <cell r="DO608">
            <v>0</v>
          </cell>
          <cell r="DP608">
            <v>0</v>
          </cell>
          <cell r="DQ608">
            <v>0</v>
          </cell>
          <cell r="DR608">
            <v>0</v>
          </cell>
          <cell r="DS608">
            <v>0</v>
          </cell>
          <cell r="DT608">
            <v>36</v>
          </cell>
          <cell r="DU608">
            <v>36</v>
          </cell>
          <cell r="DV608">
            <v>17.419354838709676</v>
          </cell>
          <cell r="DW608">
            <v>62</v>
          </cell>
          <cell r="DX608">
            <v>62</v>
          </cell>
          <cell r="DY608">
            <v>62</v>
          </cell>
          <cell r="DZ608">
            <v>0</v>
          </cell>
          <cell r="EA608">
            <v>62</v>
          </cell>
          <cell r="EB608">
            <v>0</v>
          </cell>
          <cell r="EC608">
            <v>62</v>
          </cell>
          <cell r="ED608">
            <v>0</v>
          </cell>
          <cell r="EE608">
            <v>0</v>
          </cell>
          <cell r="EF608">
            <v>0</v>
          </cell>
          <cell r="EG608">
            <v>98</v>
          </cell>
          <cell r="EH608">
            <v>98</v>
          </cell>
          <cell r="EI608">
            <v>113.07692307692307</v>
          </cell>
          <cell r="EJ608">
            <v>0</v>
          </cell>
          <cell r="EK608">
            <v>0</v>
          </cell>
          <cell r="EL608">
            <v>0</v>
          </cell>
          <cell r="EM608">
            <v>0</v>
          </cell>
          <cell r="EN608">
            <v>26</v>
          </cell>
          <cell r="EO608">
            <v>0</v>
          </cell>
          <cell r="EP608">
            <v>26</v>
          </cell>
          <cell r="EQ608">
            <v>0</v>
          </cell>
          <cell r="ER608">
            <v>26</v>
          </cell>
          <cell r="ES608">
            <v>0</v>
          </cell>
          <cell r="ET608">
            <v>72</v>
          </cell>
          <cell r="EU608">
            <v>72</v>
          </cell>
          <cell r="EV608">
            <v>0</v>
          </cell>
          <cell r="EW608">
            <v>0</v>
          </cell>
          <cell r="EX608">
            <v>0</v>
          </cell>
          <cell r="EY608">
            <v>0</v>
          </cell>
          <cell r="EZ608">
            <v>0</v>
          </cell>
          <cell r="FA608">
            <v>0</v>
          </cell>
          <cell r="FB608">
            <v>0</v>
          </cell>
          <cell r="FC608">
            <v>0</v>
          </cell>
          <cell r="FD608">
            <v>0</v>
          </cell>
          <cell r="GZ608">
            <v>0</v>
          </cell>
          <cell r="HA608">
            <v>62</v>
          </cell>
        </row>
        <row r="609">
          <cell r="B609" t="str">
            <v>76SLX</v>
          </cell>
          <cell r="C609">
            <v>0</v>
          </cell>
          <cell r="D609">
            <v>0</v>
          </cell>
          <cell r="E609">
            <v>926548987</v>
          </cell>
          <cell r="F609" t="str">
            <v>23051D7A089L4</v>
          </cell>
          <cell r="G609" t="str">
            <v>23051D7A089</v>
          </cell>
          <cell r="H609">
            <v>24</v>
          </cell>
          <cell r="I609">
            <v>24</v>
          </cell>
          <cell r="J609">
            <v>38</v>
          </cell>
          <cell r="K609">
            <v>62</v>
          </cell>
          <cell r="L609">
            <v>37</v>
          </cell>
          <cell r="M609">
            <v>0</v>
          </cell>
          <cell r="N609">
            <v>62</v>
          </cell>
          <cell r="O609">
            <v>0</v>
          </cell>
          <cell r="P609">
            <v>62</v>
          </cell>
          <cell r="Q609">
            <v>0</v>
          </cell>
          <cell r="R609">
            <v>0</v>
          </cell>
          <cell r="S609">
            <v>0</v>
          </cell>
          <cell r="T609">
            <v>61</v>
          </cell>
          <cell r="U609">
            <v>61</v>
          </cell>
          <cell r="V609">
            <v>14.75806451612903</v>
          </cell>
          <cell r="W609">
            <v>63</v>
          </cell>
          <cell r="X609">
            <v>0</v>
          </cell>
          <cell r="Y609">
            <v>66</v>
          </cell>
          <cell r="Z609">
            <v>0</v>
          </cell>
          <cell r="AA609">
            <v>124</v>
          </cell>
          <cell r="AB609">
            <v>124</v>
          </cell>
          <cell r="AC609">
            <v>124</v>
          </cell>
          <cell r="AD609">
            <v>124</v>
          </cell>
          <cell r="AE609">
            <v>0</v>
          </cell>
          <cell r="AF609">
            <v>0</v>
          </cell>
          <cell r="AG609">
            <v>3</v>
          </cell>
          <cell r="AH609">
            <v>3</v>
          </cell>
          <cell r="AI609">
            <v>1.4516129032258063</v>
          </cell>
          <cell r="AJ609">
            <v>59</v>
          </cell>
          <cell r="AK609">
            <v>0</v>
          </cell>
          <cell r="AL609">
            <v>61</v>
          </cell>
          <cell r="AM609">
            <v>0</v>
          </cell>
          <cell r="AN609">
            <v>62</v>
          </cell>
          <cell r="AO609">
            <v>0</v>
          </cell>
          <cell r="AP609">
            <v>62</v>
          </cell>
          <cell r="AQ609">
            <v>0</v>
          </cell>
          <cell r="AR609">
            <v>0</v>
          </cell>
          <cell r="AS609">
            <v>0</v>
          </cell>
          <cell r="AT609">
            <v>64</v>
          </cell>
          <cell r="AU609">
            <v>64</v>
          </cell>
          <cell r="AV609">
            <v>15.483870967741934</v>
          </cell>
          <cell r="AW609">
            <v>60</v>
          </cell>
          <cell r="AX609">
            <v>0</v>
          </cell>
          <cell r="AY609">
            <v>60</v>
          </cell>
          <cell r="AZ609">
            <v>0</v>
          </cell>
          <cell r="BA609">
            <v>124</v>
          </cell>
          <cell r="BB609">
            <v>124</v>
          </cell>
          <cell r="BC609">
            <v>124</v>
          </cell>
          <cell r="BD609">
            <v>124</v>
          </cell>
          <cell r="BE609">
            <v>0</v>
          </cell>
          <cell r="BF609">
            <v>0</v>
          </cell>
          <cell r="BG609">
            <v>0</v>
          </cell>
          <cell r="BH609">
            <v>0</v>
          </cell>
          <cell r="BI609">
            <v>0</v>
          </cell>
          <cell r="BJ609">
            <v>0</v>
          </cell>
          <cell r="BK609">
            <v>0</v>
          </cell>
          <cell r="BL609">
            <v>0</v>
          </cell>
          <cell r="BM609">
            <v>0</v>
          </cell>
          <cell r="BN609">
            <v>0</v>
          </cell>
          <cell r="BO609">
            <v>0</v>
          </cell>
          <cell r="BP609">
            <v>0</v>
          </cell>
          <cell r="BQ609">
            <v>0</v>
          </cell>
          <cell r="BR609">
            <v>0</v>
          </cell>
          <cell r="BS609">
            <v>0</v>
          </cell>
          <cell r="BT609">
            <v>0</v>
          </cell>
          <cell r="BU609">
            <v>0</v>
          </cell>
          <cell r="BV609">
            <v>0</v>
          </cell>
          <cell r="BW609">
            <v>136</v>
          </cell>
          <cell r="BX609">
            <v>0</v>
          </cell>
          <cell r="BY609">
            <v>136</v>
          </cell>
          <cell r="BZ609">
            <v>0</v>
          </cell>
          <cell r="CA609">
            <v>136</v>
          </cell>
          <cell r="CB609">
            <v>124</v>
          </cell>
          <cell r="CC609">
            <v>136</v>
          </cell>
          <cell r="CD609">
            <v>124</v>
          </cell>
          <cell r="CE609">
            <v>0</v>
          </cell>
          <cell r="CF609">
            <v>0</v>
          </cell>
          <cell r="CG609">
            <v>12</v>
          </cell>
          <cell r="CH609">
            <v>12</v>
          </cell>
          <cell r="CI609">
            <v>0</v>
          </cell>
          <cell r="CJ609">
            <v>0</v>
          </cell>
          <cell r="CK609">
            <v>0</v>
          </cell>
          <cell r="CL609">
            <v>0</v>
          </cell>
          <cell r="CM609">
            <v>0</v>
          </cell>
          <cell r="CN609">
            <v>0</v>
          </cell>
          <cell r="CO609">
            <v>0</v>
          </cell>
          <cell r="CP609">
            <v>0</v>
          </cell>
          <cell r="CQ609">
            <v>0</v>
          </cell>
          <cell r="CR609">
            <v>0</v>
          </cell>
          <cell r="CS609">
            <v>0</v>
          </cell>
          <cell r="CT609">
            <v>12</v>
          </cell>
          <cell r="CU609">
            <v>12</v>
          </cell>
          <cell r="CV609">
            <v>0</v>
          </cell>
          <cell r="CW609">
            <v>0</v>
          </cell>
          <cell r="CX609">
            <v>0</v>
          </cell>
          <cell r="CY609">
            <v>0</v>
          </cell>
          <cell r="CZ609">
            <v>0</v>
          </cell>
          <cell r="DA609">
            <v>0</v>
          </cell>
          <cell r="DB609">
            <v>0</v>
          </cell>
          <cell r="DC609">
            <v>0</v>
          </cell>
          <cell r="DD609">
            <v>0</v>
          </cell>
          <cell r="DE609">
            <v>0</v>
          </cell>
          <cell r="DF609">
            <v>0</v>
          </cell>
          <cell r="DG609">
            <v>12</v>
          </cell>
          <cell r="DH609">
            <v>12</v>
          </cell>
          <cell r="DI609">
            <v>0</v>
          </cell>
          <cell r="DJ609">
            <v>0</v>
          </cell>
          <cell r="DK609">
            <v>0</v>
          </cell>
          <cell r="DL609">
            <v>0</v>
          </cell>
          <cell r="DM609">
            <v>0</v>
          </cell>
          <cell r="DN609">
            <v>0</v>
          </cell>
          <cell r="DO609">
            <v>0</v>
          </cell>
          <cell r="DP609">
            <v>0</v>
          </cell>
          <cell r="DQ609">
            <v>0</v>
          </cell>
          <cell r="DR609">
            <v>0</v>
          </cell>
          <cell r="DS609">
            <v>0</v>
          </cell>
          <cell r="DT609">
            <v>12</v>
          </cell>
          <cell r="DU609">
            <v>12</v>
          </cell>
          <cell r="DV609">
            <v>0</v>
          </cell>
          <cell r="DW609">
            <v>0</v>
          </cell>
          <cell r="DX609">
            <v>0</v>
          </cell>
          <cell r="DY609">
            <v>0</v>
          </cell>
          <cell r="DZ609">
            <v>0</v>
          </cell>
          <cell r="EA609">
            <v>0</v>
          </cell>
          <cell r="EB609">
            <v>0</v>
          </cell>
          <cell r="EC609">
            <v>0</v>
          </cell>
          <cell r="ED609">
            <v>0</v>
          </cell>
          <cell r="EE609">
            <v>0</v>
          </cell>
          <cell r="EF609">
            <v>0</v>
          </cell>
          <cell r="EG609">
            <v>12</v>
          </cell>
          <cell r="EH609">
            <v>12</v>
          </cell>
          <cell r="EI609">
            <v>0</v>
          </cell>
          <cell r="EJ609">
            <v>0</v>
          </cell>
          <cell r="EK609">
            <v>0</v>
          </cell>
          <cell r="EL609">
            <v>0</v>
          </cell>
          <cell r="EM609">
            <v>0</v>
          </cell>
          <cell r="EN609">
            <v>0</v>
          </cell>
          <cell r="EO609">
            <v>0</v>
          </cell>
          <cell r="EP609">
            <v>0</v>
          </cell>
          <cell r="EQ609">
            <v>0</v>
          </cell>
          <cell r="ER609">
            <v>0</v>
          </cell>
          <cell r="ES609">
            <v>0</v>
          </cell>
          <cell r="ET609">
            <v>12</v>
          </cell>
          <cell r="EU609">
            <v>12</v>
          </cell>
          <cell r="EV609">
            <v>0</v>
          </cell>
          <cell r="EW609">
            <v>0</v>
          </cell>
          <cell r="EX609">
            <v>0</v>
          </cell>
          <cell r="EY609">
            <v>0</v>
          </cell>
          <cell r="EZ609">
            <v>0</v>
          </cell>
          <cell r="FA609">
            <v>0</v>
          </cell>
          <cell r="FB609">
            <v>0</v>
          </cell>
          <cell r="FC609">
            <v>0</v>
          </cell>
          <cell r="FD609">
            <v>0</v>
          </cell>
          <cell r="GZ609">
            <v>0</v>
          </cell>
          <cell r="HA609">
            <v>0</v>
          </cell>
        </row>
        <row r="610">
          <cell r="B610" t="str">
            <v>76SPF</v>
          </cell>
          <cell r="C610">
            <v>0</v>
          </cell>
          <cell r="D610">
            <v>0</v>
          </cell>
          <cell r="E610">
            <v>926548985</v>
          </cell>
          <cell r="F610" t="str">
            <v>63051T6A089L4</v>
          </cell>
          <cell r="G610" t="str">
            <v>63051T6A089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0</v>
          </cell>
          <cell r="AS610">
            <v>0</v>
          </cell>
          <cell r="AT610">
            <v>0</v>
          </cell>
          <cell r="AU610">
            <v>0</v>
          </cell>
          <cell r="AV610">
            <v>0</v>
          </cell>
          <cell r="AW610">
            <v>0</v>
          </cell>
          <cell r="AX610">
            <v>0</v>
          </cell>
          <cell r="AY610">
            <v>0</v>
          </cell>
          <cell r="AZ610">
            <v>0</v>
          </cell>
          <cell r="BA610">
            <v>0</v>
          </cell>
          <cell r="BB610">
            <v>0</v>
          </cell>
          <cell r="BC610">
            <v>0</v>
          </cell>
          <cell r="BD610">
            <v>0</v>
          </cell>
          <cell r="BE610">
            <v>0</v>
          </cell>
          <cell r="BF610">
            <v>0</v>
          </cell>
          <cell r="BG610">
            <v>0</v>
          </cell>
          <cell r="BH610">
            <v>0</v>
          </cell>
          <cell r="BI610">
            <v>0</v>
          </cell>
          <cell r="BJ610">
            <v>0</v>
          </cell>
          <cell r="BK610">
            <v>0</v>
          </cell>
          <cell r="BL610">
            <v>0</v>
          </cell>
          <cell r="BM610">
            <v>0</v>
          </cell>
          <cell r="BN610">
            <v>0</v>
          </cell>
          <cell r="BO610">
            <v>0</v>
          </cell>
          <cell r="BP610">
            <v>0</v>
          </cell>
          <cell r="BQ610">
            <v>0</v>
          </cell>
          <cell r="BR610">
            <v>0</v>
          </cell>
          <cell r="BS610">
            <v>0</v>
          </cell>
          <cell r="BT610">
            <v>0</v>
          </cell>
          <cell r="BU610">
            <v>0</v>
          </cell>
          <cell r="BV610">
            <v>0</v>
          </cell>
          <cell r="BW610">
            <v>0</v>
          </cell>
          <cell r="BX610">
            <v>0</v>
          </cell>
          <cell r="BY610">
            <v>0</v>
          </cell>
          <cell r="BZ610">
            <v>0</v>
          </cell>
          <cell r="CA610">
            <v>0</v>
          </cell>
          <cell r="CB610">
            <v>0</v>
          </cell>
          <cell r="CC610">
            <v>0</v>
          </cell>
          <cell r="CD610">
            <v>0</v>
          </cell>
          <cell r="CE610">
            <v>0</v>
          </cell>
          <cell r="CF610">
            <v>0</v>
          </cell>
          <cell r="CG610">
            <v>0</v>
          </cell>
          <cell r="CH610">
            <v>0</v>
          </cell>
          <cell r="CI610">
            <v>0</v>
          </cell>
          <cell r="CJ610">
            <v>0</v>
          </cell>
          <cell r="CK610">
            <v>0</v>
          </cell>
          <cell r="CL610">
            <v>0</v>
          </cell>
          <cell r="CM610">
            <v>0</v>
          </cell>
          <cell r="CN610">
            <v>0</v>
          </cell>
          <cell r="CO610">
            <v>0</v>
          </cell>
          <cell r="CP610">
            <v>0</v>
          </cell>
          <cell r="CQ610">
            <v>0</v>
          </cell>
          <cell r="CR610">
            <v>0</v>
          </cell>
          <cell r="CS610">
            <v>0</v>
          </cell>
          <cell r="CT610">
            <v>0</v>
          </cell>
          <cell r="CU610">
            <v>0</v>
          </cell>
          <cell r="CV610">
            <v>0</v>
          </cell>
          <cell r="CW610">
            <v>0</v>
          </cell>
          <cell r="CX610">
            <v>0</v>
          </cell>
          <cell r="CY610">
            <v>0</v>
          </cell>
          <cell r="CZ610">
            <v>0</v>
          </cell>
          <cell r="DA610">
            <v>0</v>
          </cell>
          <cell r="DB610">
            <v>0</v>
          </cell>
          <cell r="DC610">
            <v>0</v>
          </cell>
          <cell r="DD610">
            <v>0</v>
          </cell>
          <cell r="DE610">
            <v>0</v>
          </cell>
          <cell r="DF610">
            <v>0</v>
          </cell>
          <cell r="DG610">
            <v>0</v>
          </cell>
          <cell r="DH610">
            <v>0</v>
          </cell>
          <cell r="DI610">
            <v>0</v>
          </cell>
          <cell r="DJ610">
            <v>0</v>
          </cell>
          <cell r="DK610">
            <v>0</v>
          </cell>
          <cell r="DL610">
            <v>0</v>
          </cell>
          <cell r="DM610">
            <v>0</v>
          </cell>
          <cell r="DN610">
            <v>0</v>
          </cell>
          <cell r="DO610">
            <v>0</v>
          </cell>
          <cell r="DP610">
            <v>0</v>
          </cell>
          <cell r="DQ610">
            <v>0</v>
          </cell>
          <cell r="DR610">
            <v>0</v>
          </cell>
          <cell r="DS610">
            <v>0</v>
          </cell>
          <cell r="DT610">
            <v>0</v>
          </cell>
          <cell r="DU610">
            <v>0</v>
          </cell>
          <cell r="DV610">
            <v>0</v>
          </cell>
          <cell r="DW610">
            <v>0</v>
          </cell>
          <cell r="DX610">
            <v>0</v>
          </cell>
          <cell r="DY610">
            <v>0</v>
          </cell>
          <cell r="DZ610">
            <v>0</v>
          </cell>
          <cell r="EA610">
            <v>0</v>
          </cell>
          <cell r="EB610">
            <v>0</v>
          </cell>
          <cell r="EC610">
            <v>0</v>
          </cell>
          <cell r="ED610">
            <v>0</v>
          </cell>
          <cell r="EE610">
            <v>0</v>
          </cell>
          <cell r="EF610">
            <v>0</v>
          </cell>
          <cell r="EG610">
            <v>0</v>
          </cell>
          <cell r="EH610">
            <v>0</v>
          </cell>
          <cell r="EI610">
            <v>0</v>
          </cell>
          <cell r="EJ610">
            <v>0</v>
          </cell>
          <cell r="EK610">
            <v>0</v>
          </cell>
          <cell r="EL610">
            <v>0</v>
          </cell>
          <cell r="EM610">
            <v>0</v>
          </cell>
          <cell r="EN610">
            <v>0</v>
          </cell>
          <cell r="EO610">
            <v>0</v>
          </cell>
          <cell r="EP610">
            <v>0</v>
          </cell>
          <cell r="EQ610">
            <v>0</v>
          </cell>
          <cell r="ER610">
            <v>0</v>
          </cell>
          <cell r="ES610">
            <v>0</v>
          </cell>
          <cell r="ET610">
            <v>0</v>
          </cell>
          <cell r="EU610">
            <v>0</v>
          </cell>
          <cell r="EV610">
            <v>0</v>
          </cell>
          <cell r="EW610">
            <v>0</v>
          </cell>
          <cell r="EX610">
            <v>0</v>
          </cell>
          <cell r="EY610">
            <v>0</v>
          </cell>
          <cell r="EZ610">
            <v>0</v>
          </cell>
          <cell r="FA610">
            <v>0</v>
          </cell>
          <cell r="FB610">
            <v>0</v>
          </cell>
          <cell r="FC610">
            <v>0</v>
          </cell>
          <cell r="FD610">
            <v>0</v>
          </cell>
          <cell r="GZ610">
            <v>0</v>
          </cell>
          <cell r="HA610">
            <v>0</v>
          </cell>
        </row>
        <row r="611">
          <cell r="B611" t="str">
            <v>76STX</v>
          </cell>
          <cell r="C611">
            <v>0</v>
          </cell>
          <cell r="D611">
            <v>0</v>
          </cell>
          <cell r="E611">
            <v>926548653</v>
          </cell>
          <cell r="F611" t="str">
            <v>63051RQA089L4</v>
          </cell>
          <cell r="G611" t="str">
            <v>63051RQA089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0</v>
          </cell>
          <cell r="AW611">
            <v>0</v>
          </cell>
          <cell r="AX611">
            <v>0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  <cell r="BD611">
            <v>0</v>
          </cell>
          <cell r="BE611">
            <v>0</v>
          </cell>
          <cell r="BF611">
            <v>0</v>
          </cell>
          <cell r="BG611">
            <v>0</v>
          </cell>
          <cell r="BH611">
            <v>0</v>
          </cell>
          <cell r="BI611">
            <v>0</v>
          </cell>
          <cell r="BJ611">
            <v>0</v>
          </cell>
          <cell r="BK611">
            <v>0</v>
          </cell>
          <cell r="BL611">
            <v>0</v>
          </cell>
          <cell r="BM611">
            <v>0</v>
          </cell>
          <cell r="BN611">
            <v>0</v>
          </cell>
          <cell r="BO611">
            <v>0</v>
          </cell>
          <cell r="BP611">
            <v>0</v>
          </cell>
          <cell r="BQ611">
            <v>0</v>
          </cell>
          <cell r="BR611">
            <v>0</v>
          </cell>
          <cell r="BS611">
            <v>0</v>
          </cell>
          <cell r="BT611">
            <v>0</v>
          </cell>
          <cell r="BU611">
            <v>0</v>
          </cell>
          <cell r="BV611">
            <v>0</v>
          </cell>
          <cell r="BW611">
            <v>0</v>
          </cell>
          <cell r="BX611">
            <v>0</v>
          </cell>
          <cell r="BY611">
            <v>0</v>
          </cell>
          <cell r="BZ611">
            <v>0</v>
          </cell>
          <cell r="CA611">
            <v>0</v>
          </cell>
          <cell r="CB611">
            <v>0</v>
          </cell>
          <cell r="CC611">
            <v>0</v>
          </cell>
          <cell r="CD611">
            <v>0</v>
          </cell>
          <cell r="CE611">
            <v>0</v>
          </cell>
          <cell r="CF611">
            <v>0</v>
          </cell>
          <cell r="CG611">
            <v>0</v>
          </cell>
          <cell r="CH611">
            <v>0</v>
          </cell>
          <cell r="CI611">
            <v>0</v>
          </cell>
          <cell r="CJ611">
            <v>0</v>
          </cell>
          <cell r="CK611">
            <v>0</v>
          </cell>
          <cell r="CL611">
            <v>0</v>
          </cell>
          <cell r="CM611">
            <v>0</v>
          </cell>
          <cell r="CN611">
            <v>0</v>
          </cell>
          <cell r="CO611">
            <v>0</v>
          </cell>
          <cell r="CP611">
            <v>0</v>
          </cell>
          <cell r="CQ611">
            <v>0</v>
          </cell>
          <cell r="CR611">
            <v>0</v>
          </cell>
          <cell r="CS611">
            <v>0</v>
          </cell>
          <cell r="CT611">
            <v>0</v>
          </cell>
          <cell r="CU611">
            <v>0</v>
          </cell>
          <cell r="CV611">
            <v>0</v>
          </cell>
          <cell r="CW611">
            <v>0</v>
          </cell>
          <cell r="CX611">
            <v>0</v>
          </cell>
          <cell r="CY611">
            <v>0</v>
          </cell>
          <cell r="CZ611">
            <v>0</v>
          </cell>
          <cell r="DA611">
            <v>0</v>
          </cell>
          <cell r="DB611">
            <v>0</v>
          </cell>
          <cell r="DC611">
            <v>0</v>
          </cell>
          <cell r="DD611">
            <v>0</v>
          </cell>
          <cell r="DE611">
            <v>0</v>
          </cell>
          <cell r="DF611">
            <v>0</v>
          </cell>
          <cell r="DG611">
            <v>0</v>
          </cell>
          <cell r="DH611">
            <v>0</v>
          </cell>
          <cell r="DI611">
            <v>0</v>
          </cell>
          <cell r="DJ611">
            <v>0</v>
          </cell>
          <cell r="DK611">
            <v>0</v>
          </cell>
          <cell r="DL611">
            <v>0</v>
          </cell>
          <cell r="DM611">
            <v>0</v>
          </cell>
          <cell r="DN611">
            <v>0</v>
          </cell>
          <cell r="DO611">
            <v>0</v>
          </cell>
          <cell r="DP611">
            <v>0</v>
          </cell>
          <cell r="DQ611">
            <v>0</v>
          </cell>
          <cell r="DR611">
            <v>0</v>
          </cell>
          <cell r="DS611">
            <v>0</v>
          </cell>
          <cell r="DT611">
            <v>0</v>
          </cell>
          <cell r="DU611">
            <v>0</v>
          </cell>
          <cell r="DV611">
            <v>0</v>
          </cell>
          <cell r="DW611">
            <v>0</v>
          </cell>
          <cell r="DX611">
            <v>0</v>
          </cell>
          <cell r="DY611">
            <v>0</v>
          </cell>
          <cell r="DZ611">
            <v>0</v>
          </cell>
          <cell r="EA611">
            <v>0</v>
          </cell>
          <cell r="EB611">
            <v>0</v>
          </cell>
          <cell r="EC611">
            <v>0</v>
          </cell>
          <cell r="ED611">
            <v>0</v>
          </cell>
          <cell r="EE611">
            <v>0</v>
          </cell>
          <cell r="EF611">
            <v>0</v>
          </cell>
          <cell r="EG611">
            <v>0</v>
          </cell>
          <cell r="EH611">
            <v>0</v>
          </cell>
          <cell r="EI611">
            <v>0</v>
          </cell>
          <cell r="EJ611">
            <v>0</v>
          </cell>
          <cell r="EK611">
            <v>0</v>
          </cell>
          <cell r="EL611">
            <v>0</v>
          </cell>
          <cell r="EM611">
            <v>0</v>
          </cell>
          <cell r="EN611">
            <v>0</v>
          </cell>
          <cell r="EO611">
            <v>0</v>
          </cell>
          <cell r="EP611">
            <v>0</v>
          </cell>
          <cell r="EQ611">
            <v>0</v>
          </cell>
          <cell r="ER611">
            <v>0</v>
          </cell>
          <cell r="ES611">
            <v>0</v>
          </cell>
          <cell r="ET611">
            <v>0</v>
          </cell>
          <cell r="EU611">
            <v>0</v>
          </cell>
          <cell r="EV611">
            <v>0</v>
          </cell>
          <cell r="EW611">
            <v>0</v>
          </cell>
          <cell r="EX611">
            <v>0</v>
          </cell>
          <cell r="EY611">
            <v>0</v>
          </cell>
          <cell r="EZ611">
            <v>0</v>
          </cell>
          <cell r="FA611">
            <v>0</v>
          </cell>
          <cell r="FB611">
            <v>0</v>
          </cell>
          <cell r="FC611">
            <v>0</v>
          </cell>
          <cell r="FD611">
            <v>0</v>
          </cell>
          <cell r="GZ611">
            <v>0</v>
          </cell>
          <cell r="HA611">
            <v>0</v>
          </cell>
        </row>
        <row r="612">
          <cell r="B612" t="str">
            <v>76STB</v>
          </cell>
          <cell r="C612">
            <v>0</v>
          </cell>
          <cell r="D612">
            <v>0</v>
          </cell>
          <cell r="E612">
            <v>0</v>
          </cell>
          <cell r="F612" t="str">
            <v>63051SZB006L4</v>
          </cell>
          <cell r="G612" t="str">
            <v>63051SZB006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0</v>
          </cell>
          <cell r="AS612">
            <v>0</v>
          </cell>
          <cell r="AT612">
            <v>0</v>
          </cell>
          <cell r="AU612">
            <v>0</v>
          </cell>
          <cell r="AV612">
            <v>0</v>
          </cell>
          <cell r="AW612">
            <v>0</v>
          </cell>
          <cell r="AX612">
            <v>0</v>
          </cell>
          <cell r="AY612">
            <v>0</v>
          </cell>
          <cell r="AZ612">
            <v>0</v>
          </cell>
          <cell r="BA612">
            <v>0</v>
          </cell>
          <cell r="BB612">
            <v>0</v>
          </cell>
          <cell r="BC612">
            <v>0</v>
          </cell>
          <cell r="BD612">
            <v>0</v>
          </cell>
          <cell r="BE612">
            <v>0</v>
          </cell>
          <cell r="BF612">
            <v>0</v>
          </cell>
          <cell r="BG612">
            <v>0</v>
          </cell>
          <cell r="BH612">
            <v>0</v>
          </cell>
          <cell r="BI612">
            <v>0</v>
          </cell>
          <cell r="BJ612">
            <v>0</v>
          </cell>
          <cell r="BK612">
            <v>0</v>
          </cell>
          <cell r="BL612">
            <v>0</v>
          </cell>
          <cell r="BM612">
            <v>0</v>
          </cell>
          <cell r="BN612">
            <v>0</v>
          </cell>
          <cell r="BO612">
            <v>0</v>
          </cell>
          <cell r="BP612">
            <v>0</v>
          </cell>
          <cell r="BQ612">
            <v>0</v>
          </cell>
          <cell r="BR612">
            <v>0</v>
          </cell>
          <cell r="BS612">
            <v>0</v>
          </cell>
          <cell r="BT612">
            <v>0</v>
          </cell>
          <cell r="BU612">
            <v>0</v>
          </cell>
          <cell r="BV612">
            <v>0</v>
          </cell>
          <cell r="BW612">
            <v>0</v>
          </cell>
          <cell r="BX612">
            <v>0</v>
          </cell>
          <cell r="BY612">
            <v>0</v>
          </cell>
          <cell r="BZ612">
            <v>0</v>
          </cell>
          <cell r="CA612">
            <v>0</v>
          </cell>
          <cell r="CB612">
            <v>0</v>
          </cell>
          <cell r="CC612">
            <v>0</v>
          </cell>
          <cell r="CD612">
            <v>0</v>
          </cell>
          <cell r="CE612">
            <v>0</v>
          </cell>
          <cell r="CF612">
            <v>0</v>
          </cell>
          <cell r="CG612">
            <v>0</v>
          </cell>
          <cell r="CH612">
            <v>0</v>
          </cell>
          <cell r="CI612">
            <v>0</v>
          </cell>
          <cell r="CJ612">
            <v>0</v>
          </cell>
          <cell r="CK612">
            <v>0</v>
          </cell>
          <cell r="CL612">
            <v>0</v>
          </cell>
          <cell r="CM612">
            <v>0</v>
          </cell>
          <cell r="CN612">
            <v>0</v>
          </cell>
          <cell r="CO612">
            <v>0</v>
          </cell>
          <cell r="CP612">
            <v>0</v>
          </cell>
          <cell r="CQ612">
            <v>0</v>
          </cell>
          <cell r="CR612">
            <v>0</v>
          </cell>
          <cell r="CS612">
            <v>0</v>
          </cell>
          <cell r="CT612">
            <v>0</v>
          </cell>
          <cell r="CU612">
            <v>0</v>
          </cell>
          <cell r="CV612">
            <v>0</v>
          </cell>
          <cell r="CW612">
            <v>0</v>
          </cell>
          <cell r="CX612">
            <v>0</v>
          </cell>
          <cell r="CY612">
            <v>0</v>
          </cell>
          <cell r="CZ612">
            <v>0</v>
          </cell>
          <cell r="DA612">
            <v>0</v>
          </cell>
          <cell r="DB612">
            <v>0</v>
          </cell>
          <cell r="DC612">
            <v>0</v>
          </cell>
          <cell r="DD612">
            <v>0</v>
          </cell>
          <cell r="DE612">
            <v>0</v>
          </cell>
          <cell r="DF612">
            <v>0</v>
          </cell>
          <cell r="DG612">
            <v>0</v>
          </cell>
          <cell r="DH612">
            <v>0</v>
          </cell>
          <cell r="DI612">
            <v>0</v>
          </cell>
          <cell r="DJ612">
            <v>0</v>
          </cell>
          <cell r="DK612">
            <v>0</v>
          </cell>
          <cell r="DL612">
            <v>0</v>
          </cell>
          <cell r="DM612">
            <v>0</v>
          </cell>
          <cell r="DN612">
            <v>0</v>
          </cell>
          <cell r="DO612">
            <v>0</v>
          </cell>
          <cell r="DP612">
            <v>0</v>
          </cell>
          <cell r="DQ612">
            <v>0</v>
          </cell>
          <cell r="DR612">
            <v>0</v>
          </cell>
          <cell r="DS612">
            <v>0</v>
          </cell>
          <cell r="DT612">
            <v>0</v>
          </cell>
          <cell r="DU612">
            <v>0</v>
          </cell>
          <cell r="DV612">
            <v>0</v>
          </cell>
          <cell r="DW612">
            <v>0</v>
          </cell>
          <cell r="DX612">
            <v>0</v>
          </cell>
          <cell r="DY612">
            <v>0</v>
          </cell>
          <cell r="DZ612">
            <v>0</v>
          </cell>
          <cell r="EA612">
            <v>0</v>
          </cell>
          <cell r="EB612">
            <v>0</v>
          </cell>
          <cell r="EC612">
            <v>0</v>
          </cell>
          <cell r="ED612">
            <v>0</v>
          </cell>
          <cell r="EE612">
            <v>0</v>
          </cell>
          <cell r="EF612">
            <v>0</v>
          </cell>
          <cell r="EG612">
            <v>0</v>
          </cell>
          <cell r="EH612">
            <v>0</v>
          </cell>
          <cell r="EI612">
            <v>0</v>
          </cell>
          <cell r="EJ612">
            <v>0</v>
          </cell>
          <cell r="EK612">
            <v>0</v>
          </cell>
          <cell r="EL612">
            <v>0</v>
          </cell>
          <cell r="EM612">
            <v>0</v>
          </cell>
          <cell r="EN612">
            <v>0</v>
          </cell>
          <cell r="EO612">
            <v>0</v>
          </cell>
          <cell r="EP612">
            <v>0</v>
          </cell>
          <cell r="EQ612">
            <v>0</v>
          </cell>
          <cell r="ER612">
            <v>0</v>
          </cell>
          <cell r="ES612">
            <v>0</v>
          </cell>
          <cell r="ET612">
            <v>0</v>
          </cell>
          <cell r="EU612">
            <v>0</v>
          </cell>
          <cell r="EV612">
            <v>0</v>
          </cell>
          <cell r="EW612">
            <v>0</v>
          </cell>
          <cell r="EX612">
            <v>0</v>
          </cell>
          <cell r="EY612">
            <v>0</v>
          </cell>
          <cell r="EZ612">
            <v>0</v>
          </cell>
          <cell r="FA612">
            <v>0</v>
          </cell>
          <cell r="FB612">
            <v>0</v>
          </cell>
          <cell r="FC612">
            <v>0</v>
          </cell>
          <cell r="FD612">
            <v>0</v>
          </cell>
          <cell r="GZ612">
            <v>0</v>
          </cell>
          <cell r="HA612">
            <v>0</v>
          </cell>
        </row>
        <row r="613">
          <cell r="B613" t="str">
            <v>76STB</v>
          </cell>
          <cell r="C613">
            <v>0</v>
          </cell>
          <cell r="D613">
            <v>10</v>
          </cell>
          <cell r="E613">
            <v>926564043</v>
          </cell>
          <cell r="F613" t="str">
            <v>63051RQB006L4</v>
          </cell>
          <cell r="G613" t="str">
            <v>63051RQB006</v>
          </cell>
          <cell r="H613">
            <v>0</v>
          </cell>
          <cell r="I613">
            <v>0</v>
          </cell>
          <cell r="J613">
            <v>10</v>
          </cell>
          <cell r="K613">
            <v>10</v>
          </cell>
          <cell r="L613">
            <v>10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10</v>
          </cell>
          <cell r="U613">
            <v>10</v>
          </cell>
          <cell r="V613">
            <v>67.317073170731703</v>
          </cell>
          <cell r="W613">
            <v>0</v>
          </cell>
          <cell r="X613">
            <v>22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10</v>
          </cell>
          <cell r="AH613">
            <v>10</v>
          </cell>
          <cell r="AI613">
            <v>4.166666666666667</v>
          </cell>
          <cell r="AJ613">
            <v>72</v>
          </cell>
          <cell r="AK613">
            <v>0</v>
          </cell>
          <cell r="AL613">
            <v>72</v>
          </cell>
          <cell r="AM613">
            <v>0</v>
          </cell>
          <cell r="AN613">
            <v>72</v>
          </cell>
          <cell r="AO613">
            <v>0</v>
          </cell>
          <cell r="AP613">
            <v>72</v>
          </cell>
          <cell r="AQ613">
            <v>0</v>
          </cell>
          <cell r="AR613">
            <v>0</v>
          </cell>
          <cell r="AS613">
            <v>0</v>
          </cell>
          <cell r="AT613">
            <v>82</v>
          </cell>
          <cell r="AU613">
            <v>82</v>
          </cell>
          <cell r="AV613">
            <v>34.166666666666671</v>
          </cell>
          <cell r="AW613">
            <v>0</v>
          </cell>
          <cell r="AX613">
            <v>0</v>
          </cell>
          <cell r="AY613">
            <v>0</v>
          </cell>
          <cell r="AZ613">
            <v>0</v>
          </cell>
          <cell r="BA613">
            <v>72</v>
          </cell>
          <cell r="BB613">
            <v>72</v>
          </cell>
          <cell r="BC613">
            <v>72</v>
          </cell>
          <cell r="BD613">
            <v>72</v>
          </cell>
          <cell r="BE613">
            <v>0</v>
          </cell>
          <cell r="BF613">
            <v>0</v>
          </cell>
          <cell r="BG613">
            <v>10</v>
          </cell>
          <cell r="BH613">
            <v>10</v>
          </cell>
          <cell r="BI613">
            <v>0</v>
          </cell>
          <cell r="BJ613">
            <v>0</v>
          </cell>
          <cell r="BK613">
            <v>0</v>
          </cell>
          <cell r="BL613">
            <v>0</v>
          </cell>
          <cell r="BM613">
            <v>5</v>
          </cell>
          <cell r="BN613">
            <v>0</v>
          </cell>
          <cell r="BO613">
            <v>0</v>
          </cell>
          <cell r="BP613">
            <v>0</v>
          </cell>
          <cell r="BQ613">
            <v>0</v>
          </cell>
          <cell r="BR613">
            <v>0</v>
          </cell>
          <cell r="BS613">
            <v>0</v>
          </cell>
          <cell r="BT613">
            <v>10</v>
          </cell>
          <cell r="BU613">
            <v>10</v>
          </cell>
          <cell r="BV613">
            <v>64.166666666666671</v>
          </cell>
          <cell r="BW613">
            <v>0</v>
          </cell>
          <cell r="BX613">
            <v>0</v>
          </cell>
          <cell r="BY613">
            <v>0</v>
          </cell>
          <cell r="BZ613">
            <v>0</v>
          </cell>
          <cell r="CA613">
            <v>0</v>
          </cell>
          <cell r="CB613">
            <v>0</v>
          </cell>
          <cell r="CC613">
            <v>0</v>
          </cell>
          <cell r="CD613">
            <v>0</v>
          </cell>
          <cell r="CE613">
            <v>0</v>
          </cell>
          <cell r="CF613">
            <v>0</v>
          </cell>
          <cell r="CG613">
            <v>10</v>
          </cell>
          <cell r="CH613">
            <v>10</v>
          </cell>
          <cell r="CI613">
            <v>73.63636363636364</v>
          </cell>
          <cell r="CJ613">
            <v>0</v>
          </cell>
          <cell r="CK613">
            <v>0</v>
          </cell>
          <cell r="CL613">
            <v>0</v>
          </cell>
          <cell r="CM613">
            <v>0</v>
          </cell>
          <cell r="CN613">
            <v>0</v>
          </cell>
          <cell r="CO613">
            <v>0</v>
          </cell>
          <cell r="CP613">
            <v>0</v>
          </cell>
          <cell r="CQ613">
            <v>0</v>
          </cell>
          <cell r="CR613">
            <v>0</v>
          </cell>
          <cell r="CS613">
            <v>0</v>
          </cell>
          <cell r="CT613">
            <v>10</v>
          </cell>
          <cell r="CU613">
            <v>10</v>
          </cell>
          <cell r="CV613">
            <v>64.166666666666671</v>
          </cell>
          <cell r="CW613">
            <v>0</v>
          </cell>
          <cell r="CX613">
            <v>72</v>
          </cell>
          <cell r="CY613">
            <v>0</v>
          </cell>
          <cell r="CZ613">
            <v>0</v>
          </cell>
          <cell r="DA613">
            <v>0</v>
          </cell>
          <cell r="DB613">
            <v>0</v>
          </cell>
          <cell r="DC613">
            <v>0</v>
          </cell>
          <cell r="DD613">
            <v>0</v>
          </cell>
          <cell r="DE613">
            <v>0</v>
          </cell>
          <cell r="DF613">
            <v>0</v>
          </cell>
          <cell r="DG613">
            <v>10</v>
          </cell>
          <cell r="DH613">
            <v>10</v>
          </cell>
          <cell r="DI613">
            <v>4.166666666666667</v>
          </cell>
          <cell r="DJ613">
            <v>72</v>
          </cell>
          <cell r="DK613">
            <v>72</v>
          </cell>
          <cell r="DL613">
            <v>72</v>
          </cell>
          <cell r="DM613">
            <v>0</v>
          </cell>
          <cell r="DN613">
            <v>72</v>
          </cell>
          <cell r="DO613">
            <v>0</v>
          </cell>
          <cell r="DP613">
            <v>72</v>
          </cell>
          <cell r="DQ613">
            <v>0</v>
          </cell>
          <cell r="DR613">
            <v>-69</v>
          </cell>
          <cell r="DS613">
            <v>0</v>
          </cell>
          <cell r="DT613">
            <v>151</v>
          </cell>
          <cell r="DU613">
            <v>151</v>
          </cell>
          <cell r="DV613">
            <v>31.458333333333336</v>
          </cell>
          <cell r="DW613">
            <v>72</v>
          </cell>
          <cell r="DX613">
            <v>72</v>
          </cell>
          <cell r="DY613">
            <v>72</v>
          </cell>
          <cell r="DZ613">
            <v>0</v>
          </cell>
          <cell r="EA613">
            <v>144</v>
          </cell>
          <cell r="EB613">
            <v>0</v>
          </cell>
          <cell r="EC613">
            <v>144</v>
          </cell>
          <cell r="ED613">
            <v>0</v>
          </cell>
          <cell r="EE613">
            <v>141</v>
          </cell>
          <cell r="EF613">
            <v>0</v>
          </cell>
          <cell r="EG613">
            <v>82</v>
          </cell>
          <cell r="EH613">
            <v>82</v>
          </cell>
          <cell r="EI613">
            <v>64.166666666666671</v>
          </cell>
          <cell r="EJ613">
            <v>175</v>
          </cell>
          <cell r="EK613">
            <v>0</v>
          </cell>
          <cell r="EL613">
            <v>0</v>
          </cell>
          <cell r="EM613">
            <v>0</v>
          </cell>
          <cell r="EN613">
            <v>0</v>
          </cell>
          <cell r="EO613">
            <v>0</v>
          </cell>
          <cell r="EP613">
            <v>0</v>
          </cell>
          <cell r="EQ613">
            <v>0</v>
          </cell>
          <cell r="ER613">
            <v>0</v>
          </cell>
          <cell r="ES613">
            <v>0</v>
          </cell>
          <cell r="ET613">
            <v>257</v>
          </cell>
          <cell r="EU613">
            <v>257</v>
          </cell>
          <cell r="EV613">
            <v>115.64814814814815</v>
          </cell>
          <cell r="EW613">
            <v>0</v>
          </cell>
          <cell r="EX613">
            <v>0</v>
          </cell>
          <cell r="EY613">
            <v>0</v>
          </cell>
          <cell r="EZ613">
            <v>0</v>
          </cell>
          <cell r="FA613">
            <v>72</v>
          </cell>
          <cell r="FB613">
            <v>0</v>
          </cell>
          <cell r="FC613">
            <v>72</v>
          </cell>
          <cell r="FD613">
            <v>0</v>
          </cell>
          <cell r="GZ613">
            <v>134</v>
          </cell>
          <cell r="HA613">
            <v>72</v>
          </cell>
        </row>
        <row r="614">
          <cell r="B614" t="str">
            <v>76STB</v>
          </cell>
          <cell r="C614">
            <v>0</v>
          </cell>
          <cell r="D614">
            <v>0</v>
          </cell>
          <cell r="E614">
            <v>0</v>
          </cell>
          <cell r="F614" t="str">
            <v>63051SQB006L4</v>
          </cell>
          <cell r="G614" t="str">
            <v>63051SQB006</v>
          </cell>
          <cell r="H614">
            <v>2</v>
          </cell>
          <cell r="I614">
            <v>2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2</v>
          </cell>
          <cell r="U614">
            <v>2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2</v>
          </cell>
          <cell r="AH614">
            <v>2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  <cell r="AM614">
            <v>0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0</v>
          </cell>
          <cell r="AS614">
            <v>0</v>
          </cell>
          <cell r="AT614">
            <v>2</v>
          </cell>
          <cell r="AU614">
            <v>2</v>
          </cell>
          <cell r="AV614">
            <v>0</v>
          </cell>
          <cell r="AW614">
            <v>0</v>
          </cell>
          <cell r="AX614">
            <v>0</v>
          </cell>
          <cell r="AY614">
            <v>0</v>
          </cell>
          <cell r="AZ614">
            <v>0</v>
          </cell>
          <cell r="BA614">
            <v>0</v>
          </cell>
          <cell r="BB614">
            <v>0</v>
          </cell>
          <cell r="BC614">
            <v>0</v>
          </cell>
          <cell r="BD614">
            <v>0</v>
          </cell>
          <cell r="BE614">
            <v>0</v>
          </cell>
          <cell r="BF614">
            <v>0</v>
          </cell>
          <cell r="BG614">
            <v>2</v>
          </cell>
          <cell r="BH614">
            <v>2</v>
          </cell>
          <cell r="BI614">
            <v>0</v>
          </cell>
          <cell r="BJ614">
            <v>0</v>
          </cell>
          <cell r="BK614">
            <v>0</v>
          </cell>
          <cell r="BL614">
            <v>0</v>
          </cell>
          <cell r="BM614">
            <v>0</v>
          </cell>
          <cell r="BN614">
            <v>0</v>
          </cell>
          <cell r="BO614">
            <v>0</v>
          </cell>
          <cell r="BP614">
            <v>0</v>
          </cell>
          <cell r="BQ614">
            <v>0</v>
          </cell>
          <cell r="BR614">
            <v>2</v>
          </cell>
          <cell r="BS614">
            <v>0</v>
          </cell>
          <cell r="BT614">
            <v>0</v>
          </cell>
          <cell r="BU614">
            <v>0</v>
          </cell>
          <cell r="BV614">
            <v>0</v>
          </cell>
          <cell r="BW614">
            <v>0</v>
          </cell>
          <cell r="BX614">
            <v>0</v>
          </cell>
          <cell r="BY614">
            <v>0</v>
          </cell>
          <cell r="BZ614">
            <v>0</v>
          </cell>
          <cell r="CA614">
            <v>0</v>
          </cell>
          <cell r="CB614">
            <v>0</v>
          </cell>
          <cell r="CC614">
            <v>0</v>
          </cell>
          <cell r="CD614">
            <v>0</v>
          </cell>
          <cell r="CE614">
            <v>0</v>
          </cell>
          <cell r="CF614">
            <v>0</v>
          </cell>
          <cell r="CG614">
            <v>0</v>
          </cell>
          <cell r="CH614">
            <v>0</v>
          </cell>
          <cell r="CI614">
            <v>0</v>
          </cell>
          <cell r="CJ614">
            <v>0</v>
          </cell>
          <cell r="CK614">
            <v>0</v>
          </cell>
          <cell r="CL614">
            <v>0</v>
          </cell>
          <cell r="CM614">
            <v>0</v>
          </cell>
          <cell r="CN614">
            <v>0</v>
          </cell>
          <cell r="CO614">
            <v>0</v>
          </cell>
          <cell r="CP614">
            <v>0</v>
          </cell>
          <cell r="CQ614">
            <v>0</v>
          </cell>
          <cell r="CR614">
            <v>0</v>
          </cell>
          <cell r="CS614">
            <v>0</v>
          </cell>
          <cell r="CT614">
            <v>0</v>
          </cell>
          <cell r="CU614">
            <v>0</v>
          </cell>
          <cell r="CV614">
            <v>0</v>
          </cell>
          <cell r="CW614">
            <v>0</v>
          </cell>
          <cell r="CX614">
            <v>0</v>
          </cell>
          <cell r="CY614">
            <v>0</v>
          </cell>
          <cell r="CZ614">
            <v>0</v>
          </cell>
          <cell r="DA614">
            <v>0</v>
          </cell>
          <cell r="DB614">
            <v>0</v>
          </cell>
          <cell r="DC614">
            <v>0</v>
          </cell>
          <cell r="DD614">
            <v>0</v>
          </cell>
          <cell r="DE614">
            <v>0</v>
          </cell>
          <cell r="DF614">
            <v>0</v>
          </cell>
          <cell r="DG614">
            <v>0</v>
          </cell>
          <cell r="DH614">
            <v>0</v>
          </cell>
          <cell r="DI614">
            <v>0</v>
          </cell>
          <cell r="DJ614">
            <v>0</v>
          </cell>
          <cell r="DK614">
            <v>0</v>
          </cell>
          <cell r="DL614">
            <v>0</v>
          </cell>
          <cell r="DM614">
            <v>0</v>
          </cell>
          <cell r="DN614">
            <v>0</v>
          </cell>
          <cell r="DO614">
            <v>0</v>
          </cell>
          <cell r="DP614">
            <v>0</v>
          </cell>
          <cell r="DQ614">
            <v>0</v>
          </cell>
          <cell r="DR614">
            <v>0</v>
          </cell>
          <cell r="DS614">
            <v>0</v>
          </cell>
          <cell r="DT614">
            <v>0</v>
          </cell>
          <cell r="DU614">
            <v>0</v>
          </cell>
          <cell r="DV614">
            <v>0</v>
          </cell>
          <cell r="DW614">
            <v>0</v>
          </cell>
          <cell r="DX614">
            <v>0</v>
          </cell>
          <cell r="DY614">
            <v>0</v>
          </cell>
          <cell r="DZ614">
            <v>0</v>
          </cell>
          <cell r="EA614">
            <v>0</v>
          </cell>
          <cell r="EB614">
            <v>0</v>
          </cell>
          <cell r="EC614">
            <v>0</v>
          </cell>
          <cell r="ED614">
            <v>0</v>
          </cell>
          <cell r="EE614">
            <v>0</v>
          </cell>
          <cell r="EF614">
            <v>0</v>
          </cell>
          <cell r="EG614">
            <v>0</v>
          </cell>
          <cell r="EH614">
            <v>0</v>
          </cell>
          <cell r="EI614">
            <v>0</v>
          </cell>
          <cell r="EJ614">
            <v>0</v>
          </cell>
          <cell r="EK614">
            <v>0</v>
          </cell>
          <cell r="EL614">
            <v>0</v>
          </cell>
          <cell r="EM614">
            <v>0</v>
          </cell>
          <cell r="EN614">
            <v>0</v>
          </cell>
          <cell r="EO614">
            <v>0</v>
          </cell>
          <cell r="EP614">
            <v>0</v>
          </cell>
          <cell r="EQ614">
            <v>0</v>
          </cell>
          <cell r="ER614">
            <v>0</v>
          </cell>
          <cell r="ES614">
            <v>0</v>
          </cell>
          <cell r="ET614">
            <v>0</v>
          </cell>
          <cell r="EU614">
            <v>0</v>
          </cell>
          <cell r="EV614">
            <v>0</v>
          </cell>
          <cell r="EW614">
            <v>0</v>
          </cell>
          <cell r="EX614">
            <v>0</v>
          </cell>
          <cell r="EY614">
            <v>0</v>
          </cell>
          <cell r="EZ614">
            <v>0</v>
          </cell>
          <cell r="FA614">
            <v>0</v>
          </cell>
          <cell r="FB614">
            <v>0</v>
          </cell>
          <cell r="FC614">
            <v>0</v>
          </cell>
          <cell r="FD614">
            <v>0</v>
          </cell>
          <cell r="GZ614">
            <v>0</v>
          </cell>
          <cell r="HA614">
            <v>0</v>
          </cell>
        </row>
        <row r="615">
          <cell r="B615" t="str">
            <v>76STB</v>
          </cell>
          <cell r="C615">
            <v>0</v>
          </cell>
          <cell r="D615">
            <v>0</v>
          </cell>
          <cell r="E615">
            <v>0</v>
          </cell>
          <cell r="F615" t="str">
            <v>63051R0B006L4</v>
          </cell>
          <cell r="G615" t="str">
            <v>63051R0B006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0</v>
          </cell>
          <cell r="AS615">
            <v>0</v>
          </cell>
          <cell r="AT615">
            <v>0</v>
          </cell>
          <cell r="AU615">
            <v>0</v>
          </cell>
          <cell r="AV615">
            <v>0</v>
          </cell>
          <cell r="AW615">
            <v>0</v>
          </cell>
          <cell r="AX615">
            <v>0</v>
          </cell>
          <cell r="AY615">
            <v>0</v>
          </cell>
          <cell r="AZ615">
            <v>0</v>
          </cell>
          <cell r="BA615">
            <v>0</v>
          </cell>
          <cell r="BB615">
            <v>0</v>
          </cell>
          <cell r="BC615">
            <v>0</v>
          </cell>
          <cell r="BD615">
            <v>0</v>
          </cell>
          <cell r="BE615">
            <v>0</v>
          </cell>
          <cell r="BF615">
            <v>0</v>
          </cell>
          <cell r="BG615">
            <v>0</v>
          </cell>
          <cell r="BH615">
            <v>0</v>
          </cell>
          <cell r="BI615">
            <v>0</v>
          </cell>
          <cell r="BJ615">
            <v>0</v>
          </cell>
          <cell r="BK615">
            <v>0</v>
          </cell>
          <cell r="BL615">
            <v>0</v>
          </cell>
          <cell r="BM615">
            <v>0</v>
          </cell>
          <cell r="BN615">
            <v>0</v>
          </cell>
          <cell r="BO615">
            <v>0</v>
          </cell>
          <cell r="BP615">
            <v>0</v>
          </cell>
          <cell r="BQ615">
            <v>0</v>
          </cell>
          <cell r="BR615">
            <v>0</v>
          </cell>
          <cell r="BS615">
            <v>0</v>
          </cell>
          <cell r="BT615">
            <v>0</v>
          </cell>
          <cell r="BU615">
            <v>0</v>
          </cell>
          <cell r="BV615">
            <v>0</v>
          </cell>
          <cell r="BW615">
            <v>0</v>
          </cell>
          <cell r="BX615">
            <v>0</v>
          </cell>
          <cell r="BY615">
            <v>0</v>
          </cell>
          <cell r="BZ615">
            <v>0</v>
          </cell>
          <cell r="CA615">
            <v>0</v>
          </cell>
          <cell r="CB615">
            <v>0</v>
          </cell>
          <cell r="CC615">
            <v>0</v>
          </cell>
          <cell r="CD615">
            <v>0</v>
          </cell>
          <cell r="CE615">
            <v>0</v>
          </cell>
          <cell r="CF615">
            <v>0</v>
          </cell>
          <cell r="CG615">
            <v>0</v>
          </cell>
          <cell r="CH615">
            <v>0</v>
          </cell>
          <cell r="CI615">
            <v>0</v>
          </cell>
          <cell r="CJ615">
            <v>0</v>
          </cell>
          <cell r="CK615">
            <v>0</v>
          </cell>
          <cell r="CL615">
            <v>0</v>
          </cell>
          <cell r="CM615">
            <v>0</v>
          </cell>
          <cell r="CN615">
            <v>0</v>
          </cell>
          <cell r="CO615">
            <v>0</v>
          </cell>
          <cell r="CP615">
            <v>0</v>
          </cell>
          <cell r="CQ615">
            <v>0</v>
          </cell>
          <cell r="CR615">
            <v>0</v>
          </cell>
          <cell r="CS615">
            <v>0</v>
          </cell>
          <cell r="CT615">
            <v>0</v>
          </cell>
          <cell r="CU615">
            <v>0</v>
          </cell>
          <cell r="CV615">
            <v>0</v>
          </cell>
          <cell r="CW615">
            <v>0</v>
          </cell>
          <cell r="CX615">
            <v>0</v>
          </cell>
          <cell r="CY615">
            <v>0</v>
          </cell>
          <cell r="CZ615">
            <v>0</v>
          </cell>
          <cell r="DA615">
            <v>0</v>
          </cell>
          <cell r="DB615">
            <v>0</v>
          </cell>
          <cell r="DC615">
            <v>0</v>
          </cell>
          <cell r="DD615">
            <v>0</v>
          </cell>
          <cell r="DE615">
            <v>0</v>
          </cell>
          <cell r="DF615">
            <v>0</v>
          </cell>
          <cell r="DG615">
            <v>0</v>
          </cell>
          <cell r="DH615">
            <v>0</v>
          </cell>
          <cell r="DI615">
            <v>0</v>
          </cell>
          <cell r="DJ615">
            <v>0</v>
          </cell>
          <cell r="DK615">
            <v>0</v>
          </cell>
          <cell r="DL615">
            <v>0</v>
          </cell>
          <cell r="DM615">
            <v>0</v>
          </cell>
          <cell r="DN615">
            <v>0</v>
          </cell>
          <cell r="DO615">
            <v>0</v>
          </cell>
          <cell r="DP615">
            <v>0</v>
          </cell>
          <cell r="DQ615">
            <v>0</v>
          </cell>
          <cell r="DR615">
            <v>0</v>
          </cell>
          <cell r="DS615">
            <v>0</v>
          </cell>
          <cell r="DT615">
            <v>0</v>
          </cell>
          <cell r="DU615">
            <v>0</v>
          </cell>
          <cell r="DV615">
            <v>0</v>
          </cell>
          <cell r="DW615">
            <v>0</v>
          </cell>
          <cell r="DX615">
            <v>0</v>
          </cell>
          <cell r="DY615">
            <v>0</v>
          </cell>
          <cell r="DZ615">
            <v>0</v>
          </cell>
          <cell r="EA615">
            <v>0</v>
          </cell>
          <cell r="EB615">
            <v>0</v>
          </cell>
          <cell r="EC615">
            <v>0</v>
          </cell>
          <cell r="ED615">
            <v>0</v>
          </cell>
          <cell r="EE615">
            <v>0</v>
          </cell>
          <cell r="EF615">
            <v>0</v>
          </cell>
          <cell r="EG615">
            <v>0</v>
          </cell>
          <cell r="EH615">
            <v>0</v>
          </cell>
          <cell r="EI615">
            <v>0</v>
          </cell>
          <cell r="EJ615">
            <v>0</v>
          </cell>
          <cell r="EK615">
            <v>0</v>
          </cell>
          <cell r="EL615">
            <v>0</v>
          </cell>
          <cell r="EM615">
            <v>0</v>
          </cell>
          <cell r="EN615">
            <v>0</v>
          </cell>
          <cell r="EO615">
            <v>0</v>
          </cell>
          <cell r="EP615">
            <v>0</v>
          </cell>
          <cell r="EQ615">
            <v>0</v>
          </cell>
          <cell r="ER615">
            <v>0</v>
          </cell>
          <cell r="ES615">
            <v>0</v>
          </cell>
          <cell r="ET615">
            <v>0</v>
          </cell>
          <cell r="EU615">
            <v>0</v>
          </cell>
          <cell r="EV615">
            <v>0</v>
          </cell>
          <cell r="EW615">
            <v>0</v>
          </cell>
          <cell r="EX615">
            <v>0</v>
          </cell>
          <cell r="EY615">
            <v>0</v>
          </cell>
          <cell r="EZ615">
            <v>0</v>
          </cell>
          <cell r="FA615">
            <v>0</v>
          </cell>
          <cell r="FB615">
            <v>0</v>
          </cell>
          <cell r="FC615">
            <v>0</v>
          </cell>
          <cell r="FD615">
            <v>0</v>
          </cell>
          <cell r="GZ615">
            <v>0</v>
          </cell>
          <cell r="HA615">
            <v>0</v>
          </cell>
        </row>
        <row r="616">
          <cell r="B616" t="str">
            <v>76STX</v>
          </cell>
          <cell r="C616">
            <v>0</v>
          </cell>
          <cell r="D616">
            <v>10</v>
          </cell>
          <cell r="E616">
            <v>926548940</v>
          </cell>
          <cell r="F616" t="str">
            <v>63051SOA089L4</v>
          </cell>
          <cell r="G616" t="str">
            <v>63051SOA089</v>
          </cell>
          <cell r="H616">
            <v>52</v>
          </cell>
          <cell r="I616">
            <v>52</v>
          </cell>
          <cell r="J616">
            <v>214</v>
          </cell>
          <cell r="K616">
            <v>260</v>
          </cell>
          <cell r="L616">
            <v>215</v>
          </cell>
          <cell r="M616">
            <v>0</v>
          </cell>
          <cell r="N616">
            <v>256</v>
          </cell>
          <cell r="O616">
            <v>208</v>
          </cell>
          <cell r="P616">
            <v>256</v>
          </cell>
          <cell r="Q616">
            <v>208</v>
          </cell>
          <cell r="R616">
            <v>0</v>
          </cell>
          <cell r="S616">
            <v>0</v>
          </cell>
          <cell r="T616">
            <v>59</v>
          </cell>
          <cell r="U616">
            <v>59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15</v>
          </cell>
          <cell r="AC616">
            <v>0</v>
          </cell>
          <cell r="AD616">
            <v>15</v>
          </cell>
          <cell r="AE616">
            <v>0</v>
          </cell>
          <cell r="AF616">
            <v>2</v>
          </cell>
          <cell r="AG616">
            <v>42</v>
          </cell>
          <cell r="AH616">
            <v>44</v>
          </cell>
          <cell r="AI616">
            <v>105</v>
          </cell>
          <cell r="AJ616">
            <v>0</v>
          </cell>
          <cell r="AK616">
            <v>83</v>
          </cell>
          <cell r="AL616">
            <v>1</v>
          </cell>
          <cell r="AM616">
            <v>0</v>
          </cell>
          <cell r="AN616">
            <v>12</v>
          </cell>
          <cell r="AO616">
            <v>0</v>
          </cell>
          <cell r="AP616">
            <v>12</v>
          </cell>
          <cell r="AQ616">
            <v>0</v>
          </cell>
          <cell r="AR616">
            <v>2</v>
          </cell>
          <cell r="AS616">
            <v>1</v>
          </cell>
          <cell r="AT616">
            <v>42</v>
          </cell>
          <cell r="AU616">
            <v>43</v>
          </cell>
          <cell r="AV616">
            <v>10.161290322580644</v>
          </cell>
          <cell r="AW616">
            <v>92</v>
          </cell>
          <cell r="AX616">
            <v>0</v>
          </cell>
          <cell r="AY616">
            <v>92</v>
          </cell>
          <cell r="AZ616">
            <v>0</v>
          </cell>
          <cell r="BA616">
            <v>124</v>
          </cell>
          <cell r="BB616">
            <v>124</v>
          </cell>
          <cell r="BC616">
            <v>124</v>
          </cell>
          <cell r="BD616">
            <v>124</v>
          </cell>
          <cell r="BE616">
            <v>0</v>
          </cell>
          <cell r="BF616">
            <v>0</v>
          </cell>
          <cell r="BG616">
            <v>11</v>
          </cell>
          <cell r="BH616">
            <v>11</v>
          </cell>
          <cell r="BI616">
            <v>20.625</v>
          </cell>
          <cell r="BJ616">
            <v>15</v>
          </cell>
          <cell r="BK616">
            <v>15</v>
          </cell>
          <cell r="BL616">
            <v>15</v>
          </cell>
          <cell r="BM616">
            <v>17</v>
          </cell>
          <cell r="BN616">
            <v>16</v>
          </cell>
          <cell r="BO616">
            <v>0</v>
          </cell>
          <cell r="BP616">
            <v>16</v>
          </cell>
          <cell r="BQ616">
            <v>0</v>
          </cell>
          <cell r="BR616">
            <v>0</v>
          </cell>
          <cell r="BS616">
            <v>1</v>
          </cell>
          <cell r="BT616">
            <v>25</v>
          </cell>
          <cell r="BU616">
            <v>26</v>
          </cell>
          <cell r="BV616">
            <v>46.875</v>
          </cell>
          <cell r="BW616">
            <v>1</v>
          </cell>
          <cell r="BX616">
            <v>0</v>
          </cell>
          <cell r="BY616">
            <v>1</v>
          </cell>
          <cell r="BZ616">
            <v>114</v>
          </cell>
          <cell r="CA616">
            <v>16</v>
          </cell>
          <cell r="CB616">
            <v>16</v>
          </cell>
          <cell r="CC616">
            <v>16</v>
          </cell>
          <cell r="CD616">
            <v>16</v>
          </cell>
          <cell r="CE616">
            <v>0</v>
          </cell>
          <cell r="CF616">
            <v>1</v>
          </cell>
          <cell r="CG616">
            <v>10</v>
          </cell>
          <cell r="CH616">
            <v>11</v>
          </cell>
          <cell r="CI616">
            <v>1.0204081632653061</v>
          </cell>
          <cell r="CJ616">
            <v>294</v>
          </cell>
          <cell r="CK616">
            <v>124</v>
          </cell>
          <cell r="CL616">
            <v>293</v>
          </cell>
          <cell r="CM616">
            <v>254</v>
          </cell>
          <cell r="CN616">
            <v>294</v>
          </cell>
          <cell r="CO616">
            <v>0</v>
          </cell>
          <cell r="CP616">
            <v>294</v>
          </cell>
          <cell r="CQ616">
            <v>0</v>
          </cell>
          <cell r="CR616">
            <v>2</v>
          </cell>
          <cell r="CS616">
            <v>1</v>
          </cell>
          <cell r="CT616">
            <v>301</v>
          </cell>
          <cell r="CU616">
            <v>302</v>
          </cell>
          <cell r="CV616">
            <v>196.30434782608694</v>
          </cell>
          <cell r="CW616">
            <v>0</v>
          </cell>
          <cell r="CX616">
            <v>3</v>
          </cell>
          <cell r="CY616">
            <v>0</v>
          </cell>
          <cell r="CZ616">
            <v>0</v>
          </cell>
          <cell r="DA616">
            <v>46</v>
          </cell>
          <cell r="DB616">
            <v>294</v>
          </cell>
          <cell r="DC616">
            <v>46</v>
          </cell>
          <cell r="DD616">
            <v>294</v>
          </cell>
          <cell r="DE616">
            <v>-1</v>
          </cell>
          <cell r="DF616">
            <v>2</v>
          </cell>
          <cell r="DG616">
            <v>7</v>
          </cell>
          <cell r="DH616">
            <v>9</v>
          </cell>
          <cell r="DI616">
            <v>1.693548387096774</v>
          </cell>
          <cell r="DJ616">
            <v>124</v>
          </cell>
          <cell r="DK616">
            <v>124</v>
          </cell>
          <cell r="DL616">
            <v>61</v>
          </cell>
          <cell r="DM616">
            <v>0</v>
          </cell>
          <cell r="DN616">
            <v>124</v>
          </cell>
          <cell r="DO616">
            <v>0</v>
          </cell>
          <cell r="DP616">
            <v>124</v>
          </cell>
          <cell r="DQ616">
            <v>0</v>
          </cell>
          <cell r="DR616">
            <v>6</v>
          </cell>
          <cell r="DS616">
            <v>61</v>
          </cell>
          <cell r="DT616">
            <v>3</v>
          </cell>
          <cell r="DU616">
            <v>64</v>
          </cell>
          <cell r="DV616">
            <v>0.36290322580645157</v>
          </cell>
          <cell r="DW616">
            <v>185</v>
          </cell>
          <cell r="DX616">
            <v>185</v>
          </cell>
          <cell r="DY616">
            <v>185</v>
          </cell>
          <cell r="DZ616">
            <v>0</v>
          </cell>
          <cell r="EA616">
            <v>248</v>
          </cell>
          <cell r="EB616">
            <v>0</v>
          </cell>
          <cell r="EC616">
            <v>248</v>
          </cell>
          <cell r="ED616">
            <v>0</v>
          </cell>
          <cell r="EE616">
            <v>0</v>
          </cell>
          <cell r="EF616">
            <v>1</v>
          </cell>
          <cell r="EG616">
            <v>248</v>
          </cell>
          <cell r="EH616">
            <v>249</v>
          </cell>
          <cell r="EI616">
            <v>51.379310344827587</v>
          </cell>
          <cell r="EJ616">
            <v>0</v>
          </cell>
          <cell r="EK616">
            <v>0</v>
          </cell>
          <cell r="EL616">
            <v>0</v>
          </cell>
          <cell r="EM616">
            <v>0</v>
          </cell>
          <cell r="EN616">
            <v>124</v>
          </cell>
          <cell r="EO616">
            <v>0</v>
          </cell>
          <cell r="EP616">
            <v>124</v>
          </cell>
          <cell r="EQ616">
            <v>0</v>
          </cell>
          <cell r="ER616">
            <v>124</v>
          </cell>
          <cell r="ES616">
            <v>0</v>
          </cell>
          <cell r="ET616">
            <v>124</v>
          </cell>
          <cell r="EU616">
            <v>125</v>
          </cell>
          <cell r="EV616">
            <v>21.379310344827587</v>
          </cell>
          <cell r="EW616">
            <v>60</v>
          </cell>
          <cell r="EX616">
            <v>0</v>
          </cell>
          <cell r="EY616">
            <v>0</v>
          </cell>
          <cell r="EZ616">
            <v>0</v>
          </cell>
          <cell r="FA616">
            <v>174</v>
          </cell>
          <cell r="FB616">
            <v>0</v>
          </cell>
          <cell r="FC616">
            <v>174</v>
          </cell>
          <cell r="FD616">
            <v>0</v>
          </cell>
          <cell r="GZ616">
            <v>239</v>
          </cell>
          <cell r="HA616">
            <v>185</v>
          </cell>
        </row>
        <row r="617">
          <cell r="B617" t="str">
            <v>76STX</v>
          </cell>
          <cell r="C617">
            <v>0</v>
          </cell>
          <cell r="D617">
            <v>0</v>
          </cell>
          <cell r="E617">
            <v>0</v>
          </cell>
          <cell r="F617" t="str">
            <v>63051SZA089L4</v>
          </cell>
          <cell r="G617" t="str">
            <v>63051SZA089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  <cell r="AS617">
            <v>0</v>
          </cell>
          <cell r="AT617">
            <v>0</v>
          </cell>
          <cell r="AU617">
            <v>0</v>
          </cell>
          <cell r="AV617">
            <v>0</v>
          </cell>
          <cell r="AW617">
            <v>0</v>
          </cell>
          <cell r="AX617">
            <v>0</v>
          </cell>
          <cell r="AY617">
            <v>0</v>
          </cell>
          <cell r="AZ617">
            <v>0</v>
          </cell>
          <cell r="BA617">
            <v>0</v>
          </cell>
          <cell r="BB617">
            <v>0</v>
          </cell>
          <cell r="BC617">
            <v>0</v>
          </cell>
          <cell r="BD617">
            <v>0</v>
          </cell>
          <cell r="BE617">
            <v>0</v>
          </cell>
          <cell r="BF617">
            <v>0</v>
          </cell>
          <cell r="BG617">
            <v>0</v>
          </cell>
          <cell r="BH617">
            <v>0</v>
          </cell>
          <cell r="BI617">
            <v>0</v>
          </cell>
          <cell r="BJ617">
            <v>0</v>
          </cell>
          <cell r="BK617">
            <v>0</v>
          </cell>
          <cell r="BL617">
            <v>0</v>
          </cell>
          <cell r="BM617">
            <v>0</v>
          </cell>
          <cell r="BN617">
            <v>0</v>
          </cell>
          <cell r="BO617">
            <v>0</v>
          </cell>
          <cell r="BP617">
            <v>0</v>
          </cell>
          <cell r="BQ617">
            <v>0</v>
          </cell>
          <cell r="BR617">
            <v>0</v>
          </cell>
          <cell r="BS617">
            <v>0</v>
          </cell>
          <cell r="BT617">
            <v>0</v>
          </cell>
          <cell r="BU617">
            <v>0</v>
          </cell>
          <cell r="BV617">
            <v>0</v>
          </cell>
          <cell r="BW617">
            <v>0</v>
          </cell>
          <cell r="BX617">
            <v>0</v>
          </cell>
          <cell r="BY617">
            <v>0</v>
          </cell>
          <cell r="BZ617">
            <v>0</v>
          </cell>
          <cell r="CA617">
            <v>0</v>
          </cell>
          <cell r="CB617">
            <v>0</v>
          </cell>
          <cell r="CC617">
            <v>0</v>
          </cell>
          <cell r="CD617">
            <v>0</v>
          </cell>
          <cell r="CE617">
            <v>0</v>
          </cell>
          <cell r="CF617">
            <v>0</v>
          </cell>
          <cell r="CG617">
            <v>0</v>
          </cell>
          <cell r="CH617">
            <v>0</v>
          </cell>
          <cell r="CI617">
            <v>0</v>
          </cell>
          <cell r="CJ617">
            <v>0</v>
          </cell>
          <cell r="CK617">
            <v>0</v>
          </cell>
          <cell r="CL617">
            <v>0</v>
          </cell>
          <cell r="CM617">
            <v>0</v>
          </cell>
          <cell r="CN617">
            <v>0</v>
          </cell>
          <cell r="CO617">
            <v>0</v>
          </cell>
          <cell r="CP617">
            <v>0</v>
          </cell>
          <cell r="CQ617">
            <v>0</v>
          </cell>
          <cell r="CR617">
            <v>0</v>
          </cell>
          <cell r="CS617">
            <v>0</v>
          </cell>
          <cell r="CT617">
            <v>0</v>
          </cell>
          <cell r="CU617">
            <v>0</v>
          </cell>
          <cell r="CV617">
            <v>0</v>
          </cell>
          <cell r="CW617">
            <v>0</v>
          </cell>
          <cell r="CX617">
            <v>0</v>
          </cell>
          <cell r="CY617">
            <v>0</v>
          </cell>
          <cell r="CZ617">
            <v>0</v>
          </cell>
          <cell r="DA617">
            <v>0</v>
          </cell>
          <cell r="DB617">
            <v>0</v>
          </cell>
          <cell r="DC617">
            <v>0</v>
          </cell>
          <cell r="DD617">
            <v>0</v>
          </cell>
          <cell r="DE617">
            <v>0</v>
          </cell>
          <cell r="DF617">
            <v>0</v>
          </cell>
          <cell r="DG617">
            <v>0</v>
          </cell>
          <cell r="DH617">
            <v>0</v>
          </cell>
          <cell r="DI617">
            <v>0</v>
          </cell>
          <cell r="DJ617">
            <v>0</v>
          </cell>
          <cell r="DK617">
            <v>0</v>
          </cell>
          <cell r="DL617">
            <v>0</v>
          </cell>
          <cell r="DM617">
            <v>0</v>
          </cell>
          <cell r="DN617">
            <v>0</v>
          </cell>
          <cell r="DO617">
            <v>0</v>
          </cell>
          <cell r="DP617">
            <v>0</v>
          </cell>
          <cell r="DQ617">
            <v>0</v>
          </cell>
          <cell r="DR617">
            <v>0</v>
          </cell>
          <cell r="DS617">
            <v>0</v>
          </cell>
          <cell r="DT617">
            <v>0</v>
          </cell>
          <cell r="DU617">
            <v>0</v>
          </cell>
          <cell r="DV617">
            <v>0</v>
          </cell>
          <cell r="DW617">
            <v>0</v>
          </cell>
          <cell r="DX617">
            <v>0</v>
          </cell>
          <cell r="DY617">
            <v>0</v>
          </cell>
          <cell r="DZ617">
            <v>0</v>
          </cell>
          <cell r="EA617">
            <v>0</v>
          </cell>
          <cell r="EB617">
            <v>0</v>
          </cell>
          <cell r="EC617">
            <v>0</v>
          </cell>
          <cell r="ED617">
            <v>0</v>
          </cell>
          <cell r="EE617">
            <v>0</v>
          </cell>
          <cell r="EF617">
            <v>0</v>
          </cell>
          <cell r="EG617">
            <v>0</v>
          </cell>
          <cell r="EH617">
            <v>0</v>
          </cell>
          <cell r="EI617">
            <v>0</v>
          </cell>
          <cell r="EJ617">
            <v>0</v>
          </cell>
          <cell r="EK617">
            <v>0</v>
          </cell>
          <cell r="EL617">
            <v>0</v>
          </cell>
          <cell r="EM617">
            <v>0</v>
          </cell>
          <cell r="EN617">
            <v>0</v>
          </cell>
          <cell r="EO617">
            <v>0</v>
          </cell>
          <cell r="EP617">
            <v>0</v>
          </cell>
          <cell r="EQ617">
            <v>0</v>
          </cell>
          <cell r="ER617">
            <v>0</v>
          </cell>
          <cell r="ES617">
            <v>0</v>
          </cell>
          <cell r="ET617">
            <v>0</v>
          </cell>
          <cell r="EU617">
            <v>0</v>
          </cell>
          <cell r="EV617">
            <v>0</v>
          </cell>
          <cell r="EW617">
            <v>0</v>
          </cell>
          <cell r="EX617">
            <v>0</v>
          </cell>
          <cell r="EY617">
            <v>0</v>
          </cell>
          <cell r="EZ617">
            <v>0</v>
          </cell>
          <cell r="FA617">
            <v>0</v>
          </cell>
          <cell r="FB617">
            <v>0</v>
          </cell>
          <cell r="FC617">
            <v>0</v>
          </cell>
          <cell r="FD617">
            <v>0</v>
          </cell>
          <cell r="GZ617">
            <v>0</v>
          </cell>
          <cell r="HA617">
            <v>0</v>
          </cell>
        </row>
        <row r="618">
          <cell r="B618" t="str">
            <v>76STX</v>
          </cell>
          <cell r="C618">
            <v>0</v>
          </cell>
          <cell r="D618">
            <v>0</v>
          </cell>
          <cell r="E618">
            <v>0</v>
          </cell>
          <cell r="F618" t="str">
            <v>63051DVQ089L4</v>
          </cell>
          <cell r="G618" t="str">
            <v>63051DVQ089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  <cell r="AS618">
            <v>0</v>
          </cell>
          <cell r="AT618">
            <v>0</v>
          </cell>
          <cell r="AU618">
            <v>0</v>
          </cell>
          <cell r="AV618">
            <v>0</v>
          </cell>
          <cell r="AW618">
            <v>0</v>
          </cell>
          <cell r="AX618">
            <v>0</v>
          </cell>
          <cell r="AY618">
            <v>0</v>
          </cell>
          <cell r="AZ618">
            <v>0</v>
          </cell>
          <cell r="BA618">
            <v>0</v>
          </cell>
          <cell r="BB618">
            <v>0</v>
          </cell>
          <cell r="BC618">
            <v>0</v>
          </cell>
          <cell r="BD618">
            <v>0</v>
          </cell>
          <cell r="BE618">
            <v>0</v>
          </cell>
          <cell r="BF618">
            <v>0</v>
          </cell>
          <cell r="BG618">
            <v>0</v>
          </cell>
          <cell r="BH618">
            <v>0</v>
          </cell>
          <cell r="BI618">
            <v>0</v>
          </cell>
          <cell r="BJ618">
            <v>0</v>
          </cell>
          <cell r="BK618">
            <v>0</v>
          </cell>
          <cell r="BL618">
            <v>0</v>
          </cell>
          <cell r="BM618">
            <v>0</v>
          </cell>
          <cell r="BN618">
            <v>0</v>
          </cell>
          <cell r="BO618">
            <v>0</v>
          </cell>
          <cell r="BP618">
            <v>0</v>
          </cell>
          <cell r="BQ618">
            <v>0</v>
          </cell>
          <cell r="BR618">
            <v>0</v>
          </cell>
          <cell r="BS618">
            <v>0</v>
          </cell>
          <cell r="BT618">
            <v>0</v>
          </cell>
          <cell r="BU618">
            <v>0</v>
          </cell>
          <cell r="BV618">
            <v>0</v>
          </cell>
          <cell r="BW618">
            <v>0</v>
          </cell>
          <cell r="BX618">
            <v>0</v>
          </cell>
          <cell r="BY618">
            <v>0</v>
          </cell>
          <cell r="BZ618">
            <v>0</v>
          </cell>
          <cell r="CA618">
            <v>0</v>
          </cell>
          <cell r="CB618">
            <v>0</v>
          </cell>
          <cell r="CC618">
            <v>0</v>
          </cell>
          <cell r="CD618">
            <v>0</v>
          </cell>
          <cell r="CE618">
            <v>0</v>
          </cell>
          <cell r="CF618">
            <v>0</v>
          </cell>
          <cell r="CG618">
            <v>0</v>
          </cell>
          <cell r="CH618">
            <v>0</v>
          </cell>
          <cell r="CI618">
            <v>0</v>
          </cell>
          <cell r="CJ618">
            <v>0</v>
          </cell>
          <cell r="CK618">
            <v>0</v>
          </cell>
          <cell r="CL618">
            <v>0</v>
          </cell>
          <cell r="CM618">
            <v>0</v>
          </cell>
          <cell r="CN618">
            <v>0</v>
          </cell>
          <cell r="CO618">
            <v>0</v>
          </cell>
          <cell r="CP618">
            <v>0</v>
          </cell>
          <cell r="CQ618">
            <v>0</v>
          </cell>
          <cell r="CR618">
            <v>0</v>
          </cell>
          <cell r="CS618">
            <v>0</v>
          </cell>
          <cell r="CT618">
            <v>0</v>
          </cell>
          <cell r="CU618">
            <v>0</v>
          </cell>
          <cell r="CV618">
            <v>0</v>
          </cell>
          <cell r="CW618">
            <v>0</v>
          </cell>
          <cell r="CX618">
            <v>0</v>
          </cell>
          <cell r="CY618">
            <v>0</v>
          </cell>
          <cell r="CZ618">
            <v>0</v>
          </cell>
          <cell r="DA618">
            <v>0</v>
          </cell>
          <cell r="DB618">
            <v>0</v>
          </cell>
          <cell r="DC618">
            <v>0</v>
          </cell>
          <cell r="DD618">
            <v>0</v>
          </cell>
          <cell r="DE618">
            <v>0</v>
          </cell>
          <cell r="DF618">
            <v>0</v>
          </cell>
          <cell r="DG618">
            <v>0</v>
          </cell>
          <cell r="DH618">
            <v>0</v>
          </cell>
          <cell r="DI618">
            <v>0</v>
          </cell>
          <cell r="DJ618">
            <v>0</v>
          </cell>
          <cell r="DK618">
            <v>0</v>
          </cell>
          <cell r="DL618">
            <v>0</v>
          </cell>
          <cell r="DM618">
            <v>0</v>
          </cell>
          <cell r="DN618">
            <v>0</v>
          </cell>
          <cell r="DO618">
            <v>0</v>
          </cell>
          <cell r="DP618">
            <v>0</v>
          </cell>
          <cell r="DQ618">
            <v>0</v>
          </cell>
          <cell r="DR618">
            <v>0</v>
          </cell>
          <cell r="DS618">
            <v>0</v>
          </cell>
          <cell r="DT618">
            <v>0</v>
          </cell>
          <cell r="DU618">
            <v>0</v>
          </cell>
          <cell r="DV618">
            <v>0</v>
          </cell>
          <cell r="DW618">
            <v>0</v>
          </cell>
          <cell r="DX618">
            <v>0</v>
          </cell>
          <cell r="DY618">
            <v>0</v>
          </cell>
          <cell r="DZ618">
            <v>0</v>
          </cell>
          <cell r="EA618">
            <v>0</v>
          </cell>
          <cell r="EB618">
            <v>0</v>
          </cell>
          <cell r="EC618">
            <v>0</v>
          </cell>
          <cell r="ED618">
            <v>0</v>
          </cell>
          <cell r="EE618">
            <v>0</v>
          </cell>
          <cell r="EF618">
            <v>0</v>
          </cell>
          <cell r="EG618">
            <v>0</v>
          </cell>
          <cell r="EH618">
            <v>0</v>
          </cell>
          <cell r="EI618">
            <v>0</v>
          </cell>
          <cell r="EJ618">
            <v>0</v>
          </cell>
          <cell r="EK618">
            <v>0</v>
          </cell>
          <cell r="EL618">
            <v>0</v>
          </cell>
          <cell r="EM618">
            <v>0</v>
          </cell>
          <cell r="EN618">
            <v>0</v>
          </cell>
          <cell r="EO618">
            <v>0</v>
          </cell>
          <cell r="EP618">
            <v>0</v>
          </cell>
          <cell r="EQ618">
            <v>0</v>
          </cell>
          <cell r="ER618">
            <v>0</v>
          </cell>
          <cell r="ES618">
            <v>0</v>
          </cell>
          <cell r="ET618">
            <v>0</v>
          </cell>
          <cell r="EU618">
            <v>0</v>
          </cell>
          <cell r="EV618">
            <v>0</v>
          </cell>
          <cell r="EW618">
            <v>0</v>
          </cell>
          <cell r="EX618">
            <v>0</v>
          </cell>
          <cell r="EY618">
            <v>0</v>
          </cell>
          <cell r="EZ618">
            <v>0</v>
          </cell>
          <cell r="FA618">
            <v>0</v>
          </cell>
          <cell r="FB618">
            <v>0</v>
          </cell>
          <cell r="FC618">
            <v>0</v>
          </cell>
          <cell r="FD618">
            <v>0</v>
          </cell>
          <cell r="GZ618">
            <v>0</v>
          </cell>
          <cell r="HA618">
            <v>0</v>
          </cell>
        </row>
        <row r="619">
          <cell r="B619" t="str">
            <v>76STX</v>
          </cell>
          <cell r="C619">
            <v>0</v>
          </cell>
          <cell r="D619">
            <v>0</v>
          </cell>
          <cell r="E619">
            <v>0</v>
          </cell>
          <cell r="F619" t="str">
            <v>63051SZB089L4</v>
          </cell>
          <cell r="G619" t="str">
            <v>63051SZB089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>
            <v>0</v>
          </cell>
          <cell r="AM619">
            <v>0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0</v>
          </cell>
          <cell r="AS619">
            <v>0</v>
          </cell>
          <cell r="AT619">
            <v>0</v>
          </cell>
          <cell r="AU619">
            <v>0</v>
          </cell>
          <cell r="AV619">
            <v>0</v>
          </cell>
          <cell r="AW619">
            <v>0</v>
          </cell>
          <cell r="AX619">
            <v>0</v>
          </cell>
          <cell r="AY619">
            <v>0</v>
          </cell>
          <cell r="AZ619">
            <v>0</v>
          </cell>
          <cell r="BA619">
            <v>0</v>
          </cell>
          <cell r="BB619">
            <v>0</v>
          </cell>
          <cell r="BC619">
            <v>0</v>
          </cell>
          <cell r="BD619">
            <v>0</v>
          </cell>
          <cell r="BE619">
            <v>0</v>
          </cell>
          <cell r="BF619">
            <v>0</v>
          </cell>
          <cell r="BG619">
            <v>0</v>
          </cell>
          <cell r="BH619">
            <v>0</v>
          </cell>
          <cell r="BI619">
            <v>0</v>
          </cell>
          <cell r="BJ619">
            <v>0</v>
          </cell>
          <cell r="BK619">
            <v>0</v>
          </cell>
          <cell r="BL619">
            <v>0</v>
          </cell>
          <cell r="BM619">
            <v>0</v>
          </cell>
          <cell r="BN619">
            <v>0</v>
          </cell>
          <cell r="BO619">
            <v>0</v>
          </cell>
          <cell r="BP619">
            <v>0</v>
          </cell>
          <cell r="BQ619">
            <v>0</v>
          </cell>
          <cell r="BR619">
            <v>0</v>
          </cell>
          <cell r="BS619">
            <v>0</v>
          </cell>
          <cell r="BT619">
            <v>0</v>
          </cell>
          <cell r="BU619">
            <v>0</v>
          </cell>
          <cell r="BV619">
            <v>0</v>
          </cell>
          <cell r="BW619">
            <v>0</v>
          </cell>
          <cell r="BX619">
            <v>0</v>
          </cell>
          <cell r="BY619">
            <v>0</v>
          </cell>
          <cell r="BZ619">
            <v>0</v>
          </cell>
          <cell r="CA619">
            <v>0</v>
          </cell>
          <cell r="CB619">
            <v>0</v>
          </cell>
          <cell r="CC619">
            <v>0</v>
          </cell>
          <cell r="CD619">
            <v>0</v>
          </cell>
          <cell r="CE619">
            <v>0</v>
          </cell>
          <cell r="CF619">
            <v>0</v>
          </cell>
          <cell r="CG619">
            <v>0</v>
          </cell>
          <cell r="CH619">
            <v>0</v>
          </cell>
          <cell r="CI619">
            <v>0</v>
          </cell>
          <cell r="CJ619">
            <v>0</v>
          </cell>
          <cell r="CK619">
            <v>0</v>
          </cell>
          <cell r="CL619">
            <v>0</v>
          </cell>
          <cell r="CM619">
            <v>0</v>
          </cell>
          <cell r="CN619">
            <v>0</v>
          </cell>
          <cell r="CO619">
            <v>0</v>
          </cell>
          <cell r="CP619">
            <v>0</v>
          </cell>
          <cell r="CQ619">
            <v>0</v>
          </cell>
          <cell r="CR619">
            <v>0</v>
          </cell>
          <cell r="CS619">
            <v>0</v>
          </cell>
          <cell r="CT619">
            <v>0</v>
          </cell>
          <cell r="CU619">
            <v>0</v>
          </cell>
          <cell r="CV619">
            <v>0</v>
          </cell>
          <cell r="CW619">
            <v>0</v>
          </cell>
          <cell r="CX619">
            <v>0</v>
          </cell>
          <cell r="CY619">
            <v>0</v>
          </cell>
          <cell r="CZ619">
            <v>0</v>
          </cell>
          <cell r="DA619">
            <v>0</v>
          </cell>
          <cell r="DB619">
            <v>0</v>
          </cell>
          <cell r="DC619">
            <v>0</v>
          </cell>
          <cell r="DD619">
            <v>0</v>
          </cell>
          <cell r="DE619">
            <v>0</v>
          </cell>
          <cell r="DF619">
            <v>0</v>
          </cell>
          <cell r="DG619">
            <v>0</v>
          </cell>
          <cell r="DH619">
            <v>0</v>
          </cell>
          <cell r="DI619">
            <v>0</v>
          </cell>
          <cell r="DJ619">
            <v>0</v>
          </cell>
          <cell r="DK619">
            <v>0</v>
          </cell>
          <cell r="DL619">
            <v>0</v>
          </cell>
          <cell r="DM619">
            <v>0</v>
          </cell>
          <cell r="DN619">
            <v>0</v>
          </cell>
          <cell r="DO619">
            <v>0</v>
          </cell>
          <cell r="DP619">
            <v>0</v>
          </cell>
          <cell r="DQ619">
            <v>0</v>
          </cell>
          <cell r="DR619">
            <v>0</v>
          </cell>
          <cell r="DS619">
            <v>0</v>
          </cell>
          <cell r="DT619">
            <v>0</v>
          </cell>
          <cell r="DU619">
            <v>0</v>
          </cell>
          <cell r="DV619">
            <v>0</v>
          </cell>
          <cell r="DW619">
            <v>0</v>
          </cell>
          <cell r="DX619">
            <v>0</v>
          </cell>
          <cell r="DY619">
            <v>0</v>
          </cell>
          <cell r="DZ619">
            <v>0</v>
          </cell>
          <cell r="EA619">
            <v>0</v>
          </cell>
          <cell r="EB619">
            <v>0</v>
          </cell>
          <cell r="EC619">
            <v>0</v>
          </cell>
          <cell r="ED619">
            <v>0</v>
          </cell>
          <cell r="EE619">
            <v>0</v>
          </cell>
          <cell r="EF619">
            <v>0</v>
          </cell>
          <cell r="EG619">
            <v>0</v>
          </cell>
          <cell r="EH619">
            <v>0</v>
          </cell>
          <cell r="EI619">
            <v>0</v>
          </cell>
          <cell r="EJ619">
            <v>0</v>
          </cell>
          <cell r="EK619">
            <v>0</v>
          </cell>
          <cell r="EL619">
            <v>0</v>
          </cell>
          <cell r="EM619">
            <v>0</v>
          </cell>
          <cell r="EN619">
            <v>0</v>
          </cell>
          <cell r="EO619">
            <v>0</v>
          </cell>
          <cell r="EP619">
            <v>0</v>
          </cell>
          <cell r="EQ619">
            <v>0</v>
          </cell>
          <cell r="ER619">
            <v>0</v>
          </cell>
          <cell r="ES619">
            <v>0</v>
          </cell>
          <cell r="ET619">
            <v>0</v>
          </cell>
          <cell r="EU619">
            <v>0</v>
          </cell>
          <cell r="EV619">
            <v>0</v>
          </cell>
          <cell r="EW619">
            <v>0</v>
          </cell>
          <cell r="EX619">
            <v>0</v>
          </cell>
          <cell r="EY619">
            <v>0</v>
          </cell>
          <cell r="EZ619">
            <v>0</v>
          </cell>
          <cell r="FA619">
            <v>0</v>
          </cell>
          <cell r="FB619">
            <v>0</v>
          </cell>
          <cell r="FC619">
            <v>0</v>
          </cell>
          <cell r="FD619">
            <v>0</v>
          </cell>
          <cell r="GZ619">
            <v>0</v>
          </cell>
          <cell r="HA619">
            <v>0</v>
          </cell>
        </row>
        <row r="620">
          <cell r="B620" t="str">
            <v>76STX</v>
          </cell>
          <cell r="C620">
            <v>0</v>
          </cell>
          <cell r="D620">
            <v>0</v>
          </cell>
          <cell r="E620">
            <v>926564047</v>
          </cell>
          <cell r="F620" t="str">
            <v>63051RQB089L4</v>
          </cell>
          <cell r="G620" t="str">
            <v>63051RQB089</v>
          </cell>
          <cell r="H620">
            <v>50</v>
          </cell>
          <cell r="I620">
            <v>50</v>
          </cell>
          <cell r="J620">
            <v>120</v>
          </cell>
          <cell r="K620">
            <v>180</v>
          </cell>
          <cell r="L620">
            <v>120</v>
          </cell>
          <cell r="M620">
            <v>0</v>
          </cell>
          <cell r="N620">
            <v>124</v>
          </cell>
          <cell r="O620">
            <v>124</v>
          </cell>
          <cell r="P620">
            <v>124</v>
          </cell>
          <cell r="Q620">
            <v>124</v>
          </cell>
          <cell r="R620">
            <v>0</v>
          </cell>
          <cell r="S620">
            <v>0</v>
          </cell>
          <cell r="T620">
            <v>46</v>
          </cell>
          <cell r="U620">
            <v>46</v>
          </cell>
          <cell r="V620">
            <v>4.3125</v>
          </cell>
          <cell r="W620">
            <v>300</v>
          </cell>
          <cell r="X620">
            <v>240</v>
          </cell>
          <cell r="Y620">
            <v>300</v>
          </cell>
          <cell r="Z620">
            <v>0</v>
          </cell>
          <cell r="AA620">
            <v>320</v>
          </cell>
          <cell r="AB620">
            <v>320</v>
          </cell>
          <cell r="AC620">
            <v>320</v>
          </cell>
          <cell r="AD620">
            <v>248</v>
          </cell>
          <cell r="AE620">
            <v>0</v>
          </cell>
          <cell r="AF620">
            <v>0</v>
          </cell>
          <cell r="AG620">
            <v>98</v>
          </cell>
          <cell r="AH620">
            <v>98</v>
          </cell>
          <cell r="AI620">
            <v>8.6470588235294112</v>
          </cell>
          <cell r="AJ620">
            <v>360</v>
          </cell>
          <cell r="AK620">
            <v>480</v>
          </cell>
          <cell r="AL620">
            <v>360</v>
          </cell>
          <cell r="AM620">
            <v>0</v>
          </cell>
          <cell r="AN620">
            <v>340</v>
          </cell>
          <cell r="AO620">
            <v>340</v>
          </cell>
          <cell r="AP620">
            <v>340</v>
          </cell>
          <cell r="AQ620">
            <v>340</v>
          </cell>
          <cell r="AR620">
            <v>0</v>
          </cell>
          <cell r="AS620">
            <v>0</v>
          </cell>
          <cell r="AT620">
            <v>118</v>
          </cell>
          <cell r="AU620">
            <v>118</v>
          </cell>
          <cell r="AV620">
            <v>78.061224489795919</v>
          </cell>
          <cell r="AW620">
            <v>0</v>
          </cell>
          <cell r="AX620">
            <v>0</v>
          </cell>
          <cell r="AY620">
            <v>0</v>
          </cell>
          <cell r="AZ620">
            <v>0</v>
          </cell>
          <cell r="BA620">
            <v>0</v>
          </cell>
          <cell r="BB620">
            <v>0</v>
          </cell>
          <cell r="BC620">
            <v>0</v>
          </cell>
          <cell r="BD620">
            <v>0</v>
          </cell>
          <cell r="BE620">
            <v>0</v>
          </cell>
          <cell r="BF620">
            <v>0</v>
          </cell>
          <cell r="BG620">
            <v>118</v>
          </cell>
          <cell r="BH620">
            <v>118</v>
          </cell>
          <cell r="BI620">
            <v>20.113636363636363</v>
          </cell>
          <cell r="BJ620">
            <v>120</v>
          </cell>
          <cell r="BK620">
            <v>120</v>
          </cell>
          <cell r="BL620">
            <v>120</v>
          </cell>
          <cell r="BM620">
            <v>0</v>
          </cell>
          <cell r="BN620">
            <v>176</v>
          </cell>
          <cell r="BO620">
            <v>176</v>
          </cell>
          <cell r="BP620">
            <v>176</v>
          </cell>
          <cell r="BQ620">
            <v>176</v>
          </cell>
          <cell r="BR620">
            <v>1</v>
          </cell>
          <cell r="BS620">
            <v>0</v>
          </cell>
          <cell r="BT620">
            <v>61</v>
          </cell>
          <cell r="BU620">
            <v>61</v>
          </cell>
          <cell r="BV620">
            <v>6.8283582089552235</v>
          </cell>
          <cell r="BW620">
            <v>240</v>
          </cell>
          <cell r="BX620">
            <v>0</v>
          </cell>
          <cell r="BY620">
            <v>241</v>
          </cell>
          <cell r="BZ620">
            <v>330</v>
          </cell>
          <cell r="CA620">
            <v>268</v>
          </cell>
          <cell r="CB620">
            <v>0</v>
          </cell>
          <cell r="CC620">
            <v>268</v>
          </cell>
          <cell r="CD620">
            <v>0</v>
          </cell>
          <cell r="CE620">
            <v>0</v>
          </cell>
          <cell r="CF620">
            <v>0</v>
          </cell>
          <cell r="CG620">
            <v>302</v>
          </cell>
          <cell r="CH620">
            <v>302</v>
          </cell>
          <cell r="CI620">
            <v>21.990291262135923</v>
          </cell>
          <cell r="CJ620">
            <v>240</v>
          </cell>
          <cell r="CK620">
            <v>240</v>
          </cell>
          <cell r="CL620">
            <v>240</v>
          </cell>
          <cell r="CM620">
            <v>0</v>
          </cell>
          <cell r="CN620">
            <v>412</v>
          </cell>
          <cell r="CO620">
            <v>412</v>
          </cell>
          <cell r="CP620">
            <v>412</v>
          </cell>
          <cell r="CQ620">
            <v>412</v>
          </cell>
          <cell r="CR620">
            <v>6</v>
          </cell>
          <cell r="CS620">
            <v>0</v>
          </cell>
          <cell r="CT620">
            <v>124</v>
          </cell>
          <cell r="CU620">
            <v>124</v>
          </cell>
          <cell r="CV620">
            <v>111.66666666666667</v>
          </cell>
          <cell r="CW620">
            <v>0</v>
          </cell>
          <cell r="CX620">
            <v>0</v>
          </cell>
          <cell r="CY620">
            <v>0</v>
          </cell>
          <cell r="CZ620">
            <v>0</v>
          </cell>
          <cell r="DA620">
            <v>0</v>
          </cell>
          <cell r="DB620">
            <v>0</v>
          </cell>
          <cell r="DC620">
            <v>0</v>
          </cell>
          <cell r="DD620">
            <v>0</v>
          </cell>
          <cell r="DE620">
            <v>-6</v>
          </cell>
          <cell r="DF620">
            <v>0</v>
          </cell>
          <cell r="DG620">
            <v>130</v>
          </cell>
          <cell r="DH620">
            <v>130</v>
          </cell>
          <cell r="DI620">
            <v>27.083333333333336</v>
          </cell>
          <cell r="DJ620">
            <v>144</v>
          </cell>
          <cell r="DK620">
            <v>144</v>
          </cell>
          <cell r="DL620">
            <v>144</v>
          </cell>
          <cell r="DM620">
            <v>0</v>
          </cell>
          <cell r="DN620">
            <v>144</v>
          </cell>
          <cell r="DO620">
            <v>0</v>
          </cell>
          <cell r="DP620">
            <v>144</v>
          </cell>
          <cell r="DQ620">
            <v>0</v>
          </cell>
          <cell r="DR620">
            <v>-35</v>
          </cell>
          <cell r="DS620">
            <v>7</v>
          </cell>
          <cell r="DT620">
            <v>302</v>
          </cell>
          <cell r="DU620">
            <v>309</v>
          </cell>
          <cell r="DV620">
            <v>41.944444444444443</v>
          </cell>
          <cell r="DW620">
            <v>72</v>
          </cell>
          <cell r="DX620">
            <v>72</v>
          </cell>
          <cell r="DY620">
            <v>72</v>
          </cell>
          <cell r="DZ620">
            <v>0</v>
          </cell>
          <cell r="EA620">
            <v>216</v>
          </cell>
          <cell r="EB620">
            <v>0</v>
          </cell>
          <cell r="EC620">
            <v>216</v>
          </cell>
          <cell r="ED620">
            <v>0</v>
          </cell>
          <cell r="EE620">
            <v>303</v>
          </cell>
          <cell r="EF620">
            <v>5</v>
          </cell>
          <cell r="EG620">
            <v>73</v>
          </cell>
          <cell r="EH620">
            <v>78</v>
          </cell>
          <cell r="EI620">
            <v>10.73529411764706</v>
          </cell>
          <cell r="EJ620">
            <v>240</v>
          </cell>
          <cell r="EK620">
            <v>0</v>
          </cell>
          <cell r="EL620">
            <v>0</v>
          </cell>
          <cell r="EM620">
            <v>0</v>
          </cell>
          <cell r="EN620">
            <v>204</v>
          </cell>
          <cell r="EO620">
            <v>0</v>
          </cell>
          <cell r="EP620">
            <v>204</v>
          </cell>
          <cell r="EQ620">
            <v>0</v>
          </cell>
          <cell r="ER620">
            <v>204</v>
          </cell>
          <cell r="ES620">
            <v>0</v>
          </cell>
          <cell r="ET620">
            <v>109</v>
          </cell>
          <cell r="EU620">
            <v>114</v>
          </cell>
          <cell r="EV620">
            <v>16.683673469387756</v>
          </cell>
          <cell r="EW620">
            <v>120</v>
          </cell>
          <cell r="EX620">
            <v>0</v>
          </cell>
          <cell r="EY620">
            <v>0</v>
          </cell>
          <cell r="EZ620">
            <v>0</v>
          </cell>
          <cell r="FA620">
            <v>196</v>
          </cell>
          <cell r="FB620">
            <v>0</v>
          </cell>
          <cell r="FC620">
            <v>196</v>
          </cell>
          <cell r="FD620">
            <v>0</v>
          </cell>
          <cell r="GZ620">
            <v>86</v>
          </cell>
          <cell r="HA620">
            <v>72</v>
          </cell>
        </row>
        <row r="621">
          <cell r="B621" t="str">
            <v>76STX</v>
          </cell>
          <cell r="C621">
            <v>0</v>
          </cell>
          <cell r="D621">
            <v>0</v>
          </cell>
          <cell r="E621">
            <v>0</v>
          </cell>
          <cell r="F621" t="str">
            <v>63051BVT089L4</v>
          </cell>
          <cell r="G621" t="str">
            <v>63051BVT089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>
            <v>0</v>
          </cell>
          <cell r="AM621">
            <v>0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0</v>
          </cell>
          <cell r="AS621">
            <v>0</v>
          </cell>
          <cell r="AT621">
            <v>0</v>
          </cell>
          <cell r="AU621">
            <v>0</v>
          </cell>
          <cell r="AV621">
            <v>0</v>
          </cell>
          <cell r="AW621">
            <v>0</v>
          </cell>
          <cell r="AX621">
            <v>0</v>
          </cell>
          <cell r="AY621">
            <v>0</v>
          </cell>
          <cell r="AZ621">
            <v>0</v>
          </cell>
          <cell r="BA621">
            <v>0</v>
          </cell>
          <cell r="BB621">
            <v>0</v>
          </cell>
          <cell r="BC621">
            <v>0</v>
          </cell>
          <cell r="BD621">
            <v>0</v>
          </cell>
          <cell r="BE621">
            <v>0</v>
          </cell>
          <cell r="BF621">
            <v>0</v>
          </cell>
          <cell r="BG621">
            <v>0</v>
          </cell>
          <cell r="BH621">
            <v>0</v>
          </cell>
          <cell r="BI621">
            <v>0</v>
          </cell>
          <cell r="BJ621">
            <v>0</v>
          </cell>
          <cell r="BK621">
            <v>0</v>
          </cell>
          <cell r="BL621">
            <v>0</v>
          </cell>
          <cell r="BM621">
            <v>0</v>
          </cell>
          <cell r="BN621">
            <v>0</v>
          </cell>
          <cell r="BO621">
            <v>0</v>
          </cell>
          <cell r="BP621">
            <v>0</v>
          </cell>
          <cell r="BQ621">
            <v>0</v>
          </cell>
          <cell r="BR621">
            <v>0</v>
          </cell>
          <cell r="BS621">
            <v>0</v>
          </cell>
          <cell r="BT621">
            <v>0</v>
          </cell>
          <cell r="BU621">
            <v>0</v>
          </cell>
          <cell r="BV621">
            <v>0</v>
          </cell>
          <cell r="BW621">
            <v>0</v>
          </cell>
          <cell r="BX621">
            <v>0</v>
          </cell>
          <cell r="BY621">
            <v>0</v>
          </cell>
          <cell r="BZ621">
            <v>0</v>
          </cell>
          <cell r="CA621">
            <v>0</v>
          </cell>
          <cell r="CB621">
            <v>0</v>
          </cell>
          <cell r="CC621">
            <v>0</v>
          </cell>
          <cell r="CD621">
            <v>0</v>
          </cell>
          <cell r="CE621">
            <v>0</v>
          </cell>
          <cell r="CF621">
            <v>0</v>
          </cell>
          <cell r="CG621">
            <v>0</v>
          </cell>
          <cell r="CH621">
            <v>0</v>
          </cell>
          <cell r="CI621">
            <v>0</v>
          </cell>
          <cell r="CJ621">
            <v>0</v>
          </cell>
          <cell r="CK621">
            <v>0</v>
          </cell>
          <cell r="CL621">
            <v>0</v>
          </cell>
          <cell r="CM621">
            <v>0</v>
          </cell>
          <cell r="CN621">
            <v>0</v>
          </cell>
          <cell r="CO621">
            <v>0</v>
          </cell>
          <cell r="CP621">
            <v>0</v>
          </cell>
          <cell r="CQ621">
            <v>0</v>
          </cell>
          <cell r="CR621">
            <v>0</v>
          </cell>
          <cell r="CS621">
            <v>0</v>
          </cell>
          <cell r="CT621">
            <v>0</v>
          </cell>
          <cell r="CU621">
            <v>0</v>
          </cell>
          <cell r="CV621">
            <v>0</v>
          </cell>
          <cell r="CW621">
            <v>0</v>
          </cell>
          <cell r="CX621">
            <v>0</v>
          </cell>
          <cell r="CY621">
            <v>0</v>
          </cell>
          <cell r="CZ621">
            <v>0</v>
          </cell>
          <cell r="DA621">
            <v>0</v>
          </cell>
          <cell r="DB621">
            <v>0</v>
          </cell>
          <cell r="DC621">
            <v>0</v>
          </cell>
          <cell r="DD621">
            <v>0</v>
          </cell>
          <cell r="DE621">
            <v>0</v>
          </cell>
          <cell r="DF621">
            <v>0</v>
          </cell>
          <cell r="DG621">
            <v>0</v>
          </cell>
          <cell r="DH621">
            <v>0</v>
          </cell>
          <cell r="DI621">
            <v>0</v>
          </cell>
          <cell r="DJ621">
            <v>0</v>
          </cell>
          <cell r="DK621">
            <v>0</v>
          </cell>
          <cell r="DL621">
            <v>0</v>
          </cell>
          <cell r="DM621">
            <v>0</v>
          </cell>
          <cell r="DN621">
            <v>0</v>
          </cell>
          <cell r="DO621">
            <v>0</v>
          </cell>
          <cell r="DP621">
            <v>0</v>
          </cell>
          <cell r="DQ621">
            <v>0</v>
          </cell>
          <cell r="DR621">
            <v>0</v>
          </cell>
          <cell r="DS621">
            <v>0</v>
          </cell>
          <cell r="DT621">
            <v>0</v>
          </cell>
          <cell r="DU621">
            <v>0</v>
          </cell>
          <cell r="DV621">
            <v>0</v>
          </cell>
          <cell r="DW621">
            <v>0</v>
          </cell>
          <cell r="DX621">
            <v>0</v>
          </cell>
          <cell r="DY621">
            <v>0</v>
          </cell>
          <cell r="DZ621">
            <v>0</v>
          </cell>
          <cell r="EA621">
            <v>0</v>
          </cell>
          <cell r="EB621">
            <v>0</v>
          </cell>
          <cell r="EC621">
            <v>0</v>
          </cell>
          <cell r="ED621">
            <v>0</v>
          </cell>
          <cell r="EE621">
            <v>0</v>
          </cell>
          <cell r="EF621">
            <v>0</v>
          </cell>
          <cell r="EG621">
            <v>0</v>
          </cell>
          <cell r="EH621">
            <v>0</v>
          </cell>
          <cell r="EI621">
            <v>0</v>
          </cell>
          <cell r="EJ621">
            <v>0</v>
          </cell>
          <cell r="EK621">
            <v>0</v>
          </cell>
          <cell r="EL621">
            <v>0</v>
          </cell>
          <cell r="EM621">
            <v>0</v>
          </cell>
          <cell r="EN621">
            <v>0</v>
          </cell>
          <cell r="EO621">
            <v>0</v>
          </cell>
          <cell r="EP621">
            <v>0</v>
          </cell>
          <cell r="EQ621">
            <v>0</v>
          </cell>
          <cell r="ER621">
            <v>0</v>
          </cell>
          <cell r="ES621">
            <v>0</v>
          </cell>
          <cell r="ET621">
            <v>0</v>
          </cell>
          <cell r="EU621">
            <v>0</v>
          </cell>
          <cell r="EV621">
            <v>0</v>
          </cell>
          <cell r="EW621">
            <v>0</v>
          </cell>
          <cell r="EX621">
            <v>0</v>
          </cell>
          <cell r="EY621">
            <v>0</v>
          </cell>
          <cell r="EZ621">
            <v>0</v>
          </cell>
          <cell r="FA621">
            <v>0</v>
          </cell>
          <cell r="FB621">
            <v>0</v>
          </cell>
          <cell r="FC621">
            <v>0</v>
          </cell>
          <cell r="FD621">
            <v>0</v>
          </cell>
          <cell r="GZ621">
            <v>0</v>
          </cell>
          <cell r="HA621">
            <v>0</v>
          </cell>
        </row>
        <row r="622">
          <cell r="B622" t="str">
            <v>76SX</v>
          </cell>
          <cell r="C622">
            <v>0</v>
          </cell>
          <cell r="D622">
            <v>0</v>
          </cell>
          <cell r="E622">
            <v>926564078</v>
          </cell>
          <cell r="F622" t="str">
            <v>63061C9A089L4</v>
          </cell>
          <cell r="G622" t="str">
            <v>63061C9A089</v>
          </cell>
          <cell r="H622">
            <v>246</v>
          </cell>
          <cell r="I622">
            <v>246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10</v>
          </cell>
          <cell r="T622">
            <v>236</v>
          </cell>
          <cell r="U622">
            <v>246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10</v>
          </cell>
          <cell r="AG622">
            <v>236</v>
          </cell>
          <cell r="AH622">
            <v>246</v>
          </cell>
          <cell r="AI622">
            <v>738</v>
          </cell>
          <cell r="AJ622">
            <v>0</v>
          </cell>
          <cell r="AK622">
            <v>0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10</v>
          </cell>
          <cell r="AT622">
            <v>236</v>
          </cell>
          <cell r="AU622">
            <v>246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  <cell r="BC622">
            <v>0</v>
          </cell>
          <cell r="BD622">
            <v>0</v>
          </cell>
          <cell r="BE622">
            <v>0</v>
          </cell>
          <cell r="BF622">
            <v>10</v>
          </cell>
          <cell r="BG622">
            <v>236</v>
          </cell>
          <cell r="BH622">
            <v>246</v>
          </cell>
          <cell r="BI622">
            <v>58.897959183673471</v>
          </cell>
          <cell r="BJ622">
            <v>0</v>
          </cell>
          <cell r="BK622">
            <v>0</v>
          </cell>
          <cell r="BL622">
            <v>0</v>
          </cell>
          <cell r="BM622">
            <v>0</v>
          </cell>
          <cell r="BN622">
            <v>0</v>
          </cell>
          <cell r="BO622">
            <v>0</v>
          </cell>
          <cell r="BP622">
            <v>0</v>
          </cell>
          <cell r="BQ622">
            <v>0</v>
          </cell>
          <cell r="BR622">
            <v>0</v>
          </cell>
          <cell r="BS622">
            <v>245</v>
          </cell>
          <cell r="BT622">
            <v>1</v>
          </cell>
          <cell r="BU622">
            <v>246</v>
          </cell>
          <cell r="BV622">
            <v>0</v>
          </cell>
          <cell r="BW622">
            <v>0</v>
          </cell>
          <cell r="BX622">
            <v>0</v>
          </cell>
          <cell r="BY622">
            <v>0</v>
          </cell>
          <cell r="BZ622">
            <v>0</v>
          </cell>
          <cell r="CA622">
            <v>0</v>
          </cell>
          <cell r="CB622">
            <v>0</v>
          </cell>
          <cell r="CC622">
            <v>0</v>
          </cell>
          <cell r="CD622">
            <v>0</v>
          </cell>
          <cell r="CE622">
            <v>0</v>
          </cell>
          <cell r="CF622">
            <v>245</v>
          </cell>
          <cell r="CG622">
            <v>1</v>
          </cell>
          <cell r="CH622">
            <v>246</v>
          </cell>
          <cell r="CI622">
            <v>0</v>
          </cell>
          <cell r="CJ622">
            <v>0</v>
          </cell>
          <cell r="CK622">
            <v>0</v>
          </cell>
          <cell r="CL622">
            <v>0</v>
          </cell>
          <cell r="CM622">
            <v>0</v>
          </cell>
          <cell r="CN622">
            <v>0</v>
          </cell>
          <cell r="CO622">
            <v>0</v>
          </cell>
          <cell r="CP622">
            <v>0</v>
          </cell>
          <cell r="CQ622">
            <v>0</v>
          </cell>
          <cell r="CR622">
            <v>0</v>
          </cell>
          <cell r="CS622">
            <v>245</v>
          </cell>
          <cell r="CT622">
            <v>1</v>
          </cell>
          <cell r="CU622">
            <v>246</v>
          </cell>
          <cell r="CV622">
            <v>0</v>
          </cell>
          <cell r="CW622">
            <v>0</v>
          </cell>
          <cell r="CX622">
            <v>0</v>
          </cell>
          <cell r="CY622">
            <v>0</v>
          </cell>
          <cell r="CZ622">
            <v>0</v>
          </cell>
          <cell r="DA622">
            <v>0</v>
          </cell>
          <cell r="DB622">
            <v>0</v>
          </cell>
          <cell r="DC622">
            <v>0</v>
          </cell>
          <cell r="DD622">
            <v>0</v>
          </cell>
          <cell r="DE622">
            <v>0</v>
          </cell>
          <cell r="DF622">
            <v>245</v>
          </cell>
          <cell r="DG622">
            <v>1</v>
          </cell>
          <cell r="DH622">
            <v>246</v>
          </cell>
          <cell r="DI622">
            <v>37.5</v>
          </cell>
          <cell r="DJ622">
            <v>0</v>
          </cell>
          <cell r="DK622">
            <v>0</v>
          </cell>
          <cell r="DL622">
            <v>0</v>
          </cell>
          <cell r="DM622">
            <v>0</v>
          </cell>
          <cell r="DN622">
            <v>0</v>
          </cell>
          <cell r="DO622">
            <v>0</v>
          </cell>
          <cell r="DP622">
            <v>0</v>
          </cell>
          <cell r="DQ622">
            <v>0</v>
          </cell>
          <cell r="DR622">
            <v>2</v>
          </cell>
          <cell r="DS622">
            <v>4</v>
          </cell>
          <cell r="DT622">
            <v>240</v>
          </cell>
          <cell r="DU622">
            <v>244</v>
          </cell>
          <cell r="DV622">
            <v>0</v>
          </cell>
          <cell r="DW622">
            <v>0</v>
          </cell>
          <cell r="DX622">
            <v>0</v>
          </cell>
          <cell r="DY622">
            <v>0</v>
          </cell>
          <cell r="DZ622">
            <v>0</v>
          </cell>
          <cell r="EA622">
            <v>0</v>
          </cell>
          <cell r="EB622">
            <v>0</v>
          </cell>
          <cell r="EC622">
            <v>0</v>
          </cell>
          <cell r="ED622">
            <v>0</v>
          </cell>
          <cell r="EE622">
            <v>205</v>
          </cell>
          <cell r="EF622">
            <v>4</v>
          </cell>
          <cell r="EG622">
            <v>35</v>
          </cell>
          <cell r="EH622">
            <v>39</v>
          </cell>
          <cell r="EI622">
            <v>0</v>
          </cell>
          <cell r="EJ622">
            <v>0</v>
          </cell>
          <cell r="EK622">
            <v>0</v>
          </cell>
          <cell r="EL622">
            <v>0</v>
          </cell>
          <cell r="EM622">
            <v>0</v>
          </cell>
          <cell r="EN622">
            <v>0</v>
          </cell>
          <cell r="EO622">
            <v>0</v>
          </cell>
          <cell r="EP622">
            <v>0</v>
          </cell>
          <cell r="EQ622">
            <v>0</v>
          </cell>
          <cell r="ER622">
            <v>0</v>
          </cell>
          <cell r="ES622">
            <v>0</v>
          </cell>
          <cell r="ET622">
            <v>35</v>
          </cell>
          <cell r="EU622">
            <v>39</v>
          </cell>
          <cell r="EV622">
            <v>0</v>
          </cell>
          <cell r="EW622">
            <v>0</v>
          </cell>
          <cell r="EX622">
            <v>0</v>
          </cell>
          <cell r="EY622">
            <v>0</v>
          </cell>
          <cell r="EZ622">
            <v>0</v>
          </cell>
          <cell r="FA622">
            <v>0</v>
          </cell>
          <cell r="FB622">
            <v>0</v>
          </cell>
          <cell r="FC622">
            <v>0</v>
          </cell>
          <cell r="FD622">
            <v>0</v>
          </cell>
          <cell r="GZ622">
            <v>0</v>
          </cell>
          <cell r="HA622">
            <v>0</v>
          </cell>
        </row>
        <row r="623">
          <cell r="B623" t="str">
            <v>76TBE</v>
          </cell>
          <cell r="C623">
            <v>0</v>
          </cell>
          <cell r="D623">
            <v>0</v>
          </cell>
          <cell r="E623">
            <v>0</v>
          </cell>
          <cell r="F623" t="str">
            <v>63051EZA006L4</v>
          </cell>
          <cell r="G623" t="str">
            <v>63051EZA006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  <cell r="AS623">
            <v>0</v>
          </cell>
          <cell r="AT623">
            <v>0</v>
          </cell>
          <cell r="AU623">
            <v>0</v>
          </cell>
          <cell r="AV623">
            <v>0</v>
          </cell>
          <cell r="AW623">
            <v>0</v>
          </cell>
          <cell r="AX623">
            <v>0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0</v>
          </cell>
          <cell r="BF623">
            <v>0</v>
          </cell>
          <cell r="BG623">
            <v>0</v>
          </cell>
          <cell r="BH623">
            <v>0</v>
          </cell>
          <cell r="BI623">
            <v>0</v>
          </cell>
          <cell r="BJ623">
            <v>0</v>
          </cell>
          <cell r="BK623">
            <v>0</v>
          </cell>
          <cell r="BL623">
            <v>0</v>
          </cell>
          <cell r="BM623">
            <v>0</v>
          </cell>
          <cell r="BN623">
            <v>0</v>
          </cell>
          <cell r="BO623">
            <v>0</v>
          </cell>
          <cell r="BP623">
            <v>0</v>
          </cell>
          <cell r="BQ623">
            <v>0</v>
          </cell>
          <cell r="BR623">
            <v>0</v>
          </cell>
          <cell r="BS623">
            <v>0</v>
          </cell>
          <cell r="BT623">
            <v>0</v>
          </cell>
          <cell r="BU623">
            <v>0</v>
          </cell>
          <cell r="BV623">
            <v>0</v>
          </cell>
          <cell r="BW623">
            <v>0</v>
          </cell>
          <cell r="BX623">
            <v>0</v>
          </cell>
          <cell r="BY623">
            <v>0</v>
          </cell>
          <cell r="BZ623">
            <v>0</v>
          </cell>
          <cell r="CA623">
            <v>0</v>
          </cell>
          <cell r="CB623">
            <v>0</v>
          </cell>
          <cell r="CC623">
            <v>0</v>
          </cell>
          <cell r="CD623">
            <v>0</v>
          </cell>
          <cell r="CE623">
            <v>0</v>
          </cell>
          <cell r="CF623">
            <v>0</v>
          </cell>
          <cell r="CG623">
            <v>0</v>
          </cell>
          <cell r="CH623">
            <v>0</v>
          </cell>
          <cell r="CI623">
            <v>0</v>
          </cell>
          <cell r="CJ623">
            <v>0</v>
          </cell>
          <cell r="CK623">
            <v>0</v>
          </cell>
          <cell r="CL623">
            <v>0</v>
          </cell>
          <cell r="CM623">
            <v>0</v>
          </cell>
          <cell r="CN623">
            <v>0</v>
          </cell>
          <cell r="CO623">
            <v>0</v>
          </cell>
          <cell r="CP623">
            <v>0</v>
          </cell>
          <cell r="CQ623">
            <v>0</v>
          </cell>
          <cell r="CR623">
            <v>0</v>
          </cell>
          <cell r="CS623">
            <v>0</v>
          </cell>
          <cell r="CT623">
            <v>0</v>
          </cell>
          <cell r="CU623">
            <v>0</v>
          </cell>
          <cell r="CV623">
            <v>0</v>
          </cell>
          <cell r="CW623">
            <v>0</v>
          </cell>
          <cell r="CX623">
            <v>0</v>
          </cell>
          <cell r="CY623">
            <v>0</v>
          </cell>
          <cell r="CZ623">
            <v>0</v>
          </cell>
          <cell r="DA623">
            <v>0</v>
          </cell>
          <cell r="DB623">
            <v>0</v>
          </cell>
          <cell r="DC623">
            <v>0</v>
          </cell>
          <cell r="DD623">
            <v>0</v>
          </cell>
          <cell r="DE623">
            <v>0</v>
          </cell>
          <cell r="DF623">
            <v>0</v>
          </cell>
          <cell r="DG623">
            <v>0</v>
          </cell>
          <cell r="DH623">
            <v>0</v>
          </cell>
          <cell r="DI623">
            <v>0</v>
          </cell>
          <cell r="DJ623">
            <v>0</v>
          </cell>
          <cell r="DK623">
            <v>0</v>
          </cell>
          <cell r="DL623">
            <v>0</v>
          </cell>
          <cell r="DM623">
            <v>0</v>
          </cell>
          <cell r="DN623">
            <v>0</v>
          </cell>
          <cell r="DO623">
            <v>0</v>
          </cell>
          <cell r="DP623">
            <v>0</v>
          </cell>
          <cell r="DQ623">
            <v>0</v>
          </cell>
          <cell r="DR623">
            <v>0</v>
          </cell>
          <cell r="DS623">
            <v>0</v>
          </cell>
          <cell r="DT623">
            <v>0</v>
          </cell>
          <cell r="DU623">
            <v>0</v>
          </cell>
          <cell r="DV623">
            <v>0</v>
          </cell>
          <cell r="DW623">
            <v>0</v>
          </cell>
          <cell r="DX623">
            <v>0</v>
          </cell>
          <cell r="DY623">
            <v>0</v>
          </cell>
          <cell r="DZ623">
            <v>0</v>
          </cell>
          <cell r="EA623">
            <v>0</v>
          </cell>
          <cell r="EB623">
            <v>0</v>
          </cell>
          <cell r="EC623">
            <v>0</v>
          </cell>
          <cell r="ED623">
            <v>0</v>
          </cell>
          <cell r="EE623">
            <v>0</v>
          </cell>
          <cell r="EF623">
            <v>0</v>
          </cell>
          <cell r="EG623">
            <v>0</v>
          </cell>
          <cell r="EH623">
            <v>0</v>
          </cell>
          <cell r="EI623">
            <v>0</v>
          </cell>
          <cell r="EJ623">
            <v>0</v>
          </cell>
          <cell r="EK623">
            <v>0</v>
          </cell>
          <cell r="EL623">
            <v>0</v>
          </cell>
          <cell r="EM623">
            <v>0</v>
          </cell>
          <cell r="EN623">
            <v>0</v>
          </cell>
          <cell r="EO623">
            <v>0</v>
          </cell>
          <cell r="EP623">
            <v>0</v>
          </cell>
          <cell r="EQ623">
            <v>0</v>
          </cell>
          <cell r="ER623">
            <v>0</v>
          </cell>
          <cell r="ES623">
            <v>0</v>
          </cell>
          <cell r="ET623">
            <v>0</v>
          </cell>
          <cell r="EU623">
            <v>0</v>
          </cell>
          <cell r="EV623">
            <v>0</v>
          </cell>
          <cell r="EW623">
            <v>0</v>
          </cell>
          <cell r="EX623">
            <v>0</v>
          </cell>
          <cell r="EY623">
            <v>0</v>
          </cell>
          <cell r="EZ623">
            <v>0</v>
          </cell>
          <cell r="FA623">
            <v>0</v>
          </cell>
          <cell r="FB623">
            <v>0</v>
          </cell>
          <cell r="FC623">
            <v>0</v>
          </cell>
          <cell r="FD623">
            <v>0</v>
          </cell>
          <cell r="GZ623">
            <v>0</v>
          </cell>
          <cell r="HA623">
            <v>0</v>
          </cell>
        </row>
        <row r="624">
          <cell r="B624" t="str">
            <v>76TBE</v>
          </cell>
          <cell r="C624">
            <v>0</v>
          </cell>
          <cell r="D624">
            <v>0</v>
          </cell>
          <cell r="E624">
            <v>0</v>
          </cell>
          <cell r="F624" t="str">
            <v>63051EZB006L4</v>
          </cell>
          <cell r="G624" t="str">
            <v>63051EZB006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0</v>
          </cell>
          <cell r="AS624">
            <v>0</v>
          </cell>
          <cell r="AT624">
            <v>0</v>
          </cell>
          <cell r="AU624">
            <v>0</v>
          </cell>
          <cell r="AV624">
            <v>0</v>
          </cell>
          <cell r="AW624">
            <v>0</v>
          </cell>
          <cell r="AX624">
            <v>0</v>
          </cell>
          <cell r="AY624">
            <v>0</v>
          </cell>
          <cell r="AZ624">
            <v>0</v>
          </cell>
          <cell r="BA624">
            <v>0</v>
          </cell>
          <cell r="BB624">
            <v>0</v>
          </cell>
          <cell r="BC624">
            <v>0</v>
          </cell>
          <cell r="BD624">
            <v>0</v>
          </cell>
          <cell r="BE624">
            <v>0</v>
          </cell>
          <cell r="BF624">
            <v>0</v>
          </cell>
          <cell r="BG624">
            <v>0</v>
          </cell>
          <cell r="BH624">
            <v>0</v>
          </cell>
          <cell r="BI624">
            <v>0</v>
          </cell>
          <cell r="BJ624">
            <v>0</v>
          </cell>
          <cell r="BK624">
            <v>0</v>
          </cell>
          <cell r="BL624">
            <v>0</v>
          </cell>
          <cell r="BM624">
            <v>0</v>
          </cell>
          <cell r="BN624">
            <v>0</v>
          </cell>
          <cell r="BO624">
            <v>0</v>
          </cell>
          <cell r="BP624">
            <v>0</v>
          </cell>
          <cell r="BQ624">
            <v>0</v>
          </cell>
          <cell r="BR624">
            <v>0</v>
          </cell>
          <cell r="BS624">
            <v>0</v>
          </cell>
          <cell r="BT624">
            <v>0</v>
          </cell>
          <cell r="BU624">
            <v>0</v>
          </cell>
          <cell r="BV624">
            <v>0</v>
          </cell>
          <cell r="BW624">
            <v>0</v>
          </cell>
          <cell r="BX624">
            <v>0</v>
          </cell>
          <cell r="BY624">
            <v>0</v>
          </cell>
          <cell r="BZ624">
            <v>0</v>
          </cell>
          <cell r="CA624">
            <v>0</v>
          </cell>
          <cell r="CB624">
            <v>0</v>
          </cell>
          <cell r="CC624">
            <v>0</v>
          </cell>
          <cell r="CD624">
            <v>0</v>
          </cell>
          <cell r="CE624">
            <v>0</v>
          </cell>
          <cell r="CF624">
            <v>0</v>
          </cell>
          <cell r="CG624">
            <v>0</v>
          </cell>
          <cell r="CH624">
            <v>0</v>
          </cell>
          <cell r="CI624">
            <v>0</v>
          </cell>
          <cell r="CJ624">
            <v>0</v>
          </cell>
          <cell r="CK624">
            <v>0</v>
          </cell>
          <cell r="CL624">
            <v>0</v>
          </cell>
          <cell r="CM624">
            <v>0</v>
          </cell>
          <cell r="CN624">
            <v>0</v>
          </cell>
          <cell r="CO624">
            <v>0</v>
          </cell>
          <cell r="CP624">
            <v>0</v>
          </cell>
          <cell r="CQ624">
            <v>0</v>
          </cell>
          <cell r="CR624">
            <v>0</v>
          </cell>
          <cell r="CS624">
            <v>0</v>
          </cell>
          <cell r="CT624">
            <v>0</v>
          </cell>
          <cell r="CU624">
            <v>0</v>
          </cell>
          <cell r="CV624">
            <v>0</v>
          </cell>
          <cell r="CW624">
            <v>0</v>
          </cell>
          <cell r="CX624">
            <v>0</v>
          </cell>
          <cell r="CY624">
            <v>0</v>
          </cell>
          <cell r="CZ624">
            <v>0</v>
          </cell>
          <cell r="DA624">
            <v>0</v>
          </cell>
          <cell r="DB624">
            <v>0</v>
          </cell>
          <cell r="DC624">
            <v>0</v>
          </cell>
          <cell r="DD624">
            <v>0</v>
          </cell>
          <cell r="DE624">
            <v>0</v>
          </cell>
          <cell r="DF624">
            <v>0</v>
          </cell>
          <cell r="DG624">
            <v>0</v>
          </cell>
          <cell r="DH624">
            <v>0</v>
          </cell>
          <cell r="DI624">
            <v>0</v>
          </cell>
          <cell r="DJ624">
            <v>0</v>
          </cell>
          <cell r="DK624">
            <v>0</v>
          </cell>
          <cell r="DL624">
            <v>0</v>
          </cell>
          <cell r="DM624">
            <v>0</v>
          </cell>
          <cell r="DN624">
            <v>0</v>
          </cell>
          <cell r="DO624">
            <v>0</v>
          </cell>
          <cell r="DP624">
            <v>0</v>
          </cell>
          <cell r="DQ624">
            <v>0</v>
          </cell>
          <cell r="DR624">
            <v>0</v>
          </cell>
          <cell r="DS624">
            <v>0</v>
          </cell>
          <cell r="DT624">
            <v>0</v>
          </cell>
          <cell r="DU624">
            <v>0</v>
          </cell>
          <cell r="DV624">
            <v>0</v>
          </cell>
          <cell r="DW624">
            <v>0</v>
          </cell>
          <cell r="DX624">
            <v>0</v>
          </cell>
          <cell r="DY624">
            <v>0</v>
          </cell>
          <cell r="DZ624">
            <v>0</v>
          </cell>
          <cell r="EA624">
            <v>0</v>
          </cell>
          <cell r="EB624">
            <v>0</v>
          </cell>
          <cell r="EC624">
            <v>0</v>
          </cell>
          <cell r="ED624">
            <v>0</v>
          </cell>
          <cell r="EE624">
            <v>0</v>
          </cell>
          <cell r="EF624">
            <v>0</v>
          </cell>
          <cell r="EG624">
            <v>0</v>
          </cell>
          <cell r="EH624">
            <v>0</v>
          </cell>
          <cell r="EI624">
            <v>0</v>
          </cell>
          <cell r="EJ624">
            <v>0</v>
          </cell>
          <cell r="EK624">
            <v>0</v>
          </cell>
          <cell r="EL624">
            <v>0</v>
          </cell>
          <cell r="EM624">
            <v>0</v>
          </cell>
          <cell r="EN624">
            <v>0</v>
          </cell>
          <cell r="EO624">
            <v>0</v>
          </cell>
          <cell r="EP624">
            <v>0</v>
          </cell>
          <cell r="EQ624">
            <v>0</v>
          </cell>
          <cell r="ER624">
            <v>0</v>
          </cell>
          <cell r="ES624">
            <v>0</v>
          </cell>
          <cell r="ET624">
            <v>0</v>
          </cell>
          <cell r="EU624">
            <v>0</v>
          </cell>
          <cell r="EV624">
            <v>0</v>
          </cell>
          <cell r="EW624">
            <v>0</v>
          </cell>
          <cell r="EX624">
            <v>0</v>
          </cell>
          <cell r="EY624">
            <v>0</v>
          </cell>
          <cell r="EZ624">
            <v>0</v>
          </cell>
          <cell r="FA624">
            <v>0</v>
          </cell>
          <cell r="FB624">
            <v>0</v>
          </cell>
          <cell r="FC624">
            <v>0</v>
          </cell>
          <cell r="FD624">
            <v>0</v>
          </cell>
          <cell r="GZ624">
            <v>0</v>
          </cell>
          <cell r="HA624">
            <v>0</v>
          </cell>
        </row>
        <row r="625">
          <cell r="B625" t="str">
            <v>76TBE</v>
          </cell>
          <cell r="C625">
            <v>0</v>
          </cell>
          <cell r="D625">
            <v>0</v>
          </cell>
          <cell r="E625">
            <v>926564065</v>
          </cell>
          <cell r="F625" t="str">
            <v>33051EQB006L4</v>
          </cell>
          <cell r="G625" t="str">
            <v>33051EQB006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0</v>
          </cell>
          <cell r="AW625">
            <v>0</v>
          </cell>
          <cell r="AX625">
            <v>0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0</v>
          </cell>
          <cell r="BF625">
            <v>0</v>
          </cell>
          <cell r="BG625">
            <v>0</v>
          </cell>
          <cell r="BH625">
            <v>0</v>
          </cell>
          <cell r="BI625">
            <v>0</v>
          </cell>
          <cell r="BJ625">
            <v>0</v>
          </cell>
          <cell r="BK625">
            <v>0</v>
          </cell>
          <cell r="BL625">
            <v>0</v>
          </cell>
          <cell r="BM625">
            <v>0</v>
          </cell>
          <cell r="BN625">
            <v>0</v>
          </cell>
          <cell r="BO625">
            <v>0</v>
          </cell>
          <cell r="BP625">
            <v>0</v>
          </cell>
          <cell r="BQ625">
            <v>0</v>
          </cell>
          <cell r="BR625">
            <v>0</v>
          </cell>
          <cell r="BS625">
            <v>0</v>
          </cell>
          <cell r="BT625">
            <v>0</v>
          </cell>
          <cell r="BU625">
            <v>0</v>
          </cell>
          <cell r="BV625">
            <v>0</v>
          </cell>
          <cell r="BW625">
            <v>0</v>
          </cell>
          <cell r="BX625">
            <v>0</v>
          </cell>
          <cell r="BY625">
            <v>0</v>
          </cell>
          <cell r="BZ625">
            <v>0</v>
          </cell>
          <cell r="CA625">
            <v>0</v>
          </cell>
          <cell r="CB625">
            <v>0</v>
          </cell>
          <cell r="CC625">
            <v>0</v>
          </cell>
          <cell r="CD625">
            <v>0</v>
          </cell>
          <cell r="CE625">
            <v>0</v>
          </cell>
          <cell r="CF625">
            <v>0</v>
          </cell>
          <cell r="CG625">
            <v>0</v>
          </cell>
          <cell r="CH625">
            <v>0</v>
          </cell>
          <cell r="CI625">
            <v>0</v>
          </cell>
          <cell r="CJ625">
            <v>0</v>
          </cell>
          <cell r="CK625">
            <v>0</v>
          </cell>
          <cell r="CL625">
            <v>0</v>
          </cell>
          <cell r="CM625">
            <v>0</v>
          </cell>
          <cell r="CN625">
            <v>0</v>
          </cell>
          <cell r="CO625">
            <v>0</v>
          </cell>
          <cell r="CP625">
            <v>0</v>
          </cell>
          <cell r="CQ625">
            <v>0</v>
          </cell>
          <cell r="CR625">
            <v>0</v>
          </cell>
          <cell r="CS625">
            <v>0</v>
          </cell>
          <cell r="CT625">
            <v>0</v>
          </cell>
          <cell r="CU625">
            <v>0</v>
          </cell>
          <cell r="CV625">
            <v>0</v>
          </cell>
          <cell r="CW625">
            <v>0</v>
          </cell>
          <cell r="CX625">
            <v>0</v>
          </cell>
          <cell r="CY625">
            <v>0</v>
          </cell>
          <cell r="CZ625">
            <v>0</v>
          </cell>
          <cell r="DA625">
            <v>0</v>
          </cell>
          <cell r="DB625">
            <v>0</v>
          </cell>
          <cell r="DC625">
            <v>0</v>
          </cell>
          <cell r="DD625">
            <v>0</v>
          </cell>
          <cell r="DE625">
            <v>0</v>
          </cell>
          <cell r="DF625">
            <v>0</v>
          </cell>
          <cell r="DG625">
            <v>0</v>
          </cell>
          <cell r="DH625">
            <v>0</v>
          </cell>
          <cell r="DI625">
            <v>0</v>
          </cell>
          <cell r="DJ625">
            <v>0</v>
          </cell>
          <cell r="DK625">
            <v>0</v>
          </cell>
          <cell r="DL625">
            <v>0</v>
          </cell>
          <cell r="DM625">
            <v>0</v>
          </cell>
          <cell r="DN625">
            <v>0</v>
          </cell>
          <cell r="DO625">
            <v>0</v>
          </cell>
          <cell r="DP625">
            <v>0</v>
          </cell>
          <cell r="DQ625">
            <v>0</v>
          </cell>
          <cell r="DR625">
            <v>0</v>
          </cell>
          <cell r="DS625">
            <v>0</v>
          </cell>
          <cell r="DT625">
            <v>0</v>
          </cell>
          <cell r="DU625">
            <v>0</v>
          </cell>
          <cell r="DV625">
            <v>0</v>
          </cell>
          <cell r="DW625">
            <v>0</v>
          </cell>
          <cell r="DX625">
            <v>0</v>
          </cell>
          <cell r="DY625">
            <v>0</v>
          </cell>
          <cell r="DZ625">
            <v>0</v>
          </cell>
          <cell r="EA625">
            <v>0</v>
          </cell>
          <cell r="EB625">
            <v>0</v>
          </cell>
          <cell r="EC625">
            <v>0</v>
          </cell>
          <cell r="ED625">
            <v>0</v>
          </cell>
          <cell r="EE625">
            <v>0</v>
          </cell>
          <cell r="EF625">
            <v>0</v>
          </cell>
          <cell r="EG625">
            <v>0</v>
          </cell>
          <cell r="EH625">
            <v>0</v>
          </cell>
          <cell r="EI625">
            <v>0</v>
          </cell>
          <cell r="EJ625">
            <v>0</v>
          </cell>
          <cell r="EK625">
            <v>0</v>
          </cell>
          <cell r="EL625">
            <v>0</v>
          </cell>
          <cell r="EM625">
            <v>0</v>
          </cell>
          <cell r="EN625">
            <v>0</v>
          </cell>
          <cell r="EO625">
            <v>0</v>
          </cell>
          <cell r="EP625">
            <v>0</v>
          </cell>
          <cell r="EQ625">
            <v>0</v>
          </cell>
          <cell r="ER625">
            <v>0</v>
          </cell>
          <cell r="ES625">
            <v>0</v>
          </cell>
          <cell r="ET625">
            <v>0</v>
          </cell>
          <cell r="EU625">
            <v>0</v>
          </cell>
          <cell r="EV625">
            <v>0</v>
          </cell>
          <cell r="EW625">
            <v>0</v>
          </cell>
          <cell r="EX625">
            <v>0</v>
          </cell>
          <cell r="EY625">
            <v>0</v>
          </cell>
          <cell r="EZ625">
            <v>0</v>
          </cell>
          <cell r="FA625">
            <v>0</v>
          </cell>
          <cell r="FB625">
            <v>0</v>
          </cell>
          <cell r="FC625">
            <v>0</v>
          </cell>
          <cell r="FD625">
            <v>0</v>
          </cell>
          <cell r="GZ625">
            <v>0</v>
          </cell>
          <cell r="HA625">
            <v>0</v>
          </cell>
        </row>
        <row r="626">
          <cell r="B626" t="str">
            <v>76TBE</v>
          </cell>
          <cell r="C626">
            <v>0</v>
          </cell>
          <cell r="D626">
            <v>0</v>
          </cell>
          <cell r="E626">
            <v>926548951</v>
          </cell>
          <cell r="F626" t="str">
            <v>63051EOA006L4</v>
          </cell>
          <cell r="G626" t="str">
            <v>63051EOA006</v>
          </cell>
          <cell r="H626">
            <v>24</v>
          </cell>
          <cell r="I626">
            <v>24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10</v>
          </cell>
          <cell r="T626">
            <v>14</v>
          </cell>
          <cell r="U626">
            <v>24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10</v>
          </cell>
          <cell r="AG626">
            <v>14</v>
          </cell>
          <cell r="AH626">
            <v>24</v>
          </cell>
          <cell r="AI626">
            <v>72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0</v>
          </cell>
          <cell r="AS626">
            <v>10</v>
          </cell>
          <cell r="AT626">
            <v>14</v>
          </cell>
          <cell r="AU626">
            <v>24</v>
          </cell>
          <cell r="AV626">
            <v>0</v>
          </cell>
          <cell r="AW626">
            <v>0</v>
          </cell>
          <cell r="AX626">
            <v>0</v>
          </cell>
          <cell r="AY626">
            <v>0</v>
          </cell>
          <cell r="AZ626">
            <v>0</v>
          </cell>
          <cell r="BA626">
            <v>0</v>
          </cell>
          <cell r="BB626">
            <v>0</v>
          </cell>
          <cell r="BC626">
            <v>0</v>
          </cell>
          <cell r="BD626">
            <v>0</v>
          </cell>
          <cell r="BE626">
            <v>0</v>
          </cell>
          <cell r="BF626">
            <v>10</v>
          </cell>
          <cell r="BG626">
            <v>14</v>
          </cell>
          <cell r="BH626">
            <v>24</v>
          </cell>
          <cell r="BI626">
            <v>0</v>
          </cell>
          <cell r="BJ626">
            <v>0</v>
          </cell>
          <cell r="BK626">
            <v>0</v>
          </cell>
          <cell r="BL626">
            <v>0</v>
          </cell>
          <cell r="BM626">
            <v>0</v>
          </cell>
          <cell r="BN626">
            <v>0</v>
          </cell>
          <cell r="BO626">
            <v>0</v>
          </cell>
          <cell r="BP626">
            <v>0</v>
          </cell>
          <cell r="BQ626">
            <v>0</v>
          </cell>
          <cell r="BR626">
            <v>0</v>
          </cell>
          <cell r="BS626">
            <v>0</v>
          </cell>
          <cell r="BT626">
            <v>24</v>
          </cell>
          <cell r="BU626">
            <v>24</v>
          </cell>
          <cell r="BV626">
            <v>0</v>
          </cell>
          <cell r="BW626">
            <v>0</v>
          </cell>
          <cell r="BX626">
            <v>0</v>
          </cell>
          <cell r="BY626">
            <v>0</v>
          </cell>
          <cell r="BZ626">
            <v>0</v>
          </cell>
          <cell r="CA626">
            <v>0</v>
          </cell>
          <cell r="CB626">
            <v>0</v>
          </cell>
          <cell r="CC626">
            <v>0</v>
          </cell>
          <cell r="CD626">
            <v>0</v>
          </cell>
          <cell r="CE626">
            <v>0</v>
          </cell>
          <cell r="CF626">
            <v>0</v>
          </cell>
          <cell r="CG626">
            <v>24</v>
          </cell>
          <cell r="CH626">
            <v>24</v>
          </cell>
          <cell r="CI626">
            <v>0</v>
          </cell>
          <cell r="CJ626">
            <v>0</v>
          </cell>
          <cell r="CK626">
            <v>0</v>
          </cell>
          <cell r="CL626">
            <v>0</v>
          </cell>
          <cell r="CM626">
            <v>0</v>
          </cell>
          <cell r="CN626">
            <v>0</v>
          </cell>
          <cell r="CO626">
            <v>0</v>
          </cell>
          <cell r="CP626">
            <v>0</v>
          </cell>
          <cell r="CQ626">
            <v>0</v>
          </cell>
          <cell r="CR626">
            <v>0</v>
          </cell>
          <cell r="CS626">
            <v>0</v>
          </cell>
          <cell r="CT626">
            <v>24</v>
          </cell>
          <cell r="CU626">
            <v>24</v>
          </cell>
          <cell r="CV626">
            <v>0</v>
          </cell>
          <cell r="CW626">
            <v>0</v>
          </cell>
          <cell r="CX626">
            <v>0</v>
          </cell>
          <cell r="CY626">
            <v>0</v>
          </cell>
          <cell r="CZ626">
            <v>0</v>
          </cell>
          <cell r="DA626">
            <v>0</v>
          </cell>
          <cell r="DB626">
            <v>0</v>
          </cell>
          <cell r="DC626">
            <v>0</v>
          </cell>
          <cell r="DD626">
            <v>0</v>
          </cell>
          <cell r="DE626">
            <v>0</v>
          </cell>
          <cell r="DF626">
            <v>0</v>
          </cell>
          <cell r="DG626">
            <v>24</v>
          </cell>
          <cell r="DH626">
            <v>24</v>
          </cell>
          <cell r="DI626">
            <v>0</v>
          </cell>
          <cell r="DJ626">
            <v>0</v>
          </cell>
          <cell r="DK626">
            <v>0</v>
          </cell>
          <cell r="DL626">
            <v>0</v>
          </cell>
          <cell r="DM626">
            <v>0</v>
          </cell>
          <cell r="DN626">
            <v>0</v>
          </cell>
          <cell r="DO626">
            <v>0</v>
          </cell>
          <cell r="DP626">
            <v>0</v>
          </cell>
          <cell r="DQ626">
            <v>0</v>
          </cell>
          <cell r="DR626">
            <v>24</v>
          </cell>
          <cell r="DS626">
            <v>0</v>
          </cell>
          <cell r="DT626">
            <v>0</v>
          </cell>
          <cell r="DU626">
            <v>0</v>
          </cell>
          <cell r="DV626">
            <v>0</v>
          </cell>
          <cell r="DW626">
            <v>0</v>
          </cell>
          <cell r="DX626">
            <v>0</v>
          </cell>
          <cell r="DY626">
            <v>0</v>
          </cell>
          <cell r="DZ626">
            <v>0</v>
          </cell>
          <cell r="EA626">
            <v>0</v>
          </cell>
          <cell r="EB626">
            <v>0</v>
          </cell>
          <cell r="EC626">
            <v>0</v>
          </cell>
          <cell r="ED626">
            <v>0</v>
          </cell>
          <cell r="EE626">
            <v>0</v>
          </cell>
          <cell r="EF626">
            <v>0</v>
          </cell>
          <cell r="EG626">
            <v>0</v>
          </cell>
          <cell r="EH626">
            <v>0</v>
          </cell>
          <cell r="EI626">
            <v>0</v>
          </cell>
          <cell r="EJ626">
            <v>0</v>
          </cell>
          <cell r="EK626">
            <v>0</v>
          </cell>
          <cell r="EL626">
            <v>0</v>
          </cell>
          <cell r="EM626">
            <v>0</v>
          </cell>
          <cell r="EN626">
            <v>0</v>
          </cell>
          <cell r="EO626">
            <v>0</v>
          </cell>
          <cell r="EP626">
            <v>0</v>
          </cell>
          <cell r="EQ626">
            <v>0</v>
          </cell>
          <cell r="ER626">
            <v>0</v>
          </cell>
          <cell r="ES626">
            <v>0</v>
          </cell>
          <cell r="ET626">
            <v>0</v>
          </cell>
          <cell r="EU626">
            <v>0</v>
          </cell>
          <cell r="EV626">
            <v>0</v>
          </cell>
          <cell r="EW626">
            <v>0</v>
          </cell>
          <cell r="EX626">
            <v>0</v>
          </cell>
          <cell r="EY626">
            <v>0</v>
          </cell>
          <cell r="EZ626">
            <v>0</v>
          </cell>
          <cell r="FA626">
            <v>0</v>
          </cell>
          <cell r="FB626">
            <v>0</v>
          </cell>
          <cell r="FC626">
            <v>0</v>
          </cell>
          <cell r="FD626">
            <v>0</v>
          </cell>
          <cell r="GZ626">
            <v>0</v>
          </cell>
          <cell r="HA626">
            <v>0</v>
          </cell>
        </row>
        <row r="627">
          <cell r="B627" t="str">
            <v>76TXE</v>
          </cell>
          <cell r="C627">
            <v>0</v>
          </cell>
          <cell r="D627">
            <v>0</v>
          </cell>
          <cell r="E627">
            <v>926564068</v>
          </cell>
          <cell r="F627" t="str">
            <v>33051EQB089L4</v>
          </cell>
          <cell r="G627" t="str">
            <v>33051EQB089</v>
          </cell>
          <cell r="H627">
            <v>188</v>
          </cell>
          <cell r="I627">
            <v>188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5</v>
          </cell>
          <cell r="T627">
            <v>183</v>
          </cell>
          <cell r="U627">
            <v>188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5</v>
          </cell>
          <cell r="AG627">
            <v>183</v>
          </cell>
          <cell r="AH627">
            <v>188</v>
          </cell>
          <cell r="AI627">
            <v>814.28571428571422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-3</v>
          </cell>
          <cell r="AS627">
            <v>8</v>
          </cell>
          <cell r="AT627">
            <v>183</v>
          </cell>
          <cell r="AU627">
            <v>191</v>
          </cell>
          <cell r="AV627">
            <v>0</v>
          </cell>
          <cell r="AW627">
            <v>0</v>
          </cell>
          <cell r="AX627">
            <v>0</v>
          </cell>
          <cell r="AY627">
            <v>0</v>
          </cell>
          <cell r="AZ627">
            <v>0</v>
          </cell>
          <cell r="BA627">
            <v>0</v>
          </cell>
          <cell r="BB627">
            <v>0</v>
          </cell>
          <cell r="BC627">
            <v>0</v>
          </cell>
          <cell r="BD627">
            <v>0</v>
          </cell>
          <cell r="BE627">
            <v>0</v>
          </cell>
          <cell r="BF627">
            <v>7</v>
          </cell>
          <cell r="BG627">
            <v>184</v>
          </cell>
          <cell r="BH627">
            <v>191</v>
          </cell>
          <cell r="BI627">
            <v>60.666666666666671</v>
          </cell>
          <cell r="BJ627">
            <v>0</v>
          </cell>
          <cell r="BK627">
            <v>0</v>
          </cell>
          <cell r="BL627">
            <v>0</v>
          </cell>
          <cell r="BM627">
            <v>0</v>
          </cell>
          <cell r="BN627">
            <v>0</v>
          </cell>
          <cell r="BO627">
            <v>0</v>
          </cell>
          <cell r="BP627">
            <v>0</v>
          </cell>
          <cell r="BQ627">
            <v>0</v>
          </cell>
          <cell r="BR627">
            <v>1</v>
          </cell>
          <cell r="BS627">
            <v>181</v>
          </cell>
          <cell r="BT627">
            <v>9</v>
          </cell>
          <cell r="BU627">
            <v>190</v>
          </cell>
          <cell r="BV627">
            <v>0</v>
          </cell>
          <cell r="BW627">
            <v>0</v>
          </cell>
          <cell r="BX627">
            <v>0</v>
          </cell>
          <cell r="BY627">
            <v>0</v>
          </cell>
          <cell r="BZ627">
            <v>0</v>
          </cell>
          <cell r="CA627">
            <v>0</v>
          </cell>
          <cell r="CB627">
            <v>0</v>
          </cell>
          <cell r="CC627">
            <v>0</v>
          </cell>
          <cell r="CD627">
            <v>0</v>
          </cell>
          <cell r="CE627">
            <v>0</v>
          </cell>
          <cell r="CF627">
            <v>180</v>
          </cell>
          <cell r="CG627">
            <v>10</v>
          </cell>
          <cell r="CH627">
            <v>190</v>
          </cell>
          <cell r="CI627">
            <v>0</v>
          </cell>
          <cell r="CJ627">
            <v>0</v>
          </cell>
          <cell r="CK627">
            <v>0</v>
          </cell>
          <cell r="CL627">
            <v>0</v>
          </cell>
          <cell r="CM627">
            <v>0</v>
          </cell>
          <cell r="CN627">
            <v>0</v>
          </cell>
          <cell r="CO627">
            <v>0</v>
          </cell>
          <cell r="CP627">
            <v>0</v>
          </cell>
          <cell r="CQ627">
            <v>0</v>
          </cell>
          <cell r="CR627">
            <v>1</v>
          </cell>
          <cell r="CS627">
            <v>180</v>
          </cell>
          <cell r="CT627">
            <v>9</v>
          </cell>
          <cell r="CU627">
            <v>189</v>
          </cell>
          <cell r="CV627">
            <v>0</v>
          </cell>
          <cell r="CW627">
            <v>0</v>
          </cell>
          <cell r="CX627">
            <v>0</v>
          </cell>
          <cell r="CY627">
            <v>0</v>
          </cell>
          <cell r="CZ627">
            <v>0</v>
          </cell>
          <cell r="DA627">
            <v>0</v>
          </cell>
          <cell r="DB627">
            <v>0</v>
          </cell>
          <cell r="DC627">
            <v>0</v>
          </cell>
          <cell r="DD627">
            <v>0</v>
          </cell>
          <cell r="DE627">
            <v>0</v>
          </cell>
          <cell r="DF627">
            <v>180</v>
          </cell>
          <cell r="DG627">
            <v>9</v>
          </cell>
          <cell r="DH627">
            <v>189</v>
          </cell>
          <cell r="DI627">
            <v>31.5</v>
          </cell>
          <cell r="DJ627">
            <v>0</v>
          </cell>
          <cell r="DK627">
            <v>0</v>
          </cell>
          <cell r="DL627">
            <v>0</v>
          </cell>
          <cell r="DM627">
            <v>0</v>
          </cell>
          <cell r="DN627">
            <v>0</v>
          </cell>
          <cell r="DO627">
            <v>0</v>
          </cell>
          <cell r="DP627">
            <v>0</v>
          </cell>
          <cell r="DQ627">
            <v>0</v>
          </cell>
          <cell r="DR627">
            <v>9</v>
          </cell>
          <cell r="DS627">
            <v>180</v>
          </cell>
          <cell r="DT627">
            <v>0</v>
          </cell>
          <cell r="DU627">
            <v>180</v>
          </cell>
          <cell r="DV627">
            <v>0</v>
          </cell>
          <cell r="DW627">
            <v>0</v>
          </cell>
          <cell r="DX627">
            <v>0</v>
          </cell>
          <cell r="DY627">
            <v>0</v>
          </cell>
          <cell r="DZ627">
            <v>0</v>
          </cell>
          <cell r="EA627">
            <v>0</v>
          </cell>
          <cell r="EB627">
            <v>0</v>
          </cell>
          <cell r="EC627">
            <v>0</v>
          </cell>
          <cell r="ED627">
            <v>0</v>
          </cell>
          <cell r="EE627">
            <v>0</v>
          </cell>
          <cell r="EF627">
            <v>180</v>
          </cell>
          <cell r="EG627">
            <v>0</v>
          </cell>
          <cell r="EH627">
            <v>180</v>
          </cell>
          <cell r="EI627">
            <v>0</v>
          </cell>
          <cell r="EJ627">
            <v>0</v>
          </cell>
          <cell r="EK627">
            <v>0</v>
          </cell>
          <cell r="EL627">
            <v>0</v>
          </cell>
          <cell r="EM627">
            <v>0</v>
          </cell>
          <cell r="EN627">
            <v>0</v>
          </cell>
          <cell r="EO627">
            <v>0</v>
          </cell>
          <cell r="EP627">
            <v>0</v>
          </cell>
          <cell r="EQ627">
            <v>0</v>
          </cell>
          <cell r="ER627">
            <v>0</v>
          </cell>
          <cell r="ES627">
            <v>0</v>
          </cell>
          <cell r="ET627">
            <v>0</v>
          </cell>
          <cell r="EU627">
            <v>180</v>
          </cell>
          <cell r="EV627">
            <v>0</v>
          </cell>
          <cell r="EW627">
            <v>0</v>
          </cell>
          <cell r="EX627">
            <v>0</v>
          </cell>
          <cell r="EY627">
            <v>0</v>
          </cell>
          <cell r="EZ627">
            <v>0</v>
          </cell>
          <cell r="FA627">
            <v>0</v>
          </cell>
          <cell r="FB627">
            <v>0</v>
          </cell>
          <cell r="FC627">
            <v>0</v>
          </cell>
          <cell r="FD627">
            <v>0</v>
          </cell>
          <cell r="GZ627">
            <v>0</v>
          </cell>
          <cell r="HA627">
            <v>0</v>
          </cell>
        </row>
        <row r="628">
          <cell r="B628" t="str">
            <v>76TXE</v>
          </cell>
          <cell r="C628">
            <v>0</v>
          </cell>
          <cell r="D628">
            <v>0</v>
          </cell>
          <cell r="E628">
            <v>926548944</v>
          </cell>
          <cell r="F628" t="str">
            <v>63051EOA089L4</v>
          </cell>
          <cell r="G628" t="str">
            <v>63051EOA089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</v>
          </cell>
          <cell r="AS628">
            <v>0</v>
          </cell>
          <cell r="AT628">
            <v>0</v>
          </cell>
          <cell r="AU628">
            <v>0</v>
          </cell>
          <cell r="AV628">
            <v>0</v>
          </cell>
          <cell r="AW628">
            <v>0</v>
          </cell>
          <cell r="AX628">
            <v>0</v>
          </cell>
          <cell r="AY628">
            <v>0</v>
          </cell>
          <cell r="AZ628">
            <v>0</v>
          </cell>
          <cell r="BA628">
            <v>0</v>
          </cell>
          <cell r="BB628">
            <v>0</v>
          </cell>
          <cell r="BC628">
            <v>0</v>
          </cell>
          <cell r="BD628">
            <v>0</v>
          </cell>
          <cell r="BE628">
            <v>0</v>
          </cell>
          <cell r="BF628">
            <v>0</v>
          </cell>
          <cell r="BG628">
            <v>0</v>
          </cell>
          <cell r="BH628">
            <v>0</v>
          </cell>
          <cell r="BI628">
            <v>0</v>
          </cell>
          <cell r="BJ628">
            <v>0</v>
          </cell>
          <cell r="BK628">
            <v>0</v>
          </cell>
          <cell r="BL628">
            <v>0</v>
          </cell>
          <cell r="BM628">
            <v>0</v>
          </cell>
          <cell r="BN628">
            <v>0</v>
          </cell>
          <cell r="BO628">
            <v>0</v>
          </cell>
          <cell r="BP628">
            <v>0</v>
          </cell>
          <cell r="BQ628">
            <v>0</v>
          </cell>
          <cell r="BR628">
            <v>0</v>
          </cell>
          <cell r="BS628">
            <v>0</v>
          </cell>
          <cell r="BT628">
            <v>0</v>
          </cell>
          <cell r="BU628">
            <v>0</v>
          </cell>
          <cell r="BV628">
            <v>0</v>
          </cell>
          <cell r="BW628">
            <v>0</v>
          </cell>
          <cell r="BX628">
            <v>0</v>
          </cell>
          <cell r="BY628">
            <v>0</v>
          </cell>
          <cell r="BZ628">
            <v>0</v>
          </cell>
          <cell r="CA628">
            <v>0</v>
          </cell>
          <cell r="CB628">
            <v>0</v>
          </cell>
          <cell r="CC628">
            <v>0</v>
          </cell>
          <cell r="CD628">
            <v>0</v>
          </cell>
          <cell r="CE628">
            <v>0</v>
          </cell>
          <cell r="CF628">
            <v>0</v>
          </cell>
          <cell r="CG628">
            <v>0</v>
          </cell>
          <cell r="CH628">
            <v>0</v>
          </cell>
          <cell r="CI628">
            <v>0</v>
          </cell>
          <cell r="CJ628">
            <v>0</v>
          </cell>
          <cell r="CK628">
            <v>0</v>
          </cell>
          <cell r="CL628">
            <v>0</v>
          </cell>
          <cell r="CM628">
            <v>0</v>
          </cell>
          <cell r="CN628">
            <v>0</v>
          </cell>
          <cell r="CO628">
            <v>0</v>
          </cell>
          <cell r="CP628">
            <v>0</v>
          </cell>
          <cell r="CQ628">
            <v>0</v>
          </cell>
          <cell r="CR628">
            <v>0</v>
          </cell>
          <cell r="CS628">
            <v>0</v>
          </cell>
          <cell r="CT628">
            <v>0</v>
          </cell>
          <cell r="CU628">
            <v>0</v>
          </cell>
          <cell r="CV628">
            <v>0</v>
          </cell>
          <cell r="CW628">
            <v>0</v>
          </cell>
          <cell r="CX628">
            <v>0</v>
          </cell>
          <cell r="CY628">
            <v>0</v>
          </cell>
          <cell r="CZ628">
            <v>0</v>
          </cell>
          <cell r="DA628">
            <v>0</v>
          </cell>
          <cell r="DB628">
            <v>0</v>
          </cell>
          <cell r="DC628">
            <v>0</v>
          </cell>
          <cell r="DD628">
            <v>0</v>
          </cell>
          <cell r="DE628">
            <v>0</v>
          </cell>
          <cell r="DF628">
            <v>0</v>
          </cell>
          <cell r="DG628">
            <v>0</v>
          </cell>
          <cell r="DH628">
            <v>0</v>
          </cell>
          <cell r="DI628">
            <v>0</v>
          </cell>
          <cell r="DJ628">
            <v>0</v>
          </cell>
          <cell r="DK628">
            <v>0</v>
          </cell>
          <cell r="DL628">
            <v>0</v>
          </cell>
          <cell r="DM628">
            <v>0</v>
          </cell>
          <cell r="DN628">
            <v>0</v>
          </cell>
          <cell r="DO628">
            <v>0</v>
          </cell>
          <cell r="DP628">
            <v>0</v>
          </cell>
          <cell r="DQ628">
            <v>0</v>
          </cell>
          <cell r="DR628">
            <v>0</v>
          </cell>
          <cell r="DS628">
            <v>0</v>
          </cell>
          <cell r="DT628">
            <v>0</v>
          </cell>
          <cell r="DU628">
            <v>0</v>
          </cell>
          <cell r="DV628">
            <v>0</v>
          </cell>
          <cell r="DW628">
            <v>0</v>
          </cell>
          <cell r="DX628">
            <v>0</v>
          </cell>
          <cell r="DY628">
            <v>0</v>
          </cell>
          <cell r="DZ628">
            <v>0</v>
          </cell>
          <cell r="EA628">
            <v>0</v>
          </cell>
          <cell r="EB628">
            <v>0</v>
          </cell>
          <cell r="EC628">
            <v>0</v>
          </cell>
          <cell r="ED628">
            <v>0</v>
          </cell>
          <cell r="EE628">
            <v>0</v>
          </cell>
          <cell r="EF628">
            <v>0</v>
          </cell>
          <cell r="EG628">
            <v>0</v>
          </cell>
          <cell r="EH628">
            <v>0</v>
          </cell>
          <cell r="EI628">
            <v>0</v>
          </cell>
          <cell r="EJ628">
            <v>0</v>
          </cell>
          <cell r="EK628">
            <v>0</v>
          </cell>
          <cell r="EL628">
            <v>0</v>
          </cell>
          <cell r="EM628">
            <v>0</v>
          </cell>
          <cell r="EN628">
            <v>0</v>
          </cell>
          <cell r="EO628">
            <v>0</v>
          </cell>
          <cell r="EP628">
            <v>0</v>
          </cell>
          <cell r="EQ628">
            <v>0</v>
          </cell>
          <cell r="ER628">
            <v>0</v>
          </cell>
          <cell r="ES628">
            <v>0</v>
          </cell>
          <cell r="ET628">
            <v>0</v>
          </cell>
          <cell r="EU628">
            <v>0</v>
          </cell>
          <cell r="EV628">
            <v>0</v>
          </cell>
          <cell r="EW628">
            <v>0</v>
          </cell>
          <cell r="EX628">
            <v>0</v>
          </cell>
          <cell r="EY628">
            <v>0</v>
          </cell>
          <cell r="EZ628">
            <v>0</v>
          </cell>
          <cell r="FA628">
            <v>0</v>
          </cell>
          <cell r="FB628">
            <v>0</v>
          </cell>
          <cell r="FC628">
            <v>0</v>
          </cell>
          <cell r="FD628">
            <v>0</v>
          </cell>
          <cell r="GZ628">
            <v>0</v>
          </cell>
          <cell r="HA628">
            <v>0</v>
          </cell>
        </row>
        <row r="629">
          <cell r="B629" t="str">
            <v>76TXE</v>
          </cell>
          <cell r="C629">
            <v>0</v>
          </cell>
          <cell r="D629">
            <v>0</v>
          </cell>
          <cell r="E629">
            <v>0</v>
          </cell>
          <cell r="F629" t="str">
            <v>63051EZA089L4</v>
          </cell>
          <cell r="G629" t="str">
            <v>63051EZA089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0</v>
          </cell>
          <cell r="AS629">
            <v>0</v>
          </cell>
          <cell r="AT629">
            <v>0</v>
          </cell>
          <cell r="AU629">
            <v>0</v>
          </cell>
          <cell r="AV629">
            <v>0</v>
          </cell>
          <cell r="AW629">
            <v>0</v>
          </cell>
          <cell r="AX629">
            <v>0</v>
          </cell>
          <cell r="AY629">
            <v>0</v>
          </cell>
          <cell r="AZ629">
            <v>0</v>
          </cell>
          <cell r="BA629">
            <v>0</v>
          </cell>
          <cell r="BB629">
            <v>0</v>
          </cell>
          <cell r="BC629">
            <v>0</v>
          </cell>
          <cell r="BD629">
            <v>0</v>
          </cell>
          <cell r="BE629">
            <v>0</v>
          </cell>
          <cell r="BF629">
            <v>0</v>
          </cell>
          <cell r="BG629">
            <v>0</v>
          </cell>
          <cell r="BH629">
            <v>0</v>
          </cell>
          <cell r="BI629">
            <v>0</v>
          </cell>
          <cell r="BJ629">
            <v>0</v>
          </cell>
          <cell r="BK629">
            <v>0</v>
          </cell>
          <cell r="BL629">
            <v>0</v>
          </cell>
          <cell r="BM629">
            <v>0</v>
          </cell>
          <cell r="BN629">
            <v>0</v>
          </cell>
          <cell r="BO629">
            <v>0</v>
          </cell>
          <cell r="BP629">
            <v>0</v>
          </cell>
          <cell r="BQ629">
            <v>0</v>
          </cell>
          <cell r="BR629">
            <v>0</v>
          </cell>
          <cell r="BS629">
            <v>0</v>
          </cell>
          <cell r="BT629">
            <v>0</v>
          </cell>
          <cell r="BU629">
            <v>0</v>
          </cell>
          <cell r="BV629">
            <v>0</v>
          </cell>
          <cell r="BW629">
            <v>0</v>
          </cell>
          <cell r="BX629">
            <v>0</v>
          </cell>
          <cell r="BY629">
            <v>0</v>
          </cell>
          <cell r="BZ629">
            <v>0</v>
          </cell>
          <cell r="CA629">
            <v>0</v>
          </cell>
          <cell r="CB629">
            <v>0</v>
          </cell>
          <cell r="CC629">
            <v>0</v>
          </cell>
          <cell r="CD629">
            <v>0</v>
          </cell>
          <cell r="CE629">
            <v>0</v>
          </cell>
          <cell r="CF629">
            <v>0</v>
          </cell>
          <cell r="CG629">
            <v>0</v>
          </cell>
          <cell r="CH629">
            <v>0</v>
          </cell>
          <cell r="CI629">
            <v>0</v>
          </cell>
          <cell r="CJ629">
            <v>0</v>
          </cell>
          <cell r="CK629">
            <v>0</v>
          </cell>
          <cell r="CL629">
            <v>0</v>
          </cell>
          <cell r="CM629">
            <v>0</v>
          </cell>
          <cell r="CN629">
            <v>0</v>
          </cell>
          <cell r="CO629">
            <v>0</v>
          </cell>
          <cell r="CP629">
            <v>0</v>
          </cell>
          <cell r="CQ629">
            <v>0</v>
          </cell>
          <cell r="CR629">
            <v>0</v>
          </cell>
          <cell r="CS629">
            <v>0</v>
          </cell>
          <cell r="CT629">
            <v>0</v>
          </cell>
          <cell r="CU629">
            <v>0</v>
          </cell>
          <cell r="CV629">
            <v>0</v>
          </cell>
          <cell r="CW629">
            <v>0</v>
          </cell>
          <cell r="CX629">
            <v>0</v>
          </cell>
          <cell r="CY629">
            <v>0</v>
          </cell>
          <cell r="CZ629">
            <v>0</v>
          </cell>
          <cell r="DA629">
            <v>0</v>
          </cell>
          <cell r="DB629">
            <v>0</v>
          </cell>
          <cell r="DC629">
            <v>0</v>
          </cell>
          <cell r="DD629">
            <v>0</v>
          </cell>
          <cell r="DE629">
            <v>0</v>
          </cell>
          <cell r="DF629">
            <v>0</v>
          </cell>
          <cell r="DG629">
            <v>0</v>
          </cell>
          <cell r="DH629">
            <v>0</v>
          </cell>
          <cell r="DI629">
            <v>0</v>
          </cell>
          <cell r="DJ629">
            <v>0</v>
          </cell>
          <cell r="DK629">
            <v>0</v>
          </cell>
          <cell r="DL629">
            <v>0</v>
          </cell>
          <cell r="DM629">
            <v>0</v>
          </cell>
          <cell r="DN629">
            <v>0</v>
          </cell>
          <cell r="DO629">
            <v>0</v>
          </cell>
          <cell r="DP629">
            <v>0</v>
          </cell>
          <cell r="DQ629">
            <v>0</v>
          </cell>
          <cell r="DR629">
            <v>0</v>
          </cell>
          <cell r="DS629">
            <v>0</v>
          </cell>
          <cell r="DT629">
            <v>0</v>
          </cell>
          <cell r="DU629">
            <v>0</v>
          </cell>
          <cell r="DV629">
            <v>0</v>
          </cell>
          <cell r="DW629">
            <v>0</v>
          </cell>
          <cell r="DX629">
            <v>0</v>
          </cell>
          <cell r="DY629">
            <v>0</v>
          </cell>
          <cell r="DZ629">
            <v>0</v>
          </cell>
          <cell r="EA629">
            <v>0</v>
          </cell>
          <cell r="EB629">
            <v>0</v>
          </cell>
          <cell r="EC629">
            <v>0</v>
          </cell>
          <cell r="ED629">
            <v>0</v>
          </cell>
          <cell r="EE629">
            <v>0</v>
          </cell>
          <cell r="EF629">
            <v>0</v>
          </cell>
          <cell r="EG629">
            <v>0</v>
          </cell>
          <cell r="EH629">
            <v>0</v>
          </cell>
          <cell r="EI629">
            <v>0</v>
          </cell>
          <cell r="EJ629">
            <v>0</v>
          </cell>
          <cell r="EK629">
            <v>0</v>
          </cell>
          <cell r="EL629">
            <v>0</v>
          </cell>
          <cell r="EM629">
            <v>0</v>
          </cell>
          <cell r="EN629">
            <v>0</v>
          </cell>
          <cell r="EO629">
            <v>0</v>
          </cell>
          <cell r="EP629">
            <v>0</v>
          </cell>
          <cell r="EQ629">
            <v>0</v>
          </cell>
          <cell r="ER629">
            <v>0</v>
          </cell>
          <cell r="ES629">
            <v>0</v>
          </cell>
          <cell r="ET629">
            <v>0</v>
          </cell>
          <cell r="EU629">
            <v>0</v>
          </cell>
          <cell r="EV629">
            <v>0</v>
          </cell>
          <cell r="EW629">
            <v>0</v>
          </cell>
          <cell r="EX629">
            <v>0</v>
          </cell>
          <cell r="EY629">
            <v>0</v>
          </cell>
          <cell r="EZ629">
            <v>0</v>
          </cell>
          <cell r="FA629">
            <v>0</v>
          </cell>
          <cell r="FB629">
            <v>0</v>
          </cell>
          <cell r="FC629">
            <v>0</v>
          </cell>
          <cell r="FD629">
            <v>0</v>
          </cell>
          <cell r="GZ629">
            <v>0</v>
          </cell>
          <cell r="HA629">
            <v>0</v>
          </cell>
        </row>
        <row r="630">
          <cell r="B630" t="str">
            <v>76TXE</v>
          </cell>
          <cell r="C630">
            <v>0</v>
          </cell>
          <cell r="D630">
            <v>0</v>
          </cell>
          <cell r="E630">
            <v>0</v>
          </cell>
          <cell r="F630" t="str">
            <v>63051EZB089L4</v>
          </cell>
          <cell r="G630" t="str">
            <v>63051EZB089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0</v>
          </cell>
          <cell r="AS630">
            <v>0</v>
          </cell>
          <cell r="AT630">
            <v>0</v>
          </cell>
          <cell r="AU630">
            <v>0</v>
          </cell>
          <cell r="AV630">
            <v>0</v>
          </cell>
          <cell r="AW630">
            <v>0</v>
          </cell>
          <cell r="AX630">
            <v>0</v>
          </cell>
          <cell r="AY630">
            <v>0</v>
          </cell>
          <cell r="AZ630">
            <v>0</v>
          </cell>
          <cell r="BA630">
            <v>0</v>
          </cell>
          <cell r="BB630">
            <v>0</v>
          </cell>
          <cell r="BC630">
            <v>0</v>
          </cell>
          <cell r="BD630">
            <v>0</v>
          </cell>
          <cell r="BE630">
            <v>0</v>
          </cell>
          <cell r="BF630">
            <v>0</v>
          </cell>
          <cell r="BG630">
            <v>0</v>
          </cell>
          <cell r="BH630">
            <v>0</v>
          </cell>
          <cell r="BI630">
            <v>0</v>
          </cell>
          <cell r="BJ630">
            <v>0</v>
          </cell>
          <cell r="BK630">
            <v>0</v>
          </cell>
          <cell r="BL630">
            <v>0</v>
          </cell>
          <cell r="BM630">
            <v>0</v>
          </cell>
          <cell r="BN630">
            <v>0</v>
          </cell>
          <cell r="BO630">
            <v>0</v>
          </cell>
          <cell r="BP630">
            <v>0</v>
          </cell>
          <cell r="BQ630">
            <v>0</v>
          </cell>
          <cell r="BR630">
            <v>0</v>
          </cell>
          <cell r="BS630">
            <v>0</v>
          </cell>
          <cell r="BT630">
            <v>0</v>
          </cell>
          <cell r="BU630">
            <v>0</v>
          </cell>
          <cell r="BV630">
            <v>0</v>
          </cell>
          <cell r="BW630">
            <v>0</v>
          </cell>
          <cell r="BX630">
            <v>0</v>
          </cell>
          <cell r="BY630">
            <v>0</v>
          </cell>
          <cell r="BZ630">
            <v>0</v>
          </cell>
          <cell r="CA630">
            <v>0</v>
          </cell>
          <cell r="CB630">
            <v>0</v>
          </cell>
          <cell r="CC630">
            <v>0</v>
          </cell>
          <cell r="CD630">
            <v>0</v>
          </cell>
          <cell r="CE630">
            <v>0</v>
          </cell>
          <cell r="CF630">
            <v>0</v>
          </cell>
          <cell r="CG630">
            <v>0</v>
          </cell>
          <cell r="CH630">
            <v>0</v>
          </cell>
          <cell r="CI630">
            <v>0</v>
          </cell>
          <cell r="CJ630">
            <v>0</v>
          </cell>
          <cell r="CK630">
            <v>0</v>
          </cell>
          <cell r="CL630">
            <v>0</v>
          </cell>
          <cell r="CM630">
            <v>0</v>
          </cell>
          <cell r="CN630">
            <v>0</v>
          </cell>
          <cell r="CO630">
            <v>0</v>
          </cell>
          <cell r="CP630">
            <v>0</v>
          </cell>
          <cell r="CQ630">
            <v>0</v>
          </cell>
          <cell r="CR630">
            <v>0</v>
          </cell>
          <cell r="CS630">
            <v>0</v>
          </cell>
          <cell r="CT630">
            <v>0</v>
          </cell>
          <cell r="CU630">
            <v>0</v>
          </cell>
          <cell r="CV630">
            <v>0</v>
          </cell>
          <cell r="CW630">
            <v>0</v>
          </cell>
          <cell r="CX630">
            <v>0</v>
          </cell>
          <cell r="CY630">
            <v>0</v>
          </cell>
          <cell r="CZ630">
            <v>0</v>
          </cell>
          <cell r="DA630">
            <v>0</v>
          </cell>
          <cell r="DB630">
            <v>0</v>
          </cell>
          <cell r="DC630">
            <v>0</v>
          </cell>
          <cell r="DD630">
            <v>0</v>
          </cell>
          <cell r="DE630">
            <v>0</v>
          </cell>
          <cell r="DF630">
            <v>0</v>
          </cell>
          <cell r="DG630">
            <v>0</v>
          </cell>
          <cell r="DH630">
            <v>0</v>
          </cell>
          <cell r="DI630">
            <v>0</v>
          </cell>
          <cell r="DJ630">
            <v>0</v>
          </cell>
          <cell r="DK630">
            <v>0</v>
          </cell>
          <cell r="DL630">
            <v>0</v>
          </cell>
          <cell r="DM630">
            <v>0</v>
          </cell>
          <cell r="DN630">
            <v>0</v>
          </cell>
          <cell r="DO630">
            <v>0</v>
          </cell>
          <cell r="DP630">
            <v>0</v>
          </cell>
          <cell r="DQ630">
            <v>0</v>
          </cell>
          <cell r="DR630">
            <v>0</v>
          </cell>
          <cell r="DS630">
            <v>0</v>
          </cell>
          <cell r="DT630">
            <v>0</v>
          </cell>
          <cell r="DU630">
            <v>0</v>
          </cell>
          <cell r="DV630">
            <v>0</v>
          </cell>
          <cell r="DW630">
            <v>0</v>
          </cell>
          <cell r="DX630">
            <v>0</v>
          </cell>
          <cell r="DY630">
            <v>0</v>
          </cell>
          <cell r="DZ630">
            <v>0</v>
          </cell>
          <cell r="EA630">
            <v>0</v>
          </cell>
          <cell r="EB630">
            <v>0</v>
          </cell>
          <cell r="EC630">
            <v>0</v>
          </cell>
          <cell r="ED630">
            <v>0</v>
          </cell>
          <cell r="EE630">
            <v>0</v>
          </cell>
          <cell r="EF630">
            <v>0</v>
          </cell>
          <cell r="EG630">
            <v>0</v>
          </cell>
          <cell r="EH630">
            <v>0</v>
          </cell>
          <cell r="EI630">
            <v>0</v>
          </cell>
          <cell r="EJ630">
            <v>0</v>
          </cell>
          <cell r="EK630">
            <v>0</v>
          </cell>
          <cell r="EL630">
            <v>0</v>
          </cell>
          <cell r="EM630">
            <v>0</v>
          </cell>
          <cell r="EN630">
            <v>0</v>
          </cell>
          <cell r="EO630">
            <v>0</v>
          </cell>
          <cell r="EP630">
            <v>0</v>
          </cell>
          <cell r="EQ630">
            <v>0</v>
          </cell>
          <cell r="ER630">
            <v>0</v>
          </cell>
          <cell r="ES630">
            <v>0</v>
          </cell>
          <cell r="ET630">
            <v>0</v>
          </cell>
          <cell r="EU630">
            <v>0</v>
          </cell>
          <cell r="EV630">
            <v>0</v>
          </cell>
          <cell r="EW630">
            <v>0</v>
          </cell>
          <cell r="EX630">
            <v>0</v>
          </cell>
          <cell r="EY630">
            <v>0</v>
          </cell>
          <cell r="EZ630">
            <v>0</v>
          </cell>
          <cell r="FA630">
            <v>0</v>
          </cell>
          <cell r="FB630">
            <v>0</v>
          </cell>
          <cell r="FC630">
            <v>0</v>
          </cell>
          <cell r="FD630">
            <v>0</v>
          </cell>
          <cell r="GZ630">
            <v>0</v>
          </cell>
          <cell r="HA630">
            <v>0</v>
          </cell>
        </row>
        <row r="631">
          <cell r="B631" t="str">
            <v>76TXE</v>
          </cell>
          <cell r="C631">
            <v>0</v>
          </cell>
          <cell r="D631">
            <v>0</v>
          </cell>
          <cell r="E631">
            <v>0</v>
          </cell>
          <cell r="F631" t="str">
            <v>33051RQA089L4</v>
          </cell>
          <cell r="G631" t="str">
            <v>33051RQA089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0</v>
          </cell>
          <cell r="AS631">
            <v>0</v>
          </cell>
          <cell r="AT631">
            <v>0</v>
          </cell>
          <cell r="AU631">
            <v>0</v>
          </cell>
          <cell r="AV631">
            <v>0</v>
          </cell>
          <cell r="AW631">
            <v>0</v>
          </cell>
          <cell r="AX631">
            <v>0</v>
          </cell>
          <cell r="AY631">
            <v>0</v>
          </cell>
          <cell r="AZ631">
            <v>0</v>
          </cell>
          <cell r="BA631">
            <v>0</v>
          </cell>
          <cell r="BB631">
            <v>0</v>
          </cell>
          <cell r="BC631">
            <v>0</v>
          </cell>
          <cell r="BD631">
            <v>0</v>
          </cell>
          <cell r="BE631">
            <v>0</v>
          </cell>
          <cell r="BF631">
            <v>0</v>
          </cell>
          <cell r="BG631">
            <v>0</v>
          </cell>
          <cell r="BH631">
            <v>0</v>
          </cell>
          <cell r="BI631">
            <v>0</v>
          </cell>
          <cell r="BJ631">
            <v>0</v>
          </cell>
          <cell r="BK631">
            <v>0</v>
          </cell>
          <cell r="BL631">
            <v>0</v>
          </cell>
          <cell r="BM631">
            <v>0</v>
          </cell>
          <cell r="BN631">
            <v>0</v>
          </cell>
          <cell r="BO631">
            <v>0</v>
          </cell>
          <cell r="BP631">
            <v>0</v>
          </cell>
          <cell r="BQ631">
            <v>0</v>
          </cell>
          <cell r="BR631">
            <v>0</v>
          </cell>
          <cell r="BS631">
            <v>0</v>
          </cell>
          <cell r="BT631">
            <v>0</v>
          </cell>
          <cell r="BU631">
            <v>0</v>
          </cell>
          <cell r="BV631">
            <v>0</v>
          </cell>
          <cell r="BW631">
            <v>0</v>
          </cell>
          <cell r="BX631">
            <v>0</v>
          </cell>
          <cell r="BY631">
            <v>0</v>
          </cell>
          <cell r="BZ631">
            <v>0</v>
          </cell>
          <cell r="CA631">
            <v>0</v>
          </cell>
          <cell r="CB631">
            <v>0</v>
          </cell>
          <cell r="CC631">
            <v>0</v>
          </cell>
          <cell r="CD631">
            <v>0</v>
          </cell>
          <cell r="CE631">
            <v>0</v>
          </cell>
          <cell r="CF631">
            <v>0</v>
          </cell>
          <cell r="CG631">
            <v>0</v>
          </cell>
          <cell r="CH631">
            <v>0</v>
          </cell>
          <cell r="CI631">
            <v>0</v>
          </cell>
          <cell r="CJ631">
            <v>0</v>
          </cell>
          <cell r="CK631">
            <v>0</v>
          </cell>
          <cell r="CL631">
            <v>0</v>
          </cell>
          <cell r="CM631">
            <v>0</v>
          </cell>
          <cell r="CN631">
            <v>0</v>
          </cell>
          <cell r="CO631">
            <v>0</v>
          </cell>
          <cell r="CP631">
            <v>0</v>
          </cell>
          <cell r="CQ631">
            <v>0</v>
          </cell>
          <cell r="CR631">
            <v>0</v>
          </cell>
          <cell r="CS631">
            <v>0</v>
          </cell>
          <cell r="CT631">
            <v>0</v>
          </cell>
          <cell r="CU631">
            <v>0</v>
          </cell>
          <cell r="CV631">
            <v>0</v>
          </cell>
          <cell r="CW631">
            <v>0</v>
          </cell>
          <cell r="CX631">
            <v>0</v>
          </cell>
          <cell r="CY631">
            <v>0</v>
          </cell>
          <cell r="CZ631">
            <v>0</v>
          </cell>
          <cell r="DA631">
            <v>0</v>
          </cell>
          <cell r="DB631">
            <v>0</v>
          </cell>
          <cell r="DC631">
            <v>0</v>
          </cell>
          <cell r="DD631">
            <v>0</v>
          </cell>
          <cell r="DE631">
            <v>0</v>
          </cell>
          <cell r="DF631">
            <v>0</v>
          </cell>
          <cell r="DG631">
            <v>0</v>
          </cell>
          <cell r="DH631">
            <v>0</v>
          </cell>
          <cell r="DI631">
            <v>0</v>
          </cell>
          <cell r="DJ631">
            <v>0</v>
          </cell>
          <cell r="DK631">
            <v>0</v>
          </cell>
          <cell r="DL631">
            <v>0</v>
          </cell>
          <cell r="DM631">
            <v>0</v>
          </cell>
          <cell r="DN631">
            <v>0</v>
          </cell>
          <cell r="DO631">
            <v>0</v>
          </cell>
          <cell r="DP631">
            <v>0</v>
          </cell>
          <cell r="DQ631">
            <v>0</v>
          </cell>
          <cell r="DR631">
            <v>0</v>
          </cell>
          <cell r="DS631">
            <v>0</v>
          </cell>
          <cell r="DT631">
            <v>0</v>
          </cell>
          <cell r="DU631">
            <v>0</v>
          </cell>
          <cell r="DV631">
            <v>0</v>
          </cell>
          <cell r="DW631">
            <v>0</v>
          </cell>
          <cell r="DX631">
            <v>0</v>
          </cell>
          <cell r="DY631">
            <v>0</v>
          </cell>
          <cell r="DZ631">
            <v>0</v>
          </cell>
          <cell r="EA631">
            <v>0</v>
          </cell>
          <cell r="EB631">
            <v>0</v>
          </cell>
          <cell r="EC631">
            <v>0</v>
          </cell>
          <cell r="ED631">
            <v>0</v>
          </cell>
          <cell r="EE631">
            <v>0</v>
          </cell>
          <cell r="EF631">
            <v>0</v>
          </cell>
          <cell r="EG631">
            <v>0</v>
          </cell>
          <cell r="EH631">
            <v>0</v>
          </cell>
          <cell r="EI631">
            <v>0</v>
          </cell>
          <cell r="EJ631">
            <v>0</v>
          </cell>
          <cell r="EK631">
            <v>0</v>
          </cell>
          <cell r="EL631">
            <v>0</v>
          </cell>
          <cell r="EM631">
            <v>0</v>
          </cell>
          <cell r="EN631">
            <v>0</v>
          </cell>
          <cell r="EO631">
            <v>0</v>
          </cell>
          <cell r="EP631">
            <v>0</v>
          </cell>
          <cell r="EQ631">
            <v>0</v>
          </cell>
          <cell r="ER631">
            <v>0</v>
          </cell>
          <cell r="ES631">
            <v>0</v>
          </cell>
          <cell r="ET631">
            <v>0</v>
          </cell>
          <cell r="EU631">
            <v>0</v>
          </cell>
          <cell r="EV631">
            <v>0</v>
          </cell>
          <cell r="EW631">
            <v>0</v>
          </cell>
          <cell r="EX631">
            <v>0</v>
          </cell>
          <cell r="EY631">
            <v>0</v>
          </cell>
          <cell r="EZ631">
            <v>0</v>
          </cell>
          <cell r="FA631">
            <v>0</v>
          </cell>
          <cell r="FB631">
            <v>0</v>
          </cell>
          <cell r="FC631">
            <v>0</v>
          </cell>
          <cell r="FD631">
            <v>0</v>
          </cell>
          <cell r="GZ631">
            <v>0</v>
          </cell>
          <cell r="HA631">
            <v>0</v>
          </cell>
        </row>
        <row r="632"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0</v>
          </cell>
          <cell r="AS632">
            <v>0</v>
          </cell>
          <cell r="AT632">
            <v>0</v>
          </cell>
          <cell r="AU632">
            <v>0</v>
          </cell>
          <cell r="AV632">
            <v>0</v>
          </cell>
          <cell r="AW632">
            <v>0</v>
          </cell>
          <cell r="AX632">
            <v>0</v>
          </cell>
          <cell r="AY632">
            <v>0</v>
          </cell>
          <cell r="AZ632">
            <v>0</v>
          </cell>
          <cell r="BA632">
            <v>0</v>
          </cell>
          <cell r="BB632">
            <v>0</v>
          </cell>
          <cell r="BC632">
            <v>0</v>
          </cell>
          <cell r="BD632">
            <v>0</v>
          </cell>
          <cell r="BE632">
            <v>0</v>
          </cell>
          <cell r="BF632">
            <v>0</v>
          </cell>
          <cell r="BG632">
            <v>0</v>
          </cell>
          <cell r="BH632">
            <v>0</v>
          </cell>
          <cell r="BI632">
            <v>0</v>
          </cell>
          <cell r="BJ632">
            <v>0</v>
          </cell>
          <cell r="BK632">
            <v>0</v>
          </cell>
          <cell r="BL632">
            <v>0</v>
          </cell>
          <cell r="BM632">
            <v>0</v>
          </cell>
          <cell r="BN632">
            <v>0</v>
          </cell>
          <cell r="BO632">
            <v>0</v>
          </cell>
          <cell r="BP632">
            <v>0</v>
          </cell>
          <cell r="BQ632">
            <v>0</v>
          </cell>
          <cell r="BR632">
            <v>0</v>
          </cell>
          <cell r="BS632">
            <v>0</v>
          </cell>
          <cell r="BT632">
            <v>0</v>
          </cell>
          <cell r="BU632">
            <v>0</v>
          </cell>
          <cell r="BV632">
            <v>0</v>
          </cell>
          <cell r="BW632">
            <v>0</v>
          </cell>
          <cell r="BX632">
            <v>0</v>
          </cell>
          <cell r="BY632">
            <v>0</v>
          </cell>
          <cell r="BZ632">
            <v>0</v>
          </cell>
          <cell r="CA632">
            <v>0</v>
          </cell>
          <cell r="CB632">
            <v>0</v>
          </cell>
          <cell r="CC632">
            <v>0</v>
          </cell>
          <cell r="CD632">
            <v>0</v>
          </cell>
          <cell r="CE632">
            <v>0</v>
          </cell>
          <cell r="CF632">
            <v>0</v>
          </cell>
          <cell r="CG632">
            <v>0</v>
          </cell>
          <cell r="CH632">
            <v>0</v>
          </cell>
          <cell r="CI632">
            <v>0</v>
          </cell>
          <cell r="CJ632">
            <v>0</v>
          </cell>
          <cell r="CK632">
            <v>0</v>
          </cell>
          <cell r="CL632">
            <v>0</v>
          </cell>
          <cell r="CM632">
            <v>0</v>
          </cell>
          <cell r="CN632">
            <v>0</v>
          </cell>
          <cell r="CO632">
            <v>0</v>
          </cell>
          <cell r="CP632">
            <v>0</v>
          </cell>
          <cell r="CQ632">
            <v>0</v>
          </cell>
          <cell r="CR632">
            <v>0</v>
          </cell>
          <cell r="CS632">
            <v>0</v>
          </cell>
          <cell r="CT632">
            <v>0</v>
          </cell>
          <cell r="CU632">
            <v>0</v>
          </cell>
          <cell r="CV632">
            <v>0</v>
          </cell>
          <cell r="CW632">
            <v>0</v>
          </cell>
          <cell r="CX632">
            <v>0</v>
          </cell>
          <cell r="CY632">
            <v>0</v>
          </cell>
          <cell r="CZ632">
            <v>0</v>
          </cell>
          <cell r="DA632">
            <v>0</v>
          </cell>
          <cell r="DB632">
            <v>0</v>
          </cell>
          <cell r="DC632">
            <v>0</v>
          </cell>
          <cell r="DD632">
            <v>0</v>
          </cell>
          <cell r="DE632">
            <v>0</v>
          </cell>
          <cell r="DF632">
            <v>0</v>
          </cell>
          <cell r="DG632">
            <v>0</v>
          </cell>
          <cell r="DH632">
            <v>0</v>
          </cell>
          <cell r="DI632">
            <v>0</v>
          </cell>
          <cell r="DJ632">
            <v>0</v>
          </cell>
          <cell r="DK632">
            <v>0</v>
          </cell>
          <cell r="DL632">
            <v>0</v>
          </cell>
          <cell r="DM632">
            <v>0</v>
          </cell>
          <cell r="DN632">
            <v>0</v>
          </cell>
          <cell r="DO632">
            <v>0</v>
          </cell>
          <cell r="DP632">
            <v>0</v>
          </cell>
          <cell r="DQ632">
            <v>0</v>
          </cell>
          <cell r="DR632">
            <v>0</v>
          </cell>
          <cell r="DS632">
            <v>0</v>
          </cell>
          <cell r="DT632">
            <v>0</v>
          </cell>
          <cell r="DU632">
            <v>0</v>
          </cell>
          <cell r="DV632">
            <v>0</v>
          </cell>
          <cell r="DW632">
            <v>0</v>
          </cell>
          <cell r="DX632">
            <v>0</v>
          </cell>
          <cell r="DY632">
            <v>0</v>
          </cell>
          <cell r="DZ632">
            <v>0</v>
          </cell>
          <cell r="EA632">
            <v>0</v>
          </cell>
          <cell r="EB632">
            <v>0</v>
          </cell>
          <cell r="EC632">
            <v>0</v>
          </cell>
          <cell r="ED632">
            <v>0</v>
          </cell>
          <cell r="EE632">
            <v>0</v>
          </cell>
          <cell r="EF632">
            <v>0</v>
          </cell>
          <cell r="EG632">
            <v>0</v>
          </cell>
          <cell r="EH632">
            <v>0</v>
          </cell>
          <cell r="EI632">
            <v>0</v>
          </cell>
          <cell r="EJ632">
            <v>0</v>
          </cell>
          <cell r="EK632">
            <v>0</v>
          </cell>
          <cell r="EL632">
            <v>0</v>
          </cell>
          <cell r="EM632">
            <v>0</v>
          </cell>
          <cell r="EN632">
            <v>0</v>
          </cell>
          <cell r="EO632">
            <v>0</v>
          </cell>
          <cell r="EP632">
            <v>0</v>
          </cell>
          <cell r="EQ632">
            <v>0</v>
          </cell>
          <cell r="ER632">
            <v>0</v>
          </cell>
          <cell r="ES632">
            <v>0</v>
          </cell>
          <cell r="ET632">
            <v>0</v>
          </cell>
          <cell r="EU632">
            <v>0</v>
          </cell>
          <cell r="EV632">
            <v>0</v>
          </cell>
          <cell r="EW632">
            <v>0</v>
          </cell>
          <cell r="EX632">
            <v>0</v>
          </cell>
          <cell r="EY632">
            <v>0</v>
          </cell>
          <cell r="EZ632">
            <v>0</v>
          </cell>
          <cell r="FA632">
            <v>0</v>
          </cell>
          <cell r="FB632">
            <v>0</v>
          </cell>
          <cell r="FC632">
            <v>0</v>
          </cell>
          <cell r="FD632">
            <v>0</v>
          </cell>
          <cell r="GZ632">
            <v>0</v>
          </cell>
          <cell r="HA632">
            <v>0</v>
          </cell>
        </row>
        <row r="633">
          <cell r="B633" t="str">
            <v>EXPORTAÇÃO - SAMTA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>
            <v>0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  <cell r="AM633">
            <v>0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0</v>
          </cell>
          <cell r="AS633">
            <v>0</v>
          </cell>
          <cell r="AT633">
            <v>0</v>
          </cell>
          <cell r="AU633">
            <v>0</v>
          </cell>
          <cell r="AV633">
            <v>0</v>
          </cell>
          <cell r="AW633">
            <v>0</v>
          </cell>
          <cell r="AX633">
            <v>0</v>
          </cell>
          <cell r="AY633">
            <v>0</v>
          </cell>
          <cell r="AZ633">
            <v>0</v>
          </cell>
          <cell r="BA633">
            <v>0</v>
          </cell>
          <cell r="BB633">
            <v>0</v>
          </cell>
          <cell r="BC633">
            <v>0</v>
          </cell>
          <cell r="BD633">
            <v>0</v>
          </cell>
          <cell r="BE633">
            <v>0</v>
          </cell>
          <cell r="BF633">
            <v>0</v>
          </cell>
          <cell r="BG633">
            <v>0</v>
          </cell>
          <cell r="BH633">
            <v>0</v>
          </cell>
          <cell r="BI633">
            <v>0</v>
          </cell>
          <cell r="BJ633">
            <v>0</v>
          </cell>
          <cell r="BK633">
            <v>0</v>
          </cell>
          <cell r="BL633">
            <v>0</v>
          </cell>
          <cell r="BM633">
            <v>0</v>
          </cell>
          <cell r="BN633">
            <v>0</v>
          </cell>
          <cell r="BO633">
            <v>0</v>
          </cell>
          <cell r="BP633">
            <v>0</v>
          </cell>
          <cell r="BQ633">
            <v>0</v>
          </cell>
          <cell r="BR633">
            <v>0</v>
          </cell>
          <cell r="BS633">
            <v>0</v>
          </cell>
          <cell r="BT633">
            <v>0</v>
          </cell>
          <cell r="BU633">
            <v>0</v>
          </cell>
          <cell r="BV633">
            <v>0</v>
          </cell>
          <cell r="BW633">
            <v>0</v>
          </cell>
          <cell r="BX633">
            <v>0</v>
          </cell>
          <cell r="BY633">
            <v>0</v>
          </cell>
          <cell r="BZ633">
            <v>0</v>
          </cell>
          <cell r="CA633">
            <v>0</v>
          </cell>
          <cell r="CB633">
            <v>0</v>
          </cell>
          <cell r="CC633">
            <v>0</v>
          </cell>
          <cell r="CD633">
            <v>0</v>
          </cell>
          <cell r="CE633">
            <v>0</v>
          </cell>
          <cell r="CF633">
            <v>0</v>
          </cell>
          <cell r="CG633">
            <v>0</v>
          </cell>
          <cell r="CH633">
            <v>0</v>
          </cell>
          <cell r="CI633">
            <v>0</v>
          </cell>
          <cell r="CJ633">
            <v>0</v>
          </cell>
          <cell r="CK633">
            <v>0</v>
          </cell>
          <cell r="CL633">
            <v>0</v>
          </cell>
          <cell r="CM633">
            <v>0</v>
          </cell>
          <cell r="CN633">
            <v>0</v>
          </cell>
          <cell r="CO633">
            <v>0</v>
          </cell>
          <cell r="CP633">
            <v>0</v>
          </cell>
          <cell r="CQ633">
            <v>0</v>
          </cell>
          <cell r="CR633">
            <v>0</v>
          </cell>
          <cell r="CS633">
            <v>0</v>
          </cell>
          <cell r="CT633">
            <v>0</v>
          </cell>
          <cell r="CU633">
            <v>0</v>
          </cell>
          <cell r="CV633">
            <v>0</v>
          </cell>
          <cell r="CW633">
            <v>0</v>
          </cell>
          <cell r="CX633">
            <v>0</v>
          </cell>
          <cell r="CY633">
            <v>0</v>
          </cell>
          <cell r="CZ633">
            <v>0</v>
          </cell>
          <cell r="DA633">
            <v>0</v>
          </cell>
          <cell r="DB633">
            <v>0</v>
          </cell>
          <cell r="DC633">
            <v>0</v>
          </cell>
          <cell r="DD633">
            <v>0</v>
          </cell>
          <cell r="DE633">
            <v>0</v>
          </cell>
          <cell r="DF633">
            <v>0</v>
          </cell>
          <cell r="DG633">
            <v>0</v>
          </cell>
          <cell r="DH633">
            <v>0</v>
          </cell>
          <cell r="DI633">
            <v>0</v>
          </cell>
          <cell r="DJ633">
            <v>0</v>
          </cell>
          <cell r="DK633">
            <v>0</v>
          </cell>
          <cell r="DL633">
            <v>0</v>
          </cell>
          <cell r="DM633">
            <v>0</v>
          </cell>
          <cell r="DN633">
            <v>0</v>
          </cell>
          <cell r="DO633">
            <v>0</v>
          </cell>
          <cell r="DP633">
            <v>0</v>
          </cell>
          <cell r="DQ633">
            <v>0</v>
          </cell>
          <cell r="DR633">
            <v>0</v>
          </cell>
          <cell r="DS633">
            <v>0</v>
          </cell>
          <cell r="DT633">
            <v>0</v>
          </cell>
          <cell r="DU633">
            <v>0</v>
          </cell>
          <cell r="DV633">
            <v>0</v>
          </cell>
          <cell r="DW633">
            <v>0</v>
          </cell>
          <cell r="DX633">
            <v>0</v>
          </cell>
          <cell r="DY633">
            <v>0</v>
          </cell>
          <cell r="DZ633">
            <v>0</v>
          </cell>
          <cell r="EA633">
            <v>0</v>
          </cell>
          <cell r="EB633">
            <v>0</v>
          </cell>
          <cell r="EC633">
            <v>0</v>
          </cell>
          <cell r="ED633">
            <v>0</v>
          </cell>
          <cell r="EE633">
            <v>0</v>
          </cell>
          <cell r="EF633">
            <v>0</v>
          </cell>
          <cell r="EG633">
            <v>0</v>
          </cell>
          <cell r="EH633">
            <v>0</v>
          </cell>
          <cell r="EI633">
            <v>0</v>
          </cell>
          <cell r="EJ633">
            <v>0</v>
          </cell>
          <cell r="EK633">
            <v>0</v>
          </cell>
          <cell r="EL633">
            <v>0</v>
          </cell>
          <cell r="EM633">
            <v>0</v>
          </cell>
          <cell r="EN633">
            <v>0</v>
          </cell>
          <cell r="EO633">
            <v>0</v>
          </cell>
          <cell r="EP633">
            <v>0</v>
          </cell>
          <cell r="EQ633">
            <v>0</v>
          </cell>
          <cell r="ER633">
            <v>0</v>
          </cell>
          <cell r="ES633">
            <v>0</v>
          </cell>
          <cell r="ET633">
            <v>0</v>
          </cell>
          <cell r="EU633">
            <v>0</v>
          </cell>
          <cell r="EV633">
            <v>0</v>
          </cell>
          <cell r="EW633">
            <v>0</v>
          </cell>
          <cell r="EX633">
            <v>0</v>
          </cell>
          <cell r="EY633">
            <v>0</v>
          </cell>
          <cell r="EZ633">
            <v>0</v>
          </cell>
          <cell r="FA633">
            <v>0</v>
          </cell>
          <cell r="FB633">
            <v>0</v>
          </cell>
          <cell r="FC633">
            <v>0</v>
          </cell>
          <cell r="FD633">
            <v>0</v>
          </cell>
          <cell r="GZ633">
            <v>0</v>
          </cell>
          <cell r="HA633">
            <v>0</v>
          </cell>
        </row>
        <row r="634">
          <cell r="B634" t="str">
            <v>56STX</v>
          </cell>
          <cell r="C634">
            <v>0</v>
          </cell>
          <cell r="D634">
            <v>0</v>
          </cell>
          <cell r="E634">
            <v>0</v>
          </cell>
          <cell r="F634" t="str">
            <v>63041SEA389L4</v>
          </cell>
          <cell r="G634" t="str">
            <v>63041SEA389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0</v>
          </cell>
          <cell r="AS634">
            <v>0</v>
          </cell>
          <cell r="AT634">
            <v>0</v>
          </cell>
          <cell r="AU634">
            <v>0</v>
          </cell>
          <cell r="AV634">
            <v>0</v>
          </cell>
          <cell r="AW634">
            <v>0</v>
          </cell>
          <cell r="AX634">
            <v>0</v>
          </cell>
          <cell r="AY634">
            <v>0</v>
          </cell>
          <cell r="AZ634">
            <v>0</v>
          </cell>
          <cell r="BA634">
            <v>0</v>
          </cell>
          <cell r="BB634">
            <v>0</v>
          </cell>
          <cell r="BC634">
            <v>0</v>
          </cell>
          <cell r="BD634">
            <v>0</v>
          </cell>
          <cell r="BE634">
            <v>0</v>
          </cell>
          <cell r="BF634">
            <v>0</v>
          </cell>
          <cell r="BG634">
            <v>0</v>
          </cell>
          <cell r="BH634">
            <v>0</v>
          </cell>
          <cell r="BI634">
            <v>0</v>
          </cell>
          <cell r="BJ634">
            <v>0</v>
          </cell>
          <cell r="BK634">
            <v>0</v>
          </cell>
          <cell r="BL634">
            <v>0</v>
          </cell>
          <cell r="BM634">
            <v>0</v>
          </cell>
          <cell r="BN634">
            <v>0</v>
          </cell>
          <cell r="BO634">
            <v>0</v>
          </cell>
          <cell r="BP634">
            <v>0</v>
          </cell>
          <cell r="BQ634">
            <v>0</v>
          </cell>
          <cell r="BR634">
            <v>0</v>
          </cell>
          <cell r="BS634">
            <v>0</v>
          </cell>
          <cell r="BT634">
            <v>0</v>
          </cell>
          <cell r="BU634">
            <v>0</v>
          </cell>
          <cell r="BV634">
            <v>0</v>
          </cell>
          <cell r="BW634">
            <v>0</v>
          </cell>
          <cell r="BX634">
            <v>0</v>
          </cell>
          <cell r="BY634">
            <v>0</v>
          </cell>
          <cell r="BZ634">
            <v>0</v>
          </cell>
          <cell r="CA634">
            <v>0</v>
          </cell>
          <cell r="CB634">
            <v>0</v>
          </cell>
          <cell r="CC634">
            <v>0</v>
          </cell>
          <cell r="CD634">
            <v>0</v>
          </cell>
          <cell r="CE634">
            <v>0</v>
          </cell>
          <cell r="CF634">
            <v>0</v>
          </cell>
          <cell r="CG634">
            <v>0</v>
          </cell>
          <cell r="CH634">
            <v>0</v>
          </cell>
          <cell r="CI634">
            <v>0</v>
          </cell>
          <cell r="CJ634">
            <v>0</v>
          </cell>
          <cell r="CK634">
            <v>0</v>
          </cell>
          <cell r="CL634">
            <v>0</v>
          </cell>
          <cell r="CM634">
            <v>0</v>
          </cell>
          <cell r="CN634">
            <v>0</v>
          </cell>
          <cell r="CO634">
            <v>0</v>
          </cell>
          <cell r="CP634">
            <v>0</v>
          </cell>
          <cell r="CQ634">
            <v>0</v>
          </cell>
          <cell r="CR634">
            <v>0</v>
          </cell>
          <cell r="CS634">
            <v>0</v>
          </cell>
          <cell r="CT634">
            <v>0</v>
          </cell>
          <cell r="CU634">
            <v>0</v>
          </cell>
          <cell r="CV634">
            <v>0</v>
          </cell>
          <cell r="CW634">
            <v>0</v>
          </cell>
          <cell r="CX634">
            <v>0</v>
          </cell>
          <cell r="CY634">
            <v>0</v>
          </cell>
          <cell r="CZ634">
            <v>0</v>
          </cell>
          <cell r="DA634">
            <v>0</v>
          </cell>
          <cell r="DB634">
            <v>0</v>
          </cell>
          <cell r="DC634">
            <v>0</v>
          </cell>
          <cell r="DD634">
            <v>0</v>
          </cell>
          <cell r="DE634">
            <v>0</v>
          </cell>
          <cell r="DF634">
            <v>0</v>
          </cell>
          <cell r="DG634">
            <v>0</v>
          </cell>
          <cell r="DH634">
            <v>0</v>
          </cell>
          <cell r="DI634">
            <v>0</v>
          </cell>
          <cell r="DJ634">
            <v>0</v>
          </cell>
          <cell r="DK634">
            <v>0</v>
          </cell>
          <cell r="DL634">
            <v>0</v>
          </cell>
          <cell r="DM634">
            <v>0</v>
          </cell>
          <cell r="DN634">
            <v>0</v>
          </cell>
          <cell r="DO634">
            <v>0</v>
          </cell>
          <cell r="DP634">
            <v>0</v>
          </cell>
          <cell r="DQ634">
            <v>0</v>
          </cell>
          <cell r="DR634">
            <v>0</v>
          </cell>
          <cell r="DS634">
            <v>0</v>
          </cell>
          <cell r="DT634">
            <v>0</v>
          </cell>
          <cell r="DU634">
            <v>0</v>
          </cell>
          <cell r="DV634">
            <v>0</v>
          </cell>
          <cell r="DW634">
            <v>0</v>
          </cell>
          <cell r="DX634">
            <v>0</v>
          </cell>
          <cell r="DY634">
            <v>0</v>
          </cell>
          <cell r="DZ634">
            <v>0</v>
          </cell>
          <cell r="EA634">
            <v>0</v>
          </cell>
          <cell r="EB634">
            <v>0</v>
          </cell>
          <cell r="EC634">
            <v>0</v>
          </cell>
          <cell r="ED634">
            <v>0</v>
          </cell>
          <cell r="EE634">
            <v>0</v>
          </cell>
          <cell r="EF634">
            <v>0</v>
          </cell>
          <cell r="EG634">
            <v>0</v>
          </cell>
          <cell r="EH634">
            <v>0</v>
          </cell>
          <cell r="EI634">
            <v>0</v>
          </cell>
          <cell r="EJ634">
            <v>0</v>
          </cell>
          <cell r="EK634">
            <v>0</v>
          </cell>
          <cell r="EL634">
            <v>0</v>
          </cell>
          <cell r="EM634">
            <v>0</v>
          </cell>
          <cell r="EN634">
            <v>0</v>
          </cell>
          <cell r="EO634">
            <v>0</v>
          </cell>
          <cell r="EP634">
            <v>0</v>
          </cell>
          <cell r="EQ634">
            <v>0</v>
          </cell>
          <cell r="ER634">
            <v>0</v>
          </cell>
          <cell r="ES634">
            <v>0</v>
          </cell>
          <cell r="ET634">
            <v>0</v>
          </cell>
          <cell r="EU634">
            <v>0</v>
          </cell>
          <cell r="EV634">
            <v>0</v>
          </cell>
          <cell r="EW634">
            <v>0</v>
          </cell>
          <cell r="EX634">
            <v>0</v>
          </cell>
          <cell r="EY634">
            <v>0</v>
          </cell>
          <cell r="EZ634">
            <v>0</v>
          </cell>
          <cell r="FA634">
            <v>0</v>
          </cell>
          <cell r="FB634">
            <v>0</v>
          </cell>
          <cell r="FC634">
            <v>0</v>
          </cell>
          <cell r="FD634">
            <v>0</v>
          </cell>
          <cell r="GZ634">
            <v>0</v>
          </cell>
          <cell r="HA634">
            <v>0</v>
          </cell>
        </row>
        <row r="635">
          <cell r="B635" t="str">
            <v>56DTX</v>
          </cell>
          <cell r="C635">
            <v>0</v>
          </cell>
          <cell r="D635">
            <v>0</v>
          </cell>
          <cell r="E635">
            <v>0</v>
          </cell>
          <cell r="F635" t="str">
            <v>63042DEA389L4</v>
          </cell>
          <cell r="G635" t="str">
            <v>63042DEA389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0</v>
          </cell>
          <cell r="AS635">
            <v>0</v>
          </cell>
          <cell r="AT635">
            <v>0</v>
          </cell>
          <cell r="AU635">
            <v>0</v>
          </cell>
          <cell r="AV635">
            <v>0</v>
          </cell>
          <cell r="AW635">
            <v>0</v>
          </cell>
          <cell r="AX635">
            <v>0</v>
          </cell>
          <cell r="AY635">
            <v>0</v>
          </cell>
          <cell r="AZ635">
            <v>0</v>
          </cell>
          <cell r="BA635">
            <v>0</v>
          </cell>
          <cell r="BB635">
            <v>0</v>
          </cell>
          <cell r="BC635">
            <v>0</v>
          </cell>
          <cell r="BD635">
            <v>0</v>
          </cell>
          <cell r="BE635">
            <v>0</v>
          </cell>
          <cell r="BF635">
            <v>0</v>
          </cell>
          <cell r="BG635">
            <v>0</v>
          </cell>
          <cell r="BH635">
            <v>0</v>
          </cell>
          <cell r="BI635">
            <v>0</v>
          </cell>
          <cell r="BJ635">
            <v>0</v>
          </cell>
          <cell r="BK635">
            <v>0</v>
          </cell>
          <cell r="BL635">
            <v>0</v>
          </cell>
          <cell r="BM635">
            <v>0</v>
          </cell>
          <cell r="BN635">
            <v>0</v>
          </cell>
          <cell r="BO635">
            <v>0</v>
          </cell>
          <cell r="BP635">
            <v>0</v>
          </cell>
          <cell r="BQ635">
            <v>0</v>
          </cell>
          <cell r="BR635">
            <v>0</v>
          </cell>
          <cell r="BS635">
            <v>0</v>
          </cell>
          <cell r="BT635">
            <v>0</v>
          </cell>
          <cell r="BU635">
            <v>0</v>
          </cell>
          <cell r="BV635">
            <v>0</v>
          </cell>
          <cell r="BW635">
            <v>0</v>
          </cell>
          <cell r="BX635">
            <v>0</v>
          </cell>
          <cell r="BY635">
            <v>0</v>
          </cell>
          <cell r="BZ635">
            <v>0</v>
          </cell>
          <cell r="CA635">
            <v>0</v>
          </cell>
          <cell r="CB635">
            <v>0</v>
          </cell>
          <cell r="CC635">
            <v>0</v>
          </cell>
          <cell r="CD635">
            <v>0</v>
          </cell>
          <cell r="CE635">
            <v>0</v>
          </cell>
          <cell r="CF635">
            <v>0</v>
          </cell>
          <cell r="CG635">
            <v>0</v>
          </cell>
          <cell r="CH635">
            <v>0</v>
          </cell>
          <cell r="CI635">
            <v>0</v>
          </cell>
          <cell r="CJ635">
            <v>0</v>
          </cell>
          <cell r="CK635">
            <v>0</v>
          </cell>
          <cell r="CL635">
            <v>0</v>
          </cell>
          <cell r="CM635">
            <v>0</v>
          </cell>
          <cell r="CN635">
            <v>0</v>
          </cell>
          <cell r="CO635">
            <v>0</v>
          </cell>
          <cell r="CP635">
            <v>0</v>
          </cell>
          <cell r="CQ635">
            <v>0</v>
          </cell>
          <cell r="CR635">
            <v>0</v>
          </cell>
          <cell r="CS635">
            <v>0</v>
          </cell>
          <cell r="CT635">
            <v>0</v>
          </cell>
          <cell r="CU635">
            <v>0</v>
          </cell>
          <cell r="CV635">
            <v>0</v>
          </cell>
          <cell r="CW635">
            <v>0</v>
          </cell>
          <cell r="CX635">
            <v>0</v>
          </cell>
          <cell r="CY635">
            <v>0</v>
          </cell>
          <cell r="CZ635">
            <v>0</v>
          </cell>
          <cell r="DA635">
            <v>0</v>
          </cell>
          <cell r="DB635">
            <v>0</v>
          </cell>
          <cell r="DC635">
            <v>0</v>
          </cell>
          <cell r="DD635">
            <v>0</v>
          </cell>
          <cell r="DE635">
            <v>0</v>
          </cell>
          <cell r="DF635">
            <v>0</v>
          </cell>
          <cell r="DG635">
            <v>0</v>
          </cell>
          <cell r="DH635">
            <v>0</v>
          </cell>
          <cell r="DI635">
            <v>0</v>
          </cell>
          <cell r="DJ635">
            <v>0</v>
          </cell>
          <cell r="DK635">
            <v>0</v>
          </cell>
          <cell r="DL635">
            <v>0</v>
          </cell>
          <cell r="DM635">
            <v>0</v>
          </cell>
          <cell r="DN635">
            <v>0</v>
          </cell>
          <cell r="DO635">
            <v>0</v>
          </cell>
          <cell r="DP635">
            <v>0</v>
          </cell>
          <cell r="DQ635">
            <v>0</v>
          </cell>
          <cell r="DR635">
            <v>0</v>
          </cell>
          <cell r="DS635">
            <v>0</v>
          </cell>
          <cell r="DT635">
            <v>0</v>
          </cell>
          <cell r="DU635">
            <v>0</v>
          </cell>
          <cell r="DV635">
            <v>0</v>
          </cell>
          <cell r="DW635">
            <v>0</v>
          </cell>
          <cell r="DX635">
            <v>0</v>
          </cell>
          <cell r="DY635">
            <v>0</v>
          </cell>
          <cell r="DZ635">
            <v>0</v>
          </cell>
          <cell r="EA635">
            <v>0</v>
          </cell>
          <cell r="EB635">
            <v>0</v>
          </cell>
          <cell r="EC635">
            <v>0</v>
          </cell>
          <cell r="ED635">
            <v>0</v>
          </cell>
          <cell r="EE635">
            <v>0</v>
          </cell>
          <cell r="EF635">
            <v>0</v>
          </cell>
          <cell r="EG635">
            <v>0</v>
          </cell>
          <cell r="EH635">
            <v>0</v>
          </cell>
          <cell r="EI635">
            <v>0</v>
          </cell>
          <cell r="EJ635">
            <v>0</v>
          </cell>
          <cell r="EK635">
            <v>0</v>
          </cell>
          <cell r="EL635">
            <v>0</v>
          </cell>
          <cell r="EM635">
            <v>0</v>
          </cell>
          <cell r="EN635">
            <v>0</v>
          </cell>
          <cell r="EO635">
            <v>0</v>
          </cell>
          <cell r="EP635">
            <v>0</v>
          </cell>
          <cell r="EQ635">
            <v>0</v>
          </cell>
          <cell r="ER635">
            <v>0</v>
          </cell>
          <cell r="ES635">
            <v>0</v>
          </cell>
          <cell r="ET635">
            <v>0</v>
          </cell>
          <cell r="EU635">
            <v>0</v>
          </cell>
          <cell r="EV635">
            <v>0</v>
          </cell>
          <cell r="EW635">
            <v>0</v>
          </cell>
          <cell r="EX635">
            <v>0</v>
          </cell>
          <cell r="EY635">
            <v>0</v>
          </cell>
          <cell r="EZ635">
            <v>0</v>
          </cell>
          <cell r="FA635">
            <v>0</v>
          </cell>
          <cell r="FB635">
            <v>0</v>
          </cell>
          <cell r="FC635">
            <v>0</v>
          </cell>
          <cell r="FD635">
            <v>0</v>
          </cell>
          <cell r="GZ635">
            <v>0</v>
          </cell>
          <cell r="HA635">
            <v>0</v>
          </cell>
        </row>
        <row r="636">
          <cell r="B636" t="str">
            <v>76DTX</v>
          </cell>
          <cell r="C636">
            <v>0</v>
          </cell>
          <cell r="D636">
            <v>0</v>
          </cell>
          <cell r="E636">
            <v>0</v>
          </cell>
          <cell r="F636" t="str">
            <v>63052DEA389L4</v>
          </cell>
          <cell r="G636" t="str">
            <v>63052DEA389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0</v>
          </cell>
          <cell r="AS636">
            <v>0</v>
          </cell>
          <cell r="AT636">
            <v>0</v>
          </cell>
          <cell r="AU636">
            <v>0</v>
          </cell>
          <cell r="AV636">
            <v>0</v>
          </cell>
          <cell r="AW636">
            <v>0</v>
          </cell>
          <cell r="AX636">
            <v>0</v>
          </cell>
          <cell r="AY636">
            <v>0</v>
          </cell>
          <cell r="AZ636">
            <v>0</v>
          </cell>
          <cell r="BA636">
            <v>0</v>
          </cell>
          <cell r="BB636">
            <v>0</v>
          </cell>
          <cell r="BC636">
            <v>0</v>
          </cell>
          <cell r="BD636">
            <v>0</v>
          </cell>
          <cell r="BE636">
            <v>0</v>
          </cell>
          <cell r="BF636">
            <v>0</v>
          </cell>
          <cell r="BG636">
            <v>0</v>
          </cell>
          <cell r="BH636">
            <v>0</v>
          </cell>
          <cell r="BI636">
            <v>0</v>
          </cell>
          <cell r="BJ636">
            <v>0</v>
          </cell>
          <cell r="BK636">
            <v>0</v>
          </cell>
          <cell r="BL636">
            <v>0</v>
          </cell>
          <cell r="BM636">
            <v>0</v>
          </cell>
          <cell r="BN636">
            <v>0</v>
          </cell>
          <cell r="BO636">
            <v>0</v>
          </cell>
          <cell r="BP636">
            <v>0</v>
          </cell>
          <cell r="BQ636">
            <v>0</v>
          </cell>
          <cell r="BR636">
            <v>0</v>
          </cell>
          <cell r="BS636">
            <v>0</v>
          </cell>
          <cell r="BT636">
            <v>0</v>
          </cell>
          <cell r="BU636">
            <v>0</v>
          </cell>
          <cell r="BV636">
            <v>0</v>
          </cell>
          <cell r="BW636">
            <v>0</v>
          </cell>
          <cell r="BX636">
            <v>0</v>
          </cell>
          <cell r="BY636">
            <v>0</v>
          </cell>
          <cell r="BZ636">
            <v>0</v>
          </cell>
          <cell r="CA636">
            <v>0</v>
          </cell>
          <cell r="CB636">
            <v>0</v>
          </cell>
          <cell r="CC636">
            <v>0</v>
          </cell>
          <cell r="CD636">
            <v>0</v>
          </cell>
          <cell r="CE636">
            <v>0</v>
          </cell>
          <cell r="CF636">
            <v>0</v>
          </cell>
          <cell r="CG636">
            <v>0</v>
          </cell>
          <cell r="CH636">
            <v>0</v>
          </cell>
          <cell r="CI636">
            <v>0</v>
          </cell>
          <cell r="CJ636">
            <v>0</v>
          </cell>
          <cell r="CK636">
            <v>0</v>
          </cell>
          <cell r="CL636">
            <v>0</v>
          </cell>
          <cell r="CM636">
            <v>0</v>
          </cell>
          <cell r="CN636">
            <v>0</v>
          </cell>
          <cell r="CO636">
            <v>0</v>
          </cell>
          <cell r="CP636">
            <v>0</v>
          </cell>
          <cell r="CQ636">
            <v>0</v>
          </cell>
          <cell r="CR636">
            <v>0</v>
          </cell>
          <cell r="CS636">
            <v>0</v>
          </cell>
          <cell r="CT636">
            <v>0</v>
          </cell>
          <cell r="CU636">
            <v>0</v>
          </cell>
          <cell r="CV636">
            <v>0</v>
          </cell>
          <cell r="CW636">
            <v>0</v>
          </cell>
          <cell r="CX636">
            <v>0</v>
          </cell>
          <cell r="CY636">
            <v>0</v>
          </cell>
          <cell r="CZ636">
            <v>0</v>
          </cell>
          <cell r="DA636">
            <v>0</v>
          </cell>
          <cell r="DB636">
            <v>0</v>
          </cell>
          <cell r="DC636">
            <v>0</v>
          </cell>
          <cell r="DD636">
            <v>0</v>
          </cell>
          <cell r="DE636">
            <v>0</v>
          </cell>
          <cell r="DF636">
            <v>0</v>
          </cell>
          <cell r="DG636">
            <v>0</v>
          </cell>
          <cell r="DH636">
            <v>0</v>
          </cell>
          <cell r="DI636">
            <v>0</v>
          </cell>
          <cell r="DJ636">
            <v>0</v>
          </cell>
          <cell r="DK636">
            <v>0</v>
          </cell>
          <cell r="DL636">
            <v>0</v>
          </cell>
          <cell r="DM636">
            <v>0</v>
          </cell>
          <cell r="DN636">
            <v>0</v>
          </cell>
          <cell r="DO636">
            <v>0</v>
          </cell>
          <cell r="DP636">
            <v>0</v>
          </cell>
          <cell r="DQ636">
            <v>0</v>
          </cell>
          <cell r="DR636">
            <v>0</v>
          </cell>
          <cell r="DS636">
            <v>0</v>
          </cell>
          <cell r="DT636">
            <v>0</v>
          </cell>
          <cell r="DU636">
            <v>0</v>
          </cell>
          <cell r="DV636">
            <v>0</v>
          </cell>
          <cell r="DW636">
            <v>0</v>
          </cell>
          <cell r="DX636">
            <v>0</v>
          </cell>
          <cell r="DY636">
            <v>0</v>
          </cell>
          <cell r="DZ636">
            <v>0</v>
          </cell>
          <cell r="EA636">
            <v>0</v>
          </cell>
          <cell r="EB636">
            <v>0</v>
          </cell>
          <cell r="EC636">
            <v>0</v>
          </cell>
          <cell r="ED636">
            <v>0</v>
          </cell>
          <cell r="EE636">
            <v>0</v>
          </cell>
          <cell r="EF636">
            <v>0</v>
          </cell>
          <cell r="EG636">
            <v>0</v>
          </cell>
          <cell r="EH636">
            <v>0</v>
          </cell>
          <cell r="EI636">
            <v>0</v>
          </cell>
          <cell r="EJ636">
            <v>0</v>
          </cell>
          <cell r="EK636">
            <v>0</v>
          </cell>
          <cell r="EL636">
            <v>0</v>
          </cell>
          <cell r="EM636">
            <v>0</v>
          </cell>
          <cell r="EN636">
            <v>0</v>
          </cell>
          <cell r="EO636">
            <v>0</v>
          </cell>
          <cell r="EP636">
            <v>0</v>
          </cell>
          <cell r="EQ636">
            <v>0</v>
          </cell>
          <cell r="ER636">
            <v>0</v>
          </cell>
          <cell r="ES636">
            <v>0</v>
          </cell>
          <cell r="ET636">
            <v>0</v>
          </cell>
          <cell r="EU636">
            <v>0</v>
          </cell>
          <cell r="EV636">
            <v>0</v>
          </cell>
          <cell r="EW636">
            <v>0</v>
          </cell>
          <cell r="EX636">
            <v>0</v>
          </cell>
          <cell r="EY636">
            <v>0</v>
          </cell>
          <cell r="EZ636">
            <v>0</v>
          </cell>
          <cell r="FA636">
            <v>0</v>
          </cell>
          <cell r="FB636">
            <v>0</v>
          </cell>
          <cell r="FC636">
            <v>0</v>
          </cell>
          <cell r="FD636">
            <v>0</v>
          </cell>
          <cell r="GZ636">
            <v>0</v>
          </cell>
          <cell r="HA636">
            <v>0</v>
          </cell>
        </row>
        <row r="637"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0</v>
          </cell>
          <cell r="AS637">
            <v>0</v>
          </cell>
          <cell r="AT637">
            <v>0</v>
          </cell>
          <cell r="AU637">
            <v>0</v>
          </cell>
          <cell r="AV637">
            <v>0</v>
          </cell>
          <cell r="AW637">
            <v>0</v>
          </cell>
          <cell r="AX637">
            <v>0</v>
          </cell>
          <cell r="AY637">
            <v>0</v>
          </cell>
          <cell r="AZ637">
            <v>0</v>
          </cell>
          <cell r="BA637">
            <v>0</v>
          </cell>
          <cell r="BB637">
            <v>0</v>
          </cell>
          <cell r="BC637">
            <v>0</v>
          </cell>
          <cell r="BD637">
            <v>0</v>
          </cell>
          <cell r="BE637">
            <v>0</v>
          </cell>
          <cell r="BF637">
            <v>0</v>
          </cell>
          <cell r="BG637">
            <v>0</v>
          </cell>
          <cell r="BH637">
            <v>0</v>
          </cell>
          <cell r="BI637">
            <v>0</v>
          </cell>
          <cell r="BJ637">
            <v>0</v>
          </cell>
          <cell r="BK637">
            <v>0</v>
          </cell>
          <cell r="BL637">
            <v>0</v>
          </cell>
          <cell r="BM637">
            <v>0</v>
          </cell>
          <cell r="BN637">
            <v>0</v>
          </cell>
          <cell r="BO637">
            <v>0</v>
          </cell>
          <cell r="BP637">
            <v>0</v>
          </cell>
          <cell r="BQ637">
            <v>0</v>
          </cell>
          <cell r="BR637">
            <v>0</v>
          </cell>
          <cell r="BS637">
            <v>0</v>
          </cell>
          <cell r="BT637">
            <v>0</v>
          </cell>
          <cell r="BU637">
            <v>0</v>
          </cell>
          <cell r="BV637">
            <v>0</v>
          </cell>
          <cell r="BW637">
            <v>0</v>
          </cell>
          <cell r="BX637">
            <v>0</v>
          </cell>
          <cell r="BY637">
            <v>0</v>
          </cell>
          <cell r="BZ637">
            <v>0</v>
          </cell>
          <cell r="CA637">
            <v>0</v>
          </cell>
          <cell r="CB637">
            <v>0</v>
          </cell>
          <cell r="CC637">
            <v>0</v>
          </cell>
          <cell r="CD637">
            <v>0</v>
          </cell>
          <cell r="CE637">
            <v>0</v>
          </cell>
          <cell r="CF637">
            <v>0</v>
          </cell>
          <cell r="CG637">
            <v>0</v>
          </cell>
          <cell r="CH637">
            <v>0</v>
          </cell>
          <cell r="CI637">
            <v>0</v>
          </cell>
          <cell r="CJ637">
            <v>0</v>
          </cell>
          <cell r="CK637">
            <v>0</v>
          </cell>
          <cell r="CL637">
            <v>0</v>
          </cell>
          <cell r="CM637">
            <v>0</v>
          </cell>
          <cell r="CN637">
            <v>0</v>
          </cell>
          <cell r="CO637">
            <v>0</v>
          </cell>
          <cell r="CP637">
            <v>0</v>
          </cell>
          <cell r="CQ637">
            <v>0</v>
          </cell>
          <cell r="CR637">
            <v>0</v>
          </cell>
          <cell r="CS637">
            <v>0</v>
          </cell>
          <cell r="CT637">
            <v>0</v>
          </cell>
          <cell r="CU637">
            <v>0</v>
          </cell>
          <cell r="CV637">
            <v>0</v>
          </cell>
          <cell r="CW637">
            <v>0</v>
          </cell>
          <cell r="CX637">
            <v>0</v>
          </cell>
          <cell r="CY637">
            <v>0</v>
          </cell>
          <cell r="CZ637">
            <v>0</v>
          </cell>
          <cell r="DA637">
            <v>0</v>
          </cell>
          <cell r="DB637">
            <v>0</v>
          </cell>
          <cell r="DC637">
            <v>0</v>
          </cell>
          <cell r="DD637">
            <v>0</v>
          </cell>
          <cell r="DE637">
            <v>0</v>
          </cell>
          <cell r="DF637">
            <v>0</v>
          </cell>
          <cell r="DG637">
            <v>0</v>
          </cell>
          <cell r="DH637">
            <v>0</v>
          </cell>
          <cell r="DI637">
            <v>0</v>
          </cell>
          <cell r="DJ637">
            <v>0</v>
          </cell>
          <cell r="DK637">
            <v>0</v>
          </cell>
          <cell r="DL637">
            <v>0</v>
          </cell>
          <cell r="DM637">
            <v>0</v>
          </cell>
          <cell r="DN637">
            <v>0</v>
          </cell>
          <cell r="DO637">
            <v>0</v>
          </cell>
          <cell r="DP637">
            <v>0</v>
          </cell>
          <cell r="DQ637">
            <v>0</v>
          </cell>
          <cell r="DR637">
            <v>0</v>
          </cell>
          <cell r="DS637">
            <v>0</v>
          </cell>
          <cell r="DT637">
            <v>0</v>
          </cell>
          <cell r="DU637">
            <v>0</v>
          </cell>
          <cell r="DV637">
            <v>0</v>
          </cell>
          <cell r="DW637">
            <v>0</v>
          </cell>
          <cell r="DX637">
            <v>0</v>
          </cell>
          <cell r="DY637">
            <v>0</v>
          </cell>
          <cell r="DZ637">
            <v>0</v>
          </cell>
          <cell r="EA637">
            <v>0</v>
          </cell>
          <cell r="EB637">
            <v>0</v>
          </cell>
          <cell r="EC637">
            <v>0</v>
          </cell>
          <cell r="ED637">
            <v>0</v>
          </cell>
          <cell r="EE637">
            <v>0</v>
          </cell>
          <cell r="EF637">
            <v>0</v>
          </cell>
          <cell r="EG637">
            <v>0</v>
          </cell>
          <cell r="EH637">
            <v>0</v>
          </cell>
          <cell r="EI637">
            <v>0</v>
          </cell>
          <cell r="EJ637">
            <v>0</v>
          </cell>
          <cell r="EK637">
            <v>0</v>
          </cell>
          <cell r="EL637">
            <v>0</v>
          </cell>
          <cell r="EM637">
            <v>0</v>
          </cell>
          <cell r="EN637">
            <v>0</v>
          </cell>
          <cell r="EO637">
            <v>0</v>
          </cell>
          <cell r="EP637">
            <v>0</v>
          </cell>
          <cell r="EQ637">
            <v>0</v>
          </cell>
          <cell r="ER637">
            <v>0</v>
          </cell>
          <cell r="ES637">
            <v>0</v>
          </cell>
          <cell r="ET637">
            <v>0</v>
          </cell>
          <cell r="EU637">
            <v>0</v>
          </cell>
          <cell r="EV637">
            <v>0</v>
          </cell>
          <cell r="EW637">
            <v>0</v>
          </cell>
          <cell r="EX637">
            <v>0</v>
          </cell>
          <cell r="EY637">
            <v>0</v>
          </cell>
          <cell r="EZ637">
            <v>0</v>
          </cell>
          <cell r="FA637">
            <v>0</v>
          </cell>
          <cell r="FB637">
            <v>0</v>
          </cell>
          <cell r="FC637">
            <v>0</v>
          </cell>
          <cell r="FD637">
            <v>0</v>
          </cell>
          <cell r="GZ637">
            <v>0</v>
          </cell>
          <cell r="HA637">
            <v>0</v>
          </cell>
        </row>
        <row r="638">
          <cell r="B638" t="str">
            <v>SUB-TOT MI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9835.1939088816816</v>
          </cell>
          <cell r="H638">
            <v>6891</v>
          </cell>
          <cell r="I638">
            <v>8756</v>
          </cell>
          <cell r="J638">
            <v>22105.332934609251</v>
          </cell>
          <cell r="K638">
            <v>13320.021531100494</v>
          </cell>
          <cell r="L638">
            <v>23954</v>
          </cell>
          <cell r="M638">
            <v>30879</v>
          </cell>
          <cell r="N638">
            <v>24359.528835428075</v>
          </cell>
          <cell r="O638">
            <v>40560</v>
          </cell>
          <cell r="P638">
            <v>24359.528835428075</v>
          </cell>
          <cell r="Q638">
            <v>20658</v>
          </cell>
          <cell r="R638">
            <v>968</v>
          </cell>
          <cell r="S638">
            <v>350</v>
          </cell>
          <cell r="T638">
            <v>10734</v>
          </cell>
          <cell r="U638">
            <v>11084</v>
          </cell>
          <cell r="V638">
            <v>10.8440159434553</v>
          </cell>
          <cell r="W638">
            <v>33903.240759569395</v>
          </cell>
          <cell r="X638">
            <v>33762.189792663507</v>
          </cell>
          <cell r="Y638">
            <v>32481</v>
          </cell>
          <cell r="Z638">
            <v>10689</v>
          </cell>
          <cell r="AA638">
            <v>29695.640589162824</v>
          </cell>
          <cell r="AB638">
            <v>41072</v>
          </cell>
          <cell r="AC638">
            <v>29695.640589162824</v>
          </cell>
          <cell r="AD638">
            <v>30987</v>
          </cell>
          <cell r="AE638">
            <v>-533</v>
          </cell>
          <cell r="AF638">
            <v>1150</v>
          </cell>
          <cell r="AG638">
            <v>11961</v>
          </cell>
          <cell r="AH638">
            <v>13111</v>
          </cell>
          <cell r="AI638">
            <v>11.544252485281344</v>
          </cell>
          <cell r="AJ638">
            <v>33461.246172248808</v>
          </cell>
          <cell r="AK638">
            <v>34226.114752791102</v>
          </cell>
          <cell r="AL638">
            <v>33017</v>
          </cell>
          <cell r="AM638">
            <v>12313</v>
          </cell>
          <cell r="AN638">
            <v>31083</v>
          </cell>
          <cell r="AO638">
            <v>40232</v>
          </cell>
          <cell r="AP638">
            <v>31083</v>
          </cell>
          <cell r="AQ638">
            <v>32088</v>
          </cell>
          <cell r="AR638">
            <v>71</v>
          </cell>
          <cell r="AS638">
            <v>1058</v>
          </cell>
          <cell r="AT638">
            <v>12911</v>
          </cell>
          <cell r="AU638">
            <v>13969</v>
          </cell>
          <cell r="AV638">
            <v>15.389715136185698</v>
          </cell>
          <cell r="AW638">
            <v>27411.522248803838</v>
          </cell>
          <cell r="AX638">
            <v>11070</v>
          </cell>
          <cell r="AY638">
            <v>24348</v>
          </cell>
          <cell r="AZ638">
            <v>9272</v>
          </cell>
          <cell r="BA638">
            <v>25168.107178883023</v>
          </cell>
          <cell r="BB638">
            <v>36660</v>
          </cell>
          <cell r="BC638">
            <v>25168.107178883023</v>
          </cell>
          <cell r="BD638">
            <v>27827</v>
          </cell>
          <cell r="BE638">
            <v>-324</v>
          </cell>
          <cell r="BF638">
            <v>551</v>
          </cell>
          <cell r="BG638">
            <v>10263</v>
          </cell>
          <cell r="BH638">
            <v>10814</v>
          </cell>
          <cell r="BI638">
            <v>17.54110242151927</v>
          </cell>
          <cell r="BJ638">
            <v>15959.074230960934</v>
          </cell>
          <cell r="BK638">
            <v>15380</v>
          </cell>
          <cell r="BL638">
            <v>15114</v>
          </cell>
          <cell r="BM638">
            <v>16921</v>
          </cell>
          <cell r="BN638">
            <v>17552.488583743929</v>
          </cell>
          <cell r="BO638">
            <v>12638</v>
          </cell>
          <cell r="BP638">
            <v>17552.488583743929</v>
          </cell>
          <cell r="BQ638">
            <v>12638</v>
          </cell>
          <cell r="BR638">
            <v>202</v>
          </cell>
          <cell r="BS638">
            <v>827</v>
          </cell>
          <cell r="BT638">
            <v>12261</v>
          </cell>
          <cell r="BU638">
            <v>13088</v>
          </cell>
          <cell r="BV638">
            <v>19.334332162750762</v>
          </cell>
          <cell r="BW638">
            <v>26882.253189792678</v>
          </cell>
          <cell r="BX638">
            <v>15530</v>
          </cell>
          <cell r="BY638">
            <v>27036</v>
          </cell>
          <cell r="BZ638">
            <v>13097</v>
          </cell>
          <cell r="CA638">
            <v>19024.706770511362</v>
          </cell>
          <cell r="CB638">
            <v>22398</v>
          </cell>
          <cell r="CC638">
            <v>19024.706770511362</v>
          </cell>
          <cell r="CD638">
            <v>22398</v>
          </cell>
          <cell r="CE638">
            <v>-238</v>
          </cell>
          <cell r="CF638">
            <v>1196</v>
          </cell>
          <cell r="CG638">
            <v>16768</v>
          </cell>
          <cell r="CH638">
            <v>17964</v>
          </cell>
          <cell r="CI638">
            <v>17.823369553699912</v>
          </cell>
          <cell r="CJ638">
            <v>26151.211483253621</v>
          </cell>
          <cell r="CK638">
            <v>26976.097846889981</v>
          </cell>
          <cell r="CL638">
            <v>27201</v>
          </cell>
          <cell r="CM638">
            <v>5144</v>
          </cell>
          <cell r="CN638">
            <v>28223.619472423223</v>
          </cell>
          <cell r="CO638">
            <v>28004</v>
          </cell>
          <cell r="CP638">
            <v>28223.619472423223</v>
          </cell>
          <cell r="CQ638">
            <v>28004</v>
          </cell>
          <cell r="CR638">
            <v>378</v>
          </cell>
          <cell r="CS638">
            <v>1129</v>
          </cell>
          <cell r="CT638">
            <v>15654</v>
          </cell>
          <cell r="CU638">
            <v>16783</v>
          </cell>
          <cell r="CV638">
            <v>20.980895686361457</v>
          </cell>
          <cell r="CW638">
            <v>23902.691361509846</v>
          </cell>
          <cell r="CX638">
            <v>25195.982345826698</v>
          </cell>
          <cell r="CY638">
            <v>24082</v>
          </cell>
          <cell r="CZ638">
            <v>0</v>
          </cell>
          <cell r="DA638">
            <v>22383.219811977546</v>
          </cell>
          <cell r="DB638">
            <v>25349</v>
          </cell>
          <cell r="DC638">
            <v>22383.219811977546</v>
          </cell>
          <cell r="DD638">
            <v>25349</v>
          </cell>
          <cell r="DE638">
            <v>435</v>
          </cell>
          <cell r="DF638">
            <v>1460</v>
          </cell>
          <cell r="DG638">
            <v>13621</v>
          </cell>
          <cell r="DH638">
            <v>15081</v>
          </cell>
          <cell r="DI638">
            <v>15.653922770456635</v>
          </cell>
          <cell r="DJ638">
            <v>24085</v>
          </cell>
          <cell r="DK638">
            <v>22436</v>
          </cell>
          <cell r="DL638">
            <v>25784</v>
          </cell>
          <cell r="DM638">
            <v>0</v>
          </cell>
          <cell r="DN638">
            <v>26104</v>
          </cell>
          <cell r="DO638">
            <v>23194</v>
          </cell>
          <cell r="DP638">
            <v>26104</v>
          </cell>
          <cell r="DQ638">
            <v>23194</v>
          </cell>
          <cell r="DR638">
            <v>-628</v>
          </cell>
          <cell r="DS638">
            <v>3309</v>
          </cell>
          <cell r="DT638">
            <v>14990</v>
          </cell>
          <cell r="DU638">
            <v>18299</v>
          </cell>
          <cell r="DV638">
            <v>16.488835111648882</v>
          </cell>
          <cell r="DW638">
            <v>22685</v>
          </cell>
          <cell r="DX638">
            <v>28022.206836146324</v>
          </cell>
          <cell r="DY638">
            <v>21705</v>
          </cell>
          <cell r="DZ638">
            <v>14010</v>
          </cell>
          <cell r="EA638">
            <v>27273</v>
          </cell>
          <cell r="EB638">
            <v>24746</v>
          </cell>
          <cell r="EC638">
            <v>27273</v>
          </cell>
          <cell r="ED638">
            <v>24746</v>
          </cell>
          <cell r="EE638">
            <v>712</v>
          </cell>
          <cell r="EF638">
            <v>1610</v>
          </cell>
          <cell r="EG638">
            <v>12936</v>
          </cell>
          <cell r="EH638">
            <v>14546</v>
          </cell>
          <cell r="EI638">
            <v>14.296555535089334</v>
          </cell>
          <cell r="EJ638">
            <v>26784</v>
          </cell>
          <cell r="EK638">
            <v>24709</v>
          </cell>
          <cell r="EL638">
            <v>0</v>
          </cell>
          <cell r="EM638">
            <v>0</v>
          </cell>
          <cell r="EN638">
            <v>27145</v>
          </cell>
          <cell r="EO638">
            <v>0</v>
          </cell>
          <cell r="EP638">
            <v>27145</v>
          </cell>
          <cell r="EQ638">
            <v>0</v>
          </cell>
          <cell r="ER638">
            <v>27145</v>
          </cell>
          <cell r="ES638">
            <v>12575</v>
          </cell>
          <cell r="ET638">
            <v>12575</v>
          </cell>
          <cell r="EU638">
            <v>14185</v>
          </cell>
          <cell r="EV638">
            <v>11.595561566361345</v>
          </cell>
          <cell r="EW638">
            <v>30731.466166728027</v>
          </cell>
          <cell r="EX638">
            <v>44</v>
          </cell>
          <cell r="EY638">
            <v>0</v>
          </cell>
          <cell r="EZ638">
            <v>0</v>
          </cell>
          <cell r="FA638">
            <v>32534</v>
          </cell>
          <cell r="FB638">
            <v>0</v>
          </cell>
          <cell r="FC638">
            <v>32534</v>
          </cell>
          <cell r="FD638">
            <v>0</v>
          </cell>
          <cell r="GZ638">
            <v>14643</v>
          </cell>
          <cell r="HA638">
            <v>21326</v>
          </cell>
        </row>
        <row r="639">
          <cell r="B639" t="str">
            <v>SUB TOT ME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2735</v>
          </cell>
          <cell r="I639">
            <v>2778</v>
          </cell>
          <cell r="J639">
            <v>4649</v>
          </cell>
          <cell r="K639">
            <v>5597</v>
          </cell>
          <cell r="L639">
            <v>4062</v>
          </cell>
          <cell r="M639">
            <v>2099</v>
          </cell>
          <cell r="N639">
            <v>5659</v>
          </cell>
          <cell r="O639">
            <v>6282</v>
          </cell>
          <cell r="P639">
            <v>5659</v>
          </cell>
          <cell r="Q639">
            <v>3677</v>
          </cell>
          <cell r="R639">
            <v>3</v>
          </cell>
          <cell r="S639">
            <v>250</v>
          </cell>
          <cell r="T639">
            <v>2910</v>
          </cell>
          <cell r="U639">
            <v>3160</v>
          </cell>
          <cell r="V639">
            <v>17.239336492890995</v>
          </cell>
          <cell r="W639">
            <v>3549</v>
          </cell>
          <cell r="X639">
            <v>3846</v>
          </cell>
          <cell r="Y639">
            <v>3622</v>
          </cell>
          <cell r="Z639">
            <v>2206</v>
          </cell>
          <cell r="AA639">
            <v>5064</v>
          </cell>
          <cell r="AB639">
            <v>6989</v>
          </cell>
          <cell r="AC639">
            <v>5064</v>
          </cell>
          <cell r="AD639">
            <v>2910</v>
          </cell>
          <cell r="AE639">
            <v>0</v>
          </cell>
          <cell r="AF639">
            <v>100</v>
          </cell>
          <cell r="AG639">
            <v>3772</v>
          </cell>
          <cell r="AH639">
            <v>3872</v>
          </cell>
          <cell r="AI639">
            <v>19.231815091774305</v>
          </cell>
          <cell r="AJ639">
            <v>3464</v>
          </cell>
          <cell r="AK639">
            <v>3841</v>
          </cell>
          <cell r="AL639">
            <v>3500</v>
          </cell>
          <cell r="AM639">
            <v>1765</v>
          </cell>
          <cell r="AN639">
            <v>5884</v>
          </cell>
          <cell r="AO639">
            <v>6208</v>
          </cell>
          <cell r="AP639">
            <v>5884</v>
          </cell>
          <cell r="AQ639">
            <v>4145</v>
          </cell>
          <cell r="AR639">
            <v>11</v>
          </cell>
          <cell r="AS639">
            <v>77</v>
          </cell>
          <cell r="AT639">
            <v>3139</v>
          </cell>
          <cell r="AU639">
            <v>3216</v>
          </cell>
          <cell r="AV639">
            <v>16.211051816147357</v>
          </cell>
          <cell r="AW639">
            <v>4313</v>
          </cell>
          <cell r="AX639">
            <v>0</v>
          </cell>
          <cell r="AY639">
            <v>4370</v>
          </cell>
          <cell r="AZ639">
            <v>2057</v>
          </cell>
          <cell r="BA639">
            <v>5809</v>
          </cell>
          <cell r="BB639">
            <v>6974</v>
          </cell>
          <cell r="BC639">
            <v>5809</v>
          </cell>
          <cell r="BD639">
            <v>4917</v>
          </cell>
          <cell r="BE639">
            <v>6</v>
          </cell>
          <cell r="BF639">
            <v>54</v>
          </cell>
          <cell r="BG639">
            <v>2609</v>
          </cell>
          <cell r="BH639">
            <v>2663</v>
          </cell>
          <cell r="BI639">
            <v>17.308712958867758</v>
          </cell>
          <cell r="BJ639">
            <v>3141</v>
          </cell>
          <cell r="BK639">
            <v>3141</v>
          </cell>
          <cell r="BL639">
            <v>3153</v>
          </cell>
          <cell r="BM639">
            <v>534</v>
          </cell>
          <cell r="BN639">
            <v>4522</v>
          </cell>
          <cell r="BO639">
            <v>1631</v>
          </cell>
          <cell r="BP639">
            <v>4522</v>
          </cell>
          <cell r="BQ639">
            <v>1631</v>
          </cell>
          <cell r="BR639">
            <v>102</v>
          </cell>
          <cell r="BS639">
            <v>568</v>
          </cell>
          <cell r="BT639">
            <v>3515</v>
          </cell>
          <cell r="BU639">
            <v>4083</v>
          </cell>
          <cell r="BV639">
            <v>19.260273972602739</v>
          </cell>
          <cell r="BW639">
            <v>2772</v>
          </cell>
          <cell r="BX639">
            <v>0</v>
          </cell>
          <cell r="BY639">
            <v>2558</v>
          </cell>
          <cell r="BZ639">
            <v>1857</v>
          </cell>
          <cell r="CA639">
            <v>5475</v>
          </cell>
          <cell r="CB639">
            <v>2696</v>
          </cell>
          <cell r="CC639">
            <v>5475</v>
          </cell>
          <cell r="CD639">
            <v>2696</v>
          </cell>
          <cell r="CE639">
            <v>-1</v>
          </cell>
          <cell r="CF639">
            <v>559</v>
          </cell>
          <cell r="CG639">
            <v>3387</v>
          </cell>
          <cell r="CH639">
            <v>3946</v>
          </cell>
          <cell r="CI639">
            <v>14.628563201842788</v>
          </cell>
          <cell r="CJ639">
            <v>4597</v>
          </cell>
          <cell r="CK639">
            <v>4588</v>
          </cell>
          <cell r="CL639">
            <v>3028</v>
          </cell>
          <cell r="CM639">
            <v>5551</v>
          </cell>
          <cell r="CN639">
            <v>6946</v>
          </cell>
          <cell r="CO639">
            <v>2195</v>
          </cell>
          <cell r="CP639">
            <v>6946</v>
          </cell>
          <cell r="CQ639">
            <v>2195</v>
          </cell>
          <cell r="CR639">
            <v>37</v>
          </cell>
          <cell r="CS639">
            <v>562</v>
          </cell>
          <cell r="CT639">
            <v>4180</v>
          </cell>
          <cell r="CU639">
            <v>4742</v>
          </cell>
          <cell r="CV639">
            <v>22.416875223453701</v>
          </cell>
          <cell r="CW639">
            <v>3634</v>
          </cell>
          <cell r="CX639">
            <v>4165</v>
          </cell>
          <cell r="CY639">
            <v>3648</v>
          </cell>
          <cell r="CZ639">
            <v>0</v>
          </cell>
          <cell r="DA639">
            <v>5594</v>
          </cell>
          <cell r="DB639">
            <v>4568</v>
          </cell>
          <cell r="DC639">
            <v>5594</v>
          </cell>
          <cell r="DD639">
            <v>4568</v>
          </cell>
          <cell r="DE639">
            <v>74</v>
          </cell>
          <cell r="DF639">
            <v>572</v>
          </cell>
          <cell r="DG639">
            <v>2574</v>
          </cell>
          <cell r="DH639">
            <v>3146</v>
          </cell>
          <cell r="DI639">
            <v>13.816425120772946</v>
          </cell>
          <cell r="DJ639">
            <v>4942</v>
          </cell>
          <cell r="DK639">
            <v>6046</v>
          </cell>
          <cell r="DL639">
            <v>4150</v>
          </cell>
          <cell r="DM639">
            <v>0</v>
          </cell>
          <cell r="DN639">
            <v>4793</v>
          </cell>
          <cell r="DO639">
            <v>3024</v>
          </cell>
          <cell r="DP639">
            <v>5589</v>
          </cell>
          <cell r="DQ639">
            <v>3024</v>
          </cell>
          <cell r="DR639">
            <v>532</v>
          </cell>
          <cell r="DS639">
            <v>279</v>
          </cell>
          <cell r="DT639">
            <v>4066</v>
          </cell>
          <cell r="DU639">
            <v>4342</v>
          </cell>
          <cell r="DV639">
            <v>18.138289962825279</v>
          </cell>
          <cell r="DW639">
            <v>5446</v>
          </cell>
          <cell r="DX639">
            <v>2960</v>
          </cell>
          <cell r="DY639">
            <v>4937</v>
          </cell>
          <cell r="DZ639">
            <v>0</v>
          </cell>
          <cell r="EA639">
            <v>6725</v>
          </cell>
          <cell r="EB639">
            <v>3024</v>
          </cell>
          <cell r="EC639">
            <v>6725</v>
          </cell>
          <cell r="ED639">
            <v>3024</v>
          </cell>
          <cell r="EE639">
            <v>1864</v>
          </cell>
          <cell r="EF639">
            <v>423</v>
          </cell>
          <cell r="EG639">
            <v>3973</v>
          </cell>
          <cell r="EH639">
            <v>4391</v>
          </cell>
          <cell r="EI639">
            <v>16.870488322717623</v>
          </cell>
          <cell r="EJ639">
            <v>4823</v>
          </cell>
          <cell r="EK639">
            <v>0</v>
          </cell>
          <cell r="EL639">
            <v>0</v>
          </cell>
          <cell r="EM639">
            <v>0</v>
          </cell>
          <cell r="EN639">
            <v>7065</v>
          </cell>
          <cell r="EO639">
            <v>0</v>
          </cell>
          <cell r="EP639">
            <v>7065</v>
          </cell>
          <cell r="EQ639">
            <v>0</v>
          </cell>
          <cell r="ER639">
            <v>7065</v>
          </cell>
          <cell r="ES639">
            <v>0</v>
          </cell>
          <cell r="ET639">
            <v>1731</v>
          </cell>
          <cell r="EU639">
            <v>2149</v>
          </cell>
          <cell r="EV639">
            <v>10.7271224953522</v>
          </cell>
          <cell r="EW639">
            <v>3969</v>
          </cell>
          <cell r="EX639">
            <v>0</v>
          </cell>
          <cell r="EY639">
            <v>0</v>
          </cell>
          <cell r="EZ639">
            <v>0</v>
          </cell>
          <cell r="FA639">
            <v>4841</v>
          </cell>
          <cell r="FB639">
            <v>0</v>
          </cell>
          <cell r="FC639">
            <v>4841</v>
          </cell>
          <cell r="FD639">
            <v>0</v>
          </cell>
          <cell r="GZ639">
            <v>3597</v>
          </cell>
          <cell r="HA639">
            <v>5446</v>
          </cell>
        </row>
        <row r="640">
          <cell r="B640" t="str">
            <v>TOTAL MI + ME L4</v>
          </cell>
          <cell r="C640">
            <v>0</v>
          </cell>
          <cell r="D640">
            <v>0</v>
          </cell>
          <cell r="E640">
            <v>0</v>
          </cell>
          <cell r="F640" t="str">
            <v>Cobertura</v>
          </cell>
          <cell r="G640" t="str">
            <v>TOTAL MI + ME-L4</v>
          </cell>
          <cell r="H640">
            <v>9626</v>
          </cell>
          <cell r="I640">
            <v>11534</v>
          </cell>
          <cell r="J640">
            <v>26754.332934609251</v>
          </cell>
          <cell r="K640">
            <v>18917.021531100494</v>
          </cell>
          <cell r="L640">
            <v>28016</v>
          </cell>
          <cell r="M640">
            <v>32978</v>
          </cell>
          <cell r="N640">
            <v>30018.528835428075</v>
          </cell>
          <cell r="O640">
            <v>46842</v>
          </cell>
          <cell r="P640">
            <v>30018.528835428075</v>
          </cell>
          <cell r="Q640">
            <v>24335</v>
          </cell>
          <cell r="R640">
            <v>971</v>
          </cell>
          <cell r="S640">
            <v>600</v>
          </cell>
          <cell r="T640">
            <v>13644</v>
          </cell>
          <cell r="U640">
            <v>14244</v>
          </cell>
          <cell r="V640">
            <v>11.775725901136493</v>
          </cell>
          <cell r="W640">
            <v>37452.240759569395</v>
          </cell>
          <cell r="X640">
            <v>37608.189792663507</v>
          </cell>
          <cell r="Y640">
            <v>36103</v>
          </cell>
          <cell r="Z640">
            <v>12895</v>
          </cell>
          <cell r="AA640">
            <v>34759.640589162824</v>
          </cell>
          <cell r="AB640">
            <v>48061</v>
          </cell>
          <cell r="AC640">
            <v>34759.640589162824</v>
          </cell>
          <cell r="AD640">
            <v>33897</v>
          </cell>
          <cell r="AE640">
            <v>-533</v>
          </cell>
          <cell r="AF640">
            <v>1250</v>
          </cell>
          <cell r="AG640">
            <v>15733</v>
          </cell>
          <cell r="AH640">
            <v>16983</v>
          </cell>
          <cell r="AI640">
            <v>12.767874049828224</v>
          </cell>
          <cell r="AJ640">
            <v>36925.246172248808</v>
          </cell>
          <cell r="AK640">
            <v>38067.114752791102</v>
          </cell>
          <cell r="AL640">
            <v>36517</v>
          </cell>
          <cell r="AM640">
            <v>14078</v>
          </cell>
          <cell r="AN640">
            <v>36967</v>
          </cell>
          <cell r="AO640">
            <v>46440</v>
          </cell>
          <cell r="AP640">
            <v>36967</v>
          </cell>
          <cell r="AQ640">
            <v>36233</v>
          </cell>
          <cell r="AR640">
            <v>82</v>
          </cell>
          <cell r="AS640">
            <v>1135</v>
          </cell>
          <cell r="AT640">
            <v>16050</v>
          </cell>
          <cell r="AU640">
            <v>17185</v>
          </cell>
          <cell r="AV640">
            <v>15.543736773724202</v>
          </cell>
          <cell r="AW640">
            <v>31724.522248803838</v>
          </cell>
          <cell r="AX640">
            <v>11070</v>
          </cell>
          <cell r="AY640">
            <v>28718</v>
          </cell>
          <cell r="AZ640">
            <v>11329</v>
          </cell>
          <cell r="BA640">
            <v>30977.107178883023</v>
          </cell>
          <cell r="BB640">
            <v>43634</v>
          </cell>
          <cell r="BC640">
            <v>30977.107178883023</v>
          </cell>
          <cell r="BD640">
            <v>32744</v>
          </cell>
          <cell r="BE640">
            <v>-318</v>
          </cell>
          <cell r="BF640">
            <v>605</v>
          </cell>
          <cell r="BG640">
            <v>12872</v>
          </cell>
          <cell r="BH640">
            <v>13477</v>
          </cell>
          <cell r="BI640">
            <v>17.493497008323693</v>
          </cell>
          <cell r="BJ640">
            <v>19100.074230960934</v>
          </cell>
          <cell r="BK640">
            <v>18521</v>
          </cell>
          <cell r="BL640">
            <v>18267</v>
          </cell>
          <cell r="BM640">
            <v>17455</v>
          </cell>
          <cell r="BN640">
            <v>22074.488583743929</v>
          </cell>
          <cell r="BO640">
            <v>14269</v>
          </cell>
          <cell r="BP640">
            <v>22074.488583743929</v>
          </cell>
          <cell r="BQ640">
            <v>14269</v>
          </cell>
          <cell r="BR640">
            <v>304</v>
          </cell>
          <cell r="BS640">
            <v>1395</v>
          </cell>
          <cell r="BT640">
            <v>15776</v>
          </cell>
          <cell r="BU640">
            <v>17171</v>
          </cell>
          <cell r="BV640">
            <v>19.317782226261382</v>
          </cell>
          <cell r="BW640">
            <v>29654.253189792678</v>
          </cell>
          <cell r="BX640">
            <v>15530</v>
          </cell>
          <cell r="BY640">
            <v>29594</v>
          </cell>
          <cell r="BZ640">
            <v>14954</v>
          </cell>
          <cell r="CA640">
            <v>24499.706770511362</v>
          </cell>
          <cell r="CB640">
            <v>25094</v>
          </cell>
          <cell r="CC640">
            <v>24499.706770511362</v>
          </cell>
          <cell r="CD640">
            <v>25094</v>
          </cell>
          <cell r="CE640">
            <v>-239</v>
          </cell>
          <cell r="CF640">
            <v>1755</v>
          </cell>
          <cell r="CG640">
            <v>20155</v>
          </cell>
          <cell r="CH640">
            <v>21910</v>
          </cell>
          <cell r="CI640">
            <v>17.192395285200934</v>
          </cell>
          <cell r="CJ640">
            <v>30748.211483253621</v>
          </cell>
          <cell r="CK640">
            <v>31564.097846889981</v>
          </cell>
          <cell r="CL640">
            <v>30229</v>
          </cell>
          <cell r="CM640">
            <v>10695</v>
          </cell>
          <cell r="CN640">
            <v>35169.619472423219</v>
          </cell>
          <cell r="CO640">
            <v>30199</v>
          </cell>
          <cell r="CP640">
            <v>35169.619472423219</v>
          </cell>
          <cell r="CQ640">
            <v>30199</v>
          </cell>
          <cell r="CR640">
            <v>415</v>
          </cell>
          <cell r="CS640">
            <v>1691</v>
          </cell>
          <cell r="CT640">
            <v>19834</v>
          </cell>
          <cell r="CU640">
            <v>21525</v>
          </cell>
          <cell r="CV640">
            <v>21.268017479894887</v>
          </cell>
          <cell r="CW640">
            <v>27536.691361509846</v>
          </cell>
          <cell r="CX640">
            <v>29360.982345826698</v>
          </cell>
          <cell r="CY640">
            <v>27730</v>
          </cell>
          <cell r="CZ640">
            <v>0</v>
          </cell>
          <cell r="DA640">
            <v>27977.219811977546</v>
          </cell>
          <cell r="DB640">
            <v>29917</v>
          </cell>
          <cell r="DC640">
            <v>27977.219811977546</v>
          </cell>
          <cell r="DD640">
            <v>29917</v>
          </cell>
          <cell r="DE640">
            <v>509</v>
          </cell>
          <cell r="DF640">
            <v>2032</v>
          </cell>
          <cell r="DG640">
            <v>16195</v>
          </cell>
          <cell r="DH640">
            <v>18227</v>
          </cell>
          <cell r="DI640">
            <v>15.329883570504528</v>
          </cell>
          <cell r="DJ640">
            <v>29027</v>
          </cell>
          <cell r="DK640">
            <v>28482</v>
          </cell>
          <cell r="DL640">
            <v>29934</v>
          </cell>
          <cell r="DM640">
            <v>0</v>
          </cell>
          <cell r="DN640">
            <v>30897</v>
          </cell>
          <cell r="DO640">
            <v>26218</v>
          </cell>
          <cell r="DP640">
            <v>31693</v>
          </cell>
          <cell r="DQ640">
            <v>26218</v>
          </cell>
          <cell r="DR640">
            <v>-96</v>
          </cell>
          <cell r="DS640">
            <v>3588</v>
          </cell>
          <cell r="DT640">
            <v>19056</v>
          </cell>
          <cell r="DU640">
            <v>22641</v>
          </cell>
          <cell r="DV640">
            <v>16.815106770986528</v>
          </cell>
          <cell r="DW640">
            <v>28131</v>
          </cell>
          <cell r="DX640">
            <v>30982.206836146324</v>
          </cell>
          <cell r="DY640">
            <v>26642</v>
          </cell>
          <cell r="DZ640">
            <v>14010</v>
          </cell>
          <cell r="EA640">
            <v>33998</v>
          </cell>
          <cell r="EB640">
            <v>27770</v>
          </cell>
          <cell r="EC640">
            <v>33998</v>
          </cell>
          <cell r="ED640">
            <v>27770</v>
          </cell>
          <cell r="EE640">
            <v>2576</v>
          </cell>
          <cell r="EF640">
            <v>2033</v>
          </cell>
          <cell r="EG640">
            <v>16909</v>
          </cell>
          <cell r="EH640">
            <v>18937</v>
          </cell>
          <cell r="EI640">
            <v>14.828120432622041</v>
          </cell>
          <cell r="EJ640">
            <v>31607</v>
          </cell>
          <cell r="EK640">
            <v>24709</v>
          </cell>
          <cell r="EL640">
            <v>0</v>
          </cell>
          <cell r="EM640">
            <v>0</v>
          </cell>
          <cell r="EN640">
            <v>34210</v>
          </cell>
          <cell r="EO640">
            <v>0</v>
          </cell>
          <cell r="EP640">
            <v>34210</v>
          </cell>
          <cell r="EQ640">
            <v>0</v>
          </cell>
          <cell r="ER640">
            <v>34210</v>
          </cell>
          <cell r="ES640">
            <v>12575</v>
          </cell>
          <cell r="ET640">
            <v>14306</v>
          </cell>
          <cell r="EU640">
            <v>16334</v>
          </cell>
          <cell r="EV640">
            <v>11.483076923076924</v>
          </cell>
          <cell r="EW640">
            <v>34700.466166728031</v>
          </cell>
          <cell r="EX640">
            <v>44</v>
          </cell>
          <cell r="EY640">
            <v>0</v>
          </cell>
          <cell r="EZ640">
            <v>0</v>
          </cell>
          <cell r="FA640">
            <v>37375</v>
          </cell>
          <cell r="FB640">
            <v>0</v>
          </cell>
          <cell r="FC640">
            <v>37375</v>
          </cell>
          <cell r="FD640">
            <v>0</v>
          </cell>
          <cell r="GZ640">
            <v>18240</v>
          </cell>
          <cell r="HA640">
            <v>26772</v>
          </cell>
        </row>
        <row r="641">
          <cell r="B641" t="str">
            <v>Cadência/dia</v>
          </cell>
          <cell r="C641">
            <v>0</v>
          </cell>
          <cell r="D641" t="str">
            <v>LINHA 4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1966.6008491228067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  <cell r="Q641">
            <v>0.81066597678430086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11.775725901136493</v>
          </cell>
          <cell r="W641">
            <v>2389.448562702436</v>
          </cell>
          <cell r="X641">
            <v>0</v>
          </cell>
          <cell r="Y641">
            <v>-1349.2407595693949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0.97518269537482583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12.767874049828224</v>
          </cell>
          <cell r="AJ641">
            <v>2464.0998082111141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0.98014445316092735</v>
          </cell>
          <cell r="AR641">
            <v>0</v>
          </cell>
          <cell r="AS641">
            <v>0</v>
          </cell>
          <cell r="AT641">
            <v>0</v>
          </cell>
          <cell r="AU641">
            <v>0</v>
          </cell>
          <cell r="AV641">
            <v>15.543736773724202</v>
          </cell>
          <cell r="AW641">
            <v>2490.5224607602613</v>
          </cell>
          <cell r="AX641">
            <v>0</v>
          </cell>
          <cell r="AY641">
            <v>0</v>
          </cell>
          <cell r="AZ641">
            <v>0</v>
          </cell>
          <cell r="BA641">
            <v>0</v>
          </cell>
          <cell r="BB641">
            <v>0</v>
          </cell>
          <cell r="BC641">
            <v>0</v>
          </cell>
          <cell r="BD641">
            <v>1.0570386644212362</v>
          </cell>
          <cell r="BE641">
            <v>0</v>
          </cell>
          <cell r="BF641">
            <v>0</v>
          </cell>
          <cell r="BG641">
            <v>0</v>
          </cell>
          <cell r="BH641">
            <v>0</v>
          </cell>
          <cell r="BI641">
            <v>17.493497008323693</v>
          </cell>
          <cell r="BJ641">
            <v>2406.0979866182138</v>
          </cell>
          <cell r="BK641">
            <v>0</v>
          </cell>
          <cell r="BL641">
            <v>0</v>
          </cell>
          <cell r="BM641">
            <v>0</v>
          </cell>
          <cell r="BN641">
            <v>0</v>
          </cell>
          <cell r="BO641">
            <v>0</v>
          </cell>
          <cell r="BP641">
            <v>0</v>
          </cell>
          <cell r="BQ641">
            <v>0</v>
          </cell>
          <cell r="BR641">
            <v>0</v>
          </cell>
          <cell r="BS641">
            <v>0</v>
          </cell>
          <cell r="BT641">
            <v>0</v>
          </cell>
          <cell r="BU641">
            <v>0</v>
          </cell>
          <cell r="BV641">
            <v>19.317782226261382</v>
          </cell>
          <cell r="BW641">
            <v>2499.1353413031161</v>
          </cell>
          <cell r="BX641">
            <v>0</v>
          </cell>
          <cell r="BY641">
            <v>0</v>
          </cell>
          <cell r="BZ641">
            <v>0</v>
          </cell>
          <cell r="CA641">
            <v>0</v>
          </cell>
          <cell r="CB641">
            <v>0</v>
          </cell>
          <cell r="CC641">
            <v>0</v>
          </cell>
          <cell r="CD641">
            <v>0</v>
          </cell>
          <cell r="CE641">
            <v>0</v>
          </cell>
          <cell r="CF641">
            <v>0</v>
          </cell>
          <cell r="CG641">
            <v>0</v>
          </cell>
          <cell r="CH641">
            <v>0</v>
          </cell>
          <cell r="CI641">
            <v>17.192395285200934</v>
          </cell>
          <cell r="CJ641">
            <v>2376.1769953405696</v>
          </cell>
          <cell r="CK641">
            <v>0</v>
          </cell>
          <cell r="CL641">
            <v>0</v>
          </cell>
          <cell r="CM641">
            <v>0</v>
          </cell>
          <cell r="CN641">
            <v>0</v>
          </cell>
          <cell r="CO641">
            <v>0</v>
          </cell>
          <cell r="CP641">
            <v>0</v>
          </cell>
          <cell r="CQ641">
            <v>0</v>
          </cell>
          <cell r="CR641">
            <v>0</v>
          </cell>
          <cell r="CS641">
            <v>0</v>
          </cell>
          <cell r="CT641">
            <v>0</v>
          </cell>
          <cell r="CU641">
            <v>0</v>
          </cell>
          <cell r="CV641">
            <v>21.268017479894887</v>
          </cell>
          <cell r="CW641">
            <v>2222.4734826937993</v>
          </cell>
          <cell r="CX641">
            <v>0</v>
          </cell>
          <cell r="CY641" t="str">
            <v>verificar</v>
          </cell>
          <cell r="CZ641">
            <v>0</v>
          </cell>
          <cell r="DA641">
            <v>0</v>
          </cell>
          <cell r="DB641">
            <v>0</v>
          </cell>
          <cell r="DC641">
            <v>0</v>
          </cell>
          <cell r="DD641">
            <v>0</v>
          </cell>
          <cell r="DE641">
            <v>0</v>
          </cell>
          <cell r="DF641">
            <v>0</v>
          </cell>
          <cell r="DG641">
            <v>0</v>
          </cell>
          <cell r="DH641">
            <v>0</v>
          </cell>
          <cell r="DI641">
            <v>15.329883570504528</v>
          </cell>
          <cell r="DJ641">
            <v>1667.8687955002006</v>
          </cell>
          <cell r="DK641">
            <v>0</v>
          </cell>
          <cell r="DL641" t="str">
            <v>verificar</v>
          </cell>
          <cell r="DM641">
            <v>0</v>
          </cell>
          <cell r="DN641">
            <v>0</v>
          </cell>
          <cell r="DO641">
            <v>0</v>
          </cell>
          <cell r="DP641">
            <v>0</v>
          </cell>
          <cell r="DQ641">
            <v>0</v>
          </cell>
          <cell r="DR641">
            <v>0</v>
          </cell>
          <cell r="DS641">
            <v>0</v>
          </cell>
          <cell r="DT641">
            <v>0</v>
          </cell>
          <cell r="DU641">
            <v>0</v>
          </cell>
          <cell r="DV641">
            <v>16.815106770986528</v>
          </cell>
          <cell r="DW641">
            <v>2357.8680497925297</v>
          </cell>
          <cell r="DX641">
            <v>2455.2124066766887</v>
          </cell>
          <cell r="DY641">
            <v>4789</v>
          </cell>
          <cell r="DZ641">
            <v>0</v>
          </cell>
          <cell r="EA641">
            <v>0</v>
          </cell>
          <cell r="EB641">
            <v>0</v>
          </cell>
          <cell r="EC641">
            <v>0</v>
          </cell>
          <cell r="ED641">
            <v>0</v>
          </cell>
          <cell r="EE641">
            <v>0</v>
          </cell>
          <cell r="EF641">
            <v>0</v>
          </cell>
          <cell r="EG641">
            <v>0</v>
          </cell>
          <cell r="EH641">
            <v>0</v>
          </cell>
          <cell r="EI641">
            <v>14.828120432622041</v>
          </cell>
          <cell r="EJ641">
            <v>2258.8477420051204</v>
          </cell>
          <cell r="EK641">
            <v>0</v>
          </cell>
          <cell r="EL641">
            <v>0</v>
          </cell>
          <cell r="EM641">
            <v>0</v>
          </cell>
          <cell r="EN641">
            <v>0</v>
          </cell>
          <cell r="EO641">
            <v>0</v>
          </cell>
          <cell r="EP641">
            <v>0</v>
          </cell>
          <cell r="EQ641">
            <v>0</v>
          </cell>
          <cell r="ER641">
            <v>0</v>
          </cell>
          <cell r="ES641">
            <v>0</v>
          </cell>
          <cell r="ET641">
            <v>0</v>
          </cell>
          <cell r="EU641">
            <v>0</v>
          </cell>
          <cell r="EV641">
            <v>11.483076923076924</v>
          </cell>
          <cell r="EW641">
            <v>2436.5623001989293</v>
          </cell>
          <cell r="EX641">
            <v>0</v>
          </cell>
          <cell r="EY641">
            <v>0</v>
          </cell>
          <cell r="EZ641">
            <v>0</v>
          </cell>
          <cell r="FA641">
            <v>0</v>
          </cell>
          <cell r="FB641">
            <v>0</v>
          </cell>
          <cell r="FC641">
            <v>0</v>
          </cell>
          <cell r="FD641">
            <v>0</v>
          </cell>
          <cell r="GZ641">
            <v>0</v>
          </cell>
          <cell r="HA641">
            <v>0</v>
          </cell>
        </row>
        <row r="642">
          <cell r="B642" t="str">
            <v xml:space="preserve">DIAS ÚTEIS 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20.505761843790015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17.999721137757952</v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>
            <v>0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0</v>
          </cell>
          <cell r="AH642">
            <v>0</v>
          </cell>
          <cell r="AI642">
            <v>0</v>
          </cell>
          <cell r="AJ642">
            <v>22.501202662639152</v>
          </cell>
          <cell r="AK642">
            <v>0</v>
          </cell>
          <cell r="AL642">
            <v>0</v>
          </cell>
          <cell r="AM642">
            <v>0</v>
          </cell>
          <cell r="AN642">
            <v>0</v>
          </cell>
          <cell r="AO642">
            <v>0</v>
          </cell>
          <cell r="AP642">
            <v>0</v>
          </cell>
          <cell r="AQ642">
            <v>0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18.224869944621588</v>
          </cell>
          <cell r="AX642">
            <v>0</v>
          </cell>
          <cell r="AY642">
            <v>0</v>
          </cell>
          <cell r="AZ642">
            <v>0</v>
          </cell>
          <cell r="BA642">
            <v>0</v>
          </cell>
          <cell r="BB642">
            <v>0</v>
          </cell>
          <cell r="BC642">
            <v>0</v>
          </cell>
          <cell r="BD642">
            <v>0</v>
          </cell>
          <cell r="BE642">
            <v>0</v>
          </cell>
          <cell r="BF642">
            <v>0</v>
          </cell>
          <cell r="BG642">
            <v>0</v>
          </cell>
          <cell r="BH642">
            <v>0</v>
          </cell>
          <cell r="BI642">
            <v>0</v>
          </cell>
          <cell r="BJ642">
            <v>21.766739385802993</v>
          </cell>
          <cell r="BK642">
            <v>0</v>
          </cell>
          <cell r="BL642">
            <v>0</v>
          </cell>
          <cell r="BM642">
            <v>0</v>
          </cell>
          <cell r="BN642">
            <v>0</v>
          </cell>
          <cell r="BO642">
            <v>0</v>
          </cell>
          <cell r="BP642">
            <v>0</v>
          </cell>
          <cell r="BQ642">
            <v>0</v>
          </cell>
          <cell r="BR642">
            <v>0</v>
          </cell>
          <cell r="BS642">
            <v>0</v>
          </cell>
          <cell r="BT642">
            <v>0</v>
          </cell>
          <cell r="BU642">
            <v>0</v>
          </cell>
          <cell r="BV642">
            <v>0</v>
          </cell>
          <cell r="BW642">
            <v>19.981540526934054</v>
          </cell>
          <cell r="BX642">
            <v>0</v>
          </cell>
          <cell r="BY642">
            <v>29111</v>
          </cell>
          <cell r="BZ642">
            <v>-483</v>
          </cell>
          <cell r="CA642">
            <v>0</v>
          </cell>
          <cell r="CB642">
            <v>0</v>
          </cell>
          <cell r="CC642">
            <v>0</v>
          </cell>
          <cell r="CD642">
            <v>0</v>
          </cell>
          <cell r="CE642">
            <v>0</v>
          </cell>
          <cell r="CF642">
            <v>0</v>
          </cell>
          <cell r="CG642">
            <v>0</v>
          </cell>
          <cell r="CH642">
            <v>21671</v>
          </cell>
          <cell r="CI642">
            <v>0</v>
          </cell>
          <cell r="CJ642">
            <v>20.981540526934058</v>
          </cell>
          <cell r="CK642">
            <v>0</v>
          </cell>
          <cell r="CL642">
            <v>0</v>
          </cell>
          <cell r="CM642">
            <v>0</v>
          </cell>
          <cell r="CN642">
            <v>0</v>
          </cell>
          <cell r="CO642">
            <v>0</v>
          </cell>
          <cell r="CP642">
            <v>0</v>
          </cell>
          <cell r="CQ642">
            <v>0</v>
          </cell>
          <cell r="CR642">
            <v>0</v>
          </cell>
          <cell r="CS642">
            <v>0</v>
          </cell>
          <cell r="CT642">
            <v>0</v>
          </cell>
          <cell r="CU642">
            <v>0</v>
          </cell>
          <cell r="CV642">
            <v>0</v>
          </cell>
          <cell r="CW642">
            <v>20.981540526934058</v>
          </cell>
          <cell r="CX642">
            <v>0</v>
          </cell>
          <cell r="CY642">
            <v>0</v>
          </cell>
          <cell r="CZ642">
            <v>0</v>
          </cell>
          <cell r="DA642">
            <v>0</v>
          </cell>
          <cell r="DB642">
            <v>0</v>
          </cell>
          <cell r="DC642">
            <v>0</v>
          </cell>
          <cell r="DD642">
            <v>0</v>
          </cell>
          <cell r="DE642">
            <v>0</v>
          </cell>
          <cell r="DF642">
            <v>0</v>
          </cell>
          <cell r="DG642">
            <v>0</v>
          </cell>
          <cell r="DH642">
            <v>0</v>
          </cell>
          <cell r="DI642">
            <v>0</v>
          </cell>
          <cell r="DJ642">
            <v>20.233260614197018</v>
          </cell>
          <cell r="DK642">
            <v>0</v>
          </cell>
          <cell r="DL642">
            <v>0</v>
          </cell>
          <cell r="DM642">
            <v>0</v>
          </cell>
          <cell r="DN642" t="str">
            <v>56-1000</v>
          </cell>
          <cell r="DO642">
            <v>0</v>
          </cell>
          <cell r="DP642" t="str">
            <v>76srb -2000</v>
          </cell>
          <cell r="DQ642">
            <v>0</v>
          </cell>
          <cell r="DR642">
            <v>0</v>
          </cell>
          <cell r="DS642">
            <v>0</v>
          </cell>
          <cell r="DT642">
            <v>0</v>
          </cell>
          <cell r="DU642">
            <v>0</v>
          </cell>
          <cell r="DV642">
            <v>0</v>
          </cell>
          <cell r="DW642">
            <v>19.748279912737043</v>
          </cell>
          <cell r="DX642">
            <v>19.748279912737043</v>
          </cell>
          <cell r="DY642">
            <v>148</v>
          </cell>
          <cell r="DZ642">
            <v>0</v>
          </cell>
          <cell r="EA642">
            <v>0</v>
          </cell>
          <cell r="EB642">
            <v>0</v>
          </cell>
          <cell r="EC642">
            <v>0</v>
          </cell>
          <cell r="ED642">
            <v>0</v>
          </cell>
          <cell r="EE642">
            <v>0</v>
          </cell>
          <cell r="EF642">
            <v>0</v>
          </cell>
          <cell r="EG642">
            <v>0</v>
          </cell>
          <cell r="EH642">
            <v>0</v>
          </cell>
          <cell r="EI642">
            <v>0</v>
          </cell>
          <cell r="EJ642">
            <v>18.981540526934054</v>
          </cell>
          <cell r="EK642">
            <v>0</v>
          </cell>
          <cell r="EL642">
            <v>0</v>
          </cell>
          <cell r="EM642">
            <v>0</v>
          </cell>
          <cell r="EN642">
            <v>0</v>
          </cell>
          <cell r="EO642">
            <v>0</v>
          </cell>
          <cell r="EP642">
            <v>0</v>
          </cell>
          <cell r="EQ642">
            <v>0</v>
          </cell>
          <cell r="ER642">
            <v>0</v>
          </cell>
          <cell r="ES642">
            <v>0</v>
          </cell>
          <cell r="ET642">
            <v>0</v>
          </cell>
          <cell r="EU642">
            <v>0</v>
          </cell>
          <cell r="EV642">
            <v>0</v>
          </cell>
          <cell r="EW642">
            <v>20.233260614197018</v>
          </cell>
          <cell r="EX642">
            <v>0</v>
          </cell>
          <cell r="EY642">
            <v>0</v>
          </cell>
          <cell r="EZ642">
            <v>0</v>
          </cell>
          <cell r="FA642">
            <v>0</v>
          </cell>
          <cell r="FB642">
            <v>0</v>
          </cell>
          <cell r="FC642">
            <v>0</v>
          </cell>
          <cell r="FD642">
            <v>0</v>
          </cell>
          <cell r="GZ642">
            <v>0</v>
          </cell>
          <cell r="HA642">
            <v>0</v>
          </cell>
        </row>
        <row r="643">
          <cell r="B643" t="str">
            <v>DIAS PROGR.L4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13.604353393085789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15.674010039040718</v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>
            <v>0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14.985288359344413</v>
          </cell>
          <cell r="AK643">
            <v>0</v>
          </cell>
          <cell r="AL643">
            <v>0</v>
          </cell>
          <cell r="AM643">
            <v>0</v>
          </cell>
          <cell r="AN643">
            <v>0</v>
          </cell>
          <cell r="AO643">
            <v>0</v>
          </cell>
          <cell r="AP643">
            <v>0</v>
          </cell>
          <cell r="AQ643">
            <v>0</v>
          </cell>
          <cell r="AR643">
            <v>0</v>
          </cell>
          <cell r="AS643">
            <v>0</v>
          </cell>
          <cell r="AT643">
            <v>0</v>
          </cell>
          <cell r="AU643">
            <v>0</v>
          </cell>
          <cell r="AV643">
            <v>0</v>
          </cell>
          <cell r="AW643">
            <v>12.738099233652186</v>
          </cell>
          <cell r="AX643">
            <v>1220</v>
          </cell>
          <cell r="AY643">
            <v>0</v>
          </cell>
          <cell r="AZ643">
            <v>0</v>
          </cell>
          <cell r="BA643">
            <v>0</v>
          </cell>
          <cell r="BB643">
            <v>0</v>
          </cell>
          <cell r="BC643">
            <v>0</v>
          </cell>
          <cell r="BD643">
            <v>0</v>
          </cell>
          <cell r="BE643">
            <v>0</v>
          </cell>
          <cell r="BF643">
            <v>0</v>
          </cell>
          <cell r="BG643">
            <v>0</v>
          </cell>
          <cell r="BH643">
            <v>0</v>
          </cell>
          <cell r="BI643">
            <v>0</v>
          </cell>
          <cell r="BJ643">
            <v>7.9381946775186041</v>
          </cell>
          <cell r="BK643">
            <v>0</v>
          </cell>
          <cell r="BL643">
            <v>0</v>
          </cell>
          <cell r="BM643">
            <v>0</v>
          </cell>
          <cell r="BN643">
            <v>0</v>
          </cell>
          <cell r="BO643">
            <v>0</v>
          </cell>
          <cell r="BP643">
            <v>0</v>
          </cell>
          <cell r="BQ643">
            <v>0</v>
          </cell>
          <cell r="BR643">
            <v>0</v>
          </cell>
          <cell r="BS643">
            <v>0</v>
          </cell>
          <cell r="BT643">
            <v>0</v>
          </cell>
          <cell r="BU643">
            <v>0</v>
          </cell>
          <cell r="BV643">
            <v>0</v>
          </cell>
          <cell r="BW643">
            <v>11.865805224590261</v>
          </cell>
          <cell r="BX643">
            <v>0</v>
          </cell>
          <cell r="BY643">
            <v>0</v>
          </cell>
          <cell r="BZ643">
            <v>0</v>
          </cell>
          <cell r="CA643">
            <v>0</v>
          </cell>
          <cell r="CB643">
            <v>0</v>
          </cell>
          <cell r="CC643">
            <v>0</v>
          </cell>
          <cell r="CD643">
            <v>0</v>
          </cell>
          <cell r="CE643">
            <v>0</v>
          </cell>
          <cell r="CF643">
            <v>0</v>
          </cell>
          <cell r="CG643">
            <v>0</v>
          </cell>
          <cell r="CH643">
            <v>-239</v>
          </cell>
          <cell r="CI643">
            <v>0</v>
          </cell>
          <cell r="CJ643">
            <v>12.940202494825762</v>
          </cell>
          <cell r="CK643">
            <v>0</v>
          </cell>
          <cell r="CL643">
            <v>0</v>
          </cell>
          <cell r="CM643">
            <v>0</v>
          </cell>
          <cell r="CN643">
            <v>0</v>
          </cell>
          <cell r="CO643">
            <v>0</v>
          </cell>
          <cell r="CP643">
            <v>0</v>
          </cell>
          <cell r="CQ643">
            <v>0</v>
          </cell>
          <cell r="CR643">
            <v>0</v>
          </cell>
          <cell r="CS643">
            <v>0</v>
          </cell>
          <cell r="CT643">
            <v>0</v>
          </cell>
          <cell r="CU643">
            <v>0</v>
          </cell>
          <cell r="CV643">
            <v>0</v>
          </cell>
          <cell r="CW643">
            <v>12.390110197460432</v>
          </cell>
          <cell r="CX643">
            <v>0</v>
          </cell>
          <cell r="CY643">
            <v>0</v>
          </cell>
          <cell r="CZ643">
            <v>0</v>
          </cell>
          <cell r="DA643">
            <v>0</v>
          </cell>
          <cell r="DB643">
            <v>0</v>
          </cell>
          <cell r="DC643">
            <v>0</v>
          </cell>
          <cell r="DD643">
            <v>0</v>
          </cell>
          <cell r="DE643">
            <v>0</v>
          </cell>
          <cell r="DF643">
            <v>0</v>
          </cell>
          <cell r="DG643">
            <v>0</v>
          </cell>
          <cell r="DH643">
            <v>0</v>
          </cell>
          <cell r="DI643">
            <v>0</v>
          </cell>
          <cell r="DJ643">
            <v>17.403647144375459</v>
          </cell>
          <cell r="DK643">
            <v>0</v>
          </cell>
          <cell r="DL643">
            <v>0</v>
          </cell>
          <cell r="DM643">
            <v>0</v>
          </cell>
          <cell r="DN643">
            <v>0</v>
          </cell>
          <cell r="DO643">
            <v>0</v>
          </cell>
          <cell r="DP643">
            <v>0</v>
          </cell>
          <cell r="DQ643">
            <v>0</v>
          </cell>
          <cell r="DR643">
            <v>0</v>
          </cell>
          <cell r="DS643">
            <v>0</v>
          </cell>
          <cell r="DT643">
            <v>0</v>
          </cell>
          <cell r="DU643">
            <v>0</v>
          </cell>
          <cell r="DV643">
            <v>0</v>
          </cell>
          <cell r="DW643">
            <v>11.930693069306937</v>
          </cell>
          <cell r="DX643">
            <v>12.61895172568105</v>
          </cell>
          <cell r="DY643">
            <v>0</v>
          </cell>
          <cell r="DZ643">
            <v>0</v>
          </cell>
          <cell r="EA643">
            <v>0</v>
          </cell>
          <cell r="EB643">
            <v>0</v>
          </cell>
          <cell r="EC643">
            <v>0</v>
          </cell>
          <cell r="ED643">
            <v>0</v>
          </cell>
          <cell r="EE643">
            <v>0</v>
          </cell>
          <cell r="EF643">
            <v>0</v>
          </cell>
          <cell r="EG643">
            <v>0</v>
          </cell>
          <cell r="EH643">
            <v>0</v>
          </cell>
          <cell r="EI643">
            <v>0</v>
          </cell>
          <cell r="EJ643">
            <v>13.992532304077869</v>
          </cell>
          <cell r="EK643">
            <v>0</v>
          </cell>
          <cell r="EL643">
            <v>0</v>
          </cell>
          <cell r="EM643">
            <v>0</v>
          </cell>
          <cell r="EN643">
            <v>0</v>
          </cell>
          <cell r="EO643">
            <v>0</v>
          </cell>
          <cell r="EP643">
            <v>0</v>
          </cell>
          <cell r="EQ643">
            <v>0</v>
          </cell>
          <cell r="ER643">
            <v>0</v>
          </cell>
          <cell r="ES643">
            <v>0</v>
          </cell>
          <cell r="ET643">
            <v>0</v>
          </cell>
          <cell r="EU643">
            <v>0</v>
          </cell>
          <cell r="EV643">
            <v>0</v>
          </cell>
          <cell r="EW643">
            <v>14.241567377076697</v>
          </cell>
          <cell r="EX643">
            <v>0</v>
          </cell>
          <cell r="EY643">
            <v>0</v>
          </cell>
          <cell r="EZ643">
            <v>0</v>
          </cell>
          <cell r="FA643">
            <v>0</v>
          </cell>
          <cell r="FB643">
            <v>0</v>
          </cell>
          <cell r="FC643">
            <v>0</v>
          </cell>
          <cell r="FD643">
            <v>0</v>
          </cell>
          <cell r="GZ643">
            <v>0</v>
          </cell>
          <cell r="HA643">
            <v>0</v>
          </cell>
        </row>
        <row r="644">
          <cell r="B644" t="str">
            <v>SALDO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1272.5224071702946</v>
          </cell>
          <cell r="O644">
            <v>0</v>
          </cell>
          <cell r="P644" t="str">
            <v>MARIANE PREMIUM 120/DIA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0</v>
          </cell>
          <cell r="AA644">
            <v>1400.8812046848861</v>
          </cell>
          <cell r="AB644">
            <v>0</v>
          </cell>
          <cell r="AC644" t="str">
            <v>MARIANE PREMIUM 120/DIA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1438.2346031213294</v>
          </cell>
          <cell r="AO644">
            <v>0</v>
          </cell>
          <cell r="AP644" t="str">
            <v>MARIANE PREMIUM 120/DIA</v>
          </cell>
          <cell r="AQ644">
            <v>0</v>
          </cell>
          <cell r="AR644">
            <v>0</v>
          </cell>
          <cell r="AS644">
            <v>0</v>
          </cell>
          <cell r="AT644">
            <v>0</v>
          </cell>
          <cell r="AU644">
            <v>0</v>
          </cell>
          <cell r="AV644">
            <v>0</v>
          </cell>
          <cell r="AW644">
            <v>0</v>
          </cell>
          <cell r="AX644">
            <v>0</v>
          </cell>
          <cell r="AY644">
            <v>0</v>
          </cell>
          <cell r="AZ644">
            <v>0</v>
          </cell>
          <cell r="BA644">
            <v>1048.5719080382623</v>
          </cell>
          <cell r="BB644">
            <v>0</v>
          </cell>
          <cell r="BC644" t="str">
            <v>MARIANE PREMIUM 120/DIA</v>
          </cell>
          <cell r="BD644">
            <v>0</v>
          </cell>
          <cell r="BE644">
            <v>0</v>
          </cell>
          <cell r="BF644">
            <v>0</v>
          </cell>
          <cell r="BG644">
            <v>0</v>
          </cell>
          <cell r="BH644">
            <v>0</v>
          </cell>
          <cell r="BI644">
            <v>0</v>
          </cell>
          <cell r="BJ644">
            <v>0</v>
          </cell>
          <cell r="BK644">
            <v>0</v>
          </cell>
          <cell r="BL644">
            <v>0</v>
          </cell>
          <cell r="BM644">
            <v>0</v>
          </cell>
          <cell r="BN644">
            <v>592.58336130223245</v>
          </cell>
          <cell r="BO644">
            <v>0</v>
          </cell>
          <cell r="BP644" t="str">
            <v>MARIANE PREMIUM 120/DIA</v>
          </cell>
          <cell r="BQ644">
            <v>0</v>
          </cell>
          <cell r="BR644">
            <v>0</v>
          </cell>
          <cell r="BS644">
            <v>0</v>
          </cell>
          <cell r="BT644">
            <v>0</v>
          </cell>
          <cell r="BU644">
            <v>0</v>
          </cell>
          <cell r="BV644">
            <v>0</v>
          </cell>
          <cell r="BW644">
            <v>0</v>
          </cell>
          <cell r="BX644">
            <v>0</v>
          </cell>
          <cell r="BY644">
            <v>0</v>
          </cell>
          <cell r="BZ644">
            <v>0</v>
          </cell>
          <cell r="CA644">
            <v>896.89662695083143</v>
          </cell>
          <cell r="CB644">
            <v>0</v>
          </cell>
          <cell r="CC644" t="str">
            <v>MARIANE PREMIUM 120/DIA</v>
          </cell>
          <cell r="CD644">
            <v>0</v>
          </cell>
          <cell r="CE644">
            <v>0</v>
          </cell>
          <cell r="CF644">
            <v>0</v>
          </cell>
          <cell r="CG644">
            <v>0</v>
          </cell>
          <cell r="CH644">
            <v>0</v>
          </cell>
          <cell r="CI644">
            <v>0</v>
          </cell>
          <cell r="CJ644">
            <v>0</v>
          </cell>
          <cell r="CK644">
            <v>0</v>
          </cell>
          <cell r="CL644">
            <v>0</v>
          </cell>
          <cell r="CM644">
            <v>0</v>
          </cell>
          <cell r="CN644">
            <v>1312.8242993790914</v>
          </cell>
          <cell r="CO644">
            <v>0</v>
          </cell>
          <cell r="CP644" t="str">
            <v>MARIANE PREMIUM 120/DIA</v>
          </cell>
          <cell r="CQ644">
            <v>0</v>
          </cell>
          <cell r="CR644">
            <v>0</v>
          </cell>
          <cell r="CS644">
            <v>0</v>
          </cell>
          <cell r="CT644">
            <v>0</v>
          </cell>
          <cell r="CU644">
            <v>0</v>
          </cell>
          <cell r="CV644">
            <v>0</v>
          </cell>
          <cell r="CW644">
            <v>0</v>
          </cell>
          <cell r="CX644">
            <v>0</v>
          </cell>
          <cell r="CY644">
            <v>0</v>
          </cell>
          <cell r="CZ644">
            <v>0</v>
          </cell>
          <cell r="DA644">
            <v>1408.8132236952517</v>
          </cell>
          <cell r="DB644">
            <v>0</v>
          </cell>
          <cell r="DC644" t="str">
            <v>MARIANE PREMIUM 120/DIA</v>
          </cell>
          <cell r="DD644">
            <v>0</v>
          </cell>
          <cell r="DE644">
            <v>0</v>
          </cell>
          <cell r="DF644">
            <v>0</v>
          </cell>
          <cell r="DG644">
            <v>0</v>
          </cell>
          <cell r="DH644">
            <v>0</v>
          </cell>
          <cell r="DI644">
            <v>0</v>
          </cell>
          <cell r="DJ644">
            <v>0</v>
          </cell>
          <cell r="DK644">
            <v>0</v>
          </cell>
          <cell r="DL644">
            <v>6</v>
          </cell>
          <cell r="DM644">
            <v>0</v>
          </cell>
          <cell r="DN644">
            <v>2088.4376573250552</v>
          </cell>
          <cell r="DO644">
            <v>0</v>
          </cell>
          <cell r="DP644" t="str">
            <v>MARIANE PREMIUM 120/DIA</v>
          </cell>
          <cell r="DQ644">
            <v>0</v>
          </cell>
          <cell r="DR644">
            <v>0</v>
          </cell>
          <cell r="DS644">
            <v>0</v>
          </cell>
          <cell r="DT644">
            <v>0</v>
          </cell>
          <cell r="DU644">
            <v>0</v>
          </cell>
          <cell r="DV644">
            <v>0</v>
          </cell>
          <cell r="DW644">
            <v>0</v>
          </cell>
          <cell r="DX644">
            <v>0</v>
          </cell>
          <cell r="DY644">
            <v>0</v>
          </cell>
          <cell r="DZ644">
            <v>0</v>
          </cell>
          <cell r="EA644">
            <v>1431.6831683168325</v>
          </cell>
          <cell r="EB644">
            <v>0</v>
          </cell>
          <cell r="EC644" t="str">
            <v>MARIANE PREMIUM 120/DIA</v>
          </cell>
          <cell r="ED644">
            <v>0</v>
          </cell>
          <cell r="EE644">
            <v>0</v>
          </cell>
          <cell r="EF644">
            <v>0</v>
          </cell>
          <cell r="EG644">
            <v>0</v>
          </cell>
          <cell r="EH644">
            <v>0</v>
          </cell>
          <cell r="EI644">
            <v>0</v>
          </cell>
          <cell r="EJ644">
            <v>0</v>
          </cell>
          <cell r="EK644">
            <v>0</v>
          </cell>
          <cell r="EL644">
            <v>0</v>
          </cell>
          <cell r="EM644">
            <v>0</v>
          </cell>
          <cell r="EN644">
            <v>1679.1038764893442</v>
          </cell>
          <cell r="EO644">
            <v>0</v>
          </cell>
          <cell r="EP644" t="str">
            <v>MARIANE PREMIUM 120/DIA</v>
          </cell>
          <cell r="EQ644">
            <v>0</v>
          </cell>
          <cell r="ER644">
            <v>0</v>
          </cell>
          <cell r="ES644">
            <v>0</v>
          </cell>
          <cell r="ET644">
            <v>0</v>
          </cell>
          <cell r="EU644">
            <v>0</v>
          </cell>
          <cell r="EV644">
            <v>0</v>
          </cell>
          <cell r="EW644">
            <v>0</v>
          </cell>
          <cell r="EX644">
            <v>0</v>
          </cell>
          <cell r="EY644">
            <v>0</v>
          </cell>
          <cell r="EZ644">
            <v>0</v>
          </cell>
          <cell r="FA644">
            <v>1708.9880852492036</v>
          </cell>
          <cell r="FB644">
            <v>0</v>
          </cell>
          <cell r="FC644" t="str">
            <v>MARIANE PREMIUM 120/DIA</v>
          </cell>
          <cell r="FD644">
            <v>0</v>
          </cell>
          <cell r="GZ644">
            <v>0</v>
          </cell>
          <cell r="HA644">
            <v>0</v>
          </cell>
        </row>
        <row r="645">
          <cell r="B645" t="str">
            <v>HE Trabalhadas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2703.8692509603075</v>
          </cell>
          <cell r="O645">
            <v>0</v>
          </cell>
          <cell r="P645" t="str">
            <v>PROJ. SAMTA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V645">
            <v>15.62</v>
          </cell>
          <cell r="W645">
            <v>0</v>
          </cell>
          <cell r="X645">
            <v>0</v>
          </cell>
          <cell r="Y645">
            <v>0</v>
          </cell>
          <cell r="Z645">
            <v>0</v>
          </cell>
          <cell r="AA645">
            <v>2373.4252295036254</v>
          </cell>
          <cell r="AB645">
            <v>0</v>
          </cell>
          <cell r="AC645" t="str">
            <v>PROJ. SAMTA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17.876999999999999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2966.9860818929355</v>
          </cell>
          <cell r="AO645">
            <v>0</v>
          </cell>
          <cell r="AP645" t="str">
            <v>PROJ. SAMTA</v>
          </cell>
          <cell r="AQ645">
            <v>0</v>
          </cell>
          <cell r="AR645">
            <v>0</v>
          </cell>
          <cell r="AS645">
            <v>0</v>
          </cell>
          <cell r="AT645">
            <v>0</v>
          </cell>
          <cell r="AU645">
            <v>0</v>
          </cell>
          <cell r="AV645">
            <v>17.876999999999999</v>
          </cell>
          <cell r="AW645">
            <v>0</v>
          </cell>
          <cell r="AX645">
            <v>0</v>
          </cell>
          <cell r="AY645">
            <v>0</v>
          </cell>
          <cell r="AZ645">
            <v>0</v>
          </cell>
          <cell r="BA645">
            <v>2403.1131260278576</v>
          </cell>
          <cell r="BB645">
            <v>0</v>
          </cell>
          <cell r="BC645" t="str">
            <v>PROJ. SAMTA</v>
          </cell>
          <cell r="BD645">
            <v>0</v>
          </cell>
          <cell r="BE645">
            <v>0</v>
          </cell>
          <cell r="BF645">
            <v>0</v>
          </cell>
          <cell r="BG645">
            <v>0</v>
          </cell>
          <cell r="BH645">
            <v>0</v>
          </cell>
          <cell r="BI645">
            <v>17.876999999999999</v>
          </cell>
          <cell r="BJ645">
            <v>0.88124999999999998</v>
          </cell>
          <cell r="BK645">
            <v>0</v>
          </cell>
          <cell r="BL645">
            <v>0</v>
          </cell>
          <cell r="BM645">
            <v>0</v>
          </cell>
          <cell r="BN645">
            <v>2870.1404886725963</v>
          </cell>
          <cell r="BO645">
            <v>0</v>
          </cell>
          <cell r="BP645" t="str">
            <v>PROJ. SAMTA</v>
          </cell>
          <cell r="BQ645">
            <v>0</v>
          </cell>
          <cell r="BR645">
            <v>0</v>
          </cell>
          <cell r="BS645">
            <v>0</v>
          </cell>
          <cell r="BT645">
            <v>0</v>
          </cell>
          <cell r="BU645">
            <v>0</v>
          </cell>
          <cell r="BV645">
            <v>17.876999999999999</v>
          </cell>
          <cell r="BW645">
            <v>0</v>
          </cell>
          <cell r="BX645">
            <v>0</v>
          </cell>
          <cell r="BY645">
            <v>0</v>
          </cell>
          <cell r="BZ645">
            <v>0</v>
          </cell>
          <cell r="CA645">
            <v>2634.7459523409971</v>
          </cell>
          <cell r="CB645">
            <v>0</v>
          </cell>
          <cell r="CC645" t="str">
            <v>PROJ. SAMTA</v>
          </cell>
          <cell r="CD645">
            <v>0</v>
          </cell>
          <cell r="CE645">
            <v>0</v>
          </cell>
          <cell r="CF645">
            <v>0</v>
          </cell>
          <cell r="CG645">
            <v>0</v>
          </cell>
          <cell r="CH645">
            <v>0</v>
          </cell>
          <cell r="CI645">
            <v>17.876999999999999</v>
          </cell>
          <cell r="CJ645">
            <v>0</v>
          </cell>
          <cell r="CK645">
            <v>0</v>
          </cell>
          <cell r="CL645">
            <v>0</v>
          </cell>
          <cell r="CM645">
            <v>0</v>
          </cell>
          <cell r="CN645">
            <v>2766.6049523409974</v>
          </cell>
          <cell r="CO645">
            <v>0</v>
          </cell>
          <cell r="CP645" t="str">
            <v>PROJ. SAMTA</v>
          </cell>
          <cell r="CQ645">
            <v>0</v>
          </cell>
          <cell r="CR645">
            <v>0</v>
          </cell>
          <cell r="CS645">
            <v>0</v>
          </cell>
          <cell r="CT645">
            <v>0</v>
          </cell>
          <cell r="CU645">
            <v>0</v>
          </cell>
          <cell r="CV645">
            <v>17.876999999999999</v>
          </cell>
          <cell r="CW645">
            <v>0</v>
          </cell>
          <cell r="CX645">
            <v>0</v>
          </cell>
          <cell r="CY645">
            <v>0</v>
          </cell>
          <cell r="CZ645">
            <v>0</v>
          </cell>
          <cell r="DA645">
            <v>2766.6049523409974</v>
          </cell>
          <cell r="DB645">
            <v>0</v>
          </cell>
          <cell r="DC645" t="str">
            <v>PROJ. SAMTA</v>
          </cell>
          <cell r="DD645">
            <v>0</v>
          </cell>
          <cell r="DE645">
            <v>0</v>
          </cell>
          <cell r="DF645">
            <v>0</v>
          </cell>
          <cell r="DG645">
            <v>0</v>
          </cell>
          <cell r="DH645">
            <v>0</v>
          </cell>
          <cell r="DI645">
            <v>17.876999999999999</v>
          </cell>
          <cell r="DJ645">
            <v>0</v>
          </cell>
          <cell r="DK645">
            <v>0</v>
          </cell>
          <cell r="DL645">
            <v>6</v>
          </cell>
          <cell r="DM645">
            <v>0</v>
          </cell>
          <cell r="DN645">
            <v>2667.9375113274041</v>
          </cell>
          <cell r="DO645">
            <v>0</v>
          </cell>
          <cell r="DP645" t="str">
            <v>PROJ. SAMTA</v>
          </cell>
          <cell r="DQ645">
            <v>0</v>
          </cell>
          <cell r="DR645">
            <v>0</v>
          </cell>
          <cell r="DS645">
            <v>0</v>
          </cell>
          <cell r="DT645">
            <v>0</v>
          </cell>
          <cell r="DU645">
            <v>0</v>
          </cell>
          <cell r="DV645">
            <v>17.876999999999999</v>
          </cell>
          <cell r="DW645">
            <v>0</v>
          </cell>
          <cell r="DX645">
            <v>0.8001342507132071</v>
          </cell>
          <cell r="DY645">
            <v>0</v>
          </cell>
          <cell r="DZ645">
            <v>0</v>
          </cell>
          <cell r="EA645">
            <v>2603.9884410135933</v>
          </cell>
          <cell r="EB645">
            <v>0</v>
          </cell>
          <cell r="EC645" t="str">
            <v>PROJ. SAMTA</v>
          </cell>
          <cell r="ED645">
            <v>0</v>
          </cell>
          <cell r="EE645">
            <v>0</v>
          </cell>
          <cell r="EF645">
            <v>0</v>
          </cell>
          <cell r="EG645">
            <v>0</v>
          </cell>
          <cell r="EH645">
            <v>0</v>
          </cell>
          <cell r="EI645">
            <v>17.876999999999999</v>
          </cell>
          <cell r="EJ645">
            <v>1.5</v>
          </cell>
          <cell r="EK645">
            <v>0</v>
          </cell>
          <cell r="EL645">
            <v>0</v>
          </cell>
          <cell r="EM645">
            <v>0</v>
          </cell>
          <cell r="EN645">
            <v>2502.8869523409971</v>
          </cell>
          <cell r="EO645">
            <v>0</v>
          </cell>
          <cell r="EP645" t="str">
            <v>PROJ. SAMTA</v>
          </cell>
          <cell r="EQ645">
            <v>0</v>
          </cell>
          <cell r="ER645">
            <v>0</v>
          </cell>
          <cell r="ES645">
            <v>0</v>
          </cell>
          <cell r="ET645">
            <v>0</v>
          </cell>
          <cell r="EU645">
            <v>0</v>
          </cell>
          <cell r="EV645">
            <v>17.876999999999999</v>
          </cell>
          <cell r="EW645">
            <v>1.5</v>
          </cell>
          <cell r="EX645">
            <v>0</v>
          </cell>
          <cell r="EY645">
            <v>0</v>
          </cell>
          <cell r="EZ645">
            <v>0</v>
          </cell>
          <cell r="FA645">
            <v>2667.9375113274041</v>
          </cell>
          <cell r="FB645">
            <v>0</v>
          </cell>
          <cell r="FC645" t="str">
            <v>PROJ. SAMTA</v>
          </cell>
          <cell r="FD645">
            <v>0</v>
          </cell>
          <cell r="GZ645">
            <v>0</v>
          </cell>
          <cell r="HA645">
            <v>0</v>
          </cell>
        </row>
        <row r="646">
          <cell r="B646" t="str">
            <v>He Disponível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832.52240717029463</v>
          </cell>
          <cell r="O646">
            <v>0</v>
          </cell>
          <cell r="P646" t="str">
            <v>MARIANE GLASS 120/DIA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0.53140907311070096</v>
          </cell>
          <cell r="X646">
            <v>0</v>
          </cell>
          <cell r="Y646">
            <v>0</v>
          </cell>
          <cell r="Z646">
            <v>0</v>
          </cell>
          <cell r="AA646">
            <v>1450.8812046848861</v>
          </cell>
          <cell r="AB646">
            <v>0</v>
          </cell>
          <cell r="AC646" t="str">
            <v>MARIANE GLASS 120/DIA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0.75516026178889084</v>
          </cell>
          <cell r="AK646">
            <v>0</v>
          </cell>
          <cell r="AL646">
            <v>0</v>
          </cell>
          <cell r="AM646">
            <v>0</v>
          </cell>
          <cell r="AN646">
            <v>1268.2346031213294</v>
          </cell>
          <cell r="AO646">
            <v>0</v>
          </cell>
          <cell r="AP646" t="str">
            <v>MARIANE GLASS 120/DIA</v>
          </cell>
          <cell r="AQ646">
            <v>0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0</v>
          </cell>
          <cell r="AW646">
            <v>1.8795099848967949</v>
          </cell>
          <cell r="AX646">
            <v>0</v>
          </cell>
          <cell r="AY646">
            <v>0</v>
          </cell>
          <cell r="AZ646">
            <v>0</v>
          </cell>
          <cell r="BA646">
            <v>988.57190803826234</v>
          </cell>
          <cell r="BB646">
            <v>0</v>
          </cell>
          <cell r="BC646" t="str">
            <v>MARIANE GLASS 120/DIA</v>
          </cell>
          <cell r="BD646">
            <v>0</v>
          </cell>
          <cell r="BE646">
            <v>0</v>
          </cell>
          <cell r="BF646">
            <v>0</v>
          </cell>
          <cell r="BG646">
            <v>0</v>
          </cell>
          <cell r="BH646">
            <v>0</v>
          </cell>
          <cell r="BI646">
            <v>0</v>
          </cell>
          <cell r="BJ646">
            <v>1.8795099848967949</v>
          </cell>
          <cell r="BK646">
            <v>0</v>
          </cell>
          <cell r="BL646">
            <v>0</v>
          </cell>
          <cell r="BM646">
            <v>0</v>
          </cell>
          <cell r="BN646">
            <v>692.58336130223245</v>
          </cell>
          <cell r="BO646">
            <v>0</v>
          </cell>
          <cell r="BP646" t="str">
            <v>MARIANE GLASS 120/DIA</v>
          </cell>
          <cell r="BQ646">
            <v>0</v>
          </cell>
          <cell r="BR646">
            <v>0</v>
          </cell>
          <cell r="BS646">
            <v>0</v>
          </cell>
          <cell r="BT646">
            <v>0</v>
          </cell>
          <cell r="BU646">
            <v>0</v>
          </cell>
          <cell r="BV646">
            <v>0</v>
          </cell>
          <cell r="BW646">
            <v>1.8795099848967949</v>
          </cell>
          <cell r="BX646">
            <v>0</v>
          </cell>
          <cell r="BY646">
            <v>0</v>
          </cell>
          <cell r="BZ646">
            <v>0</v>
          </cell>
          <cell r="CA646">
            <v>1303.8966269508314</v>
          </cell>
          <cell r="CB646">
            <v>0</v>
          </cell>
          <cell r="CC646" t="str">
            <v>MARIANE GLASS 120/DIA</v>
          </cell>
          <cell r="CD646">
            <v>0</v>
          </cell>
          <cell r="CE646">
            <v>0</v>
          </cell>
          <cell r="CF646">
            <v>0</v>
          </cell>
          <cell r="CG646">
            <v>0</v>
          </cell>
          <cell r="CH646">
            <v>0</v>
          </cell>
          <cell r="CI646">
            <v>0</v>
          </cell>
          <cell r="CJ646">
            <v>1.8795099848967949</v>
          </cell>
          <cell r="CK646">
            <v>0</v>
          </cell>
          <cell r="CL646">
            <v>0</v>
          </cell>
          <cell r="CM646">
            <v>0</v>
          </cell>
          <cell r="CN646">
            <v>1322.8242993790914</v>
          </cell>
          <cell r="CO646">
            <v>0</v>
          </cell>
          <cell r="CP646" t="str">
            <v>MARIANE GLASS 120/DIA</v>
          </cell>
          <cell r="CQ646">
            <v>0</v>
          </cell>
          <cell r="CR646">
            <v>0</v>
          </cell>
          <cell r="CS646">
            <v>0</v>
          </cell>
          <cell r="CT646">
            <v>0</v>
          </cell>
          <cell r="CU646">
            <v>0</v>
          </cell>
          <cell r="CV646">
            <v>0</v>
          </cell>
          <cell r="CW646">
            <v>1.8795099848967949</v>
          </cell>
          <cell r="CX646">
            <v>0</v>
          </cell>
          <cell r="CY646">
            <v>0</v>
          </cell>
          <cell r="CZ646">
            <v>0</v>
          </cell>
          <cell r="DA646">
            <v>1246.8132236952517</v>
          </cell>
          <cell r="DB646">
            <v>0</v>
          </cell>
          <cell r="DC646" t="str">
            <v>MARIANE GLASS 180/DIA</v>
          </cell>
          <cell r="DD646">
            <v>0</v>
          </cell>
          <cell r="DE646">
            <v>0</v>
          </cell>
          <cell r="DF646">
            <v>0</v>
          </cell>
          <cell r="DG646">
            <v>0</v>
          </cell>
          <cell r="DH646">
            <v>0</v>
          </cell>
          <cell r="DI646">
            <v>0</v>
          </cell>
          <cell r="DJ646">
            <v>1.8795099848967949</v>
          </cell>
          <cell r="DK646">
            <v>0</v>
          </cell>
          <cell r="DL646">
            <v>0</v>
          </cell>
          <cell r="DM646">
            <v>0</v>
          </cell>
          <cell r="DN646">
            <v>1958.4376573250552</v>
          </cell>
          <cell r="DO646">
            <v>0</v>
          </cell>
          <cell r="DP646" t="str">
            <v>MARIANE GLASS 180/DIA</v>
          </cell>
          <cell r="DQ646">
            <v>0</v>
          </cell>
          <cell r="DR646">
            <v>0</v>
          </cell>
          <cell r="DS646">
            <v>0</v>
          </cell>
          <cell r="DT646">
            <v>0</v>
          </cell>
          <cell r="DU646">
            <v>0</v>
          </cell>
          <cell r="DV646">
            <v>0</v>
          </cell>
          <cell r="DW646">
            <v>1.5002517200872634</v>
          </cell>
          <cell r="DX646">
            <v>1.6002685014264142</v>
          </cell>
          <cell r="DY646">
            <v>0</v>
          </cell>
          <cell r="DZ646">
            <v>0</v>
          </cell>
          <cell r="EA646">
            <v>961.68316831683251</v>
          </cell>
          <cell r="EB646">
            <v>0</v>
          </cell>
          <cell r="EC646" t="str">
            <v>MARIANE GLASS 180/DIA</v>
          </cell>
          <cell r="ED646">
            <v>0</v>
          </cell>
          <cell r="EE646">
            <v>0</v>
          </cell>
          <cell r="EF646">
            <v>0</v>
          </cell>
          <cell r="EG646">
            <v>0</v>
          </cell>
          <cell r="EH646">
            <v>0</v>
          </cell>
          <cell r="EI646">
            <v>0</v>
          </cell>
          <cell r="EJ646">
            <v>1.5002517200872634</v>
          </cell>
          <cell r="EK646">
            <v>0</v>
          </cell>
          <cell r="EL646">
            <v>0</v>
          </cell>
          <cell r="EM646">
            <v>0</v>
          </cell>
          <cell r="EN646">
            <v>1260.1038764893442</v>
          </cell>
          <cell r="EO646">
            <v>0</v>
          </cell>
          <cell r="EP646" t="str">
            <v>MARIANE GLASS 180/DIA</v>
          </cell>
          <cell r="EQ646">
            <v>0</v>
          </cell>
          <cell r="ER646">
            <v>0</v>
          </cell>
          <cell r="ES646">
            <v>0</v>
          </cell>
          <cell r="ET646">
            <v>0</v>
          </cell>
          <cell r="EU646">
            <v>0</v>
          </cell>
          <cell r="EV646">
            <v>0</v>
          </cell>
          <cell r="EW646">
            <v>0</v>
          </cell>
          <cell r="EX646">
            <v>0</v>
          </cell>
          <cell r="EY646">
            <v>0</v>
          </cell>
          <cell r="EZ646">
            <v>0</v>
          </cell>
          <cell r="FA646">
            <v>1588.9880852492036</v>
          </cell>
          <cell r="FB646">
            <v>0</v>
          </cell>
          <cell r="FC646" t="str">
            <v>MARIANE GLASS 180/DIA</v>
          </cell>
          <cell r="FD646">
            <v>0</v>
          </cell>
          <cell r="GZ646">
            <v>0</v>
          </cell>
          <cell r="HA646">
            <v>0</v>
          </cell>
        </row>
        <row r="647">
          <cell r="B647" t="str">
            <v>PERDAS DIÁRIAS L4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4.4302176696542901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0.16731734523145567</v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>
            <v>0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4.5231302791296084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0</v>
          </cell>
          <cell r="AQ647">
            <v>0</v>
          </cell>
          <cell r="AR647">
            <v>0</v>
          </cell>
          <cell r="AS647">
            <v>0</v>
          </cell>
          <cell r="AT647">
            <v>0</v>
          </cell>
          <cell r="AU647">
            <v>0</v>
          </cell>
          <cell r="AV647">
            <v>0</v>
          </cell>
          <cell r="AW647">
            <v>0</v>
          </cell>
          <cell r="AX647">
            <v>0</v>
          </cell>
          <cell r="AY647">
            <v>0</v>
          </cell>
          <cell r="AZ647">
            <v>0</v>
          </cell>
          <cell r="BA647">
            <v>0</v>
          </cell>
          <cell r="BB647">
            <v>0</v>
          </cell>
          <cell r="BC647">
            <v>0</v>
          </cell>
          <cell r="BD647">
            <v>0</v>
          </cell>
          <cell r="BE647">
            <v>0</v>
          </cell>
          <cell r="BF647">
            <v>0</v>
          </cell>
          <cell r="BG647">
            <v>0</v>
          </cell>
          <cell r="BH647">
            <v>0</v>
          </cell>
          <cell r="BI647">
            <v>0</v>
          </cell>
          <cell r="BJ647">
            <v>8.2254293225932766</v>
          </cell>
          <cell r="BK647">
            <v>0</v>
          </cell>
          <cell r="BL647">
            <v>0</v>
          </cell>
          <cell r="BM647">
            <v>0</v>
          </cell>
          <cell r="BN647">
            <v>0</v>
          </cell>
          <cell r="BO647">
            <v>0</v>
          </cell>
          <cell r="BP647">
            <v>0</v>
          </cell>
          <cell r="BQ647">
            <v>0</v>
          </cell>
          <cell r="BR647">
            <v>0</v>
          </cell>
          <cell r="BS647">
            <v>0</v>
          </cell>
          <cell r="BT647">
            <v>0</v>
          </cell>
          <cell r="BU647">
            <v>0</v>
          </cell>
          <cell r="BV647">
            <v>0</v>
          </cell>
          <cell r="BW647">
            <v>0.63377524193097279</v>
          </cell>
          <cell r="BX647">
            <v>0</v>
          </cell>
          <cell r="BY647">
            <v>0</v>
          </cell>
          <cell r="BZ647">
            <v>0</v>
          </cell>
          <cell r="CA647">
            <v>0</v>
          </cell>
          <cell r="CB647">
            <v>0</v>
          </cell>
          <cell r="CC647">
            <v>0</v>
          </cell>
          <cell r="CD647">
            <v>0</v>
          </cell>
          <cell r="CE647">
            <v>0</v>
          </cell>
          <cell r="CF647">
            <v>0</v>
          </cell>
          <cell r="CG647">
            <v>0</v>
          </cell>
          <cell r="CH647">
            <v>0</v>
          </cell>
          <cell r="CI647">
            <v>0</v>
          </cell>
          <cell r="CJ647">
            <v>0.55937797169547465</v>
          </cell>
          <cell r="CK647">
            <v>0</v>
          </cell>
          <cell r="CL647">
            <v>0</v>
          </cell>
          <cell r="CM647">
            <v>0</v>
          </cell>
          <cell r="CN647">
            <v>0</v>
          </cell>
          <cell r="CO647">
            <v>0</v>
          </cell>
          <cell r="CP647">
            <v>0</v>
          </cell>
          <cell r="CQ647">
            <v>0</v>
          </cell>
          <cell r="CR647">
            <v>0</v>
          </cell>
          <cell r="CS647">
            <v>0</v>
          </cell>
          <cell r="CT647">
            <v>0</v>
          </cell>
          <cell r="CU647">
            <v>0</v>
          </cell>
          <cell r="CV647">
            <v>0</v>
          </cell>
          <cell r="CW647">
            <v>0.11187559433909493</v>
          </cell>
          <cell r="CX647">
            <v>0</v>
          </cell>
          <cell r="CY647">
            <v>0</v>
          </cell>
          <cell r="CZ647">
            <v>0</v>
          </cell>
          <cell r="DA647">
            <v>0</v>
          </cell>
          <cell r="DB647">
            <v>0</v>
          </cell>
          <cell r="DC647">
            <v>0</v>
          </cell>
          <cell r="DD647">
            <v>0</v>
          </cell>
          <cell r="DE647">
            <v>0</v>
          </cell>
          <cell r="DF647">
            <v>0</v>
          </cell>
          <cell r="DG647">
            <v>0</v>
          </cell>
          <cell r="DH647">
            <v>0</v>
          </cell>
          <cell r="DI647">
            <v>0</v>
          </cell>
          <cell r="DJ647">
            <v>0.33562678301728477</v>
          </cell>
          <cell r="DK647">
            <v>0</v>
          </cell>
          <cell r="DL647">
            <v>0</v>
          </cell>
          <cell r="DM647">
            <v>0</v>
          </cell>
          <cell r="DN647">
            <v>0</v>
          </cell>
          <cell r="DO647">
            <v>0</v>
          </cell>
          <cell r="DP647">
            <v>0</v>
          </cell>
          <cell r="DQ647">
            <v>0</v>
          </cell>
          <cell r="DR647">
            <v>0</v>
          </cell>
          <cell r="DS647">
            <v>0</v>
          </cell>
          <cell r="DT647">
            <v>0</v>
          </cell>
          <cell r="DU647">
            <v>0</v>
          </cell>
          <cell r="DV647">
            <v>0</v>
          </cell>
          <cell r="DW647">
            <v>0.33562678301728477</v>
          </cell>
          <cell r="DX647">
            <v>0.44750237735637971</v>
          </cell>
          <cell r="DY647">
            <v>0</v>
          </cell>
          <cell r="DZ647">
            <v>0</v>
          </cell>
          <cell r="EA647">
            <v>0</v>
          </cell>
          <cell r="EB647">
            <v>0</v>
          </cell>
          <cell r="EC647">
            <v>0</v>
          </cell>
          <cell r="ED647">
            <v>0</v>
          </cell>
          <cell r="EE647">
            <v>0</v>
          </cell>
          <cell r="EF647">
            <v>0</v>
          </cell>
          <cell r="EG647">
            <v>0</v>
          </cell>
          <cell r="EH647">
            <v>0</v>
          </cell>
          <cell r="EI647">
            <v>0</v>
          </cell>
          <cell r="EJ647">
            <v>0.50344017452592715</v>
          </cell>
          <cell r="EK647">
            <v>0</v>
          </cell>
          <cell r="EL647">
            <v>0</v>
          </cell>
          <cell r="EM647">
            <v>0</v>
          </cell>
          <cell r="EN647">
            <v>0</v>
          </cell>
          <cell r="EO647">
            <v>0</v>
          </cell>
          <cell r="EP647">
            <v>0</v>
          </cell>
          <cell r="EQ647">
            <v>0</v>
          </cell>
          <cell r="ER647">
            <v>0</v>
          </cell>
          <cell r="ES647">
            <v>0</v>
          </cell>
          <cell r="ET647">
            <v>0</v>
          </cell>
          <cell r="EU647">
            <v>0</v>
          </cell>
          <cell r="EV647">
            <v>0</v>
          </cell>
          <cell r="EW647">
            <v>4.0001118755943397</v>
          </cell>
          <cell r="EX647">
            <v>0</v>
          </cell>
          <cell r="EY647">
            <v>0</v>
          </cell>
          <cell r="EZ647">
            <v>0</v>
          </cell>
          <cell r="FA647">
            <v>0</v>
          </cell>
          <cell r="FB647">
            <v>0</v>
          </cell>
          <cell r="FC647">
            <v>0</v>
          </cell>
          <cell r="FD647">
            <v>0</v>
          </cell>
          <cell r="GZ647">
            <v>0</v>
          </cell>
          <cell r="HA647">
            <v>0</v>
          </cell>
        </row>
        <row r="648"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Y648">
            <v>0</v>
          </cell>
          <cell r="Z648">
            <v>0</v>
          </cell>
          <cell r="AA648">
            <v>0</v>
          </cell>
          <cell r="AB648">
            <v>0</v>
          </cell>
          <cell r="AC648">
            <v>0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L648">
            <v>0</v>
          </cell>
          <cell r="AM648">
            <v>0</v>
          </cell>
          <cell r="AN648">
            <v>0</v>
          </cell>
          <cell r="AO648">
            <v>0</v>
          </cell>
          <cell r="AP648">
            <v>0</v>
          </cell>
          <cell r="AQ648">
            <v>0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0</v>
          </cell>
          <cell r="AW648">
            <v>0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0</v>
          </cell>
          <cell r="BF648">
            <v>0</v>
          </cell>
          <cell r="BG648">
            <v>0</v>
          </cell>
          <cell r="BH648">
            <v>0</v>
          </cell>
          <cell r="BI648">
            <v>0</v>
          </cell>
          <cell r="BJ648">
            <v>0</v>
          </cell>
          <cell r="BL648">
            <v>0</v>
          </cell>
          <cell r="BM648">
            <v>0</v>
          </cell>
          <cell r="BN648">
            <v>0</v>
          </cell>
          <cell r="BO648">
            <v>0</v>
          </cell>
          <cell r="BP648">
            <v>0</v>
          </cell>
          <cell r="BQ648">
            <v>0</v>
          </cell>
          <cell r="BR648">
            <v>0</v>
          </cell>
          <cell r="BS648">
            <v>0</v>
          </cell>
          <cell r="BT648">
            <v>0</v>
          </cell>
          <cell r="BU648">
            <v>0</v>
          </cell>
          <cell r="BV648">
            <v>0</v>
          </cell>
          <cell r="BW648">
            <v>0</v>
          </cell>
          <cell r="BY648">
            <v>0</v>
          </cell>
          <cell r="BZ648">
            <v>0</v>
          </cell>
          <cell r="CA648">
            <v>0</v>
          </cell>
          <cell r="CB648">
            <v>0</v>
          </cell>
          <cell r="CC648">
            <v>0</v>
          </cell>
          <cell r="CD648">
            <v>0</v>
          </cell>
          <cell r="CE648">
            <v>0</v>
          </cell>
          <cell r="CF648">
            <v>0</v>
          </cell>
          <cell r="CG648">
            <v>0</v>
          </cell>
          <cell r="CH648">
            <v>0</v>
          </cell>
          <cell r="CI648">
            <v>0</v>
          </cell>
          <cell r="CJ648">
            <v>0</v>
          </cell>
          <cell r="CL648">
            <v>0</v>
          </cell>
          <cell r="CM648">
            <v>0</v>
          </cell>
          <cell r="CN648">
            <v>0</v>
          </cell>
          <cell r="CO648">
            <v>0</v>
          </cell>
          <cell r="CP648">
            <v>0</v>
          </cell>
          <cell r="CQ648">
            <v>0</v>
          </cell>
          <cell r="CR648">
            <v>0</v>
          </cell>
          <cell r="CS648">
            <v>0</v>
          </cell>
          <cell r="CT648">
            <v>0</v>
          </cell>
          <cell r="CU648">
            <v>0</v>
          </cell>
          <cell r="CV648">
            <v>0</v>
          </cell>
          <cell r="CW648">
            <v>0</v>
          </cell>
          <cell r="CY648">
            <v>0</v>
          </cell>
          <cell r="CZ648">
            <v>0</v>
          </cell>
          <cell r="DA648">
            <v>0</v>
          </cell>
          <cell r="DB648">
            <v>0</v>
          </cell>
          <cell r="DC648">
            <v>0</v>
          </cell>
          <cell r="DD648">
            <v>0</v>
          </cell>
          <cell r="DE648">
            <v>0</v>
          </cell>
          <cell r="DF648">
            <v>0</v>
          </cell>
          <cell r="DG648">
            <v>0</v>
          </cell>
          <cell r="DH648">
            <v>0</v>
          </cell>
          <cell r="DI648">
            <v>0</v>
          </cell>
          <cell r="DJ648">
            <v>0</v>
          </cell>
          <cell r="DL648">
            <v>0</v>
          </cell>
          <cell r="DM648">
            <v>0</v>
          </cell>
          <cell r="DN648">
            <v>0</v>
          </cell>
          <cell r="DO648">
            <v>0</v>
          </cell>
          <cell r="DP648">
            <v>0</v>
          </cell>
          <cell r="DQ648">
            <v>0</v>
          </cell>
          <cell r="DR648">
            <v>0</v>
          </cell>
          <cell r="DS648">
            <v>0</v>
          </cell>
          <cell r="DT648">
            <v>0</v>
          </cell>
          <cell r="DU648">
            <v>0</v>
          </cell>
          <cell r="DV648">
            <v>0</v>
          </cell>
          <cell r="DW648">
            <v>0</v>
          </cell>
          <cell r="DY648">
            <v>0</v>
          </cell>
          <cell r="DZ648">
            <v>0</v>
          </cell>
          <cell r="EA648">
            <v>0</v>
          </cell>
          <cell r="EB648">
            <v>0</v>
          </cell>
          <cell r="EC648">
            <v>0</v>
          </cell>
          <cell r="ED648">
            <v>0</v>
          </cell>
          <cell r="EE648">
            <v>0</v>
          </cell>
          <cell r="EF648">
            <v>0</v>
          </cell>
          <cell r="EG648">
            <v>0</v>
          </cell>
          <cell r="EH648">
            <v>0</v>
          </cell>
          <cell r="EI648">
            <v>0</v>
          </cell>
          <cell r="EJ648">
            <v>0</v>
          </cell>
          <cell r="EL648">
            <v>0</v>
          </cell>
          <cell r="EM648">
            <v>0</v>
          </cell>
          <cell r="EN648">
            <v>0</v>
          </cell>
          <cell r="EO648">
            <v>0</v>
          </cell>
          <cell r="EP648">
            <v>0</v>
          </cell>
          <cell r="EQ648">
            <v>0</v>
          </cell>
          <cell r="ER648">
            <v>0</v>
          </cell>
          <cell r="ES648">
            <v>0</v>
          </cell>
          <cell r="ET648">
            <v>0</v>
          </cell>
          <cell r="EU648">
            <v>0</v>
          </cell>
          <cell r="EV648">
            <v>0</v>
          </cell>
          <cell r="EW648">
            <v>0</v>
          </cell>
          <cell r="EY648">
            <v>0</v>
          </cell>
          <cell r="EZ648">
            <v>0</v>
          </cell>
          <cell r="FA648">
            <v>0</v>
          </cell>
          <cell r="FB648">
            <v>0</v>
          </cell>
          <cell r="FC648">
            <v>0</v>
          </cell>
          <cell r="FD648">
            <v>0</v>
          </cell>
          <cell r="GZ648">
            <v>0</v>
          </cell>
          <cell r="HA648">
            <v>0</v>
          </cell>
        </row>
        <row r="649">
          <cell r="B649" t="str">
            <v>MÉDIA DIÁRIA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1966.6008491228067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 t="str">
            <v>Prod.</v>
          </cell>
          <cell r="T649" t="str">
            <v>Disp.</v>
          </cell>
          <cell r="U649" t="str">
            <v>Total</v>
          </cell>
          <cell r="V649">
            <v>125.90274322169057</v>
          </cell>
          <cell r="W649">
            <v>2389.448562702436</v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>
            <v>0</v>
          </cell>
          <cell r="AC649">
            <v>0</v>
          </cell>
          <cell r="AD649">
            <v>0</v>
          </cell>
          <cell r="AE649">
            <v>0</v>
          </cell>
          <cell r="AF649" t="str">
            <v>Prod.</v>
          </cell>
          <cell r="AG649" t="str">
            <v>Disp.</v>
          </cell>
          <cell r="AH649" t="str">
            <v>Total</v>
          </cell>
          <cell r="AI649">
            <v>133.6604890475156</v>
          </cell>
          <cell r="AJ649">
            <v>2464.0998082111141</v>
          </cell>
          <cell r="AK649">
            <v>0</v>
          </cell>
          <cell r="AL649">
            <v>0</v>
          </cell>
          <cell r="AM649">
            <v>0</v>
          </cell>
          <cell r="AN649">
            <v>0</v>
          </cell>
          <cell r="AO649">
            <v>0</v>
          </cell>
          <cell r="AP649">
            <v>0</v>
          </cell>
          <cell r="AQ649">
            <v>0</v>
          </cell>
          <cell r="AR649">
            <v>0</v>
          </cell>
          <cell r="AS649" t="str">
            <v>Prod.</v>
          </cell>
          <cell r="AT649" t="str">
            <v>Disp.</v>
          </cell>
          <cell r="AU649" t="str">
            <v>Total</v>
          </cell>
          <cell r="AV649">
            <v>137.83631527723412</v>
          </cell>
          <cell r="AW649">
            <v>2490.5224607602613</v>
          </cell>
          <cell r="AX649">
            <v>0</v>
          </cell>
          <cell r="AY649">
            <v>0</v>
          </cell>
          <cell r="AZ649">
            <v>0</v>
          </cell>
          <cell r="BA649">
            <v>0</v>
          </cell>
          <cell r="BB649">
            <v>0</v>
          </cell>
          <cell r="BC649">
            <v>0</v>
          </cell>
          <cell r="BD649">
            <v>0</v>
          </cell>
          <cell r="BE649">
            <v>0</v>
          </cell>
          <cell r="BF649" t="str">
            <v>Prod.</v>
          </cell>
          <cell r="BG649" t="str">
            <v>Disp.</v>
          </cell>
          <cell r="BH649" t="str">
            <v>Total</v>
          </cell>
          <cell r="BI649">
            <v>139.31434025620973</v>
          </cell>
          <cell r="BJ649">
            <v>2406.0979866182138</v>
          </cell>
          <cell r="BK649">
            <v>0</v>
          </cell>
          <cell r="BL649">
            <v>0</v>
          </cell>
          <cell r="BM649">
            <v>0</v>
          </cell>
          <cell r="BN649">
            <v>0</v>
          </cell>
          <cell r="BO649">
            <v>0</v>
          </cell>
          <cell r="BP649">
            <v>0</v>
          </cell>
          <cell r="BQ649">
            <v>0</v>
          </cell>
          <cell r="BR649">
            <v>0</v>
          </cell>
          <cell r="BS649" t="str">
            <v>Prod.</v>
          </cell>
          <cell r="BT649" t="str">
            <v>Disp.</v>
          </cell>
          <cell r="BU649" t="str">
            <v>Total</v>
          </cell>
          <cell r="BV649">
            <v>134.59182114550617</v>
          </cell>
          <cell r="BW649">
            <v>2499.1353413031161</v>
          </cell>
          <cell r="BX649">
            <v>0</v>
          </cell>
          <cell r="BY649">
            <v>0</v>
          </cell>
          <cell r="BZ649">
            <v>0</v>
          </cell>
          <cell r="CA649">
            <v>0</v>
          </cell>
          <cell r="CB649">
            <v>0</v>
          </cell>
          <cell r="CC649">
            <v>0</v>
          </cell>
          <cell r="CD649">
            <v>0</v>
          </cell>
          <cell r="CE649">
            <v>0</v>
          </cell>
          <cell r="CF649" t="str">
            <v>Prod.</v>
          </cell>
          <cell r="CG649" t="str">
            <v>Disp.</v>
          </cell>
          <cell r="CH649" t="str">
            <v>Total</v>
          </cell>
          <cell r="CI649">
            <v>139.79612582106148</v>
          </cell>
          <cell r="CJ649">
            <v>2376.1769953405696</v>
          </cell>
          <cell r="CK649">
            <v>0</v>
          </cell>
          <cell r="CL649">
            <v>0</v>
          </cell>
          <cell r="CM649">
            <v>0</v>
          </cell>
          <cell r="CN649">
            <v>0</v>
          </cell>
          <cell r="CO649">
            <v>0</v>
          </cell>
          <cell r="CP649">
            <v>0</v>
          </cell>
          <cell r="CQ649">
            <v>0</v>
          </cell>
          <cell r="CR649">
            <v>0</v>
          </cell>
          <cell r="CS649" t="str">
            <v>Prod.</v>
          </cell>
          <cell r="CT649" t="str">
            <v>Disp.</v>
          </cell>
          <cell r="CU649" t="str">
            <v>Total</v>
          </cell>
          <cell r="CV649">
            <v>132.91810680430552</v>
          </cell>
          <cell r="CW649">
            <v>2222.4734826937993</v>
          </cell>
          <cell r="CX649">
            <v>0</v>
          </cell>
          <cell r="CY649">
            <v>0</v>
          </cell>
          <cell r="CZ649">
            <v>0</v>
          </cell>
          <cell r="DA649">
            <v>0</v>
          </cell>
          <cell r="DB649">
            <v>0</v>
          </cell>
          <cell r="DC649">
            <v>0</v>
          </cell>
          <cell r="DD649">
            <v>0</v>
          </cell>
          <cell r="DE649">
            <v>0</v>
          </cell>
          <cell r="DF649" t="str">
            <v>Prod.</v>
          </cell>
          <cell r="DG649" t="str">
            <v>Disp.</v>
          </cell>
          <cell r="DH649" t="str">
            <v>Total</v>
          </cell>
          <cell r="DI649">
            <v>124.3202708896235</v>
          </cell>
          <cell r="DJ649">
            <v>1667.8687955002006</v>
          </cell>
          <cell r="DK649">
            <v>0</v>
          </cell>
          <cell r="DL649">
            <v>0</v>
          </cell>
          <cell r="DM649">
            <v>0</v>
          </cell>
          <cell r="DN649">
            <v>0</v>
          </cell>
          <cell r="DO649">
            <v>0</v>
          </cell>
          <cell r="DP649">
            <v>0</v>
          </cell>
          <cell r="DQ649">
            <v>0</v>
          </cell>
          <cell r="DR649">
            <v>0</v>
          </cell>
          <cell r="DS649" t="str">
            <v>Prod.</v>
          </cell>
          <cell r="DT649" t="str">
            <v>Disp.</v>
          </cell>
          <cell r="DU649" t="str">
            <v>Total</v>
          </cell>
          <cell r="DV649">
            <v>93.296906388107658</v>
          </cell>
          <cell r="DW649">
            <v>2357.8680497925297</v>
          </cell>
          <cell r="DX649">
            <v>2455.2124066766887</v>
          </cell>
          <cell r="DY649">
            <v>0</v>
          </cell>
          <cell r="DZ649">
            <v>0</v>
          </cell>
          <cell r="EA649">
            <v>0</v>
          </cell>
          <cell r="EB649">
            <v>0</v>
          </cell>
          <cell r="EC649">
            <v>0</v>
          </cell>
          <cell r="ED649">
            <v>0</v>
          </cell>
          <cell r="EE649">
            <v>0</v>
          </cell>
          <cell r="EF649" t="str">
            <v>Prod.</v>
          </cell>
          <cell r="EG649" t="str">
            <v>Disp.</v>
          </cell>
          <cell r="EH649" t="str">
            <v>Total</v>
          </cell>
          <cell r="EI649">
            <v>131.89394472185097</v>
          </cell>
          <cell r="EJ649">
            <v>2258.8477420051204</v>
          </cell>
          <cell r="EK649">
            <v>0</v>
          </cell>
          <cell r="EL649">
            <v>0</v>
          </cell>
          <cell r="EM649">
            <v>0</v>
          </cell>
          <cell r="EN649">
            <v>0</v>
          </cell>
          <cell r="EO649">
            <v>0</v>
          </cell>
          <cell r="EP649">
            <v>0</v>
          </cell>
          <cell r="EQ649">
            <v>0</v>
          </cell>
          <cell r="ER649">
            <v>0</v>
          </cell>
          <cell r="ES649" t="str">
            <v>Prod.</v>
          </cell>
          <cell r="ET649" t="str">
            <v>Disp.</v>
          </cell>
          <cell r="EU649" t="str">
            <v>Total</v>
          </cell>
          <cell r="EV649">
            <v>126.35496682917271</v>
          </cell>
          <cell r="EW649">
            <v>2436.5623001989293</v>
          </cell>
          <cell r="EX649">
            <v>0</v>
          </cell>
          <cell r="EY649">
            <v>0</v>
          </cell>
          <cell r="EZ649">
            <v>0</v>
          </cell>
          <cell r="FA649">
            <v>0</v>
          </cell>
          <cell r="FB649">
            <v>0</v>
          </cell>
          <cell r="FC649">
            <v>0</v>
          </cell>
          <cell r="FD649">
            <v>0</v>
          </cell>
          <cell r="GZ649">
            <v>0</v>
          </cell>
          <cell r="HA649">
            <v>0</v>
          </cell>
        </row>
        <row r="650">
          <cell r="B650" t="str">
            <v>PREMISSAS: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-33130.608746277954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-337</v>
          </cell>
          <cell r="U650">
            <v>971</v>
          </cell>
          <cell r="V650">
            <v>0</v>
          </cell>
          <cell r="W650">
            <v>0</v>
          </cell>
          <cell r="X650">
            <v>0</v>
          </cell>
          <cell r="Y650" t="str">
            <v>FEVEREIRO</v>
          </cell>
          <cell r="Z650">
            <v>0</v>
          </cell>
          <cell r="AA650">
            <v>0</v>
          </cell>
          <cell r="AB650">
            <v>0</v>
          </cell>
          <cell r="AC650">
            <v>0</v>
          </cell>
          <cell r="AD650">
            <v>0</v>
          </cell>
          <cell r="AE650">
            <v>0</v>
          </cell>
          <cell r="AF650">
            <v>0</v>
          </cell>
          <cell r="AG650">
            <v>117</v>
          </cell>
          <cell r="AH650">
            <v>-533</v>
          </cell>
          <cell r="AI650">
            <v>0</v>
          </cell>
          <cell r="AJ650">
            <v>0</v>
          </cell>
          <cell r="AK650">
            <v>0</v>
          </cell>
          <cell r="AL650">
            <v>0</v>
          </cell>
          <cell r="AM650">
            <v>0</v>
          </cell>
          <cell r="AN650">
            <v>0</v>
          </cell>
          <cell r="AO650">
            <v>0</v>
          </cell>
          <cell r="AP650">
            <v>0</v>
          </cell>
          <cell r="AQ650">
            <v>0</v>
          </cell>
          <cell r="AR650">
            <v>0</v>
          </cell>
          <cell r="AS650">
            <v>0</v>
          </cell>
          <cell r="AT650">
            <v>-358.75382775119215</v>
          </cell>
          <cell r="AU650">
            <v>-243.75382775119215</v>
          </cell>
          <cell r="AV650">
            <v>0</v>
          </cell>
          <cell r="AW650">
            <v>0</v>
          </cell>
          <cell r="AX650">
            <v>0</v>
          </cell>
          <cell r="AY650">
            <v>0</v>
          </cell>
          <cell r="AZ650">
            <v>0</v>
          </cell>
          <cell r="BA650">
            <v>0</v>
          </cell>
          <cell r="BB650">
            <v>0</v>
          </cell>
          <cell r="BC650">
            <v>0</v>
          </cell>
          <cell r="BD650">
            <v>0</v>
          </cell>
          <cell r="BE650">
            <v>0</v>
          </cell>
          <cell r="BF650">
            <v>0</v>
          </cell>
          <cell r="BG650">
            <v>3925.4150699208185</v>
          </cell>
          <cell r="BH650">
            <v>4455.4150699208185</v>
          </cell>
          <cell r="BI650">
            <v>0</v>
          </cell>
          <cell r="BJ650">
            <v>0</v>
          </cell>
          <cell r="BK650">
            <v>0</v>
          </cell>
          <cell r="BL650">
            <v>0</v>
          </cell>
          <cell r="BM650">
            <v>0</v>
          </cell>
          <cell r="BN650">
            <v>0</v>
          </cell>
          <cell r="BO650">
            <v>0</v>
          </cell>
          <cell r="BP650">
            <v>0</v>
          </cell>
          <cell r="BQ650">
            <v>0</v>
          </cell>
          <cell r="BR650">
            <v>0</v>
          </cell>
          <cell r="BS650">
            <v>0</v>
          </cell>
          <cell r="BT650">
            <v>-5878.4143527829947</v>
          </cell>
          <cell r="BU650">
            <v>-6668.4143527829947</v>
          </cell>
          <cell r="BV650">
            <v>0</v>
          </cell>
          <cell r="BW650">
            <v>0</v>
          </cell>
          <cell r="BX650">
            <v>0</v>
          </cell>
          <cell r="BY650">
            <v>0</v>
          </cell>
          <cell r="BZ650">
            <v>0</v>
          </cell>
          <cell r="CA650">
            <v>0</v>
          </cell>
          <cell r="CB650">
            <v>0</v>
          </cell>
          <cell r="CC650">
            <v>0</v>
          </cell>
          <cell r="CD650">
            <v>0</v>
          </cell>
          <cell r="CE650">
            <v>0</v>
          </cell>
          <cell r="CF650">
            <v>0</v>
          </cell>
          <cell r="CG650">
            <v>775.54641928131969</v>
          </cell>
          <cell r="CH650">
            <v>415.54641928131969</v>
          </cell>
          <cell r="CI650">
            <v>0</v>
          </cell>
          <cell r="CJ650">
            <v>0</v>
          </cell>
          <cell r="CK650">
            <v>0</v>
          </cell>
          <cell r="CL650">
            <v>0</v>
          </cell>
          <cell r="CM650">
            <v>0</v>
          </cell>
          <cell r="CN650">
            <v>0</v>
          </cell>
          <cell r="CO650">
            <v>0</v>
          </cell>
          <cell r="CP650">
            <v>0</v>
          </cell>
          <cell r="CQ650">
            <v>0</v>
          </cell>
          <cell r="CR650">
            <v>0</v>
          </cell>
          <cell r="CS650">
            <v>0</v>
          </cell>
          <cell r="CT650">
            <v>-4100.4079891696019</v>
          </cell>
          <cell r="CU650">
            <v>-4036.4079891696019</v>
          </cell>
          <cell r="CV650">
            <v>0</v>
          </cell>
          <cell r="CW650">
            <v>0</v>
          </cell>
          <cell r="CX650">
            <v>0</v>
          </cell>
          <cell r="CY650">
            <v>0</v>
          </cell>
          <cell r="CZ650">
            <v>0</v>
          </cell>
          <cell r="DA650">
            <v>0</v>
          </cell>
          <cell r="DB650">
            <v>0</v>
          </cell>
          <cell r="DC650">
            <v>0</v>
          </cell>
          <cell r="DD650">
            <v>0</v>
          </cell>
          <cell r="DE650">
            <v>0</v>
          </cell>
          <cell r="DF650">
            <v>0</v>
          </cell>
          <cell r="DG650">
            <v>2596.4715495322998</v>
          </cell>
          <cell r="DH650">
            <v>2255.4715495322998</v>
          </cell>
          <cell r="DI650">
            <v>0</v>
          </cell>
          <cell r="DJ650">
            <v>0</v>
          </cell>
          <cell r="DK650">
            <v>0</v>
          </cell>
          <cell r="DL650">
            <v>0</v>
          </cell>
          <cell r="DM650">
            <v>0</v>
          </cell>
          <cell r="DN650">
            <v>0</v>
          </cell>
          <cell r="DO650">
            <v>0</v>
          </cell>
          <cell r="DP650">
            <v>0</v>
          </cell>
          <cell r="DQ650">
            <v>0</v>
          </cell>
          <cell r="DR650">
            <v>0</v>
          </cell>
          <cell r="DS650">
            <v>0</v>
          </cell>
          <cell r="DT650">
            <v>-5527</v>
          </cell>
          <cell r="DU650">
            <v>-7080</v>
          </cell>
          <cell r="DV650">
            <v>0</v>
          </cell>
          <cell r="DW650">
            <v>0</v>
          </cell>
          <cell r="DX650">
            <v>0</v>
          </cell>
          <cell r="DY650">
            <v>0</v>
          </cell>
          <cell r="DZ650">
            <v>0</v>
          </cell>
          <cell r="EA650">
            <v>0</v>
          </cell>
          <cell r="EB650">
            <v>0</v>
          </cell>
          <cell r="EC650">
            <v>0</v>
          </cell>
          <cell r="ED650">
            <v>0</v>
          </cell>
          <cell r="EE650">
            <v>0</v>
          </cell>
          <cell r="EF650">
            <v>0</v>
          </cell>
          <cell r="EG650">
            <v>-3720</v>
          </cell>
          <cell r="EH650">
            <v>-2163</v>
          </cell>
          <cell r="EI650">
            <v>0</v>
          </cell>
          <cell r="EJ650">
            <v>0</v>
          </cell>
          <cell r="EK650">
            <v>0</v>
          </cell>
          <cell r="EL650">
            <v>0</v>
          </cell>
          <cell r="EM650">
            <v>0</v>
          </cell>
          <cell r="EN650">
            <v>0</v>
          </cell>
          <cell r="EO650">
            <v>0</v>
          </cell>
          <cell r="EP650">
            <v>0</v>
          </cell>
          <cell r="EQ650">
            <v>0</v>
          </cell>
          <cell r="ER650">
            <v>0</v>
          </cell>
          <cell r="ES650">
            <v>0</v>
          </cell>
          <cell r="ET650">
            <v>0</v>
          </cell>
          <cell r="EU650">
            <v>0</v>
          </cell>
          <cell r="EV650">
            <v>0</v>
          </cell>
          <cell r="EW650">
            <v>0</v>
          </cell>
          <cell r="EX650">
            <v>0</v>
          </cell>
          <cell r="EY650">
            <v>0</v>
          </cell>
          <cell r="EZ650">
            <v>0</v>
          </cell>
          <cell r="FA650">
            <v>0</v>
          </cell>
          <cell r="FB650">
            <v>0</v>
          </cell>
          <cell r="FC650">
            <v>0</v>
          </cell>
          <cell r="FD650">
            <v>0</v>
          </cell>
          <cell r="GZ650">
            <v>0</v>
          </cell>
          <cell r="HA650">
            <v>0</v>
          </cell>
        </row>
        <row r="651"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 t="str">
            <v>2T PPE 10%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 t="str">
            <v>2 TURNOS</v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 t="str">
            <v>2 TURNOS</v>
          </cell>
          <cell r="AK651">
            <v>0</v>
          </cell>
          <cell r="AL651">
            <v>0</v>
          </cell>
          <cell r="AM651">
            <v>0</v>
          </cell>
          <cell r="AN651">
            <v>0</v>
          </cell>
          <cell r="AO651">
            <v>0</v>
          </cell>
          <cell r="AP651">
            <v>0</v>
          </cell>
          <cell r="AQ651">
            <v>0</v>
          </cell>
          <cell r="AR651">
            <v>0</v>
          </cell>
          <cell r="AS651">
            <v>0</v>
          </cell>
          <cell r="AT651">
            <v>0</v>
          </cell>
          <cell r="AU651">
            <v>0</v>
          </cell>
          <cell r="AV651">
            <v>0</v>
          </cell>
          <cell r="AW651" t="str">
            <v>2 TURNOS</v>
          </cell>
          <cell r="AX651">
            <v>0</v>
          </cell>
          <cell r="AY651">
            <v>0</v>
          </cell>
          <cell r="AZ651">
            <v>0</v>
          </cell>
          <cell r="BA651">
            <v>0</v>
          </cell>
          <cell r="BB651">
            <v>0</v>
          </cell>
          <cell r="BC651">
            <v>0</v>
          </cell>
          <cell r="BD651">
            <v>0</v>
          </cell>
          <cell r="BE651">
            <v>0</v>
          </cell>
          <cell r="BF651">
            <v>0</v>
          </cell>
          <cell r="BG651">
            <v>0</v>
          </cell>
          <cell r="BH651">
            <v>0</v>
          </cell>
          <cell r="BI651">
            <v>0</v>
          </cell>
          <cell r="BJ651" t="str">
            <v>2 TURNOS</v>
          </cell>
          <cell r="BK651">
            <v>0</v>
          </cell>
          <cell r="BL651">
            <v>0</v>
          </cell>
          <cell r="BM651">
            <v>0</v>
          </cell>
          <cell r="BN651">
            <v>0</v>
          </cell>
          <cell r="BO651">
            <v>0</v>
          </cell>
          <cell r="BP651">
            <v>0</v>
          </cell>
          <cell r="BQ651">
            <v>0</v>
          </cell>
          <cell r="BR651">
            <v>0</v>
          </cell>
          <cell r="BS651">
            <v>0</v>
          </cell>
          <cell r="BT651">
            <v>0</v>
          </cell>
          <cell r="BU651">
            <v>0</v>
          </cell>
          <cell r="BV651">
            <v>0</v>
          </cell>
          <cell r="BW651" t="str">
            <v>2 TURNOS</v>
          </cell>
          <cell r="BX651">
            <v>0</v>
          </cell>
          <cell r="BY651">
            <v>0</v>
          </cell>
          <cell r="BZ651">
            <v>0</v>
          </cell>
          <cell r="CA651">
            <v>0</v>
          </cell>
          <cell r="CB651">
            <v>0</v>
          </cell>
          <cell r="CC651">
            <v>0</v>
          </cell>
          <cell r="CD651">
            <v>0</v>
          </cell>
          <cell r="CE651">
            <v>0</v>
          </cell>
          <cell r="CF651">
            <v>0</v>
          </cell>
          <cell r="CG651">
            <v>0</v>
          </cell>
          <cell r="CH651">
            <v>0</v>
          </cell>
          <cell r="CI651">
            <v>0</v>
          </cell>
          <cell r="CJ651" t="str">
            <v>2 TURNOS</v>
          </cell>
          <cell r="CK651">
            <v>0</v>
          </cell>
          <cell r="CL651">
            <v>0</v>
          </cell>
          <cell r="CM651">
            <v>0</v>
          </cell>
          <cell r="CN651">
            <v>0</v>
          </cell>
          <cell r="CO651">
            <v>0</v>
          </cell>
          <cell r="CP651">
            <v>0</v>
          </cell>
          <cell r="CQ651">
            <v>0</v>
          </cell>
          <cell r="CR651">
            <v>0</v>
          </cell>
          <cell r="CS651">
            <v>0</v>
          </cell>
          <cell r="CT651">
            <v>0</v>
          </cell>
          <cell r="CU651">
            <v>0</v>
          </cell>
          <cell r="CV651">
            <v>0</v>
          </cell>
          <cell r="CW651" t="str">
            <v>2 TURNOS</v>
          </cell>
          <cell r="CX651">
            <v>0</v>
          </cell>
          <cell r="CY651">
            <v>0</v>
          </cell>
          <cell r="CZ651">
            <v>0</v>
          </cell>
          <cell r="DA651">
            <v>0</v>
          </cell>
          <cell r="DB651">
            <v>0</v>
          </cell>
          <cell r="DC651">
            <v>0</v>
          </cell>
          <cell r="DD651">
            <v>0</v>
          </cell>
          <cell r="DE651">
            <v>0</v>
          </cell>
          <cell r="DF651">
            <v>0</v>
          </cell>
          <cell r="DG651">
            <v>0</v>
          </cell>
          <cell r="DH651">
            <v>0</v>
          </cell>
          <cell r="DI651">
            <v>0</v>
          </cell>
          <cell r="DJ651" t="str">
            <v>2 TURNOS</v>
          </cell>
          <cell r="DK651">
            <v>0</v>
          </cell>
          <cell r="DL651">
            <v>0</v>
          </cell>
          <cell r="DM651">
            <v>0</v>
          </cell>
          <cell r="DN651">
            <v>0</v>
          </cell>
          <cell r="DO651">
            <v>0</v>
          </cell>
          <cell r="DP651">
            <v>0</v>
          </cell>
          <cell r="DQ651">
            <v>0</v>
          </cell>
          <cell r="DR651">
            <v>0</v>
          </cell>
          <cell r="DS651">
            <v>0</v>
          </cell>
          <cell r="DT651">
            <v>0</v>
          </cell>
          <cell r="DU651">
            <v>0</v>
          </cell>
          <cell r="DV651">
            <v>0</v>
          </cell>
          <cell r="DW651" t="str">
            <v>2 TURNOS</v>
          </cell>
          <cell r="DX651" t="str">
            <v>2 TURNOS</v>
          </cell>
          <cell r="DY651">
            <v>0</v>
          </cell>
          <cell r="DZ651">
            <v>0</v>
          </cell>
          <cell r="EA651">
            <v>0</v>
          </cell>
          <cell r="EB651">
            <v>0</v>
          </cell>
          <cell r="EC651">
            <v>0</v>
          </cell>
          <cell r="ED651">
            <v>0</v>
          </cell>
          <cell r="EE651">
            <v>0</v>
          </cell>
          <cell r="EF651">
            <v>0</v>
          </cell>
          <cell r="EG651">
            <v>0</v>
          </cell>
          <cell r="EH651">
            <v>0</v>
          </cell>
          <cell r="EI651">
            <v>0</v>
          </cell>
          <cell r="EJ651" t="str">
            <v>2 TURNOS</v>
          </cell>
          <cell r="EK651">
            <v>0</v>
          </cell>
          <cell r="EL651">
            <v>0</v>
          </cell>
          <cell r="EM651">
            <v>0</v>
          </cell>
          <cell r="EN651">
            <v>0</v>
          </cell>
          <cell r="EO651">
            <v>0</v>
          </cell>
          <cell r="EP651">
            <v>0</v>
          </cell>
          <cell r="EQ651">
            <v>0</v>
          </cell>
          <cell r="ER651">
            <v>0</v>
          </cell>
          <cell r="ES651">
            <v>0</v>
          </cell>
          <cell r="ET651">
            <v>0</v>
          </cell>
          <cell r="EU651">
            <v>0</v>
          </cell>
          <cell r="EV651">
            <v>0</v>
          </cell>
          <cell r="EW651" t="str">
            <v>2 TURNOS</v>
          </cell>
          <cell r="EX651">
            <v>0</v>
          </cell>
          <cell r="GZ651">
            <v>0</v>
          </cell>
          <cell r="HA651">
            <v>0</v>
          </cell>
        </row>
        <row r="652">
          <cell r="B652">
            <v>0</v>
          </cell>
          <cell r="C652">
            <v>0</v>
          </cell>
          <cell r="D652" t="str">
            <v>OBS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>
            <v>0</v>
          </cell>
          <cell r="R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0</v>
          </cell>
          <cell r="AQ652">
            <v>0</v>
          </cell>
          <cell r="AR652">
            <v>0</v>
          </cell>
          <cell r="AS652">
            <v>0</v>
          </cell>
          <cell r="AT652">
            <v>0</v>
          </cell>
          <cell r="AU652">
            <v>0</v>
          </cell>
          <cell r="AV652">
            <v>0</v>
          </cell>
          <cell r="AW652">
            <v>0</v>
          </cell>
          <cell r="AX652">
            <v>0</v>
          </cell>
          <cell r="AY652">
            <v>0</v>
          </cell>
          <cell r="AZ652">
            <v>0</v>
          </cell>
          <cell r="BA652">
            <v>-4222.6022727273375</v>
          </cell>
          <cell r="BB652">
            <v>0</v>
          </cell>
          <cell r="BC652">
            <v>0</v>
          </cell>
          <cell r="BD652">
            <v>0</v>
          </cell>
          <cell r="BE652">
            <v>0</v>
          </cell>
          <cell r="BF652">
            <v>0</v>
          </cell>
          <cell r="BG652">
            <v>0</v>
          </cell>
          <cell r="BH652">
            <v>0</v>
          </cell>
          <cell r="BI652">
            <v>0</v>
          </cell>
          <cell r="BJ652">
            <v>0</v>
          </cell>
          <cell r="BK652">
            <v>0</v>
          </cell>
          <cell r="BL652">
            <v>0</v>
          </cell>
          <cell r="BM652">
            <v>0</v>
          </cell>
          <cell r="BN652">
            <v>0</v>
          </cell>
          <cell r="BO652">
            <v>0</v>
          </cell>
          <cell r="BP652">
            <v>0</v>
          </cell>
          <cell r="BQ652">
            <v>0</v>
          </cell>
          <cell r="BR652">
            <v>0</v>
          </cell>
          <cell r="BS652">
            <v>0</v>
          </cell>
          <cell r="BT652">
            <v>0</v>
          </cell>
          <cell r="BU652">
            <v>0</v>
          </cell>
          <cell r="BV652">
            <v>0</v>
          </cell>
          <cell r="BW652">
            <v>0</v>
          </cell>
          <cell r="BX652">
            <v>0</v>
          </cell>
          <cell r="BY652">
            <v>0</v>
          </cell>
          <cell r="BZ652">
            <v>0</v>
          </cell>
          <cell r="CA652">
            <v>0</v>
          </cell>
          <cell r="CB652">
            <v>0</v>
          </cell>
          <cell r="CC652">
            <v>0</v>
          </cell>
          <cell r="CD652">
            <v>0</v>
          </cell>
          <cell r="CE652">
            <v>0</v>
          </cell>
          <cell r="CF652">
            <v>0</v>
          </cell>
          <cell r="CG652">
            <v>0</v>
          </cell>
          <cell r="CH652">
            <v>0</v>
          </cell>
          <cell r="CI652">
            <v>0</v>
          </cell>
          <cell r="CJ652">
            <v>0</v>
          </cell>
          <cell r="CK652">
            <v>0</v>
          </cell>
          <cell r="CL652">
            <v>0</v>
          </cell>
          <cell r="CM652">
            <v>0</v>
          </cell>
          <cell r="CN652">
            <v>0</v>
          </cell>
          <cell r="CO652">
            <v>0</v>
          </cell>
          <cell r="CP652">
            <v>0</v>
          </cell>
          <cell r="CQ652">
            <v>0</v>
          </cell>
          <cell r="CR652">
            <v>0</v>
          </cell>
          <cell r="CS652">
            <v>0</v>
          </cell>
          <cell r="CT652">
            <v>0</v>
          </cell>
          <cell r="CU652">
            <v>0</v>
          </cell>
          <cell r="CV652">
            <v>0</v>
          </cell>
          <cell r="CW652">
            <v>0</v>
          </cell>
          <cell r="CX652">
            <v>0</v>
          </cell>
          <cell r="CY652">
            <v>0</v>
          </cell>
          <cell r="CZ652">
            <v>0</v>
          </cell>
          <cell r="DA652">
            <v>0</v>
          </cell>
          <cell r="DB652">
            <v>0</v>
          </cell>
          <cell r="DC652">
            <v>0</v>
          </cell>
          <cell r="DD652">
            <v>0</v>
          </cell>
          <cell r="DE652">
            <v>0</v>
          </cell>
          <cell r="DF652">
            <v>0</v>
          </cell>
          <cell r="DG652">
            <v>0</v>
          </cell>
          <cell r="DH652">
            <v>0</v>
          </cell>
          <cell r="DI652">
            <v>0</v>
          </cell>
          <cell r="DJ652">
            <v>0</v>
          </cell>
          <cell r="DK652">
            <v>0</v>
          </cell>
          <cell r="DL652">
            <v>0</v>
          </cell>
          <cell r="DM652">
            <v>0</v>
          </cell>
          <cell r="DN652">
            <v>0</v>
          </cell>
          <cell r="DO652">
            <v>0</v>
          </cell>
          <cell r="DP652">
            <v>0</v>
          </cell>
          <cell r="DQ652">
            <v>0</v>
          </cell>
          <cell r="DR652">
            <v>0</v>
          </cell>
          <cell r="DS652">
            <v>0</v>
          </cell>
          <cell r="DT652">
            <v>0</v>
          </cell>
          <cell r="DU652">
            <v>0</v>
          </cell>
          <cell r="DV652">
            <v>0</v>
          </cell>
          <cell r="DW652">
            <v>0</v>
          </cell>
          <cell r="DX652">
            <v>0</v>
          </cell>
          <cell r="DY652">
            <v>0</v>
          </cell>
          <cell r="DZ652">
            <v>0</v>
          </cell>
          <cell r="EA652">
            <v>0</v>
          </cell>
          <cell r="EB652">
            <v>0</v>
          </cell>
          <cell r="EC652">
            <v>0</v>
          </cell>
          <cell r="ED652">
            <v>0</v>
          </cell>
          <cell r="EE652">
            <v>0</v>
          </cell>
          <cell r="EF652">
            <v>0</v>
          </cell>
          <cell r="EG652">
            <v>0</v>
          </cell>
          <cell r="EH652">
            <v>0</v>
          </cell>
          <cell r="EI652">
            <v>0</v>
          </cell>
          <cell r="EJ652">
            <v>154</v>
          </cell>
          <cell r="EK652">
            <v>0</v>
          </cell>
          <cell r="EL652">
            <v>0</v>
          </cell>
          <cell r="EM652">
            <v>0</v>
          </cell>
          <cell r="EN652">
            <v>0</v>
          </cell>
          <cell r="EO652">
            <v>0</v>
          </cell>
          <cell r="EP652">
            <v>0</v>
          </cell>
          <cell r="EQ652">
            <v>0</v>
          </cell>
          <cell r="ER652">
            <v>0</v>
          </cell>
          <cell r="ES652">
            <v>0</v>
          </cell>
          <cell r="ET652">
            <v>0</v>
          </cell>
          <cell r="EU652">
            <v>0</v>
          </cell>
          <cell r="EV652">
            <v>0</v>
          </cell>
          <cell r="EW652">
            <v>0</v>
          </cell>
          <cell r="EX652">
            <v>0</v>
          </cell>
          <cell r="GZ652">
            <v>0</v>
          </cell>
          <cell r="HA652">
            <v>0</v>
          </cell>
        </row>
        <row r="653"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0</v>
          </cell>
          <cell r="AQ653">
            <v>0</v>
          </cell>
          <cell r="AR653">
            <v>0</v>
          </cell>
          <cell r="AS653">
            <v>0</v>
          </cell>
          <cell r="AT653">
            <v>0</v>
          </cell>
          <cell r="AU653">
            <v>0</v>
          </cell>
          <cell r="AV653">
            <v>0</v>
          </cell>
          <cell r="AW653">
            <v>0</v>
          </cell>
          <cell r="AX653">
            <v>0</v>
          </cell>
          <cell r="AY653">
            <v>0</v>
          </cell>
          <cell r="AZ653">
            <v>0</v>
          </cell>
          <cell r="BA653">
            <v>0</v>
          </cell>
          <cell r="BB653">
            <v>0</v>
          </cell>
          <cell r="BC653">
            <v>0</v>
          </cell>
          <cell r="BD653">
            <v>0</v>
          </cell>
          <cell r="BE653">
            <v>0</v>
          </cell>
          <cell r="BF653">
            <v>0</v>
          </cell>
          <cell r="BG653">
            <v>0</v>
          </cell>
          <cell r="BH653">
            <v>0</v>
          </cell>
          <cell r="BI653">
            <v>0</v>
          </cell>
          <cell r="BJ653">
            <v>0</v>
          </cell>
          <cell r="BK653">
            <v>0</v>
          </cell>
          <cell r="BL653">
            <v>0</v>
          </cell>
          <cell r="BM653">
            <v>0</v>
          </cell>
          <cell r="BN653">
            <v>0</v>
          </cell>
          <cell r="BO653">
            <v>0</v>
          </cell>
          <cell r="BP653">
            <v>0</v>
          </cell>
          <cell r="BQ653">
            <v>0</v>
          </cell>
          <cell r="BR653">
            <v>0</v>
          </cell>
          <cell r="BS653">
            <v>0</v>
          </cell>
          <cell r="BT653">
            <v>0</v>
          </cell>
          <cell r="BU653">
            <v>0</v>
          </cell>
          <cell r="BV653">
            <v>0</v>
          </cell>
          <cell r="BW653">
            <v>0</v>
          </cell>
          <cell r="BX653">
            <v>0</v>
          </cell>
          <cell r="BY653">
            <v>0</v>
          </cell>
          <cell r="BZ653">
            <v>0</v>
          </cell>
          <cell r="CA653">
            <v>0</v>
          </cell>
          <cell r="CB653">
            <v>0</v>
          </cell>
          <cell r="CC653">
            <v>0</v>
          </cell>
          <cell r="CD653">
            <v>0</v>
          </cell>
          <cell r="CE653">
            <v>0</v>
          </cell>
          <cell r="CF653">
            <v>0</v>
          </cell>
          <cell r="CG653">
            <v>0</v>
          </cell>
          <cell r="CH653">
            <v>0</v>
          </cell>
          <cell r="CI653">
            <v>0</v>
          </cell>
          <cell r="CJ653">
            <v>0</v>
          </cell>
          <cell r="CK653">
            <v>0</v>
          </cell>
          <cell r="CL653">
            <v>0</v>
          </cell>
          <cell r="CM653">
            <v>0</v>
          </cell>
          <cell r="CN653">
            <v>0</v>
          </cell>
          <cell r="CO653">
            <v>0</v>
          </cell>
          <cell r="CP653">
            <v>0</v>
          </cell>
          <cell r="CQ653">
            <v>0</v>
          </cell>
          <cell r="CR653">
            <v>0</v>
          </cell>
          <cell r="CS653">
            <v>0</v>
          </cell>
          <cell r="CT653">
            <v>0</v>
          </cell>
          <cell r="CU653">
            <v>0</v>
          </cell>
          <cell r="CV653">
            <v>0</v>
          </cell>
          <cell r="CW653">
            <v>0</v>
          </cell>
          <cell r="CX653">
            <v>0</v>
          </cell>
          <cell r="CY653">
            <v>0</v>
          </cell>
          <cell r="CZ653">
            <v>0</v>
          </cell>
          <cell r="DA653">
            <v>0</v>
          </cell>
          <cell r="DB653">
            <v>0</v>
          </cell>
          <cell r="DC653">
            <v>0</v>
          </cell>
          <cell r="DD653">
            <v>0</v>
          </cell>
          <cell r="DE653">
            <v>0</v>
          </cell>
          <cell r="DF653">
            <v>0</v>
          </cell>
          <cell r="DG653">
            <v>0</v>
          </cell>
          <cell r="DH653">
            <v>0</v>
          </cell>
          <cell r="DI653">
            <v>0</v>
          </cell>
          <cell r="DJ653">
            <v>0</v>
          </cell>
          <cell r="DK653">
            <v>24791</v>
          </cell>
          <cell r="DL653">
            <v>0</v>
          </cell>
          <cell r="DM653">
            <v>0</v>
          </cell>
          <cell r="DN653">
            <v>0</v>
          </cell>
          <cell r="DO653">
            <v>0</v>
          </cell>
          <cell r="DP653">
            <v>0</v>
          </cell>
          <cell r="DQ653">
            <v>0</v>
          </cell>
          <cell r="DR653">
            <v>0</v>
          </cell>
          <cell r="DS653">
            <v>0</v>
          </cell>
          <cell r="DT653">
            <v>0</v>
          </cell>
          <cell r="DU653">
            <v>0</v>
          </cell>
          <cell r="DV653">
            <v>0</v>
          </cell>
          <cell r="DW653">
            <v>0</v>
          </cell>
          <cell r="DX653">
            <v>0</v>
          </cell>
          <cell r="DY653">
            <v>0</v>
          </cell>
          <cell r="DZ653">
            <v>0</v>
          </cell>
          <cell r="EA653">
            <v>0</v>
          </cell>
          <cell r="EB653">
            <v>0</v>
          </cell>
          <cell r="EC653">
            <v>0</v>
          </cell>
          <cell r="ED653">
            <v>0</v>
          </cell>
          <cell r="EE653">
            <v>0</v>
          </cell>
          <cell r="EF653">
            <v>0</v>
          </cell>
          <cell r="EG653">
            <v>0</v>
          </cell>
          <cell r="EH653">
            <v>0</v>
          </cell>
          <cell r="EI653">
            <v>0</v>
          </cell>
          <cell r="EJ653">
            <v>0</v>
          </cell>
          <cell r="EK653">
            <v>0</v>
          </cell>
          <cell r="EL653">
            <v>0</v>
          </cell>
          <cell r="EM653">
            <v>0</v>
          </cell>
          <cell r="EN653">
            <v>0</v>
          </cell>
          <cell r="EO653">
            <v>0</v>
          </cell>
          <cell r="EP653">
            <v>0</v>
          </cell>
          <cell r="EQ653">
            <v>0</v>
          </cell>
          <cell r="ER653">
            <v>0</v>
          </cell>
          <cell r="ES653">
            <v>0</v>
          </cell>
          <cell r="ET653">
            <v>0</v>
          </cell>
          <cell r="EU653">
            <v>0</v>
          </cell>
          <cell r="EV653">
            <v>0</v>
          </cell>
          <cell r="EW653">
            <v>0</v>
          </cell>
          <cell r="EX653">
            <v>0</v>
          </cell>
          <cell r="GZ653">
            <v>0</v>
          </cell>
          <cell r="HA653">
            <v>0</v>
          </cell>
        </row>
        <row r="654"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0</v>
          </cell>
          <cell r="AQ654">
            <v>0</v>
          </cell>
          <cell r="AR654">
            <v>0</v>
          </cell>
          <cell r="AS654">
            <v>0</v>
          </cell>
          <cell r="AT654">
            <v>0</v>
          </cell>
          <cell r="AU654">
            <v>0</v>
          </cell>
          <cell r="AV654">
            <v>0</v>
          </cell>
          <cell r="AW654">
            <v>0</v>
          </cell>
          <cell r="AX654">
            <v>0</v>
          </cell>
          <cell r="AY654">
            <v>0</v>
          </cell>
          <cell r="AZ654">
            <v>0</v>
          </cell>
          <cell r="BA654">
            <v>0</v>
          </cell>
          <cell r="BB654">
            <v>0</v>
          </cell>
          <cell r="BC654">
            <v>0</v>
          </cell>
          <cell r="BD654">
            <v>0</v>
          </cell>
          <cell r="BE654">
            <v>0</v>
          </cell>
          <cell r="BF654">
            <v>0</v>
          </cell>
          <cell r="BG654">
            <v>0</v>
          </cell>
          <cell r="BH654">
            <v>0</v>
          </cell>
          <cell r="BI654">
            <v>0</v>
          </cell>
          <cell r="BJ654">
            <v>0</v>
          </cell>
          <cell r="BK654">
            <v>0</v>
          </cell>
          <cell r="BL654">
            <v>0</v>
          </cell>
          <cell r="BM654">
            <v>0</v>
          </cell>
          <cell r="BN654">
            <v>0</v>
          </cell>
          <cell r="BO654">
            <v>0</v>
          </cell>
          <cell r="BP654">
            <v>0</v>
          </cell>
          <cell r="BQ654">
            <v>0</v>
          </cell>
          <cell r="BR654">
            <v>0</v>
          </cell>
          <cell r="BS654">
            <v>0</v>
          </cell>
          <cell r="BT654">
            <v>0</v>
          </cell>
          <cell r="BU654">
            <v>0</v>
          </cell>
          <cell r="BV654">
            <v>0</v>
          </cell>
          <cell r="BW654">
            <v>0</v>
          </cell>
          <cell r="BX654">
            <v>0</v>
          </cell>
          <cell r="BY654">
            <v>0</v>
          </cell>
          <cell r="BZ654">
            <v>0</v>
          </cell>
          <cell r="CA654">
            <v>0</v>
          </cell>
          <cell r="CB654">
            <v>0</v>
          </cell>
          <cell r="CC654">
            <v>0</v>
          </cell>
          <cell r="CD654">
            <v>0</v>
          </cell>
          <cell r="CE654">
            <v>0</v>
          </cell>
          <cell r="CF654">
            <v>0</v>
          </cell>
          <cell r="CG654">
            <v>0</v>
          </cell>
          <cell r="CH654">
            <v>0</v>
          </cell>
          <cell r="CI654">
            <v>0</v>
          </cell>
          <cell r="CJ654">
            <v>0</v>
          </cell>
          <cell r="CK654">
            <v>0</v>
          </cell>
          <cell r="CL654">
            <v>0</v>
          </cell>
          <cell r="CM654">
            <v>0</v>
          </cell>
          <cell r="CN654">
            <v>0</v>
          </cell>
          <cell r="CO654">
            <v>0</v>
          </cell>
          <cell r="CP654">
            <v>0</v>
          </cell>
          <cell r="CQ654">
            <v>0</v>
          </cell>
          <cell r="CR654">
            <v>0</v>
          </cell>
          <cell r="CS654">
            <v>0</v>
          </cell>
          <cell r="CT654">
            <v>0</v>
          </cell>
          <cell r="CU654">
            <v>0</v>
          </cell>
          <cell r="CV654">
            <v>0</v>
          </cell>
          <cell r="CW654">
            <v>0</v>
          </cell>
          <cell r="CX654">
            <v>0</v>
          </cell>
          <cell r="CY654">
            <v>0</v>
          </cell>
          <cell r="CZ654">
            <v>0</v>
          </cell>
          <cell r="DA654">
            <v>0</v>
          </cell>
          <cell r="DB654">
            <v>0</v>
          </cell>
          <cell r="DC654">
            <v>0</v>
          </cell>
          <cell r="DD654">
            <v>0</v>
          </cell>
          <cell r="DE654">
            <v>0</v>
          </cell>
          <cell r="DF654">
            <v>0</v>
          </cell>
          <cell r="DG654">
            <v>0</v>
          </cell>
          <cell r="DH654">
            <v>0</v>
          </cell>
          <cell r="DI654">
            <v>0</v>
          </cell>
          <cell r="DJ654">
            <v>-29027</v>
          </cell>
          <cell r="DK654">
            <v>706</v>
          </cell>
          <cell r="DL654">
            <v>0</v>
          </cell>
          <cell r="DM654">
            <v>0</v>
          </cell>
          <cell r="DN654">
            <v>0</v>
          </cell>
          <cell r="DO654">
            <v>0</v>
          </cell>
          <cell r="DP654">
            <v>0</v>
          </cell>
          <cell r="DQ654">
            <v>0</v>
          </cell>
          <cell r="DR654">
            <v>0</v>
          </cell>
          <cell r="DS654">
            <v>0</v>
          </cell>
          <cell r="DT654">
            <v>0</v>
          </cell>
          <cell r="DU654">
            <v>0</v>
          </cell>
          <cell r="DV654">
            <v>0</v>
          </cell>
          <cell r="DW654">
            <v>0</v>
          </cell>
          <cell r="DX654">
            <v>0</v>
          </cell>
          <cell r="DY654">
            <v>0</v>
          </cell>
          <cell r="DZ654">
            <v>0</v>
          </cell>
          <cell r="EA654">
            <v>0</v>
          </cell>
          <cell r="EB654">
            <v>0</v>
          </cell>
          <cell r="EC654">
            <v>0</v>
          </cell>
          <cell r="ED654">
            <v>0</v>
          </cell>
          <cell r="EE654">
            <v>0</v>
          </cell>
          <cell r="EF654">
            <v>0</v>
          </cell>
          <cell r="EG654">
            <v>0</v>
          </cell>
          <cell r="EH654">
            <v>0</v>
          </cell>
          <cell r="EI654">
            <v>0</v>
          </cell>
          <cell r="EJ654">
            <v>0</v>
          </cell>
          <cell r="EK654">
            <v>0</v>
          </cell>
          <cell r="EL654">
            <v>0</v>
          </cell>
          <cell r="EM654">
            <v>0</v>
          </cell>
          <cell r="EN654">
            <v>0</v>
          </cell>
          <cell r="EO654">
            <v>0</v>
          </cell>
          <cell r="EP654">
            <v>0</v>
          </cell>
          <cell r="EQ654">
            <v>0</v>
          </cell>
          <cell r="ER654">
            <v>0</v>
          </cell>
          <cell r="ES654">
            <v>0</v>
          </cell>
          <cell r="ET654">
            <v>0</v>
          </cell>
          <cell r="EU654">
            <v>0</v>
          </cell>
          <cell r="EV654">
            <v>0</v>
          </cell>
          <cell r="EW654">
            <v>0</v>
          </cell>
          <cell r="EX654">
            <v>0</v>
          </cell>
          <cell r="GZ654">
            <v>0</v>
          </cell>
          <cell r="HA654">
            <v>0</v>
          </cell>
        </row>
        <row r="655"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>
            <v>0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0</v>
          </cell>
          <cell r="AQ655">
            <v>0</v>
          </cell>
          <cell r="AR655">
            <v>0</v>
          </cell>
          <cell r="AS655">
            <v>0</v>
          </cell>
          <cell r="AT655">
            <v>0</v>
          </cell>
          <cell r="AU655">
            <v>0</v>
          </cell>
          <cell r="AV655">
            <v>0</v>
          </cell>
          <cell r="AW655">
            <v>0</v>
          </cell>
          <cell r="AX655">
            <v>0</v>
          </cell>
          <cell r="AY655">
            <v>0</v>
          </cell>
          <cell r="AZ655">
            <v>0</v>
          </cell>
          <cell r="BA655">
            <v>0</v>
          </cell>
          <cell r="BB655">
            <v>0</v>
          </cell>
          <cell r="BC655">
            <v>0</v>
          </cell>
          <cell r="BD655">
            <v>0</v>
          </cell>
          <cell r="BE655">
            <v>0</v>
          </cell>
          <cell r="BF655">
            <v>0</v>
          </cell>
          <cell r="BG655">
            <v>0</v>
          </cell>
          <cell r="BH655">
            <v>0</v>
          </cell>
          <cell r="BI655">
            <v>0</v>
          </cell>
          <cell r="BJ655">
            <v>0</v>
          </cell>
          <cell r="BK655">
            <v>0</v>
          </cell>
          <cell r="BL655">
            <v>0</v>
          </cell>
          <cell r="BM655">
            <v>0</v>
          </cell>
          <cell r="BN655">
            <v>0</v>
          </cell>
          <cell r="BO655">
            <v>0</v>
          </cell>
          <cell r="BP655">
            <v>0</v>
          </cell>
          <cell r="BQ655">
            <v>0</v>
          </cell>
          <cell r="BR655">
            <v>0</v>
          </cell>
          <cell r="BS655">
            <v>0</v>
          </cell>
          <cell r="BT655">
            <v>0</v>
          </cell>
          <cell r="BU655">
            <v>0</v>
          </cell>
          <cell r="BV655">
            <v>0</v>
          </cell>
          <cell r="BW655">
            <v>0</v>
          </cell>
          <cell r="BX655">
            <v>0</v>
          </cell>
          <cell r="BY655">
            <v>0</v>
          </cell>
          <cell r="BZ655">
            <v>0</v>
          </cell>
          <cell r="CA655">
            <v>0</v>
          </cell>
          <cell r="CB655">
            <v>0</v>
          </cell>
          <cell r="CC655">
            <v>0</v>
          </cell>
          <cell r="CD655">
            <v>0</v>
          </cell>
          <cell r="CE655">
            <v>0</v>
          </cell>
          <cell r="CF655">
            <v>0</v>
          </cell>
          <cell r="CG655">
            <v>0</v>
          </cell>
          <cell r="CH655">
            <v>0</v>
          </cell>
          <cell r="CI655">
            <v>0</v>
          </cell>
          <cell r="CJ655">
            <v>0</v>
          </cell>
          <cell r="CK655">
            <v>0</v>
          </cell>
          <cell r="CL655">
            <v>0</v>
          </cell>
          <cell r="CM655">
            <v>0</v>
          </cell>
          <cell r="CN655">
            <v>0</v>
          </cell>
          <cell r="CO655">
            <v>0</v>
          </cell>
          <cell r="CP655">
            <v>0</v>
          </cell>
          <cell r="CQ655">
            <v>0</v>
          </cell>
          <cell r="CR655">
            <v>0</v>
          </cell>
          <cell r="CS655">
            <v>0</v>
          </cell>
          <cell r="CT655">
            <v>0</v>
          </cell>
          <cell r="CU655">
            <v>0</v>
          </cell>
          <cell r="CV655">
            <v>0</v>
          </cell>
          <cell r="CW655">
            <v>0</v>
          </cell>
          <cell r="CX655">
            <v>0</v>
          </cell>
          <cell r="CY655">
            <v>0</v>
          </cell>
          <cell r="CZ655">
            <v>0</v>
          </cell>
          <cell r="DA655">
            <v>0</v>
          </cell>
          <cell r="DB655">
            <v>0</v>
          </cell>
          <cell r="DC655">
            <v>0</v>
          </cell>
          <cell r="DD655">
            <v>0</v>
          </cell>
          <cell r="DE655">
            <v>0</v>
          </cell>
          <cell r="DF655">
            <v>0</v>
          </cell>
          <cell r="DG655">
            <v>0</v>
          </cell>
          <cell r="DH655">
            <v>0</v>
          </cell>
          <cell r="DI655">
            <v>0</v>
          </cell>
          <cell r="DJ655">
            <v>0</v>
          </cell>
          <cell r="DK655">
            <v>0</v>
          </cell>
          <cell r="DL655">
            <v>0</v>
          </cell>
          <cell r="DM655">
            <v>0</v>
          </cell>
          <cell r="DN655">
            <v>0</v>
          </cell>
          <cell r="DO655">
            <v>0</v>
          </cell>
          <cell r="DP655">
            <v>0</v>
          </cell>
          <cell r="DQ655">
            <v>0</v>
          </cell>
          <cell r="DR655">
            <v>0</v>
          </cell>
          <cell r="DS655">
            <v>0</v>
          </cell>
          <cell r="DT655">
            <v>0</v>
          </cell>
          <cell r="DU655">
            <v>0</v>
          </cell>
          <cell r="DV655">
            <v>0</v>
          </cell>
          <cell r="DW655">
            <v>0</v>
          </cell>
          <cell r="DX655">
            <v>0</v>
          </cell>
          <cell r="DY655">
            <v>0</v>
          </cell>
          <cell r="DZ655">
            <v>0</v>
          </cell>
          <cell r="EA655">
            <v>0</v>
          </cell>
          <cell r="EB655">
            <v>0</v>
          </cell>
          <cell r="EC655">
            <v>0</v>
          </cell>
          <cell r="ED655">
            <v>0</v>
          </cell>
          <cell r="EE655">
            <v>0</v>
          </cell>
          <cell r="EF655">
            <v>0</v>
          </cell>
          <cell r="EG655">
            <v>0</v>
          </cell>
          <cell r="EH655">
            <v>0</v>
          </cell>
          <cell r="EI655">
            <v>0</v>
          </cell>
          <cell r="EJ655">
            <v>0</v>
          </cell>
          <cell r="EK655">
            <v>0</v>
          </cell>
          <cell r="EL655">
            <v>0</v>
          </cell>
          <cell r="EM655">
            <v>0</v>
          </cell>
          <cell r="EN655">
            <v>0</v>
          </cell>
          <cell r="EO655">
            <v>0</v>
          </cell>
          <cell r="EP655">
            <v>0</v>
          </cell>
          <cell r="EQ655">
            <v>0</v>
          </cell>
          <cell r="ER655">
            <v>0</v>
          </cell>
          <cell r="ES655">
            <v>0</v>
          </cell>
          <cell r="ET655">
            <v>0</v>
          </cell>
          <cell r="EU655">
            <v>0</v>
          </cell>
          <cell r="EV655">
            <v>0</v>
          </cell>
          <cell r="EW655">
            <v>0</v>
          </cell>
          <cell r="EX655">
            <v>0</v>
          </cell>
          <cell r="GZ655">
            <v>0</v>
          </cell>
          <cell r="HA655">
            <v>0</v>
          </cell>
        </row>
        <row r="656"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>
            <v>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0</v>
          </cell>
          <cell r="AM656">
            <v>0</v>
          </cell>
          <cell r="AN656">
            <v>0</v>
          </cell>
          <cell r="AO656">
            <v>0</v>
          </cell>
          <cell r="AP656">
            <v>0</v>
          </cell>
          <cell r="AQ656">
            <v>0</v>
          </cell>
          <cell r="AR656">
            <v>0</v>
          </cell>
          <cell r="AS656">
            <v>0</v>
          </cell>
          <cell r="AT656">
            <v>0</v>
          </cell>
          <cell r="AU656">
            <v>0</v>
          </cell>
          <cell r="AV656">
            <v>0</v>
          </cell>
          <cell r="AW656">
            <v>0</v>
          </cell>
          <cell r="AX656">
            <v>0</v>
          </cell>
          <cell r="AY656">
            <v>0</v>
          </cell>
          <cell r="AZ656">
            <v>0</v>
          </cell>
          <cell r="BA656">
            <v>0</v>
          </cell>
          <cell r="BB656">
            <v>0</v>
          </cell>
          <cell r="BC656">
            <v>0</v>
          </cell>
          <cell r="BD656">
            <v>0</v>
          </cell>
          <cell r="BE656">
            <v>0</v>
          </cell>
          <cell r="BF656">
            <v>0</v>
          </cell>
          <cell r="BG656">
            <v>0</v>
          </cell>
          <cell r="BH656">
            <v>0</v>
          </cell>
          <cell r="BI656">
            <v>0</v>
          </cell>
          <cell r="BJ656">
            <v>0</v>
          </cell>
          <cell r="BK656">
            <v>0</v>
          </cell>
          <cell r="BL656">
            <v>0</v>
          </cell>
          <cell r="BM656">
            <v>0</v>
          </cell>
          <cell r="BN656">
            <v>0</v>
          </cell>
          <cell r="BO656">
            <v>0</v>
          </cell>
          <cell r="BP656">
            <v>0</v>
          </cell>
          <cell r="BQ656">
            <v>0</v>
          </cell>
          <cell r="BR656">
            <v>0</v>
          </cell>
          <cell r="BS656">
            <v>0</v>
          </cell>
          <cell r="BT656">
            <v>0</v>
          </cell>
          <cell r="BU656">
            <v>0</v>
          </cell>
          <cell r="BV656">
            <v>0</v>
          </cell>
          <cell r="BW656">
            <v>0</v>
          </cell>
          <cell r="BX656">
            <v>0</v>
          </cell>
          <cell r="BY656">
            <v>0</v>
          </cell>
          <cell r="BZ656">
            <v>0</v>
          </cell>
          <cell r="CA656">
            <v>0</v>
          </cell>
          <cell r="CB656">
            <v>0</v>
          </cell>
          <cell r="CC656">
            <v>0</v>
          </cell>
          <cell r="CD656">
            <v>0</v>
          </cell>
          <cell r="CE656">
            <v>0</v>
          </cell>
          <cell r="CF656">
            <v>0</v>
          </cell>
          <cell r="CG656">
            <v>0</v>
          </cell>
          <cell r="CH656">
            <v>0</v>
          </cell>
          <cell r="CI656">
            <v>0</v>
          </cell>
          <cell r="CJ656">
            <v>0</v>
          </cell>
          <cell r="CK656">
            <v>0</v>
          </cell>
          <cell r="CL656">
            <v>0</v>
          </cell>
          <cell r="CM656">
            <v>0</v>
          </cell>
          <cell r="CN656">
            <v>0</v>
          </cell>
          <cell r="CO656">
            <v>0</v>
          </cell>
          <cell r="CP656">
            <v>0</v>
          </cell>
          <cell r="CQ656">
            <v>0</v>
          </cell>
          <cell r="CR656">
            <v>0</v>
          </cell>
          <cell r="CS656">
            <v>0</v>
          </cell>
          <cell r="CT656">
            <v>0</v>
          </cell>
          <cell r="CU656">
            <v>0</v>
          </cell>
          <cell r="CV656">
            <v>0</v>
          </cell>
          <cell r="CW656">
            <v>0</v>
          </cell>
          <cell r="CX656">
            <v>0</v>
          </cell>
          <cell r="CY656">
            <v>0</v>
          </cell>
          <cell r="CZ656">
            <v>0</v>
          </cell>
          <cell r="DA656">
            <v>0</v>
          </cell>
          <cell r="DB656">
            <v>0</v>
          </cell>
          <cell r="DC656">
            <v>0</v>
          </cell>
          <cell r="DD656">
            <v>0</v>
          </cell>
          <cell r="DE656">
            <v>0</v>
          </cell>
          <cell r="DF656">
            <v>0</v>
          </cell>
          <cell r="DG656">
            <v>0</v>
          </cell>
          <cell r="DH656">
            <v>0</v>
          </cell>
          <cell r="DI656">
            <v>0</v>
          </cell>
          <cell r="DJ656">
            <v>0</v>
          </cell>
          <cell r="DK656">
            <v>0</v>
          </cell>
          <cell r="DL656">
            <v>0</v>
          </cell>
          <cell r="DM656">
            <v>0</v>
          </cell>
          <cell r="DN656">
            <v>0</v>
          </cell>
          <cell r="DO656">
            <v>0</v>
          </cell>
          <cell r="DP656">
            <v>0</v>
          </cell>
          <cell r="DQ656">
            <v>0</v>
          </cell>
          <cell r="DR656">
            <v>0</v>
          </cell>
          <cell r="DS656">
            <v>0</v>
          </cell>
          <cell r="DT656">
            <v>0</v>
          </cell>
          <cell r="DU656">
            <v>0</v>
          </cell>
          <cell r="DV656">
            <v>0</v>
          </cell>
          <cell r="DW656">
            <v>0</v>
          </cell>
          <cell r="DX656">
            <v>0</v>
          </cell>
          <cell r="DY656">
            <v>0</v>
          </cell>
          <cell r="DZ656">
            <v>0</v>
          </cell>
          <cell r="EA656">
            <v>0</v>
          </cell>
          <cell r="EB656">
            <v>0</v>
          </cell>
          <cell r="EC656">
            <v>0</v>
          </cell>
          <cell r="ED656">
            <v>0</v>
          </cell>
          <cell r="EE656">
            <v>0</v>
          </cell>
          <cell r="EF656">
            <v>0</v>
          </cell>
          <cell r="EG656">
            <v>0</v>
          </cell>
          <cell r="EH656">
            <v>0</v>
          </cell>
          <cell r="EI656">
            <v>0</v>
          </cell>
          <cell r="EJ656">
            <v>0</v>
          </cell>
          <cell r="EK656">
            <v>0</v>
          </cell>
          <cell r="EL656">
            <v>0</v>
          </cell>
          <cell r="EM656">
            <v>0</v>
          </cell>
          <cell r="EN656">
            <v>0</v>
          </cell>
          <cell r="EO656">
            <v>0</v>
          </cell>
          <cell r="EP656">
            <v>0</v>
          </cell>
          <cell r="EQ656">
            <v>0</v>
          </cell>
          <cell r="ER656">
            <v>0</v>
          </cell>
          <cell r="ES656">
            <v>0</v>
          </cell>
          <cell r="ET656">
            <v>0</v>
          </cell>
          <cell r="EU656">
            <v>0</v>
          </cell>
          <cell r="EV656">
            <v>0</v>
          </cell>
          <cell r="EW656">
            <v>0</v>
          </cell>
          <cell r="EX656">
            <v>0</v>
          </cell>
          <cell r="GZ656">
            <v>0</v>
          </cell>
          <cell r="HA656">
            <v>0</v>
          </cell>
        </row>
        <row r="657"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>
            <v>0</v>
          </cell>
          <cell r="AC657">
            <v>0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0</v>
          </cell>
          <cell r="AM657">
            <v>0</v>
          </cell>
          <cell r="AN657">
            <v>0</v>
          </cell>
          <cell r="AO657">
            <v>0</v>
          </cell>
          <cell r="AP657">
            <v>0</v>
          </cell>
          <cell r="AQ657">
            <v>0</v>
          </cell>
          <cell r="AR657">
            <v>0</v>
          </cell>
          <cell r="AS657">
            <v>0</v>
          </cell>
          <cell r="AT657">
            <v>0</v>
          </cell>
          <cell r="AU657">
            <v>0</v>
          </cell>
          <cell r="AV657">
            <v>0</v>
          </cell>
          <cell r="AW657">
            <v>0</v>
          </cell>
          <cell r="AX657">
            <v>0</v>
          </cell>
          <cell r="AY657">
            <v>0</v>
          </cell>
          <cell r="AZ657">
            <v>0</v>
          </cell>
          <cell r="BA657">
            <v>0</v>
          </cell>
          <cell r="BB657">
            <v>0</v>
          </cell>
          <cell r="BC657">
            <v>0</v>
          </cell>
          <cell r="BD657">
            <v>0</v>
          </cell>
          <cell r="BE657">
            <v>0</v>
          </cell>
          <cell r="BF657">
            <v>0</v>
          </cell>
          <cell r="BG657">
            <v>0</v>
          </cell>
          <cell r="BH657">
            <v>0</v>
          </cell>
          <cell r="BI657">
            <v>0</v>
          </cell>
          <cell r="BJ657">
            <v>0</v>
          </cell>
          <cell r="BK657">
            <v>0</v>
          </cell>
          <cell r="BL657">
            <v>0</v>
          </cell>
          <cell r="BM657">
            <v>0</v>
          </cell>
          <cell r="BN657">
            <v>0</v>
          </cell>
          <cell r="BO657">
            <v>0</v>
          </cell>
          <cell r="BP657">
            <v>0</v>
          </cell>
          <cell r="BQ657">
            <v>0</v>
          </cell>
          <cell r="BR657">
            <v>0</v>
          </cell>
          <cell r="BS657">
            <v>0</v>
          </cell>
          <cell r="BT657">
            <v>0</v>
          </cell>
          <cell r="BU657">
            <v>0</v>
          </cell>
          <cell r="BV657">
            <v>0</v>
          </cell>
          <cell r="BW657">
            <v>0</v>
          </cell>
          <cell r="BX657">
            <v>0</v>
          </cell>
          <cell r="BY657">
            <v>0</v>
          </cell>
          <cell r="BZ657">
            <v>0</v>
          </cell>
          <cell r="CA657">
            <v>0</v>
          </cell>
          <cell r="CB657">
            <v>0</v>
          </cell>
          <cell r="CC657">
            <v>0</v>
          </cell>
          <cell r="CD657">
            <v>0</v>
          </cell>
          <cell r="CE657">
            <v>0</v>
          </cell>
          <cell r="CF657">
            <v>0</v>
          </cell>
          <cell r="CG657">
            <v>0</v>
          </cell>
          <cell r="CH657">
            <v>0</v>
          </cell>
          <cell r="CI657">
            <v>0</v>
          </cell>
          <cell r="CJ657">
            <v>0</v>
          </cell>
          <cell r="CK657">
            <v>0</v>
          </cell>
          <cell r="CL657">
            <v>0</v>
          </cell>
          <cell r="CM657">
            <v>0</v>
          </cell>
          <cell r="CN657">
            <v>0</v>
          </cell>
          <cell r="CO657">
            <v>0</v>
          </cell>
          <cell r="CP657">
            <v>0</v>
          </cell>
          <cell r="CQ657">
            <v>0</v>
          </cell>
          <cell r="CR657">
            <v>0</v>
          </cell>
          <cell r="CS657">
            <v>0</v>
          </cell>
          <cell r="CT657">
            <v>0</v>
          </cell>
          <cell r="CU657">
            <v>0</v>
          </cell>
          <cell r="CV657">
            <v>0</v>
          </cell>
          <cell r="CW657">
            <v>0</v>
          </cell>
          <cell r="CX657">
            <v>0</v>
          </cell>
          <cell r="CY657">
            <v>0</v>
          </cell>
          <cell r="CZ657">
            <v>0</v>
          </cell>
          <cell r="DA657">
            <v>0</v>
          </cell>
          <cell r="DB657">
            <v>0</v>
          </cell>
          <cell r="DC657">
            <v>0</v>
          </cell>
          <cell r="DD657">
            <v>0</v>
          </cell>
          <cell r="DE657">
            <v>0</v>
          </cell>
          <cell r="DF657">
            <v>0</v>
          </cell>
          <cell r="DG657">
            <v>0</v>
          </cell>
          <cell r="DH657">
            <v>0</v>
          </cell>
          <cell r="DI657">
            <v>0</v>
          </cell>
          <cell r="DJ657">
            <v>0</v>
          </cell>
          <cell r="DK657">
            <v>0</v>
          </cell>
          <cell r="DL657">
            <v>0</v>
          </cell>
          <cell r="DM657">
            <v>0</v>
          </cell>
          <cell r="DN657">
            <v>0</v>
          </cell>
          <cell r="DO657">
            <v>0</v>
          </cell>
          <cell r="DP657">
            <v>0</v>
          </cell>
          <cell r="DQ657">
            <v>0</v>
          </cell>
          <cell r="DR657">
            <v>0</v>
          </cell>
          <cell r="DS657">
            <v>0</v>
          </cell>
          <cell r="DT657">
            <v>0</v>
          </cell>
          <cell r="DU657">
            <v>0</v>
          </cell>
          <cell r="DV657">
            <v>0</v>
          </cell>
          <cell r="DW657">
            <v>0</v>
          </cell>
          <cell r="DX657">
            <v>0</v>
          </cell>
          <cell r="DY657">
            <v>0</v>
          </cell>
          <cell r="DZ657">
            <v>0</v>
          </cell>
          <cell r="EA657">
            <v>0</v>
          </cell>
          <cell r="EB657">
            <v>0</v>
          </cell>
          <cell r="EC657">
            <v>0</v>
          </cell>
          <cell r="ED657">
            <v>0</v>
          </cell>
          <cell r="EE657">
            <v>0</v>
          </cell>
          <cell r="EF657">
            <v>0</v>
          </cell>
          <cell r="EG657">
            <v>0</v>
          </cell>
          <cell r="EH657">
            <v>0</v>
          </cell>
          <cell r="EI657">
            <v>0</v>
          </cell>
          <cell r="EJ657">
            <v>0</v>
          </cell>
          <cell r="EK657">
            <v>0</v>
          </cell>
          <cell r="EL657">
            <v>0</v>
          </cell>
          <cell r="EM657">
            <v>0</v>
          </cell>
          <cell r="EN657">
            <v>0</v>
          </cell>
          <cell r="EO657">
            <v>0</v>
          </cell>
          <cell r="EP657">
            <v>0</v>
          </cell>
          <cell r="EQ657">
            <v>0</v>
          </cell>
          <cell r="ER657">
            <v>0</v>
          </cell>
          <cell r="ES657">
            <v>0</v>
          </cell>
          <cell r="ET657">
            <v>0</v>
          </cell>
          <cell r="EU657">
            <v>0</v>
          </cell>
          <cell r="EV657">
            <v>0</v>
          </cell>
          <cell r="EW657">
            <v>0</v>
          </cell>
          <cell r="EX657">
            <v>0</v>
          </cell>
          <cell r="GZ657">
            <v>0</v>
          </cell>
          <cell r="HA657">
            <v>0</v>
          </cell>
        </row>
        <row r="658">
          <cell r="B658" t="str">
            <v>CHECK LINHA</v>
          </cell>
          <cell r="C658">
            <v>0</v>
          </cell>
          <cell r="D658">
            <v>0</v>
          </cell>
          <cell r="E658">
            <v>0</v>
          </cell>
          <cell r="F658">
            <v>2835.9999999998836</v>
          </cell>
          <cell r="G658">
            <v>2503.9999999998836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>
            <v>0</v>
          </cell>
          <cell r="AC658">
            <v>0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0</v>
          </cell>
          <cell r="AM658">
            <v>0</v>
          </cell>
          <cell r="AN658">
            <v>0</v>
          </cell>
          <cell r="AO658">
            <v>0</v>
          </cell>
          <cell r="AP658">
            <v>0</v>
          </cell>
          <cell r="AQ658">
            <v>0</v>
          </cell>
          <cell r="AR658">
            <v>0</v>
          </cell>
          <cell r="AS658">
            <v>0</v>
          </cell>
          <cell r="AT658">
            <v>0</v>
          </cell>
          <cell r="AU658">
            <v>0</v>
          </cell>
          <cell r="AV658">
            <v>0</v>
          </cell>
          <cell r="AW658">
            <v>0</v>
          </cell>
          <cell r="AX658">
            <v>0</v>
          </cell>
          <cell r="AY658">
            <v>0</v>
          </cell>
          <cell r="AZ658">
            <v>0</v>
          </cell>
          <cell r="BA658">
            <v>0</v>
          </cell>
          <cell r="BB658">
            <v>0</v>
          </cell>
          <cell r="BC658">
            <v>0</v>
          </cell>
          <cell r="BD658">
            <v>0</v>
          </cell>
          <cell r="BE658">
            <v>0</v>
          </cell>
          <cell r="BF658">
            <v>0</v>
          </cell>
          <cell r="BG658">
            <v>0</v>
          </cell>
          <cell r="BH658">
            <v>0</v>
          </cell>
          <cell r="BI658">
            <v>0</v>
          </cell>
          <cell r="BJ658">
            <v>0</v>
          </cell>
          <cell r="BK658">
            <v>0</v>
          </cell>
          <cell r="BL658">
            <v>0</v>
          </cell>
          <cell r="BM658">
            <v>0</v>
          </cell>
          <cell r="BN658">
            <v>0</v>
          </cell>
          <cell r="BO658">
            <v>0</v>
          </cell>
          <cell r="BP658">
            <v>0</v>
          </cell>
          <cell r="BQ658">
            <v>0</v>
          </cell>
          <cell r="BR658">
            <v>0</v>
          </cell>
          <cell r="BS658">
            <v>0</v>
          </cell>
          <cell r="BT658">
            <v>0</v>
          </cell>
          <cell r="BU658">
            <v>0</v>
          </cell>
          <cell r="BV658">
            <v>0</v>
          </cell>
          <cell r="BW658">
            <v>0</v>
          </cell>
          <cell r="BX658">
            <v>0</v>
          </cell>
          <cell r="BY658">
            <v>0</v>
          </cell>
          <cell r="BZ658">
            <v>0</v>
          </cell>
          <cell r="CA658">
            <v>0</v>
          </cell>
          <cell r="CB658">
            <v>0</v>
          </cell>
          <cell r="CC658">
            <v>0</v>
          </cell>
          <cell r="CD658">
            <v>0</v>
          </cell>
          <cell r="CE658">
            <v>0</v>
          </cell>
          <cell r="CF658">
            <v>0</v>
          </cell>
          <cell r="CG658">
            <v>0</v>
          </cell>
          <cell r="CH658">
            <v>0</v>
          </cell>
          <cell r="CI658">
            <v>0</v>
          </cell>
          <cell r="CJ658">
            <v>0</v>
          </cell>
          <cell r="CK658">
            <v>0</v>
          </cell>
          <cell r="CL658">
            <v>0</v>
          </cell>
          <cell r="CM658">
            <v>0</v>
          </cell>
          <cell r="CN658">
            <v>0</v>
          </cell>
          <cell r="CO658">
            <v>0</v>
          </cell>
          <cell r="CP658">
            <v>0</v>
          </cell>
          <cell r="CQ658">
            <v>0</v>
          </cell>
          <cell r="CR658">
            <v>0</v>
          </cell>
          <cell r="CS658">
            <v>0</v>
          </cell>
          <cell r="CT658">
            <v>0</v>
          </cell>
          <cell r="CU658">
            <v>0</v>
          </cell>
          <cell r="CV658">
            <v>0</v>
          </cell>
          <cell r="CW658">
            <v>0</v>
          </cell>
          <cell r="CX658">
            <v>0</v>
          </cell>
          <cell r="CY658">
            <v>0</v>
          </cell>
          <cell r="CZ658">
            <v>0</v>
          </cell>
          <cell r="DA658">
            <v>0</v>
          </cell>
          <cell r="DB658">
            <v>0</v>
          </cell>
          <cell r="DC658">
            <v>0</v>
          </cell>
          <cell r="DD658">
            <v>0</v>
          </cell>
          <cell r="DE658">
            <v>0</v>
          </cell>
          <cell r="DF658">
            <v>0</v>
          </cell>
          <cell r="DG658">
            <v>0</v>
          </cell>
          <cell r="DH658">
            <v>0</v>
          </cell>
          <cell r="DI658">
            <v>0</v>
          </cell>
          <cell r="DJ658">
            <v>0</v>
          </cell>
          <cell r="DK658">
            <v>0</v>
          </cell>
          <cell r="DL658">
            <v>0</v>
          </cell>
          <cell r="DM658">
            <v>0</v>
          </cell>
          <cell r="DN658">
            <v>0</v>
          </cell>
          <cell r="DO658">
            <v>0</v>
          </cell>
          <cell r="DP658">
            <v>0</v>
          </cell>
          <cell r="DQ658">
            <v>0</v>
          </cell>
          <cell r="DR658">
            <v>0</v>
          </cell>
          <cell r="DS658">
            <v>0</v>
          </cell>
          <cell r="DT658">
            <v>0</v>
          </cell>
          <cell r="DU658">
            <v>0</v>
          </cell>
          <cell r="DV658">
            <v>0</v>
          </cell>
          <cell r="DW658">
            <v>0</v>
          </cell>
          <cell r="DX658">
            <v>0</v>
          </cell>
          <cell r="DY658">
            <v>0</v>
          </cell>
          <cell r="DZ658">
            <v>0</v>
          </cell>
          <cell r="EA658">
            <v>0</v>
          </cell>
          <cell r="EB658">
            <v>0</v>
          </cell>
          <cell r="EC658">
            <v>0</v>
          </cell>
          <cell r="ED658">
            <v>0</v>
          </cell>
          <cell r="EE658">
            <v>0</v>
          </cell>
          <cell r="EF658">
            <v>0</v>
          </cell>
          <cell r="EG658">
            <v>0</v>
          </cell>
          <cell r="EH658">
            <v>0</v>
          </cell>
          <cell r="EI658">
            <v>0</v>
          </cell>
          <cell r="EJ658">
            <v>0</v>
          </cell>
          <cell r="EK658">
            <v>0</v>
          </cell>
          <cell r="EL658">
            <v>0</v>
          </cell>
          <cell r="EM658">
            <v>0</v>
          </cell>
          <cell r="EN658">
            <v>0</v>
          </cell>
          <cell r="EO658">
            <v>0</v>
          </cell>
          <cell r="EP658">
            <v>0</v>
          </cell>
          <cell r="EQ658">
            <v>0</v>
          </cell>
          <cell r="ER658">
            <v>0</v>
          </cell>
          <cell r="ES658">
            <v>0</v>
          </cell>
          <cell r="ET658">
            <v>0</v>
          </cell>
          <cell r="EU658">
            <v>0</v>
          </cell>
          <cell r="EV658">
            <v>0</v>
          </cell>
          <cell r="EW658">
            <v>0</v>
          </cell>
          <cell r="EX658">
            <v>0</v>
          </cell>
          <cell r="GZ658">
            <v>332</v>
          </cell>
          <cell r="HA658">
            <v>0</v>
          </cell>
        </row>
        <row r="659">
          <cell r="B659" t="str">
            <v>LINHA 5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  <cell r="AM659">
            <v>0</v>
          </cell>
          <cell r="AN659">
            <v>0</v>
          </cell>
          <cell r="AO659">
            <v>0</v>
          </cell>
          <cell r="AP659">
            <v>0</v>
          </cell>
          <cell r="AQ659">
            <v>0</v>
          </cell>
          <cell r="AR659">
            <v>0</v>
          </cell>
          <cell r="AS659">
            <v>0</v>
          </cell>
          <cell r="AT659">
            <v>0</v>
          </cell>
          <cell r="AU659">
            <v>0</v>
          </cell>
          <cell r="AV659">
            <v>0</v>
          </cell>
          <cell r="AW659">
            <v>0</v>
          </cell>
          <cell r="AX659">
            <v>0</v>
          </cell>
          <cell r="AY659">
            <v>0</v>
          </cell>
          <cell r="AZ659">
            <v>0</v>
          </cell>
          <cell r="BA659">
            <v>0</v>
          </cell>
          <cell r="BB659">
            <v>0</v>
          </cell>
          <cell r="BC659">
            <v>0</v>
          </cell>
          <cell r="BD659">
            <v>0</v>
          </cell>
          <cell r="BE659">
            <v>0</v>
          </cell>
          <cell r="BF659">
            <v>0</v>
          </cell>
          <cell r="BG659">
            <v>0</v>
          </cell>
          <cell r="BH659">
            <v>0</v>
          </cell>
          <cell r="BI659">
            <v>0</v>
          </cell>
          <cell r="BJ659">
            <v>0</v>
          </cell>
          <cell r="BK659">
            <v>0</v>
          </cell>
          <cell r="BL659">
            <v>0</v>
          </cell>
          <cell r="BM659">
            <v>0</v>
          </cell>
          <cell r="BN659">
            <v>0</v>
          </cell>
          <cell r="BO659">
            <v>0</v>
          </cell>
          <cell r="BP659">
            <v>0</v>
          </cell>
          <cell r="BQ659">
            <v>0</v>
          </cell>
          <cell r="BR659">
            <v>0</v>
          </cell>
          <cell r="BS659">
            <v>0</v>
          </cell>
          <cell r="BT659">
            <v>0</v>
          </cell>
          <cell r="BU659">
            <v>0</v>
          </cell>
          <cell r="BV659">
            <v>0</v>
          </cell>
          <cell r="BW659">
            <v>0</v>
          </cell>
          <cell r="BX659">
            <v>0</v>
          </cell>
          <cell r="BY659">
            <v>0</v>
          </cell>
          <cell r="BZ659">
            <v>0</v>
          </cell>
          <cell r="CA659">
            <v>0</v>
          </cell>
          <cell r="CB659">
            <v>0</v>
          </cell>
          <cell r="CC659">
            <v>0</v>
          </cell>
          <cell r="CD659">
            <v>0</v>
          </cell>
          <cell r="CE659">
            <v>0</v>
          </cell>
          <cell r="CF659">
            <v>0</v>
          </cell>
          <cell r="CG659">
            <v>0</v>
          </cell>
          <cell r="CH659">
            <v>0</v>
          </cell>
          <cell r="CI659">
            <v>0</v>
          </cell>
          <cell r="CJ659">
            <v>0</v>
          </cell>
          <cell r="CK659">
            <v>0</v>
          </cell>
          <cell r="CL659">
            <v>0</v>
          </cell>
          <cell r="CM659">
            <v>0</v>
          </cell>
          <cell r="CN659">
            <v>0</v>
          </cell>
          <cell r="CO659">
            <v>0</v>
          </cell>
          <cell r="CP659">
            <v>0</v>
          </cell>
          <cell r="CQ659">
            <v>0</v>
          </cell>
          <cell r="CR659">
            <v>0</v>
          </cell>
          <cell r="CS659">
            <v>0</v>
          </cell>
          <cell r="CT659">
            <v>0</v>
          </cell>
          <cell r="CU659">
            <v>0</v>
          </cell>
          <cell r="CV659">
            <v>0</v>
          </cell>
          <cell r="CW659">
            <v>0</v>
          </cell>
          <cell r="CX659">
            <v>0</v>
          </cell>
          <cell r="CY659">
            <v>0</v>
          </cell>
          <cell r="CZ659">
            <v>0</v>
          </cell>
          <cell r="DA659">
            <v>0</v>
          </cell>
          <cell r="DB659">
            <v>0</v>
          </cell>
          <cell r="DC659">
            <v>0</v>
          </cell>
          <cell r="DD659">
            <v>0</v>
          </cell>
          <cell r="DE659">
            <v>0</v>
          </cell>
          <cell r="DF659">
            <v>0</v>
          </cell>
          <cell r="DG659">
            <v>0</v>
          </cell>
          <cell r="DH659">
            <v>0</v>
          </cell>
          <cell r="DI659">
            <v>0</v>
          </cell>
          <cell r="DJ659">
            <v>0</v>
          </cell>
          <cell r="DK659">
            <v>0</v>
          </cell>
          <cell r="DL659">
            <v>0</v>
          </cell>
          <cell r="DM659">
            <v>0</v>
          </cell>
          <cell r="DN659">
            <v>0</v>
          </cell>
          <cell r="DO659">
            <v>0</v>
          </cell>
          <cell r="DP659">
            <v>0</v>
          </cell>
          <cell r="DQ659">
            <v>0</v>
          </cell>
          <cell r="DR659">
            <v>0</v>
          </cell>
          <cell r="DS659">
            <v>0</v>
          </cell>
          <cell r="DT659">
            <v>0</v>
          </cell>
          <cell r="DU659">
            <v>0</v>
          </cell>
          <cell r="DV659">
            <v>0</v>
          </cell>
          <cell r="DW659">
            <v>0</v>
          </cell>
          <cell r="DX659">
            <v>0</v>
          </cell>
          <cell r="DY659">
            <v>0</v>
          </cell>
          <cell r="DZ659">
            <v>0</v>
          </cell>
          <cell r="EA659">
            <v>0</v>
          </cell>
          <cell r="EB659">
            <v>0</v>
          </cell>
          <cell r="EC659">
            <v>0</v>
          </cell>
          <cell r="ED659">
            <v>0</v>
          </cell>
          <cell r="EE659">
            <v>0</v>
          </cell>
          <cell r="EF659">
            <v>0</v>
          </cell>
          <cell r="EG659">
            <v>0</v>
          </cell>
          <cell r="EH659">
            <v>0</v>
          </cell>
          <cell r="EI659">
            <v>0</v>
          </cell>
          <cell r="EJ659">
            <v>0</v>
          </cell>
          <cell r="EK659">
            <v>0</v>
          </cell>
          <cell r="EL659">
            <v>0</v>
          </cell>
          <cell r="EM659">
            <v>0</v>
          </cell>
          <cell r="EN659">
            <v>0</v>
          </cell>
          <cell r="EO659">
            <v>0</v>
          </cell>
          <cell r="EP659">
            <v>0</v>
          </cell>
          <cell r="EQ659">
            <v>0</v>
          </cell>
          <cell r="ER659">
            <v>0</v>
          </cell>
          <cell r="ES659">
            <v>0</v>
          </cell>
          <cell r="ET659">
            <v>0</v>
          </cell>
          <cell r="EU659">
            <v>0</v>
          </cell>
          <cell r="EV659">
            <v>0</v>
          </cell>
          <cell r="EW659">
            <v>0</v>
          </cell>
          <cell r="EX659">
            <v>0</v>
          </cell>
          <cell r="GZ659">
            <v>0</v>
          </cell>
          <cell r="HA659">
            <v>0</v>
          </cell>
        </row>
        <row r="660"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0.4968944099454653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4</v>
          </cell>
          <cell r="U660">
            <v>0</v>
          </cell>
          <cell r="V660">
            <v>0</v>
          </cell>
          <cell r="W660">
            <v>5671.8710121719887</v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>
            <v>0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4.5</v>
          </cell>
          <cell r="AH660">
            <v>0</v>
          </cell>
          <cell r="AI660">
            <v>0</v>
          </cell>
          <cell r="AJ660">
            <v>3608.3996594557384</v>
          </cell>
          <cell r="AK660">
            <v>0</v>
          </cell>
          <cell r="AL660">
            <v>0</v>
          </cell>
          <cell r="AM660">
            <v>0</v>
          </cell>
          <cell r="AN660">
            <v>0</v>
          </cell>
          <cell r="AO660">
            <v>0</v>
          </cell>
          <cell r="AP660">
            <v>0</v>
          </cell>
          <cell r="AQ660">
            <v>0</v>
          </cell>
          <cell r="AR660">
            <v>0</v>
          </cell>
          <cell r="AS660">
            <v>0</v>
          </cell>
          <cell r="AT660">
            <v>9</v>
          </cell>
          <cell r="AU660">
            <v>0</v>
          </cell>
          <cell r="AV660">
            <v>0</v>
          </cell>
          <cell r="AW660">
            <v>1693.0561488585674</v>
          </cell>
          <cell r="AX660">
            <v>0</v>
          </cell>
          <cell r="AY660">
            <v>0</v>
          </cell>
          <cell r="AZ660">
            <v>0</v>
          </cell>
          <cell r="BA660">
            <v>0</v>
          </cell>
          <cell r="BB660">
            <v>0</v>
          </cell>
          <cell r="BC660">
            <v>0</v>
          </cell>
          <cell r="BD660">
            <v>0</v>
          </cell>
          <cell r="BE660">
            <v>0</v>
          </cell>
          <cell r="BF660">
            <v>0</v>
          </cell>
          <cell r="BG660">
            <v>5</v>
          </cell>
          <cell r="BH660">
            <v>0</v>
          </cell>
          <cell r="BI660">
            <v>0</v>
          </cell>
          <cell r="BJ660">
            <v>722.84459491692735</v>
          </cell>
          <cell r="BK660">
            <v>0</v>
          </cell>
          <cell r="BL660">
            <v>0</v>
          </cell>
          <cell r="BM660">
            <v>0</v>
          </cell>
          <cell r="BN660">
            <v>0</v>
          </cell>
          <cell r="BO660">
            <v>0</v>
          </cell>
          <cell r="BP660">
            <v>0</v>
          </cell>
          <cell r="BQ660">
            <v>0</v>
          </cell>
          <cell r="BR660">
            <v>0</v>
          </cell>
          <cell r="BS660">
            <v>0</v>
          </cell>
          <cell r="BT660">
            <v>7.3</v>
          </cell>
          <cell r="BU660">
            <v>0</v>
          </cell>
          <cell r="BV660">
            <v>0</v>
          </cell>
          <cell r="BW660">
            <v>3607.6225224051445</v>
          </cell>
          <cell r="BX660">
            <v>0</v>
          </cell>
          <cell r="BY660">
            <v>0</v>
          </cell>
          <cell r="BZ660">
            <v>0</v>
          </cell>
          <cell r="CA660">
            <v>0</v>
          </cell>
          <cell r="CB660">
            <v>0</v>
          </cell>
          <cell r="CC660">
            <v>0</v>
          </cell>
          <cell r="CD660">
            <v>0</v>
          </cell>
          <cell r="CE660">
            <v>0</v>
          </cell>
          <cell r="CF660">
            <v>0</v>
          </cell>
          <cell r="CG660">
            <v>25</v>
          </cell>
          <cell r="CH660">
            <v>0</v>
          </cell>
          <cell r="CI660">
            <v>0</v>
          </cell>
          <cell r="CJ660">
            <v>2252.6813476378934</v>
          </cell>
          <cell r="CK660">
            <v>0</v>
          </cell>
          <cell r="CL660">
            <v>0</v>
          </cell>
          <cell r="CM660">
            <v>0</v>
          </cell>
          <cell r="CN660">
            <v>0</v>
          </cell>
          <cell r="CO660">
            <v>0</v>
          </cell>
          <cell r="CP660">
            <v>0</v>
          </cell>
          <cell r="CQ660">
            <v>0</v>
          </cell>
          <cell r="CR660">
            <v>0</v>
          </cell>
          <cell r="CS660">
            <v>0</v>
          </cell>
          <cell r="CT660">
            <v>10</v>
          </cell>
          <cell r="CU660">
            <v>0</v>
          </cell>
          <cell r="CV660">
            <v>0</v>
          </cell>
          <cell r="CW660">
            <v>2958.640687621576</v>
          </cell>
          <cell r="CX660">
            <v>0</v>
          </cell>
          <cell r="CY660">
            <v>0</v>
          </cell>
          <cell r="CZ660">
            <v>0</v>
          </cell>
          <cell r="DA660">
            <v>0</v>
          </cell>
          <cell r="DB660">
            <v>0</v>
          </cell>
          <cell r="DC660">
            <v>0</v>
          </cell>
          <cell r="DD660">
            <v>0</v>
          </cell>
          <cell r="DE660">
            <v>0</v>
          </cell>
          <cell r="DF660">
            <v>0</v>
          </cell>
          <cell r="DG660">
            <v>17</v>
          </cell>
          <cell r="DH660">
            <v>0</v>
          </cell>
          <cell r="DI660">
            <v>0</v>
          </cell>
          <cell r="DJ660">
            <v>5812.9580564363323</v>
          </cell>
          <cell r="DK660">
            <v>0</v>
          </cell>
          <cell r="DL660">
            <v>0</v>
          </cell>
          <cell r="DM660">
            <v>0</v>
          </cell>
          <cell r="DN660">
            <v>0</v>
          </cell>
          <cell r="DO660">
            <v>0</v>
          </cell>
          <cell r="DP660">
            <v>0</v>
          </cell>
          <cell r="DQ660">
            <v>0</v>
          </cell>
          <cell r="DR660">
            <v>0</v>
          </cell>
          <cell r="DS660">
            <v>0</v>
          </cell>
          <cell r="DT660">
            <v>17</v>
          </cell>
          <cell r="DU660">
            <v>0</v>
          </cell>
          <cell r="DV660">
            <v>0</v>
          </cell>
          <cell r="DW660">
            <v>4292.6165912078559</v>
          </cell>
          <cell r="DX660">
            <v>3466.9555747791578</v>
          </cell>
          <cell r="DY660">
            <v>0</v>
          </cell>
          <cell r="DZ660">
            <v>0</v>
          </cell>
          <cell r="EA660">
            <v>0</v>
          </cell>
          <cell r="EB660">
            <v>0</v>
          </cell>
          <cell r="EC660">
            <v>0</v>
          </cell>
          <cell r="ED660">
            <v>0</v>
          </cell>
          <cell r="EE660">
            <v>0</v>
          </cell>
          <cell r="EF660">
            <v>0</v>
          </cell>
          <cell r="EG660">
            <v>7</v>
          </cell>
          <cell r="EH660">
            <v>0</v>
          </cell>
          <cell r="EI660">
            <v>0</v>
          </cell>
          <cell r="EJ660">
            <v>11653.146606334862</v>
          </cell>
          <cell r="EK660">
            <v>0</v>
          </cell>
          <cell r="EL660">
            <v>0</v>
          </cell>
          <cell r="EM660">
            <v>0</v>
          </cell>
          <cell r="EN660">
            <v>0</v>
          </cell>
          <cell r="EO660">
            <v>0</v>
          </cell>
          <cell r="EP660">
            <v>0</v>
          </cell>
          <cell r="EQ660">
            <v>0</v>
          </cell>
          <cell r="ER660">
            <v>0</v>
          </cell>
          <cell r="ES660">
            <v>0</v>
          </cell>
          <cell r="ET660">
            <v>2</v>
          </cell>
          <cell r="EU660">
            <v>0</v>
          </cell>
          <cell r="EV660">
            <v>0</v>
          </cell>
          <cell r="EW660">
            <v>896.84947209656286</v>
          </cell>
          <cell r="EX660">
            <v>0</v>
          </cell>
          <cell r="GZ660">
            <v>0</v>
          </cell>
          <cell r="HA660">
            <v>0</v>
          </cell>
        </row>
        <row r="661">
          <cell r="B661">
            <v>0</v>
          </cell>
          <cell r="C661">
            <v>0</v>
          </cell>
          <cell r="D661">
            <v>0</v>
          </cell>
          <cell r="E661">
            <v>1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>
            <v>0</v>
          </cell>
          <cell r="AC661">
            <v>0</v>
          </cell>
          <cell r="AD661">
            <v>0</v>
          </cell>
          <cell r="AE661">
            <v>0</v>
          </cell>
          <cell r="AF661">
            <v>0</v>
          </cell>
          <cell r="AG661">
            <v>4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0</v>
          </cell>
          <cell r="AQ661">
            <v>0</v>
          </cell>
          <cell r="AR661">
            <v>0</v>
          </cell>
          <cell r="AS661">
            <v>0</v>
          </cell>
          <cell r="AT661">
            <v>6</v>
          </cell>
          <cell r="AU661">
            <v>0</v>
          </cell>
          <cell r="AV661">
            <v>0</v>
          </cell>
          <cell r="AW661">
            <v>0</v>
          </cell>
          <cell r="AX661">
            <v>0</v>
          </cell>
          <cell r="AY661">
            <v>0</v>
          </cell>
          <cell r="AZ661">
            <v>0</v>
          </cell>
          <cell r="BA661">
            <v>0</v>
          </cell>
          <cell r="BB661">
            <v>0</v>
          </cell>
          <cell r="BC661">
            <v>0</v>
          </cell>
          <cell r="BD661">
            <v>0</v>
          </cell>
          <cell r="BE661">
            <v>0</v>
          </cell>
          <cell r="BF661">
            <v>0</v>
          </cell>
          <cell r="BG661">
            <v>3</v>
          </cell>
          <cell r="BH661">
            <v>0</v>
          </cell>
          <cell r="BI661">
            <v>0</v>
          </cell>
          <cell r="BJ661">
            <v>0</v>
          </cell>
          <cell r="BK661">
            <v>0</v>
          </cell>
          <cell r="BL661">
            <v>0</v>
          </cell>
          <cell r="BM661">
            <v>0</v>
          </cell>
          <cell r="BN661">
            <v>0</v>
          </cell>
          <cell r="BO661">
            <v>0</v>
          </cell>
          <cell r="BP661">
            <v>0</v>
          </cell>
          <cell r="BQ661">
            <v>0</v>
          </cell>
          <cell r="BR661">
            <v>0</v>
          </cell>
          <cell r="BS661">
            <v>0</v>
          </cell>
          <cell r="BT661">
            <v>3</v>
          </cell>
          <cell r="BU661">
            <v>0</v>
          </cell>
          <cell r="BV661">
            <v>0</v>
          </cell>
          <cell r="BW661">
            <v>0</v>
          </cell>
          <cell r="BX661">
            <v>0</v>
          </cell>
          <cell r="BY661">
            <v>0</v>
          </cell>
          <cell r="BZ661">
            <v>0</v>
          </cell>
          <cell r="CA661">
            <v>0</v>
          </cell>
          <cell r="CB661">
            <v>0</v>
          </cell>
          <cell r="CC661">
            <v>0</v>
          </cell>
          <cell r="CD661">
            <v>0</v>
          </cell>
          <cell r="CE661">
            <v>0</v>
          </cell>
          <cell r="CF661">
            <v>0</v>
          </cell>
          <cell r="CG661">
            <v>12</v>
          </cell>
          <cell r="CH661">
            <v>0</v>
          </cell>
          <cell r="CI661">
            <v>0</v>
          </cell>
          <cell r="CJ661">
            <v>0</v>
          </cell>
          <cell r="CK661">
            <v>0</v>
          </cell>
          <cell r="CL661">
            <v>0</v>
          </cell>
          <cell r="CM661">
            <v>0</v>
          </cell>
          <cell r="CN661">
            <v>0</v>
          </cell>
          <cell r="CO661">
            <v>0</v>
          </cell>
          <cell r="CP661">
            <v>0</v>
          </cell>
          <cell r="CQ661">
            <v>0</v>
          </cell>
          <cell r="CR661">
            <v>0</v>
          </cell>
          <cell r="CS661">
            <v>0</v>
          </cell>
          <cell r="CT661">
            <v>10</v>
          </cell>
          <cell r="CU661">
            <v>0</v>
          </cell>
          <cell r="CV661">
            <v>0</v>
          </cell>
          <cell r="CW661">
            <v>0</v>
          </cell>
          <cell r="CX661">
            <v>0</v>
          </cell>
          <cell r="CY661">
            <v>0</v>
          </cell>
          <cell r="CZ661">
            <v>0</v>
          </cell>
          <cell r="DA661">
            <v>0</v>
          </cell>
          <cell r="DB661">
            <v>0</v>
          </cell>
          <cell r="DC661">
            <v>0</v>
          </cell>
          <cell r="DD661">
            <v>0</v>
          </cell>
          <cell r="DE661">
            <v>0</v>
          </cell>
          <cell r="DF661">
            <v>0</v>
          </cell>
          <cell r="DG661">
            <v>17</v>
          </cell>
          <cell r="DH661">
            <v>0</v>
          </cell>
          <cell r="DI661">
            <v>0</v>
          </cell>
          <cell r="DJ661">
            <v>0</v>
          </cell>
          <cell r="DK661">
            <v>0</v>
          </cell>
          <cell r="DL661">
            <v>0</v>
          </cell>
          <cell r="DM661">
            <v>0</v>
          </cell>
          <cell r="DN661">
            <v>0</v>
          </cell>
          <cell r="DO661">
            <v>0</v>
          </cell>
          <cell r="DP661">
            <v>0</v>
          </cell>
          <cell r="DQ661">
            <v>0</v>
          </cell>
          <cell r="DR661">
            <v>0</v>
          </cell>
          <cell r="DS661">
            <v>0</v>
          </cell>
          <cell r="DT661">
            <v>17</v>
          </cell>
          <cell r="DU661">
            <v>0</v>
          </cell>
          <cell r="DV661">
            <v>0</v>
          </cell>
          <cell r="DW661">
            <v>0</v>
          </cell>
          <cell r="DX661">
            <v>0</v>
          </cell>
          <cell r="DY661">
            <v>0</v>
          </cell>
          <cell r="DZ661">
            <v>0</v>
          </cell>
          <cell r="EA661">
            <v>0</v>
          </cell>
          <cell r="EB661">
            <v>0</v>
          </cell>
          <cell r="EC661">
            <v>0</v>
          </cell>
          <cell r="ED661">
            <v>0</v>
          </cell>
          <cell r="EE661">
            <v>0</v>
          </cell>
          <cell r="EF661">
            <v>0</v>
          </cell>
          <cell r="EG661">
            <v>7</v>
          </cell>
          <cell r="EH661">
            <v>0</v>
          </cell>
          <cell r="EI661">
            <v>0</v>
          </cell>
          <cell r="EJ661">
            <v>0</v>
          </cell>
          <cell r="EK661">
            <v>0</v>
          </cell>
          <cell r="EL661">
            <v>0</v>
          </cell>
          <cell r="EM661">
            <v>0</v>
          </cell>
          <cell r="EN661">
            <v>0</v>
          </cell>
          <cell r="EO661">
            <v>0</v>
          </cell>
          <cell r="EP661">
            <v>0</v>
          </cell>
          <cell r="EQ661">
            <v>0</v>
          </cell>
          <cell r="ER661">
            <v>0</v>
          </cell>
          <cell r="ES661">
            <v>0</v>
          </cell>
          <cell r="ET661">
            <v>2</v>
          </cell>
          <cell r="EU661">
            <v>0</v>
          </cell>
          <cell r="EV661">
            <v>0</v>
          </cell>
          <cell r="EW661">
            <v>0</v>
          </cell>
          <cell r="EX661">
            <v>0</v>
          </cell>
          <cell r="GZ661">
            <v>0</v>
          </cell>
          <cell r="HA661">
            <v>0</v>
          </cell>
        </row>
        <row r="662">
          <cell r="B662" t="str">
            <v>52SBC</v>
          </cell>
          <cell r="C662" t="str">
            <v>LINHA 552SBC</v>
          </cell>
          <cell r="D662">
            <v>0</v>
          </cell>
          <cell r="E662">
            <v>0</v>
          </cell>
          <cell r="F662" t="str">
            <v>MEL UD</v>
          </cell>
          <cell r="G662">
            <v>0</v>
          </cell>
          <cell r="H662">
            <v>0</v>
          </cell>
          <cell r="I662">
            <v>0</v>
          </cell>
          <cell r="J662">
            <v>0.4968944099454653</v>
          </cell>
          <cell r="K662">
            <v>0</v>
          </cell>
          <cell r="L662">
            <v>291</v>
          </cell>
          <cell r="M662">
            <v>77</v>
          </cell>
          <cell r="N662">
            <v>0</v>
          </cell>
          <cell r="O662">
            <v>77</v>
          </cell>
          <cell r="P662">
            <v>0</v>
          </cell>
          <cell r="Q662">
            <v>0</v>
          </cell>
          <cell r="R662">
            <v>0</v>
          </cell>
          <cell r="S662">
            <v>80</v>
          </cell>
          <cell r="T662">
            <v>211</v>
          </cell>
          <cell r="U662">
            <v>291</v>
          </cell>
          <cell r="V662">
            <v>1.4009656354879456</v>
          </cell>
          <cell r="W662">
            <v>5671.8710121719887</v>
          </cell>
          <cell r="X662">
            <v>4700.6885917790623</v>
          </cell>
          <cell r="Y662">
            <v>6452</v>
          </cell>
          <cell r="Z662">
            <v>567</v>
          </cell>
          <cell r="AA662">
            <v>4518.312112484693</v>
          </cell>
          <cell r="AB662">
            <v>736</v>
          </cell>
          <cell r="AC662">
            <v>4518.312112484693</v>
          </cell>
          <cell r="AD662">
            <v>202</v>
          </cell>
          <cell r="AE662">
            <v>223</v>
          </cell>
          <cell r="AF662">
            <v>5169</v>
          </cell>
          <cell r="AG662">
            <v>1149</v>
          </cell>
          <cell r="AH662">
            <v>6318</v>
          </cell>
          <cell r="AI662">
            <v>5.8423864931817029</v>
          </cell>
          <cell r="AJ662">
            <v>3608.3996594557384</v>
          </cell>
          <cell r="AK662">
            <v>4862.0968715495273</v>
          </cell>
          <cell r="AL662">
            <v>3996</v>
          </cell>
          <cell r="AM662">
            <v>1567</v>
          </cell>
          <cell r="AN662">
            <v>5899.9862539439764</v>
          </cell>
          <cell r="AO662">
            <v>4579</v>
          </cell>
          <cell r="AP662">
            <v>5899.9862539439764</v>
          </cell>
          <cell r="AQ662">
            <v>3230</v>
          </cell>
          <cell r="AR662">
            <v>-277</v>
          </cell>
          <cell r="AS662">
            <v>358</v>
          </cell>
          <cell r="AT662">
            <v>7003</v>
          </cell>
          <cell r="AU662">
            <v>7361</v>
          </cell>
          <cell r="AV662">
            <v>29.252501061689369</v>
          </cell>
          <cell r="AW662">
            <v>1693.0561488585674</v>
          </cell>
          <cell r="AX662">
            <v>1600</v>
          </cell>
          <cell r="AY662">
            <v>1279</v>
          </cell>
          <cell r="AZ662">
            <v>266</v>
          </cell>
          <cell r="BA662">
            <v>7181.9500000000007</v>
          </cell>
          <cell r="BB662">
            <v>6615</v>
          </cell>
          <cell r="BC662">
            <v>7181.9500000000007</v>
          </cell>
          <cell r="BD662">
            <v>6349</v>
          </cell>
          <cell r="BE662">
            <v>72</v>
          </cell>
          <cell r="BF662">
            <v>13</v>
          </cell>
          <cell r="BG662">
            <v>2206</v>
          </cell>
          <cell r="BH662">
            <v>2219</v>
          </cell>
          <cell r="BI662">
            <v>30.054281328205249</v>
          </cell>
          <cell r="BJ662">
            <v>722.84459491692735</v>
          </cell>
          <cell r="BK662">
            <v>0</v>
          </cell>
          <cell r="BL662">
            <v>953</v>
          </cell>
          <cell r="BM662">
            <v>47</v>
          </cell>
          <cell r="BN662">
            <v>2202</v>
          </cell>
          <cell r="BO662">
            <v>512</v>
          </cell>
          <cell r="BP662">
            <v>2202</v>
          </cell>
          <cell r="BQ662">
            <v>512</v>
          </cell>
          <cell r="BR662">
            <v>-1</v>
          </cell>
          <cell r="BS662">
            <v>152</v>
          </cell>
          <cell r="BT662">
            <v>2509</v>
          </cell>
          <cell r="BU662">
            <v>2661</v>
          </cell>
          <cell r="BV662">
            <v>32.201604797398247</v>
          </cell>
          <cell r="BW662">
            <v>3607.6225224051445</v>
          </cell>
          <cell r="BX662">
            <v>0</v>
          </cell>
          <cell r="BY662">
            <v>4039</v>
          </cell>
          <cell r="BZ662">
            <v>13</v>
          </cell>
          <cell r="CA662">
            <v>2210.7049323895417</v>
          </cell>
          <cell r="CB662">
            <v>4173</v>
          </cell>
          <cell r="CC662">
            <v>2210.7049323895417</v>
          </cell>
          <cell r="CD662">
            <v>4173</v>
          </cell>
          <cell r="CE662">
            <v>-24</v>
          </cell>
          <cell r="CF662">
            <v>73</v>
          </cell>
          <cell r="CG662">
            <v>2478</v>
          </cell>
          <cell r="CH662">
            <v>2551</v>
          </cell>
          <cell r="CI662">
            <v>36.775746845424621</v>
          </cell>
          <cell r="CJ662">
            <v>2252.6813476378934</v>
          </cell>
          <cell r="CK662">
            <v>2443.6694899303934</v>
          </cell>
          <cell r="CL662">
            <v>3115</v>
          </cell>
          <cell r="CM662">
            <v>186</v>
          </cell>
          <cell r="CN662">
            <v>1539.1073454523284</v>
          </cell>
          <cell r="CO662">
            <v>2483</v>
          </cell>
          <cell r="CP662">
            <v>1539.1073454523284</v>
          </cell>
          <cell r="CQ662">
            <v>2483</v>
          </cell>
          <cell r="CR662">
            <v>24</v>
          </cell>
          <cell r="CS662">
            <v>93</v>
          </cell>
          <cell r="CT662">
            <v>3066</v>
          </cell>
          <cell r="CU662">
            <v>3159</v>
          </cell>
          <cell r="CV662">
            <v>23.263060387361506</v>
          </cell>
          <cell r="CW662">
            <v>2958.640687621576</v>
          </cell>
          <cell r="CX662">
            <v>3859.7702842085678</v>
          </cell>
          <cell r="CY662">
            <v>3201</v>
          </cell>
          <cell r="CZ662">
            <v>0</v>
          </cell>
          <cell r="DA662">
            <v>3953.9079754945501</v>
          </cell>
          <cell r="DB662">
            <v>5048</v>
          </cell>
          <cell r="DC662">
            <v>3953.9079754945501</v>
          </cell>
          <cell r="DD662">
            <v>5048</v>
          </cell>
          <cell r="DE662">
            <v>14</v>
          </cell>
          <cell r="DF662">
            <v>16</v>
          </cell>
          <cell r="DG662">
            <v>1282</v>
          </cell>
          <cell r="DH662">
            <v>1298</v>
          </cell>
          <cell r="DI662">
            <v>12.688881557241833</v>
          </cell>
          <cell r="DJ662">
            <v>1800</v>
          </cell>
          <cell r="DK662">
            <v>1800</v>
          </cell>
          <cell r="DL662">
            <v>1554</v>
          </cell>
          <cell r="DM662">
            <v>0</v>
          </cell>
          <cell r="DN662">
            <v>3031.0000000000005</v>
          </cell>
          <cell r="DO662">
            <v>2240</v>
          </cell>
          <cell r="DP662">
            <v>3031.0000000000005</v>
          </cell>
          <cell r="DQ662">
            <v>2240</v>
          </cell>
          <cell r="DR662">
            <v>-43</v>
          </cell>
          <cell r="DS662">
            <v>16</v>
          </cell>
          <cell r="DT662">
            <v>639</v>
          </cell>
          <cell r="DU662">
            <v>655</v>
          </cell>
          <cell r="DV662">
            <v>5.8966471854813909</v>
          </cell>
          <cell r="DW662">
            <v>3616</v>
          </cell>
          <cell r="DX662">
            <v>3616</v>
          </cell>
          <cell r="DY662">
            <v>3820</v>
          </cell>
          <cell r="DZ662">
            <v>4960</v>
          </cell>
          <cell r="EA662">
            <v>3251</v>
          </cell>
          <cell r="EB662">
            <v>3035</v>
          </cell>
          <cell r="EC662">
            <v>3251</v>
          </cell>
          <cell r="ED662">
            <v>3035</v>
          </cell>
          <cell r="EE662">
            <v>127</v>
          </cell>
          <cell r="EF662">
            <v>51</v>
          </cell>
          <cell r="EG662">
            <v>1262</v>
          </cell>
          <cell r="EH662">
            <v>1313</v>
          </cell>
          <cell r="EI662">
            <v>5.7433252427184467</v>
          </cell>
          <cell r="EJ662">
            <v>13278</v>
          </cell>
          <cell r="EK662">
            <v>13964</v>
          </cell>
          <cell r="EL662">
            <v>0</v>
          </cell>
          <cell r="EM662">
            <v>0</v>
          </cell>
          <cell r="EN662">
            <v>6592</v>
          </cell>
          <cell r="EO662">
            <v>0</v>
          </cell>
          <cell r="EP662">
            <v>6592</v>
          </cell>
          <cell r="EQ662">
            <v>0</v>
          </cell>
          <cell r="ER662">
            <v>6592</v>
          </cell>
          <cell r="ES662">
            <v>7948</v>
          </cell>
          <cell r="ET662">
            <v>7948</v>
          </cell>
          <cell r="EU662">
            <v>7999</v>
          </cell>
          <cell r="EV662">
            <v>33.507564490107697</v>
          </cell>
          <cell r="EW662">
            <v>896.84947209656286</v>
          </cell>
          <cell r="EX662">
            <v>0</v>
          </cell>
          <cell r="GZ662">
            <v>5330</v>
          </cell>
          <cell r="HA662">
            <v>0</v>
          </cell>
        </row>
        <row r="663">
          <cell r="B663" t="str">
            <v>63041PBA006</v>
          </cell>
          <cell r="C663">
            <v>0</v>
          </cell>
          <cell r="D663">
            <v>0</v>
          </cell>
          <cell r="E663">
            <v>926564229</v>
          </cell>
          <cell r="F663" t="str">
            <v>63041PBA006L5</v>
          </cell>
          <cell r="G663">
            <v>0</v>
          </cell>
          <cell r="H663">
            <v>0</v>
          </cell>
          <cell r="I663">
            <v>0</v>
          </cell>
          <cell r="J663">
            <v>0.4968944099454653</v>
          </cell>
          <cell r="K663">
            <v>0</v>
          </cell>
          <cell r="L663">
            <v>291</v>
          </cell>
          <cell r="M663">
            <v>77</v>
          </cell>
          <cell r="N663">
            <v>0</v>
          </cell>
          <cell r="O663">
            <v>77</v>
          </cell>
          <cell r="P663">
            <v>0</v>
          </cell>
          <cell r="Q663">
            <v>0</v>
          </cell>
          <cell r="R663">
            <v>0</v>
          </cell>
          <cell r="S663">
            <v>80</v>
          </cell>
          <cell r="T663">
            <v>211</v>
          </cell>
          <cell r="U663">
            <v>291</v>
          </cell>
          <cell r="V663">
            <v>1.4009656354879456</v>
          </cell>
          <cell r="W663">
            <v>5671.8710121719887</v>
          </cell>
          <cell r="X663">
            <v>4700.6885917790623</v>
          </cell>
          <cell r="Y663">
            <v>6452</v>
          </cell>
          <cell r="Z663">
            <v>567</v>
          </cell>
          <cell r="AA663">
            <v>4518.312112484693</v>
          </cell>
          <cell r="AB663">
            <v>736</v>
          </cell>
          <cell r="AC663">
            <v>4518.312112484693</v>
          </cell>
          <cell r="AD663">
            <v>202</v>
          </cell>
          <cell r="AE663">
            <v>223</v>
          </cell>
          <cell r="AF663">
            <v>5169</v>
          </cell>
          <cell r="AG663">
            <v>1149</v>
          </cell>
          <cell r="AH663">
            <v>6318</v>
          </cell>
          <cell r="AI663">
            <v>5.8423864931817029</v>
          </cell>
          <cell r="AJ663">
            <v>3608.3996594557384</v>
          </cell>
          <cell r="AK663">
            <v>4862.0968715495273</v>
          </cell>
          <cell r="AL663">
            <v>3996</v>
          </cell>
          <cell r="AM663">
            <v>1567</v>
          </cell>
          <cell r="AN663">
            <v>5899.9862539439764</v>
          </cell>
          <cell r="AO663">
            <v>4579</v>
          </cell>
          <cell r="AP663">
            <v>5899.9862539439764</v>
          </cell>
          <cell r="AQ663">
            <v>3230</v>
          </cell>
          <cell r="AR663">
            <v>-277</v>
          </cell>
          <cell r="AS663">
            <v>358</v>
          </cell>
          <cell r="AT663">
            <v>7003</v>
          </cell>
          <cell r="AU663">
            <v>7361</v>
          </cell>
          <cell r="AV663">
            <v>29.252501061689369</v>
          </cell>
          <cell r="AW663">
            <v>1693.0561488585674</v>
          </cell>
          <cell r="AX663">
            <v>1600</v>
          </cell>
          <cell r="AY663">
            <v>1279</v>
          </cell>
          <cell r="AZ663">
            <v>266</v>
          </cell>
          <cell r="BA663">
            <v>7181.9500000000007</v>
          </cell>
          <cell r="BB663">
            <v>6615</v>
          </cell>
          <cell r="BC663">
            <v>7181.9500000000007</v>
          </cell>
          <cell r="BD663">
            <v>6349</v>
          </cell>
          <cell r="BE663">
            <v>72</v>
          </cell>
          <cell r="BF663">
            <v>13</v>
          </cell>
          <cell r="BG663">
            <v>2206</v>
          </cell>
          <cell r="BH663">
            <v>2219</v>
          </cell>
          <cell r="BI663">
            <v>30.054281328205249</v>
          </cell>
          <cell r="BJ663">
            <v>722.84459491692735</v>
          </cell>
          <cell r="BK663">
            <v>0</v>
          </cell>
          <cell r="BL663">
            <v>953</v>
          </cell>
          <cell r="BM663">
            <v>47</v>
          </cell>
          <cell r="BN663">
            <v>2202</v>
          </cell>
          <cell r="BO663">
            <v>512</v>
          </cell>
          <cell r="BP663">
            <v>2202</v>
          </cell>
          <cell r="BQ663">
            <v>512</v>
          </cell>
          <cell r="BR663">
            <v>-1</v>
          </cell>
          <cell r="BS663">
            <v>152</v>
          </cell>
          <cell r="BT663">
            <v>2509</v>
          </cell>
          <cell r="BU663">
            <v>2661</v>
          </cell>
          <cell r="BV663">
            <v>32.201604797398247</v>
          </cell>
          <cell r="BW663">
            <v>3607.6225224051445</v>
          </cell>
          <cell r="BX663">
            <v>0</v>
          </cell>
          <cell r="BY663">
            <v>4039</v>
          </cell>
          <cell r="BZ663">
            <v>13</v>
          </cell>
          <cell r="CA663">
            <v>2210.7049323895417</v>
          </cell>
          <cell r="CB663">
            <v>4173</v>
          </cell>
          <cell r="CC663">
            <v>2210.7049323895417</v>
          </cell>
          <cell r="CD663">
            <v>4173</v>
          </cell>
          <cell r="CE663">
            <v>-24</v>
          </cell>
          <cell r="CF663">
            <v>73</v>
          </cell>
          <cell r="CG663">
            <v>2478</v>
          </cell>
          <cell r="CH663">
            <v>2551</v>
          </cell>
          <cell r="CI663">
            <v>36.775746845424621</v>
          </cell>
          <cell r="CJ663">
            <v>2252.6813476378934</v>
          </cell>
          <cell r="CK663">
            <v>2443.6694899303934</v>
          </cell>
          <cell r="CL663">
            <v>3115</v>
          </cell>
          <cell r="CM663">
            <v>186</v>
          </cell>
          <cell r="CN663">
            <v>1539.1073454523284</v>
          </cell>
          <cell r="CO663">
            <v>2483</v>
          </cell>
          <cell r="CP663">
            <v>1539.1073454523284</v>
          </cell>
          <cell r="CQ663">
            <v>2483</v>
          </cell>
          <cell r="CR663">
            <v>24</v>
          </cell>
          <cell r="CS663">
            <v>93</v>
          </cell>
          <cell r="CT663">
            <v>3066</v>
          </cell>
          <cell r="CU663">
            <v>3159</v>
          </cell>
          <cell r="CV663">
            <v>23.263060387361506</v>
          </cell>
          <cell r="CW663">
            <v>2958.640687621576</v>
          </cell>
          <cell r="CX663">
            <v>3859.7702842085678</v>
          </cell>
          <cell r="CY663">
            <v>3201</v>
          </cell>
          <cell r="CZ663">
            <v>0</v>
          </cell>
          <cell r="DA663">
            <v>3953.9079754945501</v>
          </cell>
          <cell r="DB663">
            <v>5048</v>
          </cell>
          <cell r="DC663">
            <v>3953.9079754945501</v>
          </cell>
          <cell r="DD663">
            <v>5048</v>
          </cell>
          <cell r="DE663">
            <v>14</v>
          </cell>
          <cell r="DF663">
            <v>16</v>
          </cell>
          <cell r="DG663">
            <v>1282</v>
          </cell>
          <cell r="DH663">
            <v>1298</v>
          </cell>
          <cell r="DI663">
            <v>12.688881557241833</v>
          </cell>
          <cell r="DJ663">
            <v>1800</v>
          </cell>
          <cell r="DK663">
            <v>1800</v>
          </cell>
          <cell r="DL663">
            <v>1554</v>
          </cell>
          <cell r="DM663">
            <v>0</v>
          </cell>
          <cell r="DN663">
            <v>3031.0000000000005</v>
          </cell>
          <cell r="DO663">
            <v>2240</v>
          </cell>
          <cell r="DP663">
            <v>3031.0000000000005</v>
          </cell>
          <cell r="DQ663">
            <v>2240</v>
          </cell>
          <cell r="DR663">
            <v>-43</v>
          </cell>
          <cell r="DS663">
            <v>16</v>
          </cell>
          <cell r="DT663">
            <v>639</v>
          </cell>
          <cell r="DU663">
            <v>655</v>
          </cell>
          <cell r="DV663">
            <v>5.8966471854813909</v>
          </cell>
          <cell r="DW663">
            <v>3616</v>
          </cell>
          <cell r="DX663">
            <v>3616</v>
          </cell>
          <cell r="DY663">
            <v>3820</v>
          </cell>
          <cell r="DZ663">
            <v>4960</v>
          </cell>
          <cell r="EA663">
            <v>3251</v>
          </cell>
          <cell r="EB663">
            <v>3035</v>
          </cell>
          <cell r="EC663">
            <v>3251</v>
          </cell>
          <cell r="ED663">
            <v>3035</v>
          </cell>
          <cell r="EE663">
            <v>127</v>
          </cell>
          <cell r="EF663">
            <v>51</v>
          </cell>
          <cell r="EG663">
            <v>1262</v>
          </cell>
          <cell r="EH663">
            <v>1313</v>
          </cell>
          <cell r="EI663">
            <v>5.7433252427184467</v>
          </cell>
          <cell r="EJ663">
            <v>13278</v>
          </cell>
          <cell r="EK663">
            <v>13964</v>
          </cell>
          <cell r="EL663">
            <v>0</v>
          </cell>
          <cell r="EM663">
            <v>0</v>
          </cell>
          <cell r="EN663">
            <v>6592</v>
          </cell>
          <cell r="EO663">
            <v>0</v>
          </cell>
          <cell r="EP663">
            <v>6592</v>
          </cell>
          <cell r="EQ663">
            <v>0</v>
          </cell>
          <cell r="ER663">
            <v>6592</v>
          </cell>
          <cell r="ES663">
            <v>7948</v>
          </cell>
          <cell r="ET663">
            <v>7948</v>
          </cell>
          <cell r="EU663">
            <v>7999</v>
          </cell>
          <cell r="EV663">
            <v>33.507564490107697</v>
          </cell>
          <cell r="EW663">
            <v>896.84947209656286</v>
          </cell>
          <cell r="EX663">
            <v>0</v>
          </cell>
          <cell r="GZ663">
            <v>5330</v>
          </cell>
          <cell r="HA663">
            <v>0</v>
          </cell>
        </row>
        <row r="664">
          <cell r="B664" t="str">
            <v>52SM</v>
          </cell>
          <cell r="C664" t="str">
            <v>LINHA 552SM</v>
          </cell>
          <cell r="D664">
            <v>18.004078004019355</v>
          </cell>
          <cell r="E664">
            <v>0</v>
          </cell>
          <cell r="F664" t="str">
            <v>MEL</v>
          </cell>
          <cell r="G664">
            <v>1060.0000947521971</v>
          </cell>
          <cell r="H664">
            <v>1130</v>
          </cell>
          <cell r="I664">
            <v>1214</v>
          </cell>
          <cell r="J664">
            <v>0</v>
          </cell>
          <cell r="K664">
            <v>0</v>
          </cell>
          <cell r="L664">
            <v>0</v>
          </cell>
          <cell r="M664">
            <v>871</v>
          </cell>
          <cell r="N664">
            <v>1118</v>
          </cell>
          <cell r="O664">
            <v>2016</v>
          </cell>
          <cell r="P664">
            <v>1118</v>
          </cell>
          <cell r="Q664">
            <v>1145</v>
          </cell>
          <cell r="R664">
            <v>-4</v>
          </cell>
          <cell r="S664">
            <v>66</v>
          </cell>
          <cell r="T664">
            <v>7</v>
          </cell>
          <cell r="U664">
            <v>73</v>
          </cell>
          <cell r="V664">
            <v>90</v>
          </cell>
          <cell r="W664">
            <v>0</v>
          </cell>
          <cell r="X664">
            <v>0</v>
          </cell>
          <cell r="Y664">
            <v>0</v>
          </cell>
          <cell r="Z664">
            <v>883</v>
          </cell>
          <cell r="AA664">
            <v>0</v>
          </cell>
          <cell r="AB664">
            <v>890</v>
          </cell>
          <cell r="AC664">
            <v>0</v>
          </cell>
          <cell r="AD664">
            <v>7</v>
          </cell>
          <cell r="AE664">
            <v>-2</v>
          </cell>
          <cell r="AF664">
            <v>64</v>
          </cell>
          <cell r="AG664">
            <v>4</v>
          </cell>
          <cell r="AH664">
            <v>68</v>
          </cell>
          <cell r="AI664">
            <v>150</v>
          </cell>
          <cell r="AJ664">
            <v>0</v>
          </cell>
          <cell r="AK664">
            <v>0</v>
          </cell>
          <cell r="AL664">
            <v>0</v>
          </cell>
          <cell r="AM664">
            <v>520</v>
          </cell>
          <cell r="AN664">
            <v>0</v>
          </cell>
          <cell r="AO664">
            <v>415</v>
          </cell>
          <cell r="AP664">
            <v>0</v>
          </cell>
          <cell r="AQ664">
            <v>4</v>
          </cell>
          <cell r="AR664">
            <v>-1</v>
          </cell>
          <cell r="AS664">
            <v>64</v>
          </cell>
          <cell r="AT664">
            <v>1</v>
          </cell>
          <cell r="AU664">
            <v>65</v>
          </cell>
          <cell r="AV664">
            <v>30</v>
          </cell>
          <cell r="AW664">
            <v>0</v>
          </cell>
          <cell r="AX664">
            <v>0</v>
          </cell>
          <cell r="AY664">
            <v>0</v>
          </cell>
          <cell r="AZ664">
            <v>0</v>
          </cell>
          <cell r="BA664">
            <v>1</v>
          </cell>
          <cell r="BB664">
            <v>0</v>
          </cell>
          <cell r="BC664">
            <v>1</v>
          </cell>
          <cell r="BD664">
            <v>0</v>
          </cell>
          <cell r="BE664">
            <v>1</v>
          </cell>
          <cell r="BF664">
            <v>63</v>
          </cell>
          <cell r="BG664">
            <v>1</v>
          </cell>
          <cell r="BH664">
            <v>64</v>
          </cell>
          <cell r="BI664">
            <v>0</v>
          </cell>
          <cell r="BJ664">
            <v>0</v>
          </cell>
          <cell r="BK664">
            <v>0</v>
          </cell>
          <cell r="BL664">
            <v>0</v>
          </cell>
          <cell r="BM664">
            <v>5</v>
          </cell>
          <cell r="BN664">
            <v>0</v>
          </cell>
          <cell r="BO664">
            <v>0</v>
          </cell>
          <cell r="BP664">
            <v>0</v>
          </cell>
          <cell r="BQ664">
            <v>0</v>
          </cell>
          <cell r="BR664">
            <v>64</v>
          </cell>
          <cell r="BS664">
            <v>0</v>
          </cell>
          <cell r="BT664">
            <v>0</v>
          </cell>
          <cell r="BU664">
            <v>0</v>
          </cell>
          <cell r="BV664">
            <v>0</v>
          </cell>
          <cell r="BW664">
            <v>0</v>
          </cell>
          <cell r="BX664">
            <v>0</v>
          </cell>
          <cell r="BY664">
            <v>0</v>
          </cell>
          <cell r="BZ664">
            <v>0</v>
          </cell>
          <cell r="CA664">
            <v>0</v>
          </cell>
          <cell r="CB664">
            <v>0</v>
          </cell>
          <cell r="CC664">
            <v>0</v>
          </cell>
          <cell r="CD664">
            <v>0</v>
          </cell>
          <cell r="CE664">
            <v>0</v>
          </cell>
          <cell r="CF664">
            <v>0</v>
          </cell>
          <cell r="CG664">
            <v>0</v>
          </cell>
          <cell r="CH664">
            <v>0</v>
          </cell>
          <cell r="CI664">
            <v>0</v>
          </cell>
          <cell r="CJ664">
            <v>0</v>
          </cell>
          <cell r="CK664">
            <v>0</v>
          </cell>
          <cell r="CL664">
            <v>0</v>
          </cell>
          <cell r="CM664">
            <v>0</v>
          </cell>
          <cell r="CN664">
            <v>0</v>
          </cell>
          <cell r="CO664">
            <v>0</v>
          </cell>
          <cell r="CP664">
            <v>0</v>
          </cell>
          <cell r="CQ664">
            <v>0</v>
          </cell>
          <cell r="CR664">
            <v>0</v>
          </cell>
          <cell r="CS664">
            <v>0</v>
          </cell>
          <cell r="CT664">
            <v>0</v>
          </cell>
          <cell r="CU664">
            <v>0</v>
          </cell>
          <cell r="CV664">
            <v>0</v>
          </cell>
          <cell r="CW664">
            <v>0</v>
          </cell>
          <cell r="CX664">
            <v>0</v>
          </cell>
          <cell r="CY664">
            <v>0</v>
          </cell>
          <cell r="CZ664">
            <v>0</v>
          </cell>
          <cell r="DA664">
            <v>0</v>
          </cell>
          <cell r="DB664">
            <v>0</v>
          </cell>
          <cell r="DC664">
            <v>0</v>
          </cell>
          <cell r="DD664">
            <v>0</v>
          </cell>
          <cell r="DE664">
            <v>0</v>
          </cell>
          <cell r="DF664">
            <v>0</v>
          </cell>
          <cell r="DG664">
            <v>0</v>
          </cell>
          <cell r="DH664">
            <v>0</v>
          </cell>
          <cell r="DI664">
            <v>0</v>
          </cell>
          <cell r="DJ664">
            <v>0</v>
          </cell>
          <cell r="DK664">
            <v>0</v>
          </cell>
          <cell r="DL664">
            <v>0</v>
          </cell>
          <cell r="DM664">
            <v>0</v>
          </cell>
          <cell r="DN664">
            <v>0</v>
          </cell>
          <cell r="DO664">
            <v>0</v>
          </cell>
          <cell r="DP664">
            <v>0</v>
          </cell>
          <cell r="DQ664">
            <v>0</v>
          </cell>
          <cell r="DR664">
            <v>0</v>
          </cell>
          <cell r="DS664">
            <v>0</v>
          </cell>
          <cell r="DT664">
            <v>0</v>
          </cell>
          <cell r="DU664">
            <v>0</v>
          </cell>
          <cell r="DV664">
            <v>0</v>
          </cell>
          <cell r="DW664">
            <v>0</v>
          </cell>
          <cell r="DX664">
            <v>0</v>
          </cell>
          <cell r="DY664">
            <v>0</v>
          </cell>
          <cell r="DZ664">
            <v>0</v>
          </cell>
          <cell r="EA664">
            <v>0</v>
          </cell>
          <cell r="EB664">
            <v>0</v>
          </cell>
          <cell r="EC664">
            <v>0</v>
          </cell>
          <cell r="ED664">
            <v>0</v>
          </cell>
          <cell r="EE664">
            <v>0</v>
          </cell>
          <cell r="EF664">
            <v>0</v>
          </cell>
          <cell r="EG664">
            <v>0</v>
          </cell>
          <cell r="EH664">
            <v>0</v>
          </cell>
          <cell r="EI664">
            <v>0</v>
          </cell>
          <cell r="EJ664">
            <v>0</v>
          </cell>
          <cell r="EK664">
            <v>0</v>
          </cell>
          <cell r="EL664">
            <v>0</v>
          </cell>
          <cell r="EM664">
            <v>0</v>
          </cell>
          <cell r="EN664">
            <v>0</v>
          </cell>
          <cell r="EO664">
            <v>0</v>
          </cell>
          <cell r="EP664">
            <v>0</v>
          </cell>
          <cell r="EQ664">
            <v>0</v>
          </cell>
          <cell r="ER664">
            <v>0</v>
          </cell>
          <cell r="ES664">
            <v>0</v>
          </cell>
          <cell r="ET664">
            <v>0</v>
          </cell>
          <cell r="EU664">
            <v>0</v>
          </cell>
          <cell r="EV664">
            <v>0</v>
          </cell>
          <cell r="EW664">
            <v>0</v>
          </cell>
          <cell r="EX664">
            <v>0</v>
          </cell>
          <cell r="GZ664">
            <v>0</v>
          </cell>
          <cell r="HA664">
            <v>0</v>
          </cell>
        </row>
        <row r="665">
          <cell r="B665" t="str">
            <v>23048DBA006</v>
          </cell>
          <cell r="C665">
            <v>0</v>
          </cell>
          <cell r="D665">
            <v>18.004078004019355</v>
          </cell>
          <cell r="E665">
            <v>926564222</v>
          </cell>
          <cell r="F665" t="str">
            <v>23048DBA006L5</v>
          </cell>
          <cell r="G665">
            <v>1060.0000947521971</v>
          </cell>
          <cell r="H665">
            <v>1130</v>
          </cell>
          <cell r="I665">
            <v>1214</v>
          </cell>
          <cell r="J665">
            <v>0</v>
          </cell>
          <cell r="K665">
            <v>0</v>
          </cell>
          <cell r="L665">
            <v>0</v>
          </cell>
          <cell r="M665">
            <v>871</v>
          </cell>
          <cell r="N665">
            <v>1118</v>
          </cell>
          <cell r="O665">
            <v>2016</v>
          </cell>
          <cell r="P665">
            <v>1118</v>
          </cell>
          <cell r="Q665">
            <v>1145</v>
          </cell>
          <cell r="R665">
            <v>-4</v>
          </cell>
          <cell r="S665">
            <v>66</v>
          </cell>
          <cell r="T665">
            <v>7</v>
          </cell>
          <cell r="U665">
            <v>73</v>
          </cell>
          <cell r="V665">
            <v>90</v>
          </cell>
          <cell r="W665">
            <v>0</v>
          </cell>
          <cell r="X665">
            <v>0</v>
          </cell>
          <cell r="Y665">
            <v>0</v>
          </cell>
          <cell r="Z665">
            <v>883</v>
          </cell>
          <cell r="AA665">
            <v>0</v>
          </cell>
          <cell r="AB665">
            <v>890</v>
          </cell>
          <cell r="AC665">
            <v>0</v>
          </cell>
          <cell r="AD665">
            <v>7</v>
          </cell>
          <cell r="AE665">
            <v>-2</v>
          </cell>
          <cell r="AF665">
            <v>64</v>
          </cell>
          <cell r="AG665">
            <v>4</v>
          </cell>
          <cell r="AH665">
            <v>68</v>
          </cell>
          <cell r="AI665">
            <v>150</v>
          </cell>
          <cell r="AJ665">
            <v>0</v>
          </cell>
          <cell r="AK665">
            <v>0</v>
          </cell>
          <cell r="AL665">
            <v>0</v>
          </cell>
          <cell r="AM665">
            <v>520</v>
          </cell>
          <cell r="AN665">
            <v>0</v>
          </cell>
          <cell r="AO665">
            <v>415</v>
          </cell>
          <cell r="AP665">
            <v>0</v>
          </cell>
          <cell r="AQ665">
            <v>4</v>
          </cell>
          <cell r="AR665">
            <v>-1</v>
          </cell>
          <cell r="AS665">
            <v>64</v>
          </cell>
          <cell r="AT665">
            <v>1</v>
          </cell>
          <cell r="AU665">
            <v>65</v>
          </cell>
          <cell r="AV665">
            <v>30</v>
          </cell>
          <cell r="AW665">
            <v>0</v>
          </cell>
          <cell r="AX665">
            <v>0</v>
          </cell>
          <cell r="AY665">
            <v>0</v>
          </cell>
          <cell r="AZ665">
            <v>0</v>
          </cell>
          <cell r="BA665">
            <v>1</v>
          </cell>
          <cell r="BB665">
            <v>0</v>
          </cell>
          <cell r="BC665">
            <v>1</v>
          </cell>
          <cell r="BD665">
            <v>0</v>
          </cell>
          <cell r="BE665">
            <v>1</v>
          </cell>
          <cell r="BF665">
            <v>63</v>
          </cell>
          <cell r="BG665">
            <v>1</v>
          </cell>
          <cell r="BH665">
            <v>64</v>
          </cell>
          <cell r="BI665">
            <v>0</v>
          </cell>
          <cell r="BJ665">
            <v>0</v>
          </cell>
          <cell r="BK665">
            <v>0</v>
          </cell>
          <cell r="BL665">
            <v>0</v>
          </cell>
          <cell r="BM665">
            <v>5</v>
          </cell>
          <cell r="BN665">
            <v>0</v>
          </cell>
          <cell r="BO665">
            <v>0</v>
          </cell>
          <cell r="BP665">
            <v>0</v>
          </cell>
          <cell r="BQ665">
            <v>0</v>
          </cell>
          <cell r="BR665">
            <v>64</v>
          </cell>
          <cell r="BS665">
            <v>0</v>
          </cell>
          <cell r="BT665">
            <v>0</v>
          </cell>
          <cell r="BU665">
            <v>0</v>
          </cell>
          <cell r="BV665">
            <v>0</v>
          </cell>
          <cell r="BW665">
            <v>0</v>
          </cell>
          <cell r="BX665">
            <v>0</v>
          </cell>
          <cell r="BY665">
            <v>0</v>
          </cell>
          <cell r="BZ665">
            <v>0</v>
          </cell>
          <cell r="CA665">
            <v>0</v>
          </cell>
          <cell r="CB665">
            <v>0</v>
          </cell>
          <cell r="CC665">
            <v>0</v>
          </cell>
          <cell r="CD665">
            <v>0</v>
          </cell>
          <cell r="CE665">
            <v>0</v>
          </cell>
          <cell r="CF665">
            <v>0</v>
          </cell>
          <cell r="CG665">
            <v>0</v>
          </cell>
          <cell r="CH665">
            <v>0</v>
          </cell>
          <cell r="CI665">
            <v>0</v>
          </cell>
          <cell r="CJ665">
            <v>0</v>
          </cell>
          <cell r="CK665">
            <v>0</v>
          </cell>
          <cell r="CL665">
            <v>0</v>
          </cell>
          <cell r="CM665">
            <v>0</v>
          </cell>
          <cell r="CN665">
            <v>0</v>
          </cell>
          <cell r="CO665">
            <v>0</v>
          </cell>
          <cell r="CP665">
            <v>0</v>
          </cell>
          <cell r="CQ665">
            <v>0</v>
          </cell>
          <cell r="CR665">
            <v>0</v>
          </cell>
          <cell r="CS665">
            <v>0</v>
          </cell>
          <cell r="CT665">
            <v>0</v>
          </cell>
          <cell r="CU665">
            <v>0</v>
          </cell>
          <cell r="CV665">
            <v>0</v>
          </cell>
          <cell r="CW665">
            <v>0</v>
          </cell>
          <cell r="CX665">
            <v>0</v>
          </cell>
          <cell r="CY665">
            <v>0</v>
          </cell>
          <cell r="CZ665">
            <v>0</v>
          </cell>
          <cell r="DA665">
            <v>0</v>
          </cell>
          <cell r="DB665">
            <v>0</v>
          </cell>
          <cell r="DC665">
            <v>0</v>
          </cell>
          <cell r="DD665">
            <v>0</v>
          </cell>
          <cell r="DE665">
            <v>0</v>
          </cell>
          <cell r="DF665">
            <v>0</v>
          </cell>
          <cell r="DG665">
            <v>0</v>
          </cell>
          <cell r="DH665">
            <v>0</v>
          </cell>
          <cell r="DI665">
            <v>0</v>
          </cell>
          <cell r="DJ665">
            <v>0</v>
          </cell>
          <cell r="DK665">
            <v>0</v>
          </cell>
          <cell r="DL665">
            <v>0</v>
          </cell>
          <cell r="DM665">
            <v>0</v>
          </cell>
          <cell r="DN665">
            <v>0</v>
          </cell>
          <cell r="DO665">
            <v>0</v>
          </cell>
          <cell r="DP665">
            <v>0</v>
          </cell>
          <cell r="DQ665">
            <v>0</v>
          </cell>
          <cell r="DR665">
            <v>0</v>
          </cell>
          <cell r="DS665">
            <v>0</v>
          </cell>
          <cell r="DT665">
            <v>0</v>
          </cell>
          <cell r="DU665">
            <v>0</v>
          </cell>
          <cell r="DV665">
            <v>0</v>
          </cell>
          <cell r="DW665">
            <v>0</v>
          </cell>
          <cell r="DX665">
            <v>0</v>
          </cell>
          <cell r="DY665">
            <v>0</v>
          </cell>
          <cell r="DZ665">
            <v>0</v>
          </cell>
          <cell r="EA665">
            <v>0</v>
          </cell>
          <cell r="EB665">
            <v>0</v>
          </cell>
          <cell r="EC665">
            <v>0</v>
          </cell>
          <cell r="ED665">
            <v>0</v>
          </cell>
          <cell r="EE665">
            <v>0</v>
          </cell>
          <cell r="EF665">
            <v>0</v>
          </cell>
          <cell r="EG665">
            <v>0</v>
          </cell>
          <cell r="EH665">
            <v>0</v>
          </cell>
          <cell r="EI665">
            <v>0</v>
          </cell>
          <cell r="EJ665">
            <v>0</v>
          </cell>
          <cell r="EK665">
            <v>0</v>
          </cell>
          <cell r="EL665">
            <v>0</v>
          </cell>
          <cell r="EM665">
            <v>0</v>
          </cell>
          <cell r="EN665">
            <v>0</v>
          </cell>
          <cell r="EO665">
            <v>0</v>
          </cell>
          <cell r="EP665">
            <v>0</v>
          </cell>
          <cell r="EQ665">
            <v>0</v>
          </cell>
          <cell r="ER665">
            <v>0</v>
          </cell>
          <cell r="ES665">
            <v>0</v>
          </cell>
          <cell r="ET665">
            <v>0</v>
          </cell>
          <cell r="EU665">
            <v>0</v>
          </cell>
          <cell r="EV665">
            <v>0</v>
          </cell>
          <cell r="EW665">
            <v>0</v>
          </cell>
          <cell r="EX665">
            <v>0</v>
          </cell>
          <cell r="GZ665">
            <v>0</v>
          </cell>
          <cell r="HA665">
            <v>0</v>
          </cell>
        </row>
        <row r="666">
          <cell r="B666" t="str">
            <v>50SB</v>
          </cell>
          <cell r="C666" t="str">
            <v>LINHA 550SB</v>
          </cell>
          <cell r="D666">
            <v>24.437446173433475</v>
          </cell>
          <cell r="E666">
            <v>0</v>
          </cell>
          <cell r="F666" t="str">
            <v>MARIA</v>
          </cell>
          <cell r="G666">
            <v>632.6909119737868</v>
          </cell>
          <cell r="H666">
            <v>428</v>
          </cell>
          <cell r="I666">
            <v>435</v>
          </cell>
          <cell r="J666">
            <v>1440</v>
          </cell>
          <cell r="K666">
            <v>1440</v>
          </cell>
          <cell r="L666">
            <v>1441</v>
          </cell>
          <cell r="M666">
            <v>794</v>
          </cell>
          <cell r="N666">
            <v>1868</v>
          </cell>
          <cell r="O666">
            <v>2563</v>
          </cell>
          <cell r="P666">
            <v>1868</v>
          </cell>
          <cell r="Q666">
            <v>1769</v>
          </cell>
          <cell r="R666">
            <v>-6</v>
          </cell>
          <cell r="S666">
            <v>9</v>
          </cell>
          <cell r="T666">
            <v>104</v>
          </cell>
          <cell r="U666">
            <v>113</v>
          </cell>
          <cell r="V666">
            <v>62.85207251415774</v>
          </cell>
          <cell r="W666">
            <v>0</v>
          </cell>
          <cell r="X666">
            <v>0</v>
          </cell>
          <cell r="Y666">
            <v>0</v>
          </cell>
          <cell r="Z666">
            <v>816</v>
          </cell>
          <cell r="AA666">
            <v>93</v>
          </cell>
          <cell r="AB666">
            <v>871</v>
          </cell>
          <cell r="AC666">
            <v>93</v>
          </cell>
          <cell r="AD666">
            <v>55</v>
          </cell>
          <cell r="AE666">
            <v>13</v>
          </cell>
          <cell r="AF666">
            <v>3</v>
          </cell>
          <cell r="AG666">
            <v>42</v>
          </cell>
          <cell r="AH666">
            <v>45</v>
          </cell>
          <cell r="AI666">
            <v>1260</v>
          </cell>
          <cell r="AJ666">
            <v>0</v>
          </cell>
          <cell r="AK666">
            <v>0</v>
          </cell>
          <cell r="AL666">
            <v>0</v>
          </cell>
          <cell r="AM666">
            <v>652</v>
          </cell>
          <cell r="AN666">
            <v>1</v>
          </cell>
          <cell r="AO666">
            <v>532</v>
          </cell>
          <cell r="AP666">
            <v>1</v>
          </cell>
          <cell r="AQ666">
            <v>48</v>
          </cell>
          <cell r="AR666">
            <v>-6</v>
          </cell>
          <cell r="AS666">
            <v>3</v>
          </cell>
          <cell r="AT666">
            <v>0</v>
          </cell>
          <cell r="AU666">
            <v>3</v>
          </cell>
          <cell r="AV666">
            <v>0</v>
          </cell>
          <cell r="AW666">
            <v>0</v>
          </cell>
          <cell r="AX666">
            <v>0</v>
          </cell>
          <cell r="AY666">
            <v>0</v>
          </cell>
          <cell r="AZ666">
            <v>2</v>
          </cell>
          <cell r="BA666">
            <v>0</v>
          </cell>
          <cell r="BB666">
            <v>2</v>
          </cell>
          <cell r="BC666">
            <v>0</v>
          </cell>
          <cell r="BD666">
            <v>0</v>
          </cell>
          <cell r="BE666">
            <v>-1</v>
          </cell>
          <cell r="BF666">
            <v>1</v>
          </cell>
          <cell r="BG666">
            <v>3</v>
          </cell>
          <cell r="BH666">
            <v>4</v>
          </cell>
          <cell r="BI666">
            <v>0</v>
          </cell>
          <cell r="BJ666">
            <v>0</v>
          </cell>
          <cell r="BK666">
            <v>0</v>
          </cell>
          <cell r="BL666">
            <v>0</v>
          </cell>
          <cell r="BM666">
            <v>2</v>
          </cell>
          <cell r="BN666">
            <v>0</v>
          </cell>
          <cell r="BO666">
            <v>1</v>
          </cell>
          <cell r="BP666">
            <v>0</v>
          </cell>
          <cell r="BQ666">
            <v>1</v>
          </cell>
          <cell r="BR666">
            <v>2</v>
          </cell>
          <cell r="BS666">
            <v>0</v>
          </cell>
          <cell r="BT666">
            <v>1</v>
          </cell>
          <cell r="BU666">
            <v>1</v>
          </cell>
          <cell r="BV666">
            <v>0</v>
          </cell>
          <cell r="BW666">
            <v>0</v>
          </cell>
          <cell r="BX666">
            <v>0</v>
          </cell>
          <cell r="BY666">
            <v>0</v>
          </cell>
          <cell r="BZ666">
            <v>9</v>
          </cell>
          <cell r="CA666">
            <v>0</v>
          </cell>
          <cell r="CB666">
            <v>0</v>
          </cell>
          <cell r="CC666">
            <v>0</v>
          </cell>
          <cell r="CD666">
            <v>0</v>
          </cell>
          <cell r="CE666">
            <v>1</v>
          </cell>
          <cell r="CF666">
            <v>0</v>
          </cell>
          <cell r="CG666">
            <v>0</v>
          </cell>
          <cell r="CH666">
            <v>0</v>
          </cell>
          <cell r="CI666">
            <v>0</v>
          </cell>
          <cell r="CJ666">
            <v>0</v>
          </cell>
          <cell r="CK666">
            <v>0</v>
          </cell>
          <cell r="CL666">
            <v>0</v>
          </cell>
          <cell r="CM666">
            <v>7</v>
          </cell>
          <cell r="CN666">
            <v>0</v>
          </cell>
          <cell r="CO666">
            <v>0</v>
          </cell>
          <cell r="CP666">
            <v>0</v>
          </cell>
          <cell r="CQ666">
            <v>0</v>
          </cell>
          <cell r="CR666">
            <v>0</v>
          </cell>
          <cell r="CS666">
            <v>0</v>
          </cell>
          <cell r="CT666">
            <v>0</v>
          </cell>
          <cell r="CU666">
            <v>0</v>
          </cell>
          <cell r="CV666">
            <v>0</v>
          </cell>
          <cell r="CW666">
            <v>0</v>
          </cell>
          <cell r="CX666">
            <v>0</v>
          </cell>
          <cell r="CY666">
            <v>0</v>
          </cell>
          <cell r="CZ666">
            <v>0</v>
          </cell>
          <cell r="DA666">
            <v>0</v>
          </cell>
          <cell r="DB666">
            <v>0</v>
          </cell>
          <cell r="DC666">
            <v>0</v>
          </cell>
          <cell r="DD666">
            <v>0</v>
          </cell>
          <cell r="DE666">
            <v>0</v>
          </cell>
          <cell r="DF666">
            <v>0</v>
          </cell>
          <cell r="DG666">
            <v>0</v>
          </cell>
          <cell r="DH666">
            <v>0</v>
          </cell>
          <cell r="DI666">
            <v>0</v>
          </cell>
          <cell r="DJ666">
            <v>0</v>
          </cell>
          <cell r="DK666">
            <v>0</v>
          </cell>
          <cell r="DL666">
            <v>0</v>
          </cell>
          <cell r="DM666">
            <v>0</v>
          </cell>
          <cell r="DN666">
            <v>0</v>
          </cell>
          <cell r="DO666">
            <v>0</v>
          </cell>
          <cell r="DP666">
            <v>0</v>
          </cell>
          <cell r="DQ666">
            <v>0</v>
          </cell>
          <cell r="DR666">
            <v>0</v>
          </cell>
          <cell r="DS666">
            <v>0</v>
          </cell>
          <cell r="DT666">
            <v>0</v>
          </cell>
          <cell r="DU666">
            <v>0</v>
          </cell>
          <cell r="DV666">
            <v>0</v>
          </cell>
          <cell r="DW666">
            <v>0</v>
          </cell>
          <cell r="DX666">
            <v>0</v>
          </cell>
          <cell r="DY666">
            <v>0</v>
          </cell>
          <cell r="DZ666">
            <v>0</v>
          </cell>
          <cell r="EA666">
            <v>0</v>
          </cell>
          <cell r="EB666">
            <v>0</v>
          </cell>
          <cell r="EC666">
            <v>0</v>
          </cell>
          <cell r="ED666">
            <v>0</v>
          </cell>
          <cell r="EE666">
            <v>0</v>
          </cell>
          <cell r="EF666">
            <v>0</v>
          </cell>
          <cell r="EG666">
            <v>0</v>
          </cell>
          <cell r="EH666">
            <v>0</v>
          </cell>
          <cell r="EI666">
            <v>0</v>
          </cell>
          <cell r="EJ666">
            <v>0</v>
          </cell>
          <cell r="EK666">
            <v>0</v>
          </cell>
          <cell r="EL666">
            <v>0</v>
          </cell>
          <cell r="EM666">
            <v>0</v>
          </cell>
          <cell r="EN666">
            <v>0</v>
          </cell>
          <cell r="EO666">
            <v>0</v>
          </cell>
          <cell r="EP666">
            <v>0</v>
          </cell>
          <cell r="EQ666">
            <v>0</v>
          </cell>
          <cell r="ER666">
            <v>0</v>
          </cell>
          <cell r="ES666">
            <v>0</v>
          </cell>
          <cell r="ET666">
            <v>0</v>
          </cell>
          <cell r="EU666">
            <v>0</v>
          </cell>
          <cell r="EV666">
            <v>0</v>
          </cell>
          <cell r="EW666">
            <v>0</v>
          </cell>
          <cell r="EX666">
            <v>0</v>
          </cell>
          <cell r="GZ666">
            <v>0</v>
          </cell>
          <cell r="HA666">
            <v>0</v>
          </cell>
        </row>
        <row r="667">
          <cell r="B667" t="str">
            <v>63041BBA006</v>
          </cell>
          <cell r="C667">
            <v>0</v>
          </cell>
          <cell r="D667">
            <v>24.437446173433475</v>
          </cell>
          <cell r="E667">
            <v>926564099</v>
          </cell>
          <cell r="F667" t="str">
            <v>63041BBA006L5</v>
          </cell>
          <cell r="G667">
            <v>632.6909119737868</v>
          </cell>
          <cell r="H667">
            <v>428</v>
          </cell>
          <cell r="I667">
            <v>435</v>
          </cell>
          <cell r="J667">
            <v>1440</v>
          </cell>
          <cell r="K667">
            <v>1440</v>
          </cell>
          <cell r="L667">
            <v>1441</v>
          </cell>
          <cell r="M667">
            <v>794</v>
          </cell>
          <cell r="N667">
            <v>1868</v>
          </cell>
          <cell r="O667">
            <v>2563</v>
          </cell>
          <cell r="P667">
            <v>1868</v>
          </cell>
          <cell r="Q667">
            <v>1769</v>
          </cell>
          <cell r="R667">
            <v>-6</v>
          </cell>
          <cell r="S667">
            <v>9</v>
          </cell>
          <cell r="T667">
            <v>104</v>
          </cell>
          <cell r="U667">
            <v>113</v>
          </cell>
          <cell r="V667">
            <v>62.85207251415774</v>
          </cell>
          <cell r="W667">
            <v>0</v>
          </cell>
          <cell r="X667">
            <v>0</v>
          </cell>
          <cell r="Y667">
            <v>0</v>
          </cell>
          <cell r="Z667">
            <v>816</v>
          </cell>
          <cell r="AA667">
            <v>93</v>
          </cell>
          <cell r="AB667">
            <v>871</v>
          </cell>
          <cell r="AC667">
            <v>93</v>
          </cell>
          <cell r="AD667">
            <v>55</v>
          </cell>
          <cell r="AE667">
            <v>13</v>
          </cell>
          <cell r="AF667">
            <v>3</v>
          </cell>
          <cell r="AG667">
            <v>42</v>
          </cell>
          <cell r="AH667">
            <v>45</v>
          </cell>
          <cell r="AI667">
            <v>1260</v>
          </cell>
          <cell r="AJ667">
            <v>0</v>
          </cell>
          <cell r="AK667">
            <v>0</v>
          </cell>
          <cell r="AL667">
            <v>0</v>
          </cell>
          <cell r="AM667">
            <v>652</v>
          </cell>
          <cell r="AN667">
            <v>1</v>
          </cell>
          <cell r="AO667">
            <v>532</v>
          </cell>
          <cell r="AP667">
            <v>1</v>
          </cell>
          <cell r="AQ667">
            <v>48</v>
          </cell>
          <cell r="AR667">
            <v>-6</v>
          </cell>
          <cell r="AS667">
            <v>3</v>
          </cell>
          <cell r="AT667">
            <v>0</v>
          </cell>
          <cell r="AU667">
            <v>3</v>
          </cell>
          <cell r="AV667">
            <v>0</v>
          </cell>
          <cell r="AW667">
            <v>0</v>
          </cell>
          <cell r="AX667">
            <v>0</v>
          </cell>
          <cell r="AY667">
            <v>0</v>
          </cell>
          <cell r="AZ667">
            <v>2</v>
          </cell>
          <cell r="BA667">
            <v>0</v>
          </cell>
          <cell r="BB667">
            <v>2</v>
          </cell>
          <cell r="BC667">
            <v>0</v>
          </cell>
          <cell r="BD667">
            <v>0</v>
          </cell>
          <cell r="BE667">
            <v>-1</v>
          </cell>
          <cell r="BF667">
            <v>1</v>
          </cell>
          <cell r="BG667">
            <v>3</v>
          </cell>
          <cell r="BH667">
            <v>4</v>
          </cell>
          <cell r="BI667">
            <v>0</v>
          </cell>
          <cell r="BJ667">
            <v>0</v>
          </cell>
          <cell r="BK667">
            <v>0</v>
          </cell>
          <cell r="BL667">
            <v>0</v>
          </cell>
          <cell r="BM667">
            <v>2</v>
          </cell>
          <cell r="BN667">
            <v>0</v>
          </cell>
          <cell r="BO667">
            <v>1</v>
          </cell>
          <cell r="BP667">
            <v>0</v>
          </cell>
          <cell r="BQ667">
            <v>1</v>
          </cell>
          <cell r="BR667">
            <v>2</v>
          </cell>
          <cell r="BS667">
            <v>0</v>
          </cell>
          <cell r="BT667">
            <v>1</v>
          </cell>
          <cell r="BU667">
            <v>1</v>
          </cell>
          <cell r="BV667">
            <v>0</v>
          </cell>
          <cell r="BW667">
            <v>0</v>
          </cell>
          <cell r="BX667">
            <v>0</v>
          </cell>
          <cell r="BY667">
            <v>0</v>
          </cell>
          <cell r="BZ667">
            <v>9</v>
          </cell>
          <cell r="CA667">
            <v>0</v>
          </cell>
          <cell r="CB667">
            <v>0</v>
          </cell>
          <cell r="CC667">
            <v>0</v>
          </cell>
          <cell r="CD667">
            <v>0</v>
          </cell>
          <cell r="CE667">
            <v>1</v>
          </cell>
          <cell r="CF667">
            <v>0</v>
          </cell>
          <cell r="CG667">
            <v>0</v>
          </cell>
          <cell r="CH667">
            <v>0</v>
          </cell>
          <cell r="CI667">
            <v>0</v>
          </cell>
          <cell r="CJ667">
            <v>0</v>
          </cell>
          <cell r="CK667">
            <v>0</v>
          </cell>
          <cell r="CL667">
            <v>0</v>
          </cell>
          <cell r="CM667">
            <v>7</v>
          </cell>
          <cell r="CN667">
            <v>0</v>
          </cell>
          <cell r="CO667">
            <v>0</v>
          </cell>
          <cell r="CP667">
            <v>0</v>
          </cell>
          <cell r="CQ667">
            <v>0</v>
          </cell>
          <cell r="CR667">
            <v>0</v>
          </cell>
          <cell r="CS667">
            <v>0</v>
          </cell>
          <cell r="CT667">
            <v>0</v>
          </cell>
          <cell r="CU667">
            <v>0</v>
          </cell>
          <cell r="CV667">
            <v>0</v>
          </cell>
          <cell r="CW667">
            <v>0</v>
          </cell>
          <cell r="CX667">
            <v>0</v>
          </cell>
          <cell r="CY667">
            <v>0</v>
          </cell>
          <cell r="CZ667">
            <v>0</v>
          </cell>
          <cell r="DA667">
            <v>0</v>
          </cell>
          <cell r="DB667">
            <v>0</v>
          </cell>
          <cell r="DC667">
            <v>0</v>
          </cell>
          <cell r="DD667">
            <v>0</v>
          </cell>
          <cell r="DE667">
            <v>0</v>
          </cell>
          <cell r="DF667">
            <v>0</v>
          </cell>
          <cell r="DG667">
            <v>0</v>
          </cell>
          <cell r="DH667">
            <v>0</v>
          </cell>
          <cell r="DI667">
            <v>0</v>
          </cell>
          <cell r="DJ667">
            <v>0</v>
          </cell>
          <cell r="DK667">
            <v>0</v>
          </cell>
          <cell r="DL667">
            <v>0</v>
          </cell>
          <cell r="DM667">
            <v>0</v>
          </cell>
          <cell r="DN667">
            <v>0</v>
          </cell>
          <cell r="DO667">
            <v>0</v>
          </cell>
          <cell r="DP667">
            <v>0</v>
          </cell>
          <cell r="DQ667">
            <v>0</v>
          </cell>
          <cell r="DR667">
            <v>0</v>
          </cell>
          <cell r="DS667">
            <v>0</v>
          </cell>
          <cell r="DT667">
            <v>0</v>
          </cell>
          <cell r="DU667">
            <v>0</v>
          </cell>
          <cell r="DV667">
            <v>0</v>
          </cell>
          <cell r="DW667">
            <v>0</v>
          </cell>
          <cell r="DX667">
            <v>0</v>
          </cell>
          <cell r="DY667">
            <v>0</v>
          </cell>
          <cell r="DZ667">
            <v>0</v>
          </cell>
          <cell r="EA667">
            <v>0</v>
          </cell>
          <cell r="EB667">
            <v>0</v>
          </cell>
          <cell r="EC667">
            <v>0</v>
          </cell>
          <cell r="ED667">
            <v>0</v>
          </cell>
          <cell r="EE667">
            <v>0</v>
          </cell>
          <cell r="EF667">
            <v>0</v>
          </cell>
          <cell r="EG667">
            <v>0</v>
          </cell>
          <cell r="EH667">
            <v>0</v>
          </cell>
          <cell r="EI667">
            <v>0</v>
          </cell>
          <cell r="EJ667">
            <v>0</v>
          </cell>
          <cell r="EK667">
            <v>0</v>
          </cell>
          <cell r="EL667">
            <v>0</v>
          </cell>
          <cell r="EM667">
            <v>0</v>
          </cell>
          <cell r="EN667">
            <v>0</v>
          </cell>
          <cell r="EO667">
            <v>0</v>
          </cell>
          <cell r="EP667">
            <v>0</v>
          </cell>
          <cell r="EQ667">
            <v>0</v>
          </cell>
          <cell r="ER667">
            <v>0</v>
          </cell>
          <cell r="ES667">
            <v>0</v>
          </cell>
          <cell r="ET667">
            <v>0</v>
          </cell>
          <cell r="EU667">
            <v>0</v>
          </cell>
          <cell r="EV667">
            <v>0</v>
          </cell>
          <cell r="EW667">
            <v>0</v>
          </cell>
          <cell r="EX667">
            <v>0</v>
          </cell>
          <cell r="GZ667">
            <v>0</v>
          </cell>
          <cell r="HA667">
            <v>0</v>
          </cell>
        </row>
        <row r="668">
          <cell r="B668" t="str">
            <v>50SPB</v>
          </cell>
          <cell r="C668" t="str">
            <v>LINHA 550SPB</v>
          </cell>
          <cell r="D668">
            <v>9.4719442440498192</v>
          </cell>
          <cell r="E668">
            <v>0</v>
          </cell>
          <cell r="F668" t="str">
            <v>MARIA</v>
          </cell>
          <cell r="G668">
            <v>460.71536803058319</v>
          </cell>
          <cell r="H668">
            <v>1318</v>
          </cell>
          <cell r="I668">
            <v>1341</v>
          </cell>
          <cell r="J668">
            <v>360</v>
          </cell>
          <cell r="K668">
            <v>360</v>
          </cell>
          <cell r="L668">
            <v>360</v>
          </cell>
          <cell r="M668">
            <v>1780</v>
          </cell>
          <cell r="N668">
            <v>1318</v>
          </cell>
          <cell r="O668">
            <v>3399</v>
          </cell>
          <cell r="P668">
            <v>1318</v>
          </cell>
          <cell r="Q668">
            <v>1664</v>
          </cell>
          <cell r="R668">
            <v>2</v>
          </cell>
          <cell r="S668">
            <v>9</v>
          </cell>
          <cell r="T668">
            <v>26</v>
          </cell>
          <cell r="U668">
            <v>35</v>
          </cell>
          <cell r="V668">
            <v>60</v>
          </cell>
          <cell r="W668">
            <v>0</v>
          </cell>
          <cell r="X668">
            <v>0</v>
          </cell>
          <cell r="Y668">
            <v>0</v>
          </cell>
          <cell r="Z668">
            <v>735</v>
          </cell>
          <cell r="AA668">
            <v>4</v>
          </cell>
          <cell r="AB668">
            <v>739</v>
          </cell>
          <cell r="AC668">
            <v>4</v>
          </cell>
          <cell r="AD668">
            <v>29</v>
          </cell>
          <cell r="AE668">
            <v>1</v>
          </cell>
          <cell r="AF668">
            <v>0</v>
          </cell>
          <cell r="AG668">
            <v>5</v>
          </cell>
          <cell r="AH668">
            <v>5</v>
          </cell>
          <cell r="AI668">
            <v>50</v>
          </cell>
          <cell r="AJ668">
            <v>0</v>
          </cell>
          <cell r="AK668">
            <v>0</v>
          </cell>
          <cell r="AL668">
            <v>0</v>
          </cell>
          <cell r="AM668">
            <v>299</v>
          </cell>
          <cell r="AN668">
            <v>3</v>
          </cell>
          <cell r="AO668">
            <v>275</v>
          </cell>
          <cell r="AP668">
            <v>3</v>
          </cell>
          <cell r="AQ668">
            <v>6</v>
          </cell>
          <cell r="AR668">
            <v>-1</v>
          </cell>
          <cell r="AS668">
            <v>0</v>
          </cell>
          <cell r="AT668">
            <v>0</v>
          </cell>
          <cell r="AU668">
            <v>0</v>
          </cell>
          <cell r="AV668">
            <v>0</v>
          </cell>
          <cell r="AW668">
            <v>0</v>
          </cell>
          <cell r="AX668">
            <v>0</v>
          </cell>
          <cell r="AY668">
            <v>0</v>
          </cell>
          <cell r="AZ668">
            <v>361</v>
          </cell>
          <cell r="BA668">
            <v>0</v>
          </cell>
          <cell r="BB668">
            <v>298</v>
          </cell>
          <cell r="BC668">
            <v>0</v>
          </cell>
          <cell r="BD668">
            <v>-3</v>
          </cell>
          <cell r="BE668">
            <v>1</v>
          </cell>
          <cell r="BF668">
            <v>0</v>
          </cell>
          <cell r="BG668">
            <v>2</v>
          </cell>
          <cell r="BH668">
            <v>2</v>
          </cell>
          <cell r="BI668">
            <v>72</v>
          </cell>
          <cell r="BJ668">
            <v>0</v>
          </cell>
          <cell r="BK668">
            <v>0</v>
          </cell>
          <cell r="BL668">
            <v>0</v>
          </cell>
          <cell r="BM668">
            <v>0</v>
          </cell>
          <cell r="BN668">
            <v>0</v>
          </cell>
          <cell r="BO668">
            <v>0</v>
          </cell>
          <cell r="BP668">
            <v>0</v>
          </cell>
          <cell r="BQ668">
            <v>0</v>
          </cell>
          <cell r="BR668">
            <v>-3</v>
          </cell>
          <cell r="BS668">
            <v>4</v>
          </cell>
          <cell r="BT668">
            <v>1</v>
          </cell>
          <cell r="BU668">
            <v>5</v>
          </cell>
          <cell r="BV668">
            <v>0</v>
          </cell>
          <cell r="BW668">
            <v>0</v>
          </cell>
          <cell r="BX668">
            <v>0</v>
          </cell>
          <cell r="BY668">
            <v>0</v>
          </cell>
          <cell r="BZ668">
            <v>6</v>
          </cell>
          <cell r="CA668">
            <v>0</v>
          </cell>
          <cell r="CB668">
            <v>0</v>
          </cell>
          <cell r="CC668">
            <v>0</v>
          </cell>
          <cell r="CD668">
            <v>0</v>
          </cell>
          <cell r="CE668">
            <v>-1</v>
          </cell>
          <cell r="CF668">
            <v>5</v>
          </cell>
          <cell r="CG668">
            <v>1</v>
          </cell>
          <cell r="CH668">
            <v>6</v>
          </cell>
          <cell r="CI668">
            <v>0</v>
          </cell>
          <cell r="CJ668">
            <v>0</v>
          </cell>
          <cell r="CK668">
            <v>0</v>
          </cell>
          <cell r="CL668">
            <v>0</v>
          </cell>
          <cell r="CM668">
            <v>9</v>
          </cell>
          <cell r="CN668">
            <v>0</v>
          </cell>
          <cell r="CO668">
            <v>0</v>
          </cell>
          <cell r="CP668">
            <v>0</v>
          </cell>
          <cell r="CQ668">
            <v>0</v>
          </cell>
          <cell r="CR668">
            <v>0</v>
          </cell>
          <cell r="CS668">
            <v>5</v>
          </cell>
          <cell r="CT668">
            <v>1</v>
          </cell>
          <cell r="CU668">
            <v>6</v>
          </cell>
          <cell r="CV668">
            <v>90</v>
          </cell>
          <cell r="CW668">
            <v>0</v>
          </cell>
          <cell r="CX668">
            <v>0</v>
          </cell>
          <cell r="CY668">
            <v>0</v>
          </cell>
          <cell r="CZ668">
            <v>0</v>
          </cell>
          <cell r="DA668">
            <v>0</v>
          </cell>
          <cell r="DB668">
            <v>0</v>
          </cell>
          <cell r="DC668">
            <v>0</v>
          </cell>
          <cell r="DD668">
            <v>0</v>
          </cell>
          <cell r="DE668">
            <v>5</v>
          </cell>
          <cell r="DF668">
            <v>0</v>
          </cell>
          <cell r="DG668">
            <v>1</v>
          </cell>
          <cell r="DH668">
            <v>1</v>
          </cell>
          <cell r="DI668">
            <v>90</v>
          </cell>
          <cell r="DJ668">
            <v>0</v>
          </cell>
          <cell r="DK668">
            <v>0</v>
          </cell>
          <cell r="DL668">
            <v>0</v>
          </cell>
          <cell r="DM668">
            <v>0</v>
          </cell>
          <cell r="DN668">
            <v>0</v>
          </cell>
          <cell r="DO668">
            <v>0</v>
          </cell>
          <cell r="DP668">
            <v>0</v>
          </cell>
          <cell r="DQ668">
            <v>0</v>
          </cell>
          <cell r="DR668">
            <v>0</v>
          </cell>
          <cell r="DS668">
            <v>0</v>
          </cell>
          <cell r="DT668">
            <v>1</v>
          </cell>
          <cell r="DU668">
            <v>1</v>
          </cell>
          <cell r="DV668">
            <v>0</v>
          </cell>
          <cell r="DW668">
            <v>0</v>
          </cell>
          <cell r="DX668">
            <v>0</v>
          </cell>
          <cell r="DY668">
            <v>0</v>
          </cell>
          <cell r="DZ668">
            <v>0</v>
          </cell>
          <cell r="EA668">
            <v>0</v>
          </cell>
          <cell r="EB668">
            <v>0</v>
          </cell>
          <cell r="EC668">
            <v>0</v>
          </cell>
          <cell r="ED668">
            <v>0</v>
          </cell>
          <cell r="EE668">
            <v>0</v>
          </cell>
          <cell r="EF668">
            <v>0</v>
          </cell>
          <cell r="EG668">
            <v>1</v>
          </cell>
          <cell r="EH668">
            <v>1</v>
          </cell>
          <cell r="EI668">
            <v>0</v>
          </cell>
          <cell r="EJ668">
            <v>0</v>
          </cell>
          <cell r="EK668">
            <v>0</v>
          </cell>
          <cell r="EL668">
            <v>0</v>
          </cell>
          <cell r="EM668">
            <v>0</v>
          </cell>
          <cell r="EN668">
            <v>0</v>
          </cell>
          <cell r="EO668">
            <v>0</v>
          </cell>
          <cell r="EP668">
            <v>0</v>
          </cell>
          <cell r="EQ668">
            <v>0</v>
          </cell>
          <cell r="ER668">
            <v>0</v>
          </cell>
          <cell r="ES668">
            <v>1</v>
          </cell>
          <cell r="ET668">
            <v>1</v>
          </cell>
          <cell r="EU668">
            <v>1</v>
          </cell>
          <cell r="EV668">
            <v>0</v>
          </cell>
          <cell r="EW668">
            <v>0</v>
          </cell>
          <cell r="EX668">
            <v>0</v>
          </cell>
          <cell r="GZ668">
            <v>0</v>
          </cell>
          <cell r="HA668">
            <v>0</v>
          </cell>
        </row>
        <row r="669">
          <cell r="B669" t="str">
            <v>63047DBA006</v>
          </cell>
          <cell r="C669">
            <v>0</v>
          </cell>
          <cell r="D669">
            <v>9.4719442440498192</v>
          </cell>
          <cell r="E669">
            <v>926564102</v>
          </cell>
          <cell r="F669" t="str">
            <v>63047DBA006L5</v>
          </cell>
          <cell r="G669">
            <v>460.71536803058319</v>
          </cell>
          <cell r="H669">
            <v>1318</v>
          </cell>
          <cell r="I669">
            <v>1341</v>
          </cell>
          <cell r="J669">
            <v>360</v>
          </cell>
          <cell r="K669">
            <v>360</v>
          </cell>
          <cell r="L669">
            <v>360</v>
          </cell>
          <cell r="M669">
            <v>1780</v>
          </cell>
          <cell r="N669">
            <v>1318</v>
          </cell>
          <cell r="O669">
            <v>3399</v>
          </cell>
          <cell r="P669">
            <v>1318</v>
          </cell>
          <cell r="Q669">
            <v>1664</v>
          </cell>
          <cell r="R669">
            <v>2</v>
          </cell>
          <cell r="S669">
            <v>9</v>
          </cell>
          <cell r="T669">
            <v>26</v>
          </cell>
          <cell r="U669">
            <v>35</v>
          </cell>
          <cell r="V669">
            <v>60</v>
          </cell>
          <cell r="W669">
            <v>0</v>
          </cell>
          <cell r="X669">
            <v>0</v>
          </cell>
          <cell r="Y669">
            <v>0</v>
          </cell>
          <cell r="Z669">
            <v>735</v>
          </cell>
          <cell r="AA669">
            <v>4</v>
          </cell>
          <cell r="AB669">
            <v>739</v>
          </cell>
          <cell r="AC669">
            <v>4</v>
          </cell>
          <cell r="AD669">
            <v>29</v>
          </cell>
          <cell r="AE669">
            <v>1</v>
          </cell>
          <cell r="AF669">
            <v>0</v>
          </cell>
          <cell r="AG669">
            <v>5</v>
          </cell>
          <cell r="AH669">
            <v>5</v>
          </cell>
          <cell r="AI669">
            <v>50</v>
          </cell>
          <cell r="AJ669">
            <v>0</v>
          </cell>
          <cell r="AK669">
            <v>0</v>
          </cell>
          <cell r="AL669">
            <v>0</v>
          </cell>
          <cell r="AM669">
            <v>299</v>
          </cell>
          <cell r="AN669">
            <v>3</v>
          </cell>
          <cell r="AO669">
            <v>275</v>
          </cell>
          <cell r="AP669">
            <v>3</v>
          </cell>
          <cell r="AQ669">
            <v>6</v>
          </cell>
          <cell r="AR669">
            <v>-1</v>
          </cell>
          <cell r="AS669">
            <v>0</v>
          </cell>
          <cell r="AT669">
            <v>0</v>
          </cell>
          <cell r="AU669">
            <v>0</v>
          </cell>
          <cell r="AV669">
            <v>0</v>
          </cell>
          <cell r="AW669">
            <v>0</v>
          </cell>
          <cell r="AX669">
            <v>0</v>
          </cell>
          <cell r="AY669">
            <v>0</v>
          </cell>
          <cell r="AZ669">
            <v>361</v>
          </cell>
          <cell r="BA669">
            <v>0</v>
          </cell>
          <cell r="BB669">
            <v>298</v>
          </cell>
          <cell r="BC669">
            <v>0</v>
          </cell>
          <cell r="BD669">
            <v>-3</v>
          </cell>
          <cell r="BE669">
            <v>1</v>
          </cell>
          <cell r="BF669">
            <v>0</v>
          </cell>
          <cell r="BG669">
            <v>2</v>
          </cell>
          <cell r="BH669">
            <v>2</v>
          </cell>
          <cell r="BI669">
            <v>72</v>
          </cell>
          <cell r="BJ669">
            <v>0</v>
          </cell>
          <cell r="BK669">
            <v>0</v>
          </cell>
          <cell r="BL669">
            <v>0</v>
          </cell>
          <cell r="BM669">
            <v>0</v>
          </cell>
          <cell r="BN669">
            <v>0</v>
          </cell>
          <cell r="BO669">
            <v>0</v>
          </cell>
          <cell r="BP669">
            <v>0</v>
          </cell>
          <cell r="BQ669">
            <v>0</v>
          </cell>
          <cell r="BR669">
            <v>-3</v>
          </cell>
          <cell r="BS669">
            <v>4</v>
          </cell>
          <cell r="BT669">
            <v>1</v>
          </cell>
          <cell r="BU669">
            <v>5</v>
          </cell>
          <cell r="BV669">
            <v>0</v>
          </cell>
          <cell r="BW669">
            <v>0</v>
          </cell>
          <cell r="BX669">
            <v>0</v>
          </cell>
          <cell r="BY669">
            <v>0</v>
          </cell>
          <cell r="BZ669">
            <v>6</v>
          </cell>
          <cell r="CA669">
            <v>0</v>
          </cell>
          <cell r="CB669">
            <v>0</v>
          </cell>
          <cell r="CC669">
            <v>0</v>
          </cell>
          <cell r="CD669">
            <v>0</v>
          </cell>
          <cell r="CE669">
            <v>-1</v>
          </cell>
          <cell r="CF669">
            <v>5</v>
          </cell>
          <cell r="CG669">
            <v>1</v>
          </cell>
          <cell r="CH669">
            <v>6</v>
          </cell>
          <cell r="CI669">
            <v>0</v>
          </cell>
          <cell r="CJ669">
            <v>0</v>
          </cell>
          <cell r="CK669">
            <v>0</v>
          </cell>
          <cell r="CL669">
            <v>0</v>
          </cell>
          <cell r="CM669">
            <v>9</v>
          </cell>
          <cell r="CN669">
            <v>0</v>
          </cell>
          <cell r="CO669">
            <v>0</v>
          </cell>
          <cell r="CP669">
            <v>0</v>
          </cell>
          <cell r="CQ669">
            <v>0</v>
          </cell>
          <cell r="CR669">
            <v>0</v>
          </cell>
          <cell r="CS669">
            <v>5</v>
          </cell>
          <cell r="CT669">
            <v>1</v>
          </cell>
          <cell r="CU669">
            <v>6</v>
          </cell>
          <cell r="CV669">
            <v>90</v>
          </cell>
          <cell r="CW669">
            <v>0</v>
          </cell>
          <cell r="CX669">
            <v>0</v>
          </cell>
          <cell r="CY669">
            <v>0</v>
          </cell>
          <cell r="CZ669">
            <v>0</v>
          </cell>
          <cell r="DA669">
            <v>0</v>
          </cell>
          <cell r="DB669">
            <v>0</v>
          </cell>
          <cell r="DC669">
            <v>0</v>
          </cell>
          <cell r="DD669">
            <v>0</v>
          </cell>
          <cell r="DE669">
            <v>5</v>
          </cell>
          <cell r="DF669">
            <v>0</v>
          </cell>
          <cell r="DG669">
            <v>1</v>
          </cell>
          <cell r="DH669">
            <v>1</v>
          </cell>
          <cell r="DI669">
            <v>90</v>
          </cell>
          <cell r="DJ669">
            <v>0</v>
          </cell>
          <cell r="DK669">
            <v>0</v>
          </cell>
          <cell r="DL669">
            <v>0</v>
          </cell>
          <cell r="DM669">
            <v>0</v>
          </cell>
          <cell r="DN669">
            <v>0</v>
          </cell>
          <cell r="DO669">
            <v>0</v>
          </cell>
          <cell r="DP669">
            <v>0</v>
          </cell>
          <cell r="DQ669">
            <v>0</v>
          </cell>
          <cell r="DR669">
            <v>0</v>
          </cell>
          <cell r="DS669">
            <v>0</v>
          </cell>
          <cell r="DT669">
            <v>1</v>
          </cell>
          <cell r="DU669">
            <v>1</v>
          </cell>
          <cell r="DV669">
            <v>0</v>
          </cell>
          <cell r="DW669">
            <v>0</v>
          </cell>
          <cell r="DX669">
            <v>0</v>
          </cell>
          <cell r="DY669">
            <v>0</v>
          </cell>
          <cell r="DZ669">
            <v>0</v>
          </cell>
          <cell r="EA669">
            <v>0</v>
          </cell>
          <cell r="EB669">
            <v>0</v>
          </cell>
          <cell r="EC669">
            <v>0</v>
          </cell>
          <cell r="ED669">
            <v>0</v>
          </cell>
          <cell r="EE669">
            <v>0</v>
          </cell>
          <cell r="EF669">
            <v>0</v>
          </cell>
          <cell r="EG669">
            <v>1</v>
          </cell>
          <cell r="EH669">
            <v>1</v>
          </cell>
          <cell r="EI669">
            <v>0</v>
          </cell>
          <cell r="EJ669">
            <v>0</v>
          </cell>
          <cell r="EK669">
            <v>0</v>
          </cell>
          <cell r="EL669">
            <v>0</v>
          </cell>
          <cell r="EM669">
            <v>0</v>
          </cell>
          <cell r="EN669">
            <v>0</v>
          </cell>
          <cell r="EO669">
            <v>0</v>
          </cell>
          <cell r="EP669">
            <v>0</v>
          </cell>
          <cell r="EQ669">
            <v>0</v>
          </cell>
          <cell r="ER669">
            <v>0</v>
          </cell>
          <cell r="ES669">
            <v>1</v>
          </cell>
          <cell r="ET669">
            <v>1</v>
          </cell>
          <cell r="EU669">
            <v>1</v>
          </cell>
          <cell r="EV669">
            <v>0</v>
          </cell>
          <cell r="EW669">
            <v>0</v>
          </cell>
          <cell r="EX669">
            <v>0</v>
          </cell>
          <cell r="GZ669">
            <v>0</v>
          </cell>
          <cell r="HA669">
            <v>0</v>
          </cell>
        </row>
        <row r="670">
          <cell r="B670" t="str">
            <v>50ERB</v>
          </cell>
          <cell r="C670" t="str">
            <v>LINHA 550ERB</v>
          </cell>
          <cell r="D670">
            <v>0</v>
          </cell>
          <cell r="E670">
            <v>0</v>
          </cell>
          <cell r="F670" t="str">
            <v>MARIA BUILT-IN</v>
          </cell>
          <cell r="G670">
            <v>0</v>
          </cell>
          <cell r="H670">
            <v>307</v>
          </cell>
          <cell r="I670">
            <v>307</v>
          </cell>
          <cell r="J670">
            <v>240</v>
          </cell>
          <cell r="K670">
            <v>240</v>
          </cell>
          <cell r="L670">
            <v>237</v>
          </cell>
          <cell r="M670">
            <v>44</v>
          </cell>
          <cell r="N670">
            <v>546.62220393506379</v>
          </cell>
          <cell r="O670">
            <v>359</v>
          </cell>
          <cell r="P670">
            <v>546.62220393506379</v>
          </cell>
          <cell r="Q670">
            <v>335</v>
          </cell>
          <cell r="R670">
            <v>46</v>
          </cell>
          <cell r="S670">
            <v>0</v>
          </cell>
          <cell r="T670">
            <v>163</v>
          </cell>
          <cell r="U670">
            <v>163</v>
          </cell>
          <cell r="V670">
            <v>129.79591836734693</v>
          </cell>
          <cell r="W670">
            <v>0</v>
          </cell>
          <cell r="X670">
            <v>0</v>
          </cell>
          <cell r="Y670">
            <v>0</v>
          </cell>
          <cell r="Z670">
            <v>37</v>
          </cell>
          <cell r="AA670">
            <v>0</v>
          </cell>
          <cell r="AB670">
            <v>206</v>
          </cell>
          <cell r="AC670">
            <v>0</v>
          </cell>
          <cell r="AD670">
            <v>189</v>
          </cell>
          <cell r="AE670">
            <v>-35</v>
          </cell>
          <cell r="AF670">
            <v>0</v>
          </cell>
          <cell r="AG670">
            <v>9</v>
          </cell>
          <cell r="AH670">
            <v>9</v>
          </cell>
          <cell r="AI670">
            <v>30</v>
          </cell>
          <cell r="AJ670">
            <v>0</v>
          </cell>
          <cell r="AK670">
            <v>0</v>
          </cell>
          <cell r="AL670">
            <v>0</v>
          </cell>
          <cell r="AM670">
            <v>34</v>
          </cell>
          <cell r="AN670">
            <v>9</v>
          </cell>
          <cell r="AO670">
            <v>16</v>
          </cell>
          <cell r="AP670">
            <v>9</v>
          </cell>
          <cell r="AQ670">
            <v>2</v>
          </cell>
          <cell r="AR670">
            <v>34</v>
          </cell>
          <cell r="AS670">
            <v>1</v>
          </cell>
          <cell r="AT670">
            <v>6</v>
          </cell>
          <cell r="AU670">
            <v>7</v>
          </cell>
          <cell r="AV670">
            <v>90</v>
          </cell>
          <cell r="AW670">
            <v>0</v>
          </cell>
          <cell r="AX670">
            <v>0</v>
          </cell>
          <cell r="AY670">
            <v>0</v>
          </cell>
          <cell r="AZ670">
            <v>93</v>
          </cell>
          <cell r="BA670">
            <v>0</v>
          </cell>
          <cell r="BB670">
            <v>51</v>
          </cell>
          <cell r="BC670">
            <v>0</v>
          </cell>
          <cell r="BD670">
            <v>-2</v>
          </cell>
          <cell r="BE670">
            <v>3</v>
          </cell>
          <cell r="BF670">
            <v>0</v>
          </cell>
          <cell r="BG670">
            <v>6</v>
          </cell>
          <cell r="BH670">
            <v>6</v>
          </cell>
          <cell r="BI670">
            <v>0</v>
          </cell>
          <cell r="BJ670">
            <v>0</v>
          </cell>
          <cell r="BK670">
            <v>0</v>
          </cell>
          <cell r="BL670">
            <v>0</v>
          </cell>
          <cell r="BM670">
            <v>0</v>
          </cell>
          <cell r="BN670">
            <v>0</v>
          </cell>
          <cell r="BO670">
            <v>0</v>
          </cell>
          <cell r="BP670">
            <v>0</v>
          </cell>
          <cell r="BQ670">
            <v>0</v>
          </cell>
          <cell r="BR670">
            <v>6</v>
          </cell>
          <cell r="BS670">
            <v>0</v>
          </cell>
          <cell r="BT670">
            <v>0</v>
          </cell>
          <cell r="BU670">
            <v>0</v>
          </cell>
          <cell r="BV670">
            <v>0</v>
          </cell>
          <cell r="BW670">
            <v>0</v>
          </cell>
          <cell r="BX670">
            <v>0</v>
          </cell>
          <cell r="BY670">
            <v>0</v>
          </cell>
          <cell r="BZ670">
            <v>0</v>
          </cell>
          <cell r="CA670">
            <v>0</v>
          </cell>
          <cell r="CB670">
            <v>0</v>
          </cell>
          <cell r="CC670">
            <v>0</v>
          </cell>
          <cell r="CD670">
            <v>0</v>
          </cell>
          <cell r="CE670">
            <v>0</v>
          </cell>
          <cell r="CF670">
            <v>0</v>
          </cell>
          <cell r="CG670">
            <v>0</v>
          </cell>
          <cell r="CH670">
            <v>0</v>
          </cell>
          <cell r="CI670">
            <v>0</v>
          </cell>
          <cell r="CJ670">
            <v>0</v>
          </cell>
          <cell r="CK670">
            <v>0</v>
          </cell>
          <cell r="CL670">
            <v>0</v>
          </cell>
          <cell r="CM670">
            <v>0</v>
          </cell>
          <cell r="CN670">
            <v>0</v>
          </cell>
          <cell r="CO670">
            <v>0</v>
          </cell>
          <cell r="CP670">
            <v>0</v>
          </cell>
          <cell r="CQ670">
            <v>0</v>
          </cell>
          <cell r="CR670">
            <v>-2</v>
          </cell>
          <cell r="CS670">
            <v>0</v>
          </cell>
          <cell r="CT670">
            <v>2</v>
          </cell>
          <cell r="CU670">
            <v>2</v>
          </cell>
          <cell r="CV670">
            <v>90</v>
          </cell>
          <cell r="CW670">
            <v>0</v>
          </cell>
          <cell r="CX670">
            <v>0</v>
          </cell>
          <cell r="CY670">
            <v>0</v>
          </cell>
          <cell r="CZ670">
            <v>0</v>
          </cell>
          <cell r="DA670">
            <v>0</v>
          </cell>
          <cell r="DB670">
            <v>0</v>
          </cell>
          <cell r="DC670">
            <v>0</v>
          </cell>
          <cell r="DD670">
            <v>0</v>
          </cell>
          <cell r="DE670">
            <v>0</v>
          </cell>
          <cell r="DF670">
            <v>0</v>
          </cell>
          <cell r="DG670">
            <v>2</v>
          </cell>
          <cell r="DH670">
            <v>2</v>
          </cell>
          <cell r="DI670">
            <v>90</v>
          </cell>
          <cell r="DJ670">
            <v>0</v>
          </cell>
          <cell r="DK670">
            <v>0</v>
          </cell>
          <cell r="DL670">
            <v>0</v>
          </cell>
          <cell r="DM670">
            <v>0</v>
          </cell>
          <cell r="DN670">
            <v>0</v>
          </cell>
          <cell r="DO670">
            <v>0</v>
          </cell>
          <cell r="DP670">
            <v>0</v>
          </cell>
          <cell r="DQ670">
            <v>0</v>
          </cell>
          <cell r="DR670">
            <v>1</v>
          </cell>
          <cell r="DS670">
            <v>0</v>
          </cell>
          <cell r="DT670">
            <v>1</v>
          </cell>
          <cell r="DU670">
            <v>1</v>
          </cell>
          <cell r="DV670">
            <v>30</v>
          </cell>
          <cell r="DW670">
            <v>0</v>
          </cell>
          <cell r="DX670">
            <v>0</v>
          </cell>
          <cell r="DY670">
            <v>0</v>
          </cell>
          <cell r="DZ670">
            <v>0</v>
          </cell>
          <cell r="EA670">
            <v>1</v>
          </cell>
          <cell r="EB670">
            <v>0</v>
          </cell>
          <cell r="EC670">
            <v>1</v>
          </cell>
          <cell r="ED670">
            <v>0</v>
          </cell>
          <cell r="EE670">
            <v>1</v>
          </cell>
          <cell r="EF670">
            <v>0</v>
          </cell>
          <cell r="EG670">
            <v>1</v>
          </cell>
          <cell r="EH670">
            <v>1</v>
          </cell>
          <cell r="EI670">
            <v>0</v>
          </cell>
          <cell r="EJ670">
            <v>0</v>
          </cell>
          <cell r="EK670">
            <v>0</v>
          </cell>
          <cell r="EL670">
            <v>0</v>
          </cell>
          <cell r="EM670">
            <v>0</v>
          </cell>
          <cell r="EN670">
            <v>0</v>
          </cell>
          <cell r="EO670">
            <v>0</v>
          </cell>
          <cell r="EP670">
            <v>0</v>
          </cell>
          <cell r="EQ670">
            <v>0</v>
          </cell>
          <cell r="ER670">
            <v>0</v>
          </cell>
          <cell r="ES670">
            <v>1</v>
          </cell>
          <cell r="ET670">
            <v>1</v>
          </cell>
          <cell r="EU670">
            <v>1</v>
          </cell>
          <cell r="EV670">
            <v>0</v>
          </cell>
          <cell r="EW670">
            <v>0</v>
          </cell>
          <cell r="EX670">
            <v>0</v>
          </cell>
          <cell r="GZ670">
            <v>0</v>
          </cell>
          <cell r="HA670">
            <v>0</v>
          </cell>
        </row>
        <row r="671">
          <cell r="B671" t="str">
            <v>63048DBA006</v>
          </cell>
          <cell r="C671">
            <v>0</v>
          </cell>
          <cell r="D671">
            <v>0</v>
          </cell>
          <cell r="E671">
            <v>926548914</v>
          </cell>
          <cell r="F671" t="str">
            <v>63048DBA006L5</v>
          </cell>
          <cell r="G671">
            <v>0</v>
          </cell>
          <cell r="H671">
            <v>307</v>
          </cell>
          <cell r="I671">
            <v>307</v>
          </cell>
          <cell r="J671">
            <v>240</v>
          </cell>
          <cell r="K671">
            <v>240</v>
          </cell>
          <cell r="L671">
            <v>237</v>
          </cell>
          <cell r="M671">
            <v>44</v>
          </cell>
          <cell r="N671">
            <v>546.62220393506379</v>
          </cell>
          <cell r="O671">
            <v>359</v>
          </cell>
          <cell r="P671">
            <v>546.62220393506379</v>
          </cell>
          <cell r="Q671">
            <v>335</v>
          </cell>
          <cell r="R671">
            <v>46</v>
          </cell>
          <cell r="S671">
            <v>0</v>
          </cell>
          <cell r="T671">
            <v>163</v>
          </cell>
          <cell r="U671">
            <v>163</v>
          </cell>
          <cell r="V671">
            <v>129.79591836734693</v>
          </cell>
          <cell r="W671">
            <v>0</v>
          </cell>
          <cell r="X671">
            <v>0</v>
          </cell>
          <cell r="Y671">
            <v>0</v>
          </cell>
          <cell r="Z671">
            <v>37</v>
          </cell>
          <cell r="AA671">
            <v>0</v>
          </cell>
          <cell r="AB671">
            <v>206</v>
          </cell>
          <cell r="AC671">
            <v>0</v>
          </cell>
          <cell r="AD671">
            <v>189</v>
          </cell>
          <cell r="AE671">
            <v>-35</v>
          </cell>
          <cell r="AF671">
            <v>0</v>
          </cell>
          <cell r="AG671">
            <v>9</v>
          </cell>
          <cell r="AH671">
            <v>9</v>
          </cell>
          <cell r="AI671">
            <v>30</v>
          </cell>
          <cell r="AJ671">
            <v>0</v>
          </cell>
          <cell r="AK671">
            <v>0</v>
          </cell>
          <cell r="AL671">
            <v>0</v>
          </cell>
          <cell r="AM671">
            <v>34</v>
          </cell>
          <cell r="AN671">
            <v>9</v>
          </cell>
          <cell r="AO671">
            <v>16</v>
          </cell>
          <cell r="AP671">
            <v>9</v>
          </cell>
          <cell r="AQ671">
            <v>2</v>
          </cell>
          <cell r="AR671">
            <v>34</v>
          </cell>
          <cell r="AS671">
            <v>1</v>
          </cell>
          <cell r="AT671">
            <v>6</v>
          </cell>
          <cell r="AU671">
            <v>7</v>
          </cell>
          <cell r="AV671">
            <v>90</v>
          </cell>
          <cell r="AW671">
            <v>0</v>
          </cell>
          <cell r="AX671">
            <v>0</v>
          </cell>
          <cell r="AY671">
            <v>0</v>
          </cell>
          <cell r="AZ671">
            <v>93</v>
          </cell>
          <cell r="BA671">
            <v>0</v>
          </cell>
          <cell r="BB671">
            <v>51</v>
          </cell>
          <cell r="BC671">
            <v>0</v>
          </cell>
          <cell r="BD671">
            <v>-2</v>
          </cell>
          <cell r="BE671">
            <v>3</v>
          </cell>
          <cell r="BF671">
            <v>0</v>
          </cell>
          <cell r="BG671">
            <v>6</v>
          </cell>
          <cell r="BH671">
            <v>6</v>
          </cell>
          <cell r="BI671">
            <v>0</v>
          </cell>
          <cell r="BJ671">
            <v>0</v>
          </cell>
          <cell r="BK671">
            <v>0</v>
          </cell>
          <cell r="BL671">
            <v>0</v>
          </cell>
          <cell r="BM671">
            <v>0</v>
          </cell>
          <cell r="BN671">
            <v>0</v>
          </cell>
          <cell r="BO671">
            <v>0</v>
          </cell>
          <cell r="BP671">
            <v>0</v>
          </cell>
          <cell r="BQ671">
            <v>0</v>
          </cell>
          <cell r="BR671">
            <v>6</v>
          </cell>
          <cell r="BS671">
            <v>0</v>
          </cell>
          <cell r="BT671">
            <v>0</v>
          </cell>
          <cell r="BU671">
            <v>0</v>
          </cell>
          <cell r="BV671">
            <v>0</v>
          </cell>
          <cell r="BW671">
            <v>0</v>
          </cell>
          <cell r="BX671">
            <v>0</v>
          </cell>
          <cell r="BY671">
            <v>0</v>
          </cell>
          <cell r="BZ671">
            <v>0</v>
          </cell>
          <cell r="CA671">
            <v>0</v>
          </cell>
          <cell r="CB671">
            <v>0</v>
          </cell>
          <cell r="CC671">
            <v>0</v>
          </cell>
          <cell r="CD671">
            <v>0</v>
          </cell>
          <cell r="CE671">
            <v>0</v>
          </cell>
          <cell r="CF671">
            <v>0</v>
          </cell>
          <cell r="CG671">
            <v>0</v>
          </cell>
          <cell r="CH671">
            <v>0</v>
          </cell>
          <cell r="CI671">
            <v>0</v>
          </cell>
          <cell r="CJ671">
            <v>0</v>
          </cell>
          <cell r="CK671">
            <v>0</v>
          </cell>
          <cell r="CL671">
            <v>0</v>
          </cell>
          <cell r="CM671">
            <v>0</v>
          </cell>
          <cell r="CN671">
            <v>0</v>
          </cell>
          <cell r="CO671">
            <v>0</v>
          </cell>
          <cell r="CP671">
            <v>0</v>
          </cell>
          <cell r="CQ671">
            <v>0</v>
          </cell>
          <cell r="CR671">
            <v>-2</v>
          </cell>
          <cell r="CS671">
            <v>0</v>
          </cell>
          <cell r="CT671">
            <v>2</v>
          </cell>
          <cell r="CU671">
            <v>2</v>
          </cell>
          <cell r="CV671">
            <v>90</v>
          </cell>
          <cell r="CW671">
            <v>0</v>
          </cell>
          <cell r="CX671">
            <v>0</v>
          </cell>
          <cell r="CY671">
            <v>0</v>
          </cell>
          <cell r="CZ671">
            <v>0</v>
          </cell>
          <cell r="DA671">
            <v>0</v>
          </cell>
          <cell r="DB671">
            <v>0</v>
          </cell>
          <cell r="DC671">
            <v>0</v>
          </cell>
          <cell r="DD671">
            <v>0</v>
          </cell>
          <cell r="DE671">
            <v>0</v>
          </cell>
          <cell r="DF671">
            <v>0</v>
          </cell>
          <cell r="DG671">
            <v>2</v>
          </cell>
          <cell r="DH671">
            <v>2</v>
          </cell>
          <cell r="DI671">
            <v>90</v>
          </cell>
          <cell r="DJ671">
            <v>0</v>
          </cell>
          <cell r="DK671">
            <v>0</v>
          </cell>
          <cell r="DL671">
            <v>0</v>
          </cell>
          <cell r="DM671">
            <v>0</v>
          </cell>
          <cell r="DN671">
            <v>0</v>
          </cell>
          <cell r="DO671">
            <v>0</v>
          </cell>
          <cell r="DP671">
            <v>0</v>
          </cell>
          <cell r="DQ671">
            <v>0</v>
          </cell>
          <cell r="DR671">
            <v>1</v>
          </cell>
          <cell r="DS671">
            <v>0</v>
          </cell>
          <cell r="DT671">
            <v>1</v>
          </cell>
          <cell r="DU671">
            <v>1</v>
          </cell>
          <cell r="DV671">
            <v>30</v>
          </cell>
          <cell r="DW671">
            <v>0</v>
          </cell>
          <cell r="DX671">
            <v>0</v>
          </cell>
          <cell r="DY671">
            <v>0</v>
          </cell>
          <cell r="DZ671">
            <v>0</v>
          </cell>
          <cell r="EA671">
            <v>1</v>
          </cell>
          <cell r="EB671">
            <v>0</v>
          </cell>
          <cell r="EC671">
            <v>1</v>
          </cell>
          <cell r="ED671">
            <v>0</v>
          </cell>
          <cell r="EE671">
            <v>1</v>
          </cell>
          <cell r="EF671">
            <v>0</v>
          </cell>
          <cell r="EG671">
            <v>1</v>
          </cell>
          <cell r="EH671">
            <v>1</v>
          </cell>
          <cell r="EI671">
            <v>0</v>
          </cell>
          <cell r="EJ671">
            <v>0</v>
          </cell>
          <cell r="EK671">
            <v>0</v>
          </cell>
          <cell r="EL671">
            <v>0</v>
          </cell>
          <cell r="EM671">
            <v>0</v>
          </cell>
          <cell r="EN671">
            <v>0</v>
          </cell>
          <cell r="EO671">
            <v>0</v>
          </cell>
          <cell r="EP671">
            <v>0</v>
          </cell>
          <cell r="EQ671">
            <v>0</v>
          </cell>
          <cell r="ER671">
            <v>0</v>
          </cell>
          <cell r="ES671">
            <v>1</v>
          </cell>
          <cell r="ET671">
            <v>1</v>
          </cell>
          <cell r="EU671">
            <v>1</v>
          </cell>
          <cell r="EV671">
            <v>0</v>
          </cell>
          <cell r="EW671">
            <v>0</v>
          </cell>
          <cell r="EX671">
            <v>0</v>
          </cell>
          <cell r="GZ671">
            <v>0</v>
          </cell>
          <cell r="HA671">
            <v>0</v>
          </cell>
        </row>
        <row r="672">
          <cell r="B672" t="str">
            <v>50ERX</v>
          </cell>
          <cell r="C672" t="str">
            <v>LINHA 550ERX</v>
          </cell>
          <cell r="D672">
            <v>0</v>
          </cell>
          <cell r="E672">
            <v>0</v>
          </cell>
          <cell r="F672" t="str">
            <v>MARIA BUILT-IN</v>
          </cell>
          <cell r="G672">
            <v>0</v>
          </cell>
          <cell r="H672">
            <v>12</v>
          </cell>
          <cell r="I672">
            <v>14</v>
          </cell>
          <cell r="J672">
            <v>480</v>
          </cell>
          <cell r="K672">
            <v>480</v>
          </cell>
          <cell r="L672">
            <v>477</v>
          </cell>
          <cell r="M672">
            <v>128</v>
          </cell>
          <cell r="N672">
            <v>492.24440787012799</v>
          </cell>
          <cell r="O672">
            <v>368</v>
          </cell>
          <cell r="P672">
            <v>492.24440787012799</v>
          </cell>
          <cell r="Q672">
            <v>295</v>
          </cell>
          <cell r="R672">
            <v>20</v>
          </cell>
          <cell r="S672">
            <v>0</v>
          </cell>
          <cell r="T672">
            <v>176</v>
          </cell>
          <cell r="U672">
            <v>176</v>
          </cell>
          <cell r="V672">
            <v>206</v>
          </cell>
          <cell r="W672">
            <v>0</v>
          </cell>
          <cell r="X672">
            <v>0</v>
          </cell>
          <cell r="Y672">
            <v>0</v>
          </cell>
          <cell r="Z672">
            <v>114</v>
          </cell>
          <cell r="AA672">
            <v>0</v>
          </cell>
          <cell r="AB672">
            <v>269</v>
          </cell>
          <cell r="AC672">
            <v>0</v>
          </cell>
          <cell r="AD672">
            <v>155</v>
          </cell>
          <cell r="AE672">
            <v>4</v>
          </cell>
          <cell r="AF672">
            <v>0</v>
          </cell>
          <cell r="AG672">
            <v>17</v>
          </cell>
          <cell r="AH672">
            <v>17</v>
          </cell>
          <cell r="AI672">
            <v>30</v>
          </cell>
          <cell r="AJ672">
            <v>0</v>
          </cell>
          <cell r="AK672">
            <v>0</v>
          </cell>
          <cell r="AL672">
            <v>0</v>
          </cell>
          <cell r="AM672">
            <v>153</v>
          </cell>
          <cell r="AN672">
            <v>17</v>
          </cell>
          <cell r="AO672">
            <v>153</v>
          </cell>
          <cell r="AP672">
            <v>17</v>
          </cell>
          <cell r="AQ672">
            <v>0</v>
          </cell>
          <cell r="AR672">
            <v>153</v>
          </cell>
          <cell r="AS672">
            <v>4</v>
          </cell>
          <cell r="AT672">
            <v>11</v>
          </cell>
          <cell r="AU672">
            <v>15</v>
          </cell>
          <cell r="AV672">
            <v>165</v>
          </cell>
          <cell r="AW672">
            <v>0</v>
          </cell>
          <cell r="AX672">
            <v>0</v>
          </cell>
          <cell r="AY672">
            <v>0</v>
          </cell>
          <cell r="AZ672">
            <v>115</v>
          </cell>
          <cell r="BA672">
            <v>2</v>
          </cell>
          <cell r="BB672">
            <v>112</v>
          </cell>
          <cell r="BC672">
            <v>2</v>
          </cell>
          <cell r="BD672">
            <v>-3</v>
          </cell>
          <cell r="BE672">
            <v>6</v>
          </cell>
          <cell r="BF672">
            <v>0</v>
          </cell>
          <cell r="BG672">
            <v>12</v>
          </cell>
          <cell r="BH672">
            <v>12</v>
          </cell>
          <cell r="BI672">
            <v>30</v>
          </cell>
          <cell r="BJ672">
            <v>0</v>
          </cell>
          <cell r="BK672">
            <v>0</v>
          </cell>
          <cell r="BL672">
            <v>0</v>
          </cell>
          <cell r="BM672">
            <v>0</v>
          </cell>
          <cell r="BN672">
            <v>12</v>
          </cell>
          <cell r="BO672">
            <v>0</v>
          </cell>
          <cell r="BP672">
            <v>12</v>
          </cell>
          <cell r="BQ672">
            <v>0</v>
          </cell>
          <cell r="BR672">
            <v>11</v>
          </cell>
          <cell r="BS672">
            <v>1</v>
          </cell>
          <cell r="BT672">
            <v>0</v>
          </cell>
          <cell r="BU672">
            <v>1</v>
          </cell>
          <cell r="BV672">
            <v>0</v>
          </cell>
          <cell r="BW672">
            <v>0</v>
          </cell>
          <cell r="BX672">
            <v>0</v>
          </cell>
          <cell r="BY672">
            <v>0</v>
          </cell>
          <cell r="BZ672">
            <v>12</v>
          </cell>
          <cell r="CA672">
            <v>0</v>
          </cell>
          <cell r="CB672">
            <v>0</v>
          </cell>
          <cell r="CC672">
            <v>0</v>
          </cell>
          <cell r="CD672">
            <v>0</v>
          </cell>
          <cell r="CE672">
            <v>-3</v>
          </cell>
          <cell r="CF672">
            <v>1</v>
          </cell>
          <cell r="CG672">
            <v>3</v>
          </cell>
          <cell r="CH672">
            <v>4</v>
          </cell>
          <cell r="CI672">
            <v>60</v>
          </cell>
          <cell r="CJ672">
            <v>0</v>
          </cell>
          <cell r="CK672">
            <v>0</v>
          </cell>
          <cell r="CL672">
            <v>0</v>
          </cell>
          <cell r="CM672">
            <v>0</v>
          </cell>
          <cell r="CN672">
            <v>0</v>
          </cell>
          <cell r="CO672">
            <v>1</v>
          </cell>
          <cell r="CP672">
            <v>0</v>
          </cell>
          <cell r="CQ672">
            <v>1</v>
          </cell>
          <cell r="CR672">
            <v>0</v>
          </cell>
          <cell r="CS672">
            <v>0</v>
          </cell>
          <cell r="CT672">
            <v>3</v>
          </cell>
          <cell r="CU672">
            <v>3</v>
          </cell>
          <cell r="CV672">
            <v>60</v>
          </cell>
          <cell r="CW672">
            <v>0</v>
          </cell>
          <cell r="CX672">
            <v>0</v>
          </cell>
          <cell r="CY672">
            <v>0</v>
          </cell>
          <cell r="CZ672">
            <v>0</v>
          </cell>
          <cell r="DA672">
            <v>0</v>
          </cell>
          <cell r="DB672">
            <v>0</v>
          </cell>
          <cell r="DC672">
            <v>0</v>
          </cell>
          <cell r="DD672">
            <v>0</v>
          </cell>
          <cell r="DE672">
            <v>0</v>
          </cell>
          <cell r="DF672">
            <v>0</v>
          </cell>
          <cell r="DG672">
            <v>3</v>
          </cell>
          <cell r="DH672">
            <v>3</v>
          </cell>
          <cell r="DI672">
            <v>120</v>
          </cell>
          <cell r="DJ672">
            <v>0</v>
          </cell>
          <cell r="DK672">
            <v>0</v>
          </cell>
          <cell r="DL672">
            <v>0</v>
          </cell>
          <cell r="DM672">
            <v>0</v>
          </cell>
          <cell r="DN672">
            <v>0</v>
          </cell>
          <cell r="DO672">
            <v>2</v>
          </cell>
          <cell r="DP672">
            <v>0</v>
          </cell>
          <cell r="DQ672">
            <v>2</v>
          </cell>
          <cell r="DR672">
            <v>0</v>
          </cell>
          <cell r="DS672">
            <v>0</v>
          </cell>
          <cell r="DT672">
            <v>1</v>
          </cell>
          <cell r="DU672">
            <v>1</v>
          </cell>
          <cell r="DV672">
            <v>30</v>
          </cell>
          <cell r="DW672">
            <v>0</v>
          </cell>
          <cell r="DX672">
            <v>0</v>
          </cell>
          <cell r="DY672">
            <v>0</v>
          </cell>
          <cell r="DZ672">
            <v>0</v>
          </cell>
          <cell r="EA672">
            <v>1</v>
          </cell>
          <cell r="EB672">
            <v>0</v>
          </cell>
          <cell r="EC672">
            <v>1</v>
          </cell>
          <cell r="ED672">
            <v>0</v>
          </cell>
          <cell r="EE672">
            <v>1</v>
          </cell>
          <cell r="EF672">
            <v>0</v>
          </cell>
          <cell r="EG672">
            <v>1</v>
          </cell>
          <cell r="EH672">
            <v>1</v>
          </cell>
          <cell r="EI672">
            <v>0</v>
          </cell>
          <cell r="EJ672">
            <v>0</v>
          </cell>
          <cell r="EK672">
            <v>0</v>
          </cell>
          <cell r="EL672">
            <v>0</v>
          </cell>
          <cell r="EM672">
            <v>0</v>
          </cell>
          <cell r="EN672">
            <v>0</v>
          </cell>
          <cell r="EO672">
            <v>0</v>
          </cell>
          <cell r="EP672">
            <v>0</v>
          </cell>
          <cell r="EQ672">
            <v>0</v>
          </cell>
          <cell r="ER672">
            <v>0</v>
          </cell>
          <cell r="ES672">
            <v>1</v>
          </cell>
          <cell r="ET672">
            <v>1</v>
          </cell>
          <cell r="EU672">
            <v>1</v>
          </cell>
          <cell r="EV672">
            <v>0</v>
          </cell>
          <cell r="EW672">
            <v>0</v>
          </cell>
          <cell r="EX672">
            <v>0</v>
          </cell>
          <cell r="GZ672">
            <v>0</v>
          </cell>
          <cell r="HA672">
            <v>0</v>
          </cell>
        </row>
        <row r="673">
          <cell r="B673" t="str">
            <v>63048DBA089</v>
          </cell>
          <cell r="C673">
            <v>0</v>
          </cell>
          <cell r="D673">
            <v>0</v>
          </cell>
          <cell r="E673">
            <v>926548915</v>
          </cell>
          <cell r="F673" t="str">
            <v>63048DBA089L5</v>
          </cell>
          <cell r="G673">
            <v>0</v>
          </cell>
          <cell r="H673">
            <v>12</v>
          </cell>
          <cell r="I673">
            <v>14</v>
          </cell>
          <cell r="J673">
            <v>480</v>
          </cell>
          <cell r="K673">
            <v>480</v>
          </cell>
          <cell r="L673">
            <v>477</v>
          </cell>
          <cell r="M673">
            <v>128</v>
          </cell>
          <cell r="N673">
            <v>492.24440787012799</v>
          </cell>
          <cell r="O673">
            <v>368</v>
          </cell>
          <cell r="P673">
            <v>492.24440787012799</v>
          </cell>
          <cell r="Q673">
            <v>295</v>
          </cell>
          <cell r="R673">
            <v>20</v>
          </cell>
          <cell r="S673">
            <v>0</v>
          </cell>
          <cell r="T673">
            <v>176</v>
          </cell>
          <cell r="U673">
            <v>176</v>
          </cell>
          <cell r="V673">
            <v>206</v>
          </cell>
          <cell r="W673">
            <v>0</v>
          </cell>
          <cell r="X673">
            <v>0</v>
          </cell>
          <cell r="Y673">
            <v>0</v>
          </cell>
          <cell r="Z673">
            <v>114</v>
          </cell>
          <cell r="AA673">
            <v>0</v>
          </cell>
          <cell r="AB673">
            <v>269</v>
          </cell>
          <cell r="AC673">
            <v>0</v>
          </cell>
          <cell r="AD673">
            <v>155</v>
          </cell>
          <cell r="AE673">
            <v>4</v>
          </cell>
          <cell r="AF673">
            <v>0</v>
          </cell>
          <cell r="AG673">
            <v>17</v>
          </cell>
          <cell r="AH673">
            <v>17</v>
          </cell>
          <cell r="AI673">
            <v>30</v>
          </cell>
          <cell r="AJ673">
            <v>0</v>
          </cell>
          <cell r="AK673">
            <v>0</v>
          </cell>
          <cell r="AL673">
            <v>0</v>
          </cell>
          <cell r="AM673">
            <v>153</v>
          </cell>
          <cell r="AN673">
            <v>17</v>
          </cell>
          <cell r="AO673">
            <v>153</v>
          </cell>
          <cell r="AP673">
            <v>17</v>
          </cell>
          <cell r="AQ673">
            <v>0</v>
          </cell>
          <cell r="AR673">
            <v>153</v>
          </cell>
          <cell r="AS673">
            <v>4</v>
          </cell>
          <cell r="AT673">
            <v>11</v>
          </cell>
          <cell r="AU673">
            <v>15</v>
          </cell>
          <cell r="AV673">
            <v>165</v>
          </cell>
          <cell r="AW673">
            <v>0</v>
          </cell>
          <cell r="AX673">
            <v>0</v>
          </cell>
          <cell r="AY673">
            <v>0</v>
          </cell>
          <cell r="AZ673">
            <v>115</v>
          </cell>
          <cell r="BA673">
            <v>2</v>
          </cell>
          <cell r="BB673">
            <v>112</v>
          </cell>
          <cell r="BC673">
            <v>2</v>
          </cell>
          <cell r="BD673">
            <v>-3</v>
          </cell>
          <cell r="BE673">
            <v>6</v>
          </cell>
          <cell r="BF673">
            <v>0</v>
          </cell>
          <cell r="BG673">
            <v>12</v>
          </cell>
          <cell r="BH673">
            <v>12</v>
          </cell>
          <cell r="BI673">
            <v>30</v>
          </cell>
          <cell r="BJ673">
            <v>0</v>
          </cell>
          <cell r="BK673">
            <v>0</v>
          </cell>
          <cell r="BL673">
            <v>0</v>
          </cell>
          <cell r="BM673">
            <v>0</v>
          </cell>
          <cell r="BN673">
            <v>12</v>
          </cell>
          <cell r="BO673">
            <v>0</v>
          </cell>
          <cell r="BP673">
            <v>12</v>
          </cell>
          <cell r="BQ673">
            <v>0</v>
          </cell>
          <cell r="BR673">
            <v>11</v>
          </cell>
          <cell r="BS673">
            <v>1</v>
          </cell>
          <cell r="BT673">
            <v>0</v>
          </cell>
          <cell r="BU673">
            <v>1</v>
          </cell>
          <cell r="BV673">
            <v>0</v>
          </cell>
          <cell r="BW673">
            <v>0</v>
          </cell>
          <cell r="BX673">
            <v>0</v>
          </cell>
          <cell r="BY673">
            <v>0</v>
          </cell>
          <cell r="BZ673">
            <v>12</v>
          </cell>
          <cell r="CA673">
            <v>0</v>
          </cell>
          <cell r="CB673">
            <v>0</v>
          </cell>
          <cell r="CC673">
            <v>0</v>
          </cell>
          <cell r="CD673">
            <v>0</v>
          </cell>
          <cell r="CE673">
            <v>-3</v>
          </cell>
          <cell r="CF673">
            <v>1</v>
          </cell>
          <cell r="CG673">
            <v>3</v>
          </cell>
          <cell r="CH673">
            <v>4</v>
          </cell>
          <cell r="CI673">
            <v>60</v>
          </cell>
          <cell r="CJ673">
            <v>0</v>
          </cell>
          <cell r="CK673">
            <v>0</v>
          </cell>
          <cell r="CL673">
            <v>0</v>
          </cell>
          <cell r="CM673">
            <v>0</v>
          </cell>
          <cell r="CN673">
            <v>0</v>
          </cell>
          <cell r="CO673">
            <v>1</v>
          </cell>
          <cell r="CP673">
            <v>0</v>
          </cell>
          <cell r="CQ673">
            <v>1</v>
          </cell>
          <cell r="CR673">
            <v>0</v>
          </cell>
          <cell r="CS673">
            <v>0</v>
          </cell>
          <cell r="CT673">
            <v>3</v>
          </cell>
          <cell r="CU673">
            <v>3</v>
          </cell>
          <cell r="CV673">
            <v>60</v>
          </cell>
          <cell r="CW673">
            <v>0</v>
          </cell>
          <cell r="CX673">
            <v>0</v>
          </cell>
          <cell r="CY673">
            <v>0</v>
          </cell>
          <cell r="CZ673">
            <v>0</v>
          </cell>
          <cell r="DA673">
            <v>0</v>
          </cell>
          <cell r="DB673">
            <v>0</v>
          </cell>
          <cell r="DC673">
            <v>0</v>
          </cell>
          <cell r="DD673">
            <v>0</v>
          </cell>
          <cell r="DE673">
            <v>0</v>
          </cell>
          <cell r="DF673">
            <v>0</v>
          </cell>
          <cell r="DG673">
            <v>3</v>
          </cell>
          <cell r="DH673">
            <v>3</v>
          </cell>
          <cell r="DI673">
            <v>120</v>
          </cell>
          <cell r="DJ673">
            <v>0</v>
          </cell>
          <cell r="DK673">
            <v>0</v>
          </cell>
          <cell r="DL673">
            <v>0</v>
          </cell>
          <cell r="DM673">
            <v>0</v>
          </cell>
          <cell r="DN673">
            <v>0</v>
          </cell>
          <cell r="DO673">
            <v>2</v>
          </cell>
          <cell r="DP673">
            <v>0</v>
          </cell>
          <cell r="DQ673">
            <v>2</v>
          </cell>
          <cell r="DR673">
            <v>0</v>
          </cell>
          <cell r="DS673">
            <v>0</v>
          </cell>
          <cell r="DT673">
            <v>1</v>
          </cell>
          <cell r="DU673">
            <v>1</v>
          </cell>
          <cell r="DV673">
            <v>30</v>
          </cell>
          <cell r="DW673">
            <v>0</v>
          </cell>
          <cell r="DX673">
            <v>0</v>
          </cell>
          <cell r="DY673">
            <v>0</v>
          </cell>
          <cell r="DZ673">
            <v>0</v>
          </cell>
          <cell r="EA673">
            <v>1</v>
          </cell>
          <cell r="EB673">
            <v>0</v>
          </cell>
          <cell r="EC673">
            <v>1</v>
          </cell>
          <cell r="ED673">
            <v>0</v>
          </cell>
          <cell r="EE673">
            <v>1</v>
          </cell>
          <cell r="EF673">
            <v>0</v>
          </cell>
          <cell r="EG673">
            <v>1</v>
          </cell>
          <cell r="EH673">
            <v>1</v>
          </cell>
          <cell r="EI673">
            <v>0</v>
          </cell>
          <cell r="EJ673">
            <v>0</v>
          </cell>
          <cell r="EK673">
            <v>0</v>
          </cell>
          <cell r="EL673">
            <v>0</v>
          </cell>
          <cell r="EM673">
            <v>0</v>
          </cell>
          <cell r="EN673">
            <v>0</v>
          </cell>
          <cell r="EO673">
            <v>0</v>
          </cell>
          <cell r="EP673">
            <v>0</v>
          </cell>
          <cell r="EQ673">
            <v>0</v>
          </cell>
          <cell r="ER673">
            <v>0</v>
          </cell>
          <cell r="ES673">
            <v>1</v>
          </cell>
          <cell r="ET673">
            <v>1</v>
          </cell>
          <cell r="EU673">
            <v>1</v>
          </cell>
          <cell r="EV673">
            <v>0</v>
          </cell>
          <cell r="EW673">
            <v>0</v>
          </cell>
          <cell r="EX673">
            <v>0</v>
          </cell>
          <cell r="GZ673">
            <v>0</v>
          </cell>
          <cell r="HA673">
            <v>0</v>
          </cell>
        </row>
        <row r="674">
          <cell r="B674" t="str">
            <v>50SX</v>
          </cell>
          <cell r="C674" t="str">
            <v>LINHA 550SX</v>
          </cell>
          <cell r="D674">
            <v>10.070731194208555</v>
          </cell>
          <cell r="E674">
            <v>0</v>
          </cell>
          <cell r="F674" t="str">
            <v>MARIA</v>
          </cell>
          <cell r="G674">
            <v>204.66243469430336</v>
          </cell>
          <cell r="H674">
            <v>603</v>
          </cell>
          <cell r="I674">
            <v>610</v>
          </cell>
          <cell r="J674">
            <v>0</v>
          </cell>
          <cell r="K674">
            <v>0</v>
          </cell>
          <cell r="L674">
            <v>3</v>
          </cell>
          <cell r="M674">
            <v>1302</v>
          </cell>
          <cell r="N674">
            <v>603</v>
          </cell>
          <cell r="O674">
            <v>1896</v>
          </cell>
          <cell r="P674">
            <v>603</v>
          </cell>
          <cell r="Q674">
            <v>594</v>
          </cell>
          <cell r="R674">
            <v>6</v>
          </cell>
          <cell r="S674">
            <v>1</v>
          </cell>
          <cell r="T674">
            <v>12</v>
          </cell>
          <cell r="U674">
            <v>13</v>
          </cell>
          <cell r="V674">
            <v>60</v>
          </cell>
          <cell r="W674">
            <v>0</v>
          </cell>
          <cell r="X674">
            <v>0</v>
          </cell>
          <cell r="Y674">
            <v>0</v>
          </cell>
          <cell r="Z674">
            <v>470</v>
          </cell>
          <cell r="AA674">
            <v>0</v>
          </cell>
          <cell r="AB674">
            <v>481</v>
          </cell>
          <cell r="AC674">
            <v>0</v>
          </cell>
          <cell r="AD674">
            <v>11</v>
          </cell>
          <cell r="AE674">
            <v>-4</v>
          </cell>
          <cell r="AF674">
            <v>0</v>
          </cell>
          <cell r="AG674">
            <v>6</v>
          </cell>
          <cell r="AH674">
            <v>6</v>
          </cell>
          <cell r="AI674">
            <v>120</v>
          </cell>
          <cell r="AJ674">
            <v>0</v>
          </cell>
          <cell r="AK674">
            <v>0</v>
          </cell>
          <cell r="AL674">
            <v>0</v>
          </cell>
          <cell r="AM674">
            <v>159</v>
          </cell>
          <cell r="AN674">
            <v>1</v>
          </cell>
          <cell r="AO674">
            <v>161</v>
          </cell>
          <cell r="AP674">
            <v>1</v>
          </cell>
          <cell r="AQ674">
            <v>2</v>
          </cell>
          <cell r="AR674">
            <v>2</v>
          </cell>
          <cell r="AS674">
            <v>0</v>
          </cell>
          <cell r="AT674">
            <v>2</v>
          </cell>
          <cell r="AU674">
            <v>2</v>
          </cell>
          <cell r="AV674">
            <v>30</v>
          </cell>
          <cell r="AW674">
            <v>0</v>
          </cell>
          <cell r="AX674">
            <v>0</v>
          </cell>
          <cell r="AY674">
            <v>0</v>
          </cell>
          <cell r="AZ674">
            <v>185</v>
          </cell>
          <cell r="BA674">
            <v>2</v>
          </cell>
          <cell r="BB674">
            <v>175</v>
          </cell>
          <cell r="BC674">
            <v>2</v>
          </cell>
          <cell r="BD674">
            <v>0</v>
          </cell>
          <cell r="BE674">
            <v>-1</v>
          </cell>
          <cell r="BF674">
            <v>0</v>
          </cell>
          <cell r="BG674">
            <v>3</v>
          </cell>
          <cell r="BH674">
            <v>3</v>
          </cell>
          <cell r="BI674">
            <v>0</v>
          </cell>
          <cell r="BJ674">
            <v>0</v>
          </cell>
          <cell r="BK674">
            <v>0</v>
          </cell>
          <cell r="BL674">
            <v>0</v>
          </cell>
          <cell r="BM674">
            <v>0</v>
          </cell>
          <cell r="BN674">
            <v>0</v>
          </cell>
          <cell r="BO674">
            <v>0</v>
          </cell>
          <cell r="BP674">
            <v>0</v>
          </cell>
          <cell r="BQ674">
            <v>0</v>
          </cell>
          <cell r="BR674">
            <v>2</v>
          </cell>
          <cell r="BS674">
            <v>0</v>
          </cell>
          <cell r="BT674">
            <v>1</v>
          </cell>
          <cell r="BU674">
            <v>1</v>
          </cell>
          <cell r="BV674">
            <v>0</v>
          </cell>
          <cell r="BW674">
            <v>0</v>
          </cell>
          <cell r="BX674">
            <v>0</v>
          </cell>
          <cell r="BY674">
            <v>0</v>
          </cell>
          <cell r="BZ674">
            <v>3</v>
          </cell>
          <cell r="CA674">
            <v>0</v>
          </cell>
          <cell r="CB674">
            <v>0</v>
          </cell>
          <cell r="CC674">
            <v>0</v>
          </cell>
          <cell r="CD674">
            <v>0</v>
          </cell>
          <cell r="CE674">
            <v>0</v>
          </cell>
          <cell r="CF674">
            <v>0</v>
          </cell>
          <cell r="CG674">
            <v>1</v>
          </cell>
          <cell r="CH674">
            <v>1</v>
          </cell>
          <cell r="CI674">
            <v>60</v>
          </cell>
          <cell r="CJ674">
            <v>0</v>
          </cell>
          <cell r="CK674">
            <v>0</v>
          </cell>
          <cell r="CL674">
            <v>0</v>
          </cell>
          <cell r="CM674">
            <v>0</v>
          </cell>
          <cell r="CN674">
            <v>0</v>
          </cell>
          <cell r="CO674">
            <v>0</v>
          </cell>
          <cell r="CP674">
            <v>0</v>
          </cell>
          <cell r="CQ674">
            <v>0</v>
          </cell>
          <cell r="CR674">
            <v>0</v>
          </cell>
          <cell r="CS674">
            <v>0</v>
          </cell>
          <cell r="CT674">
            <v>1</v>
          </cell>
          <cell r="CU674">
            <v>1</v>
          </cell>
          <cell r="CV674">
            <v>60</v>
          </cell>
          <cell r="CW674">
            <v>0</v>
          </cell>
          <cell r="CX674">
            <v>0</v>
          </cell>
          <cell r="CY674">
            <v>0</v>
          </cell>
          <cell r="CZ674">
            <v>0</v>
          </cell>
          <cell r="DA674">
            <v>0</v>
          </cell>
          <cell r="DB674">
            <v>0</v>
          </cell>
          <cell r="DC674">
            <v>0</v>
          </cell>
          <cell r="DD674">
            <v>0</v>
          </cell>
          <cell r="DE674">
            <v>0</v>
          </cell>
          <cell r="DF674">
            <v>0</v>
          </cell>
          <cell r="DG674">
            <v>1</v>
          </cell>
          <cell r="DH674">
            <v>1</v>
          </cell>
          <cell r="DI674">
            <v>90</v>
          </cell>
          <cell r="DJ674">
            <v>0</v>
          </cell>
          <cell r="DK674">
            <v>0</v>
          </cell>
          <cell r="DL674">
            <v>0</v>
          </cell>
          <cell r="DM674">
            <v>0</v>
          </cell>
          <cell r="DN674">
            <v>0</v>
          </cell>
          <cell r="DO674">
            <v>0</v>
          </cell>
          <cell r="DP674">
            <v>0</v>
          </cell>
          <cell r="DQ674">
            <v>0</v>
          </cell>
          <cell r="DR674">
            <v>0</v>
          </cell>
          <cell r="DS674">
            <v>0</v>
          </cell>
          <cell r="DT674">
            <v>1</v>
          </cell>
          <cell r="DU674">
            <v>1</v>
          </cell>
          <cell r="DV674">
            <v>0</v>
          </cell>
          <cell r="DW674">
            <v>0</v>
          </cell>
          <cell r="DX674">
            <v>0</v>
          </cell>
          <cell r="DY674">
            <v>0</v>
          </cell>
          <cell r="DZ674">
            <v>0</v>
          </cell>
          <cell r="EA674">
            <v>0</v>
          </cell>
          <cell r="EB674">
            <v>0</v>
          </cell>
          <cell r="EC674">
            <v>0</v>
          </cell>
          <cell r="ED674">
            <v>0</v>
          </cell>
          <cell r="EE674">
            <v>0</v>
          </cell>
          <cell r="EF674">
            <v>0</v>
          </cell>
          <cell r="EG674">
            <v>1</v>
          </cell>
          <cell r="EH674">
            <v>1</v>
          </cell>
          <cell r="EI674">
            <v>0</v>
          </cell>
          <cell r="EJ674">
            <v>0</v>
          </cell>
          <cell r="EK674">
            <v>0</v>
          </cell>
          <cell r="EL674">
            <v>0</v>
          </cell>
          <cell r="EM674">
            <v>0</v>
          </cell>
          <cell r="EN674">
            <v>0</v>
          </cell>
          <cell r="EO674">
            <v>0</v>
          </cell>
          <cell r="EP674">
            <v>0</v>
          </cell>
          <cell r="EQ674">
            <v>0</v>
          </cell>
          <cell r="ER674">
            <v>0</v>
          </cell>
          <cell r="ES674">
            <v>1</v>
          </cell>
          <cell r="ET674">
            <v>1</v>
          </cell>
          <cell r="EU674">
            <v>1</v>
          </cell>
          <cell r="EV674">
            <v>0</v>
          </cell>
          <cell r="EW674">
            <v>0</v>
          </cell>
          <cell r="EX674">
            <v>0</v>
          </cell>
          <cell r="GZ674">
            <v>0</v>
          </cell>
          <cell r="HA674">
            <v>0</v>
          </cell>
        </row>
        <row r="675">
          <cell r="B675" t="str">
            <v>63041DBA089</v>
          </cell>
          <cell r="C675">
            <v>0</v>
          </cell>
          <cell r="D675">
            <v>10.070731194208555</v>
          </cell>
          <cell r="E675">
            <v>926564101</v>
          </cell>
          <cell r="F675" t="str">
            <v>63041DBA089L5</v>
          </cell>
          <cell r="G675">
            <v>204.66243469430336</v>
          </cell>
          <cell r="H675">
            <v>603</v>
          </cell>
          <cell r="I675">
            <v>610</v>
          </cell>
          <cell r="J675">
            <v>0</v>
          </cell>
          <cell r="K675">
            <v>0</v>
          </cell>
          <cell r="L675">
            <v>3</v>
          </cell>
          <cell r="M675">
            <v>1302</v>
          </cell>
          <cell r="N675">
            <v>603</v>
          </cell>
          <cell r="O675">
            <v>1896</v>
          </cell>
          <cell r="P675">
            <v>603</v>
          </cell>
          <cell r="Q675">
            <v>594</v>
          </cell>
          <cell r="R675">
            <v>6</v>
          </cell>
          <cell r="S675">
            <v>1</v>
          </cell>
          <cell r="T675">
            <v>12</v>
          </cell>
          <cell r="U675">
            <v>13</v>
          </cell>
          <cell r="V675">
            <v>60</v>
          </cell>
          <cell r="W675">
            <v>0</v>
          </cell>
          <cell r="X675">
            <v>0</v>
          </cell>
          <cell r="Y675">
            <v>0</v>
          </cell>
          <cell r="Z675">
            <v>470</v>
          </cell>
          <cell r="AA675">
            <v>0</v>
          </cell>
          <cell r="AB675">
            <v>481</v>
          </cell>
          <cell r="AC675">
            <v>0</v>
          </cell>
          <cell r="AD675">
            <v>11</v>
          </cell>
          <cell r="AE675">
            <v>-4</v>
          </cell>
          <cell r="AF675">
            <v>0</v>
          </cell>
          <cell r="AG675">
            <v>6</v>
          </cell>
          <cell r="AH675">
            <v>6</v>
          </cell>
          <cell r="AI675">
            <v>120</v>
          </cell>
          <cell r="AJ675">
            <v>0</v>
          </cell>
          <cell r="AK675">
            <v>0</v>
          </cell>
          <cell r="AL675">
            <v>0</v>
          </cell>
          <cell r="AM675">
            <v>159</v>
          </cell>
          <cell r="AN675">
            <v>1</v>
          </cell>
          <cell r="AO675">
            <v>161</v>
          </cell>
          <cell r="AP675">
            <v>1</v>
          </cell>
          <cell r="AQ675">
            <v>2</v>
          </cell>
          <cell r="AR675">
            <v>2</v>
          </cell>
          <cell r="AS675">
            <v>0</v>
          </cell>
          <cell r="AT675">
            <v>2</v>
          </cell>
          <cell r="AU675">
            <v>2</v>
          </cell>
          <cell r="AV675">
            <v>30</v>
          </cell>
          <cell r="AW675">
            <v>0</v>
          </cell>
          <cell r="AX675">
            <v>0</v>
          </cell>
          <cell r="AY675">
            <v>0</v>
          </cell>
          <cell r="AZ675">
            <v>185</v>
          </cell>
          <cell r="BA675">
            <v>2</v>
          </cell>
          <cell r="BB675">
            <v>175</v>
          </cell>
          <cell r="BC675">
            <v>2</v>
          </cell>
          <cell r="BD675">
            <v>0</v>
          </cell>
          <cell r="BE675">
            <v>-1</v>
          </cell>
          <cell r="BF675">
            <v>0</v>
          </cell>
          <cell r="BG675">
            <v>3</v>
          </cell>
          <cell r="BH675">
            <v>3</v>
          </cell>
          <cell r="BI675">
            <v>0</v>
          </cell>
          <cell r="BJ675">
            <v>0</v>
          </cell>
          <cell r="BK675">
            <v>0</v>
          </cell>
          <cell r="BL675">
            <v>0</v>
          </cell>
          <cell r="BM675">
            <v>0</v>
          </cell>
          <cell r="BN675">
            <v>0</v>
          </cell>
          <cell r="BO675">
            <v>0</v>
          </cell>
          <cell r="BP675">
            <v>0</v>
          </cell>
          <cell r="BQ675">
            <v>0</v>
          </cell>
          <cell r="BR675">
            <v>2</v>
          </cell>
          <cell r="BS675">
            <v>0</v>
          </cell>
          <cell r="BT675">
            <v>1</v>
          </cell>
          <cell r="BU675">
            <v>1</v>
          </cell>
          <cell r="BV675">
            <v>0</v>
          </cell>
          <cell r="BW675">
            <v>0</v>
          </cell>
          <cell r="BX675">
            <v>0</v>
          </cell>
          <cell r="BY675">
            <v>0</v>
          </cell>
          <cell r="BZ675">
            <v>3</v>
          </cell>
          <cell r="CA675">
            <v>0</v>
          </cell>
          <cell r="CB675">
            <v>0</v>
          </cell>
          <cell r="CC675">
            <v>0</v>
          </cell>
          <cell r="CD675">
            <v>0</v>
          </cell>
          <cell r="CE675">
            <v>0</v>
          </cell>
          <cell r="CF675">
            <v>0</v>
          </cell>
          <cell r="CG675">
            <v>1</v>
          </cell>
          <cell r="CH675">
            <v>1</v>
          </cell>
          <cell r="CI675">
            <v>60</v>
          </cell>
          <cell r="CJ675">
            <v>0</v>
          </cell>
          <cell r="CK675">
            <v>0</v>
          </cell>
          <cell r="CL675">
            <v>0</v>
          </cell>
          <cell r="CM675">
            <v>0</v>
          </cell>
          <cell r="CN675">
            <v>0</v>
          </cell>
          <cell r="CO675">
            <v>0</v>
          </cell>
          <cell r="CP675">
            <v>0</v>
          </cell>
          <cell r="CQ675">
            <v>0</v>
          </cell>
          <cell r="CR675">
            <v>0</v>
          </cell>
          <cell r="CS675">
            <v>0</v>
          </cell>
          <cell r="CT675">
            <v>1</v>
          </cell>
          <cell r="CU675">
            <v>1</v>
          </cell>
          <cell r="CV675">
            <v>60</v>
          </cell>
          <cell r="CW675">
            <v>0</v>
          </cell>
          <cell r="CX675">
            <v>0</v>
          </cell>
          <cell r="CY675">
            <v>0</v>
          </cell>
          <cell r="CZ675">
            <v>0</v>
          </cell>
          <cell r="DA675">
            <v>0</v>
          </cell>
          <cell r="DB675">
            <v>0</v>
          </cell>
          <cell r="DC675">
            <v>0</v>
          </cell>
          <cell r="DD675">
            <v>0</v>
          </cell>
          <cell r="DE675">
            <v>0</v>
          </cell>
          <cell r="DF675">
            <v>0</v>
          </cell>
          <cell r="DG675">
            <v>1</v>
          </cell>
          <cell r="DH675">
            <v>1</v>
          </cell>
          <cell r="DI675">
            <v>90</v>
          </cell>
          <cell r="DJ675">
            <v>0</v>
          </cell>
          <cell r="DK675">
            <v>0</v>
          </cell>
          <cell r="DL675">
            <v>0</v>
          </cell>
          <cell r="DM675">
            <v>0</v>
          </cell>
          <cell r="DN675">
            <v>0</v>
          </cell>
          <cell r="DO675">
            <v>0</v>
          </cell>
          <cell r="DP675">
            <v>0</v>
          </cell>
          <cell r="DQ675">
            <v>0</v>
          </cell>
          <cell r="DR675">
            <v>0</v>
          </cell>
          <cell r="DS675">
            <v>0</v>
          </cell>
          <cell r="DT675">
            <v>1</v>
          </cell>
          <cell r="DU675">
            <v>1</v>
          </cell>
          <cell r="DV675">
            <v>0</v>
          </cell>
          <cell r="DW675">
            <v>0</v>
          </cell>
          <cell r="DX675">
            <v>0</v>
          </cell>
          <cell r="DY675">
            <v>0</v>
          </cell>
          <cell r="DZ675">
            <v>0</v>
          </cell>
          <cell r="EA675">
            <v>0</v>
          </cell>
          <cell r="EB675">
            <v>0</v>
          </cell>
          <cell r="EC675">
            <v>0</v>
          </cell>
          <cell r="ED675">
            <v>0</v>
          </cell>
          <cell r="EE675">
            <v>0</v>
          </cell>
          <cell r="EF675">
            <v>0</v>
          </cell>
          <cell r="EG675">
            <v>1</v>
          </cell>
          <cell r="EH675">
            <v>1</v>
          </cell>
          <cell r="EI675">
            <v>0</v>
          </cell>
          <cell r="EJ675">
            <v>0</v>
          </cell>
          <cell r="EK675">
            <v>0</v>
          </cell>
          <cell r="EL675">
            <v>0</v>
          </cell>
          <cell r="EM675">
            <v>0</v>
          </cell>
          <cell r="EN675">
            <v>0</v>
          </cell>
          <cell r="EO675">
            <v>0</v>
          </cell>
          <cell r="EP675">
            <v>0</v>
          </cell>
          <cell r="EQ675">
            <v>0</v>
          </cell>
          <cell r="ER675">
            <v>0</v>
          </cell>
          <cell r="ES675">
            <v>1</v>
          </cell>
          <cell r="ET675">
            <v>1</v>
          </cell>
          <cell r="EU675">
            <v>1</v>
          </cell>
          <cell r="EV675">
            <v>0</v>
          </cell>
          <cell r="EW675">
            <v>0</v>
          </cell>
          <cell r="EX675">
            <v>0</v>
          </cell>
          <cell r="GZ675">
            <v>0</v>
          </cell>
          <cell r="HA675">
            <v>0</v>
          </cell>
        </row>
        <row r="676">
          <cell r="B676" t="str">
            <v>50SS</v>
          </cell>
          <cell r="C676" t="str">
            <v>LINHA 550SS</v>
          </cell>
          <cell r="D676">
            <v>10.363318188907067</v>
          </cell>
          <cell r="E676">
            <v>0</v>
          </cell>
          <cell r="F676" t="str">
            <v>MARIA</v>
          </cell>
          <cell r="G676">
            <v>170.38216286402232</v>
          </cell>
          <cell r="H676">
            <v>111</v>
          </cell>
          <cell r="I676">
            <v>111</v>
          </cell>
          <cell r="J676">
            <v>240</v>
          </cell>
          <cell r="K676">
            <v>240</v>
          </cell>
          <cell r="L676">
            <v>242</v>
          </cell>
          <cell r="M676">
            <v>138</v>
          </cell>
          <cell r="N676">
            <v>351</v>
          </cell>
          <cell r="O676">
            <v>215</v>
          </cell>
          <cell r="P676">
            <v>351</v>
          </cell>
          <cell r="Q676">
            <v>77</v>
          </cell>
          <cell r="R676">
            <v>-2</v>
          </cell>
          <cell r="S676">
            <v>1</v>
          </cell>
          <cell r="T676">
            <v>277</v>
          </cell>
          <cell r="U676">
            <v>278</v>
          </cell>
          <cell r="V676">
            <v>60</v>
          </cell>
          <cell r="W676">
            <v>0</v>
          </cell>
          <cell r="X676">
            <v>0</v>
          </cell>
          <cell r="Y676">
            <v>0</v>
          </cell>
          <cell r="Z676">
            <v>16</v>
          </cell>
          <cell r="AA676">
            <v>247.00000000000003</v>
          </cell>
          <cell r="AB676">
            <v>198</v>
          </cell>
          <cell r="AC676">
            <v>247.00000000000003</v>
          </cell>
          <cell r="AD676">
            <v>182</v>
          </cell>
          <cell r="AE676">
            <v>-7</v>
          </cell>
          <cell r="AF676">
            <v>0</v>
          </cell>
          <cell r="AG676">
            <v>103</v>
          </cell>
          <cell r="AH676">
            <v>103</v>
          </cell>
          <cell r="AI676">
            <v>412</v>
          </cell>
          <cell r="AJ676">
            <v>0</v>
          </cell>
          <cell r="AK676">
            <v>0</v>
          </cell>
          <cell r="AL676">
            <v>0</v>
          </cell>
          <cell r="AM676">
            <v>80</v>
          </cell>
          <cell r="AN676">
            <v>18</v>
          </cell>
          <cell r="AO676">
            <v>165</v>
          </cell>
          <cell r="AP676">
            <v>18</v>
          </cell>
          <cell r="AQ676">
            <v>85</v>
          </cell>
          <cell r="AR676">
            <v>4</v>
          </cell>
          <cell r="AS676">
            <v>7</v>
          </cell>
          <cell r="AT676">
            <v>7</v>
          </cell>
          <cell r="AU676">
            <v>14</v>
          </cell>
          <cell r="AV676">
            <v>30</v>
          </cell>
          <cell r="AW676">
            <v>0</v>
          </cell>
          <cell r="AX676">
            <v>0</v>
          </cell>
          <cell r="AY676">
            <v>0</v>
          </cell>
          <cell r="AZ676">
            <v>64</v>
          </cell>
          <cell r="BA676">
            <v>7</v>
          </cell>
          <cell r="BB676">
            <v>67</v>
          </cell>
          <cell r="BC676">
            <v>7</v>
          </cell>
          <cell r="BD676">
            <v>3</v>
          </cell>
          <cell r="BE676">
            <v>-1</v>
          </cell>
          <cell r="BF676">
            <v>0</v>
          </cell>
          <cell r="BG676">
            <v>12</v>
          </cell>
          <cell r="BH676">
            <v>12</v>
          </cell>
          <cell r="BI676">
            <v>120</v>
          </cell>
          <cell r="BJ676">
            <v>0</v>
          </cell>
          <cell r="BK676">
            <v>0</v>
          </cell>
          <cell r="BL676">
            <v>0</v>
          </cell>
          <cell r="BM676">
            <v>0</v>
          </cell>
          <cell r="BN676">
            <v>4</v>
          </cell>
          <cell r="BO676">
            <v>5</v>
          </cell>
          <cell r="BP676">
            <v>4</v>
          </cell>
          <cell r="BQ676">
            <v>5</v>
          </cell>
          <cell r="BR676">
            <v>1</v>
          </cell>
          <cell r="BS676">
            <v>1</v>
          </cell>
          <cell r="BT676">
            <v>5</v>
          </cell>
          <cell r="BU676">
            <v>6</v>
          </cell>
          <cell r="BV676">
            <v>37.5</v>
          </cell>
          <cell r="BW676">
            <v>0</v>
          </cell>
          <cell r="BX676">
            <v>0</v>
          </cell>
          <cell r="BY676">
            <v>0</v>
          </cell>
          <cell r="BZ676">
            <v>8</v>
          </cell>
          <cell r="CA676">
            <v>4</v>
          </cell>
          <cell r="CB676">
            <v>4</v>
          </cell>
          <cell r="CC676">
            <v>4</v>
          </cell>
          <cell r="CD676">
            <v>4</v>
          </cell>
          <cell r="CE676">
            <v>-1</v>
          </cell>
          <cell r="CF676">
            <v>1</v>
          </cell>
          <cell r="CG676">
            <v>2</v>
          </cell>
          <cell r="CH676">
            <v>3</v>
          </cell>
          <cell r="CI676">
            <v>30</v>
          </cell>
          <cell r="CJ676">
            <v>0</v>
          </cell>
          <cell r="CK676">
            <v>0</v>
          </cell>
          <cell r="CL676">
            <v>0</v>
          </cell>
          <cell r="CM676">
            <v>2</v>
          </cell>
          <cell r="CN676">
            <v>2</v>
          </cell>
          <cell r="CO676">
            <v>1</v>
          </cell>
          <cell r="CP676">
            <v>2</v>
          </cell>
          <cell r="CQ676">
            <v>1</v>
          </cell>
          <cell r="CR676">
            <v>0</v>
          </cell>
          <cell r="CS676">
            <v>1</v>
          </cell>
          <cell r="CT676">
            <v>1</v>
          </cell>
          <cell r="CU676">
            <v>2</v>
          </cell>
          <cell r="CV676">
            <v>60</v>
          </cell>
          <cell r="CW676">
            <v>0</v>
          </cell>
          <cell r="CX676">
            <v>0</v>
          </cell>
          <cell r="CY676">
            <v>0</v>
          </cell>
          <cell r="CZ676">
            <v>0</v>
          </cell>
          <cell r="DA676">
            <v>0</v>
          </cell>
          <cell r="DB676">
            <v>1</v>
          </cell>
          <cell r="DC676">
            <v>0</v>
          </cell>
          <cell r="DD676">
            <v>1</v>
          </cell>
          <cell r="DE676">
            <v>1</v>
          </cell>
          <cell r="DF676">
            <v>0</v>
          </cell>
          <cell r="DG676">
            <v>0</v>
          </cell>
          <cell r="DH676">
            <v>0</v>
          </cell>
          <cell r="DI676">
            <v>0</v>
          </cell>
          <cell r="DJ676">
            <v>0</v>
          </cell>
          <cell r="DK676">
            <v>0</v>
          </cell>
          <cell r="DL676">
            <v>0</v>
          </cell>
          <cell r="DM676">
            <v>0</v>
          </cell>
          <cell r="DN676">
            <v>0</v>
          </cell>
          <cell r="DO676">
            <v>0</v>
          </cell>
          <cell r="DP676">
            <v>0</v>
          </cell>
          <cell r="DQ676">
            <v>0</v>
          </cell>
          <cell r="DR676">
            <v>0</v>
          </cell>
          <cell r="DS676">
            <v>0</v>
          </cell>
          <cell r="DT676">
            <v>0</v>
          </cell>
          <cell r="DU676">
            <v>0</v>
          </cell>
          <cell r="DV676">
            <v>0</v>
          </cell>
          <cell r="DW676">
            <v>0</v>
          </cell>
          <cell r="DX676">
            <v>0</v>
          </cell>
          <cell r="DY676">
            <v>0</v>
          </cell>
          <cell r="DZ676">
            <v>0</v>
          </cell>
          <cell r="EA676">
            <v>0</v>
          </cell>
          <cell r="EB676">
            <v>0</v>
          </cell>
          <cell r="EC676">
            <v>0</v>
          </cell>
          <cell r="ED676">
            <v>0</v>
          </cell>
          <cell r="EE676">
            <v>-1</v>
          </cell>
          <cell r="EF676">
            <v>0</v>
          </cell>
          <cell r="EG676">
            <v>1</v>
          </cell>
          <cell r="EH676">
            <v>1</v>
          </cell>
          <cell r="EI676">
            <v>0</v>
          </cell>
          <cell r="EJ676">
            <v>0</v>
          </cell>
          <cell r="EK676">
            <v>0</v>
          </cell>
          <cell r="EL676">
            <v>0</v>
          </cell>
          <cell r="EM676">
            <v>0</v>
          </cell>
          <cell r="EN676">
            <v>0</v>
          </cell>
          <cell r="EO676">
            <v>0</v>
          </cell>
          <cell r="EP676">
            <v>0</v>
          </cell>
          <cell r="EQ676">
            <v>0</v>
          </cell>
          <cell r="ER676">
            <v>0</v>
          </cell>
          <cell r="ES676">
            <v>1</v>
          </cell>
          <cell r="ET676">
            <v>1</v>
          </cell>
          <cell r="EU676">
            <v>1</v>
          </cell>
          <cell r="EV676">
            <v>0</v>
          </cell>
          <cell r="EW676">
            <v>0</v>
          </cell>
          <cell r="EX676">
            <v>0</v>
          </cell>
          <cell r="GZ676">
            <v>0</v>
          </cell>
          <cell r="HA676">
            <v>0</v>
          </cell>
        </row>
        <row r="677">
          <cell r="B677" t="str">
            <v>63047BBA085</v>
          </cell>
          <cell r="C677">
            <v>0</v>
          </cell>
          <cell r="D677">
            <v>10.363318188907067</v>
          </cell>
          <cell r="E677">
            <v>926564100</v>
          </cell>
          <cell r="F677" t="str">
            <v>63047BBA085L5</v>
          </cell>
          <cell r="G677">
            <v>170.38216286402232</v>
          </cell>
          <cell r="H677">
            <v>111</v>
          </cell>
          <cell r="I677">
            <v>111</v>
          </cell>
          <cell r="J677">
            <v>240</v>
          </cell>
          <cell r="K677">
            <v>240</v>
          </cell>
          <cell r="L677">
            <v>242</v>
          </cell>
          <cell r="M677">
            <v>138</v>
          </cell>
          <cell r="N677">
            <v>351</v>
          </cell>
          <cell r="O677">
            <v>215</v>
          </cell>
          <cell r="P677">
            <v>351</v>
          </cell>
          <cell r="Q677">
            <v>77</v>
          </cell>
          <cell r="R677">
            <v>-2</v>
          </cell>
          <cell r="S677">
            <v>1</v>
          </cell>
          <cell r="T677">
            <v>277</v>
          </cell>
          <cell r="U677">
            <v>278</v>
          </cell>
          <cell r="V677">
            <v>60</v>
          </cell>
          <cell r="W677">
            <v>0</v>
          </cell>
          <cell r="X677">
            <v>0</v>
          </cell>
          <cell r="Y677">
            <v>0</v>
          </cell>
          <cell r="Z677">
            <v>16</v>
          </cell>
          <cell r="AA677">
            <v>247.00000000000003</v>
          </cell>
          <cell r="AB677">
            <v>198</v>
          </cell>
          <cell r="AC677">
            <v>247.00000000000003</v>
          </cell>
          <cell r="AD677">
            <v>182</v>
          </cell>
          <cell r="AE677">
            <v>-7</v>
          </cell>
          <cell r="AF677">
            <v>0</v>
          </cell>
          <cell r="AG677">
            <v>103</v>
          </cell>
          <cell r="AH677">
            <v>103</v>
          </cell>
          <cell r="AI677">
            <v>412</v>
          </cell>
          <cell r="AJ677">
            <v>0</v>
          </cell>
          <cell r="AK677">
            <v>0</v>
          </cell>
          <cell r="AL677">
            <v>0</v>
          </cell>
          <cell r="AM677">
            <v>80</v>
          </cell>
          <cell r="AN677">
            <v>18</v>
          </cell>
          <cell r="AO677">
            <v>165</v>
          </cell>
          <cell r="AP677">
            <v>18</v>
          </cell>
          <cell r="AQ677">
            <v>85</v>
          </cell>
          <cell r="AR677">
            <v>4</v>
          </cell>
          <cell r="AS677">
            <v>7</v>
          </cell>
          <cell r="AT677">
            <v>7</v>
          </cell>
          <cell r="AU677">
            <v>14</v>
          </cell>
          <cell r="AV677">
            <v>30</v>
          </cell>
          <cell r="AW677">
            <v>0</v>
          </cell>
          <cell r="AX677">
            <v>0</v>
          </cell>
          <cell r="AY677">
            <v>0</v>
          </cell>
          <cell r="AZ677">
            <v>64</v>
          </cell>
          <cell r="BA677">
            <v>7</v>
          </cell>
          <cell r="BB677">
            <v>67</v>
          </cell>
          <cell r="BC677">
            <v>7</v>
          </cell>
          <cell r="BD677">
            <v>3</v>
          </cell>
          <cell r="BE677">
            <v>-1</v>
          </cell>
          <cell r="BF677">
            <v>0</v>
          </cell>
          <cell r="BG677">
            <v>12</v>
          </cell>
          <cell r="BH677">
            <v>12</v>
          </cell>
          <cell r="BI677">
            <v>120</v>
          </cell>
          <cell r="BJ677">
            <v>0</v>
          </cell>
          <cell r="BK677">
            <v>0</v>
          </cell>
          <cell r="BL677">
            <v>0</v>
          </cell>
          <cell r="BM677">
            <v>0</v>
          </cell>
          <cell r="BN677">
            <v>4</v>
          </cell>
          <cell r="BO677">
            <v>5</v>
          </cell>
          <cell r="BP677">
            <v>4</v>
          </cell>
          <cell r="BQ677">
            <v>5</v>
          </cell>
          <cell r="BR677">
            <v>1</v>
          </cell>
          <cell r="BS677">
            <v>1</v>
          </cell>
          <cell r="BT677">
            <v>5</v>
          </cell>
          <cell r="BU677">
            <v>6</v>
          </cell>
          <cell r="BV677">
            <v>37.5</v>
          </cell>
          <cell r="BW677">
            <v>0</v>
          </cell>
          <cell r="BX677">
            <v>0</v>
          </cell>
          <cell r="BY677">
            <v>0</v>
          </cell>
          <cell r="BZ677">
            <v>8</v>
          </cell>
          <cell r="CA677">
            <v>4</v>
          </cell>
          <cell r="CB677">
            <v>4</v>
          </cell>
          <cell r="CC677">
            <v>4</v>
          </cell>
          <cell r="CD677">
            <v>4</v>
          </cell>
          <cell r="CE677">
            <v>-1</v>
          </cell>
          <cell r="CF677">
            <v>1</v>
          </cell>
          <cell r="CG677">
            <v>2</v>
          </cell>
          <cell r="CH677">
            <v>3</v>
          </cell>
          <cell r="CI677">
            <v>30</v>
          </cell>
          <cell r="CJ677">
            <v>0</v>
          </cell>
          <cell r="CK677">
            <v>0</v>
          </cell>
          <cell r="CL677">
            <v>0</v>
          </cell>
          <cell r="CM677">
            <v>2</v>
          </cell>
          <cell r="CN677">
            <v>2</v>
          </cell>
          <cell r="CO677">
            <v>1</v>
          </cell>
          <cell r="CP677">
            <v>2</v>
          </cell>
          <cell r="CQ677">
            <v>1</v>
          </cell>
          <cell r="CR677">
            <v>0</v>
          </cell>
          <cell r="CS677">
            <v>1</v>
          </cell>
          <cell r="CT677">
            <v>1</v>
          </cell>
          <cell r="CU677">
            <v>2</v>
          </cell>
          <cell r="CV677">
            <v>60</v>
          </cell>
          <cell r="CW677">
            <v>0</v>
          </cell>
          <cell r="CX677">
            <v>0</v>
          </cell>
          <cell r="CY677">
            <v>0</v>
          </cell>
          <cell r="CZ677">
            <v>0</v>
          </cell>
          <cell r="DA677">
            <v>0</v>
          </cell>
          <cell r="DB677">
            <v>1</v>
          </cell>
          <cell r="DC677">
            <v>0</v>
          </cell>
          <cell r="DD677">
            <v>1</v>
          </cell>
          <cell r="DE677">
            <v>1</v>
          </cell>
          <cell r="DF677">
            <v>0</v>
          </cell>
          <cell r="DG677">
            <v>0</v>
          </cell>
          <cell r="DH677">
            <v>0</v>
          </cell>
          <cell r="DI677">
            <v>0</v>
          </cell>
          <cell r="DJ677">
            <v>0</v>
          </cell>
          <cell r="DK677">
            <v>0</v>
          </cell>
          <cell r="DL677">
            <v>0</v>
          </cell>
          <cell r="DM677">
            <v>0</v>
          </cell>
          <cell r="DN677">
            <v>0</v>
          </cell>
          <cell r="DO677">
            <v>0</v>
          </cell>
          <cell r="DP677">
            <v>0</v>
          </cell>
          <cell r="DQ677">
            <v>0</v>
          </cell>
          <cell r="DR677">
            <v>0</v>
          </cell>
          <cell r="DS677">
            <v>0</v>
          </cell>
          <cell r="DT677">
            <v>0</v>
          </cell>
          <cell r="DU677">
            <v>0</v>
          </cell>
          <cell r="DV677">
            <v>0</v>
          </cell>
          <cell r="DW677">
            <v>0</v>
          </cell>
          <cell r="DX677">
            <v>0</v>
          </cell>
          <cell r="DY677">
            <v>0</v>
          </cell>
          <cell r="DZ677">
            <v>0</v>
          </cell>
          <cell r="EA677">
            <v>0</v>
          </cell>
          <cell r="EB677">
            <v>0</v>
          </cell>
          <cell r="EC677">
            <v>0</v>
          </cell>
          <cell r="ED677">
            <v>0</v>
          </cell>
          <cell r="EE677">
            <v>-1</v>
          </cell>
          <cell r="EF677">
            <v>0</v>
          </cell>
          <cell r="EG677">
            <v>1</v>
          </cell>
          <cell r="EH677">
            <v>1</v>
          </cell>
          <cell r="EI677">
            <v>0</v>
          </cell>
          <cell r="EJ677">
            <v>0</v>
          </cell>
          <cell r="EK677">
            <v>0</v>
          </cell>
          <cell r="EL677">
            <v>0</v>
          </cell>
          <cell r="EM677">
            <v>0</v>
          </cell>
          <cell r="EN677">
            <v>0</v>
          </cell>
          <cell r="EO677">
            <v>0</v>
          </cell>
          <cell r="EP677">
            <v>0</v>
          </cell>
          <cell r="EQ677">
            <v>0</v>
          </cell>
          <cell r="ER677">
            <v>0</v>
          </cell>
          <cell r="ES677">
            <v>1</v>
          </cell>
          <cell r="ET677">
            <v>1</v>
          </cell>
          <cell r="EU677">
            <v>1</v>
          </cell>
          <cell r="EV677">
            <v>0</v>
          </cell>
          <cell r="EW677">
            <v>0</v>
          </cell>
          <cell r="EX677">
            <v>0</v>
          </cell>
          <cell r="GZ677">
            <v>0</v>
          </cell>
          <cell r="HA677">
            <v>0</v>
          </cell>
        </row>
        <row r="678">
          <cell r="B678" t="str">
            <v>52SRB</v>
          </cell>
          <cell r="C678" t="str">
            <v>LINHA 552SRB</v>
          </cell>
          <cell r="D678">
            <v>5.9744073451159743</v>
          </cell>
          <cell r="E678">
            <v>0</v>
          </cell>
          <cell r="F678" t="str">
            <v>MEL UD</v>
          </cell>
          <cell r="G678">
            <v>278.4272969735548</v>
          </cell>
          <cell r="H678">
            <v>475</v>
          </cell>
          <cell r="I678">
            <v>475</v>
          </cell>
          <cell r="J678">
            <v>2022</v>
          </cell>
          <cell r="K678">
            <v>2021</v>
          </cell>
          <cell r="L678">
            <v>1964</v>
          </cell>
          <cell r="M678">
            <v>70</v>
          </cell>
          <cell r="N678">
            <v>672.92821874766219</v>
          </cell>
          <cell r="O678">
            <v>380</v>
          </cell>
          <cell r="P678">
            <v>672.92821874766219</v>
          </cell>
          <cell r="Q678">
            <v>330</v>
          </cell>
          <cell r="R678">
            <v>30</v>
          </cell>
          <cell r="S678">
            <v>20</v>
          </cell>
          <cell r="T678">
            <v>2059</v>
          </cell>
          <cell r="U678">
            <v>2079</v>
          </cell>
          <cell r="V678">
            <v>86.394042224117513</v>
          </cell>
          <cell r="W678">
            <v>0</v>
          </cell>
          <cell r="X678">
            <v>0</v>
          </cell>
          <cell r="Y678">
            <v>0</v>
          </cell>
          <cell r="Z678">
            <v>91</v>
          </cell>
          <cell r="AA678">
            <v>482.20120702165354</v>
          </cell>
          <cell r="AB678">
            <v>278</v>
          </cell>
          <cell r="AC678">
            <v>482.20120702165354</v>
          </cell>
          <cell r="AD678">
            <v>252</v>
          </cell>
          <cell r="AE678">
            <v>52</v>
          </cell>
          <cell r="AF678">
            <v>0</v>
          </cell>
          <cell r="AG678">
            <v>1775</v>
          </cell>
          <cell r="AH678">
            <v>1775</v>
          </cell>
          <cell r="AI678">
            <v>441.31358127007155</v>
          </cell>
          <cell r="AJ678">
            <v>0</v>
          </cell>
          <cell r="AK678">
            <v>0</v>
          </cell>
          <cell r="AL678">
            <v>0</v>
          </cell>
          <cell r="AM678">
            <v>37</v>
          </cell>
          <cell r="AN678">
            <v>224</v>
          </cell>
          <cell r="AO678">
            <v>445</v>
          </cell>
          <cell r="AP678">
            <v>224</v>
          </cell>
          <cell r="AQ678">
            <v>408</v>
          </cell>
          <cell r="AR678">
            <v>16</v>
          </cell>
          <cell r="AS678">
            <v>7</v>
          </cell>
          <cell r="AT678">
            <v>1344</v>
          </cell>
          <cell r="AU678">
            <v>1351</v>
          </cell>
          <cell r="AV678">
            <v>120.17883755588673</v>
          </cell>
          <cell r="AW678">
            <v>0</v>
          </cell>
          <cell r="AX678">
            <v>0</v>
          </cell>
          <cell r="AY678">
            <v>0</v>
          </cell>
          <cell r="AZ678">
            <v>45</v>
          </cell>
          <cell r="BA678">
            <v>137.65</v>
          </cell>
          <cell r="BB678">
            <v>912</v>
          </cell>
          <cell r="BC678">
            <v>137.65</v>
          </cell>
          <cell r="BD678">
            <v>897</v>
          </cell>
          <cell r="BE678">
            <v>-16</v>
          </cell>
          <cell r="BF678">
            <v>0</v>
          </cell>
          <cell r="BG678">
            <v>470</v>
          </cell>
          <cell r="BH678">
            <v>470</v>
          </cell>
          <cell r="BI678">
            <v>118.15642458100558</v>
          </cell>
          <cell r="BJ678">
            <v>0</v>
          </cell>
          <cell r="BK678">
            <v>0</v>
          </cell>
          <cell r="BL678">
            <v>0</v>
          </cell>
          <cell r="BM678">
            <v>2</v>
          </cell>
          <cell r="BN678">
            <v>292</v>
          </cell>
          <cell r="BO678">
            <v>326</v>
          </cell>
          <cell r="BP678">
            <v>292</v>
          </cell>
          <cell r="BQ678">
            <v>326</v>
          </cell>
          <cell r="BR678">
            <v>23</v>
          </cell>
          <cell r="BS678">
            <v>71</v>
          </cell>
          <cell r="BT678">
            <v>50</v>
          </cell>
          <cell r="BU678">
            <v>121</v>
          </cell>
          <cell r="BV678">
            <v>30</v>
          </cell>
          <cell r="BW678">
            <v>0</v>
          </cell>
          <cell r="BX678">
            <v>0</v>
          </cell>
          <cell r="BY678">
            <v>0</v>
          </cell>
          <cell r="BZ678">
            <v>51</v>
          </cell>
          <cell r="CA678">
            <v>50</v>
          </cell>
          <cell r="CB678">
            <v>44</v>
          </cell>
          <cell r="CC678">
            <v>50</v>
          </cell>
          <cell r="CD678">
            <v>44</v>
          </cell>
          <cell r="CE678">
            <v>11</v>
          </cell>
          <cell r="CF678">
            <v>16</v>
          </cell>
          <cell r="CG678">
            <v>50</v>
          </cell>
          <cell r="CH678">
            <v>66</v>
          </cell>
          <cell r="CI678">
            <v>0</v>
          </cell>
          <cell r="CJ678">
            <v>0</v>
          </cell>
          <cell r="CK678">
            <v>0</v>
          </cell>
          <cell r="CL678">
            <v>0</v>
          </cell>
          <cell r="CM678">
            <v>135</v>
          </cell>
          <cell r="CN678">
            <v>0</v>
          </cell>
          <cell r="CO678">
            <v>6</v>
          </cell>
          <cell r="CP678">
            <v>0</v>
          </cell>
          <cell r="CQ678">
            <v>6</v>
          </cell>
          <cell r="CR678">
            <v>6</v>
          </cell>
          <cell r="CS678">
            <v>16</v>
          </cell>
          <cell r="CT678">
            <v>38</v>
          </cell>
          <cell r="CU678">
            <v>54</v>
          </cell>
          <cell r="CV678">
            <v>90</v>
          </cell>
          <cell r="CW678">
            <v>0</v>
          </cell>
          <cell r="CX678">
            <v>0</v>
          </cell>
          <cell r="CY678">
            <v>0</v>
          </cell>
          <cell r="CZ678">
            <v>0</v>
          </cell>
          <cell r="DA678">
            <v>0</v>
          </cell>
          <cell r="DB678">
            <v>2</v>
          </cell>
          <cell r="DC678">
            <v>0</v>
          </cell>
          <cell r="DD678">
            <v>2</v>
          </cell>
          <cell r="DE678">
            <v>-1</v>
          </cell>
          <cell r="DF678">
            <v>14</v>
          </cell>
          <cell r="DG678">
            <v>39</v>
          </cell>
          <cell r="DH678">
            <v>53</v>
          </cell>
          <cell r="DI678">
            <v>0</v>
          </cell>
          <cell r="DJ678">
            <v>0</v>
          </cell>
          <cell r="DK678">
            <v>0</v>
          </cell>
          <cell r="DL678">
            <v>0</v>
          </cell>
          <cell r="DM678">
            <v>0</v>
          </cell>
          <cell r="DN678">
            <v>33</v>
          </cell>
          <cell r="DO678">
            <v>0</v>
          </cell>
          <cell r="DP678">
            <v>33</v>
          </cell>
          <cell r="DQ678">
            <v>0</v>
          </cell>
          <cell r="DR678">
            <v>-5</v>
          </cell>
          <cell r="DS678">
            <v>16</v>
          </cell>
          <cell r="DT678">
            <v>42</v>
          </cell>
          <cell r="DU678">
            <v>58</v>
          </cell>
          <cell r="DV678">
            <v>0</v>
          </cell>
          <cell r="DW678">
            <v>0</v>
          </cell>
          <cell r="DX678">
            <v>0</v>
          </cell>
          <cell r="DY678">
            <v>0</v>
          </cell>
          <cell r="DZ678">
            <v>0</v>
          </cell>
          <cell r="EA678">
            <v>0</v>
          </cell>
          <cell r="EB678">
            <v>0</v>
          </cell>
          <cell r="EC678">
            <v>0</v>
          </cell>
          <cell r="ED678">
            <v>0</v>
          </cell>
          <cell r="EE678">
            <v>1</v>
          </cell>
          <cell r="EF678">
            <v>15</v>
          </cell>
          <cell r="EG678">
            <v>42</v>
          </cell>
          <cell r="EH678">
            <v>57</v>
          </cell>
          <cell r="EI678">
            <v>0</v>
          </cell>
          <cell r="EJ678">
            <v>0</v>
          </cell>
          <cell r="EK678">
            <v>0</v>
          </cell>
          <cell r="EL678">
            <v>0</v>
          </cell>
          <cell r="EM678">
            <v>0</v>
          </cell>
          <cell r="EN678">
            <v>0</v>
          </cell>
          <cell r="EO678">
            <v>0</v>
          </cell>
          <cell r="EP678">
            <v>0</v>
          </cell>
          <cell r="EQ678">
            <v>0</v>
          </cell>
          <cell r="ER678">
            <v>0</v>
          </cell>
          <cell r="ES678">
            <v>42</v>
          </cell>
          <cell r="ET678">
            <v>42</v>
          </cell>
          <cell r="EU678">
            <v>57</v>
          </cell>
          <cell r="EV678">
            <v>0</v>
          </cell>
          <cell r="EW678">
            <v>0</v>
          </cell>
          <cell r="EX678">
            <v>0</v>
          </cell>
          <cell r="GZ678">
            <v>0</v>
          </cell>
          <cell r="HA678">
            <v>0</v>
          </cell>
        </row>
        <row r="679">
          <cell r="B679" t="str">
            <v>33048DBA006</v>
          </cell>
          <cell r="C679">
            <v>0</v>
          </cell>
          <cell r="D679">
            <v>5.9744073451159743</v>
          </cell>
          <cell r="E679">
            <v>926564167</v>
          </cell>
          <cell r="F679" t="str">
            <v>33048DBA006L5</v>
          </cell>
          <cell r="G679">
            <v>278.4272969735548</v>
          </cell>
          <cell r="H679">
            <v>475</v>
          </cell>
          <cell r="I679">
            <v>475</v>
          </cell>
          <cell r="J679">
            <v>2022</v>
          </cell>
          <cell r="K679">
            <v>2021</v>
          </cell>
          <cell r="L679">
            <v>1964</v>
          </cell>
          <cell r="M679">
            <v>70</v>
          </cell>
          <cell r="N679">
            <v>672.92821874766219</v>
          </cell>
          <cell r="O679">
            <v>380</v>
          </cell>
          <cell r="P679">
            <v>672.92821874766219</v>
          </cell>
          <cell r="Q679">
            <v>330</v>
          </cell>
          <cell r="R679">
            <v>30</v>
          </cell>
          <cell r="S679">
            <v>20</v>
          </cell>
          <cell r="T679">
            <v>2059</v>
          </cell>
          <cell r="U679">
            <v>2079</v>
          </cell>
          <cell r="V679">
            <v>86.394042224117513</v>
          </cell>
          <cell r="W679">
            <v>0</v>
          </cell>
          <cell r="X679">
            <v>0</v>
          </cell>
          <cell r="Y679">
            <v>0</v>
          </cell>
          <cell r="Z679">
            <v>91</v>
          </cell>
          <cell r="AA679">
            <v>482.20120702165354</v>
          </cell>
          <cell r="AB679">
            <v>278</v>
          </cell>
          <cell r="AC679">
            <v>482.20120702165354</v>
          </cell>
          <cell r="AD679">
            <v>252</v>
          </cell>
          <cell r="AE679">
            <v>52</v>
          </cell>
          <cell r="AF679">
            <v>0</v>
          </cell>
          <cell r="AG679">
            <v>1775</v>
          </cell>
          <cell r="AH679">
            <v>1775</v>
          </cell>
          <cell r="AI679">
            <v>441.31358127007155</v>
          </cell>
          <cell r="AJ679">
            <v>0</v>
          </cell>
          <cell r="AK679">
            <v>0</v>
          </cell>
          <cell r="AL679">
            <v>0</v>
          </cell>
          <cell r="AM679">
            <v>37</v>
          </cell>
          <cell r="AN679">
            <v>224</v>
          </cell>
          <cell r="AO679">
            <v>445</v>
          </cell>
          <cell r="AP679">
            <v>224</v>
          </cell>
          <cell r="AQ679">
            <v>408</v>
          </cell>
          <cell r="AR679">
            <v>16</v>
          </cell>
          <cell r="AS679">
            <v>7</v>
          </cell>
          <cell r="AT679">
            <v>1344</v>
          </cell>
          <cell r="AU679">
            <v>1351</v>
          </cell>
          <cell r="AV679">
            <v>120.17883755588673</v>
          </cell>
          <cell r="AW679">
            <v>0</v>
          </cell>
          <cell r="AX679">
            <v>0</v>
          </cell>
          <cell r="AY679">
            <v>0</v>
          </cell>
          <cell r="AZ679">
            <v>45</v>
          </cell>
          <cell r="BA679">
            <v>137.65</v>
          </cell>
          <cell r="BB679">
            <v>912</v>
          </cell>
          <cell r="BC679">
            <v>137.65</v>
          </cell>
          <cell r="BD679">
            <v>897</v>
          </cell>
          <cell r="BE679">
            <v>-16</v>
          </cell>
          <cell r="BF679">
            <v>0</v>
          </cell>
          <cell r="BG679">
            <v>470</v>
          </cell>
          <cell r="BH679">
            <v>470</v>
          </cell>
          <cell r="BI679">
            <v>118.15642458100558</v>
          </cell>
          <cell r="BJ679">
            <v>0</v>
          </cell>
          <cell r="BK679">
            <v>0</v>
          </cell>
          <cell r="BL679">
            <v>0</v>
          </cell>
          <cell r="BM679">
            <v>2</v>
          </cell>
          <cell r="BN679">
            <v>292</v>
          </cell>
          <cell r="BO679">
            <v>326</v>
          </cell>
          <cell r="BP679">
            <v>292</v>
          </cell>
          <cell r="BQ679">
            <v>326</v>
          </cell>
          <cell r="BR679">
            <v>23</v>
          </cell>
          <cell r="BS679">
            <v>71</v>
          </cell>
          <cell r="BT679">
            <v>50</v>
          </cell>
          <cell r="BU679">
            <v>121</v>
          </cell>
          <cell r="BV679">
            <v>30</v>
          </cell>
          <cell r="BW679">
            <v>0</v>
          </cell>
          <cell r="BX679">
            <v>0</v>
          </cell>
          <cell r="BY679">
            <v>0</v>
          </cell>
          <cell r="BZ679">
            <v>51</v>
          </cell>
          <cell r="CA679">
            <v>50</v>
          </cell>
          <cell r="CB679">
            <v>44</v>
          </cell>
          <cell r="CC679">
            <v>50</v>
          </cell>
          <cell r="CD679">
            <v>44</v>
          </cell>
          <cell r="CE679">
            <v>11</v>
          </cell>
          <cell r="CF679">
            <v>16</v>
          </cell>
          <cell r="CG679">
            <v>50</v>
          </cell>
          <cell r="CH679">
            <v>66</v>
          </cell>
          <cell r="CI679">
            <v>0</v>
          </cell>
          <cell r="CJ679">
            <v>0</v>
          </cell>
          <cell r="CK679">
            <v>0</v>
          </cell>
          <cell r="CL679">
            <v>0</v>
          </cell>
          <cell r="CM679">
            <v>135</v>
          </cell>
          <cell r="CN679">
            <v>0</v>
          </cell>
          <cell r="CO679">
            <v>6</v>
          </cell>
          <cell r="CP679">
            <v>0</v>
          </cell>
          <cell r="CQ679">
            <v>6</v>
          </cell>
          <cell r="CR679">
            <v>6</v>
          </cell>
          <cell r="CS679">
            <v>16</v>
          </cell>
          <cell r="CT679">
            <v>38</v>
          </cell>
          <cell r="CU679">
            <v>54</v>
          </cell>
          <cell r="CV679">
            <v>90</v>
          </cell>
          <cell r="CW679">
            <v>0</v>
          </cell>
          <cell r="CX679">
            <v>0</v>
          </cell>
          <cell r="CY679">
            <v>0</v>
          </cell>
          <cell r="CZ679">
            <v>0</v>
          </cell>
          <cell r="DA679">
            <v>0</v>
          </cell>
          <cell r="DB679">
            <v>2</v>
          </cell>
          <cell r="DC679">
            <v>0</v>
          </cell>
          <cell r="DD679">
            <v>2</v>
          </cell>
          <cell r="DE679">
            <v>-1</v>
          </cell>
          <cell r="DF679">
            <v>14</v>
          </cell>
          <cell r="DG679">
            <v>39</v>
          </cell>
          <cell r="DH679">
            <v>53</v>
          </cell>
          <cell r="DI679">
            <v>0</v>
          </cell>
          <cell r="DJ679">
            <v>0</v>
          </cell>
          <cell r="DK679">
            <v>0</v>
          </cell>
          <cell r="DL679">
            <v>0</v>
          </cell>
          <cell r="DM679">
            <v>0</v>
          </cell>
          <cell r="DN679">
            <v>33</v>
          </cell>
          <cell r="DO679">
            <v>0</v>
          </cell>
          <cell r="DP679">
            <v>33</v>
          </cell>
          <cell r="DQ679">
            <v>0</v>
          </cell>
          <cell r="DR679">
            <v>-5</v>
          </cell>
          <cell r="DS679">
            <v>16</v>
          </cell>
          <cell r="DT679">
            <v>42</v>
          </cell>
          <cell r="DU679">
            <v>58</v>
          </cell>
          <cell r="DV679">
            <v>0</v>
          </cell>
          <cell r="DW679">
            <v>0</v>
          </cell>
          <cell r="DX679">
            <v>0</v>
          </cell>
          <cell r="DY679">
            <v>0</v>
          </cell>
          <cell r="DZ679">
            <v>0</v>
          </cell>
          <cell r="EA679">
            <v>0</v>
          </cell>
          <cell r="EB679">
            <v>0</v>
          </cell>
          <cell r="EC679">
            <v>0</v>
          </cell>
          <cell r="ED679">
            <v>0</v>
          </cell>
          <cell r="EE679">
            <v>1</v>
          </cell>
          <cell r="EF679">
            <v>15</v>
          </cell>
          <cell r="EG679">
            <v>42</v>
          </cell>
          <cell r="EH679">
            <v>57</v>
          </cell>
          <cell r="EI679">
            <v>0</v>
          </cell>
          <cell r="EJ679">
            <v>0</v>
          </cell>
          <cell r="EK679">
            <v>0</v>
          </cell>
          <cell r="EL679">
            <v>0</v>
          </cell>
          <cell r="EM679">
            <v>0</v>
          </cell>
          <cell r="EN679">
            <v>0</v>
          </cell>
          <cell r="EO679">
            <v>0</v>
          </cell>
          <cell r="EP679">
            <v>0</v>
          </cell>
          <cell r="EQ679">
            <v>0</v>
          </cell>
          <cell r="ER679">
            <v>0</v>
          </cell>
          <cell r="ES679">
            <v>42</v>
          </cell>
          <cell r="ET679">
            <v>42</v>
          </cell>
          <cell r="EU679">
            <v>57</v>
          </cell>
          <cell r="EV679">
            <v>0</v>
          </cell>
          <cell r="EW679">
            <v>0</v>
          </cell>
          <cell r="EX679">
            <v>0</v>
          </cell>
          <cell r="GZ679">
            <v>0</v>
          </cell>
          <cell r="HA679">
            <v>0</v>
          </cell>
        </row>
        <row r="680">
          <cell r="B680" t="str">
            <v>52SPX</v>
          </cell>
          <cell r="C680" t="str">
            <v>LINHA 552SPX</v>
          </cell>
          <cell r="D680">
            <v>6.5968605950565111</v>
          </cell>
          <cell r="E680">
            <v>0</v>
          </cell>
          <cell r="F680" t="str">
            <v>MEL UD</v>
          </cell>
          <cell r="G680">
            <v>360.34801262113268</v>
          </cell>
          <cell r="H680">
            <v>234</v>
          </cell>
          <cell r="I680">
            <v>245</v>
          </cell>
          <cell r="J680">
            <v>6124</v>
          </cell>
          <cell r="K680">
            <v>6199</v>
          </cell>
          <cell r="L680">
            <v>6638</v>
          </cell>
          <cell r="M680">
            <v>430</v>
          </cell>
          <cell r="N680">
            <v>3346.4</v>
          </cell>
          <cell r="O680">
            <v>3858</v>
          </cell>
          <cell r="P680">
            <v>3346.4</v>
          </cell>
          <cell r="Q680">
            <v>3428</v>
          </cell>
          <cell r="R680">
            <v>196</v>
          </cell>
          <cell r="S680">
            <v>0</v>
          </cell>
          <cell r="T680">
            <v>3259</v>
          </cell>
          <cell r="U680">
            <v>3259</v>
          </cell>
          <cell r="V680">
            <v>82.165345192239442</v>
          </cell>
          <cell r="W680">
            <v>1200</v>
          </cell>
          <cell r="X680">
            <v>720</v>
          </cell>
          <cell r="Y680">
            <v>1154</v>
          </cell>
          <cell r="Z680">
            <v>72</v>
          </cell>
          <cell r="AA680">
            <v>1195.0924258375335</v>
          </cell>
          <cell r="AB680">
            <v>2311</v>
          </cell>
          <cell r="AC680">
            <v>1195.0924258375335</v>
          </cell>
          <cell r="AD680">
            <v>2239</v>
          </cell>
          <cell r="AE680">
            <v>-84</v>
          </cell>
          <cell r="AF680">
            <v>0</v>
          </cell>
          <cell r="AG680">
            <v>2258</v>
          </cell>
          <cell r="AH680">
            <v>2258</v>
          </cell>
          <cell r="AI680">
            <v>215.81839904420548</v>
          </cell>
          <cell r="AJ680">
            <v>406</v>
          </cell>
          <cell r="AK680">
            <v>406</v>
          </cell>
          <cell r="AL680">
            <v>404</v>
          </cell>
          <cell r="AM680">
            <v>43</v>
          </cell>
          <cell r="AN680">
            <v>667</v>
          </cell>
          <cell r="AO680">
            <v>1154</v>
          </cell>
          <cell r="AP680">
            <v>667</v>
          </cell>
          <cell r="AQ680">
            <v>1111</v>
          </cell>
          <cell r="AR680">
            <v>-40</v>
          </cell>
          <cell r="AS680">
            <v>10</v>
          </cell>
          <cell r="AT680">
            <v>1581</v>
          </cell>
          <cell r="AU680">
            <v>1591</v>
          </cell>
          <cell r="AV680">
            <v>119.17085427135677</v>
          </cell>
          <cell r="AW680">
            <v>0</v>
          </cell>
          <cell r="AX680">
            <v>0</v>
          </cell>
          <cell r="AY680">
            <v>0</v>
          </cell>
          <cell r="AZ680">
            <v>47</v>
          </cell>
          <cell r="BA680">
            <v>562.5</v>
          </cell>
          <cell r="BB680">
            <v>792</v>
          </cell>
          <cell r="BC680">
            <v>562.5</v>
          </cell>
          <cell r="BD680">
            <v>745</v>
          </cell>
          <cell r="BE680">
            <v>11</v>
          </cell>
          <cell r="BF680">
            <v>0</v>
          </cell>
          <cell r="BG680">
            <v>835</v>
          </cell>
          <cell r="BH680">
            <v>835</v>
          </cell>
          <cell r="BI680">
            <v>158.0441640378549</v>
          </cell>
          <cell r="BJ680">
            <v>0</v>
          </cell>
          <cell r="BK680">
            <v>0</v>
          </cell>
          <cell r="BL680">
            <v>0</v>
          </cell>
          <cell r="BM680">
            <v>166</v>
          </cell>
          <cell r="BN680">
            <v>621</v>
          </cell>
          <cell r="BO680">
            <v>772</v>
          </cell>
          <cell r="BP680">
            <v>621</v>
          </cell>
          <cell r="BQ680">
            <v>772</v>
          </cell>
          <cell r="BR680">
            <v>37</v>
          </cell>
          <cell r="BS680">
            <v>22</v>
          </cell>
          <cell r="BT680">
            <v>4</v>
          </cell>
          <cell r="BU680">
            <v>26</v>
          </cell>
          <cell r="BV680">
            <v>30</v>
          </cell>
          <cell r="BW680">
            <v>0</v>
          </cell>
          <cell r="BX680">
            <v>0</v>
          </cell>
          <cell r="BY680">
            <v>0</v>
          </cell>
          <cell r="BZ680">
            <v>499</v>
          </cell>
          <cell r="CA680">
            <v>4</v>
          </cell>
          <cell r="CB680">
            <v>0</v>
          </cell>
          <cell r="CC680">
            <v>4</v>
          </cell>
          <cell r="CD680">
            <v>0</v>
          </cell>
          <cell r="CE680">
            <v>2</v>
          </cell>
          <cell r="CF680">
            <v>6</v>
          </cell>
          <cell r="CG680">
            <v>18</v>
          </cell>
          <cell r="CH680">
            <v>24</v>
          </cell>
          <cell r="CI680">
            <v>30</v>
          </cell>
          <cell r="CJ680">
            <v>0</v>
          </cell>
          <cell r="CK680">
            <v>0</v>
          </cell>
          <cell r="CL680">
            <v>0</v>
          </cell>
          <cell r="CM680">
            <v>51</v>
          </cell>
          <cell r="CN680">
            <v>18</v>
          </cell>
          <cell r="CO680">
            <v>6</v>
          </cell>
          <cell r="CP680">
            <v>18</v>
          </cell>
          <cell r="CQ680">
            <v>6</v>
          </cell>
          <cell r="CR680">
            <v>0</v>
          </cell>
          <cell r="CS680">
            <v>4</v>
          </cell>
          <cell r="CT680">
            <v>14</v>
          </cell>
          <cell r="CU680">
            <v>18</v>
          </cell>
          <cell r="CV680">
            <v>60</v>
          </cell>
          <cell r="CW680">
            <v>0</v>
          </cell>
          <cell r="CX680">
            <v>0</v>
          </cell>
          <cell r="CY680">
            <v>0</v>
          </cell>
          <cell r="CZ680">
            <v>0</v>
          </cell>
          <cell r="DA680">
            <v>5</v>
          </cell>
          <cell r="DB680">
            <v>0</v>
          </cell>
          <cell r="DC680">
            <v>5</v>
          </cell>
          <cell r="DD680">
            <v>0</v>
          </cell>
          <cell r="DE680">
            <v>3</v>
          </cell>
          <cell r="DF680">
            <v>1</v>
          </cell>
          <cell r="DG680">
            <v>14</v>
          </cell>
          <cell r="DH680">
            <v>15</v>
          </cell>
          <cell r="DI680">
            <v>30</v>
          </cell>
          <cell r="DJ680">
            <v>0</v>
          </cell>
          <cell r="DK680">
            <v>0</v>
          </cell>
          <cell r="DL680">
            <v>0</v>
          </cell>
          <cell r="DM680">
            <v>0</v>
          </cell>
          <cell r="DN680">
            <v>14</v>
          </cell>
          <cell r="DO680">
            <v>0</v>
          </cell>
          <cell r="DP680">
            <v>14</v>
          </cell>
          <cell r="DQ680">
            <v>0</v>
          </cell>
          <cell r="DR680">
            <v>-2</v>
          </cell>
          <cell r="DS680">
            <v>6</v>
          </cell>
          <cell r="DT680">
            <v>11</v>
          </cell>
          <cell r="DU680">
            <v>17</v>
          </cell>
          <cell r="DV680">
            <v>30.000000000000004</v>
          </cell>
          <cell r="DW680">
            <v>0</v>
          </cell>
          <cell r="DX680">
            <v>0</v>
          </cell>
          <cell r="DY680">
            <v>0</v>
          </cell>
          <cell r="DZ680">
            <v>0</v>
          </cell>
          <cell r="EA680">
            <v>11</v>
          </cell>
          <cell r="EB680">
            <v>1</v>
          </cell>
          <cell r="EC680">
            <v>11</v>
          </cell>
          <cell r="ED680">
            <v>1</v>
          </cell>
          <cell r="EE680">
            <v>-2</v>
          </cell>
          <cell r="EF680">
            <v>4</v>
          </cell>
          <cell r="EG680">
            <v>14</v>
          </cell>
          <cell r="EH680">
            <v>18</v>
          </cell>
          <cell r="EI680">
            <v>0</v>
          </cell>
          <cell r="EJ680">
            <v>0</v>
          </cell>
          <cell r="EK680">
            <v>0</v>
          </cell>
          <cell r="EL680">
            <v>0</v>
          </cell>
          <cell r="EM680">
            <v>0</v>
          </cell>
          <cell r="EN680">
            <v>0</v>
          </cell>
          <cell r="EO680">
            <v>0</v>
          </cell>
          <cell r="EP680">
            <v>0</v>
          </cell>
          <cell r="EQ680">
            <v>0</v>
          </cell>
          <cell r="ER680">
            <v>0</v>
          </cell>
          <cell r="ES680">
            <v>14</v>
          </cell>
          <cell r="ET680">
            <v>14</v>
          </cell>
          <cell r="EU680">
            <v>18</v>
          </cell>
          <cell r="EV680">
            <v>0</v>
          </cell>
          <cell r="EW680">
            <v>0</v>
          </cell>
          <cell r="EX680">
            <v>0</v>
          </cell>
          <cell r="GZ680">
            <v>0</v>
          </cell>
          <cell r="HA680">
            <v>0</v>
          </cell>
        </row>
        <row r="681">
          <cell r="B681" t="str">
            <v>33048LBA089</v>
          </cell>
          <cell r="C681">
            <v>0</v>
          </cell>
          <cell r="D681">
            <v>6.5968605950565111</v>
          </cell>
          <cell r="E681">
            <v>926564168</v>
          </cell>
          <cell r="F681" t="str">
            <v>33048LBA089L5</v>
          </cell>
          <cell r="G681">
            <v>360.34801262113268</v>
          </cell>
          <cell r="H681">
            <v>234</v>
          </cell>
          <cell r="I681">
            <v>245</v>
          </cell>
          <cell r="J681">
            <v>6124</v>
          </cell>
          <cell r="K681">
            <v>6199</v>
          </cell>
          <cell r="L681">
            <v>6638</v>
          </cell>
          <cell r="M681">
            <v>430</v>
          </cell>
          <cell r="N681">
            <v>3346.4</v>
          </cell>
          <cell r="O681">
            <v>3858</v>
          </cell>
          <cell r="P681">
            <v>3346.4</v>
          </cell>
          <cell r="Q681">
            <v>3428</v>
          </cell>
          <cell r="R681">
            <v>196</v>
          </cell>
          <cell r="S681">
            <v>0</v>
          </cell>
          <cell r="T681">
            <v>3259</v>
          </cell>
          <cell r="U681">
            <v>3259</v>
          </cell>
          <cell r="V681">
            <v>82.165345192239442</v>
          </cell>
          <cell r="W681">
            <v>1200</v>
          </cell>
          <cell r="X681">
            <v>720</v>
          </cell>
          <cell r="Y681">
            <v>1154</v>
          </cell>
          <cell r="Z681">
            <v>72</v>
          </cell>
          <cell r="AA681">
            <v>1195.0924258375335</v>
          </cell>
          <cell r="AB681">
            <v>2311</v>
          </cell>
          <cell r="AC681">
            <v>1195.0924258375335</v>
          </cell>
          <cell r="AD681">
            <v>2239</v>
          </cell>
          <cell r="AE681">
            <v>-84</v>
          </cell>
          <cell r="AF681">
            <v>0</v>
          </cell>
          <cell r="AG681">
            <v>2258</v>
          </cell>
          <cell r="AH681">
            <v>2258</v>
          </cell>
          <cell r="AI681">
            <v>215.81839904420548</v>
          </cell>
          <cell r="AJ681">
            <v>406</v>
          </cell>
          <cell r="AK681">
            <v>406</v>
          </cell>
          <cell r="AL681">
            <v>404</v>
          </cell>
          <cell r="AM681">
            <v>43</v>
          </cell>
          <cell r="AN681">
            <v>667</v>
          </cell>
          <cell r="AO681">
            <v>1154</v>
          </cell>
          <cell r="AP681">
            <v>667</v>
          </cell>
          <cell r="AQ681">
            <v>1111</v>
          </cell>
          <cell r="AR681">
            <v>-40</v>
          </cell>
          <cell r="AS681">
            <v>10</v>
          </cell>
          <cell r="AT681">
            <v>1581</v>
          </cell>
          <cell r="AU681">
            <v>1591</v>
          </cell>
          <cell r="AV681">
            <v>119.17085427135677</v>
          </cell>
          <cell r="AW681">
            <v>0</v>
          </cell>
          <cell r="AX681">
            <v>0</v>
          </cell>
          <cell r="AY681">
            <v>0</v>
          </cell>
          <cell r="AZ681">
            <v>47</v>
          </cell>
          <cell r="BA681">
            <v>562.5</v>
          </cell>
          <cell r="BB681">
            <v>792</v>
          </cell>
          <cell r="BC681">
            <v>562.5</v>
          </cell>
          <cell r="BD681">
            <v>745</v>
          </cell>
          <cell r="BE681">
            <v>11</v>
          </cell>
          <cell r="BF681">
            <v>0</v>
          </cell>
          <cell r="BG681">
            <v>835</v>
          </cell>
          <cell r="BH681">
            <v>835</v>
          </cell>
          <cell r="BI681">
            <v>158.0441640378549</v>
          </cell>
          <cell r="BJ681">
            <v>0</v>
          </cell>
          <cell r="BK681">
            <v>0</v>
          </cell>
          <cell r="BL681">
            <v>0</v>
          </cell>
          <cell r="BM681">
            <v>166</v>
          </cell>
          <cell r="BN681">
            <v>621</v>
          </cell>
          <cell r="BO681">
            <v>772</v>
          </cell>
          <cell r="BP681">
            <v>621</v>
          </cell>
          <cell r="BQ681">
            <v>772</v>
          </cell>
          <cell r="BR681">
            <v>37</v>
          </cell>
          <cell r="BS681">
            <v>22</v>
          </cell>
          <cell r="BT681">
            <v>4</v>
          </cell>
          <cell r="BU681">
            <v>26</v>
          </cell>
          <cell r="BV681">
            <v>30</v>
          </cell>
          <cell r="BW681">
            <v>0</v>
          </cell>
          <cell r="BX681">
            <v>0</v>
          </cell>
          <cell r="BY681">
            <v>0</v>
          </cell>
          <cell r="BZ681">
            <v>499</v>
          </cell>
          <cell r="CA681">
            <v>4</v>
          </cell>
          <cell r="CB681">
            <v>0</v>
          </cell>
          <cell r="CC681">
            <v>4</v>
          </cell>
          <cell r="CD681">
            <v>0</v>
          </cell>
          <cell r="CE681">
            <v>2</v>
          </cell>
          <cell r="CF681">
            <v>6</v>
          </cell>
          <cell r="CG681">
            <v>18</v>
          </cell>
          <cell r="CH681">
            <v>24</v>
          </cell>
          <cell r="CI681">
            <v>30</v>
          </cell>
          <cell r="CJ681">
            <v>0</v>
          </cell>
          <cell r="CK681">
            <v>0</v>
          </cell>
          <cell r="CL681">
            <v>0</v>
          </cell>
          <cell r="CM681">
            <v>51</v>
          </cell>
          <cell r="CN681">
            <v>18</v>
          </cell>
          <cell r="CO681">
            <v>6</v>
          </cell>
          <cell r="CP681">
            <v>18</v>
          </cell>
          <cell r="CQ681">
            <v>6</v>
          </cell>
          <cell r="CR681">
            <v>0</v>
          </cell>
          <cell r="CS681">
            <v>4</v>
          </cell>
          <cell r="CT681">
            <v>14</v>
          </cell>
          <cell r="CU681">
            <v>18</v>
          </cell>
          <cell r="CV681">
            <v>60</v>
          </cell>
          <cell r="CW681">
            <v>0</v>
          </cell>
          <cell r="CX681">
            <v>0</v>
          </cell>
          <cell r="CY681">
            <v>0</v>
          </cell>
          <cell r="CZ681">
            <v>0</v>
          </cell>
          <cell r="DA681">
            <v>5</v>
          </cell>
          <cell r="DB681">
            <v>0</v>
          </cell>
          <cell r="DC681">
            <v>5</v>
          </cell>
          <cell r="DD681">
            <v>0</v>
          </cell>
          <cell r="DE681">
            <v>3</v>
          </cell>
          <cell r="DF681">
            <v>1</v>
          </cell>
          <cell r="DG681">
            <v>14</v>
          </cell>
          <cell r="DH681">
            <v>15</v>
          </cell>
          <cell r="DI681">
            <v>30</v>
          </cell>
          <cell r="DJ681">
            <v>0</v>
          </cell>
          <cell r="DK681">
            <v>0</v>
          </cell>
          <cell r="DL681">
            <v>0</v>
          </cell>
          <cell r="DM681">
            <v>0</v>
          </cell>
          <cell r="DN681">
            <v>14</v>
          </cell>
          <cell r="DO681">
            <v>0</v>
          </cell>
          <cell r="DP681">
            <v>14</v>
          </cell>
          <cell r="DQ681">
            <v>0</v>
          </cell>
          <cell r="DR681">
            <v>-2</v>
          </cell>
          <cell r="DS681">
            <v>6</v>
          </cell>
          <cell r="DT681">
            <v>11</v>
          </cell>
          <cell r="DU681">
            <v>17</v>
          </cell>
          <cell r="DV681">
            <v>30.000000000000004</v>
          </cell>
          <cell r="DW681">
            <v>0</v>
          </cell>
          <cell r="DX681">
            <v>0</v>
          </cell>
          <cell r="DY681">
            <v>0</v>
          </cell>
          <cell r="DZ681">
            <v>0</v>
          </cell>
          <cell r="EA681">
            <v>11</v>
          </cell>
          <cell r="EB681">
            <v>1</v>
          </cell>
          <cell r="EC681">
            <v>11</v>
          </cell>
          <cell r="ED681">
            <v>1</v>
          </cell>
          <cell r="EE681">
            <v>-2</v>
          </cell>
          <cell r="EF681">
            <v>4</v>
          </cell>
          <cell r="EG681">
            <v>14</v>
          </cell>
          <cell r="EH681">
            <v>18</v>
          </cell>
          <cell r="EI681">
            <v>0</v>
          </cell>
          <cell r="EJ681">
            <v>0</v>
          </cell>
          <cell r="EK681">
            <v>0</v>
          </cell>
          <cell r="EL681">
            <v>0</v>
          </cell>
          <cell r="EM681">
            <v>0</v>
          </cell>
          <cell r="EN681">
            <v>0</v>
          </cell>
          <cell r="EO681">
            <v>0</v>
          </cell>
          <cell r="EP681">
            <v>0</v>
          </cell>
          <cell r="EQ681">
            <v>0</v>
          </cell>
          <cell r="ER681">
            <v>0</v>
          </cell>
          <cell r="ES681">
            <v>14</v>
          </cell>
          <cell r="ET681">
            <v>14</v>
          </cell>
          <cell r="EU681">
            <v>18</v>
          </cell>
          <cell r="EV681">
            <v>0</v>
          </cell>
          <cell r="EW681">
            <v>0</v>
          </cell>
          <cell r="EX681">
            <v>0</v>
          </cell>
          <cell r="GZ681">
            <v>0</v>
          </cell>
          <cell r="HA681">
            <v>0</v>
          </cell>
        </row>
        <row r="682">
          <cell r="B682" t="str">
            <v>52SB</v>
          </cell>
          <cell r="C682" t="str">
            <v>LINHA 552SB</v>
          </cell>
          <cell r="D682">
            <v>8.5793788465274297</v>
          </cell>
          <cell r="E682">
            <v>0</v>
          </cell>
          <cell r="F682">
            <v>0</v>
          </cell>
          <cell r="G682">
            <v>453.46402219752355</v>
          </cell>
          <cell r="H682">
            <v>6145</v>
          </cell>
          <cell r="I682">
            <v>6236</v>
          </cell>
          <cell r="J682">
            <v>0</v>
          </cell>
          <cell r="K682">
            <v>0</v>
          </cell>
          <cell r="L682">
            <v>7</v>
          </cell>
          <cell r="M682">
            <v>764</v>
          </cell>
          <cell r="N682">
            <v>6144.5969099022313</v>
          </cell>
          <cell r="O682">
            <v>6489</v>
          </cell>
          <cell r="P682">
            <v>6144.5969099022313</v>
          </cell>
          <cell r="Q682">
            <v>5948</v>
          </cell>
          <cell r="R682">
            <v>21</v>
          </cell>
          <cell r="S682">
            <v>22</v>
          </cell>
          <cell r="T682">
            <v>252</v>
          </cell>
          <cell r="U682">
            <v>274</v>
          </cell>
          <cell r="V682">
            <v>32.586206896551722</v>
          </cell>
          <cell r="W682">
            <v>0</v>
          </cell>
          <cell r="X682">
            <v>0</v>
          </cell>
          <cell r="Y682">
            <v>0</v>
          </cell>
          <cell r="Z682">
            <v>262</v>
          </cell>
          <cell r="AA682">
            <v>232</v>
          </cell>
          <cell r="AB682">
            <v>495</v>
          </cell>
          <cell r="AC682">
            <v>232</v>
          </cell>
          <cell r="AD682">
            <v>233</v>
          </cell>
          <cell r="AE682">
            <v>-18</v>
          </cell>
          <cell r="AF682">
            <v>8</v>
          </cell>
          <cell r="AG682">
            <v>51</v>
          </cell>
          <cell r="AH682">
            <v>59</v>
          </cell>
          <cell r="AI682">
            <v>102.85714285714286</v>
          </cell>
          <cell r="AJ682">
            <v>0</v>
          </cell>
          <cell r="AK682">
            <v>0</v>
          </cell>
          <cell r="AL682">
            <v>0</v>
          </cell>
          <cell r="AM682">
            <v>121</v>
          </cell>
          <cell r="AN682">
            <v>0</v>
          </cell>
          <cell r="AO682">
            <v>145</v>
          </cell>
          <cell r="AP682">
            <v>0</v>
          </cell>
          <cell r="AQ682">
            <v>24</v>
          </cell>
          <cell r="AR682">
            <v>2</v>
          </cell>
          <cell r="AS682">
            <v>12</v>
          </cell>
          <cell r="AT682">
            <v>21</v>
          </cell>
          <cell r="AU682">
            <v>33</v>
          </cell>
          <cell r="AV682">
            <v>30.000000000000004</v>
          </cell>
          <cell r="AW682">
            <v>0</v>
          </cell>
          <cell r="AX682">
            <v>0</v>
          </cell>
          <cell r="AY682">
            <v>0</v>
          </cell>
          <cell r="AZ682">
            <v>157</v>
          </cell>
          <cell r="BA682">
            <v>21</v>
          </cell>
          <cell r="BB682">
            <v>175</v>
          </cell>
          <cell r="BC682">
            <v>21</v>
          </cell>
          <cell r="BD682">
            <v>18</v>
          </cell>
          <cell r="BE682">
            <v>0</v>
          </cell>
          <cell r="BF682">
            <v>7</v>
          </cell>
          <cell r="BG682">
            <v>8</v>
          </cell>
          <cell r="BH682">
            <v>15</v>
          </cell>
          <cell r="BI682">
            <v>30</v>
          </cell>
          <cell r="BJ682">
            <v>0</v>
          </cell>
          <cell r="BK682">
            <v>0</v>
          </cell>
          <cell r="BL682">
            <v>0</v>
          </cell>
          <cell r="BM682">
            <v>2</v>
          </cell>
          <cell r="BN682">
            <v>8</v>
          </cell>
          <cell r="BO682">
            <v>0</v>
          </cell>
          <cell r="BP682">
            <v>8</v>
          </cell>
          <cell r="BQ682">
            <v>0</v>
          </cell>
          <cell r="BR682">
            <v>9</v>
          </cell>
          <cell r="BS682">
            <v>4</v>
          </cell>
          <cell r="BT682">
            <v>2</v>
          </cell>
          <cell r="BU682">
            <v>6</v>
          </cell>
          <cell r="BV682">
            <v>60</v>
          </cell>
          <cell r="BW682">
            <v>0</v>
          </cell>
          <cell r="BX682">
            <v>0</v>
          </cell>
          <cell r="BY682">
            <v>0</v>
          </cell>
          <cell r="BZ682">
            <v>5</v>
          </cell>
          <cell r="CA682">
            <v>1</v>
          </cell>
          <cell r="CB682">
            <v>1</v>
          </cell>
          <cell r="CC682">
            <v>1</v>
          </cell>
          <cell r="CD682">
            <v>1</v>
          </cell>
          <cell r="CE682">
            <v>-1</v>
          </cell>
          <cell r="CF682">
            <v>4</v>
          </cell>
          <cell r="CG682">
            <v>2</v>
          </cell>
          <cell r="CH682">
            <v>6</v>
          </cell>
          <cell r="CI682">
            <v>0</v>
          </cell>
          <cell r="CJ682">
            <v>0</v>
          </cell>
          <cell r="CK682">
            <v>0</v>
          </cell>
          <cell r="CL682">
            <v>0</v>
          </cell>
          <cell r="CM682">
            <v>5</v>
          </cell>
          <cell r="CN682">
            <v>0</v>
          </cell>
          <cell r="CO682">
            <v>1</v>
          </cell>
          <cell r="CP682">
            <v>0</v>
          </cell>
          <cell r="CQ682">
            <v>1</v>
          </cell>
          <cell r="CR682">
            <v>0</v>
          </cell>
          <cell r="CS682">
            <v>3</v>
          </cell>
          <cell r="CT682">
            <v>2</v>
          </cell>
          <cell r="CU682">
            <v>5</v>
          </cell>
          <cell r="CV682">
            <v>60</v>
          </cell>
          <cell r="CW682">
            <v>0</v>
          </cell>
          <cell r="CX682">
            <v>0</v>
          </cell>
          <cell r="CY682">
            <v>0</v>
          </cell>
          <cell r="CZ682">
            <v>0</v>
          </cell>
          <cell r="DA682">
            <v>0</v>
          </cell>
          <cell r="DB682">
            <v>0</v>
          </cell>
          <cell r="DC682">
            <v>0</v>
          </cell>
          <cell r="DD682">
            <v>0</v>
          </cell>
          <cell r="DE682">
            <v>2</v>
          </cell>
          <cell r="DF682">
            <v>2</v>
          </cell>
          <cell r="DG682">
            <v>1</v>
          </cell>
          <cell r="DH682">
            <v>3</v>
          </cell>
          <cell r="DI682">
            <v>0</v>
          </cell>
          <cell r="DJ682">
            <v>0</v>
          </cell>
          <cell r="DK682">
            <v>0</v>
          </cell>
          <cell r="DL682">
            <v>0</v>
          </cell>
          <cell r="DM682">
            <v>0</v>
          </cell>
          <cell r="DN682">
            <v>0</v>
          </cell>
          <cell r="DO682">
            <v>1</v>
          </cell>
          <cell r="DP682">
            <v>0</v>
          </cell>
          <cell r="DQ682">
            <v>1</v>
          </cell>
          <cell r="DR682">
            <v>1</v>
          </cell>
          <cell r="DS682">
            <v>1</v>
          </cell>
          <cell r="DT682">
            <v>0</v>
          </cell>
          <cell r="DU682">
            <v>1</v>
          </cell>
          <cell r="DV682">
            <v>0</v>
          </cell>
          <cell r="DW682">
            <v>0</v>
          </cell>
          <cell r="DX682">
            <v>0</v>
          </cell>
          <cell r="DY682">
            <v>0</v>
          </cell>
          <cell r="DZ682">
            <v>0</v>
          </cell>
          <cell r="EA682">
            <v>0</v>
          </cell>
          <cell r="EB682">
            <v>0</v>
          </cell>
          <cell r="EC682">
            <v>0</v>
          </cell>
          <cell r="ED682">
            <v>0</v>
          </cell>
          <cell r="EE682">
            <v>0</v>
          </cell>
          <cell r="EF682">
            <v>1</v>
          </cell>
          <cell r="EG682">
            <v>0</v>
          </cell>
          <cell r="EH682">
            <v>1</v>
          </cell>
          <cell r="EI682">
            <v>0</v>
          </cell>
          <cell r="EJ682">
            <v>0</v>
          </cell>
          <cell r="EK682">
            <v>0</v>
          </cell>
          <cell r="EL682">
            <v>0</v>
          </cell>
          <cell r="EM682">
            <v>0</v>
          </cell>
          <cell r="EN682">
            <v>0</v>
          </cell>
          <cell r="EO682">
            <v>0</v>
          </cell>
          <cell r="EP682">
            <v>0</v>
          </cell>
          <cell r="EQ682">
            <v>0</v>
          </cell>
          <cell r="ER682">
            <v>0</v>
          </cell>
          <cell r="ES682">
            <v>0</v>
          </cell>
          <cell r="ET682">
            <v>0</v>
          </cell>
          <cell r="EU682">
            <v>1</v>
          </cell>
          <cell r="EV682">
            <v>0</v>
          </cell>
          <cell r="EW682">
            <v>0</v>
          </cell>
          <cell r="EX682">
            <v>0</v>
          </cell>
          <cell r="GZ682">
            <v>0</v>
          </cell>
          <cell r="HA682">
            <v>0</v>
          </cell>
        </row>
        <row r="683">
          <cell r="B683" t="str">
            <v>33048CBA006</v>
          </cell>
          <cell r="C683">
            <v>0</v>
          </cell>
          <cell r="D683">
            <v>8.5793788465274297</v>
          </cell>
          <cell r="E683">
            <v>926564166</v>
          </cell>
          <cell r="F683" t="str">
            <v>33048CBA006L5</v>
          </cell>
          <cell r="G683">
            <v>453.46402219752355</v>
          </cell>
          <cell r="H683">
            <v>6145</v>
          </cell>
          <cell r="I683">
            <v>6236</v>
          </cell>
          <cell r="J683">
            <v>0</v>
          </cell>
          <cell r="K683">
            <v>0</v>
          </cell>
          <cell r="L683">
            <v>7</v>
          </cell>
          <cell r="M683">
            <v>764</v>
          </cell>
          <cell r="N683">
            <v>6144.5969099022313</v>
          </cell>
          <cell r="O683">
            <v>6489</v>
          </cell>
          <cell r="P683">
            <v>6144.5969099022313</v>
          </cell>
          <cell r="Q683">
            <v>5948</v>
          </cell>
          <cell r="R683">
            <v>21</v>
          </cell>
          <cell r="S683">
            <v>22</v>
          </cell>
          <cell r="T683">
            <v>252</v>
          </cell>
          <cell r="U683">
            <v>274</v>
          </cell>
          <cell r="V683">
            <v>32.586206896551722</v>
          </cell>
          <cell r="W683">
            <v>0</v>
          </cell>
          <cell r="X683">
            <v>0</v>
          </cell>
          <cell r="Y683">
            <v>0</v>
          </cell>
          <cell r="Z683">
            <v>262</v>
          </cell>
          <cell r="AA683">
            <v>232</v>
          </cell>
          <cell r="AB683">
            <v>495</v>
          </cell>
          <cell r="AC683">
            <v>232</v>
          </cell>
          <cell r="AD683">
            <v>233</v>
          </cell>
          <cell r="AE683">
            <v>-18</v>
          </cell>
          <cell r="AF683">
            <v>8</v>
          </cell>
          <cell r="AG683">
            <v>51</v>
          </cell>
          <cell r="AH683">
            <v>59</v>
          </cell>
          <cell r="AI683">
            <v>102.85714285714286</v>
          </cell>
          <cell r="AJ683">
            <v>0</v>
          </cell>
          <cell r="AK683">
            <v>0</v>
          </cell>
          <cell r="AL683">
            <v>0</v>
          </cell>
          <cell r="AM683">
            <v>121</v>
          </cell>
          <cell r="AN683">
            <v>0</v>
          </cell>
          <cell r="AO683">
            <v>145</v>
          </cell>
          <cell r="AP683">
            <v>0</v>
          </cell>
          <cell r="AQ683">
            <v>24</v>
          </cell>
          <cell r="AR683">
            <v>2</v>
          </cell>
          <cell r="AS683">
            <v>12</v>
          </cell>
          <cell r="AT683">
            <v>21</v>
          </cell>
          <cell r="AU683">
            <v>33</v>
          </cell>
          <cell r="AV683">
            <v>30.000000000000004</v>
          </cell>
          <cell r="AW683">
            <v>0</v>
          </cell>
          <cell r="AX683">
            <v>0</v>
          </cell>
          <cell r="AY683">
            <v>0</v>
          </cell>
          <cell r="AZ683">
            <v>157</v>
          </cell>
          <cell r="BA683">
            <v>21</v>
          </cell>
          <cell r="BB683">
            <v>175</v>
          </cell>
          <cell r="BC683">
            <v>21</v>
          </cell>
          <cell r="BD683">
            <v>18</v>
          </cell>
          <cell r="BE683">
            <v>0</v>
          </cell>
          <cell r="BF683">
            <v>7</v>
          </cell>
          <cell r="BG683">
            <v>8</v>
          </cell>
          <cell r="BH683">
            <v>15</v>
          </cell>
          <cell r="BI683">
            <v>30</v>
          </cell>
          <cell r="BJ683">
            <v>0</v>
          </cell>
          <cell r="BK683">
            <v>0</v>
          </cell>
          <cell r="BL683">
            <v>0</v>
          </cell>
          <cell r="BM683">
            <v>2</v>
          </cell>
          <cell r="BN683">
            <v>8</v>
          </cell>
          <cell r="BO683">
            <v>0</v>
          </cell>
          <cell r="BP683">
            <v>8</v>
          </cell>
          <cell r="BQ683">
            <v>0</v>
          </cell>
          <cell r="BR683">
            <v>9</v>
          </cell>
          <cell r="BS683">
            <v>4</v>
          </cell>
          <cell r="BT683">
            <v>2</v>
          </cell>
          <cell r="BU683">
            <v>6</v>
          </cell>
          <cell r="BV683">
            <v>60</v>
          </cell>
          <cell r="BW683">
            <v>0</v>
          </cell>
          <cell r="BX683">
            <v>0</v>
          </cell>
          <cell r="BY683">
            <v>0</v>
          </cell>
          <cell r="BZ683">
            <v>5</v>
          </cell>
          <cell r="CA683">
            <v>1</v>
          </cell>
          <cell r="CB683">
            <v>1</v>
          </cell>
          <cell r="CC683">
            <v>1</v>
          </cell>
          <cell r="CD683">
            <v>1</v>
          </cell>
          <cell r="CE683">
            <v>-1</v>
          </cell>
          <cell r="CF683">
            <v>4</v>
          </cell>
          <cell r="CG683">
            <v>2</v>
          </cell>
          <cell r="CH683">
            <v>6</v>
          </cell>
          <cell r="CI683">
            <v>0</v>
          </cell>
          <cell r="CJ683">
            <v>0</v>
          </cell>
          <cell r="CK683">
            <v>0</v>
          </cell>
          <cell r="CL683">
            <v>0</v>
          </cell>
          <cell r="CM683">
            <v>5</v>
          </cell>
          <cell r="CN683">
            <v>0</v>
          </cell>
          <cell r="CO683">
            <v>1</v>
          </cell>
          <cell r="CP683">
            <v>0</v>
          </cell>
          <cell r="CQ683">
            <v>1</v>
          </cell>
          <cell r="CR683">
            <v>0</v>
          </cell>
          <cell r="CS683">
            <v>3</v>
          </cell>
          <cell r="CT683">
            <v>2</v>
          </cell>
          <cell r="CU683">
            <v>5</v>
          </cell>
          <cell r="CV683">
            <v>60</v>
          </cell>
          <cell r="CW683">
            <v>0</v>
          </cell>
          <cell r="CX683">
            <v>0</v>
          </cell>
          <cell r="CY683">
            <v>0</v>
          </cell>
          <cell r="CZ683">
            <v>0</v>
          </cell>
          <cell r="DA683">
            <v>0</v>
          </cell>
          <cell r="DB683">
            <v>0</v>
          </cell>
          <cell r="DC683">
            <v>0</v>
          </cell>
          <cell r="DD683">
            <v>0</v>
          </cell>
          <cell r="DE683">
            <v>2</v>
          </cell>
          <cell r="DF683">
            <v>2</v>
          </cell>
          <cell r="DG683">
            <v>1</v>
          </cell>
          <cell r="DH683">
            <v>3</v>
          </cell>
          <cell r="DI683">
            <v>0</v>
          </cell>
          <cell r="DJ683">
            <v>0</v>
          </cell>
          <cell r="DK683">
            <v>0</v>
          </cell>
          <cell r="DL683">
            <v>0</v>
          </cell>
          <cell r="DM683">
            <v>0</v>
          </cell>
          <cell r="DN683">
            <v>0</v>
          </cell>
          <cell r="DO683">
            <v>1</v>
          </cell>
          <cell r="DP683">
            <v>0</v>
          </cell>
          <cell r="DQ683">
            <v>1</v>
          </cell>
          <cell r="DR683">
            <v>1</v>
          </cell>
          <cell r="DS683">
            <v>1</v>
          </cell>
          <cell r="DT683">
            <v>0</v>
          </cell>
          <cell r="DU683">
            <v>1</v>
          </cell>
          <cell r="DV683">
            <v>0</v>
          </cell>
          <cell r="DW683">
            <v>0</v>
          </cell>
          <cell r="DX683">
            <v>0</v>
          </cell>
          <cell r="DY683">
            <v>0</v>
          </cell>
          <cell r="DZ683">
            <v>0</v>
          </cell>
          <cell r="EA683">
            <v>0</v>
          </cell>
          <cell r="EB683">
            <v>0</v>
          </cell>
          <cell r="EC683">
            <v>0</v>
          </cell>
          <cell r="ED683">
            <v>0</v>
          </cell>
          <cell r="EE683">
            <v>0</v>
          </cell>
          <cell r="EF683">
            <v>1</v>
          </cell>
          <cell r="EG683">
            <v>0</v>
          </cell>
          <cell r="EH683">
            <v>1</v>
          </cell>
          <cell r="EI683">
            <v>0</v>
          </cell>
          <cell r="EJ683">
            <v>0</v>
          </cell>
          <cell r="EK683">
            <v>0</v>
          </cell>
          <cell r="EL683">
            <v>0</v>
          </cell>
          <cell r="EM683">
            <v>0</v>
          </cell>
          <cell r="EN683">
            <v>0</v>
          </cell>
          <cell r="EO683">
            <v>0</v>
          </cell>
          <cell r="EP683">
            <v>0</v>
          </cell>
          <cell r="EQ683">
            <v>0</v>
          </cell>
          <cell r="ER683">
            <v>0</v>
          </cell>
          <cell r="ES683">
            <v>0</v>
          </cell>
          <cell r="ET683">
            <v>0</v>
          </cell>
          <cell r="EU683">
            <v>1</v>
          </cell>
          <cell r="EV683">
            <v>0</v>
          </cell>
          <cell r="EW683">
            <v>0</v>
          </cell>
          <cell r="EX683">
            <v>0</v>
          </cell>
          <cell r="GZ683">
            <v>0</v>
          </cell>
          <cell r="HA683">
            <v>0</v>
          </cell>
        </row>
        <row r="684">
          <cell r="B684" t="str">
            <v>56SB</v>
          </cell>
          <cell r="C684" t="str">
            <v>LINHA 556SB</v>
          </cell>
          <cell r="D684">
            <v>15.285371920733615</v>
          </cell>
          <cell r="E684">
            <v>0</v>
          </cell>
          <cell r="F684" t="str">
            <v>MARILENE - 1 CAV</v>
          </cell>
          <cell r="G684">
            <v>696.52382768398934</v>
          </cell>
          <cell r="H684">
            <v>0</v>
          </cell>
          <cell r="I684">
            <v>0</v>
          </cell>
          <cell r="J684">
            <v>600</v>
          </cell>
          <cell r="K684">
            <v>600</v>
          </cell>
          <cell r="L684">
            <v>238</v>
          </cell>
          <cell r="M684">
            <v>238</v>
          </cell>
          <cell r="N684">
            <v>600</v>
          </cell>
          <cell r="O684">
            <v>238</v>
          </cell>
          <cell r="P684">
            <v>600</v>
          </cell>
          <cell r="Q684">
            <v>238</v>
          </cell>
          <cell r="R684">
            <v>0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  <cell r="AL684">
            <v>714</v>
          </cell>
          <cell r="AM684">
            <v>714</v>
          </cell>
          <cell r="AN684">
            <v>0</v>
          </cell>
          <cell r="AO684">
            <v>714</v>
          </cell>
          <cell r="AP684">
            <v>0</v>
          </cell>
          <cell r="AQ684">
            <v>714</v>
          </cell>
          <cell r="AR684">
            <v>0</v>
          </cell>
          <cell r="AS684">
            <v>0</v>
          </cell>
          <cell r="AT684">
            <v>0</v>
          </cell>
          <cell r="AU684">
            <v>0</v>
          </cell>
          <cell r="AV684">
            <v>0</v>
          </cell>
          <cell r="AW684">
            <v>0</v>
          </cell>
          <cell r="AX684">
            <v>0</v>
          </cell>
          <cell r="AY684">
            <v>0</v>
          </cell>
          <cell r="AZ684">
            <v>0</v>
          </cell>
          <cell r="BA684">
            <v>0</v>
          </cell>
          <cell r="BB684">
            <v>0</v>
          </cell>
          <cell r="BC684">
            <v>0</v>
          </cell>
          <cell r="BD684">
            <v>0</v>
          </cell>
          <cell r="BE684">
            <v>0</v>
          </cell>
          <cell r="BF684">
            <v>0</v>
          </cell>
          <cell r="BG684">
            <v>0</v>
          </cell>
          <cell r="BH684">
            <v>0</v>
          </cell>
          <cell r="BI684">
            <v>0</v>
          </cell>
          <cell r="BJ684">
            <v>0</v>
          </cell>
          <cell r="BK684">
            <v>0</v>
          </cell>
          <cell r="BL684">
            <v>0</v>
          </cell>
          <cell r="BM684">
            <v>0</v>
          </cell>
          <cell r="BN684">
            <v>0</v>
          </cell>
          <cell r="BO684">
            <v>0</v>
          </cell>
          <cell r="BP684">
            <v>0</v>
          </cell>
          <cell r="BQ684">
            <v>0</v>
          </cell>
          <cell r="BR684">
            <v>0</v>
          </cell>
          <cell r="BS684">
            <v>0</v>
          </cell>
          <cell r="BT684">
            <v>0</v>
          </cell>
          <cell r="BU684">
            <v>0</v>
          </cell>
          <cell r="BV684">
            <v>0</v>
          </cell>
          <cell r="BW684">
            <v>450</v>
          </cell>
          <cell r="BX684">
            <v>450</v>
          </cell>
          <cell r="BY684">
            <v>478</v>
          </cell>
          <cell r="BZ684">
            <v>478</v>
          </cell>
          <cell r="CA684">
            <v>0</v>
          </cell>
          <cell r="CB684">
            <v>478</v>
          </cell>
          <cell r="CC684">
            <v>0</v>
          </cell>
          <cell r="CD684">
            <v>478</v>
          </cell>
          <cell r="CE684">
            <v>0</v>
          </cell>
          <cell r="CF684">
            <v>0</v>
          </cell>
          <cell r="CG684">
            <v>0</v>
          </cell>
          <cell r="CH684">
            <v>0</v>
          </cell>
          <cell r="CI684">
            <v>0</v>
          </cell>
          <cell r="CJ684">
            <v>0</v>
          </cell>
          <cell r="CK684">
            <v>0</v>
          </cell>
          <cell r="CL684">
            <v>0</v>
          </cell>
          <cell r="CM684">
            <v>0</v>
          </cell>
          <cell r="CN684">
            <v>0</v>
          </cell>
          <cell r="CO684">
            <v>0</v>
          </cell>
          <cell r="CP684">
            <v>0</v>
          </cell>
          <cell r="CQ684">
            <v>0</v>
          </cell>
          <cell r="CR684">
            <v>0</v>
          </cell>
          <cell r="CS684">
            <v>0</v>
          </cell>
          <cell r="CT684">
            <v>0</v>
          </cell>
          <cell r="CU684">
            <v>0</v>
          </cell>
          <cell r="CV684">
            <v>0</v>
          </cell>
          <cell r="CW684">
            <v>0</v>
          </cell>
          <cell r="CX684">
            <v>0</v>
          </cell>
          <cell r="CY684">
            <v>0</v>
          </cell>
          <cell r="CZ684">
            <v>0</v>
          </cell>
          <cell r="DA684">
            <v>0</v>
          </cell>
          <cell r="DB684">
            <v>0</v>
          </cell>
          <cell r="DC684">
            <v>0</v>
          </cell>
          <cell r="DD684">
            <v>0</v>
          </cell>
          <cell r="DE684">
            <v>0</v>
          </cell>
          <cell r="DF684">
            <v>0</v>
          </cell>
          <cell r="DG684">
            <v>0</v>
          </cell>
          <cell r="DH684">
            <v>0</v>
          </cell>
          <cell r="DI684">
            <v>0</v>
          </cell>
          <cell r="DJ684">
            <v>0</v>
          </cell>
          <cell r="DK684">
            <v>0</v>
          </cell>
          <cell r="DL684">
            <v>0</v>
          </cell>
          <cell r="DM684">
            <v>0</v>
          </cell>
          <cell r="DN684">
            <v>0</v>
          </cell>
          <cell r="DO684">
            <v>0</v>
          </cell>
          <cell r="DP684">
            <v>0</v>
          </cell>
          <cell r="DQ684">
            <v>0</v>
          </cell>
          <cell r="DR684">
            <v>0</v>
          </cell>
          <cell r="DS684">
            <v>0</v>
          </cell>
          <cell r="DT684">
            <v>0</v>
          </cell>
          <cell r="DU684">
            <v>0</v>
          </cell>
          <cell r="DV684">
            <v>0</v>
          </cell>
          <cell r="DW684">
            <v>0</v>
          </cell>
          <cell r="DX684">
            <v>0</v>
          </cell>
          <cell r="DY684">
            <v>0</v>
          </cell>
          <cell r="DZ684">
            <v>0</v>
          </cell>
          <cell r="EA684">
            <v>0</v>
          </cell>
          <cell r="EB684">
            <v>0</v>
          </cell>
          <cell r="EC684">
            <v>0</v>
          </cell>
          <cell r="ED684">
            <v>0</v>
          </cell>
          <cell r="EE684">
            <v>0</v>
          </cell>
          <cell r="EF684">
            <v>0</v>
          </cell>
          <cell r="EG684">
            <v>0</v>
          </cell>
          <cell r="EH684">
            <v>0</v>
          </cell>
          <cell r="EI684">
            <v>0</v>
          </cell>
          <cell r="EJ684">
            <v>0</v>
          </cell>
          <cell r="EK684">
            <v>0</v>
          </cell>
          <cell r="EL684">
            <v>0</v>
          </cell>
          <cell r="EM684">
            <v>0</v>
          </cell>
          <cell r="EN684">
            <v>0</v>
          </cell>
          <cell r="EO684">
            <v>0</v>
          </cell>
          <cell r="EP684">
            <v>0</v>
          </cell>
          <cell r="EQ684">
            <v>0</v>
          </cell>
          <cell r="ER684">
            <v>0</v>
          </cell>
          <cell r="ES684">
            <v>0</v>
          </cell>
          <cell r="ET684">
            <v>0</v>
          </cell>
          <cell r="EU684">
            <v>0</v>
          </cell>
          <cell r="EV684">
            <v>0</v>
          </cell>
          <cell r="EW684">
            <v>0</v>
          </cell>
          <cell r="EX684">
            <v>0</v>
          </cell>
          <cell r="GZ684">
            <v>0</v>
          </cell>
          <cell r="HA684">
            <v>0</v>
          </cell>
        </row>
        <row r="685">
          <cell r="B685" t="str">
            <v>63041CBA006</v>
          </cell>
          <cell r="C685">
            <v>0</v>
          </cell>
          <cell r="D685">
            <v>15.285371920733615</v>
          </cell>
          <cell r="E685">
            <v>926564169</v>
          </cell>
          <cell r="F685" t="str">
            <v>63041CBA006L5</v>
          </cell>
          <cell r="G685">
            <v>696.52382768398934</v>
          </cell>
          <cell r="H685">
            <v>0</v>
          </cell>
          <cell r="I685">
            <v>0</v>
          </cell>
          <cell r="J685">
            <v>600</v>
          </cell>
          <cell r="K685">
            <v>600</v>
          </cell>
          <cell r="L685">
            <v>238</v>
          </cell>
          <cell r="M685">
            <v>238</v>
          </cell>
          <cell r="N685">
            <v>600</v>
          </cell>
          <cell r="O685">
            <v>238</v>
          </cell>
          <cell r="P685">
            <v>600</v>
          </cell>
          <cell r="Q685">
            <v>238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>
            <v>0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0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714</v>
          </cell>
          <cell r="AM685">
            <v>714</v>
          </cell>
          <cell r="AN685">
            <v>0</v>
          </cell>
          <cell r="AO685">
            <v>714</v>
          </cell>
          <cell r="AP685">
            <v>0</v>
          </cell>
          <cell r="AQ685">
            <v>714</v>
          </cell>
          <cell r="AR685">
            <v>0</v>
          </cell>
          <cell r="AS685">
            <v>0</v>
          </cell>
          <cell r="AT685">
            <v>0</v>
          </cell>
          <cell r="AU685">
            <v>0</v>
          </cell>
          <cell r="AV685">
            <v>0</v>
          </cell>
          <cell r="AW685">
            <v>0</v>
          </cell>
          <cell r="AX685">
            <v>0</v>
          </cell>
          <cell r="AY685">
            <v>0</v>
          </cell>
          <cell r="AZ685">
            <v>0</v>
          </cell>
          <cell r="BA685">
            <v>0</v>
          </cell>
          <cell r="BB685">
            <v>0</v>
          </cell>
          <cell r="BC685">
            <v>0</v>
          </cell>
          <cell r="BD685">
            <v>0</v>
          </cell>
          <cell r="BE685">
            <v>0</v>
          </cell>
          <cell r="BF685">
            <v>0</v>
          </cell>
          <cell r="BG685">
            <v>0</v>
          </cell>
          <cell r="BH685">
            <v>0</v>
          </cell>
          <cell r="BI685">
            <v>0</v>
          </cell>
          <cell r="BJ685">
            <v>0</v>
          </cell>
          <cell r="BK685">
            <v>0</v>
          </cell>
          <cell r="BL685">
            <v>0</v>
          </cell>
          <cell r="BM685">
            <v>0</v>
          </cell>
          <cell r="BN685">
            <v>0</v>
          </cell>
          <cell r="BO685">
            <v>0</v>
          </cell>
          <cell r="BP685">
            <v>0</v>
          </cell>
          <cell r="BQ685">
            <v>0</v>
          </cell>
          <cell r="BR685">
            <v>0</v>
          </cell>
          <cell r="BS685">
            <v>0</v>
          </cell>
          <cell r="BT685">
            <v>0</v>
          </cell>
          <cell r="BU685">
            <v>0</v>
          </cell>
          <cell r="BV685">
            <v>0</v>
          </cell>
          <cell r="BW685">
            <v>450</v>
          </cell>
          <cell r="BX685">
            <v>450</v>
          </cell>
          <cell r="BY685">
            <v>478</v>
          </cell>
          <cell r="BZ685">
            <v>478</v>
          </cell>
          <cell r="CA685">
            <v>0</v>
          </cell>
          <cell r="CB685">
            <v>478</v>
          </cell>
          <cell r="CC685">
            <v>0</v>
          </cell>
          <cell r="CD685">
            <v>478</v>
          </cell>
          <cell r="CE685">
            <v>0</v>
          </cell>
          <cell r="CF685">
            <v>0</v>
          </cell>
          <cell r="CG685">
            <v>0</v>
          </cell>
          <cell r="CH685">
            <v>0</v>
          </cell>
          <cell r="CI685">
            <v>0</v>
          </cell>
          <cell r="CJ685">
            <v>0</v>
          </cell>
          <cell r="CK685">
            <v>0</v>
          </cell>
          <cell r="CL685">
            <v>0</v>
          </cell>
          <cell r="CM685">
            <v>0</v>
          </cell>
          <cell r="CN685">
            <v>0</v>
          </cell>
          <cell r="CO685">
            <v>0</v>
          </cell>
          <cell r="CP685">
            <v>0</v>
          </cell>
          <cell r="CQ685">
            <v>0</v>
          </cell>
          <cell r="CR685">
            <v>0</v>
          </cell>
          <cell r="CS685">
            <v>0</v>
          </cell>
          <cell r="CT685">
            <v>0</v>
          </cell>
          <cell r="CU685">
            <v>0</v>
          </cell>
          <cell r="CV685">
            <v>0</v>
          </cell>
          <cell r="CW685">
            <v>0</v>
          </cell>
          <cell r="CX685">
            <v>0</v>
          </cell>
          <cell r="CY685">
            <v>0</v>
          </cell>
          <cell r="CZ685">
            <v>0</v>
          </cell>
          <cell r="DA685">
            <v>0</v>
          </cell>
          <cell r="DB685">
            <v>0</v>
          </cell>
          <cell r="DC685">
            <v>0</v>
          </cell>
          <cell r="DD685">
            <v>0</v>
          </cell>
          <cell r="DE685">
            <v>0</v>
          </cell>
          <cell r="DF685">
            <v>0</v>
          </cell>
          <cell r="DG685">
            <v>0</v>
          </cell>
          <cell r="DH685">
            <v>0</v>
          </cell>
          <cell r="DI685">
            <v>0</v>
          </cell>
          <cell r="DJ685">
            <v>0</v>
          </cell>
          <cell r="DK685">
            <v>0</v>
          </cell>
          <cell r="DL685">
            <v>0</v>
          </cell>
          <cell r="DM685">
            <v>0</v>
          </cell>
          <cell r="DN685">
            <v>0</v>
          </cell>
          <cell r="DO685">
            <v>0</v>
          </cell>
          <cell r="DP685">
            <v>0</v>
          </cell>
          <cell r="DQ685">
            <v>0</v>
          </cell>
          <cell r="DR685">
            <v>0</v>
          </cell>
          <cell r="DS685">
            <v>0</v>
          </cell>
          <cell r="DT685">
            <v>0</v>
          </cell>
          <cell r="DU685">
            <v>0</v>
          </cell>
          <cell r="DV685">
            <v>0</v>
          </cell>
          <cell r="DW685">
            <v>0</v>
          </cell>
          <cell r="DX685">
            <v>0</v>
          </cell>
          <cell r="DY685">
            <v>0</v>
          </cell>
          <cell r="DZ685">
            <v>0</v>
          </cell>
          <cell r="EA685">
            <v>0</v>
          </cell>
          <cell r="EB685">
            <v>0</v>
          </cell>
          <cell r="EC685">
            <v>0</v>
          </cell>
          <cell r="ED685">
            <v>0</v>
          </cell>
          <cell r="EE685">
            <v>0</v>
          </cell>
          <cell r="EF685">
            <v>0</v>
          </cell>
          <cell r="EG685">
            <v>0</v>
          </cell>
          <cell r="EH685">
            <v>0</v>
          </cell>
          <cell r="EI685">
            <v>0</v>
          </cell>
          <cell r="EJ685">
            <v>0</v>
          </cell>
          <cell r="EK685">
            <v>0</v>
          </cell>
          <cell r="EL685">
            <v>0</v>
          </cell>
          <cell r="EM685">
            <v>0</v>
          </cell>
          <cell r="EN685">
            <v>0</v>
          </cell>
          <cell r="EO685">
            <v>0</v>
          </cell>
          <cell r="EP685">
            <v>0</v>
          </cell>
          <cell r="EQ685">
            <v>0</v>
          </cell>
          <cell r="ER685">
            <v>0</v>
          </cell>
          <cell r="ES685">
            <v>0</v>
          </cell>
          <cell r="ET685">
            <v>0</v>
          </cell>
          <cell r="EU685">
            <v>0</v>
          </cell>
          <cell r="EV685">
            <v>0</v>
          </cell>
          <cell r="EW685">
            <v>0</v>
          </cell>
          <cell r="EX685">
            <v>0</v>
          </cell>
          <cell r="GZ685">
            <v>0</v>
          </cell>
          <cell r="HA685">
            <v>0</v>
          </cell>
        </row>
        <row r="686">
          <cell r="B686" t="str">
            <v>56SPB</v>
          </cell>
          <cell r="C686" t="str">
            <v>LINHA 556SPB</v>
          </cell>
          <cell r="D686">
            <v>8.9466616256593934</v>
          </cell>
          <cell r="E686">
            <v>0</v>
          </cell>
          <cell r="F686" t="str">
            <v>MARILENE - 1 CAV</v>
          </cell>
          <cell r="G686">
            <v>497.4502915628857</v>
          </cell>
          <cell r="H686">
            <v>0</v>
          </cell>
          <cell r="I686">
            <v>0</v>
          </cell>
          <cell r="J686">
            <v>703</v>
          </cell>
          <cell r="K686">
            <v>720</v>
          </cell>
          <cell r="L686">
            <v>0</v>
          </cell>
          <cell r="M686">
            <v>0</v>
          </cell>
          <cell r="N686">
            <v>703</v>
          </cell>
          <cell r="O686">
            <v>0</v>
          </cell>
          <cell r="P686">
            <v>703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>
            <v>0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0</v>
          </cell>
          <cell r="AQ686">
            <v>0</v>
          </cell>
          <cell r="AR686">
            <v>0</v>
          </cell>
          <cell r="AS686">
            <v>0</v>
          </cell>
          <cell r="AT686">
            <v>0</v>
          </cell>
          <cell r="AU686">
            <v>0</v>
          </cell>
          <cell r="AV686">
            <v>0</v>
          </cell>
          <cell r="AW686">
            <v>0</v>
          </cell>
          <cell r="AX686">
            <v>0</v>
          </cell>
          <cell r="AY686">
            <v>0</v>
          </cell>
          <cell r="AZ686">
            <v>0</v>
          </cell>
          <cell r="BA686">
            <v>0</v>
          </cell>
          <cell r="BB686">
            <v>0</v>
          </cell>
          <cell r="BC686">
            <v>0</v>
          </cell>
          <cell r="BD686">
            <v>0</v>
          </cell>
          <cell r="BE686">
            <v>0</v>
          </cell>
          <cell r="BF686">
            <v>0</v>
          </cell>
          <cell r="BG686">
            <v>0</v>
          </cell>
          <cell r="BH686">
            <v>0</v>
          </cell>
          <cell r="BI686">
            <v>0</v>
          </cell>
          <cell r="BJ686">
            <v>240</v>
          </cell>
          <cell r="BK686">
            <v>240</v>
          </cell>
          <cell r="BL686">
            <v>0</v>
          </cell>
          <cell r="BM686">
            <v>0</v>
          </cell>
          <cell r="BN686">
            <v>240</v>
          </cell>
          <cell r="BO686">
            <v>0</v>
          </cell>
          <cell r="BP686">
            <v>240</v>
          </cell>
          <cell r="BQ686">
            <v>0</v>
          </cell>
          <cell r="BR686">
            <v>0</v>
          </cell>
          <cell r="BS686">
            <v>0</v>
          </cell>
          <cell r="BT686">
            <v>0</v>
          </cell>
          <cell r="BU686">
            <v>0</v>
          </cell>
          <cell r="BV686">
            <v>0</v>
          </cell>
          <cell r="BW686">
            <v>0</v>
          </cell>
          <cell r="BX686">
            <v>0</v>
          </cell>
          <cell r="BY686">
            <v>0</v>
          </cell>
          <cell r="BZ686">
            <v>0</v>
          </cell>
          <cell r="CA686">
            <v>0</v>
          </cell>
          <cell r="CB686">
            <v>0</v>
          </cell>
          <cell r="CC686">
            <v>0</v>
          </cell>
          <cell r="CD686">
            <v>0</v>
          </cell>
          <cell r="CE686">
            <v>0</v>
          </cell>
          <cell r="CF686">
            <v>0</v>
          </cell>
          <cell r="CG686">
            <v>0</v>
          </cell>
          <cell r="CH686">
            <v>0</v>
          </cell>
          <cell r="CI686">
            <v>0</v>
          </cell>
          <cell r="CJ686">
            <v>0</v>
          </cell>
          <cell r="CK686">
            <v>0</v>
          </cell>
          <cell r="CL686">
            <v>0</v>
          </cell>
          <cell r="CM686">
            <v>0</v>
          </cell>
          <cell r="CN686">
            <v>0</v>
          </cell>
          <cell r="CO686">
            <v>0</v>
          </cell>
          <cell r="CP686">
            <v>0</v>
          </cell>
          <cell r="CQ686">
            <v>0</v>
          </cell>
          <cell r="CR686">
            <v>0</v>
          </cell>
          <cell r="CS686">
            <v>0</v>
          </cell>
          <cell r="CT686">
            <v>0</v>
          </cell>
          <cell r="CU686">
            <v>0</v>
          </cell>
          <cell r="CV686">
            <v>0</v>
          </cell>
          <cell r="CW686">
            <v>0</v>
          </cell>
          <cell r="CX686">
            <v>0</v>
          </cell>
          <cell r="CY686">
            <v>0</v>
          </cell>
          <cell r="CZ686">
            <v>0</v>
          </cell>
          <cell r="DA686">
            <v>0</v>
          </cell>
          <cell r="DB686">
            <v>0</v>
          </cell>
          <cell r="DC686">
            <v>0</v>
          </cell>
          <cell r="DD686">
            <v>0</v>
          </cell>
          <cell r="DE686">
            <v>0</v>
          </cell>
          <cell r="DF686">
            <v>0</v>
          </cell>
          <cell r="DG686">
            <v>0</v>
          </cell>
          <cell r="DH686">
            <v>0</v>
          </cell>
          <cell r="DI686">
            <v>0</v>
          </cell>
          <cell r="DJ686">
            <v>0</v>
          </cell>
          <cell r="DK686">
            <v>0</v>
          </cell>
          <cell r="DL686">
            <v>0</v>
          </cell>
          <cell r="DM686">
            <v>0</v>
          </cell>
          <cell r="DN686">
            <v>0</v>
          </cell>
          <cell r="DO686">
            <v>0</v>
          </cell>
          <cell r="DP686">
            <v>0</v>
          </cell>
          <cell r="DQ686">
            <v>0</v>
          </cell>
          <cell r="DR686">
            <v>0</v>
          </cell>
          <cell r="DS686">
            <v>0</v>
          </cell>
          <cell r="DT686">
            <v>0</v>
          </cell>
          <cell r="DU686">
            <v>0</v>
          </cell>
          <cell r="DV686">
            <v>0</v>
          </cell>
          <cell r="DW686">
            <v>0</v>
          </cell>
          <cell r="DX686">
            <v>0</v>
          </cell>
          <cell r="DY686">
            <v>0</v>
          </cell>
          <cell r="DZ686">
            <v>0</v>
          </cell>
          <cell r="EA686">
            <v>0</v>
          </cell>
          <cell r="EB686">
            <v>0</v>
          </cell>
          <cell r="EC686">
            <v>0</v>
          </cell>
          <cell r="ED686">
            <v>0</v>
          </cell>
          <cell r="EE686">
            <v>0</v>
          </cell>
          <cell r="EF686">
            <v>0</v>
          </cell>
          <cell r="EG686">
            <v>0</v>
          </cell>
          <cell r="EH686">
            <v>0</v>
          </cell>
          <cell r="EI686">
            <v>0</v>
          </cell>
          <cell r="EJ686">
            <v>0</v>
          </cell>
          <cell r="EK686">
            <v>0</v>
          </cell>
          <cell r="EL686">
            <v>0</v>
          </cell>
          <cell r="EM686">
            <v>0</v>
          </cell>
          <cell r="EN686">
            <v>0</v>
          </cell>
          <cell r="EO686">
            <v>0</v>
          </cell>
          <cell r="EP686">
            <v>0</v>
          </cell>
          <cell r="EQ686">
            <v>0</v>
          </cell>
          <cell r="ER686">
            <v>0</v>
          </cell>
          <cell r="ES686">
            <v>0</v>
          </cell>
          <cell r="ET686">
            <v>0</v>
          </cell>
          <cell r="EU686">
            <v>0</v>
          </cell>
          <cell r="EV686">
            <v>0</v>
          </cell>
          <cell r="EW686">
            <v>0</v>
          </cell>
          <cell r="EX686">
            <v>0</v>
          </cell>
          <cell r="GZ686">
            <v>0</v>
          </cell>
          <cell r="HA686">
            <v>0</v>
          </cell>
        </row>
        <row r="687">
          <cell r="B687" t="str">
            <v>63047CBA006</v>
          </cell>
          <cell r="C687">
            <v>0</v>
          </cell>
          <cell r="D687">
            <v>8.9466616256593934</v>
          </cell>
          <cell r="E687">
            <v>926564170</v>
          </cell>
          <cell r="F687" t="str">
            <v>63047CBA006L5</v>
          </cell>
          <cell r="G687">
            <v>497.4502915628857</v>
          </cell>
          <cell r="H687">
            <v>0</v>
          </cell>
          <cell r="I687">
            <v>0</v>
          </cell>
          <cell r="J687">
            <v>703</v>
          </cell>
          <cell r="K687">
            <v>720</v>
          </cell>
          <cell r="L687">
            <v>0</v>
          </cell>
          <cell r="M687">
            <v>0</v>
          </cell>
          <cell r="N687">
            <v>703</v>
          </cell>
          <cell r="O687">
            <v>0</v>
          </cell>
          <cell r="P687">
            <v>703</v>
          </cell>
          <cell r="Q687">
            <v>0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>
            <v>0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  <cell r="AM687">
            <v>0</v>
          </cell>
          <cell r="AN687">
            <v>0</v>
          </cell>
          <cell r="AO687">
            <v>0</v>
          </cell>
          <cell r="AP687">
            <v>0</v>
          </cell>
          <cell r="AQ687">
            <v>0</v>
          </cell>
          <cell r="AR687">
            <v>0</v>
          </cell>
          <cell r="AS687">
            <v>0</v>
          </cell>
          <cell r="AT687">
            <v>0</v>
          </cell>
          <cell r="AU687">
            <v>0</v>
          </cell>
          <cell r="AV687">
            <v>0</v>
          </cell>
          <cell r="AW687">
            <v>0</v>
          </cell>
          <cell r="AX687">
            <v>0</v>
          </cell>
          <cell r="AY687">
            <v>0</v>
          </cell>
          <cell r="AZ687">
            <v>0</v>
          </cell>
          <cell r="BA687">
            <v>0</v>
          </cell>
          <cell r="BB687">
            <v>0</v>
          </cell>
          <cell r="BC687">
            <v>0</v>
          </cell>
          <cell r="BD687">
            <v>0</v>
          </cell>
          <cell r="BE687">
            <v>0</v>
          </cell>
          <cell r="BF687">
            <v>0</v>
          </cell>
          <cell r="BG687">
            <v>0</v>
          </cell>
          <cell r="BH687">
            <v>0</v>
          </cell>
          <cell r="BI687">
            <v>0</v>
          </cell>
          <cell r="BJ687">
            <v>240</v>
          </cell>
          <cell r="BK687">
            <v>240</v>
          </cell>
          <cell r="BL687">
            <v>0</v>
          </cell>
          <cell r="BM687">
            <v>0</v>
          </cell>
          <cell r="BN687">
            <v>240</v>
          </cell>
          <cell r="BO687">
            <v>0</v>
          </cell>
          <cell r="BP687">
            <v>240</v>
          </cell>
          <cell r="BQ687">
            <v>0</v>
          </cell>
          <cell r="BR687">
            <v>0</v>
          </cell>
          <cell r="BS687">
            <v>0</v>
          </cell>
          <cell r="BT687">
            <v>0</v>
          </cell>
          <cell r="BU687">
            <v>0</v>
          </cell>
          <cell r="BV687">
            <v>0</v>
          </cell>
          <cell r="BW687">
            <v>0</v>
          </cell>
          <cell r="BX687">
            <v>0</v>
          </cell>
          <cell r="BY687">
            <v>0</v>
          </cell>
          <cell r="BZ687">
            <v>0</v>
          </cell>
          <cell r="CA687">
            <v>0</v>
          </cell>
          <cell r="CB687">
            <v>0</v>
          </cell>
          <cell r="CC687">
            <v>0</v>
          </cell>
          <cell r="CD687">
            <v>0</v>
          </cell>
          <cell r="CE687">
            <v>0</v>
          </cell>
          <cell r="CF687">
            <v>0</v>
          </cell>
          <cell r="CG687">
            <v>0</v>
          </cell>
          <cell r="CH687">
            <v>0</v>
          </cell>
          <cell r="CI687">
            <v>0</v>
          </cell>
          <cell r="CJ687">
            <v>0</v>
          </cell>
          <cell r="CK687">
            <v>0</v>
          </cell>
          <cell r="CL687">
            <v>0</v>
          </cell>
          <cell r="CM687">
            <v>0</v>
          </cell>
          <cell r="CN687">
            <v>0</v>
          </cell>
          <cell r="CO687">
            <v>0</v>
          </cell>
          <cell r="CP687">
            <v>0</v>
          </cell>
          <cell r="CQ687">
            <v>0</v>
          </cell>
          <cell r="CR687">
            <v>0</v>
          </cell>
          <cell r="CS687">
            <v>0</v>
          </cell>
          <cell r="CT687">
            <v>0</v>
          </cell>
          <cell r="CU687">
            <v>0</v>
          </cell>
          <cell r="CV687">
            <v>0</v>
          </cell>
          <cell r="CW687">
            <v>0</v>
          </cell>
          <cell r="CX687">
            <v>0</v>
          </cell>
          <cell r="CY687">
            <v>0</v>
          </cell>
          <cell r="CZ687">
            <v>0</v>
          </cell>
          <cell r="DA687">
            <v>0</v>
          </cell>
          <cell r="DB687">
            <v>0</v>
          </cell>
          <cell r="DC687">
            <v>0</v>
          </cell>
          <cell r="DD687">
            <v>0</v>
          </cell>
          <cell r="DE687">
            <v>0</v>
          </cell>
          <cell r="DF687">
            <v>0</v>
          </cell>
          <cell r="DG687">
            <v>0</v>
          </cell>
          <cell r="DH687">
            <v>0</v>
          </cell>
          <cell r="DI687">
            <v>0</v>
          </cell>
          <cell r="DJ687">
            <v>0</v>
          </cell>
          <cell r="DK687">
            <v>0</v>
          </cell>
          <cell r="DL687">
            <v>0</v>
          </cell>
          <cell r="DM687">
            <v>0</v>
          </cell>
          <cell r="DN687">
            <v>0</v>
          </cell>
          <cell r="DO687">
            <v>0</v>
          </cell>
          <cell r="DP687">
            <v>0</v>
          </cell>
          <cell r="DQ687">
            <v>0</v>
          </cell>
          <cell r="DR687">
            <v>0</v>
          </cell>
          <cell r="DS687">
            <v>0</v>
          </cell>
          <cell r="DT687">
            <v>0</v>
          </cell>
          <cell r="DU687">
            <v>0</v>
          </cell>
          <cell r="DV687">
            <v>0</v>
          </cell>
          <cell r="DW687">
            <v>0</v>
          </cell>
          <cell r="DX687">
            <v>0</v>
          </cell>
          <cell r="DY687">
            <v>0</v>
          </cell>
          <cell r="DZ687">
            <v>0</v>
          </cell>
          <cell r="EA687">
            <v>0</v>
          </cell>
          <cell r="EB687">
            <v>0</v>
          </cell>
          <cell r="EC687">
            <v>0</v>
          </cell>
          <cell r="ED687">
            <v>0</v>
          </cell>
          <cell r="EE687">
            <v>0</v>
          </cell>
          <cell r="EF687">
            <v>0</v>
          </cell>
          <cell r="EG687">
            <v>0</v>
          </cell>
          <cell r="EH687">
            <v>0</v>
          </cell>
          <cell r="EI687">
            <v>0</v>
          </cell>
          <cell r="EJ687">
            <v>0</v>
          </cell>
          <cell r="EK687">
            <v>0</v>
          </cell>
          <cell r="EL687">
            <v>0</v>
          </cell>
          <cell r="EM687">
            <v>0</v>
          </cell>
          <cell r="EN687">
            <v>0</v>
          </cell>
          <cell r="EO687">
            <v>0</v>
          </cell>
          <cell r="EP687">
            <v>0</v>
          </cell>
          <cell r="EQ687">
            <v>0</v>
          </cell>
          <cell r="ER687">
            <v>0</v>
          </cell>
          <cell r="ES687">
            <v>0</v>
          </cell>
          <cell r="ET687">
            <v>0</v>
          </cell>
          <cell r="EU687">
            <v>0</v>
          </cell>
          <cell r="EV687">
            <v>0</v>
          </cell>
          <cell r="EW687">
            <v>0</v>
          </cell>
          <cell r="EX687">
            <v>0</v>
          </cell>
          <cell r="GZ687">
            <v>0</v>
          </cell>
          <cell r="HA687">
            <v>0</v>
          </cell>
        </row>
        <row r="688">
          <cell r="B688" t="str">
            <v>56SX</v>
          </cell>
          <cell r="C688" t="str">
            <v>LINHA 556SX</v>
          </cell>
          <cell r="D688">
            <v>21.336071870082716</v>
          </cell>
          <cell r="E688">
            <v>0</v>
          </cell>
          <cell r="F688" t="str">
            <v>MARILENE - 1 CAV</v>
          </cell>
          <cell r="G688">
            <v>458.04990293089242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0</v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  <cell r="AM688">
            <v>0</v>
          </cell>
          <cell r="AN688">
            <v>0</v>
          </cell>
          <cell r="AO688">
            <v>0</v>
          </cell>
          <cell r="AP688">
            <v>0</v>
          </cell>
          <cell r="AQ688">
            <v>0</v>
          </cell>
          <cell r="AR688">
            <v>0</v>
          </cell>
          <cell r="AS688">
            <v>0</v>
          </cell>
          <cell r="AT688">
            <v>0</v>
          </cell>
          <cell r="AU688">
            <v>0</v>
          </cell>
          <cell r="AV688">
            <v>0</v>
          </cell>
          <cell r="AW688">
            <v>0</v>
          </cell>
          <cell r="AX688">
            <v>0</v>
          </cell>
          <cell r="AY688">
            <v>0</v>
          </cell>
          <cell r="AZ688">
            <v>0</v>
          </cell>
          <cell r="BA688">
            <v>0</v>
          </cell>
          <cell r="BB688">
            <v>0</v>
          </cell>
          <cell r="BC688">
            <v>0</v>
          </cell>
          <cell r="BD688">
            <v>0</v>
          </cell>
          <cell r="BE688">
            <v>0</v>
          </cell>
          <cell r="BF688">
            <v>0</v>
          </cell>
          <cell r="BG688">
            <v>0</v>
          </cell>
          <cell r="BH688">
            <v>0</v>
          </cell>
          <cell r="BI688">
            <v>0</v>
          </cell>
          <cell r="BJ688">
            <v>0</v>
          </cell>
          <cell r="BK688">
            <v>0</v>
          </cell>
          <cell r="BL688">
            <v>0</v>
          </cell>
          <cell r="BM688">
            <v>0</v>
          </cell>
          <cell r="BN688">
            <v>0</v>
          </cell>
          <cell r="BO688">
            <v>0</v>
          </cell>
          <cell r="BP688">
            <v>0</v>
          </cell>
          <cell r="BQ688">
            <v>0</v>
          </cell>
          <cell r="BR688">
            <v>0</v>
          </cell>
          <cell r="BS688">
            <v>0</v>
          </cell>
          <cell r="BT688">
            <v>0</v>
          </cell>
          <cell r="BU688">
            <v>0</v>
          </cell>
          <cell r="BV688">
            <v>0</v>
          </cell>
          <cell r="BW688">
            <v>0</v>
          </cell>
          <cell r="BX688">
            <v>0</v>
          </cell>
          <cell r="BY688">
            <v>0</v>
          </cell>
          <cell r="BZ688">
            <v>0</v>
          </cell>
          <cell r="CA688">
            <v>0</v>
          </cell>
          <cell r="CB688">
            <v>0</v>
          </cell>
          <cell r="CC688">
            <v>0</v>
          </cell>
          <cell r="CD688">
            <v>0</v>
          </cell>
          <cell r="CE688">
            <v>0</v>
          </cell>
          <cell r="CF688">
            <v>0</v>
          </cell>
          <cell r="CG688">
            <v>0</v>
          </cell>
          <cell r="CH688">
            <v>0</v>
          </cell>
          <cell r="CI688">
            <v>0</v>
          </cell>
          <cell r="CJ688">
            <v>0</v>
          </cell>
          <cell r="CK688">
            <v>0</v>
          </cell>
          <cell r="CL688">
            <v>0</v>
          </cell>
          <cell r="CM688">
            <v>0</v>
          </cell>
          <cell r="CN688">
            <v>0</v>
          </cell>
          <cell r="CO688">
            <v>0</v>
          </cell>
          <cell r="CP688">
            <v>0</v>
          </cell>
          <cell r="CQ688">
            <v>0</v>
          </cell>
          <cell r="CR688">
            <v>0</v>
          </cell>
          <cell r="CS688">
            <v>0</v>
          </cell>
          <cell r="CT688">
            <v>0</v>
          </cell>
          <cell r="CU688">
            <v>0</v>
          </cell>
          <cell r="CV688">
            <v>0</v>
          </cell>
          <cell r="CW688">
            <v>0</v>
          </cell>
          <cell r="CX688">
            <v>0</v>
          </cell>
          <cell r="CY688">
            <v>0</v>
          </cell>
          <cell r="CZ688">
            <v>0</v>
          </cell>
          <cell r="DA688">
            <v>0</v>
          </cell>
          <cell r="DB688">
            <v>0</v>
          </cell>
          <cell r="DC688">
            <v>0</v>
          </cell>
          <cell r="DD688">
            <v>0</v>
          </cell>
          <cell r="DE688">
            <v>0</v>
          </cell>
          <cell r="DF688">
            <v>0</v>
          </cell>
          <cell r="DG688">
            <v>0</v>
          </cell>
          <cell r="DH688">
            <v>0</v>
          </cell>
          <cell r="DI688">
            <v>0</v>
          </cell>
          <cell r="DJ688">
            <v>0</v>
          </cell>
          <cell r="DK688">
            <v>0</v>
          </cell>
          <cell r="DL688">
            <v>0</v>
          </cell>
          <cell r="DM688">
            <v>0</v>
          </cell>
          <cell r="DN688">
            <v>0</v>
          </cell>
          <cell r="DO688">
            <v>0</v>
          </cell>
          <cell r="DP688">
            <v>0</v>
          </cell>
          <cell r="DQ688">
            <v>0</v>
          </cell>
          <cell r="DR688">
            <v>0</v>
          </cell>
          <cell r="DS688">
            <v>0</v>
          </cell>
          <cell r="DT688">
            <v>0</v>
          </cell>
          <cell r="DU688">
            <v>0</v>
          </cell>
          <cell r="DV688">
            <v>0</v>
          </cell>
          <cell r="DW688">
            <v>0</v>
          </cell>
          <cell r="DX688">
            <v>0</v>
          </cell>
          <cell r="DY688">
            <v>0</v>
          </cell>
          <cell r="DZ688">
            <v>0</v>
          </cell>
          <cell r="EA688">
            <v>0</v>
          </cell>
          <cell r="EB688">
            <v>0</v>
          </cell>
          <cell r="EC688">
            <v>0</v>
          </cell>
          <cell r="ED688">
            <v>0</v>
          </cell>
          <cell r="EE688">
            <v>0</v>
          </cell>
          <cell r="EF688">
            <v>0</v>
          </cell>
          <cell r="EG688">
            <v>0</v>
          </cell>
          <cell r="EH688">
            <v>0</v>
          </cell>
          <cell r="EI688">
            <v>0</v>
          </cell>
          <cell r="EJ688">
            <v>0</v>
          </cell>
          <cell r="EK688">
            <v>0</v>
          </cell>
          <cell r="EL688">
            <v>0</v>
          </cell>
          <cell r="EM688">
            <v>0</v>
          </cell>
          <cell r="EN688">
            <v>0</v>
          </cell>
          <cell r="EO688">
            <v>0</v>
          </cell>
          <cell r="EP688">
            <v>0</v>
          </cell>
          <cell r="EQ688">
            <v>0</v>
          </cell>
          <cell r="ER688">
            <v>0</v>
          </cell>
          <cell r="ES688">
            <v>0</v>
          </cell>
          <cell r="ET688">
            <v>0</v>
          </cell>
          <cell r="EU688">
            <v>0</v>
          </cell>
          <cell r="EV688">
            <v>0</v>
          </cell>
          <cell r="EW688">
            <v>0</v>
          </cell>
          <cell r="EX688">
            <v>0</v>
          </cell>
          <cell r="GZ688">
            <v>0</v>
          </cell>
          <cell r="HA688">
            <v>0</v>
          </cell>
        </row>
        <row r="689">
          <cell r="B689" t="str">
            <v>63047CBA089</v>
          </cell>
          <cell r="C689">
            <v>0</v>
          </cell>
          <cell r="D689">
            <v>21.336071870082716</v>
          </cell>
          <cell r="E689">
            <v>926564174</v>
          </cell>
          <cell r="F689" t="str">
            <v>63047CBA089L5</v>
          </cell>
          <cell r="G689">
            <v>458.04990293089242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0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  <cell r="AM689">
            <v>0</v>
          </cell>
          <cell r="AN689">
            <v>0</v>
          </cell>
          <cell r="AO689">
            <v>0</v>
          </cell>
          <cell r="AP689">
            <v>0</v>
          </cell>
          <cell r="AQ689">
            <v>0</v>
          </cell>
          <cell r="AR689">
            <v>0</v>
          </cell>
          <cell r="AS689">
            <v>0</v>
          </cell>
          <cell r="AT689">
            <v>0</v>
          </cell>
          <cell r="AU689">
            <v>0</v>
          </cell>
          <cell r="AV689">
            <v>0</v>
          </cell>
          <cell r="AW689">
            <v>0</v>
          </cell>
          <cell r="AX689">
            <v>0</v>
          </cell>
          <cell r="AY689">
            <v>0</v>
          </cell>
          <cell r="AZ689">
            <v>0</v>
          </cell>
          <cell r="BA689">
            <v>0</v>
          </cell>
          <cell r="BB689">
            <v>0</v>
          </cell>
          <cell r="BC689">
            <v>0</v>
          </cell>
          <cell r="BD689">
            <v>0</v>
          </cell>
          <cell r="BE689">
            <v>0</v>
          </cell>
          <cell r="BF689">
            <v>0</v>
          </cell>
          <cell r="BG689">
            <v>0</v>
          </cell>
          <cell r="BH689">
            <v>0</v>
          </cell>
          <cell r="BI689">
            <v>0</v>
          </cell>
          <cell r="BJ689">
            <v>0</v>
          </cell>
          <cell r="BK689">
            <v>0</v>
          </cell>
          <cell r="BL689">
            <v>0</v>
          </cell>
          <cell r="BM689">
            <v>0</v>
          </cell>
          <cell r="BN689">
            <v>0</v>
          </cell>
          <cell r="BO689">
            <v>0</v>
          </cell>
          <cell r="BP689">
            <v>0</v>
          </cell>
          <cell r="BQ689">
            <v>0</v>
          </cell>
          <cell r="BR689">
            <v>0</v>
          </cell>
          <cell r="BS689">
            <v>0</v>
          </cell>
          <cell r="BT689">
            <v>0</v>
          </cell>
          <cell r="BU689">
            <v>0</v>
          </cell>
          <cell r="BV689">
            <v>0</v>
          </cell>
          <cell r="BW689">
            <v>0</v>
          </cell>
          <cell r="BX689">
            <v>0</v>
          </cell>
          <cell r="BY689">
            <v>0</v>
          </cell>
          <cell r="BZ689">
            <v>0</v>
          </cell>
          <cell r="CA689">
            <v>0</v>
          </cell>
          <cell r="CB689">
            <v>0</v>
          </cell>
          <cell r="CC689">
            <v>0</v>
          </cell>
          <cell r="CD689">
            <v>0</v>
          </cell>
          <cell r="CE689">
            <v>0</v>
          </cell>
          <cell r="CF689">
            <v>0</v>
          </cell>
          <cell r="CG689">
            <v>0</v>
          </cell>
          <cell r="CH689">
            <v>0</v>
          </cell>
          <cell r="CI689">
            <v>0</v>
          </cell>
          <cell r="CJ689">
            <v>0</v>
          </cell>
          <cell r="CK689">
            <v>0</v>
          </cell>
          <cell r="CL689">
            <v>0</v>
          </cell>
          <cell r="CM689">
            <v>0</v>
          </cell>
          <cell r="CN689">
            <v>0</v>
          </cell>
          <cell r="CO689">
            <v>0</v>
          </cell>
          <cell r="CP689">
            <v>0</v>
          </cell>
          <cell r="CQ689">
            <v>0</v>
          </cell>
          <cell r="CR689">
            <v>0</v>
          </cell>
          <cell r="CS689">
            <v>0</v>
          </cell>
          <cell r="CT689">
            <v>0</v>
          </cell>
          <cell r="CU689">
            <v>0</v>
          </cell>
          <cell r="CV689">
            <v>0</v>
          </cell>
          <cell r="CW689">
            <v>0</v>
          </cell>
          <cell r="CX689">
            <v>0</v>
          </cell>
          <cell r="CY689">
            <v>0</v>
          </cell>
          <cell r="CZ689">
            <v>0</v>
          </cell>
          <cell r="DA689">
            <v>0</v>
          </cell>
          <cell r="DB689">
            <v>0</v>
          </cell>
          <cell r="DC689">
            <v>0</v>
          </cell>
          <cell r="DD689">
            <v>0</v>
          </cell>
          <cell r="DE689">
            <v>0</v>
          </cell>
          <cell r="DF689">
            <v>0</v>
          </cell>
          <cell r="DG689">
            <v>0</v>
          </cell>
          <cell r="DH689">
            <v>0</v>
          </cell>
          <cell r="DI689">
            <v>0</v>
          </cell>
          <cell r="DJ689">
            <v>0</v>
          </cell>
          <cell r="DK689">
            <v>0</v>
          </cell>
          <cell r="DL689">
            <v>0</v>
          </cell>
          <cell r="DM689">
            <v>0</v>
          </cell>
          <cell r="DN689">
            <v>0</v>
          </cell>
          <cell r="DO689">
            <v>0</v>
          </cell>
          <cell r="DP689">
            <v>0</v>
          </cell>
          <cell r="DQ689">
            <v>0</v>
          </cell>
          <cell r="DR689">
            <v>0</v>
          </cell>
          <cell r="DS689">
            <v>0</v>
          </cell>
          <cell r="DT689">
            <v>0</v>
          </cell>
          <cell r="DU689">
            <v>0</v>
          </cell>
          <cell r="DV689">
            <v>0</v>
          </cell>
          <cell r="DW689">
            <v>0</v>
          </cell>
          <cell r="DX689">
            <v>0</v>
          </cell>
          <cell r="DY689">
            <v>0</v>
          </cell>
          <cell r="DZ689">
            <v>0</v>
          </cell>
          <cell r="EA689">
            <v>0</v>
          </cell>
          <cell r="EB689">
            <v>0</v>
          </cell>
          <cell r="EC689">
            <v>0</v>
          </cell>
          <cell r="ED689">
            <v>0</v>
          </cell>
          <cell r="EE689">
            <v>0</v>
          </cell>
          <cell r="EF689">
            <v>0</v>
          </cell>
          <cell r="EG689">
            <v>0</v>
          </cell>
          <cell r="EH689">
            <v>0</v>
          </cell>
          <cell r="EI689">
            <v>0</v>
          </cell>
          <cell r="EJ689">
            <v>0</v>
          </cell>
          <cell r="EK689">
            <v>0</v>
          </cell>
          <cell r="EL689">
            <v>0</v>
          </cell>
          <cell r="EM689">
            <v>0</v>
          </cell>
          <cell r="EN689">
            <v>0</v>
          </cell>
          <cell r="EO689">
            <v>0</v>
          </cell>
          <cell r="EP689">
            <v>0</v>
          </cell>
          <cell r="EQ689">
            <v>0</v>
          </cell>
          <cell r="ER689">
            <v>0</v>
          </cell>
          <cell r="ES689">
            <v>0</v>
          </cell>
          <cell r="ET689">
            <v>0</v>
          </cell>
          <cell r="EU689">
            <v>0</v>
          </cell>
          <cell r="EV689">
            <v>0</v>
          </cell>
          <cell r="EW689">
            <v>0</v>
          </cell>
          <cell r="EX689">
            <v>0</v>
          </cell>
          <cell r="GZ689">
            <v>0</v>
          </cell>
          <cell r="HA689">
            <v>0</v>
          </cell>
        </row>
        <row r="690">
          <cell r="B690" t="str">
            <v>76BSP</v>
          </cell>
          <cell r="C690" t="str">
            <v>LINHA 576BSP</v>
          </cell>
          <cell r="D690">
            <v>12.819842768599697</v>
          </cell>
          <cell r="E690">
            <v>0</v>
          </cell>
          <cell r="F690" t="str">
            <v>MARIA</v>
          </cell>
          <cell r="G690">
            <v>628.29764523512267</v>
          </cell>
          <cell r="H690">
            <v>1914</v>
          </cell>
          <cell r="I690">
            <v>2810</v>
          </cell>
          <cell r="J690">
            <v>6600</v>
          </cell>
          <cell r="K690">
            <v>6600</v>
          </cell>
          <cell r="L690">
            <v>6640</v>
          </cell>
          <cell r="M690">
            <v>3208</v>
          </cell>
          <cell r="N690">
            <v>8419.1110766384772</v>
          </cell>
          <cell r="O690">
            <v>11364</v>
          </cell>
          <cell r="P690">
            <v>8419.1110766384772</v>
          </cell>
          <cell r="Q690">
            <v>8407</v>
          </cell>
          <cell r="R690">
            <v>48</v>
          </cell>
          <cell r="S690">
            <v>31</v>
          </cell>
          <cell r="T690">
            <v>964</v>
          </cell>
          <cell r="U690">
            <v>995</v>
          </cell>
          <cell r="V690">
            <v>5.1416306672282213</v>
          </cell>
          <cell r="W690">
            <v>6240</v>
          </cell>
          <cell r="X690">
            <v>6240</v>
          </cell>
          <cell r="Y690">
            <v>8076</v>
          </cell>
          <cell r="Z690">
            <v>909</v>
          </cell>
          <cell r="AA690">
            <v>5624.6747134776906</v>
          </cell>
          <cell r="AB690">
            <v>7029</v>
          </cell>
          <cell r="AC690">
            <v>5624.6747134776906</v>
          </cell>
          <cell r="AD690">
            <v>6135</v>
          </cell>
          <cell r="AE690">
            <v>-34</v>
          </cell>
          <cell r="AF690">
            <v>795</v>
          </cell>
          <cell r="AG690">
            <v>2175</v>
          </cell>
          <cell r="AH690">
            <v>2970</v>
          </cell>
          <cell r="AI690">
            <v>9.3032149642869477</v>
          </cell>
          <cell r="AJ690">
            <v>7440</v>
          </cell>
          <cell r="AK690">
            <v>7440</v>
          </cell>
          <cell r="AL690">
            <v>7405</v>
          </cell>
          <cell r="AM690">
            <v>3987</v>
          </cell>
          <cell r="AN690">
            <v>7013.7044291119564</v>
          </cell>
          <cell r="AO690">
            <v>10493</v>
          </cell>
          <cell r="AP690">
            <v>7013.7044291119564</v>
          </cell>
          <cell r="AQ690">
            <v>8513</v>
          </cell>
          <cell r="AR690">
            <v>8</v>
          </cell>
          <cell r="AS690">
            <v>80</v>
          </cell>
          <cell r="AT690">
            <v>1774</v>
          </cell>
          <cell r="AU690">
            <v>1854</v>
          </cell>
          <cell r="AV690">
            <v>6.1932690964949026</v>
          </cell>
          <cell r="AW690">
            <v>7680</v>
          </cell>
          <cell r="AX690">
            <v>7600</v>
          </cell>
          <cell r="AY690">
            <v>7190</v>
          </cell>
          <cell r="AZ690">
            <v>1355</v>
          </cell>
          <cell r="BA690">
            <v>8593.2000000000007</v>
          </cell>
          <cell r="BB690">
            <v>8865</v>
          </cell>
          <cell r="BC690">
            <v>8593.2000000000007</v>
          </cell>
          <cell r="BD690">
            <v>7563</v>
          </cell>
          <cell r="BE690">
            <v>3</v>
          </cell>
          <cell r="BF690">
            <v>84</v>
          </cell>
          <cell r="BG690">
            <v>1394</v>
          </cell>
          <cell r="BH690">
            <v>1478</v>
          </cell>
          <cell r="BI690">
            <v>9.8122946973251999</v>
          </cell>
          <cell r="BJ690">
            <v>4800</v>
          </cell>
          <cell r="BK690">
            <v>4800</v>
          </cell>
          <cell r="BL690">
            <v>4291</v>
          </cell>
          <cell r="BM690">
            <v>1810</v>
          </cell>
          <cell r="BN690">
            <v>4262</v>
          </cell>
          <cell r="BO690">
            <v>2986</v>
          </cell>
          <cell r="BP690">
            <v>4262</v>
          </cell>
          <cell r="BQ690">
            <v>2986</v>
          </cell>
          <cell r="BR690">
            <v>4</v>
          </cell>
          <cell r="BS690">
            <v>201</v>
          </cell>
          <cell r="BT690">
            <v>2578</v>
          </cell>
          <cell r="BU690">
            <v>2779</v>
          </cell>
          <cell r="BV690">
            <v>13.466851507091432</v>
          </cell>
          <cell r="BW690">
            <v>5530</v>
          </cell>
          <cell r="BX690">
            <v>5520</v>
          </cell>
          <cell r="BY690">
            <v>5631</v>
          </cell>
          <cell r="BZ690">
            <v>3958</v>
          </cell>
          <cell r="CA690">
            <v>5742.990479940614</v>
          </cell>
          <cell r="CB690">
            <v>5415</v>
          </cell>
          <cell r="CC690">
            <v>5742.990479940614</v>
          </cell>
          <cell r="CD690">
            <v>5415</v>
          </cell>
          <cell r="CE690">
            <v>-26</v>
          </cell>
          <cell r="CF690">
            <v>660</v>
          </cell>
          <cell r="CG690">
            <v>2361</v>
          </cell>
          <cell r="CH690">
            <v>3021</v>
          </cell>
          <cell r="CI690">
            <v>24.6794425087108</v>
          </cell>
          <cell r="CJ690">
            <v>509</v>
          </cell>
          <cell r="CK690">
            <v>509</v>
          </cell>
          <cell r="CL690">
            <v>506</v>
          </cell>
          <cell r="CM690">
            <v>3628</v>
          </cell>
          <cell r="CN690">
            <v>2870</v>
          </cell>
          <cell r="CO690">
            <v>2988</v>
          </cell>
          <cell r="CP690">
            <v>2870</v>
          </cell>
          <cell r="CQ690">
            <v>2988</v>
          </cell>
          <cell r="CR690">
            <v>109</v>
          </cell>
          <cell r="CS690">
            <v>72</v>
          </cell>
          <cell r="CT690">
            <v>358</v>
          </cell>
          <cell r="CU690">
            <v>430</v>
          </cell>
          <cell r="CV690">
            <v>60.000000000001066</v>
          </cell>
          <cell r="CW690">
            <v>0</v>
          </cell>
          <cell r="CX690">
            <v>0</v>
          </cell>
          <cell r="CY690">
            <v>0</v>
          </cell>
          <cell r="CZ690">
            <v>0</v>
          </cell>
          <cell r="DA690">
            <v>349.99999999999972</v>
          </cell>
          <cell r="DB690">
            <v>283</v>
          </cell>
          <cell r="DC690">
            <v>349.99999999999972</v>
          </cell>
          <cell r="DD690">
            <v>283</v>
          </cell>
          <cell r="DE690">
            <v>14</v>
          </cell>
          <cell r="DF690">
            <v>81</v>
          </cell>
          <cell r="DG690">
            <v>52</v>
          </cell>
          <cell r="DH690">
            <v>133</v>
          </cell>
          <cell r="DI690">
            <v>30</v>
          </cell>
          <cell r="DJ690">
            <v>0</v>
          </cell>
          <cell r="DK690">
            <v>0</v>
          </cell>
          <cell r="DL690">
            <v>0</v>
          </cell>
          <cell r="DM690">
            <v>0</v>
          </cell>
          <cell r="DN690">
            <v>52</v>
          </cell>
          <cell r="DO690">
            <v>41</v>
          </cell>
          <cell r="DP690">
            <v>52</v>
          </cell>
          <cell r="DQ690">
            <v>41</v>
          </cell>
          <cell r="DR690">
            <v>23</v>
          </cell>
          <cell r="DS690">
            <v>15</v>
          </cell>
          <cell r="DT690">
            <v>54</v>
          </cell>
          <cell r="DU690">
            <v>69</v>
          </cell>
          <cell r="DV690">
            <v>30</v>
          </cell>
          <cell r="DW690">
            <v>0</v>
          </cell>
          <cell r="DX690">
            <v>0</v>
          </cell>
          <cell r="DY690">
            <v>0</v>
          </cell>
          <cell r="DZ690">
            <v>1614</v>
          </cell>
          <cell r="EA690">
            <v>54</v>
          </cell>
          <cell r="EB690">
            <v>62</v>
          </cell>
          <cell r="EC690">
            <v>54</v>
          </cell>
          <cell r="ED690">
            <v>62</v>
          </cell>
          <cell r="EE690">
            <v>-14</v>
          </cell>
          <cell r="EF690">
            <v>12</v>
          </cell>
          <cell r="EG690">
            <v>9</v>
          </cell>
          <cell r="EH690">
            <v>21</v>
          </cell>
          <cell r="EI690">
            <v>0</v>
          </cell>
          <cell r="EJ690">
            <v>0</v>
          </cell>
          <cell r="EK690">
            <v>0</v>
          </cell>
          <cell r="EL690">
            <v>0</v>
          </cell>
          <cell r="EM690">
            <v>0</v>
          </cell>
          <cell r="EN690">
            <v>0</v>
          </cell>
          <cell r="EO690">
            <v>0</v>
          </cell>
          <cell r="EP690">
            <v>0</v>
          </cell>
          <cell r="EQ690">
            <v>0</v>
          </cell>
          <cell r="ER690">
            <v>0</v>
          </cell>
          <cell r="ES690">
            <v>9</v>
          </cell>
          <cell r="ET690">
            <v>9</v>
          </cell>
          <cell r="EU690">
            <v>21</v>
          </cell>
          <cell r="EV690">
            <v>0</v>
          </cell>
          <cell r="EW690">
            <v>0</v>
          </cell>
          <cell r="EX690">
            <v>0</v>
          </cell>
          <cell r="GZ690">
            <v>0</v>
          </cell>
          <cell r="HA690">
            <v>0</v>
          </cell>
        </row>
        <row r="691">
          <cell r="B691" t="str">
            <v>63051BBA006</v>
          </cell>
          <cell r="C691">
            <v>0</v>
          </cell>
          <cell r="D691">
            <v>12.819842768599697</v>
          </cell>
          <cell r="E691">
            <v>926564103</v>
          </cell>
          <cell r="F691" t="str">
            <v>63051BBA006L5</v>
          </cell>
          <cell r="G691">
            <v>628.29764523512267</v>
          </cell>
          <cell r="H691">
            <v>1914</v>
          </cell>
          <cell r="I691">
            <v>2810</v>
          </cell>
          <cell r="J691">
            <v>6600</v>
          </cell>
          <cell r="K691">
            <v>6600</v>
          </cell>
          <cell r="L691">
            <v>6640</v>
          </cell>
          <cell r="M691">
            <v>3208</v>
          </cell>
          <cell r="N691">
            <v>8419.1110766384772</v>
          </cell>
          <cell r="O691">
            <v>11364</v>
          </cell>
          <cell r="P691">
            <v>8419.1110766384772</v>
          </cell>
          <cell r="Q691">
            <v>8407</v>
          </cell>
          <cell r="R691">
            <v>48</v>
          </cell>
          <cell r="S691">
            <v>31</v>
          </cell>
          <cell r="T691">
            <v>964</v>
          </cell>
          <cell r="U691">
            <v>995</v>
          </cell>
          <cell r="V691">
            <v>5.1416306672282213</v>
          </cell>
          <cell r="W691">
            <v>6240</v>
          </cell>
          <cell r="X691">
            <v>6240</v>
          </cell>
          <cell r="Y691">
            <v>8076</v>
          </cell>
          <cell r="Z691">
            <v>909</v>
          </cell>
          <cell r="AA691">
            <v>5624.6747134776906</v>
          </cell>
          <cell r="AB691">
            <v>7029</v>
          </cell>
          <cell r="AC691">
            <v>5624.6747134776906</v>
          </cell>
          <cell r="AD691">
            <v>6135</v>
          </cell>
          <cell r="AE691">
            <v>-34</v>
          </cell>
          <cell r="AF691">
            <v>795</v>
          </cell>
          <cell r="AG691">
            <v>2175</v>
          </cell>
          <cell r="AH691">
            <v>2970</v>
          </cell>
          <cell r="AI691">
            <v>9.3032149642869477</v>
          </cell>
          <cell r="AJ691">
            <v>7440</v>
          </cell>
          <cell r="AK691">
            <v>7440</v>
          </cell>
          <cell r="AL691">
            <v>7405</v>
          </cell>
          <cell r="AM691">
            <v>3987</v>
          </cell>
          <cell r="AN691">
            <v>7013.7044291119564</v>
          </cell>
          <cell r="AO691">
            <v>10493</v>
          </cell>
          <cell r="AP691">
            <v>7013.7044291119564</v>
          </cell>
          <cell r="AQ691">
            <v>8513</v>
          </cell>
          <cell r="AR691">
            <v>8</v>
          </cell>
          <cell r="AS691">
            <v>80</v>
          </cell>
          <cell r="AT691">
            <v>1774</v>
          </cell>
          <cell r="AU691">
            <v>1854</v>
          </cell>
          <cell r="AV691">
            <v>6.1932690964949026</v>
          </cell>
          <cell r="AW691">
            <v>7680</v>
          </cell>
          <cell r="AX691">
            <v>7600</v>
          </cell>
          <cell r="AY691">
            <v>7190</v>
          </cell>
          <cell r="AZ691">
            <v>1355</v>
          </cell>
          <cell r="BA691">
            <v>8593.2000000000007</v>
          </cell>
          <cell r="BB691">
            <v>8865</v>
          </cell>
          <cell r="BC691">
            <v>8593.2000000000007</v>
          </cell>
          <cell r="BD691">
            <v>7563</v>
          </cell>
          <cell r="BE691">
            <v>3</v>
          </cell>
          <cell r="BF691">
            <v>84</v>
          </cell>
          <cell r="BG691">
            <v>1394</v>
          </cell>
          <cell r="BH691">
            <v>1478</v>
          </cell>
          <cell r="BI691">
            <v>9.8122946973251999</v>
          </cell>
          <cell r="BJ691">
            <v>4800</v>
          </cell>
          <cell r="BK691">
            <v>4800</v>
          </cell>
          <cell r="BL691">
            <v>4291</v>
          </cell>
          <cell r="BM691">
            <v>1810</v>
          </cell>
          <cell r="BN691">
            <v>4262</v>
          </cell>
          <cell r="BO691">
            <v>2986</v>
          </cell>
          <cell r="BP691">
            <v>4262</v>
          </cell>
          <cell r="BQ691">
            <v>2986</v>
          </cell>
          <cell r="BR691">
            <v>4</v>
          </cell>
          <cell r="BS691">
            <v>201</v>
          </cell>
          <cell r="BT691">
            <v>2578</v>
          </cell>
          <cell r="BU691">
            <v>2779</v>
          </cell>
          <cell r="BV691">
            <v>13.466851507091432</v>
          </cell>
          <cell r="BW691">
            <v>5530</v>
          </cell>
          <cell r="BX691">
            <v>5520</v>
          </cell>
          <cell r="BY691">
            <v>5631</v>
          </cell>
          <cell r="BZ691">
            <v>3958</v>
          </cell>
          <cell r="CA691">
            <v>5742.990479940614</v>
          </cell>
          <cell r="CB691">
            <v>5415</v>
          </cell>
          <cell r="CC691">
            <v>5742.990479940614</v>
          </cell>
          <cell r="CD691">
            <v>5415</v>
          </cell>
          <cell r="CE691">
            <v>-26</v>
          </cell>
          <cell r="CF691">
            <v>660</v>
          </cell>
          <cell r="CG691">
            <v>2361</v>
          </cell>
          <cell r="CH691">
            <v>3021</v>
          </cell>
          <cell r="CI691">
            <v>24.6794425087108</v>
          </cell>
          <cell r="CJ691">
            <v>509</v>
          </cell>
          <cell r="CK691">
            <v>509</v>
          </cell>
          <cell r="CL691">
            <v>506</v>
          </cell>
          <cell r="CM691">
            <v>3628</v>
          </cell>
          <cell r="CN691">
            <v>2870</v>
          </cell>
          <cell r="CO691">
            <v>2988</v>
          </cell>
          <cell r="CP691">
            <v>2870</v>
          </cell>
          <cell r="CQ691">
            <v>2988</v>
          </cell>
          <cell r="CR691">
            <v>109</v>
          </cell>
          <cell r="CS691">
            <v>72</v>
          </cell>
          <cell r="CT691">
            <v>358</v>
          </cell>
          <cell r="CU691">
            <v>430</v>
          </cell>
          <cell r="CV691">
            <v>60.000000000001066</v>
          </cell>
          <cell r="CW691">
            <v>0</v>
          </cell>
          <cell r="CX691">
            <v>0</v>
          </cell>
          <cell r="CY691">
            <v>0</v>
          </cell>
          <cell r="CZ691">
            <v>0</v>
          </cell>
          <cell r="DA691">
            <v>349.99999999999972</v>
          </cell>
          <cell r="DB691">
            <v>283</v>
          </cell>
          <cell r="DC691">
            <v>349.99999999999972</v>
          </cell>
          <cell r="DD691">
            <v>283</v>
          </cell>
          <cell r="DE691">
            <v>14</v>
          </cell>
          <cell r="DF691">
            <v>81</v>
          </cell>
          <cell r="DG691">
            <v>52</v>
          </cell>
          <cell r="DH691">
            <v>133</v>
          </cell>
          <cell r="DI691">
            <v>30</v>
          </cell>
          <cell r="DJ691">
            <v>0</v>
          </cell>
          <cell r="DK691">
            <v>0</v>
          </cell>
          <cell r="DL691">
            <v>0</v>
          </cell>
          <cell r="DM691">
            <v>0</v>
          </cell>
          <cell r="DN691">
            <v>52</v>
          </cell>
          <cell r="DO691">
            <v>41</v>
          </cell>
          <cell r="DP691">
            <v>52</v>
          </cell>
          <cell r="DQ691">
            <v>41</v>
          </cell>
          <cell r="DR691">
            <v>23</v>
          </cell>
          <cell r="DS691">
            <v>15</v>
          </cell>
          <cell r="DT691">
            <v>54</v>
          </cell>
          <cell r="DU691">
            <v>69</v>
          </cell>
          <cell r="DV691">
            <v>30</v>
          </cell>
          <cell r="DW691">
            <v>0</v>
          </cell>
          <cell r="DX691">
            <v>0</v>
          </cell>
          <cell r="DY691">
            <v>0</v>
          </cell>
          <cell r="DZ691">
            <v>1614</v>
          </cell>
          <cell r="EA691">
            <v>54</v>
          </cell>
          <cell r="EB691">
            <v>62</v>
          </cell>
          <cell r="EC691">
            <v>54</v>
          </cell>
          <cell r="ED691">
            <v>62</v>
          </cell>
          <cell r="EE691">
            <v>-14</v>
          </cell>
          <cell r="EF691">
            <v>12</v>
          </cell>
          <cell r="EG691">
            <v>9</v>
          </cell>
          <cell r="EH691">
            <v>21</v>
          </cell>
          <cell r="EI691">
            <v>0</v>
          </cell>
          <cell r="EJ691">
            <v>0</v>
          </cell>
          <cell r="EK691">
            <v>0</v>
          </cell>
          <cell r="EL691">
            <v>0</v>
          </cell>
          <cell r="EM691">
            <v>0</v>
          </cell>
          <cell r="EN691">
            <v>0</v>
          </cell>
          <cell r="EO691">
            <v>0</v>
          </cell>
          <cell r="EP691">
            <v>0</v>
          </cell>
          <cell r="EQ691">
            <v>0</v>
          </cell>
          <cell r="ER691">
            <v>0</v>
          </cell>
          <cell r="ES691">
            <v>9</v>
          </cell>
          <cell r="ET691">
            <v>9</v>
          </cell>
          <cell r="EU691">
            <v>21</v>
          </cell>
          <cell r="EV691">
            <v>0</v>
          </cell>
          <cell r="EW691">
            <v>0</v>
          </cell>
          <cell r="EX691">
            <v>0</v>
          </cell>
          <cell r="GZ691">
            <v>0</v>
          </cell>
          <cell r="HA691">
            <v>0</v>
          </cell>
        </row>
        <row r="692">
          <cell r="B692" t="str">
            <v>52SXC</v>
          </cell>
          <cell r="C692" t="str">
            <v>LINHA 552SXC</v>
          </cell>
          <cell r="D692">
            <v>0</v>
          </cell>
          <cell r="E692">
            <v>0</v>
          </cell>
          <cell r="F692" t="str">
            <v xml:space="preserve">MARIA 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30</v>
          </cell>
          <cell r="M692">
            <v>1439</v>
          </cell>
          <cell r="N692">
            <v>0</v>
          </cell>
          <cell r="O692">
            <v>202</v>
          </cell>
          <cell r="P692">
            <v>0</v>
          </cell>
          <cell r="Q692">
            <v>0</v>
          </cell>
          <cell r="R692">
            <v>0</v>
          </cell>
          <cell r="S692">
            <v>30</v>
          </cell>
          <cell r="T692">
            <v>0</v>
          </cell>
          <cell r="U692">
            <v>30</v>
          </cell>
          <cell r="V692">
            <v>0</v>
          </cell>
          <cell r="W692">
            <v>1980</v>
          </cell>
          <cell r="X692">
            <v>1980</v>
          </cell>
          <cell r="Y692">
            <v>0</v>
          </cell>
          <cell r="Z692">
            <v>2543</v>
          </cell>
          <cell r="AA692">
            <v>1926</v>
          </cell>
          <cell r="AB692">
            <v>2264</v>
          </cell>
          <cell r="AC692">
            <v>1926</v>
          </cell>
          <cell r="AD692">
            <v>0</v>
          </cell>
          <cell r="AE692">
            <v>1</v>
          </cell>
          <cell r="AF692">
            <v>29</v>
          </cell>
          <cell r="AG692">
            <v>0</v>
          </cell>
          <cell r="AH692">
            <v>29</v>
          </cell>
          <cell r="AI692">
            <v>0</v>
          </cell>
          <cell r="AJ692">
            <v>4560</v>
          </cell>
          <cell r="AK692">
            <v>4560</v>
          </cell>
          <cell r="AL692">
            <v>4294</v>
          </cell>
          <cell r="AM692">
            <v>3883</v>
          </cell>
          <cell r="AN692">
            <v>3492</v>
          </cell>
          <cell r="AO692">
            <v>4138</v>
          </cell>
          <cell r="AP692">
            <v>3492</v>
          </cell>
          <cell r="AQ692">
            <v>2014</v>
          </cell>
          <cell r="AR692">
            <v>2</v>
          </cell>
          <cell r="AS692">
            <v>478</v>
          </cell>
          <cell r="AT692">
            <v>1829</v>
          </cell>
          <cell r="AU692">
            <v>2307</v>
          </cell>
          <cell r="AV692">
            <v>9.1909547738693469</v>
          </cell>
          <cell r="AW692">
            <v>4560</v>
          </cell>
          <cell r="AX692">
            <v>4560</v>
          </cell>
          <cell r="AY692">
            <v>4553</v>
          </cell>
          <cell r="AZ692">
            <v>510</v>
          </cell>
          <cell r="BA692">
            <v>5970</v>
          </cell>
          <cell r="BB692">
            <v>5456</v>
          </cell>
          <cell r="BC692">
            <v>5970</v>
          </cell>
          <cell r="BD692">
            <v>5232</v>
          </cell>
          <cell r="BE692">
            <v>-110</v>
          </cell>
          <cell r="BF692">
            <v>56</v>
          </cell>
          <cell r="BG692">
            <v>1682</v>
          </cell>
          <cell r="BH692">
            <v>1738</v>
          </cell>
          <cell r="BI692">
            <v>13.700787401574804</v>
          </cell>
          <cell r="BJ692">
            <v>3000</v>
          </cell>
          <cell r="BK692">
            <v>0</v>
          </cell>
          <cell r="BL692">
            <v>2639</v>
          </cell>
          <cell r="BM692">
            <v>80</v>
          </cell>
          <cell r="BN692">
            <v>3683</v>
          </cell>
          <cell r="BO692">
            <v>946</v>
          </cell>
          <cell r="BP692">
            <v>3683</v>
          </cell>
          <cell r="BQ692">
            <v>946</v>
          </cell>
          <cell r="BR692">
            <v>107</v>
          </cell>
          <cell r="BS692">
            <v>103</v>
          </cell>
          <cell r="BT692">
            <v>3221</v>
          </cell>
          <cell r="BU692">
            <v>3324</v>
          </cell>
          <cell r="BV692">
            <v>34.995281254154527</v>
          </cell>
          <cell r="BW692">
            <v>4080</v>
          </cell>
          <cell r="BX692">
            <v>4080</v>
          </cell>
          <cell r="BY692">
            <v>4075</v>
          </cell>
          <cell r="BZ692">
            <v>0</v>
          </cell>
          <cell r="CA692">
            <v>2258.8044842242261</v>
          </cell>
          <cell r="CB692">
            <v>2479</v>
          </cell>
          <cell r="CC692">
            <v>2258.8044842242261</v>
          </cell>
          <cell r="CD692">
            <v>2479</v>
          </cell>
          <cell r="CE692">
            <v>-2</v>
          </cell>
          <cell r="CF692">
            <v>45</v>
          </cell>
          <cell r="CG692">
            <v>4877</v>
          </cell>
          <cell r="CH692">
            <v>4922</v>
          </cell>
          <cell r="CI692">
            <v>39.314662644210486</v>
          </cell>
          <cell r="CJ692">
            <v>1680</v>
          </cell>
          <cell r="CK692">
            <v>1680</v>
          </cell>
          <cell r="CL692">
            <v>1745</v>
          </cell>
          <cell r="CM692">
            <v>9</v>
          </cell>
          <cell r="CN692">
            <v>3844.3144015118637</v>
          </cell>
          <cell r="CO692">
            <v>3070</v>
          </cell>
          <cell r="CP692">
            <v>3844.3144015118637</v>
          </cell>
          <cell r="CQ692">
            <v>3070</v>
          </cell>
          <cell r="CR692">
            <v>37</v>
          </cell>
          <cell r="CS692">
            <v>31</v>
          </cell>
          <cell r="CT692">
            <v>3529</v>
          </cell>
          <cell r="CU692">
            <v>3560</v>
          </cell>
          <cell r="CV692">
            <v>39.504379672154855</v>
          </cell>
          <cell r="CW692">
            <v>1200</v>
          </cell>
          <cell r="CX692">
            <v>1200</v>
          </cell>
          <cell r="CY692">
            <v>1208</v>
          </cell>
          <cell r="CZ692">
            <v>0</v>
          </cell>
          <cell r="DA692">
            <v>2634.2161497508664</v>
          </cell>
          <cell r="DB692">
            <v>4654</v>
          </cell>
          <cell r="DC692">
            <v>2634.2161497508664</v>
          </cell>
          <cell r="DD692">
            <v>4654</v>
          </cell>
          <cell r="DE692">
            <v>18</v>
          </cell>
          <cell r="DF692">
            <v>17</v>
          </cell>
          <cell r="DG692">
            <v>79</v>
          </cell>
          <cell r="DH692">
            <v>96</v>
          </cell>
          <cell r="DI692">
            <v>0.7659987071751776</v>
          </cell>
          <cell r="DJ692">
            <v>3179</v>
          </cell>
          <cell r="DK692">
            <v>3179</v>
          </cell>
          <cell r="DL692">
            <v>3357</v>
          </cell>
          <cell r="DM692">
            <v>0</v>
          </cell>
          <cell r="DN692">
            <v>3094.0000000000005</v>
          </cell>
          <cell r="DO692">
            <v>2476</v>
          </cell>
          <cell r="DP692">
            <v>3094.0000000000005</v>
          </cell>
          <cell r="DQ692">
            <v>2476</v>
          </cell>
          <cell r="DR692">
            <v>-21</v>
          </cell>
          <cell r="DS692">
            <v>16</v>
          </cell>
          <cell r="DT692">
            <v>982</v>
          </cell>
          <cell r="DU692">
            <v>998</v>
          </cell>
          <cell r="DV692">
            <v>7.5268267756770566</v>
          </cell>
          <cell r="DW692">
            <v>3600</v>
          </cell>
          <cell r="DX692">
            <v>3600</v>
          </cell>
          <cell r="DY692">
            <v>3105</v>
          </cell>
          <cell r="DZ692">
            <v>2372</v>
          </cell>
          <cell r="EA692">
            <v>3914</v>
          </cell>
          <cell r="EB692">
            <v>3364</v>
          </cell>
          <cell r="EC692">
            <v>3914</v>
          </cell>
          <cell r="ED692">
            <v>3364</v>
          </cell>
          <cell r="EE692">
            <v>113</v>
          </cell>
          <cell r="EF692">
            <v>87</v>
          </cell>
          <cell r="EG692">
            <v>539</v>
          </cell>
          <cell r="EH692">
            <v>626</v>
          </cell>
          <cell r="EI692">
            <v>2.5108695652173916</v>
          </cell>
          <cell r="EJ692">
            <v>7920</v>
          </cell>
          <cell r="EK692">
            <v>7904</v>
          </cell>
          <cell r="EL692">
            <v>0</v>
          </cell>
          <cell r="EM692">
            <v>0</v>
          </cell>
          <cell r="EN692">
            <v>6440</v>
          </cell>
          <cell r="EO692">
            <v>0</v>
          </cell>
          <cell r="EP692">
            <v>6440</v>
          </cell>
          <cell r="EQ692">
            <v>0</v>
          </cell>
          <cell r="ER692">
            <v>6440</v>
          </cell>
          <cell r="ES692">
            <v>2019</v>
          </cell>
          <cell r="ET692">
            <v>2019</v>
          </cell>
          <cell r="EU692">
            <v>2106</v>
          </cell>
          <cell r="EV692">
            <v>11.668272009246774</v>
          </cell>
          <cell r="EW692">
            <v>3600</v>
          </cell>
          <cell r="EX692">
            <v>0</v>
          </cell>
          <cell r="GZ692">
            <v>5901</v>
          </cell>
          <cell r="HA692">
            <v>3172</v>
          </cell>
        </row>
        <row r="693">
          <cell r="B693" t="str">
            <v>33041PBA089</v>
          </cell>
          <cell r="C693">
            <v>0</v>
          </cell>
          <cell r="D693">
            <v>0</v>
          </cell>
          <cell r="E693">
            <v>926564230</v>
          </cell>
          <cell r="F693" t="str">
            <v>33041PBA089L5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30</v>
          </cell>
          <cell r="M693">
            <v>1439</v>
          </cell>
          <cell r="N693">
            <v>0</v>
          </cell>
          <cell r="O693">
            <v>202</v>
          </cell>
          <cell r="P693">
            <v>0</v>
          </cell>
          <cell r="Q693">
            <v>0</v>
          </cell>
          <cell r="R693">
            <v>0</v>
          </cell>
          <cell r="S693">
            <v>30</v>
          </cell>
          <cell r="T693">
            <v>0</v>
          </cell>
          <cell r="U693">
            <v>30</v>
          </cell>
          <cell r="V693">
            <v>0</v>
          </cell>
          <cell r="W693">
            <v>1980</v>
          </cell>
          <cell r="X693">
            <v>1980</v>
          </cell>
          <cell r="Y693">
            <v>0</v>
          </cell>
          <cell r="Z693">
            <v>2543</v>
          </cell>
          <cell r="AA693">
            <v>1926</v>
          </cell>
          <cell r="AB693">
            <v>2264</v>
          </cell>
          <cell r="AC693">
            <v>1926</v>
          </cell>
          <cell r="AD693">
            <v>0</v>
          </cell>
          <cell r="AE693">
            <v>1</v>
          </cell>
          <cell r="AF693">
            <v>29</v>
          </cell>
          <cell r="AG693">
            <v>0</v>
          </cell>
          <cell r="AH693">
            <v>29</v>
          </cell>
          <cell r="AI693">
            <v>0</v>
          </cell>
          <cell r="AJ693">
            <v>4560</v>
          </cell>
          <cell r="AK693">
            <v>4560</v>
          </cell>
          <cell r="AL693">
            <v>4294</v>
          </cell>
          <cell r="AM693">
            <v>3883</v>
          </cell>
          <cell r="AN693">
            <v>3492</v>
          </cell>
          <cell r="AO693">
            <v>4138</v>
          </cell>
          <cell r="AP693">
            <v>3492</v>
          </cell>
          <cell r="AQ693">
            <v>2014</v>
          </cell>
          <cell r="AR693">
            <v>2</v>
          </cell>
          <cell r="AS693">
            <v>478</v>
          </cell>
          <cell r="AT693">
            <v>1829</v>
          </cell>
          <cell r="AU693">
            <v>2307</v>
          </cell>
          <cell r="AV693">
            <v>9.1909547738693469</v>
          </cell>
          <cell r="AW693">
            <v>4560</v>
          </cell>
          <cell r="AX693">
            <v>4560</v>
          </cell>
          <cell r="AY693">
            <v>4553</v>
          </cell>
          <cell r="AZ693">
            <v>510</v>
          </cell>
          <cell r="BA693">
            <v>5970</v>
          </cell>
          <cell r="BB693">
            <v>5456</v>
          </cell>
          <cell r="BC693">
            <v>5970</v>
          </cell>
          <cell r="BD693">
            <v>5232</v>
          </cell>
          <cell r="BE693">
            <v>-110</v>
          </cell>
          <cell r="BF693">
            <v>56</v>
          </cell>
          <cell r="BG693">
            <v>1682</v>
          </cell>
          <cell r="BH693">
            <v>1738</v>
          </cell>
          <cell r="BI693">
            <v>13.700787401574804</v>
          </cell>
          <cell r="BJ693">
            <v>3000</v>
          </cell>
          <cell r="BK693">
            <v>0</v>
          </cell>
          <cell r="BL693">
            <v>2639</v>
          </cell>
          <cell r="BM693">
            <v>80</v>
          </cell>
          <cell r="BN693">
            <v>3683</v>
          </cell>
          <cell r="BO693">
            <v>946</v>
          </cell>
          <cell r="BP693">
            <v>3683</v>
          </cell>
          <cell r="BQ693">
            <v>946</v>
          </cell>
          <cell r="BR693">
            <v>107</v>
          </cell>
          <cell r="BS693">
            <v>103</v>
          </cell>
          <cell r="BT693">
            <v>3221</v>
          </cell>
          <cell r="BU693">
            <v>3324</v>
          </cell>
          <cell r="BV693">
            <v>34.995281254154527</v>
          </cell>
          <cell r="BW693">
            <v>4080</v>
          </cell>
          <cell r="BX693">
            <v>4080</v>
          </cell>
          <cell r="BY693">
            <v>4075</v>
          </cell>
          <cell r="BZ693">
            <v>0</v>
          </cell>
          <cell r="CA693">
            <v>2258.8044842242261</v>
          </cell>
          <cell r="CB693">
            <v>2479</v>
          </cell>
          <cell r="CC693">
            <v>2258.8044842242261</v>
          </cell>
          <cell r="CD693">
            <v>2479</v>
          </cell>
          <cell r="CE693">
            <v>-2</v>
          </cell>
          <cell r="CF693">
            <v>45</v>
          </cell>
          <cell r="CG693">
            <v>4877</v>
          </cell>
          <cell r="CH693">
            <v>4922</v>
          </cell>
          <cell r="CI693">
            <v>39.314662644210486</v>
          </cell>
          <cell r="CJ693">
            <v>1680</v>
          </cell>
          <cell r="CK693">
            <v>1680</v>
          </cell>
          <cell r="CL693">
            <v>1745</v>
          </cell>
          <cell r="CM693">
            <v>9</v>
          </cell>
          <cell r="CN693">
            <v>3844.3144015118637</v>
          </cell>
          <cell r="CO693">
            <v>3070</v>
          </cell>
          <cell r="CP693">
            <v>3844.3144015118637</v>
          </cell>
          <cell r="CQ693">
            <v>3070</v>
          </cell>
          <cell r="CR693">
            <v>37</v>
          </cell>
          <cell r="CS693">
            <v>31</v>
          </cell>
          <cell r="CT693">
            <v>3529</v>
          </cell>
          <cell r="CU693">
            <v>3560</v>
          </cell>
          <cell r="CV693">
            <v>39.504379672154855</v>
          </cell>
          <cell r="CW693">
            <v>1200</v>
          </cell>
          <cell r="CX693">
            <v>1200</v>
          </cell>
          <cell r="CY693">
            <v>1208</v>
          </cell>
          <cell r="CZ693">
            <v>0</v>
          </cell>
          <cell r="DA693">
            <v>2634.2161497508664</v>
          </cell>
          <cell r="DB693">
            <v>4654</v>
          </cell>
          <cell r="DC693">
            <v>2634.2161497508664</v>
          </cell>
          <cell r="DD693">
            <v>4654</v>
          </cell>
          <cell r="DE693">
            <v>18</v>
          </cell>
          <cell r="DF693">
            <v>17</v>
          </cell>
          <cell r="DG693">
            <v>79</v>
          </cell>
          <cell r="DH693">
            <v>96</v>
          </cell>
          <cell r="DI693">
            <v>0.7659987071751776</v>
          </cell>
          <cell r="DJ693">
            <v>3179</v>
          </cell>
          <cell r="DK693">
            <v>3179</v>
          </cell>
          <cell r="DL693">
            <v>3357</v>
          </cell>
          <cell r="DM693">
            <v>0</v>
          </cell>
          <cell r="DN693">
            <v>3094.0000000000005</v>
          </cell>
          <cell r="DO693">
            <v>2476</v>
          </cell>
          <cell r="DP693">
            <v>3094.0000000000005</v>
          </cell>
          <cell r="DQ693">
            <v>2476</v>
          </cell>
          <cell r="DR693">
            <v>-21</v>
          </cell>
          <cell r="DS693">
            <v>16</v>
          </cell>
          <cell r="DT693">
            <v>982</v>
          </cell>
          <cell r="DU693">
            <v>998</v>
          </cell>
          <cell r="DV693">
            <v>7.5268267756770566</v>
          </cell>
          <cell r="DW693">
            <v>3600</v>
          </cell>
          <cell r="DX693">
            <v>3600</v>
          </cell>
          <cell r="DY693">
            <v>3105</v>
          </cell>
          <cell r="DZ693">
            <v>2372</v>
          </cell>
          <cell r="EA693">
            <v>3914</v>
          </cell>
          <cell r="EB693">
            <v>3364</v>
          </cell>
          <cell r="EC693">
            <v>3914</v>
          </cell>
          <cell r="ED693">
            <v>3364</v>
          </cell>
          <cell r="EE693">
            <v>113</v>
          </cell>
          <cell r="EF693">
            <v>87</v>
          </cell>
          <cell r="EG693">
            <v>539</v>
          </cell>
          <cell r="EH693">
            <v>626</v>
          </cell>
          <cell r="EI693">
            <v>2.5108695652173916</v>
          </cell>
          <cell r="EJ693">
            <v>7920</v>
          </cell>
          <cell r="EK693">
            <v>7904</v>
          </cell>
          <cell r="EL693">
            <v>0</v>
          </cell>
          <cell r="EM693">
            <v>0</v>
          </cell>
          <cell r="EN693">
            <v>6440</v>
          </cell>
          <cell r="EO693">
            <v>0</v>
          </cell>
          <cell r="EP693">
            <v>6440</v>
          </cell>
          <cell r="EQ693">
            <v>0</v>
          </cell>
          <cell r="ER693">
            <v>6440</v>
          </cell>
          <cell r="ES693">
            <v>2019</v>
          </cell>
          <cell r="ET693">
            <v>2019</v>
          </cell>
          <cell r="EU693">
            <v>2106</v>
          </cell>
          <cell r="EV693">
            <v>11.668272009246774</v>
          </cell>
          <cell r="EW693">
            <v>3600</v>
          </cell>
          <cell r="EX693">
            <v>0</v>
          </cell>
          <cell r="GZ693">
            <v>5901</v>
          </cell>
          <cell r="HA693">
            <v>3172</v>
          </cell>
        </row>
        <row r="694">
          <cell r="B694" t="str">
            <v>50SBC</v>
          </cell>
          <cell r="C694" t="str">
            <v>LINHA 550SBC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6007</v>
          </cell>
          <cell r="K694">
            <v>7032</v>
          </cell>
          <cell r="L694">
            <v>5766</v>
          </cell>
          <cell r="M694">
            <v>1783</v>
          </cell>
          <cell r="N694">
            <v>4858.2468766364927</v>
          </cell>
          <cell r="O694">
            <v>5994</v>
          </cell>
          <cell r="P694">
            <v>4858.2468766364927</v>
          </cell>
          <cell r="Q694">
            <v>4371</v>
          </cell>
          <cell r="R694">
            <v>0</v>
          </cell>
          <cell r="S694">
            <v>83</v>
          </cell>
          <cell r="T694">
            <v>1312</v>
          </cell>
          <cell r="U694">
            <v>1395</v>
          </cell>
          <cell r="V694">
            <v>8.5121107266435985</v>
          </cell>
          <cell r="W694">
            <v>4680</v>
          </cell>
          <cell r="X694">
            <v>4680</v>
          </cell>
          <cell r="Y694">
            <v>4677</v>
          </cell>
          <cell r="Z694">
            <v>4280</v>
          </cell>
          <cell r="AA694">
            <v>4624</v>
          </cell>
          <cell r="AB694">
            <v>8953</v>
          </cell>
          <cell r="AC694">
            <v>4624</v>
          </cell>
          <cell r="AD694">
            <v>4683</v>
          </cell>
          <cell r="AE694">
            <v>-43</v>
          </cell>
          <cell r="AF694">
            <v>1432</v>
          </cell>
          <cell r="AG694">
            <v>0</v>
          </cell>
          <cell r="AH694">
            <v>1432</v>
          </cell>
          <cell r="AI694">
            <v>0</v>
          </cell>
          <cell r="AJ694">
            <v>7920</v>
          </cell>
          <cell r="AK694">
            <v>7920</v>
          </cell>
          <cell r="AL694">
            <v>8345</v>
          </cell>
          <cell r="AM694">
            <v>9408</v>
          </cell>
          <cell r="AN694">
            <v>7859.739297737583</v>
          </cell>
          <cell r="AO694">
            <v>10425</v>
          </cell>
          <cell r="AP694">
            <v>7859.739297737583</v>
          </cell>
          <cell r="AQ694">
            <v>7807</v>
          </cell>
          <cell r="AR694">
            <v>15</v>
          </cell>
          <cell r="AS694">
            <v>84</v>
          </cell>
          <cell r="AT694">
            <v>1871</v>
          </cell>
          <cell r="AU694">
            <v>1955</v>
          </cell>
          <cell r="AV694">
            <v>5.9277642834512623</v>
          </cell>
          <cell r="AW694">
            <v>8400</v>
          </cell>
          <cell r="AX694">
            <v>8400</v>
          </cell>
          <cell r="AY694">
            <v>7705</v>
          </cell>
          <cell r="AZ694">
            <v>10467</v>
          </cell>
          <cell r="BA694">
            <v>9469</v>
          </cell>
          <cell r="BB694">
            <v>18610</v>
          </cell>
          <cell r="BC694">
            <v>9469</v>
          </cell>
          <cell r="BD694">
            <v>8236</v>
          </cell>
          <cell r="BE694">
            <v>-22</v>
          </cell>
          <cell r="BF694">
            <v>82</v>
          </cell>
          <cell r="BG694">
            <v>1364</v>
          </cell>
          <cell r="BH694">
            <v>1446</v>
          </cell>
          <cell r="BI694">
            <v>6.3109191856878475</v>
          </cell>
          <cell r="BJ694">
            <v>6720</v>
          </cell>
          <cell r="BK694">
            <v>0</v>
          </cell>
          <cell r="BL694">
            <v>7705</v>
          </cell>
          <cell r="BM694">
            <v>5107</v>
          </cell>
          <cell r="BN694">
            <v>6484</v>
          </cell>
          <cell r="BO694">
            <v>5214</v>
          </cell>
          <cell r="BP694">
            <v>6484</v>
          </cell>
          <cell r="BQ694">
            <v>5214</v>
          </cell>
          <cell r="BR694">
            <v>25</v>
          </cell>
          <cell r="BS694">
            <v>173</v>
          </cell>
          <cell r="BT694">
            <v>3739</v>
          </cell>
          <cell r="BU694">
            <v>3912</v>
          </cell>
          <cell r="BV694">
            <v>22.318296493793145</v>
          </cell>
          <cell r="BW694">
            <v>7200</v>
          </cell>
          <cell r="BX694">
            <v>7000</v>
          </cell>
          <cell r="BY694">
            <v>7161</v>
          </cell>
          <cell r="BZ694">
            <v>2951</v>
          </cell>
          <cell r="CA694">
            <v>5025.9212225805477</v>
          </cell>
          <cell r="CB694">
            <v>5928</v>
          </cell>
          <cell r="CC694">
            <v>5025.9212225805477</v>
          </cell>
          <cell r="CD694">
            <v>5928</v>
          </cell>
          <cell r="CE694">
            <v>-85</v>
          </cell>
          <cell r="CF694">
            <v>166</v>
          </cell>
          <cell r="CG694">
            <v>5064</v>
          </cell>
          <cell r="CH694">
            <v>5230</v>
          </cell>
          <cell r="CI694">
            <v>16.887992344107722</v>
          </cell>
          <cell r="CJ694">
            <v>6240</v>
          </cell>
          <cell r="CK694">
            <v>6240</v>
          </cell>
          <cell r="CL694">
            <v>6197</v>
          </cell>
          <cell r="CM694">
            <v>1788</v>
          </cell>
          <cell r="CN694">
            <v>8995.7406957852745</v>
          </cell>
          <cell r="CO694">
            <v>9076</v>
          </cell>
          <cell r="CP694">
            <v>8995.7406957852745</v>
          </cell>
          <cell r="CQ694">
            <v>9076</v>
          </cell>
          <cell r="CR694">
            <v>217</v>
          </cell>
          <cell r="CS694">
            <v>124</v>
          </cell>
          <cell r="CT694">
            <v>2010</v>
          </cell>
          <cell r="CU694">
            <v>2134</v>
          </cell>
          <cell r="CV694">
            <v>8.6278437544713125</v>
          </cell>
          <cell r="CW694">
            <v>8160</v>
          </cell>
          <cell r="CX694">
            <v>8160</v>
          </cell>
          <cell r="CY694">
            <v>8152</v>
          </cell>
          <cell r="CZ694">
            <v>0</v>
          </cell>
          <cell r="DA694">
            <v>6989</v>
          </cell>
          <cell r="DB694">
            <v>9122</v>
          </cell>
          <cell r="DC694">
            <v>6989</v>
          </cell>
          <cell r="DD694">
            <v>9122</v>
          </cell>
          <cell r="DE694">
            <v>210</v>
          </cell>
          <cell r="DF694">
            <v>418</v>
          </cell>
          <cell r="DG694">
            <v>536</v>
          </cell>
          <cell r="DH694">
            <v>954</v>
          </cell>
          <cell r="DI694">
            <v>3.2289156626506026</v>
          </cell>
          <cell r="DJ694">
            <v>6800</v>
          </cell>
          <cell r="DK694">
            <v>6800</v>
          </cell>
          <cell r="DL694">
            <v>6457</v>
          </cell>
          <cell r="DM694">
            <v>0</v>
          </cell>
          <cell r="DN694">
            <v>4980</v>
          </cell>
          <cell r="DO694">
            <v>4246</v>
          </cell>
          <cell r="DP694">
            <v>4980</v>
          </cell>
          <cell r="DQ694">
            <v>4246</v>
          </cell>
          <cell r="DR694">
            <v>11</v>
          </cell>
          <cell r="DS694">
            <v>242</v>
          </cell>
          <cell r="DT694">
            <v>2912</v>
          </cell>
          <cell r="DU694">
            <v>3154</v>
          </cell>
          <cell r="DV694">
            <v>8.5705876581968017</v>
          </cell>
          <cell r="DW694">
            <v>9080</v>
          </cell>
          <cell r="DX694">
            <v>9080</v>
          </cell>
          <cell r="DY694">
            <v>8991</v>
          </cell>
          <cell r="DZ694">
            <v>9884</v>
          </cell>
          <cell r="EA694">
            <v>10193</v>
          </cell>
          <cell r="EB694">
            <v>8292</v>
          </cell>
          <cell r="EC694">
            <v>10193</v>
          </cell>
          <cell r="ED694">
            <v>8292</v>
          </cell>
          <cell r="EE694">
            <v>63</v>
          </cell>
          <cell r="EF694">
            <v>-12</v>
          </cell>
          <cell r="EG694">
            <v>3790</v>
          </cell>
          <cell r="EH694">
            <v>3790</v>
          </cell>
          <cell r="EI694">
            <v>8.3425049526744441</v>
          </cell>
          <cell r="EJ694">
            <v>12079</v>
          </cell>
          <cell r="EK694">
            <v>10080</v>
          </cell>
          <cell r="EL694">
            <v>0</v>
          </cell>
          <cell r="EM694">
            <v>0</v>
          </cell>
          <cell r="EN694">
            <v>13629</v>
          </cell>
          <cell r="EO694">
            <v>0</v>
          </cell>
          <cell r="EP694">
            <v>13629</v>
          </cell>
          <cell r="EQ694">
            <v>0</v>
          </cell>
          <cell r="ER694">
            <v>13629</v>
          </cell>
          <cell r="ES694">
            <v>2240</v>
          </cell>
          <cell r="ET694">
            <v>2240</v>
          </cell>
          <cell r="EU694">
            <v>2240</v>
          </cell>
          <cell r="EV694">
            <v>8.0095351609058394</v>
          </cell>
          <cell r="EW694">
            <v>7920</v>
          </cell>
          <cell r="EX694">
            <v>0</v>
          </cell>
          <cell r="GZ694">
            <v>9839</v>
          </cell>
          <cell r="HA694">
            <v>6150</v>
          </cell>
        </row>
        <row r="695">
          <cell r="B695" t="str">
            <v>23041BBA006</v>
          </cell>
          <cell r="C695">
            <v>0</v>
          </cell>
          <cell r="D695">
            <v>0</v>
          </cell>
          <cell r="E695">
            <v>926564241</v>
          </cell>
          <cell r="F695" t="str">
            <v>23041BBA006L5</v>
          </cell>
          <cell r="G695">
            <v>0</v>
          </cell>
          <cell r="H695">
            <v>0</v>
          </cell>
          <cell r="I695">
            <v>0</v>
          </cell>
          <cell r="J695">
            <v>6007</v>
          </cell>
          <cell r="K695">
            <v>7032</v>
          </cell>
          <cell r="L695">
            <v>5766</v>
          </cell>
          <cell r="M695">
            <v>1783</v>
          </cell>
          <cell r="N695">
            <v>4858.2468766364927</v>
          </cell>
          <cell r="O695">
            <v>5994</v>
          </cell>
          <cell r="P695">
            <v>4858.2468766364927</v>
          </cell>
          <cell r="Q695">
            <v>4371</v>
          </cell>
          <cell r="R695">
            <v>0</v>
          </cell>
          <cell r="S695">
            <v>83</v>
          </cell>
          <cell r="T695">
            <v>1312</v>
          </cell>
          <cell r="U695">
            <v>1395</v>
          </cell>
          <cell r="V695">
            <v>8.5121107266435985</v>
          </cell>
          <cell r="W695">
            <v>4680</v>
          </cell>
          <cell r="X695">
            <v>4680</v>
          </cell>
          <cell r="Y695">
            <v>4677</v>
          </cell>
          <cell r="Z695">
            <v>4280</v>
          </cell>
          <cell r="AA695">
            <v>4624</v>
          </cell>
          <cell r="AB695">
            <v>8953</v>
          </cell>
          <cell r="AC695">
            <v>4624</v>
          </cell>
          <cell r="AD695">
            <v>4683</v>
          </cell>
          <cell r="AE695">
            <v>-43</v>
          </cell>
          <cell r="AF695">
            <v>1432</v>
          </cell>
          <cell r="AG695">
            <v>0</v>
          </cell>
          <cell r="AH695">
            <v>1432</v>
          </cell>
          <cell r="AI695">
            <v>0</v>
          </cell>
          <cell r="AJ695">
            <v>7920</v>
          </cell>
          <cell r="AK695">
            <v>7920</v>
          </cell>
          <cell r="AL695">
            <v>8345</v>
          </cell>
          <cell r="AM695">
            <v>9408</v>
          </cell>
          <cell r="AN695">
            <v>7859.739297737583</v>
          </cell>
          <cell r="AO695">
            <v>10425</v>
          </cell>
          <cell r="AP695">
            <v>7859.739297737583</v>
          </cell>
          <cell r="AQ695">
            <v>7807</v>
          </cell>
          <cell r="AR695">
            <v>15</v>
          </cell>
          <cell r="AS695">
            <v>84</v>
          </cell>
          <cell r="AT695">
            <v>1871</v>
          </cell>
          <cell r="AU695">
            <v>1955</v>
          </cell>
          <cell r="AV695">
            <v>5.9277642834512623</v>
          </cell>
          <cell r="AW695">
            <v>8400</v>
          </cell>
          <cell r="AX695">
            <v>8400</v>
          </cell>
          <cell r="AY695">
            <v>7705</v>
          </cell>
          <cell r="AZ695">
            <v>10467</v>
          </cell>
          <cell r="BA695">
            <v>9469</v>
          </cell>
          <cell r="BB695">
            <v>18610</v>
          </cell>
          <cell r="BC695">
            <v>9469</v>
          </cell>
          <cell r="BD695">
            <v>8236</v>
          </cell>
          <cell r="BE695">
            <v>-22</v>
          </cell>
          <cell r="BF695">
            <v>82</v>
          </cell>
          <cell r="BG695">
            <v>1364</v>
          </cell>
          <cell r="BH695">
            <v>1446</v>
          </cell>
          <cell r="BI695">
            <v>6.3109191856878475</v>
          </cell>
          <cell r="BJ695">
            <v>6720</v>
          </cell>
          <cell r="BK695">
            <v>0</v>
          </cell>
          <cell r="BL695">
            <v>7705</v>
          </cell>
          <cell r="BM695">
            <v>5107</v>
          </cell>
          <cell r="BN695">
            <v>6484</v>
          </cell>
          <cell r="BO695">
            <v>5214</v>
          </cell>
          <cell r="BP695">
            <v>6484</v>
          </cell>
          <cell r="BQ695">
            <v>5214</v>
          </cell>
          <cell r="BR695">
            <v>25</v>
          </cell>
          <cell r="BS695">
            <v>173</v>
          </cell>
          <cell r="BT695">
            <v>3739</v>
          </cell>
          <cell r="BU695">
            <v>3912</v>
          </cell>
          <cell r="BV695">
            <v>22.318296493793145</v>
          </cell>
          <cell r="BW695">
            <v>7200</v>
          </cell>
          <cell r="BX695">
            <v>7000</v>
          </cell>
          <cell r="BY695">
            <v>7161</v>
          </cell>
          <cell r="BZ695">
            <v>2951</v>
          </cell>
          <cell r="CA695">
            <v>5025.9212225805477</v>
          </cell>
          <cell r="CB695">
            <v>5928</v>
          </cell>
          <cell r="CC695">
            <v>5025.9212225805477</v>
          </cell>
          <cell r="CD695">
            <v>5928</v>
          </cell>
          <cell r="CE695">
            <v>-85</v>
          </cell>
          <cell r="CF695">
            <v>166</v>
          </cell>
          <cell r="CG695">
            <v>5064</v>
          </cell>
          <cell r="CH695">
            <v>5230</v>
          </cell>
          <cell r="CI695">
            <v>16.887992344107722</v>
          </cell>
          <cell r="CJ695">
            <v>6240</v>
          </cell>
          <cell r="CK695">
            <v>6240</v>
          </cell>
          <cell r="CL695">
            <v>6197</v>
          </cell>
          <cell r="CM695">
            <v>1788</v>
          </cell>
          <cell r="CN695">
            <v>8995.7406957852745</v>
          </cell>
          <cell r="CO695">
            <v>9076</v>
          </cell>
          <cell r="CP695">
            <v>8995.7406957852745</v>
          </cell>
          <cell r="CQ695">
            <v>9076</v>
          </cell>
          <cell r="CR695">
            <v>217</v>
          </cell>
          <cell r="CS695">
            <v>124</v>
          </cell>
          <cell r="CT695">
            <v>2010</v>
          </cell>
          <cell r="CU695">
            <v>2134</v>
          </cell>
          <cell r="CV695">
            <v>8.6278437544713125</v>
          </cell>
          <cell r="CW695">
            <v>8160</v>
          </cell>
          <cell r="CX695">
            <v>8160</v>
          </cell>
          <cell r="CY695">
            <v>8152</v>
          </cell>
          <cell r="CZ695">
            <v>0</v>
          </cell>
          <cell r="DA695">
            <v>6989</v>
          </cell>
          <cell r="DB695">
            <v>9122</v>
          </cell>
          <cell r="DC695">
            <v>6989</v>
          </cell>
          <cell r="DD695">
            <v>9122</v>
          </cell>
          <cell r="DE695">
            <v>210</v>
          </cell>
          <cell r="DF695">
            <v>418</v>
          </cell>
          <cell r="DG695">
            <v>536</v>
          </cell>
          <cell r="DH695">
            <v>954</v>
          </cell>
          <cell r="DI695">
            <v>3.2289156626506026</v>
          </cell>
          <cell r="DJ695">
            <v>6510</v>
          </cell>
          <cell r="DK695">
            <v>6800</v>
          </cell>
          <cell r="DL695">
            <v>6457</v>
          </cell>
          <cell r="DM695">
            <v>0</v>
          </cell>
          <cell r="DN695">
            <v>4980</v>
          </cell>
          <cell r="DO695">
            <v>4246</v>
          </cell>
          <cell r="DP695">
            <v>4980</v>
          </cell>
          <cell r="DQ695">
            <v>4246</v>
          </cell>
          <cell r="DR695">
            <v>11</v>
          </cell>
          <cell r="DS695">
            <v>242</v>
          </cell>
          <cell r="DT695">
            <v>2912</v>
          </cell>
          <cell r="DU695">
            <v>3154</v>
          </cell>
          <cell r="DV695">
            <v>8.5705876581968017</v>
          </cell>
          <cell r="DW695">
            <v>9080</v>
          </cell>
          <cell r="DX695">
            <v>9080</v>
          </cell>
          <cell r="DY695">
            <v>8991</v>
          </cell>
          <cell r="DZ695">
            <v>9884</v>
          </cell>
          <cell r="EA695">
            <v>10193</v>
          </cell>
          <cell r="EB695">
            <v>8292</v>
          </cell>
          <cell r="EC695">
            <v>10193</v>
          </cell>
          <cell r="ED695">
            <v>8292</v>
          </cell>
          <cell r="EE695">
            <v>63</v>
          </cell>
          <cell r="EF695">
            <v>-12</v>
          </cell>
          <cell r="EG695">
            <v>3790</v>
          </cell>
          <cell r="EH695">
            <v>3790</v>
          </cell>
          <cell r="EI695">
            <v>8.3425049526744441</v>
          </cell>
          <cell r="EJ695">
            <v>12079</v>
          </cell>
          <cell r="EK695">
            <v>10080</v>
          </cell>
          <cell r="EL695">
            <v>0</v>
          </cell>
          <cell r="EM695">
            <v>0</v>
          </cell>
          <cell r="EN695">
            <v>13629</v>
          </cell>
          <cell r="EO695">
            <v>0</v>
          </cell>
          <cell r="EP695">
            <v>13629</v>
          </cell>
          <cell r="EQ695">
            <v>0</v>
          </cell>
          <cell r="ER695">
            <v>13629</v>
          </cell>
          <cell r="ES695">
            <v>2240</v>
          </cell>
          <cell r="ET695">
            <v>2240</v>
          </cell>
          <cell r="EU695">
            <v>2240</v>
          </cell>
          <cell r="EV695">
            <v>8.0095351609058394</v>
          </cell>
          <cell r="EW695">
            <v>7920</v>
          </cell>
          <cell r="EX695">
            <v>0</v>
          </cell>
          <cell r="GZ695">
            <v>9839</v>
          </cell>
          <cell r="HA695">
            <v>6150</v>
          </cell>
        </row>
        <row r="696">
          <cell r="B696" t="str">
            <v>52SMC</v>
          </cell>
          <cell r="C696" t="str">
            <v>LINHA 552SMC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4680</v>
          </cell>
          <cell r="K696">
            <v>4680</v>
          </cell>
          <cell r="L696">
            <v>4148</v>
          </cell>
          <cell r="M696">
            <v>2909</v>
          </cell>
          <cell r="N696">
            <v>4010.4735542754543</v>
          </cell>
          <cell r="O696">
            <v>4680</v>
          </cell>
          <cell r="P696">
            <v>4010.4735542754543</v>
          </cell>
          <cell r="Q696">
            <v>1771</v>
          </cell>
          <cell r="R696">
            <v>108</v>
          </cell>
          <cell r="S696">
            <v>15</v>
          </cell>
          <cell r="T696">
            <v>2254</v>
          </cell>
          <cell r="U696">
            <v>2269</v>
          </cell>
          <cell r="V696">
            <v>14.293565570305235</v>
          </cell>
          <cell r="W696">
            <v>3600</v>
          </cell>
          <cell r="X696">
            <v>3600</v>
          </cell>
          <cell r="Y696">
            <v>3677</v>
          </cell>
          <cell r="Z696">
            <v>721</v>
          </cell>
          <cell r="AA696">
            <v>4730.8</v>
          </cell>
          <cell r="AB696">
            <v>2470</v>
          </cell>
          <cell r="AC696">
            <v>4730.8</v>
          </cell>
          <cell r="AD696">
            <v>1749</v>
          </cell>
          <cell r="AE696">
            <v>0</v>
          </cell>
          <cell r="AF696">
            <v>4106</v>
          </cell>
          <cell r="AG696">
            <v>91</v>
          </cell>
          <cell r="AH696">
            <v>4197</v>
          </cell>
          <cell r="AI696">
            <v>1.4086687306501549</v>
          </cell>
          <cell r="AJ696">
            <v>3840</v>
          </cell>
          <cell r="AK696">
            <v>3840</v>
          </cell>
          <cell r="AL696">
            <v>4072</v>
          </cell>
          <cell r="AM696">
            <v>3390</v>
          </cell>
          <cell r="AN696">
            <v>1938</v>
          </cell>
          <cell r="AO696">
            <v>2737</v>
          </cell>
          <cell r="AP696">
            <v>1938</v>
          </cell>
          <cell r="AQ696">
            <v>1081</v>
          </cell>
          <cell r="AR696">
            <v>-31</v>
          </cell>
          <cell r="AS696">
            <v>4808</v>
          </cell>
          <cell r="AT696">
            <v>2411</v>
          </cell>
          <cell r="AU696">
            <v>7219</v>
          </cell>
          <cell r="AV696">
            <v>9.989089754036101</v>
          </cell>
          <cell r="AW696">
            <v>1080</v>
          </cell>
          <cell r="AX696">
            <v>1000</v>
          </cell>
          <cell r="AY696">
            <v>1036</v>
          </cell>
          <cell r="AZ696">
            <v>2988</v>
          </cell>
          <cell r="BA696">
            <v>7240.9</v>
          </cell>
          <cell r="BB696">
            <v>10235</v>
          </cell>
          <cell r="BC696">
            <v>7240.9</v>
          </cell>
          <cell r="BD696">
            <v>7247</v>
          </cell>
          <cell r="BE696">
            <v>237</v>
          </cell>
          <cell r="BF696">
            <v>95</v>
          </cell>
          <cell r="BG696">
            <v>676</v>
          </cell>
          <cell r="BH696">
            <v>771</v>
          </cell>
          <cell r="BI696">
            <v>5.1960030745580328</v>
          </cell>
          <cell r="BJ696">
            <v>3600</v>
          </cell>
          <cell r="BK696">
            <v>0</v>
          </cell>
          <cell r="BL696">
            <v>4188</v>
          </cell>
          <cell r="BM696">
            <v>242</v>
          </cell>
          <cell r="BN696">
            <v>3903</v>
          </cell>
          <cell r="BO696">
            <v>3060</v>
          </cell>
          <cell r="BP696">
            <v>3903</v>
          </cell>
          <cell r="BQ696">
            <v>3060</v>
          </cell>
          <cell r="BR696">
            <v>-3</v>
          </cell>
          <cell r="BS696">
            <v>127</v>
          </cell>
          <cell r="BT696">
            <v>1775</v>
          </cell>
          <cell r="BU696">
            <v>1902</v>
          </cell>
          <cell r="BV696">
            <v>39.816098994370137</v>
          </cell>
          <cell r="BW696">
            <v>2040</v>
          </cell>
          <cell r="BX696">
            <v>2000</v>
          </cell>
          <cell r="BY696">
            <v>1675</v>
          </cell>
          <cell r="BZ696">
            <v>1314</v>
          </cell>
          <cell r="CA696">
            <v>278.2</v>
          </cell>
          <cell r="CB696">
            <v>2036</v>
          </cell>
          <cell r="CC696">
            <v>278.2</v>
          </cell>
          <cell r="CD696">
            <v>2036</v>
          </cell>
          <cell r="CE696">
            <v>-109</v>
          </cell>
          <cell r="CF696">
            <v>147</v>
          </cell>
          <cell r="CG696">
            <v>1503</v>
          </cell>
          <cell r="CH696">
            <v>1650</v>
          </cell>
          <cell r="CI696">
            <v>12.24182955258353</v>
          </cell>
          <cell r="CJ696">
            <v>4080</v>
          </cell>
          <cell r="CK696">
            <v>0</v>
          </cell>
          <cell r="CL696">
            <v>4074</v>
          </cell>
          <cell r="CM696">
            <v>436</v>
          </cell>
          <cell r="CN696">
            <v>3683.2729786279501</v>
          </cell>
          <cell r="CO696">
            <v>3822</v>
          </cell>
          <cell r="CP696">
            <v>3683.2729786279501</v>
          </cell>
          <cell r="CQ696">
            <v>3822</v>
          </cell>
          <cell r="CR696">
            <v>65</v>
          </cell>
          <cell r="CS696">
            <v>144</v>
          </cell>
          <cell r="CT696">
            <v>1693</v>
          </cell>
          <cell r="CU696">
            <v>1837</v>
          </cell>
          <cell r="CV696">
            <v>10.087391356285236</v>
          </cell>
          <cell r="CW696">
            <v>4560</v>
          </cell>
          <cell r="CX696">
            <v>4560</v>
          </cell>
          <cell r="CY696">
            <v>4556</v>
          </cell>
          <cell r="CZ696">
            <v>0</v>
          </cell>
          <cell r="DA696">
            <v>5034.9984655204089</v>
          </cell>
          <cell r="DB696">
            <v>3263</v>
          </cell>
          <cell r="DC696">
            <v>5034.9984655204089</v>
          </cell>
          <cell r="DD696">
            <v>3263</v>
          </cell>
          <cell r="DE696">
            <v>86</v>
          </cell>
          <cell r="DF696">
            <v>298</v>
          </cell>
          <cell r="DG696">
            <v>2746</v>
          </cell>
          <cell r="DH696">
            <v>3044</v>
          </cell>
          <cell r="DI696">
            <v>21.991457554725041</v>
          </cell>
          <cell r="DJ696">
            <v>1926</v>
          </cell>
          <cell r="DK696">
            <v>1926</v>
          </cell>
          <cell r="DL696">
            <v>2154</v>
          </cell>
          <cell r="DM696">
            <v>0</v>
          </cell>
          <cell r="DN696">
            <v>3746</v>
          </cell>
          <cell r="DO696">
            <v>3882</v>
          </cell>
          <cell r="DP696">
            <v>3746</v>
          </cell>
          <cell r="DQ696">
            <v>3882</v>
          </cell>
          <cell r="DR696">
            <v>-8</v>
          </cell>
          <cell r="DS696">
            <v>23</v>
          </cell>
          <cell r="DT696">
            <v>1301</v>
          </cell>
          <cell r="DU696">
            <v>1324</v>
          </cell>
          <cell r="DV696">
            <v>6.6592731615765226</v>
          </cell>
          <cell r="DW696">
            <v>5760</v>
          </cell>
          <cell r="DX696">
            <v>5760</v>
          </cell>
          <cell r="DY696">
            <v>5511</v>
          </cell>
          <cell r="DZ696">
            <v>5480</v>
          </cell>
          <cell r="EA696">
            <v>5861</v>
          </cell>
          <cell r="EB696">
            <v>5251</v>
          </cell>
          <cell r="EC696">
            <v>5861</v>
          </cell>
          <cell r="ED696">
            <v>5251</v>
          </cell>
          <cell r="EE696">
            <v>40</v>
          </cell>
          <cell r="EF696">
            <v>132</v>
          </cell>
          <cell r="EG696">
            <v>1412</v>
          </cell>
          <cell r="EH696">
            <v>1544</v>
          </cell>
          <cell r="EI696">
            <v>6.7646119450654751</v>
          </cell>
          <cell r="EJ696">
            <v>5458</v>
          </cell>
          <cell r="EK696">
            <v>5036</v>
          </cell>
          <cell r="EL696">
            <v>0</v>
          </cell>
          <cell r="EM696">
            <v>0</v>
          </cell>
          <cell r="EN696">
            <v>6262</v>
          </cell>
          <cell r="EO696">
            <v>0</v>
          </cell>
          <cell r="EP696">
            <v>6262</v>
          </cell>
          <cell r="EQ696">
            <v>0</v>
          </cell>
          <cell r="ER696">
            <v>6262</v>
          </cell>
          <cell r="ES696">
            <v>608</v>
          </cell>
          <cell r="ET696">
            <v>608</v>
          </cell>
          <cell r="EU696">
            <v>740</v>
          </cell>
          <cell r="EV696">
            <v>3.9825327510917035</v>
          </cell>
          <cell r="EW696">
            <v>4800</v>
          </cell>
          <cell r="EX696">
            <v>0</v>
          </cell>
          <cell r="GZ696">
            <v>4850</v>
          </cell>
          <cell r="HA696">
            <v>3972</v>
          </cell>
        </row>
        <row r="697">
          <cell r="B697" t="str">
            <v>63047PBA006</v>
          </cell>
          <cell r="C697">
            <v>0</v>
          </cell>
          <cell r="D697">
            <v>0</v>
          </cell>
          <cell r="E697">
            <v>926564228</v>
          </cell>
          <cell r="F697" t="str">
            <v>63047PBA006L5</v>
          </cell>
          <cell r="G697">
            <v>0</v>
          </cell>
          <cell r="H697">
            <v>0</v>
          </cell>
          <cell r="I697">
            <v>0</v>
          </cell>
          <cell r="J697">
            <v>4680</v>
          </cell>
          <cell r="K697">
            <v>4680</v>
          </cell>
          <cell r="L697">
            <v>4148</v>
          </cell>
          <cell r="M697">
            <v>2909</v>
          </cell>
          <cell r="N697">
            <v>4010.4735542754543</v>
          </cell>
          <cell r="O697">
            <v>4680</v>
          </cell>
          <cell r="P697">
            <v>4010.4735542754543</v>
          </cell>
          <cell r="Q697">
            <v>1771</v>
          </cell>
          <cell r="R697">
            <v>108</v>
          </cell>
          <cell r="S697">
            <v>15</v>
          </cell>
          <cell r="T697">
            <v>2254</v>
          </cell>
          <cell r="U697">
            <v>2269</v>
          </cell>
          <cell r="V697">
            <v>14.293565570305235</v>
          </cell>
          <cell r="W697">
            <v>3600</v>
          </cell>
          <cell r="X697">
            <v>3600</v>
          </cell>
          <cell r="Y697">
            <v>3677</v>
          </cell>
          <cell r="Z697">
            <v>721</v>
          </cell>
          <cell r="AA697">
            <v>4730.8</v>
          </cell>
          <cell r="AB697">
            <v>2470</v>
          </cell>
          <cell r="AC697">
            <v>4730.8</v>
          </cell>
          <cell r="AD697">
            <v>1749</v>
          </cell>
          <cell r="AE697">
            <v>0</v>
          </cell>
          <cell r="AF697">
            <v>4106</v>
          </cell>
          <cell r="AG697">
            <v>91</v>
          </cell>
          <cell r="AH697">
            <v>4197</v>
          </cell>
          <cell r="AI697">
            <v>1.4086687306501549</v>
          </cell>
          <cell r="AJ697">
            <v>3840</v>
          </cell>
          <cell r="AK697">
            <v>3840</v>
          </cell>
          <cell r="AL697">
            <v>4072</v>
          </cell>
          <cell r="AM697">
            <v>3390</v>
          </cell>
          <cell r="AN697">
            <v>1938</v>
          </cell>
          <cell r="AO697">
            <v>2737</v>
          </cell>
          <cell r="AP697">
            <v>1938</v>
          </cell>
          <cell r="AQ697">
            <v>1081</v>
          </cell>
          <cell r="AR697">
            <v>-31</v>
          </cell>
          <cell r="AS697">
            <v>4808</v>
          </cell>
          <cell r="AT697">
            <v>2411</v>
          </cell>
          <cell r="AU697">
            <v>7219</v>
          </cell>
          <cell r="AV697">
            <v>9.989089754036101</v>
          </cell>
          <cell r="AW697">
            <v>1080</v>
          </cell>
          <cell r="AX697">
            <v>1000</v>
          </cell>
          <cell r="AY697">
            <v>1036</v>
          </cell>
          <cell r="AZ697">
            <v>2988</v>
          </cell>
          <cell r="BA697">
            <v>7240.9</v>
          </cell>
          <cell r="BB697">
            <v>10235</v>
          </cell>
          <cell r="BC697">
            <v>7240.9</v>
          </cell>
          <cell r="BD697">
            <v>7247</v>
          </cell>
          <cell r="BE697">
            <v>237</v>
          </cell>
          <cell r="BF697">
            <v>95</v>
          </cell>
          <cell r="BG697">
            <v>676</v>
          </cell>
          <cell r="BH697">
            <v>771</v>
          </cell>
          <cell r="BI697">
            <v>5.1960030745580328</v>
          </cell>
          <cell r="BJ697">
            <v>3600</v>
          </cell>
          <cell r="BK697">
            <v>0</v>
          </cell>
          <cell r="BL697">
            <v>4188</v>
          </cell>
          <cell r="BM697">
            <v>242</v>
          </cell>
          <cell r="BN697">
            <v>3903</v>
          </cell>
          <cell r="BO697">
            <v>3060</v>
          </cell>
          <cell r="BP697">
            <v>3903</v>
          </cell>
          <cell r="BQ697">
            <v>3060</v>
          </cell>
          <cell r="BR697">
            <v>-3</v>
          </cell>
          <cell r="BS697">
            <v>127</v>
          </cell>
          <cell r="BT697">
            <v>1775</v>
          </cell>
          <cell r="BU697">
            <v>1902</v>
          </cell>
          <cell r="BV697">
            <v>39.816098994370137</v>
          </cell>
          <cell r="BW697">
            <v>2040</v>
          </cell>
          <cell r="BX697">
            <v>2000</v>
          </cell>
          <cell r="BY697">
            <v>1675</v>
          </cell>
          <cell r="BZ697">
            <v>1314</v>
          </cell>
          <cell r="CA697">
            <v>278.2</v>
          </cell>
          <cell r="CB697">
            <v>2036</v>
          </cell>
          <cell r="CC697">
            <v>278.2</v>
          </cell>
          <cell r="CD697">
            <v>2036</v>
          </cell>
          <cell r="CE697">
            <v>-109</v>
          </cell>
          <cell r="CF697">
            <v>147</v>
          </cell>
          <cell r="CG697">
            <v>1503</v>
          </cell>
          <cell r="CH697">
            <v>1650</v>
          </cell>
          <cell r="CI697">
            <v>12.24182955258353</v>
          </cell>
          <cell r="CJ697">
            <v>4080</v>
          </cell>
          <cell r="CK697">
            <v>0</v>
          </cell>
          <cell r="CL697">
            <v>4074</v>
          </cell>
          <cell r="CM697">
            <v>436</v>
          </cell>
          <cell r="CN697">
            <v>3683.2729786279501</v>
          </cell>
          <cell r="CO697">
            <v>3822</v>
          </cell>
          <cell r="CP697">
            <v>3683.2729786279501</v>
          </cell>
          <cell r="CQ697">
            <v>3822</v>
          </cell>
          <cell r="CR697">
            <v>65</v>
          </cell>
          <cell r="CS697">
            <v>144</v>
          </cell>
          <cell r="CT697">
            <v>1693</v>
          </cell>
          <cell r="CU697">
            <v>1837</v>
          </cell>
          <cell r="CV697">
            <v>10.087391356285236</v>
          </cell>
          <cell r="CW697">
            <v>4560</v>
          </cell>
          <cell r="CX697">
            <v>4560</v>
          </cell>
          <cell r="CY697">
            <v>4556</v>
          </cell>
          <cell r="CZ697">
            <v>0</v>
          </cell>
          <cell r="DA697">
            <v>5034.9984655204089</v>
          </cell>
          <cell r="DB697">
            <v>3263</v>
          </cell>
          <cell r="DC697">
            <v>5034.9984655204089</v>
          </cell>
          <cell r="DD697">
            <v>3263</v>
          </cell>
          <cell r="DE697">
            <v>86</v>
          </cell>
          <cell r="DF697">
            <v>298</v>
          </cell>
          <cell r="DG697">
            <v>2746</v>
          </cell>
          <cell r="DH697">
            <v>3044</v>
          </cell>
          <cell r="DI697">
            <v>21.991457554725041</v>
          </cell>
          <cell r="DJ697">
            <v>1926</v>
          </cell>
          <cell r="DK697">
            <v>1926</v>
          </cell>
          <cell r="DL697">
            <v>2154</v>
          </cell>
          <cell r="DM697">
            <v>0</v>
          </cell>
          <cell r="DN697">
            <v>3746</v>
          </cell>
          <cell r="DO697">
            <v>3882</v>
          </cell>
          <cell r="DP697">
            <v>3746</v>
          </cell>
          <cell r="DQ697">
            <v>3882</v>
          </cell>
          <cell r="DR697">
            <v>-8</v>
          </cell>
          <cell r="DS697">
            <v>23</v>
          </cell>
          <cell r="DT697">
            <v>1301</v>
          </cell>
          <cell r="DU697">
            <v>1324</v>
          </cell>
          <cell r="DV697">
            <v>6.6592731615765226</v>
          </cell>
          <cell r="DW697">
            <v>5760</v>
          </cell>
          <cell r="DX697">
            <v>5760</v>
          </cell>
          <cell r="DY697">
            <v>5511</v>
          </cell>
          <cell r="DZ697">
            <v>5480</v>
          </cell>
          <cell r="EA697">
            <v>5861</v>
          </cell>
          <cell r="EB697">
            <v>5251</v>
          </cell>
          <cell r="EC697">
            <v>5861</v>
          </cell>
          <cell r="ED697">
            <v>5251</v>
          </cell>
          <cell r="EE697">
            <v>40</v>
          </cell>
          <cell r="EF697">
            <v>132</v>
          </cell>
          <cell r="EG697">
            <v>1412</v>
          </cell>
          <cell r="EH697">
            <v>1544</v>
          </cell>
          <cell r="EI697">
            <v>6.7646119450654751</v>
          </cell>
          <cell r="EJ697">
            <v>5458</v>
          </cell>
          <cell r="EK697">
            <v>5036</v>
          </cell>
          <cell r="EL697">
            <v>0</v>
          </cell>
          <cell r="EM697">
            <v>0</v>
          </cell>
          <cell r="EN697">
            <v>6262</v>
          </cell>
          <cell r="EO697">
            <v>0</v>
          </cell>
          <cell r="EP697">
            <v>6262</v>
          </cell>
          <cell r="EQ697">
            <v>0</v>
          </cell>
          <cell r="ER697">
            <v>6262</v>
          </cell>
          <cell r="ES697">
            <v>608</v>
          </cell>
          <cell r="ET697">
            <v>608</v>
          </cell>
          <cell r="EU697">
            <v>740</v>
          </cell>
          <cell r="EV697">
            <v>3.9825327510917035</v>
          </cell>
          <cell r="EW697">
            <v>4800</v>
          </cell>
          <cell r="EX697">
            <v>0</v>
          </cell>
          <cell r="GZ697">
            <v>4850</v>
          </cell>
          <cell r="HA697">
            <v>3972</v>
          </cell>
        </row>
        <row r="698">
          <cell r="B698" t="str">
            <v>52ERB</v>
          </cell>
          <cell r="C698" t="str">
            <v>LINHA 552ERB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0</v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>
            <v>0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0</v>
          </cell>
          <cell r="AM698">
            <v>0</v>
          </cell>
          <cell r="AN698">
            <v>0</v>
          </cell>
          <cell r="AO698">
            <v>0</v>
          </cell>
          <cell r="AP698">
            <v>0</v>
          </cell>
          <cell r="AQ698">
            <v>0</v>
          </cell>
          <cell r="AR698">
            <v>0</v>
          </cell>
          <cell r="AS698">
            <v>0</v>
          </cell>
          <cell r="AT698">
            <v>0</v>
          </cell>
          <cell r="AU698">
            <v>0</v>
          </cell>
          <cell r="AV698">
            <v>0</v>
          </cell>
          <cell r="AW698">
            <v>0</v>
          </cell>
          <cell r="AX698">
            <v>0</v>
          </cell>
          <cell r="AY698">
            <v>0</v>
          </cell>
          <cell r="AZ698">
            <v>0</v>
          </cell>
          <cell r="BA698">
            <v>0</v>
          </cell>
          <cell r="BB698">
            <v>0</v>
          </cell>
          <cell r="BC698">
            <v>0</v>
          </cell>
          <cell r="BD698">
            <v>0</v>
          </cell>
          <cell r="BE698">
            <v>0</v>
          </cell>
          <cell r="BF698">
            <v>0</v>
          </cell>
          <cell r="BG698">
            <v>0</v>
          </cell>
          <cell r="BH698">
            <v>0</v>
          </cell>
          <cell r="BI698">
            <v>0</v>
          </cell>
          <cell r="BJ698">
            <v>0</v>
          </cell>
          <cell r="BK698">
            <v>0</v>
          </cell>
          <cell r="BL698">
            <v>0</v>
          </cell>
          <cell r="BM698">
            <v>0</v>
          </cell>
          <cell r="BN698">
            <v>0</v>
          </cell>
          <cell r="BO698">
            <v>0</v>
          </cell>
          <cell r="BP698">
            <v>0</v>
          </cell>
          <cell r="BQ698">
            <v>0</v>
          </cell>
          <cell r="BR698">
            <v>0</v>
          </cell>
          <cell r="BS698">
            <v>0</v>
          </cell>
          <cell r="BT698">
            <v>0</v>
          </cell>
          <cell r="BU698">
            <v>0</v>
          </cell>
          <cell r="BV698">
            <v>0</v>
          </cell>
          <cell r="BW698">
            <v>0</v>
          </cell>
          <cell r="BX698">
            <v>0</v>
          </cell>
          <cell r="BY698">
            <v>0</v>
          </cell>
          <cell r="BZ698">
            <v>0</v>
          </cell>
          <cell r="CA698">
            <v>0</v>
          </cell>
          <cell r="CB698">
            <v>0</v>
          </cell>
          <cell r="CC698">
            <v>0</v>
          </cell>
          <cell r="CD698">
            <v>0</v>
          </cell>
          <cell r="CE698">
            <v>0</v>
          </cell>
          <cell r="CF698">
            <v>0</v>
          </cell>
          <cell r="CG698">
            <v>0</v>
          </cell>
          <cell r="CH698">
            <v>0</v>
          </cell>
          <cell r="CI698">
            <v>0</v>
          </cell>
          <cell r="CJ698">
            <v>0</v>
          </cell>
          <cell r="CK698">
            <v>0</v>
          </cell>
          <cell r="CL698">
            <v>0</v>
          </cell>
          <cell r="CM698">
            <v>0</v>
          </cell>
          <cell r="CN698">
            <v>0</v>
          </cell>
          <cell r="CO698">
            <v>0</v>
          </cell>
          <cell r="CP698">
            <v>0</v>
          </cell>
          <cell r="CQ698">
            <v>0</v>
          </cell>
          <cell r="CR698">
            <v>0</v>
          </cell>
          <cell r="CS698">
            <v>0</v>
          </cell>
          <cell r="CT698">
            <v>0</v>
          </cell>
          <cell r="CU698">
            <v>0</v>
          </cell>
          <cell r="CV698">
            <v>0</v>
          </cell>
          <cell r="CW698">
            <v>0</v>
          </cell>
          <cell r="CX698">
            <v>0</v>
          </cell>
          <cell r="CY698">
            <v>0</v>
          </cell>
          <cell r="CZ698">
            <v>0</v>
          </cell>
          <cell r="DA698">
            <v>0</v>
          </cell>
          <cell r="DB698">
            <v>0</v>
          </cell>
          <cell r="DC698">
            <v>0</v>
          </cell>
          <cell r="DD698">
            <v>0</v>
          </cell>
          <cell r="DE698">
            <v>0</v>
          </cell>
          <cell r="DF698">
            <v>0</v>
          </cell>
          <cell r="DG698">
            <v>0</v>
          </cell>
          <cell r="DH698">
            <v>0</v>
          </cell>
          <cell r="DI698">
            <v>0</v>
          </cell>
          <cell r="DJ698">
            <v>0</v>
          </cell>
          <cell r="DK698">
            <v>0</v>
          </cell>
          <cell r="DL698">
            <v>0</v>
          </cell>
          <cell r="DM698">
            <v>0</v>
          </cell>
          <cell r="DN698">
            <v>0</v>
          </cell>
          <cell r="DO698">
            <v>0</v>
          </cell>
          <cell r="DP698">
            <v>0</v>
          </cell>
          <cell r="DQ698">
            <v>0</v>
          </cell>
          <cell r="DR698">
            <v>0</v>
          </cell>
          <cell r="DS698">
            <v>0</v>
          </cell>
          <cell r="DT698">
            <v>0</v>
          </cell>
          <cell r="DU698">
            <v>0</v>
          </cell>
          <cell r="DV698">
            <v>0</v>
          </cell>
          <cell r="DW698">
            <v>0</v>
          </cell>
          <cell r="DX698">
            <v>0</v>
          </cell>
          <cell r="DY698">
            <v>0</v>
          </cell>
          <cell r="DZ698">
            <v>0</v>
          </cell>
          <cell r="EA698">
            <v>0</v>
          </cell>
          <cell r="EB698">
            <v>0</v>
          </cell>
          <cell r="EC698">
            <v>0</v>
          </cell>
          <cell r="ED698">
            <v>0</v>
          </cell>
          <cell r="EE698">
            <v>0</v>
          </cell>
          <cell r="EF698">
            <v>0</v>
          </cell>
          <cell r="EG698">
            <v>0</v>
          </cell>
          <cell r="EH698">
            <v>0</v>
          </cell>
          <cell r="EI698">
            <v>0</v>
          </cell>
          <cell r="EJ698">
            <v>0</v>
          </cell>
          <cell r="EK698">
            <v>0</v>
          </cell>
          <cell r="EL698">
            <v>0</v>
          </cell>
          <cell r="EM698">
            <v>0</v>
          </cell>
          <cell r="EN698">
            <v>0</v>
          </cell>
          <cell r="EO698">
            <v>0</v>
          </cell>
          <cell r="EP698">
            <v>0</v>
          </cell>
          <cell r="EQ698">
            <v>0</v>
          </cell>
          <cell r="ER698">
            <v>0</v>
          </cell>
          <cell r="ES698">
            <v>0</v>
          </cell>
          <cell r="ET698">
            <v>0</v>
          </cell>
          <cell r="EU698">
            <v>0</v>
          </cell>
          <cell r="EV698">
            <v>0</v>
          </cell>
          <cell r="EW698">
            <v>0</v>
          </cell>
          <cell r="EX698">
            <v>0</v>
          </cell>
          <cell r="GZ698">
            <v>0</v>
          </cell>
          <cell r="HA698">
            <v>0</v>
          </cell>
        </row>
        <row r="699">
          <cell r="B699" t="str">
            <v>63047EBA006</v>
          </cell>
          <cell r="C699">
            <v>0</v>
          </cell>
          <cell r="D699">
            <v>0</v>
          </cell>
          <cell r="E699">
            <v>926564242</v>
          </cell>
          <cell r="F699" t="str">
            <v>63047EBA006L5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0</v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>
            <v>0</v>
          </cell>
          <cell r="AC699">
            <v>0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  <cell r="AM699">
            <v>0</v>
          </cell>
          <cell r="AN699">
            <v>0</v>
          </cell>
          <cell r="AO699">
            <v>0</v>
          </cell>
          <cell r="AP699">
            <v>0</v>
          </cell>
          <cell r="AQ699">
            <v>0</v>
          </cell>
          <cell r="AR699">
            <v>0</v>
          </cell>
          <cell r="AS699">
            <v>0</v>
          </cell>
          <cell r="AT699">
            <v>0</v>
          </cell>
          <cell r="AU699">
            <v>0</v>
          </cell>
          <cell r="AV699">
            <v>0</v>
          </cell>
          <cell r="AW699">
            <v>0</v>
          </cell>
          <cell r="AX699">
            <v>0</v>
          </cell>
          <cell r="AY699">
            <v>0</v>
          </cell>
          <cell r="AZ699">
            <v>0</v>
          </cell>
          <cell r="BA699">
            <v>0</v>
          </cell>
          <cell r="BB699">
            <v>0</v>
          </cell>
          <cell r="BC699">
            <v>0</v>
          </cell>
          <cell r="BD699">
            <v>0</v>
          </cell>
          <cell r="BE699">
            <v>0</v>
          </cell>
          <cell r="BF699">
            <v>0</v>
          </cell>
          <cell r="BG699">
            <v>0</v>
          </cell>
          <cell r="BH699">
            <v>0</v>
          </cell>
          <cell r="BI699">
            <v>0</v>
          </cell>
          <cell r="BJ699">
            <v>0</v>
          </cell>
          <cell r="BK699">
            <v>0</v>
          </cell>
          <cell r="BL699">
            <v>0</v>
          </cell>
          <cell r="BM699">
            <v>0</v>
          </cell>
          <cell r="BN699">
            <v>0</v>
          </cell>
          <cell r="BO699">
            <v>0</v>
          </cell>
          <cell r="BP699">
            <v>0</v>
          </cell>
          <cell r="BQ699">
            <v>0</v>
          </cell>
          <cell r="BR699">
            <v>0</v>
          </cell>
          <cell r="BS699">
            <v>0</v>
          </cell>
          <cell r="BT699">
            <v>0</v>
          </cell>
          <cell r="BU699">
            <v>0</v>
          </cell>
          <cell r="BV699">
            <v>0</v>
          </cell>
          <cell r="BW699">
            <v>0</v>
          </cell>
          <cell r="BX699">
            <v>0</v>
          </cell>
          <cell r="BY699">
            <v>0</v>
          </cell>
          <cell r="BZ699">
            <v>0</v>
          </cell>
          <cell r="CA699">
            <v>0</v>
          </cell>
          <cell r="CB699">
            <v>0</v>
          </cell>
          <cell r="CC699">
            <v>0</v>
          </cell>
          <cell r="CD699">
            <v>0</v>
          </cell>
          <cell r="CE699">
            <v>0</v>
          </cell>
          <cell r="CF699">
            <v>0</v>
          </cell>
          <cell r="CG699">
            <v>0</v>
          </cell>
          <cell r="CH699">
            <v>0</v>
          </cell>
          <cell r="CI699">
            <v>0</v>
          </cell>
          <cell r="CJ699">
            <v>0</v>
          </cell>
          <cell r="CK699">
            <v>0</v>
          </cell>
          <cell r="CL699">
            <v>0</v>
          </cell>
          <cell r="CM699">
            <v>0</v>
          </cell>
          <cell r="CN699">
            <v>0</v>
          </cell>
          <cell r="CO699">
            <v>0</v>
          </cell>
          <cell r="CP699">
            <v>0</v>
          </cell>
          <cell r="CQ699">
            <v>0</v>
          </cell>
          <cell r="CR699">
            <v>0</v>
          </cell>
          <cell r="CS699">
            <v>0</v>
          </cell>
          <cell r="CT699">
            <v>0</v>
          </cell>
          <cell r="CU699">
            <v>0</v>
          </cell>
          <cell r="CV699">
            <v>0</v>
          </cell>
          <cell r="CW699">
            <v>0</v>
          </cell>
          <cell r="CX699">
            <v>0</v>
          </cell>
          <cell r="CY699">
            <v>0</v>
          </cell>
          <cell r="CZ699">
            <v>0</v>
          </cell>
          <cell r="DA699">
            <v>0</v>
          </cell>
          <cell r="DB699">
            <v>0</v>
          </cell>
          <cell r="DC699">
            <v>0</v>
          </cell>
          <cell r="DD699">
            <v>0</v>
          </cell>
          <cell r="DE699">
            <v>0</v>
          </cell>
          <cell r="DF699">
            <v>0</v>
          </cell>
          <cell r="DG699">
            <v>0</v>
          </cell>
          <cell r="DH699">
            <v>0</v>
          </cell>
          <cell r="DI699">
            <v>0</v>
          </cell>
          <cell r="DJ699">
            <v>0</v>
          </cell>
          <cell r="DK699">
            <v>0</v>
          </cell>
          <cell r="DL699">
            <v>0</v>
          </cell>
          <cell r="DM699">
            <v>0</v>
          </cell>
          <cell r="DN699">
            <v>0</v>
          </cell>
          <cell r="DO699">
            <v>0</v>
          </cell>
          <cell r="DP699">
            <v>0</v>
          </cell>
          <cell r="DQ699">
            <v>0</v>
          </cell>
          <cell r="DR699">
            <v>0</v>
          </cell>
          <cell r="DS699">
            <v>0</v>
          </cell>
          <cell r="DT699">
            <v>0</v>
          </cell>
          <cell r="DU699">
            <v>0</v>
          </cell>
          <cell r="DV699">
            <v>0</v>
          </cell>
          <cell r="DW699">
            <v>0</v>
          </cell>
          <cell r="DX699">
            <v>0</v>
          </cell>
          <cell r="DY699">
            <v>0</v>
          </cell>
          <cell r="DZ699">
            <v>0</v>
          </cell>
          <cell r="EA699">
            <v>0</v>
          </cell>
          <cell r="EB699">
            <v>0</v>
          </cell>
          <cell r="EC699">
            <v>0</v>
          </cell>
          <cell r="ED699">
            <v>0</v>
          </cell>
          <cell r="EE699">
            <v>0</v>
          </cell>
          <cell r="EF699">
            <v>0</v>
          </cell>
          <cell r="EG699">
            <v>0</v>
          </cell>
          <cell r="EH699">
            <v>0</v>
          </cell>
          <cell r="EI699">
            <v>0</v>
          </cell>
          <cell r="EJ699">
            <v>0</v>
          </cell>
          <cell r="EK699">
            <v>0</v>
          </cell>
          <cell r="EL699">
            <v>0</v>
          </cell>
          <cell r="EM699">
            <v>0</v>
          </cell>
          <cell r="EN699">
            <v>0</v>
          </cell>
          <cell r="EO699">
            <v>0</v>
          </cell>
          <cell r="EP699">
            <v>0</v>
          </cell>
          <cell r="EQ699">
            <v>0</v>
          </cell>
          <cell r="ER699">
            <v>0</v>
          </cell>
          <cell r="ES699">
            <v>0</v>
          </cell>
          <cell r="ET699">
            <v>0</v>
          </cell>
          <cell r="EU699">
            <v>0</v>
          </cell>
          <cell r="EV699">
            <v>0</v>
          </cell>
          <cell r="EW699">
            <v>0</v>
          </cell>
          <cell r="EX699">
            <v>0</v>
          </cell>
          <cell r="GZ699">
            <v>0</v>
          </cell>
          <cell r="HA699">
            <v>0</v>
          </cell>
        </row>
        <row r="700">
          <cell r="B700" t="str">
            <v>52ERX</v>
          </cell>
          <cell r="C700" t="str">
            <v>LINHA 552ERX</v>
          </cell>
          <cell r="D700">
            <v>0</v>
          </cell>
          <cell r="E700">
            <v>0</v>
          </cell>
          <cell r="F700" t="str">
            <v>MARIA BUILT-IN - 50ERX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0</v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>
            <v>0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  <cell r="AM700">
            <v>0</v>
          </cell>
          <cell r="AN700">
            <v>0</v>
          </cell>
          <cell r="AO700">
            <v>0</v>
          </cell>
          <cell r="AP700">
            <v>0</v>
          </cell>
          <cell r="AQ700">
            <v>0</v>
          </cell>
          <cell r="AR700">
            <v>0</v>
          </cell>
          <cell r="AS700">
            <v>0</v>
          </cell>
          <cell r="AT700">
            <v>0</v>
          </cell>
          <cell r="AU700">
            <v>0</v>
          </cell>
          <cell r="AV700">
            <v>0</v>
          </cell>
          <cell r="AW700">
            <v>0</v>
          </cell>
          <cell r="AX700">
            <v>0</v>
          </cell>
          <cell r="AY700">
            <v>0</v>
          </cell>
          <cell r="AZ700">
            <v>0</v>
          </cell>
          <cell r="BA700">
            <v>0</v>
          </cell>
          <cell r="BB700">
            <v>0</v>
          </cell>
          <cell r="BC700">
            <v>0</v>
          </cell>
          <cell r="BD700">
            <v>0</v>
          </cell>
          <cell r="BE700">
            <v>0</v>
          </cell>
          <cell r="BF700">
            <v>0</v>
          </cell>
          <cell r="BG700">
            <v>0</v>
          </cell>
          <cell r="BH700">
            <v>0</v>
          </cell>
          <cell r="BI700">
            <v>0</v>
          </cell>
          <cell r="BJ700">
            <v>0</v>
          </cell>
          <cell r="BK700">
            <v>0</v>
          </cell>
          <cell r="BL700">
            <v>0</v>
          </cell>
          <cell r="BM700">
            <v>0</v>
          </cell>
          <cell r="BN700">
            <v>0</v>
          </cell>
          <cell r="BO700">
            <v>0</v>
          </cell>
          <cell r="BP700">
            <v>0</v>
          </cell>
          <cell r="BQ700">
            <v>0</v>
          </cell>
          <cell r="BR700">
            <v>0</v>
          </cell>
          <cell r="BS700">
            <v>0</v>
          </cell>
          <cell r="BT700">
            <v>0</v>
          </cell>
          <cell r="BU700">
            <v>0</v>
          </cell>
          <cell r="BV700">
            <v>0</v>
          </cell>
          <cell r="BW700">
            <v>0</v>
          </cell>
          <cell r="BX700">
            <v>0</v>
          </cell>
          <cell r="BY700">
            <v>0</v>
          </cell>
          <cell r="BZ700">
            <v>0</v>
          </cell>
          <cell r="CA700">
            <v>0</v>
          </cell>
          <cell r="CB700">
            <v>0</v>
          </cell>
          <cell r="CC700">
            <v>0</v>
          </cell>
          <cell r="CD700">
            <v>0</v>
          </cell>
          <cell r="CE700">
            <v>0</v>
          </cell>
          <cell r="CF700">
            <v>0</v>
          </cell>
          <cell r="CG700">
            <v>0</v>
          </cell>
          <cell r="CH700">
            <v>0</v>
          </cell>
          <cell r="CI700">
            <v>0</v>
          </cell>
          <cell r="CJ700">
            <v>0</v>
          </cell>
          <cell r="CK700">
            <v>0</v>
          </cell>
          <cell r="CL700">
            <v>0</v>
          </cell>
          <cell r="CM700">
            <v>0</v>
          </cell>
          <cell r="CN700">
            <v>0</v>
          </cell>
          <cell r="CO700">
            <v>0</v>
          </cell>
          <cell r="CP700">
            <v>0</v>
          </cell>
          <cell r="CQ700">
            <v>0</v>
          </cell>
          <cell r="CR700">
            <v>0</v>
          </cell>
          <cell r="CS700">
            <v>0</v>
          </cell>
          <cell r="CT700">
            <v>0</v>
          </cell>
          <cell r="CU700">
            <v>0</v>
          </cell>
          <cell r="CV700">
            <v>0</v>
          </cell>
          <cell r="CW700">
            <v>0</v>
          </cell>
          <cell r="CX700">
            <v>0</v>
          </cell>
          <cell r="CY700">
            <v>0</v>
          </cell>
          <cell r="CZ700">
            <v>0</v>
          </cell>
          <cell r="DA700">
            <v>0</v>
          </cell>
          <cell r="DB700">
            <v>0</v>
          </cell>
          <cell r="DC700">
            <v>0</v>
          </cell>
          <cell r="DD700">
            <v>0</v>
          </cell>
          <cell r="DE700">
            <v>0</v>
          </cell>
          <cell r="DF700">
            <v>0</v>
          </cell>
          <cell r="DG700">
            <v>0</v>
          </cell>
          <cell r="DH700">
            <v>0</v>
          </cell>
          <cell r="DI700">
            <v>0</v>
          </cell>
          <cell r="DJ700">
            <v>0</v>
          </cell>
          <cell r="DK700">
            <v>0</v>
          </cell>
          <cell r="DL700">
            <v>0</v>
          </cell>
          <cell r="DM700">
            <v>0</v>
          </cell>
          <cell r="DN700">
            <v>0</v>
          </cell>
          <cell r="DO700">
            <v>0</v>
          </cell>
          <cell r="DP700">
            <v>0</v>
          </cell>
          <cell r="DQ700">
            <v>0</v>
          </cell>
          <cell r="DR700">
            <v>0</v>
          </cell>
          <cell r="DS700">
            <v>0</v>
          </cell>
          <cell r="DT700">
            <v>0</v>
          </cell>
          <cell r="DU700">
            <v>0</v>
          </cell>
          <cell r="DV700">
            <v>0</v>
          </cell>
          <cell r="DW700">
            <v>0</v>
          </cell>
          <cell r="DX700">
            <v>0</v>
          </cell>
          <cell r="DY700">
            <v>0</v>
          </cell>
          <cell r="DZ700">
            <v>0</v>
          </cell>
          <cell r="EA700">
            <v>0</v>
          </cell>
          <cell r="EB700">
            <v>0</v>
          </cell>
          <cell r="EC700">
            <v>0</v>
          </cell>
          <cell r="ED700">
            <v>0</v>
          </cell>
          <cell r="EE700">
            <v>0</v>
          </cell>
          <cell r="EF700">
            <v>0</v>
          </cell>
          <cell r="EG700">
            <v>0</v>
          </cell>
          <cell r="EH700">
            <v>0</v>
          </cell>
          <cell r="EI700">
            <v>0</v>
          </cell>
          <cell r="EJ700">
            <v>0</v>
          </cell>
          <cell r="EK700">
            <v>0</v>
          </cell>
          <cell r="EL700">
            <v>0</v>
          </cell>
          <cell r="EM700">
            <v>0</v>
          </cell>
          <cell r="EN700">
            <v>0</v>
          </cell>
          <cell r="EO700">
            <v>0</v>
          </cell>
          <cell r="EP700">
            <v>0</v>
          </cell>
          <cell r="EQ700">
            <v>0</v>
          </cell>
          <cell r="ER700">
            <v>0</v>
          </cell>
          <cell r="ES700">
            <v>0</v>
          </cell>
          <cell r="ET700">
            <v>0</v>
          </cell>
          <cell r="EU700">
            <v>0</v>
          </cell>
          <cell r="EV700">
            <v>0</v>
          </cell>
          <cell r="EW700">
            <v>0</v>
          </cell>
          <cell r="EX700">
            <v>0</v>
          </cell>
          <cell r="EY700">
            <v>0</v>
          </cell>
          <cell r="EZ700">
            <v>0</v>
          </cell>
          <cell r="FA700">
            <v>0</v>
          </cell>
          <cell r="FB700">
            <v>0</v>
          </cell>
          <cell r="FC700">
            <v>0</v>
          </cell>
          <cell r="FD700">
            <v>0</v>
          </cell>
          <cell r="GZ700">
            <v>0</v>
          </cell>
          <cell r="HA700">
            <v>0</v>
          </cell>
        </row>
        <row r="701">
          <cell r="B701" t="str">
            <v>33047EBA089</v>
          </cell>
          <cell r="C701">
            <v>0</v>
          </cell>
          <cell r="D701">
            <v>0</v>
          </cell>
          <cell r="E701">
            <v>926564235</v>
          </cell>
          <cell r="F701" t="str">
            <v>33047EBA089L5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0</v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>
            <v>0</v>
          </cell>
          <cell r="AC701">
            <v>0</v>
          </cell>
          <cell r="AD701">
            <v>0</v>
          </cell>
          <cell r="AE701">
            <v>0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0</v>
          </cell>
          <cell r="AO701">
            <v>0</v>
          </cell>
          <cell r="AP701">
            <v>0</v>
          </cell>
          <cell r="AQ701">
            <v>0</v>
          </cell>
          <cell r="AR701">
            <v>0</v>
          </cell>
          <cell r="AS701">
            <v>0</v>
          </cell>
          <cell r="AT701">
            <v>0</v>
          </cell>
          <cell r="AU701">
            <v>0</v>
          </cell>
          <cell r="AV701">
            <v>0</v>
          </cell>
          <cell r="AW701">
            <v>0</v>
          </cell>
          <cell r="AX701">
            <v>0</v>
          </cell>
          <cell r="AY701">
            <v>0</v>
          </cell>
          <cell r="AZ701">
            <v>0</v>
          </cell>
          <cell r="BA701">
            <v>0</v>
          </cell>
          <cell r="BB701">
            <v>0</v>
          </cell>
          <cell r="BC701">
            <v>0</v>
          </cell>
          <cell r="BD701">
            <v>0</v>
          </cell>
          <cell r="BE701">
            <v>0</v>
          </cell>
          <cell r="BF701">
            <v>0</v>
          </cell>
          <cell r="BG701">
            <v>0</v>
          </cell>
          <cell r="BH701">
            <v>0</v>
          </cell>
          <cell r="BI701">
            <v>0</v>
          </cell>
          <cell r="BJ701">
            <v>0</v>
          </cell>
          <cell r="BK701">
            <v>0</v>
          </cell>
          <cell r="BL701">
            <v>0</v>
          </cell>
          <cell r="BM701">
            <v>0</v>
          </cell>
          <cell r="BN701">
            <v>0</v>
          </cell>
          <cell r="BO701">
            <v>0</v>
          </cell>
          <cell r="BP701">
            <v>0</v>
          </cell>
          <cell r="BQ701">
            <v>0</v>
          </cell>
          <cell r="BR701">
            <v>0</v>
          </cell>
          <cell r="BS701">
            <v>0</v>
          </cell>
          <cell r="BT701">
            <v>0</v>
          </cell>
          <cell r="BU701">
            <v>0</v>
          </cell>
          <cell r="BV701">
            <v>0</v>
          </cell>
          <cell r="BW701">
            <v>0</v>
          </cell>
          <cell r="BX701">
            <v>0</v>
          </cell>
          <cell r="BY701">
            <v>0</v>
          </cell>
          <cell r="BZ701">
            <v>0</v>
          </cell>
          <cell r="CA701">
            <v>0</v>
          </cell>
          <cell r="CB701">
            <v>0</v>
          </cell>
          <cell r="CC701">
            <v>0</v>
          </cell>
          <cell r="CD701">
            <v>0</v>
          </cell>
          <cell r="CE701">
            <v>0</v>
          </cell>
          <cell r="CF701">
            <v>0</v>
          </cell>
          <cell r="CG701">
            <v>0</v>
          </cell>
          <cell r="CH701">
            <v>0</v>
          </cell>
          <cell r="CI701">
            <v>0</v>
          </cell>
          <cell r="CJ701">
            <v>0</v>
          </cell>
          <cell r="CK701">
            <v>0</v>
          </cell>
          <cell r="CL701">
            <v>0</v>
          </cell>
          <cell r="CM701">
            <v>0</v>
          </cell>
          <cell r="CN701">
            <v>0</v>
          </cell>
          <cell r="CO701">
            <v>0</v>
          </cell>
          <cell r="CP701">
            <v>0</v>
          </cell>
          <cell r="CQ701">
            <v>0</v>
          </cell>
          <cell r="CR701">
            <v>0</v>
          </cell>
          <cell r="CS701">
            <v>0</v>
          </cell>
          <cell r="CT701">
            <v>0</v>
          </cell>
          <cell r="CU701">
            <v>0</v>
          </cell>
          <cell r="CV701">
            <v>0</v>
          </cell>
          <cell r="CW701">
            <v>0</v>
          </cell>
          <cell r="CX701">
            <v>0</v>
          </cell>
          <cell r="CY701">
            <v>0</v>
          </cell>
          <cell r="CZ701">
            <v>0</v>
          </cell>
          <cell r="DA701">
            <v>0</v>
          </cell>
          <cell r="DB701">
            <v>0</v>
          </cell>
          <cell r="DC701">
            <v>0</v>
          </cell>
          <cell r="DD701">
            <v>0</v>
          </cell>
          <cell r="DE701">
            <v>0</v>
          </cell>
          <cell r="DF701">
            <v>0</v>
          </cell>
          <cell r="DG701">
            <v>0</v>
          </cell>
          <cell r="DH701">
            <v>0</v>
          </cell>
          <cell r="DI701">
            <v>0</v>
          </cell>
          <cell r="DJ701">
            <v>0</v>
          </cell>
          <cell r="DK701">
            <v>0</v>
          </cell>
          <cell r="DL701">
            <v>0</v>
          </cell>
          <cell r="DM701">
            <v>0</v>
          </cell>
          <cell r="DN701">
            <v>0</v>
          </cell>
          <cell r="DO701">
            <v>0</v>
          </cell>
          <cell r="DP701">
            <v>0</v>
          </cell>
          <cell r="DQ701">
            <v>0</v>
          </cell>
          <cell r="DR701">
            <v>0</v>
          </cell>
          <cell r="DS701">
            <v>0</v>
          </cell>
          <cell r="DT701">
            <v>0</v>
          </cell>
          <cell r="DU701">
            <v>0</v>
          </cell>
          <cell r="DV701">
            <v>0</v>
          </cell>
          <cell r="DW701">
            <v>0</v>
          </cell>
          <cell r="DX701">
            <v>0</v>
          </cell>
          <cell r="DY701">
            <v>0</v>
          </cell>
          <cell r="DZ701">
            <v>0</v>
          </cell>
          <cell r="EA701">
            <v>0</v>
          </cell>
          <cell r="EB701">
            <v>0</v>
          </cell>
          <cell r="EC701">
            <v>0</v>
          </cell>
          <cell r="ED701">
            <v>0</v>
          </cell>
          <cell r="EE701">
            <v>0</v>
          </cell>
          <cell r="EF701">
            <v>0</v>
          </cell>
          <cell r="EG701">
            <v>0</v>
          </cell>
          <cell r="EH701">
            <v>0</v>
          </cell>
          <cell r="EI701">
            <v>0</v>
          </cell>
          <cell r="EJ701">
            <v>0</v>
          </cell>
          <cell r="EK701">
            <v>0</v>
          </cell>
          <cell r="EL701">
            <v>0</v>
          </cell>
          <cell r="EM701">
            <v>0</v>
          </cell>
          <cell r="EN701">
            <v>0</v>
          </cell>
          <cell r="EO701">
            <v>0</v>
          </cell>
          <cell r="EP701">
            <v>0</v>
          </cell>
          <cell r="EQ701">
            <v>0</v>
          </cell>
          <cell r="ER701">
            <v>0</v>
          </cell>
          <cell r="ES701">
            <v>0</v>
          </cell>
          <cell r="ET701">
            <v>0</v>
          </cell>
          <cell r="EU701">
            <v>0</v>
          </cell>
          <cell r="EV701">
            <v>0</v>
          </cell>
          <cell r="EW701">
            <v>0</v>
          </cell>
          <cell r="EX701">
            <v>0</v>
          </cell>
          <cell r="EY701">
            <v>0</v>
          </cell>
          <cell r="EZ701">
            <v>0</v>
          </cell>
          <cell r="FA701">
            <v>0</v>
          </cell>
          <cell r="FB701">
            <v>0</v>
          </cell>
          <cell r="FC701">
            <v>0</v>
          </cell>
          <cell r="FD701">
            <v>0</v>
          </cell>
          <cell r="GZ701">
            <v>0</v>
          </cell>
          <cell r="HA701">
            <v>0</v>
          </cell>
        </row>
        <row r="702">
          <cell r="B702" t="str">
            <v>76SPB</v>
          </cell>
          <cell r="C702">
            <v>0</v>
          </cell>
          <cell r="D702">
            <v>0</v>
          </cell>
          <cell r="E702">
            <v>0</v>
          </cell>
          <cell r="F702" t="str">
            <v>PROD L4</v>
          </cell>
          <cell r="G702">
            <v>988.79162588327461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0</v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0</v>
          </cell>
          <cell r="AQ702">
            <v>0</v>
          </cell>
          <cell r="AR702">
            <v>0</v>
          </cell>
          <cell r="AS702">
            <v>0</v>
          </cell>
          <cell r="AT702">
            <v>0</v>
          </cell>
          <cell r="AU702">
            <v>0</v>
          </cell>
          <cell r="AV702">
            <v>0</v>
          </cell>
          <cell r="AW702">
            <v>0</v>
          </cell>
          <cell r="AX702">
            <v>0</v>
          </cell>
          <cell r="AY702">
            <v>0</v>
          </cell>
          <cell r="AZ702">
            <v>0</v>
          </cell>
          <cell r="BA702">
            <v>0</v>
          </cell>
          <cell r="BB702">
            <v>0</v>
          </cell>
          <cell r="BC702">
            <v>0</v>
          </cell>
          <cell r="BD702">
            <v>0</v>
          </cell>
          <cell r="BE702">
            <v>0</v>
          </cell>
          <cell r="BF702">
            <v>0</v>
          </cell>
          <cell r="BG702">
            <v>0</v>
          </cell>
          <cell r="BH702">
            <v>0</v>
          </cell>
          <cell r="BI702">
            <v>0</v>
          </cell>
          <cell r="BJ702">
            <v>0</v>
          </cell>
          <cell r="BK702">
            <v>0</v>
          </cell>
          <cell r="BL702">
            <v>0</v>
          </cell>
          <cell r="BM702">
            <v>0</v>
          </cell>
          <cell r="BN702">
            <v>0</v>
          </cell>
          <cell r="BO702">
            <v>0</v>
          </cell>
          <cell r="BP702">
            <v>0</v>
          </cell>
          <cell r="BQ702">
            <v>0</v>
          </cell>
          <cell r="BR702">
            <v>0</v>
          </cell>
          <cell r="BS702">
            <v>0</v>
          </cell>
          <cell r="BT702">
            <v>0</v>
          </cell>
          <cell r="BU702">
            <v>0</v>
          </cell>
          <cell r="BV702">
            <v>0</v>
          </cell>
          <cell r="BW702">
            <v>0</v>
          </cell>
          <cell r="BX702">
            <v>0</v>
          </cell>
          <cell r="BY702">
            <v>0</v>
          </cell>
          <cell r="BZ702">
            <v>0</v>
          </cell>
          <cell r="CA702">
            <v>0</v>
          </cell>
          <cell r="CB702">
            <v>0</v>
          </cell>
          <cell r="CC702">
            <v>0</v>
          </cell>
          <cell r="CD702">
            <v>0</v>
          </cell>
          <cell r="CE702">
            <v>0</v>
          </cell>
          <cell r="CF702">
            <v>0</v>
          </cell>
          <cell r="CG702">
            <v>0</v>
          </cell>
          <cell r="CH702">
            <v>0</v>
          </cell>
          <cell r="CI702">
            <v>0</v>
          </cell>
          <cell r="CJ702">
            <v>0</v>
          </cell>
          <cell r="CK702">
            <v>0</v>
          </cell>
          <cell r="CL702">
            <v>0</v>
          </cell>
          <cell r="CM702">
            <v>0</v>
          </cell>
          <cell r="CN702">
            <v>0</v>
          </cell>
          <cell r="CO702">
            <v>0</v>
          </cell>
          <cell r="CP702">
            <v>0</v>
          </cell>
          <cell r="CQ702">
            <v>0</v>
          </cell>
          <cell r="CR702">
            <v>0</v>
          </cell>
          <cell r="CS702">
            <v>0</v>
          </cell>
          <cell r="CT702">
            <v>0</v>
          </cell>
          <cell r="CU702">
            <v>0</v>
          </cell>
          <cell r="CV702">
            <v>0</v>
          </cell>
          <cell r="CW702">
            <v>0</v>
          </cell>
          <cell r="CX702">
            <v>0</v>
          </cell>
          <cell r="CY702">
            <v>0</v>
          </cell>
          <cell r="CZ702">
            <v>0</v>
          </cell>
          <cell r="DA702">
            <v>0</v>
          </cell>
          <cell r="DB702">
            <v>0</v>
          </cell>
          <cell r="DC702">
            <v>0</v>
          </cell>
          <cell r="DD702">
            <v>0</v>
          </cell>
          <cell r="DE702">
            <v>0</v>
          </cell>
          <cell r="DF702">
            <v>0</v>
          </cell>
          <cell r="DG702">
            <v>0</v>
          </cell>
          <cell r="DH702">
            <v>0</v>
          </cell>
          <cell r="DI702">
            <v>0</v>
          </cell>
          <cell r="DJ702">
            <v>0</v>
          </cell>
          <cell r="DK702">
            <v>0</v>
          </cell>
          <cell r="DL702">
            <v>0</v>
          </cell>
          <cell r="DM702">
            <v>0</v>
          </cell>
          <cell r="DN702">
            <v>0</v>
          </cell>
          <cell r="DO702">
            <v>0</v>
          </cell>
          <cell r="DP702">
            <v>0</v>
          </cell>
          <cell r="DQ702">
            <v>0</v>
          </cell>
          <cell r="DR702">
            <v>0</v>
          </cell>
          <cell r="DS702">
            <v>0</v>
          </cell>
          <cell r="DT702">
            <v>0</v>
          </cell>
          <cell r="DU702">
            <v>0</v>
          </cell>
          <cell r="DV702">
            <v>0</v>
          </cell>
          <cell r="DW702">
            <v>0</v>
          </cell>
          <cell r="DX702">
            <v>0</v>
          </cell>
          <cell r="DY702">
            <v>0</v>
          </cell>
          <cell r="DZ702">
            <v>846</v>
          </cell>
          <cell r="EA702">
            <v>0</v>
          </cell>
          <cell r="EB702">
            <v>0</v>
          </cell>
          <cell r="EC702">
            <v>0</v>
          </cell>
          <cell r="ED702">
            <v>0</v>
          </cell>
          <cell r="EE702">
            <v>0</v>
          </cell>
          <cell r="EF702">
            <v>0</v>
          </cell>
          <cell r="EG702">
            <v>0</v>
          </cell>
          <cell r="EH702">
            <v>0</v>
          </cell>
          <cell r="EI702">
            <v>0</v>
          </cell>
          <cell r="EJ702">
            <v>0</v>
          </cell>
          <cell r="EK702">
            <v>0</v>
          </cell>
          <cell r="EL702">
            <v>0</v>
          </cell>
          <cell r="EM702">
            <v>0</v>
          </cell>
          <cell r="EN702">
            <v>0</v>
          </cell>
          <cell r="EO702">
            <v>0</v>
          </cell>
          <cell r="EP702">
            <v>0</v>
          </cell>
          <cell r="EQ702">
            <v>0</v>
          </cell>
          <cell r="ER702">
            <v>0</v>
          </cell>
          <cell r="ES702">
            <v>0</v>
          </cell>
          <cell r="ET702">
            <v>0</v>
          </cell>
          <cell r="EU702">
            <v>0</v>
          </cell>
          <cell r="EV702">
            <v>0</v>
          </cell>
          <cell r="EW702">
            <v>0</v>
          </cell>
          <cell r="EX702">
            <v>0</v>
          </cell>
          <cell r="EY702">
            <v>0</v>
          </cell>
          <cell r="EZ702">
            <v>0</v>
          </cell>
          <cell r="FA702">
            <v>0</v>
          </cell>
          <cell r="FB702">
            <v>0</v>
          </cell>
          <cell r="FC702">
            <v>0</v>
          </cell>
          <cell r="FD702">
            <v>0</v>
          </cell>
          <cell r="GZ702">
            <v>0</v>
          </cell>
          <cell r="HA702">
            <v>0</v>
          </cell>
        </row>
        <row r="703">
          <cell r="B703" t="str">
            <v>23051DBA006</v>
          </cell>
          <cell r="C703">
            <v>0</v>
          </cell>
          <cell r="D703">
            <v>0</v>
          </cell>
          <cell r="E703">
            <v>926564185</v>
          </cell>
          <cell r="F703" t="str">
            <v>23051DBA006L5</v>
          </cell>
          <cell r="G703">
            <v>988.79162588327461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0</v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>
            <v>0</v>
          </cell>
          <cell r="AC703">
            <v>0</v>
          </cell>
          <cell r="AD703">
            <v>0</v>
          </cell>
          <cell r="AE703">
            <v>0</v>
          </cell>
          <cell r="AF703">
            <v>0</v>
          </cell>
          <cell r="AG703">
            <v>0</v>
          </cell>
          <cell r="AH703">
            <v>0</v>
          </cell>
          <cell r="AI703">
            <v>0</v>
          </cell>
          <cell r="AJ703">
            <v>0</v>
          </cell>
          <cell r="AK703">
            <v>0</v>
          </cell>
          <cell r="AL703">
            <v>0</v>
          </cell>
          <cell r="AM703">
            <v>0</v>
          </cell>
          <cell r="AN703">
            <v>0</v>
          </cell>
          <cell r="AO703">
            <v>0</v>
          </cell>
          <cell r="AP703">
            <v>0</v>
          </cell>
          <cell r="AQ703">
            <v>0</v>
          </cell>
          <cell r="AR703">
            <v>0</v>
          </cell>
          <cell r="AS703">
            <v>0</v>
          </cell>
          <cell r="AT703">
            <v>0</v>
          </cell>
          <cell r="AU703">
            <v>0</v>
          </cell>
          <cell r="AV703">
            <v>0</v>
          </cell>
          <cell r="AW703">
            <v>0</v>
          </cell>
          <cell r="AX703">
            <v>0</v>
          </cell>
          <cell r="AY703">
            <v>0</v>
          </cell>
          <cell r="AZ703">
            <v>0</v>
          </cell>
          <cell r="BA703">
            <v>0</v>
          </cell>
          <cell r="BB703">
            <v>0</v>
          </cell>
          <cell r="BC703">
            <v>0</v>
          </cell>
          <cell r="BD703">
            <v>0</v>
          </cell>
          <cell r="BE703">
            <v>0</v>
          </cell>
          <cell r="BF703">
            <v>0</v>
          </cell>
          <cell r="BG703">
            <v>0</v>
          </cell>
          <cell r="BH703">
            <v>0</v>
          </cell>
          <cell r="BI703">
            <v>0</v>
          </cell>
          <cell r="BJ703">
            <v>0</v>
          </cell>
          <cell r="BK703">
            <v>0</v>
          </cell>
          <cell r="BL703">
            <v>0</v>
          </cell>
          <cell r="BM703">
            <v>0</v>
          </cell>
          <cell r="BN703">
            <v>0</v>
          </cell>
          <cell r="BO703">
            <v>0</v>
          </cell>
          <cell r="BP703">
            <v>0</v>
          </cell>
          <cell r="BQ703">
            <v>0</v>
          </cell>
          <cell r="BR703">
            <v>0</v>
          </cell>
          <cell r="BS703">
            <v>0</v>
          </cell>
          <cell r="BT703">
            <v>0</v>
          </cell>
          <cell r="BU703">
            <v>0</v>
          </cell>
          <cell r="BV703">
            <v>0</v>
          </cell>
          <cell r="BW703">
            <v>0</v>
          </cell>
          <cell r="BX703">
            <v>0</v>
          </cell>
          <cell r="BY703">
            <v>0</v>
          </cell>
          <cell r="BZ703">
            <v>0</v>
          </cell>
          <cell r="CA703">
            <v>0</v>
          </cell>
          <cell r="CB703">
            <v>0</v>
          </cell>
          <cell r="CC703">
            <v>0</v>
          </cell>
          <cell r="CD703">
            <v>0</v>
          </cell>
          <cell r="CE703">
            <v>0</v>
          </cell>
          <cell r="CF703">
            <v>0</v>
          </cell>
          <cell r="CG703">
            <v>0</v>
          </cell>
          <cell r="CH703">
            <v>0</v>
          </cell>
          <cell r="CI703">
            <v>0</v>
          </cell>
          <cell r="CJ703">
            <v>0</v>
          </cell>
          <cell r="CK703">
            <v>0</v>
          </cell>
          <cell r="CL703">
            <v>0</v>
          </cell>
          <cell r="CM703">
            <v>0</v>
          </cell>
          <cell r="CN703">
            <v>0</v>
          </cell>
          <cell r="CO703">
            <v>0</v>
          </cell>
          <cell r="CP703">
            <v>0</v>
          </cell>
          <cell r="CQ703">
            <v>0</v>
          </cell>
          <cell r="CR703">
            <v>0</v>
          </cell>
          <cell r="CS703">
            <v>0</v>
          </cell>
          <cell r="CT703">
            <v>0</v>
          </cell>
          <cell r="CU703">
            <v>0</v>
          </cell>
          <cell r="CV703">
            <v>0</v>
          </cell>
          <cell r="CW703">
            <v>0</v>
          </cell>
          <cell r="CX703">
            <v>0</v>
          </cell>
          <cell r="CY703">
            <v>0</v>
          </cell>
          <cell r="CZ703">
            <v>0</v>
          </cell>
          <cell r="DA703">
            <v>0</v>
          </cell>
          <cell r="DB703">
            <v>0</v>
          </cell>
          <cell r="DC703">
            <v>0</v>
          </cell>
          <cell r="DD703">
            <v>0</v>
          </cell>
          <cell r="DE703">
            <v>0</v>
          </cell>
          <cell r="DF703">
            <v>0</v>
          </cell>
          <cell r="DG703">
            <v>0</v>
          </cell>
          <cell r="DH703">
            <v>0</v>
          </cell>
          <cell r="DI703">
            <v>0</v>
          </cell>
          <cell r="DJ703">
            <v>0</v>
          </cell>
          <cell r="DK703">
            <v>0</v>
          </cell>
          <cell r="DL703">
            <v>0</v>
          </cell>
          <cell r="DM703">
            <v>0</v>
          </cell>
          <cell r="DN703">
            <v>0</v>
          </cell>
          <cell r="DO703">
            <v>0</v>
          </cell>
          <cell r="DP703">
            <v>0</v>
          </cell>
          <cell r="DQ703">
            <v>0</v>
          </cell>
          <cell r="DR703">
            <v>0</v>
          </cell>
          <cell r="DS703">
            <v>0</v>
          </cell>
          <cell r="DT703">
            <v>0</v>
          </cell>
          <cell r="DU703">
            <v>0</v>
          </cell>
          <cell r="DV703">
            <v>0</v>
          </cell>
          <cell r="DW703">
            <v>0</v>
          </cell>
          <cell r="DX703">
            <v>0</v>
          </cell>
          <cell r="DY703">
            <v>0</v>
          </cell>
          <cell r="DZ703">
            <v>846</v>
          </cell>
          <cell r="EA703">
            <v>0</v>
          </cell>
          <cell r="EB703">
            <v>0</v>
          </cell>
          <cell r="EC703">
            <v>0</v>
          </cell>
          <cell r="ED703">
            <v>0</v>
          </cell>
          <cell r="EE703">
            <v>0</v>
          </cell>
          <cell r="EF703">
            <v>0</v>
          </cell>
          <cell r="EG703">
            <v>0</v>
          </cell>
          <cell r="EH703">
            <v>0</v>
          </cell>
          <cell r="EI703">
            <v>0</v>
          </cell>
          <cell r="EJ703">
            <v>0</v>
          </cell>
          <cell r="EK703">
            <v>0</v>
          </cell>
          <cell r="EL703">
            <v>0</v>
          </cell>
          <cell r="EM703">
            <v>0</v>
          </cell>
          <cell r="EN703">
            <v>0</v>
          </cell>
          <cell r="EO703">
            <v>0</v>
          </cell>
          <cell r="EP703">
            <v>0</v>
          </cell>
          <cell r="EQ703">
            <v>0</v>
          </cell>
          <cell r="ER703">
            <v>0</v>
          </cell>
          <cell r="ES703">
            <v>0</v>
          </cell>
          <cell r="ET703">
            <v>0</v>
          </cell>
          <cell r="EU703">
            <v>0</v>
          </cell>
          <cell r="EV703">
            <v>0</v>
          </cell>
          <cell r="EW703">
            <v>0</v>
          </cell>
          <cell r="EX703">
            <v>0</v>
          </cell>
          <cell r="EY703">
            <v>0</v>
          </cell>
          <cell r="EZ703">
            <v>0</v>
          </cell>
          <cell r="FA703">
            <v>0</v>
          </cell>
          <cell r="FB703">
            <v>0</v>
          </cell>
          <cell r="FC703">
            <v>0</v>
          </cell>
          <cell r="FD703">
            <v>0</v>
          </cell>
          <cell r="GZ703">
            <v>0</v>
          </cell>
          <cell r="HA703">
            <v>0</v>
          </cell>
        </row>
        <row r="704">
          <cell r="B704" t="str">
            <v>76SSP</v>
          </cell>
          <cell r="C704">
            <v>0</v>
          </cell>
          <cell r="D704">
            <v>0</v>
          </cell>
          <cell r="E704">
            <v>0</v>
          </cell>
          <cell r="F704" t="str">
            <v>Projeto Conceição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0</v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>
            <v>0</v>
          </cell>
          <cell r="AC704">
            <v>0</v>
          </cell>
          <cell r="AD704">
            <v>0</v>
          </cell>
          <cell r="AE704">
            <v>0</v>
          </cell>
          <cell r="AF704">
            <v>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  <cell r="AM704">
            <v>0</v>
          </cell>
          <cell r="AN704">
            <v>0</v>
          </cell>
          <cell r="AO704">
            <v>0</v>
          </cell>
          <cell r="AP704">
            <v>0</v>
          </cell>
          <cell r="AQ704">
            <v>0</v>
          </cell>
          <cell r="AR704">
            <v>0</v>
          </cell>
          <cell r="AS704">
            <v>0</v>
          </cell>
          <cell r="AT704">
            <v>0</v>
          </cell>
          <cell r="AU704">
            <v>0</v>
          </cell>
          <cell r="AV704">
            <v>0</v>
          </cell>
          <cell r="AW704">
            <v>1080</v>
          </cell>
          <cell r="AX704">
            <v>1080</v>
          </cell>
          <cell r="AY704">
            <v>1057</v>
          </cell>
          <cell r="AZ704">
            <v>14</v>
          </cell>
          <cell r="BA704">
            <v>1663.0000000000002</v>
          </cell>
          <cell r="BB704">
            <v>814</v>
          </cell>
          <cell r="BC704">
            <v>1663.0000000000002</v>
          </cell>
          <cell r="BD704">
            <v>800</v>
          </cell>
          <cell r="BE704">
            <v>0</v>
          </cell>
          <cell r="BF704">
            <v>0</v>
          </cell>
          <cell r="BG704">
            <v>257</v>
          </cell>
          <cell r="BH704">
            <v>257</v>
          </cell>
          <cell r="BI704">
            <v>10.322667023697953</v>
          </cell>
          <cell r="BJ704">
            <v>840</v>
          </cell>
          <cell r="BK704">
            <v>840</v>
          </cell>
          <cell r="BL704">
            <v>692</v>
          </cell>
          <cell r="BM704">
            <v>571</v>
          </cell>
          <cell r="BN704">
            <v>746.9</v>
          </cell>
          <cell r="BO704">
            <v>896</v>
          </cell>
          <cell r="BP704">
            <v>746.9</v>
          </cell>
          <cell r="BQ704">
            <v>896</v>
          </cell>
          <cell r="BR704">
            <v>-24</v>
          </cell>
          <cell r="BS704">
            <v>42</v>
          </cell>
          <cell r="BT704">
            <v>35</v>
          </cell>
          <cell r="BU704">
            <v>77</v>
          </cell>
          <cell r="BV704">
            <v>1.5306122448979591</v>
          </cell>
          <cell r="BW704">
            <v>851</v>
          </cell>
          <cell r="BX704">
            <v>680</v>
          </cell>
          <cell r="BY704">
            <v>850</v>
          </cell>
          <cell r="BZ704">
            <v>351</v>
          </cell>
          <cell r="CA704">
            <v>686</v>
          </cell>
          <cell r="CB704">
            <v>915</v>
          </cell>
          <cell r="CC704">
            <v>686</v>
          </cell>
          <cell r="CD704">
            <v>915</v>
          </cell>
          <cell r="CE704">
            <v>0</v>
          </cell>
          <cell r="CF704">
            <v>0</v>
          </cell>
          <cell r="CG704">
            <v>12</v>
          </cell>
          <cell r="CH704">
            <v>12</v>
          </cell>
          <cell r="CI704">
            <v>51.428571428571431</v>
          </cell>
          <cell r="CJ704">
            <v>0</v>
          </cell>
          <cell r="CK704">
            <v>0</v>
          </cell>
          <cell r="CL704">
            <v>0</v>
          </cell>
          <cell r="CM704">
            <v>94</v>
          </cell>
          <cell r="CN704">
            <v>7</v>
          </cell>
          <cell r="CO704">
            <v>4</v>
          </cell>
          <cell r="CP704">
            <v>7</v>
          </cell>
          <cell r="CQ704">
            <v>4</v>
          </cell>
          <cell r="CR704">
            <v>-11</v>
          </cell>
          <cell r="CS704">
            <v>17</v>
          </cell>
          <cell r="CT704">
            <v>2</v>
          </cell>
          <cell r="CU704">
            <v>19</v>
          </cell>
          <cell r="CV704">
            <v>30</v>
          </cell>
          <cell r="CW704">
            <v>0</v>
          </cell>
          <cell r="CX704">
            <v>0</v>
          </cell>
          <cell r="CY704">
            <v>0</v>
          </cell>
          <cell r="CZ704">
            <v>0</v>
          </cell>
          <cell r="DA704">
            <v>2</v>
          </cell>
          <cell r="DB704">
            <v>6</v>
          </cell>
          <cell r="DC704">
            <v>2</v>
          </cell>
          <cell r="DD704">
            <v>6</v>
          </cell>
          <cell r="DE704">
            <v>-2</v>
          </cell>
          <cell r="DF704">
            <v>5</v>
          </cell>
          <cell r="DG704">
            <v>10</v>
          </cell>
          <cell r="DH704">
            <v>15</v>
          </cell>
          <cell r="DI704">
            <v>30</v>
          </cell>
          <cell r="DJ704">
            <v>0</v>
          </cell>
          <cell r="DK704">
            <v>0</v>
          </cell>
          <cell r="DL704">
            <v>0</v>
          </cell>
          <cell r="DM704">
            <v>0</v>
          </cell>
          <cell r="DN704">
            <v>10</v>
          </cell>
          <cell r="DO704">
            <v>8</v>
          </cell>
          <cell r="DP704">
            <v>10</v>
          </cell>
          <cell r="DQ704">
            <v>8</v>
          </cell>
          <cell r="DR704">
            <v>3</v>
          </cell>
          <cell r="DS704">
            <v>1</v>
          </cell>
          <cell r="DT704">
            <v>3</v>
          </cell>
          <cell r="DU704">
            <v>4</v>
          </cell>
          <cell r="DV704">
            <v>30</v>
          </cell>
          <cell r="DW704">
            <v>240</v>
          </cell>
          <cell r="DX704">
            <v>240</v>
          </cell>
          <cell r="DY704">
            <v>0</v>
          </cell>
          <cell r="DZ704">
            <v>67</v>
          </cell>
          <cell r="EA704">
            <v>3</v>
          </cell>
          <cell r="EB704">
            <v>1</v>
          </cell>
          <cell r="EC704">
            <v>3</v>
          </cell>
          <cell r="ED704">
            <v>1</v>
          </cell>
          <cell r="EE704">
            <v>0</v>
          </cell>
          <cell r="EF704">
            <v>1</v>
          </cell>
          <cell r="EG704">
            <v>2</v>
          </cell>
          <cell r="EH704">
            <v>3</v>
          </cell>
          <cell r="EI704">
            <v>0</v>
          </cell>
          <cell r="EJ704">
            <v>0</v>
          </cell>
          <cell r="EK704">
            <v>0</v>
          </cell>
          <cell r="EL704">
            <v>0</v>
          </cell>
          <cell r="EM704">
            <v>0</v>
          </cell>
          <cell r="EN704">
            <v>0</v>
          </cell>
          <cell r="EO704">
            <v>0</v>
          </cell>
          <cell r="EP704">
            <v>0</v>
          </cell>
          <cell r="EQ704">
            <v>0</v>
          </cell>
          <cell r="ER704">
            <v>0</v>
          </cell>
          <cell r="ES704">
            <v>2</v>
          </cell>
          <cell r="ET704">
            <v>2</v>
          </cell>
          <cell r="EU704">
            <v>3</v>
          </cell>
          <cell r="EV704">
            <v>0</v>
          </cell>
          <cell r="EW704">
            <v>0</v>
          </cell>
          <cell r="EX704">
            <v>0</v>
          </cell>
          <cell r="EY704">
            <v>0</v>
          </cell>
          <cell r="EZ704">
            <v>0</v>
          </cell>
          <cell r="FA704">
            <v>0</v>
          </cell>
          <cell r="FB704">
            <v>0</v>
          </cell>
          <cell r="FC704">
            <v>0</v>
          </cell>
          <cell r="FD704">
            <v>0</v>
          </cell>
          <cell r="GZ704">
            <v>0</v>
          </cell>
          <cell r="HA704">
            <v>0</v>
          </cell>
        </row>
        <row r="705">
          <cell r="B705" t="str">
            <v>63057BBA085</v>
          </cell>
          <cell r="C705">
            <v>0</v>
          </cell>
          <cell r="D705">
            <v>0</v>
          </cell>
          <cell r="E705">
            <v>926564268</v>
          </cell>
          <cell r="F705" t="str">
            <v>63057BBA085L5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0</v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>
            <v>0</v>
          </cell>
          <cell r="AC705">
            <v>0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0</v>
          </cell>
          <cell r="AI705">
            <v>0</v>
          </cell>
          <cell r="AJ705">
            <v>0</v>
          </cell>
          <cell r="AK705">
            <v>0</v>
          </cell>
          <cell r="AL705">
            <v>0</v>
          </cell>
          <cell r="AM705">
            <v>0</v>
          </cell>
          <cell r="AN705">
            <v>0</v>
          </cell>
          <cell r="AO705">
            <v>0</v>
          </cell>
          <cell r="AP705">
            <v>0</v>
          </cell>
          <cell r="AQ705">
            <v>0</v>
          </cell>
          <cell r="AR705">
            <v>0</v>
          </cell>
          <cell r="AS705">
            <v>0</v>
          </cell>
          <cell r="AT705">
            <v>0</v>
          </cell>
          <cell r="AU705">
            <v>0</v>
          </cell>
          <cell r="AV705">
            <v>0</v>
          </cell>
          <cell r="AW705">
            <v>1080</v>
          </cell>
          <cell r="AX705">
            <v>1080</v>
          </cell>
          <cell r="AY705">
            <v>1057</v>
          </cell>
          <cell r="AZ705">
            <v>14</v>
          </cell>
          <cell r="BA705">
            <v>1663.0000000000002</v>
          </cell>
          <cell r="BB705">
            <v>814</v>
          </cell>
          <cell r="BC705">
            <v>1663.0000000000002</v>
          </cell>
          <cell r="BD705">
            <v>800</v>
          </cell>
          <cell r="BE705">
            <v>0</v>
          </cell>
          <cell r="BF705">
            <v>0</v>
          </cell>
          <cell r="BG705">
            <v>257</v>
          </cell>
          <cell r="BH705">
            <v>257</v>
          </cell>
          <cell r="BI705">
            <v>10.322667023697953</v>
          </cell>
          <cell r="BJ705">
            <v>840</v>
          </cell>
          <cell r="BK705">
            <v>840</v>
          </cell>
          <cell r="BL705">
            <v>692</v>
          </cell>
          <cell r="BM705">
            <v>571</v>
          </cell>
          <cell r="BN705">
            <v>746.9</v>
          </cell>
          <cell r="BO705">
            <v>896</v>
          </cell>
          <cell r="BP705">
            <v>746.9</v>
          </cell>
          <cell r="BQ705">
            <v>896</v>
          </cell>
          <cell r="BR705">
            <v>-24</v>
          </cell>
          <cell r="BS705">
            <v>42</v>
          </cell>
          <cell r="BT705">
            <v>35</v>
          </cell>
          <cell r="BU705">
            <v>77</v>
          </cell>
          <cell r="BV705">
            <v>1.5306122448979591</v>
          </cell>
          <cell r="BW705">
            <v>851</v>
          </cell>
          <cell r="BX705">
            <v>680</v>
          </cell>
          <cell r="BY705">
            <v>850</v>
          </cell>
          <cell r="BZ705">
            <v>351</v>
          </cell>
          <cell r="CA705">
            <v>686</v>
          </cell>
          <cell r="CB705">
            <v>915</v>
          </cell>
          <cell r="CC705">
            <v>686</v>
          </cell>
          <cell r="CD705">
            <v>915</v>
          </cell>
          <cell r="CE705">
            <v>0</v>
          </cell>
          <cell r="CF705">
            <v>0</v>
          </cell>
          <cell r="CG705">
            <v>12</v>
          </cell>
          <cell r="CH705">
            <v>12</v>
          </cell>
          <cell r="CI705">
            <v>51.428571428571431</v>
          </cell>
          <cell r="CJ705">
            <v>0</v>
          </cell>
          <cell r="CK705">
            <v>0</v>
          </cell>
          <cell r="CL705">
            <v>0</v>
          </cell>
          <cell r="CM705">
            <v>94</v>
          </cell>
          <cell r="CN705">
            <v>7</v>
          </cell>
          <cell r="CO705">
            <v>4</v>
          </cell>
          <cell r="CP705">
            <v>7</v>
          </cell>
          <cell r="CQ705">
            <v>4</v>
          </cell>
          <cell r="CR705">
            <v>-11</v>
          </cell>
          <cell r="CS705">
            <v>17</v>
          </cell>
          <cell r="CT705">
            <v>2</v>
          </cell>
          <cell r="CU705">
            <v>19</v>
          </cell>
          <cell r="CV705">
            <v>30</v>
          </cell>
          <cell r="CW705">
            <v>0</v>
          </cell>
          <cell r="CX705">
            <v>0</v>
          </cell>
          <cell r="CY705">
            <v>0</v>
          </cell>
          <cell r="CZ705">
            <v>0</v>
          </cell>
          <cell r="DA705">
            <v>2</v>
          </cell>
          <cell r="DB705">
            <v>6</v>
          </cell>
          <cell r="DC705">
            <v>2</v>
          </cell>
          <cell r="DD705">
            <v>6</v>
          </cell>
          <cell r="DE705">
            <v>-2</v>
          </cell>
          <cell r="DF705">
            <v>5</v>
          </cell>
          <cell r="DG705">
            <v>10</v>
          </cell>
          <cell r="DH705">
            <v>15</v>
          </cell>
          <cell r="DI705">
            <v>30</v>
          </cell>
          <cell r="DJ705">
            <v>0</v>
          </cell>
          <cell r="DK705">
            <v>0</v>
          </cell>
          <cell r="DL705">
            <v>0</v>
          </cell>
          <cell r="DM705">
            <v>0</v>
          </cell>
          <cell r="DN705">
            <v>10</v>
          </cell>
          <cell r="DO705">
            <v>8</v>
          </cell>
          <cell r="DP705">
            <v>10</v>
          </cell>
          <cell r="DQ705">
            <v>8</v>
          </cell>
          <cell r="DR705">
            <v>3</v>
          </cell>
          <cell r="DS705">
            <v>1</v>
          </cell>
          <cell r="DT705">
            <v>3</v>
          </cell>
          <cell r="DU705">
            <v>4</v>
          </cell>
          <cell r="DV705">
            <v>30</v>
          </cell>
          <cell r="DW705">
            <v>240</v>
          </cell>
          <cell r="DX705">
            <v>240</v>
          </cell>
          <cell r="DY705">
            <v>0</v>
          </cell>
          <cell r="DZ705">
            <v>67</v>
          </cell>
          <cell r="EA705">
            <v>3</v>
          </cell>
          <cell r="EB705">
            <v>1</v>
          </cell>
          <cell r="EC705">
            <v>3</v>
          </cell>
          <cell r="ED705">
            <v>1</v>
          </cell>
          <cell r="EE705">
            <v>0</v>
          </cell>
          <cell r="EF705">
            <v>1</v>
          </cell>
          <cell r="EG705">
            <v>2</v>
          </cell>
          <cell r="EH705">
            <v>3</v>
          </cell>
          <cell r="EI705">
            <v>0</v>
          </cell>
          <cell r="EJ705">
            <v>0</v>
          </cell>
          <cell r="EK705">
            <v>0</v>
          </cell>
          <cell r="EL705">
            <v>0</v>
          </cell>
          <cell r="EM705">
            <v>0</v>
          </cell>
          <cell r="EN705">
            <v>0</v>
          </cell>
          <cell r="EO705">
            <v>0</v>
          </cell>
          <cell r="EP705">
            <v>0</v>
          </cell>
          <cell r="EQ705">
            <v>0</v>
          </cell>
          <cell r="ER705">
            <v>0</v>
          </cell>
          <cell r="ES705">
            <v>2</v>
          </cell>
          <cell r="ET705">
            <v>2</v>
          </cell>
          <cell r="EU705">
            <v>3</v>
          </cell>
          <cell r="EV705">
            <v>0</v>
          </cell>
          <cell r="EW705">
            <v>0</v>
          </cell>
          <cell r="EX705">
            <v>0</v>
          </cell>
          <cell r="EY705">
            <v>0</v>
          </cell>
          <cell r="EZ705">
            <v>0</v>
          </cell>
          <cell r="FA705">
            <v>0</v>
          </cell>
          <cell r="FB705">
            <v>0</v>
          </cell>
          <cell r="FC705">
            <v>0</v>
          </cell>
          <cell r="FD705">
            <v>0</v>
          </cell>
          <cell r="GZ705">
            <v>0</v>
          </cell>
          <cell r="HA705">
            <v>0</v>
          </cell>
        </row>
        <row r="706">
          <cell r="B706" t="str">
            <v>76SSC</v>
          </cell>
          <cell r="C706">
            <v>0</v>
          </cell>
          <cell r="D706">
            <v>0</v>
          </cell>
          <cell r="E706">
            <v>0</v>
          </cell>
          <cell r="F706" t="str">
            <v>Projeto Conceição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0</v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0</v>
          </cell>
          <cell r="AQ706">
            <v>0</v>
          </cell>
          <cell r="AR706">
            <v>0</v>
          </cell>
          <cell r="AS706">
            <v>0</v>
          </cell>
          <cell r="AT706">
            <v>0</v>
          </cell>
          <cell r="AU706">
            <v>0</v>
          </cell>
          <cell r="AV706">
            <v>0</v>
          </cell>
          <cell r="AW706">
            <v>0</v>
          </cell>
          <cell r="AX706">
            <v>0</v>
          </cell>
          <cell r="AY706">
            <v>0</v>
          </cell>
          <cell r="AZ706">
            <v>0</v>
          </cell>
          <cell r="BA706">
            <v>0</v>
          </cell>
          <cell r="BB706">
            <v>0</v>
          </cell>
          <cell r="BC706">
            <v>0</v>
          </cell>
          <cell r="BD706">
            <v>0</v>
          </cell>
          <cell r="BE706">
            <v>0</v>
          </cell>
          <cell r="BF706">
            <v>0</v>
          </cell>
          <cell r="BG706">
            <v>0</v>
          </cell>
          <cell r="BH706">
            <v>0</v>
          </cell>
          <cell r="BI706">
            <v>0</v>
          </cell>
          <cell r="BJ706">
            <v>0</v>
          </cell>
          <cell r="BK706">
            <v>0</v>
          </cell>
          <cell r="BL706">
            <v>0</v>
          </cell>
          <cell r="BM706">
            <v>0</v>
          </cell>
          <cell r="BN706">
            <v>0</v>
          </cell>
          <cell r="BO706">
            <v>0</v>
          </cell>
          <cell r="BP706">
            <v>0</v>
          </cell>
          <cell r="BQ706">
            <v>0</v>
          </cell>
          <cell r="BR706">
            <v>0</v>
          </cell>
          <cell r="BS706">
            <v>0</v>
          </cell>
          <cell r="BT706">
            <v>0</v>
          </cell>
          <cell r="BU706">
            <v>0</v>
          </cell>
          <cell r="BV706">
            <v>0</v>
          </cell>
          <cell r="BW706">
            <v>200</v>
          </cell>
          <cell r="BX706">
            <v>200</v>
          </cell>
          <cell r="BY706">
            <v>199</v>
          </cell>
          <cell r="BZ706">
            <v>2</v>
          </cell>
          <cell r="CA706">
            <v>200</v>
          </cell>
          <cell r="CB706">
            <v>0</v>
          </cell>
          <cell r="CC706">
            <v>200</v>
          </cell>
          <cell r="CD706">
            <v>0</v>
          </cell>
          <cell r="CE706">
            <v>0</v>
          </cell>
          <cell r="CF706">
            <v>199</v>
          </cell>
          <cell r="CG706">
            <v>0</v>
          </cell>
          <cell r="CH706">
            <v>199</v>
          </cell>
          <cell r="CI706">
            <v>0</v>
          </cell>
          <cell r="CJ706">
            <v>2640</v>
          </cell>
          <cell r="CK706">
            <v>2640</v>
          </cell>
          <cell r="CL706">
            <v>2685</v>
          </cell>
          <cell r="CM706">
            <v>21</v>
          </cell>
          <cell r="CN706">
            <v>1162</v>
          </cell>
          <cell r="CO706">
            <v>1418</v>
          </cell>
          <cell r="CP706">
            <v>1162</v>
          </cell>
          <cell r="CQ706">
            <v>1418</v>
          </cell>
          <cell r="CR706">
            <v>7</v>
          </cell>
          <cell r="CS706">
            <v>196</v>
          </cell>
          <cell r="CT706">
            <v>1263</v>
          </cell>
          <cell r="CU706">
            <v>1459</v>
          </cell>
          <cell r="CV706">
            <v>10.406481735786873</v>
          </cell>
          <cell r="CW706">
            <v>3360</v>
          </cell>
          <cell r="CX706">
            <v>3360</v>
          </cell>
          <cell r="CY706">
            <v>3354</v>
          </cell>
          <cell r="CZ706">
            <v>0</v>
          </cell>
          <cell r="DA706">
            <v>3641</v>
          </cell>
          <cell r="DB706">
            <v>2320</v>
          </cell>
          <cell r="DC706">
            <v>3641</v>
          </cell>
          <cell r="DD706">
            <v>2320</v>
          </cell>
          <cell r="DE706">
            <v>15</v>
          </cell>
          <cell r="DF706">
            <v>417</v>
          </cell>
          <cell r="DG706">
            <v>2061</v>
          </cell>
          <cell r="DH706">
            <v>2478</v>
          </cell>
          <cell r="DI706">
            <v>31.40721196130167</v>
          </cell>
          <cell r="DJ706">
            <v>2600</v>
          </cell>
          <cell r="DK706">
            <v>2600</v>
          </cell>
          <cell r="DL706">
            <v>2878</v>
          </cell>
          <cell r="DM706">
            <v>0</v>
          </cell>
          <cell r="DN706">
            <v>1901</v>
          </cell>
          <cell r="DO706">
            <v>2437</v>
          </cell>
          <cell r="DP706">
            <v>1901</v>
          </cell>
          <cell r="DQ706">
            <v>2437</v>
          </cell>
          <cell r="DR706">
            <v>-20</v>
          </cell>
          <cell r="DS706">
            <v>307</v>
          </cell>
          <cell r="DT706">
            <v>2632</v>
          </cell>
          <cell r="DU706">
            <v>2939</v>
          </cell>
          <cell r="DV706">
            <v>23.148636763412487</v>
          </cell>
          <cell r="DW706">
            <v>2040</v>
          </cell>
          <cell r="DX706">
            <v>2040</v>
          </cell>
          <cell r="DY706">
            <v>2275</v>
          </cell>
          <cell r="DZ706">
            <v>30</v>
          </cell>
          <cell r="EA706">
            <v>3411</v>
          </cell>
          <cell r="EB706">
            <v>4048</v>
          </cell>
          <cell r="EC706">
            <v>3411</v>
          </cell>
          <cell r="ED706">
            <v>4048</v>
          </cell>
          <cell r="EE706">
            <v>16</v>
          </cell>
          <cell r="EF706">
            <v>167</v>
          </cell>
          <cell r="EG706">
            <v>983</v>
          </cell>
          <cell r="EH706">
            <v>1150</v>
          </cell>
          <cell r="EI706">
            <v>10.1584567688598</v>
          </cell>
          <cell r="EJ706">
            <v>1920</v>
          </cell>
          <cell r="EK706">
            <v>1918</v>
          </cell>
          <cell r="EL706">
            <v>0</v>
          </cell>
          <cell r="EM706">
            <v>0</v>
          </cell>
          <cell r="EN706">
            <v>2903</v>
          </cell>
          <cell r="EO706">
            <v>0</v>
          </cell>
          <cell r="EP706">
            <v>2903</v>
          </cell>
          <cell r="EQ706">
            <v>0</v>
          </cell>
          <cell r="ER706">
            <v>2903</v>
          </cell>
          <cell r="ES706">
            <v>0</v>
          </cell>
          <cell r="ET706">
            <v>0</v>
          </cell>
          <cell r="EU706">
            <v>167</v>
          </cell>
          <cell r="EV706">
            <v>0</v>
          </cell>
          <cell r="EW706">
            <v>3840</v>
          </cell>
          <cell r="EX706">
            <v>0</v>
          </cell>
          <cell r="EY706">
            <v>0</v>
          </cell>
          <cell r="EZ706">
            <v>0</v>
          </cell>
          <cell r="FA706">
            <v>3024</v>
          </cell>
          <cell r="FB706">
            <v>0</v>
          </cell>
          <cell r="FC706">
            <v>3024</v>
          </cell>
          <cell r="FD706">
            <v>0</v>
          </cell>
          <cell r="GZ706">
            <v>1920</v>
          </cell>
          <cell r="HA706">
            <v>3024</v>
          </cell>
        </row>
        <row r="707">
          <cell r="B707" t="str">
            <v>33051BBA085</v>
          </cell>
          <cell r="C707">
            <v>0</v>
          </cell>
          <cell r="D707">
            <v>0</v>
          </cell>
          <cell r="E707">
            <v>926564263</v>
          </cell>
          <cell r="F707" t="str">
            <v>33051BBA085L5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0</v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>
            <v>0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0</v>
          </cell>
          <cell r="AP707">
            <v>0</v>
          </cell>
          <cell r="AQ707">
            <v>0</v>
          </cell>
          <cell r="AR707">
            <v>0</v>
          </cell>
          <cell r="AS707">
            <v>0</v>
          </cell>
          <cell r="AT707">
            <v>0</v>
          </cell>
          <cell r="AU707">
            <v>0</v>
          </cell>
          <cell r="AV707">
            <v>0</v>
          </cell>
          <cell r="AW707">
            <v>0</v>
          </cell>
          <cell r="AX707">
            <v>0</v>
          </cell>
          <cell r="AY707">
            <v>0</v>
          </cell>
          <cell r="AZ707">
            <v>0</v>
          </cell>
          <cell r="BA707">
            <v>0</v>
          </cell>
          <cell r="BB707">
            <v>0</v>
          </cell>
          <cell r="BC707">
            <v>0</v>
          </cell>
          <cell r="BD707">
            <v>0</v>
          </cell>
          <cell r="BE707">
            <v>0</v>
          </cell>
          <cell r="BF707">
            <v>0</v>
          </cell>
          <cell r="BG707">
            <v>0</v>
          </cell>
          <cell r="BH707">
            <v>0</v>
          </cell>
          <cell r="BI707">
            <v>0</v>
          </cell>
          <cell r="BJ707">
            <v>0</v>
          </cell>
          <cell r="BK707">
            <v>0</v>
          </cell>
          <cell r="BL707">
            <v>0</v>
          </cell>
          <cell r="BM707">
            <v>0</v>
          </cell>
          <cell r="BN707">
            <v>0</v>
          </cell>
          <cell r="BO707">
            <v>0</v>
          </cell>
          <cell r="BP707">
            <v>0</v>
          </cell>
          <cell r="BQ707">
            <v>0</v>
          </cell>
          <cell r="BR707">
            <v>0</v>
          </cell>
          <cell r="BS707">
            <v>0</v>
          </cell>
          <cell r="BT707">
            <v>0</v>
          </cell>
          <cell r="BU707">
            <v>0</v>
          </cell>
          <cell r="BV707">
            <v>0</v>
          </cell>
          <cell r="BW707">
            <v>200</v>
          </cell>
          <cell r="BX707">
            <v>200</v>
          </cell>
          <cell r="BY707">
            <v>199</v>
          </cell>
          <cell r="BZ707">
            <v>2</v>
          </cell>
          <cell r="CA707">
            <v>200</v>
          </cell>
          <cell r="CB707">
            <v>0</v>
          </cell>
          <cell r="CC707">
            <v>200</v>
          </cell>
          <cell r="CD707">
            <v>0</v>
          </cell>
          <cell r="CE707">
            <v>0</v>
          </cell>
          <cell r="CF707">
            <v>199</v>
          </cell>
          <cell r="CG707">
            <v>0</v>
          </cell>
          <cell r="CH707">
            <v>199</v>
          </cell>
          <cell r="CI707">
            <v>0</v>
          </cell>
          <cell r="CJ707">
            <v>2640</v>
          </cell>
          <cell r="CK707">
            <v>2640</v>
          </cell>
          <cell r="CL707">
            <v>2685</v>
          </cell>
          <cell r="CM707">
            <v>21</v>
          </cell>
          <cell r="CN707">
            <v>1162</v>
          </cell>
          <cell r="CO707">
            <v>1418</v>
          </cell>
          <cell r="CP707">
            <v>1162</v>
          </cell>
          <cell r="CQ707">
            <v>1418</v>
          </cell>
          <cell r="CR707">
            <v>7</v>
          </cell>
          <cell r="CS707">
            <v>196</v>
          </cell>
          <cell r="CT707">
            <v>1263</v>
          </cell>
          <cell r="CU707">
            <v>1459</v>
          </cell>
          <cell r="CV707">
            <v>10.406481735786873</v>
          </cell>
          <cell r="CW707">
            <v>3360</v>
          </cell>
          <cell r="CX707">
            <v>3360</v>
          </cell>
          <cell r="CY707">
            <v>3354</v>
          </cell>
          <cell r="CZ707">
            <v>0</v>
          </cell>
          <cell r="DA707">
            <v>3641</v>
          </cell>
          <cell r="DB707">
            <v>2320</v>
          </cell>
          <cell r="DC707">
            <v>3641</v>
          </cell>
          <cell r="DD707">
            <v>2320</v>
          </cell>
          <cell r="DE707">
            <v>15</v>
          </cell>
          <cell r="DF707">
            <v>417</v>
          </cell>
          <cell r="DG707">
            <v>2061</v>
          </cell>
          <cell r="DH707">
            <v>2478</v>
          </cell>
          <cell r="DI707">
            <v>31.40721196130167</v>
          </cell>
          <cell r="DJ707">
            <v>2600</v>
          </cell>
          <cell r="DK707">
            <v>2600</v>
          </cell>
          <cell r="DL707">
            <v>2878</v>
          </cell>
          <cell r="DM707">
            <v>0</v>
          </cell>
          <cell r="DN707">
            <v>1901</v>
          </cell>
          <cell r="DO707">
            <v>2437</v>
          </cell>
          <cell r="DP707">
            <v>1901</v>
          </cell>
          <cell r="DQ707">
            <v>2437</v>
          </cell>
          <cell r="DR707">
            <v>-20</v>
          </cell>
          <cell r="DS707">
            <v>307</v>
          </cell>
          <cell r="DT707">
            <v>2632</v>
          </cell>
          <cell r="DU707">
            <v>2939</v>
          </cell>
          <cell r="DV707">
            <v>23.148636763412487</v>
          </cell>
          <cell r="DW707">
            <v>2040</v>
          </cell>
          <cell r="DX707">
            <v>2040</v>
          </cell>
          <cell r="DY707">
            <v>2275</v>
          </cell>
          <cell r="DZ707">
            <v>30</v>
          </cell>
          <cell r="EA707">
            <v>3411</v>
          </cell>
          <cell r="EB707">
            <v>4048</v>
          </cell>
          <cell r="EC707">
            <v>3411</v>
          </cell>
          <cell r="ED707">
            <v>4048</v>
          </cell>
          <cell r="EE707">
            <v>16</v>
          </cell>
          <cell r="EF707">
            <v>167</v>
          </cell>
          <cell r="EG707">
            <v>983</v>
          </cell>
          <cell r="EH707">
            <v>1150</v>
          </cell>
          <cell r="EI707">
            <v>10.1584567688598</v>
          </cell>
          <cell r="EJ707">
            <v>1920</v>
          </cell>
          <cell r="EK707">
            <v>1918</v>
          </cell>
          <cell r="EL707">
            <v>0</v>
          </cell>
          <cell r="EM707">
            <v>0</v>
          </cell>
          <cell r="EN707">
            <v>2903</v>
          </cell>
          <cell r="EO707">
            <v>0</v>
          </cell>
          <cell r="EP707">
            <v>2903</v>
          </cell>
          <cell r="EQ707">
            <v>0</v>
          </cell>
          <cell r="ER707">
            <v>2903</v>
          </cell>
          <cell r="ES707">
            <v>0</v>
          </cell>
          <cell r="ET707">
            <v>0</v>
          </cell>
          <cell r="EU707">
            <v>167</v>
          </cell>
          <cell r="EV707">
            <v>0</v>
          </cell>
          <cell r="EW707">
            <v>3840</v>
          </cell>
          <cell r="EX707">
            <v>0</v>
          </cell>
          <cell r="EY707">
            <v>0</v>
          </cell>
          <cell r="EZ707">
            <v>0</v>
          </cell>
          <cell r="FA707">
            <v>3024</v>
          </cell>
          <cell r="FB707">
            <v>0</v>
          </cell>
          <cell r="FC707">
            <v>3024</v>
          </cell>
          <cell r="FD707">
            <v>0</v>
          </cell>
          <cell r="GZ707">
            <v>1920</v>
          </cell>
          <cell r="HA707">
            <v>3024</v>
          </cell>
        </row>
        <row r="708">
          <cell r="B708" t="str">
            <v>76SBC</v>
          </cell>
          <cell r="C708">
            <v>0</v>
          </cell>
          <cell r="D708">
            <v>0</v>
          </cell>
          <cell r="E708">
            <v>0</v>
          </cell>
          <cell r="F708" t="str">
            <v>Projeto Conceição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0</v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>
            <v>0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0</v>
          </cell>
          <cell r="AQ708">
            <v>0</v>
          </cell>
          <cell r="AR708">
            <v>0</v>
          </cell>
          <cell r="AS708">
            <v>0</v>
          </cell>
          <cell r="AT708">
            <v>0</v>
          </cell>
          <cell r="AU708">
            <v>0</v>
          </cell>
          <cell r="AV708">
            <v>0</v>
          </cell>
          <cell r="AW708">
            <v>0</v>
          </cell>
          <cell r="AX708">
            <v>0</v>
          </cell>
          <cell r="AY708">
            <v>0</v>
          </cell>
          <cell r="AZ708">
            <v>0</v>
          </cell>
          <cell r="BA708">
            <v>0</v>
          </cell>
          <cell r="BB708">
            <v>0</v>
          </cell>
          <cell r="BC708">
            <v>0</v>
          </cell>
          <cell r="BD708">
            <v>0</v>
          </cell>
          <cell r="BE708">
            <v>0</v>
          </cell>
          <cell r="BF708">
            <v>0</v>
          </cell>
          <cell r="BG708">
            <v>0</v>
          </cell>
          <cell r="BH708">
            <v>0</v>
          </cell>
          <cell r="BI708">
            <v>0</v>
          </cell>
          <cell r="BJ708">
            <v>0</v>
          </cell>
          <cell r="BK708">
            <v>0</v>
          </cell>
          <cell r="BL708">
            <v>0</v>
          </cell>
          <cell r="BM708">
            <v>0</v>
          </cell>
          <cell r="BN708">
            <v>0</v>
          </cell>
          <cell r="BO708">
            <v>0</v>
          </cell>
          <cell r="BP708">
            <v>0</v>
          </cell>
          <cell r="BQ708">
            <v>0</v>
          </cell>
          <cell r="BR708">
            <v>0</v>
          </cell>
          <cell r="BS708">
            <v>0</v>
          </cell>
          <cell r="BT708">
            <v>0</v>
          </cell>
          <cell r="BU708">
            <v>0</v>
          </cell>
          <cell r="BV708">
            <v>0</v>
          </cell>
          <cell r="BW708">
            <v>200</v>
          </cell>
          <cell r="BX708">
            <v>200</v>
          </cell>
          <cell r="BY708">
            <v>135</v>
          </cell>
          <cell r="BZ708">
            <v>0</v>
          </cell>
          <cell r="CA708">
            <v>0</v>
          </cell>
          <cell r="CB708">
            <v>0</v>
          </cell>
          <cell r="CC708">
            <v>0</v>
          </cell>
          <cell r="CD708">
            <v>0</v>
          </cell>
          <cell r="CE708">
            <v>0</v>
          </cell>
          <cell r="CF708">
            <v>130</v>
          </cell>
          <cell r="CG708">
            <v>5</v>
          </cell>
          <cell r="CH708">
            <v>135</v>
          </cell>
          <cell r="CI708">
            <v>2.6896266073071856E-2</v>
          </cell>
          <cell r="CJ708">
            <v>8160</v>
          </cell>
          <cell r="CK708">
            <v>8160</v>
          </cell>
          <cell r="CL708">
            <v>8216</v>
          </cell>
          <cell r="CM708">
            <v>65</v>
          </cell>
          <cell r="CN708">
            <v>5576.9823064837165</v>
          </cell>
          <cell r="CO708">
            <v>1699</v>
          </cell>
          <cell r="CP708">
            <v>5576.9823064837165</v>
          </cell>
          <cell r="CQ708">
            <v>1699</v>
          </cell>
          <cell r="CR708">
            <v>286</v>
          </cell>
          <cell r="CS708">
            <v>386</v>
          </cell>
          <cell r="CT708">
            <v>5980</v>
          </cell>
          <cell r="CU708">
            <v>6366</v>
          </cell>
          <cell r="CV708">
            <v>21.607780622572399</v>
          </cell>
          <cell r="CW708">
            <v>5520</v>
          </cell>
          <cell r="CX708">
            <v>5520</v>
          </cell>
          <cell r="CY708">
            <v>5674</v>
          </cell>
          <cell r="CZ708">
            <v>0</v>
          </cell>
          <cell r="DA708">
            <v>8302.5648553924693</v>
          </cell>
          <cell r="DB708">
            <v>7676</v>
          </cell>
          <cell r="DC708">
            <v>8302.5648553924693</v>
          </cell>
          <cell r="DD708">
            <v>7676</v>
          </cell>
          <cell r="DE708">
            <v>37</v>
          </cell>
          <cell r="DF708">
            <v>1718</v>
          </cell>
          <cell r="DG708">
            <v>2609</v>
          </cell>
          <cell r="DH708">
            <v>4327</v>
          </cell>
          <cell r="DI708">
            <v>11.692560501942038</v>
          </cell>
          <cell r="DJ708">
            <v>6300</v>
          </cell>
          <cell r="DK708">
            <v>6300</v>
          </cell>
          <cell r="DL708">
            <v>6545</v>
          </cell>
          <cell r="DM708">
            <v>0</v>
          </cell>
          <cell r="DN708">
            <v>6694</v>
          </cell>
          <cell r="DO708">
            <v>8345</v>
          </cell>
          <cell r="DP708">
            <v>6694</v>
          </cell>
          <cell r="DQ708">
            <v>8345</v>
          </cell>
          <cell r="DR708">
            <v>-610</v>
          </cell>
          <cell r="DS708">
            <v>76</v>
          </cell>
          <cell r="DT708">
            <v>3061</v>
          </cell>
          <cell r="DU708">
            <v>3137</v>
          </cell>
          <cell r="DV708">
            <v>10.783231564114608</v>
          </cell>
          <cell r="DW708">
            <v>7380</v>
          </cell>
          <cell r="DX708">
            <v>7380</v>
          </cell>
          <cell r="DY708">
            <v>7273</v>
          </cell>
          <cell r="DZ708">
            <v>1678</v>
          </cell>
          <cell r="EA708">
            <v>8516</v>
          </cell>
          <cell r="EB708">
            <v>6986</v>
          </cell>
          <cell r="EC708">
            <v>8516</v>
          </cell>
          <cell r="ED708">
            <v>6986</v>
          </cell>
          <cell r="EE708">
            <v>594</v>
          </cell>
          <cell r="EF708">
            <v>51</v>
          </cell>
          <cell r="EG708">
            <v>2779</v>
          </cell>
          <cell r="EH708">
            <v>2830</v>
          </cell>
          <cell r="EI708">
            <v>9.3516545148625898</v>
          </cell>
          <cell r="EJ708">
            <v>6240</v>
          </cell>
          <cell r="EK708">
            <v>6238</v>
          </cell>
          <cell r="EL708">
            <v>0</v>
          </cell>
          <cell r="EM708">
            <v>0</v>
          </cell>
          <cell r="EN708">
            <v>8915</v>
          </cell>
          <cell r="EO708">
            <v>0</v>
          </cell>
          <cell r="EP708">
            <v>8915</v>
          </cell>
          <cell r="EQ708">
            <v>0</v>
          </cell>
          <cell r="ER708">
            <v>8915</v>
          </cell>
          <cell r="ES708">
            <v>104</v>
          </cell>
          <cell r="ET708">
            <v>104</v>
          </cell>
          <cell r="EU708">
            <v>155</v>
          </cell>
          <cell r="EV708">
            <v>0.4703753957485301</v>
          </cell>
          <cell r="EW708">
            <v>7680</v>
          </cell>
          <cell r="EX708">
            <v>0</v>
          </cell>
          <cell r="EY708">
            <v>0</v>
          </cell>
          <cell r="EZ708">
            <v>0</v>
          </cell>
          <cell r="FA708">
            <v>6633</v>
          </cell>
          <cell r="FB708">
            <v>0</v>
          </cell>
          <cell r="FC708">
            <v>6633</v>
          </cell>
          <cell r="FD708">
            <v>0</v>
          </cell>
          <cell r="GZ708">
            <v>6136</v>
          </cell>
          <cell r="HA708">
            <v>6529</v>
          </cell>
        </row>
        <row r="709">
          <cell r="B709" t="str">
            <v>23051BBA006</v>
          </cell>
          <cell r="C709">
            <v>0</v>
          </cell>
          <cell r="D709">
            <v>0</v>
          </cell>
          <cell r="E709">
            <v>926564258</v>
          </cell>
          <cell r="F709" t="str">
            <v>23051BBA006L5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0</v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>
            <v>0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0</v>
          </cell>
          <cell r="AP709">
            <v>0</v>
          </cell>
          <cell r="AQ709">
            <v>0</v>
          </cell>
          <cell r="AR709">
            <v>0</v>
          </cell>
          <cell r="AS709">
            <v>0</v>
          </cell>
          <cell r="AT709">
            <v>0</v>
          </cell>
          <cell r="AU709">
            <v>0</v>
          </cell>
          <cell r="AV709">
            <v>0</v>
          </cell>
          <cell r="AW709">
            <v>0</v>
          </cell>
          <cell r="AX709">
            <v>0</v>
          </cell>
          <cell r="AY709">
            <v>0</v>
          </cell>
          <cell r="AZ709">
            <v>0</v>
          </cell>
          <cell r="BA709">
            <v>0</v>
          </cell>
          <cell r="BB709">
            <v>0</v>
          </cell>
          <cell r="BC709">
            <v>0</v>
          </cell>
          <cell r="BD709">
            <v>0</v>
          </cell>
          <cell r="BE709">
            <v>0</v>
          </cell>
          <cell r="BF709">
            <v>0</v>
          </cell>
          <cell r="BG709">
            <v>0</v>
          </cell>
          <cell r="BH709">
            <v>0</v>
          </cell>
          <cell r="BI709">
            <v>0</v>
          </cell>
          <cell r="BJ709">
            <v>0</v>
          </cell>
          <cell r="BK709">
            <v>0</v>
          </cell>
          <cell r="BL709">
            <v>0</v>
          </cell>
          <cell r="BM709">
            <v>0</v>
          </cell>
          <cell r="BN709">
            <v>0</v>
          </cell>
          <cell r="BO709">
            <v>0</v>
          </cell>
          <cell r="BP709">
            <v>0</v>
          </cell>
          <cell r="BQ709">
            <v>0</v>
          </cell>
          <cell r="BR709">
            <v>0</v>
          </cell>
          <cell r="BS709">
            <v>0</v>
          </cell>
          <cell r="BT709">
            <v>0</v>
          </cell>
          <cell r="BU709">
            <v>0</v>
          </cell>
          <cell r="BV709">
            <v>0</v>
          </cell>
          <cell r="BW709">
            <v>200</v>
          </cell>
          <cell r="BX709">
            <v>200</v>
          </cell>
          <cell r="BY709">
            <v>135</v>
          </cell>
          <cell r="BZ709">
            <v>0</v>
          </cell>
          <cell r="CA709">
            <v>0</v>
          </cell>
          <cell r="CB709">
            <v>0</v>
          </cell>
          <cell r="CC709">
            <v>0</v>
          </cell>
          <cell r="CD709">
            <v>0</v>
          </cell>
          <cell r="CE709">
            <v>0</v>
          </cell>
          <cell r="CF709">
            <v>130</v>
          </cell>
          <cell r="CG709">
            <v>5</v>
          </cell>
          <cell r="CH709">
            <v>135</v>
          </cell>
          <cell r="CI709">
            <v>2.6896266073071856E-2</v>
          </cell>
          <cell r="CJ709">
            <v>8160</v>
          </cell>
          <cell r="CK709">
            <v>8160</v>
          </cell>
          <cell r="CL709">
            <v>8216</v>
          </cell>
          <cell r="CM709">
            <v>65</v>
          </cell>
          <cell r="CN709">
            <v>5576.9823064837165</v>
          </cell>
          <cell r="CO709">
            <v>1699</v>
          </cell>
          <cell r="CP709">
            <v>5576.9823064837165</v>
          </cell>
          <cell r="CQ709">
            <v>1699</v>
          </cell>
          <cell r="CR709">
            <v>286</v>
          </cell>
          <cell r="CS709">
            <v>386</v>
          </cell>
          <cell r="CT709">
            <v>5980</v>
          </cell>
          <cell r="CU709">
            <v>6366</v>
          </cell>
          <cell r="CV709">
            <v>21.607780622572399</v>
          </cell>
          <cell r="CW709">
            <v>5520</v>
          </cell>
          <cell r="CX709">
            <v>5520</v>
          </cell>
          <cell r="CY709">
            <v>5674</v>
          </cell>
          <cell r="CZ709">
            <v>0</v>
          </cell>
          <cell r="DA709">
            <v>8302.5648553924693</v>
          </cell>
          <cell r="DB709">
            <v>7676</v>
          </cell>
          <cell r="DC709">
            <v>8302.5648553924693</v>
          </cell>
          <cell r="DD709">
            <v>7676</v>
          </cell>
          <cell r="DE709">
            <v>37</v>
          </cell>
          <cell r="DF709">
            <v>1718</v>
          </cell>
          <cell r="DG709">
            <v>2609</v>
          </cell>
          <cell r="DH709">
            <v>4327</v>
          </cell>
          <cell r="DI709">
            <v>11.692560501942038</v>
          </cell>
          <cell r="DJ709">
            <v>6300</v>
          </cell>
          <cell r="DK709">
            <v>6300</v>
          </cell>
          <cell r="DL709">
            <v>6545</v>
          </cell>
          <cell r="DM709">
            <v>0</v>
          </cell>
          <cell r="DN709">
            <v>6694</v>
          </cell>
          <cell r="DO709">
            <v>8345</v>
          </cell>
          <cell r="DP709">
            <v>6694</v>
          </cell>
          <cell r="DQ709">
            <v>8345</v>
          </cell>
          <cell r="DR709">
            <v>-610</v>
          </cell>
          <cell r="DS709">
            <v>76</v>
          </cell>
          <cell r="DT709">
            <v>3061</v>
          </cell>
          <cell r="DU709">
            <v>3137</v>
          </cell>
          <cell r="DV709">
            <v>10.783231564114608</v>
          </cell>
          <cell r="DW709">
            <v>7380</v>
          </cell>
          <cell r="DX709">
            <v>7380</v>
          </cell>
          <cell r="DY709">
            <v>7273</v>
          </cell>
          <cell r="DZ709">
            <v>1678</v>
          </cell>
          <cell r="EA709">
            <v>8516</v>
          </cell>
          <cell r="EB709">
            <v>6986</v>
          </cell>
          <cell r="EC709">
            <v>8516</v>
          </cell>
          <cell r="ED709">
            <v>6986</v>
          </cell>
          <cell r="EE709">
            <v>594</v>
          </cell>
          <cell r="EF709">
            <v>51</v>
          </cell>
          <cell r="EG709">
            <v>2779</v>
          </cell>
          <cell r="EH709">
            <v>2830</v>
          </cell>
          <cell r="EI709">
            <v>9.3516545148625898</v>
          </cell>
          <cell r="EJ709">
            <v>6240</v>
          </cell>
          <cell r="EK709">
            <v>6238</v>
          </cell>
          <cell r="EL709">
            <v>0</v>
          </cell>
          <cell r="EM709">
            <v>0</v>
          </cell>
          <cell r="EN709">
            <v>8915</v>
          </cell>
          <cell r="EO709">
            <v>0</v>
          </cell>
          <cell r="EP709">
            <v>8915</v>
          </cell>
          <cell r="EQ709">
            <v>0</v>
          </cell>
          <cell r="ER709">
            <v>8915</v>
          </cell>
          <cell r="ES709">
            <v>104</v>
          </cell>
          <cell r="ET709">
            <v>104</v>
          </cell>
          <cell r="EU709">
            <v>155</v>
          </cell>
          <cell r="EV709">
            <v>0.4703753957485301</v>
          </cell>
          <cell r="EW709">
            <v>7680</v>
          </cell>
          <cell r="EX709">
            <v>0</v>
          </cell>
          <cell r="EY709">
            <v>0</v>
          </cell>
          <cell r="EZ709">
            <v>0</v>
          </cell>
          <cell r="FA709">
            <v>6633</v>
          </cell>
          <cell r="FB709">
            <v>0</v>
          </cell>
          <cell r="FC709">
            <v>6633</v>
          </cell>
          <cell r="FD709">
            <v>0</v>
          </cell>
          <cell r="GZ709">
            <v>6136</v>
          </cell>
          <cell r="HA709">
            <v>6529</v>
          </cell>
        </row>
        <row r="710">
          <cell r="B710" t="str">
            <v>52SBL</v>
          </cell>
          <cell r="C710" t="str">
            <v>LINHA 552SBL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50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>
            <v>0</v>
          </cell>
          <cell r="R710">
            <v>0</v>
          </cell>
          <cell r="S710">
            <v>50</v>
          </cell>
          <cell r="T710">
            <v>0</v>
          </cell>
          <cell r="U710">
            <v>50</v>
          </cell>
          <cell r="V710">
            <v>0</v>
          </cell>
          <cell r="W710">
            <v>2760</v>
          </cell>
          <cell r="X710">
            <v>2760</v>
          </cell>
          <cell r="Y710">
            <v>2833</v>
          </cell>
          <cell r="Z710">
            <v>389</v>
          </cell>
          <cell r="AA710">
            <v>1156.7999999999997</v>
          </cell>
          <cell r="AB710">
            <v>1029</v>
          </cell>
          <cell r="AC710">
            <v>1156.7999999999997</v>
          </cell>
          <cell r="AD710">
            <v>640</v>
          </cell>
          <cell r="AE710">
            <v>3</v>
          </cell>
          <cell r="AF710">
            <v>50</v>
          </cell>
          <cell r="AG710">
            <v>2190</v>
          </cell>
          <cell r="AH710">
            <v>2240</v>
          </cell>
          <cell r="AI710">
            <v>36.091889666621398</v>
          </cell>
          <cell r="AJ710">
            <v>480</v>
          </cell>
          <cell r="AK710">
            <v>480</v>
          </cell>
          <cell r="AL710">
            <v>471</v>
          </cell>
          <cell r="AM710">
            <v>1580</v>
          </cell>
          <cell r="AN710">
            <v>1852.3062494802871</v>
          </cell>
          <cell r="AO710">
            <v>3792</v>
          </cell>
          <cell r="AP710">
            <v>1852.3062494802871</v>
          </cell>
          <cell r="AQ710">
            <v>2352</v>
          </cell>
          <cell r="AR710">
            <v>8</v>
          </cell>
          <cell r="AS710">
            <v>22</v>
          </cell>
          <cell r="AT710">
            <v>329</v>
          </cell>
          <cell r="AU710">
            <v>351</v>
          </cell>
          <cell r="AV710">
            <v>5.9350571256764875</v>
          </cell>
          <cell r="AW710">
            <v>1920</v>
          </cell>
          <cell r="AX710">
            <v>0</v>
          </cell>
          <cell r="AY710">
            <v>1964</v>
          </cell>
          <cell r="AZ710">
            <v>1963</v>
          </cell>
          <cell r="BA710">
            <v>1663.0000000000002</v>
          </cell>
          <cell r="BB710">
            <v>3594</v>
          </cell>
          <cell r="BC710">
            <v>1663.0000000000002</v>
          </cell>
          <cell r="BD710">
            <v>1879</v>
          </cell>
          <cell r="BE710">
            <v>-6</v>
          </cell>
          <cell r="BF710">
            <v>0</v>
          </cell>
          <cell r="BG710">
            <v>442</v>
          </cell>
          <cell r="BH710">
            <v>442</v>
          </cell>
          <cell r="BI710">
            <v>6.2467044041103321</v>
          </cell>
          <cell r="BJ710">
            <v>2640</v>
          </cell>
          <cell r="BK710">
            <v>0</v>
          </cell>
          <cell r="BL710">
            <v>2627</v>
          </cell>
          <cell r="BM710">
            <v>1</v>
          </cell>
          <cell r="BN710">
            <v>2122.7192999999997</v>
          </cell>
          <cell r="BO710">
            <v>1783</v>
          </cell>
          <cell r="BP710">
            <v>2122.7192999999997</v>
          </cell>
          <cell r="BQ710">
            <v>1783</v>
          </cell>
          <cell r="BR710">
            <v>-30</v>
          </cell>
          <cell r="BS710">
            <v>32</v>
          </cell>
          <cell r="BT710">
            <v>1284</v>
          </cell>
          <cell r="BU710">
            <v>1316</v>
          </cell>
          <cell r="BV710">
            <v>11.711766494375189</v>
          </cell>
          <cell r="BW710">
            <v>3840</v>
          </cell>
          <cell r="BX710">
            <v>0</v>
          </cell>
          <cell r="BY710">
            <v>3979</v>
          </cell>
          <cell r="BZ710">
            <v>300</v>
          </cell>
          <cell r="CA710">
            <v>3289</v>
          </cell>
          <cell r="CB710">
            <v>2424</v>
          </cell>
          <cell r="CC710">
            <v>3289</v>
          </cell>
          <cell r="CD710">
            <v>2424</v>
          </cell>
          <cell r="CE710">
            <v>-65</v>
          </cell>
          <cell r="CF710">
            <v>87</v>
          </cell>
          <cell r="CG710">
            <v>2849</v>
          </cell>
          <cell r="CH710">
            <v>2936</v>
          </cell>
          <cell r="CI710">
            <v>43.179991130820397</v>
          </cell>
          <cell r="CJ710">
            <v>1200</v>
          </cell>
          <cell r="CK710">
            <v>1200</v>
          </cell>
          <cell r="CL710">
            <v>1376</v>
          </cell>
          <cell r="CM710">
            <v>236</v>
          </cell>
          <cell r="CN710">
            <v>1858.3040000000001</v>
          </cell>
          <cell r="CO710">
            <v>3466</v>
          </cell>
          <cell r="CP710">
            <v>1858.3040000000001</v>
          </cell>
          <cell r="CQ710">
            <v>3466</v>
          </cell>
          <cell r="CR710">
            <v>147</v>
          </cell>
          <cell r="CS710">
            <v>64</v>
          </cell>
          <cell r="CT710">
            <v>635</v>
          </cell>
          <cell r="CU710">
            <v>699</v>
          </cell>
          <cell r="CV710">
            <v>9.4264755678760555</v>
          </cell>
          <cell r="CW710">
            <v>2400</v>
          </cell>
          <cell r="CX710">
            <v>2400</v>
          </cell>
          <cell r="CY710">
            <v>2342</v>
          </cell>
          <cell r="CZ710">
            <v>0</v>
          </cell>
          <cell r="DA710">
            <v>2020.9037686279485</v>
          </cell>
          <cell r="DB710">
            <v>2637</v>
          </cell>
          <cell r="DC710">
            <v>2020.9037686279485</v>
          </cell>
          <cell r="DD710">
            <v>2637</v>
          </cell>
          <cell r="DE710">
            <v>10</v>
          </cell>
          <cell r="DF710">
            <v>104</v>
          </cell>
          <cell r="DG710">
            <v>290</v>
          </cell>
          <cell r="DH710">
            <v>394</v>
          </cell>
          <cell r="DI710">
            <v>4.4524053224155571</v>
          </cell>
          <cell r="DJ710">
            <v>2276</v>
          </cell>
          <cell r="DK710">
            <v>2276</v>
          </cell>
          <cell r="DL710">
            <v>2277</v>
          </cell>
          <cell r="DM710">
            <v>0</v>
          </cell>
          <cell r="DN710">
            <v>1954</v>
          </cell>
          <cell r="DO710">
            <v>2258</v>
          </cell>
          <cell r="DP710">
            <v>1954</v>
          </cell>
          <cell r="DQ710">
            <v>2258</v>
          </cell>
          <cell r="DR710">
            <v>67</v>
          </cell>
          <cell r="DS710">
            <v>24</v>
          </cell>
          <cell r="DT710">
            <v>322</v>
          </cell>
          <cell r="DU710">
            <v>346</v>
          </cell>
          <cell r="DV710">
            <v>2.9907120743034055</v>
          </cell>
          <cell r="DW710">
            <v>3360</v>
          </cell>
          <cell r="DX710">
            <v>3360</v>
          </cell>
          <cell r="DY710">
            <v>3319</v>
          </cell>
          <cell r="DZ710">
            <v>2668</v>
          </cell>
          <cell r="EA710">
            <v>3230</v>
          </cell>
          <cell r="EB710">
            <v>2434</v>
          </cell>
          <cell r="EC710">
            <v>3230</v>
          </cell>
          <cell r="ED710">
            <v>2434</v>
          </cell>
          <cell r="EE710">
            <v>29</v>
          </cell>
          <cell r="EF710">
            <v>107</v>
          </cell>
          <cell r="EG710">
            <v>1095</v>
          </cell>
          <cell r="EH710">
            <v>1202</v>
          </cell>
          <cell r="EI710">
            <v>7.9946458992455582</v>
          </cell>
          <cell r="EJ710">
            <v>3240</v>
          </cell>
          <cell r="EK710">
            <v>3177</v>
          </cell>
          <cell r="EL710">
            <v>0</v>
          </cell>
          <cell r="EM710">
            <v>0</v>
          </cell>
          <cell r="EN710">
            <v>4109</v>
          </cell>
          <cell r="EO710">
            <v>0</v>
          </cell>
          <cell r="EP710">
            <v>4109</v>
          </cell>
          <cell r="EQ710">
            <v>0</v>
          </cell>
          <cell r="ER710">
            <v>4109</v>
          </cell>
          <cell r="ES710">
            <v>226</v>
          </cell>
          <cell r="ET710">
            <v>226</v>
          </cell>
          <cell r="EU710">
            <v>333</v>
          </cell>
          <cell r="EV710">
            <v>2.2828282828282829</v>
          </cell>
          <cell r="EW710">
            <v>3360</v>
          </cell>
          <cell r="EX710">
            <v>0</v>
          </cell>
          <cell r="EY710">
            <v>0</v>
          </cell>
          <cell r="EZ710">
            <v>0</v>
          </cell>
          <cell r="FA710">
            <v>2970</v>
          </cell>
          <cell r="FB710">
            <v>0</v>
          </cell>
          <cell r="FC710">
            <v>2970</v>
          </cell>
          <cell r="FD710">
            <v>0</v>
          </cell>
          <cell r="GZ710">
            <v>3014</v>
          </cell>
          <cell r="HA710">
            <v>2744</v>
          </cell>
        </row>
        <row r="711">
          <cell r="B711" t="str">
            <v>63041LBA006</v>
          </cell>
          <cell r="C711">
            <v>0</v>
          </cell>
          <cell r="D711">
            <v>0</v>
          </cell>
          <cell r="E711">
            <v>926564231</v>
          </cell>
          <cell r="F711" t="str">
            <v>63041LBA006L5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50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>
            <v>0</v>
          </cell>
          <cell r="R711">
            <v>0</v>
          </cell>
          <cell r="S711">
            <v>50</v>
          </cell>
          <cell r="T711">
            <v>0</v>
          </cell>
          <cell r="U711">
            <v>50</v>
          </cell>
          <cell r="V711">
            <v>0</v>
          </cell>
          <cell r="W711">
            <v>2760</v>
          </cell>
          <cell r="X711">
            <v>2760</v>
          </cell>
          <cell r="Y711">
            <v>2833</v>
          </cell>
          <cell r="Z711">
            <v>389</v>
          </cell>
          <cell r="AA711">
            <v>1156.7999999999997</v>
          </cell>
          <cell r="AB711">
            <v>1029</v>
          </cell>
          <cell r="AC711">
            <v>1156.7999999999997</v>
          </cell>
          <cell r="AD711">
            <v>640</v>
          </cell>
          <cell r="AE711">
            <v>3</v>
          </cell>
          <cell r="AF711">
            <v>50</v>
          </cell>
          <cell r="AG711">
            <v>2190</v>
          </cell>
          <cell r="AH711">
            <v>2240</v>
          </cell>
          <cell r="AI711">
            <v>36.091889666621398</v>
          </cell>
          <cell r="AJ711">
            <v>480</v>
          </cell>
          <cell r="AK711">
            <v>480</v>
          </cell>
          <cell r="AL711">
            <v>471</v>
          </cell>
          <cell r="AM711">
            <v>1580</v>
          </cell>
          <cell r="AN711">
            <v>1852.3062494802871</v>
          </cell>
          <cell r="AO711">
            <v>3792</v>
          </cell>
          <cell r="AP711">
            <v>1852.3062494802871</v>
          </cell>
          <cell r="AQ711">
            <v>2352</v>
          </cell>
          <cell r="AR711">
            <v>8</v>
          </cell>
          <cell r="AS711">
            <v>22</v>
          </cell>
          <cell r="AT711">
            <v>329</v>
          </cell>
          <cell r="AU711">
            <v>351</v>
          </cell>
          <cell r="AV711">
            <v>5.9350571256764875</v>
          </cell>
          <cell r="AW711">
            <v>1920</v>
          </cell>
          <cell r="AX711">
            <v>0</v>
          </cell>
          <cell r="AY711">
            <v>1964</v>
          </cell>
          <cell r="AZ711">
            <v>1963</v>
          </cell>
          <cell r="BA711">
            <v>1663.0000000000002</v>
          </cell>
          <cell r="BB711">
            <v>3594</v>
          </cell>
          <cell r="BC711">
            <v>1663.0000000000002</v>
          </cell>
          <cell r="BD711">
            <v>1879</v>
          </cell>
          <cell r="BE711">
            <v>-6</v>
          </cell>
          <cell r="BF711">
            <v>0</v>
          </cell>
          <cell r="BG711">
            <v>442</v>
          </cell>
          <cell r="BH711">
            <v>442</v>
          </cell>
          <cell r="BI711">
            <v>6.2467044041103321</v>
          </cell>
          <cell r="BJ711">
            <v>2640</v>
          </cell>
          <cell r="BK711">
            <v>0</v>
          </cell>
          <cell r="BL711">
            <v>2627</v>
          </cell>
          <cell r="BM711">
            <v>1</v>
          </cell>
          <cell r="BN711">
            <v>2122.7192999999997</v>
          </cell>
          <cell r="BO711">
            <v>1783</v>
          </cell>
          <cell r="BP711">
            <v>2122.7192999999997</v>
          </cell>
          <cell r="BQ711">
            <v>1783</v>
          </cell>
          <cell r="BR711">
            <v>-30</v>
          </cell>
          <cell r="BS711">
            <v>32</v>
          </cell>
          <cell r="BT711">
            <v>1284</v>
          </cell>
          <cell r="BU711">
            <v>1316</v>
          </cell>
          <cell r="BV711">
            <v>11.711766494375189</v>
          </cell>
          <cell r="BW711">
            <v>3840</v>
          </cell>
          <cell r="BX711">
            <v>0</v>
          </cell>
          <cell r="BY711">
            <v>3979</v>
          </cell>
          <cell r="BZ711">
            <v>300</v>
          </cell>
          <cell r="CA711">
            <v>3289</v>
          </cell>
          <cell r="CB711">
            <v>2424</v>
          </cell>
          <cell r="CC711">
            <v>3289</v>
          </cell>
          <cell r="CD711">
            <v>2424</v>
          </cell>
          <cell r="CE711">
            <v>-65</v>
          </cell>
          <cell r="CF711">
            <v>87</v>
          </cell>
          <cell r="CG711">
            <v>2849</v>
          </cell>
          <cell r="CH711">
            <v>2936</v>
          </cell>
          <cell r="CI711">
            <v>43.179991130820397</v>
          </cell>
          <cell r="CJ711">
            <v>1200</v>
          </cell>
          <cell r="CK711">
            <v>1200</v>
          </cell>
          <cell r="CL711">
            <v>1376</v>
          </cell>
          <cell r="CM711">
            <v>236</v>
          </cell>
          <cell r="CN711">
            <v>1858.3040000000001</v>
          </cell>
          <cell r="CO711">
            <v>3466</v>
          </cell>
          <cell r="CP711">
            <v>1858.3040000000001</v>
          </cell>
          <cell r="CQ711">
            <v>3466</v>
          </cell>
          <cell r="CR711">
            <v>147</v>
          </cell>
          <cell r="CS711">
            <v>64</v>
          </cell>
          <cell r="CT711">
            <v>635</v>
          </cell>
          <cell r="CU711">
            <v>699</v>
          </cell>
          <cell r="CV711">
            <v>9.4264755678760555</v>
          </cell>
          <cell r="CW711">
            <v>2400</v>
          </cell>
          <cell r="CX711">
            <v>2400</v>
          </cell>
          <cell r="CY711">
            <v>2342</v>
          </cell>
          <cell r="CZ711">
            <v>0</v>
          </cell>
          <cell r="DA711">
            <v>2020.9037686279485</v>
          </cell>
          <cell r="DB711">
            <v>2637</v>
          </cell>
          <cell r="DC711">
            <v>2020.9037686279485</v>
          </cell>
          <cell r="DD711">
            <v>2637</v>
          </cell>
          <cell r="DE711">
            <v>10</v>
          </cell>
          <cell r="DF711">
            <v>104</v>
          </cell>
          <cell r="DG711">
            <v>290</v>
          </cell>
          <cell r="DH711">
            <v>394</v>
          </cell>
          <cell r="DI711">
            <v>4.4524053224155571</v>
          </cell>
          <cell r="DJ711">
            <v>2276</v>
          </cell>
          <cell r="DK711">
            <v>2276</v>
          </cell>
          <cell r="DL711">
            <v>2277</v>
          </cell>
          <cell r="DM711">
            <v>0</v>
          </cell>
          <cell r="DN711">
            <v>1954</v>
          </cell>
          <cell r="DO711">
            <v>2258</v>
          </cell>
          <cell r="DP711">
            <v>1954</v>
          </cell>
          <cell r="DQ711">
            <v>2258</v>
          </cell>
          <cell r="DR711">
            <v>67</v>
          </cell>
          <cell r="DS711">
            <v>24</v>
          </cell>
          <cell r="DT711">
            <v>322</v>
          </cell>
          <cell r="DU711">
            <v>346</v>
          </cell>
          <cell r="DV711">
            <v>2.9907120743034055</v>
          </cell>
          <cell r="DW711">
            <v>3360</v>
          </cell>
          <cell r="DX711">
            <v>3360</v>
          </cell>
          <cell r="DY711">
            <v>3319</v>
          </cell>
          <cell r="DZ711">
            <v>2668</v>
          </cell>
          <cell r="EA711">
            <v>3230</v>
          </cell>
          <cell r="EB711">
            <v>2434</v>
          </cell>
          <cell r="EC711">
            <v>3230</v>
          </cell>
          <cell r="ED711">
            <v>2434</v>
          </cell>
          <cell r="EE711">
            <v>29</v>
          </cell>
          <cell r="EF711">
            <v>107</v>
          </cell>
          <cell r="EG711">
            <v>1095</v>
          </cell>
          <cell r="EH711">
            <v>1202</v>
          </cell>
          <cell r="EI711">
            <v>7.9946458992455582</v>
          </cell>
          <cell r="EJ711">
            <v>3240</v>
          </cell>
          <cell r="EK711">
            <v>3177</v>
          </cell>
          <cell r="EL711">
            <v>0</v>
          </cell>
          <cell r="EM711">
            <v>0</v>
          </cell>
          <cell r="EN711">
            <v>4109</v>
          </cell>
          <cell r="EO711">
            <v>0</v>
          </cell>
          <cell r="EP711">
            <v>4109</v>
          </cell>
          <cell r="EQ711">
            <v>0</v>
          </cell>
          <cell r="ER711">
            <v>4109</v>
          </cell>
          <cell r="ES711">
            <v>226</v>
          </cell>
          <cell r="ET711">
            <v>226</v>
          </cell>
          <cell r="EU711">
            <v>333</v>
          </cell>
          <cell r="EV711">
            <v>2.2828282828282829</v>
          </cell>
          <cell r="EW711">
            <v>3360</v>
          </cell>
          <cell r="EX711">
            <v>0</v>
          </cell>
          <cell r="EY711">
            <v>0</v>
          </cell>
          <cell r="EZ711">
            <v>0</v>
          </cell>
          <cell r="FA711">
            <v>2970</v>
          </cell>
          <cell r="FB711">
            <v>0</v>
          </cell>
          <cell r="FC711">
            <v>2970</v>
          </cell>
          <cell r="FD711">
            <v>0</v>
          </cell>
          <cell r="GZ711">
            <v>3014</v>
          </cell>
          <cell r="HA711">
            <v>2744</v>
          </cell>
        </row>
        <row r="712">
          <cell r="B712" t="str">
            <v>52RBL</v>
          </cell>
          <cell r="C712" t="str">
            <v>LINHA 552RBL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30</v>
          </cell>
          <cell r="M712">
            <v>6</v>
          </cell>
          <cell r="N712">
            <v>0</v>
          </cell>
          <cell r="O712">
            <v>6</v>
          </cell>
          <cell r="P712">
            <v>0</v>
          </cell>
          <cell r="Q712">
            <v>0</v>
          </cell>
          <cell r="R712">
            <v>0</v>
          </cell>
          <cell r="S712">
            <v>30</v>
          </cell>
          <cell r="T712">
            <v>0</v>
          </cell>
          <cell r="U712">
            <v>30</v>
          </cell>
          <cell r="V712">
            <v>0</v>
          </cell>
          <cell r="W712">
            <v>1080</v>
          </cell>
          <cell r="X712">
            <v>1080</v>
          </cell>
          <cell r="Y712">
            <v>1071</v>
          </cell>
          <cell r="Z712">
            <v>56</v>
          </cell>
          <cell r="AA712">
            <v>665.20120702165354</v>
          </cell>
          <cell r="AB712">
            <v>137</v>
          </cell>
          <cell r="AC712">
            <v>665.20120702165354</v>
          </cell>
          <cell r="AD712">
            <v>87</v>
          </cell>
          <cell r="AE712">
            <v>2</v>
          </cell>
          <cell r="AF712">
            <v>28</v>
          </cell>
          <cell r="AG712">
            <v>984</v>
          </cell>
          <cell r="AH712">
            <v>1012</v>
          </cell>
          <cell r="AI712">
            <v>23.13902842310954</v>
          </cell>
          <cell r="AJ712">
            <v>720</v>
          </cell>
          <cell r="AK712">
            <v>720</v>
          </cell>
          <cell r="AL712">
            <v>715</v>
          </cell>
          <cell r="AM712">
            <v>480</v>
          </cell>
          <cell r="AN712">
            <v>1275.7666164806478</v>
          </cell>
          <cell r="AO712">
            <v>1069</v>
          </cell>
          <cell r="AP712">
            <v>1275.7666164806478</v>
          </cell>
          <cell r="AQ712">
            <v>669</v>
          </cell>
          <cell r="AR712">
            <v>3</v>
          </cell>
          <cell r="AS712">
            <v>5</v>
          </cell>
          <cell r="AT712">
            <v>1050</v>
          </cell>
          <cell r="AU712">
            <v>1055</v>
          </cell>
          <cell r="AV712">
            <v>31.034670227437967</v>
          </cell>
          <cell r="AW712">
            <v>240</v>
          </cell>
          <cell r="AX712">
            <v>240</v>
          </cell>
          <cell r="AY712">
            <v>239</v>
          </cell>
          <cell r="AZ712">
            <v>165</v>
          </cell>
          <cell r="BA712">
            <v>1020.6504201680673</v>
          </cell>
          <cell r="BB712">
            <v>743</v>
          </cell>
          <cell r="BC712">
            <v>1020.6504201680673</v>
          </cell>
          <cell r="BD712">
            <v>681</v>
          </cell>
          <cell r="BE712">
            <v>3</v>
          </cell>
          <cell r="BF712">
            <v>0</v>
          </cell>
          <cell r="BG712">
            <v>610</v>
          </cell>
          <cell r="BH712">
            <v>610</v>
          </cell>
          <cell r="BI712">
            <v>26.483357452966715</v>
          </cell>
          <cell r="BJ712">
            <v>240</v>
          </cell>
          <cell r="BK712">
            <v>0</v>
          </cell>
          <cell r="BL712">
            <v>237</v>
          </cell>
          <cell r="BM712">
            <v>0</v>
          </cell>
          <cell r="BN712">
            <v>691</v>
          </cell>
          <cell r="BO712">
            <v>208</v>
          </cell>
          <cell r="BP712">
            <v>691</v>
          </cell>
          <cell r="BQ712">
            <v>208</v>
          </cell>
          <cell r="BR712">
            <v>-1</v>
          </cell>
          <cell r="BS712">
            <v>3</v>
          </cell>
          <cell r="BT712">
            <v>637</v>
          </cell>
          <cell r="BU712">
            <v>640</v>
          </cell>
          <cell r="BV712">
            <v>32.148348846249178</v>
          </cell>
          <cell r="BW712">
            <v>720</v>
          </cell>
          <cell r="BX712">
            <v>720</v>
          </cell>
          <cell r="BY712">
            <v>718</v>
          </cell>
          <cell r="BZ712">
            <v>0</v>
          </cell>
          <cell r="CA712">
            <v>591.64573985843117</v>
          </cell>
          <cell r="CB712">
            <v>345</v>
          </cell>
          <cell r="CC712">
            <v>591.64573985843117</v>
          </cell>
          <cell r="CD712">
            <v>345</v>
          </cell>
          <cell r="CE712">
            <v>-24</v>
          </cell>
          <cell r="CF712">
            <v>2</v>
          </cell>
          <cell r="CG712">
            <v>1035</v>
          </cell>
          <cell r="CH712">
            <v>1037</v>
          </cell>
          <cell r="CI712">
            <v>112.80566750240632</v>
          </cell>
          <cell r="CJ712">
            <v>480</v>
          </cell>
          <cell r="CK712">
            <v>480</v>
          </cell>
          <cell r="CL712">
            <v>384</v>
          </cell>
          <cell r="CM712">
            <v>3</v>
          </cell>
          <cell r="CN712">
            <v>340</v>
          </cell>
          <cell r="CO712">
            <v>687</v>
          </cell>
          <cell r="CP712">
            <v>340</v>
          </cell>
          <cell r="CQ712">
            <v>687</v>
          </cell>
          <cell r="CR712">
            <v>37</v>
          </cell>
          <cell r="CS712">
            <v>2</v>
          </cell>
          <cell r="CT712">
            <v>695</v>
          </cell>
          <cell r="CU712">
            <v>697</v>
          </cell>
          <cell r="CV712">
            <v>16.243822750681982</v>
          </cell>
          <cell r="CW712">
            <v>1200</v>
          </cell>
          <cell r="CX712">
            <v>0</v>
          </cell>
          <cell r="CY712">
            <v>1432</v>
          </cell>
          <cell r="CZ712">
            <v>0</v>
          </cell>
          <cell r="DA712">
            <v>1283.564855392468</v>
          </cell>
          <cell r="DB712">
            <v>1009</v>
          </cell>
          <cell r="DC712">
            <v>1283.564855392468</v>
          </cell>
          <cell r="DD712">
            <v>1009</v>
          </cell>
          <cell r="DE712">
            <v>12</v>
          </cell>
          <cell r="DF712">
            <v>0</v>
          </cell>
          <cell r="DG712">
            <v>1108</v>
          </cell>
          <cell r="DH712">
            <v>1108</v>
          </cell>
          <cell r="DI712">
            <v>37.73246329526917</v>
          </cell>
          <cell r="DJ712">
            <v>960</v>
          </cell>
          <cell r="DK712">
            <v>960</v>
          </cell>
          <cell r="DL712">
            <v>957</v>
          </cell>
          <cell r="DM712">
            <v>0</v>
          </cell>
          <cell r="DN712">
            <v>476</v>
          </cell>
          <cell r="DO712">
            <v>694</v>
          </cell>
          <cell r="DP712">
            <v>476</v>
          </cell>
          <cell r="DQ712">
            <v>694</v>
          </cell>
          <cell r="DR712">
            <v>-124</v>
          </cell>
          <cell r="DS712">
            <v>0</v>
          </cell>
          <cell r="DT712">
            <v>1495</v>
          </cell>
          <cell r="DU712">
            <v>1495</v>
          </cell>
          <cell r="DV712">
            <v>18.291190864600328</v>
          </cell>
          <cell r="DW712">
            <v>2160</v>
          </cell>
          <cell r="DX712">
            <v>2160</v>
          </cell>
          <cell r="DY712">
            <v>2152</v>
          </cell>
          <cell r="DZ712">
            <v>0</v>
          </cell>
          <cell r="EA712">
            <v>2452</v>
          </cell>
          <cell r="EB712">
            <v>2479</v>
          </cell>
          <cell r="EC712">
            <v>2452</v>
          </cell>
          <cell r="ED712">
            <v>2479</v>
          </cell>
          <cell r="EE712">
            <v>-3</v>
          </cell>
          <cell r="EF712">
            <v>4</v>
          </cell>
          <cell r="EG712">
            <v>1167</v>
          </cell>
          <cell r="EH712">
            <v>1171</v>
          </cell>
          <cell r="EI712">
            <v>18.406940063091483</v>
          </cell>
          <cell r="EJ712">
            <v>960</v>
          </cell>
          <cell r="EK712">
            <v>956</v>
          </cell>
          <cell r="EL712">
            <v>0</v>
          </cell>
          <cell r="EM712">
            <v>0</v>
          </cell>
          <cell r="EN712">
            <v>1902</v>
          </cell>
          <cell r="EO712">
            <v>0</v>
          </cell>
          <cell r="EP712">
            <v>1902</v>
          </cell>
          <cell r="EQ712">
            <v>0</v>
          </cell>
          <cell r="ER712">
            <v>1902</v>
          </cell>
          <cell r="ES712">
            <v>225</v>
          </cell>
          <cell r="ET712">
            <v>225</v>
          </cell>
          <cell r="EU712">
            <v>229</v>
          </cell>
          <cell r="EV712">
            <v>5.9106830122591942</v>
          </cell>
          <cell r="EW712">
            <v>1200</v>
          </cell>
          <cell r="EX712">
            <v>0</v>
          </cell>
          <cell r="EY712">
            <v>0</v>
          </cell>
          <cell r="EZ712">
            <v>0</v>
          </cell>
          <cell r="FA712">
            <v>1142</v>
          </cell>
          <cell r="FB712">
            <v>0</v>
          </cell>
          <cell r="FC712">
            <v>1142</v>
          </cell>
          <cell r="FD712">
            <v>0</v>
          </cell>
          <cell r="GZ712">
            <v>735</v>
          </cell>
          <cell r="HA712">
            <v>917</v>
          </cell>
        </row>
        <row r="713">
          <cell r="B713" t="str">
            <v>63041RBA006</v>
          </cell>
          <cell r="C713">
            <v>0</v>
          </cell>
          <cell r="D713">
            <v>0</v>
          </cell>
          <cell r="E713">
            <v>926564243</v>
          </cell>
          <cell r="F713" t="str">
            <v>63041RBA006L5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30</v>
          </cell>
          <cell r="M713">
            <v>6</v>
          </cell>
          <cell r="N713">
            <v>0</v>
          </cell>
          <cell r="O713">
            <v>6</v>
          </cell>
          <cell r="P713">
            <v>0</v>
          </cell>
          <cell r="Q713">
            <v>0</v>
          </cell>
          <cell r="R713">
            <v>0</v>
          </cell>
          <cell r="S713">
            <v>30</v>
          </cell>
          <cell r="T713">
            <v>0</v>
          </cell>
          <cell r="U713">
            <v>30</v>
          </cell>
          <cell r="V713">
            <v>0</v>
          </cell>
          <cell r="W713">
            <v>1080</v>
          </cell>
          <cell r="X713">
            <v>1080</v>
          </cell>
          <cell r="Y713">
            <v>1071</v>
          </cell>
          <cell r="Z713">
            <v>56</v>
          </cell>
          <cell r="AA713">
            <v>665.20120702165354</v>
          </cell>
          <cell r="AB713">
            <v>137</v>
          </cell>
          <cell r="AC713">
            <v>665.20120702165354</v>
          </cell>
          <cell r="AD713">
            <v>87</v>
          </cell>
          <cell r="AE713">
            <v>2</v>
          </cell>
          <cell r="AF713">
            <v>28</v>
          </cell>
          <cell r="AG713">
            <v>984</v>
          </cell>
          <cell r="AH713">
            <v>1012</v>
          </cell>
          <cell r="AI713">
            <v>23.13902842310954</v>
          </cell>
          <cell r="AJ713">
            <v>720</v>
          </cell>
          <cell r="AK713">
            <v>720</v>
          </cell>
          <cell r="AL713">
            <v>715</v>
          </cell>
          <cell r="AM713">
            <v>480</v>
          </cell>
          <cell r="AN713">
            <v>1275.7666164806478</v>
          </cell>
          <cell r="AO713">
            <v>1069</v>
          </cell>
          <cell r="AP713">
            <v>1275.7666164806478</v>
          </cell>
          <cell r="AQ713">
            <v>669</v>
          </cell>
          <cell r="AR713">
            <v>3</v>
          </cell>
          <cell r="AS713">
            <v>5</v>
          </cell>
          <cell r="AT713">
            <v>1050</v>
          </cell>
          <cell r="AU713">
            <v>1055</v>
          </cell>
          <cell r="AV713">
            <v>31.034670227437967</v>
          </cell>
          <cell r="AW713">
            <v>240</v>
          </cell>
          <cell r="AX713">
            <v>240</v>
          </cell>
          <cell r="AY713">
            <v>239</v>
          </cell>
          <cell r="AZ713">
            <v>165</v>
          </cell>
          <cell r="BA713">
            <v>1020.6504201680673</v>
          </cell>
          <cell r="BB713">
            <v>743</v>
          </cell>
          <cell r="BC713">
            <v>1020.6504201680673</v>
          </cell>
          <cell r="BD713">
            <v>681</v>
          </cell>
          <cell r="BE713">
            <v>3</v>
          </cell>
          <cell r="BF713">
            <v>0</v>
          </cell>
          <cell r="BG713">
            <v>610</v>
          </cell>
          <cell r="BH713">
            <v>610</v>
          </cell>
          <cell r="BI713">
            <v>26.483357452966715</v>
          </cell>
          <cell r="BJ713">
            <v>240</v>
          </cell>
          <cell r="BK713">
            <v>0</v>
          </cell>
          <cell r="BL713">
            <v>237</v>
          </cell>
          <cell r="BM713">
            <v>0</v>
          </cell>
          <cell r="BN713">
            <v>691</v>
          </cell>
          <cell r="BO713">
            <v>208</v>
          </cell>
          <cell r="BP713">
            <v>691</v>
          </cell>
          <cell r="BQ713">
            <v>208</v>
          </cell>
          <cell r="BR713">
            <v>-1</v>
          </cell>
          <cell r="BS713">
            <v>3</v>
          </cell>
          <cell r="BT713">
            <v>637</v>
          </cell>
          <cell r="BU713">
            <v>640</v>
          </cell>
          <cell r="BV713">
            <v>32.148348846249178</v>
          </cell>
          <cell r="BW713">
            <v>720</v>
          </cell>
          <cell r="BX713">
            <v>720</v>
          </cell>
          <cell r="BY713">
            <v>718</v>
          </cell>
          <cell r="BZ713">
            <v>0</v>
          </cell>
          <cell r="CA713">
            <v>591.64573985843117</v>
          </cell>
          <cell r="CB713">
            <v>345</v>
          </cell>
          <cell r="CC713">
            <v>591.64573985843117</v>
          </cell>
          <cell r="CD713">
            <v>345</v>
          </cell>
          <cell r="CE713">
            <v>-24</v>
          </cell>
          <cell r="CF713">
            <v>2</v>
          </cell>
          <cell r="CG713">
            <v>1035</v>
          </cell>
          <cell r="CH713">
            <v>1037</v>
          </cell>
          <cell r="CI713">
            <v>112.80566750240632</v>
          </cell>
          <cell r="CJ713">
            <v>480</v>
          </cell>
          <cell r="CK713">
            <v>480</v>
          </cell>
          <cell r="CL713">
            <v>384</v>
          </cell>
          <cell r="CM713">
            <v>3</v>
          </cell>
          <cell r="CN713">
            <v>340</v>
          </cell>
          <cell r="CO713">
            <v>687</v>
          </cell>
          <cell r="CP713">
            <v>340</v>
          </cell>
          <cell r="CQ713">
            <v>687</v>
          </cell>
          <cell r="CR713">
            <v>37</v>
          </cell>
          <cell r="CS713">
            <v>2</v>
          </cell>
          <cell r="CT713">
            <v>695</v>
          </cell>
          <cell r="CU713">
            <v>697</v>
          </cell>
          <cell r="CV713">
            <v>16.243822750681982</v>
          </cell>
          <cell r="CW713">
            <v>1200</v>
          </cell>
          <cell r="CX713">
            <v>0</v>
          </cell>
          <cell r="CY713">
            <v>1432</v>
          </cell>
          <cell r="CZ713">
            <v>0</v>
          </cell>
          <cell r="DA713">
            <v>1283.564855392468</v>
          </cell>
          <cell r="DB713">
            <v>1009</v>
          </cell>
          <cell r="DC713">
            <v>1283.564855392468</v>
          </cell>
          <cell r="DD713">
            <v>1009</v>
          </cell>
          <cell r="DE713">
            <v>12</v>
          </cell>
          <cell r="DF713">
            <v>0</v>
          </cell>
          <cell r="DG713">
            <v>1108</v>
          </cell>
          <cell r="DH713">
            <v>1108</v>
          </cell>
          <cell r="DI713">
            <v>37.73246329526917</v>
          </cell>
          <cell r="DJ713">
            <v>960</v>
          </cell>
          <cell r="DK713">
            <v>960</v>
          </cell>
          <cell r="DL713">
            <v>957</v>
          </cell>
          <cell r="DM713">
            <v>0</v>
          </cell>
          <cell r="DN713">
            <v>476</v>
          </cell>
          <cell r="DO713">
            <v>694</v>
          </cell>
          <cell r="DP713">
            <v>476</v>
          </cell>
          <cell r="DQ713">
            <v>694</v>
          </cell>
          <cell r="DR713">
            <v>-124</v>
          </cell>
          <cell r="DS713">
            <v>0</v>
          </cell>
          <cell r="DT713">
            <v>1495</v>
          </cell>
          <cell r="DU713">
            <v>1495</v>
          </cell>
          <cell r="DV713">
            <v>18.291190864600328</v>
          </cell>
          <cell r="DW713">
            <v>2160</v>
          </cell>
          <cell r="DX713">
            <v>2160</v>
          </cell>
          <cell r="DY713">
            <v>2152</v>
          </cell>
          <cell r="DZ713">
            <v>0</v>
          </cell>
          <cell r="EA713">
            <v>2452</v>
          </cell>
          <cell r="EB713">
            <v>2479</v>
          </cell>
          <cell r="EC713">
            <v>2452</v>
          </cell>
          <cell r="ED713">
            <v>2479</v>
          </cell>
          <cell r="EE713">
            <v>-3</v>
          </cell>
          <cell r="EF713">
            <v>4</v>
          </cell>
          <cell r="EG713">
            <v>1167</v>
          </cell>
          <cell r="EH713">
            <v>1171</v>
          </cell>
          <cell r="EI713">
            <v>18.406940063091483</v>
          </cell>
          <cell r="EJ713">
            <v>960</v>
          </cell>
          <cell r="EK713">
            <v>956</v>
          </cell>
          <cell r="EL713">
            <v>0</v>
          </cell>
          <cell r="EM713">
            <v>0</v>
          </cell>
          <cell r="EN713">
            <v>1902</v>
          </cell>
          <cell r="EO713">
            <v>0</v>
          </cell>
          <cell r="EP713">
            <v>1902</v>
          </cell>
          <cell r="EQ713">
            <v>0</v>
          </cell>
          <cell r="ER713">
            <v>1902</v>
          </cell>
          <cell r="ES713">
            <v>225</v>
          </cell>
          <cell r="ET713">
            <v>225</v>
          </cell>
          <cell r="EU713">
            <v>229</v>
          </cell>
          <cell r="EV713">
            <v>5.9106830122591942</v>
          </cell>
          <cell r="EW713">
            <v>1200</v>
          </cell>
          <cell r="EX713">
            <v>0</v>
          </cell>
          <cell r="EY713">
            <v>0</v>
          </cell>
          <cell r="EZ713">
            <v>0</v>
          </cell>
          <cell r="FA713">
            <v>1142</v>
          </cell>
          <cell r="FB713">
            <v>0</v>
          </cell>
          <cell r="FC713">
            <v>1142</v>
          </cell>
          <cell r="FD713">
            <v>0</v>
          </cell>
          <cell r="GZ713">
            <v>735</v>
          </cell>
          <cell r="HA713">
            <v>917</v>
          </cell>
        </row>
        <row r="714">
          <cell r="B714" t="str">
            <v>52SXL</v>
          </cell>
          <cell r="C714" t="str">
            <v>LINHA 552SXL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49</v>
          </cell>
          <cell r="M714">
            <v>3</v>
          </cell>
          <cell r="N714">
            <v>0</v>
          </cell>
          <cell r="O714">
            <v>3</v>
          </cell>
          <cell r="P714">
            <v>0</v>
          </cell>
          <cell r="Q714">
            <v>0</v>
          </cell>
          <cell r="R714">
            <v>0</v>
          </cell>
          <cell r="S714">
            <v>49</v>
          </cell>
          <cell r="T714">
            <v>0</v>
          </cell>
          <cell r="U714">
            <v>49</v>
          </cell>
          <cell r="V714">
            <v>0</v>
          </cell>
          <cell r="W714">
            <v>960</v>
          </cell>
          <cell r="X714">
            <v>960</v>
          </cell>
          <cell r="Y714">
            <v>1</v>
          </cell>
          <cell r="Z714">
            <v>353</v>
          </cell>
          <cell r="AA714">
            <v>784.46747134776922</v>
          </cell>
          <cell r="AB714">
            <v>355</v>
          </cell>
          <cell r="AC714">
            <v>784.46747134776922</v>
          </cell>
          <cell r="AD714">
            <v>2</v>
          </cell>
          <cell r="AE714">
            <v>2</v>
          </cell>
          <cell r="AF714">
            <v>45</v>
          </cell>
          <cell r="AG714">
            <v>1</v>
          </cell>
          <cell r="AH714">
            <v>46</v>
          </cell>
          <cell r="AI714">
            <v>2.0312147825465296E-2</v>
          </cell>
          <cell r="AJ714">
            <v>2160</v>
          </cell>
          <cell r="AK714">
            <v>2160</v>
          </cell>
          <cell r="AL714">
            <v>2223</v>
          </cell>
          <cell r="AM714">
            <v>901</v>
          </cell>
          <cell r="AN714">
            <v>1476.9486839983051</v>
          </cell>
          <cell r="AO714">
            <v>1377</v>
          </cell>
          <cell r="AP714">
            <v>1476.9486839983051</v>
          </cell>
          <cell r="AQ714">
            <v>633</v>
          </cell>
          <cell r="AR714">
            <v>1</v>
          </cell>
          <cell r="AS714">
            <v>6</v>
          </cell>
          <cell r="AT714">
            <v>1629</v>
          </cell>
          <cell r="AU714">
            <v>1635</v>
          </cell>
          <cell r="AV714">
            <v>23.112666564195937</v>
          </cell>
          <cell r="AW714">
            <v>840</v>
          </cell>
          <cell r="AX714">
            <v>0</v>
          </cell>
          <cell r="AY714">
            <v>827</v>
          </cell>
          <cell r="AZ714">
            <v>182</v>
          </cell>
          <cell r="BA714">
            <v>2114.4250000000002</v>
          </cell>
          <cell r="BB714">
            <v>1445</v>
          </cell>
          <cell r="BC714">
            <v>2114.4250000000002</v>
          </cell>
          <cell r="BD714">
            <v>1268</v>
          </cell>
          <cell r="BE714">
            <v>4</v>
          </cell>
          <cell r="BF714">
            <v>0</v>
          </cell>
          <cell r="BG714">
            <v>1190</v>
          </cell>
          <cell r="BH714">
            <v>1190</v>
          </cell>
          <cell r="BI714">
            <v>20.30716723549488</v>
          </cell>
          <cell r="BJ714">
            <v>840</v>
          </cell>
          <cell r="BK714">
            <v>0</v>
          </cell>
          <cell r="BL714">
            <v>831</v>
          </cell>
          <cell r="BM714">
            <v>5</v>
          </cell>
          <cell r="BN714">
            <v>1758</v>
          </cell>
          <cell r="BO714">
            <v>328</v>
          </cell>
          <cell r="BP714">
            <v>1758</v>
          </cell>
          <cell r="BQ714">
            <v>328</v>
          </cell>
          <cell r="BR714">
            <v>0</v>
          </cell>
          <cell r="BS714">
            <v>7</v>
          </cell>
          <cell r="BT714">
            <v>1686</v>
          </cell>
          <cell r="BU714">
            <v>1693</v>
          </cell>
          <cell r="BV714">
            <v>35.728782713622991</v>
          </cell>
          <cell r="BW714">
            <v>1440</v>
          </cell>
          <cell r="BX714">
            <v>1440</v>
          </cell>
          <cell r="BY714">
            <v>1433</v>
          </cell>
          <cell r="BZ714">
            <v>89</v>
          </cell>
          <cell r="CA714">
            <v>1416.4909416613768</v>
          </cell>
          <cell r="CB714">
            <v>1113</v>
          </cell>
          <cell r="CC714">
            <v>1416.4909416613768</v>
          </cell>
          <cell r="CD714">
            <v>1113</v>
          </cell>
          <cell r="CE714">
            <v>13</v>
          </cell>
          <cell r="CF714">
            <v>0</v>
          </cell>
          <cell r="CG714">
            <v>2000</v>
          </cell>
          <cell r="CH714">
            <v>2000</v>
          </cell>
          <cell r="CI714">
            <v>52.08552631578948</v>
          </cell>
          <cell r="CJ714">
            <v>480</v>
          </cell>
          <cell r="CK714">
            <v>480</v>
          </cell>
          <cell r="CL714">
            <v>238</v>
          </cell>
          <cell r="CM714">
            <v>50</v>
          </cell>
          <cell r="CN714">
            <v>881</v>
          </cell>
          <cell r="CO714">
            <v>2088</v>
          </cell>
          <cell r="CP714">
            <v>881</v>
          </cell>
          <cell r="CQ714">
            <v>2088</v>
          </cell>
          <cell r="CR714">
            <v>-21</v>
          </cell>
          <cell r="CS714">
            <v>6</v>
          </cell>
          <cell r="CT714">
            <v>165</v>
          </cell>
          <cell r="CU714">
            <v>171</v>
          </cell>
          <cell r="CV714">
            <v>5.8605127914976318</v>
          </cell>
          <cell r="CW714">
            <v>1440</v>
          </cell>
          <cell r="CX714">
            <v>1440</v>
          </cell>
          <cell r="CY714">
            <v>1429</v>
          </cell>
          <cell r="CZ714">
            <v>0</v>
          </cell>
          <cell r="DA714">
            <v>844.63598598085241</v>
          </cell>
          <cell r="DB714">
            <v>903</v>
          </cell>
          <cell r="DC714">
            <v>844.63598598085241</v>
          </cell>
          <cell r="DD714">
            <v>903</v>
          </cell>
          <cell r="DE714">
            <v>17</v>
          </cell>
          <cell r="DF714">
            <v>237</v>
          </cell>
          <cell r="DG714">
            <v>443</v>
          </cell>
          <cell r="DH714">
            <v>680</v>
          </cell>
          <cell r="DI714">
            <v>5.6218274111675131</v>
          </cell>
          <cell r="DJ714">
            <v>1921</v>
          </cell>
          <cell r="DK714">
            <v>1921</v>
          </cell>
          <cell r="DL714">
            <v>1919</v>
          </cell>
          <cell r="DM714">
            <v>0</v>
          </cell>
          <cell r="DN714">
            <v>2364</v>
          </cell>
          <cell r="DO714">
            <v>2130</v>
          </cell>
          <cell r="DP714">
            <v>2364</v>
          </cell>
          <cell r="DQ714">
            <v>2130</v>
          </cell>
          <cell r="DR714">
            <v>-45</v>
          </cell>
          <cell r="DS714">
            <v>13</v>
          </cell>
          <cell r="DT714">
            <v>501</v>
          </cell>
          <cell r="DU714">
            <v>514</v>
          </cell>
          <cell r="DV714">
            <v>8.7383720930232549</v>
          </cell>
          <cell r="DW714">
            <v>2161</v>
          </cell>
          <cell r="DX714">
            <v>2640</v>
          </cell>
          <cell r="DY714">
            <v>2157</v>
          </cell>
          <cell r="DZ714">
            <v>805</v>
          </cell>
          <cell r="EA714">
            <v>1720</v>
          </cell>
          <cell r="EB714">
            <v>1762</v>
          </cell>
          <cell r="EC714">
            <v>1720</v>
          </cell>
          <cell r="ED714">
            <v>1762</v>
          </cell>
          <cell r="EE714">
            <v>45</v>
          </cell>
          <cell r="EF714">
            <v>17</v>
          </cell>
          <cell r="EG714">
            <v>847</v>
          </cell>
          <cell r="EH714">
            <v>864</v>
          </cell>
          <cell r="EI714">
            <v>10.127540852929453</v>
          </cell>
          <cell r="EJ714">
            <v>2160</v>
          </cell>
          <cell r="EK714">
            <v>2159</v>
          </cell>
          <cell r="EL714">
            <v>0</v>
          </cell>
          <cell r="EM714">
            <v>0</v>
          </cell>
          <cell r="EN714">
            <v>2509</v>
          </cell>
          <cell r="EO714">
            <v>0</v>
          </cell>
          <cell r="EP714">
            <v>2509</v>
          </cell>
          <cell r="EQ714">
            <v>0</v>
          </cell>
          <cell r="ER714">
            <v>2509</v>
          </cell>
          <cell r="ES714">
            <v>498</v>
          </cell>
          <cell r="ET714">
            <v>498</v>
          </cell>
          <cell r="EU714">
            <v>515</v>
          </cell>
          <cell r="EV714">
            <v>5.0455927051671727</v>
          </cell>
          <cell r="EW714">
            <v>3360</v>
          </cell>
          <cell r="EX714">
            <v>0</v>
          </cell>
          <cell r="EY714">
            <v>0</v>
          </cell>
          <cell r="EZ714">
            <v>0</v>
          </cell>
          <cell r="FA714">
            <v>2961</v>
          </cell>
          <cell r="FB714">
            <v>0</v>
          </cell>
          <cell r="FC714">
            <v>2961</v>
          </cell>
          <cell r="FD714">
            <v>0</v>
          </cell>
          <cell r="GZ714">
            <v>1662</v>
          </cell>
          <cell r="HA714">
            <v>2463</v>
          </cell>
        </row>
        <row r="715">
          <cell r="B715" t="str">
            <v>33041LBA089</v>
          </cell>
          <cell r="C715">
            <v>0</v>
          </cell>
          <cell r="D715">
            <v>0</v>
          </cell>
          <cell r="E715">
            <v>926564233</v>
          </cell>
          <cell r="F715" t="str">
            <v>33041LBA089L5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49</v>
          </cell>
          <cell r="M715">
            <v>3</v>
          </cell>
          <cell r="N715">
            <v>0</v>
          </cell>
          <cell r="O715">
            <v>3</v>
          </cell>
          <cell r="P715">
            <v>0</v>
          </cell>
          <cell r="Q715">
            <v>0</v>
          </cell>
          <cell r="R715">
            <v>0</v>
          </cell>
          <cell r="S715">
            <v>49</v>
          </cell>
          <cell r="T715">
            <v>0</v>
          </cell>
          <cell r="U715">
            <v>49</v>
          </cell>
          <cell r="V715">
            <v>0</v>
          </cell>
          <cell r="W715">
            <v>960</v>
          </cell>
          <cell r="X715">
            <v>960</v>
          </cell>
          <cell r="Y715">
            <v>1</v>
          </cell>
          <cell r="Z715">
            <v>353</v>
          </cell>
          <cell r="AA715">
            <v>784.46747134776922</v>
          </cell>
          <cell r="AB715">
            <v>355</v>
          </cell>
          <cell r="AC715">
            <v>784.46747134776922</v>
          </cell>
          <cell r="AD715">
            <v>2</v>
          </cell>
          <cell r="AE715">
            <v>2</v>
          </cell>
          <cell r="AF715">
            <v>45</v>
          </cell>
          <cell r="AG715">
            <v>1</v>
          </cell>
          <cell r="AH715">
            <v>46</v>
          </cell>
          <cell r="AI715">
            <v>2.0312147825465296E-2</v>
          </cell>
          <cell r="AJ715">
            <v>2160</v>
          </cell>
          <cell r="AK715">
            <v>2160</v>
          </cell>
          <cell r="AL715">
            <v>2223</v>
          </cell>
          <cell r="AM715">
            <v>901</v>
          </cell>
          <cell r="AN715">
            <v>1476.9486839983051</v>
          </cell>
          <cell r="AO715">
            <v>1377</v>
          </cell>
          <cell r="AP715">
            <v>1476.9486839983051</v>
          </cell>
          <cell r="AQ715">
            <v>633</v>
          </cell>
          <cell r="AR715">
            <v>1</v>
          </cell>
          <cell r="AS715">
            <v>6</v>
          </cell>
          <cell r="AT715">
            <v>1629</v>
          </cell>
          <cell r="AU715">
            <v>1635</v>
          </cell>
          <cell r="AV715">
            <v>23.112666564195937</v>
          </cell>
          <cell r="AW715">
            <v>840</v>
          </cell>
          <cell r="AX715">
            <v>0</v>
          </cell>
          <cell r="AY715">
            <v>827</v>
          </cell>
          <cell r="AZ715">
            <v>182</v>
          </cell>
          <cell r="BA715">
            <v>2114.4250000000002</v>
          </cell>
          <cell r="BB715">
            <v>1445</v>
          </cell>
          <cell r="BC715">
            <v>2114.4250000000002</v>
          </cell>
          <cell r="BD715">
            <v>1268</v>
          </cell>
          <cell r="BE715">
            <v>4</v>
          </cell>
          <cell r="BF715">
            <v>0</v>
          </cell>
          <cell r="BG715">
            <v>1190</v>
          </cell>
          <cell r="BH715">
            <v>1190</v>
          </cell>
          <cell r="BI715">
            <v>20.30716723549488</v>
          </cell>
          <cell r="BJ715">
            <v>840</v>
          </cell>
          <cell r="BK715">
            <v>0</v>
          </cell>
          <cell r="BL715">
            <v>831</v>
          </cell>
          <cell r="BM715">
            <v>5</v>
          </cell>
          <cell r="BN715">
            <v>1758</v>
          </cell>
          <cell r="BO715">
            <v>328</v>
          </cell>
          <cell r="BP715">
            <v>1758</v>
          </cell>
          <cell r="BQ715">
            <v>328</v>
          </cell>
          <cell r="BR715">
            <v>0</v>
          </cell>
          <cell r="BS715">
            <v>7</v>
          </cell>
          <cell r="BT715">
            <v>1686</v>
          </cell>
          <cell r="BU715">
            <v>1693</v>
          </cell>
          <cell r="BV715">
            <v>35.728782713622991</v>
          </cell>
          <cell r="BW715">
            <v>1440</v>
          </cell>
          <cell r="BX715">
            <v>1440</v>
          </cell>
          <cell r="BY715">
            <v>1433</v>
          </cell>
          <cell r="BZ715">
            <v>89</v>
          </cell>
          <cell r="CA715">
            <v>1416.4909416613768</v>
          </cell>
          <cell r="CB715">
            <v>1113</v>
          </cell>
          <cell r="CC715">
            <v>1416.4909416613768</v>
          </cell>
          <cell r="CD715">
            <v>1113</v>
          </cell>
          <cell r="CE715">
            <v>13</v>
          </cell>
          <cell r="CF715">
            <v>0</v>
          </cell>
          <cell r="CG715">
            <v>2000</v>
          </cell>
          <cell r="CH715">
            <v>2000</v>
          </cell>
          <cell r="CI715">
            <v>52.08552631578948</v>
          </cell>
          <cell r="CJ715">
            <v>480</v>
          </cell>
          <cell r="CK715">
            <v>480</v>
          </cell>
          <cell r="CL715">
            <v>238</v>
          </cell>
          <cell r="CM715">
            <v>50</v>
          </cell>
          <cell r="CN715">
            <v>881</v>
          </cell>
          <cell r="CO715">
            <v>2088</v>
          </cell>
          <cell r="CP715">
            <v>881</v>
          </cell>
          <cell r="CQ715">
            <v>2088</v>
          </cell>
          <cell r="CR715">
            <v>-21</v>
          </cell>
          <cell r="CS715">
            <v>6</v>
          </cell>
          <cell r="CT715">
            <v>165</v>
          </cell>
          <cell r="CU715">
            <v>171</v>
          </cell>
          <cell r="CV715">
            <v>5.8605127914976318</v>
          </cell>
          <cell r="CW715">
            <v>1440</v>
          </cell>
          <cell r="CX715">
            <v>1440</v>
          </cell>
          <cell r="CY715">
            <v>1429</v>
          </cell>
          <cell r="CZ715">
            <v>0</v>
          </cell>
          <cell r="DA715">
            <v>844.63598598085241</v>
          </cell>
          <cell r="DB715">
            <v>903</v>
          </cell>
          <cell r="DC715">
            <v>844.63598598085241</v>
          </cell>
          <cell r="DD715">
            <v>903</v>
          </cell>
          <cell r="DE715">
            <v>17</v>
          </cell>
          <cell r="DF715">
            <v>237</v>
          </cell>
          <cell r="DG715">
            <v>443</v>
          </cell>
          <cell r="DH715">
            <v>680</v>
          </cell>
          <cell r="DI715">
            <v>5.6218274111675131</v>
          </cell>
          <cell r="DJ715">
            <v>1921</v>
          </cell>
          <cell r="DK715">
            <v>1921</v>
          </cell>
          <cell r="DL715">
            <v>1919</v>
          </cell>
          <cell r="DM715">
            <v>0</v>
          </cell>
          <cell r="DN715">
            <v>2364</v>
          </cell>
          <cell r="DO715">
            <v>2130</v>
          </cell>
          <cell r="DP715">
            <v>2364</v>
          </cell>
          <cell r="DQ715">
            <v>2130</v>
          </cell>
          <cell r="DR715">
            <v>-45</v>
          </cell>
          <cell r="DS715">
            <v>13</v>
          </cell>
          <cell r="DT715">
            <v>501</v>
          </cell>
          <cell r="DU715">
            <v>514</v>
          </cell>
          <cell r="DV715">
            <v>8.7383720930232549</v>
          </cell>
          <cell r="DW715">
            <v>2161</v>
          </cell>
          <cell r="DX715">
            <v>2161</v>
          </cell>
          <cell r="DY715">
            <v>2157</v>
          </cell>
          <cell r="DZ715">
            <v>805</v>
          </cell>
          <cell r="EA715">
            <v>1720</v>
          </cell>
          <cell r="EB715">
            <v>1762</v>
          </cell>
          <cell r="EC715">
            <v>1720</v>
          </cell>
          <cell r="ED715">
            <v>1762</v>
          </cell>
          <cell r="EE715">
            <v>45</v>
          </cell>
          <cell r="EF715">
            <v>17</v>
          </cell>
          <cell r="EG715">
            <v>847</v>
          </cell>
          <cell r="EH715">
            <v>864</v>
          </cell>
          <cell r="EI715">
            <v>10.127540852929453</v>
          </cell>
          <cell r="EJ715">
            <v>2160</v>
          </cell>
          <cell r="EK715">
            <v>2159</v>
          </cell>
          <cell r="EL715">
            <v>0</v>
          </cell>
          <cell r="EM715">
            <v>0</v>
          </cell>
          <cell r="EN715">
            <v>2509</v>
          </cell>
          <cell r="EO715">
            <v>0</v>
          </cell>
          <cell r="EP715">
            <v>2509</v>
          </cell>
          <cell r="EQ715">
            <v>0</v>
          </cell>
          <cell r="ER715">
            <v>2509</v>
          </cell>
          <cell r="ES715">
            <v>498</v>
          </cell>
          <cell r="ET715">
            <v>498</v>
          </cell>
          <cell r="EU715">
            <v>515</v>
          </cell>
          <cell r="EV715">
            <v>5.0455927051671727</v>
          </cell>
          <cell r="EW715">
            <v>3360</v>
          </cell>
          <cell r="EX715">
            <v>0</v>
          </cell>
          <cell r="EY715">
            <v>0</v>
          </cell>
          <cell r="EZ715">
            <v>0</v>
          </cell>
          <cell r="FA715">
            <v>2961</v>
          </cell>
          <cell r="FB715">
            <v>0</v>
          </cell>
          <cell r="FC715">
            <v>2961</v>
          </cell>
          <cell r="FD715">
            <v>0</v>
          </cell>
          <cell r="GZ715">
            <v>1662</v>
          </cell>
          <cell r="HA715">
            <v>2463</v>
          </cell>
        </row>
        <row r="716">
          <cell r="B716" t="str">
            <v>52ERS</v>
          </cell>
          <cell r="C716" t="str">
            <v>LINHA 552ERS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18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18</v>
          </cell>
          <cell r="T716">
            <v>0</v>
          </cell>
          <cell r="U716">
            <v>18</v>
          </cell>
          <cell r="V716">
            <v>0</v>
          </cell>
          <cell r="W716">
            <v>480</v>
          </cell>
          <cell r="X716">
            <v>480</v>
          </cell>
          <cell r="Y716">
            <v>0</v>
          </cell>
          <cell r="Z716">
            <v>24</v>
          </cell>
          <cell r="AA716">
            <v>398.46747134776922</v>
          </cell>
          <cell r="AB716">
            <v>12</v>
          </cell>
          <cell r="AC716">
            <v>398.46747134776922</v>
          </cell>
          <cell r="AD716">
            <v>0</v>
          </cell>
          <cell r="AE716">
            <v>0</v>
          </cell>
          <cell r="AF716">
            <v>18</v>
          </cell>
          <cell r="AG716">
            <v>0</v>
          </cell>
          <cell r="AH716">
            <v>18</v>
          </cell>
          <cell r="AI716">
            <v>0</v>
          </cell>
          <cell r="AJ716">
            <v>1440</v>
          </cell>
          <cell r="AK716">
            <v>1440</v>
          </cell>
          <cell r="AL716">
            <v>1385</v>
          </cell>
          <cell r="AM716">
            <v>172</v>
          </cell>
          <cell r="AN716">
            <v>1155.9999999999998</v>
          </cell>
          <cell r="AO716">
            <v>657</v>
          </cell>
          <cell r="AP716">
            <v>1155.9999999999998</v>
          </cell>
          <cell r="AQ716">
            <v>485</v>
          </cell>
          <cell r="AR716">
            <v>6</v>
          </cell>
          <cell r="AS716">
            <v>0</v>
          </cell>
          <cell r="AT716">
            <v>912</v>
          </cell>
          <cell r="AU716">
            <v>912</v>
          </cell>
          <cell r="AV716">
            <v>31.502423263327948</v>
          </cell>
          <cell r="AW716">
            <v>0</v>
          </cell>
          <cell r="AX716">
            <v>0</v>
          </cell>
          <cell r="AY716">
            <v>0</v>
          </cell>
          <cell r="AZ716">
            <v>34</v>
          </cell>
          <cell r="BA716">
            <v>881</v>
          </cell>
          <cell r="BB716">
            <v>767</v>
          </cell>
          <cell r="BC716">
            <v>881</v>
          </cell>
          <cell r="BD716">
            <v>733</v>
          </cell>
          <cell r="BE716">
            <v>-6</v>
          </cell>
          <cell r="BF716">
            <v>0</v>
          </cell>
          <cell r="BG716">
            <v>185</v>
          </cell>
          <cell r="BH716">
            <v>185</v>
          </cell>
          <cell r="BI716">
            <v>16.558611112749155</v>
          </cell>
          <cell r="BJ716">
            <v>480</v>
          </cell>
          <cell r="BK716">
            <v>0</v>
          </cell>
          <cell r="BL716">
            <v>477</v>
          </cell>
          <cell r="BM716">
            <v>355</v>
          </cell>
          <cell r="BN716">
            <v>335.17303849999996</v>
          </cell>
          <cell r="BO716">
            <v>36</v>
          </cell>
          <cell r="BP716">
            <v>335.17303849999996</v>
          </cell>
          <cell r="BQ716">
            <v>36</v>
          </cell>
          <cell r="BR716">
            <v>0</v>
          </cell>
          <cell r="BS716">
            <v>2</v>
          </cell>
          <cell r="BT716">
            <v>624</v>
          </cell>
          <cell r="BU716">
            <v>626</v>
          </cell>
          <cell r="BV716">
            <v>37.954507743977942</v>
          </cell>
          <cell r="BW716">
            <v>480</v>
          </cell>
          <cell r="BX716">
            <v>480</v>
          </cell>
          <cell r="BY716">
            <v>479</v>
          </cell>
          <cell r="BZ716">
            <v>1362</v>
          </cell>
          <cell r="CA716">
            <v>440.14815622041181</v>
          </cell>
          <cell r="CB716">
            <v>5</v>
          </cell>
          <cell r="CC716">
            <v>440.14815622041181</v>
          </cell>
          <cell r="CD716">
            <v>5</v>
          </cell>
          <cell r="CE716">
            <v>53</v>
          </cell>
          <cell r="CF716">
            <v>114</v>
          </cell>
          <cell r="CG716">
            <v>933</v>
          </cell>
          <cell r="CH716">
            <v>1047</v>
          </cell>
          <cell r="CI716">
            <v>42.8125</v>
          </cell>
          <cell r="CJ716">
            <v>480</v>
          </cell>
          <cell r="CK716">
            <v>480</v>
          </cell>
          <cell r="CL716">
            <v>446</v>
          </cell>
          <cell r="CM716">
            <v>0</v>
          </cell>
          <cell r="CN716">
            <v>851</v>
          </cell>
          <cell r="CO716">
            <v>901</v>
          </cell>
          <cell r="CP716">
            <v>851</v>
          </cell>
          <cell r="CQ716">
            <v>901</v>
          </cell>
          <cell r="CR716">
            <v>141</v>
          </cell>
          <cell r="CS716">
            <v>0</v>
          </cell>
          <cell r="CT716">
            <v>451</v>
          </cell>
          <cell r="CU716">
            <v>451</v>
          </cell>
          <cell r="CV716">
            <v>23.049403747870528</v>
          </cell>
          <cell r="CW716">
            <v>720</v>
          </cell>
          <cell r="CX716">
            <v>0</v>
          </cell>
          <cell r="CY716">
            <v>716</v>
          </cell>
          <cell r="CZ716">
            <v>0</v>
          </cell>
          <cell r="DA716">
            <v>587</v>
          </cell>
          <cell r="DB716">
            <v>1038</v>
          </cell>
          <cell r="DC716">
            <v>587</v>
          </cell>
          <cell r="DD716">
            <v>1038</v>
          </cell>
          <cell r="DE716">
            <v>2</v>
          </cell>
          <cell r="DF716">
            <v>14</v>
          </cell>
          <cell r="DG716">
            <v>113</v>
          </cell>
          <cell r="DH716">
            <v>127</v>
          </cell>
          <cell r="DI716">
            <v>3.7961926091825311</v>
          </cell>
          <cell r="DJ716">
            <v>780</v>
          </cell>
          <cell r="DK716">
            <v>780</v>
          </cell>
          <cell r="DL716">
            <v>714</v>
          </cell>
          <cell r="DM716">
            <v>0</v>
          </cell>
          <cell r="DN716">
            <v>893</v>
          </cell>
          <cell r="DO716">
            <v>443</v>
          </cell>
          <cell r="DP716">
            <v>893</v>
          </cell>
          <cell r="DQ716">
            <v>443</v>
          </cell>
          <cell r="DR716">
            <v>-4</v>
          </cell>
          <cell r="DS716">
            <v>16</v>
          </cell>
          <cell r="DT716">
            <v>386</v>
          </cell>
          <cell r="DU716">
            <v>402</v>
          </cell>
          <cell r="DV716">
            <v>9.7310924369747909</v>
          </cell>
          <cell r="DW716">
            <v>1440</v>
          </cell>
          <cell r="DX716">
            <v>1440</v>
          </cell>
          <cell r="DY716">
            <v>1408</v>
          </cell>
          <cell r="DZ716">
            <v>810</v>
          </cell>
          <cell r="EA716">
            <v>1190</v>
          </cell>
          <cell r="EB716">
            <v>913</v>
          </cell>
          <cell r="EC716">
            <v>1190</v>
          </cell>
          <cell r="ED716">
            <v>913</v>
          </cell>
          <cell r="EE716">
            <v>23</v>
          </cell>
          <cell r="EF716">
            <v>118</v>
          </cell>
          <cell r="EG716">
            <v>756</v>
          </cell>
          <cell r="EH716">
            <v>874</v>
          </cell>
          <cell r="EI716">
            <v>26.90391459074733</v>
          </cell>
          <cell r="EJ716">
            <v>720</v>
          </cell>
          <cell r="EK716">
            <v>720</v>
          </cell>
          <cell r="EL716">
            <v>0</v>
          </cell>
          <cell r="EM716">
            <v>0</v>
          </cell>
          <cell r="EN716">
            <v>843</v>
          </cell>
          <cell r="EO716">
            <v>0</v>
          </cell>
          <cell r="EP716">
            <v>843</v>
          </cell>
          <cell r="EQ716">
            <v>0</v>
          </cell>
          <cell r="ER716">
            <v>843</v>
          </cell>
          <cell r="ES716">
            <v>633</v>
          </cell>
          <cell r="ET716">
            <v>633</v>
          </cell>
          <cell r="EU716">
            <v>751</v>
          </cell>
          <cell r="EV716">
            <v>8.8120649651972158</v>
          </cell>
          <cell r="EW716">
            <v>1920</v>
          </cell>
          <cell r="EX716">
            <v>0</v>
          </cell>
          <cell r="EY716">
            <v>0</v>
          </cell>
          <cell r="EZ716">
            <v>0</v>
          </cell>
          <cell r="FA716">
            <v>2155</v>
          </cell>
          <cell r="FB716">
            <v>0</v>
          </cell>
          <cell r="FC716">
            <v>2155</v>
          </cell>
          <cell r="FD716">
            <v>0</v>
          </cell>
          <cell r="GZ716">
            <v>87</v>
          </cell>
          <cell r="HA716">
            <v>1522</v>
          </cell>
        </row>
        <row r="717">
          <cell r="B717" t="str">
            <v>23047EBA085</v>
          </cell>
          <cell r="C717">
            <v>0</v>
          </cell>
          <cell r="D717">
            <v>0</v>
          </cell>
          <cell r="E717">
            <v>926564249</v>
          </cell>
          <cell r="F717" t="str">
            <v>23047EBA085L5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18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>
            <v>0</v>
          </cell>
          <cell r="R717">
            <v>0</v>
          </cell>
          <cell r="S717">
            <v>18</v>
          </cell>
          <cell r="T717">
            <v>0</v>
          </cell>
          <cell r="U717">
            <v>18</v>
          </cell>
          <cell r="V717">
            <v>0</v>
          </cell>
          <cell r="W717">
            <v>480</v>
          </cell>
          <cell r="X717">
            <v>480</v>
          </cell>
          <cell r="Y717">
            <v>0</v>
          </cell>
          <cell r="Z717">
            <v>24</v>
          </cell>
          <cell r="AA717">
            <v>398.46747134776922</v>
          </cell>
          <cell r="AB717">
            <v>12</v>
          </cell>
          <cell r="AC717">
            <v>398.46747134776922</v>
          </cell>
          <cell r="AD717">
            <v>0</v>
          </cell>
          <cell r="AE717">
            <v>0</v>
          </cell>
          <cell r="AF717">
            <v>18</v>
          </cell>
          <cell r="AG717">
            <v>0</v>
          </cell>
          <cell r="AH717">
            <v>18</v>
          </cell>
          <cell r="AI717">
            <v>0</v>
          </cell>
          <cell r="AJ717">
            <v>1440</v>
          </cell>
          <cell r="AK717">
            <v>1440</v>
          </cell>
          <cell r="AL717">
            <v>1385</v>
          </cell>
          <cell r="AM717">
            <v>172</v>
          </cell>
          <cell r="AN717">
            <v>1155.9999999999998</v>
          </cell>
          <cell r="AO717">
            <v>657</v>
          </cell>
          <cell r="AP717">
            <v>1155.9999999999998</v>
          </cell>
          <cell r="AQ717">
            <v>485</v>
          </cell>
          <cell r="AR717">
            <v>6</v>
          </cell>
          <cell r="AS717">
            <v>0</v>
          </cell>
          <cell r="AT717">
            <v>912</v>
          </cell>
          <cell r="AU717">
            <v>912</v>
          </cell>
          <cell r="AV717">
            <v>31.502423263327948</v>
          </cell>
          <cell r="AW717">
            <v>0</v>
          </cell>
          <cell r="AX717">
            <v>0</v>
          </cell>
          <cell r="AY717">
            <v>0</v>
          </cell>
          <cell r="AZ717">
            <v>34</v>
          </cell>
          <cell r="BA717">
            <v>881</v>
          </cell>
          <cell r="BB717">
            <v>767</v>
          </cell>
          <cell r="BC717">
            <v>881</v>
          </cell>
          <cell r="BD717">
            <v>733</v>
          </cell>
          <cell r="BE717">
            <v>-6</v>
          </cell>
          <cell r="BF717">
            <v>0</v>
          </cell>
          <cell r="BG717">
            <v>185</v>
          </cell>
          <cell r="BH717">
            <v>185</v>
          </cell>
          <cell r="BI717">
            <v>16.558611112749155</v>
          </cell>
          <cell r="BJ717">
            <v>480</v>
          </cell>
          <cell r="BK717">
            <v>0</v>
          </cell>
          <cell r="BL717">
            <v>477</v>
          </cell>
          <cell r="BM717">
            <v>355</v>
          </cell>
          <cell r="BN717">
            <v>335.17303849999996</v>
          </cell>
          <cell r="BO717">
            <v>36</v>
          </cell>
          <cell r="BP717">
            <v>335.17303849999996</v>
          </cell>
          <cell r="BQ717">
            <v>36</v>
          </cell>
          <cell r="BR717">
            <v>0</v>
          </cell>
          <cell r="BS717">
            <v>2</v>
          </cell>
          <cell r="BT717">
            <v>624</v>
          </cell>
          <cell r="BU717">
            <v>626</v>
          </cell>
          <cell r="BV717">
            <v>37.954507743977942</v>
          </cell>
          <cell r="BW717">
            <v>480</v>
          </cell>
          <cell r="BX717">
            <v>480</v>
          </cell>
          <cell r="BY717">
            <v>479</v>
          </cell>
          <cell r="BZ717">
            <v>1362</v>
          </cell>
          <cell r="CA717">
            <v>440.14815622041181</v>
          </cell>
          <cell r="CB717">
            <v>5</v>
          </cell>
          <cell r="CC717">
            <v>440.14815622041181</v>
          </cell>
          <cell r="CD717">
            <v>5</v>
          </cell>
          <cell r="CE717">
            <v>53</v>
          </cell>
          <cell r="CF717">
            <v>114</v>
          </cell>
          <cell r="CG717">
            <v>933</v>
          </cell>
          <cell r="CH717">
            <v>1047</v>
          </cell>
          <cell r="CI717">
            <v>42.8125</v>
          </cell>
          <cell r="CJ717">
            <v>480</v>
          </cell>
          <cell r="CK717">
            <v>480</v>
          </cell>
          <cell r="CL717">
            <v>446</v>
          </cell>
          <cell r="CM717">
            <v>0</v>
          </cell>
          <cell r="CN717">
            <v>851</v>
          </cell>
          <cell r="CO717">
            <v>901</v>
          </cell>
          <cell r="CP717">
            <v>851</v>
          </cell>
          <cell r="CQ717">
            <v>901</v>
          </cell>
          <cell r="CR717">
            <v>141</v>
          </cell>
          <cell r="CS717">
            <v>0</v>
          </cell>
          <cell r="CT717">
            <v>451</v>
          </cell>
          <cell r="CU717">
            <v>451</v>
          </cell>
          <cell r="CV717">
            <v>23.049403747870528</v>
          </cell>
          <cell r="CW717">
            <v>720</v>
          </cell>
          <cell r="CX717">
            <v>0</v>
          </cell>
          <cell r="CY717">
            <v>716</v>
          </cell>
          <cell r="CZ717">
            <v>0</v>
          </cell>
          <cell r="DA717">
            <v>587</v>
          </cell>
          <cell r="DB717">
            <v>1038</v>
          </cell>
          <cell r="DC717">
            <v>587</v>
          </cell>
          <cell r="DD717">
            <v>1038</v>
          </cell>
          <cell r="DE717">
            <v>2</v>
          </cell>
          <cell r="DF717">
            <v>14</v>
          </cell>
          <cell r="DG717">
            <v>113</v>
          </cell>
          <cell r="DH717">
            <v>127</v>
          </cell>
          <cell r="DI717">
            <v>3.7961926091825311</v>
          </cell>
          <cell r="DJ717">
            <v>780</v>
          </cell>
          <cell r="DK717">
            <v>780</v>
          </cell>
          <cell r="DL717">
            <v>714</v>
          </cell>
          <cell r="DM717">
            <v>0</v>
          </cell>
          <cell r="DN717">
            <v>893</v>
          </cell>
          <cell r="DO717">
            <v>443</v>
          </cell>
          <cell r="DP717">
            <v>893</v>
          </cell>
          <cell r="DQ717">
            <v>443</v>
          </cell>
          <cell r="DR717">
            <v>-4</v>
          </cell>
          <cell r="DS717">
            <v>16</v>
          </cell>
          <cell r="DT717">
            <v>386</v>
          </cell>
          <cell r="DU717">
            <v>402</v>
          </cell>
          <cell r="DV717">
            <v>9.7310924369747909</v>
          </cell>
          <cell r="DW717">
            <v>1440</v>
          </cell>
          <cell r="DX717">
            <v>1440</v>
          </cell>
          <cell r="DY717">
            <v>1408</v>
          </cell>
          <cell r="DZ717">
            <v>810</v>
          </cell>
          <cell r="EA717">
            <v>1190</v>
          </cell>
          <cell r="EB717">
            <v>913</v>
          </cell>
          <cell r="EC717">
            <v>1190</v>
          </cell>
          <cell r="ED717">
            <v>913</v>
          </cell>
          <cell r="EE717">
            <v>23</v>
          </cell>
          <cell r="EF717">
            <v>118</v>
          </cell>
          <cell r="EG717">
            <v>756</v>
          </cell>
          <cell r="EH717">
            <v>874</v>
          </cell>
          <cell r="EI717">
            <v>26.90391459074733</v>
          </cell>
          <cell r="EJ717">
            <v>720</v>
          </cell>
          <cell r="EK717">
            <v>720</v>
          </cell>
          <cell r="EL717">
            <v>0</v>
          </cell>
          <cell r="EM717">
            <v>0</v>
          </cell>
          <cell r="EN717">
            <v>843</v>
          </cell>
          <cell r="EO717">
            <v>0</v>
          </cell>
          <cell r="EP717">
            <v>843</v>
          </cell>
          <cell r="EQ717">
            <v>0</v>
          </cell>
          <cell r="ER717">
            <v>843</v>
          </cell>
          <cell r="ES717">
            <v>633</v>
          </cell>
          <cell r="ET717">
            <v>633</v>
          </cell>
          <cell r="EU717">
            <v>751</v>
          </cell>
          <cell r="EV717">
            <v>8.8120649651972158</v>
          </cell>
          <cell r="EW717">
            <v>1920</v>
          </cell>
          <cell r="EX717">
            <v>0</v>
          </cell>
          <cell r="EY717">
            <v>0</v>
          </cell>
          <cell r="EZ717">
            <v>0</v>
          </cell>
          <cell r="FA717">
            <v>2155</v>
          </cell>
          <cell r="FB717">
            <v>0</v>
          </cell>
          <cell r="FC717">
            <v>2155</v>
          </cell>
          <cell r="FD717">
            <v>0</v>
          </cell>
          <cell r="GZ717">
            <v>87</v>
          </cell>
          <cell r="HA717">
            <v>1522</v>
          </cell>
        </row>
        <row r="718">
          <cell r="B718" t="str">
            <v>52SMB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0</v>
          </cell>
          <cell r="X718">
            <v>0</v>
          </cell>
          <cell r="Y718">
            <v>958</v>
          </cell>
          <cell r="Z718">
            <v>10</v>
          </cell>
          <cell r="AA718">
            <v>0</v>
          </cell>
          <cell r="AB718">
            <v>10</v>
          </cell>
          <cell r="AC718">
            <v>0</v>
          </cell>
          <cell r="AD718">
            <v>0</v>
          </cell>
          <cell r="AE718">
            <v>0</v>
          </cell>
          <cell r="AF718">
            <v>943</v>
          </cell>
          <cell r="AG718">
            <v>15</v>
          </cell>
          <cell r="AH718">
            <v>958</v>
          </cell>
          <cell r="AI718">
            <v>0.57471264367816088</v>
          </cell>
          <cell r="AJ718">
            <v>1440</v>
          </cell>
          <cell r="AK718">
            <v>1440</v>
          </cell>
          <cell r="AL718">
            <v>1433</v>
          </cell>
          <cell r="AM718">
            <v>3</v>
          </cell>
          <cell r="AN718">
            <v>783</v>
          </cell>
          <cell r="AO718">
            <v>24</v>
          </cell>
          <cell r="AP718">
            <v>783</v>
          </cell>
          <cell r="AQ718">
            <v>21</v>
          </cell>
          <cell r="AR718">
            <v>2</v>
          </cell>
          <cell r="AS718">
            <v>7</v>
          </cell>
          <cell r="AT718">
            <v>2361</v>
          </cell>
          <cell r="AU718">
            <v>2368</v>
          </cell>
          <cell r="AV718">
            <v>72.955208779234937</v>
          </cell>
          <cell r="AW718">
            <v>0</v>
          </cell>
          <cell r="AX718">
            <v>0</v>
          </cell>
          <cell r="AY718">
            <v>1</v>
          </cell>
          <cell r="AZ718">
            <v>3</v>
          </cell>
          <cell r="BA718">
            <v>725.98749999999995</v>
          </cell>
          <cell r="BB718">
            <v>266</v>
          </cell>
          <cell r="BC718">
            <v>725.98749999999995</v>
          </cell>
          <cell r="BD718">
            <v>263</v>
          </cell>
          <cell r="BE718">
            <v>-1</v>
          </cell>
          <cell r="BF718">
            <v>0</v>
          </cell>
          <cell r="BG718">
            <v>2107</v>
          </cell>
          <cell r="BH718">
            <v>2107</v>
          </cell>
          <cell r="BI718">
            <v>151.03942652329749</v>
          </cell>
          <cell r="BJ718">
            <v>0</v>
          </cell>
          <cell r="BK718">
            <v>0</v>
          </cell>
          <cell r="BL718">
            <v>0</v>
          </cell>
          <cell r="BM718">
            <v>22</v>
          </cell>
          <cell r="BN718">
            <v>820</v>
          </cell>
          <cell r="BO718">
            <v>2</v>
          </cell>
          <cell r="BP718">
            <v>820</v>
          </cell>
          <cell r="BQ718">
            <v>2</v>
          </cell>
          <cell r="BR718">
            <v>0</v>
          </cell>
          <cell r="BS718">
            <v>3</v>
          </cell>
          <cell r="BT718">
            <v>2102</v>
          </cell>
          <cell r="BU718">
            <v>2105</v>
          </cell>
          <cell r="BV718">
            <v>73.550364963503654</v>
          </cell>
          <cell r="BW718">
            <v>2160</v>
          </cell>
          <cell r="BX718">
            <v>2000</v>
          </cell>
          <cell r="BY718">
            <v>2059</v>
          </cell>
          <cell r="BZ718">
            <v>420</v>
          </cell>
          <cell r="CA718">
            <v>330</v>
          </cell>
          <cell r="CB718">
            <v>205</v>
          </cell>
          <cell r="CC718">
            <v>330</v>
          </cell>
          <cell r="CD718">
            <v>205</v>
          </cell>
          <cell r="CE718">
            <v>-155</v>
          </cell>
          <cell r="CF718">
            <v>1</v>
          </cell>
          <cell r="CG718">
            <v>4113</v>
          </cell>
          <cell r="CH718">
            <v>4114</v>
          </cell>
          <cell r="CI718">
            <v>313.96946564885496</v>
          </cell>
          <cell r="CJ718">
            <v>3360</v>
          </cell>
          <cell r="CK718">
            <v>3360</v>
          </cell>
          <cell r="CL718">
            <v>3497</v>
          </cell>
          <cell r="CM718">
            <v>64</v>
          </cell>
          <cell r="CN718">
            <v>190</v>
          </cell>
          <cell r="CO718">
            <v>240</v>
          </cell>
          <cell r="CP718">
            <v>190</v>
          </cell>
          <cell r="CQ718">
            <v>240</v>
          </cell>
          <cell r="CR718">
            <v>62</v>
          </cell>
          <cell r="CS718">
            <v>224</v>
          </cell>
          <cell r="CT718">
            <v>7085</v>
          </cell>
          <cell r="CU718">
            <v>7309</v>
          </cell>
          <cell r="CV718">
            <v>87.808522412838954</v>
          </cell>
          <cell r="CW718">
            <v>0</v>
          </cell>
          <cell r="CX718">
            <v>0</v>
          </cell>
          <cell r="CY718">
            <v>0</v>
          </cell>
          <cell r="CZ718">
            <v>0</v>
          </cell>
          <cell r="DA718">
            <v>300</v>
          </cell>
          <cell r="DB718">
            <v>562</v>
          </cell>
          <cell r="DC718">
            <v>300</v>
          </cell>
          <cell r="DD718">
            <v>562</v>
          </cell>
          <cell r="DE718">
            <v>3</v>
          </cell>
          <cell r="DF718">
            <v>225</v>
          </cell>
          <cell r="DG718">
            <v>6519</v>
          </cell>
          <cell r="DH718">
            <v>6744</v>
          </cell>
          <cell r="DI718">
            <v>474.10909090909092</v>
          </cell>
          <cell r="DJ718">
            <v>0</v>
          </cell>
          <cell r="DK718">
            <v>0</v>
          </cell>
          <cell r="DL718">
            <v>0</v>
          </cell>
          <cell r="DM718">
            <v>0</v>
          </cell>
          <cell r="DN718">
            <v>260</v>
          </cell>
          <cell r="DO718">
            <v>1411</v>
          </cell>
          <cell r="DP718">
            <v>260</v>
          </cell>
          <cell r="DQ718">
            <v>1411</v>
          </cell>
          <cell r="DR718">
            <v>5</v>
          </cell>
          <cell r="DS718">
            <v>226</v>
          </cell>
          <cell r="DT718">
            <v>5102</v>
          </cell>
          <cell r="DU718">
            <v>5328</v>
          </cell>
          <cell r="DV718">
            <v>401.73228346456693</v>
          </cell>
          <cell r="DW718">
            <v>0</v>
          </cell>
          <cell r="DX718">
            <v>0</v>
          </cell>
          <cell r="DY718">
            <v>0</v>
          </cell>
          <cell r="DZ718">
            <v>25</v>
          </cell>
          <cell r="EA718">
            <v>565</v>
          </cell>
          <cell r="EB718">
            <v>5087</v>
          </cell>
          <cell r="EC718">
            <v>565</v>
          </cell>
          <cell r="ED718">
            <v>5087</v>
          </cell>
          <cell r="EE718">
            <v>1</v>
          </cell>
          <cell r="EF718">
            <v>228</v>
          </cell>
          <cell r="EG718">
            <v>12</v>
          </cell>
          <cell r="EH718">
            <v>240</v>
          </cell>
          <cell r="EI718">
            <v>30</v>
          </cell>
          <cell r="EJ718">
            <v>0</v>
          </cell>
          <cell r="EK718">
            <v>0</v>
          </cell>
          <cell r="EL718">
            <v>0</v>
          </cell>
          <cell r="EM718">
            <v>0</v>
          </cell>
          <cell r="EN718">
            <v>12</v>
          </cell>
          <cell r="EO718">
            <v>0</v>
          </cell>
          <cell r="EP718">
            <v>12</v>
          </cell>
          <cell r="EQ718">
            <v>0</v>
          </cell>
          <cell r="ER718">
            <v>12</v>
          </cell>
          <cell r="ES718">
            <v>0</v>
          </cell>
          <cell r="ET718">
            <v>0</v>
          </cell>
          <cell r="EU718">
            <v>228</v>
          </cell>
          <cell r="EV718">
            <v>0</v>
          </cell>
          <cell r="EW718">
            <v>720</v>
          </cell>
          <cell r="EX718">
            <v>0</v>
          </cell>
          <cell r="EY718">
            <v>0</v>
          </cell>
          <cell r="EZ718">
            <v>0</v>
          </cell>
          <cell r="FA718">
            <v>566</v>
          </cell>
          <cell r="FB718">
            <v>0</v>
          </cell>
          <cell r="FC718">
            <v>566</v>
          </cell>
          <cell r="FD718">
            <v>0</v>
          </cell>
          <cell r="GZ718">
            <v>0</v>
          </cell>
          <cell r="HA718">
            <v>566</v>
          </cell>
        </row>
        <row r="719">
          <cell r="B719" t="str">
            <v>63048PBA006</v>
          </cell>
          <cell r="C719">
            <v>0</v>
          </cell>
          <cell r="D719">
            <v>0</v>
          </cell>
          <cell r="E719">
            <v>926564250</v>
          </cell>
          <cell r="F719" t="str">
            <v>63048PBA006L5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0</v>
          </cell>
          <cell r="X719">
            <v>0</v>
          </cell>
          <cell r="Y719">
            <v>958</v>
          </cell>
          <cell r="Z719">
            <v>10</v>
          </cell>
          <cell r="AA719">
            <v>0</v>
          </cell>
          <cell r="AB719">
            <v>10</v>
          </cell>
          <cell r="AC719">
            <v>0</v>
          </cell>
          <cell r="AD719">
            <v>0</v>
          </cell>
          <cell r="AE719">
            <v>0</v>
          </cell>
          <cell r="AF719">
            <v>943</v>
          </cell>
          <cell r="AG719">
            <v>15</v>
          </cell>
          <cell r="AH719">
            <v>958</v>
          </cell>
          <cell r="AI719">
            <v>0.57471264367816088</v>
          </cell>
          <cell r="AJ719">
            <v>1440</v>
          </cell>
          <cell r="AK719">
            <v>1440</v>
          </cell>
          <cell r="AL719">
            <v>1433</v>
          </cell>
          <cell r="AM719">
            <v>3</v>
          </cell>
          <cell r="AN719">
            <v>783</v>
          </cell>
          <cell r="AO719">
            <v>24</v>
          </cell>
          <cell r="AP719">
            <v>783</v>
          </cell>
          <cell r="AQ719">
            <v>21</v>
          </cell>
          <cell r="AR719">
            <v>2</v>
          </cell>
          <cell r="AS719">
            <v>7</v>
          </cell>
          <cell r="AT719">
            <v>2361</v>
          </cell>
          <cell r="AU719">
            <v>2368</v>
          </cell>
          <cell r="AV719">
            <v>72.955208779234937</v>
          </cell>
          <cell r="AW719">
            <v>0</v>
          </cell>
          <cell r="AX719">
            <v>0</v>
          </cell>
          <cell r="AY719">
            <v>1</v>
          </cell>
          <cell r="AZ719">
            <v>3</v>
          </cell>
          <cell r="BA719">
            <v>725.98749999999995</v>
          </cell>
          <cell r="BB719">
            <v>266</v>
          </cell>
          <cell r="BC719">
            <v>725.98749999999995</v>
          </cell>
          <cell r="BD719">
            <v>263</v>
          </cell>
          <cell r="BE719">
            <v>-1</v>
          </cell>
          <cell r="BF719">
            <v>0</v>
          </cell>
          <cell r="BG719">
            <v>2107</v>
          </cell>
          <cell r="BH719">
            <v>2107</v>
          </cell>
          <cell r="BI719">
            <v>151.03942652329749</v>
          </cell>
          <cell r="BJ719">
            <v>0</v>
          </cell>
          <cell r="BK719">
            <v>0</v>
          </cell>
          <cell r="BL719">
            <v>0</v>
          </cell>
          <cell r="BM719">
            <v>22</v>
          </cell>
          <cell r="BN719">
            <v>820</v>
          </cell>
          <cell r="BO719">
            <v>2</v>
          </cell>
          <cell r="BP719">
            <v>820</v>
          </cell>
          <cell r="BQ719">
            <v>2</v>
          </cell>
          <cell r="BR719">
            <v>0</v>
          </cell>
          <cell r="BS719">
            <v>3</v>
          </cell>
          <cell r="BT719">
            <v>2102</v>
          </cell>
          <cell r="BU719">
            <v>2105</v>
          </cell>
          <cell r="BV719">
            <v>73.550364963503654</v>
          </cell>
          <cell r="BW719">
            <v>2160</v>
          </cell>
          <cell r="BX719">
            <v>2000</v>
          </cell>
          <cell r="BY719">
            <v>2059</v>
          </cell>
          <cell r="BZ719">
            <v>420</v>
          </cell>
          <cell r="CA719">
            <v>330</v>
          </cell>
          <cell r="CB719">
            <v>205</v>
          </cell>
          <cell r="CC719">
            <v>330</v>
          </cell>
          <cell r="CD719">
            <v>205</v>
          </cell>
          <cell r="CE719">
            <v>-155</v>
          </cell>
          <cell r="CF719">
            <v>1</v>
          </cell>
          <cell r="CG719">
            <v>4113</v>
          </cell>
          <cell r="CH719">
            <v>4114</v>
          </cell>
          <cell r="CI719">
            <v>313.96946564885496</v>
          </cell>
          <cell r="CJ719">
            <v>3360</v>
          </cell>
          <cell r="CK719">
            <v>3360</v>
          </cell>
          <cell r="CL719">
            <v>3497</v>
          </cell>
          <cell r="CM719">
            <v>64</v>
          </cell>
          <cell r="CN719">
            <v>190</v>
          </cell>
          <cell r="CO719">
            <v>240</v>
          </cell>
          <cell r="CP719">
            <v>190</v>
          </cell>
          <cell r="CQ719">
            <v>240</v>
          </cell>
          <cell r="CR719">
            <v>62</v>
          </cell>
          <cell r="CS719">
            <v>224</v>
          </cell>
          <cell r="CT719">
            <v>7085</v>
          </cell>
          <cell r="CU719">
            <v>7309</v>
          </cell>
          <cell r="CV719">
            <v>87.808522412838954</v>
          </cell>
          <cell r="CW719">
            <v>0</v>
          </cell>
          <cell r="CX719">
            <v>0</v>
          </cell>
          <cell r="CY719">
            <v>0</v>
          </cell>
          <cell r="CZ719">
            <v>0</v>
          </cell>
          <cell r="DA719">
            <v>300</v>
          </cell>
          <cell r="DB719">
            <v>562</v>
          </cell>
          <cell r="DC719">
            <v>300</v>
          </cell>
          <cell r="DD719">
            <v>562</v>
          </cell>
          <cell r="DE719">
            <v>3</v>
          </cell>
          <cell r="DF719">
            <v>225</v>
          </cell>
          <cell r="DG719">
            <v>6519</v>
          </cell>
          <cell r="DH719">
            <v>6744</v>
          </cell>
          <cell r="DI719">
            <v>474.10909090909092</v>
          </cell>
          <cell r="DJ719">
            <v>0</v>
          </cell>
          <cell r="DK719">
            <v>0</v>
          </cell>
          <cell r="DL719">
            <v>0</v>
          </cell>
          <cell r="DM719">
            <v>0</v>
          </cell>
          <cell r="DN719">
            <v>260</v>
          </cell>
          <cell r="DO719">
            <v>1411</v>
          </cell>
          <cell r="DP719">
            <v>260</v>
          </cell>
          <cell r="DQ719">
            <v>1411</v>
          </cell>
          <cell r="DR719">
            <v>5</v>
          </cell>
          <cell r="DS719">
            <v>226</v>
          </cell>
          <cell r="DT719">
            <v>5102</v>
          </cell>
          <cell r="DU719">
            <v>5328</v>
          </cell>
          <cell r="DV719">
            <v>401.73228346456693</v>
          </cell>
          <cell r="DW719">
            <v>0</v>
          </cell>
          <cell r="DX719">
            <v>0</v>
          </cell>
          <cell r="DY719">
            <v>0</v>
          </cell>
          <cell r="DZ719">
            <v>25</v>
          </cell>
          <cell r="EA719">
            <v>565</v>
          </cell>
          <cell r="EB719">
            <v>5087</v>
          </cell>
          <cell r="EC719">
            <v>565</v>
          </cell>
          <cell r="ED719">
            <v>5087</v>
          </cell>
          <cell r="EE719">
            <v>1</v>
          </cell>
          <cell r="EF719">
            <v>228</v>
          </cell>
          <cell r="EG719">
            <v>12</v>
          </cell>
          <cell r="EH719">
            <v>240</v>
          </cell>
          <cell r="EI719">
            <v>30</v>
          </cell>
          <cell r="EJ719">
            <v>0</v>
          </cell>
          <cell r="EK719">
            <v>0</v>
          </cell>
          <cell r="EL719">
            <v>0</v>
          </cell>
          <cell r="EM719">
            <v>0</v>
          </cell>
          <cell r="EN719">
            <v>12</v>
          </cell>
          <cell r="EO719">
            <v>0</v>
          </cell>
          <cell r="EP719">
            <v>12</v>
          </cell>
          <cell r="EQ719">
            <v>0</v>
          </cell>
          <cell r="ER719">
            <v>12</v>
          </cell>
          <cell r="ES719">
            <v>0</v>
          </cell>
          <cell r="ET719">
            <v>0</v>
          </cell>
          <cell r="EU719">
            <v>228</v>
          </cell>
          <cell r="EV719">
            <v>0</v>
          </cell>
          <cell r="EW719">
            <v>720</v>
          </cell>
          <cell r="EX719">
            <v>0</v>
          </cell>
          <cell r="EY719">
            <v>0</v>
          </cell>
          <cell r="EZ719">
            <v>0</v>
          </cell>
          <cell r="FA719">
            <v>566</v>
          </cell>
          <cell r="FB719">
            <v>0</v>
          </cell>
          <cell r="FC719">
            <v>566</v>
          </cell>
          <cell r="FD719">
            <v>0</v>
          </cell>
          <cell r="GZ719">
            <v>0</v>
          </cell>
          <cell r="HA719">
            <v>566</v>
          </cell>
        </row>
        <row r="720"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0</v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>
            <v>0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>
            <v>0</v>
          </cell>
          <cell r="AM720">
            <v>0</v>
          </cell>
          <cell r="AN720">
            <v>0</v>
          </cell>
          <cell r="AO720">
            <v>0</v>
          </cell>
          <cell r="AP720">
            <v>0</v>
          </cell>
          <cell r="AQ720">
            <v>0</v>
          </cell>
          <cell r="AR720">
            <v>0</v>
          </cell>
          <cell r="AS720">
            <v>0</v>
          </cell>
          <cell r="AT720">
            <v>0</v>
          </cell>
          <cell r="AU720">
            <v>0</v>
          </cell>
          <cell r="AV720">
            <v>0</v>
          </cell>
          <cell r="AW720">
            <v>0</v>
          </cell>
          <cell r="AX720">
            <v>0</v>
          </cell>
          <cell r="AY720">
            <v>0</v>
          </cell>
          <cell r="AZ720">
            <v>0</v>
          </cell>
          <cell r="BA720">
            <v>0</v>
          </cell>
          <cell r="BB720">
            <v>0</v>
          </cell>
          <cell r="BC720">
            <v>0</v>
          </cell>
          <cell r="BD720">
            <v>0</v>
          </cell>
          <cell r="BE720">
            <v>0</v>
          </cell>
          <cell r="BF720">
            <v>0</v>
          </cell>
          <cell r="BG720">
            <v>0</v>
          </cell>
          <cell r="BH720">
            <v>0</v>
          </cell>
          <cell r="BI720">
            <v>0</v>
          </cell>
          <cell r="BJ720">
            <v>0</v>
          </cell>
          <cell r="BK720">
            <v>0</v>
          </cell>
          <cell r="BL720">
            <v>0</v>
          </cell>
          <cell r="BM720">
            <v>0</v>
          </cell>
          <cell r="BN720">
            <v>0</v>
          </cell>
          <cell r="BO720">
            <v>0</v>
          </cell>
          <cell r="BP720">
            <v>0</v>
          </cell>
          <cell r="BQ720">
            <v>0</v>
          </cell>
          <cell r="BR720">
            <v>0</v>
          </cell>
          <cell r="BS720">
            <v>0</v>
          </cell>
          <cell r="BT720">
            <v>0</v>
          </cell>
          <cell r="BU720">
            <v>0</v>
          </cell>
          <cell r="BV720">
            <v>0</v>
          </cell>
          <cell r="BW720">
            <v>0</v>
          </cell>
          <cell r="BX720">
            <v>0</v>
          </cell>
          <cell r="BY720">
            <v>0</v>
          </cell>
          <cell r="BZ720">
            <v>0</v>
          </cell>
          <cell r="CA720">
            <v>0</v>
          </cell>
          <cell r="CB720">
            <v>0</v>
          </cell>
          <cell r="CC720">
            <v>0</v>
          </cell>
          <cell r="CD720">
            <v>0</v>
          </cell>
          <cell r="CE720">
            <v>0</v>
          </cell>
          <cell r="CF720">
            <v>0</v>
          </cell>
          <cell r="CG720">
            <v>0</v>
          </cell>
          <cell r="CH720">
            <v>0</v>
          </cell>
          <cell r="CI720">
            <v>0</v>
          </cell>
          <cell r="CJ720">
            <v>0</v>
          </cell>
          <cell r="CK720">
            <v>0</v>
          </cell>
          <cell r="CL720">
            <v>0</v>
          </cell>
          <cell r="CM720">
            <v>0</v>
          </cell>
          <cell r="CN720">
            <v>0</v>
          </cell>
          <cell r="CO720">
            <v>0</v>
          </cell>
          <cell r="CP720">
            <v>0</v>
          </cell>
          <cell r="CQ720">
            <v>0</v>
          </cell>
          <cell r="CR720">
            <v>0</v>
          </cell>
          <cell r="CS720">
            <v>0</v>
          </cell>
          <cell r="CT720">
            <v>0</v>
          </cell>
          <cell r="CU720">
            <v>0</v>
          </cell>
          <cell r="CV720">
            <v>0</v>
          </cell>
          <cell r="CW720">
            <v>0</v>
          </cell>
          <cell r="CX720">
            <v>0</v>
          </cell>
          <cell r="CY720">
            <v>0</v>
          </cell>
          <cell r="CZ720">
            <v>0</v>
          </cell>
          <cell r="DA720">
            <v>0</v>
          </cell>
          <cell r="DB720">
            <v>0</v>
          </cell>
          <cell r="DC720">
            <v>0</v>
          </cell>
          <cell r="DD720">
            <v>0</v>
          </cell>
          <cell r="DE720">
            <v>0</v>
          </cell>
          <cell r="DF720">
            <v>0</v>
          </cell>
          <cell r="DG720">
            <v>0</v>
          </cell>
          <cell r="DH720">
            <v>0</v>
          </cell>
          <cell r="DI720">
            <v>0</v>
          </cell>
          <cell r="DJ720">
            <v>0</v>
          </cell>
          <cell r="DK720">
            <v>0</v>
          </cell>
          <cell r="DL720">
            <v>0</v>
          </cell>
          <cell r="DM720">
            <v>0</v>
          </cell>
          <cell r="DN720">
            <v>0</v>
          </cell>
          <cell r="DO720">
            <v>0</v>
          </cell>
          <cell r="DP720">
            <v>0</v>
          </cell>
          <cell r="DQ720">
            <v>0</v>
          </cell>
          <cell r="DR720">
            <v>0</v>
          </cell>
          <cell r="DS720">
            <v>0</v>
          </cell>
          <cell r="DT720">
            <v>0</v>
          </cell>
          <cell r="DU720">
            <v>0</v>
          </cell>
          <cell r="DV720">
            <v>0</v>
          </cell>
          <cell r="DW720">
            <v>0</v>
          </cell>
          <cell r="DX720">
            <v>0</v>
          </cell>
          <cell r="DY720">
            <v>0</v>
          </cell>
          <cell r="DZ720">
            <v>0</v>
          </cell>
          <cell r="EA720">
            <v>0</v>
          </cell>
          <cell r="EB720">
            <v>0</v>
          </cell>
          <cell r="EC720">
            <v>0</v>
          </cell>
          <cell r="ED720">
            <v>0</v>
          </cell>
          <cell r="EE720">
            <v>0</v>
          </cell>
          <cell r="EF720">
            <v>0</v>
          </cell>
          <cell r="EG720">
            <v>0</v>
          </cell>
          <cell r="EH720">
            <v>0</v>
          </cell>
          <cell r="EI720">
            <v>0</v>
          </cell>
          <cell r="EJ720">
            <v>0</v>
          </cell>
          <cell r="EK720">
            <v>0</v>
          </cell>
          <cell r="EL720">
            <v>0</v>
          </cell>
          <cell r="EM720">
            <v>0</v>
          </cell>
          <cell r="EN720">
            <v>0</v>
          </cell>
          <cell r="EO720">
            <v>0</v>
          </cell>
          <cell r="EP720">
            <v>0</v>
          </cell>
          <cell r="EQ720">
            <v>0</v>
          </cell>
          <cell r="ER720">
            <v>0</v>
          </cell>
          <cell r="ES720">
            <v>0</v>
          </cell>
          <cell r="ET720">
            <v>0</v>
          </cell>
          <cell r="EU720">
            <v>0</v>
          </cell>
          <cell r="EV720">
            <v>0</v>
          </cell>
          <cell r="EW720">
            <v>0</v>
          </cell>
          <cell r="EX720">
            <v>0</v>
          </cell>
          <cell r="EY720">
            <v>0</v>
          </cell>
          <cell r="EZ720">
            <v>0</v>
          </cell>
          <cell r="FA720">
            <v>0</v>
          </cell>
          <cell r="FB720">
            <v>0</v>
          </cell>
          <cell r="FC720">
            <v>0</v>
          </cell>
          <cell r="FD720">
            <v>0</v>
          </cell>
          <cell r="GZ720">
            <v>0</v>
          </cell>
          <cell r="HA720">
            <v>0</v>
          </cell>
        </row>
        <row r="721">
          <cell r="B721" t="str">
            <v>EXPORTAÇÃO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464</v>
          </cell>
          <cell r="I721">
            <v>469</v>
          </cell>
          <cell r="J721">
            <v>300</v>
          </cell>
          <cell r="K721">
            <v>0</v>
          </cell>
          <cell r="L721">
            <v>344</v>
          </cell>
          <cell r="M721">
            <v>0</v>
          </cell>
          <cell r="N721">
            <v>300</v>
          </cell>
          <cell r="O721">
            <v>300</v>
          </cell>
          <cell r="P721">
            <v>300</v>
          </cell>
          <cell r="Q721">
            <v>0</v>
          </cell>
          <cell r="R721">
            <v>5</v>
          </cell>
          <cell r="S721">
            <v>57</v>
          </cell>
          <cell r="T721">
            <v>751</v>
          </cell>
          <cell r="U721">
            <v>808</v>
          </cell>
          <cell r="V721">
            <v>46.262626262626263</v>
          </cell>
          <cell r="W721">
            <v>466</v>
          </cell>
          <cell r="X721">
            <v>592</v>
          </cell>
          <cell r="Y721">
            <v>475</v>
          </cell>
          <cell r="Z721">
            <v>140</v>
          </cell>
          <cell r="AA721">
            <v>590</v>
          </cell>
          <cell r="AB721">
            <v>598</v>
          </cell>
          <cell r="AC721">
            <v>590</v>
          </cell>
          <cell r="AD721">
            <v>458</v>
          </cell>
          <cell r="AE721">
            <v>1</v>
          </cell>
          <cell r="AF721">
            <v>422</v>
          </cell>
          <cell r="AG721">
            <v>402</v>
          </cell>
          <cell r="AH721">
            <v>824</v>
          </cell>
          <cell r="AI721">
            <v>30.295434198746644</v>
          </cell>
          <cell r="AJ721">
            <v>371</v>
          </cell>
          <cell r="AK721">
            <v>225</v>
          </cell>
          <cell r="AL721">
            <v>373</v>
          </cell>
          <cell r="AM721">
            <v>0</v>
          </cell>
          <cell r="AN721">
            <v>391</v>
          </cell>
          <cell r="AO721">
            <v>365</v>
          </cell>
          <cell r="AP721">
            <v>391</v>
          </cell>
          <cell r="AQ721">
            <v>140</v>
          </cell>
          <cell r="AR721">
            <v>-14</v>
          </cell>
          <cell r="AS721">
            <v>274</v>
          </cell>
          <cell r="AT721">
            <v>797</v>
          </cell>
          <cell r="AU721">
            <v>1071</v>
          </cell>
          <cell r="AV721">
            <v>21.405550581915847</v>
          </cell>
          <cell r="AW721">
            <v>669</v>
          </cell>
          <cell r="AX721">
            <v>0</v>
          </cell>
          <cell r="AY721">
            <v>671</v>
          </cell>
          <cell r="AZ721">
            <v>200</v>
          </cell>
          <cell r="BA721">
            <v>1117</v>
          </cell>
          <cell r="BB721">
            <v>917</v>
          </cell>
          <cell r="BC721">
            <v>1117</v>
          </cell>
          <cell r="BD721">
            <v>717</v>
          </cell>
          <cell r="BE721">
            <v>-35</v>
          </cell>
          <cell r="BF721">
            <v>28</v>
          </cell>
          <cell r="BG721">
            <v>1032</v>
          </cell>
          <cell r="BH721">
            <v>1060</v>
          </cell>
          <cell r="BI721">
            <v>34.165915238954014</v>
          </cell>
          <cell r="BJ721">
            <v>544</v>
          </cell>
          <cell r="BK721">
            <v>0</v>
          </cell>
          <cell r="BL721">
            <v>547</v>
          </cell>
          <cell r="BM721">
            <v>152</v>
          </cell>
          <cell r="BN721">
            <v>878</v>
          </cell>
          <cell r="BO721">
            <v>132</v>
          </cell>
          <cell r="BP721">
            <v>878</v>
          </cell>
          <cell r="BQ721">
            <v>132</v>
          </cell>
          <cell r="BR721">
            <v>38</v>
          </cell>
          <cell r="BS721">
            <v>80</v>
          </cell>
          <cell r="BT721">
            <v>1357</v>
          </cell>
          <cell r="BU721">
            <v>1437</v>
          </cell>
          <cell r="BV721">
            <v>39.299999999999997</v>
          </cell>
          <cell r="BW721">
            <v>301</v>
          </cell>
          <cell r="BX721">
            <v>0</v>
          </cell>
          <cell r="BY721">
            <v>317</v>
          </cell>
          <cell r="BZ721">
            <v>525</v>
          </cell>
          <cell r="CA721">
            <v>1109</v>
          </cell>
          <cell r="CB721">
            <v>449</v>
          </cell>
          <cell r="CC721">
            <v>1109</v>
          </cell>
          <cell r="CD721">
            <v>449</v>
          </cell>
          <cell r="CE721">
            <v>14</v>
          </cell>
          <cell r="CF721">
            <v>104</v>
          </cell>
          <cell r="CG721">
            <v>1187</v>
          </cell>
          <cell r="CH721">
            <v>1291</v>
          </cell>
          <cell r="CI721">
            <v>46.424196018376719</v>
          </cell>
          <cell r="CJ721">
            <v>78</v>
          </cell>
          <cell r="CK721">
            <v>800</v>
          </cell>
          <cell r="CL721">
            <v>79</v>
          </cell>
          <cell r="CM721">
            <v>71</v>
          </cell>
          <cell r="CN721">
            <v>472</v>
          </cell>
          <cell r="CO721">
            <v>294</v>
          </cell>
          <cell r="CP721">
            <v>472</v>
          </cell>
          <cell r="CQ721">
            <v>294</v>
          </cell>
          <cell r="CR721">
            <v>12</v>
          </cell>
          <cell r="CS721">
            <v>14</v>
          </cell>
          <cell r="CT721">
            <v>1050</v>
          </cell>
          <cell r="CU721">
            <v>1064</v>
          </cell>
          <cell r="CV721">
            <v>30.422535211267604</v>
          </cell>
          <cell r="CW721">
            <v>856</v>
          </cell>
          <cell r="CX721">
            <v>856</v>
          </cell>
          <cell r="CY721">
            <v>493</v>
          </cell>
          <cell r="CZ721">
            <v>0</v>
          </cell>
          <cell r="DA721">
            <v>1042</v>
          </cell>
          <cell r="DB721">
            <v>69</v>
          </cell>
          <cell r="DC721">
            <v>1042</v>
          </cell>
          <cell r="DD721">
            <v>69</v>
          </cell>
          <cell r="DE721">
            <v>92</v>
          </cell>
          <cell r="DF721">
            <v>6</v>
          </cell>
          <cell r="DG721">
            <v>1390</v>
          </cell>
          <cell r="DH721">
            <v>1396</v>
          </cell>
          <cell r="DI721">
            <v>37.752639517345401</v>
          </cell>
          <cell r="DJ721">
            <v>1181</v>
          </cell>
          <cell r="DK721">
            <v>1181</v>
          </cell>
          <cell r="DL721">
            <v>1349</v>
          </cell>
          <cell r="DM721">
            <v>0</v>
          </cell>
          <cell r="DN721">
            <v>876</v>
          </cell>
          <cell r="DO721">
            <v>432</v>
          </cell>
          <cell r="DP721">
            <v>876</v>
          </cell>
          <cell r="DQ721">
            <v>432</v>
          </cell>
          <cell r="DR721">
            <v>1063</v>
          </cell>
          <cell r="DS721">
            <v>6</v>
          </cell>
          <cell r="DT721">
            <v>1244</v>
          </cell>
          <cell r="DU721">
            <v>1250</v>
          </cell>
          <cell r="DV721">
            <v>18.763197586726999</v>
          </cell>
          <cell r="DW721">
            <v>1554</v>
          </cell>
          <cell r="DX721">
            <v>693</v>
          </cell>
          <cell r="DY721">
            <v>1554</v>
          </cell>
          <cell r="DZ721">
            <v>0</v>
          </cell>
          <cell r="EA721">
            <v>1989</v>
          </cell>
          <cell r="EB721">
            <v>432</v>
          </cell>
          <cell r="EC721">
            <v>1989</v>
          </cell>
          <cell r="ED721">
            <v>432</v>
          </cell>
          <cell r="EE721">
            <v>1007</v>
          </cell>
          <cell r="EF721">
            <v>26</v>
          </cell>
          <cell r="EG721">
            <v>1339</v>
          </cell>
          <cell r="EH721">
            <v>1365</v>
          </cell>
          <cell r="EI721">
            <v>110.11111111111111</v>
          </cell>
          <cell r="EJ721">
            <v>608</v>
          </cell>
          <cell r="EK721">
            <v>0</v>
          </cell>
          <cell r="EL721">
            <v>0</v>
          </cell>
          <cell r="EM721">
            <v>0</v>
          </cell>
          <cell r="EN721">
            <v>588</v>
          </cell>
          <cell r="EO721">
            <v>0</v>
          </cell>
          <cell r="EP721">
            <v>588</v>
          </cell>
          <cell r="EQ721">
            <v>0</v>
          </cell>
          <cell r="ER721">
            <v>588</v>
          </cell>
          <cell r="ES721">
            <v>0</v>
          </cell>
          <cell r="ET721">
            <v>1359</v>
          </cell>
          <cell r="EU721">
            <v>1385</v>
          </cell>
          <cell r="EV721">
            <v>146.91891891891891</v>
          </cell>
          <cell r="EW721">
            <v>302</v>
          </cell>
          <cell r="EX721">
            <v>0</v>
          </cell>
          <cell r="EY721">
            <v>0</v>
          </cell>
          <cell r="EZ721">
            <v>0</v>
          </cell>
          <cell r="FA721">
            <v>300</v>
          </cell>
          <cell r="FB721">
            <v>0</v>
          </cell>
          <cell r="FC721">
            <v>300</v>
          </cell>
          <cell r="FD721">
            <v>0</v>
          </cell>
          <cell r="GZ721">
            <v>1220</v>
          </cell>
          <cell r="HA721">
            <v>1554</v>
          </cell>
        </row>
        <row r="722">
          <cell r="B722" t="str">
            <v>50SB</v>
          </cell>
          <cell r="C722">
            <v>0</v>
          </cell>
          <cell r="D722">
            <v>10</v>
          </cell>
          <cell r="E722">
            <v>926548955</v>
          </cell>
          <cell r="F722" t="str">
            <v>63041FOA006L5</v>
          </cell>
          <cell r="G722" t="str">
            <v>63041FOA006</v>
          </cell>
          <cell r="H722">
            <v>102</v>
          </cell>
          <cell r="I722">
            <v>102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Q722">
            <v>0</v>
          </cell>
          <cell r="R722">
            <v>1</v>
          </cell>
          <cell r="S722">
            <v>0</v>
          </cell>
          <cell r="T722">
            <v>101</v>
          </cell>
          <cell r="U722">
            <v>101</v>
          </cell>
          <cell r="V722">
            <v>0</v>
          </cell>
          <cell r="W722">
            <v>0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101</v>
          </cell>
          <cell r="AH722">
            <v>101</v>
          </cell>
          <cell r="AI722">
            <v>3090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0</v>
          </cell>
          <cell r="AP722">
            <v>0</v>
          </cell>
          <cell r="AQ722">
            <v>0</v>
          </cell>
          <cell r="AR722">
            <v>-1</v>
          </cell>
          <cell r="AS722">
            <v>1</v>
          </cell>
          <cell r="AT722">
            <v>101</v>
          </cell>
          <cell r="AU722">
            <v>102</v>
          </cell>
          <cell r="AV722">
            <v>0</v>
          </cell>
          <cell r="AW722">
            <v>0</v>
          </cell>
          <cell r="AX722">
            <v>0</v>
          </cell>
          <cell r="AY722">
            <v>0</v>
          </cell>
          <cell r="AZ722">
            <v>0</v>
          </cell>
          <cell r="BA722">
            <v>0</v>
          </cell>
          <cell r="BB722">
            <v>0</v>
          </cell>
          <cell r="BC722">
            <v>0</v>
          </cell>
          <cell r="BD722">
            <v>0</v>
          </cell>
          <cell r="BE722">
            <v>0</v>
          </cell>
          <cell r="BF722">
            <v>0</v>
          </cell>
          <cell r="BG722">
            <v>102</v>
          </cell>
          <cell r="BH722">
            <v>102</v>
          </cell>
          <cell r="BI722">
            <v>102</v>
          </cell>
          <cell r="BJ722">
            <v>0</v>
          </cell>
          <cell r="BK722">
            <v>0</v>
          </cell>
          <cell r="BL722">
            <v>0</v>
          </cell>
          <cell r="BM722">
            <v>0</v>
          </cell>
          <cell r="BN722">
            <v>0</v>
          </cell>
          <cell r="BO722">
            <v>0</v>
          </cell>
          <cell r="BP722">
            <v>0</v>
          </cell>
          <cell r="BQ722">
            <v>0</v>
          </cell>
          <cell r="BR722">
            <v>0</v>
          </cell>
          <cell r="BS722">
            <v>1</v>
          </cell>
          <cell r="BT722">
            <v>101</v>
          </cell>
          <cell r="BU722">
            <v>102</v>
          </cell>
          <cell r="BV722">
            <v>0</v>
          </cell>
          <cell r="BW722">
            <v>0</v>
          </cell>
          <cell r="BX722">
            <v>0</v>
          </cell>
          <cell r="BY722">
            <v>0</v>
          </cell>
          <cell r="BZ722">
            <v>0</v>
          </cell>
          <cell r="CA722">
            <v>0</v>
          </cell>
          <cell r="CB722">
            <v>0</v>
          </cell>
          <cell r="CC722">
            <v>0</v>
          </cell>
          <cell r="CD722">
            <v>0</v>
          </cell>
          <cell r="CE722">
            <v>0</v>
          </cell>
          <cell r="CF722">
            <v>0</v>
          </cell>
          <cell r="CG722">
            <v>102</v>
          </cell>
          <cell r="CH722">
            <v>102</v>
          </cell>
          <cell r="CI722">
            <v>0</v>
          </cell>
          <cell r="CJ722">
            <v>0</v>
          </cell>
          <cell r="CK722">
            <v>0</v>
          </cell>
          <cell r="CL722">
            <v>0</v>
          </cell>
          <cell r="CM722">
            <v>0</v>
          </cell>
          <cell r="CN722">
            <v>0</v>
          </cell>
          <cell r="CO722">
            <v>0</v>
          </cell>
          <cell r="CP722">
            <v>0</v>
          </cell>
          <cell r="CQ722">
            <v>0</v>
          </cell>
          <cell r="CR722">
            <v>1</v>
          </cell>
          <cell r="CS722">
            <v>0</v>
          </cell>
          <cell r="CT722">
            <v>101</v>
          </cell>
          <cell r="CU722">
            <v>101</v>
          </cell>
          <cell r="CV722">
            <v>0</v>
          </cell>
          <cell r="CW722">
            <v>0</v>
          </cell>
          <cell r="CX722">
            <v>0</v>
          </cell>
          <cell r="CY722">
            <v>0</v>
          </cell>
          <cell r="CZ722">
            <v>0</v>
          </cell>
          <cell r="DA722">
            <v>0</v>
          </cell>
          <cell r="DB722">
            <v>0</v>
          </cell>
          <cell r="DC722">
            <v>0</v>
          </cell>
          <cell r="DD722">
            <v>0</v>
          </cell>
          <cell r="DE722">
            <v>0</v>
          </cell>
          <cell r="DF722">
            <v>0</v>
          </cell>
          <cell r="DG722">
            <v>101</v>
          </cell>
          <cell r="DH722">
            <v>101</v>
          </cell>
          <cell r="DI722">
            <v>0</v>
          </cell>
          <cell r="DJ722">
            <v>0</v>
          </cell>
          <cell r="DK722">
            <v>0</v>
          </cell>
          <cell r="DL722">
            <v>0</v>
          </cell>
          <cell r="DM722">
            <v>0</v>
          </cell>
          <cell r="DN722">
            <v>0</v>
          </cell>
          <cell r="DO722">
            <v>0</v>
          </cell>
          <cell r="DP722">
            <v>0</v>
          </cell>
          <cell r="DQ722">
            <v>0</v>
          </cell>
          <cell r="DR722">
            <v>101</v>
          </cell>
          <cell r="DS722">
            <v>0</v>
          </cell>
          <cell r="DT722">
            <v>0</v>
          </cell>
          <cell r="DU722">
            <v>0</v>
          </cell>
          <cell r="DV722">
            <v>0</v>
          </cell>
          <cell r="DW722">
            <v>10</v>
          </cell>
          <cell r="DX722">
            <v>0</v>
          </cell>
          <cell r="DY722">
            <v>0</v>
          </cell>
          <cell r="DZ722">
            <v>0</v>
          </cell>
          <cell r="EA722">
            <v>0</v>
          </cell>
          <cell r="EB722">
            <v>0</v>
          </cell>
          <cell r="EC722">
            <v>0</v>
          </cell>
          <cell r="ED722">
            <v>0</v>
          </cell>
          <cell r="EE722">
            <v>0</v>
          </cell>
          <cell r="EF722">
            <v>0</v>
          </cell>
          <cell r="EG722">
            <v>0</v>
          </cell>
          <cell r="EH722">
            <v>0</v>
          </cell>
          <cell r="EI722">
            <v>0</v>
          </cell>
          <cell r="EJ722">
            <v>0</v>
          </cell>
          <cell r="EK722">
            <v>0</v>
          </cell>
          <cell r="EL722">
            <v>0</v>
          </cell>
          <cell r="EM722">
            <v>0</v>
          </cell>
          <cell r="EN722">
            <v>0</v>
          </cell>
          <cell r="EO722">
            <v>0</v>
          </cell>
          <cell r="EP722">
            <v>0</v>
          </cell>
          <cell r="EQ722">
            <v>0</v>
          </cell>
          <cell r="ER722">
            <v>0</v>
          </cell>
          <cell r="ES722">
            <v>0</v>
          </cell>
          <cell r="ET722">
            <v>0</v>
          </cell>
          <cell r="EU722">
            <v>0</v>
          </cell>
          <cell r="EV722">
            <v>0</v>
          </cell>
          <cell r="EW722">
            <v>10</v>
          </cell>
          <cell r="EX722">
            <v>0</v>
          </cell>
          <cell r="EY722">
            <v>0</v>
          </cell>
          <cell r="EZ722">
            <v>0</v>
          </cell>
          <cell r="FA722">
            <v>0</v>
          </cell>
          <cell r="FB722">
            <v>0</v>
          </cell>
          <cell r="FC722">
            <v>0</v>
          </cell>
          <cell r="FD722">
            <v>0</v>
          </cell>
          <cell r="GZ722">
            <v>0</v>
          </cell>
          <cell r="HA722">
            <v>10</v>
          </cell>
        </row>
        <row r="723">
          <cell r="B723" t="str">
            <v>50SB</v>
          </cell>
          <cell r="C723">
            <v>0</v>
          </cell>
          <cell r="D723">
            <v>0</v>
          </cell>
          <cell r="E723">
            <v>926548643</v>
          </cell>
          <cell r="F723" t="str">
            <v>63041BZA006L5</v>
          </cell>
          <cell r="G723" t="str">
            <v>63041BZA006</v>
          </cell>
          <cell r="H723">
            <v>53</v>
          </cell>
          <cell r="I723">
            <v>53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53</v>
          </cell>
          <cell r="U723">
            <v>53</v>
          </cell>
          <cell r="V723">
            <v>0</v>
          </cell>
          <cell r="W723">
            <v>0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53</v>
          </cell>
          <cell r="AH723">
            <v>53</v>
          </cell>
          <cell r="AI723">
            <v>219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0</v>
          </cell>
          <cell r="AQ723">
            <v>0</v>
          </cell>
          <cell r="AR723">
            <v>-10</v>
          </cell>
          <cell r="AS723">
            <v>10</v>
          </cell>
          <cell r="AT723">
            <v>53</v>
          </cell>
          <cell r="AU723">
            <v>63</v>
          </cell>
          <cell r="AV723">
            <v>0</v>
          </cell>
          <cell r="AW723">
            <v>0</v>
          </cell>
          <cell r="AX723">
            <v>0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0</v>
          </cell>
          <cell r="BF723">
            <v>0</v>
          </cell>
          <cell r="BG723">
            <v>63</v>
          </cell>
          <cell r="BH723">
            <v>63</v>
          </cell>
          <cell r="BI723">
            <v>63</v>
          </cell>
          <cell r="BJ723">
            <v>0</v>
          </cell>
          <cell r="BK723">
            <v>0</v>
          </cell>
          <cell r="BL723">
            <v>0</v>
          </cell>
          <cell r="BM723">
            <v>1</v>
          </cell>
          <cell r="BN723">
            <v>0</v>
          </cell>
          <cell r="BO723">
            <v>0</v>
          </cell>
          <cell r="BP723">
            <v>0</v>
          </cell>
          <cell r="BQ723">
            <v>0</v>
          </cell>
          <cell r="BR723">
            <v>0</v>
          </cell>
          <cell r="BS723">
            <v>10</v>
          </cell>
          <cell r="BT723">
            <v>53</v>
          </cell>
          <cell r="BU723">
            <v>63</v>
          </cell>
          <cell r="BV723">
            <v>0</v>
          </cell>
          <cell r="BW723">
            <v>0</v>
          </cell>
          <cell r="BX723">
            <v>0</v>
          </cell>
          <cell r="BY723">
            <v>0</v>
          </cell>
          <cell r="BZ723">
            <v>0</v>
          </cell>
          <cell r="CA723">
            <v>0</v>
          </cell>
          <cell r="CB723">
            <v>0</v>
          </cell>
          <cell r="CC723">
            <v>0</v>
          </cell>
          <cell r="CD723">
            <v>0</v>
          </cell>
          <cell r="CE723">
            <v>0</v>
          </cell>
          <cell r="CF723">
            <v>0</v>
          </cell>
          <cell r="CG723">
            <v>63</v>
          </cell>
          <cell r="CH723">
            <v>63</v>
          </cell>
          <cell r="CI723">
            <v>0</v>
          </cell>
          <cell r="CJ723">
            <v>0</v>
          </cell>
          <cell r="CK723">
            <v>0</v>
          </cell>
          <cell r="CL723">
            <v>0</v>
          </cell>
          <cell r="CM723">
            <v>0</v>
          </cell>
          <cell r="CN723">
            <v>0</v>
          </cell>
          <cell r="CO723">
            <v>0</v>
          </cell>
          <cell r="CP723">
            <v>0</v>
          </cell>
          <cell r="CQ723">
            <v>0</v>
          </cell>
          <cell r="CR723">
            <v>10</v>
          </cell>
          <cell r="CS723">
            <v>0</v>
          </cell>
          <cell r="CT723">
            <v>53</v>
          </cell>
          <cell r="CU723">
            <v>53</v>
          </cell>
          <cell r="CV723">
            <v>0</v>
          </cell>
          <cell r="CW723">
            <v>0</v>
          </cell>
          <cell r="CX723">
            <v>0</v>
          </cell>
          <cell r="CY723">
            <v>0</v>
          </cell>
          <cell r="CZ723">
            <v>0</v>
          </cell>
          <cell r="DA723">
            <v>0</v>
          </cell>
          <cell r="DB723">
            <v>0</v>
          </cell>
          <cell r="DC723">
            <v>0</v>
          </cell>
          <cell r="DD723">
            <v>0</v>
          </cell>
          <cell r="DE723">
            <v>0</v>
          </cell>
          <cell r="DF723">
            <v>0</v>
          </cell>
          <cell r="DG723">
            <v>53</v>
          </cell>
          <cell r="DH723">
            <v>53</v>
          </cell>
          <cell r="DI723">
            <v>0</v>
          </cell>
          <cell r="DJ723">
            <v>0</v>
          </cell>
          <cell r="DK723">
            <v>0</v>
          </cell>
          <cell r="DL723">
            <v>0</v>
          </cell>
          <cell r="DM723">
            <v>0</v>
          </cell>
          <cell r="DN723">
            <v>0</v>
          </cell>
          <cell r="DO723">
            <v>0</v>
          </cell>
          <cell r="DP723">
            <v>0</v>
          </cell>
          <cell r="DQ723">
            <v>0</v>
          </cell>
          <cell r="DR723">
            <v>53</v>
          </cell>
          <cell r="DS723">
            <v>0</v>
          </cell>
          <cell r="DT723">
            <v>0</v>
          </cell>
          <cell r="DU723">
            <v>0</v>
          </cell>
          <cell r="DV723">
            <v>0</v>
          </cell>
          <cell r="DW723">
            <v>0</v>
          </cell>
          <cell r="DX723">
            <v>0</v>
          </cell>
          <cell r="DY723">
            <v>0</v>
          </cell>
          <cell r="DZ723">
            <v>0</v>
          </cell>
          <cell r="EA723">
            <v>0</v>
          </cell>
          <cell r="EB723">
            <v>0</v>
          </cell>
          <cell r="EC723">
            <v>0</v>
          </cell>
          <cell r="ED723">
            <v>0</v>
          </cell>
          <cell r="EE723">
            <v>0</v>
          </cell>
          <cell r="EF723">
            <v>0</v>
          </cell>
          <cell r="EG723">
            <v>0</v>
          </cell>
          <cell r="EH723">
            <v>0</v>
          </cell>
          <cell r="EI723">
            <v>0</v>
          </cell>
          <cell r="EJ723">
            <v>0</v>
          </cell>
          <cell r="EK723">
            <v>0</v>
          </cell>
          <cell r="EL723">
            <v>0</v>
          </cell>
          <cell r="EM723">
            <v>0</v>
          </cell>
          <cell r="EN723">
            <v>0</v>
          </cell>
          <cell r="EO723">
            <v>0</v>
          </cell>
          <cell r="EP723">
            <v>0</v>
          </cell>
          <cell r="EQ723">
            <v>0</v>
          </cell>
          <cell r="ER723">
            <v>0</v>
          </cell>
          <cell r="ES723">
            <v>0</v>
          </cell>
          <cell r="ET723">
            <v>0</v>
          </cell>
          <cell r="EU723">
            <v>0</v>
          </cell>
          <cell r="EV723">
            <v>0</v>
          </cell>
          <cell r="EW723">
            <v>0</v>
          </cell>
          <cell r="EX723">
            <v>0</v>
          </cell>
          <cell r="EY723">
            <v>0</v>
          </cell>
          <cell r="EZ723">
            <v>0</v>
          </cell>
          <cell r="FA723">
            <v>0</v>
          </cell>
          <cell r="FB723">
            <v>0</v>
          </cell>
          <cell r="FC723">
            <v>0</v>
          </cell>
          <cell r="FD723">
            <v>0</v>
          </cell>
          <cell r="GZ723">
            <v>0</v>
          </cell>
          <cell r="HA723">
            <v>0</v>
          </cell>
        </row>
        <row r="724">
          <cell r="B724" t="str">
            <v>50SB</v>
          </cell>
          <cell r="C724">
            <v>0</v>
          </cell>
          <cell r="D724">
            <v>0</v>
          </cell>
          <cell r="E724">
            <v>926548656</v>
          </cell>
          <cell r="F724" t="str">
            <v>23041BQA006L5</v>
          </cell>
          <cell r="G724" t="str">
            <v>23041BQA006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0</v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0</v>
          </cell>
          <cell r="AQ724">
            <v>0</v>
          </cell>
          <cell r="AR724">
            <v>0</v>
          </cell>
          <cell r="AS724">
            <v>0</v>
          </cell>
          <cell r="AT724">
            <v>0</v>
          </cell>
          <cell r="AU724">
            <v>0</v>
          </cell>
          <cell r="AV724">
            <v>0</v>
          </cell>
          <cell r="AW724">
            <v>0</v>
          </cell>
          <cell r="AX724">
            <v>0</v>
          </cell>
          <cell r="AY724">
            <v>0</v>
          </cell>
          <cell r="AZ724">
            <v>0</v>
          </cell>
          <cell r="BA724">
            <v>0</v>
          </cell>
          <cell r="BB724">
            <v>0</v>
          </cell>
          <cell r="BC724">
            <v>0</v>
          </cell>
          <cell r="BD724">
            <v>0</v>
          </cell>
          <cell r="BE724">
            <v>0</v>
          </cell>
          <cell r="BF724">
            <v>0</v>
          </cell>
          <cell r="BG724">
            <v>0</v>
          </cell>
          <cell r="BH724">
            <v>0</v>
          </cell>
          <cell r="BI724">
            <v>0</v>
          </cell>
          <cell r="BJ724">
            <v>0</v>
          </cell>
          <cell r="BK724">
            <v>0</v>
          </cell>
          <cell r="BL724">
            <v>0</v>
          </cell>
          <cell r="BM724">
            <v>0</v>
          </cell>
          <cell r="BN724">
            <v>0</v>
          </cell>
          <cell r="BO724">
            <v>0</v>
          </cell>
          <cell r="BP724">
            <v>0</v>
          </cell>
          <cell r="BQ724">
            <v>0</v>
          </cell>
          <cell r="BR724">
            <v>0</v>
          </cell>
          <cell r="BS724">
            <v>0</v>
          </cell>
          <cell r="BT724">
            <v>0</v>
          </cell>
          <cell r="BU724">
            <v>0</v>
          </cell>
          <cell r="BV724">
            <v>0</v>
          </cell>
          <cell r="BW724">
            <v>0</v>
          </cell>
          <cell r="BX724">
            <v>0</v>
          </cell>
          <cell r="BY724">
            <v>0</v>
          </cell>
          <cell r="BZ724">
            <v>0</v>
          </cell>
          <cell r="CA724">
            <v>0</v>
          </cell>
          <cell r="CB724">
            <v>0</v>
          </cell>
          <cell r="CC724">
            <v>0</v>
          </cell>
          <cell r="CD724">
            <v>0</v>
          </cell>
          <cell r="CE724">
            <v>0</v>
          </cell>
          <cell r="CF724">
            <v>0</v>
          </cell>
          <cell r="CG724">
            <v>0</v>
          </cell>
          <cell r="CH724">
            <v>0</v>
          </cell>
          <cell r="CI724">
            <v>0</v>
          </cell>
          <cell r="CJ724">
            <v>0</v>
          </cell>
          <cell r="CK724">
            <v>0</v>
          </cell>
          <cell r="CL724">
            <v>0</v>
          </cell>
          <cell r="CM724">
            <v>0</v>
          </cell>
          <cell r="CN724">
            <v>0</v>
          </cell>
          <cell r="CO724">
            <v>0</v>
          </cell>
          <cell r="CP724">
            <v>0</v>
          </cell>
          <cell r="CQ724">
            <v>0</v>
          </cell>
          <cell r="CR724">
            <v>0</v>
          </cell>
          <cell r="CS724">
            <v>0</v>
          </cell>
          <cell r="CT724">
            <v>0</v>
          </cell>
          <cell r="CU724">
            <v>0</v>
          </cell>
          <cell r="CV724">
            <v>0</v>
          </cell>
          <cell r="CW724">
            <v>0</v>
          </cell>
          <cell r="CX724">
            <v>0</v>
          </cell>
          <cell r="CY724">
            <v>0</v>
          </cell>
          <cell r="CZ724">
            <v>0</v>
          </cell>
          <cell r="DA724">
            <v>0</v>
          </cell>
          <cell r="DB724">
            <v>0</v>
          </cell>
          <cell r="DC724">
            <v>0</v>
          </cell>
          <cell r="DD724">
            <v>0</v>
          </cell>
          <cell r="DE724">
            <v>0</v>
          </cell>
          <cell r="DF724">
            <v>0</v>
          </cell>
          <cell r="DG724">
            <v>0</v>
          </cell>
          <cell r="DH724">
            <v>0</v>
          </cell>
          <cell r="DI724">
            <v>0</v>
          </cell>
          <cell r="DJ724">
            <v>0</v>
          </cell>
          <cell r="DK724">
            <v>0</v>
          </cell>
          <cell r="DL724">
            <v>0</v>
          </cell>
          <cell r="DM724">
            <v>0</v>
          </cell>
          <cell r="DN724">
            <v>0</v>
          </cell>
          <cell r="DO724">
            <v>0</v>
          </cell>
          <cell r="DP724">
            <v>0</v>
          </cell>
          <cell r="DQ724">
            <v>0</v>
          </cell>
          <cell r="DR724">
            <v>0</v>
          </cell>
          <cell r="DS724">
            <v>0</v>
          </cell>
          <cell r="DT724">
            <v>0</v>
          </cell>
          <cell r="DU724">
            <v>0</v>
          </cell>
          <cell r="DV724">
            <v>0</v>
          </cell>
          <cell r="DW724">
            <v>0</v>
          </cell>
          <cell r="DX724">
            <v>0</v>
          </cell>
          <cell r="DY724">
            <v>0</v>
          </cell>
          <cell r="DZ724">
            <v>0</v>
          </cell>
          <cell r="EA724">
            <v>0</v>
          </cell>
          <cell r="EB724">
            <v>0</v>
          </cell>
          <cell r="EC724">
            <v>0</v>
          </cell>
          <cell r="ED724">
            <v>0</v>
          </cell>
          <cell r="EE724">
            <v>0</v>
          </cell>
          <cell r="EF724">
            <v>0</v>
          </cell>
          <cell r="EG724">
            <v>0</v>
          </cell>
          <cell r="EH724">
            <v>0</v>
          </cell>
          <cell r="EI724">
            <v>0</v>
          </cell>
          <cell r="EJ724">
            <v>0</v>
          </cell>
          <cell r="EK724">
            <v>0</v>
          </cell>
          <cell r="EL724">
            <v>0</v>
          </cell>
          <cell r="EM724">
            <v>0</v>
          </cell>
          <cell r="EN724">
            <v>0</v>
          </cell>
          <cell r="EO724">
            <v>0</v>
          </cell>
          <cell r="EP724">
            <v>0</v>
          </cell>
          <cell r="EQ724">
            <v>0</v>
          </cell>
          <cell r="ER724">
            <v>0</v>
          </cell>
          <cell r="ES724">
            <v>0</v>
          </cell>
          <cell r="ET724">
            <v>0</v>
          </cell>
          <cell r="EU724">
            <v>0</v>
          </cell>
          <cell r="EV724">
            <v>0</v>
          </cell>
          <cell r="EW724">
            <v>0</v>
          </cell>
          <cell r="EX724">
            <v>0</v>
          </cell>
          <cell r="EY724">
            <v>0</v>
          </cell>
          <cell r="EZ724">
            <v>0</v>
          </cell>
          <cell r="FA724">
            <v>0</v>
          </cell>
          <cell r="FB724">
            <v>0</v>
          </cell>
          <cell r="FC724">
            <v>0</v>
          </cell>
          <cell r="FD724">
            <v>0</v>
          </cell>
          <cell r="GZ724">
            <v>0</v>
          </cell>
          <cell r="HA724">
            <v>0</v>
          </cell>
        </row>
        <row r="725">
          <cell r="B725" t="str">
            <v>50SB</v>
          </cell>
          <cell r="C725">
            <v>0</v>
          </cell>
          <cell r="D725">
            <v>0</v>
          </cell>
          <cell r="E725">
            <v>0</v>
          </cell>
          <cell r="F725" t="str">
            <v>23041MQ2006L5</v>
          </cell>
          <cell r="G725" t="str">
            <v>23041MQ2006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0</v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0</v>
          </cell>
          <cell r="AN725">
            <v>0</v>
          </cell>
          <cell r="AO725">
            <v>0</v>
          </cell>
          <cell r="AP725">
            <v>0</v>
          </cell>
          <cell r="AQ725">
            <v>0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0</v>
          </cell>
          <cell r="AW725">
            <v>0</v>
          </cell>
          <cell r="AX725">
            <v>0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0</v>
          </cell>
          <cell r="BF725">
            <v>0</v>
          </cell>
          <cell r="BG725">
            <v>0</v>
          </cell>
          <cell r="BH725">
            <v>0</v>
          </cell>
          <cell r="BI725">
            <v>0</v>
          </cell>
          <cell r="BJ725">
            <v>0</v>
          </cell>
          <cell r="BK725">
            <v>0</v>
          </cell>
          <cell r="BL725">
            <v>0</v>
          </cell>
          <cell r="BM725">
            <v>0</v>
          </cell>
          <cell r="BN725">
            <v>0</v>
          </cell>
          <cell r="BO725">
            <v>0</v>
          </cell>
          <cell r="BP725">
            <v>0</v>
          </cell>
          <cell r="BQ725">
            <v>0</v>
          </cell>
          <cell r="BR725">
            <v>0</v>
          </cell>
          <cell r="BS725">
            <v>0</v>
          </cell>
          <cell r="BT725">
            <v>0</v>
          </cell>
          <cell r="BU725">
            <v>0</v>
          </cell>
          <cell r="BV725">
            <v>0</v>
          </cell>
          <cell r="BW725">
            <v>0</v>
          </cell>
          <cell r="BX725">
            <v>0</v>
          </cell>
          <cell r="BY725">
            <v>0</v>
          </cell>
          <cell r="BZ725">
            <v>0</v>
          </cell>
          <cell r="CA725">
            <v>0</v>
          </cell>
          <cell r="CB725">
            <v>0</v>
          </cell>
          <cell r="CC725">
            <v>0</v>
          </cell>
          <cell r="CD725">
            <v>0</v>
          </cell>
          <cell r="CE725">
            <v>0</v>
          </cell>
          <cell r="CF725">
            <v>0</v>
          </cell>
          <cell r="CG725">
            <v>0</v>
          </cell>
          <cell r="CH725">
            <v>0</v>
          </cell>
          <cell r="CI725">
            <v>0</v>
          </cell>
          <cell r="CJ725">
            <v>0</v>
          </cell>
          <cell r="CK725">
            <v>0</v>
          </cell>
          <cell r="CL725">
            <v>0</v>
          </cell>
          <cell r="CM725">
            <v>0</v>
          </cell>
          <cell r="CN725">
            <v>0</v>
          </cell>
          <cell r="CO725">
            <v>0</v>
          </cell>
          <cell r="CP725">
            <v>0</v>
          </cell>
          <cell r="CQ725">
            <v>0</v>
          </cell>
          <cell r="CR725">
            <v>0</v>
          </cell>
          <cell r="CS725">
            <v>0</v>
          </cell>
          <cell r="CT725">
            <v>0</v>
          </cell>
          <cell r="CU725">
            <v>0</v>
          </cell>
          <cell r="CV725">
            <v>0</v>
          </cell>
          <cell r="CW725">
            <v>0</v>
          </cell>
          <cell r="CX725">
            <v>0</v>
          </cell>
          <cell r="CY725">
            <v>0</v>
          </cell>
          <cell r="CZ725">
            <v>0</v>
          </cell>
          <cell r="DA725">
            <v>0</v>
          </cell>
          <cell r="DB725">
            <v>0</v>
          </cell>
          <cell r="DC725">
            <v>0</v>
          </cell>
          <cell r="DD725">
            <v>0</v>
          </cell>
          <cell r="DE725">
            <v>0</v>
          </cell>
          <cell r="DF725">
            <v>0</v>
          </cell>
          <cell r="DG725">
            <v>0</v>
          </cell>
          <cell r="DH725">
            <v>0</v>
          </cell>
          <cell r="DI725">
            <v>0</v>
          </cell>
          <cell r="DJ725">
            <v>0</v>
          </cell>
          <cell r="DK725">
            <v>0</v>
          </cell>
          <cell r="DL725">
            <v>0</v>
          </cell>
          <cell r="DM725">
            <v>0</v>
          </cell>
          <cell r="DN725">
            <v>0</v>
          </cell>
          <cell r="DO725">
            <v>0</v>
          </cell>
          <cell r="DP725">
            <v>0</v>
          </cell>
          <cell r="DQ725">
            <v>0</v>
          </cell>
          <cell r="DR725">
            <v>0</v>
          </cell>
          <cell r="DS725">
            <v>0</v>
          </cell>
          <cell r="DT725">
            <v>0</v>
          </cell>
          <cell r="DU725">
            <v>0</v>
          </cell>
          <cell r="DV725">
            <v>0</v>
          </cell>
          <cell r="DW725">
            <v>0</v>
          </cell>
          <cell r="DX725">
            <v>0</v>
          </cell>
          <cell r="DY725">
            <v>0</v>
          </cell>
          <cell r="DZ725">
            <v>0</v>
          </cell>
          <cell r="EA725">
            <v>0</v>
          </cell>
          <cell r="EB725">
            <v>0</v>
          </cell>
          <cell r="EC725">
            <v>0</v>
          </cell>
          <cell r="ED725">
            <v>0</v>
          </cell>
          <cell r="EE725">
            <v>0</v>
          </cell>
          <cell r="EF725">
            <v>0</v>
          </cell>
          <cell r="EG725">
            <v>0</v>
          </cell>
          <cell r="EH725">
            <v>0</v>
          </cell>
          <cell r="EI725">
            <v>0</v>
          </cell>
          <cell r="EJ725">
            <v>0</v>
          </cell>
          <cell r="EK725">
            <v>0</v>
          </cell>
          <cell r="EL725">
            <v>0</v>
          </cell>
          <cell r="EM725">
            <v>0</v>
          </cell>
          <cell r="EN725">
            <v>0</v>
          </cell>
          <cell r="EO725">
            <v>0</v>
          </cell>
          <cell r="EP725">
            <v>0</v>
          </cell>
          <cell r="EQ725">
            <v>0</v>
          </cell>
          <cell r="ER725">
            <v>0</v>
          </cell>
          <cell r="ES725">
            <v>0</v>
          </cell>
          <cell r="ET725">
            <v>0</v>
          </cell>
          <cell r="EU725">
            <v>0</v>
          </cell>
          <cell r="EV725">
            <v>0</v>
          </cell>
          <cell r="EW725">
            <v>0</v>
          </cell>
          <cell r="EX725">
            <v>0</v>
          </cell>
          <cell r="EY725">
            <v>0</v>
          </cell>
          <cell r="EZ725">
            <v>0</v>
          </cell>
          <cell r="FA725">
            <v>0</v>
          </cell>
          <cell r="FB725">
            <v>0</v>
          </cell>
          <cell r="FC725">
            <v>0</v>
          </cell>
          <cell r="FD725">
            <v>0</v>
          </cell>
          <cell r="GZ725">
            <v>0</v>
          </cell>
          <cell r="HA725">
            <v>0</v>
          </cell>
        </row>
        <row r="726">
          <cell r="B726" t="str">
            <v>50SB</v>
          </cell>
          <cell r="C726">
            <v>0</v>
          </cell>
          <cell r="D726">
            <v>0</v>
          </cell>
          <cell r="E726">
            <v>926548924</v>
          </cell>
          <cell r="F726" t="str">
            <v>23041NZA006L5</v>
          </cell>
          <cell r="G726" t="str">
            <v>23041NZA006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0</v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>
            <v>0</v>
          </cell>
          <cell r="AM726">
            <v>0</v>
          </cell>
          <cell r="AN726">
            <v>0</v>
          </cell>
          <cell r="AO726">
            <v>0</v>
          </cell>
          <cell r="AP726">
            <v>0</v>
          </cell>
          <cell r="AQ726">
            <v>0</v>
          </cell>
          <cell r="AR726">
            <v>0</v>
          </cell>
          <cell r="AS726">
            <v>0</v>
          </cell>
          <cell r="AT726">
            <v>0</v>
          </cell>
          <cell r="AU726">
            <v>0</v>
          </cell>
          <cell r="AV726">
            <v>0</v>
          </cell>
          <cell r="AW726">
            <v>0</v>
          </cell>
          <cell r="AX726">
            <v>0</v>
          </cell>
          <cell r="AY726">
            <v>0</v>
          </cell>
          <cell r="AZ726">
            <v>0</v>
          </cell>
          <cell r="BA726">
            <v>0</v>
          </cell>
          <cell r="BB726">
            <v>0</v>
          </cell>
          <cell r="BC726">
            <v>0</v>
          </cell>
          <cell r="BD726">
            <v>0</v>
          </cell>
          <cell r="BE726">
            <v>0</v>
          </cell>
          <cell r="BF726">
            <v>0</v>
          </cell>
          <cell r="BG726">
            <v>0</v>
          </cell>
          <cell r="BH726">
            <v>0</v>
          </cell>
          <cell r="BI726">
            <v>0</v>
          </cell>
          <cell r="BJ726">
            <v>0</v>
          </cell>
          <cell r="BK726">
            <v>0</v>
          </cell>
          <cell r="BL726">
            <v>0</v>
          </cell>
          <cell r="BM726">
            <v>0</v>
          </cell>
          <cell r="BN726">
            <v>0</v>
          </cell>
          <cell r="BO726">
            <v>0</v>
          </cell>
          <cell r="BP726">
            <v>0</v>
          </cell>
          <cell r="BQ726">
            <v>0</v>
          </cell>
          <cell r="BR726">
            <v>0</v>
          </cell>
          <cell r="BS726">
            <v>0</v>
          </cell>
          <cell r="BT726">
            <v>0</v>
          </cell>
          <cell r="BU726">
            <v>0</v>
          </cell>
          <cell r="BV726">
            <v>0</v>
          </cell>
          <cell r="BW726">
            <v>0</v>
          </cell>
          <cell r="BX726">
            <v>0</v>
          </cell>
          <cell r="BY726">
            <v>0</v>
          </cell>
          <cell r="BZ726">
            <v>0</v>
          </cell>
          <cell r="CA726">
            <v>0</v>
          </cell>
          <cell r="CB726">
            <v>0</v>
          </cell>
          <cell r="CC726">
            <v>0</v>
          </cell>
          <cell r="CD726">
            <v>0</v>
          </cell>
          <cell r="CE726">
            <v>0</v>
          </cell>
          <cell r="CF726">
            <v>0</v>
          </cell>
          <cell r="CG726">
            <v>0</v>
          </cell>
          <cell r="CH726">
            <v>0</v>
          </cell>
          <cell r="CI726">
            <v>0</v>
          </cell>
          <cell r="CJ726">
            <v>0</v>
          </cell>
          <cell r="CK726">
            <v>0</v>
          </cell>
          <cell r="CL726">
            <v>0</v>
          </cell>
          <cell r="CM726">
            <v>0</v>
          </cell>
          <cell r="CN726">
            <v>0</v>
          </cell>
          <cell r="CO726">
            <v>0</v>
          </cell>
          <cell r="CP726">
            <v>0</v>
          </cell>
          <cell r="CQ726">
            <v>0</v>
          </cell>
          <cell r="CR726">
            <v>0</v>
          </cell>
          <cell r="CS726">
            <v>0</v>
          </cell>
          <cell r="CT726">
            <v>0</v>
          </cell>
          <cell r="CU726">
            <v>0</v>
          </cell>
          <cell r="CV726">
            <v>0</v>
          </cell>
          <cell r="CW726">
            <v>0</v>
          </cell>
          <cell r="CX726">
            <v>0</v>
          </cell>
          <cell r="CY726">
            <v>0</v>
          </cell>
          <cell r="CZ726">
            <v>0</v>
          </cell>
          <cell r="DA726">
            <v>0</v>
          </cell>
          <cell r="DB726">
            <v>0</v>
          </cell>
          <cell r="DC726">
            <v>0</v>
          </cell>
          <cell r="DD726">
            <v>0</v>
          </cell>
          <cell r="DE726">
            <v>0</v>
          </cell>
          <cell r="DF726">
            <v>0</v>
          </cell>
          <cell r="DG726">
            <v>0</v>
          </cell>
          <cell r="DH726">
            <v>0</v>
          </cell>
          <cell r="DI726">
            <v>0</v>
          </cell>
          <cell r="DJ726">
            <v>0</v>
          </cell>
          <cell r="DK726">
            <v>0</v>
          </cell>
          <cell r="DL726">
            <v>0</v>
          </cell>
          <cell r="DM726">
            <v>0</v>
          </cell>
          <cell r="DN726">
            <v>0</v>
          </cell>
          <cell r="DO726">
            <v>0</v>
          </cell>
          <cell r="DP726">
            <v>0</v>
          </cell>
          <cell r="DQ726">
            <v>0</v>
          </cell>
          <cell r="DR726">
            <v>0</v>
          </cell>
          <cell r="DS726">
            <v>0</v>
          </cell>
          <cell r="DT726">
            <v>0</v>
          </cell>
          <cell r="DU726">
            <v>0</v>
          </cell>
          <cell r="DV726">
            <v>0</v>
          </cell>
          <cell r="DW726">
            <v>0</v>
          </cell>
          <cell r="DX726">
            <v>0</v>
          </cell>
          <cell r="DY726">
            <v>0</v>
          </cell>
          <cell r="DZ726">
            <v>0</v>
          </cell>
          <cell r="EA726">
            <v>0</v>
          </cell>
          <cell r="EB726">
            <v>0</v>
          </cell>
          <cell r="EC726">
            <v>0</v>
          </cell>
          <cell r="ED726">
            <v>0</v>
          </cell>
          <cell r="EE726">
            <v>0</v>
          </cell>
          <cell r="EF726">
            <v>0</v>
          </cell>
          <cell r="EG726">
            <v>0</v>
          </cell>
          <cell r="EH726">
            <v>0</v>
          </cell>
          <cell r="EI726">
            <v>0</v>
          </cell>
          <cell r="EJ726">
            <v>0</v>
          </cell>
          <cell r="EK726">
            <v>0</v>
          </cell>
          <cell r="EL726">
            <v>0</v>
          </cell>
          <cell r="EM726">
            <v>0</v>
          </cell>
          <cell r="EN726">
            <v>0</v>
          </cell>
          <cell r="EO726">
            <v>0</v>
          </cell>
          <cell r="EP726">
            <v>0</v>
          </cell>
          <cell r="EQ726">
            <v>0</v>
          </cell>
          <cell r="ER726">
            <v>0</v>
          </cell>
          <cell r="ES726">
            <v>0</v>
          </cell>
          <cell r="ET726">
            <v>0</v>
          </cell>
          <cell r="EU726">
            <v>0</v>
          </cell>
          <cell r="EV726">
            <v>0</v>
          </cell>
          <cell r="EW726">
            <v>0</v>
          </cell>
          <cell r="EX726">
            <v>0</v>
          </cell>
          <cell r="EY726">
            <v>0</v>
          </cell>
          <cell r="EZ726">
            <v>0</v>
          </cell>
          <cell r="FA726">
            <v>0</v>
          </cell>
          <cell r="FB726">
            <v>0</v>
          </cell>
          <cell r="FC726">
            <v>0</v>
          </cell>
          <cell r="FD726">
            <v>0</v>
          </cell>
          <cell r="GZ726">
            <v>0</v>
          </cell>
          <cell r="HA726">
            <v>0</v>
          </cell>
        </row>
        <row r="727">
          <cell r="B727" t="str">
            <v>50SBC</v>
          </cell>
          <cell r="C727">
            <v>0</v>
          </cell>
          <cell r="D727">
            <v>0</v>
          </cell>
          <cell r="E727">
            <v>926564244</v>
          </cell>
          <cell r="F727" t="str">
            <v>63041N9A006L5</v>
          </cell>
          <cell r="G727" t="str">
            <v>63041N9A006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10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10</v>
          </cell>
          <cell r="T727">
            <v>0</v>
          </cell>
          <cell r="U727">
            <v>10</v>
          </cell>
          <cell r="V727">
            <v>0</v>
          </cell>
          <cell r="W727">
            <v>60</v>
          </cell>
          <cell r="X727">
            <v>0</v>
          </cell>
          <cell r="Y727">
            <v>60</v>
          </cell>
          <cell r="Z727">
            <v>60</v>
          </cell>
          <cell r="AA727">
            <v>60</v>
          </cell>
          <cell r="AB727">
            <v>60</v>
          </cell>
          <cell r="AC727">
            <v>60</v>
          </cell>
          <cell r="AD727">
            <v>0</v>
          </cell>
          <cell r="AE727">
            <v>0</v>
          </cell>
          <cell r="AF727">
            <v>70</v>
          </cell>
          <cell r="AG727">
            <v>0</v>
          </cell>
          <cell r="AH727">
            <v>70</v>
          </cell>
          <cell r="AI727">
            <v>0</v>
          </cell>
          <cell r="AJ727">
            <v>163</v>
          </cell>
          <cell r="AK727">
            <v>103</v>
          </cell>
          <cell r="AL727">
            <v>163</v>
          </cell>
          <cell r="AM727">
            <v>0</v>
          </cell>
          <cell r="AN727">
            <v>163</v>
          </cell>
          <cell r="AO727">
            <v>163</v>
          </cell>
          <cell r="AP727">
            <v>163</v>
          </cell>
          <cell r="AQ727">
            <v>60</v>
          </cell>
          <cell r="AR727">
            <v>0</v>
          </cell>
          <cell r="AS727">
            <v>0</v>
          </cell>
          <cell r="AT727">
            <v>173</v>
          </cell>
          <cell r="AU727">
            <v>173</v>
          </cell>
          <cell r="AV727">
            <v>33.75</v>
          </cell>
          <cell r="AW727">
            <v>0</v>
          </cell>
          <cell r="AX727">
            <v>0</v>
          </cell>
          <cell r="AY727">
            <v>0</v>
          </cell>
          <cell r="AZ727">
            <v>80</v>
          </cell>
          <cell r="BA727">
            <v>163</v>
          </cell>
          <cell r="BB727">
            <v>243</v>
          </cell>
          <cell r="BC727">
            <v>163</v>
          </cell>
          <cell r="BD727">
            <v>163</v>
          </cell>
          <cell r="BE727">
            <v>0</v>
          </cell>
          <cell r="BF727">
            <v>0</v>
          </cell>
          <cell r="BG727">
            <v>10</v>
          </cell>
          <cell r="BH727">
            <v>10</v>
          </cell>
          <cell r="BI727">
            <v>10</v>
          </cell>
          <cell r="BJ727">
            <v>70</v>
          </cell>
          <cell r="BK727">
            <v>0</v>
          </cell>
          <cell r="BL727">
            <v>70</v>
          </cell>
          <cell r="BM727">
            <v>0</v>
          </cell>
          <cell r="BN727">
            <v>80</v>
          </cell>
          <cell r="BO727">
            <v>0</v>
          </cell>
          <cell r="BP727">
            <v>80</v>
          </cell>
          <cell r="BQ727">
            <v>0</v>
          </cell>
          <cell r="BR727">
            <v>0</v>
          </cell>
          <cell r="BS727">
            <v>1</v>
          </cell>
          <cell r="BT727">
            <v>79</v>
          </cell>
          <cell r="BU727">
            <v>80</v>
          </cell>
          <cell r="BV727">
            <v>16.928571428571427</v>
          </cell>
          <cell r="BW727">
            <v>61</v>
          </cell>
          <cell r="BX727">
            <v>0</v>
          </cell>
          <cell r="BY727">
            <v>61</v>
          </cell>
          <cell r="BZ727">
            <v>140</v>
          </cell>
          <cell r="CA727">
            <v>140</v>
          </cell>
          <cell r="CB727">
            <v>0</v>
          </cell>
          <cell r="CC727">
            <v>140</v>
          </cell>
          <cell r="CD727">
            <v>0</v>
          </cell>
          <cell r="CE727">
            <v>0</v>
          </cell>
          <cell r="CF727">
            <v>1</v>
          </cell>
          <cell r="CG727">
            <v>140</v>
          </cell>
          <cell r="CH727">
            <v>141</v>
          </cell>
          <cell r="CI727">
            <v>60</v>
          </cell>
          <cell r="CJ727">
            <v>0</v>
          </cell>
          <cell r="CK727">
            <v>120</v>
          </cell>
          <cell r="CL727">
            <v>0</v>
          </cell>
          <cell r="CM727">
            <v>35</v>
          </cell>
          <cell r="CN727">
            <v>80</v>
          </cell>
          <cell r="CO727">
            <v>70</v>
          </cell>
          <cell r="CP727">
            <v>80</v>
          </cell>
          <cell r="CQ727">
            <v>10</v>
          </cell>
          <cell r="CR727">
            <v>-60</v>
          </cell>
          <cell r="CS727">
            <v>1</v>
          </cell>
          <cell r="CT727">
            <v>130</v>
          </cell>
          <cell r="CU727">
            <v>131</v>
          </cell>
          <cell r="CV727">
            <v>95</v>
          </cell>
          <cell r="CW727">
            <v>0</v>
          </cell>
          <cell r="CX727">
            <v>0</v>
          </cell>
          <cell r="CY727">
            <v>0</v>
          </cell>
          <cell r="CZ727">
            <v>0</v>
          </cell>
          <cell r="DA727">
            <v>0</v>
          </cell>
          <cell r="DB727">
            <v>35</v>
          </cell>
          <cell r="DC727">
            <v>0</v>
          </cell>
          <cell r="DD727">
            <v>35</v>
          </cell>
          <cell r="DE727">
            <v>0</v>
          </cell>
          <cell r="DF727">
            <v>1</v>
          </cell>
          <cell r="DG727">
            <v>95</v>
          </cell>
          <cell r="DH727">
            <v>96</v>
          </cell>
          <cell r="DI727">
            <v>0</v>
          </cell>
          <cell r="DJ727">
            <v>0</v>
          </cell>
          <cell r="DK727">
            <v>0</v>
          </cell>
          <cell r="DL727">
            <v>0</v>
          </cell>
          <cell r="DM727">
            <v>0</v>
          </cell>
          <cell r="DN727">
            <v>0</v>
          </cell>
          <cell r="DO727">
            <v>0</v>
          </cell>
          <cell r="DP727">
            <v>0</v>
          </cell>
          <cell r="DQ727">
            <v>0</v>
          </cell>
          <cell r="DR727">
            <v>0</v>
          </cell>
          <cell r="DS727">
            <v>1</v>
          </cell>
          <cell r="DT727">
            <v>95</v>
          </cell>
          <cell r="DU727">
            <v>96</v>
          </cell>
          <cell r="DV727">
            <v>77.5</v>
          </cell>
          <cell r="DW727">
            <v>0</v>
          </cell>
          <cell r="DX727">
            <v>0</v>
          </cell>
          <cell r="DY727">
            <v>0</v>
          </cell>
          <cell r="DZ727">
            <v>0</v>
          </cell>
          <cell r="EA727">
            <v>0</v>
          </cell>
          <cell r="EB727">
            <v>0</v>
          </cell>
          <cell r="EC727">
            <v>0</v>
          </cell>
          <cell r="ED727">
            <v>0</v>
          </cell>
          <cell r="EE727">
            <v>0</v>
          </cell>
          <cell r="EF727">
            <v>1</v>
          </cell>
          <cell r="EG727">
            <v>95</v>
          </cell>
          <cell r="EH727">
            <v>96</v>
          </cell>
          <cell r="EI727">
            <v>47.5</v>
          </cell>
          <cell r="EJ727">
            <v>0</v>
          </cell>
          <cell r="EK727">
            <v>0</v>
          </cell>
          <cell r="EL727">
            <v>0</v>
          </cell>
          <cell r="EM727">
            <v>0</v>
          </cell>
          <cell r="EN727">
            <v>60</v>
          </cell>
          <cell r="EO727">
            <v>0</v>
          </cell>
          <cell r="EP727">
            <v>60</v>
          </cell>
          <cell r="EQ727">
            <v>0</v>
          </cell>
          <cell r="ER727">
            <v>60</v>
          </cell>
          <cell r="ES727">
            <v>0</v>
          </cell>
          <cell r="ET727">
            <v>35</v>
          </cell>
          <cell r="EU727">
            <v>36</v>
          </cell>
          <cell r="EV727">
            <v>0</v>
          </cell>
          <cell r="EW727">
            <v>0</v>
          </cell>
          <cell r="EX727">
            <v>0</v>
          </cell>
          <cell r="EY727">
            <v>0</v>
          </cell>
          <cell r="EZ727">
            <v>0</v>
          </cell>
          <cell r="FA727">
            <v>0</v>
          </cell>
          <cell r="FB727">
            <v>0</v>
          </cell>
          <cell r="FC727">
            <v>0</v>
          </cell>
          <cell r="FD727">
            <v>0</v>
          </cell>
          <cell r="GZ727">
            <v>0</v>
          </cell>
          <cell r="HA727">
            <v>0</v>
          </cell>
        </row>
        <row r="728">
          <cell r="B728" t="str">
            <v>50SBC</v>
          </cell>
          <cell r="C728">
            <v>0</v>
          </cell>
          <cell r="D728">
            <v>0</v>
          </cell>
          <cell r="E728">
            <v>926564247</v>
          </cell>
          <cell r="F728" t="str">
            <v>63041NOA006L5</v>
          </cell>
          <cell r="G728" t="str">
            <v>63041NOA006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10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10</v>
          </cell>
          <cell r="T728">
            <v>0</v>
          </cell>
          <cell r="U728">
            <v>10</v>
          </cell>
          <cell r="V728">
            <v>0</v>
          </cell>
          <cell r="W728">
            <v>80</v>
          </cell>
          <cell r="X728">
            <v>209</v>
          </cell>
          <cell r="Y728">
            <v>80</v>
          </cell>
          <cell r="Z728">
            <v>0</v>
          </cell>
          <cell r="AA728">
            <v>80</v>
          </cell>
          <cell r="AB728">
            <v>0</v>
          </cell>
          <cell r="AC728">
            <v>80</v>
          </cell>
          <cell r="AD728">
            <v>0</v>
          </cell>
          <cell r="AE728">
            <v>0</v>
          </cell>
          <cell r="AF728">
            <v>89</v>
          </cell>
          <cell r="AG728">
            <v>1</v>
          </cell>
          <cell r="AH728">
            <v>90</v>
          </cell>
          <cell r="AI728">
            <v>30.375</v>
          </cell>
          <cell r="AJ728">
            <v>0</v>
          </cell>
          <cell r="AK728">
            <v>0</v>
          </cell>
          <cell r="AL728">
            <v>0</v>
          </cell>
          <cell r="AM728">
            <v>0</v>
          </cell>
          <cell r="AN728">
            <v>0</v>
          </cell>
          <cell r="AO728">
            <v>0</v>
          </cell>
          <cell r="AP728">
            <v>0</v>
          </cell>
          <cell r="AQ728">
            <v>0</v>
          </cell>
          <cell r="AR728">
            <v>0</v>
          </cell>
          <cell r="AS728">
            <v>89</v>
          </cell>
          <cell r="AT728">
            <v>1</v>
          </cell>
          <cell r="AU728">
            <v>90</v>
          </cell>
          <cell r="AV728">
            <v>0.375</v>
          </cell>
          <cell r="AW728">
            <v>79</v>
          </cell>
          <cell r="AX728">
            <v>0</v>
          </cell>
          <cell r="AY728">
            <v>79</v>
          </cell>
          <cell r="AZ728">
            <v>0</v>
          </cell>
          <cell r="BA728">
            <v>80</v>
          </cell>
          <cell r="BB728">
            <v>0</v>
          </cell>
          <cell r="BC728">
            <v>80</v>
          </cell>
          <cell r="BD728">
            <v>0</v>
          </cell>
          <cell r="BE728">
            <v>0</v>
          </cell>
          <cell r="BF728">
            <v>0</v>
          </cell>
          <cell r="BG728">
            <v>169</v>
          </cell>
          <cell r="BH728">
            <v>169</v>
          </cell>
          <cell r="BI728">
            <v>169</v>
          </cell>
          <cell r="BJ728">
            <v>0</v>
          </cell>
          <cell r="BK728">
            <v>0</v>
          </cell>
          <cell r="BL728">
            <v>0</v>
          </cell>
          <cell r="BM728">
            <v>0</v>
          </cell>
          <cell r="BN728">
            <v>80</v>
          </cell>
          <cell r="BO728">
            <v>0</v>
          </cell>
          <cell r="BP728">
            <v>80</v>
          </cell>
          <cell r="BQ728">
            <v>0</v>
          </cell>
          <cell r="BR728">
            <v>0</v>
          </cell>
          <cell r="BS728">
            <v>0</v>
          </cell>
          <cell r="BT728">
            <v>169</v>
          </cell>
          <cell r="BU728">
            <v>169</v>
          </cell>
          <cell r="BV728">
            <v>53.368421052631582</v>
          </cell>
          <cell r="BW728">
            <v>0</v>
          </cell>
          <cell r="BX728">
            <v>0</v>
          </cell>
          <cell r="BY728">
            <v>1</v>
          </cell>
          <cell r="BZ728">
            <v>0</v>
          </cell>
          <cell r="CA728">
            <v>95</v>
          </cell>
          <cell r="CB728">
            <v>15</v>
          </cell>
          <cell r="CC728">
            <v>95</v>
          </cell>
          <cell r="CD728">
            <v>15</v>
          </cell>
          <cell r="CE728">
            <v>0</v>
          </cell>
          <cell r="CF728">
            <v>0</v>
          </cell>
          <cell r="CG728">
            <v>155</v>
          </cell>
          <cell r="CH728">
            <v>155</v>
          </cell>
          <cell r="CI728">
            <v>66.428571428571431</v>
          </cell>
          <cell r="CJ728">
            <v>0</v>
          </cell>
          <cell r="CK728">
            <v>0</v>
          </cell>
          <cell r="CL728">
            <v>0</v>
          </cell>
          <cell r="CM728">
            <v>0</v>
          </cell>
          <cell r="CN728">
            <v>60</v>
          </cell>
          <cell r="CO728">
            <v>0</v>
          </cell>
          <cell r="CP728">
            <v>60</v>
          </cell>
          <cell r="CQ728">
            <v>60</v>
          </cell>
          <cell r="CR728">
            <v>60</v>
          </cell>
          <cell r="CS728">
            <v>0</v>
          </cell>
          <cell r="CT728">
            <v>95</v>
          </cell>
          <cell r="CU728">
            <v>95</v>
          </cell>
          <cell r="CV728">
            <v>35.625</v>
          </cell>
          <cell r="CW728">
            <v>0</v>
          </cell>
          <cell r="CX728">
            <v>0</v>
          </cell>
          <cell r="CY728">
            <v>0</v>
          </cell>
          <cell r="CZ728">
            <v>0</v>
          </cell>
          <cell r="DA728">
            <v>80</v>
          </cell>
          <cell r="DB728">
            <v>0</v>
          </cell>
          <cell r="DC728">
            <v>80</v>
          </cell>
          <cell r="DD728">
            <v>0</v>
          </cell>
          <cell r="DE728">
            <v>0</v>
          </cell>
          <cell r="DF728">
            <v>0</v>
          </cell>
          <cell r="DG728">
            <v>95</v>
          </cell>
          <cell r="DH728">
            <v>95</v>
          </cell>
          <cell r="DI728">
            <v>65.625</v>
          </cell>
          <cell r="DJ728">
            <v>0</v>
          </cell>
          <cell r="DK728">
            <v>0</v>
          </cell>
          <cell r="DL728">
            <v>0</v>
          </cell>
          <cell r="DM728">
            <v>0</v>
          </cell>
          <cell r="DN728">
            <v>0</v>
          </cell>
          <cell r="DO728">
            <v>0</v>
          </cell>
          <cell r="DP728">
            <v>0</v>
          </cell>
          <cell r="DQ728">
            <v>0</v>
          </cell>
          <cell r="DR728">
            <v>0</v>
          </cell>
          <cell r="DS728">
            <v>0</v>
          </cell>
          <cell r="DT728">
            <v>95</v>
          </cell>
          <cell r="DU728">
            <v>95</v>
          </cell>
          <cell r="DV728">
            <v>35.625</v>
          </cell>
          <cell r="DW728">
            <v>0</v>
          </cell>
          <cell r="DX728">
            <v>0</v>
          </cell>
          <cell r="DY728">
            <v>0</v>
          </cell>
          <cell r="DZ728">
            <v>0</v>
          </cell>
          <cell r="EA728">
            <v>80</v>
          </cell>
          <cell r="EB728">
            <v>0</v>
          </cell>
          <cell r="EC728">
            <v>80</v>
          </cell>
          <cell r="ED728">
            <v>0</v>
          </cell>
          <cell r="EE728">
            <v>0</v>
          </cell>
          <cell r="EF728">
            <v>0</v>
          </cell>
          <cell r="EG728">
            <v>95</v>
          </cell>
          <cell r="EH728">
            <v>95</v>
          </cell>
          <cell r="EI728">
            <v>0</v>
          </cell>
          <cell r="EJ728">
            <v>0</v>
          </cell>
          <cell r="EK728">
            <v>0</v>
          </cell>
          <cell r="EL728">
            <v>0</v>
          </cell>
          <cell r="EM728">
            <v>0</v>
          </cell>
          <cell r="EN728">
            <v>0</v>
          </cell>
          <cell r="EO728">
            <v>0</v>
          </cell>
          <cell r="EP728">
            <v>0</v>
          </cell>
          <cell r="EQ728">
            <v>0</v>
          </cell>
          <cell r="ER728">
            <v>0</v>
          </cell>
          <cell r="ES728">
            <v>0</v>
          </cell>
          <cell r="ET728">
            <v>95</v>
          </cell>
          <cell r="EU728">
            <v>95</v>
          </cell>
          <cell r="EV728">
            <v>0</v>
          </cell>
          <cell r="EW728">
            <v>0</v>
          </cell>
          <cell r="EX728">
            <v>0</v>
          </cell>
          <cell r="EY728">
            <v>0</v>
          </cell>
          <cell r="EZ728">
            <v>0</v>
          </cell>
          <cell r="FA728">
            <v>0</v>
          </cell>
          <cell r="FB728">
            <v>0</v>
          </cell>
          <cell r="FC728">
            <v>0</v>
          </cell>
          <cell r="FD728">
            <v>0</v>
          </cell>
          <cell r="GZ728">
            <v>0</v>
          </cell>
          <cell r="HA728">
            <v>0</v>
          </cell>
        </row>
        <row r="729">
          <cell r="B729" t="str">
            <v>50SBF</v>
          </cell>
          <cell r="C729">
            <v>0</v>
          </cell>
          <cell r="D729">
            <v>0</v>
          </cell>
          <cell r="E729">
            <v>926564349</v>
          </cell>
          <cell r="F729" t="str">
            <v>63041POA006L5</v>
          </cell>
          <cell r="G729" t="str">
            <v>63041POA006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0</v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0</v>
          </cell>
          <cell r="AQ729">
            <v>0</v>
          </cell>
          <cell r="AR729">
            <v>0</v>
          </cell>
          <cell r="AS729">
            <v>0</v>
          </cell>
          <cell r="AT729">
            <v>0</v>
          </cell>
          <cell r="AU729">
            <v>0</v>
          </cell>
          <cell r="AV729">
            <v>0</v>
          </cell>
          <cell r="AW729">
            <v>0</v>
          </cell>
          <cell r="AX729">
            <v>0</v>
          </cell>
          <cell r="AY729">
            <v>0</v>
          </cell>
          <cell r="AZ729">
            <v>0</v>
          </cell>
          <cell r="BA729">
            <v>0</v>
          </cell>
          <cell r="BB729">
            <v>0</v>
          </cell>
          <cell r="BC729">
            <v>0</v>
          </cell>
          <cell r="BD729">
            <v>0</v>
          </cell>
          <cell r="BE729">
            <v>0</v>
          </cell>
          <cell r="BF729">
            <v>0</v>
          </cell>
          <cell r="BG729">
            <v>0</v>
          </cell>
          <cell r="BH729">
            <v>0</v>
          </cell>
          <cell r="BI729">
            <v>0</v>
          </cell>
          <cell r="BJ729">
            <v>0</v>
          </cell>
          <cell r="BK729">
            <v>0</v>
          </cell>
          <cell r="BL729">
            <v>0</v>
          </cell>
          <cell r="BM729">
            <v>0</v>
          </cell>
          <cell r="BN729">
            <v>0</v>
          </cell>
          <cell r="BO729">
            <v>0</v>
          </cell>
          <cell r="BP729">
            <v>0</v>
          </cell>
          <cell r="BQ729">
            <v>0</v>
          </cell>
          <cell r="BR729">
            <v>0</v>
          </cell>
          <cell r="BS729">
            <v>0</v>
          </cell>
          <cell r="BT729">
            <v>0</v>
          </cell>
          <cell r="BU729">
            <v>0</v>
          </cell>
          <cell r="BV729">
            <v>0</v>
          </cell>
          <cell r="BW729">
            <v>0</v>
          </cell>
          <cell r="BX729">
            <v>0</v>
          </cell>
          <cell r="BY729">
            <v>0</v>
          </cell>
          <cell r="BZ729">
            <v>0</v>
          </cell>
          <cell r="CA729">
            <v>0</v>
          </cell>
          <cell r="CB729">
            <v>0</v>
          </cell>
          <cell r="CC729">
            <v>0</v>
          </cell>
          <cell r="CD729">
            <v>0</v>
          </cell>
          <cell r="CE729">
            <v>0</v>
          </cell>
          <cell r="CF729">
            <v>0</v>
          </cell>
          <cell r="CG729">
            <v>0</v>
          </cell>
          <cell r="CH729">
            <v>0</v>
          </cell>
          <cell r="CI729">
            <v>0</v>
          </cell>
          <cell r="CJ729">
            <v>0</v>
          </cell>
          <cell r="CK729">
            <v>106</v>
          </cell>
          <cell r="CL729">
            <v>0</v>
          </cell>
          <cell r="CM729">
            <v>0</v>
          </cell>
          <cell r="CN729">
            <v>0</v>
          </cell>
          <cell r="CO729">
            <v>0</v>
          </cell>
          <cell r="CP729">
            <v>0</v>
          </cell>
          <cell r="CQ729">
            <v>0</v>
          </cell>
          <cell r="CR729">
            <v>0</v>
          </cell>
          <cell r="CS729">
            <v>0</v>
          </cell>
          <cell r="CT729">
            <v>0</v>
          </cell>
          <cell r="CU729">
            <v>0</v>
          </cell>
          <cell r="CV729">
            <v>0</v>
          </cell>
          <cell r="CW729">
            <v>0</v>
          </cell>
          <cell r="CX729">
            <v>0</v>
          </cell>
          <cell r="CY729">
            <v>0</v>
          </cell>
          <cell r="CZ729">
            <v>0</v>
          </cell>
          <cell r="DA729">
            <v>0</v>
          </cell>
          <cell r="DB729">
            <v>0</v>
          </cell>
          <cell r="DC729">
            <v>0</v>
          </cell>
          <cell r="DD729">
            <v>0</v>
          </cell>
          <cell r="DE729">
            <v>0</v>
          </cell>
          <cell r="DF729">
            <v>0</v>
          </cell>
          <cell r="DG729">
            <v>0</v>
          </cell>
          <cell r="DH729">
            <v>0</v>
          </cell>
          <cell r="DI729">
            <v>0</v>
          </cell>
          <cell r="DJ729">
            <v>0</v>
          </cell>
          <cell r="DK729">
            <v>0</v>
          </cell>
          <cell r="DL729">
            <v>0</v>
          </cell>
          <cell r="DM729">
            <v>0</v>
          </cell>
          <cell r="DN729">
            <v>0</v>
          </cell>
          <cell r="DO729">
            <v>0</v>
          </cell>
          <cell r="DP729">
            <v>0</v>
          </cell>
          <cell r="DQ729">
            <v>0</v>
          </cell>
          <cell r="DR729">
            <v>0</v>
          </cell>
          <cell r="DS729">
            <v>0</v>
          </cell>
          <cell r="DT729">
            <v>0</v>
          </cell>
          <cell r="DU729">
            <v>0</v>
          </cell>
          <cell r="DV729">
            <v>0</v>
          </cell>
          <cell r="DW729">
            <v>0</v>
          </cell>
          <cell r="DX729">
            <v>0</v>
          </cell>
          <cell r="DY729">
            <v>10</v>
          </cell>
          <cell r="DZ729">
            <v>0</v>
          </cell>
          <cell r="EA729">
            <v>0</v>
          </cell>
          <cell r="EB729">
            <v>0</v>
          </cell>
          <cell r="EC729">
            <v>0</v>
          </cell>
          <cell r="ED729">
            <v>0</v>
          </cell>
          <cell r="EE729">
            <v>10</v>
          </cell>
          <cell r="EF729">
            <v>0</v>
          </cell>
          <cell r="EG729">
            <v>0</v>
          </cell>
          <cell r="EH729">
            <v>0</v>
          </cell>
          <cell r="EI729">
            <v>0</v>
          </cell>
          <cell r="EJ729">
            <v>0</v>
          </cell>
          <cell r="EK729">
            <v>0</v>
          </cell>
          <cell r="EL729">
            <v>0</v>
          </cell>
          <cell r="EM729">
            <v>0</v>
          </cell>
          <cell r="EN729">
            <v>0</v>
          </cell>
          <cell r="EO729">
            <v>0</v>
          </cell>
          <cell r="EP729">
            <v>0</v>
          </cell>
          <cell r="EQ729">
            <v>0</v>
          </cell>
          <cell r="ER729">
            <v>0</v>
          </cell>
          <cell r="ES729">
            <v>0</v>
          </cell>
          <cell r="ET729">
            <v>0</v>
          </cell>
          <cell r="EU729">
            <v>0</v>
          </cell>
          <cell r="EV729">
            <v>0</v>
          </cell>
          <cell r="EW729">
            <v>0</v>
          </cell>
          <cell r="EX729">
            <v>0</v>
          </cell>
          <cell r="EY729">
            <v>0</v>
          </cell>
          <cell r="EZ729">
            <v>0</v>
          </cell>
          <cell r="FA729">
            <v>0</v>
          </cell>
          <cell r="FB729">
            <v>0</v>
          </cell>
          <cell r="FC729">
            <v>0</v>
          </cell>
          <cell r="FD729">
            <v>0</v>
          </cell>
          <cell r="GZ729">
            <v>0</v>
          </cell>
          <cell r="HA729">
            <v>0</v>
          </cell>
        </row>
        <row r="730">
          <cell r="B730" t="str">
            <v>50SBF</v>
          </cell>
          <cell r="C730">
            <v>0</v>
          </cell>
          <cell r="D730">
            <v>0</v>
          </cell>
          <cell r="E730">
            <v>926564349</v>
          </cell>
          <cell r="F730" t="str">
            <v>63041P9A006L5</v>
          </cell>
          <cell r="G730" t="str">
            <v>63041P9A006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0</v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>
            <v>0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0</v>
          </cell>
          <cell r="AP730">
            <v>0</v>
          </cell>
          <cell r="AQ730">
            <v>0</v>
          </cell>
          <cell r="AR730">
            <v>0</v>
          </cell>
          <cell r="AS730">
            <v>0</v>
          </cell>
          <cell r="AT730">
            <v>0</v>
          </cell>
          <cell r="AU730">
            <v>0</v>
          </cell>
          <cell r="AV730">
            <v>0</v>
          </cell>
          <cell r="AW730">
            <v>0</v>
          </cell>
          <cell r="AX730">
            <v>0</v>
          </cell>
          <cell r="AY730">
            <v>0</v>
          </cell>
          <cell r="AZ730">
            <v>0</v>
          </cell>
          <cell r="BA730">
            <v>0</v>
          </cell>
          <cell r="BB730">
            <v>0</v>
          </cell>
          <cell r="BC730">
            <v>0</v>
          </cell>
          <cell r="BD730">
            <v>0</v>
          </cell>
          <cell r="BE730">
            <v>0</v>
          </cell>
          <cell r="BF730">
            <v>0</v>
          </cell>
          <cell r="BG730">
            <v>0</v>
          </cell>
          <cell r="BH730">
            <v>0</v>
          </cell>
          <cell r="BI730">
            <v>0</v>
          </cell>
          <cell r="BJ730">
            <v>0</v>
          </cell>
          <cell r="BK730">
            <v>0</v>
          </cell>
          <cell r="BL730">
            <v>0</v>
          </cell>
          <cell r="BM730">
            <v>0</v>
          </cell>
          <cell r="BN730">
            <v>0</v>
          </cell>
          <cell r="BO730">
            <v>0</v>
          </cell>
          <cell r="BP730">
            <v>0</v>
          </cell>
          <cell r="BQ730">
            <v>0</v>
          </cell>
          <cell r="BR730">
            <v>0</v>
          </cell>
          <cell r="BS730">
            <v>0</v>
          </cell>
          <cell r="BT730">
            <v>0</v>
          </cell>
          <cell r="BU730">
            <v>0</v>
          </cell>
          <cell r="BV730">
            <v>0</v>
          </cell>
          <cell r="BW730">
            <v>0</v>
          </cell>
          <cell r="BX730">
            <v>0</v>
          </cell>
          <cell r="BY730">
            <v>3</v>
          </cell>
          <cell r="BZ730">
            <v>0</v>
          </cell>
          <cell r="CA730">
            <v>0</v>
          </cell>
          <cell r="CB730">
            <v>0</v>
          </cell>
          <cell r="CC730">
            <v>0</v>
          </cell>
          <cell r="CD730">
            <v>0</v>
          </cell>
          <cell r="CE730">
            <v>3</v>
          </cell>
          <cell r="CF730">
            <v>0</v>
          </cell>
          <cell r="CG730">
            <v>0</v>
          </cell>
          <cell r="CH730">
            <v>0</v>
          </cell>
          <cell r="CI730">
            <v>0</v>
          </cell>
          <cell r="CJ730">
            <v>0</v>
          </cell>
          <cell r="CK730">
            <v>106</v>
          </cell>
          <cell r="CL730">
            <v>0</v>
          </cell>
          <cell r="CM730">
            <v>0</v>
          </cell>
          <cell r="CN730">
            <v>0</v>
          </cell>
          <cell r="CO730">
            <v>0</v>
          </cell>
          <cell r="CP730">
            <v>0</v>
          </cell>
          <cell r="CQ730">
            <v>0</v>
          </cell>
          <cell r="CR730">
            <v>0</v>
          </cell>
          <cell r="CS730">
            <v>0</v>
          </cell>
          <cell r="CT730">
            <v>0</v>
          </cell>
          <cell r="CU730">
            <v>0</v>
          </cell>
          <cell r="CV730">
            <v>0</v>
          </cell>
          <cell r="CW730">
            <v>0</v>
          </cell>
          <cell r="CX730">
            <v>0</v>
          </cell>
          <cell r="CY730">
            <v>10</v>
          </cell>
          <cell r="CZ730">
            <v>0</v>
          </cell>
          <cell r="DA730">
            <v>0</v>
          </cell>
          <cell r="DB730">
            <v>0</v>
          </cell>
          <cell r="DC730">
            <v>0</v>
          </cell>
          <cell r="DD730">
            <v>0</v>
          </cell>
          <cell r="DE730">
            <v>10</v>
          </cell>
          <cell r="DF730">
            <v>0</v>
          </cell>
          <cell r="DG730">
            <v>0</v>
          </cell>
          <cell r="DH730">
            <v>0</v>
          </cell>
          <cell r="DI730">
            <v>0</v>
          </cell>
          <cell r="DJ730">
            <v>0</v>
          </cell>
          <cell r="DK730">
            <v>0</v>
          </cell>
          <cell r="DL730">
            <v>0</v>
          </cell>
          <cell r="DM730">
            <v>0</v>
          </cell>
          <cell r="DN730">
            <v>0</v>
          </cell>
          <cell r="DO730">
            <v>0</v>
          </cell>
          <cell r="DP730">
            <v>0</v>
          </cell>
          <cell r="DQ730">
            <v>0</v>
          </cell>
          <cell r="DR730">
            <v>0</v>
          </cell>
          <cell r="DS730">
            <v>0</v>
          </cell>
          <cell r="DT730">
            <v>0</v>
          </cell>
          <cell r="DU730">
            <v>0</v>
          </cell>
          <cell r="DV730">
            <v>0</v>
          </cell>
          <cell r="DW730">
            <v>30</v>
          </cell>
          <cell r="DX730">
            <v>30</v>
          </cell>
          <cell r="DY730">
            <v>30</v>
          </cell>
          <cell r="DZ730">
            <v>0</v>
          </cell>
          <cell r="EA730">
            <v>30</v>
          </cell>
          <cell r="EB730">
            <v>0</v>
          </cell>
          <cell r="EC730">
            <v>30</v>
          </cell>
          <cell r="ED730">
            <v>0</v>
          </cell>
          <cell r="EE730">
            <v>30</v>
          </cell>
          <cell r="EF730">
            <v>0</v>
          </cell>
          <cell r="EG730">
            <v>0</v>
          </cell>
          <cell r="EH730">
            <v>0</v>
          </cell>
          <cell r="EI730">
            <v>0</v>
          </cell>
          <cell r="EJ730">
            <v>0</v>
          </cell>
          <cell r="EK730">
            <v>0</v>
          </cell>
          <cell r="EL730">
            <v>0</v>
          </cell>
          <cell r="EM730">
            <v>0</v>
          </cell>
          <cell r="EN730">
            <v>0</v>
          </cell>
          <cell r="EO730">
            <v>0</v>
          </cell>
          <cell r="EP730">
            <v>0</v>
          </cell>
          <cell r="EQ730">
            <v>0</v>
          </cell>
          <cell r="ER730">
            <v>0</v>
          </cell>
          <cell r="ES730">
            <v>0</v>
          </cell>
          <cell r="ET730">
            <v>0</v>
          </cell>
          <cell r="EU730">
            <v>0</v>
          </cell>
          <cell r="EV730">
            <v>0</v>
          </cell>
          <cell r="EW730">
            <v>0</v>
          </cell>
          <cell r="EX730">
            <v>0</v>
          </cell>
          <cell r="EY730">
            <v>0</v>
          </cell>
          <cell r="EZ730">
            <v>0</v>
          </cell>
          <cell r="FA730">
            <v>0</v>
          </cell>
          <cell r="FB730">
            <v>0</v>
          </cell>
          <cell r="FC730">
            <v>0</v>
          </cell>
          <cell r="FD730">
            <v>0</v>
          </cell>
          <cell r="GZ730">
            <v>0</v>
          </cell>
          <cell r="HA730">
            <v>30</v>
          </cell>
        </row>
        <row r="731">
          <cell r="B731" t="str">
            <v>50SS</v>
          </cell>
          <cell r="C731">
            <v>0</v>
          </cell>
          <cell r="D731">
            <v>0</v>
          </cell>
          <cell r="E731">
            <v>926548956</v>
          </cell>
          <cell r="F731" t="str">
            <v>63047FOA085L5</v>
          </cell>
          <cell r="G731" t="str">
            <v>63047FOA085</v>
          </cell>
          <cell r="H731">
            <v>57</v>
          </cell>
          <cell r="I731">
            <v>57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1</v>
          </cell>
          <cell r="S731">
            <v>0</v>
          </cell>
          <cell r="T731">
            <v>56</v>
          </cell>
          <cell r="U731">
            <v>56</v>
          </cell>
          <cell r="V731">
            <v>0</v>
          </cell>
          <cell r="W731">
            <v>0</v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>
            <v>0</v>
          </cell>
          <cell r="AC731">
            <v>0</v>
          </cell>
          <cell r="AD731">
            <v>0</v>
          </cell>
          <cell r="AE731">
            <v>0</v>
          </cell>
          <cell r="AF731">
            <v>0</v>
          </cell>
          <cell r="AG731">
            <v>56</v>
          </cell>
          <cell r="AH731">
            <v>56</v>
          </cell>
          <cell r="AI731">
            <v>0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0</v>
          </cell>
          <cell r="AQ731">
            <v>0</v>
          </cell>
          <cell r="AR731">
            <v>0</v>
          </cell>
          <cell r="AS731">
            <v>0</v>
          </cell>
          <cell r="AT731">
            <v>56</v>
          </cell>
          <cell r="AU731">
            <v>56</v>
          </cell>
          <cell r="AV731">
            <v>0</v>
          </cell>
          <cell r="AW731">
            <v>0</v>
          </cell>
          <cell r="AX731">
            <v>0</v>
          </cell>
          <cell r="AY731">
            <v>0</v>
          </cell>
          <cell r="AZ731">
            <v>0</v>
          </cell>
          <cell r="BA731">
            <v>0</v>
          </cell>
          <cell r="BB731">
            <v>0</v>
          </cell>
          <cell r="BC731">
            <v>0</v>
          </cell>
          <cell r="BD731">
            <v>0</v>
          </cell>
          <cell r="BE731">
            <v>0</v>
          </cell>
          <cell r="BF731">
            <v>0</v>
          </cell>
          <cell r="BG731">
            <v>56</v>
          </cell>
          <cell r="BH731">
            <v>56</v>
          </cell>
          <cell r="BI731">
            <v>56</v>
          </cell>
          <cell r="BJ731">
            <v>0</v>
          </cell>
          <cell r="BK731">
            <v>0</v>
          </cell>
          <cell r="BL731">
            <v>0</v>
          </cell>
          <cell r="BM731">
            <v>0</v>
          </cell>
          <cell r="BN731">
            <v>0</v>
          </cell>
          <cell r="BO731">
            <v>0</v>
          </cell>
          <cell r="BP731">
            <v>0</v>
          </cell>
          <cell r="BQ731">
            <v>0</v>
          </cell>
          <cell r="BR731">
            <v>0</v>
          </cell>
          <cell r="BS731">
            <v>0</v>
          </cell>
          <cell r="BT731">
            <v>56</v>
          </cell>
          <cell r="BU731">
            <v>56</v>
          </cell>
          <cell r="BV731">
            <v>0</v>
          </cell>
          <cell r="BW731">
            <v>0</v>
          </cell>
          <cell r="BX731">
            <v>0</v>
          </cell>
          <cell r="BY731">
            <v>0</v>
          </cell>
          <cell r="BZ731">
            <v>0</v>
          </cell>
          <cell r="CA731">
            <v>0</v>
          </cell>
          <cell r="CB731">
            <v>0</v>
          </cell>
          <cell r="CC731">
            <v>0</v>
          </cell>
          <cell r="CD731">
            <v>0</v>
          </cell>
          <cell r="CE731">
            <v>0</v>
          </cell>
          <cell r="CF731">
            <v>0</v>
          </cell>
          <cell r="CG731">
            <v>56</v>
          </cell>
          <cell r="CH731">
            <v>56</v>
          </cell>
          <cell r="CI731">
            <v>0</v>
          </cell>
          <cell r="CJ731">
            <v>0</v>
          </cell>
          <cell r="CK731">
            <v>0</v>
          </cell>
          <cell r="CL731">
            <v>0</v>
          </cell>
          <cell r="CM731">
            <v>0</v>
          </cell>
          <cell r="CN731">
            <v>0</v>
          </cell>
          <cell r="CO731">
            <v>0</v>
          </cell>
          <cell r="CP731">
            <v>0</v>
          </cell>
          <cell r="CQ731">
            <v>0</v>
          </cell>
          <cell r="CR731">
            <v>0</v>
          </cell>
          <cell r="CS731">
            <v>0</v>
          </cell>
          <cell r="CT731">
            <v>56</v>
          </cell>
          <cell r="CU731">
            <v>56</v>
          </cell>
          <cell r="CV731">
            <v>0</v>
          </cell>
          <cell r="CW731">
            <v>0</v>
          </cell>
          <cell r="CX731">
            <v>0</v>
          </cell>
          <cell r="CY731">
            <v>0</v>
          </cell>
          <cell r="CZ731">
            <v>0</v>
          </cell>
          <cell r="DA731">
            <v>0</v>
          </cell>
          <cell r="DB731">
            <v>0</v>
          </cell>
          <cell r="DC731">
            <v>0</v>
          </cell>
          <cell r="DD731">
            <v>0</v>
          </cell>
          <cell r="DE731">
            <v>0</v>
          </cell>
          <cell r="DF731">
            <v>0</v>
          </cell>
          <cell r="DG731">
            <v>56</v>
          </cell>
          <cell r="DH731">
            <v>56</v>
          </cell>
          <cell r="DI731">
            <v>0</v>
          </cell>
          <cell r="DJ731">
            <v>0</v>
          </cell>
          <cell r="DK731">
            <v>0</v>
          </cell>
          <cell r="DL731">
            <v>0</v>
          </cell>
          <cell r="DM731">
            <v>0</v>
          </cell>
          <cell r="DN731">
            <v>0</v>
          </cell>
          <cell r="DO731">
            <v>0</v>
          </cell>
          <cell r="DP731">
            <v>0</v>
          </cell>
          <cell r="DQ731">
            <v>0</v>
          </cell>
          <cell r="DR731">
            <v>56</v>
          </cell>
          <cell r="DS731">
            <v>0</v>
          </cell>
          <cell r="DT731">
            <v>0</v>
          </cell>
          <cell r="DU731">
            <v>0</v>
          </cell>
          <cell r="DV731">
            <v>0</v>
          </cell>
          <cell r="DW731">
            <v>0</v>
          </cell>
          <cell r="DX731">
            <v>0</v>
          </cell>
          <cell r="DY731">
            <v>0</v>
          </cell>
          <cell r="DZ731">
            <v>0</v>
          </cell>
          <cell r="EA731">
            <v>0</v>
          </cell>
          <cell r="EB731">
            <v>0</v>
          </cell>
          <cell r="EC731">
            <v>0</v>
          </cell>
          <cell r="ED731">
            <v>0</v>
          </cell>
          <cell r="EE731">
            <v>0</v>
          </cell>
          <cell r="EF731">
            <v>0</v>
          </cell>
          <cell r="EG731">
            <v>0</v>
          </cell>
          <cell r="EH731">
            <v>0</v>
          </cell>
          <cell r="EI731">
            <v>0</v>
          </cell>
          <cell r="EJ731">
            <v>0</v>
          </cell>
          <cell r="EK731">
            <v>0</v>
          </cell>
          <cell r="EL731">
            <v>0</v>
          </cell>
          <cell r="EM731">
            <v>0</v>
          </cell>
          <cell r="EN731">
            <v>0</v>
          </cell>
          <cell r="EO731">
            <v>0</v>
          </cell>
          <cell r="EP731">
            <v>0</v>
          </cell>
          <cell r="EQ731">
            <v>0</v>
          </cell>
          <cell r="ER731">
            <v>0</v>
          </cell>
          <cell r="ES731">
            <v>0</v>
          </cell>
          <cell r="ET731">
            <v>0</v>
          </cell>
          <cell r="EU731">
            <v>0</v>
          </cell>
          <cell r="EV731">
            <v>0</v>
          </cell>
          <cell r="EW731">
            <v>0</v>
          </cell>
          <cell r="EX731">
            <v>0</v>
          </cell>
          <cell r="EY731">
            <v>0</v>
          </cell>
          <cell r="EZ731">
            <v>0</v>
          </cell>
          <cell r="FA731">
            <v>0</v>
          </cell>
          <cell r="FB731">
            <v>0</v>
          </cell>
          <cell r="FC731">
            <v>0</v>
          </cell>
          <cell r="FD731">
            <v>0</v>
          </cell>
          <cell r="GZ731">
            <v>0</v>
          </cell>
          <cell r="HA731">
            <v>0</v>
          </cell>
        </row>
        <row r="732">
          <cell r="B732" t="str">
            <v>50SS</v>
          </cell>
          <cell r="C732">
            <v>0</v>
          </cell>
          <cell r="D732">
            <v>0</v>
          </cell>
          <cell r="E732">
            <v>926548642</v>
          </cell>
          <cell r="F732" t="str">
            <v>63041DZA085L5</v>
          </cell>
          <cell r="G732" t="str">
            <v>63041DZA085</v>
          </cell>
          <cell r="H732">
            <v>46</v>
          </cell>
          <cell r="I732">
            <v>46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46</v>
          </cell>
          <cell r="U732">
            <v>46</v>
          </cell>
          <cell r="V732">
            <v>0</v>
          </cell>
          <cell r="W732">
            <v>0</v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>
            <v>0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46</v>
          </cell>
          <cell r="AH732">
            <v>46</v>
          </cell>
          <cell r="AI732">
            <v>1440</v>
          </cell>
          <cell r="AJ732">
            <v>0</v>
          </cell>
          <cell r="AK732">
            <v>0</v>
          </cell>
          <cell r="AL732">
            <v>0</v>
          </cell>
          <cell r="AM732">
            <v>0</v>
          </cell>
          <cell r="AN732">
            <v>0</v>
          </cell>
          <cell r="AO732">
            <v>0</v>
          </cell>
          <cell r="AP732">
            <v>0</v>
          </cell>
          <cell r="AQ732">
            <v>0</v>
          </cell>
          <cell r="AR732">
            <v>-1</v>
          </cell>
          <cell r="AS732">
            <v>1</v>
          </cell>
          <cell r="AT732">
            <v>46</v>
          </cell>
          <cell r="AU732">
            <v>47</v>
          </cell>
          <cell r="AV732">
            <v>0</v>
          </cell>
          <cell r="AW732">
            <v>0</v>
          </cell>
          <cell r="AX732">
            <v>0</v>
          </cell>
          <cell r="AY732">
            <v>0</v>
          </cell>
          <cell r="AZ732">
            <v>0</v>
          </cell>
          <cell r="BA732">
            <v>0</v>
          </cell>
          <cell r="BB732">
            <v>0</v>
          </cell>
          <cell r="BC732">
            <v>0</v>
          </cell>
          <cell r="BD732">
            <v>0</v>
          </cell>
          <cell r="BE732">
            <v>0</v>
          </cell>
          <cell r="BF732">
            <v>0</v>
          </cell>
          <cell r="BG732">
            <v>47</v>
          </cell>
          <cell r="BH732">
            <v>47</v>
          </cell>
          <cell r="BI732">
            <v>47</v>
          </cell>
          <cell r="BJ732">
            <v>0</v>
          </cell>
          <cell r="BK732">
            <v>0</v>
          </cell>
          <cell r="BL732">
            <v>0</v>
          </cell>
          <cell r="BM732">
            <v>0</v>
          </cell>
          <cell r="BN732">
            <v>0</v>
          </cell>
          <cell r="BO732">
            <v>0</v>
          </cell>
          <cell r="BP732">
            <v>0</v>
          </cell>
          <cell r="BQ732">
            <v>0</v>
          </cell>
          <cell r="BR732">
            <v>0</v>
          </cell>
          <cell r="BS732">
            <v>1</v>
          </cell>
          <cell r="BT732">
            <v>46</v>
          </cell>
          <cell r="BU732">
            <v>47</v>
          </cell>
          <cell r="BV732">
            <v>0</v>
          </cell>
          <cell r="BW732">
            <v>0</v>
          </cell>
          <cell r="BX732">
            <v>0</v>
          </cell>
          <cell r="BY732">
            <v>0</v>
          </cell>
          <cell r="BZ732">
            <v>0</v>
          </cell>
          <cell r="CA732">
            <v>0</v>
          </cell>
          <cell r="CB732">
            <v>0</v>
          </cell>
          <cell r="CC732">
            <v>0</v>
          </cell>
          <cell r="CD732">
            <v>0</v>
          </cell>
          <cell r="CE732">
            <v>0</v>
          </cell>
          <cell r="CF732">
            <v>0</v>
          </cell>
          <cell r="CG732">
            <v>47</v>
          </cell>
          <cell r="CH732">
            <v>47</v>
          </cell>
          <cell r="CI732">
            <v>0</v>
          </cell>
          <cell r="CJ732">
            <v>0</v>
          </cell>
          <cell r="CK732">
            <v>0</v>
          </cell>
          <cell r="CL732">
            <v>0</v>
          </cell>
          <cell r="CM732">
            <v>0</v>
          </cell>
          <cell r="CN732">
            <v>0</v>
          </cell>
          <cell r="CO732">
            <v>0</v>
          </cell>
          <cell r="CP732">
            <v>0</v>
          </cell>
          <cell r="CQ732">
            <v>0</v>
          </cell>
          <cell r="CR732">
            <v>1</v>
          </cell>
          <cell r="CS732">
            <v>0</v>
          </cell>
          <cell r="CT732">
            <v>46</v>
          </cell>
          <cell r="CU732">
            <v>46</v>
          </cell>
          <cell r="CV732">
            <v>0</v>
          </cell>
          <cell r="CW732">
            <v>0</v>
          </cell>
          <cell r="CX732">
            <v>0</v>
          </cell>
          <cell r="CY732">
            <v>0</v>
          </cell>
          <cell r="CZ732">
            <v>0</v>
          </cell>
          <cell r="DA732">
            <v>0</v>
          </cell>
          <cell r="DB732">
            <v>0</v>
          </cell>
          <cell r="DC732">
            <v>0</v>
          </cell>
          <cell r="DD732">
            <v>0</v>
          </cell>
          <cell r="DE732">
            <v>0</v>
          </cell>
          <cell r="DF732">
            <v>0</v>
          </cell>
          <cell r="DG732">
            <v>46</v>
          </cell>
          <cell r="DH732">
            <v>46</v>
          </cell>
          <cell r="DI732">
            <v>0</v>
          </cell>
          <cell r="DJ732">
            <v>0</v>
          </cell>
          <cell r="DK732">
            <v>0</v>
          </cell>
          <cell r="DL732">
            <v>0</v>
          </cell>
          <cell r="DM732">
            <v>0</v>
          </cell>
          <cell r="DN732">
            <v>0</v>
          </cell>
          <cell r="DO732">
            <v>0</v>
          </cell>
          <cell r="DP732">
            <v>0</v>
          </cell>
          <cell r="DQ732">
            <v>0</v>
          </cell>
          <cell r="DR732">
            <v>46</v>
          </cell>
          <cell r="DS732">
            <v>0</v>
          </cell>
          <cell r="DT732">
            <v>0</v>
          </cell>
          <cell r="DU732">
            <v>0</v>
          </cell>
          <cell r="DV732">
            <v>0</v>
          </cell>
          <cell r="DW732">
            <v>0</v>
          </cell>
          <cell r="DX732">
            <v>0</v>
          </cell>
          <cell r="DY732">
            <v>0</v>
          </cell>
          <cell r="DZ732">
            <v>0</v>
          </cell>
          <cell r="EA732">
            <v>0</v>
          </cell>
          <cell r="EB732">
            <v>0</v>
          </cell>
          <cell r="EC732">
            <v>0</v>
          </cell>
          <cell r="ED732">
            <v>0</v>
          </cell>
          <cell r="EE732">
            <v>0</v>
          </cell>
          <cell r="EF732">
            <v>0</v>
          </cell>
          <cell r="EG732">
            <v>0</v>
          </cell>
          <cell r="EH732">
            <v>0</v>
          </cell>
          <cell r="EI732">
            <v>0</v>
          </cell>
          <cell r="EJ732">
            <v>0</v>
          </cell>
          <cell r="EK732">
            <v>0</v>
          </cell>
          <cell r="EL732">
            <v>0</v>
          </cell>
          <cell r="EM732">
            <v>0</v>
          </cell>
          <cell r="EN732">
            <v>0</v>
          </cell>
          <cell r="EO732">
            <v>0</v>
          </cell>
          <cell r="EP732">
            <v>0</v>
          </cell>
          <cell r="EQ732">
            <v>0</v>
          </cell>
          <cell r="ER732">
            <v>0</v>
          </cell>
          <cell r="ES732">
            <v>0</v>
          </cell>
          <cell r="ET732">
            <v>0</v>
          </cell>
          <cell r="EU732">
            <v>0</v>
          </cell>
          <cell r="EV732">
            <v>0</v>
          </cell>
          <cell r="EW732">
            <v>0</v>
          </cell>
          <cell r="EX732">
            <v>0</v>
          </cell>
          <cell r="EY732">
            <v>0</v>
          </cell>
          <cell r="EZ732">
            <v>0</v>
          </cell>
          <cell r="FA732">
            <v>0</v>
          </cell>
          <cell r="FB732">
            <v>0</v>
          </cell>
          <cell r="FC732">
            <v>0</v>
          </cell>
          <cell r="FD732">
            <v>0</v>
          </cell>
          <cell r="GZ732">
            <v>0</v>
          </cell>
          <cell r="HA732">
            <v>0</v>
          </cell>
        </row>
        <row r="733">
          <cell r="B733" t="str">
            <v>50SS</v>
          </cell>
          <cell r="C733">
            <v>0</v>
          </cell>
          <cell r="D733">
            <v>10</v>
          </cell>
          <cell r="E733">
            <v>926548657</v>
          </cell>
          <cell r="F733" t="str">
            <v>23047BQA085L5</v>
          </cell>
          <cell r="G733" t="str">
            <v>23047BQA085</v>
          </cell>
          <cell r="H733">
            <v>21</v>
          </cell>
          <cell r="I733">
            <v>26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5</v>
          </cell>
          <cell r="T733">
            <v>21</v>
          </cell>
          <cell r="U733">
            <v>26</v>
          </cell>
          <cell r="V733">
            <v>0</v>
          </cell>
          <cell r="W733">
            <v>0</v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>
            <v>0</v>
          </cell>
          <cell r="AC733">
            <v>0</v>
          </cell>
          <cell r="AD733">
            <v>0</v>
          </cell>
          <cell r="AE733">
            <v>0</v>
          </cell>
          <cell r="AF733">
            <v>5</v>
          </cell>
          <cell r="AG733">
            <v>21</v>
          </cell>
          <cell r="AH733">
            <v>26</v>
          </cell>
          <cell r="AI733">
            <v>186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0</v>
          </cell>
          <cell r="AQ733">
            <v>0</v>
          </cell>
          <cell r="AR733">
            <v>0</v>
          </cell>
          <cell r="AS733">
            <v>5</v>
          </cell>
          <cell r="AT733">
            <v>21</v>
          </cell>
          <cell r="AU733">
            <v>26</v>
          </cell>
          <cell r="AV733">
            <v>0</v>
          </cell>
          <cell r="AW733">
            <v>0</v>
          </cell>
          <cell r="AX733">
            <v>0</v>
          </cell>
          <cell r="AY733">
            <v>0</v>
          </cell>
          <cell r="AZ733">
            <v>0</v>
          </cell>
          <cell r="BA733">
            <v>0</v>
          </cell>
          <cell r="BB733">
            <v>0</v>
          </cell>
          <cell r="BC733">
            <v>0</v>
          </cell>
          <cell r="BD733">
            <v>0</v>
          </cell>
          <cell r="BE733">
            <v>0</v>
          </cell>
          <cell r="BF733">
            <v>0</v>
          </cell>
          <cell r="BG733">
            <v>26</v>
          </cell>
          <cell r="BH733">
            <v>26</v>
          </cell>
          <cell r="BI733">
            <v>26</v>
          </cell>
          <cell r="BJ733">
            <v>0</v>
          </cell>
          <cell r="BK733">
            <v>0</v>
          </cell>
          <cell r="BL733">
            <v>0</v>
          </cell>
          <cell r="BM733">
            <v>0</v>
          </cell>
          <cell r="BN733">
            <v>0</v>
          </cell>
          <cell r="BO733">
            <v>0</v>
          </cell>
          <cell r="BP733">
            <v>0</v>
          </cell>
          <cell r="BQ733">
            <v>0</v>
          </cell>
          <cell r="BR733">
            <v>0</v>
          </cell>
          <cell r="BS733">
            <v>5</v>
          </cell>
          <cell r="BT733">
            <v>21</v>
          </cell>
          <cell r="BU733">
            <v>26</v>
          </cell>
          <cell r="BV733">
            <v>0</v>
          </cell>
          <cell r="BW733">
            <v>0</v>
          </cell>
          <cell r="BX733">
            <v>0</v>
          </cell>
          <cell r="BY733">
            <v>0</v>
          </cell>
          <cell r="BZ733">
            <v>0</v>
          </cell>
          <cell r="CA733">
            <v>0</v>
          </cell>
          <cell r="CB733">
            <v>0</v>
          </cell>
          <cell r="CC733">
            <v>0</v>
          </cell>
          <cell r="CD733">
            <v>0</v>
          </cell>
          <cell r="CE733">
            <v>0</v>
          </cell>
          <cell r="CF733">
            <v>5</v>
          </cell>
          <cell r="CG733">
            <v>21</v>
          </cell>
          <cell r="CH733">
            <v>26</v>
          </cell>
          <cell r="CI733">
            <v>0</v>
          </cell>
          <cell r="CJ733">
            <v>0</v>
          </cell>
          <cell r="CK733">
            <v>0</v>
          </cell>
          <cell r="CL733">
            <v>0</v>
          </cell>
          <cell r="CM733">
            <v>0</v>
          </cell>
          <cell r="CN733">
            <v>0</v>
          </cell>
          <cell r="CO733">
            <v>0</v>
          </cell>
          <cell r="CP733">
            <v>0</v>
          </cell>
          <cell r="CQ733">
            <v>0</v>
          </cell>
          <cell r="CR733">
            <v>0</v>
          </cell>
          <cell r="CS733">
            <v>5</v>
          </cell>
          <cell r="CT733">
            <v>21</v>
          </cell>
          <cell r="CU733">
            <v>26</v>
          </cell>
          <cell r="CV733">
            <v>0</v>
          </cell>
          <cell r="CW733">
            <v>0</v>
          </cell>
          <cell r="CX733">
            <v>0</v>
          </cell>
          <cell r="CY733">
            <v>0</v>
          </cell>
          <cell r="CZ733">
            <v>0</v>
          </cell>
          <cell r="DA733">
            <v>0</v>
          </cell>
          <cell r="DB733">
            <v>0</v>
          </cell>
          <cell r="DC733">
            <v>0</v>
          </cell>
          <cell r="DD733">
            <v>0</v>
          </cell>
          <cell r="DE733">
            <v>0</v>
          </cell>
          <cell r="DF733">
            <v>5</v>
          </cell>
          <cell r="DG733">
            <v>21</v>
          </cell>
          <cell r="DH733">
            <v>26</v>
          </cell>
          <cell r="DI733">
            <v>0</v>
          </cell>
          <cell r="DJ733">
            <v>0</v>
          </cell>
          <cell r="DK733">
            <v>0</v>
          </cell>
          <cell r="DL733">
            <v>0</v>
          </cell>
          <cell r="DM733">
            <v>0</v>
          </cell>
          <cell r="DN733">
            <v>0</v>
          </cell>
          <cell r="DO733">
            <v>0</v>
          </cell>
          <cell r="DP733">
            <v>0</v>
          </cell>
          <cell r="DQ733">
            <v>0</v>
          </cell>
          <cell r="DR733">
            <v>0</v>
          </cell>
          <cell r="DS733">
            <v>5</v>
          </cell>
          <cell r="DT733">
            <v>21</v>
          </cell>
          <cell r="DU733">
            <v>26</v>
          </cell>
          <cell r="DV733">
            <v>0</v>
          </cell>
          <cell r="DW733">
            <v>0</v>
          </cell>
          <cell r="DX733">
            <v>0</v>
          </cell>
          <cell r="DY733">
            <v>0</v>
          </cell>
          <cell r="DZ733">
            <v>0</v>
          </cell>
          <cell r="EA733">
            <v>0</v>
          </cell>
          <cell r="EB733">
            <v>0</v>
          </cell>
          <cell r="EC733">
            <v>0</v>
          </cell>
          <cell r="ED733">
            <v>0</v>
          </cell>
          <cell r="EE733">
            <v>0</v>
          </cell>
          <cell r="EF733">
            <v>5</v>
          </cell>
          <cell r="EG733">
            <v>21</v>
          </cell>
          <cell r="EH733">
            <v>26</v>
          </cell>
          <cell r="EI733">
            <v>0</v>
          </cell>
          <cell r="EJ733">
            <v>0</v>
          </cell>
          <cell r="EK733">
            <v>0</v>
          </cell>
          <cell r="EL733">
            <v>0</v>
          </cell>
          <cell r="EM733">
            <v>0</v>
          </cell>
          <cell r="EN733">
            <v>0</v>
          </cell>
          <cell r="EO733">
            <v>0</v>
          </cell>
          <cell r="EP733">
            <v>0</v>
          </cell>
          <cell r="EQ733">
            <v>0</v>
          </cell>
          <cell r="ER733">
            <v>0</v>
          </cell>
          <cell r="ES733">
            <v>0</v>
          </cell>
          <cell r="ET733">
            <v>21</v>
          </cell>
          <cell r="EU733">
            <v>26</v>
          </cell>
          <cell r="EV733">
            <v>0</v>
          </cell>
          <cell r="EW733">
            <v>0</v>
          </cell>
          <cell r="EX733">
            <v>0</v>
          </cell>
          <cell r="EY733">
            <v>0</v>
          </cell>
          <cell r="EZ733">
            <v>0</v>
          </cell>
          <cell r="FA733">
            <v>0</v>
          </cell>
          <cell r="FB733">
            <v>0</v>
          </cell>
          <cell r="FC733">
            <v>0</v>
          </cell>
          <cell r="FD733">
            <v>0</v>
          </cell>
          <cell r="GZ733">
            <v>0</v>
          </cell>
          <cell r="HA733">
            <v>0</v>
          </cell>
        </row>
        <row r="734">
          <cell r="B734" t="str">
            <v>50SS</v>
          </cell>
          <cell r="C734">
            <v>0</v>
          </cell>
          <cell r="D734">
            <v>0</v>
          </cell>
          <cell r="E734">
            <v>926548925</v>
          </cell>
          <cell r="F734" t="str">
            <v>23047NZA085L5</v>
          </cell>
          <cell r="G734" t="str">
            <v>23047NZA085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0</v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>
            <v>0</v>
          </cell>
          <cell r="AC734">
            <v>0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0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0</v>
          </cell>
          <cell r="AQ734">
            <v>0</v>
          </cell>
          <cell r="AR734">
            <v>0</v>
          </cell>
          <cell r="AS734">
            <v>0</v>
          </cell>
          <cell r="AT734">
            <v>0</v>
          </cell>
          <cell r="AU734">
            <v>0</v>
          </cell>
          <cell r="AV734">
            <v>0</v>
          </cell>
          <cell r="AW734">
            <v>0</v>
          </cell>
          <cell r="AX734">
            <v>0</v>
          </cell>
          <cell r="AY734">
            <v>0</v>
          </cell>
          <cell r="AZ734">
            <v>0</v>
          </cell>
          <cell r="BA734">
            <v>0</v>
          </cell>
          <cell r="BB734">
            <v>0</v>
          </cell>
          <cell r="BC734">
            <v>0</v>
          </cell>
          <cell r="BD734">
            <v>0</v>
          </cell>
          <cell r="BE734">
            <v>0</v>
          </cell>
          <cell r="BF734">
            <v>0</v>
          </cell>
          <cell r="BG734">
            <v>0</v>
          </cell>
          <cell r="BH734">
            <v>0</v>
          </cell>
          <cell r="BI734">
            <v>0</v>
          </cell>
          <cell r="BJ734">
            <v>0</v>
          </cell>
          <cell r="BK734">
            <v>0</v>
          </cell>
          <cell r="BL734">
            <v>0</v>
          </cell>
          <cell r="BM734">
            <v>0</v>
          </cell>
          <cell r="BN734">
            <v>0</v>
          </cell>
          <cell r="BO734">
            <v>0</v>
          </cell>
          <cell r="BP734">
            <v>0</v>
          </cell>
          <cell r="BQ734">
            <v>0</v>
          </cell>
          <cell r="BR734">
            <v>0</v>
          </cell>
          <cell r="BS734">
            <v>0</v>
          </cell>
          <cell r="BT734">
            <v>0</v>
          </cell>
          <cell r="BU734">
            <v>0</v>
          </cell>
          <cell r="BV734">
            <v>0</v>
          </cell>
          <cell r="BW734">
            <v>0</v>
          </cell>
          <cell r="BX734">
            <v>0</v>
          </cell>
          <cell r="BY734">
            <v>0</v>
          </cell>
          <cell r="BZ734">
            <v>0</v>
          </cell>
          <cell r="CA734">
            <v>0</v>
          </cell>
          <cell r="CB734">
            <v>0</v>
          </cell>
          <cell r="CC734">
            <v>0</v>
          </cell>
          <cell r="CD734">
            <v>0</v>
          </cell>
          <cell r="CE734">
            <v>0</v>
          </cell>
          <cell r="CF734">
            <v>0</v>
          </cell>
          <cell r="CG734">
            <v>0</v>
          </cell>
          <cell r="CH734">
            <v>0</v>
          </cell>
          <cell r="CI734">
            <v>0</v>
          </cell>
          <cell r="CJ734">
            <v>0</v>
          </cell>
          <cell r="CK734">
            <v>0</v>
          </cell>
          <cell r="CL734">
            <v>0</v>
          </cell>
          <cell r="CM734">
            <v>0</v>
          </cell>
          <cell r="CN734">
            <v>0</v>
          </cell>
          <cell r="CO734">
            <v>0</v>
          </cell>
          <cell r="CP734">
            <v>0</v>
          </cell>
          <cell r="CQ734">
            <v>0</v>
          </cell>
          <cell r="CR734">
            <v>0</v>
          </cell>
          <cell r="CS734">
            <v>0</v>
          </cell>
          <cell r="CT734">
            <v>0</v>
          </cell>
          <cell r="CU734">
            <v>0</v>
          </cell>
          <cell r="CV734">
            <v>0</v>
          </cell>
          <cell r="CW734">
            <v>0</v>
          </cell>
          <cell r="CX734">
            <v>0</v>
          </cell>
          <cell r="CY734">
            <v>0</v>
          </cell>
          <cell r="CZ734">
            <v>0</v>
          </cell>
          <cell r="DA734">
            <v>0</v>
          </cell>
          <cell r="DB734">
            <v>0</v>
          </cell>
          <cell r="DC734">
            <v>0</v>
          </cell>
          <cell r="DD734">
            <v>0</v>
          </cell>
          <cell r="DE734">
            <v>0</v>
          </cell>
          <cell r="DF734">
            <v>0</v>
          </cell>
          <cell r="DG734">
            <v>0</v>
          </cell>
          <cell r="DH734">
            <v>0</v>
          </cell>
          <cell r="DI734">
            <v>0</v>
          </cell>
          <cell r="DJ734">
            <v>0</v>
          </cell>
          <cell r="DK734">
            <v>0</v>
          </cell>
          <cell r="DL734">
            <v>0</v>
          </cell>
          <cell r="DM734">
            <v>0</v>
          </cell>
          <cell r="DN734">
            <v>0</v>
          </cell>
          <cell r="DO734">
            <v>0</v>
          </cell>
          <cell r="DP734">
            <v>0</v>
          </cell>
          <cell r="DQ734">
            <v>0</v>
          </cell>
          <cell r="DR734">
            <v>0</v>
          </cell>
          <cell r="DS734">
            <v>0</v>
          </cell>
          <cell r="DT734">
            <v>0</v>
          </cell>
          <cell r="DU734">
            <v>0</v>
          </cell>
          <cell r="DV734">
            <v>0</v>
          </cell>
          <cell r="DW734">
            <v>0</v>
          </cell>
          <cell r="DX734">
            <v>0</v>
          </cell>
          <cell r="DY734">
            <v>0</v>
          </cell>
          <cell r="DZ734">
            <v>0</v>
          </cell>
          <cell r="EA734">
            <v>0</v>
          </cell>
          <cell r="EB734">
            <v>0</v>
          </cell>
          <cell r="EC734">
            <v>0</v>
          </cell>
          <cell r="ED734">
            <v>0</v>
          </cell>
          <cell r="EE734">
            <v>0</v>
          </cell>
          <cell r="EF734">
            <v>0</v>
          </cell>
          <cell r="EG734">
            <v>0</v>
          </cell>
          <cell r="EH734">
            <v>0</v>
          </cell>
          <cell r="EI734">
            <v>0</v>
          </cell>
          <cell r="EJ734">
            <v>0</v>
          </cell>
          <cell r="EK734">
            <v>0</v>
          </cell>
          <cell r="EL734">
            <v>0</v>
          </cell>
          <cell r="EM734">
            <v>0</v>
          </cell>
          <cell r="EN734">
            <v>0</v>
          </cell>
          <cell r="EO734">
            <v>0</v>
          </cell>
          <cell r="EP734">
            <v>0</v>
          </cell>
          <cell r="EQ734">
            <v>0</v>
          </cell>
          <cell r="ER734">
            <v>0</v>
          </cell>
          <cell r="ES734">
            <v>0</v>
          </cell>
          <cell r="ET734">
            <v>0</v>
          </cell>
          <cell r="EU734">
            <v>0</v>
          </cell>
          <cell r="EV734">
            <v>0</v>
          </cell>
          <cell r="EW734">
            <v>0</v>
          </cell>
          <cell r="EX734">
            <v>0</v>
          </cell>
          <cell r="EY734">
            <v>0</v>
          </cell>
          <cell r="EZ734">
            <v>0</v>
          </cell>
          <cell r="FA734">
            <v>0</v>
          </cell>
          <cell r="FB734">
            <v>0</v>
          </cell>
          <cell r="FC734">
            <v>0</v>
          </cell>
          <cell r="FD734">
            <v>0</v>
          </cell>
          <cell r="GZ734">
            <v>0</v>
          </cell>
          <cell r="HA734">
            <v>0</v>
          </cell>
        </row>
        <row r="735">
          <cell r="B735" t="str">
            <v>50SSC</v>
          </cell>
          <cell r="C735">
            <v>0</v>
          </cell>
          <cell r="D735">
            <v>0</v>
          </cell>
          <cell r="E735">
            <v>926564245</v>
          </cell>
          <cell r="F735" t="str">
            <v>63047N9A085L5</v>
          </cell>
          <cell r="G735" t="str">
            <v>63047N9A085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10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10</v>
          </cell>
          <cell r="T735">
            <v>0</v>
          </cell>
          <cell r="U735">
            <v>10</v>
          </cell>
          <cell r="V735">
            <v>0</v>
          </cell>
          <cell r="W735">
            <v>80</v>
          </cell>
          <cell r="X735">
            <v>0</v>
          </cell>
          <cell r="Y735">
            <v>80</v>
          </cell>
          <cell r="Z735">
            <v>80</v>
          </cell>
          <cell r="AA735">
            <v>80</v>
          </cell>
          <cell r="AB735">
            <v>80</v>
          </cell>
          <cell r="AC735">
            <v>80</v>
          </cell>
          <cell r="AD735">
            <v>0</v>
          </cell>
          <cell r="AE735">
            <v>0</v>
          </cell>
          <cell r="AF735">
            <v>90</v>
          </cell>
          <cell r="AG735">
            <v>0</v>
          </cell>
          <cell r="AH735">
            <v>90</v>
          </cell>
          <cell r="AI735">
            <v>0</v>
          </cell>
          <cell r="AJ735">
            <v>202</v>
          </cell>
          <cell r="AK735">
            <v>122</v>
          </cell>
          <cell r="AL735">
            <v>202</v>
          </cell>
          <cell r="AM735">
            <v>0</v>
          </cell>
          <cell r="AN735">
            <v>202</v>
          </cell>
          <cell r="AO735">
            <v>202</v>
          </cell>
          <cell r="AP735">
            <v>202</v>
          </cell>
          <cell r="AQ735">
            <v>80</v>
          </cell>
          <cell r="AR735">
            <v>0</v>
          </cell>
          <cell r="AS735">
            <v>0</v>
          </cell>
          <cell r="AT735">
            <v>212</v>
          </cell>
          <cell r="AU735">
            <v>212</v>
          </cell>
          <cell r="AV735">
            <v>15.742574257425742</v>
          </cell>
          <cell r="AW735">
            <v>192</v>
          </cell>
          <cell r="AX735">
            <v>0</v>
          </cell>
          <cell r="AY735">
            <v>193</v>
          </cell>
          <cell r="AZ735">
            <v>120</v>
          </cell>
          <cell r="BA735">
            <v>404</v>
          </cell>
          <cell r="BB735">
            <v>524</v>
          </cell>
          <cell r="BC735">
            <v>404</v>
          </cell>
          <cell r="BD735">
            <v>404</v>
          </cell>
          <cell r="BE735">
            <v>1</v>
          </cell>
          <cell r="BF735">
            <v>0</v>
          </cell>
          <cell r="BG735">
            <v>0</v>
          </cell>
          <cell r="BH735">
            <v>0</v>
          </cell>
          <cell r="BI735">
            <v>0</v>
          </cell>
          <cell r="BJ735">
            <v>120</v>
          </cell>
          <cell r="BK735">
            <v>0</v>
          </cell>
          <cell r="BL735">
            <v>120</v>
          </cell>
          <cell r="BM735">
            <v>0</v>
          </cell>
          <cell r="BN735">
            <v>120</v>
          </cell>
          <cell r="BO735">
            <v>0</v>
          </cell>
          <cell r="BP735">
            <v>120</v>
          </cell>
          <cell r="BQ735">
            <v>0</v>
          </cell>
          <cell r="BR735">
            <v>0</v>
          </cell>
          <cell r="BS735">
            <v>0</v>
          </cell>
          <cell r="BT735">
            <v>120</v>
          </cell>
          <cell r="BU735">
            <v>120</v>
          </cell>
          <cell r="BV735">
            <v>18</v>
          </cell>
          <cell r="BW735">
            <v>80</v>
          </cell>
          <cell r="BX735">
            <v>0</v>
          </cell>
          <cell r="BY735">
            <v>80</v>
          </cell>
          <cell r="BZ735">
            <v>200</v>
          </cell>
          <cell r="CA735">
            <v>200</v>
          </cell>
          <cell r="CB735">
            <v>0</v>
          </cell>
          <cell r="CC735">
            <v>200</v>
          </cell>
          <cell r="CD735">
            <v>0</v>
          </cell>
          <cell r="CE735">
            <v>0</v>
          </cell>
          <cell r="CF735">
            <v>0</v>
          </cell>
          <cell r="CG735">
            <v>200</v>
          </cell>
          <cell r="CH735">
            <v>200</v>
          </cell>
          <cell r="CI735">
            <v>60</v>
          </cell>
          <cell r="CJ735">
            <v>0</v>
          </cell>
          <cell r="CK735">
            <v>80</v>
          </cell>
          <cell r="CL735">
            <v>0</v>
          </cell>
          <cell r="CM735">
            <v>34</v>
          </cell>
          <cell r="CN735">
            <v>120</v>
          </cell>
          <cell r="CO735">
            <v>92</v>
          </cell>
          <cell r="CP735">
            <v>120</v>
          </cell>
          <cell r="CQ735">
            <v>12</v>
          </cell>
          <cell r="CR735">
            <v>-80</v>
          </cell>
          <cell r="CS735">
            <v>0</v>
          </cell>
          <cell r="CT735">
            <v>188</v>
          </cell>
          <cell r="CU735">
            <v>188</v>
          </cell>
          <cell r="CV735">
            <v>124</v>
          </cell>
          <cell r="CW735">
            <v>0</v>
          </cell>
          <cell r="CX735">
            <v>0</v>
          </cell>
          <cell r="CY735">
            <v>0</v>
          </cell>
          <cell r="CZ735">
            <v>0</v>
          </cell>
          <cell r="DA735">
            <v>0</v>
          </cell>
          <cell r="DB735">
            <v>34</v>
          </cell>
          <cell r="DC735">
            <v>0</v>
          </cell>
          <cell r="DD735">
            <v>34</v>
          </cell>
          <cell r="DE735">
            <v>0</v>
          </cell>
          <cell r="DF735">
            <v>0</v>
          </cell>
          <cell r="DG735">
            <v>154</v>
          </cell>
          <cell r="DH735">
            <v>154</v>
          </cell>
          <cell r="DI735">
            <v>10.405405405405405</v>
          </cell>
          <cell r="DJ735">
            <v>290</v>
          </cell>
          <cell r="DK735">
            <v>0</v>
          </cell>
          <cell r="DL735">
            <v>292</v>
          </cell>
          <cell r="DM735">
            <v>0</v>
          </cell>
          <cell r="DN735">
            <v>444</v>
          </cell>
          <cell r="DO735">
            <v>0</v>
          </cell>
          <cell r="DP735">
            <v>444</v>
          </cell>
          <cell r="DQ735">
            <v>0</v>
          </cell>
          <cell r="DR735">
            <v>1</v>
          </cell>
          <cell r="DS735">
            <v>0</v>
          </cell>
          <cell r="DT735">
            <v>445</v>
          </cell>
          <cell r="DU735">
            <v>445</v>
          </cell>
          <cell r="DV735">
            <v>24.054054054054053</v>
          </cell>
          <cell r="DW735">
            <v>110</v>
          </cell>
          <cell r="DX735">
            <v>198</v>
          </cell>
          <cell r="DY735">
            <v>110</v>
          </cell>
          <cell r="DZ735">
            <v>0</v>
          </cell>
          <cell r="EA735">
            <v>555</v>
          </cell>
          <cell r="EB735">
            <v>0</v>
          </cell>
          <cell r="EC735">
            <v>555</v>
          </cell>
          <cell r="ED735">
            <v>0</v>
          </cell>
          <cell r="EE735">
            <v>499</v>
          </cell>
          <cell r="EF735">
            <v>0</v>
          </cell>
          <cell r="EG735">
            <v>56</v>
          </cell>
          <cell r="EH735">
            <v>56</v>
          </cell>
          <cell r="EI735">
            <v>14</v>
          </cell>
          <cell r="EJ735">
            <v>120</v>
          </cell>
          <cell r="EK735">
            <v>0</v>
          </cell>
          <cell r="EL735">
            <v>0</v>
          </cell>
          <cell r="EM735">
            <v>0</v>
          </cell>
          <cell r="EN735">
            <v>120</v>
          </cell>
          <cell r="EO735">
            <v>0</v>
          </cell>
          <cell r="EP735">
            <v>120</v>
          </cell>
          <cell r="EQ735">
            <v>0</v>
          </cell>
          <cell r="ER735">
            <v>120</v>
          </cell>
          <cell r="ES735">
            <v>0</v>
          </cell>
          <cell r="ET735">
            <v>56</v>
          </cell>
          <cell r="EU735">
            <v>56</v>
          </cell>
          <cell r="EV735">
            <v>0</v>
          </cell>
          <cell r="EW735">
            <v>0</v>
          </cell>
          <cell r="EX735">
            <v>0</v>
          </cell>
          <cell r="EY735">
            <v>0</v>
          </cell>
          <cell r="EZ735">
            <v>0</v>
          </cell>
          <cell r="FA735">
            <v>0</v>
          </cell>
          <cell r="FB735">
            <v>0</v>
          </cell>
          <cell r="FC735">
            <v>0</v>
          </cell>
          <cell r="FD735">
            <v>0</v>
          </cell>
          <cell r="GZ735">
            <v>401</v>
          </cell>
          <cell r="HA735">
            <v>110</v>
          </cell>
        </row>
        <row r="736">
          <cell r="B736" t="str">
            <v>50SSC</v>
          </cell>
          <cell r="C736">
            <v>0</v>
          </cell>
          <cell r="D736">
            <v>0</v>
          </cell>
          <cell r="E736">
            <v>926564248</v>
          </cell>
          <cell r="F736" t="str">
            <v>63047NOA085L5</v>
          </cell>
          <cell r="G736" t="str">
            <v>63047NOA085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10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9</v>
          </cell>
          <cell r="T736">
            <v>1</v>
          </cell>
          <cell r="U736">
            <v>10</v>
          </cell>
          <cell r="V736">
            <v>0.1875</v>
          </cell>
          <cell r="W736">
            <v>159</v>
          </cell>
          <cell r="X736">
            <v>249</v>
          </cell>
          <cell r="Y736">
            <v>159</v>
          </cell>
          <cell r="Z736">
            <v>0</v>
          </cell>
          <cell r="AA736">
            <v>160</v>
          </cell>
          <cell r="AB736">
            <v>0</v>
          </cell>
          <cell r="AC736">
            <v>160</v>
          </cell>
          <cell r="AD736">
            <v>0</v>
          </cell>
          <cell r="AE736">
            <v>1</v>
          </cell>
          <cell r="AF736">
            <v>168</v>
          </cell>
          <cell r="AG736">
            <v>0</v>
          </cell>
          <cell r="AH736">
            <v>168</v>
          </cell>
          <cell r="AI736">
            <v>0</v>
          </cell>
          <cell r="AJ736">
            <v>0</v>
          </cell>
          <cell r="AK736">
            <v>0</v>
          </cell>
          <cell r="AL736">
            <v>0</v>
          </cell>
          <cell r="AM736">
            <v>0</v>
          </cell>
          <cell r="AN736">
            <v>0</v>
          </cell>
          <cell r="AO736">
            <v>0</v>
          </cell>
          <cell r="AP736">
            <v>0</v>
          </cell>
          <cell r="AQ736">
            <v>0</v>
          </cell>
          <cell r="AR736">
            <v>-2</v>
          </cell>
          <cell r="AS736">
            <v>168</v>
          </cell>
          <cell r="AT736">
            <v>2</v>
          </cell>
          <cell r="AU736">
            <v>170</v>
          </cell>
          <cell r="AV736">
            <v>0.375</v>
          </cell>
          <cell r="AW736">
            <v>158</v>
          </cell>
          <cell r="AX736">
            <v>0</v>
          </cell>
          <cell r="AY736">
            <v>158</v>
          </cell>
          <cell r="AZ736">
            <v>0</v>
          </cell>
          <cell r="BA736">
            <v>160</v>
          </cell>
          <cell r="BB736">
            <v>0</v>
          </cell>
          <cell r="BC736">
            <v>160</v>
          </cell>
          <cell r="BD736">
            <v>0</v>
          </cell>
          <cell r="BE736">
            <v>-36</v>
          </cell>
          <cell r="BF736">
            <v>28</v>
          </cell>
          <cell r="BG736">
            <v>336</v>
          </cell>
          <cell r="BH736">
            <v>364</v>
          </cell>
          <cell r="BI736">
            <v>336</v>
          </cell>
          <cell r="BJ736">
            <v>0</v>
          </cell>
          <cell r="BK736">
            <v>0</v>
          </cell>
          <cell r="BL736">
            <v>0</v>
          </cell>
          <cell r="BM736">
            <v>0</v>
          </cell>
          <cell r="BN736">
            <v>80</v>
          </cell>
          <cell r="BO736">
            <v>0</v>
          </cell>
          <cell r="BP736">
            <v>80</v>
          </cell>
          <cell r="BQ736">
            <v>0</v>
          </cell>
          <cell r="BR736">
            <v>38</v>
          </cell>
          <cell r="BS736">
            <v>62</v>
          </cell>
          <cell r="BT736">
            <v>264</v>
          </cell>
          <cell r="BU736">
            <v>326</v>
          </cell>
          <cell r="BV736">
            <v>61.875</v>
          </cell>
          <cell r="BW736">
            <v>0</v>
          </cell>
          <cell r="BX736">
            <v>0</v>
          </cell>
          <cell r="BY736">
            <v>1</v>
          </cell>
          <cell r="BZ736">
            <v>0</v>
          </cell>
          <cell r="CA736">
            <v>128</v>
          </cell>
          <cell r="CB736">
            <v>48</v>
          </cell>
          <cell r="CC736">
            <v>128</v>
          </cell>
          <cell r="CD736">
            <v>48</v>
          </cell>
          <cell r="CE736">
            <v>0</v>
          </cell>
          <cell r="CF736">
            <v>62</v>
          </cell>
          <cell r="CG736">
            <v>217</v>
          </cell>
          <cell r="CH736">
            <v>279</v>
          </cell>
          <cell r="CI736">
            <v>81.375</v>
          </cell>
          <cell r="CJ736">
            <v>0</v>
          </cell>
          <cell r="CK736">
            <v>0</v>
          </cell>
          <cell r="CL736">
            <v>1</v>
          </cell>
          <cell r="CM736">
            <v>0</v>
          </cell>
          <cell r="CN736">
            <v>80</v>
          </cell>
          <cell r="CO736">
            <v>0</v>
          </cell>
          <cell r="CP736">
            <v>80</v>
          </cell>
          <cell r="CQ736">
            <v>80</v>
          </cell>
          <cell r="CR736">
            <v>80</v>
          </cell>
          <cell r="CS736">
            <v>0</v>
          </cell>
          <cell r="CT736">
            <v>200</v>
          </cell>
          <cell r="CU736">
            <v>200</v>
          </cell>
          <cell r="CV736">
            <v>75</v>
          </cell>
          <cell r="CW736">
            <v>0</v>
          </cell>
          <cell r="CX736">
            <v>0</v>
          </cell>
          <cell r="CY736">
            <v>0</v>
          </cell>
          <cell r="CZ736">
            <v>0</v>
          </cell>
          <cell r="DA736">
            <v>80</v>
          </cell>
          <cell r="DB736">
            <v>0</v>
          </cell>
          <cell r="DC736">
            <v>80</v>
          </cell>
          <cell r="DD736">
            <v>0</v>
          </cell>
          <cell r="DE736">
            <v>0</v>
          </cell>
          <cell r="DF736">
            <v>0</v>
          </cell>
          <cell r="DG736">
            <v>200</v>
          </cell>
          <cell r="DH736">
            <v>200</v>
          </cell>
          <cell r="DI736">
            <v>0</v>
          </cell>
          <cell r="DJ736">
            <v>0</v>
          </cell>
          <cell r="DK736">
            <v>0</v>
          </cell>
          <cell r="DL736">
            <v>0</v>
          </cell>
          <cell r="DM736">
            <v>0</v>
          </cell>
          <cell r="DN736">
            <v>0</v>
          </cell>
          <cell r="DO736">
            <v>0</v>
          </cell>
          <cell r="DP736">
            <v>0</v>
          </cell>
          <cell r="DQ736">
            <v>0</v>
          </cell>
          <cell r="DR736">
            <v>0</v>
          </cell>
          <cell r="DS736">
            <v>0</v>
          </cell>
          <cell r="DT736">
            <v>200</v>
          </cell>
          <cell r="DU736">
            <v>200</v>
          </cell>
          <cell r="DV736">
            <v>0</v>
          </cell>
          <cell r="DW736">
            <v>0</v>
          </cell>
          <cell r="DX736">
            <v>0</v>
          </cell>
          <cell r="DY736">
            <v>0</v>
          </cell>
          <cell r="DZ736">
            <v>0</v>
          </cell>
          <cell r="EA736">
            <v>0</v>
          </cell>
          <cell r="EB736">
            <v>0</v>
          </cell>
          <cell r="EC736">
            <v>0</v>
          </cell>
          <cell r="ED736">
            <v>0</v>
          </cell>
          <cell r="EE736">
            <v>0</v>
          </cell>
          <cell r="EF736">
            <v>0</v>
          </cell>
          <cell r="EG736">
            <v>200</v>
          </cell>
          <cell r="EH736">
            <v>200</v>
          </cell>
          <cell r="EI736">
            <v>0</v>
          </cell>
          <cell r="EJ736">
            <v>0</v>
          </cell>
          <cell r="EK736">
            <v>0</v>
          </cell>
          <cell r="EL736">
            <v>0</v>
          </cell>
          <cell r="EM736">
            <v>0</v>
          </cell>
          <cell r="EN736">
            <v>0</v>
          </cell>
          <cell r="EO736">
            <v>0</v>
          </cell>
          <cell r="EP736">
            <v>0</v>
          </cell>
          <cell r="EQ736">
            <v>0</v>
          </cell>
          <cell r="ER736">
            <v>0</v>
          </cell>
          <cell r="ES736">
            <v>0</v>
          </cell>
          <cell r="ET736">
            <v>200</v>
          </cell>
          <cell r="EU736">
            <v>200</v>
          </cell>
          <cell r="EV736">
            <v>0</v>
          </cell>
          <cell r="EW736">
            <v>0</v>
          </cell>
          <cell r="EX736">
            <v>0</v>
          </cell>
          <cell r="EY736">
            <v>0</v>
          </cell>
          <cell r="EZ736">
            <v>0</v>
          </cell>
          <cell r="FA736">
            <v>0</v>
          </cell>
          <cell r="FB736">
            <v>0</v>
          </cell>
          <cell r="FC736">
            <v>0</v>
          </cell>
          <cell r="FD736">
            <v>0</v>
          </cell>
          <cell r="GZ736">
            <v>0</v>
          </cell>
          <cell r="HA736">
            <v>0</v>
          </cell>
        </row>
        <row r="737">
          <cell r="B737" t="str">
            <v>50SSF</v>
          </cell>
          <cell r="C737">
            <v>0</v>
          </cell>
          <cell r="D737">
            <v>0</v>
          </cell>
          <cell r="E737">
            <v>926548982</v>
          </cell>
          <cell r="F737" t="str">
            <v>63047T6A085L5</v>
          </cell>
          <cell r="G737" t="str">
            <v>63047T6A085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0</v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>
            <v>0</v>
          </cell>
          <cell r="AC737">
            <v>0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0</v>
          </cell>
          <cell r="AI737">
            <v>0</v>
          </cell>
          <cell r="AJ737">
            <v>0</v>
          </cell>
          <cell r="AK737">
            <v>0</v>
          </cell>
          <cell r="AL737">
            <v>0</v>
          </cell>
          <cell r="AM737">
            <v>0</v>
          </cell>
          <cell r="AN737">
            <v>0</v>
          </cell>
          <cell r="AO737">
            <v>0</v>
          </cell>
          <cell r="AP737">
            <v>0</v>
          </cell>
          <cell r="AQ737">
            <v>0</v>
          </cell>
          <cell r="AR737">
            <v>0</v>
          </cell>
          <cell r="AS737">
            <v>0</v>
          </cell>
          <cell r="AT737">
            <v>0</v>
          </cell>
          <cell r="AU737">
            <v>0</v>
          </cell>
          <cell r="AV737">
            <v>0</v>
          </cell>
          <cell r="AW737">
            <v>0</v>
          </cell>
          <cell r="AX737">
            <v>0</v>
          </cell>
          <cell r="AY737">
            <v>0</v>
          </cell>
          <cell r="AZ737">
            <v>0</v>
          </cell>
          <cell r="BA737">
            <v>0</v>
          </cell>
          <cell r="BB737">
            <v>0</v>
          </cell>
          <cell r="BC737">
            <v>0</v>
          </cell>
          <cell r="BD737">
            <v>0</v>
          </cell>
          <cell r="BE737">
            <v>0</v>
          </cell>
          <cell r="BF737">
            <v>0</v>
          </cell>
          <cell r="BG737">
            <v>0</v>
          </cell>
          <cell r="BH737">
            <v>0</v>
          </cell>
          <cell r="BI737">
            <v>0</v>
          </cell>
          <cell r="BJ737">
            <v>0</v>
          </cell>
          <cell r="BK737">
            <v>0</v>
          </cell>
          <cell r="BL737">
            <v>0</v>
          </cell>
          <cell r="BM737">
            <v>0</v>
          </cell>
          <cell r="BN737">
            <v>0</v>
          </cell>
          <cell r="BO737">
            <v>0</v>
          </cell>
          <cell r="BP737">
            <v>0</v>
          </cell>
          <cell r="BQ737">
            <v>0</v>
          </cell>
          <cell r="BR737">
            <v>0</v>
          </cell>
          <cell r="BS737">
            <v>0</v>
          </cell>
          <cell r="BT737">
            <v>0</v>
          </cell>
          <cell r="BU737">
            <v>0</v>
          </cell>
          <cell r="BV737">
            <v>0</v>
          </cell>
          <cell r="BW737">
            <v>0</v>
          </cell>
          <cell r="BX737">
            <v>0</v>
          </cell>
          <cell r="BY737">
            <v>0</v>
          </cell>
          <cell r="BZ737">
            <v>0</v>
          </cell>
          <cell r="CA737">
            <v>0</v>
          </cell>
          <cell r="CB737">
            <v>0</v>
          </cell>
          <cell r="CC737">
            <v>0</v>
          </cell>
          <cell r="CD737">
            <v>0</v>
          </cell>
          <cell r="CE737">
            <v>0</v>
          </cell>
          <cell r="CF737">
            <v>0</v>
          </cell>
          <cell r="CG737">
            <v>0</v>
          </cell>
          <cell r="CH737">
            <v>0</v>
          </cell>
          <cell r="CI737">
            <v>0</v>
          </cell>
          <cell r="CJ737">
            <v>0</v>
          </cell>
          <cell r="CK737">
            <v>0</v>
          </cell>
          <cell r="CL737">
            <v>0</v>
          </cell>
          <cell r="CM737">
            <v>0</v>
          </cell>
          <cell r="CN737">
            <v>0</v>
          </cell>
          <cell r="CO737">
            <v>0</v>
          </cell>
          <cell r="CP737">
            <v>0</v>
          </cell>
          <cell r="CQ737">
            <v>0</v>
          </cell>
          <cell r="CR737">
            <v>0</v>
          </cell>
          <cell r="CS737">
            <v>0</v>
          </cell>
          <cell r="CT737">
            <v>0</v>
          </cell>
          <cell r="CU737">
            <v>0</v>
          </cell>
          <cell r="CV737">
            <v>0</v>
          </cell>
          <cell r="CW737">
            <v>0</v>
          </cell>
          <cell r="CX737">
            <v>0</v>
          </cell>
          <cell r="CY737">
            <v>0</v>
          </cell>
          <cell r="CZ737">
            <v>0</v>
          </cell>
          <cell r="DA737">
            <v>0</v>
          </cell>
          <cell r="DB737">
            <v>0</v>
          </cell>
          <cell r="DC737">
            <v>0</v>
          </cell>
          <cell r="DD737">
            <v>0</v>
          </cell>
          <cell r="DE737">
            <v>0</v>
          </cell>
          <cell r="DF737">
            <v>0</v>
          </cell>
          <cell r="DG737">
            <v>0</v>
          </cell>
          <cell r="DH737">
            <v>0</v>
          </cell>
          <cell r="DI737">
            <v>0</v>
          </cell>
          <cell r="DJ737">
            <v>0</v>
          </cell>
          <cell r="DK737">
            <v>0</v>
          </cell>
          <cell r="DL737">
            <v>0</v>
          </cell>
          <cell r="DM737">
            <v>0</v>
          </cell>
          <cell r="DN737">
            <v>0</v>
          </cell>
          <cell r="DO737">
            <v>0</v>
          </cell>
          <cell r="DP737">
            <v>0</v>
          </cell>
          <cell r="DQ737">
            <v>0</v>
          </cell>
          <cell r="DR737">
            <v>0</v>
          </cell>
          <cell r="DS737">
            <v>0</v>
          </cell>
          <cell r="DT737">
            <v>0</v>
          </cell>
          <cell r="DU737">
            <v>0</v>
          </cell>
          <cell r="DV737">
            <v>0</v>
          </cell>
          <cell r="DW737">
            <v>0</v>
          </cell>
          <cell r="DX737">
            <v>0</v>
          </cell>
          <cell r="DY737">
            <v>0</v>
          </cell>
          <cell r="DZ737">
            <v>0</v>
          </cell>
          <cell r="EA737">
            <v>0</v>
          </cell>
          <cell r="EB737">
            <v>0</v>
          </cell>
          <cell r="EC737">
            <v>0</v>
          </cell>
          <cell r="ED737">
            <v>0</v>
          </cell>
          <cell r="EE737">
            <v>0</v>
          </cell>
          <cell r="EF737">
            <v>0</v>
          </cell>
          <cell r="EG737">
            <v>0</v>
          </cell>
          <cell r="EH737">
            <v>0</v>
          </cell>
          <cell r="EI737">
            <v>0</v>
          </cell>
          <cell r="EJ737">
            <v>0</v>
          </cell>
          <cell r="EK737">
            <v>0</v>
          </cell>
          <cell r="EL737">
            <v>0</v>
          </cell>
          <cell r="EM737">
            <v>0</v>
          </cell>
          <cell r="EN737">
            <v>0</v>
          </cell>
          <cell r="EO737">
            <v>0</v>
          </cell>
          <cell r="EP737">
            <v>0</v>
          </cell>
          <cell r="EQ737">
            <v>0</v>
          </cell>
          <cell r="ER737">
            <v>0</v>
          </cell>
          <cell r="ES737">
            <v>0</v>
          </cell>
          <cell r="ET737">
            <v>0</v>
          </cell>
          <cell r="EU737">
            <v>0</v>
          </cell>
          <cell r="EV737">
            <v>0</v>
          </cell>
          <cell r="EW737">
            <v>0</v>
          </cell>
          <cell r="EX737">
            <v>0</v>
          </cell>
          <cell r="EY737">
            <v>0</v>
          </cell>
          <cell r="EZ737">
            <v>0</v>
          </cell>
          <cell r="FA737">
            <v>0</v>
          </cell>
          <cell r="FB737">
            <v>0</v>
          </cell>
          <cell r="FC737">
            <v>0</v>
          </cell>
          <cell r="FD737">
            <v>0</v>
          </cell>
          <cell r="GZ737">
            <v>0</v>
          </cell>
          <cell r="HA737">
            <v>0</v>
          </cell>
        </row>
        <row r="738">
          <cell r="B738" t="str">
            <v>50SSF</v>
          </cell>
          <cell r="C738">
            <v>0</v>
          </cell>
          <cell r="D738">
            <v>0</v>
          </cell>
          <cell r="E738">
            <v>926564351</v>
          </cell>
          <cell r="F738" t="str">
            <v>63047POA085L5</v>
          </cell>
          <cell r="G738" t="str">
            <v>63047POA085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0</v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>
            <v>0</v>
          </cell>
          <cell r="AC738">
            <v>0</v>
          </cell>
          <cell r="AD738">
            <v>0</v>
          </cell>
          <cell r="AE738">
            <v>0</v>
          </cell>
          <cell r="AF738">
            <v>0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0</v>
          </cell>
          <cell r="AL738">
            <v>0</v>
          </cell>
          <cell r="AM738">
            <v>0</v>
          </cell>
          <cell r="AN738">
            <v>0</v>
          </cell>
          <cell r="AO738">
            <v>0</v>
          </cell>
          <cell r="AP738">
            <v>0</v>
          </cell>
          <cell r="AQ738">
            <v>0</v>
          </cell>
          <cell r="AR738">
            <v>0</v>
          </cell>
          <cell r="AS738">
            <v>0</v>
          </cell>
          <cell r="AT738">
            <v>0</v>
          </cell>
          <cell r="AU738">
            <v>0</v>
          </cell>
          <cell r="AV738">
            <v>0</v>
          </cell>
          <cell r="AW738">
            <v>0</v>
          </cell>
          <cell r="AX738">
            <v>0</v>
          </cell>
          <cell r="AY738">
            <v>0</v>
          </cell>
          <cell r="AZ738">
            <v>0</v>
          </cell>
          <cell r="BA738">
            <v>0</v>
          </cell>
          <cell r="BB738">
            <v>0</v>
          </cell>
          <cell r="BC738">
            <v>0</v>
          </cell>
          <cell r="BD738">
            <v>0</v>
          </cell>
          <cell r="BE738">
            <v>0</v>
          </cell>
          <cell r="BF738">
            <v>0</v>
          </cell>
          <cell r="BG738">
            <v>0</v>
          </cell>
          <cell r="BH738">
            <v>0</v>
          </cell>
          <cell r="BI738">
            <v>0</v>
          </cell>
          <cell r="BJ738">
            <v>0</v>
          </cell>
          <cell r="BK738">
            <v>0</v>
          </cell>
          <cell r="BL738">
            <v>0</v>
          </cell>
          <cell r="BM738">
            <v>0</v>
          </cell>
          <cell r="BN738">
            <v>0</v>
          </cell>
          <cell r="BO738">
            <v>0</v>
          </cell>
          <cell r="BP738">
            <v>0</v>
          </cell>
          <cell r="BQ738">
            <v>0</v>
          </cell>
          <cell r="BR738">
            <v>0</v>
          </cell>
          <cell r="BS738">
            <v>0</v>
          </cell>
          <cell r="BT738">
            <v>0</v>
          </cell>
          <cell r="BU738">
            <v>0</v>
          </cell>
          <cell r="BV738">
            <v>0</v>
          </cell>
          <cell r="BW738">
            <v>0</v>
          </cell>
          <cell r="BX738">
            <v>0</v>
          </cell>
          <cell r="BY738">
            <v>2</v>
          </cell>
          <cell r="BZ738">
            <v>0</v>
          </cell>
          <cell r="CA738">
            <v>0</v>
          </cell>
          <cell r="CB738">
            <v>0</v>
          </cell>
          <cell r="CC738">
            <v>0</v>
          </cell>
          <cell r="CD738">
            <v>0</v>
          </cell>
          <cell r="CE738">
            <v>2</v>
          </cell>
          <cell r="CF738">
            <v>0</v>
          </cell>
          <cell r="CG738">
            <v>0</v>
          </cell>
          <cell r="CH738">
            <v>0</v>
          </cell>
          <cell r="CI738">
            <v>0</v>
          </cell>
          <cell r="CJ738">
            <v>0</v>
          </cell>
          <cell r="CK738">
            <v>106</v>
          </cell>
          <cell r="CL738">
            <v>0</v>
          </cell>
          <cell r="CM738">
            <v>0</v>
          </cell>
          <cell r="CN738">
            <v>0</v>
          </cell>
          <cell r="CO738">
            <v>0</v>
          </cell>
          <cell r="CP738">
            <v>0</v>
          </cell>
          <cell r="CQ738">
            <v>0</v>
          </cell>
          <cell r="CR738">
            <v>0</v>
          </cell>
          <cell r="CS738">
            <v>0</v>
          </cell>
          <cell r="CT738">
            <v>0</v>
          </cell>
          <cell r="CU738">
            <v>0</v>
          </cell>
          <cell r="CV738">
            <v>0</v>
          </cell>
          <cell r="CW738">
            <v>0</v>
          </cell>
          <cell r="CX738">
            <v>0</v>
          </cell>
          <cell r="CY738">
            <v>0</v>
          </cell>
          <cell r="CZ738">
            <v>0</v>
          </cell>
          <cell r="DA738">
            <v>0</v>
          </cell>
          <cell r="DB738">
            <v>0</v>
          </cell>
          <cell r="DC738">
            <v>0</v>
          </cell>
          <cell r="DD738">
            <v>0</v>
          </cell>
          <cell r="DE738">
            <v>0</v>
          </cell>
          <cell r="DF738">
            <v>0</v>
          </cell>
          <cell r="DG738">
            <v>0</v>
          </cell>
          <cell r="DH738">
            <v>0</v>
          </cell>
          <cell r="DI738">
            <v>0</v>
          </cell>
          <cell r="DJ738">
            <v>0</v>
          </cell>
          <cell r="DK738">
            <v>0</v>
          </cell>
          <cell r="DL738">
            <v>0</v>
          </cell>
          <cell r="DM738">
            <v>0</v>
          </cell>
          <cell r="DN738">
            <v>0</v>
          </cell>
          <cell r="DO738">
            <v>0</v>
          </cell>
          <cell r="DP738">
            <v>0</v>
          </cell>
          <cell r="DQ738">
            <v>0</v>
          </cell>
          <cell r="DR738">
            <v>0</v>
          </cell>
          <cell r="DS738">
            <v>0</v>
          </cell>
          <cell r="DT738">
            <v>0</v>
          </cell>
          <cell r="DU738">
            <v>0</v>
          </cell>
          <cell r="DV738">
            <v>0</v>
          </cell>
          <cell r="DW738">
            <v>0</v>
          </cell>
          <cell r="DX738">
            <v>0</v>
          </cell>
          <cell r="DY738">
            <v>240</v>
          </cell>
          <cell r="DZ738">
            <v>0</v>
          </cell>
          <cell r="EA738">
            <v>0</v>
          </cell>
          <cell r="EB738">
            <v>0</v>
          </cell>
          <cell r="EC738">
            <v>0</v>
          </cell>
          <cell r="ED738">
            <v>0</v>
          </cell>
          <cell r="EE738">
            <v>240</v>
          </cell>
          <cell r="EF738">
            <v>0</v>
          </cell>
          <cell r="EG738">
            <v>0</v>
          </cell>
          <cell r="EH738">
            <v>0</v>
          </cell>
          <cell r="EI738">
            <v>0</v>
          </cell>
          <cell r="EJ738">
            <v>0</v>
          </cell>
          <cell r="EK738">
            <v>0</v>
          </cell>
          <cell r="EL738">
            <v>0</v>
          </cell>
          <cell r="EM738">
            <v>0</v>
          </cell>
          <cell r="EN738">
            <v>0</v>
          </cell>
          <cell r="EO738">
            <v>0</v>
          </cell>
          <cell r="EP738">
            <v>0</v>
          </cell>
          <cell r="EQ738">
            <v>0</v>
          </cell>
          <cell r="ER738">
            <v>0</v>
          </cell>
          <cell r="ES738">
            <v>0</v>
          </cell>
          <cell r="ET738">
            <v>0</v>
          </cell>
          <cell r="EU738">
            <v>0</v>
          </cell>
          <cell r="EV738">
            <v>0</v>
          </cell>
          <cell r="EW738">
            <v>0</v>
          </cell>
          <cell r="EX738">
            <v>0</v>
          </cell>
          <cell r="EY738">
            <v>0</v>
          </cell>
          <cell r="EZ738">
            <v>0</v>
          </cell>
          <cell r="FA738">
            <v>0</v>
          </cell>
          <cell r="FB738">
            <v>0</v>
          </cell>
          <cell r="FC738">
            <v>0</v>
          </cell>
          <cell r="FD738">
            <v>0</v>
          </cell>
          <cell r="GZ738">
            <v>0</v>
          </cell>
          <cell r="HA738">
            <v>0</v>
          </cell>
        </row>
        <row r="739">
          <cell r="B739" t="str">
            <v>50SSF</v>
          </cell>
          <cell r="C739">
            <v>0</v>
          </cell>
          <cell r="D739">
            <v>0</v>
          </cell>
          <cell r="E739">
            <v>926564350</v>
          </cell>
          <cell r="F739" t="str">
            <v>63047P9A085L5</v>
          </cell>
          <cell r="G739" t="str">
            <v>63047P9A085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>
            <v>0</v>
          </cell>
          <cell r="AC739">
            <v>0</v>
          </cell>
          <cell r="AD739">
            <v>0</v>
          </cell>
          <cell r="AE739">
            <v>0</v>
          </cell>
          <cell r="AF739">
            <v>0</v>
          </cell>
          <cell r="AG739">
            <v>0</v>
          </cell>
          <cell r="AH739">
            <v>0</v>
          </cell>
          <cell r="AI739">
            <v>0</v>
          </cell>
          <cell r="AJ739">
            <v>0</v>
          </cell>
          <cell r="AK739">
            <v>0</v>
          </cell>
          <cell r="AL739">
            <v>0</v>
          </cell>
          <cell r="AM739">
            <v>0</v>
          </cell>
          <cell r="AN739">
            <v>0</v>
          </cell>
          <cell r="AO739">
            <v>0</v>
          </cell>
          <cell r="AP739">
            <v>0</v>
          </cell>
          <cell r="AQ739">
            <v>0</v>
          </cell>
          <cell r="AR739">
            <v>0</v>
          </cell>
          <cell r="AS739">
            <v>0</v>
          </cell>
          <cell r="AT739">
            <v>0</v>
          </cell>
          <cell r="AU739">
            <v>0</v>
          </cell>
          <cell r="AV739">
            <v>0</v>
          </cell>
          <cell r="AW739">
            <v>0</v>
          </cell>
          <cell r="AX739">
            <v>0</v>
          </cell>
          <cell r="AY739">
            <v>0</v>
          </cell>
          <cell r="AZ739">
            <v>0</v>
          </cell>
          <cell r="BA739">
            <v>0</v>
          </cell>
          <cell r="BB739">
            <v>0</v>
          </cell>
          <cell r="BC739">
            <v>0</v>
          </cell>
          <cell r="BD739">
            <v>0</v>
          </cell>
          <cell r="BE739">
            <v>0</v>
          </cell>
          <cell r="BF739">
            <v>0</v>
          </cell>
          <cell r="BG739">
            <v>0</v>
          </cell>
          <cell r="BH739">
            <v>0</v>
          </cell>
          <cell r="BI739">
            <v>0</v>
          </cell>
          <cell r="BJ739">
            <v>0</v>
          </cell>
          <cell r="BK739">
            <v>0</v>
          </cell>
          <cell r="BL739">
            <v>0</v>
          </cell>
          <cell r="BM739">
            <v>0</v>
          </cell>
          <cell r="BN739">
            <v>0</v>
          </cell>
          <cell r="BO739">
            <v>0</v>
          </cell>
          <cell r="BP739">
            <v>0</v>
          </cell>
          <cell r="BQ739">
            <v>0</v>
          </cell>
          <cell r="BR739">
            <v>0</v>
          </cell>
          <cell r="BS739">
            <v>0</v>
          </cell>
          <cell r="BT739">
            <v>0</v>
          </cell>
          <cell r="BU739">
            <v>0</v>
          </cell>
          <cell r="BV739">
            <v>0</v>
          </cell>
          <cell r="BW739">
            <v>0</v>
          </cell>
          <cell r="BX739">
            <v>0</v>
          </cell>
          <cell r="BY739">
            <v>0</v>
          </cell>
          <cell r="BZ739">
            <v>0</v>
          </cell>
          <cell r="CA739">
            <v>0</v>
          </cell>
          <cell r="CB739">
            <v>0</v>
          </cell>
          <cell r="CC739">
            <v>0</v>
          </cell>
          <cell r="CD739">
            <v>0</v>
          </cell>
          <cell r="CE739">
            <v>0</v>
          </cell>
          <cell r="CF739">
            <v>0</v>
          </cell>
          <cell r="CG739">
            <v>0</v>
          </cell>
          <cell r="CH739">
            <v>0</v>
          </cell>
          <cell r="CI739">
            <v>0</v>
          </cell>
          <cell r="CJ739">
            <v>0</v>
          </cell>
          <cell r="CK739">
            <v>106</v>
          </cell>
          <cell r="CL739">
            <v>0</v>
          </cell>
          <cell r="CM739">
            <v>0</v>
          </cell>
          <cell r="CN739">
            <v>0</v>
          </cell>
          <cell r="CO739">
            <v>0</v>
          </cell>
          <cell r="CP739">
            <v>0</v>
          </cell>
          <cell r="CQ739">
            <v>0</v>
          </cell>
          <cell r="CR739">
            <v>0</v>
          </cell>
          <cell r="CS739">
            <v>0</v>
          </cell>
          <cell r="CT739">
            <v>0</v>
          </cell>
          <cell r="CU739">
            <v>0</v>
          </cell>
          <cell r="CV739">
            <v>0</v>
          </cell>
          <cell r="CW739">
            <v>0</v>
          </cell>
          <cell r="CX739">
            <v>0</v>
          </cell>
          <cell r="CY739">
            <v>10</v>
          </cell>
          <cell r="CZ739">
            <v>0</v>
          </cell>
          <cell r="DA739">
            <v>0</v>
          </cell>
          <cell r="DB739">
            <v>0</v>
          </cell>
          <cell r="DC739">
            <v>0</v>
          </cell>
          <cell r="DD739">
            <v>0</v>
          </cell>
          <cell r="DE739">
            <v>10</v>
          </cell>
          <cell r="DF739">
            <v>0</v>
          </cell>
          <cell r="DG739">
            <v>0</v>
          </cell>
          <cell r="DH739">
            <v>0</v>
          </cell>
          <cell r="DI739">
            <v>0</v>
          </cell>
          <cell r="DJ739">
            <v>0</v>
          </cell>
          <cell r="DK739">
            <v>0</v>
          </cell>
          <cell r="DL739">
            <v>0</v>
          </cell>
          <cell r="DM739">
            <v>0</v>
          </cell>
          <cell r="DN739">
            <v>0</v>
          </cell>
          <cell r="DO739">
            <v>0</v>
          </cell>
          <cell r="DP739">
            <v>0</v>
          </cell>
          <cell r="DQ739">
            <v>0</v>
          </cell>
          <cell r="DR739">
            <v>0</v>
          </cell>
          <cell r="DS739">
            <v>0</v>
          </cell>
          <cell r="DT739">
            <v>0</v>
          </cell>
          <cell r="DU739">
            <v>0</v>
          </cell>
          <cell r="DV739">
            <v>0</v>
          </cell>
          <cell r="DW739">
            <v>0</v>
          </cell>
          <cell r="DX739">
            <v>40</v>
          </cell>
          <cell r="DY739">
            <v>0</v>
          </cell>
          <cell r="DZ739">
            <v>0</v>
          </cell>
          <cell r="EA739">
            <v>0</v>
          </cell>
          <cell r="EB739">
            <v>0</v>
          </cell>
          <cell r="EC739">
            <v>0</v>
          </cell>
          <cell r="ED739">
            <v>0</v>
          </cell>
          <cell r="EE739">
            <v>0</v>
          </cell>
          <cell r="EF739">
            <v>0</v>
          </cell>
          <cell r="EG739">
            <v>0</v>
          </cell>
          <cell r="EH739">
            <v>0</v>
          </cell>
          <cell r="EI739">
            <v>0</v>
          </cell>
          <cell r="EJ739">
            <v>0</v>
          </cell>
          <cell r="EK739">
            <v>0</v>
          </cell>
          <cell r="EL739">
            <v>0</v>
          </cell>
          <cell r="EM739">
            <v>0</v>
          </cell>
          <cell r="EN739">
            <v>0</v>
          </cell>
          <cell r="EO739">
            <v>0</v>
          </cell>
          <cell r="EP739">
            <v>0</v>
          </cell>
          <cell r="EQ739">
            <v>0</v>
          </cell>
          <cell r="ER739">
            <v>0</v>
          </cell>
          <cell r="ES739">
            <v>0</v>
          </cell>
          <cell r="ET739">
            <v>0</v>
          </cell>
          <cell r="EU739">
            <v>0</v>
          </cell>
          <cell r="EV739">
            <v>0</v>
          </cell>
          <cell r="EW739">
            <v>0</v>
          </cell>
          <cell r="EX739">
            <v>0</v>
          </cell>
          <cell r="EY739">
            <v>0</v>
          </cell>
          <cell r="EZ739">
            <v>0</v>
          </cell>
          <cell r="FA739">
            <v>0</v>
          </cell>
          <cell r="FB739">
            <v>0</v>
          </cell>
          <cell r="FC739">
            <v>0</v>
          </cell>
          <cell r="FD739">
            <v>0</v>
          </cell>
          <cell r="GZ739">
            <v>0</v>
          </cell>
          <cell r="HA739">
            <v>0</v>
          </cell>
        </row>
        <row r="740">
          <cell r="B740" t="str">
            <v>50SX</v>
          </cell>
          <cell r="C740">
            <v>0</v>
          </cell>
          <cell r="D740">
            <v>0</v>
          </cell>
          <cell r="E740">
            <v>0</v>
          </cell>
          <cell r="F740" t="str">
            <v>63041PR1085L5</v>
          </cell>
          <cell r="G740" t="str">
            <v>63041PR1085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0</v>
          </cell>
          <cell r="V740">
            <v>0</v>
          </cell>
          <cell r="W740">
            <v>0</v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>
            <v>0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  <cell r="AM740">
            <v>0</v>
          </cell>
          <cell r="AN740">
            <v>0</v>
          </cell>
          <cell r="AO740">
            <v>0</v>
          </cell>
          <cell r="AP740">
            <v>0</v>
          </cell>
          <cell r="AQ740">
            <v>0</v>
          </cell>
          <cell r="AR740">
            <v>0</v>
          </cell>
          <cell r="AS740">
            <v>0</v>
          </cell>
          <cell r="AT740">
            <v>0</v>
          </cell>
          <cell r="AU740">
            <v>0</v>
          </cell>
          <cell r="AV740">
            <v>0</v>
          </cell>
          <cell r="AW740">
            <v>0</v>
          </cell>
          <cell r="AX740">
            <v>0</v>
          </cell>
          <cell r="AY740">
            <v>0</v>
          </cell>
          <cell r="AZ740">
            <v>0</v>
          </cell>
          <cell r="BA740">
            <v>0</v>
          </cell>
          <cell r="BB740">
            <v>0</v>
          </cell>
          <cell r="BC740">
            <v>0</v>
          </cell>
          <cell r="BD740">
            <v>0</v>
          </cell>
          <cell r="BE740">
            <v>0</v>
          </cell>
          <cell r="BF740">
            <v>0</v>
          </cell>
          <cell r="BG740">
            <v>0</v>
          </cell>
          <cell r="BH740">
            <v>0</v>
          </cell>
          <cell r="BI740">
            <v>0</v>
          </cell>
          <cell r="BJ740">
            <v>0</v>
          </cell>
          <cell r="BK740">
            <v>0</v>
          </cell>
          <cell r="BL740">
            <v>0</v>
          </cell>
          <cell r="BM740">
            <v>0</v>
          </cell>
          <cell r="BN740">
            <v>0</v>
          </cell>
          <cell r="BO740">
            <v>0</v>
          </cell>
          <cell r="BP740">
            <v>0</v>
          </cell>
          <cell r="BQ740">
            <v>0</v>
          </cell>
          <cell r="BR740">
            <v>0</v>
          </cell>
          <cell r="BS740">
            <v>0</v>
          </cell>
          <cell r="BT740">
            <v>0</v>
          </cell>
          <cell r="BU740">
            <v>0</v>
          </cell>
          <cell r="BV740">
            <v>0</v>
          </cell>
          <cell r="BW740">
            <v>0</v>
          </cell>
          <cell r="BX740">
            <v>0</v>
          </cell>
          <cell r="BY740">
            <v>0</v>
          </cell>
          <cell r="BZ740">
            <v>0</v>
          </cell>
          <cell r="CA740">
            <v>0</v>
          </cell>
          <cell r="CB740">
            <v>0</v>
          </cell>
          <cell r="CC740">
            <v>0</v>
          </cell>
          <cell r="CD740">
            <v>0</v>
          </cell>
          <cell r="CE740">
            <v>0</v>
          </cell>
          <cell r="CF740">
            <v>0</v>
          </cell>
          <cell r="CG740">
            <v>0</v>
          </cell>
          <cell r="CH740">
            <v>0</v>
          </cell>
          <cell r="CI740">
            <v>0</v>
          </cell>
          <cell r="CJ740">
            <v>0</v>
          </cell>
          <cell r="CK740">
            <v>0</v>
          </cell>
          <cell r="CL740">
            <v>0</v>
          </cell>
          <cell r="CM740">
            <v>0</v>
          </cell>
          <cell r="CN740">
            <v>0</v>
          </cell>
          <cell r="CO740">
            <v>0</v>
          </cell>
          <cell r="CP740">
            <v>0</v>
          </cell>
          <cell r="CQ740">
            <v>0</v>
          </cell>
          <cell r="CR740">
            <v>0</v>
          </cell>
          <cell r="CS740">
            <v>0</v>
          </cell>
          <cell r="CT740">
            <v>0</v>
          </cell>
          <cell r="CU740">
            <v>0</v>
          </cell>
          <cell r="CV740">
            <v>0</v>
          </cell>
          <cell r="CW740">
            <v>0</v>
          </cell>
          <cell r="CX740">
            <v>0</v>
          </cell>
          <cell r="CY740">
            <v>0</v>
          </cell>
          <cell r="CZ740">
            <v>0</v>
          </cell>
          <cell r="DA740">
            <v>0</v>
          </cell>
          <cell r="DB740">
            <v>0</v>
          </cell>
          <cell r="DC740">
            <v>0</v>
          </cell>
          <cell r="DD740">
            <v>0</v>
          </cell>
          <cell r="DE740">
            <v>0</v>
          </cell>
          <cell r="DF740">
            <v>0</v>
          </cell>
          <cell r="DG740">
            <v>0</v>
          </cell>
          <cell r="DH740">
            <v>0</v>
          </cell>
          <cell r="DI740">
            <v>0</v>
          </cell>
          <cell r="DJ740">
            <v>0</v>
          </cell>
          <cell r="DK740">
            <v>0</v>
          </cell>
          <cell r="DL740">
            <v>0</v>
          </cell>
          <cell r="DM740">
            <v>0</v>
          </cell>
          <cell r="DN740">
            <v>0</v>
          </cell>
          <cell r="DO740">
            <v>0</v>
          </cell>
          <cell r="DP740">
            <v>0</v>
          </cell>
          <cell r="DQ740">
            <v>0</v>
          </cell>
          <cell r="DR740">
            <v>0</v>
          </cell>
          <cell r="DS740">
            <v>0</v>
          </cell>
          <cell r="DT740">
            <v>0</v>
          </cell>
          <cell r="DU740">
            <v>0</v>
          </cell>
          <cell r="DV740">
            <v>0</v>
          </cell>
          <cell r="DW740">
            <v>0</v>
          </cell>
          <cell r="DX740">
            <v>0</v>
          </cell>
          <cell r="DY740">
            <v>0</v>
          </cell>
          <cell r="DZ740">
            <v>0</v>
          </cell>
          <cell r="EA740">
            <v>0</v>
          </cell>
          <cell r="EB740">
            <v>0</v>
          </cell>
          <cell r="EC740">
            <v>0</v>
          </cell>
          <cell r="ED740">
            <v>0</v>
          </cell>
          <cell r="EE740">
            <v>0</v>
          </cell>
          <cell r="EF740">
            <v>0</v>
          </cell>
          <cell r="EG740">
            <v>0</v>
          </cell>
          <cell r="EH740">
            <v>0</v>
          </cell>
          <cell r="EI740">
            <v>0</v>
          </cell>
          <cell r="EJ740">
            <v>0</v>
          </cell>
          <cell r="EK740">
            <v>0</v>
          </cell>
          <cell r="EL740">
            <v>0</v>
          </cell>
          <cell r="EM740">
            <v>0</v>
          </cell>
          <cell r="EN740">
            <v>0</v>
          </cell>
          <cell r="EO740">
            <v>0</v>
          </cell>
          <cell r="EP740">
            <v>0</v>
          </cell>
          <cell r="EQ740">
            <v>0</v>
          </cell>
          <cell r="ER740">
            <v>0</v>
          </cell>
          <cell r="ES740">
            <v>0</v>
          </cell>
          <cell r="ET740">
            <v>0</v>
          </cell>
          <cell r="EU740">
            <v>0</v>
          </cell>
          <cell r="EV740">
            <v>0</v>
          </cell>
          <cell r="EW740">
            <v>0</v>
          </cell>
          <cell r="EX740">
            <v>0</v>
          </cell>
          <cell r="EY740">
            <v>0</v>
          </cell>
          <cell r="EZ740">
            <v>0</v>
          </cell>
          <cell r="FA740">
            <v>0</v>
          </cell>
          <cell r="FB740">
            <v>0</v>
          </cell>
          <cell r="FC740">
            <v>0</v>
          </cell>
          <cell r="FD740">
            <v>0</v>
          </cell>
          <cell r="GZ740">
            <v>0</v>
          </cell>
          <cell r="HA740">
            <v>0</v>
          </cell>
        </row>
        <row r="741">
          <cell r="B741" t="str">
            <v>50SX</v>
          </cell>
          <cell r="C741">
            <v>0</v>
          </cell>
          <cell r="D741">
            <v>0</v>
          </cell>
          <cell r="E741">
            <v>926548957</v>
          </cell>
          <cell r="F741" t="str">
            <v>63041FOA089L5</v>
          </cell>
          <cell r="G741" t="str">
            <v>63041FOA089</v>
          </cell>
          <cell r="H741">
            <v>60</v>
          </cell>
          <cell r="I741">
            <v>60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1</v>
          </cell>
          <cell r="S741">
            <v>0</v>
          </cell>
          <cell r="T741">
            <v>59</v>
          </cell>
          <cell r="U741">
            <v>59</v>
          </cell>
          <cell r="V741">
            <v>0</v>
          </cell>
          <cell r="W741">
            <v>0</v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>
            <v>0</v>
          </cell>
          <cell r="AC741">
            <v>0</v>
          </cell>
          <cell r="AD741">
            <v>0</v>
          </cell>
          <cell r="AE741">
            <v>0</v>
          </cell>
          <cell r="AF741">
            <v>0</v>
          </cell>
          <cell r="AG741">
            <v>59</v>
          </cell>
          <cell r="AH741">
            <v>59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0</v>
          </cell>
          <cell r="AQ741">
            <v>0</v>
          </cell>
          <cell r="AR741">
            <v>0</v>
          </cell>
          <cell r="AS741">
            <v>0</v>
          </cell>
          <cell r="AT741">
            <v>59</v>
          </cell>
          <cell r="AU741">
            <v>59</v>
          </cell>
          <cell r="AV741">
            <v>0</v>
          </cell>
          <cell r="AW741">
            <v>0</v>
          </cell>
          <cell r="AX741">
            <v>0</v>
          </cell>
          <cell r="AY741">
            <v>0</v>
          </cell>
          <cell r="AZ741">
            <v>0</v>
          </cell>
          <cell r="BA741">
            <v>0</v>
          </cell>
          <cell r="BB741">
            <v>0</v>
          </cell>
          <cell r="BC741">
            <v>0</v>
          </cell>
          <cell r="BD741">
            <v>0</v>
          </cell>
          <cell r="BE741">
            <v>0</v>
          </cell>
          <cell r="BF741">
            <v>0</v>
          </cell>
          <cell r="BG741">
            <v>59</v>
          </cell>
          <cell r="BH741">
            <v>59</v>
          </cell>
          <cell r="BI741">
            <v>59</v>
          </cell>
          <cell r="BJ741">
            <v>0</v>
          </cell>
          <cell r="BK741">
            <v>0</v>
          </cell>
          <cell r="BL741">
            <v>0</v>
          </cell>
          <cell r="BM741">
            <v>0</v>
          </cell>
          <cell r="BN741">
            <v>0</v>
          </cell>
          <cell r="BO741">
            <v>0</v>
          </cell>
          <cell r="BP741">
            <v>0</v>
          </cell>
          <cell r="BQ741">
            <v>0</v>
          </cell>
          <cell r="BR741">
            <v>0</v>
          </cell>
          <cell r="BS741">
            <v>0</v>
          </cell>
          <cell r="BT741">
            <v>59</v>
          </cell>
          <cell r="BU741">
            <v>59</v>
          </cell>
          <cell r="BV741">
            <v>0</v>
          </cell>
          <cell r="BW741">
            <v>0</v>
          </cell>
          <cell r="BX741">
            <v>0</v>
          </cell>
          <cell r="BY741">
            <v>0</v>
          </cell>
          <cell r="BZ741">
            <v>0</v>
          </cell>
          <cell r="CA741">
            <v>0</v>
          </cell>
          <cell r="CB741">
            <v>0</v>
          </cell>
          <cell r="CC741">
            <v>0</v>
          </cell>
          <cell r="CD741">
            <v>0</v>
          </cell>
          <cell r="CE741">
            <v>0</v>
          </cell>
          <cell r="CF741">
            <v>0</v>
          </cell>
          <cell r="CG741">
            <v>59</v>
          </cell>
          <cell r="CH741">
            <v>59</v>
          </cell>
          <cell r="CI741">
            <v>0</v>
          </cell>
          <cell r="CJ741">
            <v>0</v>
          </cell>
          <cell r="CK741">
            <v>0</v>
          </cell>
          <cell r="CL741">
            <v>0</v>
          </cell>
          <cell r="CM741">
            <v>0</v>
          </cell>
          <cell r="CN741">
            <v>0</v>
          </cell>
          <cell r="CO741">
            <v>0</v>
          </cell>
          <cell r="CP741">
            <v>0</v>
          </cell>
          <cell r="CQ741">
            <v>0</v>
          </cell>
          <cell r="CR741">
            <v>0</v>
          </cell>
          <cell r="CS741">
            <v>0</v>
          </cell>
          <cell r="CT741">
            <v>59</v>
          </cell>
          <cell r="CU741">
            <v>59</v>
          </cell>
          <cell r="CV741">
            <v>0</v>
          </cell>
          <cell r="CW741">
            <v>0</v>
          </cell>
          <cell r="CX741">
            <v>0</v>
          </cell>
          <cell r="CY741">
            <v>0</v>
          </cell>
          <cell r="CZ741">
            <v>0</v>
          </cell>
          <cell r="DA741">
            <v>0</v>
          </cell>
          <cell r="DB741">
            <v>0</v>
          </cell>
          <cell r="DC741">
            <v>0</v>
          </cell>
          <cell r="DD741">
            <v>0</v>
          </cell>
          <cell r="DE741">
            <v>0</v>
          </cell>
          <cell r="DF741">
            <v>0</v>
          </cell>
          <cell r="DG741">
            <v>59</v>
          </cell>
          <cell r="DH741">
            <v>59</v>
          </cell>
          <cell r="DI741">
            <v>52.125</v>
          </cell>
          <cell r="DJ741">
            <v>0</v>
          </cell>
          <cell r="DK741">
            <v>0</v>
          </cell>
          <cell r="DL741">
            <v>0</v>
          </cell>
          <cell r="DM741">
            <v>0</v>
          </cell>
          <cell r="DN741">
            <v>0</v>
          </cell>
          <cell r="DO741">
            <v>0</v>
          </cell>
          <cell r="DP741">
            <v>0</v>
          </cell>
          <cell r="DQ741">
            <v>0</v>
          </cell>
          <cell r="DR741">
            <v>59</v>
          </cell>
          <cell r="DS741">
            <v>0</v>
          </cell>
          <cell r="DT741">
            <v>0</v>
          </cell>
          <cell r="DU741">
            <v>0</v>
          </cell>
          <cell r="DV741">
            <v>0</v>
          </cell>
          <cell r="DW741">
            <v>240</v>
          </cell>
          <cell r="DX741">
            <v>0</v>
          </cell>
          <cell r="DY741">
            <v>0</v>
          </cell>
          <cell r="DZ741">
            <v>0</v>
          </cell>
          <cell r="EA741">
            <v>80</v>
          </cell>
          <cell r="EB741">
            <v>0</v>
          </cell>
          <cell r="EC741">
            <v>80</v>
          </cell>
          <cell r="ED741">
            <v>0</v>
          </cell>
          <cell r="EE741">
            <v>0</v>
          </cell>
          <cell r="EF741">
            <v>0</v>
          </cell>
          <cell r="EG741">
            <v>0</v>
          </cell>
          <cell r="EH741">
            <v>0</v>
          </cell>
          <cell r="EI741">
            <v>0</v>
          </cell>
          <cell r="EJ741">
            <v>0</v>
          </cell>
          <cell r="EK741">
            <v>0</v>
          </cell>
          <cell r="EL741">
            <v>0</v>
          </cell>
          <cell r="EM741">
            <v>0</v>
          </cell>
          <cell r="EN741">
            <v>0</v>
          </cell>
          <cell r="EO741">
            <v>0</v>
          </cell>
          <cell r="EP741">
            <v>0</v>
          </cell>
          <cell r="EQ741">
            <v>0</v>
          </cell>
          <cell r="ER741">
            <v>0</v>
          </cell>
          <cell r="ES741">
            <v>0</v>
          </cell>
          <cell r="ET741">
            <v>0</v>
          </cell>
          <cell r="EU741">
            <v>0</v>
          </cell>
          <cell r="EV741">
            <v>0</v>
          </cell>
          <cell r="EW741">
            <v>0</v>
          </cell>
          <cell r="EX741">
            <v>0</v>
          </cell>
          <cell r="EY741">
            <v>0</v>
          </cell>
          <cell r="EZ741">
            <v>0</v>
          </cell>
          <cell r="FA741">
            <v>0</v>
          </cell>
          <cell r="FB741">
            <v>0</v>
          </cell>
          <cell r="FC741">
            <v>0</v>
          </cell>
          <cell r="FD741">
            <v>0</v>
          </cell>
          <cell r="GZ741">
            <v>0</v>
          </cell>
          <cell r="HA741">
            <v>240</v>
          </cell>
        </row>
        <row r="742">
          <cell r="B742" t="str">
            <v>52SM</v>
          </cell>
          <cell r="C742">
            <v>0</v>
          </cell>
          <cell r="D742">
            <v>0</v>
          </cell>
          <cell r="E742">
            <v>0</v>
          </cell>
          <cell r="F742" t="str">
            <v>23048DFA006L5</v>
          </cell>
          <cell r="G742" t="str">
            <v>23048DFA006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0</v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>
            <v>0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0</v>
          </cell>
          <cell r="AM742">
            <v>0</v>
          </cell>
          <cell r="AN742">
            <v>0</v>
          </cell>
          <cell r="AO742">
            <v>0</v>
          </cell>
          <cell r="AP742">
            <v>0</v>
          </cell>
          <cell r="AQ742">
            <v>0</v>
          </cell>
          <cell r="AR742">
            <v>0</v>
          </cell>
          <cell r="AS742">
            <v>0</v>
          </cell>
          <cell r="AT742">
            <v>0</v>
          </cell>
          <cell r="AU742">
            <v>0</v>
          </cell>
          <cell r="AV742">
            <v>0</v>
          </cell>
          <cell r="AW742">
            <v>0</v>
          </cell>
          <cell r="AX742">
            <v>0</v>
          </cell>
          <cell r="AY742">
            <v>0</v>
          </cell>
          <cell r="AZ742">
            <v>0</v>
          </cell>
          <cell r="BA742">
            <v>0</v>
          </cell>
          <cell r="BB742">
            <v>0</v>
          </cell>
          <cell r="BC742">
            <v>0</v>
          </cell>
          <cell r="BD742">
            <v>0</v>
          </cell>
          <cell r="BE742">
            <v>0</v>
          </cell>
          <cell r="BF742">
            <v>0</v>
          </cell>
          <cell r="BG742">
            <v>0</v>
          </cell>
          <cell r="BH742">
            <v>0</v>
          </cell>
          <cell r="BI742">
            <v>0</v>
          </cell>
          <cell r="BJ742">
            <v>0</v>
          </cell>
          <cell r="BK742">
            <v>0</v>
          </cell>
          <cell r="BL742">
            <v>0</v>
          </cell>
          <cell r="BM742">
            <v>0</v>
          </cell>
          <cell r="BN742">
            <v>0</v>
          </cell>
          <cell r="BO742">
            <v>0</v>
          </cell>
          <cell r="BP742">
            <v>0</v>
          </cell>
          <cell r="BQ742">
            <v>0</v>
          </cell>
          <cell r="BR742">
            <v>0</v>
          </cell>
          <cell r="BS742">
            <v>0</v>
          </cell>
          <cell r="BT742">
            <v>0</v>
          </cell>
          <cell r="BU742">
            <v>0</v>
          </cell>
          <cell r="BV742">
            <v>0</v>
          </cell>
          <cell r="BW742">
            <v>0</v>
          </cell>
          <cell r="BX742">
            <v>0</v>
          </cell>
          <cell r="BY742">
            <v>0</v>
          </cell>
          <cell r="BZ742">
            <v>0</v>
          </cell>
          <cell r="CA742">
            <v>0</v>
          </cell>
          <cell r="CB742">
            <v>0</v>
          </cell>
          <cell r="CC742">
            <v>0</v>
          </cell>
          <cell r="CD742">
            <v>0</v>
          </cell>
          <cell r="CE742">
            <v>0</v>
          </cell>
          <cell r="CF742">
            <v>0</v>
          </cell>
          <cell r="CG742">
            <v>0</v>
          </cell>
          <cell r="CH742">
            <v>0</v>
          </cell>
          <cell r="CI742">
            <v>0</v>
          </cell>
          <cell r="CJ742">
            <v>0</v>
          </cell>
          <cell r="CK742">
            <v>0</v>
          </cell>
          <cell r="CL742">
            <v>0</v>
          </cell>
          <cell r="CM742">
            <v>0</v>
          </cell>
          <cell r="CN742">
            <v>0</v>
          </cell>
          <cell r="CO742">
            <v>0</v>
          </cell>
          <cell r="CP742">
            <v>0</v>
          </cell>
          <cell r="CQ742">
            <v>0</v>
          </cell>
          <cell r="CR742">
            <v>0</v>
          </cell>
          <cell r="CS742">
            <v>0</v>
          </cell>
          <cell r="CT742">
            <v>0</v>
          </cell>
          <cell r="CU742">
            <v>0</v>
          </cell>
          <cell r="CV742">
            <v>0</v>
          </cell>
          <cell r="CW742">
            <v>0</v>
          </cell>
          <cell r="CX742">
            <v>0</v>
          </cell>
          <cell r="CY742">
            <v>0</v>
          </cell>
          <cell r="CZ742">
            <v>0</v>
          </cell>
          <cell r="DA742">
            <v>0</v>
          </cell>
          <cell r="DB742">
            <v>0</v>
          </cell>
          <cell r="DC742">
            <v>0</v>
          </cell>
          <cell r="DD742">
            <v>0</v>
          </cell>
          <cell r="DE742">
            <v>0</v>
          </cell>
          <cell r="DF742">
            <v>0</v>
          </cell>
          <cell r="DG742">
            <v>0</v>
          </cell>
          <cell r="DH742">
            <v>0</v>
          </cell>
          <cell r="DI742">
            <v>0</v>
          </cell>
          <cell r="DJ742">
            <v>0</v>
          </cell>
          <cell r="DK742">
            <v>0</v>
          </cell>
          <cell r="DL742">
            <v>0</v>
          </cell>
          <cell r="DM742">
            <v>0</v>
          </cell>
          <cell r="DN742">
            <v>0</v>
          </cell>
          <cell r="DO742">
            <v>0</v>
          </cell>
          <cell r="DP742">
            <v>0</v>
          </cell>
          <cell r="DQ742">
            <v>0</v>
          </cell>
          <cell r="DR742">
            <v>0</v>
          </cell>
          <cell r="DS742">
            <v>0</v>
          </cell>
          <cell r="DT742">
            <v>0</v>
          </cell>
          <cell r="DU742">
            <v>0</v>
          </cell>
          <cell r="DV742">
            <v>0</v>
          </cell>
          <cell r="DW742">
            <v>0</v>
          </cell>
          <cell r="DX742">
            <v>0</v>
          </cell>
          <cell r="DY742">
            <v>0</v>
          </cell>
          <cell r="DZ742">
            <v>0</v>
          </cell>
          <cell r="EA742">
            <v>0</v>
          </cell>
          <cell r="EB742">
            <v>0</v>
          </cell>
          <cell r="EC742">
            <v>0</v>
          </cell>
          <cell r="ED742">
            <v>0</v>
          </cell>
          <cell r="EE742">
            <v>0</v>
          </cell>
          <cell r="EF742">
            <v>0</v>
          </cell>
          <cell r="EG742">
            <v>0</v>
          </cell>
          <cell r="EH742">
            <v>0</v>
          </cell>
          <cell r="EI742">
            <v>0</v>
          </cell>
          <cell r="EJ742">
            <v>0</v>
          </cell>
          <cell r="EK742">
            <v>0</v>
          </cell>
          <cell r="EL742">
            <v>0</v>
          </cell>
          <cell r="EM742">
            <v>0</v>
          </cell>
          <cell r="EN742">
            <v>0</v>
          </cell>
          <cell r="EO742">
            <v>0</v>
          </cell>
          <cell r="EP742">
            <v>0</v>
          </cell>
          <cell r="EQ742">
            <v>0</v>
          </cell>
          <cell r="ER742">
            <v>0</v>
          </cell>
          <cell r="ES742">
            <v>0</v>
          </cell>
          <cell r="ET742">
            <v>0</v>
          </cell>
          <cell r="EU742">
            <v>0</v>
          </cell>
          <cell r="EV742">
            <v>0</v>
          </cell>
          <cell r="EW742">
            <v>0</v>
          </cell>
          <cell r="EX742">
            <v>0</v>
          </cell>
          <cell r="EY742">
            <v>0</v>
          </cell>
          <cell r="EZ742">
            <v>0</v>
          </cell>
          <cell r="FA742">
            <v>0</v>
          </cell>
          <cell r="FB742">
            <v>0</v>
          </cell>
          <cell r="FC742">
            <v>0</v>
          </cell>
          <cell r="FD742">
            <v>0</v>
          </cell>
          <cell r="GZ742">
            <v>0</v>
          </cell>
          <cell r="HA742">
            <v>0</v>
          </cell>
        </row>
        <row r="743">
          <cell r="B743" t="str">
            <v>52SPF</v>
          </cell>
          <cell r="C743">
            <v>0</v>
          </cell>
          <cell r="D743">
            <v>0</v>
          </cell>
          <cell r="E743">
            <v>926548983</v>
          </cell>
          <cell r="F743" t="str">
            <v>33048T6A089L5</v>
          </cell>
          <cell r="G743" t="str">
            <v>33048T6A089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0</v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>
            <v>0</v>
          </cell>
          <cell r="AC743">
            <v>0</v>
          </cell>
          <cell r="AD743">
            <v>0</v>
          </cell>
          <cell r="AE743">
            <v>0</v>
          </cell>
          <cell r="AF743">
            <v>0</v>
          </cell>
          <cell r="AG743">
            <v>0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0</v>
          </cell>
          <cell r="AM743">
            <v>0</v>
          </cell>
          <cell r="AN743">
            <v>0</v>
          </cell>
          <cell r="AO743">
            <v>0</v>
          </cell>
          <cell r="AP743">
            <v>0</v>
          </cell>
          <cell r="AQ743">
            <v>0</v>
          </cell>
          <cell r="AR743">
            <v>0</v>
          </cell>
          <cell r="AS743">
            <v>0</v>
          </cell>
          <cell r="AT743">
            <v>0</v>
          </cell>
          <cell r="AU743">
            <v>0</v>
          </cell>
          <cell r="AV743">
            <v>0</v>
          </cell>
          <cell r="AW743">
            <v>0</v>
          </cell>
          <cell r="AX743">
            <v>0</v>
          </cell>
          <cell r="AY743">
            <v>0</v>
          </cell>
          <cell r="AZ743">
            <v>0</v>
          </cell>
          <cell r="BA743">
            <v>0</v>
          </cell>
          <cell r="BB743">
            <v>0</v>
          </cell>
          <cell r="BC743">
            <v>0</v>
          </cell>
          <cell r="BD743">
            <v>0</v>
          </cell>
          <cell r="BE743">
            <v>0</v>
          </cell>
          <cell r="BF743">
            <v>0</v>
          </cell>
          <cell r="BG743">
            <v>0</v>
          </cell>
          <cell r="BH743">
            <v>0</v>
          </cell>
          <cell r="BI743">
            <v>0</v>
          </cell>
          <cell r="BJ743">
            <v>0</v>
          </cell>
          <cell r="BK743">
            <v>0</v>
          </cell>
          <cell r="BL743">
            <v>0</v>
          </cell>
          <cell r="BM743">
            <v>0</v>
          </cell>
          <cell r="BN743">
            <v>0</v>
          </cell>
          <cell r="BO743">
            <v>0</v>
          </cell>
          <cell r="BP743">
            <v>0</v>
          </cell>
          <cell r="BQ743">
            <v>0</v>
          </cell>
          <cell r="BR743">
            <v>0</v>
          </cell>
          <cell r="BS743">
            <v>0</v>
          </cell>
          <cell r="BT743">
            <v>0</v>
          </cell>
          <cell r="BU743">
            <v>0</v>
          </cell>
          <cell r="BV743">
            <v>0</v>
          </cell>
          <cell r="BW743">
            <v>0</v>
          </cell>
          <cell r="BX743">
            <v>0</v>
          </cell>
          <cell r="BY743">
            <v>0</v>
          </cell>
          <cell r="BZ743">
            <v>0</v>
          </cell>
          <cell r="CA743">
            <v>0</v>
          </cell>
          <cell r="CB743">
            <v>0</v>
          </cell>
          <cell r="CC743">
            <v>0</v>
          </cell>
          <cell r="CD743">
            <v>0</v>
          </cell>
          <cell r="CE743">
            <v>0</v>
          </cell>
          <cell r="CF743">
            <v>0</v>
          </cell>
          <cell r="CG743">
            <v>0</v>
          </cell>
          <cell r="CH743">
            <v>0</v>
          </cell>
          <cell r="CI743">
            <v>0</v>
          </cell>
          <cell r="CJ743">
            <v>0</v>
          </cell>
          <cell r="CK743">
            <v>0</v>
          </cell>
          <cell r="CL743">
            <v>0</v>
          </cell>
          <cell r="CM743">
            <v>0</v>
          </cell>
          <cell r="CN743">
            <v>0</v>
          </cell>
          <cell r="CO743">
            <v>0</v>
          </cell>
          <cell r="CP743">
            <v>0</v>
          </cell>
          <cell r="CQ743">
            <v>0</v>
          </cell>
          <cell r="CR743">
            <v>0</v>
          </cell>
          <cell r="CS743">
            <v>0</v>
          </cell>
          <cell r="CT743">
            <v>0</v>
          </cell>
          <cell r="CU743">
            <v>0</v>
          </cell>
          <cell r="CV743">
            <v>0</v>
          </cell>
          <cell r="CW743">
            <v>0</v>
          </cell>
          <cell r="CX743">
            <v>0</v>
          </cell>
          <cell r="CY743">
            <v>0</v>
          </cell>
          <cell r="CZ743">
            <v>0</v>
          </cell>
          <cell r="DA743">
            <v>0</v>
          </cell>
          <cell r="DB743">
            <v>0</v>
          </cell>
          <cell r="DC743">
            <v>0</v>
          </cell>
          <cell r="DD743">
            <v>0</v>
          </cell>
          <cell r="DE743">
            <v>0</v>
          </cell>
          <cell r="DF743">
            <v>0</v>
          </cell>
          <cell r="DG743">
            <v>0</v>
          </cell>
          <cell r="DH743">
            <v>0</v>
          </cell>
          <cell r="DI743">
            <v>0</v>
          </cell>
          <cell r="DJ743">
            <v>0</v>
          </cell>
          <cell r="DK743">
            <v>0</v>
          </cell>
          <cell r="DL743">
            <v>0</v>
          </cell>
          <cell r="DM743">
            <v>0</v>
          </cell>
          <cell r="DN743">
            <v>0</v>
          </cell>
          <cell r="DO743">
            <v>0</v>
          </cell>
          <cell r="DP743">
            <v>0</v>
          </cell>
          <cell r="DQ743">
            <v>0</v>
          </cell>
          <cell r="DR743">
            <v>0</v>
          </cell>
          <cell r="DS743">
            <v>0</v>
          </cell>
          <cell r="DT743">
            <v>0</v>
          </cell>
          <cell r="DU743">
            <v>0</v>
          </cell>
          <cell r="DV743">
            <v>0</v>
          </cell>
          <cell r="DW743">
            <v>0</v>
          </cell>
          <cell r="DX743">
            <v>0</v>
          </cell>
          <cell r="DY743">
            <v>0</v>
          </cell>
          <cell r="DZ743">
            <v>0</v>
          </cell>
          <cell r="EA743">
            <v>0</v>
          </cell>
          <cell r="EB743">
            <v>0</v>
          </cell>
          <cell r="EC743">
            <v>0</v>
          </cell>
          <cell r="ED743">
            <v>0</v>
          </cell>
          <cell r="EE743">
            <v>0</v>
          </cell>
          <cell r="EF743">
            <v>0</v>
          </cell>
          <cell r="EG743">
            <v>0</v>
          </cell>
          <cell r="EH743">
            <v>0</v>
          </cell>
          <cell r="EI743">
            <v>0</v>
          </cell>
          <cell r="EJ743">
            <v>0</v>
          </cell>
          <cell r="EK743">
            <v>0</v>
          </cell>
          <cell r="EL743">
            <v>0</v>
          </cell>
          <cell r="EM743">
            <v>0</v>
          </cell>
          <cell r="EN743">
            <v>0</v>
          </cell>
          <cell r="EO743">
            <v>0</v>
          </cell>
          <cell r="EP743">
            <v>0</v>
          </cell>
          <cell r="EQ743">
            <v>0</v>
          </cell>
          <cell r="ER743">
            <v>0</v>
          </cell>
          <cell r="ES743">
            <v>0</v>
          </cell>
          <cell r="ET743">
            <v>0</v>
          </cell>
          <cell r="EU743">
            <v>0</v>
          </cell>
          <cell r="EV743">
            <v>0</v>
          </cell>
          <cell r="EW743">
            <v>0</v>
          </cell>
          <cell r="EX743">
            <v>0</v>
          </cell>
          <cell r="EY743">
            <v>0</v>
          </cell>
          <cell r="EZ743">
            <v>0</v>
          </cell>
          <cell r="FA743">
            <v>0</v>
          </cell>
          <cell r="FB743">
            <v>0</v>
          </cell>
          <cell r="FC743">
            <v>0</v>
          </cell>
          <cell r="FD743">
            <v>0</v>
          </cell>
          <cell r="GZ743">
            <v>0</v>
          </cell>
          <cell r="HA743">
            <v>0</v>
          </cell>
        </row>
        <row r="744">
          <cell r="B744" t="str">
            <v>56SB</v>
          </cell>
          <cell r="C744">
            <v>0</v>
          </cell>
          <cell r="D744">
            <v>0</v>
          </cell>
          <cell r="E744">
            <v>926564071</v>
          </cell>
          <cell r="F744" t="str">
            <v>63041C9A006L5</v>
          </cell>
          <cell r="G744" t="str">
            <v>63041C9A006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0</v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0</v>
          </cell>
          <cell r="AL744">
            <v>0</v>
          </cell>
          <cell r="AM744">
            <v>0</v>
          </cell>
          <cell r="AN744">
            <v>0</v>
          </cell>
          <cell r="AO744">
            <v>0</v>
          </cell>
          <cell r="AP744">
            <v>0</v>
          </cell>
          <cell r="AQ744">
            <v>0</v>
          </cell>
          <cell r="AR744">
            <v>0</v>
          </cell>
          <cell r="AS744">
            <v>0</v>
          </cell>
          <cell r="AT744">
            <v>0</v>
          </cell>
          <cell r="AU744">
            <v>0</v>
          </cell>
          <cell r="AV744">
            <v>0</v>
          </cell>
          <cell r="AW744">
            <v>0</v>
          </cell>
          <cell r="AX744">
            <v>0</v>
          </cell>
          <cell r="AY744">
            <v>0</v>
          </cell>
          <cell r="AZ744">
            <v>0</v>
          </cell>
          <cell r="BA744">
            <v>0</v>
          </cell>
          <cell r="BB744">
            <v>0</v>
          </cell>
          <cell r="BC744">
            <v>0</v>
          </cell>
          <cell r="BD744">
            <v>0</v>
          </cell>
          <cell r="BE744">
            <v>0</v>
          </cell>
          <cell r="BF744">
            <v>0</v>
          </cell>
          <cell r="BG744">
            <v>0</v>
          </cell>
          <cell r="BH744">
            <v>0</v>
          </cell>
          <cell r="BI744">
            <v>0</v>
          </cell>
          <cell r="BJ744">
            <v>0</v>
          </cell>
          <cell r="BK744">
            <v>0</v>
          </cell>
          <cell r="BL744">
            <v>0</v>
          </cell>
          <cell r="BM744">
            <v>0</v>
          </cell>
          <cell r="BN744">
            <v>0</v>
          </cell>
          <cell r="BO744">
            <v>0</v>
          </cell>
          <cell r="BP744">
            <v>0</v>
          </cell>
          <cell r="BQ744">
            <v>0</v>
          </cell>
          <cell r="BR744">
            <v>0</v>
          </cell>
          <cell r="BS744">
            <v>0</v>
          </cell>
          <cell r="BT744">
            <v>0</v>
          </cell>
          <cell r="BU744">
            <v>0</v>
          </cell>
          <cell r="BV744">
            <v>0</v>
          </cell>
          <cell r="BW744">
            <v>0</v>
          </cell>
          <cell r="BX744">
            <v>0</v>
          </cell>
          <cell r="BY744">
            <v>0</v>
          </cell>
          <cell r="BZ744">
            <v>0</v>
          </cell>
          <cell r="CA744">
            <v>0</v>
          </cell>
          <cell r="CB744">
            <v>0</v>
          </cell>
          <cell r="CC744">
            <v>0</v>
          </cell>
          <cell r="CD744">
            <v>0</v>
          </cell>
          <cell r="CE744">
            <v>0</v>
          </cell>
          <cell r="CF744">
            <v>0</v>
          </cell>
          <cell r="CG744">
            <v>0</v>
          </cell>
          <cell r="CH744">
            <v>0</v>
          </cell>
          <cell r="CI744">
            <v>0</v>
          </cell>
          <cell r="CJ744">
            <v>0</v>
          </cell>
          <cell r="CK744">
            <v>0</v>
          </cell>
          <cell r="CL744">
            <v>0</v>
          </cell>
          <cell r="CM744">
            <v>0</v>
          </cell>
          <cell r="CN744">
            <v>0</v>
          </cell>
          <cell r="CO744">
            <v>0</v>
          </cell>
          <cell r="CP744">
            <v>0</v>
          </cell>
          <cell r="CQ744">
            <v>0</v>
          </cell>
          <cell r="CR744">
            <v>0</v>
          </cell>
          <cell r="CS744">
            <v>0</v>
          </cell>
          <cell r="CT744">
            <v>0</v>
          </cell>
          <cell r="CU744">
            <v>0</v>
          </cell>
          <cell r="CV744">
            <v>0</v>
          </cell>
          <cell r="CW744">
            <v>0</v>
          </cell>
          <cell r="CX744">
            <v>0</v>
          </cell>
          <cell r="CY744">
            <v>0</v>
          </cell>
          <cell r="CZ744">
            <v>0</v>
          </cell>
          <cell r="DA744">
            <v>0</v>
          </cell>
          <cell r="DB744">
            <v>0</v>
          </cell>
          <cell r="DC744">
            <v>0</v>
          </cell>
          <cell r="DD744">
            <v>0</v>
          </cell>
          <cell r="DE744">
            <v>0</v>
          </cell>
          <cell r="DF744">
            <v>0</v>
          </cell>
          <cell r="DG744">
            <v>0</v>
          </cell>
          <cell r="DH744">
            <v>0</v>
          </cell>
          <cell r="DI744">
            <v>0</v>
          </cell>
          <cell r="DJ744">
            <v>0</v>
          </cell>
          <cell r="DK744">
            <v>0</v>
          </cell>
          <cell r="DL744">
            <v>0</v>
          </cell>
          <cell r="DM744">
            <v>0</v>
          </cell>
          <cell r="DN744">
            <v>0</v>
          </cell>
          <cell r="DO744">
            <v>0</v>
          </cell>
          <cell r="DP744">
            <v>0</v>
          </cell>
          <cell r="DQ744">
            <v>0</v>
          </cell>
          <cell r="DR744">
            <v>0</v>
          </cell>
          <cell r="DS744">
            <v>0</v>
          </cell>
          <cell r="DT744">
            <v>0</v>
          </cell>
          <cell r="DU744">
            <v>0</v>
          </cell>
          <cell r="DV744">
            <v>0</v>
          </cell>
          <cell r="DW744">
            <v>0</v>
          </cell>
          <cell r="DX744">
            <v>0</v>
          </cell>
          <cell r="DY744">
            <v>0</v>
          </cell>
          <cell r="DZ744">
            <v>0</v>
          </cell>
          <cell r="EA744">
            <v>0</v>
          </cell>
          <cell r="EB744">
            <v>0</v>
          </cell>
          <cell r="EC744">
            <v>0</v>
          </cell>
          <cell r="ED744">
            <v>0</v>
          </cell>
          <cell r="EE744">
            <v>0</v>
          </cell>
          <cell r="EF744">
            <v>0</v>
          </cell>
          <cell r="EG744">
            <v>0</v>
          </cell>
          <cell r="EH744">
            <v>0</v>
          </cell>
          <cell r="EI744">
            <v>0</v>
          </cell>
          <cell r="EJ744">
            <v>0</v>
          </cell>
          <cell r="EK744">
            <v>0</v>
          </cell>
          <cell r="EL744">
            <v>0</v>
          </cell>
          <cell r="EM744">
            <v>0</v>
          </cell>
          <cell r="EN744">
            <v>0</v>
          </cell>
          <cell r="EO744">
            <v>0</v>
          </cell>
          <cell r="EP744">
            <v>0</v>
          </cell>
          <cell r="EQ744">
            <v>0</v>
          </cell>
          <cell r="ER744">
            <v>0</v>
          </cell>
          <cell r="ES744">
            <v>0</v>
          </cell>
          <cell r="ET744">
            <v>0</v>
          </cell>
          <cell r="EU744">
            <v>0</v>
          </cell>
          <cell r="EV744">
            <v>0</v>
          </cell>
          <cell r="EW744">
            <v>0</v>
          </cell>
          <cell r="EX744">
            <v>0</v>
          </cell>
          <cell r="EY744">
            <v>0</v>
          </cell>
          <cell r="EZ744">
            <v>0</v>
          </cell>
          <cell r="FA744">
            <v>0</v>
          </cell>
          <cell r="FB744">
            <v>0</v>
          </cell>
          <cell r="FC744">
            <v>0</v>
          </cell>
          <cell r="FD744">
            <v>0</v>
          </cell>
          <cell r="GZ744">
            <v>0</v>
          </cell>
          <cell r="HA744">
            <v>0</v>
          </cell>
        </row>
        <row r="745">
          <cell r="B745" t="str">
            <v>52SMC</v>
          </cell>
          <cell r="C745">
            <v>0</v>
          </cell>
          <cell r="D745">
            <v>0</v>
          </cell>
          <cell r="E745">
            <v>926564347</v>
          </cell>
          <cell r="F745" t="str">
            <v>63047D9A006L5</v>
          </cell>
          <cell r="G745" t="str">
            <v>63047D9A006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0</v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>
            <v>0</v>
          </cell>
          <cell r="AC745">
            <v>0</v>
          </cell>
          <cell r="AD745">
            <v>0</v>
          </cell>
          <cell r="AE745">
            <v>0</v>
          </cell>
          <cell r="AF745">
            <v>0</v>
          </cell>
          <cell r="AG745">
            <v>0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0</v>
          </cell>
          <cell r="AP745">
            <v>0</v>
          </cell>
          <cell r="AQ745">
            <v>0</v>
          </cell>
          <cell r="AR745">
            <v>0</v>
          </cell>
          <cell r="AS745">
            <v>0</v>
          </cell>
          <cell r="AT745">
            <v>0</v>
          </cell>
          <cell r="AU745">
            <v>0</v>
          </cell>
          <cell r="AV745">
            <v>0</v>
          </cell>
          <cell r="AW745">
            <v>0</v>
          </cell>
          <cell r="AX745">
            <v>0</v>
          </cell>
          <cell r="AY745">
            <v>0</v>
          </cell>
          <cell r="AZ745">
            <v>0</v>
          </cell>
          <cell r="BA745">
            <v>0</v>
          </cell>
          <cell r="BB745">
            <v>0</v>
          </cell>
          <cell r="BC745">
            <v>0</v>
          </cell>
          <cell r="BD745">
            <v>0</v>
          </cell>
          <cell r="BE745">
            <v>0</v>
          </cell>
          <cell r="BF745">
            <v>0</v>
          </cell>
          <cell r="BG745">
            <v>0</v>
          </cell>
          <cell r="BH745">
            <v>0</v>
          </cell>
          <cell r="BI745">
            <v>0</v>
          </cell>
          <cell r="BJ745">
            <v>0</v>
          </cell>
          <cell r="BK745">
            <v>0</v>
          </cell>
          <cell r="BL745">
            <v>0</v>
          </cell>
          <cell r="BM745">
            <v>0</v>
          </cell>
          <cell r="BN745">
            <v>0</v>
          </cell>
          <cell r="BO745">
            <v>0</v>
          </cell>
          <cell r="BP745">
            <v>0</v>
          </cell>
          <cell r="BQ745">
            <v>0</v>
          </cell>
          <cell r="BR745">
            <v>0</v>
          </cell>
          <cell r="BS745">
            <v>0</v>
          </cell>
          <cell r="BT745">
            <v>0</v>
          </cell>
          <cell r="BU745">
            <v>0</v>
          </cell>
          <cell r="BV745">
            <v>0</v>
          </cell>
          <cell r="BW745">
            <v>0</v>
          </cell>
          <cell r="BX745">
            <v>0</v>
          </cell>
          <cell r="BY745">
            <v>2</v>
          </cell>
          <cell r="BZ745">
            <v>0</v>
          </cell>
          <cell r="CA745">
            <v>0</v>
          </cell>
          <cell r="CB745">
            <v>0</v>
          </cell>
          <cell r="CC745">
            <v>0</v>
          </cell>
          <cell r="CD745">
            <v>0</v>
          </cell>
          <cell r="CE745">
            <v>2</v>
          </cell>
          <cell r="CF745">
            <v>0</v>
          </cell>
          <cell r="CG745">
            <v>0</v>
          </cell>
          <cell r="CH745">
            <v>0</v>
          </cell>
          <cell r="CI745">
            <v>0</v>
          </cell>
          <cell r="CJ745">
            <v>0</v>
          </cell>
          <cell r="CK745">
            <v>0</v>
          </cell>
          <cell r="CL745">
            <v>0</v>
          </cell>
          <cell r="CM745">
            <v>0</v>
          </cell>
          <cell r="CN745">
            <v>0</v>
          </cell>
          <cell r="CO745">
            <v>0</v>
          </cell>
          <cell r="CP745">
            <v>0</v>
          </cell>
          <cell r="CQ745">
            <v>0</v>
          </cell>
          <cell r="CR745">
            <v>0</v>
          </cell>
          <cell r="CS745">
            <v>0</v>
          </cell>
          <cell r="CT745">
            <v>0</v>
          </cell>
          <cell r="CU745">
            <v>0</v>
          </cell>
          <cell r="CV745">
            <v>0</v>
          </cell>
          <cell r="CW745">
            <v>0</v>
          </cell>
          <cell r="CX745">
            <v>0</v>
          </cell>
          <cell r="CY745">
            <v>10</v>
          </cell>
          <cell r="CZ745">
            <v>0</v>
          </cell>
          <cell r="DA745">
            <v>0</v>
          </cell>
          <cell r="DB745">
            <v>0</v>
          </cell>
          <cell r="DC745">
            <v>0</v>
          </cell>
          <cell r="DD745">
            <v>0</v>
          </cell>
          <cell r="DE745">
            <v>10</v>
          </cell>
          <cell r="DF745">
            <v>0</v>
          </cell>
          <cell r="DG745">
            <v>0</v>
          </cell>
          <cell r="DH745">
            <v>0</v>
          </cell>
          <cell r="DI745">
            <v>0</v>
          </cell>
          <cell r="DJ745">
            <v>0</v>
          </cell>
          <cell r="DK745">
            <v>0</v>
          </cell>
          <cell r="DL745">
            <v>0</v>
          </cell>
          <cell r="DM745">
            <v>0</v>
          </cell>
          <cell r="DN745">
            <v>0</v>
          </cell>
          <cell r="DO745">
            <v>0</v>
          </cell>
          <cell r="DP745">
            <v>0</v>
          </cell>
          <cell r="DQ745">
            <v>0</v>
          </cell>
          <cell r="DR745">
            <v>0</v>
          </cell>
          <cell r="DS745">
            <v>0</v>
          </cell>
          <cell r="DT745">
            <v>0</v>
          </cell>
          <cell r="DU745">
            <v>0</v>
          </cell>
          <cell r="DV745">
            <v>0</v>
          </cell>
          <cell r="DW745">
            <v>0</v>
          </cell>
          <cell r="DX745">
            <v>0</v>
          </cell>
          <cell r="DY745">
            <v>0</v>
          </cell>
          <cell r="DZ745">
            <v>0</v>
          </cell>
          <cell r="EA745">
            <v>0</v>
          </cell>
          <cell r="EB745">
            <v>0</v>
          </cell>
          <cell r="EC745">
            <v>0</v>
          </cell>
          <cell r="ED745">
            <v>0</v>
          </cell>
          <cell r="EE745">
            <v>0</v>
          </cell>
          <cell r="EF745">
            <v>0</v>
          </cell>
          <cell r="EG745">
            <v>0</v>
          </cell>
          <cell r="EH745">
            <v>0</v>
          </cell>
          <cell r="EI745">
            <v>0</v>
          </cell>
          <cell r="EJ745">
            <v>0</v>
          </cell>
          <cell r="EK745">
            <v>0</v>
          </cell>
          <cell r="EL745">
            <v>0</v>
          </cell>
          <cell r="EM745">
            <v>0</v>
          </cell>
          <cell r="EN745">
            <v>0</v>
          </cell>
          <cell r="EO745">
            <v>0</v>
          </cell>
          <cell r="EP745">
            <v>0</v>
          </cell>
          <cell r="EQ745">
            <v>0</v>
          </cell>
          <cell r="ER745">
            <v>0</v>
          </cell>
          <cell r="ES745">
            <v>0</v>
          </cell>
          <cell r="ET745">
            <v>0</v>
          </cell>
          <cell r="EU745">
            <v>0</v>
          </cell>
          <cell r="EV745">
            <v>0</v>
          </cell>
          <cell r="EW745">
            <v>0</v>
          </cell>
          <cell r="EX745">
            <v>0</v>
          </cell>
          <cell r="EY745">
            <v>0</v>
          </cell>
          <cell r="EZ745">
            <v>0</v>
          </cell>
          <cell r="FA745">
            <v>0</v>
          </cell>
          <cell r="FB745">
            <v>0</v>
          </cell>
          <cell r="FC745">
            <v>0</v>
          </cell>
          <cell r="FD745">
            <v>0</v>
          </cell>
          <cell r="GZ745">
            <v>0</v>
          </cell>
          <cell r="HA745">
            <v>0</v>
          </cell>
        </row>
        <row r="746">
          <cell r="B746" t="str">
            <v>76SBC</v>
          </cell>
          <cell r="C746">
            <v>0</v>
          </cell>
          <cell r="D746">
            <v>0</v>
          </cell>
          <cell r="E746">
            <v>926564352</v>
          </cell>
          <cell r="F746" t="str">
            <v>63051Q9A006L5</v>
          </cell>
          <cell r="G746" t="str">
            <v>63051Q9A006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0</v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  <cell r="AM746">
            <v>0</v>
          </cell>
          <cell r="AN746">
            <v>0</v>
          </cell>
          <cell r="AO746">
            <v>0</v>
          </cell>
          <cell r="AP746">
            <v>0</v>
          </cell>
          <cell r="AQ746">
            <v>0</v>
          </cell>
          <cell r="AR746">
            <v>0</v>
          </cell>
          <cell r="AS746">
            <v>0</v>
          </cell>
          <cell r="AT746">
            <v>0</v>
          </cell>
          <cell r="AU746">
            <v>0</v>
          </cell>
          <cell r="AV746">
            <v>0</v>
          </cell>
          <cell r="AW746">
            <v>0</v>
          </cell>
          <cell r="AX746">
            <v>0</v>
          </cell>
          <cell r="AY746">
            <v>0</v>
          </cell>
          <cell r="AZ746">
            <v>0</v>
          </cell>
          <cell r="BA746">
            <v>0</v>
          </cell>
          <cell r="BB746">
            <v>0</v>
          </cell>
          <cell r="BC746">
            <v>0</v>
          </cell>
          <cell r="BD746">
            <v>0</v>
          </cell>
          <cell r="BE746">
            <v>0</v>
          </cell>
          <cell r="BF746">
            <v>0</v>
          </cell>
          <cell r="BG746">
            <v>0</v>
          </cell>
          <cell r="BH746">
            <v>0</v>
          </cell>
          <cell r="BI746">
            <v>0</v>
          </cell>
          <cell r="BJ746">
            <v>0</v>
          </cell>
          <cell r="BK746">
            <v>0</v>
          </cell>
          <cell r="BL746">
            <v>0</v>
          </cell>
          <cell r="BM746">
            <v>0</v>
          </cell>
          <cell r="BN746">
            <v>0</v>
          </cell>
          <cell r="BO746">
            <v>0</v>
          </cell>
          <cell r="BP746">
            <v>0</v>
          </cell>
          <cell r="BQ746">
            <v>0</v>
          </cell>
          <cell r="BR746">
            <v>0</v>
          </cell>
          <cell r="BS746">
            <v>0</v>
          </cell>
          <cell r="BT746">
            <v>0</v>
          </cell>
          <cell r="BU746">
            <v>0</v>
          </cell>
          <cell r="BV746">
            <v>0</v>
          </cell>
          <cell r="BW746">
            <v>0</v>
          </cell>
          <cell r="BX746">
            <v>0</v>
          </cell>
          <cell r="BY746">
            <v>0</v>
          </cell>
          <cell r="BZ746">
            <v>0</v>
          </cell>
          <cell r="CA746">
            <v>0</v>
          </cell>
          <cell r="CB746">
            <v>0</v>
          </cell>
          <cell r="CC746">
            <v>0</v>
          </cell>
          <cell r="CD746">
            <v>0</v>
          </cell>
          <cell r="CE746">
            <v>0</v>
          </cell>
          <cell r="CF746">
            <v>0</v>
          </cell>
          <cell r="CG746">
            <v>0</v>
          </cell>
          <cell r="CH746">
            <v>0</v>
          </cell>
          <cell r="CI746">
            <v>0</v>
          </cell>
          <cell r="CJ746">
            <v>0</v>
          </cell>
          <cell r="CK746">
            <v>0</v>
          </cell>
          <cell r="CL746">
            <v>0</v>
          </cell>
          <cell r="CM746">
            <v>0</v>
          </cell>
          <cell r="CN746">
            <v>0</v>
          </cell>
          <cell r="CO746">
            <v>0</v>
          </cell>
          <cell r="CP746">
            <v>0</v>
          </cell>
          <cell r="CQ746">
            <v>0</v>
          </cell>
          <cell r="CR746">
            <v>0</v>
          </cell>
          <cell r="CS746">
            <v>0</v>
          </cell>
          <cell r="CT746">
            <v>0</v>
          </cell>
          <cell r="CU746">
            <v>0</v>
          </cell>
          <cell r="CV746">
            <v>0</v>
          </cell>
          <cell r="CW746">
            <v>0</v>
          </cell>
          <cell r="CX746">
            <v>0</v>
          </cell>
          <cell r="CY746">
            <v>10</v>
          </cell>
          <cell r="CZ746">
            <v>0</v>
          </cell>
          <cell r="DA746">
            <v>0</v>
          </cell>
          <cell r="DB746">
            <v>0</v>
          </cell>
          <cell r="DC746">
            <v>0</v>
          </cell>
          <cell r="DD746">
            <v>0</v>
          </cell>
          <cell r="DE746">
            <v>10</v>
          </cell>
          <cell r="DF746">
            <v>0</v>
          </cell>
          <cell r="DG746">
            <v>0</v>
          </cell>
          <cell r="DH746">
            <v>0</v>
          </cell>
          <cell r="DI746">
            <v>0</v>
          </cell>
          <cell r="DJ746">
            <v>30</v>
          </cell>
          <cell r="DK746">
            <v>30</v>
          </cell>
          <cell r="DL746">
            <v>30</v>
          </cell>
          <cell r="DM746">
            <v>0</v>
          </cell>
          <cell r="DN746">
            <v>0</v>
          </cell>
          <cell r="DO746">
            <v>0</v>
          </cell>
          <cell r="DP746">
            <v>0</v>
          </cell>
          <cell r="DQ746">
            <v>0</v>
          </cell>
          <cell r="DR746">
            <v>30</v>
          </cell>
          <cell r="DS746">
            <v>0</v>
          </cell>
          <cell r="DT746">
            <v>0</v>
          </cell>
          <cell r="DU746">
            <v>0</v>
          </cell>
          <cell r="DV746">
            <v>0</v>
          </cell>
          <cell r="DW746">
            <v>330</v>
          </cell>
          <cell r="DX746">
            <v>0</v>
          </cell>
          <cell r="DY746">
            <v>330</v>
          </cell>
          <cell r="DZ746">
            <v>0</v>
          </cell>
          <cell r="EA746">
            <v>330</v>
          </cell>
          <cell r="EB746">
            <v>0</v>
          </cell>
          <cell r="EC746">
            <v>330</v>
          </cell>
          <cell r="ED746">
            <v>0</v>
          </cell>
          <cell r="EE746">
            <v>330</v>
          </cell>
          <cell r="EF746">
            <v>0</v>
          </cell>
          <cell r="EG746">
            <v>0</v>
          </cell>
          <cell r="EH746">
            <v>0</v>
          </cell>
          <cell r="EI746">
            <v>0</v>
          </cell>
          <cell r="EJ746">
            <v>408</v>
          </cell>
          <cell r="EK746">
            <v>0</v>
          </cell>
          <cell r="EL746">
            <v>0</v>
          </cell>
          <cell r="EM746">
            <v>0</v>
          </cell>
          <cell r="EN746">
            <v>408</v>
          </cell>
          <cell r="EO746">
            <v>0</v>
          </cell>
          <cell r="EP746">
            <v>408</v>
          </cell>
          <cell r="EQ746">
            <v>0</v>
          </cell>
          <cell r="ER746">
            <v>408</v>
          </cell>
          <cell r="ES746">
            <v>0</v>
          </cell>
          <cell r="ET746">
            <v>0</v>
          </cell>
          <cell r="EU746">
            <v>0</v>
          </cell>
          <cell r="EV746">
            <v>0</v>
          </cell>
          <cell r="EW746">
            <v>0</v>
          </cell>
          <cell r="EX746">
            <v>0</v>
          </cell>
          <cell r="EY746">
            <v>0</v>
          </cell>
          <cell r="EZ746">
            <v>0</v>
          </cell>
          <cell r="FA746">
            <v>0</v>
          </cell>
          <cell r="FB746">
            <v>0</v>
          </cell>
          <cell r="FC746">
            <v>0</v>
          </cell>
          <cell r="FD746">
            <v>0</v>
          </cell>
          <cell r="GZ746">
            <v>330</v>
          </cell>
          <cell r="HA746">
            <v>330</v>
          </cell>
        </row>
        <row r="747">
          <cell r="B747" t="str">
            <v>76SSC</v>
          </cell>
          <cell r="C747">
            <v>0</v>
          </cell>
          <cell r="D747">
            <v>0</v>
          </cell>
          <cell r="E747">
            <v>926564354</v>
          </cell>
          <cell r="F747" t="str">
            <v>63051Q9A085L5</v>
          </cell>
          <cell r="G747" t="str">
            <v>63051Q9A085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0</v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>
            <v>0</v>
          </cell>
          <cell r="AC747">
            <v>0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0</v>
          </cell>
          <cell r="AQ747">
            <v>0</v>
          </cell>
          <cell r="AR747">
            <v>0</v>
          </cell>
          <cell r="AS747">
            <v>0</v>
          </cell>
          <cell r="AT747">
            <v>0</v>
          </cell>
          <cell r="AU747">
            <v>0</v>
          </cell>
          <cell r="AV747">
            <v>0</v>
          </cell>
          <cell r="AW747">
            <v>0</v>
          </cell>
          <cell r="AX747">
            <v>0</v>
          </cell>
          <cell r="AY747">
            <v>0</v>
          </cell>
          <cell r="AZ747">
            <v>0</v>
          </cell>
          <cell r="BA747">
            <v>0</v>
          </cell>
          <cell r="BB747">
            <v>0</v>
          </cell>
          <cell r="BC747">
            <v>0</v>
          </cell>
          <cell r="BD747">
            <v>0</v>
          </cell>
          <cell r="BE747">
            <v>0</v>
          </cell>
          <cell r="BF747">
            <v>0</v>
          </cell>
          <cell r="BG747">
            <v>0</v>
          </cell>
          <cell r="BH747">
            <v>0</v>
          </cell>
          <cell r="BI747">
            <v>0</v>
          </cell>
          <cell r="BJ747">
            <v>0</v>
          </cell>
          <cell r="BK747">
            <v>0</v>
          </cell>
          <cell r="BL747">
            <v>0</v>
          </cell>
          <cell r="BM747">
            <v>0</v>
          </cell>
          <cell r="BN747">
            <v>0</v>
          </cell>
          <cell r="BO747">
            <v>0</v>
          </cell>
          <cell r="BP747">
            <v>0</v>
          </cell>
          <cell r="BQ747">
            <v>0</v>
          </cell>
          <cell r="BR747">
            <v>0</v>
          </cell>
          <cell r="BS747">
            <v>0</v>
          </cell>
          <cell r="BT747">
            <v>0</v>
          </cell>
          <cell r="BU747">
            <v>0</v>
          </cell>
          <cell r="BV747">
            <v>0</v>
          </cell>
          <cell r="BW747">
            <v>0</v>
          </cell>
          <cell r="BX747">
            <v>0</v>
          </cell>
          <cell r="BY747">
            <v>1</v>
          </cell>
          <cell r="BZ747">
            <v>0</v>
          </cell>
          <cell r="CA747">
            <v>0</v>
          </cell>
          <cell r="CB747">
            <v>0</v>
          </cell>
          <cell r="CC747">
            <v>0</v>
          </cell>
          <cell r="CD747">
            <v>0</v>
          </cell>
          <cell r="CE747">
            <v>1</v>
          </cell>
          <cell r="CF747">
            <v>0</v>
          </cell>
          <cell r="CG747">
            <v>0</v>
          </cell>
          <cell r="CH747">
            <v>0</v>
          </cell>
          <cell r="CI747">
            <v>0</v>
          </cell>
          <cell r="CJ747">
            <v>0</v>
          </cell>
          <cell r="CK747">
            <v>0</v>
          </cell>
          <cell r="CL747">
            <v>0</v>
          </cell>
          <cell r="CM747">
            <v>0</v>
          </cell>
          <cell r="CN747">
            <v>0</v>
          </cell>
          <cell r="CO747">
            <v>0</v>
          </cell>
          <cell r="CP747">
            <v>0</v>
          </cell>
          <cell r="CQ747">
            <v>0</v>
          </cell>
          <cell r="CR747">
            <v>0</v>
          </cell>
          <cell r="CS747">
            <v>0</v>
          </cell>
          <cell r="CT747">
            <v>0</v>
          </cell>
          <cell r="CU747">
            <v>0</v>
          </cell>
          <cell r="CV747">
            <v>0</v>
          </cell>
          <cell r="CW747">
            <v>0</v>
          </cell>
          <cell r="CX747">
            <v>0</v>
          </cell>
          <cell r="CY747">
            <v>10</v>
          </cell>
          <cell r="CZ747">
            <v>0</v>
          </cell>
          <cell r="DA747">
            <v>0</v>
          </cell>
          <cell r="DB747">
            <v>0</v>
          </cell>
          <cell r="DC747">
            <v>0</v>
          </cell>
          <cell r="DD747">
            <v>0</v>
          </cell>
          <cell r="DE747">
            <v>10</v>
          </cell>
          <cell r="DF747">
            <v>0</v>
          </cell>
          <cell r="DG747">
            <v>0</v>
          </cell>
          <cell r="DH747">
            <v>0</v>
          </cell>
          <cell r="DI747">
            <v>0</v>
          </cell>
          <cell r="DJ747">
            <v>30</v>
          </cell>
          <cell r="DK747">
            <v>30</v>
          </cell>
          <cell r="DL747">
            <v>30</v>
          </cell>
          <cell r="DM747">
            <v>0</v>
          </cell>
          <cell r="DN747">
            <v>0</v>
          </cell>
          <cell r="DO747">
            <v>0</v>
          </cell>
          <cell r="DP747">
            <v>0</v>
          </cell>
          <cell r="DQ747">
            <v>0</v>
          </cell>
          <cell r="DR747">
            <v>30</v>
          </cell>
          <cell r="DS747">
            <v>0</v>
          </cell>
          <cell r="DT747">
            <v>0</v>
          </cell>
          <cell r="DU747">
            <v>0</v>
          </cell>
          <cell r="DV747">
            <v>0</v>
          </cell>
          <cell r="DW747">
            <v>692</v>
          </cell>
          <cell r="DX747">
            <v>0</v>
          </cell>
          <cell r="DY747">
            <v>692</v>
          </cell>
          <cell r="DZ747">
            <v>0</v>
          </cell>
          <cell r="EA747">
            <v>692</v>
          </cell>
          <cell r="EB747">
            <v>0</v>
          </cell>
          <cell r="EC747">
            <v>692</v>
          </cell>
          <cell r="ED747">
            <v>0</v>
          </cell>
          <cell r="EE747">
            <v>-40</v>
          </cell>
          <cell r="EF747">
            <v>10</v>
          </cell>
          <cell r="EG747">
            <v>722</v>
          </cell>
          <cell r="EH747">
            <v>732</v>
          </cell>
          <cell r="EI747">
            <v>0</v>
          </cell>
          <cell r="EJ747">
            <v>0</v>
          </cell>
          <cell r="EK747">
            <v>0</v>
          </cell>
          <cell r="EL747">
            <v>0</v>
          </cell>
          <cell r="EM747">
            <v>0</v>
          </cell>
          <cell r="EN747">
            <v>0</v>
          </cell>
          <cell r="EO747">
            <v>0</v>
          </cell>
          <cell r="EP747">
            <v>0</v>
          </cell>
          <cell r="EQ747">
            <v>0</v>
          </cell>
          <cell r="ER747">
            <v>0</v>
          </cell>
          <cell r="ES747">
            <v>0</v>
          </cell>
          <cell r="ET747">
            <v>722</v>
          </cell>
          <cell r="EU747">
            <v>732</v>
          </cell>
          <cell r="EV747">
            <v>0</v>
          </cell>
          <cell r="EW747">
            <v>0</v>
          </cell>
          <cell r="EX747">
            <v>0</v>
          </cell>
          <cell r="EY747">
            <v>0</v>
          </cell>
          <cell r="EZ747">
            <v>0</v>
          </cell>
          <cell r="FA747">
            <v>0</v>
          </cell>
          <cell r="FB747">
            <v>0</v>
          </cell>
          <cell r="FC747">
            <v>0</v>
          </cell>
          <cell r="FD747">
            <v>0</v>
          </cell>
          <cell r="GZ747">
            <v>692</v>
          </cell>
          <cell r="HA747">
            <v>692</v>
          </cell>
        </row>
        <row r="748">
          <cell r="B748" t="str">
            <v>76SBC</v>
          </cell>
          <cell r="C748">
            <v>0</v>
          </cell>
          <cell r="D748">
            <v>0</v>
          </cell>
          <cell r="E748">
            <v>926564353</v>
          </cell>
          <cell r="F748" t="str">
            <v>63051QOA006L5</v>
          </cell>
          <cell r="G748" t="str">
            <v>63051QOA006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0</v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>
            <v>0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0</v>
          </cell>
          <cell r="AP748">
            <v>0</v>
          </cell>
          <cell r="AQ748">
            <v>0</v>
          </cell>
          <cell r="AR748">
            <v>0</v>
          </cell>
          <cell r="AS748">
            <v>0</v>
          </cell>
          <cell r="AT748">
            <v>0</v>
          </cell>
          <cell r="AU748">
            <v>0</v>
          </cell>
          <cell r="AV748">
            <v>0</v>
          </cell>
          <cell r="AW748">
            <v>0</v>
          </cell>
          <cell r="AX748">
            <v>0</v>
          </cell>
          <cell r="AY748">
            <v>0</v>
          </cell>
          <cell r="AZ748">
            <v>0</v>
          </cell>
          <cell r="BA748">
            <v>0</v>
          </cell>
          <cell r="BB748">
            <v>0</v>
          </cell>
          <cell r="BC748">
            <v>0</v>
          </cell>
          <cell r="BD748">
            <v>0</v>
          </cell>
          <cell r="BE748">
            <v>0</v>
          </cell>
          <cell r="BF748">
            <v>0</v>
          </cell>
          <cell r="BG748">
            <v>0</v>
          </cell>
          <cell r="BH748">
            <v>0</v>
          </cell>
          <cell r="BI748">
            <v>0</v>
          </cell>
          <cell r="BJ748">
            <v>0</v>
          </cell>
          <cell r="BK748">
            <v>0</v>
          </cell>
          <cell r="BL748">
            <v>0</v>
          </cell>
          <cell r="BM748">
            <v>0</v>
          </cell>
          <cell r="BN748">
            <v>0</v>
          </cell>
          <cell r="BO748">
            <v>0</v>
          </cell>
          <cell r="BP748">
            <v>0</v>
          </cell>
          <cell r="BQ748">
            <v>0</v>
          </cell>
          <cell r="BR748">
            <v>0</v>
          </cell>
          <cell r="BS748">
            <v>0</v>
          </cell>
          <cell r="BT748">
            <v>0</v>
          </cell>
          <cell r="BU748">
            <v>0</v>
          </cell>
          <cell r="BV748">
            <v>0</v>
          </cell>
          <cell r="BW748">
            <v>0</v>
          </cell>
          <cell r="BX748">
            <v>0</v>
          </cell>
          <cell r="BY748">
            <v>1</v>
          </cell>
          <cell r="BZ748">
            <v>0</v>
          </cell>
          <cell r="CA748">
            <v>0</v>
          </cell>
          <cell r="CB748">
            <v>0</v>
          </cell>
          <cell r="CC748">
            <v>0</v>
          </cell>
          <cell r="CD748">
            <v>0</v>
          </cell>
          <cell r="CE748">
            <v>1</v>
          </cell>
          <cell r="CF748">
            <v>0</v>
          </cell>
          <cell r="CG748">
            <v>0</v>
          </cell>
          <cell r="CH748">
            <v>0</v>
          </cell>
          <cell r="CI748">
            <v>0</v>
          </cell>
          <cell r="CJ748">
            <v>0</v>
          </cell>
          <cell r="CK748">
            <v>0</v>
          </cell>
          <cell r="CL748">
            <v>0</v>
          </cell>
          <cell r="CM748">
            <v>0</v>
          </cell>
          <cell r="CN748">
            <v>0</v>
          </cell>
          <cell r="CO748">
            <v>0</v>
          </cell>
          <cell r="CP748">
            <v>0</v>
          </cell>
          <cell r="CQ748">
            <v>0</v>
          </cell>
          <cell r="CR748">
            <v>0</v>
          </cell>
          <cell r="CS748">
            <v>0</v>
          </cell>
          <cell r="CT748">
            <v>0</v>
          </cell>
          <cell r="CU748">
            <v>0</v>
          </cell>
          <cell r="CV748">
            <v>0</v>
          </cell>
          <cell r="CW748">
            <v>608</v>
          </cell>
          <cell r="CX748">
            <v>608</v>
          </cell>
          <cell r="CY748">
            <v>10</v>
          </cell>
          <cell r="CZ748">
            <v>0</v>
          </cell>
          <cell r="DA748">
            <v>608</v>
          </cell>
          <cell r="DB748">
            <v>0</v>
          </cell>
          <cell r="DC748">
            <v>608</v>
          </cell>
          <cell r="DD748">
            <v>0</v>
          </cell>
          <cell r="DE748">
            <v>10</v>
          </cell>
          <cell r="DF748">
            <v>0</v>
          </cell>
          <cell r="DG748">
            <v>0</v>
          </cell>
          <cell r="DH748">
            <v>0</v>
          </cell>
          <cell r="DI748">
            <v>0</v>
          </cell>
          <cell r="DJ748">
            <v>608</v>
          </cell>
          <cell r="DK748">
            <v>608</v>
          </cell>
          <cell r="DL748">
            <v>609</v>
          </cell>
          <cell r="DM748">
            <v>0</v>
          </cell>
          <cell r="DN748">
            <v>0</v>
          </cell>
          <cell r="DO748">
            <v>0</v>
          </cell>
          <cell r="DP748">
            <v>0</v>
          </cell>
          <cell r="DQ748">
            <v>0</v>
          </cell>
          <cell r="DR748">
            <v>609</v>
          </cell>
          <cell r="DS748">
            <v>0</v>
          </cell>
          <cell r="DT748">
            <v>0</v>
          </cell>
          <cell r="DU748">
            <v>0</v>
          </cell>
          <cell r="DV748">
            <v>0</v>
          </cell>
          <cell r="DW748">
            <v>80</v>
          </cell>
          <cell r="DX748">
            <v>0</v>
          </cell>
          <cell r="DY748">
            <v>80</v>
          </cell>
          <cell r="DZ748">
            <v>0</v>
          </cell>
          <cell r="EA748">
            <v>80</v>
          </cell>
          <cell r="EB748">
            <v>0</v>
          </cell>
          <cell r="EC748">
            <v>80</v>
          </cell>
          <cell r="ED748">
            <v>0</v>
          </cell>
          <cell r="EE748">
            <v>80</v>
          </cell>
          <cell r="EF748">
            <v>0</v>
          </cell>
          <cell r="EG748">
            <v>0</v>
          </cell>
          <cell r="EH748">
            <v>0</v>
          </cell>
          <cell r="EI748">
            <v>0</v>
          </cell>
          <cell r="EJ748">
            <v>0</v>
          </cell>
          <cell r="EK748">
            <v>0</v>
          </cell>
          <cell r="EL748">
            <v>0</v>
          </cell>
          <cell r="EM748">
            <v>0</v>
          </cell>
          <cell r="EN748">
            <v>0</v>
          </cell>
          <cell r="EO748">
            <v>0</v>
          </cell>
          <cell r="EP748">
            <v>0</v>
          </cell>
          <cell r="EQ748">
            <v>0</v>
          </cell>
          <cell r="ER748">
            <v>0</v>
          </cell>
          <cell r="ES748">
            <v>0</v>
          </cell>
          <cell r="ET748">
            <v>0</v>
          </cell>
          <cell r="EU748">
            <v>0</v>
          </cell>
          <cell r="EV748">
            <v>0</v>
          </cell>
          <cell r="EW748">
            <v>0</v>
          </cell>
          <cell r="EX748">
            <v>0</v>
          </cell>
          <cell r="EY748">
            <v>0</v>
          </cell>
          <cell r="EZ748">
            <v>0</v>
          </cell>
          <cell r="FA748">
            <v>0</v>
          </cell>
          <cell r="FB748">
            <v>0</v>
          </cell>
          <cell r="FC748">
            <v>0</v>
          </cell>
          <cell r="FD748">
            <v>0</v>
          </cell>
          <cell r="GZ748">
            <v>80</v>
          </cell>
          <cell r="HA748">
            <v>80</v>
          </cell>
        </row>
        <row r="749">
          <cell r="B749" t="str">
            <v>76SSC</v>
          </cell>
          <cell r="C749">
            <v>0</v>
          </cell>
          <cell r="D749">
            <v>0</v>
          </cell>
          <cell r="E749">
            <v>926564355</v>
          </cell>
          <cell r="F749" t="str">
            <v>63051QOA085L5</v>
          </cell>
          <cell r="G749" t="str">
            <v>63051QOA085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0</v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>
            <v>0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0</v>
          </cell>
          <cell r="AH749">
            <v>0</v>
          </cell>
          <cell r="AI749">
            <v>0</v>
          </cell>
          <cell r="AJ749">
            <v>0</v>
          </cell>
          <cell r="AK749">
            <v>0</v>
          </cell>
          <cell r="AL749">
            <v>0</v>
          </cell>
          <cell r="AM749">
            <v>0</v>
          </cell>
          <cell r="AN749">
            <v>0</v>
          </cell>
          <cell r="AO749">
            <v>0</v>
          </cell>
          <cell r="AP749">
            <v>0</v>
          </cell>
          <cell r="AQ749">
            <v>0</v>
          </cell>
          <cell r="AR749">
            <v>0</v>
          </cell>
          <cell r="AS749">
            <v>0</v>
          </cell>
          <cell r="AT749">
            <v>0</v>
          </cell>
          <cell r="AU749">
            <v>0</v>
          </cell>
          <cell r="AV749">
            <v>0</v>
          </cell>
          <cell r="AW749">
            <v>0</v>
          </cell>
          <cell r="AX749">
            <v>0</v>
          </cell>
          <cell r="AY749">
            <v>0</v>
          </cell>
          <cell r="AZ749">
            <v>0</v>
          </cell>
          <cell r="BA749">
            <v>0</v>
          </cell>
          <cell r="BB749">
            <v>0</v>
          </cell>
          <cell r="BC749">
            <v>0</v>
          </cell>
          <cell r="BD749">
            <v>0</v>
          </cell>
          <cell r="BE749">
            <v>0</v>
          </cell>
          <cell r="BF749">
            <v>0</v>
          </cell>
          <cell r="BG749">
            <v>0</v>
          </cell>
          <cell r="BH749">
            <v>0</v>
          </cell>
          <cell r="BI749">
            <v>0</v>
          </cell>
          <cell r="BJ749">
            <v>0</v>
          </cell>
          <cell r="BK749">
            <v>0</v>
          </cell>
          <cell r="BL749">
            <v>0</v>
          </cell>
          <cell r="BM749">
            <v>0</v>
          </cell>
          <cell r="BN749">
            <v>0</v>
          </cell>
          <cell r="BO749">
            <v>0</v>
          </cell>
          <cell r="BP749">
            <v>0</v>
          </cell>
          <cell r="BQ749">
            <v>0</v>
          </cell>
          <cell r="BR749">
            <v>0</v>
          </cell>
          <cell r="BS749">
            <v>0</v>
          </cell>
          <cell r="BT749">
            <v>0</v>
          </cell>
          <cell r="BU749">
            <v>0</v>
          </cell>
          <cell r="BV749">
            <v>0</v>
          </cell>
          <cell r="BW749">
            <v>0</v>
          </cell>
          <cell r="BX749">
            <v>0</v>
          </cell>
          <cell r="BY749">
            <v>0</v>
          </cell>
          <cell r="BZ749">
            <v>0</v>
          </cell>
          <cell r="CA749">
            <v>0</v>
          </cell>
          <cell r="CB749">
            <v>0</v>
          </cell>
          <cell r="CC749">
            <v>0</v>
          </cell>
          <cell r="CD749">
            <v>0</v>
          </cell>
          <cell r="CE749">
            <v>0</v>
          </cell>
          <cell r="CF749">
            <v>0</v>
          </cell>
          <cell r="CG749">
            <v>0</v>
          </cell>
          <cell r="CH749">
            <v>0</v>
          </cell>
          <cell r="CI749">
            <v>0</v>
          </cell>
          <cell r="CJ749">
            <v>0</v>
          </cell>
          <cell r="CK749">
            <v>0</v>
          </cell>
          <cell r="CL749">
            <v>0</v>
          </cell>
          <cell r="CM749">
            <v>0</v>
          </cell>
          <cell r="CN749">
            <v>0</v>
          </cell>
          <cell r="CO749">
            <v>0</v>
          </cell>
          <cell r="CP749">
            <v>0</v>
          </cell>
          <cell r="CQ749">
            <v>0</v>
          </cell>
          <cell r="CR749">
            <v>0</v>
          </cell>
          <cell r="CS749">
            <v>0</v>
          </cell>
          <cell r="CT749">
            <v>0</v>
          </cell>
          <cell r="CU749">
            <v>0</v>
          </cell>
          <cell r="CV749">
            <v>0</v>
          </cell>
          <cell r="CW749">
            <v>80</v>
          </cell>
          <cell r="CX749">
            <v>80</v>
          </cell>
          <cell r="CY749">
            <v>10</v>
          </cell>
          <cell r="CZ749">
            <v>0</v>
          </cell>
          <cell r="DA749">
            <v>80</v>
          </cell>
          <cell r="DB749">
            <v>0</v>
          </cell>
          <cell r="DC749">
            <v>80</v>
          </cell>
          <cell r="DD749">
            <v>0</v>
          </cell>
          <cell r="DE749">
            <v>10</v>
          </cell>
          <cell r="DF749">
            <v>0</v>
          </cell>
          <cell r="DG749">
            <v>0</v>
          </cell>
          <cell r="DH749">
            <v>0</v>
          </cell>
          <cell r="DI749">
            <v>0</v>
          </cell>
          <cell r="DJ749">
            <v>80</v>
          </cell>
          <cell r="DK749">
            <v>80</v>
          </cell>
          <cell r="DL749">
            <v>80</v>
          </cell>
          <cell r="DM749">
            <v>0</v>
          </cell>
          <cell r="DN749">
            <v>0</v>
          </cell>
          <cell r="DO749">
            <v>0</v>
          </cell>
          <cell r="DP749">
            <v>0</v>
          </cell>
          <cell r="DQ749">
            <v>0</v>
          </cell>
          <cell r="DR749">
            <v>80</v>
          </cell>
          <cell r="DS749">
            <v>0</v>
          </cell>
          <cell r="DT749">
            <v>0</v>
          </cell>
          <cell r="DU749">
            <v>0</v>
          </cell>
          <cell r="DV749">
            <v>0</v>
          </cell>
          <cell r="DW749">
            <v>0</v>
          </cell>
          <cell r="DX749">
            <v>0</v>
          </cell>
          <cell r="DY749">
            <v>0</v>
          </cell>
          <cell r="DZ749">
            <v>0</v>
          </cell>
          <cell r="EA749">
            <v>0</v>
          </cell>
          <cell r="EB749">
            <v>0</v>
          </cell>
          <cell r="EC749">
            <v>0</v>
          </cell>
          <cell r="ED749">
            <v>0</v>
          </cell>
          <cell r="EE749">
            <v>0</v>
          </cell>
          <cell r="EF749">
            <v>0</v>
          </cell>
          <cell r="EG749">
            <v>0</v>
          </cell>
          <cell r="EH749">
            <v>0</v>
          </cell>
          <cell r="EI749">
            <v>0</v>
          </cell>
          <cell r="EJ749">
            <v>80</v>
          </cell>
          <cell r="EK749">
            <v>0</v>
          </cell>
          <cell r="EL749">
            <v>0</v>
          </cell>
          <cell r="EM749">
            <v>0</v>
          </cell>
          <cell r="EN749">
            <v>0</v>
          </cell>
          <cell r="EO749">
            <v>0</v>
          </cell>
          <cell r="EP749">
            <v>0</v>
          </cell>
          <cell r="EQ749">
            <v>0</v>
          </cell>
          <cell r="ER749">
            <v>0</v>
          </cell>
          <cell r="ES749">
            <v>0</v>
          </cell>
          <cell r="ET749">
            <v>80</v>
          </cell>
          <cell r="EU749">
            <v>80</v>
          </cell>
          <cell r="EV749">
            <v>0</v>
          </cell>
          <cell r="EW749">
            <v>0</v>
          </cell>
          <cell r="EX749">
            <v>0</v>
          </cell>
          <cell r="EY749">
            <v>0</v>
          </cell>
          <cell r="EZ749">
            <v>0</v>
          </cell>
          <cell r="FA749">
            <v>0</v>
          </cell>
          <cell r="FB749">
            <v>0</v>
          </cell>
          <cell r="FC749">
            <v>0</v>
          </cell>
          <cell r="FD749">
            <v>0</v>
          </cell>
          <cell r="GZ749">
            <v>0</v>
          </cell>
          <cell r="HA749">
            <v>0</v>
          </cell>
        </row>
        <row r="750">
          <cell r="B750" t="str">
            <v>56SX</v>
          </cell>
          <cell r="C750">
            <v>0</v>
          </cell>
          <cell r="D750">
            <v>0</v>
          </cell>
          <cell r="E750">
            <v>926564073</v>
          </cell>
          <cell r="F750" t="str">
            <v>63047C9A089L5</v>
          </cell>
          <cell r="G750" t="str">
            <v>63047C9A089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>
            <v>0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>
            <v>0</v>
          </cell>
          <cell r="AM750">
            <v>0</v>
          </cell>
          <cell r="AN750">
            <v>0</v>
          </cell>
          <cell r="AO750">
            <v>0</v>
          </cell>
          <cell r="AP750">
            <v>0</v>
          </cell>
          <cell r="AQ750">
            <v>0</v>
          </cell>
          <cell r="AR750">
            <v>0</v>
          </cell>
          <cell r="AS750">
            <v>0</v>
          </cell>
          <cell r="AT750">
            <v>0</v>
          </cell>
          <cell r="AU750">
            <v>0</v>
          </cell>
          <cell r="AV750">
            <v>0</v>
          </cell>
          <cell r="AW750">
            <v>0</v>
          </cell>
          <cell r="AX750">
            <v>0</v>
          </cell>
          <cell r="AY750">
            <v>0</v>
          </cell>
          <cell r="AZ750">
            <v>0</v>
          </cell>
          <cell r="BA750">
            <v>0</v>
          </cell>
          <cell r="BB750">
            <v>0</v>
          </cell>
          <cell r="BC750">
            <v>0</v>
          </cell>
          <cell r="BD750">
            <v>0</v>
          </cell>
          <cell r="BE750">
            <v>0</v>
          </cell>
          <cell r="BF750">
            <v>0</v>
          </cell>
          <cell r="BG750">
            <v>0</v>
          </cell>
          <cell r="BH750">
            <v>0</v>
          </cell>
          <cell r="BI750">
            <v>0</v>
          </cell>
          <cell r="BJ750">
            <v>0</v>
          </cell>
          <cell r="BK750">
            <v>0</v>
          </cell>
          <cell r="BL750">
            <v>0</v>
          </cell>
          <cell r="BM750">
            <v>0</v>
          </cell>
          <cell r="BN750">
            <v>0</v>
          </cell>
          <cell r="BO750">
            <v>0</v>
          </cell>
          <cell r="BP750">
            <v>0</v>
          </cell>
          <cell r="BQ750">
            <v>0</v>
          </cell>
          <cell r="BR750">
            <v>0</v>
          </cell>
          <cell r="BS750">
            <v>0</v>
          </cell>
          <cell r="BT750">
            <v>0</v>
          </cell>
          <cell r="BU750">
            <v>0</v>
          </cell>
          <cell r="BV750">
            <v>0</v>
          </cell>
          <cell r="BW750">
            <v>0</v>
          </cell>
          <cell r="BX750">
            <v>0</v>
          </cell>
          <cell r="BY750">
            <v>0</v>
          </cell>
          <cell r="BZ750">
            <v>0</v>
          </cell>
          <cell r="CA750">
            <v>0</v>
          </cell>
          <cell r="CB750">
            <v>0</v>
          </cell>
          <cell r="CC750">
            <v>0</v>
          </cell>
          <cell r="CD750">
            <v>0</v>
          </cell>
          <cell r="CE750">
            <v>0</v>
          </cell>
          <cell r="CF750">
            <v>0</v>
          </cell>
          <cell r="CG750">
            <v>0</v>
          </cell>
          <cell r="CH750">
            <v>0</v>
          </cell>
          <cell r="CI750">
            <v>0</v>
          </cell>
          <cell r="CJ750">
            <v>0</v>
          </cell>
          <cell r="CK750">
            <v>0</v>
          </cell>
          <cell r="CL750">
            <v>0</v>
          </cell>
          <cell r="CM750">
            <v>0</v>
          </cell>
          <cell r="CN750">
            <v>0</v>
          </cell>
          <cell r="CO750">
            <v>0</v>
          </cell>
          <cell r="CP750">
            <v>0</v>
          </cell>
          <cell r="CQ750">
            <v>0</v>
          </cell>
          <cell r="CR750">
            <v>0</v>
          </cell>
          <cell r="CS750">
            <v>0</v>
          </cell>
          <cell r="CT750">
            <v>0</v>
          </cell>
          <cell r="CU750">
            <v>0</v>
          </cell>
          <cell r="CV750">
            <v>0</v>
          </cell>
          <cell r="CW750">
            <v>0</v>
          </cell>
          <cell r="CX750">
            <v>0</v>
          </cell>
          <cell r="CY750">
            <v>0</v>
          </cell>
          <cell r="CZ750">
            <v>0</v>
          </cell>
          <cell r="DA750">
            <v>0</v>
          </cell>
          <cell r="DB750">
            <v>0</v>
          </cell>
          <cell r="DC750">
            <v>0</v>
          </cell>
          <cell r="DD750">
            <v>0</v>
          </cell>
          <cell r="DE750">
            <v>0</v>
          </cell>
          <cell r="DF750">
            <v>0</v>
          </cell>
          <cell r="DG750">
            <v>0</v>
          </cell>
          <cell r="DH750">
            <v>0</v>
          </cell>
          <cell r="DI750">
            <v>0</v>
          </cell>
          <cell r="DJ750">
            <v>0</v>
          </cell>
          <cell r="DK750">
            <v>0</v>
          </cell>
          <cell r="DL750">
            <v>0</v>
          </cell>
          <cell r="DM750">
            <v>0</v>
          </cell>
          <cell r="DN750">
            <v>0</v>
          </cell>
          <cell r="DO750">
            <v>0</v>
          </cell>
          <cell r="DP750">
            <v>0</v>
          </cell>
          <cell r="DQ750">
            <v>0</v>
          </cell>
          <cell r="DR750">
            <v>0</v>
          </cell>
          <cell r="DS750">
            <v>0</v>
          </cell>
          <cell r="DT750">
            <v>0</v>
          </cell>
          <cell r="DU750">
            <v>0</v>
          </cell>
          <cell r="DV750">
            <v>0</v>
          </cell>
          <cell r="DW750">
            <v>0</v>
          </cell>
          <cell r="DX750">
            <v>0</v>
          </cell>
          <cell r="DY750">
            <v>0</v>
          </cell>
          <cell r="DZ750">
            <v>0</v>
          </cell>
          <cell r="EA750">
            <v>0</v>
          </cell>
          <cell r="EB750">
            <v>0</v>
          </cell>
          <cell r="EC750">
            <v>0</v>
          </cell>
          <cell r="ED750">
            <v>0</v>
          </cell>
          <cell r="EE750">
            <v>0</v>
          </cell>
          <cell r="EF750">
            <v>0</v>
          </cell>
          <cell r="EG750">
            <v>0</v>
          </cell>
          <cell r="EH750">
            <v>0</v>
          </cell>
          <cell r="EI750">
            <v>0</v>
          </cell>
          <cell r="EJ750">
            <v>0</v>
          </cell>
          <cell r="EK750">
            <v>0</v>
          </cell>
          <cell r="EL750">
            <v>0</v>
          </cell>
          <cell r="EM750">
            <v>0</v>
          </cell>
          <cell r="EN750">
            <v>0</v>
          </cell>
          <cell r="EO750">
            <v>0</v>
          </cell>
          <cell r="EP750">
            <v>0</v>
          </cell>
          <cell r="EQ750">
            <v>0</v>
          </cell>
          <cell r="ER750">
            <v>0</v>
          </cell>
          <cell r="ES750">
            <v>0</v>
          </cell>
          <cell r="ET750">
            <v>0</v>
          </cell>
          <cell r="EU750">
            <v>0</v>
          </cell>
          <cell r="EV750">
            <v>0</v>
          </cell>
          <cell r="EW750">
            <v>0</v>
          </cell>
          <cell r="EX750">
            <v>0</v>
          </cell>
          <cell r="EY750">
            <v>0</v>
          </cell>
          <cell r="EZ750">
            <v>0</v>
          </cell>
          <cell r="FA750">
            <v>0</v>
          </cell>
          <cell r="FB750">
            <v>0</v>
          </cell>
          <cell r="FC750">
            <v>0</v>
          </cell>
          <cell r="FD750">
            <v>0</v>
          </cell>
          <cell r="GZ750">
            <v>0</v>
          </cell>
          <cell r="HA750">
            <v>0</v>
          </cell>
        </row>
        <row r="751">
          <cell r="B751" t="str">
            <v>76BSP</v>
          </cell>
          <cell r="C751">
            <v>0</v>
          </cell>
          <cell r="D751">
            <v>0</v>
          </cell>
          <cell r="E751">
            <v>926548528</v>
          </cell>
          <cell r="F751" t="str">
            <v>63051BZA006L5</v>
          </cell>
          <cell r="G751" t="str">
            <v>63051BZA006</v>
          </cell>
          <cell r="H751">
            <v>0</v>
          </cell>
          <cell r="I751">
            <v>0</v>
          </cell>
          <cell r="J751">
            <v>150</v>
          </cell>
          <cell r="K751">
            <v>0</v>
          </cell>
          <cell r="L751">
            <v>153</v>
          </cell>
          <cell r="M751">
            <v>0</v>
          </cell>
          <cell r="N751">
            <v>150</v>
          </cell>
          <cell r="O751">
            <v>150</v>
          </cell>
          <cell r="P751">
            <v>150</v>
          </cell>
          <cell r="Q751">
            <v>0</v>
          </cell>
          <cell r="R751">
            <v>0</v>
          </cell>
          <cell r="S751">
            <v>13</v>
          </cell>
          <cell r="T751">
            <v>140</v>
          </cell>
          <cell r="U751">
            <v>153</v>
          </cell>
          <cell r="V751">
            <v>0</v>
          </cell>
          <cell r="W751">
            <v>0</v>
          </cell>
          <cell r="X751">
            <v>16</v>
          </cell>
          <cell r="Y751">
            <v>0</v>
          </cell>
          <cell r="Z751">
            <v>0</v>
          </cell>
          <cell r="AA751">
            <v>0</v>
          </cell>
          <cell r="AB751">
            <v>150</v>
          </cell>
          <cell r="AC751">
            <v>0</v>
          </cell>
          <cell r="AD751">
            <v>150</v>
          </cell>
          <cell r="AE751">
            <v>0</v>
          </cell>
          <cell r="AF751">
            <v>0</v>
          </cell>
          <cell r="AG751">
            <v>3</v>
          </cell>
          <cell r="AH751">
            <v>3</v>
          </cell>
          <cell r="AI751">
            <v>0</v>
          </cell>
          <cell r="AJ751">
            <v>0</v>
          </cell>
          <cell r="AK751">
            <v>0</v>
          </cell>
          <cell r="AL751">
            <v>0</v>
          </cell>
          <cell r="AM751">
            <v>0</v>
          </cell>
          <cell r="AN751">
            <v>0</v>
          </cell>
          <cell r="AO751">
            <v>0</v>
          </cell>
          <cell r="AP751">
            <v>0</v>
          </cell>
          <cell r="AQ751">
            <v>0</v>
          </cell>
          <cell r="AR751">
            <v>0</v>
          </cell>
          <cell r="AS751">
            <v>0</v>
          </cell>
          <cell r="AT751">
            <v>3</v>
          </cell>
          <cell r="AU751">
            <v>3</v>
          </cell>
          <cell r="AV751">
            <v>30.6</v>
          </cell>
          <cell r="AW751">
            <v>0</v>
          </cell>
          <cell r="AX751">
            <v>0</v>
          </cell>
          <cell r="AY751">
            <v>0</v>
          </cell>
          <cell r="AZ751">
            <v>0</v>
          </cell>
          <cell r="BA751">
            <v>0</v>
          </cell>
          <cell r="BB751">
            <v>0</v>
          </cell>
          <cell r="BC751">
            <v>0</v>
          </cell>
          <cell r="BD751">
            <v>0</v>
          </cell>
          <cell r="BE751">
            <v>0</v>
          </cell>
          <cell r="BF751">
            <v>0</v>
          </cell>
          <cell r="BG751">
            <v>3</v>
          </cell>
          <cell r="BH751">
            <v>3</v>
          </cell>
          <cell r="BI751">
            <v>3</v>
          </cell>
          <cell r="BJ751">
            <v>147</v>
          </cell>
          <cell r="BK751">
            <v>0</v>
          </cell>
          <cell r="BL751">
            <v>149</v>
          </cell>
          <cell r="BM751">
            <v>1</v>
          </cell>
          <cell r="BN751">
            <v>150</v>
          </cell>
          <cell r="BO751">
            <v>0</v>
          </cell>
          <cell r="BP751">
            <v>150</v>
          </cell>
          <cell r="BQ751">
            <v>0</v>
          </cell>
          <cell r="BR751">
            <v>0</v>
          </cell>
          <cell r="BS751">
            <v>0</v>
          </cell>
          <cell r="BT751">
            <v>152</v>
          </cell>
          <cell r="BU751">
            <v>152</v>
          </cell>
          <cell r="BV751">
            <v>30.4</v>
          </cell>
          <cell r="BW751">
            <v>0</v>
          </cell>
          <cell r="BX751">
            <v>0</v>
          </cell>
          <cell r="BY751">
            <v>0</v>
          </cell>
          <cell r="BZ751">
            <v>0</v>
          </cell>
          <cell r="CA751">
            <v>150</v>
          </cell>
          <cell r="CB751">
            <v>150</v>
          </cell>
          <cell r="CC751">
            <v>150</v>
          </cell>
          <cell r="CD751">
            <v>150</v>
          </cell>
          <cell r="CE751">
            <v>0</v>
          </cell>
          <cell r="CF751">
            <v>2</v>
          </cell>
          <cell r="CG751">
            <v>0</v>
          </cell>
          <cell r="CH751">
            <v>2</v>
          </cell>
          <cell r="CI751">
            <v>0</v>
          </cell>
          <cell r="CJ751">
            <v>0</v>
          </cell>
          <cell r="CK751">
            <v>0</v>
          </cell>
          <cell r="CL751">
            <v>0</v>
          </cell>
          <cell r="CM751">
            <v>0</v>
          </cell>
          <cell r="CN751">
            <v>0</v>
          </cell>
          <cell r="CO751">
            <v>0</v>
          </cell>
          <cell r="CP751">
            <v>0</v>
          </cell>
          <cell r="CQ751">
            <v>0</v>
          </cell>
          <cell r="CR751">
            <v>0</v>
          </cell>
          <cell r="CS751">
            <v>0</v>
          </cell>
          <cell r="CT751">
            <v>2</v>
          </cell>
          <cell r="CU751">
            <v>2</v>
          </cell>
          <cell r="CV751">
            <v>30.2</v>
          </cell>
          <cell r="CW751">
            <v>0</v>
          </cell>
          <cell r="CX751">
            <v>0</v>
          </cell>
          <cell r="CY751">
            <v>147</v>
          </cell>
          <cell r="CZ751">
            <v>0</v>
          </cell>
          <cell r="DA751">
            <v>0</v>
          </cell>
          <cell r="DB751">
            <v>0</v>
          </cell>
          <cell r="DC751">
            <v>0</v>
          </cell>
          <cell r="DD751">
            <v>0</v>
          </cell>
          <cell r="DE751">
            <v>2</v>
          </cell>
          <cell r="DF751">
            <v>0</v>
          </cell>
          <cell r="DG751">
            <v>147</v>
          </cell>
          <cell r="DH751">
            <v>147</v>
          </cell>
          <cell r="DI751">
            <v>0</v>
          </cell>
          <cell r="DJ751">
            <v>1</v>
          </cell>
          <cell r="DK751">
            <v>1</v>
          </cell>
          <cell r="DL751">
            <v>1</v>
          </cell>
          <cell r="DM751">
            <v>0</v>
          </cell>
          <cell r="DN751">
            <v>0</v>
          </cell>
          <cell r="DO751">
            <v>150</v>
          </cell>
          <cell r="DP751">
            <v>0</v>
          </cell>
          <cell r="DQ751">
            <v>150</v>
          </cell>
          <cell r="DR751">
            <v>-2</v>
          </cell>
          <cell r="DS751">
            <v>0</v>
          </cell>
          <cell r="DT751">
            <v>0</v>
          </cell>
          <cell r="DU751">
            <v>0</v>
          </cell>
          <cell r="DV751">
            <v>0</v>
          </cell>
          <cell r="DW751">
            <v>0</v>
          </cell>
          <cell r="DX751">
            <v>152</v>
          </cell>
          <cell r="DY751">
            <v>0</v>
          </cell>
          <cell r="DZ751">
            <v>0</v>
          </cell>
          <cell r="EA751">
            <v>0</v>
          </cell>
          <cell r="EB751">
            <v>150</v>
          </cell>
          <cell r="EC751">
            <v>0</v>
          </cell>
          <cell r="ED751">
            <v>150</v>
          </cell>
          <cell r="EE751">
            <v>-150</v>
          </cell>
          <cell r="EF751">
            <v>0</v>
          </cell>
          <cell r="EG751">
            <v>0</v>
          </cell>
          <cell r="EH751">
            <v>0</v>
          </cell>
          <cell r="EI751">
            <v>0</v>
          </cell>
          <cell r="EJ751">
            <v>0</v>
          </cell>
          <cell r="EK751">
            <v>0</v>
          </cell>
          <cell r="EL751">
            <v>0</v>
          </cell>
          <cell r="EM751">
            <v>0</v>
          </cell>
          <cell r="EN751">
            <v>0</v>
          </cell>
          <cell r="EO751">
            <v>0</v>
          </cell>
          <cell r="EP751">
            <v>0</v>
          </cell>
          <cell r="EQ751">
            <v>0</v>
          </cell>
          <cell r="ER751">
            <v>0</v>
          </cell>
          <cell r="ES751">
            <v>0</v>
          </cell>
          <cell r="ET751">
            <v>0</v>
          </cell>
          <cell r="EU751">
            <v>0</v>
          </cell>
          <cell r="EV751">
            <v>0</v>
          </cell>
          <cell r="EW751">
            <v>150</v>
          </cell>
          <cell r="EX751">
            <v>0</v>
          </cell>
          <cell r="EY751">
            <v>0</v>
          </cell>
          <cell r="EZ751">
            <v>0</v>
          </cell>
          <cell r="FA751">
            <v>150</v>
          </cell>
          <cell r="FB751">
            <v>0</v>
          </cell>
          <cell r="FC751">
            <v>150</v>
          </cell>
          <cell r="FD751">
            <v>0</v>
          </cell>
          <cell r="GZ751">
            <v>0</v>
          </cell>
          <cell r="HA751">
            <v>0</v>
          </cell>
        </row>
        <row r="752">
          <cell r="B752" t="str">
            <v>76BSP</v>
          </cell>
          <cell r="C752">
            <v>0</v>
          </cell>
          <cell r="D752">
            <v>0</v>
          </cell>
          <cell r="E752">
            <v>926548718</v>
          </cell>
          <cell r="F752" t="str">
            <v>63051DQA006L5</v>
          </cell>
          <cell r="G752" t="str">
            <v>63051DQA006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V752">
            <v>0</v>
          </cell>
          <cell r="W752">
            <v>0</v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>
            <v>0</v>
          </cell>
          <cell r="AC752">
            <v>0</v>
          </cell>
          <cell r="AD752">
            <v>0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>
            <v>0</v>
          </cell>
          <cell r="AM752">
            <v>0</v>
          </cell>
          <cell r="AN752">
            <v>0</v>
          </cell>
          <cell r="AO752">
            <v>0</v>
          </cell>
          <cell r="AP752">
            <v>0</v>
          </cell>
          <cell r="AQ752">
            <v>0</v>
          </cell>
          <cell r="AR752">
            <v>0</v>
          </cell>
          <cell r="AS752">
            <v>0</v>
          </cell>
          <cell r="AT752">
            <v>0</v>
          </cell>
          <cell r="AU752">
            <v>0</v>
          </cell>
          <cell r="AV752">
            <v>0</v>
          </cell>
          <cell r="AW752">
            <v>0</v>
          </cell>
          <cell r="AX752">
            <v>0</v>
          </cell>
          <cell r="AY752">
            <v>0</v>
          </cell>
          <cell r="AZ752">
            <v>0</v>
          </cell>
          <cell r="BA752">
            <v>0</v>
          </cell>
          <cell r="BB752">
            <v>0</v>
          </cell>
          <cell r="BC752">
            <v>0</v>
          </cell>
          <cell r="BD752">
            <v>0</v>
          </cell>
          <cell r="BE752">
            <v>0</v>
          </cell>
          <cell r="BF752">
            <v>0</v>
          </cell>
          <cell r="BG752">
            <v>0</v>
          </cell>
          <cell r="BH752">
            <v>0</v>
          </cell>
          <cell r="BI752">
            <v>0</v>
          </cell>
          <cell r="BJ752">
            <v>0</v>
          </cell>
          <cell r="BK752">
            <v>0</v>
          </cell>
          <cell r="BL752">
            <v>0</v>
          </cell>
          <cell r="BM752">
            <v>0</v>
          </cell>
          <cell r="BN752">
            <v>0</v>
          </cell>
          <cell r="BO752">
            <v>0</v>
          </cell>
          <cell r="BP752">
            <v>0</v>
          </cell>
          <cell r="BQ752">
            <v>0</v>
          </cell>
          <cell r="BR752">
            <v>0</v>
          </cell>
          <cell r="BS752">
            <v>0</v>
          </cell>
          <cell r="BT752">
            <v>0</v>
          </cell>
          <cell r="BU752">
            <v>0</v>
          </cell>
          <cell r="BV752">
            <v>0</v>
          </cell>
          <cell r="BW752">
            <v>0</v>
          </cell>
          <cell r="BX752">
            <v>0</v>
          </cell>
          <cell r="BY752">
            <v>0</v>
          </cell>
          <cell r="BZ752">
            <v>1</v>
          </cell>
          <cell r="CA752">
            <v>0</v>
          </cell>
          <cell r="CB752">
            <v>0</v>
          </cell>
          <cell r="CC752">
            <v>0</v>
          </cell>
          <cell r="CD752">
            <v>0</v>
          </cell>
          <cell r="CE752">
            <v>0</v>
          </cell>
          <cell r="CF752">
            <v>0</v>
          </cell>
          <cell r="CG752">
            <v>0</v>
          </cell>
          <cell r="CH752">
            <v>0</v>
          </cell>
          <cell r="CI752">
            <v>0</v>
          </cell>
          <cell r="CJ752">
            <v>0</v>
          </cell>
          <cell r="CK752">
            <v>0</v>
          </cell>
          <cell r="CL752">
            <v>0</v>
          </cell>
          <cell r="CM752">
            <v>1</v>
          </cell>
          <cell r="CN752">
            <v>0</v>
          </cell>
          <cell r="CO752">
            <v>0</v>
          </cell>
          <cell r="CP752">
            <v>0</v>
          </cell>
          <cell r="CQ752">
            <v>0</v>
          </cell>
          <cell r="CR752">
            <v>0</v>
          </cell>
          <cell r="CS752">
            <v>0</v>
          </cell>
          <cell r="CT752">
            <v>0</v>
          </cell>
          <cell r="CU752">
            <v>0</v>
          </cell>
          <cell r="CV752">
            <v>0</v>
          </cell>
          <cell r="CW752">
            <v>0</v>
          </cell>
          <cell r="CX752">
            <v>0</v>
          </cell>
          <cell r="CY752">
            <v>0</v>
          </cell>
          <cell r="CZ752">
            <v>0</v>
          </cell>
          <cell r="DA752">
            <v>0</v>
          </cell>
          <cell r="DB752">
            <v>0</v>
          </cell>
          <cell r="DC752">
            <v>0</v>
          </cell>
          <cell r="DD752">
            <v>0</v>
          </cell>
          <cell r="DE752">
            <v>0</v>
          </cell>
          <cell r="DF752">
            <v>0</v>
          </cell>
          <cell r="DG752">
            <v>0</v>
          </cell>
          <cell r="DH752">
            <v>0</v>
          </cell>
          <cell r="DI752">
            <v>0</v>
          </cell>
          <cell r="DJ752">
            <v>0</v>
          </cell>
          <cell r="DK752">
            <v>0</v>
          </cell>
          <cell r="DL752">
            <v>0</v>
          </cell>
          <cell r="DM752">
            <v>0</v>
          </cell>
          <cell r="DN752">
            <v>0</v>
          </cell>
          <cell r="DO752">
            <v>0</v>
          </cell>
          <cell r="DP752">
            <v>0</v>
          </cell>
          <cell r="DQ752">
            <v>0</v>
          </cell>
          <cell r="DR752">
            <v>0</v>
          </cell>
          <cell r="DS752">
            <v>0</v>
          </cell>
          <cell r="DT752">
            <v>0</v>
          </cell>
          <cell r="DU752">
            <v>0</v>
          </cell>
          <cell r="DV752">
            <v>0</v>
          </cell>
          <cell r="DW752">
            <v>0</v>
          </cell>
          <cell r="DX752">
            <v>0</v>
          </cell>
          <cell r="DY752">
            <v>0</v>
          </cell>
          <cell r="DZ752">
            <v>0</v>
          </cell>
          <cell r="EA752">
            <v>0</v>
          </cell>
          <cell r="EB752">
            <v>0</v>
          </cell>
          <cell r="EC752">
            <v>0</v>
          </cell>
          <cell r="ED752">
            <v>0</v>
          </cell>
          <cell r="EE752">
            <v>0</v>
          </cell>
          <cell r="EF752">
            <v>0</v>
          </cell>
          <cell r="EG752">
            <v>0</v>
          </cell>
          <cell r="EH752">
            <v>0</v>
          </cell>
          <cell r="EI752">
            <v>0</v>
          </cell>
          <cell r="EJ752">
            <v>0</v>
          </cell>
          <cell r="EK752">
            <v>0</v>
          </cell>
          <cell r="EL752">
            <v>0</v>
          </cell>
          <cell r="EM752">
            <v>0</v>
          </cell>
          <cell r="EN752">
            <v>0</v>
          </cell>
          <cell r="EO752">
            <v>0</v>
          </cell>
          <cell r="EP752">
            <v>0</v>
          </cell>
          <cell r="EQ752">
            <v>0</v>
          </cell>
          <cell r="ER752">
            <v>0</v>
          </cell>
          <cell r="ES752">
            <v>0</v>
          </cell>
          <cell r="ET752">
            <v>0</v>
          </cell>
          <cell r="EU752">
            <v>0</v>
          </cell>
          <cell r="EV752">
            <v>0</v>
          </cell>
          <cell r="EW752">
            <v>0</v>
          </cell>
          <cell r="EX752">
            <v>0</v>
          </cell>
          <cell r="EY752">
            <v>0</v>
          </cell>
          <cell r="EZ752">
            <v>0</v>
          </cell>
          <cell r="FA752">
            <v>0</v>
          </cell>
          <cell r="FB752">
            <v>0</v>
          </cell>
          <cell r="FC752">
            <v>0</v>
          </cell>
          <cell r="FD752">
            <v>0</v>
          </cell>
          <cell r="GZ752">
            <v>0</v>
          </cell>
          <cell r="HA752">
            <v>0</v>
          </cell>
        </row>
        <row r="753">
          <cell r="B753" t="str">
            <v>76BSP</v>
          </cell>
          <cell r="C753">
            <v>0</v>
          </cell>
          <cell r="D753">
            <v>0</v>
          </cell>
          <cell r="E753">
            <v>0</v>
          </cell>
          <cell r="F753" t="str">
            <v>63051BCA006L5</v>
          </cell>
          <cell r="G753" t="str">
            <v>63051BCA006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0</v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>
            <v>0</v>
          </cell>
          <cell r="AC753">
            <v>0</v>
          </cell>
          <cell r="AD753">
            <v>0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0</v>
          </cell>
          <cell r="AM753">
            <v>0</v>
          </cell>
          <cell r="AN753">
            <v>0</v>
          </cell>
          <cell r="AO753">
            <v>0</v>
          </cell>
          <cell r="AP753">
            <v>0</v>
          </cell>
          <cell r="AQ753">
            <v>0</v>
          </cell>
          <cell r="AR753">
            <v>0</v>
          </cell>
          <cell r="AS753">
            <v>0</v>
          </cell>
          <cell r="AT753">
            <v>0</v>
          </cell>
          <cell r="AU753">
            <v>0</v>
          </cell>
          <cell r="AV753">
            <v>0</v>
          </cell>
          <cell r="AW753">
            <v>0</v>
          </cell>
          <cell r="AX753">
            <v>0</v>
          </cell>
          <cell r="AY753">
            <v>0</v>
          </cell>
          <cell r="AZ753">
            <v>0</v>
          </cell>
          <cell r="BA753">
            <v>0</v>
          </cell>
          <cell r="BB753">
            <v>0</v>
          </cell>
          <cell r="BC753">
            <v>0</v>
          </cell>
          <cell r="BD753">
            <v>0</v>
          </cell>
          <cell r="BE753">
            <v>0</v>
          </cell>
          <cell r="BF753">
            <v>0</v>
          </cell>
          <cell r="BG753">
            <v>0</v>
          </cell>
          <cell r="BH753">
            <v>0</v>
          </cell>
          <cell r="BI753">
            <v>0</v>
          </cell>
          <cell r="BJ753">
            <v>0</v>
          </cell>
          <cell r="BK753">
            <v>0</v>
          </cell>
          <cell r="BL753">
            <v>0</v>
          </cell>
          <cell r="BM753">
            <v>0</v>
          </cell>
          <cell r="BN753">
            <v>0</v>
          </cell>
          <cell r="BO753">
            <v>0</v>
          </cell>
          <cell r="BP753">
            <v>0</v>
          </cell>
          <cell r="BQ753">
            <v>0</v>
          </cell>
          <cell r="BR753">
            <v>0</v>
          </cell>
          <cell r="BS753">
            <v>0</v>
          </cell>
          <cell r="BT753">
            <v>0</v>
          </cell>
          <cell r="BU753">
            <v>0</v>
          </cell>
          <cell r="BV753">
            <v>0</v>
          </cell>
          <cell r="BW753">
            <v>0</v>
          </cell>
          <cell r="BX753">
            <v>0</v>
          </cell>
          <cell r="BY753">
            <v>0</v>
          </cell>
          <cell r="BZ753">
            <v>0</v>
          </cell>
          <cell r="CA753">
            <v>0</v>
          </cell>
          <cell r="CB753">
            <v>0</v>
          </cell>
          <cell r="CC753">
            <v>0</v>
          </cell>
          <cell r="CD753">
            <v>0</v>
          </cell>
          <cell r="CE753">
            <v>0</v>
          </cell>
          <cell r="CF753">
            <v>0</v>
          </cell>
          <cell r="CG753">
            <v>0</v>
          </cell>
          <cell r="CH753">
            <v>0</v>
          </cell>
          <cell r="CI753">
            <v>0</v>
          </cell>
          <cell r="CJ753">
            <v>0</v>
          </cell>
          <cell r="CK753">
            <v>0</v>
          </cell>
          <cell r="CL753">
            <v>0</v>
          </cell>
          <cell r="CM753">
            <v>0</v>
          </cell>
          <cell r="CN753">
            <v>0</v>
          </cell>
          <cell r="CO753">
            <v>0</v>
          </cell>
          <cell r="CP753">
            <v>0</v>
          </cell>
          <cell r="CQ753">
            <v>0</v>
          </cell>
          <cell r="CR753">
            <v>0</v>
          </cell>
          <cell r="CS753">
            <v>0</v>
          </cell>
          <cell r="CT753">
            <v>0</v>
          </cell>
          <cell r="CU753">
            <v>0</v>
          </cell>
          <cell r="CV753">
            <v>0</v>
          </cell>
          <cell r="CW753">
            <v>0</v>
          </cell>
          <cell r="CX753">
            <v>0</v>
          </cell>
          <cell r="CY753">
            <v>0</v>
          </cell>
          <cell r="CZ753">
            <v>0</v>
          </cell>
          <cell r="DA753">
            <v>0</v>
          </cell>
          <cell r="DB753">
            <v>0</v>
          </cell>
          <cell r="DC753">
            <v>0</v>
          </cell>
          <cell r="DD753">
            <v>0</v>
          </cell>
          <cell r="DE753">
            <v>0</v>
          </cell>
          <cell r="DF753">
            <v>0</v>
          </cell>
          <cell r="DG753">
            <v>0</v>
          </cell>
          <cell r="DH753">
            <v>0</v>
          </cell>
          <cell r="DI753">
            <v>0</v>
          </cell>
          <cell r="DJ753">
            <v>0</v>
          </cell>
          <cell r="DK753">
            <v>0</v>
          </cell>
          <cell r="DL753">
            <v>0</v>
          </cell>
          <cell r="DM753">
            <v>0</v>
          </cell>
          <cell r="DN753">
            <v>0</v>
          </cell>
          <cell r="DO753">
            <v>0</v>
          </cell>
          <cell r="DP753">
            <v>0</v>
          </cell>
          <cell r="DQ753">
            <v>0</v>
          </cell>
          <cell r="DR753">
            <v>0</v>
          </cell>
          <cell r="DS753">
            <v>0</v>
          </cell>
          <cell r="DT753">
            <v>0</v>
          </cell>
          <cell r="DU753">
            <v>0</v>
          </cell>
          <cell r="DV753">
            <v>0</v>
          </cell>
          <cell r="DW753">
            <v>0</v>
          </cell>
          <cell r="DX753">
            <v>0</v>
          </cell>
          <cell r="DY753">
            <v>0</v>
          </cell>
          <cell r="DZ753">
            <v>0</v>
          </cell>
          <cell r="EA753">
            <v>0</v>
          </cell>
          <cell r="EB753">
            <v>0</v>
          </cell>
          <cell r="EC753">
            <v>0</v>
          </cell>
          <cell r="ED753">
            <v>0</v>
          </cell>
          <cell r="EE753">
            <v>0</v>
          </cell>
          <cell r="EF753">
            <v>0</v>
          </cell>
          <cell r="EG753">
            <v>0</v>
          </cell>
          <cell r="EH753">
            <v>0</v>
          </cell>
          <cell r="EI753">
            <v>0</v>
          </cell>
          <cell r="EJ753">
            <v>0</v>
          </cell>
          <cell r="EK753">
            <v>0</v>
          </cell>
          <cell r="EL753">
            <v>0</v>
          </cell>
          <cell r="EM753">
            <v>0</v>
          </cell>
          <cell r="EN753">
            <v>0</v>
          </cell>
          <cell r="EO753">
            <v>0</v>
          </cell>
          <cell r="EP753">
            <v>0</v>
          </cell>
          <cell r="EQ753">
            <v>0</v>
          </cell>
          <cell r="ER753">
            <v>0</v>
          </cell>
          <cell r="ES753">
            <v>0</v>
          </cell>
          <cell r="ET753">
            <v>0</v>
          </cell>
          <cell r="EU753">
            <v>0</v>
          </cell>
          <cell r="EV753">
            <v>0</v>
          </cell>
          <cell r="EW753">
            <v>0</v>
          </cell>
          <cell r="EX753">
            <v>0</v>
          </cell>
          <cell r="EY753">
            <v>0</v>
          </cell>
          <cell r="EZ753">
            <v>0</v>
          </cell>
          <cell r="FA753">
            <v>0</v>
          </cell>
          <cell r="FB753">
            <v>0</v>
          </cell>
          <cell r="FC753">
            <v>0</v>
          </cell>
          <cell r="FD753">
            <v>0</v>
          </cell>
          <cell r="GZ753">
            <v>0</v>
          </cell>
          <cell r="HA753">
            <v>0</v>
          </cell>
        </row>
        <row r="754">
          <cell r="B754" t="str">
            <v>76BSP</v>
          </cell>
          <cell r="C754">
            <v>0</v>
          </cell>
          <cell r="D754">
            <v>0</v>
          </cell>
          <cell r="E754">
            <v>926548958</v>
          </cell>
          <cell r="F754" t="str">
            <v>63051FOA006L5</v>
          </cell>
          <cell r="G754" t="str">
            <v>63051FOA006</v>
          </cell>
          <cell r="H754">
            <v>49</v>
          </cell>
          <cell r="I754">
            <v>49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1</v>
          </cell>
          <cell r="S754">
            <v>0</v>
          </cell>
          <cell r="T754">
            <v>48</v>
          </cell>
          <cell r="U754">
            <v>48</v>
          </cell>
          <cell r="V754">
            <v>18</v>
          </cell>
          <cell r="W754">
            <v>32</v>
          </cell>
          <cell r="X754">
            <v>31</v>
          </cell>
          <cell r="Y754">
            <v>32</v>
          </cell>
          <cell r="Z754">
            <v>0</v>
          </cell>
          <cell r="AA754">
            <v>80</v>
          </cell>
          <cell r="AB754">
            <v>73</v>
          </cell>
          <cell r="AC754">
            <v>80</v>
          </cell>
          <cell r="AD754">
            <v>73</v>
          </cell>
          <cell r="AE754">
            <v>0</v>
          </cell>
          <cell r="AF754">
            <v>0</v>
          </cell>
          <cell r="AG754">
            <v>7</v>
          </cell>
          <cell r="AH754">
            <v>7</v>
          </cell>
          <cell r="AI754">
            <v>16.153846153846153</v>
          </cell>
          <cell r="AJ754">
            <v>6</v>
          </cell>
          <cell r="AK754">
            <v>0</v>
          </cell>
          <cell r="AL754">
            <v>7</v>
          </cell>
          <cell r="AM754">
            <v>0</v>
          </cell>
          <cell r="AN754">
            <v>13</v>
          </cell>
          <cell r="AO754">
            <v>0</v>
          </cell>
          <cell r="AP754">
            <v>13</v>
          </cell>
          <cell r="AQ754">
            <v>0</v>
          </cell>
          <cell r="AR754">
            <v>0</v>
          </cell>
          <cell r="AS754">
            <v>0</v>
          </cell>
          <cell r="AT754">
            <v>14</v>
          </cell>
          <cell r="AU754">
            <v>14</v>
          </cell>
          <cell r="AV754">
            <v>5.25</v>
          </cell>
          <cell r="AW754">
            <v>66</v>
          </cell>
          <cell r="AX754">
            <v>0</v>
          </cell>
          <cell r="AY754">
            <v>66</v>
          </cell>
          <cell r="AZ754">
            <v>0</v>
          </cell>
          <cell r="BA754">
            <v>80</v>
          </cell>
          <cell r="BB754">
            <v>0</v>
          </cell>
          <cell r="BC754">
            <v>80</v>
          </cell>
          <cell r="BD754">
            <v>0</v>
          </cell>
          <cell r="BE754">
            <v>0</v>
          </cell>
          <cell r="BF754">
            <v>0</v>
          </cell>
          <cell r="BG754">
            <v>80</v>
          </cell>
          <cell r="BH754">
            <v>80</v>
          </cell>
          <cell r="BI754">
            <v>80</v>
          </cell>
          <cell r="BJ754">
            <v>12</v>
          </cell>
          <cell r="BK754">
            <v>0</v>
          </cell>
          <cell r="BL754">
            <v>12</v>
          </cell>
          <cell r="BM754">
            <v>0</v>
          </cell>
          <cell r="BN754">
            <v>92</v>
          </cell>
          <cell r="BO754">
            <v>60</v>
          </cell>
          <cell r="BP754">
            <v>92</v>
          </cell>
          <cell r="BQ754">
            <v>60</v>
          </cell>
          <cell r="BR754">
            <v>0</v>
          </cell>
          <cell r="BS754">
            <v>0</v>
          </cell>
          <cell r="BT754">
            <v>32</v>
          </cell>
          <cell r="BU754">
            <v>32</v>
          </cell>
          <cell r="BV754">
            <v>8.5714285714285712</v>
          </cell>
          <cell r="BW754">
            <v>80</v>
          </cell>
          <cell r="BX754">
            <v>0</v>
          </cell>
          <cell r="BY754">
            <v>80</v>
          </cell>
          <cell r="BZ754">
            <v>184</v>
          </cell>
          <cell r="CA754">
            <v>112</v>
          </cell>
          <cell r="CB754">
            <v>32</v>
          </cell>
          <cell r="CC754">
            <v>112</v>
          </cell>
          <cell r="CD754">
            <v>32</v>
          </cell>
          <cell r="CE754">
            <v>0</v>
          </cell>
          <cell r="CF754">
            <v>26</v>
          </cell>
          <cell r="CG754">
            <v>54</v>
          </cell>
          <cell r="CH754">
            <v>80</v>
          </cell>
          <cell r="CI754">
            <v>12.272727272727272</v>
          </cell>
          <cell r="CJ754">
            <v>78</v>
          </cell>
          <cell r="CK754">
            <v>0</v>
          </cell>
          <cell r="CL754">
            <v>78</v>
          </cell>
          <cell r="CM754">
            <v>1</v>
          </cell>
          <cell r="CN754">
            <v>132</v>
          </cell>
          <cell r="CO754">
            <v>132</v>
          </cell>
          <cell r="CP754">
            <v>132</v>
          </cell>
          <cell r="CQ754">
            <v>132</v>
          </cell>
          <cell r="CR754">
            <v>0</v>
          </cell>
          <cell r="CS754">
            <v>0</v>
          </cell>
          <cell r="CT754">
            <v>26</v>
          </cell>
          <cell r="CU754">
            <v>26</v>
          </cell>
          <cell r="CV754">
            <v>5.9090909090909083</v>
          </cell>
          <cell r="CW754">
            <v>106</v>
          </cell>
          <cell r="CX754">
            <v>106</v>
          </cell>
          <cell r="CY754">
            <v>106</v>
          </cell>
          <cell r="CZ754">
            <v>0</v>
          </cell>
          <cell r="DA754">
            <v>132</v>
          </cell>
          <cell r="DB754">
            <v>0</v>
          </cell>
          <cell r="DC754">
            <v>132</v>
          </cell>
          <cell r="DD754">
            <v>0</v>
          </cell>
          <cell r="DE754">
            <v>0</v>
          </cell>
          <cell r="DF754">
            <v>0</v>
          </cell>
          <cell r="DG754">
            <v>132</v>
          </cell>
          <cell r="DH754">
            <v>132</v>
          </cell>
          <cell r="DI754">
            <v>29.999999999999996</v>
          </cell>
          <cell r="DJ754">
            <v>132</v>
          </cell>
          <cell r="DK754">
            <v>132</v>
          </cell>
          <cell r="DL754">
            <v>0</v>
          </cell>
          <cell r="DM754">
            <v>0</v>
          </cell>
          <cell r="DN754">
            <v>132</v>
          </cell>
          <cell r="DO754">
            <v>132</v>
          </cell>
          <cell r="DP754">
            <v>132</v>
          </cell>
          <cell r="DQ754">
            <v>132</v>
          </cell>
          <cell r="DR754">
            <v>0</v>
          </cell>
          <cell r="DS754">
            <v>0</v>
          </cell>
          <cell r="DT754">
            <v>0</v>
          </cell>
          <cell r="DU754">
            <v>0</v>
          </cell>
          <cell r="DV754">
            <v>0</v>
          </cell>
          <cell r="DW754">
            <v>0</v>
          </cell>
          <cell r="DX754">
            <v>0</v>
          </cell>
          <cell r="DY754">
            <v>0</v>
          </cell>
          <cell r="DZ754">
            <v>0</v>
          </cell>
          <cell r="EA754">
            <v>0</v>
          </cell>
          <cell r="EB754">
            <v>132</v>
          </cell>
          <cell r="EC754">
            <v>0</v>
          </cell>
          <cell r="ED754">
            <v>132</v>
          </cell>
          <cell r="EE754">
            <v>-132</v>
          </cell>
          <cell r="EF754">
            <v>0</v>
          </cell>
          <cell r="EG754">
            <v>0</v>
          </cell>
          <cell r="EH754">
            <v>0</v>
          </cell>
          <cell r="EI754">
            <v>0</v>
          </cell>
          <cell r="EJ754">
            <v>0</v>
          </cell>
          <cell r="EK754">
            <v>0</v>
          </cell>
          <cell r="EL754">
            <v>0</v>
          </cell>
          <cell r="EM754">
            <v>0</v>
          </cell>
          <cell r="EN754">
            <v>0</v>
          </cell>
          <cell r="EO754">
            <v>0</v>
          </cell>
          <cell r="EP754">
            <v>0</v>
          </cell>
          <cell r="EQ754">
            <v>0</v>
          </cell>
          <cell r="ER754">
            <v>0</v>
          </cell>
          <cell r="ES754">
            <v>0</v>
          </cell>
          <cell r="ET754">
            <v>0</v>
          </cell>
          <cell r="EU754">
            <v>0</v>
          </cell>
          <cell r="EV754">
            <v>0</v>
          </cell>
          <cell r="EW754">
            <v>0</v>
          </cell>
          <cell r="EX754">
            <v>0</v>
          </cell>
          <cell r="EY754">
            <v>0</v>
          </cell>
          <cell r="EZ754">
            <v>0</v>
          </cell>
          <cell r="FA754">
            <v>0</v>
          </cell>
          <cell r="FB754">
            <v>0</v>
          </cell>
          <cell r="FC754">
            <v>0</v>
          </cell>
          <cell r="FD754">
            <v>0</v>
          </cell>
          <cell r="GZ754">
            <v>-132</v>
          </cell>
          <cell r="HA754">
            <v>0</v>
          </cell>
        </row>
        <row r="755">
          <cell r="B755" t="str">
            <v>76BSP</v>
          </cell>
          <cell r="C755">
            <v>0</v>
          </cell>
          <cell r="D755">
            <v>0</v>
          </cell>
          <cell r="E755">
            <v>0</v>
          </cell>
          <cell r="F755" t="str">
            <v>63051BQA006L5</v>
          </cell>
          <cell r="G755" t="str">
            <v>63051BQA006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0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0</v>
          </cell>
          <cell r="AM755">
            <v>0</v>
          </cell>
          <cell r="AN755">
            <v>0</v>
          </cell>
          <cell r="AO755">
            <v>0</v>
          </cell>
          <cell r="AP755">
            <v>0</v>
          </cell>
          <cell r="AQ755">
            <v>0</v>
          </cell>
          <cell r="AR755">
            <v>0</v>
          </cell>
          <cell r="AS755">
            <v>0</v>
          </cell>
          <cell r="AT755">
            <v>0</v>
          </cell>
          <cell r="AU755">
            <v>0</v>
          </cell>
          <cell r="AV755">
            <v>0</v>
          </cell>
          <cell r="AW755">
            <v>0</v>
          </cell>
          <cell r="AX755">
            <v>0</v>
          </cell>
          <cell r="AY755">
            <v>0</v>
          </cell>
          <cell r="AZ755">
            <v>0</v>
          </cell>
          <cell r="BA755">
            <v>0</v>
          </cell>
          <cell r="BB755">
            <v>0</v>
          </cell>
          <cell r="BC755">
            <v>0</v>
          </cell>
          <cell r="BD755">
            <v>0</v>
          </cell>
          <cell r="BE755">
            <v>0</v>
          </cell>
          <cell r="BF755">
            <v>0</v>
          </cell>
          <cell r="BG755">
            <v>0</v>
          </cell>
          <cell r="BH755">
            <v>0</v>
          </cell>
          <cell r="BI755">
            <v>0</v>
          </cell>
          <cell r="BJ755">
            <v>0</v>
          </cell>
          <cell r="BK755">
            <v>0</v>
          </cell>
          <cell r="BL755">
            <v>0</v>
          </cell>
          <cell r="BM755">
            <v>0</v>
          </cell>
          <cell r="BN755">
            <v>0</v>
          </cell>
          <cell r="BO755">
            <v>0</v>
          </cell>
          <cell r="BP755">
            <v>0</v>
          </cell>
          <cell r="BQ755">
            <v>0</v>
          </cell>
          <cell r="BR755">
            <v>0</v>
          </cell>
          <cell r="BS755">
            <v>0</v>
          </cell>
          <cell r="BT755">
            <v>0</v>
          </cell>
          <cell r="BU755">
            <v>0</v>
          </cell>
          <cell r="BV755">
            <v>0</v>
          </cell>
          <cell r="BW755">
            <v>0</v>
          </cell>
          <cell r="BX755">
            <v>0</v>
          </cell>
          <cell r="BY755">
            <v>0</v>
          </cell>
          <cell r="BZ755">
            <v>0</v>
          </cell>
          <cell r="CA755">
            <v>0</v>
          </cell>
          <cell r="CB755">
            <v>0</v>
          </cell>
          <cell r="CC755">
            <v>0</v>
          </cell>
          <cell r="CD755">
            <v>0</v>
          </cell>
          <cell r="CE755">
            <v>0</v>
          </cell>
          <cell r="CF755">
            <v>0</v>
          </cell>
          <cell r="CG755">
            <v>0</v>
          </cell>
          <cell r="CH755">
            <v>0</v>
          </cell>
          <cell r="CI755">
            <v>0</v>
          </cell>
          <cell r="CJ755">
            <v>0</v>
          </cell>
          <cell r="CK755">
            <v>0</v>
          </cell>
          <cell r="CL755">
            <v>0</v>
          </cell>
          <cell r="CM755">
            <v>0</v>
          </cell>
          <cell r="CN755">
            <v>0</v>
          </cell>
          <cell r="CO755">
            <v>0</v>
          </cell>
          <cell r="CP755">
            <v>0</v>
          </cell>
          <cell r="CQ755">
            <v>0</v>
          </cell>
          <cell r="CR755">
            <v>0</v>
          </cell>
          <cell r="CS755">
            <v>0</v>
          </cell>
          <cell r="CT755">
            <v>0</v>
          </cell>
          <cell r="CU755">
            <v>0</v>
          </cell>
          <cell r="CV755">
            <v>0</v>
          </cell>
          <cell r="CW755">
            <v>0</v>
          </cell>
          <cell r="CX755">
            <v>0</v>
          </cell>
          <cell r="CY755">
            <v>0</v>
          </cell>
          <cell r="CZ755">
            <v>0</v>
          </cell>
          <cell r="DA755">
            <v>0</v>
          </cell>
          <cell r="DB755">
            <v>0</v>
          </cell>
          <cell r="DC755">
            <v>0</v>
          </cell>
          <cell r="DD755">
            <v>0</v>
          </cell>
          <cell r="DE755">
            <v>0</v>
          </cell>
          <cell r="DF755">
            <v>0</v>
          </cell>
          <cell r="DG755">
            <v>0</v>
          </cell>
          <cell r="DH755">
            <v>0</v>
          </cell>
          <cell r="DI755">
            <v>0</v>
          </cell>
          <cell r="DJ755">
            <v>0</v>
          </cell>
          <cell r="DK755">
            <v>0</v>
          </cell>
          <cell r="DL755">
            <v>0</v>
          </cell>
          <cell r="DM755">
            <v>0</v>
          </cell>
          <cell r="DN755">
            <v>0</v>
          </cell>
          <cell r="DO755">
            <v>0</v>
          </cell>
          <cell r="DP755">
            <v>0</v>
          </cell>
          <cell r="DQ755">
            <v>0</v>
          </cell>
          <cell r="DR755">
            <v>0</v>
          </cell>
          <cell r="DS755">
            <v>0</v>
          </cell>
          <cell r="DT755">
            <v>0</v>
          </cell>
          <cell r="DU755">
            <v>0</v>
          </cell>
          <cell r="DV755">
            <v>0</v>
          </cell>
          <cell r="DW755">
            <v>0</v>
          </cell>
          <cell r="DX755">
            <v>0</v>
          </cell>
          <cell r="DY755">
            <v>0</v>
          </cell>
          <cell r="DZ755">
            <v>0</v>
          </cell>
          <cell r="EA755">
            <v>0</v>
          </cell>
          <cell r="EB755">
            <v>0</v>
          </cell>
          <cell r="EC755">
            <v>0</v>
          </cell>
          <cell r="ED755">
            <v>0</v>
          </cell>
          <cell r="EE755">
            <v>0</v>
          </cell>
          <cell r="EF755">
            <v>0</v>
          </cell>
          <cell r="EG755">
            <v>0</v>
          </cell>
          <cell r="EH755">
            <v>0</v>
          </cell>
          <cell r="EI755">
            <v>0</v>
          </cell>
          <cell r="EJ755">
            <v>0</v>
          </cell>
          <cell r="EK755">
            <v>0</v>
          </cell>
          <cell r="EL755">
            <v>0</v>
          </cell>
          <cell r="EM755">
            <v>0</v>
          </cell>
          <cell r="EN755">
            <v>0</v>
          </cell>
          <cell r="EO755">
            <v>0</v>
          </cell>
          <cell r="EP755">
            <v>0</v>
          </cell>
          <cell r="EQ755">
            <v>0</v>
          </cell>
          <cell r="ER755">
            <v>0</v>
          </cell>
          <cell r="ES755">
            <v>0</v>
          </cell>
          <cell r="ET755">
            <v>0</v>
          </cell>
          <cell r="EU755">
            <v>0</v>
          </cell>
          <cell r="EV755">
            <v>0</v>
          </cell>
          <cell r="EW755">
            <v>0</v>
          </cell>
          <cell r="EX755">
            <v>0</v>
          </cell>
          <cell r="EY755">
            <v>0</v>
          </cell>
          <cell r="EZ755">
            <v>0</v>
          </cell>
          <cell r="FA755">
            <v>0</v>
          </cell>
          <cell r="FB755">
            <v>0</v>
          </cell>
          <cell r="FC755">
            <v>0</v>
          </cell>
          <cell r="FD755">
            <v>0</v>
          </cell>
          <cell r="GZ755">
            <v>0</v>
          </cell>
          <cell r="HA755">
            <v>0</v>
          </cell>
        </row>
        <row r="756">
          <cell r="B756" t="str">
            <v>76SBF</v>
          </cell>
          <cell r="C756">
            <v>0</v>
          </cell>
          <cell r="D756">
            <v>0</v>
          </cell>
          <cell r="E756">
            <v>926564357</v>
          </cell>
          <cell r="F756" t="str">
            <v>63051POA006L5</v>
          </cell>
          <cell r="G756" t="str">
            <v>63051POA006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Q756">
            <v>0</v>
          </cell>
          <cell r="R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0</v>
          </cell>
          <cell r="AQ756">
            <v>0</v>
          </cell>
          <cell r="AR756">
            <v>0</v>
          </cell>
          <cell r="AS756">
            <v>0</v>
          </cell>
          <cell r="AT756">
            <v>0</v>
          </cell>
          <cell r="AU756">
            <v>0</v>
          </cell>
          <cell r="AV756">
            <v>0</v>
          </cell>
          <cell r="AW756">
            <v>0</v>
          </cell>
          <cell r="AX756">
            <v>0</v>
          </cell>
          <cell r="AY756">
            <v>0</v>
          </cell>
          <cell r="AZ756">
            <v>0</v>
          </cell>
          <cell r="BA756">
            <v>0</v>
          </cell>
          <cell r="BB756">
            <v>0</v>
          </cell>
          <cell r="BC756">
            <v>0</v>
          </cell>
          <cell r="BD756">
            <v>0</v>
          </cell>
          <cell r="BE756">
            <v>0</v>
          </cell>
          <cell r="BF756">
            <v>0</v>
          </cell>
          <cell r="BG756">
            <v>0</v>
          </cell>
          <cell r="BH756">
            <v>0</v>
          </cell>
          <cell r="BI756">
            <v>0</v>
          </cell>
          <cell r="BJ756">
            <v>0</v>
          </cell>
          <cell r="BK756">
            <v>0</v>
          </cell>
          <cell r="BL756">
            <v>0</v>
          </cell>
          <cell r="BM756">
            <v>0</v>
          </cell>
          <cell r="BN756">
            <v>0</v>
          </cell>
          <cell r="BO756">
            <v>0</v>
          </cell>
          <cell r="BP756">
            <v>0</v>
          </cell>
          <cell r="BQ756">
            <v>0</v>
          </cell>
          <cell r="BR756">
            <v>0</v>
          </cell>
          <cell r="BS756">
            <v>0</v>
          </cell>
          <cell r="BT756">
            <v>0</v>
          </cell>
          <cell r="BU756">
            <v>0</v>
          </cell>
          <cell r="BV756">
            <v>0</v>
          </cell>
          <cell r="BW756">
            <v>0</v>
          </cell>
          <cell r="BX756">
            <v>0</v>
          </cell>
          <cell r="BY756">
            <v>0</v>
          </cell>
          <cell r="BZ756">
            <v>0</v>
          </cell>
          <cell r="CA756">
            <v>0</v>
          </cell>
          <cell r="CB756">
            <v>0</v>
          </cell>
          <cell r="CC756">
            <v>0</v>
          </cell>
          <cell r="CD756">
            <v>0</v>
          </cell>
          <cell r="CE756">
            <v>0</v>
          </cell>
          <cell r="CF756">
            <v>0</v>
          </cell>
          <cell r="CG756">
            <v>0</v>
          </cell>
          <cell r="CH756">
            <v>0</v>
          </cell>
          <cell r="CI756">
            <v>0</v>
          </cell>
          <cell r="CJ756">
            <v>0</v>
          </cell>
          <cell r="CK756">
            <v>0</v>
          </cell>
          <cell r="CL756">
            <v>0</v>
          </cell>
          <cell r="CM756">
            <v>0</v>
          </cell>
          <cell r="CN756">
            <v>0</v>
          </cell>
          <cell r="CO756">
            <v>0</v>
          </cell>
          <cell r="CP756">
            <v>0</v>
          </cell>
          <cell r="CQ756">
            <v>0</v>
          </cell>
          <cell r="CR756">
            <v>0</v>
          </cell>
          <cell r="CS756">
            <v>0</v>
          </cell>
          <cell r="CT756">
            <v>0</v>
          </cell>
          <cell r="CU756">
            <v>0</v>
          </cell>
          <cell r="CV756">
            <v>0</v>
          </cell>
          <cell r="CW756">
            <v>0</v>
          </cell>
          <cell r="CX756">
            <v>0</v>
          </cell>
          <cell r="CY756">
            <v>0</v>
          </cell>
          <cell r="CZ756">
            <v>0</v>
          </cell>
          <cell r="DA756">
            <v>0</v>
          </cell>
          <cell r="DB756">
            <v>0</v>
          </cell>
          <cell r="DC756">
            <v>0</v>
          </cell>
          <cell r="DD756">
            <v>0</v>
          </cell>
          <cell r="DE756">
            <v>0</v>
          </cell>
          <cell r="DF756">
            <v>0</v>
          </cell>
          <cell r="DG756">
            <v>0</v>
          </cell>
          <cell r="DH756">
            <v>0</v>
          </cell>
          <cell r="DI756">
            <v>0</v>
          </cell>
          <cell r="DJ756">
            <v>0</v>
          </cell>
          <cell r="DK756">
            <v>0</v>
          </cell>
          <cell r="DL756">
            <v>0</v>
          </cell>
          <cell r="DM756">
            <v>0</v>
          </cell>
          <cell r="DN756">
            <v>0</v>
          </cell>
          <cell r="DO756">
            <v>0</v>
          </cell>
          <cell r="DP756">
            <v>0</v>
          </cell>
          <cell r="DQ756">
            <v>0</v>
          </cell>
          <cell r="DR756">
            <v>0</v>
          </cell>
          <cell r="DS756">
            <v>0</v>
          </cell>
          <cell r="DT756">
            <v>0</v>
          </cell>
          <cell r="DU756">
            <v>0</v>
          </cell>
          <cell r="DV756">
            <v>0</v>
          </cell>
          <cell r="DW756">
            <v>0</v>
          </cell>
          <cell r="DX756">
            <v>0</v>
          </cell>
          <cell r="DY756">
            <v>0</v>
          </cell>
          <cell r="DZ756">
            <v>0</v>
          </cell>
          <cell r="EA756">
            <v>0</v>
          </cell>
          <cell r="EB756">
            <v>0</v>
          </cell>
          <cell r="EC756">
            <v>0</v>
          </cell>
          <cell r="ED756">
            <v>0</v>
          </cell>
          <cell r="EE756">
            <v>0</v>
          </cell>
          <cell r="EF756">
            <v>0</v>
          </cell>
          <cell r="EG756">
            <v>0</v>
          </cell>
          <cell r="EH756">
            <v>0</v>
          </cell>
          <cell r="EI756">
            <v>0</v>
          </cell>
          <cell r="EJ756">
            <v>0</v>
          </cell>
          <cell r="EK756">
            <v>0</v>
          </cell>
          <cell r="EL756">
            <v>0</v>
          </cell>
          <cell r="EM756">
            <v>0</v>
          </cell>
          <cell r="EN756">
            <v>0</v>
          </cell>
          <cell r="EO756">
            <v>0</v>
          </cell>
          <cell r="EP756">
            <v>0</v>
          </cell>
          <cell r="EQ756">
            <v>0</v>
          </cell>
          <cell r="ER756">
            <v>0</v>
          </cell>
          <cell r="ES756">
            <v>0</v>
          </cell>
          <cell r="ET756">
            <v>0</v>
          </cell>
          <cell r="EU756">
            <v>0</v>
          </cell>
          <cell r="EV756">
            <v>0</v>
          </cell>
          <cell r="EW756">
            <v>0</v>
          </cell>
          <cell r="EX756">
            <v>0</v>
          </cell>
          <cell r="EY756">
            <v>0</v>
          </cell>
          <cell r="EZ756">
            <v>0</v>
          </cell>
          <cell r="FA756">
            <v>0</v>
          </cell>
          <cell r="FB756">
            <v>0</v>
          </cell>
          <cell r="FC756">
            <v>0</v>
          </cell>
          <cell r="FD756">
            <v>0</v>
          </cell>
          <cell r="GZ756">
            <v>0</v>
          </cell>
          <cell r="HA756">
            <v>0</v>
          </cell>
        </row>
        <row r="757">
          <cell r="B757" t="str">
            <v>76SBF</v>
          </cell>
          <cell r="C757">
            <v>0</v>
          </cell>
          <cell r="D757">
            <v>0</v>
          </cell>
          <cell r="E757">
            <v>926564356</v>
          </cell>
          <cell r="F757" t="str">
            <v>63051P9A006L5</v>
          </cell>
          <cell r="G757" t="str">
            <v>63051P9A006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  <cell r="Q757">
            <v>0</v>
          </cell>
          <cell r="R757">
            <v>0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0</v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>
            <v>0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0</v>
          </cell>
          <cell r="AP757">
            <v>0</v>
          </cell>
          <cell r="AQ757">
            <v>0</v>
          </cell>
          <cell r="AR757">
            <v>0</v>
          </cell>
          <cell r="AS757">
            <v>0</v>
          </cell>
          <cell r="AT757">
            <v>0</v>
          </cell>
          <cell r="AU757">
            <v>0</v>
          </cell>
          <cell r="AV757">
            <v>0</v>
          </cell>
          <cell r="AW757">
            <v>0</v>
          </cell>
          <cell r="AX757">
            <v>0</v>
          </cell>
          <cell r="AY757">
            <v>0</v>
          </cell>
          <cell r="AZ757">
            <v>0</v>
          </cell>
          <cell r="BA757">
            <v>0</v>
          </cell>
          <cell r="BB757">
            <v>0</v>
          </cell>
          <cell r="BC757">
            <v>0</v>
          </cell>
          <cell r="BD757">
            <v>0</v>
          </cell>
          <cell r="BE757">
            <v>0</v>
          </cell>
          <cell r="BF757">
            <v>0</v>
          </cell>
          <cell r="BG757">
            <v>0</v>
          </cell>
          <cell r="BH757">
            <v>0</v>
          </cell>
          <cell r="BI757">
            <v>0</v>
          </cell>
          <cell r="BJ757">
            <v>0</v>
          </cell>
          <cell r="BK757">
            <v>0</v>
          </cell>
          <cell r="BL757">
            <v>0</v>
          </cell>
          <cell r="BM757">
            <v>0</v>
          </cell>
          <cell r="BN757">
            <v>0</v>
          </cell>
          <cell r="BO757">
            <v>0</v>
          </cell>
          <cell r="BP757">
            <v>0</v>
          </cell>
          <cell r="BQ757">
            <v>0</v>
          </cell>
          <cell r="BR757">
            <v>0</v>
          </cell>
          <cell r="BS757">
            <v>0</v>
          </cell>
          <cell r="BT757">
            <v>0</v>
          </cell>
          <cell r="BU757">
            <v>0</v>
          </cell>
          <cell r="BV757">
            <v>0</v>
          </cell>
          <cell r="BW757">
            <v>0</v>
          </cell>
          <cell r="BX757">
            <v>0</v>
          </cell>
          <cell r="BY757">
            <v>3</v>
          </cell>
          <cell r="BZ757">
            <v>0</v>
          </cell>
          <cell r="CA757">
            <v>0</v>
          </cell>
          <cell r="CB757">
            <v>0</v>
          </cell>
          <cell r="CC757">
            <v>0</v>
          </cell>
          <cell r="CD757">
            <v>0</v>
          </cell>
          <cell r="CE757">
            <v>3</v>
          </cell>
          <cell r="CF757">
            <v>0</v>
          </cell>
          <cell r="CG757">
            <v>0</v>
          </cell>
          <cell r="CH757">
            <v>0</v>
          </cell>
          <cell r="CI757">
            <v>0</v>
          </cell>
          <cell r="CJ757">
            <v>0</v>
          </cell>
          <cell r="CK757">
            <v>66</v>
          </cell>
          <cell r="CL757">
            <v>0</v>
          </cell>
          <cell r="CM757">
            <v>0</v>
          </cell>
          <cell r="CN757">
            <v>0</v>
          </cell>
          <cell r="CO757">
            <v>0</v>
          </cell>
          <cell r="CP757">
            <v>0</v>
          </cell>
          <cell r="CQ757">
            <v>0</v>
          </cell>
          <cell r="CR757">
            <v>0</v>
          </cell>
          <cell r="CS757">
            <v>0</v>
          </cell>
          <cell r="CT757">
            <v>0</v>
          </cell>
          <cell r="CU757">
            <v>0</v>
          </cell>
          <cell r="CV757">
            <v>0</v>
          </cell>
          <cell r="CW757">
            <v>0</v>
          </cell>
          <cell r="CX757">
            <v>0</v>
          </cell>
          <cell r="CY757">
            <v>10</v>
          </cell>
          <cell r="CZ757">
            <v>0</v>
          </cell>
          <cell r="DA757">
            <v>0</v>
          </cell>
          <cell r="DB757">
            <v>0</v>
          </cell>
          <cell r="DC757">
            <v>0</v>
          </cell>
          <cell r="DD757">
            <v>0</v>
          </cell>
          <cell r="DE757">
            <v>10</v>
          </cell>
          <cell r="DF757">
            <v>0</v>
          </cell>
          <cell r="DG757">
            <v>0</v>
          </cell>
          <cell r="DH757">
            <v>0</v>
          </cell>
          <cell r="DI757">
            <v>0</v>
          </cell>
          <cell r="DJ757">
            <v>0</v>
          </cell>
          <cell r="DK757">
            <v>0</v>
          </cell>
          <cell r="DL757">
            <v>0</v>
          </cell>
          <cell r="DM757">
            <v>0</v>
          </cell>
          <cell r="DN757">
            <v>0</v>
          </cell>
          <cell r="DO757">
            <v>0</v>
          </cell>
          <cell r="DP757">
            <v>0</v>
          </cell>
          <cell r="DQ757">
            <v>0</v>
          </cell>
          <cell r="DR757">
            <v>0</v>
          </cell>
          <cell r="DS757">
            <v>0</v>
          </cell>
          <cell r="DT757">
            <v>0</v>
          </cell>
          <cell r="DU757">
            <v>0</v>
          </cell>
          <cell r="DV757">
            <v>0</v>
          </cell>
          <cell r="DW757">
            <v>0</v>
          </cell>
          <cell r="DX757">
            <v>0</v>
          </cell>
          <cell r="DY757">
            <v>0</v>
          </cell>
          <cell r="DZ757">
            <v>0</v>
          </cell>
          <cell r="EA757">
            <v>0</v>
          </cell>
          <cell r="EB757">
            <v>0</v>
          </cell>
          <cell r="EC757">
            <v>0</v>
          </cell>
          <cell r="ED757">
            <v>0</v>
          </cell>
          <cell r="EE757">
            <v>0</v>
          </cell>
          <cell r="EF757">
            <v>0</v>
          </cell>
          <cell r="EG757">
            <v>0</v>
          </cell>
          <cell r="EH757">
            <v>0</v>
          </cell>
          <cell r="EI757">
            <v>0</v>
          </cell>
          <cell r="EJ757">
            <v>0</v>
          </cell>
          <cell r="EK757">
            <v>0</v>
          </cell>
          <cell r="EL757">
            <v>0</v>
          </cell>
          <cell r="EM757">
            <v>0</v>
          </cell>
          <cell r="EN757">
            <v>0</v>
          </cell>
          <cell r="EO757">
            <v>0</v>
          </cell>
          <cell r="EP757">
            <v>0</v>
          </cell>
          <cell r="EQ757">
            <v>0</v>
          </cell>
          <cell r="ER757">
            <v>0</v>
          </cell>
          <cell r="ES757">
            <v>0</v>
          </cell>
          <cell r="ET757">
            <v>0</v>
          </cell>
          <cell r="EU757">
            <v>0</v>
          </cell>
          <cell r="EV757">
            <v>0</v>
          </cell>
          <cell r="EW757">
            <v>0</v>
          </cell>
          <cell r="EX757">
            <v>0</v>
          </cell>
          <cell r="EY757">
            <v>0</v>
          </cell>
          <cell r="EZ757">
            <v>0</v>
          </cell>
          <cell r="FA757">
            <v>0</v>
          </cell>
          <cell r="FB757">
            <v>0</v>
          </cell>
          <cell r="FC757">
            <v>0</v>
          </cell>
          <cell r="FD757">
            <v>0</v>
          </cell>
          <cell r="GZ757">
            <v>0</v>
          </cell>
          <cell r="HA757">
            <v>0</v>
          </cell>
        </row>
        <row r="758">
          <cell r="B758" t="str">
            <v>76SSP</v>
          </cell>
          <cell r="C758">
            <v>0</v>
          </cell>
          <cell r="D758">
            <v>0</v>
          </cell>
          <cell r="E758">
            <v>926548959</v>
          </cell>
          <cell r="F758" t="str">
            <v>63051FOA085L5</v>
          </cell>
          <cell r="G758" t="str">
            <v>63051FOA085</v>
          </cell>
          <cell r="H758">
            <v>76</v>
          </cell>
          <cell r="I758">
            <v>76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>
            <v>0</v>
          </cell>
          <cell r="R758">
            <v>1</v>
          </cell>
          <cell r="S758">
            <v>0</v>
          </cell>
          <cell r="T758">
            <v>75</v>
          </cell>
          <cell r="U758">
            <v>75</v>
          </cell>
          <cell r="V758">
            <v>17.30769230769231</v>
          </cell>
          <cell r="W758">
            <v>55</v>
          </cell>
          <cell r="X758">
            <v>54</v>
          </cell>
          <cell r="Y758">
            <v>64</v>
          </cell>
          <cell r="Z758">
            <v>0</v>
          </cell>
          <cell r="AA758">
            <v>130</v>
          </cell>
          <cell r="AB758">
            <v>85</v>
          </cell>
          <cell r="AC758">
            <v>130</v>
          </cell>
          <cell r="AD758">
            <v>85</v>
          </cell>
          <cell r="AE758">
            <v>0</v>
          </cell>
          <cell r="AF758">
            <v>0</v>
          </cell>
          <cell r="AG758">
            <v>54</v>
          </cell>
          <cell r="AH758">
            <v>54</v>
          </cell>
          <cell r="AI758">
            <v>45.375</v>
          </cell>
          <cell r="AJ758">
            <v>0</v>
          </cell>
          <cell r="AK758">
            <v>0</v>
          </cell>
          <cell r="AL758">
            <v>0</v>
          </cell>
          <cell r="AM758">
            <v>0</v>
          </cell>
          <cell r="AN758">
            <v>13</v>
          </cell>
          <cell r="AO758">
            <v>0</v>
          </cell>
          <cell r="AP758">
            <v>13</v>
          </cell>
          <cell r="AQ758">
            <v>0</v>
          </cell>
          <cell r="AR758">
            <v>0</v>
          </cell>
          <cell r="AS758">
            <v>0</v>
          </cell>
          <cell r="AT758">
            <v>54</v>
          </cell>
          <cell r="AU758">
            <v>54</v>
          </cell>
          <cell r="AV758">
            <v>20.25</v>
          </cell>
          <cell r="AW758">
            <v>26</v>
          </cell>
          <cell r="AX758">
            <v>0</v>
          </cell>
          <cell r="AY758">
            <v>27</v>
          </cell>
          <cell r="AZ758">
            <v>0</v>
          </cell>
          <cell r="BA758">
            <v>80</v>
          </cell>
          <cell r="BB758">
            <v>0</v>
          </cell>
          <cell r="BC758">
            <v>80</v>
          </cell>
          <cell r="BD758">
            <v>0</v>
          </cell>
          <cell r="BE758">
            <v>0</v>
          </cell>
          <cell r="BF758">
            <v>0</v>
          </cell>
          <cell r="BG758">
            <v>81</v>
          </cell>
          <cell r="BH758">
            <v>81</v>
          </cell>
          <cell r="BI758">
            <v>81</v>
          </cell>
          <cell r="BJ758">
            <v>45</v>
          </cell>
          <cell r="BK758">
            <v>0</v>
          </cell>
          <cell r="BL758">
            <v>45</v>
          </cell>
          <cell r="BM758">
            <v>0</v>
          </cell>
          <cell r="BN758">
            <v>126</v>
          </cell>
          <cell r="BO758">
            <v>72</v>
          </cell>
          <cell r="BP758">
            <v>126</v>
          </cell>
          <cell r="BQ758">
            <v>72</v>
          </cell>
          <cell r="BR758">
            <v>0</v>
          </cell>
          <cell r="BS758">
            <v>0</v>
          </cell>
          <cell r="BT758">
            <v>54</v>
          </cell>
          <cell r="BU758">
            <v>54</v>
          </cell>
          <cell r="BV758">
            <v>12.08955223880597</v>
          </cell>
          <cell r="BW758">
            <v>80</v>
          </cell>
          <cell r="BX758">
            <v>0</v>
          </cell>
          <cell r="BY758">
            <v>80</v>
          </cell>
          <cell r="BZ758">
            <v>0</v>
          </cell>
          <cell r="CA758">
            <v>134</v>
          </cell>
          <cell r="CB758">
            <v>54</v>
          </cell>
          <cell r="CC758">
            <v>134</v>
          </cell>
          <cell r="CD758">
            <v>54</v>
          </cell>
          <cell r="CE758">
            <v>0</v>
          </cell>
          <cell r="CF758">
            <v>7</v>
          </cell>
          <cell r="CG758">
            <v>73</v>
          </cell>
          <cell r="CH758">
            <v>80</v>
          </cell>
          <cell r="CI758">
            <v>0</v>
          </cell>
          <cell r="CJ758">
            <v>0</v>
          </cell>
          <cell r="CK758">
            <v>0</v>
          </cell>
          <cell r="CL758">
            <v>0</v>
          </cell>
          <cell r="CM758">
            <v>0</v>
          </cell>
          <cell r="CN758">
            <v>0</v>
          </cell>
          <cell r="CO758">
            <v>0</v>
          </cell>
          <cell r="CP758">
            <v>0</v>
          </cell>
          <cell r="CQ758">
            <v>0</v>
          </cell>
          <cell r="CR758">
            <v>0</v>
          </cell>
          <cell r="CS758">
            <v>7</v>
          </cell>
          <cell r="CT758">
            <v>73</v>
          </cell>
          <cell r="CU758">
            <v>80</v>
          </cell>
          <cell r="CV758">
            <v>0</v>
          </cell>
          <cell r="CW758">
            <v>0</v>
          </cell>
          <cell r="CX758">
            <v>0</v>
          </cell>
          <cell r="CY758">
            <v>0</v>
          </cell>
          <cell r="CZ758">
            <v>0</v>
          </cell>
          <cell r="DA758">
            <v>0</v>
          </cell>
          <cell r="DB758">
            <v>0</v>
          </cell>
          <cell r="DC758">
            <v>0</v>
          </cell>
          <cell r="DD758">
            <v>0</v>
          </cell>
          <cell r="DE758">
            <v>0</v>
          </cell>
          <cell r="DF758">
            <v>0</v>
          </cell>
          <cell r="DG758">
            <v>80</v>
          </cell>
          <cell r="DH758">
            <v>80</v>
          </cell>
          <cell r="DI758">
            <v>60</v>
          </cell>
          <cell r="DJ758">
            <v>0</v>
          </cell>
          <cell r="DK758">
            <v>0</v>
          </cell>
          <cell r="DL758">
            <v>0</v>
          </cell>
          <cell r="DM758">
            <v>0</v>
          </cell>
          <cell r="DN758">
            <v>0</v>
          </cell>
          <cell r="DO758">
            <v>0</v>
          </cell>
          <cell r="DP758">
            <v>0</v>
          </cell>
          <cell r="DQ758">
            <v>0</v>
          </cell>
          <cell r="DR758">
            <v>0</v>
          </cell>
          <cell r="DS758">
            <v>0</v>
          </cell>
          <cell r="DT758">
            <v>80</v>
          </cell>
          <cell r="DU758">
            <v>80</v>
          </cell>
          <cell r="DV758">
            <v>30</v>
          </cell>
          <cell r="DW758">
            <v>0</v>
          </cell>
          <cell r="DX758">
            <v>0</v>
          </cell>
          <cell r="DY758">
            <v>0</v>
          </cell>
          <cell r="DZ758">
            <v>0</v>
          </cell>
          <cell r="EA758">
            <v>80</v>
          </cell>
          <cell r="EB758">
            <v>0</v>
          </cell>
          <cell r="EC758">
            <v>80</v>
          </cell>
          <cell r="ED758">
            <v>0</v>
          </cell>
          <cell r="EE758">
            <v>0</v>
          </cell>
          <cell r="EF758">
            <v>0</v>
          </cell>
          <cell r="EG758">
            <v>80</v>
          </cell>
          <cell r="EH758">
            <v>80</v>
          </cell>
          <cell r="EI758">
            <v>0</v>
          </cell>
          <cell r="EJ758">
            <v>0</v>
          </cell>
          <cell r="EK758">
            <v>0</v>
          </cell>
          <cell r="EL758">
            <v>0</v>
          </cell>
          <cell r="EM758">
            <v>0</v>
          </cell>
          <cell r="EN758">
            <v>0</v>
          </cell>
          <cell r="EO758">
            <v>0</v>
          </cell>
          <cell r="EP758">
            <v>0</v>
          </cell>
          <cell r="EQ758">
            <v>0</v>
          </cell>
          <cell r="ER758">
            <v>0</v>
          </cell>
          <cell r="ES758">
            <v>0</v>
          </cell>
          <cell r="ET758">
            <v>80</v>
          </cell>
          <cell r="EU758">
            <v>80</v>
          </cell>
          <cell r="EV758">
            <v>0</v>
          </cell>
          <cell r="EW758">
            <v>0</v>
          </cell>
          <cell r="EX758">
            <v>0</v>
          </cell>
          <cell r="EY758">
            <v>0</v>
          </cell>
          <cell r="EZ758">
            <v>0</v>
          </cell>
          <cell r="FA758">
            <v>0</v>
          </cell>
          <cell r="FB758">
            <v>0</v>
          </cell>
          <cell r="FC758">
            <v>0</v>
          </cell>
          <cell r="FD758">
            <v>0</v>
          </cell>
          <cell r="GZ758">
            <v>0</v>
          </cell>
          <cell r="HA758">
            <v>0</v>
          </cell>
        </row>
        <row r="759">
          <cell r="B759" t="str">
            <v>76SSP</v>
          </cell>
          <cell r="C759">
            <v>0</v>
          </cell>
          <cell r="D759">
            <v>0</v>
          </cell>
          <cell r="E759">
            <v>926548529</v>
          </cell>
          <cell r="F759" t="str">
            <v>63051BZA085L5</v>
          </cell>
          <cell r="G759" t="str">
            <v>63051BZA085</v>
          </cell>
          <cell r="H759">
            <v>0</v>
          </cell>
          <cell r="I759">
            <v>0</v>
          </cell>
          <cell r="J759">
            <v>150</v>
          </cell>
          <cell r="K759">
            <v>0</v>
          </cell>
          <cell r="L759">
            <v>151</v>
          </cell>
          <cell r="M759">
            <v>0</v>
          </cell>
          <cell r="N759">
            <v>150</v>
          </cell>
          <cell r="O759">
            <v>150</v>
          </cell>
          <cell r="P759">
            <v>150</v>
          </cell>
          <cell r="Q759">
            <v>0</v>
          </cell>
          <cell r="R759">
            <v>0</v>
          </cell>
          <cell r="S759">
            <v>0</v>
          </cell>
          <cell r="T759">
            <v>151</v>
          </cell>
          <cell r="U759">
            <v>151</v>
          </cell>
          <cell r="V759">
            <v>92.916666666666671</v>
          </cell>
          <cell r="W759">
            <v>0</v>
          </cell>
          <cell r="X759">
            <v>33</v>
          </cell>
          <cell r="Y759">
            <v>0</v>
          </cell>
          <cell r="Z759">
            <v>0</v>
          </cell>
          <cell r="AA759">
            <v>0</v>
          </cell>
          <cell r="AB759">
            <v>150</v>
          </cell>
          <cell r="AC759">
            <v>0</v>
          </cell>
          <cell r="AD759">
            <v>150</v>
          </cell>
          <cell r="AE759">
            <v>0</v>
          </cell>
          <cell r="AF759">
            <v>0</v>
          </cell>
          <cell r="AG759">
            <v>1</v>
          </cell>
          <cell r="AH759">
            <v>1</v>
          </cell>
          <cell r="AI759">
            <v>30.2</v>
          </cell>
          <cell r="AJ759">
            <v>0</v>
          </cell>
          <cell r="AK759">
            <v>0</v>
          </cell>
          <cell r="AL759">
            <v>1</v>
          </cell>
          <cell r="AM759">
            <v>0</v>
          </cell>
          <cell r="AN759">
            <v>0</v>
          </cell>
          <cell r="AO759">
            <v>0</v>
          </cell>
          <cell r="AP759">
            <v>0</v>
          </cell>
          <cell r="AQ759">
            <v>0</v>
          </cell>
          <cell r="AR759">
            <v>0</v>
          </cell>
          <cell r="AS759">
            <v>0</v>
          </cell>
          <cell r="AT759">
            <v>2</v>
          </cell>
          <cell r="AU759">
            <v>2</v>
          </cell>
          <cell r="AV759">
            <v>0.4</v>
          </cell>
          <cell r="AW759">
            <v>148</v>
          </cell>
          <cell r="AX759">
            <v>0</v>
          </cell>
          <cell r="AY759">
            <v>148</v>
          </cell>
          <cell r="AZ759">
            <v>0</v>
          </cell>
          <cell r="BA759">
            <v>150</v>
          </cell>
          <cell r="BB759">
            <v>150</v>
          </cell>
          <cell r="BC759">
            <v>150</v>
          </cell>
          <cell r="BD759">
            <v>150</v>
          </cell>
          <cell r="BE759">
            <v>0</v>
          </cell>
          <cell r="BF759">
            <v>0</v>
          </cell>
          <cell r="BG759">
            <v>0</v>
          </cell>
          <cell r="BH759">
            <v>0</v>
          </cell>
          <cell r="BI759">
            <v>0</v>
          </cell>
          <cell r="BJ759">
            <v>150</v>
          </cell>
          <cell r="BK759">
            <v>0</v>
          </cell>
          <cell r="BL759">
            <v>151</v>
          </cell>
          <cell r="BM759">
            <v>150</v>
          </cell>
          <cell r="BN759">
            <v>150</v>
          </cell>
          <cell r="BO759">
            <v>0</v>
          </cell>
          <cell r="BP759">
            <v>150</v>
          </cell>
          <cell r="BQ759">
            <v>0</v>
          </cell>
          <cell r="BR759">
            <v>0</v>
          </cell>
          <cell r="BS759">
            <v>0</v>
          </cell>
          <cell r="BT759">
            <v>151</v>
          </cell>
          <cell r="BU759">
            <v>151</v>
          </cell>
          <cell r="BV759">
            <v>30.2</v>
          </cell>
          <cell r="BW759">
            <v>0</v>
          </cell>
          <cell r="BX759">
            <v>0</v>
          </cell>
          <cell r="BY759">
            <v>0</v>
          </cell>
          <cell r="BZ759">
            <v>0</v>
          </cell>
          <cell r="CA759">
            <v>150</v>
          </cell>
          <cell r="CB759">
            <v>150</v>
          </cell>
          <cell r="CC759">
            <v>150</v>
          </cell>
          <cell r="CD759">
            <v>150</v>
          </cell>
          <cell r="CE759">
            <v>0</v>
          </cell>
          <cell r="CF759">
            <v>1</v>
          </cell>
          <cell r="CG759">
            <v>0</v>
          </cell>
          <cell r="CH759">
            <v>1</v>
          </cell>
          <cell r="CI759">
            <v>0</v>
          </cell>
          <cell r="CJ759">
            <v>0</v>
          </cell>
          <cell r="CK759">
            <v>0</v>
          </cell>
          <cell r="CL759">
            <v>0</v>
          </cell>
          <cell r="CM759">
            <v>0</v>
          </cell>
          <cell r="CN759">
            <v>0</v>
          </cell>
          <cell r="CO759">
            <v>0</v>
          </cell>
          <cell r="CP759">
            <v>0</v>
          </cell>
          <cell r="CQ759">
            <v>0</v>
          </cell>
          <cell r="CR759">
            <v>0</v>
          </cell>
          <cell r="CS759">
            <v>1</v>
          </cell>
          <cell r="CT759">
            <v>0</v>
          </cell>
          <cell r="CU759">
            <v>1</v>
          </cell>
          <cell r="CV759">
            <v>0</v>
          </cell>
          <cell r="CW759">
            <v>62</v>
          </cell>
          <cell r="CX759">
            <v>62</v>
          </cell>
          <cell r="CY759">
            <v>150</v>
          </cell>
          <cell r="CZ759">
            <v>0</v>
          </cell>
          <cell r="DA759">
            <v>62</v>
          </cell>
          <cell r="DB759">
            <v>0</v>
          </cell>
          <cell r="DC759">
            <v>62</v>
          </cell>
          <cell r="DD759">
            <v>0</v>
          </cell>
          <cell r="DE759">
            <v>0</v>
          </cell>
          <cell r="DF759">
            <v>0</v>
          </cell>
          <cell r="DG759">
            <v>151</v>
          </cell>
          <cell r="DH759">
            <v>151</v>
          </cell>
          <cell r="DI759">
            <v>15.1</v>
          </cell>
          <cell r="DJ759">
            <v>300</v>
          </cell>
          <cell r="DK759">
            <v>300</v>
          </cell>
          <cell r="DL759">
            <v>307</v>
          </cell>
          <cell r="DM759">
            <v>0</v>
          </cell>
          <cell r="DN759">
            <v>300</v>
          </cell>
          <cell r="DO759">
            <v>150</v>
          </cell>
          <cell r="DP759">
            <v>300</v>
          </cell>
          <cell r="DQ759">
            <v>150</v>
          </cell>
          <cell r="DR759">
            <v>0</v>
          </cell>
          <cell r="DS759">
            <v>0</v>
          </cell>
          <cell r="DT759">
            <v>308</v>
          </cell>
          <cell r="DU759">
            <v>308</v>
          </cell>
          <cell r="DV759">
            <v>121.6</v>
          </cell>
          <cell r="DW759">
            <v>0</v>
          </cell>
          <cell r="DX759">
            <v>211</v>
          </cell>
          <cell r="DY759">
            <v>0</v>
          </cell>
          <cell r="DZ759">
            <v>0</v>
          </cell>
          <cell r="EA759">
            <v>0</v>
          </cell>
          <cell r="EB759">
            <v>150</v>
          </cell>
          <cell r="EC759">
            <v>0</v>
          </cell>
          <cell r="ED759">
            <v>150</v>
          </cell>
          <cell r="EE759">
            <v>150</v>
          </cell>
          <cell r="EF759">
            <v>0</v>
          </cell>
          <cell r="EG759">
            <v>8</v>
          </cell>
          <cell r="EH759">
            <v>8</v>
          </cell>
          <cell r="EI759">
            <v>31.6</v>
          </cell>
          <cell r="EJ759">
            <v>0</v>
          </cell>
          <cell r="EK759">
            <v>0</v>
          </cell>
          <cell r="EL759">
            <v>0</v>
          </cell>
          <cell r="EM759">
            <v>0</v>
          </cell>
          <cell r="EN759">
            <v>0</v>
          </cell>
          <cell r="EO759">
            <v>0</v>
          </cell>
          <cell r="EP759">
            <v>0</v>
          </cell>
          <cell r="EQ759">
            <v>0</v>
          </cell>
          <cell r="ER759">
            <v>0</v>
          </cell>
          <cell r="ES759">
            <v>0</v>
          </cell>
          <cell r="ET759">
            <v>8</v>
          </cell>
          <cell r="EU759">
            <v>8</v>
          </cell>
          <cell r="EV759">
            <v>1.6</v>
          </cell>
          <cell r="EW759">
            <v>142</v>
          </cell>
          <cell r="EX759">
            <v>0</v>
          </cell>
          <cell r="EY759">
            <v>0</v>
          </cell>
          <cell r="EZ759">
            <v>0</v>
          </cell>
          <cell r="FA759">
            <v>150</v>
          </cell>
          <cell r="FB759">
            <v>0</v>
          </cell>
          <cell r="FC759">
            <v>150</v>
          </cell>
          <cell r="FD759">
            <v>0</v>
          </cell>
          <cell r="GZ759">
            <v>-151</v>
          </cell>
          <cell r="HA759">
            <v>0</v>
          </cell>
        </row>
        <row r="760">
          <cell r="B760" t="str">
            <v>76SSP</v>
          </cell>
          <cell r="C760">
            <v>0</v>
          </cell>
          <cell r="D760">
            <v>0</v>
          </cell>
          <cell r="E760">
            <v>926548719</v>
          </cell>
          <cell r="F760" t="str">
            <v>63057DQA085L5</v>
          </cell>
          <cell r="G760" t="str">
            <v>63057DQA085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  <cell r="Q760">
            <v>0</v>
          </cell>
          <cell r="R760">
            <v>0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0</v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0</v>
          </cell>
          <cell r="AN760">
            <v>0</v>
          </cell>
          <cell r="AO760">
            <v>0</v>
          </cell>
          <cell r="AP760">
            <v>0</v>
          </cell>
          <cell r="AQ760">
            <v>0</v>
          </cell>
          <cell r="AR760">
            <v>0</v>
          </cell>
          <cell r="AS760">
            <v>0</v>
          </cell>
          <cell r="AT760">
            <v>0</v>
          </cell>
          <cell r="AU760">
            <v>0</v>
          </cell>
          <cell r="AV760">
            <v>0</v>
          </cell>
          <cell r="AW760">
            <v>0</v>
          </cell>
          <cell r="AX760">
            <v>0</v>
          </cell>
          <cell r="AY760">
            <v>0</v>
          </cell>
          <cell r="AZ760">
            <v>0</v>
          </cell>
          <cell r="BA760">
            <v>0</v>
          </cell>
          <cell r="BB760">
            <v>0</v>
          </cell>
          <cell r="BC760">
            <v>0</v>
          </cell>
          <cell r="BD760">
            <v>0</v>
          </cell>
          <cell r="BE760">
            <v>0</v>
          </cell>
          <cell r="BF760">
            <v>0</v>
          </cell>
          <cell r="BG760">
            <v>0</v>
          </cell>
          <cell r="BH760">
            <v>0</v>
          </cell>
          <cell r="BI760">
            <v>0</v>
          </cell>
          <cell r="BJ760">
            <v>0</v>
          </cell>
          <cell r="BK760">
            <v>0</v>
          </cell>
          <cell r="BL760">
            <v>0</v>
          </cell>
          <cell r="BM760">
            <v>0</v>
          </cell>
          <cell r="BN760">
            <v>0</v>
          </cell>
          <cell r="BO760">
            <v>0</v>
          </cell>
          <cell r="BP760">
            <v>0</v>
          </cell>
          <cell r="BQ760">
            <v>0</v>
          </cell>
          <cell r="BR760">
            <v>0</v>
          </cell>
          <cell r="BS760">
            <v>0</v>
          </cell>
          <cell r="BT760">
            <v>0</v>
          </cell>
          <cell r="BU760">
            <v>0</v>
          </cell>
          <cell r="BV760">
            <v>0</v>
          </cell>
          <cell r="BW760">
            <v>0</v>
          </cell>
          <cell r="BX760">
            <v>0</v>
          </cell>
          <cell r="BY760">
            <v>0</v>
          </cell>
          <cell r="BZ760">
            <v>0</v>
          </cell>
          <cell r="CA760">
            <v>0</v>
          </cell>
          <cell r="CB760">
            <v>0</v>
          </cell>
          <cell r="CC760">
            <v>0</v>
          </cell>
          <cell r="CD760">
            <v>0</v>
          </cell>
          <cell r="CE760">
            <v>0</v>
          </cell>
          <cell r="CF760">
            <v>0</v>
          </cell>
          <cell r="CG760">
            <v>0</v>
          </cell>
          <cell r="CH760">
            <v>0</v>
          </cell>
          <cell r="CI760">
            <v>0</v>
          </cell>
          <cell r="CJ760">
            <v>0</v>
          </cell>
          <cell r="CK760">
            <v>0</v>
          </cell>
          <cell r="CL760">
            <v>0</v>
          </cell>
          <cell r="CM760">
            <v>0</v>
          </cell>
          <cell r="CN760">
            <v>0</v>
          </cell>
          <cell r="CO760">
            <v>0</v>
          </cell>
          <cell r="CP760">
            <v>0</v>
          </cell>
          <cell r="CQ760">
            <v>0</v>
          </cell>
          <cell r="CR760">
            <v>0</v>
          </cell>
          <cell r="CS760">
            <v>0</v>
          </cell>
          <cell r="CT760">
            <v>0</v>
          </cell>
          <cell r="CU760">
            <v>0</v>
          </cell>
          <cell r="CV760">
            <v>0</v>
          </cell>
          <cell r="CW760">
            <v>0</v>
          </cell>
          <cell r="CX760">
            <v>0</v>
          </cell>
          <cell r="CY760">
            <v>0</v>
          </cell>
          <cell r="CZ760">
            <v>0</v>
          </cell>
          <cell r="DA760">
            <v>0</v>
          </cell>
          <cell r="DB760">
            <v>0</v>
          </cell>
          <cell r="DC760">
            <v>0</v>
          </cell>
          <cell r="DD760">
            <v>0</v>
          </cell>
          <cell r="DE760">
            <v>0</v>
          </cell>
          <cell r="DF760">
            <v>0</v>
          </cell>
          <cell r="DG760">
            <v>0</v>
          </cell>
          <cell r="DH760">
            <v>0</v>
          </cell>
          <cell r="DI760">
            <v>0</v>
          </cell>
          <cell r="DJ760">
            <v>0</v>
          </cell>
          <cell r="DK760">
            <v>0</v>
          </cell>
          <cell r="DL760">
            <v>0</v>
          </cell>
          <cell r="DM760">
            <v>0</v>
          </cell>
          <cell r="DN760">
            <v>0</v>
          </cell>
          <cell r="DO760">
            <v>0</v>
          </cell>
          <cell r="DP760">
            <v>0</v>
          </cell>
          <cell r="DQ760">
            <v>0</v>
          </cell>
          <cell r="DR760">
            <v>0</v>
          </cell>
          <cell r="DS760">
            <v>0</v>
          </cell>
          <cell r="DT760">
            <v>0</v>
          </cell>
          <cell r="DU760">
            <v>0</v>
          </cell>
          <cell r="DV760">
            <v>0</v>
          </cell>
          <cell r="DW760">
            <v>0</v>
          </cell>
          <cell r="DX760">
            <v>0</v>
          </cell>
          <cell r="DY760">
            <v>0</v>
          </cell>
          <cell r="DZ760">
            <v>0</v>
          </cell>
          <cell r="EA760">
            <v>0</v>
          </cell>
          <cell r="EB760">
            <v>0</v>
          </cell>
          <cell r="EC760">
            <v>0</v>
          </cell>
          <cell r="ED760">
            <v>0</v>
          </cell>
          <cell r="EE760">
            <v>0</v>
          </cell>
          <cell r="EF760">
            <v>0</v>
          </cell>
          <cell r="EG760">
            <v>0</v>
          </cell>
          <cell r="EH760">
            <v>0</v>
          </cell>
          <cell r="EI760">
            <v>0</v>
          </cell>
          <cell r="EJ760">
            <v>0</v>
          </cell>
          <cell r="EK760">
            <v>0</v>
          </cell>
          <cell r="EL760">
            <v>0</v>
          </cell>
          <cell r="EM760">
            <v>0</v>
          </cell>
          <cell r="EN760">
            <v>0</v>
          </cell>
          <cell r="EO760">
            <v>0</v>
          </cell>
          <cell r="EP760">
            <v>0</v>
          </cell>
          <cell r="EQ760">
            <v>0</v>
          </cell>
          <cell r="ER760">
            <v>0</v>
          </cell>
          <cell r="ES760">
            <v>0</v>
          </cell>
          <cell r="ET760">
            <v>0</v>
          </cell>
          <cell r="EU760">
            <v>0</v>
          </cell>
          <cell r="EV760">
            <v>0</v>
          </cell>
          <cell r="EW760">
            <v>0</v>
          </cell>
          <cell r="EX760">
            <v>0</v>
          </cell>
          <cell r="EY760">
            <v>0</v>
          </cell>
          <cell r="EZ760">
            <v>0</v>
          </cell>
          <cell r="FA760">
            <v>0</v>
          </cell>
          <cell r="FB760">
            <v>0</v>
          </cell>
          <cell r="FC760">
            <v>0</v>
          </cell>
          <cell r="FD760">
            <v>0</v>
          </cell>
          <cell r="GZ760">
            <v>0</v>
          </cell>
          <cell r="HA760">
            <v>0</v>
          </cell>
        </row>
        <row r="761">
          <cell r="B761" t="str">
            <v>76SSF</v>
          </cell>
          <cell r="C761">
            <v>0</v>
          </cell>
          <cell r="D761">
            <v>0</v>
          </cell>
          <cell r="E761">
            <v>926564358</v>
          </cell>
          <cell r="F761" t="str">
            <v>63051P9A085L5</v>
          </cell>
          <cell r="G761" t="str">
            <v>63051P9A085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  <cell r="Q761">
            <v>0</v>
          </cell>
          <cell r="R761">
            <v>0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>
            <v>0</v>
          </cell>
          <cell r="AM761">
            <v>0</v>
          </cell>
          <cell r="AN761">
            <v>0</v>
          </cell>
          <cell r="AO761">
            <v>0</v>
          </cell>
          <cell r="AP761">
            <v>0</v>
          </cell>
          <cell r="AQ761">
            <v>0</v>
          </cell>
          <cell r="AR761">
            <v>0</v>
          </cell>
          <cell r="AS761">
            <v>0</v>
          </cell>
          <cell r="AT761">
            <v>0</v>
          </cell>
          <cell r="AU761">
            <v>0</v>
          </cell>
          <cell r="AV761">
            <v>0</v>
          </cell>
          <cell r="AW761">
            <v>0</v>
          </cell>
          <cell r="AX761">
            <v>0</v>
          </cell>
          <cell r="AY761">
            <v>0</v>
          </cell>
          <cell r="AZ761">
            <v>0</v>
          </cell>
          <cell r="BA761">
            <v>0</v>
          </cell>
          <cell r="BB761">
            <v>0</v>
          </cell>
          <cell r="BC761">
            <v>0</v>
          </cell>
          <cell r="BD761">
            <v>0</v>
          </cell>
          <cell r="BE761">
            <v>0</v>
          </cell>
          <cell r="BF761">
            <v>0</v>
          </cell>
          <cell r="BG761">
            <v>0</v>
          </cell>
          <cell r="BH761">
            <v>0</v>
          </cell>
          <cell r="BI761">
            <v>0</v>
          </cell>
          <cell r="BJ761">
            <v>0</v>
          </cell>
          <cell r="BK761">
            <v>0</v>
          </cell>
          <cell r="BL761">
            <v>0</v>
          </cell>
          <cell r="BM761">
            <v>0</v>
          </cell>
          <cell r="BN761">
            <v>0</v>
          </cell>
          <cell r="BO761">
            <v>0</v>
          </cell>
          <cell r="BP761">
            <v>0</v>
          </cell>
          <cell r="BQ761">
            <v>0</v>
          </cell>
          <cell r="BR761">
            <v>0</v>
          </cell>
          <cell r="BS761">
            <v>0</v>
          </cell>
          <cell r="BT761">
            <v>0</v>
          </cell>
          <cell r="BU761">
            <v>0</v>
          </cell>
          <cell r="BV761">
            <v>0</v>
          </cell>
          <cell r="BW761">
            <v>0</v>
          </cell>
          <cell r="BX761">
            <v>0</v>
          </cell>
          <cell r="BY761">
            <v>2</v>
          </cell>
          <cell r="BZ761">
            <v>0</v>
          </cell>
          <cell r="CA761">
            <v>0</v>
          </cell>
          <cell r="CB761">
            <v>0</v>
          </cell>
          <cell r="CC761">
            <v>0</v>
          </cell>
          <cell r="CD761">
            <v>0</v>
          </cell>
          <cell r="CE761">
            <v>2</v>
          </cell>
          <cell r="CF761">
            <v>0</v>
          </cell>
          <cell r="CG761">
            <v>0</v>
          </cell>
          <cell r="CH761">
            <v>0</v>
          </cell>
          <cell r="CI761">
            <v>0</v>
          </cell>
          <cell r="CJ761">
            <v>0</v>
          </cell>
          <cell r="CK761">
            <v>110</v>
          </cell>
          <cell r="CL761">
            <v>0</v>
          </cell>
          <cell r="CM761">
            <v>0</v>
          </cell>
          <cell r="CN761">
            <v>0</v>
          </cell>
          <cell r="CO761">
            <v>0</v>
          </cell>
          <cell r="CP761">
            <v>0</v>
          </cell>
          <cell r="CQ761">
            <v>0</v>
          </cell>
          <cell r="CR761">
            <v>0</v>
          </cell>
          <cell r="CS761">
            <v>0</v>
          </cell>
          <cell r="CT761">
            <v>0</v>
          </cell>
          <cell r="CU761">
            <v>0</v>
          </cell>
          <cell r="CV761">
            <v>0</v>
          </cell>
          <cell r="CW761">
            <v>0</v>
          </cell>
          <cell r="CX761">
            <v>0</v>
          </cell>
          <cell r="CY761">
            <v>10</v>
          </cell>
          <cell r="CZ761">
            <v>0</v>
          </cell>
          <cell r="DA761">
            <v>0</v>
          </cell>
          <cell r="DB761">
            <v>0</v>
          </cell>
          <cell r="DC761">
            <v>0</v>
          </cell>
          <cell r="DD761">
            <v>0</v>
          </cell>
          <cell r="DE761">
            <v>10</v>
          </cell>
          <cell r="DF761">
            <v>0</v>
          </cell>
          <cell r="DG761">
            <v>0</v>
          </cell>
          <cell r="DH761">
            <v>0</v>
          </cell>
          <cell r="DI761">
            <v>0</v>
          </cell>
          <cell r="DJ761">
            <v>0</v>
          </cell>
          <cell r="DK761">
            <v>0</v>
          </cell>
          <cell r="DL761">
            <v>0</v>
          </cell>
          <cell r="DM761">
            <v>0</v>
          </cell>
          <cell r="DN761">
            <v>0</v>
          </cell>
          <cell r="DO761">
            <v>0</v>
          </cell>
          <cell r="DP761">
            <v>0</v>
          </cell>
          <cell r="DQ761">
            <v>0</v>
          </cell>
          <cell r="DR761">
            <v>0</v>
          </cell>
          <cell r="DS761">
            <v>0</v>
          </cell>
          <cell r="DT761">
            <v>0</v>
          </cell>
          <cell r="DU761">
            <v>0</v>
          </cell>
          <cell r="DV761">
            <v>0</v>
          </cell>
          <cell r="DW761">
            <v>62</v>
          </cell>
          <cell r="DX761">
            <v>62</v>
          </cell>
          <cell r="DY761">
            <v>62</v>
          </cell>
          <cell r="DZ761">
            <v>0</v>
          </cell>
          <cell r="EA761">
            <v>62</v>
          </cell>
          <cell r="EB761">
            <v>0</v>
          </cell>
          <cell r="EC761">
            <v>62</v>
          </cell>
          <cell r="ED761">
            <v>0</v>
          </cell>
          <cell r="EE761">
            <v>-10</v>
          </cell>
          <cell r="EF761">
            <v>10</v>
          </cell>
          <cell r="EG761">
            <v>62</v>
          </cell>
          <cell r="EH761">
            <v>72</v>
          </cell>
          <cell r="EI761">
            <v>0</v>
          </cell>
          <cell r="EJ761">
            <v>0</v>
          </cell>
          <cell r="EK761">
            <v>0</v>
          </cell>
          <cell r="EL761">
            <v>0</v>
          </cell>
          <cell r="EM761">
            <v>0</v>
          </cell>
          <cell r="EN761">
            <v>0</v>
          </cell>
          <cell r="EO761">
            <v>0</v>
          </cell>
          <cell r="EP761">
            <v>0</v>
          </cell>
          <cell r="EQ761">
            <v>0</v>
          </cell>
          <cell r="ER761">
            <v>0</v>
          </cell>
          <cell r="ES761">
            <v>0</v>
          </cell>
          <cell r="ET761">
            <v>62</v>
          </cell>
          <cell r="EU761">
            <v>72</v>
          </cell>
          <cell r="EV761">
            <v>0</v>
          </cell>
          <cell r="EW761">
            <v>0</v>
          </cell>
          <cell r="EX761">
            <v>0</v>
          </cell>
          <cell r="EY761">
            <v>0</v>
          </cell>
          <cell r="EZ761">
            <v>0</v>
          </cell>
          <cell r="FA761">
            <v>0</v>
          </cell>
          <cell r="FB761">
            <v>0</v>
          </cell>
          <cell r="FC761">
            <v>0</v>
          </cell>
          <cell r="FD761">
            <v>0</v>
          </cell>
          <cell r="GZ761">
            <v>0</v>
          </cell>
          <cell r="HA761">
            <v>62</v>
          </cell>
        </row>
        <row r="762">
          <cell r="B762" t="str">
            <v>76SSF</v>
          </cell>
          <cell r="C762">
            <v>0</v>
          </cell>
          <cell r="D762">
            <v>0</v>
          </cell>
          <cell r="E762">
            <v>926564359</v>
          </cell>
          <cell r="F762" t="str">
            <v>63051POA085L5</v>
          </cell>
          <cell r="G762" t="str">
            <v>63051POA085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  <cell r="Q762">
            <v>0</v>
          </cell>
          <cell r="R762">
            <v>0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0</v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>
            <v>0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0</v>
          </cell>
          <cell r="AM762">
            <v>0</v>
          </cell>
          <cell r="AN762">
            <v>0</v>
          </cell>
          <cell r="AO762">
            <v>0</v>
          </cell>
          <cell r="AP762">
            <v>0</v>
          </cell>
          <cell r="AQ762">
            <v>0</v>
          </cell>
          <cell r="AR762">
            <v>0</v>
          </cell>
          <cell r="AS762">
            <v>0</v>
          </cell>
          <cell r="AT762">
            <v>0</v>
          </cell>
          <cell r="AU762">
            <v>0</v>
          </cell>
          <cell r="AV762">
            <v>0</v>
          </cell>
          <cell r="AW762">
            <v>0</v>
          </cell>
          <cell r="AX762">
            <v>0</v>
          </cell>
          <cell r="AY762">
            <v>0</v>
          </cell>
          <cell r="AZ762">
            <v>0</v>
          </cell>
          <cell r="BA762">
            <v>0</v>
          </cell>
          <cell r="BB762">
            <v>0</v>
          </cell>
          <cell r="BC762">
            <v>0</v>
          </cell>
          <cell r="BD762">
            <v>0</v>
          </cell>
          <cell r="BE762">
            <v>0</v>
          </cell>
          <cell r="BF762">
            <v>0</v>
          </cell>
          <cell r="BG762">
            <v>0</v>
          </cell>
          <cell r="BH762">
            <v>0</v>
          </cell>
          <cell r="BI762">
            <v>0</v>
          </cell>
          <cell r="BJ762">
            <v>0</v>
          </cell>
          <cell r="BK762">
            <v>0</v>
          </cell>
          <cell r="BL762">
            <v>0</v>
          </cell>
          <cell r="BM762">
            <v>0</v>
          </cell>
          <cell r="BN762">
            <v>0</v>
          </cell>
          <cell r="BO762">
            <v>0</v>
          </cell>
          <cell r="BP762">
            <v>0</v>
          </cell>
          <cell r="BQ762">
            <v>0</v>
          </cell>
          <cell r="BR762">
            <v>0</v>
          </cell>
          <cell r="BS762">
            <v>0</v>
          </cell>
          <cell r="BT762">
            <v>0</v>
          </cell>
          <cell r="BU762">
            <v>0</v>
          </cell>
          <cell r="BV762">
            <v>0</v>
          </cell>
          <cell r="BW762">
            <v>0</v>
          </cell>
          <cell r="BX762">
            <v>0</v>
          </cell>
          <cell r="BY762">
            <v>0</v>
          </cell>
          <cell r="BZ762">
            <v>0</v>
          </cell>
          <cell r="CA762">
            <v>0</v>
          </cell>
          <cell r="CB762">
            <v>0</v>
          </cell>
          <cell r="CC762">
            <v>0</v>
          </cell>
          <cell r="CD762">
            <v>0</v>
          </cell>
          <cell r="CE762">
            <v>0</v>
          </cell>
          <cell r="CF762">
            <v>0</v>
          </cell>
          <cell r="CG762">
            <v>0</v>
          </cell>
          <cell r="CH762">
            <v>0</v>
          </cell>
          <cell r="CI762">
            <v>0</v>
          </cell>
          <cell r="CJ762">
            <v>0</v>
          </cell>
          <cell r="CK762">
            <v>0</v>
          </cell>
          <cell r="CL762">
            <v>0</v>
          </cell>
          <cell r="CM762">
            <v>0</v>
          </cell>
          <cell r="CN762">
            <v>0</v>
          </cell>
          <cell r="CO762">
            <v>0</v>
          </cell>
          <cell r="CP762">
            <v>0</v>
          </cell>
          <cell r="CQ762">
            <v>0</v>
          </cell>
          <cell r="CR762">
            <v>0</v>
          </cell>
          <cell r="CS762">
            <v>0</v>
          </cell>
          <cell r="CT762">
            <v>0</v>
          </cell>
          <cell r="CU762">
            <v>0</v>
          </cell>
          <cell r="CV762">
            <v>0</v>
          </cell>
          <cell r="CW762">
            <v>0</v>
          </cell>
          <cell r="CX762">
            <v>0</v>
          </cell>
          <cell r="CY762">
            <v>0</v>
          </cell>
          <cell r="CZ762">
            <v>0</v>
          </cell>
          <cell r="DA762">
            <v>0</v>
          </cell>
          <cell r="DB762">
            <v>0</v>
          </cell>
          <cell r="DC762">
            <v>0</v>
          </cell>
          <cell r="DD762">
            <v>0</v>
          </cell>
          <cell r="DE762">
            <v>0</v>
          </cell>
          <cell r="DF762">
            <v>0</v>
          </cell>
          <cell r="DG762">
            <v>0</v>
          </cell>
          <cell r="DH762">
            <v>0</v>
          </cell>
          <cell r="DI762">
            <v>0</v>
          </cell>
          <cell r="DJ762">
            <v>0</v>
          </cell>
          <cell r="DK762">
            <v>0</v>
          </cell>
          <cell r="DL762">
            <v>0</v>
          </cell>
          <cell r="DM762">
            <v>0</v>
          </cell>
          <cell r="DN762">
            <v>0</v>
          </cell>
          <cell r="DO762">
            <v>0</v>
          </cell>
          <cell r="DP762">
            <v>0</v>
          </cell>
          <cell r="DQ762">
            <v>0</v>
          </cell>
          <cell r="DR762">
            <v>0</v>
          </cell>
          <cell r="DS762">
            <v>0</v>
          </cell>
          <cell r="DT762">
            <v>0</v>
          </cell>
          <cell r="DU762">
            <v>0</v>
          </cell>
          <cell r="DV762">
            <v>0</v>
          </cell>
          <cell r="DW762">
            <v>0</v>
          </cell>
          <cell r="DX762">
            <v>0</v>
          </cell>
          <cell r="DY762">
            <v>0</v>
          </cell>
          <cell r="DZ762">
            <v>0</v>
          </cell>
          <cell r="EA762">
            <v>0</v>
          </cell>
          <cell r="EB762">
            <v>0</v>
          </cell>
          <cell r="EC762">
            <v>0</v>
          </cell>
          <cell r="ED762">
            <v>0</v>
          </cell>
          <cell r="EE762">
            <v>0</v>
          </cell>
          <cell r="EF762">
            <v>0</v>
          </cell>
          <cell r="EG762">
            <v>0</v>
          </cell>
          <cell r="EH762">
            <v>0</v>
          </cell>
          <cell r="EI762">
            <v>0</v>
          </cell>
          <cell r="EJ762">
            <v>0</v>
          </cell>
          <cell r="EK762">
            <v>0</v>
          </cell>
          <cell r="EL762">
            <v>0</v>
          </cell>
          <cell r="EM762">
            <v>0</v>
          </cell>
          <cell r="EN762">
            <v>0</v>
          </cell>
          <cell r="EO762">
            <v>0</v>
          </cell>
          <cell r="EP762">
            <v>0</v>
          </cell>
          <cell r="EQ762">
            <v>0</v>
          </cell>
          <cell r="ER762">
            <v>0</v>
          </cell>
          <cell r="ES762">
            <v>0</v>
          </cell>
          <cell r="ET762">
            <v>0</v>
          </cell>
          <cell r="EU762">
            <v>0</v>
          </cell>
          <cell r="EV762">
            <v>0</v>
          </cell>
          <cell r="EW762">
            <v>0</v>
          </cell>
          <cell r="EX762">
            <v>0</v>
          </cell>
          <cell r="EY762">
            <v>0</v>
          </cell>
          <cell r="EZ762">
            <v>0</v>
          </cell>
          <cell r="FA762">
            <v>0</v>
          </cell>
          <cell r="FB762">
            <v>0</v>
          </cell>
          <cell r="FC762">
            <v>0</v>
          </cell>
          <cell r="FD762">
            <v>0</v>
          </cell>
          <cell r="GZ762">
            <v>0</v>
          </cell>
          <cell r="HA762">
            <v>0</v>
          </cell>
        </row>
        <row r="763"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0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0</v>
          </cell>
          <cell r="AQ763">
            <v>0</v>
          </cell>
          <cell r="AR763">
            <v>0</v>
          </cell>
          <cell r="AS763">
            <v>0</v>
          </cell>
          <cell r="AT763">
            <v>0</v>
          </cell>
          <cell r="AU763">
            <v>0</v>
          </cell>
          <cell r="AV763">
            <v>0</v>
          </cell>
          <cell r="AW763">
            <v>0</v>
          </cell>
          <cell r="AX763">
            <v>0</v>
          </cell>
          <cell r="AY763">
            <v>0</v>
          </cell>
          <cell r="AZ763">
            <v>0</v>
          </cell>
          <cell r="BA763">
            <v>0</v>
          </cell>
          <cell r="BB763">
            <v>0</v>
          </cell>
          <cell r="BC763">
            <v>0</v>
          </cell>
          <cell r="BD763">
            <v>0</v>
          </cell>
          <cell r="BE763">
            <v>0</v>
          </cell>
          <cell r="BF763">
            <v>0</v>
          </cell>
          <cell r="BG763">
            <v>0</v>
          </cell>
          <cell r="BH763">
            <v>0</v>
          </cell>
          <cell r="BI763">
            <v>0</v>
          </cell>
          <cell r="BJ763">
            <v>0</v>
          </cell>
          <cell r="BK763">
            <v>0</v>
          </cell>
          <cell r="BL763">
            <v>0</v>
          </cell>
          <cell r="BM763">
            <v>0</v>
          </cell>
          <cell r="BN763">
            <v>0</v>
          </cell>
          <cell r="BO763">
            <v>0</v>
          </cell>
          <cell r="BP763">
            <v>0</v>
          </cell>
          <cell r="BQ763">
            <v>0</v>
          </cell>
          <cell r="BR763">
            <v>0</v>
          </cell>
          <cell r="BS763">
            <v>0</v>
          </cell>
          <cell r="BT763">
            <v>0</v>
          </cell>
          <cell r="BU763">
            <v>0</v>
          </cell>
          <cell r="BV763">
            <v>0</v>
          </cell>
          <cell r="BW763">
            <v>0</v>
          </cell>
          <cell r="BX763">
            <v>0</v>
          </cell>
          <cell r="BY763">
            <v>0</v>
          </cell>
          <cell r="BZ763">
            <v>0</v>
          </cell>
          <cell r="CA763">
            <v>0</v>
          </cell>
          <cell r="CB763">
            <v>0</v>
          </cell>
          <cell r="CC763">
            <v>0</v>
          </cell>
          <cell r="CD763">
            <v>0</v>
          </cell>
          <cell r="CE763">
            <v>0</v>
          </cell>
          <cell r="CF763">
            <v>0</v>
          </cell>
          <cell r="CG763">
            <v>0</v>
          </cell>
          <cell r="CH763">
            <v>0</v>
          </cell>
          <cell r="CI763">
            <v>0</v>
          </cell>
          <cell r="CJ763">
            <v>0</v>
          </cell>
          <cell r="CK763">
            <v>0</v>
          </cell>
          <cell r="CL763">
            <v>0</v>
          </cell>
          <cell r="CM763">
            <v>0</v>
          </cell>
          <cell r="CN763">
            <v>0</v>
          </cell>
          <cell r="CO763">
            <v>0</v>
          </cell>
          <cell r="CP763">
            <v>0</v>
          </cell>
          <cell r="CQ763">
            <v>0</v>
          </cell>
          <cell r="CR763">
            <v>0</v>
          </cell>
          <cell r="CS763">
            <v>0</v>
          </cell>
          <cell r="CT763">
            <v>0</v>
          </cell>
          <cell r="CU763">
            <v>0</v>
          </cell>
          <cell r="CV763">
            <v>0</v>
          </cell>
          <cell r="CW763">
            <v>0</v>
          </cell>
          <cell r="CX763">
            <v>0</v>
          </cell>
          <cell r="CY763">
            <v>0</v>
          </cell>
          <cell r="CZ763">
            <v>0</v>
          </cell>
          <cell r="DA763">
            <v>0</v>
          </cell>
          <cell r="DB763">
            <v>0</v>
          </cell>
          <cell r="DC763">
            <v>0</v>
          </cell>
          <cell r="DD763">
            <v>0</v>
          </cell>
          <cell r="DE763">
            <v>0</v>
          </cell>
          <cell r="DF763">
            <v>0</v>
          </cell>
          <cell r="DG763">
            <v>0</v>
          </cell>
          <cell r="DH763">
            <v>0</v>
          </cell>
          <cell r="DI763">
            <v>0</v>
          </cell>
          <cell r="DJ763">
            <v>0</v>
          </cell>
          <cell r="DK763">
            <v>0</v>
          </cell>
          <cell r="DL763">
            <v>0</v>
          </cell>
          <cell r="DM763">
            <v>0</v>
          </cell>
          <cell r="DN763">
            <v>0</v>
          </cell>
          <cell r="DO763">
            <v>0</v>
          </cell>
          <cell r="DP763">
            <v>0</v>
          </cell>
          <cell r="DQ763">
            <v>0</v>
          </cell>
          <cell r="DR763">
            <v>0</v>
          </cell>
          <cell r="DS763">
            <v>0</v>
          </cell>
          <cell r="DT763">
            <v>0</v>
          </cell>
          <cell r="DU763">
            <v>0</v>
          </cell>
          <cell r="DV763">
            <v>0</v>
          </cell>
          <cell r="DW763">
            <v>0</v>
          </cell>
          <cell r="DX763">
            <v>0</v>
          </cell>
          <cell r="DY763">
            <v>0</v>
          </cell>
          <cell r="DZ763">
            <v>0</v>
          </cell>
          <cell r="EA763">
            <v>0</v>
          </cell>
          <cell r="EB763">
            <v>0</v>
          </cell>
          <cell r="EC763">
            <v>0</v>
          </cell>
          <cell r="ED763">
            <v>0</v>
          </cell>
          <cell r="EE763">
            <v>0</v>
          </cell>
          <cell r="EF763">
            <v>0</v>
          </cell>
          <cell r="EG763">
            <v>0</v>
          </cell>
          <cell r="EH763">
            <v>0</v>
          </cell>
          <cell r="EI763">
            <v>0</v>
          </cell>
          <cell r="EJ763">
            <v>0</v>
          </cell>
          <cell r="EK763">
            <v>0</v>
          </cell>
          <cell r="EL763">
            <v>0</v>
          </cell>
          <cell r="EM763">
            <v>0</v>
          </cell>
          <cell r="EN763">
            <v>0</v>
          </cell>
          <cell r="EO763">
            <v>0</v>
          </cell>
          <cell r="EP763">
            <v>0</v>
          </cell>
          <cell r="EQ763">
            <v>0</v>
          </cell>
          <cell r="ER763">
            <v>0</v>
          </cell>
          <cell r="ES763">
            <v>0</v>
          </cell>
          <cell r="ET763">
            <v>0</v>
          </cell>
          <cell r="EU763">
            <v>0</v>
          </cell>
          <cell r="EV763">
            <v>0</v>
          </cell>
          <cell r="EW763">
            <v>0</v>
          </cell>
          <cell r="EX763">
            <v>0</v>
          </cell>
          <cell r="EY763">
            <v>0</v>
          </cell>
          <cell r="EZ763">
            <v>0</v>
          </cell>
          <cell r="FA763">
            <v>0</v>
          </cell>
          <cell r="FB763">
            <v>0</v>
          </cell>
          <cell r="FC763">
            <v>0</v>
          </cell>
          <cell r="FD763">
            <v>0</v>
          </cell>
          <cell r="GZ763">
            <v>0</v>
          </cell>
          <cell r="HA763">
            <v>0</v>
          </cell>
        </row>
        <row r="764">
          <cell r="B764" t="str">
            <v>SUB-TOT MI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6889.8035974032682</v>
          </cell>
          <cell r="H764">
            <v>12677</v>
          </cell>
          <cell r="I764">
            <v>13798</v>
          </cell>
          <cell r="J764">
            <v>29496.496894409946</v>
          </cell>
          <cell r="K764">
            <v>30612</v>
          </cell>
          <cell r="L764">
            <v>28629</v>
          </cell>
          <cell r="M764">
            <v>15984</v>
          </cell>
          <cell r="N764">
            <v>35051.623248005511</v>
          </cell>
          <cell r="O764">
            <v>44107</v>
          </cell>
          <cell r="P764">
            <v>35051.623248005511</v>
          </cell>
          <cell r="Q764">
            <v>30372</v>
          </cell>
          <cell r="R764">
            <v>465</v>
          </cell>
          <cell r="S764">
            <v>514</v>
          </cell>
          <cell r="T764">
            <v>11076</v>
          </cell>
          <cell r="U764">
            <v>11590</v>
          </cell>
          <cell r="V764">
            <v>12.453331578156051</v>
          </cell>
          <cell r="W764">
            <v>28651.871012171989</v>
          </cell>
          <cell r="X764">
            <v>27200.688591779064</v>
          </cell>
          <cell r="Y764">
            <v>28899</v>
          </cell>
          <cell r="Z764">
            <v>13348</v>
          </cell>
          <cell r="AA764">
            <v>26682.016608538761</v>
          </cell>
          <cell r="AB764">
            <v>29733</v>
          </cell>
          <cell r="AC764">
            <v>26682.016608538761</v>
          </cell>
          <cell r="AD764">
            <v>16850</v>
          </cell>
          <cell r="AE764">
            <v>74</v>
          </cell>
          <cell r="AF764">
            <v>12690</v>
          </cell>
          <cell r="AG764">
            <v>10875</v>
          </cell>
          <cell r="AH764">
            <v>23565</v>
          </cell>
          <cell r="AI764">
            <v>9.6846150473024508</v>
          </cell>
          <cell r="AJ764">
            <v>34014.399659455739</v>
          </cell>
          <cell r="AK764">
            <v>35268.096871549526</v>
          </cell>
          <cell r="AL764">
            <v>35457</v>
          </cell>
          <cell r="AM764">
            <v>28183</v>
          </cell>
          <cell r="AN764">
            <v>33687.451530752747</v>
          </cell>
          <cell r="AO764">
            <v>43466</v>
          </cell>
          <cell r="AP764">
            <v>33687.451530752747</v>
          </cell>
          <cell r="AQ764">
            <v>29209</v>
          </cell>
          <cell r="AR764">
            <v>-100</v>
          </cell>
          <cell r="AS764">
            <v>5956</v>
          </cell>
          <cell r="AT764">
            <v>24142</v>
          </cell>
          <cell r="AU764">
            <v>30098</v>
          </cell>
          <cell r="AV764">
            <v>15.326222499301773</v>
          </cell>
          <cell r="AW764">
            <v>27493.056148858566</v>
          </cell>
          <cell r="AX764">
            <v>24480</v>
          </cell>
          <cell r="AY764">
            <v>25851</v>
          </cell>
          <cell r="AZ764">
            <v>19016</v>
          </cell>
          <cell r="BA764">
            <v>47256.262920168076</v>
          </cell>
          <cell r="BB764">
            <v>59994</v>
          </cell>
          <cell r="BC764">
            <v>47256.262920168076</v>
          </cell>
          <cell r="BD764">
            <v>41906</v>
          </cell>
          <cell r="BE764">
            <v>177</v>
          </cell>
          <cell r="BF764">
            <v>401</v>
          </cell>
          <cell r="BG764">
            <v>13465</v>
          </cell>
          <cell r="BH764">
            <v>13866</v>
          </cell>
          <cell r="BI764">
            <v>14.332197134843188</v>
          </cell>
          <cell r="BJ764">
            <v>24122.844594916925</v>
          </cell>
          <cell r="BK764">
            <v>5880</v>
          </cell>
          <cell r="BL764">
            <v>24640</v>
          </cell>
          <cell r="BM764">
            <v>8417</v>
          </cell>
          <cell r="BN764">
            <v>28184.792338500003</v>
          </cell>
          <cell r="BO764">
            <v>17075</v>
          </cell>
          <cell r="BP764">
            <v>28184.792338500003</v>
          </cell>
          <cell r="BQ764">
            <v>17075</v>
          </cell>
          <cell r="BR764">
            <v>229</v>
          </cell>
          <cell r="BS764">
            <v>948</v>
          </cell>
          <cell r="BT764">
            <v>20254</v>
          </cell>
          <cell r="BU764">
            <v>21202</v>
          </cell>
          <cell r="BV764">
            <v>26.970683847813408</v>
          </cell>
          <cell r="BW764">
            <v>32798.622522405145</v>
          </cell>
          <cell r="BX764">
            <v>24770</v>
          </cell>
          <cell r="BY764">
            <v>32911</v>
          </cell>
          <cell r="BZ764">
            <v>11831</v>
          </cell>
          <cell r="CA764">
            <v>22528.905956875155</v>
          </cell>
          <cell r="CB764">
            <v>25565</v>
          </cell>
          <cell r="CC764">
            <v>22528.905956875155</v>
          </cell>
          <cell r="CD764">
            <v>25565</v>
          </cell>
          <cell r="CE764">
            <v>-416</v>
          </cell>
          <cell r="CF764">
            <v>1657</v>
          </cell>
          <cell r="CG764">
            <v>27307</v>
          </cell>
          <cell r="CH764">
            <v>28964</v>
          </cell>
          <cell r="CI764">
            <v>25.746163123915903</v>
          </cell>
          <cell r="CJ764">
            <v>31561.681347637896</v>
          </cell>
          <cell r="CK764">
            <v>27672.669489930391</v>
          </cell>
          <cell r="CL764">
            <v>32479</v>
          </cell>
          <cell r="CM764">
            <v>6789</v>
          </cell>
          <cell r="CN764">
            <v>31818.721727861135</v>
          </cell>
          <cell r="CO764">
            <v>31957</v>
          </cell>
          <cell r="CP764">
            <v>31818.721727861135</v>
          </cell>
          <cell r="CQ764">
            <v>31957</v>
          </cell>
          <cell r="CR764">
            <v>1104</v>
          </cell>
          <cell r="CS764">
            <v>1388</v>
          </cell>
          <cell r="CT764">
            <v>26994</v>
          </cell>
          <cell r="CU764">
            <v>28382</v>
          </cell>
          <cell r="CV764">
            <v>22.5270434326386</v>
          </cell>
          <cell r="CW764">
            <v>31518.640687621577</v>
          </cell>
          <cell r="CX764">
            <v>30499.770284208567</v>
          </cell>
          <cell r="CY764">
            <v>32064</v>
          </cell>
          <cell r="CZ764">
            <v>0</v>
          </cell>
          <cell r="DA764">
            <v>35948.792056159567</v>
          </cell>
          <cell r="DB764">
            <v>38524</v>
          </cell>
          <cell r="DC764">
            <v>35948.792056159567</v>
          </cell>
          <cell r="DD764">
            <v>38524</v>
          </cell>
          <cell r="DE764">
            <v>446</v>
          </cell>
          <cell r="DF764">
            <v>3567</v>
          </cell>
          <cell r="DG764">
            <v>17909</v>
          </cell>
          <cell r="DH764">
            <v>21476</v>
          </cell>
          <cell r="DI764">
            <v>18.211307707952002</v>
          </cell>
          <cell r="DJ764">
            <v>28542</v>
          </cell>
          <cell r="DK764">
            <v>28542</v>
          </cell>
          <cell r="DL764">
            <v>28812</v>
          </cell>
          <cell r="DM764">
            <v>0</v>
          </cell>
          <cell r="DN764">
            <v>29502</v>
          </cell>
          <cell r="DO764">
            <v>30614</v>
          </cell>
          <cell r="DP764">
            <v>29502</v>
          </cell>
          <cell r="DQ764">
            <v>30614</v>
          </cell>
          <cell r="DR764">
            <v>-771</v>
          </cell>
          <cell r="DS764">
            <v>998</v>
          </cell>
          <cell r="DT764">
            <v>19447</v>
          </cell>
          <cell r="DU764">
            <v>20445</v>
          </cell>
          <cell r="DV764">
            <v>13.147860185247787</v>
          </cell>
          <cell r="DW764">
            <v>40837</v>
          </cell>
          <cell r="DX764">
            <v>44026.95557477916</v>
          </cell>
          <cell r="DY764">
            <v>40011</v>
          </cell>
          <cell r="DZ764">
            <v>31239</v>
          </cell>
          <cell r="EA764">
            <v>44373</v>
          </cell>
          <cell r="EB764">
            <v>43715</v>
          </cell>
          <cell r="EC764">
            <v>44373</v>
          </cell>
          <cell r="ED764">
            <v>43715</v>
          </cell>
          <cell r="EE764">
            <v>1034</v>
          </cell>
          <cell r="EF764">
            <v>983</v>
          </cell>
          <cell r="EG764">
            <v>14714</v>
          </cell>
          <cell r="EH764">
            <v>15709</v>
          </cell>
          <cell r="EI764">
            <v>8.1569221671963934</v>
          </cell>
          <cell r="EJ764">
            <v>53975</v>
          </cell>
          <cell r="EK764">
            <v>52152</v>
          </cell>
          <cell r="EL764">
            <v>0</v>
          </cell>
          <cell r="EM764">
            <v>0</v>
          </cell>
          <cell r="EN764">
            <v>54116</v>
          </cell>
          <cell r="EO764">
            <v>0</v>
          </cell>
          <cell r="EP764">
            <v>54116</v>
          </cell>
          <cell r="EQ764">
            <v>0</v>
          </cell>
          <cell r="ER764">
            <v>54116</v>
          </cell>
          <cell r="ES764">
            <v>14573</v>
          </cell>
          <cell r="ET764">
            <v>14573</v>
          </cell>
          <cell r="EU764">
            <v>15568</v>
          </cell>
          <cell r="EV764">
            <v>9.7114487538318013</v>
          </cell>
          <cell r="EW764">
            <v>39296.849472096561</v>
          </cell>
          <cell r="EX764">
            <v>0</v>
          </cell>
          <cell r="EY764">
            <v>0</v>
          </cell>
          <cell r="EZ764">
            <v>0</v>
          </cell>
          <cell r="FA764">
            <v>45018</v>
          </cell>
          <cell r="FB764">
            <v>0</v>
          </cell>
          <cell r="FC764">
            <v>45018</v>
          </cell>
          <cell r="FD764">
            <v>0</v>
          </cell>
          <cell r="GZ764">
            <v>39474</v>
          </cell>
          <cell r="HA764">
            <v>31059</v>
          </cell>
        </row>
        <row r="765">
          <cell r="B765" t="str">
            <v>SUB TOT ME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464</v>
          </cell>
          <cell r="I765">
            <v>469</v>
          </cell>
          <cell r="J765">
            <v>300</v>
          </cell>
          <cell r="K765">
            <v>0</v>
          </cell>
          <cell r="L765">
            <v>344</v>
          </cell>
          <cell r="M765">
            <v>0</v>
          </cell>
          <cell r="N765">
            <v>300</v>
          </cell>
          <cell r="O765">
            <v>300</v>
          </cell>
          <cell r="P765">
            <v>300</v>
          </cell>
          <cell r="Q765">
            <v>0</v>
          </cell>
          <cell r="R765">
            <v>5</v>
          </cell>
          <cell r="S765">
            <v>57</v>
          </cell>
          <cell r="T765">
            <v>751</v>
          </cell>
          <cell r="U765">
            <v>808</v>
          </cell>
          <cell r="V765">
            <v>42.352941176470587</v>
          </cell>
          <cell r="W765">
            <v>466</v>
          </cell>
          <cell r="X765">
            <v>592</v>
          </cell>
          <cell r="Y765">
            <v>475</v>
          </cell>
          <cell r="Z765">
            <v>140</v>
          </cell>
          <cell r="AA765">
            <v>590</v>
          </cell>
          <cell r="AB765">
            <v>598</v>
          </cell>
          <cell r="AC765">
            <v>590</v>
          </cell>
          <cell r="AD765">
            <v>458</v>
          </cell>
          <cell r="AE765">
            <v>1</v>
          </cell>
          <cell r="AF765">
            <v>422</v>
          </cell>
          <cell r="AG765">
            <v>402</v>
          </cell>
          <cell r="AH765">
            <v>824</v>
          </cell>
          <cell r="AI765">
            <v>30.295434198746644</v>
          </cell>
          <cell r="AJ765">
            <v>371</v>
          </cell>
          <cell r="AK765">
            <v>225</v>
          </cell>
          <cell r="AL765">
            <v>373</v>
          </cell>
          <cell r="AM765">
            <v>0</v>
          </cell>
          <cell r="AN765">
            <v>391</v>
          </cell>
          <cell r="AO765">
            <v>365</v>
          </cell>
          <cell r="AP765">
            <v>391</v>
          </cell>
          <cell r="AQ765">
            <v>140</v>
          </cell>
          <cell r="AR765">
            <v>-14</v>
          </cell>
          <cell r="AS765">
            <v>274</v>
          </cell>
          <cell r="AT765">
            <v>797</v>
          </cell>
          <cell r="AU765">
            <v>1071</v>
          </cell>
          <cell r="AV765">
            <v>21.405550581915847</v>
          </cell>
          <cell r="AW765">
            <v>669</v>
          </cell>
          <cell r="AX765">
            <v>0</v>
          </cell>
          <cell r="AY765">
            <v>671</v>
          </cell>
          <cell r="AZ765">
            <v>200</v>
          </cell>
          <cell r="BA765">
            <v>1117</v>
          </cell>
          <cell r="BB765">
            <v>917</v>
          </cell>
          <cell r="BC765">
            <v>1117</v>
          </cell>
          <cell r="BD765">
            <v>717</v>
          </cell>
          <cell r="BE765">
            <v>-35</v>
          </cell>
          <cell r="BF765">
            <v>28</v>
          </cell>
          <cell r="BG765">
            <v>1032</v>
          </cell>
          <cell r="BH765">
            <v>1060</v>
          </cell>
          <cell r="BI765">
            <v>34.165915238954014</v>
          </cell>
          <cell r="BJ765">
            <v>544</v>
          </cell>
          <cell r="BK765">
            <v>0</v>
          </cell>
          <cell r="BL765">
            <v>547</v>
          </cell>
          <cell r="BM765">
            <v>152</v>
          </cell>
          <cell r="BN765">
            <v>878</v>
          </cell>
          <cell r="BO765">
            <v>132</v>
          </cell>
          <cell r="BP765">
            <v>878</v>
          </cell>
          <cell r="BQ765">
            <v>132</v>
          </cell>
          <cell r="BR765">
            <v>38</v>
          </cell>
          <cell r="BS765">
            <v>80</v>
          </cell>
          <cell r="BT765">
            <v>1357</v>
          </cell>
          <cell r="BU765">
            <v>1437</v>
          </cell>
          <cell r="BV765">
            <v>45.762711864406782</v>
          </cell>
          <cell r="BW765">
            <v>301</v>
          </cell>
          <cell r="BX765">
            <v>0</v>
          </cell>
          <cell r="BY765">
            <v>317</v>
          </cell>
          <cell r="BZ765">
            <v>525</v>
          </cell>
          <cell r="CA765">
            <v>1109</v>
          </cell>
          <cell r="CB765">
            <v>449</v>
          </cell>
          <cell r="CC765">
            <v>1109</v>
          </cell>
          <cell r="CD765">
            <v>449</v>
          </cell>
          <cell r="CE765">
            <v>14</v>
          </cell>
          <cell r="CF765">
            <v>104</v>
          </cell>
          <cell r="CG765">
            <v>1187</v>
          </cell>
          <cell r="CH765">
            <v>1291</v>
          </cell>
          <cell r="CI765">
            <v>50.585412667946258</v>
          </cell>
          <cell r="CJ765">
            <v>78</v>
          </cell>
          <cell r="CK765">
            <v>800</v>
          </cell>
          <cell r="CL765">
            <v>79</v>
          </cell>
          <cell r="CM765">
            <v>71</v>
          </cell>
          <cell r="CN765">
            <v>472</v>
          </cell>
          <cell r="CO765">
            <v>294</v>
          </cell>
          <cell r="CP765">
            <v>472</v>
          </cell>
          <cell r="CQ765">
            <v>294</v>
          </cell>
          <cell r="CR765">
            <v>12</v>
          </cell>
          <cell r="CS765">
            <v>14</v>
          </cell>
          <cell r="CT765">
            <v>1050</v>
          </cell>
          <cell r="CU765">
            <v>1064</v>
          </cell>
          <cell r="CV765">
            <v>30.273972602739725</v>
          </cell>
          <cell r="CW765">
            <v>856</v>
          </cell>
          <cell r="CX765">
            <v>856</v>
          </cell>
          <cell r="CY765">
            <v>493</v>
          </cell>
          <cell r="CZ765">
            <v>0</v>
          </cell>
          <cell r="DA765">
            <v>1042</v>
          </cell>
          <cell r="DB765">
            <v>69</v>
          </cell>
          <cell r="DC765">
            <v>1042</v>
          </cell>
          <cell r="DD765">
            <v>69</v>
          </cell>
          <cell r="DE765">
            <v>92</v>
          </cell>
          <cell r="DF765">
            <v>6</v>
          </cell>
          <cell r="DG765">
            <v>1390</v>
          </cell>
          <cell r="DH765">
            <v>1396</v>
          </cell>
          <cell r="DI765">
            <v>37.752639517345401</v>
          </cell>
          <cell r="DJ765">
            <v>1181</v>
          </cell>
          <cell r="DK765">
            <v>1181</v>
          </cell>
          <cell r="DL765">
            <v>1349</v>
          </cell>
          <cell r="DM765">
            <v>0</v>
          </cell>
          <cell r="DN765">
            <v>876</v>
          </cell>
          <cell r="DO765">
            <v>432</v>
          </cell>
          <cell r="DP765">
            <v>876</v>
          </cell>
          <cell r="DQ765">
            <v>432</v>
          </cell>
          <cell r="DR765">
            <v>1063</v>
          </cell>
          <cell r="DS765">
            <v>6</v>
          </cell>
          <cell r="DT765">
            <v>1244</v>
          </cell>
          <cell r="DU765">
            <v>1250</v>
          </cell>
          <cell r="DV765">
            <v>18.763197586726999</v>
          </cell>
          <cell r="DW765">
            <v>1554</v>
          </cell>
          <cell r="DX765">
            <v>693</v>
          </cell>
          <cell r="DY765">
            <v>1554</v>
          </cell>
          <cell r="DZ765">
            <v>0</v>
          </cell>
          <cell r="EA765">
            <v>1989</v>
          </cell>
          <cell r="EB765">
            <v>432</v>
          </cell>
          <cell r="EC765">
            <v>1989</v>
          </cell>
          <cell r="ED765">
            <v>432</v>
          </cell>
          <cell r="EE765">
            <v>1007</v>
          </cell>
          <cell r="EF765">
            <v>26</v>
          </cell>
          <cell r="EG765">
            <v>1339</v>
          </cell>
          <cell r="EH765">
            <v>1365</v>
          </cell>
          <cell r="EI765">
            <v>110.11111111111111</v>
          </cell>
          <cell r="EJ765">
            <v>608</v>
          </cell>
          <cell r="EK765">
            <v>0</v>
          </cell>
          <cell r="EL765">
            <v>0</v>
          </cell>
          <cell r="EM765">
            <v>0</v>
          </cell>
          <cell r="EN765">
            <v>588</v>
          </cell>
          <cell r="EO765">
            <v>0</v>
          </cell>
          <cell r="EP765">
            <v>588</v>
          </cell>
          <cell r="EQ765">
            <v>0</v>
          </cell>
          <cell r="ER765">
            <v>588</v>
          </cell>
          <cell r="ES765">
            <v>0</v>
          </cell>
          <cell r="ET765">
            <v>1359</v>
          </cell>
          <cell r="EU765">
            <v>1385</v>
          </cell>
          <cell r="EV765">
            <v>146.91891891891891</v>
          </cell>
          <cell r="EW765">
            <v>302</v>
          </cell>
          <cell r="EX765">
            <v>0</v>
          </cell>
          <cell r="EY765">
            <v>0</v>
          </cell>
          <cell r="EZ765">
            <v>0</v>
          </cell>
          <cell r="FA765">
            <v>300</v>
          </cell>
          <cell r="FB765">
            <v>0</v>
          </cell>
          <cell r="FC765">
            <v>300</v>
          </cell>
          <cell r="FD765">
            <v>0</v>
          </cell>
          <cell r="GZ765">
            <v>1220</v>
          </cell>
          <cell r="HA765">
            <v>1554</v>
          </cell>
        </row>
        <row r="766">
          <cell r="B766" t="str">
            <v>TOTAL MI + ME L5</v>
          </cell>
          <cell r="C766">
            <v>0</v>
          </cell>
          <cell r="D766">
            <v>0</v>
          </cell>
          <cell r="E766">
            <v>0</v>
          </cell>
          <cell r="F766" t="str">
            <v>Cobertura</v>
          </cell>
          <cell r="G766" t="str">
            <v>TOTAL MI + ME-L5</v>
          </cell>
          <cell r="H766">
            <v>13141</v>
          </cell>
          <cell r="I766">
            <v>14267</v>
          </cell>
          <cell r="J766">
            <v>29796.496894409946</v>
          </cell>
          <cell r="K766">
            <v>30612</v>
          </cell>
          <cell r="L766">
            <v>28973</v>
          </cell>
          <cell r="M766">
            <v>15984</v>
          </cell>
          <cell r="N766">
            <v>35351.623248005511</v>
          </cell>
          <cell r="O766">
            <v>44407</v>
          </cell>
          <cell r="P766">
            <v>35351.623248005511</v>
          </cell>
          <cell r="Q766">
            <v>30372</v>
          </cell>
          <cell r="R766">
            <v>470</v>
          </cell>
          <cell r="S766">
            <v>571</v>
          </cell>
          <cell r="T766">
            <v>11827</v>
          </cell>
          <cell r="U766">
            <v>12398</v>
          </cell>
          <cell r="V766">
            <v>13.010039011523277</v>
          </cell>
          <cell r="W766">
            <v>29117.871012171989</v>
          </cell>
          <cell r="X766">
            <v>27792.688591779064</v>
          </cell>
          <cell r="Y766">
            <v>29374</v>
          </cell>
          <cell r="Z766">
            <v>13488</v>
          </cell>
          <cell r="AA766">
            <v>27272.016608538761</v>
          </cell>
          <cell r="AB766">
            <v>30331</v>
          </cell>
          <cell r="AC766">
            <v>27272.016608538761</v>
          </cell>
          <cell r="AD766">
            <v>17308</v>
          </cell>
          <cell r="AE766">
            <v>75</v>
          </cell>
          <cell r="AF766">
            <v>13112</v>
          </cell>
          <cell r="AG766">
            <v>11277</v>
          </cell>
          <cell r="AH766">
            <v>24389</v>
          </cell>
          <cell r="AI766">
            <v>9.9273876835250441</v>
          </cell>
          <cell r="AJ766">
            <v>34385.399659455739</v>
          </cell>
          <cell r="AK766">
            <v>35493.096871549526</v>
          </cell>
          <cell r="AL766">
            <v>35830</v>
          </cell>
          <cell r="AM766">
            <v>28183</v>
          </cell>
          <cell r="AN766">
            <v>34078.451530752747</v>
          </cell>
          <cell r="AO766">
            <v>43831</v>
          </cell>
          <cell r="AP766">
            <v>34078.451530752747</v>
          </cell>
          <cell r="AQ766">
            <v>29349</v>
          </cell>
          <cell r="AR766">
            <v>-114</v>
          </cell>
          <cell r="AS766">
            <v>6230</v>
          </cell>
          <cell r="AT766">
            <v>24939</v>
          </cell>
          <cell r="AU766">
            <v>31169</v>
          </cell>
          <cell r="AV766">
            <v>15.466601896066607</v>
          </cell>
          <cell r="AW766">
            <v>28162.056148858566</v>
          </cell>
          <cell r="AX766">
            <v>24480</v>
          </cell>
          <cell r="AY766">
            <v>26522</v>
          </cell>
          <cell r="AZ766">
            <v>19216</v>
          </cell>
          <cell r="BA766">
            <v>48373.262920168076</v>
          </cell>
          <cell r="BB766">
            <v>60911</v>
          </cell>
          <cell r="BC766">
            <v>48373.262920168076</v>
          </cell>
          <cell r="BD766">
            <v>42623</v>
          </cell>
          <cell r="BE766">
            <v>142</v>
          </cell>
          <cell r="BF766">
            <v>429</v>
          </cell>
          <cell r="BG766">
            <v>14497</v>
          </cell>
          <cell r="BH766">
            <v>14926</v>
          </cell>
          <cell r="BI766">
            <v>14.964494634050249</v>
          </cell>
          <cell r="BJ766">
            <v>24666.844594916925</v>
          </cell>
          <cell r="BK766">
            <v>5880</v>
          </cell>
          <cell r="BL766">
            <v>25187</v>
          </cell>
          <cell r="BM766">
            <v>8569</v>
          </cell>
          <cell r="BN766">
            <v>29062.792338500003</v>
          </cell>
          <cell r="BO766">
            <v>17207</v>
          </cell>
          <cell r="BP766">
            <v>29062.792338500003</v>
          </cell>
          <cell r="BQ766">
            <v>17207</v>
          </cell>
          <cell r="BR766">
            <v>267</v>
          </cell>
          <cell r="BS766">
            <v>1028</v>
          </cell>
          <cell r="BT766">
            <v>21611</v>
          </cell>
          <cell r="BU766">
            <v>22639</v>
          </cell>
          <cell r="BV766">
            <v>27.427556450339093</v>
          </cell>
          <cell r="BW766">
            <v>33099.622522405145</v>
          </cell>
          <cell r="BX766">
            <v>24770</v>
          </cell>
          <cell r="BY766">
            <v>33228</v>
          </cell>
          <cell r="BZ766">
            <v>12356</v>
          </cell>
          <cell r="CA766">
            <v>23637.905956875155</v>
          </cell>
          <cell r="CB766">
            <v>26014</v>
          </cell>
          <cell r="CC766">
            <v>23637.905956875155</v>
          </cell>
          <cell r="CD766">
            <v>26014</v>
          </cell>
          <cell r="CE766">
            <v>-402</v>
          </cell>
          <cell r="CF766">
            <v>1761</v>
          </cell>
          <cell r="CG766">
            <v>28494</v>
          </cell>
          <cell r="CH766">
            <v>30255</v>
          </cell>
          <cell r="CI766">
            <v>26.472619819532952</v>
          </cell>
          <cell r="CJ766">
            <v>31639.681347637896</v>
          </cell>
          <cell r="CK766">
            <v>28472.669489930391</v>
          </cell>
          <cell r="CL766">
            <v>32558</v>
          </cell>
          <cell r="CM766">
            <v>6860</v>
          </cell>
          <cell r="CN766">
            <v>32290.721727861135</v>
          </cell>
          <cell r="CO766">
            <v>32251</v>
          </cell>
          <cell r="CP766">
            <v>32290.721727861135</v>
          </cell>
          <cell r="CQ766">
            <v>32251</v>
          </cell>
          <cell r="CR766">
            <v>1116</v>
          </cell>
          <cell r="CS766">
            <v>1402</v>
          </cell>
          <cell r="CT766">
            <v>28044</v>
          </cell>
          <cell r="CU766">
            <v>29446</v>
          </cell>
          <cell r="CV766">
            <v>22.744038535933608</v>
          </cell>
          <cell r="CW766">
            <v>32374.640687621577</v>
          </cell>
          <cell r="CX766">
            <v>31355.770284208567</v>
          </cell>
          <cell r="CY766">
            <v>32557</v>
          </cell>
          <cell r="CZ766">
            <v>0</v>
          </cell>
          <cell r="DA766">
            <v>36990.792056159567</v>
          </cell>
          <cell r="DB766">
            <v>38593</v>
          </cell>
          <cell r="DC766">
            <v>36990.792056159567</v>
          </cell>
          <cell r="DD766">
            <v>38593</v>
          </cell>
          <cell r="DE766">
            <v>538</v>
          </cell>
          <cell r="DF766">
            <v>3573</v>
          </cell>
          <cell r="DG766">
            <v>19299</v>
          </cell>
          <cell r="DH766">
            <v>22872</v>
          </cell>
          <cell r="DI766">
            <v>19.058858384357102</v>
          </cell>
          <cell r="DJ766">
            <v>29723</v>
          </cell>
          <cell r="DK766">
            <v>29723</v>
          </cell>
          <cell r="DL766">
            <v>30161</v>
          </cell>
          <cell r="DM766">
            <v>0</v>
          </cell>
          <cell r="DN766">
            <v>30378</v>
          </cell>
          <cell r="DO766">
            <v>31046</v>
          </cell>
          <cell r="DP766">
            <v>30378</v>
          </cell>
          <cell r="DQ766">
            <v>31046</v>
          </cell>
          <cell r="DR766">
            <v>292</v>
          </cell>
          <cell r="DS766">
            <v>1004</v>
          </cell>
          <cell r="DT766">
            <v>20691</v>
          </cell>
          <cell r="DU766">
            <v>21695</v>
          </cell>
          <cell r="DV766">
            <v>13.388766662352788</v>
          </cell>
          <cell r="DW766">
            <v>42391</v>
          </cell>
          <cell r="DX766">
            <v>44719.95557477916</v>
          </cell>
          <cell r="DY766">
            <v>41565</v>
          </cell>
          <cell r="DZ766">
            <v>31239</v>
          </cell>
          <cell r="EA766">
            <v>46362</v>
          </cell>
          <cell r="EB766">
            <v>44147</v>
          </cell>
          <cell r="EC766">
            <v>46362</v>
          </cell>
          <cell r="ED766">
            <v>44147</v>
          </cell>
          <cell r="EE766">
            <v>2041</v>
          </cell>
          <cell r="EF766">
            <v>1009</v>
          </cell>
          <cell r="EG766">
            <v>16053</v>
          </cell>
          <cell r="EH766">
            <v>17074</v>
          </cell>
          <cell r="EI766">
            <v>8.8035609827434929</v>
          </cell>
          <cell r="EJ766">
            <v>54583</v>
          </cell>
          <cell r="EK766">
            <v>52152</v>
          </cell>
          <cell r="EL766">
            <v>0</v>
          </cell>
          <cell r="EM766">
            <v>0</v>
          </cell>
          <cell r="EN766">
            <v>54704</v>
          </cell>
          <cell r="EO766">
            <v>0</v>
          </cell>
          <cell r="EP766">
            <v>54704</v>
          </cell>
          <cell r="EQ766">
            <v>0</v>
          </cell>
          <cell r="ER766">
            <v>54704</v>
          </cell>
          <cell r="ES766">
            <v>14573</v>
          </cell>
          <cell r="ET766">
            <v>15932</v>
          </cell>
          <cell r="EU766">
            <v>16953</v>
          </cell>
          <cell r="EV766">
            <v>10.546802594995366</v>
          </cell>
          <cell r="EW766">
            <v>39598.849472096561</v>
          </cell>
          <cell r="EX766">
            <v>0</v>
          </cell>
          <cell r="EY766">
            <v>0</v>
          </cell>
          <cell r="EZ766">
            <v>0</v>
          </cell>
          <cell r="FA766">
            <v>45318</v>
          </cell>
          <cell r="FB766">
            <v>0</v>
          </cell>
          <cell r="FC766">
            <v>45318</v>
          </cell>
          <cell r="FD766">
            <v>0</v>
          </cell>
          <cell r="GZ766">
            <v>40694</v>
          </cell>
          <cell r="HA766">
            <v>32613</v>
          </cell>
        </row>
        <row r="767">
          <cell r="B767" t="str">
            <v>Cadência/dia</v>
          </cell>
          <cell r="C767">
            <v>0</v>
          </cell>
          <cell r="D767" t="str">
            <v>LINHA 5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1334.9533571476125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Q767">
            <v>0.85914018111498025</v>
          </cell>
          <cell r="R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13.010039011523277</v>
          </cell>
          <cell r="W767">
            <v>1410.7394444164424</v>
          </cell>
          <cell r="X767">
            <v>0</v>
          </cell>
          <cell r="Y767">
            <v>256.1289878280113</v>
          </cell>
          <cell r="Z767">
            <v>0</v>
          </cell>
          <cell r="AA767">
            <v>0</v>
          </cell>
          <cell r="AB767">
            <v>0</v>
          </cell>
          <cell r="AC767">
            <v>0</v>
          </cell>
          <cell r="AD767">
            <v>0.63464320400057739</v>
          </cell>
          <cell r="AE767">
            <v>0</v>
          </cell>
          <cell r="AF767">
            <v>0</v>
          </cell>
          <cell r="AG767">
            <v>0</v>
          </cell>
          <cell r="AH767">
            <v>12690</v>
          </cell>
          <cell r="AI767">
            <v>9.9273876835250441</v>
          </cell>
          <cell r="AJ767">
            <v>1524.6099611476807</v>
          </cell>
          <cell r="AK767">
            <v>0</v>
          </cell>
          <cell r="AL767">
            <v>0</v>
          </cell>
          <cell r="AM767">
            <v>0</v>
          </cell>
          <cell r="AN767">
            <v>0</v>
          </cell>
          <cell r="AO767">
            <v>0</v>
          </cell>
          <cell r="AP767">
            <v>0</v>
          </cell>
          <cell r="AQ767">
            <v>0.86121870805999379</v>
          </cell>
          <cell r="AR767">
            <v>0</v>
          </cell>
          <cell r="AS767">
            <v>0</v>
          </cell>
          <cell r="AT767">
            <v>0</v>
          </cell>
          <cell r="AU767">
            <v>0</v>
          </cell>
          <cell r="AV767">
            <v>15.466601896066607</v>
          </cell>
          <cell r="AW767">
            <v>1619.7972980727477</v>
          </cell>
          <cell r="AX767">
            <v>0</v>
          </cell>
          <cell r="AY767">
            <v>0</v>
          </cell>
          <cell r="AZ767">
            <v>0</v>
          </cell>
          <cell r="BA767">
            <v>0</v>
          </cell>
          <cell r="BB767">
            <v>0</v>
          </cell>
          <cell r="BC767">
            <v>0</v>
          </cell>
          <cell r="BD767">
            <v>0</v>
          </cell>
          <cell r="BE767">
            <v>0</v>
          </cell>
          <cell r="BF767">
            <v>0</v>
          </cell>
          <cell r="BG767">
            <v>0</v>
          </cell>
          <cell r="BH767">
            <v>0</v>
          </cell>
          <cell r="BI767">
            <v>14.964494634050249</v>
          </cell>
          <cell r="BJ767">
            <v>1683.2050901745197</v>
          </cell>
          <cell r="BK767">
            <v>0</v>
          </cell>
          <cell r="BL767">
            <v>0</v>
          </cell>
          <cell r="BM767">
            <v>0</v>
          </cell>
          <cell r="BN767">
            <v>0</v>
          </cell>
          <cell r="BO767">
            <v>0</v>
          </cell>
          <cell r="BP767">
            <v>0</v>
          </cell>
          <cell r="BQ767">
            <v>0</v>
          </cell>
          <cell r="BR767">
            <v>0</v>
          </cell>
          <cell r="BS767">
            <v>0</v>
          </cell>
          <cell r="BT767">
            <v>0</v>
          </cell>
          <cell r="BU767">
            <v>0</v>
          </cell>
          <cell r="BV767">
            <v>27.427556450339093</v>
          </cell>
          <cell r="BW767">
            <v>1692.766083337614</v>
          </cell>
          <cell r="BX767">
            <v>0</v>
          </cell>
          <cell r="BY767">
            <v>0</v>
          </cell>
          <cell r="BZ767">
            <v>0</v>
          </cell>
          <cell r="CA767">
            <v>0</v>
          </cell>
          <cell r="CB767">
            <v>0</v>
          </cell>
          <cell r="CC767">
            <v>0</v>
          </cell>
          <cell r="CD767">
            <v>0</v>
          </cell>
          <cell r="CE767">
            <v>0</v>
          </cell>
          <cell r="CF767">
            <v>0</v>
          </cell>
          <cell r="CG767">
            <v>0</v>
          </cell>
          <cell r="CH767">
            <v>0</v>
          </cell>
          <cell r="CI767">
            <v>26.472619819532952</v>
          </cell>
          <cell r="CJ767">
            <v>1514.7015648366926</v>
          </cell>
          <cell r="CK767">
            <v>0</v>
          </cell>
          <cell r="CL767">
            <v>0</v>
          </cell>
          <cell r="CM767">
            <v>0</v>
          </cell>
          <cell r="CN767">
            <v>0</v>
          </cell>
          <cell r="CO767">
            <v>0</v>
          </cell>
          <cell r="CP767">
            <v>0</v>
          </cell>
          <cell r="CQ767">
            <v>0</v>
          </cell>
          <cell r="CR767">
            <v>0</v>
          </cell>
          <cell r="CS767">
            <v>0</v>
          </cell>
          <cell r="CT767">
            <v>0</v>
          </cell>
          <cell r="CU767">
            <v>0</v>
          </cell>
          <cell r="CV767">
            <v>22.744038535933608</v>
          </cell>
          <cell r="CW767">
            <v>1454.0481040275954</v>
          </cell>
          <cell r="CX767">
            <v>0</v>
          </cell>
          <cell r="CY767" t="str">
            <v>verificar</v>
          </cell>
          <cell r="CZ767">
            <v>0</v>
          </cell>
          <cell r="DA767">
            <v>0</v>
          </cell>
          <cell r="DB767">
            <v>0</v>
          </cell>
          <cell r="DC767">
            <v>0</v>
          </cell>
          <cell r="DD767">
            <v>0</v>
          </cell>
          <cell r="DE767">
            <v>0</v>
          </cell>
          <cell r="DF767">
            <v>0</v>
          </cell>
          <cell r="DG767">
            <v>0</v>
          </cell>
          <cell r="DH767">
            <v>0</v>
          </cell>
          <cell r="DI767">
            <v>19.058858384357102</v>
          </cell>
          <cell r="DJ767">
            <v>1520.0803652968029</v>
          </cell>
          <cell r="DK767">
            <v>0</v>
          </cell>
          <cell r="DL767" t="str">
            <v>verificar</v>
          </cell>
          <cell r="DM767">
            <v>0</v>
          </cell>
          <cell r="DN767">
            <v>0</v>
          </cell>
          <cell r="DO767">
            <v>0</v>
          </cell>
          <cell r="DP767">
            <v>0</v>
          </cell>
          <cell r="DQ767">
            <v>0</v>
          </cell>
          <cell r="DR767">
            <v>0</v>
          </cell>
          <cell r="DS767">
            <v>0</v>
          </cell>
          <cell r="DT767">
            <v>0</v>
          </cell>
          <cell r="DU767">
            <v>0</v>
          </cell>
          <cell r="DV767">
            <v>13.388766662352788</v>
          </cell>
          <cell r="DW767">
            <v>1669.4651710678991</v>
          </cell>
          <cell r="DX767">
            <v>1700.147666115161</v>
          </cell>
          <cell r="DY767">
            <v>0</v>
          </cell>
          <cell r="DZ767">
            <v>0</v>
          </cell>
          <cell r="EA767">
            <v>0</v>
          </cell>
          <cell r="EB767">
            <v>0</v>
          </cell>
          <cell r="EC767">
            <v>0</v>
          </cell>
          <cell r="ED767">
            <v>0</v>
          </cell>
          <cell r="EE767">
            <v>0</v>
          </cell>
          <cell r="EF767">
            <v>0</v>
          </cell>
          <cell r="EG767">
            <v>0</v>
          </cell>
          <cell r="EH767">
            <v>0</v>
          </cell>
          <cell r="EI767">
            <v>8.8035609827434929</v>
          </cell>
          <cell r="EJ767">
            <v>1790.9697076228977</v>
          </cell>
          <cell r="EK767">
            <v>0</v>
          </cell>
          <cell r="EL767">
            <v>0</v>
          </cell>
          <cell r="EM767">
            <v>0</v>
          </cell>
          <cell r="EN767">
            <v>0</v>
          </cell>
          <cell r="EO767">
            <v>0</v>
          </cell>
          <cell r="EP767">
            <v>0</v>
          </cell>
          <cell r="EQ767">
            <v>0</v>
          </cell>
          <cell r="ER767">
            <v>0</v>
          </cell>
          <cell r="ES767">
            <v>0</v>
          </cell>
          <cell r="ET767">
            <v>0</v>
          </cell>
          <cell r="EU767">
            <v>0</v>
          </cell>
          <cell r="EV767">
            <v>10.546802594995366</v>
          </cell>
          <cell r="EW767">
            <v>1688.6502973175498</v>
          </cell>
          <cell r="EX767">
            <v>0</v>
          </cell>
          <cell r="EY767">
            <v>0</v>
          </cell>
          <cell r="EZ767">
            <v>0</v>
          </cell>
          <cell r="FA767">
            <v>0</v>
          </cell>
          <cell r="FB767">
            <v>0</v>
          </cell>
          <cell r="FC767">
            <v>0</v>
          </cell>
          <cell r="FD767">
            <v>0</v>
          </cell>
          <cell r="GZ767">
            <v>0</v>
          </cell>
          <cell r="HA767">
            <v>0</v>
          </cell>
        </row>
        <row r="768">
          <cell r="B768" t="str">
            <v xml:space="preserve">DIAS ÚTEIS 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21.000000000000007</v>
          </cell>
          <cell r="K768">
            <v>0</v>
          </cell>
          <cell r="L768">
            <v>10</v>
          </cell>
          <cell r="M768" t="str">
            <v>MVT</v>
          </cell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0</v>
          </cell>
          <cell r="S768">
            <v>0</v>
          </cell>
          <cell r="T768">
            <v>0</v>
          </cell>
          <cell r="U768">
            <v>0</v>
          </cell>
          <cell r="V768">
            <v>10.8440159434553</v>
          </cell>
          <cell r="W768">
            <v>18.006833712984065</v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11.544252485281344</v>
          </cell>
          <cell r="AJ768">
            <v>23.000000000000011</v>
          </cell>
          <cell r="AK768">
            <v>0</v>
          </cell>
          <cell r="AL768">
            <v>0</v>
          </cell>
          <cell r="AM768">
            <v>0</v>
          </cell>
          <cell r="AN768">
            <v>0</v>
          </cell>
          <cell r="AO768">
            <v>0</v>
          </cell>
          <cell r="AP768">
            <v>0</v>
          </cell>
          <cell r="AQ768">
            <v>0</v>
          </cell>
          <cell r="AR768">
            <v>0</v>
          </cell>
          <cell r="AS768">
            <v>0</v>
          </cell>
          <cell r="AT768">
            <v>0</v>
          </cell>
          <cell r="AU768">
            <v>0</v>
          </cell>
          <cell r="AV768">
            <v>15.389715136185698</v>
          </cell>
          <cell r="AW768">
            <v>18.000000000000007</v>
          </cell>
          <cell r="AX768">
            <v>0</v>
          </cell>
          <cell r="AY768" t="str">
            <v>LOTE MVT</v>
          </cell>
          <cell r="AZ768">
            <v>35</v>
          </cell>
          <cell r="BA768">
            <v>0</v>
          </cell>
          <cell r="BB768">
            <v>0</v>
          </cell>
          <cell r="BC768">
            <v>0</v>
          </cell>
          <cell r="BD768">
            <v>0</v>
          </cell>
          <cell r="BE768">
            <v>0</v>
          </cell>
          <cell r="BF768">
            <v>0</v>
          </cell>
          <cell r="BG768">
            <v>0</v>
          </cell>
          <cell r="BH768">
            <v>0</v>
          </cell>
          <cell r="BI768">
            <v>17.54110242151927</v>
          </cell>
          <cell r="BJ768">
            <v>22.000000000000011</v>
          </cell>
          <cell r="BK768">
            <v>0</v>
          </cell>
          <cell r="BL768">
            <v>0</v>
          </cell>
          <cell r="BM768">
            <v>0</v>
          </cell>
          <cell r="BN768">
            <v>0</v>
          </cell>
          <cell r="BO768">
            <v>0</v>
          </cell>
          <cell r="BP768">
            <v>0</v>
          </cell>
          <cell r="BQ768">
            <v>0</v>
          </cell>
          <cell r="BR768">
            <v>0</v>
          </cell>
          <cell r="BS768">
            <v>0</v>
          </cell>
          <cell r="BT768">
            <v>0</v>
          </cell>
          <cell r="BU768">
            <v>0</v>
          </cell>
          <cell r="BV768">
            <v>19.334332162750762</v>
          </cell>
          <cell r="BW768">
            <v>20.000000000000011</v>
          </cell>
          <cell r="BX768">
            <v>0</v>
          </cell>
          <cell r="BY768">
            <v>33228</v>
          </cell>
          <cell r="BZ768">
            <v>0</v>
          </cell>
          <cell r="CA768">
            <v>0</v>
          </cell>
          <cell r="CB768">
            <v>0</v>
          </cell>
          <cell r="CC768">
            <v>0</v>
          </cell>
          <cell r="CD768">
            <v>0</v>
          </cell>
          <cell r="CE768">
            <v>0</v>
          </cell>
          <cell r="CF768">
            <v>0</v>
          </cell>
          <cell r="CG768">
            <v>0</v>
          </cell>
          <cell r="CH768">
            <v>29853</v>
          </cell>
          <cell r="CI768">
            <v>17.823369553699912</v>
          </cell>
          <cell r="CJ768">
            <v>21.000000000000011</v>
          </cell>
          <cell r="CK768">
            <v>0</v>
          </cell>
          <cell r="CL768">
            <v>0</v>
          </cell>
          <cell r="CM768">
            <v>0</v>
          </cell>
          <cell r="CN768">
            <v>0</v>
          </cell>
          <cell r="CO768">
            <v>0</v>
          </cell>
          <cell r="CP768">
            <v>0</v>
          </cell>
          <cell r="CQ768">
            <v>0</v>
          </cell>
          <cell r="CR768">
            <v>0</v>
          </cell>
          <cell r="CS768">
            <v>0</v>
          </cell>
          <cell r="CT768">
            <v>0</v>
          </cell>
          <cell r="CU768">
            <v>0</v>
          </cell>
          <cell r="CV768">
            <v>20.980895686361457</v>
          </cell>
          <cell r="CW768">
            <v>21.000000000000011</v>
          </cell>
          <cell r="CX768">
            <v>0</v>
          </cell>
          <cell r="CY768">
            <v>0</v>
          </cell>
          <cell r="CZ768">
            <v>0</v>
          </cell>
          <cell r="DA768">
            <v>0</v>
          </cell>
          <cell r="DB768">
            <v>0</v>
          </cell>
          <cell r="DC768">
            <v>0</v>
          </cell>
          <cell r="DD768">
            <v>0</v>
          </cell>
          <cell r="DE768">
            <v>0</v>
          </cell>
          <cell r="DF768">
            <v>0</v>
          </cell>
          <cell r="DG768">
            <v>0</v>
          </cell>
          <cell r="DH768">
            <v>0</v>
          </cell>
          <cell r="DI768">
            <v>15.653922770456635</v>
          </cell>
          <cell r="DJ768">
            <v>20.000000000000011</v>
          </cell>
          <cell r="DK768">
            <v>0</v>
          </cell>
          <cell r="DL768">
            <v>0</v>
          </cell>
          <cell r="DM768">
            <v>0</v>
          </cell>
          <cell r="DN768">
            <v>0</v>
          </cell>
          <cell r="DO768">
            <v>0</v>
          </cell>
          <cell r="DP768">
            <v>0</v>
          </cell>
          <cell r="DQ768">
            <v>0</v>
          </cell>
          <cell r="DR768">
            <v>0</v>
          </cell>
          <cell r="DS768">
            <v>0</v>
          </cell>
          <cell r="DT768">
            <v>0</v>
          </cell>
          <cell r="DU768">
            <v>0</v>
          </cell>
          <cell r="DV768">
            <v>16.488835111648882</v>
          </cell>
          <cell r="DW768">
            <v>20.000000000000011</v>
          </cell>
          <cell r="DX768">
            <v>20.000000000000011</v>
          </cell>
          <cell r="DY768">
            <v>0</v>
          </cell>
          <cell r="DZ768">
            <v>0</v>
          </cell>
          <cell r="EA768">
            <v>0</v>
          </cell>
          <cell r="EB768">
            <v>0</v>
          </cell>
          <cell r="EC768">
            <v>0</v>
          </cell>
          <cell r="ED768">
            <v>0</v>
          </cell>
          <cell r="EE768">
            <v>0</v>
          </cell>
          <cell r="EF768">
            <v>0</v>
          </cell>
          <cell r="EG768">
            <v>0</v>
          </cell>
          <cell r="EH768">
            <v>0</v>
          </cell>
          <cell r="EI768">
            <v>14.296555535089334</v>
          </cell>
          <cell r="EJ768">
            <v>19.000000000000007</v>
          </cell>
          <cell r="EK768">
            <v>0</v>
          </cell>
          <cell r="EL768">
            <v>0</v>
          </cell>
          <cell r="EM768">
            <v>0</v>
          </cell>
          <cell r="EN768">
            <v>0</v>
          </cell>
          <cell r="EO768">
            <v>0</v>
          </cell>
          <cell r="EP768">
            <v>0</v>
          </cell>
          <cell r="EQ768">
            <v>0</v>
          </cell>
          <cell r="ER768">
            <v>0</v>
          </cell>
          <cell r="ES768">
            <v>0</v>
          </cell>
          <cell r="ET768">
            <v>0</v>
          </cell>
          <cell r="EU768">
            <v>0</v>
          </cell>
          <cell r="EV768">
            <v>11.595561566361345</v>
          </cell>
          <cell r="EW768">
            <v>20.000000000000011</v>
          </cell>
          <cell r="EX768">
            <v>0</v>
          </cell>
          <cell r="EY768">
            <v>0</v>
          </cell>
          <cell r="EZ768">
            <v>0</v>
          </cell>
          <cell r="FA768">
            <v>0</v>
          </cell>
          <cell r="FB768">
            <v>0</v>
          </cell>
          <cell r="FC768">
            <v>0</v>
          </cell>
          <cell r="FD768">
            <v>0</v>
          </cell>
          <cell r="GZ768">
            <v>0</v>
          </cell>
          <cell r="HA768">
            <v>0</v>
          </cell>
        </row>
        <row r="769">
          <cell r="B769" t="str">
            <v>DIAS PROGR.L5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22.32025316455697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20.640148063781332</v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>
            <v>0</v>
          </cell>
          <cell r="AC769">
            <v>0</v>
          </cell>
          <cell r="AD769">
            <v>0</v>
          </cell>
          <cell r="AE769">
            <v>0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22.553571428571438</v>
          </cell>
          <cell r="AK769">
            <v>0</v>
          </cell>
          <cell r="AL769">
            <v>0</v>
          </cell>
          <cell r="AM769">
            <v>0</v>
          </cell>
          <cell r="AN769">
            <v>0</v>
          </cell>
          <cell r="AO769">
            <v>0</v>
          </cell>
          <cell r="AP769">
            <v>0</v>
          </cell>
          <cell r="AQ769">
            <v>0</v>
          </cell>
          <cell r="AR769">
            <v>0</v>
          </cell>
          <cell r="AS769">
            <v>0</v>
          </cell>
          <cell r="AT769">
            <v>0</v>
          </cell>
          <cell r="AU769">
            <v>0</v>
          </cell>
          <cell r="AV769">
            <v>0</v>
          </cell>
          <cell r="AW769">
            <v>17.386160714285722</v>
          </cell>
          <cell r="AX769">
            <v>0</v>
          </cell>
          <cell r="AY769">
            <v>0</v>
          </cell>
          <cell r="AZ769">
            <v>0</v>
          </cell>
          <cell r="BA769">
            <v>0</v>
          </cell>
          <cell r="BB769">
            <v>0</v>
          </cell>
          <cell r="BC769">
            <v>0</v>
          </cell>
          <cell r="BD769">
            <v>0</v>
          </cell>
          <cell r="BE769">
            <v>0</v>
          </cell>
          <cell r="BF769">
            <v>0</v>
          </cell>
          <cell r="BG769">
            <v>0</v>
          </cell>
          <cell r="BH769">
            <v>0</v>
          </cell>
          <cell r="BI769">
            <v>0</v>
          </cell>
          <cell r="BJ769">
            <v>14.65468750000001</v>
          </cell>
          <cell r="BK769">
            <v>0</v>
          </cell>
          <cell r="BL769">
            <v>0</v>
          </cell>
          <cell r="BM769">
            <v>0</v>
          </cell>
          <cell r="BN769">
            <v>0</v>
          </cell>
          <cell r="BO769">
            <v>0</v>
          </cell>
          <cell r="BP769">
            <v>0</v>
          </cell>
          <cell r="BQ769">
            <v>0</v>
          </cell>
          <cell r="BR769">
            <v>0</v>
          </cell>
          <cell r="BS769">
            <v>0</v>
          </cell>
          <cell r="BT769">
            <v>0</v>
          </cell>
          <cell r="BU769">
            <v>0</v>
          </cell>
          <cell r="BV769">
            <v>0</v>
          </cell>
          <cell r="BW769">
            <v>19.553571428571438</v>
          </cell>
          <cell r="BX769">
            <v>0</v>
          </cell>
          <cell r="BY769">
            <v>0</v>
          </cell>
          <cell r="BZ769">
            <v>0</v>
          </cell>
          <cell r="CA769">
            <v>0</v>
          </cell>
          <cell r="CB769">
            <v>0</v>
          </cell>
          <cell r="CC769">
            <v>0</v>
          </cell>
          <cell r="CD769">
            <v>0</v>
          </cell>
          <cell r="CE769">
            <v>0</v>
          </cell>
          <cell r="CF769">
            <v>0</v>
          </cell>
          <cell r="CG769">
            <v>0</v>
          </cell>
          <cell r="CH769">
            <v>-402</v>
          </cell>
          <cell r="CI769">
            <v>0</v>
          </cell>
          <cell r="CJ769">
            <v>20.888392857142868</v>
          </cell>
          <cell r="CK769">
            <v>0</v>
          </cell>
          <cell r="CL769">
            <v>0</v>
          </cell>
          <cell r="CM769">
            <v>0</v>
          </cell>
          <cell r="CN769">
            <v>0</v>
          </cell>
          <cell r="CO769">
            <v>0</v>
          </cell>
          <cell r="CP769">
            <v>0</v>
          </cell>
          <cell r="CQ769">
            <v>0</v>
          </cell>
          <cell r="CR769">
            <v>0</v>
          </cell>
          <cell r="CS769">
            <v>0</v>
          </cell>
          <cell r="CT769">
            <v>0</v>
          </cell>
          <cell r="CU769">
            <v>0</v>
          </cell>
          <cell r="CV769">
            <v>0</v>
          </cell>
          <cell r="CW769">
            <v>22.265178571428585</v>
          </cell>
          <cell r="CX769">
            <v>0</v>
          </cell>
          <cell r="CY769">
            <v>0</v>
          </cell>
          <cell r="CZ769">
            <v>0</v>
          </cell>
          <cell r="DA769">
            <v>0</v>
          </cell>
          <cell r="DB769">
            <v>0</v>
          </cell>
          <cell r="DC769">
            <v>0</v>
          </cell>
          <cell r="DD769">
            <v>0</v>
          </cell>
          <cell r="DE769">
            <v>0</v>
          </cell>
          <cell r="DF769">
            <v>0</v>
          </cell>
          <cell r="DG769">
            <v>0</v>
          </cell>
          <cell r="DH769">
            <v>0</v>
          </cell>
          <cell r="DI769">
            <v>0</v>
          </cell>
          <cell r="DJ769">
            <v>19.553571428571438</v>
          </cell>
          <cell r="DK769">
            <v>0</v>
          </cell>
          <cell r="DL769">
            <v>0</v>
          </cell>
          <cell r="DM769">
            <v>0</v>
          </cell>
          <cell r="DN769">
            <v>0</v>
          </cell>
          <cell r="DO769">
            <v>0</v>
          </cell>
          <cell r="DP769">
            <v>0</v>
          </cell>
          <cell r="DQ769">
            <v>0</v>
          </cell>
          <cell r="DR769">
            <v>0</v>
          </cell>
          <cell r="DS769">
            <v>0</v>
          </cell>
          <cell r="DT769">
            <v>0</v>
          </cell>
          <cell r="DU769">
            <v>0</v>
          </cell>
          <cell r="DV769">
            <v>0</v>
          </cell>
          <cell r="DW769">
            <v>25.391964285714295</v>
          </cell>
          <cell r="DX769">
            <v>26.303571428571438</v>
          </cell>
          <cell r="DY769">
            <v>0</v>
          </cell>
          <cell r="DZ769">
            <v>0</v>
          </cell>
          <cell r="EA769">
            <v>0</v>
          </cell>
          <cell r="EB769">
            <v>0</v>
          </cell>
          <cell r="EC769">
            <v>0</v>
          </cell>
          <cell r="ED769">
            <v>0</v>
          </cell>
          <cell r="EE769">
            <v>0</v>
          </cell>
          <cell r="EF769">
            <v>0</v>
          </cell>
          <cell r="EG769">
            <v>0</v>
          </cell>
          <cell r="EH769">
            <v>0</v>
          </cell>
          <cell r="EI769">
            <v>0</v>
          </cell>
          <cell r="EJ769">
            <v>30.476785714285722</v>
          </cell>
          <cell r="EK769">
            <v>0</v>
          </cell>
          <cell r="EL769">
            <v>0</v>
          </cell>
          <cell r="EM769">
            <v>0</v>
          </cell>
          <cell r="EN769">
            <v>0</v>
          </cell>
          <cell r="EO769">
            <v>0</v>
          </cell>
          <cell r="EP769">
            <v>0</v>
          </cell>
          <cell r="EQ769">
            <v>0</v>
          </cell>
          <cell r="ER769">
            <v>0</v>
          </cell>
          <cell r="ES769">
            <v>0</v>
          </cell>
          <cell r="ET769">
            <v>0</v>
          </cell>
          <cell r="EU769">
            <v>0</v>
          </cell>
          <cell r="EV769">
            <v>0</v>
          </cell>
          <cell r="EW769">
            <v>23.45000000000001</v>
          </cell>
          <cell r="EX769">
            <v>0</v>
          </cell>
          <cell r="EY769">
            <v>0</v>
          </cell>
          <cell r="EZ769">
            <v>0</v>
          </cell>
          <cell r="FA769">
            <v>0</v>
          </cell>
          <cell r="FB769">
            <v>0</v>
          </cell>
          <cell r="FC769">
            <v>0</v>
          </cell>
          <cell r="FD769">
            <v>0</v>
          </cell>
          <cell r="GZ769">
            <v>0</v>
          </cell>
          <cell r="HA769">
            <v>0</v>
          </cell>
        </row>
        <row r="770">
          <cell r="B770" t="str">
            <v>SALDO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3737.0000000000018</v>
          </cell>
          <cell r="O770">
            <v>0</v>
          </cell>
          <cell r="P770" t="str">
            <v>MODELOS 56 COM 1T 240/DIA</v>
          </cell>
          <cell r="Q770">
            <v>0</v>
          </cell>
          <cell r="R770">
            <v>0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0</v>
          </cell>
          <cell r="AA770">
            <v>4321.6400911161754</v>
          </cell>
          <cell r="AB770">
            <v>0</v>
          </cell>
          <cell r="AC770" t="str">
            <v>MODELOS 56 COM 1T 240/DIA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>
            <v>0</v>
          </cell>
          <cell r="AM770">
            <v>0</v>
          </cell>
          <cell r="AN770">
            <v>5520.0000000000027</v>
          </cell>
          <cell r="AO770">
            <v>0</v>
          </cell>
          <cell r="AP770" t="str">
            <v>MODELOS 56 COM 1T 240/DIA</v>
          </cell>
          <cell r="AQ770">
            <v>0</v>
          </cell>
          <cell r="AR770">
            <v>0</v>
          </cell>
          <cell r="AS770">
            <v>0</v>
          </cell>
          <cell r="AT770">
            <v>0</v>
          </cell>
          <cell r="AU770">
            <v>0</v>
          </cell>
          <cell r="AV770">
            <v>0</v>
          </cell>
          <cell r="AW770">
            <v>0</v>
          </cell>
          <cell r="AX770">
            <v>0</v>
          </cell>
          <cell r="AY770">
            <v>0</v>
          </cell>
          <cell r="AZ770">
            <v>0</v>
          </cell>
          <cell r="BA770">
            <v>4320.0000000000018</v>
          </cell>
          <cell r="BB770">
            <v>0</v>
          </cell>
          <cell r="BC770" t="str">
            <v>MODELOS 56 COM 1T 240/DIA</v>
          </cell>
          <cell r="BD770">
            <v>0</v>
          </cell>
          <cell r="BE770">
            <v>0</v>
          </cell>
          <cell r="BF770">
            <v>0</v>
          </cell>
          <cell r="BG770">
            <v>0</v>
          </cell>
          <cell r="BH770">
            <v>0</v>
          </cell>
          <cell r="BI770">
            <v>0</v>
          </cell>
          <cell r="BJ770">
            <v>0</v>
          </cell>
          <cell r="BK770">
            <v>0</v>
          </cell>
          <cell r="BL770">
            <v>0</v>
          </cell>
          <cell r="BM770">
            <v>0</v>
          </cell>
          <cell r="BN770">
            <v>5040.0000000000027</v>
          </cell>
          <cell r="BO770">
            <v>0</v>
          </cell>
          <cell r="BP770" t="str">
            <v>MODELOS 56 COM 1T 240/DIA</v>
          </cell>
          <cell r="BQ770">
            <v>0</v>
          </cell>
          <cell r="BR770">
            <v>0</v>
          </cell>
          <cell r="BS770">
            <v>0</v>
          </cell>
          <cell r="BT770">
            <v>0</v>
          </cell>
          <cell r="BU770">
            <v>0</v>
          </cell>
          <cell r="BV770">
            <v>0</v>
          </cell>
          <cell r="BW770">
            <v>0</v>
          </cell>
          <cell r="BX770">
            <v>0</v>
          </cell>
          <cell r="BY770">
            <v>0</v>
          </cell>
          <cell r="BZ770">
            <v>0</v>
          </cell>
          <cell r="CA770">
            <v>4350.0000000000027</v>
          </cell>
          <cell r="CB770">
            <v>0</v>
          </cell>
          <cell r="CC770" t="str">
            <v>MODELOS 56 COM 1T 240/DIA</v>
          </cell>
          <cell r="CD770">
            <v>0</v>
          </cell>
          <cell r="CE770">
            <v>0</v>
          </cell>
          <cell r="CF770">
            <v>0</v>
          </cell>
          <cell r="CG770">
            <v>0</v>
          </cell>
          <cell r="CH770">
            <v>0</v>
          </cell>
          <cell r="CI770">
            <v>0</v>
          </cell>
          <cell r="CJ770">
            <v>0</v>
          </cell>
          <cell r="CK770">
            <v>0</v>
          </cell>
          <cell r="CL770">
            <v>0</v>
          </cell>
          <cell r="CM770">
            <v>0</v>
          </cell>
          <cell r="CN770">
            <v>5040.0000000000027</v>
          </cell>
          <cell r="CO770">
            <v>0</v>
          </cell>
          <cell r="CP770" t="str">
            <v>MODELOS 56 COM 1T 240/DIA</v>
          </cell>
          <cell r="CQ770">
            <v>0</v>
          </cell>
          <cell r="CR770">
            <v>0</v>
          </cell>
          <cell r="CS770">
            <v>0</v>
          </cell>
          <cell r="CT770">
            <v>0</v>
          </cell>
          <cell r="CU770">
            <v>0</v>
          </cell>
          <cell r="CV770">
            <v>0</v>
          </cell>
          <cell r="CW770">
            <v>0</v>
          </cell>
          <cell r="CX770">
            <v>0</v>
          </cell>
          <cell r="CY770">
            <v>0</v>
          </cell>
          <cell r="CZ770">
            <v>0</v>
          </cell>
          <cell r="DA770">
            <v>5040.0000000000027</v>
          </cell>
          <cell r="DB770">
            <v>0</v>
          </cell>
          <cell r="DC770" t="str">
            <v>MODELOS 56 COM 1T 240/DIA</v>
          </cell>
          <cell r="DD770">
            <v>0</v>
          </cell>
          <cell r="DE770">
            <v>0</v>
          </cell>
          <cell r="DF770">
            <v>0</v>
          </cell>
          <cell r="DG770">
            <v>0</v>
          </cell>
          <cell r="DH770">
            <v>0</v>
          </cell>
          <cell r="DI770">
            <v>0</v>
          </cell>
          <cell r="DJ770">
            <v>0</v>
          </cell>
          <cell r="DK770">
            <v>0</v>
          </cell>
          <cell r="DL770">
            <v>30161</v>
          </cell>
          <cell r="DM770">
            <v>0</v>
          </cell>
          <cell r="DN770">
            <v>4800.0000000000027</v>
          </cell>
          <cell r="DO770">
            <v>0</v>
          </cell>
          <cell r="DP770" t="str">
            <v>MODELOS 56 COM 1T 240/DIA</v>
          </cell>
          <cell r="DQ770">
            <v>0</v>
          </cell>
          <cell r="DR770">
            <v>0</v>
          </cell>
          <cell r="DS770">
            <v>0</v>
          </cell>
          <cell r="DT770">
            <v>0</v>
          </cell>
          <cell r="DU770">
            <v>0</v>
          </cell>
          <cell r="DV770">
            <v>0</v>
          </cell>
          <cell r="DW770">
            <v>0</v>
          </cell>
          <cell r="DX770">
            <v>0</v>
          </cell>
          <cell r="DY770">
            <v>0</v>
          </cell>
          <cell r="DZ770">
            <v>0</v>
          </cell>
          <cell r="EA770">
            <v>4800.0000000000027</v>
          </cell>
          <cell r="EB770">
            <v>0</v>
          </cell>
          <cell r="EC770" t="str">
            <v>MODELOS 56 COM 1T 240/DIA</v>
          </cell>
          <cell r="ED770">
            <v>0</v>
          </cell>
          <cell r="EE770">
            <v>0</v>
          </cell>
          <cell r="EF770">
            <v>0</v>
          </cell>
          <cell r="EG770">
            <v>0</v>
          </cell>
          <cell r="EH770">
            <v>0</v>
          </cell>
          <cell r="EI770">
            <v>0</v>
          </cell>
          <cell r="EJ770">
            <v>0</v>
          </cell>
          <cell r="EK770">
            <v>0</v>
          </cell>
          <cell r="EL770">
            <v>0</v>
          </cell>
          <cell r="EM770">
            <v>0</v>
          </cell>
          <cell r="EN770">
            <v>4560.0000000000018</v>
          </cell>
          <cell r="EO770">
            <v>0</v>
          </cell>
          <cell r="EP770" t="str">
            <v>MODELOS 56 COM 1T 240/DIA</v>
          </cell>
          <cell r="EQ770">
            <v>0</v>
          </cell>
          <cell r="ER770">
            <v>0</v>
          </cell>
          <cell r="ES770">
            <v>0</v>
          </cell>
          <cell r="ET770">
            <v>0</v>
          </cell>
          <cell r="EU770">
            <v>0</v>
          </cell>
          <cell r="EV770">
            <v>0</v>
          </cell>
          <cell r="EW770">
            <v>0</v>
          </cell>
          <cell r="EX770">
            <v>0</v>
          </cell>
          <cell r="EY770">
            <v>0</v>
          </cell>
          <cell r="EZ770">
            <v>0</v>
          </cell>
          <cell r="FA770">
            <v>4800.0000000000027</v>
          </cell>
          <cell r="FB770">
            <v>0</v>
          </cell>
          <cell r="FC770" t="str">
            <v>MODELOS 56 COM 1T 240/DIA</v>
          </cell>
          <cell r="FD770">
            <v>0</v>
          </cell>
          <cell r="GZ770">
            <v>0</v>
          </cell>
          <cell r="HA770">
            <v>0</v>
          </cell>
        </row>
        <row r="771">
          <cell r="B771" t="str">
            <v>HE Trabalhadas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0</v>
          </cell>
          <cell r="S771">
            <v>0</v>
          </cell>
          <cell r="T771">
            <v>0</v>
          </cell>
          <cell r="U771">
            <v>0</v>
          </cell>
          <cell r="V771">
            <v>7.9</v>
          </cell>
          <cell r="W771">
            <v>0</v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>
            <v>0</v>
          </cell>
          <cell r="AC771">
            <v>0</v>
          </cell>
          <cell r="AD771">
            <v>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8.9600000000000009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0</v>
          </cell>
          <cell r="AQ771">
            <v>0</v>
          </cell>
          <cell r="AR771">
            <v>0</v>
          </cell>
          <cell r="AS771">
            <v>0</v>
          </cell>
          <cell r="AT771">
            <v>0</v>
          </cell>
          <cell r="AU771">
            <v>0</v>
          </cell>
          <cell r="AV771">
            <v>8.9600000000000009</v>
          </cell>
          <cell r="AW771">
            <v>0</v>
          </cell>
          <cell r="AX771">
            <v>0</v>
          </cell>
          <cell r="AY771">
            <v>0</v>
          </cell>
          <cell r="AZ771">
            <v>0</v>
          </cell>
          <cell r="BA771">
            <v>0</v>
          </cell>
          <cell r="BB771">
            <v>0</v>
          </cell>
          <cell r="BC771">
            <v>0</v>
          </cell>
          <cell r="BD771">
            <v>0</v>
          </cell>
          <cell r="BE771">
            <v>0</v>
          </cell>
          <cell r="BF771">
            <v>0</v>
          </cell>
          <cell r="BG771">
            <v>0</v>
          </cell>
          <cell r="BH771">
            <v>0</v>
          </cell>
          <cell r="BI771">
            <v>8.9600000000000009</v>
          </cell>
          <cell r="BJ771">
            <v>0.88124999999999998</v>
          </cell>
          <cell r="BK771">
            <v>0</v>
          </cell>
          <cell r="BL771">
            <v>0</v>
          </cell>
          <cell r="BM771">
            <v>0</v>
          </cell>
          <cell r="BN771">
            <v>0</v>
          </cell>
          <cell r="BO771">
            <v>0</v>
          </cell>
          <cell r="BP771">
            <v>0</v>
          </cell>
          <cell r="BQ771">
            <v>0</v>
          </cell>
          <cell r="BR771">
            <v>0</v>
          </cell>
          <cell r="BS771">
            <v>0</v>
          </cell>
          <cell r="BT771">
            <v>0</v>
          </cell>
          <cell r="BU771">
            <v>0</v>
          </cell>
          <cell r="BV771">
            <v>8.9600000000000009</v>
          </cell>
          <cell r="BW771">
            <v>0</v>
          </cell>
          <cell r="BX771">
            <v>0</v>
          </cell>
          <cell r="BY771">
            <v>0</v>
          </cell>
          <cell r="BZ771">
            <v>0</v>
          </cell>
          <cell r="CA771">
            <v>0</v>
          </cell>
          <cell r="CB771">
            <v>0</v>
          </cell>
          <cell r="CC771">
            <v>0</v>
          </cell>
          <cell r="CD771">
            <v>0</v>
          </cell>
          <cell r="CE771">
            <v>0</v>
          </cell>
          <cell r="CF771">
            <v>0</v>
          </cell>
          <cell r="CG771">
            <v>0</v>
          </cell>
          <cell r="CH771">
            <v>0</v>
          </cell>
          <cell r="CI771">
            <v>8.9600000000000009</v>
          </cell>
          <cell r="CJ771">
            <v>0</v>
          </cell>
          <cell r="CK771">
            <v>0</v>
          </cell>
          <cell r="CL771">
            <v>0</v>
          </cell>
          <cell r="CM771">
            <v>0</v>
          </cell>
          <cell r="CN771">
            <v>0</v>
          </cell>
          <cell r="CO771">
            <v>0</v>
          </cell>
          <cell r="CP771">
            <v>0</v>
          </cell>
          <cell r="CQ771">
            <v>0</v>
          </cell>
          <cell r="CR771">
            <v>0</v>
          </cell>
          <cell r="CS771">
            <v>0</v>
          </cell>
          <cell r="CT771">
            <v>0</v>
          </cell>
          <cell r="CU771">
            <v>0</v>
          </cell>
          <cell r="CV771">
            <v>8.9600000000000009</v>
          </cell>
          <cell r="CW771">
            <v>0</v>
          </cell>
          <cell r="CX771">
            <v>0</v>
          </cell>
          <cell r="CY771">
            <v>0</v>
          </cell>
          <cell r="CZ771">
            <v>0</v>
          </cell>
          <cell r="DA771">
            <v>0</v>
          </cell>
          <cell r="DB771">
            <v>0</v>
          </cell>
          <cell r="DC771">
            <v>0</v>
          </cell>
          <cell r="DD771">
            <v>0</v>
          </cell>
          <cell r="DE771">
            <v>0</v>
          </cell>
          <cell r="DF771">
            <v>0</v>
          </cell>
          <cell r="DG771">
            <v>0</v>
          </cell>
          <cell r="DH771">
            <v>0</v>
          </cell>
          <cell r="DI771">
            <v>8.9600000000000009</v>
          </cell>
          <cell r="DJ771">
            <v>0</v>
          </cell>
          <cell r="DK771">
            <v>0</v>
          </cell>
          <cell r="DL771">
            <v>0</v>
          </cell>
          <cell r="DM771">
            <v>0</v>
          </cell>
          <cell r="DN771">
            <v>0</v>
          </cell>
          <cell r="DO771">
            <v>0</v>
          </cell>
          <cell r="DP771">
            <v>0</v>
          </cell>
          <cell r="DQ771">
            <v>0</v>
          </cell>
          <cell r="DR771">
            <v>0</v>
          </cell>
          <cell r="DS771">
            <v>0</v>
          </cell>
          <cell r="DT771">
            <v>0</v>
          </cell>
          <cell r="DU771">
            <v>0</v>
          </cell>
          <cell r="DV771">
            <v>8.9600000000000009</v>
          </cell>
          <cell r="DW771">
            <v>0</v>
          </cell>
          <cell r="DX771">
            <v>0.8</v>
          </cell>
          <cell r="DY771">
            <v>0</v>
          </cell>
          <cell r="DZ771">
            <v>0</v>
          </cell>
          <cell r="EA771">
            <v>0</v>
          </cell>
          <cell r="EB771">
            <v>0</v>
          </cell>
          <cell r="EC771">
            <v>0</v>
          </cell>
          <cell r="ED771">
            <v>0</v>
          </cell>
          <cell r="EE771">
            <v>0</v>
          </cell>
          <cell r="EF771">
            <v>0</v>
          </cell>
          <cell r="EG771">
            <v>0</v>
          </cell>
          <cell r="EH771">
            <v>0</v>
          </cell>
          <cell r="EI771">
            <v>8.9600000000000009</v>
          </cell>
          <cell r="EJ771">
            <v>1.5</v>
          </cell>
          <cell r="EK771">
            <v>0</v>
          </cell>
          <cell r="EL771">
            <v>0</v>
          </cell>
          <cell r="EM771">
            <v>0</v>
          </cell>
          <cell r="EN771">
            <v>0</v>
          </cell>
          <cell r="EO771">
            <v>0</v>
          </cell>
          <cell r="EP771">
            <v>0</v>
          </cell>
          <cell r="EQ771">
            <v>0</v>
          </cell>
          <cell r="ER771">
            <v>0</v>
          </cell>
          <cell r="ES771">
            <v>0</v>
          </cell>
          <cell r="ET771">
            <v>0</v>
          </cell>
          <cell r="EU771">
            <v>0</v>
          </cell>
          <cell r="EV771">
            <v>8.9600000000000009</v>
          </cell>
          <cell r="EW771">
            <v>1.5</v>
          </cell>
          <cell r="EX771">
            <v>0</v>
          </cell>
          <cell r="EY771">
            <v>0</v>
          </cell>
          <cell r="EZ771">
            <v>0</v>
          </cell>
          <cell r="FA771">
            <v>0</v>
          </cell>
          <cell r="FB771">
            <v>0</v>
          </cell>
          <cell r="FC771">
            <v>0</v>
          </cell>
          <cell r="FD771">
            <v>0</v>
          </cell>
          <cell r="GZ771">
            <v>0</v>
          </cell>
          <cell r="HA771">
            <v>0</v>
          </cell>
        </row>
        <row r="772">
          <cell r="B772" t="str">
            <v>HE Disponível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0.4464285714285714</v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0.89285714285714279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0</v>
          </cell>
          <cell r="AQ772">
            <v>0</v>
          </cell>
          <cell r="AR772">
            <v>0</v>
          </cell>
          <cell r="AS772">
            <v>0</v>
          </cell>
          <cell r="AT772">
            <v>0</v>
          </cell>
          <cell r="AU772">
            <v>0</v>
          </cell>
          <cell r="AV772">
            <v>0</v>
          </cell>
          <cell r="AW772">
            <v>1.875</v>
          </cell>
          <cell r="AX772">
            <v>0</v>
          </cell>
          <cell r="AY772">
            <v>0</v>
          </cell>
          <cell r="AZ772">
            <v>0</v>
          </cell>
          <cell r="BA772">
            <v>3.2741809263825417E-11</v>
          </cell>
          <cell r="BB772">
            <v>0</v>
          </cell>
          <cell r="BC772">
            <v>0</v>
          </cell>
          <cell r="BD772">
            <v>0</v>
          </cell>
          <cell r="BE772">
            <v>0</v>
          </cell>
          <cell r="BF772">
            <v>0</v>
          </cell>
          <cell r="BG772">
            <v>0</v>
          </cell>
          <cell r="BH772">
            <v>0</v>
          </cell>
          <cell r="BI772">
            <v>0</v>
          </cell>
          <cell r="BJ772">
            <v>1.875</v>
          </cell>
          <cell r="BK772">
            <v>0</v>
          </cell>
          <cell r="BL772">
            <v>0</v>
          </cell>
          <cell r="BM772">
            <v>0</v>
          </cell>
          <cell r="BN772">
            <v>0</v>
          </cell>
          <cell r="BO772">
            <v>0</v>
          </cell>
          <cell r="BP772">
            <v>0</v>
          </cell>
          <cell r="BQ772">
            <v>0</v>
          </cell>
          <cell r="BR772">
            <v>0</v>
          </cell>
          <cell r="BS772">
            <v>0</v>
          </cell>
          <cell r="BT772">
            <v>0</v>
          </cell>
          <cell r="BU772">
            <v>0</v>
          </cell>
          <cell r="BV772">
            <v>0</v>
          </cell>
          <cell r="BW772">
            <v>1.875</v>
          </cell>
          <cell r="BX772">
            <v>0</v>
          </cell>
          <cell r="BY772">
            <v>0</v>
          </cell>
          <cell r="BZ772">
            <v>0</v>
          </cell>
          <cell r="CA772">
            <v>0</v>
          </cell>
          <cell r="CB772">
            <v>0</v>
          </cell>
          <cell r="CC772">
            <v>0</v>
          </cell>
          <cell r="CD772">
            <v>0</v>
          </cell>
          <cell r="CE772">
            <v>0</v>
          </cell>
          <cell r="CF772">
            <v>0</v>
          </cell>
          <cell r="CG772">
            <v>0</v>
          </cell>
          <cell r="CH772">
            <v>0</v>
          </cell>
          <cell r="CI772">
            <v>0</v>
          </cell>
          <cell r="CJ772">
            <v>1.5</v>
          </cell>
          <cell r="CK772">
            <v>0</v>
          </cell>
          <cell r="CL772">
            <v>0</v>
          </cell>
          <cell r="CM772">
            <v>0</v>
          </cell>
          <cell r="CN772">
            <v>0</v>
          </cell>
          <cell r="CO772">
            <v>0</v>
          </cell>
          <cell r="CP772">
            <v>0</v>
          </cell>
          <cell r="CQ772">
            <v>0</v>
          </cell>
          <cell r="CR772">
            <v>0</v>
          </cell>
          <cell r="CS772">
            <v>0</v>
          </cell>
          <cell r="CT772">
            <v>0</v>
          </cell>
          <cell r="CU772">
            <v>0</v>
          </cell>
          <cell r="CV772">
            <v>0</v>
          </cell>
          <cell r="CW772">
            <v>1.5</v>
          </cell>
          <cell r="CX772">
            <v>0</v>
          </cell>
          <cell r="CY772">
            <v>0</v>
          </cell>
          <cell r="CZ772">
            <v>0</v>
          </cell>
          <cell r="DA772">
            <v>0</v>
          </cell>
          <cell r="DB772">
            <v>0</v>
          </cell>
          <cell r="DC772">
            <v>0</v>
          </cell>
          <cell r="DD772">
            <v>0</v>
          </cell>
          <cell r="DE772">
            <v>0</v>
          </cell>
          <cell r="DF772">
            <v>0</v>
          </cell>
          <cell r="DG772">
            <v>0</v>
          </cell>
          <cell r="DH772">
            <v>0</v>
          </cell>
          <cell r="DI772">
            <v>0</v>
          </cell>
          <cell r="DJ772">
            <v>1.5</v>
          </cell>
          <cell r="DK772">
            <v>0</v>
          </cell>
          <cell r="DL772">
            <v>0</v>
          </cell>
          <cell r="DM772">
            <v>0</v>
          </cell>
          <cell r="DN772">
            <v>0</v>
          </cell>
          <cell r="DO772">
            <v>0</v>
          </cell>
          <cell r="DP772">
            <v>0</v>
          </cell>
          <cell r="DQ772">
            <v>0</v>
          </cell>
          <cell r="DR772">
            <v>0</v>
          </cell>
          <cell r="DS772">
            <v>0</v>
          </cell>
          <cell r="DT772">
            <v>0</v>
          </cell>
          <cell r="DU772">
            <v>0</v>
          </cell>
          <cell r="DV772">
            <v>0</v>
          </cell>
          <cell r="DW772">
            <v>1.5</v>
          </cell>
          <cell r="DX772">
            <v>1.6</v>
          </cell>
          <cell r="DY772">
            <v>0</v>
          </cell>
          <cell r="DZ772">
            <v>0</v>
          </cell>
          <cell r="EA772">
            <v>0</v>
          </cell>
          <cell r="EB772">
            <v>0</v>
          </cell>
          <cell r="EC772">
            <v>0</v>
          </cell>
          <cell r="ED772">
            <v>0</v>
          </cell>
          <cell r="EE772">
            <v>0</v>
          </cell>
          <cell r="EF772">
            <v>0</v>
          </cell>
          <cell r="EG772">
            <v>0</v>
          </cell>
          <cell r="EH772">
            <v>0</v>
          </cell>
          <cell r="EI772">
            <v>0</v>
          </cell>
          <cell r="EJ772">
            <v>1.5</v>
          </cell>
          <cell r="EK772">
            <v>0</v>
          </cell>
          <cell r="EL772">
            <v>0</v>
          </cell>
          <cell r="EM772">
            <v>0</v>
          </cell>
          <cell r="EN772">
            <v>0</v>
          </cell>
          <cell r="EO772">
            <v>0</v>
          </cell>
          <cell r="EP772">
            <v>0</v>
          </cell>
          <cell r="EQ772">
            <v>0</v>
          </cell>
          <cell r="ER772">
            <v>0</v>
          </cell>
          <cell r="ES772">
            <v>0</v>
          </cell>
          <cell r="ET772">
            <v>0</v>
          </cell>
          <cell r="EU772">
            <v>0</v>
          </cell>
          <cell r="EV772">
            <v>0</v>
          </cell>
          <cell r="EW772">
            <v>0</v>
          </cell>
          <cell r="EX772">
            <v>0</v>
          </cell>
          <cell r="EY772">
            <v>0</v>
          </cell>
          <cell r="EZ772">
            <v>0</v>
          </cell>
          <cell r="FA772">
            <v>0</v>
          </cell>
          <cell r="FB772">
            <v>0</v>
          </cell>
          <cell r="FC772">
            <v>0</v>
          </cell>
          <cell r="FD772">
            <v>0</v>
          </cell>
          <cell r="GZ772">
            <v>0</v>
          </cell>
          <cell r="HA772">
            <v>0</v>
          </cell>
        </row>
        <row r="773">
          <cell r="B773" t="str">
            <v>PERDAS DIÁRIAS L5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0.37974683544303794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0.34168564920273353</v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>
            <v>0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0.4464285714285714</v>
          </cell>
          <cell r="AK773">
            <v>0</v>
          </cell>
          <cell r="AL773">
            <v>0</v>
          </cell>
          <cell r="AM773">
            <v>0</v>
          </cell>
          <cell r="AN773">
            <v>0</v>
          </cell>
          <cell r="AO773">
            <v>0</v>
          </cell>
          <cell r="AP773">
            <v>0</v>
          </cell>
          <cell r="AQ773">
            <v>0</v>
          </cell>
          <cell r="AR773">
            <v>0</v>
          </cell>
          <cell r="AS773">
            <v>0</v>
          </cell>
          <cell r="AT773">
            <v>0</v>
          </cell>
          <cell r="AU773">
            <v>0</v>
          </cell>
          <cell r="AV773">
            <v>0</v>
          </cell>
          <cell r="AW773">
            <v>0.61383928571428559</v>
          </cell>
          <cell r="AX773">
            <v>0</v>
          </cell>
          <cell r="AY773">
            <v>0</v>
          </cell>
          <cell r="AZ773">
            <v>0</v>
          </cell>
          <cell r="BA773">
            <v>0</v>
          </cell>
          <cell r="BB773">
            <v>0</v>
          </cell>
          <cell r="BC773">
            <v>0</v>
          </cell>
          <cell r="BD773">
            <v>0</v>
          </cell>
          <cell r="BE773">
            <v>0</v>
          </cell>
          <cell r="BF773">
            <v>0</v>
          </cell>
          <cell r="BG773">
            <v>0</v>
          </cell>
          <cell r="BH773">
            <v>0</v>
          </cell>
          <cell r="BI773">
            <v>0</v>
          </cell>
          <cell r="BJ773">
            <v>8.2265625</v>
          </cell>
          <cell r="BK773">
            <v>0</v>
          </cell>
          <cell r="BL773">
            <v>0</v>
          </cell>
          <cell r="BM773">
            <v>0</v>
          </cell>
          <cell r="BN773">
            <v>0</v>
          </cell>
          <cell r="BO773">
            <v>0</v>
          </cell>
          <cell r="BP773">
            <v>0</v>
          </cell>
          <cell r="BQ773">
            <v>0</v>
          </cell>
          <cell r="BR773">
            <v>0</v>
          </cell>
          <cell r="BS773">
            <v>0</v>
          </cell>
          <cell r="BT773">
            <v>0</v>
          </cell>
          <cell r="BU773">
            <v>0</v>
          </cell>
          <cell r="BV773">
            <v>0</v>
          </cell>
          <cell r="BW773">
            <v>0.4464285714285714</v>
          </cell>
          <cell r="BX773">
            <v>0</v>
          </cell>
          <cell r="BY773">
            <v>0</v>
          </cell>
          <cell r="BZ773">
            <v>0</v>
          </cell>
          <cell r="CA773">
            <v>0</v>
          </cell>
          <cell r="CB773">
            <v>0</v>
          </cell>
          <cell r="CC773">
            <v>0</v>
          </cell>
          <cell r="CD773">
            <v>0</v>
          </cell>
          <cell r="CE773">
            <v>0</v>
          </cell>
          <cell r="CF773">
            <v>0</v>
          </cell>
          <cell r="CG773">
            <v>0</v>
          </cell>
          <cell r="CH773">
            <v>0</v>
          </cell>
          <cell r="CI773">
            <v>0</v>
          </cell>
          <cell r="CJ773">
            <v>0.11160714285714285</v>
          </cell>
          <cell r="CK773">
            <v>0</v>
          </cell>
          <cell r="CL773">
            <v>0</v>
          </cell>
          <cell r="CM773">
            <v>0</v>
          </cell>
          <cell r="CN773">
            <v>0</v>
          </cell>
          <cell r="CO773">
            <v>0</v>
          </cell>
          <cell r="CP773">
            <v>0</v>
          </cell>
          <cell r="CQ773">
            <v>0</v>
          </cell>
          <cell r="CR773">
            <v>0</v>
          </cell>
          <cell r="CS773">
            <v>0</v>
          </cell>
          <cell r="CT773">
            <v>0</v>
          </cell>
          <cell r="CU773">
            <v>0</v>
          </cell>
          <cell r="CV773">
            <v>0</v>
          </cell>
          <cell r="CW773">
            <v>0.33482142857142855</v>
          </cell>
          <cell r="CX773">
            <v>0</v>
          </cell>
          <cell r="CY773">
            <v>0</v>
          </cell>
          <cell r="CZ773">
            <v>0</v>
          </cell>
          <cell r="DA773">
            <v>0</v>
          </cell>
          <cell r="DB773">
            <v>0</v>
          </cell>
          <cell r="DC773">
            <v>0</v>
          </cell>
          <cell r="DD773">
            <v>0</v>
          </cell>
          <cell r="DE773">
            <v>0</v>
          </cell>
          <cell r="DF773">
            <v>0</v>
          </cell>
          <cell r="DG773">
            <v>0</v>
          </cell>
          <cell r="DH773">
            <v>0</v>
          </cell>
          <cell r="DI773">
            <v>0</v>
          </cell>
          <cell r="DJ773">
            <v>0.4464285714285714</v>
          </cell>
          <cell r="DK773">
            <v>0</v>
          </cell>
          <cell r="DL773">
            <v>0</v>
          </cell>
          <cell r="DM773">
            <v>0</v>
          </cell>
          <cell r="DN773">
            <v>0</v>
          </cell>
          <cell r="DO773">
            <v>0</v>
          </cell>
          <cell r="DP773">
            <v>0</v>
          </cell>
          <cell r="DQ773">
            <v>0</v>
          </cell>
          <cell r="DR773">
            <v>0</v>
          </cell>
          <cell r="DS773">
            <v>0</v>
          </cell>
          <cell r="DT773">
            <v>0</v>
          </cell>
          <cell r="DU773">
            <v>0</v>
          </cell>
          <cell r="DV773">
            <v>0</v>
          </cell>
          <cell r="DW773">
            <v>0.55803571428571419</v>
          </cell>
          <cell r="DX773">
            <v>0.4464285714285714</v>
          </cell>
          <cell r="DY773">
            <v>0</v>
          </cell>
          <cell r="DZ773">
            <v>0</v>
          </cell>
          <cell r="EA773">
            <v>0</v>
          </cell>
          <cell r="EB773">
            <v>0</v>
          </cell>
          <cell r="EC773">
            <v>0</v>
          </cell>
          <cell r="ED773">
            <v>0</v>
          </cell>
          <cell r="EE773">
            <v>0</v>
          </cell>
          <cell r="EF773">
            <v>0</v>
          </cell>
          <cell r="EG773">
            <v>0</v>
          </cell>
          <cell r="EH773">
            <v>0</v>
          </cell>
          <cell r="EI773">
            <v>0</v>
          </cell>
          <cell r="EJ773">
            <v>0.2232142857142857</v>
          </cell>
          <cell r="EK773">
            <v>0</v>
          </cell>
          <cell r="EL773">
            <v>0</v>
          </cell>
          <cell r="EM773">
            <v>0</v>
          </cell>
          <cell r="EN773">
            <v>0</v>
          </cell>
          <cell r="EO773">
            <v>0</v>
          </cell>
          <cell r="EP773">
            <v>0</v>
          </cell>
          <cell r="EQ773">
            <v>0</v>
          </cell>
          <cell r="ER773">
            <v>0</v>
          </cell>
          <cell r="ES773">
            <v>0</v>
          </cell>
          <cell r="ET773">
            <v>0</v>
          </cell>
          <cell r="EU773">
            <v>0</v>
          </cell>
          <cell r="EV773">
            <v>0</v>
          </cell>
          <cell r="EW773">
            <v>4</v>
          </cell>
          <cell r="EX773">
            <v>0</v>
          </cell>
          <cell r="EY773">
            <v>0</v>
          </cell>
          <cell r="EZ773">
            <v>0</v>
          </cell>
          <cell r="FA773">
            <v>0</v>
          </cell>
          <cell r="FB773">
            <v>0</v>
          </cell>
          <cell r="FC773">
            <v>0</v>
          </cell>
          <cell r="FD773">
            <v>0</v>
          </cell>
          <cell r="GZ773">
            <v>0</v>
          </cell>
          <cell r="HA773">
            <v>0</v>
          </cell>
        </row>
        <row r="774"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0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0</v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0</v>
          </cell>
          <cell r="AP774">
            <v>0</v>
          </cell>
          <cell r="AQ774">
            <v>0</v>
          </cell>
          <cell r="AR774">
            <v>0</v>
          </cell>
          <cell r="AS774">
            <v>0</v>
          </cell>
          <cell r="AT774">
            <v>0</v>
          </cell>
          <cell r="AU774">
            <v>0</v>
          </cell>
          <cell r="AV774">
            <v>0</v>
          </cell>
          <cell r="AW774">
            <v>0</v>
          </cell>
          <cell r="AX774">
            <v>0</v>
          </cell>
          <cell r="AY774">
            <v>0</v>
          </cell>
          <cell r="AZ774">
            <v>0</v>
          </cell>
          <cell r="BA774">
            <v>0</v>
          </cell>
          <cell r="BB774">
            <v>0</v>
          </cell>
          <cell r="BC774">
            <v>0</v>
          </cell>
          <cell r="BD774">
            <v>0</v>
          </cell>
          <cell r="BE774">
            <v>0</v>
          </cell>
          <cell r="BF774">
            <v>0</v>
          </cell>
          <cell r="BG774">
            <v>0</v>
          </cell>
          <cell r="BH774">
            <v>0</v>
          </cell>
          <cell r="BI774">
            <v>0</v>
          </cell>
          <cell r="BJ774">
            <v>0</v>
          </cell>
          <cell r="BK774">
            <v>0</v>
          </cell>
          <cell r="BL774">
            <v>0</v>
          </cell>
          <cell r="BM774">
            <v>0</v>
          </cell>
          <cell r="BN774">
            <v>0</v>
          </cell>
          <cell r="BO774">
            <v>0</v>
          </cell>
          <cell r="BP774">
            <v>0</v>
          </cell>
          <cell r="BQ774">
            <v>0</v>
          </cell>
          <cell r="BR774">
            <v>0</v>
          </cell>
          <cell r="BS774">
            <v>0</v>
          </cell>
          <cell r="BT774">
            <v>0</v>
          </cell>
          <cell r="BU774">
            <v>0</v>
          </cell>
          <cell r="BV774">
            <v>0</v>
          </cell>
          <cell r="BW774">
            <v>0</v>
          </cell>
          <cell r="BX774">
            <v>0</v>
          </cell>
          <cell r="BY774">
            <v>0</v>
          </cell>
          <cell r="BZ774">
            <v>0</v>
          </cell>
          <cell r="CA774">
            <v>0</v>
          </cell>
          <cell r="CB774">
            <v>0</v>
          </cell>
          <cell r="CC774">
            <v>0</v>
          </cell>
          <cell r="CD774">
            <v>0</v>
          </cell>
          <cell r="CE774">
            <v>0</v>
          </cell>
          <cell r="CF774">
            <v>0</v>
          </cell>
          <cell r="CG774">
            <v>0</v>
          </cell>
          <cell r="CH774">
            <v>0</v>
          </cell>
          <cell r="CI774">
            <v>0</v>
          </cell>
          <cell r="CJ774">
            <v>0</v>
          </cell>
          <cell r="CK774">
            <v>0</v>
          </cell>
          <cell r="CL774">
            <v>0</v>
          </cell>
          <cell r="CM774">
            <v>0</v>
          </cell>
          <cell r="CN774">
            <v>0</v>
          </cell>
          <cell r="CO774">
            <v>0</v>
          </cell>
          <cell r="CP774">
            <v>0</v>
          </cell>
          <cell r="CQ774">
            <v>0</v>
          </cell>
          <cell r="CR774">
            <v>0</v>
          </cell>
          <cell r="CS774">
            <v>0</v>
          </cell>
          <cell r="CT774">
            <v>0</v>
          </cell>
          <cell r="CU774">
            <v>0</v>
          </cell>
          <cell r="CV774">
            <v>0</v>
          </cell>
          <cell r="CW774">
            <v>0</v>
          </cell>
          <cell r="CX774">
            <v>0</v>
          </cell>
          <cell r="CY774">
            <v>0</v>
          </cell>
          <cell r="CZ774">
            <v>0</v>
          </cell>
          <cell r="DA774">
            <v>0</v>
          </cell>
          <cell r="DB774">
            <v>0</v>
          </cell>
          <cell r="DC774">
            <v>0</v>
          </cell>
          <cell r="DD774">
            <v>0</v>
          </cell>
          <cell r="DE774">
            <v>0</v>
          </cell>
          <cell r="DF774">
            <v>0</v>
          </cell>
          <cell r="DG774">
            <v>0</v>
          </cell>
          <cell r="DH774">
            <v>0</v>
          </cell>
          <cell r="DI774">
            <v>0</v>
          </cell>
          <cell r="DJ774">
            <v>0</v>
          </cell>
          <cell r="DK774">
            <v>0</v>
          </cell>
          <cell r="DL774">
            <v>0</v>
          </cell>
          <cell r="DM774">
            <v>0</v>
          </cell>
          <cell r="DN774">
            <v>0</v>
          </cell>
          <cell r="DO774">
            <v>0</v>
          </cell>
          <cell r="DP774">
            <v>0</v>
          </cell>
          <cell r="DQ774">
            <v>0</v>
          </cell>
          <cell r="DR774">
            <v>0</v>
          </cell>
          <cell r="DS774">
            <v>0</v>
          </cell>
          <cell r="DT774">
            <v>0</v>
          </cell>
          <cell r="DU774">
            <v>0</v>
          </cell>
          <cell r="DV774">
            <v>0</v>
          </cell>
          <cell r="DW774">
            <v>0</v>
          </cell>
          <cell r="DX774">
            <v>0</v>
          </cell>
          <cell r="DY774">
            <v>0</v>
          </cell>
          <cell r="DZ774">
            <v>0</v>
          </cell>
          <cell r="EA774">
            <v>0</v>
          </cell>
          <cell r="EB774">
            <v>0</v>
          </cell>
          <cell r="EC774">
            <v>0</v>
          </cell>
          <cell r="ED774">
            <v>0</v>
          </cell>
          <cell r="EE774">
            <v>0</v>
          </cell>
          <cell r="EF774">
            <v>0</v>
          </cell>
          <cell r="EG774">
            <v>0</v>
          </cell>
          <cell r="EH774">
            <v>0</v>
          </cell>
          <cell r="EI774">
            <v>0</v>
          </cell>
          <cell r="EJ774">
            <v>0</v>
          </cell>
          <cell r="EK774">
            <v>0</v>
          </cell>
          <cell r="EL774">
            <v>0</v>
          </cell>
          <cell r="EM774">
            <v>0</v>
          </cell>
          <cell r="EN774">
            <v>0</v>
          </cell>
          <cell r="EO774">
            <v>0</v>
          </cell>
          <cell r="EP774">
            <v>0</v>
          </cell>
          <cell r="EQ774">
            <v>0</v>
          </cell>
          <cell r="ER774">
            <v>0</v>
          </cell>
          <cell r="ES774">
            <v>0</v>
          </cell>
          <cell r="ET774">
            <v>0</v>
          </cell>
          <cell r="EU774">
            <v>0</v>
          </cell>
          <cell r="EV774">
            <v>0</v>
          </cell>
          <cell r="EW774">
            <v>0</v>
          </cell>
          <cell r="EX774">
            <v>0</v>
          </cell>
          <cell r="EY774">
            <v>0</v>
          </cell>
          <cell r="EZ774">
            <v>0</v>
          </cell>
          <cell r="FA774">
            <v>0</v>
          </cell>
          <cell r="FB774">
            <v>0</v>
          </cell>
          <cell r="FC774">
            <v>0</v>
          </cell>
          <cell r="FD774">
            <v>0</v>
          </cell>
          <cell r="GZ774">
            <v>0</v>
          </cell>
          <cell r="HA774">
            <v>0</v>
          </cell>
        </row>
        <row r="775">
          <cell r="B775" t="str">
            <v>MÉDIA DIÁRIA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1334.9533571476125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Q775">
            <v>0</v>
          </cell>
          <cell r="R775">
            <v>0</v>
          </cell>
          <cell r="S775" t="str">
            <v>Prod.</v>
          </cell>
          <cell r="T775" t="str">
            <v>Disp.</v>
          </cell>
          <cell r="U775" t="str">
            <v>Total</v>
          </cell>
          <cell r="V775">
            <v>168.98143761362184</v>
          </cell>
          <cell r="W775">
            <v>1410.7394444164424</v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>
            <v>0</v>
          </cell>
          <cell r="AC775">
            <v>0</v>
          </cell>
          <cell r="AD775">
            <v>0</v>
          </cell>
          <cell r="AE775">
            <v>0</v>
          </cell>
          <cell r="AF775" t="str">
            <v>Prod.</v>
          </cell>
          <cell r="AG775" t="str">
            <v>Disp.</v>
          </cell>
          <cell r="AH775" t="str">
            <v>Total</v>
          </cell>
          <cell r="AI775">
            <v>157.44859870719222</v>
          </cell>
          <cell r="AJ775">
            <v>1524.6099611476807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0</v>
          </cell>
          <cell r="AQ775">
            <v>0</v>
          </cell>
          <cell r="AR775">
            <v>0</v>
          </cell>
          <cell r="AS775" t="str">
            <v>Prod.</v>
          </cell>
          <cell r="AT775" t="str">
            <v>Disp.</v>
          </cell>
          <cell r="AU775" t="str">
            <v>Total</v>
          </cell>
          <cell r="AV775">
            <v>170.1573617352322</v>
          </cell>
          <cell r="AW775">
            <v>1619.7972980727477</v>
          </cell>
          <cell r="AX775">
            <v>0</v>
          </cell>
          <cell r="AY775">
            <v>0</v>
          </cell>
          <cell r="AZ775">
            <v>0</v>
          </cell>
          <cell r="BA775">
            <v>0</v>
          </cell>
          <cell r="BB775">
            <v>0</v>
          </cell>
          <cell r="BC775">
            <v>0</v>
          </cell>
          <cell r="BD775">
            <v>0</v>
          </cell>
          <cell r="BE775">
            <v>0</v>
          </cell>
          <cell r="BF775" t="str">
            <v>Prod.</v>
          </cell>
          <cell r="BG775" t="str">
            <v>Disp.</v>
          </cell>
          <cell r="BH775" t="str">
            <v>Total</v>
          </cell>
          <cell r="BI775">
            <v>180.78094844561915</v>
          </cell>
          <cell r="BJ775">
            <v>1683.2050901745197</v>
          </cell>
          <cell r="BK775">
            <v>0</v>
          </cell>
          <cell r="BL775">
            <v>0</v>
          </cell>
          <cell r="BM775">
            <v>0</v>
          </cell>
          <cell r="BN775">
            <v>0</v>
          </cell>
          <cell r="BO775">
            <v>0</v>
          </cell>
          <cell r="BP775">
            <v>0</v>
          </cell>
          <cell r="BQ775">
            <v>0</v>
          </cell>
          <cell r="BR775">
            <v>0</v>
          </cell>
          <cell r="BS775" t="str">
            <v>Prod.</v>
          </cell>
          <cell r="BT775" t="str">
            <v>Disp.</v>
          </cell>
          <cell r="BU775" t="str">
            <v>Total</v>
          </cell>
          <cell r="BV775">
            <v>187.85771095697763</v>
          </cell>
          <cell r="BW775">
            <v>1692.766083337614</v>
          </cell>
          <cell r="BX775">
            <v>0</v>
          </cell>
          <cell r="BY775">
            <v>0</v>
          </cell>
          <cell r="BZ775">
            <v>0</v>
          </cell>
          <cell r="CA775">
            <v>0</v>
          </cell>
          <cell r="CB775">
            <v>0</v>
          </cell>
          <cell r="CC775">
            <v>0</v>
          </cell>
          <cell r="CD775">
            <v>0</v>
          </cell>
          <cell r="CE775">
            <v>0</v>
          </cell>
          <cell r="CF775" t="str">
            <v>Prod.</v>
          </cell>
          <cell r="CG775" t="str">
            <v>Disp.</v>
          </cell>
          <cell r="CH775" t="str">
            <v>Total</v>
          </cell>
          <cell r="CI775">
            <v>188.92478608678726</v>
          </cell>
          <cell r="CJ775">
            <v>1514.7015648366926</v>
          </cell>
          <cell r="CK775">
            <v>0</v>
          </cell>
          <cell r="CL775">
            <v>0</v>
          </cell>
          <cell r="CM775">
            <v>0</v>
          </cell>
          <cell r="CN775">
            <v>0</v>
          </cell>
          <cell r="CO775">
            <v>0</v>
          </cell>
          <cell r="CP775">
            <v>0</v>
          </cell>
          <cell r="CQ775">
            <v>0</v>
          </cell>
          <cell r="CR775">
            <v>0</v>
          </cell>
          <cell r="CS775" t="str">
            <v>Prod.</v>
          </cell>
          <cell r="CT775" t="str">
            <v>Disp.</v>
          </cell>
          <cell r="CU775" t="str">
            <v>Total</v>
          </cell>
          <cell r="CV775">
            <v>169.05151393266655</v>
          </cell>
          <cell r="CW775">
            <v>1454.0481040275954</v>
          </cell>
          <cell r="CX775">
            <v>0</v>
          </cell>
          <cell r="CY775">
            <v>0</v>
          </cell>
          <cell r="CZ775">
            <v>0</v>
          </cell>
          <cell r="DA775">
            <v>0</v>
          </cell>
          <cell r="DB775">
            <v>0</v>
          </cell>
          <cell r="DC775">
            <v>0</v>
          </cell>
          <cell r="DD775">
            <v>0</v>
          </cell>
          <cell r="DE775">
            <v>0</v>
          </cell>
          <cell r="DF775" t="str">
            <v>Prod.</v>
          </cell>
          <cell r="DG775" t="str">
            <v>Disp.</v>
          </cell>
          <cell r="DH775" t="str">
            <v>Total</v>
          </cell>
          <cell r="DI775">
            <v>162.28215446736553</v>
          </cell>
          <cell r="DJ775">
            <v>1520.0803652968029</v>
          </cell>
          <cell r="DK775">
            <v>0</v>
          </cell>
          <cell r="DL775">
            <v>0</v>
          </cell>
          <cell r="DM775">
            <v>0</v>
          </cell>
          <cell r="DN775">
            <v>0</v>
          </cell>
          <cell r="DO775">
            <v>0</v>
          </cell>
          <cell r="DP775">
            <v>0</v>
          </cell>
          <cell r="DQ775">
            <v>0</v>
          </cell>
          <cell r="DR775">
            <v>0</v>
          </cell>
          <cell r="DS775" t="str">
            <v>Prod.</v>
          </cell>
          <cell r="DT775" t="str">
            <v>Disp.</v>
          </cell>
          <cell r="DU775" t="str">
            <v>Total</v>
          </cell>
          <cell r="DV775">
            <v>169.65182648401816</v>
          </cell>
          <cell r="DW775">
            <v>1669.4651710678991</v>
          </cell>
          <cell r="DX775">
            <v>1700.147666115161</v>
          </cell>
          <cell r="DY775">
            <v>0</v>
          </cell>
          <cell r="DZ775">
            <v>0</v>
          </cell>
          <cell r="EA775">
            <v>0</v>
          </cell>
          <cell r="EB775">
            <v>0</v>
          </cell>
          <cell r="EC775">
            <v>0</v>
          </cell>
          <cell r="ED775">
            <v>0</v>
          </cell>
          <cell r="EE775">
            <v>0</v>
          </cell>
          <cell r="EF775" t="str">
            <v>Prod.</v>
          </cell>
          <cell r="EG775" t="str">
            <v>Disp.</v>
          </cell>
          <cell r="EH775" t="str">
            <v>Total</v>
          </cell>
          <cell r="EI775">
            <v>186.32423784239944</v>
          </cell>
          <cell r="EJ775">
            <v>1790.9697076228977</v>
          </cell>
          <cell r="EK775">
            <v>0</v>
          </cell>
          <cell r="EL775">
            <v>0</v>
          </cell>
          <cell r="EM775">
            <v>0</v>
          </cell>
          <cell r="EN775">
            <v>0</v>
          </cell>
          <cell r="EO775">
            <v>0</v>
          </cell>
          <cell r="EP775">
            <v>0</v>
          </cell>
          <cell r="EQ775">
            <v>0</v>
          </cell>
          <cell r="ER775">
            <v>0</v>
          </cell>
          <cell r="ES775" t="str">
            <v>Prod.</v>
          </cell>
          <cell r="ET775" t="str">
            <v>Disp.</v>
          </cell>
          <cell r="EU775" t="str">
            <v>Total</v>
          </cell>
          <cell r="EV775">
            <v>199.88501201148409</v>
          </cell>
          <cell r="EW775">
            <v>1688.6502973175498</v>
          </cell>
          <cell r="EX775">
            <v>0</v>
          </cell>
          <cell r="EY775">
            <v>0</v>
          </cell>
          <cell r="EZ775">
            <v>0</v>
          </cell>
          <cell r="FA775">
            <v>0</v>
          </cell>
          <cell r="FB775">
            <v>0</v>
          </cell>
          <cell r="FC775">
            <v>0</v>
          </cell>
          <cell r="FD775">
            <v>0</v>
          </cell>
          <cell r="GZ775">
            <v>0</v>
          </cell>
          <cell r="HA775">
            <v>0</v>
          </cell>
        </row>
        <row r="776"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-33848.363138841669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0</v>
          </cell>
          <cell r="S776">
            <v>0</v>
          </cell>
          <cell r="T776">
            <v>-85</v>
          </cell>
          <cell r="U776">
            <v>470</v>
          </cell>
          <cell r="V776">
            <v>0</v>
          </cell>
          <cell r="W776">
            <v>0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12616</v>
          </cell>
          <cell r="AH776">
            <v>75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0</v>
          </cell>
          <cell r="AQ776">
            <v>0</v>
          </cell>
          <cell r="AR776">
            <v>0</v>
          </cell>
          <cell r="AS776">
            <v>0</v>
          </cell>
          <cell r="AT776">
            <v>-13355.051871297008</v>
          </cell>
          <cell r="AU776">
            <v>-6473.0518712970079</v>
          </cell>
          <cell r="AV776">
            <v>0</v>
          </cell>
          <cell r="AW776">
            <v>0</v>
          </cell>
          <cell r="AX776">
            <v>0</v>
          </cell>
          <cell r="AY776">
            <v>0</v>
          </cell>
          <cell r="AZ776">
            <v>0</v>
          </cell>
          <cell r="BA776">
            <v>0</v>
          </cell>
          <cell r="BB776">
            <v>0</v>
          </cell>
          <cell r="BC776">
            <v>0</v>
          </cell>
          <cell r="BD776">
            <v>0</v>
          </cell>
          <cell r="BE776">
            <v>0</v>
          </cell>
          <cell r="BF776">
            <v>0</v>
          </cell>
          <cell r="BG776">
            <v>-9769.2067713095093</v>
          </cell>
          <cell r="BH776">
            <v>-3968.2067713095093</v>
          </cell>
          <cell r="BI776">
            <v>0</v>
          </cell>
          <cell r="BJ776">
            <v>0</v>
          </cell>
          <cell r="BK776">
            <v>0</v>
          </cell>
          <cell r="BL776">
            <v>0</v>
          </cell>
          <cell r="BM776">
            <v>0</v>
          </cell>
          <cell r="BN776">
            <v>0</v>
          </cell>
          <cell r="BO776">
            <v>0</v>
          </cell>
          <cell r="BP776">
            <v>0</v>
          </cell>
          <cell r="BQ776">
            <v>0</v>
          </cell>
          <cell r="BR776">
            <v>0</v>
          </cell>
          <cell r="BS776">
            <v>0</v>
          </cell>
          <cell r="BT776">
            <v>-11509.947743583078</v>
          </cell>
          <cell r="BU776">
            <v>-12108.947743583078</v>
          </cell>
          <cell r="BV776">
            <v>0</v>
          </cell>
          <cell r="BW776">
            <v>0</v>
          </cell>
          <cell r="BX776">
            <v>0</v>
          </cell>
          <cell r="BY776">
            <v>0</v>
          </cell>
          <cell r="BZ776">
            <v>0</v>
          </cell>
          <cell r="CA776">
            <v>0</v>
          </cell>
          <cell r="CB776">
            <v>0</v>
          </cell>
          <cell r="CC776">
            <v>0</v>
          </cell>
          <cell r="CD776">
            <v>0</v>
          </cell>
          <cell r="CE776">
            <v>0</v>
          </cell>
          <cell r="CF776">
            <v>0</v>
          </cell>
          <cell r="CG776">
            <v>2578.7165655299905</v>
          </cell>
          <cell r="CH776">
            <v>1845.7165655299905</v>
          </cell>
          <cell r="CI776">
            <v>0</v>
          </cell>
          <cell r="CJ776">
            <v>0</v>
          </cell>
          <cell r="CK776">
            <v>0</v>
          </cell>
          <cell r="CL776">
            <v>0</v>
          </cell>
          <cell r="CM776">
            <v>0</v>
          </cell>
          <cell r="CN776">
            <v>0</v>
          </cell>
          <cell r="CO776">
            <v>0</v>
          </cell>
          <cell r="CP776">
            <v>0</v>
          </cell>
          <cell r="CQ776">
            <v>0</v>
          </cell>
          <cell r="CR776">
            <v>0</v>
          </cell>
          <cell r="CS776">
            <v>0</v>
          </cell>
          <cell r="CT776">
            <v>-201.04038022323948</v>
          </cell>
          <cell r="CU776">
            <v>157.95961977676052</v>
          </cell>
          <cell r="CV776">
            <v>0</v>
          </cell>
          <cell r="CW776">
            <v>0</v>
          </cell>
          <cell r="CX776">
            <v>0</v>
          </cell>
          <cell r="CY776">
            <v>0</v>
          </cell>
          <cell r="CZ776">
            <v>0</v>
          </cell>
          <cell r="DA776">
            <v>0</v>
          </cell>
          <cell r="DB776">
            <v>0</v>
          </cell>
          <cell r="DC776">
            <v>0</v>
          </cell>
          <cell r="DD776">
            <v>0</v>
          </cell>
          <cell r="DE776">
            <v>0</v>
          </cell>
          <cell r="DF776">
            <v>0</v>
          </cell>
          <cell r="DG776">
            <v>4128.8486314620095</v>
          </cell>
          <cell r="DH776">
            <v>1957.8486314620095</v>
          </cell>
          <cell r="DI776">
            <v>0</v>
          </cell>
          <cell r="DJ776">
            <v>0</v>
          </cell>
          <cell r="DK776">
            <v>0</v>
          </cell>
          <cell r="DL776">
            <v>0</v>
          </cell>
          <cell r="DM776">
            <v>0</v>
          </cell>
          <cell r="DN776">
            <v>0</v>
          </cell>
          <cell r="DO776">
            <v>0</v>
          </cell>
          <cell r="DP776">
            <v>0</v>
          </cell>
          <cell r="DQ776">
            <v>0</v>
          </cell>
          <cell r="DR776">
            <v>0</v>
          </cell>
          <cell r="DS776">
            <v>0</v>
          </cell>
          <cell r="DT776">
            <v>-2047</v>
          </cell>
          <cell r="DU776">
            <v>522</v>
          </cell>
          <cell r="DV776">
            <v>0</v>
          </cell>
          <cell r="DW776">
            <v>0</v>
          </cell>
          <cell r="DX776">
            <v>0</v>
          </cell>
          <cell r="DY776">
            <v>0</v>
          </cell>
          <cell r="DZ776">
            <v>0</v>
          </cell>
          <cell r="EA776">
            <v>0</v>
          </cell>
          <cell r="EB776">
            <v>0</v>
          </cell>
          <cell r="EC776">
            <v>0</v>
          </cell>
          <cell r="ED776">
            <v>0</v>
          </cell>
          <cell r="EE776">
            <v>0</v>
          </cell>
          <cell r="EF776">
            <v>0</v>
          </cell>
          <cell r="EG776">
            <v>667</v>
          </cell>
          <cell r="EH776">
            <v>650</v>
          </cell>
          <cell r="EI776">
            <v>0</v>
          </cell>
          <cell r="EJ776">
            <v>0</v>
          </cell>
          <cell r="EK776">
            <v>0</v>
          </cell>
          <cell r="EL776">
            <v>0</v>
          </cell>
          <cell r="EM776">
            <v>0</v>
          </cell>
          <cell r="EN776">
            <v>0</v>
          </cell>
          <cell r="EO776">
            <v>0</v>
          </cell>
          <cell r="EP776">
            <v>0</v>
          </cell>
          <cell r="EQ776">
            <v>0</v>
          </cell>
          <cell r="ER776">
            <v>0</v>
          </cell>
          <cell r="ES776">
            <v>0</v>
          </cell>
          <cell r="ET776">
            <v>0</v>
          </cell>
          <cell r="EU776">
            <v>0</v>
          </cell>
          <cell r="EV776">
            <v>0</v>
          </cell>
          <cell r="EW776">
            <v>0</v>
          </cell>
          <cell r="EX776">
            <v>0</v>
          </cell>
          <cell r="EY776">
            <v>0</v>
          </cell>
          <cell r="EZ776">
            <v>0</v>
          </cell>
          <cell r="FA776">
            <v>0</v>
          </cell>
          <cell r="FB776">
            <v>0</v>
          </cell>
          <cell r="FC776">
            <v>0</v>
          </cell>
          <cell r="FD776">
            <v>0</v>
          </cell>
          <cell r="GZ776">
            <v>0</v>
          </cell>
          <cell r="HA776">
            <v>0</v>
          </cell>
        </row>
        <row r="777"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 t="str">
            <v>OBS</v>
          </cell>
          <cell r="G777">
            <v>0</v>
          </cell>
          <cell r="H777">
            <v>0</v>
          </cell>
          <cell r="I777">
            <v>0</v>
          </cell>
          <cell r="J777" t="str">
            <v>1T PPE 10%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V777">
            <v>0</v>
          </cell>
          <cell r="W777" t="str">
            <v>1 TURNO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 t="str">
            <v>1 TURNO</v>
          </cell>
          <cell r="AK777">
            <v>0</v>
          </cell>
          <cell r="AL777">
            <v>0</v>
          </cell>
          <cell r="AM777">
            <v>0</v>
          </cell>
          <cell r="AN777">
            <v>0</v>
          </cell>
          <cell r="AO777">
            <v>0</v>
          </cell>
          <cell r="AP777">
            <v>0</v>
          </cell>
          <cell r="AQ777">
            <v>0</v>
          </cell>
          <cell r="AR777">
            <v>0</v>
          </cell>
          <cell r="AS777">
            <v>0</v>
          </cell>
          <cell r="AT777">
            <v>0</v>
          </cell>
          <cell r="AU777">
            <v>0</v>
          </cell>
          <cell r="AV777">
            <v>0</v>
          </cell>
          <cell r="AW777" t="str">
            <v>1 TURNO</v>
          </cell>
          <cell r="AX777">
            <v>0</v>
          </cell>
          <cell r="AY777">
            <v>0</v>
          </cell>
          <cell r="AZ777">
            <v>0</v>
          </cell>
          <cell r="BA777">
            <v>0</v>
          </cell>
          <cell r="BB777">
            <v>0</v>
          </cell>
          <cell r="BC777">
            <v>0</v>
          </cell>
          <cell r="BD777">
            <v>0</v>
          </cell>
          <cell r="BE777">
            <v>0</v>
          </cell>
          <cell r="BF777">
            <v>0</v>
          </cell>
          <cell r="BG777">
            <v>0</v>
          </cell>
          <cell r="BH777">
            <v>0</v>
          </cell>
          <cell r="BI777">
            <v>0</v>
          </cell>
          <cell r="BJ777" t="str">
            <v>1 TURNO</v>
          </cell>
          <cell r="BK777">
            <v>0</v>
          </cell>
          <cell r="BL777">
            <v>0</v>
          </cell>
          <cell r="BM777">
            <v>0</v>
          </cell>
          <cell r="BN777">
            <v>0</v>
          </cell>
          <cell r="BO777">
            <v>0</v>
          </cell>
          <cell r="BP777">
            <v>0</v>
          </cell>
          <cell r="BQ777">
            <v>0</v>
          </cell>
          <cell r="BR777">
            <v>0</v>
          </cell>
          <cell r="BS777">
            <v>0</v>
          </cell>
          <cell r="BT777">
            <v>0</v>
          </cell>
          <cell r="BU777">
            <v>0</v>
          </cell>
          <cell r="BV777">
            <v>0</v>
          </cell>
          <cell r="BW777" t="str">
            <v>1 TURNO</v>
          </cell>
          <cell r="BX777">
            <v>0</v>
          </cell>
          <cell r="BY777">
            <v>0</v>
          </cell>
          <cell r="BZ777">
            <v>0</v>
          </cell>
          <cell r="CA777">
            <v>0</v>
          </cell>
          <cell r="CB777">
            <v>0</v>
          </cell>
          <cell r="CC777">
            <v>0</v>
          </cell>
          <cell r="CD777">
            <v>0</v>
          </cell>
          <cell r="CE777">
            <v>0</v>
          </cell>
          <cell r="CF777">
            <v>0</v>
          </cell>
          <cell r="CG777">
            <v>0</v>
          </cell>
          <cell r="CH777">
            <v>0</v>
          </cell>
          <cell r="CI777">
            <v>0</v>
          </cell>
          <cell r="CJ777" t="str">
            <v>1 TURNO</v>
          </cell>
          <cell r="CK777">
            <v>0</v>
          </cell>
          <cell r="CL777">
            <v>0</v>
          </cell>
          <cell r="CM777">
            <v>0</v>
          </cell>
          <cell r="CN777">
            <v>0</v>
          </cell>
          <cell r="CO777">
            <v>0</v>
          </cell>
          <cell r="CP777">
            <v>0</v>
          </cell>
          <cell r="CQ777">
            <v>0</v>
          </cell>
          <cell r="CR777">
            <v>0</v>
          </cell>
          <cell r="CS777">
            <v>0</v>
          </cell>
          <cell r="CT777">
            <v>0</v>
          </cell>
          <cell r="CU777">
            <v>0</v>
          </cell>
          <cell r="CV777">
            <v>0</v>
          </cell>
          <cell r="CW777" t="str">
            <v>1 TURNO</v>
          </cell>
          <cell r="CX777">
            <v>0</v>
          </cell>
          <cell r="CY777">
            <v>0</v>
          </cell>
          <cell r="CZ777">
            <v>0</v>
          </cell>
          <cell r="DA777">
            <v>0</v>
          </cell>
          <cell r="DB777">
            <v>0</v>
          </cell>
          <cell r="DC777">
            <v>0</v>
          </cell>
          <cell r="DD777">
            <v>0</v>
          </cell>
          <cell r="DE777">
            <v>0</v>
          </cell>
          <cell r="DF777">
            <v>0</v>
          </cell>
          <cell r="DG777">
            <v>0</v>
          </cell>
          <cell r="DH777">
            <v>0</v>
          </cell>
          <cell r="DI777">
            <v>0</v>
          </cell>
          <cell r="DJ777" t="str">
            <v>1 TURNO</v>
          </cell>
          <cell r="DK777">
            <v>0</v>
          </cell>
          <cell r="DL777">
            <v>0</v>
          </cell>
          <cell r="DM777">
            <v>0</v>
          </cell>
          <cell r="DN777">
            <v>0</v>
          </cell>
          <cell r="DO777">
            <v>0</v>
          </cell>
          <cell r="DP777">
            <v>0</v>
          </cell>
          <cell r="DQ777">
            <v>0</v>
          </cell>
          <cell r="DR777">
            <v>0</v>
          </cell>
          <cell r="DS777">
            <v>0</v>
          </cell>
          <cell r="DT777">
            <v>0</v>
          </cell>
          <cell r="DU777">
            <v>0</v>
          </cell>
          <cell r="DV777">
            <v>0</v>
          </cell>
          <cell r="DW777" t="str">
            <v>1 TURNO</v>
          </cell>
          <cell r="DX777" t="str">
            <v>1 TURNO</v>
          </cell>
          <cell r="DY777">
            <v>0</v>
          </cell>
          <cell r="DZ777">
            <v>0</v>
          </cell>
          <cell r="EA777">
            <v>0</v>
          </cell>
          <cell r="EB777">
            <v>0</v>
          </cell>
          <cell r="EC777">
            <v>0</v>
          </cell>
          <cell r="ED777">
            <v>0</v>
          </cell>
          <cell r="EE777">
            <v>0</v>
          </cell>
          <cell r="EF777">
            <v>0</v>
          </cell>
          <cell r="EG777">
            <v>0</v>
          </cell>
          <cell r="EH777">
            <v>0</v>
          </cell>
          <cell r="EI777">
            <v>0</v>
          </cell>
          <cell r="EJ777" t="str">
            <v>1 TURNO</v>
          </cell>
          <cell r="EK777">
            <v>54564</v>
          </cell>
          <cell r="EL777">
            <v>0</v>
          </cell>
          <cell r="EM777">
            <v>0</v>
          </cell>
          <cell r="EN777">
            <v>0</v>
          </cell>
          <cell r="EO777">
            <v>0</v>
          </cell>
          <cell r="EP777">
            <v>0</v>
          </cell>
          <cell r="EQ777">
            <v>0</v>
          </cell>
          <cell r="ER777">
            <v>0</v>
          </cell>
          <cell r="ES777">
            <v>0</v>
          </cell>
          <cell r="ET777">
            <v>0</v>
          </cell>
          <cell r="EU777">
            <v>0</v>
          </cell>
          <cell r="EV777">
            <v>0</v>
          </cell>
          <cell r="EW777" t="str">
            <v>1 TURNO</v>
          </cell>
          <cell r="EX777">
            <v>0</v>
          </cell>
          <cell r="EY777">
            <v>0</v>
          </cell>
          <cell r="EZ777">
            <v>0</v>
          </cell>
          <cell r="FA777">
            <v>0</v>
          </cell>
          <cell r="FB777">
            <v>0</v>
          </cell>
          <cell r="FC777">
            <v>0</v>
          </cell>
          <cell r="FD777">
            <v>0</v>
          </cell>
          <cell r="GZ777">
            <v>0</v>
          </cell>
          <cell r="HA777">
            <v>0</v>
          </cell>
        </row>
        <row r="778"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0</v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0</v>
          </cell>
          <cell r="AQ778">
            <v>0</v>
          </cell>
          <cell r="AR778">
            <v>0</v>
          </cell>
          <cell r="AS778">
            <v>0</v>
          </cell>
          <cell r="AT778">
            <v>0</v>
          </cell>
          <cell r="AU778">
            <v>0</v>
          </cell>
          <cell r="AV778">
            <v>0</v>
          </cell>
          <cell r="AW778">
            <v>0</v>
          </cell>
          <cell r="AX778">
            <v>0</v>
          </cell>
          <cell r="AY778">
            <v>0</v>
          </cell>
          <cell r="AZ778">
            <v>0</v>
          </cell>
          <cell r="BA778">
            <v>0</v>
          </cell>
          <cell r="BB778">
            <v>0</v>
          </cell>
          <cell r="BC778">
            <v>0</v>
          </cell>
          <cell r="BD778">
            <v>0</v>
          </cell>
          <cell r="BE778">
            <v>0</v>
          </cell>
          <cell r="BF778">
            <v>0</v>
          </cell>
          <cell r="BG778">
            <v>0</v>
          </cell>
          <cell r="BH778">
            <v>0</v>
          </cell>
          <cell r="BI778">
            <v>0</v>
          </cell>
          <cell r="BJ778">
            <v>0</v>
          </cell>
          <cell r="BK778">
            <v>0</v>
          </cell>
          <cell r="BL778">
            <v>0</v>
          </cell>
          <cell r="BM778">
            <v>0</v>
          </cell>
          <cell r="BN778">
            <v>0</v>
          </cell>
          <cell r="BO778">
            <v>0</v>
          </cell>
          <cell r="BP778">
            <v>0</v>
          </cell>
          <cell r="BQ778">
            <v>0</v>
          </cell>
          <cell r="BR778">
            <v>0</v>
          </cell>
          <cell r="BS778">
            <v>0</v>
          </cell>
          <cell r="BT778">
            <v>0</v>
          </cell>
          <cell r="BU778">
            <v>0</v>
          </cell>
          <cell r="BV778">
            <v>0</v>
          </cell>
          <cell r="BW778">
            <v>0</v>
          </cell>
          <cell r="BX778">
            <v>0</v>
          </cell>
          <cell r="BY778">
            <v>0</v>
          </cell>
          <cell r="BZ778">
            <v>0</v>
          </cell>
          <cell r="CA778">
            <v>0</v>
          </cell>
          <cell r="CB778">
            <v>0</v>
          </cell>
          <cell r="CC778">
            <v>0</v>
          </cell>
          <cell r="CD778">
            <v>0</v>
          </cell>
          <cell r="CE778">
            <v>0</v>
          </cell>
          <cell r="CF778">
            <v>0</v>
          </cell>
          <cell r="CG778">
            <v>0</v>
          </cell>
          <cell r="CH778">
            <v>0</v>
          </cell>
          <cell r="CI778">
            <v>0</v>
          </cell>
          <cell r="CJ778">
            <v>0</v>
          </cell>
          <cell r="CK778">
            <v>0</v>
          </cell>
          <cell r="CL778">
            <v>0</v>
          </cell>
          <cell r="CM778">
            <v>0</v>
          </cell>
          <cell r="CN778">
            <v>0</v>
          </cell>
          <cell r="CO778">
            <v>0</v>
          </cell>
          <cell r="CP778">
            <v>0</v>
          </cell>
          <cell r="CQ778">
            <v>0</v>
          </cell>
          <cell r="CR778">
            <v>0</v>
          </cell>
          <cell r="CS778">
            <v>0</v>
          </cell>
          <cell r="CT778">
            <v>0</v>
          </cell>
          <cell r="CU778">
            <v>0</v>
          </cell>
          <cell r="CV778">
            <v>0</v>
          </cell>
          <cell r="CW778">
            <v>0</v>
          </cell>
          <cell r="CX778">
            <v>0</v>
          </cell>
          <cell r="CY778">
            <v>0</v>
          </cell>
          <cell r="CZ778">
            <v>0</v>
          </cell>
          <cell r="DA778">
            <v>0</v>
          </cell>
          <cell r="DB778">
            <v>0</v>
          </cell>
          <cell r="DC778">
            <v>0</v>
          </cell>
          <cell r="DD778">
            <v>0</v>
          </cell>
          <cell r="DE778">
            <v>0</v>
          </cell>
          <cell r="DF778">
            <v>0</v>
          </cell>
          <cell r="DG778">
            <v>0</v>
          </cell>
          <cell r="DH778">
            <v>0</v>
          </cell>
          <cell r="DI778">
            <v>0</v>
          </cell>
          <cell r="DJ778" t="e">
            <v>#VALUE!</v>
          </cell>
          <cell r="DK778">
            <v>0</v>
          </cell>
          <cell r="DL778">
            <v>0</v>
          </cell>
          <cell r="DM778">
            <v>0</v>
          </cell>
          <cell r="DN778">
            <v>0</v>
          </cell>
          <cell r="DO778">
            <v>0</v>
          </cell>
          <cell r="DP778">
            <v>0</v>
          </cell>
          <cell r="DQ778">
            <v>0</v>
          </cell>
          <cell r="DR778">
            <v>0</v>
          </cell>
          <cell r="DS778">
            <v>0</v>
          </cell>
          <cell r="DT778">
            <v>0</v>
          </cell>
          <cell r="DU778">
            <v>0</v>
          </cell>
          <cell r="DV778">
            <v>0</v>
          </cell>
          <cell r="DW778">
            <v>0</v>
          </cell>
          <cell r="DX778">
            <v>0</v>
          </cell>
          <cell r="DY778">
            <v>0</v>
          </cell>
          <cell r="DZ778">
            <v>0</v>
          </cell>
          <cell r="EA778">
            <v>0</v>
          </cell>
          <cell r="EB778">
            <v>0</v>
          </cell>
          <cell r="EC778">
            <v>0</v>
          </cell>
          <cell r="ED778">
            <v>0</v>
          </cell>
          <cell r="EE778">
            <v>0</v>
          </cell>
          <cell r="EF778">
            <v>0</v>
          </cell>
          <cell r="EG778">
            <v>0</v>
          </cell>
          <cell r="EH778">
            <v>0</v>
          </cell>
          <cell r="EI778">
            <v>0</v>
          </cell>
          <cell r="EJ778">
            <v>52875</v>
          </cell>
          <cell r="EK778">
            <v>-19</v>
          </cell>
          <cell r="EL778">
            <v>0</v>
          </cell>
          <cell r="EM778">
            <v>0</v>
          </cell>
          <cell r="EN778">
            <v>0</v>
          </cell>
          <cell r="EO778">
            <v>0</v>
          </cell>
          <cell r="EP778">
            <v>0</v>
          </cell>
          <cell r="EQ778">
            <v>0</v>
          </cell>
          <cell r="ER778">
            <v>0</v>
          </cell>
          <cell r="ES778">
            <v>0</v>
          </cell>
          <cell r="ET778">
            <v>0</v>
          </cell>
          <cell r="EU778">
            <v>0</v>
          </cell>
          <cell r="EV778">
            <v>0</v>
          </cell>
          <cell r="EW778">
            <v>0</v>
          </cell>
          <cell r="EX778">
            <v>0</v>
          </cell>
          <cell r="EY778">
            <v>0</v>
          </cell>
          <cell r="EZ778">
            <v>0</v>
          </cell>
          <cell r="FA778">
            <v>0</v>
          </cell>
          <cell r="FB778">
            <v>0</v>
          </cell>
          <cell r="FC778">
            <v>0</v>
          </cell>
          <cell r="FD778">
            <v>0</v>
          </cell>
          <cell r="GZ778">
            <v>0</v>
          </cell>
          <cell r="HA778">
            <v>0</v>
          </cell>
        </row>
        <row r="779"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>
            <v>0</v>
          </cell>
          <cell r="AM779">
            <v>0</v>
          </cell>
          <cell r="AN779">
            <v>0</v>
          </cell>
          <cell r="AO779">
            <v>0</v>
          </cell>
          <cell r="AP779">
            <v>0</v>
          </cell>
          <cell r="AQ779">
            <v>0</v>
          </cell>
          <cell r="AR779">
            <v>0</v>
          </cell>
          <cell r="AS779">
            <v>0</v>
          </cell>
          <cell r="AT779">
            <v>0</v>
          </cell>
          <cell r="AU779">
            <v>0</v>
          </cell>
          <cell r="AV779">
            <v>0</v>
          </cell>
          <cell r="AW779">
            <v>0</v>
          </cell>
          <cell r="AX779">
            <v>0</v>
          </cell>
          <cell r="AY779">
            <v>0</v>
          </cell>
          <cell r="AZ779">
            <v>0</v>
          </cell>
          <cell r="BA779">
            <v>0</v>
          </cell>
          <cell r="BB779">
            <v>0</v>
          </cell>
          <cell r="BC779">
            <v>0</v>
          </cell>
          <cell r="BD779">
            <v>0</v>
          </cell>
          <cell r="BE779">
            <v>0</v>
          </cell>
          <cell r="BF779">
            <v>0</v>
          </cell>
          <cell r="BG779">
            <v>0</v>
          </cell>
          <cell r="BH779">
            <v>0</v>
          </cell>
          <cell r="BI779">
            <v>0</v>
          </cell>
          <cell r="BJ779">
            <v>0</v>
          </cell>
          <cell r="BK779">
            <v>0</v>
          </cell>
          <cell r="BL779">
            <v>0</v>
          </cell>
          <cell r="BM779">
            <v>0</v>
          </cell>
          <cell r="BN779">
            <v>0</v>
          </cell>
          <cell r="BO779">
            <v>0</v>
          </cell>
          <cell r="BP779">
            <v>0</v>
          </cell>
          <cell r="BQ779">
            <v>0</v>
          </cell>
          <cell r="BR779">
            <v>0</v>
          </cell>
          <cell r="BS779">
            <v>0</v>
          </cell>
          <cell r="BT779">
            <v>0</v>
          </cell>
          <cell r="BU779">
            <v>0</v>
          </cell>
          <cell r="BV779">
            <v>0</v>
          </cell>
          <cell r="BW779">
            <v>0</v>
          </cell>
          <cell r="BX779">
            <v>0</v>
          </cell>
          <cell r="BY779">
            <v>0</v>
          </cell>
          <cell r="BZ779">
            <v>0</v>
          </cell>
          <cell r="CA779">
            <v>0</v>
          </cell>
          <cell r="CB779">
            <v>0</v>
          </cell>
          <cell r="CC779">
            <v>0</v>
          </cell>
          <cell r="CD779">
            <v>0</v>
          </cell>
          <cell r="CE779">
            <v>0</v>
          </cell>
          <cell r="CF779">
            <v>0</v>
          </cell>
          <cell r="CG779">
            <v>0</v>
          </cell>
          <cell r="CH779">
            <v>0</v>
          </cell>
          <cell r="CI779">
            <v>0</v>
          </cell>
          <cell r="CJ779">
            <v>0</v>
          </cell>
          <cell r="CK779">
            <v>0</v>
          </cell>
          <cell r="CL779">
            <v>0</v>
          </cell>
          <cell r="CM779">
            <v>0</v>
          </cell>
          <cell r="CN779">
            <v>0</v>
          </cell>
          <cell r="CO779">
            <v>0</v>
          </cell>
          <cell r="CP779">
            <v>0</v>
          </cell>
          <cell r="CQ779">
            <v>0</v>
          </cell>
          <cell r="CR779">
            <v>0</v>
          </cell>
          <cell r="CS779">
            <v>0</v>
          </cell>
          <cell r="CT779">
            <v>0</v>
          </cell>
          <cell r="CU779">
            <v>0</v>
          </cell>
          <cell r="CV779">
            <v>0</v>
          </cell>
          <cell r="CW779">
            <v>0</v>
          </cell>
          <cell r="CX779">
            <v>0</v>
          </cell>
          <cell r="CY779">
            <v>0</v>
          </cell>
          <cell r="CZ779">
            <v>0</v>
          </cell>
          <cell r="DA779">
            <v>0</v>
          </cell>
          <cell r="DB779">
            <v>0</v>
          </cell>
          <cell r="DC779">
            <v>0</v>
          </cell>
          <cell r="DD779">
            <v>0</v>
          </cell>
          <cell r="DE779">
            <v>0</v>
          </cell>
          <cell r="DF779">
            <v>0</v>
          </cell>
          <cell r="DG779">
            <v>0</v>
          </cell>
          <cell r="DH779">
            <v>0</v>
          </cell>
          <cell r="DI779">
            <v>0</v>
          </cell>
          <cell r="DJ779">
            <v>0</v>
          </cell>
          <cell r="DK779">
            <v>0</v>
          </cell>
          <cell r="DL779">
            <v>0</v>
          </cell>
          <cell r="DM779">
            <v>0</v>
          </cell>
          <cell r="DN779">
            <v>0</v>
          </cell>
          <cell r="DO779">
            <v>0</v>
          </cell>
          <cell r="DP779">
            <v>0</v>
          </cell>
          <cell r="DQ779">
            <v>0</v>
          </cell>
          <cell r="DR779">
            <v>0</v>
          </cell>
          <cell r="DS779">
            <v>0</v>
          </cell>
          <cell r="DT779">
            <v>0</v>
          </cell>
          <cell r="DU779">
            <v>0</v>
          </cell>
          <cell r="DV779">
            <v>0</v>
          </cell>
          <cell r="DW779">
            <v>40443</v>
          </cell>
          <cell r="DX779">
            <v>40443</v>
          </cell>
          <cell r="DY779">
            <v>0</v>
          </cell>
          <cell r="DZ779">
            <v>0</v>
          </cell>
          <cell r="EA779">
            <v>0</v>
          </cell>
          <cell r="EB779">
            <v>0</v>
          </cell>
          <cell r="EC779">
            <v>0</v>
          </cell>
          <cell r="ED779">
            <v>0</v>
          </cell>
          <cell r="EE779">
            <v>0</v>
          </cell>
          <cell r="EF779">
            <v>0</v>
          </cell>
          <cell r="EG779">
            <v>0</v>
          </cell>
          <cell r="EH779">
            <v>0</v>
          </cell>
          <cell r="EI779">
            <v>0</v>
          </cell>
          <cell r="EJ779">
            <v>-1708</v>
          </cell>
          <cell r="EK779">
            <v>0</v>
          </cell>
          <cell r="EL779">
            <v>0</v>
          </cell>
          <cell r="EM779">
            <v>0</v>
          </cell>
          <cell r="EN779">
            <v>0</v>
          </cell>
          <cell r="EO779">
            <v>0</v>
          </cell>
          <cell r="EP779">
            <v>0</v>
          </cell>
          <cell r="EQ779">
            <v>0</v>
          </cell>
          <cell r="ER779">
            <v>0</v>
          </cell>
          <cell r="ES779">
            <v>0</v>
          </cell>
          <cell r="ET779">
            <v>0</v>
          </cell>
          <cell r="EU779">
            <v>0</v>
          </cell>
          <cell r="EV779">
            <v>0</v>
          </cell>
          <cell r="EW779">
            <v>0</v>
          </cell>
          <cell r="EX779">
            <v>0</v>
          </cell>
          <cell r="EY779">
            <v>0</v>
          </cell>
          <cell r="EZ779">
            <v>0</v>
          </cell>
          <cell r="FA779">
            <v>0</v>
          </cell>
          <cell r="FB779">
            <v>0</v>
          </cell>
          <cell r="FC779">
            <v>0</v>
          </cell>
          <cell r="FD779">
            <v>0</v>
          </cell>
          <cell r="GZ779">
            <v>0</v>
          </cell>
          <cell r="HA779">
            <v>0</v>
          </cell>
        </row>
        <row r="780">
          <cell r="B780">
            <v>21844.315638824592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0</v>
          </cell>
          <cell r="AM780">
            <v>0</v>
          </cell>
          <cell r="AN780">
            <v>0</v>
          </cell>
          <cell r="AO780">
            <v>0</v>
          </cell>
          <cell r="AP780">
            <v>0</v>
          </cell>
          <cell r="AQ780">
            <v>0</v>
          </cell>
          <cell r="AR780">
            <v>0</v>
          </cell>
          <cell r="AS780">
            <v>0</v>
          </cell>
          <cell r="AT780">
            <v>0</v>
          </cell>
          <cell r="AU780">
            <v>0</v>
          </cell>
          <cell r="AV780">
            <v>0</v>
          </cell>
          <cell r="AW780">
            <v>0</v>
          </cell>
          <cell r="AX780">
            <v>0</v>
          </cell>
          <cell r="AY780">
            <v>0</v>
          </cell>
          <cell r="AZ780">
            <v>0</v>
          </cell>
          <cell r="BA780">
            <v>0</v>
          </cell>
          <cell r="BB780">
            <v>0</v>
          </cell>
          <cell r="BC780">
            <v>0</v>
          </cell>
          <cell r="BD780">
            <v>0</v>
          </cell>
          <cell r="BE780">
            <v>0</v>
          </cell>
          <cell r="BF780">
            <v>0</v>
          </cell>
          <cell r="BG780">
            <v>0</v>
          </cell>
          <cell r="BH780">
            <v>0</v>
          </cell>
          <cell r="BI780">
            <v>0</v>
          </cell>
          <cell r="BJ780">
            <v>0</v>
          </cell>
          <cell r="BK780">
            <v>0</v>
          </cell>
          <cell r="BL780">
            <v>0</v>
          </cell>
          <cell r="BM780">
            <v>0</v>
          </cell>
          <cell r="BN780">
            <v>0</v>
          </cell>
          <cell r="BO780">
            <v>0</v>
          </cell>
          <cell r="BP780">
            <v>0</v>
          </cell>
          <cell r="BQ780">
            <v>0</v>
          </cell>
          <cell r="BR780">
            <v>0</v>
          </cell>
          <cell r="BS780">
            <v>0</v>
          </cell>
          <cell r="BT780">
            <v>0</v>
          </cell>
          <cell r="BU780">
            <v>0</v>
          </cell>
          <cell r="BV780">
            <v>0</v>
          </cell>
          <cell r="BW780">
            <v>0</v>
          </cell>
          <cell r="BX780">
            <v>0</v>
          </cell>
          <cell r="BY780">
            <v>0</v>
          </cell>
          <cell r="BZ780">
            <v>0</v>
          </cell>
          <cell r="CA780">
            <v>0</v>
          </cell>
          <cell r="CB780">
            <v>0</v>
          </cell>
          <cell r="CC780">
            <v>0</v>
          </cell>
          <cell r="CD780">
            <v>0</v>
          </cell>
          <cell r="CE780">
            <v>0</v>
          </cell>
          <cell r="CF780">
            <v>0</v>
          </cell>
          <cell r="CG780">
            <v>0</v>
          </cell>
          <cell r="CH780">
            <v>0</v>
          </cell>
          <cell r="CI780">
            <v>0</v>
          </cell>
          <cell r="CJ780">
            <v>0</v>
          </cell>
          <cell r="CK780">
            <v>0</v>
          </cell>
          <cell r="CL780">
            <v>0</v>
          </cell>
          <cell r="CM780">
            <v>0</v>
          </cell>
          <cell r="CN780">
            <v>0</v>
          </cell>
          <cell r="CO780">
            <v>0</v>
          </cell>
          <cell r="CP780">
            <v>0</v>
          </cell>
          <cell r="CQ780">
            <v>0</v>
          </cell>
          <cell r="CR780">
            <v>0</v>
          </cell>
          <cell r="CS780">
            <v>0</v>
          </cell>
          <cell r="CT780">
            <v>0</v>
          </cell>
          <cell r="CU780">
            <v>0</v>
          </cell>
          <cell r="CV780">
            <v>0</v>
          </cell>
          <cell r="CW780">
            <v>0</v>
          </cell>
          <cell r="CX780">
            <v>0</v>
          </cell>
          <cell r="CY780">
            <v>0</v>
          </cell>
          <cell r="CZ780">
            <v>0</v>
          </cell>
          <cell r="DA780">
            <v>0</v>
          </cell>
          <cell r="DB780">
            <v>0</v>
          </cell>
          <cell r="DC780">
            <v>0</v>
          </cell>
          <cell r="DD780">
            <v>0</v>
          </cell>
          <cell r="DE780">
            <v>0</v>
          </cell>
          <cell r="DF780">
            <v>0</v>
          </cell>
          <cell r="DG780">
            <v>0</v>
          </cell>
          <cell r="DH780">
            <v>0</v>
          </cell>
          <cell r="DI780">
            <v>0</v>
          </cell>
          <cell r="DJ780">
            <v>0</v>
          </cell>
          <cell r="DK780">
            <v>0</v>
          </cell>
          <cell r="DL780">
            <v>0</v>
          </cell>
          <cell r="DM780">
            <v>0</v>
          </cell>
          <cell r="DN780">
            <v>0</v>
          </cell>
          <cell r="DO780">
            <v>0</v>
          </cell>
          <cell r="DP780">
            <v>0</v>
          </cell>
          <cell r="DQ780">
            <v>0</v>
          </cell>
          <cell r="DR780">
            <v>0</v>
          </cell>
          <cell r="DS780">
            <v>0</v>
          </cell>
          <cell r="DT780">
            <v>0</v>
          </cell>
          <cell r="DU780">
            <v>0</v>
          </cell>
          <cell r="DV780">
            <v>0</v>
          </cell>
          <cell r="DW780">
            <v>0</v>
          </cell>
          <cell r="DX780">
            <v>0</v>
          </cell>
          <cell r="DY780">
            <v>0</v>
          </cell>
          <cell r="DZ780">
            <v>0</v>
          </cell>
          <cell r="EA780">
            <v>0</v>
          </cell>
          <cell r="EB780">
            <v>0</v>
          </cell>
          <cell r="EC780">
            <v>0</v>
          </cell>
          <cell r="ED780">
            <v>0</v>
          </cell>
          <cell r="EE780">
            <v>0</v>
          </cell>
          <cell r="EF780">
            <v>0</v>
          </cell>
          <cell r="EG780">
            <v>0</v>
          </cell>
          <cell r="EH780">
            <v>0</v>
          </cell>
          <cell r="EI780">
            <v>0</v>
          </cell>
          <cell r="EJ780">
            <v>0</v>
          </cell>
          <cell r="EK780">
            <v>0</v>
          </cell>
          <cell r="EL780">
            <v>0</v>
          </cell>
          <cell r="EM780">
            <v>0</v>
          </cell>
          <cell r="EN780">
            <v>0</v>
          </cell>
          <cell r="EO780">
            <v>0</v>
          </cell>
          <cell r="EP780">
            <v>0</v>
          </cell>
          <cell r="EQ780">
            <v>0</v>
          </cell>
          <cell r="ER780">
            <v>0</v>
          </cell>
          <cell r="ES780">
            <v>0</v>
          </cell>
          <cell r="ET780">
            <v>0</v>
          </cell>
          <cell r="EU780">
            <v>0</v>
          </cell>
          <cell r="EV780">
            <v>0</v>
          </cell>
          <cell r="EW780">
            <v>0</v>
          </cell>
          <cell r="EX780">
            <v>0</v>
          </cell>
          <cell r="EY780">
            <v>0</v>
          </cell>
          <cell r="EZ780">
            <v>0</v>
          </cell>
          <cell r="FA780">
            <v>0</v>
          </cell>
          <cell r="FB780">
            <v>0</v>
          </cell>
          <cell r="FC780">
            <v>0</v>
          </cell>
          <cell r="FD780">
            <v>0</v>
          </cell>
          <cell r="GZ780">
            <v>0</v>
          </cell>
          <cell r="HA780">
            <v>0</v>
          </cell>
        </row>
        <row r="781">
          <cell r="B781" t="str">
            <v>CHECK LINHA</v>
          </cell>
          <cell r="C781">
            <v>0</v>
          </cell>
          <cell r="D781">
            <v>0</v>
          </cell>
          <cell r="E781">
            <v>0</v>
          </cell>
          <cell r="F781">
            <v>-1.1664269550237805E-10</v>
          </cell>
          <cell r="G781">
            <v>-1.1664269550237805E-10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-3.637978807091713E-12</v>
          </cell>
          <cell r="O781">
            <v>0</v>
          </cell>
          <cell r="P781">
            <v>-3.637978807091713E-12</v>
          </cell>
          <cell r="Q781">
            <v>0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0</v>
          </cell>
          <cell r="AA781">
            <v>2.7284841053187847E-12</v>
          </cell>
          <cell r="AB781">
            <v>0</v>
          </cell>
          <cell r="AC781">
            <v>2.7284841053187847E-12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0</v>
          </cell>
          <cell r="AM781">
            <v>0</v>
          </cell>
          <cell r="AN781">
            <v>5.0022208597511053E-12</v>
          </cell>
          <cell r="AO781">
            <v>0</v>
          </cell>
          <cell r="AP781">
            <v>5.0022208597511053E-12</v>
          </cell>
          <cell r="AQ781">
            <v>0</v>
          </cell>
          <cell r="AR781">
            <v>0</v>
          </cell>
          <cell r="AS781">
            <v>0</v>
          </cell>
          <cell r="AT781">
            <v>0</v>
          </cell>
          <cell r="AU781">
            <v>0</v>
          </cell>
          <cell r="AV781">
            <v>0</v>
          </cell>
          <cell r="AW781">
            <v>0</v>
          </cell>
          <cell r="AX781">
            <v>0</v>
          </cell>
          <cell r="AY781">
            <v>0</v>
          </cell>
          <cell r="AZ781">
            <v>0</v>
          </cell>
          <cell r="BA781">
            <v>-5.2295945351943374E-12</v>
          </cell>
          <cell r="BB781">
            <v>0</v>
          </cell>
          <cell r="BC781">
            <v>-5.2295945351943374E-12</v>
          </cell>
          <cell r="BD781">
            <v>0</v>
          </cell>
          <cell r="BE781">
            <v>0</v>
          </cell>
          <cell r="BF781">
            <v>0</v>
          </cell>
          <cell r="BG781">
            <v>0</v>
          </cell>
          <cell r="BH781">
            <v>0</v>
          </cell>
          <cell r="BI781">
            <v>0</v>
          </cell>
          <cell r="BJ781">
            <v>0</v>
          </cell>
          <cell r="BK781">
            <v>0</v>
          </cell>
          <cell r="BL781">
            <v>0</v>
          </cell>
          <cell r="BM781">
            <v>0</v>
          </cell>
          <cell r="BN781">
            <v>-1.4779288903810084E-12</v>
          </cell>
          <cell r="BO781">
            <v>0</v>
          </cell>
          <cell r="BP781">
            <v>-1.4779288903810084E-12</v>
          </cell>
          <cell r="BQ781">
            <v>0</v>
          </cell>
          <cell r="BR781">
            <v>0</v>
          </cell>
          <cell r="BS781">
            <v>0</v>
          </cell>
          <cell r="BT781">
            <v>0</v>
          </cell>
          <cell r="BU781">
            <v>0</v>
          </cell>
          <cell r="BV781">
            <v>0</v>
          </cell>
          <cell r="BW781">
            <v>0</v>
          </cell>
          <cell r="BX781">
            <v>0</v>
          </cell>
          <cell r="BY781">
            <v>0</v>
          </cell>
          <cell r="BZ781">
            <v>0</v>
          </cell>
          <cell r="CA781">
            <v>-1.1368683772161603E-12</v>
          </cell>
          <cell r="CB781">
            <v>0</v>
          </cell>
          <cell r="CC781">
            <v>-1.1368683772161603E-12</v>
          </cell>
          <cell r="CD781">
            <v>0</v>
          </cell>
          <cell r="CE781">
            <v>0</v>
          </cell>
          <cell r="CF781">
            <v>0</v>
          </cell>
          <cell r="CG781">
            <v>0</v>
          </cell>
          <cell r="CH781">
            <v>0</v>
          </cell>
          <cell r="CI781">
            <v>0</v>
          </cell>
          <cell r="CJ781">
            <v>-1.8189894035458565E-12</v>
          </cell>
          <cell r="CK781">
            <v>0</v>
          </cell>
          <cell r="CL781">
            <v>0</v>
          </cell>
          <cell r="CM781">
            <v>0</v>
          </cell>
          <cell r="CN781">
            <v>0</v>
          </cell>
          <cell r="CO781">
            <v>0</v>
          </cell>
          <cell r="CP781">
            <v>0</v>
          </cell>
          <cell r="CQ781">
            <v>0</v>
          </cell>
          <cell r="CR781">
            <v>0</v>
          </cell>
          <cell r="CS781">
            <v>0</v>
          </cell>
          <cell r="CT781">
            <v>0</v>
          </cell>
          <cell r="CU781">
            <v>0</v>
          </cell>
          <cell r="CV781">
            <v>0</v>
          </cell>
          <cell r="CW781">
            <v>0</v>
          </cell>
          <cell r="CX781">
            <v>0</v>
          </cell>
          <cell r="CY781">
            <v>0</v>
          </cell>
          <cell r="CZ781">
            <v>0</v>
          </cell>
          <cell r="DA781">
            <v>-3.637978807091713E-12</v>
          </cell>
          <cell r="DB781">
            <v>0</v>
          </cell>
          <cell r="DC781">
            <v>-3.637978807091713E-12</v>
          </cell>
          <cell r="DD781">
            <v>0</v>
          </cell>
          <cell r="DE781">
            <v>0</v>
          </cell>
          <cell r="DF781">
            <v>0</v>
          </cell>
          <cell r="DG781">
            <v>0</v>
          </cell>
          <cell r="DH781">
            <v>0</v>
          </cell>
          <cell r="DI781">
            <v>0</v>
          </cell>
          <cell r="DJ781">
            <v>0</v>
          </cell>
          <cell r="DK781">
            <v>0</v>
          </cell>
          <cell r="DL781">
            <v>0</v>
          </cell>
          <cell r="DM781">
            <v>0</v>
          </cell>
          <cell r="DN781">
            <v>0</v>
          </cell>
          <cell r="DO781">
            <v>0</v>
          </cell>
          <cell r="DP781">
            <v>0</v>
          </cell>
          <cell r="DQ781">
            <v>0</v>
          </cell>
          <cell r="DR781">
            <v>0</v>
          </cell>
          <cell r="DS781">
            <v>0</v>
          </cell>
          <cell r="DT781">
            <v>0</v>
          </cell>
          <cell r="DU781">
            <v>0</v>
          </cell>
          <cell r="DV781">
            <v>0</v>
          </cell>
          <cell r="DW781">
            <v>0</v>
          </cell>
          <cell r="DX781">
            <v>0</v>
          </cell>
          <cell r="DY781">
            <v>0</v>
          </cell>
          <cell r="DZ781">
            <v>0</v>
          </cell>
          <cell r="EA781">
            <v>0</v>
          </cell>
          <cell r="EB781">
            <v>0</v>
          </cell>
          <cell r="EC781">
            <v>0</v>
          </cell>
          <cell r="ED781">
            <v>0</v>
          </cell>
          <cell r="EE781">
            <v>0</v>
          </cell>
          <cell r="EF781">
            <v>0</v>
          </cell>
          <cell r="EG781">
            <v>0</v>
          </cell>
          <cell r="EH781">
            <v>0</v>
          </cell>
          <cell r="EI781">
            <v>0</v>
          </cell>
          <cell r="EJ781">
            <v>0</v>
          </cell>
          <cell r="EK781">
            <v>0</v>
          </cell>
          <cell r="EL781">
            <v>0</v>
          </cell>
          <cell r="EM781">
            <v>0</v>
          </cell>
          <cell r="EN781">
            <v>0</v>
          </cell>
          <cell r="EO781">
            <v>0</v>
          </cell>
          <cell r="EP781">
            <v>0</v>
          </cell>
          <cell r="EQ781">
            <v>0</v>
          </cell>
          <cell r="ER781">
            <v>0</v>
          </cell>
          <cell r="ES781">
            <v>0</v>
          </cell>
          <cell r="ET781">
            <v>0</v>
          </cell>
          <cell r="EU781">
            <v>0</v>
          </cell>
          <cell r="EV781">
            <v>0</v>
          </cell>
          <cell r="EW781">
            <v>0</v>
          </cell>
          <cell r="EX781">
            <v>0</v>
          </cell>
          <cell r="GZ781">
            <v>0</v>
          </cell>
          <cell r="HA781">
            <v>0</v>
          </cell>
        </row>
        <row r="782">
          <cell r="B782" t="str">
            <v>TOTAL DE FOGÕES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0</v>
          </cell>
          <cell r="AP782">
            <v>0</v>
          </cell>
          <cell r="AQ782">
            <v>0</v>
          </cell>
          <cell r="AR782">
            <v>0</v>
          </cell>
          <cell r="AS782">
            <v>0</v>
          </cell>
          <cell r="AT782">
            <v>0</v>
          </cell>
          <cell r="AU782">
            <v>0</v>
          </cell>
          <cell r="AV782">
            <v>0</v>
          </cell>
          <cell r="AW782">
            <v>0</v>
          </cell>
          <cell r="AX782">
            <v>0</v>
          </cell>
          <cell r="AY782">
            <v>0</v>
          </cell>
          <cell r="AZ782">
            <v>0</v>
          </cell>
          <cell r="BA782">
            <v>0</v>
          </cell>
          <cell r="BB782">
            <v>0</v>
          </cell>
          <cell r="BC782">
            <v>0</v>
          </cell>
          <cell r="BD782">
            <v>0</v>
          </cell>
          <cell r="BE782">
            <v>0</v>
          </cell>
          <cell r="BF782">
            <v>0</v>
          </cell>
          <cell r="BG782">
            <v>0</v>
          </cell>
          <cell r="BH782">
            <v>0</v>
          </cell>
          <cell r="BI782">
            <v>0</v>
          </cell>
          <cell r="BJ782">
            <v>0</v>
          </cell>
          <cell r="BK782">
            <v>0</v>
          </cell>
          <cell r="BL782">
            <v>0</v>
          </cell>
          <cell r="BM782">
            <v>0</v>
          </cell>
          <cell r="BN782">
            <v>0</v>
          </cell>
          <cell r="BO782">
            <v>0</v>
          </cell>
          <cell r="BP782">
            <v>0</v>
          </cell>
          <cell r="BQ782">
            <v>0</v>
          </cell>
          <cell r="BR782">
            <v>0</v>
          </cell>
          <cell r="BS782">
            <v>0</v>
          </cell>
          <cell r="BT782">
            <v>0</v>
          </cell>
          <cell r="BU782">
            <v>0</v>
          </cell>
          <cell r="BV782">
            <v>0</v>
          </cell>
          <cell r="BW782">
            <v>0</v>
          </cell>
          <cell r="BX782">
            <v>0</v>
          </cell>
          <cell r="BY782">
            <v>0</v>
          </cell>
          <cell r="BZ782">
            <v>0</v>
          </cell>
          <cell r="CA782">
            <v>0</v>
          </cell>
          <cell r="CB782">
            <v>0</v>
          </cell>
          <cell r="CC782">
            <v>0</v>
          </cell>
          <cell r="CD782">
            <v>0</v>
          </cell>
          <cell r="CE782">
            <v>0</v>
          </cell>
          <cell r="CF782">
            <v>0</v>
          </cell>
          <cell r="CG782">
            <v>0</v>
          </cell>
          <cell r="CH782">
            <v>0</v>
          </cell>
          <cell r="CI782">
            <v>0</v>
          </cell>
          <cell r="CJ782">
            <v>0</v>
          </cell>
          <cell r="CK782">
            <v>0</v>
          </cell>
          <cell r="CL782">
            <v>0</v>
          </cell>
          <cell r="CM782">
            <v>0</v>
          </cell>
          <cell r="CN782">
            <v>0</v>
          </cell>
          <cell r="CO782">
            <v>0</v>
          </cell>
          <cell r="CP782">
            <v>0</v>
          </cell>
          <cell r="CQ782">
            <v>0</v>
          </cell>
          <cell r="CR782">
            <v>0</v>
          </cell>
          <cell r="CS782">
            <v>0</v>
          </cell>
          <cell r="CT782">
            <v>0</v>
          </cell>
          <cell r="CU782">
            <v>0</v>
          </cell>
          <cell r="CV782">
            <v>0</v>
          </cell>
          <cell r="CW782">
            <v>0</v>
          </cell>
          <cell r="CX782">
            <v>0</v>
          </cell>
          <cell r="CY782">
            <v>0</v>
          </cell>
          <cell r="CZ782">
            <v>0</v>
          </cell>
          <cell r="DA782">
            <v>0</v>
          </cell>
          <cell r="DB782">
            <v>0</v>
          </cell>
          <cell r="DC782">
            <v>0</v>
          </cell>
          <cell r="DD782">
            <v>0</v>
          </cell>
          <cell r="DE782">
            <v>0</v>
          </cell>
          <cell r="DF782">
            <v>0</v>
          </cell>
          <cell r="DG782">
            <v>0</v>
          </cell>
          <cell r="DH782">
            <v>0</v>
          </cell>
          <cell r="DI782">
            <v>0</v>
          </cell>
          <cell r="DJ782">
            <v>0</v>
          </cell>
          <cell r="DK782">
            <v>0</v>
          </cell>
          <cell r="DL782">
            <v>0</v>
          </cell>
          <cell r="DM782">
            <v>0</v>
          </cell>
          <cell r="DN782">
            <v>0</v>
          </cell>
          <cell r="DO782">
            <v>0</v>
          </cell>
          <cell r="DP782">
            <v>0</v>
          </cell>
          <cell r="DQ782">
            <v>0</v>
          </cell>
          <cell r="DR782">
            <v>0</v>
          </cell>
          <cell r="DS782">
            <v>0</v>
          </cell>
          <cell r="DT782">
            <v>0</v>
          </cell>
          <cell r="DU782">
            <v>0</v>
          </cell>
          <cell r="DV782">
            <v>0</v>
          </cell>
          <cell r="DW782">
            <v>0</v>
          </cell>
          <cell r="DX782">
            <v>0</v>
          </cell>
          <cell r="DY782">
            <v>0</v>
          </cell>
          <cell r="DZ782">
            <v>0</v>
          </cell>
          <cell r="EA782">
            <v>0</v>
          </cell>
          <cell r="EB782">
            <v>0</v>
          </cell>
          <cell r="EC782">
            <v>0</v>
          </cell>
          <cell r="ED782">
            <v>0</v>
          </cell>
          <cell r="EE782">
            <v>0</v>
          </cell>
          <cell r="EF782">
            <v>0</v>
          </cell>
          <cell r="EG782">
            <v>0</v>
          </cell>
          <cell r="EH782">
            <v>0</v>
          </cell>
          <cell r="EI782">
            <v>0</v>
          </cell>
          <cell r="EJ782">
            <v>0</v>
          </cell>
          <cell r="EK782">
            <v>0</v>
          </cell>
          <cell r="EL782">
            <v>0</v>
          </cell>
          <cell r="EM782">
            <v>0</v>
          </cell>
          <cell r="EN782">
            <v>0</v>
          </cell>
          <cell r="EO782">
            <v>0</v>
          </cell>
          <cell r="EP782">
            <v>0</v>
          </cell>
          <cell r="EQ782">
            <v>0</v>
          </cell>
          <cell r="ER782">
            <v>0</v>
          </cell>
          <cell r="ES782">
            <v>0</v>
          </cell>
          <cell r="ET782">
            <v>0</v>
          </cell>
          <cell r="EU782">
            <v>0</v>
          </cell>
          <cell r="EV782">
            <v>0</v>
          </cell>
          <cell r="EW782">
            <v>0</v>
          </cell>
          <cell r="EX782">
            <v>0</v>
          </cell>
          <cell r="GZ782">
            <v>0</v>
          </cell>
          <cell r="HA782">
            <v>0</v>
          </cell>
        </row>
        <row r="783">
          <cell r="B783" t="str">
            <v>TOTAL MI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16724.997506284948</v>
          </cell>
          <cell r="H783">
            <v>19568</v>
          </cell>
          <cell r="I783">
            <v>22554</v>
          </cell>
          <cell r="J783">
            <v>51601.829829019196</v>
          </cell>
          <cell r="K783">
            <v>43932.021531100494</v>
          </cell>
          <cell r="L783">
            <v>52583</v>
          </cell>
          <cell r="M783">
            <v>46863</v>
          </cell>
          <cell r="N783">
            <v>59411.152083433582</v>
          </cell>
          <cell r="O783">
            <v>84667</v>
          </cell>
          <cell r="P783">
            <v>59411.152083433582</v>
          </cell>
          <cell r="Q783">
            <v>51030</v>
          </cell>
          <cell r="R783">
            <v>1433</v>
          </cell>
          <cell r="S783">
            <v>864</v>
          </cell>
          <cell r="T783">
            <v>21810</v>
          </cell>
          <cell r="U783">
            <v>22674</v>
          </cell>
          <cell r="V783">
            <v>11.608854154845618</v>
          </cell>
          <cell r="W783">
            <v>62555.111771741387</v>
          </cell>
          <cell r="X783">
            <v>60962.878384442571</v>
          </cell>
          <cell r="Y783">
            <v>61380</v>
          </cell>
          <cell r="Z783">
            <v>24037</v>
          </cell>
          <cell r="AA783">
            <v>56377.657197701585</v>
          </cell>
          <cell r="AB783">
            <v>70805</v>
          </cell>
          <cell r="AC783">
            <v>56377.657197701585</v>
          </cell>
          <cell r="AD783">
            <v>47837</v>
          </cell>
          <cell r="AE783">
            <v>-459</v>
          </cell>
          <cell r="AF783">
            <v>13840</v>
          </cell>
          <cell r="AG783">
            <v>22836</v>
          </cell>
          <cell r="AH783">
            <v>36676</v>
          </cell>
          <cell r="AI783">
            <v>10.579361171732076</v>
          </cell>
          <cell r="AJ783">
            <v>67475.645831704547</v>
          </cell>
          <cell r="AK783">
            <v>69494.21162434062</v>
          </cell>
          <cell r="AL783">
            <v>68474</v>
          </cell>
          <cell r="AM783">
            <v>40496</v>
          </cell>
          <cell r="AN783">
            <v>64770.451530752747</v>
          </cell>
          <cell r="AO783">
            <v>83698</v>
          </cell>
          <cell r="AP783">
            <v>64770.451530752747</v>
          </cell>
          <cell r="AQ783">
            <v>61297</v>
          </cell>
          <cell r="AR783">
            <v>-29</v>
          </cell>
          <cell r="AS783">
            <v>7014</v>
          </cell>
          <cell r="AT783">
            <v>37053</v>
          </cell>
          <cell r="AU783">
            <v>44067</v>
          </cell>
          <cell r="AV783">
            <v>15.350357876492819</v>
          </cell>
          <cell r="AW783">
            <v>54904.578397662408</v>
          </cell>
          <cell r="AX783">
            <v>35550</v>
          </cell>
          <cell r="AY783">
            <v>50199</v>
          </cell>
          <cell r="AZ783">
            <v>28288</v>
          </cell>
          <cell r="BA783">
            <v>72424.370099051099</v>
          </cell>
          <cell r="BB783">
            <v>96654</v>
          </cell>
          <cell r="BC783">
            <v>72424.370099051099</v>
          </cell>
          <cell r="BD783">
            <v>69733</v>
          </cell>
          <cell r="BE783">
            <v>-147</v>
          </cell>
          <cell r="BF783">
            <v>952</v>
          </cell>
          <cell r="BG783">
            <v>23728</v>
          </cell>
          <cell r="BH783">
            <v>24680</v>
          </cell>
          <cell r="BI783">
            <v>15.566950759718859</v>
          </cell>
          <cell r="BJ783">
            <v>40081.918825877859</v>
          </cell>
          <cell r="BK783">
            <v>21260</v>
          </cell>
          <cell r="BL783">
            <v>39754</v>
          </cell>
          <cell r="BM783">
            <v>25338</v>
          </cell>
          <cell r="BN783">
            <v>45737.280922243932</v>
          </cell>
          <cell r="BO783">
            <v>29713</v>
          </cell>
          <cell r="BP783">
            <v>45737.280922243932</v>
          </cell>
          <cell r="BQ783">
            <v>29713</v>
          </cell>
          <cell r="BR783">
            <v>431</v>
          </cell>
          <cell r="BS783">
            <v>1775</v>
          </cell>
          <cell r="BT783">
            <v>32515</v>
          </cell>
          <cell r="BU783">
            <v>34290</v>
          </cell>
          <cell r="BV783">
            <v>23.474493214331652</v>
          </cell>
          <cell r="BW783">
            <v>59680.875712197827</v>
          </cell>
          <cell r="BX783">
            <v>40300</v>
          </cell>
          <cell r="BY783">
            <v>59947</v>
          </cell>
          <cell r="BZ783">
            <v>24928</v>
          </cell>
          <cell r="CA783">
            <v>41553.612727386513</v>
          </cell>
          <cell r="CB783">
            <v>47963</v>
          </cell>
          <cell r="CC783">
            <v>41553.612727386513</v>
          </cell>
          <cell r="CD783">
            <v>47963</v>
          </cell>
          <cell r="CE783">
            <v>-654</v>
          </cell>
          <cell r="CF783">
            <v>2853</v>
          </cell>
          <cell r="CG783">
            <v>44075</v>
          </cell>
          <cell r="CH783">
            <v>46928</v>
          </cell>
          <cell r="CI783">
            <v>22.021959396775454</v>
          </cell>
          <cell r="CJ783">
            <v>57712.89283089152</v>
          </cell>
          <cell r="CK783">
            <v>54648.767336820369</v>
          </cell>
          <cell r="CL783">
            <v>59680</v>
          </cell>
          <cell r="CM783">
            <v>11933</v>
          </cell>
          <cell r="CN783">
            <v>60042.341200284354</v>
          </cell>
          <cell r="CO783">
            <v>59961</v>
          </cell>
          <cell r="CP783">
            <v>60042.341200284354</v>
          </cell>
          <cell r="CQ783">
            <v>59961</v>
          </cell>
          <cell r="CR783">
            <v>1482</v>
          </cell>
          <cell r="CS783">
            <v>2517</v>
          </cell>
          <cell r="CT783">
            <v>42648</v>
          </cell>
          <cell r="CU783">
            <v>45165</v>
          </cell>
          <cell r="CV783">
            <v>21.933754023301102</v>
          </cell>
          <cell r="CW783">
            <v>55421.332049131423</v>
          </cell>
          <cell r="CX783">
            <v>55695.752630035262</v>
          </cell>
          <cell r="CY783">
            <v>56146</v>
          </cell>
          <cell r="CZ783">
            <v>0</v>
          </cell>
          <cell r="DA783">
            <v>58332.01186813711</v>
          </cell>
          <cell r="DB783">
            <v>63873</v>
          </cell>
          <cell r="DC783">
            <v>58332.01186813711</v>
          </cell>
          <cell r="DD783">
            <v>63873</v>
          </cell>
          <cell r="DE783">
            <v>881</v>
          </cell>
          <cell r="DF783">
            <v>5027</v>
          </cell>
          <cell r="DG783">
            <v>31530</v>
          </cell>
          <cell r="DH783">
            <v>36557</v>
          </cell>
          <cell r="DI783">
            <v>17.010754235154479</v>
          </cell>
          <cell r="DJ783">
            <v>52627</v>
          </cell>
          <cell r="DK783">
            <v>50978</v>
          </cell>
          <cell r="DL783">
            <v>54596</v>
          </cell>
          <cell r="DM783">
            <v>0</v>
          </cell>
          <cell r="DN783">
            <v>55606</v>
          </cell>
          <cell r="DO783">
            <v>53808</v>
          </cell>
          <cell r="DP783">
            <v>55606</v>
          </cell>
          <cell r="DQ783">
            <v>53808</v>
          </cell>
          <cell r="DR783">
            <v>-1399</v>
          </cell>
          <cell r="DS783">
            <v>4307</v>
          </cell>
          <cell r="DT783">
            <v>34437</v>
          </cell>
          <cell r="DU783">
            <v>38744</v>
          </cell>
          <cell r="DV783">
            <v>14.419646595762501</v>
          </cell>
          <cell r="DW783">
            <v>63522</v>
          </cell>
          <cell r="DX783">
            <v>72049.162410925492</v>
          </cell>
          <cell r="DY783">
            <v>61716</v>
          </cell>
          <cell r="DZ783">
            <v>45249</v>
          </cell>
          <cell r="EA783">
            <v>71646</v>
          </cell>
          <cell r="EB783">
            <v>68461</v>
          </cell>
          <cell r="EC783">
            <v>71646</v>
          </cell>
          <cell r="ED783">
            <v>68461</v>
          </cell>
          <cell r="EE783">
            <v>1746</v>
          </cell>
          <cell r="EF783">
            <v>2593</v>
          </cell>
          <cell r="EG783">
            <v>27650</v>
          </cell>
          <cell r="EH783">
            <v>30255</v>
          </cell>
          <cell r="EI783">
            <v>10.207848783549304</v>
          </cell>
          <cell r="EJ783">
            <v>80759</v>
          </cell>
          <cell r="EK783">
            <v>76861</v>
          </cell>
          <cell r="EL783">
            <v>0</v>
          </cell>
          <cell r="EM783">
            <v>0</v>
          </cell>
          <cell r="EN783">
            <v>81261</v>
          </cell>
          <cell r="EO783">
            <v>0</v>
          </cell>
          <cell r="EP783">
            <v>81261</v>
          </cell>
          <cell r="EQ783">
            <v>0</v>
          </cell>
          <cell r="ER783">
            <v>81261</v>
          </cell>
          <cell r="ES783">
            <v>27148</v>
          </cell>
          <cell r="ET783">
            <v>27148</v>
          </cell>
          <cell r="EU783">
            <v>29753</v>
          </cell>
          <cell r="EV783">
            <v>10.501856818650712</v>
          </cell>
          <cell r="EW783">
            <v>70028.315638824584</v>
          </cell>
          <cell r="EX783">
            <v>44</v>
          </cell>
          <cell r="GZ783">
            <v>54117</v>
          </cell>
          <cell r="HA783">
            <v>52385</v>
          </cell>
        </row>
        <row r="784">
          <cell r="B784" t="str">
            <v>TOTAL ME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3199</v>
          </cell>
          <cell r="I784">
            <v>3247</v>
          </cell>
          <cell r="J784">
            <v>4949</v>
          </cell>
          <cell r="K784">
            <v>5597</v>
          </cell>
          <cell r="L784">
            <v>4406</v>
          </cell>
          <cell r="M784">
            <v>2099</v>
          </cell>
          <cell r="N784">
            <v>5959</v>
          </cell>
          <cell r="O784">
            <v>6582</v>
          </cell>
          <cell r="P784">
            <v>5959</v>
          </cell>
          <cell r="Q784">
            <v>3677</v>
          </cell>
          <cell r="R784">
            <v>8</v>
          </cell>
          <cell r="S784">
            <v>307</v>
          </cell>
          <cell r="T784">
            <v>3661</v>
          </cell>
          <cell r="U784">
            <v>3968</v>
          </cell>
          <cell r="V784">
            <v>19.425185709232402</v>
          </cell>
          <cell r="W784">
            <v>4015</v>
          </cell>
          <cell r="X784">
            <v>4438</v>
          </cell>
          <cell r="Y784">
            <v>4097</v>
          </cell>
          <cell r="Z784">
            <v>2346</v>
          </cell>
          <cell r="AA784">
            <v>5654</v>
          </cell>
          <cell r="AB784">
            <v>7587</v>
          </cell>
          <cell r="AC784">
            <v>5654</v>
          </cell>
          <cell r="AD784">
            <v>3368</v>
          </cell>
          <cell r="AE784">
            <v>1</v>
          </cell>
          <cell r="AF784">
            <v>522</v>
          </cell>
          <cell r="AG784">
            <v>4174</v>
          </cell>
          <cell r="AH784">
            <v>4696</v>
          </cell>
          <cell r="AI784">
            <v>19.955378486055778</v>
          </cell>
          <cell r="AJ784">
            <v>3835</v>
          </cell>
          <cell r="AK784">
            <v>4066</v>
          </cell>
          <cell r="AL784">
            <v>3873</v>
          </cell>
          <cell r="AM784">
            <v>1765</v>
          </cell>
          <cell r="AN784">
            <v>6275</v>
          </cell>
          <cell r="AO784">
            <v>6573</v>
          </cell>
          <cell r="AP784">
            <v>6275</v>
          </cell>
          <cell r="AQ784">
            <v>4285</v>
          </cell>
          <cell r="AR784">
            <v>-3</v>
          </cell>
          <cell r="AS784">
            <v>351</v>
          </cell>
          <cell r="AT784">
            <v>3936</v>
          </cell>
          <cell r="AU784">
            <v>4287</v>
          </cell>
          <cell r="AV784">
            <v>17.048801617095005</v>
          </cell>
          <cell r="AW784">
            <v>4982</v>
          </cell>
          <cell r="AX784">
            <v>0</v>
          </cell>
          <cell r="AY784">
            <v>5041</v>
          </cell>
          <cell r="AZ784">
            <v>2257</v>
          </cell>
          <cell r="BA784">
            <v>6926</v>
          </cell>
          <cell r="BB784">
            <v>7891</v>
          </cell>
          <cell r="BC784">
            <v>6926</v>
          </cell>
          <cell r="BD784">
            <v>5634</v>
          </cell>
          <cell r="BE784">
            <v>-29</v>
          </cell>
          <cell r="BF784">
            <v>82</v>
          </cell>
          <cell r="BG784">
            <v>3641</v>
          </cell>
          <cell r="BH784">
            <v>3723</v>
          </cell>
          <cell r="BI784">
            <v>20.227777777777778</v>
          </cell>
          <cell r="BJ784">
            <v>3685</v>
          </cell>
          <cell r="BK784">
            <v>3141</v>
          </cell>
          <cell r="BL784">
            <v>3700</v>
          </cell>
          <cell r="BM784">
            <v>686</v>
          </cell>
          <cell r="BN784">
            <v>5400</v>
          </cell>
          <cell r="BO784">
            <v>1763</v>
          </cell>
          <cell r="BP784">
            <v>5400</v>
          </cell>
          <cell r="BQ784">
            <v>1763</v>
          </cell>
          <cell r="BR784">
            <v>140</v>
          </cell>
          <cell r="BS784">
            <v>648</v>
          </cell>
          <cell r="BT784">
            <v>4872</v>
          </cell>
          <cell r="BU784">
            <v>5520</v>
          </cell>
          <cell r="BV784">
            <v>22.199270959902794</v>
          </cell>
          <cell r="BW784">
            <v>3073</v>
          </cell>
          <cell r="BX784">
            <v>0</v>
          </cell>
          <cell r="BY784">
            <v>2875</v>
          </cell>
          <cell r="BZ784">
            <v>2382</v>
          </cell>
          <cell r="CA784">
            <v>6584</v>
          </cell>
          <cell r="CB784">
            <v>3145</v>
          </cell>
          <cell r="CC784">
            <v>6584</v>
          </cell>
          <cell r="CD784">
            <v>3145</v>
          </cell>
          <cell r="CE784">
            <v>13</v>
          </cell>
          <cell r="CF784">
            <v>663</v>
          </cell>
          <cell r="CG784">
            <v>4574</v>
          </cell>
          <cell r="CH784">
            <v>5237</v>
          </cell>
          <cell r="CI784">
            <v>18.498247506066324</v>
          </cell>
          <cell r="CJ784">
            <v>4675</v>
          </cell>
          <cell r="CK784">
            <v>5388</v>
          </cell>
          <cell r="CL784">
            <v>3107</v>
          </cell>
          <cell r="CM784">
            <v>5622</v>
          </cell>
          <cell r="CN784">
            <v>7418</v>
          </cell>
          <cell r="CO784">
            <v>2489</v>
          </cell>
          <cell r="CP784">
            <v>7418</v>
          </cell>
          <cell r="CQ784">
            <v>2489</v>
          </cell>
          <cell r="CR784">
            <v>49</v>
          </cell>
          <cell r="CS784">
            <v>576</v>
          </cell>
          <cell r="CT784">
            <v>5230</v>
          </cell>
          <cell r="CU784">
            <v>5806</v>
          </cell>
          <cell r="CV784">
            <v>23.643761301989151</v>
          </cell>
          <cell r="CW784">
            <v>4490</v>
          </cell>
          <cell r="CX784">
            <v>5021</v>
          </cell>
          <cell r="CY784">
            <v>4141</v>
          </cell>
          <cell r="CZ784">
            <v>0</v>
          </cell>
          <cell r="DA784">
            <v>6636</v>
          </cell>
          <cell r="DB784">
            <v>4637</v>
          </cell>
          <cell r="DC784">
            <v>6636</v>
          </cell>
          <cell r="DD784">
            <v>4637</v>
          </cell>
          <cell r="DE784">
            <v>166</v>
          </cell>
          <cell r="DF784">
            <v>578</v>
          </cell>
          <cell r="DG784">
            <v>3964</v>
          </cell>
          <cell r="DH784">
            <v>4542</v>
          </cell>
          <cell r="DI784">
            <v>18.394431554524363</v>
          </cell>
          <cell r="DJ784">
            <v>6123</v>
          </cell>
          <cell r="DK784">
            <v>7227</v>
          </cell>
          <cell r="DL784">
            <v>5499</v>
          </cell>
          <cell r="DM784">
            <v>0</v>
          </cell>
          <cell r="DN784">
            <v>5669</v>
          </cell>
          <cell r="DO784">
            <v>3456</v>
          </cell>
          <cell r="DP784">
            <v>6465</v>
          </cell>
          <cell r="DQ784">
            <v>3456</v>
          </cell>
          <cell r="DR784">
            <v>1595</v>
          </cell>
          <cell r="DS784">
            <v>285</v>
          </cell>
          <cell r="DT784">
            <v>5310</v>
          </cell>
          <cell r="DU784">
            <v>5592</v>
          </cell>
          <cell r="DV784">
            <v>18.280927243516182</v>
          </cell>
          <cell r="DW784">
            <v>7000</v>
          </cell>
          <cell r="DX784">
            <v>3653</v>
          </cell>
          <cell r="DY784">
            <v>6491</v>
          </cell>
          <cell r="DZ784">
            <v>0</v>
          </cell>
          <cell r="EA784">
            <v>8714</v>
          </cell>
          <cell r="EB784">
            <v>3456</v>
          </cell>
          <cell r="EC784">
            <v>8714</v>
          </cell>
          <cell r="ED784">
            <v>3456</v>
          </cell>
          <cell r="EE784">
            <v>2871</v>
          </cell>
          <cell r="EF784">
            <v>449</v>
          </cell>
          <cell r="EG784">
            <v>5312</v>
          </cell>
          <cell r="EH784">
            <v>5756</v>
          </cell>
          <cell r="EI784">
            <v>20.823206585652684</v>
          </cell>
          <cell r="EJ784">
            <v>5431</v>
          </cell>
          <cell r="EK784">
            <v>0</v>
          </cell>
          <cell r="EL784">
            <v>0</v>
          </cell>
          <cell r="EM784">
            <v>0</v>
          </cell>
          <cell r="EN784">
            <v>7653</v>
          </cell>
          <cell r="EO784">
            <v>0</v>
          </cell>
          <cell r="EP784">
            <v>7653</v>
          </cell>
          <cell r="EQ784">
            <v>0</v>
          </cell>
          <cell r="ER784">
            <v>7653</v>
          </cell>
          <cell r="ES784">
            <v>0</v>
          </cell>
          <cell r="ET784">
            <v>3090</v>
          </cell>
          <cell r="EU784">
            <v>3534</v>
          </cell>
          <cell r="EV784">
            <v>18.031511379109123</v>
          </cell>
          <cell r="EW784">
            <v>4271</v>
          </cell>
          <cell r="EX784">
            <v>0</v>
          </cell>
          <cell r="GZ784">
            <v>4817</v>
          </cell>
          <cell r="HA784">
            <v>7000</v>
          </cell>
        </row>
        <row r="785">
          <cell r="B785" t="str">
            <v>MI + ME FOGÕES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22767</v>
          </cell>
          <cell r="I785">
            <v>25801</v>
          </cell>
          <cell r="J785">
            <v>56550.829829019196</v>
          </cell>
          <cell r="K785">
            <v>49529.021531100494</v>
          </cell>
          <cell r="L785">
            <v>56989</v>
          </cell>
          <cell r="M785">
            <v>48962</v>
          </cell>
          <cell r="N785">
            <v>65370.152083433582</v>
          </cell>
          <cell r="O785">
            <v>91249</v>
          </cell>
          <cell r="P785">
            <v>65370.152083433582</v>
          </cell>
          <cell r="Q785">
            <v>54707</v>
          </cell>
          <cell r="R785">
            <v>1441</v>
          </cell>
          <cell r="S785">
            <v>1171</v>
          </cell>
          <cell r="T785">
            <v>25471</v>
          </cell>
          <cell r="U785">
            <v>26642</v>
          </cell>
          <cell r="V785">
            <v>12.32128939525284</v>
          </cell>
          <cell r="W785">
            <v>66570.111771741387</v>
          </cell>
          <cell r="X785">
            <v>65400.878384442571</v>
          </cell>
          <cell r="Y785">
            <v>65477</v>
          </cell>
          <cell r="Z785">
            <v>26383</v>
          </cell>
          <cell r="AA785">
            <v>62031.657197701585</v>
          </cell>
          <cell r="AB785">
            <v>78392</v>
          </cell>
          <cell r="AC785">
            <v>62031.657197701585</v>
          </cell>
          <cell r="AD785">
            <v>51205</v>
          </cell>
          <cell r="AE785">
            <v>-458</v>
          </cell>
          <cell r="AF785">
            <v>14362</v>
          </cell>
          <cell r="AG785">
            <v>27010</v>
          </cell>
          <cell r="AH785">
            <v>41372</v>
          </cell>
          <cell r="AI785">
            <v>11.407486088665204</v>
          </cell>
          <cell r="AJ785">
            <v>71310.645831704547</v>
          </cell>
          <cell r="AK785">
            <v>73560.21162434062</v>
          </cell>
          <cell r="AL785">
            <v>72347</v>
          </cell>
          <cell r="AM785">
            <v>42261</v>
          </cell>
          <cell r="AN785">
            <v>71045.451530752747</v>
          </cell>
          <cell r="AO785">
            <v>90271</v>
          </cell>
          <cell r="AP785">
            <v>71045.451530752747</v>
          </cell>
          <cell r="AQ785">
            <v>65582</v>
          </cell>
          <cell r="AR785">
            <v>-32</v>
          </cell>
          <cell r="AS785">
            <v>7365</v>
          </cell>
          <cell r="AT785">
            <v>40989</v>
          </cell>
          <cell r="AU785">
            <v>48354</v>
          </cell>
          <cell r="AV785">
            <v>15.498604461010656</v>
          </cell>
          <cell r="AW785">
            <v>59886.578397662408</v>
          </cell>
          <cell r="AX785">
            <v>35550</v>
          </cell>
          <cell r="AY785">
            <v>55240</v>
          </cell>
          <cell r="AZ785">
            <v>30545</v>
          </cell>
          <cell r="BA785">
            <v>79350.370099051099</v>
          </cell>
          <cell r="BB785">
            <v>104545</v>
          </cell>
          <cell r="BC785">
            <v>79350.370099051099</v>
          </cell>
          <cell r="BD785">
            <v>75367</v>
          </cell>
          <cell r="BE785">
            <v>-176</v>
          </cell>
          <cell r="BF785">
            <v>1034</v>
          </cell>
          <cell r="BG785">
            <v>27369</v>
          </cell>
          <cell r="BH785">
            <v>28403</v>
          </cell>
          <cell r="BI785">
            <v>16.059125264182395</v>
          </cell>
          <cell r="BJ785">
            <v>43766.918825877859</v>
          </cell>
          <cell r="BK785">
            <v>24401</v>
          </cell>
          <cell r="BL785">
            <v>43454</v>
          </cell>
          <cell r="BM785">
            <v>26024</v>
          </cell>
          <cell r="BN785">
            <v>51137.280922243932</v>
          </cell>
          <cell r="BO785">
            <v>31476</v>
          </cell>
          <cell r="BP785">
            <v>51137.280922243932</v>
          </cell>
          <cell r="BQ785">
            <v>31476</v>
          </cell>
          <cell r="BR785">
            <v>571</v>
          </cell>
          <cell r="BS785">
            <v>2423</v>
          </cell>
          <cell r="BT785">
            <v>37387</v>
          </cell>
          <cell r="BU785">
            <v>39810</v>
          </cell>
          <cell r="BV785">
            <v>23.300075272779207</v>
          </cell>
          <cell r="BW785">
            <v>62753.875712197827</v>
          </cell>
          <cell r="BX785">
            <v>40300</v>
          </cell>
          <cell r="BY785">
            <v>62822</v>
          </cell>
          <cell r="BZ785">
            <v>27310</v>
          </cell>
          <cell r="CA785">
            <v>48137.612727386513</v>
          </cell>
          <cell r="CB785">
            <v>51108</v>
          </cell>
          <cell r="CC785">
            <v>48137.612727386513</v>
          </cell>
          <cell r="CD785">
            <v>51108</v>
          </cell>
          <cell r="CE785">
            <v>-641</v>
          </cell>
          <cell r="CF785">
            <v>3516</v>
          </cell>
          <cell r="CG785">
            <v>48649</v>
          </cell>
          <cell r="CH785">
            <v>52165</v>
          </cell>
          <cell r="CI785">
            <v>21.634488857193151</v>
          </cell>
          <cell r="CJ785">
            <v>62387.89283089152</v>
          </cell>
          <cell r="CK785">
            <v>60036.767336820369</v>
          </cell>
          <cell r="CL785">
            <v>62787</v>
          </cell>
          <cell r="CM785">
            <v>17555</v>
          </cell>
          <cell r="CN785">
            <v>67460.341200284354</v>
          </cell>
          <cell r="CO785">
            <v>62450</v>
          </cell>
          <cell r="CP785">
            <v>67460.341200284354</v>
          </cell>
          <cell r="CQ785">
            <v>62450</v>
          </cell>
          <cell r="CR785">
            <v>1531</v>
          </cell>
          <cell r="CS785">
            <v>3093</v>
          </cell>
          <cell r="CT785">
            <v>47878</v>
          </cell>
          <cell r="CU785">
            <v>50971</v>
          </cell>
          <cell r="CV785">
            <v>22.108418569361181</v>
          </cell>
          <cell r="CW785">
            <v>59911.332049131423</v>
          </cell>
          <cell r="CX785">
            <v>60716.752630035262</v>
          </cell>
          <cell r="CY785">
            <v>60287</v>
          </cell>
          <cell r="CZ785">
            <v>0</v>
          </cell>
          <cell r="DA785">
            <v>64968.01186813711</v>
          </cell>
          <cell r="DB785">
            <v>68510</v>
          </cell>
          <cell r="DC785">
            <v>64968.01186813711</v>
          </cell>
          <cell r="DD785">
            <v>68510</v>
          </cell>
          <cell r="DE785">
            <v>1047</v>
          </cell>
          <cell r="DF785">
            <v>5605</v>
          </cell>
          <cell r="DG785">
            <v>35494</v>
          </cell>
          <cell r="DH785">
            <v>41099</v>
          </cell>
          <cell r="DI785">
            <v>17.154871034782747</v>
          </cell>
          <cell r="DJ785">
            <v>58750</v>
          </cell>
          <cell r="DK785">
            <v>58205</v>
          </cell>
          <cell r="DL785">
            <v>60095</v>
          </cell>
          <cell r="DM785">
            <v>0</v>
          </cell>
          <cell r="DN785">
            <v>61275</v>
          </cell>
          <cell r="DO785">
            <v>57264</v>
          </cell>
          <cell r="DP785">
            <v>62071</v>
          </cell>
          <cell r="DQ785">
            <v>57264</v>
          </cell>
          <cell r="DR785">
            <v>196</v>
          </cell>
          <cell r="DS785">
            <v>4592</v>
          </cell>
          <cell r="DT785">
            <v>39747</v>
          </cell>
          <cell r="DU785">
            <v>44336</v>
          </cell>
          <cell r="DV785">
            <v>14.838352414136388</v>
          </cell>
          <cell r="DW785">
            <v>70522</v>
          </cell>
          <cell r="DX785">
            <v>75702.162410925492</v>
          </cell>
          <cell r="DY785">
            <v>68207</v>
          </cell>
          <cell r="DZ785">
            <v>45249</v>
          </cell>
          <cell r="EA785">
            <v>80360</v>
          </cell>
          <cell r="EB785">
            <v>71917</v>
          </cell>
          <cell r="EC785">
            <v>80360</v>
          </cell>
          <cell r="ED785">
            <v>71917</v>
          </cell>
          <cell r="EE785">
            <v>4617</v>
          </cell>
          <cell r="EF785">
            <v>3042</v>
          </cell>
          <cell r="EG785">
            <v>32962</v>
          </cell>
          <cell r="EH785">
            <v>36011</v>
          </cell>
          <cell r="EI785">
            <v>11.121533166880356</v>
          </cell>
          <cell r="EJ785">
            <v>86190</v>
          </cell>
          <cell r="EK785">
            <v>76861</v>
          </cell>
          <cell r="EL785">
            <v>0</v>
          </cell>
          <cell r="EM785">
            <v>0</v>
          </cell>
          <cell r="EN785">
            <v>88914</v>
          </cell>
          <cell r="EO785">
            <v>0</v>
          </cell>
          <cell r="EP785">
            <v>88914</v>
          </cell>
          <cell r="EQ785">
            <v>0</v>
          </cell>
          <cell r="ER785">
            <v>88914</v>
          </cell>
          <cell r="ES785">
            <v>27148</v>
          </cell>
          <cell r="ET785">
            <v>30238</v>
          </cell>
          <cell r="EU785">
            <v>33287</v>
          </cell>
          <cell r="EV785">
            <v>10.969973274642351</v>
          </cell>
          <cell r="EW785">
            <v>74299.315638824584</v>
          </cell>
          <cell r="EX785">
            <v>44</v>
          </cell>
          <cell r="GZ785">
            <v>58934</v>
          </cell>
          <cell r="HA785">
            <v>59385</v>
          </cell>
        </row>
        <row r="786"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  <cell r="Q786">
            <v>0</v>
          </cell>
          <cell r="R786">
            <v>0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0</v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  <cell r="AL786">
            <v>0</v>
          </cell>
          <cell r="AM786">
            <v>0</v>
          </cell>
          <cell r="AN786">
            <v>0</v>
          </cell>
          <cell r="AO786">
            <v>0</v>
          </cell>
          <cell r="AP786">
            <v>0</v>
          </cell>
          <cell r="AQ786">
            <v>0</v>
          </cell>
          <cell r="AR786">
            <v>0</v>
          </cell>
          <cell r="AS786">
            <v>0</v>
          </cell>
          <cell r="AT786">
            <v>0</v>
          </cell>
          <cell r="AU786">
            <v>0</v>
          </cell>
          <cell r="AV786">
            <v>0</v>
          </cell>
          <cell r="AW786">
            <v>0</v>
          </cell>
          <cell r="AX786">
            <v>0</v>
          </cell>
          <cell r="AY786">
            <v>0</v>
          </cell>
          <cell r="AZ786">
            <v>0</v>
          </cell>
          <cell r="BA786">
            <v>0</v>
          </cell>
          <cell r="BB786">
            <v>0</v>
          </cell>
          <cell r="BC786">
            <v>0</v>
          </cell>
          <cell r="BD786">
            <v>0</v>
          </cell>
          <cell r="BE786">
            <v>0</v>
          </cell>
          <cell r="BF786">
            <v>0</v>
          </cell>
          <cell r="BG786">
            <v>0</v>
          </cell>
          <cell r="BH786">
            <v>0</v>
          </cell>
          <cell r="BI786">
            <v>0</v>
          </cell>
          <cell r="BJ786">
            <v>0</v>
          </cell>
          <cell r="BK786">
            <v>0</v>
          </cell>
          <cell r="BL786">
            <v>0</v>
          </cell>
          <cell r="BM786">
            <v>0</v>
          </cell>
          <cell r="BN786">
            <v>0</v>
          </cell>
          <cell r="BO786">
            <v>0</v>
          </cell>
          <cell r="BP786">
            <v>0</v>
          </cell>
          <cell r="BQ786">
            <v>0</v>
          </cell>
          <cell r="BR786">
            <v>0</v>
          </cell>
          <cell r="BS786">
            <v>0</v>
          </cell>
          <cell r="BT786">
            <v>0</v>
          </cell>
          <cell r="BU786">
            <v>0</v>
          </cell>
          <cell r="BV786">
            <v>0</v>
          </cell>
          <cell r="BW786">
            <v>0</v>
          </cell>
          <cell r="BX786">
            <v>0</v>
          </cell>
          <cell r="BY786">
            <v>0</v>
          </cell>
          <cell r="BZ786">
            <v>0</v>
          </cell>
          <cell r="CA786">
            <v>0</v>
          </cell>
          <cell r="CB786">
            <v>0</v>
          </cell>
          <cell r="CC786">
            <v>0</v>
          </cell>
          <cell r="CD786">
            <v>0</v>
          </cell>
          <cell r="CE786">
            <v>0</v>
          </cell>
          <cell r="CF786">
            <v>0</v>
          </cell>
          <cell r="CG786">
            <v>0</v>
          </cell>
          <cell r="CH786">
            <v>0</v>
          </cell>
          <cell r="CI786">
            <v>0</v>
          </cell>
          <cell r="CJ786">
            <v>0</v>
          </cell>
          <cell r="CK786">
            <v>0</v>
          </cell>
          <cell r="CL786">
            <v>0</v>
          </cell>
          <cell r="CM786">
            <v>0</v>
          </cell>
          <cell r="CN786">
            <v>0</v>
          </cell>
          <cell r="CO786">
            <v>0</v>
          </cell>
          <cell r="CP786">
            <v>0</v>
          </cell>
          <cell r="CQ786">
            <v>0</v>
          </cell>
          <cell r="CR786">
            <v>0</v>
          </cell>
          <cell r="CS786">
            <v>0</v>
          </cell>
          <cell r="CT786">
            <v>0</v>
          </cell>
          <cell r="CU786">
            <v>0</v>
          </cell>
          <cell r="CV786">
            <v>0</v>
          </cell>
          <cell r="CW786">
            <v>0</v>
          </cell>
          <cell r="CX786">
            <v>0</v>
          </cell>
          <cell r="CY786">
            <v>0</v>
          </cell>
          <cell r="CZ786">
            <v>0</v>
          </cell>
          <cell r="DA786">
            <v>0</v>
          </cell>
          <cell r="DB786">
            <v>0</v>
          </cell>
          <cell r="DC786">
            <v>0</v>
          </cell>
          <cell r="DD786">
            <v>0</v>
          </cell>
          <cell r="DE786">
            <v>0</v>
          </cell>
          <cell r="DF786">
            <v>0</v>
          </cell>
          <cell r="DG786">
            <v>0</v>
          </cell>
          <cell r="DH786">
            <v>0</v>
          </cell>
          <cell r="DI786">
            <v>0</v>
          </cell>
          <cell r="DJ786">
            <v>0</v>
          </cell>
          <cell r="DK786">
            <v>0</v>
          </cell>
          <cell r="DL786">
            <v>0</v>
          </cell>
          <cell r="DM786">
            <v>0</v>
          </cell>
          <cell r="DN786">
            <v>0</v>
          </cell>
          <cell r="DO786">
            <v>0</v>
          </cell>
          <cell r="DP786">
            <v>0</v>
          </cell>
          <cell r="DQ786">
            <v>0</v>
          </cell>
          <cell r="DR786">
            <v>0</v>
          </cell>
          <cell r="DS786">
            <v>0</v>
          </cell>
          <cell r="DT786">
            <v>0</v>
          </cell>
          <cell r="DU786">
            <v>0</v>
          </cell>
          <cell r="DV786">
            <v>0</v>
          </cell>
          <cell r="DW786">
            <v>0</v>
          </cell>
          <cell r="DX786">
            <v>0</v>
          </cell>
          <cell r="DY786">
            <v>0</v>
          </cell>
          <cell r="DZ786">
            <v>0</v>
          </cell>
          <cell r="EA786">
            <v>0</v>
          </cell>
          <cell r="EB786">
            <v>0</v>
          </cell>
          <cell r="EC786">
            <v>0</v>
          </cell>
          <cell r="ED786">
            <v>0</v>
          </cell>
          <cell r="EE786">
            <v>0</v>
          </cell>
          <cell r="EF786">
            <v>0</v>
          </cell>
          <cell r="EG786">
            <v>0</v>
          </cell>
          <cell r="EH786">
            <v>0</v>
          </cell>
          <cell r="EI786">
            <v>0</v>
          </cell>
          <cell r="EJ786">
            <v>0</v>
          </cell>
          <cell r="EK786">
            <v>0</v>
          </cell>
          <cell r="EL786">
            <v>0</v>
          </cell>
          <cell r="EM786">
            <v>0</v>
          </cell>
          <cell r="EN786">
            <v>0</v>
          </cell>
          <cell r="EO786">
            <v>0</v>
          </cell>
          <cell r="EP786">
            <v>0</v>
          </cell>
          <cell r="EQ786">
            <v>0</v>
          </cell>
          <cell r="ER786">
            <v>0</v>
          </cell>
          <cell r="ES786">
            <v>0</v>
          </cell>
          <cell r="ET786">
            <v>0</v>
          </cell>
          <cell r="EU786">
            <v>0</v>
          </cell>
          <cell r="EV786">
            <v>0</v>
          </cell>
          <cell r="EW786">
            <v>0</v>
          </cell>
          <cell r="EX786">
            <v>0</v>
          </cell>
          <cell r="GZ786">
            <v>0</v>
          </cell>
          <cell r="HA786">
            <v>0</v>
          </cell>
        </row>
        <row r="787"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>
            <v>0.83688041493579624</v>
          </cell>
          <cell r="R787">
            <v>0</v>
          </cell>
          <cell r="S787">
            <v>0</v>
          </cell>
          <cell r="T787">
            <v>-422</v>
          </cell>
          <cell r="U787">
            <v>1441</v>
          </cell>
          <cell r="V787">
            <v>0</v>
          </cell>
          <cell r="W787">
            <v>80500</v>
          </cell>
          <cell r="X787">
            <v>13929.888228258613</v>
          </cell>
          <cell r="Y787">
            <v>0</v>
          </cell>
          <cell r="Z787">
            <v>0</v>
          </cell>
          <cell r="AA787">
            <v>-66570.111771741387</v>
          </cell>
          <cell r="AB787">
            <v>0</v>
          </cell>
          <cell r="AC787">
            <v>0</v>
          </cell>
          <cell r="AD787">
            <v>0.82546561406225438</v>
          </cell>
          <cell r="AE787">
            <v>0</v>
          </cell>
          <cell r="AF787">
            <v>0</v>
          </cell>
          <cell r="AG787">
            <v>12733</v>
          </cell>
          <cell r="AH787">
            <v>-458</v>
          </cell>
          <cell r="AI787">
            <v>0</v>
          </cell>
          <cell r="AJ787">
            <v>0</v>
          </cell>
          <cell r="AK787">
            <v>0</v>
          </cell>
          <cell r="AL787">
            <v>0</v>
          </cell>
          <cell r="AM787">
            <v>0</v>
          </cell>
          <cell r="AN787">
            <v>0</v>
          </cell>
          <cell r="AO787">
            <v>0</v>
          </cell>
          <cell r="AP787">
            <v>-3473.4515307527472</v>
          </cell>
          <cell r="AQ787">
            <v>0.9230992074364136</v>
          </cell>
          <cell r="AR787">
            <v>0</v>
          </cell>
          <cell r="AS787">
            <v>0</v>
          </cell>
          <cell r="AT787">
            <v>-7214</v>
          </cell>
          <cell r="AU787">
            <v>-217</v>
          </cell>
          <cell r="AV787">
            <v>0</v>
          </cell>
          <cell r="AW787">
            <v>0</v>
          </cell>
          <cell r="AX787">
            <v>0</v>
          </cell>
          <cell r="AY787">
            <v>0</v>
          </cell>
          <cell r="AZ787">
            <v>0</v>
          </cell>
          <cell r="BA787">
            <v>0</v>
          </cell>
          <cell r="BB787">
            <v>0</v>
          </cell>
          <cell r="BC787">
            <v>0</v>
          </cell>
          <cell r="BD787">
            <v>0</v>
          </cell>
          <cell r="BE787">
            <v>0</v>
          </cell>
          <cell r="BF787">
            <v>0</v>
          </cell>
          <cell r="BG787">
            <v>-6507</v>
          </cell>
          <cell r="BH787">
            <v>-176</v>
          </cell>
          <cell r="BI787">
            <v>0</v>
          </cell>
          <cell r="BJ787">
            <v>0</v>
          </cell>
          <cell r="BK787">
            <v>0</v>
          </cell>
          <cell r="BL787">
            <v>0</v>
          </cell>
          <cell r="BM787">
            <v>0</v>
          </cell>
          <cell r="BN787">
            <v>0</v>
          </cell>
          <cell r="BO787">
            <v>0</v>
          </cell>
          <cell r="BP787">
            <v>0</v>
          </cell>
          <cell r="BQ787">
            <v>0.61551962545408678</v>
          </cell>
          <cell r="BR787">
            <v>0</v>
          </cell>
          <cell r="BS787">
            <v>0</v>
          </cell>
          <cell r="BT787">
            <v>1960</v>
          </cell>
          <cell r="BU787">
            <v>571</v>
          </cell>
          <cell r="BV787">
            <v>0</v>
          </cell>
          <cell r="BW787">
            <v>0</v>
          </cell>
          <cell r="BX787">
            <v>0</v>
          </cell>
          <cell r="BY787">
            <v>0</v>
          </cell>
          <cell r="BZ787">
            <v>0</v>
          </cell>
          <cell r="CA787">
            <v>0</v>
          </cell>
          <cell r="CB787">
            <v>0</v>
          </cell>
          <cell r="CC787">
            <v>0</v>
          </cell>
          <cell r="CD787">
            <v>1.0617061608234588</v>
          </cell>
          <cell r="CE787">
            <v>0</v>
          </cell>
          <cell r="CF787">
            <v>1093</v>
          </cell>
          <cell r="CG787">
            <v>452</v>
          </cell>
          <cell r="CH787">
            <v>-641</v>
          </cell>
          <cell r="CI787">
            <v>0</v>
          </cell>
          <cell r="CJ787">
            <v>0</v>
          </cell>
          <cell r="CK787">
            <v>0</v>
          </cell>
          <cell r="CL787">
            <v>0</v>
          </cell>
          <cell r="CM787">
            <v>0</v>
          </cell>
          <cell r="CN787">
            <v>0</v>
          </cell>
          <cell r="CO787">
            <v>0</v>
          </cell>
          <cell r="CP787">
            <v>0</v>
          </cell>
          <cell r="CQ787">
            <v>0</v>
          </cell>
          <cell r="CR787">
            <v>0</v>
          </cell>
          <cell r="CS787">
            <v>0</v>
          </cell>
          <cell r="CT787">
            <v>1108</v>
          </cell>
          <cell r="CU787">
            <v>1531</v>
          </cell>
          <cell r="CV787">
            <v>0</v>
          </cell>
          <cell r="CW787">
            <v>0</v>
          </cell>
          <cell r="CX787">
            <v>0</v>
          </cell>
          <cell r="CY787">
            <v>0</v>
          </cell>
          <cell r="CZ787">
            <v>0</v>
          </cell>
          <cell r="DA787">
            <v>0</v>
          </cell>
          <cell r="DB787">
            <v>0</v>
          </cell>
          <cell r="DC787">
            <v>0</v>
          </cell>
          <cell r="DD787">
            <v>0</v>
          </cell>
          <cell r="DE787">
            <v>0</v>
          </cell>
          <cell r="DF787">
            <v>0</v>
          </cell>
          <cell r="DG787">
            <v>3559</v>
          </cell>
          <cell r="DH787">
            <v>1047</v>
          </cell>
          <cell r="DI787">
            <v>0</v>
          </cell>
          <cell r="DJ787">
            <v>0</v>
          </cell>
          <cell r="DK787">
            <v>0</v>
          </cell>
          <cell r="DL787">
            <v>0</v>
          </cell>
          <cell r="DM787">
            <v>0</v>
          </cell>
          <cell r="DN787">
            <v>0</v>
          </cell>
          <cell r="DO787">
            <v>0</v>
          </cell>
          <cell r="DP787">
            <v>0</v>
          </cell>
          <cell r="DQ787">
            <v>0</v>
          </cell>
          <cell r="DR787">
            <v>0</v>
          </cell>
          <cell r="DS787">
            <v>0</v>
          </cell>
          <cell r="DT787">
            <v>-7574</v>
          </cell>
          <cell r="DU787">
            <v>-6558</v>
          </cell>
          <cell r="DV787">
            <v>0</v>
          </cell>
          <cell r="DW787">
            <v>0</v>
          </cell>
          <cell r="DX787">
            <v>0</v>
          </cell>
          <cell r="DY787">
            <v>0</v>
          </cell>
          <cell r="DZ787">
            <v>0</v>
          </cell>
          <cell r="EA787">
            <v>0</v>
          </cell>
          <cell r="EB787">
            <v>0</v>
          </cell>
          <cell r="EC787">
            <v>0</v>
          </cell>
          <cell r="ED787">
            <v>0</v>
          </cell>
          <cell r="EE787">
            <v>0</v>
          </cell>
          <cell r="EF787">
            <v>0</v>
          </cell>
          <cell r="EG787">
            <v>3075</v>
          </cell>
          <cell r="EH787">
            <v>4615</v>
          </cell>
          <cell r="EI787">
            <v>0</v>
          </cell>
          <cell r="EJ787">
            <v>0</v>
          </cell>
          <cell r="EK787">
            <v>0</v>
          </cell>
          <cell r="EL787">
            <v>0</v>
          </cell>
          <cell r="EM787">
            <v>0</v>
          </cell>
          <cell r="EN787">
            <v>0</v>
          </cell>
          <cell r="EO787">
            <v>0</v>
          </cell>
          <cell r="EP787">
            <v>0</v>
          </cell>
          <cell r="EQ787">
            <v>0</v>
          </cell>
          <cell r="ER787">
            <v>0</v>
          </cell>
          <cell r="ES787">
            <v>0</v>
          </cell>
          <cell r="ET787">
            <v>0</v>
          </cell>
          <cell r="EU787">
            <v>0</v>
          </cell>
          <cell r="EV787">
            <v>0</v>
          </cell>
          <cell r="EW787">
            <v>0</v>
          </cell>
          <cell r="EX787">
            <v>0</v>
          </cell>
          <cell r="GZ787">
            <v>0</v>
          </cell>
          <cell r="HA787">
            <v>0</v>
          </cell>
        </row>
        <row r="788">
          <cell r="B788" t="str">
            <v>LINHA 6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0</v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0</v>
          </cell>
          <cell r="AM788">
            <v>0</v>
          </cell>
          <cell r="AN788">
            <v>0</v>
          </cell>
          <cell r="AO788">
            <v>0</v>
          </cell>
          <cell r="AP788">
            <v>0</v>
          </cell>
          <cell r="AQ788">
            <v>0</v>
          </cell>
          <cell r="AR788">
            <v>0</v>
          </cell>
          <cell r="AS788">
            <v>0</v>
          </cell>
          <cell r="AT788">
            <v>0</v>
          </cell>
          <cell r="AU788">
            <v>0</v>
          </cell>
          <cell r="AV788">
            <v>0</v>
          </cell>
          <cell r="AW788">
            <v>0</v>
          </cell>
          <cell r="AX788">
            <v>0</v>
          </cell>
          <cell r="AY788">
            <v>0</v>
          </cell>
          <cell r="AZ788">
            <v>0</v>
          </cell>
          <cell r="BA788">
            <v>0</v>
          </cell>
          <cell r="BB788">
            <v>0</v>
          </cell>
          <cell r="BC788">
            <v>0</v>
          </cell>
          <cell r="BD788">
            <v>0</v>
          </cell>
          <cell r="BE788">
            <v>0</v>
          </cell>
          <cell r="BF788">
            <v>0</v>
          </cell>
          <cell r="BG788">
            <v>0</v>
          </cell>
          <cell r="BH788">
            <v>0</v>
          </cell>
          <cell r="BI788">
            <v>0</v>
          </cell>
          <cell r="BJ788">
            <v>0</v>
          </cell>
          <cell r="BK788">
            <v>0</v>
          </cell>
          <cell r="BL788">
            <v>0</v>
          </cell>
          <cell r="BM788">
            <v>0</v>
          </cell>
          <cell r="BN788">
            <v>0</v>
          </cell>
          <cell r="BO788">
            <v>0</v>
          </cell>
          <cell r="BP788">
            <v>0</v>
          </cell>
          <cell r="BQ788">
            <v>0</v>
          </cell>
          <cell r="BR788">
            <v>0</v>
          </cell>
          <cell r="BS788">
            <v>0</v>
          </cell>
          <cell r="BT788">
            <v>0</v>
          </cell>
          <cell r="BU788">
            <v>0</v>
          </cell>
          <cell r="BV788">
            <v>0</v>
          </cell>
          <cell r="BW788">
            <v>0</v>
          </cell>
          <cell r="BX788">
            <v>0</v>
          </cell>
          <cell r="BY788">
            <v>0</v>
          </cell>
          <cell r="BZ788">
            <v>0</v>
          </cell>
          <cell r="CA788">
            <v>0</v>
          </cell>
          <cell r="CB788">
            <v>0</v>
          </cell>
          <cell r="CC788">
            <v>0</v>
          </cell>
          <cell r="CD788">
            <v>0</v>
          </cell>
          <cell r="CE788">
            <v>0</v>
          </cell>
          <cell r="CF788">
            <v>0</v>
          </cell>
          <cell r="CG788">
            <v>0</v>
          </cell>
          <cell r="CH788">
            <v>0</v>
          </cell>
          <cell r="CI788">
            <v>0</v>
          </cell>
          <cell r="CJ788">
            <v>0</v>
          </cell>
          <cell r="CK788">
            <v>0</v>
          </cell>
          <cell r="CL788">
            <v>0</v>
          </cell>
          <cell r="CM788">
            <v>0</v>
          </cell>
          <cell r="CN788">
            <v>0</v>
          </cell>
          <cell r="CO788">
            <v>0</v>
          </cell>
          <cell r="CP788">
            <v>0</v>
          </cell>
          <cell r="CQ788">
            <v>0</v>
          </cell>
          <cell r="CR788">
            <v>0</v>
          </cell>
          <cell r="CS788">
            <v>0</v>
          </cell>
          <cell r="CT788">
            <v>0</v>
          </cell>
          <cell r="CU788">
            <v>0</v>
          </cell>
          <cell r="CV788">
            <v>0</v>
          </cell>
          <cell r="CW788">
            <v>0</v>
          </cell>
          <cell r="CX788">
            <v>0</v>
          </cell>
          <cell r="CY788">
            <v>0</v>
          </cell>
          <cell r="CZ788">
            <v>0</v>
          </cell>
          <cell r="DA788">
            <v>0</v>
          </cell>
          <cell r="DB788">
            <v>0</v>
          </cell>
          <cell r="DC788">
            <v>0</v>
          </cell>
          <cell r="DD788">
            <v>0</v>
          </cell>
          <cell r="DE788">
            <v>0</v>
          </cell>
          <cell r="DF788">
            <v>0</v>
          </cell>
          <cell r="DG788">
            <v>0</v>
          </cell>
          <cell r="DH788">
            <v>0</v>
          </cell>
          <cell r="DI788">
            <v>0</v>
          </cell>
          <cell r="DJ788">
            <v>0</v>
          </cell>
          <cell r="DK788">
            <v>0</v>
          </cell>
          <cell r="DL788">
            <v>0</v>
          </cell>
          <cell r="DM788">
            <v>0</v>
          </cell>
          <cell r="DN788">
            <v>0</v>
          </cell>
          <cell r="DO788">
            <v>0</v>
          </cell>
          <cell r="DP788">
            <v>0</v>
          </cell>
          <cell r="DQ788">
            <v>0</v>
          </cell>
          <cell r="DR788">
            <v>0</v>
          </cell>
          <cell r="DS788">
            <v>0</v>
          </cell>
          <cell r="DT788">
            <v>0</v>
          </cell>
          <cell r="DU788">
            <v>0</v>
          </cell>
          <cell r="DV788">
            <v>0</v>
          </cell>
          <cell r="DW788">
            <v>0</v>
          </cell>
          <cell r="DX788">
            <v>0</v>
          </cell>
          <cell r="DY788">
            <v>0</v>
          </cell>
          <cell r="DZ788">
            <v>0</v>
          </cell>
          <cell r="EA788">
            <v>0</v>
          </cell>
          <cell r="EB788">
            <v>0</v>
          </cell>
          <cell r="EC788">
            <v>0</v>
          </cell>
          <cell r="ED788">
            <v>0</v>
          </cell>
          <cell r="EE788">
            <v>0</v>
          </cell>
          <cell r="EF788">
            <v>0</v>
          </cell>
          <cell r="EG788">
            <v>0</v>
          </cell>
          <cell r="EH788">
            <v>0</v>
          </cell>
          <cell r="EI788">
            <v>0</v>
          </cell>
          <cell r="EJ788">
            <v>0</v>
          </cell>
          <cell r="EK788">
            <v>0</v>
          </cell>
          <cell r="EL788">
            <v>0</v>
          </cell>
          <cell r="EM788">
            <v>0</v>
          </cell>
          <cell r="EN788">
            <v>0</v>
          </cell>
          <cell r="EO788">
            <v>0</v>
          </cell>
          <cell r="EP788">
            <v>0</v>
          </cell>
          <cell r="EQ788">
            <v>0</v>
          </cell>
          <cell r="ER788">
            <v>0</v>
          </cell>
          <cell r="ES788">
            <v>0</v>
          </cell>
          <cell r="ET788">
            <v>0</v>
          </cell>
          <cell r="EU788">
            <v>0</v>
          </cell>
          <cell r="EV788">
            <v>0</v>
          </cell>
          <cell r="EW788">
            <v>0</v>
          </cell>
          <cell r="EX788">
            <v>0</v>
          </cell>
          <cell r="GZ788">
            <v>0</v>
          </cell>
          <cell r="HA788">
            <v>0</v>
          </cell>
        </row>
        <row r="789"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2906.7000000000021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Q789">
            <v>0</v>
          </cell>
          <cell r="R789">
            <v>0</v>
          </cell>
          <cell r="S789">
            <v>0</v>
          </cell>
          <cell r="T789">
            <v>2</v>
          </cell>
          <cell r="U789">
            <v>0</v>
          </cell>
          <cell r="V789">
            <v>0</v>
          </cell>
          <cell r="W789">
            <v>3530.9700000000039</v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11</v>
          </cell>
          <cell r="AH789">
            <v>0</v>
          </cell>
          <cell r="AI789">
            <v>0</v>
          </cell>
          <cell r="AJ789">
            <v>5080.4900000000043</v>
          </cell>
          <cell r="AK789">
            <v>0</v>
          </cell>
          <cell r="AL789">
            <v>0</v>
          </cell>
          <cell r="AM789">
            <v>0</v>
          </cell>
          <cell r="AN789">
            <v>0</v>
          </cell>
          <cell r="AO789">
            <v>0</v>
          </cell>
          <cell r="AP789">
            <v>0</v>
          </cell>
          <cell r="AQ789">
            <v>0</v>
          </cell>
          <cell r="AR789">
            <v>0</v>
          </cell>
          <cell r="AS789">
            <v>0</v>
          </cell>
          <cell r="AT789">
            <v>31</v>
          </cell>
          <cell r="AU789">
            <v>0</v>
          </cell>
          <cell r="AV789">
            <v>0</v>
          </cell>
          <cell r="AW789">
            <v>4692.7680000000037</v>
          </cell>
          <cell r="AX789">
            <v>0</v>
          </cell>
          <cell r="AY789">
            <v>0</v>
          </cell>
          <cell r="AZ789">
            <v>0</v>
          </cell>
          <cell r="BA789">
            <v>0</v>
          </cell>
          <cell r="BB789">
            <v>0</v>
          </cell>
          <cell r="BC789">
            <v>0</v>
          </cell>
          <cell r="BD789">
            <v>0</v>
          </cell>
          <cell r="BE789">
            <v>0</v>
          </cell>
          <cell r="BF789">
            <v>0</v>
          </cell>
          <cell r="BG789">
            <v>50</v>
          </cell>
          <cell r="BH789">
            <v>0</v>
          </cell>
          <cell r="BI789">
            <v>0</v>
          </cell>
          <cell r="BJ789">
            <v>422.16300000000479</v>
          </cell>
          <cell r="BK789">
            <v>0</v>
          </cell>
          <cell r="BL789">
            <v>0</v>
          </cell>
          <cell r="BM789">
            <v>0</v>
          </cell>
          <cell r="BN789">
            <v>0</v>
          </cell>
          <cell r="BO789">
            <v>0</v>
          </cell>
          <cell r="BP789">
            <v>0</v>
          </cell>
          <cell r="BQ789">
            <v>0</v>
          </cell>
          <cell r="BR789">
            <v>0</v>
          </cell>
          <cell r="BS789">
            <v>0</v>
          </cell>
          <cell r="BT789">
            <v>24</v>
          </cell>
          <cell r="BU789">
            <v>0</v>
          </cell>
          <cell r="BV789">
            <v>0</v>
          </cell>
          <cell r="BW789">
            <v>1376.893308341148</v>
          </cell>
          <cell r="BX789">
            <v>0</v>
          </cell>
          <cell r="BY789">
            <v>0</v>
          </cell>
          <cell r="BZ789">
            <v>0</v>
          </cell>
          <cell r="CA789">
            <v>0</v>
          </cell>
          <cell r="CB789">
            <v>0</v>
          </cell>
          <cell r="CC789">
            <v>0</v>
          </cell>
          <cell r="CD789">
            <v>0</v>
          </cell>
          <cell r="CE789">
            <v>0</v>
          </cell>
          <cell r="CF789">
            <v>0</v>
          </cell>
          <cell r="CG789">
            <v>30</v>
          </cell>
          <cell r="CH789">
            <v>0</v>
          </cell>
          <cell r="CI789">
            <v>0</v>
          </cell>
          <cell r="CJ789">
            <v>4314.5115151515201</v>
          </cell>
          <cell r="CK789">
            <v>0</v>
          </cell>
          <cell r="CL789">
            <v>0</v>
          </cell>
          <cell r="CM789">
            <v>0</v>
          </cell>
          <cell r="CN789">
            <v>0</v>
          </cell>
          <cell r="CO789">
            <v>0</v>
          </cell>
          <cell r="CP789">
            <v>0</v>
          </cell>
          <cell r="CQ789">
            <v>0</v>
          </cell>
          <cell r="CR789">
            <v>0</v>
          </cell>
          <cell r="CS789">
            <v>0</v>
          </cell>
          <cell r="CT789">
            <v>40</v>
          </cell>
          <cell r="CU789">
            <v>0</v>
          </cell>
          <cell r="CV789">
            <v>0</v>
          </cell>
          <cell r="CW789">
            <v>6598.5177358490646</v>
          </cell>
          <cell r="CX789">
            <v>0</v>
          </cell>
          <cell r="CY789">
            <v>0</v>
          </cell>
          <cell r="CZ789">
            <v>0</v>
          </cell>
          <cell r="DA789">
            <v>0</v>
          </cell>
          <cell r="DB789">
            <v>0</v>
          </cell>
          <cell r="DC789">
            <v>0</v>
          </cell>
          <cell r="DD789">
            <v>0</v>
          </cell>
          <cell r="DE789">
            <v>0</v>
          </cell>
          <cell r="DF789">
            <v>0</v>
          </cell>
          <cell r="DG789">
            <v>54</v>
          </cell>
          <cell r="DH789">
            <v>0</v>
          </cell>
          <cell r="DI789">
            <v>0</v>
          </cell>
          <cell r="DJ789">
            <v>5172.3673887724326</v>
          </cell>
          <cell r="DK789">
            <v>0</v>
          </cell>
          <cell r="DL789">
            <v>0</v>
          </cell>
          <cell r="DM789">
            <v>0</v>
          </cell>
          <cell r="DN789">
            <v>0</v>
          </cell>
          <cell r="DO789">
            <v>0</v>
          </cell>
          <cell r="DP789">
            <v>0</v>
          </cell>
          <cell r="DQ789">
            <v>0</v>
          </cell>
          <cell r="DR789">
            <v>0</v>
          </cell>
          <cell r="DS789">
            <v>0</v>
          </cell>
          <cell r="DT789">
            <v>54</v>
          </cell>
          <cell r="DU789">
            <v>0</v>
          </cell>
          <cell r="DV789">
            <v>0</v>
          </cell>
          <cell r="DW789">
            <v>4548.8872986228816</v>
          </cell>
          <cell r="DX789">
            <v>1213.1140278917244</v>
          </cell>
          <cell r="DY789">
            <v>0</v>
          </cell>
          <cell r="DZ789">
            <v>0</v>
          </cell>
          <cell r="EA789">
            <v>0</v>
          </cell>
          <cell r="EB789">
            <v>0</v>
          </cell>
          <cell r="EC789">
            <v>0</v>
          </cell>
          <cell r="ED789">
            <v>0</v>
          </cell>
          <cell r="EE789">
            <v>0</v>
          </cell>
          <cell r="EF789">
            <v>0</v>
          </cell>
          <cell r="EG789">
            <v>11</v>
          </cell>
          <cell r="EH789">
            <v>0</v>
          </cell>
          <cell r="EI789">
            <v>0</v>
          </cell>
          <cell r="EJ789">
            <v>3797.9044560417601</v>
          </cell>
          <cell r="EK789">
            <v>0</v>
          </cell>
          <cell r="EL789">
            <v>0</v>
          </cell>
          <cell r="EM789">
            <v>0</v>
          </cell>
          <cell r="EN789">
            <v>0</v>
          </cell>
          <cell r="EO789">
            <v>0</v>
          </cell>
          <cell r="EP789">
            <v>0</v>
          </cell>
          <cell r="EQ789">
            <v>0</v>
          </cell>
          <cell r="ER789">
            <v>0</v>
          </cell>
          <cell r="ES789">
            <v>0</v>
          </cell>
          <cell r="ET789">
            <v>12</v>
          </cell>
          <cell r="EU789">
            <v>0</v>
          </cell>
          <cell r="EV789">
            <v>0</v>
          </cell>
          <cell r="EW789">
            <v>1877.8396226415189</v>
          </cell>
          <cell r="EX789">
            <v>0</v>
          </cell>
          <cell r="GZ789">
            <v>0</v>
          </cell>
          <cell r="HA789">
            <v>0</v>
          </cell>
        </row>
        <row r="790">
          <cell r="B790">
            <v>0</v>
          </cell>
          <cell r="C790">
            <v>0</v>
          </cell>
          <cell r="D790">
            <v>0</v>
          </cell>
          <cell r="E790">
            <v>1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Q790">
            <v>0</v>
          </cell>
          <cell r="R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0</v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>
            <v>0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0</v>
          </cell>
          <cell r="AM790">
            <v>0</v>
          </cell>
          <cell r="AN790">
            <v>0</v>
          </cell>
          <cell r="AO790">
            <v>0</v>
          </cell>
          <cell r="AP790">
            <v>0</v>
          </cell>
          <cell r="AQ790">
            <v>0</v>
          </cell>
          <cell r="AR790">
            <v>0</v>
          </cell>
          <cell r="AS790">
            <v>0</v>
          </cell>
          <cell r="AT790">
            <v>0</v>
          </cell>
          <cell r="AU790">
            <v>0</v>
          </cell>
          <cell r="AV790">
            <v>0</v>
          </cell>
          <cell r="AW790">
            <v>0</v>
          </cell>
          <cell r="AX790">
            <v>0</v>
          </cell>
          <cell r="AY790">
            <v>0</v>
          </cell>
          <cell r="AZ790">
            <v>0</v>
          </cell>
          <cell r="BA790">
            <v>0</v>
          </cell>
          <cell r="BB790">
            <v>0</v>
          </cell>
          <cell r="BC790">
            <v>0</v>
          </cell>
          <cell r="BD790">
            <v>0</v>
          </cell>
          <cell r="BE790">
            <v>0</v>
          </cell>
          <cell r="BF790">
            <v>0</v>
          </cell>
          <cell r="BG790">
            <v>0</v>
          </cell>
          <cell r="BH790">
            <v>0</v>
          </cell>
          <cell r="BI790">
            <v>0</v>
          </cell>
          <cell r="BJ790">
            <v>0</v>
          </cell>
          <cell r="BK790">
            <v>0</v>
          </cell>
          <cell r="BL790">
            <v>0</v>
          </cell>
          <cell r="BM790">
            <v>0</v>
          </cell>
          <cell r="BN790">
            <v>0</v>
          </cell>
          <cell r="BO790">
            <v>0</v>
          </cell>
          <cell r="BP790">
            <v>0</v>
          </cell>
          <cell r="BQ790">
            <v>0</v>
          </cell>
          <cell r="BR790">
            <v>0</v>
          </cell>
          <cell r="BS790">
            <v>0</v>
          </cell>
          <cell r="BT790">
            <v>0</v>
          </cell>
          <cell r="BU790">
            <v>0</v>
          </cell>
          <cell r="BV790">
            <v>0</v>
          </cell>
          <cell r="BW790">
            <v>0</v>
          </cell>
          <cell r="BX790">
            <v>0</v>
          </cell>
          <cell r="BY790">
            <v>0</v>
          </cell>
          <cell r="BZ790">
            <v>0</v>
          </cell>
          <cell r="CA790">
            <v>0</v>
          </cell>
          <cell r="CB790">
            <v>0</v>
          </cell>
          <cell r="CC790">
            <v>0</v>
          </cell>
          <cell r="CD790">
            <v>0</v>
          </cell>
          <cell r="CE790">
            <v>0</v>
          </cell>
          <cell r="CF790">
            <v>0</v>
          </cell>
          <cell r="CG790">
            <v>0</v>
          </cell>
          <cell r="CH790">
            <v>0</v>
          </cell>
          <cell r="CI790">
            <v>0</v>
          </cell>
          <cell r="CJ790">
            <v>0</v>
          </cell>
          <cell r="CK790">
            <v>0</v>
          </cell>
          <cell r="CL790">
            <v>0</v>
          </cell>
          <cell r="CM790">
            <v>0</v>
          </cell>
          <cell r="CN790">
            <v>0</v>
          </cell>
          <cell r="CO790">
            <v>0</v>
          </cell>
          <cell r="CP790">
            <v>0</v>
          </cell>
          <cell r="CQ790">
            <v>0</v>
          </cell>
          <cell r="CR790">
            <v>0</v>
          </cell>
          <cell r="CS790">
            <v>0</v>
          </cell>
          <cell r="CT790">
            <v>0</v>
          </cell>
          <cell r="CU790">
            <v>0</v>
          </cell>
          <cell r="CV790">
            <v>0</v>
          </cell>
          <cell r="CW790">
            <v>0</v>
          </cell>
          <cell r="CX790">
            <v>0</v>
          </cell>
          <cell r="CY790">
            <v>0</v>
          </cell>
          <cell r="CZ790">
            <v>0</v>
          </cell>
          <cell r="DA790">
            <v>0</v>
          </cell>
          <cell r="DB790">
            <v>0</v>
          </cell>
          <cell r="DC790">
            <v>0</v>
          </cell>
          <cell r="DD790">
            <v>0</v>
          </cell>
          <cell r="DE790">
            <v>0</v>
          </cell>
          <cell r="DF790">
            <v>0</v>
          </cell>
          <cell r="DG790">
            <v>0</v>
          </cell>
          <cell r="DH790">
            <v>0</v>
          </cell>
          <cell r="DI790">
            <v>0</v>
          </cell>
          <cell r="DJ790">
            <v>0</v>
          </cell>
          <cell r="DK790">
            <v>0</v>
          </cell>
          <cell r="DL790">
            <v>0</v>
          </cell>
          <cell r="DM790">
            <v>0</v>
          </cell>
          <cell r="DN790">
            <v>0</v>
          </cell>
          <cell r="DO790">
            <v>0</v>
          </cell>
          <cell r="DP790">
            <v>0</v>
          </cell>
          <cell r="DQ790">
            <v>0</v>
          </cell>
          <cell r="DR790">
            <v>0</v>
          </cell>
          <cell r="DS790">
            <v>0</v>
          </cell>
          <cell r="DT790">
            <v>0</v>
          </cell>
          <cell r="DU790">
            <v>0</v>
          </cell>
          <cell r="DV790">
            <v>0</v>
          </cell>
          <cell r="DW790">
            <v>0</v>
          </cell>
          <cell r="DX790">
            <v>0</v>
          </cell>
          <cell r="DY790">
            <v>0</v>
          </cell>
          <cell r="DZ790">
            <v>0</v>
          </cell>
          <cell r="EA790">
            <v>0</v>
          </cell>
          <cell r="EB790">
            <v>0</v>
          </cell>
          <cell r="EC790">
            <v>0</v>
          </cell>
          <cell r="ED790">
            <v>0</v>
          </cell>
          <cell r="EE790">
            <v>0</v>
          </cell>
          <cell r="EF790">
            <v>0</v>
          </cell>
          <cell r="EG790">
            <v>0</v>
          </cell>
          <cell r="EH790">
            <v>0</v>
          </cell>
          <cell r="EI790">
            <v>0</v>
          </cell>
          <cell r="EJ790">
            <v>0</v>
          </cell>
          <cell r="EK790">
            <v>0</v>
          </cell>
          <cell r="EL790">
            <v>0</v>
          </cell>
          <cell r="EM790">
            <v>0</v>
          </cell>
          <cell r="EN790">
            <v>0</v>
          </cell>
          <cell r="EO790">
            <v>0</v>
          </cell>
          <cell r="EP790">
            <v>0</v>
          </cell>
          <cell r="EQ790">
            <v>0</v>
          </cell>
          <cell r="ER790">
            <v>0</v>
          </cell>
          <cell r="ES790">
            <v>0</v>
          </cell>
          <cell r="ET790">
            <v>0</v>
          </cell>
          <cell r="EU790">
            <v>0</v>
          </cell>
          <cell r="EV790">
            <v>0</v>
          </cell>
          <cell r="EW790">
            <v>0</v>
          </cell>
          <cell r="EX790">
            <v>0</v>
          </cell>
          <cell r="GZ790">
            <v>0</v>
          </cell>
          <cell r="HA790">
            <v>0</v>
          </cell>
        </row>
        <row r="791">
          <cell r="B791" t="str">
            <v>GC75V</v>
          </cell>
          <cell r="C791" t="str">
            <v>LINHA 6GC75V</v>
          </cell>
          <cell r="D791">
            <v>0</v>
          </cell>
          <cell r="E791">
            <v>0</v>
          </cell>
          <cell r="F791" t="str">
            <v>PROJETO RENATA</v>
          </cell>
          <cell r="G791">
            <v>0</v>
          </cell>
          <cell r="H791">
            <v>361</v>
          </cell>
          <cell r="I791">
            <v>362</v>
          </cell>
          <cell r="J791">
            <v>2906.7000000000021</v>
          </cell>
          <cell r="K791">
            <v>0</v>
          </cell>
          <cell r="L791">
            <v>2923</v>
          </cell>
          <cell r="M791">
            <v>40</v>
          </cell>
          <cell r="N791">
            <v>1978.9950624672701</v>
          </cell>
          <cell r="O791">
            <v>122</v>
          </cell>
          <cell r="P791">
            <v>1978.9950624672701</v>
          </cell>
          <cell r="Q791">
            <v>28</v>
          </cell>
          <cell r="R791">
            <v>5</v>
          </cell>
          <cell r="S791">
            <v>610</v>
          </cell>
          <cell r="T791">
            <v>2642</v>
          </cell>
          <cell r="U791">
            <v>3252</v>
          </cell>
          <cell r="V791">
            <v>23.319642427369267</v>
          </cell>
          <cell r="W791">
            <v>3530.9700000000039</v>
          </cell>
          <cell r="X791">
            <v>3298.650999999998</v>
          </cell>
          <cell r="Y791">
            <v>3198</v>
          </cell>
          <cell r="Z791">
            <v>155</v>
          </cell>
          <cell r="AA791">
            <v>3398.8514295131695</v>
          </cell>
          <cell r="AB791">
            <v>1225</v>
          </cell>
          <cell r="AC791">
            <v>3398.8514295131695</v>
          </cell>
          <cell r="AD791">
            <v>760</v>
          </cell>
          <cell r="AE791">
            <v>71</v>
          </cell>
          <cell r="AF791">
            <v>599</v>
          </cell>
          <cell r="AG791">
            <v>5020</v>
          </cell>
          <cell r="AH791">
            <v>5619</v>
          </cell>
          <cell r="AI791">
            <v>40.331508541937644</v>
          </cell>
          <cell r="AJ791">
            <v>5052.0705471124666</v>
          </cell>
          <cell r="AK791">
            <v>4627.6982066869359</v>
          </cell>
          <cell r="AL791">
            <v>4521</v>
          </cell>
          <cell r="AM791">
            <v>42</v>
          </cell>
          <cell r="AN791">
            <v>3593.2186703584116</v>
          </cell>
          <cell r="AO791">
            <v>3971</v>
          </cell>
          <cell r="AP791">
            <v>3593.2186703584116</v>
          </cell>
          <cell r="AQ791">
            <v>2748</v>
          </cell>
          <cell r="AR791">
            <v>-66</v>
          </cell>
          <cell r="AS791">
            <v>165</v>
          </cell>
          <cell r="AT791">
            <v>7293</v>
          </cell>
          <cell r="AU791">
            <v>7458</v>
          </cell>
          <cell r="AV791">
            <v>49.526625632541517</v>
          </cell>
          <cell r="AW791">
            <v>4692.7680000000037</v>
          </cell>
          <cell r="AX791">
            <v>0</v>
          </cell>
          <cell r="AY791">
            <v>4140</v>
          </cell>
          <cell r="AZ791">
            <v>506</v>
          </cell>
          <cell r="BA791">
            <v>4128.5230769230766</v>
          </cell>
          <cell r="BB791">
            <v>3734</v>
          </cell>
          <cell r="BC791">
            <v>4128.5230769230766</v>
          </cell>
          <cell r="BD791">
            <v>3213</v>
          </cell>
          <cell r="BE791">
            <v>22</v>
          </cell>
          <cell r="BF791">
            <v>50</v>
          </cell>
          <cell r="BG791">
            <v>8313</v>
          </cell>
          <cell r="BH791">
            <v>8363</v>
          </cell>
          <cell r="BI791">
            <v>65.244702885053115</v>
          </cell>
          <cell r="BJ791">
            <v>422.16300000000479</v>
          </cell>
          <cell r="BK791">
            <v>0</v>
          </cell>
          <cell r="BL791">
            <v>437</v>
          </cell>
          <cell r="BM791">
            <v>46</v>
          </cell>
          <cell r="BN791">
            <v>5072.5180000000009</v>
          </cell>
          <cell r="BO791">
            <v>2508</v>
          </cell>
          <cell r="BP791">
            <v>5072.5180000000009</v>
          </cell>
          <cell r="BQ791">
            <v>2508</v>
          </cell>
          <cell r="BR791">
            <v>405</v>
          </cell>
          <cell r="BS791">
            <v>66</v>
          </cell>
          <cell r="BT791">
            <v>5821</v>
          </cell>
          <cell r="BU791">
            <v>5887</v>
          </cell>
          <cell r="BV791">
            <v>50.725706669874718</v>
          </cell>
          <cell r="BW791">
            <v>1376.893308341148</v>
          </cell>
          <cell r="BX791">
            <v>0</v>
          </cell>
          <cell r="BY791">
            <v>1391</v>
          </cell>
          <cell r="BZ791">
            <v>11</v>
          </cell>
          <cell r="CA791">
            <v>2783.6683787118727</v>
          </cell>
          <cell r="CB791">
            <v>4466</v>
          </cell>
          <cell r="CC791">
            <v>2783.6683787118727</v>
          </cell>
          <cell r="CD791">
            <v>4466</v>
          </cell>
          <cell r="CE791">
            <v>-597</v>
          </cell>
          <cell r="CF791">
            <v>64</v>
          </cell>
          <cell r="CG791">
            <v>3345</v>
          </cell>
          <cell r="CH791">
            <v>3409</v>
          </cell>
          <cell r="CI791">
            <v>36.021387441732934</v>
          </cell>
          <cell r="CJ791">
            <v>4314.5115151515201</v>
          </cell>
          <cell r="CK791">
            <v>0</v>
          </cell>
          <cell r="CL791">
            <v>4919</v>
          </cell>
          <cell r="CM791">
            <v>22</v>
          </cell>
          <cell r="CN791">
            <v>2613</v>
          </cell>
          <cell r="CO791">
            <v>2528</v>
          </cell>
          <cell r="CP791">
            <v>2613</v>
          </cell>
          <cell r="CQ791">
            <v>2528</v>
          </cell>
          <cell r="CR791">
            <v>361</v>
          </cell>
          <cell r="CS791">
            <v>194</v>
          </cell>
          <cell r="CT791">
            <v>5245</v>
          </cell>
          <cell r="CU791">
            <v>5439</v>
          </cell>
          <cell r="CV791">
            <v>50.163213924633524</v>
          </cell>
          <cell r="CW791">
            <v>6060</v>
          </cell>
          <cell r="CX791">
            <v>6060</v>
          </cell>
          <cell r="CY791">
            <v>5988</v>
          </cell>
          <cell r="CZ791">
            <v>0</v>
          </cell>
          <cell r="DA791">
            <v>3337.4265817851483</v>
          </cell>
          <cell r="DB791">
            <v>3138</v>
          </cell>
          <cell r="DC791">
            <v>3337.4265817851483</v>
          </cell>
          <cell r="DD791">
            <v>3138</v>
          </cell>
          <cell r="DE791">
            <v>-315</v>
          </cell>
          <cell r="DF791">
            <v>639</v>
          </cell>
          <cell r="DG791">
            <v>7965</v>
          </cell>
          <cell r="DH791">
            <v>8604</v>
          </cell>
          <cell r="DI791">
            <v>76.15384615384616</v>
          </cell>
          <cell r="DJ791">
            <v>1995</v>
          </cell>
          <cell r="DK791">
            <v>2995</v>
          </cell>
          <cell r="DL791">
            <v>2149</v>
          </cell>
          <cell r="DM791">
            <v>0</v>
          </cell>
          <cell r="DN791">
            <v>2838</v>
          </cell>
          <cell r="DO791">
            <v>2856</v>
          </cell>
          <cell r="DP791">
            <v>2838</v>
          </cell>
          <cell r="DQ791">
            <v>2856</v>
          </cell>
          <cell r="DR791">
            <v>-130</v>
          </cell>
          <cell r="DS791">
            <v>646</v>
          </cell>
          <cell r="DT791">
            <v>7381</v>
          </cell>
          <cell r="DU791">
            <v>8027</v>
          </cell>
          <cell r="DV791">
            <v>69.425133689839569</v>
          </cell>
          <cell r="DW791">
            <v>1727</v>
          </cell>
          <cell r="DX791">
            <v>1727</v>
          </cell>
          <cell r="DY791">
            <v>1268</v>
          </cell>
          <cell r="DZ791">
            <v>32</v>
          </cell>
          <cell r="EA791">
            <v>3594</v>
          </cell>
          <cell r="EB791">
            <v>2486</v>
          </cell>
          <cell r="EC791">
            <v>3594</v>
          </cell>
          <cell r="ED791">
            <v>2486</v>
          </cell>
          <cell r="EE791">
            <v>11</v>
          </cell>
          <cell r="EF791">
            <v>636</v>
          </cell>
          <cell r="EG791">
            <v>6162</v>
          </cell>
          <cell r="EH791">
            <v>6798</v>
          </cell>
          <cell r="EI791">
            <v>60.391815939509115</v>
          </cell>
          <cell r="EJ791">
            <v>3173</v>
          </cell>
          <cell r="EK791">
            <v>3533</v>
          </cell>
          <cell r="EL791">
            <v>0</v>
          </cell>
          <cell r="EM791">
            <v>0</v>
          </cell>
          <cell r="EN791">
            <v>2847</v>
          </cell>
          <cell r="EO791">
            <v>0</v>
          </cell>
          <cell r="EP791">
            <v>2847</v>
          </cell>
          <cell r="EQ791">
            <v>0</v>
          </cell>
          <cell r="ER791">
            <v>2847</v>
          </cell>
          <cell r="ES791">
            <v>6488</v>
          </cell>
          <cell r="ET791">
            <v>6488</v>
          </cell>
          <cell r="EU791">
            <v>7124</v>
          </cell>
          <cell r="EV791">
            <v>34.240831345275161</v>
          </cell>
          <cell r="EW791">
            <v>1877.8396226415189</v>
          </cell>
          <cell r="EX791">
            <v>0</v>
          </cell>
          <cell r="GZ791">
            <v>0</v>
          </cell>
          <cell r="HA791">
            <v>0</v>
          </cell>
        </row>
        <row r="792">
          <cell r="B792" t="str">
            <v>23755DBV035</v>
          </cell>
          <cell r="C792">
            <v>0</v>
          </cell>
          <cell r="D792">
            <v>0</v>
          </cell>
          <cell r="E792">
            <v>926564107</v>
          </cell>
          <cell r="F792" t="str">
            <v>23755DBV035L6</v>
          </cell>
          <cell r="G792">
            <v>0</v>
          </cell>
          <cell r="H792">
            <v>361</v>
          </cell>
          <cell r="I792">
            <v>362</v>
          </cell>
          <cell r="J792">
            <v>2906.7000000000021</v>
          </cell>
          <cell r="K792">
            <v>0</v>
          </cell>
          <cell r="L792">
            <v>2923</v>
          </cell>
          <cell r="M792">
            <v>40</v>
          </cell>
          <cell r="N792">
            <v>1978.9950624672701</v>
          </cell>
          <cell r="O792">
            <v>122</v>
          </cell>
          <cell r="P792">
            <v>1978.9950624672701</v>
          </cell>
          <cell r="Q792">
            <v>28</v>
          </cell>
          <cell r="R792">
            <v>5</v>
          </cell>
          <cell r="S792">
            <v>610</v>
          </cell>
          <cell r="T792">
            <v>2642</v>
          </cell>
          <cell r="U792">
            <v>3252</v>
          </cell>
          <cell r="V792">
            <v>23.319642427369267</v>
          </cell>
          <cell r="W792">
            <v>3530.9700000000039</v>
          </cell>
          <cell r="X792">
            <v>3298.650999999998</v>
          </cell>
          <cell r="Y792">
            <v>3198</v>
          </cell>
          <cell r="Z792">
            <v>155</v>
          </cell>
          <cell r="AA792">
            <v>3398.8514295131695</v>
          </cell>
          <cell r="AB792">
            <v>1225</v>
          </cell>
          <cell r="AC792">
            <v>3398.8514295131695</v>
          </cell>
          <cell r="AD792">
            <v>760</v>
          </cell>
          <cell r="AE792">
            <v>71</v>
          </cell>
          <cell r="AF792">
            <v>599</v>
          </cell>
          <cell r="AG792">
            <v>5020</v>
          </cell>
          <cell r="AH792">
            <v>5619</v>
          </cell>
          <cell r="AI792">
            <v>40.331508541937644</v>
          </cell>
          <cell r="AJ792">
            <v>5052.0705471124666</v>
          </cell>
          <cell r="AK792">
            <v>4627.6982066869359</v>
          </cell>
          <cell r="AL792">
            <v>4521</v>
          </cell>
          <cell r="AM792">
            <v>42</v>
          </cell>
          <cell r="AN792">
            <v>3593.2186703584116</v>
          </cell>
          <cell r="AO792">
            <v>3971</v>
          </cell>
          <cell r="AP792">
            <v>3593.2186703584116</v>
          </cell>
          <cell r="AQ792">
            <v>2748</v>
          </cell>
          <cell r="AR792">
            <v>-66</v>
          </cell>
          <cell r="AS792">
            <v>165</v>
          </cell>
          <cell r="AT792">
            <v>7293</v>
          </cell>
          <cell r="AU792">
            <v>7458</v>
          </cell>
          <cell r="AV792">
            <v>49.526625632541517</v>
          </cell>
          <cell r="AW792">
            <v>4692.7680000000037</v>
          </cell>
          <cell r="AX792">
            <v>0</v>
          </cell>
          <cell r="AY792">
            <v>4140</v>
          </cell>
          <cell r="AZ792">
            <v>506</v>
          </cell>
          <cell r="BA792">
            <v>4128.5230769230766</v>
          </cell>
          <cell r="BB792">
            <v>3734</v>
          </cell>
          <cell r="BC792">
            <v>4128.5230769230766</v>
          </cell>
          <cell r="BD792">
            <v>3213</v>
          </cell>
          <cell r="BE792">
            <v>22</v>
          </cell>
          <cell r="BF792">
            <v>50</v>
          </cell>
          <cell r="BG792">
            <v>8313</v>
          </cell>
          <cell r="BH792">
            <v>8363</v>
          </cell>
          <cell r="BI792">
            <v>65.244702885053115</v>
          </cell>
          <cell r="BJ792">
            <v>422.16300000000479</v>
          </cell>
          <cell r="BK792">
            <v>0</v>
          </cell>
          <cell r="BL792">
            <v>437</v>
          </cell>
          <cell r="BM792">
            <v>46</v>
          </cell>
          <cell r="BN792">
            <v>5072.5180000000009</v>
          </cell>
          <cell r="BO792">
            <v>2508</v>
          </cell>
          <cell r="BP792">
            <v>5072.5180000000009</v>
          </cell>
          <cell r="BQ792">
            <v>2508</v>
          </cell>
          <cell r="BR792">
            <v>405</v>
          </cell>
          <cell r="BS792">
            <v>66</v>
          </cell>
          <cell r="BT792">
            <v>5821</v>
          </cell>
          <cell r="BU792">
            <v>5887</v>
          </cell>
          <cell r="BV792">
            <v>50.725706669874718</v>
          </cell>
          <cell r="BW792">
            <v>1376.893308341148</v>
          </cell>
          <cell r="BX792">
            <v>0</v>
          </cell>
          <cell r="BY792">
            <v>1391</v>
          </cell>
          <cell r="BZ792">
            <v>11</v>
          </cell>
          <cell r="CA792">
            <v>2783.6683787118727</v>
          </cell>
          <cell r="CB792">
            <v>4466</v>
          </cell>
          <cell r="CC792">
            <v>2783.6683787118727</v>
          </cell>
          <cell r="CD792">
            <v>4466</v>
          </cell>
          <cell r="CE792">
            <v>-597</v>
          </cell>
          <cell r="CF792">
            <v>64</v>
          </cell>
          <cell r="CG792">
            <v>3345</v>
          </cell>
          <cell r="CH792">
            <v>3409</v>
          </cell>
          <cell r="CI792">
            <v>36.021387441732934</v>
          </cell>
          <cell r="CJ792">
            <v>4314.5115151515201</v>
          </cell>
          <cell r="CK792">
            <v>0</v>
          </cell>
          <cell r="CL792">
            <v>4919</v>
          </cell>
          <cell r="CM792">
            <v>22</v>
          </cell>
          <cell r="CN792">
            <v>2613</v>
          </cell>
          <cell r="CO792">
            <v>2528</v>
          </cell>
          <cell r="CP792">
            <v>2613</v>
          </cell>
          <cell r="CQ792">
            <v>2528</v>
          </cell>
          <cell r="CR792">
            <v>361</v>
          </cell>
          <cell r="CS792">
            <v>194</v>
          </cell>
          <cell r="CT792">
            <v>5245</v>
          </cell>
          <cell r="CU792">
            <v>5439</v>
          </cell>
          <cell r="CV792">
            <v>50.163213924633524</v>
          </cell>
          <cell r="CW792">
            <v>6060</v>
          </cell>
          <cell r="CX792">
            <v>6060</v>
          </cell>
          <cell r="CY792">
            <v>5988</v>
          </cell>
          <cell r="CZ792">
            <v>0</v>
          </cell>
          <cell r="DA792">
            <v>3337.4265817851483</v>
          </cell>
          <cell r="DB792">
            <v>3138</v>
          </cell>
          <cell r="DC792">
            <v>3337.4265817851483</v>
          </cell>
          <cell r="DD792">
            <v>3138</v>
          </cell>
          <cell r="DE792">
            <v>-315</v>
          </cell>
          <cell r="DF792">
            <v>639</v>
          </cell>
          <cell r="DG792">
            <v>7965</v>
          </cell>
          <cell r="DH792">
            <v>8604</v>
          </cell>
          <cell r="DI792">
            <v>76.15384615384616</v>
          </cell>
          <cell r="DJ792">
            <v>1995</v>
          </cell>
          <cell r="DK792">
            <v>2995</v>
          </cell>
          <cell r="DL792">
            <v>2149</v>
          </cell>
          <cell r="DM792">
            <v>0</v>
          </cell>
          <cell r="DN792">
            <v>2838</v>
          </cell>
          <cell r="DO792">
            <v>2856</v>
          </cell>
          <cell r="DP792">
            <v>2838</v>
          </cell>
          <cell r="DQ792">
            <v>2856</v>
          </cell>
          <cell r="DR792">
            <v>-130</v>
          </cell>
          <cell r="DS792">
            <v>646</v>
          </cell>
          <cell r="DT792">
            <v>7381</v>
          </cell>
          <cell r="DU792">
            <v>8027</v>
          </cell>
          <cell r="DV792">
            <v>69.425133689839569</v>
          </cell>
          <cell r="DW792">
            <v>1727</v>
          </cell>
          <cell r="DX792">
            <v>1727</v>
          </cell>
          <cell r="DY792">
            <v>1268</v>
          </cell>
          <cell r="DZ792">
            <v>32</v>
          </cell>
          <cell r="EA792">
            <v>3594</v>
          </cell>
          <cell r="EB792">
            <v>2486</v>
          </cell>
          <cell r="EC792">
            <v>3594</v>
          </cell>
          <cell r="ED792">
            <v>2486</v>
          </cell>
          <cell r="EE792">
            <v>11</v>
          </cell>
          <cell r="EF792">
            <v>636</v>
          </cell>
          <cell r="EG792">
            <v>6162</v>
          </cell>
          <cell r="EH792">
            <v>6798</v>
          </cell>
          <cell r="EI792">
            <v>60.391815939509115</v>
          </cell>
          <cell r="EJ792">
            <v>3173</v>
          </cell>
          <cell r="EK792">
            <v>3533</v>
          </cell>
          <cell r="EL792">
            <v>0</v>
          </cell>
          <cell r="EM792">
            <v>0</v>
          </cell>
          <cell r="EN792">
            <v>2847</v>
          </cell>
          <cell r="EO792">
            <v>0</v>
          </cell>
          <cell r="EP792">
            <v>2847</v>
          </cell>
          <cell r="EQ792">
            <v>0</v>
          </cell>
          <cell r="ER792">
            <v>2847</v>
          </cell>
          <cell r="ES792">
            <v>6488</v>
          </cell>
          <cell r="ET792">
            <v>6488</v>
          </cell>
          <cell r="EU792">
            <v>7124</v>
          </cell>
          <cell r="EV792">
            <v>34.240831345275161</v>
          </cell>
          <cell r="EW792">
            <v>1877.8396226415189</v>
          </cell>
          <cell r="EX792">
            <v>0</v>
          </cell>
          <cell r="GZ792">
            <v>0</v>
          </cell>
          <cell r="HA792">
            <v>0</v>
          </cell>
        </row>
        <row r="793">
          <cell r="B793" t="str">
            <v>GC60V</v>
          </cell>
          <cell r="C793" t="str">
            <v>LINHA 6GC60V</v>
          </cell>
          <cell r="D793">
            <v>0</v>
          </cell>
          <cell r="E793">
            <v>0</v>
          </cell>
          <cell r="F793" t="str">
            <v>PROJETO RENATA</v>
          </cell>
          <cell r="G793">
            <v>0</v>
          </cell>
          <cell r="H793">
            <v>0</v>
          </cell>
          <cell r="I793">
            <v>0</v>
          </cell>
          <cell r="J793">
            <v>720</v>
          </cell>
          <cell r="K793">
            <v>720</v>
          </cell>
          <cell r="L793">
            <v>678</v>
          </cell>
          <cell r="M793">
            <v>179</v>
          </cell>
          <cell r="N793">
            <v>0</v>
          </cell>
          <cell r="O793">
            <v>179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678</v>
          </cell>
          <cell r="U793">
            <v>678</v>
          </cell>
          <cell r="V793">
            <v>7.3641488325615576</v>
          </cell>
          <cell r="W793">
            <v>2345</v>
          </cell>
          <cell r="X793">
            <v>2345</v>
          </cell>
          <cell r="Y793">
            <v>2443</v>
          </cell>
          <cell r="Z793">
            <v>330</v>
          </cell>
          <cell r="AA793">
            <v>2762.03</v>
          </cell>
          <cell r="AB793">
            <v>1667</v>
          </cell>
          <cell r="AC793">
            <v>2762.03</v>
          </cell>
          <cell r="AD793">
            <v>976</v>
          </cell>
          <cell r="AE793">
            <v>75</v>
          </cell>
          <cell r="AF793">
            <v>31</v>
          </cell>
          <cell r="AG793">
            <v>2039</v>
          </cell>
          <cell r="AH793">
            <v>2070</v>
          </cell>
          <cell r="AI793">
            <v>29.661533741670269</v>
          </cell>
          <cell r="AJ793">
            <v>3600</v>
          </cell>
          <cell r="AK793">
            <v>3600</v>
          </cell>
          <cell r="AL793">
            <v>3358</v>
          </cell>
          <cell r="AM793">
            <v>63</v>
          </cell>
          <cell r="AN793">
            <v>2062.2669256669215</v>
          </cell>
          <cell r="AO793">
            <v>2086</v>
          </cell>
          <cell r="AP793">
            <v>2062.2669256669215</v>
          </cell>
          <cell r="AQ793">
            <v>1806</v>
          </cell>
          <cell r="AR793">
            <v>-74</v>
          </cell>
          <cell r="AS793">
            <v>65</v>
          </cell>
          <cell r="AT793">
            <v>3631</v>
          </cell>
          <cell r="AU793">
            <v>3696</v>
          </cell>
          <cell r="AV793">
            <v>52.472463911832165</v>
          </cell>
          <cell r="AW793">
            <v>2040</v>
          </cell>
          <cell r="AX793">
            <v>0</v>
          </cell>
          <cell r="AY793">
            <v>1799</v>
          </cell>
          <cell r="AZ793">
            <v>331</v>
          </cell>
          <cell r="BA793">
            <v>1995.3913852515507</v>
          </cell>
          <cell r="BB793">
            <v>1929</v>
          </cell>
          <cell r="BC793">
            <v>1995.3913852515507</v>
          </cell>
          <cell r="BD793">
            <v>1598</v>
          </cell>
          <cell r="BE793">
            <v>27</v>
          </cell>
          <cell r="BF793">
            <v>0</v>
          </cell>
          <cell r="BG793">
            <v>3870</v>
          </cell>
          <cell r="BH793">
            <v>3870</v>
          </cell>
          <cell r="BI793">
            <v>67.357194365945602</v>
          </cell>
          <cell r="BJ793">
            <v>0</v>
          </cell>
          <cell r="BK793">
            <v>0</v>
          </cell>
          <cell r="BL793">
            <v>905</v>
          </cell>
          <cell r="BM793">
            <v>16</v>
          </cell>
          <cell r="BN793">
            <v>2183.7786000000001</v>
          </cell>
          <cell r="BO793">
            <v>2245</v>
          </cell>
          <cell r="BP793">
            <v>2183.7786000000001</v>
          </cell>
          <cell r="BQ793">
            <v>2245</v>
          </cell>
          <cell r="BR793">
            <v>300</v>
          </cell>
          <cell r="BS793">
            <v>57</v>
          </cell>
          <cell r="BT793">
            <v>2173</v>
          </cell>
          <cell r="BU793">
            <v>2230</v>
          </cell>
          <cell r="BV793">
            <v>42.213641984051748</v>
          </cell>
          <cell r="BW793">
            <v>1440</v>
          </cell>
          <cell r="BX793">
            <v>0</v>
          </cell>
          <cell r="BY793">
            <v>1440</v>
          </cell>
          <cell r="BZ793">
            <v>698</v>
          </cell>
          <cell r="CA793">
            <v>1198.4394135378066</v>
          </cell>
          <cell r="CB793">
            <v>1652</v>
          </cell>
          <cell r="CC793">
            <v>1198.4394135378066</v>
          </cell>
          <cell r="CD793">
            <v>1652</v>
          </cell>
          <cell r="CE793">
            <v>-371</v>
          </cell>
          <cell r="CF793">
            <v>0</v>
          </cell>
          <cell r="CG793">
            <v>2389</v>
          </cell>
          <cell r="CH793">
            <v>2389</v>
          </cell>
          <cell r="CI793">
            <v>35.949429846306394</v>
          </cell>
          <cell r="CJ793">
            <v>2400</v>
          </cell>
          <cell r="CK793">
            <v>0</v>
          </cell>
          <cell r="CL793">
            <v>3590</v>
          </cell>
          <cell r="CM793">
            <v>7</v>
          </cell>
          <cell r="CN793">
            <v>1989</v>
          </cell>
          <cell r="CO793">
            <v>2234</v>
          </cell>
          <cell r="CP793">
            <v>1989</v>
          </cell>
          <cell r="CQ793">
            <v>2234</v>
          </cell>
          <cell r="CR793">
            <v>544</v>
          </cell>
          <cell r="CS793">
            <v>79</v>
          </cell>
          <cell r="CT793">
            <v>3122</v>
          </cell>
          <cell r="CU793">
            <v>3201</v>
          </cell>
          <cell r="CV793">
            <v>51.43511307569559</v>
          </cell>
          <cell r="CW793">
            <v>3360</v>
          </cell>
          <cell r="CX793">
            <v>3306</v>
          </cell>
          <cell r="CY793">
            <v>3349</v>
          </cell>
          <cell r="CZ793">
            <v>0</v>
          </cell>
          <cell r="DA793">
            <v>1996.8509090291227</v>
          </cell>
          <cell r="DB793">
            <v>1284</v>
          </cell>
          <cell r="DC793">
            <v>1996.8509090291227</v>
          </cell>
          <cell r="DD793">
            <v>1284</v>
          </cell>
          <cell r="DE793">
            <v>-124</v>
          </cell>
          <cell r="DF793">
            <v>5</v>
          </cell>
          <cell r="DG793">
            <v>5385</v>
          </cell>
          <cell r="DH793">
            <v>5390</v>
          </cell>
          <cell r="DI793">
            <v>79.503695881731787</v>
          </cell>
          <cell r="DJ793">
            <v>1762</v>
          </cell>
          <cell r="DK793">
            <v>3362</v>
          </cell>
          <cell r="DL793">
            <v>1721</v>
          </cell>
          <cell r="DM793">
            <v>0</v>
          </cell>
          <cell r="DN793">
            <v>1575</v>
          </cell>
          <cell r="DO793">
            <v>1534</v>
          </cell>
          <cell r="DP793">
            <v>1575</v>
          </cell>
          <cell r="DQ793">
            <v>1534</v>
          </cell>
          <cell r="DR793">
            <v>93</v>
          </cell>
          <cell r="DS793">
            <v>9</v>
          </cell>
          <cell r="DT793">
            <v>5475</v>
          </cell>
          <cell r="DU793">
            <v>5484</v>
          </cell>
          <cell r="DV793">
            <v>69.950568462679186</v>
          </cell>
          <cell r="DW793">
            <v>0</v>
          </cell>
          <cell r="DX793">
            <v>0</v>
          </cell>
          <cell r="DY793">
            <v>0</v>
          </cell>
          <cell r="DZ793">
            <v>0</v>
          </cell>
          <cell r="EA793">
            <v>1963</v>
          </cell>
          <cell r="EB793">
            <v>1115</v>
          </cell>
          <cell r="EC793">
            <v>1963</v>
          </cell>
          <cell r="ED793">
            <v>1115</v>
          </cell>
          <cell r="EE793">
            <v>-76</v>
          </cell>
          <cell r="EF793">
            <v>16</v>
          </cell>
          <cell r="EG793">
            <v>4429</v>
          </cell>
          <cell r="EH793">
            <v>4445</v>
          </cell>
          <cell r="EI793">
            <v>53.549184379634205</v>
          </cell>
          <cell r="EJ793">
            <v>226</v>
          </cell>
          <cell r="EK793">
            <v>240</v>
          </cell>
          <cell r="EL793">
            <v>0</v>
          </cell>
          <cell r="EM793">
            <v>0</v>
          </cell>
          <cell r="EN793">
            <v>2841</v>
          </cell>
          <cell r="EO793">
            <v>0</v>
          </cell>
          <cell r="EP793">
            <v>2841</v>
          </cell>
          <cell r="EQ793">
            <v>0</v>
          </cell>
          <cell r="ER793">
            <v>2841</v>
          </cell>
          <cell r="ES793">
            <v>1814</v>
          </cell>
          <cell r="ET793">
            <v>1814</v>
          </cell>
          <cell r="EU793">
            <v>1830</v>
          </cell>
          <cell r="EV793">
            <v>26.900642609985169</v>
          </cell>
          <cell r="EW793">
            <v>480</v>
          </cell>
          <cell r="EX793">
            <v>0</v>
          </cell>
          <cell r="GZ793">
            <v>0</v>
          </cell>
          <cell r="HA793">
            <v>209</v>
          </cell>
        </row>
        <row r="794">
          <cell r="B794" t="str">
            <v>23604DBV035</v>
          </cell>
          <cell r="C794">
            <v>0</v>
          </cell>
          <cell r="D794">
            <v>0</v>
          </cell>
          <cell r="E794">
            <v>926564106</v>
          </cell>
          <cell r="F794" t="str">
            <v>23604DBV035L6</v>
          </cell>
          <cell r="G794">
            <v>0</v>
          </cell>
          <cell r="H794">
            <v>0</v>
          </cell>
          <cell r="I794">
            <v>0</v>
          </cell>
          <cell r="J794">
            <v>720</v>
          </cell>
          <cell r="K794">
            <v>720</v>
          </cell>
          <cell r="L794">
            <v>678</v>
          </cell>
          <cell r="M794">
            <v>179</v>
          </cell>
          <cell r="N794">
            <v>0</v>
          </cell>
          <cell r="O794">
            <v>179</v>
          </cell>
          <cell r="P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678</v>
          </cell>
          <cell r="U794">
            <v>678</v>
          </cell>
          <cell r="V794">
            <v>7.3641488325615576</v>
          </cell>
          <cell r="W794">
            <v>2345</v>
          </cell>
          <cell r="X794">
            <v>2345</v>
          </cell>
          <cell r="Y794">
            <v>2443</v>
          </cell>
          <cell r="Z794">
            <v>330</v>
          </cell>
          <cell r="AA794">
            <v>2762.03</v>
          </cell>
          <cell r="AB794">
            <v>1667</v>
          </cell>
          <cell r="AC794">
            <v>2762.03</v>
          </cell>
          <cell r="AD794">
            <v>976</v>
          </cell>
          <cell r="AE794">
            <v>75</v>
          </cell>
          <cell r="AF794">
            <v>31</v>
          </cell>
          <cell r="AG794">
            <v>2039</v>
          </cell>
          <cell r="AH794">
            <v>2070</v>
          </cell>
          <cell r="AI794">
            <v>29.661533741670269</v>
          </cell>
          <cell r="AJ794">
            <v>3600</v>
          </cell>
          <cell r="AK794">
            <v>3600</v>
          </cell>
          <cell r="AL794">
            <v>3358</v>
          </cell>
          <cell r="AM794">
            <v>63</v>
          </cell>
          <cell r="AN794">
            <v>2062.2669256669215</v>
          </cell>
          <cell r="AO794">
            <v>2086</v>
          </cell>
          <cell r="AP794">
            <v>2062.2669256669215</v>
          </cell>
          <cell r="AQ794">
            <v>1806</v>
          </cell>
          <cell r="AR794">
            <v>-74</v>
          </cell>
          <cell r="AS794">
            <v>65</v>
          </cell>
          <cell r="AT794">
            <v>3631</v>
          </cell>
          <cell r="AU794">
            <v>3696</v>
          </cell>
          <cell r="AV794">
            <v>52.472463911832165</v>
          </cell>
          <cell r="AW794">
            <v>2040</v>
          </cell>
          <cell r="AX794">
            <v>0</v>
          </cell>
          <cell r="AY794">
            <v>1799</v>
          </cell>
          <cell r="AZ794">
            <v>331</v>
          </cell>
          <cell r="BA794">
            <v>1995.3913852515507</v>
          </cell>
          <cell r="BB794">
            <v>1929</v>
          </cell>
          <cell r="BC794">
            <v>1995.3913852515507</v>
          </cell>
          <cell r="BD794">
            <v>1598</v>
          </cell>
          <cell r="BE794">
            <v>27</v>
          </cell>
          <cell r="BF794">
            <v>0</v>
          </cell>
          <cell r="BG794">
            <v>3870</v>
          </cell>
          <cell r="BH794">
            <v>3870</v>
          </cell>
          <cell r="BI794">
            <v>67.357194365945602</v>
          </cell>
          <cell r="BJ794">
            <v>0</v>
          </cell>
          <cell r="BK794">
            <v>0</v>
          </cell>
          <cell r="BL794">
            <v>905</v>
          </cell>
          <cell r="BM794">
            <v>16</v>
          </cell>
          <cell r="BN794">
            <v>2183.7786000000001</v>
          </cell>
          <cell r="BO794">
            <v>2245</v>
          </cell>
          <cell r="BP794">
            <v>2183.7786000000001</v>
          </cell>
          <cell r="BQ794">
            <v>2245</v>
          </cell>
          <cell r="BR794">
            <v>300</v>
          </cell>
          <cell r="BS794">
            <v>57</v>
          </cell>
          <cell r="BT794">
            <v>2173</v>
          </cell>
          <cell r="BU794">
            <v>2230</v>
          </cell>
          <cell r="BV794">
            <v>42.213641984051748</v>
          </cell>
          <cell r="BW794">
            <v>1440</v>
          </cell>
          <cell r="BX794">
            <v>0</v>
          </cell>
          <cell r="BY794">
            <v>1440</v>
          </cell>
          <cell r="BZ794">
            <v>698</v>
          </cell>
          <cell r="CA794">
            <v>1198.4394135378066</v>
          </cell>
          <cell r="CB794">
            <v>1652</v>
          </cell>
          <cell r="CC794">
            <v>1198.4394135378066</v>
          </cell>
          <cell r="CD794">
            <v>1652</v>
          </cell>
          <cell r="CE794">
            <v>-371</v>
          </cell>
          <cell r="CF794">
            <v>0</v>
          </cell>
          <cell r="CG794">
            <v>2389</v>
          </cell>
          <cell r="CH794">
            <v>2389</v>
          </cell>
          <cell r="CI794">
            <v>35.949429846306394</v>
          </cell>
          <cell r="CJ794">
            <v>2400</v>
          </cell>
          <cell r="CK794">
            <v>0</v>
          </cell>
          <cell r="CL794">
            <v>3590</v>
          </cell>
          <cell r="CM794">
            <v>7</v>
          </cell>
          <cell r="CN794">
            <v>1989</v>
          </cell>
          <cell r="CO794">
            <v>2234</v>
          </cell>
          <cell r="CP794">
            <v>1989</v>
          </cell>
          <cell r="CQ794">
            <v>2234</v>
          </cell>
          <cell r="CR794">
            <v>544</v>
          </cell>
          <cell r="CS794">
            <v>79</v>
          </cell>
          <cell r="CT794">
            <v>3122</v>
          </cell>
          <cell r="CU794">
            <v>3201</v>
          </cell>
          <cell r="CV794">
            <v>51.43511307569559</v>
          </cell>
          <cell r="CW794">
            <v>3360</v>
          </cell>
          <cell r="CX794">
            <v>3306</v>
          </cell>
          <cell r="CY794">
            <v>3349</v>
          </cell>
          <cell r="CZ794">
            <v>0</v>
          </cell>
          <cell r="DA794">
            <v>1996.8509090291227</v>
          </cell>
          <cell r="DB794">
            <v>1284</v>
          </cell>
          <cell r="DC794">
            <v>1996.8509090291227</v>
          </cell>
          <cell r="DD794">
            <v>1284</v>
          </cell>
          <cell r="DE794">
            <v>-124</v>
          </cell>
          <cell r="DF794">
            <v>5</v>
          </cell>
          <cell r="DG794">
            <v>5385</v>
          </cell>
          <cell r="DH794">
            <v>5390</v>
          </cell>
          <cell r="DI794">
            <v>79.503695881731787</v>
          </cell>
          <cell r="DJ794">
            <v>1762</v>
          </cell>
          <cell r="DK794">
            <v>3362</v>
          </cell>
          <cell r="DL794">
            <v>1721</v>
          </cell>
          <cell r="DM794">
            <v>0</v>
          </cell>
          <cell r="DN794">
            <v>1575</v>
          </cell>
          <cell r="DO794">
            <v>1534</v>
          </cell>
          <cell r="DP794">
            <v>1575</v>
          </cell>
          <cell r="DQ794">
            <v>1534</v>
          </cell>
          <cell r="DR794">
            <v>93</v>
          </cell>
          <cell r="DS794">
            <v>9</v>
          </cell>
          <cell r="DT794">
            <v>5475</v>
          </cell>
          <cell r="DU794">
            <v>5484</v>
          </cell>
          <cell r="DV794">
            <v>69.950568462679186</v>
          </cell>
          <cell r="DW794">
            <v>0</v>
          </cell>
          <cell r="DX794">
            <v>0</v>
          </cell>
          <cell r="DY794">
            <v>0</v>
          </cell>
          <cell r="DZ794">
            <v>0</v>
          </cell>
          <cell r="EA794">
            <v>1963</v>
          </cell>
          <cell r="EB794">
            <v>1115</v>
          </cell>
          <cell r="EC794">
            <v>1963</v>
          </cell>
          <cell r="ED794">
            <v>1115</v>
          </cell>
          <cell r="EE794">
            <v>-76</v>
          </cell>
          <cell r="EF794">
            <v>16</v>
          </cell>
          <cell r="EG794">
            <v>4429</v>
          </cell>
          <cell r="EH794">
            <v>4445</v>
          </cell>
          <cell r="EI794">
            <v>53.549184379634205</v>
          </cell>
          <cell r="EJ794">
            <v>226</v>
          </cell>
          <cell r="EK794">
            <v>240</v>
          </cell>
          <cell r="EL794">
            <v>0</v>
          </cell>
          <cell r="EM794">
            <v>0</v>
          </cell>
          <cell r="EN794">
            <v>2841</v>
          </cell>
          <cell r="EO794">
            <v>0</v>
          </cell>
          <cell r="EP794">
            <v>2841</v>
          </cell>
          <cell r="EQ794">
            <v>0</v>
          </cell>
          <cell r="ER794">
            <v>2841</v>
          </cell>
          <cell r="ES794">
            <v>1814</v>
          </cell>
          <cell r="ET794">
            <v>1814</v>
          </cell>
          <cell r="EU794">
            <v>1830</v>
          </cell>
          <cell r="EV794">
            <v>26.900642609985169</v>
          </cell>
          <cell r="EW794">
            <v>480</v>
          </cell>
          <cell r="EX794">
            <v>0</v>
          </cell>
          <cell r="GZ794">
            <v>0</v>
          </cell>
          <cell r="HA794">
            <v>209</v>
          </cell>
        </row>
        <row r="795">
          <cell r="B795" t="str">
            <v>GC75P</v>
          </cell>
          <cell r="C795" t="str">
            <v>LINHA 6GC75P</v>
          </cell>
          <cell r="D795">
            <v>0</v>
          </cell>
          <cell r="E795">
            <v>0</v>
          </cell>
          <cell r="F795" t="str">
            <v>PROJETO RENATA</v>
          </cell>
          <cell r="G795">
            <v>0</v>
          </cell>
          <cell r="H795">
            <v>59</v>
          </cell>
          <cell r="I795">
            <v>59</v>
          </cell>
          <cell r="J795">
            <v>120</v>
          </cell>
          <cell r="K795">
            <v>0</v>
          </cell>
          <cell r="L795">
            <v>61</v>
          </cell>
          <cell r="M795">
            <v>0</v>
          </cell>
          <cell r="N795">
            <v>131.48111019675321</v>
          </cell>
          <cell r="O795">
            <v>0</v>
          </cell>
          <cell r="P795">
            <v>131.48111019675321</v>
          </cell>
          <cell r="Q795">
            <v>0</v>
          </cell>
          <cell r="R795">
            <v>0</v>
          </cell>
          <cell r="S795">
            <v>54</v>
          </cell>
          <cell r="T795">
            <v>66</v>
          </cell>
          <cell r="U795">
            <v>120</v>
          </cell>
          <cell r="V795">
            <v>8.69095745381283</v>
          </cell>
          <cell r="W795">
            <v>240</v>
          </cell>
          <cell r="X795">
            <v>240</v>
          </cell>
          <cell r="Y795">
            <v>2</v>
          </cell>
          <cell r="Z795">
            <v>210</v>
          </cell>
          <cell r="AA795">
            <v>227.82299999999998</v>
          </cell>
          <cell r="AB795">
            <v>210</v>
          </cell>
          <cell r="AC795">
            <v>227.82299999999998</v>
          </cell>
          <cell r="AD795">
            <v>0</v>
          </cell>
          <cell r="AE795">
            <v>0</v>
          </cell>
          <cell r="AF795">
            <v>121</v>
          </cell>
          <cell r="AG795">
            <v>1</v>
          </cell>
          <cell r="AH795">
            <v>122</v>
          </cell>
          <cell r="AI795">
            <v>0.13452914798206278</v>
          </cell>
          <cell r="AJ795">
            <v>240</v>
          </cell>
          <cell r="AK795">
            <v>240</v>
          </cell>
          <cell r="AL795">
            <v>223</v>
          </cell>
          <cell r="AM795">
            <v>50</v>
          </cell>
          <cell r="AN795">
            <v>223</v>
          </cell>
          <cell r="AO795">
            <v>210</v>
          </cell>
          <cell r="AP795">
            <v>223</v>
          </cell>
          <cell r="AQ795">
            <v>160</v>
          </cell>
          <cell r="AR795">
            <v>1</v>
          </cell>
          <cell r="AS795">
            <v>1</v>
          </cell>
          <cell r="AT795">
            <v>183</v>
          </cell>
          <cell r="AU795">
            <v>184</v>
          </cell>
          <cell r="AV795">
            <v>28.335483870967742</v>
          </cell>
          <cell r="AW795">
            <v>360</v>
          </cell>
          <cell r="AX795">
            <v>0</v>
          </cell>
          <cell r="AY795">
            <v>316</v>
          </cell>
          <cell r="AZ795">
            <v>92</v>
          </cell>
          <cell r="BA795">
            <v>193.75</v>
          </cell>
          <cell r="BB795">
            <v>276</v>
          </cell>
          <cell r="BC795">
            <v>193.75</v>
          </cell>
          <cell r="BD795">
            <v>184</v>
          </cell>
          <cell r="BE795">
            <v>2</v>
          </cell>
          <cell r="BF795">
            <v>0</v>
          </cell>
          <cell r="BG795">
            <v>314</v>
          </cell>
          <cell r="BH795">
            <v>314</v>
          </cell>
          <cell r="BI795">
            <v>57.941176470588239</v>
          </cell>
          <cell r="BJ795">
            <v>0</v>
          </cell>
          <cell r="BK795">
            <v>0</v>
          </cell>
          <cell r="BL795">
            <v>0</v>
          </cell>
          <cell r="BM795">
            <v>0</v>
          </cell>
          <cell r="BN795">
            <v>162</v>
          </cell>
          <cell r="BO795">
            <v>168</v>
          </cell>
          <cell r="BP795">
            <v>162</v>
          </cell>
          <cell r="BQ795">
            <v>168</v>
          </cell>
          <cell r="BR795">
            <v>18</v>
          </cell>
          <cell r="BS795">
            <v>0</v>
          </cell>
          <cell r="BT795">
            <v>128</v>
          </cell>
          <cell r="BU795">
            <v>128</v>
          </cell>
          <cell r="BV795">
            <v>23.529411764705884</v>
          </cell>
          <cell r="BW795">
            <v>240</v>
          </cell>
          <cell r="BX795">
            <v>0</v>
          </cell>
          <cell r="BY795">
            <v>240</v>
          </cell>
          <cell r="BZ795">
            <v>1</v>
          </cell>
          <cell r="CA795">
            <v>163.19999999999999</v>
          </cell>
          <cell r="CB795">
            <v>27</v>
          </cell>
          <cell r="CC795">
            <v>163.19999999999999</v>
          </cell>
          <cell r="CD795">
            <v>27</v>
          </cell>
          <cell r="CE795">
            <v>-31</v>
          </cell>
          <cell r="CF795">
            <v>0</v>
          </cell>
          <cell r="CG795">
            <v>372</v>
          </cell>
          <cell r="CH795">
            <v>372</v>
          </cell>
          <cell r="CI795">
            <v>57.10526315789474</v>
          </cell>
          <cell r="CJ795">
            <v>240</v>
          </cell>
          <cell r="CK795">
            <v>240</v>
          </cell>
          <cell r="CL795">
            <v>222</v>
          </cell>
          <cell r="CM795">
            <v>2</v>
          </cell>
          <cell r="CN795">
            <v>166</v>
          </cell>
          <cell r="CO795">
            <v>163</v>
          </cell>
          <cell r="CP795">
            <v>166</v>
          </cell>
          <cell r="CQ795">
            <v>163</v>
          </cell>
          <cell r="CR795">
            <v>22</v>
          </cell>
          <cell r="CS795">
            <v>1</v>
          </cell>
          <cell r="CT795">
            <v>408</v>
          </cell>
          <cell r="CU795">
            <v>409</v>
          </cell>
          <cell r="CV795">
            <v>57.272727272727273</v>
          </cell>
          <cell r="CW795">
            <v>120</v>
          </cell>
          <cell r="CX795">
            <v>120</v>
          </cell>
          <cell r="CY795">
            <v>120</v>
          </cell>
          <cell r="CZ795">
            <v>0</v>
          </cell>
          <cell r="DA795">
            <v>228</v>
          </cell>
          <cell r="DB795">
            <v>317</v>
          </cell>
          <cell r="DC795">
            <v>228</v>
          </cell>
          <cell r="DD795">
            <v>317</v>
          </cell>
          <cell r="DE795">
            <v>4</v>
          </cell>
          <cell r="DF795">
            <v>2</v>
          </cell>
          <cell r="DG795">
            <v>206</v>
          </cell>
          <cell r="DH795">
            <v>208</v>
          </cell>
          <cell r="DI795">
            <v>30.652173913043477</v>
          </cell>
          <cell r="DJ795">
            <v>0</v>
          </cell>
          <cell r="DK795">
            <v>0</v>
          </cell>
          <cell r="DL795">
            <v>0</v>
          </cell>
          <cell r="DM795">
            <v>0</v>
          </cell>
          <cell r="DN795">
            <v>198</v>
          </cell>
          <cell r="DO795">
            <v>132</v>
          </cell>
          <cell r="DP795">
            <v>198</v>
          </cell>
          <cell r="DQ795">
            <v>132</v>
          </cell>
          <cell r="DR795">
            <v>1</v>
          </cell>
          <cell r="DS795">
            <v>67</v>
          </cell>
          <cell r="DT795">
            <v>8</v>
          </cell>
          <cell r="DU795">
            <v>75</v>
          </cell>
          <cell r="DV795">
            <v>0.65217391304347827</v>
          </cell>
          <cell r="DW795">
            <v>360</v>
          </cell>
          <cell r="DX795">
            <v>360</v>
          </cell>
          <cell r="DY795">
            <v>580</v>
          </cell>
          <cell r="DZ795">
            <v>475</v>
          </cell>
          <cell r="EA795">
            <v>368</v>
          </cell>
          <cell r="EB795">
            <v>440</v>
          </cell>
          <cell r="EC795">
            <v>368</v>
          </cell>
          <cell r="ED795">
            <v>440</v>
          </cell>
          <cell r="EE795">
            <v>-10</v>
          </cell>
          <cell r="EF795">
            <v>66</v>
          </cell>
          <cell r="EG795">
            <v>159</v>
          </cell>
          <cell r="EH795">
            <v>225</v>
          </cell>
          <cell r="EI795">
            <v>17.536764705882355</v>
          </cell>
          <cell r="EJ795">
            <v>360</v>
          </cell>
          <cell r="EK795">
            <v>120</v>
          </cell>
          <cell r="EL795">
            <v>0</v>
          </cell>
          <cell r="EM795">
            <v>0</v>
          </cell>
          <cell r="EN795">
            <v>272</v>
          </cell>
          <cell r="EO795">
            <v>0</v>
          </cell>
          <cell r="EP795">
            <v>272</v>
          </cell>
          <cell r="EQ795">
            <v>0</v>
          </cell>
          <cell r="ER795">
            <v>272</v>
          </cell>
          <cell r="ES795">
            <v>247</v>
          </cell>
          <cell r="ET795">
            <v>247</v>
          </cell>
          <cell r="EU795">
            <v>313</v>
          </cell>
          <cell r="EV795">
            <v>17.769784172661868</v>
          </cell>
          <cell r="EW795">
            <v>240</v>
          </cell>
          <cell r="EX795">
            <v>0</v>
          </cell>
          <cell r="GZ795">
            <v>113</v>
          </cell>
          <cell r="HA795">
            <v>170</v>
          </cell>
        </row>
        <row r="796">
          <cell r="B796" t="str">
            <v>23755HBV089</v>
          </cell>
          <cell r="C796">
            <v>0</v>
          </cell>
          <cell r="D796">
            <v>0</v>
          </cell>
          <cell r="E796">
            <v>926564108</v>
          </cell>
          <cell r="F796" t="str">
            <v>23755HBV089L6</v>
          </cell>
          <cell r="G796">
            <v>0</v>
          </cell>
          <cell r="H796">
            <v>59</v>
          </cell>
          <cell r="I796">
            <v>59</v>
          </cell>
          <cell r="J796">
            <v>120</v>
          </cell>
          <cell r="K796">
            <v>0</v>
          </cell>
          <cell r="L796">
            <v>61</v>
          </cell>
          <cell r="M796">
            <v>0</v>
          </cell>
          <cell r="N796">
            <v>131.48111019675321</v>
          </cell>
          <cell r="O796">
            <v>0</v>
          </cell>
          <cell r="P796">
            <v>131.48111019675321</v>
          </cell>
          <cell r="Q796">
            <v>0</v>
          </cell>
          <cell r="R796">
            <v>0</v>
          </cell>
          <cell r="S796">
            <v>54</v>
          </cell>
          <cell r="T796">
            <v>66</v>
          </cell>
          <cell r="U796">
            <v>120</v>
          </cell>
          <cell r="V796">
            <v>8.69095745381283</v>
          </cell>
          <cell r="W796">
            <v>240</v>
          </cell>
          <cell r="X796">
            <v>240</v>
          </cell>
          <cell r="Y796">
            <v>2</v>
          </cell>
          <cell r="Z796">
            <v>210</v>
          </cell>
          <cell r="AA796">
            <v>227.82299999999998</v>
          </cell>
          <cell r="AB796">
            <v>210</v>
          </cell>
          <cell r="AC796">
            <v>227.82299999999998</v>
          </cell>
          <cell r="AD796">
            <v>0</v>
          </cell>
          <cell r="AE796">
            <v>0</v>
          </cell>
          <cell r="AF796">
            <v>121</v>
          </cell>
          <cell r="AG796">
            <v>1</v>
          </cell>
          <cell r="AH796">
            <v>122</v>
          </cell>
          <cell r="AI796">
            <v>0.13452914798206278</v>
          </cell>
          <cell r="AJ796">
            <v>240</v>
          </cell>
          <cell r="AK796">
            <v>240</v>
          </cell>
          <cell r="AL796">
            <v>223</v>
          </cell>
          <cell r="AM796">
            <v>50</v>
          </cell>
          <cell r="AN796">
            <v>223</v>
          </cell>
          <cell r="AO796">
            <v>210</v>
          </cell>
          <cell r="AP796">
            <v>223</v>
          </cell>
          <cell r="AQ796">
            <v>160</v>
          </cell>
          <cell r="AR796">
            <v>1</v>
          </cell>
          <cell r="AS796">
            <v>1</v>
          </cell>
          <cell r="AT796">
            <v>183</v>
          </cell>
          <cell r="AU796">
            <v>184</v>
          </cell>
          <cell r="AV796">
            <v>28.335483870967742</v>
          </cell>
          <cell r="AW796">
            <v>360</v>
          </cell>
          <cell r="AX796">
            <v>0</v>
          </cell>
          <cell r="AY796">
            <v>316</v>
          </cell>
          <cell r="AZ796">
            <v>92</v>
          </cell>
          <cell r="BA796">
            <v>193.75</v>
          </cell>
          <cell r="BB796">
            <v>276</v>
          </cell>
          <cell r="BC796">
            <v>193.75</v>
          </cell>
          <cell r="BD796">
            <v>184</v>
          </cell>
          <cell r="BE796">
            <v>2</v>
          </cell>
          <cell r="BF796">
            <v>0</v>
          </cell>
          <cell r="BG796">
            <v>314</v>
          </cell>
          <cell r="BH796">
            <v>314</v>
          </cell>
          <cell r="BI796">
            <v>57.941176470588239</v>
          </cell>
          <cell r="BJ796">
            <v>0</v>
          </cell>
          <cell r="BK796">
            <v>0</v>
          </cell>
          <cell r="BL796">
            <v>0</v>
          </cell>
          <cell r="BM796">
            <v>0</v>
          </cell>
          <cell r="BN796">
            <v>162</v>
          </cell>
          <cell r="BO796">
            <v>168</v>
          </cell>
          <cell r="BP796">
            <v>162</v>
          </cell>
          <cell r="BQ796">
            <v>168</v>
          </cell>
          <cell r="BR796">
            <v>18</v>
          </cell>
          <cell r="BS796">
            <v>0</v>
          </cell>
          <cell r="BT796">
            <v>128</v>
          </cell>
          <cell r="BU796">
            <v>128</v>
          </cell>
          <cell r="BV796">
            <v>23.529411764705884</v>
          </cell>
          <cell r="BW796">
            <v>240</v>
          </cell>
          <cell r="BX796">
            <v>0</v>
          </cell>
          <cell r="BY796">
            <v>240</v>
          </cell>
          <cell r="BZ796">
            <v>1</v>
          </cell>
          <cell r="CA796">
            <v>163.19999999999999</v>
          </cell>
          <cell r="CB796">
            <v>27</v>
          </cell>
          <cell r="CC796">
            <v>163.19999999999999</v>
          </cell>
          <cell r="CD796">
            <v>27</v>
          </cell>
          <cell r="CE796">
            <v>-31</v>
          </cell>
          <cell r="CF796">
            <v>0</v>
          </cell>
          <cell r="CG796">
            <v>372</v>
          </cell>
          <cell r="CH796">
            <v>372</v>
          </cell>
          <cell r="CI796">
            <v>57.10526315789474</v>
          </cell>
          <cell r="CJ796">
            <v>240</v>
          </cell>
          <cell r="CK796">
            <v>240</v>
          </cell>
          <cell r="CL796">
            <v>222</v>
          </cell>
          <cell r="CM796">
            <v>2</v>
          </cell>
          <cell r="CN796">
            <v>166</v>
          </cell>
          <cell r="CO796">
            <v>163</v>
          </cell>
          <cell r="CP796">
            <v>166</v>
          </cell>
          <cell r="CQ796">
            <v>163</v>
          </cell>
          <cell r="CR796">
            <v>22</v>
          </cell>
          <cell r="CS796">
            <v>1</v>
          </cell>
          <cell r="CT796">
            <v>408</v>
          </cell>
          <cell r="CU796">
            <v>409</v>
          </cell>
          <cell r="CV796">
            <v>57.272727272727273</v>
          </cell>
          <cell r="CW796">
            <v>120</v>
          </cell>
          <cell r="CX796">
            <v>120</v>
          </cell>
          <cell r="CY796">
            <v>120</v>
          </cell>
          <cell r="CZ796">
            <v>0</v>
          </cell>
          <cell r="DA796">
            <v>228</v>
          </cell>
          <cell r="DB796">
            <v>317</v>
          </cell>
          <cell r="DC796">
            <v>228</v>
          </cell>
          <cell r="DD796">
            <v>317</v>
          </cell>
          <cell r="DE796">
            <v>4</v>
          </cell>
          <cell r="DF796">
            <v>2</v>
          </cell>
          <cell r="DG796">
            <v>206</v>
          </cell>
          <cell r="DH796">
            <v>208</v>
          </cell>
          <cell r="DI796">
            <v>30.652173913043477</v>
          </cell>
          <cell r="DJ796">
            <v>0</v>
          </cell>
          <cell r="DK796">
            <v>0</v>
          </cell>
          <cell r="DL796">
            <v>0</v>
          </cell>
          <cell r="DM796">
            <v>0</v>
          </cell>
          <cell r="DN796">
            <v>198</v>
          </cell>
          <cell r="DO796">
            <v>132</v>
          </cell>
          <cell r="DP796">
            <v>198</v>
          </cell>
          <cell r="DQ796">
            <v>132</v>
          </cell>
          <cell r="DR796">
            <v>1</v>
          </cell>
          <cell r="DS796">
            <v>67</v>
          </cell>
          <cell r="DT796">
            <v>8</v>
          </cell>
          <cell r="DU796">
            <v>75</v>
          </cell>
          <cell r="DV796">
            <v>0.65217391304347827</v>
          </cell>
          <cell r="DW796">
            <v>360</v>
          </cell>
          <cell r="DX796">
            <v>360</v>
          </cell>
          <cell r="DY796">
            <v>580</v>
          </cell>
          <cell r="DZ796">
            <v>475</v>
          </cell>
          <cell r="EA796">
            <v>368</v>
          </cell>
          <cell r="EB796">
            <v>440</v>
          </cell>
          <cell r="EC796">
            <v>368</v>
          </cell>
          <cell r="ED796">
            <v>440</v>
          </cell>
          <cell r="EE796">
            <v>-10</v>
          </cell>
          <cell r="EF796">
            <v>66</v>
          </cell>
          <cell r="EG796">
            <v>159</v>
          </cell>
          <cell r="EH796">
            <v>225</v>
          </cell>
          <cell r="EI796">
            <v>17.536764705882355</v>
          </cell>
          <cell r="EJ796">
            <v>360</v>
          </cell>
          <cell r="EK796">
            <v>120</v>
          </cell>
          <cell r="EL796">
            <v>0</v>
          </cell>
          <cell r="EM796">
            <v>0</v>
          </cell>
          <cell r="EN796">
            <v>272</v>
          </cell>
          <cell r="EO796">
            <v>0</v>
          </cell>
          <cell r="EP796">
            <v>272</v>
          </cell>
          <cell r="EQ796">
            <v>0</v>
          </cell>
          <cell r="ER796">
            <v>272</v>
          </cell>
          <cell r="ES796">
            <v>247</v>
          </cell>
          <cell r="ET796">
            <v>247</v>
          </cell>
          <cell r="EU796">
            <v>313</v>
          </cell>
          <cell r="EV796">
            <v>17.769784172661868</v>
          </cell>
          <cell r="EW796">
            <v>240</v>
          </cell>
          <cell r="EX796">
            <v>0</v>
          </cell>
          <cell r="GZ796">
            <v>113</v>
          </cell>
          <cell r="HA796">
            <v>170</v>
          </cell>
        </row>
        <row r="797">
          <cell r="B797" t="str">
            <v>GT75X</v>
          </cell>
          <cell r="C797" t="str">
            <v>LINHA 6GT75X</v>
          </cell>
          <cell r="D797">
            <v>0</v>
          </cell>
          <cell r="E797">
            <v>0</v>
          </cell>
          <cell r="F797" t="str">
            <v>PROJETO RENATA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35</v>
          </cell>
          <cell r="M797">
            <v>55</v>
          </cell>
          <cell r="N797">
            <v>0</v>
          </cell>
          <cell r="O797">
            <v>55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35</v>
          </cell>
          <cell r="U797">
            <v>35</v>
          </cell>
          <cell r="V797">
            <v>19.387001477104867</v>
          </cell>
          <cell r="W797">
            <v>336</v>
          </cell>
          <cell r="X797">
            <v>336</v>
          </cell>
          <cell r="Y797">
            <v>326</v>
          </cell>
          <cell r="Z797">
            <v>92</v>
          </cell>
          <cell r="AA797">
            <v>54.160000000000025</v>
          </cell>
          <cell r="AB797">
            <v>98</v>
          </cell>
          <cell r="AC797">
            <v>54.160000000000025</v>
          </cell>
          <cell r="AD797">
            <v>6</v>
          </cell>
          <cell r="AE797">
            <v>2</v>
          </cell>
          <cell r="AF797">
            <v>24</v>
          </cell>
          <cell r="AG797">
            <v>329</v>
          </cell>
          <cell r="AH797">
            <v>353</v>
          </cell>
          <cell r="AI797">
            <v>13.862359550561797</v>
          </cell>
          <cell r="AJ797">
            <v>480</v>
          </cell>
          <cell r="AK797">
            <v>480</v>
          </cell>
          <cell r="AL797">
            <v>489</v>
          </cell>
          <cell r="AM797">
            <v>216</v>
          </cell>
          <cell r="AN797">
            <v>712</v>
          </cell>
          <cell r="AO797">
            <v>529</v>
          </cell>
          <cell r="AP797">
            <v>712</v>
          </cell>
          <cell r="AQ797">
            <v>313</v>
          </cell>
          <cell r="AR797">
            <v>2</v>
          </cell>
          <cell r="AS797">
            <v>95</v>
          </cell>
          <cell r="AT797">
            <v>432</v>
          </cell>
          <cell r="AU797">
            <v>527</v>
          </cell>
          <cell r="AV797">
            <v>10.879785090664875</v>
          </cell>
          <cell r="AW797">
            <v>960</v>
          </cell>
          <cell r="AX797">
            <v>960</v>
          </cell>
          <cell r="AY797">
            <v>720</v>
          </cell>
          <cell r="AZ797">
            <v>51</v>
          </cell>
          <cell r="BA797">
            <v>1191.2</v>
          </cell>
          <cell r="BB797">
            <v>512</v>
          </cell>
          <cell r="BC797">
            <v>1191.2</v>
          </cell>
          <cell r="BD797">
            <v>461</v>
          </cell>
          <cell r="BE797">
            <v>4</v>
          </cell>
          <cell r="BF797">
            <v>68</v>
          </cell>
          <cell r="BG797">
            <v>714</v>
          </cell>
          <cell r="BH797">
            <v>782</v>
          </cell>
          <cell r="BI797">
            <v>31.969684675937231</v>
          </cell>
          <cell r="BJ797">
            <v>240</v>
          </cell>
          <cell r="BK797">
            <v>240</v>
          </cell>
          <cell r="BL797">
            <v>300</v>
          </cell>
          <cell r="BM797">
            <v>8</v>
          </cell>
          <cell r="BN797">
            <v>685</v>
          </cell>
          <cell r="BO797">
            <v>394</v>
          </cell>
          <cell r="BP797">
            <v>685</v>
          </cell>
          <cell r="BQ797">
            <v>394</v>
          </cell>
          <cell r="BR797">
            <v>194</v>
          </cell>
          <cell r="BS797">
            <v>53</v>
          </cell>
          <cell r="BT797">
            <v>441</v>
          </cell>
          <cell r="BU797">
            <v>494</v>
          </cell>
          <cell r="BV797">
            <v>29.95279110649377</v>
          </cell>
          <cell r="BW797">
            <v>720</v>
          </cell>
          <cell r="BX797">
            <v>0</v>
          </cell>
          <cell r="BY797">
            <v>717</v>
          </cell>
          <cell r="BZ797">
            <v>45</v>
          </cell>
          <cell r="CA797">
            <v>441.69506450875406</v>
          </cell>
          <cell r="CB797">
            <v>575</v>
          </cell>
          <cell r="CC797">
            <v>441.69506450875406</v>
          </cell>
          <cell r="CD797">
            <v>575</v>
          </cell>
          <cell r="CE797">
            <v>-290</v>
          </cell>
          <cell r="CF797">
            <v>82</v>
          </cell>
          <cell r="CG797">
            <v>844</v>
          </cell>
          <cell r="CH797">
            <v>926</v>
          </cell>
          <cell r="CI797">
            <v>35.657370517928285</v>
          </cell>
          <cell r="CJ797">
            <v>480</v>
          </cell>
          <cell r="CK797">
            <v>480</v>
          </cell>
          <cell r="CL797">
            <v>483</v>
          </cell>
          <cell r="CM797">
            <v>211</v>
          </cell>
          <cell r="CN797">
            <v>702</v>
          </cell>
          <cell r="CO797">
            <v>418</v>
          </cell>
          <cell r="CP797">
            <v>702</v>
          </cell>
          <cell r="CQ797">
            <v>418</v>
          </cell>
          <cell r="CR797">
            <v>227</v>
          </cell>
          <cell r="CS797">
            <v>96</v>
          </cell>
          <cell r="CT797">
            <v>668</v>
          </cell>
          <cell r="CU797">
            <v>764</v>
          </cell>
          <cell r="CV797">
            <v>27.988826815642458</v>
          </cell>
          <cell r="CW797">
            <v>960</v>
          </cell>
          <cell r="CX797">
            <v>960</v>
          </cell>
          <cell r="CY797">
            <v>959</v>
          </cell>
          <cell r="CZ797">
            <v>0</v>
          </cell>
          <cell r="DA797">
            <v>716</v>
          </cell>
          <cell r="DB797">
            <v>925</v>
          </cell>
          <cell r="DC797">
            <v>716</v>
          </cell>
          <cell r="DD797">
            <v>925</v>
          </cell>
          <cell r="DE797">
            <v>-116</v>
          </cell>
          <cell r="DF797">
            <v>211</v>
          </cell>
          <cell r="DG797">
            <v>703</v>
          </cell>
          <cell r="DH797">
            <v>914</v>
          </cell>
          <cell r="DI797">
            <v>25.501813784764209</v>
          </cell>
          <cell r="DJ797">
            <v>544</v>
          </cell>
          <cell r="DK797">
            <v>544</v>
          </cell>
          <cell r="DL797">
            <v>240</v>
          </cell>
          <cell r="DM797">
            <v>0</v>
          </cell>
          <cell r="DN797">
            <v>827</v>
          </cell>
          <cell r="DO797">
            <v>582</v>
          </cell>
          <cell r="DP797">
            <v>827</v>
          </cell>
          <cell r="DQ797">
            <v>582</v>
          </cell>
          <cell r="DR797">
            <v>15</v>
          </cell>
          <cell r="DS797">
            <v>185</v>
          </cell>
          <cell r="DT797">
            <v>372</v>
          </cell>
          <cell r="DU797">
            <v>557</v>
          </cell>
          <cell r="DV797">
            <v>27.021791767554479</v>
          </cell>
          <cell r="DW797">
            <v>364</v>
          </cell>
          <cell r="DX797">
            <v>364</v>
          </cell>
          <cell r="DY797">
            <v>364</v>
          </cell>
          <cell r="DZ797">
            <v>555</v>
          </cell>
          <cell r="EA797">
            <v>413</v>
          </cell>
          <cell r="EB797">
            <v>680</v>
          </cell>
          <cell r="EC797">
            <v>413</v>
          </cell>
          <cell r="ED797">
            <v>680</v>
          </cell>
          <cell r="EE797">
            <v>-6</v>
          </cell>
          <cell r="EF797">
            <v>177</v>
          </cell>
          <cell r="EG797">
            <v>70</v>
          </cell>
          <cell r="EH797">
            <v>247</v>
          </cell>
          <cell r="EI797">
            <v>2.4333719582850524</v>
          </cell>
          <cell r="EJ797">
            <v>1184</v>
          </cell>
          <cell r="EK797">
            <v>1064</v>
          </cell>
          <cell r="EL797">
            <v>0</v>
          </cell>
          <cell r="EM797">
            <v>0</v>
          </cell>
          <cell r="EN797">
            <v>863</v>
          </cell>
          <cell r="EO797">
            <v>0</v>
          </cell>
          <cell r="EP797">
            <v>863</v>
          </cell>
          <cell r="EQ797">
            <v>0</v>
          </cell>
          <cell r="ER797">
            <v>863</v>
          </cell>
          <cell r="ES797">
            <v>391</v>
          </cell>
          <cell r="ET797">
            <v>391</v>
          </cell>
          <cell r="EU797">
            <v>568</v>
          </cell>
          <cell r="EV797">
            <v>8.0674002751031626</v>
          </cell>
          <cell r="EW797">
            <v>1200</v>
          </cell>
          <cell r="EX797">
            <v>0</v>
          </cell>
          <cell r="GZ797">
            <v>793</v>
          </cell>
          <cell r="HA797">
            <v>1063</v>
          </cell>
        </row>
        <row r="798">
          <cell r="B798" t="str">
            <v>23755DBI089</v>
          </cell>
          <cell r="C798">
            <v>0</v>
          </cell>
          <cell r="D798">
            <v>0</v>
          </cell>
          <cell r="E798">
            <v>926564110</v>
          </cell>
          <cell r="F798" t="str">
            <v>23755DBI089L6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35</v>
          </cell>
          <cell r="M798">
            <v>55</v>
          </cell>
          <cell r="N798">
            <v>0</v>
          </cell>
          <cell r="O798">
            <v>55</v>
          </cell>
          <cell r="P798">
            <v>0</v>
          </cell>
          <cell r="Q798">
            <v>0</v>
          </cell>
          <cell r="R798">
            <v>0</v>
          </cell>
          <cell r="S798">
            <v>0</v>
          </cell>
          <cell r="T798">
            <v>35</v>
          </cell>
          <cell r="U798">
            <v>35</v>
          </cell>
          <cell r="V798">
            <v>19.387001477104867</v>
          </cell>
          <cell r="W798">
            <v>336</v>
          </cell>
          <cell r="X798">
            <v>336</v>
          </cell>
          <cell r="Y798">
            <v>326</v>
          </cell>
          <cell r="Z798">
            <v>92</v>
          </cell>
          <cell r="AA798">
            <v>54.160000000000025</v>
          </cell>
          <cell r="AB798">
            <v>98</v>
          </cell>
          <cell r="AC798">
            <v>54.160000000000025</v>
          </cell>
          <cell r="AD798">
            <v>6</v>
          </cell>
          <cell r="AE798">
            <v>2</v>
          </cell>
          <cell r="AF798">
            <v>24</v>
          </cell>
          <cell r="AG798">
            <v>329</v>
          </cell>
          <cell r="AH798">
            <v>353</v>
          </cell>
          <cell r="AI798">
            <v>13.862359550561797</v>
          </cell>
          <cell r="AJ798">
            <v>480</v>
          </cell>
          <cell r="AK798">
            <v>480</v>
          </cell>
          <cell r="AL798">
            <v>489</v>
          </cell>
          <cell r="AM798">
            <v>216</v>
          </cell>
          <cell r="AN798">
            <v>712</v>
          </cell>
          <cell r="AO798">
            <v>529</v>
          </cell>
          <cell r="AP798">
            <v>712</v>
          </cell>
          <cell r="AQ798">
            <v>313</v>
          </cell>
          <cell r="AR798">
            <v>2</v>
          </cell>
          <cell r="AS798">
            <v>95</v>
          </cell>
          <cell r="AT798">
            <v>432</v>
          </cell>
          <cell r="AU798">
            <v>527</v>
          </cell>
          <cell r="AV798">
            <v>10.879785090664875</v>
          </cell>
          <cell r="AW798">
            <v>960</v>
          </cell>
          <cell r="AX798">
            <v>960</v>
          </cell>
          <cell r="AY798">
            <v>720</v>
          </cell>
          <cell r="AZ798">
            <v>51</v>
          </cell>
          <cell r="BA798">
            <v>1191.2</v>
          </cell>
          <cell r="BB798">
            <v>512</v>
          </cell>
          <cell r="BC798">
            <v>1191.2</v>
          </cell>
          <cell r="BD798">
            <v>461</v>
          </cell>
          <cell r="BE798">
            <v>4</v>
          </cell>
          <cell r="BF798">
            <v>68</v>
          </cell>
          <cell r="BG798">
            <v>714</v>
          </cell>
          <cell r="BH798">
            <v>782</v>
          </cell>
          <cell r="BI798">
            <v>31.969684675937231</v>
          </cell>
          <cell r="BJ798">
            <v>240</v>
          </cell>
          <cell r="BK798">
            <v>240</v>
          </cell>
          <cell r="BL798">
            <v>300</v>
          </cell>
          <cell r="BM798">
            <v>8</v>
          </cell>
          <cell r="BN798">
            <v>685</v>
          </cell>
          <cell r="BO798">
            <v>394</v>
          </cell>
          <cell r="BP798">
            <v>685</v>
          </cell>
          <cell r="BQ798">
            <v>394</v>
          </cell>
          <cell r="BR798">
            <v>194</v>
          </cell>
          <cell r="BS798">
            <v>53</v>
          </cell>
          <cell r="BT798">
            <v>441</v>
          </cell>
          <cell r="BU798">
            <v>494</v>
          </cell>
          <cell r="BV798">
            <v>29.95279110649377</v>
          </cell>
          <cell r="BW798">
            <v>720</v>
          </cell>
          <cell r="BX798">
            <v>0</v>
          </cell>
          <cell r="BY798">
            <v>717</v>
          </cell>
          <cell r="BZ798">
            <v>45</v>
          </cell>
          <cell r="CA798">
            <v>441.69506450875406</v>
          </cell>
          <cell r="CB798">
            <v>575</v>
          </cell>
          <cell r="CC798">
            <v>441.69506450875406</v>
          </cell>
          <cell r="CD798">
            <v>575</v>
          </cell>
          <cell r="CE798">
            <v>-290</v>
          </cell>
          <cell r="CF798">
            <v>82</v>
          </cell>
          <cell r="CG798">
            <v>844</v>
          </cell>
          <cell r="CH798">
            <v>926</v>
          </cell>
          <cell r="CI798">
            <v>35.657370517928285</v>
          </cell>
          <cell r="CJ798">
            <v>480</v>
          </cell>
          <cell r="CK798">
            <v>480</v>
          </cell>
          <cell r="CL798">
            <v>483</v>
          </cell>
          <cell r="CM798">
            <v>211</v>
          </cell>
          <cell r="CN798">
            <v>702</v>
          </cell>
          <cell r="CO798">
            <v>418</v>
          </cell>
          <cell r="CP798">
            <v>702</v>
          </cell>
          <cell r="CQ798">
            <v>418</v>
          </cell>
          <cell r="CR798">
            <v>227</v>
          </cell>
          <cell r="CS798">
            <v>96</v>
          </cell>
          <cell r="CT798">
            <v>668</v>
          </cell>
          <cell r="CU798">
            <v>764</v>
          </cell>
          <cell r="CV798">
            <v>27.988826815642458</v>
          </cell>
          <cell r="CW798">
            <v>960</v>
          </cell>
          <cell r="CX798">
            <v>960</v>
          </cell>
          <cell r="CY798">
            <v>959</v>
          </cell>
          <cell r="CZ798">
            <v>0</v>
          </cell>
          <cell r="DA798">
            <v>716</v>
          </cell>
          <cell r="DB798">
            <v>925</v>
          </cell>
          <cell r="DC798">
            <v>716</v>
          </cell>
          <cell r="DD798">
            <v>925</v>
          </cell>
          <cell r="DE798">
            <v>-116</v>
          </cell>
          <cell r="DF798">
            <v>211</v>
          </cell>
          <cell r="DG798">
            <v>703</v>
          </cell>
          <cell r="DH798">
            <v>914</v>
          </cell>
          <cell r="DI798">
            <v>25.501813784764209</v>
          </cell>
          <cell r="DJ798">
            <v>544</v>
          </cell>
          <cell r="DK798">
            <v>544</v>
          </cell>
          <cell r="DL798">
            <v>240</v>
          </cell>
          <cell r="DM798">
            <v>0</v>
          </cell>
          <cell r="DN798">
            <v>827</v>
          </cell>
          <cell r="DO798">
            <v>582</v>
          </cell>
          <cell r="DP798">
            <v>827</v>
          </cell>
          <cell r="DQ798">
            <v>582</v>
          </cell>
          <cell r="DR798">
            <v>15</v>
          </cell>
          <cell r="DS798">
            <v>185</v>
          </cell>
          <cell r="DT798">
            <v>372</v>
          </cell>
          <cell r="DU798">
            <v>557</v>
          </cell>
          <cell r="DV798">
            <v>27.021791767554479</v>
          </cell>
          <cell r="DW798">
            <v>364</v>
          </cell>
          <cell r="DX798">
            <v>364</v>
          </cell>
          <cell r="DY798">
            <v>364</v>
          </cell>
          <cell r="DZ798">
            <v>555</v>
          </cell>
          <cell r="EA798">
            <v>413</v>
          </cell>
          <cell r="EB798">
            <v>680</v>
          </cell>
          <cell r="EC798">
            <v>413</v>
          </cell>
          <cell r="ED798">
            <v>680</v>
          </cell>
          <cell r="EE798">
            <v>-6</v>
          </cell>
          <cell r="EF798">
            <v>177</v>
          </cell>
          <cell r="EG798">
            <v>70</v>
          </cell>
          <cell r="EH798">
            <v>247</v>
          </cell>
          <cell r="EI798">
            <v>2.4333719582850524</v>
          </cell>
          <cell r="EJ798">
            <v>1184</v>
          </cell>
          <cell r="EK798">
            <v>1064</v>
          </cell>
          <cell r="EL798">
            <v>0</v>
          </cell>
          <cell r="EM798">
            <v>0</v>
          </cell>
          <cell r="EN798">
            <v>863</v>
          </cell>
          <cell r="EO798">
            <v>0</v>
          </cell>
          <cell r="EP798">
            <v>863</v>
          </cell>
          <cell r="EQ798">
            <v>0</v>
          </cell>
          <cell r="ER798">
            <v>863</v>
          </cell>
          <cell r="ES798">
            <v>391</v>
          </cell>
          <cell r="ET798">
            <v>391</v>
          </cell>
          <cell r="EU798">
            <v>568</v>
          </cell>
          <cell r="EV798">
            <v>8.0674002751031626</v>
          </cell>
          <cell r="EW798">
            <v>1200</v>
          </cell>
          <cell r="EX798">
            <v>0</v>
          </cell>
          <cell r="GZ798">
            <v>793</v>
          </cell>
          <cell r="HA798">
            <v>1063</v>
          </cell>
        </row>
        <row r="799">
          <cell r="B799" t="str">
            <v>GT60X</v>
          </cell>
          <cell r="C799" t="str">
            <v>LINHA 6GT60X</v>
          </cell>
          <cell r="D799">
            <v>0</v>
          </cell>
          <cell r="E799">
            <v>0</v>
          </cell>
          <cell r="F799" t="str">
            <v>PROJETO RENATA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2</v>
          </cell>
          <cell r="N799">
            <v>0</v>
          </cell>
          <cell r="O799">
            <v>2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0</v>
          </cell>
          <cell r="X799">
            <v>0</v>
          </cell>
          <cell r="Y799">
            <v>0</v>
          </cell>
          <cell r="Z799">
            <v>10</v>
          </cell>
          <cell r="AA799">
            <v>0</v>
          </cell>
          <cell r="AB799">
            <v>10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75</v>
          </cell>
          <cell r="AN799">
            <v>0</v>
          </cell>
          <cell r="AO799">
            <v>75</v>
          </cell>
          <cell r="AP799">
            <v>0</v>
          </cell>
          <cell r="AQ799">
            <v>0</v>
          </cell>
          <cell r="AR799">
            <v>75</v>
          </cell>
          <cell r="AS799">
            <v>0</v>
          </cell>
          <cell r="AT799">
            <v>0</v>
          </cell>
          <cell r="AU799">
            <v>0</v>
          </cell>
          <cell r="AV799">
            <v>0</v>
          </cell>
          <cell r="AW799">
            <v>108</v>
          </cell>
          <cell r="AX799">
            <v>108</v>
          </cell>
          <cell r="AY799">
            <v>5</v>
          </cell>
          <cell r="AZ799">
            <v>120</v>
          </cell>
          <cell r="BA799">
            <v>0</v>
          </cell>
          <cell r="BB799">
            <v>120</v>
          </cell>
          <cell r="BC799">
            <v>0</v>
          </cell>
          <cell r="BD799">
            <v>0</v>
          </cell>
          <cell r="BE799">
            <v>120</v>
          </cell>
          <cell r="BF799">
            <v>0</v>
          </cell>
          <cell r="BG799">
            <v>5</v>
          </cell>
          <cell r="BH799">
            <v>5</v>
          </cell>
          <cell r="BI799">
            <v>0.43103448275862072</v>
          </cell>
          <cell r="BJ799">
            <v>480</v>
          </cell>
          <cell r="BK799">
            <v>480</v>
          </cell>
          <cell r="BL799">
            <v>463</v>
          </cell>
          <cell r="BM799">
            <v>98</v>
          </cell>
          <cell r="BN799">
            <v>348</v>
          </cell>
          <cell r="BO799">
            <v>120</v>
          </cell>
          <cell r="BP799">
            <v>348</v>
          </cell>
          <cell r="BQ799">
            <v>120</v>
          </cell>
          <cell r="BR799">
            <v>88</v>
          </cell>
          <cell r="BS799">
            <v>37</v>
          </cell>
          <cell r="BT799">
            <v>223</v>
          </cell>
          <cell r="BU799">
            <v>260</v>
          </cell>
          <cell r="BV799">
            <v>24.183557137512981</v>
          </cell>
          <cell r="BW799">
            <v>600</v>
          </cell>
          <cell r="BX799">
            <v>0</v>
          </cell>
          <cell r="BY799">
            <v>595</v>
          </cell>
          <cell r="BZ799">
            <v>15</v>
          </cell>
          <cell r="CA799">
            <v>276.63424209925779</v>
          </cell>
          <cell r="CB799">
            <v>109</v>
          </cell>
          <cell r="CC799">
            <v>276.63424209925779</v>
          </cell>
          <cell r="CD799">
            <v>109</v>
          </cell>
          <cell r="CE799">
            <v>-4</v>
          </cell>
          <cell r="CF799">
            <v>58</v>
          </cell>
          <cell r="CG799">
            <v>692</v>
          </cell>
          <cell r="CH799">
            <v>750</v>
          </cell>
          <cell r="CI799">
            <v>39.488817891373799</v>
          </cell>
          <cell r="CJ799">
            <v>480</v>
          </cell>
          <cell r="CK799">
            <v>480</v>
          </cell>
          <cell r="CL799">
            <v>480</v>
          </cell>
          <cell r="CM799">
            <v>4</v>
          </cell>
          <cell r="CN799">
            <v>494</v>
          </cell>
          <cell r="CO799">
            <v>620</v>
          </cell>
          <cell r="CP799">
            <v>494</v>
          </cell>
          <cell r="CQ799">
            <v>620</v>
          </cell>
          <cell r="CR799">
            <v>25</v>
          </cell>
          <cell r="CS799">
            <v>0</v>
          </cell>
          <cell r="CT799">
            <v>585</v>
          </cell>
          <cell r="CU799">
            <v>585</v>
          </cell>
          <cell r="CV799">
            <v>27.574223081783583</v>
          </cell>
          <cell r="CW799">
            <v>234</v>
          </cell>
          <cell r="CX799">
            <v>231</v>
          </cell>
          <cell r="CY799">
            <v>231</v>
          </cell>
          <cell r="CZ799">
            <v>0</v>
          </cell>
          <cell r="DA799">
            <v>636.46398841221003</v>
          </cell>
          <cell r="DB799">
            <v>570</v>
          </cell>
          <cell r="DC799">
            <v>636.46398841221003</v>
          </cell>
          <cell r="DD799">
            <v>570</v>
          </cell>
          <cell r="DE799">
            <v>-164</v>
          </cell>
          <cell r="DF799">
            <v>2</v>
          </cell>
          <cell r="DG799">
            <v>408</v>
          </cell>
          <cell r="DH799">
            <v>410</v>
          </cell>
          <cell r="DI799">
            <v>15.474083438685208</v>
          </cell>
          <cell r="DJ799">
            <v>480</v>
          </cell>
          <cell r="DK799">
            <v>480</v>
          </cell>
          <cell r="DL799">
            <v>450</v>
          </cell>
          <cell r="DM799">
            <v>0</v>
          </cell>
          <cell r="DN799">
            <v>791</v>
          </cell>
          <cell r="DO799">
            <v>368</v>
          </cell>
          <cell r="DP799">
            <v>791</v>
          </cell>
          <cell r="DQ799">
            <v>368</v>
          </cell>
          <cell r="DR799">
            <v>-3</v>
          </cell>
          <cell r="DS799">
            <v>3</v>
          </cell>
          <cell r="DT799">
            <v>492</v>
          </cell>
          <cell r="DU799">
            <v>495</v>
          </cell>
          <cell r="DV799">
            <v>23.653846153846153</v>
          </cell>
          <cell r="DW799">
            <v>200</v>
          </cell>
          <cell r="DX799">
            <v>200</v>
          </cell>
          <cell r="DY799">
            <v>201</v>
          </cell>
          <cell r="DZ799">
            <v>0</v>
          </cell>
          <cell r="EA799">
            <v>624</v>
          </cell>
          <cell r="EB799">
            <v>196</v>
          </cell>
          <cell r="EC799">
            <v>624</v>
          </cell>
          <cell r="ED799">
            <v>196</v>
          </cell>
          <cell r="EE799">
            <v>624</v>
          </cell>
          <cell r="EF799">
            <v>8</v>
          </cell>
          <cell r="EG799">
            <v>489</v>
          </cell>
          <cell r="EH799">
            <v>497</v>
          </cell>
          <cell r="EI799">
            <v>23.931484502446981</v>
          </cell>
          <cell r="EJ799">
            <v>600</v>
          </cell>
          <cell r="EK799">
            <v>600</v>
          </cell>
          <cell r="EL799">
            <v>0</v>
          </cell>
          <cell r="EM799">
            <v>0</v>
          </cell>
          <cell r="EN799">
            <v>613</v>
          </cell>
          <cell r="EO799">
            <v>0</v>
          </cell>
          <cell r="EP799">
            <v>613</v>
          </cell>
          <cell r="EQ799">
            <v>0</v>
          </cell>
          <cell r="ER799">
            <v>613</v>
          </cell>
          <cell r="ES799">
            <v>476</v>
          </cell>
          <cell r="ET799">
            <v>476</v>
          </cell>
          <cell r="EU799">
            <v>484</v>
          </cell>
          <cell r="EV799">
            <v>34.190620272314675</v>
          </cell>
          <cell r="EW799">
            <v>0</v>
          </cell>
          <cell r="EX799">
            <v>0</v>
          </cell>
          <cell r="GZ799">
            <v>124</v>
          </cell>
          <cell r="HA799">
            <v>0</v>
          </cell>
        </row>
        <row r="800">
          <cell r="B800" t="str">
            <v>23604DBI089</v>
          </cell>
          <cell r="C800">
            <v>0</v>
          </cell>
          <cell r="D800">
            <v>0</v>
          </cell>
          <cell r="E800">
            <v>926564109</v>
          </cell>
          <cell r="F800" t="str">
            <v>23604DBI089L6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2</v>
          </cell>
          <cell r="N800">
            <v>0</v>
          </cell>
          <cell r="O800">
            <v>2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  <cell r="Z800">
            <v>10</v>
          </cell>
          <cell r="AA800">
            <v>0</v>
          </cell>
          <cell r="AB800">
            <v>10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75</v>
          </cell>
          <cell r="AN800">
            <v>0</v>
          </cell>
          <cell r="AO800">
            <v>75</v>
          </cell>
          <cell r="AP800">
            <v>0</v>
          </cell>
          <cell r="AQ800">
            <v>0</v>
          </cell>
          <cell r="AR800">
            <v>75</v>
          </cell>
          <cell r="AS800">
            <v>0</v>
          </cell>
          <cell r="AT800">
            <v>0</v>
          </cell>
          <cell r="AU800">
            <v>0</v>
          </cell>
          <cell r="AV800">
            <v>0</v>
          </cell>
          <cell r="AW800">
            <v>108</v>
          </cell>
          <cell r="AX800">
            <v>108</v>
          </cell>
          <cell r="AY800">
            <v>5</v>
          </cell>
          <cell r="AZ800">
            <v>120</v>
          </cell>
          <cell r="BA800">
            <v>0</v>
          </cell>
          <cell r="BB800">
            <v>120</v>
          </cell>
          <cell r="BC800">
            <v>0</v>
          </cell>
          <cell r="BD800">
            <v>0</v>
          </cell>
          <cell r="BE800">
            <v>120</v>
          </cell>
          <cell r="BF800">
            <v>0</v>
          </cell>
          <cell r="BG800">
            <v>5</v>
          </cell>
          <cell r="BH800">
            <v>5</v>
          </cell>
          <cell r="BI800">
            <v>0.43103448275862072</v>
          </cell>
          <cell r="BJ800">
            <v>480</v>
          </cell>
          <cell r="BK800">
            <v>480</v>
          </cell>
          <cell r="BL800">
            <v>463</v>
          </cell>
          <cell r="BM800">
            <v>98</v>
          </cell>
          <cell r="BN800">
            <v>348</v>
          </cell>
          <cell r="BO800">
            <v>120</v>
          </cell>
          <cell r="BP800">
            <v>348</v>
          </cell>
          <cell r="BQ800">
            <v>120</v>
          </cell>
          <cell r="BR800">
            <v>88</v>
          </cell>
          <cell r="BS800">
            <v>37</v>
          </cell>
          <cell r="BT800">
            <v>223</v>
          </cell>
          <cell r="BU800">
            <v>260</v>
          </cell>
          <cell r="BV800">
            <v>24.183557137512981</v>
          </cell>
          <cell r="BW800">
            <v>600</v>
          </cell>
          <cell r="BX800">
            <v>0</v>
          </cell>
          <cell r="BY800">
            <v>595</v>
          </cell>
          <cell r="BZ800">
            <v>15</v>
          </cell>
          <cell r="CA800">
            <v>276.63424209925779</v>
          </cell>
          <cell r="CB800">
            <v>109</v>
          </cell>
          <cell r="CC800">
            <v>276.63424209925779</v>
          </cell>
          <cell r="CD800">
            <v>109</v>
          </cell>
          <cell r="CE800">
            <v>-4</v>
          </cell>
          <cell r="CF800">
            <v>58</v>
          </cell>
          <cell r="CG800">
            <v>692</v>
          </cell>
          <cell r="CH800">
            <v>750</v>
          </cell>
          <cell r="CI800">
            <v>39.488817891373799</v>
          </cell>
          <cell r="CJ800">
            <v>480</v>
          </cell>
          <cell r="CK800">
            <v>480</v>
          </cell>
          <cell r="CL800">
            <v>480</v>
          </cell>
          <cell r="CM800">
            <v>4</v>
          </cell>
          <cell r="CN800">
            <v>494</v>
          </cell>
          <cell r="CO800">
            <v>620</v>
          </cell>
          <cell r="CP800">
            <v>494</v>
          </cell>
          <cell r="CQ800">
            <v>620</v>
          </cell>
          <cell r="CR800">
            <v>25</v>
          </cell>
          <cell r="CS800">
            <v>0</v>
          </cell>
          <cell r="CT800">
            <v>585</v>
          </cell>
          <cell r="CU800">
            <v>585</v>
          </cell>
          <cell r="CV800">
            <v>27.574223081783583</v>
          </cell>
          <cell r="CW800">
            <v>234</v>
          </cell>
          <cell r="CX800">
            <v>231</v>
          </cell>
          <cell r="CY800">
            <v>231</v>
          </cell>
          <cell r="CZ800">
            <v>0</v>
          </cell>
          <cell r="DA800">
            <v>636.46398841221003</v>
          </cell>
          <cell r="DB800">
            <v>570</v>
          </cell>
          <cell r="DC800">
            <v>636.46398841221003</v>
          </cell>
          <cell r="DD800">
            <v>570</v>
          </cell>
          <cell r="DE800">
            <v>-164</v>
          </cell>
          <cell r="DF800">
            <v>2</v>
          </cell>
          <cell r="DG800">
            <v>408</v>
          </cell>
          <cell r="DH800">
            <v>410</v>
          </cell>
          <cell r="DI800">
            <v>15.474083438685208</v>
          </cell>
          <cell r="DJ800">
            <v>480</v>
          </cell>
          <cell r="DK800">
            <v>480</v>
          </cell>
          <cell r="DL800">
            <v>450</v>
          </cell>
          <cell r="DM800">
            <v>0</v>
          </cell>
          <cell r="DN800">
            <v>791</v>
          </cell>
          <cell r="DO800">
            <v>368</v>
          </cell>
          <cell r="DP800">
            <v>791</v>
          </cell>
          <cell r="DQ800">
            <v>368</v>
          </cell>
          <cell r="DR800">
            <v>-3</v>
          </cell>
          <cell r="DS800">
            <v>3</v>
          </cell>
          <cell r="DT800">
            <v>492</v>
          </cell>
          <cell r="DU800">
            <v>495</v>
          </cell>
          <cell r="DV800">
            <v>23.653846153846153</v>
          </cell>
          <cell r="DW800">
            <v>200</v>
          </cell>
          <cell r="DX800">
            <v>200</v>
          </cell>
          <cell r="DY800">
            <v>201</v>
          </cell>
          <cell r="DZ800">
            <v>0</v>
          </cell>
          <cell r="EA800">
            <v>624</v>
          </cell>
          <cell r="EB800">
            <v>196</v>
          </cell>
          <cell r="EC800">
            <v>624</v>
          </cell>
          <cell r="ED800">
            <v>196</v>
          </cell>
          <cell r="EE800">
            <v>624</v>
          </cell>
          <cell r="EF800">
            <v>8</v>
          </cell>
          <cell r="EG800">
            <v>489</v>
          </cell>
          <cell r="EH800">
            <v>497</v>
          </cell>
          <cell r="EI800">
            <v>23.931484502446981</v>
          </cell>
          <cell r="EJ800">
            <v>600</v>
          </cell>
          <cell r="EK800">
            <v>600</v>
          </cell>
          <cell r="EL800">
            <v>0</v>
          </cell>
          <cell r="EM800">
            <v>0</v>
          </cell>
          <cell r="EN800">
            <v>613</v>
          </cell>
          <cell r="EO800">
            <v>0</v>
          </cell>
          <cell r="EP800">
            <v>613</v>
          </cell>
          <cell r="EQ800">
            <v>0</v>
          </cell>
          <cell r="ER800">
            <v>613</v>
          </cell>
          <cell r="ES800">
            <v>476</v>
          </cell>
          <cell r="ET800">
            <v>476</v>
          </cell>
          <cell r="EU800">
            <v>484</v>
          </cell>
          <cell r="EV800">
            <v>34.190620272314675</v>
          </cell>
          <cell r="EW800">
            <v>0</v>
          </cell>
          <cell r="EX800">
            <v>0</v>
          </cell>
          <cell r="EY800">
            <v>0</v>
          </cell>
          <cell r="EZ800">
            <v>0</v>
          </cell>
          <cell r="FA800">
            <v>199</v>
          </cell>
          <cell r="FB800">
            <v>0</v>
          </cell>
          <cell r="FC800">
            <v>199</v>
          </cell>
          <cell r="FD800">
            <v>0</v>
          </cell>
          <cell r="GZ800">
            <v>124</v>
          </cell>
          <cell r="HA800">
            <v>0</v>
          </cell>
        </row>
        <row r="801">
          <cell r="B801" t="str">
            <v>GF75X</v>
          </cell>
          <cell r="C801" t="str">
            <v>LINHA 6GF75X</v>
          </cell>
          <cell r="D801">
            <v>0</v>
          </cell>
          <cell r="E801">
            <v>0</v>
          </cell>
          <cell r="F801" t="str">
            <v>PROJETO RENATA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0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>
            <v>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>
            <v>0</v>
          </cell>
          <cell r="AM801">
            <v>0</v>
          </cell>
          <cell r="AN801">
            <v>0</v>
          </cell>
          <cell r="AO801">
            <v>0</v>
          </cell>
          <cell r="AP801">
            <v>0</v>
          </cell>
          <cell r="AQ801">
            <v>0</v>
          </cell>
          <cell r="AR801">
            <v>0</v>
          </cell>
          <cell r="AS801">
            <v>0</v>
          </cell>
          <cell r="AT801">
            <v>0</v>
          </cell>
          <cell r="AU801">
            <v>0</v>
          </cell>
          <cell r="AV801">
            <v>0</v>
          </cell>
          <cell r="AW801">
            <v>0</v>
          </cell>
          <cell r="AX801">
            <v>0</v>
          </cell>
          <cell r="AY801">
            <v>0</v>
          </cell>
          <cell r="AZ801">
            <v>268</v>
          </cell>
          <cell r="BA801">
            <v>0</v>
          </cell>
          <cell r="BB801">
            <v>268</v>
          </cell>
          <cell r="BC801">
            <v>0</v>
          </cell>
          <cell r="BD801">
            <v>0</v>
          </cell>
          <cell r="BE801">
            <v>268</v>
          </cell>
          <cell r="BF801">
            <v>0</v>
          </cell>
          <cell r="BG801">
            <v>0</v>
          </cell>
          <cell r="BH801">
            <v>0</v>
          </cell>
          <cell r="BI801">
            <v>0</v>
          </cell>
          <cell r="BJ801">
            <v>660</v>
          </cell>
          <cell r="BK801">
            <v>660</v>
          </cell>
          <cell r="BL801">
            <v>0</v>
          </cell>
          <cell r="BM801">
            <v>245</v>
          </cell>
          <cell r="BN801">
            <v>277</v>
          </cell>
          <cell r="BO801">
            <v>0</v>
          </cell>
          <cell r="BP801">
            <v>277</v>
          </cell>
          <cell r="BQ801">
            <v>0</v>
          </cell>
          <cell r="BR801">
            <v>0</v>
          </cell>
          <cell r="BS801">
            <v>0</v>
          </cell>
          <cell r="BT801">
            <v>0</v>
          </cell>
          <cell r="BU801">
            <v>0</v>
          </cell>
          <cell r="BV801">
            <v>0</v>
          </cell>
          <cell r="BW801">
            <v>960</v>
          </cell>
          <cell r="BX801">
            <v>0</v>
          </cell>
          <cell r="BY801">
            <v>959</v>
          </cell>
          <cell r="BZ801">
            <v>570</v>
          </cell>
          <cell r="CA801">
            <v>241.24198085</v>
          </cell>
          <cell r="CB801">
            <v>0</v>
          </cell>
          <cell r="CC801">
            <v>241.24198085</v>
          </cell>
          <cell r="CD801">
            <v>0</v>
          </cell>
          <cell r="CE801">
            <v>0</v>
          </cell>
          <cell r="CF801">
            <v>101</v>
          </cell>
          <cell r="CG801">
            <v>858</v>
          </cell>
          <cell r="CH801">
            <v>959</v>
          </cell>
          <cell r="CI801">
            <v>41.354359925788501</v>
          </cell>
          <cell r="CJ801">
            <v>720</v>
          </cell>
          <cell r="CK801">
            <v>720</v>
          </cell>
          <cell r="CL801">
            <v>600</v>
          </cell>
          <cell r="CM801">
            <v>0</v>
          </cell>
          <cell r="CN801">
            <v>654</v>
          </cell>
          <cell r="CO801">
            <v>5</v>
          </cell>
          <cell r="CP801">
            <v>654</v>
          </cell>
          <cell r="CQ801">
            <v>5</v>
          </cell>
          <cell r="CR801">
            <v>49</v>
          </cell>
          <cell r="CS801">
            <v>143</v>
          </cell>
          <cell r="CT801">
            <v>1362</v>
          </cell>
          <cell r="CU801">
            <v>1505</v>
          </cell>
          <cell r="CV801">
            <v>92.608113690450949</v>
          </cell>
          <cell r="CW801">
            <v>240</v>
          </cell>
          <cell r="CX801">
            <v>238</v>
          </cell>
          <cell r="CY801">
            <v>239</v>
          </cell>
          <cell r="CZ801">
            <v>0</v>
          </cell>
          <cell r="DA801">
            <v>480</v>
          </cell>
          <cell r="DB801">
            <v>0</v>
          </cell>
          <cell r="DC801">
            <v>480</v>
          </cell>
          <cell r="DD801">
            <v>0</v>
          </cell>
          <cell r="DE801">
            <v>-33</v>
          </cell>
          <cell r="DF801">
            <v>8</v>
          </cell>
          <cell r="DG801">
            <v>1769</v>
          </cell>
          <cell r="DH801">
            <v>1777</v>
          </cell>
          <cell r="DI801">
            <v>110.05149330587024</v>
          </cell>
          <cell r="DJ801">
            <v>480</v>
          </cell>
          <cell r="DK801">
            <v>480</v>
          </cell>
          <cell r="DL801">
            <v>223</v>
          </cell>
          <cell r="DM801">
            <v>0</v>
          </cell>
          <cell r="DN801">
            <v>481</v>
          </cell>
          <cell r="DO801">
            <v>408</v>
          </cell>
          <cell r="DP801">
            <v>481</v>
          </cell>
          <cell r="DQ801">
            <v>408</v>
          </cell>
          <cell r="DR801">
            <v>222</v>
          </cell>
          <cell r="DS801">
            <v>8</v>
          </cell>
          <cell r="DT801">
            <v>1362</v>
          </cell>
          <cell r="DU801">
            <v>1370</v>
          </cell>
          <cell r="DV801">
            <v>159.93758977038991</v>
          </cell>
          <cell r="DW801">
            <v>0</v>
          </cell>
          <cell r="DX801">
            <v>0</v>
          </cell>
          <cell r="DY801">
            <v>137</v>
          </cell>
          <cell r="DZ801">
            <v>2</v>
          </cell>
          <cell r="EA801">
            <v>488</v>
          </cell>
          <cell r="EB801">
            <v>380</v>
          </cell>
          <cell r="EC801">
            <v>488</v>
          </cell>
          <cell r="ED801">
            <v>380</v>
          </cell>
          <cell r="EE801">
            <v>488</v>
          </cell>
          <cell r="EF801">
            <v>11</v>
          </cell>
          <cell r="EG801">
            <v>1329</v>
          </cell>
          <cell r="EH801">
            <v>1340</v>
          </cell>
          <cell r="EI801">
            <v>103.91833188531712</v>
          </cell>
          <cell r="EJ801">
            <v>0</v>
          </cell>
          <cell r="EK801">
            <v>0</v>
          </cell>
          <cell r="EL801">
            <v>0</v>
          </cell>
          <cell r="EM801">
            <v>0</v>
          </cell>
          <cell r="EN801">
            <v>151</v>
          </cell>
          <cell r="EO801">
            <v>0</v>
          </cell>
          <cell r="EP801">
            <v>151</v>
          </cell>
          <cell r="EQ801">
            <v>0</v>
          </cell>
          <cell r="ER801">
            <v>151</v>
          </cell>
          <cell r="ES801">
            <v>1178</v>
          </cell>
          <cell r="ET801">
            <v>1178</v>
          </cell>
          <cell r="EU801">
            <v>1189</v>
          </cell>
          <cell r="EV801">
            <v>91.796805870099448</v>
          </cell>
          <cell r="EW801">
            <v>0</v>
          </cell>
          <cell r="EX801">
            <v>0</v>
          </cell>
          <cell r="EY801">
            <v>0</v>
          </cell>
          <cell r="EZ801">
            <v>0</v>
          </cell>
          <cell r="FA801">
            <v>207</v>
          </cell>
          <cell r="FB801">
            <v>0</v>
          </cell>
          <cell r="FC801">
            <v>207</v>
          </cell>
          <cell r="FD801">
            <v>0</v>
          </cell>
          <cell r="GZ801">
            <v>0</v>
          </cell>
          <cell r="HA801">
            <v>0</v>
          </cell>
        </row>
        <row r="802">
          <cell r="B802" t="str">
            <v>23755FBI089</v>
          </cell>
          <cell r="C802">
            <v>0</v>
          </cell>
          <cell r="D802">
            <v>0</v>
          </cell>
          <cell r="E802">
            <v>926564111</v>
          </cell>
          <cell r="F802" t="str">
            <v>23755FBI089L6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  <cell r="AM802">
            <v>0</v>
          </cell>
          <cell r="AN802">
            <v>0</v>
          </cell>
          <cell r="AO802">
            <v>0</v>
          </cell>
          <cell r="AP802">
            <v>0</v>
          </cell>
          <cell r="AQ802">
            <v>0</v>
          </cell>
          <cell r="AR802">
            <v>0</v>
          </cell>
          <cell r="AS802">
            <v>0</v>
          </cell>
          <cell r="AT802">
            <v>0</v>
          </cell>
          <cell r="AU802">
            <v>0</v>
          </cell>
          <cell r="AV802">
            <v>0</v>
          </cell>
          <cell r="AW802">
            <v>0</v>
          </cell>
          <cell r="AX802">
            <v>0</v>
          </cell>
          <cell r="AY802">
            <v>0</v>
          </cell>
          <cell r="AZ802">
            <v>268</v>
          </cell>
          <cell r="BA802">
            <v>0</v>
          </cell>
          <cell r="BB802">
            <v>268</v>
          </cell>
          <cell r="BC802">
            <v>0</v>
          </cell>
          <cell r="BD802">
            <v>0</v>
          </cell>
          <cell r="BE802">
            <v>268</v>
          </cell>
          <cell r="BF802">
            <v>0</v>
          </cell>
          <cell r="BG802">
            <v>0</v>
          </cell>
          <cell r="BH802">
            <v>0</v>
          </cell>
          <cell r="BI802">
            <v>0</v>
          </cell>
          <cell r="BJ802">
            <v>660</v>
          </cell>
          <cell r="BK802">
            <v>660</v>
          </cell>
          <cell r="BL802">
            <v>0</v>
          </cell>
          <cell r="BM802">
            <v>245</v>
          </cell>
          <cell r="BN802">
            <v>277</v>
          </cell>
          <cell r="BO802">
            <v>0</v>
          </cell>
          <cell r="BP802">
            <v>277</v>
          </cell>
          <cell r="BQ802">
            <v>0</v>
          </cell>
          <cell r="BR802">
            <v>0</v>
          </cell>
          <cell r="BS802">
            <v>0</v>
          </cell>
          <cell r="BT802">
            <v>0</v>
          </cell>
          <cell r="BU802">
            <v>0</v>
          </cell>
          <cell r="BV802">
            <v>0</v>
          </cell>
          <cell r="BW802">
            <v>960</v>
          </cell>
          <cell r="BX802">
            <v>0</v>
          </cell>
          <cell r="BY802">
            <v>959</v>
          </cell>
          <cell r="BZ802">
            <v>570</v>
          </cell>
          <cell r="CA802">
            <v>241.24198085</v>
          </cell>
          <cell r="CB802">
            <v>0</v>
          </cell>
          <cell r="CC802">
            <v>241.24198085</v>
          </cell>
          <cell r="CD802">
            <v>0</v>
          </cell>
          <cell r="CE802">
            <v>0</v>
          </cell>
          <cell r="CF802">
            <v>101</v>
          </cell>
          <cell r="CG802">
            <v>858</v>
          </cell>
          <cell r="CH802">
            <v>959</v>
          </cell>
          <cell r="CI802">
            <v>41.354359925788501</v>
          </cell>
          <cell r="CJ802">
            <v>720</v>
          </cell>
          <cell r="CK802">
            <v>720</v>
          </cell>
          <cell r="CL802">
            <v>600</v>
          </cell>
          <cell r="CM802">
            <v>0</v>
          </cell>
          <cell r="CN802">
            <v>654</v>
          </cell>
          <cell r="CO802">
            <v>5</v>
          </cell>
          <cell r="CP802">
            <v>654</v>
          </cell>
          <cell r="CQ802">
            <v>5</v>
          </cell>
          <cell r="CR802">
            <v>49</v>
          </cell>
          <cell r="CS802">
            <v>143</v>
          </cell>
          <cell r="CT802">
            <v>1362</v>
          </cell>
          <cell r="CU802">
            <v>1505</v>
          </cell>
          <cell r="CV802">
            <v>92.608113690450949</v>
          </cell>
          <cell r="CW802">
            <v>240</v>
          </cell>
          <cell r="CX802">
            <v>238</v>
          </cell>
          <cell r="CY802">
            <v>239</v>
          </cell>
          <cell r="CZ802">
            <v>0</v>
          </cell>
          <cell r="DA802">
            <v>480</v>
          </cell>
          <cell r="DB802">
            <v>0</v>
          </cell>
          <cell r="DC802">
            <v>480</v>
          </cell>
          <cell r="DD802">
            <v>0</v>
          </cell>
          <cell r="DE802">
            <v>-33</v>
          </cell>
          <cell r="DF802">
            <v>8</v>
          </cell>
          <cell r="DG802">
            <v>1769</v>
          </cell>
          <cell r="DH802">
            <v>1777</v>
          </cell>
          <cell r="DI802">
            <v>110.05149330587024</v>
          </cell>
          <cell r="DJ802">
            <v>480</v>
          </cell>
          <cell r="DK802">
            <v>480</v>
          </cell>
          <cell r="DL802">
            <v>223</v>
          </cell>
          <cell r="DM802">
            <v>0</v>
          </cell>
          <cell r="DN802">
            <v>481</v>
          </cell>
          <cell r="DO802">
            <v>408</v>
          </cell>
          <cell r="DP802">
            <v>481</v>
          </cell>
          <cell r="DQ802">
            <v>408</v>
          </cell>
          <cell r="DR802">
            <v>222</v>
          </cell>
          <cell r="DS802">
            <v>8</v>
          </cell>
          <cell r="DT802">
            <v>1362</v>
          </cell>
          <cell r="DU802">
            <v>1370</v>
          </cell>
          <cell r="DV802">
            <v>159.93758977038991</v>
          </cell>
          <cell r="DW802">
            <v>0</v>
          </cell>
          <cell r="DX802">
            <v>0</v>
          </cell>
          <cell r="DY802">
            <v>137</v>
          </cell>
          <cell r="DZ802">
            <v>2</v>
          </cell>
          <cell r="EA802">
            <v>488</v>
          </cell>
          <cell r="EB802">
            <v>380</v>
          </cell>
          <cell r="EC802">
            <v>488</v>
          </cell>
          <cell r="ED802">
            <v>380</v>
          </cell>
          <cell r="EE802">
            <v>488</v>
          </cell>
          <cell r="EF802">
            <v>11</v>
          </cell>
          <cell r="EG802">
            <v>1329</v>
          </cell>
          <cell r="EH802">
            <v>1340</v>
          </cell>
          <cell r="EI802">
            <v>103.91833188531712</v>
          </cell>
          <cell r="EJ802">
            <v>0</v>
          </cell>
          <cell r="EK802">
            <v>0</v>
          </cell>
          <cell r="EL802">
            <v>0</v>
          </cell>
          <cell r="EM802">
            <v>0</v>
          </cell>
          <cell r="EN802">
            <v>151</v>
          </cell>
          <cell r="EO802">
            <v>0</v>
          </cell>
          <cell r="EP802">
            <v>151</v>
          </cell>
          <cell r="EQ802">
            <v>0</v>
          </cell>
          <cell r="ER802">
            <v>151</v>
          </cell>
          <cell r="ES802">
            <v>1178</v>
          </cell>
          <cell r="ET802">
            <v>1178</v>
          </cell>
          <cell r="EU802">
            <v>1189</v>
          </cell>
          <cell r="EV802">
            <v>91.796805870099448</v>
          </cell>
          <cell r="EW802">
            <v>0</v>
          </cell>
          <cell r="EX802">
            <v>0</v>
          </cell>
          <cell r="EY802">
            <v>0</v>
          </cell>
          <cell r="EZ802">
            <v>0</v>
          </cell>
          <cell r="FA802">
            <v>207</v>
          </cell>
          <cell r="FB802">
            <v>0</v>
          </cell>
          <cell r="FC802">
            <v>207</v>
          </cell>
          <cell r="FD802">
            <v>0</v>
          </cell>
          <cell r="GZ802">
            <v>0</v>
          </cell>
          <cell r="HA802">
            <v>0</v>
          </cell>
        </row>
        <row r="803">
          <cell r="B803" t="str">
            <v>GC58V</v>
          </cell>
          <cell r="C803" t="str">
            <v>LINHA 6GC58V</v>
          </cell>
          <cell r="D803">
            <v>0</v>
          </cell>
          <cell r="E803">
            <v>0</v>
          </cell>
          <cell r="F803" t="str">
            <v>PROJETO MARIA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10</v>
          </cell>
          <cell r="AL803">
            <v>0</v>
          </cell>
          <cell r="AM803">
            <v>0</v>
          </cell>
          <cell r="AN803">
            <v>0</v>
          </cell>
          <cell r="AO803">
            <v>0</v>
          </cell>
          <cell r="AP803">
            <v>0</v>
          </cell>
          <cell r="AQ803">
            <v>0</v>
          </cell>
          <cell r="AR803">
            <v>0</v>
          </cell>
          <cell r="AS803">
            <v>0</v>
          </cell>
          <cell r="AT803">
            <v>0</v>
          </cell>
          <cell r="AU803">
            <v>0</v>
          </cell>
          <cell r="AV803">
            <v>0</v>
          </cell>
          <cell r="AW803">
            <v>0</v>
          </cell>
          <cell r="AX803">
            <v>0</v>
          </cell>
          <cell r="AY803">
            <v>0</v>
          </cell>
          <cell r="AZ803">
            <v>0</v>
          </cell>
          <cell r="BA803">
            <v>0</v>
          </cell>
          <cell r="BB803">
            <v>0</v>
          </cell>
          <cell r="BC803">
            <v>0</v>
          </cell>
          <cell r="BD803">
            <v>0</v>
          </cell>
          <cell r="BE803">
            <v>0</v>
          </cell>
          <cell r="BF803">
            <v>0</v>
          </cell>
          <cell r="BG803">
            <v>0</v>
          </cell>
          <cell r="BH803">
            <v>0</v>
          </cell>
          <cell r="BI803">
            <v>0</v>
          </cell>
          <cell r="BJ803">
            <v>0</v>
          </cell>
          <cell r="BK803">
            <v>0</v>
          </cell>
          <cell r="BL803">
            <v>0</v>
          </cell>
          <cell r="BM803">
            <v>0</v>
          </cell>
          <cell r="BN803">
            <v>0</v>
          </cell>
          <cell r="BO803">
            <v>0</v>
          </cell>
          <cell r="BP803">
            <v>0</v>
          </cell>
          <cell r="BQ803">
            <v>0</v>
          </cell>
          <cell r="BR803">
            <v>0</v>
          </cell>
          <cell r="BS803">
            <v>0</v>
          </cell>
          <cell r="BT803">
            <v>0</v>
          </cell>
          <cell r="BU803">
            <v>0</v>
          </cell>
          <cell r="BV803">
            <v>0</v>
          </cell>
          <cell r="BW803">
            <v>0</v>
          </cell>
          <cell r="BX803">
            <v>0</v>
          </cell>
          <cell r="BY803">
            <v>0</v>
          </cell>
          <cell r="BZ803">
            <v>0</v>
          </cell>
          <cell r="CA803">
            <v>0</v>
          </cell>
          <cell r="CB803">
            <v>0</v>
          </cell>
          <cell r="CC803">
            <v>0</v>
          </cell>
          <cell r="CD803">
            <v>0</v>
          </cell>
          <cell r="CE803">
            <v>0</v>
          </cell>
          <cell r="CF803">
            <v>0</v>
          </cell>
          <cell r="CG803">
            <v>0</v>
          </cell>
          <cell r="CH803">
            <v>0</v>
          </cell>
          <cell r="CI803">
            <v>0</v>
          </cell>
          <cell r="CJ803">
            <v>480</v>
          </cell>
          <cell r="CK803">
            <v>480</v>
          </cell>
          <cell r="CL803">
            <v>0</v>
          </cell>
          <cell r="CM803">
            <v>0</v>
          </cell>
          <cell r="CN803">
            <v>400</v>
          </cell>
          <cell r="CO803">
            <v>0</v>
          </cell>
          <cell r="CP803">
            <v>400</v>
          </cell>
          <cell r="CQ803">
            <v>0</v>
          </cell>
          <cell r="CR803">
            <v>0</v>
          </cell>
          <cell r="CS803">
            <v>0</v>
          </cell>
          <cell r="CT803">
            <v>0</v>
          </cell>
          <cell r="CU803">
            <v>0</v>
          </cell>
          <cell r="CV803">
            <v>0</v>
          </cell>
          <cell r="CW803">
            <v>0</v>
          </cell>
          <cell r="CX803">
            <v>0</v>
          </cell>
          <cell r="CY803">
            <v>0</v>
          </cell>
          <cell r="CZ803">
            <v>0</v>
          </cell>
          <cell r="DA803">
            <v>0</v>
          </cell>
          <cell r="DB803">
            <v>0</v>
          </cell>
          <cell r="DC803">
            <v>0</v>
          </cell>
          <cell r="DD803">
            <v>0</v>
          </cell>
          <cell r="DE803">
            <v>0</v>
          </cell>
          <cell r="DF803">
            <v>0</v>
          </cell>
          <cell r="DG803">
            <v>0</v>
          </cell>
          <cell r="DH803">
            <v>0</v>
          </cell>
          <cell r="DI803">
            <v>0</v>
          </cell>
          <cell r="DJ803">
            <v>1741</v>
          </cell>
          <cell r="DK803">
            <v>2141</v>
          </cell>
          <cell r="DL803">
            <v>1652</v>
          </cell>
          <cell r="DM803">
            <v>0</v>
          </cell>
          <cell r="DN803">
            <v>1659.0000000000002</v>
          </cell>
          <cell r="DO803">
            <v>25</v>
          </cell>
          <cell r="DP803">
            <v>1659.0000000000002</v>
          </cell>
          <cell r="DQ803">
            <v>25</v>
          </cell>
          <cell r="DR803">
            <v>1627</v>
          </cell>
          <cell r="DS803">
            <v>0</v>
          </cell>
          <cell r="DT803">
            <v>0</v>
          </cell>
          <cell r="DU803">
            <v>0</v>
          </cell>
          <cell r="DV803">
            <v>0</v>
          </cell>
          <cell r="DW803">
            <v>4320</v>
          </cell>
          <cell r="DX803">
            <v>4320</v>
          </cell>
          <cell r="DY803">
            <v>2590</v>
          </cell>
          <cell r="DZ803">
            <v>2759</v>
          </cell>
          <cell r="EA803">
            <v>3579</v>
          </cell>
          <cell r="EB803">
            <v>1410</v>
          </cell>
          <cell r="EC803">
            <v>3579</v>
          </cell>
          <cell r="ED803">
            <v>1410</v>
          </cell>
          <cell r="EE803">
            <v>-1499</v>
          </cell>
          <cell r="EF803">
            <v>146</v>
          </cell>
          <cell r="EG803">
            <v>2533</v>
          </cell>
          <cell r="EH803">
            <v>2679</v>
          </cell>
          <cell r="EI803">
            <v>16.384217335058214</v>
          </cell>
          <cell r="EJ803">
            <v>4440</v>
          </cell>
          <cell r="EK803">
            <v>4440</v>
          </cell>
          <cell r="EL803">
            <v>0</v>
          </cell>
          <cell r="EM803">
            <v>0</v>
          </cell>
          <cell r="EN803">
            <v>4638</v>
          </cell>
          <cell r="EO803">
            <v>0</v>
          </cell>
          <cell r="EP803">
            <v>4638</v>
          </cell>
          <cell r="EQ803">
            <v>0</v>
          </cell>
          <cell r="ER803">
            <v>4638</v>
          </cell>
          <cell r="ES803">
            <v>2335</v>
          </cell>
          <cell r="ET803">
            <v>2335</v>
          </cell>
          <cell r="EU803">
            <v>2481</v>
          </cell>
          <cell r="EV803">
            <v>14.17155573538337</v>
          </cell>
          <cell r="EW803">
            <v>5040</v>
          </cell>
          <cell r="EX803">
            <v>5040</v>
          </cell>
          <cell r="EY803">
            <v>0</v>
          </cell>
          <cell r="EZ803">
            <v>0</v>
          </cell>
          <cell r="FA803">
            <v>4943</v>
          </cell>
          <cell r="FB803">
            <v>0</v>
          </cell>
          <cell r="FC803">
            <v>4943</v>
          </cell>
          <cell r="FD803">
            <v>0</v>
          </cell>
          <cell r="GZ803">
            <v>2105</v>
          </cell>
          <cell r="HA803">
            <v>2608</v>
          </cell>
        </row>
        <row r="804">
          <cell r="B804" t="str">
            <v>23584DBV035</v>
          </cell>
          <cell r="C804">
            <v>0</v>
          </cell>
          <cell r="D804">
            <v>0</v>
          </cell>
          <cell r="E804">
            <v>926564256</v>
          </cell>
          <cell r="F804" t="str">
            <v>23584DBV035L6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0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10</v>
          </cell>
          <cell r="AL804">
            <v>0</v>
          </cell>
          <cell r="AM804">
            <v>0</v>
          </cell>
          <cell r="AN804">
            <v>0</v>
          </cell>
          <cell r="AO804">
            <v>0</v>
          </cell>
          <cell r="AP804">
            <v>0</v>
          </cell>
          <cell r="AQ804">
            <v>0</v>
          </cell>
          <cell r="AR804">
            <v>0</v>
          </cell>
          <cell r="AS804">
            <v>0</v>
          </cell>
          <cell r="AT804">
            <v>0</v>
          </cell>
          <cell r="AU804">
            <v>0</v>
          </cell>
          <cell r="AV804">
            <v>0</v>
          </cell>
          <cell r="AW804">
            <v>0</v>
          </cell>
          <cell r="AX804">
            <v>0</v>
          </cell>
          <cell r="AY804">
            <v>0</v>
          </cell>
          <cell r="AZ804">
            <v>0</v>
          </cell>
          <cell r="BA804">
            <v>0</v>
          </cell>
          <cell r="BB804">
            <v>0</v>
          </cell>
          <cell r="BC804">
            <v>0</v>
          </cell>
          <cell r="BD804">
            <v>0</v>
          </cell>
          <cell r="BE804">
            <v>0</v>
          </cell>
          <cell r="BF804">
            <v>0</v>
          </cell>
          <cell r="BG804">
            <v>0</v>
          </cell>
          <cell r="BH804">
            <v>0</v>
          </cell>
          <cell r="BI804">
            <v>0</v>
          </cell>
          <cell r="BJ804">
            <v>0</v>
          </cell>
          <cell r="BK804">
            <v>0</v>
          </cell>
          <cell r="BL804">
            <v>0</v>
          </cell>
          <cell r="BM804">
            <v>0</v>
          </cell>
          <cell r="BN804">
            <v>0</v>
          </cell>
          <cell r="BO804">
            <v>0</v>
          </cell>
          <cell r="BP804">
            <v>0</v>
          </cell>
          <cell r="BQ804">
            <v>0</v>
          </cell>
          <cell r="BR804">
            <v>0</v>
          </cell>
          <cell r="BS804">
            <v>0</v>
          </cell>
          <cell r="BT804">
            <v>0</v>
          </cell>
          <cell r="BU804">
            <v>0</v>
          </cell>
          <cell r="BV804">
            <v>0</v>
          </cell>
          <cell r="BW804">
            <v>0</v>
          </cell>
          <cell r="BX804">
            <v>0</v>
          </cell>
          <cell r="BY804">
            <v>0</v>
          </cell>
          <cell r="BZ804">
            <v>0</v>
          </cell>
          <cell r="CA804">
            <v>0</v>
          </cell>
          <cell r="CB804">
            <v>0</v>
          </cell>
          <cell r="CC804">
            <v>0</v>
          </cell>
          <cell r="CD804">
            <v>0</v>
          </cell>
          <cell r="CE804">
            <v>0</v>
          </cell>
          <cell r="CF804">
            <v>0</v>
          </cell>
          <cell r="CG804">
            <v>0</v>
          </cell>
          <cell r="CH804">
            <v>0</v>
          </cell>
          <cell r="CI804">
            <v>0</v>
          </cell>
          <cell r="CJ804">
            <v>480</v>
          </cell>
          <cell r="CK804">
            <v>480</v>
          </cell>
          <cell r="CL804">
            <v>0</v>
          </cell>
          <cell r="CM804">
            <v>0</v>
          </cell>
          <cell r="CN804">
            <v>400</v>
          </cell>
          <cell r="CO804">
            <v>0</v>
          </cell>
          <cell r="CP804">
            <v>400</v>
          </cell>
          <cell r="CQ804">
            <v>0</v>
          </cell>
          <cell r="CR804">
            <v>0</v>
          </cell>
          <cell r="CS804">
            <v>0</v>
          </cell>
          <cell r="CT804">
            <v>0</v>
          </cell>
          <cell r="CU804">
            <v>0</v>
          </cell>
          <cell r="CV804">
            <v>0</v>
          </cell>
          <cell r="CW804">
            <v>0</v>
          </cell>
          <cell r="CX804">
            <v>0</v>
          </cell>
          <cell r="CY804">
            <v>0</v>
          </cell>
          <cell r="CZ804">
            <v>0</v>
          </cell>
          <cell r="DA804">
            <v>0</v>
          </cell>
          <cell r="DB804">
            <v>0</v>
          </cell>
          <cell r="DC804">
            <v>0</v>
          </cell>
          <cell r="DD804">
            <v>0</v>
          </cell>
          <cell r="DE804">
            <v>0</v>
          </cell>
          <cell r="DF804">
            <v>0</v>
          </cell>
          <cell r="DG804">
            <v>0</v>
          </cell>
          <cell r="DH804">
            <v>0</v>
          </cell>
          <cell r="DI804">
            <v>0</v>
          </cell>
          <cell r="DJ804">
            <v>1741</v>
          </cell>
          <cell r="DK804">
            <v>2141</v>
          </cell>
          <cell r="DL804">
            <v>1652</v>
          </cell>
          <cell r="DM804">
            <v>0</v>
          </cell>
          <cell r="DN804">
            <v>1659.0000000000002</v>
          </cell>
          <cell r="DO804">
            <v>25</v>
          </cell>
          <cell r="DP804">
            <v>1659.0000000000002</v>
          </cell>
          <cell r="DQ804">
            <v>25</v>
          </cell>
          <cell r="DR804">
            <v>1627</v>
          </cell>
          <cell r="DS804">
            <v>0</v>
          </cell>
          <cell r="DT804">
            <v>0</v>
          </cell>
          <cell r="DU804">
            <v>0</v>
          </cell>
          <cell r="DV804">
            <v>0</v>
          </cell>
          <cell r="DW804">
            <v>4320</v>
          </cell>
          <cell r="DX804">
            <v>4320</v>
          </cell>
          <cell r="DY804">
            <v>2590</v>
          </cell>
          <cell r="DZ804">
            <v>2759</v>
          </cell>
          <cell r="EA804">
            <v>3579</v>
          </cell>
          <cell r="EB804">
            <v>1410</v>
          </cell>
          <cell r="EC804">
            <v>3579</v>
          </cell>
          <cell r="ED804">
            <v>1410</v>
          </cell>
          <cell r="EE804">
            <v>-1499</v>
          </cell>
          <cell r="EF804">
            <v>146</v>
          </cell>
          <cell r="EG804">
            <v>2533</v>
          </cell>
          <cell r="EH804">
            <v>2679</v>
          </cell>
          <cell r="EI804">
            <v>16.384217335058214</v>
          </cell>
          <cell r="EJ804">
            <v>4440</v>
          </cell>
          <cell r="EK804">
            <v>4440</v>
          </cell>
          <cell r="EL804">
            <v>0</v>
          </cell>
          <cell r="EM804">
            <v>0</v>
          </cell>
          <cell r="EN804">
            <v>4638</v>
          </cell>
          <cell r="EO804">
            <v>0</v>
          </cell>
          <cell r="EP804">
            <v>4638</v>
          </cell>
          <cell r="EQ804">
            <v>0</v>
          </cell>
          <cell r="ER804">
            <v>4638</v>
          </cell>
          <cell r="ES804">
            <v>2335</v>
          </cell>
          <cell r="ET804">
            <v>2335</v>
          </cell>
          <cell r="EU804">
            <v>2481</v>
          </cell>
          <cell r="EV804">
            <v>14.17155573538337</v>
          </cell>
          <cell r="EW804">
            <v>5040</v>
          </cell>
          <cell r="EX804">
            <v>5040</v>
          </cell>
          <cell r="EY804">
            <v>0</v>
          </cell>
          <cell r="EZ804">
            <v>0</v>
          </cell>
          <cell r="FA804">
            <v>4943</v>
          </cell>
          <cell r="FB804">
            <v>0</v>
          </cell>
          <cell r="FC804">
            <v>4943</v>
          </cell>
          <cell r="FD804">
            <v>0</v>
          </cell>
          <cell r="GZ804">
            <v>2105</v>
          </cell>
          <cell r="HA804">
            <v>2608</v>
          </cell>
        </row>
        <row r="805">
          <cell r="B805" t="str">
            <v>GC70V</v>
          </cell>
          <cell r="C805" t="str">
            <v>LINHA 6GC70V</v>
          </cell>
          <cell r="D805">
            <v>0</v>
          </cell>
          <cell r="E805">
            <v>0</v>
          </cell>
          <cell r="F805" t="str">
            <v>PROJETO MARIA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0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10</v>
          </cell>
          <cell r="AL805">
            <v>0</v>
          </cell>
          <cell r="AM805">
            <v>0</v>
          </cell>
          <cell r="AN805">
            <v>0</v>
          </cell>
          <cell r="AO805">
            <v>0</v>
          </cell>
          <cell r="AP805">
            <v>0</v>
          </cell>
          <cell r="AQ805">
            <v>0</v>
          </cell>
          <cell r="AR805">
            <v>0</v>
          </cell>
          <cell r="AS805">
            <v>0</v>
          </cell>
          <cell r="AT805">
            <v>0</v>
          </cell>
          <cell r="AU805">
            <v>0</v>
          </cell>
          <cell r="AV805">
            <v>0</v>
          </cell>
          <cell r="AW805">
            <v>0</v>
          </cell>
          <cell r="AX805">
            <v>0</v>
          </cell>
          <cell r="AY805">
            <v>0</v>
          </cell>
          <cell r="AZ805">
            <v>0</v>
          </cell>
          <cell r="BA805">
            <v>0</v>
          </cell>
          <cell r="BB805">
            <v>0</v>
          </cell>
          <cell r="BC805">
            <v>0</v>
          </cell>
          <cell r="BD805">
            <v>0</v>
          </cell>
          <cell r="BE805">
            <v>0</v>
          </cell>
          <cell r="BF805">
            <v>0</v>
          </cell>
          <cell r="BG805">
            <v>0</v>
          </cell>
          <cell r="BH805">
            <v>0</v>
          </cell>
          <cell r="BI805">
            <v>0</v>
          </cell>
          <cell r="BJ805">
            <v>0</v>
          </cell>
          <cell r="BK805">
            <v>0</v>
          </cell>
          <cell r="BL805">
            <v>0</v>
          </cell>
          <cell r="BM805">
            <v>0</v>
          </cell>
          <cell r="BN805">
            <v>0</v>
          </cell>
          <cell r="BO805">
            <v>0</v>
          </cell>
          <cell r="BP805">
            <v>0</v>
          </cell>
          <cell r="BQ805">
            <v>0</v>
          </cell>
          <cell r="BR805">
            <v>0</v>
          </cell>
          <cell r="BS805">
            <v>0</v>
          </cell>
          <cell r="BT805">
            <v>0</v>
          </cell>
          <cell r="BU805">
            <v>0</v>
          </cell>
          <cell r="BV805">
            <v>0</v>
          </cell>
          <cell r="BW805">
            <v>0</v>
          </cell>
          <cell r="BX805">
            <v>0</v>
          </cell>
          <cell r="BY805">
            <v>0</v>
          </cell>
          <cell r="BZ805">
            <v>0</v>
          </cell>
          <cell r="CA805">
            <v>0</v>
          </cell>
          <cell r="CB805">
            <v>0</v>
          </cell>
          <cell r="CC805">
            <v>0</v>
          </cell>
          <cell r="CD805">
            <v>0</v>
          </cell>
          <cell r="CE805">
            <v>0</v>
          </cell>
          <cell r="CF805">
            <v>0</v>
          </cell>
          <cell r="CG805">
            <v>0</v>
          </cell>
          <cell r="CH805">
            <v>0</v>
          </cell>
          <cell r="CI805">
            <v>0</v>
          </cell>
          <cell r="CJ805">
            <v>480</v>
          </cell>
          <cell r="CK805">
            <v>480</v>
          </cell>
          <cell r="CL805">
            <v>0</v>
          </cell>
          <cell r="CM805">
            <v>0</v>
          </cell>
          <cell r="CN805">
            <v>480</v>
          </cell>
          <cell r="CO805">
            <v>0</v>
          </cell>
          <cell r="CP805">
            <v>480</v>
          </cell>
          <cell r="CQ805">
            <v>0</v>
          </cell>
          <cell r="CR805">
            <v>0</v>
          </cell>
          <cell r="CS805">
            <v>0</v>
          </cell>
          <cell r="CT805">
            <v>0</v>
          </cell>
          <cell r="CU805">
            <v>0</v>
          </cell>
          <cell r="CV805">
            <v>0</v>
          </cell>
          <cell r="CW805">
            <v>0</v>
          </cell>
          <cell r="CX805">
            <v>0</v>
          </cell>
          <cell r="CY805">
            <v>0</v>
          </cell>
          <cell r="CZ805">
            <v>0</v>
          </cell>
          <cell r="DA805">
            <v>0</v>
          </cell>
          <cell r="DB805">
            <v>0</v>
          </cell>
          <cell r="DC805">
            <v>0</v>
          </cell>
          <cell r="DD805">
            <v>0</v>
          </cell>
          <cell r="DE805">
            <v>0</v>
          </cell>
          <cell r="DF805">
            <v>0</v>
          </cell>
          <cell r="DG805">
            <v>0</v>
          </cell>
          <cell r="DH805">
            <v>0</v>
          </cell>
          <cell r="DI805">
            <v>0</v>
          </cell>
          <cell r="DJ805">
            <v>2400</v>
          </cell>
          <cell r="DK805">
            <v>3000</v>
          </cell>
          <cell r="DL805">
            <v>2400</v>
          </cell>
          <cell r="DM805">
            <v>0</v>
          </cell>
          <cell r="DN805">
            <v>2302.8000000000002</v>
          </cell>
          <cell r="DO805">
            <v>156</v>
          </cell>
          <cell r="DP805">
            <v>2302.8000000000002</v>
          </cell>
          <cell r="DQ805">
            <v>156</v>
          </cell>
          <cell r="DR805">
            <v>2244</v>
          </cell>
          <cell r="DS805">
            <v>0</v>
          </cell>
          <cell r="DT805">
            <v>0</v>
          </cell>
          <cell r="DU805">
            <v>0</v>
          </cell>
          <cell r="DV805">
            <v>0</v>
          </cell>
          <cell r="DW805">
            <v>7260</v>
          </cell>
          <cell r="DX805">
            <v>7240</v>
          </cell>
          <cell r="DY805">
            <v>6808</v>
          </cell>
          <cell r="DZ805">
            <v>3737</v>
          </cell>
          <cell r="EA805">
            <v>4818</v>
          </cell>
          <cell r="EB805">
            <v>4200</v>
          </cell>
          <cell r="EC805">
            <v>4818</v>
          </cell>
          <cell r="ED805">
            <v>4200</v>
          </cell>
          <cell r="EE805">
            <v>-2035</v>
          </cell>
          <cell r="EF805">
            <v>2487</v>
          </cell>
          <cell r="EG805">
            <v>2156</v>
          </cell>
          <cell r="EH805">
            <v>4643</v>
          </cell>
          <cell r="EI805">
            <v>10.027906976744186</v>
          </cell>
          <cell r="EJ805">
            <v>7000</v>
          </cell>
          <cell r="EK805">
            <v>7458</v>
          </cell>
          <cell r="EL805">
            <v>0</v>
          </cell>
          <cell r="EM805">
            <v>0</v>
          </cell>
          <cell r="EN805">
            <v>6450</v>
          </cell>
          <cell r="EO805">
            <v>0</v>
          </cell>
          <cell r="EP805">
            <v>6450</v>
          </cell>
          <cell r="EQ805">
            <v>0</v>
          </cell>
          <cell r="ER805">
            <v>6450</v>
          </cell>
          <cell r="ES805">
            <v>2706</v>
          </cell>
          <cell r="ET805">
            <v>2706</v>
          </cell>
          <cell r="EU805">
            <v>5193</v>
          </cell>
          <cell r="EV805">
            <v>10.574443141852285</v>
          </cell>
          <cell r="EW805">
            <v>6540</v>
          </cell>
          <cell r="EX805">
            <v>6500</v>
          </cell>
          <cell r="EY805">
            <v>0</v>
          </cell>
          <cell r="EZ805">
            <v>0</v>
          </cell>
          <cell r="FA805">
            <v>7677</v>
          </cell>
          <cell r="FB805">
            <v>0</v>
          </cell>
          <cell r="FC805">
            <v>7677</v>
          </cell>
          <cell r="FD805">
            <v>0</v>
          </cell>
          <cell r="GZ805">
            <v>4294</v>
          </cell>
          <cell r="HA805">
            <v>4971</v>
          </cell>
        </row>
        <row r="806">
          <cell r="B806" t="str">
            <v>23705DBV035</v>
          </cell>
          <cell r="C806">
            <v>0</v>
          </cell>
          <cell r="D806">
            <v>0</v>
          </cell>
          <cell r="E806">
            <v>926564257</v>
          </cell>
          <cell r="F806" t="str">
            <v>23705DBV035L6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0</v>
          </cell>
          <cell r="Q806">
            <v>0</v>
          </cell>
          <cell r="R806">
            <v>0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0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>
            <v>0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10</v>
          </cell>
          <cell r="AL806">
            <v>0</v>
          </cell>
          <cell r="AM806">
            <v>0</v>
          </cell>
          <cell r="AN806">
            <v>0</v>
          </cell>
          <cell r="AO806">
            <v>0</v>
          </cell>
          <cell r="AP806">
            <v>0</v>
          </cell>
          <cell r="AQ806">
            <v>0</v>
          </cell>
          <cell r="AR806">
            <v>0</v>
          </cell>
          <cell r="AS806">
            <v>0</v>
          </cell>
          <cell r="AT806">
            <v>0</v>
          </cell>
          <cell r="AU806">
            <v>0</v>
          </cell>
          <cell r="AV806">
            <v>0</v>
          </cell>
          <cell r="AW806">
            <v>0</v>
          </cell>
          <cell r="AX806">
            <v>0</v>
          </cell>
          <cell r="AY806">
            <v>0</v>
          </cell>
          <cell r="AZ806">
            <v>0</v>
          </cell>
          <cell r="BA806">
            <v>0</v>
          </cell>
          <cell r="BB806">
            <v>0</v>
          </cell>
          <cell r="BC806">
            <v>0</v>
          </cell>
          <cell r="BD806">
            <v>0</v>
          </cell>
          <cell r="BE806">
            <v>0</v>
          </cell>
          <cell r="BF806">
            <v>0</v>
          </cell>
          <cell r="BG806">
            <v>0</v>
          </cell>
          <cell r="BH806">
            <v>0</v>
          </cell>
          <cell r="BI806">
            <v>0</v>
          </cell>
          <cell r="BJ806">
            <v>0</v>
          </cell>
          <cell r="BK806">
            <v>0</v>
          </cell>
          <cell r="BL806">
            <v>0</v>
          </cell>
          <cell r="BM806">
            <v>0</v>
          </cell>
          <cell r="BN806">
            <v>0</v>
          </cell>
          <cell r="BO806">
            <v>0</v>
          </cell>
          <cell r="BP806">
            <v>0</v>
          </cell>
          <cell r="BQ806">
            <v>0</v>
          </cell>
          <cell r="BR806">
            <v>0</v>
          </cell>
          <cell r="BS806">
            <v>0</v>
          </cell>
          <cell r="BT806">
            <v>0</v>
          </cell>
          <cell r="BU806">
            <v>0</v>
          </cell>
          <cell r="BV806">
            <v>0</v>
          </cell>
          <cell r="BW806">
            <v>0</v>
          </cell>
          <cell r="BX806">
            <v>0</v>
          </cell>
          <cell r="BY806">
            <v>0</v>
          </cell>
          <cell r="BZ806">
            <v>0</v>
          </cell>
          <cell r="CA806">
            <v>0</v>
          </cell>
          <cell r="CB806">
            <v>0</v>
          </cell>
          <cell r="CC806">
            <v>0</v>
          </cell>
          <cell r="CD806">
            <v>0</v>
          </cell>
          <cell r="CE806">
            <v>0</v>
          </cell>
          <cell r="CF806">
            <v>0</v>
          </cell>
          <cell r="CG806">
            <v>0</v>
          </cell>
          <cell r="CH806">
            <v>0</v>
          </cell>
          <cell r="CI806">
            <v>0</v>
          </cell>
          <cell r="CJ806">
            <v>480</v>
          </cell>
          <cell r="CK806">
            <v>480</v>
          </cell>
          <cell r="CL806">
            <v>0</v>
          </cell>
          <cell r="CM806">
            <v>0</v>
          </cell>
          <cell r="CN806">
            <v>480</v>
          </cell>
          <cell r="CO806">
            <v>0</v>
          </cell>
          <cell r="CP806">
            <v>480</v>
          </cell>
          <cell r="CQ806">
            <v>0</v>
          </cell>
          <cell r="CR806">
            <v>0</v>
          </cell>
          <cell r="CS806">
            <v>0</v>
          </cell>
          <cell r="CT806">
            <v>0</v>
          </cell>
          <cell r="CU806">
            <v>0</v>
          </cell>
          <cell r="CV806">
            <v>0</v>
          </cell>
          <cell r="CW806">
            <v>0</v>
          </cell>
          <cell r="CX806">
            <v>0</v>
          </cell>
          <cell r="CY806">
            <v>0</v>
          </cell>
          <cell r="CZ806">
            <v>0</v>
          </cell>
          <cell r="DA806">
            <v>0</v>
          </cell>
          <cell r="DB806">
            <v>0</v>
          </cell>
          <cell r="DC806">
            <v>0</v>
          </cell>
          <cell r="DD806">
            <v>0</v>
          </cell>
          <cell r="DE806">
            <v>0</v>
          </cell>
          <cell r="DF806">
            <v>0</v>
          </cell>
          <cell r="DG806">
            <v>0</v>
          </cell>
          <cell r="DH806">
            <v>0</v>
          </cell>
          <cell r="DI806">
            <v>0</v>
          </cell>
          <cell r="DJ806">
            <v>2400</v>
          </cell>
          <cell r="DK806">
            <v>3000</v>
          </cell>
          <cell r="DL806">
            <v>2400</v>
          </cell>
          <cell r="DM806">
            <v>0</v>
          </cell>
          <cell r="DN806">
            <v>2302.8000000000002</v>
          </cell>
          <cell r="DO806">
            <v>156</v>
          </cell>
          <cell r="DP806">
            <v>2302.8000000000002</v>
          </cell>
          <cell r="DQ806">
            <v>156</v>
          </cell>
          <cell r="DR806">
            <v>2244</v>
          </cell>
          <cell r="DS806">
            <v>0</v>
          </cell>
          <cell r="DT806">
            <v>0</v>
          </cell>
          <cell r="DU806">
            <v>0</v>
          </cell>
          <cell r="DV806">
            <v>0</v>
          </cell>
          <cell r="DW806">
            <v>7260</v>
          </cell>
          <cell r="DX806">
            <v>7240</v>
          </cell>
          <cell r="DY806">
            <v>6808</v>
          </cell>
          <cell r="DZ806">
            <v>3737</v>
          </cell>
          <cell r="EA806">
            <v>4818</v>
          </cell>
          <cell r="EB806">
            <v>4200</v>
          </cell>
          <cell r="EC806">
            <v>4818</v>
          </cell>
          <cell r="ED806">
            <v>4200</v>
          </cell>
          <cell r="EE806">
            <v>-2035</v>
          </cell>
          <cell r="EF806">
            <v>2487</v>
          </cell>
          <cell r="EG806">
            <v>2156</v>
          </cell>
          <cell r="EH806">
            <v>4643</v>
          </cell>
          <cell r="EI806">
            <v>10.027906976744186</v>
          </cell>
          <cell r="EJ806">
            <v>7000</v>
          </cell>
          <cell r="EK806">
            <v>7458</v>
          </cell>
          <cell r="EL806">
            <v>0</v>
          </cell>
          <cell r="EM806">
            <v>0</v>
          </cell>
          <cell r="EN806">
            <v>6450</v>
          </cell>
          <cell r="EO806">
            <v>0</v>
          </cell>
          <cell r="EP806">
            <v>6450</v>
          </cell>
          <cell r="EQ806">
            <v>0</v>
          </cell>
          <cell r="ER806">
            <v>6450</v>
          </cell>
          <cell r="ES806">
            <v>2706</v>
          </cell>
          <cell r="ET806">
            <v>2706</v>
          </cell>
          <cell r="EU806">
            <v>5193</v>
          </cell>
          <cell r="EV806">
            <v>10.574443141852285</v>
          </cell>
          <cell r="EW806">
            <v>6540</v>
          </cell>
          <cell r="EX806">
            <v>6500</v>
          </cell>
          <cell r="EY806">
            <v>0</v>
          </cell>
          <cell r="EZ806">
            <v>0</v>
          </cell>
          <cell r="FA806">
            <v>7677</v>
          </cell>
          <cell r="FB806">
            <v>0</v>
          </cell>
          <cell r="FC806">
            <v>7677</v>
          </cell>
          <cell r="FD806">
            <v>0</v>
          </cell>
          <cell r="GZ806">
            <v>4294</v>
          </cell>
          <cell r="HA806">
            <v>4971</v>
          </cell>
        </row>
        <row r="807">
          <cell r="B807" t="str">
            <v>GT70V</v>
          </cell>
          <cell r="C807" t="str">
            <v>LINHA 6GT70V</v>
          </cell>
          <cell r="D807">
            <v>0</v>
          </cell>
          <cell r="E807">
            <v>0</v>
          </cell>
          <cell r="F807" t="str">
            <v>PROJETO MARIA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Q807">
            <v>0</v>
          </cell>
          <cell r="R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0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>
            <v>0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0</v>
          </cell>
          <cell r="AM807">
            <v>0</v>
          </cell>
          <cell r="AN807">
            <v>0</v>
          </cell>
          <cell r="AO807">
            <v>0</v>
          </cell>
          <cell r="AP807">
            <v>0</v>
          </cell>
          <cell r="AQ807">
            <v>0</v>
          </cell>
          <cell r="AR807">
            <v>0</v>
          </cell>
          <cell r="AS807">
            <v>0</v>
          </cell>
          <cell r="AT807">
            <v>0</v>
          </cell>
          <cell r="AU807">
            <v>0</v>
          </cell>
          <cell r="AV807">
            <v>0</v>
          </cell>
          <cell r="AW807">
            <v>0</v>
          </cell>
          <cell r="AX807">
            <v>0</v>
          </cell>
          <cell r="AY807">
            <v>0</v>
          </cell>
          <cell r="AZ807">
            <v>0</v>
          </cell>
          <cell r="BA807">
            <v>0</v>
          </cell>
          <cell r="BB807">
            <v>0</v>
          </cell>
          <cell r="BC807">
            <v>0</v>
          </cell>
          <cell r="BD807">
            <v>0</v>
          </cell>
          <cell r="BE807">
            <v>0</v>
          </cell>
          <cell r="BF807">
            <v>0</v>
          </cell>
          <cell r="BG807">
            <v>0</v>
          </cell>
          <cell r="BH807">
            <v>0</v>
          </cell>
          <cell r="BI807">
            <v>0</v>
          </cell>
          <cell r="BJ807">
            <v>0</v>
          </cell>
          <cell r="BK807">
            <v>0</v>
          </cell>
          <cell r="BL807">
            <v>0</v>
          </cell>
          <cell r="BM807">
            <v>0</v>
          </cell>
          <cell r="BN807">
            <v>0</v>
          </cell>
          <cell r="BO807">
            <v>0</v>
          </cell>
          <cell r="BP807">
            <v>0</v>
          </cell>
          <cell r="BQ807">
            <v>0</v>
          </cell>
          <cell r="BR807">
            <v>0</v>
          </cell>
          <cell r="BS807">
            <v>0</v>
          </cell>
          <cell r="BT807">
            <v>0</v>
          </cell>
          <cell r="BU807">
            <v>0</v>
          </cell>
          <cell r="BV807">
            <v>0</v>
          </cell>
          <cell r="BW807">
            <v>0</v>
          </cell>
          <cell r="BX807">
            <v>0</v>
          </cell>
          <cell r="BY807">
            <v>0</v>
          </cell>
          <cell r="BZ807">
            <v>0</v>
          </cell>
          <cell r="CA807">
            <v>0</v>
          </cell>
          <cell r="CB807">
            <v>0</v>
          </cell>
          <cell r="CC807">
            <v>0</v>
          </cell>
          <cell r="CD807">
            <v>0</v>
          </cell>
          <cell r="CE807">
            <v>0</v>
          </cell>
          <cell r="CF807">
            <v>0</v>
          </cell>
          <cell r="CG807">
            <v>0</v>
          </cell>
          <cell r="CH807">
            <v>0</v>
          </cell>
          <cell r="CI807">
            <v>0</v>
          </cell>
          <cell r="CJ807">
            <v>0</v>
          </cell>
          <cell r="CK807">
            <v>0</v>
          </cell>
          <cell r="CL807">
            <v>0</v>
          </cell>
          <cell r="CM807">
            <v>0</v>
          </cell>
          <cell r="CN807">
            <v>0</v>
          </cell>
          <cell r="CO807">
            <v>0</v>
          </cell>
          <cell r="CP807">
            <v>0</v>
          </cell>
          <cell r="CQ807">
            <v>0</v>
          </cell>
          <cell r="CR807">
            <v>0</v>
          </cell>
          <cell r="CS807">
            <v>0</v>
          </cell>
          <cell r="CT807">
            <v>0</v>
          </cell>
          <cell r="CU807">
            <v>0</v>
          </cell>
          <cell r="CV807">
            <v>0</v>
          </cell>
          <cell r="CW807">
            <v>0</v>
          </cell>
          <cell r="CX807">
            <v>0</v>
          </cell>
          <cell r="CY807">
            <v>0</v>
          </cell>
          <cell r="CZ807">
            <v>0</v>
          </cell>
          <cell r="DA807">
            <v>0</v>
          </cell>
          <cell r="DB807">
            <v>0</v>
          </cell>
          <cell r="DC807">
            <v>0</v>
          </cell>
          <cell r="DD807">
            <v>0</v>
          </cell>
          <cell r="DE807">
            <v>0</v>
          </cell>
          <cell r="DF807">
            <v>0</v>
          </cell>
          <cell r="DG807">
            <v>0</v>
          </cell>
          <cell r="DH807">
            <v>0</v>
          </cell>
          <cell r="DI807">
            <v>0</v>
          </cell>
          <cell r="DJ807">
            <v>0</v>
          </cell>
          <cell r="DK807">
            <v>0</v>
          </cell>
          <cell r="DL807">
            <v>0</v>
          </cell>
          <cell r="DM807">
            <v>0</v>
          </cell>
          <cell r="DN807">
            <v>0</v>
          </cell>
          <cell r="DO807">
            <v>0</v>
          </cell>
          <cell r="DP807">
            <v>0</v>
          </cell>
          <cell r="DQ807">
            <v>0</v>
          </cell>
          <cell r="DR807">
            <v>0</v>
          </cell>
          <cell r="DS807">
            <v>0</v>
          </cell>
          <cell r="DT807">
            <v>0</v>
          </cell>
          <cell r="DU807">
            <v>0</v>
          </cell>
          <cell r="DV807">
            <v>0</v>
          </cell>
          <cell r="DW807">
            <v>0</v>
          </cell>
          <cell r="DX807">
            <v>0</v>
          </cell>
          <cell r="DY807">
            <v>0</v>
          </cell>
          <cell r="DZ807">
            <v>0</v>
          </cell>
          <cell r="EA807">
            <v>0</v>
          </cell>
          <cell r="EB807">
            <v>0</v>
          </cell>
          <cell r="EC807">
            <v>0</v>
          </cell>
          <cell r="ED807">
            <v>0</v>
          </cell>
          <cell r="EE807">
            <v>0</v>
          </cell>
          <cell r="EF807">
            <v>0</v>
          </cell>
          <cell r="EG807">
            <v>0</v>
          </cell>
          <cell r="EH807">
            <v>0</v>
          </cell>
          <cell r="EI807">
            <v>0</v>
          </cell>
          <cell r="EJ807">
            <v>0</v>
          </cell>
          <cell r="EK807">
            <v>0</v>
          </cell>
          <cell r="EL807">
            <v>0</v>
          </cell>
          <cell r="EM807">
            <v>0</v>
          </cell>
          <cell r="EN807">
            <v>0</v>
          </cell>
          <cell r="EO807">
            <v>0</v>
          </cell>
          <cell r="EP807">
            <v>0</v>
          </cell>
          <cell r="EQ807">
            <v>0</v>
          </cell>
          <cell r="ER807">
            <v>0</v>
          </cell>
          <cell r="ES807">
            <v>0</v>
          </cell>
          <cell r="ET807">
            <v>0</v>
          </cell>
          <cell r="EU807">
            <v>0</v>
          </cell>
          <cell r="EV807">
            <v>0</v>
          </cell>
          <cell r="EW807">
            <v>0</v>
          </cell>
          <cell r="EX807">
            <v>0</v>
          </cell>
          <cell r="EY807">
            <v>0</v>
          </cell>
          <cell r="EZ807">
            <v>0</v>
          </cell>
          <cell r="FA807">
            <v>0</v>
          </cell>
          <cell r="FB807">
            <v>0</v>
          </cell>
          <cell r="FC807">
            <v>0</v>
          </cell>
          <cell r="FD807">
            <v>0</v>
          </cell>
          <cell r="GZ807">
            <v>0</v>
          </cell>
          <cell r="HA807">
            <v>0</v>
          </cell>
        </row>
        <row r="808">
          <cell r="B808" t="str">
            <v>23755PR5035</v>
          </cell>
          <cell r="C808">
            <v>0</v>
          </cell>
          <cell r="D808">
            <v>0</v>
          </cell>
          <cell r="E808">
            <v>0</v>
          </cell>
          <cell r="F808" t="str">
            <v>23755PR5035L6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Q808">
            <v>0</v>
          </cell>
          <cell r="R808">
            <v>0</v>
          </cell>
          <cell r="S808">
            <v>0</v>
          </cell>
          <cell r="T808">
            <v>0</v>
          </cell>
          <cell r="U808">
            <v>0</v>
          </cell>
          <cell r="V808">
            <v>0</v>
          </cell>
          <cell r="W808">
            <v>0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>
            <v>0</v>
          </cell>
          <cell r="AR808">
            <v>0</v>
          </cell>
          <cell r="AS808">
            <v>0</v>
          </cell>
          <cell r="AT808">
            <v>0</v>
          </cell>
          <cell r="AU808">
            <v>0</v>
          </cell>
          <cell r="AV808">
            <v>0</v>
          </cell>
          <cell r="AW808">
            <v>0</v>
          </cell>
          <cell r="AX808">
            <v>0</v>
          </cell>
          <cell r="AY808">
            <v>0</v>
          </cell>
          <cell r="AZ808">
            <v>0</v>
          </cell>
          <cell r="BA808">
            <v>0</v>
          </cell>
          <cell r="BB808">
            <v>0</v>
          </cell>
          <cell r="BC808">
            <v>0</v>
          </cell>
          <cell r="BD808">
            <v>0</v>
          </cell>
          <cell r="BE808">
            <v>0</v>
          </cell>
          <cell r="BF808">
            <v>0</v>
          </cell>
          <cell r="BG808">
            <v>0</v>
          </cell>
          <cell r="BH808">
            <v>0</v>
          </cell>
          <cell r="BI808">
            <v>0</v>
          </cell>
          <cell r="BJ808">
            <v>0</v>
          </cell>
          <cell r="BK808">
            <v>0</v>
          </cell>
          <cell r="BL808">
            <v>0</v>
          </cell>
          <cell r="BM808">
            <v>0</v>
          </cell>
          <cell r="BN808">
            <v>0</v>
          </cell>
          <cell r="BO808">
            <v>0</v>
          </cell>
          <cell r="BP808">
            <v>0</v>
          </cell>
          <cell r="BQ808">
            <v>0</v>
          </cell>
          <cell r="BR808">
            <v>0</v>
          </cell>
          <cell r="BS808">
            <v>0</v>
          </cell>
          <cell r="BT808">
            <v>0</v>
          </cell>
          <cell r="BU808">
            <v>0</v>
          </cell>
          <cell r="BV808">
            <v>0</v>
          </cell>
          <cell r="BW808">
            <v>0</v>
          </cell>
          <cell r="BX808">
            <v>0</v>
          </cell>
          <cell r="BY808">
            <v>0</v>
          </cell>
          <cell r="BZ808">
            <v>0</v>
          </cell>
          <cell r="CA808">
            <v>0</v>
          </cell>
          <cell r="CB808">
            <v>0</v>
          </cell>
          <cell r="CC808">
            <v>0</v>
          </cell>
          <cell r="CD808">
            <v>0</v>
          </cell>
          <cell r="CE808">
            <v>0</v>
          </cell>
          <cell r="CF808">
            <v>0</v>
          </cell>
          <cell r="CG808">
            <v>0</v>
          </cell>
          <cell r="CH808">
            <v>0</v>
          </cell>
          <cell r="CI808">
            <v>0</v>
          </cell>
          <cell r="CJ808">
            <v>0</v>
          </cell>
          <cell r="CK808">
            <v>0</v>
          </cell>
          <cell r="CL808">
            <v>0</v>
          </cell>
          <cell r="CM808">
            <v>0</v>
          </cell>
          <cell r="CN808">
            <v>0</v>
          </cell>
          <cell r="CO808">
            <v>0</v>
          </cell>
          <cell r="CP808">
            <v>0</v>
          </cell>
          <cell r="CQ808">
            <v>0</v>
          </cell>
          <cell r="CR808">
            <v>0</v>
          </cell>
          <cell r="CS808">
            <v>0</v>
          </cell>
          <cell r="CT808">
            <v>0</v>
          </cell>
          <cell r="CU808">
            <v>0</v>
          </cell>
          <cell r="CV808">
            <v>0</v>
          </cell>
          <cell r="CW808">
            <v>0</v>
          </cell>
          <cell r="CX808">
            <v>0</v>
          </cell>
          <cell r="CY808">
            <v>0</v>
          </cell>
          <cell r="CZ808">
            <v>0</v>
          </cell>
          <cell r="DA808">
            <v>0</v>
          </cell>
          <cell r="DB808">
            <v>0</v>
          </cell>
          <cell r="DC808">
            <v>0</v>
          </cell>
          <cell r="DD808">
            <v>0</v>
          </cell>
          <cell r="DE808">
            <v>0</v>
          </cell>
          <cell r="DF808">
            <v>0</v>
          </cell>
          <cell r="DG808">
            <v>0</v>
          </cell>
          <cell r="DH808">
            <v>0</v>
          </cell>
          <cell r="DI808">
            <v>0</v>
          </cell>
          <cell r="DJ808">
            <v>0</v>
          </cell>
          <cell r="DK808">
            <v>0</v>
          </cell>
          <cell r="DL808">
            <v>0</v>
          </cell>
          <cell r="DM808">
            <v>0</v>
          </cell>
          <cell r="DN808">
            <v>0</v>
          </cell>
          <cell r="DO808">
            <v>0</v>
          </cell>
          <cell r="DP808">
            <v>0</v>
          </cell>
          <cell r="DQ808">
            <v>0</v>
          </cell>
          <cell r="DR808">
            <v>0</v>
          </cell>
          <cell r="DS808">
            <v>0</v>
          </cell>
          <cell r="DT808">
            <v>0</v>
          </cell>
          <cell r="DU808">
            <v>0</v>
          </cell>
          <cell r="DV808">
            <v>0</v>
          </cell>
          <cell r="DW808">
            <v>0</v>
          </cell>
          <cell r="DX808">
            <v>0</v>
          </cell>
          <cell r="DY808">
            <v>0</v>
          </cell>
          <cell r="DZ808">
            <v>0</v>
          </cell>
          <cell r="EA808">
            <v>0</v>
          </cell>
          <cell r="EB808">
            <v>0</v>
          </cell>
          <cell r="EC808">
            <v>0</v>
          </cell>
          <cell r="ED808">
            <v>0</v>
          </cell>
          <cell r="EE808">
            <v>0</v>
          </cell>
          <cell r="EF808">
            <v>0</v>
          </cell>
          <cell r="EG808">
            <v>0</v>
          </cell>
          <cell r="EH808">
            <v>0</v>
          </cell>
          <cell r="EI808">
            <v>0</v>
          </cell>
          <cell r="EJ808">
            <v>0</v>
          </cell>
          <cell r="EK808">
            <v>0</v>
          </cell>
          <cell r="EL808">
            <v>0</v>
          </cell>
          <cell r="EM808">
            <v>0</v>
          </cell>
          <cell r="EN808">
            <v>0</v>
          </cell>
          <cell r="EO808">
            <v>0</v>
          </cell>
          <cell r="EP808">
            <v>0</v>
          </cell>
          <cell r="EQ808">
            <v>0</v>
          </cell>
          <cell r="ER808">
            <v>0</v>
          </cell>
          <cell r="ES808">
            <v>0</v>
          </cell>
          <cell r="ET808">
            <v>0</v>
          </cell>
          <cell r="EU808">
            <v>0</v>
          </cell>
          <cell r="EV808">
            <v>0</v>
          </cell>
          <cell r="EW808">
            <v>0</v>
          </cell>
          <cell r="EX808">
            <v>0</v>
          </cell>
          <cell r="EY808">
            <v>0</v>
          </cell>
          <cell r="EZ808">
            <v>0</v>
          </cell>
          <cell r="FA808">
            <v>0</v>
          </cell>
          <cell r="FB808">
            <v>0</v>
          </cell>
          <cell r="FC808">
            <v>0</v>
          </cell>
          <cell r="FD808">
            <v>0</v>
          </cell>
          <cell r="GZ808">
            <v>0</v>
          </cell>
          <cell r="HA808">
            <v>0</v>
          </cell>
        </row>
        <row r="809"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Q809">
            <v>0</v>
          </cell>
          <cell r="R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>
            <v>0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0</v>
          </cell>
          <cell r="AP809">
            <v>0</v>
          </cell>
          <cell r="AQ809">
            <v>0</v>
          </cell>
          <cell r="AR809">
            <v>0</v>
          </cell>
          <cell r="AS809">
            <v>0</v>
          </cell>
          <cell r="AT809">
            <v>0</v>
          </cell>
          <cell r="AU809">
            <v>0</v>
          </cell>
          <cell r="AV809">
            <v>0</v>
          </cell>
          <cell r="AW809">
            <v>0</v>
          </cell>
          <cell r="AX809">
            <v>0</v>
          </cell>
          <cell r="AY809">
            <v>0</v>
          </cell>
          <cell r="AZ809">
            <v>0</v>
          </cell>
          <cell r="BA809">
            <v>0</v>
          </cell>
          <cell r="BB809">
            <v>0</v>
          </cell>
          <cell r="BC809">
            <v>0</v>
          </cell>
          <cell r="BD809">
            <v>0</v>
          </cell>
          <cell r="BE809">
            <v>0</v>
          </cell>
          <cell r="BF809">
            <v>0</v>
          </cell>
          <cell r="BG809">
            <v>0</v>
          </cell>
          <cell r="BH809">
            <v>0</v>
          </cell>
          <cell r="BI809">
            <v>0</v>
          </cell>
          <cell r="BJ809">
            <v>0</v>
          </cell>
          <cell r="BK809">
            <v>0</v>
          </cell>
          <cell r="BL809">
            <v>0</v>
          </cell>
          <cell r="BM809">
            <v>0</v>
          </cell>
          <cell r="BN809">
            <v>0</v>
          </cell>
          <cell r="BO809">
            <v>0</v>
          </cell>
          <cell r="BP809">
            <v>0</v>
          </cell>
          <cell r="BQ809">
            <v>0</v>
          </cell>
          <cell r="BR809">
            <v>0</v>
          </cell>
          <cell r="BS809">
            <v>0</v>
          </cell>
          <cell r="BT809">
            <v>0</v>
          </cell>
          <cell r="BU809">
            <v>0</v>
          </cell>
          <cell r="BV809">
            <v>0</v>
          </cell>
          <cell r="BW809">
            <v>0</v>
          </cell>
          <cell r="BX809">
            <v>0</v>
          </cell>
          <cell r="BY809">
            <v>0</v>
          </cell>
          <cell r="BZ809">
            <v>0</v>
          </cell>
          <cell r="CA809">
            <v>0</v>
          </cell>
          <cell r="CB809">
            <v>0</v>
          </cell>
          <cell r="CC809">
            <v>0</v>
          </cell>
          <cell r="CD809">
            <v>0</v>
          </cell>
          <cell r="CE809">
            <v>0</v>
          </cell>
          <cell r="CF809">
            <v>0</v>
          </cell>
          <cell r="CG809">
            <v>0</v>
          </cell>
          <cell r="CH809">
            <v>0</v>
          </cell>
          <cell r="CI809">
            <v>0</v>
          </cell>
          <cell r="CJ809">
            <v>0</v>
          </cell>
          <cell r="CK809">
            <v>0</v>
          </cell>
          <cell r="CL809">
            <v>0</v>
          </cell>
          <cell r="CM809">
            <v>0</v>
          </cell>
          <cell r="CN809">
            <v>0</v>
          </cell>
          <cell r="CO809">
            <v>0</v>
          </cell>
          <cell r="CP809">
            <v>0</v>
          </cell>
          <cell r="CQ809">
            <v>0</v>
          </cell>
          <cell r="CR809">
            <v>0</v>
          </cell>
          <cell r="CS809">
            <v>0</v>
          </cell>
          <cell r="CT809">
            <v>0</v>
          </cell>
          <cell r="CU809">
            <v>0</v>
          </cell>
          <cell r="CV809">
            <v>0</v>
          </cell>
          <cell r="CW809">
            <v>0</v>
          </cell>
          <cell r="CX809">
            <v>0</v>
          </cell>
          <cell r="CY809">
            <v>0</v>
          </cell>
          <cell r="CZ809">
            <v>0</v>
          </cell>
          <cell r="DA809">
            <v>0</v>
          </cell>
          <cell r="DB809">
            <v>0</v>
          </cell>
          <cell r="DC809">
            <v>0</v>
          </cell>
          <cell r="DD809">
            <v>0</v>
          </cell>
          <cell r="DE809">
            <v>0</v>
          </cell>
          <cell r="DF809">
            <v>0</v>
          </cell>
          <cell r="DG809">
            <v>0</v>
          </cell>
          <cell r="DH809">
            <v>0</v>
          </cell>
          <cell r="DI809">
            <v>0</v>
          </cell>
          <cell r="DJ809">
            <v>0</v>
          </cell>
          <cell r="DK809">
            <v>0</v>
          </cell>
          <cell r="DL809">
            <v>0</v>
          </cell>
          <cell r="DM809">
            <v>0</v>
          </cell>
          <cell r="DN809">
            <v>0</v>
          </cell>
          <cell r="DO809">
            <v>0</v>
          </cell>
          <cell r="DP809">
            <v>0</v>
          </cell>
          <cell r="DQ809">
            <v>0</v>
          </cell>
          <cell r="DR809">
            <v>0</v>
          </cell>
          <cell r="DS809">
            <v>0</v>
          </cell>
          <cell r="DT809">
            <v>0</v>
          </cell>
          <cell r="DU809">
            <v>0</v>
          </cell>
          <cell r="DV809">
            <v>0</v>
          </cell>
          <cell r="DW809">
            <v>0</v>
          </cell>
          <cell r="DX809">
            <v>0</v>
          </cell>
          <cell r="DY809">
            <v>0</v>
          </cell>
          <cell r="DZ809">
            <v>0</v>
          </cell>
          <cell r="EA809">
            <v>0</v>
          </cell>
          <cell r="EB809">
            <v>0</v>
          </cell>
          <cell r="EC809">
            <v>0</v>
          </cell>
          <cell r="ED809">
            <v>0</v>
          </cell>
          <cell r="EE809">
            <v>0</v>
          </cell>
          <cell r="EF809">
            <v>0</v>
          </cell>
          <cell r="EG809">
            <v>0</v>
          </cell>
          <cell r="EH809">
            <v>0</v>
          </cell>
          <cell r="EI809">
            <v>0</v>
          </cell>
          <cell r="EJ809">
            <v>0</v>
          </cell>
          <cell r="EK809">
            <v>0</v>
          </cell>
          <cell r="EL809">
            <v>0</v>
          </cell>
          <cell r="EM809">
            <v>0</v>
          </cell>
          <cell r="EN809">
            <v>0</v>
          </cell>
          <cell r="EO809">
            <v>0</v>
          </cell>
          <cell r="EP809">
            <v>0</v>
          </cell>
          <cell r="EQ809">
            <v>0</v>
          </cell>
          <cell r="ER809">
            <v>0</v>
          </cell>
          <cell r="ES809">
            <v>0</v>
          </cell>
          <cell r="ET809">
            <v>0</v>
          </cell>
          <cell r="EU809">
            <v>0</v>
          </cell>
          <cell r="EV809">
            <v>0</v>
          </cell>
          <cell r="EW809">
            <v>0</v>
          </cell>
          <cell r="EX809">
            <v>0</v>
          </cell>
          <cell r="EY809">
            <v>0</v>
          </cell>
          <cell r="EZ809">
            <v>0</v>
          </cell>
          <cell r="FA809">
            <v>0</v>
          </cell>
          <cell r="FB809">
            <v>0</v>
          </cell>
          <cell r="FC809">
            <v>0</v>
          </cell>
          <cell r="FD809">
            <v>0</v>
          </cell>
          <cell r="GZ809">
            <v>0</v>
          </cell>
          <cell r="HA809">
            <v>0</v>
          </cell>
        </row>
        <row r="810"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0</v>
          </cell>
          <cell r="Q810">
            <v>0</v>
          </cell>
          <cell r="R810">
            <v>0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  <cell r="AM810">
            <v>0</v>
          </cell>
          <cell r="AN810">
            <v>0</v>
          </cell>
          <cell r="AO810">
            <v>0</v>
          </cell>
          <cell r="AP810">
            <v>0</v>
          </cell>
          <cell r="AQ810">
            <v>0</v>
          </cell>
          <cell r="AR810">
            <v>0</v>
          </cell>
          <cell r="AS810">
            <v>0</v>
          </cell>
          <cell r="AT810">
            <v>0</v>
          </cell>
          <cell r="AU810">
            <v>0</v>
          </cell>
          <cell r="AV810">
            <v>0</v>
          </cell>
          <cell r="AW810">
            <v>0</v>
          </cell>
          <cell r="AX810">
            <v>0</v>
          </cell>
          <cell r="AY810">
            <v>0</v>
          </cell>
          <cell r="AZ810">
            <v>0</v>
          </cell>
          <cell r="BA810">
            <v>0</v>
          </cell>
          <cell r="BB810">
            <v>0</v>
          </cell>
          <cell r="BC810">
            <v>0</v>
          </cell>
          <cell r="BD810">
            <v>0</v>
          </cell>
          <cell r="BE810">
            <v>0</v>
          </cell>
          <cell r="BF810">
            <v>0</v>
          </cell>
          <cell r="BG810">
            <v>0</v>
          </cell>
          <cell r="BH810">
            <v>0</v>
          </cell>
          <cell r="BI810">
            <v>0</v>
          </cell>
          <cell r="BJ810">
            <v>0</v>
          </cell>
          <cell r="BK810">
            <v>0</v>
          </cell>
          <cell r="BL810">
            <v>0</v>
          </cell>
          <cell r="BM810">
            <v>0</v>
          </cell>
          <cell r="BN810">
            <v>0</v>
          </cell>
          <cell r="BO810">
            <v>0</v>
          </cell>
          <cell r="BP810">
            <v>0</v>
          </cell>
          <cell r="BQ810">
            <v>0</v>
          </cell>
          <cell r="BR810">
            <v>0</v>
          </cell>
          <cell r="BS810">
            <v>0</v>
          </cell>
          <cell r="BT810">
            <v>0</v>
          </cell>
          <cell r="BU810">
            <v>0</v>
          </cell>
          <cell r="BV810">
            <v>0</v>
          </cell>
          <cell r="BW810">
            <v>0</v>
          </cell>
          <cell r="BX810">
            <v>0</v>
          </cell>
          <cell r="BY810">
            <v>0</v>
          </cell>
          <cell r="BZ810">
            <v>0</v>
          </cell>
          <cell r="CA810">
            <v>0</v>
          </cell>
          <cell r="CB810">
            <v>0</v>
          </cell>
          <cell r="CC810">
            <v>0</v>
          </cell>
          <cell r="CD810">
            <v>0</v>
          </cell>
          <cell r="CE810">
            <v>0</v>
          </cell>
          <cell r="CF810">
            <v>0</v>
          </cell>
          <cell r="CG810">
            <v>0</v>
          </cell>
          <cell r="CH810">
            <v>0</v>
          </cell>
          <cell r="CI810">
            <v>0</v>
          </cell>
          <cell r="CJ810">
            <v>0</v>
          </cell>
          <cell r="CK810">
            <v>0</v>
          </cell>
          <cell r="CL810">
            <v>0</v>
          </cell>
          <cell r="CM810">
            <v>0</v>
          </cell>
          <cell r="CN810">
            <v>0</v>
          </cell>
          <cell r="CO810">
            <v>0</v>
          </cell>
          <cell r="CP810">
            <v>0</v>
          </cell>
          <cell r="CQ810">
            <v>0</v>
          </cell>
          <cell r="CR810">
            <v>0</v>
          </cell>
          <cell r="CS810">
            <v>0</v>
          </cell>
          <cell r="CT810">
            <v>0</v>
          </cell>
          <cell r="CU810">
            <v>0</v>
          </cell>
          <cell r="CV810">
            <v>0</v>
          </cell>
          <cell r="CW810">
            <v>0</v>
          </cell>
          <cell r="CX810">
            <v>0</v>
          </cell>
          <cell r="CY810">
            <v>0</v>
          </cell>
          <cell r="CZ810">
            <v>0</v>
          </cell>
          <cell r="DA810">
            <v>0</v>
          </cell>
          <cell r="DB810">
            <v>0</v>
          </cell>
          <cell r="DC810">
            <v>0</v>
          </cell>
          <cell r="DD810">
            <v>0</v>
          </cell>
          <cell r="DE810">
            <v>0</v>
          </cell>
          <cell r="DF810">
            <v>0</v>
          </cell>
          <cell r="DG810">
            <v>0</v>
          </cell>
          <cell r="DH810">
            <v>0</v>
          </cell>
          <cell r="DI810">
            <v>0</v>
          </cell>
          <cell r="DJ810">
            <v>0</v>
          </cell>
          <cell r="DK810">
            <v>0</v>
          </cell>
          <cell r="DL810">
            <v>0</v>
          </cell>
          <cell r="DM810">
            <v>0</v>
          </cell>
          <cell r="DN810">
            <v>0</v>
          </cell>
          <cell r="DO810">
            <v>0</v>
          </cell>
          <cell r="DP810">
            <v>0</v>
          </cell>
          <cell r="DQ810">
            <v>0</v>
          </cell>
          <cell r="DR810">
            <v>0</v>
          </cell>
          <cell r="DS810">
            <v>0</v>
          </cell>
          <cell r="DT810">
            <v>0</v>
          </cell>
          <cell r="DU810">
            <v>0</v>
          </cell>
          <cell r="DV810">
            <v>0</v>
          </cell>
          <cell r="DW810">
            <v>0</v>
          </cell>
          <cell r="DX810">
            <v>0</v>
          </cell>
          <cell r="DY810">
            <v>0</v>
          </cell>
          <cell r="DZ810">
            <v>0</v>
          </cell>
          <cell r="EA810">
            <v>0</v>
          </cell>
          <cell r="EB810">
            <v>0</v>
          </cell>
          <cell r="EC810">
            <v>0</v>
          </cell>
          <cell r="ED810">
            <v>0</v>
          </cell>
          <cell r="EE810">
            <v>0</v>
          </cell>
          <cell r="EF810">
            <v>0</v>
          </cell>
          <cell r="EG810">
            <v>0</v>
          </cell>
          <cell r="EH810">
            <v>0</v>
          </cell>
          <cell r="EI810">
            <v>0</v>
          </cell>
          <cell r="EJ810">
            <v>0</v>
          </cell>
          <cell r="EK810">
            <v>0</v>
          </cell>
          <cell r="EL810">
            <v>0</v>
          </cell>
          <cell r="EM810">
            <v>0</v>
          </cell>
          <cell r="EN810">
            <v>0</v>
          </cell>
          <cell r="EO810">
            <v>0</v>
          </cell>
          <cell r="EP810">
            <v>0</v>
          </cell>
          <cell r="EQ810">
            <v>0</v>
          </cell>
          <cell r="ER810">
            <v>0</v>
          </cell>
          <cell r="ES810">
            <v>0</v>
          </cell>
          <cell r="ET810">
            <v>0</v>
          </cell>
          <cell r="EU810">
            <v>0</v>
          </cell>
          <cell r="EV810">
            <v>0</v>
          </cell>
          <cell r="EW810">
            <v>0</v>
          </cell>
          <cell r="EX810">
            <v>0</v>
          </cell>
          <cell r="EY810">
            <v>0</v>
          </cell>
          <cell r="EZ810">
            <v>0</v>
          </cell>
          <cell r="FA810">
            <v>0</v>
          </cell>
          <cell r="FB810">
            <v>0</v>
          </cell>
          <cell r="FC810">
            <v>0</v>
          </cell>
          <cell r="FD810">
            <v>0</v>
          </cell>
          <cell r="GZ810">
            <v>0</v>
          </cell>
          <cell r="HA810">
            <v>0</v>
          </cell>
        </row>
        <row r="811"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>
            <v>0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  <cell r="AM811">
            <v>0</v>
          </cell>
          <cell r="AN811">
            <v>0</v>
          </cell>
          <cell r="AO811">
            <v>0</v>
          </cell>
          <cell r="AP811">
            <v>0</v>
          </cell>
          <cell r="AQ811">
            <v>0</v>
          </cell>
          <cell r="AR811">
            <v>0</v>
          </cell>
          <cell r="AS811">
            <v>0</v>
          </cell>
          <cell r="AT811">
            <v>0</v>
          </cell>
          <cell r="AU811">
            <v>0</v>
          </cell>
          <cell r="AV811">
            <v>0</v>
          </cell>
          <cell r="AW811">
            <v>0</v>
          </cell>
          <cell r="AX811">
            <v>0</v>
          </cell>
          <cell r="AY811">
            <v>0</v>
          </cell>
          <cell r="AZ811">
            <v>0</v>
          </cell>
          <cell r="BA811">
            <v>0</v>
          </cell>
          <cell r="BB811">
            <v>0</v>
          </cell>
          <cell r="BC811">
            <v>0</v>
          </cell>
          <cell r="BD811">
            <v>0</v>
          </cell>
          <cell r="BE811">
            <v>0</v>
          </cell>
          <cell r="BF811">
            <v>0</v>
          </cell>
          <cell r="BG811">
            <v>0</v>
          </cell>
          <cell r="BH811">
            <v>0</v>
          </cell>
          <cell r="BI811">
            <v>0</v>
          </cell>
          <cell r="BJ811">
            <v>0</v>
          </cell>
          <cell r="BK811">
            <v>0</v>
          </cell>
          <cell r="BL811">
            <v>0</v>
          </cell>
          <cell r="BM811">
            <v>0</v>
          </cell>
          <cell r="BN811">
            <v>0</v>
          </cell>
          <cell r="BO811">
            <v>0</v>
          </cell>
          <cell r="BP811">
            <v>0</v>
          </cell>
          <cell r="BQ811">
            <v>0</v>
          </cell>
          <cell r="BR811">
            <v>0</v>
          </cell>
          <cell r="BS811">
            <v>0</v>
          </cell>
          <cell r="BT811">
            <v>0</v>
          </cell>
          <cell r="BU811">
            <v>0</v>
          </cell>
          <cell r="BV811">
            <v>0</v>
          </cell>
          <cell r="BW811">
            <v>0</v>
          </cell>
          <cell r="BX811">
            <v>0</v>
          </cell>
          <cell r="BY811">
            <v>0</v>
          </cell>
          <cell r="BZ811">
            <v>0</v>
          </cell>
          <cell r="CA811">
            <v>0</v>
          </cell>
          <cell r="CB811">
            <v>0</v>
          </cell>
          <cell r="CC811">
            <v>0</v>
          </cell>
          <cell r="CD811">
            <v>0</v>
          </cell>
          <cell r="CE811">
            <v>0</v>
          </cell>
          <cell r="CF811">
            <v>0</v>
          </cell>
          <cell r="CG811">
            <v>0</v>
          </cell>
          <cell r="CH811">
            <v>0</v>
          </cell>
          <cell r="CI811">
            <v>0</v>
          </cell>
          <cell r="CJ811">
            <v>0</v>
          </cell>
          <cell r="CK811">
            <v>0</v>
          </cell>
          <cell r="CL811">
            <v>0</v>
          </cell>
          <cell r="CM811">
            <v>0</v>
          </cell>
          <cell r="CN811">
            <v>0</v>
          </cell>
          <cell r="CO811">
            <v>0</v>
          </cell>
          <cell r="CP811">
            <v>0</v>
          </cell>
          <cell r="CQ811">
            <v>0</v>
          </cell>
          <cell r="CR811">
            <v>0</v>
          </cell>
          <cell r="CS811">
            <v>0</v>
          </cell>
          <cell r="CT811">
            <v>0</v>
          </cell>
          <cell r="CU811">
            <v>0</v>
          </cell>
          <cell r="CV811">
            <v>0</v>
          </cell>
          <cell r="CW811">
            <v>0</v>
          </cell>
          <cell r="CX811">
            <v>0</v>
          </cell>
          <cell r="CY811">
            <v>0</v>
          </cell>
          <cell r="CZ811">
            <v>0</v>
          </cell>
          <cell r="DA811">
            <v>0</v>
          </cell>
          <cell r="DB811">
            <v>0</v>
          </cell>
          <cell r="DC811">
            <v>0</v>
          </cell>
          <cell r="DD811">
            <v>0</v>
          </cell>
          <cell r="DE811">
            <v>0</v>
          </cell>
          <cell r="DF811">
            <v>0</v>
          </cell>
          <cell r="DG811">
            <v>0</v>
          </cell>
          <cell r="DH811">
            <v>0</v>
          </cell>
          <cell r="DI811">
            <v>0</v>
          </cell>
          <cell r="DJ811">
            <v>0</v>
          </cell>
          <cell r="DK811">
            <v>0</v>
          </cell>
          <cell r="DL811">
            <v>0</v>
          </cell>
          <cell r="DM811">
            <v>0</v>
          </cell>
          <cell r="DN811">
            <v>0</v>
          </cell>
          <cell r="DO811">
            <v>0</v>
          </cell>
          <cell r="DP811">
            <v>0</v>
          </cell>
          <cell r="DQ811">
            <v>0</v>
          </cell>
          <cell r="DR811">
            <v>0</v>
          </cell>
          <cell r="DS811">
            <v>0</v>
          </cell>
          <cell r="DT811">
            <v>0</v>
          </cell>
          <cell r="DU811">
            <v>0</v>
          </cell>
          <cell r="DV811">
            <v>0</v>
          </cell>
          <cell r="DW811">
            <v>0</v>
          </cell>
          <cell r="DX811">
            <v>0</v>
          </cell>
          <cell r="DY811">
            <v>0</v>
          </cell>
          <cell r="DZ811">
            <v>0</v>
          </cell>
          <cell r="EA811">
            <v>0</v>
          </cell>
          <cell r="EB811">
            <v>0</v>
          </cell>
          <cell r="EC811">
            <v>0</v>
          </cell>
          <cell r="ED811">
            <v>0</v>
          </cell>
          <cell r="EE811">
            <v>0</v>
          </cell>
          <cell r="EF811">
            <v>0</v>
          </cell>
          <cell r="EG811">
            <v>0</v>
          </cell>
          <cell r="EH811">
            <v>0</v>
          </cell>
          <cell r="EI811">
            <v>0</v>
          </cell>
          <cell r="EJ811">
            <v>0</v>
          </cell>
          <cell r="EK811">
            <v>0</v>
          </cell>
          <cell r="EL811">
            <v>0</v>
          </cell>
          <cell r="EM811">
            <v>0</v>
          </cell>
          <cell r="EN811">
            <v>0</v>
          </cell>
          <cell r="EO811">
            <v>0</v>
          </cell>
          <cell r="EP811">
            <v>0</v>
          </cell>
          <cell r="EQ811">
            <v>0</v>
          </cell>
          <cell r="ER811">
            <v>0</v>
          </cell>
          <cell r="ES811">
            <v>0</v>
          </cell>
          <cell r="ET811">
            <v>0</v>
          </cell>
          <cell r="EU811">
            <v>0</v>
          </cell>
          <cell r="EV811">
            <v>0</v>
          </cell>
          <cell r="EW811">
            <v>0</v>
          </cell>
          <cell r="EX811">
            <v>0</v>
          </cell>
          <cell r="EY811">
            <v>0</v>
          </cell>
          <cell r="EZ811">
            <v>0</v>
          </cell>
          <cell r="FA811">
            <v>0</v>
          </cell>
          <cell r="FB811">
            <v>0</v>
          </cell>
          <cell r="FC811">
            <v>0</v>
          </cell>
          <cell r="FD811">
            <v>0</v>
          </cell>
          <cell r="GZ811">
            <v>0</v>
          </cell>
          <cell r="HA811">
            <v>0</v>
          </cell>
        </row>
        <row r="812">
          <cell r="B812" t="str">
            <v>EXPORTAÇÃO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  <cell r="Q812">
            <v>0</v>
          </cell>
          <cell r="R812">
            <v>0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>
            <v>0</v>
          </cell>
          <cell r="AC812">
            <v>0</v>
          </cell>
          <cell r="AD812">
            <v>0</v>
          </cell>
          <cell r="AE812">
            <v>0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0</v>
          </cell>
          <cell r="AQ812">
            <v>0</v>
          </cell>
          <cell r="AR812">
            <v>0</v>
          </cell>
          <cell r="AS812">
            <v>0</v>
          </cell>
          <cell r="AT812">
            <v>0</v>
          </cell>
          <cell r="AU812">
            <v>0</v>
          </cell>
          <cell r="AV812">
            <v>0</v>
          </cell>
          <cell r="AW812">
            <v>0</v>
          </cell>
          <cell r="AX812">
            <v>0</v>
          </cell>
          <cell r="AY812">
            <v>0</v>
          </cell>
          <cell r="AZ812">
            <v>0</v>
          </cell>
          <cell r="BA812">
            <v>0</v>
          </cell>
          <cell r="BB812">
            <v>0</v>
          </cell>
          <cell r="BC812">
            <v>0</v>
          </cell>
          <cell r="BD812">
            <v>0</v>
          </cell>
          <cell r="BE812">
            <v>0</v>
          </cell>
          <cell r="BF812">
            <v>0</v>
          </cell>
          <cell r="BG812">
            <v>0</v>
          </cell>
          <cell r="BH812">
            <v>0</v>
          </cell>
          <cell r="BI812">
            <v>0</v>
          </cell>
          <cell r="BJ812">
            <v>0</v>
          </cell>
          <cell r="BK812">
            <v>0</v>
          </cell>
          <cell r="BL812">
            <v>0</v>
          </cell>
          <cell r="BM812">
            <v>0</v>
          </cell>
          <cell r="BN812">
            <v>0</v>
          </cell>
          <cell r="BO812">
            <v>0</v>
          </cell>
          <cell r="BP812">
            <v>0</v>
          </cell>
          <cell r="BQ812">
            <v>0</v>
          </cell>
          <cell r="BR812">
            <v>0</v>
          </cell>
          <cell r="BS812">
            <v>0</v>
          </cell>
          <cell r="BT812">
            <v>0</v>
          </cell>
          <cell r="BU812">
            <v>0</v>
          </cell>
          <cell r="BV812">
            <v>0</v>
          </cell>
          <cell r="BW812">
            <v>0</v>
          </cell>
          <cell r="BX812">
            <v>0</v>
          </cell>
          <cell r="BY812">
            <v>0</v>
          </cell>
          <cell r="BZ812">
            <v>0</v>
          </cell>
          <cell r="CA812">
            <v>0</v>
          </cell>
          <cell r="CB812">
            <v>0</v>
          </cell>
          <cell r="CC812">
            <v>0</v>
          </cell>
          <cell r="CD812">
            <v>0</v>
          </cell>
          <cell r="CE812">
            <v>0</v>
          </cell>
          <cell r="CF812">
            <v>0</v>
          </cell>
          <cell r="CG812">
            <v>0</v>
          </cell>
          <cell r="CH812">
            <v>0</v>
          </cell>
          <cell r="CI812">
            <v>0</v>
          </cell>
          <cell r="CJ812">
            <v>0</v>
          </cell>
          <cell r="CK812">
            <v>90</v>
          </cell>
          <cell r="CL812">
            <v>0</v>
          </cell>
          <cell r="CM812">
            <v>0</v>
          </cell>
          <cell r="CN812">
            <v>0</v>
          </cell>
          <cell r="CO812">
            <v>0</v>
          </cell>
          <cell r="CP812">
            <v>0</v>
          </cell>
          <cell r="CQ812">
            <v>0</v>
          </cell>
          <cell r="CR812">
            <v>0</v>
          </cell>
          <cell r="CS812">
            <v>0</v>
          </cell>
          <cell r="CT812">
            <v>0</v>
          </cell>
          <cell r="CU812">
            <v>0</v>
          </cell>
          <cell r="CV812">
            <v>0</v>
          </cell>
          <cell r="CW812">
            <v>0</v>
          </cell>
          <cell r="CX812">
            <v>0</v>
          </cell>
          <cell r="CY812">
            <v>0</v>
          </cell>
          <cell r="CZ812">
            <v>0</v>
          </cell>
          <cell r="DA812">
            <v>0</v>
          </cell>
          <cell r="DB812">
            <v>0</v>
          </cell>
          <cell r="DC812">
            <v>0</v>
          </cell>
          <cell r="DD812">
            <v>0</v>
          </cell>
          <cell r="DE812">
            <v>0</v>
          </cell>
          <cell r="DF812">
            <v>0</v>
          </cell>
          <cell r="DG812">
            <v>0</v>
          </cell>
          <cell r="DH812">
            <v>0</v>
          </cell>
          <cell r="DI812">
            <v>0</v>
          </cell>
          <cell r="DJ812">
            <v>0</v>
          </cell>
          <cell r="DK812">
            <v>0</v>
          </cell>
          <cell r="DL812">
            <v>0</v>
          </cell>
          <cell r="DM812">
            <v>0</v>
          </cell>
          <cell r="DN812">
            <v>0</v>
          </cell>
          <cell r="DO812">
            <v>0</v>
          </cell>
          <cell r="DP812">
            <v>0</v>
          </cell>
          <cell r="DQ812">
            <v>0</v>
          </cell>
          <cell r="DR812">
            <v>0</v>
          </cell>
          <cell r="DS812">
            <v>0</v>
          </cell>
          <cell r="DT812">
            <v>0</v>
          </cell>
          <cell r="DU812">
            <v>0</v>
          </cell>
          <cell r="DV812">
            <v>0</v>
          </cell>
          <cell r="DW812">
            <v>254</v>
          </cell>
          <cell r="DX812">
            <v>110</v>
          </cell>
          <cell r="DY812">
            <v>150</v>
          </cell>
          <cell r="DZ812">
            <v>0</v>
          </cell>
          <cell r="EA812">
            <v>210</v>
          </cell>
          <cell r="EB812">
            <v>0</v>
          </cell>
          <cell r="EC812">
            <v>210</v>
          </cell>
          <cell r="ED812">
            <v>0</v>
          </cell>
          <cell r="EE812">
            <v>0</v>
          </cell>
          <cell r="EF812">
            <v>17</v>
          </cell>
          <cell r="EG812">
            <v>133</v>
          </cell>
          <cell r="EH812">
            <v>150</v>
          </cell>
          <cell r="EI812">
            <v>0</v>
          </cell>
          <cell r="EJ812">
            <v>0</v>
          </cell>
          <cell r="EK812">
            <v>0</v>
          </cell>
          <cell r="EL812">
            <v>0</v>
          </cell>
          <cell r="EM812">
            <v>0</v>
          </cell>
          <cell r="EN812">
            <v>0</v>
          </cell>
          <cell r="EO812">
            <v>0</v>
          </cell>
          <cell r="EP812">
            <v>0</v>
          </cell>
          <cell r="EQ812">
            <v>0</v>
          </cell>
          <cell r="ER812">
            <v>0</v>
          </cell>
          <cell r="ES812">
            <v>133</v>
          </cell>
          <cell r="ET812">
            <v>133</v>
          </cell>
          <cell r="EU812">
            <v>150</v>
          </cell>
          <cell r="EV812">
            <v>0</v>
          </cell>
          <cell r="EW812">
            <v>0</v>
          </cell>
          <cell r="EX812">
            <v>0</v>
          </cell>
          <cell r="EY812">
            <v>0</v>
          </cell>
          <cell r="EZ812">
            <v>0</v>
          </cell>
          <cell r="FA812">
            <v>0</v>
          </cell>
          <cell r="FB812">
            <v>0</v>
          </cell>
          <cell r="FC812">
            <v>0</v>
          </cell>
          <cell r="FD812">
            <v>0</v>
          </cell>
          <cell r="GZ812">
            <v>0</v>
          </cell>
          <cell r="HA812">
            <v>0</v>
          </cell>
        </row>
        <row r="813">
          <cell r="B813" t="str">
            <v>GC58V</v>
          </cell>
          <cell r="C813">
            <v>0</v>
          </cell>
          <cell r="D813">
            <v>0</v>
          </cell>
          <cell r="E813">
            <v>926564342</v>
          </cell>
          <cell r="F813" t="str">
            <v>23584D9A035L6</v>
          </cell>
          <cell r="G813" t="str">
            <v>23584D9A035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Q813">
            <v>0</v>
          </cell>
          <cell r="R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>
            <v>0</v>
          </cell>
          <cell r="AC813">
            <v>0</v>
          </cell>
          <cell r="AD813">
            <v>0</v>
          </cell>
          <cell r="AE813">
            <v>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  <cell r="AM813">
            <v>0</v>
          </cell>
          <cell r="AN813">
            <v>0</v>
          </cell>
          <cell r="AO813">
            <v>0</v>
          </cell>
          <cell r="AP813">
            <v>0</v>
          </cell>
          <cell r="AQ813">
            <v>0</v>
          </cell>
          <cell r="AR813">
            <v>0</v>
          </cell>
          <cell r="AS813">
            <v>0</v>
          </cell>
          <cell r="AT813">
            <v>0</v>
          </cell>
          <cell r="AU813">
            <v>0</v>
          </cell>
          <cell r="AV813">
            <v>0</v>
          </cell>
          <cell r="AW813">
            <v>0</v>
          </cell>
          <cell r="AX813">
            <v>0</v>
          </cell>
          <cell r="AY813">
            <v>0</v>
          </cell>
          <cell r="AZ813">
            <v>0</v>
          </cell>
          <cell r="BA813">
            <v>0</v>
          </cell>
          <cell r="BB813">
            <v>0</v>
          </cell>
          <cell r="BC813">
            <v>0</v>
          </cell>
          <cell r="BD813">
            <v>0</v>
          </cell>
          <cell r="BE813">
            <v>0</v>
          </cell>
          <cell r="BF813">
            <v>0</v>
          </cell>
          <cell r="BG813">
            <v>0</v>
          </cell>
          <cell r="BH813">
            <v>0</v>
          </cell>
          <cell r="BI813">
            <v>0</v>
          </cell>
          <cell r="BJ813">
            <v>0</v>
          </cell>
          <cell r="BK813">
            <v>0</v>
          </cell>
          <cell r="BL813">
            <v>0</v>
          </cell>
          <cell r="BM813">
            <v>0</v>
          </cell>
          <cell r="BN813">
            <v>0</v>
          </cell>
          <cell r="BO813">
            <v>0</v>
          </cell>
          <cell r="BP813">
            <v>0</v>
          </cell>
          <cell r="BQ813">
            <v>0</v>
          </cell>
          <cell r="BR813">
            <v>0</v>
          </cell>
          <cell r="BS813">
            <v>0</v>
          </cell>
          <cell r="BT813">
            <v>0</v>
          </cell>
          <cell r="BU813">
            <v>0</v>
          </cell>
          <cell r="BV813">
            <v>0</v>
          </cell>
          <cell r="BW813">
            <v>0</v>
          </cell>
          <cell r="BX813">
            <v>0</v>
          </cell>
          <cell r="BY813">
            <v>0</v>
          </cell>
          <cell r="BZ813">
            <v>0</v>
          </cell>
          <cell r="CA813">
            <v>0</v>
          </cell>
          <cell r="CB813">
            <v>0</v>
          </cell>
          <cell r="CC813">
            <v>0</v>
          </cell>
          <cell r="CD813">
            <v>0</v>
          </cell>
          <cell r="CE813">
            <v>0</v>
          </cell>
          <cell r="CF813">
            <v>0</v>
          </cell>
          <cell r="CG813">
            <v>0</v>
          </cell>
          <cell r="CH813">
            <v>0</v>
          </cell>
          <cell r="CI813">
            <v>0</v>
          </cell>
          <cell r="CJ813">
            <v>0</v>
          </cell>
          <cell r="CK813">
            <v>0</v>
          </cell>
          <cell r="CL813">
            <v>0</v>
          </cell>
          <cell r="CM813">
            <v>0</v>
          </cell>
          <cell r="CN813">
            <v>0</v>
          </cell>
          <cell r="CO813">
            <v>0</v>
          </cell>
          <cell r="CP813">
            <v>0</v>
          </cell>
          <cell r="CQ813">
            <v>0</v>
          </cell>
          <cell r="CR813">
            <v>0</v>
          </cell>
          <cell r="CS813">
            <v>0</v>
          </cell>
          <cell r="CT813">
            <v>0</v>
          </cell>
          <cell r="CU813">
            <v>0</v>
          </cell>
          <cell r="CV813">
            <v>0</v>
          </cell>
          <cell r="CW813">
            <v>0</v>
          </cell>
          <cell r="CX813">
            <v>0</v>
          </cell>
          <cell r="CY813">
            <v>0</v>
          </cell>
          <cell r="CZ813">
            <v>0</v>
          </cell>
          <cell r="DA813">
            <v>0</v>
          </cell>
          <cell r="DB813">
            <v>0</v>
          </cell>
          <cell r="DC813">
            <v>0</v>
          </cell>
          <cell r="DD813">
            <v>0</v>
          </cell>
          <cell r="DE813">
            <v>0</v>
          </cell>
          <cell r="DF813">
            <v>0</v>
          </cell>
          <cell r="DG813">
            <v>0</v>
          </cell>
          <cell r="DH813">
            <v>0</v>
          </cell>
          <cell r="DI813">
            <v>0</v>
          </cell>
          <cell r="DJ813">
            <v>0</v>
          </cell>
          <cell r="DK813">
            <v>0</v>
          </cell>
          <cell r="DL813">
            <v>0</v>
          </cell>
          <cell r="DM813">
            <v>0</v>
          </cell>
          <cell r="DN813">
            <v>0</v>
          </cell>
          <cell r="DO813">
            <v>0</v>
          </cell>
          <cell r="DP813">
            <v>0</v>
          </cell>
          <cell r="DQ813">
            <v>0</v>
          </cell>
          <cell r="DR813">
            <v>0</v>
          </cell>
          <cell r="DS813">
            <v>0</v>
          </cell>
          <cell r="DT813">
            <v>0</v>
          </cell>
          <cell r="DU813">
            <v>0</v>
          </cell>
          <cell r="DV813">
            <v>0</v>
          </cell>
          <cell r="DW813">
            <v>30</v>
          </cell>
          <cell r="DX813">
            <v>30</v>
          </cell>
          <cell r="DY813">
            <v>30</v>
          </cell>
          <cell r="DZ813">
            <v>0</v>
          </cell>
          <cell r="EA813">
            <v>30</v>
          </cell>
          <cell r="EB813">
            <v>0</v>
          </cell>
          <cell r="EC813">
            <v>30</v>
          </cell>
          <cell r="ED813">
            <v>0</v>
          </cell>
          <cell r="EE813">
            <v>0</v>
          </cell>
          <cell r="EF813">
            <v>0</v>
          </cell>
          <cell r="EG813">
            <v>30</v>
          </cell>
          <cell r="EH813">
            <v>30</v>
          </cell>
          <cell r="EI813">
            <v>0</v>
          </cell>
          <cell r="EJ813">
            <v>0</v>
          </cell>
          <cell r="EK813">
            <v>0</v>
          </cell>
          <cell r="EL813">
            <v>0</v>
          </cell>
          <cell r="EM813">
            <v>0</v>
          </cell>
          <cell r="EN813">
            <v>0</v>
          </cell>
          <cell r="EO813">
            <v>0</v>
          </cell>
          <cell r="EP813">
            <v>0</v>
          </cell>
          <cell r="EQ813">
            <v>0</v>
          </cell>
          <cell r="ER813">
            <v>0</v>
          </cell>
          <cell r="ES813">
            <v>30</v>
          </cell>
          <cell r="ET813">
            <v>30</v>
          </cell>
          <cell r="EU813">
            <v>30</v>
          </cell>
          <cell r="EV813">
            <v>0</v>
          </cell>
          <cell r="EW813">
            <v>0</v>
          </cell>
          <cell r="EX813">
            <v>0</v>
          </cell>
          <cell r="EY813">
            <v>0</v>
          </cell>
          <cell r="EZ813">
            <v>0</v>
          </cell>
          <cell r="FA813">
            <v>0</v>
          </cell>
          <cell r="FB813">
            <v>0</v>
          </cell>
          <cell r="FC813">
            <v>0</v>
          </cell>
          <cell r="FD813">
            <v>0</v>
          </cell>
          <cell r="GZ813">
            <v>0</v>
          </cell>
          <cell r="HA813">
            <v>30</v>
          </cell>
        </row>
        <row r="814">
          <cell r="B814" t="str">
            <v>GC60V</v>
          </cell>
          <cell r="C814">
            <v>0</v>
          </cell>
          <cell r="D814">
            <v>0</v>
          </cell>
          <cell r="E814">
            <v>926564269</v>
          </cell>
          <cell r="F814" t="str">
            <v>23604D9V035L6</v>
          </cell>
          <cell r="G814" t="str">
            <v>23604D9V035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>
            <v>0</v>
          </cell>
          <cell r="AM814">
            <v>0</v>
          </cell>
          <cell r="AN814">
            <v>0</v>
          </cell>
          <cell r="AO814">
            <v>0</v>
          </cell>
          <cell r="AP814">
            <v>0</v>
          </cell>
          <cell r="AQ814">
            <v>0</v>
          </cell>
          <cell r="AR814">
            <v>0</v>
          </cell>
          <cell r="AS814">
            <v>0</v>
          </cell>
          <cell r="AT814">
            <v>0</v>
          </cell>
          <cell r="AU814">
            <v>0</v>
          </cell>
          <cell r="AV814">
            <v>0</v>
          </cell>
          <cell r="AW814">
            <v>0</v>
          </cell>
          <cell r="AX814">
            <v>0</v>
          </cell>
          <cell r="AY814">
            <v>0</v>
          </cell>
          <cell r="AZ814">
            <v>0</v>
          </cell>
          <cell r="BA814">
            <v>0</v>
          </cell>
          <cell r="BB814">
            <v>0</v>
          </cell>
          <cell r="BC814">
            <v>0</v>
          </cell>
          <cell r="BD814">
            <v>0</v>
          </cell>
          <cell r="BE814">
            <v>0</v>
          </cell>
          <cell r="BF814">
            <v>0</v>
          </cell>
          <cell r="BG814">
            <v>0</v>
          </cell>
          <cell r="BH814">
            <v>0</v>
          </cell>
          <cell r="BI814">
            <v>0</v>
          </cell>
          <cell r="BJ814">
            <v>0</v>
          </cell>
          <cell r="BK814">
            <v>0</v>
          </cell>
          <cell r="BL814">
            <v>0</v>
          </cell>
          <cell r="BM814">
            <v>0</v>
          </cell>
          <cell r="BN814">
            <v>0</v>
          </cell>
          <cell r="BO814">
            <v>0</v>
          </cell>
          <cell r="BP814">
            <v>0</v>
          </cell>
          <cell r="BQ814">
            <v>0</v>
          </cell>
          <cell r="BR814">
            <v>0</v>
          </cell>
          <cell r="BS814">
            <v>0</v>
          </cell>
          <cell r="BT814">
            <v>0</v>
          </cell>
          <cell r="BU814">
            <v>0</v>
          </cell>
          <cell r="BV814">
            <v>0</v>
          </cell>
          <cell r="BW814">
            <v>0</v>
          </cell>
          <cell r="BX814">
            <v>0</v>
          </cell>
          <cell r="BY814">
            <v>0</v>
          </cell>
          <cell r="BZ814">
            <v>0</v>
          </cell>
          <cell r="CA814">
            <v>0</v>
          </cell>
          <cell r="CB814">
            <v>0</v>
          </cell>
          <cell r="CC814">
            <v>0</v>
          </cell>
          <cell r="CD814">
            <v>0</v>
          </cell>
          <cell r="CE814">
            <v>0</v>
          </cell>
          <cell r="CF814">
            <v>0</v>
          </cell>
          <cell r="CG814">
            <v>0</v>
          </cell>
          <cell r="CH814">
            <v>0</v>
          </cell>
          <cell r="CI814">
            <v>0</v>
          </cell>
          <cell r="CJ814">
            <v>0</v>
          </cell>
          <cell r="CK814">
            <v>0</v>
          </cell>
          <cell r="CL814">
            <v>0</v>
          </cell>
          <cell r="CM814">
            <v>0</v>
          </cell>
          <cell r="CN814">
            <v>0</v>
          </cell>
          <cell r="CO814">
            <v>0</v>
          </cell>
          <cell r="CP814">
            <v>0</v>
          </cell>
          <cell r="CQ814">
            <v>0</v>
          </cell>
          <cell r="CR814">
            <v>0</v>
          </cell>
          <cell r="CS814">
            <v>0</v>
          </cell>
          <cell r="CT814">
            <v>0</v>
          </cell>
          <cell r="CU814">
            <v>0</v>
          </cell>
          <cell r="CV814">
            <v>0</v>
          </cell>
          <cell r="CW814">
            <v>0</v>
          </cell>
          <cell r="CX814">
            <v>0</v>
          </cell>
          <cell r="CY814">
            <v>0</v>
          </cell>
          <cell r="CZ814">
            <v>0</v>
          </cell>
          <cell r="DA814">
            <v>0</v>
          </cell>
          <cell r="DB814">
            <v>0</v>
          </cell>
          <cell r="DC814">
            <v>0</v>
          </cell>
          <cell r="DD814">
            <v>0</v>
          </cell>
          <cell r="DE814">
            <v>0</v>
          </cell>
          <cell r="DF814">
            <v>0</v>
          </cell>
          <cell r="DG814">
            <v>0</v>
          </cell>
          <cell r="DH814">
            <v>0</v>
          </cell>
          <cell r="DI814">
            <v>0</v>
          </cell>
          <cell r="DJ814">
            <v>0</v>
          </cell>
          <cell r="DK814">
            <v>0</v>
          </cell>
          <cell r="DL814">
            <v>0</v>
          </cell>
          <cell r="DM814">
            <v>0</v>
          </cell>
          <cell r="DN814">
            <v>0</v>
          </cell>
          <cell r="DO814">
            <v>0</v>
          </cell>
          <cell r="DP814">
            <v>0</v>
          </cell>
          <cell r="DQ814">
            <v>0</v>
          </cell>
          <cell r="DR814">
            <v>0</v>
          </cell>
          <cell r="DS814">
            <v>0</v>
          </cell>
          <cell r="DT814">
            <v>0</v>
          </cell>
          <cell r="DU814">
            <v>0</v>
          </cell>
          <cell r="DV814">
            <v>0</v>
          </cell>
          <cell r="DW814">
            <v>27</v>
          </cell>
          <cell r="DX814">
            <v>27</v>
          </cell>
          <cell r="DY814">
            <v>0</v>
          </cell>
          <cell r="DZ814">
            <v>0</v>
          </cell>
          <cell r="EA814">
            <v>20</v>
          </cell>
          <cell r="EB814">
            <v>0</v>
          </cell>
          <cell r="EC814">
            <v>20</v>
          </cell>
          <cell r="ED814">
            <v>0</v>
          </cell>
          <cell r="EE814">
            <v>0</v>
          </cell>
          <cell r="EF814">
            <v>0</v>
          </cell>
          <cell r="EG814">
            <v>0</v>
          </cell>
          <cell r="EH814">
            <v>0</v>
          </cell>
          <cell r="EI814">
            <v>0</v>
          </cell>
          <cell r="EJ814">
            <v>0</v>
          </cell>
          <cell r="EK814">
            <v>0</v>
          </cell>
          <cell r="EL814">
            <v>0</v>
          </cell>
          <cell r="EM814">
            <v>0</v>
          </cell>
          <cell r="EN814">
            <v>0</v>
          </cell>
          <cell r="EO814">
            <v>0</v>
          </cell>
          <cell r="EP814">
            <v>0</v>
          </cell>
          <cell r="EQ814">
            <v>0</v>
          </cell>
          <cell r="ER814">
            <v>0</v>
          </cell>
          <cell r="ES814">
            <v>0</v>
          </cell>
          <cell r="ET814">
            <v>0</v>
          </cell>
          <cell r="EU814">
            <v>0</v>
          </cell>
          <cell r="EV814">
            <v>0</v>
          </cell>
          <cell r="EW814">
            <v>0</v>
          </cell>
          <cell r="EX814">
            <v>0</v>
          </cell>
          <cell r="EY814">
            <v>0</v>
          </cell>
          <cell r="EZ814">
            <v>0</v>
          </cell>
          <cell r="FA814">
            <v>0</v>
          </cell>
          <cell r="FB814">
            <v>0</v>
          </cell>
          <cell r="FC814">
            <v>0</v>
          </cell>
          <cell r="FD814">
            <v>0</v>
          </cell>
          <cell r="GZ814">
            <v>0</v>
          </cell>
          <cell r="HA814">
            <v>27</v>
          </cell>
        </row>
        <row r="815">
          <cell r="B815" t="str">
            <v>GC60V</v>
          </cell>
          <cell r="C815">
            <v>0</v>
          </cell>
          <cell r="D815">
            <v>0</v>
          </cell>
          <cell r="E815">
            <v>0</v>
          </cell>
          <cell r="F815" t="str">
            <v>23604DHA035L6</v>
          </cell>
          <cell r="G815" t="str">
            <v>23604DHA035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Q815">
            <v>0</v>
          </cell>
          <cell r="R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>
            <v>0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0</v>
          </cell>
          <cell r="AO815">
            <v>0</v>
          </cell>
          <cell r="AP815">
            <v>0</v>
          </cell>
          <cell r="AQ815">
            <v>0</v>
          </cell>
          <cell r="AR815">
            <v>0</v>
          </cell>
          <cell r="AS815">
            <v>0</v>
          </cell>
          <cell r="AT815">
            <v>0</v>
          </cell>
          <cell r="AU815">
            <v>0</v>
          </cell>
          <cell r="AV815">
            <v>0</v>
          </cell>
          <cell r="AW815">
            <v>0</v>
          </cell>
          <cell r="AX815">
            <v>0</v>
          </cell>
          <cell r="AY815">
            <v>0</v>
          </cell>
          <cell r="AZ815">
            <v>0</v>
          </cell>
          <cell r="BA815">
            <v>0</v>
          </cell>
          <cell r="BB815">
            <v>0</v>
          </cell>
          <cell r="BC815">
            <v>0</v>
          </cell>
          <cell r="BD815">
            <v>0</v>
          </cell>
          <cell r="BE815">
            <v>0</v>
          </cell>
          <cell r="BF815">
            <v>0</v>
          </cell>
          <cell r="BG815">
            <v>0</v>
          </cell>
          <cell r="BH815">
            <v>0</v>
          </cell>
          <cell r="BI815">
            <v>0</v>
          </cell>
          <cell r="BJ815">
            <v>0</v>
          </cell>
          <cell r="BK815">
            <v>0</v>
          </cell>
          <cell r="BL815">
            <v>0</v>
          </cell>
          <cell r="BM815">
            <v>0</v>
          </cell>
          <cell r="BN815">
            <v>0</v>
          </cell>
          <cell r="BO815">
            <v>0</v>
          </cell>
          <cell r="BP815">
            <v>0</v>
          </cell>
          <cell r="BQ815">
            <v>0</v>
          </cell>
          <cell r="BR815">
            <v>0</v>
          </cell>
          <cell r="BS815">
            <v>0</v>
          </cell>
          <cell r="BT815">
            <v>0</v>
          </cell>
          <cell r="BU815">
            <v>0</v>
          </cell>
          <cell r="BV815">
            <v>0</v>
          </cell>
          <cell r="BW815">
            <v>0</v>
          </cell>
          <cell r="BX815">
            <v>0</v>
          </cell>
          <cell r="BY815">
            <v>0</v>
          </cell>
          <cell r="BZ815">
            <v>0</v>
          </cell>
          <cell r="CA815">
            <v>0</v>
          </cell>
          <cell r="CB815">
            <v>0</v>
          </cell>
          <cell r="CC815">
            <v>0</v>
          </cell>
          <cell r="CD815">
            <v>0</v>
          </cell>
          <cell r="CE815">
            <v>0</v>
          </cell>
          <cell r="CF815">
            <v>0</v>
          </cell>
          <cell r="CG815">
            <v>0</v>
          </cell>
          <cell r="CH815">
            <v>0</v>
          </cell>
          <cell r="CI815">
            <v>0</v>
          </cell>
          <cell r="CJ815">
            <v>0</v>
          </cell>
          <cell r="CK815">
            <v>0</v>
          </cell>
          <cell r="CL815">
            <v>0</v>
          </cell>
          <cell r="CM815">
            <v>0</v>
          </cell>
          <cell r="CN815">
            <v>0</v>
          </cell>
          <cell r="CO815">
            <v>0</v>
          </cell>
          <cell r="CP815">
            <v>0</v>
          </cell>
          <cell r="CQ815">
            <v>0</v>
          </cell>
          <cell r="CR815">
            <v>0</v>
          </cell>
          <cell r="CS815">
            <v>0</v>
          </cell>
          <cell r="CT815">
            <v>0</v>
          </cell>
          <cell r="CU815">
            <v>0</v>
          </cell>
          <cell r="CV815">
            <v>0</v>
          </cell>
          <cell r="CW815">
            <v>0</v>
          </cell>
          <cell r="CX815">
            <v>0</v>
          </cell>
          <cell r="CY815">
            <v>0</v>
          </cell>
          <cell r="CZ815">
            <v>0</v>
          </cell>
          <cell r="DA815">
            <v>0</v>
          </cell>
          <cell r="DB815">
            <v>0</v>
          </cell>
          <cell r="DC815">
            <v>0</v>
          </cell>
          <cell r="DD815">
            <v>0</v>
          </cell>
          <cell r="DE815">
            <v>0</v>
          </cell>
          <cell r="DF815">
            <v>0</v>
          </cell>
          <cell r="DG815">
            <v>0</v>
          </cell>
          <cell r="DH815">
            <v>0</v>
          </cell>
          <cell r="DI815">
            <v>0</v>
          </cell>
          <cell r="DJ815">
            <v>0</v>
          </cell>
          <cell r="DK815">
            <v>0</v>
          </cell>
          <cell r="DL815">
            <v>0</v>
          </cell>
          <cell r="DM815">
            <v>0</v>
          </cell>
          <cell r="DN815">
            <v>0</v>
          </cell>
          <cell r="DO815">
            <v>0</v>
          </cell>
          <cell r="DP815">
            <v>0</v>
          </cell>
          <cell r="DQ815">
            <v>0</v>
          </cell>
          <cell r="DR815">
            <v>0</v>
          </cell>
          <cell r="DS815">
            <v>0</v>
          </cell>
          <cell r="DT815">
            <v>0</v>
          </cell>
          <cell r="DU815">
            <v>0</v>
          </cell>
          <cell r="DV815">
            <v>0</v>
          </cell>
          <cell r="DW815">
            <v>27</v>
          </cell>
          <cell r="DX815">
            <v>27</v>
          </cell>
          <cell r="DY815">
            <v>0</v>
          </cell>
          <cell r="DZ815">
            <v>0</v>
          </cell>
          <cell r="EA815">
            <v>0</v>
          </cell>
          <cell r="EB815">
            <v>0</v>
          </cell>
          <cell r="EC815">
            <v>0</v>
          </cell>
          <cell r="ED815">
            <v>0</v>
          </cell>
          <cell r="EE815">
            <v>0</v>
          </cell>
          <cell r="EF815">
            <v>0</v>
          </cell>
          <cell r="EG815">
            <v>0</v>
          </cell>
          <cell r="EH815">
            <v>0</v>
          </cell>
          <cell r="EI815">
            <v>0</v>
          </cell>
          <cell r="EJ815">
            <v>0</v>
          </cell>
          <cell r="EK815">
            <v>0</v>
          </cell>
          <cell r="EL815">
            <v>0</v>
          </cell>
          <cell r="EM815">
            <v>0</v>
          </cell>
          <cell r="EN815">
            <v>0</v>
          </cell>
          <cell r="EO815">
            <v>0</v>
          </cell>
          <cell r="EP815">
            <v>0</v>
          </cell>
          <cell r="EQ815">
            <v>0</v>
          </cell>
          <cell r="ER815">
            <v>0</v>
          </cell>
          <cell r="ES815">
            <v>0</v>
          </cell>
          <cell r="ET815">
            <v>0</v>
          </cell>
          <cell r="EU815">
            <v>0</v>
          </cell>
          <cell r="EV815">
            <v>0</v>
          </cell>
          <cell r="EW815">
            <v>0</v>
          </cell>
          <cell r="EX815">
            <v>0</v>
          </cell>
          <cell r="EY815">
            <v>0</v>
          </cell>
          <cell r="EZ815">
            <v>0</v>
          </cell>
          <cell r="FA815">
            <v>0</v>
          </cell>
          <cell r="FB815">
            <v>0</v>
          </cell>
          <cell r="FC815">
            <v>0</v>
          </cell>
          <cell r="FD815">
            <v>0</v>
          </cell>
          <cell r="GZ815">
            <v>0</v>
          </cell>
          <cell r="HA815">
            <v>27</v>
          </cell>
        </row>
        <row r="816">
          <cell r="B816" t="str">
            <v>GC70V</v>
          </cell>
          <cell r="C816">
            <v>0</v>
          </cell>
          <cell r="D816">
            <v>0</v>
          </cell>
          <cell r="E816">
            <v>926564343</v>
          </cell>
          <cell r="F816" t="str">
            <v>23705D9A035L6</v>
          </cell>
          <cell r="G816" t="str">
            <v>23705D9A035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0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>
            <v>0</v>
          </cell>
          <cell r="AM816">
            <v>0</v>
          </cell>
          <cell r="AN816">
            <v>0</v>
          </cell>
          <cell r="AO816">
            <v>0</v>
          </cell>
          <cell r="AP816">
            <v>0</v>
          </cell>
          <cell r="AQ816">
            <v>0</v>
          </cell>
          <cell r="AR816">
            <v>0</v>
          </cell>
          <cell r="AS816">
            <v>0</v>
          </cell>
          <cell r="AT816">
            <v>0</v>
          </cell>
          <cell r="AU816">
            <v>0</v>
          </cell>
          <cell r="AV816">
            <v>0</v>
          </cell>
          <cell r="AW816">
            <v>0</v>
          </cell>
          <cell r="AX816">
            <v>0</v>
          </cell>
          <cell r="AY816">
            <v>0</v>
          </cell>
          <cell r="AZ816">
            <v>0</v>
          </cell>
          <cell r="BA816">
            <v>0</v>
          </cell>
          <cell r="BB816">
            <v>0</v>
          </cell>
          <cell r="BC816">
            <v>0</v>
          </cell>
          <cell r="BD816">
            <v>0</v>
          </cell>
          <cell r="BE816">
            <v>0</v>
          </cell>
          <cell r="BF816">
            <v>0</v>
          </cell>
          <cell r="BG816">
            <v>0</v>
          </cell>
          <cell r="BH816">
            <v>0</v>
          </cell>
          <cell r="BI816">
            <v>0</v>
          </cell>
          <cell r="BJ816">
            <v>0</v>
          </cell>
          <cell r="BK816">
            <v>0</v>
          </cell>
          <cell r="BL816">
            <v>0</v>
          </cell>
          <cell r="BM816">
            <v>0</v>
          </cell>
          <cell r="BN816">
            <v>0</v>
          </cell>
          <cell r="BO816">
            <v>0</v>
          </cell>
          <cell r="BP816">
            <v>0</v>
          </cell>
          <cell r="BQ816">
            <v>0</v>
          </cell>
          <cell r="BR816">
            <v>0</v>
          </cell>
          <cell r="BS816">
            <v>0</v>
          </cell>
          <cell r="BT816">
            <v>0</v>
          </cell>
          <cell r="BU816">
            <v>0</v>
          </cell>
          <cell r="BV816">
            <v>0</v>
          </cell>
          <cell r="BW816">
            <v>0</v>
          </cell>
          <cell r="BX816">
            <v>0</v>
          </cell>
          <cell r="BY816">
            <v>0</v>
          </cell>
          <cell r="BZ816">
            <v>0</v>
          </cell>
          <cell r="CA816">
            <v>0</v>
          </cell>
          <cell r="CB816">
            <v>0</v>
          </cell>
          <cell r="CC816">
            <v>0</v>
          </cell>
          <cell r="CD816">
            <v>0</v>
          </cell>
          <cell r="CE816">
            <v>0</v>
          </cell>
          <cell r="CF816">
            <v>0</v>
          </cell>
          <cell r="CG816">
            <v>0</v>
          </cell>
          <cell r="CH816">
            <v>0</v>
          </cell>
          <cell r="CI816">
            <v>0</v>
          </cell>
          <cell r="CJ816">
            <v>0</v>
          </cell>
          <cell r="CK816">
            <v>0</v>
          </cell>
          <cell r="CL816">
            <v>0</v>
          </cell>
          <cell r="CM816">
            <v>0</v>
          </cell>
          <cell r="CN816">
            <v>0</v>
          </cell>
          <cell r="CO816">
            <v>0</v>
          </cell>
          <cell r="CP816">
            <v>0</v>
          </cell>
          <cell r="CQ816">
            <v>0</v>
          </cell>
          <cell r="CR816">
            <v>0</v>
          </cell>
          <cell r="CS816">
            <v>0</v>
          </cell>
          <cell r="CT816">
            <v>0</v>
          </cell>
          <cell r="CU816">
            <v>0</v>
          </cell>
          <cell r="CV816">
            <v>0</v>
          </cell>
          <cell r="CW816">
            <v>0</v>
          </cell>
          <cell r="CX816">
            <v>0</v>
          </cell>
          <cell r="CY816">
            <v>0</v>
          </cell>
          <cell r="CZ816">
            <v>0</v>
          </cell>
          <cell r="DA816">
            <v>0</v>
          </cell>
          <cell r="DB816">
            <v>0</v>
          </cell>
          <cell r="DC816">
            <v>0</v>
          </cell>
          <cell r="DD816">
            <v>0</v>
          </cell>
          <cell r="DE816">
            <v>0</v>
          </cell>
          <cell r="DF816">
            <v>0</v>
          </cell>
          <cell r="DG816">
            <v>0</v>
          </cell>
          <cell r="DH816">
            <v>0</v>
          </cell>
          <cell r="DI816">
            <v>0</v>
          </cell>
          <cell r="DJ816">
            <v>0</v>
          </cell>
          <cell r="DK816">
            <v>0</v>
          </cell>
          <cell r="DL816">
            <v>0</v>
          </cell>
          <cell r="DM816">
            <v>0</v>
          </cell>
          <cell r="DN816">
            <v>0</v>
          </cell>
          <cell r="DO816">
            <v>0</v>
          </cell>
          <cell r="DP816">
            <v>0</v>
          </cell>
          <cell r="DQ816">
            <v>0</v>
          </cell>
          <cell r="DR816">
            <v>0</v>
          </cell>
          <cell r="DS816">
            <v>0</v>
          </cell>
          <cell r="DT816">
            <v>0</v>
          </cell>
          <cell r="DU816">
            <v>0</v>
          </cell>
          <cell r="DV816">
            <v>0</v>
          </cell>
          <cell r="DW816">
            <v>30</v>
          </cell>
          <cell r="DX816">
            <v>30</v>
          </cell>
          <cell r="DY816">
            <v>30</v>
          </cell>
          <cell r="DZ816">
            <v>0</v>
          </cell>
          <cell r="EA816">
            <v>30</v>
          </cell>
          <cell r="EB816">
            <v>0</v>
          </cell>
          <cell r="EC816">
            <v>30</v>
          </cell>
          <cell r="ED816">
            <v>0</v>
          </cell>
          <cell r="EE816">
            <v>0</v>
          </cell>
          <cell r="EF816">
            <v>0</v>
          </cell>
          <cell r="EG816">
            <v>30</v>
          </cell>
          <cell r="EH816">
            <v>30</v>
          </cell>
          <cell r="EI816">
            <v>0</v>
          </cell>
          <cell r="EJ816">
            <v>0</v>
          </cell>
          <cell r="EK816">
            <v>0</v>
          </cell>
          <cell r="EL816">
            <v>0</v>
          </cell>
          <cell r="EM816">
            <v>0</v>
          </cell>
          <cell r="EN816">
            <v>0</v>
          </cell>
          <cell r="EO816">
            <v>0</v>
          </cell>
          <cell r="EP816">
            <v>0</v>
          </cell>
          <cell r="EQ816">
            <v>0</v>
          </cell>
          <cell r="ER816">
            <v>0</v>
          </cell>
          <cell r="ES816">
            <v>30</v>
          </cell>
          <cell r="ET816">
            <v>30</v>
          </cell>
          <cell r="EU816">
            <v>30</v>
          </cell>
          <cell r="EV816">
            <v>0</v>
          </cell>
          <cell r="EW816">
            <v>0</v>
          </cell>
          <cell r="EX816">
            <v>0</v>
          </cell>
          <cell r="EY816">
            <v>0</v>
          </cell>
          <cell r="EZ816">
            <v>0</v>
          </cell>
          <cell r="FA816">
            <v>0</v>
          </cell>
          <cell r="FB816">
            <v>0</v>
          </cell>
          <cell r="FC816">
            <v>0</v>
          </cell>
          <cell r="FD816">
            <v>0</v>
          </cell>
          <cell r="GZ816">
            <v>0</v>
          </cell>
          <cell r="HA816">
            <v>30</v>
          </cell>
        </row>
        <row r="817">
          <cell r="B817" t="str">
            <v>GC75V</v>
          </cell>
          <cell r="C817">
            <v>0</v>
          </cell>
          <cell r="D817">
            <v>0</v>
          </cell>
          <cell r="E817">
            <v>926564356</v>
          </cell>
          <cell r="F817" t="str">
            <v>23755D9V035L6</v>
          </cell>
          <cell r="G817" t="str">
            <v>23755D9V035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0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>
            <v>0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  <cell r="AR817">
            <v>0</v>
          </cell>
          <cell r="AS817">
            <v>0</v>
          </cell>
          <cell r="AT817">
            <v>0</v>
          </cell>
          <cell r="AU817">
            <v>0</v>
          </cell>
          <cell r="AV817">
            <v>0</v>
          </cell>
          <cell r="AW817">
            <v>0</v>
          </cell>
          <cell r="AX817">
            <v>0</v>
          </cell>
          <cell r="AY817">
            <v>0</v>
          </cell>
          <cell r="AZ817">
            <v>0</v>
          </cell>
          <cell r="BA817">
            <v>0</v>
          </cell>
          <cell r="BB817">
            <v>0</v>
          </cell>
          <cell r="BC817">
            <v>0</v>
          </cell>
          <cell r="BD817">
            <v>0</v>
          </cell>
          <cell r="BE817">
            <v>0</v>
          </cell>
          <cell r="BF817">
            <v>0</v>
          </cell>
          <cell r="BG817">
            <v>0</v>
          </cell>
          <cell r="BH817">
            <v>0</v>
          </cell>
          <cell r="BI817">
            <v>0</v>
          </cell>
          <cell r="BJ817">
            <v>0</v>
          </cell>
          <cell r="BK817">
            <v>0</v>
          </cell>
          <cell r="BL817">
            <v>0</v>
          </cell>
          <cell r="BM817">
            <v>0</v>
          </cell>
          <cell r="BN817">
            <v>0</v>
          </cell>
          <cell r="BO817">
            <v>0</v>
          </cell>
          <cell r="BP817">
            <v>0</v>
          </cell>
          <cell r="BQ817">
            <v>0</v>
          </cell>
          <cell r="BR817">
            <v>0</v>
          </cell>
          <cell r="BS817">
            <v>0</v>
          </cell>
          <cell r="BT817">
            <v>0</v>
          </cell>
          <cell r="BU817">
            <v>0</v>
          </cell>
          <cell r="BV817">
            <v>0</v>
          </cell>
          <cell r="BW817">
            <v>0</v>
          </cell>
          <cell r="BX817">
            <v>0</v>
          </cell>
          <cell r="BY817">
            <v>0</v>
          </cell>
          <cell r="BZ817">
            <v>0</v>
          </cell>
          <cell r="CA817">
            <v>0</v>
          </cell>
          <cell r="CB817">
            <v>0</v>
          </cell>
          <cell r="CC817">
            <v>0</v>
          </cell>
          <cell r="CD817">
            <v>0</v>
          </cell>
          <cell r="CE817">
            <v>0</v>
          </cell>
          <cell r="CF817">
            <v>0</v>
          </cell>
          <cell r="CG817">
            <v>0</v>
          </cell>
          <cell r="CH817">
            <v>0</v>
          </cell>
          <cell r="CI817">
            <v>0</v>
          </cell>
          <cell r="CJ817">
            <v>0</v>
          </cell>
          <cell r="CK817">
            <v>0</v>
          </cell>
          <cell r="CL817">
            <v>0</v>
          </cell>
          <cell r="CM817">
            <v>0</v>
          </cell>
          <cell r="CN817">
            <v>0</v>
          </cell>
          <cell r="CO817">
            <v>0</v>
          </cell>
          <cell r="CP817">
            <v>0</v>
          </cell>
          <cell r="CQ817">
            <v>0</v>
          </cell>
          <cell r="CR817">
            <v>0</v>
          </cell>
          <cell r="CS817">
            <v>0</v>
          </cell>
          <cell r="CT817">
            <v>0</v>
          </cell>
          <cell r="CU817">
            <v>0</v>
          </cell>
          <cell r="CV817">
            <v>0</v>
          </cell>
          <cell r="CW817">
            <v>0</v>
          </cell>
          <cell r="CX817">
            <v>0</v>
          </cell>
          <cell r="CY817">
            <v>0</v>
          </cell>
          <cell r="CZ817">
            <v>0</v>
          </cell>
          <cell r="DA817">
            <v>0</v>
          </cell>
          <cell r="DB817">
            <v>0</v>
          </cell>
          <cell r="DC817">
            <v>0</v>
          </cell>
          <cell r="DD817">
            <v>0</v>
          </cell>
          <cell r="DE817">
            <v>0</v>
          </cell>
          <cell r="DF817">
            <v>0</v>
          </cell>
          <cell r="DG817">
            <v>0</v>
          </cell>
          <cell r="DH817">
            <v>0</v>
          </cell>
          <cell r="DI817">
            <v>0</v>
          </cell>
          <cell r="DJ817">
            <v>0</v>
          </cell>
          <cell r="DK817">
            <v>0</v>
          </cell>
          <cell r="DL817">
            <v>0</v>
          </cell>
          <cell r="DM817">
            <v>0</v>
          </cell>
          <cell r="DN817">
            <v>0</v>
          </cell>
          <cell r="DO817">
            <v>0</v>
          </cell>
          <cell r="DP817">
            <v>0</v>
          </cell>
          <cell r="DQ817">
            <v>0</v>
          </cell>
          <cell r="DR817">
            <v>0</v>
          </cell>
          <cell r="DS817">
            <v>0</v>
          </cell>
          <cell r="DT817">
            <v>0</v>
          </cell>
          <cell r="DU817">
            <v>0</v>
          </cell>
          <cell r="DV817">
            <v>0</v>
          </cell>
          <cell r="DW817">
            <v>30</v>
          </cell>
          <cell r="DX817">
            <v>30</v>
          </cell>
          <cell r="DY817">
            <v>0</v>
          </cell>
          <cell r="DZ817">
            <v>0</v>
          </cell>
          <cell r="EA817">
            <v>20</v>
          </cell>
          <cell r="EB817">
            <v>0</v>
          </cell>
          <cell r="EC817">
            <v>20</v>
          </cell>
          <cell r="ED817">
            <v>0</v>
          </cell>
          <cell r="EE817">
            <v>0</v>
          </cell>
          <cell r="EF817">
            <v>0</v>
          </cell>
          <cell r="EG817">
            <v>0</v>
          </cell>
          <cell r="EH817">
            <v>0</v>
          </cell>
          <cell r="EI817">
            <v>0</v>
          </cell>
          <cell r="EJ817">
            <v>0</v>
          </cell>
          <cell r="EK817">
            <v>0</v>
          </cell>
          <cell r="EL817">
            <v>0</v>
          </cell>
          <cell r="EM817">
            <v>0</v>
          </cell>
          <cell r="EN817">
            <v>0</v>
          </cell>
          <cell r="EO817">
            <v>0</v>
          </cell>
          <cell r="EP817">
            <v>0</v>
          </cell>
          <cell r="EQ817">
            <v>0</v>
          </cell>
          <cell r="ER817">
            <v>0</v>
          </cell>
          <cell r="ES817">
            <v>0</v>
          </cell>
          <cell r="ET817">
            <v>0</v>
          </cell>
          <cell r="EU817">
            <v>0</v>
          </cell>
          <cell r="EV817">
            <v>0</v>
          </cell>
          <cell r="EW817">
            <v>0</v>
          </cell>
          <cell r="EX817">
            <v>0</v>
          </cell>
          <cell r="EY817">
            <v>0</v>
          </cell>
          <cell r="EZ817">
            <v>0</v>
          </cell>
          <cell r="FA817">
            <v>0</v>
          </cell>
          <cell r="FB817">
            <v>0</v>
          </cell>
          <cell r="FC817">
            <v>0</v>
          </cell>
          <cell r="FD817">
            <v>0</v>
          </cell>
          <cell r="GZ817">
            <v>0</v>
          </cell>
          <cell r="HA817">
            <v>30</v>
          </cell>
        </row>
        <row r="818">
          <cell r="B818" t="str">
            <v>GT60X</v>
          </cell>
          <cell r="C818">
            <v>0</v>
          </cell>
          <cell r="D818">
            <v>0</v>
          </cell>
          <cell r="E818">
            <v>926564344</v>
          </cell>
          <cell r="F818" t="str">
            <v>23604D9A089L6</v>
          </cell>
          <cell r="G818" t="str">
            <v>23604D9A089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0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0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>
            <v>0</v>
          </cell>
          <cell r="AC818">
            <v>0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  <cell r="AM818">
            <v>0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  <cell r="AR818">
            <v>0</v>
          </cell>
          <cell r="AS818">
            <v>0</v>
          </cell>
          <cell r="AT818">
            <v>0</v>
          </cell>
          <cell r="AU818">
            <v>0</v>
          </cell>
          <cell r="AV818">
            <v>0</v>
          </cell>
          <cell r="AW818">
            <v>0</v>
          </cell>
          <cell r="AX818">
            <v>0</v>
          </cell>
          <cell r="AY818">
            <v>0</v>
          </cell>
          <cell r="AZ818">
            <v>0</v>
          </cell>
          <cell r="BA818">
            <v>0</v>
          </cell>
          <cell r="BB818">
            <v>0</v>
          </cell>
          <cell r="BC818">
            <v>0</v>
          </cell>
          <cell r="BD818">
            <v>0</v>
          </cell>
          <cell r="BE818">
            <v>0</v>
          </cell>
          <cell r="BF818">
            <v>0</v>
          </cell>
          <cell r="BG818">
            <v>0</v>
          </cell>
          <cell r="BH818">
            <v>0</v>
          </cell>
          <cell r="BI818">
            <v>0</v>
          </cell>
          <cell r="BJ818">
            <v>0</v>
          </cell>
          <cell r="BK818">
            <v>0</v>
          </cell>
          <cell r="BL818">
            <v>0</v>
          </cell>
          <cell r="BM818">
            <v>0</v>
          </cell>
          <cell r="BN818">
            <v>0</v>
          </cell>
          <cell r="BO818">
            <v>0</v>
          </cell>
          <cell r="BP818">
            <v>0</v>
          </cell>
          <cell r="BQ818">
            <v>0</v>
          </cell>
          <cell r="BR818">
            <v>0</v>
          </cell>
          <cell r="BS818">
            <v>0</v>
          </cell>
          <cell r="BT818">
            <v>0</v>
          </cell>
          <cell r="BU818">
            <v>0</v>
          </cell>
          <cell r="BV818">
            <v>0</v>
          </cell>
          <cell r="BW818">
            <v>0</v>
          </cell>
          <cell r="BX818">
            <v>0</v>
          </cell>
          <cell r="BY818">
            <v>0</v>
          </cell>
          <cell r="BZ818">
            <v>0</v>
          </cell>
          <cell r="CA818">
            <v>0</v>
          </cell>
          <cell r="CB818">
            <v>0</v>
          </cell>
          <cell r="CC818">
            <v>0</v>
          </cell>
          <cell r="CD818">
            <v>0</v>
          </cell>
          <cell r="CE818">
            <v>0</v>
          </cell>
          <cell r="CF818">
            <v>0</v>
          </cell>
          <cell r="CG818">
            <v>0</v>
          </cell>
          <cell r="CH818">
            <v>0</v>
          </cell>
          <cell r="CI818">
            <v>0</v>
          </cell>
          <cell r="CJ818">
            <v>0</v>
          </cell>
          <cell r="CK818">
            <v>50</v>
          </cell>
          <cell r="CL818">
            <v>0</v>
          </cell>
          <cell r="CM818">
            <v>0</v>
          </cell>
          <cell r="CN818">
            <v>0</v>
          </cell>
          <cell r="CO818">
            <v>0</v>
          </cell>
          <cell r="CP818">
            <v>0</v>
          </cell>
          <cell r="CQ818">
            <v>0</v>
          </cell>
          <cell r="CR818">
            <v>0</v>
          </cell>
          <cell r="CS818">
            <v>0</v>
          </cell>
          <cell r="CT818">
            <v>0</v>
          </cell>
          <cell r="CU818">
            <v>0</v>
          </cell>
          <cell r="CV818">
            <v>0</v>
          </cell>
          <cell r="CW818">
            <v>0</v>
          </cell>
          <cell r="CX818">
            <v>0</v>
          </cell>
          <cell r="CY818">
            <v>0</v>
          </cell>
          <cell r="CZ818">
            <v>0</v>
          </cell>
          <cell r="DA818">
            <v>0</v>
          </cell>
          <cell r="DB818">
            <v>0</v>
          </cell>
          <cell r="DC818">
            <v>0</v>
          </cell>
          <cell r="DD818">
            <v>0</v>
          </cell>
          <cell r="DE818">
            <v>0</v>
          </cell>
          <cell r="DF818">
            <v>0</v>
          </cell>
          <cell r="DG818">
            <v>0</v>
          </cell>
          <cell r="DH818">
            <v>0</v>
          </cell>
          <cell r="DI818">
            <v>0</v>
          </cell>
          <cell r="DJ818">
            <v>0</v>
          </cell>
          <cell r="DK818">
            <v>0</v>
          </cell>
          <cell r="DL818">
            <v>0</v>
          </cell>
          <cell r="DM818">
            <v>0</v>
          </cell>
          <cell r="DN818">
            <v>0</v>
          </cell>
          <cell r="DO818">
            <v>0</v>
          </cell>
          <cell r="DP818">
            <v>0</v>
          </cell>
          <cell r="DQ818">
            <v>0</v>
          </cell>
          <cell r="DR818">
            <v>0</v>
          </cell>
          <cell r="DS818">
            <v>0</v>
          </cell>
          <cell r="DT818">
            <v>0</v>
          </cell>
          <cell r="DU818">
            <v>0</v>
          </cell>
          <cell r="DV818">
            <v>0</v>
          </cell>
          <cell r="DW818">
            <v>30</v>
          </cell>
          <cell r="DX818">
            <v>30</v>
          </cell>
          <cell r="DY818">
            <v>30</v>
          </cell>
          <cell r="DZ818">
            <v>0</v>
          </cell>
          <cell r="EA818">
            <v>30</v>
          </cell>
          <cell r="EB818">
            <v>0</v>
          </cell>
          <cell r="EC818">
            <v>30</v>
          </cell>
          <cell r="ED818">
            <v>0</v>
          </cell>
          <cell r="EE818">
            <v>0</v>
          </cell>
          <cell r="EF818">
            <v>17</v>
          </cell>
          <cell r="EG818">
            <v>13</v>
          </cell>
          <cell r="EH818">
            <v>30</v>
          </cell>
          <cell r="EI818">
            <v>0</v>
          </cell>
          <cell r="EJ818">
            <v>0</v>
          </cell>
          <cell r="EK818">
            <v>0</v>
          </cell>
          <cell r="EL818">
            <v>0</v>
          </cell>
          <cell r="EM818">
            <v>0</v>
          </cell>
          <cell r="EN818">
            <v>0</v>
          </cell>
          <cell r="EO818">
            <v>0</v>
          </cell>
          <cell r="EP818">
            <v>0</v>
          </cell>
          <cell r="EQ818">
            <v>0</v>
          </cell>
          <cell r="ER818">
            <v>0</v>
          </cell>
          <cell r="ES818">
            <v>13</v>
          </cell>
          <cell r="ET818">
            <v>13</v>
          </cell>
          <cell r="EU818">
            <v>30</v>
          </cell>
          <cell r="EV818">
            <v>0</v>
          </cell>
          <cell r="EW818">
            <v>0</v>
          </cell>
          <cell r="EX818">
            <v>0</v>
          </cell>
          <cell r="EY818">
            <v>0</v>
          </cell>
          <cell r="EZ818">
            <v>0</v>
          </cell>
          <cell r="FA818">
            <v>0</v>
          </cell>
          <cell r="FB818">
            <v>0</v>
          </cell>
          <cell r="FC818">
            <v>0</v>
          </cell>
          <cell r="FD818">
            <v>0</v>
          </cell>
          <cell r="GZ818">
            <v>0</v>
          </cell>
          <cell r="HA818">
            <v>30</v>
          </cell>
        </row>
        <row r="819">
          <cell r="B819" t="str">
            <v>GT75X</v>
          </cell>
          <cell r="C819">
            <v>0</v>
          </cell>
          <cell r="D819">
            <v>0</v>
          </cell>
          <cell r="E819">
            <v>926564345</v>
          </cell>
          <cell r="F819" t="str">
            <v>23755D9A089L6</v>
          </cell>
          <cell r="G819" t="str">
            <v>23755D9A089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0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>
            <v>0</v>
          </cell>
          <cell r="AC819">
            <v>0</v>
          </cell>
          <cell r="AD819">
            <v>0</v>
          </cell>
          <cell r="AE819">
            <v>0</v>
          </cell>
          <cell r="AF819">
            <v>0</v>
          </cell>
          <cell r="AG819">
            <v>0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  <cell r="AM819">
            <v>0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  <cell r="AR819">
            <v>0</v>
          </cell>
          <cell r="AS819">
            <v>0</v>
          </cell>
          <cell r="AT819">
            <v>0</v>
          </cell>
          <cell r="AU819">
            <v>0</v>
          </cell>
          <cell r="AV819">
            <v>0</v>
          </cell>
          <cell r="AW819">
            <v>0</v>
          </cell>
          <cell r="AX819">
            <v>0</v>
          </cell>
          <cell r="AY819">
            <v>0</v>
          </cell>
          <cell r="AZ819">
            <v>0</v>
          </cell>
          <cell r="BA819">
            <v>0</v>
          </cell>
          <cell r="BB819">
            <v>0</v>
          </cell>
          <cell r="BC819">
            <v>0</v>
          </cell>
          <cell r="BD819">
            <v>0</v>
          </cell>
          <cell r="BE819">
            <v>0</v>
          </cell>
          <cell r="BF819">
            <v>0</v>
          </cell>
          <cell r="BG819">
            <v>0</v>
          </cell>
          <cell r="BH819">
            <v>0</v>
          </cell>
          <cell r="BI819">
            <v>0</v>
          </cell>
          <cell r="BJ819">
            <v>0</v>
          </cell>
          <cell r="BK819">
            <v>0</v>
          </cell>
          <cell r="BL819">
            <v>0</v>
          </cell>
          <cell r="BM819">
            <v>0</v>
          </cell>
          <cell r="BN819">
            <v>0</v>
          </cell>
          <cell r="BO819">
            <v>0</v>
          </cell>
          <cell r="BP819">
            <v>0</v>
          </cell>
          <cell r="BQ819">
            <v>0</v>
          </cell>
          <cell r="BR819">
            <v>0</v>
          </cell>
          <cell r="BS819">
            <v>0</v>
          </cell>
          <cell r="BT819">
            <v>0</v>
          </cell>
          <cell r="BU819">
            <v>0</v>
          </cell>
          <cell r="BV819">
            <v>0</v>
          </cell>
          <cell r="BW819">
            <v>0</v>
          </cell>
          <cell r="BX819">
            <v>0</v>
          </cell>
          <cell r="BY819">
            <v>0</v>
          </cell>
          <cell r="BZ819">
            <v>0</v>
          </cell>
          <cell r="CA819">
            <v>0</v>
          </cell>
          <cell r="CB819">
            <v>0</v>
          </cell>
          <cell r="CC819">
            <v>0</v>
          </cell>
          <cell r="CD819">
            <v>0</v>
          </cell>
          <cell r="CE819">
            <v>0</v>
          </cell>
          <cell r="CF819">
            <v>0</v>
          </cell>
          <cell r="CG819">
            <v>0</v>
          </cell>
          <cell r="CH819">
            <v>0</v>
          </cell>
          <cell r="CI819">
            <v>0</v>
          </cell>
          <cell r="CJ819">
            <v>0</v>
          </cell>
          <cell r="CK819">
            <v>40</v>
          </cell>
          <cell r="CL819">
            <v>0</v>
          </cell>
          <cell r="CM819">
            <v>0</v>
          </cell>
          <cell r="CN819">
            <v>0</v>
          </cell>
          <cell r="CO819">
            <v>0</v>
          </cell>
          <cell r="CP819">
            <v>0</v>
          </cell>
          <cell r="CQ819">
            <v>0</v>
          </cell>
          <cell r="CR819">
            <v>0</v>
          </cell>
          <cell r="CS819">
            <v>0</v>
          </cell>
          <cell r="CT819">
            <v>0</v>
          </cell>
          <cell r="CU819">
            <v>0</v>
          </cell>
          <cell r="CV819">
            <v>0</v>
          </cell>
          <cell r="CW819">
            <v>0</v>
          </cell>
          <cell r="CX819">
            <v>0</v>
          </cell>
          <cell r="CY819">
            <v>0</v>
          </cell>
          <cell r="CZ819">
            <v>0</v>
          </cell>
          <cell r="DA819">
            <v>0</v>
          </cell>
          <cell r="DB819">
            <v>0</v>
          </cell>
          <cell r="DC819">
            <v>0</v>
          </cell>
          <cell r="DD819">
            <v>0</v>
          </cell>
          <cell r="DE819">
            <v>0</v>
          </cell>
          <cell r="DF819">
            <v>0</v>
          </cell>
          <cell r="DG819">
            <v>0</v>
          </cell>
          <cell r="DH819">
            <v>0</v>
          </cell>
          <cell r="DI819">
            <v>0</v>
          </cell>
          <cell r="DJ819">
            <v>0</v>
          </cell>
          <cell r="DK819">
            <v>0</v>
          </cell>
          <cell r="DL819">
            <v>0</v>
          </cell>
          <cell r="DM819">
            <v>0</v>
          </cell>
          <cell r="DN819">
            <v>0</v>
          </cell>
          <cell r="DO819">
            <v>0</v>
          </cell>
          <cell r="DP819">
            <v>0</v>
          </cell>
          <cell r="DQ819">
            <v>0</v>
          </cell>
          <cell r="DR819">
            <v>0</v>
          </cell>
          <cell r="DS819">
            <v>0</v>
          </cell>
          <cell r="DT819">
            <v>0</v>
          </cell>
          <cell r="DU819">
            <v>0</v>
          </cell>
          <cell r="DV819">
            <v>0</v>
          </cell>
          <cell r="DW819">
            <v>30</v>
          </cell>
          <cell r="DX819">
            <v>30</v>
          </cell>
          <cell r="DY819">
            <v>30</v>
          </cell>
          <cell r="DZ819">
            <v>0</v>
          </cell>
          <cell r="EA819">
            <v>30</v>
          </cell>
          <cell r="EB819">
            <v>0</v>
          </cell>
          <cell r="EC819">
            <v>30</v>
          </cell>
          <cell r="ED819">
            <v>0</v>
          </cell>
          <cell r="EE819">
            <v>0</v>
          </cell>
          <cell r="EF819">
            <v>0</v>
          </cell>
          <cell r="EG819">
            <v>30</v>
          </cell>
          <cell r="EH819">
            <v>30</v>
          </cell>
          <cell r="EI819">
            <v>0</v>
          </cell>
          <cell r="EJ819">
            <v>0</v>
          </cell>
          <cell r="EK819">
            <v>0</v>
          </cell>
          <cell r="EL819">
            <v>0</v>
          </cell>
          <cell r="EM819">
            <v>0</v>
          </cell>
          <cell r="EN819">
            <v>0</v>
          </cell>
          <cell r="EO819">
            <v>0</v>
          </cell>
          <cell r="EP819">
            <v>0</v>
          </cell>
          <cell r="EQ819">
            <v>0</v>
          </cell>
          <cell r="ER819">
            <v>0</v>
          </cell>
          <cell r="ES819">
            <v>30</v>
          </cell>
          <cell r="ET819">
            <v>30</v>
          </cell>
          <cell r="EU819">
            <v>30</v>
          </cell>
          <cell r="EV819">
            <v>0</v>
          </cell>
          <cell r="EW819">
            <v>0</v>
          </cell>
          <cell r="EX819">
            <v>0</v>
          </cell>
          <cell r="EY819">
            <v>0</v>
          </cell>
          <cell r="EZ819">
            <v>0</v>
          </cell>
          <cell r="FA819">
            <v>0</v>
          </cell>
          <cell r="FB819">
            <v>0</v>
          </cell>
          <cell r="FC819">
            <v>0</v>
          </cell>
          <cell r="FD819">
            <v>0</v>
          </cell>
          <cell r="GZ819">
            <v>0</v>
          </cell>
          <cell r="HA819">
            <v>30</v>
          </cell>
        </row>
        <row r="820">
          <cell r="B820" t="str">
            <v>GC75P</v>
          </cell>
          <cell r="C820">
            <v>0</v>
          </cell>
          <cell r="D820">
            <v>0</v>
          </cell>
          <cell r="E820">
            <v>926564346</v>
          </cell>
          <cell r="F820" t="str">
            <v>23755H9A089L6</v>
          </cell>
          <cell r="G820" t="str">
            <v>23755H9A089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0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>
            <v>0</v>
          </cell>
          <cell r="AC820">
            <v>0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  <cell r="AM820">
            <v>0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  <cell r="AR820">
            <v>0</v>
          </cell>
          <cell r="AS820">
            <v>0</v>
          </cell>
          <cell r="AT820">
            <v>0</v>
          </cell>
          <cell r="AU820">
            <v>0</v>
          </cell>
          <cell r="AV820">
            <v>0</v>
          </cell>
          <cell r="AW820">
            <v>0</v>
          </cell>
          <cell r="AX820">
            <v>0</v>
          </cell>
          <cell r="AY820">
            <v>0</v>
          </cell>
          <cell r="AZ820">
            <v>0</v>
          </cell>
          <cell r="BA820">
            <v>0</v>
          </cell>
          <cell r="BB820">
            <v>0</v>
          </cell>
          <cell r="BC820">
            <v>0</v>
          </cell>
          <cell r="BD820">
            <v>0</v>
          </cell>
          <cell r="BE820">
            <v>0</v>
          </cell>
          <cell r="BF820">
            <v>0</v>
          </cell>
          <cell r="BG820">
            <v>0</v>
          </cell>
          <cell r="BH820">
            <v>0</v>
          </cell>
          <cell r="BI820">
            <v>0</v>
          </cell>
          <cell r="BJ820">
            <v>0</v>
          </cell>
          <cell r="BK820">
            <v>0</v>
          </cell>
          <cell r="BL820">
            <v>0</v>
          </cell>
          <cell r="BM820">
            <v>0</v>
          </cell>
          <cell r="BN820">
            <v>0</v>
          </cell>
          <cell r="BO820">
            <v>0</v>
          </cell>
          <cell r="BP820">
            <v>0</v>
          </cell>
          <cell r="BQ820">
            <v>0</v>
          </cell>
          <cell r="BR820">
            <v>0</v>
          </cell>
          <cell r="BS820">
            <v>0</v>
          </cell>
          <cell r="BT820">
            <v>0</v>
          </cell>
          <cell r="BU820">
            <v>0</v>
          </cell>
          <cell r="BV820">
            <v>0</v>
          </cell>
          <cell r="BW820">
            <v>0</v>
          </cell>
          <cell r="BX820">
            <v>0</v>
          </cell>
          <cell r="BY820">
            <v>0</v>
          </cell>
          <cell r="BZ820">
            <v>0</v>
          </cell>
          <cell r="CA820">
            <v>0</v>
          </cell>
          <cell r="CB820">
            <v>0</v>
          </cell>
          <cell r="CC820">
            <v>0</v>
          </cell>
          <cell r="CD820">
            <v>0</v>
          </cell>
          <cell r="CE820">
            <v>0</v>
          </cell>
          <cell r="CF820">
            <v>0</v>
          </cell>
          <cell r="CG820">
            <v>0</v>
          </cell>
          <cell r="CH820">
            <v>0</v>
          </cell>
          <cell r="CI820">
            <v>0</v>
          </cell>
          <cell r="CJ820">
            <v>0</v>
          </cell>
          <cell r="CK820">
            <v>0</v>
          </cell>
          <cell r="CL820">
            <v>0</v>
          </cell>
          <cell r="CM820">
            <v>0</v>
          </cell>
          <cell r="CN820">
            <v>0</v>
          </cell>
          <cell r="CO820">
            <v>0</v>
          </cell>
          <cell r="CP820">
            <v>0</v>
          </cell>
          <cell r="CQ820">
            <v>0</v>
          </cell>
          <cell r="CR820">
            <v>0</v>
          </cell>
          <cell r="CS820">
            <v>0</v>
          </cell>
          <cell r="CT820">
            <v>0</v>
          </cell>
          <cell r="CU820">
            <v>0</v>
          </cell>
          <cell r="CV820">
            <v>0</v>
          </cell>
          <cell r="CW820">
            <v>0</v>
          </cell>
          <cell r="CX820">
            <v>0</v>
          </cell>
          <cell r="CY820">
            <v>0</v>
          </cell>
          <cell r="CZ820">
            <v>0</v>
          </cell>
          <cell r="DA820">
            <v>0</v>
          </cell>
          <cell r="DB820">
            <v>0</v>
          </cell>
          <cell r="DC820">
            <v>0</v>
          </cell>
          <cell r="DD820">
            <v>0</v>
          </cell>
          <cell r="DE820">
            <v>0</v>
          </cell>
          <cell r="DF820">
            <v>0</v>
          </cell>
          <cell r="DG820">
            <v>0</v>
          </cell>
          <cell r="DH820">
            <v>0</v>
          </cell>
          <cell r="DI820">
            <v>0</v>
          </cell>
          <cell r="DJ820">
            <v>0</v>
          </cell>
          <cell r="DK820">
            <v>0</v>
          </cell>
          <cell r="DL820">
            <v>0</v>
          </cell>
          <cell r="DM820">
            <v>0</v>
          </cell>
          <cell r="DN820">
            <v>0</v>
          </cell>
          <cell r="DO820">
            <v>0</v>
          </cell>
          <cell r="DP820">
            <v>0</v>
          </cell>
          <cell r="DQ820">
            <v>0</v>
          </cell>
          <cell r="DR820">
            <v>0</v>
          </cell>
          <cell r="DS820">
            <v>0</v>
          </cell>
          <cell r="DT820">
            <v>0</v>
          </cell>
          <cell r="DU820">
            <v>0</v>
          </cell>
          <cell r="DV820">
            <v>0</v>
          </cell>
          <cell r="DW820">
            <v>50</v>
          </cell>
          <cell r="DX820">
            <v>50</v>
          </cell>
          <cell r="DY820">
            <v>30</v>
          </cell>
          <cell r="DZ820">
            <v>0</v>
          </cell>
          <cell r="EA820">
            <v>50</v>
          </cell>
          <cell r="EB820">
            <v>0</v>
          </cell>
          <cell r="EC820">
            <v>50</v>
          </cell>
          <cell r="ED820">
            <v>0</v>
          </cell>
          <cell r="EE820">
            <v>0</v>
          </cell>
          <cell r="EF820">
            <v>0</v>
          </cell>
          <cell r="EG820">
            <v>30</v>
          </cell>
          <cell r="EH820">
            <v>30</v>
          </cell>
          <cell r="EI820">
            <v>0</v>
          </cell>
          <cell r="EJ820">
            <v>0</v>
          </cell>
          <cell r="EK820">
            <v>0</v>
          </cell>
          <cell r="EL820">
            <v>0</v>
          </cell>
          <cell r="EM820">
            <v>0</v>
          </cell>
          <cell r="EN820">
            <v>0</v>
          </cell>
          <cell r="EO820">
            <v>0</v>
          </cell>
          <cell r="EP820">
            <v>0</v>
          </cell>
          <cell r="EQ820">
            <v>0</v>
          </cell>
          <cell r="ER820">
            <v>0</v>
          </cell>
          <cell r="ES820">
            <v>30</v>
          </cell>
          <cell r="ET820">
            <v>30</v>
          </cell>
          <cell r="EU820">
            <v>30</v>
          </cell>
          <cell r="EV820">
            <v>0</v>
          </cell>
          <cell r="EW820">
            <v>0</v>
          </cell>
          <cell r="EX820">
            <v>0</v>
          </cell>
          <cell r="EY820">
            <v>0</v>
          </cell>
          <cell r="EZ820">
            <v>0</v>
          </cell>
          <cell r="FA820">
            <v>0</v>
          </cell>
          <cell r="FB820">
            <v>0</v>
          </cell>
          <cell r="FC820">
            <v>0</v>
          </cell>
          <cell r="FD820">
            <v>0</v>
          </cell>
          <cell r="GZ820">
            <v>0</v>
          </cell>
          <cell r="HA820">
            <v>50</v>
          </cell>
        </row>
        <row r="821"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  <cell r="O821">
            <v>0</v>
          </cell>
          <cell r="P821">
            <v>0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0</v>
          </cell>
          <cell r="V821">
            <v>0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>
            <v>0</v>
          </cell>
          <cell r="AC821">
            <v>0</v>
          </cell>
          <cell r="AD821">
            <v>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>
            <v>0</v>
          </cell>
          <cell r="AM821">
            <v>0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  <cell r="AR821">
            <v>0</v>
          </cell>
          <cell r="AS821">
            <v>0</v>
          </cell>
          <cell r="AT821">
            <v>0</v>
          </cell>
          <cell r="AU821">
            <v>0</v>
          </cell>
          <cell r="AV821">
            <v>0</v>
          </cell>
          <cell r="AW821">
            <v>0</v>
          </cell>
          <cell r="AX821">
            <v>0</v>
          </cell>
          <cell r="AY821">
            <v>0</v>
          </cell>
          <cell r="AZ821">
            <v>0</v>
          </cell>
          <cell r="BA821">
            <v>0</v>
          </cell>
          <cell r="BB821">
            <v>0</v>
          </cell>
          <cell r="BC821">
            <v>0</v>
          </cell>
          <cell r="BD821">
            <v>0</v>
          </cell>
          <cell r="BE821">
            <v>0</v>
          </cell>
          <cell r="BF821">
            <v>0</v>
          </cell>
          <cell r="BG821">
            <v>0</v>
          </cell>
          <cell r="BH821">
            <v>0</v>
          </cell>
          <cell r="BI821">
            <v>0</v>
          </cell>
          <cell r="BJ821">
            <v>0</v>
          </cell>
          <cell r="BK821">
            <v>0</v>
          </cell>
          <cell r="BL821">
            <v>0</v>
          </cell>
          <cell r="BM821">
            <v>0</v>
          </cell>
          <cell r="BN821">
            <v>0</v>
          </cell>
          <cell r="BO821">
            <v>0</v>
          </cell>
          <cell r="BP821">
            <v>0</v>
          </cell>
          <cell r="BQ821">
            <v>0</v>
          </cell>
          <cell r="BR821">
            <v>0</v>
          </cell>
          <cell r="BS821">
            <v>0</v>
          </cell>
          <cell r="BT821">
            <v>0</v>
          </cell>
          <cell r="BU821">
            <v>0</v>
          </cell>
          <cell r="BV821">
            <v>0</v>
          </cell>
          <cell r="BW821">
            <v>0</v>
          </cell>
          <cell r="BX821">
            <v>0</v>
          </cell>
          <cell r="BY821">
            <v>0</v>
          </cell>
          <cell r="BZ821">
            <v>0</v>
          </cell>
          <cell r="CA821">
            <v>0</v>
          </cell>
          <cell r="CB821">
            <v>0</v>
          </cell>
          <cell r="CC821">
            <v>0</v>
          </cell>
          <cell r="CD821">
            <v>0</v>
          </cell>
          <cell r="CE821">
            <v>0</v>
          </cell>
          <cell r="CF821">
            <v>0</v>
          </cell>
          <cell r="CG821">
            <v>0</v>
          </cell>
          <cell r="CH821">
            <v>0</v>
          </cell>
          <cell r="CI821">
            <v>0</v>
          </cell>
          <cell r="CJ821">
            <v>0</v>
          </cell>
          <cell r="CK821">
            <v>0</v>
          </cell>
          <cell r="CL821">
            <v>0</v>
          </cell>
          <cell r="CM821">
            <v>0</v>
          </cell>
          <cell r="CN821">
            <v>0</v>
          </cell>
          <cell r="CO821">
            <v>0</v>
          </cell>
          <cell r="CP821">
            <v>0</v>
          </cell>
          <cell r="CQ821">
            <v>0</v>
          </cell>
          <cell r="CR821">
            <v>0</v>
          </cell>
          <cell r="CS821">
            <v>0</v>
          </cell>
          <cell r="CT821">
            <v>0</v>
          </cell>
          <cell r="CU821">
            <v>0</v>
          </cell>
          <cell r="CV821">
            <v>0</v>
          </cell>
          <cell r="CW821">
            <v>0</v>
          </cell>
          <cell r="CX821">
            <v>0</v>
          </cell>
          <cell r="CY821">
            <v>0</v>
          </cell>
          <cell r="CZ821">
            <v>0</v>
          </cell>
          <cell r="DA821">
            <v>0</v>
          </cell>
          <cell r="DB821">
            <v>0</v>
          </cell>
          <cell r="DC821">
            <v>0</v>
          </cell>
          <cell r="DD821">
            <v>0</v>
          </cell>
          <cell r="DE821">
            <v>0</v>
          </cell>
          <cell r="DF821">
            <v>0</v>
          </cell>
          <cell r="DG821">
            <v>0</v>
          </cell>
          <cell r="DH821">
            <v>0</v>
          </cell>
          <cell r="DI821">
            <v>0</v>
          </cell>
          <cell r="DJ821">
            <v>0</v>
          </cell>
          <cell r="DK821">
            <v>0</v>
          </cell>
          <cell r="DL821">
            <v>0</v>
          </cell>
          <cell r="DM821">
            <v>0</v>
          </cell>
          <cell r="DN821">
            <v>0</v>
          </cell>
          <cell r="DO821">
            <v>0</v>
          </cell>
          <cell r="DP821">
            <v>0</v>
          </cell>
          <cell r="DQ821">
            <v>0</v>
          </cell>
          <cell r="DR821">
            <v>0</v>
          </cell>
          <cell r="DS821">
            <v>0</v>
          </cell>
          <cell r="DT821">
            <v>0</v>
          </cell>
          <cell r="DU821">
            <v>0</v>
          </cell>
          <cell r="DV821">
            <v>0</v>
          </cell>
          <cell r="DW821">
            <v>0</v>
          </cell>
          <cell r="DX821">
            <v>0</v>
          </cell>
          <cell r="DY821">
            <v>0</v>
          </cell>
          <cell r="DZ821">
            <v>0</v>
          </cell>
          <cell r="EA821">
            <v>0</v>
          </cell>
          <cell r="EB821">
            <v>0</v>
          </cell>
          <cell r="EC821">
            <v>0</v>
          </cell>
          <cell r="ED821">
            <v>0</v>
          </cell>
          <cell r="EE821">
            <v>0</v>
          </cell>
          <cell r="EF821">
            <v>0</v>
          </cell>
          <cell r="EG821">
            <v>0</v>
          </cell>
          <cell r="EH821">
            <v>0</v>
          </cell>
          <cell r="EI821">
            <v>0</v>
          </cell>
          <cell r="EJ821">
            <v>0</v>
          </cell>
          <cell r="EK821">
            <v>0</v>
          </cell>
          <cell r="EL821">
            <v>0</v>
          </cell>
          <cell r="EM821">
            <v>0</v>
          </cell>
          <cell r="EN821">
            <v>0</v>
          </cell>
          <cell r="EO821">
            <v>0</v>
          </cell>
          <cell r="EP821">
            <v>0</v>
          </cell>
          <cell r="EQ821">
            <v>0</v>
          </cell>
          <cell r="ER821">
            <v>0</v>
          </cell>
          <cell r="ES821">
            <v>0</v>
          </cell>
          <cell r="ET821">
            <v>0</v>
          </cell>
          <cell r="EU821">
            <v>0</v>
          </cell>
          <cell r="EV821">
            <v>0</v>
          </cell>
          <cell r="EW821">
            <v>0</v>
          </cell>
          <cell r="EX821">
            <v>0</v>
          </cell>
          <cell r="EY821">
            <v>0</v>
          </cell>
          <cell r="EZ821">
            <v>0</v>
          </cell>
          <cell r="FA821">
            <v>0</v>
          </cell>
          <cell r="FB821">
            <v>0</v>
          </cell>
          <cell r="FC821">
            <v>0</v>
          </cell>
          <cell r="FD821">
            <v>0</v>
          </cell>
          <cell r="GZ821">
            <v>0</v>
          </cell>
          <cell r="HA821">
            <v>0</v>
          </cell>
        </row>
        <row r="822"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  <cell r="O822">
            <v>0</v>
          </cell>
          <cell r="P822">
            <v>0</v>
          </cell>
          <cell r="Q822">
            <v>0</v>
          </cell>
          <cell r="R822">
            <v>0</v>
          </cell>
          <cell r="S822">
            <v>0</v>
          </cell>
          <cell r="T822">
            <v>0</v>
          </cell>
          <cell r="U822">
            <v>0</v>
          </cell>
          <cell r="V822">
            <v>0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  <cell r="AL822">
            <v>0</v>
          </cell>
          <cell r="AM822">
            <v>0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  <cell r="AR822">
            <v>0</v>
          </cell>
          <cell r="AS822">
            <v>0</v>
          </cell>
          <cell r="AT822">
            <v>0</v>
          </cell>
          <cell r="AU822">
            <v>0</v>
          </cell>
          <cell r="AV822">
            <v>0</v>
          </cell>
          <cell r="AW822">
            <v>0</v>
          </cell>
          <cell r="AX822">
            <v>0</v>
          </cell>
          <cell r="AY822">
            <v>0</v>
          </cell>
          <cell r="AZ822">
            <v>0</v>
          </cell>
          <cell r="BA822">
            <v>0</v>
          </cell>
          <cell r="BB822">
            <v>0</v>
          </cell>
          <cell r="BC822">
            <v>0</v>
          </cell>
          <cell r="BD822">
            <v>0</v>
          </cell>
          <cell r="BE822">
            <v>0</v>
          </cell>
          <cell r="BF822">
            <v>0</v>
          </cell>
          <cell r="BG822">
            <v>0</v>
          </cell>
          <cell r="BH822">
            <v>0</v>
          </cell>
          <cell r="BI822">
            <v>0</v>
          </cell>
          <cell r="BJ822">
            <v>0</v>
          </cell>
          <cell r="BK822">
            <v>0</v>
          </cell>
          <cell r="BL822">
            <v>0</v>
          </cell>
          <cell r="BM822">
            <v>0</v>
          </cell>
          <cell r="BN822">
            <v>0</v>
          </cell>
          <cell r="BO822">
            <v>0</v>
          </cell>
          <cell r="BP822">
            <v>0</v>
          </cell>
          <cell r="BQ822">
            <v>0</v>
          </cell>
          <cell r="BR822">
            <v>0</v>
          </cell>
          <cell r="BS822">
            <v>0</v>
          </cell>
          <cell r="BT822">
            <v>0</v>
          </cell>
          <cell r="BU822">
            <v>0</v>
          </cell>
          <cell r="BV822">
            <v>0</v>
          </cell>
          <cell r="BW822">
            <v>0</v>
          </cell>
          <cell r="BX822">
            <v>0</v>
          </cell>
          <cell r="BY822">
            <v>0</v>
          </cell>
          <cell r="BZ822">
            <v>0</v>
          </cell>
          <cell r="CA822">
            <v>0</v>
          </cell>
          <cell r="CB822">
            <v>0</v>
          </cell>
          <cell r="CC822">
            <v>0</v>
          </cell>
          <cell r="CD822">
            <v>0</v>
          </cell>
          <cell r="CE822">
            <v>0</v>
          </cell>
          <cell r="CF822">
            <v>0</v>
          </cell>
          <cell r="CG822">
            <v>0</v>
          </cell>
          <cell r="CH822">
            <v>0</v>
          </cell>
          <cell r="CI822">
            <v>0</v>
          </cell>
          <cell r="CJ822">
            <v>0</v>
          </cell>
          <cell r="CK822">
            <v>0</v>
          </cell>
          <cell r="CL822">
            <v>0</v>
          </cell>
          <cell r="CM822">
            <v>0</v>
          </cell>
          <cell r="CN822">
            <v>0</v>
          </cell>
          <cell r="CO822">
            <v>0</v>
          </cell>
          <cell r="CP822">
            <v>0</v>
          </cell>
          <cell r="CQ822">
            <v>0</v>
          </cell>
          <cell r="CR822">
            <v>0</v>
          </cell>
          <cell r="CS822">
            <v>0</v>
          </cell>
          <cell r="CT822">
            <v>0</v>
          </cell>
          <cell r="CU822">
            <v>0</v>
          </cell>
          <cell r="CV822">
            <v>0</v>
          </cell>
          <cell r="CW822">
            <v>0</v>
          </cell>
          <cell r="CX822">
            <v>0</v>
          </cell>
          <cell r="CY822">
            <v>0</v>
          </cell>
          <cell r="CZ822">
            <v>0</v>
          </cell>
          <cell r="DA822">
            <v>0</v>
          </cell>
          <cell r="DB822">
            <v>0</v>
          </cell>
          <cell r="DC822">
            <v>0</v>
          </cell>
          <cell r="DD822">
            <v>0</v>
          </cell>
          <cell r="DE822">
            <v>0</v>
          </cell>
          <cell r="DF822">
            <v>0</v>
          </cell>
          <cell r="DG822">
            <v>0</v>
          </cell>
          <cell r="DH822">
            <v>0</v>
          </cell>
          <cell r="DI822">
            <v>0</v>
          </cell>
          <cell r="DJ822">
            <v>0</v>
          </cell>
          <cell r="DK822">
            <v>0</v>
          </cell>
          <cell r="DL822">
            <v>0</v>
          </cell>
          <cell r="DM822">
            <v>0</v>
          </cell>
          <cell r="DN822">
            <v>0</v>
          </cell>
          <cell r="DO822">
            <v>0</v>
          </cell>
          <cell r="DP822">
            <v>0</v>
          </cell>
          <cell r="DQ822">
            <v>0</v>
          </cell>
          <cell r="DR822">
            <v>0</v>
          </cell>
          <cell r="DS822">
            <v>0</v>
          </cell>
          <cell r="DT822">
            <v>0</v>
          </cell>
          <cell r="DU822">
            <v>0</v>
          </cell>
          <cell r="DV822">
            <v>0</v>
          </cell>
          <cell r="DW822">
            <v>0</v>
          </cell>
          <cell r="DX822">
            <v>0</v>
          </cell>
          <cell r="DY822">
            <v>0</v>
          </cell>
          <cell r="DZ822">
            <v>0</v>
          </cell>
          <cell r="EA822">
            <v>0</v>
          </cell>
          <cell r="EB822">
            <v>0</v>
          </cell>
          <cell r="EC822">
            <v>0</v>
          </cell>
          <cell r="ED822">
            <v>0</v>
          </cell>
          <cell r="EE822">
            <v>0</v>
          </cell>
          <cell r="EF822">
            <v>0</v>
          </cell>
          <cell r="EG822">
            <v>0</v>
          </cell>
          <cell r="EH822">
            <v>0</v>
          </cell>
          <cell r="EI822">
            <v>0</v>
          </cell>
          <cell r="EJ822">
            <v>0</v>
          </cell>
          <cell r="EK822">
            <v>0</v>
          </cell>
          <cell r="EL822">
            <v>0</v>
          </cell>
          <cell r="EM822">
            <v>0</v>
          </cell>
          <cell r="EN822">
            <v>0</v>
          </cell>
          <cell r="EO822">
            <v>0</v>
          </cell>
          <cell r="EP822">
            <v>0</v>
          </cell>
          <cell r="EQ822">
            <v>0</v>
          </cell>
          <cell r="ER822">
            <v>0</v>
          </cell>
          <cell r="ES822">
            <v>0</v>
          </cell>
          <cell r="ET822">
            <v>0</v>
          </cell>
          <cell r="EU822">
            <v>0</v>
          </cell>
          <cell r="EV822">
            <v>0</v>
          </cell>
          <cell r="EW822">
            <v>0</v>
          </cell>
          <cell r="EX822">
            <v>0</v>
          </cell>
          <cell r="EY822">
            <v>0</v>
          </cell>
          <cell r="EZ822">
            <v>0</v>
          </cell>
          <cell r="FA822">
            <v>0</v>
          </cell>
          <cell r="FB822">
            <v>0</v>
          </cell>
          <cell r="FC822">
            <v>0</v>
          </cell>
          <cell r="FD822">
            <v>0</v>
          </cell>
          <cell r="GZ822">
            <v>0</v>
          </cell>
          <cell r="HA822">
            <v>0</v>
          </cell>
        </row>
        <row r="823">
          <cell r="B823" t="str">
            <v>SUB-TOT MI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420</v>
          </cell>
          <cell r="I823">
            <v>421</v>
          </cell>
          <cell r="J823">
            <v>3746.7000000000021</v>
          </cell>
          <cell r="K823">
            <v>720</v>
          </cell>
          <cell r="L823">
            <v>3697</v>
          </cell>
          <cell r="M823">
            <v>276</v>
          </cell>
          <cell r="N823">
            <v>2110.4761726640236</v>
          </cell>
          <cell r="O823">
            <v>358</v>
          </cell>
          <cell r="P823">
            <v>2110.4761726640236</v>
          </cell>
          <cell r="Q823">
            <v>28</v>
          </cell>
          <cell r="R823">
            <v>5</v>
          </cell>
          <cell r="S823">
            <v>664</v>
          </cell>
          <cell r="T823">
            <v>3421</v>
          </cell>
          <cell r="U823">
            <v>4085</v>
          </cell>
          <cell r="V823">
            <v>15.92925027723342</v>
          </cell>
          <cell r="W823">
            <v>6451.9700000000039</v>
          </cell>
          <cell r="X823">
            <v>6219.650999999998</v>
          </cell>
          <cell r="Y823">
            <v>5969</v>
          </cell>
          <cell r="Z823">
            <v>797</v>
          </cell>
          <cell r="AA823">
            <v>6442.8644295131699</v>
          </cell>
          <cell r="AB823">
            <v>3210</v>
          </cell>
          <cell r="AC823">
            <v>6442.8644295131699</v>
          </cell>
          <cell r="AD823">
            <v>1742</v>
          </cell>
          <cell r="AE823">
            <v>148</v>
          </cell>
          <cell r="AF823">
            <v>775</v>
          </cell>
          <cell r="AG823">
            <v>7389</v>
          </cell>
          <cell r="AH823">
            <v>8164</v>
          </cell>
          <cell r="AI823">
            <v>33.190286925528326</v>
          </cell>
          <cell r="AJ823">
            <v>9372.0705471124675</v>
          </cell>
          <cell r="AK823">
            <v>8967.698206686935</v>
          </cell>
          <cell r="AL823">
            <v>8591</v>
          </cell>
          <cell r="AM823">
            <v>446</v>
          </cell>
          <cell r="AN823">
            <v>6590.4855960253335</v>
          </cell>
          <cell r="AO823">
            <v>6871</v>
          </cell>
          <cell r="AP823">
            <v>6590.4855960253335</v>
          </cell>
          <cell r="AQ823">
            <v>5027</v>
          </cell>
          <cell r="AR823">
            <v>-62</v>
          </cell>
          <cell r="AS823">
            <v>326</v>
          </cell>
          <cell r="AT823">
            <v>11539</v>
          </cell>
          <cell r="AU823">
            <v>11865</v>
          </cell>
          <cell r="AV823">
            <v>43.851965815960142</v>
          </cell>
          <cell r="AW823">
            <v>8160.7680000000037</v>
          </cell>
          <cell r="AX823">
            <v>1068</v>
          </cell>
          <cell r="AY823">
            <v>6980</v>
          </cell>
          <cell r="AZ823">
            <v>1368</v>
          </cell>
          <cell r="BA823">
            <v>7508.8644621746271</v>
          </cell>
          <cell r="BB823">
            <v>6839</v>
          </cell>
          <cell r="BC823">
            <v>7508.8644621746271</v>
          </cell>
          <cell r="BD823">
            <v>5456</v>
          </cell>
          <cell r="BE823">
            <v>443</v>
          </cell>
          <cell r="BF823">
            <v>118</v>
          </cell>
          <cell r="BG823">
            <v>13216</v>
          </cell>
          <cell r="BH823">
            <v>13334</v>
          </cell>
          <cell r="BI823">
            <v>56.373024688316221</v>
          </cell>
          <cell r="BJ823">
            <v>1802.1630000000048</v>
          </cell>
          <cell r="BK823">
            <v>1380</v>
          </cell>
          <cell r="BL823">
            <v>2105</v>
          </cell>
          <cell r="BM823">
            <v>413</v>
          </cell>
          <cell r="BN823">
            <v>8728.2966000000015</v>
          </cell>
          <cell r="BO823">
            <v>5435</v>
          </cell>
          <cell r="BP823">
            <v>8728.2966000000015</v>
          </cell>
          <cell r="BQ823">
            <v>5435</v>
          </cell>
          <cell r="BR823">
            <v>1005</v>
          </cell>
          <cell r="BS823">
            <v>213</v>
          </cell>
          <cell r="BT823">
            <v>8786</v>
          </cell>
          <cell r="BU823">
            <v>8999</v>
          </cell>
          <cell r="BV823">
            <v>44.728411257504568</v>
          </cell>
          <cell r="BW823">
            <v>5336.8933083411484</v>
          </cell>
          <cell r="BX823">
            <v>0</v>
          </cell>
          <cell r="BY823">
            <v>5342</v>
          </cell>
          <cell r="BZ823">
            <v>1340</v>
          </cell>
          <cell r="CA823">
            <v>5104.8790797076917</v>
          </cell>
          <cell r="CB823">
            <v>6829</v>
          </cell>
          <cell r="CC823">
            <v>5104.8790797076917</v>
          </cell>
          <cell r="CD823">
            <v>6829</v>
          </cell>
          <cell r="CE823">
            <v>-1293</v>
          </cell>
          <cell r="CF823">
            <v>305</v>
          </cell>
          <cell r="CG823">
            <v>8500</v>
          </cell>
          <cell r="CH823">
            <v>8805</v>
          </cell>
          <cell r="CI823">
            <v>34.065050831654546</v>
          </cell>
          <cell r="CJ823">
            <v>9594.5115151515201</v>
          </cell>
          <cell r="CK823">
            <v>2880</v>
          </cell>
          <cell r="CL823">
            <v>10294</v>
          </cell>
          <cell r="CM823">
            <v>246</v>
          </cell>
          <cell r="CN823">
            <v>7498</v>
          </cell>
          <cell r="CO823">
            <v>5968</v>
          </cell>
          <cell r="CP823">
            <v>7498</v>
          </cell>
          <cell r="CQ823">
            <v>5968</v>
          </cell>
          <cell r="CR823">
            <v>1228</v>
          </cell>
          <cell r="CS823">
            <v>513</v>
          </cell>
          <cell r="CT823">
            <v>11390</v>
          </cell>
          <cell r="CU823">
            <v>11903</v>
          </cell>
          <cell r="CV823">
            <v>41.231259546019004</v>
          </cell>
          <cell r="CW823">
            <v>10974</v>
          </cell>
          <cell r="CX823">
            <v>10915</v>
          </cell>
          <cell r="CY823">
            <v>10886</v>
          </cell>
          <cell r="CZ823">
            <v>0</v>
          </cell>
          <cell r="DA823">
            <v>7394.7414792264808</v>
          </cell>
          <cell r="DB823">
            <v>6234</v>
          </cell>
          <cell r="DC823">
            <v>7394.7414792264808</v>
          </cell>
          <cell r="DD823">
            <v>6234</v>
          </cell>
          <cell r="DE823">
            <v>-748</v>
          </cell>
          <cell r="DF823">
            <v>867</v>
          </cell>
          <cell r="DG823">
            <v>16436</v>
          </cell>
          <cell r="DH823">
            <v>17303</v>
          </cell>
          <cell r="DI823">
            <v>40.912223133716161</v>
          </cell>
          <cell r="DJ823">
            <v>9402</v>
          </cell>
          <cell r="DK823">
            <v>13002</v>
          </cell>
          <cell r="DL823">
            <v>8835</v>
          </cell>
          <cell r="DM823">
            <v>0</v>
          </cell>
          <cell r="DN823">
            <v>10671.8</v>
          </cell>
          <cell r="DO823">
            <v>6061</v>
          </cell>
          <cell r="DP823">
            <v>10671.8</v>
          </cell>
          <cell r="DQ823">
            <v>6061</v>
          </cell>
          <cell r="DR823">
            <v>4069</v>
          </cell>
          <cell r="DS823">
            <v>918</v>
          </cell>
          <cell r="DT823">
            <v>15090</v>
          </cell>
          <cell r="DU823">
            <v>16008</v>
          </cell>
          <cell r="DV823">
            <v>28.566921183820281</v>
          </cell>
          <cell r="DW823">
            <v>14231</v>
          </cell>
          <cell r="DX823">
            <v>14211</v>
          </cell>
          <cell r="DY823">
            <v>11948</v>
          </cell>
          <cell r="DZ823">
            <v>7560</v>
          </cell>
          <cell r="EA823">
            <v>15847</v>
          </cell>
          <cell r="EB823">
            <v>10907</v>
          </cell>
          <cell r="EC823">
            <v>15847</v>
          </cell>
          <cell r="ED823">
            <v>10907</v>
          </cell>
          <cell r="EE823">
            <v>-2503</v>
          </cell>
          <cell r="EF823">
            <v>3547</v>
          </cell>
          <cell r="EG823">
            <v>17327</v>
          </cell>
          <cell r="EH823">
            <v>20874</v>
          </cell>
          <cell r="EI823">
            <v>27.834538152610442</v>
          </cell>
          <cell r="EJ823">
            <v>16983</v>
          </cell>
          <cell r="EK823">
            <v>17455</v>
          </cell>
          <cell r="EL823">
            <v>0</v>
          </cell>
          <cell r="EM823">
            <v>0</v>
          </cell>
          <cell r="EN823">
            <v>18675</v>
          </cell>
          <cell r="EO823">
            <v>0</v>
          </cell>
          <cell r="EP823">
            <v>18675</v>
          </cell>
          <cell r="EQ823">
            <v>0</v>
          </cell>
          <cell r="ER823">
            <v>18675</v>
          </cell>
          <cell r="ES823">
            <v>15635</v>
          </cell>
          <cell r="ET823">
            <v>15635</v>
          </cell>
          <cell r="EU823">
            <v>19182</v>
          </cell>
          <cell r="EV823">
            <v>23.556147047006828</v>
          </cell>
          <cell r="EW823">
            <v>15377.839622641519</v>
          </cell>
          <cell r="EX823">
            <v>11540</v>
          </cell>
          <cell r="EY823">
            <v>0</v>
          </cell>
          <cell r="EZ823">
            <v>0</v>
          </cell>
          <cell r="FA823">
            <v>19912</v>
          </cell>
          <cell r="FB823">
            <v>0</v>
          </cell>
          <cell r="FC823">
            <v>19912</v>
          </cell>
          <cell r="FD823">
            <v>0</v>
          </cell>
          <cell r="GZ823">
            <v>7429</v>
          </cell>
          <cell r="HA823">
            <v>9021</v>
          </cell>
        </row>
        <row r="824">
          <cell r="B824" t="str">
            <v>SUB TOT ME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  <cell r="O824">
            <v>0</v>
          </cell>
          <cell r="P824">
            <v>0</v>
          </cell>
          <cell r="Q824">
            <v>0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>
            <v>0</v>
          </cell>
          <cell r="AC824">
            <v>0</v>
          </cell>
          <cell r="AD824">
            <v>0</v>
          </cell>
          <cell r="AE824">
            <v>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  <cell r="AL824">
            <v>0</v>
          </cell>
          <cell r="AM824">
            <v>0</v>
          </cell>
          <cell r="AN824">
            <v>0</v>
          </cell>
          <cell r="AO824">
            <v>0</v>
          </cell>
          <cell r="AP824">
            <v>0</v>
          </cell>
          <cell r="AQ824">
            <v>0</v>
          </cell>
          <cell r="AR824">
            <v>0</v>
          </cell>
          <cell r="AS824">
            <v>0</v>
          </cell>
          <cell r="AT824">
            <v>0</v>
          </cell>
          <cell r="AU824">
            <v>0</v>
          </cell>
          <cell r="AV824">
            <v>0</v>
          </cell>
          <cell r="AW824">
            <v>0</v>
          </cell>
          <cell r="AX824">
            <v>0</v>
          </cell>
          <cell r="AY824">
            <v>0</v>
          </cell>
          <cell r="AZ824">
            <v>0</v>
          </cell>
          <cell r="BA824">
            <v>0</v>
          </cell>
          <cell r="BB824">
            <v>0</v>
          </cell>
          <cell r="BC824">
            <v>0</v>
          </cell>
          <cell r="BD824">
            <v>0</v>
          </cell>
          <cell r="BE824">
            <v>0</v>
          </cell>
          <cell r="BF824">
            <v>0</v>
          </cell>
          <cell r="BG824">
            <v>0</v>
          </cell>
          <cell r="BH824">
            <v>0</v>
          </cell>
          <cell r="BI824">
            <v>0</v>
          </cell>
          <cell r="BJ824">
            <v>0</v>
          </cell>
          <cell r="BK824">
            <v>0</v>
          </cell>
          <cell r="BL824">
            <v>0</v>
          </cell>
          <cell r="BM824">
            <v>0</v>
          </cell>
          <cell r="BN824">
            <v>0</v>
          </cell>
          <cell r="BO824">
            <v>0</v>
          </cell>
          <cell r="BP824">
            <v>0</v>
          </cell>
          <cell r="BQ824">
            <v>0</v>
          </cell>
          <cell r="BR824">
            <v>0</v>
          </cell>
          <cell r="BS824">
            <v>0</v>
          </cell>
          <cell r="BT824">
            <v>0</v>
          </cell>
          <cell r="BU824">
            <v>0</v>
          </cell>
          <cell r="BV824">
            <v>0</v>
          </cell>
          <cell r="BW824">
            <v>0</v>
          </cell>
          <cell r="BX824">
            <v>0</v>
          </cell>
          <cell r="BY824">
            <v>0</v>
          </cell>
          <cell r="BZ824">
            <v>0</v>
          </cell>
          <cell r="CA824">
            <v>0</v>
          </cell>
          <cell r="CB824">
            <v>0</v>
          </cell>
          <cell r="CC824">
            <v>0</v>
          </cell>
          <cell r="CD824">
            <v>0</v>
          </cell>
          <cell r="CE824">
            <v>0</v>
          </cell>
          <cell r="CF824">
            <v>0</v>
          </cell>
          <cell r="CG824">
            <v>0</v>
          </cell>
          <cell r="CH824">
            <v>0</v>
          </cell>
          <cell r="CI824">
            <v>0</v>
          </cell>
          <cell r="CJ824">
            <v>0</v>
          </cell>
          <cell r="CK824">
            <v>90</v>
          </cell>
          <cell r="CL824">
            <v>0</v>
          </cell>
          <cell r="CM824">
            <v>0</v>
          </cell>
          <cell r="CN824">
            <v>0</v>
          </cell>
          <cell r="CO824">
            <v>0</v>
          </cell>
          <cell r="CP824">
            <v>0</v>
          </cell>
          <cell r="CQ824">
            <v>0</v>
          </cell>
          <cell r="CR824">
            <v>0</v>
          </cell>
          <cell r="CS824">
            <v>0</v>
          </cell>
          <cell r="CT824">
            <v>0</v>
          </cell>
          <cell r="CU824">
            <v>0</v>
          </cell>
          <cell r="CV824">
            <v>0</v>
          </cell>
          <cell r="CW824">
            <v>0</v>
          </cell>
          <cell r="CX824">
            <v>0</v>
          </cell>
          <cell r="CY824">
            <v>0</v>
          </cell>
          <cell r="CZ824">
            <v>0</v>
          </cell>
          <cell r="DA824">
            <v>0</v>
          </cell>
          <cell r="DB824">
            <v>0</v>
          </cell>
          <cell r="DC824">
            <v>0</v>
          </cell>
          <cell r="DD824">
            <v>0</v>
          </cell>
          <cell r="DE824">
            <v>0</v>
          </cell>
          <cell r="DF824">
            <v>0</v>
          </cell>
          <cell r="DG824">
            <v>0</v>
          </cell>
          <cell r="DH824">
            <v>0</v>
          </cell>
          <cell r="DI824">
            <v>0</v>
          </cell>
          <cell r="DJ824">
            <v>0</v>
          </cell>
          <cell r="DK824">
            <v>0</v>
          </cell>
          <cell r="DL824">
            <v>0</v>
          </cell>
          <cell r="DM824">
            <v>0</v>
          </cell>
          <cell r="DN824">
            <v>0</v>
          </cell>
          <cell r="DO824">
            <v>0</v>
          </cell>
          <cell r="DP824">
            <v>0</v>
          </cell>
          <cell r="DQ824">
            <v>0</v>
          </cell>
          <cell r="DR824">
            <v>0</v>
          </cell>
          <cell r="DS824">
            <v>0</v>
          </cell>
          <cell r="DT824">
            <v>0</v>
          </cell>
          <cell r="DU824">
            <v>0</v>
          </cell>
          <cell r="DV824">
            <v>0</v>
          </cell>
          <cell r="DW824">
            <v>254</v>
          </cell>
          <cell r="DX824">
            <v>110</v>
          </cell>
          <cell r="DY824">
            <v>150</v>
          </cell>
          <cell r="DZ824">
            <v>0</v>
          </cell>
          <cell r="EA824">
            <v>210</v>
          </cell>
          <cell r="EB824">
            <v>0</v>
          </cell>
          <cell r="EC824">
            <v>210</v>
          </cell>
          <cell r="ED824">
            <v>0</v>
          </cell>
          <cell r="EE824">
            <v>0</v>
          </cell>
          <cell r="EF824">
            <v>17</v>
          </cell>
          <cell r="EG824">
            <v>133</v>
          </cell>
          <cell r="EH824">
            <v>150</v>
          </cell>
          <cell r="EI824">
            <v>0</v>
          </cell>
          <cell r="EJ824">
            <v>0</v>
          </cell>
          <cell r="EK824">
            <v>0</v>
          </cell>
          <cell r="EL824">
            <v>0</v>
          </cell>
          <cell r="EM824">
            <v>0</v>
          </cell>
          <cell r="EN824">
            <v>0</v>
          </cell>
          <cell r="EO824">
            <v>0</v>
          </cell>
          <cell r="EP824">
            <v>0</v>
          </cell>
          <cell r="EQ824">
            <v>0</v>
          </cell>
          <cell r="ER824">
            <v>0</v>
          </cell>
          <cell r="ES824">
            <v>133</v>
          </cell>
          <cell r="ET824">
            <v>133</v>
          </cell>
          <cell r="EU824">
            <v>150</v>
          </cell>
          <cell r="EV824">
            <v>0</v>
          </cell>
          <cell r="EW824">
            <v>0</v>
          </cell>
          <cell r="EX824">
            <v>0</v>
          </cell>
          <cell r="EY824">
            <v>0</v>
          </cell>
          <cell r="EZ824">
            <v>0</v>
          </cell>
          <cell r="FA824">
            <v>0</v>
          </cell>
          <cell r="FB824">
            <v>0</v>
          </cell>
          <cell r="FC824">
            <v>0</v>
          </cell>
          <cell r="FD824">
            <v>0</v>
          </cell>
          <cell r="GZ824">
            <v>0</v>
          </cell>
          <cell r="HA824">
            <v>0</v>
          </cell>
        </row>
        <row r="825">
          <cell r="B825" t="str">
            <v>TOTAL MI + ME L6</v>
          </cell>
          <cell r="C825">
            <v>0</v>
          </cell>
          <cell r="D825">
            <v>0</v>
          </cell>
          <cell r="E825">
            <v>0</v>
          </cell>
          <cell r="F825" t="str">
            <v>Cobertura</v>
          </cell>
          <cell r="G825" t="str">
            <v>TOTAL MI + ME-L6</v>
          </cell>
          <cell r="H825">
            <v>420</v>
          </cell>
          <cell r="I825">
            <v>421</v>
          </cell>
          <cell r="J825">
            <v>3746.7000000000021</v>
          </cell>
          <cell r="K825">
            <v>720</v>
          </cell>
          <cell r="L825">
            <v>3697</v>
          </cell>
          <cell r="M825">
            <v>276</v>
          </cell>
          <cell r="N825">
            <v>2110.4761726640236</v>
          </cell>
          <cell r="O825">
            <v>358</v>
          </cell>
          <cell r="P825">
            <v>2110.4761726640236</v>
          </cell>
          <cell r="Q825">
            <v>28</v>
          </cell>
          <cell r="R825">
            <v>5</v>
          </cell>
          <cell r="S825">
            <v>664</v>
          </cell>
          <cell r="T825">
            <v>3421</v>
          </cell>
          <cell r="U825">
            <v>4085</v>
          </cell>
          <cell r="V825">
            <v>15.92925027723342</v>
          </cell>
          <cell r="W825">
            <v>6451.9700000000039</v>
          </cell>
          <cell r="X825">
            <v>6219.650999999998</v>
          </cell>
          <cell r="Y825">
            <v>5969</v>
          </cell>
          <cell r="Z825">
            <v>797</v>
          </cell>
          <cell r="AA825">
            <v>6442.8644295131699</v>
          </cell>
          <cell r="AB825">
            <v>3210</v>
          </cell>
          <cell r="AC825">
            <v>6442.8644295131699</v>
          </cell>
          <cell r="AD825">
            <v>1742</v>
          </cell>
          <cell r="AE825">
            <v>148</v>
          </cell>
          <cell r="AF825">
            <v>775</v>
          </cell>
          <cell r="AG825">
            <v>7389</v>
          </cell>
          <cell r="AH825">
            <v>8164</v>
          </cell>
          <cell r="AI825">
            <v>33.190286925528326</v>
          </cell>
          <cell r="AJ825">
            <v>9372.0705471124675</v>
          </cell>
          <cell r="AK825">
            <v>8967.698206686935</v>
          </cell>
          <cell r="AL825">
            <v>8591</v>
          </cell>
          <cell r="AM825">
            <v>446</v>
          </cell>
          <cell r="AN825">
            <v>6590.4855960253335</v>
          </cell>
          <cell r="AO825">
            <v>6871</v>
          </cell>
          <cell r="AP825">
            <v>6590.4855960253335</v>
          </cell>
          <cell r="AQ825">
            <v>5027</v>
          </cell>
          <cell r="AR825">
            <v>-62</v>
          </cell>
          <cell r="AS825">
            <v>326</v>
          </cell>
          <cell r="AT825">
            <v>11539</v>
          </cell>
          <cell r="AU825">
            <v>11865</v>
          </cell>
          <cell r="AV825">
            <v>43.851965815960142</v>
          </cell>
          <cell r="AW825">
            <v>8160.7680000000037</v>
          </cell>
          <cell r="AX825">
            <v>1068</v>
          </cell>
          <cell r="AY825">
            <v>6980</v>
          </cell>
          <cell r="AZ825">
            <v>1368</v>
          </cell>
          <cell r="BA825">
            <v>7508.8644621746271</v>
          </cell>
          <cell r="BB825">
            <v>6839</v>
          </cell>
          <cell r="BC825">
            <v>7508.8644621746271</v>
          </cell>
          <cell r="BD825">
            <v>5456</v>
          </cell>
          <cell r="BE825">
            <v>443</v>
          </cell>
          <cell r="BF825">
            <v>118</v>
          </cell>
          <cell r="BG825">
            <v>13216</v>
          </cell>
          <cell r="BH825">
            <v>13334</v>
          </cell>
          <cell r="BI825">
            <v>56.373024688316221</v>
          </cell>
          <cell r="BJ825">
            <v>1802.1630000000048</v>
          </cell>
          <cell r="BK825">
            <v>1380</v>
          </cell>
          <cell r="BL825">
            <v>2105</v>
          </cell>
          <cell r="BM825">
            <v>413</v>
          </cell>
          <cell r="BN825">
            <v>8728.2966000000015</v>
          </cell>
          <cell r="BO825">
            <v>5435</v>
          </cell>
          <cell r="BP825">
            <v>8728.2966000000015</v>
          </cell>
          <cell r="BQ825">
            <v>5435</v>
          </cell>
          <cell r="BR825">
            <v>1005</v>
          </cell>
          <cell r="BS825">
            <v>213</v>
          </cell>
          <cell r="BT825">
            <v>8786</v>
          </cell>
          <cell r="BU825">
            <v>8999</v>
          </cell>
          <cell r="BV825">
            <v>44.728411257504568</v>
          </cell>
          <cell r="BW825">
            <v>5336.8933083411484</v>
          </cell>
          <cell r="BX825">
            <v>0</v>
          </cell>
          <cell r="BY825">
            <v>5342</v>
          </cell>
          <cell r="BZ825">
            <v>1340</v>
          </cell>
          <cell r="CA825">
            <v>5104.8790797076917</v>
          </cell>
          <cell r="CB825">
            <v>6829</v>
          </cell>
          <cell r="CC825">
            <v>5104.8790797076917</v>
          </cell>
          <cell r="CD825">
            <v>6829</v>
          </cell>
          <cell r="CE825">
            <v>-1293</v>
          </cell>
          <cell r="CF825">
            <v>305</v>
          </cell>
          <cell r="CG825">
            <v>8500</v>
          </cell>
          <cell r="CH825">
            <v>8805</v>
          </cell>
          <cell r="CI825">
            <v>34.065050831654546</v>
          </cell>
          <cell r="CJ825">
            <v>9594.5115151515201</v>
          </cell>
          <cell r="CK825">
            <v>2970</v>
          </cell>
          <cell r="CL825">
            <v>10294</v>
          </cell>
          <cell r="CM825">
            <v>246</v>
          </cell>
          <cell r="CN825">
            <v>7498</v>
          </cell>
          <cell r="CO825">
            <v>5968</v>
          </cell>
          <cell r="CP825">
            <v>7498</v>
          </cell>
          <cell r="CQ825">
            <v>5968</v>
          </cell>
          <cell r="CR825">
            <v>1228</v>
          </cell>
          <cell r="CS825">
            <v>513</v>
          </cell>
          <cell r="CT825">
            <v>11390</v>
          </cell>
          <cell r="CU825">
            <v>11903</v>
          </cell>
          <cell r="CV825">
            <v>41.231259546019004</v>
          </cell>
          <cell r="CW825">
            <v>10974</v>
          </cell>
          <cell r="CX825">
            <v>10915</v>
          </cell>
          <cell r="CY825">
            <v>10886</v>
          </cell>
          <cell r="CZ825">
            <v>0</v>
          </cell>
          <cell r="DA825">
            <v>7394.7414792264808</v>
          </cell>
          <cell r="DB825">
            <v>6234</v>
          </cell>
          <cell r="DC825">
            <v>7394.7414792264808</v>
          </cell>
          <cell r="DD825">
            <v>6234</v>
          </cell>
          <cell r="DE825">
            <v>-748</v>
          </cell>
          <cell r="DF825">
            <v>867</v>
          </cell>
          <cell r="DG825">
            <v>16436</v>
          </cell>
          <cell r="DH825">
            <v>17303</v>
          </cell>
          <cell r="DI825">
            <v>40.769508625521581</v>
          </cell>
          <cell r="DJ825">
            <v>9402</v>
          </cell>
          <cell r="DK825">
            <v>13002</v>
          </cell>
          <cell r="DL825">
            <v>8835</v>
          </cell>
          <cell r="DM825">
            <v>0</v>
          </cell>
          <cell r="DN825">
            <v>10671.8</v>
          </cell>
          <cell r="DO825">
            <v>6061</v>
          </cell>
          <cell r="DP825">
            <v>10671.8</v>
          </cell>
          <cell r="DQ825">
            <v>6061</v>
          </cell>
          <cell r="DR825">
            <v>4069</v>
          </cell>
          <cell r="DS825">
            <v>918</v>
          </cell>
          <cell r="DT825">
            <v>15090</v>
          </cell>
          <cell r="DU825">
            <v>16008</v>
          </cell>
          <cell r="DV825">
            <v>28.1933113283926</v>
          </cell>
          <cell r="DW825">
            <v>14485</v>
          </cell>
          <cell r="DX825">
            <v>14321</v>
          </cell>
          <cell r="DY825">
            <v>12098</v>
          </cell>
          <cell r="DZ825">
            <v>7560</v>
          </cell>
          <cell r="EA825">
            <v>16057</v>
          </cell>
          <cell r="EB825">
            <v>10907</v>
          </cell>
          <cell r="EC825">
            <v>16057</v>
          </cell>
          <cell r="ED825">
            <v>10907</v>
          </cell>
          <cell r="EE825">
            <v>-2503</v>
          </cell>
          <cell r="EF825">
            <v>3564</v>
          </cell>
          <cell r="EG825">
            <v>17460</v>
          </cell>
          <cell r="EH825">
            <v>21024</v>
          </cell>
          <cell r="EI825">
            <v>28.048192771084338</v>
          </cell>
          <cell r="EJ825">
            <v>16983</v>
          </cell>
          <cell r="EK825">
            <v>17455</v>
          </cell>
          <cell r="EL825">
            <v>0</v>
          </cell>
          <cell r="EM825">
            <v>0</v>
          </cell>
          <cell r="EN825">
            <v>18675</v>
          </cell>
          <cell r="EO825">
            <v>0</v>
          </cell>
          <cell r="EP825">
            <v>18675</v>
          </cell>
          <cell r="EQ825">
            <v>0</v>
          </cell>
          <cell r="ER825">
            <v>18675</v>
          </cell>
          <cell r="ES825">
            <v>15768</v>
          </cell>
          <cell r="ET825">
            <v>15768</v>
          </cell>
          <cell r="EU825">
            <v>19332</v>
          </cell>
          <cell r="EV825">
            <v>23.756528726396141</v>
          </cell>
          <cell r="EW825">
            <v>15377.839622641519</v>
          </cell>
          <cell r="EX825">
            <v>11540</v>
          </cell>
          <cell r="EY825">
            <v>0</v>
          </cell>
          <cell r="EZ825">
            <v>0</v>
          </cell>
          <cell r="FA825">
            <v>19912</v>
          </cell>
          <cell r="FB825">
            <v>0</v>
          </cell>
          <cell r="FC825">
            <v>19912</v>
          </cell>
          <cell r="FD825">
            <v>0</v>
          </cell>
          <cell r="GZ825">
            <v>7429</v>
          </cell>
          <cell r="HA825">
            <v>9021</v>
          </cell>
        </row>
        <row r="826">
          <cell r="B826" t="str">
            <v>Cadência/dia</v>
          </cell>
          <cell r="C826">
            <v>0</v>
          </cell>
          <cell r="D826" t="str">
            <v>LINHA 6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181.70000000000002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  <cell r="Q826">
            <v>1.3267148126413579E-2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V826">
            <v>15.92925027723342</v>
          </cell>
          <cell r="W826">
            <v>374.90600000000001</v>
          </cell>
          <cell r="X826">
            <v>0</v>
          </cell>
          <cell r="Y826">
            <v>-482.97000000000389</v>
          </cell>
          <cell r="Z826">
            <v>0</v>
          </cell>
          <cell r="AA826">
            <v>0</v>
          </cell>
          <cell r="AB826">
            <v>0</v>
          </cell>
          <cell r="AC826">
            <v>0</v>
          </cell>
          <cell r="AD826">
            <v>0.27037663434610365</v>
          </cell>
          <cell r="AE826">
            <v>0</v>
          </cell>
          <cell r="AF826">
            <v>0</v>
          </cell>
          <cell r="AG826">
            <v>0</v>
          </cell>
          <cell r="AH826">
            <v>775</v>
          </cell>
          <cell r="AI826">
            <v>33.190286925528326</v>
          </cell>
          <cell r="AJ826">
            <v>417.61364681782214</v>
          </cell>
          <cell r="AK826">
            <v>0</v>
          </cell>
          <cell r="AL826">
            <v>0</v>
          </cell>
          <cell r="AM826">
            <v>0</v>
          </cell>
          <cell r="AN826">
            <v>0</v>
          </cell>
          <cell r="AO826">
            <v>0</v>
          </cell>
          <cell r="AP826">
            <v>0</v>
          </cell>
          <cell r="AQ826">
            <v>0.76276625246427088</v>
          </cell>
          <cell r="AR826">
            <v>0</v>
          </cell>
          <cell r="AS826">
            <v>0</v>
          </cell>
          <cell r="AT826">
            <v>0</v>
          </cell>
          <cell r="AU826">
            <v>0</v>
          </cell>
          <cell r="AV826">
            <v>43.851965815960142</v>
          </cell>
          <cell r="AW826">
            <v>453.37600000000003</v>
          </cell>
          <cell r="AX826">
            <v>0</v>
          </cell>
          <cell r="AY826">
            <v>0</v>
          </cell>
          <cell r="AZ826">
            <v>0</v>
          </cell>
          <cell r="BA826">
            <v>0</v>
          </cell>
          <cell r="BB826">
            <v>0</v>
          </cell>
          <cell r="BC826">
            <v>0</v>
          </cell>
          <cell r="BD826">
            <v>0</v>
          </cell>
          <cell r="BE826">
            <v>0</v>
          </cell>
          <cell r="BF826">
            <v>0</v>
          </cell>
          <cell r="BG826">
            <v>0</v>
          </cell>
          <cell r="BH826">
            <v>0</v>
          </cell>
          <cell r="BI826">
            <v>56.373024688316221</v>
          </cell>
          <cell r="BJ826">
            <v>478.01600000000002</v>
          </cell>
          <cell r="BK826">
            <v>0</v>
          </cell>
          <cell r="BL826">
            <v>0</v>
          </cell>
          <cell r="BM826">
            <v>0</v>
          </cell>
          <cell r="BN826">
            <v>0</v>
          </cell>
          <cell r="BO826">
            <v>0</v>
          </cell>
          <cell r="BP826">
            <v>0</v>
          </cell>
          <cell r="BQ826">
            <v>0</v>
          </cell>
          <cell r="BR826">
            <v>0</v>
          </cell>
          <cell r="BS826">
            <v>0</v>
          </cell>
          <cell r="BT826">
            <v>0</v>
          </cell>
          <cell r="BU826">
            <v>0</v>
          </cell>
          <cell r="BV826">
            <v>44.728411257504568</v>
          </cell>
          <cell r="BW826">
            <v>448.91629781014501</v>
          </cell>
          <cell r="BX826">
            <v>0</v>
          </cell>
          <cell r="BY826">
            <v>0</v>
          </cell>
          <cell r="BZ826">
            <v>0</v>
          </cell>
          <cell r="CA826">
            <v>0</v>
          </cell>
          <cell r="CB826">
            <v>0</v>
          </cell>
          <cell r="CC826">
            <v>0</v>
          </cell>
          <cell r="CD826">
            <v>0</v>
          </cell>
          <cell r="CE826">
            <v>0</v>
          </cell>
          <cell r="CF826">
            <v>0</v>
          </cell>
          <cell r="CG826">
            <v>0</v>
          </cell>
          <cell r="CH826">
            <v>0</v>
          </cell>
          <cell r="CI826">
            <v>34.065050831654546</v>
          </cell>
          <cell r="CJ826">
            <v>446.25634954193094</v>
          </cell>
          <cell r="CK826">
            <v>0</v>
          </cell>
          <cell r="CL826">
            <v>10316</v>
          </cell>
          <cell r="CM826">
            <v>22</v>
          </cell>
          <cell r="CN826">
            <v>0</v>
          </cell>
          <cell r="CO826" t="str">
            <v>LOTE MVT</v>
          </cell>
          <cell r="CP826">
            <v>0</v>
          </cell>
          <cell r="CQ826">
            <v>0</v>
          </cell>
          <cell r="CR826">
            <v>0</v>
          </cell>
          <cell r="CS826">
            <v>0</v>
          </cell>
          <cell r="CT826">
            <v>0</v>
          </cell>
          <cell r="CU826">
            <v>0</v>
          </cell>
          <cell r="CV826">
            <v>41.231259546019004</v>
          </cell>
          <cell r="CW826">
            <v>673.10405257393177</v>
          </cell>
          <cell r="CX826">
            <v>0</v>
          </cell>
          <cell r="CY826">
            <v>0</v>
          </cell>
          <cell r="CZ826">
            <v>0</v>
          </cell>
          <cell r="DA826">
            <v>0</v>
          </cell>
          <cell r="DB826">
            <v>0</v>
          </cell>
          <cell r="DC826">
            <v>0</v>
          </cell>
          <cell r="DD826">
            <v>0</v>
          </cell>
          <cell r="DE826">
            <v>0</v>
          </cell>
          <cell r="DF826">
            <v>0</v>
          </cell>
          <cell r="DG826">
            <v>0</v>
          </cell>
          <cell r="DH826">
            <v>0</v>
          </cell>
          <cell r="DI826">
            <v>40.769508625521581</v>
          </cell>
          <cell r="DJ826">
            <v>595.93887945670588</v>
          </cell>
          <cell r="DK826">
            <v>0</v>
          </cell>
          <cell r="DL826">
            <v>0</v>
          </cell>
          <cell r="DM826">
            <v>0</v>
          </cell>
          <cell r="DN826">
            <v>0</v>
          </cell>
          <cell r="DO826">
            <v>0</v>
          </cell>
          <cell r="DP826">
            <v>0</v>
          </cell>
          <cell r="DQ826">
            <v>0</v>
          </cell>
          <cell r="DR826">
            <v>0</v>
          </cell>
          <cell r="DS826">
            <v>0</v>
          </cell>
          <cell r="DT826">
            <v>0</v>
          </cell>
          <cell r="DU826">
            <v>0</v>
          </cell>
          <cell r="DV826">
            <v>28.1933113283926</v>
          </cell>
          <cell r="DW826">
            <v>732.4243792325052</v>
          </cell>
          <cell r="DX826">
            <v>867.84143165863293</v>
          </cell>
          <cell r="DY826">
            <v>0</v>
          </cell>
          <cell r="DZ826">
            <v>0</v>
          </cell>
          <cell r="EA826">
            <v>0</v>
          </cell>
          <cell r="EB826">
            <v>0</v>
          </cell>
          <cell r="EC826">
            <v>0</v>
          </cell>
          <cell r="ED826">
            <v>0</v>
          </cell>
          <cell r="EE826">
            <v>0</v>
          </cell>
          <cell r="EF826">
            <v>0</v>
          </cell>
          <cell r="EG826">
            <v>0</v>
          </cell>
          <cell r="EH826">
            <v>0</v>
          </cell>
          <cell r="EI826">
            <v>28.048192771084338</v>
          </cell>
          <cell r="EJ826">
            <v>904.46790299572001</v>
          </cell>
          <cell r="EK826">
            <v>0</v>
          </cell>
          <cell r="EL826">
            <v>0</v>
          </cell>
          <cell r="EM826">
            <v>0</v>
          </cell>
          <cell r="EN826">
            <v>0</v>
          </cell>
          <cell r="EO826">
            <v>0</v>
          </cell>
          <cell r="EP826">
            <v>0</v>
          </cell>
          <cell r="EQ826">
            <v>0</v>
          </cell>
          <cell r="ER826">
            <v>0</v>
          </cell>
          <cell r="ES826">
            <v>0</v>
          </cell>
          <cell r="ET826">
            <v>0</v>
          </cell>
          <cell r="EU826">
            <v>0</v>
          </cell>
          <cell r="EV826">
            <v>23.756528726396141</v>
          </cell>
          <cell r="EW826">
            <v>961.11497641509425</v>
          </cell>
          <cell r="EX826">
            <v>0</v>
          </cell>
          <cell r="EY826">
            <v>0</v>
          </cell>
          <cell r="EZ826">
            <v>0</v>
          </cell>
          <cell r="FA826">
            <v>0</v>
          </cell>
          <cell r="FB826">
            <v>0</v>
          </cell>
          <cell r="FC826">
            <v>0</v>
          </cell>
          <cell r="FD826">
            <v>0</v>
          </cell>
          <cell r="GZ826">
            <v>0</v>
          </cell>
          <cell r="HA826">
            <v>0</v>
          </cell>
        </row>
        <row r="827">
          <cell r="B827" t="str">
            <v xml:space="preserve">DIAS ÚTEIS 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21.000000000000007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  <cell r="O827">
            <v>0</v>
          </cell>
          <cell r="P827">
            <v>0</v>
          </cell>
          <cell r="Q827">
            <v>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8.5121107266435985</v>
          </cell>
          <cell r="W827">
            <v>18.006833712984065</v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>
            <v>0</v>
          </cell>
          <cell r="AC827">
            <v>0</v>
          </cell>
          <cell r="AD827">
            <v>0</v>
          </cell>
          <cell r="AE827">
            <v>0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23.000000000000011</v>
          </cell>
          <cell r="AK827">
            <v>0</v>
          </cell>
          <cell r="AL827">
            <v>0</v>
          </cell>
          <cell r="AM827">
            <v>0</v>
          </cell>
          <cell r="AN827">
            <v>0</v>
          </cell>
          <cell r="AO827">
            <v>0</v>
          </cell>
          <cell r="AP827">
            <v>0</v>
          </cell>
          <cell r="AQ827">
            <v>0</v>
          </cell>
          <cell r="AR827">
            <v>0</v>
          </cell>
          <cell r="AS827">
            <v>0</v>
          </cell>
          <cell r="AT827">
            <v>0</v>
          </cell>
          <cell r="AU827">
            <v>0</v>
          </cell>
          <cell r="AV827">
            <v>5.9277642834512623</v>
          </cell>
          <cell r="AW827">
            <v>18.000000000000007</v>
          </cell>
          <cell r="AX827">
            <v>0</v>
          </cell>
          <cell r="AY827">
            <v>0</v>
          </cell>
          <cell r="AZ827">
            <v>0</v>
          </cell>
          <cell r="BA827">
            <v>0</v>
          </cell>
          <cell r="BB827">
            <v>0</v>
          </cell>
          <cell r="BC827">
            <v>0</v>
          </cell>
          <cell r="BD827">
            <v>220951</v>
          </cell>
          <cell r="BE827">
            <v>0</v>
          </cell>
          <cell r="BF827">
            <v>0</v>
          </cell>
          <cell r="BG827">
            <v>0</v>
          </cell>
          <cell r="BH827">
            <v>0</v>
          </cell>
          <cell r="BI827">
            <v>6.3109191856878475</v>
          </cell>
          <cell r="BJ827">
            <v>22.000000000000011</v>
          </cell>
          <cell r="BK827">
            <v>0</v>
          </cell>
          <cell r="BL827">
            <v>0</v>
          </cell>
          <cell r="BM827">
            <v>0</v>
          </cell>
          <cell r="BN827">
            <v>0</v>
          </cell>
          <cell r="BO827">
            <v>0</v>
          </cell>
          <cell r="BP827">
            <v>0</v>
          </cell>
          <cell r="BQ827">
            <v>0</v>
          </cell>
          <cell r="BR827">
            <v>0</v>
          </cell>
          <cell r="BS827">
            <v>0</v>
          </cell>
          <cell r="BT827">
            <v>0</v>
          </cell>
          <cell r="BU827">
            <v>0</v>
          </cell>
          <cell r="BV827">
            <v>22.318296493793145</v>
          </cell>
          <cell r="BW827">
            <v>20.000000000000011</v>
          </cell>
          <cell r="BX827">
            <v>0</v>
          </cell>
          <cell r="BY827">
            <v>5485</v>
          </cell>
          <cell r="BZ827">
            <v>143</v>
          </cell>
          <cell r="CA827">
            <v>0</v>
          </cell>
          <cell r="CB827" t="str">
            <v>MVT</v>
          </cell>
          <cell r="CC827">
            <v>0</v>
          </cell>
          <cell r="CD827">
            <v>2812</v>
          </cell>
          <cell r="CE827">
            <v>0</v>
          </cell>
          <cell r="CF827">
            <v>0</v>
          </cell>
          <cell r="CG827">
            <v>0</v>
          </cell>
          <cell r="CH827">
            <v>7512</v>
          </cell>
          <cell r="CI827">
            <v>16.887992344107722</v>
          </cell>
          <cell r="CJ827">
            <v>21.000000000000011</v>
          </cell>
          <cell r="CK827">
            <v>0</v>
          </cell>
          <cell r="CL827">
            <v>0</v>
          </cell>
          <cell r="CM827">
            <v>0</v>
          </cell>
          <cell r="CN827">
            <v>0</v>
          </cell>
          <cell r="CO827">
            <v>0</v>
          </cell>
          <cell r="CP827">
            <v>0</v>
          </cell>
          <cell r="CQ827">
            <v>0</v>
          </cell>
          <cell r="CR827">
            <v>0</v>
          </cell>
          <cell r="CS827">
            <v>0</v>
          </cell>
          <cell r="CT827">
            <v>0</v>
          </cell>
          <cell r="CU827">
            <v>0</v>
          </cell>
          <cell r="CV827">
            <v>8.6278437544713125</v>
          </cell>
          <cell r="CW827">
            <v>21.000000000000011</v>
          </cell>
          <cell r="CX827">
            <v>0</v>
          </cell>
          <cell r="CY827">
            <v>0</v>
          </cell>
          <cell r="CZ827">
            <v>0</v>
          </cell>
          <cell r="DA827">
            <v>0</v>
          </cell>
          <cell r="DB827">
            <v>0</v>
          </cell>
          <cell r="DC827">
            <v>0</v>
          </cell>
          <cell r="DD827">
            <v>0</v>
          </cell>
          <cell r="DE827">
            <v>0</v>
          </cell>
          <cell r="DF827">
            <v>0</v>
          </cell>
          <cell r="DG827">
            <v>0</v>
          </cell>
          <cell r="DH827">
            <v>0</v>
          </cell>
          <cell r="DI827">
            <v>3.2289156626506026</v>
          </cell>
          <cell r="DJ827">
            <v>20.000000000000011</v>
          </cell>
          <cell r="DK827">
            <v>0</v>
          </cell>
          <cell r="DL827">
            <v>0</v>
          </cell>
          <cell r="DM827">
            <v>0</v>
          </cell>
          <cell r="DN827">
            <v>0</v>
          </cell>
          <cell r="DO827">
            <v>0</v>
          </cell>
          <cell r="DP827">
            <v>30240</v>
          </cell>
          <cell r="DQ827">
            <v>0</v>
          </cell>
          <cell r="DR827">
            <v>0</v>
          </cell>
          <cell r="DS827">
            <v>0</v>
          </cell>
          <cell r="DT827">
            <v>0</v>
          </cell>
          <cell r="DU827">
            <v>0</v>
          </cell>
          <cell r="DV827">
            <v>8.5705876581968017</v>
          </cell>
          <cell r="DW827">
            <v>20.000000000000011</v>
          </cell>
          <cell r="DX827">
            <v>20.000000000000011</v>
          </cell>
          <cell r="DY827">
            <v>0</v>
          </cell>
          <cell r="DZ827">
            <v>0</v>
          </cell>
          <cell r="EA827">
            <v>0</v>
          </cell>
          <cell r="EB827">
            <v>0</v>
          </cell>
          <cell r="EC827">
            <v>18240</v>
          </cell>
          <cell r="ED827">
            <v>0</v>
          </cell>
          <cell r="EE827">
            <v>0</v>
          </cell>
          <cell r="EF827">
            <v>0</v>
          </cell>
          <cell r="EG827">
            <v>0</v>
          </cell>
          <cell r="EH827">
            <v>0</v>
          </cell>
          <cell r="EI827">
            <v>8.3425049526744441</v>
          </cell>
          <cell r="EJ827">
            <v>19.000000000000007</v>
          </cell>
          <cell r="EK827">
            <v>0</v>
          </cell>
          <cell r="EL827">
            <v>0</v>
          </cell>
          <cell r="EM827">
            <v>0</v>
          </cell>
          <cell r="EN827">
            <v>0</v>
          </cell>
          <cell r="EO827">
            <v>0</v>
          </cell>
          <cell r="EP827">
            <v>17760</v>
          </cell>
          <cell r="EQ827">
            <v>0</v>
          </cell>
          <cell r="ER827">
            <v>0</v>
          </cell>
          <cell r="ES827">
            <v>0</v>
          </cell>
          <cell r="ET827">
            <v>0</v>
          </cell>
          <cell r="EU827">
            <v>0</v>
          </cell>
          <cell r="EV827">
            <v>8.0095351609058394</v>
          </cell>
          <cell r="EW827">
            <v>20.000000000000011</v>
          </cell>
          <cell r="EX827">
            <v>0</v>
          </cell>
          <cell r="EY827">
            <v>0</v>
          </cell>
          <cell r="EZ827">
            <v>0</v>
          </cell>
          <cell r="FA827">
            <v>0</v>
          </cell>
          <cell r="FB827">
            <v>0</v>
          </cell>
          <cell r="FC827">
            <v>0</v>
          </cell>
          <cell r="FD827">
            <v>0</v>
          </cell>
          <cell r="GZ827">
            <v>0</v>
          </cell>
          <cell r="HA827">
            <v>0</v>
          </cell>
        </row>
        <row r="828">
          <cell r="B828" t="str">
            <v>DIAS PROGR.L6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20.620253164556971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  <cell r="O828">
            <v>0</v>
          </cell>
          <cell r="P828">
            <v>0</v>
          </cell>
          <cell r="Q828">
            <v>0</v>
          </cell>
          <cell r="R828">
            <v>0</v>
          </cell>
          <cell r="S828">
            <v>0</v>
          </cell>
          <cell r="T828">
            <v>0</v>
          </cell>
          <cell r="U828">
            <v>0</v>
          </cell>
          <cell r="V828">
            <v>0</v>
          </cell>
          <cell r="W828">
            <v>17.209567198177687</v>
          </cell>
          <cell r="X828">
            <v>0</v>
          </cell>
          <cell r="Y828">
            <v>0</v>
          </cell>
          <cell r="Z828">
            <v>0</v>
          </cell>
          <cell r="AA828">
            <v>334.94444444444446</v>
          </cell>
          <cell r="AB828">
            <v>0</v>
          </cell>
          <cell r="AC828">
            <v>1270</v>
          </cell>
          <cell r="AD828">
            <v>0</v>
          </cell>
          <cell r="AE828">
            <v>0</v>
          </cell>
          <cell r="AF828">
            <v>6348</v>
          </cell>
          <cell r="AG828">
            <v>0</v>
          </cell>
          <cell r="AH828">
            <v>0</v>
          </cell>
          <cell r="AI828">
            <v>0</v>
          </cell>
          <cell r="AJ828">
            <v>22.441964285714295</v>
          </cell>
          <cell r="AK828">
            <v>0</v>
          </cell>
          <cell r="AL828">
            <v>0</v>
          </cell>
          <cell r="AM828">
            <v>0</v>
          </cell>
          <cell r="AN828">
            <v>0</v>
          </cell>
          <cell r="AO828">
            <v>0</v>
          </cell>
          <cell r="AP828">
            <v>0</v>
          </cell>
          <cell r="AQ828">
            <v>0</v>
          </cell>
          <cell r="AR828">
            <v>0</v>
          </cell>
          <cell r="AS828">
            <v>0</v>
          </cell>
          <cell r="AT828">
            <v>0</v>
          </cell>
          <cell r="AU828">
            <v>0</v>
          </cell>
          <cell r="AV828">
            <v>0</v>
          </cell>
          <cell r="AW828">
            <v>18.000000000000007</v>
          </cell>
          <cell r="AX828">
            <v>0</v>
          </cell>
          <cell r="AY828">
            <v>0</v>
          </cell>
          <cell r="AZ828">
            <v>0</v>
          </cell>
          <cell r="BA828">
            <v>0</v>
          </cell>
          <cell r="BB828">
            <v>0</v>
          </cell>
          <cell r="BC828">
            <v>0</v>
          </cell>
          <cell r="BD828">
            <v>0</v>
          </cell>
          <cell r="BE828">
            <v>0</v>
          </cell>
          <cell r="BF828">
            <v>0</v>
          </cell>
          <cell r="BG828">
            <v>0</v>
          </cell>
          <cell r="BH828">
            <v>0</v>
          </cell>
          <cell r="BI828">
            <v>0</v>
          </cell>
          <cell r="BJ828">
            <v>3.7700892857142954</v>
          </cell>
          <cell r="BK828">
            <v>0</v>
          </cell>
          <cell r="BL828">
            <v>0</v>
          </cell>
          <cell r="BM828">
            <v>0</v>
          </cell>
          <cell r="BN828">
            <v>0</v>
          </cell>
          <cell r="BO828">
            <v>0</v>
          </cell>
          <cell r="BP828">
            <v>0</v>
          </cell>
          <cell r="BQ828">
            <v>0</v>
          </cell>
          <cell r="BR828">
            <v>0</v>
          </cell>
          <cell r="BS828">
            <v>0</v>
          </cell>
          <cell r="BT828">
            <v>0</v>
          </cell>
          <cell r="BU828">
            <v>0</v>
          </cell>
          <cell r="BV828">
            <v>0</v>
          </cell>
          <cell r="BW828">
            <v>11.888392857142868</v>
          </cell>
          <cell r="BX828">
            <v>0</v>
          </cell>
          <cell r="BY828">
            <v>0</v>
          </cell>
          <cell r="BZ828">
            <v>0</v>
          </cell>
          <cell r="CA828">
            <v>0</v>
          </cell>
          <cell r="CB828">
            <v>0</v>
          </cell>
          <cell r="CC828">
            <v>0</v>
          </cell>
          <cell r="CD828">
            <v>0</v>
          </cell>
          <cell r="CE828">
            <v>0</v>
          </cell>
          <cell r="CF828">
            <v>0</v>
          </cell>
          <cell r="CG828">
            <v>0</v>
          </cell>
          <cell r="CH828">
            <v>-1293</v>
          </cell>
          <cell r="CI828">
            <v>0</v>
          </cell>
          <cell r="CJ828">
            <v>21.500000000000011</v>
          </cell>
          <cell r="CK828">
            <v>0</v>
          </cell>
          <cell r="CL828">
            <v>0</v>
          </cell>
          <cell r="CM828">
            <v>0</v>
          </cell>
          <cell r="CN828">
            <v>0</v>
          </cell>
          <cell r="CO828">
            <v>0</v>
          </cell>
          <cell r="CP828">
            <v>0</v>
          </cell>
          <cell r="CQ828">
            <v>0</v>
          </cell>
          <cell r="CR828">
            <v>0</v>
          </cell>
          <cell r="CS828">
            <v>0</v>
          </cell>
          <cell r="CT828">
            <v>0</v>
          </cell>
          <cell r="CU828">
            <v>0</v>
          </cell>
          <cell r="CV828">
            <v>0</v>
          </cell>
          <cell r="CW828">
            <v>16.303571428571438</v>
          </cell>
          <cell r="CX828">
            <v>0</v>
          </cell>
          <cell r="CY828">
            <v>0</v>
          </cell>
          <cell r="CZ828">
            <v>0</v>
          </cell>
          <cell r="DA828">
            <v>0</v>
          </cell>
          <cell r="DB828">
            <v>0</v>
          </cell>
          <cell r="DC828">
            <v>0</v>
          </cell>
          <cell r="DD828">
            <v>0</v>
          </cell>
          <cell r="DE828">
            <v>0</v>
          </cell>
          <cell r="DF828">
            <v>0</v>
          </cell>
          <cell r="DG828">
            <v>0</v>
          </cell>
          <cell r="DH828">
            <v>0</v>
          </cell>
          <cell r="DI828">
            <v>0</v>
          </cell>
          <cell r="DJ828">
            <v>15.776785714285726</v>
          </cell>
          <cell r="DK828">
            <v>0</v>
          </cell>
          <cell r="DL828">
            <v>0</v>
          </cell>
          <cell r="DM828">
            <v>0</v>
          </cell>
          <cell r="DN828">
            <v>0</v>
          </cell>
          <cell r="DO828">
            <v>0</v>
          </cell>
          <cell r="DP828">
            <v>0</v>
          </cell>
          <cell r="DQ828">
            <v>0</v>
          </cell>
          <cell r="DR828">
            <v>0</v>
          </cell>
          <cell r="DS828">
            <v>0</v>
          </cell>
          <cell r="DT828">
            <v>0</v>
          </cell>
          <cell r="DU828">
            <v>0</v>
          </cell>
          <cell r="DV828">
            <v>0</v>
          </cell>
          <cell r="DW828">
            <v>19.776785714285726</v>
          </cell>
          <cell r="DX828">
            <v>19.776785714285726</v>
          </cell>
          <cell r="DY828">
            <v>0</v>
          </cell>
          <cell r="DZ828">
            <v>0</v>
          </cell>
          <cell r="EA828">
            <v>0</v>
          </cell>
          <cell r="EB828">
            <v>0</v>
          </cell>
          <cell r="EC828">
            <v>44400</v>
          </cell>
          <cell r="ED828">
            <v>0</v>
          </cell>
          <cell r="EE828">
            <v>0</v>
          </cell>
          <cell r="EF828">
            <v>0</v>
          </cell>
          <cell r="EG828">
            <v>0</v>
          </cell>
          <cell r="EH828">
            <v>0</v>
          </cell>
          <cell r="EI828">
            <v>0</v>
          </cell>
          <cell r="EJ828">
            <v>18.776785714285722</v>
          </cell>
          <cell r="EK828">
            <v>0</v>
          </cell>
          <cell r="EL828">
            <v>0</v>
          </cell>
          <cell r="EM828">
            <v>0</v>
          </cell>
          <cell r="EN828">
            <v>0</v>
          </cell>
          <cell r="EO828">
            <v>0</v>
          </cell>
          <cell r="EP828">
            <v>35000</v>
          </cell>
          <cell r="EQ828">
            <v>0</v>
          </cell>
          <cell r="ER828">
            <v>0</v>
          </cell>
          <cell r="ES828">
            <v>0</v>
          </cell>
          <cell r="ET828">
            <v>0</v>
          </cell>
          <cell r="EU828">
            <v>0</v>
          </cell>
          <cell r="EV828">
            <v>0</v>
          </cell>
          <cell r="EW828">
            <v>16.000000000000011</v>
          </cell>
          <cell r="EX828">
            <v>0</v>
          </cell>
          <cell r="EY828">
            <v>0</v>
          </cell>
          <cell r="EZ828">
            <v>0</v>
          </cell>
          <cell r="FA828">
            <v>137.66666666666666</v>
          </cell>
          <cell r="FB828">
            <v>0</v>
          </cell>
          <cell r="FC828">
            <v>0</v>
          </cell>
          <cell r="FD828">
            <v>0</v>
          </cell>
          <cell r="GZ828">
            <v>0</v>
          </cell>
          <cell r="HA828">
            <v>0</v>
          </cell>
        </row>
        <row r="829">
          <cell r="B829" t="str">
            <v>SALDO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  <cell r="O829">
            <v>0</v>
          </cell>
          <cell r="P829">
            <v>0</v>
          </cell>
          <cell r="Q829">
            <v>0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>
            <v>0</v>
          </cell>
          <cell r="AC829">
            <v>0</v>
          </cell>
          <cell r="AD829">
            <v>0</v>
          </cell>
          <cell r="AE829">
            <v>0</v>
          </cell>
          <cell r="AF829">
            <v>0</v>
          </cell>
          <cell r="AG829">
            <v>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>
            <v>0</v>
          </cell>
          <cell r="AM829">
            <v>0</v>
          </cell>
          <cell r="AN829">
            <v>0</v>
          </cell>
          <cell r="AO829">
            <v>0</v>
          </cell>
          <cell r="AP829">
            <v>0</v>
          </cell>
          <cell r="AQ829">
            <v>0</v>
          </cell>
          <cell r="AR829">
            <v>0</v>
          </cell>
          <cell r="AS829">
            <v>0</v>
          </cell>
          <cell r="AT829">
            <v>0</v>
          </cell>
          <cell r="AU829">
            <v>0</v>
          </cell>
          <cell r="AV829">
            <v>0</v>
          </cell>
          <cell r="AW829">
            <v>0</v>
          </cell>
          <cell r="AX829">
            <v>0</v>
          </cell>
          <cell r="AY829">
            <v>0</v>
          </cell>
          <cell r="AZ829">
            <v>0</v>
          </cell>
          <cell r="BA829">
            <v>0</v>
          </cell>
          <cell r="BB829">
            <v>0</v>
          </cell>
          <cell r="BC829">
            <v>0</v>
          </cell>
          <cell r="BD829">
            <v>226407</v>
          </cell>
          <cell r="BE829">
            <v>0</v>
          </cell>
          <cell r="BF829">
            <v>0</v>
          </cell>
          <cell r="BG829">
            <v>0</v>
          </cell>
          <cell r="BH829">
            <v>0</v>
          </cell>
          <cell r="BI829">
            <v>0</v>
          </cell>
          <cell r="BJ829">
            <v>0</v>
          </cell>
          <cell r="BK829">
            <v>0</v>
          </cell>
          <cell r="BL829">
            <v>0</v>
          </cell>
          <cell r="BM829">
            <v>0</v>
          </cell>
          <cell r="BN829">
            <v>0</v>
          </cell>
          <cell r="BO829">
            <v>0</v>
          </cell>
          <cell r="BP829">
            <v>0</v>
          </cell>
          <cell r="BQ829">
            <v>0</v>
          </cell>
          <cell r="BR829">
            <v>0</v>
          </cell>
          <cell r="BS829">
            <v>0</v>
          </cell>
          <cell r="BT829">
            <v>0</v>
          </cell>
          <cell r="BU829">
            <v>0</v>
          </cell>
          <cell r="BV829">
            <v>0</v>
          </cell>
          <cell r="BW829">
            <v>0</v>
          </cell>
          <cell r="BX829">
            <v>0</v>
          </cell>
          <cell r="BY829">
            <v>0</v>
          </cell>
          <cell r="BZ829">
            <v>0</v>
          </cell>
          <cell r="CA829">
            <v>0</v>
          </cell>
          <cell r="CB829">
            <v>0</v>
          </cell>
          <cell r="CC829">
            <v>0</v>
          </cell>
          <cell r="CD829">
            <v>0</v>
          </cell>
          <cell r="CE829">
            <v>0</v>
          </cell>
          <cell r="CF829">
            <v>0</v>
          </cell>
          <cell r="CG829">
            <v>0</v>
          </cell>
          <cell r="CH829">
            <v>0</v>
          </cell>
          <cell r="CI829">
            <v>0</v>
          </cell>
          <cell r="CJ829">
            <v>0</v>
          </cell>
          <cell r="CK829">
            <v>0</v>
          </cell>
          <cell r="CL829">
            <v>0</v>
          </cell>
          <cell r="CM829">
            <v>0</v>
          </cell>
          <cell r="CN829">
            <v>0</v>
          </cell>
          <cell r="CO829">
            <v>0</v>
          </cell>
          <cell r="CP829">
            <v>0</v>
          </cell>
          <cell r="CQ829">
            <v>0</v>
          </cell>
          <cell r="CR829">
            <v>0</v>
          </cell>
          <cell r="CS829">
            <v>0</v>
          </cell>
          <cell r="CT829">
            <v>0</v>
          </cell>
          <cell r="CU829">
            <v>0</v>
          </cell>
          <cell r="CV829">
            <v>0</v>
          </cell>
          <cell r="CW829">
            <v>0</v>
          </cell>
          <cell r="CX829">
            <v>3120</v>
          </cell>
          <cell r="CY829">
            <v>0</v>
          </cell>
          <cell r="CZ829">
            <v>0</v>
          </cell>
          <cell r="DA829">
            <v>0</v>
          </cell>
          <cell r="DB829">
            <v>0</v>
          </cell>
          <cell r="DC829">
            <v>0</v>
          </cell>
          <cell r="DD829">
            <v>0</v>
          </cell>
          <cell r="DE829">
            <v>0</v>
          </cell>
          <cell r="DF829">
            <v>0</v>
          </cell>
          <cell r="DG829">
            <v>0</v>
          </cell>
          <cell r="DH829">
            <v>0</v>
          </cell>
          <cell r="DI829">
            <v>0</v>
          </cell>
          <cell r="DJ829">
            <v>0</v>
          </cell>
          <cell r="DK829">
            <v>5200</v>
          </cell>
          <cell r="DL829">
            <v>0</v>
          </cell>
          <cell r="DM829">
            <v>0</v>
          </cell>
          <cell r="DN829">
            <v>2720</v>
          </cell>
          <cell r="DO829">
            <v>0</v>
          </cell>
          <cell r="DP829">
            <v>0</v>
          </cell>
          <cell r="DQ829">
            <v>0</v>
          </cell>
          <cell r="DR829">
            <v>0</v>
          </cell>
          <cell r="DS829">
            <v>0</v>
          </cell>
          <cell r="DT829">
            <v>0</v>
          </cell>
          <cell r="DU829">
            <v>0</v>
          </cell>
          <cell r="DV829">
            <v>0</v>
          </cell>
          <cell r="DW829">
            <v>0</v>
          </cell>
          <cell r="DX829">
            <v>0</v>
          </cell>
          <cell r="DY829">
            <v>0</v>
          </cell>
          <cell r="DZ829">
            <v>0</v>
          </cell>
          <cell r="EA829">
            <v>3360</v>
          </cell>
          <cell r="EB829">
            <v>0</v>
          </cell>
          <cell r="EC829">
            <v>0</v>
          </cell>
          <cell r="ED829">
            <v>0</v>
          </cell>
          <cell r="EE829">
            <v>0</v>
          </cell>
          <cell r="EF829">
            <v>0</v>
          </cell>
          <cell r="EG829">
            <v>0</v>
          </cell>
          <cell r="EH829">
            <v>0</v>
          </cell>
          <cell r="EI829">
            <v>0</v>
          </cell>
          <cell r="EJ829">
            <v>0</v>
          </cell>
          <cell r="EK829">
            <v>7920</v>
          </cell>
          <cell r="EL829">
            <v>0</v>
          </cell>
          <cell r="EM829">
            <v>0</v>
          </cell>
          <cell r="EN829">
            <v>4200</v>
          </cell>
          <cell r="EO829">
            <v>0</v>
          </cell>
          <cell r="EP829">
            <v>0</v>
          </cell>
          <cell r="EQ829">
            <v>0</v>
          </cell>
          <cell r="ER829">
            <v>0</v>
          </cell>
          <cell r="ES829">
            <v>0</v>
          </cell>
          <cell r="ET829">
            <v>0</v>
          </cell>
          <cell r="EU829">
            <v>0</v>
          </cell>
          <cell r="EV829">
            <v>0</v>
          </cell>
          <cell r="EW829">
            <v>0</v>
          </cell>
          <cell r="EX829">
            <v>0</v>
          </cell>
          <cell r="EY829">
            <v>0</v>
          </cell>
          <cell r="EZ829">
            <v>0</v>
          </cell>
          <cell r="FA829">
            <v>186.99839278254618</v>
          </cell>
          <cell r="FB829">
            <v>0</v>
          </cell>
          <cell r="FC829">
            <v>0</v>
          </cell>
          <cell r="FD829">
            <v>0</v>
          </cell>
          <cell r="GZ829">
            <v>0</v>
          </cell>
          <cell r="HA829">
            <v>0</v>
          </cell>
        </row>
        <row r="830">
          <cell r="B830" t="str">
            <v>HE Trabalhadas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-1364.776172664021</v>
          </cell>
          <cell r="O830">
            <v>0</v>
          </cell>
          <cell r="P830">
            <v>0</v>
          </cell>
          <cell r="Q830">
            <v>0</v>
          </cell>
          <cell r="R830">
            <v>0</v>
          </cell>
          <cell r="S830">
            <v>0</v>
          </cell>
          <cell r="T830">
            <v>0</v>
          </cell>
          <cell r="U830">
            <v>0</v>
          </cell>
          <cell r="V830">
            <v>7.9</v>
          </cell>
          <cell r="W830">
            <v>0</v>
          </cell>
          <cell r="X830">
            <v>0</v>
          </cell>
          <cell r="Y830">
            <v>0</v>
          </cell>
          <cell r="Z830">
            <v>0</v>
          </cell>
          <cell r="AA830">
            <v>-3294.8944295131651</v>
          </cell>
          <cell r="AB830">
            <v>0</v>
          </cell>
          <cell r="AC830">
            <v>0</v>
          </cell>
          <cell r="AD830">
            <v>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8.9600000000000009</v>
          </cell>
          <cell r="AJ830">
            <v>0</v>
          </cell>
          <cell r="AK830">
            <v>0</v>
          </cell>
          <cell r="AL830">
            <v>0</v>
          </cell>
          <cell r="AM830">
            <v>0</v>
          </cell>
          <cell r="AN830">
            <v>-593.41504891286604</v>
          </cell>
          <cell r="AO830">
            <v>0</v>
          </cell>
          <cell r="AP830">
            <v>0</v>
          </cell>
          <cell r="AQ830">
            <v>0</v>
          </cell>
          <cell r="AR830">
            <v>0</v>
          </cell>
          <cell r="AS830">
            <v>0</v>
          </cell>
          <cell r="AT830">
            <v>0</v>
          </cell>
          <cell r="AU830">
            <v>0</v>
          </cell>
          <cell r="AV830">
            <v>8.9600000000000009</v>
          </cell>
          <cell r="AW830">
            <v>0</v>
          </cell>
          <cell r="AX830">
            <v>0</v>
          </cell>
          <cell r="AY830">
            <v>0</v>
          </cell>
          <cell r="AZ830">
            <v>0</v>
          </cell>
          <cell r="BA830">
            <v>-699.09646217462432</v>
          </cell>
          <cell r="BB830">
            <v>0</v>
          </cell>
          <cell r="BC830">
            <v>0</v>
          </cell>
          <cell r="BD830">
            <v>0</v>
          </cell>
          <cell r="BE830">
            <v>0</v>
          </cell>
          <cell r="BF830">
            <v>0</v>
          </cell>
          <cell r="BG830">
            <v>0</v>
          </cell>
          <cell r="BH830">
            <v>0</v>
          </cell>
          <cell r="BI830">
            <v>8.9600000000000009</v>
          </cell>
          <cell r="BJ830">
            <v>0</v>
          </cell>
          <cell r="BK830">
            <v>0</v>
          </cell>
          <cell r="BL830">
            <v>0</v>
          </cell>
          <cell r="BM830">
            <v>0</v>
          </cell>
          <cell r="BN830">
            <v>-2378.1335999999974</v>
          </cell>
          <cell r="BO830">
            <v>0</v>
          </cell>
          <cell r="BP830">
            <v>0</v>
          </cell>
          <cell r="BQ830">
            <v>0</v>
          </cell>
          <cell r="BR830">
            <v>0</v>
          </cell>
          <cell r="BS830">
            <v>0</v>
          </cell>
          <cell r="BT830">
            <v>0</v>
          </cell>
          <cell r="BU830">
            <v>0</v>
          </cell>
          <cell r="BV830">
            <v>8.9600000000000009</v>
          </cell>
          <cell r="BW830">
            <v>0</v>
          </cell>
          <cell r="BX830">
            <v>0</v>
          </cell>
          <cell r="BY830">
            <v>0</v>
          </cell>
          <cell r="BZ830">
            <v>0</v>
          </cell>
          <cell r="CA830">
            <v>731.01422863345579</v>
          </cell>
          <cell r="CB830">
            <v>0</v>
          </cell>
          <cell r="CC830">
            <v>0</v>
          </cell>
          <cell r="CD830">
            <v>0</v>
          </cell>
          <cell r="CE830">
            <v>0</v>
          </cell>
          <cell r="CF830">
            <v>0</v>
          </cell>
          <cell r="CG830">
            <v>0</v>
          </cell>
          <cell r="CH830">
            <v>0</v>
          </cell>
          <cell r="CI830">
            <v>8.9600000000000009</v>
          </cell>
          <cell r="CJ830">
            <v>1.5</v>
          </cell>
          <cell r="CK830">
            <v>0</v>
          </cell>
          <cell r="CL830">
            <v>0</v>
          </cell>
          <cell r="CM830">
            <v>0</v>
          </cell>
          <cell r="CN830">
            <v>-488.48848484847986</v>
          </cell>
          <cell r="CO830">
            <v>0</v>
          </cell>
          <cell r="CP830">
            <v>0</v>
          </cell>
          <cell r="CQ830">
            <v>0</v>
          </cell>
          <cell r="CR830">
            <v>0</v>
          </cell>
          <cell r="CS830">
            <v>0</v>
          </cell>
          <cell r="CT830">
            <v>0</v>
          </cell>
          <cell r="CU830">
            <v>0</v>
          </cell>
          <cell r="CV830">
            <v>8.9600000000000009</v>
          </cell>
          <cell r="CW830">
            <v>0.75</v>
          </cell>
          <cell r="CX830">
            <v>0</v>
          </cell>
          <cell r="CY830">
            <v>0</v>
          </cell>
          <cell r="CZ830">
            <v>0</v>
          </cell>
          <cell r="DA830">
            <v>-953.74147922648081</v>
          </cell>
          <cell r="DB830">
            <v>0</v>
          </cell>
          <cell r="DC830">
            <v>0</v>
          </cell>
          <cell r="DD830">
            <v>0</v>
          </cell>
          <cell r="DE830">
            <v>0</v>
          </cell>
          <cell r="DF830">
            <v>0</v>
          </cell>
          <cell r="DG830">
            <v>0</v>
          </cell>
          <cell r="DH830">
            <v>0</v>
          </cell>
          <cell r="DI830">
            <v>8.9600000000000009</v>
          </cell>
          <cell r="DJ830">
            <v>0</v>
          </cell>
          <cell r="DK830">
            <v>0</v>
          </cell>
          <cell r="DL830">
            <v>0</v>
          </cell>
          <cell r="DM830">
            <v>0</v>
          </cell>
          <cell r="DN830">
            <v>867</v>
          </cell>
          <cell r="DO830">
            <v>0</v>
          </cell>
          <cell r="DP830">
            <v>0</v>
          </cell>
          <cell r="DQ830">
            <v>0</v>
          </cell>
          <cell r="DR830">
            <v>0</v>
          </cell>
          <cell r="DS830">
            <v>0</v>
          </cell>
          <cell r="DT830">
            <v>0</v>
          </cell>
          <cell r="DU830">
            <v>0</v>
          </cell>
          <cell r="DV830">
            <v>8.9600000000000009</v>
          </cell>
          <cell r="DW830">
            <v>0</v>
          </cell>
          <cell r="DX830">
            <v>0</v>
          </cell>
          <cell r="DY830">
            <v>0</v>
          </cell>
          <cell r="DZ830">
            <v>0</v>
          </cell>
          <cell r="EA830">
            <v>-3024</v>
          </cell>
          <cell r="EB830">
            <v>0</v>
          </cell>
          <cell r="EC830">
            <v>0</v>
          </cell>
          <cell r="ED830">
            <v>0</v>
          </cell>
          <cell r="EE830">
            <v>0</v>
          </cell>
          <cell r="EF830">
            <v>0</v>
          </cell>
          <cell r="EG830">
            <v>0</v>
          </cell>
          <cell r="EH830">
            <v>0</v>
          </cell>
          <cell r="EI830">
            <v>8.9600000000000009</v>
          </cell>
          <cell r="EJ830">
            <v>0</v>
          </cell>
          <cell r="EK830">
            <v>0</v>
          </cell>
          <cell r="EL830">
            <v>0</v>
          </cell>
          <cell r="EM830">
            <v>0</v>
          </cell>
          <cell r="EN830">
            <v>0</v>
          </cell>
          <cell r="EO830">
            <v>0</v>
          </cell>
          <cell r="EP830">
            <v>0</v>
          </cell>
          <cell r="EQ830">
            <v>0</v>
          </cell>
          <cell r="ER830">
            <v>0</v>
          </cell>
          <cell r="ES830">
            <v>0</v>
          </cell>
          <cell r="ET830">
            <v>0</v>
          </cell>
          <cell r="EU830">
            <v>0</v>
          </cell>
          <cell r="EV830">
            <v>8.9600000000000009</v>
          </cell>
          <cell r="EW830">
            <v>0</v>
          </cell>
          <cell r="EX830">
            <v>0</v>
          </cell>
          <cell r="EY830">
            <v>0</v>
          </cell>
          <cell r="EZ830">
            <v>0</v>
          </cell>
          <cell r="FA830">
            <v>122.91666666666667</v>
          </cell>
          <cell r="FB830">
            <v>0</v>
          </cell>
          <cell r="FC830">
            <v>0</v>
          </cell>
          <cell r="FD830">
            <v>0</v>
          </cell>
          <cell r="GZ830">
            <v>0</v>
          </cell>
          <cell r="HA830">
            <v>0</v>
          </cell>
        </row>
        <row r="831">
          <cell r="B831" t="str">
            <v>HE Disponível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0</v>
          </cell>
          <cell r="V831">
            <v>0</v>
          </cell>
          <cell r="W831">
            <v>0.4464285714285714</v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>
            <v>0</v>
          </cell>
          <cell r="AC831">
            <v>0</v>
          </cell>
          <cell r="AD831">
            <v>0</v>
          </cell>
          <cell r="AE831">
            <v>0</v>
          </cell>
          <cell r="AF831">
            <v>0</v>
          </cell>
          <cell r="AG831">
            <v>0</v>
          </cell>
          <cell r="AH831">
            <v>0</v>
          </cell>
          <cell r="AI831">
            <v>0</v>
          </cell>
          <cell r="AJ831">
            <v>0.89285714285714279</v>
          </cell>
          <cell r="AK831">
            <v>0</v>
          </cell>
          <cell r="AL831">
            <v>0</v>
          </cell>
          <cell r="AM831">
            <v>0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  <cell r="AR831">
            <v>0</v>
          </cell>
          <cell r="AS831">
            <v>0</v>
          </cell>
          <cell r="AT831">
            <v>0</v>
          </cell>
          <cell r="AU831">
            <v>0</v>
          </cell>
          <cell r="AV831">
            <v>0</v>
          </cell>
          <cell r="AW831">
            <v>1.875</v>
          </cell>
          <cell r="AX831">
            <v>0</v>
          </cell>
          <cell r="AY831">
            <v>0</v>
          </cell>
          <cell r="AZ831">
            <v>0</v>
          </cell>
          <cell r="BA831">
            <v>0</v>
          </cell>
          <cell r="BB831">
            <v>0</v>
          </cell>
          <cell r="BC831">
            <v>0</v>
          </cell>
          <cell r="BD831">
            <v>0</v>
          </cell>
          <cell r="BE831">
            <v>0</v>
          </cell>
          <cell r="BF831">
            <v>0</v>
          </cell>
          <cell r="BG831">
            <v>0</v>
          </cell>
          <cell r="BH831">
            <v>0</v>
          </cell>
          <cell r="BI831">
            <v>0</v>
          </cell>
          <cell r="BJ831">
            <v>1.875</v>
          </cell>
          <cell r="BK831">
            <v>0</v>
          </cell>
          <cell r="BL831">
            <v>0</v>
          </cell>
          <cell r="BM831">
            <v>0</v>
          </cell>
          <cell r="BN831">
            <v>0</v>
          </cell>
          <cell r="BO831">
            <v>0</v>
          </cell>
          <cell r="BP831">
            <v>0</v>
          </cell>
          <cell r="BQ831">
            <v>0</v>
          </cell>
          <cell r="BR831">
            <v>0</v>
          </cell>
          <cell r="BS831">
            <v>0</v>
          </cell>
          <cell r="BT831">
            <v>0</v>
          </cell>
          <cell r="BU831">
            <v>0</v>
          </cell>
          <cell r="BV831">
            <v>0</v>
          </cell>
          <cell r="BW831">
            <v>1.875</v>
          </cell>
          <cell r="BX831">
            <v>0</v>
          </cell>
          <cell r="BY831">
            <v>0</v>
          </cell>
          <cell r="BZ831">
            <v>0</v>
          </cell>
          <cell r="CA831">
            <v>0</v>
          </cell>
          <cell r="CB831">
            <v>0</v>
          </cell>
          <cell r="CC831">
            <v>0</v>
          </cell>
          <cell r="CD831">
            <v>0</v>
          </cell>
          <cell r="CE831">
            <v>0</v>
          </cell>
          <cell r="CF831">
            <v>0</v>
          </cell>
          <cell r="CG831">
            <v>0</v>
          </cell>
          <cell r="CH831">
            <v>0</v>
          </cell>
          <cell r="CI831">
            <v>0</v>
          </cell>
          <cell r="CJ831">
            <v>1.5</v>
          </cell>
          <cell r="CK831">
            <v>0</v>
          </cell>
          <cell r="CL831">
            <v>0</v>
          </cell>
          <cell r="CM831">
            <v>0</v>
          </cell>
          <cell r="CN831">
            <v>0</v>
          </cell>
          <cell r="CO831">
            <v>0</v>
          </cell>
          <cell r="CP831">
            <v>0</v>
          </cell>
          <cell r="CQ831">
            <v>0</v>
          </cell>
          <cell r="CR831">
            <v>0</v>
          </cell>
          <cell r="CS831">
            <v>0</v>
          </cell>
          <cell r="CT831">
            <v>0</v>
          </cell>
          <cell r="CU831">
            <v>0</v>
          </cell>
          <cell r="CV831">
            <v>0</v>
          </cell>
          <cell r="CW831">
            <v>1.5</v>
          </cell>
          <cell r="CX831">
            <v>0</v>
          </cell>
          <cell r="CY831">
            <v>0</v>
          </cell>
          <cell r="CZ831">
            <v>0</v>
          </cell>
          <cell r="DA831">
            <v>0</v>
          </cell>
          <cell r="DB831">
            <v>0</v>
          </cell>
          <cell r="DC831">
            <v>0</v>
          </cell>
          <cell r="DD831">
            <v>0</v>
          </cell>
          <cell r="DE831">
            <v>0</v>
          </cell>
          <cell r="DF831">
            <v>0</v>
          </cell>
          <cell r="DG831">
            <v>0</v>
          </cell>
          <cell r="DH831">
            <v>0</v>
          </cell>
          <cell r="DI831">
            <v>0</v>
          </cell>
          <cell r="DJ831">
            <v>1.5</v>
          </cell>
          <cell r="DK831">
            <v>0</v>
          </cell>
          <cell r="DL831">
            <v>0</v>
          </cell>
          <cell r="DM831">
            <v>0</v>
          </cell>
          <cell r="DN831">
            <v>0</v>
          </cell>
          <cell r="DO831">
            <v>0</v>
          </cell>
          <cell r="DP831">
            <v>0</v>
          </cell>
          <cell r="DQ831">
            <v>0</v>
          </cell>
          <cell r="DR831">
            <v>0</v>
          </cell>
          <cell r="DS831">
            <v>0</v>
          </cell>
          <cell r="DT831">
            <v>0</v>
          </cell>
          <cell r="DU831">
            <v>0</v>
          </cell>
          <cell r="DV831">
            <v>0</v>
          </cell>
          <cell r="DW831">
            <v>1.5</v>
          </cell>
          <cell r="DX831">
            <v>1.6</v>
          </cell>
          <cell r="DY831">
            <v>0</v>
          </cell>
          <cell r="DZ831">
            <v>0</v>
          </cell>
          <cell r="EA831">
            <v>0</v>
          </cell>
          <cell r="EB831">
            <v>0</v>
          </cell>
          <cell r="EC831">
            <v>0</v>
          </cell>
          <cell r="ED831">
            <v>0</v>
          </cell>
          <cell r="EE831">
            <v>0</v>
          </cell>
          <cell r="EF831">
            <v>0</v>
          </cell>
          <cell r="EG831">
            <v>0</v>
          </cell>
          <cell r="EH831">
            <v>0</v>
          </cell>
          <cell r="EI831">
            <v>0</v>
          </cell>
          <cell r="EJ831">
            <v>1.5</v>
          </cell>
          <cell r="EK831">
            <v>0</v>
          </cell>
          <cell r="EL831">
            <v>0</v>
          </cell>
          <cell r="EM831">
            <v>0</v>
          </cell>
          <cell r="EN831">
            <v>0</v>
          </cell>
          <cell r="EO831">
            <v>0</v>
          </cell>
          <cell r="EP831">
            <v>0</v>
          </cell>
          <cell r="EQ831">
            <v>0</v>
          </cell>
          <cell r="ER831">
            <v>0</v>
          </cell>
          <cell r="ES831">
            <v>0</v>
          </cell>
          <cell r="ET831">
            <v>0</v>
          </cell>
          <cell r="EU831">
            <v>0</v>
          </cell>
          <cell r="EV831">
            <v>0</v>
          </cell>
          <cell r="EW831">
            <v>1.5</v>
          </cell>
          <cell r="EX831">
            <v>0</v>
          </cell>
          <cell r="EY831">
            <v>0</v>
          </cell>
          <cell r="EZ831">
            <v>0</v>
          </cell>
          <cell r="FA831">
            <v>0</v>
          </cell>
          <cell r="FB831">
            <v>0</v>
          </cell>
          <cell r="FC831">
            <v>0</v>
          </cell>
          <cell r="FD831">
            <v>0</v>
          </cell>
          <cell r="GZ831">
            <v>0</v>
          </cell>
          <cell r="HA831">
            <v>0</v>
          </cell>
        </row>
        <row r="832">
          <cell r="B832" t="str">
            <v>PERDAS DIÁRIAS L6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0.37974683544303794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  <cell r="O832">
            <v>0</v>
          </cell>
          <cell r="P832">
            <v>0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0</v>
          </cell>
          <cell r="V832">
            <v>0</v>
          </cell>
          <cell r="W832">
            <v>0.79726651480637822</v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>
            <v>0</v>
          </cell>
          <cell r="AC832">
            <v>0</v>
          </cell>
          <cell r="AD832">
            <v>0</v>
          </cell>
          <cell r="AE832">
            <v>0</v>
          </cell>
          <cell r="AF832">
            <v>0</v>
          </cell>
          <cell r="AG832">
            <v>0</v>
          </cell>
          <cell r="AH832">
            <v>0</v>
          </cell>
          <cell r="AI832">
            <v>0</v>
          </cell>
          <cell r="AJ832">
            <v>0.55803571428571419</v>
          </cell>
          <cell r="AK832">
            <v>0</v>
          </cell>
          <cell r="AL832">
            <v>0</v>
          </cell>
          <cell r="AM832">
            <v>0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  <cell r="AR832">
            <v>0</v>
          </cell>
          <cell r="AS832">
            <v>0</v>
          </cell>
          <cell r="AT832">
            <v>0</v>
          </cell>
          <cell r="AU832">
            <v>0</v>
          </cell>
          <cell r="AV832">
            <v>0</v>
          </cell>
          <cell r="AW832">
            <v>0</v>
          </cell>
          <cell r="AX832">
            <v>0</v>
          </cell>
          <cell r="AY832">
            <v>0</v>
          </cell>
          <cell r="AZ832">
            <v>0</v>
          </cell>
          <cell r="BA832">
            <v>0</v>
          </cell>
          <cell r="BB832">
            <v>0</v>
          </cell>
          <cell r="BC832">
            <v>0</v>
          </cell>
          <cell r="BD832">
            <v>0</v>
          </cell>
          <cell r="BE832">
            <v>0</v>
          </cell>
          <cell r="BF832">
            <v>0</v>
          </cell>
          <cell r="BG832">
            <v>0</v>
          </cell>
          <cell r="BH832">
            <v>0</v>
          </cell>
          <cell r="BI832">
            <v>0</v>
          </cell>
          <cell r="BJ832">
            <v>18.229910714285715</v>
          </cell>
          <cell r="BK832">
            <v>0</v>
          </cell>
          <cell r="BL832">
            <v>0</v>
          </cell>
          <cell r="BM832">
            <v>0</v>
          </cell>
          <cell r="BN832">
            <v>0</v>
          </cell>
          <cell r="BO832">
            <v>0</v>
          </cell>
          <cell r="BP832">
            <v>0</v>
          </cell>
          <cell r="BQ832">
            <v>0</v>
          </cell>
          <cell r="BR832">
            <v>0</v>
          </cell>
          <cell r="BS832">
            <v>0</v>
          </cell>
          <cell r="BT832">
            <v>0</v>
          </cell>
          <cell r="BU832">
            <v>0</v>
          </cell>
          <cell r="BV832">
            <v>0</v>
          </cell>
          <cell r="BW832">
            <v>8.1116071428571423</v>
          </cell>
          <cell r="BX832">
            <v>0</v>
          </cell>
          <cell r="BY832">
            <v>0</v>
          </cell>
          <cell r="BZ832">
            <v>0</v>
          </cell>
          <cell r="CA832">
            <v>0</v>
          </cell>
          <cell r="CB832">
            <v>0</v>
          </cell>
          <cell r="CC832">
            <v>0</v>
          </cell>
          <cell r="CD832">
            <v>0</v>
          </cell>
          <cell r="CE832">
            <v>0</v>
          </cell>
          <cell r="CF832">
            <v>0</v>
          </cell>
          <cell r="CG832">
            <v>0</v>
          </cell>
          <cell r="CH832">
            <v>0</v>
          </cell>
          <cell r="CI832">
            <v>0</v>
          </cell>
          <cell r="CJ832">
            <v>1</v>
          </cell>
          <cell r="CK832">
            <v>0</v>
          </cell>
          <cell r="CL832">
            <v>0</v>
          </cell>
          <cell r="CM832">
            <v>0</v>
          </cell>
          <cell r="CN832">
            <v>0</v>
          </cell>
          <cell r="CO832">
            <v>0</v>
          </cell>
          <cell r="CP832">
            <v>0</v>
          </cell>
          <cell r="CQ832">
            <v>0</v>
          </cell>
          <cell r="CR832">
            <v>0</v>
          </cell>
          <cell r="CS832">
            <v>0</v>
          </cell>
          <cell r="CT832">
            <v>0</v>
          </cell>
          <cell r="CU832">
            <v>0</v>
          </cell>
          <cell r="CV832">
            <v>0</v>
          </cell>
          <cell r="CW832">
            <v>5.4464285714285712</v>
          </cell>
          <cell r="CX832">
            <v>0</v>
          </cell>
          <cell r="CY832">
            <v>0</v>
          </cell>
          <cell r="CZ832">
            <v>0</v>
          </cell>
          <cell r="DA832">
            <v>0</v>
          </cell>
          <cell r="DB832">
            <v>0</v>
          </cell>
          <cell r="DC832">
            <v>0</v>
          </cell>
          <cell r="DD832">
            <v>0</v>
          </cell>
          <cell r="DE832">
            <v>0</v>
          </cell>
          <cell r="DF832">
            <v>0</v>
          </cell>
          <cell r="DG832">
            <v>0</v>
          </cell>
          <cell r="DH832">
            <v>0</v>
          </cell>
          <cell r="DI832">
            <v>0</v>
          </cell>
          <cell r="DJ832">
            <v>4.2232142857142856</v>
          </cell>
          <cell r="DK832">
            <v>0</v>
          </cell>
          <cell r="DL832">
            <v>0</v>
          </cell>
          <cell r="DM832">
            <v>0</v>
          </cell>
          <cell r="DN832">
            <v>0</v>
          </cell>
          <cell r="DO832">
            <v>0</v>
          </cell>
          <cell r="DP832">
            <v>0</v>
          </cell>
          <cell r="DQ832">
            <v>0</v>
          </cell>
          <cell r="DR832">
            <v>0</v>
          </cell>
          <cell r="DS832">
            <v>0</v>
          </cell>
          <cell r="DT832">
            <v>0</v>
          </cell>
          <cell r="DU832">
            <v>0</v>
          </cell>
          <cell r="DV832">
            <v>0</v>
          </cell>
          <cell r="DW832">
            <v>0.2232142857142857</v>
          </cell>
          <cell r="DX832">
            <v>0.2232142857142857</v>
          </cell>
          <cell r="DY832">
            <v>0</v>
          </cell>
          <cell r="DZ832">
            <v>0</v>
          </cell>
          <cell r="EA832">
            <v>0</v>
          </cell>
          <cell r="EB832">
            <v>0</v>
          </cell>
          <cell r="EC832">
            <v>0</v>
          </cell>
          <cell r="ED832">
            <v>0</v>
          </cell>
          <cell r="EE832">
            <v>0</v>
          </cell>
          <cell r="EF832">
            <v>0</v>
          </cell>
          <cell r="EG832">
            <v>0</v>
          </cell>
          <cell r="EH832">
            <v>0</v>
          </cell>
          <cell r="EI832">
            <v>0</v>
          </cell>
          <cell r="EJ832">
            <v>0.2232142857142857</v>
          </cell>
          <cell r="EK832">
            <v>0</v>
          </cell>
          <cell r="EL832">
            <v>0</v>
          </cell>
          <cell r="EM832">
            <v>0</v>
          </cell>
          <cell r="EN832">
            <v>0</v>
          </cell>
          <cell r="EO832">
            <v>0</v>
          </cell>
          <cell r="EP832">
            <v>0</v>
          </cell>
          <cell r="EQ832">
            <v>0</v>
          </cell>
          <cell r="ER832">
            <v>0</v>
          </cell>
          <cell r="ES832">
            <v>0</v>
          </cell>
          <cell r="ET832">
            <v>0</v>
          </cell>
          <cell r="EU832">
            <v>0</v>
          </cell>
          <cell r="EV832">
            <v>0</v>
          </cell>
          <cell r="EW832">
            <v>4</v>
          </cell>
          <cell r="EX832">
            <v>0</v>
          </cell>
          <cell r="EY832">
            <v>0</v>
          </cell>
          <cell r="EZ832">
            <v>0</v>
          </cell>
          <cell r="FA832">
            <v>0</v>
          </cell>
          <cell r="FB832">
            <v>0</v>
          </cell>
          <cell r="FC832">
            <v>0</v>
          </cell>
          <cell r="FD832">
            <v>0</v>
          </cell>
          <cell r="GZ832">
            <v>0</v>
          </cell>
          <cell r="HA832">
            <v>0</v>
          </cell>
        </row>
        <row r="833"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  <cell r="W833">
            <v>0</v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>
            <v>0</v>
          </cell>
          <cell r="AC833">
            <v>0</v>
          </cell>
          <cell r="AD833">
            <v>0</v>
          </cell>
          <cell r="AE833">
            <v>0</v>
          </cell>
          <cell r="AF833">
            <v>0</v>
          </cell>
          <cell r="AG833">
            <v>0</v>
          </cell>
          <cell r="AH833">
            <v>0</v>
          </cell>
          <cell r="AI833">
            <v>0</v>
          </cell>
          <cell r="AJ833">
            <v>0</v>
          </cell>
          <cell r="AK833">
            <v>0</v>
          </cell>
          <cell r="AL833">
            <v>0</v>
          </cell>
          <cell r="AM833">
            <v>0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  <cell r="AR833">
            <v>0</v>
          </cell>
          <cell r="AS833">
            <v>0</v>
          </cell>
          <cell r="AT833">
            <v>0</v>
          </cell>
          <cell r="AU833">
            <v>0</v>
          </cell>
          <cell r="AV833">
            <v>0</v>
          </cell>
          <cell r="AW833">
            <v>0</v>
          </cell>
          <cell r="AX833">
            <v>0</v>
          </cell>
          <cell r="AY833">
            <v>0</v>
          </cell>
          <cell r="AZ833">
            <v>0</v>
          </cell>
          <cell r="BA833">
            <v>0</v>
          </cell>
          <cell r="BB833">
            <v>0</v>
          </cell>
          <cell r="BC833">
            <v>0</v>
          </cell>
          <cell r="BD833">
            <v>0</v>
          </cell>
          <cell r="BE833">
            <v>0</v>
          </cell>
          <cell r="BF833">
            <v>0</v>
          </cell>
          <cell r="BG833">
            <v>0</v>
          </cell>
          <cell r="BH833">
            <v>0</v>
          </cell>
          <cell r="BI833">
            <v>0</v>
          </cell>
          <cell r="BJ833">
            <v>0</v>
          </cell>
          <cell r="BK833">
            <v>0</v>
          </cell>
          <cell r="BL833">
            <v>0</v>
          </cell>
          <cell r="BM833">
            <v>0</v>
          </cell>
          <cell r="BN833">
            <v>0</v>
          </cell>
          <cell r="BO833">
            <v>0</v>
          </cell>
          <cell r="BP833">
            <v>0</v>
          </cell>
          <cell r="BQ833">
            <v>0</v>
          </cell>
          <cell r="BR833">
            <v>0</v>
          </cell>
          <cell r="BS833">
            <v>0</v>
          </cell>
          <cell r="BT833">
            <v>0</v>
          </cell>
          <cell r="BU833">
            <v>0</v>
          </cell>
          <cell r="BV833">
            <v>0</v>
          </cell>
          <cell r="BW833">
            <v>0</v>
          </cell>
          <cell r="BX833">
            <v>0</v>
          </cell>
          <cell r="BY833">
            <v>0</v>
          </cell>
          <cell r="BZ833">
            <v>0</v>
          </cell>
          <cell r="CA833">
            <v>0</v>
          </cell>
          <cell r="CB833">
            <v>0</v>
          </cell>
          <cell r="CC833">
            <v>0</v>
          </cell>
          <cell r="CD833">
            <v>0</v>
          </cell>
          <cell r="CE833">
            <v>0</v>
          </cell>
          <cell r="CF833">
            <v>0</v>
          </cell>
          <cell r="CG833">
            <v>0</v>
          </cell>
          <cell r="CH833">
            <v>0</v>
          </cell>
          <cell r="CI833">
            <v>0</v>
          </cell>
          <cell r="CJ833">
            <v>0</v>
          </cell>
          <cell r="CK833">
            <v>0</v>
          </cell>
          <cell r="CL833">
            <v>0</v>
          </cell>
          <cell r="CM833">
            <v>0</v>
          </cell>
          <cell r="CN833">
            <v>0</v>
          </cell>
          <cell r="CO833">
            <v>0</v>
          </cell>
          <cell r="CP833">
            <v>0</v>
          </cell>
          <cell r="CQ833">
            <v>0</v>
          </cell>
          <cell r="CR833">
            <v>0</v>
          </cell>
          <cell r="CS833">
            <v>0</v>
          </cell>
          <cell r="CT833">
            <v>0</v>
          </cell>
          <cell r="CU833">
            <v>0</v>
          </cell>
          <cell r="CV833">
            <v>0</v>
          </cell>
          <cell r="CW833">
            <v>0</v>
          </cell>
          <cell r="CX833">
            <v>0</v>
          </cell>
          <cell r="CY833">
            <v>0</v>
          </cell>
          <cell r="CZ833">
            <v>0</v>
          </cell>
          <cell r="DA833">
            <v>0</v>
          </cell>
          <cell r="DB833">
            <v>0</v>
          </cell>
          <cell r="DC833">
            <v>0</v>
          </cell>
          <cell r="DD833">
            <v>0</v>
          </cell>
          <cell r="DE833">
            <v>0</v>
          </cell>
          <cell r="DF833">
            <v>0</v>
          </cell>
          <cell r="DG833">
            <v>0</v>
          </cell>
          <cell r="DH833">
            <v>0</v>
          </cell>
          <cell r="DI833">
            <v>0</v>
          </cell>
          <cell r="DJ833">
            <v>0</v>
          </cell>
          <cell r="DK833">
            <v>0</v>
          </cell>
          <cell r="DL833">
            <v>0</v>
          </cell>
          <cell r="DM833">
            <v>0</v>
          </cell>
          <cell r="DN833">
            <v>0</v>
          </cell>
          <cell r="DO833">
            <v>0</v>
          </cell>
          <cell r="DP833">
            <v>0</v>
          </cell>
          <cell r="DQ833">
            <v>0</v>
          </cell>
          <cell r="DR833">
            <v>0</v>
          </cell>
          <cell r="DS833">
            <v>0</v>
          </cell>
          <cell r="DT833">
            <v>0</v>
          </cell>
          <cell r="DU833">
            <v>0</v>
          </cell>
          <cell r="DV833">
            <v>0</v>
          </cell>
          <cell r="DW833">
            <v>0</v>
          </cell>
          <cell r="DX833">
            <v>0</v>
          </cell>
          <cell r="DY833">
            <v>0</v>
          </cell>
          <cell r="DZ833">
            <v>0</v>
          </cell>
          <cell r="EA833">
            <v>0</v>
          </cell>
          <cell r="EB833">
            <v>0</v>
          </cell>
          <cell r="EC833">
            <v>0</v>
          </cell>
          <cell r="ED833">
            <v>0</v>
          </cell>
          <cell r="EE833">
            <v>0</v>
          </cell>
          <cell r="EF833">
            <v>0</v>
          </cell>
          <cell r="EG833">
            <v>0</v>
          </cell>
          <cell r="EH833">
            <v>0</v>
          </cell>
          <cell r="EI833">
            <v>0</v>
          </cell>
          <cell r="EJ833">
            <v>0</v>
          </cell>
          <cell r="EK833">
            <v>0</v>
          </cell>
          <cell r="EL833">
            <v>0</v>
          </cell>
          <cell r="EM833">
            <v>0</v>
          </cell>
          <cell r="EN833">
            <v>0</v>
          </cell>
          <cell r="EO833">
            <v>0</v>
          </cell>
          <cell r="EP833">
            <v>0</v>
          </cell>
          <cell r="EQ833">
            <v>0</v>
          </cell>
          <cell r="ER833">
            <v>0</v>
          </cell>
          <cell r="ES833">
            <v>0</v>
          </cell>
          <cell r="ET833">
            <v>0</v>
          </cell>
          <cell r="EU833">
            <v>0</v>
          </cell>
          <cell r="EV833">
            <v>0</v>
          </cell>
          <cell r="EW833">
            <v>0</v>
          </cell>
          <cell r="EX833">
            <v>0</v>
          </cell>
          <cell r="EY833">
            <v>0</v>
          </cell>
          <cell r="EZ833">
            <v>0</v>
          </cell>
          <cell r="FA833">
            <v>0</v>
          </cell>
          <cell r="FB833">
            <v>0</v>
          </cell>
          <cell r="FC833">
            <v>0</v>
          </cell>
          <cell r="FD833">
            <v>0</v>
          </cell>
          <cell r="GZ833">
            <v>0</v>
          </cell>
          <cell r="HA833">
            <v>0</v>
          </cell>
        </row>
        <row r="834">
          <cell r="B834" t="str">
            <v>MÉDIA DIÁRIA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181.70000000000002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>
            <v>0</v>
          </cell>
          <cell r="R834">
            <v>0</v>
          </cell>
          <cell r="S834" t="str">
            <v>Prod.</v>
          </cell>
          <cell r="T834" t="str">
            <v>Disp.</v>
          </cell>
          <cell r="U834" t="str">
            <v>Total</v>
          </cell>
          <cell r="V834">
            <v>23</v>
          </cell>
          <cell r="W834">
            <v>374.90600000000001</v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>
            <v>0</v>
          </cell>
          <cell r="AC834">
            <v>0</v>
          </cell>
          <cell r="AD834">
            <v>0</v>
          </cell>
          <cell r="AE834">
            <v>0</v>
          </cell>
          <cell r="AF834" t="str">
            <v>Prod.</v>
          </cell>
          <cell r="AG834" t="str">
            <v>Disp.</v>
          </cell>
          <cell r="AH834" t="str">
            <v>Total</v>
          </cell>
          <cell r="AI834">
            <v>41.842187499999994</v>
          </cell>
          <cell r="AJ834">
            <v>417.61364681782214</v>
          </cell>
          <cell r="AK834">
            <v>0</v>
          </cell>
          <cell r="AL834">
            <v>0</v>
          </cell>
          <cell r="AM834">
            <v>0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  <cell r="AR834">
            <v>0</v>
          </cell>
          <cell r="AS834" t="str">
            <v>Prod.</v>
          </cell>
          <cell r="AT834" t="str">
            <v>Disp.</v>
          </cell>
          <cell r="AU834" t="str">
            <v>Total</v>
          </cell>
          <cell r="AV834">
            <v>46.608665939489072</v>
          </cell>
          <cell r="AW834">
            <v>453.37600000000003</v>
          </cell>
          <cell r="AX834">
            <v>0</v>
          </cell>
          <cell r="AY834">
            <v>0</v>
          </cell>
          <cell r="AZ834">
            <v>0</v>
          </cell>
          <cell r="BA834">
            <v>0</v>
          </cell>
          <cell r="BB834">
            <v>0</v>
          </cell>
          <cell r="BC834">
            <v>0</v>
          </cell>
          <cell r="BD834">
            <v>0</v>
          </cell>
          <cell r="BE834">
            <v>0</v>
          </cell>
          <cell r="BF834" t="str">
            <v>Prod.</v>
          </cell>
          <cell r="BG834" t="str">
            <v>Disp.</v>
          </cell>
          <cell r="BH834" t="str">
            <v>Total</v>
          </cell>
          <cell r="BI834">
            <v>50.6</v>
          </cell>
          <cell r="BJ834">
            <v>478.01600000000002</v>
          </cell>
          <cell r="BK834">
            <v>0</v>
          </cell>
          <cell r="BL834">
            <v>0</v>
          </cell>
          <cell r="BM834">
            <v>0</v>
          </cell>
          <cell r="BN834">
            <v>0</v>
          </cell>
          <cell r="BO834">
            <v>0</v>
          </cell>
          <cell r="BP834">
            <v>0</v>
          </cell>
          <cell r="BQ834">
            <v>0</v>
          </cell>
          <cell r="BR834">
            <v>0</v>
          </cell>
          <cell r="BS834" t="str">
            <v>Prod.</v>
          </cell>
          <cell r="BT834" t="str">
            <v>Disp.</v>
          </cell>
          <cell r="BU834" t="str">
            <v>Total</v>
          </cell>
          <cell r="BV834">
            <v>53.349999999999994</v>
          </cell>
          <cell r="BW834">
            <v>448.91629781014501</v>
          </cell>
          <cell r="BX834">
            <v>0</v>
          </cell>
          <cell r="BY834">
            <v>0</v>
          </cell>
          <cell r="BZ834">
            <v>0</v>
          </cell>
          <cell r="CA834">
            <v>0</v>
          </cell>
          <cell r="CB834">
            <v>0</v>
          </cell>
          <cell r="CC834">
            <v>0</v>
          </cell>
          <cell r="CD834">
            <v>0</v>
          </cell>
          <cell r="CE834">
            <v>0</v>
          </cell>
          <cell r="CF834" t="str">
            <v>Prod.</v>
          </cell>
          <cell r="CG834" t="str">
            <v>Disp.</v>
          </cell>
          <cell r="CH834" t="str">
            <v>Total</v>
          </cell>
          <cell r="CI834">
            <v>50.102265380596535</v>
          </cell>
          <cell r="CJ834">
            <v>446.25634954193094</v>
          </cell>
          <cell r="CK834">
            <v>0</v>
          </cell>
          <cell r="CL834">
            <v>0</v>
          </cell>
          <cell r="CM834">
            <v>0</v>
          </cell>
          <cell r="CN834">
            <v>0</v>
          </cell>
          <cell r="CO834">
            <v>0</v>
          </cell>
          <cell r="CP834">
            <v>0</v>
          </cell>
          <cell r="CQ834">
            <v>0</v>
          </cell>
          <cell r="CR834">
            <v>0</v>
          </cell>
          <cell r="CS834" t="str">
            <v>Prod.</v>
          </cell>
          <cell r="CT834" t="str">
            <v>Disp.</v>
          </cell>
          <cell r="CU834" t="str">
            <v>Total</v>
          </cell>
          <cell r="CV834">
            <v>49.805396154233357</v>
          </cell>
          <cell r="CW834">
            <v>673.10405257393177</v>
          </cell>
          <cell r="CX834">
            <v>0</v>
          </cell>
          <cell r="CY834">
            <v>0</v>
          </cell>
          <cell r="CZ834">
            <v>0</v>
          </cell>
          <cell r="DA834">
            <v>0</v>
          </cell>
          <cell r="DB834">
            <v>0</v>
          </cell>
          <cell r="DC834">
            <v>0</v>
          </cell>
          <cell r="DD834">
            <v>0</v>
          </cell>
          <cell r="DE834">
            <v>0</v>
          </cell>
          <cell r="DF834" t="str">
            <v>Prod.</v>
          </cell>
          <cell r="DG834" t="str">
            <v>Disp.</v>
          </cell>
          <cell r="DH834" t="str">
            <v>Total</v>
          </cell>
          <cell r="DI834">
            <v>75.123220153340597</v>
          </cell>
          <cell r="DJ834">
            <v>595.93887945670588</v>
          </cell>
          <cell r="DK834">
            <v>0</v>
          </cell>
          <cell r="DL834">
            <v>0</v>
          </cell>
          <cell r="DM834">
            <v>0</v>
          </cell>
          <cell r="DN834">
            <v>0</v>
          </cell>
          <cell r="DO834">
            <v>0</v>
          </cell>
          <cell r="DP834">
            <v>0</v>
          </cell>
          <cell r="DQ834">
            <v>0</v>
          </cell>
          <cell r="DR834">
            <v>0</v>
          </cell>
          <cell r="DS834" t="str">
            <v>Prod.</v>
          </cell>
          <cell r="DT834" t="str">
            <v>Disp.</v>
          </cell>
          <cell r="DU834" t="str">
            <v>Total</v>
          </cell>
          <cell r="DV834">
            <v>66.511035653650197</v>
          </cell>
          <cell r="DW834">
            <v>732.4243792325052</v>
          </cell>
          <cell r="DX834">
            <v>867.84143165863293</v>
          </cell>
          <cell r="DY834">
            <v>0</v>
          </cell>
          <cell r="DZ834">
            <v>0</v>
          </cell>
          <cell r="EA834">
            <v>0</v>
          </cell>
          <cell r="EB834">
            <v>0</v>
          </cell>
          <cell r="EC834">
            <v>0</v>
          </cell>
          <cell r="ED834">
            <v>0</v>
          </cell>
          <cell r="EE834">
            <v>0</v>
          </cell>
          <cell r="EF834" t="str">
            <v>Prod.</v>
          </cell>
          <cell r="EG834" t="str">
            <v>Disp.</v>
          </cell>
          <cell r="EH834" t="str">
            <v>Total</v>
          </cell>
          <cell r="EI834">
            <v>81.743792325056376</v>
          </cell>
          <cell r="EJ834">
            <v>904.46790299572001</v>
          </cell>
          <cell r="EK834">
            <v>0</v>
          </cell>
          <cell r="EL834">
            <v>0</v>
          </cell>
          <cell r="EM834">
            <v>0</v>
          </cell>
          <cell r="EN834">
            <v>0</v>
          </cell>
          <cell r="EO834">
            <v>0</v>
          </cell>
          <cell r="EP834">
            <v>0</v>
          </cell>
          <cell r="EQ834">
            <v>0</v>
          </cell>
          <cell r="ER834">
            <v>0</v>
          </cell>
          <cell r="ES834" t="str">
            <v>Prod.</v>
          </cell>
          <cell r="ET834" t="str">
            <v>Disp.</v>
          </cell>
          <cell r="EU834" t="str">
            <v>Total</v>
          </cell>
          <cell r="EV834">
            <v>100.94507845934375</v>
          </cell>
          <cell r="EW834">
            <v>961.11497641509425</v>
          </cell>
          <cell r="EX834">
            <v>0</v>
          </cell>
          <cell r="EY834">
            <v>0</v>
          </cell>
          <cell r="EZ834">
            <v>0</v>
          </cell>
          <cell r="FA834">
            <v>0</v>
          </cell>
          <cell r="FB834">
            <v>0</v>
          </cell>
          <cell r="FC834">
            <v>0</v>
          </cell>
          <cell r="FD834">
            <v>0</v>
          </cell>
          <cell r="GZ834">
            <v>0</v>
          </cell>
          <cell r="HA834">
            <v>0</v>
          </cell>
        </row>
        <row r="835"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-26769.874038386028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  <cell r="O835">
            <v>0</v>
          </cell>
          <cell r="P835">
            <v>0</v>
          </cell>
          <cell r="Q835">
            <v>0</v>
          </cell>
          <cell r="R835">
            <v>0</v>
          </cell>
          <cell r="S835">
            <v>0</v>
          </cell>
          <cell r="T835">
            <v>-1364.776172664021</v>
          </cell>
          <cell r="U835">
            <v>-2027.776172664021</v>
          </cell>
          <cell r="V835">
            <v>0</v>
          </cell>
          <cell r="W835">
            <v>0</v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>
            <v>0</v>
          </cell>
          <cell r="AC835">
            <v>0</v>
          </cell>
          <cell r="AD835">
            <v>0</v>
          </cell>
          <cell r="AE835">
            <v>0</v>
          </cell>
          <cell r="AF835">
            <v>0</v>
          </cell>
          <cell r="AG835">
            <v>259</v>
          </cell>
          <cell r="AH835">
            <v>148</v>
          </cell>
          <cell r="AI835">
            <v>0</v>
          </cell>
          <cell r="AJ835">
            <v>0</v>
          </cell>
          <cell r="AK835">
            <v>0</v>
          </cell>
          <cell r="AL835">
            <v>0</v>
          </cell>
          <cell r="AM835">
            <v>0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  <cell r="AR835">
            <v>0</v>
          </cell>
          <cell r="AS835">
            <v>0</v>
          </cell>
          <cell r="AT835">
            <v>-1368.415048912866</v>
          </cell>
          <cell r="AU835">
            <v>-919.41504891286604</v>
          </cell>
          <cell r="AV835">
            <v>0</v>
          </cell>
          <cell r="AW835">
            <v>0</v>
          </cell>
          <cell r="AX835">
            <v>0</v>
          </cell>
          <cell r="AY835">
            <v>0</v>
          </cell>
          <cell r="AZ835">
            <v>0</v>
          </cell>
          <cell r="BA835">
            <v>0</v>
          </cell>
          <cell r="BB835">
            <v>0</v>
          </cell>
          <cell r="BC835">
            <v>0</v>
          </cell>
          <cell r="BD835">
            <v>0</v>
          </cell>
          <cell r="BE835">
            <v>0</v>
          </cell>
          <cell r="BF835">
            <v>0</v>
          </cell>
          <cell r="BG835">
            <v>-1025.0964621746243</v>
          </cell>
          <cell r="BH835">
            <v>-817.09646217462432</v>
          </cell>
          <cell r="BI835">
            <v>0</v>
          </cell>
          <cell r="BJ835">
            <v>0</v>
          </cell>
          <cell r="BK835">
            <v>0</v>
          </cell>
          <cell r="BL835">
            <v>0</v>
          </cell>
          <cell r="BM835">
            <v>0</v>
          </cell>
          <cell r="BN835">
            <v>0</v>
          </cell>
          <cell r="BO835">
            <v>0</v>
          </cell>
          <cell r="BP835">
            <v>0</v>
          </cell>
          <cell r="BQ835">
            <v>0</v>
          </cell>
          <cell r="BR835">
            <v>0</v>
          </cell>
          <cell r="BS835">
            <v>0</v>
          </cell>
          <cell r="BT835">
            <v>-2496.1335999999974</v>
          </cell>
          <cell r="BU835">
            <v>-2591.1335999999974</v>
          </cell>
          <cell r="BV835">
            <v>0</v>
          </cell>
          <cell r="BW835">
            <v>0</v>
          </cell>
          <cell r="BX835">
            <v>0</v>
          </cell>
          <cell r="BY835">
            <v>0</v>
          </cell>
          <cell r="BZ835">
            <v>0</v>
          </cell>
          <cell r="CA835">
            <v>0</v>
          </cell>
          <cell r="CB835">
            <v>0</v>
          </cell>
          <cell r="CC835">
            <v>0</v>
          </cell>
          <cell r="CD835">
            <v>0</v>
          </cell>
          <cell r="CE835">
            <v>0</v>
          </cell>
          <cell r="CF835">
            <v>0</v>
          </cell>
          <cell r="CG835">
            <v>518.01422863345579</v>
          </cell>
          <cell r="CH835">
            <v>426.01422863345579</v>
          </cell>
          <cell r="CI835">
            <v>0</v>
          </cell>
          <cell r="CJ835">
            <v>0</v>
          </cell>
          <cell r="CK835">
            <v>0</v>
          </cell>
          <cell r="CL835">
            <v>0</v>
          </cell>
          <cell r="CM835">
            <v>0</v>
          </cell>
          <cell r="CN835">
            <v>0</v>
          </cell>
          <cell r="CO835">
            <v>0</v>
          </cell>
          <cell r="CP835">
            <v>0</v>
          </cell>
          <cell r="CQ835">
            <v>0</v>
          </cell>
          <cell r="CR835">
            <v>0</v>
          </cell>
          <cell r="CS835">
            <v>0</v>
          </cell>
          <cell r="CT835">
            <v>-793.48848484847986</v>
          </cell>
          <cell r="CU835">
            <v>-1001.4884848484799</v>
          </cell>
          <cell r="CV835">
            <v>0</v>
          </cell>
          <cell r="CW835">
            <v>0</v>
          </cell>
          <cell r="CX835">
            <v>0</v>
          </cell>
          <cell r="CY835">
            <v>0</v>
          </cell>
          <cell r="CZ835">
            <v>0</v>
          </cell>
          <cell r="DA835">
            <v>0</v>
          </cell>
          <cell r="DB835">
            <v>0</v>
          </cell>
          <cell r="DC835">
            <v>0</v>
          </cell>
          <cell r="DD835">
            <v>0</v>
          </cell>
          <cell r="DE835">
            <v>0</v>
          </cell>
          <cell r="DF835">
            <v>0</v>
          </cell>
          <cell r="DG835">
            <v>-1466.7414792264808</v>
          </cell>
          <cell r="DH835">
            <v>-1820.7414792264808</v>
          </cell>
          <cell r="DI835">
            <v>0</v>
          </cell>
          <cell r="DJ835">
            <v>0</v>
          </cell>
          <cell r="DK835">
            <v>0</v>
          </cell>
          <cell r="DL835">
            <v>0</v>
          </cell>
          <cell r="DM835">
            <v>0</v>
          </cell>
          <cell r="DN835">
            <v>0</v>
          </cell>
          <cell r="DO835">
            <v>0</v>
          </cell>
          <cell r="DP835">
            <v>0</v>
          </cell>
          <cell r="DQ835">
            <v>0</v>
          </cell>
          <cell r="DR835">
            <v>0</v>
          </cell>
          <cell r="DS835">
            <v>0</v>
          </cell>
          <cell r="DT835">
            <v>76.200000000000728</v>
          </cell>
          <cell r="DU835">
            <v>25.200000000000728</v>
          </cell>
          <cell r="DV835">
            <v>0</v>
          </cell>
          <cell r="DW835">
            <v>0</v>
          </cell>
          <cell r="DX835">
            <v>0</v>
          </cell>
          <cell r="DY835">
            <v>0</v>
          </cell>
          <cell r="DZ835">
            <v>0</v>
          </cell>
          <cell r="EA835">
            <v>0</v>
          </cell>
          <cell r="EB835">
            <v>0</v>
          </cell>
          <cell r="EC835">
            <v>0</v>
          </cell>
          <cell r="ED835">
            <v>0</v>
          </cell>
          <cell r="EE835">
            <v>0</v>
          </cell>
          <cell r="EF835">
            <v>0</v>
          </cell>
          <cell r="EG835">
            <v>-3942</v>
          </cell>
          <cell r="EH835">
            <v>-6588</v>
          </cell>
          <cell r="EI835">
            <v>0</v>
          </cell>
          <cell r="EJ835">
            <v>0</v>
          </cell>
          <cell r="EK835">
            <v>0</v>
          </cell>
          <cell r="EL835">
            <v>0</v>
          </cell>
          <cell r="EM835">
            <v>0</v>
          </cell>
          <cell r="EN835">
            <v>0</v>
          </cell>
          <cell r="EO835">
            <v>0</v>
          </cell>
          <cell r="EP835">
            <v>0</v>
          </cell>
          <cell r="EQ835">
            <v>0</v>
          </cell>
          <cell r="ER835">
            <v>0</v>
          </cell>
          <cell r="ES835">
            <v>0</v>
          </cell>
          <cell r="ET835">
            <v>0</v>
          </cell>
          <cell r="EU835">
            <v>0</v>
          </cell>
          <cell r="EV835">
            <v>0</v>
          </cell>
          <cell r="EW835">
            <v>0</v>
          </cell>
          <cell r="EX835">
            <v>0</v>
          </cell>
          <cell r="EY835">
            <v>0</v>
          </cell>
          <cell r="EZ835">
            <v>0</v>
          </cell>
          <cell r="FA835">
            <v>0</v>
          </cell>
          <cell r="FB835">
            <v>0</v>
          </cell>
          <cell r="FC835">
            <v>0</v>
          </cell>
          <cell r="FD835">
            <v>0</v>
          </cell>
          <cell r="GZ835">
            <v>0</v>
          </cell>
          <cell r="HA835">
            <v>0</v>
          </cell>
        </row>
        <row r="836"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 t="str">
            <v>OBS</v>
          </cell>
          <cell r="G836">
            <v>0</v>
          </cell>
          <cell r="H836">
            <v>0</v>
          </cell>
          <cell r="I836">
            <v>0</v>
          </cell>
          <cell r="J836" t="str">
            <v>1T PPE 10%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 t="str">
            <v>1 TURNO</v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>
            <v>0</v>
          </cell>
          <cell r="AC836">
            <v>0</v>
          </cell>
          <cell r="AD836">
            <v>0</v>
          </cell>
          <cell r="AE836">
            <v>0</v>
          </cell>
          <cell r="AF836">
            <v>0</v>
          </cell>
          <cell r="AG836">
            <v>0</v>
          </cell>
          <cell r="AH836">
            <v>0</v>
          </cell>
          <cell r="AI836">
            <v>0</v>
          </cell>
          <cell r="AJ836" t="str">
            <v>1 TURNO</v>
          </cell>
          <cell r="AK836">
            <v>0</v>
          </cell>
          <cell r="AL836">
            <v>0</v>
          </cell>
          <cell r="AM836">
            <v>0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  <cell r="AR836">
            <v>0</v>
          </cell>
          <cell r="AS836">
            <v>0</v>
          </cell>
          <cell r="AT836">
            <v>0</v>
          </cell>
          <cell r="AU836">
            <v>0</v>
          </cell>
          <cell r="AV836">
            <v>0</v>
          </cell>
          <cell r="AW836" t="str">
            <v>1 TURNO</v>
          </cell>
          <cell r="AX836">
            <v>0</v>
          </cell>
          <cell r="AY836">
            <v>0</v>
          </cell>
          <cell r="AZ836">
            <v>0</v>
          </cell>
          <cell r="BA836">
            <v>0</v>
          </cell>
          <cell r="BB836">
            <v>0</v>
          </cell>
          <cell r="BC836">
            <v>0</v>
          </cell>
          <cell r="BD836">
            <v>0</v>
          </cell>
          <cell r="BE836">
            <v>0</v>
          </cell>
          <cell r="BF836">
            <v>0</v>
          </cell>
          <cell r="BG836">
            <v>0</v>
          </cell>
          <cell r="BH836">
            <v>0</v>
          </cell>
          <cell r="BI836">
            <v>0</v>
          </cell>
          <cell r="BJ836" t="str">
            <v>1 TURNO</v>
          </cell>
          <cell r="BK836">
            <v>0</v>
          </cell>
          <cell r="BL836">
            <v>0</v>
          </cell>
          <cell r="BM836">
            <v>0</v>
          </cell>
          <cell r="BN836">
            <v>0</v>
          </cell>
          <cell r="BO836">
            <v>0</v>
          </cell>
          <cell r="BP836">
            <v>0</v>
          </cell>
          <cell r="BQ836">
            <v>0</v>
          </cell>
          <cell r="BR836">
            <v>0</v>
          </cell>
          <cell r="BS836">
            <v>0</v>
          </cell>
          <cell r="BT836">
            <v>0</v>
          </cell>
          <cell r="BU836">
            <v>0</v>
          </cell>
          <cell r="BV836">
            <v>0</v>
          </cell>
          <cell r="BW836" t="str">
            <v>1 TURNO</v>
          </cell>
          <cell r="BX836">
            <v>0</v>
          </cell>
          <cell r="BY836">
            <v>0</v>
          </cell>
          <cell r="BZ836">
            <v>0</v>
          </cell>
          <cell r="CA836">
            <v>0</v>
          </cell>
          <cell r="CB836">
            <v>0</v>
          </cell>
          <cell r="CC836">
            <v>0</v>
          </cell>
          <cell r="CD836">
            <v>0</v>
          </cell>
          <cell r="CE836">
            <v>0</v>
          </cell>
          <cell r="CF836">
            <v>0</v>
          </cell>
          <cell r="CG836">
            <v>0</v>
          </cell>
          <cell r="CH836">
            <v>0</v>
          </cell>
          <cell r="CI836">
            <v>0</v>
          </cell>
          <cell r="CJ836" t="str">
            <v>1 TURNO</v>
          </cell>
          <cell r="CK836">
            <v>0</v>
          </cell>
          <cell r="CL836">
            <v>0</v>
          </cell>
          <cell r="CM836">
            <v>0</v>
          </cell>
          <cell r="CN836">
            <v>0</v>
          </cell>
          <cell r="CO836">
            <v>0</v>
          </cell>
          <cell r="CP836">
            <v>0</v>
          </cell>
          <cell r="CQ836">
            <v>0</v>
          </cell>
          <cell r="CR836">
            <v>0</v>
          </cell>
          <cell r="CS836">
            <v>0</v>
          </cell>
          <cell r="CT836">
            <v>0</v>
          </cell>
          <cell r="CU836">
            <v>0</v>
          </cell>
          <cell r="CV836">
            <v>0</v>
          </cell>
          <cell r="CW836" t="str">
            <v>1 TURNO</v>
          </cell>
          <cell r="CX836">
            <v>0</v>
          </cell>
          <cell r="CY836">
            <v>0</v>
          </cell>
          <cell r="CZ836">
            <v>0</v>
          </cell>
          <cell r="DA836">
            <v>0</v>
          </cell>
          <cell r="DB836">
            <v>0</v>
          </cell>
          <cell r="DC836">
            <v>0</v>
          </cell>
          <cell r="DD836">
            <v>0</v>
          </cell>
          <cell r="DE836">
            <v>0</v>
          </cell>
          <cell r="DF836">
            <v>0</v>
          </cell>
          <cell r="DG836">
            <v>0</v>
          </cell>
          <cell r="DH836">
            <v>0</v>
          </cell>
          <cell r="DI836">
            <v>0</v>
          </cell>
          <cell r="DJ836" t="str">
            <v>1 TURNO</v>
          </cell>
          <cell r="DK836">
            <v>0</v>
          </cell>
          <cell r="DL836">
            <v>0</v>
          </cell>
          <cell r="DM836">
            <v>0</v>
          </cell>
          <cell r="DN836">
            <v>0</v>
          </cell>
          <cell r="DO836">
            <v>0</v>
          </cell>
          <cell r="DP836">
            <v>0</v>
          </cell>
          <cell r="DQ836">
            <v>0</v>
          </cell>
          <cell r="DR836">
            <v>0</v>
          </cell>
          <cell r="DS836">
            <v>0</v>
          </cell>
          <cell r="DT836">
            <v>0</v>
          </cell>
          <cell r="DU836">
            <v>0</v>
          </cell>
          <cell r="DV836">
            <v>0</v>
          </cell>
          <cell r="DW836" t="str">
            <v>1 TURNO</v>
          </cell>
          <cell r="DX836" t="str">
            <v>1 TURNO</v>
          </cell>
          <cell r="DY836">
            <v>0</v>
          </cell>
          <cell r="DZ836">
            <v>0</v>
          </cell>
          <cell r="EA836">
            <v>0</v>
          </cell>
          <cell r="EB836">
            <v>0</v>
          </cell>
          <cell r="EC836">
            <v>0</v>
          </cell>
          <cell r="ED836">
            <v>0</v>
          </cell>
          <cell r="EE836">
            <v>0</v>
          </cell>
          <cell r="EF836">
            <v>0</v>
          </cell>
          <cell r="EG836">
            <v>0</v>
          </cell>
          <cell r="EH836">
            <v>0</v>
          </cell>
          <cell r="EI836">
            <v>0</v>
          </cell>
          <cell r="EJ836" t="str">
            <v>1 TURNO</v>
          </cell>
          <cell r="EK836">
            <v>0</v>
          </cell>
          <cell r="EL836">
            <v>0</v>
          </cell>
          <cell r="EM836">
            <v>0</v>
          </cell>
          <cell r="EN836">
            <v>0</v>
          </cell>
          <cell r="EO836">
            <v>0</v>
          </cell>
          <cell r="EP836">
            <v>0</v>
          </cell>
          <cell r="EQ836">
            <v>0</v>
          </cell>
          <cell r="ER836">
            <v>0</v>
          </cell>
          <cell r="ES836">
            <v>0</v>
          </cell>
          <cell r="ET836">
            <v>0</v>
          </cell>
          <cell r="EU836">
            <v>0</v>
          </cell>
          <cell r="EV836">
            <v>0</v>
          </cell>
          <cell r="EW836" t="str">
            <v>1 TURNO</v>
          </cell>
          <cell r="EX836">
            <v>0</v>
          </cell>
          <cell r="EY836">
            <v>0</v>
          </cell>
          <cell r="EZ836">
            <v>0</v>
          </cell>
          <cell r="FA836">
            <v>0</v>
          </cell>
          <cell r="FB836">
            <v>0</v>
          </cell>
          <cell r="FC836">
            <v>0</v>
          </cell>
          <cell r="FD836">
            <v>0</v>
          </cell>
          <cell r="GZ836">
            <v>0</v>
          </cell>
          <cell r="HA836">
            <v>0</v>
          </cell>
        </row>
        <row r="837"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0</v>
          </cell>
          <cell r="V837">
            <v>0</v>
          </cell>
          <cell r="W837">
            <v>0</v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>
            <v>0</v>
          </cell>
          <cell r="AC837">
            <v>0</v>
          </cell>
          <cell r="AD837">
            <v>0</v>
          </cell>
          <cell r="AE837">
            <v>0</v>
          </cell>
          <cell r="AF837">
            <v>0</v>
          </cell>
          <cell r="AG837">
            <v>0</v>
          </cell>
          <cell r="AH837">
            <v>0</v>
          </cell>
          <cell r="AI837">
            <v>0</v>
          </cell>
          <cell r="AJ837">
            <v>0</v>
          </cell>
          <cell r="AK837">
            <v>0</v>
          </cell>
          <cell r="AL837">
            <v>0</v>
          </cell>
          <cell r="AM837">
            <v>0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  <cell r="AR837">
            <v>0</v>
          </cell>
          <cell r="AS837">
            <v>0</v>
          </cell>
          <cell r="AT837">
            <v>0</v>
          </cell>
          <cell r="AU837">
            <v>0</v>
          </cell>
          <cell r="AV837">
            <v>0</v>
          </cell>
          <cell r="AW837">
            <v>0</v>
          </cell>
          <cell r="AX837">
            <v>0</v>
          </cell>
          <cell r="AY837">
            <v>0</v>
          </cell>
          <cell r="AZ837">
            <v>0</v>
          </cell>
          <cell r="BA837">
            <v>0</v>
          </cell>
          <cell r="BB837">
            <v>0</v>
          </cell>
          <cell r="BC837">
            <v>0</v>
          </cell>
          <cell r="BD837">
            <v>0</v>
          </cell>
          <cell r="BE837">
            <v>0</v>
          </cell>
          <cell r="BF837">
            <v>0</v>
          </cell>
          <cell r="BG837">
            <v>0</v>
          </cell>
          <cell r="BH837">
            <v>0</v>
          </cell>
          <cell r="BI837">
            <v>0</v>
          </cell>
          <cell r="BJ837">
            <v>0</v>
          </cell>
          <cell r="BK837">
            <v>0</v>
          </cell>
          <cell r="BL837">
            <v>0</v>
          </cell>
          <cell r="BM837">
            <v>0</v>
          </cell>
          <cell r="BN837">
            <v>0</v>
          </cell>
          <cell r="BO837">
            <v>0</v>
          </cell>
          <cell r="BP837">
            <v>0</v>
          </cell>
          <cell r="BQ837">
            <v>0</v>
          </cell>
          <cell r="BR837">
            <v>0</v>
          </cell>
          <cell r="BS837">
            <v>0</v>
          </cell>
          <cell r="BT837">
            <v>0</v>
          </cell>
          <cell r="BU837">
            <v>0</v>
          </cell>
          <cell r="BV837">
            <v>0</v>
          </cell>
          <cell r="BW837">
            <v>0</v>
          </cell>
          <cell r="BX837">
            <v>0</v>
          </cell>
          <cell r="BY837">
            <v>0</v>
          </cell>
          <cell r="BZ837">
            <v>0</v>
          </cell>
          <cell r="CA837">
            <v>0</v>
          </cell>
          <cell r="CB837">
            <v>0</v>
          </cell>
          <cell r="CC837">
            <v>0</v>
          </cell>
          <cell r="CD837">
            <v>0</v>
          </cell>
          <cell r="CE837">
            <v>0</v>
          </cell>
          <cell r="CF837">
            <v>0</v>
          </cell>
          <cell r="CG837">
            <v>0</v>
          </cell>
          <cell r="CH837">
            <v>0</v>
          </cell>
          <cell r="CI837">
            <v>0</v>
          </cell>
          <cell r="CJ837">
            <v>0</v>
          </cell>
          <cell r="CK837">
            <v>0</v>
          </cell>
          <cell r="CL837">
            <v>0</v>
          </cell>
          <cell r="CM837">
            <v>0</v>
          </cell>
          <cell r="CN837">
            <v>0</v>
          </cell>
          <cell r="CO837">
            <v>0</v>
          </cell>
          <cell r="CP837">
            <v>0</v>
          </cell>
          <cell r="CQ837">
            <v>0</v>
          </cell>
          <cell r="CR837">
            <v>0</v>
          </cell>
          <cell r="CS837">
            <v>0</v>
          </cell>
          <cell r="CT837">
            <v>0</v>
          </cell>
          <cell r="CU837">
            <v>0</v>
          </cell>
          <cell r="CV837">
            <v>0</v>
          </cell>
          <cell r="CW837">
            <v>0</v>
          </cell>
          <cell r="CX837">
            <v>0</v>
          </cell>
          <cell r="CY837">
            <v>0</v>
          </cell>
          <cell r="CZ837">
            <v>0</v>
          </cell>
          <cell r="DA837">
            <v>0</v>
          </cell>
          <cell r="DB837">
            <v>0</v>
          </cell>
          <cell r="DC837">
            <v>0</v>
          </cell>
          <cell r="DD837">
            <v>0</v>
          </cell>
          <cell r="DE837">
            <v>0</v>
          </cell>
          <cell r="DF837">
            <v>0</v>
          </cell>
          <cell r="DG837">
            <v>0</v>
          </cell>
          <cell r="DH837">
            <v>0</v>
          </cell>
          <cell r="DI837">
            <v>0</v>
          </cell>
          <cell r="DJ837" t="e">
            <v>#VALUE!</v>
          </cell>
          <cell r="DK837">
            <v>0</v>
          </cell>
          <cell r="DL837">
            <v>0</v>
          </cell>
          <cell r="DM837">
            <v>0</v>
          </cell>
          <cell r="DN837">
            <v>0</v>
          </cell>
          <cell r="DO837">
            <v>0</v>
          </cell>
          <cell r="DP837">
            <v>0</v>
          </cell>
          <cell r="DQ837">
            <v>0</v>
          </cell>
          <cell r="DR837">
            <v>0</v>
          </cell>
          <cell r="DS837">
            <v>0</v>
          </cell>
          <cell r="DT837">
            <v>0</v>
          </cell>
          <cell r="DU837">
            <v>0</v>
          </cell>
          <cell r="DV837">
            <v>0</v>
          </cell>
          <cell r="DW837">
            <v>0</v>
          </cell>
          <cell r="DX837">
            <v>0</v>
          </cell>
          <cell r="DY837">
            <v>0</v>
          </cell>
          <cell r="DZ837">
            <v>0</v>
          </cell>
          <cell r="EA837">
            <v>0</v>
          </cell>
          <cell r="EB837">
            <v>0</v>
          </cell>
          <cell r="EC837">
            <v>0</v>
          </cell>
          <cell r="ED837">
            <v>0</v>
          </cell>
          <cell r="EE837">
            <v>0</v>
          </cell>
          <cell r="EF837">
            <v>0</v>
          </cell>
          <cell r="EG837">
            <v>0</v>
          </cell>
          <cell r="EH837">
            <v>0</v>
          </cell>
          <cell r="EI837">
            <v>0</v>
          </cell>
          <cell r="EJ837">
            <v>0</v>
          </cell>
          <cell r="EK837">
            <v>0</v>
          </cell>
          <cell r="EL837">
            <v>0</v>
          </cell>
          <cell r="EM837">
            <v>0</v>
          </cell>
          <cell r="EN837">
            <v>0</v>
          </cell>
          <cell r="EO837">
            <v>0</v>
          </cell>
          <cell r="EP837">
            <v>0</v>
          </cell>
          <cell r="EQ837">
            <v>0</v>
          </cell>
          <cell r="ER837">
            <v>0</v>
          </cell>
          <cell r="ES837">
            <v>0</v>
          </cell>
          <cell r="ET837">
            <v>0</v>
          </cell>
          <cell r="EU837">
            <v>0</v>
          </cell>
          <cell r="EV837">
            <v>0</v>
          </cell>
          <cell r="EW837">
            <v>0</v>
          </cell>
          <cell r="EX837">
            <v>0</v>
          </cell>
          <cell r="EY837">
            <v>0</v>
          </cell>
          <cell r="EZ837">
            <v>0</v>
          </cell>
          <cell r="FA837">
            <v>0</v>
          </cell>
          <cell r="FB837">
            <v>0</v>
          </cell>
          <cell r="FC837">
            <v>0</v>
          </cell>
          <cell r="FD837">
            <v>0</v>
          </cell>
          <cell r="GZ837">
            <v>0</v>
          </cell>
          <cell r="HA837">
            <v>0</v>
          </cell>
        </row>
        <row r="838"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  <cell r="O838">
            <v>0</v>
          </cell>
          <cell r="P838">
            <v>0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0</v>
          </cell>
          <cell r="V838">
            <v>0</v>
          </cell>
          <cell r="W838">
            <v>0</v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>
            <v>0</v>
          </cell>
          <cell r="AC838">
            <v>0</v>
          </cell>
          <cell r="AD838">
            <v>0</v>
          </cell>
          <cell r="AE838">
            <v>0</v>
          </cell>
          <cell r="AF838">
            <v>0</v>
          </cell>
          <cell r="AG838">
            <v>0</v>
          </cell>
          <cell r="AH838">
            <v>0</v>
          </cell>
          <cell r="AI838">
            <v>0</v>
          </cell>
          <cell r="AJ838">
            <v>0</v>
          </cell>
          <cell r="AK838">
            <v>0</v>
          </cell>
          <cell r="AL838">
            <v>0</v>
          </cell>
          <cell r="AM838">
            <v>0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  <cell r="AR838">
            <v>0</v>
          </cell>
          <cell r="AS838">
            <v>0</v>
          </cell>
          <cell r="AT838">
            <v>0</v>
          </cell>
          <cell r="AU838">
            <v>0</v>
          </cell>
          <cell r="AV838">
            <v>0</v>
          </cell>
          <cell r="AW838">
            <v>0</v>
          </cell>
          <cell r="AX838">
            <v>0</v>
          </cell>
          <cell r="AY838">
            <v>0</v>
          </cell>
          <cell r="AZ838">
            <v>0</v>
          </cell>
          <cell r="BA838">
            <v>0</v>
          </cell>
          <cell r="BB838">
            <v>0</v>
          </cell>
          <cell r="BC838">
            <v>0</v>
          </cell>
          <cell r="BD838">
            <v>0</v>
          </cell>
          <cell r="BE838">
            <v>0</v>
          </cell>
          <cell r="BF838">
            <v>0</v>
          </cell>
          <cell r="BG838">
            <v>0</v>
          </cell>
          <cell r="BH838">
            <v>0</v>
          </cell>
          <cell r="BI838">
            <v>0</v>
          </cell>
          <cell r="BJ838">
            <v>0</v>
          </cell>
          <cell r="BK838">
            <v>0</v>
          </cell>
          <cell r="BL838">
            <v>0</v>
          </cell>
          <cell r="BM838">
            <v>0</v>
          </cell>
          <cell r="BN838">
            <v>0</v>
          </cell>
          <cell r="BO838">
            <v>0</v>
          </cell>
          <cell r="BP838">
            <v>0</v>
          </cell>
          <cell r="BQ838">
            <v>0</v>
          </cell>
          <cell r="BR838">
            <v>0</v>
          </cell>
          <cell r="BS838">
            <v>0</v>
          </cell>
          <cell r="BT838">
            <v>0</v>
          </cell>
          <cell r="BU838">
            <v>0</v>
          </cell>
          <cell r="BV838">
            <v>0</v>
          </cell>
          <cell r="BW838">
            <v>0</v>
          </cell>
          <cell r="BX838">
            <v>0</v>
          </cell>
          <cell r="BY838">
            <v>0</v>
          </cell>
          <cell r="BZ838">
            <v>0</v>
          </cell>
          <cell r="CA838">
            <v>0</v>
          </cell>
          <cell r="CB838">
            <v>0</v>
          </cell>
          <cell r="CC838">
            <v>0</v>
          </cell>
          <cell r="CD838">
            <v>0</v>
          </cell>
          <cell r="CE838">
            <v>0</v>
          </cell>
          <cell r="CF838">
            <v>0</v>
          </cell>
          <cell r="CG838">
            <v>0</v>
          </cell>
          <cell r="CH838">
            <v>0</v>
          </cell>
          <cell r="CI838">
            <v>0</v>
          </cell>
          <cell r="CJ838">
            <v>0</v>
          </cell>
          <cell r="CK838">
            <v>0</v>
          </cell>
          <cell r="CL838">
            <v>0</v>
          </cell>
          <cell r="CM838">
            <v>0</v>
          </cell>
          <cell r="CN838">
            <v>0</v>
          </cell>
          <cell r="CO838">
            <v>0</v>
          </cell>
          <cell r="CP838">
            <v>0</v>
          </cell>
          <cell r="CQ838">
            <v>0</v>
          </cell>
          <cell r="CR838">
            <v>0</v>
          </cell>
          <cell r="CS838">
            <v>0</v>
          </cell>
          <cell r="CT838">
            <v>0</v>
          </cell>
          <cell r="CU838">
            <v>0</v>
          </cell>
          <cell r="CV838">
            <v>0</v>
          </cell>
          <cell r="CW838">
            <v>0</v>
          </cell>
          <cell r="CX838">
            <v>0</v>
          </cell>
          <cell r="CY838">
            <v>0</v>
          </cell>
          <cell r="CZ838">
            <v>0</v>
          </cell>
          <cell r="DA838">
            <v>0</v>
          </cell>
          <cell r="DB838">
            <v>0</v>
          </cell>
          <cell r="DC838">
            <v>0</v>
          </cell>
          <cell r="DD838">
            <v>0</v>
          </cell>
          <cell r="DE838">
            <v>0</v>
          </cell>
          <cell r="DF838">
            <v>0</v>
          </cell>
          <cell r="DG838">
            <v>0</v>
          </cell>
          <cell r="DH838">
            <v>0</v>
          </cell>
          <cell r="DI838">
            <v>0</v>
          </cell>
          <cell r="DJ838">
            <v>0</v>
          </cell>
          <cell r="DK838">
            <v>0</v>
          </cell>
          <cell r="DL838">
            <v>0</v>
          </cell>
          <cell r="DM838">
            <v>0</v>
          </cell>
          <cell r="DN838">
            <v>0</v>
          </cell>
          <cell r="DO838">
            <v>0</v>
          </cell>
          <cell r="DP838">
            <v>0</v>
          </cell>
          <cell r="DQ838">
            <v>0</v>
          </cell>
          <cell r="DR838">
            <v>0</v>
          </cell>
          <cell r="DS838">
            <v>0</v>
          </cell>
          <cell r="DT838">
            <v>0</v>
          </cell>
          <cell r="DU838">
            <v>0</v>
          </cell>
          <cell r="DV838">
            <v>0</v>
          </cell>
          <cell r="DW838">
            <v>0</v>
          </cell>
          <cell r="DX838">
            <v>0</v>
          </cell>
          <cell r="DY838">
            <v>0</v>
          </cell>
          <cell r="DZ838">
            <v>0</v>
          </cell>
          <cell r="EA838">
            <v>0</v>
          </cell>
          <cell r="EB838">
            <v>0</v>
          </cell>
          <cell r="EC838">
            <v>0</v>
          </cell>
          <cell r="ED838">
            <v>0</v>
          </cell>
          <cell r="EE838">
            <v>0</v>
          </cell>
          <cell r="EF838">
            <v>0</v>
          </cell>
          <cell r="EG838">
            <v>0</v>
          </cell>
          <cell r="EH838">
            <v>0</v>
          </cell>
          <cell r="EI838">
            <v>0</v>
          </cell>
          <cell r="EJ838">
            <v>17455</v>
          </cell>
          <cell r="EK838">
            <v>0</v>
          </cell>
          <cell r="EL838">
            <v>0</v>
          </cell>
          <cell r="EM838">
            <v>0</v>
          </cell>
          <cell r="EN838">
            <v>0</v>
          </cell>
          <cell r="EO838">
            <v>0</v>
          </cell>
          <cell r="EP838">
            <v>0</v>
          </cell>
          <cell r="EQ838">
            <v>0</v>
          </cell>
          <cell r="ER838">
            <v>0</v>
          </cell>
          <cell r="ES838">
            <v>0</v>
          </cell>
          <cell r="ET838">
            <v>0</v>
          </cell>
          <cell r="EU838">
            <v>0</v>
          </cell>
          <cell r="EV838">
            <v>0</v>
          </cell>
          <cell r="EW838">
            <v>0</v>
          </cell>
          <cell r="EX838">
            <v>0</v>
          </cell>
          <cell r="EY838">
            <v>0</v>
          </cell>
          <cell r="EZ838">
            <v>0</v>
          </cell>
          <cell r="FA838">
            <v>0</v>
          </cell>
          <cell r="FB838">
            <v>0</v>
          </cell>
          <cell r="FC838">
            <v>0</v>
          </cell>
          <cell r="FD838">
            <v>0</v>
          </cell>
          <cell r="GZ838">
            <v>0</v>
          </cell>
          <cell r="HA838">
            <v>0</v>
          </cell>
        </row>
        <row r="839"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  <cell r="Q839">
            <v>0</v>
          </cell>
          <cell r="R839">
            <v>0</v>
          </cell>
          <cell r="S839">
            <v>0</v>
          </cell>
          <cell r="T839">
            <v>0</v>
          </cell>
          <cell r="U839">
            <v>0</v>
          </cell>
          <cell r="V839">
            <v>0</v>
          </cell>
          <cell r="W839">
            <v>0</v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>
            <v>0</v>
          </cell>
          <cell r="AC839">
            <v>0</v>
          </cell>
          <cell r="AD839">
            <v>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  <cell r="AL839">
            <v>0</v>
          </cell>
          <cell r="AM839">
            <v>0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  <cell r="AR839">
            <v>0</v>
          </cell>
          <cell r="AS839">
            <v>0</v>
          </cell>
          <cell r="AT839">
            <v>0</v>
          </cell>
          <cell r="AU839">
            <v>0</v>
          </cell>
          <cell r="AV839">
            <v>0</v>
          </cell>
          <cell r="AW839">
            <v>0</v>
          </cell>
          <cell r="AX839">
            <v>0</v>
          </cell>
          <cell r="AY839">
            <v>0</v>
          </cell>
          <cell r="AZ839">
            <v>0</v>
          </cell>
          <cell r="BA839">
            <v>0</v>
          </cell>
          <cell r="BB839">
            <v>0</v>
          </cell>
          <cell r="BC839">
            <v>0</v>
          </cell>
          <cell r="BD839">
            <v>0</v>
          </cell>
          <cell r="BE839">
            <v>0</v>
          </cell>
          <cell r="BF839">
            <v>0</v>
          </cell>
          <cell r="BG839">
            <v>0</v>
          </cell>
          <cell r="BH839">
            <v>0</v>
          </cell>
          <cell r="BI839">
            <v>0</v>
          </cell>
          <cell r="BJ839">
            <v>0</v>
          </cell>
          <cell r="BK839">
            <v>0</v>
          </cell>
          <cell r="BL839">
            <v>0</v>
          </cell>
          <cell r="BM839">
            <v>0</v>
          </cell>
          <cell r="BN839">
            <v>0</v>
          </cell>
          <cell r="BO839">
            <v>0</v>
          </cell>
          <cell r="BP839">
            <v>0</v>
          </cell>
          <cell r="BQ839">
            <v>0</v>
          </cell>
          <cell r="BR839">
            <v>0</v>
          </cell>
          <cell r="BS839">
            <v>0</v>
          </cell>
          <cell r="BT839">
            <v>0</v>
          </cell>
          <cell r="BU839">
            <v>0</v>
          </cell>
          <cell r="BV839">
            <v>0</v>
          </cell>
          <cell r="BW839">
            <v>0</v>
          </cell>
          <cell r="BX839">
            <v>0</v>
          </cell>
          <cell r="BY839">
            <v>0</v>
          </cell>
          <cell r="BZ839">
            <v>0</v>
          </cell>
          <cell r="CA839">
            <v>0</v>
          </cell>
          <cell r="CB839">
            <v>0</v>
          </cell>
          <cell r="CC839">
            <v>0</v>
          </cell>
          <cell r="CD839">
            <v>0</v>
          </cell>
          <cell r="CE839">
            <v>0</v>
          </cell>
          <cell r="CF839">
            <v>0</v>
          </cell>
          <cell r="CG839">
            <v>0</v>
          </cell>
          <cell r="CH839">
            <v>0</v>
          </cell>
          <cell r="CI839">
            <v>0</v>
          </cell>
          <cell r="CJ839">
            <v>0</v>
          </cell>
          <cell r="CK839">
            <v>0</v>
          </cell>
          <cell r="CL839">
            <v>0</v>
          </cell>
          <cell r="CM839">
            <v>0</v>
          </cell>
          <cell r="CN839">
            <v>0</v>
          </cell>
          <cell r="CO839">
            <v>0</v>
          </cell>
          <cell r="CP839">
            <v>0</v>
          </cell>
          <cell r="CQ839">
            <v>0</v>
          </cell>
          <cell r="CR839">
            <v>0</v>
          </cell>
          <cell r="CS839">
            <v>0</v>
          </cell>
          <cell r="CT839">
            <v>0</v>
          </cell>
          <cell r="CU839">
            <v>0</v>
          </cell>
          <cell r="CV839">
            <v>0</v>
          </cell>
          <cell r="CW839">
            <v>0</v>
          </cell>
          <cell r="CX839">
            <v>0</v>
          </cell>
          <cell r="CY839">
            <v>0</v>
          </cell>
          <cell r="CZ839">
            <v>0</v>
          </cell>
          <cell r="DA839">
            <v>0</v>
          </cell>
          <cell r="DB839">
            <v>0</v>
          </cell>
          <cell r="DC839">
            <v>0</v>
          </cell>
          <cell r="DD839">
            <v>0</v>
          </cell>
          <cell r="DE839">
            <v>0</v>
          </cell>
          <cell r="DF839">
            <v>0</v>
          </cell>
          <cell r="DG839">
            <v>0</v>
          </cell>
          <cell r="DH839">
            <v>0</v>
          </cell>
          <cell r="DI839">
            <v>0</v>
          </cell>
          <cell r="DJ839">
            <v>0</v>
          </cell>
          <cell r="DK839">
            <v>0</v>
          </cell>
          <cell r="DL839">
            <v>0</v>
          </cell>
          <cell r="DM839">
            <v>0</v>
          </cell>
          <cell r="DN839">
            <v>0</v>
          </cell>
          <cell r="DO839">
            <v>0</v>
          </cell>
          <cell r="DP839">
            <v>0</v>
          </cell>
          <cell r="DQ839">
            <v>0</v>
          </cell>
          <cell r="DR839">
            <v>0</v>
          </cell>
          <cell r="DS839">
            <v>0</v>
          </cell>
          <cell r="DT839">
            <v>0</v>
          </cell>
          <cell r="DU839">
            <v>0</v>
          </cell>
          <cell r="DV839">
            <v>0</v>
          </cell>
          <cell r="DW839">
            <v>0</v>
          </cell>
          <cell r="DX839">
            <v>0</v>
          </cell>
          <cell r="DY839">
            <v>0</v>
          </cell>
          <cell r="DZ839">
            <v>0</v>
          </cell>
          <cell r="EA839">
            <v>0</v>
          </cell>
          <cell r="EB839">
            <v>0</v>
          </cell>
          <cell r="EC839">
            <v>0</v>
          </cell>
          <cell r="ED839">
            <v>0</v>
          </cell>
          <cell r="EE839">
            <v>0</v>
          </cell>
          <cell r="EF839">
            <v>0</v>
          </cell>
          <cell r="EG839">
            <v>0</v>
          </cell>
          <cell r="EH839">
            <v>0</v>
          </cell>
          <cell r="EI839">
            <v>0</v>
          </cell>
          <cell r="EJ839">
            <v>0</v>
          </cell>
          <cell r="EK839">
            <v>0</v>
          </cell>
          <cell r="EL839">
            <v>0</v>
          </cell>
          <cell r="EM839">
            <v>0</v>
          </cell>
          <cell r="EN839">
            <v>0</v>
          </cell>
          <cell r="EO839">
            <v>0</v>
          </cell>
          <cell r="EP839">
            <v>0</v>
          </cell>
          <cell r="EQ839">
            <v>0</v>
          </cell>
          <cell r="ER839">
            <v>0</v>
          </cell>
          <cell r="ES839">
            <v>0</v>
          </cell>
          <cell r="ET839">
            <v>0</v>
          </cell>
          <cell r="EU839">
            <v>0</v>
          </cell>
          <cell r="EV839">
            <v>0</v>
          </cell>
          <cell r="EW839">
            <v>0</v>
          </cell>
          <cell r="EX839">
            <v>0</v>
          </cell>
          <cell r="EY839">
            <v>0</v>
          </cell>
          <cell r="EZ839">
            <v>0</v>
          </cell>
          <cell r="FA839">
            <v>0</v>
          </cell>
          <cell r="FB839">
            <v>0</v>
          </cell>
          <cell r="FC839">
            <v>0</v>
          </cell>
          <cell r="FD839">
            <v>0</v>
          </cell>
          <cell r="GZ839">
            <v>0</v>
          </cell>
          <cell r="HA839">
            <v>0</v>
          </cell>
        </row>
        <row r="840">
          <cell r="B840" t="str">
            <v>CHECK LINHA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  <cell r="O840">
            <v>0</v>
          </cell>
          <cell r="P840">
            <v>0</v>
          </cell>
          <cell r="Q840">
            <v>0</v>
          </cell>
          <cell r="R840">
            <v>0</v>
          </cell>
          <cell r="S840">
            <v>0</v>
          </cell>
          <cell r="T840">
            <v>0</v>
          </cell>
          <cell r="U840">
            <v>0</v>
          </cell>
          <cell r="V840">
            <v>0</v>
          </cell>
          <cell r="W840">
            <v>0</v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>
            <v>0</v>
          </cell>
          <cell r="AC840">
            <v>0</v>
          </cell>
          <cell r="AD840">
            <v>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>
            <v>0</v>
          </cell>
          <cell r="AM840">
            <v>0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  <cell r="AR840">
            <v>0</v>
          </cell>
          <cell r="AS840">
            <v>0</v>
          </cell>
          <cell r="AT840">
            <v>0</v>
          </cell>
          <cell r="AU840">
            <v>0</v>
          </cell>
          <cell r="AV840">
            <v>0</v>
          </cell>
          <cell r="AW840">
            <v>0</v>
          </cell>
          <cell r="AX840">
            <v>0</v>
          </cell>
          <cell r="AY840">
            <v>0</v>
          </cell>
          <cell r="AZ840">
            <v>0</v>
          </cell>
          <cell r="BA840">
            <v>0</v>
          </cell>
          <cell r="BB840">
            <v>0</v>
          </cell>
          <cell r="BC840">
            <v>0</v>
          </cell>
          <cell r="BD840">
            <v>0</v>
          </cell>
          <cell r="BE840">
            <v>0</v>
          </cell>
          <cell r="BF840">
            <v>0</v>
          </cell>
          <cell r="BG840">
            <v>0</v>
          </cell>
          <cell r="BH840">
            <v>0</v>
          </cell>
          <cell r="BI840">
            <v>0</v>
          </cell>
          <cell r="BJ840">
            <v>0</v>
          </cell>
          <cell r="BK840">
            <v>0</v>
          </cell>
          <cell r="BL840">
            <v>0</v>
          </cell>
          <cell r="BM840">
            <v>0</v>
          </cell>
          <cell r="BN840">
            <v>0</v>
          </cell>
          <cell r="BO840">
            <v>0</v>
          </cell>
          <cell r="BP840">
            <v>0</v>
          </cell>
          <cell r="BQ840">
            <v>0</v>
          </cell>
          <cell r="BR840">
            <v>0</v>
          </cell>
          <cell r="BS840">
            <v>0</v>
          </cell>
          <cell r="BT840">
            <v>0</v>
          </cell>
          <cell r="BU840">
            <v>0</v>
          </cell>
          <cell r="BV840">
            <v>0</v>
          </cell>
          <cell r="BW840">
            <v>0</v>
          </cell>
          <cell r="BX840">
            <v>0</v>
          </cell>
          <cell r="BY840">
            <v>0</v>
          </cell>
          <cell r="BZ840">
            <v>0</v>
          </cell>
          <cell r="CA840">
            <v>0</v>
          </cell>
          <cell r="CB840">
            <v>0</v>
          </cell>
          <cell r="CC840">
            <v>0</v>
          </cell>
          <cell r="CD840">
            <v>0</v>
          </cell>
          <cell r="CE840">
            <v>0</v>
          </cell>
          <cell r="CF840">
            <v>0</v>
          </cell>
          <cell r="CG840">
            <v>0</v>
          </cell>
          <cell r="CH840">
            <v>0</v>
          </cell>
          <cell r="CI840">
            <v>0</v>
          </cell>
          <cell r="CJ840">
            <v>0</v>
          </cell>
          <cell r="CK840">
            <v>0</v>
          </cell>
          <cell r="CL840">
            <v>0</v>
          </cell>
          <cell r="CM840">
            <v>0</v>
          </cell>
          <cell r="CN840">
            <v>0</v>
          </cell>
          <cell r="CO840">
            <v>0</v>
          </cell>
          <cell r="CP840">
            <v>0</v>
          </cell>
          <cell r="CQ840">
            <v>0</v>
          </cell>
          <cell r="CR840">
            <v>0</v>
          </cell>
          <cell r="CS840">
            <v>0</v>
          </cell>
          <cell r="CT840">
            <v>0</v>
          </cell>
          <cell r="CU840">
            <v>0</v>
          </cell>
          <cell r="CV840">
            <v>0</v>
          </cell>
          <cell r="CW840">
            <v>0</v>
          </cell>
          <cell r="CX840">
            <v>0</v>
          </cell>
          <cell r="CY840">
            <v>0</v>
          </cell>
          <cell r="CZ840">
            <v>0</v>
          </cell>
          <cell r="DA840">
            <v>0</v>
          </cell>
          <cell r="DB840">
            <v>0</v>
          </cell>
          <cell r="DC840">
            <v>0</v>
          </cell>
          <cell r="DD840">
            <v>0</v>
          </cell>
          <cell r="DE840">
            <v>0</v>
          </cell>
          <cell r="DF840">
            <v>0</v>
          </cell>
          <cell r="DG840">
            <v>0</v>
          </cell>
          <cell r="DH840">
            <v>0</v>
          </cell>
          <cell r="DI840">
            <v>0</v>
          </cell>
          <cell r="DJ840">
            <v>0</v>
          </cell>
          <cell r="DK840">
            <v>0</v>
          </cell>
          <cell r="DL840">
            <v>0</v>
          </cell>
          <cell r="DM840">
            <v>0</v>
          </cell>
          <cell r="DN840">
            <v>0</v>
          </cell>
          <cell r="DO840">
            <v>0</v>
          </cell>
          <cell r="DP840">
            <v>0</v>
          </cell>
          <cell r="DQ840">
            <v>0</v>
          </cell>
          <cell r="DR840">
            <v>0</v>
          </cell>
          <cell r="DS840">
            <v>0</v>
          </cell>
          <cell r="DT840">
            <v>0</v>
          </cell>
          <cell r="DU840">
            <v>0</v>
          </cell>
          <cell r="DV840">
            <v>0</v>
          </cell>
          <cell r="DW840">
            <v>0</v>
          </cell>
          <cell r="DX840">
            <v>0</v>
          </cell>
          <cell r="DY840">
            <v>0</v>
          </cell>
          <cell r="DZ840">
            <v>0</v>
          </cell>
          <cell r="EA840">
            <v>0</v>
          </cell>
          <cell r="EB840">
            <v>0</v>
          </cell>
          <cell r="EC840">
            <v>0</v>
          </cell>
          <cell r="ED840">
            <v>0</v>
          </cell>
          <cell r="EE840">
            <v>0</v>
          </cell>
          <cell r="EF840">
            <v>0</v>
          </cell>
          <cell r="EG840">
            <v>0</v>
          </cell>
          <cell r="EH840">
            <v>0</v>
          </cell>
          <cell r="EI840">
            <v>0</v>
          </cell>
          <cell r="EJ840">
            <v>0</v>
          </cell>
          <cell r="EK840">
            <v>0</v>
          </cell>
          <cell r="EL840">
            <v>0</v>
          </cell>
          <cell r="EM840">
            <v>0</v>
          </cell>
          <cell r="EN840">
            <v>0</v>
          </cell>
          <cell r="EO840">
            <v>0</v>
          </cell>
          <cell r="EP840">
            <v>0</v>
          </cell>
          <cell r="EQ840">
            <v>0</v>
          </cell>
          <cell r="ER840">
            <v>0</v>
          </cell>
          <cell r="ES840">
            <v>0</v>
          </cell>
          <cell r="ET840">
            <v>0</v>
          </cell>
          <cell r="EU840">
            <v>0</v>
          </cell>
          <cell r="EV840">
            <v>0</v>
          </cell>
          <cell r="EW840">
            <v>0</v>
          </cell>
          <cell r="EX840">
            <v>0</v>
          </cell>
          <cell r="EY840">
            <v>0</v>
          </cell>
          <cell r="EZ840">
            <v>0</v>
          </cell>
          <cell r="FA840">
            <v>0</v>
          </cell>
          <cell r="FB840">
            <v>0</v>
          </cell>
          <cell r="FC840">
            <v>0</v>
          </cell>
          <cell r="FD840">
            <v>0</v>
          </cell>
          <cell r="GZ840">
            <v>0</v>
          </cell>
          <cell r="HA840">
            <v>0</v>
          </cell>
        </row>
        <row r="841"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  <cell r="O841">
            <v>0</v>
          </cell>
          <cell r="P841">
            <v>0</v>
          </cell>
          <cell r="Q841">
            <v>0</v>
          </cell>
          <cell r="R841">
            <v>0</v>
          </cell>
          <cell r="S841">
            <v>0</v>
          </cell>
          <cell r="T841">
            <v>0</v>
          </cell>
          <cell r="U841">
            <v>0</v>
          </cell>
          <cell r="V841">
            <v>0</v>
          </cell>
          <cell r="W841">
            <v>0</v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>
            <v>0</v>
          </cell>
          <cell r="AC841">
            <v>0</v>
          </cell>
          <cell r="AD841">
            <v>0</v>
          </cell>
          <cell r="AE841">
            <v>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>
            <v>0</v>
          </cell>
          <cell r="AM841">
            <v>0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  <cell r="AR841">
            <v>0</v>
          </cell>
          <cell r="AS841">
            <v>0</v>
          </cell>
          <cell r="AT841">
            <v>0</v>
          </cell>
          <cell r="AU841">
            <v>0</v>
          </cell>
          <cell r="AV841">
            <v>0</v>
          </cell>
          <cell r="AW841">
            <v>0</v>
          </cell>
          <cell r="AX841">
            <v>0</v>
          </cell>
          <cell r="AY841">
            <v>0</v>
          </cell>
          <cell r="AZ841">
            <v>0</v>
          </cell>
          <cell r="BA841">
            <v>0</v>
          </cell>
          <cell r="BB841">
            <v>0</v>
          </cell>
          <cell r="BC841">
            <v>0</v>
          </cell>
          <cell r="BD841">
            <v>0</v>
          </cell>
          <cell r="BE841">
            <v>0</v>
          </cell>
          <cell r="BF841">
            <v>0</v>
          </cell>
          <cell r="BG841">
            <v>0</v>
          </cell>
          <cell r="BH841">
            <v>0</v>
          </cell>
          <cell r="BI841">
            <v>0</v>
          </cell>
          <cell r="BJ841">
            <v>0</v>
          </cell>
          <cell r="BK841">
            <v>0</v>
          </cell>
          <cell r="BL841">
            <v>0</v>
          </cell>
          <cell r="BM841">
            <v>0</v>
          </cell>
          <cell r="BN841">
            <v>0</v>
          </cell>
          <cell r="BO841">
            <v>0</v>
          </cell>
          <cell r="BP841">
            <v>0</v>
          </cell>
          <cell r="BQ841">
            <v>0</v>
          </cell>
          <cell r="BR841">
            <v>0</v>
          </cell>
          <cell r="BS841">
            <v>0</v>
          </cell>
          <cell r="BT841">
            <v>0</v>
          </cell>
          <cell r="BU841">
            <v>0</v>
          </cell>
          <cell r="BV841">
            <v>0</v>
          </cell>
          <cell r="BW841">
            <v>0</v>
          </cell>
          <cell r="BX841">
            <v>0</v>
          </cell>
          <cell r="BY841">
            <v>0</v>
          </cell>
          <cell r="BZ841">
            <v>0</v>
          </cell>
          <cell r="CA841">
            <v>0</v>
          </cell>
          <cell r="CB841">
            <v>0</v>
          </cell>
          <cell r="CC841">
            <v>0</v>
          </cell>
          <cell r="CD841">
            <v>0</v>
          </cell>
          <cell r="CE841">
            <v>0</v>
          </cell>
          <cell r="CF841">
            <v>0</v>
          </cell>
          <cell r="CG841">
            <v>0</v>
          </cell>
          <cell r="CH841">
            <v>0</v>
          </cell>
          <cell r="CI841">
            <v>0</v>
          </cell>
          <cell r="CJ841">
            <v>0</v>
          </cell>
          <cell r="CK841">
            <v>0</v>
          </cell>
          <cell r="CL841">
            <v>0</v>
          </cell>
          <cell r="CM841">
            <v>0</v>
          </cell>
          <cell r="CN841">
            <v>0</v>
          </cell>
          <cell r="CO841">
            <v>0</v>
          </cell>
          <cell r="CP841">
            <v>0</v>
          </cell>
          <cell r="CQ841">
            <v>0</v>
          </cell>
          <cell r="CR841">
            <v>0</v>
          </cell>
          <cell r="CS841">
            <v>0</v>
          </cell>
          <cell r="CT841">
            <v>0</v>
          </cell>
          <cell r="CU841">
            <v>0</v>
          </cell>
          <cell r="CV841">
            <v>0</v>
          </cell>
          <cell r="CW841">
            <v>0</v>
          </cell>
          <cell r="CX841">
            <v>0</v>
          </cell>
          <cell r="CY841">
            <v>0</v>
          </cell>
          <cell r="CZ841">
            <v>0</v>
          </cell>
          <cell r="DA841">
            <v>0</v>
          </cell>
          <cell r="DB841">
            <v>0</v>
          </cell>
          <cell r="DC841">
            <v>0</v>
          </cell>
          <cell r="DD841">
            <v>0</v>
          </cell>
          <cell r="DE841">
            <v>0</v>
          </cell>
          <cell r="DF841">
            <v>0</v>
          </cell>
          <cell r="DG841">
            <v>0</v>
          </cell>
          <cell r="DH841">
            <v>0</v>
          </cell>
          <cell r="DI841">
            <v>0</v>
          </cell>
          <cell r="DJ841">
            <v>0</v>
          </cell>
          <cell r="DK841">
            <v>0</v>
          </cell>
          <cell r="DL841">
            <v>0</v>
          </cell>
          <cell r="DM841">
            <v>0</v>
          </cell>
          <cell r="DN841">
            <v>0</v>
          </cell>
          <cell r="DO841">
            <v>0</v>
          </cell>
          <cell r="DP841">
            <v>0</v>
          </cell>
          <cell r="DQ841">
            <v>0</v>
          </cell>
          <cell r="DR841">
            <v>0</v>
          </cell>
          <cell r="DS841">
            <v>0</v>
          </cell>
          <cell r="DT841">
            <v>0</v>
          </cell>
          <cell r="DU841">
            <v>0</v>
          </cell>
          <cell r="DV841">
            <v>0</v>
          </cell>
          <cell r="DW841">
            <v>0</v>
          </cell>
          <cell r="DX841">
            <v>0</v>
          </cell>
          <cell r="DY841">
            <v>0</v>
          </cell>
          <cell r="DZ841">
            <v>0</v>
          </cell>
          <cell r="EA841">
            <v>0</v>
          </cell>
          <cell r="EB841">
            <v>0</v>
          </cell>
          <cell r="EC841">
            <v>0</v>
          </cell>
          <cell r="ED841">
            <v>0</v>
          </cell>
          <cell r="EE841">
            <v>0</v>
          </cell>
          <cell r="EF841">
            <v>0</v>
          </cell>
          <cell r="EG841">
            <v>0</v>
          </cell>
          <cell r="EH841">
            <v>0</v>
          </cell>
          <cell r="EI841">
            <v>0</v>
          </cell>
          <cell r="EJ841">
            <v>0</v>
          </cell>
          <cell r="EK841">
            <v>0</v>
          </cell>
          <cell r="EL841">
            <v>0</v>
          </cell>
          <cell r="EM841">
            <v>0</v>
          </cell>
          <cell r="EN841">
            <v>0</v>
          </cell>
          <cell r="EO841">
            <v>0</v>
          </cell>
          <cell r="EP841">
            <v>0</v>
          </cell>
          <cell r="EQ841">
            <v>0</v>
          </cell>
          <cell r="ER841">
            <v>0</v>
          </cell>
          <cell r="ES841">
            <v>0</v>
          </cell>
          <cell r="ET841">
            <v>0</v>
          </cell>
          <cell r="EU841">
            <v>0</v>
          </cell>
          <cell r="EV841">
            <v>0</v>
          </cell>
          <cell r="EW841">
            <v>0</v>
          </cell>
          <cell r="EX841">
            <v>0</v>
          </cell>
          <cell r="EY841">
            <v>0</v>
          </cell>
          <cell r="EZ841">
            <v>0</v>
          </cell>
          <cell r="FA841">
            <v>0</v>
          </cell>
          <cell r="FB841">
            <v>0</v>
          </cell>
          <cell r="FC841">
            <v>0</v>
          </cell>
          <cell r="FD841">
            <v>0</v>
          </cell>
          <cell r="GZ841">
            <v>0</v>
          </cell>
          <cell r="HA841">
            <v>0</v>
          </cell>
        </row>
        <row r="842"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  <cell r="O842">
            <v>0</v>
          </cell>
          <cell r="P842">
            <v>0</v>
          </cell>
          <cell r="Q842">
            <v>0</v>
          </cell>
          <cell r="R842">
            <v>0</v>
          </cell>
          <cell r="S842">
            <v>0</v>
          </cell>
          <cell r="T842">
            <v>0</v>
          </cell>
          <cell r="U842">
            <v>0</v>
          </cell>
          <cell r="V842">
            <v>0</v>
          </cell>
          <cell r="W842">
            <v>0</v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>
            <v>0</v>
          </cell>
          <cell r="AC842">
            <v>0</v>
          </cell>
          <cell r="AD842">
            <v>0</v>
          </cell>
          <cell r="AE842">
            <v>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  <cell r="AL842">
            <v>0</v>
          </cell>
          <cell r="AM842">
            <v>0</v>
          </cell>
          <cell r="AN842">
            <v>0</v>
          </cell>
          <cell r="AO842">
            <v>0</v>
          </cell>
          <cell r="AP842">
            <v>0</v>
          </cell>
          <cell r="AQ842">
            <v>0</v>
          </cell>
          <cell r="AR842">
            <v>0</v>
          </cell>
          <cell r="AS842">
            <v>0</v>
          </cell>
          <cell r="AT842">
            <v>0</v>
          </cell>
          <cell r="AU842">
            <v>0</v>
          </cell>
          <cell r="AV842">
            <v>0</v>
          </cell>
          <cell r="AW842">
            <v>0</v>
          </cell>
          <cell r="AX842">
            <v>0</v>
          </cell>
          <cell r="AY842">
            <v>0</v>
          </cell>
          <cell r="AZ842">
            <v>0</v>
          </cell>
          <cell r="BA842">
            <v>0</v>
          </cell>
          <cell r="BB842">
            <v>0</v>
          </cell>
          <cell r="BC842">
            <v>0</v>
          </cell>
          <cell r="BD842">
            <v>0</v>
          </cell>
          <cell r="BE842">
            <v>0</v>
          </cell>
          <cell r="BF842">
            <v>0</v>
          </cell>
          <cell r="BG842">
            <v>0</v>
          </cell>
          <cell r="BH842">
            <v>0</v>
          </cell>
          <cell r="BI842">
            <v>0</v>
          </cell>
          <cell r="BJ842">
            <v>0</v>
          </cell>
          <cell r="BK842">
            <v>0</v>
          </cell>
          <cell r="BL842">
            <v>0</v>
          </cell>
          <cell r="BM842">
            <v>0</v>
          </cell>
          <cell r="BN842">
            <v>0</v>
          </cell>
          <cell r="BO842">
            <v>0</v>
          </cell>
          <cell r="BP842">
            <v>0</v>
          </cell>
          <cell r="BQ842">
            <v>0</v>
          </cell>
          <cell r="BR842">
            <v>0</v>
          </cell>
          <cell r="BS842">
            <v>0</v>
          </cell>
          <cell r="BT842">
            <v>0</v>
          </cell>
          <cell r="BU842">
            <v>0</v>
          </cell>
          <cell r="BV842">
            <v>0</v>
          </cell>
          <cell r="BW842">
            <v>0</v>
          </cell>
          <cell r="BX842">
            <v>0</v>
          </cell>
          <cell r="BY842">
            <v>0</v>
          </cell>
          <cell r="BZ842">
            <v>0</v>
          </cell>
          <cell r="CA842">
            <v>0</v>
          </cell>
          <cell r="CB842">
            <v>0</v>
          </cell>
          <cell r="CC842">
            <v>0</v>
          </cell>
          <cell r="CD842">
            <v>0</v>
          </cell>
          <cell r="CE842">
            <v>0</v>
          </cell>
          <cell r="CF842">
            <v>0</v>
          </cell>
          <cell r="CG842">
            <v>0</v>
          </cell>
          <cell r="CH842">
            <v>0</v>
          </cell>
          <cell r="CI842">
            <v>0</v>
          </cell>
          <cell r="CJ842">
            <v>0</v>
          </cell>
          <cell r="CK842">
            <v>0</v>
          </cell>
          <cell r="CL842">
            <v>0</v>
          </cell>
          <cell r="CM842">
            <v>0</v>
          </cell>
          <cell r="CN842">
            <v>0</v>
          </cell>
          <cell r="CO842">
            <v>0</v>
          </cell>
          <cell r="CP842">
            <v>0</v>
          </cell>
          <cell r="CQ842">
            <v>0</v>
          </cell>
          <cell r="CR842">
            <v>0</v>
          </cell>
          <cell r="CS842">
            <v>0</v>
          </cell>
          <cell r="CT842">
            <v>0</v>
          </cell>
          <cell r="CU842">
            <v>0</v>
          </cell>
          <cell r="CV842">
            <v>0</v>
          </cell>
          <cell r="CW842">
            <v>0</v>
          </cell>
          <cell r="CX842">
            <v>0</v>
          </cell>
          <cell r="CY842">
            <v>0</v>
          </cell>
          <cell r="CZ842">
            <v>0</v>
          </cell>
          <cell r="DA842">
            <v>0</v>
          </cell>
          <cell r="DB842">
            <v>0</v>
          </cell>
          <cell r="DC842">
            <v>0</v>
          </cell>
          <cell r="DD842">
            <v>0</v>
          </cell>
          <cell r="DE842">
            <v>0</v>
          </cell>
          <cell r="DF842">
            <v>0</v>
          </cell>
          <cell r="DG842">
            <v>0</v>
          </cell>
          <cell r="DH842">
            <v>0</v>
          </cell>
          <cell r="DI842">
            <v>0</v>
          </cell>
          <cell r="DJ842">
            <v>0</v>
          </cell>
          <cell r="DK842">
            <v>0</v>
          </cell>
          <cell r="DL842">
            <v>0</v>
          </cell>
          <cell r="DM842">
            <v>0</v>
          </cell>
          <cell r="DN842">
            <v>0</v>
          </cell>
          <cell r="DO842">
            <v>0</v>
          </cell>
          <cell r="DP842">
            <v>0</v>
          </cell>
          <cell r="DQ842">
            <v>0</v>
          </cell>
          <cell r="DR842">
            <v>0</v>
          </cell>
          <cell r="DS842">
            <v>0</v>
          </cell>
          <cell r="DT842">
            <v>0</v>
          </cell>
          <cell r="DU842">
            <v>0</v>
          </cell>
          <cell r="DV842">
            <v>0</v>
          </cell>
          <cell r="DW842">
            <v>0</v>
          </cell>
          <cell r="DX842">
            <v>0</v>
          </cell>
          <cell r="DY842">
            <v>0</v>
          </cell>
          <cell r="DZ842">
            <v>0</v>
          </cell>
          <cell r="EA842">
            <v>0</v>
          </cell>
          <cell r="EB842">
            <v>0</v>
          </cell>
          <cell r="EC842">
            <v>0</v>
          </cell>
          <cell r="ED842">
            <v>0</v>
          </cell>
          <cell r="EE842">
            <v>0</v>
          </cell>
          <cell r="EF842">
            <v>0</v>
          </cell>
          <cell r="EG842">
            <v>0</v>
          </cell>
          <cell r="EH842">
            <v>0</v>
          </cell>
          <cell r="EI842">
            <v>0</v>
          </cell>
          <cell r="EJ842">
            <v>0</v>
          </cell>
          <cell r="EK842">
            <v>0</v>
          </cell>
          <cell r="EL842">
            <v>0</v>
          </cell>
          <cell r="EM842">
            <v>0</v>
          </cell>
          <cell r="EN842">
            <v>0</v>
          </cell>
          <cell r="EO842">
            <v>0</v>
          </cell>
          <cell r="EP842">
            <v>0</v>
          </cell>
          <cell r="EQ842">
            <v>0</v>
          </cell>
          <cell r="ER842">
            <v>0</v>
          </cell>
          <cell r="ES842">
            <v>0</v>
          </cell>
          <cell r="ET842">
            <v>0</v>
          </cell>
          <cell r="EU842">
            <v>0</v>
          </cell>
          <cell r="EV842">
            <v>0</v>
          </cell>
          <cell r="EW842">
            <v>0</v>
          </cell>
          <cell r="EX842">
            <v>0</v>
          </cell>
          <cell r="EY842">
            <v>0</v>
          </cell>
          <cell r="EZ842">
            <v>0</v>
          </cell>
          <cell r="FA842">
            <v>0</v>
          </cell>
          <cell r="FB842">
            <v>0</v>
          </cell>
          <cell r="FC842">
            <v>0</v>
          </cell>
          <cell r="FD842">
            <v>0</v>
          </cell>
          <cell r="GZ842">
            <v>0</v>
          </cell>
          <cell r="HA842">
            <v>0</v>
          </cell>
        </row>
        <row r="843"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V843">
            <v>0</v>
          </cell>
          <cell r="W843">
            <v>0</v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>
            <v>0</v>
          </cell>
          <cell r="AC843">
            <v>0</v>
          </cell>
          <cell r="AD843">
            <v>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  <cell r="AL843">
            <v>0</v>
          </cell>
          <cell r="AM843">
            <v>0</v>
          </cell>
          <cell r="AN843">
            <v>0</v>
          </cell>
          <cell r="AO843">
            <v>0</v>
          </cell>
          <cell r="AP843">
            <v>0</v>
          </cell>
          <cell r="AQ843">
            <v>0</v>
          </cell>
          <cell r="AR843">
            <v>0</v>
          </cell>
          <cell r="AS843">
            <v>0</v>
          </cell>
          <cell r="AT843">
            <v>0</v>
          </cell>
          <cell r="AU843">
            <v>0</v>
          </cell>
          <cell r="AV843">
            <v>0</v>
          </cell>
          <cell r="AW843">
            <v>0</v>
          </cell>
          <cell r="AX843">
            <v>0</v>
          </cell>
          <cell r="AY843">
            <v>0</v>
          </cell>
          <cell r="AZ843">
            <v>0</v>
          </cell>
          <cell r="BA843">
            <v>0</v>
          </cell>
          <cell r="BB843">
            <v>0</v>
          </cell>
          <cell r="BC843">
            <v>0</v>
          </cell>
          <cell r="BD843">
            <v>0</v>
          </cell>
          <cell r="BE843">
            <v>0</v>
          </cell>
          <cell r="BF843">
            <v>0</v>
          </cell>
          <cell r="BG843">
            <v>0</v>
          </cell>
          <cell r="BH843">
            <v>0</v>
          </cell>
          <cell r="BI843">
            <v>0</v>
          </cell>
          <cell r="BJ843">
            <v>0</v>
          </cell>
          <cell r="BK843">
            <v>0</v>
          </cell>
          <cell r="BL843">
            <v>0</v>
          </cell>
          <cell r="BM843">
            <v>0</v>
          </cell>
          <cell r="BN843">
            <v>0</v>
          </cell>
          <cell r="BO843">
            <v>0</v>
          </cell>
          <cell r="BP843">
            <v>0</v>
          </cell>
          <cell r="BQ843">
            <v>0</v>
          </cell>
          <cell r="BR843">
            <v>0</v>
          </cell>
          <cell r="BS843">
            <v>0</v>
          </cell>
          <cell r="BT843">
            <v>0</v>
          </cell>
          <cell r="BU843">
            <v>0</v>
          </cell>
          <cell r="BV843">
            <v>0</v>
          </cell>
          <cell r="BW843">
            <v>0</v>
          </cell>
          <cell r="BX843">
            <v>0</v>
          </cell>
          <cell r="BY843">
            <v>0</v>
          </cell>
          <cell r="BZ843">
            <v>0</v>
          </cell>
          <cell r="CA843">
            <v>0</v>
          </cell>
          <cell r="CB843">
            <v>0</v>
          </cell>
          <cell r="CC843">
            <v>0</v>
          </cell>
          <cell r="CD843">
            <v>0</v>
          </cell>
          <cell r="CE843">
            <v>0</v>
          </cell>
          <cell r="CF843">
            <v>0</v>
          </cell>
          <cell r="CG843">
            <v>0</v>
          </cell>
          <cell r="CH843">
            <v>0</v>
          </cell>
          <cell r="CI843">
            <v>0</v>
          </cell>
          <cell r="CJ843">
            <v>0</v>
          </cell>
          <cell r="CK843">
            <v>0</v>
          </cell>
          <cell r="CL843">
            <v>0</v>
          </cell>
          <cell r="CM843">
            <v>0</v>
          </cell>
          <cell r="CN843">
            <v>0</v>
          </cell>
          <cell r="CO843">
            <v>0</v>
          </cell>
          <cell r="CP843">
            <v>0</v>
          </cell>
          <cell r="CQ843">
            <v>0</v>
          </cell>
          <cell r="CR843">
            <v>0</v>
          </cell>
          <cell r="CS843">
            <v>0</v>
          </cell>
          <cell r="CT843">
            <v>0</v>
          </cell>
          <cell r="CU843">
            <v>0</v>
          </cell>
          <cell r="CV843">
            <v>0</v>
          </cell>
          <cell r="CW843">
            <v>0</v>
          </cell>
          <cell r="CX843">
            <v>0</v>
          </cell>
          <cell r="CY843">
            <v>0</v>
          </cell>
          <cell r="CZ843">
            <v>0</v>
          </cell>
          <cell r="DA843">
            <v>0</v>
          </cell>
          <cell r="DB843">
            <v>0</v>
          </cell>
          <cell r="DC843">
            <v>0</v>
          </cell>
          <cell r="DD843">
            <v>0</v>
          </cell>
          <cell r="DE843">
            <v>0</v>
          </cell>
          <cell r="DF843">
            <v>0</v>
          </cell>
          <cell r="DG843">
            <v>0</v>
          </cell>
          <cell r="DH843">
            <v>0</v>
          </cell>
          <cell r="DI843">
            <v>0</v>
          </cell>
          <cell r="DJ843">
            <v>0</v>
          </cell>
          <cell r="DK843">
            <v>0</v>
          </cell>
          <cell r="DL843">
            <v>0</v>
          </cell>
          <cell r="DM843">
            <v>0</v>
          </cell>
          <cell r="DN843">
            <v>0</v>
          </cell>
          <cell r="DO843">
            <v>0</v>
          </cell>
          <cell r="DP843">
            <v>0</v>
          </cell>
          <cell r="DQ843">
            <v>0</v>
          </cell>
          <cell r="DR843">
            <v>0</v>
          </cell>
          <cell r="DS843">
            <v>0</v>
          </cell>
          <cell r="DT843">
            <v>0</v>
          </cell>
          <cell r="DU843">
            <v>0</v>
          </cell>
          <cell r="DV843">
            <v>0</v>
          </cell>
          <cell r="DW843">
            <v>0</v>
          </cell>
          <cell r="DX843">
            <v>0</v>
          </cell>
          <cell r="DY843">
            <v>0</v>
          </cell>
          <cell r="DZ843">
            <v>0</v>
          </cell>
          <cell r="EA843">
            <v>0</v>
          </cell>
          <cell r="EB843">
            <v>0</v>
          </cell>
          <cell r="EC843">
            <v>0</v>
          </cell>
          <cell r="ED843">
            <v>0</v>
          </cell>
          <cell r="EE843">
            <v>0</v>
          </cell>
          <cell r="EF843">
            <v>0</v>
          </cell>
          <cell r="EG843">
            <v>0</v>
          </cell>
          <cell r="EH843">
            <v>0</v>
          </cell>
          <cell r="EI843">
            <v>0</v>
          </cell>
          <cell r="EJ843">
            <v>0</v>
          </cell>
          <cell r="EK843">
            <v>0</v>
          </cell>
          <cell r="EL843">
            <v>0</v>
          </cell>
          <cell r="EM843">
            <v>0</v>
          </cell>
          <cell r="EN843">
            <v>0</v>
          </cell>
          <cell r="EO843">
            <v>0</v>
          </cell>
          <cell r="EP843">
            <v>0</v>
          </cell>
          <cell r="EQ843">
            <v>0</v>
          </cell>
          <cell r="ER843">
            <v>0</v>
          </cell>
          <cell r="ES843">
            <v>0</v>
          </cell>
          <cell r="ET843">
            <v>0</v>
          </cell>
          <cell r="EU843">
            <v>0</v>
          </cell>
          <cell r="EV843">
            <v>0</v>
          </cell>
          <cell r="EW843">
            <v>0</v>
          </cell>
          <cell r="EX843">
            <v>0</v>
          </cell>
          <cell r="EY843">
            <v>0</v>
          </cell>
          <cell r="EZ843">
            <v>0</v>
          </cell>
          <cell r="FA843">
            <v>0</v>
          </cell>
          <cell r="FB843">
            <v>0</v>
          </cell>
          <cell r="FC843">
            <v>0</v>
          </cell>
          <cell r="FD843">
            <v>0</v>
          </cell>
          <cell r="GZ843">
            <v>0</v>
          </cell>
          <cell r="HA843">
            <v>0</v>
          </cell>
        </row>
        <row r="844"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  <cell r="O844">
            <v>0</v>
          </cell>
          <cell r="P844">
            <v>0</v>
          </cell>
          <cell r="Q844">
            <v>0</v>
          </cell>
          <cell r="R844">
            <v>0</v>
          </cell>
          <cell r="S844">
            <v>0</v>
          </cell>
          <cell r="T844">
            <v>0</v>
          </cell>
          <cell r="U844">
            <v>0</v>
          </cell>
          <cell r="V844">
            <v>0</v>
          </cell>
          <cell r="W844">
            <v>0</v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>
            <v>0</v>
          </cell>
          <cell r="AC844">
            <v>0</v>
          </cell>
          <cell r="AD844">
            <v>0</v>
          </cell>
          <cell r="AE844">
            <v>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  <cell r="AL844">
            <v>0</v>
          </cell>
          <cell r="AM844">
            <v>0</v>
          </cell>
          <cell r="AN844">
            <v>0</v>
          </cell>
          <cell r="AO844">
            <v>0</v>
          </cell>
          <cell r="AP844">
            <v>0</v>
          </cell>
          <cell r="AQ844">
            <v>0</v>
          </cell>
          <cell r="AR844">
            <v>0</v>
          </cell>
          <cell r="AS844">
            <v>0</v>
          </cell>
          <cell r="AT844">
            <v>0</v>
          </cell>
          <cell r="AU844">
            <v>0</v>
          </cell>
          <cell r="AV844">
            <v>0</v>
          </cell>
          <cell r="AW844">
            <v>0</v>
          </cell>
          <cell r="AX844">
            <v>0</v>
          </cell>
          <cell r="AY844">
            <v>0</v>
          </cell>
          <cell r="AZ844">
            <v>0</v>
          </cell>
          <cell r="BA844">
            <v>0</v>
          </cell>
          <cell r="BB844">
            <v>0</v>
          </cell>
          <cell r="BC844">
            <v>0</v>
          </cell>
          <cell r="BD844">
            <v>0</v>
          </cell>
          <cell r="BE844">
            <v>0</v>
          </cell>
          <cell r="BF844">
            <v>0</v>
          </cell>
          <cell r="BG844">
            <v>0</v>
          </cell>
          <cell r="BH844">
            <v>0</v>
          </cell>
          <cell r="BI844">
            <v>0</v>
          </cell>
          <cell r="BJ844">
            <v>0</v>
          </cell>
          <cell r="BK844">
            <v>0</v>
          </cell>
          <cell r="BL844">
            <v>0</v>
          </cell>
          <cell r="BM844">
            <v>0</v>
          </cell>
          <cell r="BN844">
            <v>0</v>
          </cell>
          <cell r="BO844">
            <v>0</v>
          </cell>
          <cell r="BP844">
            <v>0</v>
          </cell>
          <cell r="BQ844">
            <v>0</v>
          </cell>
          <cell r="BR844">
            <v>0</v>
          </cell>
          <cell r="BS844">
            <v>0</v>
          </cell>
          <cell r="BT844">
            <v>0</v>
          </cell>
          <cell r="BU844">
            <v>0</v>
          </cell>
          <cell r="BV844">
            <v>0</v>
          </cell>
          <cell r="BW844">
            <v>0</v>
          </cell>
          <cell r="BX844">
            <v>0</v>
          </cell>
          <cell r="BY844">
            <v>0</v>
          </cell>
          <cell r="BZ844">
            <v>0</v>
          </cell>
          <cell r="CA844">
            <v>0</v>
          </cell>
          <cell r="CB844">
            <v>0</v>
          </cell>
          <cell r="CC844">
            <v>0</v>
          </cell>
          <cell r="CD844">
            <v>0</v>
          </cell>
          <cell r="CE844">
            <v>0</v>
          </cell>
          <cell r="CF844">
            <v>0</v>
          </cell>
          <cell r="CG844">
            <v>0</v>
          </cell>
          <cell r="CH844">
            <v>0</v>
          </cell>
          <cell r="CI844">
            <v>0</v>
          </cell>
          <cell r="CJ844">
            <v>0</v>
          </cell>
          <cell r="CK844">
            <v>0</v>
          </cell>
          <cell r="CL844">
            <v>0</v>
          </cell>
          <cell r="CM844">
            <v>0</v>
          </cell>
          <cell r="CN844">
            <v>0</v>
          </cell>
          <cell r="CO844">
            <v>0</v>
          </cell>
          <cell r="CP844">
            <v>0</v>
          </cell>
          <cell r="CQ844">
            <v>0</v>
          </cell>
          <cell r="CR844">
            <v>0</v>
          </cell>
          <cell r="CS844">
            <v>0</v>
          </cell>
          <cell r="CT844">
            <v>0</v>
          </cell>
          <cell r="CU844">
            <v>0</v>
          </cell>
          <cell r="CV844">
            <v>0</v>
          </cell>
          <cell r="CW844">
            <v>0</v>
          </cell>
          <cell r="CX844">
            <v>0</v>
          </cell>
          <cell r="CY844">
            <v>0</v>
          </cell>
          <cell r="CZ844">
            <v>0</v>
          </cell>
          <cell r="DA844">
            <v>0</v>
          </cell>
          <cell r="DB844">
            <v>0</v>
          </cell>
          <cell r="DC844">
            <v>0</v>
          </cell>
          <cell r="DD844">
            <v>0</v>
          </cell>
          <cell r="DE844">
            <v>0</v>
          </cell>
          <cell r="DF844">
            <v>0</v>
          </cell>
          <cell r="DG844">
            <v>0</v>
          </cell>
          <cell r="DH844">
            <v>0</v>
          </cell>
          <cell r="DI844">
            <v>0</v>
          </cell>
          <cell r="DJ844">
            <v>0</v>
          </cell>
          <cell r="DK844">
            <v>0</v>
          </cell>
          <cell r="DL844">
            <v>0</v>
          </cell>
          <cell r="DM844">
            <v>0</v>
          </cell>
          <cell r="DN844">
            <v>0</v>
          </cell>
          <cell r="DO844">
            <v>0</v>
          </cell>
          <cell r="DP844">
            <v>0</v>
          </cell>
          <cell r="DQ844">
            <v>0</v>
          </cell>
          <cell r="DR844">
            <v>0</v>
          </cell>
          <cell r="DS844">
            <v>0</v>
          </cell>
          <cell r="DT844">
            <v>0</v>
          </cell>
          <cell r="DU844">
            <v>0</v>
          </cell>
          <cell r="DV844">
            <v>0</v>
          </cell>
          <cell r="DW844">
            <v>0</v>
          </cell>
          <cell r="DX844">
            <v>0</v>
          </cell>
          <cell r="DY844">
            <v>0</v>
          </cell>
          <cell r="DZ844">
            <v>0</v>
          </cell>
          <cell r="EA844">
            <v>0</v>
          </cell>
          <cell r="EB844">
            <v>0</v>
          </cell>
          <cell r="EC844">
            <v>0</v>
          </cell>
          <cell r="ED844">
            <v>0</v>
          </cell>
          <cell r="EE844">
            <v>0</v>
          </cell>
          <cell r="EF844">
            <v>0</v>
          </cell>
          <cell r="EG844">
            <v>0</v>
          </cell>
          <cell r="EH844">
            <v>0</v>
          </cell>
          <cell r="EI844">
            <v>0</v>
          </cell>
          <cell r="EJ844">
            <v>0</v>
          </cell>
          <cell r="EK844">
            <v>0</v>
          </cell>
          <cell r="EL844">
            <v>0</v>
          </cell>
          <cell r="EM844">
            <v>0</v>
          </cell>
          <cell r="EN844">
            <v>0</v>
          </cell>
          <cell r="EO844">
            <v>0</v>
          </cell>
          <cell r="EP844">
            <v>0</v>
          </cell>
          <cell r="EQ844">
            <v>0</v>
          </cell>
          <cell r="ER844">
            <v>0</v>
          </cell>
          <cell r="ES844">
            <v>0</v>
          </cell>
          <cell r="ET844">
            <v>0</v>
          </cell>
          <cell r="EU844">
            <v>0</v>
          </cell>
          <cell r="EV844">
            <v>0</v>
          </cell>
          <cell r="EW844">
            <v>0</v>
          </cell>
          <cell r="EX844">
            <v>0</v>
          </cell>
          <cell r="EY844">
            <v>0</v>
          </cell>
          <cell r="EZ844">
            <v>0</v>
          </cell>
          <cell r="FA844">
            <v>0</v>
          </cell>
          <cell r="FB844">
            <v>0</v>
          </cell>
          <cell r="FC844">
            <v>0</v>
          </cell>
          <cell r="FD844">
            <v>0</v>
          </cell>
          <cell r="GZ844">
            <v>0</v>
          </cell>
          <cell r="HA844">
            <v>0</v>
          </cell>
        </row>
        <row r="845"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  <cell r="O845">
            <v>0</v>
          </cell>
          <cell r="P845">
            <v>0</v>
          </cell>
          <cell r="Q845">
            <v>0</v>
          </cell>
          <cell r="R845">
            <v>0</v>
          </cell>
          <cell r="S845">
            <v>0</v>
          </cell>
          <cell r="T845">
            <v>0</v>
          </cell>
          <cell r="U845">
            <v>0</v>
          </cell>
          <cell r="V845">
            <v>0</v>
          </cell>
          <cell r="W845">
            <v>0</v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>
            <v>0</v>
          </cell>
          <cell r="AC845">
            <v>0</v>
          </cell>
          <cell r="AD845">
            <v>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  <cell r="AL845">
            <v>0</v>
          </cell>
          <cell r="AM845">
            <v>0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  <cell r="AR845">
            <v>0</v>
          </cell>
          <cell r="AS845">
            <v>0</v>
          </cell>
          <cell r="AT845">
            <v>0</v>
          </cell>
          <cell r="AU845">
            <v>0</v>
          </cell>
          <cell r="AV845">
            <v>0</v>
          </cell>
          <cell r="AW845">
            <v>0</v>
          </cell>
          <cell r="AX845">
            <v>0</v>
          </cell>
          <cell r="AY845">
            <v>0</v>
          </cell>
          <cell r="AZ845">
            <v>0</v>
          </cell>
          <cell r="BA845">
            <v>0</v>
          </cell>
          <cell r="BB845">
            <v>0</v>
          </cell>
          <cell r="BC845">
            <v>0</v>
          </cell>
          <cell r="BD845">
            <v>0</v>
          </cell>
          <cell r="BE845">
            <v>0</v>
          </cell>
          <cell r="BF845">
            <v>0</v>
          </cell>
          <cell r="BG845">
            <v>0</v>
          </cell>
          <cell r="BH845">
            <v>0</v>
          </cell>
          <cell r="BI845">
            <v>0</v>
          </cell>
          <cell r="BJ845">
            <v>0</v>
          </cell>
          <cell r="BK845">
            <v>0</v>
          </cell>
          <cell r="BL845">
            <v>0</v>
          </cell>
          <cell r="BM845">
            <v>0</v>
          </cell>
          <cell r="BN845">
            <v>0</v>
          </cell>
          <cell r="BO845">
            <v>0</v>
          </cell>
          <cell r="BP845">
            <v>0</v>
          </cell>
          <cell r="BQ845">
            <v>0</v>
          </cell>
          <cell r="BR845">
            <v>0</v>
          </cell>
          <cell r="BS845">
            <v>0</v>
          </cell>
          <cell r="BT845">
            <v>0</v>
          </cell>
          <cell r="BU845">
            <v>0</v>
          </cell>
          <cell r="BV845">
            <v>0</v>
          </cell>
          <cell r="BW845">
            <v>0</v>
          </cell>
          <cell r="BX845">
            <v>0</v>
          </cell>
          <cell r="BY845">
            <v>0</v>
          </cell>
          <cell r="BZ845">
            <v>0</v>
          </cell>
          <cell r="CA845">
            <v>0</v>
          </cell>
          <cell r="CB845">
            <v>0</v>
          </cell>
          <cell r="CC845">
            <v>0</v>
          </cell>
          <cell r="CD845">
            <v>0</v>
          </cell>
          <cell r="CE845">
            <v>0</v>
          </cell>
          <cell r="CF845">
            <v>0</v>
          </cell>
          <cell r="CG845">
            <v>0</v>
          </cell>
          <cell r="CH845">
            <v>0</v>
          </cell>
          <cell r="CI845">
            <v>0</v>
          </cell>
          <cell r="CJ845">
            <v>0</v>
          </cell>
          <cell r="CK845">
            <v>0</v>
          </cell>
          <cell r="CL845">
            <v>0</v>
          </cell>
          <cell r="CM845">
            <v>0</v>
          </cell>
          <cell r="CN845">
            <v>0</v>
          </cell>
          <cell r="CO845">
            <v>0</v>
          </cell>
          <cell r="CP845">
            <v>0</v>
          </cell>
          <cell r="CQ845">
            <v>0</v>
          </cell>
          <cell r="CR845">
            <v>0</v>
          </cell>
          <cell r="CS845">
            <v>0</v>
          </cell>
          <cell r="CT845">
            <v>0</v>
          </cell>
          <cell r="CU845">
            <v>0</v>
          </cell>
          <cell r="CV845">
            <v>0</v>
          </cell>
          <cell r="CW845">
            <v>0</v>
          </cell>
          <cell r="CX845">
            <v>0</v>
          </cell>
          <cell r="CY845">
            <v>0</v>
          </cell>
          <cell r="CZ845">
            <v>0</v>
          </cell>
          <cell r="DA845">
            <v>0</v>
          </cell>
          <cell r="DB845">
            <v>0</v>
          </cell>
          <cell r="DC845">
            <v>0</v>
          </cell>
          <cell r="DD845">
            <v>0</v>
          </cell>
          <cell r="DE845">
            <v>0</v>
          </cell>
          <cell r="DF845">
            <v>0</v>
          </cell>
          <cell r="DG845">
            <v>0</v>
          </cell>
          <cell r="DH845">
            <v>0</v>
          </cell>
          <cell r="DI845">
            <v>0</v>
          </cell>
          <cell r="DJ845">
            <v>0</v>
          </cell>
          <cell r="DK845">
            <v>0</v>
          </cell>
          <cell r="DL845">
            <v>0</v>
          </cell>
          <cell r="DM845">
            <v>0</v>
          </cell>
          <cell r="DN845">
            <v>0</v>
          </cell>
          <cell r="DO845">
            <v>0</v>
          </cell>
          <cell r="DP845">
            <v>0</v>
          </cell>
          <cell r="DQ845">
            <v>0</v>
          </cell>
          <cell r="DR845">
            <v>0</v>
          </cell>
          <cell r="DS845">
            <v>0</v>
          </cell>
          <cell r="DT845">
            <v>0</v>
          </cell>
          <cell r="DU845">
            <v>0</v>
          </cell>
          <cell r="DV845">
            <v>0</v>
          </cell>
          <cell r="DW845">
            <v>0</v>
          </cell>
          <cell r="DX845">
            <v>0</v>
          </cell>
          <cell r="DY845">
            <v>0</v>
          </cell>
          <cell r="DZ845">
            <v>0</v>
          </cell>
          <cell r="EA845">
            <v>0</v>
          </cell>
          <cell r="EB845">
            <v>0</v>
          </cell>
          <cell r="EC845">
            <v>0</v>
          </cell>
          <cell r="ED845">
            <v>0</v>
          </cell>
          <cell r="EE845">
            <v>0</v>
          </cell>
          <cell r="EF845">
            <v>0</v>
          </cell>
          <cell r="EG845">
            <v>0</v>
          </cell>
          <cell r="EH845">
            <v>0</v>
          </cell>
          <cell r="EI845">
            <v>0</v>
          </cell>
          <cell r="EJ845">
            <v>0</v>
          </cell>
          <cell r="EK845">
            <v>0</v>
          </cell>
          <cell r="EL845">
            <v>0</v>
          </cell>
          <cell r="EM845">
            <v>0</v>
          </cell>
          <cell r="EN845">
            <v>0</v>
          </cell>
          <cell r="EO845">
            <v>0</v>
          </cell>
          <cell r="EP845">
            <v>0</v>
          </cell>
          <cell r="EQ845">
            <v>0</v>
          </cell>
          <cell r="ER845">
            <v>0</v>
          </cell>
          <cell r="ES845">
            <v>0</v>
          </cell>
          <cell r="ET845">
            <v>0</v>
          </cell>
          <cell r="EU845">
            <v>0</v>
          </cell>
          <cell r="EV845">
            <v>0</v>
          </cell>
          <cell r="EW845">
            <v>0</v>
          </cell>
          <cell r="EX845">
            <v>0</v>
          </cell>
          <cell r="EY845">
            <v>0</v>
          </cell>
          <cell r="EZ845">
            <v>0</v>
          </cell>
          <cell r="FA845">
            <v>0</v>
          </cell>
          <cell r="FB845">
            <v>0</v>
          </cell>
          <cell r="FC845">
            <v>0</v>
          </cell>
          <cell r="FD845">
            <v>0</v>
          </cell>
          <cell r="GZ845">
            <v>0</v>
          </cell>
          <cell r="HA845">
            <v>0</v>
          </cell>
        </row>
        <row r="846"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  <cell r="O846">
            <v>0</v>
          </cell>
          <cell r="P846">
            <v>0</v>
          </cell>
          <cell r="Q846">
            <v>0</v>
          </cell>
          <cell r="R846">
            <v>0</v>
          </cell>
          <cell r="S846">
            <v>0</v>
          </cell>
          <cell r="T846">
            <v>0</v>
          </cell>
          <cell r="U846">
            <v>0</v>
          </cell>
          <cell r="V846">
            <v>0</v>
          </cell>
          <cell r="W846">
            <v>0</v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>
            <v>0</v>
          </cell>
          <cell r="AC846">
            <v>0</v>
          </cell>
          <cell r="AD846">
            <v>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  <cell r="AL846">
            <v>0</v>
          </cell>
          <cell r="AM846">
            <v>0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  <cell r="AR846">
            <v>0</v>
          </cell>
          <cell r="AS846">
            <v>0</v>
          </cell>
          <cell r="AT846">
            <v>0</v>
          </cell>
          <cell r="AU846">
            <v>0</v>
          </cell>
          <cell r="AV846">
            <v>0</v>
          </cell>
          <cell r="AW846">
            <v>0</v>
          </cell>
          <cell r="AX846">
            <v>0</v>
          </cell>
          <cell r="AY846">
            <v>0</v>
          </cell>
          <cell r="AZ846">
            <v>0</v>
          </cell>
          <cell r="BA846">
            <v>0</v>
          </cell>
          <cell r="BB846">
            <v>0</v>
          </cell>
          <cell r="BC846">
            <v>0</v>
          </cell>
          <cell r="BD846">
            <v>0</v>
          </cell>
          <cell r="BE846">
            <v>0</v>
          </cell>
          <cell r="BF846">
            <v>0</v>
          </cell>
          <cell r="BG846">
            <v>0</v>
          </cell>
          <cell r="BH846">
            <v>0</v>
          </cell>
          <cell r="BI846">
            <v>0</v>
          </cell>
          <cell r="BJ846">
            <v>0</v>
          </cell>
          <cell r="BK846">
            <v>0</v>
          </cell>
          <cell r="BL846">
            <v>0</v>
          </cell>
          <cell r="BM846">
            <v>0</v>
          </cell>
          <cell r="BN846">
            <v>0</v>
          </cell>
          <cell r="BO846">
            <v>0</v>
          </cell>
          <cell r="BP846">
            <v>0</v>
          </cell>
          <cell r="BQ846">
            <v>0</v>
          </cell>
          <cell r="BR846">
            <v>0</v>
          </cell>
          <cell r="BS846">
            <v>0</v>
          </cell>
          <cell r="BT846">
            <v>0</v>
          </cell>
          <cell r="BU846">
            <v>0</v>
          </cell>
          <cell r="BV846">
            <v>0</v>
          </cell>
          <cell r="BW846">
            <v>0</v>
          </cell>
          <cell r="BX846">
            <v>0</v>
          </cell>
          <cell r="BY846">
            <v>0</v>
          </cell>
          <cell r="BZ846">
            <v>0</v>
          </cell>
          <cell r="CA846">
            <v>0</v>
          </cell>
          <cell r="CB846">
            <v>0</v>
          </cell>
          <cell r="CC846">
            <v>0</v>
          </cell>
          <cell r="CD846">
            <v>0</v>
          </cell>
          <cell r="CE846">
            <v>0</v>
          </cell>
          <cell r="CF846">
            <v>0</v>
          </cell>
          <cell r="CG846">
            <v>0</v>
          </cell>
          <cell r="CH846">
            <v>0</v>
          </cell>
          <cell r="CI846">
            <v>0</v>
          </cell>
          <cell r="CJ846">
            <v>0</v>
          </cell>
          <cell r="CK846">
            <v>0</v>
          </cell>
          <cell r="CL846">
            <v>0</v>
          </cell>
          <cell r="CM846">
            <v>0</v>
          </cell>
          <cell r="CN846">
            <v>0</v>
          </cell>
          <cell r="CO846">
            <v>0</v>
          </cell>
          <cell r="CP846">
            <v>0</v>
          </cell>
          <cell r="CQ846">
            <v>0</v>
          </cell>
          <cell r="CR846">
            <v>0</v>
          </cell>
          <cell r="CS846">
            <v>0</v>
          </cell>
          <cell r="CT846">
            <v>0</v>
          </cell>
          <cell r="CU846">
            <v>0</v>
          </cell>
          <cell r="CV846">
            <v>0</v>
          </cell>
          <cell r="CW846">
            <v>0</v>
          </cell>
          <cell r="CX846">
            <v>0</v>
          </cell>
          <cell r="CY846">
            <v>0</v>
          </cell>
          <cell r="CZ846">
            <v>0</v>
          </cell>
          <cell r="DA846">
            <v>0</v>
          </cell>
          <cell r="DB846">
            <v>0</v>
          </cell>
          <cell r="DC846">
            <v>0</v>
          </cell>
          <cell r="DD846">
            <v>0</v>
          </cell>
          <cell r="DE846">
            <v>0</v>
          </cell>
          <cell r="DF846">
            <v>0</v>
          </cell>
          <cell r="DG846">
            <v>0</v>
          </cell>
          <cell r="DH846">
            <v>0</v>
          </cell>
          <cell r="DI846">
            <v>0</v>
          </cell>
          <cell r="DJ846">
            <v>0</v>
          </cell>
          <cell r="DK846">
            <v>0</v>
          </cell>
          <cell r="DL846">
            <v>0</v>
          </cell>
          <cell r="DM846">
            <v>0</v>
          </cell>
          <cell r="DN846">
            <v>0</v>
          </cell>
          <cell r="DO846">
            <v>0</v>
          </cell>
          <cell r="DP846">
            <v>0</v>
          </cell>
          <cell r="DQ846">
            <v>0</v>
          </cell>
          <cell r="DR846">
            <v>0</v>
          </cell>
          <cell r="DS846">
            <v>0</v>
          </cell>
          <cell r="DT846">
            <v>0</v>
          </cell>
          <cell r="DU846">
            <v>0</v>
          </cell>
          <cell r="DV846">
            <v>0</v>
          </cell>
          <cell r="DW846">
            <v>0</v>
          </cell>
          <cell r="DX846">
            <v>0</v>
          </cell>
          <cell r="DY846">
            <v>0</v>
          </cell>
          <cell r="DZ846">
            <v>0</v>
          </cell>
          <cell r="EA846">
            <v>0</v>
          </cell>
          <cell r="EB846">
            <v>0</v>
          </cell>
          <cell r="EC846">
            <v>0</v>
          </cell>
          <cell r="ED846">
            <v>0</v>
          </cell>
          <cell r="EE846">
            <v>0</v>
          </cell>
          <cell r="EF846">
            <v>0</v>
          </cell>
          <cell r="EG846">
            <v>0</v>
          </cell>
          <cell r="EH846">
            <v>0</v>
          </cell>
          <cell r="EI846">
            <v>0</v>
          </cell>
          <cell r="EJ846">
            <v>0</v>
          </cell>
          <cell r="EK846">
            <v>0</v>
          </cell>
          <cell r="EL846">
            <v>0</v>
          </cell>
          <cell r="EM846">
            <v>0</v>
          </cell>
          <cell r="EN846">
            <v>0</v>
          </cell>
          <cell r="EO846">
            <v>0</v>
          </cell>
          <cell r="EP846">
            <v>0</v>
          </cell>
          <cell r="EQ846">
            <v>0</v>
          </cell>
          <cell r="ER846">
            <v>0</v>
          </cell>
          <cell r="ES846">
            <v>0</v>
          </cell>
          <cell r="ET846">
            <v>0</v>
          </cell>
          <cell r="EU846">
            <v>0</v>
          </cell>
          <cell r="EV846">
            <v>0</v>
          </cell>
          <cell r="EW846">
            <v>0</v>
          </cell>
          <cell r="EX846">
            <v>0</v>
          </cell>
          <cell r="EY846">
            <v>0</v>
          </cell>
          <cell r="EZ846">
            <v>0</v>
          </cell>
          <cell r="FA846">
            <v>0</v>
          </cell>
          <cell r="FB846">
            <v>0</v>
          </cell>
          <cell r="FC846">
            <v>0</v>
          </cell>
          <cell r="FD846">
            <v>0</v>
          </cell>
          <cell r="GZ846">
            <v>0</v>
          </cell>
          <cell r="HA846">
            <v>0</v>
          </cell>
        </row>
        <row r="847">
          <cell r="B847" t="str">
            <v>L0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  <cell r="O847">
            <v>0</v>
          </cell>
          <cell r="P847">
            <v>0</v>
          </cell>
          <cell r="Q847">
            <v>0</v>
          </cell>
          <cell r="R847">
            <v>0</v>
          </cell>
          <cell r="S847">
            <v>0</v>
          </cell>
          <cell r="T847">
            <v>0</v>
          </cell>
          <cell r="U847">
            <v>0</v>
          </cell>
          <cell r="V847">
            <v>14362</v>
          </cell>
          <cell r="W847">
            <v>0</v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>
            <v>0</v>
          </cell>
          <cell r="AC847">
            <v>0</v>
          </cell>
          <cell r="AD847">
            <v>0</v>
          </cell>
          <cell r="AE847">
            <v>0</v>
          </cell>
          <cell r="AF847">
            <v>0</v>
          </cell>
          <cell r="AG847">
            <v>0</v>
          </cell>
          <cell r="AH847">
            <v>14362</v>
          </cell>
          <cell r="AI847">
            <v>0</v>
          </cell>
          <cell r="AJ847">
            <v>0</v>
          </cell>
          <cell r="AK847">
            <v>0</v>
          </cell>
          <cell r="AL847">
            <v>0</v>
          </cell>
          <cell r="AM847">
            <v>0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  <cell r="AR847">
            <v>0</v>
          </cell>
          <cell r="AS847">
            <v>0</v>
          </cell>
          <cell r="AT847">
            <v>0</v>
          </cell>
          <cell r="AU847">
            <v>0</v>
          </cell>
          <cell r="AV847">
            <v>0</v>
          </cell>
          <cell r="AW847">
            <v>0</v>
          </cell>
          <cell r="AX847">
            <v>0</v>
          </cell>
          <cell r="AY847">
            <v>0</v>
          </cell>
          <cell r="AZ847">
            <v>0</v>
          </cell>
          <cell r="BA847">
            <v>0</v>
          </cell>
          <cell r="BB847">
            <v>0</v>
          </cell>
          <cell r="BC847">
            <v>0</v>
          </cell>
          <cell r="BD847">
            <v>0</v>
          </cell>
          <cell r="BE847">
            <v>0</v>
          </cell>
          <cell r="BF847">
            <v>0</v>
          </cell>
          <cell r="BG847">
            <v>0</v>
          </cell>
          <cell r="BH847">
            <v>0</v>
          </cell>
          <cell r="BI847">
            <v>0</v>
          </cell>
          <cell r="BJ847">
            <v>0</v>
          </cell>
          <cell r="BK847">
            <v>0</v>
          </cell>
          <cell r="BL847">
            <v>0</v>
          </cell>
          <cell r="BM847">
            <v>0</v>
          </cell>
          <cell r="BN847">
            <v>0</v>
          </cell>
          <cell r="BO847">
            <v>0</v>
          </cell>
          <cell r="BP847">
            <v>0</v>
          </cell>
          <cell r="BQ847">
            <v>0</v>
          </cell>
          <cell r="BR847">
            <v>0</v>
          </cell>
          <cell r="BS847">
            <v>0</v>
          </cell>
          <cell r="BT847">
            <v>0</v>
          </cell>
          <cell r="BU847">
            <v>0</v>
          </cell>
          <cell r="BV847">
            <v>0</v>
          </cell>
          <cell r="BW847">
            <v>0</v>
          </cell>
          <cell r="BX847">
            <v>0</v>
          </cell>
          <cell r="BY847">
            <v>0</v>
          </cell>
          <cell r="BZ847">
            <v>0</v>
          </cell>
          <cell r="CA847">
            <v>0</v>
          </cell>
          <cell r="CB847">
            <v>0</v>
          </cell>
          <cell r="CC847">
            <v>0</v>
          </cell>
          <cell r="CD847">
            <v>0</v>
          </cell>
          <cell r="CE847">
            <v>0</v>
          </cell>
          <cell r="CF847">
            <v>0</v>
          </cell>
          <cell r="CG847">
            <v>0</v>
          </cell>
          <cell r="CH847">
            <v>0</v>
          </cell>
          <cell r="CI847">
            <v>0</v>
          </cell>
          <cell r="CJ847">
            <v>0</v>
          </cell>
          <cell r="CK847">
            <v>0</v>
          </cell>
          <cell r="CL847">
            <v>0</v>
          </cell>
          <cell r="CM847">
            <v>0</v>
          </cell>
          <cell r="CN847">
            <v>0</v>
          </cell>
          <cell r="CO847">
            <v>0</v>
          </cell>
          <cell r="CP847">
            <v>0</v>
          </cell>
          <cell r="CQ847">
            <v>0</v>
          </cell>
          <cell r="CR847">
            <v>0</v>
          </cell>
          <cell r="CS847">
            <v>0</v>
          </cell>
          <cell r="CT847">
            <v>0</v>
          </cell>
          <cell r="CU847">
            <v>0</v>
          </cell>
          <cell r="CV847">
            <v>0</v>
          </cell>
          <cell r="CW847">
            <v>0</v>
          </cell>
          <cell r="CX847">
            <v>0</v>
          </cell>
          <cell r="CY847">
            <v>0</v>
          </cell>
          <cell r="CZ847">
            <v>0</v>
          </cell>
          <cell r="DA847">
            <v>0</v>
          </cell>
          <cell r="DB847">
            <v>0</v>
          </cell>
          <cell r="DC847">
            <v>0</v>
          </cell>
          <cell r="DD847">
            <v>0</v>
          </cell>
          <cell r="DE847">
            <v>0</v>
          </cell>
          <cell r="DF847">
            <v>0</v>
          </cell>
          <cell r="DG847">
            <v>0</v>
          </cell>
          <cell r="DH847">
            <v>0</v>
          </cell>
          <cell r="DI847">
            <v>0</v>
          </cell>
          <cell r="DJ847">
            <v>0</v>
          </cell>
          <cell r="DK847">
            <v>0</v>
          </cell>
          <cell r="DL847">
            <v>0</v>
          </cell>
          <cell r="DM847">
            <v>0</v>
          </cell>
          <cell r="DN847">
            <v>0</v>
          </cell>
          <cell r="DO847">
            <v>0</v>
          </cell>
          <cell r="DP847">
            <v>0</v>
          </cell>
          <cell r="DQ847">
            <v>0</v>
          </cell>
          <cell r="DR847">
            <v>0</v>
          </cell>
          <cell r="DS847">
            <v>0</v>
          </cell>
          <cell r="DT847">
            <v>0</v>
          </cell>
          <cell r="DU847">
            <v>0</v>
          </cell>
          <cell r="DV847">
            <v>0</v>
          </cell>
          <cell r="DW847">
            <v>0</v>
          </cell>
          <cell r="DX847">
            <v>0</v>
          </cell>
          <cell r="DY847">
            <v>0</v>
          </cell>
          <cell r="DZ847">
            <v>0</v>
          </cell>
          <cell r="EA847">
            <v>0</v>
          </cell>
          <cell r="EB847">
            <v>0</v>
          </cell>
          <cell r="EC847">
            <v>0</v>
          </cell>
          <cell r="ED847">
            <v>0</v>
          </cell>
          <cell r="EE847">
            <v>0</v>
          </cell>
          <cell r="EF847">
            <v>0</v>
          </cell>
          <cell r="EG847">
            <v>0</v>
          </cell>
          <cell r="EH847">
            <v>0</v>
          </cell>
          <cell r="EI847">
            <v>0</v>
          </cell>
          <cell r="EJ847">
            <v>0</v>
          </cell>
          <cell r="EK847">
            <v>0</v>
          </cell>
          <cell r="EL847">
            <v>0</v>
          </cell>
          <cell r="EM847">
            <v>0</v>
          </cell>
          <cell r="EN847">
            <v>0</v>
          </cell>
          <cell r="EO847">
            <v>0</v>
          </cell>
          <cell r="EP847">
            <v>0</v>
          </cell>
          <cell r="EQ847">
            <v>0</v>
          </cell>
          <cell r="ER847">
            <v>0</v>
          </cell>
          <cell r="ES847">
            <v>0</v>
          </cell>
          <cell r="ET847">
            <v>0</v>
          </cell>
          <cell r="EU847">
            <v>0</v>
          </cell>
          <cell r="EV847">
            <v>0</v>
          </cell>
          <cell r="EW847">
            <v>0</v>
          </cell>
          <cell r="EX847">
            <v>0</v>
          </cell>
          <cell r="EY847">
            <v>0</v>
          </cell>
          <cell r="EZ847">
            <v>0</v>
          </cell>
          <cell r="FA847">
            <v>0</v>
          </cell>
          <cell r="FB847">
            <v>0</v>
          </cell>
          <cell r="FC847">
            <v>0</v>
          </cell>
          <cell r="FD847">
            <v>0</v>
          </cell>
          <cell r="GZ847">
            <v>0</v>
          </cell>
          <cell r="HA847">
            <v>0</v>
          </cell>
        </row>
        <row r="848">
          <cell r="B848" t="str">
            <v>OUTROS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  <cell r="O848">
            <v>0</v>
          </cell>
          <cell r="P848">
            <v>0</v>
          </cell>
          <cell r="Q848">
            <v>0</v>
          </cell>
          <cell r="R848">
            <v>0</v>
          </cell>
          <cell r="S848">
            <v>0</v>
          </cell>
          <cell r="T848">
            <v>0</v>
          </cell>
          <cell r="U848">
            <v>0</v>
          </cell>
          <cell r="V848">
            <v>0</v>
          </cell>
          <cell r="W848">
            <v>0</v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>
            <v>0</v>
          </cell>
          <cell r="AC848">
            <v>0</v>
          </cell>
          <cell r="AD848">
            <v>0</v>
          </cell>
          <cell r="AE848">
            <v>0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>
            <v>0</v>
          </cell>
          <cell r="AM848">
            <v>0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  <cell r="AR848">
            <v>0</v>
          </cell>
          <cell r="AS848">
            <v>0</v>
          </cell>
          <cell r="AT848">
            <v>0</v>
          </cell>
          <cell r="AU848">
            <v>0</v>
          </cell>
          <cell r="AV848">
            <v>0</v>
          </cell>
          <cell r="AW848">
            <v>0</v>
          </cell>
          <cell r="AX848">
            <v>0</v>
          </cell>
          <cell r="AY848">
            <v>0</v>
          </cell>
          <cell r="AZ848">
            <v>0</v>
          </cell>
          <cell r="BA848">
            <v>0</v>
          </cell>
          <cell r="BB848">
            <v>0</v>
          </cell>
          <cell r="BC848">
            <v>0</v>
          </cell>
          <cell r="BD848">
            <v>0</v>
          </cell>
          <cell r="BE848">
            <v>0</v>
          </cell>
          <cell r="BF848">
            <v>0</v>
          </cell>
          <cell r="BG848">
            <v>0</v>
          </cell>
          <cell r="BH848">
            <v>0</v>
          </cell>
          <cell r="BI848">
            <v>0</v>
          </cell>
          <cell r="BJ848">
            <v>0</v>
          </cell>
          <cell r="BK848">
            <v>0</v>
          </cell>
          <cell r="BL848">
            <v>0</v>
          </cell>
          <cell r="BM848">
            <v>0</v>
          </cell>
          <cell r="BN848">
            <v>0</v>
          </cell>
          <cell r="BO848">
            <v>0</v>
          </cell>
          <cell r="BP848">
            <v>0</v>
          </cell>
          <cell r="BQ848">
            <v>0</v>
          </cell>
          <cell r="BR848">
            <v>0</v>
          </cell>
          <cell r="BS848">
            <v>0</v>
          </cell>
          <cell r="BT848">
            <v>0</v>
          </cell>
          <cell r="BU848">
            <v>0</v>
          </cell>
          <cell r="BV848">
            <v>0</v>
          </cell>
          <cell r="BW848">
            <v>0</v>
          </cell>
          <cell r="BX848">
            <v>0</v>
          </cell>
          <cell r="BY848">
            <v>0</v>
          </cell>
          <cell r="BZ848">
            <v>0</v>
          </cell>
          <cell r="CA848">
            <v>0</v>
          </cell>
          <cell r="CB848">
            <v>0</v>
          </cell>
          <cell r="CC848">
            <v>0</v>
          </cell>
          <cell r="CD848">
            <v>0</v>
          </cell>
          <cell r="CE848">
            <v>0</v>
          </cell>
          <cell r="CF848">
            <v>0</v>
          </cell>
          <cell r="CG848">
            <v>0</v>
          </cell>
          <cell r="CH848">
            <v>0</v>
          </cell>
          <cell r="CI848">
            <v>0</v>
          </cell>
          <cell r="CJ848">
            <v>0</v>
          </cell>
          <cell r="CK848">
            <v>0</v>
          </cell>
          <cell r="CL848">
            <v>0</v>
          </cell>
          <cell r="CM848">
            <v>0</v>
          </cell>
          <cell r="CN848">
            <v>0</v>
          </cell>
          <cell r="CO848">
            <v>0</v>
          </cell>
          <cell r="CP848">
            <v>0</v>
          </cell>
          <cell r="CQ848">
            <v>0</v>
          </cell>
          <cell r="CR848">
            <v>0</v>
          </cell>
          <cell r="CS848">
            <v>0</v>
          </cell>
          <cell r="CT848">
            <v>0</v>
          </cell>
          <cell r="CU848">
            <v>0</v>
          </cell>
          <cell r="CV848">
            <v>0</v>
          </cell>
          <cell r="CW848">
            <v>0</v>
          </cell>
          <cell r="CX848">
            <v>0</v>
          </cell>
          <cell r="CY848">
            <v>0</v>
          </cell>
          <cell r="CZ848">
            <v>0</v>
          </cell>
          <cell r="DA848">
            <v>0</v>
          </cell>
          <cell r="DB848">
            <v>0</v>
          </cell>
          <cell r="DC848">
            <v>0</v>
          </cell>
          <cell r="DD848">
            <v>0</v>
          </cell>
          <cell r="DE848">
            <v>0</v>
          </cell>
          <cell r="DF848">
            <v>0</v>
          </cell>
          <cell r="DG848">
            <v>0</v>
          </cell>
          <cell r="DH848">
            <v>0</v>
          </cell>
          <cell r="DI848">
            <v>0</v>
          </cell>
          <cell r="DJ848">
            <v>0</v>
          </cell>
          <cell r="DK848">
            <v>0</v>
          </cell>
          <cell r="DL848">
            <v>0</v>
          </cell>
          <cell r="DM848">
            <v>0</v>
          </cell>
          <cell r="DN848">
            <v>0</v>
          </cell>
          <cell r="DO848">
            <v>0</v>
          </cell>
          <cell r="DP848">
            <v>0</v>
          </cell>
          <cell r="DQ848">
            <v>0</v>
          </cell>
          <cell r="DR848">
            <v>0</v>
          </cell>
          <cell r="DS848">
            <v>0</v>
          </cell>
          <cell r="DT848">
            <v>0</v>
          </cell>
          <cell r="DU848">
            <v>0</v>
          </cell>
          <cell r="DV848">
            <v>0</v>
          </cell>
          <cell r="DW848">
            <v>0</v>
          </cell>
          <cell r="DX848">
            <v>0</v>
          </cell>
          <cell r="DY848">
            <v>0</v>
          </cell>
          <cell r="DZ848">
            <v>0</v>
          </cell>
          <cell r="EA848">
            <v>0</v>
          </cell>
          <cell r="EB848">
            <v>0</v>
          </cell>
          <cell r="EC848">
            <v>0</v>
          </cell>
          <cell r="ED848">
            <v>0</v>
          </cell>
          <cell r="EE848">
            <v>0</v>
          </cell>
          <cell r="EF848">
            <v>0</v>
          </cell>
          <cell r="EG848">
            <v>0</v>
          </cell>
          <cell r="EH848">
            <v>0</v>
          </cell>
          <cell r="EI848">
            <v>0</v>
          </cell>
          <cell r="EJ848">
            <v>0</v>
          </cell>
          <cell r="EK848">
            <v>0</v>
          </cell>
          <cell r="EL848">
            <v>0</v>
          </cell>
          <cell r="EM848">
            <v>0</v>
          </cell>
          <cell r="EN848">
            <v>0</v>
          </cell>
          <cell r="EO848">
            <v>0</v>
          </cell>
          <cell r="EP848">
            <v>0</v>
          </cell>
          <cell r="EQ848">
            <v>0</v>
          </cell>
          <cell r="ER848">
            <v>0</v>
          </cell>
          <cell r="ES848">
            <v>0</v>
          </cell>
          <cell r="ET848">
            <v>0</v>
          </cell>
          <cell r="EU848">
            <v>0</v>
          </cell>
          <cell r="EV848">
            <v>0</v>
          </cell>
          <cell r="EW848">
            <v>0</v>
          </cell>
          <cell r="EX848">
            <v>0</v>
          </cell>
          <cell r="EY848">
            <v>0</v>
          </cell>
          <cell r="EZ848">
            <v>0</v>
          </cell>
          <cell r="FA848">
            <v>0</v>
          </cell>
          <cell r="FB848">
            <v>0</v>
          </cell>
          <cell r="FC848">
            <v>0</v>
          </cell>
          <cell r="FD848">
            <v>0</v>
          </cell>
          <cell r="GZ848">
            <v>0</v>
          </cell>
          <cell r="HA848">
            <v>0</v>
          </cell>
        </row>
        <row r="849">
          <cell r="B849" t="str">
            <v>LTC07</v>
          </cell>
          <cell r="C849" t="str">
            <v>LINHA 6LTC07</v>
          </cell>
          <cell r="D849">
            <v>0</v>
          </cell>
          <cell r="E849">
            <v>0</v>
          </cell>
          <cell r="F849" t="str">
            <v>CATARINA</v>
          </cell>
          <cell r="G849" t="str">
            <v>Y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  <cell r="O849">
            <v>0</v>
          </cell>
          <cell r="P849">
            <v>0</v>
          </cell>
          <cell r="Q849">
            <v>0</v>
          </cell>
          <cell r="R849">
            <v>0</v>
          </cell>
          <cell r="S849">
            <v>0</v>
          </cell>
          <cell r="T849">
            <v>0</v>
          </cell>
          <cell r="U849">
            <v>0</v>
          </cell>
          <cell r="V849">
            <v>0</v>
          </cell>
          <cell r="W849">
            <v>0</v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>
            <v>0</v>
          </cell>
          <cell r="AC849">
            <v>0</v>
          </cell>
          <cell r="AD849">
            <v>0</v>
          </cell>
          <cell r="AE849">
            <v>0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  <cell r="AL849">
            <v>0</v>
          </cell>
          <cell r="AM849">
            <v>0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  <cell r="AR849">
            <v>0</v>
          </cell>
          <cell r="AS849">
            <v>0</v>
          </cell>
          <cell r="AT849">
            <v>0</v>
          </cell>
          <cell r="AU849">
            <v>0</v>
          </cell>
          <cell r="AV849">
            <v>0</v>
          </cell>
          <cell r="AW849">
            <v>0</v>
          </cell>
          <cell r="AX849">
            <v>0</v>
          </cell>
          <cell r="AY849">
            <v>0</v>
          </cell>
          <cell r="AZ849">
            <v>0</v>
          </cell>
          <cell r="BA849">
            <v>0</v>
          </cell>
          <cell r="BB849">
            <v>0</v>
          </cell>
          <cell r="BC849">
            <v>0</v>
          </cell>
          <cell r="BD849">
            <v>0</v>
          </cell>
          <cell r="BE849">
            <v>0</v>
          </cell>
          <cell r="BF849">
            <v>0</v>
          </cell>
          <cell r="BG849">
            <v>0</v>
          </cell>
          <cell r="BH849">
            <v>0</v>
          </cell>
          <cell r="BI849">
            <v>0</v>
          </cell>
          <cell r="BJ849">
            <v>0</v>
          </cell>
          <cell r="BK849">
            <v>0</v>
          </cell>
          <cell r="BL849">
            <v>0</v>
          </cell>
          <cell r="BM849">
            <v>0</v>
          </cell>
          <cell r="BN849">
            <v>0</v>
          </cell>
          <cell r="BO849">
            <v>0</v>
          </cell>
          <cell r="BP849">
            <v>0</v>
          </cell>
          <cell r="BQ849">
            <v>0</v>
          </cell>
          <cell r="BR849">
            <v>0</v>
          </cell>
          <cell r="BS849">
            <v>0</v>
          </cell>
          <cell r="BT849">
            <v>0</v>
          </cell>
          <cell r="BU849">
            <v>0</v>
          </cell>
          <cell r="BV849">
            <v>0</v>
          </cell>
          <cell r="BW849">
            <v>0</v>
          </cell>
          <cell r="BX849">
            <v>0</v>
          </cell>
          <cell r="BY849">
            <v>0</v>
          </cell>
          <cell r="BZ849">
            <v>0</v>
          </cell>
          <cell r="CA849">
            <v>0</v>
          </cell>
          <cell r="CB849">
            <v>0</v>
          </cell>
          <cell r="CC849">
            <v>0</v>
          </cell>
          <cell r="CD849">
            <v>0</v>
          </cell>
          <cell r="CE849">
            <v>0</v>
          </cell>
          <cell r="CF849">
            <v>0</v>
          </cell>
          <cell r="CG849">
            <v>0</v>
          </cell>
          <cell r="CH849">
            <v>0</v>
          </cell>
          <cell r="CI849">
            <v>0</v>
          </cell>
          <cell r="CJ849">
            <v>0</v>
          </cell>
          <cell r="CK849">
            <v>0</v>
          </cell>
          <cell r="CL849">
            <v>0</v>
          </cell>
          <cell r="CM849">
            <v>0</v>
          </cell>
          <cell r="CN849">
            <v>0</v>
          </cell>
          <cell r="CO849">
            <v>0</v>
          </cell>
          <cell r="CP849">
            <v>0</v>
          </cell>
          <cell r="CQ849">
            <v>0</v>
          </cell>
          <cell r="CR849">
            <v>0</v>
          </cell>
          <cell r="CS849">
            <v>0</v>
          </cell>
          <cell r="CT849">
            <v>0</v>
          </cell>
          <cell r="CU849">
            <v>0</v>
          </cell>
          <cell r="CV849">
            <v>0</v>
          </cell>
          <cell r="CW849">
            <v>0</v>
          </cell>
          <cell r="CX849">
            <v>0</v>
          </cell>
          <cell r="CY849">
            <v>0</v>
          </cell>
          <cell r="CZ849">
            <v>0</v>
          </cell>
          <cell r="DA849">
            <v>0</v>
          </cell>
          <cell r="DB849">
            <v>0</v>
          </cell>
          <cell r="DC849">
            <v>0</v>
          </cell>
          <cell r="DD849">
            <v>0</v>
          </cell>
          <cell r="DE849">
            <v>0</v>
          </cell>
          <cell r="DF849">
            <v>0</v>
          </cell>
          <cell r="DG849">
            <v>0</v>
          </cell>
          <cell r="DH849">
            <v>0</v>
          </cell>
          <cell r="DI849">
            <v>0</v>
          </cell>
          <cell r="DJ849">
            <v>0</v>
          </cell>
          <cell r="DK849">
            <v>0</v>
          </cell>
          <cell r="DL849">
            <v>0</v>
          </cell>
          <cell r="DM849">
            <v>0</v>
          </cell>
          <cell r="DN849">
            <v>0</v>
          </cell>
          <cell r="DO849">
            <v>0</v>
          </cell>
          <cell r="DP849">
            <v>0</v>
          </cell>
          <cell r="DQ849">
            <v>0</v>
          </cell>
          <cell r="DR849">
            <v>0</v>
          </cell>
          <cell r="DS849">
            <v>0</v>
          </cell>
          <cell r="DT849">
            <v>0</v>
          </cell>
          <cell r="DU849">
            <v>0</v>
          </cell>
          <cell r="DV849">
            <v>0</v>
          </cell>
          <cell r="DW849">
            <v>0</v>
          </cell>
          <cell r="DX849">
            <v>0</v>
          </cell>
          <cell r="DY849">
            <v>0</v>
          </cell>
          <cell r="DZ849">
            <v>0</v>
          </cell>
          <cell r="EA849">
            <v>0</v>
          </cell>
          <cell r="EB849">
            <v>0</v>
          </cell>
          <cell r="EC849">
            <v>0</v>
          </cell>
          <cell r="ED849">
            <v>0</v>
          </cell>
          <cell r="EE849">
            <v>0</v>
          </cell>
          <cell r="EF849">
            <v>0</v>
          </cell>
          <cell r="EG849">
            <v>0</v>
          </cell>
          <cell r="EH849">
            <v>0</v>
          </cell>
          <cell r="EI849">
            <v>0</v>
          </cell>
          <cell r="EJ849">
            <v>0</v>
          </cell>
          <cell r="EK849">
            <v>0</v>
          </cell>
          <cell r="EL849">
            <v>0</v>
          </cell>
          <cell r="EM849">
            <v>0</v>
          </cell>
          <cell r="EN849">
            <v>0</v>
          </cell>
          <cell r="EO849">
            <v>0</v>
          </cell>
          <cell r="EP849">
            <v>0</v>
          </cell>
          <cell r="EQ849">
            <v>0</v>
          </cell>
          <cell r="ER849">
            <v>0</v>
          </cell>
          <cell r="ES849">
            <v>0</v>
          </cell>
          <cell r="ET849">
            <v>0</v>
          </cell>
          <cell r="EU849">
            <v>0</v>
          </cell>
          <cell r="EV849">
            <v>0</v>
          </cell>
          <cell r="EW849">
            <v>0</v>
          </cell>
          <cell r="EX849">
            <v>0</v>
          </cell>
          <cell r="EY849">
            <v>0</v>
          </cell>
          <cell r="EZ849">
            <v>0</v>
          </cell>
          <cell r="FA849">
            <v>0</v>
          </cell>
          <cell r="FB849">
            <v>0</v>
          </cell>
          <cell r="FC849">
            <v>0</v>
          </cell>
          <cell r="FD849">
            <v>0</v>
          </cell>
          <cell r="GZ849">
            <v>0</v>
          </cell>
          <cell r="HA849">
            <v>0</v>
          </cell>
        </row>
        <row r="850">
          <cell r="B850" t="str">
            <v>21071TBA106</v>
          </cell>
          <cell r="C850">
            <v>0</v>
          </cell>
          <cell r="D850">
            <v>0</v>
          </cell>
          <cell r="E850" t="str">
            <v>900940229</v>
          </cell>
          <cell r="F850" t="str">
            <v>21071TBA106L0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  <cell r="O850">
            <v>0</v>
          </cell>
          <cell r="P850">
            <v>0</v>
          </cell>
          <cell r="Q850">
            <v>0</v>
          </cell>
          <cell r="R850">
            <v>0</v>
          </cell>
          <cell r="S850">
            <v>0</v>
          </cell>
          <cell r="T850">
            <v>0</v>
          </cell>
          <cell r="U850">
            <v>0</v>
          </cell>
          <cell r="V850">
            <v>0</v>
          </cell>
          <cell r="W850">
            <v>0</v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>
            <v>0</v>
          </cell>
          <cell r="AC850">
            <v>0</v>
          </cell>
          <cell r="AD850">
            <v>0</v>
          </cell>
          <cell r="AE850">
            <v>0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  <cell r="AL850">
            <v>0</v>
          </cell>
          <cell r="AM850">
            <v>0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  <cell r="AR850">
            <v>0</v>
          </cell>
          <cell r="AS850">
            <v>0</v>
          </cell>
          <cell r="AT850">
            <v>0</v>
          </cell>
          <cell r="AU850">
            <v>0</v>
          </cell>
          <cell r="AV850">
            <v>0</v>
          </cell>
          <cell r="AW850">
            <v>0</v>
          </cell>
          <cell r="AX850">
            <v>0</v>
          </cell>
          <cell r="AY850">
            <v>0</v>
          </cell>
          <cell r="AZ850">
            <v>0</v>
          </cell>
          <cell r="BA850">
            <v>0</v>
          </cell>
          <cell r="BB850">
            <v>0</v>
          </cell>
          <cell r="BC850">
            <v>0</v>
          </cell>
          <cell r="BD850">
            <v>0</v>
          </cell>
          <cell r="BE850">
            <v>0</v>
          </cell>
          <cell r="BF850">
            <v>0</v>
          </cell>
          <cell r="BG850">
            <v>0</v>
          </cell>
          <cell r="BH850">
            <v>0</v>
          </cell>
          <cell r="BI850">
            <v>0</v>
          </cell>
          <cell r="BJ850">
            <v>0</v>
          </cell>
          <cell r="BK850">
            <v>0</v>
          </cell>
          <cell r="BL850">
            <v>0</v>
          </cell>
          <cell r="BM850">
            <v>0</v>
          </cell>
          <cell r="BN850">
            <v>0</v>
          </cell>
          <cell r="BO850">
            <v>0</v>
          </cell>
          <cell r="BP850">
            <v>0</v>
          </cell>
          <cell r="BQ850">
            <v>0</v>
          </cell>
          <cell r="BR850">
            <v>0</v>
          </cell>
          <cell r="BS850">
            <v>0</v>
          </cell>
          <cell r="BT850">
            <v>0</v>
          </cell>
          <cell r="BU850">
            <v>0</v>
          </cell>
          <cell r="BV850">
            <v>0</v>
          </cell>
          <cell r="BW850">
            <v>0</v>
          </cell>
          <cell r="BX850">
            <v>0</v>
          </cell>
          <cell r="BY850">
            <v>0</v>
          </cell>
          <cell r="BZ850">
            <v>0</v>
          </cell>
          <cell r="CA850">
            <v>0</v>
          </cell>
          <cell r="CB850">
            <v>0</v>
          </cell>
          <cell r="CC850">
            <v>0</v>
          </cell>
          <cell r="CD850">
            <v>0</v>
          </cell>
          <cell r="CE850">
            <v>0</v>
          </cell>
          <cell r="CF850">
            <v>0</v>
          </cell>
          <cell r="CG850">
            <v>0</v>
          </cell>
          <cell r="CH850">
            <v>0</v>
          </cell>
          <cell r="CI850">
            <v>0</v>
          </cell>
          <cell r="CJ850">
            <v>0</v>
          </cell>
          <cell r="CK850">
            <v>0</v>
          </cell>
          <cell r="CL850">
            <v>0</v>
          </cell>
          <cell r="CM850">
            <v>0</v>
          </cell>
          <cell r="CN850">
            <v>0</v>
          </cell>
          <cell r="CO850">
            <v>0</v>
          </cell>
          <cell r="CP850">
            <v>0</v>
          </cell>
          <cell r="CQ850">
            <v>0</v>
          </cell>
          <cell r="CR850">
            <v>0</v>
          </cell>
          <cell r="CS850">
            <v>0</v>
          </cell>
          <cell r="CT850">
            <v>0</v>
          </cell>
          <cell r="CU850">
            <v>0</v>
          </cell>
          <cell r="CV850">
            <v>0</v>
          </cell>
          <cell r="CW850">
            <v>0</v>
          </cell>
          <cell r="CX850">
            <v>0</v>
          </cell>
          <cell r="CY850">
            <v>0</v>
          </cell>
          <cell r="CZ850">
            <v>0</v>
          </cell>
          <cell r="DA850">
            <v>0</v>
          </cell>
          <cell r="DB850">
            <v>0</v>
          </cell>
          <cell r="DC850">
            <v>0</v>
          </cell>
          <cell r="DD850">
            <v>0</v>
          </cell>
          <cell r="DE850">
            <v>0</v>
          </cell>
          <cell r="DF850">
            <v>0</v>
          </cell>
          <cell r="DG850">
            <v>0</v>
          </cell>
          <cell r="DH850">
            <v>0</v>
          </cell>
          <cell r="DI850">
            <v>0</v>
          </cell>
          <cell r="DJ850">
            <v>0</v>
          </cell>
          <cell r="DK850">
            <v>0</v>
          </cell>
          <cell r="DL850">
            <v>0</v>
          </cell>
          <cell r="DM850">
            <v>0</v>
          </cell>
          <cell r="DN850">
            <v>0</v>
          </cell>
          <cell r="DO850">
            <v>0</v>
          </cell>
          <cell r="DP850">
            <v>0</v>
          </cell>
          <cell r="DQ850">
            <v>0</v>
          </cell>
          <cell r="DR850">
            <v>0</v>
          </cell>
          <cell r="DS850">
            <v>0</v>
          </cell>
          <cell r="DT850">
            <v>0</v>
          </cell>
          <cell r="DU850">
            <v>0</v>
          </cell>
          <cell r="DV850">
            <v>0</v>
          </cell>
          <cell r="DW850">
            <v>0</v>
          </cell>
          <cell r="DX850">
            <v>0</v>
          </cell>
          <cell r="DY850">
            <v>0</v>
          </cell>
          <cell r="DZ850">
            <v>0</v>
          </cell>
          <cell r="EA850">
            <v>0</v>
          </cell>
          <cell r="EB850">
            <v>0</v>
          </cell>
          <cell r="EC850">
            <v>0</v>
          </cell>
          <cell r="ED850">
            <v>0</v>
          </cell>
          <cell r="EE850">
            <v>0</v>
          </cell>
          <cell r="EF850">
            <v>0</v>
          </cell>
          <cell r="EG850">
            <v>0</v>
          </cell>
          <cell r="EH850">
            <v>0</v>
          </cell>
          <cell r="EI850">
            <v>0</v>
          </cell>
          <cell r="EJ850">
            <v>0</v>
          </cell>
          <cell r="EK850">
            <v>0</v>
          </cell>
          <cell r="EL850">
            <v>0</v>
          </cell>
          <cell r="EM850">
            <v>0</v>
          </cell>
          <cell r="EN850">
            <v>0</v>
          </cell>
          <cell r="EO850">
            <v>0</v>
          </cell>
          <cell r="EP850">
            <v>0</v>
          </cell>
          <cell r="EQ850">
            <v>0</v>
          </cell>
          <cell r="ER850">
            <v>0</v>
          </cell>
          <cell r="ES850">
            <v>0</v>
          </cell>
          <cell r="ET850">
            <v>0</v>
          </cell>
          <cell r="EU850">
            <v>0</v>
          </cell>
          <cell r="EV850">
            <v>0</v>
          </cell>
          <cell r="EW850">
            <v>0</v>
          </cell>
          <cell r="EX850">
            <v>0</v>
          </cell>
          <cell r="EY850">
            <v>0</v>
          </cell>
          <cell r="EZ850">
            <v>0</v>
          </cell>
          <cell r="FA850">
            <v>0</v>
          </cell>
          <cell r="FB850">
            <v>0</v>
          </cell>
          <cell r="FC850">
            <v>0</v>
          </cell>
          <cell r="FD850">
            <v>0</v>
          </cell>
          <cell r="GZ850">
            <v>0</v>
          </cell>
          <cell r="HA850">
            <v>0</v>
          </cell>
        </row>
        <row r="851">
          <cell r="B851" t="str">
            <v>21071TBA206</v>
          </cell>
          <cell r="C851">
            <v>0</v>
          </cell>
          <cell r="D851">
            <v>0</v>
          </cell>
          <cell r="E851" t="str">
            <v>900940230</v>
          </cell>
          <cell r="F851" t="str">
            <v>21071TBA206L0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  <cell r="O851">
            <v>0</v>
          </cell>
          <cell r="P851">
            <v>0</v>
          </cell>
          <cell r="Q851">
            <v>0</v>
          </cell>
          <cell r="R851">
            <v>0</v>
          </cell>
          <cell r="S851">
            <v>0</v>
          </cell>
          <cell r="T851">
            <v>0</v>
          </cell>
          <cell r="U851">
            <v>0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>
            <v>0</v>
          </cell>
          <cell r="AC851">
            <v>0</v>
          </cell>
          <cell r="AD851">
            <v>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  <cell r="AL851">
            <v>0</v>
          </cell>
          <cell r="AM851">
            <v>0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  <cell r="AR851">
            <v>0</v>
          </cell>
          <cell r="AS851">
            <v>0</v>
          </cell>
          <cell r="AT851">
            <v>0</v>
          </cell>
          <cell r="AU851">
            <v>0</v>
          </cell>
          <cell r="AV851">
            <v>0</v>
          </cell>
          <cell r="AW851">
            <v>0</v>
          </cell>
          <cell r="AX851">
            <v>0</v>
          </cell>
          <cell r="AY851">
            <v>0</v>
          </cell>
          <cell r="AZ851">
            <v>0</v>
          </cell>
          <cell r="BA851">
            <v>0</v>
          </cell>
          <cell r="BB851">
            <v>0</v>
          </cell>
          <cell r="BC851">
            <v>0</v>
          </cell>
          <cell r="BD851">
            <v>0</v>
          </cell>
          <cell r="BE851">
            <v>0</v>
          </cell>
          <cell r="BF851">
            <v>0</v>
          </cell>
          <cell r="BG851">
            <v>0</v>
          </cell>
          <cell r="BH851">
            <v>0</v>
          </cell>
          <cell r="BI851">
            <v>0</v>
          </cell>
          <cell r="BJ851">
            <v>0</v>
          </cell>
          <cell r="BK851">
            <v>0</v>
          </cell>
          <cell r="BL851">
            <v>0</v>
          </cell>
          <cell r="BM851">
            <v>0</v>
          </cell>
          <cell r="BN851">
            <v>0</v>
          </cell>
          <cell r="BO851">
            <v>0</v>
          </cell>
          <cell r="BP851">
            <v>0</v>
          </cell>
          <cell r="BQ851">
            <v>0</v>
          </cell>
          <cell r="BR851">
            <v>0</v>
          </cell>
          <cell r="BS851">
            <v>0</v>
          </cell>
          <cell r="BT851">
            <v>0</v>
          </cell>
          <cell r="BU851">
            <v>0</v>
          </cell>
          <cell r="BV851">
            <v>0</v>
          </cell>
          <cell r="BW851">
            <v>0</v>
          </cell>
          <cell r="BX851">
            <v>0</v>
          </cell>
          <cell r="BY851">
            <v>0</v>
          </cell>
          <cell r="BZ851">
            <v>0</v>
          </cell>
          <cell r="CA851">
            <v>0</v>
          </cell>
          <cell r="CB851">
            <v>0</v>
          </cell>
          <cell r="CC851">
            <v>0</v>
          </cell>
          <cell r="CD851">
            <v>0</v>
          </cell>
          <cell r="CE851">
            <v>0</v>
          </cell>
          <cell r="CF851">
            <v>0</v>
          </cell>
          <cell r="CG851">
            <v>0</v>
          </cell>
          <cell r="CH851">
            <v>0</v>
          </cell>
          <cell r="CI851">
            <v>0</v>
          </cell>
          <cell r="CJ851">
            <v>0</v>
          </cell>
          <cell r="CK851">
            <v>0</v>
          </cell>
          <cell r="CL851">
            <v>0</v>
          </cell>
          <cell r="CM851">
            <v>0</v>
          </cell>
          <cell r="CN851">
            <v>0</v>
          </cell>
          <cell r="CO851">
            <v>0</v>
          </cell>
          <cell r="CP851">
            <v>0</v>
          </cell>
          <cell r="CQ851">
            <v>0</v>
          </cell>
          <cell r="CR851">
            <v>0</v>
          </cell>
          <cell r="CS851">
            <v>0</v>
          </cell>
          <cell r="CT851">
            <v>0</v>
          </cell>
          <cell r="CU851">
            <v>0</v>
          </cell>
          <cell r="CV851">
            <v>0</v>
          </cell>
          <cell r="CW851">
            <v>0</v>
          </cell>
          <cell r="CX851">
            <v>0</v>
          </cell>
          <cell r="CY851">
            <v>0</v>
          </cell>
          <cell r="CZ851">
            <v>0</v>
          </cell>
          <cell r="DA851">
            <v>0</v>
          </cell>
          <cell r="DB851">
            <v>0</v>
          </cell>
          <cell r="DC851">
            <v>0</v>
          </cell>
          <cell r="DD851">
            <v>0</v>
          </cell>
          <cell r="DE851">
            <v>0</v>
          </cell>
          <cell r="DF851">
            <v>0</v>
          </cell>
          <cell r="DG851">
            <v>0</v>
          </cell>
          <cell r="DH851">
            <v>0</v>
          </cell>
          <cell r="DI851">
            <v>0</v>
          </cell>
          <cell r="DJ851">
            <v>0</v>
          </cell>
          <cell r="DK851">
            <v>0</v>
          </cell>
          <cell r="DL851">
            <v>0</v>
          </cell>
          <cell r="DM851">
            <v>0</v>
          </cell>
          <cell r="DN851">
            <v>0</v>
          </cell>
          <cell r="DO851">
            <v>0</v>
          </cell>
          <cell r="DP851">
            <v>0</v>
          </cell>
          <cell r="DQ851">
            <v>0</v>
          </cell>
          <cell r="DR851">
            <v>0</v>
          </cell>
          <cell r="DS851">
            <v>0</v>
          </cell>
          <cell r="DT851">
            <v>0</v>
          </cell>
          <cell r="DU851">
            <v>0</v>
          </cell>
          <cell r="DV851">
            <v>0</v>
          </cell>
          <cell r="DW851">
            <v>0</v>
          </cell>
          <cell r="DX851">
            <v>0</v>
          </cell>
          <cell r="DY851">
            <v>0</v>
          </cell>
          <cell r="DZ851">
            <v>0</v>
          </cell>
          <cell r="EA851">
            <v>0</v>
          </cell>
          <cell r="EB851">
            <v>0</v>
          </cell>
          <cell r="EC851">
            <v>0</v>
          </cell>
          <cell r="ED851">
            <v>0</v>
          </cell>
          <cell r="EE851">
            <v>0</v>
          </cell>
          <cell r="EF851">
            <v>0</v>
          </cell>
          <cell r="EG851">
            <v>0</v>
          </cell>
          <cell r="EH851">
            <v>0</v>
          </cell>
          <cell r="EI851">
            <v>0</v>
          </cell>
          <cell r="EJ851">
            <v>0</v>
          </cell>
          <cell r="EK851">
            <v>0</v>
          </cell>
          <cell r="EL851">
            <v>0</v>
          </cell>
          <cell r="EM851">
            <v>0</v>
          </cell>
          <cell r="EN851">
            <v>0</v>
          </cell>
          <cell r="EO851">
            <v>0</v>
          </cell>
          <cell r="EP851">
            <v>0</v>
          </cell>
          <cell r="EQ851">
            <v>0</v>
          </cell>
          <cell r="ER851">
            <v>0</v>
          </cell>
          <cell r="ES851">
            <v>0</v>
          </cell>
          <cell r="ET851">
            <v>0</v>
          </cell>
          <cell r="EU851">
            <v>0</v>
          </cell>
          <cell r="EV851">
            <v>0</v>
          </cell>
          <cell r="EW851">
            <v>0</v>
          </cell>
          <cell r="EX851">
            <v>0</v>
          </cell>
          <cell r="GZ851">
            <v>0</v>
          </cell>
          <cell r="HA851">
            <v>0</v>
          </cell>
        </row>
        <row r="852">
          <cell r="B852" t="str">
            <v>LTP10</v>
          </cell>
          <cell r="C852" t="str">
            <v>LINHA 6LTP10</v>
          </cell>
          <cell r="D852">
            <v>0</v>
          </cell>
          <cell r="E852">
            <v>0</v>
          </cell>
          <cell r="F852" t="str">
            <v>HELENA III</v>
          </cell>
          <cell r="G852" t="str">
            <v>G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  <cell r="O852">
            <v>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0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>
            <v>0</v>
          </cell>
          <cell r="AC852">
            <v>0</v>
          </cell>
          <cell r="AD852">
            <v>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  <cell r="AL852">
            <v>0</v>
          </cell>
          <cell r="AM852">
            <v>0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  <cell r="AR852">
            <v>0</v>
          </cell>
          <cell r="AS852">
            <v>0</v>
          </cell>
          <cell r="AT852">
            <v>0</v>
          </cell>
          <cell r="AU852">
            <v>0</v>
          </cell>
          <cell r="AV852">
            <v>0</v>
          </cell>
          <cell r="AW852">
            <v>0</v>
          </cell>
          <cell r="AX852">
            <v>0</v>
          </cell>
          <cell r="AY852">
            <v>0</v>
          </cell>
          <cell r="AZ852">
            <v>0</v>
          </cell>
          <cell r="BA852">
            <v>0</v>
          </cell>
          <cell r="BB852">
            <v>0</v>
          </cell>
          <cell r="BC852">
            <v>0</v>
          </cell>
          <cell r="BD852">
            <v>0</v>
          </cell>
          <cell r="BE852">
            <v>0</v>
          </cell>
          <cell r="BF852">
            <v>0</v>
          </cell>
          <cell r="BG852">
            <v>0</v>
          </cell>
          <cell r="BH852">
            <v>0</v>
          </cell>
          <cell r="BI852">
            <v>0</v>
          </cell>
          <cell r="BJ852">
            <v>0</v>
          </cell>
          <cell r="BK852">
            <v>0</v>
          </cell>
          <cell r="BL852">
            <v>0</v>
          </cell>
          <cell r="BM852">
            <v>0</v>
          </cell>
          <cell r="BN852">
            <v>0</v>
          </cell>
          <cell r="BO852">
            <v>0</v>
          </cell>
          <cell r="BP852">
            <v>0</v>
          </cell>
          <cell r="BQ852">
            <v>0</v>
          </cell>
          <cell r="BR852">
            <v>0</v>
          </cell>
          <cell r="BS852">
            <v>0</v>
          </cell>
          <cell r="BT852">
            <v>0</v>
          </cell>
          <cell r="BU852">
            <v>0</v>
          </cell>
          <cell r="BV852">
            <v>0</v>
          </cell>
          <cell r="BW852">
            <v>0</v>
          </cell>
          <cell r="BX852">
            <v>0</v>
          </cell>
          <cell r="BY852">
            <v>0</v>
          </cell>
          <cell r="BZ852">
            <v>0</v>
          </cell>
          <cell r="CA852">
            <v>0</v>
          </cell>
          <cell r="CB852">
            <v>0</v>
          </cell>
          <cell r="CC852">
            <v>0</v>
          </cell>
          <cell r="CD852">
            <v>0</v>
          </cell>
          <cell r="CE852">
            <v>0</v>
          </cell>
          <cell r="CF852">
            <v>0</v>
          </cell>
          <cell r="CG852">
            <v>0</v>
          </cell>
          <cell r="CH852">
            <v>0</v>
          </cell>
          <cell r="CI852">
            <v>0</v>
          </cell>
          <cell r="CJ852">
            <v>0</v>
          </cell>
          <cell r="CK852">
            <v>0</v>
          </cell>
          <cell r="CL852">
            <v>0</v>
          </cell>
          <cell r="CM852">
            <v>0</v>
          </cell>
          <cell r="CN852">
            <v>0</v>
          </cell>
          <cell r="CO852">
            <v>0</v>
          </cell>
          <cell r="CP852">
            <v>0</v>
          </cell>
          <cell r="CQ852">
            <v>0</v>
          </cell>
          <cell r="CR852">
            <v>0</v>
          </cell>
          <cell r="CS852">
            <v>0</v>
          </cell>
          <cell r="CT852">
            <v>0</v>
          </cell>
          <cell r="CU852">
            <v>0</v>
          </cell>
          <cell r="CV852">
            <v>0</v>
          </cell>
          <cell r="CW852">
            <v>0</v>
          </cell>
          <cell r="CX852">
            <v>0</v>
          </cell>
          <cell r="CY852">
            <v>0</v>
          </cell>
          <cell r="CZ852">
            <v>0</v>
          </cell>
          <cell r="DA852">
            <v>0</v>
          </cell>
          <cell r="DB852">
            <v>0</v>
          </cell>
          <cell r="DC852">
            <v>0</v>
          </cell>
          <cell r="DD852">
            <v>0</v>
          </cell>
          <cell r="DE852">
            <v>0</v>
          </cell>
          <cell r="DF852">
            <v>0</v>
          </cell>
          <cell r="DG852">
            <v>0</v>
          </cell>
          <cell r="DH852">
            <v>0</v>
          </cell>
          <cell r="DI852">
            <v>0</v>
          </cell>
          <cell r="DJ852">
            <v>0</v>
          </cell>
          <cell r="DK852">
            <v>0</v>
          </cell>
          <cell r="DL852">
            <v>0</v>
          </cell>
          <cell r="DM852">
            <v>0</v>
          </cell>
          <cell r="DN852">
            <v>0</v>
          </cell>
          <cell r="DO852">
            <v>0</v>
          </cell>
          <cell r="DP852">
            <v>0</v>
          </cell>
          <cell r="DQ852">
            <v>0</v>
          </cell>
          <cell r="DR852">
            <v>0</v>
          </cell>
          <cell r="DS852">
            <v>0</v>
          </cell>
          <cell r="DT852">
            <v>0</v>
          </cell>
          <cell r="DU852">
            <v>0</v>
          </cell>
          <cell r="DV852">
            <v>0</v>
          </cell>
          <cell r="DW852">
            <v>0</v>
          </cell>
          <cell r="DX852">
            <v>0</v>
          </cell>
          <cell r="DY852">
            <v>0</v>
          </cell>
          <cell r="DZ852">
            <v>0</v>
          </cell>
          <cell r="EA852">
            <v>0</v>
          </cell>
          <cell r="EB852">
            <v>0</v>
          </cell>
          <cell r="EC852">
            <v>0</v>
          </cell>
          <cell r="ED852">
            <v>0</v>
          </cell>
          <cell r="EE852">
            <v>0</v>
          </cell>
          <cell r="EF852">
            <v>0</v>
          </cell>
          <cell r="EG852">
            <v>0</v>
          </cell>
          <cell r="EH852">
            <v>0</v>
          </cell>
          <cell r="EI852">
            <v>0</v>
          </cell>
          <cell r="EJ852">
            <v>0</v>
          </cell>
          <cell r="EK852">
            <v>0</v>
          </cell>
          <cell r="EL852">
            <v>0</v>
          </cell>
          <cell r="EM852">
            <v>0</v>
          </cell>
          <cell r="EN852">
            <v>0</v>
          </cell>
          <cell r="EO852">
            <v>0</v>
          </cell>
          <cell r="EP852">
            <v>0</v>
          </cell>
          <cell r="EQ852">
            <v>0</v>
          </cell>
          <cell r="ER852">
            <v>0</v>
          </cell>
          <cell r="ES852">
            <v>0</v>
          </cell>
          <cell r="ET852">
            <v>0</v>
          </cell>
          <cell r="EU852">
            <v>0</v>
          </cell>
          <cell r="EV852">
            <v>0</v>
          </cell>
          <cell r="EW852">
            <v>0</v>
          </cell>
          <cell r="EX852">
            <v>0</v>
          </cell>
          <cell r="GZ852">
            <v>0</v>
          </cell>
          <cell r="HA852">
            <v>0</v>
          </cell>
        </row>
        <row r="853">
          <cell r="B853" t="str">
            <v>21101PBA106</v>
          </cell>
          <cell r="C853">
            <v>0</v>
          </cell>
          <cell r="D853">
            <v>0</v>
          </cell>
          <cell r="E853" t="str">
            <v>913514876</v>
          </cell>
          <cell r="F853" t="str">
            <v>21101PBA106L0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>
            <v>0</v>
          </cell>
          <cell r="AC853">
            <v>0</v>
          </cell>
          <cell r="AD853">
            <v>0</v>
          </cell>
          <cell r="AE853">
            <v>0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  <cell r="AL853">
            <v>0</v>
          </cell>
          <cell r="AM853">
            <v>0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  <cell r="AR853">
            <v>0</v>
          </cell>
          <cell r="AS853">
            <v>0</v>
          </cell>
          <cell r="AT853">
            <v>0</v>
          </cell>
          <cell r="AU853">
            <v>0</v>
          </cell>
          <cell r="AV853">
            <v>0</v>
          </cell>
          <cell r="AW853">
            <v>0</v>
          </cell>
          <cell r="AX853">
            <v>0</v>
          </cell>
          <cell r="AY853">
            <v>0</v>
          </cell>
          <cell r="AZ853">
            <v>0</v>
          </cell>
          <cell r="BA853">
            <v>0</v>
          </cell>
          <cell r="BB853">
            <v>0</v>
          </cell>
          <cell r="BC853">
            <v>0</v>
          </cell>
          <cell r="BD853">
            <v>0</v>
          </cell>
          <cell r="BE853">
            <v>0</v>
          </cell>
          <cell r="BF853">
            <v>0</v>
          </cell>
          <cell r="BG853">
            <v>0</v>
          </cell>
          <cell r="BH853">
            <v>0</v>
          </cell>
          <cell r="BI853">
            <v>0</v>
          </cell>
          <cell r="BJ853">
            <v>0</v>
          </cell>
          <cell r="BK853">
            <v>0</v>
          </cell>
          <cell r="BL853">
            <v>0</v>
          </cell>
          <cell r="BM853">
            <v>0</v>
          </cell>
          <cell r="BN853">
            <v>0</v>
          </cell>
          <cell r="BO853">
            <v>0</v>
          </cell>
          <cell r="BP853">
            <v>0</v>
          </cell>
          <cell r="BQ853">
            <v>0</v>
          </cell>
          <cell r="BR853">
            <v>0</v>
          </cell>
          <cell r="BS853">
            <v>0</v>
          </cell>
          <cell r="BT853">
            <v>0</v>
          </cell>
          <cell r="BU853">
            <v>0</v>
          </cell>
          <cell r="BV853">
            <v>0</v>
          </cell>
          <cell r="BW853">
            <v>0</v>
          </cell>
          <cell r="BX853">
            <v>0</v>
          </cell>
          <cell r="BY853">
            <v>0</v>
          </cell>
          <cell r="BZ853">
            <v>0</v>
          </cell>
          <cell r="CA853">
            <v>0</v>
          </cell>
          <cell r="CB853">
            <v>0</v>
          </cell>
          <cell r="CC853">
            <v>0</v>
          </cell>
          <cell r="CD853">
            <v>0</v>
          </cell>
          <cell r="CE853">
            <v>0</v>
          </cell>
          <cell r="CF853">
            <v>0</v>
          </cell>
          <cell r="CG853">
            <v>0</v>
          </cell>
          <cell r="CH853">
            <v>0</v>
          </cell>
          <cell r="CI853">
            <v>0</v>
          </cell>
          <cell r="CJ853">
            <v>0</v>
          </cell>
          <cell r="CK853">
            <v>0</v>
          </cell>
          <cell r="CL853">
            <v>0</v>
          </cell>
          <cell r="CM853">
            <v>0</v>
          </cell>
          <cell r="CN853">
            <v>0</v>
          </cell>
          <cell r="CO853">
            <v>0</v>
          </cell>
          <cell r="CP853">
            <v>0</v>
          </cell>
          <cell r="CQ853">
            <v>0</v>
          </cell>
          <cell r="CR853">
            <v>0</v>
          </cell>
          <cell r="CS853">
            <v>0</v>
          </cell>
          <cell r="CT853">
            <v>0</v>
          </cell>
          <cell r="CU853">
            <v>0</v>
          </cell>
          <cell r="CV853">
            <v>0</v>
          </cell>
          <cell r="CW853">
            <v>0</v>
          </cell>
          <cell r="CX853">
            <v>0</v>
          </cell>
          <cell r="CY853">
            <v>0</v>
          </cell>
          <cell r="CZ853">
            <v>0</v>
          </cell>
          <cell r="DA853">
            <v>0</v>
          </cell>
          <cell r="DB853">
            <v>0</v>
          </cell>
          <cell r="DC853">
            <v>0</v>
          </cell>
          <cell r="DD853">
            <v>0</v>
          </cell>
          <cell r="DE853">
            <v>0</v>
          </cell>
          <cell r="DF853">
            <v>0</v>
          </cell>
          <cell r="DG853">
            <v>0</v>
          </cell>
          <cell r="DH853">
            <v>0</v>
          </cell>
          <cell r="DI853">
            <v>0</v>
          </cell>
          <cell r="DJ853">
            <v>0</v>
          </cell>
          <cell r="DK853">
            <v>0</v>
          </cell>
          <cell r="DL853">
            <v>0</v>
          </cell>
          <cell r="DM853">
            <v>0</v>
          </cell>
          <cell r="DN853">
            <v>0</v>
          </cell>
          <cell r="DO853">
            <v>0</v>
          </cell>
          <cell r="DP853">
            <v>0</v>
          </cell>
          <cell r="DQ853">
            <v>0</v>
          </cell>
          <cell r="DR853">
            <v>0</v>
          </cell>
          <cell r="DS853">
            <v>0</v>
          </cell>
          <cell r="DT853">
            <v>0</v>
          </cell>
          <cell r="DU853">
            <v>0</v>
          </cell>
          <cell r="DV853">
            <v>0</v>
          </cell>
          <cell r="DW853">
            <v>0</v>
          </cell>
          <cell r="DX853">
            <v>0</v>
          </cell>
          <cell r="DY853">
            <v>0</v>
          </cell>
          <cell r="DZ853">
            <v>0</v>
          </cell>
          <cell r="EA853">
            <v>0</v>
          </cell>
          <cell r="EB853">
            <v>0</v>
          </cell>
          <cell r="EC853">
            <v>0</v>
          </cell>
          <cell r="ED853">
            <v>0</v>
          </cell>
          <cell r="EE853">
            <v>0</v>
          </cell>
          <cell r="EF853">
            <v>0</v>
          </cell>
          <cell r="EG853">
            <v>0</v>
          </cell>
          <cell r="EH853">
            <v>0</v>
          </cell>
          <cell r="EI853">
            <v>0</v>
          </cell>
          <cell r="EJ853">
            <v>0</v>
          </cell>
          <cell r="EK853">
            <v>0</v>
          </cell>
          <cell r="EL853">
            <v>0</v>
          </cell>
          <cell r="EM853">
            <v>0</v>
          </cell>
          <cell r="EN853">
            <v>0</v>
          </cell>
          <cell r="EO853">
            <v>0</v>
          </cell>
          <cell r="EP853">
            <v>0</v>
          </cell>
          <cell r="EQ853">
            <v>0</v>
          </cell>
          <cell r="ER853">
            <v>0</v>
          </cell>
          <cell r="ES853">
            <v>0</v>
          </cell>
          <cell r="ET853">
            <v>0</v>
          </cell>
          <cell r="EU853">
            <v>0</v>
          </cell>
          <cell r="EV853">
            <v>0</v>
          </cell>
          <cell r="EW853">
            <v>0</v>
          </cell>
          <cell r="EX853">
            <v>0</v>
          </cell>
          <cell r="GZ853">
            <v>0</v>
          </cell>
          <cell r="HA853">
            <v>0</v>
          </cell>
        </row>
        <row r="854">
          <cell r="B854" t="str">
            <v>21101PBA206</v>
          </cell>
          <cell r="C854">
            <v>0</v>
          </cell>
          <cell r="D854">
            <v>0</v>
          </cell>
          <cell r="E854" t="str">
            <v>913514877</v>
          </cell>
          <cell r="F854" t="str">
            <v>21101PBA206L0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  <cell r="O854">
            <v>0</v>
          </cell>
          <cell r="P854">
            <v>0</v>
          </cell>
          <cell r="Q854">
            <v>0</v>
          </cell>
          <cell r="R854">
            <v>0</v>
          </cell>
          <cell r="S854">
            <v>0</v>
          </cell>
          <cell r="T854">
            <v>0</v>
          </cell>
          <cell r="U854">
            <v>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>
            <v>0</v>
          </cell>
          <cell r="AC854">
            <v>0</v>
          </cell>
          <cell r="AD854">
            <v>0</v>
          </cell>
          <cell r="AE854">
            <v>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>
            <v>0</v>
          </cell>
          <cell r="AM854">
            <v>0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  <cell r="AR854">
            <v>0</v>
          </cell>
          <cell r="AS854">
            <v>0</v>
          </cell>
          <cell r="AT854">
            <v>0</v>
          </cell>
          <cell r="AU854">
            <v>0</v>
          </cell>
          <cell r="AV854">
            <v>0</v>
          </cell>
          <cell r="AW854">
            <v>0</v>
          </cell>
          <cell r="AX854">
            <v>0</v>
          </cell>
          <cell r="AY854">
            <v>0</v>
          </cell>
          <cell r="AZ854">
            <v>0</v>
          </cell>
          <cell r="BA854">
            <v>0</v>
          </cell>
          <cell r="BB854">
            <v>0</v>
          </cell>
          <cell r="BC854">
            <v>0</v>
          </cell>
          <cell r="BD854">
            <v>0</v>
          </cell>
          <cell r="BE854">
            <v>0</v>
          </cell>
          <cell r="BF854">
            <v>0</v>
          </cell>
          <cell r="BG854">
            <v>0</v>
          </cell>
          <cell r="BH854">
            <v>0</v>
          </cell>
          <cell r="BI854">
            <v>0</v>
          </cell>
          <cell r="BJ854">
            <v>0</v>
          </cell>
          <cell r="BK854">
            <v>0</v>
          </cell>
          <cell r="BL854">
            <v>0</v>
          </cell>
          <cell r="BM854">
            <v>0</v>
          </cell>
          <cell r="BN854">
            <v>0</v>
          </cell>
          <cell r="BO854">
            <v>0</v>
          </cell>
          <cell r="BP854">
            <v>0</v>
          </cell>
          <cell r="BQ854">
            <v>0</v>
          </cell>
          <cell r="BR854">
            <v>0</v>
          </cell>
          <cell r="BS854">
            <v>0</v>
          </cell>
          <cell r="BT854">
            <v>0</v>
          </cell>
          <cell r="BU854">
            <v>0</v>
          </cell>
          <cell r="BV854">
            <v>0</v>
          </cell>
          <cell r="BW854">
            <v>0</v>
          </cell>
          <cell r="BX854">
            <v>0</v>
          </cell>
          <cell r="BY854">
            <v>0</v>
          </cell>
          <cell r="BZ854">
            <v>0</v>
          </cell>
          <cell r="CA854">
            <v>0</v>
          </cell>
          <cell r="CB854">
            <v>0</v>
          </cell>
          <cell r="CC854">
            <v>0</v>
          </cell>
          <cell r="CD854">
            <v>0</v>
          </cell>
          <cell r="CE854">
            <v>0</v>
          </cell>
          <cell r="CF854">
            <v>0</v>
          </cell>
          <cell r="CG854">
            <v>0</v>
          </cell>
          <cell r="CH854">
            <v>0</v>
          </cell>
          <cell r="CI854">
            <v>0</v>
          </cell>
          <cell r="CJ854">
            <v>0</v>
          </cell>
          <cell r="CK854">
            <v>0</v>
          </cell>
          <cell r="CL854">
            <v>0</v>
          </cell>
          <cell r="CM854">
            <v>0</v>
          </cell>
          <cell r="CN854">
            <v>0</v>
          </cell>
          <cell r="CO854">
            <v>0</v>
          </cell>
          <cell r="CP854">
            <v>0</v>
          </cell>
          <cell r="CQ854">
            <v>0</v>
          </cell>
          <cell r="CR854">
            <v>0</v>
          </cell>
          <cell r="CS854">
            <v>0</v>
          </cell>
          <cell r="CT854">
            <v>0</v>
          </cell>
          <cell r="CU854">
            <v>0</v>
          </cell>
          <cell r="CV854">
            <v>0</v>
          </cell>
          <cell r="CW854">
            <v>0</v>
          </cell>
          <cell r="CX854">
            <v>0</v>
          </cell>
          <cell r="CY854">
            <v>0</v>
          </cell>
          <cell r="CZ854">
            <v>0</v>
          </cell>
          <cell r="DA854">
            <v>0</v>
          </cell>
          <cell r="DB854">
            <v>0</v>
          </cell>
          <cell r="DC854">
            <v>0</v>
          </cell>
          <cell r="DD854">
            <v>0</v>
          </cell>
          <cell r="DE854">
            <v>0</v>
          </cell>
          <cell r="DF854">
            <v>0</v>
          </cell>
          <cell r="DG854">
            <v>0</v>
          </cell>
          <cell r="DH854">
            <v>0</v>
          </cell>
          <cell r="DI854">
            <v>0</v>
          </cell>
          <cell r="DJ854">
            <v>0</v>
          </cell>
          <cell r="DK854">
            <v>0</v>
          </cell>
          <cell r="DL854">
            <v>0</v>
          </cell>
          <cell r="DM854">
            <v>0</v>
          </cell>
          <cell r="DN854">
            <v>0</v>
          </cell>
          <cell r="DO854">
            <v>0</v>
          </cell>
          <cell r="DP854">
            <v>0</v>
          </cell>
          <cell r="DQ854">
            <v>0</v>
          </cell>
          <cell r="DR854">
            <v>0</v>
          </cell>
          <cell r="DS854">
            <v>0</v>
          </cell>
          <cell r="DT854">
            <v>0</v>
          </cell>
          <cell r="DU854">
            <v>0</v>
          </cell>
          <cell r="DV854">
            <v>0</v>
          </cell>
          <cell r="DW854">
            <v>0</v>
          </cell>
          <cell r="DX854">
            <v>0</v>
          </cell>
          <cell r="DY854">
            <v>0</v>
          </cell>
          <cell r="DZ854">
            <v>0</v>
          </cell>
          <cell r="EA854">
            <v>0</v>
          </cell>
          <cell r="EB854">
            <v>0</v>
          </cell>
          <cell r="EC854">
            <v>0</v>
          </cell>
          <cell r="ED854">
            <v>0</v>
          </cell>
          <cell r="EE854">
            <v>0</v>
          </cell>
          <cell r="EF854">
            <v>0</v>
          </cell>
          <cell r="EG854">
            <v>0</v>
          </cell>
          <cell r="EH854">
            <v>0</v>
          </cell>
          <cell r="EI854">
            <v>0</v>
          </cell>
          <cell r="EJ854">
            <v>0</v>
          </cell>
          <cell r="EK854">
            <v>0</v>
          </cell>
          <cell r="EL854">
            <v>0</v>
          </cell>
          <cell r="EM854">
            <v>0</v>
          </cell>
          <cell r="EN854">
            <v>0</v>
          </cell>
          <cell r="EO854">
            <v>0</v>
          </cell>
          <cell r="EP854">
            <v>0</v>
          </cell>
          <cell r="EQ854">
            <v>0</v>
          </cell>
          <cell r="ER854">
            <v>0</v>
          </cell>
          <cell r="ES854">
            <v>0</v>
          </cell>
          <cell r="ET854">
            <v>0</v>
          </cell>
          <cell r="EU854">
            <v>0</v>
          </cell>
          <cell r="EV854">
            <v>0</v>
          </cell>
          <cell r="EW854">
            <v>0</v>
          </cell>
          <cell r="EX854">
            <v>0</v>
          </cell>
          <cell r="GZ854">
            <v>0</v>
          </cell>
          <cell r="HA854">
            <v>0</v>
          </cell>
        </row>
        <row r="855">
          <cell r="B855" t="str">
            <v>LTE09</v>
          </cell>
          <cell r="C855" t="str">
            <v>LINHA 6LTE09</v>
          </cell>
          <cell r="D855">
            <v>0</v>
          </cell>
          <cell r="E855">
            <v>0</v>
          </cell>
          <cell r="F855" t="str">
            <v>NATÁLIA II</v>
          </cell>
          <cell r="G855" t="str">
            <v>G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  <cell r="O855">
            <v>0</v>
          </cell>
          <cell r="P855">
            <v>0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  <cell r="AL855">
            <v>0</v>
          </cell>
          <cell r="AM855">
            <v>0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  <cell r="AR855">
            <v>0</v>
          </cell>
          <cell r="AS855">
            <v>0</v>
          </cell>
          <cell r="AT855">
            <v>0</v>
          </cell>
          <cell r="AU855">
            <v>0</v>
          </cell>
          <cell r="AV855">
            <v>0</v>
          </cell>
          <cell r="AW855">
            <v>0</v>
          </cell>
          <cell r="AX855">
            <v>0</v>
          </cell>
          <cell r="AY855">
            <v>0</v>
          </cell>
          <cell r="AZ855">
            <v>0</v>
          </cell>
          <cell r="BA855">
            <v>0</v>
          </cell>
          <cell r="BB855">
            <v>0</v>
          </cell>
          <cell r="BC855">
            <v>0</v>
          </cell>
          <cell r="BD855">
            <v>0</v>
          </cell>
          <cell r="BE855">
            <v>0</v>
          </cell>
          <cell r="BF855">
            <v>0</v>
          </cell>
          <cell r="BG855">
            <v>0</v>
          </cell>
          <cell r="BH855">
            <v>0</v>
          </cell>
          <cell r="BI855">
            <v>0</v>
          </cell>
          <cell r="BJ855">
            <v>0</v>
          </cell>
          <cell r="BK855">
            <v>0</v>
          </cell>
          <cell r="BL855">
            <v>0</v>
          </cell>
          <cell r="BM855">
            <v>0</v>
          </cell>
          <cell r="BN855">
            <v>0</v>
          </cell>
          <cell r="BO855">
            <v>0</v>
          </cell>
          <cell r="BP855">
            <v>0</v>
          </cell>
          <cell r="BQ855">
            <v>0</v>
          </cell>
          <cell r="BR855">
            <v>0</v>
          </cell>
          <cell r="BS855">
            <v>0</v>
          </cell>
          <cell r="BT855">
            <v>0</v>
          </cell>
          <cell r="BU855">
            <v>0</v>
          </cell>
          <cell r="BV855">
            <v>0</v>
          </cell>
          <cell r="BW855">
            <v>0</v>
          </cell>
          <cell r="BX855">
            <v>0</v>
          </cell>
          <cell r="BY855">
            <v>0</v>
          </cell>
          <cell r="BZ855">
            <v>0</v>
          </cell>
          <cell r="CA855">
            <v>0</v>
          </cell>
          <cell r="CB855">
            <v>0</v>
          </cell>
          <cell r="CC855">
            <v>0</v>
          </cell>
          <cell r="CD855">
            <v>0</v>
          </cell>
          <cell r="CE855">
            <v>0</v>
          </cell>
          <cell r="CF855">
            <v>0</v>
          </cell>
          <cell r="CG855">
            <v>0</v>
          </cell>
          <cell r="CH855">
            <v>0</v>
          </cell>
          <cell r="CI855">
            <v>0</v>
          </cell>
          <cell r="CJ855">
            <v>0</v>
          </cell>
          <cell r="CK855">
            <v>0</v>
          </cell>
          <cell r="CL855">
            <v>0</v>
          </cell>
          <cell r="CM855">
            <v>0</v>
          </cell>
          <cell r="CN855">
            <v>0</v>
          </cell>
          <cell r="CO855">
            <v>0</v>
          </cell>
          <cell r="CP855">
            <v>0</v>
          </cell>
          <cell r="CQ855">
            <v>0</v>
          </cell>
          <cell r="CR855">
            <v>0</v>
          </cell>
          <cell r="CS855">
            <v>0</v>
          </cell>
          <cell r="CT855">
            <v>0</v>
          </cell>
          <cell r="CU855">
            <v>0</v>
          </cell>
          <cell r="CV855">
            <v>0</v>
          </cell>
          <cell r="CW855">
            <v>0</v>
          </cell>
          <cell r="CX855">
            <v>0</v>
          </cell>
          <cell r="CY855">
            <v>0</v>
          </cell>
          <cell r="CZ855">
            <v>0</v>
          </cell>
          <cell r="DA855">
            <v>0</v>
          </cell>
          <cell r="DB855">
            <v>0</v>
          </cell>
          <cell r="DC855">
            <v>0</v>
          </cell>
          <cell r="DD855">
            <v>0</v>
          </cell>
          <cell r="DE855">
            <v>0</v>
          </cell>
          <cell r="DF855">
            <v>0</v>
          </cell>
          <cell r="DG855">
            <v>0</v>
          </cell>
          <cell r="DH855">
            <v>0</v>
          </cell>
          <cell r="DI855">
            <v>0</v>
          </cell>
          <cell r="DJ855">
            <v>0</v>
          </cell>
          <cell r="DK855">
            <v>0</v>
          </cell>
          <cell r="DL855">
            <v>0</v>
          </cell>
          <cell r="DM855">
            <v>0</v>
          </cell>
          <cell r="DN855">
            <v>0</v>
          </cell>
          <cell r="DO855">
            <v>0</v>
          </cell>
          <cell r="DP855">
            <v>0</v>
          </cell>
          <cell r="DQ855">
            <v>0</v>
          </cell>
          <cell r="DR855">
            <v>0</v>
          </cell>
          <cell r="DS855">
            <v>0</v>
          </cell>
          <cell r="DT855">
            <v>0</v>
          </cell>
          <cell r="DU855">
            <v>0</v>
          </cell>
          <cell r="DV855">
            <v>0</v>
          </cell>
          <cell r="DW855">
            <v>0</v>
          </cell>
          <cell r="DX855">
            <v>0</v>
          </cell>
          <cell r="DY855">
            <v>0</v>
          </cell>
          <cell r="DZ855">
            <v>0</v>
          </cell>
          <cell r="EA855">
            <v>0</v>
          </cell>
          <cell r="EB855">
            <v>0</v>
          </cell>
          <cell r="EC855">
            <v>0</v>
          </cell>
          <cell r="ED855">
            <v>0</v>
          </cell>
          <cell r="EE855">
            <v>0</v>
          </cell>
          <cell r="EF855">
            <v>0</v>
          </cell>
          <cell r="EG855">
            <v>0</v>
          </cell>
          <cell r="EH855">
            <v>0</v>
          </cell>
          <cell r="EI855">
            <v>0</v>
          </cell>
          <cell r="EJ855">
            <v>0</v>
          </cell>
          <cell r="EK855">
            <v>0</v>
          </cell>
          <cell r="EL855">
            <v>0</v>
          </cell>
          <cell r="EM855">
            <v>0</v>
          </cell>
          <cell r="EN855">
            <v>0</v>
          </cell>
          <cell r="EO855">
            <v>0</v>
          </cell>
          <cell r="EP855">
            <v>0</v>
          </cell>
          <cell r="EQ855">
            <v>0</v>
          </cell>
          <cell r="ER855">
            <v>0</v>
          </cell>
          <cell r="ES855">
            <v>0</v>
          </cell>
          <cell r="ET855">
            <v>0</v>
          </cell>
          <cell r="EU855">
            <v>0</v>
          </cell>
          <cell r="EV855">
            <v>0</v>
          </cell>
          <cell r="EW855">
            <v>0</v>
          </cell>
          <cell r="EX855">
            <v>0</v>
          </cell>
          <cell r="GZ855">
            <v>0</v>
          </cell>
          <cell r="HA855">
            <v>0</v>
          </cell>
        </row>
        <row r="856">
          <cell r="B856" t="str">
            <v>21091FBA106</v>
          </cell>
          <cell r="C856">
            <v>0</v>
          </cell>
          <cell r="D856">
            <v>0</v>
          </cell>
          <cell r="E856" t="str">
            <v>913514842</v>
          </cell>
          <cell r="F856" t="str">
            <v>21091FBA106L0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  <cell r="O856">
            <v>0</v>
          </cell>
          <cell r="P856">
            <v>0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>
            <v>0</v>
          </cell>
          <cell r="AM856">
            <v>0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  <cell r="AR856">
            <v>0</v>
          </cell>
          <cell r="AS856">
            <v>0</v>
          </cell>
          <cell r="AT856">
            <v>0</v>
          </cell>
          <cell r="AU856">
            <v>0</v>
          </cell>
          <cell r="AV856">
            <v>0</v>
          </cell>
          <cell r="AW856">
            <v>0</v>
          </cell>
          <cell r="AX856">
            <v>0</v>
          </cell>
          <cell r="AY856">
            <v>0</v>
          </cell>
          <cell r="AZ856">
            <v>0</v>
          </cell>
          <cell r="BA856">
            <v>0</v>
          </cell>
          <cell r="BB856">
            <v>0</v>
          </cell>
          <cell r="BC856">
            <v>0</v>
          </cell>
          <cell r="BD856">
            <v>0</v>
          </cell>
          <cell r="BE856">
            <v>0</v>
          </cell>
          <cell r="BF856">
            <v>0</v>
          </cell>
          <cell r="BG856">
            <v>0</v>
          </cell>
          <cell r="BH856">
            <v>0</v>
          </cell>
          <cell r="BI856">
            <v>0</v>
          </cell>
          <cell r="BJ856">
            <v>0</v>
          </cell>
          <cell r="BK856">
            <v>0</v>
          </cell>
          <cell r="BL856">
            <v>0</v>
          </cell>
          <cell r="BM856">
            <v>0</v>
          </cell>
          <cell r="BN856">
            <v>0</v>
          </cell>
          <cell r="BO856">
            <v>0</v>
          </cell>
          <cell r="BP856">
            <v>0</v>
          </cell>
          <cell r="BQ856">
            <v>0</v>
          </cell>
          <cell r="BR856">
            <v>0</v>
          </cell>
          <cell r="BS856">
            <v>0</v>
          </cell>
          <cell r="BT856">
            <v>0</v>
          </cell>
          <cell r="BU856">
            <v>0</v>
          </cell>
          <cell r="BV856">
            <v>0</v>
          </cell>
          <cell r="BW856">
            <v>0</v>
          </cell>
          <cell r="BX856">
            <v>0</v>
          </cell>
          <cell r="BY856">
            <v>0</v>
          </cell>
          <cell r="BZ856">
            <v>0</v>
          </cell>
          <cell r="CA856">
            <v>0</v>
          </cell>
          <cell r="CB856">
            <v>0</v>
          </cell>
          <cell r="CC856">
            <v>0</v>
          </cell>
          <cell r="CD856">
            <v>0</v>
          </cell>
          <cell r="CE856">
            <v>0</v>
          </cell>
          <cell r="CF856">
            <v>0</v>
          </cell>
          <cell r="CG856">
            <v>0</v>
          </cell>
          <cell r="CH856">
            <v>0</v>
          </cell>
          <cell r="CI856">
            <v>0</v>
          </cell>
          <cell r="CJ856">
            <v>0</v>
          </cell>
          <cell r="CK856">
            <v>0</v>
          </cell>
          <cell r="CL856">
            <v>0</v>
          </cell>
          <cell r="CM856">
            <v>0</v>
          </cell>
          <cell r="CN856">
            <v>0</v>
          </cell>
          <cell r="CO856">
            <v>0</v>
          </cell>
          <cell r="CP856">
            <v>0</v>
          </cell>
          <cell r="CQ856">
            <v>0</v>
          </cell>
          <cell r="CR856">
            <v>0</v>
          </cell>
          <cell r="CS856">
            <v>0</v>
          </cell>
          <cell r="CT856">
            <v>0</v>
          </cell>
          <cell r="CU856">
            <v>0</v>
          </cell>
          <cell r="CV856">
            <v>0</v>
          </cell>
          <cell r="CW856">
            <v>0</v>
          </cell>
          <cell r="CX856">
            <v>0</v>
          </cell>
          <cell r="CY856">
            <v>0</v>
          </cell>
          <cell r="CZ856">
            <v>0</v>
          </cell>
          <cell r="DA856">
            <v>0</v>
          </cell>
          <cell r="DB856">
            <v>0</v>
          </cell>
          <cell r="DC856">
            <v>0</v>
          </cell>
          <cell r="DD856">
            <v>0</v>
          </cell>
          <cell r="DE856">
            <v>0</v>
          </cell>
          <cell r="DF856">
            <v>0</v>
          </cell>
          <cell r="DG856">
            <v>0</v>
          </cell>
          <cell r="DH856">
            <v>0</v>
          </cell>
          <cell r="DI856">
            <v>0</v>
          </cell>
          <cell r="DJ856">
            <v>0</v>
          </cell>
          <cell r="DK856">
            <v>0</v>
          </cell>
          <cell r="DL856">
            <v>0</v>
          </cell>
          <cell r="DM856">
            <v>0</v>
          </cell>
          <cell r="DN856">
            <v>0</v>
          </cell>
          <cell r="DO856">
            <v>0</v>
          </cell>
          <cell r="DP856">
            <v>0</v>
          </cell>
          <cell r="DQ856">
            <v>0</v>
          </cell>
          <cell r="DR856">
            <v>0</v>
          </cell>
          <cell r="DS856">
            <v>0</v>
          </cell>
          <cell r="DT856">
            <v>0</v>
          </cell>
          <cell r="DU856">
            <v>0</v>
          </cell>
          <cell r="DV856">
            <v>0</v>
          </cell>
          <cell r="DW856">
            <v>0</v>
          </cell>
          <cell r="DX856">
            <v>0</v>
          </cell>
          <cell r="DY856">
            <v>0</v>
          </cell>
          <cell r="DZ856">
            <v>0</v>
          </cell>
          <cell r="EA856">
            <v>0</v>
          </cell>
          <cell r="EB856">
            <v>0</v>
          </cell>
          <cell r="EC856">
            <v>0</v>
          </cell>
          <cell r="ED856">
            <v>0</v>
          </cell>
          <cell r="EE856">
            <v>0</v>
          </cell>
          <cell r="EF856">
            <v>0</v>
          </cell>
          <cell r="EG856">
            <v>0</v>
          </cell>
          <cell r="EH856">
            <v>0</v>
          </cell>
          <cell r="EI856">
            <v>0</v>
          </cell>
          <cell r="EJ856">
            <v>0</v>
          </cell>
          <cell r="EK856">
            <v>0</v>
          </cell>
          <cell r="EL856">
            <v>0</v>
          </cell>
          <cell r="EM856">
            <v>0</v>
          </cell>
          <cell r="EN856">
            <v>0</v>
          </cell>
          <cell r="EO856">
            <v>0</v>
          </cell>
          <cell r="EP856">
            <v>0</v>
          </cell>
          <cell r="EQ856">
            <v>0</v>
          </cell>
          <cell r="ER856">
            <v>0</v>
          </cell>
          <cell r="ES856">
            <v>0</v>
          </cell>
          <cell r="ET856">
            <v>0</v>
          </cell>
          <cell r="EU856">
            <v>0</v>
          </cell>
          <cell r="EV856">
            <v>0</v>
          </cell>
          <cell r="EW856">
            <v>0</v>
          </cell>
          <cell r="EX856">
            <v>0</v>
          </cell>
          <cell r="GZ856">
            <v>0</v>
          </cell>
          <cell r="HA856">
            <v>0</v>
          </cell>
        </row>
        <row r="857">
          <cell r="B857" t="str">
            <v>21091FBA206</v>
          </cell>
          <cell r="C857">
            <v>0</v>
          </cell>
          <cell r="D857">
            <v>0</v>
          </cell>
          <cell r="E857" t="str">
            <v>913514843</v>
          </cell>
          <cell r="F857" t="str">
            <v>21091FBA206L0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>
            <v>0</v>
          </cell>
          <cell r="AC857">
            <v>0</v>
          </cell>
          <cell r="AD857">
            <v>0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>
            <v>0</v>
          </cell>
          <cell r="AM857">
            <v>0</v>
          </cell>
          <cell r="AN857">
            <v>0</v>
          </cell>
          <cell r="AO857">
            <v>0</v>
          </cell>
          <cell r="AP857">
            <v>0</v>
          </cell>
          <cell r="AQ857">
            <v>0</v>
          </cell>
          <cell r="AR857">
            <v>0</v>
          </cell>
          <cell r="AS857">
            <v>0</v>
          </cell>
          <cell r="AT857">
            <v>0</v>
          </cell>
          <cell r="AU857">
            <v>0</v>
          </cell>
          <cell r="AV857">
            <v>0</v>
          </cell>
          <cell r="AW857">
            <v>0</v>
          </cell>
          <cell r="AX857">
            <v>0</v>
          </cell>
          <cell r="AY857">
            <v>0</v>
          </cell>
          <cell r="AZ857">
            <v>0</v>
          </cell>
          <cell r="BA857">
            <v>0</v>
          </cell>
          <cell r="BB857">
            <v>0</v>
          </cell>
          <cell r="BC857">
            <v>0</v>
          </cell>
          <cell r="BD857">
            <v>0</v>
          </cell>
          <cell r="BE857">
            <v>0</v>
          </cell>
          <cell r="BF857">
            <v>0</v>
          </cell>
          <cell r="BG857">
            <v>0</v>
          </cell>
          <cell r="BH857">
            <v>0</v>
          </cell>
          <cell r="BI857">
            <v>0</v>
          </cell>
          <cell r="BJ857">
            <v>0</v>
          </cell>
          <cell r="BK857">
            <v>0</v>
          </cell>
          <cell r="BL857">
            <v>0</v>
          </cell>
          <cell r="BM857">
            <v>0</v>
          </cell>
          <cell r="BN857">
            <v>0</v>
          </cell>
          <cell r="BO857">
            <v>0</v>
          </cell>
          <cell r="BP857">
            <v>0</v>
          </cell>
          <cell r="BQ857">
            <v>0</v>
          </cell>
          <cell r="BR857">
            <v>0</v>
          </cell>
          <cell r="BS857">
            <v>0</v>
          </cell>
          <cell r="BT857">
            <v>0</v>
          </cell>
          <cell r="BU857">
            <v>0</v>
          </cell>
          <cell r="BV857">
            <v>0</v>
          </cell>
          <cell r="BW857">
            <v>0</v>
          </cell>
          <cell r="BX857">
            <v>0</v>
          </cell>
          <cell r="BY857">
            <v>0</v>
          </cell>
          <cell r="BZ857">
            <v>0</v>
          </cell>
          <cell r="CA857">
            <v>0</v>
          </cell>
          <cell r="CB857">
            <v>0</v>
          </cell>
          <cell r="CC857">
            <v>0</v>
          </cell>
          <cell r="CD857">
            <v>0</v>
          </cell>
          <cell r="CE857">
            <v>0</v>
          </cell>
          <cell r="CF857">
            <v>0</v>
          </cell>
          <cell r="CG857">
            <v>0</v>
          </cell>
          <cell r="CH857">
            <v>0</v>
          </cell>
          <cell r="CI857">
            <v>0</v>
          </cell>
          <cell r="CJ857">
            <v>0</v>
          </cell>
          <cell r="CK857">
            <v>0</v>
          </cell>
          <cell r="CL857">
            <v>0</v>
          </cell>
          <cell r="CM857">
            <v>0</v>
          </cell>
          <cell r="CN857">
            <v>0</v>
          </cell>
          <cell r="CO857">
            <v>0</v>
          </cell>
          <cell r="CP857">
            <v>0</v>
          </cell>
          <cell r="CQ857">
            <v>0</v>
          </cell>
          <cell r="CR857">
            <v>0</v>
          </cell>
          <cell r="CS857">
            <v>0</v>
          </cell>
          <cell r="CT857">
            <v>0</v>
          </cell>
          <cell r="CU857">
            <v>0</v>
          </cell>
          <cell r="CV857">
            <v>0</v>
          </cell>
          <cell r="CW857">
            <v>0</v>
          </cell>
          <cell r="CX857">
            <v>0</v>
          </cell>
          <cell r="CY857">
            <v>0</v>
          </cell>
          <cell r="CZ857">
            <v>0</v>
          </cell>
          <cell r="DA857">
            <v>0</v>
          </cell>
          <cell r="DB857">
            <v>0</v>
          </cell>
          <cell r="DC857">
            <v>0</v>
          </cell>
          <cell r="DD857">
            <v>0</v>
          </cell>
          <cell r="DE857">
            <v>0</v>
          </cell>
          <cell r="DF857">
            <v>0</v>
          </cell>
          <cell r="DG857">
            <v>0</v>
          </cell>
          <cell r="DH857">
            <v>0</v>
          </cell>
          <cell r="DI857">
            <v>0</v>
          </cell>
          <cell r="DJ857">
            <v>0</v>
          </cell>
          <cell r="DK857">
            <v>0</v>
          </cell>
          <cell r="DL857">
            <v>0</v>
          </cell>
          <cell r="DM857">
            <v>0</v>
          </cell>
          <cell r="DN857">
            <v>0</v>
          </cell>
          <cell r="DO857">
            <v>0</v>
          </cell>
          <cell r="DP857">
            <v>0</v>
          </cell>
          <cell r="DQ857">
            <v>0</v>
          </cell>
          <cell r="DR857">
            <v>0</v>
          </cell>
          <cell r="DS857">
            <v>0</v>
          </cell>
          <cell r="DT857">
            <v>0</v>
          </cell>
          <cell r="DU857">
            <v>0</v>
          </cell>
          <cell r="DV857">
            <v>0</v>
          </cell>
          <cell r="DW857">
            <v>0</v>
          </cell>
          <cell r="DX857">
            <v>0</v>
          </cell>
          <cell r="DY857">
            <v>0</v>
          </cell>
          <cell r="DZ857">
            <v>0</v>
          </cell>
          <cell r="EA857">
            <v>0</v>
          </cell>
          <cell r="EB857">
            <v>0</v>
          </cell>
          <cell r="EC857">
            <v>0</v>
          </cell>
          <cell r="ED857">
            <v>0</v>
          </cell>
          <cell r="EE857">
            <v>0</v>
          </cell>
          <cell r="EF857">
            <v>0</v>
          </cell>
          <cell r="EG857">
            <v>0</v>
          </cell>
          <cell r="EH857">
            <v>0</v>
          </cell>
          <cell r="EI857">
            <v>0</v>
          </cell>
          <cell r="EJ857">
            <v>0</v>
          </cell>
          <cell r="EK857">
            <v>0</v>
          </cell>
          <cell r="EL857">
            <v>0</v>
          </cell>
          <cell r="EM857">
            <v>0</v>
          </cell>
          <cell r="EN857">
            <v>0</v>
          </cell>
          <cell r="EO857">
            <v>0</v>
          </cell>
          <cell r="EP857">
            <v>0</v>
          </cell>
          <cell r="EQ857">
            <v>0</v>
          </cell>
          <cell r="ER857">
            <v>0</v>
          </cell>
          <cell r="ES857">
            <v>0</v>
          </cell>
          <cell r="ET857">
            <v>0</v>
          </cell>
          <cell r="EU857">
            <v>0</v>
          </cell>
          <cell r="EV857">
            <v>0</v>
          </cell>
          <cell r="EW857">
            <v>0</v>
          </cell>
          <cell r="EX857">
            <v>0</v>
          </cell>
          <cell r="GZ857">
            <v>0</v>
          </cell>
          <cell r="HA857">
            <v>0</v>
          </cell>
        </row>
        <row r="858">
          <cell r="B858" t="str">
            <v>LTD08</v>
          </cell>
          <cell r="C858" t="str">
            <v>LINHA 6LTD08</v>
          </cell>
          <cell r="D858">
            <v>0</v>
          </cell>
          <cell r="E858">
            <v>0</v>
          </cell>
          <cell r="F858">
            <v>0</v>
          </cell>
          <cell r="G858" t="str">
            <v>G</v>
          </cell>
          <cell r="H858">
            <v>5520</v>
          </cell>
          <cell r="I858">
            <v>62880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>
            <v>0</v>
          </cell>
          <cell r="AM858">
            <v>0</v>
          </cell>
          <cell r="AN858">
            <v>0</v>
          </cell>
          <cell r="AO858">
            <v>0</v>
          </cell>
          <cell r="AP858">
            <v>0</v>
          </cell>
          <cell r="AQ858">
            <v>0</v>
          </cell>
          <cell r="AR858">
            <v>0</v>
          </cell>
          <cell r="AS858">
            <v>0</v>
          </cell>
          <cell r="AT858">
            <v>0</v>
          </cell>
          <cell r="AU858">
            <v>0</v>
          </cell>
          <cell r="AV858">
            <v>0</v>
          </cell>
          <cell r="AW858">
            <v>0</v>
          </cell>
          <cell r="AX858">
            <v>0</v>
          </cell>
          <cell r="AY858">
            <v>0</v>
          </cell>
          <cell r="AZ858">
            <v>0</v>
          </cell>
          <cell r="BA858">
            <v>0</v>
          </cell>
          <cell r="BB858">
            <v>0</v>
          </cell>
          <cell r="BC858">
            <v>0</v>
          </cell>
          <cell r="BD858">
            <v>0</v>
          </cell>
          <cell r="BE858">
            <v>0</v>
          </cell>
          <cell r="BF858">
            <v>0</v>
          </cell>
          <cell r="BG858">
            <v>0</v>
          </cell>
          <cell r="BH858">
            <v>0</v>
          </cell>
          <cell r="BI858">
            <v>0</v>
          </cell>
          <cell r="BJ858">
            <v>0</v>
          </cell>
          <cell r="BK858">
            <v>0</v>
          </cell>
          <cell r="BL858">
            <v>0</v>
          </cell>
          <cell r="BM858">
            <v>0</v>
          </cell>
          <cell r="BN858">
            <v>0</v>
          </cell>
          <cell r="BO858">
            <v>0</v>
          </cell>
          <cell r="BP858">
            <v>0</v>
          </cell>
          <cell r="BQ858">
            <v>0</v>
          </cell>
          <cell r="BR858">
            <v>0</v>
          </cell>
          <cell r="BS858">
            <v>0</v>
          </cell>
          <cell r="BT858">
            <v>0</v>
          </cell>
          <cell r="BU858">
            <v>0</v>
          </cell>
          <cell r="BV858">
            <v>0</v>
          </cell>
          <cell r="BW858">
            <v>0</v>
          </cell>
          <cell r="BX858">
            <v>0</v>
          </cell>
          <cell r="BY858">
            <v>0</v>
          </cell>
          <cell r="BZ858">
            <v>0</v>
          </cell>
          <cell r="CA858">
            <v>0</v>
          </cell>
          <cell r="CB858">
            <v>0</v>
          </cell>
          <cell r="CC858">
            <v>0</v>
          </cell>
          <cell r="CD858">
            <v>0</v>
          </cell>
          <cell r="CE858">
            <v>0</v>
          </cell>
          <cell r="CF858">
            <v>0</v>
          </cell>
          <cell r="CG858">
            <v>0</v>
          </cell>
          <cell r="CH858">
            <v>0</v>
          </cell>
          <cell r="CI858">
            <v>0</v>
          </cell>
          <cell r="CJ858">
            <v>0</v>
          </cell>
          <cell r="CK858">
            <v>0</v>
          </cell>
          <cell r="CL858">
            <v>0</v>
          </cell>
          <cell r="CM858">
            <v>0</v>
          </cell>
          <cell r="CN858">
            <v>0</v>
          </cell>
          <cell r="CO858">
            <v>0</v>
          </cell>
          <cell r="CP858">
            <v>0</v>
          </cell>
          <cell r="CQ858">
            <v>0</v>
          </cell>
          <cell r="CR858">
            <v>0</v>
          </cell>
          <cell r="CS858">
            <v>0</v>
          </cell>
          <cell r="CT858">
            <v>0</v>
          </cell>
          <cell r="CU858">
            <v>0</v>
          </cell>
          <cell r="CV858">
            <v>0</v>
          </cell>
          <cell r="CW858">
            <v>0</v>
          </cell>
          <cell r="CX858">
            <v>0</v>
          </cell>
          <cell r="CY858">
            <v>0</v>
          </cell>
          <cell r="CZ858">
            <v>0</v>
          </cell>
          <cell r="DA858">
            <v>0</v>
          </cell>
          <cell r="DB858">
            <v>0</v>
          </cell>
          <cell r="DC858">
            <v>0</v>
          </cell>
          <cell r="DD858">
            <v>0</v>
          </cell>
          <cell r="DE858">
            <v>0</v>
          </cell>
          <cell r="DF858">
            <v>0</v>
          </cell>
          <cell r="DG858">
            <v>0</v>
          </cell>
          <cell r="DH858">
            <v>0</v>
          </cell>
          <cell r="DI858">
            <v>0</v>
          </cell>
          <cell r="DJ858">
            <v>0</v>
          </cell>
          <cell r="DK858">
            <v>0</v>
          </cell>
          <cell r="DL858">
            <v>0</v>
          </cell>
          <cell r="DM858">
            <v>0</v>
          </cell>
          <cell r="DN858">
            <v>0</v>
          </cell>
          <cell r="DO858">
            <v>0</v>
          </cell>
          <cell r="DP858">
            <v>0</v>
          </cell>
          <cell r="DQ858">
            <v>0</v>
          </cell>
          <cell r="DR858">
            <v>0</v>
          </cell>
          <cell r="DS858">
            <v>0</v>
          </cell>
          <cell r="DT858">
            <v>0</v>
          </cell>
          <cell r="DU858">
            <v>0</v>
          </cell>
          <cell r="DV858">
            <v>0</v>
          </cell>
          <cell r="DW858">
            <v>0</v>
          </cell>
          <cell r="DX858">
            <v>0</v>
          </cell>
          <cell r="DY858">
            <v>0</v>
          </cell>
          <cell r="DZ858">
            <v>0</v>
          </cell>
          <cell r="EA858">
            <v>0</v>
          </cell>
          <cell r="EB858">
            <v>0</v>
          </cell>
          <cell r="EC858">
            <v>0</v>
          </cell>
          <cell r="ED858">
            <v>0</v>
          </cell>
          <cell r="EE858">
            <v>0</v>
          </cell>
          <cell r="EF858">
            <v>0</v>
          </cell>
          <cell r="EG858">
            <v>0</v>
          </cell>
          <cell r="EH858">
            <v>0</v>
          </cell>
          <cell r="EI858">
            <v>0</v>
          </cell>
          <cell r="EJ858">
            <v>0</v>
          </cell>
          <cell r="EK858">
            <v>0</v>
          </cell>
          <cell r="EL858">
            <v>0</v>
          </cell>
          <cell r="EM858">
            <v>0</v>
          </cell>
          <cell r="EN858">
            <v>0</v>
          </cell>
          <cell r="EO858">
            <v>0</v>
          </cell>
          <cell r="EP858">
            <v>0</v>
          </cell>
          <cell r="EQ858">
            <v>0</v>
          </cell>
          <cell r="ER858">
            <v>0</v>
          </cell>
          <cell r="ES858">
            <v>0</v>
          </cell>
          <cell r="ET858">
            <v>0</v>
          </cell>
          <cell r="EU858">
            <v>0</v>
          </cell>
          <cell r="EV858">
            <v>0</v>
          </cell>
          <cell r="EW858">
            <v>0</v>
          </cell>
          <cell r="EX858">
            <v>0</v>
          </cell>
          <cell r="GZ858">
            <v>0</v>
          </cell>
          <cell r="HA858">
            <v>0</v>
          </cell>
        </row>
        <row r="859">
          <cell r="B859" t="str">
            <v>21081HMV206</v>
          </cell>
          <cell r="C859">
            <v>0</v>
          </cell>
          <cell r="D859">
            <v>0</v>
          </cell>
          <cell r="E859">
            <v>0</v>
          </cell>
          <cell r="F859" t="str">
            <v>21081HMV206L0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>
            <v>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>
            <v>0</v>
          </cell>
          <cell r="AM859">
            <v>0</v>
          </cell>
          <cell r="AN859">
            <v>0</v>
          </cell>
          <cell r="AO859">
            <v>0</v>
          </cell>
          <cell r="AP859">
            <v>0</v>
          </cell>
          <cell r="AQ859">
            <v>0</v>
          </cell>
          <cell r="AR859">
            <v>0</v>
          </cell>
          <cell r="AS859">
            <v>0</v>
          </cell>
          <cell r="AT859">
            <v>0</v>
          </cell>
          <cell r="AU859">
            <v>0</v>
          </cell>
          <cell r="AV859">
            <v>0</v>
          </cell>
          <cell r="AW859">
            <v>0</v>
          </cell>
          <cell r="AX859">
            <v>0</v>
          </cell>
          <cell r="AY859">
            <v>0</v>
          </cell>
          <cell r="AZ859">
            <v>0</v>
          </cell>
          <cell r="BA859">
            <v>0</v>
          </cell>
          <cell r="BB859">
            <v>0</v>
          </cell>
          <cell r="BC859">
            <v>0</v>
          </cell>
          <cell r="BD859">
            <v>0</v>
          </cell>
          <cell r="BE859">
            <v>0</v>
          </cell>
          <cell r="BF859">
            <v>0</v>
          </cell>
          <cell r="BG859">
            <v>0</v>
          </cell>
          <cell r="BH859">
            <v>0</v>
          </cell>
          <cell r="BI859">
            <v>0</v>
          </cell>
          <cell r="BJ859">
            <v>0</v>
          </cell>
          <cell r="BK859">
            <v>0</v>
          </cell>
          <cell r="BL859">
            <v>0</v>
          </cell>
          <cell r="BM859">
            <v>0</v>
          </cell>
          <cell r="BN859">
            <v>0</v>
          </cell>
          <cell r="BO859">
            <v>0</v>
          </cell>
          <cell r="BP859">
            <v>0</v>
          </cell>
          <cell r="BQ859">
            <v>0</v>
          </cell>
          <cell r="BR859">
            <v>0</v>
          </cell>
          <cell r="BS859">
            <v>0</v>
          </cell>
          <cell r="BT859">
            <v>0</v>
          </cell>
          <cell r="BU859">
            <v>0</v>
          </cell>
          <cell r="BV859">
            <v>0</v>
          </cell>
          <cell r="BW859">
            <v>0</v>
          </cell>
          <cell r="BX859">
            <v>0</v>
          </cell>
          <cell r="BY859">
            <v>0</v>
          </cell>
          <cell r="BZ859">
            <v>0</v>
          </cell>
          <cell r="CA859">
            <v>0</v>
          </cell>
          <cell r="CB859">
            <v>0</v>
          </cell>
          <cell r="CC859">
            <v>0</v>
          </cell>
          <cell r="CD859">
            <v>0</v>
          </cell>
          <cell r="CE859">
            <v>0</v>
          </cell>
          <cell r="CF859">
            <v>0</v>
          </cell>
          <cell r="CG859">
            <v>0</v>
          </cell>
          <cell r="CH859">
            <v>0</v>
          </cell>
          <cell r="CI859">
            <v>0</v>
          </cell>
          <cell r="CJ859">
            <v>0</v>
          </cell>
          <cell r="CK859">
            <v>0</v>
          </cell>
          <cell r="CL859">
            <v>0</v>
          </cell>
          <cell r="CM859">
            <v>0</v>
          </cell>
          <cell r="CN859">
            <v>0</v>
          </cell>
          <cell r="CO859">
            <v>0</v>
          </cell>
          <cell r="CP859">
            <v>0</v>
          </cell>
          <cell r="CQ859">
            <v>0</v>
          </cell>
          <cell r="CR859">
            <v>0</v>
          </cell>
          <cell r="CS859">
            <v>0</v>
          </cell>
          <cell r="CT859">
            <v>0</v>
          </cell>
          <cell r="CU859">
            <v>0</v>
          </cell>
          <cell r="CV859">
            <v>0</v>
          </cell>
          <cell r="CW859">
            <v>0</v>
          </cell>
          <cell r="CX859">
            <v>0</v>
          </cell>
          <cell r="CY859">
            <v>0</v>
          </cell>
          <cell r="CZ859">
            <v>0</v>
          </cell>
          <cell r="DA859">
            <v>0</v>
          </cell>
          <cell r="DB859">
            <v>0</v>
          </cell>
          <cell r="DC859">
            <v>0</v>
          </cell>
          <cell r="DD859">
            <v>0</v>
          </cell>
          <cell r="DE859">
            <v>0</v>
          </cell>
          <cell r="DF859">
            <v>0</v>
          </cell>
          <cell r="DG859">
            <v>0</v>
          </cell>
          <cell r="DH859">
            <v>0</v>
          </cell>
          <cell r="DI859">
            <v>0</v>
          </cell>
          <cell r="DJ859">
            <v>0</v>
          </cell>
          <cell r="DK859">
            <v>0</v>
          </cell>
          <cell r="DL859">
            <v>0</v>
          </cell>
          <cell r="DM859">
            <v>0</v>
          </cell>
          <cell r="DN859">
            <v>0</v>
          </cell>
          <cell r="DO859">
            <v>0</v>
          </cell>
          <cell r="DP859">
            <v>0</v>
          </cell>
          <cell r="DQ859">
            <v>0</v>
          </cell>
          <cell r="DR859">
            <v>0</v>
          </cell>
          <cell r="DS859">
            <v>0</v>
          </cell>
          <cell r="DT859">
            <v>0</v>
          </cell>
          <cell r="DU859">
            <v>0</v>
          </cell>
          <cell r="DV859">
            <v>0</v>
          </cell>
          <cell r="DW859">
            <v>0</v>
          </cell>
          <cell r="DX859">
            <v>0</v>
          </cell>
          <cell r="DY859">
            <v>0</v>
          </cell>
          <cell r="DZ859">
            <v>0</v>
          </cell>
          <cell r="EA859">
            <v>0</v>
          </cell>
          <cell r="EB859">
            <v>0</v>
          </cell>
          <cell r="EC859">
            <v>0</v>
          </cell>
          <cell r="ED859">
            <v>0</v>
          </cell>
          <cell r="EE859">
            <v>0</v>
          </cell>
          <cell r="EF859">
            <v>0</v>
          </cell>
          <cell r="EG859">
            <v>0</v>
          </cell>
          <cell r="EH859">
            <v>0</v>
          </cell>
          <cell r="EI859">
            <v>0</v>
          </cell>
          <cell r="EJ859">
            <v>0</v>
          </cell>
          <cell r="EK859">
            <v>0</v>
          </cell>
          <cell r="EL859">
            <v>0</v>
          </cell>
          <cell r="EM859">
            <v>0</v>
          </cell>
          <cell r="EN859">
            <v>0</v>
          </cell>
          <cell r="EO859">
            <v>0</v>
          </cell>
          <cell r="EP859">
            <v>0</v>
          </cell>
          <cell r="EQ859">
            <v>0</v>
          </cell>
          <cell r="ER859">
            <v>0</v>
          </cell>
          <cell r="ES859">
            <v>0</v>
          </cell>
          <cell r="ET859">
            <v>0</v>
          </cell>
          <cell r="EU859">
            <v>0</v>
          </cell>
          <cell r="EV859">
            <v>0</v>
          </cell>
          <cell r="EW859">
            <v>0</v>
          </cell>
          <cell r="EX859">
            <v>0</v>
          </cell>
          <cell r="GZ859">
            <v>0</v>
          </cell>
          <cell r="HA859">
            <v>0</v>
          </cell>
        </row>
        <row r="860"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 t="str">
            <v>L0</v>
          </cell>
          <cell r="G860">
            <v>0</v>
          </cell>
          <cell r="H860">
            <v>5520</v>
          </cell>
          <cell r="I860">
            <v>62880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>
            <v>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>
            <v>0</v>
          </cell>
          <cell r="AM860">
            <v>0</v>
          </cell>
          <cell r="AN860">
            <v>0</v>
          </cell>
          <cell r="AO860">
            <v>0</v>
          </cell>
          <cell r="AP860">
            <v>0</v>
          </cell>
          <cell r="AQ860">
            <v>0</v>
          </cell>
          <cell r="AR860">
            <v>0</v>
          </cell>
          <cell r="AS860">
            <v>0</v>
          </cell>
          <cell r="AT860">
            <v>0</v>
          </cell>
          <cell r="AU860">
            <v>0</v>
          </cell>
          <cell r="AV860">
            <v>0</v>
          </cell>
          <cell r="AW860">
            <v>0</v>
          </cell>
          <cell r="AX860">
            <v>0</v>
          </cell>
          <cell r="AY860">
            <v>0</v>
          </cell>
          <cell r="AZ860">
            <v>0</v>
          </cell>
          <cell r="BA860">
            <v>0</v>
          </cell>
          <cell r="BB860">
            <v>0</v>
          </cell>
          <cell r="BC860">
            <v>0</v>
          </cell>
          <cell r="BD860">
            <v>0</v>
          </cell>
          <cell r="BE860">
            <v>0</v>
          </cell>
          <cell r="BF860">
            <v>0</v>
          </cell>
          <cell r="BG860">
            <v>0</v>
          </cell>
          <cell r="BH860">
            <v>0</v>
          </cell>
          <cell r="BI860">
            <v>0</v>
          </cell>
          <cell r="BJ860">
            <v>0</v>
          </cell>
          <cell r="BK860">
            <v>0</v>
          </cell>
          <cell r="BL860">
            <v>0</v>
          </cell>
          <cell r="BM860">
            <v>0</v>
          </cell>
          <cell r="BN860">
            <v>0</v>
          </cell>
          <cell r="BO860">
            <v>0</v>
          </cell>
          <cell r="BP860">
            <v>0</v>
          </cell>
          <cell r="BQ860">
            <v>0</v>
          </cell>
          <cell r="BR860">
            <v>0</v>
          </cell>
          <cell r="BS860">
            <v>0</v>
          </cell>
          <cell r="BT860">
            <v>0</v>
          </cell>
          <cell r="BU860">
            <v>0</v>
          </cell>
          <cell r="BV860">
            <v>0</v>
          </cell>
          <cell r="BW860">
            <v>0</v>
          </cell>
          <cell r="BX860">
            <v>0</v>
          </cell>
          <cell r="BY860">
            <v>0</v>
          </cell>
          <cell r="BZ860">
            <v>0</v>
          </cell>
          <cell r="CA860">
            <v>0</v>
          </cell>
          <cell r="CB860">
            <v>0</v>
          </cell>
          <cell r="CC860">
            <v>0</v>
          </cell>
          <cell r="CD860">
            <v>0</v>
          </cell>
          <cell r="CE860">
            <v>0</v>
          </cell>
          <cell r="CF860">
            <v>0</v>
          </cell>
          <cell r="CG860">
            <v>0</v>
          </cell>
          <cell r="CH860">
            <v>0</v>
          </cell>
          <cell r="CI860">
            <v>0</v>
          </cell>
          <cell r="CJ860">
            <v>0</v>
          </cell>
          <cell r="CK860">
            <v>0</v>
          </cell>
          <cell r="CL860">
            <v>0</v>
          </cell>
          <cell r="CM860">
            <v>0</v>
          </cell>
          <cell r="CN860">
            <v>0</v>
          </cell>
          <cell r="CO860">
            <v>0</v>
          </cell>
          <cell r="CP860">
            <v>0</v>
          </cell>
          <cell r="CQ860">
            <v>0</v>
          </cell>
          <cell r="CR860">
            <v>0</v>
          </cell>
          <cell r="CS860">
            <v>0</v>
          </cell>
          <cell r="CT860">
            <v>0</v>
          </cell>
          <cell r="CU860">
            <v>0</v>
          </cell>
          <cell r="CV860">
            <v>0</v>
          </cell>
          <cell r="CW860">
            <v>0</v>
          </cell>
          <cell r="CX860">
            <v>0</v>
          </cell>
          <cell r="CY860">
            <v>0</v>
          </cell>
          <cell r="CZ860">
            <v>0</v>
          </cell>
          <cell r="DA860">
            <v>0</v>
          </cell>
          <cell r="DB860">
            <v>0</v>
          </cell>
          <cell r="DC860">
            <v>0</v>
          </cell>
          <cell r="DD860">
            <v>0</v>
          </cell>
          <cell r="DE860">
            <v>0</v>
          </cell>
          <cell r="DF860">
            <v>0</v>
          </cell>
          <cell r="DG860">
            <v>0</v>
          </cell>
          <cell r="DH860">
            <v>0</v>
          </cell>
          <cell r="DI860">
            <v>0</v>
          </cell>
          <cell r="DJ860">
            <v>0</v>
          </cell>
          <cell r="DK860">
            <v>0</v>
          </cell>
          <cell r="DL860">
            <v>0</v>
          </cell>
          <cell r="DM860">
            <v>0</v>
          </cell>
          <cell r="DN860">
            <v>0</v>
          </cell>
          <cell r="DO860">
            <v>0</v>
          </cell>
          <cell r="DP860">
            <v>0</v>
          </cell>
          <cell r="DQ860">
            <v>0</v>
          </cell>
          <cell r="DR860">
            <v>0</v>
          </cell>
          <cell r="DS860">
            <v>0</v>
          </cell>
          <cell r="DT860">
            <v>0</v>
          </cell>
          <cell r="DU860">
            <v>0</v>
          </cell>
          <cell r="DV860">
            <v>0</v>
          </cell>
          <cell r="DW860">
            <v>0</v>
          </cell>
          <cell r="DX860">
            <v>0</v>
          </cell>
          <cell r="DY860">
            <v>0</v>
          </cell>
          <cell r="DZ860">
            <v>0</v>
          </cell>
          <cell r="EA860">
            <v>0</v>
          </cell>
          <cell r="EB860">
            <v>0</v>
          </cell>
          <cell r="EC860">
            <v>0</v>
          </cell>
          <cell r="ED860">
            <v>0</v>
          </cell>
          <cell r="EE860">
            <v>0</v>
          </cell>
          <cell r="EF860">
            <v>0</v>
          </cell>
          <cell r="EG860">
            <v>0</v>
          </cell>
          <cell r="EH860">
            <v>0</v>
          </cell>
          <cell r="EI860">
            <v>0</v>
          </cell>
          <cell r="EJ860">
            <v>0</v>
          </cell>
          <cell r="EK860">
            <v>0</v>
          </cell>
          <cell r="EL860">
            <v>0</v>
          </cell>
          <cell r="EM860">
            <v>0</v>
          </cell>
          <cell r="EN860">
            <v>0</v>
          </cell>
          <cell r="EO860">
            <v>0</v>
          </cell>
          <cell r="EP860">
            <v>0</v>
          </cell>
          <cell r="EQ860">
            <v>0</v>
          </cell>
          <cell r="ER860">
            <v>0</v>
          </cell>
          <cell r="ES860">
            <v>0</v>
          </cell>
          <cell r="ET860">
            <v>0</v>
          </cell>
          <cell r="EU860">
            <v>0</v>
          </cell>
          <cell r="EV860">
            <v>0</v>
          </cell>
          <cell r="EW860">
            <v>0</v>
          </cell>
          <cell r="EX860">
            <v>0</v>
          </cell>
          <cell r="GZ860">
            <v>0</v>
          </cell>
          <cell r="HA860">
            <v>0</v>
          </cell>
        </row>
        <row r="861">
          <cell r="B861" t="str">
            <v>LTE08</v>
          </cell>
          <cell r="C861" t="str">
            <v>LINHA 6LTE08</v>
          </cell>
          <cell r="D861">
            <v>0</v>
          </cell>
          <cell r="E861">
            <v>0</v>
          </cell>
          <cell r="F861">
            <v>0</v>
          </cell>
          <cell r="G861" t="str">
            <v>G</v>
          </cell>
          <cell r="H861">
            <v>5520</v>
          </cell>
          <cell r="I861">
            <v>62880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>
            <v>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>
            <v>0</v>
          </cell>
          <cell r="AM861">
            <v>0</v>
          </cell>
          <cell r="AN861">
            <v>0</v>
          </cell>
          <cell r="AO861">
            <v>0</v>
          </cell>
          <cell r="AP861">
            <v>0</v>
          </cell>
          <cell r="AQ861">
            <v>0</v>
          </cell>
          <cell r="AR861">
            <v>0</v>
          </cell>
          <cell r="AS861">
            <v>0</v>
          </cell>
          <cell r="AT861">
            <v>0</v>
          </cell>
          <cell r="AU861">
            <v>0</v>
          </cell>
          <cell r="AV861">
            <v>0</v>
          </cell>
          <cell r="AW861">
            <v>0</v>
          </cell>
          <cell r="AX861">
            <v>0</v>
          </cell>
          <cell r="AY861">
            <v>0</v>
          </cell>
          <cell r="AZ861">
            <v>0</v>
          </cell>
          <cell r="BA861">
            <v>0</v>
          </cell>
          <cell r="BB861">
            <v>0</v>
          </cell>
          <cell r="BC861">
            <v>0</v>
          </cell>
          <cell r="BD861">
            <v>0</v>
          </cell>
          <cell r="BE861">
            <v>0</v>
          </cell>
          <cell r="BF861">
            <v>0</v>
          </cell>
          <cell r="BG861">
            <v>0</v>
          </cell>
          <cell r="BH861">
            <v>0</v>
          </cell>
          <cell r="BI861">
            <v>0</v>
          </cell>
          <cell r="BJ861">
            <v>0</v>
          </cell>
          <cell r="BK861">
            <v>0</v>
          </cell>
          <cell r="BL861">
            <v>0</v>
          </cell>
          <cell r="BM861">
            <v>1</v>
          </cell>
          <cell r="BN861">
            <v>0</v>
          </cell>
          <cell r="BO861">
            <v>0</v>
          </cell>
          <cell r="BP861">
            <v>0</v>
          </cell>
          <cell r="BQ861">
            <v>0</v>
          </cell>
          <cell r="BR861">
            <v>0</v>
          </cell>
          <cell r="BS861">
            <v>0</v>
          </cell>
          <cell r="BT861">
            <v>0</v>
          </cell>
          <cell r="BU861">
            <v>0</v>
          </cell>
          <cell r="BV861">
            <v>0</v>
          </cell>
          <cell r="BW861">
            <v>0</v>
          </cell>
          <cell r="BX861">
            <v>0</v>
          </cell>
          <cell r="BY861">
            <v>0</v>
          </cell>
          <cell r="BZ861">
            <v>0</v>
          </cell>
          <cell r="CA861">
            <v>0</v>
          </cell>
          <cell r="CB861">
            <v>0</v>
          </cell>
          <cell r="CC861">
            <v>0</v>
          </cell>
          <cell r="CD861">
            <v>0</v>
          </cell>
          <cell r="CE861">
            <v>0</v>
          </cell>
          <cell r="CF861">
            <v>0</v>
          </cell>
          <cell r="CG861">
            <v>0</v>
          </cell>
          <cell r="CH861">
            <v>0</v>
          </cell>
          <cell r="CI861">
            <v>0</v>
          </cell>
          <cell r="CJ861">
            <v>0</v>
          </cell>
          <cell r="CK861">
            <v>0</v>
          </cell>
          <cell r="CL861">
            <v>0</v>
          </cell>
          <cell r="CM861">
            <v>0</v>
          </cell>
          <cell r="CN861">
            <v>0</v>
          </cell>
          <cell r="CO861">
            <v>0</v>
          </cell>
          <cell r="CP861">
            <v>0</v>
          </cell>
          <cell r="CQ861">
            <v>0</v>
          </cell>
          <cell r="CR861">
            <v>0</v>
          </cell>
          <cell r="CS861">
            <v>0</v>
          </cell>
          <cell r="CT861">
            <v>0</v>
          </cell>
          <cell r="CU861">
            <v>0</v>
          </cell>
          <cell r="CV861">
            <v>0</v>
          </cell>
          <cell r="CW861">
            <v>0</v>
          </cell>
          <cell r="CX861">
            <v>0</v>
          </cell>
          <cell r="CY861">
            <v>0</v>
          </cell>
          <cell r="CZ861">
            <v>0</v>
          </cell>
          <cell r="DA861">
            <v>0</v>
          </cell>
          <cell r="DB861">
            <v>0</v>
          </cell>
          <cell r="DC861">
            <v>0</v>
          </cell>
          <cell r="DD861">
            <v>0</v>
          </cell>
          <cell r="DE861">
            <v>0</v>
          </cell>
          <cell r="DF861">
            <v>0</v>
          </cell>
          <cell r="DG861">
            <v>0</v>
          </cell>
          <cell r="DH861">
            <v>0</v>
          </cell>
          <cell r="DI861">
            <v>0</v>
          </cell>
          <cell r="DJ861">
            <v>0</v>
          </cell>
          <cell r="DK861">
            <v>0</v>
          </cell>
          <cell r="DL861">
            <v>0</v>
          </cell>
          <cell r="DM861">
            <v>0</v>
          </cell>
          <cell r="DN861">
            <v>0</v>
          </cell>
          <cell r="DO861">
            <v>0</v>
          </cell>
          <cell r="DP861">
            <v>0</v>
          </cell>
          <cell r="DQ861">
            <v>0</v>
          </cell>
          <cell r="DR861">
            <v>0</v>
          </cell>
          <cell r="DS861">
            <v>0</v>
          </cell>
          <cell r="DT861">
            <v>0</v>
          </cell>
          <cell r="DU861">
            <v>0</v>
          </cell>
          <cell r="DV861">
            <v>0</v>
          </cell>
          <cell r="DW861">
            <v>0</v>
          </cell>
          <cell r="DX861">
            <v>0</v>
          </cell>
          <cell r="DY861">
            <v>0</v>
          </cell>
          <cell r="DZ861">
            <v>0</v>
          </cell>
          <cell r="EA861">
            <v>0</v>
          </cell>
          <cell r="EB861">
            <v>0</v>
          </cell>
          <cell r="EC861">
            <v>0</v>
          </cell>
          <cell r="ED861">
            <v>0</v>
          </cell>
          <cell r="EE861">
            <v>0</v>
          </cell>
          <cell r="EF861">
            <v>0</v>
          </cell>
          <cell r="EG861">
            <v>0</v>
          </cell>
          <cell r="EH861">
            <v>0</v>
          </cell>
          <cell r="EI861">
            <v>0</v>
          </cell>
          <cell r="EJ861">
            <v>0</v>
          </cell>
          <cell r="EK861">
            <v>0</v>
          </cell>
          <cell r="EL861">
            <v>0</v>
          </cell>
          <cell r="EM861">
            <v>0</v>
          </cell>
          <cell r="EN861">
            <v>0</v>
          </cell>
          <cell r="EO861">
            <v>0</v>
          </cell>
          <cell r="EP861">
            <v>0</v>
          </cell>
          <cell r="EQ861">
            <v>0</v>
          </cell>
          <cell r="ER861">
            <v>0</v>
          </cell>
          <cell r="ES861">
            <v>0</v>
          </cell>
          <cell r="ET861">
            <v>0</v>
          </cell>
          <cell r="EU861">
            <v>0</v>
          </cell>
          <cell r="EV861">
            <v>0</v>
          </cell>
          <cell r="EW861">
            <v>0</v>
          </cell>
          <cell r="EX861">
            <v>0</v>
          </cell>
          <cell r="GZ861">
            <v>0</v>
          </cell>
          <cell r="HA861">
            <v>0</v>
          </cell>
        </row>
        <row r="862">
          <cell r="B862" t="str">
            <v>21081TBA106</v>
          </cell>
          <cell r="C862">
            <v>0</v>
          </cell>
          <cell r="D862">
            <v>0</v>
          </cell>
          <cell r="E862" t="str">
            <v>913514870</v>
          </cell>
          <cell r="F862" t="str">
            <v>21081TBA106L0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>
            <v>0</v>
          </cell>
          <cell r="AM862">
            <v>0</v>
          </cell>
          <cell r="AN862">
            <v>0</v>
          </cell>
          <cell r="AO862">
            <v>0</v>
          </cell>
          <cell r="AP862">
            <v>0</v>
          </cell>
          <cell r="AQ862">
            <v>0</v>
          </cell>
          <cell r="AR862">
            <v>0</v>
          </cell>
          <cell r="AS862">
            <v>0</v>
          </cell>
          <cell r="AT862">
            <v>0</v>
          </cell>
          <cell r="AU862">
            <v>0</v>
          </cell>
          <cell r="AV862">
            <v>0</v>
          </cell>
          <cell r="AW862">
            <v>0</v>
          </cell>
          <cell r="AX862">
            <v>0</v>
          </cell>
          <cell r="AY862">
            <v>0</v>
          </cell>
          <cell r="AZ862">
            <v>0</v>
          </cell>
          <cell r="BA862">
            <v>0</v>
          </cell>
          <cell r="BB862">
            <v>0</v>
          </cell>
          <cell r="BC862">
            <v>0</v>
          </cell>
          <cell r="BD862">
            <v>0</v>
          </cell>
          <cell r="BE862">
            <v>0</v>
          </cell>
          <cell r="BF862">
            <v>0</v>
          </cell>
          <cell r="BG862">
            <v>0</v>
          </cell>
          <cell r="BH862">
            <v>0</v>
          </cell>
          <cell r="BI862">
            <v>0</v>
          </cell>
          <cell r="BJ862">
            <v>0</v>
          </cell>
          <cell r="BK862">
            <v>0</v>
          </cell>
          <cell r="BL862">
            <v>0</v>
          </cell>
          <cell r="BM862">
            <v>1</v>
          </cell>
          <cell r="BN862">
            <v>0</v>
          </cell>
          <cell r="BO862">
            <v>0</v>
          </cell>
          <cell r="BP862">
            <v>0</v>
          </cell>
          <cell r="BQ862">
            <v>0</v>
          </cell>
          <cell r="BR862">
            <v>0</v>
          </cell>
          <cell r="BS862">
            <v>0</v>
          </cell>
          <cell r="BT862">
            <v>0</v>
          </cell>
          <cell r="BU862">
            <v>0</v>
          </cell>
          <cell r="BV862">
            <v>0</v>
          </cell>
          <cell r="BW862">
            <v>0</v>
          </cell>
          <cell r="BX862">
            <v>0</v>
          </cell>
          <cell r="BY862">
            <v>0</v>
          </cell>
          <cell r="BZ862">
            <v>0</v>
          </cell>
          <cell r="CA862">
            <v>0</v>
          </cell>
          <cell r="CB862">
            <v>0</v>
          </cell>
          <cell r="CC862">
            <v>0</v>
          </cell>
          <cell r="CD862">
            <v>0</v>
          </cell>
          <cell r="CE862">
            <v>0</v>
          </cell>
          <cell r="CF862">
            <v>0</v>
          </cell>
          <cell r="CG862">
            <v>0</v>
          </cell>
          <cell r="CH862">
            <v>0</v>
          </cell>
          <cell r="CI862">
            <v>0</v>
          </cell>
          <cell r="CJ862">
            <v>0</v>
          </cell>
          <cell r="CK862">
            <v>0</v>
          </cell>
          <cell r="CL862">
            <v>0</v>
          </cell>
          <cell r="CM862">
            <v>0</v>
          </cell>
          <cell r="CN862">
            <v>0</v>
          </cell>
          <cell r="CO862">
            <v>0</v>
          </cell>
          <cell r="CP862">
            <v>0</v>
          </cell>
          <cell r="CQ862">
            <v>0</v>
          </cell>
          <cell r="CR862">
            <v>0</v>
          </cell>
          <cell r="CS862">
            <v>0</v>
          </cell>
          <cell r="CT862">
            <v>0</v>
          </cell>
          <cell r="CU862">
            <v>0</v>
          </cell>
          <cell r="CV862">
            <v>0</v>
          </cell>
          <cell r="CW862">
            <v>0</v>
          </cell>
          <cell r="CX862">
            <v>0</v>
          </cell>
          <cell r="CY862">
            <v>0</v>
          </cell>
          <cell r="CZ862">
            <v>0</v>
          </cell>
          <cell r="DA862">
            <v>0</v>
          </cell>
          <cell r="DB862">
            <v>0</v>
          </cell>
          <cell r="DC862">
            <v>0</v>
          </cell>
          <cell r="DD862">
            <v>0</v>
          </cell>
          <cell r="DE862">
            <v>0</v>
          </cell>
          <cell r="DF862">
            <v>0</v>
          </cell>
          <cell r="DG862">
            <v>0</v>
          </cell>
          <cell r="DH862">
            <v>0</v>
          </cell>
          <cell r="DI862">
            <v>0</v>
          </cell>
          <cell r="DJ862">
            <v>0</v>
          </cell>
          <cell r="DK862">
            <v>0</v>
          </cell>
          <cell r="DL862">
            <v>0</v>
          </cell>
          <cell r="DM862">
            <v>0</v>
          </cell>
          <cell r="DN862">
            <v>0</v>
          </cell>
          <cell r="DO862">
            <v>0</v>
          </cell>
          <cell r="DP862">
            <v>0</v>
          </cell>
          <cell r="DQ862">
            <v>0</v>
          </cell>
          <cell r="DR862">
            <v>0</v>
          </cell>
          <cell r="DS862">
            <v>0</v>
          </cell>
          <cell r="DT862">
            <v>0</v>
          </cell>
          <cell r="DU862">
            <v>0</v>
          </cell>
          <cell r="DV862">
            <v>0</v>
          </cell>
          <cell r="DW862">
            <v>0</v>
          </cell>
          <cell r="DX862">
            <v>0</v>
          </cell>
          <cell r="DY862">
            <v>0</v>
          </cell>
          <cell r="DZ862">
            <v>0</v>
          </cell>
          <cell r="EA862">
            <v>0</v>
          </cell>
          <cell r="EB862">
            <v>0</v>
          </cell>
          <cell r="EC862">
            <v>0</v>
          </cell>
          <cell r="ED862">
            <v>0</v>
          </cell>
          <cell r="EE862">
            <v>0</v>
          </cell>
          <cell r="EF862">
            <v>0</v>
          </cell>
          <cell r="EG862">
            <v>0</v>
          </cell>
          <cell r="EH862">
            <v>0</v>
          </cell>
          <cell r="EI862">
            <v>0</v>
          </cell>
          <cell r="EJ862">
            <v>0</v>
          </cell>
          <cell r="EK862">
            <v>0</v>
          </cell>
          <cell r="EL862">
            <v>0</v>
          </cell>
          <cell r="EM862">
            <v>0</v>
          </cell>
          <cell r="EN862">
            <v>0</v>
          </cell>
          <cell r="EO862">
            <v>0</v>
          </cell>
          <cell r="EP862">
            <v>0</v>
          </cell>
          <cell r="EQ862">
            <v>0</v>
          </cell>
          <cell r="ER862">
            <v>0</v>
          </cell>
          <cell r="ES862">
            <v>0</v>
          </cell>
          <cell r="ET862">
            <v>0</v>
          </cell>
          <cell r="EU862">
            <v>0</v>
          </cell>
          <cell r="EV862">
            <v>0</v>
          </cell>
          <cell r="EW862">
            <v>0</v>
          </cell>
          <cell r="EX862">
            <v>0</v>
          </cell>
          <cell r="GZ862">
            <v>0</v>
          </cell>
          <cell r="HA862">
            <v>0</v>
          </cell>
        </row>
        <row r="863"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 t="str">
            <v>L0</v>
          </cell>
          <cell r="G863">
            <v>0</v>
          </cell>
          <cell r="H863">
            <v>5520</v>
          </cell>
          <cell r="I863">
            <v>62880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>
            <v>0</v>
          </cell>
          <cell r="AM863">
            <v>0</v>
          </cell>
          <cell r="AN863">
            <v>0</v>
          </cell>
          <cell r="AO863">
            <v>0</v>
          </cell>
          <cell r="AP863">
            <v>0</v>
          </cell>
          <cell r="AQ863">
            <v>0</v>
          </cell>
          <cell r="AR863">
            <v>0</v>
          </cell>
          <cell r="AS863">
            <v>0</v>
          </cell>
          <cell r="AT863">
            <v>0</v>
          </cell>
          <cell r="AU863">
            <v>0</v>
          </cell>
          <cell r="AV863">
            <v>0</v>
          </cell>
          <cell r="AW863">
            <v>0</v>
          </cell>
          <cell r="AX863">
            <v>0</v>
          </cell>
          <cell r="AY863">
            <v>0</v>
          </cell>
          <cell r="AZ863">
            <v>0</v>
          </cell>
          <cell r="BA863">
            <v>0</v>
          </cell>
          <cell r="BB863">
            <v>0</v>
          </cell>
          <cell r="BC863">
            <v>0</v>
          </cell>
          <cell r="BD863">
            <v>0</v>
          </cell>
          <cell r="BE863">
            <v>0</v>
          </cell>
          <cell r="BF863">
            <v>0</v>
          </cell>
          <cell r="BG863">
            <v>0</v>
          </cell>
          <cell r="BH863">
            <v>0</v>
          </cell>
          <cell r="BI863">
            <v>0</v>
          </cell>
          <cell r="BJ863">
            <v>0</v>
          </cell>
          <cell r="BK863">
            <v>0</v>
          </cell>
          <cell r="BL863">
            <v>0</v>
          </cell>
          <cell r="BM863">
            <v>0</v>
          </cell>
          <cell r="BN863">
            <v>0</v>
          </cell>
          <cell r="BO863">
            <v>0</v>
          </cell>
          <cell r="BP863">
            <v>0</v>
          </cell>
          <cell r="BQ863">
            <v>0</v>
          </cell>
          <cell r="BR863">
            <v>0</v>
          </cell>
          <cell r="BS863">
            <v>0</v>
          </cell>
          <cell r="BT863">
            <v>0</v>
          </cell>
          <cell r="BU863">
            <v>0</v>
          </cell>
          <cell r="BV863">
            <v>0</v>
          </cell>
          <cell r="BW863">
            <v>0</v>
          </cell>
          <cell r="BX863">
            <v>0</v>
          </cell>
          <cell r="BY863">
            <v>0</v>
          </cell>
          <cell r="BZ863">
            <v>0</v>
          </cell>
          <cell r="CA863">
            <v>0</v>
          </cell>
          <cell r="CB863">
            <v>0</v>
          </cell>
          <cell r="CC863">
            <v>0</v>
          </cell>
          <cell r="CD863">
            <v>0</v>
          </cell>
          <cell r="CE863">
            <v>0</v>
          </cell>
          <cell r="CF863">
            <v>0</v>
          </cell>
          <cell r="CG863">
            <v>0</v>
          </cell>
          <cell r="CH863">
            <v>0</v>
          </cell>
          <cell r="CI863">
            <v>0</v>
          </cell>
          <cell r="CJ863">
            <v>0</v>
          </cell>
          <cell r="CK863">
            <v>0</v>
          </cell>
          <cell r="CL863">
            <v>0</v>
          </cell>
          <cell r="CM863">
            <v>0</v>
          </cell>
          <cell r="CN863">
            <v>0</v>
          </cell>
          <cell r="CO863">
            <v>0</v>
          </cell>
          <cell r="CP863">
            <v>0</v>
          </cell>
          <cell r="CQ863">
            <v>0</v>
          </cell>
          <cell r="CR863">
            <v>0</v>
          </cell>
          <cell r="CS863">
            <v>0</v>
          </cell>
          <cell r="CT863">
            <v>0</v>
          </cell>
          <cell r="CU863">
            <v>0</v>
          </cell>
          <cell r="CV863">
            <v>0</v>
          </cell>
          <cell r="CW863">
            <v>0</v>
          </cell>
          <cell r="CX863">
            <v>0</v>
          </cell>
          <cell r="CY863">
            <v>0</v>
          </cell>
          <cell r="CZ863">
            <v>0</v>
          </cell>
          <cell r="DA863">
            <v>0</v>
          </cell>
          <cell r="DB863">
            <v>0</v>
          </cell>
          <cell r="DC863">
            <v>0</v>
          </cell>
          <cell r="DD863">
            <v>0</v>
          </cell>
          <cell r="DE863">
            <v>0</v>
          </cell>
          <cell r="DF863">
            <v>0</v>
          </cell>
          <cell r="DG863">
            <v>0</v>
          </cell>
          <cell r="DH863">
            <v>0</v>
          </cell>
          <cell r="DI863">
            <v>0</v>
          </cell>
          <cell r="DJ863">
            <v>0</v>
          </cell>
          <cell r="DK863">
            <v>0</v>
          </cell>
          <cell r="DL863">
            <v>0</v>
          </cell>
          <cell r="DM863">
            <v>0</v>
          </cell>
          <cell r="DN863">
            <v>0</v>
          </cell>
          <cell r="DO863">
            <v>0</v>
          </cell>
          <cell r="DP863">
            <v>0</v>
          </cell>
          <cell r="DQ863">
            <v>0</v>
          </cell>
          <cell r="DR863">
            <v>0</v>
          </cell>
          <cell r="DS863">
            <v>0</v>
          </cell>
          <cell r="DT863">
            <v>0</v>
          </cell>
          <cell r="DU863">
            <v>0</v>
          </cell>
          <cell r="DV863">
            <v>0</v>
          </cell>
          <cell r="DW863">
            <v>0</v>
          </cell>
          <cell r="DX863">
            <v>0</v>
          </cell>
          <cell r="DY863">
            <v>0</v>
          </cell>
          <cell r="DZ863">
            <v>0</v>
          </cell>
          <cell r="EA863">
            <v>0</v>
          </cell>
          <cell r="EB863">
            <v>0</v>
          </cell>
          <cell r="EC863">
            <v>0</v>
          </cell>
          <cell r="ED863">
            <v>0</v>
          </cell>
          <cell r="EE863">
            <v>0</v>
          </cell>
          <cell r="EF863">
            <v>0</v>
          </cell>
          <cell r="EG863">
            <v>0</v>
          </cell>
          <cell r="EH863">
            <v>0</v>
          </cell>
          <cell r="EI863">
            <v>0</v>
          </cell>
          <cell r="EJ863">
            <v>0</v>
          </cell>
          <cell r="EK863">
            <v>0</v>
          </cell>
          <cell r="EL863">
            <v>0</v>
          </cell>
          <cell r="EM863">
            <v>0</v>
          </cell>
          <cell r="EN863">
            <v>0</v>
          </cell>
          <cell r="EO863">
            <v>0</v>
          </cell>
          <cell r="EP863">
            <v>0</v>
          </cell>
          <cell r="EQ863">
            <v>0</v>
          </cell>
          <cell r="ER863">
            <v>0</v>
          </cell>
          <cell r="ES863">
            <v>0</v>
          </cell>
          <cell r="ET863">
            <v>0</v>
          </cell>
          <cell r="EU863">
            <v>0</v>
          </cell>
          <cell r="EV863">
            <v>0</v>
          </cell>
          <cell r="EW863">
            <v>0</v>
          </cell>
          <cell r="EX863">
            <v>0</v>
          </cell>
          <cell r="GZ863">
            <v>0</v>
          </cell>
          <cell r="HA863">
            <v>0</v>
          </cell>
        </row>
        <row r="864">
          <cell r="B864" t="str">
            <v>LEC12</v>
          </cell>
          <cell r="C864" t="str">
            <v>LINHA 6LEC12</v>
          </cell>
          <cell r="D864">
            <v>0</v>
          </cell>
          <cell r="E864">
            <v>0</v>
          </cell>
          <cell r="F864">
            <v>0</v>
          </cell>
          <cell r="G864" t="str">
            <v>G</v>
          </cell>
          <cell r="H864">
            <v>5520</v>
          </cell>
          <cell r="I864">
            <v>62880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>
            <v>0</v>
          </cell>
          <cell r="AM864">
            <v>0</v>
          </cell>
          <cell r="AN864">
            <v>0</v>
          </cell>
          <cell r="AO864">
            <v>0</v>
          </cell>
          <cell r="AP864">
            <v>0</v>
          </cell>
          <cell r="AQ864">
            <v>0</v>
          </cell>
          <cell r="AR864">
            <v>0</v>
          </cell>
          <cell r="AS864">
            <v>0</v>
          </cell>
          <cell r="AT864">
            <v>0</v>
          </cell>
          <cell r="AU864">
            <v>0</v>
          </cell>
          <cell r="AV864">
            <v>0</v>
          </cell>
          <cell r="AW864">
            <v>0</v>
          </cell>
          <cell r="AX864">
            <v>0</v>
          </cell>
          <cell r="AY864">
            <v>0</v>
          </cell>
          <cell r="AZ864">
            <v>0</v>
          </cell>
          <cell r="BA864">
            <v>0</v>
          </cell>
          <cell r="BB864">
            <v>0</v>
          </cell>
          <cell r="BC864">
            <v>0</v>
          </cell>
          <cell r="BD864">
            <v>0</v>
          </cell>
          <cell r="BE864">
            <v>0</v>
          </cell>
          <cell r="BF864">
            <v>0</v>
          </cell>
          <cell r="BG864">
            <v>0</v>
          </cell>
          <cell r="BH864">
            <v>0</v>
          </cell>
          <cell r="BI864">
            <v>0</v>
          </cell>
          <cell r="BJ864">
            <v>0</v>
          </cell>
          <cell r="BK864">
            <v>0</v>
          </cell>
          <cell r="BL864">
            <v>0</v>
          </cell>
          <cell r="BM864">
            <v>0</v>
          </cell>
          <cell r="BN864">
            <v>0</v>
          </cell>
          <cell r="BO864">
            <v>0</v>
          </cell>
          <cell r="BP864">
            <v>0</v>
          </cell>
          <cell r="BQ864">
            <v>0</v>
          </cell>
          <cell r="BR864">
            <v>0</v>
          </cell>
          <cell r="BS864">
            <v>0</v>
          </cell>
          <cell r="BT864">
            <v>0</v>
          </cell>
          <cell r="BU864">
            <v>0</v>
          </cell>
          <cell r="BV864">
            <v>0</v>
          </cell>
          <cell r="BW864">
            <v>0</v>
          </cell>
          <cell r="BX864">
            <v>0</v>
          </cell>
          <cell r="BY864">
            <v>0</v>
          </cell>
          <cell r="BZ864">
            <v>0</v>
          </cell>
          <cell r="CA864">
            <v>0</v>
          </cell>
          <cell r="CB864">
            <v>0</v>
          </cell>
          <cell r="CC864">
            <v>0</v>
          </cell>
          <cell r="CD864">
            <v>0</v>
          </cell>
          <cell r="CE864">
            <v>0</v>
          </cell>
          <cell r="CF864">
            <v>0</v>
          </cell>
          <cell r="CG864">
            <v>0</v>
          </cell>
          <cell r="CH864">
            <v>0</v>
          </cell>
          <cell r="CI864">
            <v>0</v>
          </cell>
          <cell r="CJ864">
            <v>0</v>
          </cell>
          <cell r="CK864">
            <v>0</v>
          </cell>
          <cell r="CL864">
            <v>0</v>
          </cell>
          <cell r="CM864">
            <v>0</v>
          </cell>
          <cell r="CN864">
            <v>0</v>
          </cell>
          <cell r="CO864">
            <v>0</v>
          </cell>
          <cell r="CP864">
            <v>0</v>
          </cell>
          <cell r="CQ864">
            <v>0</v>
          </cell>
          <cell r="CR864">
            <v>0</v>
          </cell>
          <cell r="CS864">
            <v>0</v>
          </cell>
          <cell r="CT864">
            <v>0</v>
          </cell>
          <cell r="CU864">
            <v>0</v>
          </cell>
          <cell r="CV864">
            <v>0</v>
          </cell>
          <cell r="CW864">
            <v>0</v>
          </cell>
          <cell r="CX864">
            <v>0</v>
          </cell>
          <cell r="CY864">
            <v>0</v>
          </cell>
          <cell r="CZ864">
            <v>0</v>
          </cell>
          <cell r="DA864">
            <v>0</v>
          </cell>
          <cell r="DB864">
            <v>0</v>
          </cell>
          <cell r="DC864">
            <v>0</v>
          </cell>
          <cell r="DD864">
            <v>0</v>
          </cell>
          <cell r="DE864">
            <v>0</v>
          </cell>
          <cell r="DF864">
            <v>0</v>
          </cell>
          <cell r="DG864">
            <v>0</v>
          </cell>
          <cell r="DH864">
            <v>0</v>
          </cell>
          <cell r="DI864">
            <v>0</v>
          </cell>
          <cell r="DJ864">
            <v>0</v>
          </cell>
          <cell r="DK864">
            <v>0</v>
          </cell>
          <cell r="DL864">
            <v>0</v>
          </cell>
          <cell r="DM864">
            <v>0</v>
          </cell>
          <cell r="DN864">
            <v>0</v>
          </cell>
          <cell r="DO864">
            <v>0</v>
          </cell>
          <cell r="DP864">
            <v>0</v>
          </cell>
          <cell r="DQ864">
            <v>0</v>
          </cell>
          <cell r="DR864">
            <v>0</v>
          </cell>
          <cell r="DS864">
            <v>0</v>
          </cell>
          <cell r="DT864">
            <v>0</v>
          </cell>
          <cell r="DU864">
            <v>0</v>
          </cell>
          <cell r="DV864">
            <v>0</v>
          </cell>
          <cell r="DW864">
            <v>0</v>
          </cell>
          <cell r="DX864">
            <v>0</v>
          </cell>
          <cell r="DY864">
            <v>0</v>
          </cell>
          <cell r="DZ864">
            <v>0</v>
          </cell>
          <cell r="EA864">
            <v>0</v>
          </cell>
          <cell r="EB864">
            <v>0</v>
          </cell>
          <cell r="EC864">
            <v>0</v>
          </cell>
          <cell r="ED864">
            <v>0</v>
          </cell>
          <cell r="EE864">
            <v>0</v>
          </cell>
          <cell r="EF864">
            <v>0</v>
          </cell>
          <cell r="EG864">
            <v>0</v>
          </cell>
          <cell r="EH864">
            <v>0</v>
          </cell>
          <cell r="EI864">
            <v>0</v>
          </cell>
          <cell r="EJ864">
            <v>0</v>
          </cell>
          <cell r="EK864">
            <v>0</v>
          </cell>
          <cell r="EL864">
            <v>0</v>
          </cell>
          <cell r="EM864">
            <v>0</v>
          </cell>
          <cell r="EN864">
            <v>0</v>
          </cell>
          <cell r="EO864">
            <v>0</v>
          </cell>
          <cell r="EP864">
            <v>0</v>
          </cell>
          <cell r="EQ864">
            <v>0</v>
          </cell>
          <cell r="ER864">
            <v>0</v>
          </cell>
          <cell r="ES864">
            <v>0</v>
          </cell>
          <cell r="ET864">
            <v>0</v>
          </cell>
          <cell r="EU864">
            <v>0</v>
          </cell>
          <cell r="EV864">
            <v>0</v>
          </cell>
          <cell r="EW864">
            <v>0</v>
          </cell>
          <cell r="EX864">
            <v>0</v>
          </cell>
          <cell r="GZ864">
            <v>0</v>
          </cell>
          <cell r="HA864">
            <v>0</v>
          </cell>
        </row>
        <row r="865">
          <cell r="B865" t="str">
            <v>21121EBA106</v>
          </cell>
          <cell r="C865">
            <v>0</v>
          </cell>
          <cell r="D865">
            <v>0</v>
          </cell>
          <cell r="E865" t="str">
            <v>913514690</v>
          </cell>
          <cell r="F865" t="str">
            <v>21121EBA106L0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>
            <v>0</v>
          </cell>
          <cell r="AM865">
            <v>0</v>
          </cell>
          <cell r="AN865">
            <v>0</v>
          </cell>
          <cell r="AO865">
            <v>0</v>
          </cell>
          <cell r="AP865">
            <v>0</v>
          </cell>
          <cell r="AQ865">
            <v>0</v>
          </cell>
          <cell r="AR865">
            <v>0</v>
          </cell>
          <cell r="AS865">
            <v>0</v>
          </cell>
          <cell r="AT865">
            <v>0</v>
          </cell>
          <cell r="AU865">
            <v>0</v>
          </cell>
          <cell r="AV865">
            <v>0</v>
          </cell>
          <cell r="AW865">
            <v>0</v>
          </cell>
          <cell r="AX865">
            <v>0</v>
          </cell>
          <cell r="AY865">
            <v>0</v>
          </cell>
          <cell r="AZ865">
            <v>0</v>
          </cell>
          <cell r="BA865">
            <v>0</v>
          </cell>
          <cell r="BB865">
            <v>0</v>
          </cell>
          <cell r="BC865">
            <v>0</v>
          </cell>
          <cell r="BD865">
            <v>0</v>
          </cell>
          <cell r="BE865">
            <v>0</v>
          </cell>
          <cell r="BF865">
            <v>0</v>
          </cell>
          <cell r="BG865">
            <v>0</v>
          </cell>
          <cell r="BH865">
            <v>0</v>
          </cell>
          <cell r="BI865">
            <v>0</v>
          </cell>
          <cell r="BJ865">
            <v>0</v>
          </cell>
          <cell r="BK865">
            <v>0</v>
          </cell>
          <cell r="BL865">
            <v>0</v>
          </cell>
          <cell r="BM865">
            <v>0</v>
          </cell>
          <cell r="BN865">
            <v>0</v>
          </cell>
          <cell r="BO865">
            <v>0</v>
          </cell>
          <cell r="BP865">
            <v>0</v>
          </cell>
          <cell r="BQ865">
            <v>0</v>
          </cell>
          <cell r="BR865">
            <v>0</v>
          </cell>
          <cell r="BS865">
            <v>0</v>
          </cell>
          <cell r="BT865">
            <v>0</v>
          </cell>
          <cell r="BU865">
            <v>0</v>
          </cell>
          <cell r="BV865">
            <v>0</v>
          </cell>
          <cell r="BW865">
            <v>0</v>
          </cell>
          <cell r="BX865">
            <v>0</v>
          </cell>
          <cell r="BY865">
            <v>0</v>
          </cell>
          <cell r="BZ865">
            <v>0</v>
          </cell>
          <cell r="CA865">
            <v>0</v>
          </cell>
          <cell r="CB865">
            <v>0</v>
          </cell>
          <cell r="CC865">
            <v>0</v>
          </cell>
          <cell r="CD865">
            <v>0</v>
          </cell>
          <cell r="CE865">
            <v>0</v>
          </cell>
          <cell r="CF865">
            <v>0</v>
          </cell>
          <cell r="CG865">
            <v>0</v>
          </cell>
          <cell r="CH865">
            <v>0</v>
          </cell>
          <cell r="CI865">
            <v>0</v>
          </cell>
          <cell r="CJ865">
            <v>0</v>
          </cell>
          <cell r="CK865">
            <v>0</v>
          </cell>
          <cell r="CL865">
            <v>0</v>
          </cell>
          <cell r="CM865">
            <v>0</v>
          </cell>
          <cell r="CN865">
            <v>0</v>
          </cell>
          <cell r="CO865">
            <v>0</v>
          </cell>
          <cell r="CP865">
            <v>0</v>
          </cell>
          <cell r="CQ865">
            <v>0</v>
          </cell>
          <cell r="CR865">
            <v>0</v>
          </cell>
          <cell r="CS865">
            <v>0</v>
          </cell>
          <cell r="CT865">
            <v>0</v>
          </cell>
          <cell r="CU865">
            <v>0</v>
          </cell>
          <cell r="CV865">
            <v>0</v>
          </cell>
          <cell r="CW865">
            <v>0</v>
          </cell>
          <cell r="CX865">
            <v>0</v>
          </cell>
          <cell r="CY865">
            <v>0</v>
          </cell>
          <cell r="CZ865">
            <v>0</v>
          </cell>
          <cell r="DA865">
            <v>0</v>
          </cell>
          <cell r="DB865">
            <v>0</v>
          </cell>
          <cell r="DC865">
            <v>0</v>
          </cell>
          <cell r="DD865">
            <v>0</v>
          </cell>
          <cell r="DE865">
            <v>0</v>
          </cell>
          <cell r="DF865">
            <v>0</v>
          </cell>
          <cell r="DG865">
            <v>0</v>
          </cell>
          <cell r="DH865">
            <v>0</v>
          </cell>
          <cell r="DI865">
            <v>0</v>
          </cell>
          <cell r="DJ865">
            <v>0</v>
          </cell>
          <cell r="DK865">
            <v>0</v>
          </cell>
          <cell r="DL865">
            <v>0</v>
          </cell>
          <cell r="DM865">
            <v>0</v>
          </cell>
          <cell r="DN865">
            <v>0</v>
          </cell>
          <cell r="DO865">
            <v>0</v>
          </cell>
          <cell r="DP865">
            <v>0</v>
          </cell>
          <cell r="DQ865">
            <v>0</v>
          </cell>
          <cell r="DR865">
            <v>0</v>
          </cell>
          <cell r="DS865">
            <v>0</v>
          </cell>
          <cell r="DT865">
            <v>0</v>
          </cell>
          <cell r="DU865">
            <v>0</v>
          </cell>
          <cell r="DV865">
            <v>0</v>
          </cell>
          <cell r="DW865">
            <v>0</v>
          </cell>
          <cell r="DX865">
            <v>0</v>
          </cell>
          <cell r="DY865">
            <v>0</v>
          </cell>
          <cell r="DZ865">
            <v>0</v>
          </cell>
          <cell r="EA865">
            <v>0</v>
          </cell>
          <cell r="EB865">
            <v>0</v>
          </cell>
          <cell r="EC865">
            <v>0</v>
          </cell>
          <cell r="ED865">
            <v>0</v>
          </cell>
          <cell r="EE865">
            <v>0</v>
          </cell>
          <cell r="EF865">
            <v>0</v>
          </cell>
          <cell r="EG865">
            <v>0</v>
          </cell>
          <cell r="EH865">
            <v>0</v>
          </cell>
          <cell r="EI865">
            <v>0</v>
          </cell>
          <cell r="EJ865">
            <v>0</v>
          </cell>
          <cell r="EK865">
            <v>0</v>
          </cell>
          <cell r="EL865">
            <v>0</v>
          </cell>
          <cell r="EM865">
            <v>0</v>
          </cell>
          <cell r="EN865">
            <v>0</v>
          </cell>
          <cell r="EO865">
            <v>0</v>
          </cell>
          <cell r="EP865">
            <v>0</v>
          </cell>
          <cell r="EQ865">
            <v>0</v>
          </cell>
          <cell r="ER865">
            <v>0</v>
          </cell>
          <cell r="ES865">
            <v>0</v>
          </cell>
          <cell r="ET865">
            <v>0</v>
          </cell>
          <cell r="EU865">
            <v>0</v>
          </cell>
          <cell r="EV865">
            <v>0</v>
          </cell>
          <cell r="EW865">
            <v>0</v>
          </cell>
          <cell r="EX865">
            <v>0</v>
          </cell>
          <cell r="GZ865">
            <v>0</v>
          </cell>
          <cell r="HA865">
            <v>0</v>
          </cell>
        </row>
        <row r="866"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 t="str">
            <v>L0</v>
          </cell>
          <cell r="G866">
            <v>0</v>
          </cell>
          <cell r="H866">
            <v>5520</v>
          </cell>
          <cell r="I866">
            <v>62880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>
            <v>0</v>
          </cell>
          <cell r="AM866">
            <v>0</v>
          </cell>
          <cell r="AN866">
            <v>0</v>
          </cell>
          <cell r="AO866">
            <v>0</v>
          </cell>
          <cell r="AP866">
            <v>0</v>
          </cell>
          <cell r="AQ866">
            <v>0</v>
          </cell>
          <cell r="AR866">
            <v>0</v>
          </cell>
          <cell r="AS866">
            <v>0</v>
          </cell>
          <cell r="AT866">
            <v>0</v>
          </cell>
          <cell r="AU866">
            <v>0</v>
          </cell>
          <cell r="AV866">
            <v>0</v>
          </cell>
          <cell r="AW866">
            <v>0</v>
          </cell>
          <cell r="AX866">
            <v>0</v>
          </cell>
          <cell r="AY866">
            <v>0</v>
          </cell>
          <cell r="AZ866">
            <v>0</v>
          </cell>
          <cell r="BA866">
            <v>0</v>
          </cell>
          <cell r="BB866">
            <v>0</v>
          </cell>
          <cell r="BC866">
            <v>0</v>
          </cell>
          <cell r="BD866">
            <v>0</v>
          </cell>
          <cell r="BE866">
            <v>0</v>
          </cell>
          <cell r="BF866">
            <v>0</v>
          </cell>
          <cell r="BG866">
            <v>0</v>
          </cell>
          <cell r="BH866">
            <v>0</v>
          </cell>
          <cell r="BI866">
            <v>0</v>
          </cell>
          <cell r="BJ866">
            <v>0</v>
          </cell>
          <cell r="BK866">
            <v>0</v>
          </cell>
          <cell r="BL866">
            <v>0</v>
          </cell>
          <cell r="BM866">
            <v>0</v>
          </cell>
          <cell r="BN866">
            <v>0</v>
          </cell>
          <cell r="BO866">
            <v>0</v>
          </cell>
          <cell r="BP866">
            <v>0</v>
          </cell>
          <cell r="BQ866">
            <v>0</v>
          </cell>
          <cell r="BR866">
            <v>0</v>
          </cell>
          <cell r="BS866">
            <v>0</v>
          </cell>
          <cell r="BT866">
            <v>0</v>
          </cell>
          <cell r="BU866">
            <v>0</v>
          </cell>
          <cell r="BV866">
            <v>0</v>
          </cell>
          <cell r="BW866">
            <v>0</v>
          </cell>
          <cell r="BX866">
            <v>0</v>
          </cell>
          <cell r="BY866">
            <v>0</v>
          </cell>
          <cell r="BZ866">
            <v>0</v>
          </cell>
          <cell r="CA866">
            <v>0</v>
          </cell>
          <cell r="CB866">
            <v>0</v>
          </cell>
          <cell r="CC866">
            <v>0</v>
          </cell>
          <cell r="CD866">
            <v>0</v>
          </cell>
          <cell r="CE866">
            <v>0</v>
          </cell>
          <cell r="CF866">
            <v>0</v>
          </cell>
          <cell r="CG866">
            <v>0</v>
          </cell>
          <cell r="CH866">
            <v>0</v>
          </cell>
          <cell r="CI866">
            <v>0</v>
          </cell>
          <cell r="CJ866">
            <v>0</v>
          </cell>
          <cell r="CK866">
            <v>0</v>
          </cell>
          <cell r="CL866">
            <v>0</v>
          </cell>
          <cell r="CM866">
            <v>0</v>
          </cell>
          <cell r="CN866">
            <v>0</v>
          </cell>
          <cell r="CO866">
            <v>0</v>
          </cell>
          <cell r="CP866">
            <v>0</v>
          </cell>
          <cell r="CQ866">
            <v>0</v>
          </cell>
          <cell r="CR866">
            <v>0</v>
          </cell>
          <cell r="CS866">
            <v>0</v>
          </cell>
          <cell r="CT866">
            <v>0</v>
          </cell>
          <cell r="CU866">
            <v>0</v>
          </cell>
          <cell r="CV866">
            <v>0</v>
          </cell>
          <cell r="CW866">
            <v>0</v>
          </cell>
          <cell r="CX866">
            <v>0</v>
          </cell>
          <cell r="CY866">
            <v>0</v>
          </cell>
          <cell r="CZ866">
            <v>0</v>
          </cell>
          <cell r="DA866">
            <v>0</v>
          </cell>
          <cell r="DB866">
            <v>0</v>
          </cell>
          <cell r="DC866">
            <v>0</v>
          </cell>
          <cell r="DD866">
            <v>0</v>
          </cell>
          <cell r="DE866">
            <v>0</v>
          </cell>
          <cell r="DF866">
            <v>0</v>
          </cell>
          <cell r="DG866">
            <v>0</v>
          </cell>
          <cell r="DH866">
            <v>0</v>
          </cell>
          <cell r="DI866">
            <v>0</v>
          </cell>
          <cell r="DJ866">
            <v>0</v>
          </cell>
          <cell r="DK866">
            <v>0</v>
          </cell>
          <cell r="DL866">
            <v>0</v>
          </cell>
          <cell r="DM866">
            <v>0</v>
          </cell>
          <cell r="DN866">
            <v>0</v>
          </cell>
          <cell r="DO866">
            <v>0</v>
          </cell>
          <cell r="DP866">
            <v>0</v>
          </cell>
          <cell r="DQ866">
            <v>0</v>
          </cell>
          <cell r="DR866">
            <v>0</v>
          </cell>
          <cell r="DS866">
            <v>0</v>
          </cell>
          <cell r="DT866">
            <v>0</v>
          </cell>
          <cell r="DU866">
            <v>0</v>
          </cell>
          <cell r="DV866">
            <v>0</v>
          </cell>
          <cell r="DW866">
            <v>0</v>
          </cell>
          <cell r="DX866">
            <v>0</v>
          </cell>
          <cell r="DY866">
            <v>0</v>
          </cell>
          <cell r="DZ866">
            <v>0</v>
          </cell>
          <cell r="EA866">
            <v>0</v>
          </cell>
          <cell r="EB866">
            <v>0</v>
          </cell>
          <cell r="EC866">
            <v>0</v>
          </cell>
          <cell r="ED866">
            <v>0</v>
          </cell>
          <cell r="EE866">
            <v>0</v>
          </cell>
          <cell r="EF866">
            <v>0</v>
          </cell>
          <cell r="EG866">
            <v>0</v>
          </cell>
          <cell r="EH866">
            <v>0</v>
          </cell>
          <cell r="EI866">
            <v>0</v>
          </cell>
          <cell r="EJ866">
            <v>0</v>
          </cell>
          <cell r="EK866">
            <v>0</v>
          </cell>
          <cell r="EL866">
            <v>0</v>
          </cell>
          <cell r="EM866">
            <v>0</v>
          </cell>
          <cell r="EN866">
            <v>0</v>
          </cell>
          <cell r="EO866">
            <v>0</v>
          </cell>
          <cell r="EP866">
            <v>0</v>
          </cell>
          <cell r="EQ866">
            <v>0</v>
          </cell>
          <cell r="ER866">
            <v>0</v>
          </cell>
          <cell r="ES866">
            <v>0</v>
          </cell>
          <cell r="ET866">
            <v>0</v>
          </cell>
          <cell r="EU866">
            <v>0</v>
          </cell>
          <cell r="EV866">
            <v>0</v>
          </cell>
          <cell r="EW866">
            <v>0</v>
          </cell>
          <cell r="EX866">
            <v>0</v>
          </cell>
          <cell r="GZ866">
            <v>0</v>
          </cell>
          <cell r="HA866">
            <v>0</v>
          </cell>
        </row>
        <row r="867">
          <cell r="B867" t="str">
            <v>LUC10</v>
          </cell>
          <cell r="C867" t="str">
            <v>LINHA 6LUC10</v>
          </cell>
          <cell r="D867">
            <v>0</v>
          </cell>
          <cell r="E867">
            <v>0</v>
          </cell>
          <cell r="F867" t="str">
            <v>ROSE NF</v>
          </cell>
          <cell r="G867" t="str">
            <v>R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>
            <v>0</v>
          </cell>
          <cell r="AM867">
            <v>0</v>
          </cell>
          <cell r="AN867">
            <v>0</v>
          </cell>
          <cell r="AO867">
            <v>0</v>
          </cell>
          <cell r="AP867">
            <v>0</v>
          </cell>
          <cell r="AQ867">
            <v>0</v>
          </cell>
          <cell r="AR867">
            <v>0</v>
          </cell>
          <cell r="AS867">
            <v>0</v>
          </cell>
          <cell r="AT867">
            <v>0</v>
          </cell>
          <cell r="AU867">
            <v>0</v>
          </cell>
          <cell r="AV867">
            <v>0</v>
          </cell>
          <cell r="AW867">
            <v>0</v>
          </cell>
          <cell r="AX867">
            <v>0</v>
          </cell>
          <cell r="AY867">
            <v>0</v>
          </cell>
          <cell r="AZ867">
            <v>0</v>
          </cell>
          <cell r="BA867">
            <v>0</v>
          </cell>
          <cell r="BB867">
            <v>0</v>
          </cell>
          <cell r="BC867">
            <v>0</v>
          </cell>
          <cell r="BD867">
            <v>0</v>
          </cell>
          <cell r="BE867">
            <v>0</v>
          </cell>
          <cell r="BF867">
            <v>0</v>
          </cell>
          <cell r="BG867">
            <v>0</v>
          </cell>
          <cell r="BH867">
            <v>0</v>
          </cell>
          <cell r="BI867">
            <v>0</v>
          </cell>
          <cell r="BJ867">
            <v>0</v>
          </cell>
          <cell r="BK867">
            <v>0</v>
          </cell>
          <cell r="BL867">
            <v>0</v>
          </cell>
          <cell r="BM867">
            <v>0</v>
          </cell>
          <cell r="BN867">
            <v>0</v>
          </cell>
          <cell r="BO867">
            <v>0</v>
          </cell>
          <cell r="BP867">
            <v>0</v>
          </cell>
          <cell r="BQ867">
            <v>0</v>
          </cell>
          <cell r="BR867">
            <v>0</v>
          </cell>
          <cell r="BS867">
            <v>0</v>
          </cell>
          <cell r="BT867">
            <v>0</v>
          </cell>
          <cell r="BU867">
            <v>0</v>
          </cell>
          <cell r="BV867">
            <v>0</v>
          </cell>
          <cell r="BW867">
            <v>0</v>
          </cell>
          <cell r="BX867">
            <v>0</v>
          </cell>
          <cell r="BY867">
            <v>0</v>
          </cell>
          <cell r="BZ867">
            <v>0</v>
          </cell>
          <cell r="CA867">
            <v>0</v>
          </cell>
          <cell r="CB867">
            <v>0</v>
          </cell>
          <cell r="CC867">
            <v>0</v>
          </cell>
          <cell r="CD867">
            <v>0</v>
          </cell>
          <cell r="CE867">
            <v>0</v>
          </cell>
          <cell r="CF867">
            <v>0</v>
          </cell>
          <cell r="CG867">
            <v>0</v>
          </cell>
          <cell r="CH867">
            <v>0</v>
          </cell>
          <cell r="CI867">
            <v>0</v>
          </cell>
          <cell r="CJ867">
            <v>0</v>
          </cell>
          <cell r="CK867">
            <v>0</v>
          </cell>
          <cell r="CL867">
            <v>0</v>
          </cell>
          <cell r="CM867">
            <v>0</v>
          </cell>
          <cell r="CN867">
            <v>0</v>
          </cell>
          <cell r="CO867">
            <v>0</v>
          </cell>
          <cell r="CP867">
            <v>0</v>
          </cell>
          <cell r="CQ867">
            <v>0</v>
          </cell>
          <cell r="CR867">
            <v>0</v>
          </cell>
          <cell r="CS867">
            <v>0</v>
          </cell>
          <cell r="CT867">
            <v>0</v>
          </cell>
          <cell r="CU867">
            <v>0</v>
          </cell>
          <cell r="CV867">
            <v>0</v>
          </cell>
          <cell r="CW867">
            <v>0</v>
          </cell>
          <cell r="CX867">
            <v>0</v>
          </cell>
          <cell r="CY867">
            <v>0</v>
          </cell>
          <cell r="CZ867">
            <v>0</v>
          </cell>
          <cell r="DA867">
            <v>0</v>
          </cell>
          <cell r="DB867">
            <v>0</v>
          </cell>
          <cell r="DC867">
            <v>0</v>
          </cell>
          <cell r="DD867">
            <v>0</v>
          </cell>
          <cell r="DE867">
            <v>0</v>
          </cell>
          <cell r="DF867">
            <v>0</v>
          </cell>
          <cell r="DG867">
            <v>0</v>
          </cell>
          <cell r="DH867">
            <v>0</v>
          </cell>
          <cell r="DI867">
            <v>0</v>
          </cell>
          <cell r="DJ867">
            <v>0</v>
          </cell>
          <cell r="DK867">
            <v>0</v>
          </cell>
          <cell r="DL867">
            <v>0</v>
          </cell>
          <cell r="DM867">
            <v>0</v>
          </cell>
          <cell r="DN867">
            <v>0</v>
          </cell>
          <cell r="DO867">
            <v>0</v>
          </cell>
          <cell r="DP867">
            <v>0</v>
          </cell>
          <cell r="DQ867">
            <v>0</v>
          </cell>
          <cell r="DR867">
            <v>0</v>
          </cell>
          <cell r="DS867">
            <v>0</v>
          </cell>
          <cell r="DT867">
            <v>0</v>
          </cell>
          <cell r="DU867">
            <v>0</v>
          </cell>
          <cell r="DV867">
            <v>0</v>
          </cell>
          <cell r="DW867">
            <v>0</v>
          </cell>
          <cell r="DX867">
            <v>0</v>
          </cell>
          <cell r="DY867">
            <v>0</v>
          </cell>
          <cell r="DZ867">
            <v>0</v>
          </cell>
          <cell r="EA867">
            <v>0</v>
          </cell>
          <cell r="EB867">
            <v>0</v>
          </cell>
          <cell r="EC867">
            <v>0</v>
          </cell>
          <cell r="ED867">
            <v>0</v>
          </cell>
          <cell r="EE867">
            <v>0</v>
          </cell>
          <cell r="EF867">
            <v>0</v>
          </cell>
          <cell r="EG867">
            <v>0</v>
          </cell>
          <cell r="EH867">
            <v>0</v>
          </cell>
          <cell r="EI867">
            <v>0</v>
          </cell>
          <cell r="EJ867">
            <v>0</v>
          </cell>
          <cell r="EK867">
            <v>0</v>
          </cell>
          <cell r="EL867">
            <v>0</v>
          </cell>
          <cell r="EM867">
            <v>0</v>
          </cell>
          <cell r="EN867">
            <v>0</v>
          </cell>
          <cell r="EO867">
            <v>0</v>
          </cell>
          <cell r="EP867">
            <v>0</v>
          </cell>
          <cell r="EQ867">
            <v>0</v>
          </cell>
          <cell r="ER867">
            <v>0</v>
          </cell>
          <cell r="ES867">
            <v>0</v>
          </cell>
          <cell r="ET867">
            <v>0</v>
          </cell>
          <cell r="EU867">
            <v>0</v>
          </cell>
          <cell r="EV867">
            <v>0</v>
          </cell>
          <cell r="EW867">
            <v>0</v>
          </cell>
          <cell r="EX867">
            <v>0</v>
          </cell>
          <cell r="GZ867">
            <v>0</v>
          </cell>
          <cell r="HA867">
            <v>0</v>
          </cell>
        </row>
        <row r="868">
          <cell r="B868" t="str">
            <v>21101UBA106</v>
          </cell>
          <cell r="C868">
            <v>0</v>
          </cell>
          <cell r="D868">
            <v>0</v>
          </cell>
          <cell r="E868">
            <v>0</v>
          </cell>
          <cell r="F868" t="str">
            <v>21101UBA106L0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  <cell r="AL868">
            <v>0</v>
          </cell>
          <cell r="AM868">
            <v>0</v>
          </cell>
          <cell r="AN868">
            <v>0</v>
          </cell>
          <cell r="AO868">
            <v>0</v>
          </cell>
          <cell r="AP868">
            <v>0</v>
          </cell>
          <cell r="AQ868">
            <v>0</v>
          </cell>
          <cell r="AR868">
            <v>0</v>
          </cell>
          <cell r="AS868">
            <v>0</v>
          </cell>
          <cell r="AT868">
            <v>0</v>
          </cell>
          <cell r="AU868">
            <v>0</v>
          </cell>
          <cell r="AV868">
            <v>0</v>
          </cell>
          <cell r="AW868">
            <v>0</v>
          </cell>
          <cell r="AX868">
            <v>0</v>
          </cell>
          <cell r="AY868">
            <v>0</v>
          </cell>
          <cell r="AZ868">
            <v>0</v>
          </cell>
          <cell r="BA868">
            <v>0</v>
          </cell>
          <cell r="BB868">
            <v>0</v>
          </cell>
          <cell r="BC868">
            <v>0</v>
          </cell>
          <cell r="BD868">
            <v>0</v>
          </cell>
          <cell r="BE868">
            <v>0</v>
          </cell>
          <cell r="BF868">
            <v>0</v>
          </cell>
          <cell r="BG868">
            <v>0</v>
          </cell>
          <cell r="BH868">
            <v>0</v>
          </cell>
          <cell r="BI868">
            <v>0</v>
          </cell>
          <cell r="BJ868">
            <v>0</v>
          </cell>
          <cell r="BK868">
            <v>0</v>
          </cell>
          <cell r="BL868">
            <v>0</v>
          </cell>
          <cell r="BM868">
            <v>0</v>
          </cell>
          <cell r="BN868">
            <v>0</v>
          </cell>
          <cell r="BO868">
            <v>0</v>
          </cell>
          <cell r="BP868">
            <v>0</v>
          </cell>
          <cell r="BQ868">
            <v>0</v>
          </cell>
          <cell r="BR868">
            <v>0</v>
          </cell>
          <cell r="BS868">
            <v>0</v>
          </cell>
          <cell r="BT868">
            <v>0</v>
          </cell>
          <cell r="BU868">
            <v>0</v>
          </cell>
          <cell r="BV868">
            <v>0</v>
          </cell>
          <cell r="BW868">
            <v>0</v>
          </cell>
          <cell r="BX868">
            <v>0</v>
          </cell>
          <cell r="BY868">
            <v>0</v>
          </cell>
          <cell r="BZ868">
            <v>0</v>
          </cell>
          <cell r="CA868">
            <v>0</v>
          </cell>
          <cell r="CB868">
            <v>0</v>
          </cell>
          <cell r="CC868">
            <v>0</v>
          </cell>
          <cell r="CD868">
            <v>0</v>
          </cell>
          <cell r="CE868">
            <v>0</v>
          </cell>
          <cell r="CF868">
            <v>0</v>
          </cell>
          <cell r="CG868">
            <v>0</v>
          </cell>
          <cell r="CH868">
            <v>0</v>
          </cell>
          <cell r="CI868">
            <v>0</v>
          </cell>
          <cell r="CJ868">
            <v>0</v>
          </cell>
          <cell r="CK868">
            <v>0</v>
          </cell>
          <cell r="CL868">
            <v>0</v>
          </cell>
          <cell r="CM868">
            <v>0</v>
          </cell>
          <cell r="CN868">
            <v>0</v>
          </cell>
          <cell r="CO868">
            <v>0</v>
          </cell>
          <cell r="CP868">
            <v>0</v>
          </cell>
          <cell r="CQ868">
            <v>0</v>
          </cell>
          <cell r="CR868">
            <v>0</v>
          </cell>
          <cell r="CS868">
            <v>0</v>
          </cell>
          <cell r="CT868">
            <v>0</v>
          </cell>
          <cell r="CU868">
            <v>0</v>
          </cell>
          <cell r="CV868">
            <v>0</v>
          </cell>
          <cell r="CW868">
            <v>0</v>
          </cell>
          <cell r="CX868">
            <v>0</v>
          </cell>
          <cell r="CY868">
            <v>0</v>
          </cell>
          <cell r="CZ868">
            <v>0</v>
          </cell>
          <cell r="DA868">
            <v>0</v>
          </cell>
          <cell r="DB868">
            <v>0</v>
          </cell>
          <cell r="DC868">
            <v>0</v>
          </cell>
          <cell r="DD868">
            <v>0</v>
          </cell>
          <cell r="DE868">
            <v>0</v>
          </cell>
          <cell r="DF868">
            <v>0</v>
          </cell>
          <cell r="DG868">
            <v>0</v>
          </cell>
          <cell r="DH868">
            <v>0</v>
          </cell>
          <cell r="DI868">
            <v>0</v>
          </cell>
          <cell r="DJ868">
            <v>0</v>
          </cell>
          <cell r="DK868">
            <v>0</v>
          </cell>
          <cell r="DL868">
            <v>0</v>
          </cell>
          <cell r="DM868">
            <v>0</v>
          </cell>
          <cell r="DN868">
            <v>0</v>
          </cell>
          <cell r="DO868">
            <v>0</v>
          </cell>
          <cell r="DP868">
            <v>0</v>
          </cell>
          <cell r="DQ868">
            <v>0</v>
          </cell>
          <cell r="DR868">
            <v>0</v>
          </cell>
          <cell r="DS868">
            <v>0</v>
          </cell>
          <cell r="DT868">
            <v>0</v>
          </cell>
          <cell r="DU868">
            <v>0</v>
          </cell>
          <cell r="DV868">
            <v>0</v>
          </cell>
          <cell r="DW868">
            <v>0</v>
          </cell>
          <cell r="DX868">
            <v>0</v>
          </cell>
          <cell r="DY868">
            <v>0</v>
          </cell>
          <cell r="DZ868">
            <v>0</v>
          </cell>
          <cell r="EA868">
            <v>0</v>
          </cell>
          <cell r="EB868">
            <v>0</v>
          </cell>
          <cell r="EC868">
            <v>0</v>
          </cell>
          <cell r="ED868">
            <v>0</v>
          </cell>
          <cell r="EE868">
            <v>0</v>
          </cell>
          <cell r="EF868">
            <v>0</v>
          </cell>
          <cell r="EG868">
            <v>0</v>
          </cell>
          <cell r="EH868">
            <v>0</v>
          </cell>
          <cell r="EI868">
            <v>0</v>
          </cell>
          <cell r="EJ868">
            <v>0</v>
          </cell>
          <cell r="EK868">
            <v>0</v>
          </cell>
          <cell r="EL868">
            <v>0</v>
          </cell>
          <cell r="EM868">
            <v>0</v>
          </cell>
          <cell r="EN868">
            <v>0</v>
          </cell>
          <cell r="EO868">
            <v>0</v>
          </cell>
          <cell r="EP868">
            <v>0</v>
          </cell>
          <cell r="EQ868">
            <v>0</v>
          </cell>
          <cell r="ER868">
            <v>0</v>
          </cell>
          <cell r="ES868">
            <v>0</v>
          </cell>
          <cell r="ET868">
            <v>0</v>
          </cell>
          <cell r="EU868">
            <v>0</v>
          </cell>
          <cell r="EV868">
            <v>0</v>
          </cell>
          <cell r="EW868">
            <v>0</v>
          </cell>
          <cell r="EX868">
            <v>0</v>
          </cell>
          <cell r="GZ868">
            <v>0</v>
          </cell>
          <cell r="HA868">
            <v>0</v>
          </cell>
        </row>
        <row r="869">
          <cell r="B869" t="str">
            <v>21101UBA206</v>
          </cell>
          <cell r="C869">
            <v>0</v>
          </cell>
          <cell r="D869">
            <v>0</v>
          </cell>
          <cell r="E869">
            <v>0</v>
          </cell>
          <cell r="F869" t="str">
            <v>21101UBA206L0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>
            <v>0</v>
          </cell>
          <cell r="AM869">
            <v>0</v>
          </cell>
          <cell r="AN869">
            <v>0</v>
          </cell>
          <cell r="AO869">
            <v>0</v>
          </cell>
          <cell r="AP869">
            <v>0</v>
          </cell>
          <cell r="AQ869">
            <v>0</v>
          </cell>
          <cell r="AR869">
            <v>0</v>
          </cell>
          <cell r="AS869">
            <v>0</v>
          </cell>
          <cell r="AT869">
            <v>0</v>
          </cell>
          <cell r="AU869">
            <v>0</v>
          </cell>
          <cell r="AV869">
            <v>0</v>
          </cell>
          <cell r="AW869">
            <v>0</v>
          </cell>
          <cell r="AX869">
            <v>0</v>
          </cell>
          <cell r="AY869">
            <v>0</v>
          </cell>
          <cell r="AZ869">
            <v>0</v>
          </cell>
          <cell r="BA869">
            <v>0</v>
          </cell>
          <cell r="BB869">
            <v>0</v>
          </cell>
          <cell r="BC869">
            <v>0</v>
          </cell>
          <cell r="BD869">
            <v>0</v>
          </cell>
          <cell r="BE869">
            <v>0</v>
          </cell>
          <cell r="BF869">
            <v>0</v>
          </cell>
          <cell r="BG869">
            <v>0</v>
          </cell>
          <cell r="BH869">
            <v>0</v>
          </cell>
          <cell r="BI869">
            <v>0</v>
          </cell>
          <cell r="BJ869">
            <v>0</v>
          </cell>
          <cell r="BK869">
            <v>0</v>
          </cell>
          <cell r="BL869">
            <v>0</v>
          </cell>
          <cell r="BM869">
            <v>0</v>
          </cell>
          <cell r="BN869">
            <v>0</v>
          </cell>
          <cell r="BO869">
            <v>0</v>
          </cell>
          <cell r="BP869">
            <v>0</v>
          </cell>
          <cell r="BQ869">
            <v>0</v>
          </cell>
          <cell r="BR869">
            <v>0</v>
          </cell>
          <cell r="BS869">
            <v>0</v>
          </cell>
          <cell r="BT869">
            <v>0</v>
          </cell>
          <cell r="BU869">
            <v>0</v>
          </cell>
          <cell r="BV869">
            <v>0</v>
          </cell>
          <cell r="BW869">
            <v>0</v>
          </cell>
          <cell r="BX869">
            <v>0</v>
          </cell>
          <cell r="BY869">
            <v>0</v>
          </cell>
          <cell r="BZ869">
            <v>0</v>
          </cell>
          <cell r="CA869">
            <v>0</v>
          </cell>
          <cell r="CB869">
            <v>0</v>
          </cell>
          <cell r="CC869">
            <v>0</v>
          </cell>
          <cell r="CD869">
            <v>0</v>
          </cell>
          <cell r="CE869">
            <v>0</v>
          </cell>
          <cell r="CF869">
            <v>0</v>
          </cell>
          <cell r="CG869">
            <v>0</v>
          </cell>
          <cell r="CH869">
            <v>0</v>
          </cell>
          <cell r="CI869">
            <v>0</v>
          </cell>
          <cell r="CJ869">
            <v>0</v>
          </cell>
          <cell r="CK869">
            <v>0</v>
          </cell>
          <cell r="CL869">
            <v>0</v>
          </cell>
          <cell r="CM869">
            <v>0</v>
          </cell>
          <cell r="CN869">
            <v>0</v>
          </cell>
          <cell r="CO869">
            <v>0</v>
          </cell>
          <cell r="CP869">
            <v>0</v>
          </cell>
          <cell r="CQ869">
            <v>0</v>
          </cell>
          <cell r="CR869">
            <v>0</v>
          </cell>
          <cell r="CS869">
            <v>0</v>
          </cell>
          <cell r="CT869">
            <v>0</v>
          </cell>
          <cell r="CU869">
            <v>0</v>
          </cell>
          <cell r="CV869">
            <v>0</v>
          </cell>
          <cell r="CW869">
            <v>0</v>
          </cell>
          <cell r="CX869">
            <v>0</v>
          </cell>
          <cell r="CY869">
            <v>0</v>
          </cell>
          <cell r="CZ869">
            <v>0</v>
          </cell>
          <cell r="DA869">
            <v>0</v>
          </cell>
          <cell r="DB869">
            <v>0</v>
          </cell>
          <cell r="DC869">
            <v>0</v>
          </cell>
          <cell r="DD869">
            <v>0</v>
          </cell>
          <cell r="DE869">
            <v>0</v>
          </cell>
          <cell r="DF869">
            <v>0</v>
          </cell>
          <cell r="DG869">
            <v>0</v>
          </cell>
          <cell r="DH869">
            <v>0</v>
          </cell>
          <cell r="DI869">
            <v>0</v>
          </cell>
          <cell r="DJ869">
            <v>0</v>
          </cell>
          <cell r="DK869">
            <v>0</v>
          </cell>
          <cell r="DL869">
            <v>0</v>
          </cell>
          <cell r="DM869">
            <v>0</v>
          </cell>
          <cell r="DN869">
            <v>0</v>
          </cell>
          <cell r="DO869">
            <v>0</v>
          </cell>
          <cell r="DP869">
            <v>0</v>
          </cell>
          <cell r="DQ869">
            <v>0</v>
          </cell>
          <cell r="DR869">
            <v>0</v>
          </cell>
          <cell r="DS869">
            <v>0</v>
          </cell>
          <cell r="DT869">
            <v>0</v>
          </cell>
          <cell r="DU869">
            <v>0</v>
          </cell>
          <cell r="DV869">
            <v>0</v>
          </cell>
          <cell r="DW869">
            <v>0</v>
          </cell>
          <cell r="DX869">
            <v>0</v>
          </cell>
          <cell r="DY869">
            <v>0</v>
          </cell>
          <cell r="DZ869">
            <v>0</v>
          </cell>
          <cell r="EA869">
            <v>0</v>
          </cell>
          <cell r="EB869">
            <v>0</v>
          </cell>
          <cell r="EC869">
            <v>0</v>
          </cell>
          <cell r="ED869">
            <v>0</v>
          </cell>
          <cell r="EE869">
            <v>0</v>
          </cell>
          <cell r="EF869">
            <v>0</v>
          </cell>
          <cell r="EG869">
            <v>0</v>
          </cell>
          <cell r="EH869">
            <v>0</v>
          </cell>
          <cell r="EI869">
            <v>0</v>
          </cell>
          <cell r="EJ869">
            <v>0</v>
          </cell>
          <cell r="EK869">
            <v>0</v>
          </cell>
          <cell r="EL869">
            <v>0</v>
          </cell>
          <cell r="EM869">
            <v>0</v>
          </cell>
          <cell r="EN869">
            <v>0</v>
          </cell>
          <cell r="EO869">
            <v>0</v>
          </cell>
          <cell r="EP869">
            <v>0</v>
          </cell>
          <cell r="EQ869">
            <v>0</v>
          </cell>
          <cell r="ER869">
            <v>0</v>
          </cell>
          <cell r="ES869">
            <v>0</v>
          </cell>
          <cell r="ET869">
            <v>0</v>
          </cell>
          <cell r="EU869">
            <v>0</v>
          </cell>
          <cell r="EV869">
            <v>0</v>
          </cell>
          <cell r="EW869">
            <v>0</v>
          </cell>
          <cell r="EX869">
            <v>0</v>
          </cell>
          <cell r="GZ869">
            <v>0</v>
          </cell>
          <cell r="HA869">
            <v>0</v>
          </cell>
        </row>
        <row r="870">
          <cell r="B870" t="str">
            <v>LTE12</v>
          </cell>
          <cell r="C870" t="str">
            <v>LINHA 6LTE12</v>
          </cell>
          <cell r="D870">
            <v>0</v>
          </cell>
          <cell r="E870">
            <v>0</v>
          </cell>
          <cell r="F870" t="str">
            <v>IRENE CORE</v>
          </cell>
          <cell r="G870">
            <v>0</v>
          </cell>
          <cell r="H870">
            <v>0</v>
          </cell>
          <cell r="I870">
            <v>7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7</v>
          </cell>
          <cell r="T870">
            <v>0</v>
          </cell>
          <cell r="U870">
            <v>7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>
            <v>0</v>
          </cell>
          <cell r="AC870">
            <v>0</v>
          </cell>
          <cell r="AD870">
            <v>0</v>
          </cell>
          <cell r="AE870">
            <v>-7</v>
          </cell>
          <cell r="AF870">
            <v>7</v>
          </cell>
          <cell r="AG870">
            <v>0</v>
          </cell>
          <cell r="AH870">
            <v>7</v>
          </cell>
          <cell r="AI870">
            <v>0</v>
          </cell>
          <cell r="AJ870">
            <v>0</v>
          </cell>
          <cell r="AK870">
            <v>0</v>
          </cell>
          <cell r="AL870">
            <v>0</v>
          </cell>
          <cell r="AM870">
            <v>0</v>
          </cell>
          <cell r="AN870">
            <v>0</v>
          </cell>
          <cell r="AO870">
            <v>0</v>
          </cell>
          <cell r="AP870">
            <v>0</v>
          </cell>
          <cell r="AQ870">
            <v>0</v>
          </cell>
          <cell r="AR870">
            <v>0</v>
          </cell>
          <cell r="AS870">
            <v>7</v>
          </cell>
          <cell r="AT870">
            <v>0</v>
          </cell>
          <cell r="AU870">
            <v>7</v>
          </cell>
          <cell r="AV870">
            <v>0</v>
          </cell>
          <cell r="AW870">
            <v>0</v>
          </cell>
          <cell r="AX870">
            <v>0</v>
          </cell>
          <cell r="AY870">
            <v>0</v>
          </cell>
          <cell r="AZ870">
            <v>0</v>
          </cell>
          <cell r="BA870">
            <v>0</v>
          </cell>
          <cell r="BB870">
            <v>0</v>
          </cell>
          <cell r="BC870">
            <v>0</v>
          </cell>
          <cell r="BD870">
            <v>0</v>
          </cell>
          <cell r="BE870">
            <v>0</v>
          </cell>
          <cell r="BF870">
            <v>7</v>
          </cell>
          <cell r="BG870">
            <v>0</v>
          </cell>
          <cell r="BH870">
            <v>7</v>
          </cell>
          <cell r="BI870">
            <v>0</v>
          </cell>
          <cell r="BJ870">
            <v>0</v>
          </cell>
          <cell r="BK870">
            <v>0</v>
          </cell>
          <cell r="BL870">
            <v>0</v>
          </cell>
          <cell r="BM870">
            <v>2</v>
          </cell>
          <cell r="BN870">
            <v>0</v>
          </cell>
          <cell r="BO870">
            <v>0</v>
          </cell>
          <cell r="BP870">
            <v>0</v>
          </cell>
          <cell r="BQ870">
            <v>0</v>
          </cell>
          <cell r="BR870">
            <v>7</v>
          </cell>
          <cell r="BS870">
            <v>0</v>
          </cell>
          <cell r="BT870">
            <v>0</v>
          </cell>
          <cell r="BU870">
            <v>0</v>
          </cell>
          <cell r="BV870">
            <v>0</v>
          </cell>
          <cell r="BW870">
            <v>0</v>
          </cell>
          <cell r="BX870">
            <v>0</v>
          </cell>
          <cell r="BY870">
            <v>0</v>
          </cell>
          <cell r="BZ870">
            <v>1</v>
          </cell>
          <cell r="CA870">
            <v>0</v>
          </cell>
          <cell r="CB870">
            <v>0</v>
          </cell>
          <cell r="CC870">
            <v>0</v>
          </cell>
          <cell r="CD870">
            <v>0</v>
          </cell>
          <cell r="CE870">
            <v>0</v>
          </cell>
          <cell r="CF870">
            <v>0</v>
          </cell>
          <cell r="CG870">
            <v>0</v>
          </cell>
          <cell r="CH870">
            <v>0</v>
          </cell>
          <cell r="CI870">
            <v>0</v>
          </cell>
          <cell r="CJ870">
            <v>0</v>
          </cell>
          <cell r="CK870">
            <v>0</v>
          </cell>
          <cell r="CL870">
            <v>0</v>
          </cell>
          <cell r="CM870">
            <v>0</v>
          </cell>
          <cell r="CN870">
            <v>0</v>
          </cell>
          <cell r="CO870">
            <v>0</v>
          </cell>
          <cell r="CP870">
            <v>0</v>
          </cell>
          <cell r="CQ870">
            <v>0</v>
          </cell>
          <cell r="CR870">
            <v>0</v>
          </cell>
          <cell r="CS870">
            <v>0</v>
          </cell>
          <cell r="CT870">
            <v>0</v>
          </cell>
          <cell r="CU870">
            <v>0</v>
          </cell>
          <cell r="CV870">
            <v>0</v>
          </cell>
          <cell r="CW870">
            <v>0</v>
          </cell>
          <cell r="CX870">
            <v>0</v>
          </cell>
          <cell r="CY870">
            <v>0</v>
          </cell>
          <cell r="CZ870">
            <v>0</v>
          </cell>
          <cell r="DA870">
            <v>0</v>
          </cell>
          <cell r="DB870">
            <v>0</v>
          </cell>
          <cell r="DC870">
            <v>0</v>
          </cell>
          <cell r="DD870">
            <v>0</v>
          </cell>
          <cell r="DE870">
            <v>0</v>
          </cell>
          <cell r="DF870">
            <v>0</v>
          </cell>
          <cell r="DG870">
            <v>0</v>
          </cell>
          <cell r="DH870">
            <v>0</v>
          </cell>
          <cell r="DI870">
            <v>0</v>
          </cell>
          <cell r="DJ870">
            <v>0</v>
          </cell>
          <cell r="DK870">
            <v>0</v>
          </cell>
          <cell r="DL870">
            <v>0</v>
          </cell>
          <cell r="DM870">
            <v>0</v>
          </cell>
          <cell r="DN870">
            <v>0</v>
          </cell>
          <cell r="DO870">
            <v>0</v>
          </cell>
          <cell r="DP870">
            <v>0</v>
          </cell>
          <cell r="DQ870">
            <v>0</v>
          </cell>
          <cell r="DR870">
            <v>0</v>
          </cell>
          <cell r="DS870">
            <v>0</v>
          </cell>
          <cell r="DT870">
            <v>0</v>
          </cell>
          <cell r="DU870">
            <v>0</v>
          </cell>
          <cell r="DV870">
            <v>0</v>
          </cell>
          <cell r="DW870">
            <v>0</v>
          </cell>
          <cell r="DX870">
            <v>0</v>
          </cell>
          <cell r="DY870">
            <v>0</v>
          </cell>
          <cell r="DZ870">
            <v>0</v>
          </cell>
          <cell r="EA870">
            <v>0</v>
          </cell>
          <cell r="EB870">
            <v>0</v>
          </cell>
          <cell r="EC870">
            <v>0</v>
          </cell>
          <cell r="ED870">
            <v>0</v>
          </cell>
          <cell r="EE870">
            <v>0</v>
          </cell>
          <cell r="EF870">
            <v>0</v>
          </cell>
          <cell r="EG870">
            <v>0</v>
          </cell>
          <cell r="EH870">
            <v>0</v>
          </cell>
          <cell r="EI870">
            <v>0</v>
          </cell>
          <cell r="EJ870">
            <v>0</v>
          </cell>
          <cell r="EK870">
            <v>0</v>
          </cell>
          <cell r="EL870">
            <v>0</v>
          </cell>
          <cell r="EM870">
            <v>0</v>
          </cell>
          <cell r="EN870">
            <v>0</v>
          </cell>
          <cell r="EO870">
            <v>0</v>
          </cell>
          <cell r="EP870">
            <v>0</v>
          </cell>
          <cell r="EQ870">
            <v>0</v>
          </cell>
          <cell r="ER870">
            <v>0</v>
          </cell>
          <cell r="ES870">
            <v>0</v>
          </cell>
          <cell r="ET870">
            <v>0</v>
          </cell>
          <cell r="EU870">
            <v>0</v>
          </cell>
          <cell r="EV870">
            <v>0</v>
          </cell>
          <cell r="EW870">
            <v>0</v>
          </cell>
          <cell r="EX870">
            <v>0</v>
          </cell>
          <cell r="GZ870">
            <v>0</v>
          </cell>
          <cell r="HA870">
            <v>0</v>
          </cell>
        </row>
        <row r="871">
          <cell r="B871" t="str">
            <v>21121DBA106</v>
          </cell>
          <cell r="C871">
            <v>0</v>
          </cell>
          <cell r="D871">
            <v>0</v>
          </cell>
          <cell r="E871" t="str">
            <v>900941428</v>
          </cell>
          <cell r="F871" t="str">
            <v>21121DBA106L0</v>
          </cell>
          <cell r="G871">
            <v>0</v>
          </cell>
          <cell r="H871">
            <v>0</v>
          </cell>
          <cell r="I871">
            <v>7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7</v>
          </cell>
          <cell r="T871">
            <v>0</v>
          </cell>
          <cell r="U871">
            <v>7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>
            <v>0</v>
          </cell>
          <cell r="AC871">
            <v>0</v>
          </cell>
          <cell r="AD871">
            <v>0</v>
          </cell>
          <cell r="AE871">
            <v>-7</v>
          </cell>
          <cell r="AF871">
            <v>7</v>
          </cell>
          <cell r="AG871">
            <v>0</v>
          </cell>
          <cell r="AH871">
            <v>7</v>
          </cell>
          <cell r="AI871">
            <v>0</v>
          </cell>
          <cell r="AJ871">
            <v>0</v>
          </cell>
          <cell r="AK871">
            <v>0</v>
          </cell>
          <cell r="AL871">
            <v>0</v>
          </cell>
          <cell r="AM871">
            <v>0</v>
          </cell>
          <cell r="AN871">
            <v>0</v>
          </cell>
          <cell r="AO871">
            <v>0</v>
          </cell>
          <cell r="AP871">
            <v>0</v>
          </cell>
          <cell r="AQ871">
            <v>0</v>
          </cell>
          <cell r="AR871">
            <v>0</v>
          </cell>
          <cell r="AS871">
            <v>7</v>
          </cell>
          <cell r="AT871">
            <v>0</v>
          </cell>
          <cell r="AU871">
            <v>7</v>
          </cell>
          <cell r="AV871">
            <v>0</v>
          </cell>
          <cell r="AW871">
            <v>0</v>
          </cell>
          <cell r="AX871">
            <v>0</v>
          </cell>
          <cell r="AY871">
            <v>0</v>
          </cell>
          <cell r="AZ871">
            <v>0</v>
          </cell>
          <cell r="BA871">
            <v>0</v>
          </cell>
          <cell r="BB871">
            <v>0</v>
          </cell>
          <cell r="BC871">
            <v>0</v>
          </cell>
          <cell r="BD871">
            <v>0</v>
          </cell>
          <cell r="BE871">
            <v>0</v>
          </cell>
          <cell r="BF871">
            <v>7</v>
          </cell>
          <cell r="BG871">
            <v>0</v>
          </cell>
          <cell r="BH871">
            <v>7</v>
          </cell>
          <cell r="BI871">
            <v>0</v>
          </cell>
          <cell r="BJ871">
            <v>0</v>
          </cell>
          <cell r="BK871">
            <v>0</v>
          </cell>
          <cell r="BL871">
            <v>0</v>
          </cell>
          <cell r="BM871">
            <v>2</v>
          </cell>
          <cell r="BN871">
            <v>0</v>
          </cell>
          <cell r="BO871">
            <v>0</v>
          </cell>
          <cell r="BP871">
            <v>0</v>
          </cell>
          <cell r="BQ871">
            <v>0</v>
          </cell>
          <cell r="BR871">
            <v>7</v>
          </cell>
          <cell r="BS871">
            <v>0</v>
          </cell>
          <cell r="BT871">
            <v>0</v>
          </cell>
          <cell r="BU871">
            <v>0</v>
          </cell>
          <cell r="BV871">
            <v>0</v>
          </cell>
          <cell r="BW871">
            <v>0</v>
          </cell>
          <cell r="BX871">
            <v>0</v>
          </cell>
          <cell r="BY871">
            <v>0</v>
          </cell>
          <cell r="BZ871">
            <v>1</v>
          </cell>
          <cell r="CA871">
            <v>0</v>
          </cell>
          <cell r="CB871">
            <v>0</v>
          </cell>
          <cell r="CC871">
            <v>0</v>
          </cell>
          <cell r="CD871">
            <v>0</v>
          </cell>
          <cell r="CE871">
            <v>0</v>
          </cell>
          <cell r="CF871">
            <v>0</v>
          </cell>
          <cell r="CG871">
            <v>0</v>
          </cell>
          <cell r="CH871">
            <v>0</v>
          </cell>
          <cell r="CI871">
            <v>0</v>
          </cell>
          <cell r="CJ871">
            <v>0</v>
          </cell>
          <cell r="CK871">
            <v>0</v>
          </cell>
          <cell r="CL871">
            <v>0</v>
          </cell>
          <cell r="CM871">
            <v>0</v>
          </cell>
          <cell r="CN871">
            <v>0</v>
          </cell>
          <cell r="CO871">
            <v>0</v>
          </cell>
          <cell r="CP871">
            <v>0</v>
          </cell>
          <cell r="CQ871">
            <v>0</v>
          </cell>
          <cell r="CR871">
            <v>0</v>
          </cell>
          <cell r="CS871">
            <v>0</v>
          </cell>
          <cell r="CT871">
            <v>0</v>
          </cell>
          <cell r="CU871">
            <v>0</v>
          </cell>
          <cell r="CV871">
            <v>0</v>
          </cell>
          <cell r="CW871">
            <v>0</v>
          </cell>
          <cell r="CX871">
            <v>0</v>
          </cell>
          <cell r="CY871">
            <v>0</v>
          </cell>
          <cell r="CZ871">
            <v>0</v>
          </cell>
          <cell r="DA871">
            <v>0</v>
          </cell>
          <cell r="DB871">
            <v>0</v>
          </cell>
          <cell r="DC871">
            <v>0</v>
          </cell>
          <cell r="DD871">
            <v>0</v>
          </cell>
          <cell r="DE871">
            <v>0</v>
          </cell>
          <cell r="DF871">
            <v>0</v>
          </cell>
          <cell r="DG871">
            <v>0</v>
          </cell>
          <cell r="DH871">
            <v>0</v>
          </cell>
          <cell r="DI871">
            <v>0</v>
          </cell>
          <cell r="DJ871">
            <v>0</v>
          </cell>
          <cell r="DK871">
            <v>0</v>
          </cell>
          <cell r="DL871">
            <v>0</v>
          </cell>
          <cell r="DM871">
            <v>0</v>
          </cell>
          <cell r="DN871">
            <v>0</v>
          </cell>
          <cell r="DO871">
            <v>0</v>
          </cell>
          <cell r="DP871">
            <v>0</v>
          </cell>
          <cell r="DQ871">
            <v>0</v>
          </cell>
          <cell r="DR871">
            <v>0</v>
          </cell>
          <cell r="DS871">
            <v>0</v>
          </cell>
          <cell r="DT871">
            <v>0</v>
          </cell>
          <cell r="DU871">
            <v>0</v>
          </cell>
          <cell r="DV871">
            <v>0</v>
          </cell>
          <cell r="DW871">
            <v>0</v>
          </cell>
          <cell r="DX871">
            <v>0</v>
          </cell>
          <cell r="DY871">
            <v>0</v>
          </cell>
          <cell r="DZ871">
            <v>0</v>
          </cell>
          <cell r="EA871">
            <v>0</v>
          </cell>
          <cell r="EB871">
            <v>0</v>
          </cell>
          <cell r="EC871">
            <v>0</v>
          </cell>
          <cell r="ED871">
            <v>0</v>
          </cell>
          <cell r="EE871">
            <v>0</v>
          </cell>
          <cell r="EF871">
            <v>0</v>
          </cell>
          <cell r="EG871">
            <v>0</v>
          </cell>
          <cell r="EH871">
            <v>0</v>
          </cell>
          <cell r="EI871">
            <v>0</v>
          </cell>
          <cell r="EJ871">
            <v>0</v>
          </cell>
          <cell r="EK871">
            <v>0</v>
          </cell>
          <cell r="EL871">
            <v>0</v>
          </cell>
          <cell r="EM871">
            <v>0</v>
          </cell>
          <cell r="EN871">
            <v>0</v>
          </cell>
          <cell r="EO871">
            <v>0</v>
          </cell>
          <cell r="EP871">
            <v>0</v>
          </cell>
          <cell r="EQ871">
            <v>0</v>
          </cell>
          <cell r="ER871">
            <v>0</v>
          </cell>
          <cell r="ES871">
            <v>0</v>
          </cell>
          <cell r="ET871">
            <v>0</v>
          </cell>
          <cell r="EU871">
            <v>0</v>
          </cell>
          <cell r="EV871">
            <v>0</v>
          </cell>
          <cell r="EW871">
            <v>0</v>
          </cell>
          <cell r="EX871">
            <v>0</v>
          </cell>
          <cell r="GZ871">
            <v>0</v>
          </cell>
          <cell r="HA871">
            <v>0</v>
          </cell>
        </row>
        <row r="872">
          <cell r="B872" t="str">
            <v>21121DBA206</v>
          </cell>
          <cell r="C872">
            <v>0</v>
          </cell>
          <cell r="D872">
            <v>0</v>
          </cell>
          <cell r="E872" t="str">
            <v>900941429</v>
          </cell>
          <cell r="F872" t="str">
            <v>21121DBA206L0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>
            <v>0</v>
          </cell>
          <cell r="AM872">
            <v>0</v>
          </cell>
          <cell r="AN872">
            <v>0</v>
          </cell>
          <cell r="AO872">
            <v>0</v>
          </cell>
          <cell r="AP872">
            <v>0</v>
          </cell>
          <cell r="AQ872">
            <v>0</v>
          </cell>
          <cell r="AR872">
            <v>0</v>
          </cell>
          <cell r="AS872">
            <v>0</v>
          </cell>
          <cell r="AT872">
            <v>0</v>
          </cell>
          <cell r="AU872">
            <v>0</v>
          </cell>
          <cell r="AV872">
            <v>0</v>
          </cell>
          <cell r="AW872">
            <v>0</v>
          </cell>
          <cell r="AX872">
            <v>0</v>
          </cell>
          <cell r="AY872">
            <v>0</v>
          </cell>
          <cell r="AZ872">
            <v>0</v>
          </cell>
          <cell r="BA872">
            <v>0</v>
          </cell>
          <cell r="BB872">
            <v>0</v>
          </cell>
          <cell r="BC872">
            <v>0</v>
          </cell>
          <cell r="BD872">
            <v>0</v>
          </cell>
          <cell r="BE872">
            <v>0</v>
          </cell>
          <cell r="BF872">
            <v>0</v>
          </cell>
          <cell r="BG872">
            <v>0</v>
          </cell>
          <cell r="BH872">
            <v>0</v>
          </cell>
          <cell r="BI872">
            <v>0</v>
          </cell>
          <cell r="BJ872">
            <v>0</v>
          </cell>
          <cell r="BK872">
            <v>0</v>
          </cell>
          <cell r="BL872">
            <v>0</v>
          </cell>
          <cell r="BM872">
            <v>0</v>
          </cell>
          <cell r="BN872">
            <v>0</v>
          </cell>
          <cell r="BO872">
            <v>0</v>
          </cell>
          <cell r="BP872">
            <v>0</v>
          </cell>
          <cell r="BQ872">
            <v>0</v>
          </cell>
          <cell r="BR872">
            <v>0</v>
          </cell>
          <cell r="BS872">
            <v>0</v>
          </cell>
          <cell r="BT872">
            <v>0</v>
          </cell>
          <cell r="BU872">
            <v>0</v>
          </cell>
          <cell r="BV872">
            <v>0</v>
          </cell>
          <cell r="BW872">
            <v>0</v>
          </cell>
          <cell r="BX872">
            <v>0</v>
          </cell>
          <cell r="BY872">
            <v>0</v>
          </cell>
          <cell r="BZ872">
            <v>0</v>
          </cell>
          <cell r="CA872">
            <v>0</v>
          </cell>
          <cell r="CB872">
            <v>0</v>
          </cell>
          <cell r="CC872">
            <v>0</v>
          </cell>
          <cell r="CD872">
            <v>0</v>
          </cell>
          <cell r="CE872">
            <v>0</v>
          </cell>
          <cell r="CF872">
            <v>0</v>
          </cell>
          <cell r="CG872">
            <v>0</v>
          </cell>
          <cell r="CH872">
            <v>0</v>
          </cell>
          <cell r="CI872">
            <v>0</v>
          </cell>
          <cell r="CJ872">
            <v>0</v>
          </cell>
          <cell r="CK872">
            <v>0</v>
          </cell>
          <cell r="CL872">
            <v>0</v>
          </cell>
          <cell r="CM872">
            <v>0</v>
          </cell>
          <cell r="CN872">
            <v>0</v>
          </cell>
          <cell r="CO872">
            <v>0</v>
          </cell>
          <cell r="CP872">
            <v>0</v>
          </cell>
          <cell r="CQ872">
            <v>0</v>
          </cell>
          <cell r="CR872">
            <v>0</v>
          </cell>
          <cell r="CS872">
            <v>0</v>
          </cell>
          <cell r="CT872">
            <v>0</v>
          </cell>
          <cell r="CU872">
            <v>0</v>
          </cell>
          <cell r="CV872">
            <v>0</v>
          </cell>
          <cell r="CW872">
            <v>0</v>
          </cell>
          <cell r="CX872">
            <v>0</v>
          </cell>
          <cell r="CY872">
            <v>0</v>
          </cell>
          <cell r="CZ872">
            <v>0</v>
          </cell>
          <cell r="DA872">
            <v>0</v>
          </cell>
          <cell r="DB872">
            <v>0</v>
          </cell>
          <cell r="DC872">
            <v>0</v>
          </cell>
          <cell r="DD872">
            <v>0</v>
          </cell>
          <cell r="DE872">
            <v>0</v>
          </cell>
          <cell r="DF872">
            <v>0</v>
          </cell>
          <cell r="DG872">
            <v>0</v>
          </cell>
          <cell r="DH872">
            <v>0</v>
          </cell>
          <cell r="DI872">
            <v>0</v>
          </cell>
          <cell r="DJ872">
            <v>0</v>
          </cell>
          <cell r="DK872">
            <v>0</v>
          </cell>
          <cell r="DL872">
            <v>0</v>
          </cell>
          <cell r="DM872">
            <v>0</v>
          </cell>
          <cell r="DN872">
            <v>0</v>
          </cell>
          <cell r="DO872">
            <v>0</v>
          </cell>
          <cell r="DP872">
            <v>0</v>
          </cell>
          <cell r="DQ872">
            <v>0</v>
          </cell>
          <cell r="DR872">
            <v>0</v>
          </cell>
          <cell r="DS872">
            <v>0</v>
          </cell>
          <cell r="DT872">
            <v>0</v>
          </cell>
          <cell r="DU872">
            <v>0</v>
          </cell>
          <cell r="DV872">
            <v>0</v>
          </cell>
          <cell r="DW872">
            <v>0</v>
          </cell>
          <cell r="DX872">
            <v>0</v>
          </cell>
          <cell r="DY872">
            <v>0</v>
          </cell>
          <cell r="DZ872">
            <v>0</v>
          </cell>
          <cell r="EA872">
            <v>0</v>
          </cell>
          <cell r="EB872">
            <v>0</v>
          </cell>
          <cell r="EC872">
            <v>0</v>
          </cell>
          <cell r="ED872">
            <v>0</v>
          </cell>
          <cell r="EE872">
            <v>0</v>
          </cell>
          <cell r="EF872">
            <v>0</v>
          </cell>
          <cell r="EG872">
            <v>0</v>
          </cell>
          <cell r="EH872">
            <v>0</v>
          </cell>
          <cell r="EI872">
            <v>0</v>
          </cell>
          <cell r="EJ872">
            <v>0</v>
          </cell>
          <cell r="EK872">
            <v>0</v>
          </cell>
          <cell r="EL872">
            <v>0</v>
          </cell>
          <cell r="EM872">
            <v>0</v>
          </cell>
          <cell r="EN872">
            <v>0</v>
          </cell>
          <cell r="EO872">
            <v>0</v>
          </cell>
          <cell r="EP872">
            <v>0</v>
          </cell>
          <cell r="EQ872">
            <v>0</v>
          </cell>
          <cell r="ER872">
            <v>0</v>
          </cell>
          <cell r="ES872">
            <v>0</v>
          </cell>
          <cell r="ET872">
            <v>0</v>
          </cell>
          <cell r="EU872">
            <v>0</v>
          </cell>
          <cell r="EV872">
            <v>0</v>
          </cell>
          <cell r="EW872">
            <v>0</v>
          </cell>
          <cell r="EX872">
            <v>0</v>
          </cell>
          <cell r="GZ872">
            <v>0</v>
          </cell>
          <cell r="HA872">
            <v>0</v>
          </cell>
        </row>
        <row r="873">
          <cell r="B873" t="str">
            <v>LA15F</v>
          </cell>
          <cell r="C873" t="str">
            <v>LINHA 6LA15F</v>
          </cell>
          <cell r="D873">
            <v>0</v>
          </cell>
          <cell r="E873">
            <v>0</v>
          </cell>
          <cell r="F873" t="str">
            <v>ROSE</v>
          </cell>
          <cell r="G873">
            <v>0</v>
          </cell>
          <cell r="H873">
            <v>0</v>
          </cell>
          <cell r="I873">
            <v>1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1</v>
          </cell>
          <cell r="T873">
            <v>0</v>
          </cell>
          <cell r="U873">
            <v>1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>
            <v>0</v>
          </cell>
          <cell r="AC873">
            <v>0</v>
          </cell>
          <cell r="AD873">
            <v>0</v>
          </cell>
          <cell r="AE873">
            <v>-1</v>
          </cell>
          <cell r="AF873">
            <v>1</v>
          </cell>
          <cell r="AG873">
            <v>0</v>
          </cell>
          <cell r="AH873">
            <v>1</v>
          </cell>
          <cell r="AI873">
            <v>0</v>
          </cell>
          <cell r="AJ873">
            <v>0</v>
          </cell>
          <cell r="AK873">
            <v>0</v>
          </cell>
          <cell r="AL873">
            <v>0</v>
          </cell>
          <cell r="AM873">
            <v>0</v>
          </cell>
          <cell r="AN873">
            <v>0</v>
          </cell>
          <cell r="AO873">
            <v>0</v>
          </cell>
          <cell r="AP873">
            <v>0</v>
          </cell>
          <cell r="AQ873">
            <v>0</v>
          </cell>
          <cell r="AR873">
            <v>0</v>
          </cell>
          <cell r="AS873">
            <v>1</v>
          </cell>
          <cell r="AT873">
            <v>0</v>
          </cell>
          <cell r="AU873">
            <v>1</v>
          </cell>
          <cell r="AV873">
            <v>0</v>
          </cell>
          <cell r="AW873">
            <v>0</v>
          </cell>
          <cell r="AX873">
            <v>0</v>
          </cell>
          <cell r="AY873">
            <v>0</v>
          </cell>
          <cell r="AZ873">
            <v>0</v>
          </cell>
          <cell r="BA873">
            <v>0</v>
          </cell>
          <cell r="BB873">
            <v>0</v>
          </cell>
          <cell r="BC873">
            <v>0</v>
          </cell>
          <cell r="BD873">
            <v>0</v>
          </cell>
          <cell r="BE873">
            <v>0</v>
          </cell>
          <cell r="BF873">
            <v>1</v>
          </cell>
          <cell r="BG873">
            <v>0</v>
          </cell>
          <cell r="BH873">
            <v>1</v>
          </cell>
          <cell r="BI873">
            <v>0</v>
          </cell>
          <cell r="BJ873">
            <v>0</v>
          </cell>
          <cell r="BK873">
            <v>0</v>
          </cell>
          <cell r="BL873">
            <v>0</v>
          </cell>
          <cell r="BM873">
            <v>0</v>
          </cell>
          <cell r="BN873">
            <v>0</v>
          </cell>
          <cell r="BO873">
            <v>0</v>
          </cell>
          <cell r="BP873">
            <v>0</v>
          </cell>
          <cell r="BQ873">
            <v>0</v>
          </cell>
          <cell r="BR873">
            <v>1</v>
          </cell>
          <cell r="BS873">
            <v>0</v>
          </cell>
          <cell r="BT873">
            <v>0</v>
          </cell>
          <cell r="BU873">
            <v>0</v>
          </cell>
          <cell r="BV873">
            <v>0</v>
          </cell>
          <cell r="BW873">
            <v>0</v>
          </cell>
          <cell r="BX873">
            <v>0</v>
          </cell>
          <cell r="BY873">
            <v>0</v>
          </cell>
          <cell r="BZ873">
            <v>0</v>
          </cell>
          <cell r="CA873">
            <v>0</v>
          </cell>
          <cell r="CB873">
            <v>0</v>
          </cell>
          <cell r="CC873">
            <v>0</v>
          </cell>
          <cell r="CD873">
            <v>0</v>
          </cell>
          <cell r="CE873">
            <v>0</v>
          </cell>
          <cell r="CF873">
            <v>0</v>
          </cell>
          <cell r="CG873">
            <v>0</v>
          </cell>
          <cell r="CH873">
            <v>0</v>
          </cell>
          <cell r="CI873">
            <v>0</v>
          </cell>
          <cell r="CJ873">
            <v>0</v>
          </cell>
          <cell r="CK873">
            <v>0</v>
          </cell>
          <cell r="CL873">
            <v>0</v>
          </cell>
          <cell r="CM873">
            <v>0</v>
          </cell>
          <cell r="CN873">
            <v>0</v>
          </cell>
          <cell r="CO873">
            <v>0</v>
          </cell>
          <cell r="CP873">
            <v>0</v>
          </cell>
          <cell r="CQ873">
            <v>0</v>
          </cell>
          <cell r="CR873">
            <v>0</v>
          </cell>
          <cell r="CS873">
            <v>0</v>
          </cell>
          <cell r="CT873">
            <v>0</v>
          </cell>
          <cell r="CU873">
            <v>0</v>
          </cell>
          <cell r="CV873">
            <v>0</v>
          </cell>
          <cell r="CW873">
            <v>0</v>
          </cell>
          <cell r="CX873">
            <v>0</v>
          </cell>
          <cell r="CY873">
            <v>0</v>
          </cell>
          <cell r="CZ873">
            <v>0</v>
          </cell>
          <cell r="DA873">
            <v>0</v>
          </cell>
          <cell r="DB873">
            <v>0</v>
          </cell>
          <cell r="DC873">
            <v>0</v>
          </cell>
          <cell r="DD873">
            <v>0</v>
          </cell>
          <cell r="DE873">
            <v>0</v>
          </cell>
          <cell r="DF873">
            <v>0</v>
          </cell>
          <cell r="DG873">
            <v>0</v>
          </cell>
          <cell r="DH873">
            <v>0</v>
          </cell>
          <cell r="DI873">
            <v>0</v>
          </cell>
          <cell r="DJ873">
            <v>0</v>
          </cell>
          <cell r="DK873">
            <v>0</v>
          </cell>
          <cell r="DL873">
            <v>0</v>
          </cell>
          <cell r="DM873">
            <v>0</v>
          </cell>
          <cell r="DN873">
            <v>0</v>
          </cell>
          <cell r="DO873">
            <v>0</v>
          </cell>
          <cell r="DP873">
            <v>0</v>
          </cell>
          <cell r="DQ873">
            <v>0</v>
          </cell>
          <cell r="DR873">
            <v>0</v>
          </cell>
          <cell r="DS873">
            <v>0</v>
          </cell>
          <cell r="DT873">
            <v>0</v>
          </cell>
          <cell r="DU873">
            <v>0</v>
          </cell>
          <cell r="DV873">
            <v>0</v>
          </cell>
          <cell r="DW873">
            <v>0</v>
          </cell>
          <cell r="DX873">
            <v>0</v>
          </cell>
          <cell r="DY873">
            <v>0</v>
          </cell>
          <cell r="DZ873">
            <v>0</v>
          </cell>
          <cell r="EA873">
            <v>0</v>
          </cell>
          <cell r="EB873">
            <v>0</v>
          </cell>
          <cell r="EC873">
            <v>0</v>
          </cell>
          <cell r="ED873">
            <v>0</v>
          </cell>
          <cell r="EE873">
            <v>0</v>
          </cell>
          <cell r="EF873">
            <v>0</v>
          </cell>
          <cell r="EG873">
            <v>0</v>
          </cell>
          <cell r="EH873">
            <v>0</v>
          </cell>
          <cell r="EI873">
            <v>0</v>
          </cell>
          <cell r="EJ873">
            <v>0</v>
          </cell>
          <cell r="EK873">
            <v>0</v>
          </cell>
          <cell r="EL873">
            <v>0</v>
          </cell>
          <cell r="EM873">
            <v>0</v>
          </cell>
          <cell r="EN873">
            <v>0</v>
          </cell>
          <cell r="EO873">
            <v>0</v>
          </cell>
          <cell r="EP873">
            <v>0</v>
          </cell>
          <cell r="EQ873">
            <v>0</v>
          </cell>
          <cell r="ER873">
            <v>0</v>
          </cell>
          <cell r="ES873">
            <v>0</v>
          </cell>
          <cell r="ET873">
            <v>0</v>
          </cell>
          <cell r="EU873">
            <v>0</v>
          </cell>
          <cell r="EV873">
            <v>0</v>
          </cell>
          <cell r="EW873">
            <v>0</v>
          </cell>
          <cell r="EX873">
            <v>0</v>
          </cell>
          <cell r="GZ873">
            <v>0</v>
          </cell>
          <cell r="HA873">
            <v>0</v>
          </cell>
        </row>
        <row r="874">
          <cell r="B874" t="str">
            <v>21151LBB106</v>
          </cell>
          <cell r="C874">
            <v>0</v>
          </cell>
          <cell r="D874">
            <v>0</v>
          </cell>
          <cell r="E874" t="str">
            <v>913514633</v>
          </cell>
          <cell r="F874" t="str">
            <v>21151LBB106L0</v>
          </cell>
          <cell r="G874">
            <v>0</v>
          </cell>
          <cell r="H874">
            <v>0</v>
          </cell>
          <cell r="I874">
            <v>1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1</v>
          </cell>
          <cell r="T874">
            <v>0</v>
          </cell>
          <cell r="U874">
            <v>1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>
            <v>0</v>
          </cell>
          <cell r="AC874">
            <v>0</v>
          </cell>
          <cell r="AD874">
            <v>0</v>
          </cell>
          <cell r="AE874">
            <v>-1</v>
          </cell>
          <cell r="AF874">
            <v>1</v>
          </cell>
          <cell r="AG874">
            <v>0</v>
          </cell>
          <cell r="AH874">
            <v>1</v>
          </cell>
          <cell r="AI874">
            <v>0</v>
          </cell>
          <cell r="AJ874">
            <v>0</v>
          </cell>
          <cell r="AK874">
            <v>0</v>
          </cell>
          <cell r="AL874">
            <v>0</v>
          </cell>
          <cell r="AM874">
            <v>0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  <cell r="AR874">
            <v>0</v>
          </cell>
          <cell r="AS874">
            <v>1</v>
          </cell>
          <cell r="AT874">
            <v>0</v>
          </cell>
          <cell r="AU874">
            <v>1</v>
          </cell>
          <cell r="AV874">
            <v>0</v>
          </cell>
          <cell r="AW874">
            <v>0</v>
          </cell>
          <cell r="AX874">
            <v>0</v>
          </cell>
          <cell r="AY874">
            <v>0</v>
          </cell>
          <cell r="AZ874">
            <v>0</v>
          </cell>
          <cell r="BA874">
            <v>0</v>
          </cell>
          <cell r="BB874">
            <v>0</v>
          </cell>
          <cell r="BC874">
            <v>0</v>
          </cell>
          <cell r="BD874">
            <v>0</v>
          </cell>
          <cell r="BE874">
            <v>0</v>
          </cell>
          <cell r="BF874">
            <v>1</v>
          </cell>
          <cell r="BG874">
            <v>0</v>
          </cell>
          <cell r="BH874">
            <v>1</v>
          </cell>
          <cell r="BI874">
            <v>0</v>
          </cell>
          <cell r="BJ874">
            <v>0</v>
          </cell>
          <cell r="BK874">
            <v>0</v>
          </cell>
          <cell r="BL874">
            <v>0</v>
          </cell>
          <cell r="BM874">
            <v>0</v>
          </cell>
          <cell r="BN874">
            <v>0</v>
          </cell>
          <cell r="BO874">
            <v>0</v>
          </cell>
          <cell r="BP874">
            <v>0</v>
          </cell>
          <cell r="BQ874">
            <v>0</v>
          </cell>
          <cell r="BR874">
            <v>1</v>
          </cell>
          <cell r="BS874">
            <v>0</v>
          </cell>
          <cell r="BT874">
            <v>0</v>
          </cell>
          <cell r="BU874">
            <v>0</v>
          </cell>
          <cell r="BV874">
            <v>0</v>
          </cell>
          <cell r="BW874">
            <v>0</v>
          </cell>
          <cell r="BX874">
            <v>0</v>
          </cell>
          <cell r="BY874">
            <v>0</v>
          </cell>
          <cell r="BZ874">
            <v>0</v>
          </cell>
          <cell r="CA874">
            <v>0</v>
          </cell>
          <cell r="CB874">
            <v>0</v>
          </cell>
          <cell r="CC874">
            <v>0</v>
          </cell>
          <cell r="CD874">
            <v>0</v>
          </cell>
          <cell r="CE874">
            <v>0</v>
          </cell>
          <cell r="CF874">
            <v>0</v>
          </cell>
          <cell r="CG874">
            <v>0</v>
          </cell>
          <cell r="CH874">
            <v>0</v>
          </cell>
          <cell r="CI874">
            <v>0</v>
          </cell>
          <cell r="CJ874">
            <v>0</v>
          </cell>
          <cell r="CK874">
            <v>0</v>
          </cell>
          <cell r="CL874">
            <v>0</v>
          </cell>
          <cell r="CM874">
            <v>0</v>
          </cell>
          <cell r="CN874">
            <v>0</v>
          </cell>
          <cell r="CO874">
            <v>0</v>
          </cell>
          <cell r="CP874">
            <v>0</v>
          </cell>
          <cell r="CQ874">
            <v>0</v>
          </cell>
          <cell r="CR874">
            <v>0</v>
          </cell>
          <cell r="CS874">
            <v>0</v>
          </cell>
          <cell r="CT874">
            <v>0</v>
          </cell>
          <cell r="CU874">
            <v>0</v>
          </cell>
          <cell r="CV874">
            <v>0</v>
          </cell>
          <cell r="CW874">
            <v>0</v>
          </cell>
          <cell r="CX874">
            <v>0</v>
          </cell>
          <cell r="CY874">
            <v>0</v>
          </cell>
          <cell r="CZ874">
            <v>0</v>
          </cell>
          <cell r="DA874">
            <v>0</v>
          </cell>
          <cell r="DB874">
            <v>0</v>
          </cell>
          <cell r="DC874">
            <v>0</v>
          </cell>
          <cell r="DD874">
            <v>0</v>
          </cell>
          <cell r="DE874">
            <v>0</v>
          </cell>
          <cell r="DF874">
            <v>0</v>
          </cell>
          <cell r="DG874">
            <v>0</v>
          </cell>
          <cell r="DH874">
            <v>0</v>
          </cell>
          <cell r="DI874">
            <v>0</v>
          </cell>
          <cell r="DJ874">
            <v>0</v>
          </cell>
          <cell r="DK874">
            <v>0</v>
          </cell>
          <cell r="DL874">
            <v>0</v>
          </cell>
          <cell r="DM874">
            <v>0</v>
          </cell>
          <cell r="DN874">
            <v>0</v>
          </cell>
          <cell r="DO874">
            <v>0</v>
          </cell>
          <cell r="DP874">
            <v>0</v>
          </cell>
          <cell r="DQ874">
            <v>0</v>
          </cell>
          <cell r="DR874">
            <v>0</v>
          </cell>
          <cell r="DS874">
            <v>0</v>
          </cell>
          <cell r="DT874">
            <v>0</v>
          </cell>
          <cell r="DU874">
            <v>0</v>
          </cell>
          <cell r="DV874">
            <v>0</v>
          </cell>
          <cell r="DW874">
            <v>0</v>
          </cell>
          <cell r="DX874">
            <v>0</v>
          </cell>
          <cell r="DY874">
            <v>0</v>
          </cell>
          <cell r="DZ874">
            <v>0</v>
          </cell>
          <cell r="EA874">
            <v>0</v>
          </cell>
          <cell r="EB874">
            <v>0</v>
          </cell>
          <cell r="EC874">
            <v>0</v>
          </cell>
          <cell r="ED874">
            <v>0</v>
          </cell>
          <cell r="EE874">
            <v>0</v>
          </cell>
          <cell r="EF874">
            <v>0</v>
          </cell>
          <cell r="EG874">
            <v>0</v>
          </cell>
          <cell r="EH874">
            <v>0</v>
          </cell>
          <cell r="EI874">
            <v>0</v>
          </cell>
          <cell r="EJ874">
            <v>0</v>
          </cell>
          <cell r="EK874">
            <v>0</v>
          </cell>
          <cell r="EL874">
            <v>0</v>
          </cell>
          <cell r="EM874">
            <v>0</v>
          </cell>
          <cell r="EN874">
            <v>0</v>
          </cell>
          <cell r="EO874">
            <v>0</v>
          </cell>
          <cell r="EP874">
            <v>0</v>
          </cell>
          <cell r="EQ874">
            <v>0</v>
          </cell>
          <cell r="ER874">
            <v>0</v>
          </cell>
          <cell r="ES874">
            <v>0</v>
          </cell>
          <cell r="ET874">
            <v>0</v>
          </cell>
          <cell r="EU874">
            <v>0</v>
          </cell>
          <cell r="EV874">
            <v>0</v>
          </cell>
          <cell r="EW874">
            <v>0</v>
          </cell>
          <cell r="EX874">
            <v>0</v>
          </cell>
          <cell r="GZ874">
            <v>0</v>
          </cell>
          <cell r="HA874">
            <v>0</v>
          </cell>
        </row>
        <row r="875">
          <cell r="B875" t="str">
            <v>21151LBB206</v>
          </cell>
          <cell r="C875">
            <v>0</v>
          </cell>
          <cell r="D875">
            <v>0</v>
          </cell>
          <cell r="E875" t="str">
            <v>913514634</v>
          </cell>
          <cell r="F875" t="str">
            <v>21151LBB206L0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  <cell r="AL875">
            <v>0</v>
          </cell>
          <cell r="AM875">
            <v>0</v>
          </cell>
          <cell r="AN875">
            <v>0</v>
          </cell>
          <cell r="AO875">
            <v>0</v>
          </cell>
          <cell r="AP875">
            <v>0</v>
          </cell>
          <cell r="AQ875">
            <v>0</v>
          </cell>
          <cell r="AR875">
            <v>0</v>
          </cell>
          <cell r="AS875">
            <v>0</v>
          </cell>
          <cell r="AT875">
            <v>0</v>
          </cell>
          <cell r="AU875">
            <v>0</v>
          </cell>
          <cell r="AV875">
            <v>0</v>
          </cell>
          <cell r="AW875">
            <v>0</v>
          </cell>
          <cell r="AX875">
            <v>0</v>
          </cell>
          <cell r="AY875">
            <v>0</v>
          </cell>
          <cell r="AZ875">
            <v>0</v>
          </cell>
          <cell r="BA875">
            <v>0</v>
          </cell>
          <cell r="BB875">
            <v>0</v>
          </cell>
          <cell r="BC875">
            <v>0</v>
          </cell>
          <cell r="BD875">
            <v>0</v>
          </cell>
          <cell r="BE875">
            <v>0</v>
          </cell>
          <cell r="BF875">
            <v>0</v>
          </cell>
          <cell r="BG875">
            <v>0</v>
          </cell>
          <cell r="BH875">
            <v>0</v>
          </cell>
          <cell r="BI875">
            <v>0</v>
          </cell>
          <cell r="BJ875">
            <v>0</v>
          </cell>
          <cell r="BK875">
            <v>0</v>
          </cell>
          <cell r="BL875">
            <v>0</v>
          </cell>
          <cell r="BM875">
            <v>0</v>
          </cell>
          <cell r="BN875">
            <v>0</v>
          </cell>
          <cell r="BO875">
            <v>0</v>
          </cell>
          <cell r="BP875">
            <v>0</v>
          </cell>
          <cell r="BQ875">
            <v>0</v>
          </cell>
          <cell r="BR875">
            <v>0</v>
          </cell>
          <cell r="BS875">
            <v>0</v>
          </cell>
          <cell r="BT875">
            <v>0</v>
          </cell>
          <cell r="BU875">
            <v>0</v>
          </cell>
          <cell r="BV875">
            <v>0</v>
          </cell>
          <cell r="BW875">
            <v>0</v>
          </cell>
          <cell r="BX875">
            <v>0</v>
          </cell>
          <cell r="BY875">
            <v>0</v>
          </cell>
          <cell r="BZ875">
            <v>0</v>
          </cell>
          <cell r="CA875">
            <v>0</v>
          </cell>
          <cell r="CB875">
            <v>0</v>
          </cell>
          <cell r="CC875">
            <v>0</v>
          </cell>
          <cell r="CD875">
            <v>0</v>
          </cell>
          <cell r="CE875">
            <v>0</v>
          </cell>
          <cell r="CF875">
            <v>0</v>
          </cell>
          <cell r="CG875">
            <v>0</v>
          </cell>
          <cell r="CH875">
            <v>0</v>
          </cell>
          <cell r="CI875">
            <v>0</v>
          </cell>
          <cell r="CJ875">
            <v>0</v>
          </cell>
          <cell r="CK875">
            <v>0</v>
          </cell>
          <cell r="CL875">
            <v>0</v>
          </cell>
          <cell r="CM875">
            <v>0</v>
          </cell>
          <cell r="CN875">
            <v>0</v>
          </cell>
          <cell r="CO875">
            <v>0</v>
          </cell>
          <cell r="CP875">
            <v>0</v>
          </cell>
          <cell r="CQ875">
            <v>0</v>
          </cell>
          <cell r="CR875">
            <v>0</v>
          </cell>
          <cell r="CS875">
            <v>0</v>
          </cell>
          <cell r="CT875">
            <v>0</v>
          </cell>
          <cell r="CU875">
            <v>0</v>
          </cell>
          <cell r="CV875">
            <v>0</v>
          </cell>
          <cell r="CW875">
            <v>0</v>
          </cell>
          <cell r="CX875">
            <v>0</v>
          </cell>
          <cell r="CY875">
            <v>0</v>
          </cell>
          <cell r="CZ875">
            <v>0</v>
          </cell>
          <cell r="DA875">
            <v>0</v>
          </cell>
          <cell r="DB875">
            <v>0</v>
          </cell>
          <cell r="DC875">
            <v>0</v>
          </cell>
          <cell r="DD875">
            <v>0</v>
          </cell>
          <cell r="DE875">
            <v>0</v>
          </cell>
          <cell r="DF875">
            <v>0</v>
          </cell>
          <cell r="DG875">
            <v>0</v>
          </cell>
          <cell r="DH875">
            <v>0</v>
          </cell>
          <cell r="DI875">
            <v>0</v>
          </cell>
          <cell r="DJ875">
            <v>0</v>
          </cell>
          <cell r="DK875">
            <v>0</v>
          </cell>
          <cell r="DL875">
            <v>0</v>
          </cell>
          <cell r="DM875">
            <v>0</v>
          </cell>
          <cell r="DN875">
            <v>0</v>
          </cell>
          <cell r="DO875">
            <v>0</v>
          </cell>
          <cell r="DP875">
            <v>0</v>
          </cell>
          <cell r="DQ875">
            <v>0</v>
          </cell>
          <cell r="DR875">
            <v>0</v>
          </cell>
          <cell r="DS875">
            <v>0</v>
          </cell>
          <cell r="DT875">
            <v>0</v>
          </cell>
          <cell r="DU875">
            <v>0</v>
          </cell>
          <cell r="DV875">
            <v>0</v>
          </cell>
          <cell r="DW875">
            <v>0</v>
          </cell>
          <cell r="DX875">
            <v>0</v>
          </cell>
          <cell r="DY875">
            <v>0</v>
          </cell>
          <cell r="DZ875">
            <v>0</v>
          </cell>
          <cell r="EA875">
            <v>0</v>
          </cell>
          <cell r="EB875">
            <v>0</v>
          </cell>
          <cell r="EC875">
            <v>0</v>
          </cell>
          <cell r="ED875">
            <v>0</v>
          </cell>
          <cell r="EE875">
            <v>0</v>
          </cell>
          <cell r="EF875">
            <v>0</v>
          </cell>
          <cell r="EG875">
            <v>0</v>
          </cell>
          <cell r="EH875">
            <v>0</v>
          </cell>
          <cell r="EI875">
            <v>0</v>
          </cell>
          <cell r="EJ875">
            <v>0</v>
          </cell>
          <cell r="EK875">
            <v>0</v>
          </cell>
          <cell r="EL875">
            <v>0</v>
          </cell>
          <cell r="EM875">
            <v>0</v>
          </cell>
          <cell r="EN875">
            <v>0</v>
          </cell>
          <cell r="EO875">
            <v>0</v>
          </cell>
          <cell r="EP875">
            <v>0</v>
          </cell>
          <cell r="EQ875">
            <v>0</v>
          </cell>
          <cell r="ER875">
            <v>0</v>
          </cell>
          <cell r="ES875">
            <v>0</v>
          </cell>
          <cell r="ET875">
            <v>0</v>
          </cell>
          <cell r="EU875">
            <v>0</v>
          </cell>
          <cell r="EV875">
            <v>0</v>
          </cell>
          <cell r="EW875">
            <v>0</v>
          </cell>
          <cell r="EX875">
            <v>0</v>
          </cell>
          <cell r="GZ875">
            <v>0</v>
          </cell>
          <cell r="HA875">
            <v>0</v>
          </cell>
        </row>
        <row r="876">
          <cell r="B876" t="str">
            <v>LTP12</v>
          </cell>
          <cell r="C876" t="str">
            <v>LINHA 6LTP12</v>
          </cell>
          <cell r="D876">
            <v>0</v>
          </cell>
          <cell r="E876">
            <v>0</v>
          </cell>
          <cell r="F876" t="str">
            <v>HELENA II</v>
          </cell>
          <cell r="G876">
            <v>0</v>
          </cell>
          <cell r="H876">
            <v>0</v>
          </cell>
          <cell r="I876">
            <v>2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2</v>
          </cell>
          <cell r="T876">
            <v>0</v>
          </cell>
          <cell r="U876">
            <v>2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>
            <v>0</v>
          </cell>
          <cell r="AC876">
            <v>0</v>
          </cell>
          <cell r="AD876">
            <v>0</v>
          </cell>
          <cell r="AE876">
            <v>-2</v>
          </cell>
          <cell r="AF876">
            <v>2</v>
          </cell>
          <cell r="AG876">
            <v>0</v>
          </cell>
          <cell r="AH876">
            <v>2</v>
          </cell>
          <cell r="AI876">
            <v>0</v>
          </cell>
          <cell r="AJ876">
            <v>0</v>
          </cell>
          <cell r="AK876">
            <v>0</v>
          </cell>
          <cell r="AL876">
            <v>0</v>
          </cell>
          <cell r="AM876">
            <v>0</v>
          </cell>
          <cell r="AN876">
            <v>0</v>
          </cell>
          <cell r="AO876">
            <v>0</v>
          </cell>
          <cell r="AP876">
            <v>0</v>
          </cell>
          <cell r="AQ876">
            <v>0</v>
          </cell>
          <cell r="AR876">
            <v>0</v>
          </cell>
          <cell r="AS876">
            <v>2</v>
          </cell>
          <cell r="AT876">
            <v>0</v>
          </cell>
          <cell r="AU876">
            <v>2</v>
          </cell>
          <cell r="AV876">
            <v>0</v>
          </cell>
          <cell r="AW876">
            <v>0</v>
          </cell>
          <cell r="AX876">
            <v>0</v>
          </cell>
          <cell r="AY876">
            <v>0</v>
          </cell>
          <cell r="AZ876">
            <v>0</v>
          </cell>
          <cell r="BA876">
            <v>0</v>
          </cell>
          <cell r="BB876">
            <v>0</v>
          </cell>
          <cell r="BC876">
            <v>0</v>
          </cell>
          <cell r="BD876">
            <v>0</v>
          </cell>
          <cell r="BE876">
            <v>0</v>
          </cell>
          <cell r="BF876">
            <v>2</v>
          </cell>
          <cell r="BG876">
            <v>0</v>
          </cell>
          <cell r="BH876">
            <v>2</v>
          </cell>
          <cell r="BI876">
            <v>0</v>
          </cell>
          <cell r="BJ876">
            <v>0</v>
          </cell>
          <cell r="BK876">
            <v>0</v>
          </cell>
          <cell r="BL876">
            <v>0</v>
          </cell>
          <cell r="BM876">
            <v>0</v>
          </cell>
          <cell r="BN876">
            <v>0</v>
          </cell>
          <cell r="BO876">
            <v>0</v>
          </cell>
          <cell r="BP876">
            <v>0</v>
          </cell>
          <cell r="BQ876">
            <v>0</v>
          </cell>
          <cell r="BR876">
            <v>2</v>
          </cell>
          <cell r="BS876">
            <v>0</v>
          </cell>
          <cell r="BT876">
            <v>0</v>
          </cell>
          <cell r="BU876">
            <v>0</v>
          </cell>
          <cell r="BV876">
            <v>0</v>
          </cell>
          <cell r="BW876">
            <v>0</v>
          </cell>
          <cell r="BX876">
            <v>0</v>
          </cell>
          <cell r="BY876">
            <v>0</v>
          </cell>
          <cell r="BZ876">
            <v>0</v>
          </cell>
          <cell r="CA876">
            <v>0</v>
          </cell>
          <cell r="CB876">
            <v>0</v>
          </cell>
          <cell r="CC876">
            <v>0</v>
          </cell>
          <cell r="CD876">
            <v>0</v>
          </cell>
          <cell r="CE876">
            <v>0</v>
          </cell>
          <cell r="CF876">
            <v>0</v>
          </cell>
          <cell r="CG876">
            <v>0</v>
          </cell>
          <cell r="CH876">
            <v>0</v>
          </cell>
          <cell r="CI876">
            <v>0</v>
          </cell>
          <cell r="CJ876">
            <v>0</v>
          </cell>
          <cell r="CK876">
            <v>0</v>
          </cell>
          <cell r="CL876">
            <v>0</v>
          </cell>
          <cell r="CM876">
            <v>0</v>
          </cell>
          <cell r="CN876">
            <v>0</v>
          </cell>
          <cell r="CO876">
            <v>0</v>
          </cell>
          <cell r="CP876">
            <v>0</v>
          </cell>
          <cell r="CQ876">
            <v>0</v>
          </cell>
          <cell r="CR876">
            <v>0</v>
          </cell>
          <cell r="CS876">
            <v>0</v>
          </cell>
          <cell r="CT876">
            <v>0</v>
          </cell>
          <cell r="CU876">
            <v>0</v>
          </cell>
          <cell r="CV876">
            <v>0</v>
          </cell>
          <cell r="CW876">
            <v>0</v>
          </cell>
          <cell r="CX876">
            <v>0</v>
          </cell>
          <cell r="CY876">
            <v>0</v>
          </cell>
          <cell r="CZ876">
            <v>0</v>
          </cell>
          <cell r="DA876">
            <v>0</v>
          </cell>
          <cell r="DB876">
            <v>0</v>
          </cell>
          <cell r="DC876">
            <v>0</v>
          </cell>
          <cell r="DD876">
            <v>0</v>
          </cell>
          <cell r="DE876">
            <v>0</v>
          </cell>
          <cell r="DF876">
            <v>0</v>
          </cell>
          <cell r="DG876">
            <v>0</v>
          </cell>
          <cell r="DH876">
            <v>0</v>
          </cell>
          <cell r="DI876">
            <v>0</v>
          </cell>
          <cell r="DJ876">
            <v>0</v>
          </cell>
          <cell r="DK876">
            <v>0</v>
          </cell>
          <cell r="DL876">
            <v>0</v>
          </cell>
          <cell r="DM876">
            <v>0</v>
          </cell>
          <cell r="DN876">
            <v>0</v>
          </cell>
          <cell r="DO876">
            <v>0</v>
          </cell>
          <cell r="DP876">
            <v>0</v>
          </cell>
          <cell r="DQ876">
            <v>0</v>
          </cell>
          <cell r="DR876">
            <v>0</v>
          </cell>
          <cell r="DS876">
            <v>0</v>
          </cell>
          <cell r="DT876">
            <v>0</v>
          </cell>
          <cell r="DU876">
            <v>0</v>
          </cell>
          <cell r="DV876">
            <v>0</v>
          </cell>
          <cell r="DW876">
            <v>0</v>
          </cell>
          <cell r="DX876">
            <v>0</v>
          </cell>
          <cell r="DY876">
            <v>0</v>
          </cell>
          <cell r="DZ876">
            <v>0</v>
          </cell>
          <cell r="EA876">
            <v>0</v>
          </cell>
          <cell r="EB876">
            <v>0</v>
          </cell>
          <cell r="EC876">
            <v>0</v>
          </cell>
          <cell r="ED876">
            <v>0</v>
          </cell>
          <cell r="EE876">
            <v>0</v>
          </cell>
          <cell r="EF876">
            <v>0</v>
          </cell>
          <cell r="EG876">
            <v>0</v>
          </cell>
          <cell r="EH876">
            <v>0</v>
          </cell>
          <cell r="EI876">
            <v>0</v>
          </cell>
          <cell r="EJ876">
            <v>0</v>
          </cell>
          <cell r="EK876">
            <v>0</v>
          </cell>
          <cell r="EL876">
            <v>0</v>
          </cell>
          <cell r="EM876">
            <v>0</v>
          </cell>
          <cell r="EN876">
            <v>0</v>
          </cell>
          <cell r="EO876">
            <v>0</v>
          </cell>
          <cell r="EP876">
            <v>0</v>
          </cell>
          <cell r="EQ876">
            <v>0</v>
          </cell>
          <cell r="ER876">
            <v>0</v>
          </cell>
          <cell r="ES876">
            <v>0</v>
          </cell>
          <cell r="ET876">
            <v>0</v>
          </cell>
          <cell r="EU876">
            <v>0</v>
          </cell>
          <cell r="EV876">
            <v>0</v>
          </cell>
          <cell r="EW876">
            <v>0</v>
          </cell>
          <cell r="EX876">
            <v>0</v>
          </cell>
          <cell r="GZ876">
            <v>0</v>
          </cell>
          <cell r="HA876">
            <v>0</v>
          </cell>
        </row>
        <row r="877">
          <cell r="B877" t="str">
            <v>21121PBA106</v>
          </cell>
          <cell r="C877">
            <v>0</v>
          </cell>
          <cell r="D877">
            <v>0</v>
          </cell>
          <cell r="E877" t="str">
            <v>900940209</v>
          </cell>
          <cell r="F877" t="str">
            <v>21121PBA106L0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>
            <v>0</v>
          </cell>
          <cell r="AC877">
            <v>0</v>
          </cell>
          <cell r="AD877">
            <v>0</v>
          </cell>
          <cell r="AE877">
            <v>0</v>
          </cell>
          <cell r="AF877">
            <v>0</v>
          </cell>
          <cell r="AG877">
            <v>0</v>
          </cell>
          <cell r="AH877">
            <v>0</v>
          </cell>
          <cell r="AI877">
            <v>0</v>
          </cell>
          <cell r="AJ877">
            <v>0</v>
          </cell>
          <cell r="AK877">
            <v>0</v>
          </cell>
          <cell r="AL877">
            <v>0</v>
          </cell>
          <cell r="AM877">
            <v>0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  <cell r="AR877">
            <v>0</v>
          </cell>
          <cell r="AS877">
            <v>0</v>
          </cell>
          <cell r="AT877">
            <v>0</v>
          </cell>
          <cell r="AU877">
            <v>0</v>
          </cell>
          <cell r="AV877">
            <v>0</v>
          </cell>
          <cell r="AW877">
            <v>0</v>
          </cell>
          <cell r="AX877">
            <v>0</v>
          </cell>
          <cell r="AY877">
            <v>0</v>
          </cell>
          <cell r="AZ877">
            <v>0</v>
          </cell>
          <cell r="BA877">
            <v>0</v>
          </cell>
          <cell r="BB877">
            <v>0</v>
          </cell>
          <cell r="BC877">
            <v>0</v>
          </cell>
          <cell r="BD877">
            <v>0</v>
          </cell>
          <cell r="BE877">
            <v>0</v>
          </cell>
          <cell r="BF877">
            <v>0</v>
          </cell>
          <cell r="BG877">
            <v>0</v>
          </cell>
          <cell r="BH877">
            <v>0</v>
          </cell>
          <cell r="BI877">
            <v>0</v>
          </cell>
          <cell r="BJ877">
            <v>0</v>
          </cell>
          <cell r="BK877">
            <v>0</v>
          </cell>
          <cell r="BL877">
            <v>0</v>
          </cell>
          <cell r="BM877">
            <v>0</v>
          </cell>
          <cell r="BN877">
            <v>0</v>
          </cell>
          <cell r="BO877">
            <v>0</v>
          </cell>
          <cell r="BP877">
            <v>0</v>
          </cell>
          <cell r="BQ877">
            <v>0</v>
          </cell>
          <cell r="BR877">
            <v>0</v>
          </cell>
          <cell r="BS877">
            <v>0</v>
          </cell>
          <cell r="BT877">
            <v>0</v>
          </cell>
          <cell r="BU877">
            <v>0</v>
          </cell>
          <cell r="BV877">
            <v>0</v>
          </cell>
          <cell r="BW877">
            <v>0</v>
          </cell>
          <cell r="BX877">
            <v>0</v>
          </cell>
          <cell r="BY877">
            <v>0</v>
          </cell>
          <cell r="BZ877">
            <v>0</v>
          </cell>
          <cell r="CA877">
            <v>0</v>
          </cell>
          <cell r="CB877">
            <v>0</v>
          </cell>
          <cell r="CC877">
            <v>0</v>
          </cell>
          <cell r="CD877">
            <v>0</v>
          </cell>
          <cell r="CE877">
            <v>0</v>
          </cell>
          <cell r="CF877">
            <v>0</v>
          </cell>
          <cell r="CG877">
            <v>0</v>
          </cell>
          <cell r="CH877">
            <v>0</v>
          </cell>
          <cell r="CI877">
            <v>0</v>
          </cell>
          <cell r="CJ877">
            <v>0</v>
          </cell>
          <cell r="CK877">
            <v>0</v>
          </cell>
          <cell r="CL877">
            <v>0</v>
          </cell>
          <cell r="CM877">
            <v>0</v>
          </cell>
          <cell r="CN877">
            <v>0</v>
          </cell>
          <cell r="CO877">
            <v>0</v>
          </cell>
          <cell r="CP877">
            <v>0</v>
          </cell>
          <cell r="CQ877">
            <v>0</v>
          </cell>
          <cell r="CR877">
            <v>0</v>
          </cell>
          <cell r="CS877">
            <v>0</v>
          </cell>
          <cell r="CT877">
            <v>0</v>
          </cell>
          <cell r="CU877">
            <v>0</v>
          </cell>
          <cell r="CV877">
            <v>0</v>
          </cell>
          <cell r="CW877">
            <v>0</v>
          </cell>
          <cell r="CX877">
            <v>0</v>
          </cell>
          <cell r="CY877">
            <v>0</v>
          </cell>
          <cell r="CZ877">
            <v>0</v>
          </cell>
          <cell r="DA877">
            <v>0</v>
          </cell>
          <cell r="DB877">
            <v>0</v>
          </cell>
          <cell r="DC877">
            <v>0</v>
          </cell>
          <cell r="DD877">
            <v>0</v>
          </cell>
          <cell r="DE877">
            <v>0</v>
          </cell>
          <cell r="DF877">
            <v>0</v>
          </cell>
          <cell r="DG877">
            <v>0</v>
          </cell>
          <cell r="DH877">
            <v>0</v>
          </cell>
          <cell r="DI877">
            <v>0</v>
          </cell>
          <cell r="DJ877">
            <v>0</v>
          </cell>
          <cell r="DK877">
            <v>0</v>
          </cell>
          <cell r="DL877">
            <v>0</v>
          </cell>
          <cell r="DM877">
            <v>0</v>
          </cell>
          <cell r="DN877">
            <v>0</v>
          </cell>
          <cell r="DO877">
            <v>0</v>
          </cell>
          <cell r="DP877">
            <v>0</v>
          </cell>
          <cell r="DQ877">
            <v>0</v>
          </cell>
          <cell r="DR877">
            <v>0</v>
          </cell>
          <cell r="DS877">
            <v>0</v>
          </cell>
          <cell r="DT877">
            <v>0</v>
          </cell>
          <cell r="DU877">
            <v>0</v>
          </cell>
          <cell r="DV877">
            <v>0</v>
          </cell>
          <cell r="DW877">
            <v>0</v>
          </cell>
          <cell r="DX877">
            <v>0</v>
          </cell>
          <cell r="DY877">
            <v>0</v>
          </cell>
          <cell r="DZ877">
            <v>0</v>
          </cell>
          <cell r="EA877">
            <v>0</v>
          </cell>
          <cell r="EB877">
            <v>0</v>
          </cell>
          <cell r="EC877">
            <v>0</v>
          </cell>
          <cell r="ED877">
            <v>0</v>
          </cell>
          <cell r="EE877">
            <v>0</v>
          </cell>
          <cell r="EF877">
            <v>0</v>
          </cell>
          <cell r="EG877">
            <v>0</v>
          </cell>
          <cell r="EH877">
            <v>0</v>
          </cell>
          <cell r="EI877">
            <v>0</v>
          </cell>
          <cell r="EJ877">
            <v>0</v>
          </cell>
          <cell r="EK877">
            <v>0</v>
          </cell>
          <cell r="EL877">
            <v>0</v>
          </cell>
          <cell r="EM877">
            <v>0</v>
          </cell>
          <cell r="EN877">
            <v>0</v>
          </cell>
          <cell r="EO877">
            <v>0</v>
          </cell>
          <cell r="EP877">
            <v>0</v>
          </cell>
          <cell r="EQ877">
            <v>0</v>
          </cell>
          <cell r="ER877">
            <v>0</v>
          </cell>
          <cell r="ES877">
            <v>0</v>
          </cell>
          <cell r="ET877">
            <v>0</v>
          </cell>
          <cell r="EU877">
            <v>0</v>
          </cell>
          <cell r="EV877">
            <v>0</v>
          </cell>
          <cell r="EW877">
            <v>0</v>
          </cell>
          <cell r="EX877">
            <v>0</v>
          </cell>
          <cell r="GZ877">
            <v>0</v>
          </cell>
          <cell r="HA877">
            <v>0</v>
          </cell>
        </row>
        <row r="878">
          <cell r="B878" t="str">
            <v>21121PBA206</v>
          </cell>
          <cell r="C878">
            <v>0</v>
          </cell>
          <cell r="D878">
            <v>0</v>
          </cell>
          <cell r="E878" t="str">
            <v>900940210</v>
          </cell>
          <cell r="F878" t="str">
            <v>21121PBA206L0</v>
          </cell>
          <cell r="G878">
            <v>0</v>
          </cell>
          <cell r="H878">
            <v>0</v>
          </cell>
          <cell r="I878">
            <v>2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2</v>
          </cell>
          <cell r="T878">
            <v>0</v>
          </cell>
          <cell r="U878">
            <v>2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-2</v>
          </cell>
          <cell r="AF878">
            <v>2</v>
          </cell>
          <cell r="AG878">
            <v>0</v>
          </cell>
          <cell r="AH878">
            <v>2</v>
          </cell>
          <cell r="AI878">
            <v>0</v>
          </cell>
          <cell r="AJ878">
            <v>0</v>
          </cell>
          <cell r="AK878">
            <v>0</v>
          </cell>
          <cell r="AL878">
            <v>0</v>
          </cell>
          <cell r="AM878">
            <v>0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  <cell r="AR878">
            <v>0</v>
          </cell>
          <cell r="AS878">
            <v>2</v>
          </cell>
          <cell r="AT878">
            <v>0</v>
          </cell>
          <cell r="AU878">
            <v>2</v>
          </cell>
          <cell r="AV878">
            <v>0</v>
          </cell>
          <cell r="AW878">
            <v>0</v>
          </cell>
          <cell r="AX878">
            <v>0</v>
          </cell>
          <cell r="AY878">
            <v>0</v>
          </cell>
          <cell r="AZ878">
            <v>0</v>
          </cell>
          <cell r="BA878">
            <v>0</v>
          </cell>
          <cell r="BB878">
            <v>0</v>
          </cell>
          <cell r="BC878">
            <v>0</v>
          </cell>
          <cell r="BD878">
            <v>0</v>
          </cell>
          <cell r="BE878">
            <v>0</v>
          </cell>
          <cell r="BF878">
            <v>2</v>
          </cell>
          <cell r="BG878">
            <v>0</v>
          </cell>
          <cell r="BH878">
            <v>2</v>
          </cell>
          <cell r="BI878">
            <v>0</v>
          </cell>
          <cell r="BJ878">
            <v>0</v>
          </cell>
          <cell r="BK878">
            <v>0</v>
          </cell>
          <cell r="BL878">
            <v>0</v>
          </cell>
          <cell r="BM878">
            <v>0</v>
          </cell>
          <cell r="BN878">
            <v>0</v>
          </cell>
          <cell r="BO878">
            <v>0</v>
          </cell>
          <cell r="BP878">
            <v>0</v>
          </cell>
          <cell r="BQ878">
            <v>0</v>
          </cell>
          <cell r="BR878">
            <v>2</v>
          </cell>
          <cell r="BS878">
            <v>0</v>
          </cell>
          <cell r="BT878">
            <v>0</v>
          </cell>
          <cell r="BU878">
            <v>0</v>
          </cell>
          <cell r="BV878">
            <v>0</v>
          </cell>
          <cell r="BW878">
            <v>0</v>
          </cell>
          <cell r="BX878">
            <v>0</v>
          </cell>
          <cell r="BY878">
            <v>0</v>
          </cell>
          <cell r="BZ878">
            <v>0</v>
          </cell>
          <cell r="CA878">
            <v>0</v>
          </cell>
          <cell r="CB878">
            <v>0</v>
          </cell>
          <cell r="CC878">
            <v>0</v>
          </cell>
          <cell r="CD878">
            <v>0</v>
          </cell>
          <cell r="CE878">
            <v>0</v>
          </cell>
          <cell r="CF878">
            <v>0</v>
          </cell>
          <cell r="CG878">
            <v>0</v>
          </cell>
          <cell r="CH878">
            <v>0</v>
          </cell>
          <cell r="CI878">
            <v>0</v>
          </cell>
          <cell r="CJ878">
            <v>0</v>
          </cell>
          <cell r="CK878">
            <v>0</v>
          </cell>
          <cell r="CL878">
            <v>0</v>
          </cell>
          <cell r="CM878">
            <v>0</v>
          </cell>
          <cell r="CN878">
            <v>0</v>
          </cell>
          <cell r="CO878">
            <v>0</v>
          </cell>
          <cell r="CP878">
            <v>0</v>
          </cell>
          <cell r="CQ878">
            <v>0</v>
          </cell>
          <cell r="CR878">
            <v>0</v>
          </cell>
          <cell r="CS878">
            <v>0</v>
          </cell>
          <cell r="CT878">
            <v>0</v>
          </cell>
          <cell r="CU878">
            <v>0</v>
          </cell>
          <cell r="CV878">
            <v>0</v>
          </cell>
          <cell r="CW878">
            <v>0</v>
          </cell>
          <cell r="CX878">
            <v>0</v>
          </cell>
          <cell r="CY878">
            <v>0</v>
          </cell>
          <cell r="CZ878">
            <v>0</v>
          </cell>
          <cell r="DA878">
            <v>0</v>
          </cell>
          <cell r="DB878">
            <v>0</v>
          </cell>
          <cell r="DC878">
            <v>0</v>
          </cell>
          <cell r="DD878">
            <v>0</v>
          </cell>
          <cell r="DE878">
            <v>0</v>
          </cell>
          <cell r="DF878">
            <v>0</v>
          </cell>
          <cell r="DG878">
            <v>0</v>
          </cell>
          <cell r="DH878">
            <v>0</v>
          </cell>
          <cell r="DI878">
            <v>0</v>
          </cell>
          <cell r="DJ878">
            <v>0</v>
          </cell>
          <cell r="DK878">
            <v>0</v>
          </cell>
          <cell r="DL878">
            <v>0</v>
          </cell>
          <cell r="DM878">
            <v>0</v>
          </cell>
          <cell r="DN878">
            <v>0</v>
          </cell>
          <cell r="DO878">
            <v>0</v>
          </cell>
          <cell r="DP878">
            <v>0</v>
          </cell>
          <cell r="DQ878">
            <v>0</v>
          </cell>
          <cell r="DR878">
            <v>0</v>
          </cell>
          <cell r="DS878">
            <v>0</v>
          </cell>
          <cell r="DT878">
            <v>0</v>
          </cell>
          <cell r="DU878">
            <v>0</v>
          </cell>
          <cell r="DV878">
            <v>0</v>
          </cell>
          <cell r="DW878">
            <v>0</v>
          </cell>
          <cell r="DX878">
            <v>0</v>
          </cell>
          <cell r="DY878">
            <v>0</v>
          </cell>
          <cell r="DZ878">
            <v>0</v>
          </cell>
          <cell r="EA878">
            <v>0</v>
          </cell>
          <cell r="EB878">
            <v>0</v>
          </cell>
          <cell r="EC878">
            <v>0</v>
          </cell>
          <cell r="ED878">
            <v>0</v>
          </cell>
          <cell r="EE878">
            <v>0</v>
          </cell>
          <cell r="EF878">
            <v>0</v>
          </cell>
          <cell r="EG878">
            <v>0</v>
          </cell>
          <cell r="EH878">
            <v>0</v>
          </cell>
          <cell r="EI878">
            <v>0</v>
          </cell>
          <cell r="EJ878">
            <v>0</v>
          </cell>
          <cell r="EK878">
            <v>0</v>
          </cell>
          <cell r="EL878">
            <v>0</v>
          </cell>
          <cell r="EM878">
            <v>0</v>
          </cell>
          <cell r="EN878">
            <v>0</v>
          </cell>
          <cell r="EO878">
            <v>0</v>
          </cell>
          <cell r="EP878">
            <v>0</v>
          </cell>
          <cell r="EQ878">
            <v>0</v>
          </cell>
          <cell r="ER878">
            <v>0</v>
          </cell>
          <cell r="ES878">
            <v>0</v>
          </cell>
          <cell r="ET878">
            <v>0</v>
          </cell>
          <cell r="EU878">
            <v>0</v>
          </cell>
          <cell r="EV878">
            <v>0</v>
          </cell>
          <cell r="EW878">
            <v>0</v>
          </cell>
          <cell r="EX878">
            <v>0</v>
          </cell>
          <cell r="GZ878">
            <v>0</v>
          </cell>
          <cell r="HA878">
            <v>0</v>
          </cell>
        </row>
        <row r="879">
          <cell r="B879" t="str">
            <v>LP12Q</v>
          </cell>
          <cell r="C879" t="str">
            <v>LINHA 6LP12Q</v>
          </cell>
          <cell r="D879">
            <v>0</v>
          </cell>
          <cell r="E879">
            <v>0</v>
          </cell>
          <cell r="F879" t="str">
            <v>HELENA II</v>
          </cell>
          <cell r="G879" t="str">
            <v>G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>
            <v>0</v>
          </cell>
          <cell r="AM879">
            <v>0</v>
          </cell>
          <cell r="AN879">
            <v>0</v>
          </cell>
          <cell r="AO879">
            <v>0</v>
          </cell>
          <cell r="AP879">
            <v>0</v>
          </cell>
          <cell r="AQ879">
            <v>0</v>
          </cell>
          <cell r="AR879">
            <v>0</v>
          </cell>
          <cell r="AS879">
            <v>0</v>
          </cell>
          <cell r="AT879">
            <v>0</v>
          </cell>
          <cell r="AU879">
            <v>0</v>
          </cell>
          <cell r="AV879">
            <v>0</v>
          </cell>
          <cell r="AW879">
            <v>0</v>
          </cell>
          <cell r="AX879">
            <v>0</v>
          </cell>
          <cell r="AY879">
            <v>0</v>
          </cell>
          <cell r="AZ879">
            <v>0</v>
          </cell>
          <cell r="BA879">
            <v>0</v>
          </cell>
          <cell r="BB879">
            <v>0</v>
          </cell>
          <cell r="BC879">
            <v>0</v>
          </cell>
          <cell r="BD879">
            <v>0</v>
          </cell>
          <cell r="BE879">
            <v>0</v>
          </cell>
          <cell r="BF879">
            <v>0</v>
          </cell>
          <cell r="BG879">
            <v>0</v>
          </cell>
          <cell r="BH879">
            <v>0</v>
          </cell>
          <cell r="BI879">
            <v>0</v>
          </cell>
          <cell r="BJ879">
            <v>0</v>
          </cell>
          <cell r="BK879">
            <v>0</v>
          </cell>
          <cell r="BL879">
            <v>0</v>
          </cell>
          <cell r="BM879">
            <v>0</v>
          </cell>
          <cell r="BN879">
            <v>0</v>
          </cell>
          <cell r="BO879">
            <v>0</v>
          </cell>
          <cell r="BP879">
            <v>0</v>
          </cell>
          <cell r="BQ879">
            <v>0</v>
          </cell>
          <cell r="BR879">
            <v>0</v>
          </cell>
          <cell r="BS879">
            <v>0</v>
          </cell>
          <cell r="BT879">
            <v>0</v>
          </cell>
          <cell r="BU879">
            <v>0</v>
          </cell>
          <cell r="BV879">
            <v>0</v>
          </cell>
          <cell r="BW879">
            <v>0</v>
          </cell>
          <cell r="BX879">
            <v>0</v>
          </cell>
          <cell r="BY879">
            <v>0</v>
          </cell>
          <cell r="BZ879">
            <v>0</v>
          </cell>
          <cell r="CA879">
            <v>0</v>
          </cell>
          <cell r="CB879">
            <v>0</v>
          </cell>
          <cell r="CC879">
            <v>0</v>
          </cell>
          <cell r="CD879">
            <v>0</v>
          </cell>
          <cell r="CE879">
            <v>0</v>
          </cell>
          <cell r="CF879">
            <v>0</v>
          </cell>
          <cell r="CG879">
            <v>0</v>
          </cell>
          <cell r="CH879">
            <v>0</v>
          </cell>
          <cell r="CI879">
            <v>0</v>
          </cell>
          <cell r="CJ879">
            <v>0</v>
          </cell>
          <cell r="CK879">
            <v>0</v>
          </cell>
          <cell r="CL879">
            <v>0</v>
          </cell>
          <cell r="CM879">
            <v>0</v>
          </cell>
          <cell r="CN879">
            <v>0</v>
          </cell>
          <cell r="CO879">
            <v>0</v>
          </cell>
          <cell r="CP879">
            <v>0</v>
          </cell>
          <cell r="CQ879">
            <v>0</v>
          </cell>
          <cell r="CR879">
            <v>0</v>
          </cell>
          <cell r="CS879">
            <v>0</v>
          </cell>
          <cell r="CT879">
            <v>0</v>
          </cell>
          <cell r="CU879">
            <v>0</v>
          </cell>
          <cell r="CV879">
            <v>0</v>
          </cell>
          <cell r="CW879">
            <v>0</v>
          </cell>
          <cell r="CX879">
            <v>0</v>
          </cell>
          <cell r="CY879">
            <v>0</v>
          </cell>
          <cell r="CZ879">
            <v>0</v>
          </cell>
          <cell r="DA879">
            <v>0</v>
          </cell>
          <cell r="DB879">
            <v>0</v>
          </cell>
          <cell r="DC879">
            <v>0</v>
          </cell>
          <cell r="DD879">
            <v>0</v>
          </cell>
          <cell r="DE879">
            <v>0</v>
          </cell>
          <cell r="DF879">
            <v>0</v>
          </cell>
          <cell r="DG879">
            <v>0</v>
          </cell>
          <cell r="DH879">
            <v>0</v>
          </cell>
          <cell r="DI879">
            <v>0</v>
          </cell>
          <cell r="DJ879">
            <v>0</v>
          </cell>
          <cell r="DK879">
            <v>0</v>
          </cell>
          <cell r="DL879">
            <v>0</v>
          </cell>
          <cell r="DM879">
            <v>0</v>
          </cell>
          <cell r="DN879">
            <v>0</v>
          </cell>
          <cell r="DO879">
            <v>0</v>
          </cell>
          <cell r="DP879">
            <v>0</v>
          </cell>
          <cell r="DQ879">
            <v>0</v>
          </cell>
          <cell r="DR879">
            <v>0</v>
          </cell>
          <cell r="DS879">
            <v>0</v>
          </cell>
          <cell r="DT879">
            <v>0</v>
          </cell>
          <cell r="DU879">
            <v>0</v>
          </cell>
          <cell r="DV879">
            <v>0</v>
          </cell>
          <cell r="DW879">
            <v>0</v>
          </cell>
          <cell r="DX879">
            <v>0</v>
          </cell>
          <cell r="DY879">
            <v>0</v>
          </cell>
          <cell r="DZ879">
            <v>0</v>
          </cell>
          <cell r="EA879">
            <v>0</v>
          </cell>
          <cell r="EB879">
            <v>0</v>
          </cell>
          <cell r="EC879">
            <v>0</v>
          </cell>
          <cell r="ED879">
            <v>0</v>
          </cell>
          <cell r="EE879">
            <v>0</v>
          </cell>
          <cell r="EF879">
            <v>0</v>
          </cell>
          <cell r="EG879">
            <v>0</v>
          </cell>
          <cell r="EH879">
            <v>0</v>
          </cell>
          <cell r="EI879">
            <v>0</v>
          </cell>
          <cell r="EJ879">
            <v>0</v>
          </cell>
          <cell r="EK879">
            <v>0</v>
          </cell>
          <cell r="EL879">
            <v>0</v>
          </cell>
          <cell r="EM879">
            <v>0</v>
          </cell>
          <cell r="EN879">
            <v>0</v>
          </cell>
          <cell r="EO879">
            <v>0</v>
          </cell>
          <cell r="EP879">
            <v>0</v>
          </cell>
          <cell r="EQ879">
            <v>0</v>
          </cell>
          <cell r="ER879">
            <v>0</v>
          </cell>
          <cell r="ES879">
            <v>0</v>
          </cell>
          <cell r="ET879">
            <v>0</v>
          </cell>
          <cell r="EU879">
            <v>0</v>
          </cell>
          <cell r="EV879">
            <v>0</v>
          </cell>
          <cell r="EW879">
            <v>0</v>
          </cell>
          <cell r="EX879">
            <v>0</v>
          </cell>
          <cell r="GZ879">
            <v>0</v>
          </cell>
          <cell r="HA879">
            <v>0</v>
          </cell>
        </row>
        <row r="880">
          <cell r="B880" t="str">
            <v>21121KBA106</v>
          </cell>
          <cell r="C880">
            <v>0</v>
          </cell>
          <cell r="D880">
            <v>0</v>
          </cell>
          <cell r="E880" t="str">
            <v>900940211</v>
          </cell>
          <cell r="F880" t="str">
            <v>21121KBA106L0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  <cell r="AL880">
            <v>0</v>
          </cell>
          <cell r="AM880">
            <v>0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  <cell r="AR880">
            <v>0</v>
          </cell>
          <cell r="AS880">
            <v>0</v>
          </cell>
          <cell r="AT880">
            <v>0</v>
          </cell>
          <cell r="AU880">
            <v>0</v>
          </cell>
          <cell r="AV880">
            <v>0</v>
          </cell>
          <cell r="AW880">
            <v>0</v>
          </cell>
          <cell r="AX880">
            <v>0</v>
          </cell>
          <cell r="AY880">
            <v>0</v>
          </cell>
          <cell r="AZ880">
            <v>0</v>
          </cell>
          <cell r="BA880">
            <v>0</v>
          </cell>
          <cell r="BB880">
            <v>0</v>
          </cell>
          <cell r="BC880">
            <v>0</v>
          </cell>
          <cell r="BD880">
            <v>0</v>
          </cell>
          <cell r="BE880">
            <v>0</v>
          </cell>
          <cell r="BF880">
            <v>0</v>
          </cell>
          <cell r="BG880">
            <v>0</v>
          </cell>
          <cell r="BH880">
            <v>0</v>
          </cell>
          <cell r="BI880">
            <v>0</v>
          </cell>
          <cell r="BJ880">
            <v>0</v>
          </cell>
          <cell r="BK880">
            <v>0</v>
          </cell>
          <cell r="BL880">
            <v>0</v>
          </cell>
          <cell r="BM880">
            <v>0</v>
          </cell>
          <cell r="BN880">
            <v>0</v>
          </cell>
          <cell r="BO880">
            <v>0</v>
          </cell>
          <cell r="BP880">
            <v>0</v>
          </cell>
          <cell r="BQ880">
            <v>0</v>
          </cell>
          <cell r="BR880">
            <v>0</v>
          </cell>
          <cell r="BS880">
            <v>0</v>
          </cell>
          <cell r="BT880">
            <v>0</v>
          </cell>
          <cell r="BU880">
            <v>0</v>
          </cell>
          <cell r="BV880">
            <v>0</v>
          </cell>
          <cell r="BW880">
            <v>0</v>
          </cell>
          <cell r="BX880">
            <v>0</v>
          </cell>
          <cell r="BY880">
            <v>0</v>
          </cell>
          <cell r="BZ880">
            <v>0</v>
          </cell>
          <cell r="CA880">
            <v>0</v>
          </cell>
          <cell r="CB880">
            <v>0</v>
          </cell>
          <cell r="CC880">
            <v>0</v>
          </cell>
          <cell r="CD880">
            <v>0</v>
          </cell>
          <cell r="CE880">
            <v>0</v>
          </cell>
          <cell r="CF880">
            <v>0</v>
          </cell>
          <cell r="CG880">
            <v>0</v>
          </cell>
          <cell r="CH880">
            <v>0</v>
          </cell>
          <cell r="CI880">
            <v>0</v>
          </cell>
          <cell r="CJ880">
            <v>0</v>
          </cell>
          <cell r="CK880">
            <v>0</v>
          </cell>
          <cell r="CL880">
            <v>0</v>
          </cell>
          <cell r="CM880">
            <v>0</v>
          </cell>
          <cell r="CN880">
            <v>0</v>
          </cell>
          <cell r="CO880">
            <v>0</v>
          </cell>
          <cell r="CP880">
            <v>0</v>
          </cell>
          <cell r="CQ880">
            <v>0</v>
          </cell>
          <cell r="CR880">
            <v>0</v>
          </cell>
          <cell r="CS880">
            <v>0</v>
          </cell>
          <cell r="CT880">
            <v>0</v>
          </cell>
          <cell r="CU880">
            <v>0</v>
          </cell>
          <cell r="CV880">
            <v>0</v>
          </cell>
          <cell r="CW880">
            <v>0</v>
          </cell>
          <cell r="CX880">
            <v>0</v>
          </cell>
          <cell r="CY880">
            <v>0</v>
          </cell>
          <cell r="CZ880">
            <v>0</v>
          </cell>
          <cell r="DA880">
            <v>0</v>
          </cell>
          <cell r="DB880">
            <v>0</v>
          </cell>
          <cell r="DC880">
            <v>0</v>
          </cell>
          <cell r="DD880">
            <v>0</v>
          </cell>
          <cell r="DE880">
            <v>0</v>
          </cell>
          <cell r="DF880">
            <v>0</v>
          </cell>
          <cell r="DG880">
            <v>0</v>
          </cell>
          <cell r="DH880">
            <v>0</v>
          </cell>
          <cell r="DI880">
            <v>0</v>
          </cell>
          <cell r="DJ880">
            <v>0</v>
          </cell>
          <cell r="DK880">
            <v>0</v>
          </cell>
          <cell r="DL880">
            <v>0</v>
          </cell>
          <cell r="DM880">
            <v>0</v>
          </cell>
          <cell r="DN880">
            <v>0</v>
          </cell>
          <cell r="DO880">
            <v>0</v>
          </cell>
          <cell r="DP880">
            <v>0</v>
          </cell>
          <cell r="DQ880">
            <v>0</v>
          </cell>
          <cell r="DR880">
            <v>0</v>
          </cell>
          <cell r="DS880">
            <v>0</v>
          </cell>
          <cell r="DT880">
            <v>0</v>
          </cell>
          <cell r="DU880">
            <v>0</v>
          </cell>
          <cell r="DV880">
            <v>0</v>
          </cell>
          <cell r="DW880">
            <v>0</v>
          </cell>
          <cell r="DX880">
            <v>0</v>
          </cell>
          <cell r="DY880">
            <v>0</v>
          </cell>
          <cell r="DZ880">
            <v>0</v>
          </cell>
          <cell r="EA880">
            <v>0</v>
          </cell>
          <cell r="EB880">
            <v>0</v>
          </cell>
          <cell r="EC880">
            <v>0</v>
          </cell>
          <cell r="ED880">
            <v>0</v>
          </cell>
          <cell r="EE880">
            <v>0</v>
          </cell>
          <cell r="EF880">
            <v>0</v>
          </cell>
          <cell r="EG880">
            <v>0</v>
          </cell>
          <cell r="EH880">
            <v>0</v>
          </cell>
          <cell r="EI880">
            <v>0</v>
          </cell>
          <cell r="EJ880">
            <v>0</v>
          </cell>
          <cell r="EK880">
            <v>0</v>
          </cell>
          <cell r="EL880">
            <v>0</v>
          </cell>
          <cell r="EM880">
            <v>0</v>
          </cell>
          <cell r="EN880">
            <v>0</v>
          </cell>
          <cell r="EO880">
            <v>0</v>
          </cell>
          <cell r="EP880">
            <v>0</v>
          </cell>
          <cell r="EQ880">
            <v>0</v>
          </cell>
          <cell r="ER880">
            <v>0</v>
          </cell>
          <cell r="ES880">
            <v>0</v>
          </cell>
          <cell r="ET880">
            <v>0</v>
          </cell>
          <cell r="EU880">
            <v>0</v>
          </cell>
          <cell r="EV880">
            <v>0</v>
          </cell>
          <cell r="EW880">
            <v>0</v>
          </cell>
          <cell r="EX880">
            <v>0</v>
          </cell>
          <cell r="GZ880">
            <v>0</v>
          </cell>
          <cell r="HA880">
            <v>0</v>
          </cell>
        </row>
        <row r="881">
          <cell r="B881" t="str">
            <v>21121KBA206</v>
          </cell>
          <cell r="C881">
            <v>0</v>
          </cell>
          <cell r="D881">
            <v>0</v>
          </cell>
          <cell r="E881" t="str">
            <v>900940212</v>
          </cell>
          <cell r="F881" t="str">
            <v>21121KBA206L0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  <cell r="AL881">
            <v>0</v>
          </cell>
          <cell r="AM881">
            <v>0</v>
          </cell>
          <cell r="AN881">
            <v>0</v>
          </cell>
          <cell r="AO881">
            <v>0</v>
          </cell>
          <cell r="AP881">
            <v>0</v>
          </cell>
          <cell r="AQ881">
            <v>0</v>
          </cell>
          <cell r="AR881">
            <v>0</v>
          </cell>
          <cell r="AS881">
            <v>0</v>
          </cell>
          <cell r="AT881">
            <v>0</v>
          </cell>
          <cell r="AU881">
            <v>0</v>
          </cell>
          <cell r="AV881">
            <v>0</v>
          </cell>
          <cell r="AW881">
            <v>0</v>
          </cell>
          <cell r="AX881">
            <v>0</v>
          </cell>
          <cell r="AY881">
            <v>0</v>
          </cell>
          <cell r="AZ881">
            <v>0</v>
          </cell>
          <cell r="BA881">
            <v>0</v>
          </cell>
          <cell r="BB881">
            <v>0</v>
          </cell>
          <cell r="BC881">
            <v>0</v>
          </cell>
          <cell r="BD881">
            <v>0</v>
          </cell>
          <cell r="BE881">
            <v>0</v>
          </cell>
          <cell r="BF881">
            <v>0</v>
          </cell>
          <cell r="BG881">
            <v>0</v>
          </cell>
          <cell r="BH881">
            <v>0</v>
          </cell>
          <cell r="BI881">
            <v>0</v>
          </cell>
          <cell r="BJ881">
            <v>0</v>
          </cell>
          <cell r="BK881">
            <v>0</v>
          </cell>
          <cell r="BL881">
            <v>0</v>
          </cell>
          <cell r="BM881">
            <v>0</v>
          </cell>
          <cell r="BN881">
            <v>0</v>
          </cell>
          <cell r="BO881">
            <v>0</v>
          </cell>
          <cell r="BP881">
            <v>0</v>
          </cell>
          <cell r="BQ881">
            <v>0</v>
          </cell>
          <cell r="BR881">
            <v>0</v>
          </cell>
          <cell r="BS881">
            <v>0</v>
          </cell>
          <cell r="BT881">
            <v>0</v>
          </cell>
          <cell r="BU881">
            <v>0</v>
          </cell>
          <cell r="BV881">
            <v>0</v>
          </cell>
          <cell r="BW881">
            <v>0</v>
          </cell>
          <cell r="BX881">
            <v>0</v>
          </cell>
          <cell r="BY881">
            <v>0</v>
          </cell>
          <cell r="BZ881">
            <v>0</v>
          </cell>
          <cell r="CA881">
            <v>0</v>
          </cell>
          <cell r="CB881">
            <v>0</v>
          </cell>
          <cell r="CC881">
            <v>0</v>
          </cell>
          <cell r="CD881">
            <v>0</v>
          </cell>
          <cell r="CE881">
            <v>0</v>
          </cell>
          <cell r="CF881">
            <v>0</v>
          </cell>
          <cell r="CG881">
            <v>0</v>
          </cell>
          <cell r="CH881">
            <v>0</v>
          </cell>
          <cell r="CI881">
            <v>0</v>
          </cell>
          <cell r="CJ881">
            <v>0</v>
          </cell>
          <cell r="CK881">
            <v>0</v>
          </cell>
          <cell r="CL881">
            <v>0</v>
          </cell>
          <cell r="CM881">
            <v>0</v>
          </cell>
          <cell r="CN881">
            <v>0</v>
          </cell>
          <cell r="CO881">
            <v>0</v>
          </cell>
          <cell r="CP881">
            <v>0</v>
          </cell>
          <cell r="CQ881">
            <v>0</v>
          </cell>
          <cell r="CR881">
            <v>0</v>
          </cell>
          <cell r="CS881">
            <v>0</v>
          </cell>
          <cell r="CT881">
            <v>0</v>
          </cell>
          <cell r="CU881">
            <v>0</v>
          </cell>
          <cell r="CV881">
            <v>0</v>
          </cell>
          <cell r="CW881">
            <v>0</v>
          </cell>
          <cell r="CX881">
            <v>0</v>
          </cell>
          <cell r="CY881">
            <v>0</v>
          </cell>
          <cell r="CZ881">
            <v>0</v>
          </cell>
          <cell r="DA881">
            <v>0</v>
          </cell>
          <cell r="DB881">
            <v>0</v>
          </cell>
          <cell r="DC881">
            <v>0</v>
          </cell>
          <cell r="DD881">
            <v>0</v>
          </cell>
          <cell r="DE881">
            <v>0</v>
          </cell>
          <cell r="DF881">
            <v>0</v>
          </cell>
          <cell r="DG881">
            <v>0</v>
          </cell>
          <cell r="DH881">
            <v>0</v>
          </cell>
          <cell r="DI881">
            <v>0</v>
          </cell>
          <cell r="DJ881">
            <v>0</v>
          </cell>
          <cell r="DK881">
            <v>0</v>
          </cell>
          <cell r="DL881">
            <v>0</v>
          </cell>
          <cell r="DM881">
            <v>0</v>
          </cell>
          <cell r="DN881">
            <v>0</v>
          </cell>
          <cell r="DO881">
            <v>0</v>
          </cell>
          <cell r="DP881">
            <v>0</v>
          </cell>
          <cell r="DQ881">
            <v>0</v>
          </cell>
          <cell r="DR881">
            <v>0</v>
          </cell>
          <cell r="DS881">
            <v>0</v>
          </cell>
          <cell r="DT881">
            <v>0</v>
          </cell>
          <cell r="DU881">
            <v>0</v>
          </cell>
          <cell r="DV881">
            <v>0</v>
          </cell>
          <cell r="DW881">
            <v>0</v>
          </cell>
          <cell r="DX881">
            <v>0</v>
          </cell>
          <cell r="DY881">
            <v>0</v>
          </cell>
          <cell r="DZ881">
            <v>0</v>
          </cell>
          <cell r="EA881">
            <v>0</v>
          </cell>
          <cell r="EB881">
            <v>0</v>
          </cell>
          <cell r="EC881">
            <v>0</v>
          </cell>
          <cell r="ED881">
            <v>0</v>
          </cell>
          <cell r="EE881">
            <v>0</v>
          </cell>
          <cell r="EF881">
            <v>0</v>
          </cell>
          <cell r="EG881">
            <v>0</v>
          </cell>
          <cell r="EH881">
            <v>0</v>
          </cell>
          <cell r="EI881">
            <v>0</v>
          </cell>
          <cell r="EJ881">
            <v>0</v>
          </cell>
          <cell r="EK881">
            <v>0</v>
          </cell>
          <cell r="EL881">
            <v>0</v>
          </cell>
          <cell r="EM881">
            <v>0</v>
          </cell>
          <cell r="EN881">
            <v>0</v>
          </cell>
          <cell r="EO881">
            <v>0</v>
          </cell>
          <cell r="EP881">
            <v>0</v>
          </cell>
          <cell r="EQ881">
            <v>0</v>
          </cell>
          <cell r="ER881">
            <v>0</v>
          </cell>
          <cell r="ES881">
            <v>0</v>
          </cell>
          <cell r="ET881">
            <v>0</v>
          </cell>
          <cell r="EU881">
            <v>0</v>
          </cell>
          <cell r="EV881">
            <v>0</v>
          </cell>
          <cell r="EW881">
            <v>0</v>
          </cell>
          <cell r="EX881">
            <v>0</v>
          </cell>
          <cell r="GZ881">
            <v>0</v>
          </cell>
          <cell r="HA881">
            <v>0</v>
          </cell>
        </row>
        <row r="882">
          <cell r="B882" t="str">
            <v>LTE06</v>
          </cell>
          <cell r="C882" t="str">
            <v>LINHA 6LTE06</v>
          </cell>
          <cell r="D882">
            <v>0</v>
          </cell>
          <cell r="E882">
            <v>0</v>
          </cell>
          <cell r="F882" t="str">
            <v>ROSE</v>
          </cell>
          <cell r="G882" t="str">
            <v>G</v>
          </cell>
          <cell r="H882">
            <v>3</v>
          </cell>
          <cell r="I882">
            <v>3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3</v>
          </cell>
          <cell r="U882">
            <v>3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-4</v>
          </cell>
          <cell r="AF882">
            <v>1</v>
          </cell>
          <cell r="AG882">
            <v>3</v>
          </cell>
          <cell r="AH882">
            <v>4</v>
          </cell>
          <cell r="AI882">
            <v>0</v>
          </cell>
          <cell r="AJ882">
            <v>0</v>
          </cell>
          <cell r="AK882">
            <v>0</v>
          </cell>
          <cell r="AL882">
            <v>0</v>
          </cell>
          <cell r="AM882">
            <v>0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  <cell r="AR882">
            <v>0</v>
          </cell>
          <cell r="AS882">
            <v>1</v>
          </cell>
          <cell r="AT882">
            <v>3</v>
          </cell>
          <cell r="AU882">
            <v>4</v>
          </cell>
          <cell r="AV882">
            <v>0</v>
          </cell>
          <cell r="AW882">
            <v>0</v>
          </cell>
          <cell r="AX882">
            <v>0</v>
          </cell>
          <cell r="AY882">
            <v>0</v>
          </cell>
          <cell r="AZ882">
            <v>0</v>
          </cell>
          <cell r="BA882">
            <v>0</v>
          </cell>
          <cell r="BB882">
            <v>0</v>
          </cell>
          <cell r="BC882">
            <v>0</v>
          </cell>
          <cell r="BD882">
            <v>0</v>
          </cell>
          <cell r="BE882">
            <v>0</v>
          </cell>
          <cell r="BF882">
            <v>1</v>
          </cell>
          <cell r="BG882">
            <v>3</v>
          </cell>
          <cell r="BH882">
            <v>4</v>
          </cell>
          <cell r="BI882">
            <v>0</v>
          </cell>
          <cell r="BJ882">
            <v>0</v>
          </cell>
          <cell r="BK882">
            <v>0</v>
          </cell>
          <cell r="BL882">
            <v>0</v>
          </cell>
          <cell r="BM882">
            <v>0</v>
          </cell>
          <cell r="BN882">
            <v>0</v>
          </cell>
          <cell r="BO882">
            <v>0</v>
          </cell>
          <cell r="BP882">
            <v>0</v>
          </cell>
          <cell r="BQ882">
            <v>0</v>
          </cell>
          <cell r="BR882">
            <v>4</v>
          </cell>
          <cell r="BS882">
            <v>0</v>
          </cell>
          <cell r="BT882">
            <v>0</v>
          </cell>
          <cell r="BU882">
            <v>0</v>
          </cell>
          <cell r="BV882">
            <v>0</v>
          </cell>
          <cell r="BW882">
            <v>0</v>
          </cell>
          <cell r="BX882">
            <v>0</v>
          </cell>
          <cell r="BY882">
            <v>0</v>
          </cell>
          <cell r="BZ882">
            <v>0</v>
          </cell>
          <cell r="CA882">
            <v>0</v>
          </cell>
          <cell r="CB882">
            <v>0</v>
          </cell>
          <cell r="CC882">
            <v>0</v>
          </cell>
          <cell r="CD882">
            <v>0</v>
          </cell>
          <cell r="CE882">
            <v>0</v>
          </cell>
          <cell r="CF882">
            <v>0</v>
          </cell>
          <cell r="CG882">
            <v>0</v>
          </cell>
          <cell r="CH882">
            <v>0</v>
          </cell>
          <cell r="CI882">
            <v>0</v>
          </cell>
          <cell r="CJ882">
            <v>0</v>
          </cell>
          <cell r="CK882">
            <v>0</v>
          </cell>
          <cell r="CL882">
            <v>0</v>
          </cell>
          <cell r="CM882">
            <v>0</v>
          </cell>
          <cell r="CN882">
            <v>0</v>
          </cell>
          <cell r="CO882">
            <v>0</v>
          </cell>
          <cell r="CP882">
            <v>0</v>
          </cell>
          <cell r="CQ882">
            <v>0</v>
          </cell>
          <cell r="CR882">
            <v>0</v>
          </cell>
          <cell r="CS882">
            <v>0</v>
          </cell>
          <cell r="CT882">
            <v>0</v>
          </cell>
          <cell r="CU882">
            <v>0</v>
          </cell>
          <cell r="CV882">
            <v>0</v>
          </cell>
          <cell r="CW882">
            <v>0</v>
          </cell>
          <cell r="CX882">
            <v>0</v>
          </cell>
          <cell r="CY882">
            <v>0</v>
          </cell>
          <cell r="CZ882">
            <v>0</v>
          </cell>
          <cell r="DA882">
            <v>0</v>
          </cell>
          <cell r="DB882">
            <v>0</v>
          </cell>
          <cell r="DC882">
            <v>0</v>
          </cell>
          <cell r="DD882">
            <v>0</v>
          </cell>
          <cell r="DE882">
            <v>0</v>
          </cell>
          <cell r="DF882">
            <v>0</v>
          </cell>
          <cell r="DG882">
            <v>0</v>
          </cell>
          <cell r="DH882">
            <v>0</v>
          </cell>
          <cell r="DI882">
            <v>0</v>
          </cell>
          <cell r="DJ882">
            <v>0</v>
          </cell>
          <cell r="DK882">
            <v>0</v>
          </cell>
          <cell r="DL882">
            <v>0</v>
          </cell>
          <cell r="DM882">
            <v>0</v>
          </cell>
          <cell r="DN882">
            <v>0</v>
          </cell>
          <cell r="DO882">
            <v>0</v>
          </cell>
          <cell r="DP882">
            <v>0</v>
          </cell>
          <cell r="DQ882">
            <v>0</v>
          </cell>
          <cell r="DR882">
            <v>0</v>
          </cell>
          <cell r="DS882">
            <v>0</v>
          </cell>
          <cell r="DT882">
            <v>0</v>
          </cell>
          <cell r="DU882">
            <v>0</v>
          </cell>
          <cell r="DV882">
            <v>0</v>
          </cell>
          <cell r="DW882">
            <v>0</v>
          </cell>
          <cell r="DX882">
            <v>0</v>
          </cell>
          <cell r="DY882">
            <v>0</v>
          </cell>
          <cell r="DZ882">
            <v>0</v>
          </cell>
          <cell r="EA882">
            <v>0</v>
          </cell>
          <cell r="EB882">
            <v>0</v>
          </cell>
          <cell r="EC882">
            <v>0</v>
          </cell>
          <cell r="ED882">
            <v>0</v>
          </cell>
          <cell r="EE882">
            <v>0</v>
          </cell>
          <cell r="EF882">
            <v>0</v>
          </cell>
          <cell r="EG882">
            <v>0</v>
          </cell>
          <cell r="EH882">
            <v>0</v>
          </cell>
          <cell r="EI882">
            <v>0</v>
          </cell>
          <cell r="EJ882">
            <v>0</v>
          </cell>
          <cell r="EK882">
            <v>0</v>
          </cell>
          <cell r="EL882">
            <v>0</v>
          </cell>
          <cell r="EM882">
            <v>0</v>
          </cell>
          <cell r="EN882">
            <v>0</v>
          </cell>
          <cell r="EO882">
            <v>0</v>
          </cell>
          <cell r="EP882">
            <v>0</v>
          </cell>
          <cell r="EQ882">
            <v>0</v>
          </cell>
          <cell r="ER882">
            <v>0</v>
          </cell>
          <cell r="ES882">
            <v>0</v>
          </cell>
          <cell r="ET882">
            <v>0</v>
          </cell>
          <cell r="EU882">
            <v>0</v>
          </cell>
          <cell r="EV882">
            <v>0</v>
          </cell>
          <cell r="EW882">
            <v>0</v>
          </cell>
          <cell r="EX882">
            <v>0</v>
          </cell>
          <cell r="GZ882">
            <v>0</v>
          </cell>
          <cell r="HA882">
            <v>0</v>
          </cell>
        </row>
        <row r="883">
          <cell r="B883" t="str">
            <v>21061TBB106</v>
          </cell>
          <cell r="C883">
            <v>0</v>
          </cell>
          <cell r="D883">
            <v>0</v>
          </cell>
          <cell r="E883" t="str">
            <v>913514689</v>
          </cell>
          <cell r="F883" t="str">
            <v>21061TBB106L0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>
            <v>0</v>
          </cell>
          <cell r="AC883">
            <v>0</v>
          </cell>
          <cell r="AD883">
            <v>0</v>
          </cell>
          <cell r="AE883">
            <v>-1</v>
          </cell>
          <cell r="AF883">
            <v>1</v>
          </cell>
          <cell r="AG883">
            <v>0</v>
          </cell>
          <cell r="AH883">
            <v>1</v>
          </cell>
          <cell r="AI883">
            <v>0</v>
          </cell>
          <cell r="AJ883">
            <v>0</v>
          </cell>
          <cell r="AK883">
            <v>0</v>
          </cell>
          <cell r="AL883">
            <v>0</v>
          </cell>
          <cell r="AM883">
            <v>0</v>
          </cell>
          <cell r="AN883">
            <v>0</v>
          </cell>
          <cell r="AO883">
            <v>0</v>
          </cell>
          <cell r="AP883">
            <v>0</v>
          </cell>
          <cell r="AQ883">
            <v>0</v>
          </cell>
          <cell r="AR883">
            <v>0</v>
          </cell>
          <cell r="AS883">
            <v>1</v>
          </cell>
          <cell r="AT883">
            <v>0</v>
          </cell>
          <cell r="AU883">
            <v>1</v>
          </cell>
          <cell r="AV883">
            <v>0</v>
          </cell>
          <cell r="AW883">
            <v>0</v>
          </cell>
          <cell r="AX883">
            <v>0</v>
          </cell>
          <cell r="AY883">
            <v>0</v>
          </cell>
          <cell r="AZ883">
            <v>0</v>
          </cell>
          <cell r="BA883">
            <v>0</v>
          </cell>
          <cell r="BB883">
            <v>0</v>
          </cell>
          <cell r="BC883">
            <v>0</v>
          </cell>
          <cell r="BD883">
            <v>0</v>
          </cell>
          <cell r="BE883">
            <v>0</v>
          </cell>
          <cell r="BF883">
            <v>1</v>
          </cell>
          <cell r="BG883">
            <v>0</v>
          </cell>
          <cell r="BH883">
            <v>1</v>
          </cell>
          <cell r="BI883">
            <v>0</v>
          </cell>
          <cell r="BJ883">
            <v>0</v>
          </cell>
          <cell r="BK883">
            <v>0</v>
          </cell>
          <cell r="BL883">
            <v>0</v>
          </cell>
          <cell r="BM883">
            <v>0</v>
          </cell>
          <cell r="BN883">
            <v>0</v>
          </cell>
          <cell r="BO883">
            <v>0</v>
          </cell>
          <cell r="BP883">
            <v>0</v>
          </cell>
          <cell r="BQ883">
            <v>0</v>
          </cell>
          <cell r="BR883">
            <v>1</v>
          </cell>
          <cell r="BS883">
            <v>0</v>
          </cell>
          <cell r="BT883">
            <v>0</v>
          </cell>
          <cell r="BU883">
            <v>0</v>
          </cell>
          <cell r="BV883">
            <v>0</v>
          </cell>
          <cell r="BW883">
            <v>0</v>
          </cell>
          <cell r="BX883">
            <v>0</v>
          </cell>
          <cell r="BY883">
            <v>0</v>
          </cell>
          <cell r="BZ883">
            <v>0</v>
          </cell>
          <cell r="CA883">
            <v>0</v>
          </cell>
          <cell r="CB883">
            <v>0</v>
          </cell>
          <cell r="CC883">
            <v>0</v>
          </cell>
          <cell r="CD883">
            <v>0</v>
          </cell>
          <cell r="CE883">
            <v>0</v>
          </cell>
          <cell r="CF883">
            <v>0</v>
          </cell>
          <cell r="CG883">
            <v>0</v>
          </cell>
          <cell r="CH883">
            <v>0</v>
          </cell>
          <cell r="CI883">
            <v>0</v>
          </cell>
          <cell r="CJ883">
            <v>0</v>
          </cell>
          <cell r="CK883">
            <v>0</v>
          </cell>
          <cell r="CL883">
            <v>0</v>
          </cell>
          <cell r="CM883">
            <v>0</v>
          </cell>
          <cell r="CN883">
            <v>0</v>
          </cell>
          <cell r="CO883">
            <v>0</v>
          </cell>
          <cell r="CP883">
            <v>0</v>
          </cell>
          <cell r="CQ883">
            <v>0</v>
          </cell>
          <cell r="CR883">
            <v>0</v>
          </cell>
          <cell r="CS883">
            <v>0</v>
          </cell>
          <cell r="CT883">
            <v>0</v>
          </cell>
          <cell r="CU883">
            <v>0</v>
          </cell>
          <cell r="CV883">
            <v>0</v>
          </cell>
          <cell r="CW883">
            <v>0</v>
          </cell>
          <cell r="CX883">
            <v>0</v>
          </cell>
          <cell r="CY883">
            <v>0</v>
          </cell>
          <cell r="CZ883">
            <v>0</v>
          </cell>
          <cell r="DA883">
            <v>0</v>
          </cell>
          <cell r="DB883">
            <v>0</v>
          </cell>
          <cell r="DC883">
            <v>0</v>
          </cell>
          <cell r="DD883">
            <v>0</v>
          </cell>
          <cell r="DE883">
            <v>0</v>
          </cell>
          <cell r="DF883">
            <v>0</v>
          </cell>
          <cell r="DG883">
            <v>0</v>
          </cell>
          <cell r="DH883">
            <v>0</v>
          </cell>
          <cell r="DI883">
            <v>0</v>
          </cell>
          <cell r="DJ883">
            <v>0</v>
          </cell>
          <cell r="DK883">
            <v>0</v>
          </cell>
          <cell r="DL883">
            <v>0</v>
          </cell>
          <cell r="DM883">
            <v>0</v>
          </cell>
          <cell r="DN883">
            <v>0</v>
          </cell>
          <cell r="DO883">
            <v>0</v>
          </cell>
          <cell r="DP883">
            <v>0</v>
          </cell>
          <cell r="DQ883">
            <v>0</v>
          </cell>
          <cell r="DR883">
            <v>0</v>
          </cell>
          <cell r="DS883">
            <v>0</v>
          </cell>
          <cell r="DT883">
            <v>0</v>
          </cell>
          <cell r="DU883">
            <v>0</v>
          </cell>
          <cell r="DV883">
            <v>0</v>
          </cell>
          <cell r="DW883">
            <v>0</v>
          </cell>
          <cell r="DX883">
            <v>0</v>
          </cell>
          <cell r="DY883">
            <v>0</v>
          </cell>
          <cell r="DZ883">
            <v>0</v>
          </cell>
          <cell r="EA883">
            <v>0</v>
          </cell>
          <cell r="EB883">
            <v>0</v>
          </cell>
          <cell r="EC883">
            <v>0</v>
          </cell>
          <cell r="ED883">
            <v>0</v>
          </cell>
          <cell r="EE883">
            <v>0</v>
          </cell>
          <cell r="EF883">
            <v>0</v>
          </cell>
          <cell r="EG883">
            <v>0</v>
          </cell>
          <cell r="EH883">
            <v>0</v>
          </cell>
          <cell r="EI883">
            <v>0</v>
          </cell>
          <cell r="EJ883">
            <v>0</v>
          </cell>
          <cell r="EK883">
            <v>0</v>
          </cell>
          <cell r="EL883">
            <v>0</v>
          </cell>
          <cell r="EM883">
            <v>0</v>
          </cell>
          <cell r="EN883">
            <v>0</v>
          </cell>
          <cell r="EO883">
            <v>0</v>
          </cell>
          <cell r="EP883">
            <v>0</v>
          </cell>
          <cell r="EQ883">
            <v>0</v>
          </cell>
          <cell r="ER883">
            <v>0</v>
          </cell>
          <cell r="ES883">
            <v>0</v>
          </cell>
          <cell r="ET883">
            <v>0</v>
          </cell>
          <cell r="EU883">
            <v>0</v>
          </cell>
          <cell r="EV883">
            <v>0</v>
          </cell>
          <cell r="EW883">
            <v>0</v>
          </cell>
          <cell r="EX883">
            <v>0</v>
          </cell>
          <cell r="GZ883">
            <v>0</v>
          </cell>
          <cell r="HA883">
            <v>0</v>
          </cell>
        </row>
        <row r="884">
          <cell r="B884" t="str">
            <v>21061TBB206</v>
          </cell>
          <cell r="C884">
            <v>0</v>
          </cell>
          <cell r="D884">
            <v>0</v>
          </cell>
          <cell r="E884">
            <v>0</v>
          </cell>
          <cell r="F884" t="str">
            <v>21061TBB206L0</v>
          </cell>
          <cell r="G884">
            <v>0</v>
          </cell>
          <cell r="H884">
            <v>3</v>
          </cell>
          <cell r="I884">
            <v>3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3</v>
          </cell>
          <cell r="U884">
            <v>3</v>
          </cell>
          <cell r="V884">
            <v>0</v>
          </cell>
          <cell r="W884">
            <v>0</v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>
            <v>0</v>
          </cell>
          <cell r="AC884">
            <v>0</v>
          </cell>
          <cell r="AD884">
            <v>0</v>
          </cell>
          <cell r="AE884">
            <v>-3</v>
          </cell>
          <cell r="AF884">
            <v>0</v>
          </cell>
          <cell r="AG884">
            <v>3</v>
          </cell>
          <cell r="AH884">
            <v>3</v>
          </cell>
          <cell r="AI884">
            <v>0</v>
          </cell>
          <cell r="AJ884">
            <v>0</v>
          </cell>
          <cell r="AK884">
            <v>0</v>
          </cell>
          <cell r="AL884">
            <v>0</v>
          </cell>
          <cell r="AM884">
            <v>0</v>
          </cell>
          <cell r="AN884">
            <v>0</v>
          </cell>
          <cell r="AO884">
            <v>0</v>
          </cell>
          <cell r="AP884">
            <v>0</v>
          </cell>
          <cell r="AQ884">
            <v>0</v>
          </cell>
          <cell r="AR884">
            <v>0</v>
          </cell>
          <cell r="AS884">
            <v>0</v>
          </cell>
          <cell r="AT884">
            <v>3</v>
          </cell>
          <cell r="AU884">
            <v>3</v>
          </cell>
          <cell r="AV884">
            <v>0</v>
          </cell>
          <cell r="AW884">
            <v>0</v>
          </cell>
          <cell r="AX884">
            <v>0</v>
          </cell>
          <cell r="AY884">
            <v>0</v>
          </cell>
          <cell r="AZ884">
            <v>0</v>
          </cell>
          <cell r="BA884">
            <v>0</v>
          </cell>
          <cell r="BB884">
            <v>0</v>
          </cell>
          <cell r="BC884">
            <v>0</v>
          </cell>
          <cell r="BD884">
            <v>0</v>
          </cell>
          <cell r="BE884">
            <v>0</v>
          </cell>
          <cell r="BF884">
            <v>0</v>
          </cell>
          <cell r="BG884">
            <v>3</v>
          </cell>
          <cell r="BH884">
            <v>3</v>
          </cell>
          <cell r="BI884">
            <v>0</v>
          </cell>
          <cell r="BJ884">
            <v>0</v>
          </cell>
          <cell r="BK884">
            <v>0</v>
          </cell>
          <cell r="BL884">
            <v>0</v>
          </cell>
          <cell r="BM884">
            <v>0</v>
          </cell>
          <cell r="BN884">
            <v>0</v>
          </cell>
          <cell r="BO884">
            <v>0</v>
          </cell>
          <cell r="BP884">
            <v>0</v>
          </cell>
          <cell r="BQ884">
            <v>0</v>
          </cell>
          <cell r="BR884">
            <v>3</v>
          </cell>
          <cell r="BS884">
            <v>0</v>
          </cell>
          <cell r="BT884">
            <v>0</v>
          </cell>
          <cell r="BU884">
            <v>0</v>
          </cell>
          <cell r="BV884">
            <v>0</v>
          </cell>
          <cell r="BW884">
            <v>0</v>
          </cell>
          <cell r="BX884">
            <v>0</v>
          </cell>
          <cell r="BY884">
            <v>0</v>
          </cell>
          <cell r="BZ884">
            <v>0</v>
          </cell>
          <cell r="CA884">
            <v>0</v>
          </cell>
          <cell r="CB884">
            <v>0</v>
          </cell>
          <cell r="CC884">
            <v>0</v>
          </cell>
          <cell r="CD884">
            <v>0</v>
          </cell>
          <cell r="CE884">
            <v>0</v>
          </cell>
          <cell r="CF884">
            <v>0</v>
          </cell>
          <cell r="CG884">
            <v>0</v>
          </cell>
          <cell r="CH884">
            <v>0</v>
          </cell>
          <cell r="CI884">
            <v>0</v>
          </cell>
          <cell r="CJ884">
            <v>0</v>
          </cell>
          <cell r="CK884">
            <v>0</v>
          </cell>
          <cell r="CL884">
            <v>0</v>
          </cell>
          <cell r="CM884">
            <v>0</v>
          </cell>
          <cell r="CN884">
            <v>0</v>
          </cell>
          <cell r="CO884">
            <v>0</v>
          </cell>
          <cell r="CP884">
            <v>0</v>
          </cell>
          <cell r="CQ884">
            <v>0</v>
          </cell>
          <cell r="CR884">
            <v>0</v>
          </cell>
          <cell r="CS884">
            <v>0</v>
          </cell>
          <cell r="CT884">
            <v>0</v>
          </cell>
          <cell r="CU884">
            <v>0</v>
          </cell>
          <cell r="CV884">
            <v>0</v>
          </cell>
          <cell r="CW884">
            <v>0</v>
          </cell>
          <cell r="CX884">
            <v>0</v>
          </cell>
          <cell r="CY884">
            <v>0</v>
          </cell>
          <cell r="CZ884">
            <v>0</v>
          </cell>
          <cell r="DA884">
            <v>0</v>
          </cell>
          <cell r="DB884">
            <v>0</v>
          </cell>
          <cell r="DC884">
            <v>0</v>
          </cell>
          <cell r="DD884">
            <v>0</v>
          </cell>
          <cell r="DE884">
            <v>0</v>
          </cell>
          <cell r="DF884">
            <v>0</v>
          </cell>
          <cell r="DG884">
            <v>0</v>
          </cell>
          <cell r="DH884">
            <v>0</v>
          </cell>
          <cell r="DI884">
            <v>0</v>
          </cell>
          <cell r="DJ884">
            <v>0</v>
          </cell>
          <cell r="DK884">
            <v>0</v>
          </cell>
          <cell r="DL884">
            <v>0</v>
          </cell>
          <cell r="DM884">
            <v>0</v>
          </cell>
          <cell r="DN884">
            <v>0</v>
          </cell>
          <cell r="DO884">
            <v>0</v>
          </cell>
          <cell r="DP884">
            <v>0</v>
          </cell>
          <cell r="DQ884">
            <v>0</v>
          </cell>
          <cell r="DR884">
            <v>0</v>
          </cell>
          <cell r="DS884">
            <v>0</v>
          </cell>
          <cell r="DT884">
            <v>0</v>
          </cell>
          <cell r="DU884">
            <v>0</v>
          </cell>
          <cell r="DV884">
            <v>0</v>
          </cell>
          <cell r="DW884">
            <v>0</v>
          </cell>
          <cell r="DX884">
            <v>0</v>
          </cell>
          <cell r="DY884">
            <v>0</v>
          </cell>
          <cell r="DZ884">
            <v>0</v>
          </cell>
          <cell r="EA884">
            <v>0</v>
          </cell>
          <cell r="EB884">
            <v>0</v>
          </cell>
          <cell r="EC884">
            <v>0</v>
          </cell>
          <cell r="ED884">
            <v>0</v>
          </cell>
          <cell r="EE884">
            <v>0</v>
          </cell>
          <cell r="EF884">
            <v>0</v>
          </cell>
          <cell r="EG884">
            <v>0</v>
          </cell>
          <cell r="EH884">
            <v>0</v>
          </cell>
          <cell r="EI884">
            <v>0</v>
          </cell>
          <cell r="EJ884">
            <v>0</v>
          </cell>
          <cell r="EK884">
            <v>0</v>
          </cell>
          <cell r="EL884">
            <v>0</v>
          </cell>
          <cell r="EM884">
            <v>0</v>
          </cell>
          <cell r="EN884">
            <v>0</v>
          </cell>
          <cell r="EO884">
            <v>0</v>
          </cell>
          <cell r="EP884">
            <v>0</v>
          </cell>
          <cell r="EQ884">
            <v>0</v>
          </cell>
          <cell r="ER884">
            <v>0</v>
          </cell>
          <cell r="ES884">
            <v>0</v>
          </cell>
          <cell r="ET884">
            <v>0</v>
          </cell>
          <cell r="EU884">
            <v>0</v>
          </cell>
          <cell r="EV884">
            <v>0</v>
          </cell>
          <cell r="EW884">
            <v>0</v>
          </cell>
          <cell r="EX884">
            <v>0</v>
          </cell>
          <cell r="GZ884">
            <v>0</v>
          </cell>
          <cell r="HA884">
            <v>0</v>
          </cell>
        </row>
        <row r="885">
          <cell r="B885" t="str">
            <v>LTP15</v>
          </cell>
          <cell r="C885" t="str">
            <v>LINHA 6LTP15</v>
          </cell>
          <cell r="D885">
            <v>0</v>
          </cell>
          <cell r="E885">
            <v>0</v>
          </cell>
          <cell r="F885" t="str">
            <v>HELENA II</v>
          </cell>
          <cell r="G885" t="str">
            <v>G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>
            <v>0</v>
          </cell>
          <cell r="AC885">
            <v>0</v>
          </cell>
          <cell r="AD885">
            <v>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>
            <v>0</v>
          </cell>
          <cell r="AM885">
            <v>0</v>
          </cell>
          <cell r="AN885">
            <v>0</v>
          </cell>
          <cell r="AO885">
            <v>0</v>
          </cell>
          <cell r="AP885">
            <v>0</v>
          </cell>
          <cell r="AQ885">
            <v>0</v>
          </cell>
          <cell r="AR885">
            <v>0</v>
          </cell>
          <cell r="AS885">
            <v>0</v>
          </cell>
          <cell r="AT885">
            <v>0</v>
          </cell>
          <cell r="AU885">
            <v>0</v>
          </cell>
          <cell r="AV885">
            <v>0</v>
          </cell>
          <cell r="AW885">
            <v>0</v>
          </cell>
          <cell r="AX885">
            <v>0</v>
          </cell>
          <cell r="AY885">
            <v>0</v>
          </cell>
          <cell r="AZ885">
            <v>0</v>
          </cell>
          <cell r="BA885">
            <v>0</v>
          </cell>
          <cell r="BB885">
            <v>0</v>
          </cell>
          <cell r="BC885">
            <v>0</v>
          </cell>
          <cell r="BD885">
            <v>0</v>
          </cell>
          <cell r="BE885">
            <v>0</v>
          </cell>
          <cell r="BF885">
            <v>0</v>
          </cell>
          <cell r="BG885">
            <v>0</v>
          </cell>
          <cell r="BH885">
            <v>0</v>
          </cell>
          <cell r="BI885">
            <v>0</v>
          </cell>
          <cell r="BJ885">
            <v>0</v>
          </cell>
          <cell r="BK885">
            <v>0</v>
          </cell>
          <cell r="BL885">
            <v>0</v>
          </cell>
          <cell r="BM885">
            <v>0</v>
          </cell>
          <cell r="BN885">
            <v>0</v>
          </cell>
          <cell r="BO885">
            <v>0</v>
          </cell>
          <cell r="BP885">
            <v>0</v>
          </cell>
          <cell r="BQ885">
            <v>0</v>
          </cell>
          <cell r="BR885">
            <v>0</v>
          </cell>
          <cell r="BS885">
            <v>0</v>
          </cell>
          <cell r="BT885">
            <v>0</v>
          </cell>
          <cell r="BU885">
            <v>0</v>
          </cell>
          <cell r="BV885">
            <v>0</v>
          </cell>
          <cell r="BW885">
            <v>0</v>
          </cell>
          <cell r="BX885">
            <v>0</v>
          </cell>
          <cell r="BY885">
            <v>0</v>
          </cell>
          <cell r="BZ885">
            <v>0</v>
          </cell>
          <cell r="CA885">
            <v>0</v>
          </cell>
          <cell r="CB885">
            <v>0</v>
          </cell>
          <cell r="CC885">
            <v>0</v>
          </cell>
          <cell r="CD885">
            <v>0</v>
          </cell>
          <cell r="CE885">
            <v>0</v>
          </cell>
          <cell r="CF885">
            <v>0</v>
          </cell>
          <cell r="CG885">
            <v>0</v>
          </cell>
          <cell r="CH885">
            <v>0</v>
          </cell>
          <cell r="CI885">
            <v>0</v>
          </cell>
          <cell r="CJ885">
            <v>0</v>
          </cell>
          <cell r="CK885">
            <v>0</v>
          </cell>
          <cell r="CL885">
            <v>0</v>
          </cell>
          <cell r="CM885">
            <v>0</v>
          </cell>
          <cell r="CN885">
            <v>0</v>
          </cell>
          <cell r="CO885">
            <v>0</v>
          </cell>
          <cell r="CP885">
            <v>0</v>
          </cell>
          <cell r="CQ885">
            <v>0</v>
          </cell>
          <cell r="CR885">
            <v>0</v>
          </cell>
          <cell r="CS885">
            <v>0</v>
          </cell>
          <cell r="CT885">
            <v>0</v>
          </cell>
          <cell r="CU885">
            <v>0</v>
          </cell>
          <cell r="CV885">
            <v>0</v>
          </cell>
          <cell r="CW885">
            <v>0</v>
          </cell>
          <cell r="CX885">
            <v>0</v>
          </cell>
          <cell r="CY885">
            <v>0</v>
          </cell>
          <cell r="CZ885">
            <v>0</v>
          </cell>
          <cell r="DA885">
            <v>0</v>
          </cell>
          <cell r="DB885">
            <v>0</v>
          </cell>
          <cell r="DC885">
            <v>0</v>
          </cell>
          <cell r="DD885">
            <v>0</v>
          </cell>
          <cell r="DE885">
            <v>0</v>
          </cell>
          <cell r="DF885">
            <v>0</v>
          </cell>
          <cell r="DG885">
            <v>0</v>
          </cell>
          <cell r="DH885">
            <v>0</v>
          </cell>
          <cell r="DI885">
            <v>0</v>
          </cell>
          <cell r="DJ885">
            <v>0</v>
          </cell>
          <cell r="DK885">
            <v>0</v>
          </cell>
          <cell r="DL885">
            <v>0</v>
          </cell>
          <cell r="DM885">
            <v>0</v>
          </cell>
          <cell r="DN885">
            <v>0</v>
          </cell>
          <cell r="DO885">
            <v>0</v>
          </cell>
          <cell r="DP885">
            <v>0</v>
          </cell>
          <cell r="DQ885">
            <v>0</v>
          </cell>
          <cell r="DR885">
            <v>0</v>
          </cell>
          <cell r="DS885">
            <v>0</v>
          </cell>
          <cell r="DT885">
            <v>0</v>
          </cell>
          <cell r="DU885">
            <v>0</v>
          </cell>
          <cell r="DV885">
            <v>0</v>
          </cell>
          <cell r="DW885">
            <v>0</v>
          </cell>
          <cell r="DX885">
            <v>0</v>
          </cell>
          <cell r="DY885">
            <v>0</v>
          </cell>
          <cell r="DZ885">
            <v>0</v>
          </cell>
          <cell r="EA885">
            <v>0</v>
          </cell>
          <cell r="EB885">
            <v>0</v>
          </cell>
          <cell r="EC885">
            <v>0</v>
          </cell>
          <cell r="ED885">
            <v>0</v>
          </cell>
          <cell r="EE885">
            <v>0</v>
          </cell>
          <cell r="EF885">
            <v>0</v>
          </cell>
          <cell r="EG885">
            <v>0</v>
          </cell>
          <cell r="EH885">
            <v>0</v>
          </cell>
          <cell r="EI885">
            <v>0</v>
          </cell>
          <cell r="EJ885">
            <v>0</v>
          </cell>
          <cell r="EK885">
            <v>0</v>
          </cell>
          <cell r="EL885">
            <v>0</v>
          </cell>
          <cell r="EM885">
            <v>0</v>
          </cell>
          <cell r="EN885">
            <v>0</v>
          </cell>
          <cell r="EO885">
            <v>0</v>
          </cell>
          <cell r="EP885">
            <v>0</v>
          </cell>
          <cell r="EQ885">
            <v>0</v>
          </cell>
          <cell r="ER885">
            <v>0</v>
          </cell>
          <cell r="ES885">
            <v>0</v>
          </cell>
          <cell r="ET885">
            <v>0</v>
          </cell>
          <cell r="EU885">
            <v>0</v>
          </cell>
          <cell r="EV885">
            <v>0</v>
          </cell>
          <cell r="EW885">
            <v>0</v>
          </cell>
          <cell r="EX885">
            <v>0</v>
          </cell>
          <cell r="GZ885">
            <v>0</v>
          </cell>
          <cell r="HA885">
            <v>0</v>
          </cell>
        </row>
        <row r="886">
          <cell r="B886" t="str">
            <v>21151PBA106</v>
          </cell>
          <cell r="C886">
            <v>0</v>
          </cell>
          <cell r="D886">
            <v>0</v>
          </cell>
          <cell r="E886" t="str">
            <v>900940213</v>
          </cell>
          <cell r="F886" t="str">
            <v>21151PBA106L0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>
            <v>0</v>
          </cell>
          <cell r="AC886">
            <v>0</v>
          </cell>
          <cell r="AD886">
            <v>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  <cell r="AL886">
            <v>0</v>
          </cell>
          <cell r="AM886">
            <v>0</v>
          </cell>
          <cell r="AN886">
            <v>0</v>
          </cell>
          <cell r="AO886">
            <v>0</v>
          </cell>
          <cell r="AP886">
            <v>0</v>
          </cell>
          <cell r="AQ886">
            <v>0</v>
          </cell>
          <cell r="AR886">
            <v>0</v>
          </cell>
          <cell r="AS886">
            <v>0</v>
          </cell>
          <cell r="AT886">
            <v>0</v>
          </cell>
          <cell r="AU886">
            <v>0</v>
          </cell>
          <cell r="AV886">
            <v>0</v>
          </cell>
          <cell r="AW886">
            <v>0</v>
          </cell>
          <cell r="AX886">
            <v>0</v>
          </cell>
          <cell r="AY886">
            <v>0</v>
          </cell>
          <cell r="AZ886">
            <v>0</v>
          </cell>
          <cell r="BA886">
            <v>0</v>
          </cell>
          <cell r="BB886">
            <v>0</v>
          </cell>
          <cell r="BC886">
            <v>0</v>
          </cell>
          <cell r="BD886">
            <v>0</v>
          </cell>
          <cell r="BE886">
            <v>0</v>
          </cell>
          <cell r="BF886">
            <v>0</v>
          </cell>
          <cell r="BG886">
            <v>0</v>
          </cell>
          <cell r="BH886">
            <v>0</v>
          </cell>
          <cell r="BI886">
            <v>0</v>
          </cell>
          <cell r="BJ886">
            <v>0</v>
          </cell>
          <cell r="BK886">
            <v>0</v>
          </cell>
          <cell r="BL886">
            <v>0</v>
          </cell>
          <cell r="BM886">
            <v>0</v>
          </cell>
          <cell r="BN886">
            <v>0</v>
          </cell>
          <cell r="BO886">
            <v>0</v>
          </cell>
          <cell r="BP886">
            <v>0</v>
          </cell>
          <cell r="BQ886">
            <v>0</v>
          </cell>
          <cell r="BR886">
            <v>0</v>
          </cell>
          <cell r="BS886">
            <v>0</v>
          </cell>
          <cell r="BT886">
            <v>0</v>
          </cell>
          <cell r="BU886">
            <v>0</v>
          </cell>
          <cell r="BV886">
            <v>0</v>
          </cell>
          <cell r="BW886">
            <v>0</v>
          </cell>
          <cell r="BX886">
            <v>0</v>
          </cell>
          <cell r="BY886">
            <v>0</v>
          </cell>
          <cell r="BZ886">
            <v>0</v>
          </cell>
          <cell r="CA886">
            <v>0</v>
          </cell>
          <cell r="CB886">
            <v>0</v>
          </cell>
          <cell r="CC886">
            <v>0</v>
          </cell>
          <cell r="CD886">
            <v>0</v>
          </cell>
          <cell r="CE886">
            <v>0</v>
          </cell>
          <cell r="CF886">
            <v>0</v>
          </cell>
          <cell r="CG886">
            <v>0</v>
          </cell>
          <cell r="CH886">
            <v>0</v>
          </cell>
          <cell r="CI886">
            <v>0</v>
          </cell>
          <cell r="CJ886">
            <v>0</v>
          </cell>
          <cell r="CK886">
            <v>0</v>
          </cell>
          <cell r="CL886">
            <v>0</v>
          </cell>
          <cell r="CM886">
            <v>0</v>
          </cell>
          <cell r="CN886">
            <v>0</v>
          </cell>
          <cell r="CO886">
            <v>0</v>
          </cell>
          <cell r="CP886">
            <v>0</v>
          </cell>
          <cell r="CQ886">
            <v>0</v>
          </cell>
          <cell r="CR886">
            <v>0</v>
          </cell>
          <cell r="CS886">
            <v>0</v>
          </cell>
          <cell r="CT886">
            <v>0</v>
          </cell>
          <cell r="CU886">
            <v>0</v>
          </cell>
          <cell r="CV886">
            <v>0</v>
          </cell>
          <cell r="CW886">
            <v>0</v>
          </cell>
          <cell r="CX886">
            <v>0</v>
          </cell>
          <cell r="CY886">
            <v>0</v>
          </cell>
          <cell r="CZ886">
            <v>0</v>
          </cell>
          <cell r="DA886">
            <v>0</v>
          </cell>
          <cell r="DB886">
            <v>0</v>
          </cell>
          <cell r="DC886">
            <v>0</v>
          </cell>
          <cell r="DD886">
            <v>0</v>
          </cell>
          <cell r="DE886">
            <v>0</v>
          </cell>
          <cell r="DF886">
            <v>0</v>
          </cell>
          <cell r="DG886">
            <v>0</v>
          </cell>
          <cell r="DH886">
            <v>0</v>
          </cell>
          <cell r="DI886">
            <v>0</v>
          </cell>
          <cell r="DJ886">
            <v>0</v>
          </cell>
          <cell r="DK886">
            <v>0</v>
          </cell>
          <cell r="DL886">
            <v>0</v>
          </cell>
          <cell r="DM886">
            <v>0</v>
          </cell>
          <cell r="DN886">
            <v>0</v>
          </cell>
          <cell r="DO886">
            <v>0</v>
          </cell>
          <cell r="DP886">
            <v>0</v>
          </cell>
          <cell r="DQ886">
            <v>0</v>
          </cell>
          <cell r="DR886">
            <v>0</v>
          </cell>
          <cell r="DS886">
            <v>0</v>
          </cell>
          <cell r="DT886">
            <v>0</v>
          </cell>
          <cell r="DU886">
            <v>0</v>
          </cell>
          <cell r="DV886">
            <v>0</v>
          </cell>
          <cell r="DW886">
            <v>0</v>
          </cell>
          <cell r="DX886">
            <v>0</v>
          </cell>
          <cell r="DY886">
            <v>0</v>
          </cell>
          <cell r="DZ886">
            <v>0</v>
          </cell>
          <cell r="EA886">
            <v>0</v>
          </cell>
          <cell r="EB886">
            <v>0</v>
          </cell>
          <cell r="EC886">
            <v>0</v>
          </cell>
          <cell r="ED886">
            <v>0</v>
          </cell>
          <cell r="EE886">
            <v>0</v>
          </cell>
          <cell r="EF886">
            <v>0</v>
          </cell>
          <cell r="EG886">
            <v>0</v>
          </cell>
          <cell r="EH886">
            <v>0</v>
          </cell>
          <cell r="EI886">
            <v>0</v>
          </cell>
          <cell r="EJ886">
            <v>0</v>
          </cell>
          <cell r="EK886">
            <v>0</v>
          </cell>
          <cell r="EL886">
            <v>0</v>
          </cell>
          <cell r="EM886">
            <v>0</v>
          </cell>
          <cell r="EN886">
            <v>0</v>
          </cell>
          <cell r="EO886">
            <v>0</v>
          </cell>
          <cell r="EP886">
            <v>0</v>
          </cell>
          <cell r="EQ886">
            <v>0</v>
          </cell>
          <cell r="ER886">
            <v>0</v>
          </cell>
          <cell r="ES886">
            <v>0</v>
          </cell>
          <cell r="ET886">
            <v>0</v>
          </cell>
          <cell r="EU886">
            <v>0</v>
          </cell>
          <cell r="EV886">
            <v>0</v>
          </cell>
          <cell r="EW886">
            <v>0</v>
          </cell>
          <cell r="EX886">
            <v>0</v>
          </cell>
          <cell r="GZ886">
            <v>0</v>
          </cell>
          <cell r="HA886">
            <v>0</v>
          </cell>
        </row>
        <row r="887">
          <cell r="B887" t="str">
            <v>21151PBA206</v>
          </cell>
          <cell r="C887">
            <v>0</v>
          </cell>
          <cell r="D887">
            <v>0</v>
          </cell>
          <cell r="E887" t="str">
            <v>900940214</v>
          </cell>
          <cell r="F887" t="str">
            <v>21151PBA206L0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>
            <v>0</v>
          </cell>
          <cell r="AC887">
            <v>0</v>
          </cell>
          <cell r="AD887">
            <v>0</v>
          </cell>
          <cell r="AE887">
            <v>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  <cell r="AL887">
            <v>0</v>
          </cell>
          <cell r="AM887">
            <v>0</v>
          </cell>
          <cell r="AN887">
            <v>0</v>
          </cell>
          <cell r="AO887">
            <v>0</v>
          </cell>
          <cell r="AP887">
            <v>0</v>
          </cell>
          <cell r="AQ887">
            <v>0</v>
          </cell>
          <cell r="AR887">
            <v>0</v>
          </cell>
          <cell r="AS887">
            <v>0</v>
          </cell>
          <cell r="AT887">
            <v>0</v>
          </cell>
          <cell r="AU887">
            <v>0</v>
          </cell>
          <cell r="AV887">
            <v>0</v>
          </cell>
          <cell r="AW887">
            <v>0</v>
          </cell>
          <cell r="AX887">
            <v>0</v>
          </cell>
          <cell r="AY887">
            <v>0</v>
          </cell>
          <cell r="AZ887">
            <v>0</v>
          </cell>
          <cell r="BA887">
            <v>0</v>
          </cell>
          <cell r="BB887">
            <v>0</v>
          </cell>
          <cell r="BC887">
            <v>0</v>
          </cell>
          <cell r="BD887">
            <v>0</v>
          </cell>
          <cell r="BE887">
            <v>0</v>
          </cell>
          <cell r="BF887">
            <v>0</v>
          </cell>
          <cell r="BG887">
            <v>0</v>
          </cell>
          <cell r="BH887">
            <v>0</v>
          </cell>
          <cell r="BI887">
            <v>0</v>
          </cell>
          <cell r="BJ887">
            <v>0</v>
          </cell>
          <cell r="BK887">
            <v>0</v>
          </cell>
          <cell r="BL887">
            <v>0</v>
          </cell>
          <cell r="BM887">
            <v>0</v>
          </cell>
          <cell r="BN887">
            <v>0</v>
          </cell>
          <cell r="BO887">
            <v>0</v>
          </cell>
          <cell r="BP887">
            <v>0</v>
          </cell>
          <cell r="BQ887">
            <v>0</v>
          </cell>
          <cell r="BR887">
            <v>0</v>
          </cell>
          <cell r="BS887">
            <v>0</v>
          </cell>
          <cell r="BT887">
            <v>0</v>
          </cell>
          <cell r="BU887">
            <v>0</v>
          </cell>
          <cell r="BV887">
            <v>0</v>
          </cell>
          <cell r="BW887">
            <v>0</v>
          </cell>
          <cell r="BX887">
            <v>0</v>
          </cell>
          <cell r="BY887">
            <v>0</v>
          </cell>
          <cell r="BZ887">
            <v>0</v>
          </cell>
          <cell r="CA887">
            <v>0</v>
          </cell>
          <cell r="CB887">
            <v>0</v>
          </cell>
          <cell r="CC887">
            <v>0</v>
          </cell>
          <cell r="CD887">
            <v>0</v>
          </cell>
          <cell r="CE887">
            <v>0</v>
          </cell>
          <cell r="CF887">
            <v>0</v>
          </cell>
          <cell r="CG887">
            <v>0</v>
          </cell>
          <cell r="CH887">
            <v>0</v>
          </cell>
          <cell r="CI887">
            <v>0</v>
          </cell>
          <cell r="CJ887">
            <v>0</v>
          </cell>
          <cell r="CK887">
            <v>0</v>
          </cell>
          <cell r="CL887">
            <v>0</v>
          </cell>
          <cell r="CM887">
            <v>0</v>
          </cell>
          <cell r="CN887">
            <v>0</v>
          </cell>
          <cell r="CO887">
            <v>0</v>
          </cell>
          <cell r="CP887">
            <v>0</v>
          </cell>
          <cell r="CQ887">
            <v>0</v>
          </cell>
          <cell r="CR887">
            <v>0</v>
          </cell>
          <cell r="CS887">
            <v>0</v>
          </cell>
          <cell r="CT887">
            <v>0</v>
          </cell>
          <cell r="CU887">
            <v>0</v>
          </cell>
          <cell r="CV887">
            <v>0</v>
          </cell>
          <cell r="CW887">
            <v>0</v>
          </cell>
          <cell r="CX887">
            <v>0</v>
          </cell>
          <cell r="CY887">
            <v>0</v>
          </cell>
          <cell r="CZ887">
            <v>0</v>
          </cell>
          <cell r="DA887">
            <v>0</v>
          </cell>
          <cell r="DB887">
            <v>0</v>
          </cell>
          <cell r="DC887">
            <v>0</v>
          </cell>
          <cell r="DD887">
            <v>0</v>
          </cell>
          <cell r="DE887">
            <v>0</v>
          </cell>
          <cell r="DF887">
            <v>0</v>
          </cell>
          <cell r="DG887">
            <v>0</v>
          </cell>
          <cell r="DH887">
            <v>0</v>
          </cell>
          <cell r="DI887">
            <v>0</v>
          </cell>
          <cell r="DJ887">
            <v>0</v>
          </cell>
          <cell r="DK887">
            <v>0</v>
          </cell>
          <cell r="DL887">
            <v>0</v>
          </cell>
          <cell r="DM887">
            <v>0</v>
          </cell>
          <cell r="DN887">
            <v>0</v>
          </cell>
          <cell r="DO887">
            <v>0</v>
          </cell>
          <cell r="DP887">
            <v>0</v>
          </cell>
          <cell r="DQ887">
            <v>0</v>
          </cell>
          <cell r="DR887">
            <v>0</v>
          </cell>
          <cell r="DS887">
            <v>0</v>
          </cell>
          <cell r="DT887">
            <v>0</v>
          </cell>
          <cell r="DU887">
            <v>0</v>
          </cell>
          <cell r="DV887">
            <v>0</v>
          </cell>
          <cell r="DW887">
            <v>0</v>
          </cell>
          <cell r="DX887">
            <v>0</v>
          </cell>
          <cell r="DY887">
            <v>0</v>
          </cell>
          <cell r="DZ887">
            <v>0</v>
          </cell>
          <cell r="EA887">
            <v>0</v>
          </cell>
          <cell r="EB887">
            <v>0</v>
          </cell>
          <cell r="EC887">
            <v>0</v>
          </cell>
          <cell r="ED887">
            <v>0</v>
          </cell>
          <cell r="EE887">
            <v>0</v>
          </cell>
          <cell r="EF887">
            <v>0</v>
          </cell>
          <cell r="EG887">
            <v>0</v>
          </cell>
          <cell r="EH887">
            <v>0</v>
          </cell>
          <cell r="EI887">
            <v>0</v>
          </cell>
          <cell r="EJ887">
            <v>0</v>
          </cell>
          <cell r="EK887">
            <v>0</v>
          </cell>
          <cell r="EL887">
            <v>0</v>
          </cell>
          <cell r="EM887">
            <v>0</v>
          </cell>
          <cell r="EN887">
            <v>0</v>
          </cell>
          <cell r="EO887">
            <v>0</v>
          </cell>
          <cell r="EP887">
            <v>0</v>
          </cell>
          <cell r="EQ887">
            <v>0</v>
          </cell>
          <cell r="ER887">
            <v>0</v>
          </cell>
          <cell r="ES887">
            <v>0</v>
          </cell>
          <cell r="ET887">
            <v>0</v>
          </cell>
          <cell r="EU887">
            <v>0</v>
          </cell>
          <cell r="EV887">
            <v>0</v>
          </cell>
          <cell r="EW887">
            <v>0</v>
          </cell>
          <cell r="EX887">
            <v>0</v>
          </cell>
          <cell r="GZ887">
            <v>0</v>
          </cell>
          <cell r="HA887">
            <v>0</v>
          </cell>
        </row>
        <row r="888">
          <cell r="B888" t="str">
            <v>LT15F</v>
          </cell>
          <cell r="C888" t="str">
            <v>LINHA 6LT15F</v>
          </cell>
          <cell r="D888">
            <v>0</v>
          </cell>
          <cell r="E888">
            <v>0</v>
          </cell>
          <cell r="F888" t="str">
            <v>ROSE</v>
          </cell>
          <cell r="G888" t="str">
            <v>G</v>
          </cell>
          <cell r="H888">
            <v>0</v>
          </cell>
          <cell r="I888">
            <v>4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-18</v>
          </cell>
          <cell r="S888">
            <v>22</v>
          </cell>
          <cell r="T888">
            <v>0</v>
          </cell>
          <cell r="U888">
            <v>22</v>
          </cell>
          <cell r="V888">
            <v>0</v>
          </cell>
          <cell r="W888">
            <v>0</v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>
            <v>0</v>
          </cell>
          <cell r="AC888">
            <v>0</v>
          </cell>
          <cell r="AD888">
            <v>0</v>
          </cell>
          <cell r="AE888">
            <v>-4</v>
          </cell>
          <cell r="AF888">
            <v>4</v>
          </cell>
          <cell r="AG888">
            <v>0</v>
          </cell>
          <cell r="AH888">
            <v>4</v>
          </cell>
          <cell r="AI888">
            <v>0</v>
          </cell>
          <cell r="AJ888">
            <v>0</v>
          </cell>
          <cell r="AK888">
            <v>0</v>
          </cell>
          <cell r="AL888">
            <v>0</v>
          </cell>
          <cell r="AM888">
            <v>0</v>
          </cell>
          <cell r="AN888">
            <v>0</v>
          </cell>
          <cell r="AO888">
            <v>0</v>
          </cell>
          <cell r="AP888">
            <v>0</v>
          </cell>
          <cell r="AQ888">
            <v>0</v>
          </cell>
          <cell r="AR888">
            <v>0</v>
          </cell>
          <cell r="AS888">
            <v>4</v>
          </cell>
          <cell r="AT888">
            <v>0</v>
          </cell>
          <cell r="AU888">
            <v>4</v>
          </cell>
          <cell r="AV888">
            <v>0</v>
          </cell>
          <cell r="AW888">
            <v>0</v>
          </cell>
          <cell r="AX888">
            <v>0</v>
          </cell>
          <cell r="AY888">
            <v>0</v>
          </cell>
          <cell r="AZ888">
            <v>0</v>
          </cell>
          <cell r="BA888">
            <v>0</v>
          </cell>
          <cell r="BB888">
            <v>0</v>
          </cell>
          <cell r="BC888">
            <v>0</v>
          </cell>
          <cell r="BD888">
            <v>0</v>
          </cell>
          <cell r="BE888">
            <v>0</v>
          </cell>
          <cell r="BF888">
            <v>4</v>
          </cell>
          <cell r="BG888">
            <v>0</v>
          </cell>
          <cell r="BH888">
            <v>4</v>
          </cell>
          <cell r="BI888">
            <v>0</v>
          </cell>
          <cell r="BJ888">
            <v>0</v>
          </cell>
          <cell r="BK888">
            <v>0</v>
          </cell>
          <cell r="BL888">
            <v>0</v>
          </cell>
          <cell r="BM888">
            <v>2</v>
          </cell>
          <cell r="BN888">
            <v>0</v>
          </cell>
          <cell r="BO888">
            <v>0</v>
          </cell>
          <cell r="BP888">
            <v>0</v>
          </cell>
          <cell r="BQ888">
            <v>0</v>
          </cell>
          <cell r="BR888">
            <v>4</v>
          </cell>
          <cell r="BS888">
            <v>0</v>
          </cell>
          <cell r="BT888">
            <v>0</v>
          </cell>
          <cell r="BU888">
            <v>0</v>
          </cell>
          <cell r="BV888">
            <v>0</v>
          </cell>
          <cell r="BW888">
            <v>0</v>
          </cell>
          <cell r="BX888">
            <v>0</v>
          </cell>
          <cell r="BY888">
            <v>0</v>
          </cell>
          <cell r="BZ888">
            <v>1</v>
          </cell>
          <cell r="CA888">
            <v>0</v>
          </cell>
          <cell r="CB888">
            <v>0</v>
          </cell>
          <cell r="CC888">
            <v>0</v>
          </cell>
          <cell r="CD888">
            <v>0</v>
          </cell>
          <cell r="CE888">
            <v>0</v>
          </cell>
          <cell r="CF888">
            <v>0</v>
          </cell>
          <cell r="CG888">
            <v>0</v>
          </cell>
          <cell r="CH888">
            <v>0</v>
          </cell>
          <cell r="CI888">
            <v>0</v>
          </cell>
          <cell r="CJ888">
            <v>0</v>
          </cell>
          <cell r="CK888">
            <v>0</v>
          </cell>
          <cell r="CL888">
            <v>0</v>
          </cell>
          <cell r="CM888">
            <v>0</v>
          </cell>
          <cell r="CN888">
            <v>0</v>
          </cell>
          <cell r="CO888">
            <v>0</v>
          </cell>
          <cell r="CP888">
            <v>0</v>
          </cell>
          <cell r="CQ888">
            <v>0</v>
          </cell>
          <cell r="CR888">
            <v>0</v>
          </cell>
          <cell r="CS888">
            <v>0</v>
          </cell>
          <cell r="CT888">
            <v>0</v>
          </cell>
          <cell r="CU888">
            <v>0</v>
          </cell>
          <cell r="CV888">
            <v>0</v>
          </cell>
          <cell r="CW888">
            <v>0</v>
          </cell>
          <cell r="CX888">
            <v>0</v>
          </cell>
          <cell r="CY888">
            <v>0</v>
          </cell>
          <cell r="CZ888">
            <v>0</v>
          </cell>
          <cell r="DA888">
            <v>0</v>
          </cell>
          <cell r="DB888">
            <v>0</v>
          </cell>
          <cell r="DC888">
            <v>0</v>
          </cell>
          <cell r="DD888">
            <v>0</v>
          </cell>
          <cell r="DE888">
            <v>0</v>
          </cell>
          <cell r="DF888">
            <v>0</v>
          </cell>
          <cell r="DG888">
            <v>0</v>
          </cell>
          <cell r="DH888">
            <v>0</v>
          </cell>
          <cell r="DI888">
            <v>0</v>
          </cell>
          <cell r="DJ888">
            <v>0</v>
          </cell>
          <cell r="DK888">
            <v>0</v>
          </cell>
          <cell r="DL888">
            <v>0</v>
          </cell>
          <cell r="DM888">
            <v>0</v>
          </cell>
          <cell r="DN888">
            <v>0</v>
          </cell>
          <cell r="DO888">
            <v>0</v>
          </cell>
          <cell r="DP888">
            <v>0</v>
          </cell>
          <cell r="DQ888">
            <v>0</v>
          </cell>
          <cell r="DR888">
            <v>0</v>
          </cell>
          <cell r="DS888">
            <v>0</v>
          </cell>
          <cell r="DT888">
            <v>0</v>
          </cell>
          <cell r="DU888">
            <v>0</v>
          </cell>
          <cell r="DV888">
            <v>0</v>
          </cell>
          <cell r="DW888">
            <v>0</v>
          </cell>
          <cell r="DX888">
            <v>0</v>
          </cell>
          <cell r="DY888">
            <v>0</v>
          </cell>
          <cell r="DZ888">
            <v>0</v>
          </cell>
          <cell r="EA888">
            <v>0</v>
          </cell>
          <cell r="EB888">
            <v>0</v>
          </cell>
          <cell r="EC888">
            <v>0</v>
          </cell>
          <cell r="ED888">
            <v>0</v>
          </cell>
          <cell r="EE888">
            <v>0</v>
          </cell>
          <cell r="EF888">
            <v>0</v>
          </cell>
          <cell r="EG888">
            <v>0</v>
          </cell>
          <cell r="EH888">
            <v>0</v>
          </cell>
          <cell r="EI888">
            <v>0</v>
          </cell>
          <cell r="EJ888">
            <v>0</v>
          </cell>
          <cell r="EK888">
            <v>0</v>
          </cell>
          <cell r="EL888">
            <v>0</v>
          </cell>
          <cell r="EM888">
            <v>0</v>
          </cell>
          <cell r="EN888">
            <v>0</v>
          </cell>
          <cell r="EO888">
            <v>0</v>
          </cell>
          <cell r="EP888">
            <v>0</v>
          </cell>
          <cell r="EQ888">
            <v>0</v>
          </cell>
          <cell r="ER888">
            <v>0</v>
          </cell>
          <cell r="ES888">
            <v>0</v>
          </cell>
          <cell r="ET888">
            <v>0</v>
          </cell>
          <cell r="EU888">
            <v>0</v>
          </cell>
          <cell r="EV888">
            <v>0</v>
          </cell>
          <cell r="EW888">
            <v>0</v>
          </cell>
          <cell r="EX888">
            <v>0</v>
          </cell>
          <cell r="GZ888">
            <v>0</v>
          </cell>
          <cell r="HA888">
            <v>0</v>
          </cell>
        </row>
        <row r="889">
          <cell r="B889" t="str">
            <v>21151GBB106</v>
          </cell>
          <cell r="C889">
            <v>0</v>
          </cell>
          <cell r="D889">
            <v>0</v>
          </cell>
          <cell r="E889" t="str">
            <v>900940225</v>
          </cell>
          <cell r="F889" t="str">
            <v>21151GBB106L0</v>
          </cell>
          <cell r="G889">
            <v>0</v>
          </cell>
          <cell r="H889">
            <v>0</v>
          </cell>
          <cell r="I889">
            <v>1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-18</v>
          </cell>
          <cell r="S889">
            <v>19</v>
          </cell>
          <cell r="T889">
            <v>0</v>
          </cell>
          <cell r="U889">
            <v>19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>
            <v>0</v>
          </cell>
          <cell r="AC889">
            <v>0</v>
          </cell>
          <cell r="AD889">
            <v>0</v>
          </cell>
          <cell r="AE889">
            <v>-1</v>
          </cell>
          <cell r="AF889">
            <v>1</v>
          </cell>
          <cell r="AG889">
            <v>0</v>
          </cell>
          <cell r="AH889">
            <v>1</v>
          </cell>
          <cell r="AI889">
            <v>0</v>
          </cell>
          <cell r="AJ889">
            <v>0</v>
          </cell>
          <cell r="AK889">
            <v>0</v>
          </cell>
          <cell r="AL889">
            <v>0</v>
          </cell>
          <cell r="AM889">
            <v>0</v>
          </cell>
          <cell r="AN889">
            <v>0</v>
          </cell>
          <cell r="AO889">
            <v>0</v>
          </cell>
          <cell r="AP889">
            <v>0</v>
          </cell>
          <cell r="AQ889">
            <v>0</v>
          </cell>
          <cell r="AR889">
            <v>0</v>
          </cell>
          <cell r="AS889">
            <v>1</v>
          </cell>
          <cell r="AT889">
            <v>0</v>
          </cell>
          <cell r="AU889">
            <v>1</v>
          </cell>
          <cell r="AV889">
            <v>0</v>
          </cell>
          <cell r="AW889">
            <v>0</v>
          </cell>
          <cell r="AX889">
            <v>0</v>
          </cell>
          <cell r="AY889">
            <v>0</v>
          </cell>
          <cell r="AZ889">
            <v>0</v>
          </cell>
          <cell r="BA889">
            <v>0</v>
          </cell>
          <cell r="BB889">
            <v>0</v>
          </cell>
          <cell r="BC889">
            <v>0</v>
          </cell>
          <cell r="BD889">
            <v>0</v>
          </cell>
          <cell r="BE889">
            <v>0</v>
          </cell>
          <cell r="BF889">
            <v>1</v>
          </cell>
          <cell r="BG889">
            <v>0</v>
          </cell>
          <cell r="BH889">
            <v>1</v>
          </cell>
          <cell r="BI889">
            <v>0</v>
          </cell>
          <cell r="BJ889">
            <v>0</v>
          </cell>
          <cell r="BK889">
            <v>0</v>
          </cell>
          <cell r="BL889">
            <v>0</v>
          </cell>
          <cell r="BM889">
            <v>2</v>
          </cell>
          <cell r="BN889">
            <v>0</v>
          </cell>
          <cell r="BO889">
            <v>0</v>
          </cell>
          <cell r="BP889">
            <v>0</v>
          </cell>
          <cell r="BQ889">
            <v>0</v>
          </cell>
          <cell r="BR889">
            <v>1</v>
          </cell>
          <cell r="BS889">
            <v>0</v>
          </cell>
          <cell r="BT889">
            <v>0</v>
          </cell>
          <cell r="BU889">
            <v>0</v>
          </cell>
          <cell r="BV889">
            <v>0</v>
          </cell>
          <cell r="BW889">
            <v>0</v>
          </cell>
          <cell r="BX889">
            <v>0</v>
          </cell>
          <cell r="BY889">
            <v>0</v>
          </cell>
          <cell r="BZ889">
            <v>1</v>
          </cell>
          <cell r="CA889">
            <v>0</v>
          </cell>
          <cell r="CB889">
            <v>0</v>
          </cell>
          <cell r="CC889">
            <v>0</v>
          </cell>
          <cell r="CD889">
            <v>0</v>
          </cell>
          <cell r="CE889">
            <v>0</v>
          </cell>
          <cell r="CF889">
            <v>0</v>
          </cell>
          <cell r="CG889">
            <v>0</v>
          </cell>
          <cell r="CH889">
            <v>0</v>
          </cell>
          <cell r="CI889">
            <v>0</v>
          </cell>
          <cell r="CJ889">
            <v>0</v>
          </cell>
          <cell r="CK889">
            <v>0</v>
          </cell>
          <cell r="CL889">
            <v>0</v>
          </cell>
          <cell r="CM889">
            <v>0</v>
          </cell>
          <cell r="CN889">
            <v>0</v>
          </cell>
          <cell r="CO889">
            <v>0</v>
          </cell>
          <cell r="CP889">
            <v>0</v>
          </cell>
          <cell r="CQ889">
            <v>0</v>
          </cell>
          <cell r="CR889">
            <v>0</v>
          </cell>
          <cell r="CS889">
            <v>0</v>
          </cell>
          <cell r="CT889">
            <v>0</v>
          </cell>
          <cell r="CU889">
            <v>0</v>
          </cell>
          <cell r="CV889">
            <v>0</v>
          </cell>
          <cell r="CW889">
            <v>0</v>
          </cell>
          <cell r="CX889">
            <v>0</v>
          </cell>
          <cell r="CY889">
            <v>0</v>
          </cell>
          <cell r="CZ889">
            <v>0</v>
          </cell>
          <cell r="DA889">
            <v>0</v>
          </cell>
          <cell r="DB889">
            <v>0</v>
          </cell>
          <cell r="DC889">
            <v>0</v>
          </cell>
          <cell r="DD889">
            <v>0</v>
          </cell>
          <cell r="DE889">
            <v>0</v>
          </cell>
          <cell r="DF889">
            <v>0</v>
          </cell>
          <cell r="DG889">
            <v>0</v>
          </cell>
          <cell r="DH889">
            <v>0</v>
          </cell>
          <cell r="DI889">
            <v>0</v>
          </cell>
          <cell r="DJ889">
            <v>0</v>
          </cell>
          <cell r="DK889">
            <v>0</v>
          </cell>
          <cell r="DL889">
            <v>0</v>
          </cell>
          <cell r="DM889">
            <v>0</v>
          </cell>
          <cell r="DN889">
            <v>0</v>
          </cell>
          <cell r="DO889">
            <v>0</v>
          </cell>
          <cell r="DP889">
            <v>0</v>
          </cell>
          <cell r="DQ889">
            <v>0</v>
          </cell>
          <cell r="DR889">
            <v>0</v>
          </cell>
          <cell r="DS889">
            <v>0</v>
          </cell>
          <cell r="DT889">
            <v>0</v>
          </cell>
          <cell r="DU889">
            <v>0</v>
          </cell>
          <cell r="DV889">
            <v>0</v>
          </cell>
          <cell r="DW889">
            <v>0</v>
          </cell>
          <cell r="DX889">
            <v>0</v>
          </cell>
          <cell r="DY889">
            <v>0</v>
          </cell>
          <cell r="DZ889">
            <v>0</v>
          </cell>
          <cell r="EA889">
            <v>0</v>
          </cell>
          <cell r="EB889">
            <v>0</v>
          </cell>
          <cell r="EC889">
            <v>0</v>
          </cell>
          <cell r="ED889">
            <v>0</v>
          </cell>
          <cell r="EE889">
            <v>0</v>
          </cell>
          <cell r="EF889">
            <v>0</v>
          </cell>
          <cell r="EG889">
            <v>0</v>
          </cell>
          <cell r="EH889">
            <v>0</v>
          </cell>
          <cell r="EI889">
            <v>0</v>
          </cell>
          <cell r="EJ889">
            <v>0</v>
          </cell>
          <cell r="EK889">
            <v>0</v>
          </cell>
          <cell r="EL889">
            <v>0</v>
          </cell>
          <cell r="EM889">
            <v>0</v>
          </cell>
          <cell r="EN889">
            <v>0</v>
          </cell>
          <cell r="EO889">
            <v>0</v>
          </cell>
          <cell r="EP889">
            <v>0</v>
          </cell>
          <cell r="EQ889">
            <v>0</v>
          </cell>
          <cell r="ER889">
            <v>0</v>
          </cell>
          <cell r="ES889">
            <v>0</v>
          </cell>
          <cell r="ET889">
            <v>0</v>
          </cell>
          <cell r="EU889">
            <v>0</v>
          </cell>
          <cell r="EV889">
            <v>0</v>
          </cell>
          <cell r="EW889">
            <v>0</v>
          </cell>
          <cell r="EX889">
            <v>0</v>
          </cell>
          <cell r="GZ889">
            <v>0</v>
          </cell>
          <cell r="HA889">
            <v>0</v>
          </cell>
        </row>
        <row r="890">
          <cell r="B890" t="str">
            <v>21151GBB206</v>
          </cell>
          <cell r="C890">
            <v>0</v>
          </cell>
          <cell r="D890">
            <v>0</v>
          </cell>
          <cell r="E890" t="str">
            <v>900940226</v>
          </cell>
          <cell r="F890" t="str">
            <v>21151GBB206L0</v>
          </cell>
          <cell r="G890">
            <v>0</v>
          </cell>
          <cell r="H890">
            <v>0</v>
          </cell>
          <cell r="I890">
            <v>3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3</v>
          </cell>
          <cell r="T890">
            <v>0</v>
          </cell>
          <cell r="U890">
            <v>3</v>
          </cell>
          <cell r="V890">
            <v>0</v>
          </cell>
          <cell r="W890">
            <v>0</v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>
            <v>0</v>
          </cell>
          <cell r="AC890">
            <v>0</v>
          </cell>
          <cell r="AD890">
            <v>0</v>
          </cell>
          <cell r="AE890">
            <v>-3</v>
          </cell>
          <cell r="AF890">
            <v>3</v>
          </cell>
          <cell r="AG890">
            <v>0</v>
          </cell>
          <cell r="AH890">
            <v>3</v>
          </cell>
          <cell r="AI890">
            <v>0</v>
          </cell>
          <cell r="AJ890">
            <v>0</v>
          </cell>
          <cell r="AK890">
            <v>0</v>
          </cell>
          <cell r="AL890">
            <v>0</v>
          </cell>
          <cell r="AM890">
            <v>0</v>
          </cell>
          <cell r="AN890">
            <v>0</v>
          </cell>
          <cell r="AO890">
            <v>0</v>
          </cell>
          <cell r="AP890">
            <v>0</v>
          </cell>
          <cell r="AQ890">
            <v>0</v>
          </cell>
          <cell r="AR890">
            <v>0</v>
          </cell>
          <cell r="AS890">
            <v>3</v>
          </cell>
          <cell r="AT890">
            <v>0</v>
          </cell>
          <cell r="AU890">
            <v>3</v>
          </cell>
          <cell r="AV890">
            <v>0</v>
          </cell>
          <cell r="AW890">
            <v>0</v>
          </cell>
          <cell r="AX890">
            <v>0</v>
          </cell>
          <cell r="AY890">
            <v>0</v>
          </cell>
          <cell r="AZ890">
            <v>0</v>
          </cell>
          <cell r="BA890">
            <v>0</v>
          </cell>
          <cell r="BB890">
            <v>0</v>
          </cell>
          <cell r="BC890">
            <v>0</v>
          </cell>
          <cell r="BD890">
            <v>0</v>
          </cell>
          <cell r="BE890">
            <v>0</v>
          </cell>
          <cell r="BF890">
            <v>3</v>
          </cell>
          <cell r="BG890">
            <v>0</v>
          </cell>
          <cell r="BH890">
            <v>3</v>
          </cell>
          <cell r="BI890">
            <v>0</v>
          </cell>
          <cell r="BJ890">
            <v>0</v>
          </cell>
          <cell r="BK890">
            <v>0</v>
          </cell>
          <cell r="BL890">
            <v>0</v>
          </cell>
          <cell r="BM890">
            <v>0</v>
          </cell>
          <cell r="BN890">
            <v>0</v>
          </cell>
          <cell r="BO890">
            <v>0</v>
          </cell>
          <cell r="BP890">
            <v>0</v>
          </cell>
          <cell r="BQ890">
            <v>0</v>
          </cell>
          <cell r="BR890">
            <v>3</v>
          </cell>
          <cell r="BS890">
            <v>0</v>
          </cell>
          <cell r="BT890">
            <v>0</v>
          </cell>
          <cell r="BU890">
            <v>0</v>
          </cell>
          <cell r="BV890">
            <v>0</v>
          </cell>
          <cell r="BW890">
            <v>0</v>
          </cell>
          <cell r="BX890">
            <v>0</v>
          </cell>
          <cell r="BY890">
            <v>0</v>
          </cell>
          <cell r="BZ890">
            <v>0</v>
          </cell>
          <cell r="CA890">
            <v>0</v>
          </cell>
          <cell r="CB890">
            <v>0</v>
          </cell>
          <cell r="CC890">
            <v>0</v>
          </cell>
          <cell r="CD890">
            <v>0</v>
          </cell>
          <cell r="CE890">
            <v>0</v>
          </cell>
          <cell r="CF890">
            <v>0</v>
          </cell>
          <cell r="CG890">
            <v>0</v>
          </cell>
          <cell r="CH890">
            <v>0</v>
          </cell>
          <cell r="CI890">
            <v>0</v>
          </cell>
          <cell r="CJ890">
            <v>0</v>
          </cell>
          <cell r="CK890">
            <v>0</v>
          </cell>
          <cell r="CL890">
            <v>0</v>
          </cell>
          <cell r="CM890">
            <v>0</v>
          </cell>
          <cell r="CN890">
            <v>0</v>
          </cell>
          <cell r="CO890">
            <v>0</v>
          </cell>
          <cell r="CP890">
            <v>0</v>
          </cell>
          <cell r="CQ890">
            <v>0</v>
          </cell>
          <cell r="CR890">
            <v>0</v>
          </cell>
          <cell r="CS890">
            <v>0</v>
          </cell>
          <cell r="CT890">
            <v>0</v>
          </cell>
          <cell r="CU890">
            <v>0</v>
          </cell>
          <cell r="CV890">
            <v>0</v>
          </cell>
          <cell r="CW890">
            <v>0</v>
          </cell>
          <cell r="CX890">
            <v>0</v>
          </cell>
          <cell r="CY890">
            <v>0</v>
          </cell>
          <cell r="CZ890">
            <v>0</v>
          </cell>
          <cell r="DA890">
            <v>0</v>
          </cell>
          <cell r="DB890">
            <v>0</v>
          </cell>
          <cell r="DC890">
            <v>0</v>
          </cell>
          <cell r="DD890">
            <v>0</v>
          </cell>
          <cell r="DE890">
            <v>0</v>
          </cell>
          <cell r="DF890">
            <v>0</v>
          </cell>
          <cell r="DG890">
            <v>0</v>
          </cell>
          <cell r="DH890">
            <v>0</v>
          </cell>
          <cell r="DI890">
            <v>0</v>
          </cell>
          <cell r="DJ890">
            <v>0</v>
          </cell>
          <cell r="DK890">
            <v>0</v>
          </cell>
          <cell r="DL890">
            <v>0</v>
          </cell>
          <cell r="DM890">
            <v>0</v>
          </cell>
          <cell r="DN890">
            <v>0</v>
          </cell>
          <cell r="DO890">
            <v>0</v>
          </cell>
          <cell r="DP890">
            <v>0</v>
          </cell>
          <cell r="DQ890">
            <v>0</v>
          </cell>
          <cell r="DR890">
            <v>0</v>
          </cell>
          <cell r="DS890">
            <v>0</v>
          </cell>
          <cell r="DT890">
            <v>0</v>
          </cell>
          <cell r="DU890">
            <v>0</v>
          </cell>
          <cell r="DV890">
            <v>0</v>
          </cell>
          <cell r="DW890">
            <v>0</v>
          </cell>
          <cell r="DX890">
            <v>0</v>
          </cell>
          <cell r="DY890">
            <v>0</v>
          </cell>
          <cell r="DZ890">
            <v>0</v>
          </cell>
          <cell r="EA890">
            <v>0</v>
          </cell>
          <cell r="EB890">
            <v>0</v>
          </cell>
          <cell r="EC890">
            <v>0</v>
          </cell>
          <cell r="ED890">
            <v>0</v>
          </cell>
          <cell r="EE890">
            <v>0</v>
          </cell>
          <cell r="EF890">
            <v>0</v>
          </cell>
          <cell r="EG890">
            <v>0</v>
          </cell>
          <cell r="EH890">
            <v>0</v>
          </cell>
          <cell r="EI890">
            <v>0</v>
          </cell>
          <cell r="EJ890">
            <v>0</v>
          </cell>
          <cell r="EK890">
            <v>0</v>
          </cell>
          <cell r="EL890">
            <v>0</v>
          </cell>
          <cell r="EM890">
            <v>0</v>
          </cell>
          <cell r="EN890">
            <v>0</v>
          </cell>
          <cell r="EO890">
            <v>0</v>
          </cell>
          <cell r="EP890">
            <v>0</v>
          </cell>
          <cell r="EQ890">
            <v>0</v>
          </cell>
          <cell r="ER890">
            <v>0</v>
          </cell>
          <cell r="ES890">
            <v>0</v>
          </cell>
          <cell r="ET890">
            <v>0</v>
          </cell>
          <cell r="EU890">
            <v>0</v>
          </cell>
          <cell r="EV890">
            <v>0</v>
          </cell>
          <cell r="EW890">
            <v>0</v>
          </cell>
          <cell r="EX890">
            <v>0</v>
          </cell>
          <cell r="GZ890">
            <v>0</v>
          </cell>
          <cell r="HA890">
            <v>0</v>
          </cell>
        </row>
        <row r="891">
          <cell r="B891" t="str">
            <v>LTC10</v>
          </cell>
          <cell r="C891" t="str">
            <v>LINHA 6LTC10</v>
          </cell>
          <cell r="D891">
            <v>0</v>
          </cell>
          <cell r="E891">
            <v>0</v>
          </cell>
          <cell r="F891" t="str">
            <v>LIA G</v>
          </cell>
          <cell r="G891">
            <v>0</v>
          </cell>
          <cell r="H891">
            <v>0</v>
          </cell>
          <cell r="I891">
            <v>6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6</v>
          </cell>
          <cell r="T891">
            <v>0</v>
          </cell>
          <cell r="U891">
            <v>6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>
            <v>0</v>
          </cell>
          <cell r="AC891">
            <v>0</v>
          </cell>
          <cell r="AD891">
            <v>0</v>
          </cell>
          <cell r="AE891">
            <v>-6</v>
          </cell>
          <cell r="AF891">
            <v>6</v>
          </cell>
          <cell r="AG891">
            <v>0</v>
          </cell>
          <cell r="AH891">
            <v>6</v>
          </cell>
          <cell r="AI891">
            <v>0</v>
          </cell>
          <cell r="AJ891">
            <v>0</v>
          </cell>
          <cell r="AK891">
            <v>0</v>
          </cell>
          <cell r="AL891">
            <v>0</v>
          </cell>
          <cell r="AM891">
            <v>0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  <cell r="AR891">
            <v>0</v>
          </cell>
          <cell r="AS891">
            <v>6</v>
          </cell>
          <cell r="AT891">
            <v>0</v>
          </cell>
          <cell r="AU891">
            <v>6</v>
          </cell>
          <cell r="AV891">
            <v>0</v>
          </cell>
          <cell r="AW891">
            <v>0</v>
          </cell>
          <cell r="AX891">
            <v>0</v>
          </cell>
          <cell r="AY891">
            <v>0</v>
          </cell>
          <cell r="AZ891">
            <v>0</v>
          </cell>
          <cell r="BA891">
            <v>0</v>
          </cell>
          <cell r="BB891">
            <v>0</v>
          </cell>
          <cell r="BC891">
            <v>0</v>
          </cell>
          <cell r="BD891">
            <v>0</v>
          </cell>
          <cell r="BE891">
            <v>0</v>
          </cell>
          <cell r="BF891">
            <v>6</v>
          </cell>
          <cell r="BG891">
            <v>0</v>
          </cell>
          <cell r="BH891">
            <v>6</v>
          </cell>
          <cell r="BI891">
            <v>0</v>
          </cell>
          <cell r="BJ891">
            <v>0</v>
          </cell>
          <cell r="BK891">
            <v>0</v>
          </cell>
          <cell r="BL891">
            <v>0</v>
          </cell>
          <cell r="BM891">
            <v>0</v>
          </cell>
          <cell r="BN891">
            <v>0</v>
          </cell>
          <cell r="BO891">
            <v>0</v>
          </cell>
          <cell r="BP891">
            <v>0</v>
          </cell>
          <cell r="BQ891">
            <v>0</v>
          </cell>
          <cell r="BR891">
            <v>6</v>
          </cell>
          <cell r="BS891">
            <v>0</v>
          </cell>
          <cell r="BT891">
            <v>0</v>
          </cell>
          <cell r="BU891">
            <v>0</v>
          </cell>
          <cell r="BV891">
            <v>0</v>
          </cell>
          <cell r="BW891">
            <v>0</v>
          </cell>
          <cell r="BX891">
            <v>0</v>
          </cell>
          <cell r="BY891">
            <v>0</v>
          </cell>
          <cell r="BZ891">
            <v>0</v>
          </cell>
          <cell r="CA891">
            <v>0</v>
          </cell>
          <cell r="CB891">
            <v>0</v>
          </cell>
          <cell r="CC891">
            <v>0</v>
          </cell>
          <cell r="CD891">
            <v>0</v>
          </cell>
          <cell r="CE891">
            <v>0</v>
          </cell>
          <cell r="CF891">
            <v>0</v>
          </cell>
          <cell r="CG891">
            <v>0</v>
          </cell>
          <cell r="CH891">
            <v>0</v>
          </cell>
          <cell r="CI891">
            <v>0</v>
          </cell>
          <cell r="CJ891">
            <v>0</v>
          </cell>
          <cell r="CK891">
            <v>0</v>
          </cell>
          <cell r="CL891">
            <v>0</v>
          </cell>
          <cell r="CM891">
            <v>0</v>
          </cell>
          <cell r="CN891">
            <v>0</v>
          </cell>
          <cell r="CO891">
            <v>0</v>
          </cell>
          <cell r="CP891">
            <v>0</v>
          </cell>
          <cell r="CQ891">
            <v>0</v>
          </cell>
          <cell r="CR891">
            <v>0</v>
          </cell>
          <cell r="CS891">
            <v>0</v>
          </cell>
          <cell r="CT891">
            <v>0</v>
          </cell>
          <cell r="CU891">
            <v>0</v>
          </cell>
          <cell r="CV891">
            <v>0</v>
          </cell>
          <cell r="CW891">
            <v>0</v>
          </cell>
          <cell r="CX891">
            <v>0</v>
          </cell>
          <cell r="CY891">
            <v>0</v>
          </cell>
          <cell r="CZ891">
            <v>0</v>
          </cell>
          <cell r="DA891">
            <v>0</v>
          </cell>
          <cell r="DB891">
            <v>0</v>
          </cell>
          <cell r="DC891">
            <v>0</v>
          </cell>
          <cell r="DD891">
            <v>0</v>
          </cell>
          <cell r="DE891">
            <v>0</v>
          </cell>
          <cell r="DF891">
            <v>0</v>
          </cell>
          <cell r="DG891">
            <v>0</v>
          </cell>
          <cell r="DH891">
            <v>0</v>
          </cell>
          <cell r="DI891">
            <v>0</v>
          </cell>
          <cell r="DJ891">
            <v>0</v>
          </cell>
          <cell r="DK891">
            <v>0</v>
          </cell>
          <cell r="DL891">
            <v>0</v>
          </cell>
          <cell r="DM891">
            <v>0</v>
          </cell>
          <cell r="DN891">
            <v>0</v>
          </cell>
          <cell r="DO891">
            <v>0</v>
          </cell>
          <cell r="DP891">
            <v>0</v>
          </cell>
          <cell r="DQ891">
            <v>0</v>
          </cell>
          <cell r="DR891">
            <v>0</v>
          </cell>
          <cell r="DS891">
            <v>0</v>
          </cell>
          <cell r="DT891">
            <v>0</v>
          </cell>
          <cell r="DU891">
            <v>0</v>
          </cell>
          <cell r="DV891">
            <v>0</v>
          </cell>
          <cell r="DW891">
            <v>0</v>
          </cell>
          <cell r="DX891">
            <v>0</v>
          </cell>
          <cell r="DY891">
            <v>0</v>
          </cell>
          <cell r="DZ891">
            <v>0</v>
          </cell>
          <cell r="EA891">
            <v>0</v>
          </cell>
          <cell r="EB891">
            <v>0</v>
          </cell>
          <cell r="EC891">
            <v>0</v>
          </cell>
          <cell r="ED891">
            <v>0</v>
          </cell>
          <cell r="EE891">
            <v>0</v>
          </cell>
          <cell r="EF891">
            <v>0</v>
          </cell>
          <cell r="EG891">
            <v>0</v>
          </cell>
          <cell r="EH891">
            <v>0</v>
          </cell>
          <cell r="EI891">
            <v>0</v>
          </cell>
          <cell r="EJ891">
            <v>0</v>
          </cell>
          <cell r="EK891">
            <v>0</v>
          </cell>
          <cell r="EL891">
            <v>0</v>
          </cell>
          <cell r="EM891">
            <v>0</v>
          </cell>
          <cell r="EN891">
            <v>0</v>
          </cell>
          <cell r="EO891">
            <v>0</v>
          </cell>
          <cell r="EP891">
            <v>0</v>
          </cell>
          <cell r="EQ891">
            <v>0</v>
          </cell>
          <cell r="ER891">
            <v>0</v>
          </cell>
          <cell r="ES891">
            <v>0</v>
          </cell>
          <cell r="ET891">
            <v>0</v>
          </cell>
          <cell r="EU891">
            <v>0</v>
          </cell>
          <cell r="EV891">
            <v>0</v>
          </cell>
          <cell r="EW891">
            <v>0</v>
          </cell>
          <cell r="EX891">
            <v>0</v>
          </cell>
          <cell r="GZ891">
            <v>0</v>
          </cell>
          <cell r="HA891">
            <v>0</v>
          </cell>
        </row>
        <row r="892">
          <cell r="B892" t="str">
            <v>21101GBA106</v>
          </cell>
          <cell r="C892">
            <v>0</v>
          </cell>
          <cell r="D892">
            <v>0</v>
          </cell>
          <cell r="E892" t="str">
            <v>913514878</v>
          </cell>
          <cell r="F892" t="str">
            <v>21101GBA106L0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  <cell r="AL892">
            <v>0</v>
          </cell>
          <cell r="AM892">
            <v>0</v>
          </cell>
          <cell r="AN892">
            <v>0</v>
          </cell>
          <cell r="AO892">
            <v>0</v>
          </cell>
          <cell r="AP892">
            <v>0</v>
          </cell>
          <cell r="AQ892">
            <v>0</v>
          </cell>
          <cell r="AR892">
            <v>0</v>
          </cell>
          <cell r="AS892">
            <v>0</v>
          </cell>
          <cell r="AT892">
            <v>0</v>
          </cell>
          <cell r="AU892">
            <v>0</v>
          </cell>
          <cell r="AV892">
            <v>0</v>
          </cell>
          <cell r="AW892">
            <v>0</v>
          </cell>
          <cell r="AX892">
            <v>0</v>
          </cell>
          <cell r="AY892">
            <v>0</v>
          </cell>
          <cell r="AZ892">
            <v>0</v>
          </cell>
          <cell r="BA892">
            <v>0</v>
          </cell>
          <cell r="BB892">
            <v>0</v>
          </cell>
          <cell r="BC892">
            <v>0</v>
          </cell>
          <cell r="BD892">
            <v>0</v>
          </cell>
          <cell r="BE892">
            <v>0</v>
          </cell>
          <cell r="BF892">
            <v>0</v>
          </cell>
          <cell r="BG892">
            <v>0</v>
          </cell>
          <cell r="BH892">
            <v>0</v>
          </cell>
          <cell r="BI892">
            <v>0</v>
          </cell>
          <cell r="BJ892">
            <v>0</v>
          </cell>
          <cell r="BK892">
            <v>0</v>
          </cell>
          <cell r="BL892">
            <v>0</v>
          </cell>
          <cell r="BM892">
            <v>0</v>
          </cell>
          <cell r="BN892">
            <v>0</v>
          </cell>
          <cell r="BO892">
            <v>0</v>
          </cell>
          <cell r="BP892">
            <v>0</v>
          </cell>
          <cell r="BQ892">
            <v>0</v>
          </cell>
          <cell r="BR892">
            <v>0</v>
          </cell>
          <cell r="BS892">
            <v>0</v>
          </cell>
          <cell r="BT892">
            <v>0</v>
          </cell>
          <cell r="BU892">
            <v>0</v>
          </cell>
          <cell r="BV892">
            <v>0</v>
          </cell>
          <cell r="BW892">
            <v>0</v>
          </cell>
          <cell r="BX892">
            <v>0</v>
          </cell>
          <cell r="BY892">
            <v>0</v>
          </cell>
          <cell r="BZ892">
            <v>0</v>
          </cell>
          <cell r="CA892">
            <v>0</v>
          </cell>
          <cell r="CB892">
            <v>0</v>
          </cell>
          <cell r="CC892">
            <v>0</v>
          </cell>
          <cell r="CD892">
            <v>0</v>
          </cell>
          <cell r="CE892">
            <v>0</v>
          </cell>
          <cell r="CF892">
            <v>0</v>
          </cell>
          <cell r="CG892">
            <v>0</v>
          </cell>
          <cell r="CH892">
            <v>0</v>
          </cell>
          <cell r="CI892">
            <v>0</v>
          </cell>
          <cell r="CJ892">
            <v>0</v>
          </cell>
          <cell r="CK892">
            <v>0</v>
          </cell>
          <cell r="CL892">
            <v>0</v>
          </cell>
          <cell r="CM892">
            <v>0</v>
          </cell>
          <cell r="CN892">
            <v>0</v>
          </cell>
          <cell r="CO892">
            <v>0</v>
          </cell>
          <cell r="CP892">
            <v>0</v>
          </cell>
          <cell r="CQ892">
            <v>0</v>
          </cell>
          <cell r="CR892">
            <v>0</v>
          </cell>
          <cell r="CS892">
            <v>0</v>
          </cell>
          <cell r="CT892">
            <v>0</v>
          </cell>
          <cell r="CU892">
            <v>0</v>
          </cell>
          <cell r="CV892">
            <v>0</v>
          </cell>
          <cell r="CW892">
            <v>0</v>
          </cell>
          <cell r="CX892">
            <v>0</v>
          </cell>
          <cell r="CY892">
            <v>0</v>
          </cell>
          <cell r="CZ892">
            <v>0</v>
          </cell>
          <cell r="DA892">
            <v>0</v>
          </cell>
          <cell r="DB892">
            <v>0</v>
          </cell>
          <cell r="DC892">
            <v>0</v>
          </cell>
          <cell r="DD892">
            <v>0</v>
          </cell>
          <cell r="DE892">
            <v>0</v>
          </cell>
          <cell r="DF892">
            <v>0</v>
          </cell>
          <cell r="DG892">
            <v>0</v>
          </cell>
          <cell r="DH892">
            <v>0</v>
          </cell>
          <cell r="DI892">
            <v>0</v>
          </cell>
          <cell r="DJ892">
            <v>0</v>
          </cell>
          <cell r="DK892">
            <v>0</v>
          </cell>
          <cell r="DL892">
            <v>0</v>
          </cell>
          <cell r="DM892">
            <v>0</v>
          </cell>
          <cell r="DN892">
            <v>0</v>
          </cell>
          <cell r="DO892">
            <v>0</v>
          </cell>
          <cell r="DP892">
            <v>0</v>
          </cell>
          <cell r="DQ892">
            <v>0</v>
          </cell>
          <cell r="DR892">
            <v>0</v>
          </cell>
          <cell r="DS892">
            <v>0</v>
          </cell>
          <cell r="DT892">
            <v>0</v>
          </cell>
          <cell r="DU892">
            <v>0</v>
          </cell>
          <cell r="DV892">
            <v>0</v>
          </cell>
          <cell r="DW892">
            <v>0</v>
          </cell>
          <cell r="DX892">
            <v>0</v>
          </cell>
          <cell r="DY892">
            <v>0</v>
          </cell>
          <cell r="DZ892">
            <v>0</v>
          </cell>
          <cell r="EA892">
            <v>0</v>
          </cell>
          <cell r="EB892">
            <v>0</v>
          </cell>
          <cell r="EC892">
            <v>0</v>
          </cell>
          <cell r="ED892">
            <v>0</v>
          </cell>
          <cell r="EE892">
            <v>0</v>
          </cell>
          <cell r="EF892">
            <v>0</v>
          </cell>
          <cell r="EG892">
            <v>0</v>
          </cell>
          <cell r="EH892">
            <v>0</v>
          </cell>
          <cell r="EI892">
            <v>0</v>
          </cell>
          <cell r="EJ892">
            <v>0</v>
          </cell>
          <cell r="EK892">
            <v>0</v>
          </cell>
          <cell r="EL892">
            <v>0</v>
          </cell>
          <cell r="EM892">
            <v>0</v>
          </cell>
          <cell r="EN892">
            <v>0</v>
          </cell>
          <cell r="EO892">
            <v>0</v>
          </cell>
          <cell r="EP892">
            <v>0</v>
          </cell>
          <cell r="EQ892">
            <v>0</v>
          </cell>
          <cell r="ER892">
            <v>0</v>
          </cell>
          <cell r="ES892">
            <v>0</v>
          </cell>
          <cell r="ET892">
            <v>0</v>
          </cell>
          <cell r="EU892">
            <v>0</v>
          </cell>
          <cell r="EV892">
            <v>0</v>
          </cell>
          <cell r="EW892">
            <v>0</v>
          </cell>
          <cell r="EX892">
            <v>0</v>
          </cell>
          <cell r="GZ892">
            <v>0</v>
          </cell>
          <cell r="HA892">
            <v>0</v>
          </cell>
        </row>
        <row r="893">
          <cell r="B893" t="str">
            <v>21101GBA206</v>
          </cell>
          <cell r="C893">
            <v>0</v>
          </cell>
          <cell r="D893">
            <v>0</v>
          </cell>
          <cell r="E893" t="str">
            <v>913514879</v>
          </cell>
          <cell r="F893" t="str">
            <v>21101GBA206L0</v>
          </cell>
          <cell r="G893">
            <v>0</v>
          </cell>
          <cell r="H893">
            <v>0</v>
          </cell>
          <cell r="I893">
            <v>6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6</v>
          </cell>
          <cell r="T893">
            <v>0</v>
          </cell>
          <cell r="U893">
            <v>6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-6</v>
          </cell>
          <cell r="AF893">
            <v>6</v>
          </cell>
          <cell r="AG893">
            <v>0</v>
          </cell>
          <cell r="AH893">
            <v>6</v>
          </cell>
          <cell r="AI893">
            <v>0</v>
          </cell>
          <cell r="AJ893">
            <v>0</v>
          </cell>
          <cell r="AK893">
            <v>0</v>
          </cell>
          <cell r="AL893">
            <v>0</v>
          </cell>
          <cell r="AM893">
            <v>0</v>
          </cell>
          <cell r="AN893">
            <v>0</v>
          </cell>
          <cell r="AO893">
            <v>0</v>
          </cell>
          <cell r="AP893">
            <v>0</v>
          </cell>
          <cell r="AQ893">
            <v>0</v>
          </cell>
          <cell r="AR893">
            <v>0</v>
          </cell>
          <cell r="AS893">
            <v>6</v>
          </cell>
          <cell r="AT893">
            <v>0</v>
          </cell>
          <cell r="AU893">
            <v>6</v>
          </cell>
          <cell r="AV893">
            <v>0</v>
          </cell>
          <cell r="AW893">
            <v>0</v>
          </cell>
          <cell r="AX893">
            <v>0</v>
          </cell>
          <cell r="AY893">
            <v>0</v>
          </cell>
          <cell r="AZ893">
            <v>0</v>
          </cell>
          <cell r="BA893">
            <v>0</v>
          </cell>
          <cell r="BB893">
            <v>0</v>
          </cell>
          <cell r="BC893">
            <v>0</v>
          </cell>
          <cell r="BD893">
            <v>0</v>
          </cell>
          <cell r="BE893">
            <v>0</v>
          </cell>
          <cell r="BF893">
            <v>6</v>
          </cell>
          <cell r="BG893">
            <v>0</v>
          </cell>
          <cell r="BH893">
            <v>6</v>
          </cell>
          <cell r="BI893">
            <v>0</v>
          </cell>
          <cell r="BJ893">
            <v>0</v>
          </cell>
          <cell r="BK893">
            <v>0</v>
          </cell>
          <cell r="BL893">
            <v>0</v>
          </cell>
          <cell r="BM893">
            <v>0</v>
          </cell>
          <cell r="BN893">
            <v>0</v>
          </cell>
          <cell r="BO893">
            <v>0</v>
          </cell>
          <cell r="BP893">
            <v>0</v>
          </cell>
          <cell r="BQ893">
            <v>0</v>
          </cell>
          <cell r="BR893">
            <v>6</v>
          </cell>
          <cell r="BS893">
            <v>0</v>
          </cell>
          <cell r="BT893">
            <v>0</v>
          </cell>
          <cell r="BU893">
            <v>0</v>
          </cell>
          <cell r="BV893">
            <v>0</v>
          </cell>
          <cell r="BW893">
            <v>0</v>
          </cell>
          <cell r="BX893">
            <v>0</v>
          </cell>
          <cell r="BY893">
            <v>0</v>
          </cell>
          <cell r="BZ893">
            <v>0</v>
          </cell>
          <cell r="CA893">
            <v>0</v>
          </cell>
          <cell r="CB893">
            <v>0</v>
          </cell>
          <cell r="CC893">
            <v>0</v>
          </cell>
          <cell r="CD893">
            <v>0</v>
          </cell>
          <cell r="CE893">
            <v>0</v>
          </cell>
          <cell r="CF893">
            <v>0</v>
          </cell>
          <cell r="CG893">
            <v>0</v>
          </cell>
          <cell r="CH893">
            <v>0</v>
          </cell>
          <cell r="CI893">
            <v>0</v>
          </cell>
          <cell r="CJ893">
            <v>0</v>
          </cell>
          <cell r="CK893">
            <v>0</v>
          </cell>
          <cell r="CL893">
            <v>0</v>
          </cell>
          <cell r="CM893">
            <v>0</v>
          </cell>
          <cell r="CN893">
            <v>0</v>
          </cell>
          <cell r="CO893">
            <v>0</v>
          </cell>
          <cell r="CP893">
            <v>0</v>
          </cell>
          <cell r="CQ893">
            <v>0</v>
          </cell>
          <cell r="CR893">
            <v>0</v>
          </cell>
          <cell r="CS893">
            <v>0</v>
          </cell>
          <cell r="CT893">
            <v>0</v>
          </cell>
          <cell r="CU893">
            <v>0</v>
          </cell>
          <cell r="CV893">
            <v>0</v>
          </cell>
          <cell r="CW893">
            <v>0</v>
          </cell>
          <cell r="CX893">
            <v>0</v>
          </cell>
          <cell r="CY893">
            <v>0</v>
          </cell>
          <cell r="CZ893">
            <v>0</v>
          </cell>
          <cell r="DA893">
            <v>0</v>
          </cell>
          <cell r="DB893">
            <v>0</v>
          </cell>
          <cell r="DC893">
            <v>0</v>
          </cell>
          <cell r="DD893">
            <v>0</v>
          </cell>
          <cell r="DE893">
            <v>0</v>
          </cell>
          <cell r="DF893">
            <v>0</v>
          </cell>
          <cell r="DG893">
            <v>0</v>
          </cell>
          <cell r="DH893">
            <v>0</v>
          </cell>
          <cell r="DI893">
            <v>0</v>
          </cell>
          <cell r="DJ893">
            <v>0</v>
          </cell>
          <cell r="DK893">
            <v>0</v>
          </cell>
          <cell r="DL893">
            <v>0</v>
          </cell>
          <cell r="DM893">
            <v>0</v>
          </cell>
          <cell r="DN893">
            <v>0</v>
          </cell>
          <cell r="DO893">
            <v>0</v>
          </cell>
          <cell r="DP893">
            <v>0</v>
          </cell>
          <cell r="DQ893">
            <v>0</v>
          </cell>
          <cell r="DR893">
            <v>0</v>
          </cell>
          <cell r="DS893">
            <v>0</v>
          </cell>
          <cell r="DT893">
            <v>0</v>
          </cell>
          <cell r="DU893">
            <v>0</v>
          </cell>
          <cell r="DV893">
            <v>0</v>
          </cell>
          <cell r="DW893">
            <v>0</v>
          </cell>
          <cell r="DX893">
            <v>0</v>
          </cell>
          <cell r="DY893">
            <v>0</v>
          </cell>
          <cell r="DZ893">
            <v>0</v>
          </cell>
          <cell r="EA893">
            <v>0</v>
          </cell>
          <cell r="EB893">
            <v>0</v>
          </cell>
          <cell r="EC893">
            <v>0</v>
          </cell>
          <cell r="ED893">
            <v>0</v>
          </cell>
          <cell r="EE893">
            <v>0</v>
          </cell>
          <cell r="EF893">
            <v>0</v>
          </cell>
          <cell r="EG893">
            <v>0</v>
          </cell>
          <cell r="EH893">
            <v>0</v>
          </cell>
          <cell r="EI893">
            <v>0</v>
          </cell>
          <cell r="EJ893">
            <v>0</v>
          </cell>
          <cell r="EK893">
            <v>0</v>
          </cell>
          <cell r="EL893">
            <v>0</v>
          </cell>
          <cell r="EM893">
            <v>0</v>
          </cell>
          <cell r="EN893">
            <v>0</v>
          </cell>
          <cell r="EO893">
            <v>0</v>
          </cell>
          <cell r="EP893">
            <v>0</v>
          </cell>
          <cell r="EQ893">
            <v>0</v>
          </cell>
          <cell r="ER893">
            <v>0</v>
          </cell>
          <cell r="ES893">
            <v>0</v>
          </cell>
          <cell r="ET893">
            <v>0</v>
          </cell>
          <cell r="EU893">
            <v>0</v>
          </cell>
          <cell r="EV893">
            <v>0</v>
          </cell>
          <cell r="EW893">
            <v>0</v>
          </cell>
          <cell r="EX893">
            <v>0</v>
          </cell>
          <cell r="GZ893">
            <v>0</v>
          </cell>
          <cell r="HA893">
            <v>0</v>
          </cell>
        </row>
        <row r="894">
          <cell r="B894" t="str">
            <v>LBT12</v>
          </cell>
          <cell r="C894" t="str">
            <v>LINHA 6LBT12</v>
          </cell>
          <cell r="D894">
            <v>0</v>
          </cell>
          <cell r="E894">
            <v>0</v>
          </cell>
          <cell r="F894" t="str">
            <v>LIA HIGH</v>
          </cell>
          <cell r="G894">
            <v>0</v>
          </cell>
          <cell r="H894">
            <v>1</v>
          </cell>
          <cell r="I894">
            <v>1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1</v>
          </cell>
          <cell r="U894">
            <v>1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  <cell r="AL894">
            <v>0</v>
          </cell>
          <cell r="AM894">
            <v>0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  <cell r="AR894">
            <v>0</v>
          </cell>
          <cell r="AS894">
            <v>0</v>
          </cell>
          <cell r="AT894">
            <v>3</v>
          </cell>
          <cell r="AU894">
            <v>3</v>
          </cell>
          <cell r="AV894">
            <v>0</v>
          </cell>
          <cell r="AW894">
            <v>0</v>
          </cell>
          <cell r="AX894">
            <v>0</v>
          </cell>
          <cell r="AY894">
            <v>0</v>
          </cell>
          <cell r="AZ894">
            <v>0</v>
          </cell>
          <cell r="BA894">
            <v>0</v>
          </cell>
          <cell r="BB894">
            <v>0</v>
          </cell>
          <cell r="BC894">
            <v>0</v>
          </cell>
          <cell r="BD894">
            <v>0</v>
          </cell>
          <cell r="BE894">
            <v>0</v>
          </cell>
          <cell r="BF894">
            <v>0</v>
          </cell>
          <cell r="BG894">
            <v>0</v>
          </cell>
          <cell r="BH894">
            <v>0</v>
          </cell>
          <cell r="BI894">
            <v>0</v>
          </cell>
          <cell r="BJ894">
            <v>0</v>
          </cell>
          <cell r="BK894">
            <v>0</v>
          </cell>
          <cell r="BL894">
            <v>0</v>
          </cell>
          <cell r="BM894">
            <v>0</v>
          </cell>
          <cell r="BN894">
            <v>0</v>
          </cell>
          <cell r="BO894">
            <v>0</v>
          </cell>
          <cell r="BP894">
            <v>0</v>
          </cell>
          <cell r="BQ894">
            <v>0</v>
          </cell>
          <cell r="BR894">
            <v>0</v>
          </cell>
          <cell r="BS894">
            <v>0</v>
          </cell>
          <cell r="BT894">
            <v>0</v>
          </cell>
          <cell r="BU894">
            <v>0</v>
          </cell>
          <cell r="BV894">
            <v>0</v>
          </cell>
          <cell r="BW894">
            <v>0</v>
          </cell>
          <cell r="BX894">
            <v>0</v>
          </cell>
          <cell r="BY894">
            <v>0</v>
          </cell>
          <cell r="BZ894">
            <v>0</v>
          </cell>
          <cell r="CA894">
            <v>0</v>
          </cell>
          <cell r="CB894">
            <v>0</v>
          </cell>
          <cell r="CC894">
            <v>0</v>
          </cell>
          <cell r="CD894">
            <v>0</v>
          </cell>
          <cell r="CE894">
            <v>0</v>
          </cell>
          <cell r="CF894">
            <v>0</v>
          </cell>
          <cell r="CG894">
            <v>0</v>
          </cell>
          <cell r="CH894">
            <v>0</v>
          </cell>
          <cell r="CI894">
            <v>0</v>
          </cell>
          <cell r="CJ894">
            <v>0</v>
          </cell>
          <cell r="CK894">
            <v>0</v>
          </cell>
          <cell r="CL894">
            <v>0</v>
          </cell>
          <cell r="CM894">
            <v>0</v>
          </cell>
          <cell r="CN894">
            <v>0</v>
          </cell>
          <cell r="CO894">
            <v>0</v>
          </cell>
          <cell r="CP894">
            <v>0</v>
          </cell>
          <cell r="CQ894">
            <v>0</v>
          </cell>
          <cell r="CR894">
            <v>0</v>
          </cell>
          <cell r="CS894">
            <v>0</v>
          </cell>
          <cell r="CT894">
            <v>0</v>
          </cell>
          <cell r="CU894">
            <v>0</v>
          </cell>
          <cell r="CV894">
            <v>0</v>
          </cell>
          <cell r="CW894">
            <v>0</v>
          </cell>
          <cell r="CX894">
            <v>0</v>
          </cell>
          <cell r="CY894">
            <v>0</v>
          </cell>
          <cell r="CZ894">
            <v>0</v>
          </cell>
          <cell r="DA894">
            <v>0</v>
          </cell>
          <cell r="DB894">
            <v>0</v>
          </cell>
          <cell r="DC894">
            <v>0</v>
          </cell>
          <cell r="DD894">
            <v>0</v>
          </cell>
          <cell r="DE894">
            <v>0</v>
          </cell>
          <cell r="DF894">
            <v>0</v>
          </cell>
          <cell r="DG894">
            <v>0</v>
          </cell>
          <cell r="DH894">
            <v>0</v>
          </cell>
          <cell r="DI894">
            <v>0</v>
          </cell>
          <cell r="DJ894">
            <v>0</v>
          </cell>
          <cell r="DK894">
            <v>0</v>
          </cell>
          <cell r="DL894">
            <v>0</v>
          </cell>
          <cell r="DM894">
            <v>0</v>
          </cell>
          <cell r="DN894">
            <v>0</v>
          </cell>
          <cell r="DO894">
            <v>0</v>
          </cell>
          <cell r="DP894">
            <v>0</v>
          </cell>
          <cell r="DQ894">
            <v>0</v>
          </cell>
          <cell r="DR894">
            <v>0</v>
          </cell>
          <cell r="DS894">
            <v>0</v>
          </cell>
          <cell r="DT894">
            <v>0</v>
          </cell>
          <cell r="DU894">
            <v>0</v>
          </cell>
          <cell r="DV894">
            <v>0</v>
          </cell>
          <cell r="DW894">
            <v>0</v>
          </cell>
          <cell r="DX894">
            <v>0</v>
          </cell>
          <cell r="DY894">
            <v>0</v>
          </cell>
          <cell r="DZ894">
            <v>0</v>
          </cell>
          <cell r="EA894">
            <v>0</v>
          </cell>
          <cell r="EB894">
            <v>0</v>
          </cell>
          <cell r="EC894">
            <v>0</v>
          </cell>
          <cell r="ED894">
            <v>0</v>
          </cell>
          <cell r="EE894">
            <v>0</v>
          </cell>
          <cell r="EF894">
            <v>0</v>
          </cell>
          <cell r="EG894">
            <v>0</v>
          </cell>
          <cell r="EH894">
            <v>0</v>
          </cell>
          <cell r="EI894">
            <v>0</v>
          </cell>
          <cell r="EJ894">
            <v>0</v>
          </cell>
          <cell r="EK894">
            <v>0</v>
          </cell>
          <cell r="EL894">
            <v>0</v>
          </cell>
          <cell r="EM894">
            <v>0</v>
          </cell>
          <cell r="EN894">
            <v>0</v>
          </cell>
          <cell r="EO894">
            <v>0</v>
          </cell>
          <cell r="EP894">
            <v>0</v>
          </cell>
          <cell r="EQ894">
            <v>0</v>
          </cell>
          <cell r="ER894">
            <v>0</v>
          </cell>
          <cell r="ES894">
            <v>0</v>
          </cell>
          <cell r="ET894">
            <v>0</v>
          </cell>
          <cell r="EU894">
            <v>0</v>
          </cell>
          <cell r="EV894">
            <v>0</v>
          </cell>
          <cell r="EW894">
            <v>0</v>
          </cell>
          <cell r="EX894">
            <v>0</v>
          </cell>
          <cell r="GZ894">
            <v>0</v>
          </cell>
          <cell r="HA894">
            <v>0</v>
          </cell>
        </row>
        <row r="895">
          <cell r="B895" t="str">
            <v>21121TBA106</v>
          </cell>
          <cell r="C895">
            <v>0</v>
          </cell>
          <cell r="D895">
            <v>0</v>
          </cell>
          <cell r="E895">
            <v>0</v>
          </cell>
          <cell r="F895" t="str">
            <v>21121TBA106L0</v>
          </cell>
          <cell r="G895" t="str">
            <v>21121TBA106OLD</v>
          </cell>
          <cell r="H895">
            <v>1</v>
          </cell>
          <cell r="I895">
            <v>1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1</v>
          </cell>
          <cell r="U895">
            <v>1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>
            <v>0</v>
          </cell>
          <cell r="AM895">
            <v>0</v>
          </cell>
          <cell r="AN895">
            <v>0</v>
          </cell>
          <cell r="AO895">
            <v>0</v>
          </cell>
          <cell r="AP895">
            <v>0</v>
          </cell>
          <cell r="AQ895">
            <v>0</v>
          </cell>
          <cell r="AR895">
            <v>0</v>
          </cell>
          <cell r="AS895">
            <v>0</v>
          </cell>
          <cell r="AT895">
            <v>0</v>
          </cell>
          <cell r="AU895">
            <v>0</v>
          </cell>
          <cell r="AV895">
            <v>0</v>
          </cell>
          <cell r="AW895">
            <v>0</v>
          </cell>
          <cell r="AX895">
            <v>0</v>
          </cell>
          <cell r="AY895">
            <v>0</v>
          </cell>
          <cell r="AZ895">
            <v>0</v>
          </cell>
          <cell r="BA895">
            <v>0</v>
          </cell>
          <cell r="BB895">
            <v>0</v>
          </cell>
          <cell r="BC895">
            <v>0</v>
          </cell>
          <cell r="BD895">
            <v>0</v>
          </cell>
          <cell r="BE895">
            <v>0</v>
          </cell>
          <cell r="BF895">
            <v>0</v>
          </cell>
          <cell r="BG895">
            <v>0</v>
          </cell>
          <cell r="BH895">
            <v>0</v>
          </cell>
          <cell r="BI895">
            <v>0</v>
          </cell>
          <cell r="BJ895">
            <v>0</v>
          </cell>
          <cell r="BK895">
            <v>0</v>
          </cell>
          <cell r="BL895">
            <v>0</v>
          </cell>
          <cell r="BM895">
            <v>0</v>
          </cell>
          <cell r="BN895">
            <v>0</v>
          </cell>
          <cell r="BO895">
            <v>0</v>
          </cell>
          <cell r="BP895">
            <v>0</v>
          </cell>
          <cell r="BQ895">
            <v>0</v>
          </cell>
          <cell r="BR895">
            <v>0</v>
          </cell>
          <cell r="BS895">
            <v>0</v>
          </cell>
          <cell r="BT895">
            <v>0</v>
          </cell>
          <cell r="BU895">
            <v>0</v>
          </cell>
          <cell r="BV895">
            <v>0</v>
          </cell>
          <cell r="BW895">
            <v>0</v>
          </cell>
          <cell r="BX895">
            <v>0</v>
          </cell>
          <cell r="BY895">
            <v>0</v>
          </cell>
          <cell r="BZ895">
            <v>0</v>
          </cell>
          <cell r="CA895">
            <v>0</v>
          </cell>
          <cell r="CB895">
            <v>0</v>
          </cell>
          <cell r="CC895">
            <v>0</v>
          </cell>
          <cell r="CD895">
            <v>0</v>
          </cell>
          <cell r="CE895">
            <v>0</v>
          </cell>
          <cell r="CF895">
            <v>0</v>
          </cell>
          <cell r="CG895">
            <v>0</v>
          </cell>
          <cell r="CH895">
            <v>0</v>
          </cell>
          <cell r="CI895">
            <v>0</v>
          </cell>
          <cell r="CJ895">
            <v>0</v>
          </cell>
          <cell r="CK895">
            <v>0</v>
          </cell>
          <cell r="CL895">
            <v>0</v>
          </cell>
          <cell r="CM895">
            <v>0</v>
          </cell>
          <cell r="CN895">
            <v>0</v>
          </cell>
          <cell r="CO895">
            <v>0</v>
          </cell>
          <cell r="CP895">
            <v>0</v>
          </cell>
          <cell r="CQ895">
            <v>0</v>
          </cell>
          <cell r="CR895">
            <v>0</v>
          </cell>
          <cell r="CS895">
            <v>0</v>
          </cell>
          <cell r="CT895">
            <v>0</v>
          </cell>
          <cell r="CU895">
            <v>0</v>
          </cell>
          <cell r="CV895">
            <v>0</v>
          </cell>
          <cell r="CW895">
            <v>0</v>
          </cell>
          <cell r="CX895">
            <v>0</v>
          </cell>
          <cell r="CY895">
            <v>0</v>
          </cell>
          <cell r="CZ895">
            <v>0</v>
          </cell>
          <cell r="DA895">
            <v>0</v>
          </cell>
          <cell r="DB895">
            <v>0</v>
          </cell>
          <cell r="DC895">
            <v>0</v>
          </cell>
          <cell r="DD895">
            <v>0</v>
          </cell>
          <cell r="DE895">
            <v>0</v>
          </cell>
          <cell r="DF895">
            <v>0</v>
          </cell>
          <cell r="DG895">
            <v>0</v>
          </cell>
          <cell r="DH895">
            <v>0</v>
          </cell>
          <cell r="DI895">
            <v>0</v>
          </cell>
          <cell r="DJ895">
            <v>0</v>
          </cell>
          <cell r="DK895">
            <v>0</v>
          </cell>
          <cell r="DL895">
            <v>0</v>
          </cell>
          <cell r="DM895">
            <v>0</v>
          </cell>
          <cell r="DN895">
            <v>0</v>
          </cell>
          <cell r="DO895">
            <v>0</v>
          </cell>
          <cell r="DP895">
            <v>0</v>
          </cell>
          <cell r="DQ895">
            <v>0</v>
          </cell>
          <cell r="DR895">
            <v>0</v>
          </cell>
          <cell r="DS895">
            <v>0</v>
          </cell>
          <cell r="DT895">
            <v>0</v>
          </cell>
          <cell r="DU895">
            <v>0</v>
          </cell>
          <cell r="DV895">
            <v>0</v>
          </cell>
          <cell r="DW895">
            <v>0</v>
          </cell>
          <cell r="DX895">
            <v>0</v>
          </cell>
          <cell r="DY895">
            <v>0</v>
          </cell>
          <cell r="DZ895">
            <v>0</v>
          </cell>
          <cell r="EA895">
            <v>0</v>
          </cell>
          <cell r="EB895">
            <v>0</v>
          </cell>
          <cell r="EC895">
            <v>0</v>
          </cell>
          <cell r="ED895">
            <v>0</v>
          </cell>
          <cell r="EE895">
            <v>0</v>
          </cell>
          <cell r="EF895">
            <v>0</v>
          </cell>
          <cell r="EG895">
            <v>0</v>
          </cell>
          <cell r="EH895">
            <v>0</v>
          </cell>
          <cell r="EI895">
            <v>0</v>
          </cell>
          <cell r="EJ895">
            <v>0</v>
          </cell>
          <cell r="EK895">
            <v>0</v>
          </cell>
          <cell r="EL895">
            <v>0</v>
          </cell>
          <cell r="EM895">
            <v>0</v>
          </cell>
          <cell r="EN895">
            <v>0</v>
          </cell>
          <cell r="EO895">
            <v>0</v>
          </cell>
          <cell r="EP895">
            <v>0</v>
          </cell>
          <cell r="EQ895">
            <v>0</v>
          </cell>
          <cell r="ER895">
            <v>0</v>
          </cell>
          <cell r="ES895">
            <v>0</v>
          </cell>
          <cell r="ET895">
            <v>0</v>
          </cell>
          <cell r="EU895">
            <v>0</v>
          </cell>
          <cell r="EV895">
            <v>0</v>
          </cell>
          <cell r="EW895">
            <v>0</v>
          </cell>
          <cell r="EX895">
            <v>0</v>
          </cell>
          <cell r="GZ895">
            <v>0</v>
          </cell>
          <cell r="HA895">
            <v>0</v>
          </cell>
        </row>
        <row r="896">
          <cell r="B896" t="str">
            <v>21121TBA206</v>
          </cell>
          <cell r="C896">
            <v>0</v>
          </cell>
          <cell r="D896">
            <v>0</v>
          </cell>
          <cell r="E896">
            <v>0</v>
          </cell>
          <cell r="F896" t="str">
            <v>21121TBA206L0</v>
          </cell>
          <cell r="G896" t="str">
            <v>21121TBA206OLD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>
            <v>0</v>
          </cell>
          <cell r="AM896">
            <v>0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  <cell r="AR896">
            <v>0</v>
          </cell>
          <cell r="AS896">
            <v>0</v>
          </cell>
          <cell r="AT896">
            <v>3</v>
          </cell>
          <cell r="AU896">
            <v>3</v>
          </cell>
          <cell r="AV896">
            <v>0</v>
          </cell>
          <cell r="AW896">
            <v>0</v>
          </cell>
          <cell r="AX896">
            <v>0</v>
          </cell>
          <cell r="AY896">
            <v>0</v>
          </cell>
          <cell r="AZ896">
            <v>0</v>
          </cell>
          <cell r="BA896">
            <v>0</v>
          </cell>
          <cell r="BB896">
            <v>0</v>
          </cell>
          <cell r="BC896">
            <v>0</v>
          </cell>
          <cell r="BD896">
            <v>0</v>
          </cell>
          <cell r="BE896">
            <v>0</v>
          </cell>
          <cell r="BF896">
            <v>0</v>
          </cell>
          <cell r="BG896">
            <v>0</v>
          </cell>
          <cell r="BH896">
            <v>0</v>
          </cell>
          <cell r="BI896">
            <v>0</v>
          </cell>
          <cell r="BJ896">
            <v>0</v>
          </cell>
          <cell r="BK896">
            <v>0</v>
          </cell>
          <cell r="BL896">
            <v>0</v>
          </cell>
          <cell r="BM896">
            <v>0</v>
          </cell>
          <cell r="BN896">
            <v>0</v>
          </cell>
          <cell r="BO896">
            <v>0</v>
          </cell>
          <cell r="BP896">
            <v>0</v>
          </cell>
          <cell r="BQ896">
            <v>0</v>
          </cell>
          <cell r="BR896">
            <v>0</v>
          </cell>
          <cell r="BS896">
            <v>0</v>
          </cell>
          <cell r="BT896">
            <v>0</v>
          </cell>
          <cell r="BU896">
            <v>0</v>
          </cell>
          <cell r="BV896">
            <v>0</v>
          </cell>
          <cell r="BW896">
            <v>0</v>
          </cell>
          <cell r="BX896">
            <v>0</v>
          </cell>
          <cell r="BY896">
            <v>0</v>
          </cell>
          <cell r="BZ896">
            <v>0</v>
          </cell>
          <cell r="CA896">
            <v>0</v>
          </cell>
          <cell r="CB896">
            <v>0</v>
          </cell>
          <cell r="CC896">
            <v>0</v>
          </cell>
          <cell r="CD896">
            <v>0</v>
          </cell>
          <cell r="CE896">
            <v>0</v>
          </cell>
          <cell r="CF896">
            <v>0</v>
          </cell>
          <cell r="CG896">
            <v>0</v>
          </cell>
          <cell r="CH896">
            <v>0</v>
          </cell>
          <cell r="CI896">
            <v>0</v>
          </cell>
          <cell r="CJ896">
            <v>0</v>
          </cell>
          <cell r="CK896">
            <v>0</v>
          </cell>
          <cell r="CL896">
            <v>0</v>
          </cell>
          <cell r="CM896">
            <v>0</v>
          </cell>
          <cell r="CN896">
            <v>0</v>
          </cell>
          <cell r="CO896">
            <v>0</v>
          </cell>
          <cell r="CP896">
            <v>0</v>
          </cell>
          <cell r="CQ896">
            <v>0</v>
          </cell>
          <cell r="CR896">
            <v>0</v>
          </cell>
          <cell r="CS896">
            <v>0</v>
          </cell>
          <cell r="CT896">
            <v>0</v>
          </cell>
          <cell r="CU896">
            <v>0</v>
          </cell>
          <cell r="CV896">
            <v>0</v>
          </cell>
          <cell r="CW896">
            <v>0</v>
          </cell>
          <cell r="CX896">
            <v>0</v>
          </cell>
          <cell r="CY896">
            <v>0</v>
          </cell>
          <cell r="CZ896">
            <v>0</v>
          </cell>
          <cell r="DA896">
            <v>0</v>
          </cell>
          <cell r="DB896">
            <v>0</v>
          </cell>
          <cell r="DC896">
            <v>0</v>
          </cell>
          <cell r="DD896">
            <v>0</v>
          </cell>
          <cell r="DE896">
            <v>0</v>
          </cell>
          <cell r="DF896">
            <v>0</v>
          </cell>
          <cell r="DG896">
            <v>0</v>
          </cell>
          <cell r="DH896">
            <v>0</v>
          </cell>
          <cell r="DI896">
            <v>0</v>
          </cell>
          <cell r="DJ896">
            <v>0</v>
          </cell>
          <cell r="DK896">
            <v>0</v>
          </cell>
          <cell r="DL896">
            <v>0</v>
          </cell>
          <cell r="DM896">
            <v>0</v>
          </cell>
          <cell r="DN896">
            <v>0</v>
          </cell>
          <cell r="DO896">
            <v>0</v>
          </cell>
          <cell r="DP896">
            <v>0</v>
          </cell>
          <cell r="DQ896">
            <v>0</v>
          </cell>
          <cell r="DR896">
            <v>0</v>
          </cell>
          <cell r="DS896">
            <v>0</v>
          </cell>
          <cell r="DT896">
            <v>0</v>
          </cell>
          <cell r="DU896">
            <v>0</v>
          </cell>
          <cell r="DV896">
            <v>0</v>
          </cell>
          <cell r="DW896">
            <v>0</v>
          </cell>
          <cell r="DX896">
            <v>0</v>
          </cell>
          <cell r="DY896">
            <v>0</v>
          </cell>
          <cell r="DZ896">
            <v>0</v>
          </cell>
          <cell r="EA896">
            <v>0</v>
          </cell>
          <cell r="EB896">
            <v>0</v>
          </cell>
          <cell r="EC896">
            <v>0</v>
          </cell>
          <cell r="ED896">
            <v>0</v>
          </cell>
          <cell r="EE896">
            <v>0</v>
          </cell>
          <cell r="EF896">
            <v>0</v>
          </cell>
          <cell r="EG896">
            <v>0</v>
          </cell>
          <cell r="EH896">
            <v>0</v>
          </cell>
          <cell r="EI896">
            <v>0</v>
          </cell>
          <cell r="EJ896">
            <v>0</v>
          </cell>
          <cell r="EK896">
            <v>0</v>
          </cell>
          <cell r="EL896">
            <v>0</v>
          </cell>
          <cell r="EM896">
            <v>0</v>
          </cell>
          <cell r="EN896">
            <v>0</v>
          </cell>
          <cell r="EO896">
            <v>0</v>
          </cell>
          <cell r="EP896">
            <v>0</v>
          </cell>
          <cell r="EQ896">
            <v>0</v>
          </cell>
          <cell r="ER896">
            <v>0</v>
          </cell>
          <cell r="ES896">
            <v>0</v>
          </cell>
          <cell r="ET896">
            <v>0</v>
          </cell>
          <cell r="EU896">
            <v>0</v>
          </cell>
          <cell r="EV896">
            <v>0</v>
          </cell>
          <cell r="EW896">
            <v>0</v>
          </cell>
          <cell r="EX896">
            <v>0</v>
          </cell>
          <cell r="GZ896">
            <v>0</v>
          </cell>
          <cell r="HA896">
            <v>0</v>
          </cell>
        </row>
        <row r="897">
          <cell r="B897" t="str">
            <v>LTC15</v>
          </cell>
          <cell r="C897" t="str">
            <v>LINHA 6LTC15</v>
          </cell>
          <cell r="D897">
            <v>0</v>
          </cell>
          <cell r="E897">
            <v>0</v>
          </cell>
          <cell r="F897" t="str">
            <v>LIA HIGH</v>
          </cell>
          <cell r="G897">
            <v>0</v>
          </cell>
          <cell r="H897">
            <v>1</v>
          </cell>
          <cell r="I897">
            <v>1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1</v>
          </cell>
          <cell r="U897">
            <v>1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-1</v>
          </cell>
          <cell r="AF897">
            <v>0</v>
          </cell>
          <cell r="AG897">
            <v>1</v>
          </cell>
          <cell r="AH897">
            <v>1</v>
          </cell>
          <cell r="AI897">
            <v>0</v>
          </cell>
          <cell r="AJ897">
            <v>0</v>
          </cell>
          <cell r="AK897">
            <v>0</v>
          </cell>
          <cell r="AL897">
            <v>0</v>
          </cell>
          <cell r="AM897">
            <v>0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  <cell r="AR897">
            <v>0</v>
          </cell>
          <cell r="AS897">
            <v>0</v>
          </cell>
          <cell r="AT897">
            <v>1</v>
          </cell>
          <cell r="AU897">
            <v>1</v>
          </cell>
          <cell r="AV897">
            <v>0</v>
          </cell>
          <cell r="AW897">
            <v>0</v>
          </cell>
          <cell r="AX897">
            <v>0</v>
          </cell>
          <cell r="AY897">
            <v>0</v>
          </cell>
          <cell r="AZ897">
            <v>0</v>
          </cell>
          <cell r="BA897">
            <v>0</v>
          </cell>
          <cell r="BB897">
            <v>0</v>
          </cell>
          <cell r="BC897">
            <v>0</v>
          </cell>
          <cell r="BD897">
            <v>0</v>
          </cell>
          <cell r="BE897">
            <v>0</v>
          </cell>
          <cell r="BF897">
            <v>0</v>
          </cell>
          <cell r="BG897">
            <v>1</v>
          </cell>
          <cell r="BH897">
            <v>1</v>
          </cell>
          <cell r="BI897">
            <v>0</v>
          </cell>
          <cell r="BJ897">
            <v>0</v>
          </cell>
          <cell r="BK897">
            <v>0</v>
          </cell>
          <cell r="BL897">
            <v>0</v>
          </cell>
          <cell r="BM897">
            <v>0</v>
          </cell>
          <cell r="BN897">
            <v>0</v>
          </cell>
          <cell r="BO897">
            <v>0</v>
          </cell>
          <cell r="BP897">
            <v>0</v>
          </cell>
          <cell r="BQ897">
            <v>0</v>
          </cell>
          <cell r="BR897">
            <v>1</v>
          </cell>
          <cell r="BS897">
            <v>0</v>
          </cell>
          <cell r="BT897">
            <v>0</v>
          </cell>
          <cell r="BU897">
            <v>0</v>
          </cell>
          <cell r="BV897">
            <v>0</v>
          </cell>
          <cell r="BW897">
            <v>0</v>
          </cell>
          <cell r="BX897">
            <v>0</v>
          </cell>
          <cell r="BY897">
            <v>0</v>
          </cell>
          <cell r="BZ897">
            <v>0</v>
          </cell>
          <cell r="CA897">
            <v>0</v>
          </cell>
          <cell r="CB897">
            <v>0</v>
          </cell>
          <cell r="CC897">
            <v>0</v>
          </cell>
          <cell r="CD897">
            <v>0</v>
          </cell>
          <cell r="CE897">
            <v>0</v>
          </cell>
          <cell r="CF897">
            <v>0</v>
          </cell>
          <cell r="CG897">
            <v>0</v>
          </cell>
          <cell r="CH897">
            <v>0</v>
          </cell>
          <cell r="CI897">
            <v>0</v>
          </cell>
          <cell r="CJ897">
            <v>0</v>
          </cell>
          <cell r="CK897">
            <v>0</v>
          </cell>
          <cell r="CL897">
            <v>0</v>
          </cell>
          <cell r="CM897">
            <v>0</v>
          </cell>
          <cell r="CN897">
            <v>0</v>
          </cell>
          <cell r="CO897">
            <v>0</v>
          </cell>
          <cell r="CP897">
            <v>0</v>
          </cell>
          <cell r="CQ897">
            <v>0</v>
          </cell>
          <cell r="CR897">
            <v>0</v>
          </cell>
          <cell r="CS897">
            <v>0</v>
          </cell>
          <cell r="CT897">
            <v>0</v>
          </cell>
          <cell r="CU897">
            <v>0</v>
          </cell>
          <cell r="CV897">
            <v>0</v>
          </cell>
          <cell r="CW897">
            <v>0</v>
          </cell>
          <cell r="CX897">
            <v>0</v>
          </cell>
          <cell r="CY897">
            <v>0</v>
          </cell>
          <cell r="CZ897">
            <v>0</v>
          </cell>
          <cell r="DA897">
            <v>0</v>
          </cell>
          <cell r="DB897">
            <v>0</v>
          </cell>
          <cell r="DC897">
            <v>0</v>
          </cell>
          <cell r="DD897">
            <v>0</v>
          </cell>
          <cell r="DE897">
            <v>0</v>
          </cell>
          <cell r="DF897">
            <v>0</v>
          </cell>
          <cell r="DG897">
            <v>0</v>
          </cell>
          <cell r="DH897">
            <v>0</v>
          </cell>
          <cell r="DI897">
            <v>0</v>
          </cell>
          <cell r="DJ897">
            <v>0</v>
          </cell>
          <cell r="DK897">
            <v>0</v>
          </cell>
          <cell r="DL897">
            <v>0</v>
          </cell>
          <cell r="DM897">
            <v>0</v>
          </cell>
          <cell r="DN897">
            <v>0</v>
          </cell>
          <cell r="DO897">
            <v>0</v>
          </cell>
          <cell r="DP897">
            <v>0</v>
          </cell>
          <cell r="DQ897">
            <v>0</v>
          </cell>
          <cell r="DR897">
            <v>0</v>
          </cell>
          <cell r="DS897">
            <v>0</v>
          </cell>
          <cell r="DT897">
            <v>0</v>
          </cell>
          <cell r="DU897">
            <v>0</v>
          </cell>
          <cell r="DV897">
            <v>0</v>
          </cell>
          <cell r="DW897">
            <v>0</v>
          </cell>
          <cell r="DX897">
            <v>0</v>
          </cell>
          <cell r="DY897">
            <v>0</v>
          </cell>
          <cell r="DZ897">
            <v>0</v>
          </cell>
          <cell r="EA897">
            <v>0</v>
          </cell>
          <cell r="EB897">
            <v>0</v>
          </cell>
          <cell r="EC897">
            <v>0</v>
          </cell>
          <cell r="ED897">
            <v>0</v>
          </cell>
          <cell r="EE897">
            <v>0</v>
          </cell>
          <cell r="EF897">
            <v>0</v>
          </cell>
          <cell r="EG897">
            <v>0</v>
          </cell>
          <cell r="EH897">
            <v>0</v>
          </cell>
          <cell r="EI897">
            <v>0</v>
          </cell>
          <cell r="EJ897">
            <v>0</v>
          </cell>
          <cell r="EK897">
            <v>0</v>
          </cell>
          <cell r="EL897">
            <v>0</v>
          </cell>
          <cell r="EM897">
            <v>0</v>
          </cell>
          <cell r="EN897">
            <v>0</v>
          </cell>
          <cell r="EO897">
            <v>0</v>
          </cell>
          <cell r="EP897">
            <v>0</v>
          </cell>
          <cell r="EQ897">
            <v>0</v>
          </cell>
          <cell r="ER897">
            <v>0</v>
          </cell>
          <cell r="ES897">
            <v>0</v>
          </cell>
          <cell r="ET897">
            <v>0</v>
          </cell>
          <cell r="EU897">
            <v>0</v>
          </cell>
          <cell r="EV897">
            <v>0</v>
          </cell>
          <cell r="EW897">
            <v>0</v>
          </cell>
          <cell r="EX897">
            <v>0</v>
          </cell>
          <cell r="GZ897">
            <v>0</v>
          </cell>
          <cell r="HA897">
            <v>0</v>
          </cell>
        </row>
        <row r="898">
          <cell r="B898" t="str">
            <v>21151GBA106</v>
          </cell>
          <cell r="C898">
            <v>0</v>
          </cell>
          <cell r="D898">
            <v>0</v>
          </cell>
          <cell r="E898">
            <v>0</v>
          </cell>
          <cell r="F898" t="str">
            <v>21151GBA106L0</v>
          </cell>
          <cell r="G898" t="str">
            <v>21151GBA106OLD</v>
          </cell>
          <cell r="H898">
            <v>1</v>
          </cell>
          <cell r="I898">
            <v>1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1</v>
          </cell>
          <cell r="U898">
            <v>1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-1</v>
          </cell>
          <cell r="AF898">
            <v>0</v>
          </cell>
          <cell r="AG898">
            <v>1</v>
          </cell>
          <cell r="AH898">
            <v>1</v>
          </cell>
          <cell r="AI898">
            <v>0</v>
          </cell>
          <cell r="AJ898">
            <v>0</v>
          </cell>
          <cell r="AK898">
            <v>0</v>
          </cell>
          <cell r="AL898">
            <v>0</v>
          </cell>
          <cell r="AM898">
            <v>0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  <cell r="AR898">
            <v>0</v>
          </cell>
          <cell r="AS898">
            <v>0</v>
          </cell>
          <cell r="AT898">
            <v>1</v>
          </cell>
          <cell r="AU898">
            <v>1</v>
          </cell>
          <cell r="AV898">
            <v>0</v>
          </cell>
          <cell r="AW898">
            <v>0</v>
          </cell>
          <cell r="AX898">
            <v>0</v>
          </cell>
          <cell r="AY898">
            <v>0</v>
          </cell>
          <cell r="AZ898">
            <v>0</v>
          </cell>
          <cell r="BA898">
            <v>0</v>
          </cell>
          <cell r="BB898">
            <v>0</v>
          </cell>
          <cell r="BC898">
            <v>0</v>
          </cell>
          <cell r="BD898">
            <v>0</v>
          </cell>
          <cell r="BE898">
            <v>0</v>
          </cell>
          <cell r="BF898">
            <v>0</v>
          </cell>
          <cell r="BG898">
            <v>1</v>
          </cell>
          <cell r="BH898">
            <v>1</v>
          </cell>
          <cell r="BI898">
            <v>0</v>
          </cell>
          <cell r="BJ898">
            <v>0</v>
          </cell>
          <cell r="BK898">
            <v>0</v>
          </cell>
          <cell r="BL898">
            <v>0</v>
          </cell>
          <cell r="BM898">
            <v>0</v>
          </cell>
          <cell r="BN898">
            <v>0</v>
          </cell>
          <cell r="BO898">
            <v>0</v>
          </cell>
          <cell r="BP898">
            <v>0</v>
          </cell>
          <cell r="BQ898">
            <v>0</v>
          </cell>
          <cell r="BR898">
            <v>1</v>
          </cell>
          <cell r="BS898">
            <v>0</v>
          </cell>
          <cell r="BT898">
            <v>0</v>
          </cell>
          <cell r="BU898">
            <v>0</v>
          </cell>
          <cell r="BV898">
            <v>0</v>
          </cell>
          <cell r="BW898">
            <v>0</v>
          </cell>
          <cell r="BX898">
            <v>0</v>
          </cell>
          <cell r="BY898">
            <v>0</v>
          </cell>
          <cell r="BZ898">
            <v>0</v>
          </cell>
          <cell r="CA898">
            <v>0</v>
          </cell>
          <cell r="CB898">
            <v>0</v>
          </cell>
          <cell r="CC898">
            <v>0</v>
          </cell>
          <cell r="CD898">
            <v>0</v>
          </cell>
          <cell r="CE898">
            <v>0</v>
          </cell>
          <cell r="CF898">
            <v>0</v>
          </cell>
          <cell r="CG898">
            <v>0</v>
          </cell>
          <cell r="CH898">
            <v>0</v>
          </cell>
          <cell r="CI898">
            <v>0</v>
          </cell>
          <cell r="CJ898">
            <v>0</v>
          </cell>
          <cell r="CK898">
            <v>0</v>
          </cell>
          <cell r="CL898">
            <v>0</v>
          </cell>
          <cell r="CM898">
            <v>0</v>
          </cell>
          <cell r="CN898">
            <v>0</v>
          </cell>
          <cell r="CO898">
            <v>0</v>
          </cell>
          <cell r="CP898">
            <v>0</v>
          </cell>
          <cell r="CQ898">
            <v>0</v>
          </cell>
          <cell r="CR898">
            <v>0</v>
          </cell>
          <cell r="CS898">
            <v>0</v>
          </cell>
          <cell r="CT898">
            <v>0</v>
          </cell>
          <cell r="CU898">
            <v>0</v>
          </cell>
          <cell r="CV898">
            <v>0</v>
          </cell>
          <cell r="CW898">
            <v>0</v>
          </cell>
          <cell r="CX898">
            <v>0</v>
          </cell>
          <cell r="CY898">
            <v>0</v>
          </cell>
          <cell r="CZ898">
            <v>0</v>
          </cell>
          <cell r="DA898">
            <v>0</v>
          </cell>
          <cell r="DB898">
            <v>0</v>
          </cell>
          <cell r="DC898">
            <v>0</v>
          </cell>
          <cell r="DD898">
            <v>0</v>
          </cell>
          <cell r="DE898">
            <v>0</v>
          </cell>
          <cell r="DF898">
            <v>0</v>
          </cell>
          <cell r="DG898">
            <v>0</v>
          </cell>
          <cell r="DH898">
            <v>0</v>
          </cell>
          <cell r="DI898">
            <v>0</v>
          </cell>
          <cell r="DJ898">
            <v>0</v>
          </cell>
          <cell r="DK898">
            <v>0</v>
          </cell>
          <cell r="DL898">
            <v>0</v>
          </cell>
          <cell r="DM898">
            <v>0</v>
          </cell>
          <cell r="DN898">
            <v>0</v>
          </cell>
          <cell r="DO898">
            <v>0</v>
          </cell>
          <cell r="DP898">
            <v>0</v>
          </cell>
          <cell r="DQ898">
            <v>0</v>
          </cell>
          <cell r="DR898">
            <v>0</v>
          </cell>
          <cell r="DS898">
            <v>0</v>
          </cell>
          <cell r="DT898">
            <v>0</v>
          </cell>
          <cell r="DU898">
            <v>0</v>
          </cell>
          <cell r="DV898">
            <v>0</v>
          </cell>
          <cell r="DW898">
            <v>0</v>
          </cell>
          <cell r="DX898">
            <v>0</v>
          </cell>
          <cell r="DY898">
            <v>0</v>
          </cell>
          <cell r="DZ898">
            <v>0</v>
          </cell>
          <cell r="EA898">
            <v>0</v>
          </cell>
          <cell r="EB898">
            <v>0</v>
          </cell>
          <cell r="EC898">
            <v>0</v>
          </cell>
          <cell r="ED898">
            <v>0</v>
          </cell>
          <cell r="EE898">
            <v>0</v>
          </cell>
          <cell r="EF898">
            <v>0</v>
          </cell>
          <cell r="EG898">
            <v>0</v>
          </cell>
          <cell r="EH898">
            <v>0</v>
          </cell>
          <cell r="EI898">
            <v>0</v>
          </cell>
          <cell r="EJ898">
            <v>0</v>
          </cell>
          <cell r="EK898">
            <v>0</v>
          </cell>
          <cell r="EL898">
            <v>0</v>
          </cell>
          <cell r="EM898">
            <v>0</v>
          </cell>
          <cell r="EN898">
            <v>0</v>
          </cell>
          <cell r="EO898">
            <v>0</v>
          </cell>
          <cell r="EP898">
            <v>0</v>
          </cell>
          <cell r="EQ898">
            <v>0</v>
          </cell>
          <cell r="ER898">
            <v>0</v>
          </cell>
          <cell r="ES898">
            <v>0</v>
          </cell>
          <cell r="ET898">
            <v>0</v>
          </cell>
          <cell r="EU898">
            <v>0</v>
          </cell>
          <cell r="EV898">
            <v>0</v>
          </cell>
          <cell r="EW898">
            <v>0</v>
          </cell>
          <cell r="EX898">
            <v>0</v>
          </cell>
          <cell r="GZ898">
            <v>0</v>
          </cell>
          <cell r="HA898">
            <v>0</v>
          </cell>
        </row>
        <row r="899">
          <cell r="B899" t="str">
            <v>21151GBA206</v>
          </cell>
          <cell r="C899">
            <v>0</v>
          </cell>
          <cell r="D899">
            <v>0</v>
          </cell>
          <cell r="E899">
            <v>0</v>
          </cell>
          <cell r="F899" t="str">
            <v>21151GBA206L0</v>
          </cell>
          <cell r="G899" t="str">
            <v>21151GBA206OLD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>
            <v>0</v>
          </cell>
          <cell r="AM899">
            <v>0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  <cell r="AR899">
            <v>0</v>
          </cell>
          <cell r="AS899">
            <v>0</v>
          </cell>
          <cell r="AT899">
            <v>0</v>
          </cell>
          <cell r="AU899">
            <v>0</v>
          </cell>
          <cell r="AV899">
            <v>0</v>
          </cell>
          <cell r="AW899">
            <v>0</v>
          </cell>
          <cell r="AX899">
            <v>0</v>
          </cell>
          <cell r="AY899">
            <v>0</v>
          </cell>
          <cell r="AZ899">
            <v>0</v>
          </cell>
          <cell r="BA899">
            <v>0</v>
          </cell>
          <cell r="BB899">
            <v>0</v>
          </cell>
          <cell r="BC899">
            <v>0</v>
          </cell>
          <cell r="BD899">
            <v>0</v>
          </cell>
          <cell r="BE899">
            <v>0</v>
          </cell>
          <cell r="BF899">
            <v>0</v>
          </cell>
          <cell r="BG899">
            <v>0</v>
          </cell>
          <cell r="BH899">
            <v>0</v>
          </cell>
          <cell r="BI899">
            <v>0</v>
          </cell>
          <cell r="BJ899">
            <v>0</v>
          </cell>
          <cell r="BK899">
            <v>0</v>
          </cell>
          <cell r="BL899">
            <v>0</v>
          </cell>
          <cell r="BM899">
            <v>0</v>
          </cell>
          <cell r="BN899">
            <v>0</v>
          </cell>
          <cell r="BO899">
            <v>0</v>
          </cell>
          <cell r="BP899">
            <v>0</v>
          </cell>
          <cell r="BQ899">
            <v>0</v>
          </cell>
          <cell r="BR899">
            <v>0</v>
          </cell>
          <cell r="BS899">
            <v>0</v>
          </cell>
          <cell r="BT899">
            <v>0</v>
          </cell>
          <cell r="BU899">
            <v>0</v>
          </cell>
          <cell r="BV899">
            <v>0</v>
          </cell>
          <cell r="BW899">
            <v>0</v>
          </cell>
          <cell r="BX899">
            <v>0</v>
          </cell>
          <cell r="BY899">
            <v>0</v>
          </cell>
          <cell r="BZ899">
            <v>0</v>
          </cell>
          <cell r="CA899">
            <v>0</v>
          </cell>
          <cell r="CB899">
            <v>0</v>
          </cell>
          <cell r="CC899">
            <v>0</v>
          </cell>
          <cell r="CD899">
            <v>0</v>
          </cell>
          <cell r="CE899">
            <v>0</v>
          </cell>
          <cell r="CF899">
            <v>0</v>
          </cell>
          <cell r="CG899">
            <v>0</v>
          </cell>
          <cell r="CH899">
            <v>0</v>
          </cell>
          <cell r="CI899">
            <v>0</v>
          </cell>
          <cell r="CJ899">
            <v>0</v>
          </cell>
          <cell r="CK899">
            <v>0</v>
          </cell>
          <cell r="CL899">
            <v>0</v>
          </cell>
          <cell r="CM899">
            <v>0</v>
          </cell>
          <cell r="CN899">
            <v>0</v>
          </cell>
          <cell r="CO899">
            <v>0</v>
          </cell>
          <cell r="CP899">
            <v>0</v>
          </cell>
          <cell r="CQ899">
            <v>0</v>
          </cell>
          <cell r="CR899">
            <v>0</v>
          </cell>
          <cell r="CS899">
            <v>0</v>
          </cell>
          <cell r="CT899">
            <v>0</v>
          </cell>
          <cell r="CU899">
            <v>0</v>
          </cell>
          <cell r="CV899">
            <v>0</v>
          </cell>
          <cell r="CW899">
            <v>0</v>
          </cell>
          <cell r="CX899">
            <v>0</v>
          </cell>
          <cell r="CY899">
            <v>0</v>
          </cell>
          <cell r="CZ899">
            <v>0</v>
          </cell>
          <cell r="DA899">
            <v>0</v>
          </cell>
          <cell r="DB899">
            <v>0</v>
          </cell>
          <cell r="DC899">
            <v>0</v>
          </cell>
          <cell r="DD899">
            <v>0</v>
          </cell>
          <cell r="DE899">
            <v>0</v>
          </cell>
          <cell r="DF899">
            <v>0</v>
          </cell>
          <cell r="DG899">
            <v>0</v>
          </cell>
          <cell r="DH899">
            <v>0</v>
          </cell>
          <cell r="DI899">
            <v>0</v>
          </cell>
          <cell r="DJ899">
            <v>0</v>
          </cell>
          <cell r="DK899">
            <v>0</v>
          </cell>
          <cell r="DL899">
            <v>0</v>
          </cell>
          <cell r="DM899">
            <v>0</v>
          </cell>
          <cell r="DN899">
            <v>0</v>
          </cell>
          <cell r="DO899">
            <v>0</v>
          </cell>
          <cell r="DP899">
            <v>0</v>
          </cell>
          <cell r="DQ899">
            <v>0</v>
          </cell>
          <cell r="DR899">
            <v>0</v>
          </cell>
          <cell r="DS899">
            <v>0</v>
          </cell>
          <cell r="DT899">
            <v>0</v>
          </cell>
          <cell r="DU899">
            <v>0</v>
          </cell>
          <cell r="DV899">
            <v>0</v>
          </cell>
          <cell r="DW899">
            <v>0</v>
          </cell>
          <cell r="DX899">
            <v>0</v>
          </cell>
          <cell r="DY899">
            <v>0</v>
          </cell>
          <cell r="DZ899">
            <v>0</v>
          </cell>
          <cell r="EA899">
            <v>0</v>
          </cell>
          <cell r="EB899">
            <v>0</v>
          </cell>
          <cell r="EC899">
            <v>0</v>
          </cell>
          <cell r="ED899">
            <v>0</v>
          </cell>
          <cell r="EE899">
            <v>0</v>
          </cell>
          <cell r="EF899">
            <v>0</v>
          </cell>
          <cell r="EG899">
            <v>0</v>
          </cell>
          <cell r="EH899">
            <v>0</v>
          </cell>
          <cell r="EI899">
            <v>0</v>
          </cell>
          <cell r="EJ899">
            <v>0</v>
          </cell>
          <cell r="EK899">
            <v>0</v>
          </cell>
          <cell r="EL899">
            <v>0</v>
          </cell>
          <cell r="EM899">
            <v>0</v>
          </cell>
          <cell r="EN899">
            <v>0</v>
          </cell>
          <cell r="EO899">
            <v>0</v>
          </cell>
          <cell r="EP899">
            <v>0</v>
          </cell>
          <cell r="EQ899">
            <v>0</v>
          </cell>
          <cell r="ER899">
            <v>0</v>
          </cell>
          <cell r="ES899">
            <v>0</v>
          </cell>
          <cell r="ET899">
            <v>0</v>
          </cell>
          <cell r="EU899">
            <v>0</v>
          </cell>
          <cell r="EV899">
            <v>0</v>
          </cell>
          <cell r="EW899">
            <v>0</v>
          </cell>
          <cell r="EX899">
            <v>0</v>
          </cell>
          <cell r="GZ899">
            <v>0</v>
          </cell>
          <cell r="HA899">
            <v>0</v>
          </cell>
        </row>
        <row r="900">
          <cell r="B900" t="str">
            <v>LT11F</v>
          </cell>
          <cell r="C900" t="str">
            <v>LINHA 6LT11F</v>
          </cell>
          <cell r="D900">
            <v>0</v>
          </cell>
          <cell r="E900">
            <v>0</v>
          </cell>
          <cell r="F900" t="str">
            <v>ROSE</v>
          </cell>
          <cell r="G900" t="str">
            <v>G</v>
          </cell>
          <cell r="H900">
            <v>0</v>
          </cell>
          <cell r="I900">
            <v>1</v>
          </cell>
          <cell r="J900">
            <v>0</v>
          </cell>
          <cell r="K900">
            <v>0</v>
          </cell>
          <cell r="L900">
            <v>0</v>
          </cell>
          <cell r="M900">
            <v>1</v>
          </cell>
          <cell r="N900">
            <v>0</v>
          </cell>
          <cell r="O900">
            <v>1</v>
          </cell>
          <cell r="P900">
            <v>0</v>
          </cell>
          <cell r="Q900">
            <v>0</v>
          </cell>
          <cell r="R900">
            <v>0</v>
          </cell>
          <cell r="S900">
            <v>1</v>
          </cell>
          <cell r="T900">
            <v>0</v>
          </cell>
          <cell r="U900">
            <v>1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1</v>
          </cell>
          <cell r="AA900">
            <v>0</v>
          </cell>
          <cell r="AB900">
            <v>1</v>
          </cell>
          <cell r="AC900">
            <v>0</v>
          </cell>
          <cell r="AD900">
            <v>0</v>
          </cell>
          <cell r="AE900">
            <v>-1</v>
          </cell>
          <cell r="AF900">
            <v>1</v>
          </cell>
          <cell r="AG900">
            <v>0</v>
          </cell>
          <cell r="AH900">
            <v>1</v>
          </cell>
          <cell r="AI900">
            <v>0</v>
          </cell>
          <cell r="AJ900">
            <v>0</v>
          </cell>
          <cell r="AK900">
            <v>0</v>
          </cell>
          <cell r="AL900">
            <v>0</v>
          </cell>
          <cell r="AM900">
            <v>0</v>
          </cell>
          <cell r="AN900">
            <v>0</v>
          </cell>
          <cell r="AO900">
            <v>1</v>
          </cell>
          <cell r="AP900">
            <v>0</v>
          </cell>
          <cell r="AQ900">
            <v>0</v>
          </cell>
          <cell r="AR900">
            <v>0</v>
          </cell>
          <cell r="AS900">
            <v>1</v>
          </cell>
          <cell r="AT900">
            <v>0</v>
          </cell>
          <cell r="AU900">
            <v>1</v>
          </cell>
          <cell r="AV900">
            <v>0</v>
          </cell>
          <cell r="AW900">
            <v>0</v>
          </cell>
          <cell r="AX900">
            <v>0</v>
          </cell>
          <cell r="AY900">
            <v>0</v>
          </cell>
          <cell r="AZ900">
            <v>0</v>
          </cell>
          <cell r="BA900">
            <v>0</v>
          </cell>
          <cell r="BB900">
            <v>1</v>
          </cell>
          <cell r="BC900">
            <v>0</v>
          </cell>
          <cell r="BD900">
            <v>0</v>
          </cell>
          <cell r="BE900">
            <v>0</v>
          </cell>
          <cell r="BF900">
            <v>1</v>
          </cell>
          <cell r="BG900">
            <v>0</v>
          </cell>
          <cell r="BH900">
            <v>1</v>
          </cell>
          <cell r="BI900">
            <v>0</v>
          </cell>
          <cell r="BJ900">
            <v>0</v>
          </cell>
          <cell r="BK900">
            <v>0</v>
          </cell>
          <cell r="BL900">
            <v>0</v>
          </cell>
          <cell r="BM900">
            <v>0</v>
          </cell>
          <cell r="BN900">
            <v>0</v>
          </cell>
          <cell r="BO900">
            <v>0</v>
          </cell>
          <cell r="BP900">
            <v>0</v>
          </cell>
          <cell r="BQ900">
            <v>0</v>
          </cell>
          <cell r="BR900">
            <v>1</v>
          </cell>
          <cell r="BS900">
            <v>0</v>
          </cell>
          <cell r="BT900">
            <v>0</v>
          </cell>
          <cell r="BU900">
            <v>0</v>
          </cell>
          <cell r="BV900">
            <v>0</v>
          </cell>
          <cell r="BW900">
            <v>0</v>
          </cell>
          <cell r="BX900">
            <v>0</v>
          </cell>
          <cell r="BY900">
            <v>0</v>
          </cell>
          <cell r="BZ900">
            <v>0</v>
          </cell>
          <cell r="CA900">
            <v>0</v>
          </cell>
          <cell r="CB900">
            <v>0</v>
          </cell>
          <cell r="CC900">
            <v>0</v>
          </cell>
          <cell r="CD900">
            <v>0</v>
          </cell>
          <cell r="CE900">
            <v>0</v>
          </cell>
          <cell r="CF900">
            <v>0</v>
          </cell>
          <cell r="CG900">
            <v>0</v>
          </cell>
          <cell r="CH900">
            <v>0</v>
          </cell>
          <cell r="CI900">
            <v>0</v>
          </cell>
          <cell r="CJ900">
            <v>0</v>
          </cell>
          <cell r="CK900">
            <v>0</v>
          </cell>
          <cell r="CL900">
            <v>0</v>
          </cell>
          <cell r="CM900">
            <v>0</v>
          </cell>
          <cell r="CN900">
            <v>0</v>
          </cell>
          <cell r="CO900">
            <v>0</v>
          </cell>
          <cell r="CP900">
            <v>0</v>
          </cell>
          <cell r="CQ900">
            <v>0</v>
          </cell>
          <cell r="CR900">
            <v>0</v>
          </cell>
          <cell r="CS900">
            <v>0</v>
          </cell>
          <cell r="CT900">
            <v>0</v>
          </cell>
          <cell r="CU900">
            <v>0</v>
          </cell>
          <cell r="CV900">
            <v>0</v>
          </cell>
          <cell r="CW900">
            <v>0</v>
          </cell>
          <cell r="CX900">
            <v>0</v>
          </cell>
          <cell r="CY900">
            <v>0</v>
          </cell>
          <cell r="CZ900">
            <v>0</v>
          </cell>
          <cell r="DA900">
            <v>0</v>
          </cell>
          <cell r="DB900">
            <v>0</v>
          </cell>
          <cell r="DC900">
            <v>0</v>
          </cell>
          <cell r="DD900">
            <v>0</v>
          </cell>
          <cell r="DE900">
            <v>0</v>
          </cell>
          <cell r="DF900">
            <v>0</v>
          </cell>
          <cell r="DG900">
            <v>0</v>
          </cell>
          <cell r="DH900">
            <v>0</v>
          </cell>
          <cell r="DI900">
            <v>0</v>
          </cell>
          <cell r="DJ900">
            <v>0</v>
          </cell>
          <cell r="DK900">
            <v>0</v>
          </cell>
          <cell r="DL900">
            <v>0</v>
          </cell>
          <cell r="DM900">
            <v>0</v>
          </cell>
          <cell r="DN900">
            <v>0</v>
          </cell>
          <cell r="DO900">
            <v>0</v>
          </cell>
          <cell r="DP900">
            <v>0</v>
          </cell>
          <cell r="DQ900">
            <v>0</v>
          </cell>
          <cell r="DR900">
            <v>0</v>
          </cell>
          <cell r="DS900">
            <v>0</v>
          </cell>
          <cell r="DT900">
            <v>0</v>
          </cell>
          <cell r="DU900">
            <v>0</v>
          </cell>
          <cell r="DV900">
            <v>0</v>
          </cell>
          <cell r="DW900">
            <v>0</v>
          </cell>
          <cell r="DX900">
            <v>0</v>
          </cell>
          <cell r="DY900">
            <v>0</v>
          </cell>
          <cell r="DZ900">
            <v>0</v>
          </cell>
          <cell r="EA900">
            <v>0</v>
          </cell>
          <cell r="EB900">
            <v>0</v>
          </cell>
          <cell r="EC900">
            <v>0</v>
          </cell>
          <cell r="ED900">
            <v>0</v>
          </cell>
          <cell r="EE900">
            <v>0</v>
          </cell>
          <cell r="EF900">
            <v>0</v>
          </cell>
          <cell r="EG900">
            <v>0</v>
          </cell>
          <cell r="EH900">
            <v>0</v>
          </cell>
          <cell r="EI900">
            <v>0</v>
          </cell>
          <cell r="EJ900">
            <v>0</v>
          </cell>
          <cell r="EK900">
            <v>0</v>
          </cell>
          <cell r="EL900">
            <v>0</v>
          </cell>
          <cell r="EM900">
            <v>0</v>
          </cell>
          <cell r="EN900">
            <v>0</v>
          </cell>
          <cell r="EO900">
            <v>0</v>
          </cell>
          <cell r="EP900">
            <v>0</v>
          </cell>
          <cell r="EQ900">
            <v>0</v>
          </cell>
          <cell r="ER900">
            <v>0</v>
          </cell>
          <cell r="ES900">
            <v>0</v>
          </cell>
          <cell r="ET900">
            <v>0</v>
          </cell>
          <cell r="EU900">
            <v>0</v>
          </cell>
          <cell r="EV900">
            <v>0</v>
          </cell>
          <cell r="EW900">
            <v>0</v>
          </cell>
          <cell r="EX900">
            <v>0</v>
          </cell>
          <cell r="GZ900">
            <v>0</v>
          </cell>
          <cell r="HA900">
            <v>0</v>
          </cell>
        </row>
        <row r="901">
          <cell r="B901" t="str">
            <v>21101GBB106</v>
          </cell>
          <cell r="C901">
            <v>0</v>
          </cell>
          <cell r="D901">
            <v>0</v>
          </cell>
          <cell r="E901" t="str">
            <v>913514848</v>
          </cell>
          <cell r="F901" t="str">
            <v>21101GBB106L0</v>
          </cell>
          <cell r="G901" t="str">
            <v>21101GBB106OLD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1</v>
          </cell>
          <cell r="N901">
            <v>0</v>
          </cell>
          <cell r="O901">
            <v>1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1</v>
          </cell>
          <cell r="AA901">
            <v>0</v>
          </cell>
          <cell r="AB901">
            <v>1</v>
          </cell>
          <cell r="AC901">
            <v>0</v>
          </cell>
          <cell r="AD901">
            <v>0</v>
          </cell>
          <cell r="AE901">
            <v>0</v>
          </cell>
          <cell r="AF901">
            <v>0</v>
          </cell>
          <cell r="AG901">
            <v>0</v>
          </cell>
          <cell r="AH901">
            <v>0</v>
          </cell>
          <cell r="AI901">
            <v>0</v>
          </cell>
          <cell r="AJ901">
            <v>0</v>
          </cell>
          <cell r="AK901">
            <v>0</v>
          </cell>
          <cell r="AL901">
            <v>0</v>
          </cell>
          <cell r="AM901">
            <v>0</v>
          </cell>
          <cell r="AN901">
            <v>0</v>
          </cell>
          <cell r="AO901">
            <v>1</v>
          </cell>
          <cell r="AP901">
            <v>0</v>
          </cell>
          <cell r="AQ901">
            <v>0</v>
          </cell>
          <cell r="AR901">
            <v>0</v>
          </cell>
          <cell r="AS901">
            <v>0</v>
          </cell>
          <cell r="AT901">
            <v>0</v>
          </cell>
          <cell r="AU901">
            <v>0</v>
          </cell>
          <cell r="AV901">
            <v>0</v>
          </cell>
          <cell r="AW901">
            <v>0</v>
          </cell>
          <cell r="AX901">
            <v>0</v>
          </cell>
          <cell r="AY901">
            <v>0</v>
          </cell>
          <cell r="AZ901">
            <v>0</v>
          </cell>
          <cell r="BA901">
            <v>0</v>
          </cell>
          <cell r="BB901">
            <v>1</v>
          </cell>
          <cell r="BC901">
            <v>0</v>
          </cell>
          <cell r="BD901">
            <v>0</v>
          </cell>
          <cell r="BE901">
            <v>0</v>
          </cell>
          <cell r="BF901">
            <v>0</v>
          </cell>
          <cell r="BG901">
            <v>0</v>
          </cell>
          <cell r="BH901">
            <v>0</v>
          </cell>
          <cell r="BI901">
            <v>0</v>
          </cell>
          <cell r="BJ901">
            <v>0</v>
          </cell>
          <cell r="BK901">
            <v>0</v>
          </cell>
          <cell r="BL901">
            <v>0</v>
          </cell>
          <cell r="BM901">
            <v>0</v>
          </cell>
          <cell r="BN901">
            <v>0</v>
          </cell>
          <cell r="BO901">
            <v>0</v>
          </cell>
          <cell r="BP901">
            <v>0</v>
          </cell>
          <cell r="BQ901">
            <v>0</v>
          </cell>
          <cell r="BR901">
            <v>0</v>
          </cell>
          <cell r="BS901">
            <v>0</v>
          </cell>
          <cell r="BT901">
            <v>0</v>
          </cell>
          <cell r="BU901">
            <v>0</v>
          </cell>
          <cell r="BV901">
            <v>0</v>
          </cell>
          <cell r="BW901">
            <v>0</v>
          </cell>
          <cell r="BX901">
            <v>0</v>
          </cell>
          <cell r="BY901">
            <v>0</v>
          </cell>
          <cell r="BZ901">
            <v>0</v>
          </cell>
          <cell r="CA901">
            <v>0</v>
          </cell>
          <cell r="CB901">
            <v>0</v>
          </cell>
          <cell r="CC901">
            <v>0</v>
          </cell>
          <cell r="CD901">
            <v>0</v>
          </cell>
          <cell r="CE901">
            <v>0</v>
          </cell>
          <cell r="CF901">
            <v>0</v>
          </cell>
          <cell r="CG901">
            <v>0</v>
          </cell>
          <cell r="CH901">
            <v>0</v>
          </cell>
          <cell r="CI901">
            <v>0</v>
          </cell>
          <cell r="CJ901">
            <v>0</v>
          </cell>
          <cell r="CK901">
            <v>0</v>
          </cell>
          <cell r="CL901">
            <v>0</v>
          </cell>
          <cell r="CM901">
            <v>0</v>
          </cell>
          <cell r="CN901">
            <v>0</v>
          </cell>
          <cell r="CO901">
            <v>0</v>
          </cell>
          <cell r="CP901">
            <v>0</v>
          </cell>
          <cell r="CQ901">
            <v>0</v>
          </cell>
          <cell r="CR901">
            <v>0</v>
          </cell>
          <cell r="CS901">
            <v>0</v>
          </cell>
          <cell r="CT901">
            <v>0</v>
          </cell>
          <cell r="CU901">
            <v>0</v>
          </cell>
          <cell r="CV901">
            <v>0</v>
          </cell>
          <cell r="CW901">
            <v>0</v>
          </cell>
          <cell r="CX901">
            <v>0</v>
          </cell>
          <cell r="CY901">
            <v>0</v>
          </cell>
          <cell r="CZ901">
            <v>0</v>
          </cell>
          <cell r="DA901">
            <v>0</v>
          </cell>
          <cell r="DB901">
            <v>0</v>
          </cell>
          <cell r="DC901">
            <v>0</v>
          </cell>
          <cell r="DD901">
            <v>0</v>
          </cell>
          <cell r="DE901">
            <v>0</v>
          </cell>
          <cell r="DF901">
            <v>0</v>
          </cell>
          <cell r="DG901">
            <v>0</v>
          </cell>
          <cell r="DH901">
            <v>0</v>
          </cell>
          <cell r="DI901">
            <v>0</v>
          </cell>
          <cell r="DJ901">
            <v>0</v>
          </cell>
          <cell r="DK901">
            <v>0</v>
          </cell>
          <cell r="DL901">
            <v>0</v>
          </cell>
          <cell r="DM901">
            <v>0</v>
          </cell>
          <cell r="DN901">
            <v>0</v>
          </cell>
          <cell r="DO901">
            <v>0</v>
          </cell>
          <cell r="DP901">
            <v>0</v>
          </cell>
          <cell r="DQ901">
            <v>0</v>
          </cell>
          <cell r="DR901">
            <v>0</v>
          </cell>
          <cell r="DS901">
            <v>0</v>
          </cell>
          <cell r="DT901">
            <v>0</v>
          </cell>
          <cell r="DU901">
            <v>0</v>
          </cell>
          <cell r="DV901">
            <v>0</v>
          </cell>
          <cell r="DW901">
            <v>0</v>
          </cell>
          <cell r="DX901">
            <v>0</v>
          </cell>
          <cell r="DY901">
            <v>0</v>
          </cell>
          <cell r="DZ901">
            <v>0</v>
          </cell>
          <cell r="EA901">
            <v>0</v>
          </cell>
          <cell r="EB901">
            <v>0</v>
          </cell>
          <cell r="EC901">
            <v>0</v>
          </cell>
          <cell r="ED901">
            <v>0</v>
          </cell>
          <cell r="EE901">
            <v>0</v>
          </cell>
          <cell r="EF901">
            <v>0</v>
          </cell>
          <cell r="EG901">
            <v>0</v>
          </cell>
          <cell r="EH901">
            <v>0</v>
          </cell>
          <cell r="EI901">
            <v>0</v>
          </cell>
          <cell r="EJ901">
            <v>0</v>
          </cell>
          <cell r="EK901">
            <v>0</v>
          </cell>
          <cell r="EL901">
            <v>0</v>
          </cell>
          <cell r="EM901">
            <v>0</v>
          </cell>
          <cell r="EN901">
            <v>0</v>
          </cell>
          <cell r="EO901">
            <v>0</v>
          </cell>
          <cell r="EP901">
            <v>0</v>
          </cell>
          <cell r="EQ901">
            <v>0</v>
          </cell>
          <cell r="ER901">
            <v>0</v>
          </cell>
          <cell r="ES901">
            <v>0</v>
          </cell>
          <cell r="ET901">
            <v>0</v>
          </cell>
          <cell r="EU901">
            <v>0</v>
          </cell>
          <cell r="EV901">
            <v>0</v>
          </cell>
          <cell r="EW901">
            <v>0</v>
          </cell>
          <cell r="EX901">
            <v>0</v>
          </cell>
          <cell r="GZ901">
            <v>0</v>
          </cell>
          <cell r="HA901">
            <v>0</v>
          </cell>
        </row>
        <row r="902">
          <cell r="B902" t="str">
            <v>21101GBB206</v>
          </cell>
          <cell r="C902">
            <v>0</v>
          </cell>
          <cell r="D902">
            <v>0</v>
          </cell>
          <cell r="E902" t="str">
            <v>913514849</v>
          </cell>
          <cell r="F902" t="str">
            <v>21101GBB206L0</v>
          </cell>
          <cell r="G902" t="str">
            <v>21101GBB206OLD</v>
          </cell>
          <cell r="H902">
            <v>0</v>
          </cell>
          <cell r="I902">
            <v>1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1</v>
          </cell>
          <cell r="T902">
            <v>0</v>
          </cell>
          <cell r="U902">
            <v>1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-1</v>
          </cell>
          <cell r="AF902">
            <v>1</v>
          </cell>
          <cell r="AG902">
            <v>0</v>
          </cell>
          <cell r="AH902">
            <v>1</v>
          </cell>
          <cell r="AI902">
            <v>0</v>
          </cell>
          <cell r="AJ902">
            <v>0</v>
          </cell>
          <cell r="AK902">
            <v>0</v>
          </cell>
          <cell r="AL902">
            <v>0</v>
          </cell>
          <cell r="AM902">
            <v>0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  <cell r="AR902">
            <v>0</v>
          </cell>
          <cell r="AS902">
            <v>1</v>
          </cell>
          <cell r="AT902">
            <v>0</v>
          </cell>
          <cell r="AU902">
            <v>1</v>
          </cell>
          <cell r="AV902">
            <v>0</v>
          </cell>
          <cell r="AW902">
            <v>0</v>
          </cell>
          <cell r="AX902">
            <v>0</v>
          </cell>
          <cell r="AY902">
            <v>0</v>
          </cell>
          <cell r="AZ902">
            <v>0</v>
          </cell>
          <cell r="BA902">
            <v>0</v>
          </cell>
          <cell r="BB902">
            <v>0</v>
          </cell>
          <cell r="BC902">
            <v>0</v>
          </cell>
          <cell r="BD902">
            <v>0</v>
          </cell>
          <cell r="BE902">
            <v>0</v>
          </cell>
          <cell r="BF902">
            <v>1</v>
          </cell>
          <cell r="BG902">
            <v>0</v>
          </cell>
          <cell r="BH902">
            <v>1</v>
          </cell>
          <cell r="BI902">
            <v>0</v>
          </cell>
          <cell r="BJ902">
            <v>0</v>
          </cell>
          <cell r="BK902">
            <v>0</v>
          </cell>
          <cell r="BL902">
            <v>0</v>
          </cell>
          <cell r="BM902">
            <v>0</v>
          </cell>
          <cell r="BN902">
            <v>0</v>
          </cell>
          <cell r="BO902">
            <v>0</v>
          </cell>
          <cell r="BP902">
            <v>0</v>
          </cell>
          <cell r="BQ902">
            <v>0</v>
          </cell>
          <cell r="BR902">
            <v>1</v>
          </cell>
          <cell r="BS902">
            <v>0</v>
          </cell>
          <cell r="BT902">
            <v>0</v>
          </cell>
          <cell r="BU902">
            <v>0</v>
          </cell>
          <cell r="BV902">
            <v>0</v>
          </cell>
          <cell r="BW902">
            <v>0</v>
          </cell>
          <cell r="BX902">
            <v>0</v>
          </cell>
          <cell r="BY902">
            <v>0</v>
          </cell>
          <cell r="BZ902">
            <v>0</v>
          </cell>
          <cell r="CA902">
            <v>0</v>
          </cell>
          <cell r="CB902">
            <v>0</v>
          </cell>
          <cell r="CC902">
            <v>0</v>
          </cell>
          <cell r="CD902">
            <v>0</v>
          </cell>
          <cell r="CE902">
            <v>0</v>
          </cell>
          <cell r="CF902">
            <v>0</v>
          </cell>
          <cell r="CG902">
            <v>0</v>
          </cell>
          <cell r="CH902">
            <v>0</v>
          </cell>
          <cell r="CI902">
            <v>0</v>
          </cell>
          <cell r="CJ902">
            <v>0</v>
          </cell>
          <cell r="CK902">
            <v>0</v>
          </cell>
          <cell r="CL902">
            <v>0</v>
          </cell>
          <cell r="CM902">
            <v>0</v>
          </cell>
          <cell r="CN902">
            <v>0</v>
          </cell>
          <cell r="CO902">
            <v>0</v>
          </cell>
          <cell r="CP902">
            <v>0</v>
          </cell>
          <cell r="CQ902">
            <v>0</v>
          </cell>
          <cell r="CR902">
            <v>0</v>
          </cell>
          <cell r="CS902">
            <v>0</v>
          </cell>
          <cell r="CT902">
            <v>0</v>
          </cell>
          <cell r="CU902">
            <v>0</v>
          </cell>
          <cell r="CV902">
            <v>0</v>
          </cell>
          <cell r="CW902">
            <v>0</v>
          </cell>
          <cell r="CX902">
            <v>0</v>
          </cell>
          <cell r="CY902">
            <v>0</v>
          </cell>
          <cell r="CZ902">
            <v>0</v>
          </cell>
          <cell r="DA902">
            <v>0</v>
          </cell>
          <cell r="DB902">
            <v>0</v>
          </cell>
          <cell r="DC902">
            <v>0</v>
          </cell>
          <cell r="DD902">
            <v>0</v>
          </cell>
          <cell r="DE902">
            <v>0</v>
          </cell>
          <cell r="DF902">
            <v>0</v>
          </cell>
          <cell r="DG902">
            <v>0</v>
          </cell>
          <cell r="DH902">
            <v>0</v>
          </cell>
          <cell r="DI902">
            <v>0</v>
          </cell>
          <cell r="DJ902">
            <v>0</v>
          </cell>
          <cell r="DK902">
            <v>0</v>
          </cell>
          <cell r="DL902">
            <v>0</v>
          </cell>
          <cell r="DM902">
            <v>0</v>
          </cell>
          <cell r="DN902">
            <v>0</v>
          </cell>
          <cell r="DO902">
            <v>0</v>
          </cell>
          <cell r="DP902">
            <v>0</v>
          </cell>
          <cell r="DQ902">
            <v>0</v>
          </cell>
          <cell r="DR902">
            <v>0</v>
          </cell>
          <cell r="DS902">
            <v>0</v>
          </cell>
          <cell r="DT902">
            <v>0</v>
          </cell>
          <cell r="DU902">
            <v>0</v>
          </cell>
          <cell r="DV902">
            <v>0</v>
          </cell>
          <cell r="DW902">
            <v>0</v>
          </cell>
          <cell r="DX902">
            <v>0</v>
          </cell>
          <cell r="DY902">
            <v>0</v>
          </cell>
          <cell r="DZ902">
            <v>0</v>
          </cell>
          <cell r="EA902">
            <v>0</v>
          </cell>
          <cell r="EB902">
            <v>0</v>
          </cell>
          <cell r="EC902">
            <v>0</v>
          </cell>
          <cell r="ED902">
            <v>0</v>
          </cell>
          <cell r="EE902">
            <v>0</v>
          </cell>
          <cell r="EF902">
            <v>0</v>
          </cell>
          <cell r="EG902">
            <v>0</v>
          </cell>
          <cell r="EH902">
            <v>0</v>
          </cell>
          <cell r="EI902">
            <v>0</v>
          </cell>
          <cell r="EJ902">
            <v>0</v>
          </cell>
          <cell r="EK902">
            <v>0</v>
          </cell>
          <cell r="EL902">
            <v>0</v>
          </cell>
          <cell r="EM902">
            <v>0</v>
          </cell>
          <cell r="EN902">
            <v>0</v>
          </cell>
          <cell r="EO902">
            <v>0</v>
          </cell>
          <cell r="EP902">
            <v>0</v>
          </cell>
          <cell r="EQ902">
            <v>0</v>
          </cell>
          <cell r="ER902">
            <v>0</v>
          </cell>
          <cell r="ES902">
            <v>0</v>
          </cell>
          <cell r="ET902">
            <v>0</v>
          </cell>
          <cell r="EU902">
            <v>0</v>
          </cell>
          <cell r="EV902">
            <v>0</v>
          </cell>
          <cell r="EW902">
            <v>0</v>
          </cell>
          <cell r="EX902">
            <v>0</v>
          </cell>
          <cell r="GZ902">
            <v>0</v>
          </cell>
          <cell r="HA902">
            <v>0</v>
          </cell>
        </row>
        <row r="903">
          <cell r="B903" t="str">
            <v>TOTAL OUTROS LAVADORAS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5</v>
          </cell>
          <cell r="I903">
            <v>26</v>
          </cell>
          <cell r="J903">
            <v>0</v>
          </cell>
          <cell r="K903">
            <v>0</v>
          </cell>
          <cell r="L903">
            <v>0</v>
          </cell>
          <cell r="M903">
            <v>1</v>
          </cell>
          <cell r="N903">
            <v>0</v>
          </cell>
          <cell r="O903">
            <v>1</v>
          </cell>
          <cell r="P903">
            <v>0</v>
          </cell>
          <cell r="Q903">
            <v>0</v>
          </cell>
          <cell r="R903">
            <v>-18</v>
          </cell>
          <cell r="S903">
            <v>39</v>
          </cell>
          <cell r="T903">
            <v>5</v>
          </cell>
          <cell r="U903">
            <v>44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1</v>
          </cell>
          <cell r="AA903">
            <v>0</v>
          </cell>
          <cell r="AB903">
            <v>1</v>
          </cell>
          <cell r="AC903">
            <v>0</v>
          </cell>
          <cell r="AD903">
            <v>0</v>
          </cell>
          <cell r="AE903">
            <v>-26</v>
          </cell>
          <cell r="AF903">
            <v>22</v>
          </cell>
          <cell r="AG903">
            <v>4</v>
          </cell>
          <cell r="AH903">
            <v>26</v>
          </cell>
          <cell r="AI903">
            <v>0</v>
          </cell>
          <cell r="AJ903">
            <v>0</v>
          </cell>
          <cell r="AK903">
            <v>0</v>
          </cell>
          <cell r="AL903">
            <v>0</v>
          </cell>
          <cell r="AM903">
            <v>0</v>
          </cell>
          <cell r="AN903">
            <v>0</v>
          </cell>
          <cell r="AO903">
            <v>1</v>
          </cell>
          <cell r="AP903">
            <v>0</v>
          </cell>
          <cell r="AQ903">
            <v>0</v>
          </cell>
          <cell r="AR903">
            <v>0</v>
          </cell>
          <cell r="AS903">
            <v>22</v>
          </cell>
          <cell r="AT903">
            <v>7</v>
          </cell>
          <cell r="AU903">
            <v>29</v>
          </cell>
          <cell r="AV903">
            <v>0</v>
          </cell>
          <cell r="AW903">
            <v>0</v>
          </cell>
          <cell r="AX903">
            <v>0</v>
          </cell>
          <cell r="AY903">
            <v>0</v>
          </cell>
          <cell r="AZ903">
            <v>0</v>
          </cell>
          <cell r="BA903">
            <v>0</v>
          </cell>
          <cell r="BB903">
            <v>1</v>
          </cell>
          <cell r="BC903">
            <v>0</v>
          </cell>
          <cell r="BD903">
            <v>0</v>
          </cell>
          <cell r="BE903">
            <v>0</v>
          </cell>
          <cell r="BF903">
            <v>22</v>
          </cell>
          <cell r="BG903">
            <v>4</v>
          </cell>
          <cell r="BH903">
            <v>26</v>
          </cell>
          <cell r="BI903">
            <v>0</v>
          </cell>
          <cell r="BJ903">
            <v>0</v>
          </cell>
          <cell r="BK903">
            <v>0</v>
          </cell>
          <cell r="BL903">
            <v>0</v>
          </cell>
          <cell r="BM903">
            <v>5</v>
          </cell>
          <cell r="BN903">
            <v>0</v>
          </cell>
          <cell r="BO903">
            <v>0</v>
          </cell>
          <cell r="BP903">
            <v>0</v>
          </cell>
          <cell r="BQ903">
            <v>0</v>
          </cell>
          <cell r="BR903">
            <v>26</v>
          </cell>
          <cell r="BS903">
            <v>0</v>
          </cell>
          <cell r="BT903">
            <v>0</v>
          </cell>
          <cell r="BU903">
            <v>0</v>
          </cell>
          <cell r="BV903">
            <v>0</v>
          </cell>
          <cell r="BW903">
            <v>0</v>
          </cell>
          <cell r="BX903">
            <v>0</v>
          </cell>
          <cell r="BY903">
            <v>0</v>
          </cell>
          <cell r="BZ903">
            <v>2</v>
          </cell>
          <cell r="CA903">
            <v>0</v>
          </cell>
          <cell r="CB903">
            <v>0</v>
          </cell>
          <cell r="CC903">
            <v>0</v>
          </cell>
          <cell r="CD903">
            <v>0</v>
          </cell>
          <cell r="CE903">
            <v>0</v>
          </cell>
          <cell r="CF903">
            <v>0</v>
          </cell>
          <cell r="CG903">
            <v>0</v>
          </cell>
          <cell r="CH903">
            <v>0</v>
          </cell>
          <cell r="CI903">
            <v>0</v>
          </cell>
          <cell r="CJ903">
            <v>0</v>
          </cell>
          <cell r="CK903">
            <v>0</v>
          </cell>
          <cell r="CL903">
            <v>0</v>
          </cell>
          <cell r="CM903">
            <v>0</v>
          </cell>
          <cell r="CN903">
            <v>0</v>
          </cell>
          <cell r="CO903">
            <v>0</v>
          </cell>
          <cell r="CP903">
            <v>0</v>
          </cell>
          <cell r="CQ903">
            <v>0</v>
          </cell>
          <cell r="CR903">
            <v>0</v>
          </cell>
          <cell r="CS903">
            <v>0</v>
          </cell>
          <cell r="CT903">
            <v>0</v>
          </cell>
          <cell r="CU903">
            <v>0</v>
          </cell>
          <cell r="CV903">
            <v>0</v>
          </cell>
          <cell r="CW903">
            <v>0</v>
          </cell>
          <cell r="CX903">
            <v>0</v>
          </cell>
          <cell r="CY903">
            <v>0</v>
          </cell>
          <cell r="CZ903">
            <v>0</v>
          </cell>
          <cell r="DA903">
            <v>0</v>
          </cell>
          <cell r="DB903">
            <v>0</v>
          </cell>
          <cell r="DC903">
            <v>0</v>
          </cell>
          <cell r="DD903">
            <v>0</v>
          </cell>
          <cell r="DE903">
            <v>0</v>
          </cell>
          <cell r="DF903">
            <v>0</v>
          </cell>
          <cell r="DG903">
            <v>0</v>
          </cell>
          <cell r="DH903">
            <v>0</v>
          </cell>
          <cell r="DI903">
            <v>0</v>
          </cell>
          <cell r="DJ903">
            <v>0</v>
          </cell>
          <cell r="DK903">
            <v>0</v>
          </cell>
          <cell r="DL903">
            <v>0</v>
          </cell>
          <cell r="DM903">
            <v>0</v>
          </cell>
          <cell r="DN903">
            <v>0</v>
          </cell>
          <cell r="DO903">
            <v>0</v>
          </cell>
          <cell r="DP903">
            <v>0</v>
          </cell>
          <cell r="DQ903">
            <v>0</v>
          </cell>
          <cell r="DR903">
            <v>0</v>
          </cell>
          <cell r="DS903">
            <v>0</v>
          </cell>
          <cell r="DT903">
            <v>0</v>
          </cell>
          <cell r="DU903">
            <v>0</v>
          </cell>
          <cell r="DV903">
            <v>0</v>
          </cell>
          <cell r="DW903">
            <v>0</v>
          </cell>
          <cell r="DX903">
            <v>0</v>
          </cell>
          <cell r="DY903">
            <v>0</v>
          </cell>
          <cell r="DZ903">
            <v>0</v>
          </cell>
          <cell r="EA903">
            <v>0</v>
          </cell>
          <cell r="EB903">
            <v>0</v>
          </cell>
          <cell r="EC903">
            <v>0</v>
          </cell>
          <cell r="ED903">
            <v>0</v>
          </cell>
          <cell r="EE903">
            <v>0</v>
          </cell>
          <cell r="EF903">
            <v>0</v>
          </cell>
          <cell r="EG903">
            <v>0</v>
          </cell>
          <cell r="EH903">
            <v>0</v>
          </cell>
          <cell r="EI903">
            <v>0</v>
          </cell>
          <cell r="EJ903">
            <v>0</v>
          </cell>
          <cell r="EK903">
            <v>0</v>
          </cell>
          <cell r="EL903">
            <v>0</v>
          </cell>
          <cell r="EM903">
            <v>0</v>
          </cell>
          <cell r="EN903">
            <v>0</v>
          </cell>
          <cell r="EO903">
            <v>0</v>
          </cell>
          <cell r="EP903">
            <v>0</v>
          </cell>
          <cell r="EQ903">
            <v>0</v>
          </cell>
          <cell r="ER903">
            <v>0</v>
          </cell>
          <cell r="ES903">
            <v>0</v>
          </cell>
          <cell r="ET903">
            <v>0</v>
          </cell>
          <cell r="EU903">
            <v>0</v>
          </cell>
          <cell r="EV903">
            <v>0</v>
          </cell>
          <cell r="EW903">
            <v>0</v>
          </cell>
          <cell r="EX903">
            <v>0</v>
          </cell>
          <cell r="GZ903">
            <v>0</v>
          </cell>
          <cell r="HA903">
            <v>0</v>
          </cell>
        </row>
        <row r="904"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  <cell r="AL904">
            <v>0</v>
          </cell>
          <cell r="AM904">
            <v>0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  <cell r="AR904">
            <v>0</v>
          </cell>
          <cell r="AS904">
            <v>0</v>
          </cell>
          <cell r="AT904">
            <v>0</v>
          </cell>
          <cell r="AU904">
            <v>0</v>
          </cell>
          <cell r="AV904">
            <v>0</v>
          </cell>
          <cell r="AW904">
            <v>0</v>
          </cell>
          <cell r="AX904">
            <v>0</v>
          </cell>
          <cell r="AY904">
            <v>0</v>
          </cell>
          <cell r="AZ904">
            <v>0</v>
          </cell>
          <cell r="BA904">
            <v>0</v>
          </cell>
          <cell r="BB904">
            <v>0</v>
          </cell>
          <cell r="BC904">
            <v>0</v>
          </cell>
          <cell r="BD904">
            <v>0</v>
          </cell>
          <cell r="BE904">
            <v>0</v>
          </cell>
          <cell r="BF904">
            <v>0</v>
          </cell>
          <cell r="BG904">
            <v>0</v>
          </cell>
          <cell r="BH904">
            <v>0</v>
          </cell>
          <cell r="BI904">
            <v>0</v>
          </cell>
          <cell r="BJ904">
            <v>0</v>
          </cell>
          <cell r="BK904">
            <v>0</v>
          </cell>
          <cell r="BL904">
            <v>0</v>
          </cell>
          <cell r="BM904">
            <v>0</v>
          </cell>
          <cell r="BN904">
            <v>0</v>
          </cell>
          <cell r="BO904">
            <v>0</v>
          </cell>
          <cell r="BP904">
            <v>0</v>
          </cell>
          <cell r="BQ904">
            <v>0</v>
          </cell>
          <cell r="BR904">
            <v>0</v>
          </cell>
          <cell r="BS904">
            <v>0</v>
          </cell>
          <cell r="BT904">
            <v>0</v>
          </cell>
          <cell r="BU904">
            <v>0</v>
          </cell>
          <cell r="BV904">
            <v>0</v>
          </cell>
          <cell r="BW904">
            <v>0</v>
          </cell>
          <cell r="BX904">
            <v>0</v>
          </cell>
          <cell r="BY904">
            <v>0</v>
          </cell>
          <cell r="BZ904">
            <v>0</v>
          </cell>
          <cell r="CA904">
            <v>0</v>
          </cell>
          <cell r="CB904">
            <v>0</v>
          </cell>
          <cell r="CC904">
            <v>0</v>
          </cell>
          <cell r="CD904">
            <v>0</v>
          </cell>
          <cell r="CE904">
            <v>0</v>
          </cell>
          <cell r="CF904">
            <v>0</v>
          </cell>
          <cell r="CG904">
            <v>0</v>
          </cell>
          <cell r="CH904">
            <v>0</v>
          </cell>
          <cell r="CI904">
            <v>0</v>
          </cell>
          <cell r="CJ904">
            <v>0</v>
          </cell>
          <cell r="CK904">
            <v>0</v>
          </cell>
          <cell r="CL904">
            <v>0</v>
          </cell>
          <cell r="CM904">
            <v>0</v>
          </cell>
          <cell r="CN904">
            <v>0</v>
          </cell>
          <cell r="CO904">
            <v>0</v>
          </cell>
          <cell r="CP904">
            <v>0</v>
          </cell>
          <cell r="CQ904">
            <v>0</v>
          </cell>
          <cell r="CR904">
            <v>0</v>
          </cell>
          <cell r="CS904">
            <v>0</v>
          </cell>
          <cell r="CT904">
            <v>0</v>
          </cell>
          <cell r="CU904">
            <v>0</v>
          </cell>
          <cell r="CV904">
            <v>0</v>
          </cell>
          <cell r="CW904">
            <v>0</v>
          </cell>
          <cell r="CX904">
            <v>0</v>
          </cell>
          <cell r="CY904">
            <v>0</v>
          </cell>
          <cell r="CZ904">
            <v>0</v>
          </cell>
          <cell r="DA904">
            <v>0</v>
          </cell>
          <cell r="DB904">
            <v>0</v>
          </cell>
          <cell r="DC904">
            <v>0</v>
          </cell>
          <cell r="DD904">
            <v>0</v>
          </cell>
          <cell r="DE904">
            <v>0</v>
          </cell>
          <cell r="DF904">
            <v>0</v>
          </cell>
          <cell r="DG904">
            <v>0</v>
          </cell>
          <cell r="DH904">
            <v>0</v>
          </cell>
          <cell r="DI904">
            <v>0</v>
          </cell>
          <cell r="DJ904">
            <v>0</v>
          </cell>
          <cell r="DK904">
            <v>0</v>
          </cell>
          <cell r="DL904">
            <v>0</v>
          </cell>
          <cell r="DM904">
            <v>0</v>
          </cell>
          <cell r="DN904">
            <v>0</v>
          </cell>
          <cell r="DO904">
            <v>0</v>
          </cell>
          <cell r="DP904">
            <v>0</v>
          </cell>
          <cell r="DQ904">
            <v>0</v>
          </cell>
          <cell r="DR904">
            <v>0</v>
          </cell>
          <cell r="DS904">
            <v>0</v>
          </cell>
          <cell r="DT904">
            <v>0</v>
          </cell>
          <cell r="DU904">
            <v>0</v>
          </cell>
          <cell r="DV904">
            <v>0</v>
          </cell>
          <cell r="DW904">
            <v>0</v>
          </cell>
          <cell r="DX904">
            <v>0</v>
          </cell>
          <cell r="DY904">
            <v>0</v>
          </cell>
          <cell r="DZ904">
            <v>0</v>
          </cell>
          <cell r="EA904">
            <v>0</v>
          </cell>
          <cell r="EB904">
            <v>0</v>
          </cell>
          <cell r="EC904">
            <v>0</v>
          </cell>
          <cell r="ED904">
            <v>0</v>
          </cell>
          <cell r="EE904">
            <v>0</v>
          </cell>
          <cell r="EF904">
            <v>0</v>
          </cell>
          <cell r="EG904">
            <v>0</v>
          </cell>
          <cell r="EH904">
            <v>0</v>
          </cell>
          <cell r="EI904">
            <v>0</v>
          </cell>
          <cell r="EJ904">
            <v>0</v>
          </cell>
          <cell r="EK904">
            <v>0</v>
          </cell>
          <cell r="EL904">
            <v>0</v>
          </cell>
          <cell r="EM904">
            <v>0</v>
          </cell>
          <cell r="EN904">
            <v>0</v>
          </cell>
          <cell r="EO904">
            <v>0</v>
          </cell>
          <cell r="EP904">
            <v>0</v>
          </cell>
          <cell r="EQ904">
            <v>0</v>
          </cell>
          <cell r="ER904">
            <v>0</v>
          </cell>
          <cell r="ES904">
            <v>0</v>
          </cell>
          <cell r="ET904">
            <v>0</v>
          </cell>
          <cell r="EU904">
            <v>0</v>
          </cell>
          <cell r="EV904">
            <v>0</v>
          </cell>
          <cell r="EW904">
            <v>0</v>
          </cell>
          <cell r="EX904">
            <v>0</v>
          </cell>
          <cell r="GZ904">
            <v>0</v>
          </cell>
          <cell r="HA904">
            <v>0</v>
          </cell>
        </row>
        <row r="905">
          <cell r="B905" t="str">
            <v>H160</v>
          </cell>
          <cell r="C905" t="str">
            <v>LINHA 6H160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1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1</v>
          </cell>
          <cell r="T905">
            <v>0</v>
          </cell>
          <cell r="U905">
            <v>1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-1</v>
          </cell>
          <cell r="AF905">
            <v>1</v>
          </cell>
          <cell r="AG905">
            <v>0</v>
          </cell>
          <cell r="AH905">
            <v>1</v>
          </cell>
          <cell r="AI905">
            <v>0</v>
          </cell>
          <cell r="AJ905">
            <v>0</v>
          </cell>
          <cell r="AK905">
            <v>0</v>
          </cell>
          <cell r="AL905">
            <v>0</v>
          </cell>
          <cell r="AM905">
            <v>0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  <cell r="AR905">
            <v>0</v>
          </cell>
          <cell r="AS905">
            <v>1</v>
          </cell>
          <cell r="AT905">
            <v>0</v>
          </cell>
          <cell r="AU905">
            <v>1</v>
          </cell>
          <cell r="AV905">
            <v>0</v>
          </cell>
          <cell r="AW905">
            <v>0</v>
          </cell>
          <cell r="AX905">
            <v>0</v>
          </cell>
          <cell r="AY905">
            <v>0</v>
          </cell>
          <cell r="AZ905">
            <v>0</v>
          </cell>
          <cell r="BA905">
            <v>0</v>
          </cell>
          <cell r="BB905">
            <v>0</v>
          </cell>
          <cell r="BC905">
            <v>0</v>
          </cell>
          <cell r="BD905">
            <v>0</v>
          </cell>
          <cell r="BE905">
            <v>0</v>
          </cell>
          <cell r="BF905">
            <v>1</v>
          </cell>
          <cell r="BG905">
            <v>0</v>
          </cell>
          <cell r="BH905">
            <v>1</v>
          </cell>
          <cell r="BI905">
            <v>0</v>
          </cell>
          <cell r="BJ905">
            <v>0</v>
          </cell>
          <cell r="BK905">
            <v>0</v>
          </cell>
          <cell r="BL905">
            <v>0</v>
          </cell>
          <cell r="BM905">
            <v>0</v>
          </cell>
          <cell r="BN905">
            <v>0</v>
          </cell>
          <cell r="BO905">
            <v>0</v>
          </cell>
          <cell r="BP905">
            <v>0</v>
          </cell>
          <cell r="BQ905">
            <v>0</v>
          </cell>
          <cell r="BR905">
            <v>1</v>
          </cell>
          <cell r="BS905">
            <v>0</v>
          </cell>
          <cell r="BT905">
            <v>0</v>
          </cell>
          <cell r="BU905">
            <v>0</v>
          </cell>
          <cell r="BV905">
            <v>0</v>
          </cell>
          <cell r="BW905">
            <v>0</v>
          </cell>
          <cell r="BX905">
            <v>0</v>
          </cell>
          <cell r="BY905">
            <v>0</v>
          </cell>
          <cell r="BZ905">
            <v>0</v>
          </cell>
          <cell r="CA905">
            <v>0</v>
          </cell>
          <cell r="CB905">
            <v>0</v>
          </cell>
          <cell r="CC905">
            <v>0</v>
          </cell>
          <cell r="CD905">
            <v>0</v>
          </cell>
          <cell r="CE905">
            <v>0</v>
          </cell>
          <cell r="CF905">
            <v>0</v>
          </cell>
          <cell r="CG905">
            <v>0</v>
          </cell>
          <cell r="CH905">
            <v>0</v>
          </cell>
          <cell r="CI905">
            <v>0</v>
          </cell>
          <cell r="CJ905">
            <v>0</v>
          </cell>
          <cell r="CK905">
            <v>0</v>
          </cell>
          <cell r="CL905">
            <v>0</v>
          </cell>
          <cell r="CM905">
            <v>0</v>
          </cell>
          <cell r="CN905">
            <v>0</v>
          </cell>
          <cell r="CO905">
            <v>0</v>
          </cell>
          <cell r="CP905">
            <v>0</v>
          </cell>
          <cell r="CQ905">
            <v>0</v>
          </cell>
          <cell r="CR905">
            <v>0</v>
          </cell>
          <cell r="CS905">
            <v>0</v>
          </cell>
          <cell r="CT905">
            <v>0</v>
          </cell>
          <cell r="CU905">
            <v>0</v>
          </cell>
          <cell r="CV905">
            <v>0</v>
          </cell>
          <cell r="CW905">
            <v>0</v>
          </cell>
          <cell r="CX905">
            <v>0</v>
          </cell>
          <cell r="CY905">
            <v>0</v>
          </cell>
          <cell r="CZ905">
            <v>0</v>
          </cell>
          <cell r="DA905">
            <v>0</v>
          </cell>
          <cell r="DB905">
            <v>0</v>
          </cell>
          <cell r="DC905">
            <v>0</v>
          </cell>
          <cell r="DD905">
            <v>0</v>
          </cell>
          <cell r="DE905">
            <v>0</v>
          </cell>
          <cell r="DF905">
            <v>0</v>
          </cell>
          <cell r="DG905">
            <v>0</v>
          </cell>
          <cell r="DH905">
            <v>0</v>
          </cell>
          <cell r="DI905">
            <v>0</v>
          </cell>
          <cell r="DJ905">
            <v>0</v>
          </cell>
          <cell r="DK905">
            <v>0</v>
          </cell>
          <cell r="DL905">
            <v>0</v>
          </cell>
          <cell r="DM905">
            <v>0</v>
          </cell>
          <cell r="DN905">
            <v>0</v>
          </cell>
          <cell r="DO905">
            <v>0</v>
          </cell>
          <cell r="DP905">
            <v>0</v>
          </cell>
          <cell r="DQ905">
            <v>0</v>
          </cell>
          <cell r="DR905">
            <v>0</v>
          </cell>
          <cell r="DS905">
            <v>0</v>
          </cell>
          <cell r="DT905">
            <v>0</v>
          </cell>
          <cell r="DU905">
            <v>0</v>
          </cell>
          <cell r="DV905">
            <v>0</v>
          </cell>
          <cell r="DW905">
            <v>0</v>
          </cell>
          <cell r="DX905">
            <v>0</v>
          </cell>
          <cell r="DY905">
            <v>0</v>
          </cell>
          <cell r="DZ905">
            <v>0</v>
          </cell>
          <cell r="EA905">
            <v>0</v>
          </cell>
          <cell r="EB905">
            <v>0</v>
          </cell>
          <cell r="EC905">
            <v>0</v>
          </cell>
          <cell r="ED905">
            <v>0</v>
          </cell>
          <cell r="EE905">
            <v>0</v>
          </cell>
          <cell r="EF905">
            <v>0</v>
          </cell>
          <cell r="EG905">
            <v>0</v>
          </cell>
          <cell r="EH905">
            <v>0</v>
          </cell>
          <cell r="EI905">
            <v>0</v>
          </cell>
          <cell r="EJ905">
            <v>0</v>
          </cell>
          <cell r="EK905">
            <v>0</v>
          </cell>
          <cell r="EL905">
            <v>0</v>
          </cell>
          <cell r="EM905">
            <v>0</v>
          </cell>
          <cell r="EN905">
            <v>0</v>
          </cell>
          <cell r="EO905">
            <v>0</v>
          </cell>
          <cell r="EP905">
            <v>0</v>
          </cell>
          <cell r="EQ905">
            <v>0</v>
          </cell>
          <cell r="ER905">
            <v>0</v>
          </cell>
          <cell r="ES905">
            <v>0</v>
          </cell>
          <cell r="ET905">
            <v>0</v>
          </cell>
          <cell r="EU905">
            <v>0</v>
          </cell>
          <cell r="EV905">
            <v>0</v>
          </cell>
          <cell r="EW905">
            <v>0</v>
          </cell>
          <cell r="EX905">
            <v>0</v>
          </cell>
          <cell r="GZ905">
            <v>0</v>
          </cell>
          <cell r="HA905">
            <v>0</v>
          </cell>
        </row>
        <row r="906">
          <cell r="B906" t="str">
            <v>16165SBA106</v>
          </cell>
          <cell r="C906">
            <v>0</v>
          </cell>
          <cell r="D906">
            <v>0</v>
          </cell>
          <cell r="E906">
            <v>0</v>
          </cell>
          <cell r="F906" t="str">
            <v>16165SBA106L0</v>
          </cell>
          <cell r="G906" t="str">
            <v>16165SBA106OLD</v>
          </cell>
          <cell r="H906">
            <v>0</v>
          </cell>
          <cell r="I906">
            <v>1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1</v>
          </cell>
          <cell r="T906">
            <v>0</v>
          </cell>
          <cell r="U906">
            <v>1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-1</v>
          </cell>
          <cell r="AF906">
            <v>1</v>
          </cell>
          <cell r="AG906">
            <v>0</v>
          </cell>
          <cell r="AH906">
            <v>1</v>
          </cell>
          <cell r="AI906">
            <v>0</v>
          </cell>
          <cell r="AJ906">
            <v>0</v>
          </cell>
          <cell r="AK906">
            <v>0</v>
          </cell>
          <cell r="AL906">
            <v>0</v>
          </cell>
          <cell r="AM906">
            <v>0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  <cell r="AR906">
            <v>0</v>
          </cell>
          <cell r="AS906">
            <v>1</v>
          </cell>
          <cell r="AT906">
            <v>0</v>
          </cell>
          <cell r="AU906">
            <v>1</v>
          </cell>
          <cell r="AV906">
            <v>0</v>
          </cell>
          <cell r="AW906">
            <v>0</v>
          </cell>
          <cell r="AX906">
            <v>0</v>
          </cell>
          <cell r="AY906">
            <v>0</v>
          </cell>
          <cell r="AZ906">
            <v>0</v>
          </cell>
          <cell r="BA906">
            <v>0</v>
          </cell>
          <cell r="BB906">
            <v>0</v>
          </cell>
          <cell r="BC906">
            <v>0</v>
          </cell>
          <cell r="BD906">
            <v>0</v>
          </cell>
          <cell r="BE906">
            <v>0</v>
          </cell>
          <cell r="BF906">
            <v>1</v>
          </cell>
          <cell r="BG906">
            <v>0</v>
          </cell>
          <cell r="BH906">
            <v>1</v>
          </cell>
          <cell r="BI906">
            <v>0</v>
          </cell>
          <cell r="BJ906">
            <v>0</v>
          </cell>
          <cell r="BK906">
            <v>0</v>
          </cell>
          <cell r="BL906">
            <v>0</v>
          </cell>
          <cell r="BM906">
            <v>0</v>
          </cell>
          <cell r="BN906">
            <v>0</v>
          </cell>
          <cell r="BO906">
            <v>0</v>
          </cell>
          <cell r="BP906">
            <v>0</v>
          </cell>
          <cell r="BQ906">
            <v>0</v>
          </cell>
          <cell r="BR906">
            <v>1</v>
          </cell>
          <cell r="BS906">
            <v>0</v>
          </cell>
          <cell r="BT906">
            <v>0</v>
          </cell>
          <cell r="BU906">
            <v>0</v>
          </cell>
          <cell r="BV906">
            <v>0</v>
          </cell>
          <cell r="BW906">
            <v>0</v>
          </cell>
          <cell r="BX906">
            <v>0</v>
          </cell>
          <cell r="BY906">
            <v>0</v>
          </cell>
          <cell r="BZ906">
            <v>0</v>
          </cell>
          <cell r="CA906">
            <v>0</v>
          </cell>
          <cell r="CB906">
            <v>0</v>
          </cell>
          <cell r="CC906">
            <v>0</v>
          </cell>
          <cell r="CD906">
            <v>0</v>
          </cell>
          <cell r="CE906">
            <v>0</v>
          </cell>
          <cell r="CF906">
            <v>0</v>
          </cell>
          <cell r="CG906">
            <v>0</v>
          </cell>
          <cell r="CH906">
            <v>0</v>
          </cell>
          <cell r="CI906">
            <v>0</v>
          </cell>
          <cell r="CJ906">
            <v>0</v>
          </cell>
          <cell r="CK906">
            <v>0</v>
          </cell>
          <cell r="CL906">
            <v>0</v>
          </cell>
          <cell r="CM906">
            <v>0</v>
          </cell>
          <cell r="CN906">
            <v>0</v>
          </cell>
          <cell r="CO906">
            <v>0</v>
          </cell>
          <cell r="CP906">
            <v>0</v>
          </cell>
          <cell r="CQ906">
            <v>0</v>
          </cell>
          <cell r="CR906">
            <v>0</v>
          </cell>
          <cell r="CS906">
            <v>0</v>
          </cell>
          <cell r="CT906">
            <v>0</v>
          </cell>
          <cell r="CU906">
            <v>0</v>
          </cell>
          <cell r="CV906">
            <v>0</v>
          </cell>
          <cell r="CW906">
            <v>0</v>
          </cell>
          <cell r="CX906">
            <v>0</v>
          </cell>
          <cell r="CY906">
            <v>0</v>
          </cell>
          <cell r="CZ906">
            <v>0</v>
          </cell>
          <cell r="DA906">
            <v>0</v>
          </cell>
          <cell r="DB906">
            <v>0</v>
          </cell>
          <cell r="DC906">
            <v>0</v>
          </cell>
          <cell r="DD906">
            <v>0</v>
          </cell>
          <cell r="DE906">
            <v>0</v>
          </cell>
          <cell r="DF906">
            <v>0</v>
          </cell>
          <cell r="DG906">
            <v>0</v>
          </cell>
          <cell r="DH906">
            <v>0</v>
          </cell>
          <cell r="DI906">
            <v>0</v>
          </cell>
          <cell r="DJ906">
            <v>0</v>
          </cell>
          <cell r="DK906">
            <v>0</v>
          </cell>
          <cell r="DL906">
            <v>0</v>
          </cell>
          <cell r="DM906">
            <v>0</v>
          </cell>
          <cell r="DN906">
            <v>0</v>
          </cell>
          <cell r="DO906">
            <v>0</v>
          </cell>
          <cell r="DP906">
            <v>0</v>
          </cell>
          <cell r="DQ906">
            <v>0</v>
          </cell>
          <cell r="DR906">
            <v>0</v>
          </cell>
          <cell r="DS906">
            <v>0</v>
          </cell>
          <cell r="DT906">
            <v>0</v>
          </cell>
          <cell r="DU906">
            <v>0</v>
          </cell>
          <cell r="DV906">
            <v>0</v>
          </cell>
          <cell r="DW906">
            <v>0</v>
          </cell>
          <cell r="DX906">
            <v>0</v>
          </cell>
          <cell r="DY906">
            <v>0</v>
          </cell>
          <cell r="DZ906">
            <v>0</v>
          </cell>
          <cell r="EA906">
            <v>0</v>
          </cell>
          <cell r="EB906">
            <v>0</v>
          </cell>
          <cell r="EC906">
            <v>0</v>
          </cell>
          <cell r="ED906">
            <v>0</v>
          </cell>
          <cell r="EE906">
            <v>0</v>
          </cell>
          <cell r="EF906">
            <v>0</v>
          </cell>
          <cell r="EG906">
            <v>0</v>
          </cell>
          <cell r="EH906">
            <v>0</v>
          </cell>
          <cell r="EI906">
            <v>0</v>
          </cell>
          <cell r="EJ906">
            <v>0</v>
          </cell>
          <cell r="EK906">
            <v>0</v>
          </cell>
          <cell r="EL906">
            <v>0</v>
          </cell>
          <cell r="EM906">
            <v>0</v>
          </cell>
          <cell r="EN906">
            <v>0</v>
          </cell>
          <cell r="EO906">
            <v>0</v>
          </cell>
          <cell r="EP906">
            <v>0</v>
          </cell>
          <cell r="EQ906">
            <v>0</v>
          </cell>
          <cell r="ER906">
            <v>0</v>
          </cell>
          <cell r="ES906">
            <v>0</v>
          </cell>
          <cell r="ET906">
            <v>0</v>
          </cell>
          <cell r="EU906">
            <v>0</v>
          </cell>
          <cell r="EV906">
            <v>0</v>
          </cell>
          <cell r="EW906">
            <v>0</v>
          </cell>
          <cell r="EX906">
            <v>0</v>
          </cell>
          <cell r="GZ906">
            <v>0</v>
          </cell>
          <cell r="HA906">
            <v>0</v>
          </cell>
        </row>
        <row r="907">
          <cell r="B907" t="str">
            <v>16165SBA206</v>
          </cell>
          <cell r="C907">
            <v>0</v>
          </cell>
          <cell r="D907">
            <v>0</v>
          </cell>
          <cell r="E907">
            <v>0</v>
          </cell>
          <cell r="F907" t="str">
            <v>16165SBA206L0</v>
          </cell>
          <cell r="G907" t="str">
            <v>16165SBA206OLD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0</v>
          </cell>
          <cell r="AF907">
            <v>0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  <cell r="AL907">
            <v>0</v>
          </cell>
          <cell r="AM907">
            <v>0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  <cell r="AR907">
            <v>0</v>
          </cell>
          <cell r="AS907">
            <v>0</v>
          </cell>
          <cell r="AT907">
            <v>0</v>
          </cell>
          <cell r="AU907">
            <v>0</v>
          </cell>
          <cell r="AV907">
            <v>0</v>
          </cell>
          <cell r="AW907">
            <v>0</v>
          </cell>
          <cell r="AX907">
            <v>0</v>
          </cell>
          <cell r="AY907">
            <v>0</v>
          </cell>
          <cell r="AZ907">
            <v>0</v>
          </cell>
          <cell r="BA907">
            <v>0</v>
          </cell>
          <cell r="BB907">
            <v>0</v>
          </cell>
          <cell r="BC907">
            <v>0</v>
          </cell>
          <cell r="BD907">
            <v>0</v>
          </cell>
          <cell r="BE907">
            <v>0</v>
          </cell>
          <cell r="BF907">
            <v>0</v>
          </cell>
          <cell r="BG907">
            <v>0</v>
          </cell>
          <cell r="BH907">
            <v>0</v>
          </cell>
          <cell r="BI907">
            <v>0</v>
          </cell>
          <cell r="BJ907">
            <v>0</v>
          </cell>
          <cell r="BK907">
            <v>0</v>
          </cell>
          <cell r="BL907">
            <v>0</v>
          </cell>
          <cell r="BM907">
            <v>0</v>
          </cell>
          <cell r="BN907">
            <v>0</v>
          </cell>
          <cell r="BO907">
            <v>0</v>
          </cell>
          <cell r="BP907">
            <v>0</v>
          </cell>
          <cell r="BQ907">
            <v>0</v>
          </cell>
          <cell r="BR907">
            <v>0</v>
          </cell>
          <cell r="BS907">
            <v>0</v>
          </cell>
          <cell r="BT907">
            <v>0</v>
          </cell>
          <cell r="BU907">
            <v>0</v>
          </cell>
          <cell r="BV907">
            <v>0</v>
          </cell>
          <cell r="BW907">
            <v>0</v>
          </cell>
          <cell r="BX907">
            <v>0</v>
          </cell>
          <cell r="BY907">
            <v>0</v>
          </cell>
          <cell r="BZ907">
            <v>0</v>
          </cell>
          <cell r="CA907">
            <v>0</v>
          </cell>
          <cell r="CB907">
            <v>0</v>
          </cell>
          <cell r="CC907">
            <v>0</v>
          </cell>
          <cell r="CD907">
            <v>0</v>
          </cell>
          <cell r="CE907">
            <v>0</v>
          </cell>
          <cell r="CF907">
            <v>0</v>
          </cell>
          <cell r="CG907">
            <v>0</v>
          </cell>
          <cell r="CH907">
            <v>0</v>
          </cell>
          <cell r="CI907">
            <v>0</v>
          </cell>
          <cell r="CJ907">
            <v>0</v>
          </cell>
          <cell r="CK907">
            <v>0</v>
          </cell>
          <cell r="CL907">
            <v>0</v>
          </cell>
          <cell r="CM907">
            <v>0</v>
          </cell>
          <cell r="CN907">
            <v>0</v>
          </cell>
          <cell r="CO907">
            <v>0</v>
          </cell>
          <cell r="CP907">
            <v>0</v>
          </cell>
          <cell r="CQ907">
            <v>0</v>
          </cell>
          <cell r="CR907">
            <v>0</v>
          </cell>
          <cell r="CS907">
            <v>0</v>
          </cell>
          <cell r="CT907">
            <v>0</v>
          </cell>
          <cell r="CU907">
            <v>0</v>
          </cell>
          <cell r="CV907">
            <v>0</v>
          </cell>
          <cell r="CW907">
            <v>0</v>
          </cell>
          <cell r="CX907">
            <v>0</v>
          </cell>
          <cell r="CY907">
            <v>0</v>
          </cell>
          <cell r="CZ907">
            <v>0</v>
          </cell>
          <cell r="DA907">
            <v>0</v>
          </cell>
          <cell r="DB907">
            <v>0</v>
          </cell>
          <cell r="DC907">
            <v>0</v>
          </cell>
          <cell r="DD907">
            <v>0</v>
          </cell>
          <cell r="DE907">
            <v>0</v>
          </cell>
          <cell r="DF907">
            <v>0</v>
          </cell>
          <cell r="DG907">
            <v>0</v>
          </cell>
          <cell r="DH907">
            <v>0</v>
          </cell>
          <cell r="DI907">
            <v>0</v>
          </cell>
          <cell r="DJ907">
            <v>0</v>
          </cell>
          <cell r="DK907">
            <v>0</v>
          </cell>
          <cell r="DL907">
            <v>0</v>
          </cell>
          <cell r="DM907">
            <v>0</v>
          </cell>
          <cell r="DN907">
            <v>0</v>
          </cell>
          <cell r="DO907">
            <v>0</v>
          </cell>
          <cell r="DP907">
            <v>0</v>
          </cell>
          <cell r="DQ907">
            <v>0</v>
          </cell>
          <cell r="DR907">
            <v>0</v>
          </cell>
          <cell r="DS907">
            <v>0</v>
          </cell>
          <cell r="DT907">
            <v>0</v>
          </cell>
          <cell r="DU907">
            <v>0</v>
          </cell>
          <cell r="DV907">
            <v>0</v>
          </cell>
          <cell r="DW907">
            <v>0</v>
          </cell>
          <cell r="DX907">
            <v>0</v>
          </cell>
          <cell r="DY907">
            <v>0</v>
          </cell>
          <cell r="DZ907">
            <v>0</v>
          </cell>
          <cell r="EA907">
            <v>0</v>
          </cell>
          <cell r="EB907">
            <v>0</v>
          </cell>
          <cell r="EC907">
            <v>0</v>
          </cell>
          <cell r="ED907">
            <v>0</v>
          </cell>
          <cell r="EE907">
            <v>0</v>
          </cell>
          <cell r="EF907">
            <v>0</v>
          </cell>
          <cell r="EG907">
            <v>0</v>
          </cell>
          <cell r="EH907">
            <v>0</v>
          </cell>
          <cell r="EI907">
            <v>0</v>
          </cell>
          <cell r="EJ907">
            <v>0</v>
          </cell>
          <cell r="EK907">
            <v>0</v>
          </cell>
          <cell r="EL907">
            <v>0</v>
          </cell>
          <cell r="EM907">
            <v>0</v>
          </cell>
          <cell r="EN907">
            <v>0</v>
          </cell>
          <cell r="EO907">
            <v>0</v>
          </cell>
          <cell r="EP907">
            <v>0</v>
          </cell>
          <cell r="EQ907">
            <v>0</v>
          </cell>
          <cell r="ER907">
            <v>0</v>
          </cell>
          <cell r="ES907">
            <v>0</v>
          </cell>
          <cell r="ET907">
            <v>0</v>
          </cell>
          <cell r="EU907">
            <v>0</v>
          </cell>
          <cell r="EV907">
            <v>0</v>
          </cell>
          <cell r="EW907">
            <v>0</v>
          </cell>
          <cell r="EX907">
            <v>0</v>
          </cell>
          <cell r="GZ907">
            <v>0</v>
          </cell>
          <cell r="HA907">
            <v>0</v>
          </cell>
        </row>
        <row r="908">
          <cell r="B908" t="str">
            <v>H210</v>
          </cell>
          <cell r="C908" t="str">
            <v>LINHA 6H210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>
            <v>0</v>
          </cell>
          <cell r="AM908">
            <v>0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  <cell r="AR908">
            <v>0</v>
          </cell>
          <cell r="AS908">
            <v>0</v>
          </cell>
          <cell r="AT908">
            <v>0</v>
          </cell>
          <cell r="AU908">
            <v>0</v>
          </cell>
          <cell r="AV908">
            <v>0</v>
          </cell>
          <cell r="AW908">
            <v>0</v>
          </cell>
          <cell r="AX908">
            <v>0</v>
          </cell>
          <cell r="AY908">
            <v>0</v>
          </cell>
          <cell r="AZ908">
            <v>0</v>
          </cell>
          <cell r="BA908">
            <v>0</v>
          </cell>
          <cell r="BB908">
            <v>0</v>
          </cell>
          <cell r="BC908">
            <v>0</v>
          </cell>
          <cell r="BD908">
            <v>0</v>
          </cell>
          <cell r="BE908">
            <v>0</v>
          </cell>
          <cell r="BF908">
            <v>0</v>
          </cell>
          <cell r="BG908">
            <v>0</v>
          </cell>
          <cell r="BH908">
            <v>0</v>
          </cell>
          <cell r="BI908">
            <v>0</v>
          </cell>
          <cell r="BJ908">
            <v>0</v>
          </cell>
          <cell r="BK908">
            <v>0</v>
          </cell>
          <cell r="BL908">
            <v>0</v>
          </cell>
          <cell r="BM908">
            <v>0</v>
          </cell>
          <cell r="BN908">
            <v>0</v>
          </cell>
          <cell r="BO908">
            <v>0</v>
          </cell>
          <cell r="BP908">
            <v>0</v>
          </cell>
          <cell r="BQ908">
            <v>0</v>
          </cell>
          <cell r="BR908">
            <v>0</v>
          </cell>
          <cell r="BS908">
            <v>0</v>
          </cell>
          <cell r="BT908">
            <v>0</v>
          </cell>
          <cell r="BU908">
            <v>0</v>
          </cell>
          <cell r="BV908">
            <v>0</v>
          </cell>
          <cell r="BW908">
            <v>0</v>
          </cell>
          <cell r="BX908">
            <v>0</v>
          </cell>
          <cell r="BY908">
            <v>0</v>
          </cell>
          <cell r="BZ908">
            <v>0</v>
          </cell>
          <cell r="CA908">
            <v>0</v>
          </cell>
          <cell r="CB908">
            <v>0</v>
          </cell>
          <cell r="CC908">
            <v>0</v>
          </cell>
          <cell r="CD908">
            <v>0</v>
          </cell>
          <cell r="CE908">
            <v>0</v>
          </cell>
          <cell r="CF908">
            <v>0</v>
          </cell>
          <cell r="CG908">
            <v>0</v>
          </cell>
          <cell r="CH908">
            <v>0</v>
          </cell>
          <cell r="CI908">
            <v>0</v>
          </cell>
          <cell r="CJ908">
            <v>0</v>
          </cell>
          <cell r="CK908">
            <v>0</v>
          </cell>
          <cell r="CL908">
            <v>0</v>
          </cell>
          <cell r="CM908">
            <v>0</v>
          </cell>
          <cell r="CN908">
            <v>0</v>
          </cell>
          <cell r="CO908">
            <v>0</v>
          </cell>
          <cell r="CP908">
            <v>0</v>
          </cell>
          <cell r="CQ908">
            <v>0</v>
          </cell>
          <cell r="CR908">
            <v>0</v>
          </cell>
          <cell r="CS908">
            <v>0</v>
          </cell>
          <cell r="CT908">
            <v>0</v>
          </cell>
          <cell r="CU908">
            <v>0</v>
          </cell>
          <cell r="CV908">
            <v>0</v>
          </cell>
          <cell r="CW908">
            <v>0</v>
          </cell>
          <cell r="CX908">
            <v>0</v>
          </cell>
          <cell r="CY908">
            <v>0</v>
          </cell>
          <cell r="CZ908">
            <v>0</v>
          </cell>
          <cell r="DA908">
            <v>0</v>
          </cell>
          <cell r="DB908">
            <v>0</v>
          </cell>
          <cell r="DC908">
            <v>0</v>
          </cell>
          <cell r="DD908">
            <v>0</v>
          </cell>
          <cell r="DE908">
            <v>0</v>
          </cell>
          <cell r="DF908">
            <v>0</v>
          </cell>
          <cell r="DG908">
            <v>0</v>
          </cell>
          <cell r="DH908">
            <v>0</v>
          </cell>
          <cell r="DI908">
            <v>0</v>
          </cell>
          <cell r="DJ908">
            <v>0</v>
          </cell>
          <cell r="DK908">
            <v>0</v>
          </cell>
          <cell r="DL908">
            <v>0</v>
          </cell>
          <cell r="DM908">
            <v>0</v>
          </cell>
          <cell r="DN908">
            <v>0</v>
          </cell>
          <cell r="DO908">
            <v>0</v>
          </cell>
          <cell r="DP908">
            <v>0</v>
          </cell>
          <cell r="DQ908">
            <v>0</v>
          </cell>
          <cell r="DR908">
            <v>0</v>
          </cell>
          <cell r="DS908">
            <v>0</v>
          </cell>
          <cell r="DT908">
            <v>0</v>
          </cell>
          <cell r="DU908">
            <v>0</v>
          </cell>
          <cell r="DV908">
            <v>0</v>
          </cell>
          <cell r="DW908">
            <v>0</v>
          </cell>
          <cell r="DX908">
            <v>0</v>
          </cell>
          <cell r="DY908">
            <v>0</v>
          </cell>
          <cell r="DZ908">
            <v>0</v>
          </cell>
          <cell r="EA908">
            <v>0</v>
          </cell>
          <cell r="EB908">
            <v>0</v>
          </cell>
          <cell r="EC908">
            <v>0</v>
          </cell>
          <cell r="ED908">
            <v>0</v>
          </cell>
          <cell r="EE908">
            <v>0</v>
          </cell>
          <cell r="EF908">
            <v>0</v>
          </cell>
          <cell r="EG908">
            <v>0</v>
          </cell>
          <cell r="EH908">
            <v>0</v>
          </cell>
          <cell r="EI908">
            <v>0</v>
          </cell>
          <cell r="EJ908">
            <v>0</v>
          </cell>
          <cell r="EK908">
            <v>0</v>
          </cell>
          <cell r="EL908">
            <v>0</v>
          </cell>
          <cell r="EM908">
            <v>0</v>
          </cell>
          <cell r="EN908">
            <v>0</v>
          </cell>
          <cell r="EO908">
            <v>0</v>
          </cell>
          <cell r="EP908">
            <v>0</v>
          </cell>
          <cell r="EQ908">
            <v>0</v>
          </cell>
          <cell r="ER908">
            <v>0</v>
          </cell>
          <cell r="ES908">
            <v>0</v>
          </cell>
          <cell r="ET908">
            <v>0</v>
          </cell>
          <cell r="EU908">
            <v>0</v>
          </cell>
          <cell r="EV908">
            <v>0</v>
          </cell>
          <cell r="EW908">
            <v>0</v>
          </cell>
          <cell r="EX908">
            <v>0</v>
          </cell>
          <cell r="GZ908">
            <v>0</v>
          </cell>
          <cell r="HA908">
            <v>0</v>
          </cell>
        </row>
        <row r="909">
          <cell r="B909" t="str">
            <v>16215SBA106</v>
          </cell>
          <cell r="C909">
            <v>0</v>
          </cell>
          <cell r="D909">
            <v>0</v>
          </cell>
          <cell r="E909" t="str">
            <v>920404826</v>
          </cell>
          <cell r="F909" t="str">
            <v>16215SBA106L0</v>
          </cell>
          <cell r="G909" t="str">
            <v>16215SBA106OLD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>
            <v>0</v>
          </cell>
          <cell r="AM909">
            <v>0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  <cell r="AR909">
            <v>0</v>
          </cell>
          <cell r="AS909">
            <v>0</v>
          </cell>
          <cell r="AT909">
            <v>0</v>
          </cell>
          <cell r="AU909">
            <v>0</v>
          </cell>
          <cell r="AV909">
            <v>0</v>
          </cell>
          <cell r="AW909">
            <v>0</v>
          </cell>
          <cell r="AX909">
            <v>0</v>
          </cell>
          <cell r="AY909">
            <v>0</v>
          </cell>
          <cell r="AZ909">
            <v>0</v>
          </cell>
          <cell r="BA909">
            <v>0</v>
          </cell>
          <cell r="BB909">
            <v>0</v>
          </cell>
          <cell r="BC909">
            <v>0</v>
          </cell>
          <cell r="BD909">
            <v>0</v>
          </cell>
          <cell r="BE909">
            <v>0</v>
          </cell>
          <cell r="BF909">
            <v>0</v>
          </cell>
          <cell r="BG909">
            <v>0</v>
          </cell>
          <cell r="BH909">
            <v>0</v>
          </cell>
          <cell r="BI909">
            <v>0</v>
          </cell>
          <cell r="BJ909">
            <v>0</v>
          </cell>
          <cell r="BK909">
            <v>0</v>
          </cell>
          <cell r="BL909">
            <v>0</v>
          </cell>
          <cell r="BM909">
            <v>0</v>
          </cell>
          <cell r="BN909">
            <v>0</v>
          </cell>
          <cell r="BO909">
            <v>0</v>
          </cell>
          <cell r="BP909">
            <v>0</v>
          </cell>
          <cell r="BQ909">
            <v>0</v>
          </cell>
          <cell r="BR909">
            <v>0</v>
          </cell>
          <cell r="BS909">
            <v>0</v>
          </cell>
          <cell r="BT909">
            <v>0</v>
          </cell>
          <cell r="BU909">
            <v>0</v>
          </cell>
          <cell r="BV909">
            <v>0</v>
          </cell>
          <cell r="BW909">
            <v>0</v>
          </cell>
          <cell r="BX909">
            <v>0</v>
          </cell>
          <cell r="BY909">
            <v>0</v>
          </cell>
          <cell r="BZ909">
            <v>0</v>
          </cell>
          <cell r="CA909">
            <v>0</v>
          </cell>
          <cell r="CB909">
            <v>0</v>
          </cell>
          <cell r="CC909">
            <v>0</v>
          </cell>
          <cell r="CD909">
            <v>0</v>
          </cell>
          <cell r="CE909">
            <v>0</v>
          </cell>
          <cell r="CF909">
            <v>0</v>
          </cell>
          <cell r="CG909">
            <v>0</v>
          </cell>
          <cell r="CH909">
            <v>0</v>
          </cell>
          <cell r="CI909">
            <v>0</v>
          </cell>
          <cell r="CJ909">
            <v>0</v>
          </cell>
          <cell r="CK909">
            <v>0</v>
          </cell>
          <cell r="CL909">
            <v>0</v>
          </cell>
          <cell r="CM909">
            <v>0</v>
          </cell>
          <cell r="CN909">
            <v>0</v>
          </cell>
          <cell r="CO909">
            <v>0</v>
          </cell>
          <cell r="CP909">
            <v>0</v>
          </cell>
          <cell r="CQ909">
            <v>0</v>
          </cell>
          <cell r="CR909">
            <v>0</v>
          </cell>
          <cell r="CS909">
            <v>0</v>
          </cell>
          <cell r="CT909">
            <v>0</v>
          </cell>
          <cell r="CU909">
            <v>0</v>
          </cell>
          <cell r="CV909">
            <v>0</v>
          </cell>
          <cell r="CW909">
            <v>0</v>
          </cell>
          <cell r="CX909">
            <v>0</v>
          </cell>
          <cell r="CY909">
            <v>0</v>
          </cell>
          <cell r="CZ909">
            <v>0</v>
          </cell>
          <cell r="DA909">
            <v>0</v>
          </cell>
          <cell r="DB909">
            <v>0</v>
          </cell>
          <cell r="DC909">
            <v>0</v>
          </cell>
          <cell r="DD909">
            <v>0</v>
          </cell>
          <cell r="DE909">
            <v>0</v>
          </cell>
          <cell r="DF909">
            <v>0</v>
          </cell>
          <cell r="DG909">
            <v>0</v>
          </cell>
          <cell r="DH909">
            <v>0</v>
          </cell>
          <cell r="DI909">
            <v>0</v>
          </cell>
          <cell r="DJ909">
            <v>0</v>
          </cell>
          <cell r="DK909">
            <v>0</v>
          </cell>
          <cell r="DL909">
            <v>0</v>
          </cell>
          <cell r="DM909">
            <v>0</v>
          </cell>
          <cell r="DN909">
            <v>0</v>
          </cell>
          <cell r="DO909">
            <v>0</v>
          </cell>
          <cell r="DP909">
            <v>0</v>
          </cell>
          <cell r="DQ909">
            <v>0</v>
          </cell>
          <cell r="DR909">
            <v>0</v>
          </cell>
          <cell r="DS909">
            <v>0</v>
          </cell>
          <cell r="DT909">
            <v>0</v>
          </cell>
          <cell r="DU909">
            <v>0</v>
          </cell>
          <cell r="DV909">
            <v>0</v>
          </cell>
          <cell r="DW909">
            <v>0</v>
          </cell>
          <cell r="DX909">
            <v>0</v>
          </cell>
          <cell r="DY909">
            <v>0</v>
          </cell>
          <cell r="DZ909">
            <v>0</v>
          </cell>
          <cell r="EA909">
            <v>0</v>
          </cell>
          <cell r="EB909">
            <v>0</v>
          </cell>
          <cell r="EC909">
            <v>0</v>
          </cell>
          <cell r="ED909">
            <v>0</v>
          </cell>
          <cell r="EE909">
            <v>0</v>
          </cell>
          <cell r="EF909">
            <v>0</v>
          </cell>
          <cell r="EG909">
            <v>0</v>
          </cell>
          <cell r="EH909">
            <v>0</v>
          </cell>
          <cell r="EI909">
            <v>0</v>
          </cell>
          <cell r="EJ909">
            <v>0</v>
          </cell>
          <cell r="EK909">
            <v>0</v>
          </cell>
          <cell r="EL909">
            <v>0</v>
          </cell>
          <cell r="EM909">
            <v>0</v>
          </cell>
          <cell r="EN909">
            <v>0</v>
          </cell>
          <cell r="EO909">
            <v>0</v>
          </cell>
          <cell r="EP909">
            <v>0</v>
          </cell>
          <cell r="EQ909">
            <v>0</v>
          </cell>
          <cell r="ER909">
            <v>0</v>
          </cell>
          <cell r="ES909">
            <v>0</v>
          </cell>
          <cell r="ET909">
            <v>0</v>
          </cell>
          <cell r="EU909">
            <v>0</v>
          </cell>
          <cell r="EV909">
            <v>0</v>
          </cell>
          <cell r="EW909">
            <v>0</v>
          </cell>
          <cell r="EX909">
            <v>0</v>
          </cell>
          <cell r="GZ909">
            <v>0</v>
          </cell>
          <cell r="HA909">
            <v>0</v>
          </cell>
        </row>
        <row r="910">
          <cell r="B910" t="str">
            <v>16215SBA206</v>
          </cell>
          <cell r="C910">
            <v>0</v>
          </cell>
          <cell r="D910">
            <v>0</v>
          </cell>
          <cell r="E910">
            <v>0</v>
          </cell>
          <cell r="F910" t="str">
            <v>16215SBA206L0</v>
          </cell>
          <cell r="G910" t="str">
            <v>16215SBA206OLD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0</v>
          </cell>
          <cell r="AF910">
            <v>0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  <cell r="AL910">
            <v>0</v>
          </cell>
          <cell r="AM910">
            <v>0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  <cell r="AR910">
            <v>0</v>
          </cell>
          <cell r="AS910">
            <v>0</v>
          </cell>
          <cell r="AT910">
            <v>0</v>
          </cell>
          <cell r="AU910">
            <v>0</v>
          </cell>
          <cell r="AV910">
            <v>0</v>
          </cell>
          <cell r="AW910">
            <v>0</v>
          </cell>
          <cell r="AX910">
            <v>0</v>
          </cell>
          <cell r="AY910">
            <v>0</v>
          </cell>
          <cell r="AZ910">
            <v>0</v>
          </cell>
          <cell r="BA910">
            <v>0</v>
          </cell>
          <cell r="BB910">
            <v>0</v>
          </cell>
          <cell r="BC910">
            <v>0</v>
          </cell>
          <cell r="BD910">
            <v>0</v>
          </cell>
          <cell r="BE910">
            <v>0</v>
          </cell>
          <cell r="BF910">
            <v>0</v>
          </cell>
          <cell r="BG910">
            <v>0</v>
          </cell>
          <cell r="BH910">
            <v>0</v>
          </cell>
          <cell r="BI910">
            <v>0</v>
          </cell>
          <cell r="BJ910">
            <v>0</v>
          </cell>
          <cell r="BK910">
            <v>0</v>
          </cell>
          <cell r="BL910">
            <v>0</v>
          </cell>
          <cell r="BM910">
            <v>0</v>
          </cell>
          <cell r="BN910">
            <v>0</v>
          </cell>
          <cell r="BO910">
            <v>0</v>
          </cell>
          <cell r="BP910">
            <v>0</v>
          </cell>
          <cell r="BQ910">
            <v>0</v>
          </cell>
          <cell r="BR910">
            <v>0</v>
          </cell>
          <cell r="BS910">
            <v>0</v>
          </cell>
          <cell r="BT910">
            <v>0</v>
          </cell>
          <cell r="BU910">
            <v>0</v>
          </cell>
          <cell r="BV910">
            <v>0</v>
          </cell>
          <cell r="BW910">
            <v>0</v>
          </cell>
          <cell r="BX910">
            <v>0</v>
          </cell>
          <cell r="BY910">
            <v>0</v>
          </cell>
          <cell r="BZ910">
            <v>0</v>
          </cell>
          <cell r="CA910">
            <v>0</v>
          </cell>
          <cell r="CB910">
            <v>0</v>
          </cell>
          <cell r="CC910">
            <v>0</v>
          </cell>
          <cell r="CD910">
            <v>0</v>
          </cell>
          <cell r="CE910">
            <v>0</v>
          </cell>
          <cell r="CF910">
            <v>0</v>
          </cell>
          <cell r="CG910">
            <v>0</v>
          </cell>
          <cell r="CH910">
            <v>0</v>
          </cell>
          <cell r="CI910">
            <v>0</v>
          </cell>
          <cell r="CJ910">
            <v>0</v>
          </cell>
          <cell r="CK910">
            <v>0</v>
          </cell>
          <cell r="CL910">
            <v>0</v>
          </cell>
          <cell r="CM910">
            <v>0</v>
          </cell>
          <cell r="CN910">
            <v>0</v>
          </cell>
          <cell r="CO910">
            <v>0</v>
          </cell>
          <cell r="CP910">
            <v>0</v>
          </cell>
          <cell r="CQ910">
            <v>0</v>
          </cell>
          <cell r="CR910">
            <v>0</v>
          </cell>
          <cell r="CS910">
            <v>0</v>
          </cell>
          <cell r="CT910">
            <v>0</v>
          </cell>
          <cell r="CU910">
            <v>0</v>
          </cell>
          <cell r="CV910">
            <v>0</v>
          </cell>
          <cell r="CW910">
            <v>0</v>
          </cell>
          <cell r="CX910">
            <v>0</v>
          </cell>
          <cell r="CY910">
            <v>0</v>
          </cell>
          <cell r="CZ910">
            <v>0</v>
          </cell>
          <cell r="DA910">
            <v>0</v>
          </cell>
          <cell r="DB910">
            <v>0</v>
          </cell>
          <cell r="DC910">
            <v>0</v>
          </cell>
          <cell r="DD910">
            <v>0</v>
          </cell>
          <cell r="DE910">
            <v>0</v>
          </cell>
          <cell r="DF910">
            <v>0</v>
          </cell>
          <cell r="DG910">
            <v>0</v>
          </cell>
          <cell r="DH910">
            <v>0</v>
          </cell>
          <cell r="DI910">
            <v>0</v>
          </cell>
          <cell r="DJ910">
            <v>0</v>
          </cell>
          <cell r="DK910">
            <v>0</v>
          </cell>
          <cell r="DL910">
            <v>0</v>
          </cell>
          <cell r="DM910">
            <v>0</v>
          </cell>
          <cell r="DN910">
            <v>0</v>
          </cell>
          <cell r="DO910">
            <v>0</v>
          </cell>
          <cell r="DP910">
            <v>0</v>
          </cell>
          <cell r="DQ910">
            <v>0</v>
          </cell>
          <cell r="DR910">
            <v>0</v>
          </cell>
          <cell r="DS910">
            <v>0</v>
          </cell>
          <cell r="DT910">
            <v>0</v>
          </cell>
          <cell r="DU910">
            <v>0</v>
          </cell>
          <cell r="DV910">
            <v>0</v>
          </cell>
          <cell r="DW910">
            <v>0</v>
          </cell>
          <cell r="DX910">
            <v>0</v>
          </cell>
          <cell r="DY910">
            <v>0</v>
          </cell>
          <cell r="DZ910">
            <v>0</v>
          </cell>
          <cell r="EA910">
            <v>0</v>
          </cell>
          <cell r="EB910">
            <v>0</v>
          </cell>
          <cell r="EC910">
            <v>0</v>
          </cell>
          <cell r="ED910">
            <v>0</v>
          </cell>
          <cell r="EE910">
            <v>0</v>
          </cell>
          <cell r="EF910">
            <v>0</v>
          </cell>
          <cell r="EG910">
            <v>0</v>
          </cell>
          <cell r="EH910">
            <v>0</v>
          </cell>
          <cell r="EI910">
            <v>0</v>
          </cell>
          <cell r="EJ910">
            <v>0</v>
          </cell>
          <cell r="EK910">
            <v>0</v>
          </cell>
          <cell r="EL910">
            <v>0</v>
          </cell>
          <cell r="EM910">
            <v>0</v>
          </cell>
          <cell r="EN910">
            <v>0</v>
          </cell>
          <cell r="EO910">
            <v>0</v>
          </cell>
          <cell r="EP910">
            <v>0</v>
          </cell>
          <cell r="EQ910">
            <v>0</v>
          </cell>
          <cell r="ER910">
            <v>0</v>
          </cell>
          <cell r="ES910">
            <v>0</v>
          </cell>
          <cell r="ET910">
            <v>0</v>
          </cell>
          <cell r="EU910">
            <v>0</v>
          </cell>
          <cell r="EV910">
            <v>0</v>
          </cell>
          <cell r="EW910">
            <v>0</v>
          </cell>
          <cell r="EX910">
            <v>0</v>
          </cell>
          <cell r="GZ910">
            <v>0</v>
          </cell>
          <cell r="HA910">
            <v>0</v>
          </cell>
        </row>
        <row r="911">
          <cell r="B911" t="str">
            <v>TOTAL OUTROS FREEZERS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1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1</v>
          </cell>
          <cell r="T911">
            <v>0</v>
          </cell>
          <cell r="U911">
            <v>1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-1</v>
          </cell>
          <cell r="AF911">
            <v>1</v>
          </cell>
          <cell r="AG911">
            <v>0</v>
          </cell>
          <cell r="AH911">
            <v>1</v>
          </cell>
          <cell r="AI911">
            <v>0</v>
          </cell>
          <cell r="AJ911">
            <v>0</v>
          </cell>
          <cell r="AK911">
            <v>0</v>
          </cell>
          <cell r="AL911">
            <v>0</v>
          </cell>
          <cell r="AM911">
            <v>0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  <cell r="AR911">
            <v>0</v>
          </cell>
          <cell r="AS911">
            <v>1</v>
          </cell>
          <cell r="AT911">
            <v>0</v>
          </cell>
          <cell r="AU911">
            <v>1</v>
          </cell>
          <cell r="AV911">
            <v>0</v>
          </cell>
          <cell r="AW911">
            <v>0</v>
          </cell>
          <cell r="AX911">
            <v>0</v>
          </cell>
          <cell r="AY911">
            <v>0</v>
          </cell>
          <cell r="AZ911">
            <v>0</v>
          </cell>
          <cell r="BA911">
            <v>0</v>
          </cell>
          <cell r="BB911">
            <v>0</v>
          </cell>
          <cell r="BC911">
            <v>0</v>
          </cell>
          <cell r="BD911">
            <v>0</v>
          </cell>
          <cell r="BE911">
            <v>0</v>
          </cell>
          <cell r="BF911">
            <v>1</v>
          </cell>
          <cell r="BG911">
            <v>0</v>
          </cell>
          <cell r="BH911">
            <v>1</v>
          </cell>
          <cell r="BI911">
            <v>0</v>
          </cell>
          <cell r="BJ911">
            <v>0</v>
          </cell>
          <cell r="BK911">
            <v>0</v>
          </cell>
          <cell r="BL911">
            <v>0</v>
          </cell>
          <cell r="BM911">
            <v>0</v>
          </cell>
          <cell r="BN911">
            <v>0</v>
          </cell>
          <cell r="BO911">
            <v>0</v>
          </cell>
          <cell r="BP911">
            <v>0</v>
          </cell>
          <cell r="BQ911">
            <v>0</v>
          </cell>
          <cell r="BR911">
            <v>1</v>
          </cell>
          <cell r="BS911">
            <v>0</v>
          </cell>
          <cell r="BT911">
            <v>0</v>
          </cell>
          <cell r="BU911">
            <v>0</v>
          </cell>
          <cell r="BV911">
            <v>0</v>
          </cell>
          <cell r="BW911">
            <v>0</v>
          </cell>
          <cell r="BX911">
            <v>0</v>
          </cell>
          <cell r="BY911">
            <v>0</v>
          </cell>
          <cell r="BZ911">
            <v>0</v>
          </cell>
          <cell r="CA911">
            <v>0</v>
          </cell>
          <cell r="CB911">
            <v>0</v>
          </cell>
          <cell r="CC911">
            <v>0</v>
          </cell>
          <cell r="CD911">
            <v>0</v>
          </cell>
          <cell r="CE911">
            <v>0</v>
          </cell>
          <cell r="CF911">
            <v>0</v>
          </cell>
          <cell r="CG911">
            <v>0</v>
          </cell>
          <cell r="CH911">
            <v>0</v>
          </cell>
          <cell r="CI911">
            <v>0</v>
          </cell>
          <cell r="CJ911">
            <v>0</v>
          </cell>
          <cell r="CK911">
            <v>0</v>
          </cell>
          <cell r="CL911">
            <v>0</v>
          </cell>
          <cell r="CM911">
            <v>0</v>
          </cell>
          <cell r="CN911">
            <v>0</v>
          </cell>
          <cell r="CO911">
            <v>0</v>
          </cell>
          <cell r="CP911">
            <v>0</v>
          </cell>
          <cell r="CQ911">
            <v>0</v>
          </cell>
          <cell r="CR911">
            <v>0</v>
          </cell>
          <cell r="CS911">
            <v>0</v>
          </cell>
          <cell r="CT911">
            <v>0</v>
          </cell>
          <cell r="CU911">
            <v>0</v>
          </cell>
          <cell r="CV911">
            <v>0</v>
          </cell>
          <cell r="CW911">
            <v>0</v>
          </cell>
          <cell r="CX911">
            <v>0</v>
          </cell>
          <cell r="CY911">
            <v>0</v>
          </cell>
          <cell r="CZ911">
            <v>0</v>
          </cell>
          <cell r="DA911">
            <v>0</v>
          </cell>
          <cell r="DB911">
            <v>0</v>
          </cell>
          <cell r="DC911">
            <v>0</v>
          </cell>
          <cell r="DD911">
            <v>0</v>
          </cell>
          <cell r="DE911">
            <v>0</v>
          </cell>
          <cell r="DF911">
            <v>0</v>
          </cell>
          <cell r="DG911">
            <v>0</v>
          </cell>
          <cell r="DH911">
            <v>0</v>
          </cell>
          <cell r="DI911">
            <v>0</v>
          </cell>
          <cell r="DJ911">
            <v>0</v>
          </cell>
          <cell r="DK911">
            <v>0</v>
          </cell>
          <cell r="DL911">
            <v>0</v>
          </cell>
          <cell r="DM911">
            <v>0</v>
          </cell>
          <cell r="DN911">
            <v>0</v>
          </cell>
          <cell r="DO911">
            <v>0</v>
          </cell>
          <cell r="DP911">
            <v>0</v>
          </cell>
          <cell r="DQ911">
            <v>0</v>
          </cell>
          <cell r="DR911">
            <v>0</v>
          </cell>
          <cell r="DS911">
            <v>0</v>
          </cell>
          <cell r="DT911">
            <v>0</v>
          </cell>
          <cell r="DU911">
            <v>0</v>
          </cell>
          <cell r="DV911">
            <v>0</v>
          </cell>
          <cell r="DW911">
            <v>0</v>
          </cell>
          <cell r="DX911">
            <v>0</v>
          </cell>
          <cell r="DY911">
            <v>0</v>
          </cell>
          <cell r="DZ911">
            <v>0</v>
          </cell>
          <cell r="EA911">
            <v>0</v>
          </cell>
          <cell r="EB911">
            <v>0</v>
          </cell>
          <cell r="EC911">
            <v>0</v>
          </cell>
          <cell r="ED911">
            <v>0</v>
          </cell>
          <cell r="EE911">
            <v>0</v>
          </cell>
          <cell r="EF911">
            <v>0</v>
          </cell>
          <cell r="EG911">
            <v>0</v>
          </cell>
          <cell r="EH911">
            <v>0</v>
          </cell>
          <cell r="EI911">
            <v>0</v>
          </cell>
          <cell r="EJ911">
            <v>0</v>
          </cell>
          <cell r="EK911">
            <v>0</v>
          </cell>
          <cell r="EL911">
            <v>0</v>
          </cell>
          <cell r="EM911">
            <v>0</v>
          </cell>
          <cell r="EN911">
            <v>0</v>
          </cell>
          <cell r="EO911">
            <v>0</v>
          </cell>
          <cell r="EP911">
            <v>0</v>
          </cell>
          <cell r="EQ911">
            <v>0</v>
          </cell>
          <cell r="ER911">
            <v>0</v>
          </cell>
          <cell r="ES911">
            <v>0</v>
          </cell>
          <cell r="ET911">
            <v>0</v>
          </cell>
          <cell r="EU911">
            <v>0</v>
          </cell>
          <cell r="EV911">
            <v>0</v>
          </cell>
          <cell r="EW911">
            <v>0</v>
          </cell>
          <cell r="EX911">
            <v>0</v>
          </cell>
          <cell r="GZ911">
            <v>0</v>
          </cell>
          <cell r="HA911">
            <v>0</v>
          </cell>
        </row>
        <row r="912"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  <cell r="AL912">
            <v>0</v>
          </cell>
          <cell r="AM912">
            <v>0</v>
          </cell>
          <cell r="AN912">
            <v>0</v>
          </cell>
          <cell r="AO912">
            <v>0</v>
          </cell>
          <cell r="AP912">
            <v>0</v>
          </cell>
          <cell r="AQ912">
            <v>0</v>
          </cell>
          <cell r="AR912">
            <v>0</v>
          </cell>
          <cell r="AS912">
            <v>0</v>
          </cell>
          <cell r="AT912">
            <v>0</v>
          </cell>
          <cell r="AU912">
            <v>0</v>
          </cell>
          <cell r="AV912">
            <v>0</v>
          </cell>
          <cell r="AW912">
            <v>0</v>
          </cell>
          <cell r="AX912">
            <v>0</v>
          </cell>
          <cell r="AY912">
            <v>0</v>
          </cell>
          <cell r="AZ912">
            <v>0</v>
          </cell>
          <cell r="BA912">
            <v>0</v>
          </cell>
          <cell r="BB912">
            <v>0</v>
          </cell>
          <cell r="BC912">
            <v>0</v>
          </cell>
          <cell r="BD912">
            <v>0</v>
          </cell>
          <cell r="BE912">
            <v>0</v>
          </cell>
          <cell r="BF912">
            <v>0</v>
          </cell>
          <cell r="BG912">
            <v>0</v>
          </cell>
          <cell r="BH912">
            <v>0</v>
          </cell>
          <cell r="BI912">
            <v>0</v>
          </cell>
          <cell r="BJ912">
            <v>0</v>
          </cell>
          <cell r="BK912">
            <v>0</v>
          </cell>
          <cell r="BL912">
            <v>0</v>
          </cell>
          <cell r="BM912">
            <v>0</v>
          </cell>
          <cell r="BN912">
            <v>0</v>
          </cell>
          <cell r="BO912">
            <v>0</v>
          </cell>
          <cell r="BP912">
            <v>0</v>
          </cell>
          <cell r="BQ912">
            <v>0</v>
          </cell>
          <cell r="BR912">
            <v>0</v>
          </cell>
          <cell r="BS912">
            <v>0</v>
          </cell>
          <cell r="BT912">
            <v>0</v>
          </cell>
          <cell r="BU912">
            <v>0</v>
          </cell>
          <cell r="BV912">
            <v>0</v>
          </cell>
          <cell r="BW912">
            <v>0</v>
          </cell>
          <cell r="BX912">
            <v>0</v>
          </cell>
          <cell r="BY912">
            <v>0</v>
          </cell>
          <cell r="BZ912">
            <v>0</v>
          </cell>
          <cell r="CA912">
            <v>0</v>
          </cell>
          <cell r="CB912">
            <v>0</v>
          </cell>
          <cell r="CC912">
            <v>0</v>
          </cell>
          <cell r="CD912">
            <v>0</v>
          </cell>
          <cell r="CE912">
            <v>0</v>
          </cell>
          <cell r="CF912">
            <v>0</v>
          </cell>
          <cell r="CG912">
            <v>0</v>
          </cell>
          <cell r="CH912">
            <v>0</v>
          </cell>
          <cell r="CI912">
            <v>0</v>
          </cell>
          <cell r="CJ912">
            <v>0</v>
          </cell>
          <cell r="CK912">
            <v>0</v>
          </cell>
          <cell r="CL912">
            <v>0</v>
          </cell>
          <cell r="CM912">
            <v>0</v>
          </cell>
          <cell r="CN912">
            <v>0</v>
          </cell>
          <cell r="CO912">
            <v>0</v>
          </cell>
          <cell r="CP912">
            <v>0</v>
          </cell>
          <cell r="CQ912">
            <v>0</v>
          </cell>
          <cell r="CR912">
            <v>0</v>
          </cell>
          <cell r="CS912">
            <v>0</v>
          </cell>
          <cell r="CT912">
            <v>0</v>
          </cell>
          <cell r="CU912">
            <v>0</v>
          </cell>
          <cell r="CV912">
            <v>0</v>
          </cell>
          <cell r="CW912">
            <v>0</v>
          </cell>
          <cell r="CX912">
            <v>0</v>
          </cell>
          <cell r="CY912">
            <v>0</v>
          </cell>
          <cell r="CZ912">
            <v>0</v>
          </cell>
          <cell r="DA912">
            <v>0</v>
          </cell>
          <cell r="DB912">
            <v>0</v>
          </cell>
          <cell r="DC912">
            <v>0</v>
          </cell>
          <cell r="DD912">
            <v>0</v>
          </cell>
          <cell r="DE912">
            <v>0</v>
          </cell>
          <cell r="DF912">
            <v>0</v>
          </cell>
          <cell r="DG912">
            <v>0</v>
          </cell>
          <cell r="DH912">
            <v>0</v>
          </cell>
          <cell r="DI912">
            <v>0</v>
          </cell>
          <cell r="DJ912">
            <v>0</v>
          </cell>
          <cell r="DK912">
            <v>0</v>
          </cell>
          <cell r="DL912">
            <v>0</v>
          </cell>
          <cell r="DM912">
            <v>0</v>
          </cell>
          <cell r="DN912">
            <v>0</v>
          </cell>
          <cell r="DO912">
            <v>0</v>
          </cell>
          <cell r="DP912">
            <v>0</v>
          </cell>
          <cell r="DQ912">
            <v>0</v>
          </cell>
          <cell r="DR912">
            <v>0</v>
          </cell>
          <cell r="DS912">
            <v>0</v>
          </cell>
          <cell r="DT912">
            <v>0</v>
          </cell>
          <cell r="DU912">
            <v>0</v>
          </cell>
          <cell r="DV912">
            <v>0</v>
          </cell>
          <cell r="DW912">
            <v>0</v>
          </cell>
          <cell r="DX912">
            <v>0</v>
          </cell>
          <cell r="DY912">
            <v>0</v>
          </cell>
          <cell r="DZ912">
            <v>0</v>
          </cell>
          <cell r="EA912">
            <v>0</v>
          </cell>
          <cell r="EB912">
            <v>0</v>
          </cell>
          <cell r="EC912">
            <v>0</v>
          </cell>
          <cell r="ED912">
            <v>0</v>
          </cell>
          <cell r="EE912">
            <v>0</v>
          </cell>
          <cell r="EF912">
            <v>0</v>
          </cell>
          <cell r="EG912">
            <v>0</v>
          </cell>
          <cell r="EH912">
            <v>0</v>
          </cell>
          <cell r="EI912">
            <v>0</v>
          </cell>
          <cell r="EJ912">
            <v>0</v>
          </cell>
          <cell r="EK912">
            <v>0</v>
          </cell>
          <cell r="EL912">
            <v>0</v>
          </cell>
          <cell r="EM912">
            <v>0</v>
          </cell>
          <cell r="EN912">
            <v>0</v>
          </cell>
          <cell r="EO912">
            <v>0</v>
          </cell>
          <cell r="EP912">
            <v>0</v>
          </cell>
          <cell r="EQ912">
            <v>0</v>
          </cell>
          <cell r="ER912">
            <v>0</v>
          </cell>
          <cell r="ES912">
            <v>0</v>
          </cell>
          <cell r="ET912">
            <v>0</v>
          </cell>
          <cell r="EU912">
            <v>0</v>
          </cell>
          <cell r="EV912">
            <v>0</v>
          </cell>
          <cell r="EW912">
            <v>0</v>
          </cell>
          <cell r="EX912">
            <v>0</v>
          </cell>
          <cell r="GZ912">
            <v>0</v>
          </cell>
          <cell r="HA912">
            <v>0</v>
          </cell>
        </row>
        <row r="913">
          <cell r="B913" t="str">
            <v>GC60G</v>
          </cell>
          <cell r="C913" t="str">
            <v>LINHA 6GC60G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  <cell r="AL913">
            <v>0</v>
          </cell>
          <cell r="AM913">
            <v>0</v>
          </cell>
          <cell r="AN913">
            <v>0</v>
          </cell>
          <cell r="AO913">
            <v>0</v>
          </cell>
          <cell r="AP913">
            <v>0</v>
          </cell>
          <cell r="AQ913">
            <v>0</v>
          </cell>
          <cell r="AR913">
            <v>0</v>
          </cell>
          <cell r="AS913">
            <v>0</v>
          </cell>
          <cell r="AT913">
            <v>0</v>
          </cell>
          <cell r="AU913">
            <v>0</v>
          </cell>
          <cell r="AV913">
            <v>0</v>
          </cell>
          <cell r="AW913">
            <v>0</v>
          </cell>
          <cell r="AX913">
            <v>0</v>
          </cell>
          <cell r="AY913">
            <v>0</v>
          </cell>
          <cell r="AZ913">
            <v>0</v>
          </cell>
          <cell r="BA913">
            <v>0</v>
          </cell>
          <cell r="BB913">
            <v>0</v>
          </cell>
          <cell r="BC913">
            <v>0</v>
          </cell>
          <cell r="BD913">
            <v>0</v>
          </cell>
          <cell r="BE913">
            <v>0</v>
          </cell>
          <cell r="BF913">
            <v>0</v>
          </cell>
          <cell r="BG913">
            <v>0</v>
          </cell>
          <cell r="BH913">
            <v>0</v>
          </cell>
          <cell r="BI913">
            <v>0</v>
          </cell>
          <cell r="BJ913">
            <v>0</v>
          </cell>
          <cell r="BK913">
            <v>0</v>
          </cell>
          <cell r="BL913">
            <v>0</v>
          </cell>
          <cell r="BM913">
            <v>0</v>
          </cell>
          <cell r="BN913">
            <v>0</v>
          </cell>
          <cell r="BO913">
            <v>0</v>
          </cell>
          <cell r="BP913">
            <v>0</v>
          </cell>
          <cell r="BQ913">
            <v>0</v>
          </cell>
          <cell r="BR913">
            <v>0</v>
          </cell>
          <cell r="BS913">
            <v>0</v>
          </cell>
          <cell r="BT913">
            <v>0</v>
          </cell>
          <cell r="BU913">
            <v>0</v>
          </cell>
          <cell r="BV913">
            <v>0</v>
          </cell>
          <cell r="BW913">
            <v>0</v>
          </cell>
          <cell r="BX913">
            <v>0</v>
          </cell>
          <cell r="BY913">
            <v>0</v>
          </cell>
          <cell r="BZ913">
            <v>0</v>
          </cell>
          <cell r="CA913">
            <v>0</v>
          </cell>
          <cell r="CB913">
            <v>0</v>
          </cell>
          <cell r="CC913">
            <v>0</v>
          </cell>
          <cell r="CD913">
            <v>0</v>
          </cell>
          <cell r="CE913">
            <v>0</v>
          </cell>
          <cell r="CF913">
            <v>0</v>
          </cell>
          <cell r="CG913">
            <v>0</v>
          </cell>
          <cell r="CH913">
            <v>0</v>
          </cell>
          <cell r="CI913">
            <v>0</v>
          </cell>
          <cell r="CJ913">
            <v>0</v>
          </cell>
          <cell r="CK913">
            <v>0</v>
          </cell>
          <cell r="CL913">
            <v>0</v>
          </cell>
          <cell r="CM913">
            <v>0</v>
          </cell>
          <cell r="CN913">
            <v>0</v>
          </cell>
          <cell r="CO913">
            <v>0</v>
          </cell>
          <cell r="CP913">
            <v>0</v>
          </cell>
          <cell r="CQ913">
            <v>0</v>
          </cell>
          <cell r="CR913">
            <v>0</v>
          </cell>
          <cell r="CS913">
            <v>0</v>
          </cell>
          <cell r="CT913">
            <v>0</v>
          </cell>
          <cell r="CU913">
            <v>0</v>
          </cell>
          <cell r="CV913">
            <v>0</v>
          </cell>
          <cell r="CW913">
            <v>0</v>
          </cell>
          <cell r="CX913">
            <v>0</v>
          </cell>
          <cell r="CY913">
            <v>0</v>
          </cell>
          <cell r="CZ913">
            <v>0</v>
          </cell>
          <cell r="DA913">
            <v>0</v>
          </cell>
          <cell r="DB913">
            <v>0</v>
          </cell>
          <cell r="DC913">
            <v>0</v>
          </cell>
          <cell r="DD913">
            <v>0</v>
          </cell>
          <cell r="DE913">
            <v>0</v>
          </cell>
          <cell r="DF913">
            <v>0</v>
          </cell>
          <cell r="DG913">
            <v>0</v>
          </cell>
          <cell r="DH913">
            <v>0</v>
          </cell>
          <cell r="DI913">
            <v>0</v>
          </cell>
          <cell r="DJ913">
            <v>0</v>
          </cell>
          <cell r="DK913">
            <v>0</v>
          </cell>
          <cell r="DL913">
            <v>0</v>
          </cell>
          <cell r="DM913">
            <v>0</v>
          </cell>
          <cell r="DN913">
            <v>0</v>
          </cell>
          <cell r="DO913">
            <v>0</v>
          </cell>
          <cell r="DP913">
            <v>0</v>
          </cell>
          <cell r="DQ913">
            <v>0</v>
          </cell>
          <cell r="DR913">
            <v>0</v>
          </cell>
          <cell r="DS913">
            <v>0</v>
          </cell>
          <cell r="DT913">
            <v>0</v>
          </cell>
          <cell r="DU913">
            <v>0</v>
          </cell>
          <cell r="DV913">
            <v>0</v>
          </cell>
          <cell r="DW913">
            <v>0</v>
          </cell>
          <cell r="DX913">
            <v>0</v>
          </cell>
          <cell r="DY913">
            <v>0</v>
          </cell>
          <cell r="DZ913">
            <v>0</v>
          </cell>
          <cell r="EA913">
            <v>0</v>
          </cell>
          <cell r="EB913">
            <v>0</v>
          </cell>
          <cell r="EC913">
            <v>0</v>
          </cell>
          <cell r="ED913">
            <v>0</v>
          </cell>
          <cell r="EE913">
            <v>0</v>
          </cell>
          <cell r="EF913">
            <v>0</v>
          </cell>
          <cell r="EG913">
            <v>0</v>
          </cell>
          <cell r="EH913">
            <v>0</v>
          </cell>
          <cell r="EI913">
            <v>0</v>
          </cell>
          <cell r="EJ913">
            <v>0</v>
          </cell>
          <cell r="EK913">
            <v>0</v>
          </cell>
          <cell r="EL913">
            <v>0</v>
          </cell>
          <cell r="EM913">
            <v>0</v>
          </cell>
          <cell r="EN913">
            <v>0</v>
          </cell>
          <cell r="EO913">
            <v>0</v>
          </cell>
          <cell r="EP913">
            <v>0</v>
          </cell>
          <cell r="EQ913">
            <v>0</v>
          </cell>
          <cell r="ER913">
            <v>0</v>
          </cell>
          <cell r="ES913">
            <v>0</v>
          </cell>
          <cell r="ET913">
            <v>0</v>
          </cell>
          <cell r="EU913">
            <v>0</v>
          </cell>
          <cell r="EV913">
            <v>0</v>
          </cell>
          <cell r="EW913">
            <v>0</v>
          </cell>
          <cell r="EX913">
            <v>0</v>
          </cell>
          <cell r="GZ913">
            <v>0</v>
          </cell>
          <cell r="HA913">
            <v>0</v>
          </cell>
        </row>
        <row r="914">
          <cell r="B914" t="str">
            <v>33049EBA035</v>
          </cell>
          <cell r="C914">
            <v>0</v>
          </cell>
          <cell r="D914">
            <v>0</v>
          </cell>
          <cell r="E914">
            <v>0</v>
          </cell>
          <cell r="F914" t="str">
            <v>33049EBA035L0</v>
          </cell>
          <cell r="G914" t="str">
            <v>33049EBA035OLD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  <cell r="AL914">
            <v>0</v>
          </cell>
          <cell r="AM914">
            <v>0</v>
          </cell>
          <cell r="AN914">
            <v>0</v>
          </cell>
          <cell r="AO914">
            <v>0</v>
          </cell>
          <cell r="AP914">
            <v>0</v>
          </cell>
          <cell r="AQ914">
            <v>0</v>
          </cell>
          <cell r="AR914">
            <v>0</v>
          </cell>
          <cell r="AS914">
            <v>0</v>
          </cell>
          <cell r="AT914">
            <v>0</v>
          </cell>
          <cell r="AU914">
            <v>0</v>
          </cell>
          <cell r="AV914">
            <v>0</v>
          </cell>
          <cell r="AW914">
            <v>0</v>
          </cell>
          <cell r="AX914">
            <v>0</v>
          </cell>
          <cell r="AY914">
            <v>0</v>
          </cell>
          <cell r="AZ914">
            <v>0</v>
          </cell>
          <cell r="BA914">
            <v>0</v>
          </cell>
          <cell r="BB914">
            <v>0</v>
          </cell>
          <cell r="BC914">
            <v>0</v>
          </cell>
          <cell r="BD914">
            <v>0</v>
          </cell>
          <cell r="BE914">
            <v>0</v>
          </cell>
          <cell r="BF914">
            <v>0</v>
          </cell>
          <cell r="BG914">
            <v>0</v>
          </cell>
          <cell r="BH914">
            <v>0</v>
          </cell>
          <cell r="BI914">
            <v>0</v>
          </cell>
          <cell r="BJ914">
            <v>0</v>
          </cell>
          <cell r="BK914">
            <v>0</v>
          </cell>
          <cell r="BL914">
            <v>0</v>
          </cell>
          <cell r="BM914">
            <v>0</v>
          </cell>
          <cell r="BN914">
            <v>0</v>
          </cell>
          <cell r="BO914">
            <v>0</v>
          </cell>
          <cell r="BP914">
            <v>0</v>
          </cell>
          <cell r="BQ914">
            <v>0</v>
          </cell>
          <cell r="BR914">
            <v>0</v>
          </cell>
          <cell r="BS914">
            <v>0</v>
          </cell>
          <cell r="BT914">
            <v>0</v>
          </cell>
          <cell r="BU914">
            <v>0</v>
          </cell>
          <cell r="BV914">
            <v>0</v>
          </cell>
          <cell r="BW914">
            <v>0</v>
          </cell>
          <cell r="BX914">
            <v>0</v>
          </cell>
          <cell r="BY914">
            <v>0</v>
          </cell>
          <cell r="BZ914">
            <v>0</v>
          </cell>
          <cell r="CA914">
            <v>0</v>
          </cell>
          <cell r="CB914">
            <v>0</v>
          </cell>
          <cell r="CC914">
            <v>0</v>
          </cell>
          <cell r="CD914">
            <v>0</v>
          </cell>
          <cell r="CE914">
            <v>0</v>
          </cell>
          <cell r="CF914">
            <v>0</v>
          </cell>
          <cell r="CG914">
            <v>0</v>
          </cell>
          <cell r="CH914">
            <v>0</v>
          </cell>
          <cell r="CI914">
            <v>0</v>
          </cell>
          <cell r="CJ914">
            <v>0</v>
          </cell>
          <cell r="CK914">
            <v>0</v>
          </cell>
          <cell r="CL914">
            <v>0</v>
          </cell>
          <cell r="CM914">
            <v>0</v>
          </cell>
          <cell r="CN914">
            <v>0</v>
          </cell>
          <cell r="CO914">
            <v>0</v>
          </cell>
          <cell r="CP914">
            <v>0</v>
          </cell>
          <cell r="CQ914">
            <v>0</v>
          </cell>
          <cell r="CR914">
            <v>0</v>
          </cell>
          <cell r="CS914">
            <v>0</v>
          </cell>
          <cell r="CT914">
            <v>0</v>
          </cell>
          <cell r="CU914">
            <v>0</v>
          </cell>
          <cell r="CV914">
            <v>0</v>
          </cell>
          <cell r="CW914">
            <v>0</v>
          </cell>
          <cell r="CX914">
            <v>0</v>
          </cell>
          <cell r="CY914">
            <v>0</v>
          </cell>
          <cell r="CZ914">
            <v>0</v>
          </cell>
          <cell r="DA914">
            <v>0</v>
          </cell>
          <cell r="DB914">
            <v>0</v>
          </cell>
          <cell r="DC914">
            <v>0</v>
          </cell>
          <cell r="DD914">
            <v>0</v>
          </cell>
          <cell r="DE914">
            <v>0</v>
          </cell>
          <cell r="DF914">
            <v>0</v>
          </cell>
          <cell r="DG914">
            <v>0</v>
          </cell>
          <cell r="DH914">
            <v>0</v>
          </cell>
          <cell r="DI914">
            <v>0</v>
          </cell>
          <cell r="DJ914">
            <v>0</v>
          </cell>
          <cell r="DK914">
            <v>0</v>
          </cell>
          <cell r="DL914">
            <v>0</v>
          </cell>
          <cell r="DM914">
            <v>0</v>
          </cell>
          <cell r="DN914">
            <v>0</v>
          </cell>
          <cell r="DO914">
            <v>0</v>
          </cell>
          <cell r="DP914">
            <v>0</v>
          </cell>
          <cell r="DQ914">
            <v>0</v>
          </cell>
          <cell r="DR914">
            <v>0</v>
          </cell>
          <cell r="DS914">
            <v>0</v>
          </cell>
          <cell r="DT914">
            <v>0</v>
          </cell>
          <cell r="DU914">
            <v>0</v>
          </cell>
          <cell r="DV914">
            <v>0</v>
          </cell>
          <cell r="DW914">
            <v>0</v>
          </cell>
          <cell r="DX914">
            <v>0</v>
          </cell>
          <cell r="DY914">
            <v>0</v>
          </cell>
          <cell r="DZ914">
            <v>0</v>
          </cell>
          <cell r="EA914">
            <v>0</v>
          </cell>
          <cell r="EB914">
            <v>0</v>
          </cell>
          <cell r="EC914">
            <v>0</v>
          </cell>
          <cell r="ED914">
            <v>0</v>
          </cell>
          <cell r="EE914">
            <v>0</v>
          </cell>
          <cell r="EF914">
            <v>0</v>
          </cell>
          <cell r="EG914">
            <v>0</v>
          </cell>
          <cell r="EH914">
            <v>0</v>
          </cell>
          <cell r="EI914">
            <v>0</v>
          </cell>
          <cell r="EJ914">
            <v>0</v>
          </cell>
          <cell r="EK914">
            <v>0</v>
          </cell>
          <cell r="EL914">
            <v>0</v>
          </cell>
          <cell r="EM914">
            <v>0</v>
          </cell>
          <cell r="EN914">
            <v>0</v>
          </cell>
          <cell r="EO914">
            <v>0</v>
          </cell>
          <cell r="EP914">
            <v>0</v>
          </cell>
          <cell r="EQ914">
            <v>0</v>
          </cell>
          <cell r="ER914">
            <v>0</v>
          </cell>
          <cell r="ES914">
            <v>0</v>
          </cell>
          <cell r="ET914">
            <v>0</v>
          </cell>
          <cell r="EU914">
            <v>0</v>
          </cell>
          <cell r="EV914">
            <v>0</v>
          </cell>
          <cell r="EW914">
            <v>0</v>
          </cell>
          <cell r="EX914">
            <v>0</v>
          </cell>
          <cell r="GZ914">
            <v>0</v>
          </cell>
          <cell r="HA914">
            <v>0</v>
          </cell>
        </row>
        <row r="915">
          <cell r="B915" t="str">
            <v>GC75G</v>
          </cell>
          <cell r="C915" t="str">
            <v>LINHA 6GC75G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G915">
            <v>0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  <cell r="AL915">
            <v>0</v>
          </cell>
          <cell r="AM915">
            <v>0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  <cell r="AR915">
            <v>0</v>
          </cell>
          <cell r="AS915">
            <v>0</v>
          </cell>
          <cell r="AT915">
            <v>0</v>
          </cell>
          <cell r="AU915">
            <v>0</v>
          </cell>
          <cell r="AV915">
            <v>0</v>
          </cell>
          <cell r="AW915">
            <v>0</v>
          </cell>
          <cell r="AX915">
            <v>0</v>
          </cell>
          <cell r="AY915">
            <v>0</v>
          </cell>
          <cell r="AZ915">
            <v>0</v>
          </cell>
          <cell r="BA915">
            <v>0</v>
          </cell>
          <cell r="BB915">
            <v>0</v>
          </cell>
          <cell r="BC915">
            <v>0</v>
          </cell>
          <cell r="BD915">
            <v>0</v>
          </cell>
          <cell r="BE915">
            <v>0</v>
          </cell>
          <cell r="BF915">
            <v>0</v>
          </cell>
          <cell r="BG915">
            <v>0</v>
          </cell>
          <cell r="BH915">
            <v>0</v>
          </cell>
          <cell r="BI915">
            <v>0</v>
          </cell>
          <cell r="BJ915">
            <v>0</v>
          </cell>
          <cell r="BK915">
            <v>0</v>
          </cell>
          <cell r="BL915">
            <v>0</v>
          </cell>
          <cell r="BM915">
            <v>0</v>
          </cell>
          <cell r="BN915">
            <v>0</v>
          </cell>
          <cell r="BO915">
            <v>0</v>
          </cell>
          <cell r="BP915">
            <v>0</v>
          </cell>
          <cell r="BQ915">
            <v>0</v>
          </cell>
          <cell r="BR915">
            <v>0</v>
          </cell>
          <cell r="BS915">
            <v>0</v>
          </cell>
          <cell r="BT915">
            <v>0</v>
          </cell>
          <cell r="BU915">
            <v>0</v>
          </cell>
          <cell r="BV915">
            <v>0</v>
          </cell>
          <cell r="BW915">
            <v>0</v>
          </cell>
          <cell r="BX915">
            <v>0</v>
          </cell>
          <cell r="BY915">
            <v>0</v>
          </cell>
          <cell r="BZ915">
            <v>0</v>
          </cell>
          <cell r="CA915">
            <v>0</v>
          </cell>
          <cell r="CB915">
            <v>0</v>
          </cell>
          <cell r="CC915">
            <v>0</v>
          </cell>
          <cell r="CD915">
            <v>0</v>
          </cell>
          <cell r="CE915">
            <v>0</v>
          </cell>
          <cell r="CF915">
            <v>0</v>
          </cell>
          <cell r="CG915">
            <v>0</v>
          </cell>
          <cell r="CH915">
            <v>0</v>
          </cell>
          <cell r="CI915">
            <v>0</v>
          </cell>
          <cell r="CJ915">
            <v>0</v>
          </cell>
          <cell r="CK915">
            <v>0</v>
          </cell>
          <cell r="CL915">
            <v>0</v>
          </cell>
          <cell r="CM915">
            <v>0</v>
          </cell>
          <cell r="CN915">
            <v>0</v>
          </cell>
          <cell r="CO915">
            <v>0</v>
          </cell>
          <cell r="CP915">
            <v>0</v>
          </cell>
          <cell r="CQ915">
            <v>0</v>
          </cell>
          <cell r="CR915">
            <v>0</v>
          </cell>
          <cell r="CS915">
            <v>0</v>
          </cell>
          <cell r="CT915">
            <v>0</v>
          </cell>
          <cell r="CU915">
            <v>0</v>
          </cell>
          <cell r="CV915">
            <v>0</v>
          </cell>
          <cell r="CW915">
            <v>0</v>
          </cell>
          <cell r="CX915">
            <v>0</v>
          </cell>
          <cell r="CY915">
            <v>0</v>
          </cell>
          <cell r="CZ915">
            <v>0</v>
          </cell>
          <cell r="DA915">
            <v>0</v>
          </cell>
          <cell r="DB915">
            <v>0</v>
          </cell>
          <cell r="DC915">
            <v>0</v>
          </cell>
          <cell r="DD915">
            <v>0</v>
          </cell>
          <cell r="DE915">
            <v>0</v>
          </cell>
          <cell r="DF915">
            <v>0</v>
          </cell>
          <cell r="DG915">
            <v>0</v>
          </cell>
          <cell r="DH915">
            <v>0</v>
          </cell>
          <cell r="DI915">
            <v>0</v>
          </cell>
          <cell r="DJ915">
            <v>0</v>
          </cell>
          <cell r="DK915">
            <v>0</v>
          </cell>
          <cell r="DL915">
            <v>0</v>
          </cell>
          <cell r="DM915">
            <v>0</v>
          </cell>
          <cell r="DN915">
            <v>0</v>
          </cell>
          <cell r="DO915">
            <v>0</v>
          </cell>
          <cell r="DP915">
            <v>0</v>
          </cell>
          <cell r="DQ915">
            <v>0</v>
          </cell>
          <cell r="DR915">
            <v>0</v>
          </cell>
          <cell r="DS915">
            <v>0</v>
          </cell>
          <cell r="DT915">
            <v>0</v>
          </cell>
          <cell r="DU915">
            <v>0</v>
          </cell>
          <cell r="DV915">
            <v>0</v>
          </cell>
          <cell r="DW915">
            <v>0</v>
          </cell>
          <cell r="DX915">
            <v>0</v>
          </cell>
          <cell r="DY915">
            <v>0</v>
          </cell>
          <cell r="DZ915">
            <v>0</v>
          </cell>
          <cell r="EA915">
            <v>0</v>
          </cell>
          <cell r="EB915">
            <v>0</v>
          </cell>
          <cell r="EC915">
            <v>0</v>
          </cell>
          <cell r="ED915">
            <v>0</v>
          </cell>
          <cell r="EE915">
            <v>0</v>
          </cell>
          <cell r="EF915">
            <v>0</v>
          </cell>
          <cell r="EG915">
            <v>0</v>
          </cell>
          <cell r="EH915">
            <v>0</v>
          </cell>
          <cell r="EI915">
            <v>0</v>
          </cell>
          <cell r="EJ915">
            <v>0</v>
          </cell>
          <cell r="EK915">
            <v>0</v>
          </cell>
          <cell r="EL915">
            <v>0</v>
          </cell>
          <cell r="EM915">
            <v>0</v>
          </cell>
          <cell r="EN915">
            <v>0</v>
          </cell>
          <cell r="EO915">
            <v>0</v>
          </cell>
          <cell r="EP915">
            <v>0</v>
          </cell>
          <cell r="EQ915">
            <v>0</v>
          </cell>
          <cell r="ER915">
            <v>0</v>
          </cell>
          <cell r="ES915">
            <v>0</v>
          </cell>
          <cell r="ET915">
            <v>0</v>
          </cell>
          <cell r="EU915">
            <v>0</v>
          </cell>
          <cell r="EV915">
            <v>0</v>
          </cell>
          <cell r="EW915">
            <v>0</v>
          </cell>
          <cell r="EX915">
            <v>0</v>
          </cell>
          <cell r="GZ915">
            <v>0</v>
          </cell>
          <cell r="HA915">
            <v>0</v>
          </cell>
        </row>
        <row r="916">
          <cell r="B916" t="str">
            <v>33059EBA035</v>
          </cell>
          <cell r="C916">
            <v>0</v>
          </cell>
          <cell r="D916">
            <v>0</v>
          </cell>
          <cell r="E916">
            <v>0</v>
          </cell>
          <cell r="F916" t="str">
            <v>33059EBA035L0</v>
          </cell>
          <cell r="G916" t="str">
            <v>33059EBA035OLD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  <cell r="AL916">
            <v>0</v>
          </cell>
          <cell r="AM916">
            <v>0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  <cell r="AR916">
            <v>0</v>
          </cell>
          <cell r="AS916">
            <v>0</v>
          </cell>
          <cell r="AT916">
            <v>0</v>
          </cell>
          <cell r="AU916">
            <v>0</v>
          </cell>
          <cell r="AV916">
            <v>0</v>
          </cell>
          <cell r="AW916">
            <v>0</v>
          </cell>
          <cell r="AX916">
            <v>0</v>
          </cell>
          <cell r="AY916">
            <v>0</v>
          </cell>
          <cell r="AZ916">
            <v>0</v>
          </cell>
          <cell r="BA916">
            <v>0</v>
          </cell>
          <cell r="BB916">
            <v>0</v>
          </cell>
          <cell r="BC916">
            <v>0</v>
          </cell>
          <cell r="BD916">
            <v>0</v>
          </cell>
          <cell r="BE916">
            <v>0</v>
          </cell>
          <cell r="BF916">
            <v>0</v>
          </cell>
          <cell r="BG916">
            <v>0</v>
          </cell>
          <cell r="BH916">
            <v>0</v>
          </cell>
          <cell r="BI916">
            <v>0</v>
          </cell>
          <cell r="BJ916">
            <v>0</v>
          </cell>
          <cell r="BK916">
            <v>0</v>
          </cell>
          <cell r="BL916">
            <v>0</v>
          </cell>
          <cell r="BM916">
            <v>0</v>
          </cell>
          <cell r="BN916">
            <v>0</v>
          </cell>
          <cell r="BO916">
            <v>0</v>
          </cell>
          <cell r="BP916">
            <v>0</v>
          </cell>
          <cell r="BQ916">
            <v>0</v>
          </cell>
          <cell r="BR916">
            <v>0</v>
          </cell>
          <cell r="BS916">
            <v>0</v>
          </cell>
          <cell r="BT916">
            <v>0</v>
          </cell>
          <cell r="BU916">
            <v>0</v>
          </cell>
          <cell r="BV916">
            <v>0</v>
          </cell>
          <cell r="BW916">
            <v>0</v>
          </cell>
          <cell r="BX916">
            <v>0</v>
          </cell>
          <cell r="BY916">
            <v>0</v>
          </cell>
          <cell r="BZ916">
            <v>0</v>
          </cell>
          <cell r="CA916">
            <v>0</v>
          </cell>
          <cell r="CB916">
            <v>0</v>
          </cell>
          <cell r="CC916">
            <v>0</v>
          </cell>
          <cell r="CD916">
            <v>0</v>
          </cell>
          <cell r="CE916">
            <v>0</v>
          </cell>
          <cell r="CF916">
            <v>0</v>
          </cell>
          <cell r="CG916">
            <v>0</v>
          </cell>
          <cell r="CH916">
            <v>0</v>
          </cell>
          <cell r="CI916">
            <v>0</v>
          </cell>
          <cell r="CJ916">
            <v>0</v>
          </cell>
          <cell r="CK916">
            <v>0</v>
          </cell>
          <cell r="CL916">
            <v>0</v>
          </cell>
          <cell r="CM916">
            <v>0</v>
          </cell>
          <cell r="CN916">
            <v>0</v>
          </cell>
          <cell r="CO916">
            <v>0</v>
          </cell>
          <cell r="CP916">
            <v>0</v>
          </cell>
          <cell r="CQ916">
            <v>0</v>
          </cell>
          <cell r="CR916">
            <v>0</v>
          </cell>
          <cell r="CS916">
            <v>0</v>
          </cell>
          <cell r="CT916">
            <v>0</v>
          </cell>
          <cell r="CU916">
            <v>0</v>
          </cell>
          <cell r="CV916">
            <v>0</v>
          </cell>
          <cell r="CW916">
            <v>0</v>
          </cell>
          <cell r="CX916">
            <v>0</v>
          </cell>
          <cell r="CY916">
            <v>0</v>
          </cell>
          <cell r="CZ916">
            <v>0</v>
          </cell>
          <cell r="DA916">
            <v>0</v>
          </cell>
          <cell r="DB916">
            <v>0</v>
          </cell>
          <cell r="DC916">
            <v>0</v>
          </cell>
          <cell r="DD916">
            <v>0</v>
          </cell>
          <cell r="DE916">
            <v>0</v>
          </cell>
          <cell r="DF916">
            <v>0</v>
          </cell>
          <cell r="DG916">
            <v>0</v>
          </cell>
          <cell r="DH916">
            <v>0</v>
          </cell>
          <cell r="DI916">
            <v>0</v>
          </cell>
          <cell r="DJ916">
            <v>0</v>
          </cell>
          <cell r="DK916">
            <v>0</v>
          </cell>
          <cell r="DL916">
            <v>0</v>
          </cell>
          <cell r="DM916">
            <v>0</v>
          </cell>
          <cell r="DN916">
            <v>0</v>
          </cell>
          <cell r="DO916">
            <v>0</v>
          </cell>
          <cell r="DP916">
            <v>0</v>
          </cell>
          <cell r="DQ916">
            <v>0</v>
          </cell>
          <cell r="DR916">
            <v>0</v>
          </cell>
          <cell r="DS916">
            <v>0</v>
          </cell>
          <cell r="DT916">
            <v>0</v>
          </cell>
          <cell r="DU916">
            <v>0</v>
          </cell>
          <cell r="DV916">
            <v>0</v>
          </cell>
          <cell r="DW916">
            <v>0</v>
          </cell>
          <cell r="DX916">
            <v>0</v>
          </cell>
          <cell r="DY916">
            <v>0</v>
          </cell>
          <cell r="DZ916">
            <v>0</v>
          </cell>
          <cell r="EA916">
            <v>0</v>
          </cell>
          <cell r="EB916">
            <v>0</v>
          </cell>
          <cell r="EC916">
            <v>0</v>
          </cell>
          <cell r="ED916">
            <v>0</v>
          </cell>
          <cell r="EE916">
            <v>0</v>
          </cell>
          <cell r="EF916">
            <v>0</v>
          </cell>
          <cell r="EG916">
            <v>0</v>
          </cell>
          <cell r="EH916">
            <v>0</v>
          </cell>
          <cell r="EI916">
            <v>0</v>
          </cell>
          <cell r="EJ916">
            <v>0</v>
          </cell>
          <cell r="EK916">
            <v>0</v>
          </cell>
          <cell r="EL916">
            <v>0</v>
          </cell>
          <cell r="EM916">
            <v>0</v>
          </cell>
          <cell r="EN916">
            <v>0</v>
          </cell>
          <cell r="EO916">
            <v>0</v>
          </cell>
          <cell r="EP916">
            <v>0</v>
          </cell>
          <cell r="EQ916">
            <v>0</v>
          </cell>
          <cell r="ER916">
            <v>0</v>
          </cell>
          <cell r="ES916">
            <v>0</v>
          </cell>
          <cell r="ET916">
            <v>0</v>
          </cell>
          <cell r="EU916">
            <v>0</v>
          </cell>
          <cell r="EV916">
            <v>0</v>
          </cell>
          <cell r="EW916">
            <v>0</v>
          </cell>
          <cell r="EX916">
            <v>0</v>
          </cell>
          <cell r="GZ916">
            <v>0</v>
          </cell>
          <cell r="HA916">
            <v>0</v>
          </cell>
        </row>
        <row r="917">
          <cell r="B917" t="str">
            <v>EXP</v>
          </cell>
          <cell r="C917" t="str">
            <v>LINHA 6EXP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G917">
            <v>0</v>
          </cell>
          <cell r="AH917">
            <v>0</v>
          </cell>
          <cell r="AI917">
            <v>0</v>
          </cell>
          <cell r="AJ917">
            <v>0</v>
          </cell>
          <cell r="AK917">
            <v>0</v>
          </cell>
          <cell r="AL917">
            <v>0</v>
          </cell>
          <cell r="AM917">
            <v>0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  <cell r="AR917">
            <v>0</v>
          </cell>
          <cell r="AS917">
            <v>0</v>
          </cell>
          <cell r="AT917">
            <v>0</v>
          </cell>
          <cell r="AU917">
            <v>0</v>
          </cell>
          <cell r="AV917">
            <v>0</v>
          </cell>
          <cell r="AW917">
            <v>0</v>
          </cell>
          <cell r="AX917">
            <v>0</v>
          </cell>
          <cell r="AY917">
            <v>0</v>
          </cell>
          <cell r="AZ917">
            <v>0</v>
          </cell>
          <cell r="BA917">
            <v>0</v>
          </cell>
          <cell r="BB917">
            <v>0</v>
          </cell>
          <cell r="BC917">
            <v>0</v>
          </cell>
          <cell r="BD917">
            <v>0</v>
          </cell>
          <cell r="BE917">
            <v>0</v>
          </cell>
          <cell r="BF917">
            <v>0</v>
          </cell>
          <cell r="BG917">
            <v>0</v>
          </cell>
          <cell r="BH917">
            <v>0</v>
          </cell>
          <cell r="BI917">
            <v>0</v>
          </cell>
          <cell r="BJ917">
            <v>0</v>
          </cell>
          <cell r="BK917">
            <v>0</v>
          </cell>
          <cell r="BL917">
            <v>0</v>
          </cell>
          <cell r="BM917">
            <v>0</v>
          </cell>
          <cell r="BN917">
            <v>0</v>
          </cell>
          <cell r="BO917">
            <v>0</v>
          </cell>
          <cell r="BP917">
            <v>0</v>
          </cell>
          <cell r="BQ917">
            <v>0</v>
          </cell>
          <cell r="BR917">
            <v>0</v>
          </cell>
          <cell r="BS917">
            <v>0</v>
          </cell>
          <cell r="BT917">
            <v>0</v>
          </cell>
          <cell r="BU917">
            <v>0</v>
          </cell>
          <cell r="BV917">
            <v>0</v>
          </cell>
          <cell r="BW917">
            <v>0</v>
          </cell>
          <cell r="BX917">
            <v>0</v>
          </cell>
          <cell r="BY917">
            <v>0</v>
          </cell>
          <cell r="BZ917">
            <v>0</v>
          </cell>
          <cell r="CA917">
            <v>0</v>
          </cell>
          <cell r="CB917">
            <v>0</v>
          </cell>
          <cell r="CC917">
            <v>0</v>
          </cell>
          <cell r="CD917">
            <v>0</v>
          </cell>
          <cell r="CE917">
            <v>0</v>
          </cell>
          <cell r="CF917">
            <v>0</v>
          </cell>
          <cell r="CG917">
            <v>0</v>
          </cell>
          <cell r="CH917">
            <v>0</v>
          </cell>
          <cell r="CI917">
            <v>0</v>
          </cell>
          <cell r="CJ917">
            <v>0</v>
          </cell>
          <cell r="CK917">
            <v>0</v>
          </cell>
          <cell r="CL917">
            <v>0</v>
          </cell>
          <cell r="CM917">
            <v>0</v>
          </cell>
          <cell r="CN917">
            <v>0</v>
          </cell>
          <cell r="CO917">
            <v>0</v>
          </cell>
          <cell r="CP917">
            <v>0</v>
          </cell>
          <cell r="CQ917">
            <v>0</v>
          </cell>
          <cell r="CR917">
            <v>0</v>
          </cell>
          <cell r="CS917">
            <v>0</v>
          </cell>
          <cell r="CT917">
            <v>0</v>
          </cell>
          <cell r="CU917">
            <v>0</v>
          </cell>
          <cell r="CV917">
            <v>0</v>
          </cell>
          <cell r="CW917">
            <v>0</v>
          </cell>
          <cell r="CX917">
            <v>0</v>
          </cell>
          <cell r="CY917">
            <v>0</v>
          </cell>
          <cell r="CZ917">
            <v>0</v>
          </cell>
          <cell r="DA917">
            <v>0</v>
          </cell>
          <cell r="DB917">
            <v>0</v>
          </cell>
          <cell r="DC917">
            <v>0</v>
          </cell>
          <cell r="DD917">
            <v>0</v>
          </cell>
          <cell r="DE917">
            <v>0</v>
          </cell>
          <cell r="DF917">
            <v>0</v>
          </cell>
          <cell r="DG917">
            <v>0</v>
          </cell>
          <cell r="DH917">
            <v>0</v>
          </cell>
          <cell r="DI917">
            <v>0</v>
          </cell>
          <cell r="DJ917">
            <v>0</v>
          </cell>
          <cell r="DK917">
            <v>0</v>
          </cell>
          <cell r="DL917">
            <v>0</v>
          </cell>
          <cell r="DM917">
            <v>0</v>
          </cell>
          <cell r="DN917">
            <v>0</v>
          </cell>
          <cell r="DO917">
            <v>0</v>
          </cell>
          <cell r="DP917">
            <v>0</v>
          </cell>
          <cell r="DQ917">
            <v>0</v>
          </cell>
          <cell r="DR917">
            <v>0</v>
          </cell>
          <cell r="DS917">
            <v>0</v>
          </cell>
          <cell r="DT917">
            <v>0</v>
          </cell>
          <cell r="DU917">
            <v>0</v>
          </cell>
          <cell r="DV917">
            <v>0</v>
          </cell>
          <cell r="DW917">
            <v>0</v>
          </cell>
          <cell r="DX917">
            <v>0</v>
          </cell>
          <cell r="DY917">
            <v>0</v>
          </cell>
          <cell r="DZ917">
            <v>0</v>
          </cell>
          <cell r="EA917">
            <v>0</v>
          </cell>
          <cell r="EB917">
            <v>0</v>
          </cell>
          <cell r="EC917">
            <v>0</v>
          </cell>
          <cell r="ED917">
            <v>0</v>
          </cell>
          <cell r="EE917">
            <v>0</v>
          </cell>
          <cell r="EF917">
            <v>0</v>
          </cell>
          <cell r="EG917">
            <v>0</v>
          </cell>
          <cell r="EH917">
            <v>0</v>
          </cell>
          <cell r="EI917">
            <v>0</v>
          </cell>
          <cell r="EJ917">
            <v>0</v>
          </cell>
          <cell r="EK917">
            <v>0</v>
          </cell>
          <cell r="EL917">
            <v>0</v>
          </cell>
          <cell r="EM917">
            <v>0</v>
          </cell>
          <cell r="EN917">
            <v>0</v>
          </cell>
          <cell r="EO917">
            <v>0</v>
          </cell>
          <cell r="EP917">
            <v>0</v>
          </cell>
          <cell r="EQ917">
            <v>0</v>
          </cell>
          <cell r="ER917">
            <v>0</v>
          </cell>
          <cell r="ES917">
            <v>0</v>
          </cell>
          <cell r="ET917">
            <v>0</v>
          </cell>
          <cell r="EU917">
            <v>0</v>
          </cell>
          <cell r="EV917">
            <v>0</v>
          </cell>
          <cell r="EW917">
            <v>0</v>
          </cell>
          <cell r="EX917">
            <v>0</v>
          </cell>
          <cell r="GZ917">
            <v>0</v>
          </cell>
          <cell r="HA917">
            <v>0</v>
          </cell>
        </row>
        <row r="918">
          <cell r="B918" t="str">
            <v>GC60GME</v>
          </cell>
          <cell r="C918">
            <v>0</v>
          </cell>
          <cell r="D918">
            <v>0</v>
          </cell>
          <cell r="E918">
            <v>0</v>
          </cell>
          <cell r="F918" t="str">
            <v>GC60GMEL0</v>
          </cell>
          <cell r="G918" t="str">
            <v>33049DFA035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  <cell r="AL918">
            <v>0</v>
          </cell>
          <cell r="AM918">
            <v>0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  <cell r="AR918">
            <v>0</v>
          </cell>
          <cell r="AS918">
            <v>0</v>
          </cell>
          <cell r="AT918">
            <v>0</v>
          </cell>
          <cell r="AU918">
            <v>0</v>
          </cell>
          <cell r="AV918">
            <v>0</v>
          </cell>
          <cell r="AW918">
            <v>0</v>
          </cell>
          <cell r="AX918">
            <v>0</v>
          </cell>
          <cell r="AY918">
            <v>0</v>
          </cell>
          <cell r="AZ918">
            <v>0</v>
          </cell>
          <cell r="BA918">
            <v>0</v>
          </cell>
          <cell r="BB918">
            <v>0</v>
          </cell>
          <cell r="BC918">
            <v>0</v>
          </cell>
          <cell r="BD918">
            <v>0</v>
          </cell>
          <cell r="BE918">
            <v>0</v>
          </cell>
          <cell r="BF918">
            <v>0</v>
          </cell>
          <cell r="BG918">
            <v>0</v>
          </cell>
          <cell r="BH918">
            <v>0</v>
          </cell>
          <cell r="BI918">
            <v>0</v>
          </cell>
          <cell r="BJ918">
            <v>0</v>
          </cell>
          <cell r="BK918">
            <v>0</v>
          </cell>
          <cell r="BL918">
            <v>0</v>
          </cell>
          <cell r="BM918">
            <v>0</v>
          </cell>
          <cell r="BN918">
            <v>0</v>
          </cell>
          <cell r="BO918">
            <v>0</v>
          </cell>
          <cell r="BP918">
            <v>0</v>
          </cell>
          <cell r="BQ918">
            <v>0</v>
          </cell>
          <cell r="BR918">
            <v>0</v>
          </cell>
          <cell r="BS918">
            <v>0</v>
          </cell>
          <cell r="BT918">
            <v>0</v>
          </cell>
          <cell r="BU918">
            <v>0</v>
          </cell>
          <cell r="BV918">
            <v>0</v>
          </cell>
          <cell r="BW918">
            <v>0</v>
          </cell>
          <cell r="BX918">
            <v>0</v>
          </cell>
          <cell r="BY918">
            <v>0</v>
          </cell>
          <cell r="BZ918">
            <v>0</v>
          </cell>
          <cell r="CA918">
            <v>0</v>
          </cell>
          <cell r="CB918">
            <v>0</v>
          </cell>
          <cell r="CC918">
            <v>0</v>
          </cell>
          <cell r="CD918">
            <v>0</v>
          </cell>
          <cell r="CE918">
            <v>0</v>
          </cell>
          <cell r="CF918">
            <v>0</v>
          </cell>
          <cell r="CG918">
            <v>0</v>
          </cell>
          <cell r="CH918">
            <v>0</v>
          </cell>
          <cell r="CI918">
            <v>0</v>
          </cell>
          <cell r="CJ918">
            <v>0</v>
          </cell>
          <cell r="CK918">
            <v>0</v>
          </cell>
          <cell r="CL918">
            <v>0</v>
          </cell>
          <cell r="CM918">
            <v>0</v>
          </cell>
          <cell r="CN918">
            <v>0</v>
          </cell>
          <cell r="CO918">
            <v>0</v>
          </cell>
          <cell r="CP918">
            <v>0</v>
          </cell>
          <cell r="CQ918">
            <v>0</v>
          </cell>
          <cell r="CR918">
            <v>0</v>
          </cell>
          <cell r="CS918">
            <v>0</v>
          </cell>
          <cell r="CT918">
            <v>0</v>
          </cell>
          <cell r="CU918">
            <v>0</v>
          </cell>
          <cell r="CV918">
            <v>0</v>
          </cell>
          <cell r="CW918">
            <v>0</v>
          </cell>
          <cell r="CX918">
            <v>0</v>
          </cell>
          <cell r="CY918">
            <v>0</v>
          </cell>
          <cell r="CZ918">
            <v>0</v>
          </cell>
          <cell r="DA918">
            <v>0</v>
          </cell>
          <cell r="DB918">
            <v>0</v>
          </cell>
          <cell r="DC918">
            <v>0</v>
          </cell>
          <cell r="DD918">
            <v>0</v>
          </cell>
          <cell r="DE918">
            <v>0</v>
          </cell>
          <cell r="DF918">
            <v>0</v>
          </cell>
          <cell r="DG918">
            <v>0</v>
          </cell>
          <cell r="DH918">
            <v>0</v>
          </cell>
          <cell r="DI918">
            <v>0</v>
          </cell>
          <cell r="DJ918">
            <v>0</v>
          </cell>
          <cell r="DK918">
            <v>0</v>
          </cell>
          <cell r="DL918">
            <v>0</v>
          </cell>
          <cell r="DM918">
            <v>0</v>
          </cell>
          <cell r="DN918">
            <v>0</v>
          </cell>
          <cell r="DO918">
            <v>0</v>
          </cell>
          <cell r="DP918">
            <v>0</v>
          </cell>
          <cell r="DQ918">
            <v>0</v>
          </cell>
          <cell r="DR918">
            <v>0</v>
          </cell>
          <cell r="DS918">
            <v>0</v>
          </cell>
          <cell r="DT918">
            <v>0</v>
          </cell>
          <cell r="DU918">
            <v>0</v>
          </cell>
          <cell r="DV918">
            <v>0</v>
          </cell>
          <cell r="DW918">
            <v>0</v>
          </cell>
          <cell r="DX918">
            <v>0</v>
          </cell>
          <cell r="DY918">
            <v>0</v>
          </cell>
          <cell r="DZ918">
            <v>0</v>
          </cell>
          <cell r="EA918">
            <v>0</v>
          </cell>
          <cell r="EB918">
            <v>0</v>
          </cell>
          <cell r="EC918">
            <v>0</v>
          </cell>
          <cell r="ED918">
            <v>0</v>
          </cell>
          <cell r="EE918">
            <v>0</v>
          </cell>
          <cell r="EF918">
            <v>0</v>
          </cell>
          <cell r="EG918">
            <v>0</v>
          </cell>
          <cell r="EH918">
            <v>0</v>
          </cell>
          <cell r="EI918">
            <v>0</v>
          </cell>
          <cell r="EJ918">
            <v>0</v>
          </cell>
          <cell r="EK918">
            <v>0</v>
          </cell>
          <cell r="EL918">
            <v>0</v>
          </cell>
          <cell r="EM918">
            <v>0</v>
          </cell>
          <cell r="EN918">
            <v>0</v>
          </cell>
          <cell r="EO918">
            <v>0</v>
          </cell>
          <cell r="EP918">
            <v>0</v>
          </cell>
          <cell r="EQ918">
            <v>0</v>
          </cell>
          <cell r="ER918">
            <v>0</v>
          </cell>
          <cell r="ES918">
            <v>0</v>
          </cell>
          <cell r="ET918">
            <v>0</v>
          </cell>
          <cell r="EU918">
            <v>0</v>
          </cell>
          <cell r="EV918">
            <v>0</v>
          </cell>
          <cell r="EW918">
            <v>0</v>
          </cell>
          <cell r="EX918">
            <v>0</v>
          </cell>
          <cell r="GZ918">
            <v>0</v>
          </cell>
          <cell r="HA918">
            <v>0</v>
          </cell>
        </row>
        <row r="919">
          <cell r="B919" t="str">
            <v>GC75GME</v>
          </cell>
          <cell r="C919">
            <v>0</v>
          </cell>
          <cell r="D919">
            <v>0</v>
          </cell>
          <cell r="E919">
            <v>0</v>
          </cell>
          <cell r="F919" t="str">
            <v>GC75GMEL0</v>
          </cell>
          <cell r="G919" t="str">
            <v>33059DFA035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  <cell r="AL919">
            <v>0</v>
          </cell>
          <cell r="AM919">
            <v>0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  <cell r="AR919">
            <v>0</v>
          </cell>
          <cell r="AS919">
            <v>0</v>
          </cell>
          <cell r="AT919">
            <v>0</v>
          </cell>
          <cell r="AU919">
            <v>0</v>
          </cell>
          <cell r="AV919">
            <v>0</v>
          </cell>
          <cell r="AW919">
            <v>0</v>
          </cell>
          <cell r="AX919">
            <v>0</v>
          </cell>
          <cell r="AY919">
            <v>0</v>
          </cell>
          <cell r="AZ919">
            <v>0</v>
          </cell>
          <cell r="BA919">
            <v>0</v>
          </cell>
          <cell r="BB919">
            <v>0</v>
          </cell>
          <cell r="BC919">
            <v>0</v>
          </cell>
          <cell r="BD919">
            <v>0</v>
          </cell>
          <cell r="BE919">
            <v>0</v>
          </cell>
          <cell r="BF919">
            <v>0</v>
          </cell>
          <cell r="BG919">
            <v>0</v>
          </cell>
          <cell r="BH919">
            <v>0</v>
          </cell>
          <cell r="BI919">
            <v>0</v>
          </cell>
          <cell r="BJ919">
            <v>0</v>
          </cell>
          <cell r="BK919">
            <v>0</v>
          </cell>
          <cell r="BL919">
            <v>0</v>
          </cell>
          <cell r="BM919">
            <v>0</v>
          </cell>
          <cell r="BN919">
            <v>0</v>
          </cell>
          <cell r="BO919">
            <v>0</v>
          </cell>
          <cell r="BP919">
            <v>0</v>
          </cell>
          <cell r="BQ919">
            <v>0</v>
          </cell>
          <cell r="BR919">
            <v>0</v>
          </cell>
          <cell r="BS919">
            <v>0</v>
          </cell>
          <cell r="BT919">
            <v>0</v>
          </cell>
          <cell r="BU919">
            <v>0</v>
          </cell>
          <cell r="BV919">
            <v>0</v>
          </cell>
          <cell r="BW919">
            <v>0</v>
          </cell>
          <cell r="BX919">
            <v>0</v>
          </cell>
          <cell r="BY919">
            <v>0</v>
          </cell>
          <cell r="BZ919">
            <v>0</v>
          </cell>
          <cell r="CA919">
            <v>0</v>
          </cell>
          <cell r="CB919">
            <v>0</v>
          </cell>
          <cell r="CC919">
            <v>0</v>
          </cell>
          <cell r="CD919">
            <v>0</v>
          </cell>
          <cell r="CE919">
            <v>0</v>
          </cell>
          <cell r="CF919">
            <v>0</v>
          </cell>
          <cell r="CG919">
            <v>0</v>
          </cell>
          <cell r="CH919">
            <v>0</v>
          </cell>
          <cell r="CI919">
            <v>0</v>
          </cell>
          <cell r="CJ919">
            <v>0</v>
          </cell>
          <cell r="CK919">
            <v>0</v>
          </cell>
          <cell r="CL919">
            <v>0</v>
          </cell>
          <cell r="CM919">
            <v>0</v>
          </cell>
          <cell r="CN919">
            <v>0</v>
          </cell>
          <cell r="CO919">
            <v>0</v>
          </cell>
          <cell r="CP919">
            <v>0</v>
          </cell>
          <cell r="CQ919">
            <v>0</v>
          </cell>
          <cell r="CR919">
            <v>0</v>
          </cell>
          <cell r="CS919">
            <v>0</v>
          </cell>
          <cell r="CT919">
            <v>0</v>
          </cell>
          <cell r="CU919">
            <v>0</v>
          </cell>
          <cell r="CV919">
            <v>0</v>
          </cell>
          <cell r="CW919">
            <v>0</v>
          </cell>
          <cell r="CX919">
            <v>0</v>
          </cell>
          <cell r="CY919">
            <v>0</v>
          </cell>
          <cell r="CZ919">
            <v>0</v>
          </cell>
          <cell r="DA919">
            <v>0</v>
          </cell>
          <cell r="DB919">
            <v>0</v>
          </cell>
          <cell r="DC919">
            <v>0</v>
          </cell>
          <cell r="DD919">
            <v>0</v>
          </cell>
          <cell r="DE919">
            <v>0</v>
          </cell>
          <cell r="DF919">
            <v>0</v>
          </cell>
          <cell r="DG919">
            <v>0</v>
          </cell>
          <cell r="DH919">
            <v>0</v>
          </cell>
          <cell r="DI919">
            <v>0</v>
          </cell>
          <cell r="DJ919">
            <v>0</v>
          </cell>
          <cell r="DK919">
            <v>0</v>
          </cell>
          <cell r="DL919">
            <v>0</v>
          </cell>
          <cell r="DM919">
            <v>0</v>
          </cell>
          <cell r="DN919">
            <v>0</v>
          </cell>
          <cell r="DO919">
            <v>0</v>
          </cell>
          <cell r="DP919">
            <v>0</v>
          </cell>
          <cell r="DQ919">
            <v>0</v>
          </cell>
          <cell r="DR919">
            <v>0</v>
          </cell>
          <cell r="DS919">
            <v>0</v>
          </cell>
          <cell r="DT919">
            <v>0</v>
          </cell>
          <cell r="DU919">
            <v>0</v>
          </cell>
          <cell r="DV919">
            <v>0</v>
          </cell>
          <cell r="DW919">
            <v>0</v>
          </cell>
          <cell r="DX919">
            <v>0</v>
          </cell>
          <cell r="DY919">
            <v>0</v>
          </cell>
          <cell r="DZ919">
            <v>0</v>
          </cell>
          <cell r="EA919">
            <v>0</v>
          </cell>
          <cell r="EB919">
            <v>0</v>
          </cell>
          <cell r="EC919">
            <v>0</v>
          </cell>
          <cell r="ED919">
            <v>0</v>
          </cell>
          <cell r="EE919">
            <v>0</v>
          </cell>
          <cell r="EF919">
            <v>0</v>
          </cell>
          <cell r="EG919">
            <v>0</v>
          </cell>
          <cell r="EH919">
            <v>0</v>
          </cell>
          <cell r="EI919">
            <v>0</v>
          </cell>
          <cell r="EJ919">
            <v>0</v>
          </cell>
          <cell r="EK919">
            <v>0</v>
          </cell>
          <cell r="EL919">
            <v>0</v>
          </cell>
          <cell r="EM919">
            <v>0</v>
          </cell>
          <cell r="EN919">
            <v>0</v>
          </cell>
          <cell r="EO919">
            <v>0</v>
          </cell>
          <cell r="EP919">
            <v>0</v>
          </cell>
          <cell r="EQ919">
            <v>0</v>
          </cell>
          <cell r="ER919">
            <v>0</v>
          </cell>
          <cell r="ES919">
            <v>0</v>
          </cell>
          <cell r="ET919">
            <v>0</v>
          </cell>
          <cell r="EU919">
            <v>0</v>
          </cell>
          <cell r="EV919">
            <v>0</v>
          </cell>
          <cell r="EW919">
            <v>0</v>
          </cell>
          <cell r="EX919">
            <v>0</v>
          </cell>
          <cell r="GZ919">
            <v>0</v>
          </cell>
          <cell r="HA919">
            <v>0</v>
          </cell>
        </row>
        <row r="920">
          <cell r="B920" t="str">
            <v>TOTAL OUTROS COOKTOP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  <cell r="AM920">
            <v>0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  <cell r="AR920">
            <v>0</v>
          </cell>
          <cell r="AS920">
            <v>0</v>
          </cell>
          <cell r="AT920">
            <v>0</v>
          </cell>
          <cell r="AU920">
            <v>0</v>
          </cell>
          <cell r="AV920">
            <v>0</v>
          </cell>
          <cell r="AW920">
            <v>0</v>
          </cell>
          <cell r="AX920">
            <v>0</v>
          </cell>
          <cell r="AY920">
            <v>0</v>
          </cell>
          <cell r="AZ920">
            <v>0</v>
          </cell>
          <cell r="BA920">
            <v>0</v>
          </cell>
          <cell r="BB920">
            <v>0</v>
          </cell>
          <cell r="BC920">
            <v>0</v>
          </cell>
          <cell r="BD920">
            <v>0</v>
          </cell>
          <cell r="BE920">
            <v>0</v>
          </cell>
          <cell r="BF920">
            <v>0</v>
          </cell>
          <cell r="BG920">
            <v>0</v>
          </cell>
          <cell r="BH920">
            <v>0</v>
          </cell>
          <cell r="BI920">
            <v>0</v>
          </cell>
          <cell r="BJ920">
            <v>0</v>
          </cell>
          <cell r="BK920">
            <v>0</v>
          </cell>
          <cell r="BL920">
            <v>0</v>
          </cell>
          <cell r="BM920">
            <v>0</v>
          </cell>
          <cell r="BN920">
            <v>0</v>
          </cell>
          <cell r="BO920">
            <v>0</v>
          </cell>
          <cell r="BP920">
            <v>0</v>
          </cell>
          <cell r="BQ920">
            <v>0</v>
          </cell>
          <cell r="BR920">
            <v>0</v>
          </cell>
          <cell r="BS920">
            <v>0</v>
          </cell>
          <cell r="BT920">
            <v>0</v>
          </cell>
          <cell r="BU920">
            <v>0</v>
          </cell>
          <cell r="BV920">
            <v>0</v>
          </cell>
          <cell r="BW920">
            <v>0</v>
          </cell>
          <cell r="BX920">
            <v>0</v>
          </cell>
          <cell r="BY920">
            <v>0</v>
          </cell>
          <cell r="BZ920">
            <v>0</v>
          </cell>
          <cell r="CA920">
            <v>0</v>
          </cell>
          <cell r="CB920">
            <v>0</v>
          </cell>
          <cell r="CC920">
            <v>0</v>
          </cell>
          <cell r="CD920">
            <v>0</v>
          </cell>
          <cell r="CE920">
            <v>0</v>
          </cell>
          <cell r="CF920">
            <v>0</v>
          </cell>
          <cell r="CG920">
            <v>0</v>
          </cell>
          <cell r="CH920">
            <v>0</v>
          </cell>
          <cell r="CI920">
            <v>0</v>
          </cell>
          <cell r="CJ920">
            <v>0</v>
          </cell>
          <cell r="CK920">
            <v>0</v>
          </cell>
          <cell r="CL920">
            <v>0</v>
          </cell>
          <cell r="CM920">
            <v>0</v>
          </cell>
          <cell r="CN920">
            <v>0</v>
          </cell>
          <cell r="CO920">
            <v>0</v>
          </cell>
          <cell r="CP920">
            <v>0</v>
          </cell>
          <cell r="CQ920">
            <v>0</v>
          </cell>
          <cell r="CR920">
            <v>0</v>
          </cell>
          <cell r="CS920">
            <v>0</v>
          </cell>
          <cell r="CT920">
            <v>0</v>
          </cell>
          <cell r="CU920">
            <v>0</v>
          </cell>
          <cell r="CV920">
            <v>0</v>
          </cell>
          <cell r="CW920">
            <v>0</v>
          </cell>
          <cell r="CX920">
            <v>0</v>
          </cell>
          <cell r="CY920">
            <v>0</v>
          </cell>
          <cell r="CZ920">
            <v>0</v>
          </cell>
          <cell r="DA920">
            <v>0</v>
          </cell>
          <cell r="DB920">
            <v>0</v>
          </cell>
          <cell r="DC920">
            <v>0</v>
          </cell>
          <cell r="DD920">
            <v>0</v>
          </cell>
          <cell r="DE920">
            <v>0</v>
          </cell>
          <cell r="DF920">
            <v>0</v>
          </cell>
          <cell r="DG920">
            <v>0</v>
          </cell>
          <cell r="DH920">
            <v>0</v>
          </cell>
          <cell r="DI920">
            <v>0</v>
          </cell>
          <cell r="DJ920">
            <v>0</v>
          </cell>
          <cell r="DK920">
            <v>0</v>
          </cell>
          <cell r="DL920">
            <v>0</v>
          </cell>
          <cell r="DM920">
            <v>0</v>
          </cell>
          <cell r="DN920">
            <v>0</v>
          </cell>
          <cell r="DO920">
            <v>0</v>
          </cell>
          <cell r="DP920">
            <v>0</v>
          </cell>
          <cell r="DQ920">
            <v>0</v>
          </cell>
          <cell r="DR920">
            <v>0</v>
          </cell>
          <cell r="DS920">
            <v>0</v>
          </cell>
          <cell r="DT920">
            <v>0</v>
          </cell>
          <cell r="DU920">
            <v>0</v>
          </cell>
          <cell r="DV920">
            <v>0</v>
          </cell>
          <cell r="DW920">
            <v>0</v>
          </cell>
          <cell r="DX920">
            <v>0</v>
          </cell>
          <cell r="DY920">
            <v>0</v>
          </cell>
          <cell r="DZ920">
            <v>0</v>
          </cell>
          <cell r="EA920">
            <v>0</v>
          </cell>
          <cell r="EB920">
            <v>0</v>
          </cell>
          <cell r="EC920">
            <v>0</v>
          </cell>
          <cell r="ED920">
            <v>0</v>
          </cell>
          <cell r="EE920">
            <v>0</v>
          </cell>
          <cell r="EF920">
            <v>0</v>
          </cell>
          <cell r="EG920">
            <v>0</v>
          </cell>
          <cell r="EH920">
            <v>0</v>
          </cell>
          <cell r="EI920">
            <v>0</v>
          </cell>
          <cell r="EJ920">
            <v>0</v>
          </cell>
          <cell r="EK920">
            <v>0</v>
          </cell>
          <cell r="EL920">
            <v>0</v>
          </cell>
          <cell r="EM920">
            <v>0</v>
          </cell>
          <cell r="EN920">
            <v>0</v>
          </cell>
          <cell r="EO920">
            <v>0</v>
          </cell>
          <cell r="EP920">
            <v>0</v>
          </cell>
          <cell r="EQ920">
            <v>0</v>
          </cell>
          <cell r="ER920">
            <v>0</v>
          </cell>
          <cell r="ES920">
            <v>0</v>
          </cell>
          <cell r="ET920">
            <v>0</v>
          </cell>
          <cell r="EU920">
            <v>0</v>
          </cell>
          <cell r="EV920">
            <v>0</v>
          </cell>
          <cell r="EW920">
            <v>0</v>
          </cell>
          <cell r="EX920">
            <v>0</v>
          </cell>
          <cell r="GZ920">
            <v>0</v>
          </cell>
          <cell r="HA920">
            <v>0</v>
          </cell>
        </row>
        <row r="921"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  <cell r="AL921">
            <v>0</v>
          </cell>
          <cell r="AM921">
            <v>0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  <cell r="AR921">
            <v>0</v>
          </cell>
          <cell r="AS921">
            <v>0</v>
          </cell>
          <cell r="AT921">
            <v>0</v>
          </cell>
          <cell r="AU921">
            <v>0</v>
          </cell>
          <cell r="AV921">
            <v>0</v>
          </cell>
          <cell r="AW921">
            <v>0</v>
          </cell>
          <cell r="AX921">
            <v>0</v>
          </cell>
          <cell r="AY921">
            <v>0</v>
          </cell>
          <cell r="AZ921">
            <v>0</v>
          </cell>
          <cell r="BA921">
            <v>0</v>
          </cell>
          <cell r="BB921">
            <v>0</v>
          </cell>
          <cell r="BC921">
            <v>0</v>
          </cell>
          <cell r="BD921">
            <v>0</v>
          </cell>
          <cell r="BE921">
            <v>0</v>
          </cell>
          <cell r="BF921">
            <v>0</v>
          </cell>
          <cell r="BG921">
            <v>0</v>
          </cell>
          <cell r="BH921">
            <v>0</v>
          </cell>
          <cell r="BI921">
            <v>0</v>
          </cell>
          <cell r="BJ921">
            <v>0</v>
          </cell>
          <cell r="BK921">
            <v>0</v>
          </cell>
          <cell r="BL921">
            <v>0</v>
          </cell>
          <cell r="BM921">
            <v>0</v>
          </cell>
          <cell r="BN921">
            <v>0</v>
          </cell>
          <cell r="BO921">
            <v>0</v>
          </cell>
          <cell r="BP921">
            <v>0</v>
          </cell>
          <cell r="BQ921">
            <v>0</v>
          </cell>
          <cell r="BR921">
            <v>0</v>
          </cell>
          <cell r="BS921">
            <v>0</v>
          </cell>
          <cell r="BT921">
            <v>0</v>
          </cell>
          <cell r="BU921">
            <v>0</v>
          </cell>
          <cell r="BV921">
            <v>0</v>
          </cell>
          <cell r="BW921">
            <v>0</v>
          </cell>
          <cell r="BX921">
            <v>0</v>
          </cell>
          <cell r="BY921">
            <v>0</v>
          </cell>
          <cell r="BZ921">
            <v>0</v>
          </cell>
          <cell r="CA921">
            <v>0</v>
          </cell>
          <cell r="CB921">
            <v>0</v>
          </cell>
          <cell r="CC921">
            <v>0</v>
          </cell>
          <cell r="CD921">
            <v>0</v>
          </cell>
          <cell r="CE921">
            <v>0</v>
          </cell>
          <cell r="CF921">
            <v>0</v>
          </cell>
          <cell r="CG921">
            <v>0</v>
          </cell>
          <cell r="CH921">
            <v>0</v>
          </cell>
          <cell r="CI921">
            <v>0</v>
          </cell>
          <cell r="CJ921">
            <v>0</v>
          </cell>
          <cell r="CK921">
            <v>0</v>
          </cell>
          <cell r="CL921">
            <v>0</v>
          </cell>
          <cell r="CM921">
            <v>0</v>
          </cell>
          <cell r="CN921">
            <v>0</v>
          </cell>
          <cell r="CO921">
            <v>0</v>
          </cell>
          <cell r="CP921">
            <v>0</v>
          </cell>
          <cell r="CQ921">
            <v>0</v>
          </cell>
          <cell r="CR921">
            <v>0</v>
          </cell>
          <cell r="CS921">
            <v>0</v>
          </cell>
          <cell r="CT921">
            <v>0</v>
          </cell>
          <cell r="CU921">
            <v>0</v>
          </cell>
          <cell r="CV921">
            <v>0</v>
          </cell>
          <cell r="CW921">
            <v>0</v>
          </cell>
          <cell r="CX921">
            <v>0</v>
          </cell>
          <cell r="CY921">
            <v>0</v>
          </cell>
          <cell r="CZ921">
            <v>0</v>
          </cell>
          <cell r="DA921">
            <v>0</v>
          </cell>
          <cell r="DB921">
            <v>0</v>
          </cell>
          <cell r="DC921">
            <v>0</v>
          </cell>
          <cell r="DD921">
            <v>0</v>
          </cell>
          <cell r="DE921">
            <v>0</v>
          </cell>
          <cell r="DF921">
            <v>0</v>
          </cell>
          <cell r="DG921">
            <v>0</v>
          </cell>
          <cell r="DH921">
            <v>0</v>
          </cell>
          <cell r="DI921">
            <v>0</v>
          </cell>
          <cell r="DJ921">
            <v>0</v>
          </cell>
          <cell r="DK921">
            <v>0</v>
          </cell>
          <cell r="DL921">
            <v>0</v>
          </cell>
          <cell r="DM921">
            <v>0</v>
          </cell>
          <cell r="DN921">
            <v>0</v>
          </cell>
          <cell r="DO921">
            <v>0</v>
          </cell>
          <cell r="DP921">
            <v>0</v>
          </cell>
          <cell r="DQ921">
            <v>0</v>
          </cell>
          <cell r="DR921">
            <v>0</v>
          </cell>
          <cell r="DS921">
            <v>0</v>
          </cell>
          <cell r="DT921">
            <v>0</v>
          </cell>
          <cell r="DU921">
            <v>0</v>
          </cell>
          <cell r="DV921">
            <v>0</v>
          </cell>
          <cell r="DW921">
            <v>0</v>
          </cell>
          <cell r="DX921">
            <v>0</v>
          </cell>
          <cell r="DY921">
            <v>0</v>
          </cell>
          <cell r="DZ921">
            <v>0</v>
          </cell>
          <cell r="EA921">
            <v>0</v>
          </cell>
          <cell r="EB921">
            <v>0</v>
          </cell>
          <cell r="EC921">
            <v>0</v>
          </cell>
          <cell r="ED921">
            <v>0</v>
          </cell>
          <cell r="EE921">
            <v>0</v>
          </cell>
          <cell r="EF921">
            <v>0</v>
          </cell>
          <cell r="EG921">
            <v>0</v>
          </cell>
          <cell r="EH921">
            <v>0</v>
          </cell>
          <cell r="EI921">
            <v>0</v>
          </cell>
          <cell r="EJ921">
            <v>0</v>
          </cell>
          <cell r="EK921">
            <v>0</v>
          </cell>
          <cell r="EL921">
            <v>0</v>
          </cell>
          <cell r="EM921">
            <v>0</v>
          </cell>
          <cell r="EN921">
            <v>0</v>
          </cell>
          <cell r="EO921">
            <v>0</v>
          </cell>
          <cell r="EP921">
            <v>0</v>
          </cell>
          <cell r="EQ921">
            <v>0</v>
          </cell>
          <cell r="ER921">
            <v>0</v>
          </cell>
          <cell r="ES921">
            <v>0</v>
          </cell>
          <cell r="ET921">
            <v>0</v>
          </cell>
          <cell r="EU921">
            <v>0</v>
          </cell>
          <cell r="EV921">
            <v>0</v>
          </cell>
          <cell r="EW921">
            <v>0</v>
          </cell>
          <cell r="EX921">
            <v>0</v>
          </cell>
          <cell r="GZ921">
            <v>0</v>
          </cell>
          <cell r="HA921">
            <v>0</v>
          </cell>
        </row>
        <row r="922">
          <cell r="B922" t="str">
            <v>76DTB</v>
          </cell>
          <cell r="C922" t="str">
            <v>LINHA 476DTB</v>
          </cell>
          <cell r="D922">
            <v>0</v>
          </cell>
          <cell r="E922">
            <v>0</v>
          </cell>
          <cell r="F922" t="str">
            <v>MARIANE - 2 CAV</v>
          </cell>
          <cell r="G922" t="str">
            <v>Y</v>
          </cell>
          <cell r="H922">
            <v>1</v>
          </cell>
          <cell r="I922">
            <v>1</v>
          </cell>
          <cell r="J922">
            <v>0</v>
          </cell>
          <cell r="K922">
            <v>0</v>
          </cell>
          <cell r="L922">
            <v>0</v>
          </cell>
          <cell r="M922">
            <v>2</v>
          </cell>
          <cell r="N922">
            <v>0</v>
          </cell>
          <cell r="O922">
            <v>2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1</v>
          </cell>
          <cell r="U922">
            <v>1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6</v>
          </cell>
          <cell r="AA922">
            <v>1</v>
          </cell>
          <cell r="AB922">
            <v>7</v>
          </cell>
          <cell r="AC922">
            <v>1</v>
          </cell>
          <cell r="AD922">
            <v>1</v>
          </cell>
          <cell r="AE922">
            <v>-1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>
            <v>0</v>
          </cell>
          <cell r="AM922">
            <v>0</v>
          </cell>
          <cell r="AN922">
            <v>0</v>
          </cell>
          <cell r="AO922">
            <v>5</v>
          </cell>
          <cell r="AP922">
            <v>0</v>
          </cell>
          <cell r="AQ922">
            <v>0</v>
          </cell>
          <cell r="AR922">
            <v>0</v>
          </cell>
          <cell r="AS922">
            <v>0</v>
          </cell>
          <cell r="AT922">
            <v>0</v>
          </cell>
          <cell r="AU922">
            <v>0</v>
          </cell>
          <cell r="AV922">
            <v>0</v>
          </cell>
          <cell r="AW922">
            <v>0</v>
          </cell>
          <cell r="AX922">
            <v>0</v>
          </cell>
          <cell r="AY922">
            <v>0</v>
          </cell>
          <cell r="AZ922">
            <v>0</v>
          </cell>
          <cell r="BA922">
            <v>0</v>
          </cell>
          <cell r="BB922">
            <v>5</v>
          </cell>
          <cell r="BC922">
            <v>0</v>
          </cell>
          <cell r="BD922">
            <v>0</v>
          </cell>
          <cell r="BE922">
            <v>0</v>
          </cell>
          <cell r="BF922">
            <v>0</v>
          </cell>
          <cell r="BG922">
            <v>0</v>
          </cell>
          <cell r="BH922">
            <v>0</v>
          </cell>
          <cell r="BI922">
            <v>0</v>
          </cell>
          <cell r="BJ922">
            <v>0</v>
          </cell>
          <cell r="BK922">
            <v>0</v>
          </cell>
          <cell r="BL922">
            <v>0</v>
          </cell>
          <cell r="BM922">
            <v>5</v>
          </cell>
          <cell r="BN922">
            <v>0</v>
          </cell>
          <cell r="BO922">
            <v>0</v>
          </cell>
          <cell r="BP922">
            <v>0</v>
          </cell>
          <cell r="BQ922">
            <v>0</v>
          </cell>
          <cell r="BR922">
            <v>0</v>
          </cell>
          <cell r="BS922">
            <v>0</v>
          </cell>
          <cell r="BT922">
            <v>0</v>
          </cell>
          <cell r="BU922">
            <v>0</v>
          </cell>
          <cell r="BV922">
            <v>0</v>
          </cell>
          <cell r="BW922">
            <v>0</v>
          </cell>
          <cell r="BX922">
            <v>0</v>
          </cell>
          <cell r="BY922">
            <v>0</v>
          </cell>
          <cell r="BZ922">
            <v>5</v>
          </cell>
          <cell r="CA922">
            <v>0</v>
          </cell>
          <cell r="CB922">
            <v>0</v>
          </cell>
          <cell r="CC922">
            <v>0</v>
          </cell>
          <cell r="CD922">
            <v>0</v>
          </cell>
          <cell r="CE922">
            <v>0</v>
          </cell>
          <cell r="CF922">
            <v>0</v>
          </cell>
          <cell r="CG922">
            <v>0</v>
          </cell>
          <cell r="CH922">
            <v>0</v>
          </cell>
          <cell r="CI922">
            <v>0</v>
          </cell>
          <cell r="CJ922">
            <v>0</v>
          </cell>
          <cell r="CK922">
            <v>0</v>
          </cell>
          <cell r="CL922">
            <v>0</v>
          </cell>
          <cell r="CM922">
            <v>0</v>
          </cell>
          <cell r="CN922">
            <v>0</v>
          </cell>
          <cell r="CO922">
            <v>0</v>
          </cell>
          <cell r="CP922">
            <v>0</v>
          </cell>
          <cell r="CQ922">
            <v>0</v>
          </cell>
          <cell r="CR922">
            <v>0</v>
          </cell>
          <cell r="CS922">
            <v>0</v>
          </cell>
          <cell r="CT922">
            <v>0</v>
          </cell>
          <cell r="CU922">
            <v>0</v>
          </cell>
          <cell r="CV922">
            <v>0</v>
          </cell>
          <cell r="CW922">
            <v>0</v>
          </cell>
          <cell r="CX922">
            <v>0</v>
          </cell>
          <cell r="CY922">
            <v>0</v>
          </cell>
          <cell r="CZ922">
            <v>0</v>
          </cell>
          <cell r="DA922">
            <v>0</v>
          </cell>
          <cell r="DB922">
            <v>0</v>
          </cell>
          <cell r="DC922">
            <v>0</v>
          </cell>
          <cell r="DD922">
            <v>0</v>
          </cell>
          <cell r="DE922">
            <v>0</v>
          </cell>
          <cell r="DF922">
            <v>0</v>
          </cell>
          <cell r="DG922">
            <v>0</v>
          </cell>
          <cell r="DH922">
            <v>0</v>
          </cell>
          <cell r="DI922">
            <v>0</v>
          </cell>
          <cell r="DJ922">
            <v>0</v>
          </cell>
          <cell r="DK922">
            <v>0</v>
          </cell>
          <cell r="DL922">
            <v>0</v>
          </cell>
          <cell r="DM922">
            <v>0</v>
          </cell>
          <cell r="DN922">
            <v>0</v>
          </cell>
          <cell r="DO922">
            <v>0</v>
          </cell>
          <cell r="DP922">
            <v>0</v>
          </cell>
          <cell r="DQ922">
            <v>0</v>
          </cell>
          <cell r="DR922">
            <v>0</v>
          </cell>
          <cell r="DS922">
            <v>0</v>
          </cell>
          <cell r="DT922">
            <v>0</v>
          </cell>
          <cell r="DU922">
            <v>0</v>
          </cell>
          <cell r="DV922">
            <v>0</v>
          </cell>
          <cell r="DW922">
            <v>0</v>
          </cell>
          <cell r="DX922">
            <v>0</v>
          </cell>
          <cell r="DY922">
            <v>0</v>
          </cell>
          <cell r="DZ922">
            <v>0</v>
          </cell>
          <cell r="EA922">
            <v>0</v>
          </cell>
          <cell r="EB922">
            <v>0</v>
          </cell>
          <cell r="EC922">
            <v>0</v>
          </cell>
          <cell r="ED922">
            <v>0</v>
          </cell>
          <cell r="EE922">
            <v>0</v>
          </cell>
          <cell r="EF922">
            <v>0</v>
          </cell>
          <cell r="EG922">
            <v>0</v>
          </cell>
          <cell r="EH922">
            <v>0</v>
          </cell>
          <cell r="EI922">
            <v>0</v>
          </cell>
          <cell r="EJ922">
            <v>0</v>
          </cell>
          <cell r="EK922">
            <v>0</v>
          </cell>
          <cell r="EL922">
            <v>0</v>
          </cell>
          <cell r="EM922">
            <v>0</v>
          </cell>
          <cell r="EN922">
            <v>0</v>
          </cell>
          <cell r="EO922">
            <v>0</v>
          </cell>
          <cell r="EP922">
            <v>0</v>
          </cell>
          <cell r="EQ922">
            <v>0</v>
          </cell>
          <cell r="ER922">
            <v>0</v>
          </cell>
          <cell r="ES922">
            <v>0</v>
          </cell>
          <cell r="ET922">
            <v>0</v>
          </cell>
          <cell r="EU922">
            <v>0</v>
          </cell>
          <cell r="EV922">
            <v>0</v>
          </cell>
          <cell r="EW922">
            <v>0</v>
          </cell>
          <cell r="EX922">
            <v>0</v>
          </cell>
          <cell r="GZ922">
            <v>0</v>
          </cell>
          <cell r="HA922">
            <v>0</v>
          </cell>
        </row>
        <row r="923">
          <cell r="B923" t="str">
            <v>63052DBA006</v>
          </cell>
          <cell r="C923">
            <v>0</v>
          </cell>
          <cell r="D923">
            <v>0</v>
          </cell>
          <cell r="E923" t="str">
            <v>926564198</v>
          </cell>
          <cell r="F923" t="str">
            <v>63052DBA006L0</v>
          </cell>
          <cell r="G923">
            <v>0</v>
          </cell>
          <cell r="H923">
            <v>1</v>
          </cell>
          <cell r="I923">
            <v>1</v>
          </cell>
          <cell r="J923">
            <v>0</v>
          </cell>
          <cell r="K923">
            <v>0</v>
          </cell>
          <cell r="L923">
            <v>0</v>
          </cell>
          <cell r="M923">
            <v>2</v>
          </cell>
          <cell r="N923">
            <v>0</v>
          </cell>
          <cell r="O923">
            <v>2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1</v>
          </cell>
          <cell r="U923">
            <v>1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6</v>
          </cell>
          <cell r="AA923">
            <v>1</v>
          </cell>
          <cell r="AB923">
            <v>7</v>
          </cell>
          <cell r="AC923">
            <v>1</v>
          </cell>
          <cell r="AD923">
            <v>1</v>
          </cell>
          <cell r="AE923">
            <v>-1</v>
          </cell>
          <cell r="AF923">
            <v>0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  <cell r="AL923">
            <v>0</v>
          </cell>
          <cell r="AM923">
            <v>0</v>
          </cell>
          <cell r="AN923">
            <v>0</v>
          </cell>
          <cell r="AO923">
            <v>5</v>
          </cell>
          <cell r="AP923">
            <v>0</v>
          </cell>
          <cell r="AQ923">
            <v>0</v>
          </cell>
          <cell r="AR923">
            <v>0</v>
          </cell>
          <cell r="AS923">
            <v>0</v>
          </cell>
          <cell r="AT923">
            <v>0</v>
          </cell>
          <cell r="AU923">
            <v>0</v>
          </cell>
          <cell r="AV923">
            <v>0</v>
          </cell>
          <cell r="AW923">
            <v>0</v>
          </cell>
          <cell r="AX923">
            <v>0</v>
          </cell>
          <cell r="AY923">
            <v>0</v>
          </cell>
          <cell r="AZ923">
            <v>0</v>
          </cell>
          <cell r="BA923">
            <v>0</v>
          </cell>
          <cell r="BB923">
            <v>5</v>
          </cell>
          <cell r="BC923">
            <v>0</v>
          </cell>
          <cell r="BD923">
            <v>0</v>
          </cell>
          <cell r="BE923">
            <v>0</v>
          </cell>
          <cell r="BF923">
            <v>0</v>
          </cell>
          <cell r="BG923">
            <v>0</v>
          </cell>
          <cell r="BH923">
            <v>0</v>
          </cell>
          <cell r="BI923">
            <v>0</v>
          </cell>
          <cell r="BJ923">
            <v>0</v>
          </cell>
          <cell r="BK923">
            <v>0</v>
          </cell>
          <cell r="BL923">
            <v>0</v>
          </cell>
          <cell r="BM923">
            <v>5</v>
          </cell>
          <cell r="BN923">
            <v>0</v>
          </cell>
          <cell r="BO923">
            <v>0</v>
          </cell>
          <cell r="BP923">
            <v>0</v>
          </cell>
          <cell r="BQ923">
            <v>0</v>
          </cell>
          <cell r="BR923">
            <v>0</v>
          </cell>
          <cell r="BS923">
            <v>0</v>
          </cell>
          <cell r="BT923">
            <v>0</v>
          </cell>
          <cell r="BU923">
            <v>0</v>
          </cell>
          <cell r="BV923">
            <v>0</v>
          </cell>
          <cell r="BW923">
            <v>0</v>
          </cell>
          <cell r="BX923">
            <v>0</v>
          </cell>
          <cell r="BY923">
            <v>0</v>
          </cell>
          <cell r="BZ923">
            <v>5</v>
          </cell>
          <cell r="CA923">
            <v>0</v>
          </cell>
          <cell r="CB923">
            <v>0</v>
          </cell>
          <cell r="CC923">
            <v>0</v>
          </cell>
          <cell r="CD923">
            <v>0</v>
          </cell>
          <cell r="CE923">
            <v>0</v>
          </cell>
          <cell r="CF923">
            <v>0</v>
          </cell>
          <cell r="CG923">
            <v>0</v>
          </cell>
          <cell r="CH923">
            <v>0</v>
          </cell>
          <cell r="CI923">
            <v>0</v>
          </cell>
          <cell r="CJ923">
            <v>0</v>
          </cell>
          <cell r="CK923">
            <v>0</v>
          </cell>
          <cell r="CL923">
            <v>0</v>
          </cell>
          <cell r="CM923">
            <v>0</v>
          </cell>
          <cell r="CN923">
            <v>0</v>
          </cell>
          <cell r="CO923">
            <v>0</v>
          </cell>
          <cell r="CP923">
            <v>0</v>
          </cell>
          <cell r="CQ923">
            <v>0</v>
          </cell>
          <cell r="CR923">
            <v>0</v>
          </cell>
          <cell r="CS923">
            <v>0</v>
          </cell>
          <cell r="CT923">
            <v>0</v>
          </cell>
          <cell r="CU923">
            <v>0</v>
          </cell>
          <cell r="CV923">
            <v>0</v>
          </cell>
          <cell r="CW923">
            <v>0</v>
          </cell>
          <cell r="CX923">
            <v>0</v>
          </cell>
          <cell r="CY923">
            <v>0</v>
          </cell>
          <cell r="CZ923">
            <v>0</v>
          </cell>
          <cell r="DA923">
            <v>0</v>
          </cell>
          <cell r="DB923">
            <v>0</v>
          </cell>
          <cell r="DC923">
            <v>0</v>
          </cell>
          <cell r="DD923">
            <v>0</v>
          </cell>
          <cell r="DE923">
            <v>0</v>
          </cell>
          <cell r="DF923">
            <v>0</v>
          </cell>
          <cell r="DG923">
            <v>0</v>
          </cell>
          <cell r="DH923">
            <v>0</v>
          </cell>
          <cell r="DI923">
            <v>0</v>
          </cell>
          <cell r="DJ923">
            <v>0</v>
          </cell>
          <cell r="DK923">
            <v>0</v>
          </cell>
          <cell r="DL923">
            <v>0</v>
          </cell>
          <cell r="DM923">
            <v>0</v>
          </cell>
          <cell r="DN923">
            <v>0</v>
          </cell>
          <cell r="DO923">
            <v>0</v>
          </cell>
          <cell r="DP923">
            <v>0</v>
          </cell>
          <cell r="DQ923">
            <v>0</v>
          </cell>
          <cell r="DR923">
            <v>0</v>
          </cell>
          <cell r="DS923">
            <v>0</v>
          </cell>
          <cell r="DT923">
            <v>0</v>
          </cell>
          <cell r="DU923">
            <v>0</v>
          </cell>
          <cell r="DV923">
            <v>0</v>
          </cell>
          <cell r="DW923">
            <v>0</v>
          </cell>
          <cell r="DX923">
            <v>0</v>
          </cell>
          <cell r="DY923">
            <v>0</v>
          </cell>
          <cell r="DZ923">
            <v>0</v>
          </cell>
          <cell r="EA923">
            <v>0</v>
          </cell>
          <cell r="EB923">
            <v>0</v>
          </cell>
          <cell r="EC923">
            <v>0</v>
          </cell>
          <cell r="ED923">
            <v>0</v>
          </cell>
          <cell r="EE923">
            <v>0</v>
          </cell>
          <cell r="EF923">
            <v>0</v>
          </cell>
          <cell r="EG923">
            <v>0</v>
          </cell>
          <cell r="EH923">
            <v>0</v>
          </cell>
          <cell r="EI923">
            <v>0</v>
          </cell>
          <cell r="EJ923">
            <v>0</v>
          </cell>
          <cell r="EK923">
            <v>0</v>
          </cell>
          <cell r="EL923">
            <v>0</v>
          </cell>
          <cell r="EM923">
            <v>0</v>
          </cell>
          <cell r="EN923">
            <v>0</v>
          </cell>
          <cell r="EO923">
            <v>0</v>
          </cell>
          <cell r="EP923">
            <v>0</v>
          </cell>
          <cell r="EQ923">
            <v>0</v>
          </cell>
          <cell r="ER923">
            <v>0</v>
          </cell>
          <cell r="ES923">
            <v>0</v>
          </cell>
          <cell r="ET923">
            <v>0</v>
          </cell>
          <cell r="EU923">
            <v>0</v>
          </cell>
          <cell r="EV923">
            <v>0</v>
          </cell>
          <cell r="EW923">
            <v>0</v>
          </cell>
          <cell r="EX923">
            <v>0</v>
          </cell>
          <cell r="GZ923">
            <v>0</v>
          </cell>
          <cell r="HA923">
            <v>0</v>
          </cell>
        </row>
        <row r="924">
          <cell r="B924" t="str">
            <v>76TBE</v>
          </cell>
          <cell r="C924" t="str">
            <v>LINHA 476TBE</v>
          </cell>
          <cell r="D924">
            <v>0</v>
          </cell>
          <cell r="E924">
            <v>0</v>
          </cell>
          <cell r="F924" t="str">
            <v>MARIANE - 1 CAV</v>
          </cell>
          <cell r="G924" t="str">
            <v>Y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5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5</v>
          </cell>
          <cell r="AA924">
            <v>0</v>
          </cell>
          <cell r="AB924">
            <v>5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  <cell r="AL924">
            <v>0</v>
          </cell>
          <cell r="AM924">
            <v>0</v>
          </cell>
          <cell r="AN924">
            <v>0</v>
          </cell>
          <cell r="AO924">
            <v>3</v>
          </cell>
          <cell r="AP924">
            <v>0</v>
          </cell>
          <cell r="AQ924">
            <v>0</v>
          </cell>
          <cell r="AR924">
            <v>0</v>
          </cell>
          <cell r="AS924">
            <v>0</v>
          </cell>
          <cell r="AT924">
            <v>0</v>
          </cell>
          <cell r="AU924">
            <v>0</v>
          </cell>
          <cell r="AV924">
            <v>0</v>
          </cell>
          <cell r="AW924">
            <v>0</v>
          </cell>
          <cell r="AX924">
            <v>0</v>
          </cell>
          <cell r="AY924">
            <v>0</v>
          </cell>
          <cell r="AZ924">
            <v>0</v>
          </cell>
          <cell r="BA924">
            <v>0</v>
          </cell>
          <cell r="BB924">
            <v>3</v>
          </cell>
          <cell r="BC924">
            <v>0</v>
          </cell>
          <cell r="BD924">
            <v>0</v>
          </cell>
          <cell r="BE924">
            <v>0</v>
          </cell>
          <cell r="BF924">
            <v>0</v>
          </cell>
          <cell r="BG924">
            <v>0</v>
          </cell>
          <cell r="BH924">
            <v>0</v>
          </cell>
          <cell r="BI924">
            <v>0</v>
          </cell>
          <cell r="BJ924">
            <v>0</v>
          </cell>
          <cell r="BK924">
            <v>0</v>
          </cell>
          <cell r="BL924">
            <v>0</v>
          </cell>
          <cell r="BM924">
            <v>0</v>
          </cell>
          <cell r="BN924">
            <v>0</v>
          </cell>
          <cell r="BO924">
            <v>0</v>
          </cell>
          <cell r="BP924">
            <v>0</v>
          </cell>
          <cell r="BQ924">
            <v>0</v>
          </cell>
          <cell r="BR924">
            <v>0</v>
          </cell>
          <cell r="BS924">
            <v>0</v>
          </cell>
          <cell r="BT924">
            <v>0</v>
          </cell>
          <cell r="BU924">
            <v>0</v>
          </cell>
          <cell r="BV924">
            <v>0</v>
          </cell>
          <cell r="BW924">
            <v>0</v>
          </cell>
          <cell r="BX924">
            <v>0</v>
          </cell>
          <cell r="BY924">
            <v>0</v>
          </cell>
          <cell r="BZ924">
            <v>0</v>
          </cell>
          <cell r="CA924">
            <v>0</v>
          </cell>
          <cell r="CB924">
            <v>0</v>
          </cell>
          <cell r="CC924">
            <v>0</v>
          </cell>
          <cell r="CD924">
            <v>0</v>
          </cell>
          <cell r="CE924">
            <v>0</v>
          </cell>
          <cell r="CF924">
            <v>0</v>
          </cell>
          <cell r="CG924">
            <v>0</v>
          </cell>
          <cell r="CH924">
            <v>0</v>
          </cell>
          <cell r="CI924">
            <v>0</v>
          </cell>
          <cell r="CJ924">
            <v>0</v>
          </cell>
          <cell r="CK924">
            <v>0</v>
          </cell>
          <cell r="CL924">
            <v>0</v>
          </cell>
          <cell r="CM924">
            <v>0</v>
          </cell>
          <cell r="CN924">
            <v>0</v>
          </cell>
          <cell r="CO924">
            <v>0</v>
          </cell>
          <cell r="CP924">
            <v>0</v>
          </cell>
          <cell r="CQ924">
            <v>0</v>
          </cell>
          <cell r="CR924">
            <v>0</v>
          </cell>
          <cell r="CS924">
            <v>0</v>
          </cell>
          <cell r="CT924">
            <v>0</v>
          </cell>
          <cell r="CU924">
            <v>0</v>
          </cell>
          <cell r="CV924">
            <v>0</v>
          </cell>
          <cell r="CW924">
            <v>0</v>
          </cell>
          <cell r="CX924">
            <v>0</v>
          </cell>
          <cell r="CY924">
            <v>0</v>
          </cell>
          <cell r="CZ924">
            <v>0</v>
          </cell>
          <cell r="DA924">
            <v>0</v>
          </cell>
          <cell r="DB924">
            <v>0</v>
          </cell>
          <cell r="DC924">
            <v>0</v>
          </cell>
          <cell r="DD924">
            <v>0</v>
          </cell>
          <cell r="DE924">
            <v>0</v>
          </cell>
          <cell r="DF924">
            <v>0</v>
          </cell>
          <cell r="DG924">
            <v>0</v>
          </cell>
          <cell r="DH924">
            <v>0</v>
          </cell>
          <cell r="DI924">
            <v>0</v>
          </cell>
          <cell r="DJ924">
            <v>0</v>
          </cell>
          <cell r="DK924">
            <v>0</v>
          </cell>
          <cell r="DL924">
            <v>0</v>
          </cell>
          <cell r="DM924">
            <v>0</v>
          </cell>
          <cell r="DN924">
            <v>0</v>
          </cell>
          <cell r="DO924">
            <v>0</v>
          </cell>
          <cell r="DP924">
            <v>0</v>
          </cell>
          <cell r="DQ924">
            <v>0</v>
          </cell>
          <cell r="DR924">
            <v>0</v>
          </cell>
          <cell r="DS924">
            <v>0</v>
          </cell>
          <cell r="DT924">
            <v>0</v>
          </cell>
          <cell r="DU924">
            <v>0</v>
          </cell>
          <cell r="DV924">
            <v>0</v>
          </cell>
          <cell r="DW924">
            <v>0</v>
          </cell>
          <cell r="DX924">
            <v>0</v>
          </cell>
          <cell r="DY924">
            <v>0</v>
          </cell>
          <cell r="DZ924">
            <v>0</v>
          </cell>
          <cell r="EA924">
            <v>0</v>
          </cell>
          <cell r="EB924">
            <v>0</v>
          </cell>
          <cell r="EC924">
            <v>0</v>
          </cell>
          <cell r="ED924">
            <v>0</v>
          </cell>
          <cell r="EE924">
            <v>0</v>
          </cell>
          <cell r="EF924">
            <v>0</v>
          </cell>
          <cell r="EG924">
            <v>0</v>
          </cell>
          <cell r="EH924">
            <v>0</v>
          </cell>
          <cell r="EI924">
            <v>0</v>
          </cell>
          <cell r="EJ924">
            <v>0</v>
          </cell>
          <cell r="EK924">
            <v>0</v>
          </cell>
          <cell r="EL924">
            <v>0</v>
          </cell>
          <cell r="EM924">
            <v>0</v>
          </cell>
          <cell r="EN924">
            <v>0</v>
          </cell>
          <cell r="EO924">
            <v>0</v>
          </cell>
          <cell r="EP924">
            <v>0</v>
          </cell>
          <cell r="EQ924">
            <v>0</v>
          </cell>
          <cell r="ER924">
            <v>0</v>
          </cell>
          <cell r="ES924">
            <v>0</v>
          </cell>
          <cell r="ET924">
            <v>0</v>
          </cell>
          <cell r="EU924">
            <v>0</v>
          </cell>
          <cell r="EV924">
            <v>0</v>
          </cell>
          <cell r="EW924">
            <v>0</v>
          </cell>
          <cell r="EX924">
            <v>0</v>
          </cell>
          <cell r="GZ924">
            <v>0</v>
          </cell>
          <cell r="HA924">
            <v>0</v>
          </cell>
        </row>
        <row r="925">
          <cell r="B925" t="str">
            <v>63051EBA006</v>
          </cell>
          <cell r="C925">
            <v>0</v>
          </cell>
          <cell r="D925">
            <v>0</v>
          </cell>
          <cell r="E925" t="str">
            <v>926564187</v>
          </cell>
          <cell r="F925" t="str">
            <v>63051EBA006L0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5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5</v>
          </cell>
          <cell r="AA925">
            <v>0</v>
          </cell>
          <cell r="AB925">
            <v>5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>
            <v>0</v>
          </cell>
          <cell r="AM925">
            <v>0</v>
          </cell>
          <cell r="AN925">
            <v>0</v>
          </cell>
          <cell r="AO925">
            <v>3</v>
          </cell>
          <cell r="AP925">
            <v>0</v>
          </cell>
          <cell r="AQ925">
            <v>0</v>
          </cell>
          <cell r="AR925">
            <v>0</v>
          </cell>
          <cell r="AS925">
            <v>0</v>
          </cell>
          <cell r="AT925">
            <v>0</v>
          </cell>
          <cell r="AU925">
            <v>0</v>
          </cell>
          <cell r="AV925">
            <v>0</v>
          </cell>
          <cell r="AW925">
            <v>0</v>
          </cell>
          <cell r="AX925">
            <v>0</v>
          </cell>
          <cell r="AY925">
            <v>0</v>
          </cell>
          <cell r="AZ925">
            <v>0</v>
          </cell>
          <cell r="BA925">
            <v>0</v>
          </cell>
          <cell r="BB925">
            <v>3</v>
          </cell>
          <cell r="BC925">
            <v>0</v>
          </cell>
          <cell r="BD925">
            <v>0</v>
          </cell>
          <cell r="BE925">
            <v>0</v>
          </cell>
          <cell r="BF925">
            <v>0</v>
          </cell>
          <cell r="BG925">
            <v>0</v>
          </cell>
          <cell r="BH925">
            <v>0</v>
          </cell>
          <cell r="BI925">
            <v>0</v>
          </cell>
          <cell r="BJ925">
            <v>0</v>
          </cell>
          <cell r="BK925">
            <v>0</v>
          </cell>
          <cell r="BL925">
            <v>0</v>
          </cell>
          <cell r="BM925">
            <v>0</v>
          </cell>
          <cell r="BN925">
            <v>0</v>
          </cell>
          <cell r="BO925">
            <v>0</v>
          </cell>
          <cell r="BP925">
            <v>0</v>
          </cell>
          <cell r="BQ925">
            <v>0</v>
          </cell>
          <cell r="BR925">
            <v>0</v>
          </cell>
          <cell r="BS925">
            <v>0</v>
          </cell>
          <cell r="BT925">
            <v>0</v>
          </cell>
          <cell r="BU925">
            <v>0</v>
          </cell>
          <cell r="BV925">
            <v>0</v>
          </cell>
          <cell r="BW925">
            <v>0</v>
          </cell>
          <cell r="BX925">
            <v>0</v>
          </cell>
          <cell r="BY925">
            <v>0</v>
          </cell>
          <cell r="BZ925">
            <v>0</v>
          </cell>
          <cell r="CA925">
            <v>0</v>
          </cell>
          <cell r="CB925">
            <v>0</v>
          </cell>
          <cell r="CC925">
            <v>0</v>
          </cell>
          <cell r="CD925">
            <v>0</v>
          </cell>
          <cell r="CE925">
            <v>0</v>
          </cell>
          <cell r="CF925">
            <v>0</v>
          </cell>
          <cell r="CG925">
            <v>0</v>
          </cell>
          <cell r="CH925">
            <v>0</v>
          </cell>
          <cell r="CI925">
            <v>0</v>
          </cell>
          <cell r="CJ925">
            <v>0</v>
          </cell>
          <cell r="CK925">
            <v>0</v>
          </cell>
          <cell r="CL925">
            <v>0</v>
          </cell>
          <cell r="CM925">
            <v>0</v>
          </cell>
          <cell r="CN925">
            <v>0</v>
          </cell>
          <cell r="CO925">
            <v>0</v>
          </cell>
          <cell r="CP925">
            <v>0</v>
          </cell>
          <cell r="CQ925">
            <v>0</v>
          </cell>
          <cell r="CR925">
            <v>0</v>
          </cell>
          <cell r="CS925">
            <v>0</v>
          </cell>
          <cell r="CT925">
            <v>0</v>
          </cell>
          <cell r="CU925">
            <v>0</v>
          </cell>
          <cell r="CV925">
            <v>0</v>
          </cell>
          <cell r="CW925">
            <v>0</v>
          </cell>
          <cell r="CX925">
            <v>0</v>
          </cell>
          <cell r="CY925">
            <v>0</v>
          </cell>
          <cell r="CZ925">
            <v>0</v>
          </cell>
          <cell r="DA925">
            <v>0</v>
          </cell>
          <cell r="DB925">
            <v>0</v>
          </cell>
          <cell r="DC925">
            <v>0</v>
          </cell>
          <cell r="DD925">
            <v>0</v>
          </cell>
          <cell r="DE925">
            <v>0</v>
          </cell>
          <cell r="DF925">
            <v>0</v>
          </cell>
          <cell r="DG925">
            <v>0</v>
          </cell>
          <cell r="DH925">
            <v>0</v>
          </cell>
          <cell r="DI925">
            <v>0</v>
          </cell>
          <cell r="DJ925">
            <v>0</v>
          </cell>
          <cell r="DK925">
            <v>0</v>
          </cell>
          <cell r="DL925">
            <v>0</v>
          </cell>
          <cell r="DM925">
            <v>0</v>
          </cell>
          <cell r="DN925">
            <v>0</v>
          </cell>
          <cell r="DO925">
            <v>0</v>
          </cell>
          <cell r="DP925">
            <v>0</v>
          </cell>
          <cell r="DQ925">
            <v>0</v>
          </cell>
          <cell r="DR925">
            <v>0</v>
          </cell>
          <cell r="DS925">
            <v>0</v>
          </cell>
          <cell r="DT925">
            <v>0</v>
          </cell>
          <cell r="DU925">
            <v>0</v>
          </cell>
          <cell r="DV925">
            <v>0</v>
          </cell>
          <cell r="DW925">
            <v>0</v>
          </cell>
          <cell r="DX925">
            <v>0</v>
          </cell>
          <cell r="DY925">
            <v>0</v>
          </cell>
          <cell r="DZ925">
            <v>0</v>
          </cell>
          <cell r="EA925">
            <v>0</v>
          </cell>
          <cell r="EB925">
            <v>0</v>
          </cell>
          <cell r="EC925">
            <v>0</v>
          </cell>
          <cell r="ED925">
            <v>0</v>
          </cell>
          <cell r="EE925">
            <v>0</v>
          </cell>
          <cell r="EF925">
            <v>0</v>
          </cell>
          <cell r="EG925">
            <v>0</v>
          </cell>
          <cell r="EH925">
            <v>0</v>
          </cell>
          <cell r="EI925">
            <v>0</v>
          </cell>
          <cell r="EJ925">
            <v>0</v>
          </cell>
          <cell r="EK925">
            <v>0</v>
          </cell>
          <cell r="EL925">
            <v>0</v>
          </cell>
          <cell r="EM925">
            <v>0</v>
          </cell>
          <cell r="EN925">
            <v>0</v>
          </cell>
          <cell r="EO925">
            <v>0</v>
          </cell>
          <cell r="EP925">
            <v>0</v>
          </cell>
          <cell r="EQ925">
            <v>0</v>
          </cell>
          <cell r="ER925">
            <v>0</v>
          </cell>
          <cell r="ES925">
            <v>0</v>
          </cell>
          <cell r="ET925">
            <v>0</v>
          </cell>
          <cell r="EU925">
            <v>0</v>
          </cell>
          <cell r="EV925">
            <v>0</v>
          </cell>
          <cell r="EW925">
            <v>0</v>
          </cell>
          <cell r="EX925">
            <v>0</v>
          </cell>
          <cell r="GZ925">
            <v>0</v>
          </cell>
          <cell r="HA925">
            <v>0</v>
          </cell>
        </row>
        <row r="926">
          <cell r="B926" t="str">
            <v>76TXE</v>
          </cell>
          <cell r="C926" t="str">
            <v>LINHA 476TXE</v>
          </cell>
          <cell r="D926">
            <v>0</v>
          </cell>
          <cell r="E926">
            <v>0</v>
          </cell>
          <cell r="F926" t="str">
            <v>MARIANE - 1 CAV</v>
          </cell>
          <cell r="G926" t="str">
            <v>Y</v>
          </cell>
          <cell r="H926">
            <v>3</v>
          </cell>
          <cell r="I926">
            <v>3</v>
          </cell>
          <cell r="J926">
            <v>0</v>
          </cell>
          <cell r="K926">
            <v>0</v>
          </cell>
          <cell r="L926">
            <v>0</v>
          </cell>
          <cell r="M926">
            <v>2</v>
          </cell>
          <cell r="N926">
            <v>3</v>
          </cell>
          <cell r="O926">
            <v>3</v>
          </cell>
          <cell r="P926">
            <v>3</v>
          </cell>
          <cell r="Q926">
            <v>3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2</v>
          </cell>
          <cell r="AA926">
            <v>0</v>
          </cell>
          <cell r="AB926">
            <v>2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  <cell r="AL926">
            <v>0</v>
          </cell>
          <cell r="AM926">
            <v>0</v>
          </cell>
          <cell r="AN926">
            <v>0</v>
          </cell>
          <cell r="AO926">
            <v>3</v>
          </cell>
          <cell r="AP926">
            <v>0</v>
          </cell>
          <cell r="AQ926">
            <v>0</v>
          </cell>
          <cell r="AR926">
            <v>0</v>
          </cell>
          <cell r="AS926">
            <v>0</v>
          </cell>
          <cell r="AT926">
            <v>0</v>
          </cell>
          <cell r="AU926">
            <v>0</v>
          </cell>
          <cell r="AV926">
            <v>0</v>
          </cell>
          <cell r="AW926">
            <v>0</v>
          </cell>
          <cell r="AX926">
            <v>0</v>
          </cell>
          <cell r="AY926">
            <v>0</v>
          </cell>
          <cell r="AZ926">
            <v>0</v>
          </cell>
          <cell r="BA926">
            <v>0</v>
          </cell>
          <cell r="BB926">
            <v>3</v>
          </cell>
          <cell r="BC926">
            <v>0</v>
          </cell>
          <cell r="BD926">
            <v>0</v>
          </cell>
          <cell r="BE926">
            <v>0</v>
          </cell>
          <cell r="BF926">
            <v>0</v>
          </cell>
          <cell r="BG926">
            <v>0</v>
          </cell>
          <cell r="BH926">
            <v>0</v>
          </cell>
          <cell r="BI926">
            <v>0</v>
          </cell>
          <cell r="BJ926">
            <v>0</v>
          </cell>
          <cell r="BK926">
            <v>0</v>
          </cell>
          <cell r="BL926">
            <v>0</v>
          </cell>
          <cell r="BM926">
            <v>0</v>
          </cell>
          <cell r="BN926">
            <v>0</v>
          </cell>
          <cell r="BO926">
            <v>0</v>
          </cell>
          <cell r="BP926">
            <v>0</v>
          </cell>
          <cell r="BQ926">
            <v>0</v>
          </cell>
          <cell r="BR926">
            <v>0</v>
          </cell>
          <cell r="BS926">
            <v>0</v>
          </cell>
          <cell r="BT926">
            <v>0</v>
          </cell>
          <cell r="BU926">
            <v>0</v>
          </cell>
          <cell r="BV926">
            <v>0</v>
          </cell>
          <cell r="BW926">
            <v>0</v>
          </cell>
          <cell r="BX926">
            <v>0</v>
          </cell>
          <cell r="BY926">
            <v>0</v>
          </cell>
          <cell r="BZ926">
            <v>0</v>
          </cell>
          <cell r="CA926">
            <v>0</v>
          </cell>
          <cell r="CB926">
            <v>0</v>
          </cell>
          <cell r="CC926">
            <v>0</v>
          </cell>
          <cell r="CD926">
            <v>0</v>
          </cell>
          <cell r="CE926">
            <v>0</v>
          </cell>
          <cell r="CF926">
            <v>0</v>
          </cell>
          <cell r="CG926">
            <v>0</v>
          </cell>
          <cell r="CH926">
            <v>0</v>
          </cell>
          <cell r="CI926">
            <v>0</v>
          </cell>
          <cell r="CJ926">
            <v>0</v>
          </cell>
          <cell r="CK926">
            <v>0</v>
          </cell>
          <cell r="CL926">
            <v>0</v>
          </cell>
          <cell r="CM926">
            <v>0</v>
          </cell>
          <cell r="CN926">
            <v>0</v>
          </cell>
          <cell r="CO926">
            <v>0</v>
          </cell>
          <cell r="CP926">
            <v>0</v>
          </cell>
          <cell r="CQ926">
            <v>0</v>
          </cell>
          <cell r="CR926">
            <v>0</v>
          </cell>
          <cell r="CS926">
            <v>0</v>
          </cell>
          <cell r="CT926">
            <v>0</v>
          </cell>
          <cell r="CU926">
            <v>0</v>
          </cell>
          <cell r="CV926">
            <v>0</v>
          </cell>
          <cell r="CW926">
            <v>0</v>
          </cell>
          <cell r="CX926">
            <v>0</v>
          </cell>
          <cell r="CY926">
            <v>0</v>
          </cell>
          <cell r="CZ926">
            <v>0</v>
          </cell>
          <cell r="DA926">
            <v>0</v>
          </cell>
          <cell r="DB926">
            <v>0</v>
          </cell>
          <cell r="DC926">
            <v>0</v>
          </cell>
          <cell r="DD926">
            <v>0</v>
          </cell>
          <cell r="DE926">
            <v>0</v>
          </cell>
          <cell r="DF926">
            <v>0</v>
          </cell>
          <cell r="DG926">
            <v>0</v>
          </cell>
          <cell r="DH926">
            <v>0</v>
          </cell>
          <cell r="DI926">
            <v>0</v>
          </cell>
          <cell r="DJ926">
            <v>0</v>
          </cell>
          <cell r="DK926">
            <v>0</v>
          </cell>
          <cell r="DL926">
            <v>0</v>
          </cell>
          <cell r="DM926">
            <v>0</v>
          </cell>
          <cell r="DN926">
            <v>0</v>
          </cell>
          <cell r="DO926">
            <v>0</v>
          </cell>
          <cell r="DP926">
            <v>0</v>
          </cell>
          <cell r="DQ926">
            <v>0</v>
          </cell>
          <cell r="DR926">
            <v>0</v>
          </cell>
          <cell r="DS926">
            <v>0</v>
          </cell>
          <cell r="DT926">
            <v>0</v>
          </cell>
          <cell r="DU926">
            <v>0</v>
          </cell>
          <cell r="DV926">
            <v>0</v>
          </cell>
          <cell r="DW926">
            <v>0</v>
          </cell>
          <cell r="DX926">
            <v>0</v>
          </cell>
          <cell r="DY926">
            <v>0</v>
          </cell>
          <cell r="DZ926">
            <v>0</v>
          </cell>
          <cell r="EA926">
            <v>0</v>
          </cell>
          <cell r="EB926">
            <v>0</v>
          </cell>
          <cell r="EC926">
            <v>0</v>
          </cell>
          <cell r="ED926">
            <v>0</v>
          </cell>
          <cell r="EE926">
            <v>0</v>
          </cell>
          <cell r="EF926">
            <v>0</v>
          </cell>
          <cell r="EG926">
            <v>0</v>
          </cell>
          <cell r="EH926">
            <v>0</v>
          </cell>
          <cell r="EI926">
            <v>0</v>
          </cell>
          <cell r="EJ926">
            <v>0</v>
          </cell>
          <cell r="EK926">
            <v>0</v>
          </cell>
          <cell r="EL926">
            <v>0</v>
          </cell>
          <cell r="EM926">
            <v>0</v>
          </cell>
          <cell r="EN926">
            <v>0</v>
          </cell>
          <cell r="EO926">
            <v>0</v>
          </cell>
          <cell r="EP926">
            <v>0</v>
          </cell>
          <cell r="EQ926">
            <v>0</v>
          </cell>
          <cell r="ER926">
            <v>0</v>
          </cell>
          <cell r="ES926">
            <v>0</v>
          </cell>
          <cell r="ET926">
            <v>0</v>
          </cell>
          <cell r="EU926">
            <v>0</v>
          </cell>
          <cell r="EV926">
            <v>0</v>
          </cell>
          <cell r="EW926">
            <v>0</v>
          </cell>
          <cell r="EX926">
            <v>0</v>
          </cell>
          <cell r="GZ926">
            <v>0</v>
          </cell>
          <cell r="HA926">
            <v>0</v>
          </cell>
        </row>
        <row r="927">
          <cell r="B927" t="str">
            <v>63051EBA089</v>
          </cell>
          <cell r="C927">
            <v>0</v>
          </cell>
          <cell r="D927">
            <v>0</v>
          </cell>
          <cell r="E927" t="str">
            <v>926564192</v>
          </cell>
          <cell r="F927" t="str">
            <v>63051EBA089L0</v>
          </cell>
          <cell r="G927">
            <v>0</v>
          </cell>
          <cell r="H927">
            <v>3</v>
          </cell>
          <cell r="I927">
            <v>3</v>
          </cell>
          <cell r="J927">
            <v>0</v>
          </cell>
          <cell r="K927">
            <v>0</v>
          </cell>
          <cell r="L927">
            <v>0</v>
          </cell>
          <cell r="M927">
            <v>2</v>
          </cell>
          <cell r="N927">
            <v>3</v>
          </cell>
          <cell r="O927">
            <v>3</v>
          </cell>
          <cell r="P927">
            <v>3</v>
          </cell>
          <cell r="Q927">
            <v>3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2</v>
          </cell>
          <cell r="AA927">
            <v>0</v>
          </cell>
          <cell r="AB927">
            <v>2</v>
          </cell>
          <cell r="AC927">
            <v>0</v>
          </cell>
          <cell r="AD927">
            <v>0</v>
          </cell>
          <cell r="AE927">
            <v>0</v>
          </cell>
          <cell r="AF927">
            <v>0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  <cell r="AL927">
            <v>0</v>
          </cell>
          <cell r="AM927">
            <v>0</v>
          </cell>
          <cell r="AN927">
            <v>0</v>
          </cell>
          <cell r="AO927">
            <v>3</v>
          </cell>
          <cell r="AP927">
            <v>0</v>
          </cell>
          <cell r="AQ927">
            <v>0</v>
          </cell>
          <cell r="AR927">
            <v>0</v>
          </cell>
          <cell r="AS927">
            <v>0</v>
          </cell>
          <cell r="AT927">
            <v>0</v>
          </cell>
          <cell r="AU927">
            <v>0</v>
          </cell>
          <cell r="AV927">
            <v>0</v>
          </cell>
          <cell r="AW927">
            <v>0</v>
          </cell>
          <cell r="AX927">
            <v>0</v>
          </cell>
          <cell r="AY927">
            <v>0</v>
          </cell>
          <cell r="AZ927">
            <v>0</v>
          </cell>
          <cell r="BA927">
            <v>0</v>
          </cell>
          <cell r="BB927">
            <v>3</v>
          </cell>
          <cell r="BC927">
            <v>0</v>
          </cell>
          <cell r="BD927">
            <v>0</v>
          </cell>
          <cell r="BE927">
            <v>0</v>
          </cell>
          <cell r="BF927">
            <v>0</v>
          </cell>
          <cell r="BG927">
            <v>0</v>
          </cell>
          <cell r="BH927">
            <v>0</v>
          </cell>
          <cell r="BI927">
            <v>0</v>
          </cell>
          <cell r="BJ927">
            <v>0</v>
          </cell>
          <cell r="BK927">
            <v>0</v>
          </cell>
          <cell r="BL927">
            <v>0</v>
          </cell>
          <cell r="BM927">
            <v>0</v>
          </cell>
          <cell r="BN927">
            <v>0</v>
          </cell>
          <cell r="BO927">
            <v>0</v>
          </cell>
          <cell r="BP927">
            <v>0</v>
          </cell>
          <cell r="BQ927">
            <v>0</v>
          </cell>
          <cell r="BR927">
            <v>0</v>
          </cell>
          <cell r="BS927">
            <v>0</v>
          </cell>
          <cell r="BT927">
            <v>0</v>
          </cell>
          <cell r="BU927">
            <v>0</v>
          </cell>
          <cell r="BV927">
            <v>0</v>
          </cell>
          <cell r="BW927">
            <v>0</v>
          </cell>
          <cell r="BX927">
            <v>0</v>
          </cell>
          <cell r="BY927">
            <v>0</v>
          </cell>
          <cell r="BZ927">
            <v>0</v>
          </cell>
          <cell r="CA927">
            <v>0</v>
          </cell>
          <cell r="CB927">
            <v>0</v>
          </cell>
          <cell r="CC927">
            <v>0</v>
          </cell>
          <cell r="CD927">
            <v>0</v>
          </cell>
          <cell r="CE927">
            <v>0</v>
          </cell>
          <cell r="CF927">
            <v>0</v>
          </cell>
          <cell r="CG927">
            <v>0</v>
          </cell>
          <cell r="CH927">
            <v>0</v>
          </cell>
          <cell r="CI927">
            <v>0</v>
          </cell>
          <cell r="CJ927">
            <v>0</v>
          </cell>
          <cell r="CK927">
            <v>0</v>
          </cell>
          <cell r="CL927">
            <v>0</v>
          </cell>
          <cell r="CM927">
            <v>0</v>
          </cell>
          <cell r="CN927">
            <v>0</v>
          </cell>
          <cell r="CO927">
            <v>0</v>
          </cell>
          <cell r="CP927">
            <v>0</v>
          </cell>
          <cell r="CQ927">
            <v>0</v>
          </cell>
          <cell r="CR927">
            <v>0</v>
          </cell>
          <cell r="CS927">
            <v>0</v>
          </cell>
          <cell r="CT927">
            <v>0</v>
          </cell>
          <cell r="CU927">
            <v>0</v>
          </cell>
          <cell r="CV927">
            <v>0</v>
          </cell>
          <cell r="CW927">
            <v>0</v>
          </cell>
          <cell r="CX927">
            <v>0</v>
          </cell>
          <cell r="CY927">
            <v>0</v>
          </cell>
          <cell r="CZ927">
            <v>0</v>
          </cell>
          <cell r="DA927">
            <v>0</v>
          </cell>
          <cell r="DB927">
            <v>0</v>
          </cell>
          <cell r="DC927">
            <v>0</v>
          </cell>
          <cell r="DD927">
            <v>0</v>
          </cell>
          <cell r="DE927">
            <v>0</v>
          </cell>
          <cell r="DF927">
            <v>0</v>
          </cell>
          <cell r="DG927">
            <v>0</v>
          </cell>
          <cell r="DH927">
            <v>0</v>
          </cell>
          <cell r="DI927">
            <v>0</v>
          </cell>
          <cell r="DJ927">
            <v>0</v>
          </cell>
          <cell r="DK927">
            <v>0</v>
          </cell>
          <cell r="DL927">
            <v>0</v>
          </cell>
          <cell r="DM927">
            <v>0</v>
          </cell>
          <cell r="DN927">
            <v>0</v>
          </cell>
          <cell r="DO927">
            <v>0</v>
          </cell>
          <cell r="DP927">
            <v>0</v>
          </cell>
          <cell r="DQ927">
            <v>0</v>
          </cell>
          <cell r="DR927">
            <v>0</v>
          </cell>
          <cell r="DS927">
            <v>0</v>
          </cell>
          <cell r="DT927">
            <v>0</v>
          </cell>
          <cell r="DU927">
            <v>0</v>
          </cell>
          <cell r="DV927">
            <v>0</v>
          </cell>
          <cell r="DW927">
            <v>0</v>
          </cell>
          <cell r="DX927">
            <v>0</v>
          </cell>
          <cell r="DY927">
            <v>0</v>
          </cell>
          <cell r="DZ927">
            <v>0</v>
          </cell>
          <cell r="EA927">
            <v>0</v>
          </cell>
          <cell r="EB927">
            <v>0</v>
          </cell>
          <cell r="EC927">
            <v>0</v>
          </cell>
          <cell r="ED927">
            <v>0</v>
          </cell>
          <cell r="EE927">
            <v>0</v>
          </cell>
          <cell r="EF927">
            <v>0</v>
          </cell>
          <cell r="EG927">
            <v>0</v>
          </cell>
          <cell r="EH927">
            <v>0</v>
          </cell>
          <cell r="EI927">
            <v>0</v>
          </cell>
          <cell r="EJ927">
            <v>0</v>
          </cell>
          <cell r="EK927">
            <v>0</v>
          </cell>
          <cell r="EL927">
            <v>0</v>
          </cell>
          <cell r="EM927">
            <v>0</v>
          </cell>
          <cell r="EN927">
            <v>0</v>
          </cell>
          <cell r="EO927">
            <v>0</v>
          </cell>
          <cell r="EP927">
            <v>0</v>
          </cell>
          <cell r="EQ927">
            <v>0</v>
          </cell>
          <cell r="ER927">
            <v>0</v>
          </cell>
          <cell r="ES927">
            <v>0</v>
          </cell>
          <cell r="ET927">
            <v>0</v>
          </cell>
          <cell r="EU927">
            <v>0</v>
          </cell>
          <cell r="EV927">
            <v>0</v>
          </cell>
          <cell r="EW927">
            <v>0</v>
          </cell>
          <cell r="EX927">
            <v>0</v>
          </cell>
          <cell r="GZ927">
            <v>0</v>
          </cell>
          <cell r="HA927">
            <v>0</v>
          </cell>
        </row>
        <row r="928">
          <cell r="B928" t="str">
            <v>76DXG</v>
          </cell>
          <cell r="C928" t="str">
            <v>LINHA 476DXG</v>
          </cell>
          <cell r="D928">
            <v>0</v>
          </cell>
          <cell r="E928">
            <v>0</v>
          </cell>
          <cell r="F928" t="str">
            <v>ALESSANDRA</v>
          </cell>
          <cell r="G928" t="str">
            <v>G</v>
          </cell>
          <cell r="H928">
            <v>0</v>
          </cell>
          <cell r="I928">
            <v>2</v>
          </cell>
          <cell r="J928">
            <v>0</v>
          </cell>
          <cell r="K928">
            <v>0</v>
          </cell>
          <cell r="L928">
            <v>0</v>
          </cell>
          <cell r="M928">
            <v>22</v>
          </cell>
          <cell r="N928">
            <v>0</v>
          </cell>
          <cell r="O928">
            <v>5</v>
          </cell>
          <cell r="P928">
            <v>0</v>
          </cell>
          <cell r="Q928">
            <v>0</v>
          </cell>
          <cell r="R928">
            <v>1</v>
          </cell>
          <cell r="S928">
            <v>1</v>
          </cell>
          <cell r="T928">
            <v>0</v>
          </cell>
          <cell r="U928">
            <v>1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10</v>
          </cell>
          <cell r="AA928">
            <v>0</v>
          </cell>
          <cell r="AB928">
            <v>10</v>
          </cell>
          <cell r="AC928">
            <v>0</v>
          </cell>
          <cell r="AD928">
            <v>0</v>
          </cell>
          <cell r="AE928">
            <v>-1</v>
          </cell>
          <cell r="AF928">
            <v>1</v>
          </cell>
          <cell r="AG928">
            <v>0</v>
          </cell>
          <cell r="AH928">
            <v>1</v>
          </cell>
          <cell r="AI928">
            <v>0</v>
          </cell>
          <cell r="AJ928">
            <v>0</v>
          </cell>
          <cell r="AK928">
            <v>0</v>
          </cell>
          <cell r="AL928">
            <v>0</v>
          </cell>
          <cell r="AM928">
            <v>0</v>
          </cell>
          <cell r="AN928">
            <v>0</v>
          </cell>
          <cell r="AO928">
            <v>7</v>
          </cell>
          <cell r="AP928">
            <v>0</v>
          </cell>
          <cell r="AQ928">
            <v>0</v>
          </cell>
          <cell r="AR928">
            <v>0</v>
          </cell>
          <cell r="AS928">
            <v>1</v>
          </cell>
          <cell r="AT928">
            <v>0</v>
          </cell>
          <cell r="AU928">
            <v>1</v>
          </cell>
          <cell r="AV928">
            <v>0</v>
          </cell>
          <cell r="AW928">
            <v>0</v>
          </cell>
          <cell r="AX928">
            <v>0</v>
          </cell>
          <cell r="AY928">
            <v>0</v>
          </cell>
          <cell r="AZ928">
            <v>0</v>
          </cell>
          <cell r="BA928">
            <v>0</v>
          </cell>
          <cell r="BB928">
            <v>5</v>
          </cell>
          <cell r="BC928">
            <v>0</v>
          </cell>
          <cell r="BD928">
            <v>0</v>
          </cell>
          <cell r="BE928">
            <v>0</v>
          </cell>
          <cell r="BF928">
            <v>1</v>
          </cell>
          <cell r="BG928">
            <v>0</v>
          </cell>
          <cell r="BH928">
            <v>1</v>
          </cell>
          <cell r="BI928">
            <v>0</v>
          </cell>
          <cell r="BJ928">
            <v>0</v>
          </cell>
          <cell r="BK928">
            <v>0</v>
          </cell>
          <cell r="BL928">
            <v>0</v>
          </cell>
          <cell r="BM928">
            <v>0</v>
          </cell>
          <cell r="BN928">
            <v>0</v>
          </cell>
          <cell r="BO928">
            <v>0</v>
          </cell>
          <cell r="BP928">
            <v>0</v>
          </cell>
          <cell r="BQ928">
            <v>0</v>
          </cell>
          <cell r="BR928">
            <v>1</v>
          </cell>
          <cell r="BS928">
            <v>0</v>
          </cell>
          <cell r="BT928">
            <v>0</v>
          </cell>
          <cell r="BU928">
            <v>0</v>
          </cell>
          <cell r="BV928">
            <v>0</v>
          </cell>
          <cell r="BW928">
            <v>0</v>
          </cell>
          <cell r="BX928">
            <v>0</v>
          </cell>
          <cell r="BY928">
            <v>0</v>
          </cell>
          <cell r="BZ928">
            <v>0</v>
          </cell>
          <cell r="CA928">
            <v>0</v>
          </cell>
          <cell r="CB928">
            <v>0</v>
          </cell>
          <cell r="CC928">
            <v>0</v>
          </cell>
          <cell r="CD928">
            <v>0</v>
          </cell>
          <cell r="CE928">
            <v>0</v>
          </cell>
          <cell r="CF928">
            <v>0</v>
          </cell>
          <cell r="CG928">
            <v>0</v>
          </cell>
          <cell r="CH928">
            <v>0</v>
          </cell>
          <cell r="CI928">
            <v>0</v>
          </cell>
          <cell r="CJ928">
            <v>0</v>
          </cell>
          <cell r="CK928">
            <v>0</v>
          </cell>
          <cell r="CL928">
            <v>0</v>
          </cell>
          <cell r="CM928">
            <v>0</v>
          </cell>
          <cell r="CN928">
            <v>0</v>
          </cell>
          <cell r="CO928">
            <v>0</v>
          </cell>
          <cell r="CP928">
            <v>0</v>
          </cell>
          <cell r="CQ928">
            <v>0</v>
          </cell>
          <cell r="CR928">
            <v>0</v>
          </cell>
          <cell r="CS928">
            <v>0</v>
          </cell>
          <cell r="CT928">
            <v>0</v>
          </cell>
          <cell r="CU928">
            <v>0</v>
          </cell>
          <cell r="CV928">
            <v>0</v>
          </cell>
          <cell r="CW928">
            <v>0</v>
          </cell>
          <cell r="CX928">
            <v>0</v>
          </cell>
          <cell r="CY928">
            <v>0</v>
          </cell>
          <cell r="CZ928">
            <v>0</v>
          </cell>
          <cell r="DA928">
            <v>0</v>
          </cell>
          <cell r="DB928">
            <v>0</v>
          </cell>
          <cell r="DC928">
            <v>0</v>
          </cell>
          <cell r="DD928">
            <v>0</v>
          </cell>
          <cell r="DE928">
            <v>0</v>
          </cell>
          <cell r="DF928">
            <v>0</v>
          </cell>
          <cell r="DG928">
            <v>0</v>
          </cell>
          <cell r="DH928">
            <v>0</v>
          </cell>
          <cell r="DI928">
            <v>0</v>
          </cell>
          <cell r="DJ928">
            <v>0</v>
          </cell>
          <cell r="DK928">
            <v>0</v>
          </cell>
          <cell r="DL928">
            <v>0</v>
          </cell>
          <cell r="DM928">
            <v>0</v>
          </cell>
          <cell r="DN928">
            <v>0</v>
          </cell>
          <cell r="DO928">
            <v>0</v>
          </cell>
          <cell r="DP928">
            <v>0</v>
          </cell>
          <cell r="DQ928">
            <v>0</v>
          </cell>
          <cell r="DR928">
            <v>0</v>
          </cell>
          <cell r="DS928">
            <v>0</v>
          </cell>
          <cell r="DT928">
            <v>0</v>
          </cell>
          <cell r="DU928">
            <v>0</v>
          </cell>
          <cell r="DV928">
            <v>0</v>
          </cell>
          <cell r="DW928">
            <v>0</v>
          </cell>
          <cell r="DX928">
            <v>0</v>
          </cell>
          <cell r="DY928">
            <v>0</v>
          </cell>
          <cell r="DZ928">
            <v>0</v>
          </cell>
          <cell r="EA928">
            <v>0</v>
          </cell>
          <cell r="EB928">
            <v>0</v>
          </cell>
          <cell r="EC928">
            <v>0</v>
          </cell>
          <cell r="ED928">
            <v>0</v>
          </cell>
          <cell r="EE928">
            <v>0</v>
          </cell>
          <cell r="EF928">
            <v>0</v>
          </cell>
          <cell r="EG928">
            <v>0</v>
          </cell>
          <cell r="EH928">
            <v>0</v>
          </cell>
          <cell r="EI928">
            <v>0</v>
          </cell>
          <cell r="EJ928">
            <v>0</v>
          </cell>
          <cell r="EK928">
            <v>0</v>
          </cell>
          <cell r="EL928">
            <v>0</v>
          </cell>
          <cell r="EM928">
            <v>0</v>
          </cell>
          <cell r="EN928">
            <v>0</v>
          </cell>
          <cell r="EO928">
            <v>0</v>
          </cell>
          <cell r="EP928">
            <v>0</v>
          </cell>
          <cell r="EQ928">
            <v>0</v>
          </cell>
          <cell r="ER928">
            <v>0</v>
          </cell>
          <cell r="ES928">
            <v>0</v>
          </cell>
          <cell r="ET928">
            <v>0</v>
          </cell>
          <cell r="EU928">
            <v>0</v>
          </cell>
          <cell r="EV928">
            <v>0</v>
          </cell>
          <cell r="EW928">
            <v>0</v>
          </cell>
          <cell r="EX928">
            <v>0</v>
          </cell>
          <cell r="GZ928">
            <v>0</v>
          </cell>
          <cell r="HA928">
            <v>0</v>
          </cell>
        </row>
        <row r="929">
          <cell r="B929" t="str">
            <v>23052LBA089</v>
          </cell>
          <cell r="C929">
            <v>0</v>
          </cell>
          <cell r="D929">
            <v>0</v>
          </cell>
          <cell r="E929" t="str">
            <v>926548995</v>
          </cell>
          <cell r="F929" t="str">
            <v>23052LBA089L0</v>
          </cell>
          <cell r="G929">
            <v>0</v>
          </cell>
          <cell r="H929">
            <v>0</v>
          </cell>
          <cell r="I929">
            <v>2</v>
          </cell>
          <cell r="J929">
            <v>0</v>
          </cell>
          <cell r="K929">
            <v>0</v>
          </cell>
          <cell r="L929">
            <v>0</v>
          </cell>
          <cell r="M929">
            <v>22</v>
          </cell>
          <cell r="N929">
            <v>0</v>
          </cell>
          <cell r="O929">
            <v>5</v>
          </cell>
          <cell r="P929">
            <v>0</v>
          </cell>
          <cell r="Q929">
            <v>0</v>
          </cell>
          <cell r="R929">
            <v>1</v>
          </cell>
          <cell r="S929">
            <v>1</v>
          </cell>
          <cell r="T929">
            <v>0</v>
          </cell>
          <cell r="U929">
            <v>1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10</v>
          </cell>
          <cell r="AA929">
            <v>0</v>
          </cell>
          <cell r="AB929">
            <v>10</v>
          </cell>
          <cell r="AC929">
            <v>0</v>
          </cell>
          <cell r="AD929">
            <v>0</v>
          </cell>
          <cell r="AE929">
            <v>-1</v>
          </cell>
          <cell r="AF929">
            <v>1</v>
          </cell>
          <cell r="AG929">
            <v>0</v>
          </cell>
          <cell r="AH929">
            <v>1</v>
          </cell>
          <cell r="AI929">
            <v>0</v>
          </cell>
          <cell r="AJ929">
            <v>0</v>
          </cell>
          <cell r="AK929">
            <v>0</v>
          </cell>
          <cell r="AL929">
            <v>0</v>
          </cell>
          <cell r="AM929">
            <v>0</v>
          </cell>
          <cell r="AN929">
            <v>0</v>
          </cell>
          <cell r="AO929">
            <v>7</v>
          </cell>
          <cell r="AP929">
            <v>0</v>
          </cell>
          <cell r="AQ929">
            <v>0</v>
          </cell>
          <cell r="AR929">
            <v>0</v>
          </cell>
          <cell r="AS929">
            <v>1</v>
          </cell>
          <cell r="AT929">
            <v>0</v>
          </cell>
          <cell r="AU929">
            <v>1</v>
          </cell>
          <cell r="AV929">
            <v>0</v>
          </cell>
          <cell r="AW929">
            <v>0</v>
          </cell>
          <cell r="AX929">
            <v>0</v>
          </cell>
          <cell r="AY929">
            <v>0</v>
          </cell>
          <cell r="AZ929">
            <v>0</v>
          </cell>
          <cell r="BA929">
            <v>0</v>
          </cell>
          <cell r="BB929">
            <v>5</v>
          </cell>
          <cell r="BC929">
            <v>0</v>
          </cell>
          <cell r="BD929">
            <v>0</v>
          </cell>
          <cell r="BE929">
            <v>0</v>
          </cell>
          <cell r="BF929">
            <v>1</v>
          </cell>
          <cell r="BG929">
            <v>0</v>
          </cell>
          <cell r="BH929">
            <v>1</v>
          </cell>
          <cell r="BI929">
            <v>0</v>
          </cell>
          <cell r="BJ929">
            <v>0</v>
          </cell>
          <cell r="BK929">
            <v>0</v>
          </cell>
          <cell r="BL929">
            <v>0</v>
          </cell>
          <cell r="BM929">
            <v>0</v>
          </cell>
          <cell r="BN929">
            <v>0</v>
          </cell>
          <cell r="BO929">
            <v>0</v>
          </cell>
          <cell r="BP929">
            <v>0</v>
          </cell>
          <cell r="BQ929">
            <v>0</v>
          </cell>
          <cell r="BR929">
            <v>1</v>
          </cell>
          <cell r="BS929">
            <v>0</v>
          </cell>
          <cell r="BT929">
            <v>0</v>
          </cell>
          <cell r="BU929">
            <v>0</v>
          </cell>
          <cell r="BV929">
            <v>0</v>
          </cell>
          <cell r="BW929">
            <v>0</v>
          </cell>
          <cell r="BX929">
            <v>0</v>
          </cell>
          <cell r="BY929">
            <v>0</v>
          </cell>
          <cell r="BZ929">
            <v>0</v>
          </cell>
          <cell r="CA929">
            <v>0</v>
          </cell>
          <cell r="CB929">
            <v>0</v>
          </cell>
          <cell r="CC929">
            <v>0</v>
          </cell>
          <cell r="CD929">
            <v>0</v>
          </cell>
          <cell r="CE929">
            <v>0</v>
          </cell>
          <cell r="CF929">
            <v>0</v>
          </cell>
          <cell r="CG929">
            <v>0</v>
          </cell>
          <cell r="CH929">
            <v>0</v>
          </cell>
          <cell r="CI929">
            <v>0</v>
          </cell>
          <cell r="CJ929">
            <v>0</v>
          </cell>
          <cell r="CK929">
            <v>0</v>
          </cell>
          <cell r="CL929">
            <v>0</v>
          </cell>
          <cell r="CM929">
            <v>0</v>
          </cell>
          <cell r="CN929">
            <v>0</v>
          </cell>
          <cell r="CO929">
            <v>0</v>
          </cell>
          <cell r="CP929">
            <v>0</v>
          </cell>
          <cell r="CQ929">
            <v>0</v>
          </cell>
          <cell r="CR929">
            <v>0</v>
          </cell>
          <cell r="CS929">
            <v>0</v>
          </cell>
          <cell r="CT929">
            <v>0</v>
          </cell>
          <cell r="CU929">
            <v>0</v>
          </cell>
          <cell r="CV929">
            <v>0</v>
          </cell>
          <cell r="CW929">
            <v>0</v>
          </cell>
          <cell r="CX929">
            <v>0</v>
          </cell>
          <cell r="CY929">
            <v>0</v>
          </cell>
          <cell r="CZ929">
            <v>0</v>
          </cell>
          <cell r="DA929">
            <v>0</v>
          </cell>
          <cell r="DB929">
            <v>0</v>
          </cell>
          <cell r="DC929">
            <v>0</v>
          </cell>
          <cell r="DD929">
            <v>0</v>
          </cell>
          <cell r="DE929">
            <v>0</v>
          </cell>
          <cell r="DF929">
            <v>0</v>
          </cell>
          <cell r="DG929">
            <v>0</v>
          </cell>
          <cell r="DH929">
            <v>0</v>
          </cell>
          <cell r="DI929">
            <v>0</v>
          </cell>
          <cell r="DJ929">
            <v>0</v>
          </cell>
          <cell r="DK929">
            <v>0</v>
          </cell>
          <cell r="DL929">
            <v>0</v>
          </cell>
          <cell r="DM929">
            <v>0</v>
          </cell>
          <cell r="DN929">
            <v>0</v>
          </cell>
          <cell r="DO929">
            <v>0</v>
          </cell>
          <cell r="DP929">
            <v>0</v>
          </cell>
          <cell r="DQ929">
            <v>0</v>
          </cell>
          <cell r="DR929">
            <v>0</v>
          </cell>
          <cell r="DS929">
            <v>0</v>
          </cell>
          <cell r="DT929">
            <v>0</v>
          </cell>
          <cell r="DU929">
            <v>0</v>
          </cell>
          <cell r="DV929">
            <v>0</v>
          </cell>
          <cell r="DW929">
            <v>0</v>
          </cell>
          <cell r="DX929">
            <v>0</v>
          </cell>
          <cell r="DY929">
            <v>0</v>
          </cell>
          <cell r="DZ929">
            <v>0</v>
          </cell>
          <cell r="EA929">
            <v>0</v>
          </cell>
          <cell r="EB929">
            <v>0</v>
          </cell>
          <cell r="EC929">
            <v>0</v>
          </cell>
          <cell r="ED929">
            <v>0</v>
          </cell>
          <cell r="EE929">
            <v>0</v>
          </cell>
          <cell r="EF929">
            <v>0</v>
          </cell>
          <cell r="EG929">
            <v>0</v>
          </cell>
          <cell r="EH929">
            <v>0</v>
          </cell>
          <cell r="EI929">
            <v>0</v>
          </cell>
          <cell r="EJ929">
            <v>0</v>
          </cell>
          <cell r="EK929">
            <v>0</v>
          </cell>
          <cell r="EL929">
            <v>0</v>
          </cell>
          <cell r="EM929">
            <v>0</v>
          </cell>
          <cell r="EN929">
            <v>0</v>
          </cell>
          <cell r="EO929">
            <v>0</v>
          </cell>
          <cell r="EP929">
            <v>0</v>
          </cell>
          <cell r="EQ929">
            <v>0</v>
          </cell>
          <cell r="ER929">
            <v>0</v>
          </cell>
          <cell r="ES929">
            <v>0</v>
          </cell>
          <cell r="ET929">
            <v>0</v>
          </cell>
          <cell r="EU929">
            <v>0</v>
          </cell>
          <cell r="EV929">
            <v>0</v>
          </cell>
          <cell r="EW929">
            <v>0</v>
          </cell>
          <cell r="EX929">
            <v>0</v>
          </cell>
          <cell r="GZ929">
            <v>0</v>
          </cell>
          <cell r="HA929">
            <v>0</v>
          </cell>
        </row>
        <row r="930">
          <cell r="B930" t="str">
            <v>76EGX</v>
          </cell>
          <cell r="C930" t="str">
            <v>LINHA 476EGX</v>
          </cell>
          <cell r="D930">
            <v>0</v>
          </cell>
          <cell r="E930">
            <v>0</v>
          </cell>
          <cell r="F930" t="str">
            <v>MARIANE GLASS</v>
          </cell>
          <cell r="G930" t="str">
            <v>G</v>
          </cell>
          <cell r="H930">
            <v>1</v>
          </cell>
          <cell r="I930">
            <v>1</v>
          </cell>
          <cell r="J930">
            <v>0</v>
          </cell>
          <cell r="K930">
            <v>0</v>
          </cell>
          <cell r="L930">
            <v>0</v>
          </cell>
          <cell r="M930">
            <v>11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1</v>
          </cell>
          <cell r="U930">
            <v>1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10</v>
          </cell>
          <cell r="AA930">
            <v>0</v>
          </cell>
          <cell r="AB930">
            <v>10</v>
          </cell>
          <cell r="AC930">
            <v>0</v>
          </cell>
          <cell r="AD930">
            <v>0</v>
          </cell>
          <cell r="AE930">
            <v>-1</v>
          </cell>
          <cell r="AF930">
            <v>0</v>
          </cell>
          <cell r="AG930">
            <v>1</v>
          </cell>
          <cell r="AH930">
            <v>1</v>
          </cell>
          <cell r="AI930">
            <v>0</v>
          </cell>
          <cell r="AJ930">
            <v>0</v>
          </cell>
          <cell r="AK930">
            <v>0</v>
          </cell>
          <cell r="AL930">
            <v>0</v>
          </cell>
          <cell r="AM930">
            <v>0</v>
          </cell>
          <cell r="AN930">
            <v>0</v>
          </cell>
          <cell r="AO930">
            <v>6</v>
          </cell>
          <cell r="AP930">
            <v>0</v>
          </cell>
          <cell r="AQ930">
            <v>0</v>
          </cell>
          <cell r="AR930">
            <v>0</v>
          </cell>
          <cell r="AS930">
            <v>0</v>
          </cell>
          <cell r="AT930">
            <v>1</v>
          </cell>
          <cell r="AU930">
            <v>1</v>
          </cell>
          <cell r="AV930">
            <v>0</v>
          </cell>
          <cell r="AW930">
            <v>0</v>
          </cell>
          <cell r="AX930">
            <v>0</v>
          </cell>
          <cell r="AY930">
            <v>0</v>
          </cell>
          <cell r="AZ930">
            <v>0</v>
          </cell>
          <cell r="BA930">
            <v>0</v>
          </cell>
          <cell r="BB930">
            <v>6</v>
          </cell>
          <cell r="BC930">
            <v>0</v>
          </cell>
          <cell r="BD930">
            <v>0</v>
          </cell>
          <cell r="BE930">
            <v>0</v>
          </cell>
          <cell r="BF930">
            <v>0</v>
          </cell>
          <cell r="BG930">
            <v>1</v>
          </cell>
          <cell r="BH930">
            <v>1</v>
          </cell>
          <cell r="BI930">
            <v>0</v>
          </cell>
          <cell r="BJ930">
            <v>0</v>
          </cell>
          <cell r="BK930">
            <v>0</v>
          </cell>
          <cell r="BL930">
            <v>0</v>
          </cell>
          <cell r="BM930">
            <v>0</v>
          </cell>
          <cell r="BN930">
            <v>0</v>
          </cell>
          <cell r="BO930">
            <v>0</v>
          </cell>
          <cell r="BP930">
            <v>0</v>
          </cell>
          <cell r="BQ930">
            <v>0</v>
          </cell>
          <cell r="BR930">
            <v>1</v>
          </cell>
          <cell r="BS930">
            <v>0</v>
          </cell>
          <cell r="BT930">
            <v>0</v>
          </cell>
          <cell r="BU930">
            <v>0</v>
          </cell>
          <cell r="BV930">
            <v>0</v>
          </cell>
          <cell r="BW930">
            <v>0</v>
          </cell>
          <cell r="BX930">
            <v>0</v>
          </cell>
          <cell r="BY930">
            <v>0</v>
          </cell>
          <cell r="BZ930">
            <v>0</v>
          </cell>
          <cell r="CA930">
            <v>0</v>
          </cell>
          <cell r="CB930">
            <v>0</v>
          </cell>
          <cell r="CC930">
            <v>0</v>
          </cell>
          <cell r="CD930">
            <v>0</v>
          </cell>
          <cell r="CE930">
            <v>0</v>
          </cell>
          <cell r="CF930">
            <v>0</v>
          </cell>
          <cell r="CG930">
            <v>0</v>
          </cell>
          <cell r="CH930">
            <v>0</v>
          </cell>
          <cell r="CI930">
            <v>0</v>
          </cell>
          <cell r="CJ930">
            <v>0</v>
          </cell>
          <cell r="CK930">
            <v>0</v>
          </cell>
          <cell r="CL930">
            <v>0</v>
          </cell>
          <cell r="CM930">
            <v>0</v>
          </cell>
          <cell r="CN930">
            <v>0</v>
          </cell>
          <cell r="CO930">
            <v>0</v>
          </cell>
          <cell r="CP930">
            <v>0</v>
          </cell>
          <cell r="CQ930">
            <v>0</v>
          </cell>
          <cell r="CR930">
            <v>0</v>
          </cell>
          <cell r="CS930">
            <v>0</v>
          </cell>
          <cell r="CT930">
            <v>0</v>
          </cell>
          <cell r="CU930">
            <v>0</v>
          </cell>
          <cell r="CV930">
            <v>0</v>
          </cell>
          <cell r="CW930">
            <v>0</v>
          </cell>
          <cell r="CX930">
            <v>0</v>
          </cell>
          <cell r="CY930">
            <v>0</v>
          </cell>
          <cell r="CZ930">
            <v>0</v>
          </cell>
          <cell r="DA930">
            <v>0</v>
          </cell>
          <cell r="DB930">
            <v>0</v>
          </cell>
          <cell r="DC930">
            <v>0</v>
          </cell>
          <cell r="DD930">
            <v>0</v>
          </cell>
          <cell r="DE930">
            <v>0</v>
          </cell>
          <cell r="DF930">
            <v>0</v>
          </cell>
          <cell r="DG930">
            <v>0</v>
          </cell>
          <cell r="DH930">
            <v>0</v>
          </cell>
          <cell r="DI930">
            <v>0</v>
          </cell>
          <cell r="DJ930">
            <v>0</v>
          </cell>
          <cell r="DK930">
            <v>0</v>
          </cell>
          <cell r="DL930">
            <v>0</v>
          </cell>
          <cell r="DM930">
            <v>0</v>
          </cell>
          <cell r="DN930">
            <v>0</v>
          </cell>
          <cell r="DO930">
            <v>0</v>
          </cell>
          <cell r="DP930">
            <v>0</v>
          </cell>
          <cell r="DQ930">
            <v>0</v>
          </cell>
          <cell r="DR930">
            <v>0</v>
          </cell>
          <cell r="DS930">
            <v>0</v>
          </cell>
          <cell r="DT930">
            <v>0</v>
          </cell>
          <cell r="DU930">
            <v>0</v>
          </cell>
          <cell r="DV930">
            <v>0</v>
          </cell>
          <cell r="DW930">
            <v>0</v>
          </cell>
          <cell r="DX930">
            <v>0</v>
          </cell>
          <cell r="DY930">
            <v>0</v>
          </cell>
          <cell r="DZ930">
            <v>0</v>
          </cell>
          <cell r="EA930">
            <v>0</v>
          </cell>
          <cell r="EB930">
            <v>0</v>
          </cell>
          <cell r="EC930">
            <v>0</v>
          </cell>
          <cell r="ED930">
            <v>0</v>
          </cell>
          <cell r="EE930">
            <v>0</v>
          </cell>
          <cell r="EF930">
            <v>0</v>
          </cell>
          <cell r="EG930">
            <v>0</v>
          </cell>
          <cell r="EH930">
            <v>0</v>
          </cell>
          <cell r="EI930">
            <v>0</v>
          </cell>
          <cell r="EJ930">
            <v>0</v>
          </cell>
          <cell r="EK930">
            <v>0</v>
          </cell>
          <cell r="EL930">
            <v>0</v>
          </cell>
          <cell r="EM930">
            <v>0</v>
          </cell>
          <cell r="EN930">
            <v>0</v>
          </cell>
          <cell r="EO930">
            <v>0</v>
          </cell>
          <cell r="EP930">
            <v>0</v>
          </cell>
          <cell r="EQ930">
            <v>0</v>
          </cell>
          <cell r="ER930">
            <v>0</v>
          </cell>
          <cell r="ES930">
            <v>0</v>
          </cell>
          <cell r="ET930">
            <v>0</v>
          </cell>
          <cell r="EU930">
            <v>0</v>
          </cell>
          <cell r="EV930">
            <v>0</v>
          </cell>
          <cell r="EW930">
            <v>0</v>
          </cell>
          <cell r="EX930">
            <v>0</v>
          </cell>
          <cell r="GZ930">
            <v>0</v>
          </cell>
          <cell r="HA930">
            <v>0</v>
          </cell>
        </row>
        <row r="931">
          <cell r="B931" t="str">
            <v>33051DBA189</v>
          </cell>
          <cell r="C931">
            <v>0</v>
          </cell>
          <cell r="D931">
            <v>0</v>
          </cell>
          <cell r="E931" t="str">
            <v>926564214</v>
          </cell>
          <cell r="F931" t="str">
            <v>33051DBA189L0</v>
          </cell>
          <cell r="G931">
            <v>0</v>
          </cell>
          <cell r="H931">
            <v>1</v>
          </cell>
          <cell r="I931">
            <v>1</v>
          </cell>
          <cell r="J931">
            <v>0</v>
          </cell>
          <cell r="K931">
            <v>0</v>
          </cell>
          <cell r="L931">
            <v>0</v>
          </cell>
          <cell r="M931">
            <v>6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1</v>
          </cell>
          <cell r="U931">
            <v>1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5</v>
          </cell>
          <cell r="AA931">
            <v>0</v>
          </cell>
          <cell r="AB931">
            <v>5</v>
          </cell>
          <cell r="AC931">
            <v>0</v>
          </cell>
          <cell r="AD931">
            <v>0</v>
          </cell>
          <cell r="AE931">
            <v>-1</v>
          </cell>
          <cell r="AF931">
            <v>0</v>
          </cell>
          <cell r="AG931">
            <v>1</v>
          </cell>
          <cell r="AH931">
            <v>1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  <cell r="AM931">
            <v>0</v>
          </cell>
          <cell r="AN931">
            <v>0</v>
          </cell>
          <cell r="AO931">
            <v>3</v>
          </cell>
          <cell r="AP931">
            <v>0</v>
          </cell>
          <cell r="AQ931">
            <v>0</v>
          </cell>
          <cell r="AR931">
            <v>0</v>
          </cell>
          <cell r="AS931">
            <v>0</v>
          </cell>
          <cell r="AT931">
            <v>1</v>
          </cell>
          <cell r="AU931">
            <v>1</v>
          </cell>
          <cell r="AV931">
            <v>0</v>
          </cell>
          <cell r="AW931">
            <v>0</v>
          </cell>
          <cell r="AX931">
            <v>0</v>
          </cell>
          <cell r="AY931">
            <v>0</v>
          </cell>
          <cell r="AZ931">
            <v>0</v>
          </cell>
          <cell r="BA931">
            <v>0</v>
          </cell>
          <cell r="BB931">
            <v>3</v>
          </cell>
          <cell r="BC931">
            <v>0</v>
          </cell>
          <cell r="BD931">
            <v>0</v>
          </cell>
          <cell r="BE931">
            <v>0</v>
          </cell>
          <cell r="BF931">
            <v>0</v>
          </cell>
          <cell r="BG931">
            <v>1</v>
          </cell>
          <cell r="BH931">
            <v>1</v>
          </cell>
          <cell r="BI931">
            <v>0</v>
          </cell>
          <cell r="BJ931">
            <v>0</v>
          </cell>
          <cell r="BK931">
            <v>0</v>
          </cell>
          <cell r="BL931">
            <v>0</v>
          </cell>
          <cell r="BM931">
            <v>0</v>
          </cell>
          <cell r="BN931">
            <v>0</v>
          </cell>
          <cell r="BO931">
            <v>0</v>
          </cell>
          <cell r="BP931">
            <v>0</v>
          </cell>
          <cell r="BQ931">
            <v>0</v>
          </cell>
          <cell r="BR931">
            <v>1</v>
          </cell>
          <cell r="BS931">
            <v>0</v>
          </cell>
          <cell r="BT931">
            <v>0</v>
          </cell>
          <cell r="BU931">
            <v>0</v>
          </cell>
          <cell r="BV931">
            <v>0</v>
          </cell>
          <cell r="BW931">
            <v>0</v>
          </cell>
          <cell r="BX931">
            <v>0</v>
          </cell>
          <cell r="BY931">
            <v>0</v>
          </cell>
          <cell r="BZ931">
            <v>0</v>
          </cell>
          <cell r="CA931">
            <v>0</v>
          </cell>
          <cell r="CB931">
            <v>0</v>
          </cell>
          <cell r="CC931">
            <v>0</v>
          </cell>
          <cell r="CD931">
            <v>0</v>
          </cell>
          <cell r="CE931">
            <v>0</v>
          </cell>
          <cell r="CF931">
            <v>0</v>
          </cell>
          <cell r="CG931">
            <v>0</v>
          </cell>
          <cell r="CH931">
            <v>0</v>
          </cell>
          <cell r="CI931">
            <v>0</v>
          </cell>
          <cell r="CJ931">
            <v>0</v>
          </cell>
          <cell r="CK931">
            <v>0</v>
          </cell>
          <cell r="CL931">
            <v>0</v>
          </cell>
          <cell r="CM931">
            <v>0</v>
          </cell>
          <cell r="CN931">
            <v>0</v>
          </cell>
          <cell r="CO931">
            <v>0</v>
          </cell>
          <cell r="CP931">
            <v>0</v>
          </cell>
          <cell r="CQ931">
            <v>0</v>
          </cell>
          <cell r="CR931">
            <v>0</v>
          </cell>
          <cell r="CS931">
            <v>0</v>
          </cell>
          <cell r="CT931">
            <v>0</v>
          </cell>
          <cell r="CU931">
            <v>0</v>
          </cell>
          <cell r="CV931">
            <v>0</v>
          </cell>
          <cell r="CW931">
            <v>0</v>
          </cell>
          <cell r="CX931">
            <v>0</v>
          </cell>
          <cell r="CY931">
            <v>0</v>
          </cell>
          <cell r="CZ931">
            <v>0</v>
          </cell>
          <cell r="DA931">
            <v>0</v>
          </cell>
          <cell r="DB931">
            <v>0</v>
          </cell>
          <cell r="DC931">
            <v>0</v>
          </cell>
          <cell r="DD931">
            <v>0</v>
          </cell>
          <cell r="DE931">
            <v>0</v>
          </cell>
          <cell r="DF931">
            <v>0</v>
          </cell>
          <cell r="DG931">
            <v>0</v>
          </cell>
          <cell r="DH931">
            <v>0</v>
          </cell>
          <cell r="DI931">
            <v>0</v>
          </cell>
          <cell r="DJ931">
            <v>0</v>
          </cell>
          <cell r="DK931">
            <v>0</v>
          </cell>
          <cell r="DL931">
            <v>0</v>
          </cell>
          <cell r="DM931">
            <v>0</v>
          </cell>
          <cell r="DN931">
            <v>0</v>
          </cell>
          <cell r="DO931">
            <v>0</v>
          </cell>
          <cell r="DP931">
            <v>0</v>
          </cell>
          <cell r="DQ931">
            <v>0</v>
          </cell>
          <cell r="DR931">
            <v>0</v>
          </cell>
          <cell r="DS931">
            <v>0</v>
          </cell>
          <cell r="DT931">
            <v>0</v>
          </cell>
          <cell r="DU931">
            <v>0</v>
          </cell>
          <cell r="DV931">
            <v>0</v>
          </cell>
          <cell r="DW931">
            <v>0</v>
          </cell>
          <cell r="DX931">
            <v>0</v>
          </cell>
          <cell r="DY931">
            <v>0</v>
          </cell>
          <cell r="DZ931">
            <v>0</v>
          </cell>
          <cell r="EA931">
            <v>0</v>
          </cell>
          <cell r="EB931">
            <v>0</v>
          </cell>
          <cell r="EC931">
            <v>0</v>
          </cell>
          <cell r="ED931">
            <v>0</v>
          </cell>
          <cell r="EE931">
            <v>0</v>
          </cell>
          <cell r="EF931">
            <v>0</v>
          </cell>
          <cell r="EG931">
            <v>0</v>
          </cell>
          <cell r="EH931">
            <v>0</v>
          </cell>
          <cell r="EI931">
            <v>0</v>
          </cell>
          <cell r="EJ931">
            <v>0</v>
          </cell>
          <cell r="EK931">
            <v>0</v>
          </cell>
          <cell r="EL931">
            <v>0</v>
          </cell>
          <cell r="EM931">
            <v>0</v>
          </cell>
          <cell r="EN931">
            <v>0</v>
          </cell>
          <cell r="EO931">
            <v>0</v>
          </cell>
          <cell r="EP931">
            <v>0</v>
          </cell>
          <cell r="EQ931">
            <v>0</v>
          </cell>
          <cell r="ER931">
            <v>0</v>
          </cell>
          <cell r="ES931">
            <v>0</v>
          </cell>
          <cell r="ET931">
            <v>0</v>
          </cell>
          <cell r="EU931">
            <v>0</v>
          </cell>
          <cell r="EV931">
            <v>0</v>
          </cell>
          <cell r="EW931">
            <v>0</v>
          </cell>
          <cell r="EX931">
            <v>0</v>
          </cell>
          <cell r="GZ931">
            <v>0</v>
          </cell>
          <cell r="HA931">
            <v>0</v>
          </cell>
        </row>
        <row r="932">
          <cell r="B932" t="str">
            <v>33051DBA289</v>
          </cell>
          <cell r="C932">
            <v>0</v>
          </cell>
          <cell r="D932">
            <v>0</v>
          </cell>
          <cell r="E932" t="str">
            <v>926564215</v>
          </cell>
          <cell r="F932" t="str">
            <v>33051DBA289L0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5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5</v>
          </cell>
          <cell r="AA932">
            <v>0</v>
          </cell>
          <cell r="AB932">
            <v>5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  <cell r="AM932">
            <v>0</v>
          </cell>
          <cell r="AN932">
            <v>0</v>
          </cell>
          <cell r="AO932">
            <v>3</v>
          </cell>
          <cell r="AP932">
            <v>0</v>
          </cell>
          <cell r="AQ932">
            <v>0</v>
          </cell>
          <cell r="AR932">
            <v>0</v>
          </cell>
          <cell r="AS932">
            <v>0</v>
          </cell>
          <cell r="AT932">
            <v>0</v>
          </cell>
          <cell r="AU932">
            <v>0</v>
          </cell>
          <cell r="AV932">
            <v>0</v>
          </cell>
          <cell r="AW932">
            <v>0</v>
          </cell>
          <cell r="AX932">
            <v>0</v>
          </cell>
          <cell r="AY932">
            <v>0</v>
          </cell>
          <cell r="AZ932">
            <v>0</v>
          </cell>
          <cell r="BA932">
            <v>0</v>
          </cell>
          <cell r="BB932">
            <v>3</v>
          </cell>
          <cell r="BC932">
            <v>0</v>
          </cell>
          <cell r="BD932">
            <v>0</v>
          </cell>
          <cell r="BE932">
            <v>0</v>
          </cell>
          <cell r="BF932">
            <v>0</v>
          </cell>
          <cell r="BG932">
            <v>0</v>
          </cell>
          <cell r="BH932">
            <v>0</v>
          </cell>
          <cell r="BI932">
            <v>0</v>
          </cell>
          <cell r="BJ932">
            <v>0</v>
          </cell>
          <cell r="BK932">
            <v>0</v>
          </cell>
          <cell r="BL932">
            <v>0</v>
          </cell>
          <cell r="BM932">
            <v>0</v>
          </cell>
          <cell r="BN932">
            <v>0</v>
          </cell>
          <cell r="BO932">
            <v>0</v>
          </cell>
          <cell r="BP932">
            <v>0</v>
          </cell>
          <cell r="BQ932">
            <v>0</v>
          </cell>
          <cell r="BR932">
            <v>0</v>
          </cell>
          <cell r="BS932">
            <v>0</v>
          </cell>
          <cell r="BT932">
            <v>0</v>
          </cell>
          <cell r="BU932">
            <v>0</v>
          </cell>
          <cell r="BV932">
            <v>0</v>
          </cell>
          <cell r="BW932">
            <v>0</v>
          </cell>
          <cell r="BX932">
            <v>0</v>
          </cell>
          <cell r="BY932">
            <v>0</v>
          </cell>
          <cell r="BZ932">
            <v>0</v>
          </cell>
          <cell r="CA932">
            <v>0</v>
          </cell>
          <cell r="CB932">
            <v>0</v>
          </cell>
          <cell r="CC932">
            <v>0</v>
          </cell>
          <cell r="CD932">
            <v>0</v>
          </cell>
          <cell r="CE932">
            <v>0</v>
          </cell>
          <cell r="CF932">
            <v>0</v>
          </cell>
          <cell r="CG932">
            <v>0</v>
          </cell>
          <cell r="CH932">
            <v>0</v>
          </cell>
          <cell r="CI932">
            <v>0</v>
          </cell>
          <cell r="CJ932">
            <v>0</v>
          </cell>
          <cell r="CK932">
            <v>0</v>
          </cell>
          <cell r="CL932">
            <v>0</v>
          </cell>
          <cell r="CM932">
            <v>0</v>
          </cell>
          <cell r="CN932">
            <v>0</v>
          </cell>
          <cell r="CO932">
            <v>0</v>
          </cell>
          <cell r="CP932">
            <v>0</v>
          </cell>
          <cell r="CQ932">
            <v>0</v>
          </cell>
          <cell r="CR932">
            <v>0</v>
          </cell>
          <cell r="CS932">
            <v>0</v>
          </cell>
          <cell r="CT932">
            <v>0</v>
          </cell>
          <cell r="CU932">
            <v>0</v>
          </cell>
          <cell r="CV932">
            <v>0</v>
          </cell>
          <cell r="CW932">
            <v>0</v>
          </cell>
          <cell r="CX932">
            <v>0</v>
          </cell>
          <cell r="CY932">
            <v>0</v>
          </cell>
          <cell r="CZ932">
            <v>0</v>
          </cell>
          <cell r="DA932">
            <v>0</v>
          </cell>
          <cell r="DB932">
            <v>0</v>
          </cell>
          <cell r="DC932">
            <v>0</v>
          </cell>
          <cell r="DD932">
            <v>0</v>
          </cell>
          <cell r="DE932">
            <v>0</v>
          </cell>
          <cell r="DF932">
            <v>0</v>
          </cell>
          <cell r="DG932">
            <v>0</v>
          </cell>
          <cell r="DH932">
            <v>0</v>
          </cell>
          <cell r="DI932">
            <v>0</v>
          </cell>
          <cell r="DJ932">
            <v>0</v>
          </cell>
          <cell r="DK932">
            <v>0</v>
          </cell>
          <cell r="DL932">
            <v>0</v>
          </cell>
          <cell r="DM932">
            <v>0</v>
          </cell>
          <cell r="DN932">
            <v>0</v>
          </cell>
          <cell r="DO932">
            <v>0</v>
          </cell>
          <cell r="DP932">
            <v>0</v>
          </cell>
          <cell r="DQ932">
            <v>0</v>
          </cell>
          <cell r="DR932">
            <v>0</v>
          </cell>
          <cell r="DS932">
            <v>0</v>
          </cell>
          <cell r="DT932">
            <v>0</v>
          </cell>
          <cell r="DU932">
            <v>0</v>
          </cell>
          <cell r="DV932">
            <v>0</v>
          </cell>
          <cell r="DW932">
            <v>0</v>
          </cell>
          <cell r="DX932">
            <v>0</v>
          </cell>
          <cell r="DY932">
            <v>0</v>
          </cell>
          <cell r="DZ932">
            <v>0</v>
          </cell>
          <cell r="EA932">
            <v>0</v>
          </cell>
          <cell r="EB932">
            <v>0</v>
          </cell>
          <cell r="EC932">
            <v>0</v>
          </cell>
          <cell r="ED932">
            <v>0</v>
          </cell>
          <cell r="EE932">
            <v>0</v>
          </cell>
          <cell r="EF932">
            <v>0</v>
          </cell>
          <cell r="EG932">
            <v>0</v>
          </cell>
          <cell r="EH932">
            <v>0</v>
          </cell>
          <cell r="EI932">
            <v>0</v>
          </cell>
          <cell r="EJ932">
            <v>0</v>
          </cell>
          <cell r="EK932">
            <v>0</v>
          </cell>
          <cell r="EL932">
            <v>0</v>
          </cell>
          <cell r="EM932">
            <v>0</v>
          </cell>
          <cell r="EN932">
            <v>0</v>
          </cell>
          <cell r="EO932">
            <v>0</v>
          </cell>
          <cell r="EP932">
            <v>0</v>
          </cell>
          <cell r="EQ932">
            <v>0</v>
          </cell>
          <cell r="ER932">
            <v>0</v>
          </cell>
          <cell r="ES932">
            <v>0</v>
          </cell>
          <cell r="ET932">
            <v>0</v>
          </cell>
          <cell r="EU932">
            <v>0</v>
          </cell>
          <cell r="EV932">
            <v>0</v>
          </cell>
          <cell r="EW932">
            <v>0</v>
          </cell>
          <cell r="EX932">
            <v>0</v>
          </cell>
          <cell r="GZ932">
            <v>0</v>
          </cell>
          <cell r="HA932">
            <v>0</v>
          </cell>
        </row>
        <row r="933">
          <cell r="B933" t="str">
            <v>76DGX</v>
          </cell>
          <cell r="C933" t="str">
            <v>LINHA 476DGX</v>
          </cell>
          <cell r="D933">
            <v>0</v>
          </cell>
          <cell r="E933">
            <v>0</v>
          </cell>
          <cell r="F933" t="str">
            <v>MARIANE GLASS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10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10</v>
          </cell>
          <cell r="AA933">
            <v>0</v>
          </cell>
          <cell r="AB933">
            <v>10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  <cell r="AL933">
            <v>0</v>
          </cell>
          <cell r="AM933">
            <v>0</v>
          </cell>
          <cell r="AN933">
            <v>0</v>
          </cell>
          <cell r="AO933">
            <v>6</v>
          </cell>
          <cell r="AP933">
            <v>0</v>
          </cell>
          <cell r="AQ933">
            <v>0</v>
          </cell>
          <cell r="AR933">
            <v>0</v>
          </cell>
          <cell r="AS933">
            <v>0</v>
          </cell>
          <cell r="AT933">
            <v>0</v>
          </cell>
          <cell r="AU933">
            <v>0</v>
          </cell>
          <cell r="AV933">
            <v>0</v>
          </cell>
          <cell r="AW933">
            <v>0</v>
          </cell>
          <cell r="AX933">
            <v>0</v>
          </cell>
          <cell r="AY933">
            <v>0</v>
          </cell>
          <cell r="AZ933">
            <v>0</v>
          </cell>
          <cell r="BA933">
            <v>0</v>
          </cell>
          <cell r="BB933">
            <v>8</v>
          </cell>
          <cell r="BC933">
            <v>0</v>
          </cell>
          <cell r="BD933">
            <v>0</v>
          </cell>
          <cell r="BE933">
            <v>0</v>
          </cell>
          <cell r="BF933">
            <v>0</v>
          </cell>
          <cell r="BG933">
            <v>0</v>
          </cell>
          <cell r="BH933">
            <v>0</v>
          </cell>
          <cell r="BI933">
            <v>0</v>
          </cell>
          <cell r="BJ933">
            <v>0</v>
          </cell>
          <cell r="BK933">
            <v>0</v>
          </cell>
          <cell r="BL933">
            <v>0</v>
          </cell>
          <cell r="BM933">
            <v>1</v>
          </cell>
          <cell r="BN933">
            <v>0</v>
          </cell>
          <cell r="BO933">
            <v>0</v>
          </cell>
          <cell r="BP933">
            <v>0</v>
          </cell>
          <cell r="BQ933">
            <v>0</v>
          </cell>
          <cell r="BR933">
            <v>0</v>
          </cell>
          <cell r="BS933">
            <v>0</v>
          </cell>
          <cell r="BT933">
            <v>0</v>
          </cell>
          <cell r="BU933">
            <v>0</v>
          </cell>
          <cell r="BV933">
            <v>0</v>
          </cell>
          <cell r="BW933">
            <v>0</v>
          </cell>
          <cell r="BX933">
            <v>0</v>
          </cell>
          <cell r="BY933">
            <v>0</v>
          </cell>
          <cell r="BZ933">
            <v>0</v>
          </cell>
          <cell r="CA933">
            <v>0</v>
          </cell>
          <cell r="CB933">
            <v>0</v>
          </cell>
          <cell r="CC933">
            <v>0</v>
          </cell>
          <cell r="CD933">
            <v>0</v>
          </cell>
          <cell r="CE933">
            <v>0</v>
          </cell>
          <cell r="CF933">
            <v>0</v>
          </cell>
          <cell r="CG933">
            <v>0</v>
          </cell>
          <cell r="CH933">
            <v>0</v>
          </cell>
          <cell r="CI933">
            <v>0</v>
          </cell>
          <cell r="CJ933">
            <v>0</v>
          </cell>
          <cell r="CK933">
            <v>0</v>
          </cell>
          <cell r="CL933">
            <v>0</v>
          </cell>
          <cell r="CM933">
            <v>0</v>
          </cell>
          <cell r="CN933">
            <v>0</v>
          </cell>
          <cell r="CO933">
            <v>0</v>
          </cell>
          <cell r="CP933">
            <v>0</v>
          </cell>
          <cell r="CQ933">
            <v>0</v>
          </cell>
          <cell r="CR933">
            <v>0</v>
          </cell>
          <cell r="CS933">
            <v>0</v>
          </cell>
          <cell r="CT933">
            <v>0</v>
          </cell>
          <cell r="CU933">
            <v>0</v>
          </cell>
          <cell r="CV933">
            <v>0</v>
          </cell>
          <cell r="CW933">
            <v>0</v>
          </cell>
          <cell r="CX933">
            <v>0</v>
          </cell>
          <cell r="CY933">
            <v>0</v>
          </cell>
          <cell r="CZ933">
            <v>0</v>
          </cell>
          <cell r="DA933">
            <v>0</v>
          </cell>
          <cell r="DB933">
            <v>0</v>
          </cell>
          <cell r="DC933">
            <v>0</v>
          </cell>
          <cell r="DD933">
            <v>0</v>
          </cell>
          <cell r="DE933">
            <v>0</v>
          </cell>
          <cell r="DF933">
            <v>0</v>
          </cell>
          <cell r="DG933">
            <v>0</v>
          </cell>
          <cell r="DH933">
            <v>0</v>
          </cell>
          <cell r="DI933">
            <v>0</v>
          </cell>
          <cell r="DJ933">
            <v>0</v>
          </cell>
          <cell r="DK933">
            <v>0</v>
          </cell>
          <cell r="DL933">
            <v>0</v>
          </cell>
          <cell r="DM933">
            <v>0</v>
          </cell>
          <cell r="DN933">
            <v>0</v>
          </cell>
          <cell r="DO933">
            <v>0</v>
          </cell>
          <cell r="DP933">
            <v>0</v>
          </cell>
          <cell r="DQ933">
            <v>0</v>
          </cell>
          <cell r="DR933">
            <v>0</v>
          </cell>
          <cell r="DS933">
            <v>0</v>
          </cell>
          <cell r="DT933">
            <v>0</v>
          </cell>
          <cell r="DU933">
            <v>0</v>
          </cell>
          <cell r="DV933">
            <v>0</v>
          </cell>
          <cell r="DW933">
            <v>0</v>
          </cell>
          <cell r="DX933">
            <v>0</v>
          </cell>
          <cell r="DY933">
            <v>0</v>
          </cell>
          <cell r="DZ933">
            <v>0</v>
          </cell>
          <cell r="EA933">
            <v>0</v>
          </cell>
          <cell r="EB933">
            <v>0</v>
          </cell>
          <cell r="EC933">
            <v>0</v>
          </cell>
          <cell r="ED933">
            <v>0</v>
          </cell>
          <cell r="EE933">
            <v>0</v>
          </cell>
          <cell r="EF933">
            <v>0</v>
          </cell>
          <cell r="EG933">
            <v>0</v>
          </cell>
          <cell r="EH933">
            <v>0</v>
          </cell>
          <cell r="EI933">
            <v>0</v>
          </cell>
          <cell r="EJ933">
            <v>0</v>
          </cell>
          <cell r="EK933">
            <v>0</v>
          </cell>
          <cell r="EL933">
            <v>0</v>
          </cell>
          <cell r="EM933">
            <v>0</v>
          </cell>
          <cell r="EN933">
            <v>0</v>
          </cell>
          <cell r="EO933">
            <v>0</v>
          </cell>
          <cell r="EP933">
            <v>0</v>
          </cell>
          <cell r="EQ933">
            <v>0</v>
          </cell>
          <cell r="ER933">
            <v>0</v>
          </cell>
          <cell r="ES933">
            <v>0</v>
          </cell>
          <cell r="ET933">
            <v>0</v>
          </cell>
          <cell r="EU933">
            <v>0</v>
          </cell>
          <cell r="EV933">
            <v>0</v>
          </cell>
          <cell r="EW933">
            <v>0</v>
          </cell>
          <cell r="EX933">
            <v>0</v>
          </cell>
          <cell r="GZ933">
            <v>0</v>
          </cell>
          <cell r="HA933">
            <v>0</v>
          </cell>
        </row>
        <row r="934">
          <cell r="B934" t="str">
            <v>23052DBA189</v>
          </cell>
          <cell r="C934">
            <v>0</v>
          </cell>
          <cell r="D934">
            <v>0</v>
          </cell>
          <cell r="E934" t="str">
            <v>926564206</v>
          </cell>
          <cell r="F934" t="str">
            <v>23052DBA189L0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5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5</v>
          </cell>
          <cell r="AA934">
            <v>0</v>
          </cell>
          <cell r="AB934">
            <v>5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  <cell r="AL934">
            <v>0</v>
          </cell>
          <cell r="AM934">
            <v>0</v>
          </cell>
          <cell r="AN934">
            <v>0</v>
          </cell>
          <cell r="AO934">
            <v>3</v>
          </cell>
          <cell r="AP934">
            <v>0</v>
          </cell>
          <cell r="AQ934">
            <v>0</v>
          </cell>
          <cell r="AR934">
            <v>0</v>
          </cell>
          <cell r="AS934">
            <v>0</v>
          </cell>
          <cell r="AT934">
            <v>0</v>
          </cell>
          <cell r="AU934">
            <v>0</v>
          </cell>
          <cell r="AV934">
            <v>0</v>
          </cell>
          <cell r="AW934">
            <v>0</v>
          </cell>
          <cell r="AX934">
            <v>0</v>
          </cell>
          <cell r="AY934">
            <v>0</v>
          </cell>
          <cell r="AZ934">
            <v>0</v>
          </cell>
          <cell r="BA934">
            <v>0</v>
          </cell>
          <cell r="BB934">
            <v>5</v>
          </cell>
          <cell r="BC934">
            <v>0</v>
          </cell>
          <cell r="BD934">
            <v>0</v>
          </cell>
          <cell r="BE934">
            <v>0</v>
          </cell>
          <cell r="BF934">
            <v>0</v>
          </cell>
          <cell r="BG934">
            <v>0</v>
          </cell>
          <cell r="BH934">
            <v>0</v>
          </cell>
          <cell r="BI934">
            <v>0</v>
          </cell>
          <cell r="BJ934">
            <v>0</v>
          </cell>
          <cell r="BK934">
            <v>0</v>
          </cell>
          <cell r="BL934">
            <v>0</v>
          </cell>
          <cell r="BM934">
            <v>1</v>
          </cell>
          <cell r="BN934">
            <v>0</v>
          </cell>
          <cell r="BO934">
            <v>0</v>
          </cell>
          <cell r="BP934">
            <v>0</v>
          </cell>
          <cell r="BQ934">
            <v>0</v>
          </cell>
          <cell r="BR934">
            <v>0</v>
          </cell>
          <cell r="BS934">
            <v>0</v>
          </cell>
          <cell r="BT934">
            <v>0</v>
          </cell>
          <cell r="BU934">
            <v>0</v>
          </cell>
          <cell r="BV934">
            <v>0</v>
          </cell>
          <cell r="BW934">
            <v>0</v>
          </cell>
          <cell r="BX934">
            <v>0</v>
          </cell>
          <cell r="BY934">
            <v>0</v>
          </cell>
          <cell r="BZ934">
            <v>0</v>
          </cell>
          <cell r="CA934">
            <v>0</v>
          </cell>
          <cell r="CB934">
            <v>0</v>
          </cell>
          <cell r="CC934">
            <v>0</v>
          </cell>
          <cell r="CD934">
            <v>0</v>
          </cell>
          <cell r="CE934">
            <v>0</v>
          </cell>
          <cell r="CF934">
            <v>0</v>
          </cell>
          <cell r="CG934">
            <v>0</v>
          </cell>
          <cell r="CH934">
            <v>0</v>
          </cell>
          <cell r="CI934">
            <v>0</v>
          </cell>
          <cell r="CJ934">
            <v>0</v>
          </cell>
          <cell r="CK934">
            <v>0</v>
          </cell>
          <cell r="CL934">
            <v>0</v>
          </cell>
          <cell r="CM934">
            <v>0</v>
          </cell>
          <cell r="CN934">
            <v>0</v>
          </cell>
          <cell r="CO934">
            <v>0</v>
          </cell>
          <cell r="CP934">
            <v>0</v>
          </cell>
          <cell r="CQ934">
            <v>0</v>
          </cell>
          <cell r="CR934">
            <v>0</v>
          </cell>
          <cell r="CS934">
            <v>0</v>
          </cell>
          <cell r="CT934">
            <v>0</v>
          </cell>
          <cell r="CU934">
            <v>0</v>
          </cell>
          <cell r="CV934">
            <v>0</v>
          </cell>
          <cell r="CW934">
            <v>0</v>
          </cell>
          <cell r="CX934">
            <v>0</v>
          </cell>
          <cell r="CY934">
            <v>0</v>
          </cell>
          <cell r="CZ934">
            <v>0</v>
          </cell>
          <cell r="DA934">
            <v>0</v>
          </cell>
          <cell r="DB934">
            <v>0</v>
          </cell>
          <cell r="DC934">
            <v>0</v>
          </cell>
          <cell r="DD934">
            <v>0</v>
          </cell>
          <cell r="DE934">
            <v>0</v>
          </cell>
          <cell r="DF934">
            <v>0</v>
          </cell>
          <cell r="DG934">
            <v>0</v>
          </cell>
          <cell r="DH934">
            <v>0</v>
          </cell>
          <cell r="DI934">
            <v>0</v>
          </cell>
          <cell r="DJ934">
            <v>0</v>
          </cell>
          <cell r="DK934">
            <v>0</v>
          </cell>
          <cell r="DL934">
            <v>0</v>
          </cell>
          <cell r="DM934">
            <v>0</v>
          </cell>
          <cell r="DN934">
            <v>0</v>
          </cell>
          <cell r="DO934">
            <v>0</v>
          </cell>
          <cell r="DP934">
            <v>0</v>
          </cell>
          <cell r="DQ934">
            <v>0</v>
          </cell>
          <cell r="DR934">
            <v>0</v>
          </cell>
          <cell r="DS934">
            <v>0</v>
          </cell>
          <cell r="DT934">
            <v>0</v>
          </cell>
          <cell r="DU934">
            <v>0</v>
          </cell>
          <cell r="DV934">
            <v>0</v>
          </cell>
          <cell r="DW934">
            <v>0</v>
          </cell>
          <cell r="DX934">
            <v>0</v>
          </cell>
          <cell r="DY934">
            <v>0</v>
          </cell>
          <cell r="DZ934">
            <v>0</v>
          </cell>
          <cell r="EA934">
            <v>0</v>
          </cell>
          <cell r="EB934">
            <v>0</v>
          </cell>
          <cell r="EC934">
            <v>0</v>
          </cell>
          <cell r="ED934">
            <v>0</v>
          </cell>
          <cell r="EE934">
            <v>0</v>
          </cell>
          <cell r="EF934">
            <v>0</v>
          </cell>
          <cell r="EG934">
            <v>0</v>
          </cell>
          <cell r="EH934">
            <v>0</v>
          </cell>
          <cell r="EI934">
            <v>0</v>
          </cell>
          <cell r="EJ934">
            <v>0</v>
          </cell>
          <cell r="EK934">
            <v>0</v>
          </cell>
          <cell r="EL934">
            <v>0</v>
          </cell>
          <cell r="EM934">
            <v>0</v>
          </cell>
          <cell r="EN934">
            <v>0</v>
          </cell>
          <cell r="EO934">
            <v>0</v>
          </cell>
          <cell r="EP934">
            <v>0</v>
          </cell>
          <cell r="EQ934">
            <v>0</v>
          </cell>
          <cell r="ER934">
            <v>0</v>
          </cell>
          <cell r="ES934">
            <v>0</v>
          </cell>
          <cell r="ET934">
            <v>0</v>
          </cell>
          <cell r="EU934">
            <v>0</v>
          </cell>
          <cell r="EV934">
            <v>0</v>
          </cell>
          <cell r="EW934">
            <v>0</v>
          </cell>
          <cell r="EX934">
            <v>0</v>
          </cell>
          <cell r="GZ934">
            <v>0</v>
          </cell>
          <cell r="HA934">
            <v>0</v>
          </cell>
        </row>
        <row r="935">
          <cell r="B935" t="str">
            <v>23052DBA289</v>
          </cell>
          <cell r="C935">
            <v>0</v>
          </cell>
          <cell r="D935">
            <v>0</v>
          </cell>
          <cell r="E935" t="str">
            <v>926564207</v>
          </cell>
          <cell r="F935" t="str">
            <v>23052DBA289L0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5</v>
          </cell>
          <cell r="N935">
            <v>0</v>
          </cell>
          <cell r="O935">
            <v>0</v>
          </cell>
          <cell r="P935">
            <v>0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5</v>
          </cell>
          <cell r="AA935">
            <v>0</v>
          </cell>
          <cell r="AB935">
            <v>5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  <cell r="AL935">
            <v>0</v>
          </cell>
          <cell r="AM935">
            <v>0</v>
          </cell>
          <cell r="AN935">
            <v>0</v>
          </cell>
          <cell r="AO935">
            <v>3</v>
          </cell>
          <cell r="AP935">
            <v>0</v>
          </cell>
          <cell r="AQ935">
            <v>0</v>
          </cell>
          <cell r="AR935">
            <v>0</v>
          </cell>
          <cell r="AS935">
            <v>0</v>
          </cell>
          <cell r="AT935">
            <v>0</v>
          </cell>
          <cell r="AU935">
            <v>0</v>
          </cell>
          <cell r="AV935">
            <v>0</v>
          </cell>
          <cell r="AW935">
            <v>0</v>
          </cell>
          <cell r="AX935">
            <v>0</v>
          </cell>
          <cell r="AY935">
            <v>0</v>
          </cell>
          <cell r="AZ935">
            <v>0</v>
          </cell>
          <cell r="BA935">
            <v>0</v>
          </cell>
          <cell r="BB935">
            <v>3</v>
          </cell>
          <cell r="BC935">
            <v>0</v>
          </cell>
          <cell r="BD935">
            <v>0</v>
          </cell>
          <cell r="BE935">
            <v>0</v>
          </cell>
          <cell r="BF935">
            <v>0</v>
          </cell>
          <cell r="BG935">
            <v>0</v>
          </cell>
          <cell r="BH935">
            <v>0</v>
          </cell>
          <cell r="BI935">
            <v>0</v>
          </cell>
          <cell r="BJ935">
            <v>0</v>
          </cell>
          <cell r="BK935">
            <v>0</v>
          </cell>
          <cell r="BL935">
            <v>0</v>
          </cell>
          <cell r="BM935">
            <v>0</v>
          </cell>
          <cell r="BN935">
            <v>0</v>
          </cell>
          <cell r="BO935">
            <v>0</v>
          </cell>
          <cell r="BP935">
            <v>0</v>
          </cell>
          <cell r="BQ935">
            <v>0</v>
          </cell>
          <cell r="BR935">
            <v>0</v>
          </cell>
          <cell r="BS935">
            <v>0</v>
          </cell>
          <cell r="BT935">
            <v>0</v>
          </cell>
          <cell r="BU935">
            <v>0</v>
          </cell>
          <cell r="BV935">
            <v>0</v>
          </cell>
          <cell r="BW935">
            <v>0</v>
          </cell>
          <cell r="BX935">
            <v>0</v>
          </cell>
          <cell r="BY935">
            <v>0</v>
          </cell>
          <cell r="BZ935">
            <v>0</v>
          </cell>
          <cell r="CA935">
            <v>0</v>
          </cell>
          <cell r="CB935">
            <v>0</v>
          </cell>
          <cell r="CC935">
            <v>0</v>
          </cell>
          <cell r="CD935">
            <v>0</v>
          </cell>
          <cell r="CE935">
            <v>0</v>
          </cell>
          <cell r="CF935">
            <v>0</v>
          </cell>
          <cell r="CG935">
            <v>0</v>
          </cell>
          <cell r="CH935">
            <v>0</v>
          </cell>
          <cell r="CI935">
            <v>0</v>
          </cell>
          <cell r="CJ935">
            <v>0</v>
          </cell>
          <cell r="CK935">
            <v>0</v>
          </cell>
          <cell r="CL935">
            <v>0</v>
          </cell>
          <cell r="CM935">
            <v>0</v>
          </cell>
          <cell r="CN935">
            <v>0</v>
          </cell>
          <cell r="CO935">
            <v>0</v>
          </cell>
          <cell r="CP935">
            <v>0</v>
          </cell>
          <cell r="CQ935">
            <v>0</v>
          </cell>
          <cell r="CR935">
            <v>0</v>
          </cell>
          <cell r="CS935">
            <v>0</v>
          </cell>
          <cell r="CT935">
            <v>0</v>
          </cell>
          <cell r="CU935">
            <v>0</v>
          </cell>
          <cell r="CV935">
            <v>0</v>
          </cell>
          <cell r="CW935">
            <v>0</v>
          </cell>
          <cell r="CX935">
            <v>0</v>
          </cell>
          <cell r="CY935">
            <v>0</v>
          </cell>
          <cell r="CZ935">
            <v>0</v>
          </cell>
          <cell r="DA935">
            <v>0</v>
          </cell>
          <cell r="DB935">
            <v>0</v>
          </cell>
          <cell r="DC935">
            <v>0</v>
          </cell>
          <cell r="DD935">
            <v>0</v>
          </cell>
          <cell r="DE935">
            <v>0</v>
          </cell>
          <cell r="DF935">
            <v>0</v>
          </cell>
          <cell r="DG935">
            <v>0</v>
          </cell>
          <cell r="DH935">
            <v>0</v>
          </cell>
          <cell r="DI935">
            <v>0</v>
          </cell>
          <cell r="DJ935">
            <v>0</v>
          </cell>
          <cell r="DK935">
            <v>0</v>
          </cell>
          <cell r="DL935">
            <v>0</v>
          </cell>
          <cell r="DM935">
            <v>0</v>
          </cell>
          <cell r="DN935">
            <v>0</v>
          </cell>
          <cell r="DO935">
            <v>0</v>
          </cell>
          <cell r="DP935">
            <v>0</v>
          </cell>
          <cell r="DQ935">
            <v>0</v>
          </cell>
          <cell r="DR935">
            <v>0</v>
          </cell>
          <cell r="DS935">
            <v>0</v>
          </cell>
          <cell r="DT935">
            <v>0</v>
          </cell>
          <cell r="DU935">
            <v>0</v>
          </cell>
          <cell r="DV935">
            <v>0</v>
          </cell>
          <cell r="DW935">
            <v>0</v>
          </cell>
          <cell r="DX935">
            <v>0</v>
          </cell>
          <cell r="DY935">
            <v>0</v>
          </cell>
          <cell r="DZ935">
            <v>0</v>
          </cell>
          <cell r="EA935">
            <v>0</v>
          </cell>
          <cell r="EB935">
            <v>0</v>
          </cell>
          <cell r="EC935">
            <v>0</v>
          </cell>
          <cell r="ED935">
            <v>0</v>
          </cell>
          <cell r="EE935">
            <v>0</v>
          </cell>
          <cell r="EF935">
            <v>0</v>
          </cell>
          <cell r="EG935">
            <v>0</v>
          </cell>
          <cell r="EH935">
            <v>0</v>
          </cell>
          <cell r="EI935">
            <v>0</v>
          </cell>
          <cell r="EJ935">
            <v>0</v>
          </cell>
          <cell r="EK935">
            <v>0</v>
          </cell>
          <cell r="EL935">
            <v>0</v>
          </cell>
          <cell r="EM935">
            <v>0</v>
          </cell>
          <cell r="EN935">
            <v>0</v>
          </cell>
          <cell r="EO935">
            <v>0</v>
          </cell>
          <cell r="EP935">
            <v>0</v>
          </cell>
          <cell r="EQ935">
            <v>0</v>
          </cell>
          <cell r="ER935">
            <v>0</v>
          </cell>
          <cell r="ES935">
            <v>0</v>
          </cell>
          <cell r="ET935">
            <v>0</v>
          </cell>
          <cell r="EU935">
            <v>0</v>
          </cell>
          <cell r="EV935">
            <v>0</v>
          </cell>
          <cell r="EW935">
            <v>0</v>
          </cell>
          <cell r="EX935">
            <v>0</v>
          </cell>
          <cell r="GZ935">
            <v>0</v>
          </cell>
          <cell r="HA935">
            <v>0</v>
          </cell>
        </row>
        <row r="936">
          <cell r="B936" t="str">
            <v>76DRX</v>
          </cell>
          <cell r="C936" t="str">
            <v>LINHA 476DRX</v>
          </cell>
          <cell r="D936">
            <v>0</v>
          </cell>
          <cell r="E936">
            <v>0</v>
          </cell>
          <cell r="F936" t="str">
            <v>MARIANE UPDATE</v>
          </cell>
          <cell r="G936" t="str">
            <v>G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1</v>
          </cell>
          <cell r="N936">
            <v>0</v>
          </cell>
          <cell r="O936">
            <v>1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  <cell r="AL936">
            <v>0</v>
          </cell>
          <cell r="AM936">
            <v>0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  <cell r="AR936">
            <v>0</v>
          </cell>
          <cell r="AS936">
            <v>0</v>
          </cell>
          <cell r="AT936">
            <v>0</v>
          </cell>
          <cell r="AU936">
            <v>0</v>
          </cell>
          <cell r="AV936">
            <v>0</v>
          </cell>
          <cell r="AW936">
            <v>0</v>
          </cell>
          <cell r="AX936">
            <v>0</v>
          </cell>
          <cell r="AY936">
            <v>0</v>
          </cell>
          <cell r="AZ936">
            <v>0</v>
          </cell>
          <cell r="BA936">
            <v>0</v>
          </cell>
          <cell r="BB936">
            <v>0</v>
          </cell>
          <cell r="BC936">
            <v>0</v>
          </cell>
          <cell r="BD936">
            <v>0</v>
          </cell>
          <cell r="BE936">
            <v>0</v>
          </cell>
          <cell r="BF936">
            <v>0</v>
          </cell>
          <cell r="BG936">
            <v>0</v>
          </cell>
          <cell r="BH936">
            <v>0</v>
          </cell>
          <cell r="BI936">
            <v>0</v>
          </cell>
          <cell r="BJ936">
            <v>0</v>
          </cell>
          <cell r="BK936">
            <v>0</v>
          </cell>
          <cell r="BL936">
            <v>0</v>
          </cell>
          <cell r="BM936">
            <v>0</v>
          </cell>
          <cell r="BN936">
            <v>0</v>
          </cell>
          <cell r="BO936">
            <v>0</v>
          </cell>
          <cell r="BP936">
            <v>0</v>
          </cell>
          <cell r="BQ936">
            <v>0</v>
          </cell>
          <cell r="BR936">
            <v>0</v>
          </cell>
          <cell r="BS936">
            <v>0</v>
          </cell>
          <cell r="BT936">
            <v>0</v>
          </cell>
          <cell r="BU936">
            <v>0</v>
          </cell>
          <cell r="BV936">
            <v>0</v>
          </cell>
          <cell r="BW936">
            <v>0</v>
          </cell>
          <cell r="BX936">
            <v>0</v>
          </cell>
          <cell r="BY936">
            <v>0</v>
          </cell>
          <cell r="BZ936">
            <v>0</v>
          </cell>
          <cell r="CA936">
            <v>0</v>
          </cell>
          <cell r="CB936">
            <v>0</v>
          </cell>
          <cell r="CC936">
            <v>0</v>
          </cell>
          <cell r="CD936">
            <v>0</v>
          </cell>
          <cell r="CE936">
            <v>0</v>
          </cell>
          <cell r="CF936">
            <v>0</v>
          </cell>
          <cell r="CG936">
            <v>0</v>
          </cell>
          <cell r="CH936">
            <v>0</v>
          </cell>
          <cell r="CI936">
            <v>0</v>
          </cell>
          <cell r="CJ936">
            <v>0</v>
          </cell>
          <cell r="CK936">
            <v>0</v>
          </cell>
          <cell r="CL936">
            <v>0</v>
          </cell>
          <cell r="CM936">
            <v>0</v>
          </cell>
          <cell r="CN936">
            <v>0</v>
          </cell>
          <cell r="CO936">
            <v>0</v>
          </cell>
          <cell r="CP936">
            <v>0</v>
          </cell>
          <cell r="CQ936">
            <v>0</v>
          </cell>
          <cell r="CR936">
            <v>0</v>
          </cell>
          <cell r="CS936">
            <v>0</v>
          </cell>
          <cell r="CT936">
            <v>0</v>
          </cell>
          <cell r="CU936">
            <v>0</v>
          </cell>
          <cell r="CV936">
            <v>0</v>
          </cell>
          <cell r="CW936">
            <v>0</v>
          </cell>
          <cell r="CX936">
            <v>0</v>
          </cell>
          <cell r="CY936">
            <v>0</v>
          </cell>
          <cell r="CZ936">
            <v>0</v>
          </cell>
          <cell r="DA936">
            <v>0</v>
          </cell>
          <cell r="DB936">
            <v>0</v>
          </cell>
          <cell r="DC936">
            <v>0</v>
          </cell>
          <cell r="DD936">
            <v>0</v>
          </cell>
          <cell r="DE936">
            <v>0</v>
          </cell>
          <cell r="DF936">
            <v>0</v>
          </cell>
          <cell r="DG936">
            <v>0</v>
          </cell>
          <cell r="DH936">
            <v>0</v>
          </cell>
          <cell r="DI936">
            <v>0</v>
          </cell>
          <cell r="DJ936">
            <v>0</v>
          </cell>
          <cell r="DK936">
            <v>0</v>
          </cell>
          <cell r="DL936">
            <v>0</v>
          </cell>
          <cell r="DM936">
            <v>0</v>
          </cell>
          <cell r="DN936">
            <v>0</v>
          </cell>
          <cell r="DO936">
            <v>0</v>
          </cell>
          <cell r="DP936">
            <v>0</v>
          </cell>
          <cell r="DQ936">
            <v>0</v>
          </cell>
          <cell r="DR936">
            <v>0</v>
          </cell>
          <cell r="DS936">
            <v>0</v>
          </cell>
          <cell r="DT936">
            <v>0</v>
          </cell>
          <cell r="DU936">
            <v>0</v>
          </cell>
          <cell r="DV936">
            <v>0</v>
          </cell>
          <cell r="DW936">
            <v>0</v>
          </cell>
          <cell r="DX936">
            <v>0</v>
          </cell>
          <cell r="DY936">
            <v>0</v>
          </cell>
          <cell r="DZ936">
            <v>0</v>
          </cell>
          <cell r="EA936">
            <v>0</v>
          </cell>
          <cell r="EB936">
            <v>0</v>
          </cell>
          <cell r="EC936">
            <v>0</v>
          </cell>
          <cell r="ED936">
            <v>0</v>
          </cell>
          <cell r="EE936">
            <v>0</v>
          </cell>
          <cell r="EF936">
            <v>0</v>
          </cell>
          <cell r="EG936">
            <v>0</v>
          </cell>
          <cell r="EH936">
            <v>0</v>
          </cell>
          <cell r="EI936">
            <v>0</v>
          </cell>
          <cell r="EJ936">
            <v>0</v>
          </cell>
          <cell r="EK936">
            <v>0</v>
          </cell>
          <cell r="EL936">
            <v>0</v>
          </cell>
          <cell r="EM936">
            <v>0</v>
          </cell>
          <cell r="EN936">
            <v>0</v>
          </cell>
          <cell r="EO936">
            <v>0</v>
          </cell>
          <cell r="EP936">
            <v>0</v>
          </cell>
          <cell r="EQ936">
            <v>0</v>
          </cell>
          <cell r="ER936">
            <v>0</v>
          </cell>
          <cell r="ES936">
            <v>0</v>
          </cell>
          <cell r="ET936">
            <v>0</v>
          </cell>
          <cell r="EU936">
            <v>0</v>
          </cell>
          <cell r="EV936">
            <v>0</v>
          </cell>
          <cell r="EW936">
            <v>0</v>
          </cell>
          <cell r="EX936">
            <v>0</v>
          </cell>
          <cell r="GZ936">
            <v>0</v>
          </cell>
          <cell r="HA936">
            <v>0</v>
          </cell>
        </row>
        <row r="937">
          <cell r="B937" t="str">
            <v>63052CBA189</v>
          </cell>
          <cell r="C937">
            <v>0</v>
          </cell>
          <cell r="D937">
            <v>0</v>
          </cell>
          <cell r="E937" t="str">
            <v>926548555</v>
          </cell>
          <cell r="F937" t="str">
            <v>63052CBA189L0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  <cell r="AL937">
            <v>0</v>
          </cell>
          <cell r="AM937">
            <v>0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  <cell r="AR937">
            <v>0</v>
          </cell>
          <cell r="AS937">
            <v>0</v>
          </cell>
          <cell r="AT937">
            <v>0</v>
          </cell>
          <cell r="AU937">
            <v>0</v>
          </cell>
          <cell r="AV937">
            <v>0</v>
          </cell>
          <cell r="AW937">
            <v>0</v>
          </cell>
          <cell r="AX937">
            <v>0</v>
          </cell>
          <cell r="AY937">
            <v>0</v>
          </cell>
          <cell r="AZ937">
            <v>0</v>
          </cell>
          <cell r="BA937">
            <v>0</v>
          </cell>
          <cell r="BB937">
            <v>0</v>
          </cell>
          <cell r="BC937">
            <v>0</v>
          </cell>
          <cell r="BD937">
            <v>0</v>
          </cell>
          <cell r="BE937">
            <v>0</v>
          </cell>
          <cell r="BF937">
            <v>0</v>
          </cell>
          <cell r="BG937">
            <v>0</v>
          </cell>
          <cell r="BH937">
            <v>0</v>
          </cell>
          <cell r="BI937">
            <v>0</v>
          </cell>
          <cell r="BJ937">
            <v>0</v>
          </cell>
          <cell r="BK937">
            <v>0</v>
          </cell>
          <cell r="BL937">
            <v>0</v>
          </cell>
          <cell r="BM937">
            <v>0</v>
          </cell>
          <cell r="BN937">
            <v>0</v>
          </cell>
          <cell r="BO937">
            <v>0</v>
          </cell>
          <cell r="BP937">
            <v>0</v>
          </cell>
          <cell r="BQ937">
            <v>0</v>
          </cell>
          <cell r="BR937">
            <v>0</v>
          </cell>
          <cell r="BS937">
            <v>0</v>
          </cell>
          <cell r="BT937">
            <v>0</v>
          </cell>
          <cell r="BU937">
            <v>0</v>
          </cell>
          <cell r="BV937">
            <v>0</v>
          </cell>
          <cell r="BW937">
            <v>0</v>
          </cell>
          <cell r="BX937">
            <v>0</v>
          </cell>
          <cell r="BY937">
            <v>0</v>
          </cell>
          <cell r="BZ937">
            <v>0</v>
          </cell>
          <cell r="CA937">
            <v>0</v>
          </cell>
          <cell r="CB937">
            <v>0</v>
          </cell>
          <cell r="CC937">
            <v>0</v>
          </cell>
          <cell r="CD937">
            <v>0</v>
          </cell>
          <cell r="CE937">
            <v>0</v>
          </cell>
          <cell r="CF937">
            <v>0</v>
          </cell>
          <cell r="CG937">
            <v>0</v>
          </cell>
          <cell r="CH937">
            <v>0</v>
          </cell>
          <cell r="CI937">
            <v>0</v>
          </cell>
          <cell r="CJ937">
            <v>0</v>
          </cell>
          <cell r="CK937">
            <v>0</v>
          </cell>
          <cell r="CL937">
            <v>0</v>
          </cell>
          <cell r="CM937">
            <v>0</v>
          </cell>
          <cell r="CN937">
            <v>0</v>
          </cell>
          <cell r="CO937">
            <v>0</v>
          </cell>
          <cell r="CP937">
            <v>0</v>
          </cell>
          <cell r="CQ937">
            <v>0</v>
          </cell>
          <cell r="CR937">
            <v>0</v>
          </cell>
          <cell r="CS937">
            <v>0</v>
          </cell>
          <cell r="CT937">
            <v>0</v>
          </cell>
          <cell r="CU937">
            <v>0</v>
          </cell>
          <cell r="CV937">
            <v>0</v>
          </cell>
          <cell r="CW937">
            <v>0</v>
          </cell>
          <cell r="CX937">
            <v>0</v>
          </cell>
          <cell r="CY937">
            <v>0</v>
          </cell>
          <cell r="CZ937">
            <v>0</v>
          </cell>
          <cell r="DA937">
            <v>0</v>
          </cell>
          <cell r="DB937">
            <v>0</v>
          </cell>
          <cell r="DC937">
            <v>0</v>
          </cell>
          <cell r="DD937">
            <v>0</v>
          </cell>
          <cell r="DE937">
            <v>0</v>
          </cell>
          <cell r="DF937">
            <v>0</v>
          </cell>
          <cell r="DG937">
            <v>0</v>
          </cell>
          <cell r="DH937">
            <v>0</v>
          </cell>
          <cell r="DI937">
            <v>0</v>
          </cell>
          <cell r="DJ937">
            <v>0</v>
          </cell>
          <cell r="DK937">
            <v>0</v>
          </cell>
          <cell r="DL937">
            <v>0</v>
          </cell>
          <cell r="DM937">
            <v>0</v>
          </cell>
          <cell r="DN937">
            <v>0</v>
          </cell>
          <cell r="DO937">
            <v>0</v>
          </cell>
          <cell r="DP937">
            <v>0</v>
          </cell>
          <cell r="DQ937">
            <v>0</v>
          </cell>
          <cell r="DR937">
            <v>0</v>
          </cell>
          <cell r="DS937">
            <v>0</v>
          </cell>
          <cell r="DT937">
            <v>0</v>
          </cell>
          <cell r="DU937">
            <v>0</v>
          </cell>
          <cell r="DV937">
            <v>0</v>
          </cell>
          <cell r="DW937">
            <v>0</v>
          </cell>
          <cell r="DX937">
            <v>0</v>
          </cell>
          <cell r="DY937">
            <v>0</v>
          </cell>
          <cell r="DZ937">
            <v>0</v>
          </cell>
          <cell r="EA937">
            <v>0</v>
          </cell>
          <cell r="EB937">
            <v>0</v>
          </cell>
          <cell r="EC937">
            <v>0</v>
          </cell>
          <cell r="ED937">
            <v>0</v>
          </cell>
          <cell r="EE937">
            <v>0</v>
          </cell>
          <cell r="EF937">
            <v>0</v>
          </cell>
          <cell r="EG937">
            <v>0</v>
          </cell>
          <cell r="EH937">
            <v>0</v>
          </cell>
          <cell r="EI937">
            <v>0</v>
          </cell>
          <cell r="EJ937">
            <v>0</v>
          </cell>
          <cell r="EK937">
            <v>0</v>
          </cell>
          <cell r="EL937">
            <v>0</v>
          </cell>
          <cell r="EM937">
            <v>0</v>
          </cell>
          <cell r="EN937">
            <v>0</v>
          </cell>
          <cell r="EO937">
            <v>0</v>
          </cell>
          <cell r="EP937">
            <v>0</v>
          </cell>
          <cell r="EQ937">
            <v>0</v>
          </cell>
          <cell r="ER937">
            <v>0</v>
          </cell>
          <cell r="ES937">
            <v>0</v>
          </cell>
          <cell r="ET937">
            <v>0</v>
          </cell>
          <cell r="EU937">
            <v>0</v>
          </cell>
          <cell r="EV937">
            <v>0</v>
          </cell>
          <cell r="EW937">
            <v>0</v>
          </cell>
          <cell r="EX937">
            <v>0</v>
          </cell>
          <cell r="GZ937">
            <v>0</v>
          </cell>
          <cell r="HA937">
            <v>0</v>
          </cell>
        </row>
        <row r="938">
          <cell r="B938" t="str">
            <v>63052CBA289</v>
          </cell>
          <cell r="C938">
            <v>0</v>
          </cell>
          <cell r="D938">
            <v>0</v>
          </cell>
          <cell r="E938" t="str">
            <v>926548556</v>
          </cell>
          <cell r="F938" t="str">
            <v>63052CBA289L0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1</v>
          </cell>
          <cell r="N938">
            <v>0</v>
          </cell>
          <cell r="O938">
            <v>1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  <cell r="AL938">
            <v>0</v>
          </cell>
          <cell r="AM938">
            <v>0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  <cell r="AR938">
            <v>0</v>
          </cell>
          <cell r="AS938">
            <v>0</v>
          </cell>
          <cell r="AT938">
            <v>0</v>
          </cell>
          <cell r="AU938">
            <v>0</v>
          </cell>
          <cell r="AV938">
            <v>0</v>
          </cell>
          <cell r="AW938">
            <v>0</v>
          </cell>
          <cell r="AX938">
            <v>0</v>
          </cell>
          <cell r="AY938">
            <v>0</v>
          </cell>
          <cell r="AZ938">
            <v>0</v>
          </cell>
          <cell r="BA938">
            <v>0</v>
          </cell>
          <cell r="BB938">
            <v>0</v>
          </cell>
          <cell r="BC938">
            <v>0</v>
          </cell>
          <cell r="BD938">
            <v>0</v>
          </cell>
          <cell r="BE938">
            <v>0</v>
          </cell>
          <cell r="BF938">
            <v>0</v>
          </cell>
          <cell r="BG938">
            <v>0</v>
          </cell>
          <cell r="BH938">
            <v>0</v>
          </cell>
          <cell r="BI938">
            <v>0</v>
          </cell>
          <cell r="BJ938">
            <v>0</v>
          </cell>
          <cell r="BK938">
            <v>0</v>
          </cell>
          <cell r="BL938">
            <v>0</v>
          </cell>
          <cell r="BM938">
            <v>0</v>
          </cell>
          <cell r="BN938">
            <v>0</v>
          </cell>
          <cell r="BO938">
            <v>0</v>
          </cell>
          <cell r="BP938">
            <v>0</v>
          </cell>
          <cell r="BQ938">
            <v>0</v>
          </cell>
          <cell r="BR938">
            <v>0</v>
          </cell>
          <cell r="BS938">
            <v>0</v>
          </cell>
          <cell r="BT938">
            <v>0</v>
          </cell>
          <cell r="BU938">
            <v>0</v>
          </cell>
          <cell r="BV938">
            <v>0</v>
          </cell>
          <cell r="BW938">
            <v>0</v>
          </cell>
          <cell r="BX938">
            <v>0</v>
          </cell>
          <cell r="BY938">
            <v>0</v>
          </cell>
          <cell r="BZ938">
            <v>0</v>
          </cell>
          <cell r="CA938">
            <v>0</v>
          </cell>
          <cell r="CB938">
            <v>0</v>
          </cell>
          <cell r="CC938">
            <v>0</v>
          </cell>
          <cell r="CD938">
            <v>0</v>
          </cell>
          <cell r="CE938">
            <v>0</v>
          </cell>
          <cell r="CF938">
            <v>0</v>
          </cell>
          <cell r="CG938">
            <v>0</v>
          </cell>
          <cell r="CH938">
            <v>0</v>
          </cell>
          <cell r="CI938">
            <v>0</v>
          </cell>
          <cell r="CJ938">
            <v>0</v>
          </cell>
          <cell r="CK938">
            <v>0</v>
          </cell>
          <cell r="CL938">
            <v>0</v>
          </cell>
          <cell r="CM938">
            <v>0</v>
          </cell>
          <cell r="CN938">
            <v>0</v>
          </cell>
          <cell r="CO938">
            <v>0</v>
          </cell>
          <cell r="CP938">
            <v>0</v>
          </cell>
          <cell r="CQ938">
            <v>0</v>
          </cell>
          <cell r="CR938">
            <v>0</v>
          </cell>
          <cell r="CS938">
            <v>0</v>
          </cell>
          <cell r="CT938">
            <v>0</v>
          </cell>
          <cell r="CU938">
            <v>0</v>
          </cell>
          <cell r="CV938">
            <v>0</v>
          </cell>
          <cell r="CW938">
            <v>0</v>
          </cell>
          <cell r="CX938">
            <v>0</v>
          </cell>
          <cell r="CY938">
            <v>0</v>
          </cell>
          <cell r="CZ938">
            <v>0</v>
          </cell>
          <cell r="DA938">
            <v>0</v>
          </cell>
          <cell r="DB938">
            <v>0</v>
          </cell>
          <cell r="DC938">
            <v>0</v>
          </cell>
          <cell r="DD938">
            <v>0</v>
          </cell>
          <cell r="DE938">
            <v>0</v>
          </cell>
          <cell r="DF938">
            <v>0</v>
          </cell>
          <cell r="DG938">
            <v>0</v>
          </cell>
          <cell r="DH938">
            <v>0</v>
          </cell>
          <cell r="DI938">
            <v>0</v>
          </cell>
          <cell r="DJ938">
            <v>0</v>
          </cell>
          <cell r="DK938">
            <v>0</v>
          </cell>
          <cell r="DL938">
            <v>0</v>
          </cell>
          <cell r="DM938">
            <v>0</v>
          </cell>
          <cell r="DN938">
            <v>0</v>
          </cell>
          <cell r="DO938">
            <v>0</v>
          </cell>
          <cell r="DP938">
            <v>0</v>
          </cell>
          <cell r="DQ938">
            <v>0</v>
          </cell>
          <cell r="DR938">
            <v>0</v>
          </cell>
          <cell r="DS938">
            <v>0</v>
          </cell>
          <cell r="DT938">
            <v>0</v>
          </cell>
          <cell r="DU938">
            <v>0</v>
          </cell>
          <cell r="DV938">
            <v>0</v>
          </cell>
          <cell r="DW938">
            <v>0</v>
          </cell>
          <cell r="DX938">
            <v>0</v>
          </cell>
          <cell r="DY938">
            <v>0</v>
          </cell>
          <cell r="DZ938">
            <v>0</v>
          </cell>
          <cell r="EA938">
            <v>0</v>
          </cell>
          <cell r="EB938">
            <v>0</v>
          </cell>
          <cell r="EC938">
            <v>0</v>
          </cell>
          <cell r="ED938">
            <v>0</v>
          </cell>
          <cell r="EE938">
            <v>0</v>
          </cell>
          <cell r="EF938">
            <v>0</v>
          </cell>
          <cell r="EG938">
            <v>0</v>
          </cell>
          <cell r="EH938">
            <v>0</v>
          </cell>
          <cell r="EI938">
            <v>0</v>
          </cell>
          <cell r="EJ938">
            <v>0</v>
          </cell>
          <cell r="EK938">
            <v>0</v>
          </cell>
          <cell r="EL938">
            <v>0</v>
          </cell>
          <cell r="EM938">
            <v>0</v>
          </cell>
          <cell r="EN938">
            <v>0</v>
          </cell>
          <cell r="EO938">
            <v>0</v>
          </cell>
          <cell r="EP938">
            <v>0</v>
          </cell>
          <cell r="EQ938">
            <v>0</v>
          </cell>
          <cell r="ER938">
            <v>0</v>
          </cell>
          <cell r="ES938">
            <v>0</v>
          </cell>
          <cell r="ET938">
            <v>0</v>
          </cell>
          <cell r="EU938">
            <v>0</v>
          </cell>
          <cell r="EV938">
            <v>0</v>
          </cell>
          <cell r="EW938">
            <v>0</v>
          </cell>
          <cell r="EX938">
            <v>0</v>
          </cell>
          <cell r="GZ938">
            <v>0</v>
          </cell>
          <cell r="HA938">
            <v>0</v>
          </cell>
        </row>
        <row r="939">
          <cell r="B939" t="str">
            <v>76ERB</v>
          </cell>
          <cell r="C939" t="str">
            <v>LINHA 476ERB</v>
          </cell>
          <cell r="D939">
            <v>0</v>
          </cell>
          <cell r="E939">
            <v>0</v>
          </cell>
          <cell r="F939" t="str">
            <v>MARIANE UPDATE</v>
          </cell>
          <cell r="G939" t="str">
            <v>G</v>
          </cell>
          <cell r="H939">
            <v>4</v>
          </cell>
          <cell r="I939">
            <v>4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4</v>
          </cell>
          <cell r="U939">
            <v>4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-4</v>
          </cell>
          <cell r="AF939">
            <v>0</v>
          </cell>
          <cell r="AG939">
            <v>4</v>
          </cell>
          <cell r="AH939">
            <v>4</v>
          </cell>
          <cell r="AI939">
            <v>0</v>
          </cell>
          <cell r="AJ939">
            <v>0</v>
          </cell>
          <cell r="AK939">
            <v>0</v>
          </cell>
          <cell r="AL939">
            <v>0</v>
          </cell>
          <cell r="AM939">
            <v>0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  <cell r="AR939">
            <v>0</v>
          </cell>
          <cell r="AS939">
            <v>0</v>
          </cell>
          <cell r="AT939">
            <v>4</v>
          </cell>
          <cell r="AU939">
            <v>4</v>
          </cell>
          <cell r="AV939">
            <v>0</v>
          </cell>
          <cell r="AW939">
            <v>0</v>
          </cell>
          <cell r="AX939">
            <v>0</v>
          </cell>
          <cell r="AY939">
            <v>0</v>
          </cell>
          <cell r="AZ939">
            <v>0</v>
          </cell>
          <cell r="BA939">
            <v>0</v>
          </cell>
          <cell r="BB939">
            <v>0</v>
          </cell>
          <cell r="BC939">
            <v>0</v>
          </cell>
          <cell r="BD939">
            <v>0</v>
          </cell>
          <cell r="BE939">
            <v>0</v>
          </cell>
          <cell r="BF939">
            <v>0</v>
          </cell>
          <cell r="BG939">
            <v>4</v>
          </cell>
          <cell r="BH939">
            <v>4</v>
          </cell>
          <cell r="BI939">
            <v>0</v>
          </cell>
          <cell r="BJ939">
            <v>0</v>
          </cell>
          <cell r="BK939">
            <v>0</v>
          </cell>
          <cell r="BL939">
            <v>0</v>
          </cell>
          <cell r="BM939">
            <v>0</v>
          </cell>
          <cell r="BN939">
            <v>0</v>
          </cell>
          <cell r="BO939">
            <v>0</v>
          </cell>
          <cell r="BP939">
            <v>0</v>
          </cell>
          <cell r="BQ939">
            <v>0</v>
          </cell>
          <cell r="BR939">
            <v>4</v>
          </cell>
          <cell r="BS939">
            <v>0</v>
          </cell>
          <cell r="BT939">
            <v>0</v>
          </cell>
          <cell r="BU939">
            <v>0</v>
          </cell>
          <cell r="BV939">
            <v>0</v>
          </cell>
          <cell r="BW939">
            <v>0</v>
          </cell>
          <cell r="BX939">
            <v>0</v>
          </cell>
          <cell r="BY939">
            <v>0</v>
          </cell>
          <cell r="BZ939">
            <v>0</v>
          </cell>
          <cell r="CA939">
            <v>0</v>
          </cell>
          <cell r="CB939">
            <v>0</v>
          </cell>
          <cell r="CC939">
            <v>0</v>
          </cell>
          <cell r="CD939">
            <v>0</v>
          </cell>
          <cell r="CE939">
            <v>0</v>
          </cell>
          <cell r="CF939">
            <v>0</v>
          </cell>
          <cell r="CG939">
            <v>0</v>
          </cell>
          <cell r="CH939">
            <v>0</v>
          </cell>
          <cell r="CI939">
            <v>0</v>
          </cell>
          <cell r="CJ939">
            <v>0</v>
          </cell>
          <cell r="CK939">
            <v>0</v>
          </cell>
          <cell r="CL939">
            <v>0</v>
          </cell>
          <cell r="CM939">
            <v>0</v>
          </cell>
          <cell r="CN939">
            <v>0</v>
          </cell>
          <cell r="CO939">
            <v>0</v>
          </cell>
          <cell r="CP939">
            <v>0</v>
          </cell>
          <cell r="CQ939">
            <v>0</v>
          </cell>
          <cell r="CR939">
            <v>0</v>
          </cell>
          <cell r="CS939">
            <v>0</v>
          </cell>
          <cell r="CT939">
            <v>0</v>
          </cell>
          <cell r="CU939">
            <v>0</v>
          </cell>
          <cell r="CV939">
            <v>0</v>
          </cell>
          <cell r="CW939">
            <v>0</v>
          </cell>
          <cell r="CX939">
            <v>0</v>
          </cell>
          <cell r="CY939">
            <v>0</v>
          </cell>
          <cell r="CZ939">
            <v>0</v>
          </cell>
          <cell r="DA939">
            <v>0</v>
          </cell>
          <cell r="DB939">
            <v>0</v>
          </cell>
          <cell r="DC939">
            <v>0</v>
          </cell>
          <cell r="DD939">
            <v>0</v>
          </cell>
          <cell r="DE939">
            <v>0</v>
          </cell>
          <cell r="DF939">
            <v>0</v>
          </cell>
          <cell r="DG939">
            <v>0</v>
          </cell>
          <cell r="DH939">
            <v>0</v>
          </cell>
          <cell r="DI939">
            <v>0</v>
          </cell>
          <cell r="DJ939">
            <v>0</v>
          </cell>
          <cell r="DK939">
            <v>0</v>
          </cell>
          <cell r="DL939">
            <v>0</v>
          </cell>
          <cell r="DM939">
            <v>0</v>
          </cell>
          <cell r="DN939">
            <v>0</v>
          </cell>
          <cell r="DO939">
            <v>0</v>
          </cell>
          <cell r="DP939">
            <v>0</v>
          </cell>
          <cell r="DQ939">
            <v>0</v>
          </cell>
          <cell r="DR939">
            <v>0</v>
          </cell>
          <cell r="DS939">
            <v>0</v>
          </cell>
          <cell r="DT939">
            <v>0</v>
          </cell>
          <cell r="DU939">
            <v>0</v>
          </cell>
          <cell r="DV939">
            <v>0</v>
          </cell>
          <cell r="DW939">
            <v>0</v>
          </cell>
          <cell r="DX939">
            <v>0</v>
          </cell>
          <cell r="DY939">
            <v>0</v>
          </cell>
          <cell r="DZ939">
            <v>0</v>
          </cell>
          <cell r="EA939">
            <v>0</v>
          </cell>
          <cell r="EB939">
            <v>0</v>
          </cell>
          <cell r="EC939">
            <v>0</v>
          </cell>
          <cell r="ED939">
            <v>0</v>
          </cell>
          <cell r="EE939">
            <v>0</v>
          </cell>
          <cell r="EF939">
            <v>0</v>
          </cell>
          <cell r="EG939">
            <v>0</v>
          </cell>
          <cell r="EH939">
            <v>0</v>
          </cell>
          <cell r="EI939">
            <v>0</v>
          </cell>
          <cell r="EJ939">
            <v>0</v>
          </cell>
          <cell r="EK939">
            <v>0</v>
          </cell>
          <cell r="EL939">
            <v>0</v>
          </cell>
          <cell r="EM939">
            <v>0</v>
          </cell>
          <cell r="EN939">
            <v>0</v>
          </cell>
          <cell r="EO939">
            <v>0</v>
          </cell>
          <cell r="EP939">
            <v>0</v>
          </cell>
          <cell r="EQ939">
            <v>0</v>
          </cell>
          <cell r="ER939">
            <v>0</v>
          </cell>
          <cell r="ES939">
            <v>0</v>
          </cell>
          <cell r="ET939">
            <v>0</v>
          </cell>
          <cell r="EU939">
            <v>0</v>
          </cell>
          <cell r="EV939">
            <v>0</v>
          </cell>
          <cell r="EW939">
            <v>0</v>
          </cell>
          <cell r="EX939">
            <v>0</v>
          </cell>
          <cell r="GZ939">
            <v>0</v>
          </cell>
          <cell r="HA939">
            <v>0</v>
          </cell>
        </row>
        <row r="940">
          <cell r="B940" t="str">
            <v>63051TBA106</v>
          </cell>
          <cell r="C940">
            <v>0</v>
          </cell>
          <cell r="D940">
            <v>0</v>
          </cell>
          <cell r="E940">
            <v>0</v>
          </cell>
          <cell r="F940" t="str">
            <v>63051TBA106L0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  <cell r="AL940">
            <v>0</v>
          </cell>
          <cell r="AM940">
            <v>0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  <cell r="AR940">
            <v>0</v>
          </cell>
          <cell r="AS940">
            <v>0</v>
          </cell>
          <cell r="AT940">
            <v>0</v>
          </cell>
          <cell r="AU940">
            <v>0</v>
          </cell>
          <cell r="AV940">
            <v>0</v>
          </cell>
          <cell r="AW940">
            <v>0</v>
          </cell>
          <cell r="AX940">
            <v>0</v>
          </cell>
          <cell r="AY940">
            <v>0</v>
          </cell>
          <cell r="AZ940">
            <v>0</v>
          </cell>
          <cell r="BA940">
            <v>0</v>
          </cell>
          <cell r="BB940">
            <v>0</v>
          </cell>
          <cell r="BC940">
            <v>0</v>
          </cell>
          <cell r="BD940">
            <v>0</v>
          </cell>
          <cell r="BE940">
            <v>0</v>
          </cell>
          <cell r="BF940">
            <v>0</v>
          </cell>
          <cell r="BG940">
            <v>0</v>
          </cell>
          <cell r="BH940">
            <v>0</v>
          </cell>
          <cell r="BI940">
            <v>0</v>
          </cell>
          <cell r="BJ940">
            <v>0</v>
          </cell>
          <cell r="BK940">
            <v>0</v>
          </cell>
          <cell r="BL940">
            <v>0</v>
          </cell>
          <cell r="BM940">
            <v>0</v>
          </cell>
          <cell r="BN940">
            <v>0</v>
          </cell>
          <cell r="BO940">
            <v>0</v>
          </cell>
          <cell r="BP940">
            <v>0</v>
          </cell>
          <cell r="BQ940">
            <v>0</v>
          </cell>
          <cell r="BR940">
            <v>0</v>
          </cell>
          <cell r="BS940">
            <v>0</v>
          </cell>
          <cell r="BT940">
            <v>0</v>
          </cell>
          <cell r="BU940">
            <v>0</v>
          </cell>
          <cell r="BV940">
            <v>0</v>
          </cell>
          <cell r="BW940">
            <v>0</v>
          </cell>
          <cell r="BX940">
            <v>0</v>
          </cell>
          <cell r="BY940">
            <v>0</v>
          </cell>
          <cell r="BZ940">
            <v>0</v>
          </cell>
          <cell r="CA940">
            <v>0</v>
          </cell>
          <cell r="CB940">
            <v>0</v>
          </cell>
          <cell r="CC940">
            <v>0</v>
          </cell>
          <cell r="CD940">
            <v>0</v>
          </cell>
          <cell r="CE940">
            <v>0</v>
          </cell>
          <cell r="CF940">
            <v>0</v>
          </cell>
          <cell r="CG940">
            <v>0</v>
          </cell>
          <cell r="CH940">
            <v>0</v>
          </cell>
          <cell r="CI940">
            <v>0</v>
          </cell>
          <cell r="CJ940">
            <v>0</v>
          </cell>
          <cell r="CK940">
            <v>0</v>
          </cell>
          <cell r="CL940">
            <v>0</v>
          </cell>
          <cell r="CM940">
            <v>0</v>
          </cell>
          <cell r="CN940">
            <v>0</v>
          </cell>
          <cell r="CO940">
            <v>0</v>
          </cell>
          <cell r="CP940">
            <v>0</v>
          </cell>
          <cell r="CQ940">
            <v>0</v>
          </cell>
          <cell r="CR940">
            <v>0</v>
          </cell>
          <cell r="CS940">
            <v>0</v>
          </cell>
          <cell r="CT940">
            <v>0</v>
          </cell>
          <cell r="CU940">
            <v>0</v>
          </cell>
          <cell r="CV940">
            <v>0</v>
          </cell>
          <cell r="CW940">
            <v>0</v>
          </cell>
          <cell r="CX940">
            <v>0</v>
          </cell>
          <cell r="CY940">
            <v>0</v>
          </cell>
          <cell r="CZ940">
            <v>0</v>
          </cell>
          <cell r="DA940">
            <v>0</v>
          </cell>
          <cell r="DB940">
            <v>0</v>
          </cell>
          <cell r="DC940">
            <v>0</v>
          </cell>
          <cell r="DD940">
            <v>0</v>
          </cell>
          <cell r="DE940">
            <v>0</v>
          </cell>
          <cell r="DF940">
            <v>0</v>
          </cell>
          <cell r="DG940">
            <v>0</v>
          </cell>
          <cell r="DH940">
            <v>0</v>
          </cell>
          <cell r="DI940">
            <v>0</v>
          </cell>
          <cell r="DJ940">
            <v>0</v>
          </cell>
          <cell r="DK940">
            <v>0</v>
          </cell>
          <cell r="DL940">
            <v>0</v>
          </cell>
          <cell r="DM940">
            <v>0</v>
          </cell>
          <cell r="DN940">
            <v>0</v>
          </cell>
          <cell r="DO940">
            <v>0</v>
          </cell>
          <cell r="DP940">
            <v>0</v>
          </cell>
          <cell r="DQ940">
            <v>0</v>
          </cell>
          <cell r="DR940">
            <v>0</v>
          </cell>
          <cell r="DS940">
            <v>0</v>
          </cell>
          <cell r="DT940">
            <v>0</v>
          </cell>
          <cell r="DU940">
            <v>0</v>
          </cell>
          <cell r="DV940">
            <v>0</v>
          </cell>
          <cell r="DW940">
            <v>0</v>
          </cell>
          <cell r="DX940">
            <v>0</v>
          </cell>
          <cell r="DY940">
            <v>0</v>
          </cell>
          <cell r="DZ940">
            <v>0</v>
          </cell>
          <cell r="EA940">
            <v>0</v>
          </cell>
          <cell r="EB940">
            <v>0</v>
          </cell>
          <cell r="EC940">
            <v>0</v>
          </cell>
          <cell r="ED940">
            <v>0</v>
          </cell>
          <cell r="EE940">
            <v>0</v>
          </cell>
          <cell r="EF940">
            <v>0</v>
          </cell>
          <cell r="EG940">
            <v>0</v>
          </cell>
          <cell r="EH940">
            <v>0</v>
          </cell>
          <cell r="EI940">
            <v>0</v>
          </cell>
          <cell r="EJ940">
            <v>0</v>
          </cell>
          <cell r="EK940">
            <v>0</v>
          </cell>
          <cell r="EL940">
            <v>0</v>
          </cell>
          <cell r="EM940">
            <v>0</v>
          </cell>
          <cell r="EN940">
            <v>0</v>
          </cell>
          <cell r="EO940">
            <v>0</v>
          </cell>
          <cell r="EP940">
            <v>0</v>
          </cell>
          <cell r="EQ940">
            <v>0</v>
          </cell>
          <cell r="ER940">
            <v>0</v>
          </cell>
          <cell r="ES940">
            <v>0</v>
          </cell>
          <cell r="ET940">
            <v>0</v>
          </cell>
          <cell r="EU940">
            <v>0</v>
          </cell>
          <cell r="EV940">
            <v>0</v>
          </cell>
          <cell r="EW940">
            <v>0</v>
          </cell>
          <cell r="EX940">
            <v>0</v>
          </cell>
          <cell r="GZ940">
            <v>0</v>
          </cell>
          <cell r="HA940">
            <v>0</v>
          </cell>
        </row>
        <row r="941">
          <cell r="B941" t="str">
            <v>63051TBA206</v>
          </cell>
          <cell r="C941">
            <v>0</v>
          </cell>
          <cell r="D941">
            <v>0</v>
          </cell>
          <cell r="E941">
            <v>0</v>
          </cell>
          <cell r="F941" t="str">
            <v>63051TBA206L0</v>
          </cell>
          <cell r="G941">
            <v>0</v>
          </cell>
          <cell r="H941">
            <v>4</v>
          </cell>
          <cell r="I941">
            <v>4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4</v>
          </cell>
          <cell r="U941">
            <v>4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-4</v>
          </cell>
          <cell r="AF941">
            <v>0</v>
          </cell>
          <cell r="AG941">
            <v>4</v>
          </cell>
          <cell r="AH941">
            <v>4</v>
          </cell>
          <cell r="AI941">
            <v>0</v>
          </cell>
          <cell r="AJ941">
            <v>0</v>
          </cell>
          <cell r="AK941">
            <v>0</v>
          </cell>
          <cell r="AL941">
            <v>0</v>
          </cell>
          <cell r="AM941">
            <v>0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  <cell r="AR941">
            <v>0</v>
          </cell>
          <cell r="AS941">
            <v>0</v>
          </cell>
          <cell r="AT941">
            <v>4</v>
          </cell>
          <cell r="AU941">
            <v>4</v>
          </cell>
          <cell r="AV941">
            <v>0</v>
          </cell>
          <cell r="AW941">
            <v>0</v>
          </cell>
          <cell r="AX941">
            <v>0</v>
          </cell>
          <cell r="AY941">
            <v>0</v>
          </cell>
          <cell r="AZ941">
            <v>0</v>
          </cell>
          <cell r="BA941">
            <v>0</v>
          </cell>
          <cell r="BB941">
            <v>0</v>
          </cell>
          <cell r="BC941">
            <v>0</v>
          </cell>
          <cell r="BD941">
            <v>0</v>
          </cell>
          <cell r="BE941">
            <v>0</v>
          </cell>
          <cell r="BF941">
            <v>0</v>
          </cell>
          <cell r="BG941">
            <v>4</v>
          </cell>
          <cell r="BH941">
            <v>4</v>
          </cell>
          <cell r="BI941">
            <v>0</v>
          </cell>
          <cell r="BJ941">
            <v>0</v>
          </cell>
          <cell r="BK941">
            <v>0</v>
          </cell>
          <cell r="BL941">
            <v>0</v>
          </cell>
          <cell r="BM941">
            <v>0</v>
          </cell>
          <cell r="BN941">
            <v>0</v>
          </cell>
          <cell r="BO941">
            <v>0</v>
          </cell>
          <cell r="BP941">
            <v>0</v>
          </cell>
          <cell r="BQ941">
            <v>0</v>
          </cell>
          <cell r="BR941">
            <v>4</v>
          </cell>
          <cell r="BS941">
            <v>0</v>
          </cell>
          <cell r="BT941">
            <v>0</v>
          </cell>
          <cell r="BU941">
            <v>0</v>
          </cell>
          <cell r="BV941">
            <v>0</v>
          </cell>
          <cell r="BW941">
            <v>0</v>
          </cell>
          <cell r="BX941">
            <v>0</v>
          </cell>
          <cell r="BY941">
            <v>0</v>
          </cell>
          <cell r="BZ941">
            <v>0</v>
          </cell>
          <cell r="CA941">
            <v>0</v>
          </cell>
          <cell r="CB941">
            <v>0</v>
          </cell>
          <cell r="CC941">
            <v>0</v>
          </cell>
          <cell r="CD941">
            <v>0</v>
          </cell>
          <cell r="CE941">
            <v>0</v>
          </cell>
          <cell r="CF941">
            <v>0</v>
          </cell>
          <cell r="CG941">
            <v>0</v>
          </cell>
          <cell r="CH941">
            <v>0</v>
          </cell>
          <cell r="CI941">
            <v>0</v>
          </cell>
          <cell r="CJ941">
            <v>0</v>
          </cell>
          <cell r="CK941">
            <v>0</v>
          </cell>
          <cell r="CL941">
            <v>0</v>
          </cell>
          <cell r="CM941">
            <v>0</v>
          </cell>
          <cell r="CN941">
            <v>0</v>
          </cell>
          <cell r="CO941">
            <v>0</v>
          </cell>
          <cell r="CP941">
            <v>0</v>
          </cell>
          <cell r="CQ941">
            <v>0</v>
          </cell>
          <cell r="CR941">
            <v>0</v>
          </cell>
          <cell r="CS941">
            <v>0</v>
          </cell>
          <cell r="CT941">
            <v>0</v>
          </cell>
          <cell r="CU941">
            <v>0</v>
          </cell>
          <cell r="CV941">
            <v>0</v>
          </cell>
          <cell r="CW941">
            <v>0</v>
          </cell>
          <cell r="CX941">
            <v>0</v>
          </cell>
          <cell r="CY941">
            <v>0</v>
          </cell>
          <cell r="CZ941">
            <v>0</v>
          </cell>
          <cell r="DA941">
            <v>0</v>
          </cell>
          <cell r="DB941">
            <v>0</v>
          </cell>
          <cell r="DC941">
            <v>0</v>
          </cell>
          <cell r="DD941">
            <v>0</v>
          </cell>
          <cell r="DE941">
            <v>0</v>
          </cell>
          <cell r="DF941">
            <v>0</v>
          </cell>
          <cell r="DG941">
            <v>0</v>
          </cell>
          <cell r="DH941">
            <v>0</v>
          </cell>
          <cell r="DI941">
            <v>0</v>
          </cell>
          <cell r="DJ941">
            <v>0</v>
          </cell>
          <cell r="DK941">
            <v>0</v>
          </cell>
          <cell r="DL941">
            <v>0</v>
          </cell>
          <cell r="DM941">
            <v>0</v>
          </cell>
          <cell r="DN941">
            <v>0</v>
          </cell>
          <cell r="DO941">
            <v>0</v>
          </cell>
          <cell r="DP941">
            <v>0</v>
          </cell>
          <cell r="DQ941">
            <v>0</v>
          </cell>
          <cell r="DR941">
            <v>0</v>
          </cell>
          <cell r="DS941">
            <v>0</v>
          </cell>
          <cell r="DT941">
            <v>0</v>
          </cell>
          <cell r="DU941">
            <v>0</v>
          </cell>
          <cell r="DV941">
            <v>0</v>
          </cell>
          <cell r="DW941">
            <v>0</v>
          </cell>
          <cell r="DX941">
            <v>0</v>
          </cell>
          <cell r="DY941">
            <v>0</v>
          </cell>
          <cell r="DZ941">
            <v>0</v>
          </cell>
          <cell r="EA941">
            <v>0</v>
          </cell>
          <cell r="EB941">
            <v>0</v>
          </cell>
          <cell r="EC941">
            <v>0</v>
          </cell>
          <cell r="ED941">
            <v>0</v>
          </cell>
          <cell r="EE941">
            <v>0</v>
          </cell>
          <cell r="EF941">
            <v>0</v>
          </cell>
          <cell r="EG941">
            <v>0</v>
          </cell>
          <cell r="EH941">
            <v>0</v>
          </cell>
          <cell r="EI941">
            <v>0</v>
          </cell>
          <cell r="EJ941">
            <v>0</v>
          </cell>
          <cell r="EK941">
            <v>0</v>
          </cell>
          <cell r="EL941">
            <v>0</v>
          </cell>
          <cell r="EM941">
            <v>0</v>
          </cell>
          <cell r="EN941">
            <v>0</v>
          </cell>
          <cell r="EO941">
            <v>0</v>
          </cell>
          <cell r="EP941">
            <v>0</v>
          </cell>
          <cell r="EQ941">
            <v>0</v>
          </cell>
          <cell r="ER941">
            <v>0</v>
          </cell>
          <cell r="ES941">
            <v>0</v>
          </cell>
          <cell r="ET941">
            <v>0</v>
          </cell>
          <cell r="EU941">
            <v>0</v>
          </cell>
          <cell r="EV941">
            <v>0</v>
          </cell>
          <cell r="EW941">
            <v>0</v>
          </cell>
          <cell r="EX941">
            <v>0</v>
          </cell>
          <cell r="GZ941">
            <v>0</v>
          </cell>
          <cell r="HA941">
            <v>0</v>
          </cell>
        </row>
        <row r="942">
          <cell r="B942" t="str">
            <v>76DRB</v>
          </cell>
          <cell r="C942" t="str">
            <v>LINHA 476DRB</v>
          </cell>
          <cell r="D942">
            <v>0</v>
          </cell>
          <cell r="E942">
            <v>0</v>
          </cell>
          <cell r="F942" t="str">
            <v>MARIANE UPDATE</v>
          </cell>
          <cell r="G942" t="str">
            <v>G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  <cell r="AL942">
            <v>0</v>
          </cell>
          <cell r="AM942">
            <v>0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  <cell r="AR942">
            <v>0</v>
          </cell>
          <cell r="AS942">
            <v>0</v>
          </cell>
          <cell r="AT942">
            <v>0</v>
          </cell>
          <cell r="AU942">
            <v>0</v>
          </cell>
          <cell r="AV942">
            <v>0</v>
          </cell>
          <cell r="AW942">
            <v>0</v>
          </cell>
          <cell r="AX942">
            <v>0</v>
          </cell>
          <cell r="AY942">
            <v>0</v>
          </cell>
          <cell r="AZ942">
            <v>0</v>
          </cell>
          <cell r="BA942">
            <v>0</v>
          </cell>
          <cell r="BB942">
            <v>0</v>
          </cell>
          <cell r="BC942">
            <v>0</v>
          </cell>
          <cell r="BD942">
            <v>0</v>
          </cell>
          <cell r="BE942">
            <v>0</v>
          </cell>
          <cell r="BF942">
            <v>0</v>
          </cell>
          <cell r="BG942">
            <v>0</v>
          </cell>
          <cell r="BH942">
            <v>0</v>
          </cell>
          <cell r="BI942">
            <v>0</v>
          </cell>
          <cell r="BJ942">
            <v>0</v>
          </cell>
          <cell r="BK942">
            <v>0</v>
          </cell>
          <cell r="BL942">
            <v>0</v>
          </cell>
          <cell r="BM942">
            <v>0</v>
          </cell>
          <cell r="BN942">
            <v>0</v>
          </cell>
          <cell r="BO942">
            <v>0</v>
          </cell>
          <cell r="BP942">
            <v>0</v>
          </cell>
          <cell r="BQ942">
            <v>0</v>
          </cell>
          <cell r="BR942">
            <v>0</v>
          </cell>
          <cell r="BS942">
            <v>0</v>
          </cell>
          <cell r="BT942">
            <v>0</v>
          </cell>
          <cell r="BU942">
            <v>0</v>
          </cell>
          <cell r="BV942">
            <v>0</v>
          </cell>
          <cell r="BW942">
            <v>0</v>
          </cell>
          <cell r="BX942">
            <v>0</v>
          </cell>
          <cell r="BY942">
            <v>0</v>
          </cell>
          <cell r="BZ942">
            <v>0</v>
          </cell>
          <cell r="CA942">
            <v>0</v>
          </cell>
          <cell r="CB942">
            <v>0</v>
          </cell>
          <cell r="CC942">
            <v>0</v>
          </cell>
          <cell r="CD942">
            <v>0</v>
          </cell>
          <cell r="CE942">
            <v>0</v>
          </cell>
          <cell r="CF942">
            <v>0</v>
          </cell>
          <cell r="CG942">
            <v>0</v>
          </cell>
          <cell r="CH942">
            <v>0</v>
          </cell>
          <cell r="CI942">
            <v>0</v>
          </cell>
          <cell r="CJ942">
            <v>0</v>
          </cell>
          <cell r="CK942">
            <v>0</v>
          </cell>
          <cell r="CL942">
            <v>0</v>
          </cell>
          <cell r="CM942">
            <v>0</v>
          </cell>
          <cell r="CN942">
            <v>0</v>
          </cell>
          <cell r="CO942">
            <v>0</v>
          </cell>
          <cell r="CP942">
            <v>0</v>
          </cell>
          <cell r="CQ942">
            <v>0</v>
          </cell>
          <cell r="CR942">
            <v>0</v>
          </cell>
          <cell r="CS942">
            <v>0</v>
          </cell>
          <cell r="CT942">
            <v>0</v>
          </cell>
          <cell r="CU942">
            <v>0</v>
          </cell>
          <cell r="CV942">
            <v>0</v>
          </cell>
          <cell r="CW942">
            <v>0</v>
          </cell>
          <cell r="CX942">
            <v>0</v>
          </cell>
          <cell r="CY942">
            <v>0</v>
          </cell>
          <cell r="CZ942">
            <v>0</v>
          </cell>
          <cell r="DA942">
            <v>0</v>
          </cell>
          <cell r="DB942">
            <v>0</v>
          </cell>
          <cell r="DC942">
            <v>0</v>
          </cell>
          <cell r="DD942">
            <v>0</v>
          </cell>
          <cell r="DE942">
            <v>0</v>
          </cell>
          <cell r="DF942">
            <v>0</v>
          </cell>
          <cell r="DG942">
            <v>0</v>
          </cell>
          <cell r="DH942">
            <v>0</v>
          </cell>
          <cell r="DI942">
            <v>0</v>
          </cell>
          <cell r="DJ942">
            <v>0</v>
          </cell>
          <cell r="DK942">
            <v>0</v>
          </cell>
          <cell r="DL942">
            <v>0</v>
          </cell>
          <cell r="DM942">
            <v>0</v>
          </cell>
          <cell r="DN942">
            <v>0</v>
          </cell>
          <cell r="DO942">
            <v>0</v>
          </cell>
          <cell r="DP942">
            <v>0</v>
          </cell>
          <cell r="DQ942">
            <v>0</v>
          </cell>
          <cell r="DR942">
            <v>0</v>
          </cell>
          <cell r="DS942">
            <v>0</v>
          </cell>
          <cell r="DT942">
            <v>0</v>
          </cell>
          <cell r="DU942">
            <v>0</v>
          </cell>
          <cell r="DV942">
            <v>0</v>
          </cell>
          <cell r="DW942">
            <v>0</v>
          </cell>
          <cell r="DX942">
            <v>0</v>
          </cell>
          <cell r="DY942">
            <v>0</v>
          </cell>
          <cell r="DZ942">
            <v>0</v>
          </cell>
          <cell r="EA942">
            <v>0</v>
          </cell>
          <cell r="EB942">
            <v>0</v>
          </cell>
          <cell r="EC942">
            <v>0</v>
          </cell>
          <cell r="ED942">
            <v>0</v>
          </cell>
          <cell r="EE942">
            <v>0</v>
          </cell>
          <cell r="EF942">
            <v>0</v>
          </cell>
          <cell r="EG942">
            <v>0</v>
          </cell>
          <cell r="EH942">
            <v>0</v>
          </cell>
          <cell r="EI942">
            <v>0</v>
          </cell>
          <cell r="EJ942">
            <v>0</v>
          </cell>
          <cell r="EK942">
            <v>0</v>
          </cell>
          <cell r="EL942">
            <v>0</v>
          </cell>
          <cell r="EM942">
            <v>0</v>
          </cell>
          <cell r="EN942">
            <v>0</v>
          </cell>
          <cell r="EO942">
            <v>0</v>
          </cell>
          <cell r="EP942">
            <v>0</v>
          </cell>
          <cell r="EQ942">
            <v>0</v>
          </cell>
          <cell r="ER942">
            <v>0</v>
          </cell>
          <cell r="ES942">
            <v>0</v>
          </cell>
          <cell r="ET942">
            <v>0</v>
          </cell>
          <cell r="EU942">
            <v>0</v>
          </cell>
          <cell r="EV942">
            <v>0</v>
          </cell>
          <cell r="EW942">
            <v>0</v>
          </cell>
          <cell r="EX942">
            <v>0</v>
          </cell>
          <cell r="GZ942">
            <v>0</v>
          </cell>
          <cell r="HA942">
            <v>0</v>
          </cell>
        </row>
        <row r="943">
          <cell r="B943" t="str">
            <v>63052CBA106</v>
          </cell>
          <cell r="C943">
            <v>0</v>
          </cell>
          <cell r="D943">
            <v>0</v>
          </cell>
          <cell r="E943" t="str">
            <v>926548553</v>
          </cell>
          <cell r="F943" t="str">
            <v>63052CBA106L0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>
            <v>0</v>
          </cell>
          <cell r="AM943">
            <v>0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  <cell r="AR943">
            <v>0</v>
          </cell>
          <cell r="AS943">
            <v>0</v>
          </cell>
          <cell r="AT943">
            <v>0</v>
          </cell>
          <cell r="AU943">
            <v>0</v>
          </cell>
          <cell r="AV943">
            <v>0</v>
          </cell>
          <cell r="AW943">
            <v>0</v>
          </cell>
          <cell r="AX943">
            <v>0</v>
          </cell>
          <cell r="AY943">
            <v>0</v>
          </cell>
          <cell r="AZ943">
            <v>0</v>
          </cell>
          <cell r="BA943">
            <v>0</v>
          </cell>
          <cell r="BB943">
            <v>0</v>
          </cell>
          <cell r="BC943">
            <v>0</v>
          </cell>
          <cell r="BD943">
            <v>0</v>
          </cell>
          <cell r="BE943">
            <v>0</v>
          </cell>
          <cell r="BF943">
            <v>0</v>
          </cell>
          <cell r="BG943">
            <v>0</v>
          </cell>
          <cell r="BH943">
            <v>0</v>
          </cell>
          <cell r="BI943">
            <v>0</v>
          </cell>
          <cell r="BJ943">
            <v>0</v>
          </cell>
          <cell r="BK943">
            <v>0</v>
          </cell>
          <cell r="BL943">
            <v>0</v>
          </cell>
          <cell r="BM943">
            <v>0</v>
          </cell>
          <cell r="BN943">
            <v>0</v>
          </cell>
          <cell r="BO943">
            <v>0</v>
          </cell>
          <cell r="BP943">
            <v>0</v>
          </cell>
          <cell r="BQ943">
            <v>0</v>
          </cell>
          <cell r="BR943">
            <v>0</v>
          </cell>
          <cell r="BS943">
            <v>0</v>
          </cell>
          <cell r="BT943">
            <v>0</v>
          </cell>
          <cell r="BU943">
            <v>0</v>
          </cell>
          <cell r="BV943">
            <v>0</v>
          </cell>
          <cell r="BW943">
            <v>0</v>
          </cell>
          <cell r="BX943">
            <v>0</v>
          </cell>
          <cell r="BY943">
            <v>0</v>
          </cell>
          <cell r="BZ943">
            <v>0</v>
          </cell>
          <cell r="CA943">
            <v>0</v>
          </cell>
          <cell r="CB943">
            <v>0</v>
          </cell>
          <cell r="CC943">
            <v>0</v>
          </cell>
          <cell r="CD943">
            <v>0</v>
          </cell>
          <cell r="CE943">
            <v>0</v>
          </cell>
          <cell r="CF943">
            <v>0</v>
          </cell>
          <cell r="CG943">
            <v>0</v>
          </cell>
          <cell r="CH943">
            <v>0</v>
          </cell>
          <cell r="CI943">
            <v>0</v>
          </cell>
          <cell r="CJ943">
            <v>0</v>
          </cell>
          <cell r="CK943">
            <v>0</v>
          </cell>
          <cell r="CL943">
            <v>0</v>
          </cell>
          <cell r="CM943">
            <v>0</v>
          </cell>
          <cell r="CN943">
            <v>0</v>
          </cell>
          <cell r="CO943">
            <v>0</v>
          </cell>
          <cell r="CP943">
            <v>0</v>
          </cell>
          <cell r="CQ943">
            <v>0</v>
          </cell>
          <cell r="CR943">
            <v>0</v>
          </cell>
          <cell r="CS943">
            <v>0</v>
          </cell>
          <cell r="CT943">
            <v>0</v>
          </cell>
          <cell r="CU943">
            <v>0</v>
          </cell>
          <cell r="CV943">
            <v>0</v>
          </cell>
          <cell r="CW943">
            <v>0</v>
          </cell>
          <cell r="CX943">
            <v>0</v>
          </cell>
          <cell r="CY943">
            <v>0</v>
          </cell>
          <cell r="CZ943">
            <v>0</v>
          </cell>
          <cell r="DA943">
            <v>0</v>
          </cell>
          <cell r="DB943">
            <v>0</v>
          </cell>
          <cell r="DC943">
            <v>0</v>
          </cell>
          <cell r="DD943">
            <v>0</v>
          </cell>
          <cell r="DE943">
            <v>0</v>
          </cell>
          <cell r="DF943">
            <v>0</v>
          </cell>
          <cell r="DG943">
            <v>0</v>
          </cell>
          <cell r="DH943">
            <v>0</v>
          </cell>
          <cell r="DI943">
            <v>0</v>
          </cell>
          <cell r="DJ943">
            <v>0</v>
          </cell>
          <cell r="DK943">
            <v>0</v>
          </cell>
          <cell r="DL943">
            <v>0</v>
          </cell>
          <cell r="DM943">
            <v>0</v>
          </cell>
          <cell r="DN943">
            <v>0</v>
          </cell>
          <cell r="DO943">
            <v>0</v>
          </cell>
          <cell r="DP943">
            <v>0</v>
          </cell>
          <cell r="DQ943">
            <v>0</v>
          </cell>
          <cell r="DR943">
            <v>0</v>
          </cell>
          <cell r="DS943">
            <v>0</v>
          </cell>
          <cell r="DT943">
            <v>0</v>
          </cell>
          <cell r="DU943">
            <v>0</v>
          </cell>
          <cell r="DV943">
            <v>0</v>
          </cell>
          <cell r="DW943">
            <v>0</v>
          </cell>
          <cell r="DX943">
            <v>0</v>
          </cell>
          <cell r="DY943">
            <v>0</v>
          </cell>
          <cell r="DZ943">
            <v>0</v>
          </cell>
          <cell r="EA943">
            <v>0</v>
          </cell>
          <cell r="EB943">
            <v>0</v>
          </cell>
          <cell r="EC943">
            <v>0</v>
          </cell>
          <cell r="ED943">
            <v>0</v>
          </cell>
          <cell r="EE943">
            <v>0</v>
          </cell>
          <cell r="EF943">
            <v>0</v>
          </cell>
          <cell r="EG943">
            <v>0</v>
          </cell>
          <cell r="EH943">
            <v>0</v>
          </cell>
          <cell r="EI943">
            <v>0</v>
          </cell>
          <cell r="EJ943">
            <v>0</v>
          </cell>
          <cell r="EK943">
            <v>0</v>
          </cell>
          <cell r="EL943">
            <v>0</v>
          </cell>
          <cell r="EM943">
            <v>0</v>
          </cell>
          <cell r="EN943">
            <v>0</v>
          </cell>
          <cell r="EO943">
            <v>0</v>
          </cell>
          <cell r="EP943">
            <v>0</v>
          </cell>
          <cell r="EQ943">
            <v>0</v>
          </cell>
          <cell r="ER943">
            <v>0</v>
          </cell>
          <cell r="ES943">
            <v>0</v>
          </cell>
          <cell r="ET943">
            <v>0</v>
          </cell>
          <cell r="EU943">
            <v>0</v>
          </cell>
          <cell r="EV943">
            <v>0</v>
          </cell>
          <cell r="EW943">
            <v>0</v>
          </cell>
          <cell r="EX943">
            <v>0</v>
          </cell>
          <cell r="GZ943">
            <v>0</v>
          </cell>
          <cell r="HA943">
            <v>0</v>
          </cell>
        </row>
        <row r="944">
          <cell r="B944" t="str">
            <v>63052CBA206</v>
          </cell>
          <cell r="C944">
            <v>0</v>
          </cell>
          <cell r="D944">
            <v>0</v>
          </cell>
          <cell r="E944" t="str">
            <v>926548554</v>
          </cell>
          <cell r="F944" t="str">
            <v>63052CBA206L0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  <cell r="AL944">
            <v>0</v>
          </cell>
          <cell r="AM944">
            <v>0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  <cell r="AR944">
            <v>0</v>
          </cell>
          <cell r="AS944">
            <v>0</v>
          </cell>
          <cell r="AT944">
            <v>0</v>
          </cell>
          <cell r="AU944">
            <v>0</v>
          </cell>
          <cell r="AV944">
            <v>0</v>
          </cell>
          <cell r="AW944">
            <v>0</v>
          </cell>
          <cell r="AX944">
            <v>0</v>
          </cell>
          <cell r="AY944">
            <v>0</v>
          </cell>
          <cell r="AZ944">
            <v>0</v>
          </cell>
          <cell r="BA944">
            <v>0</v>
          </cell>
          <cell r="BB944">
            <v>0</v>
          </cell>
          <cell r="BC944">
            <v>0</v>
          </cell>
          <cell r="BD944">
            <v>0</v>
          </cell>
          <cell r="BE944">
            <v>0</v>
          </cell>
          <cell r="BF944">
            <v>0</v>
          </cell>
          <cell r="BG944">
            <v>0</v>
          </cell>
          <cell r="BH944">
            <v>0</v>
          </cell>
          <cell r="BI944">
            <v>0</v>
          </cell>
          <cell r="BJ944">
            <v>0</v>
          </cell>
          <cell r="BK944">
            <v>0</v>
          </cell>
          <cell r="BL944">
            <v>0</v>
          </cell>
          <cell r="BM944">
            <v>0</v>
          </cell>
          <cell r="BN944">
            <v>0</v>
          </cell>
          <cell r="BO944">
            <v>0</v>
          </cell>
          <cell r="BP944">
            <v>0</v>
          </cell>
          <cell r="BQ944">
            <v>0</v>
          </cell>
          <cell r="BR944">
            <v>0</v>
          </cell>
          <cell r="BS944">
            <v>0</v>
          </cell>
          <cell r="BT944">
            <v>0</v>
          </cell>
          <cell r="BU944">
            <v>0</v>
          </cell>
          <cell r="BV944">
            <v>0</v>
          </cell>
          <cell r="BW944">
            <v>0</v>
          </cell>
          <cell r="BX944">
            <v>0</v>
          </cell>
          <cell r="BY944">
            <v>0</v>
          </cell>
          <cell r="BZ944">
            <v>0</v>
          </cell>
          <cell r="CA944">
            <v>0</v>
          </cell>
          <cell r="CB944">
            <v>0</v>
          </cell>
          <cell r="CC944">
            <v>0</v>
          </cell>
          <cell r="CD944">
            <v>0</v>
          </cell>
          <cell r="CE944">
            <v>0</v>
          </cell>
          <cell r="CF944">
            <v>0</v>
          </cell>
          <cell r="CG944">
            <v>0</v>
          </cell>
          <cell r="CH944">
            <v>0</v>
          </cell>
          <cell r="CI944">
            <v>0</v>
          </cell>
          <cell r="CJ944">
            <v>0</v>
          </cell>
          <cell r="CK944">
            <v>0</v>
          </cell>
          <cell r="CL944">
            <v>0</v>
          </cell>
          <cell r="CM944">
            <v>0</v>
          </cell>
          <cell r="CN944">
            <v>0</v>
          </cell>
          <cell r="CO944">
            <v>0</v>
          </cell>
          <cell r="CP944">
            <v>0</v>
          </cell>
          <cell r="CQ944">
            <v>0</v>
          </cell>
          <cell r="CR944">
            <v>0</v>
          </cell>
          <cell r="CS944">
            <v>0</v>
          </cell>
          <cell r="CT944">
            <v>0</v>
          </cell>
          <cell r="CU944">
            <v>0</v>
          </cell>
          <cell r="CV944">
            <v>0</v>
          </cell>
          <cell r="CW944">
            <v>0</v>
          </cell>
          <cell r="CX944">
            <v>0</v>
          </cell>
          <cell r="CY944">
            <v>0</v>
          </cell>
          <cell r="CZ944">
            <v>0</v>
          </cell>
          <cell r="DA944">
            <v>0</v>
          </cell>
          <cell r="DB944">
            <v>0</v>
          </cell>
          <cell r="DC944">
            <v>0</v>
          </cell>
          <cell r="DD944">
            <v>0</v>
          </cell>
          <cell r="DE944">
            <v>0</v>
          </cell>
          <cell r="DF944">
            <v>0</v>
          </cell>
          <cell r="DG944">
            <v>0</v>
          </cell>
          <cell r="DH944">
            <v>0</v>
          </cell>
          <cell r="DI944">
            <v>0</v>
          </cell>
          <cell r="DJ944">
            <v>0</v>
          </cell>
          <cell r="DK944">
            <v>0</v>
          </cell>
          <cell r="DL944">
            <v>0</v>
          </cell>
          <cell r="DM944">
            <v>0</v>
          </cell>
          <cell r="DN944">
            <v>0</v>
          </cell>
          <cell r="DO944">
            <v>0</v>
          </cell>
          <cell r="DP944">
            <v>0</v>
          </cell>
          <cell r="DQ944">
            <v>0</v>
          </cell>
          <cell r="DR944">
            <v>0</v>
          </cell>
          <cell r="DS944">
            <v>0</v>
          </cell>
          <cell r="DT944">
            <v>0</v>
          </cell>
          <cell r="DU944">
            <v>0</v>
          </cell>
          <cell r="DV944">
            <v>0</v>
          </cell>
          <cell r="DW944">
            <v>0</v>
          </cell>
          <cell r="DX944">
            <v>0</v>
          </cell>
          <cell r="DY944">
            <v>0</v>
          </cell>
          <cell r="DZ944">
            <v>0</v>
          </cell>
          <cell r="EA944">
            <v>0</v>
          </cell>
          <cell r="EB944">
            <v>0</v>
          </cell>
          <cell r="EC944">
            <v>0</v>
          </cell>
          <cell r="ED944">
            <v>0</v>
          </cell>
          <cell r="EE944">
            <v>0</v>
          </cell>
          <cell r="EF944">
            <v>0</v>
          </cell>
          <cell r="EG944">
            <v>0</v>
          </cell>
          <cell r="EH944">
            <v>0</v>
          </cell>
          <cell r="EI944">
            <v>0</v>
          </cell>
          <cell r="EJ944">
            <v>0</v>
          </cell>
          <cell r="EK944">
            <v>0</v>
          </cell>
          <cell r="EL944">
            <v>0</v>
          </cell>
          <cell r="EM944">
            <v>0</v>
          </cell>
          <cell r="EN944">
            <v>0</v>
          </cell>
          <cell r="EO944">
            <v>0</v>
          </cell>
          <cell r="EP944">
            <v>0</v>
          </cell>
          <cell r="EQ944">
            <v>0</v>
          </cell>
          <cell r="ER944">
            <v>0</v>
          </cell>
          <cell r="ES944">
            <v>0</v>
          </cell>
          <cell r="ET944">
            <v>0</v>
          </cell>
          <cell r="EU944">
            <v>0</v>
          </cell>
          <cell r="EV944">
            <v>0</v>
          </cell>
          <cell r="EW944">
            <v>0</v>
          </cell>
          <cell r="EX944">
            <v>0</v>
          </cell>
          <cell r="GZ944">
            <v>0</v>
          </cell>
          <cell r="HA944">
            <v>0</v>
          </cell>
        </row>
        <row r="945">
          <cell r="B945" t="str">
            <v>56ERB</v>
          </cell>
          <cell r="C945" t="str">
            <v>LINHA 456ERB</v>
          </cell>
          <cell r="D945">
            <v>0</v>
          </cell>
          <cell r="E945">
            <v>0</v>
          </cell>
          <cell r="F945" t="str">
            <v>MARIANE UPDATE</v>
          </cell>
          <cell r="G945" t="str">
            <v>Y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>
            <v>0</v>
          </cell>
          <cell r="AM945">
            <v>0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  <cell r="AR945">
            <v>0</v>
          </cell>
          <cell r="AS945">
            <v>0</v>
          </cell>
          <cell r="AT945">
            <v>0</v>
          </cell>
          <cell r="AU945">
            <v>0</v>
          </cell>
          <cell r="AV945">
            <v>0</v>
          </cell>
          <cell r="AW945">
            <v>0</v>
          </cell>
          <cell r="AX945">
            <v>0</v>
          </cell>
          <cell r="AY945">
            <v>0</v>
          </cell>
          <cell r="AZ945">
            <v>0</v>
          </cell>
          <cell r="BA945">
            <v>0</v>
          </cell>
          <cell r="BB945">
            <v>0</v>
          </cell>
          <cell r="BC945">
            <v>0</v>
          </cell>
          <cell r="BD945">
            <v>0</v>
          </cell>
          <cell r="BE945">
            <v>0</v>
          </cell>
          <cell r="BF945">
            <v>0</v>
          </cell>
          <cell r="BG945">
            <v>0</v>
          </cell>
          <cell r="BH945">
            <v>0</v>
          </cell>
          <cell r="BI945">
            <v>0</v>
          </cell>
          <cell r="BJ945">
            <v>0</v>
          </cell>
          <cell r="BK945">
            <v>0</v>
          </cell>
          <cell r="BL945">
            <v>0</v>
          </cell>
          <cell r="BM945">
            <v>0</v>
          </cell>
          <cell r="BN945">
            <v>0</v>
          </cell>
          <cell r="BO945">
            <v>0</v>
          </cell>
          <cell r="BP945">
            <v>0</v>
          </cell>
          <cell r="BQ945">
            <v>0</v>
          </cell>
          <cell r="BR945">
            <v>0</v>
          </cell>
          <cell r="BS945">
            <v>0</v>
          </cell>
          <cell r="BT945">
            <v>0</v>
          </cell>
          <cell r="BU945">
            <v>0</v>
          </cell>
          <cell r="BV945">
            <v>0</v>
          </cell>
          <cell r="BW945">
            <v>0</v>
          </cell>
          <cell r="BX945">
            <v>0</v>
          </cell>
          <cell r="BY945">
            <v>0</v>
          </cell>
          <cell r="BZ945">
            <v>0</v>
          </cell>
          <cell r="CA945">
            <v>0</v>
          </cell>
          <cell r="CB945">
            <v>0</v>
          </cell>
          <cell r="CC945">
            <v>0</v>
          </cell>
          <cell r="CD945">
            <v>0</v>
          </cell>
          <cell r="CE945">
            <v>0</v>
          </cell>
          <cell r="CF945">
            <v>0</v>
          </cell>
          <cell r="CG945">
            <v>0</v>
          </cell>
          <cell r="CH945">
            <v>0</v>
          </cell>
          <cell r="CI945">
            <v>0</v>
          </cell>
          <cell r="CJ945">
            <v>0</v>
          </cell>
          <cell r="CK945">
            <v>0</v>
          </cell>
          <cell r="CL945">
            <v>0</v>
          </cell>
          <cell r="CM945">
            <v>0</v>
          </cell>
          <cell r="CN945">
            <v>0</v>
          </cell>
          <cell r="CO945">
            <v>0</v>
          </cell>
          <cell r="CP945">
            <v>0</v>
          </cell>
          <cell r="CQ945">
            <v>0</v>
          </cell>
          <cell r="CR945">
            <v>0</v>
          </cell>
          <cell r="CS945">
            <v>0</v>
          </cell>
          <cell r="CT945">
            <v>0</v>
          </cell>
          <cell r="CU945">
            <v>0</v>
          </cell>
          <cell r="CV945">
            <v>0</v>
          </cell>
          <cell r="CW945">
            <v>0</v>
          </cell>
          <cell r="CX945">
            <v>0</v>
          </cell>
          <cell r="CY945">
            <v>0</v>
          </cell>
          <cell r="CZ945">
            <v>0</v>
          </cell>
          <cell r="DA945">
            <v>0</v>
          </cell>
          <cell r="DB945">
            <v>0</v>
          </cell>
          <cell r="DC945">
            <v>0</v>
          </cell>
          <cell r="DD945">
            <v>0</v>
          </cell>
          <cell r="DE945">
            <v>0</v>
          </cell>
          <cell r="DF945">
            <v>0</v>
          </cell>
          <cell r="DG945">
            <v>0</v>
          </cell>
          <cell r="DH945">
            <v>0</v>
          </cell>
          <cell r="DI945">
            <v>0</v>
          </cell>
          <cell r="DJ945">
            <v>0</v>
          </cell>
          <cell r="DK945">
            <v>0</v>
          </cell>
          <cell r="DL945">
            <v>0</v>
          </cell>
          <cell r="DM945">
            <v>0</v>
          </cell>
          <cell r="DN945">
            <v>0</v>
          </cell>
          <cell r="DO945">
            <v>0</v>
          </cell>
          <cell r="DP945">
            <v>0</v>
          </cell>
          <cell r="DQ945">
            <v>0</v>
          </cell>
          <cell r="DR945">
            <v>0</v>
          </cell>
          <cell r="DS945">
            <v>0</v>
          </cell>
          <cell r="DT945">
            <v>0</v>
          </cell>
          <cell r="DU945">
            <v>0</v>
          </cell>
          <cell r="DV945">
            <v>0</v>
          </cell>
          <cell r="DW945">
            <v>0</v>
          </cell>
          <cell r="DX945">
            <v>0</v>
          </cell>
          <cell r="DY945">
            <v>0</v>
          </cell>
          <cell r="DZ945">
            <v>0</v>
          </cell>
          <cell r="EA945">
            <v>0</v>
          </cell>
          <cell r="EB945">
            <v>0</v>
          </cell>
          <cell r="EC945">
            <v>0</v>
          </cell>
          <cell r="ED945">
            <v>0</v>
          </cell>
          <cell r="EE945">
            <v>0</v>
          </cell>
          <cell r="EF945">
            <v>0</v>
          </cell>
          <cell r="EG945">
            <v>0</v>
          </cell>
          <cell r="EH945">
            <v>0</v>
          </cell>
          <cell r="EI945">
            <v>0</v>
          </cell>
          <cell r="EJ945">
            <v>0</v>
          </cell>
          <cell r="EK945">
            <v>0</v>
          </cell>
          <cell r="EL945">
            <v>0</v>
          </cell>
          <cell r="EM945">
            <v>0</v>
          </cell>
          <cell r="EN945">
            <v>0</v>
          </cell>
          <cell r="EO945">
            <v>0</v>
          </cell>
          <cell r="EP945">
            <v>0</v>
          </cell>
          <cell r="EQ945">
            <v>0</v>
          </cell>
          <cell r="ER945">
            <v>0</v>
          </cell>
          <cell r="ES945">
            <v>0</v>
          </cell>
          <cell r="ET945">
            <v>0</v>
          </cell>
          <cell r="EU945">
            <v>0</v>
          </cell>
          <cell r="EV945">
            <v>0</v>
          </cell>
          <cell r="EW945">
            <v>0</v>
          </cell>
          <cell r="EX945">
            <v>0</v>
          </cell>
          <cell r="GZ945">
            <v>0</v>
          </cell>
          <cell r="HA945">
            <v>0</v>
          </cell>
        </row>
        <row r="946">
          <cell r="B946" t="str">
            <v>23041TBA106</v>
          </cell>
          <cell r="C946">
            <v>0</v>
          </cell>
          <cell r="D946">
            <v>0</v>
          </cell>
          <cell r="E946" t="str">
            <v>926548545</v>
          </cell>
          <cell r="F946" t="str">
            <v>23041TBA106L0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  <cell r="AL946">
            <v>0</v>
          </cell>
          <cell r="AM946">
            <v>0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  <cell r="AR946">
            <v>0</v>
          </cell>
          <cell r="AS946">
            <v>0</v>
          </cell>
          <cell r="AT946">
            <v>0</v>
          </cell>
          <cell r="AU946">
            <v>0</v>
          </cell>
          <cell r="AV946">
            <v>0</v>
          </cell>
          <cell r="AW946">
            <v>0</v>
          </cell>
          <cell r="AX946">
            <v>0</v>
          </cell>
          <cell r="AY946">
            <v>0</v>
          </cell>
          <cell r="AZ946">
            <v>0</v>
          </cell>
          <cell r="BA946">
            <v>0</v>
          </cell>
          <cell r="BB946">
            <v>0</v>
          </cell>
          <cell r="BC946">
            <v>0</v>
          </cell>
          <cell r="BD946">
            <v>0</v>
          </cell>
          <cell r="BE946">
            <v>0</v>
          </cell>
          <cell r="BF946">
            <v>0</v>
          </cell>
          <cell r="BG946">
            <v>0</v>
          </cell>
          <cell r="BH946">
            <v>0</v>
          </cell>
          <cell r="BI946">
            <v>0</v>
          </cell>
          <cell r="BJ946">
            <v>0</v>
          </cell>
          <cell r="BK946">
            <v>0</v>
          </cell>
          <cell r="BL946">
            <v>0</v>
          </cell>
          <cell r="BM946">
            <v>0</v>
          </cell>
          <cell r="BN946">
            <v>0</v>
          </cell>
          <cell r="BO946">
            <v>0</v>
          </cell>
          <cell r="BP946">
            <v>0</v>
          </cell>
          <cell r="BQ946">
            <v>0</v>
          </cell>
          <cell r="BR946">
            <v>0</v>
          </cell>
          <cell r="BS946">
            <v>0</v>
          </cell>
          <cell r="BT946">
            <v>0</v>
          </cell>
          <cell r="BU946">
            <v>0</v>
          </cell>
          <cell r="BV946">
            <v>0</v>
          </cell>
          <cell r="BW946">
            <v>0</v>
          </cell>
          <cell r="BX946">
            <v>0</v>
          </cell>
          <cell r="BY946">
            <v>0</v>
          </cell>
          <cell r="BZ946">
            <v>0</v>
          </cell>
          <cell r="CA946">
            <v>0</v>
          </cell>
          <cell r="CB946">
            <v>0</v>
          </cell>
          <cell r="CC946">
            <v>0</v>
          </cell>
          <cell r="CD946">
            <v>0</v>
          </cell>
          <cell r="CE946">
            <v>0</v>
          </cell>
          <cell r="CF946">
            <v>0</v>
          </cell>
          <cell r="CG946">
            <v>0</v>
          </cell>
          <cell r="CH946">
            <v>0</v>
          </cell>
          <cell r="CI946">
            <v>0</v>
          </cell>
          <cell r="CJ946">
            <v>0</v>
          </cell>
          <cell r="CK946">
            <v>0</v>
          </cell>
          <cell r="CL946">
            <v>0</v>
          </cell>
          <cell r="CM946">
            <v>0</v>
          </cell>
          <cell r="CN946">
            <v>0</v>
          </cell>
          <cell r="CO946">
            <v>0</v>
          </cell>
          <cell r="CP946">
            <v>0</v>
          </cell>
          <cell r="CQ946">
            <v>0</v>
          </cell>
          <cell r="CR946">
            <v>0</v>
          </cell>
          <cell r="CS946">
            <v>0</v>
          </cell>
          <cell r="CT946">
            <v>0</v>
          </cell>
          <cell r="CU946">
            <v>0</v>
          </cell>
          <cell r="CV946">
            <v>0</v>
          </cell>
          <cell r="CW946">
            <v>0</v>
          </cell>
          <cell r="CX946">
            <v>0</v>
          </cell>
          <cell r="CY946">
            <v>0</v>
          </cell>
          <cell r="CZ946">
            <v>0</v>
          </cell>
          <cell r="DA946">
            <v>0</v>
          </cell>
          <cell r="DB946">
            <v>0</v>
          </cell>
          <cell r="DC946">
            <v>0</v>
          </cell>
          <cell r="DD946">
            <v>0</v>
          </cell>
          <cell r="DE946">
            <v>0</v>
          </cell>
          <cell r="DF946">
            <v>0</v>
          </cell>
          <cell r="DG946">
            <v>0</v>
          </cell>
          <cell r="DH946">
            <v>0</v>
          </cell>
          <cell r="DI946">
            <v>0</v>
          </cell>
          <cell r="DJ946">
            <v>0</v>
          </cell>
          <cell r="DK946">
            <v>0</v>
          </cell>
          <cell r="DL946">
            <v>0</v>
          </cell>
          <cell r="DM946">
            <v>0</v>
          </cell>
          <cell r="DN946">
            <v>0</v>
          </cell>
          <cell r="DO946">
            <v>0</v>
          </cell>
          <cell r="DP946">
            <v>0</v>
          </cell>
          <cell r="DQ946">
            <v>0</v>
          </cell>
          <cell r="DR946">
            <v>0</v>
          </cell>
          <cell r="DS946">
            <v>0</v>
          </cell>
          <cell r="DT946">
            <v>0</v>
          </cell>
          <cell r="DU946">
            <v>0</v>
          </cell>
          <cell r="DV946">
            <v>0</v>
          </cell>
          <cell r="DW946">
            <v>0</v>
          </cell>
          <cell r="DX946">
            <v>0</v>
          </cell>
          <cell r="DY946">
            <v>0</v>
          </cell>
          <cell r="DZ946">
            <v>0</v>
          </cell>
          <cell r="EA946">
            <v>0</v>
          </cell>
          <cell r="EB946">
            <v>0</v>
          </cell>
          <cell r="EC946">
            <v>0</v>
          </cell>
          <cell r="ED946">
            <v>0</v>
          </cell>
          <cell r="EE946">
            <v>0</v>
          </cell>
          <cell r="EF946">
            <v>0</v>
          </cell>
          <cell r="EG946">
            <v>0</v>
          </cell>
          <cell r="EH946">
            <v>0</v>
          </cell>
          <cell r="EI946">
            <v>0</v>
          </cell>
          <cell r="EJ946">
            <v>0</v>
          </cell>
          <cell r="EK946">
            <v>0</v>
          </cell>
          <cell r="EL946">
            <v>0</v>
          </cell>
          <cell r="EM946">
            <v>0</v>
          </cell>
          <cell r="EN946">
            <v>0</v>
          </cell>
          <cell r="EO946">
            <v>0</v>
          </cell>
          <cell r="EP946">
            <v>0</v>
          </cell>
          <cell r="EQ946">
            <v>0</v>
          </cell>
          <cell r="ER946">
            <v>0</v>
          </cell>
          <cell r="ES946">
            <v>0</v>
          </cell>
          <cell r="ET946">
            <v>0</v>
          </cell>
          <cell r="EU946">
            <v>0</v>
          </cell>
          <cell r="EV946">
            <v>0</v>
          </cell>
          <cell r="EW946">
            <v>0</v>
          </cell>
          <cell r="EX946">
            <v>0</v>
          </cell>
          <cell r="GZ946">
            <v>0</v>
          </cell>
          <cell r="HA946">
            <v>0</v>
          </cell>
        </row>
        <row r="947">
          <cell r="B947" t="str">
            <v>23041TBA206</v>
          </cell>
          <cell r="C947">
            <v>0</v>
          </cell>
          <cell r="D947">
            <v>0</v>
          </cell>
          <cell r="E947">
            <v>0</v>
          </cell>
          <cell r="F947" t="str">
            <v>23041TBA206L0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  <cell r="AL947">
            <v>0</v>
          </cell>
          <cell r="AM947">
            <v>0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  <cell r="AR947">
            <v>0</v>
          </cell>
          <cell r="AS947">
            <v>0</v>
          </cell>
          <cell r="AT947">
            <v>0</v>
          </cell>
          <cell r="AU947">
            <v>0</v>
          </cell>
          <cell r="AV947">
            <v>0</v>
          </cell>
          <cell r="AW947">
            <v>0</v>
          </cell>
          <cell r="AX947">
            <v>0</v>
          </cell>
          <cell r="AY947">
            <v>0</v>
          </cell>
          <cell r="AZ947">
            <v>0</v>
          </cell>
          <cell r="BA947">
            <v>0</v>
          </cell>
          <cell r="BB947">
            <v>0</v>
          </cell>
          <cell r="BC947">
            <v>0</v>
          </cell>
          <cell r="BD947">
            <v>0</v>
          </cell>
          <cell r="BE947">
            <v>0</v>
          </cell>
          <cell r="BF947">
            <v>0</v>
          </cell>
          <cell r="BG947">
            <v>0</v>
          </cell>
          <cell r="BH947">
            <v>0</v>
          </cell>
          <cell r="BI947">
            <v>0</v>
          </cell>
          <cell r="BJ947">
            <v>0</v>
          </cell>
          <cell r="BK947">
            <v>0</v>
          </cell>
          <cell r="BL947">
            <v>0</v>
          </cell>
          <cell r="BM947">
            <v>0</v>
          </cell>
          <cell r="BN947">
            <v>0</v>
          </cell>
          <cell r="BO947">
            <v>0</v>
          </cell>
          <cell r="BP947">
            <v>0</v>
          </cell>
          <cell r="BQ947">
            <v>0</v>
          </cell>
          <cell r="BR947">
            <v>0</v>
          </cell>
          <cell r="BS947">
            <v>0</v>
          </cell>
          <cell r="BT947">
            <v>0</v>
          </cell>
          <cell r="BU947">
            <v>0</v>
          </cell>
          <cell r="BV947">
            <v>0</v>
          </cell>
          <cell r="BW947">
            <v>0</v>
          </cell>
          <cell r="BX947">
            <v>0</v>
          </cell>
          <cell r="BY947">
            <v>0</v>
          </cell>
          <cell r="BZ947">
            <v>0</v>
          </cell>
          <cell r="CA947">
            <v>0</v>
          </cell>
          <cell r="CB947">
            <v>0</v>
          </cell>
          <cell r="CC947">
            <v>0</v>
          </cell>
          <cell r="CD947">
            <v>0</v>
          </cell>
          <cell r="CE947">
            <v>0</v>
          </cell>
          <cell r="CF947">
            <v>0</v>
          </cell>
          <cell r="CG947">
            <v>0</v>
          </cell>
          <cell r="CH947">
            <v>0</v>
          </cell>
          <cell r="CI947">
            <v>0</v>
          </cell>
          <cell r="CJ947">
            <v>0</v>
          </cell>
          <cell r="CK947">
            <v>0</v>
          </cell>
          <cell r="CL947">
            <v>0</v>
          </cell>
          <cell r="CM947">
            <v>0</v>
          </cell>
          <cell r="CN947">
            <v>0</v>
          </cell>
          <cell r="CO947">
            <v>0</v>
          </cell>
          <cell r="CP947">
            <v>0</v>
          </cell>
          <cell r="CQ947">
            <v>0</v>
          </cell>
          <cell r="CR947">
            <v>0</v>
          </cell>
          <cell r="CS947">
            <v>0</v>
          </cell>
          <cell r="CT947">
            <v>0</v>
          </cell>
          <cell r="CU947">
            <v>0</v>
          </cell>
          <cell r="CV947">
            <v>0</v>
          </cell>
          <cell r="CW947">
            <v>0</v>
          </cell>
          <cell r="CX947">
            <v>0</v>
          </cell>
          <cell r="CY947">
            <v>0</v>
          </cell>
          <cell r="CZ947">
            <v>0</v>
          </cell>
          <cell r="DA947">
            <v>0</v>
          </cell>
          <cell r="DB947">
            <v>0</v>
          </cell>
          <cell r="DC947">
            <v>0</v>
          </cell>
          <cell r="DD947">
            <v>0</v>
          </cell>
          <cell r="DE947">
            <v>0</v>
          </cell>
          <cell r="DF947">
            <v>0</v>
          </cell>
          <cell r="DG947">
            <v>0</v>
          </cell>
          <cell r="DH947">
            <v>0</v>
          </cell>
          <cell r="DI947">
            <v>0</v>
          </cell>
          <cell r="DJ947">
            <v>0</v>
          </cell>
          <cell r="DK947">
            <v>0</v>
          </cell>
          <cell r="DL947">
            <v>0</v>
          </cell>
          <cell r="DM947">
            <v>0</v>
          </cell>
          <cell r="DN947">
            <v>0</v>
          </cell>
          <cell r="DO947">
            <v>0</v>
          </cell>
          <cell r="DP947">
            <v>0</v>
          </cell>
          <cell r="DQ947">
            <v>0</v>
          </cell>
          <cell r="DR947">
            <v>0</v>
          </cell>
          <cell r="DS947">
            <v>0</v>
          </cell>
          <cell r="DT947">
            <v>0</v>
          </cell>
          <cell r="DU947">
            <v>0</v>
          </cell>
          <cell r="DV947">
            <v>0</v>
          </cell>
          <cell r="DW947">
            <v>0</v>
          </cell>
          <cell r="DX947">
            <v>0</v>
          </cell>
          <cell r="DY947">
            <v>0</v>
          </cell>
          <cell r="DZ947">
            <v>0</v>
          </cell>
          <cell r="EA947">
            <v>0</v>
          </cell>
          <cell r="EB947">
            <v>0</v>
          </cell>
          <cell r="EC947">
            <v>0</v>
          </cell>
          <cell r="ED947">
            <v>0</v>
          </cell>
          <cell r="EE947">
            <v>0</v>
          </cell>
          <cell r="EF947">
            <v>0</v>
          </cell>
          <cell r="EG947">
            <v>0</v>
          </cell>
          <cell r="EH947">
            <v>0</v>
          </cell>
          <cell r="EI947">
            <v>0</v>
          </cell>
          <cell r="EJ947">
            <v>0</v>
          </cell>
          <cell r="EK947">
            <v>0</v>
          </cell>
          <cell r="EL947">
            <v>0</v>
          </cell>
          <cell r="EM947">
            <v>0</v>
          </cell>
          <cell r="EN947">
            <v>0</v>
          </cell>
          <cell r="EO947">
            <v>0</v>
          </cell>
          <cell r="EP947">
            <v>0</v>
          </cell>
          <cell r="EQ947">
            <v>0</v>
          </cell>
          <cell r="ER947">
            <v>0</v>
          </cell>
          <cell r="ES947">
            <v>0</v>
          </cell>
          <cell r="ET947">
            <v>0</v>
          </cell>
          <cell r="EU947">
            <v>0</v>
          </cell>
          <cell r="EV947">
            <v>0</v>
          </cell>
          <cell r="EW947">
            <v>0</v>
          </cell>
          <cell r="EX947">
            <v>0</v>
          </cell>
          <cell r="GZ947">
            <v>0</v>
          </cell>
          <cell r="HA947">
            <v>0</v>
          </cell>
        </row>
        <row r="948">
          <cell r="B948" t="str">
            <v>56TBS</v>
          </cell>
          <cell r="C948" t="str">
            <v>LINHA 456TBS</v>
          </cell>
          <cell r="D948">
            <v>0</v>
          </cell>
          <cell r="E948">
            <v>0</v>
          </cell>
          <cell r="F948" t="str">
            <v>MARIANE UPDATE</v>
          </cell>
          <cell r="G948" t="str">
            <v>Y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>
            <v>0</v>
          </cell>
          <cell r="AM948">
            <v>0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  <cell r="AR948">
            <v>0</v>
          </cell>
          <cell r="AS948">
            <v>0</v>
          </cell>
          <cell r="AT948">
            <v>0</v>
          </cell>
          <cell r="AU948">
            <v>0</v>
          </cell>
          <cell r="AV948">
            <v>0</v>
          </cell>
          <cell r="AW948">
            <v>0</v>
          </cell>
          <cell r="AX948">
            <v>0</v>
          </cell>
          <cell r="AY948">
            <v>0</v>
          </cell>
          <cell r="AZ948">
            <v>0</v>
          </cell>
          <cell r="BA948">
            <v>0</v>
          </cell>
          <cell r="BB948">
            <v>0</v>
          </cell>
          <cell r="BC948">
            <v>0</v>
          </cell>
          <cell r="BD948">
            <v>0</v>
          </cell>
          <cell r="BE948">
            <v>0</v>
          </cell>
          <cell r="BF948">
            <v>0</v>
          </cell>
          <cell r="BG948">
            <v>0</v>
          </cell>
          <cell r="BH948">
            <v>0</v>
          </cell>
          <cell r="BI948">
            <v>0</v>
          </cell>
          <cell r="BJ948">
            <v>0</v>
          </cell>
          <cell r="BK948">
            <v>0</v>
          </cell>
          <cell r="BL948">
            <v>0</v>
          </cell>
          <cell r="BM948">
            <v>0</v>
          </cell>
          <cell r="BN948">
            <v>0</v>
          </cell>
          <cell r="BO948">
            <v>0</v>
          </cell>
          <cell r="BP948">
            <v>0</v>
          </cell>
          <cell r="BQ948">
            <v>0</v>
          </cell>
          <cell r="BR948">
            <v>0</v>
          </cell>
          <cell r="BS948">
            <v>0</v>
          </cell>
          <cell r="BT948">
            <v>0</v>
          </cell>
          <cell r="BU948">
            <v>0</v>
          </cell>
          <cell r="BV948">
            <v>0</v>
          </cell>
          <cell r="BW948">
            <v>0</v>
          </cell>
          <cell r="BX948">
            <v>0</v>
          </cell>
          <cell r="BY948">
            <v>0</v>
          </cell>
          <cell r="BZ948">
            <v>0</v>
          </cell>
          <cell r="CA948">
            <v>0</v>
          </cell>
          <cell r="CB948">
            <v>0</v>
          </cell>
          <cell r="CC948">
            <v>0</v>
          </cell>
          <cell r="CD948">
            <v>0</v>
          </cell>
          <cell r="CE948">
            <v>0</v>
          </cell>
          <cell r="CF948">
            <v>0</v>
          </cell>
          <cell r="CG948">
            <v>0</v>
          </cell>
          <cell r="CH948">
            <v>0</v>
          </cell>
          <cell r="CI948">
            <v>0</v>
          </cell>
          <cell r="CJ948">
            <v>0</v>
          </cell>
          <cell r="CK948">
            <v>0</v>
          </cell>
          <cell r="CL948">
            <v>0</v>
          </cell>
          <cell r="CM948">
            <v>0</v>
          </cell>
          <cell r="CN948">
            <v>0</v>
          </cell>
          <cell r="CO948">
            <v>0</v>
          </cell>
          <cell r="CP948">
            <v>0</v>
          </cell>
          <cell r="CQ948">
            <v>0</v>
          </cell>
          <cell r="CR948">
            <v>0</v>
          </cell>
          <cell r="CS948">
            <v>0</v>
          </cell>
          <cell r="CT948">
            <v>0</v>
          </cell>
          <cell r="CU948">
            <v>0</v>
          </cell>
          <cell r="CV948">
            <v>0</v>
          </cell>
          <cell r="CW948">
            <v>0</v>
          </cell>
          <cell r="CX948">
            <v>0</v>
          </cell>
          <cell r="CY948">
            <v>0</v>
          </cell>
          <cell r="CZ948">
            <v>0</v>
          </cell>
          <cell r="DA948">
            <v>0</v>
          </cell>
          <cell r="DB948">
            <v>0</v>
          </cell>
          <cell r="DC948">
            <v>0</v>
          </cell>
          <cell r="DD948">
            <v>0</v>
          </cell>
          <cell r="DE948">
            <v>0</v>
          </cell>
          <cell r="DF948">
            <v>0</v>
          </cell>
          <cell r="DG948">
            <v>0</v>
          </cell>
          <cell r="DH948">
            <v>0</v>
          </cell>
          <cell r="DI948">
            <v>0</v>
          </cell>
          <cell r="DJ948">
            <v>0</v>
          </cell>
          <cell r="DK948">
            <v>0</v>
          </cell>
          <cell r="DL948">
            <v>0</v>
          </cell>
          <cell r="DM948">
            <v>0</v>
          </cell>
          <cell r="DN948">
            <v>0</v>
          </cell>
          <cell r="DO948">
            <v>0</v>
          </cell>
          <cell r="DP948">
            <v>0</v>
          </cell>
          <cell r="DQ948">
            <v>0</v>
          </cell>
          <cell r="DR948">
            <v>0</v>
          </cell>
          <cell r="DS948">
            <v>0</v>
          </cell>
          <cell r="DT948">
            <v>0</v>
          </cell>
          <cell r="DU948">
            <v>0</v>
          </cell>
          <cell r="DV948">
            <v>0</v>
          </cell>
          <cell r="DW948">
            <v>0</v>
          </cell>
          <cell r="DX948">
            <v>0</v>
          </cell>
          <cell r="DY948">
            <v>0</v>
          </cell>
          <cell r="DZ948">
            <v>0</v>
          </cell>
          <cell r="EA948">
            <v>0</v>
          </cell>
          <cell r="EB948">
            <v>0</v>
          </cell>
          <cell r="EC948">
            <v>0</v>
          </cell>
          <cell r="ED948">
            <v>0</v>
          </cell>
          <cell r="EE948">
            <v>0</v>
          </cell>
          <cell r="EF948">
            <v>0</v>
          </cell>
          <cell r="EG948">
            <v>0</v>
          </cell>
          <cell r="EH948">
            <v>0</v>
          </cell>
          <cell r="EI948">
            <v>0</v>
          </cell>
          <cell r="EJ948">
            <v>0</v>
          </cell>
          <cell r="EK948">
            <v>0</v>
          </cell>
          <cell r="EL948">
            <v>0</v>
          </cell>
          <cell r="EM948">
            <v>0</v>
          </cell>
          <cell r="EN948">
            <v>0</v>
          </cell>
          <cell r="EO948">
            <v>0</v>
          </cell>
          <cell r="EP948">
            <v>0</v>
          </cell>
          <cell r="EQ948">
            <v>0</v>
          </cell>
          <cell r="ER948">
            <v>0</v>
          </cell>
          <cell r="ES948">
            <v>0</v>
          </cell>
          <cell r="ET948">
            <v>0</v>
          </cell>
          <cell r="EU948">
            <v>0</v>
          </cell>
          <cell r="EV948">
            <v>0</v>
          </cell>
          <cell r="EW948">
            <v>0</v>
          </cell>
          <cell r="EX948">
            <v>0</v>
          </cell>
          <cell r="GZ948">
            <v>0</v>
          </cell>
          <cell r="HA948">
            <v>0</v>
          </cell>
        </row>
        <row r="949">
          <cell r="B949" t="str">
            <v>33041SBA006</v>
          </cell>
          <cell r="C949">
            <v>0</v>
          </cell>
          <cell r="D949">
            <v>0</v>
          </cell>
          <cell r="E949" t="str">
            <v>926548567</v>
          </cell>
          <cell r="F949" t="str">
            <v>33041SBA006L0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0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  <cell r="AL949">
            <v>0</v>
          </cell>
          <cell r="AM949">
            <v>0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  <cell r="AR949">
            <v>0</v>
          </cell>
          <cell r="AS949">
            <v>0</v>
          </cell>
          <cell r="AT949">
            <v>0</v>
          </cell>
          <cell r="AU949">
            <v>0</v>
          </cell>
          <cell r="AV949">
            <v>0</v>
          </cell>
          <cell r="AW949">
            <v>0</v>
          </cell>
          <cell r="AX949">
            <v>0</v>
          </cell>
          <cell r="AY949">
            <v>0</v>
          </cell>
          <cell r="AZ949">
            <v>0</v>
          </cell>
          <cell r="BA949">
            <v>0</v>
          </cell>
          <cell r="BB949">
            <v>0</v>
          </cell>
          <cell r="BC949">
            <v>0</v>
          </cell>
          <cell r="BD949">
            <v>0</v>
          </cell>
          <cell r="BE949">
            <v>0</v>
          </cell>
          <cell r="BF949">
            <v>0</v>
          </cell>
          <cell r="BG949">
            <v>0</v>
          </cell>
          <cell r="BH949">
            <v>0</v>
          </cell>
          <cell r="BI949">
            <v>0</v>
          </cell>
          <cell r="BJ949">
            <v>0</v>
          </cell>
          <cell r="BK949">
            <v>0</v>
          </cell>
          <cell r="BL949">
            <v>0</v>
          </cell>
          <cell r="BM949">
            <v>0</v>
          </cell>
          <cell r="BN949">
            <v>0</v>
          </cell>
          <cell r="BO949">
            <v>0</v>
          </cell>
          <cell r="BP949">
            <v>0</v>
          </cell>
          <cell r="BQ949">
            <v>0</v>
          </cell>
          <cell r="BR949">
            <v>0</v>
          </cell>
          <cell r="BS949">
            <v>0</v>
          </cell>
          <cell r="BT949">
            <v>0</v>
          </cell>
          <cell r="BU949">
            <v>0</v>
          </cell>
          <cell r="BV949">
            <v>0</v>
          </cell>
          <cell r="BW949">
            <v>0</v>
          </cell>
          <cell r="BX949">
            <v>0</v>
          </cell>
          <cell r="BY949">
            <v>0</v>
          </cell>
          <cell r="BZ949">
            <v>0</v>
          </cell>
          <cell r="CA949">
            <v>0</v>
          </cell>
          <cell r="CB949">
            <v>0</v>
          </cell>
          <cell r="CC949">
            <v>0</v>
          </cell>
          <cell r="CD949">
            <v>0</v>
          </cell>
          <cell r="CE949">
            <v>0</v>
          </cell>
          <cell r="CF949">
            <v>0</v>
          </cell>
          <cell r="CG949">
            <v>0</v>
          </cell>
          <cell r="CH949">
            <v>0</v>
          </cell>
          <cell r="CI949">
            <v>0</v>
          </cell>
          <cell r="CJ949">
            <v>0</v>
          </cell>
          <cell r="CK949">
            <v>0</v>
          </cell>
          <cell r="CL949">
            <v>0</v>
          </cell>
          <cell r="CM949">
            <v>0</v>
          </cell>
          <cell r="CN949">
            <v>0</v>
          </cell>
          <cell r="CO949">
            <v>0</v>
          </cell>
          <cell r="CP949">
            <v>0</v>
          </cell>
          <cell r="CQ949">
            <v>0</v>
          </cell>
          <cell r="CR949">
            <v>0</v>
          </cell>
          <cell r="CS949">
            <v>0</v>
          </cell>
          <cell r="CT949">
            <v>0</v>
          </cell>
          <cell r="CU949">
            <v>0</v>
          </cell>
          <cell r="CV949">
            <v>0</v>
          </cell>
          <cell r="CW949">
            <v>0</v>
          </cell>
          <cell r="CX949">
            <v>0</v>
          </cell>
          <cell r="CY949">
            <v>0</v>
          </cell>
          <cell r="CZ949">
            <v>0</v>
          </cell>
          <cell r="DA949">
            <v>0</v>
          </cell>
          <cell r="DB949">
            <v>0</v>
          </cell>
          <cell r="DC949">
            <v>0</v>
          </cell>
          <cell r="DD949">
            <v>0</v>
          </cell>
          <cell r="DE949">
            <v>0</v>
          </cell>
          <cell r="DF949">
            <v>0</v>
          </cell>
          <cell r="DG949">
            <v>0</v>
          </cell>
          <cell r="DH949">
            <v>0</v>
          </cell>
          <cell r="DI949">
            <v>0</v>
          </cell>
          <cell r="DJ949">
            <v>0</v>
          </cell>
          <cell r="DK949">
            <v>0</v>
          </cell>
          <cell r="DL949">
            <v>0</v>
          </cell>
          <cell r="DM949">
            <v>0</v>
          </cell>
          <cell r="DN949">
            <v>0</v>
          </cell>
          <cell r="DO949">
            <v>0</v>
          </cell>
          <cell r="DP949">
            <v>0</v>
          </cell>
          <cell r="DQ949">
            <v>0</v>
          </cell>
          <cell r="DR949">
            <v>0</v>
          </cell>
          <cell r="DS949">
            <v>0</v>
          </cell>
          <cell r="DT949">
            <v>0</v>
          </cell>
          <cell r="DU949">
            <v>0</v>
          </cell>
          <cell r="DV949">
            <v>0</v>
          </cell>
          <cell r="DW949">
            <v>0</v>
          </cell>
          <cell r="DX949">
            <v>0</v>
          </cell>
          <cell r="DY949">
            <v>0</v>
          </cell>
          <cell r="DZ949">
            <v>0</v>
          </cell>
          <cell r="EA949">
            <v>0</v>
          </cell>
          <cell r="EB949">
            <v>0</v>
          </cell>
          <cell r="EC949">
            <v>0</v>
          </cell>
          <cell r="ED949">
            <v>0</v>
          </cell>
          <cell r="EE949">
            <v>0</v>
          </cell>
          <cell r="EF949">
            <v>0</v>
          </cell>
          <cell r="EG949">
            <v>0</v>
          </cell>
          <cell r="EH949">
            <v>0</v>
          </cell>
          <cell r="EI949">
            <v>0</v>
          </cell>
          <cell r="EJ949">
            <v>0</v>
          </cell>
          <cell r="EK949">
            <v>0</v>
          </cell>
          <cell r="EL949">
            <v>0</v>
          </cell>
          <cell r="EM949">
            <v>0</v>
          </cell>
          <cell r="EN949">
            <v>0</v>
          </cell>
          <cell r="EO949">
            <v>0</v>
          </cell>
          <cell r="EP949">
            <v>0</v>
          </cell>
          <cell r="EQ949">
            <v>0</v>
          </cell>
          <cell r="ER949">
            <v>0</v>
          </cell>
          <cell r="ES949">
            <v>0</v>
          </cell>
          <cell r="ET949">
            <v>0</v>
          </cell>
          <cell r="EU949">
            <v>0</v>
          </cell>
          <cell r="EV949">
            <v>0</v>
          </cell>
          <cell r="EW949">
            <v>0</v>
          </cell>
          <cell r="EX949">
            <v>0</v>
          </cell>
          <cell r="GZ949">
            <v>0</v>
          </cell>
          <cell r="HA949">
            <v>0</v>
          </cell>
        </row>
        <row r="950">
          <cell r="B950" t="str">
            <v>56TXS</v>
          </cell>
          <cell r="C950" t="str">
            <v>LINHA 456TXS</v>
          </cell>
          <cell r="D950">
            <v>0</v>
          </cell>
          <cell r="E950">
            <v>0</v>
          </cell>
          <cell r="F950" t="str">
            <v>MARIANE UPDATE</v>
          </cell>
          <cell r="G950" t="str">
            <v>G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0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  <cell r="AL950">
            <v>0</v>
          </cell>
          <cell r="AM950">
            <v>0</v>
          </cell>
          <cell r="AN950">
            <v>0</v>
          </cell>
          <cell r="AO950">
            <v>0</v>
          </cell>
          <cell r="AP950">
            <v>0</v>
          </cell>
          <cell r="AQ950">
            <v>0</v>
          </cell>
          <cell r="AR950">
            <v>0</v>
          </cell>
          <cell r="AS950">
            <v>0</v>
          </cell>
          <cell r="AT950">
            <v>0</v>
          </cell>
          <cell r="AU950">
            <v>0</v>
          </cell>
          <cell r="AV950">
            <v>0</v>
          </cell>
          <cell r="AW950">
            <v>0</v>
          </cell>
          <cell r="AX950">
            <v>0</v>
          </cell>
          <cell r="AY950">
            <v>0</v>
          </cell>
          <cell r="AZ950">
            <v>0</v>
          </cell>
          <cell r="BA950">
            <v>0</v>
          </cell>
          <cell r="BB950">
            <v>0</v>
          </cell>
          <cell r="BC950">
            <v>0</v>
          </cell>
          <cell r="BD950">
            <v>0</v>
          </cell>
          <cell r="BE950">
            <v>0</v>
          </cell>
          <cell r="BF950">
            <v>0</v>
          </cell>
          <cell r="BG950">
            <v>0</v>
          </cell>
          <cell r="BH950">
            <v>0</v>
          </cell>
          <cell r="BI950">
            <v>0</v>
          </cell>
          <cell r="BJ950">
            <v>0</v>
          </cell>
          <cell r="BK950">
            <v>0</v>
          </cell>
          <cell r="BL950">
            <v>0</v>
          </cell>
          <cell r="BM950">
            <v>0</v>
          </cell>
          <cell r="BN950">
            <v>0</v>
          </cell>
          <cell r="BO950">
            <v>0</v>
          </cell>
          <cell r="BP950">
            <v>0</v>
          </cell>
          <cell r="BQ950">
            <v>0</v>
          </cell>
          <cell r="BR950">
            <v>0</v>
          </cell>
          <cell r="BS950">
            <v>0</v>
          </cell>
          <cell r="BT950">
            <v>0</v>
          </cell>
          <cell r="BU950">
            <v>0</v>
          </cell>
          <cell r="BV950">
            <v>0</v>
          </cell>
          <cell r="BW950">
            <v>0</v>
          </cell>
          <cell r="BX950">
            <v>0</v>
          </cell>
          <cell r="BY950">
            <v>0</v>
          </cell>
          <cell r="BZ950">
            <v>0</v>
          </cell>
          <cell r="CA950">
            <v>0</v>
          </cell>
          <cell r="CB950">
            <v>0</v>
          </cell>
          <cell r="CC950">
            <v>0</v>
          </cell>
          <cell r="CD950">
            <v>0</v>
          </cell>
          <cell r="CE950">
            <v>0</v>
          </cell>
          <cell r="CF950">
            <v>0</v>
          </cell>
          <cell r="CG950">
            <v>0</v>
          </cell>
          <cell r="CH950">
            <v>0</v>
          </cell>
          <cell r="CI950">
            <v>0</v>
          </cell>
          <cell r="CJ950">
            <v>0</v>
          </cell>
          <cell r="CK950">
            <v>0</v>
          </cell>
          <cell r="CL950">
            <v>0</v>
          </cell>
          <cell r="CM950">
            <v>0</v>
          </cell>
          <cell r="CN950">
            <v>0</v>
          </cell>
          <cell r="CO950">
            <v>0</v>
          </cell>
          <cell r="CP950">
            <v>0</v>
          </cell>
          <cell r="CQ950">
            <v>0</v>
          </cell>
          <cell r="CR950">
            <v>0</v>
          </cell>
          <cell r="CS950">
            <v>0</v>
          </cell>
          <cell r="CT950">
            <v>0</v>
          </cell>
          <cell r="CU950">
            <v>0</v>
          </cell>
          <cell r="CV950">
            <v>0</v>
          </cell>
          <cell r="CW950">
            <v>0</v>
          </cell>
          <cell r="CX950">
            <v>0</v>
          </cell>
          <cell r="CY950">
            <v>0</v>
          </cell>
          <cell r="CZ950">
            <v>0</v>
          </cell>
          <cell r="DA950">
            <v>0</v>
          </cell>
          <cell r="DB950">
            <v>0</v>
          </cell>
          <cell r="DC950">
            <v>0</v>
          </cell>
          <cell r="DD950">
            <v>0</v>
          </cell>
          <cell r="DE950">
            <v>0</v>
          </cell>
          <cell r="DF950">
            <v>0</v>
          </cell>
          <cell r="DG950">
            <v>0</v>
          </cell>
          <cell r="DH950">
            <v>0</v>
          </cell>
          <cell r="DI950">
            <v>0</v>
          </cell>
          <cell r="DJ950">
            <v>0</v>
          </cell>
          <cell r="DK950">
            <v>0</v>
          </cell>
          <cell r="DL950">
            <v>0</v>
          </cell>
          <cell r="DM950">
            <v>0</v>
          </cell>
          <cell r="DN950">
            <v>0</v>
          </cell>
          <cell r="DO950">
            <v>0</v>
          </cell>
          <cell r="DP950">
            <v>0</v>
          </cell>
          <cell r="DQ950">
            <v>0</v>
          </cell>
          <cell r="DR950">
            <v>0</v>
          </cell>
          <cell r="DS950">
            <v>0</v>
          </cell>
          <cell r="DT950">
            <v>0</v>
          </cell>
          <cell r="DU950">
            <v>0</v>
          </cell>
          <cell r="DV950">
            <v>0</v>
          </cell>
          <cell r="DW950">
            <v>0</v>
          </cell>
          <cell r="DX950">
            <v>0</v>
          </cell>
          <cell r="DY950">
            <v>0</v>
          </cell>
          <cell r="DZ950">
            <v>0</v>
          </cell>
          <cell r="EA950">
            <v>0</v>
          </cell>
          <cell r="EB950">
            <v>0</v>
          </cell>
          <cell r="EC950">
            <v>0</v>
          </cell>
          <cell r="ED950">
            <v>0</v>
          </cell>
          <cell r="EE950">
            <v>0</v>
          </cell>
          <cell r="EF950">
            <v>0</v>
          </cell>
          <cell r="EG950">
            <v>0</v>
          </cell>
          <cell r="EH950">
            <v>0</v>
          </cell>
          <cell r="EI950">
            <v>0</v>
          </cell>
          <cell r="EJ950">
            <v>0</v>
          </cell>
          <cell r="EK950">
            <v>0</v>
          </cell>
          <cell r="EL950">
            <v>0</v>
          </cell>
          <cell r="EM950">
            <v>0</v>
          </cell>
          <cell r="EN950">
            <v>0</v>
          </cell>
          <cell r="EO950">
            <v>0</v>
          </cell>
          <cell r="EP950">
            <v>0</v>
          </cell>
          <cell r="EQ950">
            <v>0</v>
          </cell>
          <cell r="ER950">
            <v>0</v>
          </cell>
          <cell r="ES950">
            <v>0</v>
          </cell>
          <cell r="ET950">
            <v>0</v>
          </cell>
          <cell r="EU950">
            <v>0</v>
          </cell>
          <cell r="EV950">
            <v>0</v>
          </cell>
          <cell r="EW950">
            <v>0</v>
          </cell>
          <cell r="EX950">
            <v>0</v>
          </cell>
          <cell r="GZ950">
            <v>0</v>
          </cell>
          <cell r="HA950">
            <v>0</v>
          </cell>
        </row>
        <row r="951">
          <cell r="B951" t="str">
            <v>33041SBA089</v>
          </cell>
          <cell r="C951">
            <v>0</v>
          </cell>
          <cell r="D951">
            <v>0</v>
          </cell>
          <cell r="E951" t="str">
            <v>926548568</v>
          </cell>
          <cell r="F951" t="str">
            <v>33041SBA089L0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  <cell r="AL951">
            <v>0</v>
          </cell>
          <cell r="AM951">
            <v>0</v>
          </cell>
          <cell r="AN951">
            <v>0</v>
          </cell>
          <cell r="AO951">
            <v>0</v>
          </cell>
          <cell r="AP951">
            <v>0</v>
          </cell>
          <cell r="AQ951">
            <v>0</v>
          </cell>
          <cell r="AR951">
            <v>0</v>
          </cell>
          <cell r="AS951">
            <v>0</v>
          </cell>
          <cell r="AT951">
            <v>0</v>
          </cell>
          <cell r="AU951">
            <v>0</v>
          </cell>
          <cell r="AV951">
            <v>0</v>
          </cell>
          <cell r="AW951">
            <v>0</v>
          </cell>
          <cell r="AX951">
            <v>0</v>
          </cell>
          <cell r="AY951">
            <v>0</v>
          </cell>
          <cell r="AZ951">
            <v>0</v>
          </cell>
          <cell r="BA951">
            <v>0</v>
          </cell>
          <cell r="BB951">
            <v>0</v>
          </cell>
          <cell r="BC951">
            <v>0</v>
          </cell>
          <cell r="BD951">
            <v>0</v>
          </cell>
          <cell r="BE951">
            <v>0</v>
          </cell>
          <cell r="BF951">
            <v>0</v>
          </cell>
          <cell r="BG951">
            <v>0</v>
          </cell>
          <cell r="BH951">
            <v>0</v>
          </cell>
          <cell r="BI951">
            <v>0</v>
          </cell>
          <cell r="BJ951">
            <v>0</v>
          </cell>
          <cell r="BK951">
            <v>0</v>
          </cell>
          <cell r="BL951">
            <v>0</v>
          </cell>
          <cell r="BM951">
            <v>0</v>
          </cell>
          <cell r="BN951">
            <v>0</v>
          </cell>
          <cell r="BO951">
            <v>0</v>
          </cell>
          <cell r="BP951">
            <v>0</v>
          </cell>
          <cell r="BQ951">
            <v>0</v>
          </cell>
          <cell r="BR951">
            <v>0</v>
          </cell>
          <cell r="BS951">
            <v>0</v>
          </cell>
          <cell r="BT951">
            <v>0</v>
          </cell>
          <cell r="BU951">
            <v>0</v>
          </cell>
          <cell r="BV951">
            <v>0</v>
          </cell>
          <cell r="BW951">
            <v>0</v>
          </cell>
          <cell r="BX951">
            <v>0</v>
          </cell>
          <cell r="BY951">
            <v>0</v>
          </cell>
          <cell r="BZ951">
            <v>0</v>
          </cell>
          <cell r="CA951">
            <v>0</v>
          </cell>
          <cell r="CB951">
            <v>0</v>
          </cell>
          <cell r="CC951">
            <v>0</v>
          </cell>
          <cell r="CD951">
            <v>0</v>
          </cell>
          <cell r="CE951">
            <v>0</v>
          </cell>
          <cell r="CF951">
            <v>0</v>
          </cell>
          <cell r="CG951">
            <v>0</v>
          </cell>
          <cell r="CH951">
            <v>0</v>
          </cell>
          <cell r="CI951">
            <v>0</v>
          </cell>
          <cell r="CJ951">
            <v>0</v>
          </cell>
          <cell r="CK951">
            <v>0</v>
          </cell>
          <cell r="CL951">
            <v>0</v>
          </cell>
          <cell r="CM951">
            <v>0</v>
          </cell>
          <cell r="CN951">
            <v>0</v>
          </cell>
          <cell r="CO951">
            <v>0</v>
          </cell>
          <cell r="CP951">
            <v>0</v>
          </cell>
          <cell r="CQ951">
            <v>0</v>
          </cell>
          <cell r="CR951">
            <v>0</v>
          </cell>
          <cell r="CS951">
            <v>0</v>
          </cell>
          <cell r="CT951">
            <v>0</v>
          </cell>
          <cell r="CU951">
            <v>0</v>
          </cell>
          <cell r="CV951">
            <v>0</v>
          </cell>
          <cell r="CW951">
            <v>0</v>
          </cell>
          <cell r="CX951">
            <v>0</v>
          </cell>
          <cell r="CY951">
            <v>0</v>
          </cell>
          <cell r="CZ951">
            <v>0</v>
          </cell>
          <cell r="DA951">
            <v>0</v>
          </cell>
          <cell r="DB951">
            <v>0</v>
          </cell>
          <cell r="DC951">
            <v>0</v>
          </cell>
          <cell r="DD951">
            <v>0</v>
          </cell>
          <cell r="DE951">
            <v>0</v>
          </cell>
          <cell r="DF951">
            <v>0</v>
          </cell>
          <cell r="DG951">
            <v>0</v>
          </cell>
          <cell r="DH951">
            <v>0</v>
          </cell>
          <cell r="DI951">
            <v>0</v>
          </cell>
          <cell r="DJ951">
            <v>0</v>
          </cell>
          <cell r="DK951">
            <v>0</v>
          </cell>
          <cell r="DL951">
            <v>0</v>
          </cell>
          <cell r="DM951">
            <v>0</v>
          </cell>
          <cell r="DN951">
            <v>0</v>
          </cell>
          <cell r="DO951">
            <v>0</v>
          </cell>
          <cell r="DP951">
            <v>0</v>
          </cell>
          <cell r="DQ951">
            <v>0</v>
          </cell>
          <cell r="DR951">
            <v>0</v>
          </cell>
          <cell r="DS951">
            <v>0</v>
          </cell>
          <cell r="DT951">
            <v>0</v>
          </cell>
          <cell r="DU951">
            <v>0</v>
          </cell>
          <cell r="DV951">
            <v>0</v>
          </cell>
          <cell r="DW951">
            <v>0</v>
          </cell>
          <cell r="DX951">
            <v>0</v>
          </cell>
          <cell r="DY951">
            <v>0</v>
          </cell>
          <cell r="DZ951">
            <v>0</v>
          </cell>
          <cell r="EA951">
            <v>0</v>
          </cell>
          <cell r="EB951">
            <v>0</v>
          </cell>
          <cell r="EC951">
            <v>0</v>
          </cell>
          <cell r="ED951">
            <v>0</v>
          </cell>
          <cell r="EE951">
            <v>0</v>
          </cell>
          <cell r="EF951">
            <v>0</v>
          </cell>
          <cell r="EG951">
            <v>0</v>
          </cell>
          <cell r="EH951">
            <v>0</v>
          </cell>
          <cell r="EI951">
            <v>0</v>
          </cell>
          <cell r="EJ951">
            <v>0</v>
          </cell>
          <cell r="EK951">
            <v>0</v>
          </cell>
          <cell r="EL951">
            <v>0</v>
          </cell>
          <cell r="EM951">
            <v>0</v>
          </cell>
          <cell r="EN951">
            <v>0</v>
          </cell>
          <cell r="EO951">
            <v>0</v>
          </cell>
          <cell r="EP951">
            <v>0</v>
          </cell>
          <cell r="EQ951">
            <v>0</v>
          </cell>
          <cell r="ER951">
            <v>0</v>
          </cell>
          <cell r="ES951">
            <v>0</v>
          </cell>
          <cell r="ET951">
            <v>0</v>
          </cell>
          <cell r="EU951">
            <v>0</v>
          </cell>
          <cell r="EV951">
            <v>0</v>
          </cell>
          <cell r="EW951">
            <v>0</v>
          </cell>
          <cell r="EX951">
            <v>0</v>
          </cell>
        </row>
        <row r="952">
          <cell r="B952" t="str">
            <v xml:space="preserve">TOTAL OUTROS FOGÕES 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9</v>
          </cell>
          <cell r="I952">
            <v>11</v>
          </cell>
          <cell r="J952">
            <v>0</v>
          </cell>
          <cell r="K952">
            <v>0</v>
          </cell>
          <cell r="L952">
            <v>0</v>
          </cell>
          <cell r="M952">
            <v>53</v>
          </cell>
          <cell r="N952">
            <v>3</v>
          </cell>
          <cell r="O952">
            <v>11</v>
          </cell>
          <cell r="P952">
            <v>3</v>
          </cell>
          <cell r="Q952">
            <v>3</v>
          </cell>
          <cell r="R952">
            <v>1</v>
          </cell>
          <cell r="S952">
            <v>1</v>
          </cell>
          <cell r="T952">
            <v>6</v>
          </cell>
          <cell r="U952">
            <v>7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43</v>
          </cell>
          <cell r="AA952">
            <v>1</v>
          </cell>
          <cell r="AB952">
            <v>44</v>
          </cell>
          <cell r="AC952">
            <v>1</v>
          </cell>
          <cell r="AD952">
            <v>1</v>
          </cell>
          <cell r="AE952">
            <v>-7</v>
          </cell>
          <cell r="AF952">
            <v>1</v>
          </cell>
          <cell r="AG952">
            <v>5</v>
          </cell>
          <cell r="AH952">
            <v>6</v>
          </cell>
          <cell r="AI952">
            <v>0</v>
          </cell>
          <cell r="AJ952">
            <v>0</v>
          </cell>
          <cell r="AK952">
            <v>0</v>
          </cell>
          <cell r="AL952">
            <v>0</v>
          </cell>
          <cell r="AM952">
            <v>0</v>
          </cell>
          <cell r="AN952">
            <v>0</v>
          </cell>
          <cell r="AO952">
            <v>30</v>
          </cell>
          <cell r="AP952">
            <v>0</v>
          </cell>
          <cell r="AQ952">
            <v>0</v>
          </cell>
          <cell r="AR952">
            <v>0</v>
          </cell>
          <cell r="AS952">
            <v>1</v>
          </cell>
          <cell r="AT952">
            <v>5</v>
          </cell>
          <cell r="AU952">
            <v>6</v>
          </cell>
          <cell r="AV952">
            <v>0</v>
          </cell>
          <cell r="AW952">
            <v>0</v>
          </cell>
          <cell r="AX952">
            <v>0</v>
          </cell>
          <cell r="AY952">
            <v>0</v>
          </cell>
          <cell r="AZ952">
            <v>0</v>
          </cell>
          <cell r="BA952">
            <v>0</v>
          </cell>
          <cell r="BB952">
            <v>30</v>
          </cell>
          <cell r="BC952">
            <v>0</v>
          </cell>
          <cell r="BD952">
            <v>0</v>
          </cell>
          <cell r="BE952">
            <v>0</v>
          </cell>
          <cell r="BF952">
            <v>1</v>
          </cell>
          <cell r="BG952">
            <v>5</v>
          </cell>
          <cell r="BH952">
            <v>6</v>
          </cell>
          <cell r="BI952">
            <v>0</v>
          </cell>
          <cell r="BJ952">
            <v>0</v>
          </cell>
          <cell r="BK952">
            <v>0</v>
          </cell>
          <cell r="BL952">
            <v>0</v>
          </cell>
          <cell r="BM952">
            <v>6</v>
          </cell>
          <cell r="BN952">
            <v>0</v>
          </cell>
          <cell r="BO952">
            <v>0</v>
          </cell>
          <cell r="BP952">
            <v>0</v>
          </cell>
          <cell r="BQ952">
            <v>0</v>
          </cell>
          <cell r="BR952">
            <v>6</v>
          </cell>
          <cell r="BS952">
            <v>0</v>
          </cell>
          <cell r="BT952">
            <v>0</v>
          </cell>
          <cell r="BU952">
            <v>0</v>
          </cell>
          <cell r="BV952">
            <v>0</v>
          </cell>
          <cell r="BW952">
            <v>0</v>
          </cell>
          <cell r="BX952">
            <v>0</v>
          </cell>
          <cell r="BY952">
            <v>0</v>
          </cell>
          <cell r="BZ952">
            <v>5</v>
          </cell>
          <cell r="CA952">
            <v>0</v>
          </cell>
          <cell r="CB952">
            <v>0</v>
          </cell>
          <cell r="CC952">
            <v>0</v>
          </cell>
          <cell r="CD952">
            <v>0</v>
          </cell>
          <cell r="CE952">
            <v>0</v>
          </cell>
          <cell r="CF952">
            <v>0</v>
          </cell>
          <cell r="CG952">
            <v>0</v>
          </cell>
          <cell r="CH952">
            <v>0</v>
          </cell>
          <cell r="CI952">
            <v>0</v>
          </cell>
          <cell r="CJ952">
            <v>0</v>
          </cell>
          <cell r="CK952">
            <v>0</v>
          </cell>
          <cell r="CL952">
            <v>0</v>
          </cell>
          <cell r="CM952">
            <v>0</v>
          </cell>
          <cell r="CN952">
            <v>0</v>
          </cell>
          <cell r="CO952">
            <v>0</v>
          </cell>
          <cell r="CP952">
            <v>0</v>
          </cell>
          <cell r="CQ952">
            <v>0</v>
          </cell>
          <cell r="CR952">
            <v>0</v>
          </cell>
          <cell r="CS952">
            <v>0</v>
          </cell>
          <cell r="CT952">
            <v>0</v>
          </cell>
          <cell r="CU952">
            <v>0</v>
          </cell>
          <cell r="CV952">
            <v>0</v>
          </cell>
          <cell r="CW952">
            <v>0</v>
          </cell>
          <cell r="CX952">
            <v>0</v>
          </cell>
          <cell r="CY952">
            <v>0</v>
          </cell>
          <cell r="CZ952">
            <v>0</v>
          </cell>
          <cell r="DA952">
            <v>0</v>
          </cell>
          <cell r="DB952">
            <v>0</v>
          </cell>
          <cell r="DC952">
            <v>0</v>
          </cell>
          <cell r="DD952">
            <v>0</v>
          </cell>
          <cell r="DE952">
            <v>0</v>
          </cell>
          <cell r="DF952">
            <v>0</v>
          </cell>
          <cell r="DG952">
            <v>0</v>
          </cell>
          <cell r="DH952">
            <v>0</v>
          </cell>
          <cell r="DI952">
            <v>0</v>
          </cell>
          <cell r="DJ952">
            <v>0</v>
          </cell>
          <cell r="DK952">
            <v>0</v>
          </cell>
          <cell r="DL952">
            <v>0</v>
          </cell>
          <cell r="DM952">
            <v>0</v>
          </cell>
          <cell r="DN952">
            <v>0</v>
          </cell>
          <cell r="DO952">
            <v>0</v>
          </cell>
          <cell r="DP952">
            <v>0</v>
          </cell>
          <cell r="DQ952">
            <v>0</v>
          </cell>
          <cell r="DR952">
            <v>0</v>
          </cell>
          <cell r="DS952">
            <v>0</v>
          </cell>
          <cell r="DT952">
            <v>0</v>
          </cell>
          <cell r="DU952">
            <v>0</v>
          </cell>
          <cell r="DV952">
            <v>0</v>
          </cell>
          <cell r="DW952">
            <v>0</v>
          </cell>
          <cell r="DX952">
            <v>0</v>
          </cell>
          <cell r="DY952">
            <v>0</v>
          </cell>
          <cell r="DZ952">
            <v>0</v>
          </cell>
          <cell r="EA952">
            <v>0</v>
          </cell>
          <cell r="EB952">
            <v>0</v>
          </cell>
          <cell r="EC952">
            <v>0</v>
          </cell>
          <cell r="ED952">
            <v>0</v>
          </cell>
          <cell r="EE952">
            <v>0</v>
          </cell>
          <cell r="EF952">
            <v>0</v>
          </cell>
          <cell r="EG952">
            <v>0</v>
          </cell>
          <cell r="EH952">
            <v>0</v>
          </cell>
          <cell r="EI952">
            <v>0</v>
          </cell>
          <cell r="EJ952">
            <v>0</v>
          </cell>
          <cell r="EK952">
            <v>0</v>
          </cell>
          <cell r="EL952">
            <v>0</v>
          </cell>
          <cell r="EM952">
            <v>0</v>
          </cell>
          <cell r="EN952">
            <v>0</v>
          </cell>
          <cell r="EO952">
            <v>0</v>
          </cell>
          <cell r="EP952">
            <v>0</v>
          </cell>
          <cell r="EQ952">
            <v>0</v>
          </cell>
          <cell r="ER952">
            <v>0</v>
          </cell>
          <cell r="ES952">
            <v>0</v>
          </cell>
          <cell r="ET952">
            <v>0</v>
          </cell>
          <cell r="EU952">
            <v>0</v>
          </cell>
          <cell r="EV952">
            <v>0</v>
          </cell>
          <cell r="EW952">
            <v>0</v>
          </cell>
          <cell r="EX952">
            <v>0</v>
          </cell>
        </row>
        <row r="953"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0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  <cell r="AL953">
            <v>0</v>
          </cell>
          <cell r="AM953">
            <v>0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  <cell r="AR953">
            <v>0</v>
          </cell>
          <cell r="AS953">
            <v>0</v>
          </cell>
          <cell r="AT953">
            <v>0</v>
          </cell>
          <cell r="AU953">
            <v>0</v>
          </cell>
          <cell r="AV953">
            <v>0</v>
          </cell>
          <cell r="AW953">
            <v>0</v>
          </cell>
          <cell r="AX953">
            <v>0</v>
          </cell>
          <cell r="AY953">
            <v>0</v>
          </cell>
          <cell r="AZ953">
            <v>0</v>
          </cell>
          <cell r="BA953">
            <v>0</v>
          </cell>
          <cell r="BB953">
            <v>0</v>
          </cell>
          <cell r="BC953">
            <v>0</v>
          </cell>
          <cell r="BD953">
            <v>0</v>
          </cell>
          <cell r="BE953">
            <v>0</v>
          </cell>
          <cell r="BF953">
            <v>0</v>
          </cell>
          <cell r="BG953">
            <v>0</v>
          </cell>
          <cell r="BH953">
            <v>0</v>
          </cell>
          <cell r="BI953">
            <v>0</v>
          </cell>
          <cell r="BJ953">
            <v>0</v>
          </cell>
          <cell r="BK953">
            <v>0</v>
          </cell>
          <cell r="BL953">
            <v>0</v>
          </cell>
          <cell r="BM953">
            <v>0</v>
          </cell>
          <cell r="BN953">
            <v>0</v>
          </cell>
          <cell r="BO953">
            <v>0</v>
          </cell>
          <cell r="BP953">
            <v>0</v>
          </cell>
          <cell r="BQ953">
            <v>0</v>
          </cell>
          <cell r="BR953">
            <v>0</v>
          </cell>
          <cell r="BS953">
            <v>0</v>
          </cell>
          <cell r="BT953">
            <v>0</v>
          </cell>
          <cell r="BU953">
            <v>0</v>
          </cell>
          <cell r="BV953">
            <v>0</v>
          </cell>
          <cell r="BW953">
            <v>0</v>
          </cell>
          <cell r="BX953">
            <v>0</v>
          </cell>
          <cell r="BY953">
            <v>0</v>
          </cell>
          <cell r="BZ953">
            <v>0</v>
          </cell>
          <cell r="CA953">
            <v>0</v>
          </cell>
          <cell r="CB953">
            <v>0</v>
          </cell>
          <cell r="CC953">
            <v>0</v>
          </cell>
          <cell r="CD953">
            <v>0</v>
          </cell>
          <cell r="CE953">
            <v>0</v>
          </cell>
          <cell r="CF953">
            <v>0</v>
          </cell>
          <cell r="CG953">
            <v>0</v>
          </cell>
          <cell r="CH953">
            <v>0</v>
          </cell>
          <cell r="CI953">
            <v>0</v>
          </cell>
          <cell r="CJ953">
            <v>0</v>
          </cell>
          <cell r="CK953">
            <v>0</v>
          </cell>
          <cell r="CL953">
            <v>0</v>
          </cell>
          <cell r="CM953">
            <v>0</v>
          </cell>
          <cell r="CN953">
            <v>0</v>
          </cell>
          <cell r="CO953">
            <v>0</v>
          </cell>
          <cell r="CP953">
            <v>0</v>
          </cell>
          <cell r="CQ953">
            <v>0</v>
          </cell>
          <cell r="CR953">
            <v>0</v>
          </cell>
          <cell r="CS953">
            <v>0</v>
          </cell>
          <cell r="CT953">
            <v>0</v>
          </cell>
          <cell r="CU953">
            <v>0</v>
          </cell>
          <cell r="CV953">
            <v>0</v>
          </cell>
          <cell r="CW953">
            <v>0</v>
          </cell>
          <cell r="CX953">
            <v>0</v>
          </cell>
          <cell r="CY953">
            <v>0</v>
          </cell>
          <cell r="CZ953">
            <v>0</v>
          </cell>
          <cell r="DA953">
            <v>0</v>
          </cell>
          <cell r="DB953">
            <v>0</v>
          </cell>
          <cell r="DC953">
            <v>0</v>
          </cell>
          <cell r="DD953">
            <v>0</v>
          </cell>
          <cell r="DE953">
            <v>0</v>
          </cell>
          <cell r="DF953">
            <v>0</v>
          </cell>
          <cell r="DG953">
            <v>0</v>
          </cell>
          <cell r="DH953">
            <v>0</v>
          </cell>
          <cell r="DI953">
            <v>0</v>
          </cell>
          <cell r="DJ953">
            <v>0</v>
          </cell>
          <cell r="DK953">
            <v>0</v>
          </cell>
          <cell r="DL953">
            <v>0</v>
          </cell>
          <cell r="DM953">
            <v>0</v>
          </cell>
          <cell r="DN953">
            <v>0</v>
          </cell>
          <cell r="DO953">
            <v>0</v>
          </cell>
          <cell r="DP953">
            <v>0</v>
          </cell>
          <cell r="DQ953">
            <v>0</v>
          </cell>
          <cell r="DR953">
            <v>0</v>
          </cell>
          <cell r="DS953">
            <v>0</v>
          </cell>
          <cell r="DT953">
            <v>0</v>
          </cell>
          <cell r="DU953">
            <v>0</v>
          </cell>
          <cell r="DV953">
            <v>0</v>
          </cell>
          <cell r="DW953">
            <v>0</v>
          </cell>
          <cell r="DX953">
            <v>0</v>
          </cell>
          <cell r="DY953">
            <v>0</v>
          </cell>
          <cell r="DZ953">
            <v>0</v>
          </cell>
          <cell r="EA953">
            <v>0</v>
          </cell>
          <cell r="EB953">
            <v>0</v>
          </cell>
          <cell r="EC953">
            <v>0</v>
          </cell>
          <cell r="ED953">
            <v>0</v>
          </cell>
          <cell r="EE953">
            <v>0</v>
          </cell>
          <cell r="EF953">
            <v>0</v>
          </cell>
          <cell r="EG953">
            <v>0</v>
          </cell>
          <cell r="EH953">
            <v>0</v>
          </cell>
          <cell r="EI953">
            <v>0</v>
          </cell>
          <cell r="EJ953">
            <v>0</v>
          </cell>
          <cell r="EK953">
            <v>0</v>
          </cell>
          <cell r="EL953">
            <v>0</v>
          </cell>
          <cell r="EM953">
            <v>0</v>
          </cell>
          <cell r="EN953">
            <v>0</v>
          </cell>
          <cell r="EO953">
            <v>0</v>
          </cell>
          <cell r="EP953">
            <v>0</v>
          </cell>
          <cell r="EQ953">
            <v>0</v>
          </cell>
          <cell r="ER953">
            <v>0</v>
          </cell>
          <cell r="ES953">
            <v>0</v>
          </cell>
          <cell r="ET953">
            <v>0</v>
          </cell>
          <cell r="EU953">
            <v>0</v>
          </cell>
          <cell r="EV953">
            <v>0</v>
          </cell>
          <cell r="EW953">
            <v>0</v>
          </cell>
          <cell r="EX953">
            <v>0</v>
          </cell>
        </row>
        <row r="954">
          <cell r="B954" t="str">
            <v>TOTAL MI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 t="str">
            <v>MI</v>
          </cell>
          <cell r="H954">
            <v>60090</v>
          </cell>
          <cell r="I954">
            <v>64993</v>
          </cell>
          <cell r="J954">
            <v>147466.57572812078</v>
          </cell>
          <cell r="K954">
            <v>99034.946144200891</v>
          </cell>
          <cell r="L954">
            <v>149620</v>
          </cell>
          <cell r="M954">
            <v>176646</v>
          </cell>
          <cell r="N954">
            <v>171359.00439939776</v>
          </cell>
          <cell r="O954">
            <v>263360</v>
          </cell>
          <cell r="P954">
            <v>171359.00439939776</v>
          </cell>
          <cell r="Q954">
            <v>153994</v>
          </cell>
          <cell r="R954">
            <v>3194</v>
          </cell>
          <cell r="S954">
            <v>1887</v>
          </cell>
          <cell r="T954">
            <v>55538</v>
          </cell>
          <cell r="U954">
            <v>57425</v>
          </cell>
          <cell r="V954">
            <v>9.2034938201674326</v>
          </cell>
          <cell r="W954">
            <v>196297.83567604068</v>
          </cell>
          <cell r="X954">
            <v>196106.17549257819</v>
          </cell>
          <cell r="Y954">
            <v>194588</v>
          </cell>
          <cell r="Z954">
            <v>93996</v>
          </cell>
          <cell r="AA954">
            <v>181069.2800540918</v>
          </cell>
          <cell r="AB954">
            <v>263138</v>
          </cell>
          <cell r="AC954">
            <v>181069.2800540918</v>
          </cell>
          <cell r="AD954">
            <v>175344</v>
          </cell>
          <cell r="AE954">
            <v>-1644</v>
          </cell>
          <cell r="AF954">
            <v>14891</v>
          </cell>
          <cell r="AG954">
            <v>63422</v>
          </cell>
          <cell r="AH954">
            <v>78313</v>
          </cell>
          <cell r="AI954">
            <v>9.1577664134904442</v>
          </cell>
          <cell r="AJ954">
            <v>223836.11309700619</v>
          </cell>
          <cell r="AK954">
            <v>227797.56307614589</v>
          </cell>
          <cell r="AL954">
            <v>227116</v>
          </cell>
          <cell r="AM954">
            <v>174644</v>
          </cell>
          <cell r="AN954">
            <v>207794.11857423716</v>
          </cell>
          <cell r="AO954">
            <v>308888</v>
          </cell>
          <cell r="AP954">
            <v>207794.11857423716</v>
          </cell>
          <cell r="AQ954">
            <v>210750</v>
          </cell>
          <cell r="AR954">
            <v>3371</v>
          </cell>
          <cell r="AS954">
            <v>9413</v>
          </cell>
          <cell r="AT954">
            <v>84550</v>
          </cell>
          <cell r="AU954">
            <v>93963</v>
          </cell>
          <cell r="AV954">
            <v>10.841714847646017</v>
          </cell>
          <cell r="AW954">
            <v>203958.33957536993</v>
          </cell>
          <cell r="AX954">
            <v>176593.04415194335</v>
          </cell>
          <cell r="AY954">
            <v>190170</v>
          </cell>
          <cell r="AZ954">
            <v>182295</v>
          </cell>
          <cell r="BA954">
            <v>233990.65882560177</v>
          </cell>
          <cell r="BB954">
            <v>391841</v>
          </cell>
          <cell r="BC954">
            <v>233990.65882560177</v>
          </cell>
          <cell r="BD954">
            <v>226407</v>
          </cell>
          <cell r="BE954">
            <v>-321</v>
          </cell>
          <cell r="BF954">
            <v>1891</v>
          </cell>
          <cell r="BG954">
            <v>56544</v>
          </cell>
          <cell r="BH954">
            <v>58435</v>
          </cell>
          <cell r="BI954">
            <v>10.840913909963469</v>
          </cell>
          <cell r="BJ954">
            <v>160689.84948354759</v>
          </cell>
          <cell r="BK954">
            <v>81640</v>
          </cell>
          <cell r="BL954">
            <v>161089</v>
          </cell>
          <cell r="BM954">
            <v>118195</v>
          </cell>
          <cell r="BN954">
            <v>156498.79835691059</v>
          </cell>
          <cell r="BO954">
            <v>125350</v>
          </cell>
          <cell r="BP954">
            <v>156498.79835691059</v>
          </cell>
          <cell r="BQ954">
            <v>125350</v>
          </cell>
          <cell r="BR954">
            <v>350</v>
          </cell>
          <cell r="BS954">
            <v>3671</v>
          </cell>
          <cell r="BT954">
            <v>90153</v>
          </cell>
          <cell r="BU954">
            <v>93824</v>
          </cell>
          <cell r="BV954">
            <v>13.772909782030323</v>
          </cell>
          <cell r="BW954">
            <v>225334.37897585449</v>
          </cell>
          <cell r="BX954">
            <v>148809.39865787342</v>
          </cell>
          <cell r="BY954">
            <v>226918</v>
          </cell>
          <cell r="BZ954">
            <v>148088</v>
          </cell>
          <cell r="CA954">
            <v>196370.26908639961</v>
          </cell>
          <cell r="CB954">
            <v>193618</v>
          </cell>
          <cell r="CC954">
            <v>196370.26908639961</v>
          </cell>
          <cell r="CD954">
            <v>193618</v>
          </cell>
          <cell r="CE954">
            <v>-2572</v>
          </cell>
          <cell r="CF954">
            <v>4752</v>
          </cell>
          <cell r="CG954">
            <v>124944</v>
          </cell>
          <cell r="CH954">
            <v>129696</v>
          </cell>
          <cell r="CI954">
            <v>15.658212681741057</v>
          </cell>
          <cell r="CJ954">
            <v>236170.119564861</v>
          </cell>
          <cell r="CK954">
            <v>217724.76733682037</v>
          </cell>
          <cell r="CL954">
            <v>238726</v>
          </cell>
          <cell r="CM954">
            <v>54618</v>
          </cell>
          <cell r="CN954">
            <v>239383.64334333589</v>
          </cell>
          <cell r="CO954">
            <v>253863</v>
          </cell>
          <cell r="CP954">
            <v>239383.64334333589</v>
          </cell>
          <cell r="CQ954">
            <v>253863</v>
          </cell>
          <cell r="CR954">
            <v>3227</v>
          </cell>
          <cell r="CS954">
            <v>4830</v>
          </cell>
          <cell r="CT954">
            <v>106502</v>
          </cell>
          <cell r="CU954">
            <v>111332</v>
          </cell>
          <cell r="CV954">
            <v>15.208435742301697</v>
          </cell>
          <cell r="CW954">
            <v>231206.66218600707</v>
          </cell>
          <cell r="CX954">
            <v>229094.52507286554</v>
          </cell>
          <cell r="CY954">
            <v>231799</v>
          </cell>
          <cell r="CZ954">
            <v>0</v>
          </cell>
          <cell r="DA954">
            <v>210084.72233032223</v>
          </cell>
          <cell r="DB954">
            <v>224227</v>
          </cell>
          <cell r="DC954">
            <v>210084.72233032223</v>
          </cell>
          <cell r="DD954">
            <v>223747</v>
          </cell>
          <cell r="DE954">
            <v>2411</v>
          </cell>
          <cell r="DF954">
            <v>7213</v>
          </cell>
          <cell r="DG954">
            <v>109102</v>
          </cell>
          <cell r="DH954">
            <v>116315</v>
          </cell>
          <cell r="DI954">
            <v>17.230550998253875</v>
          </cell>
          <cell r="DJ954">
            <v>208317</v>
          </cell>
          <cell r="DK954">
            <v>211491</v>
          </cell>
          <cell r="DL954">
            <v>212071</v>
          </cell>
          <cell r="DM954">
            <v>0</v>
          </cell>
          <cell r="DN954">
            <v>213369</v>
          </cell>
          <cell r="DO954">
            <v>203914</v>
          </cell>
          <cell r="DP954">
            <v>189956.78085580014</v>
          </cell>
          <cell r="DQ954">
            <v>203914</v>
          </cell>
          <cell r="DR954">
            <v>-758</v>
          </cell>
          <cell r="DS954">
            <v>6557</v>
          </cell>
          <cell r="DT954">
            <v>118334</v>
          </cell>
          <cell r="DU954">
            <v>124891</v>
          </cell>
          <cell r="DV954">
            <v>14.313153915935894</v>
          </cell>
          <cell r="DW954">
            <v>227467.91786232346</v>
          </cell>
          <cell r="DX954">
            <v>245245.01395620979</v>
          </cell>
          <cell r="DY954">
            <v>224954</v>
          </cell>
          <cell r="DZ954">
            <v>128106</v>
          </cell>
          <cell r="EA954">
            <v>248025</v>
          </cell>
          <cell r="EB954">
            <v>230583</v>
          </cell>
          <cell r="EC954">
            <v>248025</v>
          </cell>
          <cell r="ED954">
            <v>230583</v>
          </cell>
          <cell r="EE954">
            <v>1491</v>
          </cell>
          <cell r="EF954">
            <v>8412</v>
          </cell>
          <cell r="EG954">
            <v>109663</v>
          </cell>
          <cell r="EH954">
            <v>118087</v>
          </cell>
          <cell r="EI954">
            <v>12.883946614032613</v>
          </cell>
          <cell r="EJ954">
            <v>235416</v>
          </cell>
          <cell r="EK954">
            <v>230504</v>
          </cell>
          <cell r="EL954">
            <v>0</v>
          </cell>
          <cell r="EM954">
            <v>0</v>
          </cell>
          <cell r="EN954">
            <v>255348</v>
          </cell>
          <cell r="EO954">
            <v>0</v>
          </cell>
          <cell r="EP954">
            <v>255348</v>
          </cell>
          <cell r="EQ954">
            <v>0</v>
          </cell>
          <cell r="ER954">
            <v>155119</v>
          </cell>
          <cell r="ES954">
            <v>67948</v>
          </cell>
          <cell r="ET954">
            <v>89731</v>
          </cell>
          <cell r="EU954">
            <v>98155</v>
          </cell>
          <cell r="EV954">
            <v>10.954560992284403</v>
          </cell>
          <cell r="EW954">
            <v>209162.53255764826</v>
          </cell>
          <cell r="EX954">
            <v>31084</v>
          </cell>
        </row>
        <row r="955">
          <cell r="B955" t="str">
            <v>TOTAL ME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 t="str">
            <v>ME</v>
          </cell>
          <cell r="H955">
            <v>6446</v>
          </cell>
          <cell r="I955">
            <v>6499</v>
          </cell>
          <cell r="J955">
            <v>7995</v>
          </cell>
          <cell r="K955">
            <v>8911</v>
          </cell>
          <cell r="L955">
            <v>7417</v>
          </cell>
          <cell r="M955">
            <v>2663</v>
          </cell>
          <cell r="N955">
            <v>10732</v>
          </cell>
          <cell r="O955">
            <v>10736</v>
          </cell>
          <cell r="P955">
            <v>10732</v>
          </cell>
          <cell r="Q955">
            <v>5898</v>
          </cell>
          <cell r="R955">
            <v>112</v>
          </cell>
          <cell r="S955">
            <v>312</v>
          </cell>
          <cell r="T955">
            <v>7594</v>
          </cell>
          <cell r="U955">
            <v>7906</v>
          </cell>
          <cell r="V955">
            <v>20.864548035534391</v>
          </cell>
          <cell r="W955">
            <v>6730</v>
          </cell>
          <cell r="X955">
            <v>8538</v>
          </cell>
          <cell r="Y955">
            <v>6500</v>
          </cell>
          <cell r="Z955">
            <v>2994</v>
          </cell>
          <cell r="AA955">
            <v>10919</v>
          </cell>
          <cell r="AB955">
            <v>12347</v>
          </cell>
          <cell r="AC955">
            <v>10919</v>
          </cell>
          <cell r="AD955">
            <v>6939</v>
          </cell>
          <cell r="AE955">
            <v>19</v>
          </cell>
          <cell r="AF955">
            <v>529</v>
          </cell>
          <cell r="AG955">
            <v>6919</v>
          </cell>
          <cell r="AH955">
            <v>7448</v>
          </cell>
          <cell r="AI955">
            <v>14.23760203031758</v>
          </cell>
          <cell r="AJ955">
            <v>10485</v>
          </cell>
          <cell r="AK955">
            <v>9009</v>
          </cell>
          <cell r="AL955">
            <v>10205</v>
          </cell>
          <cell r="AM955">
            <v>2059</v>
          </cell>
          <cell r="AN955">
            <v>14579</v>
          </cell>
          <cell r="AO955">
            <v>12909</v>
          </cell>
          <cell r="AP955">
            <v>14579</v>
          </cell>
          <cell r="AQ955">
            <v>9928</v>
          </cell>
          <cell r="AR955">
            <v>-134</v>
          </cell>
          <cell r="AS955">
            <v>359</v>
          </cell>
          <cell r="AT955">
            <v>7500</v>
          </cell>
          <cell r="AU955">
            <v>7859</v>
          </cell>
          <cell r="AV955">
            <v>17.647058823529413</v>
          </cell>
          <cell r="AW955">
            <v>8983</v>
          </cell>
          <cell r="AX955">
            <v>0</v>
          </cell>
          <cell r="AY955">
            <v>9053</v>
          </cell>
          <cell r="AZ955">
            <v>3127</v>
          </cell>
          <cell r="BA955">
            <v>12750</v>
          </cell>
          <cell r="BB955">
            <v>13618</v>
          </cell>
          <cell r="BC955">
            <v>12750</v>
          </cell>
          <cell r="BD955">
            <v>10491</v>
          </cell>
          <cell r="BE955">
            <v>42</v>
          </cell>
          <cell r="BF955">
            <v>94</v>
          </cell>
          <cell r="BG955">
            <v>6285</v>
          </cell>
          <cell r="BH955">
            <v>6379</v>
          </cell>
          <cell r="BI955">
            <v>16.331745344304895</v>
          </cell>
          <cell r="BJ955">
            <v>8625</v>
          </cell>
          <cell r="BK955">
            <v>3141</v>
          </cell>
          <cell r="BL955">
            <v>8241</v>
          </cell>
          <cell r="BM955">
            <v>1589</v>
          </cell>
          <cell r="BN955">
            <v>11545</v>
          </cell>
          <cell r="BO955">
            <v>4032</v>
          </cell>
          <cell r="BP955">
            <v>11545</v>
          </cell>
          <cell r="BQ955">
            <v>4032</v>
          </cell>
          <cell r="BR955">
            <v>-118</v>
          </cell>
          <cell r="BS955">
            <v>680</v>
          </cell>
          <cell r="BT955">
            <v>10026</v>
          </cell>
          <cell r="BU955">
            <v>10706</v>
          </cell>
          <cell r="BV955">
            <v>19.194639438417358</v>
          </cell>
          <cell r="BW955">
            <v>8792</v>
          </cell>
          <cell r="BX955">
            <v>4648</v>
          </cell>
          <cell r="BY955">
            <v>8461</v>
          </cell>
          <cell r="BZ955">
            <v>8724</v>
          </cell>
          <cell r="CA955">
            <v>15670</v>
          </cell>
          <cell r="CB955">
            <v>6166</v>
          </cell>
          <cell r="CC955">
            <v>15670</v>
          </cell>
          <cell r="CD955">
            <v>6166</v>
          </cell>
          <cell r="CE955">
            <v>10</v>
          </cell>
          <cell r="CF955">
            <v>680</v>
          </cell>
          <cell r="CG955">
            <v>12311</v>
          </cell>
          <cell r="CH955">
            <v>12991</v>
          </cell>
          <cell r="CI955">
            <v>22.836208495640882</v>
          </cell>
          <cell r="CJ955">
            <v>8113</v>
          </cell>
          <cell r="CK955">
            <v>13249</v>
          </cell>
          <cell r="CL955">
            <v>6754</v>
          </cell>
          <cell r="CM955">
            <v>6199</v>
          </cell>
          <cell r="CN955">
            <v>16173</v>
          </cell>
          <cell r="CO955">
            <v>8270</v>
          </cell>
          <cell r="CP955">
            <v>16173</v>
          </cell>
          <cell r="CQ955">
            <v>8270</v>
          </cell>
          <cell r="CR955">
            <v>133</v>
          </cell>
          <cell r="CS955">
            <v>601</v>
          </cell>
          <cell r="CT955">
            <v>10927</v>
          </cell>
          <cell r="CU955">
            <v>11528</v>
          </cell>
          <cell r="CV955">
            <v>21.364051094890513</v>
          </cell>
          <cell r="CW955">
            <v>9848</v>
          </cell>
          <cell r="CX955">
            <v>9957</v>
          </cell>
          <cell r="CY955">
            <v>10088</v>
          </cell>
          <cell r="CZ955">
            <v>0</v>
          </cell>
          <cell r="DA955">
            <v>15344</v>
          </cell>
          <cell r="DB955">
            <v>9798</v>
          </cell>
          <cell r="DC955">
            <v>15344</v>
          </cell>
          <cell r="DD955">
            <v>9798</v>
          </cell>
          <cell r="DE955">
            <v>189</v>
          </cell>
          <cell r="DF955">
            <v>580</v>
          </cell>
          <cell r="DG955">
            <v>10447</v>
          </cell>
          <cell r="DH955">
            <v>11027</v>
          </cell>
          <cell r="DI955">
            <v>19.607732732732735</v>
          </cell>
          <cell r="DJ955">
            <v>18273</v>
          </cell>
          <cell r="DK955">
            <v>18487</v>
          </cell>
          <cell r="DL955">
            <v>16010</v>
          </cell>
          <cell r="DM955">
            <v>0</v>
          </cell>
          <cell r="DN955">
            <v>15188</v>
          </cell>
          <cell r="DO955">
            <v>9528</v>
          </cell>
          <cell r="DP955">
            <v>15984</v>
          </cell>
          <cell r="DQ955">
            <v>9528</v>
          </cell>
          <cell r="DR955">
            <v>2048</v>
          </cell>
          <cell r="DS955">
            <v>287</v>
          </cell>
          <cell r="DT955">
            <v>15779</v>
          </cell>
          <cell r="DU955">
            <v>16063</v>
          </cell>
          <cell r="DV955">
            <v>30.672097759674134</v>
          </cell>
          <cell r="DW955">
            <v>10574</v>
          </cell>
          <cell r="DX955">
            <v>7534</v>
          </cell>
          <cell r="DY955">
            <v>9440</v>
          </cell>
          <cell r="DZ955">
            <v>0</v>
          </cell>
          <cell r="EA955">
            <v>15460</v>
          </cell>
          <cell r="EB955">
            <v>9014</v>
          </cell>
          <cell r="EC955">
            <v>15460</v>
          </cell>
          <cell r="ED955">
            <v>9014</v>
          </cell>
          <cell r="EE955">
            <v>3773</v>
          </cell>
          <cell r="EF955">
            <v>467</v>
          </cell>
          <cell r="EG955">
            <v>11955</v>
          </cell>
          <cell r="EH955">
            <v>12716</v>
          </cell>
          <cell r="EI955">
            <v>25.18786431631435</v>
          </cell>
          <cell r="EJ955">
            <v>12874</v>
          </cell>
          <cell r="EK955">
            <v>0</v>
          </cell>
          <cell r="EL955">
            <v>0</v>
          </cell>
          <cell r="EM955">
            <v>0</v>
          </cell>
          <cell r="EN955">
            <v>14239</v>
          </cell>
          <cell r="EO955">
            <v>0</v>
          </cell>
          <cell r="EP955">
            <v>14239</v>
          </cell>
          <cell r="EQ955">
            <v>0</v>
          </cell>
          <cell r="ER955">
            <v>14239</v>
          </cell>
          <cell r="ES955">
            <v>133</v>
          </cell>
          <cell r="ET955">
            <v>10590</v>
          </cell>
          <cell r="EU955">
            <v>11351</v>
          </cell>
          <cell r="EV955">
            <v>28.368604339673183</v>
          </cell>
          <cell r="EW955">
            <v>8044</v>
          </cell>
          <cell r="EX955">
            <v>0</v>
          </cell>
        </row>
        <row r="956">
          <cell r="B956" t="str">
            <v>TOTAL OUTROS</v>
          </cell>
          <cell r="C956">
            <v>0</v>
          </cell>
          <cell r="D956">
            <v>0</v>
          </cell>
          <cell r="E956">
            <v>0</v>
          </cell>
          <cell r="F956" t="str">
            <v>Cobertura</v>
          </cell>
          <cell r="G956" t="str">
            <v>OLD</v>
          </cell>
          <cell r="H956">
            <v>14</v>
          </cell>
          <cell r="I956">
            <v>38</v>
          </cell>
          <cell r="J956">
            <v>0</v>
          </cell>
          <cell r="K956">
            <v>0</v>
          </cell>
          <cell r="L956">
            <v>0</v>
          </cell>
          <cell r="M956">
            <v>54</v>
          </cell>
          <cell r="N956">
            <v>3</v>
          </cell>
          <cell r="O956">
            <v>12</v>
          </cell>
          <cell r="P956">
            <v>3</v>
          </cell>
          <cell r="Q956">
            <v>3</v>
          </cell>
          <cell r="R956">
            <v>-17</v>
          </cell>
          <cell r="S956">
            <v>41</v>
          </cell>
          <cell r="T956">
            <v>11</v>
          </cell>
          <cell r="U956">
            <v>52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44</v>
          </cell>
          <cell r="AA956">
            <v>1</v>
          </cell>
          <cell r="AB956">
            <v>45</v>
          </cell>
          <cell r="AC956">
            <v>1</v>
          </cell>
          <cell r="AD956">
            <v>1</v>
          </cell>
          <cell r="AE956">
            <v>-34</v>
          </cell>
          <cell r="AF956">
            <v>24</v>
          </cell>
          <cell r="AG956">
            <v>9</v>
          </cell>
          <cell r="AH956">
            <v>33</v>
          </cell>
          <cell r="AI956">
            <v>0</v>
          </cell>
          <cell r="AJ956">
            <v>0</v>
          </cell>
          <cell r="AK956">
            <v>0</v>
          </cell>
          <cell r="AL956">
            <v>0</v>
          </cell>
          <cell r="AM956">
            <v>0</v>
          </cell>
          <cell r="AN956">
            <v>0</v>
          </cell>
          <cell r="AO956">
            <v>31</v>
          </cell>
          <cell r="AP956">
            <v>0</v>
          </cell>
          <cell r="AQ956">
            <v>0</v>
          </cell>
          <cell r="AR956">
            <v>0</v>
          </cell>
          <cell r="AS956">
            <v>24</v>
          </cell>
          <cell r="AT956">
            <v>12</v>
          </cell>
          <cell r="AU956">
            <v>36</v>
          </cell>
          <cell r="AV956">
            <v>0</v>
          </cell>
          <cell r="AW956">
            <v>0</v>
          </cell>
          <cell r="AX956">
            <v>0</v>
          </cell>
          <cell r="AY956">
            <v>0</v>
          </cell>
          <cell r="AZ956">
            <v>0</v>
          </cell>
          <cell r="BA956">
            <v>0</v>
          </cell>
          <cell r="BB956">
            <v>31</v>
          </cell>
          <cell r="BC956">
            <v>0</v>
          </cell>
          <cell r="BD956">
            <v>0</v>
          </cell>
          <cell r="BE956">
            <v>0</v>
          </cell>
          <cell r="BF956">
            <v>24</v>
          </cell>
          <cell r="BG956">
            <v>9</v>
          </cell>
          <cell r="BH956">
            <v>33</v>
          </cell>
          <cell r="BI956">
            <v>0</v>
          </cell>
          <cell r="BJ956">
            <v>0</v>
          </cell>
          <cell r="BK956">
            <v>0</v>
          </cell>
          <cell r="BL956">
            <v>0</v>
          </cell>
          <cell r="BM956">
            <v>11</v>
          </cell>
          <cell r="BN956">
            <v>0</v>
          </cell>
          <cell r="BO956">
            <v>0</v>
          </cell>
          <cell r="BP956">
            <v>0</v>
          </cell>
          <cell r="BQ956">
            <v>0</v>
          </cell>
          <cell r="BR956">
            <v>33</v>
          </cell>
          <cell r="BS956">
            <v>0</v>
          </cell>
          <cell r="BT956">
            <v>0</v>
          </cell>
          <cell r="BU956">
            <v>0</v>
          </cell>
          <cell r="BV956">
            <v>0</v>
          </cell>
          <cell r="BW956">
            <v>0</v>
          </cell>
          <cell r="BX956">
            <v>0</v>
          </cell>
          <cell r="BY956">
            <v>0</v>
          </cell>
          <cell r="BZ956">
            <v>7</v>
          </cell>
          <cell r="CA956">
            <v>0</v>
          </cell>
          <cell r="CB956">
            <v>0</v>
          </cell>
          <cell r="CC956">
            <v>0</v>
          </cell>
          <cell r="CD956">
            <v>0</v>
          </cell>
          <cell r="CE956">
            <v>0</v>
          </cell>
          <cell r="CF956">
            <v>0</v>
          </cell>
          <cell r="CG956">
            <v>0</v>
          </cell>
          <cell r="CH956">
            <v>0</v>
          </cell>
          <cell r="CI956">
            <v>0</v>
          </cell>
          <cell r="CJ956">
            <v>0</v>
          </cell>
          <cell r="CK956">
            <v>0</v>
          </cell>
          <cell r="CL956">
            <v>0</v>
          </cell>
          <cell r="CM956">
            <v>0</v>
          </cell>
          <cell r="CN956">
            <v>0</v>
          </cell>
          <cell r="CO956">
            <v>0</v>
          </cell>
          <cell r="CP956">
            <v>0</v>
          </cell>
          <cell r="CQ956">
            <v>0</v>
          </cell>
          <cell r="CR956">
            <v>0</v>
          </cell>
          <cell r="CS956">
            <v>0</v>
          </cell>
          <cell r="CT956">
            <v>0</v>
          </cell>
          <cell r="CU956">
            <v>0</v>
          </cell>
          <cell r="CV956">
            <v>0</v>
          </cell>
          <cell r="CW956">
            <v>0</v>
          </cell>
          <cell r="CX956">
            <v>0</v>
          </cell>
          <cell r="CY956">
            <v>0</v>
          </cell>
          <cell r="CZ956">
            <v>0</v>
          </cell>
          <cell r="DA956">
            <v>0</v>
          </cell>
          <cell r="DB956">
            <v>0</v>
          </cell>
          <cell r="DC956">
            <v>0</v>
          </cell>
          <cell r="DD956">
            <v>0</v>
          </cell>
          <cell r="DE956">
            <v>0</v>
          </cell>
          <cell r="DF956">
            <v>0</v>
          </cell>
          <cell r="DG956">
            <v>0</v>
          </cell>
          <cell r="DH956">
            <v>0</v>
          </cell>
          <cell r="DI956">
            <v>0</v>
          </cell>
          <cell r="DJ956">
            <v>0</v>
          </cell>
          <cell r="DK956">
            <v>0</v>
          </cell>
          <cell r="DL956">
            <v>0</v>
          </cell>
          <cell r="DM956">
            <v>0</v>
          </cell>
          <cell r="DN956">
            <v>0</v>
          </cell>
          <cell r="DO956">
            <v>0</v>
          </cell>
          <cell r="DP956">
            <v>0</v>
          </cell>
          <cell r="DQ956">
            <v>0</v>
          </cell>
          <cell r="DR956">
            <v>0</v>
          </cell>
          <cell r="DS956">
            <v>0</v>
          </cell>
          <cell r="DT956">
            <v>0</v>
          </cell>
          <cell r="DU956">
            <v>0</v>
          </cell>
          <cell r="DV956">
            <v>0</v>
          </cell>
          <cell r="DW956">
            <v>0</v>
          </cell>
          <cell r="DX956">
            <v>0</v>
          </cell>
          <cell r="DY956">
            <v>0</v>
          </cell>
          <cell r="DZ956">
            <v>0</v>
          </cell>
          <cell r="EA956">
            <v>0</v>
          </cell>
          <cell r="EB956">
            <v>0</v>
          </cell>
          <cell r="EC956">
            <v>0</v>
          </cell>
          <cell r="ED956">
            <v>0</v>
          </cell>
          <cell r="EE956">
            <v>0</v>
          </cell>
          <cell r="EF956">
            <v>0</v>
          </cell>
          <cell r="EG956">
            <v>0</v>
          </cell>
          <cell r="EH956">
            <v>0</v>
          </cell>
          <cell r="EI956">
            <v>0</v>
          </cell>
          <cell r="EJ956">
            <v>0</v>
          </cell>
          <cell r="EK956">
            <v>0</v>
          </cell>
          <cell r="EL956">
            <v>0</v>
          </cell>
          <cell r="EM956">
            <v>0</v>
          </cell>
          <cell r="EN956">
            <v>0</v>
          </cell>
          <cell r="EO956">
            <v>0</v>
          </cell>
          <cell r="EP956">
            <v>0</v>
          </cell>
          <cell r="EQ956">
            <v>0</v>
          </cell>
          <cell r="ER956">
            <v>0</v>
          </cell>
          <cell r="ES956">
            <v>0</v>
          </cell>
          <cell r="ET956">
            <v>0</v>
          </cell>
          <cell r="EU956">
            <v>0</v>
          </cell>
          <cell r="EV956">
            <v>0</v>
          </cell>
          <cell r="EW956">
            <v>0</v>
          </cell>
          <cell r="EX956">
            <v>0</v>
          </cell>
        </row>
        <row r="957">
          <cell r="B957" t="str">
            <v>TOTAL MI + ME GERAL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 t="str">
            <v>TOTAL MI+ME+OUTROS</v>
          </cell>
          <cell r="H957">
            <v>66550</v>
          </cell>
          <cell r="I957">
            <v>71530</v>
          </cell>
          <cell r="J957">
            <v>155461.57572812078</v>
          </cell>
          <cell r="K957">
            <v>107945.94614420089</v>
          </cell>
          <cell r="L957">
            <v>157037</v>
          </cell>
          <cell r="M957">
            <v>179363</v>
          </cell>
          <cell r="N957">
            <v>182094.00439939776</v>
          </cell>
          <cell r="O957">
            <v>274108</v>
          </cell>
          <cell r="P957">
            <v>182094.00439939776</v>
          </cell>
          <cell r="Q957">
            <v>159895</v>
          </cell>
          <cell r="R957">
            <v>3289</v>
          </cell>
          <cell r="S957">
            <v>2240</v>
          </cell>
          <cell r="T957">
            <v>63143</v>
          </cell>
          <cell r="U957">
            <v>65383</v>
          </cell>
          <cell r="V957">
            <v>9.8666446348790693</v>
          </cell>
          <cell r="W957">
            <v>203027.83567604068</v>
          </cell>
          <cell r="X957">
            <v>204644.17549257819</v>
          </cell>
          <cell r="Y957">
            <v>201088</v>
          </cell>
          <cell r="Z957">
            <v>97034</v>
          </cell>
          <cell r="AA957">
            <v>191989.2800540918</v>
          </cell>
          <cell r="AB957">
            <v>275530</v>
          </cell>
          <cell r="AC957">
            <v>191989.2800540918</v>
          </cell>
          <cell r="AD957">
            <v>182284</v>
          </cell>
          <cell r="AE957">
            <v>-1659</v>
          </cell>
          <cell r="AF957">
            <v>15444</v>
          </cell>
          <cell r="AG957">
            <v>70350</v>
          </cell>
          <cell r="AH957">
            <v>85794</v>
          </cell>
          <cell r="AI957">
            <v>9.490805424377001</v>
          </cell>
          <cell r="AJ957">
            <v>234321.11309700619</v>
          </cell>
          <cell r="AK957">
            <v>236806.56307614589</v>
          </cell>
          <cell r="AL957">
            <v>237321</v>
          </cell>
          <cell r="AM957">
            <v>176703</v>
          </cell>
          <cell r="AN957">
            <v>222373.11857423716</v>
          </cell>
          <cell r="AO957">
            <v>321828</v>
          </cell>
          <cell r="AP957">
            <v>222373.11857423716</v>
          </cell>
          <cell r="AQ957">
            <v>220678</v>
          </cell>
          <cell r="AR957">
            <v>3237</v>
          </cell>
          <cell r="AS957">
            <v>9796</v>
          </cell>
          <cell r="AT957">
            <v>92062</v>
          </cell>
          <cell r="AU957">
            <v>101858</v>
          </cell>
          <cell r="AV957">
            <v>11.193372073923593</v>
          </cell>
          <cell r="AW957">
            <v>212941.33957536993</v>
          </cell>
          <cell r="AX957">
            <v>176593.04415194335</v>
          </cell>
          <cell r="AY957">
            <v>199223</v>
          </cell>
          <cell r="AZ957">
            <v>185422</v>
          </cell>
          <cell r="BA957">
            <v>246740.65882560177</v>
          </cell>
          <cell r="BB957">
            <v>405490</v>
          </cell>
          <cell r="BC957">
            <v>246740.65882560177</v>
          </cell>
          <cell r="BD957">
            <v>236898</v>
          </cell>
          <cell r="BE957">
            <v>-279</v>
          </cell>
          <cell r="BF957">
            <v>2009</v>
          </cell>
          <cell r="BG957">
            <v>62838</v>
          </cell>
          <cell r="BH957">
            <v>64847</v>
          </cell>
          <cell r="BI957">
            <v>11.218146807156339</v>
          </cell>
          <cell r="BJ957">
            <v>169314.84948354759</v>
          </cell>
          <cell r="BK957">
            <v>84781</v>
          </cell>
          <cell r="BL957">
            <v>169330</v>
          </cell>
          <cell r="BM957">
            <v>119795</v>
          </cell>
          <cell r="BN957">
            <v>168043.79835691059</v>
          </cell>
          <cell r="BO957">
            <v>129382</v>
          </cell>
          <cell r="BP957">
            <v>168043.79835691059</v>
          </cell>
          <cell r="BQ957">
            <v>129382</v>
          </cell>
          <cell r="BR957">
            <v>265</v>
          </cell>
          <cell r="BS957">
            <v>4351</v>
          </cell>
          <cell r="BT957">
            <v>100179</v>
          </cell>
          <cell r="BU957">
            <v>104530</v>
          </cell>
          <cell r="BV957">
            <v>14.173581334097477</v>
          </cell>
          <cell r="BW957">
            <v>234126.37897585449</v>
          </cell>
          <cell r="BX957">
            <v>153457.39865787342</v>
          </cell>
          <cell r="BY957">
            <v>235379</v>
          </cell>
          <cell r="BZ957">
            <v>156819</v>
          </cell>
          <cell r="CA957">
            <v>212040.26908639961</v>
          </cell>
          <cell r="CB957">
            <v>199784</v>
          </cell>
          <cell r="CC957">
            <v>212040.26908639961</v>
          </cell>
          <cell r="CD957">
            <v>199784</v>
          </cell>
          <cell r="CE957">
            <v>-2562</v>
          </cell>
          <cell r="CF957">
            <v>5432</v>
          </cell>
          <cell r="CG957">
            <v>137255</v>
          </cell>
          <cell r="CH957">
            <v>142687</v>
          </cell>
          <cell r="CI957">
            <v>16.11247489453056</v>
          </cell>
          <cell r="CJ957">
            <v>244283.119564861</v>
          </cell>
          <cell r="CK957">
            <v>230973.76733682037</v>
          </cell>
          <cell r="CL957">
            <v>245480</v>
          </cell>
          <cell r="CM957">
            <v>60817</v>
          </cell>
          <cell r="CN957">
            <v>255556.64334333589</v>
          </cell>
          <cell r="CO957">
            <v>262133</v>
          </cell>
          <cell r="CP957">
            <v>255556.64334333589</v>
          </cell>
          <cell r="CQ957">
            <v>262133</v>
          </cell>
          <cell r="CR957">
            <v>3360</v>
          </cell>
          <cell r="CS957">
            <v>5431</v>
          </cell>
          <cell r="CT957">
            <v>117429</v>
          </cell>
          <cell r="CU957">
            <v>122860</v>
          </cell>
          <cell r="CV957">
            <v>15.627422999088441</v>
          </cell>
          <cell r="CW957">
            <v>241054.66218600707</v>
          </cell>
          <cell r="CX957">
            <v>239051.52507286554</v>
          </cell>
          <cell r="CY957">
            <v>241887</v>
          </cell>
          <cell r="CZ957">
            <v>0</v>
          </cell>
          <cell r="DA957">
            <v>225428.72233032223</v>
          </cell>
          <cell r="DB957">
            <v>234025</v>
          </cell>
          <cell r="DC957">
            <v>225428.72233032223</v>
          </cell>
          <cell r="DD957">
            <v>233545</v>
          </cell>
          <cell r="DE957">
            <v>2600</v>
          </cell>
          <cell r="DF957">
            <v>7793</v>
          </cell>
          <cell r="DG957">
            <v>119549</v>
          </cell>
          <cell r="DH957">
            <v>127342</v>
          </cell>
          <cell r="DI957">
            <v>17.415054876922355</v>
          </cell>
          <cell r="DJ957">
            <v>226590</v>
          </cell>
          <cell r="DK957">
            <v>229978</v>
          </cell>
          <cell r="DL957">
            <v>228081</v>
          </cell>
          <cell r="DM957">
            <v>0</v>
          </cell>
          <cell r="DN957">
            <v>228557</v>
          </cell>
          <cell r="DO957">
            <v>213442</v>
          </cell>
          <cell r="DP957">
            <v>205940.78085580014</v>
          </cell>
          <cell r="DQ957">
            <v>213442</v>
          </cell>
          <cell r="DR957">
            <v>1290</v>
          </cell>
          <cell r="DS957">
            <v>6844</v>
          </cell>
          <cell r="DT957">
            <v>134113</v>
          </cell>
          <cell r="DU957">
            <v>140954</v>
          </cell>
          <cell r="DV957">
            <v>15.269901512420061</v>
          </cell>
          <cell r="DW957">
            <v>238041.91786232346</v>
          </cell>
          <cell r="DX957">
            <v>252779.01395620979</v>
          </cell>
          <cell r="DY957">
            <v>234394</v>
          </cell>
          <cell r="DZ957">
            <v>128106</v>
          </cell>
          <cell r="EA957">
            <v>263485</v>
          </cell>
          <cell r="EB957">
            <v>239597</v>
          </cell>
          <cell r="EC957">
            <v>263485</v>
          </cell>
          <cell r="ED957">
            <v>239597</v>
          </cell>
          <cell r="EE957">
            <v>5264</v>
          </cell>
          <cell r="EF957">
            <v>8879</v>
          </cell>
          <cell r="EG957">
            <v>121618</v>
          </cell>
          <cell r="EH957">
            <v>130803</v>
          </cell>
          <cell r="EI957">
            <v>13.533812832221138</v>
          </cell>
          <cell r="EJ957">
            <v>248290</v>
          </cell>
          <cell r="EK957">
            <v>230504</v>
          </cell>
          <cell r="EL957">
            <v>0</v>
          </cell>
          <cell r="EM957">
            <v>0</v>
          </cell>
          <cell r="EN957">
            <v>269587</v>
          </cell>
          <cell r="EO957">
            <v>0</v>
          </cell>
          <cell r="EP957">
            <v>269587</v>
          </cell>
          <cell r="EQ957">
            <v>0</v>
          </cell>
          <cell r="ER957">
            <v>169358</v>
          </cell>
          <cell r="ES957">
            <v>68081</v>
          </cell>
          <cell r="ET957">
            <v>100321</v>
          </cell>
          <cell r="EU957">
            <v>109506</v>
          </cell>
          <cell r="EV957">
            <v>11.713585147994628</v>
          </cell>
          <cell r="EW957">
            <v>217206.53255764826</v>
          </cell>
          <cell r="EX957">
            <v>31084</v>
          </cell>
        </row>
        <row r="958"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G958">
            <v>43830.014672219273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1575.4242718792229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0.87809041559266643</v>
          </cell>
          <cell r="R958">
            <v>0</v>
          </cell>
          <cell r="S958">
            <v>2240</v>
          </cell>
          <cell r="T958">
            <v>0</v>
          </cell>
          <cell r="U958">
            <v>2240</v>
          </cell>
          <cell r="V958">
            <v>0</v>
          </cell>
          <cell r="W958">
            <v>198845.93636810838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0.94944884395963469</v>
          </cell>
          <cell r="AE958">
            <v>0</v>
          </cell>
          <cell r="AF958">
            <v>0</v>
          </cell>
          <cell r="AG958">
            <v>0</v>
          </cell>
          <cell r="AH958">
            <v>15444</v>
          </cell>
          <cell r="AI958">
            <v>0</v>
          </cell>
          <cell r="AJ958">
            <v>249477.75703805234</v>
          </cell>
          <cell r="AK958">
            <v>0</v>
          </cell>
          <cell r="AL958">
            <v>237010</v>
          </cell>
          <cell r="AM958">
            <v>-311</v>
          </cell>
          <cell r="AN958">
            <v>0</v>
          </cell>
          <cell r="AO958">
            <v>0</v>
          </cell>
          <cell r="AP958">
            <v>0</v>
          </cell>
          <cell r="AQ958">
            <v>0.99237714259211929</v>
          </cell>
          <cell r="AR958">
            <v>0</v>
          </cell>
          <cell r="AS958">
            <v>0</v>
          </cell>
          <cell r="AT958">
            <v>0</v>
          </cell>
          <cell r="AU958">
            <v>9796</v>
          </cell>
          <cell r="AV958">
            <v>0</v>
          </cell>
          <cell r="AW958">
            <v>0</v>
          </cell>
          <cell r="AX958">
            <v>0</v>
          </cell>
          <cell r="AY958">
            <v>212941.33957536993</v>
          </cell>
          <cell r="AZ958">
            <v>13718.33957536993</v>
          </cell>
          <cell r="BA958">
            <v>0</v>
          </cell>
          <cell r="BB958">
            <v>0</v>
          </cell>
          <cell r="BC958">
            <v>0</v>
          </cell>
          <cell r="BD958">
            <v>0.96010929502883979</v>
          </cell>
          <cell r="BE958">
            <v>0</v>
          </cell>
          <cell r="BF958">
            <v>-7787</v>
          </cell>
          <cell r="BG958">
            <v>0</v>
          </cell>
          <cell r="BH958">
            <v>0</v>
          </cell>
          <cell r="BI958">
            <v>0</v>
          </cell>
          <cell r="BJ958">
            <v>0</v>
          </cell>
          <cell r="BK958">
            <v>0</v>
          </cell>
          <cell r="BL958">
            <v>0</v>
          </cell>
          <cell r="BM958">
            <v>0</v>
          </cell>
          <cell r="BN958">
            <v>0</v>
          </cell>
          <cell r="BO958">
            <v>0</v>
          </cell>
          <cell r="BP958">
            <v>0</v>
          </cell>
          <cell r="BQ958">
            <v>0.76993022810162715</v>
          </cell>
          <cell r="BR958">
            <v>0</v>
          </cell>
          <cell r="BS958">
            <v>0</v>
          </cell>
          <cell r="BT958">
            <v>94207</v>
          </cell>
          <cell r="BU958">
            <v>-383</v>
          </cell>
          <cell r="BV958">
            <v>0</v>
          </cell>
          <cell r="BW958">
            <v>0</v>
          </cell>
          <cell r="BX958">
            <v>0</v>
          </cell>
          <cell r="BY958">
            <v>235138</v>
          </cell>
          <cell r="BZ958">
            <v>-241</v>
          </cell>
          <cell r="CA958">
            <v>0</v>
          </cell>
          <cell r="CB958" t="str">
            <v>MVT</v>
          </cell>
          <cell r="CC958">
            <v>0</v>
          </cell>
          <cell r="CD958">
            <v>0.94219838930026267</v>
          </cell>
          <cell r="CE958">
            <v>0</v>
          </cell>
          <cell r="CF958">
            <v>1081</v>
          </cell>
          <cell r="CG958">
            <v>127124</v>
          </cell>
          <cell r="CH958">
            <v>2572</v>
          </cell>
          <cell r="CI958">
            <v>0</v>
          </cell>
          <cell r="CJ958">
            <v>0</v>
          </cell>
          <cell r="CK958">
            <v>0</v>
          </cell>
          <cell r="CL958">
            <v>0</v>
          </cell>
          <cell r="CM958">
            <v>0</v>
          </cell>
          <cell r="CN958">
            <v>0</v>
          </cell>
          <cell r="CO958">
            <v>0</v>
          </cell>
          <cell r="CP958">
            <v>0</v>
          </cell>
          <cell r="CQ958">
            <v>14479.356656664109</v>
          </cell>
          <cell r="CR958">
            <v>0</v>
          </cell>
          <cell r="CS958">
            <v>0</v>
          </cell>
          <cell r="CT958">
            <v>0</v>
          </cell>
          <cell r="CU958">
            <v>114559</v>
          </cell>
          <cell r="CV958">
            <v>0</v>
          </cell>
          <cell r="CW958">
            <v>0</v>
          </cell>
          <cell r="CX958">
            <v>0</v>
          </cell>
          <cell r="CY958">
            <v>0</v>
          </cell>
          <cell r="CZ958">
            <v>0</v>
          </cell>
          <cell r="DA958">
            <v>0</v>
          </cell>
          <cell r="DB958">
            <v>0</v>
          </cell>
          <cell r="DC958">
            <v>0</v>
          </cell>
          <cell r="DD958">
            <v>0</v>
          </cell>
          <cell r="DE958">
            <v>0</v>
          </cell>
          <cell r="DF958">
            <v>0</v>
          </cell>
          <cell r="DG958">
            <v>0</v>
          </cell>
          <cell r="DH958">
            <v>0</v>
          </cell>
          <cell r="DI958">
            <v>0</v>
          </cell>
          <cell r="DJ958">
            <v>229.4</v>
          </cell>
          <cell r="DK958">
            <v>0</v>
          </cell>
          <cell r="DL958">
            <v>0</v>
          </cell>
          <cell r="DM958">
            <v>0</v>
          </cell>
          <cell r="DN958">
            <v>0</v>
          </cell>
          <cell r="DO958">
            <v>0</v>
          </cell>
          <cell r="DP958">
            <v>0</v>
          </cell>
          <cell r="DQ958">
            <v>0</v>
          </cell>
          <cell r="DR958">
            <v>0</v>
          </cell>
          <cell r="DS958">
            <v>0</v>
          </cell>
          <cell r="DT958">
            <v>0</v>
          </cell>
          <cell r="DU958">
            <v>0</v>
          </cell>
          <cell r="DV958">
            <v>0</v>
          </cell>
          <cell r="DW958">
            <v>0</v>
          </cell>
          <cell r="DX958">
            <v>0</v>
          </cell>
          <cell r="DY958">
            <v>0</v>
          </cell>
          <cell r="DZ958">
            <v>0</v>
          </cell>
          <cell r="EA958">
            <v>0</v>
          </cell>
          <cell r="EB958">
            <v>0</v>
          </cell>
          <cell r="EC958">
            <v>0</v>
          </cell>
          <cell r="ED958">
            <v>0</v>
          </cell>
          <cell r="EE958">
            <v>0</v>
          </cell>
          <cell r="EF958">
            <v>0</v>
          </cell>
          <cell r="EG958">
            <v>0</v>
          </cell>
          <cell r="EH958">
            <v>0</v>
          </cell>
          <cell r="EI958">
            <v>0</v>
          </cell>
          <cell r="EJ958">
            <v>0</v>
          </cell>
          <cell r="EK958">
            <v>0</v>
          </cell>
          <cell r="EL958">
            <v>0</v>
          </cell>
          <cell r="EM958">
            <v>0</v>
          </cell>
          <cell r="EN958">
            <v>0</v>
          </cell>
          <cell r="EO958">
            <v>0</v>
          </cell>
          <cell r="EP958">
            <v>0</v>
          </cell>
          <cell r="EQ958">
            <v>0</v>
          </cell>
          <cell r="ER958">
            <v>0</v>
          </cell>
          <cell r="ES958">
            <v>0</v>
          </cell>
          <cell r="ET958">
            <v>0</v>
          </cell>
          <cell r="EU958">
            <v>0</v>
          </cell>
          <cell r="EV958">
            <v>0</v>
          </cell>
          <cell r="EW958">
            <v>0</v>
          </cell>
          <cell r="EX958">
            <v>0</v>
          </cell>
        </row>
        <row r="959">
          <cell r="B959" t="str">
            <v>check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4980</v>
          </cell>
          <cell r="J959">
            <v>0</v>
          </cell>
          <cell r="K959">
            <v>0</v>
          </cell>
          <cell r="L959">
            <v>0</v>
          </cell>
          <cell r="M959">
            <v>-24708</v>
          </cell>
          <cell r="N959">
            <v>0</v>
          </cell>
          <cell r="O959">
            <v>-79666</v>
          </cell>
          <cell r="P959">
            <v>0</v>
          </cell>
          <cell r="Q959">
            <v>0</v>
          </cell>
          <cell r="R959">
            <v>0</v>
          </cell>
          <cell r="S959">
            <v>-2740</v>
          </cell>
          <cell r="T959">
            <v>0</v>
          </cell>
          <cell r="U959">
            <v>-14636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-9705.280054091796</v>
          </cell>
          <cell r="AE959">
            <v>0</v>
          </cell>
          <cell r="AF959">
            <v>0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  <cell r="AL959">
            <v>0</v>
          </cell>
          <cell r="AM959">
            <v>0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  <cell r="AR959">
            <v>0</v>
          </cell>
          <cell r="AS959">
            <v>0</v>
          </cell>
          <cell r="AT959">
            <v>0</v>
          </cell>
          <cell r="AU959">
            <v>0</v>
          </cell>
          <cell r="AV959">
            <v>0</v>
          </cell>
          <cell r="AW959">
            <v>0</v>
          </cell>
          <cell r="AX959">
            <v>0</v>
          </cell>
          <cell r="AY959">
            <v>0</v>
          </cell>
          <cell r="AZ959">
            <v>0</v>
          </cell>
          <cell r="BA959">
            <v>0</v>
          </cell>
          <cell r="BB959">
            <v>-7583.6588256017712</v>
          </cell>
          <cell r="BC959">
            <v>0</v>
          </cell>
          <cell r="BD959">
            <v>-9842.6588256017712</v>
          </cell>
          <cell r="BE959">
            <v>0</v>
          </cell>
          <cell r="BF959">
            <v>3789</v>
          </cell>
          <cell r="BG959">
            <v>1898</v>
          </cell>
          <cell r="BH959">
            <v>13334</v>
          </cell>
          <cell r="BI959">
            <v>-45101</v>
          </cell>
          <cell r="BJ959">
            <v>0</v>
          </cell>
          <cell r="BK959">
            <v>0</v>
          </cell>
          <cell r="BL959">
            <v>0</v>
          </cell>
          <cell r="BM959">
            <v>0</v>
          </cell>
          <cell r="BN959">
            <v>0</v>
          </cell>
          <cell r="BO959">
            <v>0</v>
          </cell>
          <cell r="BP959">
            <v>0</v>
          </cell>
          <cell r="BQ959">
            <v>0</v>
          </cell>
          <cell r="BR959">
            <v>0</v>
          </cell>
          <cell r="BS959">
            <v>0</v>
          </cell>
          <cell r="BT959">
            <v>10494</v>
          </cell>
          <cell r="BU959">
            <v>212</v>
          </cell>
          <cell r="BV959">
            <v>0</v>
          </cell>
          <cell r="BW959">
            <v>0</v>
          </cell>
          <cell r="BX959">
            <v>0</v>
          </cell>
          <cell r="BY959">
            <v>0</v>
          </cell>
          <cell r="BZ959">
            <v>0</v>
          </cell>
          <cell r="CA959">
            <v>0</v>
          </cell>
          <cell r="CB959">
            <v>0</v>
          </cell>
          <cell r="CC959">
            <v>0</v>
          </cell>
          <cell r="CD959">
            <v>0</v>
          </cell>
          <cell r="CE959">
            <v>0</v>
          </cell>
          <cell r="CF959">
            <v>0</v>
          </cell>
          <cell r="CG959">
            <v>12321</v>
          </cell>
          <cell r="CH959">
            <v>670</v>
          </cell>
          <cell r="CI959">
            <v>0</v>
          </cell>
          <cell r="CJ959">
            <v>0</v>
          </cell>
          <cell r="CK959">
            <v>0</v>
          </cell>
          <cell r="CL959">
            <v>0</v>
          </cell>
          <cell r="CM959">
            <v>0</v>
          </cell>
          <cell r="CN959">
            <v>0</v>
          </cell>
          <cell r="CO959">
            <v>0</v>
          </cell>
          <cell r="CP959">
            <v>0</v>
          </cell>
          <cell r="CQ959">
            <v>-7903</v>
          </cell>
          <cell r="CR959">
            <v>0</v>
          </cell>
          <cell r="CS959">
            <v>0</v>
          </cell>
          <cell r="CT959">
            <v>0</v>
          </cell>
          <cell r="CU959">
            <v>11475</v>
          </cell>
          <cell r="CV959">
            <v>0</v>
          </cell>
          <cell r="CW959">
            <v>0</v>
          </cell>
          <cell r="CX959">
            <v>0</v>
          </cell>
          <cell r="CY959">
            <v>0</v>
          </cell>
          <cell r="CZ959">
            <v>0</v>
          </cell>
          <cell r="DA959">
            <v>0</v>
          </cell>
          <cell r="DB959">
            <v>0</v>
          </cell>
          <cell r="DC959">
            <v>0</v>
          </cell>
          <cell r="DD959">
            <v>0</v>
          </cell>
          <cell r="DE959">
            <v>0</v>
          </cell>
          <cell r="DF959">
            <v>0</v>
          </cell>
          <cell r="DG959">
            <v>0</v>
          </cell>
          <cell r="DH959">
            <v>0</v>
          </cell>
          <cell r="DI959">
            <v>0</v>
          </cell>
          <cell r="DJ959">
            <v>0</v>
          </cell>
          <cell r="DK959">
            <v>0</v>
          </cell>
          <cell r="DL959">
            <v>228087</v>
          </cell>
          <cell r="DM959">
            <v>0</v>
          </cell>
          <cell r="DN959">
            <v>0</v>
          </cell>
          <cell r="DO959">
            <v>0</v>
          </cell>
          <cell r="DP959">
            <v>0</v>
          </cell>
          <cell r="DQ959">
            <v>213442</v>
          </cell>
          <cell r="DR959">
            <v>0</v>
          </cell>
          <cell r="DS959">
            <v>0</v>
          </cell>
          <cell r="DT959">
            <v>0</v>
          </cell>
          <cell r="DU959">
            <v>0</v>
          </cell>
          <cell r="DV959">
            <v>0</v>
          </cell>
          <cell r="DW959">
            <v>0</v>
          </cell>
          <cell r="DX959">
            <v>0</v>
          </cell>
          <cell r="DY959">
            <v>0</v>
          </cell>
          <cell r="DZ959">
            <v>0</v>
          </cell>
          <cell r="EA959">
            <v>0</v>
          </cell>
          <cell r="EB959">
            <v>0</v>
          </cell>
          <cell r="EC959">
            <v>0</v>
          </cell>
          <cell r="ED959">
            <v>0</v>
          </cell>
          <cell r="EE959">
            <v>0</v>
          </cell>
          <cell r="EF959">
            <v>0</v>
          </cell>
          <cell r="EG959">
            <v>0</v>
          </cell>
          <cell r="EH959">
            <v>0</v>
          </cell>
          <cell r="EI959">
            <v>0</v>
          </cell>
          <cell r="EJ959">
            <v>0</v>
          </cell>
          <cell r="EK959">
            <v>0</v>
          </cell>
          <cell r="EL959">
            <v>0</v>
          </cell>
          <cell r="EM959">
            <v>0</v>
          </cell>
          <cell r="EN959">
            <v>0</v>
          </cell>
          <cell r="EO959">
            <v>0</v>
          </cell>
          <cell r="EP959">
            <v>0</v>
          </cell>
          <cell r="EQ959">
            <v>0</v>
          </cell>
          <cell r="ER959">
            <v>0</v>
          </cell>
          <cell r="ES959">
            <v>0</v>
          </cell>
          <cell r="ET959">
            <v>0</v>
          </cell>
          <cell r="EU959">
            <v>0</v>
          </cell>
          <cell r="EV959">
            <v>0</v>
          </cell>
          <cell r="EW959">
            <v>0</v>
          </cell>
          <cell r="EX959">
            <v>0</v>
          </cell>
        </row>
        <row r="960"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0</v>
          </cell>
          <cell r="AF960">
            <v>0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  <cell r="AL960">
            <v>0</v>
          </cell>
          <cell r="AM960">
            <v>0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  <cell r="AR960">
            <v>0</v>
          </cell>
          <cell r="AS960">
            <v>0</v>
          </cell>
          <cell r="AT960">
            <v>0</v>
          </cell>
          <cell r="AU960">
            <v>0</v>
          </cell>
          <cell r="AV960">
            <v>0</v>
          </cell>
          <cell r="AW960">
            <v>0</v>
          </cell>
          <cell r="AX960">
            <v>0</v>
          </cell>
          <cell r="AY960">
            <v>0</v>
          </cell>
          <cell r="AZ960">
            <v>0</v>
          </cell>
          <cell r="BA960">
            <v>0</v>
          </cell>
          <cell r="BB960">
            <v>0</v>
          </cell>
          <cell r="BC960">
            <v>0</v>
          </cell>
          <cell r="BD960">
            <v>0</v>
          </cell>
          <cell r="BE960">
            <v>0</v>
          </cell>
          <cell r="BF960">
            <v>0</v>
          </cell>
          <cell r="BG960">
            <v>0</v>
          </cell>
          <cell r="BH960">
            <v>0</v>
          </cell>
          <cell r="BI960">
            <v>0</v>
          </cell>
          <cell r="BJ960">
            <v>0</v>
          </cell>
          <cell r="BK960">
            <v>0</v>
          </cell>
          <cell r="BL960">
            <v>0</v>
          </cell>
          <cell r="BM960">
            <v>0</v>
          </cell>
          <cell r="BN960">
            <v>0</v>
          </cell>
          <cell r="BO960">
            <v>0</v>
          </cell>
          <cell r="BP960">
            <v>0</v>
          </cell>
          <cell r="BQ960">
            <v>0</v>
          </cell>
          <cell r="BR960">
            <v>0</v>
          </cell>
          <cell r="BS960">
            <v>0</v>
          </cell>
          <cell r="BT960">
            <v>0</v>
          </cell>
          <cell r="BU960">
            <v>0</v>
          </cell>
          <cell r="BV960">
            <v>0</v>
          </cell>
          <cell r="BW960">
            <v>0</v>
          </cell>
          <cell r="BX960">
            <v>0</v>
          </cell>
          <cell r="BY960">
            <v>0</v>
          </cell>
          <cell r="BZ960">
            <v>0</v>
          </cell>
          <cell r="CA960">
            <v>0</v>
          </cell>
          <cell r="CB960">
            <v>0</v>
          </cell>
          <cell r="CC960">
            <v>0</v>
          </cell>
          <cell r="CD960">
            <v>0</v>
          </cell>
          <cell r="CE960">
            <v>0</v>
          </cell>
          <cell r="CF960">
            <v>0</v>
          </cell>
          <cell r="CG960">
            <v>0</v>
          </cell>
          <cell r="CH960">
            <v>0</v>
          </cell>
          <cell r="CI960">
            <v>0</v>
          </cell>
          <cell r="CJ960">
            <v>0</v>
          </cell>
          <cell r="CK960">
            <v>0</v>
          </cell>
          <cell r="CL960">
            <v>0</v>
          </cell>
          <cell r="CM960">
            <v>0</v>
          </cell>
          <cell r="CN960">
            <v>0</v>
          </cell>
          <cell r="CO960">
            <v>0</v>
          </cell>
          <cell r="CP960">
            <v>0</v>
          </cell>
          <cell r="CQ960">
            <v>0</v>
          </cell>
          <cell r="CR960">
            <v>0</v>
          </cell>
          <cell r="CS960">
            <v>0</v>
          </cell>
          <cell r="CT960">
            <v>0</v>
          </cell>
          <cell r="CU960">
            <v>0</v>
          </cell>
          <cell r="CV960">
            <v>0</v>
          </cell>
          <cell r="CW960">
            <v>0</v>
          </cell>
          <cell r="CX960">
            <v>0</v>
          </cell>
          <cell r="CY960">
            <v>0</v>
          </cell>
          <cell r="CZ960">
            <v>0</v>
          </cell>
          <cell r="DA960">
            <v>0</v>
          </cell>
          <cell r="DB960">
            <v>0</v>
          </cell>
          <cell r="DC960">
            <v>0</v>
          </cell>
          <cell r="DD960">
            <v>0</v>
          </cell>
          <cell r="DE960">
            <v>0</v>
          </cell>
          <cell r="DF960">
            <v>0</v>
          </cell>
          <cell r="DG960">
            <v>0</v>
          </cell>
          <cell r="DH960">
            <v>0</v>
          </cell>
          <cell r="DI960">
            <v>0</v>
          </cell>
          <cell r="DJ960">
            <v>0</v>
          </cell>
          <cell r="DK960">
            <v>0</v>
          </cell>
          <cell r="DL960">
            <v>6</v>
          </cell>
          <cell r="DM960">
            <v>0</v>
          </cell>
          <cell r="DN960">
            <v>0</v>
          </cell>
          <cell r="DO960">
            <v>0</v>
          </cell>
          <cell r="DP960">
            <v>0</v>
          </cell>
          <cell r="DQ960">
            <v>0</v>
          </cell>
          <cell r="DR960">
            <v>0</v>
          </cell>
          <cell r="DS960">
            <v>0</v>
          </cell>
          <cell r="DT960">
            <v>0</v>
          </cell>
          <cell r="DU960">
            <v>0</v>
          </cell>
          <cell r="DV960">
            <v>0</v>
          </cell>
          <cell r="DW960">
            <v>0</v>
          </cell>
          <cell r="DX960">
            <v>0</v>
          </cell>
          <cell r="DY960">
            <v>0</v>
          </cell>
          <cell r="DZ960">
            <v>0</v>
          </cell>
          <cell r="EA960">
            <v>0</v>
          </cell>
          <cell r="EB960">
            <v>0</v>
          </cell>
          <cell r="EC960">
            <v>0</v>
          </cell>
          <cell r="ED960">
            <v>0</v>
          </cell>
          <cell r="EE960">
            <v>0</v>
          </cell>
          <cell r="EF960">
            <v>0</v>
          </cell>
          <cell r="EG960">
            <v>0</v>
          </cell>
          <cell r="EH960">
            <v>0</v>
          </cell>
          <cell r="EI960">
            <v>0</v>
          </cell>
          <cell r="EJ960">
            <v>244048</v>
          </cell>
          <cell r="EK960">
            <v>0</v>
          </cell>
          <cell r="EL960">
            <v>0</v>
          </cell>
          <cell r="EM960">
            <v>0</v>
          </cell>
          <cell r="EN960">
            <v>0</v>
          </cell>
          <cell r="EO960">
            <v>0</v>
          </cell>
          <cell r="EP960">
            <v>0</v>
          </cell>
          <cell r="EQ960">
            <v>0</v>
          </cell>
          <cell r="ER960">
            <v>0</v>
          </cell>
          <cell r="ES960">
            <v>0</v>
          </cell>
          <cell r="ET960">
            <v>0</v>
          </cell>
          <cell r="EU960">
            <v>0</v>
          </cell>
          <cell r="EV960">
            <v>0</v>
          </cell>
          <cell r="EW960">
            <v>0</v>
          </cell>
          <cell r="EX960">
            <v>0</v>
          </cell>
        </row>
        <row r="961"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-7909.4190541542994</v>
          </cell>
          <cell r="H961">
            <v>0</v>
          </cell>
          <cell r="I961">
            <v>0</v>
          </cell>
          <cell r="J961" t="str">
            <v>REAL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-23225.428671276983</v>
          </cell>
          <cell r="U961">
            <v>-20485.428671276983</v>
          </cell>
          <cell r="V961">
            <v>0</v>
          </cell>
          <cell r="W961" t="str">
            <v>REAL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0</v>
          </cell>
          <cell r="AF961">
            <v>0</v>
          </cell>
          <cell r="AG961">
            <v>11597</v>
          </cell>
          <cell r="AH961">
            <v>-1607</v>
          </cell>
          <cell r="AI961">
            <v>0</v>
          </cell>
          <cell r="AJ961" t="str">
            <v>REAL</v>
          </cell>
          <cell r="AK961">
            <v>0</v>
          </cell>
          <cell r="AL961">
            <v>0</v>
          </cell>
          <cell r="AM961">
            <v>0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  <cell r="AR961">
            <v>0</v>
          </cell>
          <cell r="AS961">
            <v>0</v>
          </cell>
          <cell r="AT961">
            <v>-5069</v>
          </cell>
          <cell r="AU961">
            <v>579</v>
          </cell>
          <cell r="AV961">
            <v>0</v>
          </cell>
          <cell r="AW961" t="str">
            <v>REAL</v>
          </cell>
          <cell r="AX961">
            <v>0</v>
          </cell>
          <cell r="AY961">
            <v>0</v>
          </cell>
          <cell r="AZ961">
            <v>0</v>
          </cell>
          <cell r="BA961">
            <v>0</v>
          </cell>
          <cell r="BB961">
            <v>0</v>
          </cell>
          <cell r="BC961">
            <v>0</v>
          </cell>
          <cell r="BD961">
            <v>0</v>
          </cell>
          <cell r="BE961">
            <v>0</v>
          </cell>
          <cell r="BF961">
            <v>0</v>
          </cell>
          <cell r="BG961">
            <v>-8451</v>
          </cell>
          <cell r="BH961">
            <v>-664</v>
          </cell>
          <cell r="BI961">
            <v>0</v>
          </cell>
          <cell r="BJ961" t="str">
            <v>REAL</v>
          </cell>
          <cell r="BK961">
            <v>0</v>
          </cell>
          <cell r="BL961">
            <v>0</v>
          </cell>
          <cell r="BM961">
            <v>0</v>
          </cell>
          <cell r="BN961">
            <v>0</v>
          </cell>
          <cell r="BO961">
            <v>0</v>
          </cell>
          <cell r="BP961">
            <v>0</v>
          </cell>
          <cell r="BQ961">
            <v>0</v>
          </cell>
          <cell r="BR961">
            <v>0</v>
          </cell>
          <cell r="BS961">
            <v>0</v>
          </cell>
          <cell r="BT961">
            <v>2607</v>
          </cell>
          <cell r="BU961">
            <v>265</v>
          </cell>
          <cell r="BV961">
            <v>0</v>
          </cell>
          <cell r="BW961" t="str">
            <v>REAL</v>
          </cell>
          <cell r="BX961">
            <v>0</v>
          </cell>
          <cell r="BY961">
            <v>0</v>
          </cell>
          <cell r="BZ961">
            <v>0</v>
          </cell>
          <cell r="CA961">
            <v>0</v>
          </cell>
          <cell r="CB961">
            <v>0</v>
          </cell>
          <cell r="CC961">
            <v>0</v>
          </cell>
          <cell r="CD961">
            <v>0</v>
          </cell>
          <cell r="CE961">
            <v>0</v>
          </cell>
          <cell r="CF961">
            <v>0</v>
          </cell>
          <cell r="CG961">
            <v>-1481</v>
          </cell>
          <cell r="CH961">
            <v>-2562</v>
          </cell>
          <cell r="CI961">
            <v>0</v>
          </cell>
          <cell r="CJ961" t="str">
            <v>REAL</v>
          </cell>
          <cell r="CK961">
            <v>0</v>
          </cell>
          <cell r="CL961">
            <v>0</v>
          </cell>
          <cell r="CM961">
            <v>0</v>
          </cell>
          <cell r="CN961">
            <v>0</v>
          </cell>
          <cell r="CO961">
            <v>0</v>
          </cell>
          <cell r="CP961">
            <v>0</v>
          </cell>
          <cell r="CQ961">
            <v>0</v>
          </cell>
          <cell r="CR961">
            <v>0</v>
          </cell>
          <cell r="CS961">
            <v>0</v>
          </cell>
          <cell r="CT961">
            <v>3173</v>
          </cell>
          <cell r="CU961">
            <v>3174</v>
          </cell>
          <cell r="CV961">
            <v>0</v>
          </cell>
          <cell r="CW961" t="str">
            <v>REAL</v>
          </cell>
          <cell r="CX961">
            <v>0</v>
          </cell>
          <cell r="CY961">
            <v>0</v>
          </cell>
          <cell r="CZ961">
            <v>0</v>
          </cell>
          <cell r="DA961">
            <v>0</v>
          </cell>
          <cell r="DB961">
            <v>0</v>
          </cell>
          <cell r="DC961">
            <v>0</v>
          </cell>
          <cell r="DD961">
            <v>0</v>
          </cell>
          <cell r="DE961">
            <v>0</v>
          </cell>
          <cell r="DF961">
            <v>0</v>
          </cell>
          <cell r="DG961">
            <v>5620</v>
          </cell>
          <cell r="DH961">
            <v>3258</v>
          </cell>
          <cell r="DI961">
            <v>0</v>
          </cell>
          <cell r="DJ961" t="str">
            <v>REAL</v>
          </cell>
          <cell r="DK961">
            <v>0</v>
          </cell>
          <cell r="DL961">
            <v>0</v>
          </cell>
          <cell r="DM961">
            <v>0</v>
          </cell>
          <cell r="DN961">
            <v>0</v>
          </cell>
          <cell r="DO961">
            <v>0</v>
          </cell>
          <cell r="DP961">
            <v>0</v>
          </cell>
          <cell r="DQ961">
            <v>0</v>
          </cell>
          <cell r="DR961">
            <v>0</v>
          </cell>
          <cell r="DS961">
            <v>0</v>
          </cell>
          <cell r="DT961">
            <v>6085.2191441998584</v>
          </cell>
          <cell r="DU961">
            <v>7037.2191441998584</v>
          </cell>
          <cell r="DV961">
            <v>0</v>
          </cell>
          <cell r="DW961" t="str">
            <v>REAL</v>
          </cell>
          <cell r="DX961">
            <v>0</v>
          </cell>
          <cell r="DY961">
            <v>0</v>
          </cell>
          <cell r="DZ961">
            <v>0</v>
          </cell>
          <cell r="EA961">
            <v>0</v>
          </cell>
          <cell r="EB961">
            <v>0</v>
          </cell>
          <cell r="EC961">
            <v>0</v>
          </cell>
          <cell r="ED961">
            <v>0</v>
          </cell>
          <cell r="EE961">
            <v>0</v>
          </cell>
          <cell r="EF961">
            <v>0</v>
          </cell>
          <cell r="EG961">
            <v>7292</v>
          </cell>
          <cell r="EH961">
            <v>4948</v>
          </cell>
          <cell r="EI961">
            <v>0</v>
          </cell>
          <cell r="EJ961">
            <v>0</v>
          </cell>
          <cell r="EK961">
            <v>0</v>
          </cell>
          <cell r="EL961">
            <v>0</v>
          </cell>
          <cell r="EM961">
            <v>0</v>
          </cell>
          <cell r="EN961">
            <v>0</v>
          </cell>
          <cell r="EO961">
            <v>0</v>
          </cell>
          <cell r="EP961">
            <v>0</v>
          </cell>
          <cell r="EQ961">
            <v>0</v>
          </cell>
          <cell r="ER961">
            <v>0</v>
          </cell>
          <cell r="ES961">
            <v>0</v>
          </cell>
          <cell r="ET961">
            <v>0</v>
          </cell>
          <cell r="EU961">
            <v>0</v>
          </cell>
          <cell r="EV961">
            <v>0</v>
          </cell>
          <cell r="EW961">
            <v>0</v>
          </cell>
          <cell r="EX961">
            <v>0</v>
          </cell>
        </row>
        <row r="962"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 t="str">
            <v>Prod</v>
          </cell>
          <cell r="K962">
            <v>0</v>
          </cell>
          <cell r="L962" t="str">
            <v>Prod. Real</v>
          </cell>
          <cell r="M962">
            <v>0</v>
          </cell>
          <cell r="N962" t="str">
            <v>Venda</v>
          </cell>
          <cell r="O962" t="str">
            <v>Venda Real</v>
          </cell>
          <cell r="P962" t="str">
            <v>Fat</v>
          </cell>
          <cell r="Q962" t="str">
            <v>Fat Real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 t="str">
            <v>Prod</v>
          </cell>
          <cell r="X962">
            <v>0</v>
          </cell>
          <cell r="Y962" t="str">
            <v>Prod. Real</v>
          </cell>
          <cell r="Z962">
            <v>0</v>
          </cell>
          <cell r="AA962" t="str">
            <v>Venda</v>
          </cell>
          <cell r="AB962" t="str">
            <v>Venda Real</v>
          </cell>
          <cell r="AC962" t="str">
            <v>Fat</v>
          </cell>
          <cell r="AD962" t="str">
            <v>Fat Real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 t="str">
            <v>Prod</v>
          </cell>
          <cell r="AK962">
            <v>0</v>
          </cell>
          <cell r="AL962" t="str">
            <v>Prod. Real</v>
          </cell>
          <cell r="AM962">
            <v>0</v>
          </cell>
          <cell r="AN962" t="str">
            <v>Venda</v>
          </cell>
          <cell r="AO962" t="str">
            <v>Venda Real</v>
          </cell>
          <cell r="AP962" t="str">
            <v>Fat</v>
          </cell>
          <cell r="AQ962" t="str">
            <v>Fat Real</v>
          </cell>
          <cell r="AR962">
            <v>0</v>
          </cell>
          <cell r="AS962">
            <v>0</v>
          </cell>
          <cell r="AT962">
            <v>0</v>
          </cell>
          <cell r="AU962">
            <v>0</v>
          </cell>
          <cell r="AV962">
            <v>0</v>
          </cell>
          <cell r="AW962" t="str">
            <v>Prod</v>
          </cell>
          <cell r="AX962">
            <v>0</v>
          </cell>
          <cell r="AY962" t="str">
            <v>Prod. Real</v>
          </cell>
          <cell r="AZ962">
            <v>0</v>
          </cell>
          <cell r="BA962" t="str">
            <v>Venda</v>
          </cell>
          <cell r="BB962" t="str">
            <v>Venda Real</v>
          </cell>
          <cell r="BC962" t="str">
            <v>Fat</v>
          </cell>
          <cell r="BD962" t="str">
            <v>Fat Real</v>
          </cell>
          <cell r="BE962">
            <v>0</v>
          </cell>
          <cell r="BF962">
            <v>0</v>
          </cell>
          <cell r="BG962">
            <v>0</v>
          </cell>
          <cell r="BH962">
            <v>0</v>
          </cell>
          <cell r="BI962">
            <v>0</v>
          </cell>
          <cell r="BJ962" t="str">
            <v>Prod</v>
          </cell>
          <cell r="BK962">
            <v>0</v>
          </cell>
          <cell r="BL962" t="str">
            <v>Prod. Real</v>
          </cell>
          <cell r="BM962">
            <v>0</v>
          </cell>
          <cell r="BN962" t="str">
            <v>Venda</v>
          </cell>
          <cell r="BO962" t="str">
            <v>Venda Real</v>
          </cell>
          <cell r="BP962" t="str">
            <v>Fat</v>
          </cell>
          <cell r="BQ962" t="str">
            <v>Fat Real</v>
          </cell>
          <cell r="BR962">
            <v>0</v>
          </cell>
          <cell r="BS962">
            <v>0</v>
          </cell>
          <cell r="BT962">
            <v>0</v>
          </cell>
          <cell r="BU962">
            <v>0</v>
          </cell>
          <cell r="BV962">
            <v>0</v>
          </cell>
          <cell r="BW962" t="str">
            <v>Prod</v>
          </cell>
          <cell r="BX962">
            <v>0</v>
          </cell>
          <cell r="BY962" t="str">
            <v>Prod. Real</v>
          </cell>
          <cell r="BZ962">
            <v>0</v>
          </cell>
          <cell r="CA962" t="str">
            <v>Venda</v>
          </cell>
          <cell r="CB962" t="str">
            <v>Venda Real</v>
          </cell>
          <cell r="CC962" t="str">
            <v>Fat</v>
          </cell>
          <cell r="CD962" t="str">
            <v>Fat Real</v>
          </cell>
          <cell r="CE962">
            <v>0</v>
          </cell>
          <cell r="CF962">
            <v>0</v>
          </cell>
          <cell r="CG962">
            <v>0</v>
          </cell>
          <cell r="CH962">
            <v>0</v>
          </cell>
          <cell r="CI962">
            <v>0</v>
          </cell>
          <cell r="CJ962" t="str">
            <v>Prod</v>
          </cell>
          <cell r="CK962">
            <v>0</v>
          </cell>
          <cell r="CL962" t="str">
            <v>Prod. Real</v>
          </cell>
          <cell r="CM962">
            <v>0</v>
          </cell>
          <cell r="CN962" t="str">
            <v>Venda</v>
          </cell>
          <cell r="CO962" t="str">
            <v>Venda Real</v>
          </cell>
          <cell r="CP962" t="str">
            <v>Fat</v>
          </cell>
          <cell r="CQ962" t="str">
            <v>Fat Real</v>
          </cell>
          <cell r="CR962">
            <v>0</v>
          </cell>
          <cell r="CS962">
            <v>0</v>
          </cell>
          <cell r="CT962">
            <v>0</v>
          </cell>
          <cell r="CU962">
            <v>0</v>
          </cell>
          <cell r="CV962">
            <v>0</v>
          </cell>
          <cell r="CW962" t="str">
            <v>Prod</v>
          </cell>
          <cell r="CX962">
            <v>0</v>
          </cell>
          <cell r="CY962" t="str">
            <v>Prod. Real</v>
          </cell>
          <cell r="CZ962">
            <v>0</v>
          </cell>
          <cell r="DA962" t="str">
            <v>Venda</v>
          </cell>
          <cell r="DB962" t="str">
            <v>Venda Real</v>
          </cell>
          <cell r="DC962" t="str">
            <v>Fat</v>
          </cell>
          <cell r="DD962" t="str">
            <v>Fat Real</v>
          </cell>
          <cell r="DE962">
            <v>0</v>
          </cell>
          <cell r="DF962">
            <v>0</v>
          </cell>
          <cell r="DG962">
            <v>0</v>
          </cell>
          <cell r="DH962">
            <v>0</v>
          </cell>
          <cell r="DI962">
            <v>0</v>
          </cell>
          <cell r="DJ962" t="str">
            <v>Prod</v>
          </cell>
          <cell r="DK962">
            <v>0</v>
          </cell>
          <cell r="DL962" t="str">
            <v>Prod. Real</v>
          </cell>
          <cell r="DM962">
            <v>0</v>
          </cell>
          <cell r="DN962" t="str">
            <v>Venda</v>
          </cell>
          <cell r="DO962" t="str">
            <v>Venda Real</v>
          </cell>
          <cell r="DP962" t="str">
            <v>Fat</v>
          </cell>
          <cell r="DQ962" t="str">
            <v>Fat Real</v>
          </cell>
          <cell r="DR962">
            <v>0</v>
          </cell>
          <cell r="DS962">
            <v>0</v>
          </cell>
          <cell r="DT962">
            <v>0</v>
          </cell>
          <cell r="DU962">
            <v>0</v>
          </cell>
          <cell r="DV962">
            <v>0</v>
          </cell>
          <cell r="DW962" t="str">
            <v>Prod</v>
          </cell>
          <cell r="DX962" t="str">
            <v>Previsto</v>
          </cell>
          <cell r="DY962" t="str">
            <v>Prod. Real</v>
          </cell>
          <cell r="DZ962">
            <v>0</v>
          </cell>
          <cell r="EA962" t="str">
            <v>Venda</v>
          </cell>
          <cell r="EB962" t="str">
            <v>Venda Real</v>
          </cell>
          <cell r="EC962" t="str">
            <v>Fat</v>
          </cell>
          <cell r="ED962" t="str">
            <v>Fat Real</v>
          </cell>
          <cell r="EE962">
            <v>0</v>
          </cell>
          <cell r="EF962">
            <v>0</v>
          </cell>
          <cell r="EG962">
            <v>0</v>
          </cell>
          <cell r="EH962">
            <v>0</v>
          </cell>
          <cell r="EI962">
            <v>0</v>
          </cell>
          <cell r="EJ962" t="str">
            <v>Previsto</v>
          </cell>
          <cell r="EK962">
            <v>0</v>
          </cell>
          <cell r="EL962" t="str">
            <v/>
          </cell>
          <cell r="EM962">
            <v>0</v>
          </cell>
          <cell r="EN962" t="str">
            <v>Venda Prev.</v>
          </cell>
          <cell r="EO962" t="str">
            <v/>
          </cell>
          <cell r="EP962" t="str">
            <v>Fat Previsto</v>
          </cell>
          <cell r="EQ962" t="str">
            <v/>
          </cell>
          <cell r="ER962">
            <v>0</v>
          </cell>
          <cell r="ES962">
            <v>0</v>
          </cell>
          <cell r="ET962">
            <v>0</v>
          </cell>
          <cell r="EU962">
            <v>0</v>
          </cell>
          <cell r="EV962">
            <v>0</v>
          </cell>
          <cell r="EW962" t="str">
            <v>Previsto</v>
          </cell>
          <cell r="EX962">
            <v>0</v>
          </cell>
        </row>
        <row r="963">
          <cell r="B963" t="str">
            <v>ERRO</v>
          </cell>
          <cell r="C963">
            <v>0</v>
          </cell>
          <cell r="D963">
            <v>0</v>
          </cell>
          <cell r="E963">
            <v>0</v>
          </cell>
          <cell r="F963">
            <v>-41390.219144199858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-17459.00439939776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-6039.280054091796</v>
          </cell>
          <cell r="AB963">
            <v>0</v>
          </cell>
          <cell r="AC963">
            <v>0</v>
          </cell>
          <cell r="AD963">
            <v>0</v>
          </cell>
          <cell r="AE963">
            <v>0</v>
          </cell>
          <cell r="AF963">
            <v>0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  <cell r="AL963">
            <v>0</v>
          </cell>
          <cell r="AM963">
            <v>0</v>
          </cell>
          <cell r="AN963">
            <v>2625.8814257628401</v>
          </cell>
          <cell r="AO963">
            <v>0</v>
          </cell>
          <cell r="AP963">
            <v>0</v>
          </cell>
          <cell r="AQ963">
            <v>0</v>
          </cell>
          <cell r="AR963">
            <v>0</v>
          </cell>
          <cell r="AS963">
            <v>0</v>
          </cell>
          <cell r="AT963">
            <v>0</v>
          </cell>
          <cell r="AU963">
            <v>0</v>
          </cell>
          <cell r="AV963">
            <v>0</v>
          </cell>
          <cell r="AW963">
            <v>0</v>
          </cell>
          <cell r="AX963">
            <v>0</v>
          </cell>
          <cell r="AY963">
            <v>0</v>
          </cell>
          <cell r="AZ963">
            <v>0</v>
          </cell>
          <cell r="BA963">
            <v>-7854.6588256017712</v>
          </cell>
          <cell r="BB963">
            <v>0</v>
          </cell>
          <cell r="BC963">
            <v>0</v>
          </cell>
          <cell r="BD963">
            <v>0</v>
          </cell>
          <cell r="BE963">
            <v>0</v>
          </cell>
          <cell r="BF963">
            <v>0</v>
          </cell>
          <cell r="BG963">
            <v>0</v>
          </cell>
          <cell r="BH963">
            <v>0</v>
          </cell>
          <cell r="BI963">
            <v>0</v>
          </cell>
          <cell r="BJ963">
            <v>0</v>
          </cell>
          <cell r="BK963">
            <v>0</v>
          </cell>
          <cell r="BL963">
            <v>0</v>
          </cell>
          <cell r="BM963">
            <v>0</v>
          </cell>
          <cell r="BN963">
            <v>-30933.798356910585</v>
          </cell>
          <cell r="BO963">
            <v>0</v>
          </cell>
          <cell r="BP963">
            <v>0</v>
          </cell>
          <cell r="BQ963">
            <v>0</v>
          </cell>
          <cell r="BR963">
            <v>0</v>
          </cell>
          <cell r="BS963">
            <v>0</v>
          </cell>
          <cell r="BT963">
            <v>0</v>
          </cell>
          <cell r="BU963">
            <v>0</v>
          </cell>
          <cell r="BV963">
            <v>0</v>
          </cell>
          <cell r="BW963">
            <v>0</v>
          </cell>
          <cell r="BX963">
            <v>0</v>
          </cell>
          <cell r="BY963">
            <v>0</v>
          </cell>
          <cell r="BZ963">
            <v>0</v>
          </cell>
          <cell r="CA963">
            <v>-7470.2690863996104</v>
          </cell>
          <cell r="CB963">
            <v>0</v>
          </cell>
          <cell r="CC963">
            <v>0</v>
          </cell>
          <cell r="CD963">
            <v>0</v>
          </cell>
          <cell r="CE963">
            <v>0</v>
          </cell>
          <cell r="CF963">
            <v>0</v>
          </cell>
          <cell r="CG963">
            <v>0</v>
          </cell>
          <cell r="CH963">
            <v>0</v>
          </cell>
          <cell r="CI963">
            <v>0</v>
          </cell>
          <cell r="CJ963">
            <v>0</v>
          </cell>
          <cell r="CK963">
            <v>0</v>
          </cell>
          <cell r="CL963">
            <v>0</v>
          </cell>
          <cell r="CM963">
            <v>0</v>
          </cell>
          <cell r="CN963">
            <v>18323.356656664109</v>
          </cell>
          <cell r="CO963">
            <v>0</v>
          </cell>
          <cell r="CP963">
            <v>0</v>
          </cell>
          <cell r="CQ963">
            <v>0</v>
          </cell>
          <cell r="CR963">
            <v>0</v>
          </cell>
          <cell r="CS963">
            <v>0</v>
          </cell>
          <cell r="CT963">
            <v>0</v>
          </cell>
          <cell r="CU963">
            <v>0</v>
          </cell>
          <cell r="CV963">
            <v>0</v>
          </cell>
          <cell r="CW963">
            <v>0</v>
          </cell>
          <cell r="CX963">
            <v>0</v>
          </cell>
          <cell r="CY963">
            <v>0</v>
          </cell>
          <cell r="CZ963">
            <v>0</v>
          </cell>
          <cell r="DA963">
            <v>11539.277669677773</v>
          </cell>
          <cell r="DB963">
            <v>0</v>
          </cell>
          <cell r="DC963">
            <v>0</v>
          </cell>
          <cell r="DD963">
            <v>0</v>
          </cell>
          <cell r="DE963">
            <v>0</v>
          </cell>
          <cell r="DF963">
            <v>0</v>
          </cell>
          <cell r="DG963">
            <v>0</v>
          </cell>
          <cell r="DH963">
            <v>0</v>
          </cell>
          <cell r="DI963">
            <v>0</v>
          </cell>
          <cell r="DJ963">
            <v>0</v>
          </cell>
          <cell r="DK963">
            <v>0</v>
          </cell>
          <cell r="DL963">
            <v>0</v>
          </cell>
          <cell r="DM963">
            <v>0</v>
          </cell>
          <cell r="DN963">
            <v>0</v>
          </cell>
          <cell r="DO963">
            <v>0</v>
          </cell>
          <cell r="DP963">
            <v>0</v>
          </cell>
          <cell r="DQ963">
            <v>0</v>
          </cell>
          <cell r="DR963">
            <v>0</v>
          </cell>
          <cell r="DS963">
            <v>-22616.219144199858</v>
          </cell>
          <cell r="DT963">
            <v>0</v>
          </cell>
          <cell r="DU963">
            <v>0</v>
          </cell>
          <cell r="DV963">
            <v>0</v>
          </cell>
          <cell r="DW963">
            <v>0</v>
          </cell>
          <cell r="DX963">
            <v>0</v>
          </cell>
          <cell r="DY963">
            <v>0</v>
          </cell>
          <cell r="DZ963">
            <v>0</v>
          </cell>
          <cell r="EA963">
            <v>-18788</v>
          </cell>
          <cell r="EB963">
            <v>0</v>
          </cell>
          <cell r="EC963">
            <v>0</v>
          </cell>
          <cell r="ED963">
            <v>0</v>
          </cell>
          <cell r="EE963">
            <v>0</v>
          </cell>
          <cell r="EF963">
            <v>0</v>
          </cell>
          <cell r="EG963">
            <v>0</v>
          </cell>
          <cell r="EH963">
            <v>0</v>
          </cell>
          <cell r="EI963">
            <v>0</v>
          </cell>
          <cell r="EJ963">
            <v>0</v>
          </cell>
          <cell r="EK963">
            <v>0</v>
          </cell>
          <cell r="EL963">
            <v>0</v>
          </cell>
          <cell r="EM963">
            <v>0</v>
          </cell>
          <cell r="EN963">
            <v>14</v>
          </cell>
          <cell r="EO963">
            <v>0</v>
          </cell>
          <cell r="EP963">
            <v>0</v>
          </cell>
          <cell r="EQ963">
            <v>0</v>
          </cell>
          <cell r="ER963">
            <v>0</v>
          </cell>
          <cell r="ES963">
            <v>0</v>
          </cell>
          <cell r="ET963">
            <v>0</v>
          </cell>
          <cell r="EU963">
            <v>0</v>
          </cell>
          <cell r="EV963">
            <v>0</v>
          </cell>
          <cell r="EW963">
            <v>0</v>
          </cell>
          <cell r="EX963">
            <v>0</v>
          </cell>
        </row>
        <row r="964">
          <cell r="B964" t="str">
            <v>ERRO</v>
          </cell>
          <cell r="C964">
            <v>0</v>
          </cell>
          <cell r="D964">
            <v>0</v>
          </cell>
          <cell r="E964" t="str">
            <v>TOTAL</v>
          </cell>
          <cell r="F964">
            <v>-1103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-5366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-3980</v>
          </cell>
          <cell r="AB964">
            <v>0</v>
          </cell>
          <cell r="AC964">
            <v>0</v>
          </cell>
          <cell r="AD964">
            <v>0</v>
          </cell>
          <cell r="AE964">
            <v>0</v>
          </cell>
          <cell r="AF964">
            <v>0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>
            <v>0</v>
          </cell>
          <cell r="AM964">
            <v>0</v>
          </cell>
          <cell r="AN964">
            <v>-5603</v>
          </cell>
          <cell r="AO964">
            <v>0</v>
          </cell>
          <cell r="AP964">
            <v>0</v>
          </cell>
          <cell r="AQ964">
            <v>0</v>
          </cell>
          <cell r="AR964">
            <v>0</v>
          </cell>
          <cell r="AS964">
            <v>0</v>
          </cell>
          <cell r="AT964">
            <v>0</v>
          </cell>
          <cell r="AU964">
            <v>0</v>
          </cell>
          <cell r="AV964">
            <v>0</v>
          </cell>
          <cell r="AW964">
            <v>0</v>
          </cell>
          <cell r="AX964">
            <v>0</v>
          </cell>
          <cell r="AY964">
            <v>0</v>
          </cell>
          <cell r="AZ964">
            <v>0</v>
          </cell>
          <cell r="BA964">
            <v>-2707</v>
          </cell>
          <cell r="BB964">
            <v>0</v>
          </cell>
          <cell r="BC964">
            <v>0</v>
          </cell>
          <cell r="BD964">
            <v>0</v>
          </cell>
          <cell r="BE964">
            <v>0</v>
          </cell>
          <cell r="BF964">
            <v>0</v>
          </cell>
          <cell r="BG964">
            <v>0</v>
          </cell>
          <cell r="BH964">
            <v>0</v>
          </cell>
          <cell r="BI964">
            <v>0</v>
          </cell>
          <cell r="BJ964">
            <v>0</v>
          </cell>
          <cell r="BK964">
            <v>0</v>
          </cell>
          <cell r="BL964">
            <v>0</v>
          </cell>
          <cell r="BM964">
            <v>0</v>
          </cell>
          <cell r="BN964">
            <v>-7513</v>
          </cell>
          <cell r="BO964">
            <v>0</v>
          </cell>
          <cell r="BP964">
            <v>0</v>
          </cell>
          <cell r="BQ964">
            <v>0</v>
          </cell>
          <cell r="BR964">
            <v>0</v>
          </cell>
          <cell r="BS964">
            <v>0</v>
          </cell>
          <cell r="BT964">
            <v>0</v>
          </cell>
          <cell r="BU964">
            <v>0</v>
          </cell>
          <cell r="BV964">
            <v>0</v>
          </cell>
          <cell r="BW964">
            <v>0</v>
          </cell>
          <cell r="BX964">
            <v>0</v>
          </cell>
          <cell r="BY964">
            <v>0</v>
          </cell>
          <cell r="BZ964">
            <v>0</v>
          </cell>
          <cell r="CA964">
            <v>-10263</v>
          </cell>
          <cell r="CB964">
            <v>0</v>
          </cell>
          <cell r="CC964">
            <v>0</v>
          </cell>
          <cell r="CD964">
            <v>0</v>
          </cell>
          <cell r="CE964">
            <v>0</v>
          </cell>
          <cell r="CF964">
            <v>0</v>
          </cell>
          <cell r="CG964">
            <v>0</v>
          </cell>
          <cell r="CH964">
            <v>0</v>
          </cell>
          <cell r="CI964">
            <v>0</v>
          </cell>
          <cell r="CJ964">
            <v>0</v>
          </cell>
          <cell r="CK964">
            <v>0</v>
          </cell>
          <cell r="CL964">
            <v>0</v>
          </cell>
          <cell r="CM964">
            <v>0</v>
          </cell>
          <cell r="CN964">
            <v>-8323</v>
          </cell>
          <cell r="CO964">
            <v>0</v>
          </cell>
          <cell r="CP964">
            <v>0</v>
          </cell>
          <cell r="CQ964">
            <v>0</v>
          </cell>
          <cell r="CR964">
            <v>0</v>
          </cell>
          <cell r="CS964">
            <v>0</v>
          </cell>
          <cell r="CT964">
            <v>0</v>
          </cell>
          <cell r="CU964">
            <v>0</v>
          </cell>
          <cell r="CV964">
            <v>0</v>
          </cell>
          <cell r="CW964">
            <v>0</v>
          </cell>
          <cell r="CX964">
            <v>0</v>
          </cell>
          <cell r="CY964">
            <v>0</v>
          </cell>
          <cell r="CZ964">
            <v>0</v>
          </cell>
          <cell r="DA964">
            <v>-5546</v>
          </cell>
          <cell r="DB964">
            <v>0</v>
          </cell>
          <cell r="DC964">
            <v>0</v>
          </cell>
          <cell r="DD964">
            <v>0</v>
          </cell>
          <cell r="DE964">
            <v>0</v>
          </cell>
          <cell r="DF964">
            <v>0</v>
          </cell>
          <cell r="DG964">
            <v>0</v>
          </cell>
          <cell r="DH964">
            <v>0</v>
          </cell>
          <cell r="DI964">
            <v>0</v>
          </cell>
          <cell r="DJ964">
            <v>0</v>
          </cell>
          <cell r="DK964">
            <v>0</v>
          </cell>
          <cell r="DL964">
            <v>0</v>
          </cell>
          <cell r="DM964">
            <v>0</v>
          </cell>
          <cell r="DN964">
            <v>120</v>
          </cell>
          <cell r="DO964">
            <v>0</v>
          </cell>
          <cell r="DP964">
            <v>0</v>
          </cell>
          <cell r="DQ964">
            <v>0</v>
          </cell>
          <cell r="DR964">
            <v>0</v>
          </cell>
          <cell r="DS964">
            <v>0</v>
          </cell>
          <cell r="DT964">
            <v>0</v>
          </cell>
          <cell r="DU964">
            <v>0</v>
          </cell>
          <cell r="DV964">
            <v>0</v>
          </cell>
          <cell r="DW964">
            <v>0</v>
          </cell>
          <cell r="DX964">
            <v>0</v>
          </cell>
          <cell r="DY964">
            <v>0</v>
          </cell>
          <cell r="DZ964">
            <v>0</v>
          </cell>
          <cell r="EA964">
            <v>-4092</v>
          </cell>
          <cell r="EB964">
            <v>0</v>
          </cell>
          <cell r="EC964">
            <v>0</v>
          </cell>
          <cell r="ED964">
            <v>0</v>
          </cell>
          <cell r="EE964">
            <v>0</v>
          </cell>
          <cell r="EF964">
            <v>0</v>
          </cell>
          <cell r="EG964">
            <v>0</v>
          </cell>
          <cell r="EH964">
            <v>0</v>
          </cell>
          <cell r="EI964">
            <v>0</v>
          </cell>
          <cell r="EJ964">
            <v>0</v>
          </cell>
          <cell r="EK964">
            <v>0</v>
          </cell>
          <cell r="EL964">
            <v>0</v>
          </cell>
          <cell r="EM964">
            <v>0</v>
          </cell>
          <cell r="EN964">
            <v>3024</v>
          </cell>
          <cell r="EO964">
            <v>0</v>
          </cell>
          <cell r="EP964">
            <v>0</v>
          </cell>
          <cell r="EQ964">
            <v>0</v>
          </cell>
          <cell r="ER964">
            <v>0</v>
          </cell>
          <cell r="ES964">
            <v>0</v>
          </cell>
          <cell r="ET964">
            <v>0</v>
          </cell>
          <cell r="EU964">
            <v>0</v>
          </cell>
          <cell r="EV964">
            <v>0</v>
          </cell>
          <cell r="EW964">
            <v>0</v>
          </cell>
          <cell r="EX964">
            <v>0</v>
          </cell>
        </row>
        <row r="965"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0</v>
          </cell>
          <cell r="AF965">
            <v>0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  <cell r="AL965">
            <v>0</v>
          </cell>
          <cell r="AM965">
            <v>0</v>
          </cell>
          <cell r="AN965">
            <v>0</v>
          </cell>
          <cell r="AO965">
            <v>0</v>
          </cell>
          <cell r="AP965">
            <v>0</v>
          </cell>
          <cell r="AQ965">
            <v>0</v>
          </cell>
          <cell r="AR965">
            <v>0</v>
          </cell>
          <cell r="AS965">
            <v>0</v>
          </cell>
          <cell r="AT965">
            <v>0</v>
          </cell>
          <cell r="AU965">
            <v>0</v>
          </cell>
          <cell r="AV965">
            <v>0</v>
          </cell>
          <cell r="AW965">
            <v>0</v>
          </cell>
          <cell r="AX965">
            <v>0</v>
          </cell>
          <cell r="AY965">
            <v>0</v>
          </cell>
          <cell r="AZ965">
            <v>0</v>
          </cell>
          <cell r="BA965">
            <v>0</v>
          </cell>
          <cell r="BB965">
            <v>0</v>
          </cell>
          <cell r="BC965">
            <v>0</v>
          </cell>
          <cell r="BD965">
            <v>0</v>
          </cell>
          <cell r="BE965">
            <v>0</v>
          </cell>
          <cell r="BF965">
            <v>0</v>
          </cell>
          <cell r="BG965">
            <v>0</v>
          </cell>
          <cell r="BH965">
            <v>0</v>
          </cell>
          <cell r="BI965">
            <v>0</v>
          </cell>
          <cell r="BJ965">
            <v>0</v>
          </cell>
          <cell r="BK965">
            <v>0</v>
          </cell>
          <cell r="BL965">
            <v>0</v>
          </cell>
          <cell r="BM965">
            <v>0</v>
          </cell>
          <cell r="BN965">
            <v>0</v>
          </cell>
          <cell r="BO965">
            <v>0</v>
          </cell>
          <cell r="BP965">
            <v>0</v>
          </cell>
          <cell r="BQ965">
            <v>0</v>
          </cell>
          <cell r="BR965">
            <v>0</v>
          </cell>
          <cell r="BS965">
            <v>0</v>
          </cell>
          <cell r="BT965">
            <v>0</v>
          </cell>
          <cell r="BU965">
            <v>0</v>
          </cell>
          <cell r="BV965">
            <v>0</v>
          </cell>
          <cell r="BW965">
            <v>0</v>
          </cell>
          <cell r="BX965">
            <v>0</v>
          </cell>
          <cell r="BY965">
            <v>0</v>
          </cell>
          <cell r="BZ965">
            <v>0</v>
          </cell>
          <cell r="CA965">
            <v>0</v>
          </cell>
          <cell r="CB965">
            <v>0</v>
          </cell>
          <cell r="CC965">
            <v>0</v>
          </cell>
          <cell r="CD965">
            <v>0</v>
          </cell>
          <cell r="CE965">
            <v>0</v>
          </cell>
          <cell r="CF965">
            <v>0</v>
          </cell>
          <cell r="CG965">
            <v>0</v>
          </cell>
          <cell r="CH965">
            <v>0</v>
          </cell>
          <cell r="CI965">
            <v>0</v>
          </cell>
          <cell r="CJ965">
            <v>0</v>
          </cell>
          <cell r="CK965">
            <v>0</v>
          </cell>
          <cell r="CL965">
            <v>0</v>
          </cell>
          <cell r="CM965">
            <v>0</v>
          </cell>
          <cell r="CN965">
            <v>0</v>
          </cell>
          <cell r="CO965">
            <v>0</v>
          </cell>
          <cell r="CP965">
            <v>0</v>
          </cell>
          <cell r="CQ965">
            <v>0</v>
          </cell>
          <cell r="CR965">
            <v>0</v>
          </cell>
          <cell r="CS965">
            <v>0</v>
          </cell>
          <cell r="CT965">
            <v>0</v>
          </cell>
          <cell r="CU965">
            <v>0</v>
          </cell>
          <cell r="CV965">
            <v>0</v>
          </cell>
          <cell r="CW965">
            <v>0</v>
          </cell>
          <cell r="CX965">
            <v>0</v>
          </cell>
          <cell r="CY965">
            <v>0</v>
          </cell>
          <cell r="CZ965">
            <v>0</v>
          </cell>
          <cell r="DA965">
            <v>0</v>
          </cell>
          <cell r="DB965">
            <v>0</v>
          </cell>
          <cell r="DC965">
            <v>0</v>
          </cell>
          <cell r="DD965">
            <v>0</v>
          </cell>
          <cell r="DE965">
            <v>0</v>
          </cell>
          <cell r="DF965">
            <v>0</v>
          </cell>
          <cell r="DG965">
            <v>0</v>
          </cell>
          <cell r="DH965">
            <v>0</v>
          </cell>
          <cell r="DI965">
            <v>0</v>
          </cell>
          <cell r="DJ965">
            <v>0</v>
          </cell>
          <cell r="DK965">
            <v>0</v>
          </cell>
          <cell r="DL965">
            <v>0</v>
          </cell>
          <cell r="DM965">
            <v>0</v>
          </cell>
          <cell r="DN965">
            <v>0</v>
          </cell>
          <cell r="DO965">
            <v>0</v>
          </cell>
          <cell r="DP965">
            <v>0</v>
          </cell>
          <cell r="DQ965">
            <v>0</v>
          </cell>
          <cell r="DR965">
            <v>0</v>
          </cell>
          <cell r="DS965">
            <v>0</v>
          </cell>
          <cell r="DT965">
            <v>0</v>
          </cell>
          <cell r="DU965">
            <v>0</v>
          </cell>
          <cell r="DV965">
            <v>0</v>
          </cell>
          <cell r="DW965">
            <v>0</v>
          </cell>
          <cell r="DX965">
            <v>0</v>
          </cell>
          <cell r="DY965">
            <v>0</v>
          </cell>
          <cell r="DZ965">
            <v>0</v>
          </cell>
          <cell r="EA965">
            <v>0</v>
          </cell>
          <cell r="EB965">
            <v>0</v>
          </cell>
          <cell r="EC965">
            <v>0</v>
          </cell>
          <cell r="ED965">
            <v>0</v>
          </cell>
          <cell r="EE965">
            <v>0</v>
          </cell>
          <cell r="EF965">
            <v>0</v>
          </cell>
          <cell r="EG965">
            <v>0</v>
          </cell>
          <cell r="EH965">
            <v>0</v>
          </cell>
          <cell r="EI965">
            <v>0</v>
          </cell>
          <cell r="EJ965">
            <v>0</v>
          </cell>
          <cell r="EK965">
            <v>0</v>
          </cell>
          <cell r="EL965">
            <v>0</v>
          </cell>
          <cell r="EM965">
            <v>0</v>
          </cell>
          <cell r="EN965">
            <v>0</v>
          </cell>
          <cell r="EO965">
            <v>0</v>
          </cell>
          <cell r="EP965">
            <v>0</v>
          </cell>
          <cell r="EQ965">
            <v>0</v>
          </cell>
          <cell r="ER965">
            <v>0</v>
          </cell>
          <cell r="ES965">
            <v>0</v>
          </cell>
          <cell r="ET965">
            <v>0</v>
          </cell>
          <cell r="EU965">
            <v>0</v>
          </cell>
          <cell r="EV965">
            <v>0</v>
          </cell>
          <cell r="EW965">
            <v>0</v>
          </cell>
          <cell r="EX965">
            <v>0</v>
          </cell>
        </row>
        <row r="966">
          <cell r="B966" t="str">
            <v>LINHA 1-FSC</v>
          </cell>
          <cell r="C966">
            <v>0</v>
          </cell>
          <cell r="D966">
            <v>0</v>
          </cell>
          <cell r="E966">
            <v>0</v>
          </cell>
          <cell r="F966" t="str">
            <v>MI</v>
          </cell>
          <cell r="G966">
            <v>0</v>
          </cell>
          <cell r="H966">
            <v>0</v>
          </cell>
          <cell r="I966">
            <v>0</v>
          </cell>
          <cell r="J966">
            <v>16466.258409522175</v>
          </cell>
          <cell r="K966">
            <v>19115.442470243241</v>
          </cell>
          <cell r="L966">
            <v>17374</v>
          </cell>
          <cell r="M966">
            <v>24491</v>
          </cell>
          <cell r="N966">
            <v>20977.232813493894</v>
          </cell>
          <cell r="O966">
            <v>28058</v>
          </cell>
          <cell r="P966">
            <v>20977.232813493894</v>
          </cell>
          <cell r="Q966">
            <v>22363</v>
          </cell>
          <cell r="R966">
            <v>322</v>
          </cell>
          <cell r="S966">
            <v>82</v>
          </cell>
          <cell r="T966">
            <v>8356</v>
          </cell>
          <cell r="U966">
            <v>8438</v>
          </cell>
          <cell r="V966">
            <v>0</v>
          </cell>
          <cell r="W966">
            <v>26914.799663677801</v>
          </cell>
          <cell r="X966">
            <v>26239.586581799867</v>
          </cell>
          <cell r="Y966">
            <v>27955</v>
          </cell>
          <cell r="Z966">
            <v>9576</v>
          </cell>
          <cell r="AA966">
            <v>25638.227994336972</v>
          </cell>
          <cell r="AB966">
            <v>31875</v>
          </cell>
          <cell r="AC966">
            <v>25638.227994336972</v>
          </cell>
          <cell r="AD966">
            <v>29505</v>
          </cell>
          <cell r="AE966">
            <v>-178</v>
          </cell>
          <cell r="AF966">
            <v>43</v>
          </cell>
          <cell r="AG966">
            <v>7023</v>
          </cell>
          <cell r="AH966">
            <v>7066</v>
          </cell>
          <cell r="AI966">
            <v>0</v>
          </cell>
          <cell r="AJ966">
            <v>28698.101994118671</v>
          </cell>
          <cell r="AK966">
            <v>29326.423311052356</v>
          </cell>
          <cell r="AL966">
            <v>31592</v>
          </cell>
          <cell r="AM966">
            <v>22432</v>
          </cell>
          <cell r="AN966">
            <v>25440</v>
          </cell>
          <cell r="AO966">
            <v>33441</v>
          </cell>
          <cell r="AP966">
            <v>25440</v>
          </cell>
          <cell r="AQ966">
            <v>27858</v>
          </cell>
          <cell r="AR966">
            <v>2021</v>
          </cell>
          <cell r="AS966">
            <v>1596</v>
          </cell>
          <cell r="AT966">
            <v>9578</v>
          </cell>
          <cell r="AU966">
            <v>11174</v>
          </cell>
          <cell r="AV966">
            <v>0</v>
          </cell>
          <cell r="AW966">
            <v>23910.915419465717</v>
          </cell>
          <cell r="AX966">
            <v>25164.504855240026</v>
          </cell>
          <cell r="AY966">
            <v>22559</v>
          </cell>
          <cell r="AZ966">
            <v>17877</v>
          </cell>
          <cell r="BA966">
            <v>25682.412499999999</v>
          </cell>
          <cell r="BB966">
            <v>41418</v>
          </cell>
          <cell r="BC966">
            <v>25682.412499999999</v>
          </cell>
          <cell r="BD966">
            <v>24913</v>
          </cell>
          <cell r="BE966">
            <v>3</v>
          </cell>
          <cell r="BF966">
            <v>571</v>
          </cell>
          <cell r="BG966">
            <v>8246</v>
          </cell>
          <cell r="BH966">
            <v>8817</v>
          </cell>
          <cell r="BI966">
            <v>0</v>
          </cell>
          <cell r="BJ966">
            <v>19142.284442438584</v>
          </cell>
          <cell r="BK966">
            <v>9960</v>
          </cell>
          <cell r="BL966">
            <v>20178</v>
          </cell>
          <cell r="BM966">
            <v>15274</v>
          </cell>
          <cell r="BN966">
            <v>14566.333333333332</v>
          </cell>
          <cell r="BO966">
            <v>12969</v>
          </cell>
          <cell r="BP966">
            <v>14566.333333333332</v>
          </cell>
          <cell r="BQ966">
            <v>12969</v>
          </cell>
          <cell r="BR966">
            <v>180</v>
          </cell>
          <cell r="BS966">
            <v>947</v>
          </cell>
          <cell r="BT966">
            <v>14899</v>
          </cell>
          <cell r="BU966">
            <v>15846</v>
          </cell>
          <cell r="BV966">
            <v>0</v>
          </cell>
          <cell r="BW966">
            <v>27003.719186084702</v>
          </cell>
          <cell r="BX966">
            <v>26862.398657873422</v>
          </cell>
          <cell r="BY966">
            <v>27489</v>
          </cell>
          <cell r="BZ966">
            <v>7083</v>
          </cell>
          <cell r="CA966">
            <v>26546.872632591527</v>
          </cell>
          <cell r="CB966">
            <v>15301</v>
          </cell>
          <cell r="CC966">
            <v>26546.872632591527</v>
          </cell>
          <cell r="CD966">
            <v>15301</v>
          </cell>
          <cell r="CE966">
            <v>-243</v>
          </cell>
          <cell r="CF966">
            <v>333</v>
          </cell>
          <cell r="CG966">
            <v>27944</v>
          </cell>
          <cell r="CH966">
            <v>28277</v>
          </cell>
          <cell r="CI966">
            <v>0</v>
          </cell>
          <cell r="CJ966">
            <v>32509.158441830219</v>
          </cell>
          <cell r="CK966">
            <v>28765</v>
          </cell>
          <cell r="CL966">
            <v>32325</v>
          </cell>
          <cell r="CM966">
            <v>-26799</v>
          </cell>
          <cell r="CN966">
            <v>31613.963636363638</v>
          </cell>
          <cell r="CO966">
            <v>32998</v>
          </cell>
          <cell r="CP966">
            <v>31613.963636363638</v>
          </cell>
          <cell r="CQ966">
            <v>32998</v>
          </cell>
          <cell r="CR966">
            <v>-45</v>
          </cell>
          <cell r="CS966">
            <v>545</v>
          </cell>
          <cell r="CT966">
            <v>24679</v>
          </cell>
          <cell r="CU966">
            <v>25215</v>
          </cell>
          <cell r="CV966">
            <v>0</v>
          </cell>
          <cell r="CW966">
            <v>29282.284148170795</v>
          </cell>
          <cell r="CX966">
            <v>27518.718050764088</v>
          </cell>
          <cell r="CY966">
            <v>29171</v>
          </cell>
          <cell r="CZ966">
            <v>0</v>
          </cell>
          <cell r="DA966">
            <v>29145.627615250029</v>
          </cell>
          <cell r="DB966">
            <v>32883</v>
          </cell>
          <cell r="DC966">
            <v>29145.627615250029</v>
          </cell>
          <cell r="DD966">
            <v>32403</v>
          </cell>
          <cell r="DE966">
            <v>652</v>
          </cell>
          <cell r="DF966">
            <v>323</v>
          </cell>
          <cell r="DG966">
            <v>20528</v>
          </cell>
          <cell r="DH966">
            <v>20851</v>
          </cell>
          <cell r="DI966">
            <v>0</v>
          </cell>
          <cell r="DJ966">
            <v>19818</v>
          </cell>
          <cell r="DK966">
            <v>20618</v>
          </cell>
          <cell r="DL966">
            <v>21215</v>
          </cell>
          <cell r="DM966">
            <v>0</v>
          </cell>
          <cell r="DN966">
            <v>38759.9</v>
          </cell>
          <cell r="DO966">
            <v>13641</v>
          </cell>
          <cell r="DP966">
            <v>26951.9</v>
          </cell>
          <cell r="DQ966">
            <v>13641</v>
          </cell>
          <cell r="DR966">
            <v>-951</v>
          </cell>
          <cell r="DS966">
            <v>291</v>
          </cell>
          <cell r="DT966">
            <v>15998</v>
          </cell>
          <cell r="DU966">
            <v>16289</v>
          </cell>
          <cell r="DV966">
            <v>0</v>
          </cell>
          <cell r="DW966">
            <v>30250.917862323458</v>
          </cell>
          <cell r="DX966">
            <v>32097.694445245183</v>
          </cell>
          <cell r="DY966">
            <v>31310</v>
          </cell>
          <cell r="DZ966">
            <v>18584</v>
          </cell>
          <cell r="EA966">
            <v>34190</v>
          </cell>
          <cell r="EB966">
            <v>29112</v>
          </cell>
          <cell r="EC966">
            <v>34190</v>
          </cell>
          <cell r="ED966">
            <v>29112</v>
          </cell>
          <cell r="EE966">
            <v>891</v>
          </cell>
          <cell r="EF966">
            <v>878</v>
          </cell>
          <cell r="EG966">
            <v>16718</v>
          </cell>
          <cell r="EH966">
            <v>17596</v>
          </cell>
          <cell r="EI966">
            <v>0</v>
          </cell>
          <cell r="EJ966">
            <v>24944</v>
          </cell>
          <cell r="EK966">
            <v>23461</v>
          </cell>
          <cell r="EL966">
            <v>0</v>
          </cell>
          <cell r="EM966">
            <v>0</v>
          </cell>
          <cell r="EN966">
            <v>25190</v>
          </cell>
          <cell r="EO966">
            <v>0</v>
          </cell>
          <cell r="EP966">
            <v>25190</v>
          </cell>
          <cell r="EQ966">
            <v>0</v>
          </cell>
          <cell r="ER966">
            <v>13326</v>
          </cell>
          <cell r="ES966">
            <v>25165</v>
          </cell>
          <cell r="ET966">
            <v>16472</v>
          </cell>
          <cell r="EU966">
            <v>17350</v>
          </cell>
          <cell r="EV966">
            <v>0</v>
          </cell>
          <cell r="EW966">
            <v>25646.889934859595</v>
          </cell>
          <cell r="EX966">
            <v>13000</v>
          </cell>
        </row>
        <row r="967">
          <cell r="B967" t="str">
            <v>LINHA 2-FSC</v>
          </cell>
          <cell r="C967">
            <v>0</v>
          </cell>
          <cell r="D967">
            <v>0</v>
          </cell>
          <cell r="E967">
            <v>0</v>
          </cell>
          <cell r="F967" t="str">
            <v>MI</v>
          </cell>
          <cell r="G967">
            <v>0</v>
          </cell>
          <cell r="H967">
            <v>0</v>
          </cell>
          <cell r="I967">
            <v>0</v>
          </cell>
          <cell r="J967">
            <v>37676.670566502478</v>
          </cell>
          <cell r="K967">
            <v>23027.482142857152</v>
          </cell>
          <cell r="L967">
            <v>51954</v>
          </cell>
          <cell r="M967">
            <v>69084</v>
          </cell>
          <cell r="N967">
            <v>44808.459171130569</v>
          </cell>
          <cell r="O967">
            <v>90870</v>
          </cell>
          <cell r="P967">
            <v>44808.459171130569</v>
          </cell>
          <cell r="Q967">
            <v>53947</v>
          </cell>
          <cell r="R967">
            <v>681</v>
          </cell>
          <cell r="S967">
            <v>84</v>
          </cell>
          <cell r="T967">
            <v>12748</v>
          </cell>
          <cell r="U967">
            <v>12832</v>
          </cell>
          <cell r="V967">
            <v>0</v>
          </cell>
          <cell r="W967">
            <v>67615.641009852232</v>
          </cell>
          <cell r="X967">
            <v>39953.230295566478</v>
          </cell>
          <cell r="Y967">
            <v>65899</v>
          </cell>
          <cell r="Z967">
            <v>59538</v>
          </cell>
          <cell r="AA967">
            <v>64791.39053337925</v>
          </cell>
          <cell r="AB967">
            <v>99673</v>
          </cell>
          <cell r="AC967">
            <v>64791.39053337925</v>
          </cell>
          <cell r="AD967">
            <v>65563</v>
          </cell>
          <cell r="AE967">
            <v>-514</v>
          </cell>
          <cell r="AF967">
            <v>166</v>
          </cell>
          <cell r="AG967">
            <v>13516</v>
          </cell>
          <cell r="AH967">
            <v>13682</v>
          </cell>
          <cell r="AI967">
            <v>0</v>
          </cell>
          <cell r="AJ967">
            <v>53527.130724070477</v>
          </cell>
          <cell r="AK967">
            <v>53656.142857142884</v>
          </cell>
          <cell r="AL967">
            <v>51904</v>
          </cell>
          <cell r="AM967">
            <v>71910</v>
          </cell>
          <cell r="AN967">
            <v>51902</v>
          </cell>
          <cell r="AO967">
            <v>89337</v>
          </cell>
          <cell r="AP967">
            <v>51902</v>
          </cell>
          <cell r="AQ967">
            <v>52111</v>
          </cell>
          <cell r="AR967">
            <v>303</v>
          </cell>
          <cell r="AS967">
            <v>192</v>
          </cell>
          <cell r="AT967">
            <v>12980</v>
          </cell>
          <cell r="AU967">
            <v>13172</v>
          </cell>
          <cell r="AV967">
            <v>0</v>
          </cell>
          <cell r="AW967">
            <v>52316.657142857162</v>
          </cell>
          <cell r="AX967">
            <v>51158.657142857162</v>
          </cell>
          <cell r="AY967">
            <v>47334</v>
          </cell>
          <cell r="AZ967">
            <v>74890</v>
          </cell>
          <cell r="BA967">
            <v>58405.025000000001</v>
          </cell>
          <cell r="BB967">
            <v>121192</v>
          </cell>
          <cell r="BC967">
            <v>58405.025000000001</v>
          </cell>
          <cell r="BD967">
            <v>54564</v>
          </cell>
          <cell r="BE967">
            <v>-34</v>
          </cell>
          <cell r="BF967">
            <v>77</v>
          </cell>
          <cell r="BG967">
            <v>5899</v>
          </cell>
          <cell r="BH967">
            <v>5976</v>
          </cell>
          <cell r="BI967">
            <v>0</v>
          </cell>
          <cell r="BJ967">
            <v>48344.892857142884</v>
          </cell>
          <cell r="BK967">
            <v>39840</v>
          </cell>
          <cell r="BL967">
            <v>46505</v>
          </cell>
          <cell r="BM967">
            <v>55775</v>
          </cell>
          <cell r="BN967">
            <v>42766.333333333328</v>
          </cell>
          <cell r="BO967">
            <v>33972</v>
          </cell>
          <cell r="BP967">
            <v>42766.333333333328</v>
          </cell>
          <cell r="BQ967">
            <v>33972</v>
          </cell>
          <cell r="BR967">
            <v>-645</v>
          </cell>
          <cell r="BS967">
            <v>340</v>
          </cell>
          <cell r="BT967">
            <v>18814</v>
          </cell>
          <cell r="BU967">
            <v>19154</v>
          </cell>
          <cell r="BV967">
            <v>0</v>
          </cell>
          <cell r="BW967">
            <v>61380.000000000029</v>
          </cell>
          <cell r="BX967">
            <v>42027</v>
          </cell>
          <cell r="BY967">
            <v>62518</v>
          </cell>
          <cell r="BZ967">
            <v>55594</v>
          </cell>
          <cell r="CA967">
            <v>60213.11634347793</v>
          </cell>
          <cell r="CB967">
            <v>57677</v>
          </cell>
          <cell r="CC967">
            <v>60213.11634347793</v>
          </cell>
          <cell r="CD967">
            <v>57677</v>
          </cell>
          <cell r="CE967">
            <v>-144</v>
          </cell>
          <cell r="CF967">
            <v>868</v>
          </cell>
          <cell r="CG967">
            <v>23271</v>
          </cell>
          <cell r="CH967">
            <v>24139</v>
          </cell>
          <cell r="CI967">
            <v>0</v>
          </cell>
          <cell r="CJ967">
            <v>62581.86554621852</v>
          </cell>
          <cell r="CK967">
            <v>61781</v>
          </cell>
          <cell r="CL967">
            <v>62939</v>
          </cell>
          <cell r="CM967">
            <v>29009</v>
          </cell>
          <cell r="CN967">
            <v>61771.338506687884</v>
          </cell>
          <cell r="CO967">
            <v>68863</v>
          </cell>
          <cell r="CP967">
            <v>61771.338506687884</v>
          </cell>
          <cell r="CQ967">
            <v>68863</v>
          </cell>
          <cell r="CR967">
            <v>820</v>
          </cell>
          <cell r="CS967">
            <v>1050</v>
          </cell>
          <cell r="CT967">
            <v>16345</v>
          </cell>
          <cell r="CU967">
            <v>17395</v>
          </cell>
          <cell r="CV967">
            <v>0</v>
          </cell>
          <cell r="CW967">
            <v>61754.09774436093</v>
          </cell>
          <cell r="CX967">
            <v>61090.81203007522</v>
          </cell>
          <cell r="CY967">
            <v>62527</v>
          </cell>
          <cell r="CZ967">
            <v>0</v>
          </cell>
          <cell r="DA967">
            <v>54883.483348053516</v>
          </cell>
          <cell r="DB967">
            <v>53868</v>
          </cell>
          <cell r="DC967">
            <v>54883.483348053516</v>
          </cell>
          <cell r="DD967">
            <v>53868</v>
          </cell>
          <cell r="DE967">
            <v>508</v>
          </cell>
          <cell r="DF967">
            <v>832</v>
          </cell>
          <cell r="DG967">
            <v>24714</v>
          </cell>
          <cell r="DH967">
            <v>25546</v>
          </cell>
          <cell r="DI967">
            <v>0</v>
          </cell>
          <cell r="DJ967">
            <v>55295</v>
          </cell>
          <cell r="DK967">
            <v>55718</v>
          </cell>
          <cell r="DL967">
            <v>56215</v>
          </cell>
          <cell r="DM967">
            <v>0</v>
          </cell>
          <cell r="DN967">
            <v>50354.2</v>
          </cell>
          <cell r="DO967">
            <v>50479</v>
          </cell>
          <cell r="DP967">
            <v>41983.199999999997</v>
          </cell>
          <cell r="DQ967">
            <v>50479</v>
          </cell>
          <cell r="DR967">
            <v>-1517</v>
          </cell>
          <cell r="DS967">
            <v>438</v>
          </cell>
          <cell r="DT967">
            <v>20644</v>
          </cell>
          <cell r="DU967">
            <v>21082</v>
          </cell>
          <cell r="DV967">
            <v>0</v>
          </cell>
          <cell r="DW967">
            <v>50477</v>
          </cell>
          <cell r="DX967">
            <v>50735.19445676278</v>
          </cell>
          <cell r="DY967">
            <v>50461</v>
          </cell>
          <cell r="DZ967">
            <v>19304</v>
          </cell>
          <cell r="EA967">
            <v>52878</v>
          </cell>
          <cell r="EB967">
            <v>47119</v>
          </cell>
          <cell r="EC967">
            <v>52878</v>
          </cell>
          <cell r="ED967">
            <v>47119</v>
          </cell>
          <cell r="EE967">
            <v>3093</v>
          </cell>
          <cell r="EF967">
            <v>329</v>
          </cell>
          <cell r="EG967">
            <v>19994</v>
          </cell>
          <cell r="EH967">
            <v>20323</v>
          </cell>
          <cell r="EI967">
            <v>0</v>
          </cell>
          <cell r="EJ967">
            <v>39040</v>
          </cell>
          <cell r="EK967">
            <v>39052</v>
          </cell>
          <cell r="EL967">
            <v>0</v>
          </cell>
          <cell r="EM967">
            <v>0</v>
          </cell>
          <cell r="EN967">
            <v>44747</v>
          </cell>
          <cell r="EO967">
            <v>0</v>
          </cell>
          <cell r="EP967">
            <v>44747</v>
          </cell>
          <cell r="EQ967">
            <v>0</v>
          </cell>
          <cell r="ER967">
            <v>41857</v>
          </cell>
          <cell r="ES967">
            <v>0</v>
          </cell>
          <cell r="ET967">
            <v>14287</v>
          </cell>
          <cell r="EU967">
            <v>14616</v>
          </cell>
          <cell r="EV967">
            <v>0</v>
          </cell>
          <cell r="EW967">
            <v>33054.940522562494</v>
          </cell>
          <cell r="EX967">
            <v>0</v>
          </cell>
        </row>
        <row r="968">
          <cell r="B968" t="str">
            <v>LINHA 3-FSC</v>
          </cell>
          <cell r="C968">
            <v>0</v>
          </cell>
          <cell r="D968">
            <v>0</v>
          </cell>
          <cell r="E968">
            <v>0</v>
          </cell>
          <cell r="F968" t="str">
            <v>MI</v>
          </cell>
          <cell r="G968">
            <v>0</v>
          </cell>
          <cell r="H968">
            <v>0</v>
          </cell>
          <cell r="I968">
            <v>0</v>
          </cell>
          <cell r="J968">
            <v>37975.116923076923</v>
          </cell>
          <cell r="K968">
            <v>12240</v>
          </cell>
          <cell r="L968">
            <v>24012</v>
          </cell>
          <cell r="M968">
            <v>35932</v>
          </cell>
          <cell r="N968">
            <v>44051.684158675685</v>
          </cell>
          <cell r="O968">
            <v>59407</v>
          </cell>
          <cell r="P968">
            <v>44051.684158675685</v>
          </cell>
          <cell r="Q968">
            <v>26626</v>
          </cell>
          <cell r="R968">
            <v>753</v>
          </cell>
          <cell r="S968">
            <v>193</v>
          </cell>
          <cell r="T968">
            <v>9203</v>
          </cell>
          <cell r="U968">
            <v>9396</v>
          </cell>
          <cell r="V968">
            <v>0</v>
          </cell>
          <cell r="W968">
            <v>32760.313230769243</v>
          </cell>
          <cell r="X968">
            <v>62730.829230769275</v>
          </cell>
          <cell r="Y968">
            <v>33385</v>
          </cell>
          <cell r="Z968">
            <v>48</v>
          </cell>
          <cell r="AA968">
            <v>27819.139899160822</v>
          </cell>
          <cell r="AB968">
            <v>57575</v>
          </cell>
          <cell r="AC968">
            <v>27819.139899160822</v>
          </cell>
          <cell r="AD968">
            <v>30697</v>
          </cell>
          <cell r="AE968">
            <v>-641</v>
          </cell>
          <cell r="AF968">
            <v>67</v>
          </cell>
          <cell r="AG968">
            <v>12658</v>
          </cell>
          <cell r="AH968">
            <v>12725</v>
          </cell>
          <cell r="AI968">
            <v>0</v>
          </cell>
          <cell r="AJ968">
            <v>64763.164000000026</v>
          </cell>
          <cell r="AK968">
            <v>66353.087076923082</v>
          </cell>
          <cell r="AL968">
            <v>66555</v>
          </cell>
          <cell r="AM968">
            <v>39360</v>
          </cell>
          <cell r="AN968">
            <v>59091.181447459057</v>
          </cell>
          <cell r="AO968">
            <v>95541</v>
          </cell>
          <cell r="AP968">
            <v>59091.181447459057</v>
          </cell>
          <cell r="AQ968">
            <v>64457</v>
          </cell>
          <cell r="AR968">
            <v>1138</v>
          </cell>
          <cell r="AS968">
            <v>285</v>
          </cell>
          <cell r="AT968">
            <v>13400</v>
          </cell>
          <cell r="AU968">
            <v>13685</v>
          </cell>
          <cell r="AV968">
            <v>0</v>
          </cell>
          <cell r="AW968">
            <v>64665.420615384639</v>
          </cell>
          <cell r="AX968">
            <v>63651.882153846178</v>
          </cell>
          <cell r="AY968">
            <v>63098</v>
          </cell>
          <cell r="AZ968">
            <v>59872</v>
          </cell>
          <cell r="BA968">
            <v>69969.986764376052</v>
          </cell>
          <cell r="BB968">
            <v>125738</v>
          </cell>
          <cell r="BC968">
            <v>69969.986764376052</v>
          </cell>
          <cell r="BD968">
            <v>71741</v>
          </cell>
          <cell r="BE968">
            <v>-586</v>
          </cell>
          <cell r="BF968">
            <v>173</v>
          </cell>
          <cell r="BG968">
            <v>5455</v>
          </cell>
          <cell r="BH968">
            <v>5628</v>
          </cell>
          <cell r="BI968">
            <v>0</v>
          </cell>
          <cell r="BJ968">
            <v>51318.590358088259</v>
          </cell>
          <cell r="BK968">
            <v>9200</v>
          </cell>
          <cell r="BL968">
            <v>52547</v>
          </cell>
          <cell r="BM968">
            <v>21395</v>
          </cell>
          <cell r="BN968">
            <v>44700.554168000002</v>
          </cell>
          <cell r="BO968">
            <v>43261</v>
          </cell>
          <cell r="BP968">
            <v>44700.554168000002</v>
          </cell>
          <cell r="BQ968">
            <v>43261</v>
          </cell>
          <cell r="BR968">
            <v>-621</v>
          </cell>
          <cell r="BS968">
            <v>396</v>
          </cell>
          <cell r="BT968">
            <v>15139</v>
          </cell>
          <cell r="BU968">
            <v>15535</v>
          </cell>
          <cell r="BV968">
            <v>0</v>
          </cell>
          <cell r="BW968">
            <v>71932.890769230784</v>
          </cell>
          <cell r="BX968">
            <v>39620</v>
          </cell>
          <cell r="BY968">
            <v>71622</v>
          </cell>
          <cell r="BZ968">
            <v>59143</v>
          </cell>
          <cell r="CA968">
            <v>62951.788303235953</v>
          </cell>
          <cell r="CB968">
            <v>65848</v>
          </cell>
          <cell r="CC968">
            <v>62951.788303235953</v>
          </cell>
          <cell r="CD968">
            <v>65848</v>
          </cell>
          <cell r="CE968">
            <v>-238</v>
          </cell>
          <cell r="CF968">
            <v>393</v>
          </cell>
          <cell r="CG968">
            <v>21154</v>
          </cell>
          <cell r="CH968">
            <v>21547</v>
          </cell>
          <cell r="CI968">
            <v>0</v>
          </cell>
          <cell r="CJ968">
            <v>73771.69123076924</v>
          </cell>
          <cell r="CK968">
            <v>69650</v>
          </cell>
          <cell r="CL968">
            <v>73488</v>
          </cell>
          <cell r="CM968">
            <v>40229</v>
          </cell>
          <cell r="CN968">
            <v>78458</v>
          </cell>
          <cell r="CO968">
            <v>86073</v>
          </cell>
          <cell r="CP968">
            <v>78458</v>
          </cell>
          <cell r="CQ968">
            <v>86073</v>
          </cell>
          <cell r="CR968">
            <v>-258</v>
          </cell>
          <cell r="CS968">
            <v>205</v>
          </cell>
          <cell r="CT968">
            <v>11440</v>
          </cell>
          <cell r="CU968">
            <v>11654</v>
          </cell>
          <cell r="CV968">
            <v>0</v>
          </cell>
          <cell r="CW968">
            <v>73774.948244343919</v>
          </cell>
          <cell r="CX968">
            <v>73874.242361990968</v>
          </cell>
          <cell r="CY968">
            <v>73069</v>
          </cell>
          <cell r="CZ968">
            <v>0</v>
          </cell>
          <cell r="DA968">
            <v>60328.858019655112</v>
          </cell>
          <cell r="DB968">
            <v>67369</v>
          </cell>
          <cell r="DC968">
            <v>60328.858019655112</v>
          </cell>
          <cell r="DD968">
            <v>67369</v>
          </cell>
          <cell r="DE968">
            <v>1118</v>
          </cell>
          <cell r="DF968">
            <v>164</v>
          </cell>
          <cell r="DG968">
            <v>15894</v>
          </cell>
          <cell r="DH968">
            <v>16058</v>
          </cell>
          <cell r="DI968">
            <v>0</v>
          </cell>
          <cell r="DJ968">
            <v>71175</v>
          </cell>
          <cell r="DK968">
            <v>71175</v>
          </cell>
          <cell r="DL968">
            <v>71210</v>
          </cell>
          <cell r="DM968">
            <v>0</v>
          </cell>
          <cell r="DN968">
            <v>57977.1</v>
          </cell>
          <cell r="DO968">
            <v>79925</v>
          </cell>
          <cell r="DP968">
            <v>54743.880855800147</v>
          </cell>
          <cell r="DQ968">
            <v>79925</v>
          </cell>
          <cell r="DR968">
            <v>-960</v>
          </cell>
          <cell r="DS968">
            <v>603</v>
          </cell>
          <cell r="DT968">
            <v>32165</v>
          </cell>
          <cell r="DU968">
            <v>32768</v>
          </cell>
          <cell r="DV968">
            <v>0</v>
          </cell>
          <cell r="DW968">
            <v>68987</v>
          </cell>
          <cell r="DX968">
            <v>73309.848615384632</v>
          </cell>
          <cell r="DY968">
            <v>69519</v>
          </cell>
          <cell r="DZ968">
            <v>37409</v>
          </cell>
          <cell r="EA968">
            <v>73464</v>
          </cell>
          <cell r="EB968">
            <v>74984</v>
          </cell>
          <cell r="EC968">
            <v>73464</v>
          </cell>
          <cell r="ED968">
            <v>74984</v>
          </cell>
          <cell r="EE968">
            <v>-1736</v>
          </cell>
          <cell r="EF968">
            <v>1065</v>
          </cell>
          <cell r="EG968">
            <v>27974</v>
          </cell>
          <cell r="EH968">
            <v>29039</v>
          </cell>
          <cell r="EI968">
            <v>0</v>
          </cell>
          <cell r="EJ968">
            <v>73690</v>
          </cell>
          <cell r="EK968">
            <v>73675</v>
          </cell>
          <cell r="EL968">
            <v>0</v>
          </cell>
          <cell r="EM968">
            <v>0</v>
          </cell>
          <cell r="EN968">
            <v>85475</v>
          </cell>
          <cell r="EO968">
            <v>0</v>
          </cell>
          <cell r="EP968">
            <v>85475</v>
          </cell>
          <cell r="EQ968">
            <v>0</v>
          </cell>
          <cell r="ER968">
            <v>0</v>
          </cell>
          <cell r="ES968">
            <v>0</v>
          </cell>
          <cell r="ET968">
            <v>16189</v>
          </cell>
          <cell r="EU968">
            <v>17254</v>
          </cell>
          <cell r="EV968">
            <v>0</v>
          </cell>
          <cell r="EW968">
            <v>65054.546838760078</v>
          </cell>
          <cell r="EX968">
            <v>6500</v>
          </cell>
        </row>
        <row r="969">
          <cell r="B969" t="str">
            <v>LINHA 4-FSC</v>
          </cell>
          <cell r="C969">
            <v>0</v>
          </cell>
          <cell r="D969">
            <v>0</v>
          </cell>
          <cell r="E969">
            <v>0</v>
          </cell>
          <cell r="F969" t="str">
            <v>MI</v>
          </cell>
          <cell r="G969">
            <v>0</v>
          </cell>
          <cell r="H969">
            <v>0</v>
          </cell>
          <cell r="I969">
            <v>0</v>
          </cell>
          <cell r="J969">
            <v>22105.332934609251</v>
          </cell>
          <cell r="K969">
            <v>13320.021531100494</v>
          </cell>
          <cell r="L969">
            <v>23954</v>
          </cell>
          <cell r="M969">
            <v>30879</v>
          </cell>
          <cell r="N969">
            <v>24359.528835428075</v>
          </cell>
          <cell r="O969">
            <v>40560</v>
          </cell>
          <cell r="P969">
            <v>24359.528835428075</v>
          </cell>
          <cell r="Q969">
            <v>20658</v>
          </cell>
          <cell r="R969">
            <v>968</v>
          </cell>
          <cell r="S969">
            <v>350</v>
          </cell>
          <cell r="T969">
            <v>10734</v>
          </cell>
          <cell r="U969">
            <v>11084</v>
          </cell>
          <cell r="V969">
            <v>0</v>
          </cell>
          <cell r="W969">
            <v>33903.240759569395</v>
          </cell>
          <cell r="X969">
            <v>33762.189792663507</v>
          </cell>
          <cell r="Y969">
            <v>32481</v>
          </cell>
          <cell r="Z969">
            <v>10689</v>
          </cell>
          <cell r="AA969">
            <v>29695.640589162824</v>
          </cell>
          <cell r="AB969">
            <v>41072</v>
          </cell>
          <cell r="AC969">
            <v>29695.640589162824</v>
          </cell>
          <cell r="AD969">
            <v>30987</v>
          </cell>
          <cell r="AE969">
            <v>-533</v>
          </cell>
          <cell r="AF969">
            <v>1150</v>
          </cell>
          <cell r="AG969">
            <v>11961</v>
          </cell>
          <cell r="AH969">
            <v>13111</v>
          </cell>
          <cell r="AI969">
            <v>0</v>
          </cell>
          <cell r="AJ969">
            <v>33461.246172248808</v>
          </cell>
          <cell r="AK969">
            <v>34226.114752791102</v>
          </cell>
          <cell r="AL969">
            <v>33017</v>
          </cell>
          <cell r="AM969">
            <v>12313</v>
          </cell>
          <cell r="AN969">
            <v>31083</v>
          </cell>
          <cell r="AO969">
            <v>40232</v>
          </cell>
          <cell r="AP969">
            <v>31083</v>
          </cell>
          <cell r="AQ969">
            <v>32088</v>
          </cell>
          <cell r="AR969">
            <v>71</v>
          </cell>
          <cell r="AS969">
            <v>1058</v>
          </cell>
          <cell r="AT969">
            <v>12911</v>
          </cell>
          <cell r="AU969">
            <v>13969</v>
          </cell>
          <cell r="AV969">
            <v>0</v>
          </cell>
          <cell r="AW969">
            <v>27411.522248803838</v>
          </cell>
          <cell r="AX969">
            <v>11070</v>
          </cell>
          <cell r="AY969">
            <v>24348</v>
          </cell>
          <cell r="AZ969">
            <v>9272</v>
          </cell>
          <cell r="BA969">
            <v>25168.107178883023</v>
          </cell>
          <cell r="BB969">
            <v>36660</v>
          </cell>
          <cell r="BC969">
            <v>25168.107178883023</v>
          </cell>
          <cell r="BD969">
            <v>27827</v>
          </cell>
          <cell r="BE969">
            <v>-324</v>
          </cell>
          <cell r="BF969">
            <v>551</v>
          </cell>
          <cell r="BG969">
            <v>10263</v>
          </cell>
          <cell r="BH969">
            <v>10814</v>
          </cell>
          <cell r="BI969">
            <v>0</v>
          </cell>
          <cell r="BJ969">
            <v>15959.074230960934</v>
          </cell>
          <cell r="BK969">
            <v>15380</v>
          </cell>
          <cell r="BL969">
            <v>15114</v>
          </cell>
          <cell r="BM969">
            <v>16921</v>
          </cell>
          <cell r="BN969">
            <v>17552.488583743929</v>
          </cell>
          <cell r="BO969">
            <v>12638</v>
          </cell>
          <cell r="BP969">
            <v>17552.488583743929</v>
          </cell>
          <cell r="BQ969">
            <v>12638</v>
          </cell>
          <cell r="BR969">
            <v>202</v>
          </cell>
          <cell r="BS969">
            <v>827</v>
          </cell>
          <cell r="BT969">
            <v>12261</v>
          </cell>
          <cell r="BU969">
            <v>13088</v>
          </cell>
          <cell r="BV969">
            <v>0</v>
          </cell>
          <cell r="BW969">
            <v>26882.253189792678</v>
          </cell>
          <cell r="BX969">
            <v>15530</v>
          </cell>
          <cell r="BY969">
            <v>27036</v>
          </cell>
          <cell r="BZ969">
            <v>13097</v>
          </cell>
          <cell r="CA969">
            <v>19024.706770511362</v>
          </cell>
          <cell r="CB969">
            <v>22398</v>
          </cell>
          <cell r="CC969">
            <v>19024.706770511362</v>
          </cell>
          <cell r="CD969">
            <v>22398</v>
          </cell>
          <cell r="CE969">
            <v>-238</v>
          </cell>
          <cell r="CF969">
            <v>1196</v>
          </cell>
          <cell r="CG969">
            <v>16768</v>
          </cell>
          <cell r="CH969">
            <v>17964</v>
          </cell>
          <cell r="CI969">
            <v>0</v>
          </cell>
          <cell r="CJ969">
            <v>26151.211483253621</v>
          </cell>
          <cell r="CK969">
            <v>26976.097846889981</v>
          </cell>
          <cell r="CL969">
            <v>27201</v>
          </cell>
          <cell r="CM969">
            <v>5144</v>
          </cell>
          <cell r="CN969">
            <v>28223.619472423223</v>
          </cell>
          <cell r="CO969">
            <v>28004</v>
          </cell>
          <cell r="CP969">
            <v>28223.619472423223</v>
          </cell>
          <cell r="CQ969">
            <v>28004</v>
          </cell>
          <cell r="CR969">
            <v>378</v>
          </cell>
          <cell r="CS969">
            <v>1129</v>
          </cell>
          <cell r="CT969">
            <v>15654</v>
          </cell>
          <cell r="CU969">
            <v>16783</v>
          </cell>
          <cell r="CV969">
            <v>0</v>
          </cell>
          <cell r="CW969">
            <v>23902.691361509846</v>
          </cell>
          <cell r="CX969">
            <v>25195.982345826698</v>
          </cell>
          <cell r="CY969">
            <v>24082</v>
          </cell>
          <cell r="CZ969">
            <v>0</v>
          </cell>
          <cell r="DA969">
            <v>22383.219811977546</v>
          </cell>
          <cell r="DB969">
            <v>25349</v>
          </cell>
          <cell r="DC969">
            <v>22383.219811977546</v>
          </cell>
          <cell r="DD969">
            <v>25349</v>
          </cell>
          <cell r="DE969">
            <v>435</v>
          </cell>
          <cell r="DF969">
            <v>1460</v>
          </cell>
          <cell r="DG969">
            <v>13621</v>
          </cell>
          <cell r="DH969">
            <v>15081</v>
          </cell>
          <cell r="DI969">
            <v>0</v>
          </cell>
          <cell r="DJ969">
            <v>24085</v>
          </cell>
          <cell r="DK969">
            <v>22436</v>
          </cell>
          <cell r="DL969">
            <v>25784</v>
          </cell>
          <cell r="DM969">
            <v>0</v>
          </cell>
          <cell r="DN969">
            <v>26104</v>
          </cell>
          <cell r="DO969">
            <v>23194</v>
          </cell>
          <cell r="DP969">
            <v>26104</v>
          </cell>
          <cell r="DQ969">
            <v>23194</v>
          </cell>
          <cell r="DR969">
            <v>-628</v>
          </cell>
          <cell r="DS969">
            <v>3309</v>
          </cell>
          <cell r="DT969">
            <v>14990</v>
          </cell>
          <cell r="DU969">
            <v>18299</v>
          </cell>
          <cell r="DV969">
            <v>0</v>
          </cell>
          <cell r="DW969">
            <v>22685</v>
          </cell>
          <cell r="DX969">
            <v>28022.206836146324</v>
          </cell>
          <cell r="DY969">
            <v>21705</v>
          </cell>
          <cell r="DZ969">
            <v>14010</v>
          </cell>
          <cell r="EA969">
            <v>27273</v>
          </cell>
          <cell r="EB969">
            <v>24746</v>
          </cell>
          <cell r="EC969">
            <v>27273</v>
          </cell>
          <cell r="ED969">
            <v>24746</v>
          </cell>
          <cell r="EE969">
            <v>712</v>
          </cell>
          <cell r="EF969">
            <v>1610</v>
          </cell>
          <cell r="EG969">
            <v>12936</v>
          </cell>
          <cell r="EH969">
            <v>14546</v>
          </cell>
          <cell r="EI969">
            <v>0</v>
          </cell>
          <cell r="EJ969">
            <v>26784</v>
          </cell>
          <cell r="EK969">
            <v>24709</v>
          </cell>
          <cell r="EL969">
            <v>0</v>
          </cell>
          <cell r="EM969">
            <v>0</v>
          </cell>
          <cell r="EN969">
            <v>27145</v>
          </cell>
          <cell r="EO969">
            <v>0</v>
          </cell>
          <cell r="EP969">
            <v>27145</v>
          </cell>
          <cell r="EQ969">
            <v>0</v>
          </cell>
          <cell r="ER969">
            <v>27145</v>
          </cell>
          <cell r="ES969">
            <v>12575</v>
          </cell>
          <cell r="ET969">
            <v>12575</v>
          </cell>
          <cell r="EU969">
            <v>14185</v>
          </cell>
          <cell r="EV969">
            <v>0</v>
          </cell>
          <cell r="EW969">
            <v>30731.466166728027</v>
          </cell>
          <cell r="EX969">
            <v>44</v>
          </cell>
        </row>
        <row r="970">
          <cell r="B970" t="str">
            <v>LINHA 5-FSC</v>
          </cell>
          <cell r="C970">
            <v>0</v>
          </cell>
          <cell r="D970">
            <v>0</v>
          </cell>
          <cell r="E970">
            <v>0</v>
          </cell>
          <cell r="F970" t="str">
            <v>MI</v>
          </cell>
          <cell r="G970">
            <v>0</v>
          </cell>
          <cell r="H970">
            <v>0</v>
          </cell>
          <cell r="I970">
            <v>0</v>
          </cell>
          <cell r="J970">
            <v>29496.496894409946</v>
          </cell>
          <cell r="K970">
            <v>30612</v>
          </cell>
          <cell r="L970">
            <v>28629</v>
          </cell>
          <cell r="M970">
            <v>15984</v>
          </cell>
          <cell r="N970">
            <v>35051.623248005511</v>
          </cell>
          <cell r="O970">
            <v>44107</v>
          </cell>
          <cell r="P970">
            <v>35051.623248005511</v>
          </cell>
          <cell r="Q970">
            <v>30372</v>
          </cell>
          <cell r="R970">
            <v>465</v>
          </cell>
          <cell r="S970">
            <v>514</v>
          </cell>
          <cell r="T970">
            <v>11076</v>
          </cell>
          <cell r="U970">
            <v>11590</v>
          </cell>
          <cell r="V970">
            <v>0</v>
          </cell>
          <cell r="W970">
            <v>28651.871012171989</v>
          </cell>
          <cell r="X970">
            <v>27200.688591779064</v>
          </cell>
          <cell r="Y970">
            <v>28899</v>
          </cell>
          <cell r="Z970">
            <v>13348</v>
          </cell>
          <cell r="AA970">
            <v>26682.016608538761</v>
          </cell>
          <cell r="AB970">
            <v>29733</v>
          </cell>
          <cell r="AC970">
            <v>26682.016608538761</v>
          </cell>
          <cell r="AD970">
            <v>16850</v>
          </cell>
          <cell r="AE970">
            <v>74</v>
          </cell>
          <cell r="AF970">
            <v>12690</v>
          </cell>
          <cell r="AG970">
            <v>10875</v>
          </cell>
          <cell r="AH970">
            <v>23565</v>
          </cell>
          <cell r="AI970">
            <v>0</v>
          </cell>
          <cell r="AJ970">
            <v>34014.399659455739</v>
          </cell>
          <cell r="AK970">
            <v>35268.096871549526</v>
          </cell>
          <cell r="AL970">
            <v>35457</v>
          </cell>
          <cell r="AM970">
            <v>28183</v>
          </cell>
          <cell r="AN970">
            <v>33687.451530752747</v>
          </cell>
          <cell r="AO970">
            <v>43466</v>
          </cell>
          <cell r="AP970">
            <v>33687.451530752747</v>
          </cell>
          <cell r="AQ970">
            <v>29209</v>
          </cell>
          <cell r="AR970">
            <v>-100</v>
          </cell>
          <cell r="AS970">
            <v>5956</v>
          </cell>
          <cell r="AT970">
            <v>24142</v>
          </cell>
          <cell r="AU970">
            <v>30098</v>
          </cell>
          <cell r="AV970">
            <v>0</v>
          </cell>
          <cell r="AW970">
            <v>27493.056148858566</v>
          </cell>
          <cell r="AX970">
            <v>24480</v>
          </cell>
          <cell r="AY970">
            <v>25851</v>
          </cell>
          <cell r="AZ970">
            <v>19016</v>
          </cell>
          <cell r="BA970">
            <v>47256.262920168076</v>
          </cell>
          <cell r="BB970">
            <v>59994</v>
          </cell>
          <cell r="BC970">
            <v>47256.262920168076</v>
          </cell>
          <cell r="BD970">
            <v>41906</v>
          </cell>
          <cell r="BE970">
            <v>177</v>
          </cell>
          <cell r="BF970">
            <v>401</v>
          </cell>
          <cell r="BG970">
            <v>13465</v>
          </cell>
          <cell r="BH970">
            <v>13866</v>
          </cell>
          <cell r="BI970">
            <v>0</v>
          </cell>
          <cell r="BJ970">
            <v>24122.844594916925</v>
          </cell>
          <cell r="BK970">
            <v>5880</v>
          </cell>
          <cell r="BL970">
            <v>24640</v>
          </cell>
          <cell r="BM970">
            <v>8417</v>
          </cell>
          <cell r="BN970">
            <v>28184.792338500003</v>
          </cell>
          <cell r="BO970">
            <v>17075</v>
          </cell>
          <cell r="BP970">
            <v>28184.792338500003</v>
          </cell>
          <cell r="BQ970">
            <v>17075</v>
          </cell>
          <cell r="BR970">
            <v>229</v>
          </cell>
          <cell r="BS970">
            <v>948</v>
          </cell>
          <cell r="BT970">
            <v>20254</v>
          </cell>
          <cell r="BU970">
            <v>21202</v>
          </cell>
          <cell r="BV970">
            <v>0</v>
          </cell>
          <cell r="BW970">
            <v>32798.622522405145</v>
          </cell>
          <cell r="BX970">
            <v>24770</v>
          </cell>
          <cell r="BY970">
            <v>32911</v>
          </cell>
          <cell r="BZ970">
            <v>11831</v>
          </cell>
          <cell r="CA970">
            <v>22528.905956875155</v>
          </cell>
          <cell r="CB970">
            <v>25565</v>
          </cell>
          <cell r="CC970">
            <v>22528.905956875155</v>
          </cell>
          <cell r="CD970">
            <v>25565</v>
          </cell>
          <cell r="CE970">
            <v>-416</v>
          </cell>
          <cell r="CF970">
            <v>1657</v>
          </cell>
          <cell r="CG970">
            <v>27307</v>
          </cell>
          <cell r="CH970">
            <v>28964</v>
          </cell>
          <cell r="CI970">
            <v>0</v>
          </cell>
          <cell r="CJ970">
            <v>31561.681347637896</v>
          </cell>
          <cell r="CK970">
            <v>27672.669489930391</v>
          </cell>
          <cell r="CL970">
            <v>32479</v>
          </cell>
          <cell r="CM970">
            <v>6789</v>
          </cell>
          <cell r="CN970">
            <v>31818.721727861135</v>
          </cell>
          <cell r="CO970">
            <v>31957</v>
          </cell>
          <cell r="CP970">
            <v>31818.721727861135</v>
          </cell>
          <cell r="CQ970">
            <v>31957</v>
          </cell>
          <cell r="CR970">
            <v>1104</v>
          </cell>
          <cell r="CS970">
            <v>1388</v>
          </cell>
          <cell r="CT970">
            <v>26994</v>
          </cell>
          <cell r="CU970">
            <v>28382</v>
          </cell>
          <cell r="CV970">
            <v>0</v>
          </cell>
          <cell r="CW970">
            <v>31518.640687621577</v>
          </cell>
          <cell r="CX970">
            <v>30499.770284208567</v>
          </cell>
          <cell r="CY970">
            <v>32064</v>
          </cell>
          <cell r="CZ970">
            <v>0</v>
          </cell>
          <cell r="DA970">
            <v>35948.792056159567</v>
          </cell>
          <cell r="DB970">
            <v>38524</v>
          </cell>
          <cell r="DC970">
            <v>35948.792056159567</v>
          </cell>
          <cell r="DD970">
            <v>38524</v>
          </cell>
          <cell r="DE970">
            <v>446</v>
          </cell>
          <cell r="DF970">
            <v>3567</v>
          </cell>
          <cell r="DG970">
            <v>17909</v>
          </cell>
          <cell r="DH970">
            <v>21476</v>
          </cell>
          <cell r="DI970">
            <v>0</v>
          </cell>
          <cell r="DJ970">
            <v>28542</v>
          </cell>
          <cell r="DK970">
            <v>28542</v>
          </cell>
          <cell r="DL970">
            <v>28812</v>
          </cell>
          <cell r="DM970">
            <v>0</v>
          </cell>
          <cell r="DN970">
            <v>29502</v>
          </cell>
          <cell r="DO970">
            <v>30614</v>
          </cell>
          <cell r="DP970">
            <v>29502</v>
          </cell>
          <cell r="DQ970">
            <v>30614</v>
          </cell>
          <cell r="DR970">
            <v>-771</v>
          </cell>
          <cell r="DS970">
            <v>998</v>
          </cell>
          <cell r="DT970">
            <v>19447</v>
          </cell>
          <cell r="DU970">
            <v>20445</v>
          </cell>
          <cell r="DV970">
            <v>0</v>
          </cell>
          <cell r="DW970">
            <v>40837</v>
          </cell>
          <cell r="DX970">
            <v>44026.95557477916</v>
          </cell>
          <cell r="DY970">
            <v>40011</v>
          </cell>
          <cell r="DZ970">
            <v>31239</v>
          </cell>
          <cell r="EA970">
            <v>44373</v>
          </cell>
          <cell r="EB970">
            <v>43715</v>
          </cell>
          <cell r="EC970">
            <v>44373</v>
          </cell>
          <cell r="ED970">
            <v>43715</v>
          </cell>
          <cell r="EE970">
            <v>1034</v>
          </cell>
          <cell r="EF970">
            <v>983</v>
          </cell>
          <cell r="EG970">
            <v>14714</v>
          </cell>
          <cell r="EH970">
            <v>15709</v>
          </cell>
          <cell r="EI970">
            <v>0</v>
          </cell>
          <cell r="EJ970">
            <v>53975</v>
          </cell>
          <cell r="EK970">
            <v>52152</v>
          </cell>
          <cell r="EL970">
            <v>0</v>
          </cell>
          <cell r="EM970">
            <v>0</v>
          </cell>
          <cell r="EN970">
            <v>54116</v>
          </cell>
          <cell r="EO970">
            <v>0</v>
          </cell>
          <cell r="EP970">
            <v>54116</v>
          </cell>
          <cell r="EQ970">
            <v>0</v>
          </cell>
          <cell r="ER970">
            <v>54116</v>
          </cell>
          <cell r="ES970">
            <v>14573</v>
          </cell>
          <cell r="ET970">
            <v>14573</v>
          </cell>
          <cell r="EU970">
            <v>15568</v>
          </cell>
          <cell r="EV970">
            <v>0</v>
          </cell>
          <cell r="EW970">
            <v>39296.849472096561</v>
          </cell>
          <cell r="EX970">
            <v>0</v>
          </cell>
        </row>
        <row r="971">
          <cell r="B971" t="str">
            <v>LINHA 6-FSC</v>
          </cell>
          <cell r="C971">
            <v>0</v>
          </cell>
          <cell r="D971">
            <v>0</v>
          </cell>
          <cell r="E971">
            <v>0</v>
          </cell>
          <cell r="F971" t="str">
            <v>MI</v>
          </cell>
          <cell r="G971">
            <v>0</v>
          </cell>
          <cell r="H971">
            <v>0</v>
          </cell>
          <cell r="I971">
            <v>0</v>
          </cell>
          <cell r="J971">
            <v>3746.7000000000021</v>
          </cell>
          <cell r="K971">
            <v>720</v>
          </cell>
          <cell r="L971">
            <v>3697</v>
          </cell>
          <cell r="M971">
            <v>276</v>
          </cell>
          <cell r="N971">
            <v>2110.4761726640236</v>
          </cell>
          <cell r="O971">
            <v>358</v>
          </cell>
          <cell r="P971">
            <v>2110.4761726640236</v>
          </cell>
          <cell r="Q971">
            <v>28</v>
          </cell>
          <cell r="R971">
            <v>5</v>
          </cell>
          <cell r="S971">
            <v>664</v>
          </cell>
          <cell r="T971">
            <v>3421</v>
          </cell>
          <cell r="U971">
            <v>4085</v>
          </cell>
          <cell r="V971">
            <v>15.92925027723342</v>
          </cell>
          <cell r="W971">
            <v>6451.9700000000039</v>
          </cell>
          <cell r="X971">
            <v>6219.650999999998</v>
          </cell>
          <cell r="Y971">
            <v>5969</v>
          </cell>
          <cell r="Z971">
            <v>797</v>
          </cell>
          <cell r="AA971">
            <v>6442.8644295131699</v>
          </cell>
          <cell r="AB971">
            <v>3210</v>
          </cell>
          <cell r="AC971">
            <v>6442.8644295131699</v>
          </cell>
          <cell r="AD971">
            <v>1742</v>
          </cell>
          <cell r="AE971">
            <v>148</v>
          </cell>
          <cell r="AF971">
            <v>775</v>
          </cell>
          <cell r="AG971">
            <v>7389</v>
          </cell>
          <cell r="AH971">
            <v>8164</v>
          </cell>
          <cell r="AI971">
            <v>33.190286925528326</v>
          </cell>
          <cell r="AJ971">
            <v>9372.0705471124675</v>
          </cell>
          <cell r="AK971">
            <v>8967.698206686935</v>
          </cell>
          <cell r="AL971">
            <v>8591</v>
          </cell>
          <cell r="AM971">
            <v>446</v>
          </cell>
          <cell r="AN971">
            <v>6590.4855960253335</v>
          </cell>
          <cell r="AO971">
            <v>6871</v>
          </cell>
          <cell r="AP971">
            <v>6590.4855960253335</v>
          </cell>
          <cell r="AQ971">
            <v>5027</v>
          </cell>
          <cell r="AR971">
            <v>-62</v>
          </cell>
          <cell r="AS971">
            <v>326</v>
          </cell>
          <cell r="AT971">
            <v>11539</v>
          </cell>
          <cell r="AU971">
            <v>11865</v>
          </cell>
          <cell r="AV971">
            <v>43.851965815960142</v>
          </cell>
          <cell r="AW971">
            <v>8160.7680000000037</v>
          </cell>
          <cell r="AX971">
            <v>1068</v>
          </cell>
          <cell r="AY971">
            <v>6980</v>
          </cell>
          <cell r="AZ971">
            <v>1368</v>
          </cell>
          <cell r="BA971">
            <v>7508.8644621746271</v>
          </cell>
          <cell r="BB971">
            <v>6839</v>
          </cell>
          <cell r="BC971">
            <v>7508.8644621746271</v>
          </cell>
          <cell r="BD971">
            <v>5456</v>
          </cell>
          <cell r="BE971">
            <v>443</v>
          </cell>
          <cell r="BF971">
            <v>118</v>
          </cell>
          <cell r="BG971">
            <v>13216</v>
          </cell>
          <cell r="BH971">
            <v>13334</v>
          </cell>
          <cell r="BI971">
            <v>56.373024688316221</v>
          </cell>
          <cell r="BJ971">
            <v>1802.1630000000048</v>
          </cell>
          <cell r="BK971">
            <v>1380</v>
          </cell>
          <cell r="BL971">
            <v>2105</v>
          </cell>
          <cell r="BM971">
            <v>413</v>
          </cell>
          <cell r="BN971">
            <v>8728.2966000000015</v>
          </cell>
          <cell r="BO971">
            <v>5435</v>
          </cell>
          <cell r="BP971">
            <v>8728.2966000000015</v>
          </cell>
          <cell r="BQ971">
            <v>5435</v>
          </cell>
          <cell r="BR971">
            <v>1005</v>
          </cell>
          <cell r="BS971">
            <v>213</v>
          </cell>
          <cell r="BT971">
            <v>8786</v>
          </cell>
          <cell r="BU971">
            <v>8999</v>
          </cell>
          <cell r="BV971">
            <v>44.728411257504568</v>
          </cell>
          <cell r="BW971">
            <v>5336.8933083411484</v>
          </cell>
          <cell r="BX971">
            <v>0</v>
          </cell>
          <cell r="BY971">
            <v>5342</v>
          </cell>
          <cell r="BZ971">
            <v>1340</v>
          </cell>
          <cell r="CA971">
            <v>5104.8790797076917</v>
          </cell>
          <cell r="CB971">
            <v>6829</v>
          </cell>
          <cell r="CC971">
            <v>5104.8790797076917</v>
          </cell>
          <cell r="CD971">
            <v>6829</v>
          </cell>
          <cell r="CE971">
            <v>-1293</v>
          </cell>
          <cell r="CF971">
            <v>305</v>
          </cell>
          <cell r="CG971">
            <v>8500</v>
          </cell>
          <cell r="CH971">
            <v>8805</v>
          </cell>
          <cell r="CI971">
            <v>34.065050831654546</v>
          </cell>
          <cell r="CJ971">
            <v>9594.5115151515201</v>
          </cell>
          <cell r="CK971">
            <v>2880</v>
          </cell>
          <cell r="CL971">
            <v>10294</v>
          </cell>
          <cell r="CM971">
            <v>246</v>
          </cell>
          <cell r="CN971">
            <v>7498</v>
          </cell>
          <cell r="CO971">
            <v>5968</v>
          </cell>
          <cell r="CP971">
            <v>7498</v>
          </cell>
          <cell r="CQ971">
            <v>5968</v>
          </cell>
          <cell r="CR971">
            <v>1228</v>
          </cell>
          <cell r="CS971">
            <v>513</v>
          </cell>
          <cell r="CT971">
            <v>11390</v>
          </cell>
          <cell r="CU971">
            <v>11903</v>
          </cell>
          <cell r="CV971">
            <v>41.231259546019004</v>
          </cell>
          <cell r="CW971">
            <v>10974</v>
          </cell>
          <cell r="CX971">
            <v>10915</v>
          </cell>
          <cell r="CY971">
            <v>10886</v>
          </cell>
          <cell r="CZ971">
            <v>0</v>
          </cell>
          <cell r="DA971">
            <v>7394.7414792264808</v>
          </cell>
          <cell r="DB971">
            <v>6234</v>
          </cell>
          <cell r="DC971">
            <v>7394.7414792264808</v>
          </cell>
          <cell r="DD971">
            <v>6234</v>
          </cell>
          <cell r="DE971">
            <v>-748</v>
          </cell>
          <cell r="DF971">
            <v>867</v>
          </cell>
          <cell r="DG971">
            <v>16436</v>
          </cell>
          <cell r="DH971">
            <v>17303</v>
          </cell>
          <cell r="DI971">
            <v>40.912223133716161</v>
          </cell>
          <cell r="DJ971">
            <v>9402</v>
          </cell>
          <cell r="DK971">
            <v>13002</v>
          </cell>
          <cell r="DL971">
            <v>8835</v>
          </cell>
          <cell r="DM971">
            <v>0</v>
          </cell>
          <cell r="DN971">
            <v>10671.8</v>
          </cell>
          <cell r="DO971">
            <v>6061</v>
          </cell>
          <cell r="DP971">
            <v>10671.8</v>
          </cell>
          <cell r="DQ971">
            <v>6061</v>
          </cell>
          <cell r="DR971">
            <v>4069</v>
          </cell>
          <cell r="DS971">
            <v>918</v>
          </cell>
          <cell r="DT971">
            <v>15090</v>
          </cell>
          <cell r="DU971">
            <v>16008</v>
          </cell>
          <cell r="DV971">
            <v>28.566921183820281</v>
          </cell>
          <cell r="DW971">
            <v>14231</v>
          </cell>
          <cell r="DX971">
            <v>17053.114027891723</v>
          </cell>
          <cell r="DY971">
            <v>11948</v>
          </cell>
          <cell r="DZ971">
            <v>7560</v>
          </cell>
          <cell r="EA971">
            <v>15847</v>
          </cell>
          <cell r="EB971">
            <v>10907</v>
          </cell>
          <cell r="EC971">
            <v>15847</v>
          </cell>
          <cell r="ED971">
            <v>10907</v>
          </cell>
          <cell r="EE971">
            <v>-2503</v>
          </cell>
          <cell r="EF971">
            <v>3547</v>
          </cell>
          <cell r="EG971">
            <v>17327</v>
          </cell>
          <cell r="EH971">
            <v>20874</v>
          </cell>
          <cell r="EI971">
            <v>27.834538152610442</v>
          </cell>
          <cell r="EJ971">
            <v>16983</v>
          </cell>
          <cell r="EK971">
            <v>17455</v>
          </cell>
          <cell r="EL971">
            <v>0</v>
          </cell>
          <cell r="EM971">
            <v>0</v>
          </cell>
          <cell r="EN971">
            <v>18675</v>
          </cell>
          <cell r="EO971">
            <v>0</v>
          </cell>
          <cell r="EP971">
            <v>18675</v>
          </cell>
          <cell r="EQ971">
            <v>0</v>
          </cell>
          <cell r="ER971">
            <v>18675</v>
          </cell>
          <cell r="ES971">
            <v>15635</v>
          </cell>
          <cell r="ET971">
            <v>15635</v>
          </cell>
          <cell r="EU971">
            <v>19182</v>
          </cell>
          <cell r="EV971">
            <v>23.556147047006828</v>
          </cell>
          <cell r="EW971">
            <v>15377.839622641519</v>
          </cell>
          <cell r="EX971">
            <v>11540</v>
          </cell>
        </row>
        <row r="972">
          <cell r="B972" t="str">
            <v>INATIVOS FSC</v>
          </cell>
          <cell r="C972">
            <v>0</v>
          </cell>
          <cell r="D972">
            <v>0</v>
          </cell>
          <cell r="E972">
            <v>0</v>
          </cell>
          <cell r="F972" t="str">
            <v>MI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54</v>
          </cell>
          <cell r="N972">
            <v>3</v>
          </cell>
          <cell r="O972">
            <v>12</v>
          </cell>
          <cell r="P972">
            <v>3</v>
          </cell>
          <cell r="Q972">
            <v>3</v>
          </cell>
          <cell r="R972">
            <v>-17</v>
          </cell>
          <cell r="S972">
            <v>41</v>
          </cell>
          <cell r="T972">
            <v>11</v>
          </cell>
          <cell r="U972">
            <v>52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44</v>
          </cell>
          <cell r="AA972">
            <v>1</v>
          </cell>
          <cell r="AB972">
            <v>45</v>
          </cell>
          <cell r="AC972">
            <v>1</v>
          </cell>
          <cell r="AD972">
            <v>1</v>
          </cell>
          <cell r="AE972">
            <v>-34</v>
          </cell>
          <cell r="AF972">
            <v>24</v>
          </cell>
          <cell r="AG972">
            <v>9</v>
          </cell>
          <cell r="AH972">
            <v>33</v>
          </cell>
          <cell r="AI972">
            <v>0</v>
          </cell>
          <cell r="AJ972">
            <v>0</v>
          </cell>
          <cell r="AK972">
            <v>0</v>
          </cell>
          <cell r="AL972">
            <v>0</v>
          </cell>
          <cell r="AM972">
            <v>0</v>
          </cell>
          <cell r="AN972">
            <v>0</v>
          </cell>
          <cell r="AO972">
            <v>31</v>
          </cell>
          <cell r="AP972">
            <v>0</v>
          </cell>
          <cell r="AQ972">
            <v>0</v>
          </cell>
          <cell r="AR972">
            <v>0</v>
          </cell>
          <cell r="AS972">
            <v>24</v>
          </cell>
          <cell r="AT972">
            <v>12</v>
          </cell>
          <cell r="AU972">
            <v>36</v>
          </cell>
          <cell r="AV972">
            <v>0</v>
          </cell>
          <cell r="AW972">
            <v>0</v>
          </cell>
          <cell r="AX972">
            <v>0</v>
          </cell>
          <cell r="AY972">
            <v>0</v>
          </cell>
          <cell r="AZ972">
            <v>0</v>
          </cell>
          <cell r="BA972">
            <v>0</v>
          </cell>
          <cell r="BB972">
            <v>31</v>
          </cell>
          <cell r="BC972">
            <v>0</v>
          </cell>
          <cell r="BD972">
            <v>0</v>
          </cell>
          <cell r="BE972">
            <v>0</v>
          </cell>
          <cell r="BF972">
            <v>24</v>
          </cell>
          <cell r="BG972">
            <v>9</v>
          </cell>
          <cell r="BH972">
            <v>33</v>
          </cell>
          <cell r="BI972">
            <v>0</v>
          </cell>
          <cell r="BJ972">
            <v>0</v>
          </cell>
          <cell r="BK972">
            <v>0</v>
          </cell>
          <cell r="BL972">
            <v>0</v>
          </cell>
          <cell r="BM972">
            <v>11</v>
          </cell>
          <cell r="BN972">
            <v>0</v>
          </cell>
          <cell r="BO972">
            <v>0</v>
          </cell>
          <cell r="BP972">
            <v>0</v>
          </cell>
          <cell r="BQ972">
            <v>0</v>
          </cell>
          <cell r="BR972">
            <v>33</v>
          </cell>
          <cell r="BS972">
            <v>0</v>
          </cell>
          <cell r="BT972">
            <v>0</v>
          </cell>
          <cell r="BU972">
            <v>0</v>
          </cell>
          <cell r="BV972">
            <v>0</v>
          </cell>
          <cell r="BW972">
            <v>0</v>
          </cell>
          <cell r="BX972">
            <v>0</v>
          </cell>
          <cell r="BY972">
            <v>0</v>
          </cell>
          <cell r="BZ972">
            <v>7</v>
          </cell>
          <cell r="CA972">
            <v>0</v>
          </cell>
          <cell r="CB972">
            <v>0</v>
          </cell>
          <cell r="CC972">
            <v>0</v>
          </cell>
          <cell r="CD972">
            <v>0</v>
          </cell>
          <cell r="CE972">
            <v>0</v>
          </cell>
          <cell r="CF972">
            <v>0</v>
          </cell>
          <cell r="CG972">
            <v>0</v>
          </cell>
          <cell r="CH972">
            <v>0</v>
          </cell>
          <cell r="CI972">
            <v>0</v>
          </cell>
          <cell r="CJ972">
            <v>0</v>
          </cell>
          <cell r="CK972">
            <v>0</v>
          </cell>
          <cell r="CL972">
            <v>0</v>
          </cell>
          <cell r="CM972">
            <v>0</v>
          </cell>
          <cell r="CN972">
            <v>0</v>
          </cell>
          <cell r="CO972">
            <v>0</v>
          </cell>
          <cell r="CP972">
            <v>0</v>
          </cell>
          <cell r="CQ972">
            <v>0</v>
          </cell>
          <cell r="CR972">
            <v>0</v>
          </cell>
          <cell r="CS972">
            <v>0</v>
          </cell>
          <cell r="CT972">
            <v>0</v>
          </cell>
          <cell r="CU972">
            <v>0</v>
          </cell>
          <cell r="CV972">
            <v>0</v>
          </cell>
          <cell r="CW972">
            <v>0</v>
          </cell>
          <cell r="CX972">
            <v>0</v>
          </cell>
          <cell r="CY972">
            <v>0</v>
          </cell>
          <cell r="CZ972">
            <v>0</v>
          </cell>
          <cell r="DA972">
            <v>0</v>
          </cell>
          <cell r="DB972">
            <v>0</v>
          </cell>
          <cell r="DC972">
            <v>0</v>
          </cell>
          <cell r="DD972">
            <v>0</v>
          </cell>
          <cell r="DE972">
            <v>0</v>
          </cell>
          <cell r="DF972">
            <v>0</v>
          </cell>
          <cell r="DG972">
            <v>0</v>
          </cell>
          <cell r="DH972">
            <v>0</v>
          </cell>
          <cell r="DI972">
            <v>0</v>
          </cell>
          <cell r="DJ972">
            <v>0</v>
          </cell>
          <cell r="DK972">
            <v>0</v>
          </cell>
          <cell r="DL972">
            <v>0</v>
          </cell>
          <cell r="DM972">
            <v>0</v>
          </cell>
          <cell r="DN972">
            <v>0</v>
          </cell>
          <cell r="DO972">
            <v>0</v>
          </cell>
          <cell r="DP972">
            <v>0</v>
          </cell>
          <cell r="DQ972">
            <v>0</v>
          </cell>
          <cell r="DR972">
            <v>0</v>
          </cell>
          <cell r="DS972">
            <v>0</v>
          </cell>
          <cell r="DT972">
            <v>0</v>
          </cell>
          <cell r="DU972">
            <v>0</v>
          </cell>
          <cell r="DV972">
            <v>0</v>
          </cell>
          <cell r="DW972">
            <v>0</v>
          </cell>
          <cell r="DX972">
            <v>0</v>
          </cell>
          <cell r="DY972">
            <v>0</v>
          </cell>
          <cell r="DZ972">
            <v>0</v>
          </cell>
          <cell r="EA972">
            <v>0</v>
          </cell>
          <cell r="EB972">
            <v>0</v>
          </cell>
          <cell r="EC972">
            <v>0</v>
          </cell>
          <cell r="ED972">
            <v>0</v>
          </cell>
          <cell r="EE972">
            <v>0</v>
          </cell>
          <cell r="EF972">
            <v>0</v>
          </cell>
          <cell r="EG972">
            <v>0</v>
          </cell>
          <cell r="EH972">
            <v>0</v>
          </cell>
          <cell r="EI972">
            <v>0</v>
          </cell>
          <cell r="EJ972">
            <v>0</v>
          </cell>
          <cell r="EK972">
            <v>0</v>
          </cell>
          <cell r="EL972">
            <v>0</v>
          </cell>
          <cell r="EM972">
            <v>0</v>
          </cell>
          <cell r="EN972">
            <v>0</v>
          </cell>
          <cell r="EO972">
            <v>0</v>
          </cell>
          <cell r="EP972">
            <v>0</v>
          </cell>
          <cell r="EQ972">
            <v>0</v>
          </cell>
          <cell r="ER972">
            <v>0</v>
          </cell>
          <cell r="ES972">
            <v>0</v>
          </cell>
          <cell r="ET972">
            <v>0</v>
          </cell>
          <cell r="EU972">
            <v>0</v>
          </cell>
          <cell r="EV972">
            <v>0</v>
          </cell>
          <cell r="EW972">
            <v>0</v>
          </cell>
          <cell r="EX972">
            <v>0</v>
          </cell>
        </row>
        <row r="973">
          <cell r="B973" t="str">
            <v>COOK TOP FSC</v>
          </cell>
          <cell r="C973">
            <v>0</v>
          </cell>
          <cell r="D973">
            <v>0</v>
          </cell>
          <cell r="E973">
            <v>0</v>
          </cell>
          <cell r="F973" t="str">
            <v>MI</v>
          </cell>
          <cell r="G973">
            <v>0</v>
          </cell>
          <cell r="H973">
            <v>0</v>
          </cell>
          <cell r="I973">
            <v>0</v>
          </cell>
          <cell r="J973">
            <v>147466.57572812078</v>
          </cell>
          <cell r="K973">
            <v>99034.946144200891</v>
          </cell>
          <cell r="L973">
            <v>149620</v>
          </cell>
          <cell r="M973">
            <v>176700</v>
          </cell>
          <cell r="N973">
            <v>171362.00439939776</v>
          </cell>
          <cell r="O973">
            <v>263372</v>
          </cell>
          <cell r="P973">
            <v>171362.00439939776</v>
          </cell>
          <cell r="Q973">
            <v>153997</v>
          </cell>
          <cell r="R973">
            <v>3177</v>
          </cell>
          <cell r="S973">
            <v>1928</v>
          </cell>
          <cell r="T973">
            <v>55549</v>
          </cell>
          <cell r="U973">
            <v>57477</v>
          </cell>
          <cell r="V973">
            <v>0</v>
          </cell>
          <cell r="W973">
            <v>196297.83567604068</v>
          </cell>
          <cell r="X973">
            <v>196106.17549257819</v>
          </cell>
          <cell r="Y973">
            <v>194588</v>
          </cell>
          <cell r="Z973">
            <v>94040</v>
          </cell>
          <cell r="AA973">
            <v>181070.28005409183</v>
          </cell>
          <cell r="AB973">
            <v>263183</v>
          </cell>
          <cell r="AC973">
            <v>181070.28005409183</v>
          </cell>
          <cell r="AD973">
            <v>175345</v>
          </cell>
          <cell r="AE973">
            <v>-1678</v>
          </cell>
          <cell r="AF973">
            <v>14915</v>
          </cell>
          <cell r="AG973">
            <v>63431</v>
          </cell>
          <cell r="AH973">
            <v>78346</v>
          </cell>
          <cell r="AI973">
            <v>0</v>
          </cell>
          <cell r="AJ973">
            <v>223836.11309700619</v>
          </cell>
          <cell r="AK973">
            <v>227797.56307614589</v>
          </cell>
          <cell r="AL973">
            <v>227116</v>
          </cell>
          <cell r="AM973">
            <v>174644</v>
          </cell>
          <cell r="AN973">
            <v>207794.11857423713</v>
          </cell>
          <cell r="AO973">
            <v>308919</v>
          </cell>
          <cell r="AP973">
            <v>207794.11857423713</v>
          </cell>
          <cell r="AQ973">
            <v>210750</v>
          </cell>
          <cell r="AR973">
            <v>3371</v>
          </cell>
          <cell r="AS973">
            <v>9437</v>
          </cell>
          <cell r="AT973">
            <v>84562</v>
          </cell>
          <cell r="AU973">
            <v>93999</v>
          </cell>
          <cell r="AV973">
            <v>0</v>
          </cell>
          <cell r="AW973">
            <v>203958.33957536993</v>
          </cell>
          <cell r="AX973">
            <v>176593.04415194335</v>
          </cell>
          <cell r="AY973">
            <v>190170</v>
          </cell>
          <cell r="AZ973">
            <v>182295</v>
          </cell>
          <cell r="BA973">
            <v>233990.65882560177</v>
          </cell>
          <cell r="BB973">
            <v>391872</v>
          </cell>
          <cell r="BC973">
            <v>233990.65882560177</v>
          </cell>
          <cell r="BD973">
            <v>226407</v>
          </cell>
          <cell r="BE973">
            <v>-321</v>
          </cell>
          <cell r="BF973">
            <v>1915</v>
          </cell>
          <cell r="BG973">
            <v>56553</v>
          </cell>
          <cell r="BH973">
            <v>58468</v>
          </cell>
          <cell r="BI973">
            <v>0</v>
          </cell>
          <cell r="BJ973">
            <v>160689.84948354756</v>
          </cell>
          <cell r="BK973">
            <v>81640</v>
          </cell>
          <cell r="BL973">
            <v>161089</v>
          </cell>
          <cell r="BM973">
            <v>118206</v>
          </cell>
          <cell r="BN973">
            <v>156498.79835691059</v>
          </cell>
          <cell r="BO973">
            <v>125350</v>
          </cell>
          <cell r="BP973">
            <v>156498.79835691059</v>
          </cell>
          <cell r="BQ973">
            <v>125350</v>
          </cell>
          <cell r="BR973">
            <v>383</v>
          </cell>
          <cell r="BS973">
            <v>3671</v>
          </cell>
          <cell r="BT973">
            <v>90153</v>
          </cell>
          <cell r="BU973">
            <v>93824</v>
          </cell>
          <cell r="BV973">
            <v>0</v>
          </cell>
          <cell r="BW973">
            <v>225334.37897585449</v>
          </cell>
          <cell r="BX973">
            <v>148809.39865787342</v>
          </cell>
          <cell r="BY973">
            <v>226918</v>
          </cell>
          <cell r="BZ973">
            <v>148095</v>
          </cell>
          <cell r="CA973">
            <v>196370.26908639964</v>
          </cell>
          <cell r="CB973">
            <v>193618</v>
          </cell>
          <cell r="CC973">
            <v>196370.26908639964</v>
          </cell>
          <cell r="CD973">
            <v>193618</v>
          </cell>
          <cell r="CE973">
            <v>-2572</v>
          </cell>
          <cell r="CF973">
            <v>4752</v>
          </cell>
          <cell r="CG973">
            <v>124944</v>
          </cell>
          <cell r="CH973">
            <v>129696</v>
          </cell>
          <cell r="CI973">
            <v>0</v>
          </cell>
          <cell r="CJ973">
            <v>236170.11956486106</v>
          </cell>
          <cell r="CK973">
            <v>217724.76733682037</v>
          </cell>
          <cell r="CL973">
            <v>238726</v>
          </cell>
          <cell r="CM973">
            <v>54618</v>
          </cell>
          <cell r="CN973">
            <v>239383.64334333589</v>
          </cell>
          <cell r="CO973">
            <v>253863</v>
          </cell>
          <cell r="CP973">
            <v>239383.64334333589</v>
          </cell>
          <cell r="CQ973">
            <v>253863</v>
          </cell>
          <cell r="CR973">
            <v>3227</v>
          </cell>
          <cell r="CS973">
            <v>4830</v>
          </cell>
          <cell r="CT973">
            <v>106502</v>
          </cell>
          <cell r="CU973">
            <v>111332</v>
          </cell>
          <cell r="CV973">
            <v>0</v>
          </cell>
          <cell r="CW973">
            <v>231206.66218600707</v>
          </cell>
          <cell r="CX973">
            <v>229094.52507286551</v>
          </cell>
          <cell r="CY973">
            <v>231799</v>
          </cell>
          <cell r="CZ973">
            <v>0</v>
          </cell>
          <cell r="DA973">
            <v>210084.72233032223</v>
          </cell>
          <cell r="DB973">
            <v>224227</v>
          </cell>
          <cell r="DC973">
            <v>210084.72233032223</v>
          </cell>
          <cell r="DD973">
            <v>223747</v>
          </cell>
          <cell r="DE973">
            <v>2411</v>
          </cell>
          <cell r="DF973">
            <v>7213</v>
          </cell>
          <cell r="DG973">
            <v>109102</v>
          </cell>
          <cell r="DH973">
            <v>116315</v>
          </cell>
          <cell r="DI973">
            <v>0</v>
          </cell>
          <cell r="DJ973">
            <v>208317</v>
          </cell>
          <cell r="DK973">
            <v>211491</v>
          </cell>
          <cell r="DL973">
            <v>212071</v>
          </cell>
          <cell r="DM973">
            <v>0</v>
          </cell>
          <cell r="DN973">
            <v>213369</v>
          </cell>
          <cell r="DO973">
            <v>203914</v>
          </cell>
          <cell r="DP973">
            <v>189956.78085580014</v>
          </cell>
          <cell r="DQ973">
            <v>203914</v>
          </cell>
          <cell r="DR973">
            <v>-758</v>
          </cell>
          <cell r="DS973">
            <v>6557</v>
          </cell>
          <cell r="DT973">
            <v>118334</v>
          </cell>
          <cell r="DU973">
            <v>124891</v>
          </cell>
          <cell r="DV973">
            <v>0</v>
          </cell>
          <cell r="DW973">
            <v>227467.91786232346</v>
          </cell>
          <cell r="DX973">
            <v>245245.01395620982</v>
          </cell>
          <cell r="DY973">
            <v>224954</v>
          </cell>
          <cell r="DZ973">
            <v>128106</v>
          </cell>
          <cell r="EA973">
            <v>248025</v>
          </cell>
          <cell r="EB973">
            <v>230583</v>
          </cell>
          <cell r="EC973">
            <v>248025</v>
          </cell>
          <cell r="ED973">
            <v>230583</v>
          </cell>
          <cell r="EE973">
            <v>1491</v>
          </cell>
          <cell r="EF973">
            <v>8412</v>
          </cell>
          <cell r="EG973">
            <v>109663</v>
          </cell>
          <cell r="EH973">
            <v>118087</v>
          </cell>
          <cell r="EI973">
            <v>0</v>
          </cell>
          <cell r="EJ973">
            <v>235416</v>
          </cell>
          <cell r="EK973">
            <v>230504</v>
          </cell>
          <cell r="EL973">
            <v>0</v>
          </cell>
          <cell r="EM973">
            <v>0</v>
          </cell>
          <cell r="EN973">
            <v>255348</v>
          </cell>
          <cell r="EO973">
            <v>0</v>
          </cell>
          <cell r="EP973">
            <v>255348</v>
          </cell>
          <cell r="EQ973">
            <v>0</v>
          </cell>
          <cell r="ER973">
            <v>155119</v>
          </cell>
          <cell r="ES973">
            <v>67948</v>
          </cell>
          <cell r="ET973">
            <v>89731</v>
          </cell>
          <cell r="EU973">
            <v>98155</v>
          </cell>
          <cell r="EV973">
            <v>0</v>
          </cell>
          <cell r="EW973">
            <v>209162.53255764826</v>
          </cell>
          <cell r="EX973">
            <v>31084</v>
          </cell>
        </row>
        <row r="974"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-203832.0000000009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2.9103830456733704E-11</v>
          </cell>
          <cell r="AB974">
            <v>0</v>
          </cell>
          <cell r="AC974">
            <v>2.9103830456733704E-11</v>
          </cell>
          <cell r="AD974">
            <v>0</v>
          </cell>
          <cell r="AE974">
            <v>0</v>
          </cell>
          <cell r="AF974">
            <v>0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  <cell r="AL974">
            <v>0</v>
          </cell>
          <cell r="AM974">
            <v>0</v>
          </cell>
          <cell r="AN974">
            <v>-2.9103830456733704E-11</v>
          </cell>
          <cell r="AO974">
            <v>0</v>
          </cell>
          <cell r="AP974">
            <v>-2.9103830456733704E-11</v>
          </cell>
          <cell r="AQ974">
            <v>0</v>
          </cell>
          <cell r="AR974">
            <v>0</v>
          </cell>
          <cell r="AS974">
            <v>0</v>
          </cell>
          <cell r="AT974">
            <v>0</v>
          </cell>
          <cell r="AU974">
            <v>0</v>
          </cell>
          <cell r="AV974">
            <v>0</v>
          </cell>
          <cell r="AW974">
            <v>0</v>
          </cell>
          <cell r="AX974">
            <v>0</v>
          </cell>
          <cell r="AY974">
            <v>0</v>
          </cell>
          <cell r="AZ974">
            <v>0</v>
          </cell>
          <cell r="BA974">
            <v>0</v>
          </cell>
          <cell r="BB974">
            <v>0</v>
          </cell>
          <cell r="BC974">
            <v>0</v>
          </cell>
          <cell r="BD974">
            <v>0</v>
          </cell>
          <cell r="BE974">
            <v>0</v>
          </cell>
          <cell r="BF974">
            <v>0</v>
          </cell>
          <cell r="BG974">
            <v>0</v>
          </cell>
          <cell r="BH974">
            <v>0</v>
          </cell>
          <cell r="BI974">
            <v>0</v>
          </cell>
          <cell r="BJ974">
            <v>-2.9103830456733704E-11</v>
          </cell>
          <cell r="BK974">
            <v>0</v>
          </cell>
          <cell r="BL974">
            <v>0</v>
          </cell>
          <cell r="BM974">
            <v>0</v>
          </cell>
          <cell r="BN974">
            <v>0</v>
          </cell>
          <cell r="BO974">
            <v>0</v>
          </cell>
          <cell r="BP974">
            <v>0</v>
          </cell>
          <cell r="BQ974">
            <v>0</v>
          </cell>
          <cell r="BR974">
            <v>0</v>
          </cell>
          <cell r="BS974">
            <v>0</v>
          </cell>
          <cell r="BT974">
            <v>0</v>
          </cell>
          <cell r="BU974">
            <v>0</v>
          </cell>
          <cell r="BV974">
            <v>0</v>
          </cell>
          <cell r="BW974">
            <v>0</v>
          </cell>
          <cell r="BX974">
            <v>0</v>
          </cell>
          <cell r="BY974">
            <v>0</v>
          </cell>
          <cell r="BZ974">
            <v>0</v>
          </cell>
          <cell r="CA974">
            <v>2.9103830456733704E-11</v>
          </cell>
          <cell r="CB974">
            <v>0</v>
          </cell>
          <cell r="CC974">
            <v>2.9103830456733704E-11</v>
          </cell>
          <cell r="CD974">
            <v>0</v>
          </cell>
          <cell r="CE974">
            <v>0</v>
          </cell>
          <cell r="CF974">
            <v>0</v>
          </cell>
          <cell r="CG974">
            <v>0</v>
          </cell>
          <cell r="CH974">
            <v>0</v>
          </cell>
          <cell r="CI974">
            <v>0</v>
          </cell>
          <cell r="CJ974">
            <v>5.8207660913467407E-11</v>
          </cell>
          <cell r="CK974">
            <v>0</v>
          </cell>
          <cell r="CL974">
            <v>0</v>
          </cell>
          <cell r="CM974">
            <v>0</v>
          </cell>
          <cell r="CN974">
            <v>0</v>
          </cell>
          <cell r="CO974">
            <v>0</v>
          </cell>
          <cell r="CP974">
            <v>0</v>
          </cell>
          <cell r="CQ974">
            <v>0</v>
          </cell>
          <cell r="CR974">
            <v>0</v>
          </cell>
          <cell r="CS974">
            <v>0</v>
          </cell>
          <cell r="CT974">
            <v>0</v>
          </cell>
          <cell r="CU974">
            <v>0</v>
          </cell>
          <cell r="CV974">
            <v>0</v>
          </cell>
          <cell r="CW974">
            <v>0</v>
          </cell>
          <cell r="CX974">
            <v>-2.9103830456733704E-11</v>
          </cell>
          <cell r="CY974">
            <v>0</v>
          </cell>
          <cell r="CZ974">
            <v>0</v>
          </cell>
          <cell r="DA974">
            <v>0</v>
          </cell>
          <cell r="DB974">
            <v>0</v>
          </cell>
          <cell r="DC974">
            <v>0</v>
          </cell>
          <cell r="DD974">
            <v>0</v>
          </cell>
          <cell r="DE974">
            <v>0</v>
          </cell>
          <cell r="DF974">
            <v>0</v>
          </cell>
          <cell r="DG974">
            <v>0</v>
          </cell>
          <cell r="DH974">
            <v>0</v>
          </cell>
          <cell r="DI974">
            <v>0</v>
          </cell>
          <cell r="DJ974">
            <v>0</v>
          </cell>
          <cell r="DK974">
            <v>0</v>
          </cell>
          <cell r="DL974">
            <v>0</v>
          </cell>
          <cell r="DM974">
            <v>0</v>
          </cell>
          <cell r="DN974">
            <v>0</v>
          </cell>
          <cell r="DO974">
            <v>0</v>
          </cell>
          <cell r="DP974">
            <v>0</v>
          </cell>
          <cell r="DQ974">
            <v>0</v>
          </cell>
          <cell r="DR974">
            <v>0</v>
          </cell>
          <cell r="DS974">
            <v>0</v>
          </cell>
          <cell r="DT974">
            <v>0</v>
          </cell>
          <cell r="DU974">
            <v>0</v>
          </cell>
          <cell r="DV974">
            <v>0</v>
          </cell>
          <cell r="DW974">
            <v>0</v>
          </cell>
          <cell r="DX974">
            <v>2.9103830456733704E-11</v>
          </cell>
          <cell r="DY974">
            <v>0</v>
          </cell>
          <cell r="DZ974">
            <v>0</v>
          </cell>
          <cell r="EA974">
            <v>0</v>
          </cell>
          <cell r="EB974">
            <v>0</v>
          </cell>
          <cell r="EC974">
            <v>0</v>
          </cell>
          <cell r="ED974">
            <v>0</v>
          </cell>
          <cell r="EE974">
            <v>0</v>
          </cell>
          <cell r="EF974">
            <v>0</v>
          </cell>
          <cell r="EG974">
            <v>0</v>
          </cell>
          <cell r="EH974">
            <v>0</v>
          </cell>
          <cell r="EI974">
            <v>0</v>
          </cell>
          <cell r="EJ974">
            <v>0</v>
          </cell>
          <cell r="EK974">
            <v>0</v>
          </cell>
          <cell r="EL974">
            <v>0</v>
          </cell>
          <cell r="EM974">
            <v>0</v>
          </cell>
          <cell r="EN974">
            <v>0</v>
          </cell>
          <cell r="EO974">
            <v>0</v>
          </cell>
          <cell r="EP974">
            <v>0</v>
          </cell>
          <cell r="EQ974">
            <v>0</v>
          </cell>
          <cell r="ER974">
            <v>0</v>
          </cell>
          <cell r="ES974">
            <v>0</v>
          </cell>
          <cell r="ET974">
            <v>0</v>
          </cell>
          <cell r="EU974">
            <v>0</v>
          </cell>
          <cell r="EV974">
            <v>0</v>
          </cell>
          <cell r="EW974">
            <v>0</v>
          </cell>
          <cell r="EX974">
            <v>0</v>
          </cell>
        </row>
        <row r="975"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>
            <v>0</v>
          </cell>
          <cell r="AM975">
            <v>0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  <cell r="AR975">
            <v>0</v>
          </cell>
          <cell r="AS975">
            <v>0</v>
          </cell>
          <cell r="AT975">
            <v>0</v>
          </cell>
          <cell r="AU975">
            <v>0</v>
          </cell>
          <cell r="AV975">
            <v>0</v>
          </cell>
          <cell r="AW975">
            <v>0</v>
          </cell>
          <cell r="AX975">
            <v>0</v>
          </cell>
          <cell r="AY975">
            <v>0</v>
          </cell>
          <cell r="AZ975">
            <v>0</v>
          </cell>
          <cell r="BA975">
            <v>0</v>
          </cell>
          <cell r="BB975">
            <v>0</v>
          </cell>
          <cell r="BC975">
            <v>0</v>
          </cell>
          <cell r="BD975">
            <v>0</v>
          </cell>
          <cell r="BE975">
            <v>0</v>
          </cell>
          <cell r="BF975">
            <v>0</v>
          </cell>
          <cell r="BG975">
            <v>0</v>
          </cell>
          <cell r="BH975">
            <v>0</v>
          </cell>
          <cell r="BI975">
            <v>0</v>
          </cell>
          <cell r="BJ975">
            <v>0</v>
          </cell>
          <cell r="BK975">
            <v>0</v>
          </cell>
          <cell r="BL975">
            <v>0</v>
          </cell>
          <cell r="BM975">
            <v>0</v>
          </cell>
          <cell r="BN975">
            <v>0</v>
          </cell>
          <cell r="BO975">
            <v>0</v>
          </cell>
          <cell r="BP975">
            <v>0</v>
          </cell>
          <cell r="BQ975">
            <v>0</v>
          </cell>
          <cell r="BR975">
            <v>0</v>
          </cell>
          <cell r="BS975">
            <v>0</v>
          </cell>
          <cell r="BT975">
            <v>0</v>
          </cell>
          <cell r="BU975">
            <v>0</v>
          </cell>
          <cell r="BV975">
            <v>0</v>
          </cell>
          <cell r="BW975">
            <v>0</v>
          </cell>
          <cell r="BX975">
            <v>0</v>
          </cell>
          <cell r="BY975">
            <v>0</v>
          </cell>
          <cell r="BZ975">
            <v>0</v>
          </cell>
          <cell r="CA975">
            <v>0</v>
          </cell>
          <cell r="CB975">
            <v>0</v>
          </cell>
          <cell r="CC975">
            <v>0</v>
          </cell>
          <cell r="CD975">
            <v>0</v>
          </cell>
          <cell r="CE975">
            <v>0</v>
          </cell>
          <cell r="CF975">
            <v>0</v>
          </cell>
          <cell r="CG975">
            <v>0</v>
          </cell>
          <cell r="CH975">
            <v>0</v>
          </cell>
          <cell r="CI975">
            <v>0</v>
          </cell>
          <cell r="CJ975">
            <v>0</v>
          </cell>
          <cell r="CK975">
            <v>0</v>
          </cell>
          <cell r="CL975">
            <v>0</v>
          </cell>
          <cell r="CM975">
            <v>0</v>
          </cell>
          <cell r="CN975">
            <v>0</v>
          </cell>
          <cell r="CO975">
            <v>0</v>
          </cell>
          <cell r="CP975">
            <v>0</v>
          </cell>
          <cell r="CQ975">
            <v>0</v>
          </cell>
          <cell r="CR975">
            <v>0</v>
          </cell>
          <cell r="CS975">
            <v>0</v>
          </cell>
          <cell r="CT975">
            <v>0</v>
          </cell>
          <cell r="CU975">
            <v>0</v>
          </cell>
          <cell r="CV975">
            <v>0</v>
          </cell>
          <cell r="CW975">
            <v>0</v>
          </cell>
          <cell r="CX975">
            <v>0</v>
          </cell>
          <cell r="CY975">
            <v>0</v>
          </cell>
          <cell r="CZ975">
            <v>0</v>
          </cell>
          <cell r="DA975">
            <v>0</v>
          </cell>
          <cell r="DB975">
            <v>0</v>
          </cell>
          <cell r="DC975">
            <v>0</v>
          </cell>
          <cell r="DD975">
            <v>0</v>
          </cell>
          <cell r="DE975">
            <v>0</v>
          </cell>
          <cell r="DF975">
            <v>0</v>
          </cell>
          <cell r="DG975">
            <v>0</v>
          </cell>
          <cell r="DH975">
            <v>0</v>
          </cell>
          <cell r="DI975">
            <v>0</v>
          </cell>
          <cell r="DJ975">
            <v>0</v>
          </cell>
          <cell r="DK975">
            <v>0</v>
          </cell>
          <cell r="DL975">
            <v>0</v>
          </cell>
          <cell r="DM975">
            <v>0</v>
          </cell>
          <cell r="DN975">
            <v>0</v>
          </cell>
          <cell r="DO975">
            <v>0</v>
          </cell>
          <cell r="DP975">
            <v>0</v>
          </cell>
          <cell r="DQ975">
            <v>0</v>
          </cell>
          <cell r="DR975">
            <v>0</v>
          </cell>
          <cell r="DS975">
            <v>0</v>
          </cell>
          <cell r="DT975">
            <v>0</v>
          </cell>
          <cell r="DU975">
            <v>0</v>
          </cell>
          <cell r="DV975">
            <v>0</v>
          </cell>
          <cell r="DW975">
            <v>0</v>
          </cell>
          <cell r="DX975">
            <v>0</v>
          </cell>
          <cell r="DY975">
            <v>0</v>
          </cell>
          <cell r="DZ975">
            <v>0</v>
          </cell>
          <cell r="EA975">
            <v>0</v>
          </cell>
          <cell r="EB975">
            <v>0</v>
          </cell>
          <cell r="EC975">
            <v>0</v>
          </cell>
          <cell r="ED975">
            <v>0</v>
          </cell>
          <cell r="EE975">
            <v>0</v>
          </cell>
          <cell r="EF975">
            <v>0</v>
          </cell>
          <cell r="EG975">
            <v>0</v>
          </cell>
          <cell r="EH975">
            <v>0</v>
          </cell>
          <cell r="EI975">
            <v>0</v>
          </cell>
          <cell r="EJ975">
            <v>0</v>
          </cell>
          <cell r="EK975">
            <v>0</v>
          </cell>
          <cell r="EL975">
            <v>0</v>
          </cell>
          <cell r="EM975">
            <v>0</v>
          </cell>
          <cell r="EN975">
            <v>0</v>
          </cell>
          <cell r="EO975">
            <v>0</v>
          </cell>
          <cell r="EP975">
            <v>0</v>
          </cell>
          <cell r="EQ975">
            <v>0</v>
          </cell>
          <cell r="ER975">
            <v>0</v>
          </cell>
          <cell r="ES975">
            <v>0</v>
          </cell>
          <cell r="ET975">
            <v>0</v>
          </cell>
          <cell r="EU975">
            <v>0</v>
          </cell>
          <cell r="EV975">
            <v>0</v>
          </cell>
          <cell r="EW975">
            <v>0</v>
          </cell>
          <cell r="EX975">
            <v>0</v>
          </cell>
        </row>
        <row r="976"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0</v>
          </cell>
          <cell r="AF976">
            <v>0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  <cell r="AL976">
            <v>0</v>
          </cell>
          <cell r="AM976">
            <v>0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  <cell r="AR976">
            <v>0</v>
          </cell>
          <cell r="AS976">
            <v>0</v>
          </cell>
          <cell r="AT976">
            <v>0</v>
          </cell>
          <cell r="AU976">
            <v>0</v>
          </cell>
          <cell r="AV976">
            <v>0</v>
          </cell>
          <cell r="AW976">
            <v>0</v>
          </cell>
          <cell r="AX976">
            <v>0</v>
          </cell>
          <cell r="AY976">
            <v>0</v>
          </cell>
          <cell r="AZ976">
            <v>0</v>
          </cell>
          <cell r="BA976">
            <v>0</v>
          </cell>
          <cell r="BB976">
            <v>0</v>
          </cell>
          <cell r="BC976">
            <v>0</v>
          </cell>
          <cell r="BD976">
            <v>0</v>
          </cell>
          <cell r="BE976">
            <v>0</v>
          </cell>
          <cell r="BF976">
            <v>0</v>
          </cell>
          <cell r="BG976">
            <v>0</v>
          </cell>
          <cell r="BH976">
            <v>0</v>
          </cell>
          <cell r="BI976">
            <v>0</v>
          </cell>
          <cell r="BJ976">
            <v>0</v>
          </cell>
          <cell r="BK976">
            <v>0</v>
          </cell>
          <cell r="BL976">
            <v>0</v>
          </cell>
          <cell r="BM976">
            <v>0</v>
          </cell>
          <cell r="BN976">
            <v>0</v>
          </cell>
          <cell r="BO976">
            <v>0</v>
          </cell>
          <cell r="BP976">
            <v>0</v>
          </cell>
          <cell r="BQ976">
            <v>0</v>
          </cell>
          <cell r="BR976">
            <v>0</v>
          </cell>
          <cell r="BS976">
            <v>0</v>
          </cell>
          <cell r="BT976">
            <v>0</v>
          </cell>
          <cell r="BU976">
            <v>98251</v>
          </cell>
          <cell r="BV976">
            <v>0</v>
          </cell>
          <cell r="BW976">
            <v>0</v>
          </cell>
          <cell r="BX976">
            <v>0</v>
          </cell>
          <cell r="BY976">
            <v>0</v>
          </cell>
          <cell r="BZ976">
            <v>0</v>
          </cell>
          <cell r="CA976">
            <v>0</v>
          </cell>
          <cell r="CB976">
            <v>0</v>
          </cell>
          <cell r="CC976">
            <v>0</v>
          </cell>
          <cell r="CD976">
            <v>0</v>
          </cell>
          <cell r="CE976">
            <v>0</v>
          </cell>
          <cell r="CF976">
            <v>0</v>
          </cell>
          <cell r="CG976">
            <v>0</v>
          </cell>
          <cell r="CH976">
            <v>0</v>
          </cell>
          <cell r="CI976">
            <v>0</v>
          </cell>
          <cell r="CJ976">
            <v>0</v>
          </cell>
          <cell r="CK976">
            <v>0</v>
          </cell>
          <cell r="CL976">
            <v>0</v>
          </cell>
          <cell r="CM976">
            <v>0</v>
          </cell>
          <cell r="CN976">
            <v>0</v>
          </cell>
          <cell r="CO976">
            <v>0</v>
          </cell>
          <cell r="CP976">
            <v>0</v>
          </cell>
          <cell r="CQ976">
            <v>0</v>
          </cell>
          <cell r="CR976">
            <v>0</v>
          </cell>
          <cell r="CS976">
            <v>0</v>
          </cell>
          <cell r="CT976">
            <v>0</v>
          </cell>
          <cell r="CU976">
            <v>0</v>
          </cell>
          <cell r="CV976">
            <v>0</v>
          </cell>
          <cell r="CW976">
            <v>0</v>
          </cell>
          <cell r="CX976">
            <v>0</v>
          </cell>
          <cell r="CY976">
            <v>0</v>
          </cell>
          <cell r="CZ976">
            <v>0</v>
          </cell>
          <cell r="DA976">
            <v>0</v>
          </cell>
          <cell r="DB976">
            <v>0</v>
          </cell>
          <cell r="DC976">
            <v>0</v>
          </cell>
          <cell r="DD976">
            <v>0</v>
          </cell>
          <cell r="DE976">
            <v>0</v>
          </cell>
          <cell r="DF976">
            <v>0</v>
          </cell>
          <cell r="DG976">
            <v>0</v>
          </cell>
          <cell r="DH976">
            <v>0</v>
          </cell>
          <cell r="DI976">
            <v>0</v>
          </cell>
          <cell r="DJ976">
            <v>0</v>
          </cell>
          <cell r="DK976">
            <v>0</v>
          </cell>
          <cell r="DL976">
            <v>0</v>
          </cell>
          <cell r="DM976">
            <v>0</v>
          </cell>
          <cell r="DN976">
            <v>0</v>
          </cell>
          <cell r="DO976">
            <v>0</v>
          </cell>
          <cell r="DP976">
            <v>0</v>
          </cell>
          <cell r="DQ976">
            <v>0</v>
          </cell>
          <cell r="DR976">
            <v>0</v>
          </cell>
          <cell r="DS976">
            <v>0</v>
          </cell>
          <cell r="DT976">
            <v>0</v>
          </cell>
          <cell r="DU976">
            <v>0</v>
          </cell>
          <cell r="DV976">
            <v>0</v>
          </cell>
          <cell r="DW976">
            <v>0</v>
          </cell>
          <cell r="DX976">
            <v>0</v>
          </cell>
          <cell r="DY976">
            <v>0</v>
          </cell>
          <cell r="DZ976">
            <v>0</v>
          </cell>
          <cell r="EA976">
            <v>0</v>
          </cell>
          <cell r="EB976">
            <v>0</v>
          </cell>
          <cell r="EC976">
            <v>0</v>
          </cell>
          <cell r="ED976">
            <v>0</v>
          </cell>
          <cell r="EE976">
            <v>0</v>
          </cell>
          <cell r="EF976">
            <v>0</v>
          </cell>
          <cell r="EG976">
            <v>0</v>
          </cell>
          <cell r="EH976">
            <v>0</v>
          </cell>
          <cell r="EI976">
            <v>0</v>
          </cell>
          <cell r="EJ976">
            <v>0</v>
          </cell>
          <cell r="EK976">
            <v>0</v>
          </cell>
          <cell r="EL976">
            <v>0</v>
          </cell>
          <cell r="EM976">
            <v>0</v>
          </cell>
          <cell r="EN976">
            <v>0</v>
          </cell>
          <cell r="EO976">
            <v>0</v>
          </cell>
          <cell r="EP976">
            <v>0</v>
          </cell>
          <cell r="EQ976">
            <v>0</v>
          </cell>
          <cell r="ER976">
            <v>0</v>
          </cell>
          <cell r="ES976">
            <v>0</v>
          </cell>
          <cell r="ET976">
            <v>0</v>
          </cell>
          <cell r="EU976">
            <v>0</v>
          </cell>
          <cell r="EV976">
            <v>0</v>
          </cell>
          <cell r="EW976">
            <v>0</v>
          </cell>
          <cell r="EX976">
            <v>0</v>
          </cell>
        </row>
        <row r="977"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>
            <v>0</v>
          </cell>
          <cell r="AM977">
            <v>0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  <cell r="AR977">
            <v>0</v>
          </cell>
          <cell r="AS977">
            <v>0</v>
          </cell>
          <cell r="AT977">
            <v>0</v>
          </cell>
          <cell r="AU977">
            <v>0</v>
          </cell>
          <cell r="AV977">
            <v>0</v>
          </cell>
          <cell r="AW977">
            <v>0</v>
          </cell>
          <cell r="AX977">
            <v>0</v>
          </cell>
          <cell r="AY977">
            <v>0</v>
          </cell>
          <cell r="AZ977">
            <v>0</v>
          </cell>
          <cell r="BA977">
            <v>0</v>
          </cell>
          <cell r="BB977">
            <v>0</v>
          </cell>
          <cell r="BC977">
            <v>0</v>
          </cell>
          <cell r="BD977">
            <v>0</v>
          </cell>
          <cell r="BE977">
            <v>0</v>
          </cell>
          <cell r="BF977">
            <v>0</v>
          </cell>
          <cell r="BG977">
            <v>0</v>
          </cell>
          <cell r="BH977">
            <v>0</v>
          </cell>
          <cell r="BI977">
            <v>0</v>
          </cell>
          <cell r="BJ977">
            <v>0</v>
          </cell>
          <cell r="BK977">
            <v>0</v>
          </cell>
          <cell r="BL977">
            <v>0</v>
          </cell>
          <cell r="BM977">
            <v>0</v>
          </cell>
          <cell r="BN977">
            <v>0</v>
          </cell>
          <cell r="BO977">
            <v>0</v>
          </cell>
          <cell r="BP977">
            <v>0</v>
          </cell>
          <cell r="BQ977">
            <v>0</v>
          </cell>
          <cell r="BR977">
            <v>0</v>
          </cell>
          <cell r="BS977">
            <v>0</v>
          </cell>
          <cell r="BT977">
            <v>0</v>
          </cell>
          <cell r="BU977">
            <v>0</v>
          </cell>
          <cell r="BV977">
            <v>0</v>
          </cell>
          <cell r="BW977">
            <v>0</v>
          </cell>
          <cell r="BX977">
            <v>0</v>
          </cell>
          <cell r="BY977">
            <v>0</v>
          </cell>
          <cell r="BZ977">
            <v>0</v>
          </cell>
          <cell r="CA977">
            <v>0</v>
          </cell>
          <cell r="CB977">
            <v>0</v>
          </cell>
          <cell r="CC977">
            <v>0</v>
          </cell>
          <cell r="CD977">
            <v>0</v>
          </cell>
          <cell r="CE977">
            <v>0</v>
          </cell>
          <cell r="CF977">
            <v>0</v>
          </cell>
          <cell r="CG977">
            <v>0</v>
          </cell>
          <cell r="CH977">
            <v>0</v>
          </cell>
          <cell r="CI977">
            <v>0</v>
          </cell>
          <cell r="CJ977">
            <v>0</v>
          </cell>
          <cell r="CK977">
            <v>0</v>
          </cell>
          <cell r="CL977">
            <v>0</v>
          </cell>
          <cell r="CM977">
            <v>0</v>
          </cell>
          <cell r="CN977">
            <v>0</v>
          </cell>
          <cell r="CO977">
            <v>0</v>
          </cell>
          <cell r="CP977">
            <v>0</v>
          </cell>
          <cell r="CQ977">
            <v>0</v>
          </cell>
          <cell r="CR977">
            <v>0</v>
          </cell>
          <cell r="CS977">
            <v>0</v>
          </cell>
          <cell r="CT977">
            <v>0</v>
          </cell>
          <cell r="CU977">
            <v>0</v>
          </cell>
          <cell r="CV977">
            <v>0</v>
          </cell>
          <cell r="CW977">
            <v>0</v>
          </cell>
          <cell r="CX977">
            <v>0</v>
          </cell>
          <cell r="CY977">
            <v>0</v>
          </cell>
          <cell r="CZ977">
            <v>0</v>
          </cell>
          <cell r="DA977">
            <v>0</v>
          </cell>
          <cell r="DB977">
            <v>0</v>
          </cell>
          <cell r="DC977">
            <v>0</v>
          </cell>
          <cell r="DD977">
            <v>0</v>
          </cell>
          <cell r="DE977">
            <v>0</v>
          </cell>
          <cell r="DF977">
            <v>0</v>
          </cell>
          <cell r="DG977">
            <v>0</v>
          </cell>
          <cell r="DH977">
            <v>0</v>
          </cell>
          <cell r="DI977">
            <v>0</v>
          </cell>
          <cell r="DJ977">
            <v>0</v>
          </cell>
          <cell r="DK977">
            <v>0</v>
          </cell>
          <cell r="DL977">
            <v>0</v>
          </cell>
          <cell r="DM977">
            <v>0</v>
          </cell>
          <cell r="DN977">
            <v>30082</v>
          </cell>
          <cell r="DO977">
            <v>0</v>
          </cell>
          <cell r="DP977">
            <v>30082</v>
          </cell>
          <cell r="DQ977">
            <v>0</v>
          </cell>
          <cell r="DR977">
            <v>0</v>
          </cell>
          <cell r="DS977">
            <v>0</v>
          </cell>
          <cell r="DT977">
            <v>0</v>
          </cell>
          <cell r="DU977">
            <v>0</v>
          </cell>
          <cell r="DV977">
            <v>0</v>
          </cell>
          <cell r="DW977">
            <v>0</v>
          </cell>
          <cell r="DX977">
            <v>0</v>
          </cell>
          <cell r="DY977">
            <v>0</v>
          </cell>
          <cell r="DZ977">
            <v>0</v>
          </cell>
          <cell r="EA977">
            <v>0</v>
          </cell>
          <cell r="EB977">
            <v>0</v>
          </cell>
          <cell r="EC977">
            <v>0</v>
          </cell>
          <cell r="ED977">
            <v>0</v>
          </cell>
          <cell r="EE977">
            <v>0</v>
          </cell>
          <cell r="EF977">
            <v>0</v>
          </cell>
          <cell r="EG977">
            <v>0</v>
          </cell>
          <cell r="EH977">
            <v>0</v>
          </cell>
          <cell r="EI977">
            <v>0</v>
          </cell>
          <cell r="EJ977">
            <v>0</v>
          </cell>
          <cell r="EK977">
            <v>0</v>
          </cell>
          <cell r="EL977">
            <v>0</v>
          </cell>
          <cell r="EM977">
            <v>0</v>
          </cell>
          <cell r="EN977">
            <v>0</v>
          </cell>
          <cell r="EO977">
            <v>0</v>
          </cell>
          <cell r="EP977">
            <v>0</v>
          </cell>
          <cell r="EQ977">
            <v>0</v>
          </cell>
          <cell r="ER977">
            <v>0</v>
          </cell>
          <cell r="ES977">
            <v>0</v>
          </cell>
          <cell r="ET977">
            <v>0</v>
          </cell>
          <cell r="EU977">
            <v>0</v>
          </cell>
          <cell r="EV977">
            <v>0</v>
          </cell>
          <cell r="EW977">
            <v>0</v>
          </cell>
          <cell r="EX977">
            <v>0</v>
          </cell>
        </row>
        <row r="978"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  <cell r="AL978">
            <v>0</v>
          </cell>
          <cell r="AM978">
            <v>0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  <cell r="AR978">
            <v>0</v>
          </cell>
          <cell r="AS978">
            <v>0</v>
          </cell>
          <cell r="AT978">
            <v>0</v>
          </cell>
          <cell r="AU978">
            <v>0</v>
          </cell>
          <cell r="AV978">
            <v>0</v>
          </cell>
          <cell r="AW978">
            <v>0</v>
          </cell>
          <cell r="AX978">
            <v>0</v>
          </cell>
          <cell r="AY978">
            <v>0</v>
          </cell>
          <cell r="AZ978">
            <v>0</v>
          </cell>
          <cell r="BA978">
            <v>0</v>
          </cell>
          <cell r="BB978">
            <v>0</v>
          </cell>
          <cell r="BC978">
            <v>0</v>
          </cell>
          <cell r="BD978">
            <v>0</v>
          </cell>
          <cell r="BE978">
            <v>0</v>
          </cell>
          <cell r="BF978">
            <v>0</v>
          </cell>
          <cell r="BG978">
            <v>0</v>
          </cell>
          <cell r="BH978">
            <v>0</v>
          </cell>
          <cell r="BI978">
            <v>0</v>
          </cell>
          <cell r="BJ978">
            <v>0</v>
          </cell>
          <cell r="BK978">
            <v>0</v>
          </cell>
          <cell r="BL978">
            <v>0</v>
          </cell>
          <cell r="BM978">
            <v>0</v>
          </cell>
          <cell r="BN978">
            <v>0</v>
          </cell>
          <cell r="BO978">
            <v>0</v>
          </cell>
          <cell r="BP978">
            <v>0</v>
          </cell>
          <cell r="BQ978">
            <v>0</v>
          </cell>
          <cell r="BR978">
            <v>0</v>
          </cell>
          <cell r="BS978">
            <v>0</v>
          </cell>
          <cell r="BT978">
            <v>0</v>
          </cell>
          <cell r="BU978">
            <v>0</v>
          </cell>
          <cell r="BV978">
            <v>0</v>
          </cell>
          <cell r="BW978">
            <v>0</v>
          </cell>
          <cell r="BX978">
            <v>0</v>
          </cell>
          <cell r="BY978">
            <v>0</v>
          </cell>
          <cell r="BZ978">
            <v>0</v>
          </cell>
          <cell r="CA978">
            <v>0</v>
          </cell>
          <cell r="CB978">
            <v>0</v>
          </cell>
          <cell r="CC978">
            <v>0</v>
          </cell>
          <cell r="CD978">
            <v>0</v>
          </cell>
          <cell r="CE978">
            <v>0</v>
          </cell>
          <cell r="CF978">
            <v>0</v>
          </cell>
          <cell r="CG978">
            <v>0</v>
          </cell>
          <cell r="CH978">
            <v>0</v>
          </cell>
          <cell r="CI978">
            <v>0</v>
          </cell>
          <cell r="CJ978">
            <v>0</v>
          </cell>
          <cell r="CK978">
            <v>0</v>
          </cell>
          <cell r="CL978">
            <v>0</v>
          </cell>
          <cell r="CM978">
            <v>0</v>
          </cell>
          <cell r="CN978">
            <v>0</v>
          </cell>
          <cell r="CO978">
            <v>0</v>
          </cell>
          <cell r="CP978">
            <v>0</v>
          </cell>
          <cell r="CQ978">
            <v>0</v>
          </cell>
          <cell r="CR978">
            <v>0</v>
          </cell>
          <cell r="CS978">
            <v>0</v>
          </cell>
          <cell r="CT978">
            <v>0</v>
          </cell>
          <cell r="CU978">
            <v>0</v>
          </cell>
          <cell r="CV978">
            <v>0</v>
          </cell>
          <cell r="CW978">
            <v>0</v>
          </cell>
          <cell r="CX978">
            <v>0</v>
          </cell>
          <cell r="CY978">
            <v>0</v>
          </cell>
          <cell r="CZ978">
            <v>0</v>
          </cell>
          <cell r="DA978">
            <v>0</v>
          </cell>
          <cell r="DB978">
            <v>0</v>
          </cell>
          <cell r="DC978">
            <v>0</v>
          </cell>
          <cell r="DD978">
            <v>0</v>
          </cell>
          <cell r="DE978">
            <v>0</v>
          </cell>
          <cell r="DF978">
            <v>0</v>
          </cell>
          <cell r="DG978">
            <v>0</v>
          </cell>
          <cell r="DH978">
            <v>0</v>
          </cell>
          <cell r="DI978">
            <v>0</v>
          </cell>
          <cell r="DJ978">
            <v>0</v>
          </cell>
          <cell r="DK978">
            <v>0</v>
          </cell>
          <cell r="DL978">
            <v>0</v>
          </cell>
          <cell r="DM978">
            <v>0</v>
          </cell>
          <cell r="DN978">
            <v>57424</v>
          </cell>
          <cell r="DO978">
            <v>0</v>
          </cell>
          <cell r="DP978">
            <v>57424</v>
          </cell>
          <cell r="DQ978">
            <v>0</v>
          </cell>
          <cell r="DR978">
            <v>0</v>
          </cell>
          <cell r="DS978">
            <v>0</v>
          </cell>
          <cell r="DT978">
            <v>0</v>
          </cell>
          <cell r="DU978">
            <v>0</v>
          </cell>
          <cell r="DV978">
            <v>0</v>
          </cell>
          <cell r="DW978">
            <v>0</v>
          </cell>
          <cell r="DX978">
            <v>0</v>
          </cell>
          <cell r="DY978">
            <v>0</v>
          </cell>
          <cell r="DZ978">
            <v>0</v>
          </cell>
          <cell r="EA978">
            <v>0</v>
          </cell>
          <cell r="EB978">
            <v>0</v>
          </cell>
          <cell r="EC978">
            <v>0</v>
          </cell>
          <cell r="ED978">
            <v>0</v>
          </cell>
          <cell r="EE978">
            <v>0</v>
          </cell>
          <cell r="EF978">
            <v>0</v>
          </cell>
          <cell r="EG978">
            <v>0</v>
          </cell>
          <cell r="EH978">
            <v>0</v>
          </cell>
          <cell r="EI978">
            <v>0</v>
          </cell>
          <cell r="EJ978">
            <v>0</v>
          </cell>
          <cell r="EK978">
            <v>0</v>
          </cell>
          <cell r="EL978">
            <v>0</v>
          </cell>
          <cell r="EM978">
            <v>0</v>
          </cell>
          <cell r="EN978">
            <v>0</v>
          </cell>
          <cell r="EO978">
            <v>0</v>
          </cell>
          <cell r="EP978">
            <v>0</v>
          </cell>
          <cell r="EQ978">
            <v>0</v>
          </cell>
          <cell r="ER978">
            <v>0</v>
          </cell>
          <cell r="ES978">
            <v>0</v>
          </cell>
          <cell r="ET978">
            <v>0</v>
          </cell>
          <cell r="EU978">
            <v>0</v>
          </cell>
          <cell r="EV978">
            <v>0</v>
          </cell>
          <cell r="EW978">
            <v>0</v>
          </cell>
          <cell r="EX978">
            <v>0</v>
          </cell>
        </row>
        <row r="979"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  <cell r="AL979">
            <v>0</v>
          </cell>
          <cell r="AM979">
            <v>0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  <cell r="AR979">
            <v>0</v>
          </cell>
          <cell r="AS979">
            <v>0</v>
          </cell>
          <cell r="AT979">
            <v>0</v>
          </cell>
          <cell r="AU979">
            <v>0</v>
          </cell>
          <cell r="AV979">
            <v>0</v>
          </cell>
          <cell r="AW979">
            <v>0</v>
          </cell>
          <cell r="AX979">
            <v>0</v>
          </cell>
          <cell r="AY979">
            <v>0</v>
          </cell>
          <cell r="AZ979">
            <v>0</v>
          </cell>
          <cell r="BA979">
            <v>0</v>
          </cell>
          <cell r="BB979">
            <v>0</v>
          </cell>
          <cell r="BC979">
            <v>0</v>
          </cell>
          <cell r="BD979">
            <v>0</v>
          </cell>
          <cell r="BE979">
            <v>0</v>
          </cell>
          <cell r="BF979">
            <v>0</v>
          </cell>
          <cell r="BG979">
            <v>0</v>
          </cell>
          <cell r="BH979">
            <v>0</v>
          </cell>
          <cell r="BI979">
            <v>0</v>
          </cell>
          <cell r="BJ979">
            <v>0</v>
          </cell>
          <cell r="BK979">
            <v>0</v>
          </cell>
          <cell r="BL979">
            <v>0</v>
          </cell>
          <cell r="BM979">
            <v>0</v>
          </cell>
          <cell r="BN979">
            <v>0</v>
          </cell>
          <cell r="BO979">
            <v>0</v>
          </cell>
          <cell r="BP979">
            <v>0</v>
          </cell>
          <cell r="BQ979">
            <v>0</v>
          </cell>
          <cell r="BR979">
            <v>0</v>
          </cell>
          <cell r="BS979">
            <v>0</v>
          </cell>
          <cell r="BT979">
            <v>0</v>
          </cell>
          <cell r="BU979">
            <v>0</v>
          </cell>
          <cell r="BV979">
            <v>0</v>
          </cell>
          <cell r="BW979">
            <v>0</v>
          </cell>
          <cell r="BX979">
            <v>0</v>
          </cell>
          <cell r="BY979">
            <v>0</v>
          </cell>
          <cell r="BZ979">
            <v>0</v>
          </cell>
          <cell r="CA979">
            <v>0</v>
          </cell>
          <cell r="CB979">
            <v>0</v>
          </cell>
          <cell r="CC979">
            <v>0</v>
          </cell>
          <cell r="CD979">
            <v>0</v>
          </cell>
          <cell r="CE979">
            <v>0</v>
          </cell>
          <cell r="CF979">
            <v>0</v>
          </cell>
          <cell r="CG979">
            <v>0</v>
          </cell>
          <cell r="CH979">
            <v>0</v>
          </cell>
          <cell r="CI979">
            <v>0</v>
          </cell>
          <cell r="CJ979">
            <v>0</v>
          </cell>
          <cell r="CK979">
            <v>0</v>
          </cell>
          <cell r="CL979">
            <v>0</v>
          </cell>
          <cell r="CM979">
            <v>0</v>
          </cell>
          <cell r="CN979">
            <v>0</v>
          </cell>
          <cell r="CO979">
            <v>0</v>
          </cell>
          <cell r="CP979">
            <v>0</v>
          </cell>
          <cell r="CQ979">
            <v>0</v>
          </cell>
          <cell r="CR979">
            <v>0</v>
          </cell>
          <cell r="CS979">
            <v>0</v>
          </cell>
          <cell r="CT979">
            <v>0</v>
          </cell>
          <cell r="CU979">
            <v>0</v>
          </cell>
          <cell r="CV979">
            <v>0</v>
          </cell>
          <cell r="CW979">
            <v>0</v>
          </cell>
          <cell r="CX979">
            <v>0</v>
          </cell>
          <cell r="CY979">
            <v>0</v>
          </cell>
          <cell r="CZ979">
            <v>0</v>
          </cell>
          <cell r="DA979">
            <v>0</v>
          </cell>
          <cell r="DB979">
            <v>0</v>
          </cell>
          <cell r="DC979">
            <v>0</v>
          </cell>
          <cell r="DD979">
            <v>0</v>
          </cell>
          <cell r="DE979">
            <v>0</v>
          </cell>
          <cell r="DF979">
            <v>0</v>
          </cell>
          <cell r="DG979">
            <v>0</v>
          </cell>
          <cell r="DH979">
            <v>0</v>
          </cell>
          <cell r="DI979">
            <v>0</v>
          </cell>
          <cell r="DJ979">
            <v>0</v>
          </cell>
          <cell r="DK979">
            <v>0</v>
          </cell>
          <cell r="DL979">
            <v>0</v>
          </cell>
          <cell r="DM979">
            <v>0</v>
          </cell>
          <cell r="DN979">
            <v>71175</v>
          </cell>
          <cell r="DO979">
            <v>0</v>
          </cell>
          <cell r="DP979">
            <v>71175</v>
          </cell>
          <cell r="DQ979">
            <v>0</v>
          </cell>
          <cell r="DR979">
            <v>0</v>
          </cell>
          <cell r="DS979">
            <v>0</v>
          </cell>
          <cell r="DT979">
            <v>0</v>
          </cell>
          <cell r="DU979">
            <v>0</v>
          </cell>
          <cell r="DV979">
            <v>0</v>
          </cell>
          <cell r="DW979">
            <v>0</v>
          </cell>
          <cell r="DX979">
            <v>0</v>
          </cell>
          <cell r="DY979">
            <v>0</v>
          </cell>
          <cell r="DZ979">
            <v>0</v>
          </cell>
          <cell r="EA979">
            <v>0</v>
          </cell>
          <cell r="EB979">
            <v>0</v>
          </cell>
          <cell r="EC979">
            <v>0</v>
          </cell>
          <cell r="ED979">
            <v>0</v>
          </cell>
          <cell r="EE979">
            <v>0</v>
          </cell>
          <cell r="EF979">
            <v>0</v>
          </cell>
          <cell r="EG979">
            <v>0</v>
          </cell>
          <cell r="EH979">
            <v>0</v>
          </cell>
          <cell r="EI979">
            <v>0</v>
          </cell>
          <cell r="EJ979">
            <v>0</v>
          </cell>
          <cell r="EK979">
            <v>0</v>
          </cell>
          <cell r="EL979">
            <v>0</v>
          </cell>
          <cell r="EM979">
            <v>0</v>
          </cell>
          <cell r="EN979">
            <v>0</v>
          </cell>
          <cell r="EO979">
            <v>0</v>
          </cell>
          <cell r="EP979">
            <v>0</v>
          </cell>
          <cell r="EQ979">
            <v>0</v>
          </cell>
          <cell r="ER979">
            <v>0</v>
          </cell>
          <cell r="ES979">
            <v>0</v>
          </cell>
          <cell r="ET979">
            <v>0</v>
          </cell>
          <cell r="EU979">
            <v>0</v>
          </cell>
          <cell r="EV979">
            <v>0</v>
          </cell>
          <cell r="EW979">
            <v>0</v>
          </cell>
          <cell r="EX979">
            <v>0</v>
          </cell>
        </row>
        <row r="980"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>
            <v>0</v>
          </cell>
          <cell r="AM980">
            <v>0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  <cell r="AR980">
            <v>0</v>
          </cell>
          <cell r="AS980">
            <v>0</v>
          </cell>
          <cell r="AT980">
            <v>0</v>
          </cell>
          <cell r="AU980">
            <v>0</v>
          </cell>
          <cell r="AV980">
            <v>0</v>
          </cell>
          <cell r="AW980">
            <v>0</v>
          </cell>
          <cell r="AX980">
            <v>0</v>
          </cell>
          <cell r="AY980">
            <v>0</v>
          </cell>
          <cell r="AZ980">
            <v>0</v>
          </cell>
          <cell r="BA980">
            <v>0</v>
          </cell>
          <cell r="BB980">
            <v>0</v>
          </cell>
          <cell r="BC980">
            <v>0</v>
          </cell>
          <cell r="BD980">
            <v>0</v>
          </cell>
          <cell r="BE980">
            <v>0</v>
          </cell>
          <cell r="BF980">
            <v>0</v>
          </cell>
          <cell r="BG980">
            <v>0</v>
          </cell>
          <cell r="BH980">
            <v>0</v>
          </cell>
          <cell r="BI980">
            <v>0</v>
          </cell>
          <cell r="BJ980">
            <v>0</v>
          </cell>
          <cell r="BK980">
            <v>0</v>
          </cell>
          <cell r="BL980">
            <v>0</v>
          </cell>
          <cell r="BM980">
            <v>0</v>
          </cell>
          <cell r="BN980">
            <v>0</v>
          </cell>
          <cell r="BO980">
            <v>0</v>
          </cell>
          <cell r="BP980">
            <v>0</v>
          </cell>
          <cell r="BQ980">
            <v>0</v>
          </cell>
          <cell r="BR980">
            <v>0</v>
          </cell>
          <cell r="BS980">
            <v>0</v>
          </cell>
          <cell r="BT980">
            <v>0</v>
          </cell>
          <cell r="BU980">
            <v>0</v>
          </cell>
          <cell r="BV980">
            <v>0</v>
          </cell>
          <cell r="BW980">
            <v>0</v>
          </cell>
          <cell r="BX980">
            <v>0</v>
          </cell>
          <cell r="BY980">
            <v>0</v>
          </cell>
          <cell r="BZ980">
            <v>0</v>
          </cell>
          <cell r="CA980">
            <v>0</v>
          </cell>
          <cell r="CB980">
            <v>0</v>
          </cell>
          <cell r="CC980">
            <v>0</v>
          </cell>
          <cell r="CD980">
            <v>0</v>
          </cell>
          <cell r="CE980">
            <v>0</v>
          </cell>
          <cell r="CF980">
            <v>0</v>
          </cell>
          <cell r="CG980">
            <v>0</v>
          </cell>
          <cell r="CH980">
            <v>0</v>
          </cell>
          <cell r="CI980">
            <v>0</v>
          </cell>
          <cell r="CJ980">
            <v>0</v>
          </cell>
          <cell r="CK980">
            <v>0</v>
          </cell>
          <cell r="CL980">
            <v>0</v>
          </cell>
          <cell r="CM980">
            <v>0</v>
          </cell>
          <cell r="CN980">
            <v>0</v>
          </cell>
          <cell r="CO980">
            <v>0</v>
          </cell>
          <cell r="CP980">
            <v>0</v>
          </cell>
          <cell r="CQ980">
            <v>0</v>
          </cell>
          <cell r="CR980">
            <v>0</v>
          </cell>
          <cell r="CS980">
            <v>0</v>
          </cell>
          <cell r="CT980">
            <v>0</v>
          </cell>
          <cell r="CU980">
            <v>0</v>
          </cell>
          <cell r="CV980">
            <v>0</v>
          </cell>
          <cell r="CW980">
            <v>0</v>
          </cell>
          <cell r="CX980">
            <v>0</v>
          </cell>
          <cell r="CY980">
            <v>0</v>
          </cell>
          <cell r="CZ980">
            <v>0</v>
          </cell>
          <cell r="DA980">
            <v>0</v>
          </cell>
          <cell r="DB980">
            <v>0</v>
          </cell>
          <cell r="DC980">
            <v>0</v>
          </cell>
          <cell r="DD980">
            <v>0</v>
          </cell>
          <cell r="DE980">
            <v>0</v>
          </cell>
          <cell r="DF980">
            <v>0</v>
          </cell>
          <cell r="DG980">
            <v>0</v>
          </cell>
          <cell r="DH980">
            <v>0</v>
          </cell>
          <cell r="DI980">
            <v>0</v>
          </cell>
          <cell r="DJ980">
            <v>0</v>
          </cell>
          <cell r="DK980">
            <v>0</v>
          </cell>
          <cell r="DL980">
            <v>0</v>
          </cell>
          <cell r="DM980">
            <v>0</v>
          </cell>
          <cell r="DN980">
            <v>31453</v>
          </cell>
          <cell r="DO980">
            <v>0</v>
          </cell>
          <cell r="DP980">
            <v>31453</v>
          </cell>
          <cell r="DQ980">
            <v>0</v>
          </cell>
          <cell r="DR980">
            <v>0</v>
          </cell>
          <cell r="DS980">
            <v>0</v>
          </cell>
          <cell r="DT980">
            <v>0</v>
          </cell>
          <cell r="DU980">
            <v>0</v>
          </cell>
          <cell r="DV980">
            <v>0</v>
          </cell>
          <cell r="DW980">
            <v>0</v>
          </cell>
          <cell r="DX980">
            <v>0</v>
          </cell>
          <cell r="DY980">
            <v>0</v>
          </cell>
          <cell r="DZ980">
            <v>0</v>
          </cell>
          <cell r="EA980">
            <v>0</v>
          </cell>
          <cell r="EB980">
            <v>0</v>
          </cell>
          <cell r="EC980">
            <v>0</v>
          </cell>
          <cell r="ED980">
            <v>0</v>
          </cell>
          <cell r="EE980">
            <v>0</v>
          </cell>
          <cell r="EF980">
            <v>0</v>
          </cell>
          <cell r="EG980">
            <v>0</v>
          </cell>
          <cell r="EH980">
            <v>0</v>
          </cell>
          <cell r="EI980">
            <v>0</v>
          </cell>
          <cell r="EJ980">
            <v>0</v>
          </cell>
          <cell r="EK980">
            <v>0</v>
          </cell>
          <cell r="EL980">
            <v>0</v>
          </cell>
          <cell r="EM980">
            <v>0</v>
          </cell>
          <cell r="EN980">
            <v>0</v>
          </cell>
          <cell r="EO980">
            <v>0</v>
          </cell>
          <cell r="EP980">
            <v>0</v>
          </cell>
          <cell r="EQ980">
            <v>0</v>
          </cell>
          <cell r="ER980">
            <v>0</v>
          </cell>
          <cell r="ES980">
            <v>0</v>
          </cell>
          <cell r="ET980">
            <v>0</v>
          </cell>
          <cell r="EU980">
            <v>0</v>
          </cell>
          <cell r="EV980">
            <v>0</v>
          </cell>
          <cell r="EW980">
            <v>0</v>
          </cell>
          <cell r="EX980">
            <v>0</v>
          </cell>
        </row>
        <row r="981"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  <cell r="AL981">
            <v>0</v>
          </cell>
          <cell r="AM981">
            <v>0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  <cell r="AR981">
            <v>0</v>
          </cell>
          <cell r="AS981">
            <v>0</v>
          </cell>
          <cell r="AT981">
            <v>0</v>
          </cell>
          <cell r="AU981">
            <v>0</v>
          </cell>
          <cell r="AV981">
            <v>0</v>
          </cell>
          <cell r="AW981">
            <v>0</v>
          </cell>
          <cell r="AX981">
            <v>0</v>
          </cell>
          <cell r="AY981">
            <v>0</v>
          </cell>
          <cell r="AZ981">
            <v>0</v>
          </cell>
          <cell r="BA981">
            <v>0</v>
          </cell>
          <cell r="BB981">
            <v>0</v>
          </cell>
          <cell r="BC981">
            <v>0</v>
          </cell>
          <cell r="BD981">
            <v>0</v>
          </cell>
          <cell r="BE981">
            <v>0</v>
          </cell>
          <cell r="BF981">
            <v>0</v>
          </cell>
          <cell r="BG981">
            <v>0</v>
          </cell>
          <cell r="BH981">
            <v>0</v>
          </cell>
          <cell r="BI981">
            <v>0</v>
          </cell>
          <cell r="BJ981">
            <v>0</v>
          </cell>
          <cell r="BK981">
            <v>0</v>
          </cell>
          <cell r="BL981">
            <v>0</v>
          </cell>
          <cell r="BM981">
            <v>0</v>
          </cell>
          <cell r="BN981">
            <v>0</v>
          </cell>
          <cell r="BO981">
            <v>0</v>
          </cell>
          <cell r="BP981">
            <v>0</v>
          </cell>
          <cell r="BQ981">
            <v>0</v>
          </cell>
          <cell r="BR981">
            <v>0</v>
          </cell>
          <cell r="BS981">
            <v>0</v>
          </cell>
          <cell r="BT981">
            <v>0</v>
          </cell>
          <cell r="BU981">
            <v>0</v>
          </cell>
          <cell r="BV981">
            <v>0</v>
          </cell>
          <cell r="BW981">
            <v>0</v>
          </cell>
          <cell r="BX981">
            <v>0</v>
          </cell>
          <cell r="BY981">
            <v>0</v>
          </cell>
          <cell r="BZ981">
            <v>0</v>
          </cell>
          <cell r="CA981">
            <v>0</v>
          </cell>
          <cell r="CB981">
            <v>0</v>
          </cell>
          <cell r="CC981">
            <v>0</v>
          </cell>
          <cell r="CD981">
            <v>0</v>
          </cell>
          <cell r="CE981">
            <v>0</v>
          </cell>
          <cell r="CF981">
            <v>0</v>
          </cell>
          <cell r="CG981">
            <v>0</v>
          </cell>
          <cell r="CH981">
            <v>0</v>
          </cell>
          <cell r="CI981">
            <v>0</v>
          </cell>
          <cell r="CJ981">
            <v>0</v>
          </cell>
          <cell r="CK981">
            <v>0</v>
          </cell>
          <cell r="CL981">
            <v>0</v>
          </cell>
          <cell r="CM981">
            <v>0</v>
          </cell>
          <cell r="CN981">
            <v>0</v>
          </cell>
          <cell r="CO981">
            <v>0</v>
          </cell>
          <cell r="CP981">
            <v>0</v>
          </cell>
          <cell r="CQ981">
            <v>0</v>
          </cell>
          <cell r="CR981">
            <v>0</v>
          </cell>
          <cell r="CS981">
            <v>0</v>
          </cell>
          <cell r="CT981">
            <v>0</v>
          </cell>
          <cell r="CU981">
            <v>0</v>
          </cell>
          <cell r="CV981">
            <v>0</v>
          </cell>
          <cell r="CW981">
            <v>0</v>
          </cell>
          <cell r="CX981">
            <v>0</v>
          </cell>
          <cell r="CY981">
            <v>0</v>
          </cell>
          <cell r="CZ981">
            <v>0</v>
          </cell>
          <cell r="DA981">
            <v>0</v>
          </cell>
          <cell r="DB981">
            <v>0</v>
          </cell>
          <cell r="DC981">
            <v>0</v>
          </cell>
          <cell r="DD981">
            <v>0</v>
          </cell>
          <cell r="DE981">
            <v>0</v>
          </cell>
          <cell r="DF981">
            <v>0</v>
          </cell>
          <cell r="DG981">
            <v>0</v>
          </cell>
          <cell r="DH981">
            <v>0</v>
          </cell>
          <cell r="DI981">
            <v>0</v>
          </cell>
          <cell r="DJ981">
            <v>0</v>
          </cell>
          <cell r="DK981">
            <v>0</v>
          </cell>
          <cell r="DL981">
            <v>0</v>
          </cell>
          <cell r="DM981">
            <v>0</v>
          </cell>
          <cell r="DN981">
            <v>29723</v>
          </cell>
          <cell r="DO981">
            <v>0</v>
          </cell>
          <cell r="DP981">
            <v>29723</v>
          </cell>
          <cell r="DQ981">
            <v>0</v>
          </cell>
          <cell r="DR981">
            <v>0</v>
          </cell>
          <cell r="DS981">
            <v>0</v>
          </cell>
          <cell r="DT981">
            <v>0</v>
          </cell>
          <cell r="DU981">
            <v>0</v>
          </cell>
          <cell r="DV981">
            <v>0</v>
          </cell>
          <cell r="DW981">
            <v>0</v>
          </cell>
          <cell r="DX981">
            <v>0</v>
          </cell>
          <cell r="DY981">
            <v>0</v>
          </cell>
          <cell r="DZ981">
            <v>0</v>
          </cell>
          <cell r="EA981">
            <v>0</v>
          </cell>
          <cell r="EB981">
            <v>0</v>
          </cell>
          <cell r="EC981">
            <v>0</v>
          </cell>
          <cell r="ED981">
            <v>0</v>
          </cell>
          <cell r="EE981">
            <v>0</v>
          </cell>
          <cell r="EF981">
            <v>0</v>
          </cell>
          <cell r="EG981">
            <v>0</v>
          </cell>
          <cell r="EH981">
            <v>0</v>
          </cell>
          <cell r="EI981">
            <v>0</v>
          </cell>
          <cell r="EJ981">
            <v>0</v>
          </cell>
          <cell r="EK981">
            <v>0</v>
          </cell>
          <cell r="EL981">
            <v>0</v>
          </cell>
          <cell r="EM981">
            <v>0</v>
          </cell>
          <cell r="EN981">
            <v>0</v>
          </cell>
          <cell r="EO981">
            <v>0</v>
          </cell>
          <cell r="EP981">
            <v>0</v>
          </cell>
          <cell r="EQ981">
            <v>0</v>
          </cell>
          <cell r="ER981">
            <v>0</v>
          </cell>
          <cell r="ES981">
            <v>0</v>
          </cell>
          <cell r="ET981">
            <v>0</v>
          </cell>
          <cell r="EU981">
            <v>0</v>
          </cell>
          <cell r="EV981">
            <v>0</v>
          </cell>
          <cell r="EW981">
            <v>0</v>
          </cell>
          <cell r="EX981">
            <v>0</v>
          </cell>
        </row>
        <row r="982"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0</v>
          </cell>
          <cell r="AF982">
            <v>0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  <cell r="AL982">
            <v>0</v>
          </cell>
          <cell r="AM982">
            <v>0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  <cell r="AR982">
            <v>0</v>
          </cell>
          <cell r="AS982">
            <v>0</v>
          </cell>
          <cell r="AT982">
            <v>0</v>
          </cell>
          <cell r="AU982">
            <v>0</v>
          </cell>
          <cell r="AV982">
            <v>0</v>
          </cell>
          <cell r="AW982">
            <v>0</v>
          </cell>
          <cell r="AX982">
            <v>0</v>
          </cell>
          <cell r="AY982">
            <v>0</v>
          </cell>
          <cell r="AZ982">
            <v>0</v>
          </cell>
          <cell r="BA982">
            <v>0</v>
          </cell>
          <cell r="BB982">
            <v>0</v>
          </cell>
          <cell r="BC982">
            <v>0</v>
          </cell>
          <cell r="BD982">
            <v>0</v>
          </cell>
          <cell r="BE982">
            <v>0</v>
          </cell>
          <cell r="BF982">
            <v>0</v>
          </cell>
          <cell r="BG982">
            <v>0</v>
          </cell>
          <cell r="BH982">
            <v>0</v>
          </cell>
          <cell r="BI982">
            <v>0</v>
          </cell>
          <cell r="BJ982">
            <v>0</v>
          </cell>
          <cell r="BK982">
            <v>0</v>
          </cell>
          <cell r="BL982">
            <v>0</v>
          </cell>
          <cell r="BM982">
            <v>0</v>
          </cell>
          <cell r="BN982">
            <v>0</v>
          </cell>
          <cell r="BO982">
            <v>0</v>
          </cell>
          <cell r="BP982">
            <v>0</v>
          </cell>
          <cell r="BQ982">
            <v>0</v>
          </cell>
          <cell r="BR982">
            <v>0</v>
          </cell>
          <cell r="BS982">
            <v>0</v>
          </cell>
          <cell r="BT982">
            <v>0</v>
          </cell>
          <cell r="BU982">
            <v>0</v>
          </cell>
          <cell r="BV982">
            <v>0</v>
          </cell>
          <cell r="BW982">
            <v>0</v>
          </cell>
          <cell r="BX982">
            <v>0</v>
          </cell>
          <cell r="BY982">
            <v>0</v>
          </cell>
          <cell r="BZ982">
            <v>0</v>
          </cell>
          <cell r="CA982">
            <v>0</v>
          </cell>
          <cell r="CB982">
            <v>0</v>
          </cell>
          <cell r="CC982">
            <v>0</v>
          </cell>
          <cell r="CD982">
            <v>0</v>
          </cell>
          <cell r="CE982">
            <v>0</v>
          </cell>
          <cell r="CF982">
            <v>0</v>
          </cell>
          <cell r="CG982">
            <v>0</v>
          </cell>
          <cell r="CH982">
            <v>0</v>
          </cell>
          <cell r="CI982">
            <v>0</v>
          </cell>
          <cell r="CJ982">
            <v>0</v>
          </cell>
          <cell r="CK982">
            <v>0</v>
          </cell>
          <cell r="CL982">
            <v>0</v>
          </cell>
          <cell r="CM982">
            <v>0</v>
          </cell>
          <cell r="CN982">
            <v>0</v>
          </cell>
          <cell r="CO982">
            <v>0</v>
          </cell>
          <cell r="CP982">
            <v>0</v>
          </cell>
          <cell r="CQ982">
            <v>0</v>
          </cell>
          <cell r="CR982">
            <v>0</v>
          </cell>
          <cell r="CS982">
            <v>0</v>
          </cell>
          <cell r="CT982">
            <v>0</v>
          </cell>
          <cell r="CU982">
            <v>0</v>
          </cell>
          <cell r="CV982">
            <v>0</v>
          </cell>
          <cell r="CW982">
            <v>0</v>
          </cell>
          <cell r="CX982">
            <v>0</v>
          </cell>
          <cell r="CY982">
            <v>0</v>
          </cell>
          <cell r="CZ982">
            <v>0</v>
          </cell>
          <cell r="DA982">
            <v>0</v>
          </cell>
          <cell r="DB982">
            <v>0</v>
          </cell>
          <cell r="DC982">
            <v>0</v>
          </cell>
          <cell r="DD982">
            <v>0</v>
          </cell>
          <cell r="DE982">
            <v>0</v>
          </cell>
          <cell r="DF982">
            <v>0</v>
          </cell>
          <cell r="DG982">
            <v>0</v>
          </cell>
          <cell r="DH982">
            <v>0</v>
          </cell>
          <cell r="DI982">
            <v>0</v>
          </cell>
          <cell r="DJ982">
            <v>0</v>
          </cell>
          <cell r="DK982">
            <v>0</v>
          </cell>
          <cell r="DL982">
            <v>0</v>
          </cell>
          <cell r="DM982">
            <v>0</v>
          </cell>
          <cell r="DN982">
            <v>13002</v>
          </cell>
          <cell r="DO982">
            <v>0</v>
          </cell>
          <cell r="DP982">
            <v>13002</v>
          </cell>
          <cell r="DQ982">
            <v>0</v>
          </cell>
          <cell r="DR982">
            <v>0</v>
          </cell>
          <cell r="DS982">
            <v>0</v>
          </cell>
          <cell r="DT982">
            <v>0</v>
          </cell>
          <cell r="DU982">
            <v>0</v>
          </cell>
          <cell r="DV982">
            <v>0</v>
          </cell>
          <cell r="DW982">
            <v>0</v>
          </cell>
          <cell r="DX982">
            <v>0</v>
          </cell>
          <cell r="DY982">
            <v>0</v>
          </cell>
          <cell r="DZ982">
            <v>0</v>
          </cell>
          <cell r="EA982">
            <v>0</v>
          </cell>
          <cell r="EB982">
            <v>0</v>
          </cell>
          <cell r="EC982">
            <v>0</v>
          </cell>
          <cell r="ED982">
            <v>0</v>
          </cell>
          <cell r="EE982">
            <v>0</v>
          </cell>
          <cell r="EF982">
            <v>0</v>
          </cell>
          <cell r="EG982">
            <v>0</v>
          </cell>
          <cell r="EH982">
            <v>0</v>
          </cell>
          <cell r="EI982">
            <v>0</v>
          </cell>
          <cell r="EJ982">
            <v>0</v>
          </cell>
          <cell r="EK982">
            <v>0</v>
          </cell>
          <cell r="EL982">
            <v>0</v>
          </cell>
          <cell r="EM982">
            <v>0</v>
          </cell>
          <cell r="EN982">
            <v>0</v>
          </cell>
          <cell r="EO982">
            <v>0</v>
          </cell>
          <cell r="EP982">
            <v>0</v>
          </cell>
          <cell r="EQ982">
            <v>0</v>
          </cell>
          <cell r="ER982">
            <v>0</v>
          </cell>
          <cell r="ES982">
            <v>0</v>
          </cell>
          <cell r="ET982">
            <v>0</v>
          </cell>
          <cell r="EU982">
            <v>0</v>
          </cell>
          <cell r="EV982">
            <v>0</v>
          </cell>
          <cell r="EW982">
            <v>0</v>
          </cell>
          <cell r="EX982">
            <v>0</v>
          </cell>
        </row>
        <row r="983"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>
            <v>0</v>
          </cell>
          <cell r="AM983">
            <v>0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  <cell r="AR983">
            <v>0</v>
          </cell>
          <cell r="AS983">
            <v>0</v>
          </cell>
          <cell r="AT983">
            <v>0</v>
          </cell>
          <cell r="AU983">
            <v>0</v>
          </cell>
          <cell r="AV983">
            <v>0</v>
          </cell>
          <cell r="AW983">
            <v>0</v>
          </cell>
          <cell r="AX983">
            <v>0</v>
          </cell>
          <cell r="AY983">
            <v>0</v>
          </cell>
          <cell r="AZ983">
            <v>0</v>
          </cell>
          <cell r="BA983">
            <v>0</v>
          </cell>
          <cell r="BB983">
            <v>0</v>
          </cell>
          <cell r="BC983">
            <v>0</v>
          </cell>
          <cell r="BD983">
            <v>0</v>
          </cell>
          <cell r="BE983">
            <v>0</v>
          </cell>
          <cell r="BF983">
            <v>0</v>
          </cell>
          <cell r="BG983">
            <v>0</v>
          </cell>
          <cell r="BH983">
            <v>0</v>
          </cell>
          <cell r="BI983">
            <v>0</v>
          </cell>
          <cell r="BJ983">
            <v>0</v>
          </cell>
          <cell r="BK983">
            <v>0</v>
          </cell>
          <cell r="BL983">
            <v>0</v>
          </cell>
          <cell r="BM983">
            <v>0</v>
          </cell>
          <cell r="BN983">
            <v>0</v>
          </cell>
          <cell r="BO983">
            <v>0</v>
          </cell>
          <cell r="BP983">
            <v>0</v>
          </cell>
          <cell r="BQ983">
            <v>0</v>
          </cell>
          <cell r="BR983">
            <v>0</v>
          </cell>
          <cell r="BS983">
            <v>0</v>
          </cell>
          <cell r="BT983">
            <v>0</v>
          </cell>
          <cell r="BU983">
            <v>0</v>
          </cell>
          <cell r="BV983">
            <v>0</v>
          </cell>
          <cell r="BW983">
            <v>0</v>
          </cell>
          <cell r="BX983">
            <v>0</v>
          </cell>
          <cell r="BY983">
            <v>0</v>
          </cell>
          <cell r="BZ983">
            <v>0</v>
          </cell>
          <cell r="CA983">
            <v>0</v>
          </cell>
          <cell r="CB983">
            <v>0</v>
          </cell>
          <cell r="CC983">
            <v>0</v>
          </cell>
          <cell r="CD983">
            <v>0</v>
          </cell>
          <cell r="CE983">
            <v>0</v>
          </cell>
          <cell r="CF983">
            <v>0</v>
          </cell>
          <cell r="CG983">
            <v>0</v>
          </cell>
          <cell r="CH983">
            <v>0</v>
          </cell>
          <cell r="CI983">
            <v>0</v>
          </cell>
          <cell r="CJ983">
            <v>0</v>
          </cell>
          <cell r="CK983">
            <v>0</v>
          </cell>
          <cell r="CL983">
            <v>0</v>
          </cell>
          <cell r="CM983">
            <v>0</v>
          </cell>
          <cell r="CN983">
            <v>0</v>
          </cell>
          <cell r="CO983">
            <v>0</v>
          </cell>
          <cell r="CP983">
            <v>0</v>
          </cell>
          <cell r="CQ983">
            <v>0</v>
          </cell>
          <cell r="CR983">
            <v>0</v>
          </cell>
          <cell r="CS983">
            <v>0</v>
          </cell>
          <cell r="CT983">
            <v>0</v>
          </cell>
          <cell r="CU983">
            <v>0</v>
          </cell>
          <cell r="CV983">
            <v>0</v>
          </cell>
          <cell r="CW983">
            <v>0</v>
          </cell>
          <cell r="CX983">
            <v>0</v>
          </cell>
          <cell r="CY983">
            <v>0</v>
          </cell>
          <cell r="CZ983">
            <v>0</v>
          </cell>
          <cell r="DA983">
            <v>0</v>
          </cell>
          <cell r="DB983">
            <v>0</v>
          </cell>
          <cell r="DC983">
            <v>0</v>
          </cell>
          <cell r="DD983">
            <v>0</v>
          </cell>
          <cell r="DE983">
            <v>0</v>
          </cell>
          <cell r="DF983">
            <v>0</v>
          </cell>
          <cell r="DG983">
            <v>0</v>
          </cell>
          <cell r="DH983">
            <v>0</v>
          </cell>
          <cell r="DI983">
            <v>0</v>
          </cell>
          <cell r="DJ983">
            <v>0</v>
          </cell>
          <cell r="DK983">
            <v>0</v>
          </cell>
          <cell r="DL983">
            <v>0</v>
          </cell>
          <cell r="DM983">
            <v>0</v>
          </cell>
          <cell r="DN983">
            <v>232859</v>
          </cell>
          <cell r="DO983">
            <v>0</v>
          </cell>
          <cell r="DP983">
            <v>0</v>
          </cell>
          <cell r="DQ983">
            <v>0</v>
          </cell>
          <cell r="DR983">
            <v>0</v>
          </cell>
          <cell r="DS983">
            <v>0</v>
          </cell>
          <cell r="DT983">
            <v>0</v>
          </cell>
          <cell r="DU983">
            <v>0</v>
          </cell>
          <cell r="DV983">
            <v>0</v>
          </cell>
          <cell r="DW983">
            <v>0</v>
          </cell>
          <cell r="DX983">
            <v>0</v>
          </cell>
          <cell r="DY983">
            <v>0</v>
          </cell>
          <cell r="DZ983">
            <v>0</v>
          </cell>
          <cell r="EA983">
            <v>0</v>
          </cell>
          <cell r="EB983">
            <v>0</v>
          </cell>
          <cell r="EC983">
            <v>0</v>
          </cell>
          <cell r="ED983">
            <v>0</v>
          </cell>
          <cell r="EE983">
            <v>0</v>
          </cell>
          <cell r="EF983">
            <v>0</v>
          </cell>
          <cell r="EG983">
            <v>0</v>
          </cell>
          <cell r="EH983">
            <v>0</v>
          </cell>
          <cell r="EI983">
            <v>0</v>
          </cell>
          <cell r="EJ983">
            <v>0</v>
          </cell>
          <cell r="EK983">
            <v>0</v>
          </cell>
          <cell r="EL983">
            <v>0</v>
          </cell>
          <cell r="EM983">
            <v>0</v>
          </cell>
          <cell r="EN983">
            <v>0</v>
          </cell>
          <cell r="EO983">
            <v>0</v>
          </cell>
          <cell r="EP983">
            <v>0</v>
          </cell>
          <cell r="EQ983">
            <v>0</v>
          </cell>
          <cell r="ER983">
            <v>0</v>
          </cell>
          <cell r="ES983">
            <v>0</v>
          </cell>
          <cell r="ET983">
            <v>0</v>
          </cell>
          <cell r="EU983">
            <v>0</v>
          </cell>
          <cell r="EV983">
            <v>0</v>
          </cell>
          <cell r="EW983">
            <v>0</v>
          </cell>
          <cell r="EX983">
            <v>0</v>
          </cell>
        </row>
        <row r="984"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 t="str">
            <v>ANTERIOR ME</v>
          </cell>
          <cell r="G984" t="str">
            <v>ME</v>
          </cell>
          <cell r="H984">
            <v>1853</v>
          </cell>
          <cell r="I984">
            <v>2787</v>
          </cell>
          <cell r="J984">
            <v>1045</v>
          </cell>
          <cell r="K984">
            <v>1319</v>
          </cell>
          <cell r="L984">
            <v>2121</v>
          </cell>
          <cell r="M984">
            <v>1791</v>
          </cell>
          <cell r="N984">
            <v>2546</v>
          </cell>
          <cell r="O984">
            <v>4337</v>
          </cell>
          <cell r="P984">
            <v>2546</v>
          </cell>
          <cell r="Q984">
            <v>2546</v>
          </cell>
          <cell r="R984">
            <v>25</v>
          </cell>
          <cell r="S984">
            <v>933</v>
          </cell>
          <cell r="T984">
            <v>1404</v>
          </cell>
          <cell r="U984">
            <v>2337</v>
          </cell>
          <cell r="V984">
            <v>20.436681222707424</v>
          </cell>
          <cell r="W984">
            <v>1670</v>
          </cell>
          <cell r="X984">
            <v>3939</v>
          </cell>
          <cell r="Y984">
            <v>3267</v>
          </cell>
          <cell r="Z984">
            <v>610</v>
          </cell>
          <cell r="AA984">
            <v>2061</v>
          </cell>
          <cell r="AB984">
            <v>2671</v>
          </cell>
          <cell r="AC984">
            <v>2061</v>
          </cell>
          <cell r="AD984">
            <v>2061</v>
          </cell>
          <cell r="AE984">
            <v>-47</v>
          </cell>
          <cell r="AF984">
            <v>652</v>
          </cell>
          <cell r="AG984">
            <v>2938</v>
          </cell>
          <cell r="AH984">
            <v>3590</v>
          </cell>
          <cell r="AI984">
            <v>27.296376587178692</v>
          </cell>
          <cell r="AJ984">
            <v>1670</v>
          </cell>
          <cell r="AK984">
            <v>3939</v>
          </cell>
          <cell r="AL984">
            <v>3267</v>
          </cell>
          <cell r="AM984">
            <v>610</v>
          </cell>
          <cell r="AN984">
            <v>2061</v>
          </cell>
          <cell r="AO984">
            <v>2671</v>
          </cell>
          <cell r="AP984">
            <v>2061</v>
          </cell>
          <cell r="AQ984">
            <v>2061</v>
          </cell>
          <cell r="AR984">
            <v>-47</v>
          </cell>
          <cell r="AS984">
            <v>652</v>
          </cell>
          <cell r="AT984">
            <v>2938</v>
          </cell>
          <cell r="AU984">
            <v>3590</v>
          </cell>
          <cell r="AV984">
            <v>27.296376587178692</v>
          </cell>
          <cell r="AW984">
            <v>4547</v>
          </cell>
          <cell r="AX984">
            <v>563</v>
          </cell>
          <cell r="AY984">
            <v>6419</v>
          </cell>
          <cell r="AZ984">
            <v>2111</v>
          </cell>
          <cell r="BA984">
            <v>5337</v>
          </cell>
          <cell r="BB984">
            <v>8934</v>
          </cell>
          <cell r="BC984">
            <v>5337</v>
          </cell>
          <cell r="BD984">
            <v>5337</v>
          </cell>
          <cell r="BE984">
            <v>-2370</v>
          </cell>
          <cell r="BF984">
            <v>765</v>
          </cell>
          <cell r="BG984">
            <v>3349</v>
          </cell>
          <cell r="BH984">
            <v>4114</v>
          </cell>
          <cell r="BI984">
            <v>31.250656857593274</v>
          </cell>
          <cell r="BJ984">
            <v>1930</v>
          </cell>
          <cell r="BK984">
            <v>3319</v>
          </cell>
          <cell r="BL984">
            <v>3347</v>
          </cell>
          <cell r="BM984">
            <v>322</v>
          </cell>
          <cell r="BN984">
            <v>3111</v>
          </cell>
          <cell r="BO984">
            <v>4209</v>
          </cell>
          <cell r="BP984">
            <v>3111</v>
          </cell>
          <cell r="BQ984">
            <v>3111</v>
          </cell>
          <cell r="BR984">
            <v>-3</v>
          </cell>
          <cell r="BS984">
            <v>431</v>
          </cell>
          <cell r="BT984">
            <v>3781</v>
          </cell>
          <cell r="BU984">
            <v>4212</v>
          </cell>
          <cell r="BV984">
            <v>19.868628481345244</v>
          </cell>
          <cell r="BW984">
            <v>5810</v>
          </cell>
          <cell r="BX984">
            <v>5810</v>
          </cell>
          <cell r="BY984">
            <v>5055</v>
          </cell>
          <cell r="BZ984">
            <v>464</v>
          </cell>
          <cell r="CA984">
            <v>5709</v>
          </cell>
          <cell r="CB984">
            <v>5115</v>
          </cell>
          <cell r="CC984">
            <v>5709</v>
          </cell>
          <cell r="CD984">
            <v>3805</v>
          </cell>
          <cell r="CE984">
            <v>80</v>
          </cell>
          <cell r="CF984">
            <v>339</v>
          </cell>
          <cell r="CG984">
            <v>5043</v>
          </cell>
          <cell r="CH984">
            <v>5382</v>
          </cell>
          <cell r="CI984">
            <v>34.10588235294118</v>
          </cell>
          <cell r="CJ984">
            <v>1519</v>
          </cell>
          <cell r="CK984">
            <v>762</v>
          </cell>
          <cell r="CL984">
            <v>0</v>
          </cell>
          <cell r="CM984">
            <v>0</v>
          </cell>
          <cell r="CN984">
            <v>3996</v>
          </cell>
          <cell r="CO984">
            <v>0</v>
          </cell>
          <cell r="CP984">
            <v>3996</v>
          </cell>
          <cell r="CQ984">
            <v>0</v>
          </cell>
          <cell r="CR984">
            <v>3996</v>
          </cell>
          <cell r="CS984">
            <v>0</v>
          </cell>
          <cell r="CT984">
            <v>2847</v>
          </cell>
          <cell r="CU984">
            <v>2905</v>
          </cell>
          <cell r="CV984">
            <v>11.164705882352941</v>
          </cell>
          <cell r="CW984">
            <v>6772</v>
          </cell>
          <cell r="CX984">
            <v>7861</v>
          </cell>
          <cell r="CY984">
            <v>0</v>
          </cell>
          <cell r="CZ984">
            <v>0</v>
          </cell>
          <cell r="DA984">
            <v>7650</v>
          </cell>
          <cell r="DB984">
            <v>0</v>
          </cell>
          <cell r="DC984">
            <v>7650</v>
          </cell>
          <cell r="DD984">
            <v>0</v>
          </cell>
          <cell r="DE984">
            <v>7650</v>
          </cell>
          <cell r="DF984">
            <v>0</v>
          </cell>
          <cell r="DG984">
            <v>1969</v>
          </cell>
          <cell r="DH984">
            <v>2027</v>
          </cell>
          <cell r="DI984">
            <v>7.1852572679722657</v>
          </cell>
          <cell r="DJ984">
            <v>7752</v>
          </cell>
          <cell r="DK984">
            <v>0</v>
          </cell>
          <cell r="DL984">
            <v>0</v>
          </cell>
          <cell r="DM984">
            <v>0</v>
          </cell>
          <cell r="DN984">
            <v>8221</v>
          </cell>
          <cell r="DO984">
            <v>0</v>
          </cell>
          <cell r="DP984">
            <v>8221</v>
          </cell>
          <cell r="DQ984">
            <v>0</v>
          </cell>
          <cell r="DR984">
            <v>8221</v>
          </cell>
          <cell r="DS984">
            <v>0</v>
          </cell>
          <cell r="DT984">
            <v>1969</v>
          </cell>
          <cell r="DU984">
            <v>2027</v>
          </cell>
          <cell r="DV984">
            <v>5.4811205846528619</v>
          </cell>
          <cell r="DW984">
            <v>8134</v>
          </cell>
          <cell r="DX984">
            <v>8134</v>
          </cell>
          <cell r="DY984">
            <v>0</v>
          </cell>
          <cell r="DZ984">
            <v>0</v>
          </cell>
          <cell r="EA984">
            <v>8210</v>
          </cell>
          <cell r="EB984">
            <v>0</v>
          </cell>
          <cell r="EC984">
            <v>8210</v>
          </cell>
          <cell r="ED984">
            <v>0</v>
          </cell>
          <cell r="EE984">
            <v>8210</v>
          </cell>
          <cell r="EF984">
            <v>0</v>
          </cell>
          <cell r="EG984">
            <v>1424</v>
          </cell>
          <cell r="EH984">
            <v>1482</v>
          </cell>
          <cell r="EI984">
            <v>6.6927776907410301</v>
          </cell>
          <cell r="EJ984">
            <v>6233</v>
          </cell>
          <cell r="EK984">
            <v>0</v>
          </cell>
          <cell r="EL984">
            <v>0</v>
          </cell>
          <cell r="EM984">
            <v>0</v>
          </cell>
          <cell r="EN984">
            <v>6383</v>
          </cell>
          <cell r="EO984">
            <v>0</v>
          </cell>
          <cell r="EP984">
            <v>6383</v>
          </cell>
          <cell r="EQ984">
            <v>0</v>
          </cell>
          <cell r="ER984">
            <v>6383</v>
          </cell>
          <cell r="ES984">
            <v>0</v>
          </cell>
          <cell r="ET984">
            <v>1274</v>
          </cell>
          <cell r="EU984">
            <v>1332</v>
          </cell>
          <cell r="EV984">
            <v>6.1995133819951338</v>
          </cell>
          <cell r="EW984">
            <v>6165</v>
          </cell>
          <cell r="EX984">
            <v>0</v>
          </cell>
        </row>
        <row r="985"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 t="str">
            <v>ME</v>
          </cell>
          <cell r="H985">
            <v>1853</v>
          </cell>
          <cell r="I985">
            <v>2787</v>
          </cell>
          <cell r="J985">
            <v>7995</v>
          </cell>
          <cell r="K985">
            <v>8911</v>
          </cell>
          <cell r="L985">
            <v>7417</v>
          </cell>
          <cell r="M985">
            <v>2663</v>
          </cell>
          <cell r="N985">
            <v>10732</v>
          </cell>
          <cell r="O985">
            <v>10736</v>
          </cell>
          <cell r="P985">
            <v>10732</v>
          </cell>
          <cell r="Q985">
            <v>5898</v>
          </cell>
          <cell r="R985">
            <v>112</v>
          </cell>
          <cell r="S985">
            <v>312</v>
          </cell>
          <cell r="T985">
            <v>7594</v>
          </cell>
          <cell r="U985">
            <v>7906</v>
          </cell>
          <cell r="V985">
            <v>20.864548035534391</v>
          </cell>
          <cell r="W985">
            <v>6730</v>
          </cell>
          <cell r="X985">
            <v>8538</v>
          </cell>
          <cell r="Y985">
            <v>6500</v>
          </cell>
          <cell r="Z985">
            <v>2994</v>
          </cell>
          <cell r="AA985">
            <v>10919</v>
          </cell>
          <cell r="AB985">
            <v>12347</v>
          </cell>
          <cell r="AC985">
            <v>10919</v>
          </cell>
          <cell r="AD985">
            <v>6939</v>
          </cell>
          <cell r="AE985">
            <v>19</v>
          </cell>
          <cell r="AF985">
            <v>529</v>
          </cell>
          <cell r="AG985">
            <v>6919</v>
          </cell>
          <cell r="AH985">
            <v>7448</v>
          </cell>
          <cell r="AI985">
            <v>14.23760203031758</v>
          </cell>
          <cell r="AJ985">
            <v>10485</v>
          </cell>
          <cell r="AK985">
            <v>9009</v>
          </cell>
          <cell r="AL985">
            <v>10205</v>
          </cell>
          <cell r="AM985">
            <v>2059</v>
          </cell>
          <cell r="AN985">
            <v>14579</v>
          </cell>
          <cell r="AO985">
            <v>12909</v>
          </cell>
          <cell r="AP985">
            <v>14579</v>
          </cell>
          <cell r="AQ985">
            <v>9928</v>
          </cell>
          <cell r="AR985">
            <v>-134</v>
          </cell>
          <cell r="AS985">
            <v>359</v>
          </cell>
          <cell r="AT985">
            <v>7500</v>
          </cell>
          <cell r="AU985">
            <v>7859</v>
          </cell>
          <cell r="AV985">
            <v>17.647058823529413</v>
          </cell>
          <cell r="AW985">
            <v>8983</v>
          </cell>
          <cell r="AX985">
            <v>0</v>
          </cell>
          <cell r="AY985">
            <v>9053</v>
          </cell>
          <cell r="AZ985">
            <v>3127</v>
          </cell>
          <cell r="BA985">
            <v>12750</v>
          </cell>
          <cell r="BB985">
            <v>13618</v>
          </cell>
          <cell r="BC985">
            <v>12750</v>
          </cell>
          <cell r="BD985">
            <v>10491</v>
          </cell>
          <cell r="BE985">
            <v>42</v>
          </cell>
          <cell r="BF985">
            <v>94</v>
          </cell>
          <cell r="BG985">
            <v>6285</v>
          </cell>
          <cell r="BH985">
            <v>6379</v>
          </cell>
          <cell r="BI985">
            <v>16.331745344304895</v>
          </cell>
          <cell r="BJ985">
            <v>8625</v>
          </cell>
          <cell r="BK985">
            <v>3141</v>
          </cell>
          <cell r="BL985">
            <v>8241</v>
          </cell>
          <cell r="BM985">
            <v>1589</v>
          </cell>
          <cell r="BN985">
            <v>11545</v>
          </cell>
          <cell r="BO985">
            <v>4032</v>
          </cell>
          <cell r="BP985">
            <v>11545</v>
          </cell>
          <cell r="BQ985">
            <v>4032</v>
          </cell>
          <cell r="BR985">
            <v>-118</v>
          </cell>
          <cell r="BS985">
            <v>680</v>
          </cell>
          <cell r="BT985">
            <v>10026</v>
          </cell>
          <cell r="BU985">
            <v>10706</v>
          </cell>
          <cell r="BV985">
            <v>19.194639438417358</v>
          </cell>
          <cell r="BW985">
            <v>8792</v>
          </cell>
          <cell r="BX985">
            <v>4648</v>
          </cell>
          <cell r="BY985">
            <v>8461</v>
          </cell>
          <cell r="BZ985">
            <v>8724</v>
          </cell>
          <cell r="CA985">
            <v>15670</v>
          </cell>
          <cell r="CB985">
            <v>6166</v>
          </cell>
          <cell r="CC985">
            <v>15670</v>
          </cell>
          <cell r="CD985">
            <v>6166</v>
          </cell>
          <cell r="CE985">
            <v>10</v>
          </cell>
          <cell r="CF985">
            <v>680</v>
          </cell>
          <cell r="CG985">
            <v>12311</v>
          </cell>
          <cell r="CH985">
            <v>12991</v>
          </cell>
          <cell r="CI985">
            <v>22.836208495640882</v>
          </cell>
          <cell r="CJ985">
            <v>8113</v>
          </cell>
          <cell r="CK985">
            <v>13249</v>
          </cell>
          <cell r="CL985">
            <v>6754</v>
          </cell>
          <cell r="CM985">
            <v>6199</v>
          </cell>
          <cell r="CN985">
            <v>16173</v>
          </cell>
          <cell r="CO985">
            <v>8270</v>
          </cell>
          <cell r="CP985">
            <v>16173</v>
          </cell>
          <cell r="CQ985">
            <v>8270</v>
          </cell>
          <cell r="CR985">
            <v>133</v>
          </cell>
          <cell r="CS985">
            <v>601</v>
          </cell>
          <cell r="CT985">
            <v>10927</v>
          </cell>
          <cell r="CU985">
            <v>11528</v>
          </cell>
          <cell r="CV985">
            <v>21.364051094890513</v>
          </cell>
          <cell r="CW985">
            <v>9848</v>
          </cell>
          <cell r="CX985">
            <v>9957</v>
          </cell>
          <cell r="CY985">
            <v>10088</v>
          </cell>
          <cell r="CZ985">
            <v>0</v>
          </cell>
          <cell r="DA985">
            <v>15344</v>
          </cell>
          <cell r="DB985">
            <v>9798</v>
          </cell>
          <cell r="DC985">
            <v>15344</v>
          </cell>
          <cell r="DD985">
            <v>9798</v>
          </cell>
          <cell r="DE985">
            <v>189</v>
          </cell>
          <cell r="DF985">
            <v>580</v>
          </cell>
          <cell r="DG985">
            <v>10447</v>
          </cell>
          <cell r="DH985">
            <v>11027</v>
          </cell>
          <cell r="DI985">
            <v>19.607732732732735</v>
          </cell>
          <cell r="DJ985">
            <v>18273</v>
          </cell>
          <cell r="DK985">
            <v>18487</v>
          </cell>
          <cell r="DL985">
            <v>16010</v>
          </cell>
          <cell r="DM985">
            <v>0</v>
          </cell>
          <cell r="DN985">
            <v>15188</v>
          </cell>
          <cell r="DO985">
            <v>9528</v>
          </cell>
          <cell r="DP985">
            <v>15984</v>
          </cell>
          <cell r="DQ985">
            <v>9528</v>
          </cell>
          <cell r="DR985">
            <v>2048</v>
          </cell>
          <cell r="DS985">
            <v>287</v>
          </cell>
          <cell r="DT985">
            <v>15779</v>
          </cell>
          <cell r="DU985">
            <v>16063</v>
          </cell>
          <cell r="DV985">
            <v>30.672097759674134</v>
          </cell>
          <cell r="DW985">
            <v>10574</v>
          </cell>
          <cell r="DX985">
            <v>7534</v>
          </cell>
          <cell r="DY985">
            <v>9440</v>
          </cell>
          <cell r="DZ985">
            <v>0</v>
          </cell>
          <cell r="EA985">
            <v>15460</v>
          </cell>
          <cell r="EB985">
            <v>9014</v>
          </cell>
          <cell r="EC985">
            <v>15460</v>
          </cell>
          <cell r="ED985">
            <v>9014</v>
          </cell>
          <cell r="EE985">
            <v>3773</v>
          </cell>
          <cell r="EF985">
            <v>467</v>
          </cell>
          <cell r="EG985">
            <v>11955</v>
          </cell>
          <cell r="EH985">
            <v>12716</v>
          </cell>
          <cell r="EI985">
            <v>25.18786431631435</v>
          </cell>
          <cell r="EJ985">
            <v>12874</v>
          </cell>
          <cell r="EK985">
            <v>0</v>
          </cell>
          <cell r="EL985">
            <v>0</v>
          </cell>
          <cell r="EM985">
            <v>0</v>
          </cell>
          <cell r="EN985">
            <v>14239</v>
          </cell>
          <cell r="EO985">
            <v>0</v>
          </cell>
          <cell r="EP985">
            <v>14239</v>
          </cell>
          <cell r="EQ985">
            <v>0</v>
          </cell>
          <cell r="ER985">
            <v>14239</v>
          </cell>
          <cell r="ES985">
            <v>133</v>
          </cell>
          <cell r="ET985">
            <v>10590</v>
          </cell>
          <cell r="EU985">
            <v>11351</v>
          </cell>
          <cell r="EV985">
            <v>28.368604339673183</v>
          </cell>
          <cell r="EW985">
            <v>8044</v>
          </cell>
          <cell r="EX985">
            <v>0</v>
          </cell>
        </row>
        <row r="986"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 t="str">
            <v>ME</v>
          </cell>
          <cell r="H986">
            <v>1853</v>
          </cell>
          <cell r="I986">
            <v>2787</v>
          </cell>
          <cell r="J986">
            <v>6950</v>
          </cell>
          <cell r="K986">
            <v>7592</v>
          </cell>
          <cell r="L986">
            <v>5296</v>
          </cell>
          <cell r="M986">
            <v>872</v>
          </cell>
          <cell r="N986">
            <v>8186</v>
          </cell>
          <cell r="O986">
            <v>6399</v>
          </cell>
          <cell r="P986">
            <v>8186</v>
          </cell>
          <cell r="Q986">
            <v>3352</v>
          </cell>
          <cell r="R986">
            <v>87</v>
          </cell>
          <cell r="S986">
            <v>-621</v>
          </cell>
          <cell r="T986">
            <v>6190</v>
          </cell>
          <cell r="U986">
            <v>5569</v>
          </cell>
          <cell r="V986">
            <v>0.42786681282696648</v>
          </cell>
          <cell r="W986">
            <v>5060</v>
          </cell>
          <cell r="X986">
            <v>4599</v>
          </cell>
          <cell r="Y986">
            <v>3233</v>
          </cell>
          <cell r="Z986">
            <v>2384</v>
          </cell>
          <cell r="AA986">
            <v>8858</v>
          </cell>
          <cell r="AB986">
            <v>9676</v>
          </cell>
          <cell r="AC986">
            <v>8858</v>
          </cell>
          <cell r="AD986">
            <v>4878</v>
          </cell>
          <cell r="AE986">
            <v>66</v>
          </cell>
          <cell r="AF986">
            <v>-123</v>
          </cell>
          <cell r="AG986">
            <v>3981</v>
          </cell>
          <cell r="AH986">
            <v>3858</v>
          </cell>
          <cell r="AI986">
            <v>-13.058774556861112</v>
          </cell>
          <cell r="AJ986">
            <v>8815</v>
          </cell>
          <cell r="AK986">
            <v>5070</v>
          </cell>
          <cell r="AL986">
            <v>6938</v>
          </cell>
          <cell r="AM986">
            <v>1449</v>
          </cell>
          <cell r="AN986">
            <v>12518</v>
          </cell>
          <cell r="AO986">
            <v>10238</v>
          </cell>
          <cell r="AP986">
            <v>12518</v>
          </cell>
          <cell r="AQ986">
            <v>7867</v>
          </cell>
          <cell r="AR986">
            <v>-87</v>
          </cell>
          <cell r="AS986">
            <v>-293</v>
          </cell>
          <cell r="AT986">
            <v>4562</v>
          </cell>
          <cell r="AU986">
            <v>4269</v>
          </cell>
          <cell r="AV986">
            <v>-9.6493177636492788</v>
          </cell>
          <cell r="AW986">
            <v>4436</v>
          </cell>
          <cell r="AX986">
            <v>-563</v>
          </cell>
          <cell r="AY986">
            <v>2634</v>
          </cell>
          <cell r="AZ986">
            <v>1016</v>
          </cell>
          <cell r="BA986">
            <v>7413</v>
          </cell>
          <cell r="BB986">
            <v>4684</v>
          </cell>
          <cell r="BC986">
            <v>7413</v>
          </cell>
          <cell r="BD986">
            <v>5154</v>
          </cell>
          <cell r="BE986">
            <v>2412</v>
          </cell>
          <cell r="BF986">
            <v>-671</v>
          </cell>
          <cell r="BG986">
            <v>2936</v>
          </cell>
          <cell r="BH986">
            <v>2265</v>
          </cell>
          <cell r="BI986">
            <v>-14.918911513288379</v>
          </cell>
          <cell r="BJ986">
            <v>6695</v>
          </cell>
          <cell r="BK986">
            <v>-178</v>
          </cell>
          <cell r="BL986">
            <v>4894</v>
          </cell>
          <cell r="BM986">
            <v>1267</v>
          </cell>
          <cell r="BN986">
            <v>8434</v>
          </cell>
          <cell r="BO986">
            <v>-177</v>
          </cell>
          <cell r="BP986">
            <v>8434</v>
          </cell>
          <cell r="BQ986">
            <v>921</v>
          </cell>
          <cell r="BR986">
            <v>-115</v>
          </cell>
          <cell r="BS986">
            <v>249</v>
          </cell>
          <cell r="BT986">
            <v>6245</v>
          </cell>
          <cell r="BU986">
            <v>6494</v>
          </cell>
          <cell r="BV986">
            <v>-0.67398904292788586</v>
          </cell>
          <cell r="BW986">
            <v>2982</v>
          </cell>
          <cell r="BX986">
            <v>-1162</v>
          </cell>
          <cell r="BY986">
            <v>3406</v>
          </cell>
          <cell r="BZ986">
            <v>8260</v>
          </cell>
          <cell r="CA986">
            <v>9961</v>
          </cell>
          <cell r="CB986">
            <v>1051</v>
          </cell>
          <cell r="CC986">
            <v>9961</v>
          </cell>
          <cell r="CD986">
            <v>2361</v>
          </cell>
          <cell r="CE986">
            <v>-70</v>
          </cell>
          <cell r="CF986">
            <v>341</v>
          </cell>
          <cell r="CG986">
            <v>7268</v>
          </cell>
          <cell r="CH986">
            <v>7609</v>
          </cell>
          <cell r="CI986">
            <v>-11.269673857300297</v>
          </cell>
          <cell r="CJ986">
            <v>6594</v>
          </cell>
          <cell r="CK986">
            <v>12487</v>
          </cell>
          <cell r="CL986">
            <v>6754</v>
          </cell>
          <cell r="CM986">
            <v>6199</v>
          </cell>
          <cell r="CN986">
            <v>12177</v>
          </cell>
          <cell r="CO986">
            <v>8270</v>
          </cell>
          <cell r="CP986">
            <v>12177</v>
          </cell>
          <cell r="CQ986">
            <v>8270</v>
          </cell>
          <cell r="CR986">
            <v>-3863</v>
          </cell>
          <cell r="CS986">
            <v>601</v>
          </cell>
          <cell r="CT986">
            <v>8080</v>
          </cell>
          <cell r="CU986">
            <v>8623</v>
          </cell>
          <cell r="CV986">
            <v>10.199345212537573</v>
          </cell>
          <cell r="CW986">
            <v>3076</v>
          </cell>
          <cell r="CX986">
            <v>2096</v>
          </cell>
          <cell r="CY986">
            <v>10088</v>
          </cell>
          <cell r="CZ986">
            <v>0</v>
          </cell>
          <cell r="DA986">
            <v>7694</v>
          </cell>
          <cell r="DB986">
            <v>9798</v>
          </cell>
          <cell r="DC986">
            <v>7694</v>
          </cell>
          <cell r="DD986">
            <v>9798</v>
          </cell>
          <cell r="DE986">
            <v>-7461</v>
          </cell>
          <cell r="DF986">
            <v>580</v>
          </cell>
          <cell r="DG986">
            <v>8478</v>
          </cell>
          <cell r="DH986">
            <v>9000</v>
          </cell>
          <cell r="DI986">
            <v>12.42247546476047</v>
          </cell>
          <cell r="DJ986">
            <v>10521</v>
          </cell>
          <cell r="DK986">
            <v>18487</v>
          </cell>
          <cell r="DL986">
            <v>16010</v>
          </cell>
          <cell r="DM986">
            <v>0</v>
          </cell>
          <cell r="DN986">
            <v>6967</v>
          </cell>
          <cell r="DO986">
            <v>9528</v>
          </cell>
          <cell r="DP986">
            <v>7763</v>
          </cell>
          <cell r="DQ986">
            <v>9528</v>
          </cell>
          <cell r="DR986">
            <v>-6173</v>
          </cell>
          <cell r="DS986">
            <v>287</v>
          </cell>
          <cell r="DT986">
            <v>13810</v>
          </cell>
          <cell r="DU986">
            <v>14036</v>
          </cell>
          <cell r="DV986">
            <v>25.190977175021274</v>
          </cell>
          <cell r="DW986">
            <v>2440</v>
          </cell>
          <cell r="DX986">
            <v>-600</v>
          </cell>
          <cell r="DY986">
            <v>9440</v>
          </cell>
          <cell r="DZ986">
            <v>0</v>
          </cell>
          <cell r="EA986">
            <v>7250</v>
          </cell>
          <cell r="EB986">
            <v>9014</v>
          </cell>
          <cell r="EC986">
            <v>7250</v>
          </cell>
          <cell r="ED986">
            <v>9014</v>
          </cell>
          <cell r="EE986">
            <v>-4437</v>
          </cell>
          <cell r="EF986">
            <v>467</v>
          </cell>
          <cell r="EG986">
            <v>10531</v>
          </cell>
          <cell r="EH986">
            <v>11234</v>
          </cell>
          <cell r="EI986">
            <v>18.495086625573322</v>
          </cell>
          <cell r="EJ986">
            <v>6641</v>
          </cell>
          <cell r="EK986">
            <v>0</v>
          </cell>
          <cell r="EL986">
            <v>0</v>
          </cell>
          <cell r="EM986">
            <v>0</v>
          </cell>
          <cell r="EN986">
            <v>7856</v>
          </cell>
          <cell r="EO986">
            <v>0</v>
          </cell>
          <cell r="EP986">
            <v>7856</v>
          </cell>
          <cell r="EQ986">
            <v>0</v>
          </cell>
          <cell r="ER986">
            <v>7856</v>
          </cell>
          <cell r="ES986">
            <v>133</v>
          </cell>
          <cell r="ET986">
            <v>9316</v>
          </cell>
          <cell r="EU986">
            <v>10019</v>
          </cell>
          <cell r="EV986">
            <v>22.169090957678051</v>
          </cell>
          <cell r="EW986">
            <v>1879</v>
          </cell>
          <cell r="EX986">
            <v>0</v>
          </cell>
        </row>
        <row r="995">
          <cell r="F995" t="str">
            <v>Estoque Total</v>
          </cell>
          <cell r="U995">
            <v>-74617</v>
          </cell>
          <cell r="AH995">
            <v>-54206</v>
          </cell>
          <cell r="AU995">
            <v>-38142</v>
          </cell>
          <cell r="BH995">
            <v>-75153</v>
          </cell>
          <cell r="BU995">
            <v>-35470</v>
          </cell>
          <cell r="CH995">
            <v>2687</v>
          </cell>
          <cell r="CU995">
            <v>-17140</v>
          </cell>
          <cell r="DH995">
            <v>-12658</v>
          </cell>
          <cell r="DU995">
            <v>954</v>
          </cell>
          <cell r="EG995">
            <v>0</v>
          </cell>
          <cell r="EH995">
            <v>-9197</v>
          </cell>
          <cell r="ES995">
            <v>0</v>
          </cell>
          <cell r="EU995">
            <v>-30494</v>
          </cell>
        </row>
        <row r="998">
          <cell r="D998" t="str">
            <v>Linha</v>
          </cell>
          <cell r="F998" t="str">
            <v>Pai  de linha</v>
          </cell>
        </row>
        <row r="999">
          <cell r="D999" t="str">
            <v>LINHA 1</v>
          </cell>
          <cell r="F999" t="str">
            <v>LT12B</v>
          </cell>
          <cell r="T999">
            <v>2304</v>
          </cell>
          <cell r="AG999">
            <v>1677</v>
          </cell>
          <cell r="AT999">
            <v>5241</v>
          </cell>
          <cell r="BG999">
            <v>1082</v>
          </cell>
          <cell r="BT999">
            <v>2729</v>
          </cell>
          <cell r="CG999">
            <v>10515</v>
          </cell>
          <cell r="CT999">
            <v>14097</v>
          </cell>
          <cell r="DG999">
            <v>13515</v>
          </cell>
          <cell r="DT999">
            <v>9643</v>
          </cell>
          <cell r="EG999">
            <v>12777</v>
          </cell>
          <cell r="ET999">
            <v>9318</v>
          </cell>
        </row>
        <row r="1000">
          <cell r="D1000" t="str">
            <v>LINHA 2</v>
          </cell>
          <cell r="F1000" t="str">
            <v>LTD06</v>
          </cell>
          <cell r="T1000">
            <v>1702</v>
          </cell>
          <cell r="AG1000">
            <v>1671</v>
          </cell>
          <cell r="AT1000">
            <v>976</v>
          </cell>
          <cell r="BG1000">
            <v>868</v>
          </cell>
          <cell r="BT1000">
            <v>4026</v>
          </cell>
          <cell r="CG1000">
            <v>2765</v>
          </cell>
          <cell r="CT1000">
            <v>586</v>
          </cell>
          <cell r="DG1000">
            <v>6763</v>
          </cell>
          <cell r="DT1000">
            <v>5053</v>
          </cell>
          <cell r="EG1000">
            <v>1682</v>
          </cell>
          <cell r="ET1000">
            <v>1466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stealth" w="lg" len="lg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stealth" w="lg" len="lg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11">
    <tabColor indexed="51"/>
    <pageSetUpPr autoPageBreaks="0" fitToPage="1"/>
  </sheetPr>
  <dimension ref="A1:BB281"/>
  <sheetViews>
    <sheetView zoomScale="75" zoomScaleNormal="75" zoomScaleSheetLayoutView="75" workbookViewId="0">
      <pane xSplit="1" ySplit="5" topLeftCell="AC94" activePane="bottomRight" state="frozen"/>
      <selection activeCell="AO3" sqref="AO3:AO5"/>
      <selection pane="topRight" activeCell="AO3" sqref="AO3:AO5"/>
      <selection pane="bottomLeft" activeCell="AO3" sqref="AO3:AO5"/>
      <selection pane="bottomRight" activeCell="AI173" sqref="AI173"/>
    </sheetView>
  </sheetViews>
  <sheetFormatPr defaultColWidth="9.109375" defaultRowHeight="20.399999999999999" zeroHeight="1" outlineLevelRow="2" outlineLevelCol="1" x14ac:dyDescent="0.25"/>
  <cols>
    <col min="1" max="1" width="16.6640625" style="2" customWidth="1"/>
    <col min="2" max="2" width="11.33203125" style="2" hidden="1" customWidth="1" outlineLevel="1"/>
    <col min="3" max="5" width="11.33203125" style="1" hidden="1" customWidth="1" outlineLevel="1"/>
    <col min="6" max="6" width="11.33203125" style="1" customWidth="1" collapsed="1"/>
    <col min="7" max="36" width="11.33203125" style="1" customWidth="1"/>
    <col min="37" max="38" width="11.33203125" style="1" hidden="1" customWidth="1" outlineLevel="1"/>
    <col min="39" max="39" width="21.109375" style="1" customWidth="1" collapsed="1"/>
    <col min="40" max="40" width="7.44140625" style="1" bestFit="1" customWidth="1"/>
    <col min="41" max="47" width="9.109375" style="1" hidden="1" customWidth="1" outlineLevel="1"/>
    <col min="48" max="48" width="9.88671875" style="1" bestFit="1" customWidth="1" collapsed="1"/>
    <col min="49" max="54" width="14.33203125" style="1" customWidth="1"/>
    <col min="55" max="16384" width="9.109375" style="1"/>
  </cols>
  <sheetData>
    <row r="1" spans="1:54" s="7" customFormat="1" ht="23.4" customHeight="1" x14ac:dyDescent="0.3">
      <c r="A1" s="1672" t="s">
        <v>1328</v>
      </c>
      <c r="B1" s="1673"/>
      <c r="C1" s="1673"/>
      <c r="D1" s="1673"/>
      <c r="E1" s="1673"/>
      <c r="F1" s="1673"/>
      <c r="G1" s="1673"/>
      <c r="H1" s="1673"/>
      <c r="I1" s="1673"/>
      <c r="J1" s="1673"/>
      <c r="K1" s="1673"/>
      <c r="L1" s="1673"/>
      <c r="M1" s="1673"/>
      <c r="N1" s="1673"/>
      <c r="O1" s="1673"/>
      <c r="P1" s="96"/>
      <c r="Q1" s="98" t="s">
        <v>19</v>
      </c>
      <c r="R1" s="99"/>
      <c r="S1" s="99"/>
      <c r="T1" s="100" t="s">
        <v>21</v>
      </c>
      <c r="U1" s="101" t="s">
        <v>22</v>
      </c>
      <c r="V1" s="100" t="s">
        <v>23</v>
      </c>
      <c r="W1" s="97"/>
      <c r="X1" s="97"/>
      <c r="Y1" s="97"/>
      <c r="Z1" s="102"/>
      <c r="AA1" s="1684" t="s">
        <v>10</v>
      </c>
      <c r="AB1" s="1684"/>
      <c r="AC1" s="102"/>
      <c r="AD1" s="1680">
        <f>SUM(B5:AL5)</f>
        <v>214414</v>
      </c>
      <c r="AE1" s="1680"/>
      <c r="AF1" s="1680"/>
      <c r="AG1" s="1680"/>
      <c r="AH1" s="1680"/>
      <c r="AI1" s="1680"/>
      <c r="AJ1" s="1680"/>
      <c r="AK1" s="1680"/>
      <c r="AL1" s="1680"/>
      <c r="AM1" s="1681"/>
      <c r="AN1" s="329"/>
      <c r="AO1" s="956"/>
      <c r="AP1" s="517"/>
      <c r="AQ1" s="517"/>
      <c r="AR1" s="517"/>
      <c r="AS1" s="517"/>
      <c r="AT1" s="517"/>
      <c r="AU1" s="517"/>
      <c r="AW1" s="589"/>
      <c r="AX1" s="724" t="s">
        <v>393</v>
      </c>
      <c r="AY1" s="724" t="s">
        <v>241</v>
      </c>
      <c r="AZ1" s="724" t="s">
        <v>265</v>
      </c>
      <c r="BA1" s="517"/>
      <c r="BB1" s="590">
        <f>'LINHA 1'!U1</f>
        <v>152</v>
      </c>
    </row>
    <row r="2" spans="1:54" s="7" customFormat="1" ht="23.4" customHeight="1" x14ac:dyDescent="0.3">
      <c r="A2" s="1674"/>
      <c r="B2" s="1675"/>
      <c r="C2" s="1675"/>
      <c r="D2" s="1675"/>
      <c r="E2" s="1675"/>
      <c r="F2" s="1675"/>
      <c r="G2" s="1675"/>
      <c r="H2" s="1675"/>
      <c r="I2" s="1675"/>
      <c r="J2" s="1675"/>
      <c r="K2" s="1675"/>
      <c r="L2" s="1675"/>
      <c r="M2" s="1675"/>
      <c r="N2" s="1675"/>
      <c r="O2" s="1675"/>
      <c r="P2" s="103"/>
      <c r="Q2" s="104" t="s">
        <v>20</v>
      </c>
      <c r="R2" s="105"/>
      <c r="S2" s="105"/>
      <c r="T2" s="106" t="s">
        <v>42</v>
      </c>
      <c r="U2" s="105"/>
      <c r="V2" s="107"/>
      <c r="W2" s="103"/>
      <c r="X2" s="103"/>
      <c r="Y2" s="103"/>
      <c r="Z2" s="103"/>
      <c r="AA2" s="1685"/>
      <c r="AB2" s="1685"/>
      <c r="AC2" s="103"/>
      <c r="AD2" s="1682"/>
      <c r="AE2" s="1682"/>
      <c r="AF2" s="1682"/>
      <c r="AG2" s="1682"/>
      <c r="AH2" s="1682"/>
      <c r="AI2" s="1682"/>
      <c r="AJ2" s="1682"/>
      <c r="AK2" s="1682"/>
      <c r="AL2" s="1682"/>
      <c r="AM2" s="1683"/>
      <c r="AN2" s="330"/>
      <c r="AO2" s="956"/>
      <c r="AP2" s="517"/>
      <c r="AQ2" s="517"/>
      <c r="AR2" s="517"/>
      <c r="AS2" s="517"/>
      <c r="AT2" s="517"/>
      <c r="AU2" s="517"/>
      <c r="AW2" s="589" t="s">
        <v>70</v>
      </c>
      <c r="AX2" s="591">
        <f>ROUND(IF(ISERROR(VLOOKUP("MI + ME LAVADORAS",[1]Anual!$B$300:$EX$500,BB1,0)),0,VLOOKUP("MI + ME LAVADORAS",[1]Anual!$B$300:$EX$500,BB1,0)),0)</f>
        <v>127529</v>
      </c>
      <c r="AY2" s="592">
        <f>+AM35+AM51+AM61</f>
        <v>128027</v>
      </c>
      <c r="AZ2" s="592">
        <f>AY2-AX2</f>
        <v>498</v>
      </c>
      <c r="BA2" s="517"/>
      <c r="BB2" s="517"/>
    </row>
    <row r="3" spans="1:54" s="84" customFormat="1" ht="23.1" customHeight="1" x14ac:dyDescent="0.3">
      <c r="A3" s="319"/>
      <c r="B3" s="320" t="s">
        <v>6</v>
      </c>
      <c r="C3" s="320" t="s">
        <v>7</v>
      </c>
      <c r="D3" s="320" t="s">
        <v>1</v>
      </c>
      <c r="E3" s="320" t="s">
        <v>2</v>
      </c>
      <c r="F3" s="320" t="s">
        <v>3</v>
      </c>
      <c r="G3" s="320" t="s">
        <v>4</v>
      </c>
      <c r="H3" s="320" t="s">
        <v>5</v>
      </c>
      <c r="I3" s="320" t="s">
        <v>6</v>
      </c>
      <c r="J3" s="320" t="s">
        <v>7</v>
      </c>
      <c r="K3" s="320" t="s">
        <v>1</v>
      </c>
      <c r="L3" s="320" t="s">
        <v>2</v>
      </c>
      <c r="M3" s="320" t="s">
        <v>3</v>
      </c>
      <c r="N3" s="320" t="s">
        <v>4</v>
      </c>
      <c r="O3" s="320" t="s">
        <v>5</v>
      </c>
      <c r="P3" s="320" t="s">
        <v>6</v>
      </c>
      <c r="Q3" s="320" t="s">
        <v>7</v>
      </c>
      <c r="R3" s="320" t="s">
        <v>1</v>
      </c>
      <c r="S3" s="320" t="s">
        <v>2</v>
      </c>
      <c r="T3" s="320" t="s">
        <v>3</v>
      </c>
      <c r="U3" s="320" t="s">
        <v>4</v>
      </c>
      <c r="V3" s="320" t="s">
        <v>5</v>
      </c>
      <c r="W3" s="320" t="s">
        <v>6</v>
      </c>
      <c r="X3" s="320" t="s">
        <v>7</v>
      </c>
      <c r="Y3" s="320" t="s">
        <v>1</v>
      </c>
      <c r="Z3" s="320" t="s">
        <v>2</v>
      </c>
      <c r="AA3" s="320" t="s">
        <v>3</v>
      </c>
      <c r="AB3" s="320" t="s">
        <v>4</v>
      </c>
      <c r="AC3" s="320" t="s">
        <v>5</v>
      </c>
      <c r="AD3" s="320" t="s">
        <v>6</v>
      </c>
      <c r="AE3" s="320" t="s">
        <v>7</v>
      </c>
      <c r="AF3" s="320" t="s">
        <v>1</v>
      </c>
      <c r="AG3" s="320" t="s">
        <v>2</v>
      </c>
      <c r="AH3" s="320" t="s">
        <v>3</v>
      </c>
      <c r="AI3" s="320" t="s">
        <v>4</v>
      </c>
      <c r="AJ3" s="320" t="s">
        <v>5</v>
      </c>
      <c r="AK3" s="320" t="s">
        <v>6</v>
      </c>
      <c r="AL3" s="320" t="s">
        <v>7</v>
      </c>
      <c r="AM3" s="321" t="s">
        <v>14</v>
      </c>
      <c r="AN3" s="1679" t="s">
        <v>118</v>
      </c>
      <c r="AO3" s="906"/>
      <c r="AP3" s="953"/>
      <c r="AQ3" s="953"/>
      <c r="AR3" s="953"/>
      <c r="AS3" s="953"/>
      <c r="AT3" s="953"/>
      <c r="AU3" s="953"/>
      <c r="AV3" s="953"/>
      <c r="AW3" s="589" t="s">
        <v>264</v>
      </c>
      <c r="AX3" s="591">
        <f>ROUND(IF(ISERROR(VLOOKUP("MI + ME FOGÕES",[1]Anual!$B$400:$EX$850,BB1,0)),0,VLOOKUP("MI + ME FOGÕES",[1]Anual!$B$400:$EX$850,BB1,0)),0)</f>
        <v>74299</v>
      </c>
      <c r="AY3" s="592">
        <f>+AM93+AM107</f>
        <v>70911</v>
      </c>
      <c r="AZ3" s="592">
        <f>AY3-AX3</f>
        <v>-3388</v>
      </c>
      <c r="BA3" s="593"/>
      <c r="BB3" s="593"/>
    </row>
    <row r="4" spans="1:54" s="86" customFormat="1" ht="23.1" customHeight="1" x14ac:dyDescent="0.3">
      <c r="A4" s="108" t="s">
        <v>0</v>
      </c>
      <c r="B4" s="85">
        <v>43070</v>
      </c>
      <c r="C4" s="85">
        <v>43070</v>
      </c>
      <c r="D4" s="85">
        <v>43070</v>
      </c>
      <c r="E4" s="85">
        <v>43070</v>
      </c>
      <c r="F4" s="85">
        <v>43070</v>
      </c>
      <c r="G4" s="85">
        <f t="shared" ref="G4" si="0">F4+1</f>
        <v>43071</v>
      </c>
      <c r="H4" s="85">
        <f t="shared" ref="H4" si="1">G4+1</f>
        <v>43072</v>
      </c>
      <c r="I4" s="85">
        <f t="shared" ref="I4" si="2">H4+1</f>
        <v>43073</v>
      </c>
      <c r="J4" s="85">
        <f t="shared" ref="J4" si="3">I4+1</f>
        <v>43074</v>
      </c>
      <c r="K4" s="85">
        <f t="shared" ref="K4" si="4">J4+1</f>
        <v>43075</v>
      </c>
      <c r="L4" s="85">
        <f t="shared" ref="L4:AL4" si="5">K4+1</f>
        <v>43076</v>
      </c>
      <c r="M4" s="85">
        <f t="shared" si="5"/>
        <v>43077</v>
      </c>
      <c r="N4" s="85">
        <f t="shared" si="5"/>
        <v>43078</v>
      </c>
      <c r="O4" s="85">
        <f t="shared" si="5"/>
        <v>43079</v>
      </c>
      <c r="P4" s="85">
        <f t="shared" si="5"/>
        <v>43080</v>
      </c>
      <c r="Q4" s="85">
        <f t="shared" si="5"/>
        <v>43081</v>
      </c>
      <c r="R4" s="85">
        <f t="shared" si="5"/>
        <v>43082</v>
      </c>
      <c r="S4" s="85">
        <f t="shared" si="5"/>
        <v>43083</v>
      </c>
      <c r="T4" s="85">
        <f t="shared" si="5"/>
        <v>43084</v>
      </c>
      <c r="U4" s="85">
        <f t="shared" si="5"/>
        <v>43085</v>
      </c>
      <c r="V4" s="85">
        <f t="shared" si="5"/>
        <v>43086</v>
      </c>
      <c r="W4" s="85">
        <f t="shared" si="5"/>
        <v>43087</v>
      </c>
      <c r="X4" s="85">
        <f t="shared" si="5"/>
        <v>43088</v>
      </c>
      <c r="Y4" s="85">
        <f t="shared" si="5"/>
        <v>43089</v>
      </c>
      <c r="Z4" s="85">
        <f t="shared" si="5"/>
        <v>43090</v>
      </c>
      <c r="AA4" s="85">
        <f t="shared" si="5"/>
        <v>43091</v>
      </c>
      <c r="AB4" s="85">
        <f t="shared" si="5"/>
        <v>43092</v>
      </c>
      <c r="AC4" s="85">
        <f t="shared" si="5"/>
        <v>43093</v>
      </c>
      <c r="AD4" s="85">
        <f t="shared" si="5"/>
        <v>43094</v>
      </c>
      <c r="AE4" s="85">
        <f t="shared" si="5"/>
        <v>43095</v>
      </c>
      <c r="AF4" s="85">
        <f t="shared" si="5"/>
        <v>43096</v>
      </c>
      <c r="AG4" s="85">
        <f t="shared" si="5"/>
        <v>43097</v>
      </c>
      <c r="AH4" s="85">
        <f t="shared" si="5"/>
        <v>43098</v>
      </c>
      <c r="AI4" s="85">
        <f t="shared" si="5"/>
        <v>43099</v>
      </c>
      <c r="AJ4" s="85">
        <f t="shared" si="5"/>
        <v>43100</v>
      </c>
      <c r="AK4" s="85">
        <f t="shared" si="5"/>
        <v>43101</v>
      </c>
      <c r="AL4" s="85">
        <f t="shared" si="5"/>
        <v>43102</v>
      </c>
      <c r="AM4" s="322" t="s">
        <v>16</v>
      </c>
      <c r="AN4" s="1679"/>
      <c r="AO4" s="906" t="s">
        <v>589</v>
      </c>
      <c r="AP4" s="1418" t="s">
        <v>329</v>
      </c>
      <c r="AQ4" s="1418" t="s">
        <v>330</v>
      </c>
      <c r="AR4" s="1418" t="s">
        <v>331</v>
      </c>
      <c r="AS4" s="1418" t="s">
        <v>332</v>
      </c>
      <c r="AT4" s="1418" t="s">
        <v>333</v>
      </c>
      <c r="AU4" s="1418" t="s">
        <v>334</v>
      </c>
      <c r="AV4" s="953"/>
      <c r="AW4" s="594" t="s">
        <v>613</v>
      </c>
      <c r="AX4" s="591">
        <f>ROUND(IF(ISERROR(VLOOKUP("TOTAL MI + ME L6",[1]Anual!$B$600:$EX$850,BB1,0)),0,VLOOKUP("TOTAL MI + ME L6",[1]Anual!$B$600:$EX$850,BB1,0)),0)</f>
        <v>15378</v>
      </c>
      <c r="AY4" s="592">
        <f>AM117</f>
        <v>15476</v>
      </c>
      <c r="AZ4" s="592">
        <f>AY4-AX4</f>
        <v>98</v>
      </c>
      <c r="BA4" s="595"/>
      <c r="BB4" s="595"/>
    </row>
    <row r="5" spans="1:54" s="87" customFormat="1" ht="23.1" customHeight="1" x14ac:dyDescent="0.35">
      <c r="A5" s="109" t="s">
        <v>9</v>
      </c>
      <c r="B5" s="95">
        <f t="shared" ref="B5:AL5" si="6">SUM(B6:B117)/2</f>
        <v>0</v>
      </c>
      <c r="C5" s="95">
        <f t="shared" si="6"/>
        <v>0</v>
      </c>
      <c r="D5" s="95">
        <f t="shared" si="6"/>
        <v>0</v>
      </c>
      <c r="E5" s="95">
        <f t="shared" si="6"/>
        <v>0</v>
      </c>
      <c r="F5" s="95">
        <f t="shared" si="6"/>
        <v>13599</v>
      </c>
      <c r="G5" s="95">
        <f t="shared" si="6"/>
        <v>0</v>
      </c>
      <c r="H5" s="95">
        <f t="shared" si="6"/>
        <v>0</v>
      </c>
      <c r="I5" s="95">
        <f t="shared" si="6"/>
        <v>12659</v>
      </c>
      <c r="J5" s="95">
        <f t="shared" si="6"/>
        <v>12556</v>
      </c>
      <c r="K5" s="95">
        <f t="shared" si="6"/>
        <v>12374</v>
      </c>
      <c r="L5" s="95">
        <f t="shared" si="6"/>
        <v>12214</v>
      </c>
      <c r="M5" s="95">
        <f t="shared" si="6"/>
        <v>12246</v>
      </c>
      <c r="N5" s="95">
        <f t="shared" si="6"/>
        <v>7462</v>
      </c>
      <c r="O5" s="95">
        <f t="shared" si="6"/>
        <v>0</v>
      </c>
      <c r="P5" s="95">
        <f t="shared" si="6"/>
        <v>12594</v>
      </c>
      <c r="Q5" s="95">
        <f t="shared" si="6"/>
        <v>12400</v>
      </c>
      <c r="R5" s="95">
        <f t="shared" si="6"/>
        <v>12329</v>
      </c>
      <c r="S5" s="95">
        <f t="shared" si="6"/>
        <v>12329</v>
      </c>
      <c r="T5" s="95">
        <f t="shared" si="6"/>
        <v>12344</v>
      </c>
      <c r="U5" s="95">
        <f t="shared" si="6"/>
        <v>7449</v>
      </c>
      <c r="V5" s="95">
        <f t="shared" si="6"/>
        <v>0</v>
      </c>
      <c r="W5" s="95">
        <f t="shared" si="6"/>
        <v>12634</v>
      </c>
      <c r="X5" s="95">
        <f t="shared" si="6"/>
        <v>12404</v>
      </c>
      <c r="Y5" s="95">
        <f t="shared" si="6"/>
        <v>12325</v>
      </c>
      <c r="Z5" s="95">
        <f t="shared" si="6"/>
        <v>12391</v>
      </c>
      <c r="AA5" s="95">
        <f t="shared" si="6"/>
        <v>12105</v>
      </c>
      <c r="AB5" s="95">
        <f t="shared" si="6"/>
        <v>0</v>
      </c>
      <c r="AC5" s="95">
        <f t="shared" si="6"/>
        <v>0</v>
      </c>
      <c r="AD5" s="95">
        <f t="shared" si="6"/>
        <v>0</v>
      </c>
      <c r="AE5" s="95">
        <f t="shared" si="6"/>
        <v>0</v>
      </c>
      <c r="AF5" s="95">
        <f t="shared" si="6"/>
        <v>0</v>
      </c>
      <c r="AG5" s="95">
        <f t="shared" si="6"/>
        <v>0</v>
      </c>
      <c r="AH5" s="95">
        <f t="shared" si="6"/>
        <v>0</v>
      </c>
      <c r="AI5" s="95">
        <f t="shared" si="6"/>
        <v>0</v>
      </c>
      <c r="AJ5" s="95">
        <f t="shared" si="6"/>
        <v>0</v>
      </c>
      <c r="AK5" s="95">
        <f t="shared" si="6"/>
        <v>0</v>
      </c>
      <c r="AL5" s="95">
        <f t="shared" si="6"/>
        <v>0</v>
      </c>
      <c r="AM5" s="322" t="s">
        <v>17</v>
      </c>
      <c r="AN5" s="1679"/>
      <c r="AO5" s="955"/>
      <c r="AP5" s="1419">
        <f t="shared" ref="AP5:AP47" si="7">SUM(B5:H5)</f>
        <v>13599</v>
      </c>
      <c r="AQ5" s="1419">
        <f t="shared" ref="AQ5:AQ47" si="8">SUM(I5:O5)</f>
        <v>69511</v>
      </c>
      <c r="AR5" s="1419">
        <f t="shared" ref="AR5:AR47" si="9">SUM(P5:V5)</f>
        <v>69445</v>
      </c>
      <c r="AS5" s="1419">
        <f t="shared" ref="AS5:AS47" si="10">SUM(W5:AC5)</f>
        <v>61859</v>
      </c>
      <c r="AT5" s="1419">
        <f>SUM(AD5:AJ5)</f>
        <v>0</v>
      </c>
      <c r="AU5" s="1419">
        <f>SUM(AK5:AL5)</f>
        <v>0</v>
      </c>
      <c r="AV5" s="954">
        <f>SUM(AV6:AV126)</f>
        <v>-960</v>
      </c>
      <c r="AW5" s="594" t="s">
        <v>266</v>
      </c>
      <c r="AX5" s="591">
        <f>+AX4+AX3+AX2</f>
        <v>217206</v>
      </c>
      <c r="AY5" s="592">
        <f>(AM35+AM51+AM61+AM93+AM107+AM117)-AD1+AY2+AY3+AY4</f>
        <v>214414</v>
      </c>
      <c r="AZ5" s="592">
        <f>AY5-AX5</f>
        <v>-2792</v>
      </c>
    </row>
    <row r="6" spans="1:54" s="7" customFormat="1" ht="18.899999999999999" customHeight="1" x14ac:dyDescent="0.3">
      <c r="A6" s="905" t="s">
        <v>1265</v>
      </c>
      <c r="B6" s="89">
        <f>SUMIF('LINHA 1'!$B$7:$B$168,$A6,'LINHA 1'!N$7:N$168)</f>
        <v>0</v>
      </c>
      <c r="C6" s="89">
        <f>SUMIF('LINHA 1'!$B$7:$B$168,$A6,'LINHA 1'!O$7:O$168)</f>
        <v>0</v>
      </c>
      <c r="D6" s="89">
        <f>SUMIF('LINHA 1'!$B$7:$B$168,$A6,'LINHA 1'!P$7:P$168)</f>
        <v>0</v>
      </c>
      <c r="E6" s="89">
        <f>SUMIF('LINHA 1'!$B$7:$B$168,$A6,'LINHA 1'!Q$7:Q$168)</f>
        <v>0</v>
      </c>
      <c r="F6" s="89">
        <f>SUMIF('LINHA 1'!$B$7:$B$168,$A6,'LINHA 1'!R$7:R$168)</f>
        <v>0</v>
      </c>
      <c r="G6" s="89">
        <f>SUMIF('LINHA 1'!$B$7:$B$168,$A6,'LINHA 1'!S$7:S$168)</f>
        <v>0</v>
      </c>
      <c r="H6" s="89">
        <f>SUMIF('LINHA 1'!$B$7:$B$168,$A6,'LINHA 1'!T$7:T$168)</f>
        <v>0</v>
      </c>
      <c r="I6" s="89">
        <f>SUMIF('LINHA 1'!$B$7:$B$168,$A6,'LINHA 1'!X$7:X$168)</f>
        <v>0</v>
      </c>
      <c r="J6" s="89">
        <f>SUMIF('LINHA 1'!$B$7:$B$168,$A6,'LINHA 1'!Y$7:Y$168)</f>
        <v>300</v>
      </c>
      <c r="K6" s="89">
        <f>SUMIF('LINHA 1'!$B$7:$B$168,$A6,'LINHA 1'!Z$7:Z$168)</f>
        <v>115</v>
      </c>
      <c r="L6" s="89">
        <f>SUMIF('LINHA 1'!$B$7:$B$168,$A6,'LINHA 1'!AA$7:AA$168)</f>
        <v>0</v>
      </c>
      <c r="M6" s="89">
        <f>SUMIF('LINHA 1'!$B$7:$B$168,$A6,'LINHA 1'!AB$7:AB$168)</f>
        <v>496</v>
      </c>
      <c r="N6" s="89">
        <f>SUMIF('LINHA 1'!$B$7:$B$168,$A6,'LINHA 1'!AC$7:AC$168)</f>
        <v>0</v>
      </c>
      <c r="O6" s="89">
        <f>SUMIF('LINHA 1'!$B$7:$B$168,$A6,'LINHA 1'!AD$7:AD$168)</f>
        <v>0</v>
      </c>
      <c r="P6" s="89">
        <f>SUMIF('LINHA 1'!$B$7:$B$168,$A6,'LINHA 1'!AH$7:AH$168)</f>
        <v>0</v>
      </c>
      <c r="Q6" s="89">
        <f>SUMIF('LINHA 1'!$B$7:$B$168,$A6,'LINHA 1'!AI$7:AI$168)</f>
        <v>0</v>
      </c>
      <c r="R6" s="89">
        <f>SUMIF('LINHA 1'!$B$7:$B$168,$A6,'LINHA 1'!AJ$7:AJ$168)</f>
        <v>0</v>
      </c>
      <c r="S6" s="89">
        <f>SUMIF('LINHA 1'!$B$7:$B$168,$A6,'LINHA 1'!AK$7:AK$168)</f>
        <v>0</v>
      </c>
      <c r="T6" s="89">
        <f>SUMIF('LINHA 1'!$B$7:$B$168,$A6,'LINHA 1'!AL$7:AL$168)</f>
        <v>0</v>
      </c>
      <c r="U6" s="89">
        <f>SUMIF('LINHA 1'!$B$7:$B$168,$A6,'LINHA 1'!AM$7:AM$168)</f>
        <v>0</v>
      </c>
      <c r="V6" s="89">
        <f>SUMIF('LINHA 1'!$B$7:$B$168,$A6,'LINHA 1'!AN$7:AN$168)</f>
        <v>0</v>
      </c>
      <c r="W6" s="89">
        <f>SUMIF('LINHA 1'!$B$7:$B$168,$A6,'LINHA 1'!AR$7:AR$168)</f>
        <v>0</v>
      </c>
      <c r="X6" s="89">
        <f>SUMIF('LINHA 1'!$B$7:$B$168,$A6,'LINHA 1'!AS$7:AS$168)</f>
        <v>0</v>
      </c>
      <c r="Y6" s="89">
        <f>SUMIF('LINHA 1'!$B$7:$B$168,$A6,'LINHA 1'!AT$7:AT$168)</f>
        <v>0</v>
      </c>
      <c r="Z6" s="89">
        <f>SUMIF('LINHA 1'!$B$7:$B$168,$A6,'LINHA 1'!AU$7:AU$168)</f>
        <v>0</v>
      </c>
      <c r="AA6" s="89">
        <f>SUMIF('LINHA 1'!$B$7:$B$168,$A6,'LINHA 1'!AV$7:AV$168)</f>
        <v>0</v>
      </c>
      <c r="AB6" s="89">
        <f>SUMIF('LINHA 1'!$B$7:$B$168,$A6,'LINHA 1'!AW$7:AW$168)</f>
        <v>0</v>
      </c>
      <c r="AC6" s="89">
        <f>SUMIF('LINHA 1'!$B$7:$B$168,$A6,'LINHA 1'!AX$7:AX$168)</f>
        <v>0</v>
      </c>
      <c r="AD6" s="89">
        <f>SUMIF('LINHA 1'!$B$7:$B$168,$A6,'LINHA 1'!BB$7:BB$168)</f>
        <v>0</v>
      </c>
      <c r="AE6" s="89">
        <f>SUMIF('LINHA 1'!$B$7:$B$168,$A6,'LINHA 1'!BC$7:BC$168)</f>
        <v>0</v>
      </c>
      <c r="AF6" s="89">
        <f>SUMIF('LINHA 1'!$B$7:$B$168,$A6,'LINHA 1'!BD$7:BD$168)</f>
        <v>0</v>
      </c>
      <c r="AG6" s="89">
        <f>SUMIF('LINHA 1'!$B$7:$B$168,$A6,'LINHA 1'!BE$7:BE$168)</f>
        <v>0</v>
      </c>
      <c r="AH6" s="89">
        <f>SUMIF('LINHA 1'!$B$7:$B$168,$A6,'LINHA 1'!BF$7:BF$168)</f>
        <v>0</v>
      </c>
      <c r="AI6" s="89">
        <f>SUMIF('LINHA 1'!$B$7:$B$168,$A6,'LINHA 1'!BG$7:BG$168)</f>
        <v>0</v>
      </c>
      <c r="AJ6" s="89">
        <f>SUMIF('LINHA 1'!$B$7:$B$168,$A6,'LINHA 1'!BH$7:BH$168)</f>
        <v>0</v>
      </c>
      <c r="AK6" s="89">
        <f>SUMIF('LINHA 1'!$B$7:$B$168,$A6,'LINHA 1'!BL$7:BL$168)</f>
        <v>0</v>
      </c>
      <c r="AL6" s="89">
        <f>SUMIF('LINHA 1'!$B$7:$B$168,$A6,'LINHA 1'!BM$7:BM$168)</f>
        <v>0</v>
      </c>
      <c r="AM6" s="323">
        <f t="shared" ref="AM6:AM34" si="11">SUM(B6:AL6)</f>
        <v>911</v>
      </c>
      <c r="AN6" s="1676">
        <v>1</v>
      </c>
      <c r="AO6" s="906">
        <f>VLOOKUP(A6,MI_ME!$B$246:$D$500,3,0)</f>
        <v>13</v>
      </c>
      <c r="AP6" s="1420">
        <f t="shared" si="7"/>
        <v>0</v>
      </c>
      <c r="AQ6" s="1420">
        <f t="shared" si="8"/>
        <v>911</v>
      </c>
      <c r="AR6" s="1420">
        <f t="shared" si="9"/>
        <v>0</v>
      </c>
      <c r="AS6" s="1420">
        <f t="shared" si="10"/>
        <v>0</v>
      </c>
      <c r="AT6" s="1420">
        <f t="shared" ref="AT6:AT73" si="12">SUM(AD6:AJ6)</f>
        <v>0</v>
      </c>
      <c r="AU6" s="1420">
        <f t="shared" ref="AU6:AU73" si="13">SUM(AK6:AL6)</f>
        <v>0</v>
      </c>
      <c r="AV6" s="953"/>
      <c r="AW6" s="589"/>
    </row>
    <row r="7" spans="1:54" s="7" customFormat="1" ht="18.899999999999999" customHeight="1" x14ac:dyDescent="0.3">
      <c r="A7" s="905" t="s">
        <v>1236</v>
      </c>
      <c r="B7" s="89">
        <f>SUMIF('LINHA 1'!$B$7:$B$168,$A7,'LINHA 1'!N$7:N$168)</f>
        <v>0</v>
      </c>
      <c r="C7" s="89">
        <f>SUMIF('LINHA 1'!$B$7:$B$168,$A7,'LINHA 1'!O$7:O$168)</f>
        <v>0</v>
      </c>
      <c r="D7" s="89">
        <f>SUMIF('LINHA 1'!$B$7:$B$168,$A7,'LINHA 1'!P$7:P$168)</f>
        <v>0</v>
      </c>
      <c r="E7" s="89">
        <f>SUMIF('LINHA 1'!$B$7:$B$168,$A7,'LINHA 1'!Q$7:Q$168)</f>
        <v>0</v>
      </c>
      <c r="F7" s="89">
        <f>SUMIF('LINHA 1'!$B$7:$B$168,$A7,'LINHA 1'!R$7:R$168)</f>
        <v>0</v>
      </c>
      <c r="G7" s="89">
        <f>SUMIF('LINHA 1'!$B$7:$B$168,$A7,'LINHA 1'!S$7:S$168)</f>
        <v>0</v>
      </c>
      <c r="H7" s="89">
        <f>SUMIF('LINHA 1'!$B$7:$B$168,$A7,'LINHA 1'!T$7:T$168)</f>
        <v>0</v>
      </c>
      <c r="I7" s="89">
        <f>SUMIF('LINHA 1'!$B$7:$B$168,$A7,'LINHA 1'!X$7:X$168)</f>
        <v>0</v>
      </c>
      <c r="J7" s="89">
        <f>SUMIF('LINHA 1'!$B$7:$B$168,$A7,'LINHA 1'!Y$7:Y$168)</f>
        <v>0</v>
      </c>
      <c r="K7" s="89">
        <f>SUMIF('LINHA 1'!$B$7:$B$168,$A7,'LINHA 1'!Z$7:Z$168)</f>
        <v>0</v>
      </c>
      <c r="L7" s="89">
        <f>SUMIF('LINHA 1'!$B$7:$B$168,$A7,'LINHA 1'!AA$7:AA$168)</f>
        <v>786</v>
      </c>
      <c r="M7" s="89">
        <f>SUMIF('LINHA 1'!$B$7:$B$168,$A7,'LINHA 1'!AB$7:AB$168)</f>
        <v>0</v>
      </c>
      <c r="N7" s="89">
        <f>SUMIF('LINHA 1'!$B$7:$B$168,$A7,'LINHA 1'!AC$7:AC$168)</f>
        <v>0</v>
      </c>
      <c r="O7" s="89">
        <f>SUMIF('LINHA 1'!$B$7:$B$168,$A7,'LINHA 1'!AD$7:AD$168)</f>
        <v>0</v>
      </c>
      <c r="P7" s="89">
        <f>SUMIF('LINHA 1'!$B$7:$B$168,$A7,'LINHA 1'!AH$7:AH$168)</f>
        <v>0</v>
      </c>
      <c r="Q7" s="89">
        <f>SUMIF('LINHA 1'!$B$7:$B$168,$A7,'LINHA 1'!AI$7:AI$168)</f>
        <v>0</v>
      </c>
      <c r="R7" s="89">
        <f>SUMIF('LINHA 1'!$B$7:$B$168,$A7,'LINHA 1'!AJ$7:AJ$168)</f>
        <v>0</v>
      </c>
      <c r="S7" s="89">
        <f>SUMIF('LINHA 1'!$B$7:$B$168,$A7,'LINHA 1'!AK$7:AK$168)</f>
        <v>0</v>
      </c>
      <c r="T7" s="89">
        <f>SUMIF('LINHA 1'!$B$7:$B$168,$A7,'LINHA 1'!AL$7:AL$168)</f>
        <v>0</v>
      </c>
      <c r="U7" s="89">
        <f>SUMIF('LINHA 1'!$B$7:$B$168,$A7,'LINHA 1'!AM$7:AM$168)</f>
        <v>0</v>
      </c>
      <c r="V7" s="89">
        <f>SUMIF('LINHA 1'!$B$7:$B$168,$A7,'LINHA 1'!AN$7:AN$168)</f>
        <v>0</v>
      </c>
      <c r="W7" s="89">
        <f>SUMIF('LINHA 1'!$B$7:$B$168,$A7,'LINHA 1'!AR$7:AR$168)</f>
        <v>0</v>
      </c>
      <c r="X7" s="89">
        <f>SUMIF('LINHA 1'!$B$7:$B$168,$A7,'LINHA 1'!AS$7:AS$168)</f>
        <v>0</v>
      </c>
      <c r="Y7" s="89">
        <f>SUMIF('LINHA 1'!$B$7:$B$168,$A7,'LINHA 1'!AT$7:AT$168)</f>
        <v>0</v>
      </c>
      <c r="Z7" s="89">
        <f>SUMIF('LINHA 1'!$B$7:$B$168,$A7,'LINHA 1'!AU$7:AU$168)</f>
        <v>0</v>
      </c>
      <c r="AA7" s="89">
        <f>SUMIF('LINHA 1'!$B$7:$B$168,$A7,'LINHA 1'!AV$7:AV$168)</f>
        <v>0</v>
      </c>
      <c r="AB7" s="89">
        <f>SUMIF('LINHA 1'!$B$7:$B$168,$A7,'LINHA 1'!AW$7:AW$168)</f>
        <v>0</v>
      </c>
      <c r="AC7" s="89">
        <f>SUMIF('LINHA 1'!$B$7:$B$168,$A7,'LINHA 1'!AX$7:AX$168)</f>
        <v>0</v>
      </c>
      <c r="AD7" s="89">
        <f>SUMIF('LINHA 1'!$B$7:$B$168,$A7,'LINHA 1'!BB$7:BB$168)</f>
        <v>0</v>
      </c>
      <c r="AE7" s="89">
        <f>SUMIF('LINHA 1'!$B$7:$B$168,$A7,'LINHA 1'!BC$7:BC$168)</f>
        <v>0</v>
      </c>
      <c r="AF7" s="89">
        <f>SUMIF('LINHA 1'!$B$7:$B$168,$A7,'LINHA 1'!BD$7:BD$168)</f>
        <v>0</v>
      </c>
      <c r="AG7" s="89">
        <f>SUMIF('LINHA 1'!$B$7:$B$168,$A7,'LINHA 1'!BE$7:BE$168)</f>
        <v>0</v>
      </c>
      <c r="AH7" s="89">
        <f>SUMIF('LINHA 1'!$B$7:$B$168,$A7,'LINHA 1'!BF$7:BF$168)</f>
        <v>0</v>
      </c>
      <c r="AI7" s="89">
        <f>SUMIF('LINHA 1'!$B$7:$B$168,$A7,'LINHA 1'!BG$7:BG$168)</f>
        <v>0</v>
      </c>
      <c r="AJ7" s="89">
        <f>SUMIF('LINHA 1'!$B$7:$B$168,$A7,'LINHA 1'!BH$7:BH$168)</f>
        <v>0</v>
      </c>
      <c r="AK7" s="89">
        <f>SUMIF('LINHA 1'!$B$7:$B$168,$A7,'LINHA 1'!BL$7:BL$168)</f>
        <v>0</v>
      </c>
      <c r="AL7" s="89">
        <f>SUMIF('LINHA 1'!$B$7:$B$168,$A7,'LINHA 1'!BM$7:BM$168)</f>
        <v>0</v>
      </c>
      <c r="AM7" s="323">
        <f t="shared" ref="AM7" si="14">SUM(B7:AL7)</f>
        <v>786</v>
      </c>
      <c r="AN7" s="1676"/>
      <c r="AO7" s="906">
        <f>VLOOKUP(A7,MI_ME!$B$246:$D$500,3,0)</f>
        <v>12</v>
      </c>
      <c r="AP7" s="1420">
        <f t="shared" ref="AP7" si="15">SUM(B7:H7)</f>
        <v>0</v>
      </c>
      <c r="AQ7" s="1420">
        <f t="shared" ref="AQ7" si="16">SUM(I7:O7)</f>
        <v>786</v>
      </c>
      <c r="AR7" s="1420">
        <f t="shared" ref="AR7" si="17">SUM(P7:V7)</f>
        <v>0</v>
      </c>
      <c r="AS7" s="1420">
        <f t="shared" ref="AS7" si="18">SUM(W7:AC7)</f>
        <v>0</v>
      </c>
      <c r="AT7" s="1420">
        <f t="shared" ref="AT7" si="19">SUM(AD7:AJ7)</f>
        <v>0</v>
      </c>
      <c r="AU7" s="1420">
        <f t="shared" ref="AU7" si="20">SUM(AK7:AL7)</f>
        <v>0</v>
      </c>
      <c r="AV7" s="953"/>
      <c r="AW7" s="1293" t="s">
        <v>95</v>
      </c>
      <c r="AX7" s="1294">
        <f>ROUND(IF(ISERROR(VLOOKUP("TOTAL MI + ME L1",[1]Anual!$B$100:$EX$900,$BB$1,0)),0,VLOOKUP("TOTAL MI + ME L1",[1]Anual!$B$100:$EX$900,$BB$1,0)),0)</f>
        <v>29111</v>
      </c>
      <c r="AY7" s="1295">
        <f>+AM35</f>
        <v>29553</v>
      </c>
      <c r="AZ7" s="1296">
        <f>AY7-AX7</f>
        <v>442</v>
      </c>
    </row>
    <row r="8" spans="1:54" s="7" customFormat="1" ht="18.899999999999999" customHeight="1" x14ac:dyDescent="0.3">
      <c r="A8" s="905" t="s">
        <v>1235</v>
      </c>
      <c r="B8" s="89">
        <f>SUMIF('LINHA 1'!$B$7:$B$168,$A8,'LINHA 1'!N$7:N$168)</f>
        <v>0</v>
      </c>
      <c r="C8" s="89">
        <f>SUMIF('LINHA 1'!$B$7:$B$168,$A8,'LINHA 1'!O$7:O$168)</f>
        <v>0</v>
      </c>
      <c r="D8" s="89">
        <f>SUMIF('LINHA 1'!$B$7:$B$168,$A8,'LINHA 1'!P$7:P$168)</f>
        <v>0</v>
      </c>
      <c r="E8" s="89">
        <f>SUMIF('LINHA 1'!$B$7:$B$168,$A8,'LINHA 1'!Q$7:Q$168)</f>
        <v>0</v>
      </c>
      <c r="F8" s="89">
        <f>SUMIF('LINHA 1'!$B$7:$B$168,$A8,'LINHA 1'!R$7:R$168)</f>
        <v>0</v>
      </c>
      <c r="G8" s="89">
        <f>SUMIF('LINHA 1'!$B$7:$B$168,$A8,'LINHA 1'!S$7:S$168)</f>
        <v>0</v>
      </c>
      <c r="H8" s="89">
        <f>SUMIF('LINHA 1'!$B$7:$B$168,$A8,'LINHA 1'!T$7:T$168)</f>
        <v>0</v>
      </c>
      <c r="I8" s="89">
        <f>SUMIF('LINHA 1'!$B$7:$B$168,$A8,'LINHA 1'!X$7:X$168)</f>
        <v>215</v>
      </c>
      <c r="J8" s="89">
        <f>SUMIF('LINHA 1'!$B$7:$B$168,$A8,'LINHA 1'!Y$7:Y$168)</f>
        <v>0</v>
      </c>
      <c r="K8" s="89">
        <f>SUMIF('LINHA 1'!$B$7:$B$168,$A8,'LINHA 1'!Z$7:Z$168)</f>
        <v>119</v>
      </c>
      <c r="L8" s="89">
        <f>SUMIF('LINHA 1'!$B$7:$B$168,$A8,'LINHA 1'!AA$7:AA$168)</f>
        <v>0</v>
      </c>
      <c r="M8" s="89">
        <f>SUMIF('LINHA 1'!$B$7:$B$168,$A8,'LINHA 1'!AB$7:AB$168)</f>
        <v>0</v>
      </c>
      <c r="N8" s="89">
        <f>SUMIF('LINHA 1'!$B$7:$B$168,$A8,'LINHA 1'!AC$7:AC$168)</f>
        <v>0</v>
      </c>
      <c r="O8" s="89">
        <f>SUMIF('LINHA 1'!$B$7:$B$168,$A8,'LINHA 1'!AD$7:AD$168)</f>
        <v>0</v>
      </c>
      <c r="P8" s="89">
        <f>SUMIF('LINHA 1'!$B$7:$B$168,$A8,'LINHA 1'!AH$7:AH$168)</f>
        <v>0</v>
      </c>
      <c r="Q8" s="89">
        <f>SUMIF('LINHA 1'!$B$7:$B$168,$A8,'LINHA 1'!AI$7:AI$168)</f>
        <v>0</v>
      </c>
      <c r="R8" s="89">
        <f>SUMIF('LINHA 1'!$B$7:$B$168,$A8,'LINHA 1'!AJ$7:AJ$168)</f>
        <v>0</v>
      </c>
      <c r="S8" s="89">
        <f>SUMIF('LINHA 1'!$B$7:$B$168,$A8,'LINHA 1'!AK$7:AK$168)</f>
        <v>0</v>
      </c>
      <c r="T8" s="89">
        <f>SUMIF('LINHA 1'!$B$7:$B$168,$A8,'LINHA 1'!AL$7:AL$168)</f>
        <v>0</v>
      </c>
      <c r="U8" s="89">
        <f>SUMIF('LINHA 1'!$B$7:$B$168,$A8,'LINHA 1'!AM$7:AM$168)</f>
        <v>0</v>
      </c>
      <c r="V8" s="89">
        <f>SUMIF('LINHA 1'!$B$7:$B$168,$A8,'LINHA 1'!AN$7:AN$168)</f>
        <v>0</v>
      </c>
      <c r="W8" s="89">
        <f>SUMIF('LINHA 1'!$B$7:$B$168,$A8,'LINHA 1'!AR$7:AR$168)</f>
        <v>0</v>
      </c>
      <c r="X8" s="89">
        <f>SUMIF('LINHA 1'!$B$7:$B$168,$A8,'LINHA 1'!AS$7:AS$168)</f>
        <v>0</v>
      </c>
      <c r="Y8" s="89">
        <f>SUMIF('LINHA 1'!$B$7:$B$168,$A8,'LINHA 1'!AT$7:AT$168)</f>
        <v>0</v>
      </c>
      <c r="Z8" s="89">
        <f>SUMIF('LINHA 1'!$B$7:$B$168,$A8,'LINHA 1'!AU$7:AU$168)</f>
        <v>0</v>
      </c>
      <c r="AA8" s="89">
        <f>SUMIF('LINHA 1'!$B$7:$B$168,$A8,'LINHA 1'!AV$7:AV$168)</f>
        <v>0</v>
      </c>
      <c r="AB8" s="89">
        <f>SUMIF('LINHA 1'!$B$7:$B$168,$A8,'LINHA 1'!AW$7:AW$168)</f>
        <v>0</v>
      </c>
      <c r="AC8" s="89">
        <f>SUMIF('LINHA 1'!$B$7:$B$168,$A8,'LINHA 1'!AX$7:AX$168)</f>
        <v>0</v>
      </c>
      <c r="AD8" s="89">
        <f>SUMIF('LINHA 1'!$B$7:$B$168,$A8,'LINHA 1'!BB$7:BB$168)</f>
        <v>0</v>
      </c>
      <c r="AE8" s="89">
        <f>SUMIF('LINHA 1'!$B$7:$B$168,$A8,'LINHA 1'!BC$7:BC$168)</f>
        <v>0</v>
      </c>
      <c r="AF8" s="89">
        <f>SUMIF('LINHA 1'!$B$7:$B$168,$A8,'LINHA 1'!BD$7:BD$168)</f>
        <v>0</v>
      </c>
      <c r="AG8" s="89">
        <f>SUMIF('LINHA 1'!$B$7:$B$168,$A8,'LINHA 1'!BE$7:BE$168)</f>
        <v>0</v>
      </c>
      <c r="AH8" s="89">
        <f>SUMIF('LINHA 1'!$B$7:$B$168,$A8,'LINHA 1'!BF$7:BF$168)</f>
        <v>0</v>
      </c>
      <c r="AI8" s="89">
        <f>SUMIF('LINHA 1'!$B$7:$B$168,$A8,'LINHA 1'!BG$7:BG$168)</f>
        <v>0</v>
      </c>
      <c r="AJ8" s="89">
        <f>SUMIF('LINHA 1'!$B$7:$B$168,$A8,'LINHA 1'!BH$7:BH$168)</f>
        <v>0</v>
      </c>
      <c r="AK8" s="89">
        <f>SUMIF('LINHA 1'!$B$7:$B$168,$A8,'LINHA 1'!BL$7:BL$168)</f>
        <v>0</v>
      </c>
      <c r="AL8" s="89">
        <f>SUMIF('LINHA 1'!$B$7:$B$168,$A8,'LINHA 1'!BM$7:BM$168)</f>
        <v>0</v>
      </c>
      <c r="AM8" s="323">
        <f t="shared" si="11"/>
        <v>334</v>
      </c>
      <c r="AN8" s="1676"/>
      <c r="AO8" s="906">
        <f>VLOOKUP(A8,MI_ME!$B$246:$D$500,3,0)</f>
        <v>16</v>
      </c>
      <c r="AP8" s="1420">
        <f t="shared" si="7"/>
        <v>0</v>
      </c>
      <c r="AQ8" s="1420">
        <f t="shared" si="8"/>
        <v>334</v>
      </c>
      <c r="AR8" s="1420">
        <f t="shared" si="9"/>
        <v>0</v>
      </c>
      <c r="AS8" s="1420">
        <f t="shared" si="10"/>
        <v>0</v>
      </c>
      <c r="AT8" s="1420">
        <f t="shared" si="12"/>
        <v>0</v>
      </c>
      <c r="AU8" s="1420">
        <f t="shared" si="13"/>
        <v>0</v>
      </c>
      <c r="AV8" s="953"/>
      <c r="AW8" s="1297" t="s">
        <v>94</v>
      </c>
      <c r="AX8" s="591">
        <f>ROUND(IF(ISERROR(VLOOKUP("TOTAL MI + ME L2",[1]Anual!$B$100:$EX$900,$BB$1,0)),0,VLOOKUP("TOTAL MI + ME L2",[1]Anual!$B$100:$EX$900,$BB$1,0)),0)</f>
        <v>33364</v>
      </c>
      <c r="AY8" s="592">
        <f>+AM51</f>
        <v>33455</v>
      </c>
      <c r="AZ8" s="1298">
        <f t="shared" ref="AZ8:AZ12" si="21">AY8-AX8</f>
        <v>91</v>
      </c>
    </row>
    <row r="9" spans="1:54" s="7" customFormat="1" ht="18.899999999999999" customHeight="1" x14ac:dyDescent="0.3">
      <c r="A9" s="905" t="s">
        <v>718</v>
      </c>
      <c r="B9" s="89">
        <f>SUMIF('LINHA 1'!$B$7:$B$168,$A9,'LINHA 1'!N$7:N$168)</f>
        <v>0</v>
      </c>
      <c r="C9" s="89">
        <f>SUMIF('LINHA 1'!$B$7:$B$168,$A9,'LINHA 1'!O$7:O$168)</f>
        <v>0</v>
      </c>
      <c r="D9" s="89">
        <f>SUMIF('LINHA 1'!$B$7:$B$168,$A9,'LINHA 1'!P$7:P$168)</f>
        <v>0</v>
      </c>
      <c r="E9" s="89">
        <f>SUMIF('LINHA 1'!$B$7:$B$168,$A9,'LINHA 1'!Q$7:Q$168)</f>
        <v>0</v>
      </c>
      <c r="F9" s="89">
        <f>SUMIF('LINHA 1'!$B$7:$B$168,$A9,'LINHA 1'!R$7:R$168)</f>
        <v>480</v>
      </c>
      <c r="G9" s="89">
        <f>SUMIF('LINHA 1'!$B$7:$B$168,$A9,'LINHA 1'!S$7:S$168)</f>
        <v>0</v>
      </c>
      <c r="H9" s="89">
        <f>SUMIF('LINHA 1'!$B$7:$B$168,$A9,'LINHA 1'!T$7:T$168)</f>
        <v>0</v>
      </c>
      <c r="I9" s="89">
        <f>SUMIF('LINHA 1'!$B$7:$B$168,$A9,'LINHA 1'!X$7:X$168)</f>
        <v>240</v>
      </c>
      <c r="J9" s="89">
        <f>SUMIF('LINHA 1'!$B$7:$B$168,$A9,'LINHA 1'!Y$7:Y$168)</f>
        <v>240</v>
      </c>
      <c r="K9" s="89">
        <f>SUMIF('LINHA 1'!$B$7:$B$168,$A9,'LINHA 1'!Z$7:Z$168)</f>
        <v>0</v>
      </c>
      <c r="L9" s="89">
        <f>SUMIF('LINHA 1'!$B$7:$B$168,$A9,'LINHA 1'!AA$7:AA$168)</f>
        <v>0</v>
      </c>
      <c r="M9" s="89">
        <f>SUMIF('LINHA 1'!$B$7:$B$168,$A9,'LINHA 1'!AB$7:AB$168)</f>
        <v>240</v>
      </c>
      <c r="N9" s="89">
        <f>SUMIF('LINHA 1'!$B$7:$B$168,$A9,'LINHA 1'!AC$7:AC$168)</f>
        <v>240</v>
      </c>
      <c r="O9" s="89">
        <f>SUMIF('LINHA 1'!$B$7:$B$168,$A9,'LINHA 1'!AD$7:AD$168)</f>
        <v>0</v>
      </c>
      <c r="P9" s="89">
        <f>SUMIF('LINHA 1'!$B$7:$B$168,$A9,'LINHA 1'!AH$7:AH$168)</f>
        <v>0</v>
      </c>
      <c r="Q9" s="89">
        <f>SUMIF('LINHA 1'!$B$7:$B$168,$A9,'LINHA 1'!AI$7:AI$168)</f>
        <v>0</v>
      </c>
      <c r="R9" s="89">
        <f>SUMIF('LINHA 1'!$B$7:$B$168,$A9,'LINHA 1'!AJ$7:AJ$168)</f>
        <v>240</v>
      </c>
      <c r="S9" s="89">
        <f>SUMIF('LINHA 1'!$B$7:$B$168,$A9,'LINHA 1'!AK$7:AK$168)</f>
        <v>240</v>
      </c>
      <c r="T9" s="89">
        <f>SUMIF('LINHA 1'!$B$7:$B$168,$A9,'LINHA 1'!AL$7:AL$168)</f>
        <v>240</v>
      </c>
      <c r="U9" s="89">
        <f>SUMIF('LINHA 1'!$B$7:$B$168,$A9,'LINHA 1'!AM$7:AM$168)</f>
        <v>480</v>
      </c>
      <c r="V9" s="89">
        <f>SUMIF('LINHA 1'!$B$7:$B$168,$A9,'LINHA 1'!AN$7:AN$168)</f>
        <v>0</v>
      </c>
      <c r="W9" s="89">
        <f>SUMIF('LINHA 1'!$B$7:$B$168,$A9,'LINHA 1'!AR$7:AR$168)</f>
        <v>240</v>
      </c>
      <c r="X9" s="89">
        <f>SUMIF('LINHA 1'!$B$7:$B$168,$A9,'LINHA 1'!AS$7:AS$168)</f>
        <v>0</v>
      </c>
      <c r="Y9" s="89">
        <f>SUMIF('LINHA 1'!$B$7:$B$168,$A9,'LINHA 1'!AT$7:AT$168)</f>
        <v>240</v>
      </c>
      <c r="Z9" s="89">
        <f>SUMIF('LINHA 1'!$B$7:$B$168,$A9,'LINHA 1'!AU$7:AU$168)</f>
        <v>240</v>
      </c>
      <c r="AA9" s="89">
        <f>SUMIF('LINHA 1'!$B$7:$B$168,$A9,'LINHA 1'!AV$7:AV$168)</f>
        <v>240</v>
      </c>
      <c r="AB9" s="89">
        <f>SUMIF('LINHA 1'!$B$7:$B$168,$A9,'LINHA 1'!AW$7:AW$168)</f>
        <v>0</v>
      </c>
      <c r="AC9" s="89">
        <f>SUMIF('LINHA 1'!$B$7:$B$168,$A9,'LINHA 1'!AX$7:AX$168)</f>
        <v>0</v>
      </c>
      <c r="AD9" s="89">
        <f>SUMIF('LINHA 1'!$B$7:$B$168,$A9,'LINHA 1'!BB$7:BB$168)</f>
        <v>0</v>
      </c>
      <c r="AE9" s="89">
        <f>SUMIF('LINHA 1'!$B$7:$B$168,$A9,'LINHA 1'!BC$7:BC$168)</f>
        <v>0</v>
      </c>
      <c r="AF9" s="89">
        <f>SUMIF('LINHA 1'!$B$7:$B$168,$A9,'LINHA 1'!BD$7:BD$168)</f>
        <v>0</v>
      </c>
      <c r="AG9" s="89">
        <f>SUMIF('LINHA 1'!$B$7:$B$168,$A9,'LINHA 1'!BE$7:BE$168)</f>
        <v>0</v>
      </c>
      <c r="AH9" s="89">
        <f>SUMIF('LINHA 1'!$B$7:$B$168,$A9,'LINHA 1'!BF$7:BF$168)</f>
        <v>0</v>
      </c>
      <c r="AI9" s="89">
        <f>SUMIF('LINHA 1'!$B$7:$B$168,$A9,'LINHA 1'!BG$7:BG$168)</f>
        <v>0</v>
      </c>
      <c r="AJ9" s="89">
        <f>SUMIF('LINHA 1'!$B$7:$B$168,$A9,'LINHA 1'!BH$7:BH$168)</f>
        <v>0</v>
      </c>
      <c r="AK9" s="89">
        <f>SUMIF('LINHA 1'!$B$7:$B$168,$A9,'LINHA 1'!BL$7:BL$168)</f>
        <v>0</v>
      </c>
      <c r="AL9" s="89">
        <f>SUMIF('LINHA 1'!$B$7:$B$168,$A9,'LINHA 1'!BM$7:BM$168)</f>
        <v>0</v>
      </c>
      <c r="AM9" s="323">
        <f t="shared" si="11"/>
        <v>3600</v>
      </c>
      <c r="AN9" s="1676"/>
      <c r="AO9" s="906">
        <f>VLOOKUP(A9,MI_ME!$B$246:$D$500,3,0)</f>
        <v>12</v>
      </c>
      <c r="AP9" s="1420">
        <f t="shared" si="7"/>
        <v>480</v>
      </c>
      <c r="AQ9" s="1420">
        <f t="shared" si="8"/>
        <v>960</v>
      </c>
      <c r="AR9" s="1420">
        <f t="shared" si="9"/>
        <v>1200</v>
      </c>
      <c r="AS9" s="1420">
        <f t="shared" si="10"/>
        <v>960</v>
      </c>
      <c r="AT9" s="1420">
        <f t="shared" si="12"/>
        <v>0</v>
      </c>
      <c r="AU9" s="1420">
        <f t="shared" si="13"/>
        <v>0</v>
      </c>
      <c r="AV9" s="953"/>
      <c r="AW9" s="1299" t="s">
        <v>238</v>
      </c>
      <c r="AX9" s="1300">
        <f>ROUND(IF(ISERROR(VLOOKUP("TOTAL MI + ME L3",[1]Anual!$B$100:$EX$900,$BB$1,0)),0,VLOOKUP("TOTAL MI + ME L3",[1]Anual!$B$100:$EX$900,$BB$1,0)),0)</f>
        <v>65055</v>
      </c>
      <c r="AY9" s="1301">
        <f>+AM61</f>
        <v>65019</v>
      </c>
      <c r="AZ9" s="1302">
        <f t="shared" si="21"/>
        <v>-36</v>
      </c>
    </row>
    <row r="10" spans="1:54" s="7" customFormat="1" ht="18.899999999999999" customHeight="1" x14ac:dyDescent="0.3">
      <c r="A10" s="905" t="s">
        <v>1008</v>
      </c>
      <c r="B10" s="89">
        <f>SUMIF('LINHA 1'!$B$7:$B$168,$A10,'LINHA 1'!N$7:N$168)</f>
        <v>0</v>
      </c>
      <c r="C10" s="89">
        <f>SUMIF('LINHA 1'!$B$7:$B$168,$A10,'LINHA 1'!O$7:O$168)</f>
        <v>0</v>
      </c>
      <c r="D10" s="89">
        <f>SUMIF('LINHA 1'!$B$7:$B$168,$A10,'LINHA 1'!P$7:P$168)</f>
        <v>0</v>
      </c>
      <c r="E10" s="89">
        <f>SUMIF('LINHA 1'!$B$7:$B$168,$A10,'LINHA 1'!Q$7:Q$168)</f>
        <v>0</v>
      </c>
      <c r="F10" s="89">
        <f>SUMIF('LINHA 1'!$B$7:$B$168,$A10,'LINHA 1'!R$7:R$168)</f>
        <v>0</v>
      </c>
      <c r="G10" s="89">
        <f>SUMIF('LINHA 1'!$B$7:$B$168,$A10,'LINHA 1'!S$7:S$168)</f>
        <v>0</v>
      </c>
      <c r="H10" s="89">
        <f>SUMIF('LINHA 1'!$B$7:$B$168,$A10,'LINHA 1'!T$7:T$168)</f>
        <v>0</v>
      </c>
      <c r="I10" s="89">
        <f>SUMIF('LINHA 1'!$B$7:$B$168,$A10,'LINHA 1'!X$7:X$168)</f>
        <v>0</v>
      </c>
      <c r="J10" s="89">
        <f>SUMIF('LINHA 1'!$B$7:$B$168,$A10,'LINHA 1'!Y$7:Y$168)</f>
        <v>0</v>
      </c>
      <c r="K10" s="89">
        <f>SUMIF('LINHA 1'!$B$7:$B$168,$A10,'LINHA 1'!Z$7:Z$168)</f>
        <v>0</v>
      </c>
      <c r="L10" s="89">
        <f>SUMIF('LINHA 1'!$B$7:$B$168,$A10,'LINHA 1'!AA$7:AA$168)</f>
        <v>0</v>
      </c>
      <c r="M10" s="89">
        <f>SUMIF('LINHA 1'!$B$7:$B$168,$A10,'LINHA 1'!AB$7:AB$168)</f>
        <v>0</v>
      </c>
      <c r="N10" s="89">
        <f>SUMIF('LINHA 1'!$B$7:$B$168,$A10,'LINHA 1'!AC$7:AC$168)</f>
        <v>0</v>
      </c>
      <c r="O10" s="89">
        <f>SUMIF('LINHA 1'!$B$7:$B$168,$A10,'LINHA 1'!AD$7:AD$168)</f>
        <v>0</v>
      </c>
      <c r="P10" s="89">
        <f>SUMIF('LINHA 1'!$B$7:$B$168,$A10,'LINHA 1'!AH$7:AH$168)</f>
        <v>0</v>
      </c>
      <c r="Q10" s="89">
        <f>SUMIF('LINHA 1'!$B$7:$B$168,$A10,'LINHA 1'!AI$7:AI$168)</f>
        <v>98</v>
      </c>
      <c r="R10" s="89">
        <f>SUMIF('LINHA 1'!$B$7:$B$168,$A10,'LINHA 1'!AJ$7:AJ$168)</f>
        <v>63</v>
      </c>
      <c r="S10" s="89">
        <f>SUMIF('LINHA 1'!$B$7:$B$168,$A10,'LINHA 1'!AK$7:AK$168)</f>
        <v>0</v>
      </c>
      <c r="T10" s="89">
        <f>SUMIF('LINHA 1'!$B$7:$B$168,$A10,'LINHA 1'!AL$7:AL$168)</f>
        <v>0</v>
      </c>
      <c r="U10" s="89">
        <f>SUMIF('LINHA 1'!$B$7:$B$168,$A10,'LINHA 1'!AM$7:AM$168)</f>
        <v>0</v>
      </c>
      <c r="V10" s="89">
        <f>SUMIF('LINHA 1'!$B$7:$B$168,$A10,'LINHA 1'!AN$7:AN$168)</f>
        <v>0</v>
      </c>
      <c r="W10" s="89">
        <f>SUMIF('LINHA 1'!$B$7:$B$168,$A10,'LINHA 1'!AR$7:AR$168)</f>
        <v>0</v>
      </c>
      <c r="X10" s="89">
        <f>SUMIF('LINHA 1'!$B$7:$B$168,$A10,'LINHA 1'!AS$7:AS$168)</f>
        <v>0</v>
      </c>
      <c r="Y10" s="89">
        <f>SUMIF('LINHA 1'!$B$7:$B$168,$A10,'LINHA 1'!AT$7:AT$168)</f>
        <v>0</v>
      </c>
      <c r="Z10" s="89">
        <f>SUMIF('LINHA 1'!$B$7:$B$168,$A10,'LINHA 1'!AU$7:AU$168)</f>
        <v>0</v>
      </c>
      <c r="AA10" s="89">
        <f>SUMIF('LINHA 1'!$B$7:$B$168,$A10,'LINHA 1'!AV$7:AV$168)</f>
        <v>0</v>
      </c>
      <c r="AB10" s="89">
        <f>SUMIF('LINHA 1'!$B$7:$B$168,$A10,'LINHA 1'!AW$7:AW$168)</f>
        <v>0</v>
      </c>
      <c r="AC10" s="89">
        <f>SUMIF('LINHA 1'!$B$7:$B$168,$A10,'LINHA 1'!AX$7:AX$168)</f>
        <v>0</v>
      </c>
      <c r="AD10" s="89">
        <f>SUMIF('LINHA 1'!$B$7:$B$168,$A10,'LINHA 1'!BB$7:BB$168)</f>
        <v>0</v>
      </c>
      <c r="AE10" s="89">
        <f>SUMIF('LINHA 1'!$B$7:$B$168,$A10,'LINHA 1'!BC$7:BC$168)</f>
        <v>0</v>
      </c>
      <c r="AF10" s="89">
        <f>SUMIF('LINHA 1'!$B$7:$B$168,$A10,'LINHA 1'!BD$7:BD$168)</f>
        <v>0</v>
      </c>
      <c r="AG10" s="89">
        <f>SUMIF('LINHA 1'!$B$7:$B$168,$A10,'LINHA 1'!BE$7:BE$168)</f>
        <v>0</v>
      </c>
      <c r="AH10" s="89">
        <f>SUMIF('LINHA 1'!$B$7:$B$168,$A10,'LINHA 1'!BF$7:BF$168)</f>
        <v>0</v>
      </c>
      <c r="AI10" s="89">
        <f>SUMIF('LINHA 1'!$B$7:$B$168,$A10,'LINHA 1'!BG$7:BG$168)</f>
        <v>0</v>
      </c>
      <c r="AJ10" s="89">
        <f>SUMIF('LINHA 1'!$B$7:$B$168,$A10,'LINHA 1'!BH$7:BH$168)</f>
        <v>0</v>
      </c>
      <c r="AK10" s="89">
        <f>SUMIF('LINHA 1'!$B$7:$B$168,$A10,'LINHA 1'!BL$7:BL$168)</f>
        <v>0</v>
      </c>
      <c r="AL10" s="89">
        <f>SUMIF('LINHA 1'!$B$7:$B$168,$A10,'LINHA 1'!BM$7:BM$168)</f>
        <v>0</v>
      </c>
      <c r="AM10" s="323">
        <f t="shared" si="11"/>
        <v>161</v>
      </c>
      <c r="AN10" s="1676"/>
      <c r="AO10" s="906">
        <f>VLOOKUP(A10,MI_ME!$B$246:$D$500,3,0)</f>
        <v>15</v>
      </c>
      <c r="AP10" s="1420">
        <f t="shared" si="7"/>
        <v>0</v>
      </c>
      <c r="AQ10" s="1420">
        <f t="shared" si="8"/>
        <v>0</v>
      </c>
      <c r="AR10" s="1420">
        <f t="shared" si="9"/>
        <v>161</v>
      </c>
      <c r="AS10" s="1420">
        <f t="shared" si="10"/>
        <v>0</v>
      </c>
      <c r="AT10" s="1420">
        <f t="shared" si="12"/>
        <v>0</v>
      </c>
      <c r="AU10" s="1420">
        <f t="shared" si="13"/>
        <v>0</v>
      </c>
      <c r="AV10" s="953"/>
      <c r="AW10" s="1293" t="s">
        <v>18</v>
      </c>
      <c r="AX10" s="1294">
        <f>ROUND(IF(ISERROR(VLOOKUP("TOTAL MI + ME L4",[1]Anual!$B$100:$EX$900,$BB$1,0)),0,VLOOKUP("TOTAL MI + ME L4",[1]Anual!$B$100:$EX$900,$BB$1,0)),0)</f>
        <v>34700</v>
      </c>
      <c r="AY10" s="1295">
        <f>+AM93</f>
        <v>30823</v>
      </c>
      <c r="AZ10" s="1296">
        <f t="shared" si="21"/>
        <v>-3877</v>
      </c>
    </row>
    <row r="11" spans="1:54" s="7" customFormat="1" ht="18.899999999999999" customHeight="1" x14ac:dyDescent="0.3">
      <c r="A11" s="906" t="s">
        <v>764</v>
      </c>
      <c r="B11" s="89">
        <f>SUMIF('LINHA 1'!$B$7:$B$168,$A11,'LINHA 1'!N$7:N$168)</f>
        <v>0</v>
      </c>
      <c r="C11" s="89">
        <f>SUMIF('LINHA 1'!$B$7:$B$168,$A11,'LINHA 1'!O$7:O$168)</f>
        <v>0</v>
      </c>
      <c r="D11" s="89">
        <f>SUMIF('LINHA 1'!$B$7:$B$168,$A11,'LINHA 1'!P$7:P$168)</f>
        <v>0</v>
      </c>
      <c r="E11" s="89">
        <f>SUMIF('LINHA 1'!$B$7:$B$168,$A11,'LINHA 1'!Q$7:Q$168)</f>
        <v>0</v>
      </c>
      <c r="F11" s="89">
        <f>SUMIF('LINHA 1'!$B$7:$B$168,$A11,'LINHA 1'!R$7:R$168)</f>
        <v>0</v>
      </c>
      <c r="G11" s="89">
        <f>SUMIF('LINHA 1'!$B$7:$B$168,$A11,'LINHA 1'!S$7:S$168)</f>
        <v>0</v>
      </c>
      <c r="H11" s="89">
        <f>SUMIF('LINHA 1'!$B$7:$B$168,$A11,'LINHA 1'!T$7:T$168)</f>
        <v>0</v>
      </c>
      <c r="I11" s="89">
        <f>SUMIF('LINHA 1'!$B$7:$B$168,$A11,'LINHA 1'!X$7:X$168)</f>
        <v>0</v>
      </c>
      <c r="J11" s="89">
        <f>SUMIF('LINHA 1'!$B$7:$B$168,$A11,'LINHA 1'!Y$7:Y$168)</f>
        <v>0</v>
      </c>
      <c r="K11" s="89">
        <f>SUMIF('LINHA 1'!$B$7:$B$168,$A11,'LINHA 1'!Z$7:Z$168)</f>
        <v>0</v>
      </c>
      <c r="L11" s="89">
        <f>SUMIF('LINHA 1'!$B$7:$B$168,$A11,'LINHA 1'!AA$7:AA$168)</f>
        <v>0</v>
      </c>
      <c r="M11" s="89">
        <f>SUMIF('LINHA 1'!$B$7:$B$168,$A11,'LINHA 1'!AB$7:AB$168)</f>
        <v>0</v>
      </c>
      <c r="N11" s="89">
        <f>SUMIF('LINHA 1'!$B$7:$B$168,$A11,'LINHA 1'!AC$7:AC$168)</f>
        <v>0</v>
      </c>
      <c r="O11" s="89">
        <f>SUMIF('LINHA 1'!$B$7:$B$168,$A11,'LINHA 1'!AD$7:AD$168)</f>
        <v>0</v>
      </c>
      <c r="P11" s="89">
        <f>SUMIF('LINHA 1'!$B$7:$B$168,$A11,'LINHA 1'!AH$7:AH$168)</f>
        <v>0</v>
      </c>
      <c r="Q11" s="89">
        <f>SUMIF('LINHA 1'!$B$7:$B$168,$A11,'LINHA 1'!AI$7:AI$168)</f>
        <v>0</v>
      </c>
      <c r="R11" s="89">
        <f>SUMIF('LINHA 1'!$B$7:$B$168,$A11,'LINHA 1'!AJ$7:AJ$168)</f>
        <v>240</v>
      </c>
      <c r="S11" s="89">
        <f>SUMIF('LINHA 1'!$B$7:$B$168,$A11,'LINHA 1'!AK$7:AK$168)</f>
        <v>0</v>
      </c>
      <c r="T11" s="89">
        <f>SUMIF('LINHA 1'!$B$7:$B$168,$A11,'LINHA 1'!AL$7:AL$168)</f>
        <v>0</v>
      </c>
      <c r="U11" s="89">
        <f>SUMIF('LINHA 1'!$B$7:$B$168,$A11,'LINHA 1'!AM$7:AM$168)</f>
        <v>0</v>
      </c>
      <c r="V11" s="89">
        <f>SUMIF('LINHA 1'!$B$7:$B$168,$A11,'LINHA 1'!AN$7:AN$168)</f>
        <v>0</v>
      </c>
      <c r="W11" s="89">
        <f>SUMIF('LINHA 1'!$B$7:$B$168,$A11,'LINHA 1'!AR$7:AR$168)</f>
        <v>0</v>
      </c>
      <c r="X11" s="89">
        <f>SUMIF('LINHA 1'!$B$7:$B$168,$A11,'LINHA 1'!AS$7:AS$168)</f>
        <v>0</v>
      </c>
      <c r="Y11" s="89">
        <f>SUMIF('LINHA 1'!$B$7:$B$168,$A11,'LINHA 1'!AT$7:AT$168)</f>
        <v>0</v>
      </c>
      <c r="Z11" s="89">
        <f>SUMIF('LINHA 1'!$B$7:$B$168,$A11,'LINHA 1'!AU$7:AU$168)</f>
        <v>0</v>
      </c>
      <c r="AA11" s="89">
        <f>SUMIF('LINHA 1'!$B$7:$B$168,$A11,'LINHA 1'!AV$7:AV$168)</f>
        <v>0</v>
      </c>
      <c r="AB11" s="89">
        <f>SUMIF('LINHA 1'!$B$7:$B$168,$A11,'LINHA 1'!AW$7:AW$168)</f>
        <v>0</v>
      </c>
      <c r="AC11" s="89">
        <f>SUMIF('LINHA 1'!$B$7:$B$168,$A11,'LINHA 1'!AX$7:AX$168)</f>
        <v>0</v>
      </c>
      <c r="AD11" s="89">
        <f>SUMIF('LINHA 1'!$B$7:$B$168,$A11,'LINHA 1'!BB$7:BB$168)</f>
        <v>0</v>
      </c>
      <c r="AE11" s="89">
        <f>SUMIF('LINHA 1'!$B$7:$B$168,$A11,'LINHA 1'!BC$7:BC$168)</f>
        <v>0</v>
      </c>
      <c r="AF11" s="89">
        <f>SUMIF('LINHA 1'!$B$7:$B$168,$A11,'LINHA 1'!BD$7:BD$168)</f>
        <v>0</v>
      </c>
      <c r="AG11" s="89">
        <f>SUMIF('LINHA 1'!$B$7:$B$168,$A11,'LINHA 1'!BE$7:BE$168)</f>
        <v>0</v>
      </c>
      <c r="AH11" s="89">
        <f>SUMIF('LINHA 1'!$B$7:$B$168,$A11,'LINHA 1'!BF$7:BF$168)</f>
        <v>0</v>
      </c>
      <c r="AI11" s="89">
        <f>SUMIF('LINHA 1'!$B$7:$B$168,$A11,'LINHA 1'!BG$7:BG$168)</f>
        <v>0</v>
      </c>
      <c r="AJ11" s="89">
        <f>SUMIF('LINHA 1'!$B$7:$B$168,$A11,'LINHA 1'!BH$7:BH$168)</f>
        <v>0</v>
      </c>
      <c r="AK11" s="89">
        <f>SUMIF('LINHA 1'!$B$7:$B$168,$A11,'LINHA 1'!BL$7:BL$168)</f>
        <v>0</v>
      </c>
      <c r="AL11" s="89">
        <f>SUMIF('LINHA 1'!$B$7:$B$168,$A11,'LINHA 1'!BM$7:BM$168)</f>
        <v>0</v>
      </c>
      <c r="AM11" s="323">
        <f t="shared" si="11"/>
        <v>240</v>
      </c>
      <c r="AN11" s="1676"/>
      <c r="AO11" s="906">
        <f>VLOOKUP(A11,MI_ME!$B$246:$D$500,3,0)</f>
        <v>15</v>
      </c>
      <c r="AP11" s="1420">
        <f t="shared" si="7"/>
        <v>0</v>
      </c>
      <c r="AQ11" s="1420">
        <f t="shared" si="8"/>
        <v>0</v>
      </c>
      <c r="AR11" s="1420">
        <f t="shared" si="9"/>
        <v>240</v>
      </c>
      <c r="AS11" s="1420">
        <f t="shared" si="10"/>
        <v>0</v>
      </c>
      <c r="AT11" s="1420">
        <f t="shared" si="12"/>
        <v>0</v>
      </c>
      <c r="AU11" s="1420">
        <f t="shared" si="13"/>
        <v>0</v>
      </c>
      <c r="AV11" s="953"/>
      <c r="AW11" s="1297" t="s">
        <v>120</v>
      </c>
      <c r="AX11" s="591">
        <f>ROUND(IF(ISERROR(VLOOKUP("TOTAL MI + ME L5",[1]Anual!$B$100:$EX$900,$BB$1,0)),0,VLOOKUP("TOTAL MI + ME L5",[1]Anual!$B$100:$EX$900,$BB$1,0)),0)</f>
        <v>39599</v>
      </c>
      <c r="AY11" s="592">
        <f>+AM107</f>
        <v>40088</v>
      </c>
      <c r="AZ11" s="1298">
        <f t="shared" si="21"/>
        <v>489</v>
      </c>
    </row>
    <row r="12" spans="1:54" s="7" customFormat="1" ht="18.899999999999999" customHeight="1" x14ac:dyDescent="0.3">
      <c r="A12" s="906" t="s">
        <v>716</v>
      </c>
      <c r="B12" s="89">
        <f>SUMIF('LINHA 1'!$B$7:$B$168,$A12,'LINHA 1'!N$7:N$168)</f>
        <v>0</v>
      </c>
      <c r="C12" s="89">
        <f>SUMIF('LINHA 1'!$B$7:$B$168,$A12,'LINHA 1'!O$7:O$168)</f>
        <v>0</v>
      </c>
      <c r="D12" s="89">
        <f>SUMIF('LINHA 1'!$B$7:$B$168,$A12,'LINHA 1'!P$7:P$168)</f>
        <v>0</v>
      </c>
      <c r="E12" s="89">
        <f>SUMIF('LINHA 1'!$B$7:$B$168,$A12,'LINHA 1'!Q$7:Q$168)</f>
        <v>0</v>
      </c>
      <c r="F12" s="89">
        <f>SUMIF('LINHA 1'!$B$7:$B$168,$A12,'LINHA 1'!R$7:R$168)</f>
        <v>0</v>
      </c>
      <c r="G12" s="89">
        <f>SUMIF('LINHA 1'!$B$7:$B$168,$A12,'LINHA 1'!S$7:S$168)</f>
        <v>0</v>
      </c>
      <c r="H12" s="89">
        <f>SUMIF('LINHA 1'!$B$7:$B$168,$A12,'LINHA 1'!T$7:T$168)</f>
        <v>0</v>
      </c>
      <c r="I12" s="89">
        <f>SUMIF('LINHA 1'!$B$7:$B$168,$A12,'LINHA 1'!X$7:X$168)</f>
        <v>0</v>
      </c>
      <c r="J12" s="89">
        <f>SUMIF('LINHA 1'!$B$7:$B$168,$A12,'LINHA 1'!Y$7:Y$168)</f>
        <v>0</v>
      </c>
      <c r="K12" s="89">
        <f>SUMIF('LINHA 1'!$B$7:$B$168,$A12,'LINHA 1'!Z$7:Z$168)</f>
        <v>0</v>
      </c>
      <c r="L12" s="89">
        <f>SUMIF('LINHA 1'!$B$7:$B$168,$A12,'LINHA 1'!AA$7:AA$168)</f>
        <v>0</v>
      </c>
      <c r="M12" s="89">
        <f>SUMIF('LINHA 1'!$B$7:$B$168,$A12,'LINHA 1'!AB$7:AB$168)</f>
        <v>0</v>
      </c>
      <c r="N12" s="89">
        <f>SUMIF('LINHA 1'!$B$7:$B$168,$A12,'LINHA 1'!AC$7:AC$168)</f>
        <v>0</v>
      </c>
      <c r="O12" s="89">
        <f>SUMIF('LINHA 1'!$B$7:$B$168,$A12,'LINHA 1'!AD$7:AD$168)</f>
        <v>0</v>
      </c>
      <c r="P12" s="89">
        <f>SUMIF('LINHA 1'!$B$7:$B$168,$A12,'LINHA 1'!AH$7:AH$168)</f>
        <v>0</v>
      </c>
      <c r="Q12" s="89">
        <f>SUMIF('LINHA 1'!$B$7:$B$168,$A12,'LINHA 1'!AI$7:AI$168)</f>
        <v>0</v>
      </c>
      <c r="R12" s="89">
        <f>SUMIF('LINHA 1'!$B$7:$B$168,$A12,'LINHA 1'!AJ$7:AJ$168)</f>
        <v>0</v>
      </c>
      <c r="S12" s="89">
        <f>SUMIF('LINHA 1'!$B$7:$B$168,$A12,'LINHA 1'!AK$7:AK$168)</f>
        <v>0</v>
      </c>
      <c r="T12" s="89">
        <f>SUMIF('LINHA 1'!$B$7:$B$168,$A12,'LINHA 1'!AL$7:AL$168)</f>
        <v>0</v>
      </c>
      <c r="U12" s="89">
        <f>SUMIF('LINHA 1'!$B$7:$B$168,$A12,'LINHA 1'!AM$7:AM$168)</f>
        <v>0</v>
      </c>
      <c r="V12" s="89">
        <f>SUMIF('LINHA 1'!$B$7:$B$168,$A12,'LINHA 1'!AN$7:AN$168)</f>
        <v>0</v>
      </c>
      <c r="W12" s="89">
        <f>SUMIF('LINHA 1'!$B$7:$B$168,$A12,'LINHA 1'!AR$7:AR$168)</f>
        <v>0</v>
      </c>
      <c r="X12" s="89">
        <f>SUMIF('LINHA 1'!$B$7:$B$168,$A12,'LINHA 1'!AS$7:AS$168)</f>
        <v>0</v>
      </c>
      <c r="Y12" s="89">
        <f>SUMIF('LINHA 1'!$B$7:$B$168,$A12,'LINHA 1'!AT$7:AT$168)</f>
        <v>360</v>
      </c>
      <c r="Z12" s="89">
        <f>SUMIF('LINHA 1'!$B$7:$B$168,$A12,'LINHA 1'!AU$7:AU$168)</f>
        <v>0</v>
      </c>
      <c r="AA12" s="89">
        <f>SUMIF('LINHA 1'!$B$7:$B$168,$A12,'LINHA 1'!AV$7:AV$168)</f>
        <v>0</v>
      </c>
      <c r="AB12" s="89">
        <f>SUMIF('LINHA 1'!$B$7:$B$168,$A12,'LINHA 1'!AW$7:AW$168)</f>
        <v>0</v>
      </c>
      <c r="AC12" s="89">
        <f>SUMIF('LINHA 1'!$B$7:$B$168,$A12,'LINHA 1'!AX$7:AX$168)</f>
        <v>0</v>
      </c>
      <c r="AD12" s="89">
        <f>SUMIF('LINHA 1'!$B$7:$B$168,$A12,'LINHA 1'!BB$7:BB$168)</f>
        <v>0</v>
      </c>
      <c r="AE12" s="89">
        <f>SUMIF('LINHA 1'!$B$7:$B$168,$A12,'LINHA 1'!BC$7:BC$168)</f>
        <v>0</v>
      </c>
      <c r="AF12" s="89">
        <f>SUMIF('LINHA 1'!$B$7:$B$168,$A12,'LINHA 1'!BD$7:BD$168)</f>
        <v>0</v>
      </c>
      <c r="AG12" s="89">
        <f>SUMIF('LINHA 1'!$B$7:$B$168,$A12,'LINHA 1'!BE$7:BE$168)</f>
        <v>0</v>
      </c>
      <c r="AH12" s="89">
        <f>SUMIF('LINHA 1'!$B$7:$B$168,$A12,'LINHA 1'!BF$7:BF$168)</f>
        <v>0</v>
      </c>
      <c r="AI12" s="89">
        <f>SUMIF('LINHA 1'!$B$7:$B$168,$A12,'LINHA 1'!BG$7:BG$168)</f>
        <v>0</v>
      </c>
      <c r="AJ12" s="89">
        <f>SUMIF('LINHA 1'!$B$7:$B$168,$A12,'LINHA 1'!BH$7:BH$168)</f>
        <v>0</v>
      </c>
      <c r="AK12" s="89">
        <f>SUMIF('LINHA 1'!$B$7:$B$168,$A12,'LINHA 1'!BL$7:BL$168)</f>
        <v>0</v>
      </c>
      <c r="AL12" s="89">
        <f>SUMIF('LINHA 1'!$B$7:$B$168,$A12,'LINHA 1'!BM$7:BM$168)</f>
        <v>0</v>
      </c>
      <c r="AM12" s="323">
        <f t="shared" si="11"/>
        <v>360</v>
      </c>
      <c r="AN12" s="1676"/>
      <c r="AO12" s="906">
        <f>VLOOKUP(A12,MI_ME!$B$246:$D$500,3,0)</f>
        <v>15</v>
      </c>
      <c r="AP12" s="1420">
        <f t="shared" si="7"/>
        <v>0</v>
      </c>
      <c r="AQ12" s="1420">
        <f t="shared" si="8"/>
        <v>0</v>
      </c>
      <c r="AR12" s="1420">
        <f t="shared" si="9"/>
        <v>0</v>
      </c>
      <c r="AS12" s="1420">
        <f t="shared" si="10"/>
        <v>360</v>
      </c>
      <c r="AT12" s="1420">
        <f t="shared" si="12"/>
        <v>0</v>
      </c>
      <c r="AU12" s="1420">
        <f t="shared" si="13"/>
        <v>0</v>
      </c>
      <c r="AV12" s="953"/>
      <c r="AW12" s="1299" t="s">
        <v>587</v>
      </c>
      <c r="AX12" s="1300">
        <f>ROUND(IF(ISERROR(VLOOKUP("TOTAL MI + ME L6",[1]Anual!$B$100:$EX$900,$BB$1,0)),0,VLOOKUP("TOTAL MI + ME L6",[1]Anual!$B$100:$EX$900,$BB$1,0)),0)</f>
        <v>15378</v>
      </c>
      <c r="AY12" s="1301">
        <f>+AM117</f>
        <v>15476</v>
      </c>
      <c r="AZ12" s="1302">
        <f t="shared" si="21"/>
        <v>98</v>
      </c>
    </row>
    <row r="13" spans="1:54" s="7" customFormat="1" ht="18.899999999999999" customHeight="1" x14ac:dyDescent="0.3">
      <c r="A13" s="906" t="s">
        <v>314</v>
      </c>
      <c r="B13" s="89">
        <f>SUMIF('LINHA 1'!$B$7:$B$168,$A13,'LINHA 1'!N$7:N$168)</f>
        <v>0</v>
      </c>
      <c r="C13" s="89">
        <f>SUMIF('LINHA 1'!$B$7:$B$168,$A13,'LINHA 1'!O$7:O$168)</f>
        <v>0</v>
      </c>
      <c r="D13" s="89">
        <f>SUMIF('LINHA 1'!$B$7:$B$168,$A13,'LINHA 1'!P$7:P$168)</f>
        <v>0</v>
      </c>
      <c r="E13" s="89">
        <f>SUMIF('LINHA 1'!$B$7:$B$168,$A13,'LINHA 1'!Q$7:Q$168)</f>
        <v>0</v>
      </c>
      <c r="F13" s="89">
        <f>SUMIF('LINHA 1'!$B$7:$B$168,$A13,'LINHA 1'!R$7:R$168)</f>
        <v>0</v>
      </c>
      <c r="G13" s="89">
        <f>SUMIF('LINHA 1'!$B$7:$B$168,$A13,'LINHA 1'!S$7:S$168)</f>
        <v>0</v>
      </c>
      <c r="H13" s="89">
        <f>SUMIF('LINHA 1'!$B$7:$B$168,$A13,'LINHA 1'!T$7:T$168)</f>
        <v>0</v>
      </c>
      <c r="I13" s="89">
        <f>SUMIF('LINHA 1'!$B$7:$B$168,$A13,'LINHA 1'!X$7:X$168)</f>
        <v>0</v>
      </c>
      <c r="J13" s="89">
        <f>SUMIF('LINHA 1'!$B$7:$B$168,$A13,'LINHA 1'!Y$7:Y$168)</f>
        <v>0</v>
      </c>
      <c r="K13" s="89">
        <f>SUMIF('LINHA 1'!$B$7:$B$168,$A13,'LINHA 1'!Z$7:Z$168)</f>
        <v>0</v>
      </c>
      <c r="L13" s="89">
        <f>SUMIF('LINHA 1'!$B$7:$B$168,$A13,'LINHA 1'!AA$7:AA$168)</f>
        <v>0</v>
      </c>
      <c r="M13" s="89">
        <f>SUMIF('LINHA 1'!$B$7:$B$168,$A13,'LINHA 1'!AB$7:AB$168)</f>
        <v>0</v>
      </c>
      <c r="N13" s="89">
        <f>SUMIF('LINHA 1'!$B$7:$B$168,$A13,'LINHA 1'!AC$7:AC$168)</f>
        <v>0</v>
      </c>
      <c r="O13" s="89">
        <f>SUMIF('LINHA 1'!$B$7:$B$168,$A13,'LINHA 1'!AD$7:AD$168)</f>
        <v>0</v>
      </c>
      <c r="P13" s="89">
        <f>SUMIF('LINHA 1'!$B$7:$B$168,$A13,'LINHA 1'!AH$7:AH$168)</f>
        <v>0</v>
      </c>
      <c r="Q13" s="89">
        <f>SUMIF('LINHA 1'!$B$7:$B$168,$A13,'LINHA 1'!AI$7:AI$168)</f>
        <v>240</v>
      </c>
      <c r="R13" s="89">
        <f>SUMIF('LINHA 1'!$B$7:$B$168,$A13,'LINHA 1'!AJ$7:AJ$168)</f>
        <v>0</v>
      </c>
      <c r="S13" s="89">
        <f>SUMIF('LINHA 1'!$B$7:$B$168,$A13,'LINHA 1'!AK$7:AK$168)</f>
        <v>0</v>
      </c>
      <c r="T13" s="89">
        <f>SUMIF('LINHA 1'!$B$7:$B$168,$A13,'LINHA 1'!AL$7:AL$168)</f>
        <v>0</v>
      </c>
      <c r="U13" s="89">
        <f>SUMIF('LINHA 1'!$B$7:$B$168,$A13,'LINHA 1'!AM$7:AM$168)</f>
        <v>0</v>
      </c>
      <c r="V13" s="89">
        <f>SUMIF('LINHA 1'!$B$7:$B$168,$A13,'LINHA 1'!AN$7:AN$168)</f>
        <v>0</v>
      </c>
      <c r="W13" s="89">
        <f>SUMIF('LINHA 1'!$B$7:$B$168,$A13,'LINHA 1'!AR$7:AR$168)</f>
        <v>0</v>
      </c>
      <c r="X13" s="89">
        <f>SUMIF('LINHA 1'!$B$7:$B$168,$A13,'LINHA 1'!AS$7:AS$168)</f>
        <v>0</v>
      </c>
      <c r="Y13" s="89">
        <f>SUMIF('LINHA 1'!$B$7:$B$168,$A13,'LINHA 1'!AT$7:AT$168)</f>
        <v>0</v>
      </c>
      <c r="Z13" s="89">
        <f>SUMIF('LINHA 1'!$B$7:$B$168,$A13,'LINHA 1'!AU$7:AU$168)</f>
        <v>0</v>
      </c>
      <c r="AA13" s="89">
        <f>SUMIF('LINHA 1'!$B$7:$B$168,$A13,'LINHA 1'!AV$7:AV$168)</f>
        <v>0</v>
      </c>
      <c r="AB13" s="89">
        <f>SUMIF('LINHA 1'!$B$7:$B$168,$A13,'LINHA 1'!AW$7:AW$168)</f>
        <v>0</v>
      </c>
      <c r="AC13" s="89">
        <f>SUMIF('LINHA 1'!$B$7:$B$168,$A13,'LINHA 1'!AX$7:AX$168)</f>
        <v>0</v>
      </c>
      <c r="AD13" s="89">
        <f>SUMIF('LINHA 1'!$B$7:$B$168,$A13,'LINHA 1'!BB$7:BB$168)</f>
        <v>0</v>
      </c>
      <c r="AE13" s="89">
        <f>SUMIF('LINHA 1'!$B$7:$B$168,$A13,'LINHA 1'!BC$7:BC$168)</f>
        <v>0</v>
      </c>
      <c r="AF13" s="89">
        <f>SUMIF('LINHA 1'!$B$7:$B$168,$A13,'LINHA 1'!BD$7:BD$168)</f>
        <v>0</v>
      </c>
      <c r="AG13" s="89">
        <f>SUMIF('LINHA 1'!$B$7:$B$168,$A13,'LINHA 1'!BE$7:BE$168)</f>
        <v>0</v>
      </c>
      <c r="AH13" s="89">
        <f>SUMIF('LINHA 1'!$B$7:$B$168,$A13,'LINHA 1'!BF$7:BF$168)</f>
        <v>0</v>
      </c>
      <c r="AI13" s="89">
        <f>SUMIF('LINHA 1'!$B$7:$B$168,$A13,'LINHA 1'!BG$7:BG$168)</f>
        <v>0</v>
      </c>
      <c r="AJ13" s="89">
        <f>SUMIF('LINHA 1'!$B$7:$B$168,$A13,'LINHA 1'!BH$7:BH$168)</f>
        <v>0</v>
      </c>
      <c r="AK13" s="89">
        <f>SUMIF('LINHA 1'!$B$7:$B$168,$A13,'LINHA 1'!BL$7:BL$168)</f>
        <v>0</v>
      </c>
      <c r="AL13" s="89">
        <f>SUMIF('LINHA 1'!$B$7:$B$168,$A13,'LINHA 1'!BM$7:BM$168)</f>
        <v>0</v>
      </c>
      <c r="AM13" s="323">
        <f t="shared" si="11"/>
        <v>240</v>
      </c>
      <c r="AN13" s="1676"/>
      <c r="AO13" s="906">
        <f>VLOOKUP(A13,MI_ME!$B$246:$D$500,3,0)</f>
        <v>15</v>
      </c>
      <c r="AP13" s="1420">
        <f t="shared" ref="AP13:AP14" si="22">SUM(B13:H13)</f>
        <v>0</v>
      </c>
      <c r="AQ13" s="1420">
        <f t="shared" ref="AQ13:AQ14" si="23">SUM(I13:O13)</f>
        <v>0</v>
      </c>
      <c r="AR13" s="1420">
        <f t="shared" ref="AR13:AR14" si="24">SUM(P13:V13)</f>
        <v>240</v>
      </c>
      <c r="AS13" s="1420">
        <f t="shared" ref="AS13:AS14" si="25">SUM(W13:AC13)</f>
        <v>0</v>
      </c>
      <c r="AT13" s="1420">
        <f t="shared" si="12"/>
        <v>0</v>
      </c>
      <c r="AU13" s="1420">
        <f t="shared" si="13"/>
        <v>0</v>
      </c>
      <c r="AV13" s="953"/>
      <c r="AW13" s="1303"/>
      <c r="AX13" s="1304">
        <f>SUM(AX7:AX12)-AX5</f>
        <v>1</v>
      </c>
      <c r="AY13" s="1304">
        <f>SUM(AY7:AY12)-AY5</f>
        <v>0</v>
      </c>
      <c r="AZ13" s="1305">
        <f>SUM(AZ7:AZ12)-AZ5</f>
        <v>-1</v>
      </c>
    </row>
    <row r="14" spans="1:54" s="7" customFormat="1" ht="18.899999999999999" customHeight="1" x14ac:dyDescent="0.3">
      <c r="A14" s="905" t="s">
        <v>450</v>
      </c>
      <c r="B14" s="89">
        <f>SUMIF('LINHA 1'!$B$7:$B$168,$A14,'LINHA 1'!N$7:N$168)</f>
        <v>0</v>
      </c>
      <c r="C14" s="89">
        <f>SUMIF('LINHA 1'!$B$7:$B$168,$A14,'LINHA 1'!O$7:O$168)</f>
        <v>0</v>
      </c>
      <c r="D14" s="89">
        <f>SUMIF('LINHA 1'!$B$7:$B$168,$A14,'LINHA 1'!P$7:P$168)</f>
        <v>0</v>
      </c>
      <c r="E14" s="89">
        <f>SUMIF('LINHA 1'!$B$7:$B$168,$A14,'LINHA 1'!Q$7:Q$168)</f>
        <v>0</v>
      </c>
      <c r="F14" s="89">
        <f>SUMIF('LINHA 1'!$B$7:$B$168,$A14,'LINHA 1'!R$7:R$168)</f>
        <v>0</v>
      </c>
      <c r="G14" s="89">
        <f>SUMIF('LINHA 1'!$B$7:$B$168,$A14,'LINHA 1'!S$7:S$168)</f>
        <v>0</v>
      </c>
      <c r="H14" s="89">
        <f>SUMIF('LINHA 1'!$B$7:$B$168,$A14,'LINHA 1'!T$7:T$168)</f>
        <v>0</v>
      </c>
      <c r="I14" s="89">
        <f>SUMIF('LINHA 1'!$B$7:$B$168,$A14,'LINHA 1'!X$7:X$168)</f>
        <v>0</v>
      </c>
      <c r="J14" s="89">
        <f>SUMIF('LINHA 1'!$B$7:$B$168,$A14,'LINHA 1'!Y$7:Y$168)</f>
        <v>0</v>
      </c>
      <c r="K14" s="89">
        <f>SUMIF('LINHA 1'!$B$7:$B$168,$A14,'LINHA 1'!Z$7:Z$168)</f>
        <v>0</v>
      </c>
      <c r="L14" s="89">
        <f>SUMIF('LINHA 1'!$B$7:$B$168,$A14,'LINHA 1'!AA$7:AA$168)</f>
        <v>0</v>
      </c>
      <c r="M14" s="89">
        <f>SUMIF('LINHA 1'!$B$7:$B$168,$A14,'LINHA 1'!AB$7:AB$168)</f>
        <v>0</v>
      </c>
      <c r="N14" s="89">
        <f>SUMIF('LINHA 1'!$B$7:$B$168,$A14,'LINHA 1'!AC$7:AC$168)</f>
        <v>0</v>
      </c>
      <c r="O14" s="89">
        <f>SUMIF('LINHA 1'!$B$7:$B$168,$A14,'LINHA 1'!AD$7:AD$168)</f>
        <v>0</v>
      </c>
      <c r="P14" s="89">
        <f>SUMIF('LINHA 1'!$B$7:$B$168,$A14,'LINHA 1'!AH$7:AH$168)</f>
        <v>0</v>
      </c>
      <c r="Q14" s="89">
        <f>SUMIF('LINHA 1'!$B$7:$B$168,$A14,'LINHA 1'!AI$7:AI$168)</f>
        <v>0</v>
      </c>
      <c r="R14" s="89">
        <f>SUMIF('LINHA 1'!$B$7:$B$168,$A14,'LINHA 1'!AJ$7:AJ$168)</f>
        <v>0</v>
      </c>
      <c r="S14" s="89">
        <f>SUMIF('LINHA 1'!$B$7:$B$168,$A14,'LINHA 1'!AK$7:AK$168)</f>
        <v>0</v>
      </c>
      <c r="T14" s="89">
        <f>SUMIF('LINHA 1'!$B$7:$B$168,$A14,'LINHA 1'!AL$7:AL$168)</f>
        <v>0</v>
      </c>
      <c r="U14" s="89">
        <f>SUMIF('LINHA 1'!$B$7:$B$168,$A14,'LINHA 1'!AM$7:AM$168)</f>
        <v>0</v>
      </c>
      <c r="V14" s="89">
        <f>SUMIF('LINHA 1'!$B$7:$B$168,$A14,'LINHA 1'!AN$7:AN$168)</f>
        <v>0</v>
      </c>
      <c r="W14" s="89">
        <f>SUMIF('LINHA 1'!$B$7:$B$168,$A14,'LINHA 1'!AR$7:AR$168)</f>
        <v>0</v>
      </c>
      <c r="X14" s="89">
        <f>SUMIF('LINHA 1'!$B$7:$B$168,$A14,'LINHA 1'!AS$7:AS$168)</f>
        <v>240</v>
      </c>
      <c r="Y14" s="89">
        <f>SUMIF('LINHA 1'!$B$7:$B$168,$A14,'LINHA 1'!AT$7:AT$168)</f>
        <v>0</v>
      </c>
      <c r="Z14" s="89">
        <f>SUMIF('LINHA 1'!$B$7:$B$168,$A14,'LINHA 1'!AU$7:AU$168)</f>
        <v>0</v>
      </c>
      <c r="AA14" s="89">
        <f>SUMIF('LINHA 1'!$B$7:$B$168,$A14,'LINHA 1'!AV$7:AV$168)</f>
        <v>0</v>
      </c>
      <c r="AB14" s="89">
        <f>SUMIF('LINHA 1'!$B$7:$B$168,$A14,'LINHA 1'!AW$7:AW$168)</f>
        <v>0</v>
      </c>
      <c r="AC14" s="89">
        <f>SUMIF('LINHA 1'!$B$7:$B$168,$A14,'LINHA 1'!AX$7:AX$168)</f>
        <v>0</v>
      </c>
      <c r="AD14" s="89">
        <f>SUMIF('LINHA 1'!$B$7:$B$168,$A14,'LINHA 1'!BB$7:BB$168)</f>
        <v>0</v>
      </c>
      <c r="AE14" s="89">
        <f>SUMIF('LINHA 1'!$B$7:$B$168,$A14,'LINHA 1'!BC$7:BC$168)</f>
        <v>0</v>
      </c>
      <c r="AF14" s="89">
        <f>SUMIF('LINHA 1'!$B$7:$B$168,$A14,'LINHA 1'!BD$7:BD$168)</f>
        <v>0</v>
      </c>
      <c r="AG14" s="89">
        <f>SUMIF('LINHA 1'!$B$7:$B$168,$A14,'LINHA 1'!BE$7:BE$168)</f>
        <v>0</v>
      </c>
      <c r="AH14" s="89">
        <f>SUMIF('LINHA 1'!$B$7:$B$168,$A14,'LINHA 1'!BF$7:BF$168)</f>
        <v>0</v>
      </c>
      <c r="AI14" s="89">
        <f>SUMIF('LINHA 1'!$B$7:$B$168,$A14,'LINHA 1'!BG$7:BG$168)</f>
        <v>0</v>
      </c>
      <c r="AJ14" s="89">
        <f>SUMIF('LINHA 1'!$B$7:$B$168,$A14,'LINHA 1'!BH$7:BH$168)</f>
        <v>0</v>
      </c>
      <c r="AK14" s="89">
        <f>SUMIF('LINHA 1'!$B$7:$B$168,$A14,'LINHA 1'!BL$7:BL$168)</f>
        <v>0</v>
      </c>
      <c r="AL14" s="89">
        <f>SUMIF('LINHA 1'!$B$7:$B$168,$A14,'LINHA 1'!BM$7:BM$168)</f>
        <v>0</v>
      </c>
      <c r="AM14" s="323">
        <f t="shared" ref="AM14" si="26">SUM(B14:AL14)</f>
        <v>240</v>
      </c>
      <c r="AN14" s="1676"/>
      <c r="AO14" s="906">
        <f>VLOOKUP(A14,MI_ME!$B$246:$D$500,3,0)</f>
        <v>12</v>
      </c>
      <c r="AP14" s="1420">
        <f t="shared" si="22"/>
        <v>0</v>
      </c>
      <c r="AQ14" s="1420">
        <f t="shared" si="23"/>
        <v>0</v>
      </c>
      <c r="AR14" s="1420">
        <f t="shared" si="24"/>
        <v>0</v>
      </c>
      <c r="AS14" s="1420">
        <f t="shared" si="25"/>
        <v>240</v>
      </c>
      <c r="AT14" s="1420">
        <f t="shared" si="12"/>
        <v>0</v>
      </c>
      <c r="AU14" s="1420">
        <f t="shared" si="13"/>
        <v>0</v>
      </c>
      <c r="AV14" s="953"/>
    </row>
    <row r="15" spans="1:54" s="7" customFormat="1" ht="18.899999999999999" customHeight="1" x14ac:dyDescent="0.3">
      <c r="A15" s="905" t="s">
        <v>451</v>
      </c>
      <c r="B15" s="89">
        <f>SUMIF('LINHA 1'!$B$7:$B$168,$A15,'LINHA 1'!N$7:N$168)</f>
        <v>0</v>
      </c>
      <c r="C15" s="89">
        <f>SUMIF('LINHA 1'!$B$7:$B$168,$A15,'LINHA 1'!O$7:O$168)</f>
        <v>0</v>
      </c>
      <c r="D15" s="89">
        <f>SUMIF('LINHA 1'!$B$7:$B$168,$A15,'LINHA 1'!P$7:P$168)</f>
        <v>0</v>
      </c>
      <c r="E15" s="89">
        <f>SUMIF('LINHA 1'!$B$7:$B$168,$A15,'LINHA 1'!Q$7:Q$168)</f>
        <v>0</v>
      </c>
      <c r="F15" s="89">
        <f>SUMIF('LINHA 1'!$B$7:$B$168,$A15,'LINHA 1'!R$7:R$168)</f>
        <v>0</v>
      </c>
      <c r="G15" s="89">
        <f>SUMIF('LINHA 1'!$B$7:$B$168,$A15,'LINHA 1'!S$7:S$168)</f>
        <v>0</v>
      </c>
      <c r="H15" s="89">
        <f>SUMIF('LINHA 1'!$B$7:$B$168,$A15,'LINHA 1'!T$7:T$168)</f>
        <v>0</v>
      </c>
      <c r="I15" s="89">
        <f>SUMIF('LINHA 1'!$B$7:$B$168,$A15,'LINHA 1'!X$7:X$168)</f>
        <v>0</v>
      </c>
      <c r="J15" s="89">
        <f>SUMIF('LINHA 1'!$B$7:$B$168,$A15,'LINHA 1'!Y$7:Y$168)</f>
        <v>0</v>
      </c>
      <c r="K15" s="89">
        <f>SUMIF('LINHA 1'!$B$7:$B$168,$A15,'LINHA 1'!Z$7:Z$168)</f>
        <v>120</v>
      </c>
      <c r="L15" s="89">
        <f>SUMIF('LINHA 1'!$B$7:$B$168,$A15,'LINHA 1'!AA$7:AA$168)</f>
        <v>0</v>
      </c>
      <c r="M15" s="89">
        <f>SUMIF('LINHA 1'!$B$7:$B$168,$A15,'LINHA 1'!AB$7:AB$168)</f>
        <v>0</v>
      </c>
      <c r="N15" s="89">
        <f>SUMIF('LINHA 1'!$B$7:$B$168,$A15,'LINHA 1'!AC$7:AC$168)</f>
        <v>0</v>
      </c>
      <c r="O15" s="89">
        <f>SUMIF('LINHA 1'!$B$7:$B$168,$A15,'LINHA 1'!AD$7:AD$168)</f>
        <v>0</v>
      </c>
      <c r="P15" s="89">
        <f>SUMIF('LINHA 1'!$B$7:$B$168,$A15,'LINHA 1'!AH$7:AH$168)</f>
        <v>0</v>
      </c>
      <c r="Q15" s="89">
        <f>SUMIF('LINHA 1'!$B$7:$B$168,$A15,'LINHA 1'!AI$7:AI$168)</f>
        <v>0</v>
      </c>
      <c r="R15" s="89">
        <f>SUMIF('LINHA 1'!$B$7:$B$168,$A15,'LINHA 1'!AJ$7:AJ$168)</f>
        <v>0</v>
      </c>
      <c r="S15" s="89">
        <f>SUMIF('LINHA 1'!$B$7:$B$168,$A15,'LINHA 1'!AK$7:AK$168)</f>
        <v>0</v>
      </c>
      <c r="T15" s="89">
        <f>SUMIF('LINHA 1'!$B$7:$B$168,$A15,'LINHA 1'!AL$7:AL$168)</f>
        <v>0</v>
      </c>
      <c r="U15" s="89">
        <f>SUMIF('LINHA 1'!$B$7:$B$168,$A15,'LINHA 1'!AM$7:AM$168)</f>
        <v>0</v>
      </c>
      <c r="V15" s="89">
        <f>SUMIF('LINHA 1'!$B$7:$B$168,$A15,'LINHA 1'!AN$7:AN$168)</f>
        <v>0</v>
      </c>
      <c r="W15" s="89">
        <f>SUMIF('LINHA 1'!$B$7:$B$168,$A15,'LINHA 1'!AR$7:AR$168)</f>
        <v>0</v>
      </c>
      <c r="X15" s="89">
        <f>SUMIF('LINHA 1'!$B$7:$B$168,$A15,'LINHA 1'!AS$7:AS$168)</f>
        <v>0</v>
      </c>
      <c r="Y15" s="89">
        <f>SUMIF('LINHA 1'!$B$7:$B$168,$A15,'LINHA 1'!AT$7:AT$168)</f>
        <v>0</v>
      </c>
      <c r="Z15" s="89">
        <f>SUMIF('LINHA 1'!$B$7:$B$168,$A15,'LINHA 1'!AU$7:AU$168)</f>
        <v>0</v>
      </c>
      <c r="AA15" s="89">
        <f>SUMIF('LINHA 1'!$B$7:$B$168,$A15,'LINHA 1'!AV$7:AV$168)</f>
        <v>0</v>
      </c>
      <c r="AB15" s="89">
        <f>SUMIF('LINHA 1'!$B$7:$B$168,$A15,'LINHA 1'!AW$7:AW$168)</f>
        <v>0</v>
      </c>
      <c r="AC15" s="89">
        <f>SUMIF('LINHA 1'!$B$7:$B$168,$A15,'LINHA 1'!AX$7:AX$168)</f>
        <v>0</v>
      </c>
      <c r="AD15" s="89">
        <f>SUMIF('LINHA 1'!$B$7:$B$168,$A15,'LINHA 1'!BB$7:BB$168)</f>
        <v>0</v>
      </c>
      <c r="AE15" s="89">
        <f>SUMIF('LINHA 1'!$B$7:$B$168,$A15,'LINHA 1'!BC$7:BC$168)</f>
        <v>0</v>
      </c>
      <c r="AF15" s="89">
        <f>SUMIF('LINHA 1'!$B$7:$B$168,$A15,'LINHA 1'!BD$7:BD$168)</f>
        <v>0</v>
      </c>
      <c r="AG15" s="89">
        <f>SUMIF('LINHA 1'!$B$7:$B$168,$A15,'LINHA 1'!BE$7:BE$168)</f>
        <v>0</v>
      </c>
      <c r="AH15" s="89">
        <f>SUMIF('LINHA 1'!$B$7:$B$168,$A15,'LINHA 1'!BF$7:BF$168)</f>
        <v>0</v>
      </c>
      <c r="AI15" s="89">
        <f>SUMIF('LINHA 1'!$B$7:$B$168,$A15,'LINHA 1'!BG$7:BG$168)</f>
        <v>0</v>
      </c>
      <c r="AJ15" s="89">
        <f>SUMIF('LINHA 1'!$B$7:$B$168,$A15,'LINHA 1'!BH$7:BH$168)</f>
        <v>0</v>
      </c>
      <c r="AK15" s="89">
        <f>SUMIF('LINHA 1'!$B$7:$B$168,$A15,'LINHA 1'!BL$7:BL$168)</f>
        <v>0</v>
      </c>
      <c r="AL15" s="89">
        <f>SUMIF('LINHA 1'!$B$7:$B$168,$A15,'LINHA 1'!BM$7:BM$168)</f>
        <v>0</v>
      </c>
      <c r="AM15" s="323">
        <f t="shared" si="11"/>
        <v>120</v>
      </c>
      <c r="AN15" s="1676"/>
      <c r="AO15" s="906">
        <f>VLOOKUP(A15,MI_ME!$B$246:$D$500,3,0)</f>
        <v>15</v>
      </c>
      <c r="AP15" s="1420">
        <f t="shared" si="7"/>
        <v>0</v>
      </c>
      <c r="AQ15" s="1420">
        <f t="shared" si="8"/>
        <v>120</v>
      </c>
      <c r="AR15" s="1420">
        <f t="shared" si="9"/>
        <v>0</v>
      </c>
      <c r="AS15" s="1420">
        <f t="shared" si="10"/>
        <v>0</v>
      </c>
      <c r="AT15" s="1420">
        <f t="shared" si="12"/>
        <v>0</v>
      </c>
      <c r="AU15" s="1420">
        <f t="shared" si="13"/>
        <v>0</v>
      </c>
      <c r="AV15" s="953"/>
    </row>
    <row r="16" spans="1:54" s="7" customFormat="1" ht="18.899999999999999" customHeight="1" x14ac:dyDescent="0.3">
      <c r="A16" s="905" t="s">
        <v>1006</v>
      </c>
      <c r="B16" s="89">
        <f>SUMIF('LINHA 1'!$B$7:$B$168,$A16,'LINHA 1'!N$7:N$168)</f>
        <v>0</v>
      </c>
      <c r="C16" s="89">
        <f>SUMIF('LINHA 1'!$B$7:$B$168,$A16,'LINHA 1'!O$7:O$168)</f>
        <v>0</v>
      </c>
      <c r="D16" s="89">
        <f>SUMIF('LINHA 1'!$B$7:$B$168,$A16,'LINHA 1'!P$7:P$168)</f>
        <v>0</v>
      </c>
      <c r="E16" s="89">
        <f>SUMIF('LINHA 1'!$B$7:$B$168,$A16,'LINHA 1'!Q$7:Q$168)</f>
        <v>0</v>
      </c>
      <c r="F16" s="89">
        <f>SUMIF('LINHA 1'!$B$7:$B$168,$A16,'LINHA 1'!R$7:R$168)</f>
        <v>0</v>
      </c>
      <c r="G16" s="89">
        <f>SUMIF('LINHA 1'!$B$7:$B$168,$A16,'LINHA 1'!S$7:S$168)</f>
        <v>0</v>
      </c>
      <c r="H16" s="89">
        <f>SUMIF('LINHA 1'!$B$7:$B$168,$A16,'LINHA 1'!T$7:T$168)</f>
        <v>0</v>
      </c>
      <c r="I16" s="89">
        <f>SUMIF('LINHA 1'!$B$7:$B$168,$A16,'LINHA 1'!X$7:X$168)</f>
        <v>0</v>
      </c>
      <c r="J16" s="89">
        <f>SUMIF('LINHA 1'!$B$7:$B$168,$A16,'LINHA 1'!Y$7:Y$168)</f>
        <v>0</v>
      </c>
      <c r="K16" s="89">
        <f>SUMIF('LINHA 1'!$B$7:$B$168,$A16,'LINHA 1'!Z$7:Z$168)</f>
        <v>177</v>
      </c>
      <c r="L16" s="89">
        <f>SUMIF('LINHA 1'!$B$7:$B$168,$A16,'LINHA 1'!AA$7:AA$168)</f>
        <v>0</v>
      </c>
      <c r="M16" s="89">
        <f>SUMIF('LINHA 1'!$B$7:$B$168,$A16,'LINHA 1'!AB$7:AB$168)</f>
        <v>0</v>
      </c>
      <c r="N16" s="89">
        <f>SUMIF('LINHA 1'!$B$7:$B$168,$A16,'LINHA 1'!AC$7:AC$168)</f>
        <v>0</v>
      </c>
      <c r="O16" s="89">
        <f>SUMIF('LINHA 1'!$B$7:$B$168,$A16,'LINHA 1'!AD$7:AD$168)</f>
        <v>0</v>
      </c>
      <c r="P16" s="89">
        <f>SUMIF('LINHA 1'!$B$7:$B$168,$A16,'LINHA 1'!AH$7:AH$168)</f>
        <v>0</v>
      </c>
      <c r="Q16" s="89">
        <f>SUMIF('LINHA 1'!$B$7:$B$168,$A16,'LINHA 1'!AI$7:AI$168)</f>
        <v>0</v>
      </c>
      <c r="R16" s="89">
        <f>SUMIF('LINHA 1'!$B$7:$B$168,$A16,'LINHA 1'!AJ$7:AJ$168)</f>
        <v>0</v>
      </c>
      <c r="S16" s="89">
        <f>SUMIF('LINHA 1'!$B$7:$B$168,$A16,'LINHA 1'!AK$7:AK$168)</f>
        <v>0</v>
      </c>
      <c r="T16" s="89">
        <f>SUMIF('LINHA 1'!$B$7:$B$168,$A16,'LINHA 1'!AL$7:AL$168)</f>
        <v>0</v>
      </c>
      <c r="U16" s="89">
        <f>SUMIF('LINHA 1'!$B$7:$B$168,$A16,'LINHA 1'!AM$7:AM$168)</f>
        <v>0</v>
      </c>
      <c r="V16" s="89">
        <f>SUMIF('LINHA 1'!$B$7:$B$168,$A16,'LINHA 1'!AN$7:AN$168)</f>
        <v>0</v>
      </c>
      <c r="W16" s="89">
        <f>SUMIF('LINHA 1'!$B$7:$B$168,$A16,'LINHA 1'!AR$7:AR$168)</f>
        <v>0</v>
      </c>
      <c r="X16" s="89">
        <f>SUMIF('LINHA 1'!$B$7:$B$168,$A16,'LINHA 1'!AS$7:AS$168)</f>
        <v>0</v>
      </c>
      <c r="Y16" s="89">
        <f>SUMIF('LINHA 1'!$B$7:$B$168,$A16,'LINHA 1'!AT$7:AT$168)</f>
        <v>0</v>
      </c>
      <c r="Z16" s="89">
        <f>SUMIF('LINHA 1'!$B$7:$B$168,$A16,'LINHA 1'!AU$7:AU$168)</f>
        <v>0</v>
      </c>
      <c r="AA16" s="89">
        <f>SUMIF('LINHA 1'!$B$7:$B$168,$A16,'LINHA 1'!AV$7:AV$168)</f>
        <v>0</v>
      </c>
      <c r="AB16" s="89">
        <f>SUMIF('LINHA 1'!$B$7:$B$168,$A16,'LINHA 1'!AW$7:AW$168)</f>
        <v>0</v>
      </c>
      <c r="AC16" s="89">
        <f>SUMIF('LINHA 1'!$B$7:$B$168,$A16,'LINHA 1'!AX$7:AX$168)</f>
        <v>0</v>
      </c>
      <c r="AD16" s="89">
        <f>SUMIF('LINHA 1'!$B$7:$B$168,$A16,'LINHA 1'!BB$7:BB$168)</f>
        <v>0</v>
      </c>
      <c r="AE16" s="89">
        <f>SUMIF('LINHA 1'!$B$7:$B$168,$A16,'LINHA 1'!BC$7:BC$168)</f>
        <v>0</v>
      </c>
      <c r="AF16" s="89">
        <f>SUMIF('LINHA 1'!$B$7:$B$168,$A16,'LINHA 1'!BD$7:BD$168)</f>
        <v>0</v>
      </c>
      <c r="AG16" s="89">
        <f>SUMIF('LINHA 1'!$B$7:$B$168,$A16,'LINHA 1'!BE$7:BE$168)</f>
        <v>0</v>
      </c>
      <c r="AH16" s="89">
        <f>SUMIF('LINHA 1'!$B$7:$B$168,$A16,'LINHA 1'!BF$7:BF$168)</f>
        <v>0</v>
      </c>
      <c r="AI16" s="89">
        <f>SUMIF('LINHA 1'!$B$7:$B$168,$A16,'LINHA 1'!BG$7:BG$168)</f>
        <v>0</v>
      </c>
      <c r="AJ16" s="89">
        <f>SUMIF('LINHA 1'!$B$7:$B$168,$A16,'LINHA 1'!BH$7:BH$168)</f>
        <v>0</v>
      </c>
      <c r="AK16" s="89">
        <f>SUMIF('LINHA 1'!$B$7:$B$168,$A16,'LINHA 1'!BL$7:BL$168)</f>
        <v>0</v>
      </c>
      <c r="AL16" s="89">
        <f>SUMIF('LINHA 1'!$B$7:$B$168,$A16,'LINHA 1'!BM$7:BM$168)</f>
        <v>0</v>
      </c>
      <c r="AM16" s="323">
        <f t="shared" si="11"/>
        <v>177</v>
      </c>
      <c r="AN16" s="1676"/>
      <c r="AO16" s="906">
        <f>VLOOKUP(A16,MI_ME!$B$246:$D$500,3,0)</f>
        <v>12</v>
      </c>
      <c r="AP16" s="1420">
        <f t="shared" si="7"/>
        <v>0</v>
      </c>
      <c r="AQ16" s="1420">
        <f t="shared" si="8"/>
        <v>177</v>
      </c>
      <c r="AR16" s="1420">
        <f t="shared" si="9"/>
        <v>0</v>
      </c>
      <c r="AS16" s="1420">
        <f t="shared" si="10"/>
        <v>0</v>
      </c>
      <c r="AT16" s="1420">
        <f t="shared" si="12"/>
        <v>0</v>
      </c>
      <c r="AU16" s="1420">
        <f t="shared" si="13"/>
        <v>0</v>
      </c>
      <c r="AV16" s="953"/>
    </row>
    <row r="17" spans="1:48" s="7" customFormat="1" ht="18.899999999999999" customHeight="1" x14ac:dyDescent="0.3">
      <c r="A17" s="905" t="s">
        <v>498</v>
      </c>
      <c r="B17" s="89">
        <f>SUMIF('LINHA 1'!$B$7:$B$168,$A17,'LINHA 1'!N$7:N$168)</f>
        <v>0</v>
      </c>
      <c r="C17" s="89">
        <f>SUMIF('LINHA 1'!$B$7:$B$168,$A17,'LINHA 1'!O$7:O$168)</f>
        <v>0</v>
      </c>
      <c r="D17" s="89">
        <f>SUMIF('LINHA 1'!$B$7:$B$168,$A17,'LINHA 1'!P$7:P$168)</f>
        <v>0</v>
      </c>
      <c r="E17" s="89">
        <f>SUMIF('LINHA 1'!$B$7:$B$168,$A17,'LINHA 1'!Q$7:Q$168)</f>
        <v>0</v>
      </c>
      <c r="F17" s="89">
        <f>SUMIF('LINHA 1'!$B$7:$B$168,$A17,'LINHA 1'!R$7:R$168)</f>
        <v>0</v>
      </c>
      <c r="G17" s="89">
        <f>SUMIF('LINHA 1'!$B$7:$B$168,$A17,'LINHA 1'!S$7:S$168)</f>
        <v>0</v>
      </c>
      <c r="H17" s="89">
        <f>SUMIF('LINHA 1'!$B$7:$B$168,$A17,'LINHA 1'!T$7:T$168)</f>
        <v>0</v>
      </c>
      <c r="I17" s="89">
        <f>SUMIF('LINHA 1'!$B$7:$B$168,$A17,'LINHA 1'!X$7:X$168)</f>
        <v>0</v>
      </c>
      <c r="J17" s="89">
        <f>SUMIF('LINHA 1'!$B$7:$B$168,$A17,'LINHA 1'!Y$7:Y$168)</f>
        <v>0</v>
      </c>
      <c r="K17" s="89">
        <f>SUMIF('LINHA 1'!$B$7:$B$168,$A17,'LINHA 1'!Z$7:Z$168)</f>
        <v>0</v>
      </c>
      <c r="L17" s="89">
        <f>SUMIF('LINHA 1'!$B$7:$B$168,$A17,'LINHA 1'!AA$7:AA$168)</f>
        <v>0</v>
      </c>
      <c r="M17" s="89">
        <f>SUMIF('LINHA 1'!$B$7:$B$168,$A17,'LINHA 1'!AB$7:AB$168)</f>
        <v>0</v>
      </c>
      <c r="N17" s="89">
        <f>SUMIF('LINHA 1'!$B$7:$B$168,$A17,'LINHA 1'!AC$7:AC$168)</f>
        <v>0</v>
      </c>
      <c r="O17" s="89">
        <f>SUMIF('LINHA 1'!$B$7:$B$168,$A17,'LINHA 1'!AD$7:AD$168)</f>
        <v>0</v>
      </c>
      <c r="P17" s="89">
        <f>SUMIF('LINHA 1'!$B$7:$B$168,$A17,'LINHA 1'!AH$7:AH$168)</f>
        <v>0</v>
      </c>
      <c r="Q17" s="89">
        <f>SUMIF('LINHA 1'!$B$7:$B$168,$A17,'LINHA 1'!AI$7:AI$168)</f>
        <v>0</v>
      </c>
      <c r="R17" s="89">
        <f>SUMIF('LINHA 1'!$B$7:$B$168,$A17,'LINHA 1'!AJ$7:AJ$168)</f>
        <v>96</v>
      </c>
      <c r="S17" s="89">
        <f>SUMIF('LINHA 1'!$B$7:$B$168,$A17,'LINHA 1'!AK$7:AK$168)</f>
        <v>0</v>
      </c>
      <c r="T17" s="89">
        <f>SUMIF('LINHA 1'!$B$7:$B$168,$A17,'LINHA 1'!AL$7:AL$168)</f>
        <v>0</v>
      </c>
      <c r="U17" s="89">
        <f>SUMIF('LINHA 1'!$B$7:$B$168,$A17,'LINHA 1'!AM$7:AM$168)</f>
        <v>0</v>
      </c>
      <c r="V17" s="89">
        <f>SUMIF('LINHA 1'!$B$7:$B$168,$A17,'LINHA 1'!AN$7:AN$168)</f>
        <v>0</v>
      </c>
      <c r="W17" s="89">
        <f>SUMIF('LINHA 1'!$B$7:$B$168,$A17,'LINHA 1'!AR$7:AR$168)</f>
        <v>0</v>
      </c>
      <c r="X17" s="89">
        <f>SUMIF('LINHA 1'!$B$7:$B$168,$A17,'LINHA 1'!AS$7:AS$168)</f>
        <v>0</v>
      </c>
      <c r="Y17" s="89">
        <f>SUMIF('LINHA 1'!$B$7:$B$168,$A17,'LINHA 1'!AT$7:AT$168)</f>
        <v>0</v>
      </c>
      <c r="Z17" s="89">
        <f>SUMIF('LINHA 1'!$B$7:$B$168,$A17,'LINHA 1'!AU$7:AU$168)</f>
        <v>0</v>
      </c>
      <c r="AA17" s="89">
        <f>SUMIF('LINHA 1'!$B$7:$B$168,$A17,'LINHA 1'!AV$7:AV$168)</f>
        <v>0</v>
      </c>
      <c r="AB17" s="89">
        <f>SUMIF('LINHA 1'!$B$7:$B$168,$A17,'LINHA 1'!AW$7:AW$168)</f>
        <v>0</v>
      </c>
      <c r="AC17" s="89">
        <f>SUMIF('LINHA 1'!$B$7:$B$168,$A17,'LINHA 1'!AX$7:AX$168)</f>
        <v>0</v>
      </c>
      <c r="AD17" s="89">
        <f>SUMIF('LINHA 1'!$B$7:$B$168,$A17,'LINHA 1'!BB$7:BB$168)</f>
        <v>0</v>
      </c>
      <c r="AE17" s="89">
        <f>SUMIF('LINHA 1'!$B$7:$B$168,$A17,'LINHA 1'!BC$7:BC$168)</f>
        <v>0</v>
      </c>
      <c r="AF17" s="89">
        <f>SUMIF('LINHA 1'!$B$7:$B$168,$A17,'LINHA 1'!BD$7:BD$168)</f>
        <v>0</v>
      </c>
      <c r="AG17" s="89">
        <f>SUMIF('LINHA 1'!$B$7:$B$168,$A17,'LINHA 1'!BE$7:BE$168)</f>
        <v>0</v>
      </c>
      <c r="AH17" s="89">
        <f>SUMIF('LINHA 1'!$B$7:$B$168,$A17,'LINHA 1'!BF$7:BF$168)</f>
        <v>0</v>
      </c>
      <c r="AI17" s="89">
        <f>SUMIF('LINHA 1'!$B$7:$B$168,$A17,'LINHA 1'!BG$7:BG$168)</f>
        <v>0</v>
      </c>
      <c r="AJ17" s="89">
        <f>SUMIF('LINHA 1'!$B$7:$B$168,$A17,'LINHA 1'!BH$7:BH$168)</f>
        <v>0</v>
      </c>
      <c r="AK17" s="89">
        <f>SUMIF('LINHA 1'!$B$7:$B$168,$A17,'LINHA 1'!BL$7:BL$168)</f>
        <v>0</v>
      </c>
      <c r="AL17" s="89">
        <f>SUMIF('LINHA 1'!$B$7:$B$168,$A17,'LINHA 1'!BM$7:BM$168)</f>
        <v>0</v>
      </c>
      <c r="AM17" s="323">
        <f t="shared" si="11"/>
        <v>96</v>
      </c>
      <c r="AN17" s="1676"/>
      <c r="AO17" s="906">
        <f>VLOOKUP(A17,MI_ME!$B$246:$D$500,3,0)</f>
        <v>12</v>
      </c>
      <c r="AP17" s="1420">
        <f t="shared" si="7"/>
        <v>0</v>
      </c>
      <c r="AQ17" s="1420">
        <f t="shared" si="8"/>
        <v>0</v>
      </c>
      <c r="AR17" s="1420">
        <f t="shared" si="9"/>
        <v>96</v>
      </c>
      <c r="AS17" s="1420">
        <f t="shared" si="10"/>
        <v>0</v>
      </c>
      <c r="AT17" s="1420">
        <f t="shared" si="12"/>
        <v>0</v>
      </c>
      <c r="AU17" s="1420">
        <f t="shared" si="13"/>
        <v>0</v>
      </c>
      <c r="AV17" s="953"/>
    </row>
    <row r="18" spans="1:48" s="7" customFormat="1" ht="18.899999999999999" customHeight="1" x14ac:dyDescent="0.3">
      <c r="A18" s="905" t="s">
        <v>499</v>
      </c>
      <c r="B18" s="89">
        <f>SUMIF('LINHA 1'!$B$7:$B$168,$A18,'LINHA 1'!N$7:N$168)</f>
        <v>0</v>
      </c>
      <c r="C18" s="89">
        <f>SUMIF('LINHA 1'!$B$7:$B$168,$A18,'LINHA 1'!O$7:O$168)</f>
        <v>0</v>
      </c>
      <c r="D18" s="89">
        <f>SUMIF('LINHA 1'!$B$7:$B$168,$A18,'LINHA 1'!P$7:P$168)</f>
        <v>0</v>
      </c>
      <c r="E18" s="89">
        <f>SUMIF('LINHA 1'!$B$7:$B$168,$A18,'LINHA 1'!Q$7:Q$168)</f>
        <v>0</v>
      </c>
      <c r="F18" s="89">
        <f>SUMIF('LINHA 1'!$B$7:$B$168,$A18,'LINHA 1'!R$7:R$168)</f>
        <v>0</v>
      </c>
      <c r="G18" s="89">
        <f>SUMIF('LINHA 1'!$B$7:$B$168,$A18,'LINHA 1'!S$7:S$168)</f>
        <v>0</v>
      </c>
      <c r="H18" s="89">
        <f>SUMIF('LINHA 1'!$B$7:$B$168,$A18,'LINHA 1'!T$7:T$168)</f>
        <v>0</v>
      </c>
      <c r="I18" s="89">
        <f>SUMIF('LINHA 1'!$B$7:$B$168,$A18,'LINHA 1'!X$7:X$168)</f>
        <v>0</v>
      </c>
      <c r="J18" s="89">
        <f>SUMIF('LINHA 1'!$B$7:$B$168,$A18,'LINHA 1'!Y$7:Y$168)</f>
        <v>0</v>
      </c>
      <c r="K18" s="89">
        <f>SUMIF('LINHA 1'!$B$7:$B$168,$A18,'LINHA 1'!Z$7:Z$168)</f>
        <v>0</v>
      </c>
      <c r="L18" s="89">
        <f>SUMIF('LINHA 1'!$B$7:$B$168,$A18,'LINHA 1'!AA$7:AA$168)</f>
        <v>0</v>
      </c>
      <c r="M18" s="89">
        <f>SUMIF('LINHA 1'!$B$7:$B$168,$A18,'LINHA 1'!AB$7:AB$168)</f>
        <v>0</v>
      </c>
      <c r="N18" s="89">
        <f>SUMIF('LINHA 1'!$B$7:$B$168,$A18,'LINHA 1'!AC$7:AC$168)</f>
        <v>0</v>
      </c>
      <c r="O18" s="89">
        <f>SUMIF('LINHA 1'!$B$7:$B$168,$A18,'LINHA 1'!AD$7:AD$168)</f>
        <v>0</v>
      </c>
      <c r="P18" s="89">
        <f>SUMIF('LINHA 1'!$B$7:$B$168,$A18,'LINHA 1'!AH$7:AH$168)</f>
        <v>0</v>
      </c>
      <c r="Q18" s="89">
        <f>SUMIF('LINHA 1'!$B$7:$B$168,$A18,'LINHA 1'!AI$7:AI$168)</f>
        <v>0</v>
      </c>
      <c r="R18" s="89">
        <f>SUMIF('LINHA 1'!$B$7:$B$168,$A18,'LINHA 1'!AJ$7:AJ$168)</f>
        <v>99</v>
      </c>
      <c r="S18" s="89">
        <f>SUMIF('LINHA 1'!$B$7:$B$168,$A18,'LINHA 1'!AK$7:AK$168)</f>
        <v>0</v>
      </c>
      <c r="T18" s="89">
        <f>SUMIF('LINHA 1'!$B$7:$B$168,$A18,'LINHA 1'!AL$7:AL$168)</f>
        <v>0</v>
      </c>
      <c r="U18" s="89">
        <f>SUMIF('LINHA 1'!$B$7:$B$168,$A18,'LINHA 1'!AM$7:AM$168)</f>
        <v>0</v>
      </c>
      <c r="V18" s="89">
        <f>SUMIF('LINHA 1'!$B$7:$B$168,$A18,'LINHA 1'!AN$7:AN$168)</f>
        <v>0</v>
      </c>
      <c r="W18" s="89">
        <f>SUMIF('LINHA 1'!$B$7:$B$168,$A18,'LINHA 1'!AR$7:AR$168)</f>
        <v>0</v>
      </c>
      <c r="X18" s="89">
        <f>SUMIF('LINHA 1'!$B$7:$B$168,$A18,'LINHA 1'!AS$7:AS$168)</f>
        <v>0</v>
      </c>
      <c r="Y18" s="89">
        <f>SUMIF('LINHA 1'!$B$7:$B$168,$A18,'LINHA 1'!AT$7:AT$168)</f>
        <v>0</v>
      </c>
      <c r="Z18" s="89">
        <f>SUMIF('LINHA 1'!$B$7:$B$168,$A18,'LINHA 1'!AU$7:AU$168)</f>
        <v>0</v>
      </c>
      <c r="AA18" s="89">
        <f>SUMIF('LINHA 1'!$B$7:$B$168,$A18,'LINHA 1'!AV$7:AV$168)</f>
        <v>0</v>
      </c>
      <c r="AB18" s="89">
        <f>SUMIF('LINHA 1'!$B$7:$B$168,$A18,'LINHA 1'!AW$7:AW$168)</f>
        <v>0</v>
      </c>
      <c r="AC18" s="89">
        <f>SUMIF('LINHA 1'!$B$7:$B$168,$A18,'LINHA 1'!AX$7:AX$168)</f>
        <v>0</v>
      </c>
      <c r="AD18" s="89">
        <f>SUMIF('LINHA 1'!$B$7:$B$168,$A18,'LINHA 1'!BB$7:BB$168)</f>
        <v>0</v>
      </c>
      <c r="AE18" s="89">
        <f>SUMIF('LINHA 1'!$B$7:$B$168,$A18,'LINHA 1'!BC$7:BC$168)</f>
        <v>0</v>
      </c>
      <c r="AF18" s="89">
        <f>SUMIF('LINHA 1'!$B$7:$B$168,$A18,'LINHA 1'!BD$7:BD$168)</f>
        <v>0</v>
      </c>
      <c r="AG18" s="89">
        <f>SUMIF('LINHA 1'!$B$7:$B$168,$A18,'LINHA 1'!BE$7:BE$168)</f>
        <v>0</v>
      </c>
      <c r="AH18" s="89">
        <f>SUMIF('LINHA 1'!$B$7:$B$168,$A18,'LINHA 1'!BF$7:BF$168)</f>
        <v>0</v>
      </c>
      <c r="AI18" s="89">
        <f>SUMIF('LINHA 1'!$B$7:$B$168,$A18,'LINHA 1'!BG$7:BG$168)</f>
        <v>0</v>
      </c>
      <c r="AJ18" s="89">
        <f>SUMIF('LINHA 1'!$B$7:$B$168,$A18,'LINHA 1'!BH$7:BH$168)</f>
        <v>0</v>
      </c>
      <c r="AK18" s="89">
        <f>SUMIF('LINHA 1'!$B$7:$B$168,$A18,'LINHA 1'!BL$7:BL$168)</f>
        <v>0</v>
      </c>
      <c r="AL18" s="89">
        <f>SUMIF('LINHA 1'!$B$7:$B$168,$A18,'LINHA 1'!BM$7:BM$168)</f>
        <v>0</v>
      </c>
      <c r="AM18" s="323">
        <f t="shared" ref="AM18" si="27">SUM(B18:AL18)</f>
        <v>99</v>
      </c>
      <c r="AN18" s="1676"/>
      <c r="AO18" s="906">
        <f>VLOOKUP(A18,MI_ME!$B$246:$D$500,3,0)</f>
        <v>15</v>
      </c>
      <c r="AP18" s="1420">
        <f t="shared" si="7"/>
        <v>0</v>
      </c>
      <c r="AQ18" s="1420">
        <f t="shared" si="8"/>
        <v>0</v>
      </c>
      <c r="AR18" s="1420">
        <f t="shared" si="9"/>
        <v>99</v>
      </c>
      <c r="AS18" s="1420">
        <f t="shared" si="10"/>
        <v>0</v>
      </c>
      <c r="AT18" s="1420">
        <f t="shared" si="12"/>
        <v>0</v>
      </c>
      <c r="AU18" s="1420">
        <f t="shared" si="13"/>
        <v>0</v>
      </c>
      <c r="AV18" s="953"/>
    </row>
    <row r="19" spans="1:48" s="7" customFormat="1" ht="18.899999999999999" customHeight="1" x14ac:dyDescent="0.3">
      <c r="A19" s="905" t="s">
        <v>532</v>
      </c>
      <c r="B19" s="89">
        <f>SUMIF('LINHA 1'!$B$7:$B$168,$A19,'LINHA 1'!N$7:N$168)</f>
        <v>0</v>
      </c>
      <c r="C19" s="89">
        <f>SUMIF('LINHA 1'!$B$7:$B$168,$A19,'LINHA 1'!O$7:O$168)</f>
        <v>0</v>
      </c>
      <c r="D19" s="89">
        <f>SUMIF('LINHA 1'!$B$7:$B$168,$A19,'LINHA 1'!P$7:P$168)</f>
        <v>0</v>
      </c>
      <c r="E19" s="89">
        <f>SUMIF('LINHA 1'!$B$7:$B$168,$A19,'LINHA 1'!Q$7:Q$168)</f>
        <v>0</v>
      </c>
      <c r="F19" s="89">
        <f>SUMIF('LINHA 1'!$B$7:$B$168,$A19,'LINHA 1'!R$7:R$168)</f>
        <v>0</v>
      </c>
      <c r="G19" s="89">
        <f>SUMIF('LINHA 1'!$B$7:$B$168,$A19,'LINHA 1'!S$7:S$168)</f>
        <v>0</v>
      </c>
      <c r="H19" s="89">
        <f>SUMIF('LINHA 1'!$B$7:$B$168,$A19,'LINHA 1'!T$7:T$168)</f>
        <v>0</v>
      </c>
      <c r="I19" s="89">
        <f>SUMIF('LINHA 1'!$B$7:$B$168,$A19,'LINHA 1'!X$7:X$168)</f>
        <v>0</v>
      </c>
      <c r="J19" s="89">
        <f>SUMIF('LINHA 1'!$B$7:$B$168,$A19,'LINHA 1'!Y$7:Y$168)</f>
        <v>0</v>
      </c>
      <c r="K19" s="89">
        <f>SUMIF('LINHA 1'!$B$7:$B$168,$A19,'LINHA 1'!Z$7:Z$168)</f>
        <v>0</v>
      </c>
      <c r="L19" s="89">
        <f>SUMIF('LINHA 1'!$B$7:$B$168,$A19,'LINHA 1'!AA$7:AA$168)</f>
        <v>0</v>
      </c>
      <c r="M19" s="89">
        <f>SUMIF('LINHA 1'!$B$7:$B$168,$A19,'LINHA 1'!AB$7:AB$168)</f>
        <v>0</v>
      </c>
      <c r="N19" s="89">
        <f>SUMIF('LINHA 1'!$B$7:$B$168,$A19,'LINHA 1'!AC$7:AC$168)</f>
        <v>0</v>
      </c>
      <c r="O19" s="89">
        <f>SUMIF('LINHA 1'!$B$7:$B$168,$A19,'LINHA 1'!AD$7:AD$168)</f>
        <v>0</v>
      </c>
      <c r="P19" s="89">
        <f>SUMIF('LINHA 1'!$B$7:$B$168,$A19,'LINHA 1'!AH$7:AH$168)</f>
        <v>0</v>
      </c>
      <c r="Q19" s="89">
        <f>SUMIF('LINHA 1'!$B$7:$B$168,$A19,'LINHA 1'!AI$7:AI$168)</f>
        <v>0</v>
      </c>
      <c r="R19" s="89">
        <f>SUMIF('LINHA 1'!$B$7:$B$168,$A19,'LINHA 1'!AJ$7:AJ$168)</f>
        <v>0</v>
      </c>
      <c r="S19" s="89">
        <f>SUMIF('LINHA 1'!$B$7:$B$168,$A19,'LINHA 1'!AK$7:AK$168)</f>
        <v>0</v>
      </c>
      <c r="T19" s="89">
        <f>SUMIF('LINHA 1'!$B$7:$B$168,$A19,'LINHA 1'!AL$7:AL$168)</f>
        <v>0</v>
      </c>
      <c r="U19" s="89">
        <f>SUMIF('LINHA 1'!$B$7:$B$168,$A19,'LINHA 1'!AM$7:AM$168)</f>
        <v>0</v>
      </c>
      <c r="V19" s="89">
        <f>SUMIF('LINHA 1'!$B$7:$B$168,$A19,'LINHA 1'!AN$7:AN$168)</f>
        <v>0</v>
      </c>
      <c r="W19" s="89">
        <f>SUMIF('LINHA 1'!$B$7:$B$168,$A19,'LINHA 1'!AR$7:AR$168)</f>
        <v>0</v>
      </c>
      <c r="X19" s="89">
        <f>SUMIF('LINHA 1'!$B$7:$B$168,$A19,'LINHA 1'!AS$7:AS$168)</f>
        <v>0</v>
      </c>
      <c r="Y19" s="89">
        <f>SUMIF('LINHA 1'!$B$7:$B$168,$A19,'LINHA 1'!AT$7:AT$168)</f>
        <v>0</v>
      </c>
      <c r="Z19" s="89">
        <f>SUMIF('LINHA 1'!$B$7:$B$168,$A19,'LINHA 1'!AU$7:AU$168)</f>
        <v>0</v>
      </c>
      <c r="AA19" s="89">
        <f>SUMIF('LINHA 1'!$B$7:$B$168,$A19,'LINHA 1'!AV$7:AV$168)</f>
        <v>0</v>
      </c>
      <c r="AB19" s="89">
        <f>SUMIF('LINHA 1'!$B$7:$B$168,$A19,'LINHA 1'!AW$7:AW$168)</f>
        <v>0</v>
      </c>
      <c r="AC19" s="89">
        <f>SUMIF('LINHA 1'!$B$7:$B$168,$A19,'LINHA 1'!AX$7:AX$168)</f>
        <v>0</v>
      </c>
      <c r="AD19" s="89">
        <f>SUMIF('LINHA 1'!$B$7:$B$168,$A19,'LINHA 1'!BB$7:BB$168)</f>
        <v>0</v>
      </c>
      <c r="AE19" s="89">
        <f>SUMIF('LINHA 1'!$B$7:$B$168,$A19,'LINHA 1'!BC$7:BC$168)</f>
        <v>0</v>
      </c>
      <c r="AF19" s="89">
        <f>SUMIF('LINHA 1'!$B$7:$B$168,$A19,'LINHA 1'!BD$7:BD$168)</f>
        <v>0</v>
      </c>
      <c r="AG19" s="89">
        <f>SUMIF('LINHA 1'!$B$7:$B$168,$A19,'LINHA 1'!BE$7:BE$168)</f>
        <v>0</v>
      </c>
      <c r="AH19" s="89">
        <f>SUMIF('LINHA 1'!$B$7:$B$168,$A19,'LINHA 1'!BF$7:BF$168)</f>
        <v>0</v>
      </c>
      <c r="AI19" s="89">
        <f>SUMIF('LINHA 1'!$B$7:$B$168,$A19,'LINHA 1'!BG$7:BG$168)</f>
        <v>0</v>
      </c>
      <c r="AJ19" s="89">
        <f>SUMIF('LINHA 1'!$B$7:$B$168,$A19,'LINHA 1'!BH$7:BH$168)</f>
        <v>0</v>
      </c>
      <c r="AK19" s="89">
        <f>SUMIF('LINHA 1'!$B$7:$B$168,$A19,'LINHA 1'!BL$7:BL$168)</f>
        <v>0</v>
      </c>
      <c r="AL19" s="89">
        <f>SUMIF('LINHA 1'!$B$7:$B$168,$A19,'LINHA 1'!BM$7:BM$168)</f>
        <v>0</v>
      </c>
      <c r="AM19" s="323">
        <f t="shared" si="11"/>
        <v>0</v>
      </c>
      <c r="AN19" s="1676"/>
      <c r="AO19" s="906">
        <f>VLOOKUP(A19,MI_ME!$B$246:$D$500,3,0)</f>
        <v>12</v>
      </c>
      <c r="AP19" s="1420">
        <f t="shared" si="7"/>
        <v>0</v>
      </c>
      <c r="AQ19" s="1420">
        <f t="shared" si="8"/>
        <v>0</v>
      </c>
      <c r="AR19" s="1420">
        <f t="shared" si="9"/>
        <v>0</v>
      </c>
      <c r="AS19" s="1420">
        <f t="shared" si="10"/>
        <v>0</v>
      </c>
      <c r="AT19" s="1420">
        <f t="shared" si="12"/>
        <v>0</v>
      </c>
      <c r="AU19" s="1420">
        <f t="shared" si="13"/>
        <v>0</v>
      </c>
      <c r="AV19" s="953"/>
    </row>
    <row r="20" spans="1:48" s="7" customFormat="1" ht="18.899999999999999" customHeight="1" x14ac:dyDescent="0.3">
      <c r="A20" s="905" t="s">
        <v>658</v>
      </c>
      <c r="B20" s="89">
        <f>SUMIF('LINHA 1'!$B$7:$B$168,$A20,'LINHA 1'!N$7:N$168)</f>
        <v>0</v>
      </c>
      <c r="C20" s="89">
        <f>SUMIF('LINHA 1'!$B$7:$B$168,$A20,'LINHA 1'!O$7:O$168)</f>
        <v>0</v>
      </c>
      <c r="D20" s="89">
        <f>SUMIF('LINHA 1'!$B$7:$B$168,$A20,'LINHA 1'!P$7:P$168)</f>
        <v>0</v>
      </c>
      <c r="E20" s="89">
        <f>SUMIF('LINHA 1'!$B$7:$B$168,$A20,'LINHA 1'!Q$7:Q$168)</f>
        <v>0</v>
      </c>
      <c r="F20" s="89">
        <f>SUMIF('LINHA 1'!$B$7:$B$168,$A20,'LINHA 1'!R$7:R$168)</f>
        <v>0</v>
      </c>
      <c r="G20" s="89">
        <f>SUMIF('LINHA 1'!$B$7:$B$168,$A20,'LINHA 1'!S$7:S$168)</f>
        <v>0</v>
      </c>
      <c r="H20" s="89">
        <f>SUMIF('LINHA 1'!$B$7:$B$168,$A20,'LINHA 1'!T$7:T$168)</f>
        <v>0</v>
      </c>
      <c r="I20" s="89">
        <f>SUMIF('LINHA 1'!$B$7:$B$168,$A20,'LINHA 1'!X$7:X$168)</f>
        <v>0</v>
      </c>
      <c r="J20" s="89">
        <f>SUMIF('LINHA 1'!$B$7:$B$168,$A20,'LINHA 1'!Y$7:Y$168)</f>
        <v>0</v>
      </c>
      <c r="K20" s="89">
        <f>SUMIF('LINHA 1'!$B$7:$B$168,$A20,'LINHA 1'!Z$7:Z$168)</f>
        <v>0</v>
      </c>
      <c r="L20" s="89">
        <f>SUMIF('LINHA 1'!$B$7:$B$168,$A20,'LINHA 1'!AA$7:AA$168)</f>
        <v>0</v>
      </c>
      <c r="M20" s="89">
        <f>SUMIF('LINHA 1'!$B$7:$B$168,$A20,'LINHA 1'!AB$7:AB$168)</f>
        <v>0</v>
      </c>
      <c r="N20" s="89">
        <f>SUMIF('LINHA 1'!$B$7:$B$168,$A20,'LINHA 1'!AC$7:AC$168)</f>
        <v>0</v>
      </c>
      <c r="O20" s="89">
        <f>SUMIF('LINHA 1'!$B$7:$B$168,$A20,'LINHA 1'!AD$7:AD$168)</f>
        <v>0</v>
      </c>
      <c r="P20" s="89">
        <f>SUMIF('LINHA 1'!$B$7:$B$168,$A20,'LINHA 1'!AH$7:AH$168)</f>
        <v>0</v>
      </c>
      <c r="Q20" s="89">
        <f>SUMIF('LINHA 1'!$B$7:$B$168,$A20,'LINHA 1'!AI$7:AI$168)</f>
        <v>0</v>
      </c>
      <c r="R20" s="89">
        <f>SUMIF('LINHA 1'!$B$7:$B$168,$A20,'LINHA 1'!AJ$7:AJ$168)</f>
        <v>0</v>
      </c>
      <c r="S20" s="89">
        <f>SUMIF('LINHA 1'!$B$7:$B$168,$A20,'LINHA 1'!AK$7:AK$168)</f>
        <v>0</v>
      </c>
      <c r="T20" s="89">
        <f>SUMIF('LINHA 1'!$B$7:$B$168,$A20,'LINHA 1'!AL$7:AL$168)</f>
        <v>0</v>
      </c>
      <c r="U20" s="89">
        <f>SUMIF('LINHA 1'!$B$7:$B$168,$A20,'LINHA 1'!AM$7:AM$168)</f>
        <v>0</v>
      </c>
      <c r="V20" s="89">
        <f>SUMIF('LINHA 1'!$B$7:$B$168,$A20,'LINHA 1'!AN$7:AN$168)</f>
        <v>0</v>
      </c>
      <c r="W20" s="89">
        <f>SUMIF('LINHA 1'!$B$7:$B$168,$A20,'LINHA 1'!AR$7:AR$168)</f>
        <v>0</v>
      </c>
      <c r="X20" s="89">
        <f>SUMIF('LINHA 1'!$B$7:$B$168,$A20,'LINHA 1'!AS$7:AS$168)</f>
        <v>0</v>
      </c>
      <c r="Y20" s="89">
        <f>SUMIF('LINHA 1'!$B$7:$B$168,$A20,'LINHA 1'!AT$7:AT$168)</f>
        <v>0</v>
      </c>
      <c r="Z20" s="89">
        <f>SUMIF('LINHA 1'!$B$7:$B$168,$A20,'LINHA 1'!AU$7:AU$168)</f>
        <v>0</v>
      </c>
      <c r="AA20" s="89">
        <f>SUMIF('LINHA 1'!$B$7:$B$168,$A20,'LINHA 1'!AV$7:AV$168)</f>
        <v>0</v>
      </c>
      <c r="AB20" s="89">
        <f>SUMIF('LINHA 1'!$B$7:$B$168,$A20,'LINHA 1'!AW$7:AW$168)</f>
        <v>0</v>
      </c>
      <c r="AC20" s="89">
        <f>SUMIF('LINHA 1'!$B$7:$B$168,$A20,'LINHA 1'!AX$7:AX$168)</f>
        <v>0</v>
      </c>
      <c r="AD20" s="89">
        <f>SUMIF('LINHA 1'!$B$7:$B$168,$A20,'LINHA 1'!BB$7:BB$168)</f>
        <v>0</v>
      </c>
      <c r="AE20" s="89">
        <f>SUMIF('LINHA 1'!$B$7:$B$168,$A20,'LINHA 1'!BC$7:BC$168)</f>
        <v>0</v>
      </c>
      <c r="AF20" s="89">
        <f>SUMIF('LINHA 1'!$B$7:$B$168,$A20,'LINHA 1'!BD$7:BD$168)</f>
        <v>0</v>
      </c>
      <c r="AG20" s="89">
        <f>SUMIF('LINHA 1'!$B$7:$B$168,$A20,'LINHA 1'!BE$7:BE$168)</f>
        <v>0</v>
      </c>
      <c r="AH20" s="89">
        <f>SUMIF('LINHA 1'!$B$7:$B$168,$A20,'LINHA 1'!BF$7:BF$168)</f>
        <v>0</v>
      </c>
      <c r="AI20" s="89">
        <f>SUMIF('LINHA 1'!$B$7:$B$168,$A20,'LINHA 1'!BG$7:BG$168)</f>
        <v>0</v>
      </c>
      <c r="AJ20" s="89">
        <f>SUMIF('LINHA 1'!$B$7:$B$168,$A20,'LINHA 1'!BH$7:BH$168)</f>
        <v>0</v>
      </c>
      <c r="AK20" s="89">
        <f>SUMIF('LINHA 1'!$B$7:$B$168,$A20,'LINHA 1'!BL$7:BL$168)</f>
        <v>0</v>
      </c>
      <c r="AL20" s="89">
        <f>SUMIF('LINHA 1'!$B$7:$B$168,$A20,'LINHA 1'!BM$7:BM$168)</f>
        <v>0</v>
      </c>
      <c r="AM20" s="323">
        <f t="shared" ref="AM20" si="28">SUM(B20:AL20)</f>
        <v>0</v>
      </c>
      <c r="AN20" s="1676"/>
      <c r="AO20" s="906">
        <f>VLOOKUP(A20,MI_ME!$B$246:$D$500,3,0)</f>
        <v>12</v>
      </c>
      <c r="AP20" s="1420">
        <f t="shared" ref="AP20:AP22" si="29">SUM(B20:H20)</f>
        <v>0</v>
      </c>
      <c r="AQ20" s="1420">
        <f t="shared" ref="AQ20:AQ22" si="30">SUM(I20:O20)</f>
        <v>0</v>
      </c>
      <c r="AR20" s="1420">
        <f t="shared" ref="AR20:AR22" si="31">SUM(P20:V20)</f>
        <v>0</v>
      </c>
      <c r="AS20" s="1420">
        <f t="shared" ref="AS20:AS22" si="32">SUM(W20:AC20)</f>
        <v>0</v>
      </c>
      <c r="AT20" s="1420">
        <f t="shared" ref="AT20:AT22" si="33">SUM(AD20:AJ20)</f>
        <v>0</v>
      </c>
      <c r="AU20" s="1420">
        <f t="shared" ref="AU20:AU22" si="34">SUM(AK20:AL20)</f>
        <v>0</v>
      </c>
      <c r="AV20" s="953"/>
    </row>
    <row r="21" spans="1:48" s="7" customFormat="1" ht="18.899999999999999" customHeight="1" x14ac:dyDescent="0.3">
      <c r="A21" s="905" t="s">
        <v>1312</v>
      </c>
      <c r="B21" s="89">
        <f>SUMIF('LINHA 1'!$B$7:$B$168,$A21,'LINHA 1'!N$7:N$168)</f>
        <v>0</v>
      </c>
      <c r="C21" s="89">
        <f>SUMIF('LINHA 1'!$B$7:$B$168,$A21,'LINHA 1'!O$7:O$168)</f>
        <v>0</v>
      </c>
      <c r="D21" s="89">
        <f>SUMIF('LINHA 1'!$B$7:$B$168,$A21,'LINHA 1'!P$7:P$168)</f>
        <v>0</v>
      </c>
      <c r="E21" s="89">
        <f>SUMIF('LINHA 1'!$B$7:$B$168,$A21,'LINHA 1'!Q$7:Q$168)</f>
        <v>0</v>
      </c>
      <c r="F21" s="89">
        <f>SUMIF('LINHA 1'!$B$7:$B$168,$A21,'LINHA 1'!R$7:R$168)</f>
        <v>0</v>
      </c>
      <c r="G21" s="89">
        <f>SUMIF('LINHA 1'!$B$7:$B$168,$A21,'LINHA 1'!S$7:S$168)</f>
        <v>0</v>
      </c>
      <c r="H21" s="89">
        <f>SUMIF('LINHA 1'!$B$7:$B$168,$A21,'LINHA 1'!T$7:T$168)</f>
        <v>0</v>
      </c>
      <c r="I21" s="89">
        <f>SUMIF('LINHA 1'!$B$7:$B$168,$A21,'LINHA 1'!X$7:X$168)</f>
        <v>0</v>
      </c>
      <c r="J21" s="89">
        <f>SUMIF('LINHA 1'!$B$7:$B$168,$A21,'LINHA 1'!Y$7:Y$168)</f>
        <v>0</v>
      </c>
      <c r="K21" s="89">
        <f>SUMIF('LINHA 1'!$B$7:$B$168,$A21,'LINHA 1'!Z$7:Z$168)</f>
        <v>98</v>
      </c>
      <c r="L21" s="89">
        <f>SUMIF('LINHA 1'!$B$7:$B$168,$A21,'LINHA 1'!AA$7:AA$168)</f>
        <v>0</v>
      </c>
      <c r="M21" s="89">
        <f>SUMIF('LINHA 1'!$B$7:$B$168,$A21,'LINHA 1'!AB$7:AB$168)</f>
        <v>0</v>
      </c>
      <c r="N21" s="89">
        <f>SUMIF('LINHA 1'!$B$7:$B$168,$A21,'LINHA 1'!AC$7:AC$168)</f>
        <v>0</v>
      </c>
      <c r="O21" s="89">
        <f>SUMIF('LINHA 1'!$B$7:$B$168,$A21,'LINHA 1'!AD$7:AD$168)</f>
        <v>0</v>
      </c>
      <c r="P21" s="89">
        <f>SUMIF('LINHA 1'!$B$7:$B$168,$A21,'LINHA 1'!AH$7:AH$168)</f>
        <v>0</v>
      </c>
      <c r="Q21" s="89">
        <f>SUMIF('LINHA 1'!$B$7:$B$168,$A21,'LINHA 1'!AI$7:AI$168)</f>
        <v>0</v>
      </c>
      <c r="R21" s="89">
        <f>SUMIF('LINHA 1'!$B$7:$B$168,$A21,'LINHA 1'!AJ$7:AJ$168)</f>
        <v>0</v>
      </c>
      <c r="S21" s="89">
        <f>SUMIF('LINHA 1'!$B$7:$B$168,$A21,'LINHA 1'!AK$7:AK$168)</f>
        <v>0</v>
      </c>
      <c r="T21" s="89">
        <f>SUMIF('LINHA 1'!$B$7:$B$168,$A21,'LINHA 1'!AL$7:AL$168)</f>
        <v>0</v>
      </c>
      <c r="U21" s="89">
        <f>SUMIF('LINHA 1'!$B$7:$B$168,$A21,'LINHA 1'!AM$7:AM$168)</f>
        <v>0</v>
      </c>
      <c r="V21" s="89">
        <f>SUMIF('LINHA 1'!$B$7:$B$168,$A21,'LINHA 1'!AN$7:AN$168)</f>
        <v>0</v>
      </c>
      <c r="W21" s="89">
        <f>SUMIF('LINHA 1'!$B$7:$B$168,$A21,'LINHA 1'!AR$7:AR$168)</f>
        <v>0</v>
      </c>
      <c r="X21" s="89">
        <f>SUMIF('LINHA 1'!$B$7:$B$168,$A21,'LINHA 1'!AS$7:AS$168)</f>
        <v>0</v>
      </c>
      <c r="Y21" s="89">
        <f>SUMIF('LINHA 1'!$B$7:$B$168,$A21,'LINHA 1'!AT$7:AT$168)</f>
        <v>0</v>
      </c>
      <c r="Z21" s="89">
        <f>SUMIF('LINHA 1'!$B$7:$B$168,$A21,'LINHA 1'!AU$7:AU$168)</f>
        <v>0</v>
      </c>
      <c r="AA21" s="89">
        <f>SUMIF('LINHA 1'!$B$7:$B$168,$A21,'LINHA 1'!AV$7:AV$168)</f>
        <v>0</v>
      </c>
      <c r="AB21" s="89">
        <f>SUMIF('LINHA 1'!$B$7:$B$168,$A21,'LINHA 1'!AW$7:AW$168)</f>
        <v>0</v>
      </c>
      <c r="AC21" s="89">
        <f>SUMIF('LINHA 1'!$B$7:$B$168,$A21,'LINHA 1'!AX$7:AX$168)</f>
        <v>0</v>
      </c>
      <c r="AD21" s="89">
        <f>SUMIF('LINHA 1'!$B$7:$B$168,$A21,'LINHA 1'!BB$7:BB$168)</f>
        <v>0</v>
      </c>
      <c r="AE21" s="89">
        <f>SUMIF('LINHA 1'!$B$7:$B$168,$A21,'LINHA 1'!BC$7:BC$168)</f>
        <v>0</v>
      </c>
      <c r="AF21" s="89">
        <f>SUMIF('LINHA 1'!$B$7:$B$168,$A21,'LINHA 1'!BD$7:BD$168)</f>
        <v>0</v>
      </c>
      <c r="AG21" s="89">
        <f>SUMIF('LINHA 1'!$B$7:$B$168,$A21,'LINHA 1'!BE$7:BE$168)</f>
        <v>0</v>
      </c>
      <c r="AH21" s="89">
        <f>SUMIF('LINHA 1'!$B$7:$B$168,$A21,'LINHA 1'!BF$7:BF$168)</f>
        <v>0</v>
      </c>
      <c r="AI21" s="89">
        <f>SUMIF('LINHA 1'!$B$7:$B$168,$A21,'LINHA 1'!BG$7:BG$168)</f>
        <v>0</v>
      </c>
      <c r="AJ21" s="89">
        <f>SUMIF('LINHA 1'!$B$7:$B$168,$A21,'LINHA 1'!BH$7:BH$168)</f>
        <v>0</v>
      </c>
      <c r="AK21" s="89">
        <f>SUMIF('LINHA 1'!$B$7:$B$168,$A21,'LINHA 1'!BL$7:BL$168)</f>
        <v>0</v>
      </c>
      <c r="AL21" s="89">
        <f>SUMIF('LINHA 1'!$B$7:$B$168,$A21,'LINHA 1'!BM$7:BM$168)</f>
        <v>0</v>
      </c>
      <c r="AM21" s="323">
        <f t="shared" ref="AM21" si="35">SUM(B21:AL21)</f>
        <v>98</v>
      </c>
      <c r="AN21" s="1676"/>
      <c r="AO21" s="906">
        <f>VLOOKUP(A21,MI_ME!$B$246:$D$500,3,0)</f>
        <v>13</v>
      </c>
      <c r="AP21" s="1420">
        <f t="shared" si="29"/>
        <v>0</v>
      </c>
      <c r="AQ21" s="1420">
        <f t="shared" si="30"/>
        <v>98</v>
      </c>
      <c r="AR21" s="1420">
        <f t="shared" si="31"/>
        <v>0</v>
      </c>
      <c r="AS21" s="1420">
        <f t="shared" si="32"/>
        <v>0</v>
      </c>
      <c r="AT21" s="1420">
        <f t="shared" si="33"/>
        <v>0</v>
      </c>
      <c r="AU21" s="1420">
        <f t="shared" si="34"/>
        <v>0</v>
      </c>
      <c r="AV21" s="953"/>
    </row>
    <row r="22" spans="1:48" s="7" customFormat="1" ht="18.899999999999999" customHeight="1" x14ac:dyDescent="0.3">
      <c r="A22" s="905" t="s">
        <v>1243</v>
      </c>
      <c r="B22" s="89">
        <f>SUMIF('LINHA 1'!$B$7:$B$168,$A22,'LINHA 1'!N$7:N$168)</f>
        <v>0</v>
      </c>
      <c r="C22" s="89">
        <f>SUMIF('LINHA 1'!$B$7:$B$168,$A22,'LINHA 1'!O$7:O$168)</f>
        <v>0</v>
      </c>
      <c r="D22" s="89">
        <f>SUMIF('LINHA 1'!$B$7:$B$168,$A22,'LINHA 1'!P$7:P$168)</f>
        <v>0</v>
      </c>
      <c r="E22" s="89">
        <f>SUMIF('LINHA 1'!$B$7:$B$168,$A22,'LINHA 1'!Q$7:Q$168)</f>
        <v>0</v>
      </c>
      <c r="F22" s="89">
        <f>SUMIF('LINHA 1'!$B$7:$B$168,$A22,'LINHA 1'!R$7:R$168)</f>
        <v>0</v>
      </c>
      <c r="G22" s="89">
        <f>SUMIF('LINHA 1'!$B$7:$B$168,$A22,'LINHA 1'!S$7:S$168)</f>
        <v>0</v>
      </c>
      <c r="H22" s="89">
        <f>SUMIF('LINHA 1'!$B$7:$B$168,$A22,'LINHA 1'!T$7:T$168)</f>
        <v>0</v>
      </c>
      <c r="I22" s="89">
        <f>SUMIF('LINHA 1'!$B$7:$B$168,$A22,'LINHA 1'!X$7:X$168)</f>
        <v>0</v>
      </c>
      <c r="J22" s="89">
        <f>SUMIF('LINHA 1'!$B$7:$B$168,$A22,'LINHA 1'!Y$7:Y$168)</f>
        <v>0</v>
      </c>
      <c r="K22" s="89">
        <f>SUMIF('LINHA 1'!$B$7:$B$168,$A22,'LINHA 1'!Z$7:Z$168)</f>
        <v>0</v>
      </c>
      <c r="L22" s="89">
        <f>SUMIF('LINHA 1'!$B$7:$B$168,$A22,'LINHA 1'!AA$7:AA$168)</f>
        <v>0</v>
      </c>
      <c r="M22" s="89">
        <f>SUMIF('LINHA 1'!$B$7:$B$168,$A22,'LINHA 1'!AB$7:AB$168)</f>
        <v>0</v>
      </c>
      <c r="N22" s="89">
        <f>SUMIF('LINHA 1'!$B$7:$B$168,$A22,'LINHA 1'!AC$7:AC$168)</f>
        <v>0</v>
      </c>
      <c r="O22" s="89">
        <f>SUMIF('LINHA 1'!$B$7:$B$168,$A22,'LINHA 1'!AD$7:AD$168)</f>
        <v>0</v>
      </c>
      <c r="P22" s="89">
        <f>SUMIF('LINHA 1'!$B$7:$B$168,$A22,'LINHA 1'!AH$7:AH$168)</f>
        <v>174</v>
      </c>
      <c r="Q22" s="89">
        <f>SUMIF('LINHA 1'!$B$7:$B$168,$A22,'LINHA 1'!AI$7:AI$168)</f>
        <v>0</v>
      </c>
      <c r="R22" s="89">
        <f>SUMIF('LINHA 1'!$B$7:$B$168,$A22,'LINHA 1'!AJ$7:AJ$168)</f>
        <v>0</v>
      </c>
      <c r="S22" s="89">
        <f>SUMIF('LINHA 1'!$B$7:$B$168,$A22,'LINHA 1'!AK$7:AK$168)</f>
        <v>0</v>
      </c>
      <c r="T22" s="89">
        <f>SUMIF('LINHA 1'!$B$7:$B$168,$A22,'LINHA 1'!AL$7:AL$168)</f>
        <v>0</v>
      </c>
      <c r="U22" s="89">
        <f>SUMIF('LINHA 1'!$B$7:$B$168,$A22,'LINHA 1'!AM$7:AM$168)</f>
        <v>0</v>
      </c>
      <c r="V22" s="89">
        <f>SUMIF('LINHA 1'!$B$7:$B$168,$A22,'LINHA 1'!AN$7:AN$168)</f>
        <v>0</v>
      </c>
      <c r="W22" s="89">
        <f>SUMIF('LINHA 1'!$B$7:$B$168,$A22,'LINHA 1'!AR$7:AR$168)</f>
        <v>0</v>
      </c>
      <c r="X22" s="89">
        <f>SUMIF('LINHA 1'!$B$7:$B$168,$A22,'LINHA 1'!AS$7:AS$168)</f>
        <v>0</v>
      </c>
      <c r="Y22" s="89">
        <f>SUMIF('LINHA 1'!$B$7:$B$168,$A22,'LINHA 1'!AT$7:AT$168)</f>
        <v>0</v>
      </c>
      <c r="Z22" s="89">
        <f>SUMIF('LINHA 1'!$B$7:$B$168,$A22,'LINHA 1'!AU$7:AU$168)</f>
        <v>0</v>
      </c>
      <c r="AA22" s="89">
        <f>SUMIF('LINHA 1'!$B$7:$B$168,$A22,'LINHA 1'!AV$7:AV$168)</f>
        <v>0</v>
      </c>
      <c r="AB22" s="89">
        <f>SUMIF('LINHA 1'!$B$7:$B$168,$A22,'LINHA 1'!AW$7:AW$168)</f>
        <v>0</v>
      </c>
      <c r="AC22" s="89">
        <f>SUMIF('LINHA 1'!$B$7:$B$168,$A22,'LINHA 1'!AX$7:AX$168)</f>
        <v>0</v>
      </c>
      <c r="AD22" s="89">
        <f>SUMIF('LINHA 1'!$B$7:$B$168,$A22,'LINHA 1'!BB$7:BB$168)</f>
        <v>0</v>
      </c>
      <c r="AE22" s="89">
        <f>SUMIF('LINHA 1'!$B$7:$B$168,$A22,'LINHA 1'!BC$7:BC$168)</f>
        <v>0</v>
      </c>
      <c r="AF22" s="89">
        <f>SUMIF('LINHA 1'!$B$7:$B$168,$A22,'LINHA 1'!BD$7:BD$168)</f>
        <v>0</v>
      </c>
      <c r="AG22" s="89">
        <f>SUMIF('LINHA 1'!$B$7:$B$168,$A22,'LINHA 1'!BE$7:BE$168)</f>
        <v>0</v>
      </c>
      <c r="AH22" s="89">
        <f>SUMIF('LINHA 1'!$B$7:$B$168,$A22,'LINHA 1'!BF$7:BF$168)</f>
        <v>0</v>
      </c>
      <c r="AI22" s="89">
        <f>SUMIF('LINHA 1'!$B$7:$B$168,$A22,'LINHA 1'!BG$7:BG$168)</f>
        <v>0</v>
      </c>
      <c r="AJ22" s="89">
        <f>SUMIF('LINHA 1'!$B$7:$B$168,$A22,'LINHA 1'!BH$7:BH$168)</f>
        <v>0</v>
      </c>
      <c r="AK22" s="89">
        <f>SUMIF('LINHA 1'!$B$7:$B$168,$A22,'LINHA 1'!BL$7:BL$168)</f>
        <v>0</v>
      </c>
      <c r="AL22" s="89">
        <f>SUMIF('LINHA 1'!$B$7:$B$168,$A22,'LINHA 1'!BM$7:BM$168)</f>
        <v>0</v>
      </c>
      <c r="AM22" s="323">
        <f t="shared" ref="AM22" si="36">SUM(B22:AL22)</f>
        <v>174</v>
      </c>
      <c r="AN22" s="1676"/>
      <c r="AO22" s="906">
        <f>VLOOKUP(A22,MI_ME!$B$246:$D$500,3,0)</f>
        <v>12</v>
      </c>
      <c r="AP22" s="1420">
        <f t="shared" si="29"/>
        <v>0</v>
      </c>
      <c r="AQ22" s="1420">
        <f t="shared" si="30"/>
        <v>0</v>
      </c>
      <c r="AR22" s="1420">
        <f t="shared" si="31"/>
        <v>174</v>
      </c>
      <c r="AS22" s="1420">
        <f t="shared" si="32"/>
        <v>0</v>
      </c>
      <c r="AT22" s="1420">
        <f t="shared" si="33"/>
        <v>0</v>
      </c>
      <c r="AU22" s="1420">
        <f t="shared" si="34"/>
        <v>0</v>
      </c>
      <c r="AV22" s="953"/>
    </row>
    <row r="23" spans="1:48" s="7" customFormat="1" ht="18.899999999999999" customHeight="1" x14ac:dyDescent="0.3">
      <c r="A23" s="905" t="s">
        <v>313</v>
      </c>
      <c r="B23" s="89">
        <f>SUMIF('LINHA 1'!$B$7:$B$168,$A23,'LINHA 1'!N$7:N$168)</f>
        <v>0</v>
      </c>
      <c r="C23" s="89">
        <f>SUMIF('LINHA 1'!$B$7:$B$168,$A23,'LINHA 1'!O$7:O$168)</f>
        <v>0</v>
      </c>
      <c r="D23" s="89">
        <f>SUMIF('LINHA 1'!$B$7:$B$168,$A23,'LINHA 1'!P$7:P$168)</f>
        <v>0</v>
      </c>
      <c r="E23" s="89">
        <f>SUMIF('LINHA 1'!$B$7:$B$168,$A23,'LINHA 1'!Q$7:Q$168)</f>
        <v>0</v>
      </c>
      <c r="F23" s="89">
        <f>SUMIF('LINHA 1'!$B$7:$B$168,$A23,'LINHA 1'!R$7:R$168)</f>
        <v>0</v>
      </c>
      <c r="G23" s="89">
        <f>SUMIF('LINHA 1'!$B$7:$B$168,$A23,'LINHA 1'!S$7:S$168)</f>
        <v>0</v>
      </c>
      <c r="H23" s="89">
        <f>SUMIF('LINHA 1'!$B$7:$B$168,$A23,'LINHA 1'!T$7:T$168)</f>
        <v>0</v>
      </c>
      <c r="I23" s="89">
        <f>SUMIF('LINHA 1'!$B$7:$B$168,$A23,'LINHA 1'!X$7:X$168)</f>
        <v>0</v>
      </c>
      <c r="J23" s="89">
        <f>SUMIF('LINHA 1'!$B$7:$B$168,$A23,'LINHA 1'!Y$7:Y$168)</f>
        <v>0</v>
      </c>
      <c r="K23" s="89">
        <f>SUMIF('LINHA 1'!$B$7:$B$168,$A23,'LINHA 1'!Z$7:Z$168)</f>
        <v>0</v>
      </c>
      <c r="L23" s="89">
        <f>SUMIF('LINHA 1'!$B$7:$B$168,$A23,'LINHA 1'!AA$7:AA$168)</f>
        <v>0</v>
      </c>
      <c r="M23" s="89">
        <f>SUMIF('LINHA 1'!$B$7:$B$168,$A23,'LINHA 1'!AB$7:AB$168)</f>
        <v>0</v>
      </c>
      <c r="N23" s="89">
        <f>SUMIF('LINHA 1'!$B$7:$B$168,$A23,'LINHA 1'!AC$7:AC$168)</f>
        <v>0</v>
      </c>
      <c r="O23" s="89">
        <f>SUMIF('LINHA 1'!$B$7:$B$168,$A23,'LINHA 1'!AD$7:AD$168)</f>
        <v>0</v>
      </c>
      <c r="P23" s="89">
        <f>SUMIF('LINHA 1'!$B$7:$B$168,$A23,'LINHA 1'!AH$7:AH$168)</f>
        <v>0</v>
      </c>
      <c r="Q23" s="89">
        <f>SUMIF('LINHA 1'!$B$7:$B$168,$A23,'LINHA 1'!AI$7:AI$168)</f>
        <v>0</v>
      </c>
      <c r="R23" s="89">
        <f>SUMIF('LINHA 1'!$B$7:$B$168,$A23,'LINHA 1'!AJ$7:AJ$168)</f>
        <v>0</v>
      </c>
      <c r="S23" s="89">
        <f>SUMIF('LINHA 1'!$B$7:$B$168,$A23,'LINHA 1'!AK$7:AK$168)</f>
        <v>0</v>
      </c>
      <c r="T23" s="89">
        <f>SUMIF('LINHA 1'!$B$7:$B$168,$A23,'LINHA 1'!AL$7:AL$168)</f>
        <v>0</v>
      </c>
      <c r="U23" s="89">
        <f>SUMIF('LINHA 1'!$B$7:$B$168,$A23,'LINHA 1'!AM$7:AM$168)</f>
        <v>0</v>
      </c>
      <c r="V23" s="89">
        <f>SUMIF('LINHA 1'!$B$7:$B$168,$A23,'LINHA 1'!AN$7:AN$168)</f>
        <v>0</v>
      </c>
      <c r="W23" s="89">
        <f>SUMIF('LINHA 1'!$B$7:$B$168,$A23,'LINHA 1'!AR$7:AR$168)</f>
        <v>0</v>
      </c>
      <c r="X23" s="89">
        <f>SUMIF('LINHA 1'!$B$7:$B$168,$A23,'LINHA 1'!AS$7:AS$168)</f>
        <v>0</v>
      </c>
      <c r="Y23" s="89">
        <f>SUMIF('LINHA 1'!$B$7:$B$168,$A23,'LINHA 1'!AT$7:AT$168)</f>
        <v>0</v>
      </c>
      <c r="Z23" s="89">
        <f>SUMIF('LINHA 1'!$B$7:$B$168,$A23,'LINHA 1'!AU$7:AU$168)</f>
        <v>0</v>
      </c>
      <c r="AA23" s="89">
        <f>SUMIF('LINHA 1'!$B$7:$B$168,$A23,'LINHA 1'!AV$7:AV$168)</f>
        <v>0</v>
      </c>
      <c r="AB23" s="89">
        <f>SUMIF('LINHA 1'!$B$7:$B$168,$A23,'LINHA 1'!AW$7:AW$168)</f>
        <v>0</v>
      </c>
      <c r="AC23" s="89">
        <f>SUMIF('LINHA 1'!$B$7:$B$168,$A23,'LINHA 1'!AX$7:AX$168)</f>
        <v>0</v>
      </c>
      <c r="AD23" s="89">
        <f>SUMIF('LINHA 1'!$B$7:$B$168,$A23,'LINHA 1'!BB$7:BB$168)</f>
        <v>0</v>
      </c>
      <c r="AE23" s="89">
        <f>SUMIF('LINHA 1'!$B$7:$B$168,$A23,'LINHA 1'!BC$7:BC$168)</f>
        <v>0</v>
      </c>
      <c r="AF23" s="89">
        <f>SUMIF('LINHA 1'!$B$7:$B$168,$A23,'LINHA 1'!BD$7:BD$168)</f>
        <v>0</v>
      </c>
      <c r="AG23" s="89">
        <f>SUMIF('LINHA 1'!$B$7:$B$168,$A23,'LINHA 1'!BE$7:BE$168)</f>
        <v>0</v>
      </c>
      <c r="AH23" s="89">
        <f>SUMIF('LINHA 1'!$B$7:$B$168,$A23,'LINHA 1'!BF$7:BF$168)</f>
        <v>0</v>
      </c>
      <c r="AI23" s="89">
        <f>SUMIF('LINHA 1'!$B$7:$B$168,$A23,'LINHA 1'!BG$7:BG$168)</f>
        <v>0</v>
      </c>
      <c r="AJ23" s="89">
        <f>SUMIF('LINHA 1'!$B$7:$B$168,$A23,'LINHA 1'!BH$7:BH$168)</f>
        <v>0</v>
      </c>
      <c r="AK23" s="89">
        <f>SUMIF('LINHA 1'!$B$7:$B$168,$A23,'LINHA 1'!BL$7:BL$168)</f>
        <v>0</v>
      </c>
      <c r="AL23" s="89">
        <f>SUMIF('LINHA 1'!$B$7:$B$168,$A23,'LINHA 1'!BM$7:BM$168)</f>
        <v>0</v>
      </c>
      <c r="AM23" s="323">
        <f t="shared" si="11"/>
        <v>0</v>
      </c>
      <c r="AN23" s="1676"/>
      <c r="AO23" s="906">
        <f>VLOOKUP(A23,MI_ME!$B$246:$D$500,3,0)</f>
        <v>12</v>
      </c>
      <c r="AP23" s="1420">
        <f t="shared" si="7"/>
        <v>0</v>
      </c>
      <c r="AQ23" s="1420">
        <f t="shared" si="8"/>
        <v>0</v>
      </c>
      <c r="AR23" s="1420">
        <f t="shared" si="9"/>
        <v>0</v>
      </c>
      <c r="AS23" s="1420">
        <f t="shared" si="10"/>
        <v>0</v>
      </c>
      <c r="AT23" s="1420">
        <f t="shared" si="12"/>
        <v>0</v>
      </c>
      <c r="AU23" s="1420">
        <f t="shared" si="13"/>
        <v>0</v>
      </c>
      <c r="AV23" s="953"/>
    </row>
    <row r="24" spans="1:48" s="7" customFormat="1" ht="18.899999999999999" customHeight="1" x14ac:dyDescent="0.3">
      <c r="A24" s="905" t="s">
        <v>408</v>
      </c>
      <c r="B24" s="89">
        <f>SUMIF('LINHA 1'!$B$7:$B$168,$A24,'LINHA 1'!N$7:N$168)</f>
        <v>0</v>
      </c>
      <c r="C24" s="89">
        <f>SUMIF('LINHA 1'!$B$7:$B$168,$A24,'LINHA 1'!O$7:O$168)</f>
        <v>0</v>
      </c>
      <c r="D24" s="89">
        <f>SUMIF('LINHA 1'!$B$7:$B$168,$A24,'LINHA 1'!P$7:P$168)</f>
        <v>0</v>
      </c>
      <c r="E24" s="89">
        <f>SUMIF('LINHA 1'!$B$7:$B$168,$A24,'LINHA 1'!Q$7:Q$168)</f>
        <v>0</v>
      </c>
      <c r="F24" s="89">
        <f>SUMIF('LINHA 1'!$B$7:$B$168,$A24,'LINHA 1'!R$7:R$168)</f>
        <v>0</v>
      </c>
      <c r="G24" s="89">
        <f>SUMIF('LINHA 1'!$B$7:$B$168,$A24,'LINHA 1'!S$7:S$168)</f>
        <v>0</v>
      </c>
      <c r="H24" s="89">
        <f>SUMIF('LINHA 1'!$B$7:$B$168,$A24,'LINHA 1'!T$7:T$168)</f>
        <v>0</v>
      </c>
      <c r="I24" s="89">
        <f>SUMIF('LINHA 1'!$B$7:$B$168,$A24,'LINHA 1'!X$7:X$168)</f>
        <v>0</v>
      </c>
      <c r="J24" s="89">
        <f>SUMIF('LINHA 1'!$B$7:$B$168,$A24,'LINHA 1'!Y$7:Y$168)</f>
        <v>0</v>
      </c>
      <c r="K24" s="89">
        <f>SUMIF('LINHA 1'!$B$7:$B$168,$A24,'LINHA 1'!Z$7:Z$168)</f>
        <v>0</v>
      </c>
      <c r="L24" s="89">
        <f>SUMIF('LINHA 1'!$B$7:$B$168,$A24,'LINHA 1'!AA$7:AA$168)</f>
        <v>0</v>
      </c>
      <c r="M24" s="89">
        <f>SUMIF('LINHA 1'!$B$7:$B$168,$A24,'LINHA 1'!AB$7:AB$168)</f>
        <v>0</v>
      </c>
      <c r="N24" s="89">
        <f>SUMIF('LINHA 1'!$B$7:$B$168,$A24,'LINHA 1'!AC$7:AC$168)</f>
        <v>0</v>
      </c>
      <c r="O24" s="89">
        <f>SUMIF('LINHA 1'!$B$7:$B$168,$A24,'LINHA 1'!AD$7:AD$168)</f>
        <v>0</v>
      </c>
      <c r="P24" s="89">
        <f>SUMIF('LINHA 1'!$B$7:$B$168,$A24,'LINHA 1'!AH$7:AH$168)</f>
        <v>0</v>
      </c>
      <c r="Q24" s="89">
        <f>SUMIF('LINHA 1'!$B$7:$B$168,$A24,'LINHA 1'!AI$7:AI$168)</f>
        <v>0</v>
      </c>
      <c r="R24" s="89">
        <f>SUMIF('LINHA 1'!$B$7:$B$168,$A24,'LINHA 1'!AJ$7:AJ$168)</f>
        <v>0</v>
      </c>
      <c r="S24" s="89">
        <f>SUMIF('LINHA 1'!$B$7:$B$168,$A24,'LINHA 1'!AK$7:AK$168)</f>
        <v>0</v>
      </c>
      <c r="T24" s="89">
        <f>SUMIF('LINHA 1'!$B$7:$B$168,$A24,'LINHA 1'!AL$7:AL$168)</f>
        <v>0</v>
      </c>
      <c r="U24" s="89">
        <f>SUMIF('LINHA 1'!$B$7:$B$168,$A24,'LINHA 1'!AM$7:AM$168)</f>
        <v>0</v>
      </c>
      <c r="V24" s="89">
        <f>SUMIF('LINHA 1'!$B$7:$B$168,$A24,'LINHA 1'!AN$7:AN$168)</f>
        <v>0</v>
      </c>
      <c r="W24" s="89">
        <f>SUMIF('LINHA 1'!$B$7:$B$168,$A24,'LINHA 1'!AR$7:AR$168)</f>
        <v>0</v>
      </c>
      <c r="X24" s="89">
        <f>SUMIF('LINHA 1'!$B$7:$B$168,$A24,'LINHA 1'!AS$7:AS$168)</f>
        <v>0</v>
      </c>
      <c r="Y24" s="89">
        <f>SUMIF('LINHA 1'!$B$7:$B$168,$A24,'LINHA 1'!AT$7:AT$168)</f>
        <v>0</v>
      </c>
      <c r="Z24" s="89">
        <f>SUMIF('LINHA 1'!$B$7:$B$168,$A24,'LINHA 1'!AU$7:AU$168)</f>
        <v>0</v>
      </c>
      <c r="AA24" s="89">
        <f>SUMIF('LINHA 1'!$B$7:$B$168,$A24,'LINHA 1'!AV$7:AV$168)</f>
        <v>0</v>
      </c>
      <c r="AB24" s="89">
        <f>SUMIF('LINHA 1'!$B$7:$B$168,$A24,'LINHA 1'!AW$7:AW$168)</f>
        <v>0</v>
      </c>
      <c r="AC24" s="89">
        <f>SUMIF('LINHA 1'!$B$7:$B$168,$A24,'LINHA 1'!AX$7:AX$168)</f>
        <v>0</v>
      </c>
      <c r="AD24" s="89">
        <f>SUMIF('LINHA 1'!$B$7:$B$168,$A24,'LINHA 1'!BB$7:BB$168)</f>
        <v>0</v>
      </c>
      <c r="AE24" s="89">
        <f>SUMIF('LINHA 1'!$B$7:$B$168,$A24,'LINHA 1'!BC$7:BC$168)</f>
        <v>0</v>
      </c>
      <c r="AF24" s="89">
        <f>SUMIF('LINHA 1'!$B$7:$B$168,$A24,'LINHA 1'!BD$7:BD$168)</f>
        <v>0</v>
      </c>
      <c r="AG24" s="89">
        <f>SUMIF('LINHA 1'!$B$7:$B$168,$A24,'LINHA 1'!BE$7:BE$168)</f>
        <v>0</v>
      </c>
      <c r="AH24" s="89">
        <f>SUMIF('LINHA 1'!$B$7:$B$168,$A24,'LINHA 1'!BF$7:BF$168)</f>
        <v>0</v>
      </c>
      <c r="AI24" s="89">
        <f>SUMIF('LINHA 1'!$B$7:$B$168,$A24,'LINHA 1'!BG$7:BG$168)</f>
        <v>0</v>
      </c>
      <c r="AJ24" s="89">
        <f>SUMIF('LINHA 1'!$B$7:$B$168,$A24,'LINHA 1'!BH$7:BH$168)</f>
        <v>0</v>
      </c>
      <c r="AK24" s="89">
        <f>SUMIF('LINHA 1'!$B$7:$B$168,$A24,'LINHA 1'!BL$7:BL$168)</f>
        <v>0</v>
      </c>
      <c r="AL24" s="89">
        <f>SUMIF('LINHA 1'!$B$7:$B$168,$A24,'LINHA 1'!BM$7:BM$168)</f>
        <v>0</v>
      </c>
      <c r="AM24" s="323">
        <f t="shared" si="11"/>
        <v>0</v>
      </c>
      <c r="AN24" s="1676"/>
      <c r="AO24" s="906">
        <f>VLOOKUP(A24,MI_ME!$B$246:$D$500,3,0)</f>
        <v>15</v>
      </c>
      <c r="AP24" s="1420">
        <f t="shared" si="7"/>
        <v>0</v>
      </c>
      <c r="AQ24" s="1420">
        <f t="shared" si="8"/>
        <v>0</v>
      </c>
      <c r="AR24" s="1420">
        <f t="shared" si="9"/>
        <v>0</v>
      </c>
      <c r="AS24" s="1420">
        <f t="shared" si="10"/>
        <v>0</v>
      </c>
      <c r="AT24" s="1420">
        <f t="shared" si="12"/>
        <v>0</v>
      </c>
      <c r="AU24" s="1420">
        <f t="shared" si="13"/>
        <v>0</v>
      </c>
      <c r="AV24" s="953"/>
    </row>
    <row r="25" spans="1:48" s="7" customFormat="1" ht="18.899999999999999" customHeight="1" x14ac:dyDescent="0.3">
      <c r="A25" s="905" t="s">
        <v>687</v>
      </c>
      <c r="B25" s="89">
        <f>SUMIF('LINHA 1'!$B$7:$B$168,$A25,'LINHA 1'!N$7:N$168)</f>
        <v>0</v>
      </c>
      <c r="C25" s="89">
        <f>SUMIF('LINHA 1'!$B$7:$B$168,$A25,'LINHA 1'!O$7:O$168)</f>
        <v>0</v>
      </c>
      <c r="D25" s="89">
        <f>SUMIF('LINHA 1'!$B$7:$B$168,$A25,'LINHA 1'!P$7:P$168)</f>
        <v>0</v>
      </c>
      <c r="E25" s="89">
        <f>SUMIF('LINHA 1'!$B$7:$B$168,$A25,'LINHA 1'!Q$7:Q$168)</f>
        <v>0</v>
      </c>
      <c r="F25" s="89">
        <f>SUMIF('LINHA 1'!$B$7:$B$168,$A25,'LINHA 1'!R$7:R$168)</f>
        <v>720</v>
      </c>
      <c r="G25" s="89">
        <f>SUMIF('LINHA 1'!$B$7:$B$168,$A25,'LINHA 1'!S$7:S$168)</f>
        <v>0</v>
      </c>
      <c r="H25" s="89">
        <f>SUMIF('LINHA 1'!$B$7:$B$168,$A25,'LINHA 1'!T$7:T$168)</f>
        <v>0</v>
      </c>
      <c r="I25" s="89">
        <f>SUMIF('LINHA 1'!$B$7:$B$168,$A25,'LINHA 1'!X$7:X$168)</f>
        <v>720</v>
      </c>
      <c r="J25" s="89">
        <f>SUMIF('LINHA 1'!$B$7:$B$168,$A25,'LINHA 1'!Y$7:Y$168)</f>
        <v>720</v>
      </c>
      <c r="K25" s="89">
        <f>SUMIF('LINHA 1'!$B$7:$B$168,$A25,'LINHA 1'!Z$7:Z$168)</f>
        <v>720</v>
      </c>
      <c r="L25" s="89">
        <f>SUMIF('LINHA 1'!$B$7:$B$168,$A25,'LINHA 1'!AA$7:AA$168)</f>
        <v>480</v>
      </c>
      <c r="M25" s="89">
        <f>SUMIF('LINHA 1'!$B$7:$B$168,$A25,'LINHA 1'!AB$7:AB$168)</f>
        <v>720</v>
      </c>
      <c r="N25" s="89">
        <f>SUMIF('LINHA 1'!$B$7:$B$168,$A25,'LINHA 1'!AC$7:AC$168)</f>
        <v>720</v>
      </c>
      <c r="O25" s="89">
        <f>SUMIF('LINHA 1'!$B$7:$B$168,$A25,'LINHA 1'!AD$7:AD$168)</f>
        <v>0</v>
      </c>
      <c r="P25" s="89">
        <f>SUMIF('LINHA 1'!$B$7:$B$168,$A25,'LINHA 1'!AH$7:AH$168)</f>
        <v>960</v>
      </c>
      <c r="Q25" s="89">
        <f>SUMIF('LINHA 1'!$B$7:$B$168,$A25,'LINHA 1'!AI$7:AI$168)</f>
        <v>720</v>
      </c>
      <c r="R25" s="89">
        <f>SUMIF('LINHA 1'!$B$7:$B$168,$A25,'LINHA 1'!AJ$7:AJ$168)</f>
        <v>480</v>
      </c>
      <c r="S25" s="89">
        <f>SUMIF('LINHA 1'!$B$7:$B$168,$A25,'LINHA 1'!AK$7:AK$168)</f>
        <v>720</v>
      </c>
      <c r="T25" s="89">
        <f>SUMIF('LINHA 1'!$B$7:$B$168,$A25,'LINHA 1'!AL$7:AL$168)</f>
        <v>720</v>
      </c>
      <c r="U25" s="89">
        <f>SUMIF('LINHA 1'!$B$7:$B$168,$A25,'LINHA 1'!AM$7:AM$168)</f>
        <v>0</v>
      </c>
      <c r="V25" s="89">
        <f>SUMIF('LINHA 1'!$B$7:$B$168,$A25,'LINHA 1'!AN$7:AN$168)</f>
        <v>0</v>
      </c>
      <c r="W25" s="89">
        <f>SUMIF('LINHA 1'!$B$7:$B$168,$A25,'LINHA 1'!AR$7:AR$168)</f>
        <v>960</v>
      </c>
      <c r="X25" s="89">
        <f>SUMIF('LINHA 1'!$B$7:$B$168,$A25,'LINHA 1'!AS$7:AS$168)</f>
        <v>960</v>
      </c>
      <c r="Y25" s="89">
        <f>SUMIF('LINHA 1'!$B$7:$B$168,$A25,'LINHA 1'!AT$7:AT$168)</f>
        <v>960</v>
      </c>
      <c r="Z25" s="89">
        <f>SUMIF('LINHA 1'!$B$7:$B$168,$A25,'LINHA 1'!AU$7:AU$168)</f>
        <v>960</v>
      </c>
      <c r="AA25" s="89">
        <f>SUMIF('LINHA 1'!$B$7:$B$168,$A25,'LINHA 1'!AV$7:AV$168)</f>
        <v>960</v>
      </c>
      <c r="AB25" s="89">
        <f>SUMIF('LINHA 1'!$B$7:$B$168,$A25,'LINHA 1'!AW$7:AW$168)</f>
        <v>0</v>
      </c>
      <c r="AC25" s="89">
        <f>SUMIF('LINHA 1'!$B$7:$B$168,$A25,'LINHA 1'!AX$7:AX$168)</f>
        <v>0</v>
      </c>
      <c r="AD25" s="89">
        <f>SUMIF('LINHA 1'!$B$7:$B$168,$A25,'LINHA 1'!BB$7:BB$168)</f>
        <v>0</v>
      </c>
      <c r="AE25" s="89">
        <f>SUMIF('LINHA 1'!$B$7:$B$168,$A25,'LINHA 1'!BC$7:BC$168)</f>
        <v>0</v>
      </c>
      <c r="AF25" s="89">
        <f>SUMIF('LINHA 1'!$B$7:$B$168,$A25,'LINHA 1'!BD$7:BD$168)</f>
        <v>0</v>
      </c>
      <c r="AG25" s="89">
        <f>SUMIF('LINHA 1'!$B$7:$B$168,$A25,'LINHA 1'!BE$7:BE$168)</f>
        <v>0</v>
      </c>
      <c r="AH25" s="89">
        <f>SUMIF('LINHA 1'!$B$7:$B$168,$A25,'LINHA 1'!BF$7:BF$168)</f>
        <v>0</v>
      </c>
      <c r="AI25" s="89">
        <f>SUMIF('LINHA 1'!$B$7:$B$168,$A25,'LINHA 1'!BG$7:BG$168)</f>
        <v>0</v>
      </c>
      <c r="AJ25" s="89">
        <f>SUMIF('LINHA 1'!$B$7:$B$168,$A25,'LINHA 1'!BH$7:BH$168)</f>
        <v>0</v>
      </c>
      <c r="AK25" s="89">
        <f>SUMIF('LINHA 1'!$B$7:$B$168,$A25,'LINHA 1'!BL$7:BL$168)</f>
        <v>0</v>
      </c>
      <c r="AL25" s="89">
        <f>SUMIF('LINHA 1'!$B$7:$B$168,$A25,'LINHA 1'!BM$7:BM$168)</f>
        <v>0</v>
      </c>
      <c r="AM25" s="323">
        <f t="shared" si="11"/>
        <v>13200</v>
      </c>
      <c r="AN25" s="1676"/>
      <c r="AO25" s="906">
        <f>VLOOKUP(A25,MI_ME!$B$246:$D$500,3,0)</f>
        <v>12</v>
      </c>
      <c r="AP25" s="1420">
        <f t="shared" si="7"/>
        <v>720</v>
      </c>
      <c r="AQ25" s="1420">
        <f t="shared" si="8"/>
        <v>4080</v>
      </c>
      <c r="AR25" s="1420">
        <f t="shared" si="9"/>
        <v>3600</v>
      </c>
      <c r="AS25" s="1420">
        <f t="shared" si="10"/>
        <v>4800</v>
      </c>
      <c r="AT25" s="1420">
        <f t="shared" si="12"/>
        <v>0</v>
      </c>
      <c r="AU25" s="1420">
        <f t="shared" si="13"/>
        <v>0</v>
      </c>
      <c r="AV25" s="953"/>
    </row>
    <row r="26" spans="1:48" s="7" customFormat="1" ht="18.899999999999999" customHeight="1" x14ac:dyDescent="0.3">
      <c r="A26" s="905" t="s">
        <v>315</v>
      </c>
      <c r="B26" s="89">
        <f>SUMIF('LINHA 1'!$B$7:$B$168,$A26,'LINHA 1'!N$7:N$168)</f>
        <v>0</v>
      </c>
      <c r="C26" s="89">
        <f>SUMIF('LINHA 1'!$B$7:$B$168,$A26,'LINHA 1'!O$7:O$168)</f>
        <v>0</v>
      </c>
      <c r="D26" s="89">
        <f>SUMIF('LINHA 1'!$B$7:$B$168,$A26,'LINHA 1'!P$7:P$168)</f>
        <v>0</v>
      </c>
      <c r="E26" s="89">
        <f>SUMIF('LINHA 1'!$B$7:$B$168,$A26,'LINHA 1'!Q$7:Q$168)</f>
        <v>0</v>
      </c>
      <c r="F26" s="89">
        <f>SUMIF('LINHA 1'!$B$7:$B$168,$A26,'LINHA 1'!R$7:R$168)</f>
        <v>520</v>
      </c>
      <c r="G26" s="89">
        <f>SUMIF('LINHA 1'!$B$7:$B$168,$A26,'LINHA 1'!S$7:S$168)</f>
        <v>0</v>
      </c>
      <c r="H26" s="89">
        <f>SUMIF('LINHA 1'!$B$7:$B$168,$A26,'LINHA 1'!T$7:T$168)</f>
        <v>0</v>
      </c>
      <c r="I26" s="89">
        <f>SUMIF('LINHA 1'!$B$7:$B$168,$A26,'LINHA 1'!X$7:X$168)</f>
        <v>542</v>
      </c>
      <c r="J26" s="89">
        <f>SUMIF('LINHA 1'!$B$7:$B$168,$A26,'LINHA 1'!Y$7:Y$168)</f>
        <v>437</v>
      </c>
      <c r="K26" s="89">
        <f>SUMIF('LINHA 1'!$B$7:$B$168,$A26,'LINHA 1'!Z$7:Z$168)</f>
        <v>111</v>
      </c>
      <c r="L26" s="89">
        <f>SUMIF('LINHA 1'!$B$7:$B$168,$A26,'LINHA 1'!AA$7:AA$168)</f>
        <v>368</v>
      </c>
      <c r="M26" s="89">
        <f>SUMIF('LINHA 1'!$B$7:$B$168,$A26,'LINHA 1'!AB$7:AB$168)</f>
        <v>193</v>
      </c>
      <c r="N26" s="89">
        <f>SUMIF('LINHA 1'!$B$7:$B$168,$A26,'LINHA 1'!AC$7:AC$168)</f>
        <v>350</v>
      </c>
      <c r="O26" s="89">
        <f>SUMIF('LINHA 1'!$B$7:$B$168,$A26,'LINHA 1'!AD$7:AD$168)</f>
        <v>0</v>
      </c>
      <c r="P26" s="89">
        <f>SUMIF('LINHA 1'!$B$7:$B$168,$A26,'LINHA 1'!AH$7:AH$168)</f>
        <v>391</v>
      </c>
      <c r="Q26" s="89">
        <f>SUMIF('LINHA 1'!$B$7:$B$168,$A26,'LINHA 1'!AI$7:AI$168)</f>
        <v>354</v>
      </c>
      <c r="R26" s="89">
        <f>SUMIF('LINHA 1'!$B$7:$B$168,$A26,'LINHA 1'!AJ$7:AJ$168)</f>
        <v>409</v>
      </c>
      <c r="S26" s="89">
        <f>SUMIF('LINHA 1'!$B$7:$B$168,$A26,'LINHA 1'!AK$7:AK$168)</f>
        <v>809</v>
      </c>
      <c r="T26" s="89">
        <f>SUMIF('LINHA 1'!$B$7:$B$168,$A26,'LINHA 1'!AL$7:AL$168)</f>
        <v>809</v>
      </c>
      <c r="U26" s="89">
        <f>SUMIF('LINHA 1'!$B$7:$B$168,$A26,'LINHA 1'!AM$7:AM$168)</f>
        <v>799</v>
      </c>
      <c r="V26" s="89">
        <f>SUMIF('LINHA 1'!$B$7:$B$168,$A26,'LINHA 1'!AN$7:AN$168)</f>
        <v>0</v>
      </c>
      <c r="W26" s="89">
        <f>SUMIF('LINHA 1'!$B$7:$B$168,$A26,'LINHA 1'!AR$7:AR$168)</f>
        <v>563</v>
      </c>
      <c r="X26" s="89">
        <f>SUMIF('LINHA 1'!$B$7:$B$168,$A26,'LINHA 1'!AS$7:AS$168)</f>
        <v>406</v>
      </c>
      <c r="Y26" s="89">
        <f>SUMIF('LINHA 1'!$B$7:$B$168,$A26,'LINHA 1'!AT$7:AT$168)</f>
        <v>142</v>
      </c>
      <c r="Z26" s="89">
        <f>SUMIF('LINHA 1'!$B$7:$B$168,$A26,'LINHA 1'!AU$7:AU$168)</f>
        <v>563</v>
      </c>
      <c r="AA26" s="89">
        <f>SUMIF('LINHA 1'!$B$7:$B$168,$A26,'LINHA 1'!AV$7:AV$168)</f>
        <v>563</v>
      </c>
      <c r="AB26" s="89">
        <f>SUMIF('LINHA 1'!$B$7:$B$168,$A26,'LINHA 1'!AW$7:AW$168)</f>
        <v>0</v>
      </c>
      <c r="AC26" s="89">
        <f>SUMIF('LINHA 1'!$B$7:$B$168,$A26,'LINHA 1'!AX$7:AX$168)</f>
        <v>0</v>
      </c>
      <c r="AD26" s="89">
        <f>SUMIF('LINHA 1'!$B$7:$B$168,$A26,'LINHA 1'!BB$7:BB$168)</f>
        <v>0</v>
      </c>
      <c r="AE26" s="89">
        <f>SUMIF('LINHA 1'!$B$7:$B$168,$A26,'LINHA 1'!BC$7:BC$168)</f>
        <v>0</v>
      </c>
      <c r="AF26" s="89">
        <f>SUMIF('LINHA 1'!$B$7:$B$168,$A26,'LINHA 1'!BD$7:BD$168)</f>
        <v>0</v>
      </c>
      <c r="AG26" s="89">
        <f>SUMIF('LINHA 1'!$B$7:$B$168,$A26,'LINHA 1'!BE$7:BE$168)</f>
        <v>0</v>
      </c>
      <c r="AH26" s="89">
        <f>SUMIF('LINHA 1'!$B$7:$B$168,$A26,'LINHA 1'!BF$7:BF$168)</f>
        <v>0</v>
      </c>
      <c r="AI26" s="89">
        <f>SUMIF('LINHA 1'!$B$7:$B$168,$A26,'LINHA 1'!BG$7:BG$168)</f>
        <v>0</v>
      </c>
      <c r="AJ26" s="89">
        <f>SUMIF('LINHA 1'!$B$7:$B$168,$A26,'LINHA 1'!BH$7:BH$168)</f>
        <v>0</v>
      </c>
      <c r="AK26" s="89">
        <f>SUMIF('LINHA 1'!$B$7:$B$168,$A26,'LINHA 1'!BL$7:BL$168)</f>
        <v>0</v>
      </c>
      <c r="AL26" s="89">
        <f>SUMIF('LINHA 1'!$B$7:$B$168,$A26,'LINHA 1'!BM$7:BM$168)</f>
        <v>0</v>
      </c>
      <c r="AM26" s="323">
        <f t="shared" si="11"/>
        <v>8329</v>
      </c>
      <c r="AN26" s="1676"/>
      <c r="AO26" s="906">
        <f>VLOOKUP(A26,MI_ME!$B$246:$D$500,3,0)</f>
        <v>12</v>
      </c>
      <c r="AP26" s="1420">
        <f t="shared" si="7"/>
        <v>520</v>
      </c>
      <c r="AQ26" s="1420">
        <f t="shared" si="8"/>
        <v>2001</v>
      </c>
      <c r="AR26" s="1420">
        <f t="shared" si="9"/>
        <v>3571</v>
      </c>
      <c r="AS26" s="1420">
        <f t="shared" si="10"/>
        <v>2237</v>
      </c>
      <c r="AT26" s="1420">
        <f t="shared" si="12"/>
        <v>0</v>
      </c>
      <c r="AU26" s="1420">
        <f t="shared" si="13"/>
        <v>0</v>
      </c>
      <c r="AV26" s="953"/>
    </row>
    <row r="27" spans="1:48" s="7" customFormat="1" ht="18.899999999999999" customHeight="1" x14ac:dyDescent="0.3">
      <c r="A27" s="905" t="s">
        <v>1274</v>
      </c>
      <c r="B27" s="89">
        <f>SUMIF('LINHA 1'!$B$7:$B$168,$A27,'LINHA 1'!N$7:N$168)</f>
        <v>0</v>
      </c>
      <c r="C27" s="89">
        <f>SUMIF('LINHA 1'!$B$7:$B$168,$A27,'LINHA 1'!O$7:O$168)</f>
        <v>0</v>
      </c>
      <c r="D27" s="89">
        <f>SUMIF('LINHA 1'!$B$7:$B$168,$A27,'LINHA 1'!P$7:P$168)</f>
        <v>0</v>
      </c>
      <c r="E27" s="89">
        <f>SUMIF('LINHA 1'!$B$7:$B$168,$A27,'LINHA 1'!Q$7:Q$168)</f>
        <v>0</v>
      </c>
      <c r="F27" s="89">
        <f>SUMIF('LINHA 1'!$B$7:$B$168,$A27,'LINHA 1'!R$7:R$168)</f>
        <v>0</v>
      </c>
      <c r="G27" s="89">
        <f>SUMIF('LINHA 1'!$B$7:$B$168,$A27,'LINHA 1'!S$7:S$168)</f>
        <v>0</v>
      </c>
      <c r="H27" s="89">
        <f>SUMIF('LINHA 1'!$B$7:$B$168,$A27,'LINHA 1'!T$7:T$168)</f>
        <v>0</v>
      </c>
      <c r="I27" s="89">
        <f>SUMIF('LINHA 1'!$B$7:$B$168,$A27,'LINHA 1'!X$7:X$168)</f>
        <v>0</v>
      </c>
      <c r="J27" s="89">
        <f>SUMIF('LINHA 1'!$B$7:$B$168,$A27,'LINHA 1'!Y$7:Y$168)</f>
        <v>0</v>
      </c>
      <c r="K27" s="89">
        <f>SUMIF('LINHA 1'!$B$7:$B$168,$A27,'LINHA 1'!Z$7:Z$168)</f>
        <v>0</v>
      </c>
      <c r="L27" s="89">
        <f>SUMIF('LINHA 1'!$B$7:$B$168,$A27,'LINHA 1'!AA$7:AA$168)</f>
        <v>0</v>
      </c>
      <c r="M27" s="89">
        <f>SUMIF('LINHA 1'!$B$7:$B$168,$A27,'LINHA 1'!AB$7:AB$168)</f>
        <v>0</v>
      </c>
      <c r="N27" s="89">
        <f>SUMIF('LINHA 1'!$B$7:$B$168,$A27,'LINHA 1'!AC$7:AC$168)</f>
        <v>0</v>
      </c>
      <c r="O27" s="89">
        <f>SUMIF('LINHA 1'!$B$7:$B$168,$A27,'LINHA 1'!AD$7:AD$168)</f>
        <v>0</v>
      </c>
      <c r="P27" s="89">
        <f>SUMIF('LINHA 1'!$B$7:$B$168,$A27,'LINHA 1'!AH$7:AH$168)</f>
        <v>100</v>
      </c>
      <c r="Q27" s="89">
        <f>SUMIF('LINHA 1'!$B$7:$B$168,$A27,'LINHA 1'!AI$7:AI$168)</f>
        <v>0</v>
      </c>
      <c r="R27" s="89">
        <f>SUMIF('LINHA 1'!$B$7:$B$168,$A27,'LINHA 1'!AJ$7:AJ$168)</f>
        <v>0</v>
      </c>
      <c r="S27" s="89">
        <f>SUMIF('LINHA 1'!$B$7:$B$168,$A27,'LINHA 1'!AK$7:AK$168)</f>
        <v>0</v>
      </c>
      <c r="T27" s="89">
        <f>SUMIF('LINHA 1'!$B$7:$B$168,$A27,'LINHA 1'!AL$7:AL$168)</f>
        <v>0</v>
      </c>
      <c r="U27" s="89">
        <f>SUMIF('LINHA 1'!$B$7:$B$168,$A27,'LINHA 1'!AM$7:AM$168)</f>
        <v>0</v>
      </c>
      <c r="V27" s="89">
        <f>SUMIF('LINHA 1'!$B$7:$B$168,$A27,'LINHA 1'!AN$7:AN$168)</f>
        <v>0</v>
      </c>
      <c r="W27" s="89">
        <f>SUMIF('LINHA 1'!$B$7:$B$168,$A27,'LINHA 1'!AR$7:AR$168)</f>
        <v>0</v>
      </c>
      <c r="X27" s="89">
        <f>SUMIF('LINHA 1'!$B$7:$B$168,$A27,'LINHA 1'!AS$7:AS$168)</f>
        <v>0</v>
      </c>
      <c r="Y27" s="89">
        <f>SUMIF('LINHA 1'!$B$7:$B$168,$A27,'LINHA 1'!AT$7:AT$168)</f>
        <v>0</v>
      </c>
      <c r="Z27" s="89">
        <f>SUMIF('LINHA 1'!$B$7:$B$168,$A27,'LINHA 1'!AU$7:AU$168)</f>
        <v>0</v>
      </c>
      <c r="AA27" s="89">
        <f>SUMIF('LINHA 1'!$B$7:$B$168,$A27,'LINHA 1'!AV$7:AV$168)</f>
        <v>0</v>
      </c>
      <c r="AB27" s="89">
        <f>SUMIF('LINHA 1'!$B$7:$B$168,$A27,'LINHA 1'!AW$7:AW$168)</f>
        <v>0</v>
      </c>
      <c r="AC27" s="89">
        <f>SUMIF('LINHA 1'!$B$7:$B$168,$A27,'LINHA 1'!AX$7:AX$168)</f>
        <v>0</v>
      </c>
      <c r="AD27" s="89">
        <f>SUMIF('LINHA 1'!$B$7:$B$168,$A27,'LINHA 1'!BB$7:BB$168)</f>
        <v>0</v>
      </c>
      <c r="AE27" s="89">
        <f>SUMIF('LINHA 1'!$B$7:$B$168,$A27,'LINHA 1'!BC$7:BC$168)</f>
        <v>0</v>
      </c>
      <c r="AF27" s="89">
        <f>SUMIF('LINHA 1'!$B$7:$B$168,$A27,'LINHA 1'!BD$7:BD$168)</f>
        <v>0</v>
      </c>
      <c r="AG27" s="89">
        <f>SUMIF('LINHA 1'!$B$7:$B$168,$A27,'LINHA 1'!BE$7:BE$168)</f>
        <v>0</v>
      </c>
      <c r="AH27" s="89">
        <f>SUMIF('LINHA 1'!$B$7:$B$168,$A27,'LINHA 1'!BF$7:BF$168)</f>
        <v>0</v>
      </c>
      <c r="AI27" s="89">
        <f>SUMIF('LINHA 1'!$B$7:$B$168,$A27,'LINHA 1'!BG$7:BG$168)</f>
        <v>0</v>
      </c>
      <c r="AJ27" s="89">
        <f>SUMIF('LINHA 1'!$B$7:$B$168,$A27,'LINHA 1'!BH$7:BH$168)</f>
        <v>0</v>
      </c>
      <c r="AK27" s="89">
        <f>SUMIF('LINHA 1'!$B$7:$B$168,$A27,'LINHA 1'!BL$7:BL$168)</f>
        <v>0</v>
      </c>
      <c r="AL27" s="89">
        <f>SUMIF('LINHA 1'!$B$7:$B$168,$A27,'LINHA 1'!BM$7:BM$168)</f>
        <v>0</v>
      </c>
      <c r="AM27" s="323">
        <f t="shared" ref="AM27:AM28" si="37">SUM(B27:AL27)</f>
        <v>100</v>
      </c>
      <c r="AN27" s="1676"/>
      <c r="AO27" s="906">
        <f>VLOOKUP(A27,MI_ME!$B$246:$D$500,3,0)</f>
        <v>12</v>
      </c>
      <c r="AP27" s="1420">
        <f t="shared" ref="AP27:AP28" si="38">SUM(B27:H27)</f>
        <v>0</v>
      </c>
      <c r="AQ27" s="1420">
        <f t="shared" ref="AQ27:AQ28" si="39">SUM(I27:O27)</f>
        <v>0</v>
      </c>
      <c r="AR27" s="1420">
        <f t="shared" ref="AR27:AR28" si="40">SUM(P27:V27)</f>
        <v>100</v>
      </c>
      <c r="AS27" s="1420">
        <f t="shared" ref="AS27:AS28" si="41">SUM(W27:AC27)</f>
        <v>0</v>
      </c>
      <c r="AT27" s="1420">
        <f t="shared" ref="AT27:AT28" si="42">SUM(AD27:AJ27)</f>
        <v>0</v>
      </c>
      <c r="AU27" s="1420">
        <f t="shared" ref="AU27:AU28" si="43">SUM(AK27:AL27)</f>
        <v>0</v>
      </c>
      <c r="AV27" s="953"/>
    </row>
    <row r="28" spans="1:48" s="7" customFormat="1" ht="18.899999999999999" customHeight="1" x14ac:dyDescent="0.3">
      <c r="A28" s="905" t="s">
        <v>248</v>
      </c>
      <c r="B28" s="89">
        <f>SUMIF('LINHA 1'!$B$7:$B$168,$A28,'LINHA 1'!N$7:N$168)</f>
        <v>0</v>
      </c>
      <c r="C28" s="89">
        <f>SUMIF('LINHA 1'!$B$7:$B$168,$A28,'LINHA 1'!O$7:O$168)</f>
        <v>0</v>
      </c>
      <c r="D28" s="89">
        <f>SUMIF('LINHA 1'!$B$7:$B$168,$A28,'LINHA 1'!P$7:P$168)</f>
        <v>0</v>
      </c>
      <c r="E28" s="89">
        <f>SUMIF('LINHA 1'!$B$7:$B$168,$A28,'LINHA 1'!Q$7:Q$168)</f>
        <v>0</v>
      </c>
      <c r="F28" s="89">
        <f>SUMIF('LINHA 1'!$B$7:$B$168,$A28,'LINHA 1'!R$7:R$168)</f>
        <v>0</v>
      </c>
      <c r="G28" s="89">
        <f>SUMIF('LINHA 1'!$B$7:$B$168,$A28,'LINHA 1'!S$7:S$168)</f>
        <v>0</v>
      </c>
      <c r="H28" s="89">
        <f>SUMIF('LINHA 1'!$B$7:$B$168,$A28,'LINHA 1'!T$7:T$168)</f>
        <v>0</v>
      </c>
      <c r="I28" s="89">
        <f>SUMIF('LINHA 1'!$B$7:$B$168,$A28,'LINHA 1'!X$7:X$168)</f>
        <v>0</v>
      </c>
      <c r="J28" s="89">
        <f>SUMIF('LINHA 1'!$B$7:$B$168,$A28,'LINHA 1'!Y$7:Y$168)</f>
        <v>0</v>
      </c>
      <c r="K28" s="89">
        <f>SUMIF('LINHA 1'!$B$7:$B$168,$A28,'LINHA 1'!Z$7:Z$168)</f>
        <v>0</v>
      </c>
      <c r="L28" s="89">
        <f>SUMIF('LINHA 1'!$B$7:$B$168,$A28,'LINHA 1'!AA$7:AA$168)</f>
        <v>0</v>
      </c>
      <c r="M28" s="89">
        <f>SUMIF('LINHA 1'!$B$7:$B$168,$A28,'LINHA 1'!AB$7:AB$168)</f>
        <v>0</v>
      </c>
      <c r="N28" s="89">
        <f>SUMIF('LINHA 1'!$B$7:$B$168,$A28,'LINHA 1'!AC$7:AC$168)</f>
        <v>0</v>
      </c>
      <c r="O28" s="89">
        <f>SUMIF('LINHA 1'!$B$7:$B$168,$A28,'LINHA 1'!AD$7:AD$168)</f>
        <v>0</v>
      </c>
      <c r="P28" s="89">
        <f>SUMIF('LINHA 1'!$B$7:$B$168,$A28,'LINHA 1'!AH$7:AH$168)</f>
        <v>0</v>
      </c>
      <c r="Q28" s="89">
        <f>SUMIF('LINHA 1'!$B$7:$B$168,$A28,'LINHA 1'!AI$7:AI$168)</f>
        <v>28</v>
      </c>
      <c r="R28" s="89">
        <f>SUMIF('LINHA 1'!$B$7:$B$168,$A28,'LINHA 1'!AJ$7:AJ$168)</f>
        <v>0</v>
      </c>
      <c r="S28" s="89">
        <f>SUMIF('LINHA 1'!$B$7:$B$168,$A28,'LINHA 1'!AK$7:AK$168)</f>
        <v>0</v>
      </c>
      <c r="T28" s="89">
        <f>SUMIF('LINHA 1'!$B$7:$B$168,$A28,'LINHA 1'!AL$7:AL$168)</f>
        <v>0</v>
      </c>
      <c r="U28" s="89">
        <f>SUMIF('LINHA 1'!$B$7:$B$168,$A28,'LINHA 1'!AM$7:AM$168)</f>
        <v>0</v>
      </c>
      <c r="V28" s="89">
        <f>SUMIF('LINHA 1'!$B$7:$B$168,$A28,'LINHA 1'!AN$7:AN$168)</f>
        <v>0</v>
      </c>
      <c r="W28" s="89">
        <f>SUMIF('LINHA 1'!$B$7:$B$168,$A28,'LINHA 1'!AR$7:AR$168)</f>
        <v>0</v>
      </c>
      <c r="X28" s="89">
        <f>SUMIF('LINHA 1'!$B$7:$B$168,$A28,'LINHA 1'!AS$7:AS$168)</f>
        <v>0</v>
      </c>
      <c r="Y28" s="89">
        <f>SUMIF('LINHA 1'!$B$7:$B$168,$A28,'LINHA 1'!AT$7:AT$168)</f>
        <v>0</v>
      </c>
      <c r="Z28" s="89">
        <f>SUMIF('LINHA 1'!$B$7:$B$168,$A28,'LINHA 1'!AU$7:AU$168)</f>
        <v>0</v>
      </c>
      <c r="AA28" s="89">
        <f>SUMIF('LINHA 1'!$B$7:$B$168,$A28,'LINHA 1'!AV$7:AV$168)</f>
        <v>0</v>
      </c>
      <c r="AB28" s="89">
        <f>SUMIF('LINHA 1'!$B$7:$B$168,$A28,'LINHA 1'!AW$7:AW$168)</f>
        <v>0</v>
      </c>
      <c r="AC28" s="89">
        <f>SUMIF('LINHA 1'!$B$7:$B$168,$A28,'LINHA 1'!AX$7:AX$168)</f>
        <v>0</v>
      </c>
      <c r="AD28" s="89">
        <f>SUMIF('LINHA 1'!$B$7:$B$168,$A28,'LINHA 1'!BB$7:BB$168)</f>
        <v>0</v>
      </c>
      <c r="AE28" s="89">
        <f>SUMIF('LINHA 1'!$B$7:$B$168,$A28,'LINHA 1'!BC$7:BC$168)</f>
        <v>0</v>
      </c>
      <c r="AF28" s="89">
        <f>SUMIF('LINHA 1'!$B$7:$B$168,$A28,'LINHA 1'!BD$7:BD$168)</f>
        <v>0</v>
      </c>
      <c r="AG28" s="89">
        <f>SUMIF('LINHA 1'!$B$7:$B$168,$A28,'LINHA 1'!BE$7:BE$168)</f>
        <v>0</v>
      </c>
      <c r="AH28" s="89">
        <f>SUMIF('LINHA 1'!$B$7:$B$168,$A28,'LINHA 1'!BF$7:BF$168)</f>
        <v>0</v>
      </c>
      <c r="AI28" s="89">
        <f>SUMIF('LINHA 1'!$B$7:$B$168,$A28,'LINHA 1'!BG$7:BG$168)</f>
        <v>0</v>
      </c>
      <c r="AJ28" s="89">
        <f>SUMIF('LINHA 1'!$B$7:$B$168,$A28,'LINHA 1'!BH$7:BH$168)</f>
        <v>0</v>
      </c>
      <c r="AK28" s="89">
        <f>SUMIF('LINHA 1'!$B$7:$B$168,$A28,'LINHA 1'!BL$7:BL$168)</f>
        <v>0</v>
      </c>
      <c r="AL28" s="89">
        <f>SUMIF('LINHA 1'!$B$7:$B$168,$A28,'LINHA 1'!BM$7:BM$168)</f>
        <v>0</v>
      </c>
      <c r="AM28" s="323">
        <f t="shared" si="37"/>
        <v>28</v>
      </c>
      <c r="AN28" s="1676"/>
      <c r="AO28" s="906">
        <f>VLOOKUP(A28,MI_ME!$B$246:$D$500,3,0)</f>
        <v>12</v>
      </c>
      <c r="AP28" s="1420">
        <f t="shared" si="38"/>
        <v>0</v>
      </c>
      <c r="AQ28" s="1420">
        <f t="shared" si="39"/>
        <v>0</v>
      </c>
      <c r="AR28" s="1420">
        <f t="shared" si="40"/>
        <v>28</v>
      </c>
      <c r="AS28" s="1420">
        <f t="shared" si="41"/>
        <v>0</v>
      </c>
      <c r="AT28" s="1420">
        <f t="shared" si="42"/>
        <v>0</v>
      </c>
      <c r="AU28" s="1420">
        <f t="shared" si="43"/>
        <v>0</v>
      </c>
      <c r="AV28" s="953"/>
    </row>
    <row r="29" spans="1:48" s="7" customFormat="1" ht="18.899999999999999" customHeight="1" x14ac:dyDescent="0.3">
      <c r="A29" s="905" t="s">
        <v>249</v>
      </c>
      <c r="B29" s="89">
        <f>SUMIF('LINHA 1'!$B$7:$B$168,$A29,'LINHA 1'!N$7:N$168)</f>
        <v>0</v>
      </c>
      <c r="C29" s="89">
        <f>SUMIF('LINHA 1'!$B$7:$B$168,$A29,'LINHA 1'!O$7:O$168)</f>
        <v>0</v>
      </c>
      <c r="D29" s="89">
        <f>SUMIF('LINHA 1'!$B$7:$B$168,$A29,'LINHA 1'!P$7:P$168)</f>
        <v>0</v>
      </c>
      <c r="E29" s="89">
        <f>SUMIF('LINHA 1'!$B$7:$B$168,$A29,'LINHA 1'!Q$7:Q$168)</f>
        <v>0</v>
      </c>
      <c r="F29" s="89">
        <f>SUMIF('LINHA 1'!$B$7:$B$168,$A29,'LINHA 1'!R$7:R$168)</f>
        <v>0</v>
      </c>
      <c r="G29" s="89">
        <f>SUMIF('LINHA 1'!$B$7:$B$168,$A29,'LINHA 1'!S$7:S$168)</f>
        <v>0</v>
      </c>
      <c r="H29" s="89">
        <f>SUMIF('LINHA 1'!$B$7:$B$168,$A29,'LINHA 1'!T$7:T$168)</f>
        <v>0</v>
      </c>
      <c r="I29" s="89">
        <f>SUMIF('LINHA 1'!$B$7:$B$168,$A29,'LINHA 1'!X$7:X$168)</f>
        <v>0</v>
      </c>
      <c r="J29" s="89">
        <f>SUMIF('LINHA 1'!$B$7:$B$168,$A29,'LINHA 1'!Y$7:Y$168)</f>
        <v>0</v>
      </c>
      <c r="K29" s="89">
        <f>SUMIF('LINHA 1'!$B$7:$B$168,$A29,'LINHA 1'!Z$7:Z$168)</f>
        <v>0</v>
      </c>
      <c r="L29" s="89">
        <f>SUMIF('LINHA 1'!$B$7:$B$168,$A29,'LINHA 1'!AA$7:AA$168)</f>
        <v>0</v>
      </c>
      <c r="M29" s="89">
        <f>SUMIF('LINHA 1'!$B$7:$B$168,$A29,'LINHA 1'!AB$7:AB$168)</f>
        <v>0</v>
      </c>
      <c r="N29" s="89">
        <f>SUMIF('LINHA 1'!$B$7:$B$168,$A29,'LINHA 1'!AC$7:AC$168)</f>
        <v>0</v>
      </c>
      <c r="O29" s="89">
        <f>SUMIF('LINHA 1'!$B$7:$B$168,$A29,'LINHA 1'!AD$7:AD$168)</f>
        <v>0</v>
      </c>
      <c r="P29" s="89">
        <f>SUMIF('LINHA 1'!$B$7:$B$168,$A29,'LINHA 1'!AH$7:AH$168)</f>
        <v>0</v>
      </c>
      <c r="Q29" s="89">
        <f>SUMIF('LINHA 1'!$B$7:$B$168,$A29,'LINHA 1'!AI$7:AI$168)</f>
        <v>162</v>
      </c>
      <c r="R29" s="89">
        <f>SUMIF('LINHA 1'!$B$7:$B$168,$A29,'LINHA 1'!AJ$7:AJ$168)</f>
        <v>0</v>
      </c>
      <c r="S29" s="89">
        <f>SUMIF('LINHA 1'!$B$7:$B$168,$A29,'LINHA 1'!AK$7:AK$168)</f>
        <v>0</v>
      </c>
      <c r="T29" s="89">
        <f>SUMIF('LINHA 1'!$B$7:$B$168,$A29,'LINHA 1'!AL$7:AL$168)</f>
        <v>0</v>
      </c>
      <c r="U29" s="89">
        <f>SUMIF('LINHA 1'!$B$7:$B$168,$A29,'LINHA 1'!AM$7:AM$168)</f>
        <v>0</v>
      </c>
      <c r="V29" s="89">
        <f>SUMIF('LINHA 1'!$B$7:$B$168,$A29,'LINHA 1'!AN$7:AN$168)</f>
        <v>0</v>
      </c>
      <c r="W29" s="89">
        <f>SUMIF('LINHA 1'!$B$7:$B$168,$A29,'LINHA 1'!AR$7:AR$168)</f>
        <v>0</v>
      </c>
      <c r="X29" s="89">
        <f>SUMIF('LINHA 1'!$B$7:$B$168,$A29,'LINHA 1'!AS$7:AS$168)</f>
        <v>0</v>
      </c>
      <c r="Y29" s="89">
        <f>SUMIF('LINHA 1'!$B$7:$B$168,$A29,'LINHA 1'!AT$7:AT$168)</f>
        <v>0</v>
      </c>
      <c r="Z29" s="89">
        <f>SUMIF('LINHA 1'!$B$7:$B$168,$A29,'LINHA 1'!AU$7:AU$168)</f>
        <v>0</v>
      </c>
      <c r="AA29" s="89">
        <f>SUMIF('LINHA 1'!$B$7:$B$168,$A29,'LINHA 1'!AV$7:AV$168)</f>
        <v>0</v>
      </c>
      <c r="AB29" s="89">
        <f>SUMIF('LINHA 1'!$B$7:$B$168,$A29,'LINHA 1'!AW$7:AW$168)</f>
        <v>0</v>
      </c>
      <c r="AC29" s="89">
        <f>SUMIF('LINHA 1'!$B$7:$B$168,$A29,'LINHA 1'!AX$7:AX$168)</f>
        <v>0</v>
      </c>
      <c r="AD29" s="89">
        <f>SUMIF('LINHA 1'!$B$7:$B$168,$A29,'LINHA 1'!BB$7:BB$168)</f>
        <v>0</v>
      </c>
      <c r="AE29" s="89">
        <f>SUMIF('LINHA 1'!$B$7:$B$168,$A29,'LINHA 1'!BC$7:BC$168)</f>
        <v>0</v>
      </c>
      <c r="AF29" s="89">
        <f>SUMIF('LINHA 1'!$B$7:$B$168,$A29,'LINHA 1'!BD$7:BD$168)</f>
        <v>0</v>
      </c>
      <c r="AG29" s="89">
        <f>SUMIF('LINHA 1'!$B$7:$B$168,$A29,'LINHA 1'!BE$7:BE$168)</f>
        <v>0</v>
      </c>
      <c r="AH29" s="89">
        <f>SUMIF('LINHA 1'!$B$7:$B$168,$A29,'LINHA 1'!BF$7:BF$168)</f>
        <v>0</v>
      </c>
      <c r="AI29" s="89">
        <f>SUMIF('LINHA 1'!$B$7:$B$168,$A29,'LINHA 1'!BG$7:BG$168)</f>
        <v>0</v>
      </c>
      <c r="AJ29" s="89">
        <f>SUMIF('LINHA 1'!$B$7:$B$168,$A29,'LINHA 1'!BH$7:BH$168)</f>
        <v>0</v>
      </c>
      <c r="AK29" s="89">
        <f>SUMIF('LINHA 1'!$B$7:$B$168,$A29,'LINHA 1'!BL$7:BL$168)</f>
        <v>0</v>
      </c>
      <c r="AL29" s="89">
        <f>SUMIF('LINHA 1'!$B$7:$B$168,$A29,'LINHA 1'!BM$7:BM$168)</f>
        <v>0</v>
      </c>
      <c r="AM29" s="323">
        <f t="shared" si="11"/>
        <v>162</v>
      </c>
      <c r="AN29" s="1676"/>
      <c r="AO29" s="906">
        <f>VLOOKUP(A29,MI_ME!$B$246:$D$500,3,0)</f>
        <v>15</v>
      </c>
      <c r="AP29" s="1420">
        <f t="shared" si="7"/>
        <v>0</v>
      </c>
      <c r="AQ29" s="1420">
        <f t="shared" si="8"/>
        <v>0</v>
      </c>
      <c r="AR29" s="1420">
        <f t="shared" si="9"/>
        <v>162</v>
      </c>
      <c r="AS29" s="1420">
        <f t="shared" si="10"/>
        <v>0</v>
      </c>
      <c r="AT29" s="1420">
        <f t="shared" si="12"/>
        <v>0</v>
      </c>
      <c r="AU29" s="1420">
        <f t="shared" si="13"/>
        <v>0</v>
      </c>
      <c r="AV29" s="953"/>
    </row>
    <row r="30" spans="1:48" s="7" customFormat="1" ht="18.899999999999999" customHeight="1" x14ac:dyDescent="0.3">
      <c r="A30" s="905" t="s">
        <v>1296</v>
      </c>
      <c r="B30" s="89">
        <f>SUMIF('LINHA 1'!$B$7:$B$168,$A30,'LINHA 1'!N$7:N$168)</f>
        <v>0</v>
      </c>
      <c r="C30" s="89">
        <f>SUMIF('LINHA 1'!$B$7:$B$168,$A30,'LINHA 1'!O$7:O$168)</f>
        <v>0</v>
      </c>
      <c r="D30" s="89">
        <f>SUMIF('LINHA 1'!$B$7:$B$168,$A30,'LINHA 1'!P$7:P$168)</f>
        <v>0</v>
      </c>
      <c r="E30" s="89">
        <f>SUMIF('LINHA 1'!$B$7:$B$168,$A30,'LINHA 1'!Q$7:Q$168)</f>
        <v>0</v>
      </c>
      <c r="F30" s="89">
        <f>SUMIF('LINHA 1'!$B$7:$B$168,$A30,'LINHA 1'!R$7:R$168)</f>
        <v>0</v>
      </c>
      <c r="G30" s="89">
        <f>SUMIF('LINHA 1'!$B$7:$B$168,$A30,'LINHA 1'!S$7:S$168)</f>
        <v>0</v>
      </c>
      <c r="H30" s="89">
        <f>SUMIF('LINHA 1'!$B$7:$B$168,$A30,'LINHA 1'!T$7:T$168)</f>
        <v>0</v>
      </c>
      <c r="I30" s="89">
        <f>SUMIF('LINHA 1'!$B$7:$B$168,$A30,'LINHA 1'!X$7:X$168)</f>
        <v>0</v>
      </c>
      <c r="J30" s="89">
        <f>SUMIF('LINHA 1'!$B$7:$B$168,$A30,'LINHA 1'!Y$7:Y$168)</f>
        <v>0</v>
      </c>
      <c r="K30" s="89">
        <f>SUMIF('LINHA 1'!$B$7:$B$168,$A30,'LINHA 1'!Z$7:Z$168)</f>
        <v>0</v>
      </c>
      <c r="L30" s="89">
        <f>SUMIF('LINHA 1'!$B$7:$B$168,$A30,'LINHA 1'!AA$7:AA$168)</f>
        <v>0</v>
      </c>
      <c r="M30" s="89">
        <f>SUMIF('LINHA 1'!$B$7:$B$168,$A30,'LINHA 1'!AB$7:AB$168)</f>
        <v>0</v>
      </c>
      <c r="N30" s="89">
        <f>SUMIF('LINHA 1'!$B$7:$B$168,$A30,'LINHA 1'!AC$7:AC$168)</f>
        <v>0</v>
      </c>
      <c r="O30" s="89">
        <f>SUMIF('LINHA 1'!$B$7:$B$168,$A30,'LINHA 1'!AD$7:AD$168)</f>
        <v>0</v>
      </c>
      <c r="P30" s="89">
        <f>SUMIF('LINHA 1'!$B$7:$B$168,$A30,'LINHA 1'!AH$7:AH$168)</f>
        <v>0</v>
      </c>
      <c r="Q30" s="89">
        <f>SUMIF('LINHA 1'!$B$7:$B$168,$A30,'LINHA 1'!AI$7:AI$168)</f>
        <v>0</v>
      </c>
      <c r="R30" s="89">
        <f>SUMIF('LINHA 1'!$B$7:$B$168,$A30,'LINHA 1'!AJ$7:AJ$168)</f>
        <v>0</v>
      </c>
      <c r="S30" s="89">
        <f>SUMIF('LINHA 1'!$B$7:$B$168,$A30,'LINHA 1'!AK$7:AK$168)</f>
        <v>0</v>
      </c>
      <c r="T30" s="89">
        <f>SUMIF('LINHA 1'!$B$7:$B$168,$A30,'LINHA 1'!AL$7:AL$168)</f>
        <v>0</v>
      </c>
      <c r="U30" s="89">
        <f>SUMIF('LINHA 1'!$B$7:$B$168,$A30,'LINHA 1'!AM$7:AM$168)</f>
        <v>0</v>
      </c>
      <c r="V30" s="89">
        <f>SUMIF('LINHA 1'!$B$7:$B$168,$A30,'LINHA 1'!AN$7:AN$168)</f>
        <v>0</v>
      </c>
      <c r="W30" s="89">
        <f>SUMIF('LINHA 1'!$B$7:$B$168,$A30,'LINHA 1'!AR$7:AR$168)</f>
        <v>0</v>
      </c>
      <c r="X30" s="89">
        <f>SUMIF('LINHA 1'!$B$7:$B$168,$A30,'LINHA 1'!AS$7:AS$168)</f>
        <v>0</v>
      </c>
      <c r="Y30" s="89">
        <f>SUMIF('LINHA 1'!$B$7:$B$168,$A30,'LINHA 1'!AT$7:AT$168)</f>
        <v>0</v>
      </c>
      <c r="Z30" s="89">
        <f>SUMIF('LINHA 1'!$B$7:$B$168,$A30,'LINHA 1'!AU$7:AU$168)</f>
        <v>0</v>
      </c>
      <c r="AA30" s="89">
        <f>SUMIF('LINHA 1'!$B$7:$B$168,$A30,'LINHA 1'!AV$7:AV$168)</f>
        <v>0</v>
      </c>
      <c r="AB30" s="89">
        <f>SUMIF('LINHA 1'!$B$7:$B$168,$A30,'LINHA 1'!AW$7:AW$168)</f>
        <v>0</v>
      </c>
      <c r="AC30" s="89">
        <f>SUMIF('LINHA 1'!$B$7:$B$168,$A30,'LINHA 1'!AX$7:AX$168)</f>
        <v>0</v>
      </c>
      <c r="AD30" s="89">
        <f>SUMIF('LINHA 1'!$B$7:$B$168,$A30,'LINHA 1'!BB$7:BB$168)</f>
        <v>0</v>
      </c>
      <c r="AE30" s="89">
        <f>SUMIF('LINHA 1'!$B$7:$B$168,$A30,'LINHA 1'!BC$7:BC$168)</f>
        <v>0</v>
      </c>
      <c r="AF30" s="89">
        <f>SUMIF('LINHA 1'!$B$7:$B$168,$A30,'LINHA 1'!BD$7:BD$168)</f>
        <v>0</v>
      </c>
      <c r="AG30" s="89">
        <f>SUMIF('LINHA 1'!$B$7:$B$168,$A30,'LINHA 1'!BE$7:BE$168)</f>
        <v>0</v>
      </c>
      <c r="AH30" s="89">
        <f>SUMIF('LINHA 1'!$B$7:$B$168,$A30,'LINHA 1'!BF$7:BF$168)</f>
        <v>0</v>
      </c>
      <c r="AI30" s="89">
        <f>SUMIF('LINHA 1'!$B$7:$B$168,$A30,'LINHA 1'!BG$7:BG$168)</f>
        <v>0</v>
      </c>
      <c r="AJ30" s="89">
        <f>SUMIF('LINHA 1'!$B$7:$B$168,$A30,'LINHA 1'!BH$7:BH$168)</f>
        <v>0</v>
      </c>
      <c r="AK30" s="89">
        <f>SUMIF('LINHA 1'!$B$7:$B$168,$A30,'LINHA 1'!BL$7:BL$168)</f>
        <v>0</v>
      </c>
      <c r="AL30" s="89">
        <f>SUMIF('LINHA 1'!$B$7:$B$168,$A30,'LINHA 1'!BM$7:BM$168)</f>
        <v>0</v>
      </c>
      <c r="AM30" s="323">
        <f t="shared" ref="AM30" si="44">SUM(B30:AL30)</f>
        <v>0</v>
      </c>
      <c r="AN30" s="1676"/>
      <c r="AO30" s="906">
        <f>VLOOKUP(A30,MI_ME!$B$246:$D$500,3,0)</f>
        <v>12</v>
      </c>
      <c r="AP30" s="1420">
        <f t="shared" si="7"/>
        <v>0</v>
      </c>
      <c r="AQ30" s="1420">
        <f t="shared" si="8"/>
        <v>0</v>
      </c>
      <c r="AR30" s="1420">
        <f t="shared" si="9"/>
        <v>0</v>
      </c>
      <c r="AS30" s="1420">
        <f t="shared" si="10"/>
        <v>0</v>
      </c>
      <c r="AT30" s="1420">
        <f t="shared" si="12"/>
        <v>0</v>
      </c>
      <c r="AU30" s="1420">
        <f t="shared" si="13"/>
        <v>0</v>
      </c>
      <c r="AV30" s="953"/>
    </row>
    <row r="31" spans="1:48" s="7" customFormat="1" ht="18.899999999999999" customHeight="1" x14ac:dyDescent="0.3">
      <c r="A31" s="905" t="s">
        <v>374</v>
      </c>
      <c r="B31" s="89">
        <f>SUMIF('LINHA 1'!$B$7:$B$168,$A31,'LINHA 1'!N$7:N$168)</f>
        <v>0</v>
      </c>
      <c r="C31" s="89">
        <f>SUMIF('LINHA 1'!$B$7:$B$168,$A31,'LINHA 1'!O$7:O$168)</f>
        <v>0</v>
      </c>
      <c r="D31" s="89">
        <f>SUMIF('LINHA 1'!$B$7:$B$168,$A31,'LINHA 1'!P$7:P$168)</f>
        <v>0</v>
      </c>
      <c r="E31" s="89">
        <f>SUMIF('LINHA 1'!$B$7:$B$168,$A31,'LINHA 1'!Q$7:Q$168)</f>
        <v>0</v>
      </c>
      <c r="F31" s="89">
        <f>SUMIF('LINHA 1'!$B$7:$B$168,$A31,'LINHA 1'!R$7:R$168)</f>
        <v>0</v>
      </c>
      <c r="G31" s="89">
        <f>SUMIF('LINHA 1'!$B$7:$B$168,$A31,'LINHA 1'!S$7:S$168)</f>
        <v>0</v>
      </c>
      <c r="H31" s="89">
        <f>SUMIF('LINHA 1'!$B$7:$B$168,$A31,'LINHA 1'!T$7:T$168)</f>
        <v>0</v>
      </c>
      <c r="I31" s="89">
        <f>SUMIF('LINHA 1'!$B$7:$B$168,$A31,'LINHA 1'!X$7:X$168)</f>
        <v>0</v>
      </c>
      <c r="J31" s="89">
        <f>SUMIF('LINHA 1'!$B$7:$B$168,$A31,'LINHA 1'!Y$7:Y$168)</f>
        <v>0</v>
      </c>
      <c r="K31" s="89">
        <f>SUMIF('LINHA 1'!$B$7:$B$168,$A31,'LINHA 1'!Z$7:Z$168)</f>
        <v>0</v>
      </c>
      <c r="L31" s="89">
        <f>SUMIF('LINHA 1'!$B$7:$B$168,$A31,'LINHA 1'!AA$7:AA$168)</f>
        <v>0</v>
      </c>
      <c r="M31" s="89">
        <f>SUMIF('LINHA 1'!$B$7:$B$168,$A31,'LINHA 1'!AB$7:AB$168)</f>
        <v>0</v>
      </c>
      <c r="N31" s="89">
        <f>SUMIF('LINHA 1'!$B$7:$B$168,$A31,'LINHA 1'!AC$7:AC$168)</f>
        <v>0</v>
      </c>
      <c r="O31" s="89">
        <f>SUMIF('LINHA 1'!$B$7:$B$168,$A31,'LINHA 1'!AD$7:AD$168)</f>
        <v>0</v>
      </c>
      <c r="P31" s="89">
        <f>SUMIF('LINHA 1'!$B$7:$B$168,$A31,'LINHA 1'!AH$7:AH$168)</f>
        <v>0</v>
      </c>
      <c r="Q31" s="89">
        <f>SUMIF('LINHA 1'!$B$7:$B$168,$A31,'LINHA 1'!AI$7:AI$168)</f>
        <v>0</v>
      </c>
      <c r="R31" s="89">
        <f>SUMIF('LINHA 1'!$B$7:$B$168,$A31,'LINHA 1'!AJ$7:AJ$168)</f>
        <v>0</v>
      </c>
      <c r="S31" s="89">
        <f>SUMIF('LINHA 1'!$B$7:$B$168,$A31,'LINHA 1'!AK$7:AK$168)</f>
        <v>0</v>
      </c>
      <c r="T31" s="89">
        <f>SUMIF('LINHA 1'!$B$7:$B$168,$A31,'LINHA 1'!AL$7:AL$168)</f>
        <v>0</v>
      </c>
      <c r="U31" s="89">
        <f>SUMIF('LINHA 1'!$B$7:$B$168,$A31,'LINHA 1'!AM$7:AM$168)</f>
        <v>0</v>
      </c>
      <c r="V31" s="89">
        <f>SUMIF('LINHA 1'!$B$7:$B$168,$A31,'LINHA 1'!AN$7:AN$168)</f>
        <v>0</v>
      </c>
      <c r="W31" s="89">
        <f>SUMIF('LINHA 1'!$B$7:$B$168,$A31,'LINHA 1'!AR$7:AR$168)</f>
        <v>0</v>
      </c>
      <c r="X31" s="89">
        <f>SUMIF('LINHA 1'!$B$7:$B$168,$A31,'LINHA 1'!AS$7:AS$168)</f>
        <v>0</v>
      </c>
      <c r="Y31" s="89">
        <f>SUMIF('LINHA 1'!$B$7:$B$168,$A31,'LINHA 1'!AT$7:AT$168)</f>
        <v>0</v>
      </c>
      <c r="Z31" s="89">
        <f>SUMIF('LINHA 1'!$B$7:$B$168,$A31,'LINHA 1'!AU$7:AU$168)</f>
        <v>0</v>
      </c>
      <c r="AA31" s="89">
        <f>SUMIF('LINHA 1'!$B$7:$B$168,$A31,'LINHA 1'!AV$7:AV$168)</f>
        <v>0</v>
      </c>
      <c r="AB31" s="89">
        <f>SUMIF('LINHA 1'!$B$7:$B$168,$A31,'LINHA 1'!AW$7:AW$168)</f>
        <v>0</v>
      </c>
      <c r="AC31" s="89">
        <f>SUMIF('LINHA 1'!$B$7:$B$168,$A31,'LINHA 1'!AX$7:AX$168)</f>
        <v>0</v>
      </c>
      <c r="AD31" s="89">
        <f>SUMIF('LINHA 1'!$B$7:$B$168,$A31,'LINHA 1'!BB$7:BB$168)</f>
        <v>0</v>
      </c>
      <c r="AE31" s="89">
        <f>SUMIF('LINHA 1'!$B$7:$B$168,$A31,'LINHA 1'!BC$7:BC$168)</f>
        <v>0</v>
      </c>
      <c r="AF31" s="89">
        <f>SUMIF('LINHA 1'!$B$7:$B$168,$A31,'LINHA 1'!BD$7:BD$168)</f>
        <v>0</v>
      </c>
      <c r="AG31" s="89">
        <f>SUMIF('LINHA 1'!$B$7:$B$168,$A31,'LINHA 1'!BE$7:BE$168)</f>
        <v>0</v>
      </c>
      <c r="AH31" s="89">
        <f>SUMIF('LINHA 1'!$B$7:$B$168,$A31,'LINHA 1'!BF$7:BF$168)</f>
        <v>0</v>
      </c>
      <c r="AI31" s="89">
        <f>SUMIF('LINHA 1'!$B$7:$B$168,$A31,'LINHA 1'!BG$7:BG$168)</f>
        <v>0</v>
      </c>
      <c r="AJ31" s="89">
        <f>SUMIF('LINHA 1'!$B$7:$B$168,$A31,'LINHA 1'!BH$7:BH$168)</f>
        <v>0</v>
      </c>
      <c r="AK31" s="89">
        <f>SUMIF('LINHA 1'!$B$7:$B$168,$A31,'LINHA 1'!BL$7:BL$168)</f>
        <v>0</v>
      </c>
      <c r="AL31" s="89">
        <f>SUMIF('LINHA 1'!$B$7:$B$168,$A31,'LINHA 1'!BM$7:BM$168)</f>
        <v>0</v>
      </c>
      <c r="AM31" s="323">
        <f t="shared" si="11"/>
        <v>0</v>
      </c>
      <c r="AN31" s="1676"/>
      <c r="AO31" s="906">
        <f>VLOOKUP(A31,MI_ME!$B$246:$D$500,3,0)</f>
        <v>12</v>
      </c>
      <c r="AP31" s="1420">
        <f t="shared" si="7"/>
        <v>0</v>
      </c>
      <c r="AQ31" s="1420">
        <f t="shared" si="8"/>
        <v>0</v>
      </c>
      <c r="AR31" s="1420">
        <f t="shared" si="9"/>
        <v>0</v>
      </c>
      <c r="AS31" s="1420">
        <f t="shared" si="10"/>
        <v>0</v>
      </c>
      <c r="AT31" s="1420">
        <f t="shared" si="12"/>
        <v>0</v>
      </c>
      <c r="AU31" s="1420">
        <f t="shared" si="13"/>
        <v>0</v>
      </c>
      <c r="AV31" s="953"/>
    </row>
    <row r="32" spans="1:48" s="7" customFormat="1" ht="18.899999999999999" customHeight="1" x14ac:dyDescent="0.3">
      <c r="A32" s="905" t="s">
        <v>572</v>
      </c>
      <c r="B32" s="89">
        <f>SUMIF('LINHA 1'!$B$7:$B$168,$A32,'LINHA 1'!N$7:N$168)</f>
        <v>0</v>
      </c>
      <c r="C32" s="89">
        <f>SUMIF('LINHA 1'!$B$7:$B$168,$A32,'LINHA 1'!O$7:O$168)</f>
        <v>0</v>
      </c>
      <c r="D32" s="89">
        <f>SUMIF('LINHA 1'!$B$7:$B$168,$A32,'LINHA 1'!P$7:P$168)</f>
        <v>0</v>
      </c>
      <c r="E32" s="89">
        <f>SUMIF('LINHA 1'!$B$7:$B$168,$A32,'LINHA 1'!Q$7:Q$168)</f>
        <v>0</v>
      </c>
      <c r="F32" s="89">
        <f>SUMIF('LINHA 1'!$B$7:$B$168,$A32,'LINHA 1'!R$7:R$168)</f>
        <v>0</v>
      </c>
      <c r="G32" s="89">
        <f>SUMIF('LINHA 1'!$B$7:$B$168,$A32,'LINHA 1'!S$7:S$168)</f>
        <v>0</v>
      </c>
      <c r="H32" s="89">
        <f>SUMIF('LINHA 1'!$B$7:$B$168,$A32,'LINHA 1'!T$7:T$168)</f>
        <v>0</v>
      </c>
      <c r="I32" s="89">
        <f>SUMIF('LINHA 1'!$B$7:$B$168,$A32,'LINHA 1'!X$7:X$168)</f>
        <v>0</v>
      </c>
      <c r="J32" s="89">
        <f>SUMIF('LINHA 1'!$B$7:$B$168,$A32,'LINHA 1'!Y$7:Y$168)</f>
        <v>0</v>
      </c>
      <c r="K32" s="89">
        <f>SUMIF('LINHA 1'!$B$7:$B$168,$A32,'LINHA 1'!Z$7:Z$168)</f>
        <v>0</v>
      </c>
      <c r="L32" s="89">
        <f>SUMIF('LINHA 1'!$B$7:$B$168,$A32,'LINHA 1'!AA$7:AA$168)</f>
        <v>0</v>
      </c>
      <c r="M32" s="89">
        <f>SUMIF('LINHA 1'!$B$7:$B$168,$A32,'LINHA 1'!AB$7:AB$168)</f>
        <v>0</v>
      </c>
      <c r="N32" s="89">
        <f>SUMIF('LINHA 1'!$B$7:$B$168,$A32,'LINHA 1'!AC$7:AC$168)</f>
        <v>0</v>
      </c>
      <c r="O32" s="89">
        <f>SUMIF('LINHA 1'!$B$7:$B$168,$A32,'LINHA 1'!AD$7:AD$168)</f>
        <v>0</v>
      </c>
      <c r="P32" s="89">
        <f>SUMIF('LINHA 1'!$B$7:$B$168,$A32,'LINHA 1'!AH$7:AH$168)</f>
        <v>98</v>
      </c>
      <c r="Q32" s="89">
        <f>SUMIF('LINHA 1'!$B$7:$B$168,$A32,'LINHA 1'!AI$7:AI$168)</f>
        <v>0</v>
      </c>
      <c r="R32" s="89">
        <f>SUMIF('LINHA 1'!$B$7:$B$168,$A32,'LINHA 1'!AJ$7:AJ$168)</f>
        <v>0</v>
      </c>
      <c r="S32" s="89">
        <f>SUMIF('LINHA 1'!$B$7:$B$168,$A32,'LINHA 1'!AK$7:AK$168)</f>
        <v>0</v>
      </c>
      <c r="T32" s="89">
        <f>SUMIF('LINHA 1'!$B$7:$B$168,$A32,'LINHA 1'!AL$7:AL$168)</f>
        <v>0</v>
      </c>
      <c r="U32" s="89">
        <f>SUMIF('LINHA 1'!$B$7:$B$168,$A32,'LINHA 1'!AM$7:AM$168)</f>
        <v>0</v>
      </c>
      <c r="V32" s="89">
        <f>SUMIF('LINHA 1'!$B$7:$B$168,$A32,'LINHA 1'!AN$7:AN$168)</f>
        <v>0</v>
      </c>
      <c r="W32" s="89">
        <f>SUMIF('LINHA 1'!$B$7:$B$168,$A32,'LINHA 1'!AR$7:AR$168)</f>
        <v>0</v>
      </c>
      <c r="X32" s="89">
        <f>SUMIF('LINHA 1'!$B$7:$B$168,$A32,'LINHA 1'!AS$7:AS$168)</f>
        <v>0</v>
      </c>
      <c r="Y32" s="89">
        <f>SUMIF('LINHA 1'!$B$7:$B$168,$A32,'LINHA 1'!AT$7:AT$168)</f>
        <v>0</v>
      </c>
      <c r="Z32" s="89">
        <f>SUMIF('LINHA 1'!$B$7:$B$168,$A32,'LINHA 1'!AU$7:AU$168)</f>
        <v>0</v>
      </c>
      <c r="AA32" s="89">
        <f>SUMIF('LINHA 1'!$B$7:$B$168,$A32,'LINHA 1'!AV$7:AV$168)</f>
        <v>0</v>
      </c>
      <c r="AB32" s="89">
        <f>SUMIF('LINHA 1'!$B$7:$B$168,$A32,'LINHA 1'!AW$7:AW$168)</f>
        <v>0</v>
      </c>
      <c r="AC32" s="89">
        <f>SUMIF('LINHA 1'!$B$7:$B$168,$A32,'LINHA 1'!AX$7:AX$168)</f>
        <v>0</v>
      </c>
      <c r="AD32" s="89">
        <f>SUMIF('LINHA 1'!$B$7:$B$168,$A32,'LINHA 1'!BB$7:BB$168)</f>
        <v>0</v>
      </c>
      <c r="AE32" s="89">
        <f>SUMIF('LINHA 1'!$B$7:$B$168,$A32,'LINHA 1'!BC$7:BC$168)</f>
        <v>0</v>
      </c>
      <c r="AF32" s="89">
        <f>SUMIF('LINHA 1'!$B$7:$B$168,$A32,'LINHA 1'!BD$7:BD$168)</f>
        <v>0</v>
      </c>
      <c r="AG32" s="89">
        <f>SUMIF('LINHA 1'!$B$7:$B$168,$A32,'LINHA 1'!BE$7:BE$168)</f>
        <v>0</v>
      </c>
      <c r="AH32" s="89">
        <f>SUMIF('LINHA 1'!$B$7:$B$168,$A32,'LINHA 1'!BF$7:BF$168)</f>
        <v>0</v>
      </c>
      <c r="AI32" s="89">
        <f>SUMIF('LINHA 1'!$B$7:$B$168,$A32,'LINHA 1'!BG$7:BG$168)</f>
        <v>0</v>
      </c>
      <c r="AJ32" s="89">
        <f>SUMIF('LINHA 1'!$B$7:$B$168,$A32,'LINHA 1'!BH$7:BH$168)</f>
        <v>0</v>
      </c>
      <c r="AK32" s="89">
        <f>SUMIF('LINHA 1'!$B$7:$B$168,$A32,'LINHA 1'!BL$7:BL$168)</f>
        <v>0</v>
      </c>
      <c r="AL32" s="89">
        <f>SUMIF('LINHA 1'!$B$7:$B$168,$A32,'LINHA 1'!BM$7:BM$168)</f>
        <v>0</v>
      </c>
      <c r="AM32" s="323">
        <f t="shared" si="11"/>
        <v>98</v>
      </c>
      <c r="AN32" s="1676"/>
      <c r="AO32" s="906">
        <f>VLOOKUP(A32,MI_ME!$B$246:$D$500,3,0)</f>
        <v>15</v>
      </c>
      <c r="AP32" s="1420">
        <f t="shared" si="7"/>
        <v>0</v>
      </c>
      <c r="AQ32" s="1420">
        <f t="shared" si="8"/>
        <v>0</v>
      </c>
      <c r="AR32" s="1420">
        <f t="shared" si="9"/>
        <v>98</v>
      </c>
      <c r="AS32" s="1420">
        <f t="shared" si="10"/>
        <v>0</v>
      </c>
      <c r="AT32" s="1420">
        <f t="shared" si="12"/>
        <v>0</v>
      </c>
      <c r="AU32" s="1420">
        <f t="shared" si="13"/>
        <v>0</v>
      </c>
      <c r="AV32" s="953"/>
    </row>
    <row r="33" spans="1:48" s="7" customFormat="1" ht="18.899999999999999" customHeight="1" x14ac:dyDescent="0.3">
      <c r="A33" s="905" t="s">
        <v>540</v>
      </c>
      <c r="B33" s="89">
        <f>SUMIF('LINHA 1'!$B$7:$B$168,$A33,'LINHA 1'!N$7:N$168)</f>
        <v>0</v>
      </c>
      <c r="C33" s="89">
        <f>SUMIF('LINHA 1'!$B$7:$B$168,$A33,'LINHA 1'!O$7:O$168)</f>
        <v>0</v>
      </c>
      <c r="D33" s="89">
        <f>SUMIF('LINHA 1'!$B$7:$B$168,$A33,'LINHA 1'!P$7:P$168)</f>
        <v>0</v>
      </c>
      <c r="E33" s="89">
        <f>SUMIF('LINHA 1'!$B$7:$B$168,$A33,'LINHA 1'!Q$7:Q$168)</f>
        <v>0</v>
      </c>
      <c r="F33" s="89">
        <f>SUMIF('LINHA 1'!$B$7:$B$168,$A33,'LINHA 1'!R$7:R$168)</f>
        <v>0</v>
      </c>
      <c r="G33" s="89">
        <f>SUMIF('LINHA 1'!$B$7:$B$168,$A33,'LINHA 1'!S$7:S$168)</f>
        <v>0</v>
      </c>
      <c r="H33" s="89">
        <f>SUMIF('LINHA 1'!$B$7:$B$168,$A33,'LINHA 1'!T$7:T$168)</f>
        <v>0</v>
      </c>
      <c r="I33" s="89">
        <f>SUMIF('LINHA 1'!$B$7:$B$168,$A33,'LINHA 1'!X$7:X$168)</f>
        <v>0</v>
      </c>
      <c r="J33" s="89">
        <f>SUMIF('LINHA 1'!$B$7:$B$168,$A33,'LINHA 1'!Y$7:Y$168)</f>
        <v>0</v>
      </c>
      <c r="K33" s="89">
        <f>SUMIF('LINHA 1'!$B$7:$B$168,$A33,'LINHA 1'!Z$7:Z$168)</f>
        <v>0</v>
      </c>
      <c r="L33" s="89">
        <f>SUMIF('LINHA 1'!$B$7:$B$168,$A33,'LINHA 1'!AA$7:AA$168)</f>
        <v>0</v>
      </c>
      <c r="M33" s="89">
        <f>SUMIF('LINHA 1'!$B$7:$B$168,$A33,'LINHA 1'!AB$7:AB$168)</f>
        <v>0</v>
      </c>
      <c r="N33" s="89">
        <f>SUMIF('LINHA 1'!$B$7:$B$168,$A33,'LINHA 1'!AC$7:AC$168)</f>
        <v>0</v>
      </c>
      <c r="O33" s="89">
        <f>SUMIF('LINHA 1'!$B$7:$B$168,$A33,'LINHA 1'!AD$7:AD$168)</f>
        <v>0</v>
      </c>
      <c r="P33" s="89">
        <f>SUMIF('LINHA 1'!$B$7:$B$168,$A33,'LINHA 1'!AH$7:AH$168)</f>
        <v>0</v>
      </c>
      <c r="Q33" s="89">
        <f>SUMIF('LINHA 1'!$B$7:$B$168,$A33,'LINHA 1'!AI$7:AI$168)</f>
        <v>0</v>
      </c>
      <c r="R33" s="89">
        <f>SUMIF('LINHA 1'!$B$7:$B$168,$A33,'LINHA 1'!AJ$7:AJ$168)</f>
        <v>0</v>
      </c>
      <c r="S33" s="89">
        <f>SUMIF('LINHA 1'!$B$7:$B$168,$A33,'LINHA 1'!AK$7:AK$168)</f>
        <v>0</v>
      </c>
      <c r="T33" s="89">
        <f>SUMIF('LINHA 1'!$B$7:$B$168,$A33,'LINHA 1'!AL$7:AL$168)</f>
        <v>0</v>
      </c>
      <c r="U33" s="89">
        <f>SUMIF('LINHA 1'!$B$7:$B$168,$A33,'LINHA 1'!AM$7:AM$168)</f>
        <v>0</v>
      </c>
      <c r="V33" s="89">
        <f>SUMIF('LINHA 1'!$B$7:$B$168,$A33,'LINHA 1'!AN$7:AN$168)</f>
        <v>0</v>
      </c>
      <c r="W33" s="89">
        <f>SUMIF('LINHA 1'!$B$7:$B$168,$A33,'LINHA 1'!AR$7:AR$168)</f>
        <v>0</v>
      </c>
      <c r="X33" s="89">
        <f>SUMIF('LINHA 1'!$B$7:$B$168,$A33,'LINHA 1'!AS$7:AS$168)</f>
        <v>0</v>
      </c>
      <c r="Y33" s="89">
        <f>SUMIF('LINHA 1'!$B$7:$B$168,$A33,'LINHA 1'!AT$7:AT$168)</f>
        <v>0</v>
      </c>
      <c r="Z33" s="89">
        <f>SUMIF('LINHA 1'!$B$7:$B$168,$A33,'LINHA 1'!AU$7:AU$168)</f>
        <v>0</v>
      </c>
      <c r="AA33" s="89">
        <f>SUMIF('LINHA 1'!$B$7:$B$168,$A33,'LINHA 1'!AV$7:AV$168)</f>
        <v>0</v>
      </c>
      <c r="AB33" s="89">
        <f>SUMIF('LINHA 1'!$B$7:$B$168,$A33,'LINHA 1'!AW$7:AW$168)</f>
        <v>0</v>
      </c>
      <c r="AC33" s="89">
        <f>SUMIF('LINHA 1'!$B$7:$B$168,$A33,'LINHA 1'!AX$7:AX$168)</f>
        <v>0</v>
      </c>
      <c r="AD33" s="89">
        <f>SUMIF('LINHA 1'!$B$7:$B$168,$A33,'LINHA 1'!BB$7:BB$168)</f>
        <v>0</v>
      </c>
      <c r="AE33" s="89">
        <f>SUMIF('LINHA 1'!$B$7:$B$168,$A33,'LINHA 1'!BC$7:BC$168)</f>
        <v>0</v>
      </c>
      <c r="AF33" s="89">
        <f>SUMIF('LINHA 1'!$B$7:$B$168,$A33,'LINHA 1'!BD$7:BD$168)</f>
        <v>0</v>
      </c>
      <c r="AG33" s="89">
        <f>SUMIF('LINHA 1'!$B$7:$B$168,$A33,'LINHA 1'!BE$7:BE$168)</f>
        <v>0</v>
      </c>
      <c r="AH33" s="89">
        <f>SUMIF('LINHA 1'!$B$7:$B$168,$A33,'LINHA 1'!BF$7:BF$168)</f>
        <v>0</v>
      </c>
      <c r="AI33" s="89">
        <f>SUMIF('LINHA 1'!$B$7:$B$168,$A33,'LINHA 1'!BG$7:BG$168)</f>
        <v>0</v>
      </c>
      <c r="AJ33" s="89">
        <f>SUMIF('LINHA 1'!$B$7:$B$168,$A33,'LINHA 1'!BH$7:BH$168)</f>
        <v>0</v>
      </c>
      <c r="AK33" s="89">
        <f>SUMIF('LINHA 1'!$B$7:$B$168,$A33,'LINHA 1'!BL$7:BL$168)</f>
        <v>0</v>
      </c>
      <c r="AL33" s="89">
        <f>SUMIF('LINHA 1'!$B$7:$B$168,$A33,'LINHA 1'!BM$7:BM$168)</f>
        <v>0</v>
      </c>
      <c r="AM33" s="323">
        <f t="shared" si="11"/>
        <v>0</v>
      </c>
      <c r="AN33" s="1676"/>
      <c r="AO33" s="906">
        <f>VLOOKUP(A33,MI_ME!$B$246:$D$500,3,0)</f>
        <v>15</v>
      </c>
      <c r="AP33" s="1420">
        <f t="shared" si="7"/>
        <v>0</v>
      </c>
      <c r="AQ33" s="1420">
        <f t="shared" si="8"/>
        <v>0</v>
      </c>
      <c r="AR33" s="1420">
        <f t="shared" si="9"/>
        <v>0</v>
      </c>
      <c r="AS33" s="1420">
        <f t="shared" si="10"/>
        <v>0</v>
      </c>
      <c r="AT33" s="1420">
        <f t="shared" si="12"/>
        <v>0</v>
      </c>
      <c r="AU33" s="1420">
        <f t="shared" si="13"/>
        <v>0</v>
      </c>
      <c r="AV33" s="953"/>
    </row>
    <row r="34" spans="1:48" s="7" customFormat="1" ht="18.899999999999999" customHeight="1" x14ac:dyDescent="0.3">
      <c r="A34" s="905" t="s">
        <v>1279</v>
      </c>
      <c r="B34" s="89">
        <f>SUMIF('LINHA 1'!$B$7:$B$168,$A34,'LINHA 1'!N$7:N$168)</f>
        <v>0</v>
      </c>
      <c r="C34" s="89">
        <f>SUMIF('LINHA 1'!$B$7:$B$168,$A34,'LINHA 1'!O$7:O$168)</f>
        <v>0</v>
      </c>
      <c r="D34" s="89">
        <f>SUMIF('LINHA 1'!$B$7:$B$168,$A34,'LINHA 1'!P$7:P$168)</f>
        <v>0</v>
      </c>
      <c r="E34" s="89">
        <f>SUMIF('LINHA 1'!$B$7:$B$168,$A34,'LINHA 1'!Q$7:Q$168)</f>
        <v>0</v>
      </c>
      <c r="F34" s="89">
        <f>SUMIF('LINHA 1'!$B$7:$B$168,$A34,'LINHA 1'!R$7:R$168)</f>
        <v>0</v>
      </c>
      <c r="G34" s="89">
        <f>SUMIF('LINHA 1'!$B$7:$B$168,$A34,'LINHA 1'!S$7:S$168)</f>
        <v>0</v>
      </c>
      <c r="H34" s="89">
        <f>SUMIF('LINHA 1'!$B$7:$B$168,$A34,'LINHA 1'!T$7:T$168)</f>
        <v>0</v>
      </c>
      <c r="I34" s="89">
        <f>SUMIF('LINHA 1'!$B$7:$B$168,$A34,'LINHA 1'!X$7:X$168)</f>
        <v>0</v>
      </c>
      <c r="J34" s="89">
        <f>SUMIF('LINHA 1'!$B$7:$B$168,$A34,'LINHA 1'!Y$7:Y$168)</f>
        <v>0</v>
      </c>
      <c r="K34" s="89">
        <f>SUMIF('LINHA 1'!$B$7:$B$168,$A34,'LINHA 1'!Z$7:Z$168)</f>
        <v>0</v>
      </c>
      <c r="L34" s="89">
        <f>SUMIF('LINHA 1'!$B$7:$B$168,$A34,'LINHA 1'!AA$7:AA$168)</f>
        <v>0</v>
      </c>
      <c r="M34" s="89">
        <f>SUMIF('LINHA 1'!$B$7:$B$168,$A34,'LINHA 1'!AB$7:AB$168)</f>
        <v>0</v>
      </c>
      <c r="N34" s="89">
        <f>SUMIF('LINHA 1'!$B$7:$B$168,$A34,'LINHA 1'!AC$7:AC$168)</f>
        <v>0</v>
      </c>
      <c r="O34" s="89">
        <f>SUMIF('LINHA 1'!$B$7:$B$168,$A34,'LINHA 1'!AD$7:AD$168)</f>
        <v>0</v>
      </c>
      <c r="P34" s="89">
        <f>SUMIF('LINHA 1'!$B$7:$B$168,$A34,'LINHA 1'!AH$7:AH$168)</f>
        <v>0</v>
      </c>
      <c r="Q34" s="89">
        <f>SUMIF('LINHA 1'!$B$7:$B$168,$A34,'LINHA 1'!AI$7:AI$168)</f>
        <v>0</v>
      </c>
      <c r="R34" s="89">
        <f>SUMIF('LINHA 1'!$B$7:$B$168,$A34,'LINHA 1'!AJ$7:AJ$168)</f>
        <v>0</v>
      </c>
      <c r="S34" s="89">
        <f>SUMIF('LINHA 1'!$B$7:$B$168,$A34,'LINHA 1'!AK$7:AK$168)</f>
        <v>0</v>
      </c>
      <c r="T34" s="89">
        <f>SUMIF('LINHA 1'!$B$7:$B$168,$A34,'LINHA 1'!AL$7:AL$168)</f>
        <v>0</v>
      </c>
      <c r="U34" s="89">
        <f>SUMIF('LINHA 1'!$B$7:$B$168,$A34,'LINHA 1'!AM$7:AM$168)</f>
        <v>0</v>
      </c>
      <c r="V34" s="89">
        <f>SUMIF('LINHA 1'!$B$7:$B$168,$A34,'LINHA 1'!AN$7:AN$168)</f>
        <v>0</v>
      </c>
      <c r="W34" s="89">
        <f>SUMIF('LINHA 1'!$B$7:$B$168,$A34,'LINHA 1'!AR$7:AR$168)</f>
        <v>0</v>
      </c>
      <c r="X34" s="89">
        <f>SUMIF('LINHA 1'!$B$7:$B$168,$A34,'LINHA 1'!AS$7:AS$168)</f>
        <v>0</v>
      </c>
      <c r="Y34" s="89">
        <f>SUMIF('LINHA 1'!$B$7:$B$168,$A34,'LINHA 1'!AT$7:AT$168)</f>
        <v>0</v>
      </c>
      <c r="Z34" s="89">
        <f>SUMIF('LINHA 1'!$B$7:$B$168,$A34,'LINHA 1'!AU$7:AU$168)</f>
        <v>0</v>
      </c>
      <c r="AA34" s="89">
        <f>SUMIF('LINHA 1'!$B$7:$B$168,$A34,'LINHA 1'!AV$7:AV$168)</f>
        <v>0</v>
      </c>
      <c r="AB34" s="89">
        <f>SUMIF('LINHA 1'!$B$7:$B$168,$A34,'LINHA 1'!AW$7:AW$168)</f>
        <v>0</v>
      </c>
      <c r="AC34" s="89">
        <f>SUMIF('LINHA 1'!$B$7:$B$168,$A34,'LINHA 1'!AX$7:AX$168)</f>
        <v>0</v>
      </c>
      <c r="AD34" s="89">
        <f>SUMIF('LINHA 1'!$B$7:$B$168,$A34,'LINHA 1'!BB$7:BB$168)</f>
        <v>0</v>
      </c>
      <c r="AE34" s="89">
        <f>SUMIF('LINHA 1'!$B$7:$B$168,$A34,'LINHA 1'!BC$7:BC$168)</f>
        <v>0</v>
      </c>
      <c r="AF34" s="89">
        <f>SUMIF('LINHA 1'!$B$7:$B$168,$A34,'LINHA 1'!BD$7:BD$168)</f>
        <v>0</v>
      </c>
      <c r="AG34" s="89">
        <f>SUMIF('LINHA 1'!$B$7:$B$168,$A34,'LINHA 1'!BE$7:BE$168)</f>
        <v>0</v>
      </c>
      <c r="AH34" s="89">
        <f>SUMIF('LINHA 1'!$B$7:$B$168,$A34,'LINHA 1'!BF$7:BF$168)</f>
        <v>0</v>
      </c>
      <c r="AI34" s="89">
        <f>SUMIF('LINHA 1'!$B$7:$B$168,$A34,'LINHA 1'!BG$7:BG$168)</f>
        <v>0</v>
      </c>
      <c r="AJ34" s="89">
        <f>SUMIF('LINHA 1'!$B$7:$B$168,$A34,'LINHA 1'!BH$7:BH$168)</f>
        <v>0</v>
      </c>
      <c r="AK34" s="89">
        <f>SUMIF('LINHA 1'!$B$7:$B$168,$A34,'LINHA 1'!BL$7:BL$168)</f>
        <v>0</v>
      </c>
      <c r="AL34" s="89">
        <f>SUMIF('LINHA 1'!$B$7:$B$168,$A34,'LINHA 1'!BM$7:BM$168)</f>
        <v>0</v>
      </c>
      <c r="AM34" s="323">
        <f t="shared" si="11"/>
        <v>0</v>
      </c>
      <c r="AN34" s="1676"/>
      <c r="AO34" s="906">
        <f>VLOOKUP(A34,MI_ME!$B$246:$D$500,3,0)</f>
        <v>12</v>
      </c>
      <c r="AP34" s="1419">
        <f t="shared" si="7"/>
        <v>0</v>
      </c>
      <c r="AQ34" s="1419">
        <f t="shared" si="8"/>
        <v>0</v>
      </c>
      <c r="AR34" s="1419">
        <f t="shared" si="9"/>
        <v>0</v>
      </c>
      <c r="AS34" s="1419">
        <f t="shared" si="10"/>
        <v>0</v>
      </c>
      <c r="AT34" s="1419">
        <f t="shared" si="12"/>
        <v>0</v>
      </c>
      <c r="AU34" s="1419">
        <f t="shared" si="13"/>
        <v>0</v>
      </c>
      <c r="AV34" s="953"/>
    </row>
    <row r="35" spans="1:48" s="87" customFormat="1" ht="18.899999999999999" customHeight="1" x14ac:dyDescent="0.3">
      <c r="A35" s="907"/>
      <c r="B35" s="169">
        <f t="shared" ref="B35:AM35" si="45">SUM(B6:B34)</f>
        <v>0</v>
      </c>
      <c r="C35" s="169">
        <f t="shared" si="45"/>
        <v>0</v>
      </c>
      <c r="D35" s="169">
        <f t="shared" si="45"/>
        <v>0</v>
      </c>
      <c r="E35" s="169">
        <f t="shared" si="45"/>
        <v>0</v>
      </c>
      <c r="F35" s="169">
        <f t="shared" si="45"/>
        <v>1720</v>
      </c>
      <c r="G35" s="169">
        <f t="shared" si="45"/>
        <v>0</v>
      </c>
      <c r="H35" s="169">
        <f t="shared" si="45"/>
        <v>0</v>
      </c>
      <c r="I35" s="169">
        <f t="shared" si="45"/>
        <v>1717</v>
      </c>
      <c r="J35" s="169">
        <f t="shared" si="45"/>
        <v>1697</v>
      </c>
      <c r="K35" s="169">
        <f t="shared" si="45"/>
        <v>1460</v>
      </c>
      <c r="L35" s="169">
        <f t="shared" si="45"/>
        <v>1634</v>
      </c>
      <c r="M35" s="169">
        <f t="shared" si="45"/>
        <v>1649</v>
      </c>
      <c r="N35" s="169">
        <f t="shared" si="45"/>
        <v>1310</v>
      </c>
      <c r="O35" s="169">
        <f t="shared" si="45"/>
        <v>0</v>
      </c>
      <c r="P35" s="169">
        <f t="shared" si="45"/>
        <v>1723</v>
      </c>
      <c r="Q35" s="169">
        <f t="shared" si="45"/>
        <v>1602</v>
      </c>
      <c r="R35" s="169">
        <f t="shared" si="45"/>
        <v>1627</v>
      </c>
      <c r="S35" s="169">
        <f t="shared" si="45"/>
        <v>1769</v>
      </c>
      <c r="T35" s="169">
        <f t="shared" si="45"/>
        <v>1769</v>
      </c>
      <c r="U35" s="169">
        <f t="shared" si="45"/>
        <v>1279</v>
      </c>
      <c r="V35" s="169">
        <f t="shared" si="45"/>
        <v>0</v>
      </c>
      <c r="W35" s="169">
        <f t="shared" si="45"/>
        <v>1763</v>
      </c>
      <c r="X35" s="169">
        <f t="shared" si="45"/>
        <v>1606</v>
      </c>
      <c r="Y35" s="169">
        <f t="shared" si="45"/>
        <v>1702</v>
      </c>
      <c r="Z35" s="169">
        <f t="shared" si="45"/>
        <v>1763</v>
      </c>
      <c r="AA35" s="169">
        <f t="shared" si="45"/>
        <v>1763</v>
      </c>
      <c r="AB35" s="169">
        <f t="shared" si="45"/>
        <v>0</v>
      </c>
      <c r="AC35" s="169">
        <f t="shared" si="45"/>
        <v>0</v>
      </c>
      <c r="AD35" s="169">
        <f t="shared" si="45"/>
        <v>0</v>
      </c>
      <c r="AE35" s="169">
        <f t="shared" si="45"/>
        <v>0</v>
      </c>
      <c r="AF35" s="169">
        <f t="shared" si="45"/>
        <v>0</v>
      </c>
      <c r="AG35" s="169">
        <f t="shared" si="45"/>
        <v>0</v>
      </c>
      <c r="AH35" s="169">
        <f t="shared" si="45"/>
        <v>0</v>
      </c>
      <c r="AI35" s="169">
        <f t="shared" si="45"/>
        <v>0</v>
      </c>
      <c r="AJ35" s="169">
        <f t="shared" si="45"/>
        <v>0</v>
      </c>
      <c r="AK35" s="169">
        <f t="shared" si="45"/>
        <v>0</v>
      </c>
      <c r="AL35" s="169">
        <f t="shared" si="45"/>
        <v>0</v>
      </c>
      <c r="AM35" s="324">
        <f t="shared" si="45"/>
        <v>29553</v>
      </c>
      <c r="AN35" s="1676"/>
      <c r="AO35" s="906"/>
      <c r="AP35" s="1420">
        <f t="shared" si="7"/>
        <v>1720</v>
      </c>
      <c r="AQ35" s="1420">
        <f t="shared" si="8"/>
        <v>9467</v>
      </c>
      <c r="AR35" s="1420">
        <f t="shared" si="9"/>
        <v>9769</v>
      </c>
      <c r="AS35" s="1420">
        <f t="shared" si="10"/>
        <v>8597</v>
      </c>
      <c r="AT35" s="1420">
        <f t="shared" si="12"/>
        <v>0</v>
      </c>
      <c r="AU35" s="1420">
        <f t="shared" si="13"/>
        <v>0</v>
      </c>
      <c r="AV35" s="1289">
        <f>AM35-'LINHA 1'!BB1</f>
        <v>0</v>
      </c>
    </row>
    <row r="36" spans="1:48" s="7" customFormat="1" ht="18.899999999999999" customHeight="1" x14ac:dyDescent="0.3">
      <c r="A36" s="908" t="s">
        <v>212</v>
      </c>
      <c r="B36" s="88">
        <f>SUMIF('LINHA 2'!$B$7:$B$116,$A36,'LINHA 2'!N$7:N$116)</f>
        <v>0</v>
      </c>
      <c r="C36" s="88">
        <f>SUMIF('LINHA 2'!$B$7:$B$116,$A36,'LINHA 2'!O$7:O$116)</f>
        <v>0</v>
      </c>
      <c r="D36" s="88">
        <f>SUMIF('LINHA 2'!$B$7:$B$116,$A36,'LINHA 2'!P$7:P$116)</f>
        <v>0</v>
      </c>
      <c r="E36" s="88">
        <f>SUMIF('LINHA 2'!$B$7:$B$116,$A36,'LINHA 2'!Q$7:Q$116)</f>
        <v>0</v>
      </c>
      <c r="F36" s="88">
        <f>SUMIF('LINHA 2'!$B$7:$B$116,$A36,'LINHA 2'!R$7:R$116)</f>
        <v>0</v>
      </c>
      <c r="G36" s="88">
        <f>SUMIF('LINHA 2'!$B$7:$B$116,$A36,'LINHA 2'!S$7:S$116)</f>
        <v>0</v>
      </c>
      <c r="H36" s="88">
        <f>SUMIF('LINHA 2'!$B$7:$B$116,$A36,'LINHA 2'!T$7:T$116)</f>
        <v>0</v>
      </c>
      <c r="I36" s="88">
        <f>SUMIF('LINHA 2'!$B$7:$B$116,$A36,'LINHA 2'!X$7:X$116)</f>
        <v>0</v>
      </c>
      <c r="J36" s="88">
        <f>SUMIF('LINHA 2'!$B$7:$B$116,$A36,'LINHA 2'!Y$7:Y$116)</f>
        <v>0</v>
      </c>
      <c r="K36" s="88">
        <f>SUMIF('LINHA 2'!$B$7:$B$116,$A36,'LINHA 2'!Z$7:Z$116)</f>
        <v>0</v>
      </c>
      <c r="L36" s="88">
        <f>SUMIF('LINHA 2'!$B$7:$B$116,$A36,'LINHA 2'!AA$7:AA$116)</f>
        <v>0</v>
      </c>
      <c r="M36" s="88">
        <f>SUMIF('LINHA 2'!$B$7:$B$116,$A36,'LINHA 2'!AB$7:AB$116)</f>
        <v>0</v>
      </c>
      <c r="N36" s="88">
        <f>SUMIF('LINHA 2'!$B$7:$B$116,$A36,'LINHA 2'!AC$7:AC$116)</f>
        <v>0</v>
      </c>
      <c r="O36" s="88">
        <f>SUMIF('LINHA 2'!$B$7:$B$116,$A36,'LINHA 2'!AD$7:AD$116)</f>
        <v>0</v>
      </c>
      <c r="P36" s="88">
        <f>SUMIF('LINHA 2'!$B$7:$B$116,$A36,'LINHA 2'!AH$7:AH$116)</f>
        <v>0</v>
      </c>
      <c r="Q36" s="88">
        <f>SUMIF('LINHA 2'!$B$7:$B$116,$A36,'LINHA 2'!AI$7:AI$116)</f>
        <v>0</v>
      </c>
      <c r="R36" s="88">
        <f>SUMIF('LINHA 2'!$B$7:$B$116,$A36,'LINHA 2'!AJ$7:AJ$116)</f>
        <v>0</v>
      </c>
      <c r="S36" s="88">
        <f>SUMIF('LINHA 2'!$B$7:$B$116,$A36,'LINHA 2'!AK$7:AK$116)</f>
        <v>0</v>
      </c>
      <c r="T36" s="88">
        <f>SUMIF('LINHA 2'!$B$7:$B$116,$A36,'LINHA 2'!AL$7:AL$116)</f>
        <v>0</v>
      </c>
      <c r="U36" s="88">
        <f>SUMIF('LINHA 2'!$B$7:$B$116,$A36,'LINHA 2'!AM$7:AM$116)</f>
        <v>0</v>
      </c>
      <c r="V36" s="88">
        <f>SUMIF('LINHA 2'!$B$7:$B$116,$A36,'LINHA 2'!AN$7:AN$116)</f>
        <v>0</v>
      </c>
      <c r="W36" s="88">
        <f>SUMIF('LINHA 2'!$B$7:$B$116,$A36,'LINHA 2'!AR$7:AR$116)</f>
        <v>0</v>
      </c>
      <c r="X36" s="88">
        <f>SUMIF('LINHA 2'!$B$7:$B$116,$A36,'LINHA 2'!AS$7:AS$116)</f>
        <v>0</v>
      </c>
      <c r="Y36" s="88">
        <f>SUMIF('LINHA 2'!$B$7:$B$116,$A36,'LINHA 2'!AT$7:AT$116)</f>
        <v>0</v>
      </c>
      <c r="Z36" s="88">
        <f>SUMIF('LINHA 2'!$B$7:$B$116,$A36,'LINHA 2'!AU$7:AU$116)</f>
        <v>0</v>
      </c>
      <c r="AA36" s="88">
        <f>SUMIF('LINHA 2'!$B$7:$B$116,$A36,'LINHA 2'!AV$7:AV$116)</f>
        <v>0</v>
      </c>
      <c r="AB36" s="88">
        <f>SUMIF('LINHA 2'!$B$7:$B$116,$A36,'LINHA 2'!AW$7:AW$116)</f>
        <v>0</v>
      </c>
      <c r="AC36" s="88">
        <f>SUMIF('LINHA 2'!$B$7:$B$116,$A36,'LINHA 2'!AX$7:AX$116)</f>
        <v>0</v>
      </c>
      <c r="AD36" s="88">
        <f>SUMIF('LINHA 2'!$B$7:$B$116,$A36,'LINHA 2'!BB$7:BB$116)</f>
        <v>0</v>
      </c>
      <c r="AE36" s="88">
        <f>SUMIF('LINHA 2'!$B$7:$B$116,$A36,'LINHA 2'!BC$7:BC$116)</f>
        <v>0</v>
      </c>
      <c r="AF36" s="88">
        <f>SUMIF('LINHA 2'!$B$7:$B$116,$A36,'LINHA 2'!BD$7:BD$116)</f>
        <v>0</v>
      </c>
      <c r="AG36" s="88">
        <f>SUMIF('LINHA 2'!$B$7:$B$116,$A36,'LINHA 2'!BE$7:BE$116)</f>
        <v>0</v>
      </c>
      <c r="AH36" s="88">
        <f>SUMIF('LINHA 2'!$B$7:$B$116,$A36,'LINHA 2'!BF$7:BF$116)</f>
        <v>0</v>
      </c>
      <c r="AI36" s="88">
        <f>SUMIF('LINHA 2'!$B$7:$B$116,$A36,'LINHA 2'!BG$7:BG$116)</f>
        <v>0</v>
      </c>
      <c r="AJ36" s="88">
        <f>SUMIF('LINHA 2'!$B$7:$B$116,$A36,'LINHA 2'!BH$7:BH$116)</f>
        <v>0</v>
      </c>
      <c r="AK36" s="88">
        <f>SUMIF('LINHA 2'!$B$7:$B$116,$A36,'LINHA 2'!BL$7:BL$116)</f>
        <v>0</v>
      </c>
      <c r="AL36" s="88">
        <f>SUMIF('LINHA 2'!$B$7:$B$116,$A36,'LINHA 2'!BM$7:BM$116)</f>
        <v>0</v>
      </c>
      <c r="AM36" s="325">
        <f t="shared" ref="AM36:AM50" si="46">SUM(B36:AL36)</f>
        <v>0</v>
      </c>
      <c r="AN36" s="1676">
        <v>2</v>
      </c>
      <c r="AO36" s="906">
        <f>VLOOKUP(A36,MI_ME!$B$246:$D$500,3,0)</f>
        <v>6</v>
      </c>
      <c r="AP36" s="1420">
        <f t="shared" si="7"/>
        <v>0</v>
      </c>
      <c r="AQ36" s="1420">
        <f t="shared" si="8"/>
        <v>0</v>
      </c>
      <c r="AR36" s="1420">
        <f t="shared" si="9"/>
        <v>0</v>
      </c>
      <c r="AS36" s="1420">
        <f t="shared" si="10"/>
        <v>0</v>
      </c>
      <c r="AT36" s="1420">
        <f t="shared" si="12"/>
        <v>0</v>
      </c>
      <c r="AU36" s="1420">
        <f t="shared" si="13"/>
        <v>0</v>
      </c>
      <c r="AV36" s="953"/>
    </row>
    <row r="37" spans="1:48" s="7" customFormat="1" ht="18.899999999999999" customHeight="1" x14ac:dyDescent="0.3">
      <c r="A37" s="905" t="s">
        <v>487</v>
      </c>
      <c r="B37" s="89">
        <f>SUMIF('LINHA 2'!$B$7:$B$116,$A37,'LINHA 2'!N$7:N$116)</f>
        <v>0</v>
      </c>
      <c r="C37" s="89">
        <f>SUMIF('LINHA 2'!$B$7:$B$116,$A37,'LINHA 2'!O$7:O$116)</f>
        <v>0</v>
      </c>
      <c r="D37" s="89">
        <f>SUMIF('LINHA 2'!$B$7:$B$116,$A37,'LINHA 2'!P$7:P$116)</f>
        <v>0</v>
      </c>
      <c r="E37" s="89">
        <f>SUMIF('LINHA 2'!$B$7:$B$116,$A37,'LINHA 2'!Q$7:Q$116)</f>
        <v>0</v>
      </c>
      <c r="F37" s="89">
        <f>SUMIF('LINHA 2'!$B$7:$B$116,$A37,'LINHA 2'!R$7:R$116)</f>
        <v>480</v>
      </c>
      <c r="G37" s="89">
        <f>SUMIF('LINHA 2'!$B$7:$B$116,$A37,'LINHA 2'!S$7:S$116)</f>
        <v>0</v>
      </c>
      <c r="H37" s="89">
        <f>SUMIF('LINHA 2'!$B$7:$B$116,$A37,'LINHA 2'!T$7:T$116)</f>
        <v>0</v>
      </c>
      <c r="I37" s="89">
        <f>SUMIF('LINHA 2'!$B$7:$B$116,$A37,'LINHA 2'!X$7:X$116)</f>
        <v>720</v>
      </c>
      <c r="J37" s="89">
        <f>SUMIF('LINHA 2'!$B$7:$B$116,$A37,'LINHA 2'!Y$7:Y$116)</f>
        <v>720</v>
      </c>
      <c r="K37" s="89">
        <f>SUMIF('LINHA 2'!$B$7:$B$116,$A37,'LINHA 2'!Z$7:Z$116)</f>
        <v>480</v>
      </c>
      <c r="L37" s="89">
        <f>SUMIF('LINHA 2'!$B$7:$B$116,$A37,'LINHA 2'!AA$7:AA$116)</f>
        <v>480</v>
      </c>
      <c r="M37" s="89">
        <f>SUMIF('LINHA 2'!$B$7:$B$116,$A37,'LINHA 2'!AB$7:AB$116)</f>
        <v>480</v>
      </c>
      <c r="N37" s="89">
        <f>SUMIF('LINHA 2'!$B$7:$B$116,$A37,'LINHA 2'!AC$7:AC$116)</f>
        <v>720</v>
      </c>
      <c r="O37" s="89">
        <f>SUMIF('LINHA 2'!$B$7:$B$116,$A37,'LINHA 2'!AD$7:AD$116)</f>
        <v>0</v>
      </c>
      <c r="P37" s="89">
        <f>SUMIF('LINHA 2'!$B$7:$B$116,$A37,'LINHA 2'!AH$7:AH$116)</f>
        <v>720</v>
      </c>
      <c r="Q37" s="89">
        <f>SUMIF('LINHA 2'!$B$7:$B$116,$A37,'LINHA 2'!AI$7:AI$116)</f>
        <v>720</v>
      </c>
      <c r="R37" s="89">
        <f>SUMIF('LINHA 2'!$B$7:$B$116,$A37,'LINHA 2'!AJ$7:AJ$116)</f>
        <v>480</v>
      </c>
      <c r="S37" s="89">
        <f>SUMIF('LINHA 2'!$B$7:$B$116,$A37,'LINHA 2'!AK$7:AK$116)</f>
        <v>480</v>
      </c>
      <c r="T37" s="89">
        <f>SUMIF('LINHA 2'!$B$7:$B$116,$A37,'LINHA 2'!AL$7:AL$116)</f>
        <v>480</v>
      </c>
      <c r="U37" s="89">
        <f>SUMIF('LINHA 2'!$B$7:$B$116,$A37,'LINHA 2'!AM$7:AM$116)</f>
        <v>720</v>
      </c>
      <c r="V37" s="89">
        <f>SUMIF('LINHA 2'!$B$7:$B$116,$A37,'LINHA 2'!AN$7:AN$116)</f>
        <v>0</v>
      </c>
      <c r="W37" s="89">
        <f>SUMIF('LINHA 2'!$B$7:$B$116,$A37,'LINHA 2'!AR$7:AR$116)</f>
        <v>720</v>
      </c>
      <c r="X37" s="89">
        <f>SUMIF('LINHA 2'!$B$7:$B$116,$A37,'LINHA 2'!AS$7:AS$116)</f>
        <v>720</v>
      </c>
      <c r="Y37" s="89">
        <f>SUMIF('LINHA 2'!$B$7:$B$116,$A37,'LINHA 2'!AT$7:AT$116)</f>
        <v>480</v>
      </c>
      <c r="Z37" s="89">
        <f>SUMIF('LINHA 2'!$B$7:$B$116,$A37,'LINHA 2'!AU$7:AU$116)</f>
        <v>480</v>
      </c>
      <c r="AA37" s="89">
        <f>SUMIF('LINHA 2'!$B$7:$B$116,$A37,'LINHA 2'!AV$7:AV$116)</f>
        <v>655</v>
      </c>
      <c r="AB37" s="89">
        <f>SUMIF('LINHA 2'!$B$7:$B$116,$A37,'LINHA 2'!AW$7:AW$116)</f>
        <v>0</v>
      </c>
      <c r="AC37" s="89">
        <f>SUMIF('LINHA 2'!$B$7:$B$116,$A37,'LINHA 2'!AX$7:AX$116)</f>
        <v>0</v>
      </c>
      <c r="AD37" s="89">
        <f>SUMIF('LINHA 2'!$B$7:$B$116,$A37,'LINHA 2'!BB$7:BB$116)</f>
        <v>0</v>
      </c>
      <c r="AE37" s="89">
        <f>SUMIF('LINHA 2'!$B$7:$B$116,$A37,'LINHA 2'!BC$7:BC$116)</f>
        <v>0</v>
      </c>
      <c r="AF37" s="89">
        <f>SUMIF('LINHA 2'!$B$7:$B$116,$A37,'LINHA 2'!BD$7:BD$116)</f>
        <v>0</v>
      </c>
      <c r="AG37" s="89">
        <f>SUMIF('LINHA 2'!$B$7:$B$116,$A37,'LINHA 2'!BE$7:BE$116)</f>
        <v>0</v>
      </c>
      <c r="AH37" s="89">
        <f>SUMIF('LINHA 2'!$B$7:$B$116,$A37,'LINHA 2'!BF$7:BF$116)</f>
        <v>0</v>
      </c>
      <c r="AI37" s="89">
        <f>SUMIF('LINHA 2'!$B$7:$B$116,$A37,'LINHA 2'!BG$7:BG$116)</f>
        <v>0</v>
      </c>
      <c r="AJ37" s="89">
        <f>SUMIF('LINHA 2'!$B$7:$B$116,$A37,'LINHA 2'!BH$7:BH$116)</f>
        <v>0</v>
      </c>
      <c r="AK37" s="89">
        <f>SUMIF('LINHA 2'!$B$7:$B$116,$A37,'LINHA 2'!BL$7:BL$116)</f>
        <v>0</v>
      </c>
      <c r="AL37" s="89">
        <f>SUMIF('LINHA 2'!$B$7:$B$116,$A37,'LINHA 2'!BM$7:BM$116)</f>
        <v>0</v>
      </c>
      <c r="AM37" s="323">
        <f t="shared" si="46"/>
        <v>10735</v>
      </c>
      <c r="AN37" s="1676"/>
      <c r="AO37" s="906">
        <f>VLOOKUP(A37,MI_ME!$B$246:$D$500,3,0)</f>
        <v>8</v>
      </c>
      <c r="AP37" s="1420">
        <f t="shared" si="7"/>
        <v>480</v>
      </c>
      <c r="AQ37" s="1420">
        <f t="shared" si="8"/>
        <v>3600</v>
      </c>
      <c r="AR37" s="1420">
        <f t="shared" si="9"/>
        <v>3600</v>
      </c>
      <c r="AS37" s="1420">
        <f t="shared" si="10"/>
        <v>3055</v>
      </c>
      <c r="AT37" s="1420">
        <f t="shared" si="12"/>
        <v>0</v>
      </c>
      <c r="AU37" s="1420">
        <f t="shared" si="13"/>
        <v>0</v>
      </c>
      <c r="AV37" s="953"/>
    </row>
    <row r="38" spans="1:48" s="7" customFormat="1" ht="18.899999999999999" customHeight="1" x14ac:dyDescent="0.3">
      <c r="A38" s="905" t="s">
        <v>611</v>
      </c>
      <c r="B38" s="89">
        <f>SUMIF('LINHA 2'!$B$7:$B$116,$A38,'LINHA 2'!N$7:N$116)</f>
        <v>0</v>
      </c>
      <c r="C38" s="89">
        <f>SUMIF('LINHA 2'!$B$7:$B$116,$A38,'LINHA 2'!O$7:O$116)</f>
        <v>0</v>
      </c>
      <c r="D38" s="89">
        <f>SUMIF('LINHA 2'!$B$7:$B$116,$A38,'LINHA 2'!P$7:P$116)</f>
        <v>0</v>
      </c>
      <c r="E38" s="89">
        <f>SUMIF('LINHA 2'!$B$7:$B$116,$A38,'LINHA 2'!Q$7:Q$116)</f>
        <v>0</v>
      </c>
      <c r="F38" s="89">
        <f>SUMIF('LINHA 2'!$B$7:$B$116,$A38,'LINHA 2'!R$7:R$116)</f>
        <v>219</v>
      </c>
      <c r="G38" s="89">
        <f>SUMIF('LINHA 2'!$B$7:$B$116,$A38,'LINHA 2'!S$7:S$116)</f>
        <v>0</v>
      </c>
      <c r="H38" s="89">
        <f>SUMIF('LINHA 2'!$B$7:$B$116,$A38,'LINHA 2'!T$7:T$116)</f>
        <v>0</v>
      </c>
      <c r="I38" s="89">
        <f>SUMIF('LINHA 2'!$B$7:$B$116,$A38,'LINHA 2'!X$7:X$116)</f>
        <v>121</v>
      </c>
      <c r="J38" s="89">
        <f>SUMIF('LINHA 2'!$B$7:$B$116,$A38,'LINHA 2'!Y$7:Y$116)</f>
        <v>225</v>
      </c>
      <c r="K38" s="89">
        <f>SUMIF('LINHA 2'!$B$7:$B$116,$A38,'LINHA 2'!Z$7:Z$116)</f>
        <v>245</v>
      </c>
      <c r="L38" s="89">
        <f>SUMIF('LINHA 2'!$B$7:$B$116,$A38,'LINHA 2'!AA$7:AA$116)</f>
        <v>219</v>
      </c>
      <c r="M38" s="89">
        <f>SUMIF('LINHA 2'!$B$7:$B$116,$A38,'LINHA 2'!AB$7:AB$116)</f>
        <v>219</v>
      </c>
      <c r="N38" s="89">
        <f>SUMIF('LINHA 2'!$B$7:$B$116,$A38,'LINHA 2'!AC$7:AC$116)</f>
        <v>2</v>
      </c>
      <c r="O38" s="89">
        <f>SUMIF('LINHA 2'!$B$7:$B$116,$A38,'LINHA 2'!AD$7:AD$116)</f>
        <v>0</v>
      </c>
      <c r="P38" s="89">
        <f>SUMIF('LINHA 2'!$B$7:$B$116,$A38,'LINHA 2'!AH$7:AH$116)</f>
        <v>242</v>
      </c>
      <c r="Q38" s="89">
        <f>SUMIF('LINHA 2'!$B$7:$B$116,$A38,'LINHA 2'!AI$7:AI$116)</f>
        <v>242</v>
      </c>
      <c r="R38" s="89">
        <f>SUMIF('LINHA 2'!$B$7:$B$116,$A38,'LINHA 2'!AJ$7:AJ$116)</f>
        <v>219</v>
      </c>
      <c r="S38" s="89">
        <f>SUMIF('LINHA 2'!$B$7:$B$116,$A38,'LINHA 2'!AK$7:AK$116)</f>
        <v>219</v>
      </c>
      <c r="T38" s="89">
        <f>SUMIF('LINHA 2'!$B$7:$B$116,$A38,'LINHA 2'!AL$7:AL$116)</f>
        <v>219</v>
      </c>
      <c r="U38" s="89">
        <f>SUMIF('LINHA 2'!$B$7:$B$116,$A38,'LINHA 2'!AM$7:AM$116)</f>
        <v>265</v>
      </c>
      <c r="V38" s="89">
        <f>SUMIF('LINHA 2'!$B$7:$B$116,$A38,'LINHA 2'!AN$7:AN$116)</f>
        <v>0</v>
      </c>
      <c r="W38" s="89">
        <f>SUMIF('LINHA 2'!$B$7:$B$116,$A38,'LINHA 2'!AR$7:AR$116)</f>
        <v>242</v>
      </c>
      <c r="X38" s="89">
        <f>SUMIF('LINHA 2'!$B$7:$B$116,$A38,'LINHA 2'!AS$7:AS$116)</f>
        <v>242</v>
      </c>
      <c r="Y38" s="89">
        <f>SUMIF('LINHA 2'!$B$7:$B$116,$A38,'LINHA 2'!AT$7:AT$116)</f>
        <v>482</v>
      </c>
      <c r="Z38" s="89">
        <f>SUMIF('LINHA 2'!$B$7:$B$116,$A38,'LINHA 2'!AU$7:AU$116)</f>
        <v>482</v>
      </c>
      <c r="AA38" s="89">
        <f>SUMIF('LINHA 2'!$B$7:$B$116,$A38,'LINHA 2'!AV$7:AV$116)</f>
        <v>307</v>
      </c>
      <c r="AB38" s="89">
        <f>SUMIF('LINHA 2'!$B$7:$B$116,$A38,'LINHA 2'!AW$7:AW$116)</f>
        <v>0</v>
      </c>
      <c r="AC38" s="89">
        <f>SUMIF('LINHA 2'!$B$7:$B$116,$A38,'LINHA 2'!AX$7:AX$116)</f>
        <v>0</v>
      </c>
      <c r="AD38" s="89">
        <f>SUMIF('LINHA 2'!$B$7:$B$116,$A38,'LINHA 2'!BB$7:BB$116)</f>
        <v>0</v>
      </c>
      <c r="AE38" s="89">
        <f>SUMIF('LINHA 2'!$B$7:$B$116,$A38,'LINHA 2'!BC$7:BC$116)</f>
        <v>0</v>
      </c>
      <c r="AF38" s="89">
        <f>SUMIF('LINHA 2'!$B$7:$B$116,$A38,'LINHA 2'!BD$7:BD$116)</f>
        <v>0</v>
      </c>
      <c r="AG38" s="89">
        <f>SUMIF('LINHA 2'!$B$7:$B$116,$A38,'LINHA 2'!BE$7:BE$116)</f>
        <v>0</v>
      </c>
      <c r="AH38" s="89">
        <f>SUMIF('LINHA 2'!$B$7:$B$116,$A38,'LINHA 2'!BF$7:BF$116)</f>
        <v>0</v>
      </c>
      <c r="AI38" s="89">
        <f>SUMIF('LINHA 2'!$B$7:$B$116,$A38,'LINHA 2'!BG$7:BG$116)</f>
        <v>0</v>
      </c>
      <c r="AJ38" s="89">
        <f>SUMIF('LINHA 2'!$B$7:$B$116,$A38,'LINHA 2'!BH$7:BH$116)</f>
        <v>0</v>
      </c>
      <c r="AK38" s="89">
        <f>SUMIF('LINHA 2'!$B$7:$B$116,$A38,'LINHA 2'!BL$7:BL$116)</f>
        <v>0</v>
      </c>
      <c r="AL38" s="89">
        <f>SUMIF('LINHA 2'!$B$7:$B$116,$A38,'LINHA 2'!BM$7:BM$116)</f>
        <v>0</v>
      </c>
      <c r="AM38" s="323">
        <f t="shared" si="46"/>
        <v>4411</v>
      </c>
      <c r="AN38" s="1676"/>
      <c r="AO38" s="906">
        <f>VLOOKUP(A38,MI_ME!$B$246:$D$500,3,0)</f>
        <v>9</v>
      </c>
      <c r="AP38" s="1420">
        <f t="shared" si="7"/>
        <v>219</v>
      </c>
      <c r="AQ38" s="1420">
        <f t="shared" si="8"/>
        <v>1031</v>
      </c>
      <c r="AR38" s="1420">
        <f t="shared" si="9"/>
        <v>1406</v>
      </c>
      <c r="AS38" s="1420">
        <f t="shared" si="10"/>
        <v>1755</v>
      </c>
      <c r="AT38" s="1420">
        <f t="shared" si="12"/>
        <v>0</v>
      </c>
      <c r="AU38" s="1420">
        <f t="shared" si="13"/>
        <v>0</v>
      </c>
      <c r="AV38" s="953"/>
    </row>
    <row r="39" spans="1:48" s="7" customFormat="1" ht="18.899999999999999" customHeight="1" x14ac:dyDescent="0.3">
      <c r="A39" s="905" t="s">
        <v>252</v>
      </c>
      <c r="B39" s="89">
        <f>SUMIF('LINHA 2'!$B$7:$B$116,$A39,'LINHA 2'!N$7:N$116)</f>
        <v>0</v>
      </c>
      <c r="C39" s="89">
        <f>SUMIF('LINHA 2'!$B$7:$B$116,$A39,'LINHA 2'!O$7:O$116)</f>
        <v>0</v>
      </c>
      <c r="D39" s="89">
        <f>SUMIF('LINHA 2'!$B$7:$B$116,$A39,'LINHA 2'!P$7:P$116)</f>
        <v>0</v>
      </c>
      <c r="E39" s="89">
        <f>SUMIF('LINHA 2'!$B$7:$B$116,$A39,'LINHA 2'!Q$7:Q$116)</f>
        <v>0</v>
      </c>
      <c r="F39" s="89">
        <f>SUMIF('LINHA 2'!$B$7:$B$116,$A39,'LINHA 2'!R$7:R$116)</f>
        <v>0</v>
      </c>
      <c r="G39" s="89">
        <f>SUMIF('LINHA 2'!$B$7:$B$116,$A39,'LINHA 2'!S$7:S$116)</f>
        <v>0</v>
      </c>
      <c r="H39" s="89">
        <f>SUMIF('LINHA 2'!$B$7:$B$116,$A39,'LINHA 2'!T$7:T$116)</f>
        <v>0</v>
      </c>
      <c r="I39" s="89">
        <f>SUMIF('LINHA 2'!$B$7:$B$116,$A39,'LINHA 2'!X$7:X$116)</f>
        <v>0</v>
      </c>
      <c r="J39" s="89">
        <f>SUMIF('LINHA 2'!$B$7:$B$116,$A39,'LINHA 2'!Y$7:Y$116)</f>
        <v>0</v>
      </c>
      <c r="K39" s="89">
        <f>SUMIF('LINHA 2'!$B$7:$B$116,$A39,'LINHA 2'!Z$7:Z$116)</f>
        <v>0</v>
      </c>
      <c r="L39" s="89">
        <f>SUMIF('LINHA 2'!$B$7:$B$116,$A39,'LINHA 2'!AA$7:AA$116)</f>
        <v>0</v>
      </c>
      <c r="M39" s="89">
        <f>SUMIF('LINHA 2'!$B$7:$B$116,$A39,'LINHA 2'!AB$7:AB$116)</f>
        <v>0</v>
      </c>
      <c r="N39" s="89">
        <f>SUMIF('LINHA 2'!$B$7:$B$116,$A39,'LINHA 2'!AC$7:AC$116)</f>
        <v>0</v>
      </c>
      <c r="O39" s="89">
        <f>SUMIF('LINHA 2'!$B$7:$B$116,$A39,'LINHA 2'!AD$7:AD$116)</f>
        <v>0</v>
      </c>
      <c r="P39" s="89">
        <f>SUMIF('LINHA 2'!$B$7:$B$116,$A39,'LINHA 2'!AH$7:AH$116)</f>
        <v>0</v>
      </c>
      <c r="Q39" s="89">
        <f>SUMIF('LINHA 2'!$B$7:$B$116,$A39,'LINHA 2'!AI$7:AI$116)</f>
        <v>0</v>
      </c>
      <c r="R39" s="89">
        <f>SUMIF('LINHA 2'!$B$7:$B$116,$A39,'LINHA 2'!AJ$7:AJ$116)</f>
        <v>0</v>
      </c>
      <c r="S39" s="89">
        <f>SUMIF('LINHA 2'!$B$7:$B$116,$A39,'LINHA 2'!AK$7:AK$116)</f>
        <v>0</v>
      </c>
      <c r="T39" s="89">
        <f>SUMIF('LINHA 2'!$B$7:$B$116,$A39,'LINHA 2'!AL$7:AL$116)</f>
        <v>0</v>
      </c>
      <c r="U39" s="89">
        <f>SUMIF('LINHA 2'!$B$7:$B$116,$A39,'LINHA 2'!AM$7:AM$116)</f>
        <v>0</v>
      </c>
      <c r="V39" s="89">
        <f>SUMIF('LINHA 2'!$B$7:$B$116,$A39,'LINHA 2'!AN$7:AN$116)</f>
        <v>0</v>
      </c>
      <c r="W39" s="89">
        <f>SUMIF('LINHA 2'!$B$7:$B$116,$A39,'LINHA 2'!AR$7:AR$116)</f>
        <v>0</v>
      </c>
      <c r="X39" s="89">
        <f>SUMIF('LINHA 2'!$B$7:$B$116,$A39,'LINHA 2'!AS$7:AS$116)</f>
        <v>0</v>
      </c>
      <c r="Y39" s="89">
        <f>SUMIF('LINHA 2'!$B$7:$B$116,$A39,'LINHA 2'!AT$7:AT$116)</f>
        <v>0</v>
      </c>
      <c r="Z39" s="89">
        <f>SUMIF('LINHA 2'!$B$7:$B$116,$A39,'LINHA 2'!AU$7:AU$116)</f>
        <v>0</v>
      </c>
      <c r="AA39" s="89">
        <f>SUMIF('LINHA 2'!$B$7:$B$116,$A39,'LINHA 2'!AV$7:AV$116)</f>
        <v>0</v>
      </c>
      <c r="AB39" s="89">
        <f>SUMIF('LINHA 2'!$B$7:$B$116,$A39,'LINHA 2'!AW$7:AW$116)</f>
        <v>0</v>
      </c>
      <c r="AC39" s="89">
        <f>SUMIF('LINHA 2'!$B$7:$B$116,$A39,'LINHA 2'!AX$7:AX$116)</f>
        <v>0</v>
      </c>
      <c r="AD39" s="89">
        <f>SUMIF('LINHA 2'!$B$7:$B$116,$A39,'LINHA 2'!BB$7:BB$116)</f>
        <v>0</v>
      </c>
      <c r="AE39" s="89">
        <f>SUMIF('LINHA 2'!$B$7:$B$116,$A39,'LINHA 2'!BC$7:BC$116)</f>
        <v>0</v>
      </c>
      <c r="AF39" s="89">
        <f>SUMIF('LINHA 2'!$B$7:$B$116,$A39,'LINHA 2'!BD$7:BD$116)</f>
        <v>0</v>
      </c>
      <c r="AG39" s="89">
        <f>SUMIF('LINHA 2'!$B$7:$B$116,$A39,'LINHA 2'!BE$7:BE$116)</f>
        <v>0</v>
      </c>
      <c r="AH39" s="89">
        <f>SUMIF('LINHA 2'!$B$7:$B$116,$A39,'LINHA 2'!BF$7:BF$116)</f>
        <v>0</v>
      </c>
      <c r="AI39" s="89">
        <f>SUMIF('LINHA 2'!$B$7:$B$116,$A39,'LINHA 2'!BG$7:BG$116)</f>
        <v>0</v>
      </c>
      <c r="AJ39" s="89">
        <f>SUMIF('LINHA 2'!$B$7:$B$116,$A39,'LINHA 2'!BH$7:BH$116)</f>
        <v>0</v>
      </c>
      <c r="AK39" s="89">
        <f>SUMIF('LINHA 2'!$B$7:$B$116,$A39,'LINHA 2'!BL$7:BL$116)</f>
        <v>0</v>
      </c>
      <c r="AL39" s="89">
        <f>SUMIF('LINHA 2'!$B$7:$B$116,$A39,'LINHA 2'!BM$7:BM$116)</f>
        <v>0</v>
      </c>
      <c r="AM39" s="323">
        <f t="shared" si="46"/>
        <v>0</v>
      </c>
      <c r="AN39" s="1676"/>
      <c r="AO39" s="906">
        <f>VLOOKUP(A39,MI_ME!$B$246:$D$500,3,0)</f>
        <v>9</v>
      </c>
      <c r="AP39" s="1420">
        <f t="shared" si="7"/>
        <v>0</v>
      </c>
      <c r="AQ39" s="1420">
        <f t="shared" si="8"/>
        <v>0</v>
      </c>
      <c r="AR39" s="1420">
        <f t="shared" si="9"/>
        <v>0</v>
      </c>
      <c r="AS39" s="1420">
        <f t="shared" si="10"/>
        <v>0</v>
      </c>
      <c r="AT39" s="1420">
        <f t="shared" si="12"/>
        <v>0</v>
      </c>
      <c r="AU39" s="1420">
        <f t="shared" si="13"/>
        <v>0</v>
      </c>
      <c r="AV39" s="953"/>
    </row>
    <row r="40" spans="1:48" s="7" customFormat="1" ht="18.899999999999999" customHeight="1" x14ac:dyDescent="0.3">
      <c r="A40" s="905" t="s">
        <v>315</v>
      </c>
      <c r="B40" s="89">
        <f>SUMIF('LINHA 2'!$B$7:$B$116,$A40,'LINHA 2'!N$7:N$116)</f>
        <v>0</v>
      </c>
      <c r="C40" s="89">
        <f>SUMIF('LINHA 2'!$B$7:$B$116,$A40,'LINHA 2'!O$7:O$116)</f>
        <v>0</v>
      </c>
      <c r="D40" s="89">
        <f>SUMIF('LINHA 2'!$B$7:$B$116,$A40,'LINHA 2'!P$7:P$116)</f>
        <v>0</v>
      </c>
      <c r="E40" s="89">
        <f>SUMIF('LINHA 2'!$B$7:$B$116,$A40,'LINHA 2'!Q$7:Q$116)</f>
        <v>0</v>
      </c>
      <c r="F40" s="89">
        <f>SUMIF('LINHA 2'!$B$7:$B$116,$A40,'LINHA 2'!R$7:R$116)</f>
        <v>0</v>
      </c>
      <c r="G40" s="89">
        <f>SUMIF('LINHA 2'!$B$7:$B$116,$A40,'LINHA 2'!S$7:S$116)</f>
        <v>0</v>
      </c>
      <c r="H40" s="89">
        <f>SUMIF('LINHA 2'!$B$7:$B$116,$A40,'LINHA 2'!T$7:T$116)</f>
        <v>0</v>
      </c>
      <c r="I40" s="89">
        <f>SUMIF('LINHA 2'!$B$7:$B$116,$A40,'LINHA 2'!X$7:X$116)</f>
        <v>0</v>
      </c>
      <c r="J40" s="89">
        <f>SUMIF('LINHA 2'!$B$7:$B$116,$A40,'LINHA 2'!Y$7:Y$116)</f>
        <v>0</v>
      </c>
      <c r="K40" s="89">
        <f>SUMIF('LINHA 2'!$B$7:$B$116,$A40,'LINHA 2'!Z$7:Z$116)</f>
        <v>0</v>
      </c>
      <c r="L40" s="89">
        <f>SUMIF('LINHA 2'!$B$7:$B$116,$A40,'LINHA 2'!AA$7:AA$116)</f>
        <v>0</v>
      </c>
      <c r="M40" s="89">
        <f>SUMIF('LINHA 2'!$B$7:$B$116,$A40,'LINHA 2'!AB$7:AB$116)</f>
        <v>0</v>
      </c>
      <c r="N40" s="89">
        <f>SUMIF('LINHA 2'!$B$7:$B$116,$A40,'LINHA 2'!AC$7:AC$116)</f>
        <v>0</v>
      </c>
      <c r="O40" s="89">
        <f>SUMIF('LINHA 2'!$B$7:$B$116,$A40,'LINHA 2'!AD$7:AD$116)</f>
        <v>0</v>
      </c>
      <c r="P40" s="89">
        <f>SUMIF('LINHA 2'!$B$7:$B$116,$A40,'LINHA 2'!AH$7:AH$116)</f>
        <v>0</v>
      </c>
      <c r="Q40" s="89">
        <f>SUMIF('LINHA 2'!$B$7:$B$116,$A40,'LINHA 2'!AI$7:AI$116)</f>
        <v>0</v>
      </c>
      <c r="R40" s="89">
        <f>SUMIF('LINHA 2'!$B$7:$B$116,$A40,'LINHA 2'!AJ$7:AJ$116)</f>
        <v>0</v>
      </c>
      <c r="S40" s="89">
        <f>SUMIF('LINHA 2'!$B$7:$B$116,$A40,'LINHA 2'!AK$7:AK$116)</f>
        <v>0</v>
      </c>
      <c r="T40" s="89">
        <f>SUMIF('LINHA 2'!$B$7:$B$116,$A40,'LINHA 2'!AL$7:AL$116)</f>
        <v>0</v>
      </c>
      <c r="U40" s="89">
        <f>SUMIF('LINHA 2'!$B$7:$B$116,$A40,'LINHA 2'!AM$7:AM$116)</f>
        <v>0</v>
      </c>
      <c r="V40" s="89">
        <f>SUMIF('LINHA 2'!$B$7:$B$116,$A40,'LINHA 2'!AN$7:AN$116)</f>
        <v>0</v>
      </c>
      <c r="W40" s="89">
        <f>SUMIF('LINHA 2'!$B$7:$B$116,$A40,'LINHA 2'!AR$7:AR$116)</f>
        <v>0</v>
      </c>
      <c r="X40" s="89">
        <f>SUMIF('LINHA 2'!$B$7:$B$116,$A40,'LINHA 2'!AS$7:AS$116)</f>
        <v>0</v>
      </c>
      <c r="Y40" s="89">
        <f>SUMIF('LINHA 2'!$B$7:$B$116,$A40,'LINHA 2'!AT$7:AT$116)</f>
        <v>0</v>
      </c>
      <c r="Z40" s="89">
        <f>SUMIF('LINHA 2'!$B$7:$B$116,$A40,'LINHA 2'!AU$7:AU$116)</f>
        <v>0</v>
      </c>
      <c r="AA40" s="89">
        <f>SUMIF('LINHA 2'!$B$7:$B$116,$A40,'LINHA 2'!AV$7:AV$116)</f>
        <v>0</v>
      </c>
      <c r="AB40" s="89">
        <f>SUMIF('LINHA 2'!$B$7:$B$116,$A40,'LINHA 2'!AW$7:AW$116)</f>
        <v>0</v>
      </c>
      <c r="AC40" s="89">
        <f>SUMIF('LINHA 2'!$B$7:$B$116,$A40,'LINHA 2'!AX$7:AX$116)</f>
        <v>0</v>
      </c>
      <c r="AD40" s="89">
        <f>SUMIF('LINHA 2'!$B$7:$B$116,$A40,'LINHA 2'!BB$7:BB$116)</f>
        <v>0</v>
      </c>
      <c r="AE40" s="89">
        <f>SUMIF('LINHA 2'!$B$7:$B$116,$A40,'LINHA 2'!BC$7:BC$116)</f>
        <v>0</v>
      </c>
      <c r="AF40" s="89">
        <f>SUMIF('LINHA 2'!$B$7:$B$116,$A40,'LINHA 2'!BD$7:BD$116)</f>
        <v>0</v>
      </c>
      <c r="AG40" s="89">
        <f>SUMIF('LINHA 2'!$B$7:$B$116,$A40,'LINHA 2'!BE$7:BE$116)</f>
        <v>0</v>
      </c>
      <c r="AH40" s="89">
        <f>SUMIF('LINHA 2'!$B$7:$B$116,$A40,'LINHA 2'!BF$7:BF$116)</f>
        <v>0</v>
      </c>
      <c r="AI40" s="89">
        <f>SUMIF('LINHA 2'!$B$7:$B$116,$A40,'LINHA 2'!BG$7:BG$116)</f>
        <v>0</v>
      </c>
      <c r="AJ40" s="89">
        <f>SUMIF('LINHA 2'!$B$7:$B$116,$A40,'LINHA 2'!BH$7:BH$116)</f>
        <v>0</v>
      </c>
      <c r="AK40" s="89">
        <f>SUMIF('LINHA 2'!$B$7:$B$116,$A40,'LINHA 2'!BL$7:BL$116)</f>
        <v>0</v>
      </c>
      <c r="AL40" s="89">
        <f>SUMIF('LINHA 2'!$B$7:$B$116,$A40,'LINHA 2'!BM$7:BM$116)</f>
        <v>0</v>
      </c>
      <c r="AM40" s="323">
        <f t="shared" si="46"/>
        <v>0</v>
      </c>
      <c r="AN40" s="1676"/>
      <c r="AO40" s="906">
        <f>VLOOKUP(A40,MI_ME!$B$246:$D$500,3,0)</f>
        <v>12</v>
      </c>
      <c r="AP40" s="1420">
        <f t="shared" si="7"/>
        <v>0</v>
      </c>
      <c r="AQ40" s="1420">
        <f t="shared" si="8"/>
        <v>0</v>
      </c>
      <c r="AR40" s="1420">
        <f t="shared" si="9"/>
        <v>0</v>
      </c>
      <c r="AS40" s="1420">
        <f t="shared" si="10"/>
        <v>0</v>
      </c>
      <c r="AT40" s="1420">
        <f t="shared" si="12"/>
        <v>0</v>
      </c>
      <c r="AU40" s="1420">
        <f t="shared" si="13"/>
        <v>0</v>
      </c>
      <c r="AV40" s="953"/>
    </row>
    <row r="41" spans="1:48" s="7" customFormat="1" ht="18.899999999999999" customHeight="1" x14ac:dyDescent="0.3">
      <c r="A41" s="905" t="s">
        <v>531</v>
      </c>
      <c r="B41" s="89">
        <f>SUMIF('LINHA 2'!$B$7:$B$116,$A41,'LINHA 2'!N$7:N$116)</f>
        <v>0</v>
      </c>
      <c r="C41" s="89">
        <f>SUMIF('LINHA 2'!$B$7:$B$116,$A41,'LINHA 2'!O$7:O$116)</f>
        <v>0</v>
      </c>
      <c r="D41" s="89">
        <f>SUMIF('LINHA 2'!$B$7:$B$116,$A41,'LINHA 2'!P$7:P$116)</f>
        <v>0</v>
      </c>
      <c r="E41" s="89">
        <f>SUMIF('LINHA 2'!$B$7:$B$116,$A41,'LINHA 2'!Q$7:Q$116)</f>
        <v>0</v>
      </c>
      <c r="F41" s="89">
        <f>SUMIF('LINHA 2'!$B$7:$B$116,$A41,'LINHA 2'!R$7:R$116)</f>
        <v>0</v>
      </c>
      <c r="G41" s="89">
        <f>SUMIF('LINHA 2'!$B$7:$B$116,$A41,'LINHA 2'!S$7:S$116)</f>
        <v>0</v>
      </c>
      <c r="H41" s="89">
        <f>SUMIF('LINHA 2'!$B$7:$B$116,$A41,'LINHA 2'!T$7:T$116)</f>
        <v>0</v>
      </c>
      <c r="I41" s="89">
        <f>SUMIF('LINHA 2'!$B$7:$B$116,$A41,'LINHA 2'!X$7:X$116)</f>
        <v>0</v>
      </c>
      <c r="J41" s="89">
        <f>SUMIF('LINHA 2'!$B$7:$B$116,$A41,'LINHA 2'!Y$7:Y$116)</f>
        <v>0</v>
      </c>
      <c r="K41" s="89">
        <f>SUMIF('LINHA 2'!$B$7:$B$116,$A41,'LINHA 2'!Z$7:Z$116)</f>
        <v>0</v>
      </c>
      <c r="L41" s="89">
        <f>SUMIF('LINHA 2'!$B$7:$B$116,$A41,'LINHA 2'!AA$7:AA$116)</f>
        <v>0</v>
      </c>
      <c r="M41" s="89">
        <f>SUMIF('LINHA 2'!$B$7:$B$116,$A41,'LINHA 2'!AB$7:AB$116)</f>
        <v>0</v>
      </c>
      <c r="N41" s="89">
        <f>SUMIF('LINHA 2'!$B$7:$B$116,$A41,'LINHA 2'!AC$7:AC$116)</f>
        <v>0</v>
      </c>
      <c r="O41" s="89">
        <f>SUMIF('LINHA 2'!$B$7:$B$116,$A41,'LINHA 2'!AD$7:AD$116)</f>
        <v>0</v>
      </c>
      <c r="P41" s="89">
        <f>SUMIF('LINHA 2'!$B$7:$B$116,$A41,'LINHA 2'!AH$7:AH$116)</f>
        <v>0</v>
      </c>
      <c r="Q41" s="89">
        <f>SUMIF('LINHA 2'!$B$7:$B$116,$A41,'LINHA 2'!AI$7:AI$116)</f>
        <v>0</v>
      </c>
      <c r="R41" s="89">
        <f>SUMIF('LINHA 2'!$B$7:$B$116,$A41,'LINHA 2'!AJ$7:AJ$116)</f>
        <v>0</v>
      </c>
      <c r="S41" s="89">
        <f>SUMIF('LINHA 2'!$B$7:$B$116,$A41,'LINHA 2'!AK$7:AK$116)</f>
        <v>0</v>
      </c>
      <c r="T41" s="89">
        <f>SUMIF('LINHA 2'!$B$7:$B$116,$A41,'LINHA 2'!AL$7:AL$116)</f>
        <v>0</v>
      </c>
      <c r="U41" s="89">
        <f>SUMIF('LINHA 2'!$B$7:$B$116,$A41,'LINHA 2'!AM$7:AM$116)</f>
        <v>0</v>
      </c>
      <c r="V41" s="89">
        <f>SUMIF('LINHA 2'!$B$7:$B$116,$A41,'LINHA 2'!AN$7:AN$116)</f>
        <v>0</v>
      </c>
      <c r="W41" s="89">
        <f>SUMIF('LINHA 2'!$B$7:$B$116,$A41,'LINHA 2'!AR$7:AR$116)</f>
        <v>0</v>
      </c>
      <c r="X41" s="89">
        <f>SUMIF('LINHA 2'!$B$7:$B$116,$A41,'LINHA 2'!AS$7:AS$116)</f>
        <v>0</v>
      </c>
      <c r="Y41" s="89">
        <f>SUMIF('LINHA 2'!$B$7:$B$116,$A41,'LINHA 2'!AT$7:AT$116)</f>
        <v>0</v>
      </c>
      <c r="Z41" s="89">
        <f>SUMIF('LINHA 2'!$B$7:$B$116,$A41,'LINHA 2'!AU$7:AU$116)</f>
        <v>0</v>
      </c>
      <c r="AA41" s="89">
        <f>SUMIF('LINHA 2'!$B$7:$B$116,$A41,'LINHA 2'!AV$7:AV$116)</f>
        <v>0</v>
      </c>
      <c r="AB41" s="89">
        <f>SUMIF('LINHA 2'!$B$7:$B$116,$A41,'LINHA 2'!AW$7:AW$116)</f>
        <v>0</v>
      </c>
      <c r="AC41" s="89">
        <f>SUMIF('LINHA 2'!$B$7:$B$116,$A41,'LINHA 2'!AX$7:AX$116)</f>
        <v>0</v>
      </c>
      <c r="AD41" s="89">
        <f>SUMIF('LINHA 2'!$B$7:$B$116,$A41,'LINHA 2'!BB$7:BB$116)</f>
        <v>0</v>
      </c>
      <c r="AE41" s="89">
        <f>SUMIF('LINHA 2'!$B$7:$B$116,$A41,'LINHA 2'!BC$7:BC$116)</f>
        <v>0</v>
      </c>
      <c r="AF41" s="89">
        <f>SUMIF('LINHA 2'!$B$7:$B$116,$A41,'LINHA 2'!BD$7:BD$116)</f>
        <v>0</v>
      </c>
      <c r="AG41" s="89">
        <f>SUMIF('LINHA 2'!$B$7:$B$116,$A41,'LINHA 2'!BE$7:BE$116)</f>
        <v>0</v>
      </c>
      <c r="AH41" s="89">
        <f>SUMIF('LINHA 2'!$B$7:$B$116,$A41,'LINHA 2'!BF$7:BF$116)</f>
        <v>0</v>
      </c>
      <c r="AI41" s="89">
        <f>SUMIF('LINHA 2'!$B$7:$B$116,$A41,'LINHA 2'!BG$7:BG$116)</f>
        <v>0</v>
      </c>
      <c r="AJ41" s="89">
        <f>SUMIF('LINHA 2'!$B$7:$B$116,$A41,'LINHA 2'!BH$7:BH$116)</f>
        <v>0</v>
      </c>
      <c r="AK41" s="89">
        <f>SUMIF('LINHA 2'!$B$7:$B$116,$A41,'LINHA 2'!BL$7:BL$116)</f>
        <v>0</v>
      </c>
      <c r="AL41" s="89">
        <f>SUMIF('LINHA 2'!$B$7:$B$116,$A41,'LINHA 2'!BM$7:BM$116)</f>
        <v>0</v>
      </c>
      <c r="AM41" s="323">
        <f t="shared" ref="AM41" si="47">SUM(B41:AL41)</f>
        <v>0</v>
      </c>
      <c r="AN41" s="1676"/>
      <c r="AO41" s="906">
        <f>VLOOKUP(A41,MI_ME!$B$246:$D$500,3,0)</f>
        <v>6</v>
      </c>
      <c r="AP41" s="1420">
        <f t="shared" ref="AP41" si="48">SUM(B41:H41)</f>
        <v>0</v>
      </c>
      <c r="AQ41" s="1420">
        <f t="shared" ref="AQ41" si="49">SUM(I41:O41)</f>
        <v>0</v>
      </c>
      <c r="AR41" s="1420">
        <f t="shared" ref="AR41" si="50">SUM(P41:V41)</f>
        <v>0</v>
      </c>
      <c r="AS41" s="1420">
        <f t="shared" ref="AS41" si="51">SUM(W41:AC41)</f>
        <v>0</v>
      </c>
      <c r="AT41" s="1420">
        <f t="shared" ref="AT41" si="52">SUM(AD41:AJ41)</f>
        <v>0</v>
      </c>
      <c r="AU41" s="1420">
        <f t="shared" ref="AU41" si="53">SUM(AK41:AL41)</f>
        <v>0</v>
      </c>
      <c r="AV41" s="953"/>
    </row>
    <row r="42" spans="1:48" s="7" customFormat="1" ht="18.899999999999999" customHeight="1" x14ac:dyDescent="0.3">
      <c r="A42" s="905" t="s">
        <v>687</v>
      </c>
      <c r="B42" s="89">
        <f>SUMIF('LINHA 2'!$B$7:$B$116,$A42,'LINHA 2'!N$7:N$116)</f>
        <v>0</v>
      </c>
      <c r="C42" s="89">
        <f>SUMIF('LINHA 2'!$B$7:$B$116,$A42,'LINHA 2'!O$7:O$116)</f>
        <v>0</v>
      </c>
      <c r="D42" s="89">
        <f>SUMIF('LINHA 2'!$B$7:$B$116,$A42,'LINHA 2'!P$7:P$116)</f>
        <v>0</v>
      </c>
      <c r="E42" s="89">
        <f>SUMIF('LINHA 2'!$B$7:$B$116,$A42,'LINHA 2'!Q$7:Q$116)</f>
        <v>0</v>
      </c>
      <c r="F42" s="89">
        <f>SUMIF('LINHA 2'!$B$7:$B$116,$A42,'LINHA 2'!R$7:R$116)</f>
        <v>1200</v>
      </c>
      <c r="G42" s="89">
        <f>SUMIF('LINHA 2'!$B$7:$B$116,$A42,'LINHA 2'!S$7:S$116)</f>
        <v>0</v>
      </c>
      <c r="H42" s="89">
        <f>SUMIF('LINHA 2'!$B$7:$B$116,$A42,'LINHA 2'!T$7:T$116)</f>
        <v>0</v>
      </c>
      <c r="I42" s="89">
        <f>SUMIF('LINHA 2'!$B$7:$B$116,$A42,'LINHA 2'!X$7:X$116)</f>
        <v>960</v>
      </c>
      <c r="J42" s="89">
        <f>SUMIF('LINHA 2'!$B$7:$B$116,$A42,'LINHA 2'!Y$7:Y$116)</f>
        <v>960</v>
      </c>
      <c r="K42" s="89">
        <f>SUMIF('LINHA 2'!$B$7:$B$116,$A42,'LINHA 2'!Z$7:Z$116)</f>
        <v>960</v>
      </c>
      <c r="L42" s="89">
        <f>SUMIF('LINHA 2'!$B$7:$B$116,$A42,'LINHA 2'!AA$7:AA$116)</f>
        <v>1200</v>
      </c>
      <c r="M42" s="89">
        <f>SUMIF('LINHA 2'!$B$7:$B$116,$A42,'LINHA 2'!AB$7:AB$116)</f>
        <v>1200</v>
      </c>
      <c r="N42" s="89">
        <f>SUMIF('LINHA 2'!$B$7:$B$116,$A42,'LINHA 2'!AC$7:AC$116)</f>
        <v>720</v>
      </c>
      <c r="O42" s="89">
        <f>SUMIF('LINHA 2'!$B$7:$B$116,$A42,'LINHA 2'!AD$7:AD$116)</f>
        <v>0</v>
      </c>
      <c r="P42" s="89">
        <f>SUMIF('LINHA 2'!$B$7:$B$116,$A42,'LINHA 2'!AH$7:AH$116)</f>
        <v>960</v>
      </c>
      <c r="Q42" s="89">
        <f>SUMIF('LINHA 2'!$B$7:$B$116,$A42,'LINHA 2'!AI$7:AI$116)</f>
        <v>960</v>
      </c>
      <c r="R42" s="89">
        <f>SUMIF('LINHA 2'!$B$7:$B$116,$A42,'LINHA 2'!AJ$7:AJ$116)</f>
        <v>1200</v>
      </c>
      <c r="S42" s="89">
        <f>SUMIF('LINHA 2'!$B$7:$B$116,$A42,'LINHA 2'!AK$7:AK$116)</f>
        <v>1200</v>
      </c>
      <c r="T42" s="89">
        <f>SUMIF('LINHA 2'!$B$7:$B$116,$A42,'LINHA 2'!AL$7:AL$116)</f>
        <v>1200</v>
      </c>
      <c r="U42" s="89">
        <f>SUMIF('LINHA 2'!$B$7:$B$116,$A42,'LINHA 2'!AM$7:AM$116)</f>
        <v>480</v>
      </c>
      <c r="V42" s="89">
        <f>SUMIF('LINHA 2'!$B$7:$B$116,$A42,'LINHA 2'!AN$7:AN$116)</f>
        <v>0</v>
      </c>
      <c r="W42" s="89">
        <f>SUMIF('LINHA 2'!$B$7:$B$116,$A42,'LINHA 2'!AR$7:AR$116)</f>
        <v>960</v>
      </c>
      <c r="X42" s="89">
        <f>SUMIF('LINHA 2'!$B$7:$B$116,$A42,'LINHA 2'!AS$7:AS$116)</f>
        <v>960</v>
      </c>
      <c r="Y42" s="89">
        <f>SUMIF('LINHA 2'!$B$7:$B$116,$A42,'LINHA 2'!AT$7:AT$116)</f>
        <v>960</v>
      </c>
      <c r="Z42" s="89">
        <f>SUMIF('LINHA 2'!$B$7:$B$116,$A42,'LINHA 2'!AU$7:AU$116)</f>
        <v>960</v>
      </c>
      <c r="AA42" s="89">
        <f>SUMIF('LINHA 2'!$B$7:$B$116,$A42,'LINHA 2'!AV$7:AV$116)</f>
        <v>960</v>
      </c>
      <c r="AB42" s="89">
        <f>SUMIF('LINHA 2'!$B$7:$B$116,$A42,'LINHA 2'!AW$7:AW$116)</f>
        <v>0</v>
      </c>
      <c r="AC42" s="89">
        <f>SUMIF('LINHA 2'!$B$7:$B$116,$A42,'LINHA 2'!AX$7:AX$116)</f>
        <v>0</v>
      </c>
      <c r="AD42" s="89">
        <f>SUMIF('LINHA 2'!$B$7:$B$116,$A42,'LINHA 2'!BB$7:BB$116)</f>
        <v>0</v>
      </c>
      <c r="AE42" s="89">
        <f>SUMIF('LINHA 2'!$B$7:$B$116,$A42,'LINHA 2'!BC$7:BC$116)</f>
        <v>0</v>
      </c>
      <c r="AF42" s="89">
        <f>SUMIF('LINHA 2'!$B$7:$B$116,$A42,'LINHA 2'!BD$7:BD$116)</f>
        <v>0</v>
      </c>
      <c r="AG42" s="89">
        <f>SUMIF('LINHA 2'!$B$7:$B$116,$A42,'LINHA 2'!BE$7:BE$116)</f>
        <v>0</v>
      </c>
      <c r="AH42" s="89">
        <f>SUMIF('LINHA 2'!$B$7:$B$116,$A42,'LINHA 2'!BF$7:BF$116)</f>
        <v>0</v>
      </c>
      <c r="AI42" s="89">
        <f>SUMIF('LINHA 2'!$B$7:$B$116,$A42,'LINHA 2'!BG$7:BG$116)</f>
        <v>0</v>
      </c>
      <c r="AJ42" s="89">
        <f>SUMIF('LINHA 2'!$B$7:$B$116,$A42,'LINHA 2'!BH$7:BH$116)</f>
        <v>0</v>
      </c>
      <c r="AK42" s="89">
        <f>SUMIF('LINHA 2'!$B$7:$B$116,$A42,'LINHA 2'!BL$7:BL$116)</f>
        <v>0</v>
      </c>
      <c r="AL42" s="89">
        <f>SUMIF('LINHA 2'!$B$7:$B$116,$A42,'LINHA 2'!BM$7:BM$116)</f>
        <v>0</v>
      </c>
      <c r="AM42" s="323">
        <f t="shared" si="46"/>
        <v>18000</v>
      </c>
      <c r="AN42" s="1676"/>
      <c r="AO42" s="906">
        <f>VLOOKUP(A42,MI_ME!$B$246:$D$500,3,0)</f>
        <v>12</v>
      </c>
      <c r="AP42" s="1420">
        <f t="shared" si="7"/>
        <v>1200</v>
      </c>
      <c r="AQ42" s="1420">
        <f t="shared" si="8"/>
        <v>6000</v>
      </c>
      <c r="AR42" s="1420">
        <f t="shared" si="9"/>
        <v>6000</v>
      </c>
      <c r="AS42" s="1420">
        <f t="shared" si="10"/>
        <v>4800</v>
      </c>
      <c r="AT42" s="1420">
        <f t="shared" si="12"/>
        <v>0</v>
      </c>
      <c r="AU42" s="1420">
        <f t="shared" si="13"/>
        <v>0</v>
      </c>
      <c r="AV42" s="953"/>
    </row>
    <row r="43" spans="1:48" s="7" customFormat="1" ht="18.899999999999999" customHeight="1" x14ac:dyDescent="0.3">
      <c r="A43" s="905" t="s">
        <v>251</v>
      </c>
      <c r="B43" s="89">
        <f>SUMIF('LINHA 2'!$B$7:$B$116,$A43,'LINHA 2'!N$7:N$116)</f>
        <v>0</v>
      </c>
      <c r="C43" s="89">
        <f>SUMIF('LINHA 2'!$B$7:$B$116,$A43,'LINHA 2'!O$7:O$116)</f>
        <v>0</v>
      </c>
      <c r="D43" s="89">
        <f>SUMIF('LINHA 2'!$B$7:$B$116,$A43,'LINHA 2'!P$7:P$116)</f>
        <v>0</v>
      </c>
      <c r="E43" s="89">
        <f>SUMIF('LINHA 2'!$B$7:$B$116,$A43,'LINHA 2'!Q$7:Q$116)</f>
        <v>0</v>
      </c>
      <c r="F43" s="89">
        <f>SUMIF('LINHA 2'!$B$7:$B$116,$A43,'LINHA 2'!R$7:R$116)</f>
        <v>0</v>
      </c>
      <c r="G43" s="89">
        <f>SUMIF('LINHA 2'!$B$7:$B$116,$A43,'LINHA 2'!S$7:S$116)</f>
        <v>0</v>
      </c>
      <c r="H43" s="89">
        <f>SUMIF('LINHA 2'!$B$7:$B$116,$A43,'LINHA 2'!T$7:T$116)</f>
        <v>0</v>
      </c>
      <c r="I43" s="89">
        <f>SUMIF('LINHA 2'!$B$7:$B$116,$A43,'LINHA 2'!X$7:X$116)</f>
        <v>0</v>
      </c>
      <c r="J43" s="89">
        <f>SUMIF('LINHA 2'!$B$7:$B$116,$A43,'LINHA 2'!Y$7:Y$116)</f>
        <v>0</v>
      </c>
      <c r="K43" s="89">
        <f>SUMIF('LINHA 2'!$B$7:$B$116,$A43,'LINHA 2'!Z$7:Z$116)</f>
        <v>0</v>
      </c>
      <c r="L43" s="89">
        <f>SUMIF('LINHA 2'!$B$7:$B$116,$A43,'LINHA 2'!AA$7:AA$116)</f>
        <v>0</v>
      </c>
      <c r="M43" s="89">
        <f>SUMIF('LINHA 2'!$B$7:$B$116,$A43,'LINHA 2'!AB$7:AB$116)</f>
        <v>0</v>
      </c>
      <c r="N43" s="89">
        <f>SUMIF('LINHA 2'!$B$7:$B$116,$A43,'LINHA 2'!AC$7:AC$116)</f>
        <v>0</v>
      </c>
      <c r="O43" s="89">
        <f>SUMIF('LINHA 2'!$B$7:$B$116,$A43,'LINHA 2'!AD$7:AD$116)</f>
        <v>0</v>
      </c>
      <c r="P43" s="89">
        <f>SUMIF('LINHA 2'!$B$7:$B$116,$A43,'LINHA 2'!AH$7:AH$116)</f>
        <v>0</v>
      </c>
      <c r="Q43" s="89">
        <f>SUMIF('LINHA 2'!$B$7:$B$116,$A43,'LINHA 2'!AI$7:AI$116)</f>
        <v>0</v>
      </c>
      <c r="R43" s="89">
        <f>SUMIF('LINHA 2'!$B$7:$B$116,$A43,'LINHA 2'!AJ$7:AJ$116)</f>
        <v>0</v>
      </c>
      <c r="S43" s="89">
        <f>SUMIF('LINHA 2'!$B$7:$B$116,$A43,'LINHA 2'!AK$7:AK$116)</f>
        <v>0</v>
      </c>
      <c r="T43" s="89">
        <f>SUMIF('LINHA 2'!$B$7:$B$116,$A43,'LINHA 2'!AL$7:AL$116)</f>
        <v>0</v>
      </c>
      <c r="U43" s="89">
        <f>SUMIF('LINHA 2'!$B$7:$B$116,$A43,'LINHA 2'!AM$7:AM$116)</f>
        <v>0</v>
      </c>
      <c r="V43" s="89">
        <f>SUMIF('LINHA 2'!$B$7:$B$116,$A43,'LINHA 2'!AN$7:AN$116)</f>
        <v>0</v>
      </c>
      <c r="W43" s="89">
        <f>SUMIF('LINHA 2'!$B$7:$B$116,$A43,'LINHA 2'!AR$7:AR$116)</f>
        <v>0</v>
      </c>
      <c r="X43" s="89">
        <f>SUMIF('LINHA 2'!$B$7:$B$116,$A43,'LINHA 2'!AS$7:AS$116)</f>
        <v>0</v>
      </c>
      <c r="Y43" s="89">
        <f>SUMIF('LINHA 2'!$B$7:$B$116,$A43,'LINHA 2'!AT$7:AT$116)</f>
        <v>0</v>
      </c>
      <c r="Z43" s="89">
        <f>SUMIF('LINHA 2'!$B$7:$B$116,$A43,'LINHA 2'!AU$7:AU$116)</f>
        <v>0</v>
      </c>
      <c r="AA43" s="89">
        <f>SUMIF('LINHA 2'!$B$7:$B$116,$A43,'LINHA 2'!AV$7:AV$116)</f>
        <v>0</v>
      </c>
      <c r="AB43" s="89">
        <f>SUMIF('LINHA 2'!$B$7:$B$116,$A43,'LINHA 2'!AW$7:AW$116)</f>
        <v>0</v>
      </c>
      <c r="AC43" s="89">
        <f>SUMIF('LINHA 2'!$B$7:$B$116,$A43,'LINHA 2'!AX$7:AX$116)</f>
        <v>0</v>
      </c>
      <c r="AD43" s="89">
        <f>SUMIF('LINHA 2'!$B$7:$B$116,$A43,'LINHA 2'!BB$7:BB$116)</f>
        <v>0</v>
      </c>
      <c r="AE43" s="89">
        <f>SUMIF('LINHA 2'!$B$7:$B$116,$A43,'LINHA 2'!BC$7:BC$116)</f>
        <v>0</v>
      </c>
      <c r="AF43" s="89">
        <f>SUMIF('LINHA 2'!$B$7:$B$116,$A43,'LINHA 2'!BD$7:BD$116)</f>
        <v>0</v>
      </c>
      <c r="AG43" s="89">
        <f>SUMIF('LINHA 2'!$B$7:$B$116,$A43,'LINHA 2'!BE$7:BE$116)</f>
        <v>0</v>
      </c>
      <c r="AH43" s="89">
        <f>SUMIF('LINHA 2'!$B$7:$B$116,$A43,'LINHA 2'!BF$7:BF$116)</f>
        <v>0</v>
      </c>
      <c r="AI43" s="89">
        <f>SUMIF('LINHA 2'!$B$7:$B$116,$A43,'LINHA 2'!BG$7:BG$116)</f>
        <v>0</v>
      </c>
      <c r="AJ43" s="89">
        <f>SUMIF('LINHA 2'!$B$7:$B$116,$A43,'LINHA 2'!BH$7:BH$116)</f>
        <v>0</v>
      </c>
      <c r="AK43" s="89">
        <f>SUMIF('LINHA 2'!$B$7:$B$116,$A43,'LINHA 2'!BL$7:BL$116)</f>
        <v>0</v>
      </c>
      <c r="AL43" s="89">
        <f>SUMIF('LINHA 2'!$B$7:$B$116,$A43,'LINHA 2'!BM$7:BM$116)</f>
        <v>0</v>
      </c>
      <c r="AM43" s="323">
        <f t="shared" si="46"/>
        <v>0</v>
      </c>
      <c r="AN43" s="1676"/>
      <c r="AO43" s="906">
        <f>VLOOKUP(A43,MI_ME!$B$246:$D$500,3,0)</f>
        <v>10</v>
      </c>
      <c r="AP43" s="1420">
        <f t="shared" ref="AP43:AP44" si="54">SUM(B43:H43)</f>
        <v>0</v>
      </c>
      <c r="AQ43" s="1420">
        <f t="shared" ref="AQ43:AQ44" si="55">SUM(I43:O43)</f>
        <v>0</v>
      </c>
      <c r="AR43" s="1420">
        <f t="shared" ref="AR43:AR44" si="56">SUM(P43:V43)</f>
        <v>0</v>
      </c>
      <c r="AS43" s="1420">
        <f t="shared" ref="AS43:AS44" si="57">SUM(W43:AC43)</f>
        <v>0</v>
      </c>
      <c r="AT43" s="1420">
        <f t="shared" si="12"/>
        <v>0</v>
      </c>
      <c r="AU43" s="1420">
        <f t="shared" si="13"/>
        <v>0</v>
      </c>
      <c r="AV43" s="953"/>
    </row>
    <row r="44" spans="1:48" s="7" customFormat="1" ht="18.899999999999999" customHeight="1" x14ac:dyDescent="0.3">
      <c r="A44" s="905" t="s">
        <v>612</v>
      </c>
      <c r="B44" s="89">
        <f>SUMIF('LINHA 2'!$B$7:$B$116,$A44,'LINHA 2'!N$7:N$116)</f>
        <v>0</v>
      </c>
      <c r="C44" s="89">
        <f>SUMIF('LINHA 2'!$B$7:$B$116,$A44,'LINHA 2'!O$7:O$116)</f>
        <v>0</v>
      </c>
      <c r="D44" s="89">
        <f>SUMIF('LINHA 2'!$B$7:$B$116,$A44,'LINHA 2'!P$7:P$116)</f>
        <v>0</v>
      </c>
      <c r="E44" s="89">
        <f>SUMIF('LINHA 2'!$B$7:$B$116,$A44,'LINHA 2'!Q$7:Q$116)</f>
        <v>0</v>
      </c>
      <c r="F44" s="89">
        <f>SUMIF('LINHA 2'!$B$7:$B$116,$A44,'LINHA 2'!R$7:R$116)</f>
        <v>0</v>
      </c>
      <c r="G44" s="89">
        <f>SUMIF('LINHA 2'!$B$7:$B$116,$A44,'LINHA 2'!S$7:S$116)</f>
        <v>0</v>
      </c>
      <c r="H44" s="89">
        <f>SUMIF('LINHA 2'!$B$7:$B$116,$A44,'LINHA 2'!T$7:T$116)</f>
        <v>0</v>
      </c>
      <c r="I44" s="89">
        <f>SUMIF('LINHA 2'!$B$7:$B$116,$A44,'LINHA 2'!X$7:X$116)</f>
        <v>0</v>
      </c>
      <c r="J44" s="89">
        <f>SUMIF('LINHA 2'!$B$7:$B$116,$A44,'LINHA 2'!Y$7:Y$116)</f>
        <v>0</v>
      </c>
      <c r="K44" s="89">
        <f>SUMIF('LINHA 2'!$B$7:$B$116,$A44,'LINHA 2'!Z$7:Z$116)</f>
        <v>0</v>
      </c>
      <c r="L44" s="89">
        <f>SUMIF('LINHA 2'!$B$7:$B$116,$A44,'LINHA 2'!AA$7:AA$116)</f>
        <v>0</v>
      </c>
      <c r="M44" s="89">
        <f>SUMIF('LINHA 2'!$B$7:$B$116,$A44,'LINHA 2'!AB$7:AB$116)</f>
        <v>0</v>
      </c>
      <c r="N44" s="89">
        <f>SUMIF('LINHA 2'!$B$7:$B$116,$A44,'LINHA 2'!AC$7:AC$116)</f>
        <v>0</v>
      </c>
      <c r="O44" s="89">
        <f>SUMIF('LINHA 2'!$B$7:$B$116,$A44,'LINHA 2'!AD$7:AD$116)</f>
        <v>0</v>
      </c>
      <c r="P44" s="89">
        <f>SUMIF('LINHA 2'!$B$7:$B$116,$A44,'LINHA 2'!AH$7:AH$116)</f>
        <v>0</v>
      </c>
      <c r="Q44" s="89">
        <f>SUMIF('LINHA 2'!$B$7:$B$116,$A44,'LINHA 2'!AI$7:AI$116)</f>
        <v>0</v>
      </c>
      <c r="R44" s="89">
        <f>SUMIF('LINHA 2'!$B$7:$B$116,$A44,'LINHA 2'!AJ$7:AJ$116)</f>
        <v>0</v>
      </c>
      <c r="S44" s="89">
        <f>SUMIF('LINHA 2'!$B$7:$B$116,$A44,'LINHA 2'!AK$7:AK$116)</f>
        <v>0</v>
      </c>
      <c r="T44" s="89">
        <f>SUMIF('LINHA 2'!$B$7:$B$116,$A44,'LINHA 2'!AL$7:AL$116)</f>
        <v>0</v>
      </c>
      <c r="U44" s="89">
        <f>SUMIF('LINHA 2'!$B$7:$B$116,$A44,'LINHA 2'!AM$7:AM$116)</f>
        <v>0</v>
      </c>
      <c r="V44" s="89">
        <f>SUMIF('LINHA 2'!$B$7:$B$116,$A44,'LINHA 2'!AN$7:AN$116)</f>
        <v>0</v>
      </c>
      <c r="W44" s="89">
        <f>SUMIF('LINHA 2'!$B$7:$B$116,$A44,'LINHA 2'!AR$7:AR$116)</f>
        <v>0</v>
      </c>
      <c r="X44" s="89">
        <f>SUMIF('LINHA 2'!$B$7:$B$116,$A44,'LINHA 2'!AS$7:AS$116)</f>
        <v>0</v>
      </c>
      <c r="Y44" s="89">
        <f>SUMIF('LINHA 2'!$B$7:$B$116,$A44,'LINHA 2'!AT$7:AT$116)</f>
        <v>0</v>
      </c>
      <c r="Z44" s="89">
        <f>SUMIF('LINHA 2'!$B$7:$B$116,$A44,'LINHA 2'!AU$7:AU$116)</f>
        <v>0</v>
      </c>
      <c r="AA44" s="89">
        <f>SUMIF('LINHA 2'!$B$7:$B$116,$A44,'LINHA 2'!AV$7:AV$116)</f>
        <v>0</v>
      </c>
      <c r="AB44" s="89">
        <f>SUMIF('LINHA 2'!$B$7:$B$116,$A44,'LINHA 2'!AW$7:AW$116)</f>
        <v>0</v>
      </c>
      <c r="AC44" s="89">
        <f>SUMIF('LINHA 2'!$B$7:$B$116,$A44,'LINHA 2'!AX$7:AX$116)</f>
        <v>0</v>
      </c>
      <c r="AD44" s="89">
        <f>SUMIF('LINHA 2'!$B$7:$B$116,$A44,'LINHA 2'!BB$7:BB$116)</f>
        <v>0</v>
      </c>
      <c r="AE44" s="89">
        <f>SUMIF('LINHA 2'!$B$7:$B$116,$A44,'LINHA 2'!BC$7:BC$116)</f>
        <v>0</v>
      </c>
      <c r="AF44" s="89">
        <f>SUMIF('LINHA 2'!$B$7:$B$116,$A44,'LINHA 2'!BD$7:BD$116)</f>
        <v>0</v>
      </c>
      <c r="AG44" s="89">
        <f>SUMIF('LINHA 2'!$B$7:$B$116,$A44,'LINHA 2'!BE$7:BE$116)</f>
        <v>0</v>
      </c>
      <c r="AH44" s="89">
        <f>SUMIF('LINHA 2'!$B$7:$B$116,$A44,'LINHA 2'!BF$7:BF$116)</f>
        <v>0</v>
      </c>
      <c r="AI44" s="89">
        <f>SUMIF('LINHA 2'!$B$7:$B$116,$A44,'LINHA 2'!BG$7:BG$116)</f>
        <v>0</v>
      </c>
      <c r="AJ44" s="89">
        <f>SUMIF('LINHA 2'!$B$7:$B$116,$A44,'LINHA 2'!BH$7:BH$116)</f>
        <v>0</v>
      </c>
      <c r="AK44" s="89">
        <f>SUMIF('LINHA 2'!$B$7:$B$116,$A44,'LINHA 2'!BL$7:BL$116)</f>
        <v>0</v>
      </c>
      <c r="AL44" s="89">
        <f>SUMIF('LINHA 2'!$B$7:$B$116,$A44,'LINHA 2'!BM$7:BM$116)</f>
        <v>0</v>
      </c>
      <c r="AM44" s="323">
        <f t="shared" si="46"/>
        <v>0</v>
      </c>
      <c r="AN44" s="1676"/>
      <c r="AO44" s="906">
        <f>VLOOKUP(A44,MI_ME!$B$246:$D$500,3,0)</f>
        <v>10</v>
      </c>
      <c r="AP44" s="1420">
        <f t="shared" si="54"/>
        <v>0</v>
      </c>
      <c r="AQ44" s="1420">
        <f t="shared" si="55"/>
        <v>0</v>
      </c>
      <c r="AR44" s="1420">
        <f t="shared" si="56"/>
        <v>0</v>
      </c>
      <c r="AS44" s="1420">
        <f t="shared" si="57"/>
        <v>0</v>
      </c>
      <c r="AT44" s="1420">
        <f t="shared" si="12"/>
        <v>0</v>
      </c>
      <c r="AU44" s="1420">
        <f t="shared" si="13"/>
        <v>0</v>
      </c>
      <c r="AV44" s="953"/>
    </row>
    <row r="45" spans="1:48" s="7" customFormat="1" ht="18.899999999999999" customHeight="1" x14ac:dyDescent="0.3">
      <c r="A45" s="905" t="s">
        <v>1227</v>
      </c>
      <c r="B45" s="89">
        <f>SUMIF('LINHA 2'!$B$7:$B$116,$A45,'LINHA 2'!N$7:N$116)</f>
        <v>0</v>
      </c>
      <c r="C45" s="89">
        <f>SUMIF('LINHA 2'!$B$7:$B$116,$A45,'LINHA 2'!O$7:O$116)</f>
        <v>0</v>
      </c>
      <c r="D45" s="89">
        <f>SUMIF('LINHA 2'!$B$7:$B$116,$A45,'LINHA 2'!P$7:P$116)</f>
        <v>0</v>
      </c>
      <c r="E45" s="89">
        <f>SUMIF('LINHA 2'!$B$7:$B$116,$A45,'LINHA 2'!Q$7:Q$116)</f>
        <v>0</v>
      </c>
      <c r="F45" s="89">
        <f>SUMIF('LINHA 2'!$B$7:$B$116,$A45,'LINHA 2'!R$7:R$116)</f>
        <v>0</v>
      </c>
      <c r="G45" s="89">
        <f>SUMIF('LINHA 2'!$B$7:$B$116,$A45,'LINHA 2'!S$7:S$116)</f>
        <v>0</v>
      </c>
      <c r="H45" s="89">
        <f>SUMIF('LINHA 2'!$B$7:$B$116,$A45,'LINHA 2'!T$7:T$116)</f>
        <v>0</v>
      </c>
      <c r="I45" s="89">
        <f>SUMIF('LINHA 2'!$B$7:$B$116,$A45,'LINHA 2'!X$7:X$116)</f>
        <v>0</v>
      </c>
      <c r="J45" s="89">
        <f>SUMIF('LINHA 2'!$B$7:$B$116,$A45,'LINHA 2'!Y$7:Y$116)</f>
        <v>0</v>
      </c>
      <c r="K45" s="89">
        <f>SUMIF('LINHA 2'!$B$7:$B$116,$A45,'LINHA 2'!Z$7:Z$116)</f>
        <v>0</v>
      </c>
      <c r="L45" s="89">
        <f>SUMIF('LINHA 2'!$B$7:$B$116,$A45,'LINHA 2'!AA$7:AA$116)</f>
        <v>0</v>
      </c>
      <c r="M45" s="89">
        <f>SUMIF('LINHA 2'!$B$7:$B$116,$A45,'LINHA 2'!AB$7:AB$116)</f>
        <v>0</v>
      </c>
      <c r="N45" s="89">
        <f>SUMIF('LINHA 2'!$B$7:$B$116,$A45,'LINHA 2'!AC$7:AC$116)</f>
        <v>0</v>
      </c>
      <c r="O45" s="89">
        <f>SUMIF('LINHA 2'!$B$7:$B$116,$A45,'LINHA 2'!AD$7:AD$116)</f>
        <v>0</v>
      </c>
      <c r="P45" s="89">
        <f>SUMIF('LINHA 2'!$B$7:$B$116,$A45,'LINHA 2'!AH$7:AH$116)</f>
        <v>0</v>
      </c>
      <c r="Q45" s="89">
        <f>SUMIF('LINHA 2'!$B$7:$B$116,$A45,'LINHA 2'!AI$7:AI$116)</f>
        <v>0</v>
      </c>
      <c r="R45" s="89">
        <f>SUMIF('LINHA 2'!$B$7:$B$116,$A45,'LINHA 2'!AJ$7:AJ$116)</f>
        <v>0</v>
      </c>
      <c r="S45" s="89">
        <f>SUMIF('LINHA 2'!$B$7:$B$116,$A45,'LINHA 2'!AK$7:AK$116)</f>
        <v>0</v>
      </c>
      <c r="T45" s="89">
        <f>SUMIF('LINHA 2'!$B$7:$B$116,$A45,'LINHA 2'!AL$7:AL$116)</f>
        <v>0</v>
      </c>
      <c r="U45" s="89">
        <f>SUMIF('LINHA 2'!$B$7:$B$116,$A45,'LINHA 2'!AM$7:AM$116)</f>
        <v>0</v>
      </c>
      <c r="V45" s="89">
        <f>SUMIF('LINHA 2'!$B$7:$B$116,$A45,'LINHA 2'!AN$7:AN$116)</f>
        <v>0</v>
      </c>
      <c r="W45" s="89">
        <f>SUMIF('LINHA 2'!$B$7:$B$116,$A45,'LINHA 2'!AR$7:AR$116)</f>
        <v>0</v>
      </c>
      <c r="X45" s="89">
        <f>SUMIF('LINHA 2'!$B$7:$B$116,$A45,'LINHA 2'!AS$7:AS$116)</f>
        <v>0</v>
      </c>
      <c r="Y45" s="89">
        <f>SUMIF('LINHA 2'!$B$7:$B$116,$A45,'LINHA 2'!AT$7:AT$116)</f>
        <v>0</v>
      </c>
      <c r="Z45" s="89">
        <f>SUMIF('LINHA 2'!$B$7:$B$116,$A45,'LINHA 2'!AU$7:AU$116)</f>
        <v>0</v>
      </c>
      <c r="AA45" s="89">
        <f>SUMIF('LINHA 2'!$B$7:$B$116,$A45,'LINHA 2'!AV$7:AV$116)</f>
        <v>0</v>
      </c>
      <c r="AB45" s="89">
        <f>SUMIF('LINHA 2'!$B$7:$B$116,$A45,'LINHA 2'!AW$7:AW$116)</f>
        <v>0</v>
      </c>
      <c r="AC45" s="89">
        <f>SUMIF('LINHA 2'!$B$7:$B$116,$A45,'LINHA 2'!AX$7:AX$116)</f>
        <v>0</v>
      </c>
      <c r="AD45" s="89">
        <f>SUMIF('LINHA 2'!$B$7:$B$116,$A45,'LINHA 2'!BB$7:BB$116)</f>
        <v>0</v>
      </c>
      <c r="AE45" s="89">
        <f>SUMIF('LINHA 2'!$B$7:$B$116,$A45,'LINHA 2'!BC$7:BC$116)</f>
        <v>0</v>
      </c>
      <c r="AF45" s="89">
        <f>SUMIF('LINHA 2'!$B$7:$B$116,$A45,'LINHA 2'!BD$7:BD$116)</f>
        <v>0</v>
      </c>
      <c r="AG45" s="89">
        <f>SUMIF('LINHA 2'!$B$7:$B$116,$A45,'LINHA 2'!BE$7:BE$116)</f>
        <v>0</v>
      </c>
      <c r="AH45" s="89">
        <f>SUMIF('LINHA 2'!$B$7:$B$116,$A45,'LINHA 2'!BF$7:BF$116)</f>
        <v>0</v>
      </c>
      <c r="AI45" s="89">
        <f>SUMIF('LINHA 2'!$B$7:$B$116,$A45,'LINHA 2'!BG$7:BG$116)</f>
        <v>0</v>
      </c>
      <c r="AJ45" s="89">
        <f>SUMIF('LINHA 2'!$B$7:$B$116,$A45,'LINHA 2'!BH$7:BH$116)</f>
        <v>0</v>
      </c>
      <c r="AK45" s="89">
        <f>SUMIF('LINHA 2'!$B$7:$B$116,$A45,'LINHA 2'!BL$7:BL$116)</f>
        <v>0</v>
      </c>
      <c r="AL45" s="89">
        <f>SUMIF('LINHA 2'!$B$7:$B$116,$A45,'LINHA 2'!BM$7:BM$116)</f>
        <v>0</v>
      </c>
      <c r="AM45" s="323">
        <f t="shared" ref="AM45" si="58">SUM(B45:AL45)</f>
        <v>0</v>
      </c>
      <c r="AN45" s="1676"/>
      <c r="AO45" s="906">
        <f>VLOOKUP(A45,MI_ME!$B$246:$D$500,3,0)</f>
        <v>10</v>
      </c>
      <c r="AP45" s="1420">
        <f t="shared" ref="AP45" si="59">SUM(B45:H45)</f>
        <v>0</v>
      </c>
      <c r="AQ45" s="1420">
        <f t="shared" ref="AQ45" si="60">SUM(I45:O45)</f>
        <v>0</v>
      </c>
      <c r="AR45" s="1420">
        <f t="shared" ref="AR45" si="61">SUM(P45:V45)</f>
        <v>0</v>
      </c>
      <c r="AS45" s="1420">
        <f t="shared" ref="AS45" si="62">SUM(W45:AC45)</f>
        <v>0</v>
      </c>
      <c r="AT45" s="1420">
        <f t="shared" ref="AT45" si="63">SUM(AD45:AJ45)</f>
        <v>0</v>
      </c>
      <c r="AU45" s="1420">
        <f t="shared" ref="AU45" si="64">SUM(AK45:AL45)</f>
        <v>0</v>
      </c>
      <c r="AV45" s="953"/>
    </row>
    <row r="46" spans="1:48" s="7" customFormat="1" ht="18.899999999999999" customHeight="1" x14ac:dyDescent="0.3">
      <c r="A46" s="905" t="s">
        <v>1228</v>
      </c>
      <c r="B46" s="89">
        <f>SUMIF('LINHA 2'!$B$7:$B$116,$A46,'LINHA 2'!N$7:N$116)</f>
        <v>0</v>
      </c>
      <c r="C46" s="89">
        <f>SUMIF('LINHA 2'!$B$7:$B$116,$A46,'LINHA 2'!O$7:O$116)</f>
        <v>0</v>
      </c>
      <c r="D46" s="89">
        <f>SUMIF('LINHA 2'!$B$7:$B$116,$A46,'LINHA 2'!P$7:P$116)</f>
        <v>0</v>
      </c>
      <c r="E46" s="89">
        <f>SUMIF('LINHA 2'!$B$7:$B$116,$A46,'LINHA 2'!Q$7:Q$116)</f>
        <v>0</v>
      </c>
      <c r="F46" s="89">
        <f>SUMIF('LINHA 2'!$B$7:$B$116,$A46,'LINHA 2'!R$7:R$116)</f>
        <v>0</v>
      </c>
      <c r="G46" s="89">
        <f>SUMIF('LINHA 2'!$B$7:$B$116,$A46,'LINHA 2'!S$7:S$116)</f>
        <v>0</v>
      </c>
      <c r="H46" s="89">
        <f>SUMIF('LINHA 2'!$B$7:$B$116,$A46,'LINHA 2'!T$7:T$116)</f>
        <v>0</v>
      </c>
      <c r="I46" s="89">
        <f>SUMIF('LINHA 2'!$B$7:$B$116,$A46,'LINHA 2'!X$7:X$116)</f>
        <v>0</v>
      </c>
      <c r="J46" s="89">
        <f>SUMIF('LINHA 2'!$B$7:$B$116,$A46,'LINHA 2'!Y$7:Y$116)</f>
        <v>0</v>
      </c>
      <c r="K46" s="89">
        <f>SUMIF('LINHA 2'!$B$7:$B$116,$A46,'LINHA 2'!Z$7:Z$116)</f>
        <v>0</v>
      </c>
      <c r="L46" s="89">
        <f>SUMIF('LINHA 2'!$B$7:$B$116,$A46,'LINHA 2'!AA$7:AA$116)</f>
        <v>0</v>
      </c>
      <c r="M46" s="89">
        <f>SUMIF('LINHA 2'!$B$7:$B$116,$A46,'LINHA 2'!AB$7:AB$116)</f>
        <v>0</v>
      </c>
      <c r="N46" s="89">
        <f>SUMIF('LINHA 2'!$B$7:$B$116,$A46,'LINHA 2'!AC$7:AC$116)</f>
        <v>0</v>
      </c>
      <c r="O46" s="89">
        <f>SUMIF('LINHA 2'!$B$7:$B$116,$A46,'LINHA 2'!AD$7:AD$116)</f>
        <v>0</v>
      </c>
      <c r="P46" s="89">
        <f>SUMIF('LINHA 2'!$B$7:$B$116,$A46,'LINHA 2'!AH$7:AH$116)</f>
        <v>0</v>
      </c>
      <c r="Q46" s="89">
        <f>SUMIF('LINHA 2'!$B$7:$B$116,$A46,'LINHA 2'!AI$7:AI$116)</f>
        <v>0</v>
      </c>
      <c r="R46" s="89">
        <f>SUMIF('LINHA 2'!$B$7:$B$116,$A46,'LINHA 2'!AJ$7:AJ$116)</f>
        <v>0</v>
      </c>
      <c r="S46" s="89">
        <f>SUMIF('LINHA 2'!$B$7:$B$116,$A46,'LINHA 2'!AK$7:AK$116)</f>
        <v>0</v>
      </c>
      <c r="T46" s="89">
        <f>SUMIF('LINHA 2'!$B$7:$B$116,$A46,'LINHA 2'!AL$7:AL$116)</f>
        <v>0</v>
      </c>
      <c r="U46" s="89">
        <f>SUMIF('LINHA 2'!$B$7:$B$116,$A46,'LINHA 2'!AM$7:AM$116)</f>
        <v>0</v>
      </c>
      <c r="V46" s="89">
        <f>SUMIF('LINHA 2'!$B$7:$B$116,$A46,'LINHA 2'!AN$7:AN$116)</f>
        <v>0</v>
      </c>
      <c r="W46" s="89">
        <f>SUMIF('LINHA 2'!$B$7:$B$116,$A46,'LINHA 2'!AR$7:AR$116)</f>
        <v>0</v>
      </c>
      <c r="X46" s="89">
        <f>SUMIF('LINHA 2'!$B$7:$B$116,$A46,'LINHA 2'!AS$7:AS$116)</f>
        <v>0</v>
      </c>
      <c r="Y46" s="89">
        <f>SUMIF('LINHA 2'!$B$7:$B$116,$A46,'LINHA 2'!AT$7:AT$116)</f>
        <v>0</v>
      </c>
      <c r="Z46" s="89">
        <f>SUMIF('LINHA 2'!$B$7:$B$116,$A46,'LINHA 2'!AU$7:AU$116)</f>
        <v>0</v>
      </c>
      <c r="AA46" s="89">
        <f>SUMIF('LINHA 2'!$B$7:$B$116,$A46,'LINHA 2'!AV$7:AV$116)</f>
        <v>0</v>
      </c>
      <c r="AB46" s="89">
        <f>SUMIF('LINHA 2'!$B$7:$B$116,$A46,'LINHA 2'!AW$7:AW$116)</f>
        <v>0</v>
      </c>
      <c r="AC46" s="89">
        <f>SUMIF('LINHA 2'!$B$7:$B$116,$A46,'LINHA 2'!AX$7:AX$116)</f>
        <v>0</v>
      </c>
      <c r="AD46" s="89">
        <f>SUMIF('LINHA 2'!$B$7:$B$116,$A46,'LINHA 2'!BB$7:BB$116)</f>
        <v>0</v>
      </c>
      <c r="AE46" s="89">
        <f>SUMIF('LINHA 2'!$B$7:$B$116,$A46,'LINHA 2'!BC$7:BC$116)</f>
        <v>0</v>
      </c>
      <c r="AF46" s="89">
        <f>SUMIF('LINHA 2'!$B$7:$B$116,$A46,'LINHA 2'!BD$7:BD$116)</f>
        <v>0</v>
      </c>
      <c r="AG46" s="89">
        <f>SUMIF('LINHA 2'!$B$7:$B$116,$A46,'LINHA 2'!BE$7:BE$116)</f>
        <v>0</v>
      </c>
      <c r="AH46" s="89">
        <f>SUMIF('LINHA 2'!$B$7:$B$116,$A46,'LINHA 2'!BF$7:BF$116)</f>
        <v>0</v>
      </c>
      <c r="AI46" s="89">
        <f>SUMIF('LINHA 2'!$B$7:$B$116,$A46,'LINHA 2'!BG$7:BG$116)</f>
        <v>0</v>
      </c>
      <c r="AJ46" s="89">
        <f>SUMIF('LINHA 2'!$B$7:$B$116,$A46,'LINHA 2'!BH$7:BH$116)</f>
        <v>0</v>
      </c>
      <c r="AK46" s="89">
        <f>SUMIF('LINHA 2'!$B$7:$B$116,$A46,'LINHA 2'!BL$7:BL$116)</f>
        <v>0</v>
      </c>
      <c r="AL46" s="89">
        <f>SUMIF('LINHA 2'!$B$7:$B$116,$A46,'LINHA 2'!BM$7:BM$116)</f>
        <v>0</v>
      </c>
      <c r="AM46" s="323">
        <f t="shared" si="46"/>
        <v>0</v>
      </c>
      <c r="AN46" s="1676"/>
      <c r="AO46" s="906">
        <f>VLOOKUP(A46,MI_ME!$B$246:$D$500,3,0)</f>
        <v>10</v>
      </c>
      <c r="AP46" s="1420">
        <f t="shared" si="7"/>
        <v>0</v>
      </c>
      <c r="AQ46" s="1420">
        <f t="shared" si="8"/>
        <v>0</v>
      </c>
      <c r="AR46" s="1420">
        <f t="shared" si="9"/>
        <v>0</v>
      </c>
      <c r="AS46" s="1420">
        <f t="shared" si="10"/>
        <v>0</v>
      </c>
      <c r="AT46" s="1420">
        <f t="shared" si="12"/>
        <v>0</v>
      </c>
      <c r="AU46" s="1420">
        <f t="shared" si="13"/>
        <v>0</v>
      </c>
      <c r="AV46" s="953"/>
    </row>
    <row r="47" spans="1:48" s="7" customFormat="1" ht="18.899999999999999" customHeight="1" x14ac:dyDescent="0.3">
      <c r="A47" s="905" t="s">
        <v>1299</v>
      </c>
      <c r="B47" s="89">
        <f>SUMIF('LINHA 2'!$B$7:$B$116,$A47,'LINHA 2'!N$7:N$116)</f>
        <v>0</v>
      </c>
      <c r="C47" s="89">
        <f>SUMIF('LINHA 2'!$B$7:$B$116,$A47,'LINHA 2'!O$7:O$116)</f>
        <v>0</v>
      </c>
      <c r="D47" s="89">
        <f>SUMIF('LINHA 2'!$B$7:$B$116,$A47,'LINHA 2'!P$7:P$116)</f>
        <v>0</v>
      </c>
      <c r="E47" s="89">
        <f>SUMIF('LINHA 2'!$B$7:$B$116,$A47,'LINHA 2'!Q$7:Q$116)</f>
        <v>0</v>
      </c>
      <c r="F47" s="89">
        <f>SUMIF('LINHA 2'!$B$7:$B$116,$A47,'LINHA 2'!R$7:R$116)</f>
        <v>0</v>
      </c>
      <c r="G47" s="89">
        <f>SUMIF('LINHA 2'!$B$7:$B$116,$A47,'LINHA 2'!S$7:S$116)</f>
        <v>0</v>
      </c>
      <c r="H47" s="89">
        <f>SUMIF('LINHA 2'!$B$7:$B$116,$A47,'LINHA 2'!T$7:T$116)</f>
        <v>0</v>
      </c>
      <c r="I47" s="89">
        <f>SUMIF('LINHA 2'!$B$7:$B$116,$A47,'LINHA 2'!X$7:X$116)</f>
        <v>0</v>
      </c>
      <c r="J47" s="89">
        <f>SUMIF('LINHA 2'!$B$7:$B$116,$A47,'LINHA 2'!Y$7:Y$116)</f>
        <v>0</v>
      </c>
      <c r="K47" s="89">
        <f>SUMIF('LINHA 2'!$B$7:$B$116,$A47,'LINHA 2'!Z$7:Z$116)</f>
        <v>0</v>
      </c>
      <c r="L47" s="89">
        <f>SUMIF('LINHA 2'!$B$7:$B$116,$A47,'LINHA 2'!AA$7:AA$116)</f>
        <v>0</v>
      </c>
      <c r="M47" s="89">
        <f>SUMIF('LINHA 2'!$B$7:$B$116,$A47,'LINHA 2'!AB$7:AB$116)</f>
        <v>0</v>
      </c>
      <c r="N47" s="89">
        <f>SUMIF('LINHA 2'!$B$7:$B$116,$A47,'LINHA 2'!AC$7:AC$116)</f>
        <v>0</v>
      </c>
      <c r="O47" s="89">
        <f>SUMIF('LINHA 2'!$B$7:$B$116,$A47,'LINHA 2'!AD$7:AD$116)</f>
        <v>0</v>
      </c>
      <c r="P47" s="89">
        <f>SUMIF('LINHA 2'!$B$7:$B$116,$A47,'LINHA 2'!AH$7:AH$116)</f>
        <v>0</v>
      </c>
      <c r="Q47" s="89">
        <f>SUMIF('LINHA 2'!$B$7:$B$116,$A47,'LINHA 2'!AI$7:AI$116)</f>
        <v>0</v>
      </c>
      <c r="R47" s="89">
        <f>SUMIF('LINHA 2'!$B$7:$B$116,$A47,'LINHA 2'!AJ$7:AJ$116)</f>
        <v>0</v>
      </c>
      <c r="S47" s="89">
        <f>SUMIF('LINHA 2'!$B$7:$B$116,$A47,'LINHA 2'!AK$7:AK$116)</f>
        <v>0</v>
      </c>
      <c r="T47" s="89">
        <f>SUMIF('LINHA 2'!$B$7:$B$116,$A47,'LINHA 2'!AL$7:AL$116)</f>
        <v>0</v>
      </c>
      <c r="U47" s="89">
        <f>SUMIF('LINHA 2'!$B$7:$B$116,$A47,'LINHA 2'!AM$7:AM$116)</f>
        <v>0</v>
      </c>
      <c r="V47" s="89">
        <f>SUMIF('LINHA 2'!$B$7:$B$116,$A47,'LINHA 2'!AN$7:AN$116)</f>
        <v>0</v>
      </c>
      <c r="W47" s="89">
        <f>SUMIF('LINHA 2'!$B$7:$B$116,$A47,'LINHA 2'!AR$7:AR$116)</f>
        <v>0</v>
      </c>
      <c r="X47" s="89">
        <f>SUMIF('LINHA 2'!$B$7:$B$116,$A47,'LINHA 2'!AS$7:AS$116)</f>
        <v>0</v>
      </c>
      <c r="Y47" s="89">
        <f>SUMIF('LINHA 2'!$B$7:$B$116,$A47,'LINHA 2'!AT$7:AT$116)</f>
        <v>0</v>
      </c>
      <c r="Z47" s="89">
        <f>SUMIF('LINHA 2'!$B$7:$B$116,$A47,'LINHA 2'!AU$7:AU$116)</f>
        <v>0</v>
      </c>
      <c r="AA47" s="89">
        <f>SUMIF('LINHA 2'!$B$7:$B$116,$A47,'LINHA 2'!AV$7:AV$116)</f>
        <v>0</v>
      </c>
      <c r="AB47" s="89">
        <f>SUMIF('LINHA 2'!$B$7:$B$116,$A47,'LINHA 2'!AW$7:AW$116)</f>
        <v>0</v>
      </c>
      <c r="AC47" s="89">
        <f>SUMIF('LINHA 2'!$B$7:$B$116,$A47,'LINHA 2'!AX$7:AX$116)</f>
        <v>0</v>
      </c>
      <c r="AD47" s="89">
        <f>SUMIF('LINHA 2'!$B$7:$B$116,$A47,'LINHA 2'!BB$7:BB$116)</f>
        <v>0</v>
      </c>
      <c r="AE47" s="89">
        <f>SUMIF('LINHA 2'!$B$7:$B$116,$A47,'LINHA 2'!BC$7:BC$116)</f>
        <v>0</v>
      </c>
      <c r="AF47" s="89">
        <f>SUMIF('LINHA 2'!$B$7:$B$116,$A47,'LINHA 2'!BD$7:BD$116)</f>
        <v>0</v>
      </c>
      <c r="AG47" s="89">
        <f>SUMIF('LINHA 2'!$B$7:$B$116,$A47,'LINHA 2'!BE$7:BE$116)</f>
        <v>0</v>
      </c>
      <c r="AH47" s="89">
        <f>SUMIF('LINHA 2'!$B$7:$B$116,$A47,'LINHA 2'!BF$7:BF$116)</f>
        <v>0</v>
      </c>
      <c r="AI47" s="89">
        <f>SUMIF('LINHA 2'!$B$7:$B$116,$A47,'LINHA 2'!BG$7:BG$116)</f>
        <v>0</v>
      </c>
      <c r="AJ47" s="89">
        <f>SUMIF('LINHA 2'!$B$7:$B$116,$A47,'LINHA 2'!BH$7:BH$116)</f>
        <v>0</v>
      </c>
      <c r="AK47" s="89">
        <f>SUMIF('LINHA 2'!$B$7:$B$116,$A47,'LINHA 2'!BL$7:BL$116)</f>
        <v>0</v>
      </c>
      <c r="AL47" s="89">
        <f>SUMIF('LINHA 2'!$B$7:$B$116,$A47,'LINHA 2'!BM$7:BM$116)</f>
        <v>0</v>
      </c>
      <c r="AM47" s="323">
        <f t="shared" si="46"/>
        <v>0</v>
      </c>
      <c r="AN47" s="1676"/>
      <c r="AO47" s="906">
        <f>VLOOKUP(A47,MI_ME!$B$246:$D$500,3,0)</f>
        <v>10</v>
      </c>
      <c r="AP47" s="1420">
        <f t="shared" si="7"/>
        <v>0</v>
      </c>
      <c r="AQ47" s="1420">
        <f t="shared" si="8"/>
        <v>0</v>
      </c>
      <c r="AR47" s="1420">
        <f t="shared" si="9"/>
        <v>0</v>
      </c>
      <c r="AS47" s="1420">
        <f t="shared" si="10"/>
        <v>0</v>
      </c>
      <c r="AT47" s="1420">
        <f t="shared" si="12"/>
        <v>0</v>
      </c>
      <c r="AU47" s="1420">
        <f t="shared" si="13"/>
        <v>0</v>
      </c>
      <c r="AV47" s="953"/>
    </row>
    <row r="48" spans="1:48" s="7" customFormat="1" ht="18.899999999999999" customHeight="1" x14ac:dyDescent="0.3">
      <c r="A48" s="905" t="s">
        <v>781</v>
      </c>
      <c r="B48" s="89">
        <f>SUMIF('LINHA 2'!$B$7:$B$116,$A48,'LINHA 2'!N$7:N$116)</f>
        <v>0</v>
      </c>
      <c r="C48" s="89">
        <f>SUMIF('LINHA 2'!$B$7:$B$116,$A48,'LINHA 2'!O$7:O$116)</f>
        <v>0</v>
      </c>
      <c r="D48" s="89">
        <f>SUMIF('LINHA 2'!$B$7:$B$116,$A48,'LINHA 2'!P$7:P$116)</f>
        <v>0</v>
      </c>
      <c r="E48" s="89">
        <f>SUMIF('LINHA 2'!$B$7:$B$116,$A48,'LINHA 2'!Q$7:Q$116)</f>
        <v>0</v>
      </c>
      <c r="F48" s="89">
        <f>SUMIF('LINHA 2'!$B$7:$B$116,$A48,'LINHA 2'!R$7:R$116)</f>
        <v>0</v>
      </c>
      <c r="G48" s="89">
        <f>SUMIF('LINHA 2'!$B$7:$B$116,$A48,'LINHA 2'!S$7:S$116)</f>
        <v>0</v>
      </c>
      <c r="H48" s="89">
        <f>SUMIF('LINHA 2'!$B$7:$B$116,$A48,'LINHA 2'!T$7:T$116)</f>
        <v>0</v>
      </c>
      <c r="I48" s="89">
        <f>SUMIF('LINHA 2'!$B$7:$B$116,$A48,'LINHA 2'!X$7:X$116)</f>
        <v>0</v>
      </c>
      <c r="J48" s="89">
        <f>SUMIF('LINHA 2'!$B$7:$B$116,$A48,'LINHA 2'!Y$7:Y$116)</f>
        <v>14</v>
      </c>
      <c r="K48" s="89">
        <f>SUMIF('LINHA 2'!$B$7:$B$116,$A48,'LINHA 2'!Z$7:Z$116)</f>
        <v>0</v>
      </c>
      <c r="L48" s="89">
        <f>SUMIF('LINHA 2'!$B$7:$B$116,$A48,'LINHA 2'!AA$7:AA$116)</f>
        <v>0</v>
      </c>
      <c r="M48" s="89">
        <f>SUMIF('LINHA 2'!$B$7:$B$116,$A48,'LINHA 2'!AB$7:AB$116)</f>
        <v>0</v>
      </c>
      <c r="N48" s="89">
        <f>SUMIF('LINHA 2'!$B$7:$B$116,$A48,'LINHA 2'!AC$7:AC$116)</f>
        <v>0</v>
      </c>
      <c r="O48" s="89">
        <f>SUMIF('LINHA 2'!$B$7:$B$116,$A48,'LINHA 2'!AD$7:AD$116)</f>
        <v>0</v>
      </c>
      <c r="P48" s="89">
        <f>SUMIF('LINHA 2'!$B$7:$B$116,$A48,'LINHA 2'!AH$7:AH$116)</f>
        <v>0</v>
      </c>
      <c r="Q48" s="89">
        <f>SUMIF('LINHA 2'!$B$7:$B$116,$A48,'LINHA 2'!AI$7:AI$116)</f>
        <v>0</v>
      </c>
      <c r="R48" s="89">
        <f>SUMIF('LINHA 2'!$B$7:$B$116,$A48,'LINHA 2'!AJ$7:AJ$116)</f>
        <v>0</v>
      </c>
      <c r="S48" s="89">
        <f>SUMIF('LINHA 2'!$B$7:$B$116,$A48,'LINHA 2'!AK$7:AK$116)</f>
        <v>0</v>
      </c>
      <c r="T48" s="89">
        <f>SUMIF('LINHA 2'!$B$7:$B$116,$A48,'LINHA 2'!AL$7:AL$116)</f>
        <v>0</v>
      </c>
      <c r="U48" s="89">
        <f>SUMIF('LINHA 2'!$B$7:$B$116,$A48,'LINHA 2'!AM$7:AM$116)</f>
        <v>0</v>
      </c>
      <c r="V48" s="89">
        <f>SUMIF('LINHA 2'!$B$7:$B$116,$A48,'LINHA 2'!AN$7:AN$116)</f>
        <v>0</v>
      </c>
      <c r="W48" s="89">
        <f>SUMIF('LINHA 2'!$B$7:$B$116,$A48,'LINHA 2'!AR$7:AR$116)</f>
        <v>0</v>
      </c>
      <c r="X48" s="89">
        <f>SUMIF('LINHA 2'!$B$7:$B$116,$A48,'LINHA 2'!AS$7:AS$116)</f>
        <v>0</v>
      </c>
      <c r="Y48" s="89">
        <f>SUMIF('LINHA 2'!$B$7:$B$116,$A48,'LINHA 2'!AT$7:AT$116)</f>
        <v>0</v>
      </c>
      <c r="Z48" s="89">
        <f>SUMIF('LINHA 2'!$B$7:$B$116,$A48,'LINHA 2'!AU$7:AU$116)</f>
        <v>0</v>
      </c>
      <c r="AA48" s="89">
        <f>SUMIF('LINHA 2'!$B$7:$B$116,$A48,'LINHA 2'!AV$7:AV$116)</f>
        <v>0</v>
      </c>
      <c r="AB48" s="89">
        <f>SUMIF('LINHA 2'!$B$7:$B$116,$A48,'LINHA 2'!AW$7:AW$116)</f>
        <v>0</v>
      </c>
      <c r="AC48" s="89">
        <f>SUMIF('LINHA 2'!$B$7:$B$116,$A48,'LINHA 2'!AX$7:AX$116)</f>
        <v>0</v>
      </c>
      <c r="AD48" s="89">
        <f>SUMIF('LINHA 2'!$B$7:$B$116,$A48,'LINHA 2'!BB$7:BB$116)</f>
        <v>0</v>
      </c>
      <c r="AE48" s="89">
        <f>SUMIF('LINHA 2'!$B$7:$B$116,$A48,'LINHA 2'!BC$7:BC$116)</f>
        <v>0</v>
      </c>
      <c r="AF48" s="89">
        <f>SUMIF('LINHA 2'!$B$7:$B$116,$A48,'LINHA 2'!BD$7:BD$116)</f>
        <v>0</v>
      </c>
      <c r="AG48" s="89">
        <f>SUMIF('LINHA 2'!$B$7:$B$116,$A48,'LINHA 2'!BE$7:BE$116)</f>
        <v>0</v>
      </c>
      <c r="AH48" s="89">
        <f>SUMIF('LINHA 2'!$B$7:$B$116,$A48,'LINHA 2'!BF$7:BF$116)</f>
        <v>0</v>
      </c>
      <c r="AI48" s="89">
        <f>SUMIF('LINHA 2'!$B$7:$B$116,$A48,'LINHA 2'!BG$7:BG$116)</f>
        <v>0</v>
      </c>
      <c r="AJ48" s="89">
        <f>SUMIF('LINHA 2'!$B$7:$B$116,$A48,'LINHA 2'!BH$7:BH$116)</f>
        <v>0</v>
      </c>
      <c r="AK48" s="89">
        <f>SUMIF('LINHA 2'!$B$7:$B$116,$A48,'LINHA 2'!BL$7:BL$116)</f>
        <v>0</v>
      </c>
      <c r="AL48" s="89">
        <f>SUMIF('LINHA 2'!$B$7:$B$116,$A48,'LINHA 2'!BM$7:BM$116)</f>
        <v>0</v>
      </c>
      <c r="AM48" s="323">
        <f t="shared" ref="AM48" si="65">SUM(B48:AL48)</f>
        <v>14</v>
      </c>
      <c r="AN48" s="1676"/>
      <c r="AO48" s="906">
        <f>VLOOKUP(A48,MI_ME!$B$246:$D$500,3,0)</f>
        <v>9</v>
      </c>
      <c r="AP48" s="1420">
        <f t="shared" ref="AP48:AP74" si="66">SUM(B48:H48)</f>
        <v>0</v>
      </c>
      <c r="AQ48" s="1420">
        <f t="shared" ref="AQ48:AQ95" si="67">SUM(I48:O48)</f>
        <v>14</v>
      </c>
      <c r="AR48" s="1420">
        <f t="shared" ref="AR48:AR95" si="68">SUM(P48:V48)</f>
        <v>0</v>
      </c>
      <c r="AS48" s="1420">
        <f t="shared" ref="AS48:AS95" si="69">SUM(W48:AC48)</f>
        <v>0</v>
      </c>
      <c r="AT48" s="1420">
        <f t="shared" si="12"/>
        <v>0</v>
      </c>
      <c r="AU48" s="1420">
        <f t="shared" si="13"/>
        <v>0</v>
      </c>
      <c r="AV48" s="953"/>
    </row>
    <row r="49" spans="1:48" s="7" customFormat="1" ht="18.899999999999999" customHeight="1" x14ac:dyDescent="0.3">
      <c r="A49" s="905" t="s">
        <v>782</v>
      </c>
      <c r="B49" s="89">
        <f>SUMIF('LINHA 2'!$B$7:$B$116,$A49,'LINHA 2'!N$7:N$116)</f>
        <v>0</v>
      </c>
      <c r="C49" s="89">
        <f>SUMIF('LINHA 2'!$B$7:$B$116,$A49,'LINHA 2'!O$7:O$116)</f>
        <v>0</v>
      </c>
      <c r="D49" s="89">
        <f>SUMIF('LINHA 2'!$B$7:$B$116,$A49,'LINHA 2'!P$7:P$116)</f>
        <v>0</v>
      </c>
      <c r="E49" s="89">
        <f>SUMIF('LINHA 2'!$B$7:$B$116,$A49,'LINHA 2'!Q$7:Q$116)</f>
        <v>0</v>
      </c>
      <c r="F49" s="89">
        <f>SUMIF('LINHA 2'!$B$7:$B$116,$A49,'LINHA 2'!R$7:R$116)</f>
        <v>0</v>
      </c>
      <c r="G49" s="89">
        <f>SUMIF('LINHA 2'!$B$7:$B$116,$A49,'LINHA 2'!S$7:S$116)</f>
        <v>0</v>
      </c>
      <c r="H49" s="89">
        <f>SUMIF('LINHA 2'!$B$7:$B$116,$A49,'LINHA 2'!T$7:T$116)</f>
        <v>0</v>
      </c>
      <c r="I49" s="89">
        <f>SUMIF('LINHA 2'!$B$7:$B$116,$A49,'LINHA 2'!X$7:X$116)</f>
        <v>100</v>
      </c>
      <c r="J49" s="89">
        <f>SUMIF('LINHA 2'!$B$7:$B$116,$A49,'LINHA 2'!Y$7:Y$116)</f>
        <v>0</v>
      </c>
      <c r="K49" s="89">
        <f>SUMIF('LINHA 2'!$B$7:$B$116,$A49,'LINHA 2'!Z$7:Z$116)</f>
        <v>0</v>
      </c>
      <c r="L49" s="89">
        <f>SUMIF('LINHA 2'!$B$7:$B$116,$A49,'LINHA 2'!AA$7:AA$116)</f>
        <v>0</v>
      </c>
      <c r="M49" s="89">
        <f>SUMIF('LINHA 2'!$B$7:$B$116,$A49,'LINHA 2'!AB$7:AB$116)</f>
        <v>0</v>
      </c>
      <c r="N49" s="89">
        <f>SUMIF('LINHA 2'!$B$7:$B$116,$A49,'LINHA 2'!AC$7:AC$116)</f>
        <v>0</v>
      </c>
      <c r="O49" s="89">
        <f>SUMIF('LINHA 2'!$B$7:$B$116,$A49,'LINHA 2'!AD$7:AD$116)</f>
        <v>0</v>
      </c>
      <c r="P49" s="89">
        <f>SUMIF('LINHA 2'!$B$7:$B$116,$A49,'LINHA 2'!AH$7:AH$116)</f>
        <v>0</v>
      </c>
      <c r="Q49" s="89">
        <f>SUMIF('LINHA 2'!$B$7:$B$116,$A49,'LINHA 2'!AI$7:AI$116)</f>
        <v>0</v>
      </c>
      <c r="R49" s="89">
        <f>SUMIF('LINHA 2'!$B$7:$B$116,$A49,'LINHA 2'!AJ$7:AJ$116)</f>
        <v>0</v>
      </c>
      <c r="S49" s="89">
        <f>SUMIF('LINHA 2'!$B$7:$B$116,$A49,'LINHA 2'!AK$7:AK$116)</f>
        <v>0</v>
      </c>
      <c r="T49" s="89">
        <f>SUMIF('LINHA 2'!$B$7:$B$116,$A49,'LINHA 2'!AL$7:AL$116)</f>
        <v>0</v>
      </c>
      <c r="U49" s="89">
        <f>SUMIF('LINHA 2'!$B$7:$B$116,$A49,'LINHA 2'!AM$7:AM$116)</f>
        <v>0</v>
      </c>
      <c r="V49" s="89">
        <f>SUMIF('LINHA 2'!$B$7:$B$116,$A49,'LINHA 2'!AN$7:AN$116)</f>
        <v>0</v>
      </c>
      <c r="W49" s="89">
        <f>SUMIF('LINHA 2'!$B$7:$B$116,$A49,'LINHA 2'!AR$7:AR$116)</f>
        <v>0</v>
      </c>
      <c r="X49" s="89">
        <f>SUMIF('LINHA 2'!$B$7:$B$116,$A49,'LINHA 2'!AS$7:AS$116)</f>
        <v>0</v>
      </c>
      <c r="Y49" s="89">
        <f>SUMIF('LINHA 2'!$B$7:$B$116,$A49,'LINHA 2'!AT$7:AT$116)</f>
        <v>0</v>
      </c>
      <c r="Z49" s="89">
        <f>SUMIF('LINHA 2'!$B$7:$B$116,$A49,'LINHA 2'!AU$7:AU$116)</f>
        <v>0</v>
      </c>
      <c r="AA49" s="89">
        <f>SUMIF('LINHA 2'!$B$7:$B$116,$A49,'LINHA 2'!AV$7:AV$116)</f>
        <v>0</v>
      </c>
      <c r="AB49" s="89">
        <f>SUMIF('LINHA 2'!$B$7:$B$116,$A49,'LINHA 2'!AW$7:AW$116)</f>
        <v>0</v>
      </c>
      <c r="AC49" s="89">
        <f>SUMIF('LINHA 2'!$B$7:$B$116,$A49,'LINHA 2'!AX$7:AX$116)</f>
        <v>0</v>
      </c>
      <c r="AD49" s="89">
        <f>SUMIF('LINHA 2'!$B$7:$B$116,$A49,'LINHA 2'!BB$7:BB$116)</f>
        <v>0</v>
      </c>
      <c r="AE49" s="89">
        <f>SUMIF('LINHA 2'!$B$7:$B$116,$A49,'LINHA 2'!BC$7:BC$116)</f>
        <v>0</v>
      </c>
      <c r="AF49" s="89">
        <f>SUMIF('LINHA 2'!$B$7:$B$116,$A49,'LINHA 2'!BD$7:BD$116)</f>
        <v>0</v>
      </c>
      <c r="AG49" s="89">
        <f>SUMIF('LINHA 2'!$B$7:$B$116,$A49,'LINHA 2'!BE$7:BE$116)</f>
        <v>0</v>
      </c>
      <c r="AH49" s="89">
        <f>SUMIF('LINHA 2'!$B$7:$B$116,$A49,'LINHA 2'!BF$7:BF$116)</f>
        <v>0</v>
      </c>
      <c r="AI49" s="89">
        <f>SUMIF('LINHA 2'!$B$7:$B$116,$A49,'LINHA 2'!BG$7:BG$116)</f>
        <v>0</v>
      </c>
      <c r="AJ49" s="89">
        <f>SUMIF('LINHA 2'!$B$7:$B$116,$A49,'LINHA 2'!BH$7:BH$116)</f>
        <v>0</v>
      </c>
      <c r="AK49" s="89">
        <f>SUMIF('LINHA 2'!$B$7:$B$116,$A49,'LINHA 2'!BL$7:BL$116)</f>
        <v>0</v>
      </c>
      <c r="AL49" s="89">
        <f>SUMIF('LINHA 2'!$B$7:$B$116,$A49,'LINHA 2'!BM$7:BM$116)</f>
        <v>0</v>
      </c>
      <c r="AM49" s="323">
        <f t="shared" si="46"/>
        <v>100</v>
      </c>
      <c r="AN49" s="1676"/>
      <c r="AO49" s="906">
        <f>VLOOKUP(A49,MI_ME!$B$246:$D$500,3,0)</f>
        <v>10</v>
      </c>
      <c r="AP49" s="1420">
        <f t="shared" si="66"/>
        <v>0</v>
      </c>
      <c r="AQ49" s="1420">
        <f t="shared" si="67"/>
        <v>100</v>
      </c>
      <c r="AR49" s="1420">
        <f t="shared" si="68"/>
        <v>0</v>
      </c>
      <c r="AS49" s="1420">
        <f t="shared" si="69"/>
        <v>0</v>
      </c>
      <c r="AT49" s="1420">
        <f t="shared" si="12"/>
        <v>0</v>
      </c>
      <c r="AU49" s="1420">
        <f t="shared" si="13"/>
        <v>0</v>
      </c>
      <c r="AV49" s="953"/>
    </row>
    <row r="50" spans="1:48" s="7" customFormat="1" ht="18.899999999999999" customHeight="1" x14ac:dyDescent="0.3">
      <c r="A50" s="905" t="s">
        <v>617</v>
      </c>
      <c r="B50" s="89">
        <f>SUMIF('LINHA 2'!$B$7:$B$116,$A50,'LINHA 2'!N$7:N$116)</f>
        <v>0</v>
      </c>
      <c r="C50" s="89">
        <f>SUMIF('LINHA 2'!$B$7:$B$116,$A50,'LINHA 2'!O$7:O$116)</f>
        <v>0</v>
      </c>
      <c r="D50" s="89">
        <f>SUMIF('LINHA 2'!$B$7:$B$116,$A50,'LINHA 2'!P$7:P$116)</f>
        <v>0</v>
      </c>
      <c r="E50" s="89">
        <f>SUMIF('LINHA 2'!$B$7:$B$116,$A50,'LINHA 2'!Q$7:Q$116)</f>
        <v>0</v>
      </c>
      <c r="F50" s="89">
        <f>SUMIF('LINHA 2'!$B$7:$B$116,$A50,'LINHA 2'!R$7:R$116)</f>
        <v>0</v>
      </c>
      <c r="G50" s="89">
        <f>SUMIF('LINHA 2'!$B$7:$B$116,$A50,'LINHA 2'!S$7:S$116)</f>
        <v>0</v>
      </c>
      <c r="H50" s="89">
        <f>SUMIF('LINHA 2'!$B$7:$B$116,$A50,'LINHA 2'!T$7:T$116)</f>
        <v>0</v>
      </c>
      <c r="I50" s="89">
        <f>SUMIF('LINHA 2'!$B$7:$B$116,$A50,'LINHA 2'!X$7:X$116)</f>
        <v>0</v>
      </c>
      <c r="J50" s="89">
        <f>SUMIF('LINHA 2'!$B$7:$B$116,$A50,'LINHA 2'!Y$7:Y$116)</f>
        <v>0</v>
      </c>
      <c r="K50" s="89">
        <f>SUMIF('LINHA 2'!$B$7:$B$116,$A50,'LINHA 2'!Z$7:Z$116)</f>
        <v>195</v>
      </c>
      <c r="L50" s="89">
        <f>SUMIF('LINHA 2'!$B$7:$B$116,$A50,'LINHA 2'!AA$7:AA$116)</f>
        <v>0</v>
      </c>
      <c r="M50" s="89">
        <f>SUMIF('LINHA 2'!$B$7:$B$116,$A50,'LINHA 2'!AB$7:AB$116)</f>
        <v>0</v>
      </c>
      <c r="N50" s="89">
        <f>SUMIF('LINHA 2'!$B$7:$B$116,$A50,'LINHA 2'!AC$7:AC$116)</f>
        <v>0</v>
      </c>
      <c r="O50" s="89">
        <f>SUMIF('LINHA 2'!$B$7:$B$116,$A50,'LINHA 2'!AD$7:AD$116)</f>
        <v>0</v>
      </c>
      <c r="P50" s="89">
        <f>SUMIF('LINHA 2'!$B$7:$B$116,$A50,'LINHA 2'!AH$7:AH$116)</f>
        <v>0</v>
      </c>
      <c r="Q50" s="89">
        <f>SUMIF('LINHA 2'!$B$7:$B$116,$A50,'LINHA 2'!AI$7:AI$116)</f>
        <v>0</v>
      </c>
      <c r="R50" s="89">
        <f>SUMIF('LINHA 2'!$B$7:$B$116,$A50,'LINHA 2'!AJ$7:AJ$116)</f>
        <v>0</v>
      </c>
      <c r="S50" s="89">
        <f>SUMIF('LINHA 2'!$B$7:$B$116,$A50,'LINHA 2'!AK$7:AK$116)</f>
        <v>0</v>
      </c>
      <c r="T50" s="89">
        <f>SUMIF('LINHA 2'!$B$7:$B$116,$A50,'LINHA 2'!AL$7:AL$116)</f>
        <v>0</v>
      </c>
      <c r="U50" s="89">
        <f>SUMIF('LINHA 2'!$B$7:$B$116,$A50,'LINHA 2'!AM$7:AM$116)</f>
        <v>0</v>
      </c>
      <c r="V50" s="89">
        <f>SUMIF('LINHA 2'!$B$7:$B$116,$A50,'LINHA 2'!AN$7:AN$116)</f>
        <v>0</v>
      </c>
      <c r="W50" s="89">
        <f>SUMIF('LINHA 2'!$B$7:$B$116,$A50,'LINHA 2'!AR$7:AR$116)</f>
        <v>0</v>
      </c>
      <c r="X50" s="89">
        <f>SUMIF('LINHA 2'!$B$7:$B$116,$A50,'LINHA 2'!AS$7:AS$116)</f>
        <v>0</v>
      </c>
      <c r="Y50" s="89">
        <f>SUMIF('LINHA 2'!$B$7:$B$116,$A50,'LINHA 2'!AT$7:AT$116)</f>
        <v>0</v>
      </c>
      <c r="Z50" s="89">
        <f>SUMIF('LINHA 2'!$B$7:$B$116,$A50,'LINHA 2'!AU$7:AU$116)</f>
        <v>0</v>
      </c>
      <c r="AA50" s="89">
        <f>SUMIF('LINHA 2'!$B$7:$B$116,$A50,'LINHA 2'!AV$7:AV$116)</f>
        <v>0</v>
      </c>
      <c r="AB50" s="89">
        <f>SUMIF('LINHA 2'!$B$7:$B$116,$A50,'LINHA 2'!AW$7:AW$116)</f>
        <v>0</v>
      </c>
      <c r="AC50" s="89">
        <f>SUMIF('LINHA 2'!$B$7:$B$116,$A50,'LINHA 2'!AX$7:AX$116)</f>
        <v>0</v>
      </c>
      <c r="AD50" s="89">
        <f>SUMIF('LINHA 2'!$B$7:$B$116,$A50,'LINHA 2'!BB$7:BB$116)</f>
        <v>0</v>
      </c>
      <c r="AE50" s="89">
        <f>SUMIF('LINHA 2'!$B$7:$B$116,$A50,'LINHA 2'!BC$7:BC$116)</f>
        <v>0</v>
      </c>
      <c r="AF50" s="89">
        <f>SUMIF('LINHA 2'!$B$7:$B$116,$A50,'LINHA 2'!BD$7:BD$116)</f>
        <v>0</v>
      </c>
      <c r="AG50" s="89">
        <f>SUMIF('LINHA 2'!$B$7:$B$116,$A50,'LINHA 2'!BE$7:BE$116)</f>
        <v>0</v>
      </c>
      <c r="AH50" s="89">
        <f>SUMIF('LINHA 2'!$B$7:$B$116,$A50,'LINHA 2'!BF$7:BF$116)</f>
        <v>0</v>
      </c>
      <c r="AI50" s="89">
        <f>SUMIF('LINHA 2'!$B$7:$B$116,$A50,'LINHA 2'!BG$7:BG$116)</f>
        <v>0</v>
      </c>
      <c r="AJ50" s="89">
        <f>SUMIF('LINHA 2'!$B$7:$B$116,$A50,'LINHA 2'!BH$7:BH$116)</f>
        <v>0</v>
      </c>
      <c r="AK50" s="89">
        <f>SUMIF('LINHA 2'!$B$7:$B$116,$A50,'LINHA 2'!BL$7:BL$116)</f>
        <v>0</v>
      </c>
      <c r="AL50" s="89">
        <f>SUMIF('LINHA 2'!$B$7:$B$116,$A50,'LINHA 2'!BM$7:BM$116)</f>
        <v>0</v>
      </c>
      <c r="AM50" s="323">
        <f t="shared" si="46"/>
        <v>195</v>
      </c>
      <c r="AN50" s="1676"/>
      <c r="AO50" s="906">
        <f>VLOOKUP(A50,MI_ME!$B$246:$D$500,3,0)</f>
        <v>10</v>
      </c>
      <c r="AP50" s="1420">
        <f t="shared" si="66"/>
        <v>0</v>
      </c>
      <c r="AQ50" s="1420">
        <f t="shared" si="67"/>
        <v>195</v>
      </c>
      <c r="AR50" s="1420">
        <f t="shared" si="68"/>
        <v>0</v>
      </c>
      <c r="AS50" s="1420">
        <f t="shared" si="69"/>
        <v>0</v>
      </c>
      <c r="AT50" s="1420">
        <f t="shared" si="12"/>
        <v>0</v>
      </c>
      <c r="AU50" s="1420">
        <f t="shared" si="13"/>
        <v>0</v>
      </c>
      <c r="AV50" s="953"/>
    </row>
    <row r="51" spans="1:48" s="87" customFormat="1" ht="18.75" customHeight="1" x14ac:dyDescent="0.3">
      <c r="A51" s="909"/>
      <c r="B51" s="168">
        <f t="shared" ref="B51:AK51" si="70">SUM(B36:B50)</f>
        <v>0</v>
      </c>
      <c r="C51" s="168">
        <f>SUM(C36:C50)</f>
        <v>0</v>
      </c>
      <c r="D51" s="168">
        <f t="shared" si="70"/>
        <v>0</v>
      </c>
      <c r="E51" s="168">
        <f t="shared" si="70"/>
        <v>0</v>
      </c>
      <c r="F51" s="168">
        <f t="shared" si="70"/>
        <v>1899</v>
      </c>
      <c r="G51" s="168">
        <f t="shared" si="70"/>
        <v>0</v>
      </c>
      <c r="H51" s="168">
        <f t="shared" si="70"/>
        <v>0</v>
      </c>
      <c r="I51" s="168">
        <f t="shared" si="70"/>
        <v>1901</v>
      </c>
      <c r="J51" s="168">
        <f t="shared" ref="J51:O51" si="71">SUM(J36:J50)</f>
        <v>1919</v>
      </c>
      <c r="K51" s="168">
        <f t="shared" si="71"/>
        <v>1880</v>
      </c>
      <c r="L51" s="168">
        <f t="shared" si="71"/>
        <v>1899</v>
      </c>
      <c r="M51" s="168">
        <f t="shared" si="71"/>
        <v>1899</v>
      </c>
      <c r="N51" s="168">
        <f t="shared" si="71"/>
        <v>1442</v>
      </c>
      <c r="O51" s="168">
        <f t="shared" si="71"/>
        <v>0</v>
      </c>
      <c r="P51" s="168">
        <f t="shared" si="70"/>
        <v>1922</v>
      </c>
      <c r="Q51" s="168">
        <f t="shared" ref="Q51:V51" si="72">SUM(Q36:Q50)</f>
        <v>1922</v>
      </c>
      <c r="R51" s="168">
        <f t="shared" si="72"/>
        <v>1899</v>
      </c>
      <c r="S51" s="168">
        <f t="shared" si="72"/>
        <v>1899</v>
      </c>
      <c r="T51" s="168">
        <f t="shared" si="72"/>
        <v>1899</v>
      </c>
      <c r="U51" s="168">
        <f t="shared" si="72"/>
        <v>1465</v>
      </c>
      <c r="V51" s="168">
        <f t="shared" si="72"/>
        <v>0</v>
      </c>
      <c r="W51" s="168">
        <f t="shared" si="70"/>
        <v>1922</v>
      </c>
      <c r="X51" s="168">
        <f t="shared" ref="X51:AC51" si="73">SUM(X36:X50)</f>
        <v>1922</v>
      </c>
      <c r="Y51" s="168">
        <f t="shared" si="73"/>
        <v>1922</v>
      </c>
      <c r="Z51" s="168">
        <f t="shared" si="73"/>
        <v>1922</v>
      </c>
      <c r="AA51" s="168">
        <f t="shared" si="73"/>
        <v>1922</v>
      </c>
      <c r="AB51" s="168">
        <f t="shared" si="73"/>
        <v>0</v>
      </c>
      <c r="AC51" s="168">
        <f t="shared" si="73"/>
        <v>0</v>
      </c>
      <c r="AD51" s="168">
        <f t="shared" si="70"/>
        <v>0</v>
      </c>
      <c r="AE51" s="168">
        <f t="shared" ref="AE51:AJ51" si="74">SUM(AE36:AE50)</f>
        <v>0</v>
      </c>
      <c r="AF51" s="168">
        <f t="shared" si="74"/>
        <v>0</v>
      </c>
      <c r="AG51" s="168">
        <f t="shared" si="74"/>
        <v>0</v>
      </c>
      <c r="AH51" s="168">
        <f t="shared" si="74"/>
        <v>0</v>
      </c>
      <c r="AI51" s="168">
        <f t="shared" si="74"/>
        <v>0</v>
      </c>
      <c r="AJ51" s="168">
        <f t="shared" si="74"/>
        <v>0</v>
      </c>
      <c r="AK51" s="168">
        <f t="shared" si="70"/>
        <v>0</v>
      </c>
      <c r="AL51" s="168">
        <f t="shared" ref="AL51" si="75">SUM(AL36:AL50)</f>
        <v>0</v>
      </c>
      <c r="AM51" s="326">
        <f t="shared" ref="AM51" si="76">SUM(AM36:AM50)</f>
        <v>33455</v>
      </c>
      <c r="AN51" s="1676"/>
      <c r="AO51" s="906"/>
      <c r="AP51" s="1419">
        <f t="shared" si="66"/>
        <v>1899</v>
      </c>
      <c r="AQ51" s="1419">
        <f t="shared" si="67"/>
        <v>10940</v>
      </c>
      <c r="AR51" s="1419">
        <f t="shared" si="68"/>
        <v>11006</v>
      </c>
      <c r="AS51" s="1419">
        <f t="shared" si="69"/>
        <v>9610</v>
      </c>
      <c r="AT51" s="1419">
        <f t="shared" si="12"/>
        <v>0</v>
      </c>
      <c r="AU51" s="1419">
        <f t="shared" si="13"/>
        <v>0</v>
      </c>
      <c r="AV51" s="1289">
        <f>AM51-'LINHA 2'!BB1</f>
        <v>0</v>
      </c>
    </row>
    <row r="52" spans="1:48" s="7" customFormat="1" ht="18.899999999999999" customHeight="1" x14ac:dyDescent="0.3">
      <c r="A52" s="908" t="s">
        <v>251</v>
      </c>
      <c r="B52" s="88">
        <f>SUMIF('LINHA 3'!$B$7:$B$108,$A52,'LINHA 3'!N$7:N$108)</f>
        <v>0</v>
      </c>
      <c r="C52" s="88">
        <f>SUMIF('LINHA 3'!$B$7:$B$108,$A52,'LINHA 3'!O$7:O$108)</f>
        <v>0</v>
      </c>
      <c r="D52" s="88">
        <f>SUMIF('LINHA 3'!$B$7:$B$108,$A52,'LINHA 3'!P$7:P$108)</f>
        <v>0</v>
      </c>
      <c r="E52" s="88">
        <f>SUMIF('LINHA 3'!$B$7:$B$108,$A52,'LINHA 3'!Q$7:Q$108)</f>
        <v>0</v>
      </c>
      <c r="F52" s="88">
        <f>SUMIF('LINHA 3'!$B$7:$B$108,$A52,'LINHA 3'!R$7:R$108)</f>
        <v>720</v>
      </c>
      <c r="G52" s="88">
        <f>SUMIF('LINHA 3'!$B$7:$B$108,$A52,'LINHA 3'!S$7:S$108)</f>
        <v>0</v>
      </c>
      <c r="H52" s="88">
        <f>SUMIF('LINHA 3'!$B$7:$B$108,$A52,'LINHA 3'!T$7:T$108)</f>
        <v>0</v>
      </c>
      <c r="I52" s="88">
        <f>SUMIF('LINHA 3'!$B$7:$B$108,$A52,'LINHA 3'!X$7:X$108)</f>
        <v>480</v>
      </c>
      <c r="J52" s="88">
        <f>SUMIF('LINHA 3'!$B$7:$B$108,$A52,'LINHA 3'!Y$7:Y$108)</f>
        <v>480</v>
      </c>
      <c r="K52" s="88">
        <f>SUMIF('LINHA 3'!$B$7:$B$108,$A52,'LINHA 3'!Z$7:Z$108)</f>
        <v>480</v>
      </c>
      <c r="L52" s="88">
        <f>SUMIF('LINHA 3'!$B$7:$B$108,$A52,'LINHA 3'!AA$7:AA$108)</f>
        <v>480</v>
      </c>
      <c r="M52" s="88">
        <f>SUMIF('LINHA 3'!$B$7:$B$108,$A52,'LINHA 3'!AB$7:AB$108)</f>
        <v>480</v>
      </c>
      <c r="N52" s="88">
        <f>SUMIF('LINHA 3'!$B$7:$B$108,$A52,'LINHA 3'!AC$7:AC$108)</f>
        <v>0</v>
      </c>
      <c r="O52" s="88">
        <f>SUMIF('LINHA 3'!$B$7:$B$108,$A52,'LINHA 3'!AD$7:AD$108)</f>
        <v>0</v>
      </c>
      <c r="P52" s="88">
        <f>SUMIF('LINHA 3'!$B$7:$B$108,$A52,'LINHA 3'!AH$7:AH$108)</f>
        <v>480</v>
      </c>
      <c r="Q52" s="88">
        <f>SUMIF('LINHA 3'!$B$7:$B$108,$A52,'LINHA 3'!AI$7:AI$108)</f>
        <v>480</v>
      </c>
      <c r="R52" s="88">
        <f>SUMIF('LINHA 3'!$B$7:$B$108,$A52,'LINHA 3'!AJ$7:AJ$108)</f>
        <v>480</v>
      </c>
      <c r="S52" s="88">
        <f>SUMIF('LINHA 3'!$B$7:$B$108,$A52,'LINHA 3'!AK$7:AK$108)</f>
        <v>480</v>
      </c>
      <c r="T52" s="88">
        <f>SUMIF('LINHA 3'!$B$7:$B$108,$A52,'LINHA 3'!AL$7:AL$108)</f>
        <v>480</v>
      </c>
      <c r="U52" s="88">
        <f>SUMIF('LINHA 3'!$B$7:$B$108,$A52,'LINHA 3'!AM$7:AM$108)</f>
        <v>0</v>
      </c>
      <c r="V52" s="88">
        <f>SUMIF('LINHA 3'!$B$7:$B$108,$A52,'LINHA 3'!AN$7:AN$108)</f>
        <v>0</v>
      </c>
      <c r="W52" s="88">
        <f>SUMIF('LINHA 3'!$B$7:$B$108,$A52,'LINHA 3'!AR$7:AR$108)</f>
        <v>480</v>
      </c>
      <c r="X52" s="88">
        <f>SUMIF('LINHA 3'!$B$7:$B$108,$A52,'LINHA 3'!AS$7:AS$108)</f>
        <v>480</v>
      </c>
      <c r="Y52" s="88">
        <f>SUMIF('LINHA 3'!$B$7:$B$108,$A52,'LINHA 3'!AT$7:AT$108)</f>
        <v>480</v>
      </c>
      <c r="Z52" s="88">
        <f>SUMIF('LINHA 3'!$B$7:$B$108,$A52,'LINHA 3'!AU$7:AU$108)</f>
        <v>240</v>
      </c>
      <c r="AA52" s="88">
        <f>SUMIF('LINHA 3'!$B$7:$B$108,$A52,'LINHA 3'!AV$7:AV$108)</f>
        <v>0</v>
      </c>
      <c r="AB52" s="88">
        <f>SUMIF('LINHA 3'!$B$7:$B$108,$A52,'LINHA 3'!AW$7:AW$108)</f>
        <v>0</v>
      </c>
      <c r="AC52" s="88">
        <f>SUMIF('LINHA 3'!$B$7:$B$108,$A52,'LINHA 3'!AX$7:AX$108)</f>
        <v>0</v>
      </c>
      <c r="AD52" s="88">
        <f>SUMIF('LINHA 3'!$B$7:$B$108,$A52,'LINHA 3'!BB$7:BB$108)</f>
        <v>0</v>
      </c>
      <c r="AE52" s="88">
        <f>SUMIF('LINHA 3'!$B$7:$B$108,$A52,'LINHA 3'!BC$7:BC$108)</f>
        <v>0</v>
      </c>
      <c r="AF52" s="88">
        <f>SUMIF('LINHA 3'!$B$7:$B$108,$A52,'LINHA 3'!BD$7:BD$108)</f>
        <v>0</v>
      </c>
      <c r="AG52" s="88">
        <f>SUMIF('LINHA 3'!$B$7:$B$108,$A52,'LINHA 3'!BE$7:BE$108)</f>
        <v>0</v>
      </c>
      <c r="AH52" s="88">
        <f>SUMIF('LINHA 3'!$B$7:$B$108,$A52,'LINHA 3'!BF$7:BF$108)</f>
        <v>0</v>
      </c>
      <c r="AI52" s="88">
        <f>SUMIF('LINHA 3'!$B$7:$B$108,$A52,'LINHA 3'!BG$7:BG$108)</f>
        <v>0</v>
      </c>
      <c r="AJ52" s="88">
        <f>SUMIF('LINHA 3'!$B$7:$B$108,$A52,'LINHA 3'!BH$7:BH$108)</f>
        <v>0</v>
      </c>
      <c r="AK52" s="88">
        <f>SUMIF('LINHA 3'!$B$7:$B$108,$A52,'LINHA 3'!BL$7:BL$108)</f>
        <v>0</v>
      </c>
      <c r="AL52" s="88">
        <f>SUMIF('LINHA 3'!$B$7:$B$108,$A52,'LINHA 3'!BM$7:BM$108)</f>
        <v>0</v>
      </c>
      <c r="AM52" s="325">
        <f t="shared" ref="AM52:AM60" si="77">SUM(B52:AL52)</f>
        <v>7200</v>
      </c>
      <c r="AN52" s="1676">
        <v>3</v>
      </c>
      <c r="AO52" s="906">
        <f>VLOOKUP(A52,MI_ME!$B$246:$D$500,3,0)</f>
        <v>10</v>
      </c>
      <c r="AP52" s="1420">
        <f t="shared" si="66"/>
        <v>720</v>
      </c>
      <c r="AQ52" s="1420">
        <f t="shared" si="67"/>
        <v>2400</v>
      </c>
      <c r="AR52" s="1420">
        <f t="shared" si="68"/>
        <v>2400</v>
      </c>
      <c r="AS52" s="1420">
        <f t="shared" si="69"/>
        <v>1680</v>
      </c>
      <c r="AT52" s="1420">
        <f t="shared" si="12"/>
        <v>0</v>
      </c>
      <c r="AU52" s="1420">
        <f t="shared" si="13"/>
        <v>0</v>
      </c>
      <c r="AV52" s="953"/>
    </row>
    <row r="53" spans="1:48" s="7" customFormat="1" ht="18.899999999999999" customHeight="1" x14ac:dyDescent="0.3">
      <c r="A53" s="905" t="s">
        <v>612</v>
      </c>
      <c r="B53" s="89">
        <f>SUMIF('LINHA 3'!$B$7:$B$108,$A53,'LINHA 3'!N$7:N$108)</f>
        <v>0</v>
      </c>
      <c r="C53" s="89">
        <f>SUMIF('LINHA 3'!$B$7:$B$108,$A53,'LINHA 3'!O$7:O$108)</f>
        <v>0</v>
      </c>
      <c r="D53" s="89">
        <f>SUMIF('LINHA 3'!$B$7:$B$108,$A53,'LINHA 3'!P$7:P$108)</f>
        <v>0</v>
      </c>
      <c r="E53" s="89">
        <f>SUMIF('LINHA 3'!$B$7:$B$108,$A53,'LINHA 3'!Q$7:Q$108)</f>
        <v>0</v>
      </c>
      <c r="F53" s="89">
        <f>SUMIF('LINHA 3'!$B$7:$B$108,$A53,'LINHA 3'!R$7:R$108)</f>
        <v>960</v>
      </c>
      <c r="G53" s="89">
        <f>SUMIF('LINHA 3'!$B$7:$B$108,$A53,'LINHA 3'!S$7:S$108)</f>
        <v>0</v>
      </c>
      <c r="H53" s="89">
        <f>SUMIF('LINHA 3'!$B$7:$B$108,$A53,'LINHA 3'!T$7:T$108)</f>
        <v>0</v>
      </c>
      <c r="I53" s="89">
        <f>SUMIF('LINHA 3'!$B$7:$B$108,$A53,'LINHA 3'!X$7:X$108)</f>
        <v>720</v>
      </c>
      <c r="J53" s="89">
        <f>SUMIF('LINHA 3'!$B$7:$B$108,$A53,'LINHA 3'!Y$7:Y$108)</f>
        <v>720</v>
      </c>
      <c r="K53" s="89">
        <f>SUMIF('LINHA 3'!$B$7:$B$108,$A53,'LINHA 3'!Z$7:Z$108)</f>
        <v>960</v>
      </c>
      <c r="L53" s="89">
        <f>SUMIF('LINHA 3'!$B$7:$B$108,$A53,'LINHA 3'!AA$7:AA$108)</f>
        <v>960</v>
      </c>
      <c r="M53" s="89">
        <f>SUMIF('LINHA 3'!$B$7:$B$108,$A53,'LINHA 3'!AB$7:AB$108)</f>
        <v>960</v>
      </c>
      <c r="N53" s="89">
        <f>SUMIF('LINHA 3'!$B$7:$B$108,$A53,'LINHA 3'!AC$7:AC$108)</f>
        <v>480</v>
      </c>
      <c r="O53" s="89">
        <f>SUMIF('LINHA 3'!$B$7:$B$108,$A53,'LINHA 3'!AD$7:AD$108)</f>
        <v>0</v>
      </c>
      <c r="P53" s="89">
        <f>SUMIF('LINHA 3'!$B$7:$B$108,$A53,'LINHA 3'!AH$7:AH$108)</f>
        <v>960</v>
      </c>
      <c r="Q53" s="89">
        <f>SUMIF('LINHA 3'!$B$7:$B$108,$A53,'LINHA 3'!AI$7:AI$108)</f>
        <v>960</v>
      </c>
      <c r="R53" s="89">
        <f>SUMIF('LINHA 3'!$B$7:$B$108,$A53,'LINHA 3'!AJ$7:AJ$108)</f>
        <v>720</v>
      </c>
      <c r="S53" s="89">
        <f>SUMIF('LINHA 3'!$B$7:$B$108,$A53,'LINHA 3'!AK$7:AK$108)</f>
        <v>960</v>
      </c>
      <c r="T53" s="89">
        <f>SUMIF('LINHA 3'!$B$7:$B$108,$A53,'LINHA 3'!AL$7:AL$108)</f>
        <v>960</v>
      </c>
      <c r="U53" s="89">
        <f>SUMIF('LINHA 3'!$B$7:$B$108,$A53,'LINHA 3'!AM$7:AM$108)</f>
        <v>480</v>
      </c>
      <c r="V53" s="89">
        <f>SUMIF('LINHA 3'!$B$7:$B$108,$A53,'LINHA 3'!AN$7:AN$108)</f>
        <v>0</v>
      </c>
      <c r="W53" s="89">
        <f>SUMIF('LINHA 3'!$B$7:$B$108,$A53,'LINHA 3'!AR$7:AR$108)</f>
        <v>960</v>
      </c>
      <c r="X53" s="89">
        <f>SUMIF('LINHA 3'!$B$7:$B$108,$A53,'LINHA 3'!AS$7:AS$108)</f>
        <v>960</v>
      </c>
      <c r="Y53" s="89">
        <f>SUMIF('LINHA 3'!$B$7:$B$108,$A53,'LINHA 3'!AT$7:AT$108)</f>
        <v>960</v>
      </c>
      <c r="Z53" s="89">
        <f>SUMIF('LINHA 3'!$B$7:$B$108,$A53,'LINHA 3'!AU$7:AU$108)</f>
        <v>960</v>
      </c>
      <c r="AA53" s="89">
        <f>SUMIF('LINHA 3'!$B$7:$B$108,$A53,'LINHA 3'!AV$7:AV$108)</f>
        <v>960</v>
      </c>
      <c r="AB53" s="89">
        <f>SUMIF('LINHA 3'!$B$7:$B$108,$A53,'LINHA 3'!AW$7:AW$108)</f>
        <v>0</v>
      </c>
      <c r="AC53" s="89">
        <f>SUMIF('LINHA 3'!$B$7:$B$108,$A53,'LINHA 3'!AX$7:AX$108)</f>
        <v>0</v>
      </c>
      <c r="AD53" s="89">
        <f>SUMIF('LINHA 3'!$B$7:$B$108,$A53,'LINHA 3'!BB$7:BB$108)</f>
        <v>0</v>
      </c>
      <c r="AE53" s="89">
        <f>SUMIF('LINHA 3'!$B$7:$B$108,$A53,'LINHA 3'!BC$7:BC$108)</f>
        <v>0</v>
      </c>
      <c r="AF53" s="89">
        <f>SUMIF('LINHA 3'!$B$7:$B$108,$A53,'LINHA 3'!BD$7:BD$108)</f>
        <v>0</v>
      </c>
      <c r="AG53" s="89">
        <f>SUMIF('LINHA 3'!$B$7:$B$108,$A53,'LINHA 3'!BE$7:BE$108)</f>
        <v>0</v>
      </c>
      <c r="AH53" s="89">
        <f>SUMIF('LINHA 3'!$B$7:$B$108,$A53,'LINHA 3'!BF$7:BF$108)</f>
        <v>0</v>
      </c>
      <c r="AI53" s="89">
        <f>SUMIF('LINHA 3'!$B$7:$B$108,$A53,'LINHA 3'!BG$7:BG$108)</f>
        <v>0</v>
      </c>
      <c r="AJ53" s="89">
        <f>SUMIF('LINHA 3'!$B$7:$B$108,$A53,'LINHA 3'!BH$7:BH$108)</f>
        <v>0</v>
      </c>
      <c r="AK53" s="89">
        <f>SUMIF('LINHA 3'!$B$7:$B$108,$A53,'LINHA 3'!BL$7:BL$108)</f>
        <v>0</v>
      </c>
      <c r="AL53" s="89">
        <f>SUMIF('LINHA 3'!$B$7:$B$108,$A53,'LINHA 3'!BM$7:BM$108)</f>
        <v>0</v>
      </c>
      <c r="AM53" s="323">
        <f t="shared" si="77"/>
        <v>15600</v>
      </c>
      <c r="AN53" s="1676"/>
      <c r="AO53" s="906">
        <f>VLOOKUP(A53,MI_ME!$B$246:$D$500,3,0)</f>
        <v>10</v>
      </c>
      <c r="AP53" s="1420">
        <f t="shared" si="66"/>
        <v>960</v>
      </c>
      <c r="AQ53" s="1420">
        <f t="shared" si="67"/>
        <v>4800</v>
      </c>
      <c r="AR53" s="1420">
        <f t="shared" si="68"/>
        <v>5040</v>
      </c>
      <c r="AS53" s="1420">
        <f t="shared" si="69"/>
        <v>4800</v>
      </c>
      <c r="AT53" s="1420">
        <f t="shared" si="12"/>
        <v>0</v>
      </c>
      <c r="AU53" s="1420">
        <f t="shared" si="13"/>
        <v>0</v>
      </c>
      <c r="AV53" s="953"/>
    </row>
    <row r="54" spans="1:48" s="7" customFormat="1" ht="18.899999999999999" customHeight="1" x14ac:dyDescent="0.3">
      <c r="A54" s="905" t="s">
        <v>315</v>
      </c>
      <c r="B54" s="89">
        <f>SUMIF('LINHA 3'!$B$7:$B$108,$A54,'LINHA 3'!N$7:N$108)</f>
        <v>0</v>
      </c>
      <c r="C54" s="89">
        <f>SUMIF('LINHA 3'!$B$7:$B$108,$A54,'LINHA 3'!O$7:O$108)</f>
        <v>0</v>
      </c>
      <c r="D54" s="89">
        <f>SUMIF('LINHA 3'!$B$7:$B$108,$A54,'LINHA 3'!P$7:P$108)</f>
        <v>0</v>
      </c>
      <c r="E54" s="89">
        <f>SUMIF('LINHA 3'!$B$7:$B$108,$A54,'LINHA 3'!Q$7:Q$108)</f>
        <v>0</v>
      </c>
      <c r="F54" s="89">
        <f>SUMIF('LINHA 3'!$B$7:$B$108,$A54,'LINHA 3'!R$7:R$108)</f>
        <v>480</v>
      </c>
      <c r="G54" s="89">
        <f>SUMIF('LINHA 3'!$B$7:$B$108,$A54,'LINHA 3'!S$7:S$108)</f>
        <v>0</v>
      </c>
      <c r="H54" s="89">
        <f>SUMIF('LINHA 3'!$B$7:$B$108,$A54,'LINHA 3'!T$7:T$108)</f>
        <v>0</v>
      </c>
      <c r="I54" s="89">
        <f>SUMIF('LINHA 3'!$B$7:$B$108,$A54,'LINHA 3'!X$7:X$108)</f>
        <v>0</v>
      </c>
      <c r="J54" s="89">
        <f>SUMIF('LINHA 3'!$B$7:$B$108,$A54,'LINHA 3'!Y$7:Y$108)</f>
        <v>480</v>
      </c>
      <c r="K54" s="89">
        <f>SUMIF('LINHA 3'!$B$7:$B$108,$A54,'LINHA 3'!Z$7:Z$108)</f>
        <v>480</v>
      </c>
      <c r="L54" s="89">
        <f>SUMIF('LINHA 3'!$B$7:$B$108,$A54,'LINHA 3'!AA$7:AA$108)</f>
        <v>480</v>
      </c>
      <c r="M54" s="89">
        <f>SUMIF('LINHA 3'!$B$7:$B$108,$A54,'LINHA 3'!AB$7:AB$108)</f>
        <v>480</v>
      </c>
      <c r="N54" s="89">
        <f>SUMIF('LINHA 3'!$B$7:$B$108,$A54,'LINHA 3'!AC$7:AC$108)</f>
        <v>720</v>
      </c>
      <c r="O54" s="89">
        <f>SUMIF('LINHA 3'!$B$7:$B$108,$A54,'LINHA 3'!AD$7:AD$108)</f>
        <v>0</v>
      </c>
      <c r="P54" s="89">
        <f>SUMIF('LINHA 3'!$B$7:$B$108,$A54,'LINHA 3'!AH$7:AH$108)</f>
        <v>0</v>
      </c>
      <c r="Q54" s="89">
        <f>SUMIF('LINHA 3'!$B$7:$B$108,$A54,'LINHA 3'!AI$7:AI$108)</f>
        <v>480</v>
      </c>
      <c r="R54" s="89">
        <f>SUMIF('LINHA 3'!$B$7:$B$108,$A54,'LINHA 3'!AJ$7:AJ$108)</f>
        <v>480</v>
      </c>
      <c r="S54" s="89">
        <f>SUMIF('LINHA 3'!$B$7:$B$108,$A54,'LINHA 3'!AK$7:AK$108)</f>
        <v>480</v>
      </c>
      <c r="T54" s="89">
        <f>SUMIF('LINHA 3'!$B$7:$B$108,$A54,'LINHA 3'!AL$7:AL$108)</f>
        <v>240</v>
      </c>
      <c r="U54" s="89">
        <f>SUMIF('LINHA 3'!$B$7:$B$108,$A54,'LINHA 3'!AM$7:AM$108)</f>
        <v>480</v>
      </c>
      <c r="V54" s="89">
        <f>SUMIF('LINHA 3'!$B$7:$B$108,$A54,'LINHA 3'!AN$7:AN$108)</f>
        <v>0</v>
      </c>
      <c r="W54" s="89">
        <f>SUMIF('LINHA 3'!$B$7:$B$108,$A54,'LINHA 3'!AR$7:AR$108)</f>
        <v>0</v>
      </c>
      <c r="X54" s="89">
        <f>SUMIF('LINHA 3'!$B$7:$B$108,$A54,'LINHA 3'!AS$7:AS$108)</f>
        <v>480</v>
      </c>
      <c r="Y54" s="89">
        <f>SUMIF('LINHA 3'!$B$7:$B$108,$A54,'LINHA 3'!AT$7:AT$108)</f>
        <v>480</v>
      </c>
      <c r="Z54" s="89">
        <f>SUMIF('LINHA 3'!$B$7:$B$108,$A54,'LINHA 3'!AU$7:AU$108)</f>
        <v>480</v>
      </c>
      <c r="AA54" s="89">
        <f>SUMIF('LINHA 3'!$B$7:$B$108,$A54,'LINHA 3'!AV$7:AV$108)</f>
        <v>0</v>
      </c>
      <c r="AB54" s="89">
        <f>SUMIF('LINHA 3'!$B$7:$B$108,$A54,'LINHA 3'!AW$7:AW$108)</f>
        <v>0</v>
      </c>
      <c r="AC54" s="89">
        <f>SUMIF('LINHA 3'!$B$7:$B$108,$A54,'LINHA 3'!AX$7:AX$108)</f>
        <v>0</v>
      </c>
      <c r="AD54" s="89">
        <f>SUMIF('LINHA 3'!$B$7:$B$108,$A54,'LINHA 3'!BB$7:BB$108)</f>
        <v>0</v>
      </c>
      <c r="AE54" s="89">
        <f>SUMIF('LINHA 3'!$B$7:$B$108,$A54,'LINHA 3'!BC$7:BC$108)</f>
        <v>0</v>
      </c>
      <c r="AF54" s="89">
        <f>SUMIF('LINHA 3'!$B$7:$B$108,$A54,'LINHA 3'!BD$7:BD$108)</f>
        <v>0</v>
      </c>
      <c r="AG54" s="89">
        <f>SUMIF('LINHA 3'!$B$7:$B$108,$A54,'LINHA 3'!BE$7:BE$108)</f>
        <v>0</v>
      </c>
      <c r="AH54" s="89">
        <f>SUMIF('LINHA 3'!$B$7:$B$108,$A54,'LINHA 3'!BF$7:BF$108)</f>
        <v>0</v>
      </c>
      <c r="AI54" s="89">
        <f>SUMIF('LINHA 3'!$B$7:$B$108,$A54,'LINHA 3'!BG$7:BG$108)</f>
        <v>0</v>
      </c>
      <c r="AJ54" s="89">
        <f>SUMIF('LINHA 3'!$B$7:$B$108,$A54,'LINHA 3'!BH$7:BH$108)</f>
        <v>0</v>
      </c>
      <c r="AK54" s="89">
        <f>SUMIF('LINHA 3'!$B$7:$B$108,$A54,'LINHA 3'!BL$7:BL$108)</f>
        <v>0</v>
      </c>
      <c r="AL54" s="89">
        <f>SUMIF('LINHA 3'!$B$7:$B$108,$A54,'LINHA 3'!BM$7:BM$108)</f>
        <v>0</v>
      </c>
      <c r="AM54" s="323">
        <f t="shared" si="77"/>
        <v>6720</v>
      </c>
      <c r="AN54" s="1676"/>
      <c r="AO54" s="906">
        <f>VLOOKUP(A54,MI_ME!$B$246:$D$500,3,0)</f>
        <v>12</v>
      </c>
      <c r="AP54" s="1420">
        <f t="shared" si="66"/>
        <v>480</v>
      </c>
      <c r="AQ54" s="1420">
        <f t="shared" si="67"/>
        <v>2640</v>
      </c>
      <c r="AR54" s="1420">
        <f t="shared" si="68"/>
        <v>2160</v>
      </c>
      <c r="AS54" s="1420">
        <f t="shared" si="69"/>
        <v>1440</v>
      </c>
      <c r="AT54" s="1420">
        <f t="shared" si="12"/>
        <v>0</v>
      </c>
      <c r="AU54" s="1420">
        <f t="shared" si="13"/>
        <v>0</v>
      </c>
      <c r="AV54" s="953"/>
    </row>
    <row r="55" spans="1:48" s="7" customFormat="1" ht="18.899999999999999" customHeight="1" x14ac:dyDescent="0.3">
      <c r="A55" s="905" t="s">
        <v>687</v>
      </c>
      <c r="B55" s="89">
        <f>SUMIF('LINHA 3'!$B$7:$B$108,$A55,'LINHA 3'!N$7:N$108)</f>
        <v>0</v>
      </c>
      <c r="C55" s="89">
        <f>SUMIF('LINHA 3'!$B$7:$B$108,$A55,'LINHA 3'!O$7:O$108)</f>
        <v>0</v>
      </c>
      <c r="D55" s="89">
        <f>SUMIF('LINHA 3'!$B$7:$B$108,$A55,'LINHA 3'!P$7:P$108)</f>
        <v>0</v>
      </c>
      <c r="E55" s="89">
        <f>SUMIF('LINHA 3'!$B$7:$B$108,$A55,'LINHA 3'!Q$7:Q$108)</f>
        <v>0</v>
      </c>
      <c r="F55" s="89">
        <f>SUMIF('LINHA 3'!$B$7:$B$108,$A55,'LINHA 3'!R$7:R$108)</f>
        <v>0</v>
      </c>
      <c r="G55" s="89">
        <f>SUMIF('LINHA 3'!$B$7:$B$108,$A55,'LINHA 3'!S$7:S$108)</f>
        <v>0</v>
      </c>
      <c r="H55" s="89">
        <f>SUMIF('LINHA 3'!$B$7:$B$108,$A55,'LINHA 3'!T$7:T$108)</f>
        <v>0</v>
      </c>
      <c r="I55" s="89">
        <f>SUMIF('LINHA 3'!$B$7:$B$108,$A55,'LINHA 3'!X$7:X$108)</f>
        <v>0</v>
      </c>
      <c r="J55" s="89">
        <f>SUMIF('LINHA 3'!$B$7:$B$108,$A55,'LINHA 3'!Y$7:Y$108)</f>
        <v>0</v>
      </c>
      <c r="K55" s="89">
        <f>SUMIF('LINHA 3'!$B$7:$B$108,$A55,'LINHA 3'!Z$7:Z$108)</f>
        <v>0</v>
      </c>
      <c r="L55" s="89">
        <f>SUMIF('LINHA 3'!$B$7:$B$108,$A55,'LINHA 3'!AA$7:AA$108)</f>
        <v>0</v>
      </c>
      <c r="M55" s="89">
        <f>SUMIF('LINHA 3'!$B$7:$B$108,$A55,'LINHA 3'!AB$7:AB$108)</f>
        <v>0</v>
      </c>
      <c r="N55" s="89">
        <f>SUMIF('LINHA 3'!$B$7:$B$108,$A55,'LINHA 3'!AC$7:AC$108)</f>
        <v>0</v>
      </c>
      <c r="O55" s="89">
        <f>SUMIF('LINHA 3'!$B$7:$B$108,$A55,'LINHA 3'!AD$7:AD$108)</f>
        <v>0</v>
      </c>
      <c r="P55" s="89">
        <f>SUMIF('LINHA 3'!$B$7:$B$108,$A55,'LINHA 3'!AH$7:AH$108)</f>
        <v>0</v>
      </c>
      <c r="Q55" s="89">
        <f>SUMIF('LINHA 3'!$B$7:$B$108,$A55,'LINHA 3'!AI$7:AI$108)</f>
        <v>0</v>
      </c>
      <c r="R55" s="89">
        <f>SUMIF('LINHA 3'!$B$7:$B$108,$A55,'LINHA 3'!AJ$7:AJ$108)</f>
        <v>0</v>
      </c>
      <c r="S55" s="89">
        <f>SUMIF('LINHA 3'!$B$7:$B$108,$A55,'LINHA 3'!AK$7:AK$108)</f>
        <v>0</v>
      </c>
      <c r="T55" s="89">
        <f>SUMIF('LINHA 3'!$B$7:$B$108,$A55,'LINHA 3'!AL$7:AL$108)</f>
        <v>0</v>
      </c>
      <c r="U55" s="89">
        <f>SUMIF('LINHA 3'!$B$7:$B$108,$A55,'LINHA 3'!AM$7:AM$108)</f>
        <v>0</v>
      </c>
      <c r="V55" s="89">
        <f>SUMIF('LINHA 3'!$B$7:$B$108,$A55,'LINHA 3'!AN$7:AN$108)</f>
        <v>0</v>
      </c>
      <c r="W55" s="89">
        <f>SUMIF('LINHA 3'!$B$7:$B$108,$A55,'LINHA 3'!AR$7:AR$108)</f>
        <v>0</v>
      </c>
      <c r="X55" s="89">
        <f>SUMIF('LINHA 3'!$B$7:$B$108,$A55,'LINHA 3'!AS$7:AS$108)</f>
        <v>0</v>
      </c>
      <c r="Y55" s="89">
        <f>SUMIF('LINHA 3'!$B$7:$B$108,$A55,'LINHA 3'!AT$7:AT$108)</f>
        <v>0</v>
      </c>
      <c r="Z55" s="89">
        <f>SUMIF('LINHA 3'!$B$7:$B$108,$A55,'LINHA 3'!AU$7:AU$108)</f>
        <v>0</v>
      </c>
      <c r="AA55" s="89">
        <f>SUMIF('LINHA 3'!$B$7:$B$108,$A55,'LINHA 3'!AV$7:AV$108)</f>
        <v>0</v>
      </c>
      <c r="AB55" s="89">
        <f>SUMIF('LINHA 3'!$B$7:$B$108,$A55,'LINHA 3'!AW$7:AW$108)</f>
        <v>0</v>
      </c>
      <c r="AC55" s="89">
        <f>SUMIF('LINHA 3'!$B$7:$B$108,$A55,'LINHA 3'!AX$7:AX$108)</f>
        <v>0</v>
      </c>
      <c r="AD55" s="89">
        <f>SUMIF('LINHA 3'!$B$7:$B$108,$A55,'LINHA 3'!BB$7:BB$108)</f>
        <v>0</v>
      </c>
      <c r="AE55" s="89">
        <f>SUMIF('LINHA 3'!$B$7:$B$108,$A55,'LINHA 3'!BC$7:BC$108)</f>
        <v>0</v>
      </c>
      <c r="AF55" s="89">
        <f>SUMIF('LINHA 3'!$B$7:$B$108,$A55,'LINHA 3'!BD$7:BD$108)</f>
        <v>0</v>
      </c>
      <c r="AG55" s="89">
        <f>SUMIF('LINHA 3'!$B$7:$B$108,$A55,'LINHA 3'!BE$7:BE$108)</f>
        <v>0</v>
      </c>
      <c r="AH55" s="89">
        <f>SUMIF('LINHA 3'!$B$7:$B$108,$A55,'LINHA 3'!BF$7:BF$108)</f>
        <v>0</v>
      </c>
      <c r="AI55" s="89">
        <f>SUMIF('LINHA 3'!$B$7:$B$108,$A55,'LINHA 3'!BG$7:BG$108)</f>
        <v>0</v>
      </c>
      <c r="AJ55" s="89">
        <f>SUMIF('LINHA 3'!$B$7:$B$108,$A55,'LINHA 3'!BH$7:BH$108)</f>
        <v>0</v>
      </c>
      <c r="AK55" s="89">
        <f>SUMIF('LINHA 3'!$B$7:$B$108,$A55,'LINHA 3'!BL$7:BL$108)</f>
        <v>0</v>
      </c>
      <c r="AL55" s="89">
        <f>SUMIF('LINHA 3'!$B$7:$B$108,$A55,'LINHA 3'!BM$7:BM$108)</f>
        <v>0</v>
      </c>
      <c r="AM55" s="323">
        <f t="shared" ref="AM55" si="78">SUM(B55:AL55)</f>
        <v>0</v>
      </c>
      <c r="AN55" s="1676"/>
      <c r="AO55" s="906">
        <f>VLOOKUP(A55,MI_ME!$B$246:$D$500,3,0)</f>
        <v>12</v>
      </c>
      <c r="AP55" s="1420">
        <f t="shared" si="66"/>
        <v>0</v>
      </c>
      <c r="AQ55" s="1420">
        <f t="shared" si="67"/>
        <v>0</v>
      </c>
      <c r="AR55" s="1420">
        <f t="shared" si="68"/>
        <v>0</v>
      </c>
      <c r="AS55" s="1420">
        <f t="shared" si="69"/>
        <v>0</v>
      </c>
      <c r="AT55" s="1420">
        <f t="shared" si="12"/>
        <v>0</v>
      </c>
      <c r="AU55" s="1420">
        <f t="shared" si="13"/>
        <v>0</v>
      </c>
      <c r="AV55" s="953"/>
    </row>
    <row r="56" spans="1:48" s="7" customFormat="1" ht="18.899999999999999" customHeight="1" x14ac:dyDescent="0.3">
      <c r="A56" s="905" t="s">
        <v>370</v>
      </c>
      <c r="B56" s="89">
        <f>SUMIF('LINHA 3'!$B$7:$B$108,$A56,'LINHA 3'!N$7:N$108)</f>
        <v>0</v>
      </c>
      <c r="C56" s="89">
        <f>SUMIF('LINHA 3'!$B$7:$B$108,$A56,'LINHA 3'!O$7:O$108)</f>
        <v>0</v>
      </c>
      <c r="D56" s="89">
        <f>SUMIF('LINHA 3'!$B$7:$B$108,$A56,'LINHA 3'!P$7:P$108)</f>
        <v>0</v>
      </c>
      <c r="E56" s="89">
        <f>SUMIF('LINHA 3'!$B$7:$B$108,$A56,'LINHA 3'!Q$7:Q$108)</f>
        <v>0</v>
      </c>
      <c r="F56" s="89">
        <f>SUMIF('LINHA 3'!$B$7:$B$108,$A56,'LINHA 3'!R$7:R$108)</f>
        <v>240</v>
      </c>
      <c r="G56" s="89">
        <f>SUMIF('LINHA 3'!$B$7:$B$108,$A56,'LINHA 3'!S$7:S$108)</f>
        <v>0</v>
      </c>
      <c r="H56" s="89">
        <f>SUMIF('LINHA 3'!$B$7:$B$108,$A56,'LINHA 3'!T$7:T$108)</f>
        <v>0</v>
      </c>
      <c r="I56" s="89">
        <f>SUMIF('LINHA 3'!$B$7:$B$108,$A56,'LINHA 3'!X$7:X$108)</f>
        <v>240</v>
      </c>
      <c r="J56" s="89">
        <f>SUMIF('LINHA 3'!$B$7:$B$108,$A56,'LINHA 3'!Y$7:Y$108)</f>
        <v>240</v>
      </c>
      <c r="K56" s="89">
        <f>SUMIF('LINHA 3'!$B$7:$B$108,$A56,'LINHA 3'!Z$7:Z$108)</f>
        <v>240</v>
      </c>
      <c r="L56" s="89">
        <f>SUMIF('LINHA 3'!$B$7:$B$108,$A56,'LINHA 3'!AA$7:AA$108)</f>
        <v>240</v>
      </c>
      <c r="M56" s="89">
        <f>SUMIF('LINHA 3'!$B$7:$B$108,$A56,'LINHA 3'!AB$7:AB$108)</f>
        <v>240</v>
      </c>
      <c r="N56" s="89">
        <f>SUMIF('LINHA 3'!$B$7:$B$108,$A56,'LINHA 3'!AC$7:AC$108)</f>
        <v>0</v>
      </c>
      <c r="O56" s="89">
        <f>SUMIF('LINHA 3'!$B$7:$B$108,$A56,'LINHA 3'!AD$7:AD$108)</f>
        <v>0</v>
      </c>
      <c r="P56" s="89">
        <f>SUMIF('LINHA 3'!$B$7:$B$108,$A56,'LINHA 3'!AH$7:AH$108)</f>
        <v>240</v>
      </c>
      <c r="Q56" s="89">
        <f>SUMIF('LINHA 3'!$B$7:$B$108,$A56,'LINHA 3'!AI$7:AI$108)</f>
        <v>240</v>
      </c>
      <c r="R56" s="89">
        <f>SUMIF('LINHA 3'!$B$7:$B$108,$A56,'LINHA 3'!AJ$7:AJ$108)</f>
        <v>240</v>
      </c>
      <c r="S56" s="89">
        <f>SUMIF('LINHA 3'!$B$7:$B$108,$A56,'LINHA 3'!AK$7:AK$108)</f>
        <v>240</v>
      </c>
      <c r="T56" s="89">
        <f>SUMIF('LINHA 3'!$B$7:$B$108,$A56,'LINHA 3'!AL$7:AL$108)</f>
        <v>240</v>
      </c>
      <c r="U56" s="89">
        <f>SUMIF('LINHA 3'!$B$7:$B$108,$A56,'LINHA 3'!AM$7:AM$108)</f>
        <v>0</v>
      </c>
      <c r="V56" s="89">
        <f>SUMIF('LINHA 3'!$B$7:$B$108,$A56,'LINHA 3'!AN$7:AN$108)</f>
        <v>0</v>
      </c>
      <c r="W56" s="89">
        <f>SUMIF('LINHA 3'!$B$7:$B$108,$A56,'LINHA 3'!AR$7:AR$108)</f>
        <v>240</v>
      </c>
      <c r="X56" s="89">
        <f>SUMIF('LINHA 3'!$B$7:$B$108,$A56,'LINHA 3'!AS$7:AS$108)</f>
        <v>240</v>
      </c>
      <c r="Y56" s="89">
        <f>SUMIF('LINHA 3'!$B$7:$B$108,$A56,'LINHA 3'!AT$7:AT$108)</f>
        <v>240</v>
      </c>
      <c r="Z56" s="89">
        <f>SUMIF('LINHA 3'!$B$7:$B$108,$A56,'LINHA 3'!AU$7:AU$108)</f>
        <v>240</v>
      </c>
      <c r="AA56" s="89">
        <f>SUMIF('LINHA 3'!$B$7:$B$108,$A56,'LINHA 3'!AV$7:AV$108)</f>
        <v>480</v>
      </c>
      <c r="AB56" s="89">
        <f>SUMIF('LINHA 3'!$B$7:$B$108,$A56,'LINHA 3'!AW$7:AW$108)</f>
        <v>0</v>
      </c>
      <c r="AC56" s="89">
        <f>SUMIF('LINHA 3'!$B$7:$B$108,$A56,'LINHA 3'!AX$7:AX$108)</f>
        <v>0</v>
      </c>
      <c r="AD56" s="89">
        <f>SUMIF('LINHA 3'!$B$7:$B$108,$A56,'LINHA 3'!BB$7:BB$108)</f>
        <v>0</v>
      </c>
      <c r="AE56" s="89">
        <f>SUMIF('LINHA 3'!$B$7:$B$108,$A56,'LINHA 3'!BC$7:BC$108)</f>
        <v>0</v>
      </c>
      <c r="AF56" s="89">
        <f>SUMIF('LINHA 3'!$B$7:$B$108,$A56,'LINHA 3'!BD$7:BD$108)</f>
        <v>0</v>
      </c>
      <c r="AG56" s="89">
        <f>SUMIF('LINHA 3'!$B$7:$B$108,$A56,'LINHA 3'!BE$7:BE$108)</f>
        <v>0</v>
      </c>
      <c r="AH56" s="89">
        <f>SUMIF('LINHA 3'!$B$7:$B$108,$A56,'LINHA 3'!BF$7:BF$108)</f>
        <v>0</v>
      </c>
      <c r="AI56" s="89">
        <f>SUMIF('LINHA 3'!$B$7:$B$108,$A56,'LINHA 3'!BG$7:BG$108)</f>
        <v>0</v>
      </c>
      <c r="AJ56" s="89">
        <f>SUMIF('LINHA 3'!$B$7:$B$108,$A56,'LINHA 3'!BH$7:BH$108)</f>
        <v>0</v>
      </c>
      <c r="AK56" s="89">
        <f>SUMIF('LINHA 3'!$B$7:$B$108,$A56,'LINHA 3'!BL$7:BL$108)</f>
        <v>0</v>
      </c>
      <c r="AL56" s="89">
        <f>SUMIF('LINHA 3'!$B$7:$B$108,$A56,'LINHA 3'!BM$7:BM$108)</f>
        <v>0</v>
      </c>
      <c r="AM56" s="323">
        <f t="shared" si="77"/>
        <v>4080</v>
      </c>
      <c r="AN56" s="1676"/>
      <c r="AO56" s="906">
        <f>VLOOKUP(A56,MI_ME!$B$246:$D$500,3,0)</f>
        <v>12</v>
      </c>
      <c r="AP56" s="1420">
        <f t="shared" si="66"/>
        <v>240</v>
      </c>
      <c r="AQ56" s="1420">
        <f t="shared" si="67"/>
        <v>1200</v>
      </c>
      <c r="AR56" s="1420">
        <f t="shared" si="68"/>
        <v>1200</v>
      </c>
      <c r="AS56" s="1420">
        <f t="shared" si="69"/>
        <v>1440</v>
      </c>
      <c r="AT56" s="1420">
        <f t="shared" si="12"/>
        <v>0</v>
      </c>
      <c r="AU56" s="1420">
        <f t="shared" si="13"/>
        <v>0</v>
      </c>
      <c r="AV56" s="953"/>
    </row>
    <row r="57" spans="1:48" s="7" customFormat="1" ht="18.899999999999999" customHeight="1" x14ac:dyDescent="0.3">
      <c r="A57" s="905" t="s">
        <v>316</v>
      </c>
      <c r="B57" s="89">
        <f>SUMIF('LINHA 3'!$B$7:$B$108,$A57,'LINHA 3'!N$7:N$108)</f>
        <v>0</v>
      </c>
      <c r="C57" s="89">
        <f>SUMIF('LINHA 3'!$B$7:$B$108,$A57,'LINHA 3'!O$7:O$108)</f>
        <v>0</v>
      </c>
      <c r="D57" s="89">
        <f>SUMIF('LINHA 3'!$B$7:$B$108,$A57,'LINHA 3'!P$7:P$108)</f>
        <v>0</v>
      </c>
      <c r="E57" s="89">
        <f>SUMIF('LINHA 3'!$B$7:$B$108,$A57,'LINHA 3'!Q$7:Q$108)</f>
        <v>0</v>
      </c>
      <c r="F57" s="89">
        <f>SUMIF('LINHA 3'!$B$7:$B$108,$A57,'LINHA 3'!R$7:R$108)</f>
        <v>480</v>
      </c>
      <c r="G57" s="89">
        <f>SUMIF('LINHA 3'!$B$7:$B$108,$A57,'LINHA 3'!S$7:S$108)</f>
        <v>0</v>
      </c>
      <c r="H57" s="89">
        <f>SUMIF('LINHA 3'!$B$7:$B$108,$A57,'LINHA 3'!T$7:T$108)</f>
        <v>0</v>
      </c>
      <c r="I57" s="89">
        <f>SUMIF('LINHA 3'!$B$7:$B$108,$A57,'LINHA 3'!X$7:X$108)</f>
        <v>480</v>
      </c>
      <c r="J57" s="89">
        <f>SUMIF('LINHA 3'!$B$7:$B$108,$A57,'LINHA 3'!Y$7:Y$108)</f>
        <v>480</v>
      </c>
      <c r="K57" s="89">
        <f>SUMIF('LINHA 3'!$B$7:$B$108,$A57,'LINHA 3'!Z$7:Z$108)</f>
        <v>480</v>
      </c>
      <c r="L57" s="89">
        <f>SUMIF('LINHA 3'!$B$7:$B$108,$A57,'LINHA 3'!AA$7:AA$108)</f>
        <v>480</v>
      </c>
      <c r="M57" s="89">
        <f>SUMIF('LINHA 3'!$B$7:$B$108,$A57,'LINHA 3'!AB$7:AB$108)</f>
        <v>480</v>
      </c>
      <c r="N57" s="89">
        <f>SUMIF('LINHA 3'!$B$7:$B$108,$A57,'LINHA 3'!AC$7:AC$108)</f>
        <v>0</v>
      </c>
      <c r="O57" s="89">
        <f>SUMIF('LINHA 3'!$B$7:$B$108,$A57,'LINHA 3'!AD$7:AD$108)</f>
        <v>0</v>
      </c>
      <c r="P57" s="89">
        <f>SUMIF('LINHA 3'!$B$7:$B$108,$A57,'LINHA 3'!AH$7:AH$108)</f>
        <v>480</v>
      </c>
      <c r="Q57" s="89">
        <f>SUMIF('LINHA 3'!$B$7:$B$108,$A57,'LINHA 3'!AI$7:AI$108)</f>
        <v>480</v>
      </c>
      <c r="R57" s="89">
        <f>SUMIF('LINHA 3'!$B$7:$B$108,$A57,'LINHA 3'!AJ$7:AJ$108)</f>
        <v>480</v>
      </c>
      <c r="S57" s="89">
        <f>SUMIF('LINHA 3'!$B$7:$B$108,$A57,'LINHA 3'!AK$7:AK$108)</f>
        <v>254</v>
      </c>
      <c r="T57" s="89">
        <f>SUMIF('LINHA 3'!$B$7:$B$108,$A57,'LINHA 3'!AL$7:AL$108)</f>
        <v>480</v>
      </c>
      <c r="U57" s="89">
        <f>SUMIF('LINHA 3'!$B$7:$B$108,$A57,'LINHA 3'!AM$7:AM$108)</f>
        <v>0</v>
      </c>
      <c r="V57" s="89">
        <f>SUMIF('LINHA 3'!$B$7:$B$108,$A57,'LINHA 3'!AN$7:AN$108)</f>
        <v>0</v>
      </c>
      <c r="W57" s="89">
        <f>SUMIF('LINHA 3'!$B$7:$B$108,$A57,'LINHA 3'!AR$7:AR$108)</f>
        <v>480</v>
      </c>
      <c r="X57" s="89">
        <f>SUMIF('LINHA 3'!$B$7:$B$108,$A57,'LINHA 3'!AS$7:AS$108)</f>
        <v>480</v>
      </c>
      <c r="Y57" s="89">
        <f>SUMIF('LINHA 3'!$B$7:$B$108,$A57,'LINHA 3'!AT$7:AT$108)</f>
        <v>480</v>
      </c>
      <c r="Z57" s="89">
        <f>SUMIF('LINHA 3'!$B$7:$B$108,$A57,'LINHA 3'!AU$7:AU$108)</f>
        <v>0</v>
      </c>
      <c r="AA57" s="89">
        <f>SUMIF('LINHA 3'!$B$7:$B$108,$A57,'LINHA 3'!AV$7:AV$108)</f>
        <v>480</v>
      </c>
      <c r="AB57" s="89">
        <f>SUMIF('LINHA 3'!$B$7:$B$108,$A57,'LINHA 3'!AW$7:AW$108)</f>
        <v>0</v>
      </c>
      <c r="AC57" s="89">
        <f>SUMIF('LINHA 3'!$B$7:$B$108,$A57,'LINHA 3'!AX$7:AX$108)</f>
        <v>0</v>
      </c>
      <c r="AD57" s="89">
        <f>SUMIF('LINHA 3'!$B$7:$B$108,$A57,'LINHA 3'!BB$7:BB$108)</f>
        <v>0</v>
      </c>
      <c r="AE57" s="89">
        <f>SUMIF('LINHA 3'!$B$7:$B$108,$A57,'LINHA 3'!BC$7:BC$108)</f>
        <v>0</v>
      </c>
      <c r="AF57" s="89">
        <f>SUMIF('LINHA 3'!$B$7:$B$108,$A57,'LINHA 3'!BD$7:BD$108)</f>
        <v>0</v>
      </c>
      <c r="AG57" s="89">
        <f>SUMIF('LINHA 3'!$B$7:$B$108,$A57,'LINHA 3'!BE$7:BE$108)</f>
        <v>0</v>
      </c>
      <c r="AH57" s="89">
        <f>SUMIF('LINHA 3'!$B$7:$B$108,$A57,'LINHA 3'!BF$7:BF$108)</f>
        <v>0</v>
      </c>
      <c r="AI57" s="89">
        <f>SUMIF('LINHA 3'!$B$7:$B$108,$A57,'LINHA 3'!BG$7:BG$108)</f>
        <v>0</v>
      </c>
      <c r="AJ57" s="89">
        <f>SUMIF('LINHA 3'!$B$7:$B$108,$A57,'LINHA 3'!BH$7:BH$108)</f>
        <v>0</v>
      </c>
      <c r="AK57" s="89">
        <f>SUMIF('LINHA 3'!$B$7:$B$108,$A57,'LINHA 3'!BL$7:BL$108)</f>
        <v>0</v>
      </c>
      <c r="AL57" s="89">
        <f>SUMIF('LINHA 3'!$B$7:$B$108,$A57,'LINHA 3'!BM$7:BM$108)</f>
        <v>0</v>
      </c>
      <c r="AM57" s="323">
        <f t="shared" ref="AM57" si="79">SUM(B57:AL57)</f>
        <v>6974</v>
      </c>
      <c r="AN57" s="1676"/>
      <c r="AO57" s="906">
        <f>VLOOKUP(A57,MI_ME!$B$246:$D$500,3,0)</f>
        <v>12</v>
      </c>
      <c r="AP57" s="1420">
        <f t="shared" si="66"/>
        <v>480</v>
      </c>
      <c r="AQ57" s="1420">
        <f t="shared" si="67"/>
        <v>2400</v>
      </c>
      <c r="AR57" s="1420">
        <f t="shared" si="68"/>
        <v>2174</v>
      </c>
      <c r="AS57" s="1420">
        <f t="shared" si="69"/>
        <v>1920</v>
      </c>
      <c r="AT57" s="1420">
        <f t="shared" si="12"/>
        <v>0</v>
      </c>
      <c r="AU57" s="1420">
        <f t="shared" si="13"/>
        <v>0</v>
      </c>
      <c r="AV57" s="953"/>
    </row>
    <row r="58" spans="1:48" s="7" customFormat="1" ht="18.899999999999999" customHeight="1" x14ac:dyDescent="0.3">
      <c r="A58" s="905" t="s">
        <v>303</v>
      </c>
      <c r="B58" s="89">
        <f>SUMIF('LINHA 3'!$B$7:$B$108,$A58,'LINHA 3'!N$7:N$108)</f>
        <v>0</v>
      </c>
      <c r="C58" s="89">
        <f>SUMIF('LINHA 3'!$B$7:$B$108,$A58,'LINHA 3'!O$7:O$108)</f>
        <v>0</v>
      </c>
      <c r="D58" s="89">
        <f>SUMIF('LINHA 3'!$B$7:$B$108,$A58,'LINHA 3'!P$7:P$108)</f>
        <v>0</v>
      </c>
      <c r="E58" s="89">
        <f>SUMIF('LINHA 3'!$B$7:$B$108,$A58,'LINHA 3'!Q$7:Q$108)</f>
        <v>0</v>
      </c>
      <c r="F58" s="89">
        <f>SUMIF('LINHA 3'!$B$7:$B$108,$A58,'LINHA 3'!R$7:R$108)</f>
        <v>720</v>
      </c>
      <c r="G58" s="89">
        <f>SUMIF('LINHA 3'!$B$7:$B$108,$A58,'LINHA 3'!S$7:S$108)</f>
        <v>0</v>
      </c>
      <c r="H58" s="89">
        <f>SUMIF('LINHA 3'!$B$7:$B$108,$A58,'LINHA 3'!T$7:T$108)</f>
        <v>0</v>
      </c>
      <c r="I58" s="89">
        <f>SUMIF('LINHA 3'!$B$7:$B$108,$A58,'LINHA 3'!X$7:X$108)</f>
        <v>720</v>
      </c>
      <c r="J58" s="89">
        <f>SUMIF('LINHA 3'!$B$7:$B$108,$A58,'LINHA 3'!Y$7:Y$108)</f>
        <v>480</v>
      </c>
      <c r="K58" s="89">
        <f>SUMIF('LINHA 3'!$B$7:$B$108,$A58,'LINHA 3'!Z$7:Z$108)</f>
        <v>480</v>
      </c>
      <c r="L58" s="89">
        <f>SUMIF('LINHA 3'!$B$7:$B$108,$A58,'LINHA 3'!AA$7:AA$108)</f>
        <v>480</v>
      </c>
      <c r="M58" s="89">
        <f>SUMIF('LINHA 3'!$B$7:$B$108,$A58,'LINHA 3'!AB$7:AB$108)</f>
        <v>480</v>
      </c>
      <c r="N58" s="89">
        <f>SUMIF('LINHA 3'!$B$7:$B$108,$A58,'LINHA 3'!AC$7:AC$108)</f>
        <v>720</v>
      </c>
      <c r="O58" s="89">
        <f>SUMIF('LINHA 3'!$B$7:$B$108,$A58,'LINHA 3'!AD$7:AD$108)</f>
        <v>0</v>
      </c>
      <c r="P58" s="89">
        <f>SUMIF('LINHA 3'!$B$7:$B$108,$A58,'LINHA 3'!AH$7:AH$108)</f>
        <v>480</v>
      </c>
      <c r="Q58" s="89">
        <f>SUMIF('LINHA 3'!$B$7:$B$108,$A58,'LINHA 3'!AI$7:AI$108)</f>
        <v>480</v>
      </c>
      <c r="R58" s="89">
        <f>SUMIF('LINHA 3'!$B$7:$B$108,$A58,'LINHA 3'!AJ$7:AJ$108)</f>
        <v>720</v>
      </c>
      <c r="S58" s="89">
        <f>SUMIF('LINHA 3'!$B$7:$B$108,$A58,'LINHA 3'!AK$7:AK$108)</f>
        <v>480</v>
      </c>
      <c r="T58" s="89">
        <f>SUMIF('LINHA 3'!$B$7:$B$108,$A58,'LINHA 3'!AL$7:AL$108)</f>
        <v>480</v>
      </c>
      <c r="U58" s="89">
        <f>SUMIF('LINHA 3'!$B$7:$B$108,$A58,'LINHA 3'!AM$7:AM$108)</f>
        <v>720</v>
      </c>
      <c r="V58" s="89">
        <f>SUMIF('LINHA 3'!$B$7:$B$108,$A58,'LINHA 3'!AN$7:AN$108)</f>
        <v>0</v>
      </c>
      <c r="W58" s="89">
        <f>SUMIF('LINHA 3'!$B$7:$B$108,$A58,'LINHA 3'!AR$7:AR$108)</f>
        <v>480</v>
      </c>
      <c r="X58" s="89">
        <f>SUMIF('LINHA 3'!$B$7:$B$108,$A58,'LINHA 3'!AS$7:AS$108)</f>
        <v>480</v>
      </c>
      <c r="Y58" s="89">
        <f>SUMIF('LINHA 3'!$B$7:$B$108,$A58,'LINHA 3'!AT$7:AT$108)</f>
        <v>480</v>
      </c>
      <c r="Z58" s="89">
        <f>SUMIF('LINHA 3'!$B$7:$B$108,$A58,'LINHA 3'!AU$7:AU$108)</f>
        <v>720</v>
      </c>
      <c r="AA58" s="89">
        <f>SUMIF('LINHA 3'!$B$7:$B$108,$A58,'LINHA 3'!AV$7:AV$108)</f>
        <v>480</v>
      </c>
      <c r="AB58" s="89">
        <f>SUMIF('LINHA 3'!$B$7:$B$108,$A58,'LINHA 3'!AW$7:AW$108)</f>
        <v>0</v>
      </c>
      <c r="AC58" s="89">
        <f>SUMIF('LINHA 3'!$B$7:$B$108,$A58,'LINHA 3'!AX$7:AX$108)</f>
        <v>0</v>
      </c>
      <c r="AD58" s="89">
        <f>SUMIF('LINHA 3'!$B$7:$B$108,$A58,'LINHA 3'!BB$7:BB$108)</f>
        <v>0</v>
      </c>
      <c r="AE58" s="89">
        <f>SUMIF('LINHA 3'!$B$7:$B$108,$A58,'LINHA 3'!BC$7:BC$108)</f>
        <v>0</v>
      </c>
      <c r="AF58" s="89">
        <f>SUMIF('LINHA 3'!$B$7:$B$108,$A58,'LINHA 3'!BD$7:BD$108)</f>
        <v>0</v>
      </c>
      <c r="AG58" s="89">
        <f>SUMIF('LINHA 3'!$B$7:$B$108,$A58,'LINHA 3'!BE$7:BE$108)</f>
        <v>0</v>
      </c>
      <c r="AH58" s="89">
        <f>SUMIF('LINHA 3'!$B$7:$B$108,$A58,'LINHA 3'!BF$7:BF$108)</f>
        <v>0</v>
      </c>
      <c r="AI58" s="89">
        <f>SUMIF('LINHA 3'!$B$7:$B$108,$A58,'LINHA 3'!BG$7:BG$108)</f>
        <v>0</v>
      </c>
      <c r="AJ58" s="89">
        <f>SUMIF('LINHA 3'!$B$7:$B$108,$A58,'LINHA 3'!BH$7:BH$108)</f>
        <v>0</v>
      </c>
      <c r="AK58" s="89">
        <f>SUMIF('LINHA 3'!$B$7:$B$108,$A58,'LINHA 3'!BL$7:BL$108)</f>
        <v>0</v>
      </c>
      <c r="AL58" s="89">
        <f>SUMIF('LINHA 3'!$B$7:$B$108,$A58,'LINHA 3'!BM$7:BM$108)</f>
        <v>0</v>
      </c>
      <c r="AM58" s="323">
        <f t="shared" si="77"/>
        <v>10080</v>
      </c>
      <c r="AN58" s="1676"/>
      <c r="AO58" s="906">
        <f>VLOOKUP(A58,MI_ME!$B$246:$D$500,3,0)</f>
        <v>15</v>
      </c>
      <c r="AP58" s="1420">
        <f t="shared" si="66"/>
        <v>720</v>
      </c>
      <c r="AQ58" s="1420">
        <f t="shared" si="67"/>
        <v>3360</v>
      </c>
      <c r="AR58" s="1420">
        <f t="shared" si="68"/>
        <v>3360</v>
      </c>
      <c r="AS58" s="1420">
        <f t="shared" si="69"/>
        <v>2640</v>
      </c>
      <c r="AT58" s="1420">
        <f t="shared" si="12"/>
        <v>0</v>
      </c>
      <c r="AU58" s="1420">
        <f t="shared" si="13"/>
        <v>0</v>
      </c>
      <c r="AV58" s="953"/>
    </row>
    <row r="59" spans="1:48" s="7" customFormat="1" ht="18.899999999999999" customHeight="1" x14ac:dyDescent="0.3">
      <c r="A59" s="905" t="s">
        <v>552</v>
      </c>
      <c r="B59" s="89">
        <f>SUMIF('LINHA 3'!$B$7:$B$108,$A59,'LINHA 3'!N$7:N$108)</f>
        <v>0</v>
      </c>
      <c r="C59" s="89">
        <f>SUMIF('LINHA 3'!$B$7:$B$108,$A59,'LINHA 3'!O$7:O$108)</f>
        <v>0</v>
      </c>
      <c r="D59" s="89">
        <f>SUMIF('LINHA 3'!$B$7:$B$108,$A59,'LINHA 3'!P$7:P$108)</f>
        <v>0</v>
      </c>
      <c r="E59" s="89">
        <f>SUMIF('LINHA 3'!$B$7:$B$108,$A59,'LINHA 3'!Q$7:Q$108)</f>
        <v>0</v>
      </c>
      <c r="F59" s="89">
        <f>SUMIF('LINHA 3'!$B$7:$B$108,$A59,'LINHA 3'!R$7:R$108)</f>
        <v>0</v>
      </c>
      <c r="G59" s="89">
        <f>SUMIF('LINHA 3'!$B$7:$B$108,$A59,'LINHA 3'!S$7:S$108)</f>
        <v>0</v>
      </c>
      <c r="H59" s="89">
        <f>SUMIF('LINHA 3'!$B$7:$B$108,$A59,'LINHA 3'!T$7:T$108)</f>
        <v>0</v>
      </c>
      <c r="I59" s="89">
        <f>SUMIF('LINHA 3'!$B$7:$B$108,$A59,'LINHA 3'!X$7:X$108)</f>
        <v>0</v>
      </c>
      <c r="J59" s="89">
        <f>SUMIF('LINHA 3'!$B$7:$B$108,$A59,'LINHA 3'!Y$7:Y$108)</f>
        <v>0</v>
      </c>
      <c r="K59" s="89">
        <f>SUMIF('LINHA 3'!$B$7:$B$108,$A59,'LINHA 3'!Z$7:Z$108)</f>
        <v>0</v>
      </c>
      <c r="L59" s="89">
        <f>SUMIF('LINHA 3'!$B$7:$B$108,$A59,'LINHA 3'!AA$7:AA$108)</f>
        <v>0</v>
      </c>
      <c r="M59" s="89">
        <f>SUMIF('LINHA 3'!$B$7:$B$108,$A59,'LINHA 3'!AB$7:AB$108)</f>
        <v>0</v>
      </c>
      <c r="N59" s="89">
        <f>SUMIF('LINHA 3'!$B$7:$B$108,$A59,'LINHA 3'!AC$7:AC$108)</f>
        <v>0</v>
      </c>
      <c r="O59" s="89">
        <f>SUMIF('LINHA 3'!$B$7:$B$108,$A59,'LINHA 3'!AD$7:AD$108)</f>
        <v>0</v>
      </c>
      <c r="P59" s="89">
        <f>SUMIF('LINHA 3'!$B$7:$B$108,$A59,'LINHA 3'!AH$7:AH$108)</f>
        <v>0</v>
      </c>
      <c r="Q59" s="89">
        <f>SUMIF('LINHA 3'!$B$7:$B$108,$A59,'LINHA 3'!AI$7:AI$108)</f>
        <v>0</v>
      </c>
      <c r="R59" s="89">
        <f>SUMIF('LINHA 3'!$B$7:$B$108,$A59,'LINHA 3'!AJ$7:AJ$108)</f>
        <v>0</v>
      </c>
      <c r="S59" s="89">
        <f>SUMIF('LINHA 3'!$B$7:$B$108,$A59,'LINHA 3'!AK$7:AK$108)</f>
        <v>0</v>
      </c>
      <c r="T59" s="89">
        <f>SUMIF('LINHA 3'!$B$7:$B$108,$A59,'LINHA 3'!AL$7:AL$108)</f>
        <v>0</v>
      </c>
      <c r="U59" s="89">
        <f>SUMIF('LINHA 3'!$B$7:$B$108,$A59,'LINHA 3'!AM$7:AM$108)</f>
        <v>0</v>
      </c>
      <c r="V59" s="89">
        <f>SUMIF('LINHA 3'!$B$7:$B$108,$A59,'LINHA 3'!AN$7:AN$108)</f>
        <v>0</v>
      </c>
      <c r="W59" s="89">
        <f>SUMIF('LINHA 3'!$B$7:$B$108,$A59,'LINHA 3'!AR$7:AR$108)</f>
        <v>0</v>
      </c>
      <c r="X59" s="89">
        <f>SUMIF('LINHA 3'!$B$7:$B$108,$A59,'LINHA 3'!AS$7:AS$108)</f>
        <v>0</v>
      </c>
      <c r="Y59" s="89">
        <f>SUMIF('LINHA 3'!$B$7:$B$108,$A59,'LINHA 3'!AT$7:AT$108)</f>
        <v>0</v>
      </c>
      <c r="Z59" s="89">
        <f>SUMIF('LINHA 3'!$B$7:$B$108,$A59,'LINHA 3'!AU$7:AU$108)</f>
        <v>0</v>
      </c>
      <c r="AA59" s="89">
        <f>SUMIF('LINHA 3'!$B$7:$B$108,$A59,'LINHA 3'!AV$7:AV$108)</f>
        <v>0</v>
      </c>
      <c r="AB59" s="89">
        <f>SUMIF('LINHA 3'!$B$7:$B$108,$A59,'LINHA 3'!AW$7:AW$108)</f>
        <v>0</v>
      </c>
      <c r="AC59" s="89">
        <f>SUMIF('LINHA 3'!$B$7:$B$108,$A59,'LINHA 3'!AX$7:AX$108)</f>
        <v>0</v>
      </c>
      <c r="AD59" s="89">
        <f>SUMIF('LINHA 3'!$B$7:$B$108,$A59,'LINHA 3'!BB$7:BB$108)</f>
        <v>0</v>
      </c>
      <c r="AE59" s="89">
        <f>SUMIF('LINHA 3'!$B$7:$B$108,$A59,'LINHA 3'!BC$7:BC$108)</f>
        <v>0</v>
      </c>
      <c r="AF59" s="89">
        <f>SUMIF('LINHA 3'!$B$7:$B$108,$A59,'LINHA 3'!BD$7:BD$108)</f>
        <v>0</v>
      </c>
      <c r="AG59" s="89">
        <f>SUMIF('LINHA 3'!$B$7:$B$108,$A59,'LINHA 3'!BE$7:BE$108)</f>
        <v>0</v>
      </c>
      <c r="AH59" s="89">
        <f>SUMIF('LINHA 3'!$B$7:$B$108,$A59,'LINHA 3'!BF$7:BF$108)</f>
        <v>0</v>
      </c>
      <c r="AI59" s="89">
        <f>SUMIF('LINHA 3'!$B$7:$B$108,$A59,'LINHA 3'!BG$7:BG$108)</f>
        <v>0</v>
      </c>
      <c r="AJ59" s="89">
        <f>SUMIF('LINHA 3'!$B$7:$B$108,$A59,'LINHA 3'!BH$7:BH$108)</f>
        <v>0</v>
      </c>
      <c r="AK59" s="89">
        <f>SUMIF('LINHA 3'!$B$7:$B$108,$A59,'LINHA 3'!BL$7:BL$108)</f>
        <v>0</v>
      </c>
      <c r="AL59" s="89">
        <f>SUMIF('LINHA 3'!$B$7:$B$108,$A59,'LINHA 3'!BM$7:BM$108)</f>
        <v>0</v>
      </c>
      <c r="AM59" s="323">
        <f t="shared" si="77"/>
        <v>0</v>
      </c>
      <c r="AN59" s="1676"/>
      <c r="AO59" s="906">
        <f>VLOOKUP(A59,MI_ME!$B$246:$D$500,3,0)</f>
        <v>15</v>
      </c>
      <c r="AP59" s="1420">
        <f t="shared" si="66"/>
        <v>0</v>
      </c>
      <c r="AQ59" s="1420">
        <f t="shared" si="67"/>
        <v>0</v>
      </c>
      <c r="AR59" s="1420">
        <f t="shared" si="68"/>
        <v>0</v>
      </c>
      <c r="AS59" s="1420">
        <f t="shared" si="69"/>
        <v>0</v>
      </c>
      <c r="AT59" s="1420">
        <f t="shared" si="12"/>
        <v>0</v>
      </c>
      <c r="AU59" s="1420">
        <f t="shared" si="13"/>
        <v>0</v>
      </c>
      <c r="AV59" s="953"/>
    </row>
    <row r="60" spans="1:48" s="7" customFormat="1" ht="18.899999999999999" customHeight="1" x14ac:dyDescent="0.3">
      <c r="A60" s="905" t="s">
        <v>717</v>
      </c>
      <c r="B60" s="89">
        <f>SUMIF('LINHA 3'!$B$7:$B$108,$A60,'LINHA 3'!N$7:N$108)</f>
        <v>0</v>
      </c>
      <c r="C60" s="89">
        <f>SUMIF('LINHA 3'!$B$7:$B$108,$A60,'LINHA 3'!O$7:O$108)</f>
        <v>0</v>
      </c>
      <c r="D60" s="89">
        <f>SUMIF('LINHA 3'!$B$7:$B$108,$A60,'LINHA 3'!P$7:P$108)</f>
        <v>0</v>
      </c>
      <c r="E60" s="89">
        <f>SUMIF('LINHA 3'!$B$7:$B$108,$A60,'LINHA 3'!Q$7:Q$108)</f>
        <v>0</v>
      </c>
      <c r="F60" s="89">
        <f>SUMIF('LINHA 3'!$B$7:$B$108,$A60,'LINHA 3'!R$7:R$108)</f>
        <v>874</v>
      </c>
      <c r="G60" s="89">
        <f>SUMIF('LINHA 3'!$B$7:$B$108,$A60,'LINHA 3'!S$7:S$108)</f>
        <v>0</v>
      </c>
      <c r="H60" s="89">
        <f>SUMIF('LINHA 3'!$B$7:$B$108,$A60,'LINHA 3'!T$7:T$108)</f>
        <v>0</v>
      </c>
      <c r="I60" s="89">
        <f>SUMIF('LINHA 3'!$B$7:$B$108,$A60,'LINHA 3'!X$7:X$108)</f>
        <v>1022</v>
      </c>
      <c r="J60" s="89">
        <f>SUMIF('LINHA 3'!$B$7:$B$108,$A60,'LINHA 3'!Y$7:Y$108)</f>
        <v>793</v>
      </c>
      <c r="K60" s="89">
        <f>SUMIF('LINHA 3'!$B$7:$B$108,$A60,'LINHA 3'!Z$7:Z$108)</f>
        <v>551</v>
      </c>
      <c r="L60" s="89">
        <f>SUMIF('LINHA 3'!$B$7:$B$108,$A60,'LINHA 3'!AA$7:AA$108)</f>
        <v>551</v>
      </c>
      <c r="M60" s="89">
        <f>SUMIF('LINHA 3'!$B$7:$B$108,$A60,'LINHA 3'!AB$7:AB$108)</f>
        <v>551</v>
      </c>
      <c r="N60" s="89">
        <f>SUMIF('LINHA 3'!$B$7:$B$108,$A60,'LINHA 3'!AC$7:AC$108)</f>
        <v>841</v>
      </c>
      <c r="O60" s="89">
        <f>SUMIF('LINHA 3'!$B$7:$B$108,$A60,'LINHA 3'!AD$7:AD$108)</f>
        <v>0</v>
      </c>
      <c r="P60" s="89">
        <f>SUMIF('LINHA 3'!$B$7:$B$108,$A60,'LINHA 3'!AH$7:AH$108)</f>
        <v>1019</v>
      </c>
      <c r="Q60" s="89">
        <f>SUMIF('LINHA 3'!$B$7:$B$108,$A60,'LINHA 3'!AI$7:AI$108)</f>
        <v>551</v>
      </c>
      <c r="R60" s="89">
        <f>SUMIF('LINHA 3'!$B$7:$B$108,$A60,'LINHA 3'!AJ$7:AJ$108)</f>
        <v>553</v>
      </c>
      <c r="S60" s="89">
        <f>SUMIF('LINHA 3'!$B$7:$B$108,$A60,'LINHA 3'!AK$7:AK$108)</f>
        <v>776</v>
      </c>
      <c r="T60" s="89">
        <f>SUMIF('LINHA 3'!$B$7:$B$108,$A60,'LINHA 3'!AL$7:AL$108)</f>
        <v>785</v>
      </c>
      <c r="U60" s="89">
        <f>SUMIF('LINHA 3'!$B$7:$B$108,$A60,'LINHA 3'!AM$7:AM$108)</f>
        <v>1076</v>
      </c>
      <c r="V60" s="89">
        <f>SUMIF('LINHA 3'!$B$7:$B$108,$A60,'LINHA 3'!AN$7:AN$108)</f>
        <v>0</v>
      </c>
      <c r="W60" s="89">
        <f>SUMIF('LINHA 3'!$B$7:$B$108,$A60,'LINHA 3'!AR$7:AR$108)</f>
        <v>1019</v>
      </c>
      <c r="X60" s="89">
        <f>SUMIF('LINHA 3'!$B$7:$B$108,$A60,'LINHA 3'!AS$7:AS$108)</f>
        <v>551</v>
      </c>
      <c r="Y60" s="89">
        <f>SUMIF('LINHA 3'!$B$7:$B$108,$A60,'LINHA 3'!AT$7:AT$108)</f>
        <v>551</v>
      </c>
      <c r="Z60" s="89">
        <f>SUMIF('LINHA 3'!$B$7:$B$108,$A60,'LINHA 3'!AU$7:AU$108)</f>
        <v>1031</v>
      </c>
      <c r="AA60" s="89">
        <f>SUMIF('LINHA 3'!$B$7:$B$108,$A60,'LINHA 3'!AV$7:AV$108)</f>
        <v>1270</v>
      </c>
      <c r="AB60" s="89">
        <f>SUMIF('LINHA 3'!$B$7:$B$108,$A60,'LINHA 3'!AW$7:AW$108)</f>
        <v>0</v>
      </c>
      <c r="AC60" s="89">
        <f>SUMIF('LINHA 3'!$B$7:$B$108,$A60,'LINHA 3'!AX$7:AX$108)</f>
        <v>0</v>
      </c>
      <c r="AD60" s="89">
        <f>SUMIF('LINHA 3'!$B$7:$B$108,$A60,'LINHA 3'!BB$7:BB$108)</f>
        <v>0</v>
      </c>
      <c r="AE60" s="89">
        <f>SUMIF('LINHA 3'!$B$7:$B$108,$A60,'LINHA 3'!BC$7:BC$108)</f>
        <v>0</v>
      </c>
      <c r="AF60" s="89">
        <f>SUMIF('LINHA 3'!$B$7:$B$108,$A60,'LINHA 3'!BD$7:BD$108)</f>
        <v>0</v>
      </c>
      <c r="AG60" s="89">
        <f>SUMIF('LINHA 3'!$B$7:$B$108,$A60,'LINHA 3'!BE$7:BE$108)</f>
        <v>0</v>
      </c>
      <c r="AH60" s="89">
        <f>SUMIF('LINHA 3'!$B$7:$B$108,$A60,'LINHA 3'!BF$7:BF$108)</f>
        <v>0</v>
      </c>
      <c r="AI60" s="89">
        <f>SUMIF('LINHA 3'!$B$7:$B$108,$A60,'LINHA 3'!BG$7:BG$108)</f>
        <v>0</v>
      </c>
      <c r="AJ60" s="89">
        <f>SUMIF('LINHA 3'!$B$7:$B$108,$A60,'LINHA 3'!BH$7:BH$108)</f>
        <v>0</v>
      </c>
      <c r="AK60" s="89">
        <f>SUMIF('LINHA 3'!$B$7:$B$108,$A60,'LINHA 3'!BL$7:BL$108)</f>
        <v>0</v>
      </c>
      <c r="AL60" s="89">
        <f>SUMIF('LINHA 3'!$B$7:$B$108,$A60,'LINHA 3'!BM$7:BM$108)</f>
        <v>0</v>
      </c>
      <c r="AM60" s="323">
        <f t="shared" si="77"/>
        <v>14365</v>
      </c>
      <c r="AN60" s="1676"/>
      <c r="AO60" s="906">
        <f>VLOOKUP(A60,MI_ME!$B$246:$D$500,3,0)</f>
        <v>15</v>
      </c>
      <c r="AP60" s="1420">
        <f t="shared" si="66"/>
        <v>874</v>
      </c>
      <c r="AQ60" s="1420">
        <f t="shared" si="67"/>
        <v>4309</v>
      </c>
      <c r="AR60" s="1420">
        <f t="shared" si="68"/>
        <v>4760</v>
      </c>
      <c r="AS60" s="1420">
        <f t="shared" si="69"/>
        <v>4422</v>
      </c>
      <c r="AT60" s="1420">
        <f t="shared" si="12"/>
        <v>0</v>
      </c>
      <c r="AU60" s="1420">
        <f t="shared" si="13"/>
        <v>0</v>
      </c>
      <c r="AV60" s="953"/>
    </row>
    <row r="61" spans="1:48" s="87" customFormat="1" ht="18.75" customHeight="1" x14ac:dyDescent="0.3">
      <c r="A61" s="909"/>
      <c r="B61" s="168">
        <f t="shared" ref="B61:AM61" si="80">SUM(B52:B60)</f>
        <v>0</v>
      </c>
      <c r="C61" s="168">
        <f t="shared" si="80"/>
        <v>0</v>
      </c>
      <c r="D61" s="168">
        <f t="shared" si="80"/>
        <v>0</v>
      </c>
      <c r="E61" s="168">
        <f t="shared" si="80"/>
        <v>0</v>
      </c>
      <c r="F61" s="168">
        <f t="shared" si="80"/>
        <v>4474</v>
      </c>
      <c r="G61" s="168">
        <f t="shared" si="80"/>
        <v>0</v>
      </c>
      <c r="H61" s="168">
        <f t="shared" si="80"/>
        <v>0</v>
      </c>
      <c r="I61" s="168">
        <f t="shared" si="80"/>
        <v>3662</v>
      </c>
      <c r="J61" s="168">
        <f t="shared" si="80"/>
        <v>3673</v>
      </c>
      <c r="K61" s="168">
        <f t="shared" si="80"/>
        <v>3671</v>
      </c>
      <c r="L61" s="168">
        <f t="shared" si="80"/>
        <v>3671</v>
      </c>
      <c r="M61" s="168">
        <f t="shared" si="80"/>
        <v>3671</v>
      </c>
      <c r="N61" s="168">
        <f t="shared" si="80"/>
        <v>2761</v>
      </c>
      <c r="O61" s="168">
        <f t="shared" si="80"/>
        <v>0</v>
      </c>
      <c r="P61" s="168">
        <f t="shared" si="80"/>
        <v>3659</v>
      </c>
      <c r="Q61" s="168">
        <f t="shared" si="80"/>
        <v>3671</v>
      </c>
      <c r="R61" s="168">
        <f t="shared" si="80"/>
        <v>3673</v>
      </c>
      <c r="S61" s="168">
        <f t="shared" si="80"/>
        <v>3670</v>
      </c>
      <c r="T61" s="168">
        <f t="shared" si="80"/>
        <v>3665</v>
      </c>
      <c r="U61" s="168">
        <f t="shared" si="80"/>
        <v>2756</v>
      </c>
      <c r="V61" s="168">
        <f t="shared" si="80"/>
        <v>0</v>
      </c>
      <c r="W61" s="168">
        <f t="shared" si="80"/>
        <v>3659</v>
      </c>
      <c r="X61" s="168">
        <f t="shared" si="80"/>
        <v>3671</v>
      </c>
      <c r="Y61" s="168">
        <f t="shared" si="80"/>
        <v>3671</v>
      </c>
      <c r="Z61" s="168">
        <f t="shared" si="80"/>
        <v>3671</v>
      </c>
      <c r="AA61" s="168">
        <f t="shared" si="80"/>
        <v>3670</v>
      </c>
      <c r="AB61" s="168">
        <f t="shared" si="80"/>
        <v>0</v>
      </c>
      <c r="AC61" s="168">
        <f t="shared" si="80"/>
        <v>0</v>
      </c>
      <c r="AD61" s="168">
        <f t="shared" si="80"/>
        <v>0</v>
      </c>
      <c r="AE61" s="168">
        <f t="shared" si="80"/>
        <v>0</v>
      </c>
      <c r="AF61" s="168">
        <f t="shared" si="80"/>
        <v>0</v>
      </c>
      <c r="AG61" s="168">
        <f t="shared" si="80"/>
        <v>0</v>
      </c>
      <c r="AH61" s="168">
        <f t="shared" si="80"/>
        <v>0</v>
      </c>
      <c r="AI61" s="168">
        <f t="shared" si="80"/>
        <v>0</v>
      </c>
      <c r="AJ61" s="168">
        <f t="shared" si="80"/>
        <v>0</v>
      </c>
      <c r="AK61" s="168">
        <f t="shared" si="80"/>
        <v>0</v>
      </c>
      <c r="AL61" s="168">
        <f t="shared" si="80"/>
        <v>0</v>
      </c>
      <c r="AM61" s="326">
        <f t="shared" si="80"/>
        <v>65019</v>
      </c>
      <c r="AN61" s="1676"/>
      <c r="AO61" s="906"/>
      <c r="AP61" s="1419">
        <f t="shared" si="66"/>
        <v>4474</v>
      </c>
      <c r="AQ61" s="1419">
        <f t="shared" si="67"/>
        <v>21109</v>
      </c>
      <c r="AR61" s="1419">
        <f t="shared" si="68"/>
        <v>21094</v>
      </c>
      <c r="AS61" s="1419">
        <f t="shared" si="69"/>
        <v>18342</v>
      </c>
      <c r="AT61" s="1419">
        <f t="shared" si="12"/>
        <v>0</v>
      </c>
      <c r="AU61" s="1419">
        <f t="shared" si="13"/>
        <v>0</v>
      </c>
      <c r="AV61" s="1289">
        <f>AM61-'LINHA 3'!BB1</f>
        <v>0</v>
      </c>
    </row>
    <row r="62" spans="1:48" s="7" customFormat="1" ht="18.899999999999999" customHeight="1" x14ac:dyDescent="0.3">
      <c r="A62" s="905" t="s">
        <v>112</v>
      </c>
      <c r="B62" s="89">
        <f>SUMIF('LINHA 4'!$B$7:$B$52,$A62,'LINHA 4'!N$7:N$52)</f>
        <v>0</v>
      </c>
      <c r="C62" s="89">
        <f>SUMIF('LINHA 4'!$B$7:$B$52,$A62,'LINHA 4'!O$7:O$52)</f>
        <v>0</v>
      </c>
      <c r="D62" s="89">
        <f>SUMIF('LINHA 4'!$B$7:$B$52,$A62,'LINHA 4'!P$7:P$52)</f>
        <v>0</v>
      </c>
      <c r="E62" s="89">
        <f>SUMIF('LINHA 4'!$B$7:$B$52,$A62,'LINHA 4'!Q$7:Q$52)</f>
        <v>0</v>
      </c>
      <c r="F62" s="89">
        <f>SUMIF('LINHA 4'!$B$7:$B$52,$A62,'LINHA 4'!R$7:R$52)</f>
        <v>480</v>
      </c>
      <c r="G62" s="89">
        <f>SUMIF('LINHA 4'!$B$7:$B$52,$A62,'LINHA 4'!S$7:S$52)</f>
        <v>0</v>
      </c>
      <c r="H62" s="89">
        <f>SUMIF('LINHA 4'!$B$7:$B$52,$A62,'LINHA 4'!T$7:T$52)</f>
        <v>0</v>
      </c>
      <c r="I62" s="89">
        <f>SUMIF('LINHA 4'!$B$7:$B$52,$A62,'LINHA 4'!X$7:X$52)</f>
        <v>0</v>
      </c>
      <c r="J62" s="89">
        <f>SUMIF('LINHA 4'!$B$7:$B$52,$A62,'LINHA 4'!Y$7:Y$52)</f>
        <v>0</v>
      </c>
      <c r="K62" s="89">
        <f>SUMIF('LINHA 4'!$B$7:$B$52,$A62,'LINHA 4'!Z$7:Z$52)</f>
        <v>0</v>
      </c>
      <c r="L62" s="89">
        <f>SUMIF('LINHA 4'!$B$7:$B$52,$A62,'LINHA 4'!AA$7:AA$52)</f>
        <v>0</v>
      </c>
      <c r="M62" s="89">
        <f>SUMIF('LINHA 4'!$B$7:$B$52,$A62,'LINHA 4'!AB$7:AB$52)</f>
        <v>0</v>
      </c>
      <c r="N62" s="89">
        <f>SUMIF('LINHA 4'!$B$7:$B$52,$A62,'LINHA 4'!AC$7:AC$52)</f>
        <v>0</v>
      </c>
      <c r="O62" s="89">
        <f>SUMIF('LINHA 4'!$B$7:$B$52,$A62,'LINHA 4'!AD$7:AD$52)</f>
        <v>0</v>
      </c>
      <c r="P62" s="89">
        <f>SUMIF('LINHA 4'!$B$7:$B$52,$A62,'LINHA 4'!AH$7:AH$52)</f>
        <v>0</v>
      </c>
      <c r="Q62" s="89">
        <f>SUMIF('LINHA 4'!$B$7:$B$52,$A62,'LINHA 4'!AI$7:AI$52)</f>
        <v>0</v>
      </c>
      <c r="R62" s="89">
        <f>SUMIF('LINHA 4'!$B$7:$B$52,$A62,'LINHA 4'!AJ$7:AJ$52)</f>
        <v>240</v>
      </c>
      <c r="S62" s="89">
        <f>SUMIF('LINHA 4'!$B$7:$B$52,$A62,'LINHA 4'!AK$7:AK$52)</f>
        <v>240</v>
      </c>
      <c r="T62" s="89">
        <f>SUMIF('LINHA 4'!$B$7:$B$52,$A62,'LINHA 4'!AL$7:AL$52)</f>
        <v>0</v>
      </c>
      <c r="U62" s="89">
        <f>SUMIF('LINHA 4'!$B$7:$B$52,$A62,'LINHA 4'!AM$7:AM$52)</f>
        <v>0</v>
      </c>
      <c r="V62" s="89">
        <f>SUMIF('LINHA 4'!$B$7:$B$52,$A62,'LINHA 4'!AN$7:AN$52)</f>
        <v>0</v>
      </c>
      <c r="W62" s="89">
        <f>SUMIF('LINHA 4'!$B$7:$B$52,$A62,'LINHA 4'!AR$7:AR$52)</f>
        <v>0</v>
      </c>
      <c r="X62" s="89">
        <f>SUMIF('LINHA 4'!$B$7:$B$52,$A62,'LINHA 4'!AS$7:AS$52)</f>
        <v>0</v>
      </c>
      <c r="Y62" s="89">
        <f>SUMIF('LINHA 4'!$B$7:$B$52,$A62,'LINHA 4'!AT$7:AT$52)</f>
        <v>0</v>
      </c>
      <c r="Z62" s="89">
        <f>SUMIF('LINHA 4'!$B$7:$B$52,$A62,'LINHA 4'!AU$7:AU$52)</f>
        <v>0</v>
      </c>
      <c r="AA62" s="89">
        <f>SUMIF('LINHA 4'!$B$7:$B$52,$A62,'LINHA 4'!AV$7:AV$52)</f>
        <v>0</v>
      </c>
      <c r="AB62" s="89">
        <f>SUMIF('LINHA 4'!$B$7:$B$52,$A62,'LINHA 4'!AW$7:AW$52)</f>
        <v>0</v>
      </c>
      <c r="AC62" s="89">
        <f>SUMIF('LINHA 4'!$B$7:$B$52,$A62,'LINHA 4'!AX$7:AX$52)</f>
        <v>0</v>
      </c>
      <c r="AD62" s="89">
        <f>SUMIF('LINHA 4'!$B$7:$B$52,$A62,'LINHA 4'!BB$7:BB$52)</f>
        <v>0</v>
      </c>
      <c r="AE62" s="89">
        <f>SUMIF('LINHA 4'!$B$7:$B$52,$A62,'LINHA 4'!BC$7:BC$52)</f>
        <v>0</v>
      </c>
      <c r="AF62" s="89">
        <f>SUMIF('LINHA 4'!$B$7:$B$52,$A62,'LINHA 4'!BD$7:BD$52)</f>
        <v>0</v>
      </c>
      <c r="AG62" s="89">
        <f>SUMIF('LINHA 4'!$B$7:$B$52,$A62,'LINHA 4'!BE$7:BE$52)</f>
        <v>0</v>
      </c>
      <c r="AH62" s="89">
        <f>SUMIF('LINHA 4'!$B$7:$B$52,$A62,'LINHA 4'!BF$7:BF$52)</f>
        <v>0</v>
      </c>
      <c r="AI62" s="89">
        <f>SUMIF('LINHA 4'!$B$7:$B$52,$A62,'LINHA 4'!BG$7:BG$52)</f>
        <v>0</v>
      </c>
      <c r="AJ62" s="89">
        <f>SUMIF('LINHA 4'!$B$7:$B$52,$A62,'LINHA 4'!BH$7:BH$52)</f>
        <v>0</v>
      </c>
      <c r="AK62" s="89">
        <f>SUMIF('LINHA 4'!$B$7:$B$52,$A62,'LINHA 4'!BL$7:BL$52)</f>
        <v>0</v>
      </c>
      <c r="AL62" s="89">
        <f>SUMIF('LINHA 4'!$B$7:$B$52,$A62,'LINHA 4'!BM$7:BM$52)</f>
        <v>0</v>
      </c>
      <c r="AM62" s="323">
        <f t="shared" ref="AM62:AM92" si="81">SUM(B62:AL62)</f>
        <v>960</v>
      </c>
      <c r="AN62" s="1676"/>
      <c r="AO62" s="906">
        <f>VLOOKUP(A62,MI_ME!$B$246:$D$500,3,0)</f>
        <v>0</v>
      </c>
      <c r="AP62" s="1420">
        <f t="shared" si="66"/>
        <v>480</v>
      </c>
      <c r="AQ62" s="1420">
        <f t="shared" si="67"/>
        <v>0</v>
      </c>
      <c r="AR62" s="1420">
        <f t="shared" si="68"/>
        <v>480</v>
      </c>
      <c r="AS62" s="1420">
        <f t="shared" si="69"/>
        <v>0</v>
      </c>
      <c r="AT62" s="1420">
        <f t="shared" si="12"/>
        <v>0</v>
      </c>
      <c r="AU62" s="1420">
        <f t="shared" si="13"/>
        <v>0</v>
      </c>
      <c r="AV62" s="953"/>
    </row>
    <row r="63" spans="1:48" s="7" customFormat="1" ht="18.899999999999999" customHeight="1" x14ac:dyDescent="0.3">
      <c r="A63" s="905" t="s">
        <v>99</v>
      </c>
      <c r="B63" s="89">
        <f>SUMIF('LINHA 4'!$B$7:$B$52,$A63,'LINHA 4'!N$7:N$52)</f>
        <v>0</v>
      </c>
      <c r="C63" s="89">
        <f>SUMIF('LINHA 4'!$B$7:$B$52,$A63,'LINHA 4'!O$7:O$52)</f>
        <v>0</v>
      </c>
      <c r="D63" s="89">
        <f>SUMIF('LINHA 4'!$B$7:$B$52,$A63,'LINHA 4'!P$7:P$52)</f>
        <v>0</v>
      </c>
      <c r="E63" s="89">
        <f>SUMIF('LINHA 4'!$B$7:$B$52,$A63,'LINHA 4'!Q$7:Q$52)</f>
        <v>0</v>
      </c>
      <c r="F63" s="89">
        <f>SUMIF('LINHA 4'!$B$7:$B$52,$A63,'LINHA 4'!R$7:R$52)</f>
        <v>0</v>
      </c>
      <c r="G63" s="89">
        <f>SUMIF('LINHA 4'!$B$7:$B$52,$A63,'LINHA 4'!S$7:S$52)</f>
        <v>0</v>
      </c>
      <c r="H63" s="89">
        <f>SUMIF('LINHA 4'!$B$7:$B$52,$A63,'LINHA 4'!T$7:T$52)</f>
        <v>0</v>
      </c>
      <c r="I63" s="89">
        <f>SUMIF('LINHA 4'!$B$7:$B$52,$A63,'LINHA 4'!X$7:X$52)</f>
        <v>0</v>
      </c>
      <c r="J63" s="89">
        <f>SUMIF('LINHA 4'!$B$7:$B$52,$A63,'LINHA 4'!Y$7:Y$52)</f>
        <v>0</v>
      </c>
      <c r="K63" s="89">
        <f>SUMIF('LINHA 4'!$B$7:$B$52,$A63,'LINHA 4'!Z$7:Z$52)</f>
        <v>0</v>
      </c>
      <c r="L63" s="89">
        <f>SUMIF('LINHA 4'!$B$7:$B$52,$A63,'LINHA 4'!AA$7:AA$52)</f>
        <v>0</v>
      </c>
      <c r="M63" s="89">
        <f>SUMIF('LINHA 4'!$B$7:$B$52,$A63,'LINHA 4'!AB$7:AB$52)</f>
        <v>0</v>
      </c>
      <c r="N63" s="89">
        <f>SUMIF('LINHA 4'!$B$7:$B$52,$A63,'LINHA 4'!AC$7:AC$52)</f>
        <v>0</v>
      </c>
      <c r="O63" s="89">
        <f>SUMIF('LINHA 4'!$B$7:$B$52,$A63,'LINHA 4'!AD$7:AD$52)</f>
        <v>0</v>
      </c>
      <c r="P63" s="89">
        <f>SUMIF('LINHA 4'!$B$7:$B$52,$A63,'LINHA 4'!AH$7:AH$52)</f>
        <v>0</v>
      </c>
      <c r="Q63" s="89">
        <f>SUMIF('LINHA 4'!$B$7:$B$52,$A63,'LINHA 4'!AI$7:AI$52)</f>
        <v>0</v>
      </c>
      <c r="R63" s="89">
        <f>SUMIF('LINHA 4'!$B$7:$B$52,$A63,'LINHA 4'!AJ$7:AJ$52)</f>
        <v>0</v>
      </c>
      <c r="S63" s="89">
        <f>SUMIF('LINHA 4'!$B$7:$B$52,$A63,'LINHA 4'!AK$7:AK$52)</f>
        <v>240</v>
      </c>
      <c r="T63" s="89">
        <f>SUMIF('LINHA 4'!$B$7:$B$52,$A63,'LINHA 4'!AL$7:AL$52)</f>
        <v>0</v>
      </c>
      <c r="U63" s="89">
        <f>SUMIF('LINHA 4'!$B$7:$B$52,$A63,'LINHA 4'!AM$7:AM$52)</f>
        <v>0</v>
      </c>
      <c r="V63" s="89">
        <f>SUMIF('LINHA 4'!$B$7:$B$52,$A63,'LINHA 4'!AN$7:AN$52)</f>
        <v>0</v>
      </c>
      <c r="W63" s="89">
        <f>SUMIF('LINHA 4'!$B$7:$B$52,$A63,'LINHA 4'!AR$7:AR$52)</f>
        <v>0</v>
      </c>
      <c r="X63" s="89">
        <f>SUMIF('LINHA 4'!$B$7:$B$52,$A63,'LINHA 4'!AS$7:AS$52)</f>
        <v>0</v>
      </c>
      <c r="Y63" s="89">
        <f>SUMIF('LINHA 4'!$B$7:$B$52,$A63,'LINHA 4'!AT$7:AT$52)</f>
        <v>0</v>
      </c>
      <c r="Z63" s="89">
        <f>SUMIF('LINHA 4'!$B$7:$B$52,$A63,'LINHA 4'!AU$7:AU$52)</f>
        <v>0</v>
      </c>
      <c r="AA63" s="89">
        <f>SUMIF('LINHA 4'!$B$7:$B$52,$A63,'LINHA 4'!AV$7:AV$52)</f>
        <v>240</v>
      </c>
      <c r="AB63" s="89">
        <f>SUMIF('LINHA 4'!$B$7:$B$52,$A63,'LINHA 4'!AW$7:AW$52)</f>
        <v>0</v>
      </c>
      <c r="AC63" s="89">
        <f>SUMIF('LINHA 4'!$B$7:$B$52,$A63,'LINHA 4'!AX$7:AX$52)</f>
        <v>0</v>
      </c>
      <c r="AD63" s="89">
        <f>SUMIF('LINHA 4'!$B$7:$B$52,$A63,'LINHA 4'!BB$7:BB$52)</f>
        <v>0</v>
      </c>
      <c r="AE63" s="89">
        <f>SUMIF('LINHA 4'!$B$7:$B$52,$A63,'LINHA 4'!BC$7:BC$52)</f>
        <v>0</v>
      </c>
      <c r="AF63" s="89">
        <f>SUMIF('LINHA 4'!$B$7:$B$52,$A63,'LINHA 4'!BD$7:BD$52)</f>
        <v>0</v>
      </c>
      <c r="AG63" s="89">
        <f>SUMIF('LINHA 4'!$B$7:$B$52,$A63,'LINHA 4'!BE$7:BE$52)</f>
        <v>0</v>
      </c>
      <c r="AH63" s="89">
        <f>SUMIF('LINHA 4'!$B$7:$B$52,$A63,'LINHA 4'!BF$7:BF$52)</f>
        <v>0</v>
      </c>
      <c r="AI63" s="89">
        <f>SUMIF('LINHA 4'!$B$7:$B$52,$A63,'LINHA 4'!BG$7:BG$52)</f>
        <v>0</v>
      </c>
      <c r="AJ63" s="89">
        <f>SUMIF('LINHA 4'!$B$7:$B$52,$A63,'LINHA 4'!BH$7:BH$52)</f>
        <v>0</v>
      </c>
      <c r="AK63" s="89">
        <f>SUMIF('LINHA 4'!$B$7:$B$52,$A63,'LINHA 4'!BL$7:BL$52)</f>
        <v>0</v>
      </c>
      <c r="AL63" s="89">
        <f>SUMIF('LINHA 4'!$B$7:$B$52,$A63,'LINHA 4'!BM$7:BM$52)</f>
        <v>0</v>
      </c>
      <c r="AM63" s="323">
        <f t="shared" si="81"/>
        <v>480</v>
      </c>
      <c r="AN63" s="1676"/>
      <c r="AO63" s="906">
        <f>VLOOKUP(A63,MI_ME!$B$246:$D$500,3,0)</f>
        <v>0</v>
      </c>
      <c r="AP63" s="1420">
        <f t="shared" si="66"/>
        <v>0</v>
      </c>
      <c r="AQ63" s="1420">
        <f t="shared" si="67"/>
        <v>0</v>
      </c>
      <c r="AR63" s="1420">
        <f t="shared" si="68"/>
        <v>240</v>
      </c>
      <c r="AS63" s="1420">
        <f t="shared" si="69"/>
        <v>240</v>
      </c>
      <c r="AT63" s="1420">
        <f t="shared" si="12"/>
        <v>0</v>
      </c>
      <c r="AU63" s="1420">
        <f t="shared" si="13"/>
        <v>0</v>
      </c>
      <c r="AV63" s="953"/>
    </row>
    <row r="64" spans="1:48" s="7" customFormat="1" ht="18.899999999999999" customHeight="1" x14ac:dyDescent="0.3">
      <c r="A64" s="905" t="s">
        <v>109</v>
      </c>
      <c r="B64" s="89">
        <f>SUMIF('LINHA 4'!$B$7:$B$52,$A64,'LINHA 4'!N$7:N$52)</f>
        <v>0</v>
      </c>
      <c r="C64" s="89">
        <f>SUMIF('LINHA 4'!$B$7:$B$52,$A64,'LINHA 4'!O$7:O$52)</f>
        <v>0</v>
      </c>
      <c r="D64" s="89">
        <f>SUMIF('LINHA 4'!$B$7:$B$52,$A64,'LINHA 4'!P$7:P$52)</f>
        <v>0</v>
      </c>
      <c r="E64" s="89">
        <f>SUMIF('LINHA 4'!$B$7:$B$52,$A64,'LINHA 4'!Q$7:Q$52)</f>
        <v>0</v>
      </c>
      <c r="F64" s="89">
        <f>SUMIF('LINHA 4'!$B$7:$B$52,$A64,'LINHA 4'!R$7:R$52)</f>
        <v>0</v>
      </c>
      <c r="G64" s="89">
        <f>SUMIF('LINHA 4'!$B$7:$B$52,$A64,'LINHA 4'!S$7:S$52)</f>
        <v>0</v>
      </c>
      <c r="H64" s="89">
        <f>SUMIF('LINHA 4'!$B$7:$B$52,$A64,'LINHA 4'!T$7:T$52)</f>
        <v>0</v>
      </c>
      <c r="I64" s="89">
        <f>SUMIF('LINHA 4'!$B$7:$B$52,$A64,'LINHA 4'!X$7:X$52)</f>
        <v>0</v>
      </c>
      <c r="J64" s="89">
        <f>SUMIF('LINHA 4'!$B$7:$B$52,$A64,'LINHA 4'!Y$7:Y$52)</f>
        <v>0</v>
      </c>
      <c r="K64" s="89">
        <f>SUMIF('LINHA 4'!$B$7:$B$52,$A64,'LINHA 4'!Z$7:Z$52)</f>
        <v>0</v>
      </c>
      <c r="L64" s="89">
        <f>SUMIF('LINHA 4'!$B$7:$B$52,$A64,'LINHA 4'!AA$7:AA$52)</f>
        <v>240</v>
      </c>
      <c r="M64" s="89">
        <f>SUMIF('LINHA 4'!$B$7:$B$52,$A64,'LINHA 4'!AB$7:AB$52)</f>
        <v>240</v>
      </c>
      <c r="N64" s="89">
        <f>SUMIF('LINHA 4'!$B$7:$B$52,$A64,'LINHA 4'!AC$7:AC$52)</f>
        <v>0</v>
      </c>
      <c r="O64" s="89">
        <f>SUMIF('LINHA 4'!$B$7:$B$52,$A64,'LINHA 4'!AD$7:AD$52)</f>
        <v>0</v>
      </c>
      <c r="P64" s="89">
        <f>SUMIF('LINHA 4'!$B$7:$B$52,$A64,'LINHA 4'!AH$7:AH$52)</f>
        <v>0</v>
      </c>
      <c r="Q64" s="89">
        <f>SUMIF('LINHA 4'!$B$7:$B$52,$A64,'LINHA 4'!AI$7:AI$52)</f>
        <v>0</v>
      </c>
      <c r="R64" s="89">
        <f>SUMIF('LINHA 4'!$B$7:$B$52,$A64,'LINHA 4'!AJ$7:AJ$52)</f>
        <v>0</v>
      </c>
      <c r="S64" s="89">
        <f>SUMIF('LINHA 4'!$B$7:$B$52,$A64,'LINHA 4'!AK$7:AK$52)</f>
        <v>0</v>
      </c>
      <c r="T64" s="89">
        <f>SUMIF('LINHA 4'!$B$7:$B$52,$A64,'LINHA 4'!AL$7:AL$52)</f>
        <v>240</v>
      </c>
      <c r="U64" s="89">
        <f>SUMIF('LINHA 4'!$B$7:$B$52,$A64,'LINHA 4'!AM$7:AM$52)</f>
        <v>0</v>
      </c>
      <c r="V64" s="89">
        <f>SUMIF('LINHA 4'!$B$7:$B$52,$A64,'LINHA 4'!AN$7:AN$52)</f>
        <v>0</v>
      </c>
      <c r="W64" s="89">
        <f>SUMIF('LINHA 4'!$B$7:$B$52,$A64,'LINHA 4'!AR$7:AR$52)</f>
        <v>0</v>
      </c>
      <c r="X64" s="89">
        <f>SUMIF('LINHA 4'!$B$7:$B$52,$A64,'LINHA 4'!AS$7:AS$52)</f>
        <v>0</v>
      </c>
      <c r="Y64" s="89">
        <f>SUMIF('LINHA 4'!$B$7:$B$52,$A64,'LINHA 4'!AT$7:AT$52)</f>
        <v>0</v>
      </c>
      <c r="Z64" s="89">
        <f>SUMIF('LINHA 4'!$B$7:$B$52,$A64,'LINHA 4'!AU$7:AU$52)</f>
        <v>0</v>
      </c>
      <c r="AA64" s="89">
        <f>SUMIF('LINHA 4'!$B$7:$B$52,$A64,'LINHA 4'!AV$7:AV$52)</f>
        <v>240</v>
      </c>
      <c r="AB64" s="89">
        <f>SUMIF('LINHA 4'!$B$7:$B$52,$A64,'LINHA 4'!AW$7:AW$52)</f>
        <v>0</v>
      </c>
      <c r="AC64" s="89">
        <f>SUMIF('LINHA 4'!$B$7:$B$52,$A64,'LINHA 4'!AX$7:AX$52)</f>
        <v>0</v>
      </c>
      <c r="AD64" s="89">
        <f>SUMIF('LINHA 4'!$B$7:$B$52,$A64,'LINHA 4'!BB$7:BB$52)</f>
        <v>0</v>
      </c>
      <c r="AE64" s="89">
        <f>SUMIF('LINHA 4'!$B$7:$B$52,$A64,'LINHA 4'!BC$7:BC$52)</f>
        <v>0</v>
      </c>
      <c r="AF64" s="89">
        <f>SUMIF('LINHA 4'!$B$7:$B$52,$A64,'LINHA 4'!BD$7:BD$52)</f>
        <v>0</v>
      </c>
      <c r="AG64" s="89">
        <f>SUMIF('LINHA 4'!$B$7:$B$52,$A64,'LINHA 4'!BE$7:BE$52)</f>
        <v>0</v>
      </c>
      <c r="AH64" s="89">
        <f>SUMIF('LINHA 4'!$B$7:$B$52,$A64,'LINHA 4'!BF$7:BF$52)</f>
        <v>0</v>
      </c>
      <c r="AI64" s="89">
        <f>SUMIF('LINHA 4'!$B$7:$B$52,$A64,'LINHA 4'!BG$7:BG$52)</f>
        <v>0</v>
      </c>
      <c r="AJ64" s="89">
        <f>SUMIF('LINHA 4'!$B$7:$B$52,$A64,'LINHA 4'!BH$7:BH$52)</f>
        <v>0</v>
      </c>
      <c r="AK64" s="89">
        <f>SUMIF('LINHA 4'!$B$7:$B$52,$A64,'LINHA 4'!BL$7:BL$52)</f>
        <v>0</v>
      </c>
      <c r="AL64" s="89">
        <f>SUMIF('LINHA 4'!$B$7:$B$52,$A64,'LINHA 4'!BM$7:BM$52)</f>
        <v>0</v>
      </c>
      <c r="AM64" s="323">
        <f t="shared" si="81"/>
        <v>960</v>
      </c>
      <c r="AN64" s="1676"/>
      <c r="AO64" s="906">
        <f>VLOOKUP(A64,MI_ME!$B$246:$D$500,3,0)</f>
        <v>0</v>
      </c>
      <c r="AP64" s="1420">
        <f t="shared" si="66"/>
        <v>0</v>
      </c>
      <c r="AQ64" s="1420">
        <f t="shared" si="67"/>
        <v>480</v>
      </c>
      <c r="AR64" s="1420">
        <f t="shared" si="68"/>
        <v>240</v>
      </c>
      <c r="AS64" s="1420">
        <f t="shared" si="69"/>
        <v>240</v>
      </c>
      <c r="AT64" s="1420">
        <f t="shared" si="12"/>
        <v>0</v>
      </c>
      <c r="AU64" s="1420">
        <f t="shared" si="13"/>
        <v>0</v>
      </c>
      <c r="AV64" s="953"/>
    </row>
    <row r="65" spans="1:48" s="7" customFormat="1" ht="18.899999999999999" customHeight="1" x14ac:dyDescent="0.3">
      <c r="A65" s="905" t="s">
        <v>113</v>
      </c>
      <c r="B65" s="89">
        <f>SUMIF('LINHA 4'!$B$7:$B$52,$A65,'LINHA 4'!N$7:N$52)</f>
        <v>0</v>
      </c>
      <c r="C65" s="89">
        <f>SUMIF('LINHA 4'!$B$7:$B$52,$A65,'LINHA 4'!O$7:O$52)</f>
        <v>0</v>
      </c>
      <c r="D65" s="89">
        <f>SUMIF('LINHA 4'!$B$7:$B$52,$A65,'LINHA 4'!P$7:P$52)</f>
        <v>0</v>
      </c>
      <c r="E65" s="89">
        <f>SUMIF('LINHA 4'!$B$7:$B$52,$A65,'LINHA 4'!Q$7:Q$52)</f>
        <v>0</v>
      </c>
      <c r="F65" s="89">
        <f>SUMIF('LINHA 4'!$B$7:$B$52,$A65,'LINHA 4'!R$7:R$52)</f>
        <v>0</v>
      </c>
      <c r="G65" s="89">
        <f>SUMIF('LINHA 4'!$B$7:$B$52,$A65,'LINHA 4'!S$7:S$52)</f>
        <v>0</v>
      </c>
      <c r="H65" s="89">
        <f>SUMIF('LINHA 4'!$B$7:$B$52,$A65,'LINHA 4'!T$7:T$52)</f>
        <v>0</v>
      </c>
      <c r="I65" s="89">
        <f>SUMIF('LINHA 4'!$B$7:$B$52,$A65,'LINHA 4'!X$7:X$52)</f>
        <v>0</v>
      </c>
      <c r="J65" s="89">
        <f>SUMIF('LINHA 4'!$B$7:$B$52,$A65,'LINHA 4'!Y$7:Y$52)</f>
        <v>0</v>
      </c>
      <c r="K65" s="89">
        <f>SUMIF('LINHA 4'!$B$7:$B$52,$A65,'LINHA 4'!Z$7:Z$52)</f>
        <v>240</v>
      </c>
      <c r="L65" s="89">
        <f>SUMIF('LINHA 4'!$B$7:$B$52,$A65,'LINHA 4'!AA$7:AA$52)</f>
        <v>0</v>
      </c>
      <c r="M65" s="89">
        <f>SUMIF('LINHA 4'!$B$7:$B$52,$A65,'LINHA 4'!AB$7:AB$52)</f>
        <v>240</v>
      </c>
      <c r="N65" s="89">
        <f>SUMIF('LINHA 4'!$B$7:$B$52,$A65,'LINHA 4'!AC$7:AC$52)</f>
        <v>0</v>
      </c>
      <c r="O65" s="89">
        <f>SUMIF('LINHA 4'!$B$7:$B$52,$A65,'LINHA 4'!AD$7:AD$52)</f>
        <v>0</v>
      </c>
      <c r="P65" s="89">
        <f>SUMIF('LINHA 4'!$B$7:$B$52,$A65,'LINHA 4'!AH$7:AH$52)</f>
        <v>0</v>
      </c>
      <c r="Q65" s="89">
        <f>SUMIF('LINHA 4'!$B$7:$B$52,$A65,'LINHA 4'!AI$7:AI$52)</f>
        <v>0</v>
      </c>
      <c r="R65" s="89">
        <f>SUMIF('LINHA 4'!$B$7:$B$52,$A65,'LINHA 4'!AJ$7:AJ$52)</f>
        <v>240</v>
      </c>
      <c r="S65" s="89">
        <f>SUMIF('LINHA 4'!$B$7:$B$52,$A65,'LINHA 4'!AK$7:AK$52)</f>
        <v>0</v>
      </c>
      <c r="T65" s="89">
        <f>SUMIF('LINHA 4'!$B$7:$B$52,$A65,'LINHA 4'!AL$7:AL$52)</f>
        <v>0</v>
      </c>
      <c r="U65" s="89">
        <f>SUMIF('LINHA 4'!$B$7:$B$52,$A65,'LINHA 4'!AM$7:AM$52)</f>
        <v>0</v>
      </c>
      <c r="V65" s="89">
        <f>SUMIF('LINHA 4'!$B$7:$B$52,$A65,'LINHA 4'!AN$7:AN$52)</f>
        <v>0</v>
      </c>
      <c r="W65" s="89">
        <f>SUMIF('LINHA 4'!$B$7:$B$52,$A65,'LINHA 4'!AR$7:AR$52)</f>
        <v>0</v>
      </c>
      <c r="X65" s="89">
        <f>SUMIF('LINHA 4'!$B$7:$B$52,$A65,'LINHA 4'!AS$7:AS$52)</f>
        <v>0</v>
      </c>
      <c r="Y65" s="89">
        <f>SUMIF('LINHA 4'!$B$7:$B$52,$A65,'LINHA 4'!AT$7:AT$52)</f>
        <v>0</v>
      </c>
      <c r="Z65" s="89">
        <f>SUMIF('LINHA 4'!$B$7:$B$52,$A65,'LINHA 4'!AU$7:AU$52)</f>
        <v>0</v>
      </c>
      <c r="AA65" s="89">
        <f>SUMIF('LINHA 4'!$B$7:$B$52,$A65,'LINHA 4'!AV$7:AV$52)</f>
        <v>240</v>
      </c>
      <c r="AB65" s="89">
        <f>SUMIF('LINHA 4'!$B$7:$B$52,$A65,'LINHA 4'!AW$7:AW$52)</f>
        <v>0</v>
      </c>
      <c r="AC65" s="89">
        <f>SUMIF('LINHA 4'!$B$7:$B$52,$A65,'LINHA 4'!AX$7:AX$52)</f>
        <v>0</v>
      </c>
      <c r="AD65" s="89">
        <f>SUMIF('LINHA 4'!$B$7:$B$52,$A65,'LINHA 4'!BB$7:BB$52)</f>
        <v>0</v>
      </c>
      <c r="AE65" s="89">
        <f>SUMIF('LINHA 4'!$B$7:$B$52,$A65,'LINHA 4'!BC$7:BC$52)</f>
        <v>0</v>
      </c>
      <c r="AF65" s="89">
        <f>SUMIF('LINHA 4'!$B$7:$B$52,$A65,'LINHA 4'!BD$7:BD$52)</f>
        <v>0</v>
      </c>
      <c r="AG65" s="89">
        <f>SUMIF('LINHA 4'!$B$7:$B$52,$A65,'LINHA 4'!BE$7:BE$52)</f>
        <v>0</v>
      </c>
      <c r="AH65" s="89">
        <f>SUMIF('LINHA 4'!$B$7:$B$52,$A65,'LINHA 4'!BF$7:BF$52)</f>
        <v>0</v>
      </c>
      <c r="AI65" s="89">
        <f>SUMIF('LINHA 4'!$B$7:$B$52,$A65,'LINHA 4'!BG$7:BG$52)</f>
        <v>0</v>
      </c>
      <c r="AJ65" s="89">
        <f>SUMIF('LINHA 4'!$B$7:$B$52,$A65,'LINHA 4'!BH$7:BH$52)</f>
        <v>0</v>
      </c>
      <c r="AK65" s="89">
        <f>SUMIF('LINHA 4'!$B$7:$B$52,$A65,'LINHA 4'!BL$7:BL$52)</f>
        <v>0</v>
      </c>
      <c r="AL65" s="89">
        <f>SUMIF('LINHA 4'!$B$7:$B$52,$A65,'LINHA 4'!BM$7:BM$52)</f>
        <v>0</v>
      </c>
      <c r="AM65" s="323">
        <f t="shared" si="81"/>
        <v>960</v>
      </c>
      <c r="AN65" s="1676"/>
      <c r="AO65" s="906">
        <f>VLOOKUP(A65,MI_ME!$B$246:$D$500,3,0)</f>
        <v>0</v>
      </c>
      <c r="AP65" s="1420">
        <f t="shared" si="66"/>
        <v>0</v>
      </c>
      <c r="AQ65" s="1420">
        <f t="shared" si="67"/>
        <v>480</v>
      </c>
      <c r="AR65" s="1420">
        <f t="shared" si="68"/>
        <v>240</v>
      </c>
      <c r="AS65" s="1420">
        <f t="shared" si="69"/>
        <v>240</v>
      </c>
      <c r="AT65" s="1420">
        <f t="shared" si="12"/>
        <v>0</v>
      </c>
      <c r="AU65" s="1420">
        <f t="shared" si="13"/>
        <v>0</v>
      </c>
      <c r="AV65" s="953"/>
    </row>
    <row r="66" spans="1:48" s="7" customFormat="1" ht="18.899999999999999" customHeight="1" x14ac:dyDescent="0.3">
      <c r="A66" s="905" t="s">
        <v>114</v>
      </c>
      <c r="B66" s="89">
        <f>SUMIF('LINHA 4'!$B$7:$B$52,$A66,'LINHA 4'!N$7:N$52)</f>
        <v>0</v>
      </c>
      <c r="C66" s="89">
        <f>SUMIF('LINHA 4'!$B$7:$B$52,$A66,'LINHA 4'!O$7:O$52)</f>
        <v>0</v>
      </c>
      <c r="D66" s="89">
        <f>SUMIF('LINHA 4'!$B$7:$B$52,$A66,'LINHA 4'!P$7:P$52)</f>
        <v>0</v>
      </c>
      <c r="E66" s="89">
        <f>SUMIF('LINHA 4'!$B$7:$B$52,$A66,'LINHA 4'!Q$7:Q$52)</f>
        <v>0</v>
      </c>
      <c r="F66" s="89">
        <f>SUMIF('LINHA 4'!$B$7:$B$52,$A66,'LINHA 4'!R$7:R$52)</f>
        <v>543</v>
      </c>
      <c r="G66" s="89">
        <f>SUMIF('LINHA 4'!$B$7:$B$52,$A66,'LINHA 4'!S$7:S$52)</f>
        <v>0</v>
      </c>
      <c r="H66" s="89">
        <f>SUMIF('LINHA 4'!$B$7:$B$52,$A66,'LINHA 4'!T$7:T$52)</f>
        <v>0</v>
      </c>
      <c r="I66" s="89">
        <f>SUMIF('LINHA 4'!$B$7:$B$52,$A66,'LINHA 4'!X$7:X$52)</f>
        <v>537</v>
      </c>
      <c r="J66" s="89">
        <f>SUMIF('LINHA 4'!$B$7:$B$52,$A66,'LINHA 4'!Y$7:Y$52)</f>
        <v>750</v>
      </c>
      <c r="K66" s="89">
        <f>SUMIF('LINHA 4'!$B$7:$B$52,$A66,'LINHA 4'!Z$7:Z$52)</f>
        <v>721</v>
      </c>
      <c r="L66" s="89">
        <f>SUMIF('LINHA 4'!$B$7:$B$52,$A66,'LINHA 4'!AA$7:AA$52)</f>
        <v>1303</v>
      </c>
      <c r="M66" s="89">
        <f>SUMIF('LINHA 4'!$B$7:$B$52,$A66,'LINHA 4'!AB$7:AB$52)</f>
        <v>986</v>
      </c>
      <c r="N66" s="89">
        <f>SUMIF('LINHA 4'!$B$7:$B$52,$A66,'LINHA 4'!AC$7:AC$52)</f>
        <v>0</v>
      </c>
      <c r="O66" s="89">
        <f>SUMIF('LINHA 4'!$B$7:$B$52,$A66,'LINHA 4'!AD$7:AD$52)</f>
        <v>0</v>
      </c>
      <c r="P66" s="89">
        <f>SUMIF('LINHA 4'!$B$7:$B$52,$A66,'LINHA 4'!AH$7:AH$52)</f>
        <v>537</v>
      </c>
      <c r="Q66" s="89">
        <f>SUMIF('LINHA 4'!$B$7:$B$52,$A66,'LINHA 4'!AI$7:AI$52)</f>
        <v>537</v>
      </c>
      <c r="R66" s="89">
        <f>SUMIF('LINHA 4'!$B$7:$B$52,$A66,'LINHA 4'!AJ$7:AJ$52)</f>
        <v>844</v>
      </c>
      <c r="S66" s="89">
        <f>SUMIF('LINHA 4'!$B$7:$B$52,$A66,'LINHA 4'!AK$7:AK$52)</f>
        <v>861</v>
      </c>
      <c r="T66" s="89">
        <f>SUMIF('LINHA 4'!$B$7:$B$52,$A66,'LINHA 4'!AL$7:AL$52)</f>
        <v>1199</v>
      </c>
      <c r="U66" s="89">
        <f>SUMIF('LINHA 4'!$B$7:$B$52,$A66,'LINHA 4'!AM$7:AM$52)</f>
        <v>0</v>
      </c>
      <c r="V66" s="89">
        <f>SUMIF('LINHA 4'!$B$7:$B$52,$A66,'LINHA 4'!AN$7:AN$52)</f>
        <v>0</v>
      </c>
      <c r="W66" s="89">
        <f>SUMIF('LINHA 4'!$B$7:$B$52,$A66,'LINHA 4'!AR$7:AR$52)</f>
        <v>537</v>
      </c>
      <c r="X66" s="89">
        <f>SUMIF('LINHA 4'!$B$7:$B$52,$A66,'LINHA 4'!AS$7:AS$52)</f>
        <v>537</v>
      </c>
      <c r="Y66" s="89">
        <f>SUMIF('LINHA 4'!$B$7:$B$52,$A66,'LINHA 4'!AT$7:AT$52)</f>
        <v>1031</v>
      </c>
      <c r="Z66" s="89">
        <f>SUMIF('LINHA 4'!$B$7:$B$52,$A66,'LINHA 4'!AU$7:AU$52)</f>
        <v>951</v>
      </c>
      <c r="AA66" s="89">
        <f>SUMIF('LINHA 4'!$B$7:$B$52,$A66,'LINHA 4'!AV$7:AV$52)</f>
        <v>469</v>
      </c>
      <c r="AB66" s="89">
        <f>SUMIF('LINHA 4'!$B$7:$B$52,$A66,'LINHA 4'!AW$7:AW$52)</f>
        <v>0</v>
      </c>
      <c r="AC66" s="89">
        <f>SUMIF('LINHA 4'!$B$7:$B$52,$A66,'LINHA 4'!AX$7:AX$52)</f>
        <v>0</v>
      </c>
      <c r="AD66" s="89">
        <f>SUMIF('LINHA 4'!$B$7:$B$52,$A66,'LINHA 4'!BB$7:BB$52)</f>
        <v>0</v>
      </c>
      <c r="AE66" s="89">
        <f>SUMIF('LINHA 4'!$B$7:$B$52,$A66,'LINHA 4'!BC$7:BC$52)</f>
        <v>0</v>
      </c>
      <c r="AF66" s="89">
        <f>SUMIF('LINHA 4'!$B$7:$B$52,$A66,'LINHA 4'!BD$7:BD$52)</f>
        <v>0</v>
      </c>
      <c r="AG66" s="89">
        <f>SUMIF('LINHA 4'!$B$7:$B$52,$A66,'LINHA 4'!BE$7:BE$52)</f>
        <v>0</v>
      </c>
      <c r="AH66" s="89">
        <f>SUMIF('LINHA 4'!$B$7:$B$52,$A66,'LINHA 4'!BF$7:BF$52)</f>
        <v>0</v>
      </c>
      <c r="AI66" s="89">
        <f>SUMIF('LINHA 4'!$B$7:$B$52,$A66,'LINHA 4'!BG$7:BG$52)</f>
        <v>0</v>
      </c>
      <c r="AJ66" s="89">
        <f>SUMIF('LINHA 4'!$B$7:$B$52,$A66,'LINHA 4'!BH$7:BH$52)</f>
        <v>0</v>
      </c>
      <c r="AK66" s="89">
        <f>SUMIF('LINHA 4'!$B$7:$B$52,$A66,'LINHA 4'!BL$7:BL$52)</f>
        <v>0</v>
      </c>
      <c r="AL66" s="89">
        <f>SUMIF('LINHA 4'!$B$7:$B$52,$A66,'LINHA 4'!BM$7:BM$52)</f>
        <v>0</v>
      </c>
      <c r="AM66" s="323">
        <f t="shared" ref="AM66" si="82">SUM(B66:AL66)</f>
        <v>12343</v>
      </c>
      <c r="AN66" s="1676"/>
      <c r="AO66" s="906">
        <f>VLOOKUP(A66,MI_ME!$B$246:$D$500,3,0)</f>
        <v>0</v>
      </c>
      <c r="AP66" s="1420">
        <f t="shared" si="66"/>
        <v>543</v>
      </c>
      <c r="AQ66" s="1420">
        <f t="shared" si="67"/>
        <v>4297</v>
      </c>
      <c r="AR66" s="1420">
        <f t="shared" si="68"/>
        <v>3978</v>
      </c>
      <c r="AS66" s="1420">
        <f t="shared" si="69"/>
        <v>3525</v>
      </c>
      <c r="AT66" s="1420">
        <f t="shared" si="12"/>
        <v>0</v>
      </c>
      <c r="AU66" s="1420">
        <f t="shared" si="13"/>
        <v>0</v>
      </c>
      <c r="AV66" s="953"/>
    </row>
    <row r="67" spans="1:48" s="7" customFormat="1" ht="18.899999999999999" customHeight="1" x14ac:dyDescent="0.3">
      <c r="A67" s="905" t="s">
        <v>80</v>
      </c>
      <c r="B67" s="89">
        <f>SUMIF('LINHA 4'!$B$7:$B$52,$A67,'LINHA 4'!N$7:N$52)</f>
        <v>0</v>
      </c>
      <c r="C67" s="89">
        <f>SUMIF('LINHA 4'!$B$7:$B$52,$A67,'LINHA 4'!O$7:O$52)</f>
        <v>0</v>
      </c>
      <c r="D67" s="89">
        <f>SUMIF('LINHA 4'!$B$7:$B$52,$A67,'LINHA 4'!P$7:P$52)</f>
        <v>0</v>
      </c>
      <c r="E67" s="89">
        <f>SUMIF('LINHA 4'!$B$7:$B$52,$A67,'LINHA 4'!Q$7:Q$52)</f>
        <v>0</v>
      </c>
      <c r="F67" s="89">
        <f>SUMIF('LINHA 4'!$B$7:$B$52,$A67,'LINHA 4'!R$7:R$52)</f>
        <v>0</v>
      </c>
      <c r="G67" s="89">
        <f>SUMIF('LINHA 4'!$B$7:$B$52,$A67,'LINHA 4'!S$7:S$52)</f>
        <v>0</v>
      </c>
      <c r="H67" s="89">
        <f>SUMIF('LINHA 4'!$B$7:$B$52,$A67,'LINHA 4'!T$7:T$52)</f>
        <v>0</v>
      </c>
      <c r="I67" s="89">
        <f>SUMIF('LINHA 4'!$B$7:$B$52,$A67,'LINHA 4'!X$7:X$52)</f>
        <v>0</v>
      </c>
      <c r="J67" s="89">
        <f>SUMIF('LINHA 4'!$B$7:$B$52,$A67,'LINHA 4'!Y$7:Y$52)</f>
        <v>0</v>
      </c>
      <c r="K67" s="89">
        <f>SUMIF('LINHA 4'!$B$7:$B$52,$A67,'LINHA 4'!Z$7:Z$52)</f>
        <v>0</v>
      </c>
      <c r="L67" s="89">
        <f>SUMIF('LINHA 4'!$B$7:$B$52,$A67,'LINHA 4'!AA$7:AA$52)</f>
        <v>0</v>
      </c>
      <c r="M67" s="89">
        <f>SUMIF('LINHA 4'!$B$7:$B$52,$A67,'LINHA 4'!AB$7:AB$52)</f>
        <v>0</v>
      </c>
      <c r="N67" s="89">
        <f>SUMIF('LINHA 4'!$B$7:$B$52,$A67,'LINHA 4'!AC$7:AC$52)</f>
        <v>0</v>
      </c>
      <c r="O67" s="89">
        <f>SUMIF('LINHA 4'!$B$7:$B$52,$A67,'LINHA 4'!AD$7:AD$52)</f>
        <v>0</v>
      </c>
      <c r="P67" s="89">
        <f>SUMIF('LINHA 4'!$B$7:$B$52,$A67,'LINHA 4'!AH$7:AH$52)</f>
        <v>0</v>
      </c>
      <c r="Q67" s="89">
        <f>SUMIF('LINHA 4'!$B$7:$B$52,$A67,'LINHA 4'!AI$7:AI$52)</f>
        <v>0</v>
      </c>
      <c r="R67" s="89">
        <f>SUMIF('LINHA 4'!$B$7:$B$52,$A67,'LINHA 4'!AJ$7:AJ$52)</f>
        <v>0</v>
      </c>
      <c r="S67" s="89">
        <f>SUMIF('LINHA 4'!$B$7:$B$52,$A67,'LINHA 4'!AK$7:AK$52)</f>
        <v>0</v>
      </c>
      <c r="T67" s="89">
        <f>SUMIF('LINHA 4'!$B$7:$B$52,$A67,'LINHA 4'!AL$7:AL$52)</f>
        <v>0</v>
      </c>
      <c r="U67" s="89">
        <f>SUMIF('LINHA 4'!$B$7:$B$52,$A67,'LINHA 4'!AM$7:AM$52)</f>
        <v>0</v>
      </c>
      <c r="V67" s="89">
        <f>SUMIF('LINHA 4'!$B$7:$B$52,$A67,'LINHA 4'!AN$7:AN$52)</f>
        <v>0</v>
      </c>
      <c r="W67" s="89">
        <f>SUMIF('LINHA 4'!$B$7:$B$52,$A67,'LINHA 4'!AR$7:AR$52)</f>
        <v>0</v>
      </c>
      <c r="X67" s="89">
        <f>SUMIF('LINHA 4'!$B$7:$B$52,$A67,'LINHA 4'!AS$7:AS$52)</f>
        <v>0</v>
      </c>
      <c r="Y67" s="89">
        <f>SUMIF('LINHA 4'!$B$7:$B$52,$A67,'LINHA 4'!AT$7:AT$52)</f>
        <v>0</v>
      </c>
      <c r="Z67" s="89">
        <f>SUMIF('LINHA 4'!$B$7:$B$52,$A67,'LINHA 4'!AU$7:AU$52)</f>
        <v>0</v>
      </c>
      <c r="AA67" s="89">
        <f>SUMIF('LINHA 4'!$B$7:$B$52,$A67,'LINHA 4'!AV$7:AV$52)</f>
        <v>0</v>
      </c>
      <c r="AB67" s="89">
        <f>SUMIF('LINHA 4'!$B$7:$B$52,$A67,'LINHA 4'!AW$7:AW$52)</f>
        <v>0</v>
      </c>
      <c r="AC67" s="89">
        <f>SUMIF('LINHA 4'!$B$7:$B$52,$A67,'LINHA 4'!AX$7:AX$52)</f>
        <v>0</v>
      </c>
      <c r="AD67" s="89">
        <f>SUMIF('LINHA 4'!$B$7:$B$52,$A67,'LINHA 4'!BB$7:BB$52)</f>
        <v>0</v>
      </c>
      <c r="AE67" s="89">
        <f>SUMIF('LINHA 4'!$B$7:$B$52,$A67,'LINHA 4'!BC$7:BC$52)</f>
        <v>0</v>
      </c>
      <c r="AF67" s="89">
        <f>SUMIF('LINHA 4'!$B$7:$B$52,$A67,'LINHA 4'!BD$7:BD$52)</f>
        <v>0</v>
      </c>
      <c r="AG67" s="89">
        <f>SUMIF('LINHA 4'!$B$7:$B$52,$A67,'LINHA 4'!BE$7:BE$52)</f>
        <v>0</v>
      </c>
      <c r="AH67" s="89">
        <f>SUMIF('LINHA 4'!$B$7:$B$52,$A67,'LINHA 4'!BF$7:BF$52)</f>
        <v>0</v>
      </c>
      <c r="AI67" s="89">
        <f>SUMIF('LINHA 4'!$B$7:$B$52,$A67,'LINHA 4'!BG$7:BG$52)</f>
        <v>0</v>
      </c>
      <c r="AJ67" s="89">
        <f>SUMIF('LINHA 4'!$B$7:$B$52,$A67,'LINHA 4'!BH$7:BH$52)</f>
        <v>0</v>
      </c>
      <c r="AK67" s="89">
        <f>SUMIF('LINHA 4'!$B$7:$B$52,$A67,'LINHA 4'!BL$7:BL$52)</f>
        <v>0</v>
      </c>
      <c r="AL67" s="89">
        <f>SUMIF('LINHA 4'!$B$7:$B$52,$A67,'LINHA 4'!BM$7:BM$52)</f>
        <v>0</v>
      </c>
      <c r="AM67" s="323">
        <f t="shared" si="81"/>
        <v>0</v>
      </c>
      <c r="AN67" s="1676"/>
      <c r="AO67" s="906">
        <f>VLOOKUP(A67,MI_ME!$B$246:$D$500,3,0)</f>
        <v>0</v>
      </c>
      <c r="AP67" s="1420">
        <f t="shared" si="66"/>
        <v>0</v>
      </c>
      <c r="AQ67" s="1420">
        <f t="shared" si="67"/>
        <v>0</v>
      </c>
      <c r="AR67" s="1420">
        <f t="shared" si="68"/>
        <v>0</v>
      </c>
      <c r="AS67" s="1420">
        <f t="shared" si="69"/>
        <v>0</v>
      </c>
      <c r="AT67" s="1420">
        <f t="shared" si="12"/>
        <v>0</v>
      </c>
      <c r="AU67" s="1420">
        <f t="shared" si="13"/>
        <v>0</v>
      </c>
      <c r="AV67" s="953"/>
    </row>
    <row r="68" spans="1:48" s="7" customFormat="1" ht="18.899999999999999" customHeight="1" x14ac:dyDescent="0.3">
      <c r="A68" s="905" t="s">
        <v>100</v>
      </c>
      <c r="B68" s="89">
        <f>SUMIF('LINHA 4'!$B$7:$B$52,$A68,'LINHA 4'!N$7:N$52)</f>
        <v>0</v>
      </c>
      <c r="C68" s="89">
        <f>SUMIF('LINHA 4'!$B$7:$B$52,$A68,'LINHA 4'!O$7:O$52)</f>
        <v>0</v>
      </c>
      <c r="D68" s="89">
        <f>SUMIF('LINHA 4'!$B$7:$B$52,$A68,'LINHA 4'!P$7:P$52)</f>
        <v>0</v>
      </c>
      <c r="E68" s="89">
        <f>SUMIF('LINHA 4'!$B$7:$B$52,$A68,'LINHA 4'!Q$7:Q$52)</f>
        <v>0</v>
      </c>
      <c r="F68" s="89">
        <f>SUMIF('LINHA 4'!$B$7:$B$52,$A68,'LINHA 4'!R$7:R$52)</f>
        <v>0</v>
      </c>
      <c r="G68" s="89">
        <f>SUMIF('LINHA 4'!$B$7:$B$52,$A68,'LINHA 4'!S$7:S$52)</f>
        <v>0</v>
      </c>
      <c r="H68" s="89">
        <f>SUMIF('LINHA 4'!$B$7:$B$52,$A68,'LINHA 4'!T$7:T$52)</f>
        <v>0</v>
      </c>
      <c r="I68" s="89">
        <f>SUMIF('LINHA 4'!$B$7:$B$52,$A68,'LINHA 4'!X$7:X$52)</f>
        <v>0</v>
      </c>
      <c r="J68" s="89">
        <f>SUMIF('LINHA 4'!$B$7:$B$52,$A68,'LINHA 4'!Y$7:Y$52)</f>
        <v>0</v>
      </c>
      <c r="K68" s="89">
        <f>SUMIF('LINHA 4'!$B$7:$B$52,$A68,'LINHA 4'!Z$7:Z$52)</f>
        <v>0</v>
      </c>
      <c r="L68" s="89">
        <f>SUMIF('LINHA 4'!$B$7:$B$52,$A68,'LINHA 4'!AA$7:AA$52)</f>
        <v>0</v>
      </c>
      <c r="M68" s="89">
        <f>SUMIF('LINHA 4'!$B$7:$B$52,$A68,'LINHA 4'!AB$7:AB$52)</f>
        <v>0</v>
      </c>
      <c r="N68" s="89">
        <f>SUMIF('LINHA 4'!$B$7:$B$52,$A68,'LINHA 4'!AC$7:AC$52)</f>
        <v>0</v>
      </c>
      <c r="O68" s="89">
        <f>SUMIF('LINHA 4'!$B$7:$B$52,$A68,'LINHA 4'!AD$7:AD$52)</f>
        <v>0</v>
      </c>
      <c r="P68" s="89">
        <f>SUMIF('LINHA 4'!$B$7:$B$52,$A68,'LINHA 4'!AH$7:AH$52)</f>
        <v>0</v>
      </c>
      <c r="Q68" s="89">
        <f>SUMIF('LINHA 4'!$B$7:$B$52,$A68,'LINHA 4'!AI$7:AI$52)</f>
        <v>0</v>
      </c>
      <c r="R68" s="89">
        <f>SUMIF('LINHA 4'!$B$7:$B$52,$A68,'LINHA 4'!AJ$7:AJ$52)</f>
        <v>0</v>
      </c>
      <c r="S68" s="89">
        <f>SUMIF('LINHA 4'!$B$7:$B$52,$A68,'LINHA 4'!AK$7:AK$52)</f>
        <v>0</v>
      </c>
      <c r="T68" s="89">
        <f>SUMIF('LINHA 4'!$B$7:$B$52,$A68,'LINHA 4'!AL$7:AL$52)</f>
        <v>0</v>
      </c>
      <c r="U68" s="89">
        <f>SUMIF('LINHA 4'!$B$7:$B$52,$A68,'LINHA 4'!AM$7:AM$52)</f>
        <v>0</v>
      </c>
      <c r="V68" s="89">
        <f>SUMIF('LINHA 4'!$B$7:$B$52,$A68,'LINHA 4'!AN$7:AN$52)</f>
        <v>0</v>
      </c>
      <c r="W68" s="89">
        <f>SUMIF('LINHA 4'!$B$7:$B$52,$A68,'LINHA 4'!AR$7:AR$52)</f>
        <v>0</v>
      </c>
      <c r="X68" s="89">
        <f>SUMIF('LINHA 4'!$B$7:$B$52,$A68,'LINHA 4'!AS$7:AS$52)</f>
        <v>0</v>
      </c>
      <c r="Y68" s="89">
        <f>SUMIF('LINHA 4'!$B$7:$B$52,$A68,'LINHA 4'!AT$7:AT$52)</f>
        <v>0</v>
      </c>
      <c r="Z68" s="89">
        <f>SUMIF('LINHA 4'!$B$7:$B$52,$A68,'LINHA 4'!AU$7:AU$52)</f>
        <v>0</v>
      </c>
      <c r="AA68" s="89">
        <f>SUMIF('LINHA 4'!$B$7:$B$52,$A68,'LINHA 4'!AV$7:AV$52)</f>
        <v>0</v>
      </c>
      <c r="AB68" s="89">
        <f>SUMIF('LINHA 4'!$B$7:$B$52,$A68,'LINHA 4'!AW$7:AW$52)</f>
        <v>0</v>
      </c>
      <c r="AC68" s="89">
        <f>SUMIF('LINHA 4'!$B$7:$B$52,$A68,'LINHA 4'!AX$7:AX$52)</f>
        <v>0</v>
      </c>
      <c r="AD68" s="89">
        <f>SUMIF('LINHA 4'!$B$7:$B$52,$A68,'LINHA 4'!BB$7:BB$52)</f>
        <v>0</v>
      </c>
      <c r="AE68" s="89">
        <f>SUMIF('LINHA 4'!$B$7:$B$52,$A68,'LINHA 4'!BC$7:BC$52)</f>
        <v>0</v>
      </c>
      <c r="AF68" s="89">
        <f>SUMIF('LINHA 4'!$B$7:$B$52,$A68,'LINHA 4'!BD$7:BD$52)</f>
        <v>0</v>
      </c>
      <c r="AG68" s="89">
        <f>SUMIF('LINHA 4'!$B$7:$B$52,$A68,'LINHA 4'!BE$7:BE$52)</f>
        <v>0</v>
      </c>
      <c r="AH68" s="89">
        <f>SUMIF('LINHA 4'!$B$7:$B$52,$A68,'LINHA 4'!BF$7:BF$52)</f>
        <v>0</v>
      </c>
      <c r="AI68" s="89">
        <f>SUMIF('LINHA 4'!$B$7:$B$52,$A68,'LINHA 4'!BG$7:BG$52)</f>
        <v>0</v>
      </c>
      <c r="AJ68" s="89">
        <f>SUMIF('LINHA 4'!$B$7:$B$52,$A68,'LINHA 4'!BH$7:BH$52)</f>
        <v>0</v>
      </c>
      <c r="AK68" s="89">
        <f>SUMIF('LINHA 4'!$B$7:$B$52,$A68,'LINHA 4'!BL$7:BL$52)</f>
        <v>0</v>
      </c>
      <c r="AL68" s="89">
        <f>SUMIF('LINHA 4'!$B$7:$B$52,$A68,'LINHA 4'!BM$7:BM$52)</f>
        <v>0</v>
      </c>
      <c r="AM68" s="323">
        <f t="shared" si="81"/>
        <v>0</v>
      </c>
      <c r="AN68" s="1676"/>
      <c r="AO68" s="906">
        <f>VLOOKUP(A68,MI_ME!$B$246:$D$500,3,0)</f>
        <v>0</v>
      </c>
      <c r="AP68" s="1420">
        <f t="shared" si="66"/>
        <v>0</v>
      </c>
      <c r="AQ68" s="1420">
        <f t="shared" si="67"/>
        <v>0</v>
      </c>
      <c r="AR68" s="1420">
        <f t="shared" si="68"/>
        <v>0</v>
      </c>
      <c r="AS68" s="1420">
        <f t="shared" si="69"/>
        <v>0</v>
      </c>
      <c r="AT68" s="1420">
        <f t="shared" si="12"/>
        <v>0</v>
      </c>
      <c r="AU68" s="1420">
        <f t="shared" si="13"/>
        <v>0</v>
      </c>
      <c r="AV68" s="953"/>
    </row>
    <row r="69" spans="1:48" s="7" customFormat="1" ht="18.899999999999999" customHeight="1" x14ac:dyDescent="0.3">
      <c r="A69" s="905" t="s">
        <v>105</v>
      </c>
      <c r="B69" s="89">
        <f>SUMIF('LINHA 4'!$B$7:$B$52,$A69,'LINHA 4'!N$7:N$52)</f>
        <v>0</v>
      </c>
      <c r="C69" s="89">
        <f>SUMIF('LINHA 4'!$B$7:$B$52,$A69,'LINHA 4'!O$7:O$52)</f>
        <v>0</v>
      </c>
      <c r="D69" s="89">
        <f>SUMIF('LINHA 4'!$B$7:$B$52,$A69,'LINHA 4'!P$7:P$52)</f>
        <v>0</v>
      </c>
      <c r="E69" s="89">
        <f>SUMIF('LINHA 4'!$B$7:$B$52,$A69,'LINHA 4'!Q$7:Q$52)</f>
        <v>0</v>
      </c>
      <c r="F69" s="89">
        <f>SUMIF('LINHA 4'!$B$7:$B$52,$A69,'LINHA 4'!R$7:R$52)</f>
        <v>480</v>
      </c>
      <c r="G69" s="89">
        <f>SUMIF('LINHA 4'!$B$7:$B$52,$A69,'LINHA 4'!S$7:S$52)</f>
        <v>0</v>
      </c>
      <c r="H69" s="89">
        <f>SUMIF('LINHA 4'!$B$7:$B$52,$A69,'LINHA 4'!T$7:T$52)</f>
        <v>0</v>
      </c>
      <c r="I69" s="89">
        <f>SUMIF('LINHA 4'!$B$7:$B$52,$A69,'LINHA 4'!X$7:X$52)</f>
        <v>0</v>
      </c>
      <c r="J69" s="89">
        <f>SUMIF('LINHA 4'!$B$7:$B$52,$A69,'LINHA 4'!Y$7:Y$52)</f>
        <v>0</v>
      </c>
      <c r="K69" s="89">
        <f>SUMIF('LINHA 4'!$B$7:$B$52,$A69,'LINHA 4'!Z$7:Z$52)</f>
        <v>0</v>
      </c>
      <c r="L69" s="89">
        <f>SUMIF('LINHA 4'!$B$7:$B$52,$A69,'LINHA 4'!AA$7:AA$52)</f>
        <v>0</v>
      </c>
      <c r="M69" s="89">
        <f>SUMIF('LINHA 4'!$B$7:$B$52,$A69,'LINHA 4'!AB$7:AB$52)</f>
        <v>0</v>
      </c>
      <c r="N69" s="89">
        <f>SUMIF('LINHA 4'!$B$7:$B$52,$A69,'LINHA 4'!AC$7:AC$52)</f>
        <v>0</v>
      </c>
      <c r="O69" s="89">
        <f>SUMIF('LINHA 4'!$B$7:$B$52,$A69,'LINHA 4'!AD$7:AD$52)</f>
        <v>0</v>
      </c>
      <c r="P69" s="89">
        <f>SUMIF('LINHA 4'!$B$7:$B$52,$A69,'LINHA 4'!AH$7:AH$52)</f>
        <v>0</v>
      </c>
      <c r="Q69" s="89">
        <f>SUMIF('LINHA 4'!$B$7:$B$52,$A69,'LINHA 4'!AI$7:AI$52)</f>
        <v>0</v>
      </c>
      <c r="R69" s="89">
        <f>SUMIF('LINHA 4'!$B$7:$B$52,$A69,'LINHA 4'!AJ$7:AJ$52)</f>
        <v>0</v>
      </c>
      <c r="S69" s="89">
        <f>SUMIF('LINHA 4'!$B$7:$B$52,$A69,'LINHA 4'!AK$7:AK$52)</f>
        <v>0</v>
      </c>
      <c r="T69" s="89">
        <f>SUMIF('LINHA 4'!$B$7:$B$52,$A69,'LINHA 4'!AL$7:AL$52)</f>
        <v>0</v>
      </c>
      <c r="U69" s="89">
        <f>SUMIF('LINHA 4'!$B$7:$B$52,$A69,'LINHA 4'!AM$7:AM$52)</f>
        <v>0</v>
      </c>
      <c r="V69" s="89">
        <f>SUMIF('LINHA 4'!$B$7:$B$52,$A69,'LINHA 4'!AN$7:AN$52)</f>
        <v>0</v>
      </c>
      <c r="W69" s="89">
        <f>SUMIF('LINHA 4'!$B$7:$B$52,$A69,'LINHA 4'!AR$7:AR$52)</f>
        <v>0</v>
      </c>
      <c r="X69" s="89">
        <f>SUMIF('LINHA 4'!$B$7:$B$52,$A69,'LINHA 4'!AS$7:AS$52)</f>
        <v>0</v>
      </c>
      <c r="Y69" s="89">
        <f>SUMIF('LINHA 4'!$B$7:$B$52,$A69,'LINHA 4'!AT$7:AT$52)</f>
        <v>240</v>
      </c>
      <c r="Z69" s="89">
        <f>SUMIF('LINHA 4'!$B$7:$B$52,$A69,'LINHA 4'!AU$7:AU$52)</f>
        <v>240</v>
      </c>
      <c r="AA69" s="89">
        <f>SUMIF('LINHA 4'!$B$7:$B$52,$A69,'LINHA 4'!AV$7:AV$52)</f>
        <v>0</v>
      </c>
      <c r="AB69" s="89">
        <f>SUMIF('LINHA 4'!$B$7:$B$52,$A69,'LINHA 4'!AW$7:AW$52)</f>
        <v>0</v>
      </c>
      <c r="AC69" s="89">
        <f>SUMIF('LINHA 4'!$B$7:$B$52,$A69,'LINHA 4'!AX$7:AX$52)</f>
        <v>0</v>
      </c>
      <c r="AD69" s="89">
        <f>SUMIF('LINHA 4'!$B$7:$B$52,$A69,'LINHA 4'!BB$7:BB$52)</f>
        <v>0</v>
      </c>
      <c r="AE69" s="89">
        <f>SUMIF('LINHA 4'!$B$7:$B$52,$A69,'LINHA 4'!BC$7:BC$52)</f>
        <v>0</v>
      </c>
      <c r="AF69" s="89">
        <f>SUMIF('LINHA 4'!$B$7:$B$52,$A69,'LINHA 4'!BD$7:BD$52)</f>
        <v>0</v>
      </c>
      <c r="AG69" s="89">
        <f>SUMIF('LINHA 4'!$B$7:$B$52,$A69,'LINHA 4'!BE$7:BE$52)</f>
        <v>0</v>
      </c>
      <c r="AH69" s="89">
        <f>SUMIF('LINHA 4'!$B$7:$B$52,$A69,'LINHA 4'!BF$7:BF$52)</f>
        <v>0</v>
      </c>
      <c r="AI69" s="89">
        <f>SUMIF('LINHA 4'!$B$7:$B$52,$A69,'LINHA 4'!BG$7:BG$52)</f>
        <v>0</v>
      </c>
      <c r="AJ69" s="89">
        <f>SUMIF('LINHA 4'!$B$7:$B$52,$A69,'LINHA 4'!BH$7:BH$52)</f>
        <v>0</v>
      </c>
      <c r="AK69" s="89">
        <f>SUMIF('LINHA 4'!$B$7:$B$52,$A69,'LINHA 4'!BL$7:BL$52)</f>
        <v>0</v>
      </c>
      <c r="AL69" s="89">
        <f>SUMIF('LINHA 4'!$B$7:$B$52,$A69,'LINHA 4'!BM$7:BM$52)</f>
        <v>0</v>
      </c>
      <c r="AM69" s="323">
        <f t="shared" si="81"/>
        <v>960</v>
      </c>
      <c r="AN69" s="1676"/>
      <c r="AO69" s="906">
        <f>VLOOKUP(A69,MI_ME!$B$246:$D$500,3,0)</f>
        <v>0</v>
      </c>
      <c r="AP69" s="1420">
        <f t="shared" si="66"/>
        <v>480</v>
      </c>
      <c r="AQ69" s="1420">
        <f t="shared" si="67"/>
        <v>0</v>
      </c>
      <c r="AR69" s="1420">
        <f t="shared" si="68"/>
        <v>0</v>
      </c>
      <c r="AS69" s="1420">
        <f t="shared" si="69"/>
        <v>480</v>
      </c>
      <c r="AT69" s="1420">
        <f t="shared" si="12"/>
        <v>0</v>
      </c>
      <c r="AU69" s="1420">
        <f t="shared" si="13"/>
        <v>0</v>
      </c>
      <c r="AV69" s="953"/>
    </row>
    <row r="70" spans="1:48" s="7" customFormat="1" ht="18.899999999999999" customHeight="1" x14ac:dyDescent="0.3">
      <c r="A70" s="905" t="s">
        <v>111</v>
      </c>
      <c r="B70" s="89">
        <f>SUMIF('LINHA 4'!$B$7:$B$52,$A70,'LINHA 4'!N$7:N$52)</f>
        <v>0</v>
      </c>
      <c r="C70" s="89">
        <f>SUMIF('LINHA 4'!$B$7:$B$52,$A70,'LINHA 4'!O$7:O$52)</f>
        <v>0</v>
      </c>
      <c r="D70" s="89">
        <f>SUMIF('LINHA 4'!$B$7:$B$52,$A70,'LINHA 4'!P$7:P$52)</f>
        <v>0</v>
      </c>
      <c r="E70" s="89">
        <f>SUMIF('LINHA 4'!$B$7:$B$52,$A70,'LINHA 4'!Q$7:Q$52)</f>
        <v>0</v>
      </c>
      <c r="F70" s="89">
        <f>SUMIF('LINHA 4'!$B$7:$B$52,$A70,'LINHA 4'!R$7:R$52)</f>
        <v>0</v>
      </c>
      <c r="G70" s="89">
        <f>SUMIF('LINHA 4'!$B$7:$B$52,$A70,'LINHA 4'!S$7:S$52)</f>
        <v>0</v>
      </c>
      <c r="H70" s="89">
        <f>SUMIF('LINHA 4'!$B$7:$B$52,$A70,'LINHA 4'!T$7:T$52)</f>
        <v>0</v>
      </c>
      <c r="I70" s="89">
        <f>SUMIF('LINHA 4'!$B$7:$B$52,$A70,'LINHA 4'!X$7:X$52)</f>
        <v>0</v>
      </c>
      <c r="J70" s="89">
        <f>SUMIF('LINHA 4'!$B$7:$B$52,$A70,'LINHA 4'!Y$7:Y$52)</f>
        <v>0</v>
      </c>
      <c r="K70" s="89">
        <f>SUMIF('LINHA 4'!$B$7:$B$52,$A70,'LINHA 4'!Z$7:Z$52)</f>
        <v>0</v>
      </c>
      <c r="L70" s="89">
        <f>SUMIF('LINHA 4'!$B$7:$B$52,$A70,'LINHA 4'!AA$7:AA$52)</f>
        <v>0</v>
      </c>
      <c r="M70" s="89">
        <f>SUMIF('LINHA 4'!$B$7:$B$52,$A70,'LINHA 4'!AB$7:AB$52)</f>
        <v>0</v>
      </c>
      <c r="N70" s="89">
        <f>SUMIF('LINHA 4'!$B$7:$B$52,$A70,'LINHA 4'!AC$7:AC$52)</f>
        <v>0</v>
      </c>
      <c r="O70" s="89">
        <f>SUMIF('LINHA 4'!$B$7:$B$52,$A70,'LINHA 4'!AD$7:AD$52)</f>
        <v>0</v>
      </c>
      <c r="P70" s="89">
        <f>SUMIF('LINHA 4'!$B$7:$B$52,$A70,'LINHA 4'!AH$7:AH$52)</f>
        <v>0</v>
      </c>
      <c r="Q70" s="89">
        <f>SUMIF('LINHA 4'!$B$7:$B$52,$A70,'LINHA 4'!AI$7:AI$52)</f>
        <v>0</v>
      </c>
      <c r="R70" s="89">
        <f>SUMIF('LINHA 4'!$B$7:$B$52,$A70,'LINHA 4'!AJ$7:AJ$52)</f>
        <v>0</v>
      </c>
      <c r="S70" s="89">
        <f>SUMIF('LINHA 4'!$B$7:$B$52,$A70,'LINHA 4'!AK$7:AK$52)</f>
        <v>0</v>
      </c>
      <c r="T70" s="89">
        <f>SUMIF('LINHA 4'!$B$7:$B$52,$A70,'LINHA 4'!AL$7:AL$52)</f>
        <v>240</v>
      </c>
      <c r="U70" s="89">
        <f>SUMIF('LINHA 4'!$B$7:$B$52,$A70,'LINHA 4'!AM$7:AM$52)</f>
        <v>0</v>
      </c>
      <c r="V70" s="89">
        <f>SUMIF('LINHA 4'!$B$7:$B$52,$A70,'LINHA 4'!AN$7:AN$52)</f>
        <v>0</v>
      </c>
      <c r="W70" s="89">
        <f>SUMIF('LINHA 4'!$B$7:$B$52,$A70,'LINHA 4'!AR$7:AR$52)</f>
        <v>0</v>
      </c>
      <c r="X70" s="89">
        <f>SUMIF('LINHA 4'!$B$7:$B$52,$A70,'LINHA 4'!AS$7:AS$52)</f>
        <v>0</v>
      </c>
      <c r="Y70" s="89">
        <f>SUMIF('LINHA 4'!$B$7:$B$52,$A70,'LINHA 4'!AT$7:AT$52)</f>
        <v>240</v>
      </c>
      <c r="Z70" s="89">
        <f>SUMIF('LINHA 4'!$B$7:$B$52,$A70,'LINHA 4'!AU$7:AU$52)</f>
        <v>0</v>
      </c>
      <c r="AA70" s="89">
        <f>SUMIF('LINHA 4'!$B$7:$B$52,$A70,'LINHA 4'!AV$7:AV$52)</f>
        <v>0</v>
      </c>
      <c r="AB70" s="89">
        <f>SUMIF('LINHA 4'!$B$7:$B$52,$A70,'LINHA 4'!AW$7:AW$52)</f>
        <v>0</v>
      </c>
      <c r="AC70" s="89">
        <f>SUMIF('LINHA 4'!$B$7:$B$52,$A70,'LINHA 4'!AX$7:AX$52)</f>
        <v>0</v>
      </c>
      <c r="AD70" s="89">
        <f>SUMIF('LINHA 4'!$B$7:$B$52,$A70,'LINHA 4'!BB$7:BB$52)</f>
        <v>0</v>
      </c>
      <c r="AE70" s="89">
        <f>SUMIF('LINHA 4'!$B$7:$B$52,$A70,'LINHA 4'!BC$7:BC$52)</f>
        <v>0</v>
      </c>
      <c r="AF70" s="89">
        <f>SUMIF('LINHA 4'!$B$7:$B$52,$A70,'LINHA 4'!BD$7:BD$52)</f>
        <v>0</v>
      </c>
      <c r="AG70" s="89">
        <f>SUMIF('LINHA 4'!$B$7:$B$52,$A70,'LINHA 4'!BE$7:BE$52)</f>
        <v>0</v>
      </c>
      <c r="AH70" s="89">
        <f>SUMIF('LINHA 4'!$B$7:$B$52,$A70,'LINHA 4'!BF$7:BF$52)</f>
        <v>0</v>
      </c>
      <c r="AI70" s="89">
        <f>SUMIF('LINHA 4'!$B$7:$B$52,$A70,'LINHA 4'!BG$7:BG$52)</f>
        <v>0</v>
      </c>
      <c r="AJ70" s="89">
        <f>SUMIF('LINHA 4'!$B$7:$B$52,$A70,'LINHA 4'!BH$7:BH$52)</f>
        <v>0</v>
      </c>
      <c r="AK70" s="89">
        <f>SUMIF('LINHA 4'!$B$7:$B$52,$A70,'LINHA 4'!BL$7:BL$52)</f>
        <v>0</v>
      </c>
      <c r="AL70" s="89">
        <f>SUMIF('LINHA 4'!$B$7:$B$52,$A70,'LINHA 4'!BM$7:BM$52)</f>
        <v>0</v>
      </c>
      <c r="AM70" s="323">
        <f t="shared" si="81"/>
        <v>480</v>
      </c>
      <c r="AN70" s="1676"/>
      <c r="AO70" s="906">
        <f>VLOOKUP(A70,MI_ME!$B$246:$D$500,3,0)</f>
        <v>0</v>
      </c>
      <c r="AP70" s="1420">
        <f t="shared" si="66"/>
        <v>0</v>
      </c>
      <c r="AQ70" s="1420">
        <f t="shared" si="67"/>
        <v>0</v>
      </c>
      <c r="AR70" s="1420">
        <f t="shared" si="68"/>
        <v>240</v>
      </c>
      <c r="AS70" s="1420">
        <f t="shared" si="69"/>
        <v>240</v>
      </c>
      <c r="AT70" s="1420">
        <f t="shared" si="12"/>
        <v>0</v>
      </c>
      <c r="AU70" s="1420">
        <f t="shared" si="13"/>
        <v>0</v>
      </c>
      <c r="AV70" s="953"/>
    </row>
    <row r="71" spans="1:48" s="7" customFormat="1" ht="18.899999999999999" customHeight="1" x14ac:dyDescent="0.3">
      <c r="A71" s="905" t="s">
        <v>101</v>
      </c>
      <c r="B71" s="89">
        <f>SUMIF('LINHA 4'!$B$7:$B$52,$A71,'LINHA 4'!N$7:N$52)</f>
        <v>0</v>
      </c>
      <c r="C71" s="89">
        <f>SUMIF('LINHA 4'!$B$7:$B$52,$A71,'LINHA 4'!O$7:O$52)</f>
        <v>0</v>
      </c>
      <c r="D71" s="89">
        <f>SUMIF('LINHA 4'!$B$7:$B$52,$A71,'LINHA 4'!P$7:P$52)</f>
        <v>0</v>
      </c>
      <c r="E71" s="89">
        <f>SUMIF('LINHA 4'!$B$7:$B$52,$A71,'LINHA 4'!Q$7:Q$52)</f>
        <v>0</v>
      </c>
      <c r="F71" s="89">
        <f>SUMIF('LINHA 4'!$B$7:$B$52,$A71,'LINHA 4'!R$7:R$52)</f>
        <v>0</v>
      </c>
      <c r="G71" s="89">
        <f>SUMIF('LINHA 4'!$B$7:$B$52,$A71,'LINHA 4'!S$7:S$52)</f>
        <v>0</v>
      </c>
      <c r="H71" s="89">
        <f>SUMIF('LINHA 4'!$B$7:$B$52,$A71,'LINHA 4'!T$7:T$52)</f>
        <v>0</v>
      </c>
      <c r="I71" s="89">
        <f>SUMIF('LINHA 4'!$B$7:$B$52,$A71,'LINHA 4'!X$7:X$52)</f>
        <v>0</v>
      </c>
      <c r="J71" s="89">
        <f>SUMIF('LINHA 4'!$B$7:$B$52,$A71,'LINHA 4'!Y$7:Y$52)</f>
        <v>0</v>
      </c>
      <c r="K71" s="89">
        <f>SUMIF('LINHA 4'!$B$7:$B$52,$A71,'LINHA 4'!Z$7:Z$52)</f>
        <v>0</v>
      </c>
      <c r="L71" s="89">
        <f>SUMIF('LINHA 4'!$B$7:$B$52,$A71,'LINHA 4'!AA$7:AA$52)</f>
        <v>0</v>
      </c>
      <c r="M71" s="89">
        <f>SUMIF('LINHA 4'!$B$7:$B$52,$A71,'LINHA 4'!AB$7:AB$52)</f>
        <v>0</v>
      </c>
      <c r="N71" s="89">
        <f>SUMIF('LINHA 4'!$B$7:$B$52,$A71,'LINHA 4'!AC$7:AC$52)</f>
        <v>0</v>
      </c>
      <c r="O71" s="89">
        <f>SUMIF('LINHA 4'!$B$7:$B$52,$A71,'LINHA 4'!AD$7:AD$52)</f>
        <v>0</v>
      </c>
      <c r="P71" s="89">
        <f>SUMIF('LINHA 4'!$B$7:$B$52,$A71,'LINHA 4'!AH$7:AH$52)</f>
        <v>0</v>
      </c>
      <c r="Q71" s="89">
        <f>SUMIF('LINHA 4'!$B$7:$B$52,$A71,'LINHA 4'!AI$7:AI$52)</f>
        <v>0</v>
      </c>
      <c r="R71" s="89">
        <f>SUMIF('LINHA 4'!$B$7:$B$52,$A71,'LINHA 4'!AJ$7:AJ$52)</f>
        <v>0</v>
      </c>
      <c r="S71" s="89">
        <f>SUMIF('LINHA 4'!$B$7:$B$52,$A71,'LINHA 4'!AK$7:AK$52)</f>
        <v>0</v>
      </c>
      <c r="T71" s="89">
        <f>SUMIF('LINHA 4'!$B$7:$B$52,$A71,'LINHA 4'!AL$7:AL$52)</f>
        <v>0</v>
      </c>
      <c r="U71" s="89">
        <f>SUMIF('LINHA 4'!$B$7:$B$52,$A71,'LINHA 4'!AM$7:AM$52)</f>
        <v>0</v>
      </c>
      <c r="V71" s="89">
        <f>SUMIF('LINHA 4'!$B$7:$B$52,$A71,'LINHA 4'!AN$7:AN$52)</f>
        <v>0</v>
      </c>
      <c r="W71" s="89">
        <f>SUMIF('LINHA 4'!$B$7:$B$52,$A71,'LINHA 4'!AR$7:AR$52)</f>
        <v>0</v>
      </c>
      <c r="X71" s="89">
        <f>SUMIF('LINHA 4'!$B$7:$B$52,$A71,'LINHA 4'!AS$7:AS$52)</f>
        <v>0</v>
      </c>
      <c r="Y71" s="89">
        <f>SUMIF('LINHA 4'!$B$7:$B$52,$A71,'LINHA 4'!AT$7:AT$52)</f>
        <v>0</v>
      </c>
      <c r="Z71" s="89">
        <f>SUMIF('LINHA 4'!$B$7:$B$52,$A71,'LINHA 4'!AU$7:AU$52)</f>
        <v>0</v>
      </c>
      <c r="AA71" s="89">
        <f>SUMIF('LINHA 4'!$B$7:$B$52,$A71,'LINHA 4'!AV$7:AV$52)</f>
        <v>0</v>
      </c>
      <c r="AB71" s="89">
        <f>SUMIF('LINHA 4'!$B$7:$B$52,$A71,'LINHA 4'!AW$7:AW$52)</f>
        <v>0</v>
      </c>
      <c r="AC71" s="89">
        <f>SUMIF('LINHA 4'!$B$7:$B$52,$A71,'LINHA 4'!AX$7:AX$52)</f>
        <v>0</v>
      </c>
      <c r="AD71" s="89">
        <f>SUMIF('LINHA 4'!$B$7:$B$52,$A71,'LINHA 4'!BB$7:BB$52)</f>
        <v>0</v>
      </c>
      <c r="AE71" s="89">
        <f>SUMIF('LINHA 4'!$B$7:$B$52,$A71,'LINHA 4'!BC$7:BC$52)</f>
        <v>0</v>
      </c>
      <c r="AF71" s="89">
        <f>SUMIF('LINHA 4'!$B$7:$B$52,$A71,'LINHA 4'!BD$7:BD$52)</f>
        <v>0</v>
      </c>
      <c r="AG71" s="89">
        <f>SUMIF('LINHA 4'!$B$7:$B$52,$A71,'LINHA 4'!BE$7:BE$52)</f>
        <v>0</v>
      </c>
      <c r="AH71" s="89">
        <f>SUMIF('LINHA 4'!$B$7:$B$52,$A71,'LINHA 4'!BF$7:BF$52)</f>
        <v>0</v>
      </c>
      <c r="AI71" s="89">
        <f>SUMIF('LINHA 4'!$B$7:$B$52,$A71,'LINHA 4'!BG$7:BG$52)</f>
        <v>0</v>
      </c>
      <c r="AJ71" s="89">
        <f>SUMIF('LINHA 4'!$B$7:$B$52,$A71,'LINHA 4'!BH$7:BH$52)</f>
        <v>0</v>
      </c>
      <c r="AK71" s="89">
        <f>SUMIF('LINHA 4'!$B$7:$B$52,$A71,'LINHA 4'!BL$7:BL$52)</f>
        <v>0</v>
      </c>
      <c r="AL71" s="89">
        <f>SUMIF('LINHA 4'!$B$7:$B$52,$A71,'LINHA 4'!BM$7:BM$52)</f>
        <v>0</v>
      </c>
      <c r="AM71" s="323">
        <f t="shared" si="81"/>
        <v>0</v>
      </c>
      <c r="AN71" s="1676"/>
      <c r="AO71" s="906">
        <f>VLOOKUP(A71,MI_ME!$B$246:$D$500,3,0)</f>
        <v>0</v>
      </c>
      <c r="AP71" s="1420">
        <f t="shared" si="66"/>
        <v>0</v>
      </c>
      <c r="AQ71" s="1420">
        <f t="shared" si="67"/>
        <v>0</v>
      </c>
      <c r="AR71" s="1420">
        <f t="shared" si="68"/>
        <v>0</v>
      </c>
      <c r="AS71" s="1420">
        <f t="shared" si="69"/>
        <v>0</v>
      </c>
      <c r="AT71" s="1420">
        <f t="shared" si="12"/>
        <v>0</v>
      </c>
      <c r="AU71" s="1420">
        <f t="shared" si="13"/>
        <v>0</v>
      </c>
      <c r="AV71" s="953"/>
    </row>
    <row r="72" spans="1:48" s="7" customFormat="1" ht="18.899999999999999" customHeight="1" x14ac:dyDescent="0.3">
      <c r="A72" s="905" t="s">
        <v>102</v>
      </c>
      <c r="B72" s="89">
        <f>SUMIF('LINHA 4'!$B$7:$B$52,$A72,'LINHA 4'!N$7:N$52)</f>
        <v>0</v>
      </c>
      <c r="C72" s="89">
        <f>SUMIF('LINHA 4'!$B$7:$B$52,$A72,'LINHA 4'!O$7:O$52)</f>
        <v>0</v>
      </c>
      <c r="D72" s="89">
        <f>SUMIF('LINHA 4'!$B$7:$B$52,$A72,'LINHA 4'!P$7:P$52)</f>
        <v>0</v>
      </c>
      <c r="E72" s="89">
        <f>SUMIF('LINHA 4'!$B$7:$B$52,$A72,'LINHA 4'!Q$7:Q$52)</f>
        <v>0</v>
      </c>
      <c r="F72" s="89">
        <f>SUMIF('LINHA 4'!$B$7:$B$52,$A72,'LINHA 4'!R$7:R$52)</f>
        <v>0</v>
      </c>
      <c r="G72" s="89">
        <f>SUMIF('LINHA 4'!$B$7:$B$52,$A72,'LINHA 4'!S$7:S$52)</f>
        <v>0</v>
      </c>
      <c r="H72" s="89">
        <f>SUMIF('LINHA 4'!$B$7:$B$52,$A72,'LINHA 4'!T$7:T$52)</f>
        <v>0</v>
      </c>
      <c r="I72" s="89">
        <f>SUMIF('LINHA 4'!$B$7:$B$52,$A72,'LINHA 4'!X$7:X$52)</f>
        <v>0</v>
      </c>
      <c r="J72" s="89">
        <f>SUMIF('LINHA 4'!$B$7:$B$52,$A72,'LINHA 4'!Y$7:Y$52)</f>
        <v>0</v>
      </c>
      <c r="K72" s="89">
        <f>SUMIF('LINHA 4'!$B$7:$B$52,$A72,'LINHA 4'!Z$7:Z$52)</f>
        <v>0</v>
      </c>
      <c r="L72" s="89">
        <f>SUMIF('LINHA 4'!$B$7:$B$52,$A72,'LINHA 4'!AA$7:AA$52)</f>
        <v>0</v>
      </c>
      <c r="M72" s="89">
        <f>SUMIF('LINHA 4'!$B$7:$B$52,$A72,'LINHA 4'!AB$7:AB$52)</f>
        <v>0</v>
      </c>
      <c r="N72" s="89">
        <f>SUMIF('LINHA 4'!$B$7:$B$52,$A72,'LINHA 4'!AC$7:AC$52)</f>
        <v>0</v>
      </c>
      <c r="O72" s="89">
        <f>SUMIF('LINHA 4'!$B$7:$B$52,$A72,'LINHA 4'!AD$7:AD$52)</f>
        <v>0</v>
      </c>
      <c r="P72" s="89">
        <f>SUMIF('LINHA 4'!$B$7:$B$52,$A72,'LINHA 4'!AH$7:AH$52)</f>
        <v>0</v>
      </c>
      <c r="Q72" s="89">
        <f>SUMIF('LINHA 4'!$B$7:$B$52,$A72,'LINHA 4'!AI$7:AI$52)</f>
        <v>0</v>
      </c>
      <c r="R72" s="89">
        <f>SUMIF('LINHA 4'!$B$7:$B$52,$A72,'LINHA 4'!AJ$7:AJ$52)</f>
        <v>0</v>
      </c>
      <c r="S72" s="89">
        <f>SUMIF('LINHA 4'!$B$7:$B$52,$A72,'LINHA 4'!AK$7:AK$52)</f>
        <v>0</v>
      </c>
      <c r="T72" s="89">
        <f>SUMIF('LINHA 4'!$B$7:$B$52,$A72,'LINHA 4'!AL$7:AL$52)</f>
        <v>0</v>
      </c>
      <c r="U72" s="89">
        <f>SUMIF('LINHA 4'!$B$7:$B$52,$A72,'LINHA 4'!AM$7:AM$52)</f>
        <v>0</v>
      </c>
      <c r="V72" s="89">
        <f>SUMIF('LINHA 4'!$B$7:$B$52,$A72,'LINHA 4'!AN$7:AN$52)</f>
        <v>0</v>
      </c>
      <c r="W72" s="89">
        <f>SUMIF('LINHA 4'!$B$7:$B$52,$A72,'LINHA 4'!AR$7:AR$52)</f>
        <v>0</v>
      </c>
      <c r="X72" s="89">
        <f>SUMIF('LINHA 4'!$B$7:$B$52,$A72,'LINHA 4'!AS$7:AS$52)</f>
        <v>0</v>
      </c>
      <c r="Y72" s="89">
        <f>SUMIF('LINHA 4'!$B$7:$B$52,$A72,'LINHA 4'!AT$7:AT$52)</f>
        <v>0</v>
      </c>
      <c r="Z72" s="89">
        <f>SUMIF('LINHA 4'!$B$7:$B$52,$A72,'LINHA 4'!AU$7:AU$52)</f>
        <v>0</v>
      </c>
      <c r="AA72" s="89">
        <f>SUMIF('LINHA 4'!$B$7:$B$52,$A72,'LINHA 4'!AV$7:AV$52)</f>
        <v>0</v>
      </c>
      <c r="AB72" s="89">
        <f>SUMIF('LINHA 4'!$B$7:$B$52,$A72,'LINHA 4'!AW$7:AW$52)</f>
        <v>0</v>
      </c>
      <c r="AC72" s="89">
        <f>SUMIF('LINHA 4'!$B$7:$B$52,$A72,'LINHA 4'!AX$7:AX$52)</f>
        <v>0</v>
      </c>
      <c r="AD72" s="89">
        <f>SUMIF('LINHA 4'!$B$7:$B$52,$A72,'LINHA 4'!BB$7:BB$52)</f>
        <v>0</v>
      </c>
      <c r="AE72" s="89">
        <f>SUMIF('LINHA 4'!$B$7:$B$52,$A72,'LINHA 4'!BC$7:BC$52)</f>
        <v>0</v>
      </c>
      <c r="AF72" s="89">
        <f>SUMIF('LINHA 4'!$B$7:$B$52,$A72,'LINHA 4'!BD$7:BD$52)</f>
        <v>0</v>
      </c>
      <c r="AG72" s="89">
        <f>SUMIF('LINHA 4'!$B$7:$B$52,$A72,'LINHA 4'!BE$7:BE$52)</f>
        <v>0</v>
      </c>
      <c r="AH72" s="89">
        <f>SUMIF('LINHA 4'!$B$7:$B$52,$A72,'LINHA 4'!BF$7:BF$52)</f>
        <v>0</v>
      </c>
      <c r="AI72" s="89">
        <f>SUMIF('LINHA 4'!$B$7:$B$52,$A72,'LINHA 4'!BG$7:BG$52)</f>
        <v>0</v>
      </c>
      <c r="AJ72" s="89">
        <f>SUMIF('LINHA 4'!$B$7:$B$52,$A72,'LINHA 4'!BH$7:BH$52)</f>
        <v>0</v>
      </c>
      <c r="AK72" s="89">
        <f>SUMIF('LINHA 4'!$B$7:$B$52,$A72,'LINHA 4'!BL$7:BL$52)</f>
        <v>0</v>
      </c>
      <c r="AL72" s="89">
        <f>SUMIF('LINHA 4'!$B$7:$B$52,$A72,'LINHA 4'!BM$7:BM$52)</f>
        <v>0</v>
      </c>
      <c r="AM72" s="323">
        <f t="shared" si="81"/>
        <v>0</v>
      </c>
      <c r="AN72" s="1676"/>
      <c r="AO72" s="906">
        <f>VLOOKUP(A72,MI_ME!$B$246:$D$500,3,0)</f>
        <v>0</v>
      </c>
      <c r="AP72" s="1420">
        <f t="shared" si="66"/>
        <v>0</v>
      </c>
      <c r="AQ72" s="1420">
        <f t="shared" si="67"/>
        <v>0</v>
      </c>
      <c r="AR72" s="1420">
        <f t="shared" si="68"/>
        <v>0</v>
      </c>
      <c r="AS72" s="1420">
        <f t="shared" si="69"/>
        <v>0</v>
      </c>
      <c r="AT72" s="1420">
        <f t="shared" si="12"/>
        <v>0</v>
      </c>
      <c r="AU72" s="1420">
        <f t="shared" si="13"/>
        <v>0</v>
      </c>
      <c r="AV72" s="953"/>
    </row>
    <row r="73" spans="1:48" s="7" customFormat="1" ht="18.899999999999999" customHeight="1" x14ac:dyDescent="0.3">
      <c r="A73" s="905" t="s">
        <v>352</v>
      </c>
      <c r="B73" s="89">
        <f>SUMIF('LINHA 4'!$B$7:$B$52,$A73,'LINHA 4'!N$7:N$52)</f>
        <v>0</v>
      </c>
      <c r="C73" s="89">
        <f>SUMIF('LINHA 4'!$B$7:$B$52,$A73,'LINHA 4'!O$7:O$52)</f>
        <v>0</v>
      </c>
      <c r="D73" s="89">
        <f>SUMIF('LINHA 4'!$B$7:$B$52,$A73,'LINHA 4'!P$7:P$52)</f>
        <v>0</v>
      </c>
      <c r="E73" s="89">
        <f>SUMIF('LINHA 4'!$B$7:$B$52,$A73,'LINHA 4'!Q$7:Q$52)</f>
        <v>0</v>
      </c>
      <c r="F73" s="89">
        <f>SUMIF('LINHA 4'!$B$7:$B$52,$A73,'LINHA 4'!R$7:R$52)</f>
        <v>0</v>
      </c>
      <c r="G73" s="89">
        <f>SUMIF('LINHA 4'!$B$7:$B$52,$A73,'LINHA 4'!S$7:S$52)</f>
        <v>0</v>
      </c>
      <c r="H73" s="89">
        <f>SUMIF('LINHA 4'!$B$7:$B$52,$A73,'LINHA 4'!T$7:T$52)</f>
        <v>0</v>
      </c>
      <c r="I73" s="89">
        <f>SUMIF('LINHA 4'!$B$7:$B$52,$A73,'LINHA 4'!X$7:X$52)</f>
        <v>0</v>
      </c>
      <c r="J73" s="89">
        <f>SUMIF('LINHA 4'!$B$7:$B$52,$A73,'LINHA 4'!Y$7:Y$52)</f>
        <v>0</v>
      </c>
      <c r="K73" s="89">
        <f>SUMIF('LINHA 4'!$B$7:$B$52,$A73,'LINHA 4'!Z$7:Z$52)</f>
        <v>0</v>
      </c>
      <c r="L73" s="89">
        <f>SUMIF('LINHA 4'!$B$7:$B$52,$A73,'LINHA 4'!AA$7:AA$52)</f>
        <v>0</v>
      </c>
      <c r="M73" s="89">
        <f>SUMIF('LINHA 4'!$B$7:$B$52,$A73,'LINHA 4'!AB$7:AB$52)</f>
        <v>0</v>
      </c>
      <c r="N73" s="89">
        <f>SUMIF('LINHA 4'!$B$7:$B$52,$A73,'LINHA 4'!AC$7:AC$52)</f>
        <v>0</v>
      </c>
      <c r="O73" s="89">
        <f>SUMIF('LINHA 4'!$B$7:$B$52,$A73,'LINHA 4'!AD$7:AD$52)</f>
        <v>0</v>
      </c>
      <c r="P73" s="89">
        <f>SUMIF('LINHA 4'!$B$7:$B$52,$A73,'LINHA 4'!AH$7:AH$52)</f>
        <v>0</v>
      </c>
      <c r="Q73" s="89">
        <f>SUMIF('LINHA 4'!$B$7:$B$52,$A73,'LINHA 4'!AI$7:AI$52)</f>
        <v>0</v>
      </c>
      <c r="R73" s="89">
        <f>SUMIF('LINHA 4'!$B$7:$B$52,$A73,'LINHA 4'!AJ$7:AJ$52)</f>
        <v>0</v>
      </c>
      <c r="S73" s="89">
        <f>SUMIF('LINHA 4'!$B$7:$B$52,$A73,'LINHA 4'!AK$7:AK$52)</f>
        <v>0</v>
      </c>
      <c r="T73" s="89">
        <f>SUMIF('LINHA 4'!$B$7:$B$52,$A73,'LINHA 4'!AL$7:AL$52)</f>
        <v>0</v>
      </c>
      <c r="U73" s="89">
        <f>SUMIF('LINHA 4'!$B$7:$B$52,$A73,'LINHA 4'!AM$7:AM$52)</f>
        <v>0</v>
      </c>
      <c r="V73" s="89">
        <f>SUMIF('LINHA 4'!$B$7:$B$52,$A73,'LINHA 4'!AN$7:AN$52)</f>
        <v>0</v>
      </c>
      <c r="W73" s="89">
        <f>SUMIF('LINHA 4'!$B$7:$B$52,$A73,'LINHA 4'!AR$7:AR$52)</f>
        <v>0</v>
      </c>
      <c r="X73" s="89">
        <f>SUMIF('LINHA 4'!$B$7:$B$52,$A73,'LINHA 4'!AS$7:AS$52)</f>
        <v>0</v>
      </c>
      <c r="Y73" s="89">
        <f>SUMIF('LINHA 4'!$B$7:$B$52,$A73,'LINHA 4'!AT$7:AT$52)</f>
        <v>0</v>
      </c>
      <c r="Z73" s="89">
        <f>SUMIF('LINHA 4'!$B$7:$B$52,$A73,'LINHA 4'!AU$7:AU$52)</f>
        <v>0</v>
      </c>
      <c r="AA73" s="89">
        <f>SUMIF('LINHA 4'!$B$7:$B$52,$A73,'LINHA 4'!AV$7:AV$52)</f>
        <v>0</v>
      </c>
      <c r="AB73" s="89">
        <f>SUMIF('LINHA 4'!$B$7:$B$52,$A73,'LINHA 4'!AW$7:AW$52)</f>
        <v>0</v>
      </c>
      <c r="AC73" s="89">
        <f>SUMIF('LINHA 4'!$B$7:$B$52,$A73,'LINHA 4'!AX$7:AX$52)</f>
        <v>0</v>
      </c>
      <c r="AD73" s="89">
        <f>SUMIF('LINHA 4'!$B$7:$B$52,$A73,'LINHA 4'!BB$7:BB$52)</f>
        <v>0</v>
      </c>
      <c r="AE73" s="89">
        <f>SUMIF('LINHA 4'!$B$7:$B$52,$A73,'LINHA 4'!BC$7:BC$52)</f>
        <v>0</v>
      </c>
      <c r="AF73" s="89">
        <f>SUMIF('LINHA 4'!$B$7:$B$52,$A73,'LINHA 4'!BD$7:BD$52)</f>
        <v>0</v>
      </c>
      <c r="AG73" s="89">
        <f>SUMIF('LINHA 4'!$B$7:$B$52,$A73,'LINHA 4'!BE$7:BE$52)</f>
        <v>0</v>
      </c>
      <c r="AH73" s="89">
        <f>SUMIF('LINHA 4'!$B$7:$B$52,$A73,'LINHA 4'!BF$7:BF$52)</f>
        <v>0</v>
      </c>
      <c r="AI73" s="89">
        <f>SUMIF('LINHA 4'!$B$7:$B$52,$A73,'LINHA 4'!BG$7:BG$52)</f>
        <v>0</v>
      </c>
      <c r="AJ73" s="89">
        <f>SUMIF('LINHA 4'!$B$7:$B$52,$A73,'LINHA 4'!BH$7:BH$52)</f>
        <v>0</v>
      </c>
      <c r="AK73" s="89">
        <f>SUMIF('LINHA 4'!$B$7:$B$52,$A73,'LINHA 4'!BL$7:BL$52)</f>
        <v>0</v>
      </c>
      <c r="AL73" s="89">
        <f>SUMIF('LINHA 4'!$B$7:$B$52,$A73,'LINHA 4'!BM$7:BM$52)</f>
        <v>0</v>
      </c>
      <c r="AM73" s="323">
        <f t="shared" si="81"/>
        <v>0</v>
      </c>
      <c r="AN73" s="1676"/>
      <c r="AO73" s="906">
        <f>VLOOKUP(A73,MI_ME!$B$246:$D$500,3,0)</f>
        <v>0</v>
      </c>
      <c r="AP73" s="1420">
        <f t="shared" si="66"/>
        <v>0</v>
      </c>
      <c r="AQ73" s="1420">
        <f t="shared" si="67"/>
        <v>0</v>
      </c>
      <c r="AR73" s="1420">
        <f t="shared" si="68"/>
        <v>0</v>
      </c>
      <c r="AS73" s="1420">
        <f t="shared" si="69"/>
        <v>0</v>
      </c>
      <c r="AT73" s="1420">
        <f t="shared" si="12"/>
        <v>0</v>
      </c>
      <c r="AU73" s="1420">
        <f t="shared" si="13"/>
        <v>0</v>
      </c>
      <c r="AV73" s="953"/>
    </row>
    <row r="74" spans="1:48" s="7" customFormat="1" ht="18.899999999999999" customHeight="1" x14ac:dyDescent="0.3">
      <c r="A74" s="905" t="s">
        <v>528</v>
      </c>
      <c r="B74" s="89">
        <f>SUMIF('LINHA 4'!$B$7:$B$52,$A74,'LINHA 4'!N$7:N$52)</f>
        <v>0</v>
      </c>
      <c r="C74" s="89">
        <f>SUMIF('LINHA 4'!$B$7:$B$52,$A74,'LINHA 4'!O$7:O$52)</f>
        <v>0</v>
      </c>
      <c r="D74" s="89">
        <f>SUMIF('LINHA 4'!$B$7:$B$52,$A74,'LINHA 4'!P$7:P$52)</f>
        <v>0</v>
      </c>
      <c r="E74" s="89">
        <f>SUMIF('LINHA 4'!$B$7:$B$52,$A74,'LINHA 4'!Q$7:Q$52)</f>
        <v>0</v>
      </c>
      <c r="F74" s="89">
        <f>SUMIF('LINHA 4'!$B$7:$B$52,$A74,'LINHA 4'!R$7:R$52)</f>
        <v>0</v>
      </c>
      <c r="G74" s="89">
        <f>SUMIF('LINHA 4'!$B$7:$B$52,$A74,'LINHA 4'!S$7:S$52)</f>
        <v>0</v>
      </c>
      <c r="H74" s="89">
        <f>SUMIF('LINHA 4'!$B$7:$B$52,$A74,'LINHA 4'!T$7:T$52)</f>
        <v>0</v>
      </c>
      <c r="I74" s="89">
        <f>SUMIF('LINHA 4'!$B$7:$B$52,$A74,'LINHA 4'!X$7:X$52)</f>
        <v>0</v>
      </c>
      <c r="J74" s="89">
        <f>SUMIF('LINHA 4'!$B$7:$B$52,$A74,'LINHA 4'!Y$7:Y$52)</f>
        <v>0</v>
      </c>
      <c r="K74" s="89">
        <f>SUMIF('LINHA 4'!$B$7:$B$52,$A74,'LINHA 4'!Z$7:Z$52)</f>
        <v>0</v>
      </c>
      <c r="L74" s="89">
        <f>SUMIF('LINHA 4'!$B$7:$B$52,$A74,'LINHA 4'!AA$7:AA$52)</f>
        <v>0</v>
      </c>
      <c r="M74" s="89">
        <f>SUMIF('LINHA 4'!$B$7:$B$52,$A74,'LINHA 4'!AB$7:AB$52)</f>
        <v>0</v>
      </c>
      <c r="N74" s="89">
        <f>SUMIF('LINHA 4'!$B$7:$B$52,$A74,'LINHA 4'!AC$7:AC$52)</f>
        <v>0</v>
      </c>
      <c r="O74" s="89">
        <f>SUMIF('LINHA 4'!$B$7:$B$52,$A74,'LINHA 4'!AD$7:AD$52)</f>
        <v>0</v>
      </c>
      <c r="P74" s="89">
        <f>SUMIF('LINHA 4'!$B$7:$B$52,$A74,'LINHA 4'!AH$7:AH$52)</f>
        <v>0</v>
      </c>
      <c r="Q74" s="89">
        <f>SUMIF('LINHA 4'!$B$7:$B$52,$A74,'LINHA 4'!AI$7:AI$52)</f>
        <v>0</v>
      </c>
      <c r="R74" s="89">
        <f>SUMIF('LINHA 4'!$B$7:$B$52,$A74,'LINHA 4'!AJ$7:AJ$52)</f>
        <v>0</v>
      </c>
      <c r="S74" s="89">
        <f>SUMIF('LINHA 4'!$B$7:$B$52,$A74,'LINHA 4'!AK$7:AK$52)</f>
        <v>0</v>
      </c>
      <c r="T74" s="89">
        <f>SUMIF('LINHA 4'!$B$7:$B$52,$A74,'LINHA 4'!AL$7:AL$52)</f>
        <v>0</v>
      </c>
      <c r="U74" s="89">
        <f>SUMIF('LINHA 4'!$B$7:$B$52,$A74,'LINHA 4'!AM$7:AM$52)</f>
        <v>0</v>
      </c>
      <c r="V74" s="89">
        <f>SUMIF('LINHA 4'!$B$7:$B$52,$A74,'LINHA 4'!AN$7:AN$52)</f>
        <v>0</v>
      </c>
      <c r="W74" s="89">
        <f>SUMIF('LINHA 4'!$B$7:$B$52,$A74,'LINHA 4'!AR$7:AR$52)</f>
        <v>0</v>
      </c>
      <c r="X74" s="89">
        <f>SUMIF('LINHA 4'!$B$7:$B$52,$A74,'LINHA 4'!AS$7:AS$52)</f>
        <v>0</v>
      </c>
      <c r="Y74" s="89">
        <f>SUMIF('LINHA 4'!$B$7:$B$52,$A74,'LINHA 4'!AT$7:AT$52)</f>
        <v>0</v>
      </c>
      <c r="Z74" s="89">
        <f>SUMIF('LINHA 4'!$B$7:$B$52,$A74,'LINHA 4'!AU$7:AU$52)</f>
        <v>0</v>
      </c>
      <c r="AA74" s="89">
        <f>SUMIF('LINHA 4'!$B$7:$B$52,$A74,'LINHA 4'!AV$7:AV$52)</f>
        <v>0</v>
      </c>
      <c r="AB74" s="89">
        <f>SUMIF('LINHA 4'!$B$7:$B$52,$A74,'LINHA 4'!AW$7:AW$52)</f>
        <v>0</v>
      </c>
      <c r="AC74" s="89">
        <f>SUMIF('LINHA 4'!$B$7:$B$52,$A74,'LINHA 4'!AX$7:AX$52)</f>
        <v>0</v>
      </c>
      <c r="AD74" s="89">
        <f>SUMIF('LINHA 4'!$B$7:$B$52,$A74,'LINHA 4'!BB$7:BB$52)</f>
        <v>0</v>
      </c>
      <c r="AE74" s="89">
        <f>SUMIF('LINHA 4'!$B$7:$B$52,$A74,'LINHA 4'!BC$7:BC$52)</f>
        <v>0</v>
      </c>
      <c r="AF74" s="89">
        <f>SUMIF('LINHA 4'!$B$7:$B$52,$A74,'LINHA 4'!BD$7:BD$52)</f>
        <v>0</v>
      </c>
      <c r="AG74" s="89">
        <f>SUMIF('LINHA 4'!$B$7:$B$52,$A74,'LINHA 4'!BE$7:BE$52)</f>
        <v>0</v>
      </c>
      <c r="AH74" s="89">
        <f>SUMIF('LINHA 4'!$B$7:$B$52,$A74,'LINHA 4'!BF$7:BF$52)</f>
        <v>0</v>
      </c>
      <c r="AI74" s="89">
        <f>SUMIF('LINHA 4'!$B$7:$B$52,$A74,'LINHA 4'!BG$7:BG$52)</f>
        <v>0</v>
      </c>
      <c r="AJ74" s="89">
        <f>SUMIF('LINHA 4'!$B$7:$B$52,$A74,'LINHA 4'!BH$7:BH$52)</f>
        <v>0</v>
      </c>
      <c r="AK74" s="89">
        <f>SUMIF('LINHA 4'!$B$7:$B$52,$A74,'LINHA 4'!BL$7:BL$52)</f>
        <v>0</v>
      </c>
      <c r="AL74" s="89">
        <f>SUMIF('LINHA 4'!$B$7:$B$52,$A74,'LINHA 4'!BM$7:BM$52)</f>
        <v>0</v>
      </c>
      <c r="AM74" s="323">
        <f t="shared" si="81"/>
        <v>0</v>
      </c>
      <c r="AN74" s="1676"/>
      <c r="AO74" s="906">
        <f>VLOOKUP(A74,MI_ME!$B$246:$D$500,3,0)</f>
        <v>0</v>
      </c>
      <c r="AP74" s="1420">
        <f t="shared" si="66"/>
        <v>0</v>
      </c>
      <c r="AQ74" s="1420">
        <f t="shared" si="67"/>
        <v>0</v>
      </c>
      <c r="AR74" s="1420">
        <f t="shared" si="68"/>
        <v>0</v>
      </c>
      <c r="AS74" s="1420">
        <f t="shared" si="69"/>
        <v>0</v>
      </c>
      <c r="AT74" s="1420">
        <f t="shared" ref="AT74:AT117" si="83">SUM(AD74:AJ74)</f>
        <v>0</v>
      </c>
      <c r="AU74" s="1420">
        <f t="shared" ref="AU74:AU117" si="84">SUM(AK74:AL74)</f>
        <v>0</v>
      </c>
      <c r="AV74" s="953"/>
    </row>
    <row r="75" spans="1:48" s="7" customFormat="1" ht="18.899999999999999" customHeight="1" x14ac:dyDescent="0.3">
      <c r="A75" s="905" t="s">
        <v>411</v>
      </c>
      <c r="B75" s="89">
        <f>SUMIF('LINHA 4'!$B$7:$B$52,$A75,'LINHA 4'!N$7:N$52)</f>
        <v>0</v>
      </c>
      <c r="C75" s="89">
        <f>SUMIF('LINHA 4'!$B$7:$B$52,$A75,'LINHA 4'!O$7:O$52)</f>
        <v>0</v>
      </c>
      <c r="D75" s="89">
        <f>SUMIF('LINHA 4'!$B$7:$B$52,$A75,'LINHA 4'!P$7:P$52)</f>
        <v>0</v>
      </c>
      <c r="E75" s="89">
        <f>SUMIF('LINHA 4'!$B$7:$B$52,$A75,'LINHA 4'!Q$7:Q$52)</f>
        <v>0</v>
      </c>
      <c r="F75" s="89">
        <f>SUMIF('LINHA 4'!$B$7:$B$52,$A75,'LINHA 4'!R$7:R$52)</f>
        <v>0</v>
      </c>
      <c r="G75" s="89">
        <f>SUMIF('LINHA 4'!$B$7:$B$52,$A75,'LINHA 4'!S$7:S$52)</f>
        <v>0</v>
      </c>
      <c r="H75" s="89">
        <f>SUMIF('LINHA 4'!$B$7:$B$52,$A75,'LINHA 4'!T$7:T$52)</f>
        <v>0</v>
      </c>
      <c r="I75" s="89">
        <f>SUMIF('LINHA 4'!$B$7:$B$52,$A75,'LINHA 4'!X$7:X$52)</f>
        <v>0</v>
      </c>
      <c r="J75" s="89">
        <f>SUMIF('LINHA 4'!$B$7:$B$52,$A75,'LINHA 4'!Y$7:Y$52)</f>
        <v>0</v>
      </c>
      <c r="K75" s="89">
        <f>SUMIF('LINHA 4'!$B$7:$B$52,$A75,'LINHA 4'!Z$7:Z$52)</f>
        <v>0</v>
      </c>
      <c r="L75" s="89">
        <f>SUMIF('LINHA 4'!$B$7:$B$52,$A75,'LINHA 4'!AA$7:AA$52)</f>
        <v>0</v>
      </c>
      <c r="M75" s="89">
        <f>SUMIF('LINHA 4'!$B$7:$B$52,$A75,'LINHA 4'!AB$7:AB$52)</f>
        <v>0</v>
      </c>
      <c r="N75" s="89">
        <f>SUMIF('LINHA 4'!$B$7:$B$52,$A75,'LINHA 4'!AC$7:AC$52)</f>
        <v>0</v>
      </c>
      <c r="O75" s="89">
        <f>SUMIF('LINHA 4'!$B$7:$B$52,$A75,'LINHA 4'!AD$7:AD$52)</f>
        <v>0</v>
      </c>
      <c r="P75" s="89">
        <f>SUMIF('LINHA 4'!$B$7:$B$52,$A75,'LINHA 4'!AH$7:AH$52)</f>
        <v>0</v>
      </c>
      <c r="Q75" s="89">
        <f>SUMIF('LINHA 4'!$B$7:$B$52,$A75,'LINHA 4'!AI$7:AI$52)</f>
        <v>0</v>
      </c>
      <c r="R75" s="89">
        <f>SUMIF('LINHA 4'!$B$7:$B$52,$A75,'LINHA 4'!AJ$7:AJ$52)</f>
        <v>0</v>
      </c>
      <c r="S75" s="89">
        <f>SUMIF('LINHA 4'!$B$7:$B$52,$A75,'LINHA 4'!AK$7:AK$52)</f>
        <v>0</v>
      </c>
      <c r="T75" s="89">
        <f>SUMIF('LINHA 4'!$B$7:$B$52,$A75,'LINHA 4'!AL$7:AL$52)</f>
        <v>0</v>
      </c>
      <c r="U75" s="89">
        <f>SUMIF('LINHA 4'!$B$7:$B$52,$A75,'LINHA 4'!AM$7:AM$52)</f>
        <v>0</v>
      </c>
      <c r="V75" s="89">
        <f>SUMIF('LINHA 4'!$B$7:$B$52,$A75,'LINHA 4'!AN$7:AN$52)</f>
        <v>0</v>
      </c>
      <c r="W75" s="89">
        <f>SUMIF('LINHA 4'!$B$7:$B$52,$A75,'LINHA 4'!AR$7:AR$52)</f>
        <v>0</v>
      </c>
      <c r="X75" s="89">
        <f>SUMIF('LINHA 4'!$B$7:$B$52,$A75,'LINHA 4'!AS$7:AS$52)</f>
        <v>0</v>
      </c>
      <c r="Y75" s="89">
        <f>SUMIF('LINHA 4'!$B$7:$B$52,$A75,'LINHA 4'!AT$7:AT$52)</f>
        <v>0</v>
      </c>
      <c r="Z75" s="89">
        <f>SUMIF('LINHA 4'!$B$7:$B$52,$A75,'LINHA 4'!AU$7:AU$52)</f>
        <v>0</v>
      </c>
      <c r="AA75" s="89">
        <f>SUMIF('LINHA 4'!$B$7:$B$52,$A75,'LINHA 4'!AV$7:AV$52)</f>
        <v>0</v>
      </c>
      <c r="AB75" s="89">
        <f>SUMIF('LINHA 4'!$B$7:$B$52,$A75,'LINHA 4'!AW$7:AW$52)</f>
        <v>0</v>
      </c>
      <c r="AC75" s="89">
        <f>SUMIF('LINHA 4'!$B$7:$B$52,$A75,'LINHA 4'!AX$7:AX$52)</f>
        <v>0</v>
      </c>
      <c r="AD75" s="89">
        <f>SUMIF('LINHA 4'!$B$7:$B$52,$A75,'LINHA 4'!BB$7:BB$52)</f>
        <v>0</v>
      </c>
      <c r="AE75" s="89">
        <f>SUMIF('LINHA 4'!$B$7:$B$52,$A75,'LINHA 4'!BC$7:BC$52)</f>
        <v>0</v>
      </c>
      <c r="AF75" s="89">
        <f>SUMIF('LINHA 4'!$B$7:$B$52,$A75,'LINHA 4'!BD$7:BD$52)</f>
        <v>0</v>
      </c>
      <c r="AG75" s="89">
        <f>SUMIF('LINHA 4'!$B$7:$B$52,$A75,'LINHA 4'!BE$7:BE$52)</f>
        <v>0</v>
      </c>
      <c r="AH75" s="89">
        <f>SUMIF('LINHA 4'!$B$7:$B$52,$A75,'LINHA 4'!BF$7:BF$52)</f>
        <v>0</v>
      </c>
      <c r="AI75" s="89">
        <f>SUMIF('LINHA 4'!$B$7:$B$52,$A75,'LINHA 4'!BG$7:BG$52)</f>
        <v>0</v>
      </c>
      <c r="AJ75" s="89">
        <f>SUMIF('LINHA 4'!$B$7:$B$52,$A75,'LINHA 4'!BH$7:BH$52)</f>
        <v>0</v>
      </c>
      <c r="AK75" s="89">
        <f>SUMIF('LINHA 4'!$B$7:$B$52,$A75,'LINHA 4'!BL$7:BL$52)</f>
        <v>0</v>
      </c>
      <c r="AL75" s="89">
        <f>SUMIF('LINHA 4'!$B$7:$B$52,$A75,'LINHA 4'!BM$7:BM$52)</f>
        <v>0</v>
      </c>
      <c r="AM75" s="323">
        <f t="shared" ref="AM75" si="85">SUM(B75:AL75)</f>
        <v>0</v>
      </c>
      <c r="AN75" s="1676"/>
      <c r="AO75" s="906">
        <f>VLOOKUP(A75,MI_ME!$B$246:$D$500,3,0)</f>
        <v>0</v>
      </c>
      <c r="AP75" s="1420">
        <f t="shared" ref="AP75:AP95" si="86">SUM(B75:H75)</f>
        <v>0</v>
      </c>
      <c r="AQ75" s="1420">
        <f t="shared" si="67"/>
        <v>0</v>
      </c>
      <c r="AR75" s="1420">
        <f t="shared" si="68"/>
        <v>0</v>
      </c>
      <c r="AS75" s="1420">
        <f t="shared" si="69"/>
        <v>0</v>
      </c>
      <c r="AT75" s="1420">
        <f t="shared" si="83"/>
        <v>0</v>
      </c>
      <c r="AU75" s="1420">
        <f t="shared" si="84"/>
        <v>0</v>
      </c>
      <c r="AV75" s="953"/>
    </row>
    <row r="76" spans="1:48" s="7" customFormat="1" ht="18.899999999999999" customHeight="1" x14ac:dyDescent="0.3">
      <c r="A76" s="905" t="s">
        <v>103</v>
      </c>
      <c r="B76" s="89">
        <f>SUMIF('LINHA 4'!$B$7:$B$52,$A76,'LINHA 4'!N$7:N$52)</f>
        <v>0</v>
      </c>
      <c r="C76" s="89">
        <f>SUMIF('LINHA 4'!$B$7:$B$52,$A76,'LINHA 4'!O$7:O$52)</f>
        <v>0</v>
      </c>
      <c r="D76" s="89">
        <f>SUMIF('LINHA 4'!$B$7:$B$52,$A76,'LINHA 4'!P$7:P$52)</f>
        <v>0</v>
      </c>
      <c r="E76" s="89">
        <f>SUMIF('LINHA 4'!$B$7:$B$52,$A76,'LINHA 4'!Q$7:Q$52)</f>
        <v>0</v>
      </c>
      <c r="F76" s="89">
        <f>SUMIF('LINHA 4'!$B$7:$B$52,$A76,'LINHA 4'!R$7:R$52)</f>
        <v>0</v>
      </c>
      <c r="G76" s="89">
        <f>SUMIF('LINHA 4'!$B$7:$B$52,$A76,'LINHA 4'!S$7:S$52)</f>
        <v>0</v>
      </c>
      <c r="H76" s="89">
        <f>SUMIF('LINHA 4'!$B$7:$B$52,$A76,'LINHA 4'!T$7:T$52)</f>
        <v>0</v>
      </c>
      <c r="I76" s="89">
        <f>SUMIF('LINHA 4'!$B$7:$B$52,$A76,'LINHA 4'!X$7:X$52)</f>
        <v>0</v>
      </c>
      <c r="J76" s="89">
        <f>SUMIF('LINHA 4'!$B$7:$B$52,$A76,'LINHA 4'!Y$7:Y$52)</f>
        <v>0</v>
      </c>
      <c r="K76" s="89">
        <f>SUMIF('LINHA 4'!$B$7:$B$52,$A76,'LINHA 4'!Z$7:Z$52)</f>
        <v>0</v>
      </c>
      <c r="L76" s="89">
        <f>SUMIF('LINHA 4'!$B$7:$B$52,$A76,'LINHA 4'!AA$7:AA$52)</f>
        <v>0</v>
      </c>
      <c r="M76" s="89">
        <f>SUMIF('LINHA 4'!$B$7:$B$52,$A76,'LINHA 4'!AB$7:AB$52)</f>
        <v>0</v>
      </c>
      <c r="N76" s="89">
        <f>SUMIF('LINHA 4'!$B$7:$B$52,$A76,'LINHA 4'!AC$7:AC$52)</f>
        <v>0</v>
      </c>
      <c r="O76" s="89">
        <f>SUMIF('LINHA 4'!$B$7:$B$52,$A76,'LINHA 4'!AD$7:AD$52)</f>
        <v>0</v>
      </c>
      <c r="P76" s="89">
        <f>SUMIF('LINHA 4'!$B$7:$B$52,$A76,'LINHA 4'!AH$7:AH$52)</f>
        <v>0</v>
      </c>
      <c r="Q76" s="89">
        <f>SUMIF('LINHA 4'!$B$7:$B$52,$A76,'LINHA 4'!AI$7:AI$52)</f>
        <v>0</v>
      </c>
      <c r="R76" s="89">
        <f>SUMIF('LINHA 4'!$B$7:$B$52,$A76,'LINHA 4'!AJ$7:AJ$52)</f>
        <v>0</v>
      </c>
      <c r="S76" s="89">
        <f>SUMIF('LINHA 4'!$B$7:$B$52,$A76,'LINHA 4'!AK$7:AK$52)</f>
        <v>0</v>
      </c>
      <c r="T76" s="89">
        <f>SUMIF('LINHA 4'!$B$7:$B$52,$A76,'LINHA 4'!AL$7:AL$52)</f>
        <v>0</v>
      </c>
      <c r="U76" s="89">
        <f>SUMIF('LINHA 4'!$B$7:$B$52,$A76,'LINHA 4'!AM$7:AM$52)</f>
        <v>0</v>
      </c>
      <c r="V76" s="89">
        <f>SUMIF('LINHA 4'!$B$7:$B$52,$A76,'LINHA 4'!AN$7:AN$52)</f>
        <v>0</v>
      </c>
      <c r="W76" s="89">
        <f>SUMIF('LINHA 4'!$B$7:$B$52,$A76,'LINHA 4'!AR$7:AR$52)</f>
        <v>0</v>
      </c>
      <c r="X76" s="89">
        <f>SUMIF('LINHA 4'!$B$7:$B$52,$A76,'LINHA 4'!AS$7:AS$52)</f>
        <v>0</v>
      </c>
      <c r="Y76" s="89">
        <f>SUMIF('LINHA 4'!$B$7:$B$52,$A76,'LINHA 4'!AT$7:AT$52)</f>
        <v>0</v>
      </c>
      <c r="Z76" s="89">
        <f>SUMIF('LINHA 4'!$B$7:$B$52,$A76,'LINHA 4'!AU$7:AU$52)</f>
        <v>0</v>
      </c>
      <c r="AA76" s="89">
        <f>SUMIF('LINHA 4'!$B$7:$B$52,$A76,'LINHA 4'!AV$7:AV$52)</f>
        <v>0</v>
      </c>
      <c r="AB76" s="89">
        <f>SUMIF('LINHA 4'!$B$7:$B$52,$A76,'LINHA 4'!AW$7:AW$52)</f>
        <v>0</v>
      </c>
      <c r="AC76" s="89">
        <f>SUMIF('LINHA 4'!$B$7:$B$52,$A76,'LINHA 4'!AX$7:AX$52)</f>
        <v>0</v>
      </c>
      <c r="AD76" s="89">
        <f>SUMIF('LINHA 4'!$B$7:$B$52,$A76,'LINHA 4'!BB$7:BB$52)</f>
        <v>0</v>
      </c>
      <c r="AE76" s="89">
        <f>SUMIF('LINHA 4'!$B$7:$B$52,$A76,'LINHA 4'!BC$7:BC$52)</f>
        <v>0</v>
      </c>
      <c r="AF76" s="89">
        <f>SUMIF('LINHA 4'!$B$7:$B$52,$A76,'LINHA 4'!BD$7:BD$52)</f>
        <v>0</v>
      </c>
      <c r="AG76" s="89">
        <f>SUMIF('LINHA 4'!$B$7:$B$52,$A76,'LINHA 4'!BE$7:BE$52)</f>
        <v>0</v>
      </c>
      <c r="AH76" s="89">
        <f>SUMIF('LINHA 4'!$B$7:$B$52,$A76,'LINHA 4'!BF$7:BF$52)</f>
        <v>0</v>
      </c>
      <c r="AI76" s="89">
        <f>SUMIF('LINHA 4'!$B$7:$B$52,$A76,'LINHA 4'!BG$7:BG$52)</f>
        <v>0</v>
      </c>
      <c r="AJ76" s="89">
        <f>SUMIF('LINHA 4'!$B$7:$B$52,$A76,'LINHA 4'!BH$7:BH$52)</f>
        <v>0</v>
      </c>
      <c r="AK76" s="89">
        <f>SUMIF('LINHA 4'!$B$7:$B$52,$A76,'LINHA 4'!BL$7:BL$52)</f>
        <v>0</v>
      </c>
      <c r="AL76" s="89">
        <f>SUMIF('LINHA 4'!$B$7:$B$52,$A76,'LINHA 4'!BM$7:BM$52)</f>
        <v>0</v>
      </c>
      <c r="AM76" s="323">
        <f t="shared" si="81"/>
        <v>0</v>
      </c>
      <c r="AN76" s="1676"/>
      <c r="AO76" s="906">
        <f>VLOOKUP(A76,MI_ME!$B$246:$D$500,3,0)</f>
        <v>0</v>
      </c>
      <c r="AP76" s="1420">
        <f t="shared" si="86"/>
        <v>0</v>
      </c>
      <c r="AQ76" s="1420">
        <f t="shared" si="67"/>
        <v>0</v>
      </c>
      <c r="AR76" s="1420">
        <f t="shared" si="68"/>
        <v>0</v>
      </c>
      <c r="AS76" s="1420">
        <f t="shared" si="69"/>
        <v>0</v>
      </c>
      <c r="AT76" s="1420">
        <f t="shared" si="83"/>
        <v>0</v>
      </c>
      <c r="AU76" s="1420">
        <f t="shared" si="84"/>
        <v>0</v>
      </c>
      <c r="AV76" s="953"/>
    </row>
    <row r="77" spans="1:48" s="7" customFormat="1" ht="18.899999999999999" customHeight="1" x14ac:dyDescent="0.3">
      <c r="A77" s="905" t="s">
        <v>104</v>
      </c>
      <c r="B77" s="89">
        <f>SUMIF('LINHA 4'!$B$7:$B$52,$A77,'LINHA 4'!N$7:N$52)</f>
        <v>0</v>
      </c>
      <c r="C77" s="89">
        <f>SUMIF('LINHA 4'!$B$7:$B$52,$A77,'LINHA 4'!O$7:O$52)</f>
        <v>0</v>
      </c>
      <c r="D77" s="89">
        <f>SUMIF('LINHA 4'!$B$7:$B$52,$A77,'LINHA 4'!P$7:P$52)</f>
        <v>0</v>
      </c>
      <c r="E77" s="89">
        <f>SUMIF('LINHA 4'!$B$7:$B$52,$A77,'LINHA 4'!Q$7:Q$52)</f>
        <v>0</v>
      </c>
      <c r="F77" s="89">
        <f>SUMIF('LINHA 4'!$B$7:$B$52,$A77,'LINHA 4'!R$7:R$52)</f>
        <v>0</v>
      </c>
      <c r="G77" s="89">
        <f>SUMIF('LINHA 4'!$B$7:$B$52,$A77,'LINHA 4'!S$7:S$52)</f>
        <v>0</v>
      </c>
      <c r="H77" s="89">
        <f>SUMIF('LINHA 4'!$B$7:$B$52,$A77,'LINHA 4'!T$7:T$52)</f>
        <v>0</v>
      </c>
      <c r="I77" s="89">
        <f>SUMIF('LINHA 4'!$B$7:$B$52,$A77,'LINHA 4'!X$7:X$52)</f>
        <v>0</v>
      </c>
      <c r="J77" s="89">
        <f>SUMIF('LINHA 4'!$B$7:$B$52,$A77,'LINHA 4'!Y$7:Y$52)</f>
        <v>0</v>
      </c>
      <c r="K77" s="89">
        <f>SUMIF('LINHA 4'!$B$7:$B$52,$A77,'LINHA 4'!Z$7:Z$52)</f>
        <v>0</v>
      </c>
      <c r="L77" s="89">
        <f>SUMIF('LINHA 4'!$B$7:$B$52,$A77,'LINHA 4'!AA$7:AA$52)</f>
        <v>0</v>
      </c>
      <c r="M77" s="89">
        <f>SUMIF('LINHA 4'!$B$7:$B$52,$A77,'LINHA 4'!AB$7:AB$52)</f>
        <v>0</v>
      </c>
      <c r="N77" s="89">
        <f>SUMIF('LINHA 4'!$B$7:$B$52,$A77,'LINHA 4'!AC$7:AC$52)</f>
        <v>0</v>
      </c>
      <c r="O77" s="89">
        <f>SUMIF('LINHA 4'!$B$7:$B$52,$A77,'LINHA 4'!AD$7:AD$52)</f>
        <v>0</v>
      </c>
      <c r="P77" s="89">
        <f>SUMIF('LINHA 4'!$B$7:$B$52,$A77,'LINHA 4'!AH$7:AH$52)</f>
        <v>0</v>
      </c>
      <c r="Q77" s="89">
        <f>SUMIF('LINHA 4'!$B$7:$B$52,$A77,'LINHA 4'!AI$7:AI$52)</f>
        <v>0</v>
      </c>
      <c r="R77" s="89">
        <f>SUMIF('LINHA 4'!$B$7:$B$52,$A77,'LINHA 4'!AJ$7:AJ$52)</f>
        <v>0</v>
      </c>
      <c r="S77" s="89">
        <f>SUMIF('LINHA 4'!$B$7:$B$52,$A77,'LINHA 4'!AK$7:AK$52)</f>
        <v>0</v>
      </c>
      <c r="T77" s="89">
        <f>SUMIF('LINHA 4'!$B$7:$B$52,$A77,'LINHA 4'!AL$7:AL$52)</f>
        <v>0</v>
      </c>
      <c r="U77" s="89">
        <f>SUMIF('LINHA 4'!$B$7:$B$52,$A77,'LINHA 4'!AM$7:AM$52)</f>
        <v>0</v>
      </c>
      <c r="V77" s="89">
        <f>SUMIF('LINHA 4'!$B$7:$B$52,$A77,'LINHA 4'!AN$7:AN$52)</f>
        <v>0</v>
      </c>
      <c r="W77" s="89">
        <f>SUMIF('LINHA 4'!$B$7:$B$52,$A77,'LINHA 4'!AR$7:AR$52)</f>
        <v>0</v>
      </c>
      <c r="X77" s="89">
        <f>SUMIF('LINHA 4'!$B$7:$B$52,$A77,'LINHA 4'!AS$7:AS$52)</f>
        <v>0</v>
      </c>
      <c r="Y77" s="89">
        <f>SUMIF('LINHA 4'!$B$7:$B$52,$A77,'LINHA 4'!AT$7:AT$52)</f>
        <v>0</v>
      </c>
      <c r="Z77" s="89">
        <f>SUMIF('LINHA 4'!$B$7:$B$52,$A77,'LINHA 4'!AU$7:AU$52)</f>
        <v>0</v>
      </c>
      <c r="AA77" s="89">
        <f>SUMIF('LINHA 4'!$B$7:$B$52,$A77,'LINHA 4'!AV$7:AV$52)</f>
        <v>0</v>
      </c>
      <c r="AB77" s="89">
        <f>SUMIF('LINHA 4'!$B$7:$B$52,$A77,'LINHA 4'!AW$7:AW$52)</f>
        <v>0</v>
      </c>
      <c r="AC77" s="89">
        <f>SUMIF('LINHA 4'!$B$7:$B$52,$A77,'LINHA 4'!AX$7:AX$52)</f>
        <v>0</v>
      </c>
      <c r="AD77" s="89">
        <f>SUMIF('LINHA 4'!$B$7:$B$52,$A77,'LINHA 4'!BB$7:BB$52)</f>
        <v>0</v>
      </c>
      <c r="AE77" s="89">
        <f>SUMIF('LINHA 4'!$B$7:$B$52,$A77,'LINHA 4'!BC$7:BC$52)</f>
        <v>0</v>
      </c>
      <c r="AF77" s="89">
        <f>SUMIF('LINHA 4'!$B$7:$B$52,$A77,'LINHA 4'!BD$7:BD$52)</f>
        <v>0</v>
      </c>
      <c r="AG77" s="89">
        <f>SUMIF('LINHA 4'!$B$7:$B$52,$A77,'LINHA 4'!BE$7:BE$52)</f>
        <v>0</v>
      </c>
      <c r="AH77" s="89">
        <f>SUMIF('LINHA 4'!$B$7:$B$52,$A77,'LINHA 4'!BF$7:BF$52)</f>
        <v>0</v>
      </c>
      <c r="AI77" s="89">
        <f>SUMIF('LINHA 4'!$B$7:$B$52,$A77,'LINHA 4'!BG$7:BG$52)</f>
        <v>0</v>
      </c>
      <c r="AJ77" s="89">
        <f>SUMIF('LINHA 4'!$B$7:$B$52,$A77,'LINHA 4'!BH$7:BH$52)</f>
        <v>0</v>
      </c>
      <c r="AK77" s="89">
        <f>SUMIF('LINHA 4'!$B$7:$B$52,$A77,'LINHA 4'!BL$7:BL$52)</f>
        <v>0</v>
      </c>
      <c r="AL77" s="89">
        <f>SUMIF('LINHA 4'!$B$7:$B$52,$A77,'LINHA 4'!BM$7:BM$52)</f>
        <v>0</v>
      </c>
      <c r="AM77" s="323">
        <f t="shared" si="81"/>
        <v>0</v>
      </c>
      <c r="AN77" s="1676"/>
      <c r="AO77" s="906">
        <f>VLOOKUP(A77,MI_ME!$B$246:$D$500,3,0)</f>
        <v>0</v>
      </c>
      <c r="AP77" s="1420">
        <f t="shared" si="86"/>
        <v>0</v>
      </c>
      <c r="AQ77" s="1420">
        <f t="shared" si="67"/>
        <v>0</v>
      </c>
      <c r="AR77" s="1420">
        <f t="shared" si="68"/>
        <v>0</v>
      </c>
      <c r="AS77" s="1420">
        <f t="shared" si="69"/>
        <v>0</v>
      </c>
      <c r="AT77" s="1420">
        <f t="shared" si="83"/>
        <v>0</v>
      </c>
      <c r="AU77" s="1420">
        <f t="shared" si="84"/>
        <v>0</v>
      </c>
      <c r="AV77" s="953"/>
    </row>
    <row r="78" spans="1:48" s="7" customFormat="1" ht="18" customHeight="1" x14ac:dyDescent="0.3">
      <c r="A78" s="905" t="s">
        <v>351</v>
      </c>
      <c r="B78" s="89">
        <f>SUMIF('LINHA 4'!$B$7:$B$52,$A78,'LINHA 4'!N$7:N$52)</f>
        <v>0</v>
      </c>
      <c r="C78" s="89">
        <f>SUMIF('LINHA 4'!$B$7:$B$52,$A78,'LINHA 4'!O$7:O$52)</f>
        <v>0</v>
      </c>
      <c r="D78" s="89">
        <f>SUMIF('LINHA 4'!$B$7:$B$52,$A78,'LINHA 4'!P$7:P$52)</f>
        <v>0</v>
      </c>
      <c r="E78" s="89">
        <f>SUMIF('LINHA 4'!$B$7:$B$52,$A78,'LINHA 4'!Q$7:Q$52)</f>
        <v>0</v>
      </c>
      <c r="F78" s="89">
        <f>SUMIF('LINHA 4'!$B$7:$B$52,$A78,'LINHA 4'!R$7:R$52)</f>
        <v>0</v>
      </c>
      <c r="G78" s="89">
        <f>SUMIF('LINHA 4'!$B$7:$B$52,$A78,'LINHA 4'!S$7:S$52)</f>
        <v>0</v>
      </c>
      <c r="H78" s="89">
        <f>SUMIF('LINHA 4'!$B$7:$B$52,$A78,'LINHA 4'!T$7:T$52)</f>
        <v>0</v>
      </c>
      <c r="I78" s="89">
        <f>SUMIF('LINHA 4'!$B$7:$B$52,$A78,'LINHA 4'!X$7:X$52)</f>
        <v>0</v>
      </c>
      <c r="J78" s="89">
        <f>SUMIF('LINHA 4'!$B$7:$B$52,$A78,'LINHA 4'!Y$7:Y$52)</f>
        <v>0</v>
      </c>
      <c r="K78" s="89">
        <f>SUMIF('LINHA 4'!$B$7:$B$52,$A78,'LINHA 4'!Z$7:Z$52)</f>
        <v>0</v>
      </c>
      <c r="L78" s="89">
        <f>SUMIF('LINHA 4'!$B$7:$B$52,$A78,'LINHA 4'!AA$7:AA$52)</f>
        <v>0</v>
      </c>
      <c r="M78" s="89">
        <f>SUMIF('LINHA 4'!$B$7:$B$52,$A78,'LINHA 4'!AB$7:AB$52)</f>
        <v>0</v>
      </c>
      <c r="N78" s="89">
        <f>SUMIF('LINHA 4'!$B$7:$B$52,$A78,'LINHA 4'!AC$7:AC$52)</f>
        <v>0</v>
      </c>
      <c r="O78" s="89">
        <f>SUMIF('LINHA 4'!$B$7:$B$52,$A78,'LINHA 4'!AD$7:AD$52)</f>
        <v>0</v>
      </c>
      <c r="P78" s="89">
        <f>SUMIF('LINHA 4'!$B$7:$B$52,$A78,'LINHA 4'!AH$7:AH$52)</f>
        <v>0</v>
      </c>
      <c r="Q78" s="89">
        <f>SUMIF('LINHA 4'!$B$7:$B$52,$A78,'LINHA 4'!AI$7:AI$52)</f>
        <v>0</v>
      </c>
      <c r="R78" s="89">
        <f>SUMIF('LINHA 4'!$B$7:$B$52,$A78,'LINHA 4'!AJ$7:AJ$52)</f>
        <v>0</v>
      </c>
      <c r="S78" s="89">
        <f>SUMIF('LINHA 4'!$B$7:$B$52,$A78,'LINHA 4'!AK$7:AK$52)</f>
        <v>0</v>
      </c>
      <c r="T78" s="89">
        <f>SUMIF('LINHA 4'!$B$7:$B$52,$A78,'LINHA 4'!AL$7:AL$52)</f>
        <v>0</v>
      </c>
      <c r="U78" s="89">
        <f>SUMIF('LINHA 4'!$B$7:$B$52,$A78,'LINHA 4'!AM$7:AM$52)</f>
        <v>0</v>
      </c>
      <c r="V78" s="89">
        <f>SUMIF('LINHA 4'!$B$7:$B$52,$A78,'LINHA 4'!AN$7:AN$52)</f>
        <v>0</v>
      </c>
      <c r="W78" s="89">
        <f>SUMIF('LINHA 4'!$B$7:$B$52,$A78,'LINHA 4'!AR$7:AR$52)</f>
        <v>0</v>
      </c>
      <c r="X78" s="89">
        <f>SUMIF('LINHA 4'!$B$7:$B$52,$A78,'LINHA 4'!AS$7:AS$52)</f>
        <v>0</v>
      </c>
      <c r="Y78" s="89">
        <f>SUMIF('LINHA 4'!$B$7:$B$52,$A78,'LINHA 4'!AT$7:AT$52)</f>
        <v>0</v>
      </c>
      <c r="Z78" s="89">
        <f>SUMIF('LINHA 4'!$B$7:$B$52,$A78,'LINHA 4'!AU$7:AU$52)</f>
        <v>0</v>
      </c>
      <c r="AA78" s="89">
        <f>SUMIF('LINHA 4'!$B$7:$B$52,$A78,'LINHA 4'!AV$7:AV$52)</f>
        <v>0</v>
      </c>
      <c r="AB78" s="89">
        <f>SUMIF('LINHA 4'!$B$7:$B$52,$A78,'LINHA 4'!AW$7:AW$52)</f>
        <v>0</v>
      </c>
      <c r="AC78" s="89">
        <f>SUMIF('LINHA 4'!$B$7:$B$52,$A78,'LINHA 4'!AX$7:AX$52)</f>
        <v>0</v>
      </c>
      <c r="AD78" s="89">
        <f>SUMIF('LINHA 4'!$B$7:$B$52,$A78,'LINHA 4'!BB$7:BB$52)</f>
        <v>0</v>
      </c>
      <c r="AE78" s="89">
        <f>SUMIF('LINHA 4'!$B$7:$B$52,$A78,'LINHA 4'!BC$7:BC$52)</f>
        <v>0</v>
      </c>
      <c r="AF78" s="89">
        <f>SUMIF('LINHA 4'!$B$7:$B$52,$A78,'LINHA 4'!BD$7:BD$52)</f>
        <v>0</v>
      </c>
      <c r="AG78" s="89">
        <f>SUMIF('LINHA 4'!$B$7:$B$52,$A78,'LINHA 4'!BE$7:BE$52)</f>
        <v>0</v>
      </c>
      <c r="AH78" s="89">
        <f>SUMIF('LINHA 4'!$B$7:$B$52,$A78,'LINHA 4'!BF$7:BF$52)</f>
        <v>0</v>
      </c>
      <c r="AI78" s="89">
        <f>SUMIF('LINHA 4'!$B$7:$B$52,$A78,'LINHA 4'!BG$7:BG$52)</f>
        <v>0</v>
      </c>
      <c r="AJ78" s="89">
        <f>SUMIF('LINHA 4'!$B$7:$B$52,$A78,'LINHA 4'!BH$7:BH$52)</f>
        <v>0</v>
      </c>
      <c r="AK78" s="89">
        <f>SUMIF('LINHA 4'!$B$7:$B$52,$A78,'LINHA 4'!BL$7:BL$52)</f>
        <v>0</v>
      </c>
      <c r="AL78" s="89">
        <f>SUMIF('LINHA 4'!$B$7:$B$52,$A78,'LINHA 4'!BM$7:BM$52)</f>
        <v>0</v>
      </c>
      <c r="AM78" s="323">
        <f t="shared" si="81"/>
        <v>0</v>
      </c>
      <c r="AN78" s="1676"/>
      <c r="AO78" s="906">
        <f>VLOOKUP(A78,MI_ME!$B$246:$D$500,3,0)</f>
        <v>0</v>
      </c>
      <c r="AP78" s="1420">
        <f t="shared" si="86"/>
        <v>0</v>
      </c>
      <c r="AQ78" s="1420">
        <f t="shared" si="67"/>
        <v>0</v>
      </c>
      <c r="AR78" s="1420">
        <f t="shared" si="68"/>
        <v>0</v>
      </c>
      <c r="AS78" s="1420">
        <f t="shared" si="69"/>
        <v>0</v>
      </c>
      <c r="AT78" s="1420">
        <f t="shared" si="83"/>
        <v>0</v>
      </c>
      <c r="AU78" s="1420">
        <f t="shared" si="84"/>
        <v>0</v>
      </c>
      <c r="AV78" s="953"/>
    </row>
    <row r="79" spans="1:48" s="7" customFormat="1" ht="18.899999999999999" customHeight="1" x14ac:dyDescent="0.3">
      <c r="A79" s="905" t="s">
        <v>348</v>
      </c>
      <c r="B79" s="89">
        <f>SUMIF('LINHA 4'!$B$7:$B$52,$A79,'LINHA 4'!N$7:N$52)</f>
        <v>0</v>
      </c>
      <c r="C79" s="89">
        <f>SUMIF('LINHA 4'!$B$7:$B$52,$A79,'LINHA 4'!O$7:O$52)</f>
        <v>0</v>
      </c>
      <c r="D79" s="89">
        <f>SUMIF('LINHA 4'!$B$7:$B$52,$A79,'LINHA 4'!P$7:P$52)</f>
        <v>0</v>
      </c>
      <c r="E79" s="89">
        <f>SUMIF('LINHA 4'!$B$7:$B$52,$A79,'LINHA 4'!Q$7:Q$52)</f>
        <v>0</v>
      </c>
      <c r="F79" s="89">
        <f>SUMIF('LINHA 4'!$B$7:$B$52,$A79,'LINHA 4'!R$7:R$52)</f>
        <v>0</v>
      </c>
      <c r="G79" s="89">
        <f>SUMIF('LINHA 4'!$B$7:$B$52,$A79,'LINHA 4'!S$7:S$52)</f>
        <v>0</v>
      </c>
      <c r="H79" s="89">
        <f>SUMIF('LINHA 4'!$B$7:$B$52,$A79,'LINHA 4'!T$7:T$52)</f>
        <v>0</v>
      </c>
      <c r="I79" s="89">
        <f>SUMIF('LINHA 4'!$B$7:$B$52,$A79,'LINHA 4'!X$7:X$52)</f>
        <v>0</v>
      </c>
      <c r="J79" s="89">
        <f>SUMIF('LINHA 4'!$B$7:$B$52,$A79,'LINHA 4'!Y$7:Y$52)</f>
        <v>0</v>
      </c>
      <c r="K79" s="89">
        <f>SUMIF('LINHA 4'!$B$7:$B$52,$A79,'LINHA 4'!Z$7:Z$52)</f>
        <v>0</v>
      </c>
      <c r="L79" s="89">
        <f>SUMIF('LINHA 4'!$B$7:$B$52,$A79,'LINHA 4'!AA$7:AA$52)</f>
        <v>0</v>
      </c>
      <c r="M79" s="89">
        <f>SUMIF('LINHA 4'!$B$7:$B$52,$A79,'LINHA 4'!AB$7:AB$52)</f>
        <v>0</v>
      </c>
      <c r="N79" s="89">
        <f>SUMIF('LINHA 4'!$B$7:$B$52,$A79,'LINHA 4'!AC$7:AC$52)</f>
        <v>0</v>
      </c>
      <c r="O79" s="89">
        <f>SUMIF('LINHA 4'!$B$7:$B$52,$A79,'LINHA 4'!AD$7:AD$52)</f>
        <v>0</v>
      </c>
      <c r="P79" s="89">
        <f>SUMIF('LINHA 4'!$B$7:$B$52,$A79,'LINHA 4'!AH$7:AH$52)</f>
        <v>0</v>
      </c>
      <c r="Q79" s="89">
        <f>SUMIF('LINHA 4'!$B$7:$B$52,$A79,'LINHA 4'!AI$7:AI$52)</f>
        <v>0</v>
      </c>
      <c r="R79" s="89">
        <f>SUMIF('LINHA 4'!$B$7:$B$52,$A79,'LINHA 4'!AJ$7:AJ$52)</f>
        <v>0</v>
      </c>
      <c r="S79" s="89">
        <f>SUMIF('LINHA 4'!$B$7:$B$52,$A79,'LINHA 4'!AK$7:AK$52)</f>
        <v>0</v>
      </c>
      <c r="T79" s="89">
        <f>SUMIF('LINHA 4'!$B$7:$B$52,$A79,'LINHA 4'!AL$7:AL$52)</f>
        <v>0</v>
      </c>
      <c r="U79" s="89">
        <f>SUMIF('LINHA 4'!$B$7:$B$52,$A79,'LINHA 4'!AM$7:AM$52)</f>
        <v>0</v>
      </c>
      <c r="V79" s="89">
        <f>SUMIF('LINHA 4'!$B$7:$B$52,$A79,'LINHA 4'!AN$7:AN$52)</f>
        <v>0</v>
      </c>
      <c r="W79" s="89">
        <f>SUMIF('LINHA 4'!$B$7:$B$52,$A79,'LINHA 4'!AR$7:AR$52)</f>
        <v>0</v>
      </c>
      <c r="X79" s="89">
        <f>SUMIF('LINHA 4'!$B$7:$B$52,$A79,'LINHA 4'!AS$7:AS$52)</f>
        <v>0</v>
      </c>
      <c r="Y79" s="89">
        <f>SUMIF('LINHA 4'!$B$7:$B$52,$A79,'LINHA 4'!AT$7:AT$52)</f>
        <v>0</v>
      </c>
      <c r="Z79" s="89">
        <f>SUMIF('LINHA 4'!$B$7:$B$52,$A79,'LINHA 4'!AU$7:AU$52)</f>
        <v>0</v>
      </c>
      <c r="AA79" s="89">
        <f>SUMIF('LINHA 4'!$B$7:$B$52,$A79,'LINHA 4'!AV$7:AV$52)</f>
        <v>0</v>
      </c>
      <c r="AB79" s="89">
        <f>SUMIF('LINHA 4'!$B$7:$B$52,$A79,'LINHA 4'!AW$7:AW$52)</f>
        <v>0</v>
      </c>
      <c r="AC79" s="89">
        <f>SUMIF('LINHA 4'!$B$7:$B$52,$A79,'LINHA 4'!AX$7:AX$52)</f>
        <v>0</v>
      </c>
      <c r="AD79" s="89">
        <f>SUMIF('LINHA 4'!$B$7:$B$52,$A79,'LINHA 4'!BB$7:BB$52)</f>
        <v>0</v>
      </c>
      <c r="AE79" s="89">
        <f>SUMIF('LINHA 4'!$B$7:$B$52,$A79,'LINHA 4'!BC$7:BC$52)</f>
        <v>0</v>
      </c>
      <c r="AF79" s="89">
        <f>SUMIF('LINHA 4'!$B$7:$B$52,$A79,'LINHA 4'!BD$7:BD$52)</f>
        <v>0</v>
      </c>
      <c r="AG79" s="89">
        <f>SUMIF('LINHA 4'!$B$7:$B$52,$A79,'LINHA 4'!BE$7:BE$52)</f>
        <v>0</v>
      </c>
      <c r="AH79" s="89">
        <f>SUMIF('LINHA 4'!$B$7:$B$52,$A79,'LINHA 4'!BF$7:BF$52)</f>
        <v>0</v>
      </c>
      <c r="AI79" s="89">
        <f>SUMIF('LINHA 4'!$B$7:$B$52,$A79,'LINHA 4'!BG$7:BG$52)</f>
        <v>0</v>
      </c>
      <c r="AJ79" s="89">
        <f>SUMIF('LINHA 4'!$B$7:$B$52,$A79,'LINHA 4'!BH$7:BH$52)</f>
        <v>0</v>
      </c>
      <c r="AK79" s="89">
        <f>SUMIF('LINHA 4'!$B$7:$B$52,$A79,'LINHA 4'!BL$7:BL$52)</f>
        <v>0</v>
      </c>
      <c r="AL79" s="89">
        <f>SUMIF('LINHA 4'!$B$7:$B$52,$A79,'LINHA 4'!BM$7:BM$52)</f>
        <v>0</v>
      </c>
      <c r="AM79" s="323">
        <f t="shared" si="81"/>
        <v>0</v>
      </c>
      <c r="AN79" s="1676"/>
      <c r="AO79" s="906">
        <f>VLOOKUP(A79,MI_ME!$B$246:$D$500,3,0)</f>
        <v>0</v>
      </c>
      <c r="AP79" s="1420">
        <f t="shared" si="86"/>
        <v>0</v>
      </c>
      <c r="AQ79" s="1420">
        <f t="shared" si="67"/>
        <v>0</v>
      </c>
      <c r="AR79" s="1420">
        <f t="shared" si="68"/>
        <v>0</v>
      </c>
      <c r="AS79" s="1420">
        <f t="shared" si="69"/>
        <v>0</v>
      </c>
      <c r="AT79" s="1420">
        <f t="shared" si="83"/>
        <v>0</v>
      </c>
      <c r="AU79" s="1420">
        <f t="shared" si="84"/>
        <v>0</v>
      </c>
      <c r="AV79" s="953"/>
    </row>
    <row r="80" spans="1:48" s="7" customFormat="1" ht="18.899999999999999" customHeight="1" x14ac:dyDescent="0.3">
      <c r="A80" s="905" t="s">
        <v>347</v>
      </c>
      <c r="B80" s="89">
        <f>SUMIF('LINHA 4'!$B$7:$B$52,$A80,'LINHA 4'!N$7:N$52)</f>
        <v>0</v>
      </c>
      <c r="C80" s="89">
        <f>SUMIF('LINHA 4'!$B$7:$B$52,$A80,'LINHA 4'!O$7:O$52)</f>
        <v>0</v>
      </c>
      <c r="D80" s="89">
        <f>SUMIF('LINHA 4'!$B$7:$B$52,$A80,'LINHA 4'!P$7:P$52)</f>
        <v>0</v>
      </c>
      <c r="E80" s="89">
        <f>SUMIF('LINHA 4'!$B$7:$B$52,$A80,'LINHA 4'!Q$7:Q$52)</f>
        <v>0</v>
      </c>
      <c r="F80" s="89">
        <f>SUMIF('LINHA 4'!$B$7:$B$52,$A80,'LINHA 4'!R$7:R$52)</f>
        <v>0</v>
      </c>
      <c r="G80" s="89">
        <f>SUMIF('LINHA 4'!$B$7:$B$52,$A80,'LINHA 4'!S$7:S$52)</f>
        <v>0</v>
      </c>
      <c r="H80" s="89">
        <f>SUMIF('LINHA 4'!$B$7:$B$52,$A80,'LINHA 4'!T$7:T$52)</f>
        <v>0</v>
      </c>
      <c r="I80" s="89">
        <f>SUMIF('LINHA 4'!$B$7:$B$52,$A80,'LINHA 4'!X$7:X$52)</f>
        <v>0</v>
      </c>
      <c r="J80" s="89">
        <f>SUMIF('LINHA 4'!$B$7:$B$52,$A80,'LINHA 4'!Y$7:Y$52)</f>
        <v>0</v>
      </c>
      <c r="K80" s="89">
        <f>SUMIF('LINHA 4'!$B$7:$B$52,$A80,'LINHA 4'!Z$7:Z$52)</f>
        <v>0</v>
      </c>
      <c r="L80" s="89">
        <f>SUMIF('LINHA 4'!$B$7:$B$52,$A80,'LINHA 4'!AA$7:AA$52)</f>
        <v>0</v>
      </c>
      <c r="M80" s="89">
        <f>SUMIF('LINHA 4'!$B$7:$B$52,$A80,'LINHA 4'!AB$7:AB$52)</f>
        <v>0</v>
      </c>
      <c r="N80" s="89">
        <f>SUMIF('LINHA 4'!$B$7:$B$52,$A80,'LINHA 4'!AC$7:AC$52)</f>
        <v>0</v>
      </c>
      <c r="O80" s="89">
        <f>SUMIF('LINHA 4'!$B$7:$B$52,$A80,'LINHA 4'!AD$7:AD$52)</f>
        <v>0</v>
      </c>
      <c r="P80" s="89">
        <f>SUMIF('LINHA 4'!$B$7:$B$52,$A80,'LINHA 4'!AH$7:AH$52)</f>
        <v>0</v>
      </c>
      <c r="Q80" s="89">
        <f>SUMIF('LINHA 4'!$B$7:$B$52,$A80,'LINHA 4'!AI$7:AI$52)</f>
        <v>0</v>
      </c>
      <c r="R80" s="89">
        <f>SUMIF('LINHA 4'!$B$7:$B$52,$A80,'LINHA 4'!AJ$7:AJ$52)</f>
        <v>0</v>
      </c>
      <c r="S80" s="89">
        <f>SUMIF('LINHA 4'!$B$7:$B$52,$A80,'LINHA 4'!AK$7:AK$52)</f>
        <v>0</v>
      </c>
      <c r="T80" s="89">
        <f>SUMIF('LINHA 4'!$B$7:$B$52,$A80,'LINHA 4'!AL$7:AL$52)</f>
        <v>0</v>
      </c>
      <c r="U80" s="89">
        <f>SUMIF('LINHA 4'!$B$7:$B$52,$A80,'LINHA 4'!AM$7:AM$52)</f>
        <v>0</v>
      </c>
      <c r="V80" s="89">
        <f>SUMIF('LINHA 4'!$B$7:$B$52,$A80,'LINHA 4'!AN$7:AN$52)</f>
        <v>0</v>
      </c>
      <c r="W80" s="89">
        <f>SUMIF('LINHA 4'!$B$7:$B$52,$A80,'LINHA 4'!AR$7:AR$52)</f>
        <v>0</v>
      </c>
      <c r="X80" s="89">
        <f>SUMIF('LINHA 4'!$B$7:$B$52,$A80,'LINHA 4'!AS$7:AS$52)</f>
        <v>0</v>
      </c>
      <c r="Y80" s="89">
        <f>SUMIF('LINHA 4'!$B$7:$B$52,$A80,'LINHA 4'!AT$7:AT$52)</f>
        <v>0</v>
      </c>
      <c r="Z80" s="89">
        <f>SUMIF('LINHA 4'!$B$7:$B$52,$A80,'LINHA 4'!AU$7:AU$52)</f>
        <v>0</v>
      </c>
      <c r="AA80" s="89">
        <f>SUMIF('LINHA 4'!$B$7:$B$52,$A80,'LINHA 4'!AV$7:AV$52)</f>
        <v>0</v>
      </c>
      <c r="AB80" s="89">
        <f>SUMIF('LINHA 4'!$B$7:$B$52,$A80,'LINHA 4'!AW$7:AW$52)</f>
        <v>0</v>
      </c>
      <c r="AC80" s="89">
        <f>SUMIF('LINHA 4'!$B$7:$B$52,$A80,'LINHA 4'!AX$7:AX$52)</f>
        <v>0</v>
      </c>
      <c r="AD80" s="89">
        <f>SUMIF('LINHA 4'!$B$7:$B$52,$A80,'LINHA 4'!BB$7:BB$52)</f>
        <v>0</v>
      </c>
      <c r="AE80" s="89">
        <f>SUMIF('LINHA 4'!$B$7:$B$52,$A80,'LINHA 4'!BC$7:BC$52)</f>
        <v>0</v>
      </c>
      <c r="AF80" s="89">
        <f>SUMIF('LINHA 4'!$B$7:$B$52,$A80,'LINHA 4'!BD$7:BD$52)</f>
        <v>0</v>
      </c>
      <c r="AG80" s="89">
        <f>SUMIF('LINHA 4'!$B$7:$B$52,$A80,'LINHA 4'!BE$7:BE$52)</f>
        <v>0</v>
      </c>
      <c r="AH80" s="89">
        <f>SUMIF('LINHA 4'!$B$7:$B$52,$A80,'LINHA 4'!BF$7:BF$52)</f>
        <v>0</v>
      </c>
      <c r="AI80" s="89">
        <f>SUMIF('LINHA 4'!$B$7:$B$52,$A80,'LINHA 4'!BG$7:BG$52)</f>
        <v>0</v>
      </c>
      <c r="AJ80" s="89">
        <f>SUMIF('LINHA 4'!$B$7:$B$52,$A80,'LINHA 4'!BH$7:BH$52)</f>
        <v>0</v>
      </c>
      <c r="AK80" s="89">
        <f>SUMIF('LINHA 4'!$B$7:$B$52,$A80,'LINHA 4'!BL$7:BL$52)</f>
        <v>0</v>
      </c>
      <c r="AL80" s="89">
        <f>SUMIF('LINHA 4'!$B$7:$B$52,$A80,'LINHA 4'!BM$7:BM$52)</f>
        <v>0</v>
      </c>
      <c r="AM80" s="323">
        <f t="shared" si="81"/>
        <v>0</v>
      </c>
      <c r="AN80" s="1676"/>
      <c r="AO80" s="906">
        <f>VLOOKUP(A80,MI_ME!$B$246:$D$500,3,0)</f>
        <v>0</v>
      </c>
      <c r="AP80" s="1420">
        <f t="shared" si="86"/>
        <v>0</v>
      </c>
      <c r="AQ80" s="1420">
        <f t="shared" si="67"/>
        <v>0</v>
      </c>
      <c r="AR80" s="1420">
        <f t="shared" si="68"/>
        <v>0</v>
      </c>
      <c r="AS80" s="1420">
        <f t="shared" si="69"/>
        <v>0</v>
      </c>
      <c r="AT80" s="1420">
        <f t="shared" si="83"/>
        <v>0</v>
      </c>
      <c r="AU80" s="1420">
        <f t="shared" si="84"/>
        <v>0</v>
      </c>
      <c r="AV80" s="953"/>
    </row>
    <row r="81" spans="1:52" s="7" customFormat="1" ht="18.899999999999999" customHeight="1" x14ac:dyDescent="0.3">
      <c r="A81" s="905" t="s">
        <v>317</v>
      </c>
      <c r="B81" s="89">
        <f>SUMIF('LINHA 4'!$B$7:$B$52,$A81,'LINHA 4'!N$7:N$52)</f>
        <v>0</v>
      </c>
      <c r="C81" s="89">
        <f>SUMIF('LINHA 4'!$B$7:$B$52,$A81,'LINHA 4'!O$7:O$52)</f>
        <v>0</v>
      </c>
      <c r="D81" s="89">
        <f>SUMIF('LINHA 4'!$B$7:$B$52,$A81,'LINHA 4'!P$7:P$52)</f>
        <v>0</v>
      </c>
      <c r="E81" s="89">
        <f>SUMIF('LINHA 4'!$B$7:$B$52,$A81,'LINHA 4'!Q$7:Q$52)</f>
        <v>0</v>
      </c>
      <c r="F81" s="89">
        <f>SUMIF('LINHA 4'!$B$7:$B$52,$A81,'LINHA 4'!R$7:R$52)</f>
        <v>0</v>
      </c>
      <c r="G81" s="89">
        <f>SUMIF('LINHA 4'!$B$7:$B$52,$A81,'LINHA 4'!S$7:S$52)</f>
        <v>0</v>
      </c>
      <c r="H81" s="89">
        <f>SUMIF('LINHA 4'!$B$7:$B$52,$A81,'LINHA 4'!T$7:T$52)</f>
        <v>0</v>
      </c>
      <c r="I81" s="89">
        <f>SUMIF('LINHA 4'!$B$7:$B$52,$A81,'LINHA 4'!X$7:X$52)</f>
        <v>0</v>
      </c>
      <c r="J81" s="89">
        <f>SUMIF('LINHA 4'!$B$7:$B$52,$A81,'LINHA 4'!Y$7:Y$52)</f>
        <v>0</v>
      </c>
      <c r="K81" s="89">
        <f>SUMIF('LINHA 4'!$B$7:$B$52,$A81,'LINHA 4'!Z$7:Z$52)</f>
        <v>0</v>
      </c>
      <c r="L81" s="89">
        <f>SUMIF('LINHA 4'!$B$7:$B$52,$A81,'LINHA 4'!AA$7:AA$52)</f>
        <v>0</v>
      </c>
      <c r="M81" s="89">
        <f>SUMIF('LINHA 4'!$B$7:$B$52,$A81,'LINHA 4'!AB$7:AB$52)</f>
        <v>0</v>
      </c>
      <c r="N81" s="89">
        <f>SUMIF('LINHA 4'!$B$7:$B$52,$A81,'LINHA 4'!AC$7:AC$52)</f>
        <v>0</v>
      </c>
      <c r="O81" s="89">
        <f>SUMIF('LINHA 4'!$B$7:$B$52,$A81,'LINHA 4'!AD$7:AD$52)</f>
        <v>0</v>
      </c>
      <c r="P81" s="89">
        <f>SUMIF('LINHA 4'!$B$7:$B$52,$A81,'LINHA 4'!AH$7:AH$52)</f>
        <v>0</v>
      </c>
      <c r="Q81" s="89">
        <f>SUMIF('LINHA 4'!$B$7:$B$52,$A81,'LINHA 4'!AI$7:AI$52)</f>
        <v>0</v>
      </c>
      <c r="R81" s="89">
        <f>SUMIF('LINHA 4'!$B$7:$B$52,$A81,'LINHA 4'!AJ$7:AJ$52)</f>
        <v>0</v>
      </c>
      <c r="S81" s="89">
        <f>SUMIF('LINHA 4'!$B$7:$B$52,$A81,'LINHA 4'!AK$7:AK$52)</f>
        <v>0</v>
      </c>
      <c r="T81" s="89">
        <f>SUMIF('LINHA 4'!$B$7:$B$52,$A81,'LINHA 4'!AL$7:AL$52)</f>
        <v>0</v>
      </c>
      <c r="U81" s="89">
        <f>SUMIF('LINHA 4'!$B$7:$B$52,$A81,'LINHA 4'!AM$7:AM$52)</f>
        <v>0</v>
      </c>
      <c r="V81" s="89">
        <f>SUMIF('LINHA 4'!$B$7:$B$52,$A81,'LINHA 4'!AN$7:AN$52)</f>
        <v>0</v>
      </c>
      <c r="W81" s="89">
        <f>SUMIF('LINHA 4'!$B$7:$B$52,$A81,'LINHA 4'!AR$7:AR$52)</f>
        <v>0</v>
      </c>
      <c r="X81" s="89">
        <f>SUMIF('LINHA 4'!$B$7:$B$52,$A81,'LINHA 4'!AS$7:AS$52)</f>
        <v>0</v>
      </c>
      <c r="Y81" s="89">
        <f>SUMIF('LINHA 4'!$B$7:$B$52,$A81,'LINHA 4'!AT$7:AT$52)</f>
        <v>0</v>
      </c>
      <c r="Z81" s="89">
        <f>SUMIF('LINHA 4'!$B$7:$B$52,$A81,'LINHA 4'!AU$7:AU$52)</f>
        <v>0</v>
      </c>
      <c r="AA81" s="89">
        <f>SUMIF('LINHA 4'!$B$7:$B$52,$A81,'LINHA 4'!AV$7:AV$52)</f>
        <v>0</v>
      </c>
      <c r="AB81" s="89">
        <f>SUMIF('LINHA 4'!$B$7:$B$52,$A81,'LINHA 4'!AW$7:AW$52)</f>
        <v>0</v>
      </c>
      <c r="AC81" s="89">
        <f>SUMIF('LINHA 4'!$B$7:$B$52,$A81,'LINHA 4'!AX$7:AX$52)</f>
        <v>0</v>
      </c>
      <c r="AD81" s="89">
        <f>SUMIF('LINHA 4'!$B$7:$B$52,$A81,'LINHA 4'!BB$7:BB$52)</f>
        <v>0</v>
      </c>
      <c r="AE81" s="89">
        <f>SUMIF('LINHA 4'!$B$7:$B$52,$A81,'LINHA 4'!BC$7:BC$52)</f>
        <v>0</v>
      </c>
      <c r="AF81" s="89">
        <f>SUMIF('LINHA 4'!$B$7:$B$52,$A81,'LINHA 4'!BD$7:BD$52)</f>
        <v>0</v>
      </c>
      <c r="AG81" s="89">
        <f>SUMIF('LINHA 4'!$B$7:$B$52,$A81,'LINHA 4'!BE$7:BE$52)</f>
        <v>0</v>
      </c>
      <c r="AH81" s="89">
        <f>SUMIF('LINHA 4'!$B$7:$B$52,$A81,'LINHA 4'!BF$7:BF$52)</f>
        <v>0</v>
      </c>
      <c r="AI81" s="89">
        <f>SUMIF('LINHA 4'!$B$7:$B$52,$A81,'LINHA 4'!BG$7:BG$52)</f>
        <v>0</v>
      </c>
      <c r="AJ81" s="89">
        <f>SUMIF('LINHA 4'!$B$7:$B$52,$A81,'LINHA 4'!BH$7:BH$52)</f>
        <v>0</v>
      </c>
      <c r="AK81" s="89">
        <f>SUMIF('LINHA 4'!$B$7:$B$52,$A81,'LINHA 4'!BL$7:BL$52)</f>
        <v>0</v>
      </c>
      <c r="AL81" s="89">
        <f>SUMIF('LINHA 4'!$B$7:$B$52,$A81,'LINHA 4'!BM$7:BM$52)</f>
        <v>0</v>
      </c>
      <c r="AM81" s="323">
        <f t="shared" si="81"/>
        <v>0</v>
      </c>
      <c r="AN81" s="1676"/>
      <c r="AO81" s="906">
        <f>VLOOKUP(A81,MI_ME!$B$246:$D$500,3,0)</f>
        <v>0</v>
      </c>
      <c r="AP81" s="1420">
        <f t="shared" si="86"/>
        <v>0</v>
      </c>
      <c r="AQ81" s="1420">
        <f t="shared" si="67"/>
        <v>0</v>
      </c>
      <c r="AR81" s="1420">
        <f t="shared" si="68"/>
        <v>0</v>
      </c>
      <c r="AS81" s="1420">
        <f t="shared" si="69"/>
        <v>0</v>
      </c>
      <c r="AT81" s="1420">
        <f t="shared" si="83"/>
        <v>0</v>
      </c>
      <c r="AU81" s="1420">
        <f t="shared" si="84"/>
        <v>0</v>
      </c>
      <c r="AV81" s="953"/>
    </row>
    <row r="82" spans="1:52" s="7" customFormat="1" ht="18.899999999999999" customHeight="1" x14ac:dyDescent="0.3">
      <c r="A82" s="905" t="s">
        <v>319</v>
      </c>
      <c r="B82" s="89">
        <f>SUMIF('LINHA 4'!$B$7:$B$52,$A82,'LINHA 4'!N$7:N$52)</f>
        <v>0</v>
      </c>
      <c r="C82" s="89">
        <f>SUMIF('LINHA 4'!$B$7:$B$52,$A82,'LINHA 4'!O$7:O$52)</f>
        <v>0</v>
      </c>
      <c r="D82" s="89">
        <f>SUMIF('LINHA 4'!$B$7:$B$52,$A82,'LINHA 4'!P$7:P$52)</f>
        <v>0</v>
      </c>
      <c r="E82" s="89">
        <f>SUMIF('LINHA 4'!$B$7:$B$52,$A82,'LINHA 4'!Q$7:Q$52)</f>
        <v>0</v>
      </c>
      <c r="F82" s="89">
        <f>SUMIF('LINHA 4'!$B$7:$B$52,$A82,'LINHA 4'!R$7:R$52)</f>
        <v>480</v>
      </c>
      <c r="G82" s="89">
        <f>SUMIF('LINHA 4'!$B$7:$B$52,$A82,'LINHA 4'!S$7:S$52)</f>
        <v>0</v>
      </c>
      <c r="H82" s="89">
        <f>SUMIF('LINHA 4'!$B$7:$B$52,$A82,'LINHA 4'!T$7:T$52)</f>
        <v>0</v>
      </c>
      <c r="I82" s="89">
        <f>SUMIF('LINHA 4'!$B$7:$B$52,$A82,'LINHA 4'!X$7:X$52)</f>
        <v>0</v>
      </c>
      <c r="J82" s="89">
        <f>SUMIF('LINHA 4'!$B$7:$B$52,$A82,'LINHA 4'!Y$7:Y$52)</f>
        <v>0</v>
      </c>
      <c r="K82" s="89">
        <f>SUMIF('LINHA 4'!$B$7:$B$52,$A82,'LINHA 4'!Z$7:Z$52)</f>
        <v>0</v>
      </c>
      <c r="L82" s="89">
        <f>SUMIF('LINHA 4'!$B$7:$B$52,$A82,'LINHA 4'!AA$7:AA$52)</f>
        <v>0</v>
      </c>
      <c r="M82" s="89">
        <f>SUMIF('LINHA 4'!$B$7:$B$52,$A82,'LINHA 4'!AB$7:AB$52)</f>
        <v>0</v>
      </c>
      <c r="N82" s="89">
        <f>SUMIF('LINHA 4'!$B$7:$B$52,$A82,'LINHA 4'!AC$7:AC$52)</f>
        <v>0</v>
      </c>
      <c r="O82" s="89">
        <f>SUMIF('LINHA 4'!$B$7:$B$52,$A82,'LINHA 4'!AD$7:AD$52)</f>
        <v>0</v>
      </c>
      <c r="P82" s="89">
        <f>SUMIF('LINHA 4'!$B$7:$B$52,$A82,'LINHA 4'!AH$7:AH$52)</f>
        <v>0</v>
      </c>
      <c r="Q82" s="89">
        <f>SUMIF('LINHA 4'!$B$7:$B$52,$A82,'LINHA 4'!AI$7:AI$52)</f>
        <v>0</v>
      </c>
      <c r="R82" s="89">
        <f>SUMIF('LINHA 4'!$B$7:$B$52,$A82,'LINHA 4'!AJ$7:AJ$52)</f>
        <v>240</v>
      </c>
      <c r="S82" s="89">
        <f>SUMIF('LINHA 4'!$B$7:$B$52,$A82,'LINHA 4'!AK$7:AK$52)</f>
        <v>0</v>
      </c>
      <c r="T82" s="89">
        <f>SUMIF('LINHA 4'!$B$7:$B$52,$A82,'LINHA 4'!AL$7:AL$52)</f>
        <v>0</v>
      </c>
      <c r="U82" s="89">
        <f>SUMIF('LINHA 4'!$B$7:$B$52,$A82,'LINHA 4'!AM$7:AM$52)</f>
        <v>0</v>
      </c>
      <c r="V82" s="89">
        <f>SUMIF('LINHA 4'!$B$7:$B$52,$A82,'LINHA 4'!AN$7:AN$52)</f>
        <v>0</v>
      </c>
      <c r="W82" s="89">
        <f>SUMIF('LINHA 4'!$B$7:$B$52,$A82,'LINHA 4'!AR$7:AR$52)</f>
        <v>0</v>
      </c>
      <c r="X82" s="89">
        <f>SUMIF('LINHA 4'!$B$7:$B$52,$A82,'LINHA 4'!AS$7:AS$52)</f>
        <v>0</v>
      </c>
      <c r="Y82" s="89">
        <f>SUMIF('LINHA 4'!$B$7:$B$52,$A82,'LINHA 4'!AT$7:AT$52)</f>
        <v>240</v>
      </c>
      <c r="Z82" s="89">
        <f>SUMIF('LINHA 4'!$B$7:$B$52,$A82,'LINHA 4'!AU$7:AU$52)</f>
        <v>480</v>
      </c>
      <c r="AA82" s="89">
        <f>SUMIF('LINHA 4'!$B$7:$B$52,$A82,'LINHA 4'!AV$7:AV$52)</f>
        <v>0</v>
      </c>
      <c r="AB82" s="89">
        <f>SUMIF('LINHA 4'!$B$7:$B$52,$A82,'LINHA 4'!AW$7:AW$52)</f>
        <v>0</v>
      </c>
      <c r="AC82" s="89">
        <f>SUMIF('LINHA 4'!$B$7:$B$52,$A82,'LINHA 4'!AX$7:AX$52)</f>
        <v>0</v>
      </c>
      <c r="AD82" s="89">
        <f>SUMIF('LINHA 4'!$B$7:$B$52,$A82,'LINHA 4'!BB$7:BB$52)</f>
        <v>0</v>
      </c>
      <c r="AE82" s="89">
        <f>SUMIF('LINHA 4'!$B$7:$B$52,$A82,'LINHA 4'!BC$7:BC$52)</f>
        <v>0</v>
      </c>
      <c r="AF82" s="89">
        <f>SUMIF('LINHA 4'!$B$7:$B$52,$A82,'LINHA 4'!BD$7:BD$52)</f>
        <v>0</v>
      </c>
      <c r="AG82" s="89">
        <f>SUMIF('LINHA 4'!$B$7:$B$52,$A82,'LINHA 4'!BE$7:BE$52)</f>
        <v>0</v>
      </c>
      <c r="AH82" s="89">
        <f>SUMIF('LINHA 4'!$B$7:$B$52,$A82,'LINHA 4'!BF$7:BF$52)</f>
        <v>0</v>
      </c>
      <c r="AI82" s="89">
        <f>SUMIF('LINHA 4'!$B$7:$B$52,$A82,'LINHA 4'!BG$7:BG$52)</f>
        <v>0</v>
      </c>
      <c r="AJ82" s="89">
        <f>SUMIF('LINHA 4'!$B$7:$B$52,$A82,'LINHA 4'!BH$7:BH$52)</f>
        <v>0</v>
      </c>
      <c r="AK82" s="89">
        <f>SUMIF('LINHA 4'!$B$7:$B$52,$A82,'LINHA 4'!BL$7:BL$52)</f>
        <v>0</v>
      </c>
      <c r="AL82" s="89">
        <f>SUMIF('LINHA 4'!$B$7:$B$52,$A82,'LINHA 4'!BM$7:BM$52)</f>
        <v>0</v>
      </c>
      <c r="AM82" s="323">
        <f t="shared" si="81"/>
        <v>1440</v>
      </c>
      <c r="AN82" s="1676"/>
      <c r="AO82" s="906">
        <f>VLOOKUP(A82,MI_ME!$B$246:$D$500,3,0)</f>
        <v>0</v>
      </c>
      <c r="AP82" s="1420">
        <f t="shared" si="86"/>
        <v>480</v>
      </c>
      <c r="AQ82" s="1420">
        <f t="shared" si="67"/>
        <v>0</v>
      </c>
      <c r="AR82" s="1420">
        <f t="shared" si="68"/>
        <v>240</v>
      </c>
      <c r="AS82" s="1420">
        <f t="shared" si="69"/>
        <v>720</v>
      </c>
      <c r="AT82" s="1420">
        <f t="shared" si="83"/>
        <v>0</v>
      </c>
      <c r="AU82" s="1420">
        <f t="shared" si="84"/>
        <v>0</v>
      </c>
      <c r="AV82" s="953"/>
      <c r="AZ82" s="7" t="s">
        <v>445</v>
      </c>
    </row>
    <row r="83" spans="1:52" s="7" customFormat="1" ht="18.899999999999999" customHeight="1" x14ac:dyDescent="0.3">
      <c r="A83" s="905" t="s">
        <v>318</v>
      </c>
      <c r="B83" s="89">
        <f>SUMIF('LINHA 4'!$B$7:$B$52,$A83,'LINHA 4'!N$7:N$52)</f>
        <v>0</v>
      </c>
      <c r="C83" s="89">
        <f>SUMIF('LINHA 4'!$B$7:$B$52,$A83,'LINHA 4'!O$7:O$52)</f>
        <v>0</v>
      </c>
      <c r="D83" s="89">
        <f>SUMIF('LINHA 4'!$B$7:$B$52,$A83,'LINHA 4'!P$7:P$52)</f>
        <v>0</v>
      </c>
      <c r="E83" s="89">
        <f>SUMIF('LINHA 4'!$B$7:$B$52,$A83,'LINHA 4'!Q$7:Q$52)</f>
        <v>0</v>
      </c>
      <c r="F83" s="89">
        <f>SUMIF('LINHA 4'!$B$7:$B$52,$A83,'LINHA 4'!R$7:R$52)</f>
        <v>0</v>
      </c>
      <c r="G83" s="89">
        <f>SUMIF('LINHA 4'!$B$7:$B$52,$A83,'LINHA 4'!S$7:S$52)</f>
        <v>0</v>
      </c>
      <c r="H83" s="89">
        <f>SUMIF('LINHA 4'!$B$7:$B$52,$A83,'LINHA 4'!T$7:T$52)</f>
        <v>0</v>
      </c>
      <c r="I83" s="89">
        <f>SUMIF('LINHA 4'!$B$7:$B$52,$A83,'LINHA 4'!X$7:X$52)</f>
        <v>0</v>
      </c>
      <c r="J83" s="89">
        <f>SUMIF('LINHA 4'!$B$7:$B$52,$A83,'LINHA 4'!Y$7:Y$52)</f>
        <v>0</v>
      </c>
      <c r="K83" s="89">
        <f>SUMIF('LINHA 4'!$B$7:$B$52,$A83,'LINHA 4'!Z$7:Z$52)</f>
        <v>0</v>
      </c>
      <c r="L83" s="89">
        <f>SUMIF('LINHA 4'!$B$7:$B$52,$A83,'LINHA 4'!AA$7:AA$52)</f>
        <v>0</v>
      </c>
      <c r="M83" s="89">
        <f>SUMIF('LINHA 4'!$B$7:$B$52,$A83,'LINHA 4'!AB$7:AB$52)</f>
        <v>0</v>
      </c>
      <c r="N83" s="89">
        <f>SUMIF('LINHA 4'!$B$7:$B$52,$A83,'LINHA 4'!AC$7:AC$52)</f>
        <v>0</v>
      </c>
      <c r="O83" s="89">
        <f>SUMIF('LINHA 4'!$B$7:$B$52,$A83,'LINHA 4'!AD$7:AD$52)</f>
        <v>0</v>
      </c>
      <c r="P83" s="89">
        <f>SUMIF('LINHA 4'!$B$7:$B$52,$A83,'LINHA 4'!AH$7:AH$52)</f>
        <v>0</v>
      </c>
      <c r="Q83" s="89">
        <f>SUMIF('LINHA 4'!$B$7:$B$52,$A83,'LINHA 4'!AI$7:AI$52)</f>
        <v>0</v>
      </c>
      <c r="R83" s="89">
        <f>SUMIF('LINHA 4'!$B$7:$B$52,$A83,'LINHA 4'!AJ$7:AJ$52)</f>
        <v>0</v>
      </c>
      <c r="S83" s="89">
        <f>SUMIF('LINHA 4'!$B$7:$B$52,$A83,'LINHA 4'!AK$7:AK$52)</f>
        <v>0</v>
      </c>
      <c r="T83" s="89">
        <f>SUMIF('LINHA 4'!$B$7:$B$52,$A83,'LINHA 4'!AL$7:AL$52)</f>
        <v>0</v>
      </c>
      <c r="U83" s="89">
        <f>SUMIF('LINHA 4'!$B$7:$B$52,$A83,'LINHA 4'!AM$7:AM$52)</f>
        <v>0</v>
      </c>
      <c r="V83" s="89">
        <f>SUMIF('LINHA 4'!$B$7:$B$52,$A83,'LINHA 4'!AN$7:AN$52)</f>
        <v>0</v>
      </c>
      <c r="W83" s="89">
        <f>SUMIF('LINHA 4'!$B$7:$B$52,$A83,'LINHA 4'!AR$7:AR$52)</f>
        <v>0</v>
      </c>
      <c r="X83" s="89">
        <f>SUMIF('LINHA 4'!$B$7:$B$52,$A83,'LINHA 4'!AS$7:AS$52)</f>
        <v>0</v>
      </c>
      <c r="Y83" s="89">
        <f>SUMIF('LINHA 4'!$B$7:$B$52,$A83,'LINHA 4'!AT$7:AT$52)</f>
        <v>0</v>
      </c>
      <c r="Z83" s="89">
        <f>SUMIF('LINHA 4'!$B$7:$B$52,$A83,'LINHA 4'!AU$7:AU$52)</f>
        <v>0</v>
      </c>
      <c r="AA83" s="89">
        <f>SUMIF('LINHA 4'!$B$7:$B$52,$A83,'LINHA 4'!AV$7:AV$52)</f>
        <v>0</v>
      </c>
      <c r="AB83" s="89">
        <f>SUMIF('LINHA 4'!$B$7:$B$52,$A83,'LINHA 4'!AW$7:AW$52)</f>
        <v>0</v>
      </c>
      <c r="AC83" s="89">
        <f>SUMIF('LINHA 4'!$B$7:$B$52,$A83,'LINHA 4'!AX$7:AX$52)</f>
        <v>0</v>
      </c>
      <c r="AD83" s="89">
        <f>SUMIF('LINHA 4'!$B$7:$B$52,$A83,'LINHA 4'!BB$7:BB$52)</f>
        <v>0</v>
      </c>
      <c r="AE83" s="89">
        <f>SUMIF('LINHA 4'!$B$7:$B$52,$A83,'LINHA 4'!BC$7:BC$52)</f>
        <v>0</v>
      </c>
      <c r="AF83" s="89">
        <f>SUMIF('LINHA 4'!$B$7:$B$52,$A83,'LINHA 4'!BD$7:BD$52)</f>
        <v>0</v>
      </c>
      <c r="AG83" s="89">
        <f>SUMIF('LINHA 4'!$B$7:$B$52,$A83,'LINHA 4'!BE$7:BE$52)</f>
        <v>0</v>
      </c>
      <c r="AH83" s="89">
        <f>SUMIF('LINHA 4'!$B$7:$B$52,$A83,'LINHA 4'!BF$7:BF$52)</f>
        <v>0</v>
      </c>
      <c r="AI83" s="89">
        <f>SUMIF('LINHA 4'!$B$7:$B$52,$A83,'LINHA 4'!BG$7:BG$52)</f>
        <v>0</v>
      </c>
      <c r="AJ83" s="89">
        <f>SUMIF('LINHA 4'!$B$7:$B$52,$A83,'LINHA 4'!BH$7:BH$52)</f>
        <v>0</v>
      </c>
      <c r="AK83" s="89">
        <f>SUMIF('LINHA 4'!$B$7:$B$52,$A83,'LINHA 4'!BL$7:BL$52)</f>
        <v>0</v>
      </c>
      <c r="AL83" s="89">
        <f>SUMIF('LINHA 4'!$B$7:$B$52,$A83,'LINHA 4'!BM$7:BM$52)</f>
        <v>0</v>
      </c>
      <c r="AM83" s="323">
        <f t="shared" si="81"/>
        <v>0</v>
      </c>
      <c r="AN83" s="1676"/>
      <c r="AO83" s="906">
        <f>VLOOKUP(A83,MI_ME!$B$246:$D$500,3,0)</f>
        <v>0</v>
      </c>
      <c r="AP83" s="1420">
        <f t="shared" si="86"/>
        <v>0</v>
      </c>
      <c r="AQ83" s="1420">
        <f t="shared" si="67"/>
        <v>0</v>
      </c>
      <c r="AR83" s="1420">
        <f t="shared" si="68"/>
        <v>0</v>
      </c>
      <c r="AS83" s="1420">
        <f t="shared" si="69"/>
        <v>0</v>
      </c>
      <c r="AT83" s="1420">
        <f t="shared" si="83"/>
        <v>0</v>
      </c>
      <c r="AU83" s="1420">
        <f t="shared" si="84"/>
        <v>0</v>
      </c>
      <c r="AV83" s="953"/>
    </row>
    <row r="84" spans="1:52" s="7" customFormat="1" ht="18.899999999999999" customHeight="1" x14ac:dyDescent="0.3">
      <c r="A84" s="905" t="s">
        <v>320</v>
      </c>
      <c r="B84" s="89">
        <f>SUMIF('LINHA 4'!$B$7:$B$52,$A84,'LINHA 4'!N$7:N$52)</f>
        <v>0</v>
      </c>
      <c r="C84" s="89">
        <f>SUMIF('LINHA 4'!$B$7:$B$52,$A84,'LINHA 4'!O$7:O$52)</f>
        <v>0</v>
      </c>
      <c r="D84" s="89">
        <f>SUMIF('LINHA 4'!$B$7:$B$52,$A84,'LINHA 4'!P$7:P$52)</f>
        <v>0</v>
      </c>
      <c r="E84" s="89">
        <f>SUMIF('LINHA 4'!$B$7:$B$52,$A84,'LINHA 4'!Q$7:Q$52)</f>
        <v>0</v>
      </c>
      <c r="F84" s="89">
        <f>SUMIF('LINHA 4'!$B$7:$B$52,$A84,'LINHA 4'!R$7:R$52)</f>
        <v>0</v>
      </c>
      <c r="G84" s="89">
        <f>SUMIF('LINHA 4'!$B$7:$B$52,$A84,'LINHA 4'!S$7:S$52)</f>
        <v>0</v>
      </c>
      <c r="H84" s="89">
        <f>SUMIF('LINHA 4'!$B$7:$B$52,$A84,'LINHA 4'!T$7:T$52)</f>
        <v>0</v>
      </c>
      <c r="I84" s="89">
        <f>SUMIF('LINHA 4'!$B$7:$B$52,$A84,'LINHA 4'!X$7:X$52)</f>
        <v>0</v>
      </c>
      <c r="J84" s="89">
        <f>SUMIF('LINHA 4'!$B$7:$B$52,$A84,'LINHA 4'!Y$7:Y$52)</f>
        <v>0</v>
      </c>
      <c r="K84" s="89">
        <f>SUMIF('LINHA 4'!$B$7:$B$52,$A84,'LINHA 4'!Z$7:Z$52)</f>
        <v>0</v>
      </c>
      <c r="L84" s="89">
        <f>SUMIF('LINHA 4'!$B$7:$B$52,$A84,'LINHA 4'!AA$7:AA$52)</f>
        <v>0</v>
      </c>
      <c r="M84" s="89">
        <f>SUMIF('LINHA 4'!$B$7:$B$52,$A84,'LINHA 4'!AB$7:AB$52)</f>
        <v>0</v>
      </c>
      <c r="N84" s="89">
        <f>SUMIF('LINHA 4'!$B$7:$B$52,$A84,'LINHA 4'!AC$7:AC$52)</f>
        <v>0</v>
      </c>
      <c r="O84" s="89">
        <f>SUMIF('LINHA 4'!$B$7:$B$52,$A84,'LINHA 4'!AD$7:AD$52)</f>
        <v>0</v>
      </c>
      <c r="P84" s="89">
        <f>SUMIF('LINHA 4'!$B$7:$B$52,$A84,'LINHA 4'!AH$7:AH$52)</f>
        <v>0</v>
      </c>
      <c r="Q84" s="89">
        <f>SUMIF('LINHA 4'!$B$7:$B$52,$A84,'LINHA 4'!AI$7:AI$52)</f>
        <v>0</v>
      </c>
      <c r="R84" s="89">
        <f>SUMIF('LINHA 4'!$B$7:$B$52,$A84,'LINHA 4'!AJ$7:AJ$52)</f>
        <v>0</v>
      </c>
      <c r="S84" s="89">
        <f>SUMIF('LINHA 4'!$B$7:$B$52,$A84,'LINHA 4'!AK$7:AK$52)</f>
        <v>0</v>
      </c>
      <c r="T84" s="89">
        <f>SUMIF('LINHA 4'!$B$7:$B$52,$A84,'LINHA 4'!AL$7:AL$52)</f>
        <v>0</v>
      </c>
      <c r="U84" s="89">
        <f>SUMIF('LINHA 4'!$B$7:$B$52,$A84,'LINHA 4'!AM$7:AM$52)</f>
        <v>0</v>
      </c>
      <c r="V84" s="89">
        <f>SUMIF('LINHA 4'!$B$7:$B$52,$A84,'LINHA 4'!AN$7:AN$52)</f>
        <v>0</v>
      </c>
      <c r="W84" s="89">
        <f>SUMIF('LINHA 4'!$B$7:$B$52,$A84,'LINHA 4'!AR$7:AR$52)</f>
        <v>0</v>
      </c>
      <c r="X84" s="89">
        <f>SUMIF('LINHA 4'!$B$7:$B$52,$A84,'LINHA 4'!AS$7:AS$52)</f>
        <v>0</v>
      </c>
      <c r="Y84" s="89">
        <f>SUMIF('LINHA 4'!$B$7:$B$52,$A84,'LINHA 4'!AT$7:AT$52)</f>
        <v>0</v>
      </c>
      <c r="Z84" s="89">
        <f>SUMIF('LINHA 4'!$B$7:$B$52,$A84,'LINHA 4'!AU$7:AU$52)</f>
        <v>0</v>
      </c>
      <c r="AA84" s="89">
        <f>SUMIF('LINHA 4'!$B$7:$B$52,$A84,'LINHA 4'!AV$7:AV$52)</f>
        <v>0</v>
      </c>
      <c r="AB84" s="89">
        <f>SUMIF('LINHA 4'!$B$7:$B$52,$A84,'LINHA 4'!AW$7:AW$52)</f>
        <v>0</v>
      </c>
      <c r="AC84" s="89">
        <f>SUMIF('LINHA 4'!$B$7:$B$52,$A84,'LINHA 4'!AX$7:AX$52)</f>
        <v>0</v>
      </c>
      <c r="AD84" s="89">
        <f>SUMIF('LINHA 4'!$B$7:$B$52,$A84,'LINHA 4'!BB$7:BB$52)</f>
        <v>0</v>
      </c>
      <c r="AE84" s="89">
        <f>SUMIF('LINHA 4'!$B$7:$B$52,$A84,'LINHA 4'!BC$7:BC$52)</f>
        <v>0</v>
      </c>
      <c r="AF84" s="89">
        <f>SUMIF('LINHA 4'!$B$7:$B$52,$A84,'LINHA 4'!BD$7:BD$52)</f>
        <v>0</v>
      </c>
      <c r="AG84" s="89">
        <f>SUMIF('LINHA 4'!$B$7:$B$52,$A84,'LINHA 4'!BE$7:BE$52)</f>
        <v>0</v>
      </c>
      <c r="AH84" s="89">
        <f>SUMIF('LINHA 4'!$B$7:$B$52,$A84,'LINHA 4'!BF$7:BF$52)</f>
        <v>0</v>
      </c>
      <c r="AI84" s="89">
        <f>SUMIF('LINHA 4'!$B$7:$B$52,$A84,'LINHA 4'!BG$7:BG$52)</f>
        <v>0</v>
      </c>
      <c r="AJ84" s="89">
        <f>SUMIF('LINHA 4'!$B$7:$B$52,$A84,'LINHA 4'!BH$7:BH$52)</f>
        <v>0</v>
      </c>
      <c r="AK84" s="89">
        <f>SUMIF('LINHA 4'!$B$7:$B$52,$A84,'LINHA 4'!BL$7:BL$52)</f>
        <v>0</v>
      </c>
      <c r="AL84" s="89">
        <f>SUMIF('LINHA 4'!$B$7:$B$52,$A84,'LINHA 4'!BM$7:BM$52)</f>
        <v>0</v>
      </c>
      <c r="AM84" s="323">
        <f t="shared" si="81"/>
        <v>0</v>
      </c>
      <c r="AN84" s="1676"/>
      <c r="AO84" s="906">
        <f>VLOOKUP(A84,MI_ME!$B$246:$D$500,3,0)</f>
        <v>0</v>
      </c>
      <c r="AP84" s="1420">
        <f t="shared" si="86"/>
        <v>0</v>
      </c>
      <c r="AQ84" s="1420">
        <f t="shared" si="67"/>
        <v>0</v>
      </c>
      <c r="AR84" s="1420">
        <f t="shared" si="68"/>
        <v>0</v>
      </c>
      <c r="AS84" s="1420">
        <f t="shared" si="69"/>
        <v>0</v>
      </c>
      <c r="AT84" s="1420">
        <f t="shared" si="83"/>
        <v>0</v>
      </c>
      <c r="AU84" s="1420">
        <f t="shared" si="84"/>
        <v>0</v>
      </c>
      <c r="AV84" s="953"/>
    </row>
    <row r="85" spans="1:52" s="7" customFormat="1" ht="18.899999999999999" customHeight="1" x14ac:dyDescent="0.3">
      <c r="A85" s="905" t="s">
        <v>117</v>
      </c>
      <c r="B85" s="89">
        <f>SUMIF('LINHA 4'!$B$7:$B$52,$A85,'LINHA 4'!N$7:N$52)</f>
        <v>0</v>
      </c>
      <c r="C85" s="89">
        <f>SUMIF('LINHA 4'!$B$7:$B$52,$A85,'LINHA 4'!O$7:O$52)</f>
        <v>0</v>
      </c>
      <c r="D85" s="89">
        <f>SUMIF('LINHA 4'!$B$7:$B$52,$A85,'LINHA 4'!P$7:P$52)</f>
        <v>0</v>
      </c>
      <c r="E85" s="89">
        <f>SUMIF('LINHA 4'!$B$7:$B$52,$A85,'LINHA 4'!Q$7:Q$52)</f>
        <v>0</v>
      </c>
      <c r="F85" s="89">
        <f>SUMIF('LINHA 4'!$B$7:$B$52,$A85,'LINHA 4'!R$7:R$52)</f>
        <v>0</v>
      </c>
      <c r="G85" s="89">
        <f>SUMIF('LINHA 4'!$B$7:$B$52,$A85,'LINHA 4'!S$7:S$52)</f>
        <v>0</v>
      </c>
      <c r="H85" s="89">
        <f>SUMIF('LINHA 4'!$B$7:$B$52,$A85,'LINHA 4'!T$7:T$52)</f>
        <v>0</v>
      </c>
      <c r="I85" s="89">
        <f>SUMIF('LINHA 4'!$B$7:$B$52,$A85,'LINHA 4'!X$7:X$52)</f>
        <v>0</v>
      </c>
      <c r="J85" s="89">
        <f>SUMIF('LINHA 4'!$B$7:$B$52,$A85,'LINHA 4'!Y$7:Y$52)</f>
        <v>0</v>
      </c>
      <c r="K85" s="89">
        <f>SUMIF('LINHA 4'!$B$7:$B$52,$A85,'LINHA 4'!Z$7:Z$52)</f>
        <v>0</v>
      </c>
      <c r="L85" s="89">
        <f>SUMIF('LINHA 4'!$B$7:$B$52,$A85,'LINHA 4'!AA$7:AA$52)</f>
        <v>0</v>
      </c>
      <c r="M85" s="89">
        <f>SUMIF('LINHA 4'!$B$7:$B$52,$A85,'LINHA 4'!AB$7:AB$52)</f>
        <v>0</v>
      </c>
      <c r="N85" s="89">
        <f>SUMIF('LINHA 4'!$B$7:$B$52,$A85,'LINHA 4'!AC$7:AC$52)</f>
        <v>0</v>
      </c>
      <c r="O85" s="89">
        <f>SUMIF('LINHA 4'!$B$7:$B$52,$A85,'LINHA 4'!AD$7:AD$52)</f>
        <v>0</v>
      </c>
      <c r="P85" s="89">
        <f>SUMIF('LINHA 4'!$B$7:$B$52,$A85,'LINHA 4'!AH$7:AH$52)</f>
        <v>0</v>
      </c>
      <c r="Q85" s="89">
        <f>SUMIF('LINHA 4'!$B$7:$B$52,$A85,'LINHA 4'!AI$7:AI$52)</f>
        <v>0</v>
      </c>
      <c r="R85" s="89">
        <f>SUMIF('LINHA 4'!$B$7:$B$52,$A85,'LINHA 4'!AJ$7:AJ$52)</f>
        <v>0</v>
      </c>
      <c r="S85" s="89">
        <f>SUMIF('LINHA 4'!$B$7:$B$52,$A85,'LINHA 4'!AK$7:AK$52)</f>
        <v>0</v>
      </c>
      <c r="T85" s="89">
        <f>SUMIF('LINHA 4'!$B$7:$B$52,$A85,'LINHA 4'!AL$7:AL$52)</f>
        <v>0</v>
      </c>
      <c r="U85" s="89">
        <f>SUMIF('LINHA 4'!$B$7:$B$52,$A85,'LINHA 4'!AM$7:AM$52)</f>
        <v>0</v>
      </c>
      <c r="V85" s="89">
        <f>SUMIF('LINHA 4'!$B$7:$B$52,$A85,'LINHA 4'!AN$7:AN$52)</f>
        <v>0</v>
      </c>
      <c r="W85" s="89">
        <f>SUMIF('LINHA 4'!$B$7:$B$52,$A85,'LINHA 4'!AR$7:AR$52)</f>
        <v>0</v>
      </c>
      <c r="X85" s="89">
        <f>SUMIF('LINHA 4'!$B$7:$B$52,$A85,'LINHA 4'!AS$7:AS$52)</f>
        <v>0</v>
      </c>
      <c r="Y85" s="89">
        <f>SUMIF('LINHA 4'!$B$7:$B$52,$A85,'LINHA 4'!AT$7:AT$52)</f>
        <v>0</v>
      </c>
      <c r="Z85" s="89">
        <f>SUMIF('LINHA 4'!$B$7:$B$52,$A85,'LINHA 4'!AU$7:AU$52)</f>
        <v>0</v>
      </c>
      <c r="AA85" s="89">
        <f>SUMIF('LINHA 4'!$B$7:$B$52,$A85,'LINHA 4'!AV$7:AV$52)</f>
        <v>0</v>
      </c>
      <c r="AB85" s="89">
        <f>SUMIF('LINHA 4'!$B$7:$B$52,$A85,'LINHA 4'!AW$7:AW$52)</f>
        <v>0</v>
      </c>
      <c r="AC85" s="89">
        <f>SUMIF('LINHA 4'!$B$7:$B$52,$A85,'LINHA 4'!AX$7:AX$52)</f>
        <v>0</v>
      </c>
      <c r="AD85" s="89">
        <f>SUMIF('LINHA 4'!$B$7:$B$52,$A85,'LINHA 4'!BB$7:BB$52)</f>
        <v>0</v>
      </c>
      <c r="AE85" s="89">
        <f>SUMIF('LINHA 4'!$B$7:$B$52,$A85,'LINHA 4'!BC$7:BC$52)</f>
        <v>0</v>
      </c>
      <c r="AF85" s="89">
        <f>SUMIF('LINHA 4'!$B$7:$B$52,$A85,'LINHA 4'!BD$7:BD$52)</f>
        <v>0</v>
      </c>
      <c r="AG85" s="89">
        <f>SUMIF('LINHA 4'!$B$7:$B$52,$A85,'LINHA 4'!BE$7:BE$52)</f>
        <v>0</v>
      </c>
      <c r="AH85" s="89">
        <f>SUMIF('LINHA 4'!$B$7:$B$52,$A85,'LINHA 4'!BF$7:BF$52)</f>
        <v>0</v>
      </c>
      <c r="AI85" s="89">
        <f>SUMIF('LINHA 4'!$B$7:$B$52,$A85,'LINHA 4'!BG$7:BG$52)</f>
        <v>0</v>
      </c>
      <c r="AJ85" s="89">
        <f>SUMIF('LINHA 4'!$B$7:$B$52,$A85,'LINHA 4'!BH$7:BH$52)</f>
        <v>0</v>
      </c>
      <c r="AK85" s="89">
        <f>SUMIF('LINHA 4'!$B$7:$B$52,$A85,'LINHA 4'!BL$7:BL$52)</f>
        <v>0</v>
      </c>
      <c r="AL85" s="89">
        <f>SUMIF('LINHA 4'!$B$7:$B$52,$A85,'LINHA 4'!BM$7:BM$52)</f>
        <v>0</v>
      </c>
      <c r="AM85" s="323">
        <f t="shared" si="81"/>
        <v>0</v>
      </c>
      <c r="AN85" s="1676"/>
      <c r="AO85" s="906">
        <f>VLOOKUP(A85,MI_ME!$B$246:$D$500,3,0)</f>
        <v>0</v>
      </c>
      <c r="AP85" s="1420">
        <f t="shared" si="86"/>
        <v>0</v>
      </c>
      <c r="AQ85" s="1420">
        <f t="shared" si="67"/>
        <v>0</v>
      </c>
      <c r="AR85" s="1420">
        <f t="shared" si="68"/>
        <v>0</v>
      </c>
      <c r="AS85" s="1420">
        <f t="shared" si="69"/>
        <v>0</v>
      </c>
      <c r="AT85" s="1420">
        <f t="shared" si="83"/>
        <v>0</v>
      </c>
      <c r="AU85" s="1420">
        <f t="shared" si="84"/>
        <v>0</v>
      </c>
      <c r="AV85" s="953"/>
    </row>
    <row r="86" spans="1:52" s="7" customFormat="1" ht="18.899999999999999" customHeight="1" x14ac:dyDescent="0.3">
      <c r="A86" s="905" t="s">
        <v>558</v>
      </c>
      <c r="B86" s="89">
        <f>SUMIF('LINHA 4'!$B$7:$B$52,$A86,'LINHA 4'!N$7:N$52)</f>
        <v>0</v>
      </c>
      <c r="C86" s="89">
        <f>SUMIF('LINHA 4'!$B$7:$B$52,$A86,'LINHA 4'!O$7:O$52)</f>
        <v>0</v>
      </c>
      <c r="D86" s="89">
        <f>SUMIF('LINHA 4'!$B$7:$B$52,$A86,'LINHA 4'!P$7:P$52)</f>
        <v>0</v>
      </c>
      <c r="E86" s="89">
        <f>SUMIF('LINHA 4'!$B$7:$B$52,$A86,'LINHA 4'!Q$7:Q$52)</f>
        <v>0</v>
      </c>
      <c r="F86" s="89">
        <f>SUMIF('LINHA 4'!$B$7:$B$52,$A86,'LINHA 4'!R$7:R$52)</f>
        <v>0</v>
      </c>
      <c r="G86" s="89">
        <f>SUMIF('LINHA 4'!$B$7:$B$52,$A86,'LINHA 4'!S$7:S$52)</f>
        <v>0</v>
      </c>
      <c r="H86" s="89">
        <f>SUMIF('LINHA 4'!$B$7:$B$52,$A86,'LINHA 4'!T$7:T$52)</f>
        <v>0</v>
      </c>
      <c r="I86" s="89">
        <f>SUMIF('LINHA 4'!$B$7:$B$52,$A86,'LINHA 4'!X$7:X$52)</f>
        <v>0</v>
      </c>
      <c r="J86" s="89">
        <f>SUMIF('LINHA 4'!$B$7:$B$52,$A86,'LINHA 4'!Y$7:Y$52)</f>
        <v>0</v>
      </c>
      <c r="K86" s="89">
        <f>SUMIF('LINHA 4'!$B$7:$B$52,$A86,'LINHA 4'!Z$7:Z$52)</f>
        <v>0</v>
      </c>
      <c r="L86" s="89">
        <f>SUMIF('LINHA 4'!$B$7:$B$52,$A86,'LINHA 4'!AA$7:AA$52)</f>
        <v>0</v>
      </c>
      <c r="M86" s="89">
        <f>SUMIF('LINHA 4'!$B$7:$B$52,$A86,'LINHA 4'!AB$7:AB$52)</f>
        <v>0</v>
      </c>
      <c r="N86" s="89">
        <f>SUMIF('LINHA 4'!$B$7:$B$52,$A86,'LINHA 4'!AC$7:AC$52)</f>
        <v>0</v>
      </c>
      <c r="O86" s="89">
        <f>SUMIF('LINHA 4'!$B$7:$B$52,$A86,'LINHA 4'!AD$7:AD$52)</f>
        <v>0</v>
      </c>
      <c r="P86" s="89">
        <f>SUMIF('LINHA 4'!$B$7:$B$52,$A86,'LINHA 4'!AH$7:AH$52)</f>
        <v>0</v>
      </c>
      <c r="Q86" s="89">
        <f>SUMIF('LINHA 4'!$B$7:$B$52,$A86,'LINHA 4'!AI$7:AI$52)</f>
        <v>0</v>
      </c>
      <c r="R86" s="89">
        <f>SUMIF('LINHA 4'!$B$7:$B$52,$A86,'LINHA 4'!AJ$7:AJ$52)</f>
        <v>0</v>
      </c>
      <c r="S86" s="89">
        <f>SUMIF('LINHA 4'!$B$7:$B$52,$A86,'LINHA 4'!AK$7:AK$52)</f>
        <v>0</v>
      </c>
      <c r="T86" s="89">
        <f>SUMIF('LINHA 4'!$B$7:$B$52,$A86,'LINHA 4'!AL$7:AL$52)</f>
        <v>0</v>
      </c>
      <c r="U86" s="89">
        <f>SUMIF('LINHA 4'!$B$7:$B$52,$A86,'LINHA 4'!AM$7:AM$52)</f>
        <v>0</v>
      </c>
      <c r="V86" s="89">
        <f>SUMIF('LINHA 4'!$B$7:$B$52,$A86,'LINHA 4'!AN$7:AN$52)</f>
        <v>0</v>
      </c>
      <c r="W86" s="89">
        <f>SUMIF('LINHA 4'!$B$7:$B$52,$A86,'LINHA 4'!AR$7:AR$52)</f>
        <v>0</v>
      </c>
      <c r="X86" s="89">
        <f>SUMIF('LINHA 4'!$B$7:$B$52,$A86,'LINHA 4'!AS$7:AS$52)</f>
        <v>0</v>
      </c>
      <c r="Y86" s="89">
        <f>SUMIF('LINHA 4'!$B$7:$B$52,$A86,'LINHA 4'!AT$7:AT$52)</f>
        <v>0</v>
      </c>
      <c r="Z86" s="89">
        <f>SUMIF('LINHA 4'!$B$7:$B$52,$A86,'LINHA 4'!AU$7:AU$52)</f>
        <v>0</v>
      </c>
      <c r="AA86" s="89">
        <f>SUMIF('LINHA 4'!$B$7:$B$52,$A86,'LINHA 4'!AV$7:AV$52)</f>
        <v>0</v>
      </c>
      <c r="AB86" s="89">
        <f>SUMIF('LINHA 4'!$B$7:$B$52,$A86,'LINHA 4'!AW$7:AW$52)</f>
        <v>0</v>
      </c>
      <c r="AC86" s="89">
        <f>SUMIF('LINHA 4'!$B$7:$B$52,$A86,'LINHA 4'!AX$7:AX$52)</f>
        <v>0</v>
      </c>
      <c r="AD86" s="89">
        <f>SUMIF('LINHA 4'!$B$7:$B$52,$A86,'LINHA 4'!BB$7:BB$52)</f>
        <v>0</v>
      </c>
      <c r="AE86" s="89">
        <f>SUMIF('LINHA 4'!$B$7:$B$52,$A86,'LINHA 4'!BC$7:BC$52)</f>
        <v>0</v>
      </c>
      <c r="AF86" s="89">
        <f>SUMIF('LINHA 4'!$B$7:$B$52,$A86,'LINHA 4'!BD$7:BD$52)</f>
        <v>0</v>
      </c>
      <c r="AG86" s="89">
        <f>SUMIF('LINHA 4'!$B$7:$B$52,$A86,'LINHA 4'!BE$7:BE$52)</f>
        <v>0</v>
      </c>
      <c r="AH86" s="89">
        <f>SUMIF('LINHA 4'!$B$7:$B$52,$A86,'LINHA 4'!BF$7:BF$52)</f>
        <v>0</v>
      </c>
      <c r="AI86" s="89">
        <f>SUMIF('LINHA 4'!$B$7:$B$52,$A86,'LINHA 4'!BG$7:BG$52)</f>
        <v>0</v>
      </c>
      <c r="AJ86" s="89">
        <f>SUMIF('LINHA 4'!$B$7:$B$52,$A86,'LINHA 4'!BH$7:BH$52)</f>
        <v>0</v>
      </c>
      <c r="AK86" s="89">
        <f>SUMIF('LINHA 4'!$B$7:$B$52,$A86,'LINHA 4'!BL$7:BL$52)</f>
        <v>0</v>
      </c>
      <c r="AL86" s="89">
        <f>SUMIF('LINHA 4'!$B$7:$B$52,$A86,'LINHA 4'!BM$7:BM$52)</f>
        <v>0</v>
      </c>
      <c r="AM86" s="323">
        <f t="shared" si="81"/>
        <v>0</v>
      </c>
      <c r="AN86" s="1676"/>
      <c r="AO86" s="906">
        <f>VLOOKUP(A86,MI_ME!$B$246:$D$500,3,0)</f>
        <v>0</v>
      </c>
      <c r="AP86" s="1420">
        <f t="shared" si="86"/>
        <v>0</v>
      </c>
      <c r="AQ86" s="1420">
        <f t="shared" si="67"/>
        <v>0</v>
      </c>
      <c r="AR86" s="1420">
        <f t="shared" si="68"/>
        <v>0</v>
      </c>
      <c r="AS86" s="1420">
        <f t="shared" si="69"/>
        <v>0</v>
      </c>
      <c r="AT86" s="1420">
        <f t="shared" si="83"/>
        <v>0</v>
      </c>
      <c r="AU86" s="1420">
        <f t="shared" si="84"/>
        <v>0</v>
      </c>
      <c r="AV86" s="953"/>
    </row>
    <row r="87" spans="1:52" s="7" customFormat="1" ht="18.899999999999999" customHeight="1" x14ac:dyDescent="0.3">
      <c r="A87" s="905" t="s">
        <v>566</v>
      </c>
      <c r="B87" s="89">
        <f>SUMIF('LINHA 4'!$B$7:$B$52,$A87,'LINHA 4'!N$7:N$52)</f>
        <v>0</v>
      </c>
      <c r="C87" s="89">
        <f>SUMIF('LINHA 4'!$B$7:$B$52,$A87,'LINHA 4'!O$7:O$52)</f>
        <v>0</v>
      </c>
      <c r="D87" s="89">
        <f>SUMIF('LINHA 4'!$B$7:$B$52,$A87,'LINHA 4'!P$7:P$52)</f>
        <v>0</v>
      </c>
      <c r="E87" s="89">
        <f>SUMIF('LINHA 4'!$B$7:$B$52,$A87,'LINHA 4'!Q$7:Q$52)</f>
        <v>0</v>
      </c>
      <c r="F87" s="89">
        <f>SUMIF('LINHA 4'!$B$7:$B$52,$A87,'LINHA 4'!R$7:R$52)</f>
        <v>0</v>
      </c>
      <c r="G87" s="89">
        <f>SUMIF('LINHA 4'!$B$7:$B$52,$A87,'LINHA 4'!S$7:S$52)</f>
        <v>0</v>
      </c>
      <c r="H87" s="89">
        <f>SUMIF('LINHA 4'!$B$7:$B$52,$A87,'LINHA 4'!T$7:T$52)</f>
        <v>0</v>
      </c>
      <c r="I87" s="89">
        <f>SUMIF('LINHA 4'!$B$7:$B$52,$A87,'LINHA 4'!X$7:X$52)</f>
        <v>0</v>
      </c>
      <c r="J87" s="89">
        <f>SUMIF('LINHA 4'!$B$7:$B$52,$A87,'LINHA 4'!Y$7:Y$52)</f>
        <v>0</v>
      </c>
      <c r="K87" s="89">
        <f>SUMIF('LINHA 4'!$B$7:$B$52,$A87,'LINHA 4'!Z$7:Z$52)</f>
        <v>0</v>
      </c>
      <c r="L87" s="89">
        <f>SUMIF('LINHA 4'!$B$7:$B$52,$A87,'LINHA 4'!AA$7:AA$52)</f>
        <v>0</v>
      </c>
      <c r="M87" s="89">
        <f>SUMIF('LINHA 4'!$B$7:$B$52,$A87,'LINHA 4'!AB$7:AB$52)</f>
        <v>0</v>
      </c>
      <c r="N87" s="89">
        <f>SUMIF('LINHA 4'!$B$7:$B$52,$A87,'LINHA 4'!AC$7:AC$52)</f>
        <v>0</v>
      </c>
      <c r="O87" s="89">
        <f>SUMIF('LINHA 4'!$B$7:$B$52,$A87,'LINHA 4'!AD$7:AD$52)</f>
        <v>0</v>
      </c>
      <c r="P87" s="89">
        <f>SUMIF('LINHA 4'!$B$7:$B$52,$A87,'LINHA 4'!AH$7:AH$52)</f>
        <v>0</v>
      </c>
      <c r="Q87" s="89">
        <f>SUMIF('LINHA 4'!$B$7:$B$52,$A87,'LINHA 4'!AI$7:AI$52)</f>
        <v>0</v>
      </c>
      <c r="R87" s="89">
        <f>SUMIF('LINHA 4'!$B$7:$B$52,$A87,'LINHA 4'!AJ$7:AJ$52)</f>
        <v>0</v>
      </c>
      <c r="S87" s="89">
        <f>SUMIF('LINHA 4'!$B$7:$B$52,$A87,'LINHA 4'!AK$7:AK$52)</f>
        <v>0</v>
      </c>
      <c r="T87" s="89">
        <f>SUMIF('LINHA 4'!$B$7:$B$52,$A87,'LINHA 4'!AL$7:AL$52)</f>
        <v>0</v>
      </c>
      <c r="U87" s="89">
        <f>SUMIF('LINHA 4'!$B$7:$B$52,$A87,'LINHA 4'!AM$7:AM$52)</f>
        <v>0</v>
      </c>
      <c r="V87" s="89">
        <f>SUMIF('LINHA 4'!$B$7:$B$52,$A87,'LINHA 4'!AN$7:AN$52)</f>
        <v>0</v>
      </c>
      <c r="W87" s="89">
        <f>SUMIF('LINHA 4'!$B$7:$B$52,$A87,'LINHA 4'!AR$7:AR$52)</f>
        <v>0</v>
      </c>
      <c r="X87" s="89">
        <f>SUMIF('LINHA 4'!$B$7:$B$52,$A87,'LINHA 4'!AS$7:AS$52)</f>
        <v>0</v>
      </c>
      <c r="Y87" s="89">
        <f>SUMIF('LINHA 4'!$B$7:$B$52,$A87,'LINHA 4'!AT$7:AT$52)</f>
        <v>0</v>
      </c>
      <c r="Z87" s="89">
        <f>SUMIF('LINHA 4'!$B$7:$B$52,$A87,'LINHA 4'!AU$7:AU$52)</f>
        <v>0</v>
      </c>
      <c r="AA87" s="89">
        <f>SUMIF('LINHA 4'!$B$7:$B$52,$A87,'LINHA 4'!AV$7:AV$52)</f>
        <v>0</v>
      </c>
      <c r="AB87" s="89">
        <f>SUMIF('LINHA 4'!$B$7:$B$52,$A87,'LINHA 4'!AW$7:AW$52)</f>
        <v>0</v>
      </c>
      <c r="AC87" s="89">
        <f>SUMIF('LINHA 4'!$B$7:$B$52,$A87,'LINHA 4'!AX$7:AX$52)</f>
        <v>0</v>
      </c>
      <c r="AD87" s="89">
        <f>SUMIF('LINHA 4'!$B$7:$B$52,$A87,'LINHA 4'!BB$7:BB$52)</f>
        <v>0</v>
      </c>
      <c r="AE87" s="89">
        <f>SUMIF('LINHA 4'!$B$7:$B$52,$A87,'LINHA 4'!BC$7:BC$52)</f>
        <v>0</v>
      </c>
      <c r="AF87" s="89">
        <f>SUMIF('LINHA 4'!$B$7:$B$52,$A87,'LINHA 4'!BD$7:BD$52)</f>
        <v>0</v>
      </c>
      <c r="AG87" s="89">
        <f>SUMIF('LINHA 4'!$B$7:$B$52,$A87,'LINHA 4'!BE$7:BE$52)</f>
        <v>0</v>
      </c>
      <c r="AH87" s="89">
        <f>SUMIF('LINHA 4'!$B$7:$B$52,$A87,'LINHA 4'!BF$7:BF$52)</f>
        <v>0</v>
      </c>
      <c r="AI87" s="89">
        <f>SUMIF('LINHA 4'!$B$7:$B$52,$A87,'LINHA 4'!BG$7:BG$52)</f>
        <v>0</v>
      </c>
      <c r="AJ87" s="89">
        <f>SUMIF('LINHA 4'!$B$7:$B$52,$A87,'LINHA 4'!BH$7:BH$52)</f>
        <v>0</v>
      </c>
      <c r="AK87" s="89">
        <f>SUMIF('LINHA 4'!$B$7:$B$52,$A87,'LINHA 4'!BL$7:BL$52)</f>
        <v>0</v>
      </c>
      <c r="AL87" s="89">
        <f>SUMIF('LINHA 4'!$B$7:$B$52,$A87,'LINHA 4'!BM$7:BM$52)</f>
        <v>0</v>
      </c>
      <c r="AM87" s="323">
        <f t="shared" si="81"/>
        <v>0</v>
      </c>
      <c r="AN87" s="1676"/>
      <c r="AO87" s="906">
        <f>VLOOKUP(A87,MI_ME!$B$246:$D$500,3,0)</f>
        <v>0</v>
      </c>
      <c r="AP87" s="1420">
        <f t="shared" si="86"/>
        <v>0</v>
      </c>
      <c r="AQ87" s="1420">
        <f t="shared" si="67"/>
        <v>0</v>
      </c>
      <c r="AR87" s="1420">
        <f t="shared" si="68"/>
        <v>0</v>
      </c>
      <c r="AS87" s="1420">
        <f t="shared" si="69"/>
        <v>0</v>
      </c>
      <c r="AT87" s="1420">
        <f t="shared" si="83"/>
        <v>0</v>
      </c>
      <c r="AU87" s="1420">
        <f t="shared" si="84"/>
        <v>0</v>
      </c>
      <c r="AV87" s="953"/>
    </row>
    <row r="88" spans="1:52" s="7" customFormat="1" ht="18.899999999999999" customHeight="1" x14ac:dyDescent="0.3">
      <c r="A88" s="905" t="s">
        <v>190</v>
      </c>
      <c r="B88" s="89">
        <f>SUMIF('LINHA 4'!$B$7:$B$52,$A88,'LINHA 4'!N$7:N$52)</f>
        <v>0</v>
      </c>
      <c r="C88" s="89">
        <f>SUMIF('LINHA 4'!$B$7:$B$52,$A88,'LINHA 4'!O$7:O$52)</f>
        <v>0</v>
      </c>
      <c r="D88" s="89">
        <f>SUMIF('LINHA 4'!$B$7:$B$52,$A88,'LINHA 4'!P$7:P$52)</f>
        <v>0</v>
      </c>
      <c r="E88" s="89">
        <f>SUMIF('LINHA 4'!$B$7:$B$52,$A88,'LINHA 4'!Q$7:Q$52)</f>
        <v>0</v>
      </c>
      <c r="F88" s="89">
        <f>SUMIF('LINHA 4'!$B$7:$B$52,$A88,'LINHA 4'!R$7:R$52)</f>
        <v>480</v>
      </c>
      <c r="G88" s="89">
        <f>SUMIF('LINHA 4'!$B$7:$B$52,$A88,'LINHA 4'!S$7:S$52)</f>
        <v>0</v>
      </c>
      <c r="H88" s="89">
        <f>SUMIF('LINHA 4'!$B$7:$B$52,$A88,'LINHA 4'!T$7:T$52)</f>
        <v>0</v>
      </c>
      <c r="I88" s="89">
        <f>SUMIF('LINHA 4'!$B$7:$B$52,$A88,'LINHA 4'!X$7:X$52)</f>
        <v>240</v>
      </c>
      <c r="J88" s="89">
        <f>SUMIF('LINHA 4'!$B$7:$B$52,$A88,'LINHA 4'!Y$7:Y$52)</f>
        <v>0</v>
      </c>
      <c r="K88" s="89">
        <f>SUMIF('LINHA 4'!$B$7:$B$52,$A88,'LINHA 4'!Z$7:Z$52)</f>
        <v>0</v>
      </c>
      <c r="L88" s="89">
        <f>SUMIF('LINHA 4'!$B$7:$B$52,$A88,'LINHA 4'!AA$7:AA$52)</f>
        <v>240</v>
      </c>
      <c r="M88" s="89">
        <f>SUMIF('LINHA 4'!$B$7:$B$52,$A88,'LINHA 4'!AB$7:AB$52)</f>
        <v>480</v>
      </c>
      <c r="N88" s="89">
        <f>SUMIF('LINHA 4'!$B$7:$B$52,$A88,'LINHA 4'!AC$7:AC$52)</f>
        <v>0</v>
      </c>
      <c r="O88" s="89">
        <f>SUMIF('LINHA 4'!$B$7:$B$52,$A88,'LINHA 4'!AD$7:AD$52)</f>
        <v>0</v>
      </c>
      <c r="P88" s="89">
        <f>SUMIF('LINHA 4'!$B$7:$B$52,$A88,'LINHA 4'!AH$7:AH$52)</f>
        <v>240</v>
      </c>
      <c r="Q88" s="89">
        <f>SUMIF('LINHA 4'!$B$7:$B$52,$A88,'LINHA 4'!AI$7:AI$52)</f>
        <v>240</v>
      </c>
      <c r="R88" s="89">
        <f>SUMIF('LINHA 4'!$B$7:$B$52,$A88,'LINHA 4'!AJ$7:AJ$52)</f>
        <v>480</v>
      </c>
      <c r="S88" s="89">
        <f>SUMIF('LINHA 4'!$B$7:$B$52,$A88,'LINHA 4'!AK$7:AK$52)</f>
        <v>480</v>
      </c>
      <c r="T88" s="89">
        <f>SUMIF('LINHA 4'!$B$7:$B$52,$A88,'LINHA 4'!AL$7:AL$52)</f>
        <v>240</v>
      </c>
      <c r="U88" s="89">
        <f>SUMIF('LINHA 4'!$B$7:$B$52,$A88,'LINHA 4'!AM$7:AM$52)</f>
        <v>0</v>
      </c>
      <c r="V88" s="89">
        <f>SUMIF('LINHA 4'!$B$7:$B$52,$A88,'LINHA 4'!AN$7:AN$52)</f>
        <v>0</v>
      </c>
      <c r="W88" s="89">
        <f>SUMIF('LINHA 4'!$B$7:$B$52,$A88,'LINHA 4'!AR$7:AR$52)</f>
        <v>240</v>
      </c>
      <c r="X88" s="89">
        <f>SUMIF('LINHA 4'!$B$7:$B$52,$A88,'LINHA 4'!AS$7:AS$52)</f>
        <v>240</v>
      </c>
      <c r="Y88" s="89">
        <f>SUMIF('LINHA 4'!$B$7:$B$52,$A88,'LINHA 4'!AT$7:AT$52)</f>
        <v>240</v>
      </c>
      <c r="Z88" s="89">
        <f>SUMIF('LINHA 4'!$B$7:$B$52,$A88,'LINHA 4'!AU$7:AU$52)</f>
        <v>240</v>
      </c>
      <c r="AA88" s="89">
        <f>SUMIF('LINHA 4'!$B$7:$B$52,$A88,'LINHA 4'!AV$7:AV$52)</f>
        <v>480</v>
      </c>
      <c r="AB88" s="89">
        <f>SUMIF('LINHA 4'!$B$7:$B$52,$A88,'LINHA 4'!AW$7:AW$52)</f>
        <v>0</v>
      </c>
      <c r="AC88" s="89">
        <f>SUMIF('LINHA 4'!$B$7:$B$52,$A88,'LINHA 4'!AX$7:AX$52)</f>
        <v>0</v>
      </c>
      <c r="AD88" s="89">
        <f>SUMIF('LINHA 4'!$B$7:$B$52,$A88,'LINHA 4'!BB$7:BB$52)</f>
        <v>0</v>
      </c>
      <c r="AE88" s="89">
        <f>SUMIF('LINHA 4'!$B$7:$B$52,$A88,'LINHA 4'!BC$7:BC$52)</f>
        <v>0</v>
      </c>
      <c r="AF88" s="89">
        <f>SUMIF('LINHA 4'!$B$7:$B$52,$A88,'LINHA 4'!BD$7:BD$52)</f>
        <v>0</v>
      </c>
      <c r="AG88" s="89">
        <f>SUMIF('LINHA 4'!$B$7:$B$52,$A88,'LINHA 4'!BE$7:BE$52)</f>
        <v>0</v>
      </c>
      <c r="AH88" s="89">
        <f>SUMIF('LINHA 4'!$B$7:$B$52,$A88,'LINHA 4'!BF$7:BF$52)</f>
        <v>0</v>
      </c>
      <c r="AI88" s="89">
        <f>SUMIF('LINHA 4'!$B$7:$B$52,$A88,'LINHA 4'!BG$7:BG$52)</f>
        <v>0</v>
      </c>
      <c r="AJ88" s="89">
        <f>SUMIF('LINHA 4'!$B$7:$B$52,$A88,'LINHA 4'!BH$7:BH$52)</f>
        <v>0</v>
      </c>
      <c r="AK88" s="89">
        <f>SUMIF('LINHA 4'!$B$7:$B$52,$A88,'LINHA 4'!BL$7:BL$52)</f>
        <v>0</v>
      </c>
      <c r="AL88" s="89">
        <f>SUMIF('LINHA 4'!$B$7:$B$52,$A88,'LINHA 4'!BM$7:BM$52)</f>
        <v>0</v>
      </c>
      <c r="AM88" s="323">
        <f t="shared" si="81"/>
        <v>4560</v>
      </c>
      <c r="AN88" s="1676"/>
      <c r="AO88" s="906">
        <f>VLOOKUP(A88,MI_ME!$B$246:$D$500,3,0)</f>
        <v>0</v>
      </c>
      <c r="AP88" s="1420">
        <f t="shared" si="86"/>
        <v>480</v>
      </c>
      <c r="AQ88" s="1420">
        <f t="shared" si="67"/>
        <v>960</v>
      </c>
      <c r="AR88" s="1420">
        <f t="shared" si="68"/>
        <v>1680</v>
      </c>
      <c r="AS88" s="1420">
        <f t="shared" si="69"/>
        <v>1440</v>
      </c>
      <c r="AT88" s="1420">
        <f t="shared" si="83"/>
        <v>0</v>
      </c>
      <c r="AU88" s="1420">
        <f t="shared" si="84"/>
        <v>0</v>
      </c>
      <c r="AV88" s="953"/>
    </row>
    <row r="89" spans="1:52" s="7" customFormat="1" ht="18.899999999999999" customHeight="1" x14ac:dyDescent="0.3">
      <c r="A89" s="905" t="s">
        <v>115</v>
      </c>
      <c r="B89" s="89">
        <f>SUMIF('LINHA 4'!$B$7:$B$52,$A89,'LINHA 4'!N$7:N$52)</f>
        <v>0</v>
      </c>
      <c r="C89" s="89">
        <f>SUMIF('LINHA 4'!$B$7:$B$52,$A89,'LINHA 4'!O$7:O$52)</f>
        <v>0</v>
      </c>
      <c r="D89" s="89">
        <f>SUMIF('LINHA 4'!$B$7:$B$52,$A89,'LINHA 4'!P$7:P$52)</f>
        <v>0</v>
      </c>
      <c r="E89" s="89">
        <f>SUMIF('LINHA 4'!$B$7:$B$52,$A89,'LINHA 4'!Q$7:Q$52)</f>
        <v>0</v>
      </c>
      <c r="F89" s="89">
        <f>SUMIF('LINHA 4'!$B$7:$B$52,$A89,'LINHA 4'!R$7:R$52)</f>
        <v>0</v>
      </c>
      <c r="G89" s="89">
        <f>SUMIF('LINHA 4'!$B$7:$B$52,$A89,'LINHA 4'!S$7:S$52)</f>
        <v>0</v>
      </c>
      <c r="H89" s="89">
        <f>SUMIF('LINHA 4'!$B$7:$B$52,$A89,'LINHA 4'!T$7:T$52)</f>
        <v>0</v>
      </c>
      <c r="I89" s="89">
        <f>SUMIF('LINHA 4'!$B$7:$B$52,$A89,'LINHA 4'!X$7:X$52)</f>
        <v>0</v>
      </c>
      <c r="J89" s="89">
        <f>SUMIF('LINHA 4'!$B$7:$B$52,$A89,'LINHA 4'!Y$7:Y$52)</f>
        <v>0</v>
      </c>
      <c r="K89" s="89">
        <f>SUMIF('LINHA 4'!$B$7:$B$52,$A89,'LINHA 4'!Z$7:Z$52)</f>
        <v>0</v>
      </c>
      <c r="L89" s="89">
        <f>SUMIF('LINHA 4'!$B$7:$B$52,$A89,'LINHA 4'!AA$7:AA$52)</f>
        <v>0</v>
      </c>
      <c r="M89" s="89">
        <f>SUMIF('LINHA 4'!$B$7:$B$52,$A89,'LINHA 4'!AB$7:AB$52)</f>
        <v>0</v>
      </c>
      <c r="N89" s="89">
        <f>SUMIF('LINHA 4'!$B$7:$B$52,$A89,'LINHA 4'!AC$7:AC$52)</f>
        <v>0</v>
      </c>
      <c r="O89" s="89">
        <f>SUMIF('LINHA 4'!$B$7:$B$52,$A89,'LINHA 4'!AD$7:AD$52)</f>
        <v>0</v>
      </c>
      <c r="P89" s="89">
        <f>SUMIF('LINHA 4'!$B$7:$B$52,$A89,'LINHA 4'!AH$7:AH$52)</f>
        <v>0</v>
      </c>
      <c r="Q89" s="89">
        <f>SUMIF('LINHA 4'!$B$7:$B$52,$A89,'LINHA 4'!AI$7:AI$52)</f>
        <v>0</v>
      </c>
      <c r="R89" s="89">
        <f>SUMIF('LINHA 4'!$B$7:$B$52,$A89,'LINHA 4'!AJ$7:AJ$52)</f>
        <v>0</v>
      </c>
      <c r="S89" s="89">
        <f>SUMIF('LINHA 4'!$B$7:$B$52,$A89,'LINHA 4'!AK$7:AK$52)</f>
        <v>0</v>
      </c>
      <c r="T89" s="89">
        <f>SUMIF('LINHA 4'!$B$7:$B$52,$A89,'LINHA 4'!AL$7:AL$52)</f>
        <v>0</v>
      </c>
      <c r="U89" s="89">
        <f>SUMIF('LINHA 4'!$B$7:$B$52,$A89,'LINHA 4'!AM$7:AM$52)</f>
        <v>0</v>
      </c>
      <c r="V89" s="89">
        <f>SUMIF('LINHA 4'!$B$7:$B$52,$A89,'LINHA 4'!AN$7:AN$52)</f>
        <v>0</v>
      </c>
      <c r="W89" s="89">
        <f>SUMIF('LINHA 4'!$B$7:$B$52,$A89,'LINHA 4'!AR$7:AR$52)</f>
        <v>0</v>
      </c>
      <c r="X89" s="89">
        <f>SUMIF('LINHA 4'!$B$7:$B$52,$A89,'LINHA 4'!AS$7:AS$52)</f>
        <v>0</v>
      </c>
      <c r="Y89" s="89">
        <f>SUMIF('LINHA 4'!$B$7:$B$52,$A89,'LINHA 4'!AT$7:AT$52)</f>
        <v>0</v>
      </c>
      <c r="Z89" s="89">
        <f>SUMIF('LINHA 4'!$B$7:$B$52,$A89,'LINHA 4'!AU$7:AU$52)</f>
        <v>0</v>
      </c>
      <c r="AA89" s="89">
        <f>SUMIF('LINHA 4'!$B$7:$B$52,$A89,'LINHA 4'!AV$7:AV$52)</f>
        <v>0</v>
      </c>
      <c r="AB89" s="89">
        <f>SUMIF('LINHA 4'!$B$7:$B$52,$A89,'LINHA 4'!AW$7:AW$52)</f>
        <v>0</v>
      </c>
      <c r="AC89" s="89">
        <f>SUMIF('LINHA 4'!$B$7:$B$52,$A89,'LINHA 4'!AX$7:AX$52)</f>
        <v>0</v>
      </c>
      <c r="AD89" s="89">
        <f>SUMIF('LINHA 4'!$B$7:$B$52,$A89,'LINHA 4'!BB$7:BB$52)</f>
        <v>0</v>
      </c>
      <c r="AE89" s="89">
        <f>SUMIF('LINHA 4'!$B$7:$B$52,$A89,'LINHA 4'!BC$7:BC$52)</f>
        <v>0</v>
      </c>
      <c r="AF89" s="89">
        <f>SUMIF('LINHA 4'!$B$7:$B$52,$A89,'LINHA 4'!BD$7:BD$52)</f>
        <v>0</v>
      </c>
      <c r="AG89" s="89">
        <f>SUMIF('LINHA 4'!$B$7:$B$52,$A89,'LINHA 4'!BE$7:BE$52)</f>
        <v>0</v>
      </c>
      <c r="AH89" s="89">
        <f>SUMIF('LINHA 4'!$B$7:$B$52,$A89,'LINHA 4'!BF$7:BF$52)</f>
        <v>0</v>
      </c>
      <c r="AI89" s="89">
        <f>SUMIF('LINHA 4'!$B$7:$B$52,$A89,'LINHA 4'!BG$7:BG$52)</f>
        <v>0</v>
      </c>
      <c r="AJ89" s="89">
        <f>SUMIF('LINHA 4'!$B$7:$B$52,$A89,'LINHA 4'!BH$7:BH$52)</f>
        <v>0</v>
      </c>
      <c r="AK89" s="89">
        <f>SUMIF('LINHA 4'!$B$7:$B$52,$A89,'LINHA 4'!BL$7:BL$52)</f>
        <v>0</v>
      </c>
      <c r="AL89" s="89">
        <f>SUMIF('LINHA 4'!$B$7:$B$52,$A89,'LINHA 4'!BM$7:BM$52)</f>
        <v>0</v>
      </c>
      <c r="AM89" s="323">
        <f t="shared" si="81"/>
        <v>0</v>
      </c>
      <c r="AN89" s="1676"/>
      <c r="AO89" s="906">
        <f>VLOOKUP(A89,MI_ME!$B$246:$D$500,3,0)</f>
        <v>0</v>
      </c>
      <c r="AP89" s="1420">
        <f t="shared" si="86"/>
        <v>0</v>
      </c>
      <c r="AQ89" s="1420">
        <f t="shared" si="67"/>
        <v>0</v>
      </c>
      <c r="AR89" s="1420">
        <f t="shared" si="68"/>
        <v>0</v>
      </c>
      <c r="AS89" s="1420">
        <f t="shared" si="69"/>
        <v>0</v>
      </c>
      <c r="AT89" s="1420">
        <f t="shared" si="83"/>
        <v>0</v>
      </c>
      <c r="AU89" s="1420">
        <f t="shared" si="84"/>
        <v>0</v>
      </c>
      <c r="AV89" s="953"/>
    </row>
    <row r="90" spans="1:52" s="7" customFormat="1" ht="18.899999999999999" customHeight="1" x14ac:dyDescent="0.3">
      <c r="A90" s="905" t="s">
        <v>116</v>
      </c>
      <c r="B90" s="89">
        <f>SUMIF('LINHA 4'!$B$7:$B$52,$A90,'LINHA 4'!N$7:N$52)</f>
        <v>0</v>
      </c>
      <c r="C90" s="89">
        <f>SUMIF('LINHA 4'!$B$7:$B$52,$A90,'LINHA 4'!O$7:O$52)</f>
        <v>0</v>
      </c>
      <c r="D90" s="89">
        <f>SUMIF('LINHA 4'!$B$7:$B$52,$A90,'LINHA 4'!P$7:P$52)</f>
        <v>0</v>
      </c>
      <c r="E90" s="89">
        <f>SUMIF('LINHA 4'!$B$7:$B$52,$A90,'LINHA 4'!Q$7:Q$52)</f>
        <v>0</v>
      </c>
      <c r="F90" s="89">
        <f>SUMIF('LINHA 4'!$B$7:$B$52,$A90,'LINHA 4'!R$7:R$52)</f>
        <v>240</v>
      </c>
      <c r="G90" s="89">
        <f>SUMIF('LINHA 4'!$B$7:$B$52,$A90,'LINHA 4'!S$7:S$52)</f>
        <v>0</v>
      </c>
      <c r="H90" s="89">
        <f>SUMIF('LINHA 4'!$B$7:$B$52,$A90,'LINHA 4'!T$7:T$52)</f>
        <v>0</v>
      </c>
      <c r="I90" s="89">
        <f>SUMIF('LINHA 4'!$B$7:$B$52,$A90,'LINHA 4'!X$7:X$52)</f>
        <v>240</v>
      </c>
      <c r="J90" s="89">
        <f>SUMIF('LINHA 4'!$B$7:$B$52,$A90,'LINHA 4'!Y$7:Y$52)</f>
        <v>240</v>
      </c>
      <c r="K90" s="89">
        <f>SUMIF('LINHA 4'!$B$7:$B$52,$A90,'LINHA 4'!Z$7:Z$52)</f>
        <v>240</v>
      </c>
      <c r="L90" s="89">
        <f>SUMIF('LINHA 4'!$B$7:$B$52,$A90,'LINHA 4'!AA$7:AA$52)</f>
        <v>240</v>
      </c>
      <c r="M90" s="89">
        <f>SUMIF('LINHA 4'!$B$7:$B$52,$A90,'LINHA 4'!AB$7:AB$52)</f>
        <v>240</v>
      </c>
      <c r="N90" s="89">
        <f>SUMIF('LINHA 4'!$B$7:$B$52,$A90,'LINHA 4'!AC$7:AC$52)</f>
        <v>0</v>
      </c>
      <c r="O90" s="89">
        <f>SUMIF('LINHA 4'!$B$7:$B$52,$A90,'LINHA 4'!AD$7:AD$52)</f>
        <v>0</v>
      </c>
      <c r="P90" s="89">
        <f>SUMIF('LINHA 4'!$B$7:$B$52,$A90,'LINHA 4'!AH$7:AH$52)</f>
        <v>240</v>
      </c>
      <c r="Q90" s="89">
        <f>SUMIF('LINHA 4'!$B$7:$B$52,$A90,'LINHA 4'!AI$7:AI$52)</f>
        <v>240</v>
      </c>
      <c r="R90" s="89">
        <f>SUMIF('LINHA 4'!$B$7:$B$52,$A90,'LINHA 4'!AJ$7:AJ$52)</f>
        <v>240</v>
      </c>
      <c r="S90" s="89">
        <f>SUMIF('LINHA 4'!$B$7:$B$52,$A90,'LINHA 4'!AK$7:AK$52)</f>
        <v>240</v>
      </c>
      <c r="T90" s="89">
        <f>SUMIF('LINHA 4'!$B$7:$B$52,$A90,'LINHA 4'!AL$7:AL$52)</f>
        <v>240</v>
      </c>
      <c r="U90" s="89">
        <f>SUMIF('LINHA 4'!$B$7:$B$52,$A90,'LINHA 4'!AM$7:AM$52)</f>
        <v>0</v>
      </c>
      <c r="V90" s="89">
        <f>SUMIF('LINHA 4'!$B$7:$B$52,$A90,'LINHA 4'!AN$7:AN$52)</f>
        <v>0</v>
      </c>
      <c r="W90" s="89">
        <f>SUMIF('LINHA 4'!$B$7:$B$52,$A90,'LINHA 4'!AR$7:AR$52)</f>
        <v>240</v>
      </c>
      <c r="X90" s="89">
        <f>SUMIF('LINHA 4'!$B$7:$B$52,$A90,'LINHA 4'!AS$7:AS$52)</f>
        <v>240</v>
      </c>
      <c r="Y90" s="89">
        <f>SUMIF('LINHA 4'!$B$7:$B$52,$A90,'LINHA 4'!AT$7:AT$52)</f>
        <v>240</v>
      </c>
      <c r="Z90" s="89">
        <f>SUMIF('LINHA 4'!$B$7:$B$52,$A90,'LINHA 4'!AU$7:AU$52)</f>
        <v>240</v>
      </c>
      <c r="AA90" s="89">
        <f>SUMIF('LINHA 4'!$B$7:$B$52,$A90,'LINHA 4'!AV$7:AV$52)</f>
        <v>240</v>
      </c>
      <c r="AB90" s="89">
        <f>SUMIF('LINHA 4'!$B$7:$B$52,$A90,'LINHA 4'!AW$7:AW$52)</f>
        <v>0</v>
      </c>
      <c r="AC90" s="89">
        <f>SUMIF('LINHA 4'!$B$7:$B$52,$A90,'LINHA 4'!AX$7:AX$52)</f>
        <v>0</v>
      </c>
      <c r="AD90" s="89">
        <f>SUMIF('LINHA 4'!$B$7:$B$52,$A90,'LINHA 4'!BB$7:BB$52)</f>
        <v>0</v>
      </c>
      <c r="AE90" s="89">
        <f>SUMIF('LINHA 4'!$B$7:$B$52,$A90,'LINHA 4'!BC$7:BC$52)</f>
        <v>0</v>
      </c>
      <c r="AF90" s="89">
        <f>SUMIF('LINHA 4'!$B$7:$B$52,$A90,'LINHA 4'!BD$7:BD$52)</f>
        <v>0</v>
      </c>
      <c r="AG90" s="89">
        <f>SUMIF('LINHA 4'!$B$7:$B$52,$A90,'LINHA 4'!BE$7:BE$52)</f>
        <v>0</v>
      </c>
      <c r="AH90" s="89">
        <f>SUMIF('LINHA 4'!$B$7:$B$52,$A90,'LINHA 4'!BF$7:BF$52)</f>
        <v>0</v>
      </c>
      <c r="AI90" s="89">
        <f>SUMIF('LINHA 4'!$B$7:$B$52,$A90,'LINHA 4'!BG$7:BG$52)</f>
        <v>0</v>
      </c>
      <c r="AJ90" s="89">
        <f>SUMIF('LINHA 4'!$B$7:$B$52,$A90,'LINHA 4'!BH$7:BH$52)</f>
        <v>0</v>
      </c>
      <c r="AK90" s="89">
        <f>SUMIF('LINHA 4'!$B$7:$B$52,$A90,'LINHA 4'!BL$7:BL$52)</f>
        <v>0</v>
      </c>
      <c r="AL90" s="89">
        <f>SUMIF('LINHA 4'!$B$7:$B$52,$A90,'LINHA 4'!BM$7:BM$52)</f>
        <v>0</v>
      </c>
      <c r="AM90" s="323">
        <f t="shared" si="81"/>
        <v>3840</v>
      </c>
      <c r="AN90" s="1676"/>
      <c r="AO90" s="906">
        <f>VLOOKUP(A90,MI_ME!$B$246:$D$500,3,0)</f>
        <v>0</v>
      </c>
      <c r="AP90" s="1420">
        <f t="shared" si="86"/>
        <v>240</v>
      </c>
      <c r="AQ90" s="1420">
        <f t="shared" si="67"/>
        <v>1200</v>
      </c>
      <c r="AR90" s="1420">
        <f t="shared" si="68"/>
        <v>1200</v>
      </c>
      <c r="AS90" s="1420">
        <f t="shared" si="69"/>
        <v>1200</v>
      </c>
      <c r="AT90" s="1420">
        <f t="shared" si="83"/>
        <v>0</v>
      </c>
      <c r="AU90" s="1420">
        <f t="shared" si="84"/>
        <v>0</v>
      </c>
      <c r="AV90" s="953"/>
    </row>
    <row r="91" spans="1:52" s="7" customFormat="1" ht="18.899999999999999" customHeight="1" x14ac:dyDescent="0.3">
      <c r="A91" s="905" t="s">
        <v>106</v>
      </c>
      <c r="B91" s="89">
        <f>SUMIF('LINHA 4'!$B$7:$B$52,$A91,'LINHA 4'!N$7:N$52)</f>
        <v>0</v>
      </c>
      <c r="C91" s="89">
        <f>SUMIF('LINHA 4'!$B$7:$B$52,$A91,'LINHA 4'!O$7:O$52)</f>
        <v>0</v>
      </c>
      <c r="D91" s="89">
        <f>SUMIF('LINHA 4'!$B$7:$B$52,$A91,'LINHA 4'!P$7:P$52)</f>
        <v>0</v>
      </c>
      <c r="E91" s="89">
        <f>SUMIF('LINHA 4'!$B$7:$B$52,$A91,'LINHA 4'!Q$7:Q$52)</f>
        <v>0</v>
      </c>
      <c r="F91" s="89">
        <f>SUMIF('LINHA 4'!$B$7:$B$52,$A91,'LINHA 4'!R$7:R$52)</f>
        <v>0</v>
      </c>
      <c r="G91" s="89">
        <f>SUMIF('LINHA 4'!$B$7:$B$52,$A91,'LINHA 4'!S$7:S$52)</f>
        <v>0</v>
      </c>
      <c r="H91" s="89">
        <f>SUMIF('LINHA 4'!$B$7:$B$52,$A91,'LINHA 4'!T$7:T$52)</f>
        <v>0</v>
      </c>
      <c r="I91" s="89">
        <f>SUMIF('LINHA 4'!$B$7:$B$52,$A91,'LINHA 4'!X$7:X$52)</f>
        <v>0</v>
      </c>
      <c r="J91" s="89">
        <f>SUMIF('LINHA 4'!$B$7:$B$52,$A91,'LINHA 4'!Y$7:Y$52)</f>
        <v>0</v>
      </c>
      <c r="K91" s="89">
        <f>SUMIF('LINHA 4'!$B$7:$B$52,$A91,'LINHA 4'!Z$7:Z$52)</f>
        <v>0</v>
      </c>
      <c r="L91" s="89">
        <f>SUMIF('LINHA 4'!$B$7:$B$52,$A91,'LINHA 4'!AA$7:AA$52)</f>
        <v>0</v>
      </c>
      <c r="M91" s="89">
        <f>SUMIF('LINHA 4'!$B$7:$B$52,$A91,'LINHA 4'!AB$7:AB$52)</f>
        <v>0</v>
      </c>
      <c r="N91" s="89">
        <f>SUMIF('LINHA 4'!$B$7:$B$52,$A91,'LINHA 4'!AC$7:AC$52)</f>
        <v>0</v>
      </c>
      <c r="O91" s="89">
        <f>SUMIF('LINHA 4'!$B$7:$B$52,$A91,'LINHA 4'!AD$7:AD$52)</f>
        <v>0</v>
      </c>
      <c r="P91" s="89">
        <f>SUMIF('LINHA 4'!$B$7:$B$52,$A91,'LINHA 4'!AH$7:AH$52)</f>
        <v>0</v>
      </c>
      <c r="Q91" s="89">
        <f>SUMIF('LINHA 4'!$B$7:$B$52,$A91,'LINHA 4'!AI$7:AI$52)</f>
        <v>0</v>
      </c>
      <c r="R91" s="89">
        <f>SUMIF('LINHA 4'!$B$7:$B$52,$A91,'LINHA 4'!AJ$7:AJ$52)</f>
        <v>0</v>
      </c>
      <c r="S91" s="89">
        <f>SUMIF('LINHA 4'!$B$7:$B$52,$A91,'LINHA 4'!AK$7:AK$52)</f>
        <v>0</v>
      </c>
      <c r="T91" s="89">
        <f>SUMIF('LINHA 4'!$B$7:$B$52,$A91,'LINHA 4'!AL$7:AL$52)</f>
        <v>0</v>
      </c>
      <c r="U91" s="89">
        <f>SUMIF('LINHA 4'!$B$7:$B$52,$A91,'LINHA 4'!AM$7:AM$52)</f>
        <v>0</v>
      </c>
      <c r="V91" s="89">
        <f>SUMIF('LINHA 4'!$B$7:$B$52,$A91,'LINHA 4'!AN$7:AN$52)</f>
        <v>0</v>
      </c>
      <c r="W91" s="89">
        <f>SUMIF('LINHA 4'!$B$7:$B$52,$A91,'LINHA 4'!AR$7:AR$52)</f>
        <v>0</v>
      </c>
      <c r="X91" s="89">
        <f>SUMIF('LINHA 4'!$B$7:$B$52,$A91,'LINHA 4'!AS$7:AS$52)</f>
        <v>0</v>
      </c>
      <c r="Y91" s="89">
        <f>SUMIF('LINHA 4'!$B$7:$B$52,$A91,'LINHA 4'!AT$7:AT$52)</f>
        <v>0</v>
      </c>
      <c r="Z91" s="89">
        <f>SUMIF('LINHA 4'!$B$7:$B$52,$A91,'LINHA 4'!AU$7:AU$52)</f>
        <v>0</v>
      </c>
      <c r="AA91" s="89">
        <f>SUMIF('LINHA 4'!$B$7:$B$52,$A91,'LINHA 4'!AV$7:AV$52)</f>
        <v>0</v>
      </c>
      <c r="AB91" s="89">
        <f>SUMIF('LINHA 4'!$B$7:$B$52,$A91,'LINHA 4'!AW$7:AW$52)</f>
        <v>0</v>
      </c>
      <c r="AC91" s="89">
        <f>SUMIF('LINHA 4'!$B$7:$B$52,$A91,'LINHA 4'!AX$7:AX$52)</f>
        <v>0</v>
      </c>
      <c r="AD91" s="89">
        <f>SUMIF('LINHA 4'!$B$7:$B$52,$A91,'LINHA 4'!BB$7:BB$52)</f>
        <v>0</v>
      </c>
      <c r="AE91" s="89">
        <f>SUMIF('LINHA 4'!$B$7:$B$52,$A91,'LINHA 4'!BC$7:BC$52)</f>
        <v>0</v>
      </c>
      <c r="AF91" s="89">
        <f>SUMIF('LINHA 4'!$B$7:$B$52,$A91,'LINHA 4'!BD$7:BD$52)</f>
        <v>0</v>
      </c>
      <c r="AG91" s="89">
        <f>SUMIF('LINHA 4'!$B$7:$B$52,$A91,'LINHA 4'!BE$7:BE$52)</f>
        <v>0</v>
      </c>
      <c r="AH91" s="89">
        <f>SUMIF('LINHA 4'!$B$7:$B$52,$A91,'LINHA 4'!BF$7:BF$52)</f>
        <v>0</v>
      </c>
      <c r="AI91" s="89">
        <f>SUMIF('LINHA 4'!$B$7:$B$52,$A91,'LINHA 4'!BG$7:BG$52)</f>
        <v>0</v>
      </c>
      <c r="AJ91" s="89">
        <f>SUMIF('LINHA 4'!$B$7:$B$52,$A91,'LINHA 4'!BH$7:BH$52)</f>
        <v>0</v>
      </c>
      <c r="AK91" s="89">
        <f>SUMIF('LINHA 4'!$B$7:$B$52,$A91,'LINHA 4'!BL$7:BL$52)</f>
        <v>0</v>
      </c>
      <c r="AL91" s="89">
        <f>SUMIF('LINHA 4'!$B$7:$B$52,$A91,'LINHA 4'!BM$7:BM$52)</f>
        <v>0</v>
      </c>
      <c r="AM91" s="323">
        <f t="shared" si="81"/>
        <v>0</v>
      </c>
      <c r="AN91" s="1676"/>
      <c r="AO91" s="906">
        <f>VLOOKUP(A91,MI_ME!$B$246:$D$500,3,0)</f>
        <v>0</v>
      </c>
      <c r="AP91" s="1420">
        <f t="shared" si="86"/>
        <v>0</v>
      </c>
      <c r="AQ91" s="1420">
        <f t="shared" si="67"/>
        <v>0</v>
      </c>
      <c r="AR91" s="1420">
        <f t="shared" si="68"/>
        <v>0</v>
      </c>
      <c r="AS91" s="1420">
        <f t="shared" si="69"/>
        <v>0</v>
      </c>
      <c r="AT91" s="1420">
        <f t="shared" si="83"/>
        <v>0</v>
      </c>
      <c r="AU91" s="1420">
        <f t="shared" si="84"/>
        <v>0</v>
      </c>
      <c r="AV91" s="953"/>
    </row>
    <row r="92" spans="1:52" s="7" customFormat="1" ht="18.899999999999999" customHeight="1" x14ac:dyDescent="0.3">
      <c r="A92" s="905" t="s">
        <v>107</v>
      </c>
      <c r="B92" s="89">
        <f>SUMIF('LINHA 4'!$B$7:$B$52,$A92,'LINHA 4'!N$7:N$52)</f>
        <v>0</v>
      </c>
      <c r="C92" s="89">
        <f>SUMIF('LINHA 4'!$B$7:$B$52,$A92,'LINHA 4'!O$7:O$52)</f>
        <v>0</v>
      </c>
      <c r="D92" s="89">
        <f>SUMIF('LINHA 4'!$B$7:$B$52,$A92,'LINHA 4'!P$7:P$52)</f>
        <v>0</v>
      </c>
      <c r="E92" s="89">
        <f>SUMIF('LINHA 4'!$B$7:$B$52,$A92,'LINHA 4'!Q$7:Q$52)</f>
        <v>0</v>
      </c>
      <c r="F92" s="89">
        <f>SUMIF('LINHA 4'!$B$7:$B$52,$A92,'LINHA 4'!R$7:R$52)</f>
        <v>240</v>
      </c>
      <c r="G92" s="89">
        <f>SUMIF('LINHA 4'!$B$7:$B$52,$A92,'LINHA 4'!S$7:S$52)</f>
        <v>0</v>
      </c>
      <c r="H92" s="89">
        <f>SUMIF('LINHA 4'!$B$7:$B$52,$A92,'LINHA 4'!T$7:T$52)</f>
        <v>0</v>
      </c>
      <c r="I92" s="89">
        <f>SUMIF('LINHA 4'!$B$7:$B$52,$A92,'LINHA 4'!X$7:X$52)</f>
        <v>240</v>
      </c>
      <c r="J92" s="89">
        <f>SUMIF('LINHA 4'!$B$7:$B$52,$A92,'LINHA 4'!Y$7:Y$52)</f>
        <v>240</v>
      </c>
      <c r="K92" s="89">
        <f>SUMIF('LINHA 4'!$B$7:$B$52,$A92,'LINHA 4'!Z$7:Z$52)</f>
        <v>0</v>
      </c>
      <c r="L92" s="89">
        <f>SUMIF('LINHA 4'!$B$7:$B$52,$A92,'LINHA 4'!AA$7:AA$52)</f>
        <v>480</v>
      </c>
      <c r="M92" s="89">
        <f>SUMIF('LINHA 4'!$B$7:$B$52,$A92,'LINHA 4'!AB$7:AB$52)</f>
        <v>240</v>
      </c>
      <c r="N92" s="89">
        <f>SUMIF('LINHA 4'!$B$7:$B$52,$A92,'LINHA 4'!AC$7:AC$52)</f>
        <v>0</v>
      </c>
      <c r="O92" s="89">
        <f>SUMIF('LINHA 4'!$B$7:$B$52,$A92,'LINHA 4'!AD$7:AD$52)</f>
        <v>0</v>
      </c>
      <c r="P92" s="89">
        <f>SUMIF('LINHA 4'!$B$7:$B$52,$A92,'LINHA 4'!AH$7:AH$52)</f>
        <v>240</v>
      </c>
      <c r="Q92" s="89">
        <f>SUMIF('LINHA 4'!$B$7:$B$52,$A92,'LINHA 4'!AI$7:AI$52)</f>
        <v>240</v>
      </c>
      <c r="R92" s="89">
        <f>SUMIF('LINHA 4'!$B$7:$B$52,$A92,'LINHA 4'!AJ$7:AJ$52)</f>
        <v>240</v>
      </c>
      <c r="S92" s="89">
        <f>SUMIF('LINHA 4'!$B$7:$B$52,$A92,'LINHA 4'!AK$7:AK$52)</f>
        <v>240</v>
      </c>
      <c r="T92" s="89">
        <f>SUMIF('LINHA 4'!$B$7:$B$52,$A92,'LINHA 4'!AL$7:AL$52)</f>
        <v>240</v>
      </c>
      <c r="U92" s="89">
        <f>SUMIF('LINHA 4'!$B$7:$B$52,$A92,'LINHA 4'!AM$7:AM$52)</f>
        <v>0</v>
      </c>
      <c r="V92" s="89">
        <f>SUMIF('LINHA 4'!$B$7:$B$52,$A92,'LINHA 4'!AN$7:AN$52)</f>
        <v>0</v>
      </c>
      <c r="W92" s="89">
        <f>SUMIF('LINHA 4'!$B$7:$B$52,$A92,'LINHA 4'!AR$7:AR$52)</f>
        <v>240</v>
      </c>
      <c r="X92" s="89">
        <f>SUMIF('LINHA 4'!$B$7:$B$52,$A92,'LINHA 4'!AS$7:AS$52)</f>
        <v>240</v>
      </c>
      <c r="Y92" s="89">
        <f>SUMIF('LINHA 4'!$B$7:$B$52,$A92,'LINHA 4'!AT$7:AT$52)</f>
        <v>240</v>
      </c>
      <c r="Z92" s="89">
        <f>SUMIF('LINHA 4'!$B$7:$B$52,$A92,'LINHA 4'!AU$7:AU$52)</f>
        <v>240</v>
      </c>
      <c r="AA92" s="89">
        <f>SUMIF('LINHA 4'!$B$7:$B$52,$A92,'LINHA 4'!AV$7:AV$52)</f>
        <v>240</v>
      </c>
      <c r="AB92" s="89">
        <f>SUMIF('LINHA 4'!$B$7:$B$52,$A92,'LINHA 4'!AW$7:AW$52)</f>
        <v>0</v>
      </c>
      <c r="AC92" s="89">
        <f>SUMIF('LINHA 4'!$B$7:$B$52,$A92,'LINHA 4'!AX$7:AX$52)</f>
        <v>0</v>
      </c>
      <c r="AD92" s="89">
        <f>SUMIF('LINHA 4'!$B$7:$B$52,$A92,'LINHA 4'!BB$7:BB$52)</f>
        <v>0</v>
      </c>
      <c r="AE92" s="89">
        <f>SUMIF('LINHA 4'!$B$7:$B$52,$A92,'LINHA 4'!BC$7:BC$52)</f>
        <v>0</v>
      </c>
      <c r="AF92" s="89">
        <f>SUMIF('LINHA 4'!$B$7:$B$52,$A92,'LINHA 4'!BD$7:BD$52)</f>
        <v>0</v>
      </c>
      <c r="AG92" s="89">
        <f>SUMIF('LINHA 4'!$B$7:$B$52,$A92,'LINHA 4'!BE$7:BE$52)</f>
        <v>0</v>
      </c>
      <c r="AH92" s="89">
        <f>SUMIF('LINHA 4'!$B$7:$B$52,$A92,'LINHA 4'!BF$7:BF$52)</f>
        <v>0</v>
      </c>
      <c r="AI92" s="89">
        <f>SUMIF('LINHA 4'!$B$7:$B$52,$A92,'LINHA 4'!BG$7:BG$52)</f>
        <v>0</v>
      </c>
      <c r="AJ92" s="89">
        <f>SUMIF('LINHA 4'!$B$7:$B$52,$A92,'LINHA 4'!BH$7:BH$52)</f>
        <v>0</v>
      </c>
      <c r="AK92" s="89">
        <f>SUMIF('LINHA 4'!$B$7:$B$52,$A92,'LINHA 4'!BL$7:BL$52)</f>
        <v>0</v>
      </c>
      <c r="AL92" s="89">
        <f>SUMIF('LINHA 4'!$B$7:$B$52,$A92,'LINHA 4'!BM$7:BM$52)</f>
        <v>0</v>
      </c>
      <c r="AM92" s="323">
        <f t="shared" si="81"/>
        <v>3840</v>
      </c>
      <c r="AN92" s="1676"/>
      <c r="AO92" s="906">
        <f>VLOOKUP(A92,MI_ME!$B$246:$D$500,3,0)</f>
        <v>0</v>
      </c>
      <c r="AP92" s="1420">
        <f t="shared" si="86"/>
        <v>240</v>
      </c>
      <c r="AQ92" s="1420">
        <f t="shared" si="67"/>
        <v>1200</v>
      </c>
      <c r="AR92" s="1420">
        <f t="shared" si="68"/>
        <v>1200</v>
      </c>
      <c r="AS92" s="1420">
        <f t="shared" si="69"/>
        <v>1200</v>
      </c>
      <c r="AT92" s="1420">
        <f t="shared" si="83"/>
        <v>0</v>
      </c>
      <c r="AU92" s="1420">
        <f t="shared" si="84"/>
        <v>0</v>
      </c>
      <c r="AV92" s="953"/>
    </row>
    <row r="93" spans="1:52" s="87" customFormat="1" ht="18.899999999999999" customHeight="1" x14ac:dyDescent="0.3">
      <c r="A93" s="909"/>
      <c r="B93" s="168">
        <f t="shared" ref="B93:AM93" si="87">SUM(B62:B92)</f>
        <v>0</v>
      </c>
      <c r="C93" s="168">
        <f t="shared" si="87"/>
        <v>0</v>
      </c>
      <c r="D93" s="168">
        <f t="shared" si="87"/>
        <v>0</v>
      </c>
      <c r="E93" s="168">
        <f t="shared" si="87"/>
        <v>0</v>
      </c>
      <c r="F93" s="168">
        <f t="shared" si="87"/>
        <v>2943</v>
      </c>
      <c r="G93" s="168">
        <f t="shared" si="87"/>
        <v>0</v>
      </c>
      <c r="H93" s="168">
        <f t="shared" si="87"/>
        <v>0</v>
      </c>
      <c r="I93" s="168">
        <f t="shared" si="87"/>
        <v>1257</v>
      </c>
      <c r="J93" s="168">
        <f t="shared" si="87"/>
        <v>1230</v>
      </c>
      <c r="K93" s="168">
        <f t="shared" si="87"/>
        <v>1201</v>
      </c>
      <c r="L93" s="168">
        <f t="shared" si="87"/>
        <v>2503</v>
      </c>
      <c r="M93" s="168">
        <f t="shared" si="87"/>
        <v>2426</v>
      </c>
      <c r="N93" s="168">
        <f t="shared" si="87"/>
        <v>0</v>
      </c>
      <c r="O93" s="168">
        <f t="shared" si="87"/>
        <v>0</v>
      </c>
      <c r="P93" s="168">
        <f t="shared" si="87"/>
        <v>1257</v>
      </c>
      <c r="Q93" s="168">
        <f t="shared" si="87"/>
        <v>1257</v>
      </c>
      <c r="R93" s="168">
        <f t="shared" si="87"/>
        <v>2524</v>
      </c>
      <c r="S93" s="168">
        <f t="shared" si="87"/>
        <v>2301</v>
      </c>
      <c r="T93" s="168">
        <f t="shared" si="87"/>
        <v>2399</v>
      </c>
      <c r="U93" s="168">
        <f t="shared" si="87"/>
        <v>0</v>
      </c>
      <c r="V93" s="168">
        <f t="shared" si="87"/>
        <v>0</v>
      </c>
      <c r="W93" s="168">
        <f t="shared" si="87"/>
        <v>1257</v>
      </c>
      <c r="X93" s="168">
        <f t="shared" si="87"/>
        <v>1257</v>
      </c>
      <c r="Y93" s="168">
        <f t="shared" si="87"/>
        <v>2471</v>
      </c>
      <c r="Z93" s="168">
        <f t="shared" si="87"/>
        <v>2391</v>
      </c>
      <c r="AA93" s="168">
        <f t="shared" si="87"/>
        <v>2149</v>
      </c>
      <c r="AB93" s="168">
        <f t="shared" si="87"/>
        <v>0</v>
      </c>
      <c r="AC93" s="168">
        <f t="shared" si="87"/>
        <v>0</v>
      </c>
      <c r="AD93" s="168">
        <f t="shared" si="87"/>
        <v>0</v>
      </c>
      <c r="AE93" s="168">
        <f t="shared" si="87"/>
        <v>0</v>
      </c>
      <c r="AF93" s="168">
        <f t="shared" si="87"/>
        <v>0</v>
      </c>
      <c r="AG93" s="168">
        <f t="shared" si="87"/>
        <v>0</v>
      </c>
      <c r="AH93" s="168">
        <f t="shared" si="87"/>
        <v>0</v>
      </c>
      <c r="AI93" s="168">
        <f t="shared" si="87"/>
        <v>0</v>
      </c>
      <c r="AJ93" s="168">
        <f t="shared" si="87"/>
        <v>0</v>
      </c>
      <c r="AK93" s="168">
        <f t="shared" si="87"/>
        <v>0</v>
      </c>
      <c r="AL93" s="168">
        <f t="shared" si="87"/>
        <v>0</v>
      </c>
      <c r="AM93" s="326">
        <f t="shared" si="87"/>
        <v>30823</v>
      </c>
      <c r="AN93" s="1676"/>
      <c r="AO93" s="906"/>
      <c r="AP93" s="1419">
        <f t="shared" si="86"/>
        <v>2943</v>
      </c>
      <c r="AQ93" s="1419">
        <f t="shared" si="67"/>
        <v>8617</v>
      </c>
      <c r="AR93" s="1419">
        <f t="shared" si="68"/>
        <v>9738</v>
      </c>
      <c r="AS93" s="1419">
        <f t="shared" si="69"/>
        <v>9525</v>
      </c>
      <c r="AT93" s="1419">
        <f t="shared" si="83"/>
        <v>0</v>
      </c>
      <c r="AU93" s="1419">
        <f t="shared" si="84"/>
        <v>0</v>
      </c>
      <c r="AV93" s="1289">
        <f>AM93-'LINHA 4'!BB1</f>
        <v>-960</v>
      </c>
    </row>
    <row r="94" spans="1:52" s="7" customFormat="1" ht="18.899999999999999" customHeight="1" x14ac:dyDescent="0.3">
      <c r="A94" s="910" t="s">
        <v>647</v>
      </c>
      <c r="B94" s="165">
        <f>SUMIF('LINHA 5'!$B$7:$B$91,$A94,'LINHA 5'!N$7:N$91)</f>
        <v>0</v>
      </c>
      <c r="C94" s="165">
        <f>SUMIF('LINHA 5'!$B$7:$B$91,$A94,'LINHA 5'!O$7:O$91)</f>
        <v>0</v>
      </c>
      <c r="D94" s="165">
        <f>SUMIF('LINHA 5'!$B$7:$B$91,$A94,'LINHA 5'!P$7:P$91)</f>
        <v>0</v>
      </c>
      <c r="E94" s="165">
        <f>SUMIF('LINHA 5'!$B$7:$B$91,$A94,'LINHA 5'!Q$7:Q$91)</f>
        <v>0</v>
      </c>
      <c r="F94" s="165">
        <f>SUMIF('LINHA 5'!$B$7:$B$91,$A94,'LINHA 5'!R$7:R$91)</f>
        <v>0</v>
      </c>
      <c r="G94" s="165">
        <f>SUMIF('LINHA 5'!$B$7:$B$91,$A94,'LINHA 5'!S$7:S$91)</f>
        <v>0</v>
      </c>
      <c r="H94" s="165">
        <f>SUMIF('LINHA 5'!$B$7:$B$91,$A94,'LINHA 5'!T$7:T$91)</f>
        <v>0</v>
      </c>
      <c r="I94" s="165">
        <f>SUMIF('LINHA 5'!$B$7:$B$91,$A94,'LINHA 5'!X$7:X$91)</f>
        <v>960</v>
      </c>
      <c r="J94" s="165">
        <f>SUMIF('LINHA 5'!$B$7:$B$91,$A94,'LINHA 5'!Y$7:Y$91)</f>
        <v>480</v>
      </c>
      <c r="K94" s="165">
        <f>SUMIF('LINHA 5'!$B$7:$B$91,$A94,'LINHA 5'!Z$7:Z$91)</f>
        <v>960</v>
      </c>
      <c r="L94" s="165">
        <f>SUMIF('LINHA 5'!$B$7:$B$91,$A94,'LINHA 5'!AA$7:AA$91)</f>
        <v>0</v>
      </c>
      <c r="M94" s="165">
        <f>SUMIF('LINHA 5'!$B$7:$B$91,$A94,'LINHA 5'!AB$7:AB$91)</f>
        <v>0</v>
      </c>
      <c r="N94" s="165">
        <f>SUMIF('LINHA 5'!$B$7:$B$91,$A94,'LINHA 5'!AC$7:AC$91)</f>
        <v>720</v>
      </c>
      <c r="O94" s="165">
        <f>SUMIF('LINHA 5'!$B$7:$B$91,$A94,'LINHA 5'!AD$7:AD$91)</f>
        <v>0</v>
      </c>
      <c r="P94" s="165">
        <f>SUMIF('LINHA 5'!$B$7:$B$91,$A94,'LINHA 5'!AH$7:AH$91)</f>
        <v>960</v>
      </c>
      <c r="Q94" s="165">
        <f>SUMIF('LINHA 5'!$B$7:$B$91,$A94,'LINHA 5'!AI$7:AI$91)</f>
        <v>720</v>
      </c>
      <c r="R94" s="165">
        <f>SUMIF('LINHA 5'!$B$7:$B$91,$A94,'LINHA 5'!AJ$7:AJ$91)</f>
        <v>0</v>
      </c>
      <c r="S94" s="165">
        <f>SUMIF('LINHA 5'!$B$7:$B$91,$A94,'LINHA 5'!AK$7:AK$91)</f>
        <v>0</v>
      </c>
      <c r="T94" s="165">
        <f>SUMIF('LINHA 5'!$B$7:$B$91,$A94,'LINHA 5'!AL$7:AL$91)</f>
        <v>0</v>
      </c>
      <c r="U94" s="165">
        <f>SUMIF('LINHA 5'!$B$7:$B$91,$A94,'LINHA 5'!AM$7:AM$91)</f>
        <v>720</v>
      </c>
      <c r="V94" s="165">
        <f>SUMIF('LINHA 5'!$B$7:$B$91,$A94,'LINHA 5'!AN$7:AN$91)</f>
        <v>0</v>
      </c>
      <c r="W94" s="165">
        <f>SUMIF('LINHA 5'!$B$7:$B$91,$A94,'LINHA 5'!AR$7:AR$91)</f>
        <v>960</v>
      </c>
      <c r="X94" s="165">
        <f>SUMIF('LINHA 5'!$B$7:$B$91,$A94,'LINHA 5'!AS$7:AS$91)</f>
        <v>720</v>
      </c>
      <c r="Y94" s="165">
        <f>SUMIF('LINHA 5'!$B$7:$B$91,$A94,'LINHA 5'!AT$7:AT$91)</f>
        <v>0</v>
      </c>
      <c r="Z94" s="165">
        <f>SUMIF('LINHA 5'!$B$7:$B$91,$A94,'LINHA 5'!AU$7:AU$91)</f>
        <v>720</v>
      </c>
      <c r="AA94" s="165">
        <f>SUMIF('LINHA 5'!$B$7:$B$91,$A94,'LINHA 5'!AV$7:AV$91)</f>
        <v>0</v>
      </c>
      <c r="AB94" s="165">
        <f>SUMIF('LINHA 5'!$B$7:$B$91,$A94,'LINHA 5'!AW$7:AW$91)</f>
        <v>0</v>
      </c>
      <c r="AC94" s="165">
        <f>SUMIF('LINHA 5'!$B$7:$B$91,$A94,'LINHA 5'!AX$7:AX$91)</f>
        <v>0</v>
      </c>
      <c r="AD94" s="165">
        <f>SUMIF('LINHA 5'!$B$7:$B$91,$A94,'LINHA 5'!BB$7:BB$91)</f>
        <v>0</v>
      </c>
      <c r="AE94" s="165">
        <f>SUMIF('LINHA 5'!$B$7:$B$91,$A94,'LINHA 5'!BC$7:BC$91)</f>
        <v>0</v>
      </c>
      <c r="AF94" s="165">
        <f>SUMIF('LINHA 5'!$B$7:$B$91,$A94,'LINHA 5'!BD$7:BD$91)</f>
        <v>0</v>
      </c>
      <c r="AG94" s="165">
        <f>SUMIF('LINHA 5'!$B$7:$B$91,$A94,'LINHA 5'!BE$7:BE$91)</f>
        <v>0</v>
      </c>
      <c r="AH94" s="165">
        <f>SUMIF('LINHA 5'!$B$7:$B$91,$A94,'LINHA 5'!BF$7:BF$91)</f>
        <v>0</v>
      </c>
      <c r="AI94" s="165">
        <f>SUMIF('LINHA 5'!$B$7:$B$91,$A94,'LINHA 5'!BG$7:BG$91)</f>
        <v>0</v>
      </c>
      <c r="AJ94" s="165">
        <f>SUMIF('LINHA 5'!$B$7:$B$91,$A94,'LINHA 5'!BH$7:BH$91)</f>
        <v>0</v>
      </c>
      <c r="AK94" s="165">
        <f>SUMIF('LINHA 5'!$B$7:$B$91,$A94,'LINHA 5'!BL$7:BL$91)</f>
        <v>0</v>
      </c>
      <c r="AL94" s="165">
        <f>SUMIF('LINHA 5'!$B$7:$B$91,$A94,'LINHA 5'!BM$7:BM$91)</f>
        <v>0</v>
      </c>
      <c r="AM94" s="327">
        <f t="shared" ref="AM94:AM102" si="88">SUM(B94:AL94)</f>
        <v>7920</v>
      </c>
      <c r="AN94" s="1676">
        <v>5</v>
      </c>
      <c r="AO94" s="906">
        <f>VLOOKUP(A94,MI_ME!$B$246:$D$500,3,0)</f>
        <v>0</v>
      </c>
      <c r="AP94" s="1420">
        <f t="shared" si="86"/>
        <v>0</v>
      </c>
      <c r="AQ94" s="1420">
        <f t="shared" si="67"/>
        <v>3120</v>
      </c>
      <c r="AR94" s="1420">
        <f t="shared" si="68"/>
        <v>2400</v>
      </c>
      <c r="AS94" s="1420">
        <f t="shared" si="69"/>
        <v>2400</v>
      </c>
      <c r="AT94" s="1420">
        <f t="shared" si="83"/>
        <v>0</v>
      </c>
      <c r="AU94" s="1420">
        <f t="shared" si="84"/>
        <v>0</v>
      </c>
      <c r="AV94" s="953"/>
    </row>
    <row r="95" spans="1:52" s="7" customFormat="1" ht="18.899999999999999" customHeight="1" x14ac:dyDescent="0.3">
      <c r="A95" s="905" t="s">
        <v>113</v>
      </c>
      <c r="B95" s="89">
        <f>SUMIF('LINHA 5'!$B$7:$B$91,$A95,'LINHA 5'!N$7:N$91)</f>
        <v>0</v>
      </c>
      <c r="C95" s="89">
        <f>SUMIF('LINHA 5'!$B$7:$B$91,$A95,'LINHA 5'!O$7:O$91)</f>
        <v>0</v>
      </c>
      <c r="D95" s="89">
        <f>SUMIF('LINHA 5'!$B$7:$B$91,$A95,'LINHA 5'!P$7:P$91)</f>
        <v>0</v>
      </c>
      <c r="E95" s="89">
        <f>SUMIF('LINHA 5'!$B$7:$B$91,$A95,'LINHA 5'!Q$7:Q$91)</f>
        <v>0</v>
      </c>
      <c r="F95" s="89">
        <f>SUMIF('LINHA 5'!$B$7:$B$91,$A95,'LINHA 5'!R$7:R$91)</f>
        <v>0</v>
      </c>
      <c r="G95" s="89">
        <f>SUMIF('LINHA 5'!$B$7:$B$91,$A95,'LINHA 5'!S$7:S$91)</f>
        <v>0</v>
      </c>
      <c r="H95" s="89">
        <f>SUMIF('LINHA 5'!$B$7:$B$91,$A95,'LINHA 5'!T$7:T$91)</f>
        <v>0</v>
      </c>
      <c r="I95" s="89">
        <f>SUMIF('LINHA 5'!$B$7:$B$91,$A95,'LINHA 5'!X$7:X$91)</f>
        <v>0</v>
      </c>
      <c r="J95" s="89">
        <f>SUMIF('LINHA 5'!$B$7:$B$91,$A95,'LINHA 5'!Y$7:Y$91)</f>
        <v>0</v>
      </c>
      <c r="K95" s="89">
        <f>SUMIF('LINHA 5'!$B$7:$B$91,$A95,'LINHA 5'!Z$7:Z$91)</f>
        <v>0</v>
      </c>
      <c r="L95" s="89">
        <f>SUMIF('LINHA 5'!$B$7:$B$91,$A95,'LINHA 5'!AA$7:AA$91)</f>
        <v>0</v>
      </c>
      <c r="M95" s="89">
        <f>SUMIF('LINHA 5'!$B$7:$B$91,$A95,'LINHA 5'!AB$7:AB$91)</f>
        <v>0</v>
      </c>
      <c r="N95" s="89">
        <f>SUMIF('LINHA 5'!$B$7:$B$91,$A95,'LINHA 5'!AC$7:AC$91)</f>
        <v>0</v>
      </c>
      <c r="O95" s="89">
        <f>SUMIF('LINHA 5'!$B$7:$B$91,$A95,'LINHA 5'!AD$7:AD$91)</f>
        <v>0</v>
      </c>
      <c r="P95" s="89">
        <f>SUMIF('LINHA 5'!$B$7:$B$91,$A95,'LINHA 5'!AH$7:AH$91)</f>
        <v>0</v>
      </c>
      <c r="Q95" s="89">
        <f>SUMIF('LINHA 5'!$B$7:$B$91,$A95,'LINHA 5'!AI$7:AI$91)</f>
        <v>0</v>
      </c>
      <c r="R95" s="89">
        <f>SUMIF('LINHA 5'!$B$7:$B$91,$A95,'LINHA 5'!AJ$7:AJ$91)</f>
        <v>0</v>
      </c>
      <c r="S95" s="89">
        <f>SUMIF('LINHA 5'!$B$7:$B$91,$A95,'LINHA 5'!AK$7:AK$91)</f>
        <v>0</v>
      </c>
      <c r="T95" s="89">
        <f>SUMIF('LINHA 5'!$B$7:$B$91,$A95,'LINHA 5'!AL$7:AL$91)</f>
        <v>0</v>
      </c>
      <c r="U95" s="89">
        <f>SUMIF('LINHA 5'!$B$7:$B$91,$A95,'LINHA 5'!AM$7:AM$91)</f>
        <v>0</v>
      </c>
      <c r="V95" s="89">
        <f>SUMIF('LINHA 5'!$B$7:$B$91,$A95,'LINHA 5'!AN$7:AN$91)</f>
        <v>0</v>
      </c>
      <c r="W95" s="89">
        <f>SUMIF('LINHA 5'!$B$7:$B$91,$A95,'LINHA 5'!AR$7:AR$91)</f>
        <v>0</v>
      </c>
      <c r="X95" s="89">
        <f>SUMIF('LINHA 5'!$B$7:$B$91,$A95,'LINHA 5'!AS$7:AS$91)</f>
        <v>0</v>
      </c>
      <c r="Y95" s="89">
        <f>SUMIF('LINHA 5'!$B$7:$B$91,$A95,'LINHA 5'!AT$7:AT$91)</f>
        <v>0</v>
      </c>
      <c r="Z95" s="89">
        <f>SUMIF('LINHA 5'!$B$7:$B$91,$A95,'LINHA 5'!AU$7:AU$91)</f>
        <v>0</v>
      </c>
      <c r="AA95" s="89">
        <f>SUMIF('LINHA 5'!$B$7:$B$91,$A95,'LINHA 5'!AV$7:AV$91)</f>
        <v>0</v>
      </c>
      <c r="AB95" s="89">
        <f>SUMIF('LINHA 5'!$B$7:$B$91,$A95,'LINHA 5'!AW$7:AW$91)</f>
        <v>0</v>
      </c>
      <c r="AC95" s="89">
        <f>SUMIF('LINHA 5'!$B$7:$B$91,$A95,'LINHA 5'!AX$7:AX$91)</f>
        <v>0</v>
      </c>
      <c r="AD95" s="89">
        <f>SUMIF('LINHA 5'!$B$7:$B$91,$A95,'LINHA 5'!BB$7:BB$91)</f>
        <v>0</v>
      </c>
      <c r="AE95" s="89">
        <f>SUMIF('LINHA 5'!$B$7:$B$91,$A95,'LINHA 5'!BC$7:BC$91)</f>
        <v>0</v>
      </c>
      <c r="AF95" s="89">
        <f>SUMIF('LINHA 5'!$B$7:$B$91,$A95,'LINHA 5'!BD$7:BD$91)</f>
        <v>0</v>
      </c>
      <c r="AG95" s="89">
        <f>SUMIF('LINHA 5'!$B$7:$B$91,$A95,'LINHA 5'!BE$7:BE$91)</f>
        <v>0</v>
      </c>
      <c r="AH95" s="89">
        <f>SUMIF('LINHA 5'!$B$7:$B$91,$A95,'LINHA 5'!BF$7:BF$91)</f>
        <v>0</v>
      </c>
      <c r="AI95" s="89">
        <f>SUMIF('LINHA 5'!$B$7:$B$91,$A95,'LINHA 5'!BG$7:BG$91)</f>
        <v>0</v>
      </c>
      <c r="AJ95" s="89">
        <f>SUMIF('LINHA 5'!$B$7:$B$91,$A95,'LINHA 5'!BH$7:BH$91)</f>
        <v>0</v>
      </c>
      <c r="AK95" s="89">
        <f>SUMIF('LINHA 5'!$B$7:$B$91,$A95,'LINHA 5'!BL$7:BL$91)</f>
        <v>0</v>
      </c>
      <c r="AL95" s="89">
        <f>SUMIF('LINHA 5'!$B$7:$B$91,$A95,'LINHA 5'!BM$7:BM$91)</f>
        <v>0</v>
      </c>
      <c r="AM95" s="323">
        <f t="shared" si="88"/>
        <v>0</v>
      </c>
      <c r="AN95" s="1676"/>
      <c r="AO95" s="906">
        <f>VLOOKUP(A95,MI_ME!$B$246:$D$500,3,0)</f>
        <v>0</v>
      </c>
      <c r="AP95" s="1420">
        <f t="shared" si="86"/>
        <v>0</v>
      </c>
      <c r="AQ95" s="1420">
        <f t="shared" si="67"/>
        <v>0</v>
      </c>
      <c r="AR95" s="1420">
        <f t="shared" si="68"/>
        <v>0</v>
      </c>
      <c r="AS95" s="1420">
        <f t="shared" si="69"/>
        <v>0</v>
      </c>
      <c r="AT95" s="1420">
        <f t="shared" si="83"/>
        <v>0</v>
      </c>
      <c r="AU95" s="1420">
        <f t="shared" si="84"/>
        <v>0</v>
      </c>
      <c r="AV95" s="953"/>
    </row>
    <row r="96" spans="1:52" s="7" customFormat="1" ht="18.899999999999999" customHeight="1" x14ac:dyDescent="0.3">
      <c r="A96" s="905" t="s">
        <v>698</v>
      </c>
      <c r="B96" s="89">
        <f>SUMIF('LINHA 5'!$B$7:$B$91,$A96,'LINHA 5'!N$7:N$91)</f>
        <v>0</v>
      </c>
      <c r="C96" s="89">
        <f>SUMIF('LINHA 5'!$B$7:$B$91,$A96,'LINHA 5'!O$7:O$91)</f>
        <v>0</v>
      </c>
      <c r="D96" s="89">
        <f>SUMIF('LINHA 5'!$B$7:$B$91,$A96,'LINHA 5'!P$7:P$91)</f>
        <v>0</v>
      </c>
      <c r="E96" s="89">
        <f>SUMIF('LINHA 5'!$B$7:$B$91,$A96,'LINHA 5'!Q$7:Q$91)</f>
        <v>0</v>
      </c>
      <c r="F96" s="89">
        <f>SUMIF('LINHA 5'!$B$7:$B$91,$A96,'LINHA 5'!R$7:R$91)</f>
        <v>240</v>
      </c>
      <c r="G96" s="89">
        <f>SUMIF('LINHA 5'!$B$7:$B$91,$A96,'LINHA 5'!S$7:S$91)</f>
        <v>0</v>
      </c>
      <c r="H96" s="89">
        <f>SUMIF('LINHA 5'!$B$7:$B$91,$A96,'LINHA 5'!T$7:T$91)</f>
        <v>0</v>
      </c>
      <c r="I96" s="89">
        <f>SUMIF('LINHA 5'!$B$7:$B$91,$A96,'LINHA 5'!X$7:X$91)</f>
        <v>0</v>
      </c>
      <c r="J96" s="89">
        <f>SUMIF('LINHA 5'!$B$7:$B$91,$A96,'LINHA 5'!Y$7:Y$91)</f>
        <v>480</v>
      </c>
      <c r="K96" s="89">
        <f>SUMIF('LINHA 5'!$B$7:$B$91,$A96,'LINHA 5'!Z$7:Z$91)</f>
        <v>0</v>
      </c>
      <c r="L96" s="89">
        <f>SUMIF('LINHA 5'!$B$7:$B$91,$A96,'LINHA 5'!AA$7:AA$91)</f>
        <v>0</v>
      </c>
      <c r="M96" s="89">
        <f>SUMIF('LINHA 5'!$B$7:$B$91,$A96,'LINHA 5'!AB$7:AB$91)</f>
        <v>0</v>
      </c>
      <c r="N96" s="89">
        <f>SUMIF('LINHA 5'!$B$7:$B$91,$A96,'LINHA 5'!AC$7:AC$91)</f>
        <v>0</v>
      </c>
      <c r="O96" s="89">
        <f>SUMIF('LINHA 5'!$B$7:$B$91,$A96,'LINHA 5'!AD$7:AD$91)</f>
        <v>0</v>
      </c>
      <c r="P96" s="89">
        <f>SUMIF('LINHA 5'!$B$7:$B$91,$A96,'LINHA 5'!AH$7:AH$91)</f>
        <v>0</v>
      </c>
      <c r="Q96" s="89">
        <f>SUMIF('LINHA 5'!$B$7:$B$91,$A96,'LINHA 5'!AI$7:AI$91)</f>
        <v>720</v>
      </c>
      <c r="R96" s="89">
        <f>SUMIF('LINHA 5'!$B$7:$B$91,$A96,'LINHA 5'!AJ$7:AJ$91)</f>
        <v>0</v>
      </c>
      <c r="S96" s="89">
        <f>SUMIF('LINHA 5'!$B$7:$B$91,$A96,'LINHA 5'!AK$7:AK$91)</f>
        <v>0</v>
      </c>
      <c r="T96" s="89">
        <f>SUMIF('LINHA 5'!$B$7:$B$91,$A96,'LINHA 5'!AL$7:AL$91)</f>
        <v>0</v>
      </c>
      <c r="U96" s="89">
        <f>SUMIF('LINHA 5'!$B$7:$B$91,$A96,'LINHA 5'!AM$7:AM$91)</f>
        <v>0</v>
      </c>
      <c r="V96" s="89">
        <f>SUMIF('LINHA 5'!$B$7:$B$91,$A96,'LINHA 5'!AN$7:AN$91)</f>
        <v>0</v>
      </c>
      <c r="W96" s="89">
        <f>SUMIF('LINHA 5'!$B$7:$B$91,$A96,'LINHA 5'!AR$7:AR$91)</f>
        <v>0</v>
      </c>
      <c r="X96" s="89">
        <f>SUMIF('LINHA 5'!$B$7:$B$91,$A96,'LINHA 5'!AS$7:AS$91)</f>
        <v>480</v>
      </c>
      <c r="Y96" s="89">
        <f>SUMIF('LINHA 5'!$B$7:$B$91,$A96,'LINHA 5'!AT$7:AT$91)</f>
        <v>0</v>
      </c>
      <c r="Z96" s="89">
        <f>SUMIF('LINHA 5'!$B$7:$B$91,$A96,'LINHA 5'!AU$7:AU$91)</f>
        <v>0</v>
      </c>
      <c r="AA96" s="89">
        <f>SUMIF('LINHA 5'!$B$7:$B$91,$A96,'LINHA 5'!AV$7:AV$91)</f>
        <v>0</v>
      </c>
      <c r="AB96" s="89">
        <f>SUMIF('LINHA 5'!$B$7:$B$91,$A96,'LINHA 5'!AW$7:AW$91)</f>
        <v>0</v>
      </c>
      <c r="AC96" s="89">
        <f>SUMIF('LINHA 5'!$B$7:$B$91,$A96,'LINHA 5'!AX$7:AX$91)</f>
        <v>0</v>
      </c>
      <c r="AD96" s="89">
        <f>SUMIF('LINHA 5'!$B$7:$B$91,$A96,'LINHA 5'!BB$7:BB$91)</f>
        <v>0</v>
      </c>
      <c r="AE96" s="89">
        <f>SUMIF('LINHA 5'!$B$7:$B$91,$A96,'LINHA 5'!BC$7:BC$91)</f>
        <v>0</v>
      </c>
      <c r="AF96" s="89">
        <f>SUMIF('LINHA 5'!$B$7:$B$91,$A96,'LINHA 5'!BD$7:BD$91)</f>
        <v>0</v>
      </c>
      <c r="AG96" s="89">
        <f>SUMIF('LINHA 5'!$B$7:$B$91,$A96,'LINHA 5'!BE$7:BE$91)</f>
        <v>0</v>
      </c>
      <c r="AH96" s="89">
        <f>SUMIF('LINHA 5'!$B$7:$B$91,$A96,'LINHA 5'!BF$7:BF$91)</f>
        <v>0</v>
      </c>
      <c r="AI96" s="89">
        <f>SUMIF('LINHA 5'!$B$7:$B$91,$A96,'LINHA 5'!BG$7:BG$91)</f>
        <v>0</v>
      </c>
      <c r="AJ96" s="89">
        <f>SUMIF('LINHA 5'!$B$7:$B$91,$A96,'LINHA 5'!BH$7:BH$91)</f>
        <v>0</v>
      </c>
      <c r="AK96" s="89">
        <f>SUMIF('LINHA 5'!$B$7:$B$91,$A96,'LINHA 5'!BL$7:BL$91)</f>
        <v>0</v>
      </c>
      <c r="AL96" s="89">
        <f>SUMIF('LINHA 5'!$B$7:$B$91,$A96,'LINHA 5'!BM$7:BM$91)</f>
        <v>0</v>
      </c>
      <c r="AM96" s="323">
        <f t="shared" si="88"/>
        <v>1920</v>
      </c>
      <c r="AN96" s="1676"/>
      <c r="AO96" s="906">
        <f>VLOOKUP(A96,MI_ME!$B$246:$D$500,3,0)</f>
        <v>0</v>
      </c>
      <c r="AP96" s="1420">
        <f t="shared" ref="AP96:AP120" si="89">SUM(B96:H96)</f>
        <v>240</v>
      </c>
      <c r="AQ96" s="1420">
        <f t="shared" ref="AQ96:AQ120" si="90">SUM(I96:O96)</f>
        <v>480</v>
      </c>
      <c r="AR96" s="1420">
        <f t="shared" ref="AR96:AR120" si="91">SUM(P96:V96)</f>
        <v>720</v>
      </c>
      <c r="AS96" s="1420">
        <f t="shared" ref="AS96:AS120" si="92">SUM(W96:AC96)</f>
        <v>480</v>
      </c>
      <c r="AT96" s="1420">
        <f t="shared" si="83"/>
        <v>0</v>
      </c>
      <c r="AU96" s="1420">
        <f t="shared" si="84"/>
        <v>0</v>
      </c>
      <c r="AV96" s="953"/>
    </row>
    <row r="97" spans="1:48" s="7" customFormat="1" ht="18.899999999999999" customHeight="1" x14ac:dyDescent="0.3">
      <c r="A97" s="905" t="s">
        <v>649</v>
      </c>
      <c r="B97" s="89">
        <f>SUMIF('LINHA 5'!$B$7:$B$91,$A97,'LINHA 5'!N$7:N$91)</f>
        <v>0</v>
      </c>
      <c r="C97" s="89">
        <f>SUMIF('LINHA 5'!$B$7:$B$91,$A97,'LINHA 5'!O$7:O$91)</f>
        <v>0</v>
      </c>
      <c r="D97" s="89">
        <f>SUMIF('LINHA 5'!$B$7:$B$91,$A97,'LINHA 5'!P$7:P$91)</f>
        <v>0</v>
      </c>
      <c r="E97" s="89">
        <f>SUMIF('LINHA 5'!$B$7:$B$91,$A97,'LINHA 5'!Q$7:Q$91)</f>
        <v>0</v>
      </c>
      <c r="F97" s="89">
        <f>SUMIF('LINHA 5'!$B$7:$B$91,$A97,'LINHA 5'!R$7:R$91)</f>
        <v>0</v>
      </c>
      <c r="G97" s="89">
        <f>SUMIF('LINHA 5'!$B$7:$B$91,$A97,'LINHA 5'!S$7:S$91)</f>
        <v>0</v>
      </c>
      <c r="H97" s="89">
        <f>SUMIF('LINHA 5'!$B$7:$B$91,$A97,'LINHA 5'!T$7:T$91)</f>
        <v>0</v>
      </c>
      <c r="I97" s="89">
        <f>SUMIF('LINHA 5'!$B$7:$B$91,$A97,'LINHA 5'!X$7:X$91)</f>
        <v>0</v>
      </c>
      <c r="J97" s="89">
        <f>SUMIF('LINHA 5'!$B$7:$B$91,$A97,'LINHA 5'!Y$7:Y$91)</f>
        <v>0</v>
      </c>
      <c r="K97" s="89">
        <f>SUMIF('LINHA 5'!$B$7:$B$91,$A97,'LINHA 5'!Z$7:Z$91)</f>
        <v>720</v>
      </c>
      <c r="L97" s="89">
        <f>SUMIF('LINHA 5'!$B$7:$B$91,$A97,'LINHA 5'!AA$7:AA$91)</f>
        <v>0</v>
      </c>
      <c r="M97" s="89">
        <f>SUMIF('LINHA 5'!$B$7:$B$91,$A97,'LINHA 5'!AB$7:AB$91)</f>
        <v>0</v>
      </c>
      <c r="N97" s="89">
        <f>SUMIF('LINHA 5'!$B$7:$B$91,$A97,'LINHA 5'!AC$7:AC$91)</f>
        <v>0</v>
      </c>
      <c r="O97" s="89">
        <f>SUMIF('LINHA 5'!$B$7:$B$91,$A97,'LINHA 5'!AD$7:AD$91)</f>
        <v>0</v>
      </c>
      <c r="P97" s="89">
        <f>SUMIF('LINHA 5'!$B$7:$B$91,$A97,'LINHA 5'!AH$7:AH$91)</f>
        <v>0</v>
      </c>
      <c r="Q97" s="89">
        <f>SUMIF('LINHA 5'!$B$7:$B$91,$A97,'LINHA 5'!AI$7:AI$91)</f>
        <v>0</v>
      </c>
      <c r="R97" s="89">
        <f>SUMIF('LINHA 5'!$B$7:$B$91,$A97,'LINHA 5'!AJ$7:AJ$91)</f>
        <v>0</v>
      </c>
      <c r="S97" s="89">
        <f>SUMIF('LINHA 5'!$B$7:$B$91,$A97,'LINHA 5'!AK$7:AK$91)</f>
        <v>240</v>
      </c>
      <c r="T97" s="89">
        <f>SUMIF('LINHA 5'!$B$7:$B$91,$A97,'LINHA 5'!AL$7:AL$91)</f>
        <v>0</v>
      </c>
      <c r="U97" s="89">
        <f>SUMIF('LINHA 5'!$B$7:$B$91,$A97,'LINHA 5'!AM$7:AM$91)</f>
        <v>0</v>
      </c>
      <c r="V97" s="89">
        <f>SUMIF('LINHA 5'!$B$7:$B$91,$A97,'LINHA 5'!AN$7:AN$91)</f>
        <v>0</v>
      </c>
      <c r="W97" s="89">
        <f>SUMIF('LINHA 5'!$B$7:$B$91,$A97,'LINHA 5'!AR$7:AR$91)</f>
        <v>0</v>
      </c>
      <c r="X97" s="89">
        <f>SUMIF('LINHA 5'!$B$7:$B$91,$A97,'LINHA 5'!AS$7:AS$91)</f>
        <v>240</v>
      </c>
      <c r="Y97" s="89">
        <f>SUMIF('LINHA 5'!$B$7:$B$91,$A97,'LINHA 5'!AT$7:AT$91)</f>
        <v>0</v>
      </c>
      <c r="Z97" s="89">
        <f>SUMIF('LINHA 5'!$B$7:$B$91,$A97,'LINHA 5'!AU$7:AU$91)</f>
        <v>0</v>
      </c>
      <c r="AA97" s="89">
        <f>SUMIF('LINHA 5'!$B$7:$B$91,$A97,'LINHA 5'!AV$7:AV$91)</f>
        <v>0</v>
      </c>
      <c r="AB97" s="89">
        <f>SUMIF('LINHA 5'!$B$7:$B$91,$A97,'LINHA 5'!AW$7:AW$91)</f>
        <v>0</v>
      </c>
      <c r="AC97" s="89">
        <f>SUMIF('LINHA 5'!$B$7:$B$91,$A97,'LINHA 5'!AX$7:AX$91)</f>
        <v>0</v>
      </c>
      <c r="AD97" s="89">
        <f>SUMIF('LINHA 5'!$B$7:$B$91,$A97,'LINHA 5'!BB$7:BB$91)</f>
        <v>0</v>
      </c>
      <c r="AE97" s="89">
        <f>SUMIF('LINHA 5'!$B$7:$B$91,$A97,'LINHA 5'!BC$7:BC$91)</f>
        <v>0</v>
      </c>
      <c r="AF97" s="89">
        <f>SUMIF('LINHA 5'!$B$7:$B$91,$A97,'LINHA 5'!BD$7:BD$91)</f>
        <v>0</v>
      </c>
      <c r="AG97" s="89">
        <f>SUMIF('LINHA 5'!$B$7:$B$91,$A97,'LINHA 5'!BE$7:BE$91)</f>
        <v>0</v>
      </c>
      <c r="AH97" s="89">
        <f>SUMIF('LINHA 5'!$B$7:$B$91,$A97,'LINHA 5'!BF$7:BF$91)</f>
        <v>0</v>
      </c>
      <c r="AI97" s="89">
        <f>SUMIF('LINHA 5'!$B$7:$B$91,$A97,'LINHA 5'!BG$7:BG$91)</f>
        <v>0</v>
      </c>
      <c r="AJ97" s="89">
        <f>SUMIF('LINHA 5'!$B$7:$B$91,$A97,'LINHA 5'!BH$7:BH$91)</f>
        <v>0</v>
      </c>
      <c r="AK97" s="89">
        <f>SUMIF('LINHA 5'!$B$7:$B$91,$A97,'LINHA 5'!BL$7:BL$91)</f>
        <v>0</v>
      </c>
      <c r="AL97" s="89">
        <f>SUMIF('LINHA 5'!$B$7:$B$91,$A97,'LINHA 5'!BM$7:BM$91)</f>
        <v>0</v>
      </c>
      <c r="AM97" s="323">
        <f t="shared" si="88"/>
        <v>1200</v>
      </c>
      <c r="AN97" s="1676"/>
      <c r="AO97" s="906">
        <f>VLOOKUP(A97,MI_ME!$B$246:$D$500,3,0)</f>
        <v>0</v>
      </c>
      <c r="AP97" s="1420">
        <f t="shared" si="89"/>
        <v>0</v>
      </c>
      <c r="AQ97" s="1420">
        <f t="shared" si="90"/>
        <v>720</v>
      </c>
      <c r="AR97" s="1420">
        <f t="shared" si="91"/>
        <v>240</v>
      </c>
      <c r="AS97" s="1420">
        <f t="shared" si="92"/>
        <v>240</v>
      </c>
      <c r="AT97" s="1420">
        <f t="shared" si="83"/>
        <v>0</v>
      </c>
      <c r="AU97" s="1420">
        <f t="shared" si="84"/>
        <v>0</v>
      </c>
      <c r="AV97" s="953"/>
    </row>
    <row r="98" spans="1:48" s="7" customFormat="1" ht="18.899999999999999" customHeight="1" x14ac:dyDescent="0.3">
      <c r="A98" s="905" t="s">
        <v>128</v>
      </c>
      <c r="B98" s="89">
        <f>SUMIF('LINHA 5'!$B$7:$B$91,$A98,'LINHA 5'!N$7:N$91)</f>
        <v>0</v>
      </c>
      <c r="C98" s="89">
        <f>SUMIF('LINHA 5'!$B$7:$B$91,$A98,'LINHA 5'!O$7:O$91)</f>
        <v>0</v>
      </c>
      <c r="D98" s="89">
        <f>SUMIF('LINHA 5'!$B$7:$B$91,$A98,'LINHA 5'!P$7:P$91)</f>
        <v>0</v>
      </c>
      <c r="E98" s="89">
        <f>SUMIF('LINHA 5'!$B$7:$B$91,$A98,'LINHA 5'!Q$7:Q$91)</f>
        <v>0</v>
      </c>
      <c r="F98" s="89">
        <f>SUMIF('LINHA 5'!$B$7:$B$91,$A98,'LINHA 5'!R$7:R$91)</f>
        <v>0</v>
      </c>
      <c r="G98" s="89">
        <f>SUMIF('LINHA 5'!$B$7:$B$91,$A98,'LINHA 5'!S$7:S$91)</f>
        <v>0</v>
      </c>
      <c r="H98" s="89">
        <f>SUMIF('LINHA 5'!$B$7:$B$91,$A98,'LINHA 5'!T$7:T$91)</f>
        <v>0</v>
      </c>
      <c r="I98" s="89">
        <f>SUMIF('LINHA 5'!$B$7:$B$91,$A98,'LINHA 5'!X$7:X$91)</f>
        <v>0</v>
      </c>
      <c r="J98" s="89">
        <f>SUMIF('LINHA 5'!$B$7:$B$91,$A98,'LINHA 5'!Y$7:Y$91)</f>
        <v>0</v>
      </c>
      <c r="K98" s="89">
        <f>SUMIF('LINHA 5'!$B$7:$B$91,$A98,'LINHA 5'!Z$7:Z$91)</f>
        <v>0</v>
      </c>
      <c r="L98" s="89">
        <f>SUMIF('LINHA 5'!$B$7:$B$91,$A98,'LINHA 5'!AA$7:AA$91)</f>
        <v>0</v>
      </c>
      <c r="M98" s="89">
        <f>SUMIF('LINHA 5'!$B$7:$B$91,$A98,'LINHA 5'!AB$7:AB$91)</f>
        <v>0</v>
      </c>
      <c r="N98" s="89">
        <f>SUMIF('LINHA 5'!$B$7:$B$91,$A98,'LINHA 5'!AC$7:AC$91)</f>
        <v>0</v>
      </c>
      <c r="O98" s="89">
        <f>SUMIF('LINHA 5'!$B$7:$B$91,$A98,'LINHA 5'!AD$7:AD$91)</f>
        <v>0</v>
      </c>
      <c r="P98" s="89">
        <f>SUMIF('LINHA 5'!$B$7:$B$91,$A98,'LINHA 5'!AH$7:AH$91)</f>
        <v>0</v>
      </c>
      <c r="Q98" s="89">
        <f>SUMIF('LINHA 5'!$B$7:$B$91,$A98,'LINHA 5'!AI$7:AI$91)</f>
        <v>0</v>
      </c>
      <c r="R98" s="89">
        <f>SUMIF('LINHA 5'!$B$7:$B$91,$A98,'LINHA 5'!AJ$7:AJ$91)</f>
        <v>0</v>
      </c>
      <c r="S98" s="89">
        <f>SUMIF('LINHA 5'!$B$7:$B$91,$A98,'LINHA 5'!AK$7:AK$91)</f>
        <v>0</v>
      </c>
      <c r="T98" s="89">
        <f>SUMIF('LINHA 5'!$B$7:$B$91,$A98,'LINHA 5'!AL$7:AL$91)</f>
        <v>0</v>
      </c>
      <c r="U98" s="89">
        <f>SUMIF('LINHA 5'!$B$7:$B$91,$A98,'LINHA 5'!AM$7:AM$91)</f>
        <v>0</v>
      </c>
      <c r="V98" s="89">
        <f>SUMIF('LINHA 5'!$B$7:$B$91,$A98,'LINHA 5'!AN$7:AN$91)</f>
        <v>0</v>
      </c>
      <c r="W98" s="89">
        <f>SUMIF('LINHA 5'!$B$7:$B$91,$A98,'LINHA 5'!AR$7:AR$91)</f>
        <v>0</v>
      </c>
      <c r="X98" s="89">
        <f>SUMIF('LINHA 5'!$B$7:$B$91,$A98,'LINHA 5'!AS$7:AS$91)</f>
        <v>0</v>
      </c>
      <c r="Y98" s="89">
        <f>SUMIF('LINHA 5'!$B$7:$B$91,$A98,'LINHA 5'!AT$7:AT$91)</f>
        <v>0</v>
      </c>
      <c r="Z98" s="89">
        <f>SUMIF('LINHA 5'!$B$7:$B$91,$A98,'LINHA 5'!AU$7:AU$91)</f>
        <v>0</v>
      </c>
      <c r="AA98" s="89">
        <f>SUMIF('LINHA 5'!$B$7:$B$91,$A98,'LINHA 5'!AV$7:AV$91)</f>
        <v>0</v>
      </c>
      <c r="AB98" s="89">
        <f>SUMIF('LINHA 5'!$B$7:$B$91,$A98,'LINHA 5'!AW$7:AW$91)</f>
        <v>0</v>
      </c>
      <c r="AC98" s="89">
        <f>SUMIF('LINHA 5'!$B$7:$B$91,$A98,'LINHA 5'!AX$7:AX$91)</f>
        <v>0</v>
      </c>
      <c r="AD98" s="89">
        <f>SUMIF('LINHA 5'!$B$7:$B$91,$A98,'LINHA 5'!BB$7:BB$91)</f>
        <v>0</v>
      </c>
      <c r="AE98" s="89">
        <f>SUMIF('LINHA 5'!$B$7:$B$91,$A98,'LINHA 5'!BC$7:BC$91)</f>
        <v>0</v>
      </c>
      <c r="AF98" s="89">
        <f>SUMIF('LINHA 5'!$B$7:$B$91,$A98,'LINHA 5'!BD$7:BD$91)</f>
        <v>0</v>
      </c>
      <c r="AG98" s="89">
        <f>SUMIF('LINHA 5'!$B$7:$B$91,$A98,'LINHA 5'!BE$7:BE$91)</f>
        <v>0</v>
      </c>
      <c r="AH98" s="89">
        <f>SUMIF('LINHA 5'!$B$7:$B$91,$A98,'LINHA 5'!BF$7:BF$91)</f>
        <v>0</v>
      </c>
      <c r="AI98" s="89">
        <f>SUMIF('LINHA 5'!$B$7:$B$91,$A98,'LINHA 5'!BG$7:BG$91)</f>
        <v>0</v>
      </c>
      <c r="AJ98" s="89">
        <f>SUMIF('LINHA 5'!$B$7:$B$91,$A98,'LINHA 5'!BH$7:BH$91)</f>
        <v>0</v>
      </c>
      <c r="AK98" s="89">
        <f>SUMIF('LINHA 5'!$B$7:$B$91,$A98,'LINHA 5'!BL$7:BL$91)</f>
        <v>0</v>
      </c>
      <c r="AL98" s="89">
        <f>SUMIF('LINHA 5'!$B$7:$B$91,$A98,'LINHA 5'!BM$7:BM$91)</f>
        <v>0</v>
      </c>
      <c r="AM98" s="323">
        <f t="shared" si="88"/>
        <v>0</v>
      </c>
      <c r="AN98" s="1676"/>
      <c r="AO98" s="906">
        <f>VLOOKUP(A98,MI_ME!$B$246:$D$500,3,0)</f>
        <v>0</v>
      </c>
      <c r="AP98" s="1420">
        <f t="shared" si="89"/>
        <v>0</v>
      </c>
      <c r="AQ98" s="1420">
        <f t="shared" si="90"/>
        <v>0</v>
      </c>
      <c r="AR98" s="1420">
        <f t="shared" si="91"/>
        <v>0</v>
      </c>
      <c r="AS98" s="1420">
        <f t="shared" si="92"/>
        <v>0</v>
      </c>
      <c r="AT98" s="1420">
        <f t="shared" si="83"/>
        <v>0</v>
      </c>
      <c r="AU98" s="1420">
        <f t="shared" si="84"/>
        <v>0</v>
      </c>
      <c r="AV98" s="953"/>
    </row>
    <row r="99" spans="1:48" s="7" customFormat="1" ht="18.899999999999999" customHeight="1" x14ac:dyDescent="0.3">
      <c r="A99" s="905" t="s">
        <v>653</v>
      </c>
      <c r="B99" s="89">
        <f>SUMIF('LINHA 5'!$B$7:$B$91,$A99,'LINHA 5'!N$7:N$91)</f>
        <v>0</v>
      </c>
      <c r="C99" s="89">
        <f>SUMIF('LINHA 5'!$B$7:$B$91,$A99,'LINHA 5'!O$7:O$91)</f>
        <v>0</v>
      </c>
      <c r="D99" s="89">
        <f>SUMIF('LINHA 5'!$B$7:$B$91,$A99,'LINHA 5'!P$7:P$91)</f>
        <v>0</v>
      </c>
      <c r="E99" s="89">
        <f>SUMIF('LINHA 5'!$B$7:$B$91,$A99,'LINHA 5'!Q$7:Q$91)</f>
        <v>0</v>
      </c>
      <c r="F99" s="89">
        <f>SUMIF('LINHA 5'!$B$7:$B$91,$A99,'LINHA 5'!R$7:R$91)</f>
        <v>0</v>
      </c>
      <c r="G99" s="89">
        <f>SUMIF('LINHA 5'!$B$7:$B$91,$A99,'LINHA 5'!S$7:S$91)</f>
        <v>0</v>
      </c>
      <c r="H99" s="89">
        <f>SUMIF('LINHA 5'!$B$7:$B$91,$A99,'LINHA 5'!T$7:T$91)</f>
        <v>0</v>
      </c>
      <c r="I99" s="89">
        <f>SUMIF('LINHA 5'!$B$7:$B$91,$A99,'LINHA 5'!X$7:X$91)</f>
        <v>0</v>
      </c>
      <c r="J99" s="89">
        <f>SUMIF('LINHA 5'!$B$7:$B$91,$A99,'LINHA 5'!Y$7:Y$91)</f>
        <v>0</v>
      </c>
      <c r="K99" s="89">
        <f>SUMIF('LINHA 5'!$B$7:$B$91,$A99,'LINHA 5'!Z$7:Z$91)</f>
        <v>0</v>
      </c>
      <c r="L99" s="89">
        <f>SUMIF('LINHA 5'!$B$7:$B$91,$A99,'LINHA 5'!AA$7:AA$91)</f>
        <v>601</v>
      </c>
      <c r="M99" s="89">
        <f>SUMIF('LINHA 5'!$B$7:$B$91,$A99,'LINHA 5'!AB$7:AB$91)</f>
        <v>0</v>
      </c>
      <c r="N99" s="89">
        <f>SUMIF('LINHA 5'!$B$7:$B$91,$A99,'LINHA 5'!AC$7:AC$91)</f>
        <v>233</v>
      </c>
      <c r="O99" s="89">
        <f>SUMIF('LINHA 5'!$B$7:$B$91,$A99,'LINHA 5'!AD$7:AD$91)</f>
        <v>0</v>
      </c>
      <c r="P99" s="89">
        <f>SUMIF('LINHA 5'!$B$7:$B$91,$A99,'LINHA 5'!AH$7:AH$91)</f>
        <v>0</v>
      </c>
      <c r="Q99" s="89">
        <f>SUMIF('LINHA 5'!$B$7:$B$91,$A99,'LINHA 5'!AI$7:AI$91)</f>
        <v>0</v>
      </c>
      <c r="R99" s="89">
        <f>SUMIF('LINHA 5'!$B$7:$B$91,$A99,'LINHA 5'!AJ$7:AJ$91)</f>
        <v>0</v>
      </c>
      <c r="S99" s="89">
        <f>SUMIF('LINHA 5'!$B$7:$B$91,$A99,'LINHA 5'!AK$7:AK$91)</f>
        <v>267</v>
      </c>
      <c r="T99" s="89">
        <f>SUMIF('LINHA 5'!$B$7:$B$91,$A99,'LINHA 5'!AL$7:AL$91)</f>
        <v>267</v>
      </c>
      <c r="U99" s="89">
        <f>SUMIF('LINHA 5'!$B$7:$B$91,$A99,'LINHA 5'!AM$7:AM$91)</f>
        <v>28</v>
      </c>
      <c r="V99" s="89">
        <f>SUMIF('LINHA 5'!$B$7:$B$91,$A99,'LINHA 5'!AN$7:AN$91)</f>
        <v>0</v>
      </c>
      <c r="W99" s="89">
        <f>SUMIF('LINHA 5'!$B$7:$B$91,$A99,'LINHA 5'!AR$7:AR$91)</f>
        <v>0</v>
      </c>
      <c r="X99" s="89">
        <f>SUMIF('LINHA 5'!$B$7:$B$91,$A99,'LINHA 5'!AS$7:AS$91)</f>
        <v>0</v>
      </c>
      <c r="Y99" s="89">
        <f>SUMIF('LINHA 5'!$B$7:$B$91,$A99,'LINHA 5'!AT$7:AT$91)</f>
        <v>0</v>
      </c>
      <c r="Z99" s="89">
        <f>SUMIF('LINHA 5'!$B$7:$B$91,$A99,'LINHA 5'!AU$7:AU$91)</f>
        <v>0</v>
      </c>
      <c r="AA99" s="89">
        <f>SUMIF('LINHA 5'!$B$7:$B$91,$A99,'LINHA 5'!AV$7:AV$91)</f>
        <v>0</v>
      </c>
      <c r="AB99" s="89">
        <f>SUMIF('LINHA 5'!$B$7:$B$91,$A99,'LINHA 5'!AW$7:AW$91)</f>
        <v>0</v>
      </c>
      <c r="AC99" s="89">
        <f>SUMIF('LINHA 5'!$B$7:$B$91,$A99,'LINHA 5'!AX$7:AX$91)</f>
        <v>0</v>
      </c>
      <c r="AD99" s="89">
        <f>SUMIF('LINHA 5'!$B$7:$B$91,$A99,'LINHA 5'!BB$7:BB$91)</f>
        <v>0</v>
      </c>
      <c r="AE99" s="89">
        <f>SUMIF('LINHA 5'!$B$7:$B$91,$A99,'LINHA 5'!BC$7:BC$91)</f>
        <v>0</v>
      </c>
      <c r="AF99" s="89">
        <f>SUMIF('LINHA 5'!$B$7:$B$91,$A99,'LINHA 5'!BD$7:BD$91)</f>
        <v>0</v>
      </c>
      <c r="AG99" s="89">
        <f>SUMIF('LINHA 5'!$B$7:$B$91,$A99,'LINHA 5'!BE$7:BE$91)</f>
        <v>0</v>
      </c>
      <c r="AH99" s="89">
        <f>SUMIF('LINHA 5'!$B$7:$B$91,$A99,'LINHA 5'!BF$7:BF$91)</f>
        <v>0</v>
      </c>
      <c r="AI99" s="89">
        <f>SUMIF('LINHA 5'!$B$7:$B$91,$A99,'LINHA 5'!BG$7:BG$91)</f>
        <v>0</v>
      </c>
      <c r="AJ99" s="89">
        <f>SUMIF('LINHA 5'!$B$7:$B$91,$A99,'LINHA 5'!BH$7:BH$91)</f>
        <v>0</v>
      </c>
      <c r="AK99" s="89">
        <f>SUMIF('LINHA 5'!$B$7:$B$91,$A99,'LINHA 5'!BL$7:BL$91)</f>
        <v>0</v>
      </c>
      <c r="AL99" s="89">
        <f>SUMIF('LINHA 5'!$B$7:$B$91,$A99,'LINHA 5'!BM$7:BM$91)</f>
        <v>0</v>
      </c>
      <c r="AM99" s="323">
        <f t="shared" si="88"/>
        <v>1396</v>
      </c>
      <c r="AN99" s="1676"/>
      <c r="AO99" s="906">
        <f>VLOOKUP(A99,MI_ME!$B$246:$D$500,3,0)</f>
        <v>0</v>
      </c>
      <c r="AP99" s="1420">
        <f t="shared" si="89"/>
        <v>0</v>
      </c>
      <c r="AQ99" s="1420">
        <f t="shared" si="90"/>
        <v>834</v>
      </c>
      <c r="AR99" s="1420">
        <f t="shared" si="91"/>
        <v>562</v>
      </c>
      <c r="AS99" s="1420">
        <f t="shared" si="92"/>
        <v>0</v>
      </c>
      <c r="AT99" s="1420">
        <f t="shared" si="83"/>
        <v>0</v>
      </c>
      <c r="AU99" s="1420">
        <f t="shared" si="84"/>
        <v>0</v>
      </c>
      <c r="AV99" s="953"/>
    </row>
    <row r="100" spans="1:48" s="7" customFormat="1" ht="18.899999999999999" customHeight="1" x14ac:dyDescent="0.3">
      <c r="A100" s="905" t="s">
        <v>650</v>
      </c>
      <c r="B100" s="89">
        <f>SUMIF('LINHA 5'!$B$7:$B$91,$A100,'LINHA 5'!N$7:N$91)</f>
        <v>0</v>
      </c>
      <c r="C100" s="89">
        <f>SUMIF('LINHA 5'!$B$7:$B$91,$A100,'LINHA 5'!O$7:O$91)</f>
        <v>0</v>
      </c>
      <c r="D100" s="89">
        <f>SUMIF('LINHA 5'!$B$7:$B$91,$A100,'LINHA 5'!P$7:P$91)</f>
        <v>0</v>
      </c>
      <c r="E100" s="89">
        <f>SUMIF('LINHA 5'!$B$7:$B$91,$A100,'LINHA 5'!Q$7:Q$91)</f>
        <v>0</v>
      </c>
      <c r="F100" s="89">
        <f>SUMIF('LINHA 5'!$B$7:$B$91,$A100,'LINHA 5'!R$7:R$91)</f>
        <v>0</v>
      </c>
      <c r="G100" s="89">
        <f>SUMIF('LINHA 5'!$B$7:$B$91,$A100,'LINHA 5'!S$7:S$91)</f>
        <v>0</v>
      </c>
      <c r="H100" s="89">
        <f>SUMIF('LINHA 5'!$B$7:$B$91,$A100,'LINHA 5'!T$7:T$91)</f>
        <v>0</v>
      </c>
      <c r="I100" s="89">
        <f>SUMIF('LINHA 5'!$B$7:$B$91,$A100,'LINHA 5'!X$7:X$91)</f>
        <v>0</v>
      </c>
      <c r="J100" s="89">
        <f>SUMIF('LINHA 5'!$B$7:$B$91,$A100,'LINHA 5'!Y$7:Y$91)</f>
        <v>480</v>
      </c>
      <c r="K100" s="89">
        <f>SUMIF('LINHA 5'!$B$7:$B$91,$A100,'LINHA 5'!Z$7:Z$91)</f>
        <v>0</v>
      </c>
      <c r="L100" s="89">
        <f>SUMIF('LINHA 5'!$B$7:$B$91,$A100,'LINHA 5'!AA$7:AA$91)</f>
        <v>0</v>
      </c>
      <c r="M100" s="89">
        <f>SUMIF('LINHA 5'!$B$7:$B$91,$A100,'LINHA 5'!AB$7:AB$91)</f>
        <v>240</v>
      </c>
      <c r="N100" s="89">
        <f>SUMIF('LINHA 5'!$B$7:$B$91,$A100,'LINHA 5'!AC$7:AC$91)</f>
        <v>0</v>
      </c>
      <c r="O100" s="89">
        <f>SUMIF('LINHA 5'!$B$7:$B$91,$A100,'LINHA 5'!AD$7:AD$91)</f>
        <v>0</v>
      </c>
      <c r="P100" s="89">
        <f>SUMIF('LINHA 5'!$B$7:$B$91,$A100,'LINHA 5'!AH$7:AH$91)</f>
        <v>480</v>
      </c>
      <c r="Q100" s="89">
        <f>SUMIF('LINHA 5'!$B$7:$B$91,$A100,'LINHA 5'!AI$7:AI$91)</f>
        <v>0</v>
      </c>
      <c r="R100" s="89">
        <f>SUMIF('LINHA 5'!$B$7:$B$91,$A100,'LINHA 5'!AJ$7:AJ$91)</f>
        <v>480</v>
      </c>
      <c r="S100" s="89">
        <f>SUMIF('LINHA 5'!$B$7:$B$91,$A100,'LINHA 5'!AK$7:AK$91)</f>
        <v>0</v>
      </c>
      <c r="T100" s="89">
        <f>SUMIF('LINHA 5'!$B$7:$B$91,$A100,'LINHA 5'!AL$7:AL$91)</f>
        <v>480</v>
      </c>
      <c r="U100" s="89">
        <f>SUMIF('LINHA 5'!$B$7:$B$91,$A100,'LINHA 5'!AM$7:AM$91)</f>
        <v>0</v>
      </c>
      <c r="V100" s="89">
        <f>SUMIF('LINHA 5'!$B$7:$B$91,$A100,'LINHA 5'!AN$7:AN$91)</f>
        <v>0</v>
      </c>
      <c r="W100" s="89">
        <f>SUMIF('LINHA 5'!$B$7:$B$91,$A100,'LINHA 5'!AR$7:AR$91)</f>
        <v>480</v>
      </c>
      <c r="X100" s="89">
        <f>SUMIF('LINHA 5'!$B$7:$B$91,$A100,'LINHA 5'!AS$7:AS$91)</f>
        <v>0</v>
      </c>
      <c r="Y100" s="89">
        <f>SUMIF('LINHA 5'!$B$7:$B$91,$A100,'LINHA 5'!AT$7:AT$91)</f>
        <v>240</v>
      </c>
      <c r="Z100" s="89">
        <f>SUMIF('LINHA 5'!$B$7:$B$91,$A100,'LINHA 5'!AU$7:AU$91)</f>
        <v>0</v>
      </c>
      <c r="AA100" s="89">
        <f>SUMIF('LINHA 5'!$B$7:$B$91,$A100,'LINHA 5'!AV$7:AV$91)</f>
        <v>480</v>
      </c>
      <c r="AB100" s="89">
        <f>SUMIF('LINHA 5'!$B$7:$B$91,$A100,'LINHA 5'!AW$7:AW$91)</f>
        <v>0</v>
      </c>
      <c r="AC100" s="89">
        <f>SUMIF('LINHA 5'!$B$7:$B$91,$A100,'LINHA 5'!AX$7:AX$91)</f>
        <v>0</v>
      </c>
      <c r="AD100" s="89">
        <f>SUMIF('LINHA 5'!$B$7:$B$91,$A100,'LINHA 5'!BB$7:BB$91)</f>
        <v>0</v>
      </c>
      <c r="AE100" s="89">
        <f>SUMIF('LINHA 5'!$B$7:$B$91,$A100,'LINHA 5'!BC$7:BC$91)</f>
        <v>0</v>
      </c>
      <c r="AF100" s="89">
        <f>SUMIF('LINHA 5'!$B$7:$B$91,$A100,'LINHA 5'!BD$7:BD$91)</f>
        <v>0</v>
      </c>
      <c r="AG100" s="89">
        <f>SUMIF('LINHA 5'!$B$7:$B$91,$A100,'LINHA 5'!BE$7:BE$91)</f>
        <v>0</v>
      </c>
      <c r="AH100" s="89">
        <f>SUMIF('LINHA 5'!$B$7:$B$91,$A100,'LINHA 5'!BF$7:BF$91)</f>
        <v>0</v>
      </c>
      <c r="AI100" s="89">
        <f>SUMIF('LINHA 5'!$B$7:$B$91,$A100,'LINHA 5'!BG$7:BG$91)</f>
        <v>0</v>
      </c>
      <c r="AJ100" s="89">
        <f>SUMIF('LINHA 5'!$B$7:$B$91,$A100,'LINHA 5'!BH$7:BH$91)</f>
        <v>0</v>
      </c>
      <c r="AK100" s="89">
        <f>SUMIF('LINHA 5'!$B$7:$B$91,$A100,'LINHA 5'!BL$7:BL$91)</f>
        <v>0</v>
      </c>
      <c r="AL100" s="89">
        <f>SUMIF('LINHA 5'!$B$7:$B$91,$A100,'LINHA 5'!BM$7:BM$91)</f>
        <v>0</v>
      </c>
      <c r="AM100" s="323">
        <f t="shared" si="88"/>
        <v>3360</v>
      </c>
      <c r="AN100" s="1676"/>
      <c r="AO100" s="906">
        <f>VLOOKUP(A100,MI_ME!$B$246:$D$500,3,0)</f>
        <v>0</v>
      </c>
      <c r="AP100" s="1420">
        <f t="shared" si="89"/>
        <v>0</v>
      </c>
      <c r="AQ100" s="1420">
        <f t="shared" si="90"/>
        <v>720</v>
      </c>
      <c r="AR100" s="1420">
        <f t="shared" si="91"/>
        <v>1440</v>
      </c>
      <c r="AS100" s="1420">
        <f t="shared" si="92"/>
        <v>1200</v>
      </c>
      <c r="AT100" s="1420">
        <f t="shared" si="83"/>
        <v>0</v>
      </c>
      <c r="AU100" s="1420">
        <f t="shared" si="84"/>
        <v>0</v>
      </c>
      <c r="AV100" s="953"/>
    </row>
    <row r="101" spans="1:48" s="7" customFormat="1" ht="18.899999999999999" customHeight="1" x14ac:dyDescent="0.3">
      <c r="A101" s="905" t="s">
        <v>695</v>
      </c>
      <c r="B101" s="89">
        <f>SUMIF('LINHA 5'!$B$7:$B$91,$A101,'LINHA 5'!N$7:N$91)</f>
        <v>0</v>
      </c>
      <c r="C101" s="89">
        <f>SUMIF('LINHA 5'!$B$7:$B$91,$A101,'LINHA 5'!O$7:O$91)</f>
        <v>0</v>
      </c>
      <c r="D101" s="89">
        <f>SUMIF('LINHA 5'!$B$7:$B$91,$A101,'LINHA 5'!P$7:P$91)</f>
        <v>0</v>
      </c>
      <c r="E101" s="89">
        <f>SUMIF('LINHA 5'!$B$7:$B$91,$A101,'LINHA 5'!Q$7:Q$91)</f>
        <v>0</v>
      </c>
      <c r="F101" s="89">
        <f>SUMIF('LINHA 5'!$B$7:$B$91,$A101,'LINHA 5'!R$7:R$91)</f>
        <v>0</v>
      </c>
      <c r="G101" s="89">
        <f>SUMIF('LINHA 5'!$B$7:$B$91,$A101,'LINHA 5'!S$7:S$91)</f>
        <v>0</v>
      </c>
      <c r="H101" s="89">
        <f>SUMIF('LINHA 5'!$B$7:$B$91,$A101,'LINHA 5'!T$7:T$91)</f>
        <v>0</v>
      </c>
      <c r="I101" s="89">
        <f>SUMIF('LINHA 5'!$B$7:$B$91,$A101,'LINHA 5'!X$7:X$91)</f>
        <v>0</v>
      </c>
      <c r="J101" s="89">
        <f>SUMIF('LINHA 5'!$B$7:$B$91,$A101,'LINHA 5'!Y$7:Y$91)</f>
        <v>0</v>
      </c>
      <c r="K101" s="89">
        <f>SUMIF('LINHA 5'!$B$7:$B$91,$A101,'LINHA 5'!Z$7:Z$91)</f>
        <v>0</v>
      </c>
      <c r="L101" s="89">
        <f>SUMIF('LINHA 5'!$B$7:$B$91,$A101,'LINHA 5'!AA$7:AA$91)</f>
        <v>0</v>
      </c>
      <c r="M101" s="89">
        <f>SUMIF('LINHA 5'!$B$7:$B$91,$A101,'LINHA 5'!AB$7:AB$91)</f>
        <v>240</v>
      </c>
      <c r="N101" s="89">
        <f>SUMIF('LINHA 5'!$B$7:$B$91,$A101,'LINHA 5'!AC$7:AC$91)</f>
        <v>0</v>
      </c>
      <c r="O101" s="89">
        <f>SUMIF('LINHA 5'!$B$7:$B$91,$A101,'LINHA 5'!AD$7:AD$91)</f>
        <v>0</v>
      </c>
      <c r="P101" s="89">
        <f>SUMIF('LINHA 5'!$B$7:$B$91,$A101,'LINHA 5'!AH$7:AH$91)</f>
        <v>0</v>
      </c>
      <c r="Q101" s="89">
        <f>SUMIF('LINHA 5'!$B$7:$B$91,$A101,'LINHA 5'!AI$7:AI$91)</f>
        <v>0</v>
      </c>
      <c r="R101" s="89">
        <f>SUMIF('LINHA 5'!$B$7:$B$91,$A101,'LINHA 5'!AJ$7:AJ$91)</f>
        <v>0</v>
      </c>
      <c r="S101" s="89">
        <f>SUMIF('LINHA 5'!$B$7:$B$91,$A101,'LINHA 5'!AK$7:AK$91)</f>
        <v>0</v>
      </c>
      <c r="T101" s="89">
        <f>SUMIF('LINHA 5'!$B$7:$B$91,$A101,'LINHA 5'!AL$7:AL$91)</f>
        <v>0</v>
      </c>
      <c r="U101" s="89">
        <f>SUMIF('LINHA 5'!$B$7:$B$91,$A101,'LINHA 5'!AM$7:AM$91)</f>
        <v>240</v>
      </c>
      <c r="V101" s="89">
        <f>SUMIF('LINHA 5'!$B$7:$B$91,$A101,'LINHA 5'!AN$7:AN$91)</f>
        <v>0</v>
      </c>
      <c r="W101" s="89">
        <f>SUMIF('LINHA 5'!$B$7:$B$91,$A101,'LINHA 5'!AR$7:AR$91)</f>
        <v>0</v>
      </c>
      <c r="X101" s="89">
        <f>SUMIF('LINHA 5'!$B$7:$B$91,$A101,'LINHA 5'!AS$7:AS$91)</f>
        <v>0</v>
      </c>
      <c r="Y101" s="89">
        <f>SUMIF('LINHA 5'!$B$7:$B$91,$A101,'LINHA 5'!AT$7:AT$91)</f>
        <v>0</v>
      </c>
      <c r="Z101" s="89">
        <f>SUMIF('LINHA 5'!$B$7:$B$91,$A101,'LINHA 5'!AU$7:AU$91)</f>
        <v>240</v>
      </c>
      <c r="AA101" s="89">
        <f>SUMIF('LINHA 5'!$B$7:$B$91,$A101,'LINHA 5'!AV$7:AV$91)</f>
        <v>0</v>
      </c>
      <c r="AB101" s="89">
        <f>SUMIF('LINHA 5'!$B$7:$B$91,$A101,'LINHA 5'!AW$7:AW$91)</f>
        <v>0</v>
      </c>
      <c r="AC101" s="89">
        <f>SUMIF('LINHA 5'!$B$7:$B$91,$A101,'LINHA 5'!AX$7:AX$91)</f>
        <v>0</v>
      </c>
      <c r="AD101" s="89">
        <f>SUMIF('LINHA 5'!$B$7:$B$91,$A101,'LINHA 5'!BB$7:BB$91)</f>
        <v>0</v>
      </c>
      <c r="AE101" s="89">
        <f>SUMIF('LINHA 5'!$B$7:$B$91,$A101,'LINHA 5'!BC$7:BC$91)</f>
        <v>0</v>
      </c>
      <c r="AF101" s="89">
        <f>SUMIF('LINHA 5'!$B$7:$B$91,$A101,'LINHA 5'!BD$7:BD$91)</f>
        <v>0</v>
      </c>
      <c r="AG101" s="89">
        <f>SUMIF('LINHA 5'!$B$7:$B$91,$A101,'LINHA 5'!BE$7:BE$91)</f>
        <v>0</v>
      </c>
      <c r="AH101" s="89">
        <f>SUMIF('LINHA 5'!$B$7:$B$91,$A101,'LINHA 5'!BF$7:BF$91)</f>
        <v>0</v>
      </c>
      <c r="AI101" s="89">
        <f>SUMIF('LINHA 5'!$B$7:$B$91,$A101,'LINHA 5'!BG$7:BG$91)</f>
        <v>0</v>
      </c>
      <c r="AJ101" s="89">
        <f>SUMIF('LINHA 5'!$B$7:$B$91,$A101,'LINHA 5'!BH$7:BH$91)</f>
        <v>0</v>
      </c>
      <c r="AK101" s="89">
        <f>SUMIF('LINHA 5'!$B$7:$B$91,$A101,'LINHA 5'!BL$7:BL$91)</f>
        <v>0</v>
      </c>
      <c r="AL101" s="89">
        <f>SUMIF('LINHA 5'!$B$7:$B$91,$A101,'LINHA 5'!BM$7:BM$91)</f>
        <v>0</v>
      </c>
      <c r="AM101" s="323">
        <f t="shared" si="88"/>
        <v>720</v>
      </c>
      <c r="AN101" s="1676"/>
      <c r="AO101" s="906">
        <f>VLOOKUP(A101,MI_ME!$B$246:$D$500,3,0)</f>
        <v>0</v>
      </c>
      <c r="AP101" s="1420">
        <f t="shared" si="89"/>
        <v>0</v>
      </c>
      <c r="AQ101" s="1420">
        <f t="shared" si="90"/>
        <v>240</v>
      </c>
      <c r="AR101" s="1420">
        <f t="shared" si="91"/>
        <v>240</v>
      </c>
      <c r="AS101" s="1420">
        <f t="shared" si="92"/>
        <v>240</v>
      </c>
      <c r="AT101" s="1420">
        <f t="shared" si="83"/>
        <v>0</v>
      </c>
      <c r="AU101" s="1420">
        <f t="shared" si="84"/>
        <v>0</v>
      </c>
      <c r="AV101" s="953"/>
    </row>
    <row r="102" spans="1:48" s="7" customFormat="1" ht="18.899999999999999" customHeight="1" x14ac:dyDescent="0.3">
      <c r="A102" s="905" t="s">
        <v>648</v>
      </c>
      <c r="B102" s="89">
        <f>SUMIF('LINHA 5'!$B$7:$B$91,$A102,'LINHA 5'!N$7:N$91)</f>
        <v>0</v>
      </c>
      <c r="C102" s="89">
        <f>SUMIF('LINHA 5'!$B$7:$B$91,$A102,'LINHA 5'!O$7:O$91)</f>
        <v>0</v>
      </c>
      <c r="D102" s="89">
        <f>SUMIF('LINHA 5'!$B$7:$B$91,$A102,'LINHA 5'!P$7:P$91)</f>
        <v>0</v>
      </c>
      <c r="E102" s="89">
        <f>SUMIF('LINHA 5'!$B$7:$B$91,$A102,'LINHA 5'!Q$7:Q$91)</f>
        <v>0</v>
      </c>
      <c r="F102" s="89">
        <f>SUMIF('LINHA 5'!$B$7:$B$91,$A102,'LINHA 5'!R$7:R$91)</f>
        <v>0</v>
      </c>
      <c r="G102" s="89">
        <f>SUMIF('LINHA 5'!$B$7:$B$91,$A102,'LINHA 5'!S$7:S$91)</f>
        <v>0</v>
      </c>
      <c r="H102" s="89">
        <f>SUMIF('LINHA 5'!$B$7:$B$91,$A102,'LINHA 5'!T$7:T$91)</f>
        <v>0</v>
      </c>
      <c r="I102" s="89">
        <f>SUMIF('LINHA 5'!$B$7:$B$91,$A102,'LINHA 5'!X$7:X$91)</f>
        <v>480</v>
      </c>
      <c r="J102" s="89">
        <f>SUMIF('LINHA 5'!$B$7:$B$91,$A102,'LINHA 5'!Y$7:Y$91)</f>
        <v>480</v>
      </c>
      <c r="K102" s="89">
        <f>SUMIF('LINHA 5'!$B$7:$B$91,$A102,'LINHA 5'!Z$7:Z$91)</f>
        <v>0</v>
      </c>
      <c r="L102" s="89">
        <f>SUMIF('LINHA 5'!$B$7:$B$91,$A102,'LINHA 5'!AA$7:AA$91)</f>
        <v>0</v>
      </c>
      <c r="M102" s="89">
        <f>SUMIF('LINHA 5'!$B$7:$B$91,$A102,'LINHA 5'!AB$7:AB$91)</f>
        <v>480</v>
      </c>
      <c r="N102" s="89">
        <f>SUMIF('LINHA 5'!$B$7:$B$91,$A102,'LINHA 5'!AC$7:AC$91)</f>
        <v>0</v>
      </c>
      <c r="O102" s="89">
        <f>SUMIF('LINHA 5'!$B$7:$B$91,$A102,'LINHA 5'!AD$7:AD$91)</f>
        <v>0</v>
      </c>
      <c r="P102" s="89">
        <f>SUMIF('LINHA 5'!$B$7:$B$91,$A102,'LINHA 5'!AH$7:AH$91)</f>
        <v>480</v>
      </c>
      <c r="Q102" s="89">
        <f>SUMIF('LINHA 5'!$B$7:$B$91,$A102,'LINHA 5'!AI$7:AI$91)</f>
        <v>480</v>
      </c>
      <c r="R102" s="89">
        <f>SUMIF('LINHA 5'!$B$7:$B$91,$A102,'LINHA 5'!AJ$7:AJ$91)</f>
        <v>0</v>
      </c>
      <c r="S102" s="89">
        <f>SUMIF('LINHA 5'!$B$7:$B$91,$A102,'LINHA 5'!AK$7:AK$91)</f>
        <v>0</v>
      </c>
      <c r="T102" s="89">
        <f>SUMIF('LINHA 5'!$B$7:$B$91,$A102,'LINHA 5'!AL$7:AL$91)</f>
        <v>480</v>
      </c>
      <c r="U102" s="89">
        <f>SUMIF('LINHA 5'!$B$7:$B$91,$A102,'LINHA 5'!AM$7:AM$91)</f>
        <v>0</v>
      </c>
      <c r="V102" s="89">
        <f>SUMIF('LINHA 5'!$B$7:$B$91,$A102,'LINHA 5'!AN$7:AN$91)</f>
        <v>0</v>
      </c>
      <c r="W102" s="89">
        <f>SUMIF('LINHA 5'!$B$7:$B$91,$A102,'LINHA 5'!AR$7:AR$91)</f>
        <v>240</v>
      </c>
      <c r="X102" s="89">
        <f>SUMIF('LINHA 5'!$B$7:$B$91,$A102,'LINHA 5'!AS$7:AS$91)</f>
        <v>480</v>
      </c>
      <c r="Y102" s="89">
        <f>SUMIF('LINHA 5'!$B$7:$B$91,$A102,'LINHA 5'!AT$7:AT$91)</f>
        <v>480</v>
      </c>
      <c r="Z102" s="89">
        <f>SUMIF('LINHA 5'!$B$7:$B$91,$A102,'LINHA 5'!AU$7:AU$91)</f>
        <v>480</v>
      </c>
      <c r="AA102" s="89">
        <f>SUMIF('LINHA 5'!$B$7:$B$91,$A102,'LINHA 5'!AV$7:AV$91)</f>
        <v>240</v>
      </c>
      <c r="AB102" s="89">
        <f>SUMIF('LINHA 5'!$B$7:$B$91,$A102,'LINHA 5'!AW$7:AW$91)</f>
        <v>0</v>
      </c>
      <c r="AC102" s="89">
        <f>SUMIF('LINHA 5'!$B$7:$B$91,$A102,'LINHA 5'!AX$7:AX$91)</f>
        <v>0</v>
      </c>
      <c r="AD102" s="89">
        <f>SUMIF('LINHA 5'!$B$7:$B$91,$A102,'LINHA 5'!BB$7:BB$91)</f>
        <v>0</v>
      </c>
      <c r="AE102" s="89">
        <f>SUMIF('LINHA 5'!$B$7:$B$91,$A102,'LINHA 5'!BC$7:BC$91)</f>
        <v>0</v>
      </c>
      <c r="AF102" s="89">
        <f>SUMIF('LINHA 5'!$B$7:$B$91,$A102,'LINHA 5'!BD$7:BD$91)</f>
        <v>0</v>
      </c>
      <c r="AG102" s="89">
        <f>SUMIF('LINHA 5'!$B$7:$B$91,$A102,'LINHA 5'!BE$7:BE$91)</f>
        <v>0</v>
      </c>
      <c r="AH102" s="89">
        <f>SUMIF('LINHA 5'!$B$7:$B$91,$A102,'LINHA 5'!BF$7:BF$91)</f>
        <v>0</v>
      </c>
      <c r="AI102" s="89">
        <f>SUMIF('LINHA 5'!$B$7:$B$91,$A102,'LINHA 5'!BG$7:BG$91)</f>
        <v>0</v>
      </c>
      <c r="AJ102" s="89">
        <f>SUMIF('LINHA 5'!$B$7:$B$91,$A102,'LINHA 5'!BH$7:BH$91)</f>
        <v>0</v>
      </c>
      <c r="AK102" s="89">
        <f>SUMIF('LINHA 5'!$B$7:$B$91,$A102,'LINHA 5'!BL$7:BL$91)</f>
        <v>0</v>
      </c>
      <c r="AL102" s="89">
        <f>SUMIF('LINHA 5'!$B$7:$B$91,$A102,'LINHA 5'!BM$7:BM$91)</f>
        <v>0</v>
      </c>
      <c r="AM102" s="323">
        <f t="shared" si="88"/>
        <v>4800</v>
      </c>
      <c r="AN102" s="1676"/>
      <c r="AO102" s="906">
        <f>VLOOKUP(A102,MI_ME!$B$246:$D$500,3,0)</f>
        <v>0</v>
      </c>
      <c r="AP102" s="1420">
        <f t="shared" si="89"/>
        <v>0</v>
      </c>
      <c r="AQ102" s="1420">
        <f t="shared" si="90"/>
        <v>1440</v>
      </c>
      <c r="AR102" s="1420">
        <f t="shared" si="91"/>
        <v>1440</v>
      </c>
      <c r="AS102" s="1420">
        <f t="shared" si="92"/>
        <v>1920</v>
      </c>
      <c r="AT102" s="1420">
        <f t="shared" si="83"/>
        <v>0</v>
      </c>
      <c r="AU102" s="1420">
        <f t="shared" si="84"/>
        <v>0</v>
      </c>
      <c r="AV102" s="953"/>
    </row>
    <row r="103" spans="1:48" s="7" customFormat="1" ht="18.899999999999999" customHeight="1" x14ac:dyDescent="0.3">
      <c r="A103" s="905" t="s">
        <v>652</v>
      </c>
      <c r="B103" s="89">
        <f>SUMIF('LINHA 5'!$B$7:$B$91,$A103,'LINHA 5'!N$7:N$91)</f>
        <v>0</v>
      </c>
      <c r="C103" s="89">
        <f>SUMIF('LINHA 5'!$B$7:$B$91,$A103,'LINHA 5'!O$7:O$91)</f>
        <v>0</v>
      </c>
      <c r="D103" s="89">
        <f>SUMIF('LINHA 5'!$B$7:$B$91,$A103,'LINHA 5'!P$7:P$91)</f>
        <v>0</v>
      </c>
      <c r="E103" s="89">
        <f>SUMIF('LINHA 5'!$B$7:$B$91,$A103,'LINHA 5'!Q$7:Q$91)</f>
        <v>0</v>
      </c>
      <c r="F103" s="89">
        <f>SUMIF('LINHA 5'!$B$7:$B$91,$A103,'LINHA 5'!R$7:R$91)</f>
        <v>0</v>
      </c>
      <c r="G103" s="89">
        <f>SUMIF('LINHA 5'!$B$7:$B$91,$A103,'LINHA 5'!S$7:S$91)</f>
        <v>0</v>
      </c>
      <c r="H103" s="89">
        <f>SUMIF('LINHA 5'!$B$7:$B$91,$A103,'LINHA 5'!T$7:T$91)</f>
        <v>0</v>
      </c>
      <c r="I103" s="89">
        <f>SUMIF('LINHA 5'!$B$7:$B$91,$A103,'LINHA 5'!X$7:X$91)</f>
        <v>499</v>
      </c>
      <c r="J103" s="89">
        <f>SUMIF('LINHA 5'!$B$7:$B$91,$A103,'LINHA 5'!Y$7:Y$91)</f>
        <v>174</v>
      </c>
      <c r="K103" s="89">
        <f>SUMIF('LINHA 5'!$B$7:$B$91,$A103,'LINHA 5'!Z$7:Z$91)</f>
        <v>584</v>
      </c>
      <c r="L103" s="89">
        <f>SUMIF('LINHA 5'!$B$7:$B$91,$A103,'LINHA 5'!AA$7:AA$91)</f>
        <v>0</v>
      </c>
      <c r="M103" s="89">
        <f>SUMIF('LINHA 5'!$B$7:$B$91,$A103,'LINHA 5'!AB$7:AB$91)</f>
        <v>267</v>
      </c>
      <c r="N103" s="89">
        <f>SUMIF('LINHA 5'!$B$7:$B$91,$A103,'LINHA 5'!AC$7:AC$91)</f>
        <v>180</v>
      </c>
      <c r="O103" s="89">
        <f>SUMIF('LINHA 5'!$B$7:$B$91,$A103,'LINHA 5'!AD$7:AD$91)</f>
        <v>0</v>
      </c>
      <c r="P103" s="89">
        <f>SUMIF('LINHA 5'!$B$7:$B$91,$A103,'LINHA 5'!AH$7:AH$91)</f>
        <v>259</v>
      </c>
      <c r="Q103" s="89">
        <f>SUMIF('LINHA 5'!$B$7:$B$91,$A103,'LINHA 5'!AI$7:AI$91)</f>
        <v>414</v>
      </c>
      <c r="R103" s="89">
        <f>SUMIF('LINHA 5'!$B$7:$B$91,$A103,'LINHA 5'!AJ$7:AJ$91)</f>
        <v>183</v>
      </c>
      <c r="S103" s="89">
        <f>SUMIF('LINHA 5'!$B$7:$B$91,$A103,'LINHA 5'!AK$7:AK$91)</f>
        <v>0</v>
      </c>
      <c r="T103" s="89">
        <f>SUMIF('LINHA 5'!$B$7:$B$91,$A103,'LINHA 5'!AL$7:AL$91)</f>
        <v>0</v>
      </c>
      <c r="U103" s="89">
        <f>SUMIF('LINHA 5'!$B$7:$B$91,$A103,'LINHA 5'!AM$7:AM$91)</f>
        <v>385</v>
      </c>
      <c r="V103" s="89">
        <f>SUMIF('LINHA 5'!$B$7:$B$91,$A103,'LINHA 5'!AN$7:AN$91)</f>
        <v>0</v>
      </c>
      <c r="W103" s="89">
        <f>SUMIF('LINHA 5'!$B$7:$B$91,$A103,'LINHA 5'!AR$7:AR$91)</f>
        <v>19</v>
      </c>
      <c r="X103" s="89">
        <f>SUMIF('LINHA 5'!$B$7:$B$91,$A103,'LINHA 5'!AS$7:AS$91)</f>
        <v>174</v>
      </c>
      <c r="Y103" s="89">
        <f>SUMIF('LINHA 5'!$B$7:$B$91,$A103,'LINHA 5'!AT$7:AT$91)</f>
        <v>225</v>
      </c>
      <c r="Z103" s="89">
        <f>SUMIF('LINHA 5'!$B$7:$B$91,$A103,'LINHA 5'!AU$7:AU$91)</f>
        <v>70</v>
      </c>
      <c r="AA103" s="89">
        <f>SUMIF('LINHA 5'!$B$7:$B$91,$A103,'LINHA 5'!AV$7:AV$91)</f>
        <v>167</v>
      </c>
      <c r="AB103" s="89">
        <f>SUMIF('LINHA 5'!$B$7:$B$91,$A103,'LINHA 5'!AW$7:AW$91)</f>
        <v>0</v>
      </c>
      <c r="AC103" s="89">
        <f>SUMIF('LINHA 5'!$B$7:$B$91,$A103,'LINHA 5'!AX$7:AX$91)</f>
        <v>0</v>
      </c>
      <c r="AD103" s="89">
        <f>SUMIF('LINHA 5'!$B$7:$B$91,$A103,'LINHA 5'!BB$7:BB$91)</f>
        <v>0</v>
      </c>
      <c r="AE103" s="89">
        <f>SUMIF('LINHA 5'!$B$7:$B$91,$A103,'LINHA 5'!BC$7:BC$91)</f>
        <v>0</v>
      </c>
      <c r="AF103" s="89">
        <f>SUMIF('LINHA 5'!$B$7:$B$91,$A103,'LINHA 5'!BD$7:BD$91)</f>
        <v>0</v>
      </c>
      <c r="AG103" s="89">
        <f>SUMIF('LINHA 5'!$B$7:$B$91,$A103,'LINHA 5'!BE$7:BE$91)</f>
        <v>0</v>
      </c>
      <c r="AH103" s="89">
        <f>SUMIF('LINHA 5'!$B$7:$B$91,$A103,'LINHA 5'!BF$7:BF$91)</f>
        <v>0</v>
      </c>
      <c r="AI103" s="89">
        <f>SUMIF('LINHA 5'!$B$7:$B$91,$A103,'LINHA 5'!BG$7:BG$91)</f>
        <v>0</v>
      </c>
      <c r="AJ103" s="89">
        <f>SUMIF('LINHA 5'!$B$7:$B$91,$A103,'LINHA 5'!BH$7:BH$91)</f>
        <v>0</v>
      </c>
      <c r="AK103" s="89">
        <f>SUMIF('LINHA 5'!$B$7:$B$91,$A103,'LINHA 5'!BL$7:BL$91)</f>
        <v>0</v>
      </c>
      <c r="AL103" s="89">
        <f>SUMIF('LINHA 5'!$B$7:$B$91,$A103,'LINHA 5'!BM$7:BM$91)</f>
        <v>0</v>
      </c>
      <c r="AM103" s="323">
        <f t="shared" ref="AM103:AM105" si="93">SUM(B103:AL103)</f>
        <v>3600</v>
      </c>
      <c r="AN103" s="1677"/>
      <c r="AO103" s="906">
        <f>VLOOKUP(A103,MI_ME!$B$246:$D$500,3,0)</f>
        <v>0</v>
      </c>
      <c r="AP103" s="1420">
        <f t="shared" si="89"/>
        <v>0</v>
      </c>
      <c r="AQ103" s="1420">
        <f t="shared" si="90"/>
        <v>1704</v>
      </c>
      <c r="AR103" s="1420">
        <f t="shared" si="91"/>
        <v>1241</v>
      </c>
      <c r="AS103" s="1420">
        <f t="shared" si="92"/>
        <v>655</v>
      </c>
      <c r="AT103" s="1420">
        <f t="shared" si="83"/>
        <v>0</v>
      </c>
      <c r="AU103" s="1420">
        <f t="shared" si="84"/>
        <v>0</v>
      </c>
      <c r="AV103" s="953"/>
    </row>
    <row r="104" spans="1:48" s="7" customFormat="1" ht="18.899999999999999" customHeight="1" x14ac:dyDescent="0.3">
      <c r="A104" s="905" t="s">
        <v>651</v>
      </c>
      <c r="B104" s="89">
        <f>SUMIF('LINHA 5'!$B$7:$B$91,$A104,'LINHA 5'!N$7:N$91)</f>
        <v>0</v>
      </c>
      <c r="C104" s="89">
        <f>SUMIF('LINHA 5'!$B$7:$B$91,$A104,'LINHA 5'!O$7:O$91)</f>
        <v>0</v>
      </c>
      <c r="D104" s="89">
        <f>SUMIF('LINHA 5'!$B$7:$B$91,$A104,'LINHA 5'!P$7:P$91)</f>
        <v>0</v>
      </c>
      <c r="E104" s="89">
        <f>SUMIF('LINHA 5'!$B$7:$B$91,$A104,'LINHA 5'!Q$7:Q$91)</f>
        <v>0</v>
      </c>
      <c r="F104" s="89">
        <f>SUMIF('LINHA 5'!$B$7:$B$91,$A104,'LINHA 5'!R$7:R$91)</f>
        <v>380</v>
      </c>
      <c r="G104" s="89">
        <f>SUMIF('LINHA 5'!$B$7:$B$91,$A104,'LINHA 5'!S$7:S$91)</f>
        <v>0</v>
      </c>
      <c r="H104" s="89">
        <f>SUMIF('LINHA 5'!$B$7:$B$91,$A104,'LINHA 5'!T$7:T$91)</f>
        <v>0</v>
      </c>
      <c r="I104" s="89">
        <f>SUMIF('LINHA 5'!$B$7:$B$91,$A104,'LINHA 5'!X$7:X$91)</f>
        <v>240</v>
      </c>
      <c r="J104" s="89">
        <f>SUMIF('LINHA 5'!$B$7:$B$91,$A104,'LINHA 5'!Y$7:Y$91)</f>
        <v>0</v>
      </c>
      <c r="K104" s="89">
        <f>SUMIF('LINHA 5'!$B$7:$B$91,$A104,'LINHA 5'!Z$7:Z$91)</f>
        <v>480</v>
      </c>
      <c r="L104" s="89">
        <f>SUMIF('LINHA 5'!$B$7:$B$91,$A104,'LINHA 5'!AA$7:AA$91)</f>
        <v>0</v>
      </c>
      <c r="M104" s="89">
        <f>SUMIF('LINHA 5'!$B$7:$B$91,$A104,'LINHA 5'!AB$7:AB$91)</f>
        <v>0</v>
      </c>
      <c r="N104" s="89">
        <f>SUMIF('LINHA 5'!$B$7:$B$91,$A104,'LINHA 5'!AC$7:AC$91)</f>
        <v>480</v>
      </c>
      <c r="O104" s="89">
        <f>SUMIF('LINHA 5'!$B$7:$B$91,$A104,'LINHA 5'!AD$7:AD$91)</f>
        <v>0</v>
      </c>
      <c r="P104" s="89">
        <f>SUMIF('LINHA 5'!$B$7:$B$91,$A104,'LINHA 5'!AH$7:AH$91)</f>
        <v>0</v>
      </c>
      <c r="Q104" s="89">
        <f>SUMIF('LINHA 5'!$B$7:$B$91,$A104,'LINHA 5'!AI$7:AI$91)</f>
        <v>0</v>
      </c>
      <c r="R104" s="89">
        <f>SUMIF('LINHA 5'!$B$7:$B$91,$A104,'LINHA 5'!AJ$7:AJ$91)</f>
        <v>0</v>
      </c>
      <c r="S104" s="89">
        <f>SUMIF('LINHA 5'!$B$7:$B$91,$A104,'LINHA 5'!AK$7:AK$91)</f>
        <v>720</v>
      </c>
      <c r="T104" s="89">
        <f>SUMIF('LINHA 5'!$B$7:$B$91,$A104,'LINHA 5'!AL$7:AL$91)</f>
        <v>0</v>
      </c>
      <c r="U104" s="89">
        <f>SUMIF('LINHA 5'!$B$7:$B$91,$A104,'LINHA 5'!AM$7:AM$91)</f>
        <v>240</v>
      </c>
      <c r="V104" s="89">
        <f>SUMIF('LINHA 5'!$B$7:$B$91,$A104,'LINHA 5'!AN$7:AN$91)</f>
        <v>0</v>
      </c>
      <c r="W104" s="89">
        <f>SUMIF('LINHA 5'!$B$7:$B$91,$A104,'LINHA 5'!AR$7:AR$91)</f>
        <v>480</v>
      </c>
      <c r="X104" s="89">
        <f>SUMIF('LINHA 5'!$B$7:$B$91,$A104,'LINHA 5'!AS$7:AS$91)</f>
        <v>0</v>
      </c>
      <c r="Y104" s="89">
        <f>SUMIF('LINHA 5'!$B$7:$B$91,$A104,'LINHA 5'!AT$7:AT$91)</f>
        <v>0</v>
      </c>
      <c r="Z104" s="89">
        <f>SUMIF('LINHA 5'!$B$7:$B$91,$A104,'LINHA 5'!AU$7:AU$91)</f>
        <v>0</v>
      </c>
      <c r="AA104" s="89">
        <f>SUMIF('LINHA 5'!$B$7:$B$91,$A104,'LINHA 5'!AV$7:AV$91)</f>
        <v>340</v>
      </c>
      <c r="AB104" s="89">
        <f>SUMIF('LINHA 5'!$B$7:$B$91,$A104,'LINHA 5'!AW$7:AW$91)</f>
        <v>0</v>
      </c>
      <c r="AC104" s="89">
        <f>SUMIF('LINHA 5'!$B$7:$B$91,$A104,'LINHA 5'!AX$7:AX$91)</f>
        <v>0</v>
      </c>
      <c r="AD104" s="89">
        <f>SUMIF('LINHA 5'!$B$7:$B$91,$A104,'LINHA 5'!BB$7:BB$91)</f>
        <v>0</v>
      </c>
      <c r="AE104" s="89">
        <f>SUMIF('LINHA 5'!$B$7:$B$91,$A104,'LINHA 5'!BC$7:BC$91)</f>
        <v>0</v>
      </c>
      <c r="AF104" s="89">
        <f>SUMIF('LINHA 5'!$B$7:$B$91,$A104,'LINHA 5'!BD$7:BD$91)</f>
        <v>0</v>
      </c>
      <c r="AG104" s="89">
        <f>SUMIF('LINHA 5'!$B$7:$B$91,$A104,'LINHA 5'!BE$7:BE$91)</f>
        <v>0</v>
      </c>
      <c r="AH104" s="89">
        <f>SUMIF('LINHA 5'!$B$7:$B$91,$A104,'LINHA 5'!BF$7:BF$91)</f>
        <v>0</v>
      </c>
      <c r="AI104" s="89">
        <f>SUMIF('LINHA 5'!$B$7:$B$91,$A104,'LINHA 5'!BG$7:BG$91)</f>
        <v>0</v>
      </c>
      <c r="AJ104" s="89">
        <f>SUMIF('LINHA 5'!$B$7:$B$91,$A104,'LINHA 5'!BH$7:BH$91)</f>
        <v>0</v>
      </c>
      <c r="AK104" s="89">
        <f>SUMIF('LINHA 5'!$B$7:$B$91,$A104,'LINHA 5'!BL$7:BL$91)</f>
        <v>0</v>
      </c>
      <c r="AL104" s="89">
        <f>SUMIF('LINHA 5'!$B$7:$B$91,$A104,'LINHA 5'!BM$7:BM$91)</f>
        <v>0</v>
      </c>
      <c r="AM104" s="323">
        <f t="shared" si="93"/>
        <v>3360</v>
      </c>
      <c r="AN104" s="1677"/>
      <c r="AO104" s="906">
        <f>VLOOKUP(A104,MI_ME!$B$246:$D$500,3,0)</f>
        <v>0</v>
      </c>
      <c r="AP104" s="1420">
        <f t="shared" si="89"/>
        <v>380</v>
      </c>
      <c r="AQ104" s="1420">
        <f t="shared" si="90"/>
        <v>1200</v>
      </c>
      <c r="AR104" s="1420">
        <f t="shared" si="91"/>
        <v>960</v>
      </c>
      <c r="AS104" s="1420">
        <f t="shared" si="92"/>
        <v>820</v>
      </c>
      <c r="AT104" s="1420">
        <f t="shared" si="83"/>
        <v>0</v>
      </c>
      <c r="AU104" s="1420">
        <f t="shared" si="84"/>
        <v>0</v>
      </c>
      <c r="AV104" s="953"/>
    </row>
    <row r="105" spans="1:48" s="7" customFormat="1" ht="18.899999999999999" customHeight="1" x14ac:dyDescent="0.3">
      <c r="A105" s="905" t="s">
        <v>773</v>
      </c>
      <c r="B105" s="89">
        <f>SUMIF('LINHA 5'!$B$7:$B$91,$A105,'LINHA 5'!N$7:N$91)</f>
        <v>0</v>
      </c>
      <c r="C105" s="89">
        <f>SUMIF('LINHA 5'!$B$7:$B$91,$A105,'LINHA 5'!O$7:O$91)</f>
        <v>0</v>
      </c>
      <c r="D105" s="89">
        <f>SUMIF('LINHA 5'!$B$7:$B$91,$A105,'LINHA 5'!P$7:P$91)</f>
        <v>0</v>
      </c>
      <c r="E105" s="89">
        <f>SUMIF('LINHA 5'!$B$7:$B$91,$A105,'LINHA 5'!Q$7:Q$91)</f>
        <v>0</v>
      </c>
      <c r="F105" s="89">
        <f>SUMIF('LINHA 5'!$B$7:$B$91,$A105,'LINHA 5'!R$7:R$91)</f>
        <v>480</v>
      </c>
      <c r="G105" s="89">
        <f>SUMIF('LINHA 5'!$B$7:$B$91,$A105,'LINHA 5'!S$7:S$91)</f>
        <v>0</v>
      </c>
      <c r="H105" s="89">
        <f>SUMIF('LINHA 5'!$B$7:$B$91,$A105,'LINHA 5'!T$7:T$91)</f>
        <v>0</v>
      </c>
      <c r="I105" s="89">
        <f>SUMIF('LINHA 5'!$B$7:$B$91,$A105,'LINHA 5'!X$7:X$91)</f>
        <v>0</v>
      </c>
      <c r="J105" s="89">
        <f>SUMIF('LINHA 5'!$B$7:$B$91,$A105,'LINHA 5'!Y$7:Y$91)</f>
        <v>0</v>
      </c>
      <c r="K105" s="89">
        <f>SUMIF('LINHA 5'!$B$7:$B$91,$A105,'LINHA 5'!Z$7:Z$91)</f>
        <v>0</v>
      </c>
      <c r="L105" s="89">
        <f>SUMIF('LINHA 5'!$B$7:$B$91,$A105,'LINHA 5'!AA$7:AA$91)</f>
        <v>622</v>
      </c>
      <c r="M105" s="89">
        <f>SUMIF('LINHA 5'!$B$7:$B$91,$A105,'LINHA 5'!AB$7:AB$91)</f>
        <v>0</v>
      </c>
      <c r="N105" s="89">
        <f>SUMIF('LINHA 5'!$B$7:$B$91,$A105,'LINHA 5'!AC$7:AC$91)</f>
        <v>0</v>
      </c>
      <c r="O105" s="89">
        <f>SUMIF('LINHA 5'!$B$7:$B$91,$A105,'LINHA 5'!AD$7:AD$91)</f>
        <v>0</v>
      </c>
      <c r="P105" s="89">
        <f>SUMIF('LINHA 5'!$B$7:$B$91,$A105,'LINHA 5'!AH$7:AH$91)</f>
        <v>480</v>
      </c>
      <c r="Q105" s="89">
        <f>SUMIF('LINHA 5'!$B$7:$B$91,$A105,'LINHA 5'!AI$7:AI$91)</f>
        <v>0</v>
      </c>
      <c r="R105" s="89">
        <f>SUMIF('LINHA 5'!$B$7:$B$91,$A105,'LINHA 5'!AJ$7:AJ$91)</f>
        <v>480</v>
      </c>
      <c r="S105" s="89">
        <f>SUMIF('LINHA 5'!$B$7:$B$91,$A105,'LINHA 5'!AK$7:AK$91)</f>
        <v>0</v>
      </c>
      <c r="T105" s="89">
        <f>SUMIF('LINHA 5'!$B$7:$B$91,$A105,'LINHA 5'!AL$7:AL$91)</f>
        <v>480</v>
      </c>
      <c r="U105" s="89">
        <f>SUMIF('LINHA 5'!$B$7:$B$91,$A105,'LINHA 5'!AM$7:AM$91)</f>
        <v>0</v>
      </c>
      <c r="V105" s="89">
        <f>SUMIF('LINHA 5'!$B$7:$B$91,$A105,'LINHA 5'!AN$7:AN$91)</f>
        <v>0</v>
      </c>
      <c r="W105" s="89">
        <f>SUMIF('LINHA 5'!$B$7:$B$91,$A105,'LINHA 5'!AR$7:AR$91)</f>
        <v>480</v>
      </c>
      <c r="X105" s="89">
        <f>SUMIF('LINHA 5'!$B$7:$B$91,$A105,'LINHA 5'!AS$7:AS$91)</f>
        <v>0</v>
      </c>
      <c r="Y105" s="89">
        <f>SUMIF('LINHA 5'!$B$7:$B$91,$A105,'LINHA 5'!AT$7:AT$91)</f>
        <v>480</v>
      </c>
      <c r="Z105" s="89">
        <f>SUMIF('LINHA 5'!$B$7:$B$91,$A105,'LINHA 5'!AU$7:AU$91)</f>
        <v>0</v>
      </c>
      <c r="AA105" s="89">
        <f>SUMIF('LINHA 5'!$B$7:$B$91,$A105,'LINHA 5'!AV$7:AV$91)</f>
        <v>480</v>
      </c>
      <c r="AB105" s="89">
        <f>SUMIF('LINHA 5'!$B$7:$B$91,$A105,'LINHA 5'!AW$7:AW$91)</f>
        <v>0</v>
      </c>
      <c r="AC105" s="89">
        <f>SUMIF('LINHA 5'!$B$7:$B$91,$A105,'LINHA 5'!AX$7:AX$91)</f>
        <v>0</v>
      </c>
      <c r="AD105" s="89">
        <f>SUMIF('LINHA 5'!$B$7:$B$91,$A105,'LINHA 5'!BB$7:BB$91)</f>
        <v>0</v>
      </c>
      <c r="AE105" s="89">
        <f>SUMIF('LINHA 5'!$B$7:$B$91,$A105,'LINHA 5'!BC$7:BC$91)</f>
        <v>0</v>
      </c>
      <c r="AF105" s="89">
        <f>SUMIF('LINHA 5'!$B$7:$B$91,$A105,'LINHA 5'!BD$7:BD$91)</f>
        <v>0</v>
      </c>
      <c r="AG105" s="89">
        <f>SUMIF('LINHA 5'!$B$7:$B$91,$A105,'LINHA 5'!BE$7:BE$91)</f>
        <v>0</v>
      </c>
      <c r="AH105" s="89">
        <f>SUMIF('LINHA 5'!$B$7:$B$91,$A105,'LINHA 5'!BF$7:BF$91)</f>
        <v>0</v>
      </c>
      <c r="AI105" s="89">
        <f>SUMIF('LINHA 5'!$B$7:$B$91,$A105,'LINHA 5'!BG$7:BG$91)</f>
        <v>0</v>
      </c>
      <c r="AJ105" s="89">
        <f>SUMIF('LINHA 5'!$B$7:$B$91,$A105,'LINHA 5'!BH$7:BH$91)</f>
        <v>0</v>
      </c>
      <c r="AK105" s="89">
        <f>SUMIF('LINHA 5'!$B$7:$B$91,$A105,'LINHA 5'!BL$7:BL$91)</f>
        <v>0</v>
      </c>
      <c r="AL105" s="89">
        <f>SUMIF('LINHA 5'!$B$7:$B$91,$A105,'LINHA 5'!BM$7:BM$91)</f>
        <v>0</v>
      </c>
      <c r="AM105" s="323">
        <f t="shared" si="93"/>
        <v>3982</v>
      </c>
      <c r="AN105" s="1677"/>
      <c r="AO105" s="906">
        <f>VLOOKUP(A105,MI_ME!$B$246:$D$500,3,0)</f>
        <v>0</v>
      </c>
      <c r="AP105" s="1420">
        <f t="shared" si="89"/>
        <v>480</v>
      </c>
      <c r="AQ105" s="1420">
        <f t="shared" si="90"/>
        <v>622</v>
      </c>
      <c r="AR105" s="1420">
        <f t="shared" si="91"/>
        <v>1440</v>
      </c>
      <c r="AS105" s="1420">
        <f t="shared" si="92"/>
        <v>1440</v>
      </c>
      <c r="AT105" s="1420">
        <f t="shared" si="83"/>
        <v>0</v>
      </c>
      <c r="AU105" s="1420">
        <f t="shared" si="84"/>
        <v>0</v>
      </c>
      <c r="AV105" s="953"/>
    </row>
    <row r="106" spans="1:48" s="7" customFormat="1" ht="18.899999999999999" customHeight="1" x14ac:dyDescent="0.3">
      <c r="A106" s="905" t="s">
        <v>776</v>
      </c>
      <c r="B106" s="89">
        <f>SUMIF('LINHA 5'!$B$7:$B$91,$A106,'LINHA 5'!N$7:N$91)</f>
        <v>0</v>
      </c>
      <c r="C106" s="89">
        <f>SUMIF('LINHA 5'!$B$7:$B$91,$A106,'LINHA 5'!O$7:O$91)</f>
        <v>0</v>
      </c>
      <c r="D106" s="89">
        <f>SUMIF('LINHA 5'!$B$7:$B$91,$A106,'LINHA 5'!P$7:P$91)</f>
        <v>0</v>
      </c>
      <c r="E106" s="89">
        <f>SUMIF('LINHA 5'!$B$7:$B$91,$A106,'LINHA 5'!Q$7:Q$91)</f>
        <v>0</v>
      </c>
      <c r="F106" s="89">
        <f>SUMIF('LINHA 5'!$B$7:$B$91,$A106,'LINHA 5'!R$7:R$91)</f>
        <v>480</v>
      </c>
      <c r="G106" s="89">
        <f>SUMIF('LINHA 5'!$B$7:$B$91,$A106,'LINHA 5'!S$7:S$91)</f>
        <v>0</v>
      </c>
      <c r="H106" s="89">
        <f>SUMIF('LINHA 5'!$B$7:$B$91,$A106,'LINHA 5'!T$7:T$91)</f>
        <v>0</v>
      </c>
      <c r="I106" s="89">
        <f>SUMIF('LINHA 5'!$B$7:$B$91,$A106,'LINHA 5'!X$7:X$91)</f>
        <v>960</v>
      </c>
      <c r="J106" s="89">
        <f>SUMIF('LINHA 5'!$B$7:$B$91,$A106,'LINHA 5'!Y$7:Y$91)</f>
        <v>960</v>
      </c>
      <c r="K106" s="89">
        <f>SUMIF('LINHA 5'!$B$7:$B$91,$A106,'LINHA 5'!Z$7:Z$91)</f>
        <v>480</v>
      </c>
      <c r="L106" s="89">
        <f>SUMIF('LINHA 5'!$B$7:$B$91,$A106,'LINHA 5'!AA$7:AA$91)</f>
        <v>390</v>
      </c>
      <c r="M106" s="89">
        <f>SUMIF('LINHA 5'!$B$7:$B$91,$A106,'LINHA 5'!AB$7:AB$91)</f>
        <v>480</v>
      </c>
      <c r="N106" s="89">
        <f>SUMIF('LINHA 5'!$B$7:$B$91,$A106,'LINHA 5'!AC$7:AC$91)</f>
        <v>0</v>
      </c>
      <c r="O106" s="89">
        <f>SUMIF('LINHA 5'!$B$7:$B$91,$A106,'LINHA 5'!AD$7:AD$91)</f>
        <v>0</v>
      </c>
      <c r="P106" s="89">
        <f>SUMIF('LINHA 5'!$B$7:$B$91,$A106,'LINHA 5'!AH$7:AH$91)</f>
        <v>480</v>
      </c>
      <c r="Q106" s="89">
        <f>SUMIF('LINHA 5'!$B$7:$B$91,$A106,'LINHA 5'!AI$7:AI$91)</f>
        <v>720</v>
      </c>
      <c r="R106" s="89">
        <f>SUMIF('LINHA 5'!$B$7:$B$91,$A106,'LINHA 5'!AJ$7:AJ$91)</f>
        <v>480</v>
      </c>
      <c r="S106" s="89">
        <f>SUMIF('LINHA 5'!$B$7:$B$91,$A106,'LINHA 5'!AK$7:AK$91)</f>
        <v>480</v>
      </c>
      <c r="T106" s="89">
        <f>SUMIF('LINHA 5'!$B$7:$B$91,$A106,'LINHA 5'!AL$7:AL$91)</f>
        <v>0</v>
      </c>
      <c r="U106" s="89">
        <f>SUMIF('LINHA 5'!$B$7:$B$91,$A106,'LINHA 5'!AM$7:AM$91)</f>
        <v>0</v>
      </c>
      <c r="V106" s="89">
        <f>SUMIF('LINHA 5'!$B$7:$B$91,$A106,'LINHA 5'!AN$7:AN$91)</f>
        <v>0</v>
      </c>
      <c r="W106" s="89">
        <f>SUMIF('LINHA 5'!$B$7:$B$91,$A106,'LINHA 5'!AR$7:AR$91)</f>
        <v>480</v>
      </c>
      <c r="X106" s="89">
        <f>SUMIF('LINHA 5'!$B$7:$B$91,$A106,'LINHA 5'!AS$7:AS$91)</f>
        <v>960</v>
      </c>
      <c r="Y106" s="89">
        <f>SUMIF('LINHA 5'!$B$7:$B$91,$A106,'LINHA 5'!AT$7:AT$91)</f>
        <v>240</v>
      </c>
      <c r="Z106" s="89">
        <f>SUMIF('LINHA 5'!$B$7:$B$91,$A106,'LINHA 5'!AU$7:AU$91)</f>
        <v>240</v>
      </c>
      <c r="AA106" s="89">
        <f>SUMIF('LINHA 5'!$B$7:$B$91,$A106,'LINHA 5'!AV$7:AV$91)</f>
        <v>0</v>
      </c>
      <c r="AB106" s="89">
        <f>SUMIF('LINHA 5'!$B$7:$B$91,$A106,'LINHA 5'!AW$7:AW$91)</f>
        <v>0</v>
      </c>
      <c r="AC106" s="89">
        <f>SUMIF('LINHA 5'!$B$7:$B$91,$A106,'LINHA 5'!AX$7:AX$91)</f>
        <v>0</v>
      </c>
      <c r="AD106" s="89">
        <f>SUMIF('LINHA 5'!$B$7:$B$91,$A106,'LINHA 5'!BB$7:BB$91)</f>
        <v>0</v>
      </c>
      <c r="AE106" s="89">
        <f>SUMIF('LINHA 5'!$B$7:$B$91,$A106,'LINHA 5'!BC$7:BC$91)</f>
        <v>0</v>
      </c>
      <c r="AF106" s="89">
        <f>SUMIF('LINHA 5'!$B$7:$B$91,$A106,'LINHA 5'!BD$7:BD$91)</f>
        <v>0</v>
      </c>
      <c r="AG106" s="89">
        <f>SUMIF('LINHA 5'!$B$7:$B$91,$A106,'LINHA 5'!BE$7:BE$91)</f>
        <v>0</v>
      </c>
      <c r="AH106" s="89">
        <f>SUMIF('LINHA 5'!$B$7:$B$91,$A106,'LINHA 5'!BF$7:BF$91)</f>
        <v>0</v>
      </c>
      <c r="AI106" s="89">
        <f>SUMIF('LINHA 5'!$B$7:$B$91,$A106,'LINHA 5'!BG$7:BG$91)</f>
        <v>0</v>
      </c>
      <c r="AJ106" s="89">
        <f>SUMIF('LINHA 5'!$B$7:$B$91,$A106,'LINHA 5'!BH$7:BH$91)</f>
        <v>0</v>
      </c>
      <c r="AK106" s="89">
        <f>SUMIF('LINHA 5'!$B$7:$B$91,$A106,'LINHA 5'!BL$7:BL$91)</f>
        <v>0</v>
      </c>
      <c r="AL106" s="89">
        <f>SUMIF('LINHA 5'!$B$7:$B$91,$A106,'LINHA 5'!BM$7:BM$91)</f>
        <v>0</v>
      </c>
      <c r="AM106" s="323">
        <f t="shared" ref="AM106" si="94">SUM(B106:AL106)</f>
        <v>7830</v>
      </c>
      <c r="AN106" s="1677"/>
      <c r="AO106" s="906">
        <f>VLOOKUP(A106,MI_ME!$B$246:$D$500,3,0)</f>
        <v>0</v>
      </c>
      <c r="AP106" s="1420">
        <f t="shared" si="89"/>
        <v>480</v>
      </c>
      <c r="AQ106" s="1420">
        <f t="shared" si="90"/>
        <v>3270</v>
      </c>
      <c r="AR106" s="1420">
        <f t="shared" si="91"/>
        <v>2160</v>
      </c>
      <c r="AS106" s="1420">
        <f t="shared" si="92"/>
        <v>1920</v>
      </c>
      <c r="AT106" s="1420">
        <f t="shared" si="83"/>
        <v>0</v>
      </c>
      <c r="AU106" s="1420">
        <f t="shared" si="84"/>
        <v>0</v>
      </c>
      <c r="AV106" s="953"/>
    </row>
    <row r="107" spans="1:48" s="87" customFormat="1" ht="18.899999999999999" customHeight="1" thickBot="1" x14ac:dyDescent="0.35">
      <c r="A107" s="166"/>
      <c r="B107" s="167">
        <f t="shared" ref="B107:AM107" si="95">SUM(B94:B106)</f>
        <v>0</v>
      </c>
      <c r="C107" s="167">
        <f t="shared" si="95"/>
        <v>0</v>
      </c>
      <c r="D107" s="167">
        <f t="shared" si="95"/>
        <v>0</v>
      </c>
      <c r="E107" s="167">
        <f t="shared" si="95"/>
        <v>0</v>
      </c>
      <c r="F107" s="167">
        <f t="shared" si="95"/>
        <v>1580</v>
      </c>
      <c r="G107" s="167">
        <f t="shared" si="95"/>
        <v>0</v>
      </c>
      <c r="H107" s="167">
        <f t="shared" si="95"/>
        <v>0</v>
      </c>
      <c r="I107" s="167">
        <f t="shared" si="95"/>
        <v>3139</v>
      </c>
      <c r="J107" s="167">
        <f t="shared" si="95"/>
        <v>3054</v>
      </c>
      <c r="K107" s="167">
        <f t="shared" si="95"/>
        <v>3224</v>
      </c>
      <c r="L107" s="167">
        <f t="shared" si="95"/>
        <v>1613</v>
      </c>
      <c r="M107" s="167">
        <f t="shared" si="95"/>
        <v>1707</v>
      </c>
      <c r="N107" s="167">
        <f t="shared" si="95"/>
        <v>1613</v>
      </c>
      <c r="O107" s="167">
        <f t="shared" si="95"/>
        <v>0</v>
      </c>
      <c r="P107" s="167">
        <f t="shared" si="95"/>
        <v>3139</v>
      </c>
      <c r="Q107" s="167">
        <f t="shared" si="95"/>
        <v>3054</v>
      </c>
      <c r="R107" s="167">
        <f t="shared" si="95"/>
        <v>1623</v>
      </c>
      <c r="S107" s="167">
        <f t="shared" si="95"/>
        <v>1707</v>
      </c>
      <c r="T107" s="167">
        <f t="shared" si="95"/>
        <v>1707</v>
      </c>
      <c r="U107" s="167">
        <f t="shared" si="95"/>
        <v>1613</v>
      </c>
      <c r="V107" s="167">
        <f t="shared" si="95"/>
        <v>0</v>
      </c>
      <c r="W107" s="167">
        <f t="shared" si="95"/>
        <v>3139</v>
      </c>
      <c r="X107" s="167">
        <f t="shared" si="95"/>
        <v>3054</v>
      </c>
      <c r="Y107" s="167">
        <f t="shared" si="95"/>
        <v>1665</v>
      </c>
      <c r="Z107" s="167">
        <f t="shared" si="95"/>
        <v>1750</v>
      </c>
      <c r="AA107" s="167">
        <f t="shared" si="95"/>
        <v>1707</v>
      </c>
      <c r="AB107" s="167">
        <f t="shared" si="95"/>
        <v>0</v>
      </c>
      <c r="AC107" s="167">
        <f t="shared" si="95"/>
        <v>0</v>
      </c>
      <c r="AD107" s="167">
        <f t="shared" si="95"/>
        <v>0</v>
      </c>
      <c r="AE107" s="167">
        <f t="shared" si="95"/>
        <v>0</v>
      </c>
      <c r="AF107" s="167">
        <f t="shared" si="95"/>
        <v>0</v>
      </c>
      <c r="AG107" s="167">
        <f t="shared" si="95"/>
        <v>0</v>
      </c>
      <c r="AH107" s="167">
        <f t="shared" si="95"/>
        <v>0</v>
      </c>
      <c r="AI107" s="167">
        <f t="shared" si="95"/>
        <v>0</v>
      </c>
      <c r="AJ107" s="167">
        <f t="shared" si="95"/>
        <v>0</v>
      </c>
      <c r="AK107" s="167">
        <f t="shared" si="95"/>
        <v>0</v>
      </c>
      <c r="AL107" s="167">
        <f t="shared" si="95"/>
        <v>0</v>
      </c>
      <c r="AM107" s="328">
        <f t="shared" si="95"/>
        <v>40088</v>
      </c>
      <c r="AN107" s="1678"/>
      <c r="AO107" s="906"/>
      <c r="AP107" s="1419">
        <f t="shared" si="89"/>
        <v>1580</v>
      </c>
      <c r="AQ107" s="1419">
        <f t="shared" si="90"/>
        <v>14350</v>
      </c>
      <c r="AR107" s="1419">
        <f t="shared" si="91"/>
        <v>12843</v>
      </c>
      <c r="AS107" s="1419">
        <f t="shared" si="92"/>
        <v>11315</v>
      </c>
      <c r="AT107" s="1419">
        <f t="shared" si="83"/>
        <v>0</v>
      </c>
      <c r="AU107" s="1419">
        <f t="shared" si="84"/>
        <v>0</v>
      </c>
      <c r="AV107" s="1289">
        <f>AM107-'LINHA 5'!BB1</f>
        <v>0</v>
      </c>
    </row>
    <row r="108" spans="1:48" s="7" customFormat="1" ht="18.899999999999999" customHeight="1" x14ac:dyDescent="0.3">
      <c r="A108" s="905" t="s">
        <v>729</v>
      </c>
      <c r="B108" s="89">
        <f>SUMIF('LINHA 6'!$B$7:$B$75,$A108,'LINHA 6'!N$7:N$75)</f>
        <v>0</v>
      </c>
      <c r="C108" s="89">
        <f>SUMIF('LINHA 6'!$B$7:$B$75,$A108,'LINHA 6'!O$7:O$75)</f>
        <v>0</v>
      </c>
      <c r="D108" s="89">
        <f>SUMIF('LINHA 6'!$B$7:$B$75,$A108,'LINHA 6'!P$7:P$75)</f>
        <v>0</v>
      </c>
      <c r="E108" s="89">
        <f>SUMIF('LINHA 6'!$B$7:$B$75,$A108,'LINHA 6'!Q$7:Q$75)</f>
        <v>0</v>
      </c>
      <c r="F108" s="89">
        <f>SUMIF('LINHA 6'!$B$7:$B$75,$A108,'LINHA 6'!R$7:R$75)</f>
        <v>983</v>
      </c>
      <c r="G108" s="89">
        <f>SUMIF('LINHA 6'!$B$7:$B$75,$A108,'LINHA 6'!S$7:S$75)</f>
        <v>0</v>
      </c>
      <c r="H108" s="89">
        <f>SUMIF('LINHA 6'!$B$7:$B$75,$A108,'LINHA 6'!T$7:T$75)</f>
        <v>0</v>
      </c>
      <c r="I108" s="89">
        <f>SUMIF('LINHA 6'!$B$7:$B$75,$A108,'LINHA 6'!X$7:X$75)</f>
        <v>983</v>
      </c>
      <c r="J108" s="89">
        <f>SUMIF('LINHA 6'!$B$7:$B$75,$A108,'LINHA 6'!Y$7:Y$75)</f>
        <v>983</v>
      </c>
      <c r="K108" s="89">
        <f>SUMIF('LINHA 6'!$B$7:$B$75,$A108,'LINHA 6'!Z$7:Z$75)</f>
        <v>0</v>
      </c>
      <c r="L108" s="89">
        <f>SUMIF('LINHA 6'!$B$7:$B$75,$A108,'LINHA 6'!AA$7:AA$75)</f>
        <v>0</v>
      </c>
      <c r="M108" s="89">
        <f>SUMIF('LINHA 6'!$B$7:$B$75,$A108,'LINHA 6'!AB$7:AB$75)</f>
        <v>0</v>
      </c>
      <c r="N108" s="89">
        <f>SUMIF('LINHA 6'!$B$7:$B$75,$A108,'LINHA 6'!AC$7:AC$75)</f>
        <v>0</v>
      </c>
      <c r="O108" s="89">
        <f>SUMIF('LINHA 6'!$B$7:$B$75,$A108,'LINHA 6'!AD$7:AD$75)</f>
        <v>0</v>
      </c>
      <c r="P108" s="89">
        <f>SUMIF('LINHA 6'!$B$7:$B$75,$A108,'LINHA 6'!AH$7:AH$75)</f>
        <v>0</v>
      </c>
      <c r="Q108" s="89">
        <f>SUMIF('LINHA 6'!$B$7:$B$75,$A108,'LINHA 6'!AI$7:AI$75)</f>
        <v>0</v>
      </c>
      <c r="R108" s="89">
        <f>SUMIF('LINHA 6'!$B$7:$B$75,$A108,'LINHA 6'!AJ$7:AJ$75)</f>
        <v>983</v>
      </c>
      <c r="S108" s="89">
        <f>SUMIF('LINHA 6'!$B$7:$B$75,$A108,'LINHA 6'!AK$7:AK$75)</f>
        <v>983</v>
      </c>
      <c r="T108" s="89">
        <f>SUMIF('LINHA 6'!$B$7:$B$75,$A108,'LINHA 6'!AL$7:AL$75)</f>
        <v>125</v>
      </c>
      <c r="U108" s="89">
        <f>SUMIF('LINHA 6'!$B$7:$B$75,$A108,'LINHA 6'!AM$7:AM$75)</f>
        <v>0</v>
      </c>
      <c r="V108" s="89">
        <f>SUMIF('LINHA 6'!$B$7:$B$75,$A108,'LINHA 6'!AN$7:AN$75)</f>
        <v>0</v>
      </c>
      <c r="W108" s="89">
        <f>SUMIF('LINHA 6'!$B$7:$B$75,$A108,'LINHA 6'!AR$7:AR$75)</f>
        <v>0</v>
      </c>
      <c r="X108" s="89">
        <f>SUMIF('LINHA 6'!$B$7:$B$75,$A108,'LINHA 6'!AS$7:AS$75)</f>
        <v>0</v>
      </c>
      <c r="Y108" s="89">
        <f>SUMIF('LINHA 6'!$B$7:$B$75,$A108,'LINHA 6'!AT$7:AT$75)</f>
        <v>0</v>
      </c>
      <c r="Z108" s="89">
        <f>SUMIF('LINHA 6'!$B$7:$B$75,$A108,'LINHA 6'!AU$7:AU$75)</f>
        <v>0</v>
      </c>
      <c r="AA108" s="89">
        <f>SUMIF('LINHA 6'!$B$7:$B$75,$A108,'LINHA 6'!AV$7:AV$75)</f>
        <v>0</v>
      </c>
      <c r="AB108" s="89">
        <f>SUMIF('LINHA 6'!$B$7:$B$75,$A108,'LINHA 6'!AW$7:AW$75)</f>
        <v>0</v>
      </c>
      <c r="AC108" s="89">
        <f>SUMIF('LINHA 6'!$B$7:$B$75,$A108,'LINHA 6'!AX$7:AX$75)</f>
        <v>0</v>
      </c>
      <c r="AD108" s="89">
        <f>SUMIF('LINHA 6'!$B$7:$B$75,$A108,'LINHA 6'!BB$7:BB$75)</f>
        <v>0</v>
      </c>
      <c r="AE108" s="89">
        <f>SUMIF('LINHA 6'!$B$7:$B$75,$A108,'LINHA 6'!BC$7:BC$75)</f>
        <v>0</v>
      </c>
      <c r="AF108" s="89">
        <f>SUMIF('LINHA 6'!$B$7:$B$75,$A108,'LINHA 6'!BD$7:BD$75)</f>
        <v>0</v>
      </c>
      <c r="AG108" s="89">
        <f>SUMIF('LINHA 6'!$B$7:$B$75,$A108,'LINHA 6'!BE$7:BE$75)</f>
        <v>0</v>
      </c>
      <c r="AH108" s="89">
        <f>SUMIF('LINHA 6'!$B$7:$B$75,$A108,'LINHA 6'!BF$7:BF$75)</f>
        <v>0</v>
      </c>
      <c r="AI108" s="89">
        <f>SUMIF('LINHA 6'!$B$7:$B$75,$A108,'LINHA 6'!BG$7:BG$75)</f>
        <v>0</v>
      </c>
      <c r="AJ108" s="89">
        <f>SUMIF('LINHA 6'!$B$7:$B$75,$A108,'LINHA 6'!BH$7:BH$75)</f>
        <v>0</v>
      </c>
      <c r="AK108" s="89">
        <f>SUMIF('LINHA 6'!$B$7:$B$75,$A108,'LINHA 6'!BL$7:BL$75)</f>
        <v>0</v>
      </c>
      <c r="AL108" s="89">
        <f>SUMIF('LINHA 6'!$B$7:$B$75,$A108,'LINHA 6'!BM$7:BM$75)</f>
        <v>0</v>
      </c>
      <c r="AM108" s="1245">
        <f t="shared" ref="AM108:AM116" si="96">SUM(B108:AL108)</f>
        <v>5040</v>
      </c>
      <c r="AN108" s="1669">
        <v>6</v>
      </c>
      <c r="AO108" s="906">
        <f>VLOOKUP(A108,MI_ME!$B$246:$D$500,3,0)</f>
        <v>0</v>
      </c>
      <c r="AP108" s="1420">
        <f t="shared" si="89"/>
        <v>983</v>
      </c>
      <c r="AQ108" s="1420">
        <f t="shared" si="90"/>
        <v>1966</v>
      </c>
      <c r="AR108" s="1420">
        <f t="shared" si="91"/>
        <v>2091</v>
      </c>
      <c r="AS108" s="1420">
        <f t="shared" si="92"/>
        <v>0</v>
      </c>
      <c r="AT108" s="1420">
        <f t="shared" si="83"/>
        <v>0</v>
      </c>
      <c r="AU108" s="1420">
        <f t="shared" si="84"/>
        <v>0</v>
      </c>
    </row>
    <row r="109" spans="1:48" s="7" customFormat="1" ht="18.899999999999999" customHeight="1" x14ac:dyDescent="0.3">
      <c r="A109" s="905" t="s">
        <v>599</v>
      </c>
      <c r="B109" s="89">
        <f>SUMIF('LINHA 6'!$B$7:$B$75,$A109,'LINHA 6'!N$7:N$75)</f>
        <v>0</v>
      </c>
      <c r="C109" s="89">
        <f>SUMIF('LINHA 6'!$B$7:$B$75,$A109,'LINHA 6'!O$7:O$75)</f>
        <v>0</v>
      </c>
      <c r="D109" s="89">
        <f>SUMIF('LINHA 6'!$B$7:$B$75,$A109,'LINHA 6'!P$7:P$75)</f>
        <v>0</v>
      </c>
      <c r="E109" s="89">
        <f>SUMIF('LINHA 6'!$B$7:$B$75,$A109,'LINHA 6'!Q$7:Q$75)</f>
        <v>0</v>
      </c>
      <c r="F109" s="89">
        <f>SUMIF('LINHA 6'!$B$7:$B$75,$A109,'LINHA 6'!R$7:R$75)</f>
        <v>0</v>
      </c>
      <c r="G109" s="89">
        <f>SUMIF('LINHA 6'!$B$7:$B$75,$A109,'LINHA 6'!S$7:S$75)</f>
        <v>0</v>
      </c>
      <c r="H109" s="89">
        <f>SUMIF('LINHA 6'!$B$7:$B$75,$A109,'LINHA 6'!T$7:T$75)</f>
        <v>0</v>
      </c>
      <c r="I109" s="89">
        <f>SUMIF('LINHA 6'!$B$7:$B$75,$A109,'LINHA 6'!X$7:X$75)</f>
        <v>0</v>
      </c>
      <c r="J109" s="89">
        <f>SUMIF('LINHA 6'!$B$7:$B$75,$A109,'LINHA 6'!Y$7:Y$75)</f>
        <v>0</v>
      </c>
      <c r="K109" s="89">
        <f>SUMIF('LINHA 6'!$B$7:$B$75,$A109,'LINHA 6'!Z$7:Z$75)</f>
        <v>480</v>
      </c>
      <c r="L109" s="89">
        <f>SUMIF('LINHA 6'!$B$7:$B$75,$A109,'LINHA 6'!AA$7:AA$75)</f>
        <v>0</v>
      </c>
      <c r="M109" s="89">
        <f>SUMIF('LINHA 6'!$B$7:$B$75,$A109,'LINHA 6'!AB$7:AB$75)</f>
        <v>0</v>
      </c>
      <c r="N109" s="89">
        <f>SUMIF('LINHA 6'!$B$7:$B$75,$A109,'LINHA 6'!AC$7:AC$75)</f>
        <v>0</v>
      </c>
      <c r="O109" s="89">
        <f>SUMIF('LINHA 6'!$B$7:$B$75,$A109,'LINHA 6'!AD$7:AD$75)</f>
        <v>0</v>
      </c>
      <c r="P109" s="89">
        <f>SUMIF('LINHA 6'!$B$7:$B$75,$A109,'LINHA 6'!AH$7:AH$75)</f>
        <v>0</v>
      </c>
      <c r="Q109" s="89">
        <f>SUMIF('LINHA 6'!$B$7:$B$75,$A109,'LINHA 6'!AI$7:AI$75)</f>
        <v>0</v>
      </c>
      <c r="R109" s="89">
        <f>SUMIF('LINHA 6'!$B$7:$B$75,$A109,'LINHA 6'!AJ$7:AJ$75)</f>
        <v>0</v>
      </c>
      <c r="S109" s="89">
        <f>SUMIF('LINHA 6'!$B$7:$B$75,$A109,'LINHA 6'!AK$7:AK$75)</f>
        <v>0</v>
      </c>
      <c r="T109" s="89">
        <f>SUMIF('LINHA 6'!$B$7:$B$75,$A109,'LINHA 6'!AL$7:AL$75)</f>
        <v>0</v>
      </c>
      <c r="U109" s="89">
        <f>SUMIF('LINHA 6'!$B$7:$B$75,$A109,'LINHA 6'!AM$7:AM$75)</f>
        <v>0</v>
      </c>
      <c r="V109" s="89">
        <f>SUMIF('LINHA 6'!$B$7:$B$75,$A109,'LINHA 6'!AN$7:AN$75)</f>
        <v>0</v>
      </c>
      <c r="W109" s="89">
        <f>SUMIF('LINHA 6'!$B$7:$B$75,$A109,'LINHA 6'!AR$7:AR$75)</f>
        <v>0</v>
      </c>
      <c r="X109" s="89">
        <f>SUMIF('LINHA 6'!$B$7:$B$75,$A109,'LINHA 6'!AS$7:AS$75)</f>
        <v>0</v>
      </c>
      <c r="Y109" s="89">
        <f>SUMIF('LINHA 6'!$B$7:$B$75,$A109,'LINHA 6'!AT$7:AT$75)</f>
        <v>0</v>
      </c>
      <c r="Z109" s="89">
        <f>SUMIF('LINHA 6'!$B$7:$B$75,$A109,'LINHA 6'!AU$7:AU$75)</f>
        <v>0</v>
      </c>
      <c r="AA109" s="89">
        <f>SUMIF('LINHA 6'!$B$7:$B$75,$A109,'LINHA 6'!AV$7:AV$75)</f>
        <v>0</v>
      </c>
      <c r="AB109" s="89">
        <f>SUMIF('LINHA 6'!$B$7:$B$75,$A109,'LINHA 6'!AW$7:AW$75)</f>
        <v>0</v>
      </c>
      <c r="AC109" s="89">
        <f>SUMIF('LINHA 6'!$B$7:$B$75,$A109,'LINHA 6'!AX$7:AX$75)</f>
        <v>0</v>
      </c>
      <c r="AD109" s="89">
        <f>SUMIF('LINHA 6'!$B$7:$B$75,$A109,'LINHA 6'!BB$7:BB$75)</f>
        <v>0</v>
      </c>
      <c r="AE109" s="89">
        <f>SUMIF('LINHA 6'!$B$7:$B$75,$A109,'LINHA 6'!BC$7:BC$75)</f>
        <v>0</v>
      </c>
      <c r="AF109" s="89">
        <f>SUMIF('LINHA 6'!$B$7:$B$75,$A109,'LINHA 6'!BD$7:BD$75)</f>
        <v>0</v>
      </c>
      <c r="AG109" s="89">
        <f>SUMIF('LINHA 6'!$B$7:$B$75,$A109,'LINHA 6'!BE$7:BE$75)</f>
        <v>0</v>
      </c>
      <c r="AH109" s="89">
        <f>SUMIF('LINHA 6'!$B$7:$B$75,$A109,'LINHA 6'!BF$7:BF$75)</f>
        <v>0</v>
      </c>
      <c r="AI109" s="89">
        <f>SUMIF('LINHA 6'!$B$7:$B$75,$A109,'LINHA 6'!BG$7:BG$75)</f>
        <v>0</v>
      </c>
      <c r="AJ109" s="89">
        <f>SUMIF('LINHA 6'!$B$7:$B$75,$A109,'LINHA 6'!BH$7:BH$75)</f>
        <v>0</v>
      </c>
      <c r="AK109" s="89">
        <f>SUMIF('LINHA 6'!$B$7:$B$75,$A109,'LINHA 6'!BL$7:BL$75)</f>
        <v>0</v>
      </c>
      <c r="AL109" s="89">
        <f>SUMIF('LINHA 6'!$B$7:$B$75,$A109,'LINHA 6'!BM$7:BM$75)</f>
        <v>0</v>
      </c>
      <c r="AM109" s="1246">
        <f t="shared" si="96"/>
        <v>480</v>
      </c>
      <c r="AN109" s="1670"/>
      <c r="AO109" s="906">
        <f>VLOOKUP(A109,MI_ME!$B$246:$D$500,3,0)</f>
        <v>0</v>
      </c>
      <c r="AP109" s="1420">
        <f t="shared" si="89"/>
        <v>0</v>
      </c>
      <c r="AQ109" s="1420">
        <f t="shared" si="90"/>
        <v>480</v>
      </c>
      <c r="AR109" s="1420">
        <f t="shared" si="91"/>
        <v>0</v>
      </c>
      <c r="AS109" s="1420">
        <f t="shared" si="92"/>
        <v>0</v>
      </c>
      <c r="AT109" s="1420">
        <f t="shared" si="83"/>
        <v>0</v>
      </c>
      <c r="AU109" s="1420">
        <f t="shared" si="84"/>
        <v>0</v>
      </c>
    </row>
    <row r="110" spans="1:48" s="7" customFormat="1" ht="18.899999999999999" customHeight="1" x14ac:dyDescent="0.3">
      <c r="A110" s="905" t="s">
        <v>603</v>
      </c>
      <c r="B110" s="89">
        <f>SUMIF('LINHA 6'!$B$7:$B$75,$A110,'LINHA 6'!N$7:N$75)</f>
        <v>0</v>
      </c>
      <c r="C110" s="89">
        <f>SUMIF('LINHA 6'!$B$7:$B$75,$A110,'LINHA 6'!O$7:O$75)</f>
        <v>0</v>
      </c>
      <c r="D110" s="89">
        <f>SUMIF('LINHA 6'!$B$7:$B$75,$A110,'LINHA 6'!P$7:P$75)</f>
        <v>0</v>
      </c>
      <c r="E110" s="89">
        <f>SUMIF('LINHA 6'!$B$7:$B$75,$A110,'LINHA 6'!Q$7:Q$75)</f>
        <v>0</v>
      </c>
      <c r="F110" s="89">
        <f>SUMIF('LINHA 6'!$B$7:$B$75,$A110,'LINHA 6'!R$7:R$75)</f>
        <v>0</v>
      </c>
      <c r="G110" s="89">
        <f>SUMIF('LINHA 6'!$B$7:$B$75,$A110,'LINHA 6'!S$7:S$75)</f>
        <v>0</v>
      </c>
      <c r="H110" s="89">
        <f>SUMIF('LINHA 6'!$B$7:$B$75,$A110,'LINHA 6'!T$7:T$75)</f>
        <v>0</v>
      </c>
      <c r="I110" s="89">
        <f>SUMIF('LINHA 6'!$B$7:$B$75,$A110,'LINHA 6'!X$7:X$75)</f>
        <v>0</v>
      </c>
      <c r="J110" s="89">
        <f>SUMIF('LINHA 6'!$B$7:$B$75,$A110,'LINHA 6'!Y$7:Y$75)</f>
        <v>0</v>
      </c>
      <c r="K110" s="89">
        <f>SUMIF('LINHA 6'!$B$7:$B$75,$A110,'LINHA 6'!Z$7:Z$75)</f>
        <v>0</v>
      </c>
      <c r="L110" s="89">
        <f>SUMIF('LINHA 6'!$B$7:$B$75,$A110,'LINHA 6'!AA$7:AA$75)</f>
        <v>0</v>
      </c>
      <c r="M110" s="89">
        <f>SUMIF('LINHA 6'!$B$7:$B$75,$A110,'LINHA 6'!AB$7:AB$75)</f>
        <v>0</v>
      </c>
      <c r="N110" s="89">
        <f>SUMIF('LINHA 6'!$B$7:$B$75,$A110,'LINHA 6'!AC$7:AC$75)</f>
        <v>0</v>
      </c>
      <c r="O110" s="89">
        <f>SUMIF('LINHA 6'!$B$7:$B$75,$A110,'LINHA 6'!AD$7:AD$75)</f>
        <v>0</v>
      </c>
      <c r="P110" s="89">
        <f>SUMIF('LINHA 6'!$B$7:$B$75,$A110,'LINHA 6'!AH$7:AH$75)</f>
        <v>0</v>
      </c>
      <c r="Q110" s="89">
        <f>SUMIF('LINHA 6'!$B$7:$B$75,$A110,'LINHA 6'!AI$7:AI$75)</f>
        <v>0</v>
      </c>
      <c r="R110" s="89">
        <f>SUMIF('LINHA 6'!$B$7:$B$75,$A110,'LINHA 6'!AJ$7:AJ$75)</f>
        <v>0</v>
      </c>
      <c r="S110" s="89">
        <f>SUMIF('LINHA 6'!$B$7:$B$75,$A110,'LINHA 6'!AK$7:AK$75)</f>
        <v>0</v>
      </c>
      <c r="T110" s="89">
        <f>SUMIF('LINHA 6'!$B$7:$B$75,$A110,'LINHA 6'!AL$7:AL$75)</f>
        <v>0</v>
      </c>
      <c r="U110" s="89">
        <f>SUMIF('LINHA 6'!$B$7:$B$75,$A110,'LINHA 6'!AM$7:AM$75)</f>
        <v>0</v>
      </c>
      <c r="V110" s="89">
        <f>SUMIF('LINHA 6'!$B$7:$B$75,$A110,'LINHA 6'!AN$7:AN$75)</f>
        <v>0</v>
      </c>
      <c r="W110" s="89">
        <f>SUMIF('LINHA 6'!$B$7:$B$75,$A110,'LINHA 6'!AR$7:AR$75)</f>
        <v>0</v>
      </c>
      <c r="X110" s="89">
        <f>SUMIF('LINHA 6'!$B$7:$B$75,$A110,'LINHA 6'!AS$7:AS$75)</f>
        <v>0</v>
      </c>
      <c r="Y110" s="89">
        <f>SUMIF('LINHA 6'!$B$7:$B$75,$A110,'LINHA 6'!AT$7:AT$75)</f>
        <v>0</v>
      </c>
      <c r="Z110" s="89">
        <f>SUMIF('LINHA 6'!$B$7:$B$75,$A110,'LINHA 6'!AU$7:AU$75)</f>
        <v>0</v>
      </c>
      <c r="AA110" s="89">
        <f>SUMIF('LINHA 6'!$B$7:$B$75,$A110,'LINHA 6'!AV$7:AV$75)</f>
        <v>0</v>
      </c>
      <c r="AB110" s="89">
        <f>SUMIF('LINHA 6'!$B$7:$B$75,$A110,'LINHA 6'!AW$7:AW$75)</f>
        <v>0</v>
      </c>
      <c r="AC110" s="89">
        <f>SUMIF('LINHA 6'!$B$7:$B$75,$A110,'LINHA 6'!AX$7:AX$75)</f>
        <v>0</v>
      </c>
      <c r="AD110" s="89">
        <f>SUMIF('LINHA 6'!$B$7:$B$75,$A110,'LINHA 6'!BB$7:BB$75)</f>
        <v>0</v>
      </c>
      <c r="AE110" s="89">
        <f>SUMIF('LINHA 6'!$B$7:$B$75,$A110,'LINHA 6'!BC$7:BC$75)</f>
        <v>0</v>
      </c>
      <c r="AF110" s="89">
        <f>SUMIF('LINHA 6'!$B$7:$B$75,$A110,'LINHA 6'!BD$7:BD$75)</f>
        <v>0</v>
      </c>
      <c r="AG110" s="89">
        <f>SUMIF('LINHA 6'!$B$7:$B$75,$A110,'LINHA 6'!BE$7:BE$75)</f>
        <v>0</v>
      </c>
      <c r="AH110" s="89">
        <f>SUMIF('LINHA 6'!$B$7:$B$75,$A110,'LINHA 6'!BF$7:BF$75)</f>
        <v>0</v>
      </c>
      <c r="AI110" s="89">
        <f>SUMIF('LINHA 6'!$B$7:$B$75,$A110,'LINHA 6'!BG$7:BG$75)</f>
        <v>0</v>
      </c>
      <c r="AJ110" s="89">
        <f>SUMIF('LINHA 6'!$B$7:$B$75,$A110,'LINHA 6'!BH$7:BH$75)</f>
        <v>0</v>
      </c>
      <c r="AK110" s="89">
        <f>SUMIF('LINHA 6'!$B$7:$B$75,$A110,'LINHA 6'!BL$7:BL$75)</f>
        <v>0</v>
      </c>
      <c r="AL110" s="89">
        <f>SUMIF('LINHA 6'!$B$7:$B$75,$A110,'LINHA 6'!BM$7:BM$75)</f>
        <v>0</v>
      </c>
      <c r="AM110" s="1246">
        <f t="shared" si="96"/>
        <v>0</v>
      </c>
      <c r="AN110" s="1670"/>
      <c r="AO110" s="906">
        <f>VLOOKUP(A110,MI_ME!$B$246:$D$500,3,0)</f>
        <v>0</v>
      </c>
      <c r="AP110" s="1420">
        <f t="shared" si="89"/>
        <v>0</v>
      </c>
      <c r="AQ110" s="1420">
        <f t="shared" si="90"/>
        <v>0</v>
      </c>
      <c r="AR110" s="1420">
        <f t="shared" si="91"/>
        <v>0</v>
      </c>
      <c r="AS110" s="1420">
        <f t="shared" si="92"/>
        <v>0</v>
      </c>
      <c r="AT110" s="1420">
        <f t="shared" si="83"/>
        <v>0</v>
      </c>
      <c r="AU110" s="1420">
        <f t="shared" si="84"/>
        <v>0</v>
      </c>
    </row>
    <row r="111" spans="1:48" s="7" customFormat="1" ht="18.899999999999999" customHeight="1" x14ac:dyDescent="0.3">
      <c r="A111" s="905" t="s">
        <v>730</v>
      </c>
      <c r="B111" s="89">
        <f>SUMIF('LINHA 6'!$B$7:$B$75,$A111,'LINHA 6'!N$7:N$75)</f>
        <v>0</v>
      </c>
      <c r="C111" s="89">
        <f>SUMIF('LINHA 6'!$B$7:$B$75,$A111,'LINHA 6'!O$7:O$75)</f>
        <v>0</v>
      </c>
      <c r="D111" s="89">
        <f>SUMIF('LINHA 6'!$B$7:$B$75,$A111,'LINHA 6'!P$7:P$75)</f>
        <v>0</v>
      </c>
      <c r="E111" s="89">
        <f>SUMIF('LINHA 6'!$B$7:$B$75,$A111,'LINHA 6'!Q$7:Q$75)</f>
        <v>0</v>
      </c>
      <c r="F111" s="89">
        <f>SUMIF('LINHA 6'!$B$7:$B$75,$A111,'LINHA 6'!R$7:R$75)</f>
        <v>0</v>
      </c>
      <c r="G111" s="89">
        <f>SUMIF('LINHA 6'!$B$7:$B$75,$A111,'LINHA 6'!S$7:S$75)</f>
        <v>0</v>
      </c>
      <c r="H111" s="89">
        <f>SUMIF('LINHA 6'!$B$7:$B$75,$A111,'LINHA 6'!T$7:T$75)</f>
        <v>0</v>
      </c>
      <c r="I111" s="89">
        <f>SUMIF('LINHA 6'!$B$7:$B$75,$A111,'LINHA 6'!X$7:X$75)</f>
        <v>0</v>
      </c>
      <c r="J111" s="89">
        <f>SUMIF('LINHA 6'!$B$7:$B$75,$A111,'LINHA 6'!Y$7:Y$75)</f>
        <v>0</v>
      </c>
      <c r="K111" s="89">
        <f>SUMIF('LINHA 6'!$B$7:$B$75,$A111,'LINHA 6'!Z$7:Z$75)</f>
        <v>458</v>
      </c>
      <c r="L111" s="89">
        <f>SUMIF('LINHA 6'!$B$7:$B$75,$A111,'LINHA 6'!AA$7:AA$75)</f>
        <v>414</v>
      </c>
      <c r="M111" s="89">
        <f>SUMIF('LINHA 6'!$B$7:$B$75,$A111,'LINHA 6'!AB$7:AB$75)</f>
        <v>414</v>
      </c>
      <c r="N111" s="89">
        <f>SUMIF('LINHA 6'!$B$7:$B$75,$A111,'LINHA 6'!AC$7:AC$75)</f>
        <v>336</v>
      </c>
      <c r="O111" s="89">
        <f>SUMIF('LINHA 6'!$B$7:$B$75,$A111,'LINHA 6'!AD$7:AD$75)</f>
        <v>0</v>
      </c>
      <c r="P111" s="89">
        <f>SUMIF('LINHA 6'!$B$7:$B$75,$A111,'LINHA 6'!AH$7:AH$75)</f>
        <v>414</v>
      </c>
      <c r="Q111" s="89">
        <f>SUMIF('LINHA 6'!$B$7:$B$75,$A111,'LINHA 6'!AI$7:AI$75)</f>
        <v>894</v>
      </c>
      <c r="R111" s="89">
        <f>SUMIF('LINHA 6'!$B$7:$B$75,$A111,'LINHA 6'!AJ$7:AJ$75)</f>
        <v>0</v>
      </c>
      <c r="S111" s="89">
        <f>SUMIF('LINHA 6'!$B$7:$B$75,$A111,'LINHA 6'!AK$7:AK$75)</f>
        <v>0</v>
      </c>
      <c r="T111" s="89">
        <f>SUMIF('LINHA 6'!$B$7:$B$75,$A111,'LINHA 6'!AL$7:AL$75)</f>
        <v>60</v>
      </c>
      <c r="U111" s="89">
        <f>SUMIF('LINHA 6'!$B$7:$B$75,$A111,'LINHA 6'!AM$7:AM$75)</f>
        <v>336</v>
      </c>
      <c r="V111" s="89">
        <f>SUMIF('LINHA 6'!$B$7:$B$75,$A111,'LINHA 6'!AN$7:AN$75)</f>
        <v>0</v>
      </c>
      <c r="W111" s="89">
        <f>SUMIF('LINHA 6'!$B$7:$B$75,$A111,'LINHA 6'!AR$7:AR$75)</f>
        <v>654</v>
      </c>
      <c r="X111" s="89">
        <f>SUMIF('LINHA 6'!$B$7:$B$75,$A111,'LINHA 6'!AS$7:AS$75)</f>
        <v>414</v>
      </c>
      <c r="Y111" s="89">
        <f>SUMIF('LINHA 6'!$B$7:$B$75,$A111,'LINHA 6'!AT$7:AT$75)</f>
        <v>456</v>
      </c>
      <c r="Z111" s="89">
        <f>SUMIF('LINHA 6'!$B$7:$B$75,$A111,'LINHA 6'!AU$7:AU$75)</f>
        <v>894</v>
      </c>
      <c r="AA111" s="89">
        <f>SUMIF('LINHA 6'!$B$7:$B$75,$A111,'LINHA 6'!AV$7:AV$75)</f>
        <v>894</v>
      </c>
      <c r="AB111" s="89">
        <f>SUMIF('LINHA 6'!$B$7:$B$75,$A111,'LINHA 6'!AW$7:AW$75)</f>
        <v>0</v>
      </c>
      <c r="AC111" s="89">
        <f>SUMIF('LINHA 6'!$B$7:$B$75,$A111,'LINHA 6'!AX$7:AX$75)</f>
        <v>0</v>
      </c>
      <c r="AD111" s="89">
        <f>SUMIF('LINHA 6'!$B$7:$B$75,$A111,'LINHA 6'!BB$7:BB$75)</f>
        <v>0</v>
      </c>
      <c r="AE111" s="89">
        <f>SUMIF('LINHA 6'!$B$7:$B$75,$A111,'LINHA 6'!BC$7:BC$75)</f>
        <v>0</v>
      </c>
      <c r="AF111" s="89">
        <f>SUMIF('LINHA 6'!$B$7:$B$75,$A111,'LINHA 6'!BD$7:BD$75)</f>
        <v>0</v>
      </c>
      <c r="AG111" s="89">
        <f>SUMIF('LINHA 6'!$B$7:$B$75,$A111,'LINHA 6'!BE$7:BE$75)</f>
        <v>0</v>
      </c>
      <c r="AH111" s="89">
        <f>SUMIF('LINHA 6'!$B$7:$B$75,$A111,'LINHA 6'!BF$7:BF$75)</f>
        <v>0</v>
      </c>
      <c r="AI111" s="89">
        <f>SUMIF('LINHA 6'!$B$7:$B$75,$A111,'LINHA 6'!BG$7:BG$75)</f>
        <v>0</v>
      </c>
      <c r="AJ111" s="89">
        <f>SUMIF('LINHA 6'!$B$7:$B$75,$A111,'LINHA 6'!BH$7:BH$75)</f>
        <v>0</v>
      </c>
      <c r="AK111" s="89">
        <f>SUMIF('LINHA 6'!$B$7:$B$75,$A111,'LINHA 6'!BL$7:BL$75)</f>
        <v>0</v>
      </c>
      <c r="AL111" s="89">
        <f>SUMIF('LINHA 6'!$B$7:$B$75,$A111,'LINHA 6'!BM$7:BM$75)</f>
        <v>0</v>
      </c>
      <c r="AM111" s="1246">
        <f t="shared" si="96"/>
        <v>6638</v>
      </c>
      <c r="AN111" s="1670"/>
      <c r="AO111" s="906">
        <f>VLOOKUP(A111,MI_ME!$B$246:$D$500,3,0)</f>
        <v>0</v>
      </c>
      <c r="AP111" s="1420">
        <f t="shared" si="89"/>
        <v>0</v>
      </c>
      <c r="AQ111" s="1420">
        <f t="shared" si="90"/>
        <v>1622</v>
      </c>
      <c r="AR111" s="1420">
        <f t="shared" si="91"/>
        <v>1704</v>
      </c>
      <c r="AS111" s="1420">
        <f t="shared" si="92"/>
        <v>3312</v>
      </c>
      <c r="AT111" s="1420">
        <f t="shared" si="83"/>
        <v>0</v>
      </c>
      <c r="AU111" s="1420">
        <f t="shared" si="84"/>
        <v>0</v>
      </c>
    </row>
    <row r="112" spans="1:48" s="7" customFormat="1" ht="18.899999999999999" customHeight="1" x14ac:dyDescent="0.3">
      <c r="A112" s="905" t="s">
        <v>731</v>
      </c>
      <c r="B112" s="89">
        <f>SUMIF('LINHA 6'!$B$7:$B$75,$A112,'LINHA 6'!N$7:N$75)</f>
        <v>0</v>
      </c>
      <c r="C112" s="89">
        <f>SUMIF('LINHA 6'!$B$7:$B$75,$A112,'LINHA 6'!O$7:O$75)</f>
        <v>0</v>
      </c>
      <c r="D112" s="89">
        <f>SUMIF('LINHA 6'!$B$7:$B$75,$A112,'LINHA 6'!P$7:P$75)</f>
        <v>0</v>
      </c>
      <c r="E112" s="89">
        <f>SUMIF('LINHA 6'!$B$7:$B$75,$A112,'LINHA 6'!Q$7:Q$75)</f>
        <v>0</v>
      </c>
      <c r="F112" s="89">
        <f>SUMIF('LINHA 6'!$B$7:$B$75,$A112,'LINHA 6'!R$7:R$75)</f>
        <v>0</v>
      </c>
      <c r="G112" s="89">
        <f>SUMIF('LINHA 6'!$B$7:$B$75,$A112,'LINHA 6'!S$7:S$75)</f>
        <v>0</v>
      </c>
      <c r="H112" s="89">
        <f>SUMIF('LINHA 6'!$B$7:$B$75,$A112,'LINHA 6'!T$7:T$75)</f>
        <v>0</v>
      </c>
      <c r="I112" s="89">
        <f>SUMIF('LINHA 6'!$B$7:$B$75,$A112,'LINHA 6'!X$7:X$75)</f>
        <v>0</v>
      </c>
      <c r="J112" s="89">
        <f>SUMIF('LINHA 6'!$B$7:$B$75,$A112,'LINHA 6'!Y$7:Y$75)</f>
        <v>0</v>
      </c>
      <c r="K112" s="89">
        <f>SUMIF('LINHA 6'!$B$7:$B$75,$A112,'LINHA 6'!Z$7:Z$75)</f>
        <v>0</v>
      </c>
      <c r="L112" s="89">
        <f>SUMIF('LINHA 6'!$B$7:$B$75,$A112,'LINHA 6'!AA$7:AA$75)</f>
        <v>0</v>
      </c>
      <c r="M112" s="89">
        <f>SUMIF('LINHA 6'!$B$7:$B$75,$A112,'LINHA 6'!AB$7:AB$75)</f>
        <v>0</v>
      </c>
      <c r="N112" s="89">
        <f>SUMIF('LINHA 6'!$B$7:$B$75,$A112,'LINHA 6'!AC$7:AC$75)</f>
        <v>0</v>
      </c>
      <c r="O112" s="89">
        <f>SUMIF('LINHA 6'!$B$7:$B$75,$A112,'LINHA 6'!AD$7:AD$75)</f>
        <v>0</v>
      </c>
      <c r="P112" s="89">
        <f>SUMIF('LINHA 6'!$B$7:$B$75,$A112,'LINHA 6'!AH$7:AH$75)</f>
        <v>0</v>
      </c>
      <c r="Q112" s="89">
        <f>SUMIF('LINHA 6'!$B$7:$B$75,$A112,'LINHA 6'!AI$7:AI$75)</f>
        <v>0</v>
      </c>
      <c r="R112" s="89">
        <f>SUMIF('LINHA 6'!$B$7:$B$75,$A112,'LINHA 6'!AJ$7:AJ$75)</f>
        <v>0</v>
      </c>
      <c r="S112" s="89">
        <f>SUMIF('LINHA 6'!$B$7:$B$75,$A112,'LINHA 6'!AK$7:AK$75)</f>
        <v>0</v>
      </c>
      <c r="T112" s="89">
        <f>SUMIF('LINHA 6'!$B$7:$B$75,$A112,'LINHA 6'!AL$7:AL$75)</f>
        <v>0</v>
      </c>
      <c r="U112" s="89">
        <f>SUMIF('LINHA 6'!$B$7:$B$75,$A112,'LINHA 6'!AM$7:AM$75)</f>
        <v>0</v>
      </c>
      <c r="V112" s="89">
        <f>SUMIF('LINHA 6'!$B$7:$B$75,$A112,'LINHA 6'!AN$7:AN$75)</f>
        <v>0</v>
      </c>
      <c r="W112" s="89">
        <f>SUMIF('LINHA 6'!$B$7:$B$75,$A112,'LINHA 6'!AR$7:AR$75)</f>
        <v>0</v>
      </c>
      <c r="X112" s="89">
        <f>SUMIF('LINHA 6'!$B$7:$B$75,$A112,'LINHA 6'!AS$7:AS$75)</f>
        <v>0</v>
      </c>
      <c r="Y112" s="89">
        <f>SUMIF('LINHA 6'!$B$7:$B$75,$A112,'LINHA 6'!AT$7:AT$75)</f>
        <v>0</v>
      </c>
      <c r="Z112" s="89">
        <f>SUMIF('LINHA 6'!$B$7:$B$75,$A112,'LINHA 6'!AU$7:AU$75)</f>
        <v>0</v>
      </c>
      <c r="AA112" s="89">
        <f>SUMIF('LINHA 6'!$B$7:$B$75,$A112,'LINHA 6'!AV$7:AV$75)</f>
        <v>0</v>
      </c>
      <c r="AB112" s="89">
        <f>SUMIF('LINHA 6'!$B$7:$B$75,$A112,'LINHA 6'!AW$7:AW$75)</f>
        <v>0</v>
      </c>
      <c r="AC112" s="89">
        <f>SUMIF('LINHA 6'!$B$7:$B$75,$A112,'LINHA 6'!AX$7:AX$75)</f>
        <v>0</v>
      </c>
      <c r="AD112" s="89">
        <f>SUMIF('LINHA 6'!$B$7:$B$75,$A112,'LINHA 6'!BB$7:BB$75)</f>
        <v>0</v>
      </c>
      <c r="AE112" s="89">
        <f>SUMIF('LINHA 6'!$B$7:$B$75,$A112,'LINHA 6'!BC$7:BC$75)</f>
        <v>0</v>
      </c>
      <c r="AF112" s="89">
        <f>SUMIF('LINHA 6'!$B$7:$B$75,$A112,'LINHA 6'!BD$7:BD$75)</f>
        <v>0</v>
      </c>
      <c r="AG112" s="89">
        <f>SUMIF('LINHA 6'!$B$7:$B$75,$A112,'LINHA 6'!BE$7:BE$75)</f>
        <v>0</v>
      </c>
      <c r="AH112" s="89">
        <f>SUMIF('LINHA 6'!$B$7:$B$75,$A112,'LINHA 6'!BF$7:BF$75)</f>
        <v>0</v>
      </c>
      <c r="AI112" s="89">
        <f>SUMIF('LINHA 6'!$B$7:$B$75,$A112,'LINHA 6'!BG$7:BG$75)</f>
        <v>0</v>
      </c>
      <c r="AJ112" s="89">
        <f>SUMIF('LINHA 6'!$B$7:$B$75,$A112,'LINHA 6'!BH$7:BH$75)</f>
        <v>0</v>
      </c>
      <c r="AK112" s="89">
        <f>SUMIF('LINHA 6'!$B$7:$B$75,$A112,'LINHA 6'!BL$7:BL$75)</f>
        <v>0</v>
      </c>
      <c r="AL112" s="89">
        <f>SUMIF('LINHA 6'!$B$7:$B$75,$A112,'LINHA 6'!BM$7:BM$75)</f>
        <v>0</v>
      </c>
      <c r="AM112" s="1246">
        <f t="shared" si="96"/>
        <v>0</v>
      </c>
      <c r="AN112" s="1670"/>
      <c r="AO112" s="906">
        <f>VLOOKUP(A112,MI_ME!$B$246:$D$500,3,0)</f>
        <v>0</v>
      </c>
      <c r="AP112" s="1420">
        <f t="shared" si="89"/>
        <v>0</v>
      </c>
      <c r="AQ112" s="1420">
        <f t="shared" si="90"/>
        <v>0</v>
      </c>
      <c r="AR112" s="1420">
        <f t="shared" si="91"/>
        <v>0</v>
      </c>
      <c r="AS112" s="1420">
        <f t="shared" si="92"/>
        <v>0</v>
      </c>
      <c r="AT112" s="1420">
        <f t="shared" si="83"/>
        <v>0</v>
      </c>
      <c r="AU112" s="1420">
        <f t="shared" si="84"/>
        <v>0</v>
      </c>
    </row>
    <row r="113" spans="1:48" s="7" customFormat="1" ht="18.899999999999999" customHeight="1" x14ac:dyDescent="0.3">
      <c r="A113" s="905" t="s">
        <v>601</v>
      </c>
      <c r="B113" s="89">
        <f>SUMIF('LINHA 6'!$B$7:$B$75,$A113,'LINHA 6'!N$7:N$75)</f>
        <v>0</v>
      </c>
      <c r="C113" s="89">
        <f>SUMIF('LINHA 6'!$B$7:$B$75,$A113,'LINHA 6'!O$7:O$75)</f>
        <v>0</v>
      </c>
      <c r="D113" s="89">
        <f>SUMIF('LINHA 6'!$B$7:$B$75,$A113,'LINHA 6'!P$7:P$75)</f>
        <v>0</v>
      </c>
      <c r="E113" s="89">
        <f>SUMIF('LINHA 6'!$B$7:$B$75,$A113,'LINHA 6'!Q$7:Q$75)</f>
        <v>0</v>
      </c>
      <c r="F113" s="89">
        <f>SUMIF('LINHA 6'!$B$7:$B$75,$A113,'LINHA 6'!R$7:R$75)</f>
        <v>0</v>
      </c>
      <c r="G113" s="89">
        <f>SUMIF('LINHA 6'!$B$7:$B$75,$A113,'LINHA 6'!S$7:S$75)</f>
        <v>0</v>
      </c>
      <c r="H113" s="89">
        <f>SUMIF('LINHA 6'!$B$7:$B$75,$A113,'LINHA 6'!T$7:T$75)</f>
        <v>0</v>
      </c>
      <c r="I113" s="89">
        <f>SUMIF('LINHA 6'!$B$7:$B$75,$A113,'LINHA 6'!X$7:X$75)</f>
        <v>0</v>
      </c>
      <c r="J113" s="89">
        <f>SUMIF('LINHA 6'!$B$7:$B$75,$A113,'LINHA 6'!Y$7:Y$75)</f>
        <v>0</v>
      </c>
      <c r="K113" s="89">
        <f>SUMIF('LINHA 6'!$B$7:$B$75,$A113,'LINHA 6'!Z$7:Z$75)</f>
        <v>0</v>
      </c>
      <c r="L113" s="89">
        <f>SUMIF('LINHA 6'!$B$7:$B$75,$A113,'LINHA 6'!AA$7:AA$75)</f>
        <v>0</v>
      </c>
      <c r="M113" s="89">
        <f>SUMIF('LINHA 6'!$B$7:$B$75,$A113,'LINHA 6'!AB$7:AB$75)</f>
        <v>0</v>
      </c>
      <c r="N113" s="89">
        <f>SUMIF('LINHA 6'!$B$7:$B$75,$A113,'LINHA 6'!AC$7:AC$75)</f>
        <v>0</v>
      </c>
      <c r="O113" s="89">
        <f>SUMIF('LINHA 6'!$B$7:$B$75,$A113,'LINHA 6'!AD$7:AD$75)</f>
        <v>0</v>
      </c>
      <c r="P113" s="89">
        <f>SUMIF('LINHA 6'!$B$7:$B$75,$A113,'LINHA 6'!AH$7:AH$75)</f>
        <v>0</v>
      </c>
      <c r="Q113" s="89">
        <f>SUMIF('LINHA 6'!$B$7:$B$75,$A113,'LINHA 6'!AI$7:AI$75)</f>
        <v>0</v>
      </c>
      <c r="R113" s="89">
        <f>SUMIF('LINHA 6'!$B$7:$B$75,$A113,'LINHA 6'!AJ$7:AJ$75)</f>
        <v>0</v>
      </c>
      <c r="S113" s="89">
        <f>SUMIF('LINHA 6'!$B$7:$B$75,$A113,'LINHA 6'!AK$7:AK$75)</f>
        <v>0</v>
      </c>
      <c r="T113" s="89">
        <f>SUMIF('LINHA 6'!$B$7:$B$75,$A113,'LINHA 6'!AL$7:AL$75)</f>
        <v>240</v>
      </c>
      <c r="U113" s="89">
        <f>SUMIF('LINHA 6'!$B$7:$B$75,$A113,'LINHA 6'!AM$7:AM$75)</f>
        <v>0</v>
      </c>
      <c r="V113" s="89">
        <f>SUMIF('LINHA 6'!$B$7:$B$75,$A113,'LINHA 6'!AN$7:AN$75)</f>
        <v>0</v>
      </c>
      <c r="W113" s="89">
        <f>SUMIF('LINHA 6'!$B$7:$B$75,$A113,'LINHA 6'!AR$7:AR$75)</f>
        <v>0</v>
      </c>
      <c r="X113" s="89">
        <f>SUMIF('LINHA 6'!$B$7:$B$75,$A113,'LINHA 6'!AS$7:AS$75)</f>
        <v>0</v>
      </c>
      <c r="Y113" s="89">
        <f>SUMIF('LINHA 6'!$B$7:$B$75,$A113,'LINHA 6'!AT$7:AT$75)</f>
        <v>0</v>
      </c>
      <c r="Z113" s="89">
        <f>SUMIF('LINHA 6'!$B$7:$B$75,$A113,'LINHA 6'!AU$7:AU$75)</f>
        <v>0</v>
      </c>
      <c r="AA113" s="89">
        <f>SUMIF('LINHA 6'!$B$7:$B$75,$A113,'LINHA 6'!AV$7:AV$75)</f>
        <v>0</v>
      </c>
      <c r="AB113" s="89">
        <f>SUMIF('LINHA 6'!$B$7:$B$75,$A113,'LINHA 6'!AW$7:AW$75)</f>
        <v>0</v>
      </c>
      <c r="AC113" s="89">
        <f>SUMIF('LINHA 6'!$B$7:$B$75,$A113,'LINHA 6'!AX$7:AX$75)</f>
        <v>0</v>
      </c>
      <c r="AD113" s="89">
        <f>SUMIF('LINHA 6'!$B$7:$B$75,$A113,'LINHA 6'!BB$7:BB$75)</f>
        <v>0</v>
      </c>
      <c r="AE113" s="89">
        <f>SUMIF('LINHA 6'!$B$7:$B$75,$A113,'LINHA 6'!BC$7:BC$75)</f>
        <v>0</v>
      </c>
      <c r="AF113" s="89">
        <f>SUMIF('LINHA 6'!$B$7:$B$75,$A113,'LINHA 6'!BD$7:BD$75)</f>
        <v>0</v>
      </c>
      <c r="AG113" s="89">
        <f>SUMIF('LINHA 6'!$B$7:$B$75,$A113,'LINHA 6'!BE$7:BE$75)</f>
        <v>0</v>
      </c>
      <c r="AH113" s="89">
        <f>SUMIF('LINHA 6'!$B$7:$B$75,$A113,'LINHA 6'!BF$7:BF$75)</f>
        <v>0</v>
      </c>
      <c r="AI113" s="89">
        <f>SUMIF('LINHA 6'!$B$7:$B$75,$A113,'LINHA 6'!BG$7:BG$75)</f>
        <v>0</v>
      </c>
      <c r="AJ113" s="89">
        <f>SUMIF('LINHA 6'!$B$7:$B$75,$A113,'LINHA 6'!BH$7:BH$75)</f>
        <v>0</v>
      </c>
      <c r="AK113" s="89">
        <f>SUMIF('LINHA 6'!$B$7:$B$75,$A113,'LINHA 6'!BL$7:BL$75)</f>
        <v>0</v>
      </c>
      <c r="AL113" s="89">
        <f>SUMIF('LINHA 6'!$B$7:$B$75,$A113,'LINHA 6'!BM$7:BM$75)</f>
        <v>0</v>
      </c>
      <c r="AM113" s="1246">
        <f t="shared" si="96"/>
        <v>240</v>
      </c>
      <c r="AN113" s="1670"/>
      <c r="AO113" s="906">
        <f>VLOOKUP(A113,MI_ME!$B$246:$D$500,3,0)</f>
        <v>0</v>
      </c>
      <c r="AP113" s="1420">
        <f t="shared" si="89"/>
        <v>0</v>
      </c>
      <c r="AQ113" s="1420">
        <f t="shared" si="90"/>
        <v>0</v>
      </c>
      <c r="AR113" s="1420">
        <f t="shared" si="91"/>
        <v>240</v>
      </c>
      <c r="AS113" s="1420">
        <f t="shared" si="92"/>
        <v>0</v>
      </c>
      <c r="AT113" s="1420">
        <f t="shared" si="83"/>
        <v>0</v>
      </c>
      <c r="AU113" s="1420">
        <f t="shared" si="84"/>
        <v>0</v>
      </c>
    </row>
    <row r="114" spans="1:48" s="7" customFormat="1" ht="18.899999999999999" customHeight="1" x14ac:dyDescent="0.3">
      <c r="A114" s="905" t="s">
        <v>600</v>
      </c>
      <c r="B114" s="89">
        <f>SUMIF('LINHA 6'!$B$7:$B$75,$A114,'LINHA 6'!N$7:N$75)</f>
        <v>0</v>
      </c>
      <c r="C114" s="89">
        <f>SUMIF('LINHA 6'!$B$7:$B$75,$A114,'LINHA 6'!O$7:O$75)</f>
        <v>0</v>
      </c>
      <c r="D114" s="89">
        <f>SUMIF('LINHA 6'!$B$7:$B$75,$A114,'LINHA 6'!P$7:P$75)</f>
        <v>0</v>
      </c>
      <c r="E114" s="89">
        <f>SUMIF('LINHA 6'!$B$7:$B$75,$A114,'LINHA 6'!Q$7:Q$75)</f>
        <v>0</v>
      </c>
      <c r="F114" s="89">
        <f>SUMIF('LINHA 6'!$B$7:$B$75,$A114,'LINHA 6'!R$7:R$75)</f>
        <v>0</v>
      </c>
      <c r="G114" s="89">
        <f>SUMIF('LINHA 6'!$B$7:$B$75,$A114,'LINHA 6'!S$7:S$75)</f>
        <v>0</v>
      </c>
      <c r="H114" s="89">
        <f>SUMIF('LINHA 6'!$B$7:$B$75,$A114,'LINHA 6'!T$7:T$75)</f>
        <v>0</v>
      </c>
      <c r="I114" s="89">
        <f>SUMIF('LINHA 6'!$B$7:$B$75,$A114,'LINHA 6'!X$7:X$75)</f>
        <v>0</v>
      </c>
      <c r="J114" s="89">
        <f>SUMIF('LINHA 6'!$B$7:$B$75,$A114,'LINHA 6'!Y$7:Y$75)</f>
        <v>0</v>
      </c>
      <c r="K114" s="89">
        <f>SUMIF('LINHA 6'!$B$7:$B$75,$A114,'LINHA 6'!Z$7:Z$75)</f>
        <v>0</v>
      </c>
      <c r="L114" s="89">
        <f>SUMIF('LINHA 6'!$B$7:$B$75,$A114,'LINHA 6'!AA$7:AA$75)</f>
        <v>480</v>
      </c>
      <c r="M114" s="89">
        <f>SUMIF('LINHA 6'!$B$7:$B$75,$A114,'LINHA 6'!AB$7:AB$75)</f>
        <v>0</v>
      </c>
      <c r="N114" s="89">
        <f>SUMIF('LINHA 6'!$B$7:$B$75,$A114,'LINHA 6'!AC$7:AC$75)</f>
        <v>0</v>
      </c>
      <c r="O114" s="89">
        <f>SUMIF('LINHA 6'!$B$7:$B$75,$A114,'LINHA 6'!AD$7:AD$75)</f>
        <v>0</v>
      </c>
      <c r="P114" s="89">
        <f>SUMIF('LINHA 6'!$B$7:$B$75,$A114,'LINHA 6'!AH$7:AH$75)</f>
        <v>0</v>
      </c>
      <c r="Q114" s="89">
        <f>SUMIF('LINHA 6'!$B$7:$B$75,$A114,'LINHA 6'!AI$7:AI$75)</f>
        <v>0</v>
      </c>
      <c r="R114" s="89">
        <f>SUMIF('LINHA 6'!$B$7:$B$75,$A114,'LINHA 6'!AJ$7:AJ$75)</f>
        <v>0</v>
      </c>
      <c r="S114" s="89">
        <f>SUMIF('LINHA 6'!$B$7:$B$75,$A114,'LINHA 6'!AK$7:AK$75)</f>
        <v>0</v>
      </c>
      <c r="T114" s="89">
        <f>SUMIF('LINHA 6'!$B$7:$B$75,$A114,'LINHA 6'!AL$7:AL$75)</f>
        <v>480</v>
      </c>
      <c r="U114" s="89">
        <f>SUMIF('LINHA 6'!$B$7:$B$75,$A114,'LINHA 6'!AM$7:AM$75)</f>
        <v>0</v>
      </c>
      <c r="V114" s="89">
        <f>SUMIF('LINHA 6'!$B$7:$B$75,$A114,'LINHA 6'!AN$7:AN$75)</f>
        <v>0</v>
      </c>
      <c r="W114" s="89">
        <f>SUMIF('LINHA 6'!$B$7:$B$75,$A114,'LINHA 6'!AR$7:AR$75)</f>
        <v>0</v>
      </c>
      <c r="X114" s="89">
        <f>SUMIF('LINHA 6'!$B$7:$B$75,$A114,'LINHA 6'!AS$7:AS$75)</f>
        <v>480</v>
      </c>
      <c r="Y114" s="89">
        <f>SUMIF('LINHA 6'!$B$7:$B$75,$A114,'LINHA 6'!AT$7:AT$75)</f>
        <v>438</v>
      </c>
      <c r="Z114" s="89">
        <f>SUMIF('LINHA 6'!$B$7:$B$75,$A114,'LINHA 6'!AU$7:AU$75)</f>
        <v>0</v>
      </c>
      <c r="AA114" s="89">
        <f>SUMIF('LINHA 6'!$B$7:$B$75,$A114,'LINHA 6'!AV$7:AV$75)</f>
        <v>0</v>
      </c>
      <c r="AB114" s="89">
        <f>SUMIF('LINHA 6'!$B$7:$B$75,$A114,'LINHA 6'!AW$7:AW$75)</f>
        <v>0</v>
      </c>
      <c r="AC114" s="89">
        <f>SUMIF('LINHA 6'!$B$7:$B$75,$A114,'LINHA 6'!AX$7:AX$75)</f>
        <v>0</v>
      </c>
      <c r="AD114" s="89">
        <f>SUMIF('LINHA 6'!$B$7:$B$75,$A114,'LINHA 6'!BB$7:BB$75)</f>
        <v>0</v>
      </c>
      <c r="AE114" s="89">
        <f>SUMIF('LINHA 6'!$B$7:$B$75,$A114,'LINHA 6'!BC$7:BC$75)</f>
        <v>0</v>
      </c>
      <c r="AF114" s="89">
        <f>SUMIF('LINHA 6'!$B$7:$B$75,$A114,'LINHA 6'!BD$7:BD$75)</f>
        <v>0</v>
      </c>
      <c r="AG114" s="89">
        <f>SUMIF('LINHA 6'!$B$7:$B$75,$A114,'LINHA 6'!BE$7:BE$75)</f>
        <v>0</v>
      </c>
      <c r="AH114" s="89">
        <f>SUMIF('LINHA 6'!$B$7:$B$75,$A114,'LINHA 6'!BF$7:BF$75)</f>
        <v>0</v>
      </c>
      <c r="AI114" s="89">
        <f>SUMIF('LINHA 6'!$B$7:$B$75,$A114,'LINHA 6'!BG$7:BG$75)</f>
        <v>0</v>
      </c>
      <c r="AJ114" s="89">
        <f>SUMIF('LINHA 6'!$B$7:$B$75,$A114,'LINHA 6'!BH$7:BH$75)</f>
        <v>0</v>
      </c>
      <c r="AK114" s="89">
        <f>SUMIF('LINHA 6'!$B$7:$B$75,$A114,'LINHA 6'!BL$7:BL$75)</f>
        <v>0</v>
      </c>
      <c r="AL114" s="89">
        <f>SUMIF('LINHA 6'!$B$7:$B$75,$A114,'LINHA 6'!BM$7:BM$75)</f>
        <v>0</v>
      </c>
      <c r="AM114" s="1246">
        <f t="shared" si="96"/>
        <v>1878</v>
      </c>
      <c r="AN114" s="1670"/>
      <c r="AO114" s="906">
        <f>VLOOKUP(A114,MI_ME!$B$246:$D$500,3,0)</f>
        <v>0</v>
      </c>
      <c r="AP114" s="1420">
        <f t="shared" si="89"/>
        <v>0</v>
      </c>
      <c r="AQ114" s="1420">
        <f t="shared" si="90"/>
        <v>480</v>
      </c>
      <c r="AR114" s="1420">
        <f t="shared" si="91"/>
        <v>480</v>
      </c>
      <c r="AS114" s="1420">
        <f t="shared" si="92"/>
        <v>918</v>
      </c>
      <c r="AT114" s="1420">
        <f t="shared" si="83"/>
        <v>0</v>
      </c>
      <c r="AU114" s="1420">
        <f t="shared" si="84"/>
        <v>0</v>
      </c>
    </row>
    <row r="115" spans="1:48" s="7" customFormat="1" ht="18.899999999999999" customHeight="1" x14ac:dyDescent="0.3">
      <c r="A115" s="905" t="s">
        <v>602</v>
      </c>
      <c r="B115" s="89">
        <f>SUMIF('LINHA 6'!$B$7:$B$75,$A115,'LINHA 6'!N$7:N$75)</f>
        <v>0</v>
      </c>
      <c r="C115" s="89">
        <f>SUMIF('LINHA 6'!$B$7:$B$75,$A115,'LINHA 6'!O$7:O$75)</f>
        <v>0</v>
      </c>
      <c r="D115" s="89">
        <f>SUMIF('LINHA 6'!$B$7:$B$75,$A115,'LINHA 6'!P$7:P$75)</f>
        <v>0</v>
      </c>
      <c r="E115" s="89">
        <f>SUMIF('LINHA 6'!$B$7:$B$75,$A115,'LINHA 6'!Q$7:Q$75)</f>
        <v>0</v>
      </c>
      <c r="F115" s="89">
        <f>SUMIF('LINHA 6'!$B$7:$B$75,$A115,'LINHA 6'!R$7:R$75)</f>
        <v>0</v>
      </c>
      <c r="G115" s="89">
        <f>SUMIF('LINHA 6'!$B$7:$B$75,$A115,'LINHA 6'!S$7:S$75)</f>
        <v>0</v>
      </c>
      <c r="H115" s="89">
        <f>SUMIF('LINHA 6'!$B$7:$B$75,$A115,'LINHA 6'!T$7:T$75)</f>
        <v>0</v>
      </c>
      <c r="I115" s="89">
        <f>SUMIF('LINHA 6'!$B$7:$B$75,$A115,'LINHA 6'!X$7:X$75)</f>
        <v>0</v>
      </c>
      <c r="J115" s="89">
        <f>SUMIF('LINHA 6'!$B$7:$B$75,$A115,'LINHA 6'!Y$7:Y$75)</f>
        <v>0</v>
      </c>
      <c r="K115" s="89">
        <f>SUMIF('LINHA 6'!$B$7:$B$75,$A115,'LINHA 6'!Z$7:Z$75)</f>
        <v>0</v>
      </c>
      <c r="L115" s="89">
        <f>SUMIF('LINHA 6'!$B$7:$B$75,$A115,'LINHA 6'!AA$7:AA$75)</f>
        <v>0</v>
      </c>
      <c r="M115" s="89">
        <f>SUMIF('LINHA 6'!$B$7:$B$75,$A115,'LINHA 6'!AB$7:AB$75)</f>
        <v>0</v>
      </c>
      <c r="N115" s="89">
        <f>SUMIF('LINHA 6'!$B$7:$B$75,$A115,'LINHA 6'!AC$7:AC$75)</f>
        <v>0</v>
      </c>
      <c r="O115" s="89">
        <f>SUMIF('LINHA 6'!$B$7:$B$75,$A115,'LINHA 6'!AD$7:AD$75)</f>
        <v>0</v>
      </c>
      <c r="P115" s="89">
        <f>SUMIF('LINHA 6'!$B$7:$B$75,$A115,'LINHA 6'!AH$7:AH$75)</f>
        <v>0</v>
      </c>
      <c r="Q115" s="89">
        <f>SUMIF('LINHA 6'!$B$7:$B$75,$A115,'LINHA 6'!AI$7:AI$75)</f>
        <v>0</v>
      </c>
      <c r="R115" s="89">
        <f>SUMIF('LINHA 6'!$B$7:$B$75,$A115,'LINHA 6'!AJ$7:AJ$75)</f>
        <v>0</v>
      </c>
      <c r="S115" s="89">
        <f>SUMIF('LINHA 6'!$B$7:$B$75,$A115,'LINHA 6'!AK$7:AK$75)</f>
        <v>0</v>
      </c>
      <c r="T115" s="89">
        <f>SUMIF('LINHA 6'!$B$7:$B$75,$A115,'LINHA 6'!AL$7:AL$75)</f>
        <v>0</v>
      </c>
      <c r="U115" s="89">
        <f>SUMIF('LINHA 6'!$B$7:$B$75,$A115,'LINHA 6'!AM$7:AM$75)</f>
        <v>0</v>
      </c>
      <c r="V115" s="89">
        <f>SUMIF('LINHA 6'!$B$7:$B$75,$A115,'LINHA 6'!AN$7:AN$75)</f>
        <v>0</v>
      </c>
      <c r="W115" s="89">
        <f>SUMIF('LINHA 6'!$B$7:$B$75,$A115,'LINHA 6'!AR$7:AR$75)</f>
        <v>0</v>
      </c>
      <c r="X115" s="89">
        <f>SUMIF('LINHA 6'!$B$7:$B$75,$A115,'LINHA 6'!AS$7:AS$75)</f>
        <v>0</v>
      </c>
      <c r="Y115" s="89">
        <f>SUMIF('LINHA 6'!$B$7:$B$75,$A115,'LINHA 6'!AT$7:AT$75)</f>
        <v>0</v>
      </c>
      <c r="Z115" s="89">
        <f>SUMIF('LINHA 6'!$B$7:$B$75,$A115,'LINHA 6'!AU$7:AU$75)</f>
        <v>0</v>
      </c>
      <c r="AA115" s="89">
        <f>SUMIF('LINHA 6'!$B$7:$B$75,$A115,'LINHA 6'!AV$7:AV$75)</f>
        <v>0</v>
      </c>
      <c r="AB115" s="89">
        <f>SUMIF('LINHA 6'!$B$7:$B$75,$A115,'LINHA 6'!AW$7:AW$75)</f>
        <v>0</v>
      </c>
      <c r="AC115" s="89">
        <f>SUMIF('LINHA 6'!$B$7:$B$75,$A115,'LINHA 6'!AX$7:AX$75)</f>
        <v>0</v>
      </c>
      <c r="AD115" s="89">
        <f>SUMIF('LINHA 6'!$B$7:$B$75,$A115,'LINHA 6'!BB$7:BB$75)</f>
        <v>0</v>
      </c>
      <c r="AE115" s="89">
        <f>SUMIF('LINHA 6'!$B$7:$B$75,$A115,'LINHA 6'!BC$7:BC$75)</f>
        <v>0</v>
      </c>
      <c r="AF115" s="89">
        <f>SUMIF('LINHA 6'!$B$7:$B$75,$A115,'LINHA 6'!BD$7:BD$75)</f>
        <v>0</v>
      </c>
      <c r="AG115" s="89">
        <f>SUMIF('LINHA 6'!$B$7:$B$75,$A115,'LINHA 6'!BE$7:BE$75)</f>
        <v>0</v>
      </c>
      <c r="AH115" s="89">
        <f>SUMIF('LINHA 6'!$B$7:$B$75,$A115,'LINHA 6'!BF$7:BF$75)</f>
        <v>0</v>
      </c>
      <c r="AI115" s="89">
        <f>SUMIF('LINHA 6'!$B$7:$B$75,$A115,'LINHA 6'!BG$7:BG$75)</f>
        <v>0</v>
      </c>
      <c r="AJ115" s="89">
        <f>SUMIF('LINHA 6'!$B$7:$B$75,$A115,'LINHA 6'!BH$7:BH$75)</f>
        <v>0</v>
      </c>
      <c r="AK115" s="89">
        <f>SUMIF('LINHA 6'!$B$7:$B$75,$A115,'LINHA 6'!BL$7:BL$75)</f>
        <v>0</v>
      </c>
      <c r="AL115" s="89">
        <f>SUMIF('LINHA 6'!$B$7:$B$75,$A115,'LINHA 6'!BM$7:BM$75)</f>
        <v>0</v>
      </c>
      <c r="AM115" s="1246">
        <f t="shared" ref="AM115" si="97">SUM(B115:AL115)</f>
        <v>0</v>
      </c>
      <c r="AN115" s="1670"/>
      <c r="AO115" s="906">
        <f>VLOOKUP(A115,MI_ME!$B$246:$D$500,3,0)</f>
        <v>0</v>
      </c>
      <c r="AP115" s="1420">
        <f t="shared" si="89"/>
        <v>0</v>
      </c>
      <c r="AQ115" s="1420">
        <f t="shared" si="90"/>
        <v>0</v>
      </c>
      <c r="AR115" s="1420">
        <f t="shared" si="91"/>
        <v>0</v>
      </c>
      <c r="AS115" s="1420">
        <f t="shared" si="92"/>
        <v>0</v>
      </c>
      <c r="AT115" s="1420">
        <f t="shared" si="83"/>
        <v>0</v>
      </c>
      <c r="AU115" s="1420">
        <f t="shared" si="84"/>
        <v>0</v>
      </c>
    </row>
    <row r="116" spans="1:48" s="7" customFormat="1" ht="18.899999999999999" customHeight="1" x14ac:dyDescent="0.3">
      <c r="A116" s="905" t="s">
        <v>604</v>
      </c>
      <c r="B116" s="89">
        <f>SUMIF('LINHA 6'!$B$7:$B$75,$A116,'LINHA 6'!N$7:N$75)</f>
        <v>0</v>
      </c>
      <c r="C116" s="89">
        <f>SUMIF('LINHA 6'!$B$7:$B$75,$A116,'LINHA 6'!O$7:O$75)</f>
        <v>0</v>
      </c>
      <c r="D116" s="89">
        <f>SUMIF('LINHA 6'!$B$7:$B$75,$A116,'LINHA 6'!P$7:P$75)</f>
        <v>0</v>
      </c>
      <c r="E116" s="89">
        <f>SUMIF('LINHA 6'!$B$7:$B$75,$A116,'LINHA 6'!Q$7:Q$75)</f>
        <v>0</v>
      </c>
      <c r="F116" s="89">
        <f>SUMIF('LINHA 6'!$B$7:$B$75,$A116,'LINHA 6'!R$7:R$75)</f>
        <v>0</v>
      </c>
      <c r="G116" s="89">
        <f>SUMIF('LINHA 6'!$B$7:$B$75,$A116,'LINHA 6'!S$7:S$75)</f>
        <v>0</v>
      </c>
      <c r="H116" s="89">
        <f>SUMIF('LINHA 6'!$B$7:$B$75,$A116,'LINHA 6'!T$7:T$75)</f>
        <v>0</v>
      </c>
      <c r="I116" s="89">
        <f>SUMIF('LINHA 6'!$B$7:$B$75,$A116,'LINHA 6'!X$7:X$75)</f>
        <v>0</v>
      </c>
      <c r="J116" s="89">
        <f>SUMIF('LINHA 6'!$B$7:$B$75,$A116,'LINHA 6'!Y$7:Y$75)</f>
        <v>0</v>
      </c>
      <c r="K116" s="89">
        <f>SUMIF('LINHA 6'!$B$7:$B$75,$A116,'LINHA 6'!Z$7:Z$75)</f>
        <v>0</v>
      </c>
      <c r="L116" s="89">
        <f>SUMIF('LINHA 6'!$B$7:$B$75,$A116,'LINHA 6'!AA$7:AA$75)</f>
        <v>0</v>
      </c>
      <c r="M116" s="89">
        <f>SUMIF('LINHA 6'!$B$7:$B$75,$A116,'LINHA 6'!AB$7:AB$75)</f>
        <v>480</v>
      </c>
      <c r="N116" s="89">
        <f>SUMIF('LINHA 6'!$B$7:$B$75,$A116,'LINHA 6'!AC$7:AC$75)</f>
        <v>0</v>
      </c>
      <c r="O116" s="89">
        <f>SUMIF('LINHA 6'!$B$7:$B$75,$A116,'LINHA 6'!AD$7:AD$75)</f>
        <v>0</v>
      </c>
      <c r="P116" s="89">
        <f>SUMIF('LINHA 6'!$B$7:$B$75,$A116,'LINHA 6'!AH$7:AH$75)</f>
        <v>480</v>
      </c>
      <c r="Q116" s="89">
        <f>SUMIF('LINHA 6'!$B$7:$B$75,$A116,'LINHA 6'!AI$7:AI$75)</f>
        <v>0</v>
      </c>
      <c r="R116" s="89">
        <f>SUMIF('LINHA 6'!$B$7:$B$75,$A116,'LINHA 6'!AJ$7:AJ$75)</f>
        <v>0</v>
      </c>
      <c r="S116" s="89">
        <f>SUMIF('LINHA 6'!$B$7:$B$75,$A116,'LINHA 6'!AK$7:AK$75)</f>
        <v>0</v>
      </c>
      <c r="T116" s="89">
        <f>SUMIF('LINHA 6'!$B$7:$B$75,$A116,'LINHA 6'!AL$7:AL$75)</f>
        <v>0</v>
      </c>
      <c r="U116" s="89">
        <f>SUMIF('LINHA 6'!$B$7:$B$75,$A116,'LINHA 6'!AM$7:AM$75)</f>
        <v>0</v>
      </c>
      <c r="V116" s="89">
        <f>SUMIF('LINHA 6'!$B$7:$B$75,$A116,'LINHA 6'!AN$7:AN$75)</f>
        <v>0</v>
      </c>
      <c r="W116" s="89">
        <f>SUMIF('LINHA 6'!$B$7:$B$75,$A116,'LINHA 6'!AR$7:AR$75)</f>
        <v>240</v>
      </c>
      <c r="X116" s="89">
        <f>SUMIF('LINHA 6'!$B$7:$B$75,$A116,'LINHA 6'!AS$7:AS$75)</f>
        <v>0</v>
      </c>
      <c r="Y116" s="89">
        <f>SUMIF('LINHA 6'!$B$7:$B$75,$A116,'LINHA 6'!AT$7:AT$75)</f>
        <v>0</v>
      </c>
      <c r="Z116" s="89">
        <f>SUMIF('LINHA 6'!$B$7:$B$75,$A116,'LINHA 6'!AU$7:AU$75)</f>
        <v>0</v>
      </c>
      <c r="AA116" s="89">
        <f>SUMIF('LINHA 6'!$B$7:$B$75,$A116,'LINHA 6'!AV$7:AV$75)</f>
        <v>0</v>
      </c>
      <c r="AB116" s="89">
        <f>SUMIF('LINHA 6'!$B$7:$B$75,$A116,'LINHA 6'!AW$7:AW$75)</f>
        <v>0</v>
      </c>
      <c r="AC116" s="89">
        <f>SUMIF('LINHA 6'!$B$7:$B$75,$A116,'LINHA 6'!AX$7:AX$75)</f>
        <v>0</v>
      </c>
      <c r="AD116" s="89">
        <f>SUMIF('LINHA 6'!$B$7:$B$75,$A116,'LINHA 6'!BB$7:BB$75)</f>
        <v>0</v>
      </c>
      <c r="AE116" s="89">
        <f>SUMIF('LINHA 6'!$B$7:$B$75,$A116,'LINHA 6'!BC$7:BC$75)</f>
        <v>0</v>
      </c>
      <c r="AF116" s="89">
        <f>SUMIF('LINHA 6'!$B$7:$B$75,$A116,'LINHA 6'!BD$7:BD$75)</f>
        <v>0</v>
      </c>
      <c r="AG116" s="89">
        <f>SUMIF('LINHA 6'!$B$7:$B$75,$A116,'LINHA 6'!BE$7:BE$75)</f>
        <v>0</v>
      </c>
      <c r="AH116" s="89">
        <f>SUMIF('LINHA 6'!$B$7:$B$75,$A116,'LINHA 6'!BF$7:BF$75)</f>
        <v>0</v>
      </c>
      <c r="AI116" s="89">
        <f>SUMIF('LINHA 6'!$B$7:$B$75,$A116,'LINHA 6'!BG$7:BG$75)</f>
        <v>0</v>
      </c>
      <c r="AJ116" s="89">
        <f>SUMIF('LINHA 6'!$B$7:$B$75,$A116,'LINHA 6'!BH$7:BH$75)</f>
        <v>0</v>
      </c>
      <c r="AK116" s="89">
        <f>SUMIF('LINHA 6'!$B$7:$B$75,$A116,'LINHA 6'!BL$7:BL$75)</f>
        <v>0</v>
      </c>
      <c r="AL116" s="89">
        <f>SUMIF('LINHA 6'!$B$7:$B$75,$A116,'LINHA 6'!BM$7:BM$75)</f>
        <v>0</v>
      </c>
      <c r="AM116" s="1246">
        <f t="shared" si="96"/>
        <v>1200</v>
      </c>
      <c r="AN116" s="1670"/>
      <c r="AO116" s="906">
        <f>VLOOKUP(A116,MI_ME!$B$246:$D$500,3,0)</f>
        <v>0</v>
      </c>
      <c r="AP116" s="1420">
        <f t="shared" si="89"/>
        <v>0</v>
      </c>
      <c r="AQ116" s="1420">
        <f t="shared" si="90"/>
        <v>480</v>
      </c>
      <c r="AR116" s="1420">
        <f t="shared" si="91"/>
        <v>480</v>
      </c>
      <c r="AS116" s="1420">
        <f t="shared" si="92"/>
        <v>240</v>
      </c>
      <c r="AT116" s="1420">
        <f t="shared" si="83"/>
        <v>0</v>
      </c>
      <c r="AU116" s="1420">
        <f t="shared" si="84"/>
        <v>0</v>
      </c>
    </row>
    <row r="117" spans="1:48" s="87" customFormat="1" ht="18.899999999999999" customHeight="1" thickBot="1" x14ac:dyDescent="0.35">
      <c r="A117" s="166"/>
      <c r="B117" s="167">
        <f>SUM(B108:B116)</f>
        <v>0</v>
      </c>
      <c r="C117" s="167">
        <f t="shared" ref="C117:AM117" si="98">SUM(C108:C116)</f>
        <v>0</v>
      </c>
      <c r="D117" s="167">
        <f t="shared" si="98"/>
        <v>0</v>
      </c>
      <c r="E117" s="167">
        <f t="shared" si="98"/>
        <v>0</v>
      </c>
      <c r="F117" s="167">
        <f t="shared" si="98"/>
        <v>983</v>
      </c>
      <c r="G117" s="167">
        <f t="shared" si="98"/>
        <v>0</v>
      </c>
      <c r="H117" s="167">
        <f t="shared" si="98"/>
        <v>0</v>
      </c>
      <c r="I117" s="167">
        <f t="shared" si="98"/>
        <v>983</v>
      </c>
      <c r="J117" s="167">
        <f t="shared" si="98"/>
        <v>983</v>
      </c>
      <c r="K117" s="167">
        <f t="shared" si="98"/>
        <v>938</v>
      </c>
      <c r="L117" s="167">
        <f t="shared" si="98"/>
        <v>894</v>
      </c>
      <c r="M117" s="167">
        <f t="shared" si="98"/>
        <v>894</v>
      </c>
      <c r="N117" s="167">
        <f t="shared" si="98"/>
        <v>336</v>
      </c>
      <c r="O117" s="167">
        <f t="shared" si="98"/>
        <v>0</v>
      </c>
      <c r="P117" s="167">
        <f t="shared" si="98"/>
        <v>894</v>
      </c>
      <c r="Q117" s="167">
        <f t="shared" si="98"/>
        <v>894</v>
      </c>
      <c r="R117" s="167">
        <f t="shared" si="98"/>
        <v>983</v>
      </c>
      <c r="S117" s="167">
        <f t="shared" si="98"/>
        <v>983</v>
      </c>
      <c r="T117" s="167">
        <f t="shared" si="98"/>
        <v>905</v>
      </c>
      <c r="U117" s="167">
        <f t="shared" si="98"/>
        <v>336</v>
      </c>
      <c r="V117" s="167">
        <f t="shared" si="98"/>
        <v>0</v>
      </c>
      <c r="W117" s="167">
        <f t="shared" si="98"/>
        <v>894</v>
      </c>
      <c r="X117" s="167">
        <f t="shared" si="98"/>
        <v>894</v>
      </c>
      <c r="Y117" s="167">
        <f t="shared" si="98"/>
        <v>894</v>
      </c>
      <c r="Z117" s="167">
        <f t="shared" si="98"/>
        <v>894</v>
      </c>
      <c r="AA117" s="167">
        <f t="shared" si="98"/>
        <v>894</v>
      </c>
      <c r="AB117" s="167">
        <f t="shared" si="98"/>
        <v>0</v>
      </c>
      <c r="AC117" s="167">
        <f t="shared" si="98"/>
        <v>0</v>
      </c>
      <c r="AD117" s="167">
        <f t="shared" si="98"/>
        <v>0</v>
      </c>
      <c r="AE117" s="167">
        <f t="shared" si="98"/>
        <v>0</v>
      </c>
      <c r="AF117" s="167">
        <f t="shared" si="98"/>
        <v>0</v>
      </c>
      <c r="AG117" s="167">
        <f t="shared" si="98"/>
        <v>0</v>
      </c>
      <c r="AH117" s="167">
        <f t="shared" si="98"/>
        <v>0</v>
      </c>
      <c r="AI117" s="167">
        <f t="shared" si="98"/>
        <v>0</v>
      </c>
      <c r="AJ117" s="167">
        <f t="shared" si="98"/>
        <v>0</v>
      </c>
      <c r="AK117" s="167">
        <f t="shared" si="98"/>
        <v>0</v>
      </c>
      <c r="AL117" s="167">
        <f t="shared" si="98"/>
        <v>0</v>
      </c>
      <c r="AM117" s="1247">
        <f t="shared" si="98"/>
        <v>15476</v>
      </c>
      <c r="AN117" s="1671"/>
      <c r="AO117" s="1550"/>
      <c r="AP117" s="1419">
        <f t="shared" si="89"/>
        <v>983</v>
      </c>
      <c r="AQ117" s="1419">
        <f t="shared" si="90"/>
        <v>5028</v>
      </c>
      <c r="AR117" s="1419">
        <f t="shared" si="91"/>
        <v>4995</v>
      </c>
      <c r="AS117" s="1419">
        <f t="shared" si="92"/>
        <v>4470</v>
      </c>
      <c r="AT117" s="1419">
        <f t="shared" si="83"/>
        <v>0</v>
      </c>
      <c r="AU117" s="1419">
        <f t="shared" si="84"/>
        <v>0</v>
      </c>
      <c r="AV117" s="761">
        <f>AM117-'LINHA 6'!BB1</f>
        <v>0</v>
      </c>
    </row>
    <row r="118" spans="1:48" s="585" customFormat="1" ht="18.899999999999999" customHeight="1" x14ac:dyDescent="0.35">
      <c r="A118" s="582" t="s">
        <v>70</v>
      </c>
      <c r="B118" s="583">
        <f t="shared" ref="B118:AM118" si="99">+B35+B51+B61</f>
        <v>0</v>
      </c>
      <c r="C118" s="583">
        <f t="shared" si="99"/>
        <v>0</v>
      </c>
      <c r="D118" s="583">
        <f t="shared" si="99"/>
        <v>0</v>
      </c>
      <c r="E118" s="583">
        <f t="shared" si="99"/>
        <v>0</v>
      </c>
      <c r="F118" s="583">
        <f t="shared" si="99"/>
        <v>8093</v>
      </c>
      <c r="G118" s="583">
        <f t="shared" si="99"/>
        <v>0</v>
      </c>
      <c r="H118" s="583">
        <f t="shared" si="99"/>
        <v>0</v>
      </c>
      <c r="I118" s="583">
        <f t="shared" si="99"/>
        <v>7280</v>
      </c>
      <c r="J118" s="583">
        <f t="shared" si="99"/>
        <v>7289</v>
      </c>
      <c r="K118" s="583">
        <f t="shared" si="99"/>
        <v>7011</v>
      </c>
      <c r="L118" s="583">
        <f t="shared" si="99"/>
        <v>7204</v>
      </c>
      <c r="M118" s="583">
        <f t="shared" si="99"/>
        <v>7219</v>
      </c>
      <c r="N118" s="583">
        <f t="shared" si="99"/>
        <v>5513</v>
      </c>
      <c r="O118" s="583">
        <f t="shared" si="99"/>
        <v>0</v>
      </c>
      <c r="P118" s="583">
        <f t="shared" si="99"/>
        <v>7304</v>
      </c>
      <c r="Q118" s="583">
        <f t="shared" si="99"/>
        <v>7195</v>
      </c>
      <c r="R118" s="583">
        <f t="shared" si="99"/>
        <v>7199</v>
      </c>
      <c r="S118" s="583">
        <f t="shared" si="99"/>
        <v>7338</v>
      </c>
      <c r="T118" s="583">
        <f t="shared" si="99"/>
        <v>7333</v>
      </c>
      <c r="U118" s="583">
        <f t="shared" si="99"/>
        <v>5500</v>
      </c>
      <c r="V118" s="583">
        <f t="shared" si="99"/>
        <v>0</v>
      </c>
      <c r="W118" s="583">
        <f t="shared" si="99"/>
        <v>7344</v>
      </c>
      <c r="X118" s="583">
        <f t="shared" si="99"/>
        <v>7199</v>
      </c>
      <c r="Y118" s="583">
        <f t="shared" si="99"/>
        <v>7295</v>
      </c>
      <c r="Z118" s="583">
        <f t="shared" si="99"/>
        <v>7356</v>
      </c>
      <c r="AA118" s="583">
        <f t="shared" si="99"/>
        <v>7355</v>
      </c>
      <c r="AB118" s="583">
        <f t="shared" si="99"/>
        <v>0</v>
      </c>
      <c r="AC118" s="583">
        <f t="shared" si="99"/>
        <v>0</v>
      </c>
      <c r="AD118" s="583">
        <f t="shared" si="99"/>
        <v>0</v>
      </c>
      <c r="AE118" s="583">
        <f t="shared" si="99"/>
        <v>0</v>
      </c>
      <c r="AF118" s="583">
        <f t="shared" si="99"/>
        <v>0</v>
      </c>
      <c r="AG118" s="583">
        <f t="shared" si="99"/>
        <v>0</v>
      </c>
      <c r="AH118" s="583">
        <f t="shared" si="99"/>
        <v>0</v>
      </c>
      <c r="AI118" s="583">
        <f t="shared" si="99"/>
        <v>0</v>
      </c>
      <c r="AJ118" s="583">
        <f t="shared" si="99"/>
        <v>0</v>
      </c>
      <c r="AK118" s="583">
        <f t="shared" si="99"/>
        <v>0</v>
      </c>
      <c r="AL118" s="583">
        <f t="shared" si="99"/>
        <v>0</v>
      </c>
      <c r="AM118" s="583">
        <f t="shared" si="99"/>
        <v>128027</v>
      </c>
      <c r="AN118" s="584"/>
      <c r="AO118" s="1551"/>
      <c r="AP118" s="1419">
        <f t="shared" si="89"/>
        <v>8093</v>
      </c>
      <c r="AQ118" s="1419">
        <f t="shared" si="90"/>
        <v>41516</v>
      </c>
      <c r="AR118" s="1419">
        <f t="shared" si="91"/>
        <v>41869</v>
      </c>
      <c r="AS118" s="1419">
        <f t="shared" si="92"/>
        <v>36549</v>
      </c>
      <c r="AT118" s="1419">
        <f t="shared" ref="AT118:AT120" si="100">SUM(AD118:AJ118)</f>
        <v>0</v>
      </c>
      <c r="AU118" s="1419">
        <f t="shared" ref="AU118:AU120" si="101">SUM(AK118:AL118)</f>
        <v>0</v>
      </c>
    </row>
    <row r="119" spans="1:48" s="585" customFormat="1" ht="18.899999999999999" customHeight="1" thickBot="1" x14ac:dyDescent="0.4">
      <c r="A119" s="586" t="s">
        <v>264</v>
      </c>
      <c r="B119" s="587">
        <f t="shared" ref="B119:AM119" si="102">+B93+B107+B117</f>
        <v>0</v>
      </c>
      <c r="C119" s="587">
        <f t="shared" si="102"/>
        <v>0</v>
      </c>
      <c r="D119" s="587">
        <f t="shared" si="102"/>
        <v>0</v>
      </c>
      <c r="E119" s="587">
        <f t="shared" si="102"/>
        <v>0</v>
      </c>
      <c r="F119" s="587">
        <f t="shared" si="102"/>
        <v>5506</v>
      </c>
      <c r="G119" s="587">
        <f t="shared" si="102"/>
        <v>0</v>
      </c>
      <c r="H119" s="587">
        <f t="shared" si="102"/>
        <v>0</v>
      </c>
      <c r="I119" s="587">
        <f t="shared" si="102"/>
        <v>5379</v>
      </c>
      <c r="J119" s="587">
        <f t="shared" si="102"/>
        <v>5267</v>
      </c>
      <c r="K119" s="587">
        <f t="shared" si="102"/>
        <v>5363</v>
      </c>
      <c r="L119" s="587">
        <f t="shared" si="102"/>
        <v>5010</v>
      </c>
      <c r="M119" s="587">
        <f t="shared" si="102"/>
        <v>5027</v>
      </c>
      <c r="N119" s="587">
        <f t="shared" si="102"/>
        <v>1949</v>
      </c>
      <c r="O119" s="587">
        <f t="shared" si="102"/>
        <v>0</v>
      </c>
      <c r="P119" s="587">
        <f t="shared" si="102"/>
        <v>5290</v>
      </c>
      <c r="Q119" s="587">
        <f t="shared" si="102"/>
        <v>5205</v>
      </c>
      <c r="R119" s="587">
        <f t="shared" si="102"/>
        <v>5130</v>
      </c>
      <c r="S119" s="587">
        <f t="shared" si="102"/>
        <v>4991</v>
      </c>
      <c r="T119" s="587">
        <f t="shared" si="102"/>
        <v>5011</v>
      </c>
      <c r="U119" s="587">
        <f t="shared" si="102"/>
        <v>1949</v>
      </c>
      <c r="V119" s="587">
        <f t="shared" si="102"/>
        <v>0</v>
      </c>
      <c r="W119" s="587">
        <f t="shared" si="102"/>
        <v>5290</v>
      </c>
      <c r="X119" s="587">
        <f t="shared" si="102"/>
        <v>5205</v>
      </c>
      <c r="Y119" s="587">
        <f t="shared" si="102"/>
        <v>5030</v>
      </c>
      <c r="Z119" s="587">
        <f t="shared" si="102"/>
        <v>5035</v>
      </c>
      <c r="AA119" s="587">
        <f t="shared" si="102"/>
        <v>4750</v>
      </c>
      <c r="AB119" s="587">
        <f t="shared" si="102"/>
        <v>0</v>
      </c>
      <c r="AC119" s="587">
        <f t="shared" si="102"/>
        <v>0</v>
      </c>
      <c r="AD119" s="587">
        <f t="shared" si="102"/>
        <v>0</v>
      </c>
      <c r="AE119" s="587">
        <f t="shared" si="102"/>
        <v>0</v>
      </c>
      <c r="AF119" s="587">
        <f t="shared" si="102"/>
        <v>0</v>
      </c>
      <c r="AG119" s="587">
        <f t="shared" si="102"/>
        <v>0</v>
      </c>
      <c r="AH119" s="587">
        <f t="shared" si="102"/>
        <v>0</v>
      </c>
      <c r="AI119" s="587">
        <f t="shared" si="102"/>
        <v>0</v>
      </c>
      <c r="AJ119" s="587">
        <f t="shared" si="102"/>
        <v>0</v>
      </c>
      <c r="AK119" s="587">
        <f t="shared" si="102"/>
        <v>0</v>
      </c>
      <c r="AL119" s="587">
        <f t="shared" si="102"/>
        <v>0</v>
      </c>
      <c r="AM119" s="587">
        <f t="shared" si="102"/>
        <v>86387</v>
      </c>
      <c r="AN119" s="588"/>
      <c r="AO119" s="1551"/>
      <c r="AP119" s="1419">
        <f t="shared" si="89"/>
        <v>5506</v>
      </c>
      <c r="AQ119" s="1419">
        <f t="shared" si="90"/>
        <v>27995</v>
      </c>
      <c r="AR119" s="1419">
        <f t="shared" si="91"/>
        <v>27576</v>
      </c>
      <c r="AS119" s="1419">
        <f t="shared" si="92"/>
        <v>25310</v>
      </c>
      <c r="AT119" s="1419">
        <f t="shared" si="100"/>
        <v>0</v>
      </c>
      <c r="AU119" s="1419">
        <f t="shared" si="101"/>
        <v>0</v>
      </c>
    </row>
    <row r="120" spans="1:48" s="92" customFormat="1" ht="18.899999999999999" customHeight="1" x14ac:dyDescent="0.25">
      <c r="A120" s="91"/>
      <c r="B120" s="94"/>
      <c r="C120" s="94"/>
      <c r="D120" s="94"/>
      <c r="E120" s="94"/>
      <c r="F120" s="904">
        <f t="shared" ref="F120:AL120" si="103">F118+F119-F5</f>
        <v>0</v>
      </c>
      <c r="G120" s="904">
        <f t="shared" si="103"/>
        <v>0</v>
      </c>
      <c r="H120" s="904">
        <f t="shared" si="103"/>
        <v>0</v>
      </c>
      <c r="I120" s="904">
        <f t="shared" si="103"/>
        <v>0</v>
      </c>
      <c r="J120" s="904">
        <f t="shared" si="103"/>
        <v>0</v>
      </c>
      <c r="K120" s="904">
        <f t="shared" si="103"/>
        <v>0</v>
      </c>
      <c r="L120" s="904">
        <f t="shared" si="103"/>
        <v>0</v>
      </c>
      <c r="M120" s="904">
        <f t="shared" si="103"/>
        <v>0</v>
      </c>
      <c r="N120" s="904">
        <f t="shared" si="103"/>
        <v>0</v>
      </c>
      <c r="O120" s="904">
        <f t="shared" si="103"/>
        <v>0</v>
      </c>
      <c r="P120" s="904">
        <f t="shared" si="103"/>
        <v>0</v>
      </c>
      <c r="Q120" s="904">
        <f t="shared" si="103"/>
        <v>0</v>
      </c>
      <c r="R120" s="904">
        <f t="shared" si="103"/>
        <v>0</v>
      </c>
      <c r="S120" s="904">
        <f t="shared" si="103"/>
        <v>0</v>
      </c>
      <c r="T120" s="904">
        <f t="shared" si="103"/>
        <v>0</v>
      </c>
      <c r="U120" s="904">
        <f t="shared" si="103"/>
        <v>0</v>
      </c>
      <c r="V120" s="904">
        <f t="shared" si="103"/>
        <v>0</v>
      </c>
      <c r="W120" s="904">
        <f t="shared" si="103"/>
        <v>0</v>
      </c>
      <c r="X120" s="904">
        <f t="shared" si="103"/>
        <v>0</v>
      </c>
      <c r="Y120" s="904">
        <f t="shared" si="103"/>
        <v>0</v>
      </c>
      <c r="Z120" s="904">
        <f t="shared" si="103"/>
        <v>0</v>
      </c>
      <c r="AA120" s="904">
        <f t="shared" si="103"/>
        <v>0</v>
      </c>
      <c r="AB120" s="904">
        <f t="shared" si="103"/>
        <v>0</v>
      </c>
      <c r="AC120" s="904">
        <f t="shared" si="103"/>
        <v>0</v>
      </c>
      <c r="AD120" s="904">
        <f t="shared" si="103"/>
        <v>0</v>
      </c>
      <c r="AE120" s="904">
        <f t="shared" si="103"/>
        <v>0</v>
      </c>
      <c r="AF120" s="904">
        <f t="shared" si="103"/>
        <v>0</v>
      </c>
      <c r="AG120" s="904">
        <f t="shared" si="103"/>
        <v>0</v>
      </c>
      <c r="AH120" s="904">
        <f t="shared" si="103"/>
        <v>0</v>
      </c>
      <c r="AI120" s="904">
        <f t="shared" si="103"/>
        <v>0</v>
      </c>
      <c r="AJ120" s="904">
        <f t="shared" si="103"/>
        <v>0</v>
      </c>
      <c r="AK120" s="904">
        <f t="shared" si="103"/>
        <v>0</v>
      </c>
      <c r="AL120" s="904">
        <f t="shared" si="103"/>
        <v>0</v>
      </c>
      <c r="AM120" s="904">
        <f>+AM119+AM118-AD1</f>
        <v>0</v>
      </c>
      <c r="AN120" s="93"/>
      <c r="AP120" s="1420">
        <f t="shared" si="89"/>
        <v>0</v>
      </c>
      <c r="AQ120" s="1420">
        <f t="shared" si="90"/>
        <v>0</v>
      </c>
      <c r="AR120" s="1420">
        <f t="shared" si="91"/>
        <v>0</v>
      </c>
      <c r="AS120" s="1420">
        <f t="shared" si="92"/>
        <v>0</v>
      </c>
      <c r="AT120" s="1420">
        <f t="shared" si="100"/>
        <v>0</v>
      </c>
      <c r="AU120" s="1420">
        <f t="shared" si="101"/>
        <v>0</v>
      </c>
    </row>
    <row r="121" spans="1:48" x14ac:dyDescent="0.25">
      <c r="X121" s="90"/>
      <c r="AM121" s="3"/>
      <c r="AP121" s="1420"/>
      <c r="AQ121" s="1420"/>
      <c r="AR121" s="1420"/>
      <c r="AS121" s="1420"/>
      <c r="AT121" s="1420"/>
      <c r="AU121" s="1420"/>
    </row>
    <row r="122" spans="1:48" ht="15.6" hidden="1" outlineLevel="1" x14ac:dyDescent="0.25">
      <c r="A122" s="1309" t="s">
        <v>708</v>
      </c>
      <c r="B122" s="1308">
        <f t="shared" ref="B122:AL122" si="104">WEEKNUM(B4)</f>
        <v>48</v>
      </c>
      <c r="C122" s="1308">
        <f t="shared" si="104"/>
        <v>48</v>
      </c>
      <c r="D122" s="1308">
        <f t="shared" si="104"/>
        <v>48</v>
      </c>
      <c r="E122" s="1308">
        <f t="shared" si="104"/>
        <v>48</v>
      </c>
      <c r="F122" s="1308">
        <f t="shared" si="104"/>
        <v>48</v>
      </c>
      <c r="G122" s="1308">
        <f t="shared" si="104"/>
        <v>48</v>
      </c>
      <c r="H122" s="1308">
        <f t="shared" si="104"/>
        <v>49</v>
      </c>
      <c r="I122" s="1308">
        <f t="shared" si="104"/>
        <v>49</v>
      </c>
      <c r="J122" s="1308">
        <f t="shared" si="104"/>
        <v>49</v>
      </c>
      <c r="K122" s="1308">
        <f t="shared" si="104"/>
        <v>49</v>
      </c>
      <c r="L122" s="1308">
        <f t="shared" si="104"/>
        <v>49</v>
      </c>
      <c r="M122" s="1308">
        <f t="shared" si="104"/>
        <v>49</v>
      </c>
      <c r="N122" s="1308">
        <f t="shared" si="104"/>
        <v>49</v>
      </c>
      <c r="O122" s="1308">
        <f t="shared" si="104"/>
        <v>50</v>
      </c>
      <c r="P122" s="1308">
        <f t="shared" si="104"/>
        <v>50</v>
      </c>
      <c r="Q122" s="1308">
        <f t="shared" si="104"/>
        <v>50</v>
      </c>
      <c r="R122" s="1308">
        <f t="shared" si="104"/>
        <v>50</v>
      </c>
      <c r="S122" s="1308">
        <f t="shared" si="104"/>
        <v>50</v>
      </c>
      <c r="T122" s="1308">
        <f t="shared" si="104"/>
        <v>50</v>
      </c>
      <c r="U122" s="1308">
        <f t="shared" si="104"/>
        <v>50</v>
      </c>
      <c r="V122" s="1308">
        <f t="shared" si="104"/>
        <v>51</v>
      </c>
      <c r="W122" s="1308">
        <f t="shared" si="104"/>
        <v>51</v>
      </c>
      <c r="X122" s="1308">
        <f t="shared" si="104"/>
        <v>51</v>
      </c>
      <c r="Y122" s="1308">
        <f t="shared" si="104"/>
        <v>51</v>
      </c>
      <c r="Z122" s="1308">
        <f t="shared" si="104"/>
        <v>51</v>
      </c>
      <c r="AA122" s="1308">
        <f t="shared" si="104"/>
        <v>51</v>
      </c>
      <c r="AB122" s="1308">
        <f t="shared" si="104"/>
        <v>51</v>
      </c>
      <c r="AC122" s="1308">
        <f t="shared" si="104"/>
        <v>52</v>
      </c>
      <c r="AD122" s="1308">
        <f t="shared" si="104"/>
        <v>52</v>
      </c>
      <c r="AE122" s="1308">
        <f t="shared" si="104"/>
        <v>52</v>
      </c>
      <c r="AF122" s="1308">
        <f t="shared" si="104"/>
        <v>52</v>
      </c>
      <c r="AG122" s="1308">
        <f t="shared" si="104"/>
        <v>52</v>
      </c>
      <c r="AH122" s="1308">
        <f t="shared" si="104"/>
        <v>52</v>
      </c>
      <c r="AI122" s="1308">
        <f t="shared" si="104"/>
        <v>52</v>
      </c>
      <c r="AJ122" s="1308">
        <f t="shared" si="104"/>
        <v>53</v>
      </c>
      <c r="AK122" s="1308">
        <f t="shared" si="104"/>
        <v>1</v>
      </c>
      <c r="AL122" s="1308">
        <f t="shared" si="104"/>
        <v>1</v>
      </c>
      <c r="AM122" s="3"/>
      <c r="AP122" s="1420"/>
      <c r="AQ122" s="1420"/>
      <c r="AR122" s="1420"/>
      <c r="AS122" s="1420"/>
      <c r="AT122" s="1420"/>
      <c r="AU122" s="1420"/>
    </row>
    <row r="123" spans="1:48" ht="18" hidden="1" outlineLevel="1" x14ac:dyDescent="0.35">
      <c r="A123" s="848" t="s">
        <v>95</v>
      </c>
      <c r="B123" s="849">
        <f t="shared" ref="B123:AM123" si="105">B35</f>
        <v>0</v>
      </c>
      <c r="C123" s="849">
        <f t="shared" si="105"/>
        <v>0</v>
      </c>
      <c r="D123" s="849">
        <f t="shared" si="105"/>
        <v>0</v>
      </c>
      <c r="E123" s="849">
        <f t="shared" si="105"/>
        <v>0</v>
      </c>
      <c r="F123" s="849">
        <f t="shared" si="105"/>
        <v>1720</v>
      </c>
      <c r="G123" s="849">
        <f t="shared" si="105"/>
        <v>0</v>
      </c>
      <c r="H123" s="849">
        <f t="shared" si="105"/>
        <v>0</v>
      </c>
      <c r="I123" s="849">
        <f t="shared" si="105"/>
        <v>1717</v>
      </c>
      <c r="J123" s="849">
        <f t="shared" si="105"/>
        <v>1697</v>
      </c>
      <c r="K123" s="849">
        <f t="shared" si="105"/>
        <v>1460</v>
      </c>
      <c r="L123" s="849">
        <f t="shared" si="105"/>
        <v>1634</v>
      </c>
      <c r="M123" s="849">
        <f t="shared" si="105"/>
        <v>1649</v>
      </c>
      <c r="N123" s="849">
        <f t="shared" si="105"/>
        <v>1310</v>
      </c>
      <c r="O123" s="849">
        <f t="shared" si="105"/>
        <v>0</v>
      </c>
      <c r="P123" s="849">
        <f t="shared" si="105"/>
        <v>1723</v>
      </c>
      <c r="Q123" s="849">
        <f t="shared" si="105"/>
        <v>1602</v>
      </c>
      <c r="R123" s="849">
        <f t="shared" si="105"/>
        <v>1627</v>
      </c>
      <c r="S123" s="849">
        <f t="shared" si="105"/>
        <v>1769</v>
      </c>
      <c r="T123" s="849">
        <f t="shared" si="105"/>
        <v>1769</v>
      </c>
      <c r="U123" s="849">
        <f t="shared" si="105"/>
        <v>1279</v>
      </c>
      <c r="V123" s="849">
        <f t="shared" si="105"/>
        <v>0</v>
      </c>
      <c r="W123" s="849">
        <f t="shared" si="105"/>
        <v>1763</v>
      </c>
      <c r="X123" s="849">
        <f t="shared" si="105"/>
        <v>1606</v>
      </c>
      <c r="Y123" s="849">
        <f t="shared" si="105"/>
        <v>1702</v>
      </c>
      <c r="Z123" s="849">
        <f t="shared" si="105"/>
        <v>1763</v>
      </c>
      <c r="AA123" s="849">
        <f t="shared" si="105"/>
        <v>1763</v>
      </c>
      <c r="AB123" s="849">
        <f t="shared" si="105"/>
        <v>0</v>
      </c>
      <c r="AC123" s="849">
        <f t="shared" si="105"/>
        <v>0</v>
      </c>
      <c r="AD123" s="849">
        <f t="shared" si="105"/>
        <v>0</v>
      </c>
      <c r="AE123" s="849">
        <f t="shared" si="105"/>
        <v>0</v>
      </c>
      <c r="AF123" s="849">
        <f t="shared" si="105"/>
        <v>0</v>
      </c>
      <c r="AG123" s="849">
        <f t="shared" si="105"/>
        <v>0</v>
      </c>
      <c r="AH123" s="849">
        <f t="shared" si="105"/>
        <v>0</v>
      </c>
      <c r="AI123" s="849">
        <f t="shared" si="105"/>
        <v>0</v>
      </c>
      <c r="AJ123" s="849">
        <f t="shared" si="105"/>
        <v>0</v>
      </c>
      <c r="AK123" s="849">
        <f t="shared" si="105"/>
        <v>0</v>
      </c>
      <c r="AL123" s="849">
        <f t="shared" si="105"/>
        <v>0</v>
      </c>
      <c r="AM123" s="850">
        <f t="shared" si="105"/>
        <v>29553</v>
      </c>
      <c r="AP123" s="1420">
        <f t="shared" ref="AP123:AP130" si="106">SUM(B123:H123)</f>
        <v>1720</v>
      </c>
      <c r="AQ123" s="1420">
        <f t="shared" ref="AQ123:AQ130" si="107">SUM(I123:O123)</f>
        <v>9467</v>
      </c>
      <c r="AR123" s="1420">
        <f t="shared" ref="AR123:AR130" si="108">SUM(P123:V123)</f>
        <v>9769</v>
      </c>
      <c r="AS123" s="1420">
        <f t="shared" ref="AS123:AS130" si="109">SUM(W123:AC123)</f>
        <v>8597</v>
      </c>
      <c r="AT123" s="1420">
        <f t="shared" ref="AT123:AT130" si="110">SUM(AD123:AJ123)</f>
        <v>0</v>
      </c>
      <c r="AU123" s="1420">
        <f t="shared" ref="AU123:AU130" si="111">SUM(AK123:AL123)</f>
        <v>0</v>
      </c>
    </row>
    <row r="124" spans="1:48" ht="18" hidden="1" outlineLevel="1" x14ac:dyDescent="0.35">
      <c r="A124" s="848" t="s">
        <v>94</v>
      </c>
      <c r="B124" s="849">
        <f t="shared" ref="B124:AM124" si="112">B51</f>
        <v>0</v>
      </c>
      <c r="C124" s="849">
        <f t="shared" si="112"/>
        <v>0</v>
      </c>
      <c r="D124" s="849">
        <f t="shared" si="112"/>
        <v>0</v>
      </c>
      <c r="E124" s="849">
        <f t="shared" si="112"/>
        <v>0</v>
      </c>
      <c r="F124" s="849">
        <f t="shared" si="112"/>
        <v>1899</v>
      </c>
      <c r="G124" s="849">
        <f t="shared" si="112"/>
        <v>0</v>
      </c>
      <c r="H124" s="849">
        <f t="shared" si="112"/>
        <v>0</v>
      </c>
      <c r="I124" s="849">
        <f t="shared" si="112"/>
        <v>1901</v>
      </c>
      <c r="J124" s="849">
        <f t="shared" si="112"/>
        <v>1919</v>
      </c>
      <c r="K124" s="849">
        <f t="shared" si="112"/>
        <v>1880</v>
      </c>
      <c r="L124" s="849">
        <f t="shared" si="112"/>
        <v>1899</v>
      </c>
      <c r="M124" s="849">
        <f t="shared" si="112"/>
        <v>1899</v>
      </c>
      <c r="N124" s="849">
        <f t="shared" si="112"/>
        <v>1442</v>
      </c>
      <c r="O124" s="849">
        <f t="shared" si="112"/>
        <v>0</v>
      </c>
      <c r="P124" s="849">
        <f t="shared" si="112"/>
        <v>1922</v>
      </c>
      <c r="Q124" s="849">
        <f t="shared" si="112"/>
        <v>1922</v>
      </c>
      <c r="R124" s="849">
        <f t="shared" si="112"/>
        <v>1899</v>
      </c>
      <c r="S124" s="849">
        <f t="shared" si="112"/>
        <v>1899</v>
      </c>
      <c r="T124" s="849">
        <f t="shared" si="112"/>
        <v>1899</v>
      </c>
      <c r="U124" s="849">
        <f t="shared" si="112"/>
        <v>1465</v>
      </c>
      <c r="V124" s="849">
        <f t="shared" si="112"/>
        <v>0</v>
      </c>
      <c r="W124" s="849">
        <f t="shared" si="112"/>
        <v>1922</v>
      </c>
      <c r="X124" s="849">
        <f t="shared" si="112"/>
        <v>1922</v>
      </c>
      <c r="Y124" s="849">
        <f t="shared" si="112"/>
        <v>1922</v>
      </c>
      <c r="Z124" s="849">
        <f t="shared" si="112"/>
        <v>1922</v>
      </c>
      <c r="AA124" s="849">
        <f t="shared" si="112"/>
        <v>1922</v>
      </c>
      <c r="AB124" s="849">
        <f t="shared" si="112"/>
        <v>0</v>
      </c>
      <c r="AC124" s="849">
        <f t="shared" si="112"/>
        <v>0</v>
      </c>
      <c r="AD124" s="849">
        <f t="shared" si="112"/>
        <v>0</v>
      </c>
      <c r="AE124" s="849">
        <f t="shared" si="112"/>
        <v>0</v>
      </c>
      <c r="AF124" s="849">
        <f t="shared" si="112"/>
        <v>0</v>
      </c>
      <c r="AG124" s="849">
        <f t="shared" si="112"/>
        <v>0</v>
      </c>
      <c r="AH124" s="849">
        <f t="shared" si="112"/>
        <v>0</v>
      </c>
      <c r="AI124" s="849">
        <f t="shared" si="112"/>
        <v>0</v>
      </c>
      <c r="AJ124" s="849">
        <f t="shared" si="112"/>
        <v>0</v>
      </c>
      <c r="AK124" s="849">
        <f t="shared" si="112"/>
        <v>0</v>
      </c>
      <c r="AL124" s="849">
        <f t="shared" si="112"/>
        <v>0</v>
      </c>
      <c r="AM124" s="850">
        <f t="shared" si="112"/>
        <v>33455</v>
      </c>
      <c r="AP124" s="1420">
        <f t="shared" si="106"/>
        <v>1899</v>
      </c>
      <c r="AQ124" s="1420">
        <f t="shared" si="107"/>
        <v>10940</v>
      </c>
      <c r="AR124" s="1420">
        <f t="shared" si="108"/>
        <v>11006</v>
      </c>
      <c r="AS124" s="1420">
        <f t="shared" si="109"/>
        <v>9610</v>
      </c>
      <c r="AT124" s="1420">
        <f t="shared" si="110"/>
        <v>0</v>
      </c>
      <c r="AU124" s="1420">
        <f t="shared" si="111"/>
        <v>0</v>
      </c>
    </row>
    <row r="125" spans="1:48" ht="18" hidden="1" outlineLevel="1" x14ac:dyDescent="0.35">
      <c r="A125" s="848" t="s">
        <v>238</v>
      </c>
      <c r="B125" s="849">
        <f t="shared" ref="B125:AM125" si="113">B61</f>
        <v>0</v>
      </c>
      <c r="C125" s="849">
        <f t="shared" si="113"/>
        <v>0</v>
      </c>
      <c r="D125" s="849">
        <f t="shared" si="113"/>
        <v>0</v>
      </c>
      <c r="E125" s="849">
        <f t="shared" si="113"/>
        <v>0</v>
      </c>
      <c r="F125" s="849">
        <f t="shared" si="113"/>
        <v>4474</v>
      </c>
      <c r="G125" s="849">
        <f t="shared" si="113"/>
        <v>0</v>
      </c>
      <c r="H125" s="849">
        <f t="shared" si="113"/>
        <v>0</v>
      </c>
      <c r="I125" s="849">
        <f t="shared" si="113"/>
        <v>3662</v>
      </c>
      <c r="J125" s="849">
        <f t="shared" si="113"/>
        <v>3673</v>
      </c>
      <c r="K125" s="849">
        <f t="shared" si="113"/>
        <v>3671</v>
      </c>
      <c r="L125" s="849">
        <f t="shared" si="113"/>
        <v>3671</v>
      </c>
      <c r="M125" s="849">
        <f t="shared" si="113"/>
        <v>3671</v>
      </c>
      <c r="N125" s="849">
        <f t="shared" si="113"/>
        <v>2761</v>
      </c>
      <c r="O125" s="849">
        <f t="shared" si="113"/>
        <v>0</v>
      </c>
      <c r="P125" s="849">
        <f t="shared" si="113"/>
        <v>3659</v>
      </c>
      <c r="Q125" s="849">
        <f t="shared" si="113"/>
        <v>3671</v>
      </c>
      <c r="R125" s="849">
        <f t="shared" si="113"/>
        <v>3673</v>
      </c>
      <c r="S125" s="849">
        <f t="shared" si="113"/>
        <v>3670</v>
      </c>
      <c r="T125" s="849">
        <f t="shared" si="113"/>
        <v>3665</v>
      </c>
      <c r="U125" s="849">
        <f t="shared" si="113"/>
        <v>2756</v>
      </c>
      <c r="V125" s="849">
        <f t="shared" si="113"/>
        <v>0</v>
      </c>
      <c r="W125" s="849">
        <f t="shared" si="113"/>
        <v>3659</v>
      </c>
      <c r="X125" s="849">
        <f t="shared" si="113"/>
        <v>3671</v>
      </c>
      <c r="Y125" s="849">
        <f t="shared" si="113"/>
        <v>3671</v>
      </c>
      <c r="Z125" s="849">
        <f t="shared" si="113"/>
        <v>3671</v>
      </c>
      <c r="AA125" s="849">
        <f t="shared" si="113"/>
        <v>3670</v>
      </c>
      <c r="AB125" s="849">
        <f t="shared" si="113"/>
        <v>0</v>
      </c>
      <c r="AC125" s="849">
        <f t="shared" si="113"/>
        <v>0</v>
      </c>
      <c r="AD125" s="849">
        <f t="shared" si="113"/>
        <v>0</v>
      </c>
      <c r="AE125" s="849">
        <f t="shared" si="113"/>
        <v>0</v>
      </c>
      <c r="AF125" s="849">
        <f t="shared" si="113"/>
        <v>0</v>
      </c>
      <c r="AG125" s="849">
        <f t="shared" si="113"/>
        <v>0</v>
      </c>
      <c r="AH125" s="849">
        <f t="shared" si="113"/>
        <v>0</v>
      </c>
      <c r="AI125" s="849">
        <f t="shared" si="113"/>
        <v>0</v>
      </c>
      <c r="AJ125" s="849">
        <f t="shared" si="113"/>
        <v>0</v>
      </c>
      <c r="AK125" s="849">
        <f t="shared" si="113"/>
        <v>0</v>
      </c>
      <c r="AL125" s="849">
        <f t="shared" si="113"/>
        <v>0</v>
      </c>
      <c r="AM125" s="850">
        <f t="shared" si="113"/>
        <v>65019</v>
      </c>
      <c r="AP125" s="1420">
        <f t="shared" si="106"/>
        <v>4474</v>
      </c>
      <c r="AQ125" s="1420">
        <f t="shared" si="107"/>
        <v>21109</v>
      </c>
      <c r="AR125" s="1420">
        <f t="shared" si="108"/>
        <v>21094</v>
      </c>
      <c r="AS125" s="1420">
        <f t="shared" si="109"/>
        <v>18342</v>
      </c>
      <c r="AT125" s="1420">
        <f t="shared" si="110"/>
        <v>0</v>
      </c>
      <c r="AU125" s="1420">
        <f t="shared" si="111"/>
        <v>0</v>
      </c>
    </row>
    <row r="126" spans="1:48" ht="18" hidden="1" outlineLevel="1" x14ac:dyDescent="0.35">
      <c r="A126" s="851" t="s">
        <v>18</v>
      </c>
      <c r="B126" s="852">
        <f t="shared" ref="B126:AM126" si="114">B93</f>
        <v>0</v>
      </c>
      <c r="C126" s="852">
        <f t="shared" si="114"/>
        <v>0</v>
      </c>
      <c r="D126" s="852">
        <f t="shared" si="114"/>
        <v>0</v>
      </c>
      <c r="E126" s="852">
        <f t="shared" si="114"/>
        <v>0</v>
      </c>
      <c r="F126" s="852">
        <f t="shared" si="114"/>
        <v>2943</v>
      </c>
      <c r="G126" s="852">
        <f t="shared" si="114"/>
        <v>0</v>
      </c>
      <c r="H126" s="852">
        <f t="shared" si="114"/>
        <v>0</v>
      </c>
      <c r="I126" s="852">
        <f t="shared" si="114"/>
        <v>1257</v>
      </c>
      <c r="J126" s="852">
        <f t="shared" si="114"/>
        <v>1230</v>
      </c>
      <c r="K126" s="852">
        <f t="shared" si="114"/>
        <v>1201</v>
      </c>
      <c r="L126" s="852">
        <f t="shared" si="114"/>
        <v>2503</v>
      </c>
      <c r="M126" s="852">
        <f t="shared" si="114"/>
        <v>2426</v>
      </c>
      <c r="N126" s="852">
        <f t="shared" si="114"/>
        <v>0</v>
      </c>
      <c r="O126" s="852">
        <f t="shared" si="114"/>
        <v>0</v>
      </c>
      <c r="P126" s="852">
        <f t="shared" si="114"/>
        <v>1257</v>
      </c>
      <c r="Q126" s="852">
        <f t="shared" si="114"/>
        <v>1257</v>
      </c>
      <c r="R126" s="852">
        <f t="shared" si="114"/>
        <v>2524</v>
      </c>
      <c r="S126" s="852">
        <f t="shared" si="114"/>
        <v>2301</v>
      </c>
      <c r="T126" s="852">
        <f t="shared" si="114"/>
        <v>2399</v>
      </c>
      <c r="U126" s="852">
        <f t="shared" si="114"/>
        <v>0</v>
      </c>
      <c r="V126" s="852">
        <f t="shared" si="114"/>
        <v>0</v>
      </c>
      <c r="W126" s="852">
        <f t="shared" si="114"/>
        <v>1257</v>
      </c>
      <c r="X126" s="852">
        <f t="shared" si="114"/>
        <v>1257</v>
      </c>
      <c r="Y126" s="852">
        <f t="shared" si="114"/>
        <v>2471</v>
      </c>
      <c r="Z126" s="852">
        <f t="shared" si="114"/>
        <v>2391</v>
      </c>
      <c r="AA126" s="852">
        <f t="shared" si="114"/>
        <v>2149</v>
      </c>
      <c r="AB126" s="852">
        <f t="shared" si="114"/>
        <v>0</v>
      </c>
      <c r="AC126" s="852">
        <f t="shared" si="114"/>
        <v>0</v>
      </c>
      <c r="AD126" s="852">
        <f t="shared" si="114"/>
        <v>0</v>
      </c>
      <c r="AE126" s="852">
        <f t="shared" si="114"/>
        <v>0</v>
      </c>
      <c r="AF126" s="852">
        <f t="shared" si="114"/>
        <v>0</v>
      </c>
      <c r="AG126" s="852">
        <f t="shared" si="114"/>
        <v>0</v>
      </c>
      <c r="AH126" s="852">
        <f t="shared" si="114"/>
        <v>0</v>
      </c>
      <c r="AI126" s="852">
        <f t="shared" si="114"/>
        <v>0</v>
      </c>
      <c r="AJ126" s="852">
        <f t="shared" si="114"/>
        <v>0</v>
      </c>
      <c r="AK126" s="852">
        <f t="shared" si="114"/>
        <v>0</v>
      </c>
      <c r="AL126" s="852">
        <f t="shared" si="114"/>
        <v>0</v>
      </c>
      <c r="AM126" s="853">
        <f t="shared" si="114"/>
        <v>30823</v>
      </c>
      <c r="AP126" s="1420">
        <f t="shared" si="106"/>
        <v>2943</v>
      </c>
      <c r="AQ126" s="1420">
        <f t="shared" si="107"/>
        <v>8617</v>
      </c>
      <c r="AR126" s="1420">
        <f t="shared" si="108"/>
        <v>9738</v>
      </c>
      <c r="AS126" s="1420">
        <f t="shared" si="109"/>
        <v>9525</v>
      </c>
      <c r="AT126" s="1420">
        <f t="shared" si="110"/>
        <v>0</v>
      </c>
      <c r="AU126" s="1420">
        <f t="shared" si="111"/>
        <v>0</v>
      </c>
    </row>
    <row r="127" spans="1:48" ht="18" hidden="1" outlineLevel="1" x14ac:dyDescent="0.35">
      <c r="A127" s="851" t="s">
        <v>120</v>
      </c>
      <c r="B127" s="852">
        <f t="shared" ref="B127:C127" si="115">B107</f>
        <v>0</v>
      </c>
      <c r="C127" s="852">
        <f t="shared" si="115"/>
        <v>0</v>
      </c>
      <c r="D127" s="852">
        <f>D107</f>
        <v>0</v>
      </c>
      <c r="E127" s="852">
        <f t="shared" ref="E127:AM127" si="116">E107</f>
        <v>0</v>
      </c>
      <c r="F127" s="852">
        <f t="shared" si="116"/>
        <v>1580</v>
      </c>
      <c r="G127" s="852">
        <f t="shared" si="116"/>
        <v>0</v>
      </c>
      <c r="H127" s="852">
        <f t="shared" si="116"/>
        <v>0</v>
      </c>
      <c r="I127" s="852">
        <f t="shared" si="116"/>
        <v>3139</v>
      </c>
      <c r="J127" s="852">
        <f t="shared" si="116"/>
        <v>3054</v>
      </c>
      <c r="K127" s="852">
        <f t="shared" si="116"/>
        <v>3224</v>
      </c>
      <c r="L127" s="852">
        <f t="shared" si="116"/>
        <v>1613</v>
      </c>
      <c r="M127" s="852">
        <f t="shared" si="116"/>
        <v>1707</v>
      </c>
      <c r="N127" s="852">
        <f t="shared" si="116"/>
        <v>1613</v>
      </c>
      <c r="O127" s="852">
        <f t="shared" si="116"/>
        <v>0</v>
      </c>
      <c r="P127" s="852">
        <f t="shared" si="116"/>
        <v>3139</v>
      </c>
      <c r="Q127" s="852">
        <f t="shared" si="116"/>
        <v>3054</v>
      </c>
      <c r="R127" s="852">
        <f t="shared" si="116"/>
        <v>1623</v>
      </c>
      <c r="S127" s="852">
        <f t="shared" si="116"/>
        <v>1707</v>
      </c>
      <c r="T127" s="852">
        <f t="shared" si="116"/>
        <v>1707</v>
      </c>
      <c r="U127" s="852">
        <f t="shared" si="116"/>
        <v>1613</v>
      </c>
      <c r="V127" s="852">
        <f t="shared" si="116"/>
        <v>0</v>
      </c>
      <c r="W127" s="852">
        <f t="shared" si="116"/>
        <v>3139</v>
      </c>
      <c r="X127" s="852">
        <f t="shared" si="116"/>
        <v>3054</v>
      </c>
      <c r="Y127" s="852">
        <f t="shared" si="116"/>
        <v>1665</v>
      </c>
      <c r="Z127" s="852">
        <f t="shared" si="116"/>
        <v>1750</v>
      </c>
      <c r="AA127" s="852">
        <f t="shared" si="116"/>
        <v>1707</v>
      </c>
      <c r="AB127" s="852">
        <f t="shared" si="116"/>
        <v>0</v>
      </c>
      <c r="AC127" s="852">
        <f t="shared" si="116"/>
        <v>0</v>
      </c>
      <c r="AD127" s="852">
        <f t="shared" si="116"/>
        <v>0</v>
      </c>
      <c r="AE127" s="852">
        <f t="shared" si="116"/>
        <v>0</v>
      </c>
      <c r="AF127" s="852">
        <f t="shared" si="116"/>
        <v>0</v>
      </c>
      <c r="AG127" s="852">
        <f t="shared" si="116"/>
        <v>0</v>
      </c>
      <c r="AH127" s="852">
        <f t="shared" si="116"/>
        <v>0</v>
      </c>
      <c r="AI127" s="852">
        <f t="shared" si="116"/>
        <v>0</v>
      </c>
      <c r="AJ127" s="852">
        <f t="shared" si="116"/>
        <v>0</v>
      </c>
      <c r="AK127" s="852">
        <f t="shared" si="116"/>
        <v>0</v>
      </c>
      <c r="AL127" s="852">
        <f t="shared" si="116"/>
        <v>0</v>
      </c>
      <c r="AM127" s="853">
        <f t="shared" si="116"/>
        <v>40088</v>
      </c>
      <c r="AP127" s="1420">
        <f t="shared" si="106"/>
        <v>1580</v>
      </c>
      <c r="AQ127" s="1420">
        <f t="shared" si="107"/>
        <v>14350</v>
      </c>
      <c r="AR127" s="1420">
        <f t="shared" si="108"/>
        <v>12843</v>
      </c>
      <c r="AS127" s="1420">
        <f t="shared" si="109"/>
        <v>11315</v>
      </c>
      <c r="AT127" s="1420">
        <f t="shared" si="110"/>
        <v>0</v>
      </c>
      <c r="AU127" s="1420">
        <f t="shared" si="111"/>
        <v>0</v>
      </c>
    </row>
    <row r="128" spans="1:48" ht="18" hidden="1" outlineLevel="1" x14ac:dyDescent="0.35">
      <c r="A128" s="851" t="s">
        <v>587</v>
      </c>
      <c r="B128" s="852">
        <f>B117</f>
        <v>0</v>
      </c>
      <c r="C128" s="854">
        <f t="shared" ref="C128:AM128" si="117">C117</f>
        <v>0</v>
      </c>
      <c r="D128" s="854">
        <f t="shared" si="117"/>
        <v>0</v>
      </c>
      <c r="E128" s="854">
        <f t="shared" si="117"/>
        <v>0</v>
      </c>
      <c r="F128" s="854">
        <f t="shared" si="117"/>
        <v>983</v>
      </c>
      <c r="G128" s="854">
        <f t="shared" si="117"/>
        <v>0</v>
      </c>
      <c r="H128" s="854">
        <f t="shared" si="117"/>
        <v>0</v>
      </c>
      <c r="I128" s="854">
        <f t="shared" si="117"/>
        <v>983</v>
      </c>
      <c r="J128" s="854">
        <f t="shared" si="117"/>
        <v>983</v>
      </c>
      <c r="K128" s="854">
        <f t="shared" si="117"/>
        <v>938</v>
      </c>
      <c r="L128" s="854">
        <f t="shared" si="117"/>
        <v>894</v>
      </c>
      <c r="M128" s="854">
        <f t="shared" si="117"/>
        <v>894</v>
      </c>
      <c r="N128" s="854">
        <f t="shared" si="117"/>
        <v>336</v>
      </c>
      <c r="O128" s="854">
        <f t="shared" si="117"/>
        <v>0</v>
      </c>
      <c r="P128" s="854">
        <f t="shared" si="117"/>
        <v>894</v>
      </c>
      <c r="Q128" s="854">
        <f t="shared" si="117"/>
        <v>894</v>
      </c>
      <c r="R128" s="854">
        <f t="shared" si="117"/>
        <v>983</v>
      </c>
      <c r="S128" s="854">
        <f t="shared" si="117"/>
        <v>983</v>
      </c>
      <c r="T128" s="854">
        <f t="shared" si="117"/>
        <v>905</v>
      </c>
      <c r="U128" s="854">
        <f t="shared" si="117"/>
        <v>336</v>
      </c>
      <c r="V128" s="854">
        <f t="shared" si="117"/>
        <v>0</v>
      </c>
      <c r="W128" s="854">
        <f t="shared" si="117"/>
        <v>894</v>
      </c>
      <c r="X128" s="854">
        <f t="shared" si="117"/>
        <v>894</v>
      </c>
      <c r="Y128" s="854">
        <f t="shared" si="117"/>
        <v>894</v>
      </c>
      <c r="Z128" s="854">
        <f t="shared" si="117"/>
        <v>894</v>
      </c>
      <c r="AA128" s="854">
        <f t="shared" si="117"/>
        <v>894</v>
      </c>
      <c r="AB128" s="854">
        <f t="shared" si="117"/>
        <v>0</v>
      </c>
      <c r="AC128" s="854">
        <f t="shared" si="117"/>
        <v>0</v>
      </c>
      <c r="AD128" s="854">
        <f t="shared" si="117"/>
        <v>0</v>
      </c>
      <c r="AE128" s="854">
        <f t="shared" si="117"/>
        <v>0</v>
      </c>
      <c r="AF128" s="854">
        <f t="shared" si="117"/>
        <v>0</v>
      </c>
      <c r="AG128" s="854">
        <f t="shared" si="117"/>
        <v>0</v>
      </c>
      <c r="AH128" s="854">
        <f t="shared" si="117"/>
        <v>0</v>
      </c>
      <c r="AI128" s="854">
        <f t="shared" si="117"/>
        <v>0</v>
      </c>
      <c r="AJ128" s="854">
        <f t="shared" si="117"/>
        <v>0</v>
      </c>
      <c r="AK128" s="854">
        <f t="shared" si="117"/>
        <v>0</v>
      </c>
      <c r="AL128" s="854">
        <f t="shared" si="117"/>
        <v>0</v>
      </c>
      <c r="AM128" s="855">
        <f t="shared" si="117"/>
        <v>15476</v>
      </c>
      <c r="AP128" s="1420">
        <f t="shared" si="106"/>
        <v>983</v>
      </c>
      <c r="AQ128" s="1420">
        <f t="shared" si="107"/>
        <v>5028</v>
      </c>
      <c r="AR128" s="1420">
        <f t="shared" si="108"/>
        <v>4995</v>
      </c>
      <c r="AS128" s="1420">
        <f t="shared" si="109"/>
        <v>4470</v>
      </c>
      <c r="AT128" s="1420">
        <f t="shared" si="110"/>
        <v>0</v>
      </c>
      <c r="AU128" s="1420">
        <f t="shared" si="111"/>
        <v>0</v>
      </c>
    </row>
    <row r="129" spans="1:47" ht="18" hidden="1" outlineLevel="1" x14ac:dyDescent="0.35">
      <c r="A129" s="848" t="s">
        <v>70</v>
      </c>
      <c r="B129" s="849">
        <f t="shared" ref="B129:C129" si="118">SUM(B123:B125)</f>
        <v>0</v>
      </c>
      <c r="C129" s="849">
        <f t="shared" si="118"/>
        <v>0</v>
      </c>
      <c r="D129" s="849">
        <f>SUM(D123:D125)</f>
        <v>0</v>
      </c>
      <c r="E129" s="849">
        <f t="shared" ref="E129:AM129" si="119">SUM(E123:E125)</f>
        <v>0</v>
      </c>
      <c r="F129" s="849">
        <f t="shared" si="119"/>
        <v>8093</v>
      </c>
      <c r="G129" s="849">
        <f t="shared" si="119"/>
        <v>0</v>
      </c>
      <c r="H129" s="849">
        <f t="shared" si="119"/>
        <v>0</v>
      </c>
      <c r="I129" s="849">
        <f t="shared" si="119"/>
        <v>7280</v>
      </c>
      <c r="J129" s="849">
        <f t="shared" si="119"/>
        <v>7289</v>
      </c>
      <c r="K129" s="849">
        <f t="shared" si="119"/>
        <v>7011</v>
      </c>
      <c r="L129" s="849">
        <f t="shared" si="119"/>
        <v>7204</v>
      </c>
      <c r="M129" s="849">
        <f t="shared" si="119"/>
        <v>7219</v>
      </c>
      <c r="N129" s="849">
        <f t="shared" si="119"/>
        <v>5513</v>
      </c>
      <c r="O129" s="849">
        <f t="shared" si="119"/>
        <v>0</v>
      </c>
      <c r="P129" s="849">
        <f t="shared" si="119"/>
        <v>7304</v>
      </c>
      <c r="Q129" s="849">
        <f t="shared" si="119"/>
        <v>7195</v>
      </c>
      <c r="R129" s="849">
        <f t="shared" si="119"/>
        <v>7199</v>
      </c>
      <c r="S129" s="849">
        <f t="shared" si="119"/>
        <v>7338</v>
      </c>
      <c r="T129" s="849">
        <f t="shared" si="119"/>
        <v>7333</v>
      </c>
      <c r="U129" s="849">
        <f t="shared" si="119"/>
        <v>5500</v>
      </c>
      <c r="V129" s="849">
        <f t="shared" si="119"/>
        <v>0</v>
      </c>
      <c r="W129" s="849">
        <f t="shared" si="119"/>
        <v>7344</v>
      </c>
      <c r="X129" s="849">
        <f t="shared" si="119"/>
        <v>7199</v>
      </c>
      <c r="Y129" s="849">
        <f t="shared" si="119"/>
        <v>7295</v>
      </c>
      <c r="Z129" s="849">
        <f t="shared" si="119"/>
        <v>7356</v>
      </c>
      <c r="AA129" s="849">
        <f t="shared" si="119"/>
        <v>7355</v>
      </c>
      <c r="AB129" s="849">
        <f t="shared" si="119"/>
        <v>0</v>
      </c>
      <c r="AC129" s="849">
        <f t="shared" si="119"/>
        <v>0</v>
      </c>
      <c r="AD129" s="849">
        <f t="shared" si="119"/>
        <v>0</v>
      </c>
      <c r="AE129" s="849">
        <f t="shared" si="119"/>
        <v>0</v>
      </c>
      <c r="AF129" s="849">
        <f t="shared" si="119"/>
        <v>0</v>
      </c>
      <c r="AG129" s="849">
        <f t="shared" si="119"/>
        <v>0</v>
      </c>
      <c r="AH129" s="849">
        <f t="shared" si="119"/>
        <v>0</v>
      </c>
      <c r="AI129" s="849">
        <f t="shared" si="119"/>
        <v>0</v>
      </c>
      <c r="AJ129" s="849">
        <f t="shared" si="119"/>
        <v>0</v>
      </c>
      <c r="AK129" s="849">
        <f t="shared" si="119"/>
        <v>0</v>
      </c>
      <c r="AL129" s="849">
        <f t="shared" si="119"/>
        <v>0</v>
      </c>
      <c r="AM129" s="850">
        <f t="shared" si="119"/>
        <v>128027</v>
      </c>
      <c r="AN129" s="1557">
        <f>AM129+AM130-AD1</f>
        <v>0</v>
      </c>
      <c r="AP129" s="1420">
        <f t="shared" si="106"/>
        <v>8093</v>
      </c>
      <c r="AQ129" s="1420">
        <f t="shared" si="107"/>
        <v>41516</v>
      </c>
      <c r="AR129" s="1420">
        <f t="shared" si="108"/>
        <v>41869</v>
      </c>
      <c r="AS129" s="1420">
        <f t="shared" si="109"/>
        <v>36549</v>
      </c>
      <c r="AT129" s="1420">
        <f t="shared" si="110"/>
        <v>0</v>
      </c>
      <c r="AU129" s="1420">
        <f t="shared" si="111"/>
        <v>0</v>
      </c>
    </row>
    <row r="130" spans="1:47" ht="18" hidden="1" outlineLevel="1" x14ac:dyDescent="0.35">
      <c r="A130" s="848" t="s">
        <v>264</v>
      </c>
      <c r="B130" s="849">
        <f>SUM(B126:B128)</f>
        <v>0</v>
      </c>
      <c r="C130" s="849">
        <f t="shared" ref="C130:AM130" si="120">SUM(C126:C128)</f>
        <v>0</v>
      </c>
      <c r="D130" s="849">
        <f t="shared" si="120"/>
        <v>0</v>
      </c>
      <c r="E130" s="849">
        <f t="shared" si="120"/>
        <v>0</v>
      </c>
      <c r="F130" s="849">
        <f t="shared" si="120"/>
        <v>5506</v>
      </c>
      <c r="G130" s="849">
        <f t="shared" si="120"/>
        <v>0</v>
      </c>
      <c r="H130" s="849">
        <f t="shared" si="120"/>
        <v>0</v>
      </c>
      <c r="I130" s="849">
        <f t="shared" si="120"/>
        <v>5379</v>
      </c>
      <c r="J130" s="849">
        <f t="shared" si="120"/>
        <v>5267</v>
      </c>
      <c r="K130" s="849">
        <f t="shared" si="120"/>
        <v>5363</v>
      </c>
      <c r="L130" s="849">
        <f t="shared" si="120"/>
        <v>5010</v>
      </c>
      <c r="M130" s="849">
        <f t="shared" si="120"/>
        <v>5027</v>
      </c>
      <c r="N130" s="849">
        <f t="shared" si="120"/>
        <v>1949</v>
      </c>
      <c r="O130" s="849">
        <f t="shared" si="120"/>
        <v>0</v>
      </c>
      <c r="P130" s="849">
        <f t="shared" si="120"/>
        <v>5290</v>
      </c>
      <c r="Q130" s="849">
        <f t="shared" si="120"/>
        <v>5205</v>
      </c>
      <c r="R130" s="849">
        <f t="shared" si="120"/>
        <v>5130</v>
      </c>
      <c r="S130" s="849">
        <f t="shared" si="120"/>
        <v>4991</v>
      </c>
      <c r="T130" s="849">
        <f t="shared" si="120"/>
        <v>5011</v>
      </c>
      <c r="U130" s="849">
        <f t="shared" si="120"/>
        <v>1949</v>
      </c>
      <c r="V130" s="849">
        <f t="shared" si="120"/>
        <v>0</v>
      </c>
      <c r="W130" s="849">
        <f t="shared" si="120"/>
        <v>5290</v>
      </c>
      <c r="X130" s="849">
        <f t="shared" si="120"/>
        <v>5205</v>
      </c>
      <c r="Y130" s="849">
        <f t="shared" si="120"/>
        <v>5030</v>
      </c>
      <c r="Z130" s="849">
        <f t="shared" si="120"/>
        <v>5035</v>
      </c>
      <c r="AA130" s="849">
        <f t="shared" si="120"/>
        <v>4750</v>
      </c>
      <c r="AB130" s="849">
        <f t="shared" si="120"/>
        <v>0</v>
      </c>
      <c r="AC130" s="849">
        <f t="shared" si="120"/>
        <v>0</v>
      </c>
      <c r="AD130" s="849">
        <f t="shared" si="120"/>
        <v>0</v>
      </c>
      <c r="AE130" s="849">
        <f t="shared" si="120"/>
        <v>0</v>
      </c>
      <c r="AF130" s="849">
        <f t="shared" si="120"/>
        <v>0</v>
      </c>
      <c r="AG130" s="849">
        <f t="shared" si="120"/>
        <v>0</v>
      </c>
      <c r="AH130" s="849">
        <f t="shared" si="120"/>
        <v>0</v>
      </c>
      <c r="AI130" s="849">
        <f t="shared" si="120"/>
        <v>0</v>
      </c>
      <c r="AJ130" s="849">
        <f t="shared" si="120"/>
        <v>0</v>
      </c>
      <c r="AK130" s="849">
        <f t="shared" si="120"/>
        <v>0</v>
      </c>
      <c r="AL130" s="849">
        <f t="shared" si="120"/>
        <v>0</v>
      </c>
      <c r="AM130" s="850">
        <f t="shared" si="120"/>
        <v>86387</v>
      </c>
      <c r="AP130" s="1420">
        <f t="shared" si="106"/>
        <v>5506</v>
      </c>
      <c r="AQ130" s="1420">
        <f t="shared" si="107"/>
        <v>27995</v>
      </c>
      <c r="AR130" s="1420">
        <f t="shared" si="108"/>
        <v>27576</v>
      </c>
      <c r="AS130" s="1420">
        <f t="shared" si="109"/>
        <v>25310</v>
      </c>
      <c r="AT130" s="1420">
        <f t="shared" si="110"/>
        <v>0</v>
      </c>
      <c r="AU130" s="1420">
        <f t="shared" si="111"/>
        <v>0</v>
      </c>
    </row>
    <row r="131" spans="1:47" ht="18" hidden="1" outlineLevel="1" x14ac:dyDescent="0.35">
      <c r="A131" s="856"/>
      <c r="B131" s="857"/>
      <c r="C131" s="857"/>
      <c r="D131" s="857"/>
      <c r="E131" s="857"/>
      <c r="F131" s="857"/>
      <c r="G131" s="857"/>
      <c r="H131" s="857"/>
      <c r="I131" s="857"/>
      <c r="J131" s="857"/>
      <c r="K131" s="857"/>
      <c r="L131" s="857"/>
      <c r="M131" s="857"/>
      <c r="N131" s="857"/>
      <c r="O131" s="857"/>
      <c r="P131" s="857"/>
      <c r="Q131" s="857"/>
      <c r="R131" s="857"/>
      <c r="S131" s="857"/>
      <c r="T131" s="857"/>
      <c r="U131" s="857"/>
      <c r="V131" s="857"/>
      <c r="W131" s="857"/>
      <c r="X131" s="857"/>
      <c r="Y131" s="857"/>
      <c r="Z131" s="857"/>
      <c r="AA131" s="857"/>
      <c r="AB131" s="857"/>
      <c r="AC131" s="857"/>
      <c r="AD131" s="857"/>
      <c r="AE131" s="857"/>
      <c r="AF131" s="857"/>
      <c r="AG131" s="857"/>
      <c r="AH131" s="857"/>
      <c r="AI131" s="857"/>
      <c r="AJ131" s="857"/>
      <c r="AK131" s="857"/>
      <c r="AL131" s="857"/>
      <c r="AM131" s="858"/>
      <c r="AP131" s="1420"/>
      <c r="AQ131" s="1420"/>
      <c r="AR131" s="1420"/>
      <c r="AS131" s="1420"/>
      <c r="AT131" s="1420"/>
      <c r="AU131" s="1420"/>
    </row>
    <row r="132" spans="1:47" ht="18" hidden="1" outlineLevel="1" x14ac:dyDescent="0.35">
      <c r="A132" s="859" t="s">
        <v>181</v>
      </c>
      <c r="B132" s="860">
        <f t="shared" ref="B132:AM132" si="121">SUMIF($AO$6:$AO$107,6,B$6:B$107)</f>
        <v>0</v>
      </c>
      <c r="C132" s="860">
        <f t="shared" si="121"/>
        <v>0</v>
      </c>
      <c r="D132" s="860">
        <f t="shared" si="121"/>
        <v>0</v>
      </c>
      <c r="E132" s="860">
        <f t="shared" si="121"/>
        <v>0</v>
      </c>
      <c r="F132" s="860">
        <f t="shared" si="121"/>
        <v>0</v>
      </c>
      <c r="G132" s="860">
        <f t="shared" si="121"/>
        <v>0</v>
      </c>
      <c r="H132" s="860">
        <f t="shared" si="121"/>
        <v>0</v>
      </c>
      <c r="I132" s="860">
        <f t="shared" si="121"/>
        <v>0</v>
      </c>
      <c r="J132" s="860">
        <f t="shared" si="121"/>
        <v>0</v>
      </c>
      <c r="K132" s="860">
        <f t="shared" si="121"/>
        <v>0</v>
      </c>
      <c r="L132" s="860">
        <f t="shared" si="121"/>
        <v>0</v>
      </c>
      <c r="M132" s="860">
        <f t="shared" si="121"/>
        <v>0</v>
      </c>
      <c r="N132" s="860">
        <f t="shared" si="121"/>
        <v>0</v>
      </c>
      <c r="O132" s="860">
        <f t="shared" si="121"/>
        <v>0</v>
      </c>
      <c r="P132" s="860">
        <f t="shared" si="121"/>
        <v>0</v>
      </c>
      <c r="Q132" s="860">
        <f t="shared" si="121"/>
        <v>0</v>
      </c>
      <c r="R132" s="860">
        <f t="shared" si="121"/>
        <v>0</v>
      </c>
      <c r="S132" s="860">
        <f t="shared" si="121"/>
        <v>0</v>
      </c>
      <c r="T132" s="860">
        <f t="shared" si="121"/>
        <v>0</v>
      </c>
      <c r="U132" s="860">
        <f t="shared" si="121"/>
        <v>0</v>
      </c>
      <c r="V132" s="860">
        <f t="shared" si="121"/>
        <v>0</v>
      </c>
      <c r="W132" s="860">
        <f t="shared" si="121"/>
        <v>0</v>
      </c>
      <c r="X132" s="860">
        <f t="shared" si="121"/>
        <v>0</v>
      </c>
      <c r="Y132" s="860">
        <f t="shared" si="121"/>
        <v>0</v>
      </c>
      <c r="Z132" s="860">
        <f t="shared" si="121"/>
        <v>0</v>
      </c>
      <c r="AA132" s="860">
        <f t="shared" si="121"/>
        <v>0</v>
      </c>
      <c r="AB132" s="860">
        <f t="shared" si="121"/>
        <v>0</v>
      </c>
      <c r="AC132" s="860">
        <f t="shared" si="121"/>
        <v>0</v>
      </c>
      <c r="AD132" s="860">
        <f t="shared" si="121"/>
        <v>0</v>
      </c>
      <c r="AE132" s="860">
        <f t="shared" si="121"/>
        <v>0</v>
      </c>
      <c r="AF132" s="860">
        <f t="shared" si="121"/>
        <v>0</v>
      </c>
      <c r="AG132" s="860">
        <f t="shared" si="121"/>
        <v>0</v>
      </c>
      <c r="AH132" s="860">
        <f t="shared" si="121"/>
        <v>0</v>
      </c>
      <c r="AI132" s="860">
        <f t="shared" si="121"/>
        <v>0</v>
      </c>
      <c r="AJ132" s="860">
        <f t="shared" si="121"/>
        <v>0</v>
      </c>
      <c r="AK132" s="860">
        <f t="shared" si="121"/>
        <v>0</v>
      </c>
      <c r="AL132" s="860">
        <f t="shared" si="121"/>
        <v>0</v>
      </c>
      <c r="AM132" s="861">
        <f t="shared" si="121"/>
        <v>0</v>
      </c>
      <c r="AP132" s="1420">
        <f t="shared" ref="AP132:AP140" si="122">SUM(B132:H132)</f>
        <v>0</v>
      </c>
      <c r="AQ132" s="1420">
        <f t="shared" ref="AQ132:AQ140" si="123">SUM(I132:O132)</f>
        <v>0</v>
      </c>
      <c r="AR132" s="1420">
        <f t="shared" ref="AR132:AR140" si="124">SUM(P132:V132)</f>
        <v>0</v>
      </c>
      <c r="AS132" s="1420">
        <f t="shared" ref="AS132:AS140" si="125">SUM(W132:AC132)</f>
        <v>0</v>
      </c>
      <c r="AT132" s="1420">
        <f t="shared" ref="AT132:AT140" si="126">SUM(AD132:AJ132)</f>
        <v>0</v>
      </c>
      <c r="AU132" s="1420">
        <f t="shared" ref="AU132:AU140" si="127">SUM(AK132:AL132)</f>
        <v>0</v>
      </c>
    </row>
    <row r="133" spans="1:47" ht="18" hidden="1" outlineLevel="1" x14ac:dyDescent="0.35">
      <c r="A133" s="862" t="s">
        <v>182</v>
      </c>
      <c r="B133" s="863">
        <f t="shared" ref="B133:AM133" si="128">SUMIF($AO$6:$AO$107,8,B$6:B$107)</f>
        <v>0</v>
      </c>
      <c r="C133" s="863">
        <f t="shared" si="128"/>
        <v>0</v>
      </c>
      <c r="D133" s="863">
        <f t="shared" si="128"/>
        <v>0</v>
      </c>
      <c r="E133" s="863">
        <f t="shared" si="128"/>
        <v>0</v>
      </c>
      <c r="F133" s="863">
        <f t="shared" si="128"/>
        <v>480</v>
      </c>
      <c r="G133" s="863">
        <f t="shared" si="128"/>
        <v>0</v>
      </c>
      <c r="H133" s="863">
        <f t="shared" si="128"/>
        <v>0</v>
      </c>
      <c r="I133" s="863">
        <f t="shared" si="128"/>
        <v>720</v>
      </c>
      <c r="J133" s="863">
        <f t="shared" si="128"/>
        <v>720</v>
      </c>
      <c r="K133" s="863">
        <f t="shared" si="128"/>
        <v>480</v>
      </c>
      <c r="L133" s="863">
        <f t="shared" si="128"/>
        <v>480</v>
      </c>
      <c r="M133" s="863">
        <f t="shared" si="128"/>
        <v>480</v>
      </c>
      <c r="N133" s="863">
        <f t="shared" si="128"/>
        <v>720</v>
      </c>
      <c r="O133" s="863">
        <f t="shared" si="128"/>
        <v>0</v>
      </c>
      <c r="P133" s="863">
        <f t="shared" si="128"/>
        <v>720</v>
      </c>
      <c r="Q133" s="863">
        <f t="shared" si="128"/>
        <v>720</v>
      </c>
      <c r="R133" s="863">
        <f t="shared" si="128"/>
        <v>480</v>
      </c>
      <c r="S133" s="863">
        <f t="shared" si="128"/>
        <v>480</v>
      </c>
      <c r="T133" s="863">
        <f t="shared" si="128"/>
        <v>480</v>
      </c>
      <c r="U133" s="863">
        <f t="shared" si="128"/>
        <v>720</v>
      </c>
      <c r="V133" s="863">
        <f t="shared" si="128"/>
        <v>0</v>
      </c>
      <c r="W133" s="863">
        <f t="shared" si="128"/>
        <v>720</v>
      </c>
      <c r="X133" s="863">
        <f t="shared" si="128"/>
        <v>720</v>
      </c>
      <c r="Y133" s="863">
        <f t="shared" si="128"/>
        <v>480</v>
      </c>
      <c r="Z133" s="863">
        <f t="shared" si="128"/>
        <v>480</v>
      </c>
      <c r="AA133" s="863">
        <f t="shared" si="128"/>
        <v>655</v>
      </c>
      <c r="AB133" s="863">
        <f t="shared" si="128"/>
        <v>0</v>
      </c>
      <c r="AC133" s="863">
        <f t="shared" si="128"/>
        <v>0</v>
      </c>
      <c r="AD133" s="863">
        <f t="shared" si="128"/>
        <v>0</v>
      </c>
      <c r="AE133" s="863">
        <f t="shared" si="128"/>
        <v>0</v>
      </c>
      <c r="AF133" s="863">
        <f t="shared" si="128"/>
        <v>0</v>
      </c>
      <c r="AG133" s="863">
        <f t="shared" si="128"/>
        <v>0</v>
      </c>
      <c r="AH133" s="863">
        <f t="shared" si="128"/>
        <v>0</v>
      </c>
      <c r="AI133" s="863">
        <f t="shared" si="128"/>
        <v>0</v>
      </c>
      <c r="AJ133" s="863">
        <f t="shared" si="128"/>
        <v>0</v>
      </c>
      <c r="AK133" s="863">
        <f t="shared" si="128"/>
        <v>0</v>
      </c>
      <c r="AL133" s="863">
        <f t="shared" si="128"/>
        <v>0</v>
      </c>
      <c r="AM133" s="864">
        <f t="shared" si="128"/>
        <v>10735</v>
      </c>
      <c r="AP133" s="1420">
        <f t="shared" si="122"/>
        <v>480</v>
      </c>
      <c r="AQ133" s="1420">
        <f t="shared" si="123"/>
        <v>3600</v>
      </c>
      <c r="AR133" s="1420">
        <f t="shared" si="124"/>
        <v>3600</v>
      </c>
      <c r="AS133" s="1420">
        <f t="shared" si="125"/>
        <v>3055</v>
      </c>
      <c r="AT133" s="1420">
        <f t="shared" si="126"/>
        <v>0</v>
      </c>
      <c r="AU133" s="1420">
        <f t="shared" si="127"/>
        <v>0</v>
      </c>
    </row>
    <row r="134" spans="1:47" ht="18" hidden="1" outlineLevel="1" x14ac:dyDescent="0.35">
      <c r="A134" s="862" t="s">
        <v>183</v>
      </c>
      <c r="B134" s="863">
        <f t="shared" ref="B134:AM134" si="129">SUMIF($AO$6:$AO$107,9,B$6:B$107)</f>
        <v>0</v>
      </c>
      <c r="C134" s="863">
        <f t="shared" si="129"/>
        <v>0</v>
      </c>
      <c r="D134" s="863">
        <f t="shared" si="129"/>
        <v>0</v>
      </c>
      <c r="E134" s="863">
        <f t="shared" si="129"/>
        <v>0</v>
      </c>
      <c r="F134" s="863">
        <f t="shared" si="129"/>
        <v>219</v>
      </c>
      <c r="G134" s="863">
        <f t="shared" si="129"/>
        <v>0</v>
      </c>
      <c r="H134" s="863">
        <f t="shared" si="129"/>
        <v>0</v>
      </c>
      <c r="I134" s="863">
        <f t="shared" si="129"/>
        <v>121</v>
      </c>
      <c r="J134" s="863">
        <f t="shared" si="129"/>
        <v>239</v>
      </c>
      <c r="K134" s="863">
        <f t="shared" si="129"/>
        <v>245</v>
      </c>
      <c r="L134" s="863">
        <f t="shared" si="129"/>
        <v>219</v>
      </c>
      <c r="M134" s="863">
        <f t="shared" si="129"/>
        <v>219</v>
      </c>
      <c r="N134" s="863">
        <f t="shared" si="129"/>
        <v>2</v>
      </c>
      <c r="O134" s="863">
        <f t="shared" si="129"/>
        <v>0</v>
      </c>
      <c r="P134" s="863">
        <f t="shared" si="129"/>
        <v>242</v>
      </c>
      <c r="Q134" s="863">
        <f t="shared" si="129"/>
        <v>242</v>
      </c>
      <c r="R134" s="863">
        <f t="shared" si="129"/>
        <v>219</v>
      </c>
      <c r="S134" s="863">
        <f t="shared" si="129"/>
        <v>219</v>
      </c>
      <c r="T134" s="863">
        <f t="shared" si="129"/>
        <v>219</v>
      </c>
      <c r="U134" s="863">
        <f t="shared" si="129"/>
        <v>265</v>
      </c>
      <c r="V134" s="863">
        <f t="shared" si="129"/>
        <v>0</v>
      </c>
      <c r="W134" s="863">
        <f t="shared" si="129"/>
        <v>242</v>
      </c>
      <c r="X134" s="863">
        <f t="shared" si="129"/>
        <v>242</v>
      </c>
      <c r="Y134" s="863">
        <f t="shared" si="129"/>
        <v>482</v>
      </c>
      <c r="Z134" s="863">
        <f t="shared" si="129"/>
        <v>482</v>
      </c>
      <c r="AA134" s="863">
        <f t="shared" si="129"/>
        <v>307</v>
      </c>
      <c r="AB134" s="863">
        <f t="shared" si="129"/>
        <v>0</v>
      </c>
      <c r="AC134" s="863">
        <f t="shared" si="129"/>
        <v>0</v>
      </c>
      <c r="AD134" s="863">
        <f t="shared" si="129"/>
        <v>0</v>
      </c>
      <c r="AE134" s="863">
        <f t="shared" si="129"/>
        <v>0</v>
      </c>
      <c r="AF134" s="863">
        <f t="shared" si="129"/>
        <v>0</v>
      </c>
      <c r="AG134" s="863">
        <f t="shared" si="129"/>
        <v>0</v>
      </c>
      <c r="AH134" s="863">
        <f t="shared" si="129"/>
        <v>0</v>
      </c>
      <c r="AI134" s="863">
        <f t="shared" si="129"/>
        <v>0</v>
      </c>
      <c r="AJ134" s="863">
        <f t="shared" si="129"/>
        <v>0</v>
      </c>
      <c r="AK134" s="863">
        <f t="shared" si="129"/>
        <v>0</v>
      </c>
      <c r="AL134" s="863">
        <f t="shared" si="129"/>
        <v>0</v>
      </c>
      <c r="AM134" s="864">
        <f t="shared" si="129"/>
        <v>4425</v>
      </c>
      <c r="AP134" s="1420">
        <f t="shared" si="122"/>
        <v>219</v>
      </c>
      <c r="AQ134" s="1420">
        <f t="shared" si="123"/>
        <v>1045</v>
      </c>
      <c r="AR134" s="1420">
        <f t="shared" si="124"/>
        <v>1406</v>
      </c>
      <c r="AS134" s="1420">
        <f t="shared" si="125"/>
        <v>1755</v>
      </c>
      <c r="AT134" s="1420">
        <f t="shared" si="126"/>
        <v>0</v>
      </c>
      <c r="AU134" s="1420">
        <f t="shared" si="127"/>
        <v>0</v>
      </c>
    </row>
    <row r="135" spans="1:47" ht="18" hidden="1" outlineLevel="1" x14ac:dyDescent="0.35">
      <c r="A135" s="865" t="s">
        <v>184</v>
      </c>
      <c r="B135" s="854">
        <f t="shared" ref="B135:AM135" si="130">SUMIF($AO$6:$AO$107,10,B$6:B$107)+SUMIF($AO$6:$AO$107,11,B$6:B$107)</f>
        <v>0</v>
      </c>
      <c r="C135" s="854">
        <f t="shared" si="130"/>
        <v>0</v>
      </c>
      <c r="D135" s="854">
        <f t="shared" si="130"/>
        <v>0</v>
      </c>
      <c r="E135" s="854">
        <f t="shared" si="130"/>
        <v>0</v>
      </c>
      <c r="F135" s="854">
        <f t="shared" si="130"/>
        <v>1680</v>
      </c>
      <c r="G135" s="854">
        <f t="shared" si="130"/>
        <v>0</v>
      </c>
      <c r="H135" s="854">
        <f t="shared" si="130"/>
        <v>0</v>
      </c>
      <c r="I135" s="854">
        <f t="shared" si="130"/>
        <v>1300</v>
      </c>
      <c r="J135" s="854">
        <f t="shared" si="130"/>
        <v>1200</v>
      </c>
      <c r="K135" s="854">
        <f t="shared" si="130"/>
        <v>1635</v>
      </c>
      <c r="L135" s="854">
        <f t="shared" si="130"/>
        <v>1440</v>
      </c>
      <c r="M135" s="854">
        <f t="shared" si="130"/>
        <v>1440</v>
      </c>
      <c r="N135" s="854">
        <f t="shared" si="130"/>
        <v>480</v>
      </c>
      <c r="O135" s="854">
        <f t="shared" si="130"/>
        <v>0</v>
      </c>
      <c r="P135" s="854">
        <f t="shared" si="130"/>
        <v>1440</v>
      </c>
      <c r="Q135" s="854">
        <f t="shared" si="130"/>
        <v>1440</v>
      </c>
      <c r="R135" s="854">
        <f t="shared" si="130"/>
        <v>1200</v>
      </c>
      <c r="S135" s="854">
        <f t="shared" si="130"/>
        <v>1440</v>
      </c>
      <c r="T135" s="854">
        <f t="shared" si="130"/>
        <v>1440</v>
      </c>
      <c r="U135" s="854">
        <f t="shared" si="130"/>
        <v>480</v>
      </c>
      <c r="V135" s="854">
        <f t="shared" si="130"/>
        <v>0</v>
      </c>
      <c r="W135" s="854">
        <f t="shared" si="130"/>
        <v>1440</v>
      </c>
      <c r="X135" s="854">
        <f t="shared" si="130"/>
        <v>1440</v>
      </c>
      <c r="Y135" s="854">
        <f t="shared" si="130"/>
        <v>1440</v>
      </c>
      <c r="Z135" s="854">
        <f t="shared" si="130"/>
        <v>1200</v>
      </c>
      <c r="AA135" s="854">
        <f t="shared" si="130"/>
        <v>960</v>
      </c>
      <c r="AB135" s="854">
        <f t="shared" si="130"/>
        <v>0</v>
      </c>
      <c r="AC135" s="854">
        <f t="shared" si="130"/>
        <v>0</v>
      </c>
      <c r="AD135" s="854">
        <f t="shared" si="130"/>
        <v>0</v>
      </c>
      <c r="AE135" s="854">
        <f t="shared" si="130"/>
        <v>0</v>
      </c>
      <c r="AF135" s="854">
        <f t="shared" si="130"/>
        <v>0</v>
      </c>
      <c r="AG135" s="854">
        <f t="shared" si="130"/>
        <v>0</v>
      </c>
      <c r="AH135" s="854">
        <f t="shared" si="130"/>
        <v>0</v>
      </c>
      <c r="AI135" s="854">
        <f t="shared" si="130"/>
        <v>0</v>
      </c>
      <c r="AJ135" s="854">
        <f t="shared" si="130"/>
        <v>0</v>
      </c>
      <c r="AK135" s="854">
        <f t="shared" si="130"/>
        <v>0</v>
      </c>
      <c r="AL135" s="854">
        <f t="shared" si="130"/>
        <v>0</v>
      </c>
      <c r="AM135" s="852">
        <f t="shared" si="130"/>
        <v>23095</v>
      </c>
      <c r="AP135" s="1420">
        <f t="shared" si="122"/>
        <v>1680</v>
      </c>
      <c r="AQ135" s="1420">
        <f t="shared" si="123"/>
        <v>7495</v>
      </c>
      <c r="AR135" s="1420">
        <f t="shared" si="124"/>
        <v>7440</v>
      </c>
      <c r="AS135" s="1420">
        <f t="shared" si="125"/>
        <v>6480</v>
      </c>
      <c r="AT135" s="1420">
        <f t="shared" si="126"/>
        <v>0</v>
      </c>
      <c r="AU135" s="1420">
        <f t="shared" si="127"/>
        <v>0</v>
      </c>
    </row>
    <row r="136" spans="1:47" ht="18" hidden="1" outlineLevel="1" x14ac:dyDescent="0.35">
      <c r="A136" s="865" t="s">
        <v>185</v>
      </c>
      <c r="B136" s="854">
        <f t="shared" ref="B136:AM136" si="131">SUMIF($AO$6:$AO$107,12,B$6:B$107)+SUMIF($AO$6:$AO$107,13,B$6:B$107)</f>
        <v>0</v>
      </c>
      <c r="C136" s="854">
        <f t="shared" si="131"/>
        <v>0</v>
      </c>
      <c r="D136" s="854">
        <f t="shared" si="131"/>
        <v>0</v>
      </c>
      <c r="E136" s="854">
        <f t="shared" si="131"/>
        <v>0</v>
      </c>
      <c r="F136" s="854">
        <f t="shared" si="131"/>
        <v>4120</v>
      </c>
      <c r="G136" s="854">
        <f t="shared" si="131"/>
        <v>0</v>
      </c>
      <c r="H136" s="854">
        <f t="shared" si="131"/>
        <v>0</v>
      </c>
      <c r="I136" s="854">
        <f t="shared" si="131"/>
        <v>3182</v>
      </c>
      <c r="J136" s="854">
        <f t="shared" si="131"/>
        <v>3857</v>
      </c>
      <c r="K136" s="854">
        <f t="shared" si="131"/>
        <v>3381</v>
      </c>
      <c r="L136" s="854">
        <f t="shared" si="131"/>
        <v>4034</v>
      </c>
      <c r="M136" s="854">
        <f t="shared" si="131"/>
        <v>4049</v>
      </c>
      <c r="N136" s="854">
        <f t="shared" si="131"/>
        <v>2750</v>
      </c>
      <c r="O136" s="854">
        <f t="shared" si="131"/>
        <v>0</v>
      </c>
      <c r="P136" s="854">
        <f t="shared" si="131"/>
        <v>3305</v>
      </c>
      <c r="Q136" s="854">
        <f t="shared" si="131"/>
        <v>3262</v>
      </c>
      <c r="R136" s="854">
        <f t="shared" si="131"/>
        <v>3625</v>
      </c>
      <c r="S136" s="854">
        <f t="shared" si="131"/>
        <v>3943</v>
      </c>
      <c r="T136" s="854">
        <f t="shared" si="131"/>
        <v>3929</v>
      </c>
      <c r="U136" s="854">
        <f t="shared" si="131"/>
        <v>2239</v>
      </c>
      <c r="V136" s="854">
        <f t="shared" si="131"/>
        <v>0</v>
      </c>
      <c r="W136" s="854">
        <f t="shared" si="131"/>
        <v>3443</v>
      </c>
      <c r="X136" s="854">
        <f t="shared" si="131"/>
        <v>3766</v>
      </c>
      <c r="Y136" s="854">
        <f t="shared" si="131"/>
        <v>3502</v>
      </c>
      <c r="Z136" s="854">
        <f t="shared" si="131"/>
        <v>3443</v>
      </c>
      <c r="AA136" s="854">
        <f t="shared" si="131"/>
        <v>3683</v>
      </c>
      <c r="AB136" s="854">
        <f t="shared" si="131"/>
        <v>0</v>
      </c>
      <c r="AC136" s="854">
        <f t="shared" si="131"/>
        <v>0</v>
      </c>
      <c r="AD136" s="854">
        <f t="shared" si="131"/>
        <v>0</v>
      </c>
      <c r="AE136" s="854">
        <f t="shared" si="131"/>
        <v>0</v>
      </c>
      <c r="AF136" s="854">
        <f t="shared" si="131"/>
        <v>0</v>
      </c>
      <c r="AG136" s="854">
        <f t="shared" si="131"/>
        <v>0</v>
      </c>
      <c r="AH136" s="854">
        <f t="shared" si="131"/>
        <v>0</v>
      </c>
      <c r="AI136" s="854">
        <f t="shared" si="131"/>
        <v>0</v>
      </c>
      <c r="AJ136" s="854">
        <f t="shared" si="131"/>
        <v>0</v>
      </c>
      <c r="AK136" s="854">
        <f t="shared" si="131"/>
        <v>0</v>
      </c>
      <c r="AL136" s="854">
        <f t="shared" si="131"/>
        <v>0</v>
      </c>
      <c r="AM136" s="852">
        <f t="shared" si="131"/>
        <v>63513</v>
      </c>
      <c r="AP136" s="1420">
        <f t="shared" si="122"/>
        <v>4120</v>
      </c>
      <c r="AQ136" s="1420">
        <f t="shared" si="123"/>
        <v>21253</v>
      </c>
      <c r="AR136" s="1420">
        <f t="shared" si="124"/>
        <v>20303</v>
      </c>
      <c r="AS136" s="1420">
        <f t="shared" si="125"/>
        <v>17837</v>
      </c>
      <c r="AT136" s="1420">
        <f t="shared" si="126"/>
        <v>0</v>
      </c>
      <c r="AU136" s="1420">
        <f t="shared" si="127"/>
        <v>0</v>
      </c>
    </row>
    <row r="137" spans="1:47" ht="18" hidden="1" outlineLevel="1" x14ac:dyDescent="0.35">
      <c r="A137" s="865" t="s">
        <v>186</v>
      </c>
      <c r="B137" s="854">
        <f t="shared" ref="B137:AM137" si="132">SUMIF($AO$6:$AO$107,15,B$6:B$107)+SUMIF($AO$6:$AO$107,16,B$6:B$107)</f>
        <v>0</v>
      </c>
      <c r="C137" s="854">
        <f t="shared" si="132"/>
        <v>0</v>
      </c>
      <c r="D137" s="854">
        <f t="shared" si="132"/>
        <v>0</v>
      </c>
      <c r="E137" s="854">
        <f t="shared" si="132"/>
        <v>0</v>
      </c>
      <c r="F137" s="854">
        <f t="shared" si="132"/>
        <v>1594</v>
      </c>
      <c r="G137" s="854">
        <f t="shared" si="132"/>
        <v>0</v>
      </c>
      <c r="H137" s="854">
        <f t="shared" si="132"/>
        <v>0</v>
      </c>
      <c r="I137" s="854">
        <f t="shared" si="132"/>
        <v>1957</v>
      </c>
      <c r="J137" s="854">
        <f t="shared" si="132"/>
        <v>1273</v>
      </c>
      <c r="K137" s="854">
        <f t="shared" si="132"/>
        <v>1270</v>
      </c>
      <c r="L137" s="854">
        <f t="shared" si="132"/>
        <v>1031</v>
      </c>
      <c r="M137" s="854">
        <f t="shared" si="132"/>
        <v>1031</v>
      </c>
      <c r="N137" s="854">
        <f t="shared" si="132"/>
        <v>1561</v>
      </c>
      <c r="O137" s="854">
        <f t="shared" si="132"/>
        <v>0</v>
      </c>
      <c r="P137" s="854">
        <f t="shared" si="132"/>
        <v>1597</v>
      </c>
      <c r="Q137" s="854">
        <f t="shared" si="132"/>
        <v>1531</v>
      </c>
      <c r="R137" s="854">
        <f t="shared" si="132"/>
        <v>1675</v>
      </c>
      <c r="S137" s="854">
        <f t="shared" si="132"/>
        <v>1256</v>
      </c>
      <c r="T137" s="854">
        <f t="shared" si="132"/>
        <v>1265</v>
      </c>
      <c r="U137" s="854">
        <f t="shared" si="132"/>
        <v>1796</v>
      </c>
      <c r="V137" s="854">
        <f t="shared" si="132"/>
        <v>0</v>
      </c>
      <c r="W137" s="854">
        <f t="shared" si="132"/>
        <v>1499</v>
      </c>
      <c r="X137" s="854">
        <f t="shared" si="132"/>
        <v>1031</v>
      </c>
      <c r="Y137" s="854">
        <f t="shared" si="132"/>
        <v>1391</v>
      </c>
      <c r="Z137" s="854">
        <f t="shared" si="132"/>
        <v>1751</v>
      </c>
      <c r="AA137" s="854">
        <f t="shared" si="132"/>
        <v>1750</v>
      </c>
      <c r="AB137" s="854">
        <f t="shared" si="132"/>
        <v>0</v>
      </c>
      <c r="AC137" s="854">
        <f t="shared" si="132"/>
        <v>0</v>
      </c>
      <c r="AD137" s="854">
        <f t="shared" si="132"/>
        <v>0</v>
      </c>
      <c r="AE137" s="854">
        <f t="shared" si="132"/>
        <v>0</v>
      </c>
      <c r="AF137" s="854">
        <f t="shared" si="132"/>
        <v>0</v>
      </c>
      <c r="AG137" s="854">
        <f t="shared" si="132"/>
        <v>0</v>
      </c>
      <c r="AH137" s="854">
        <f t="shared" si="132"/>
        <v>0</v>
      </c>
      <c r="AI137" s="854">
        <f t="shared" si="132"/>
        <v>0</v>
      </c>
      <c r="AJ137" s="854">
        <f t="shared" si="132"/>
        <v>0</v>
      </c>
      <c r="AK137" s="854">
        <f t="shared" si="132"/>
        <v>0</v>
      </c>
      <c r="AL137" s="854">
        <f t="shared" si="132"/>
        <v>0</v>
      </c>
      <c r="AM137" s="852">
        <f t="shared" si="132"/>
        <v>26259</v>
      </c>
      <c r="AP137" s="1420">
        <f t="shared" si="122"/>
        <v>1594</v>
      </c>
      <c r="AQ137" s="1420">
        <f t="shared" si="123"/>
        <v>8123</v>
      </c>
      <c r="AR137" s="1420">
        <f t="shared" si="124"/>
        <v>9120</v>
      </c>
      <c r="AS137" s="1420">
        <f t="shared" si="125"/>
        <v>7422</v>
      </c>
      <c r="AT137" s="1420">
        <f t="shared" si="126"/>
        <v>0</v>
      </c>
      <c r="AU137" s="1420">
        <f t="shared" si="127"/>
        <v>0</v>
      </c>
    </row>
    <row r="138" spans="1:47" ht="18" hidden="1" outlineLevel="1" x14ac:dyDescent="0.35">
      <c r="A138" s="866" t="s">
        <v>187</v>
      </c>
      <c r="B138" s="867">
        <f t="shared" ref="B138:Y138" si="133">B132</f>
        <v>0</v>
      </c>
      <c r="C138" s="867">
        <f t="shared" si="133"/>
        <v>0</v>
      </c>
      <c r="D138" s="867">
        <f t="shared" si="133"/>
        <v>0</v>
      </c>
      <c r="E138" s="867">
        <f t="shared" si="133"/>
        <v>0</v>
      </c>
      <c r="F138" s="867">
        <f t="shared" si="133"/>
        <v>0</v>
      </c>
      <c r="G138" s="867">
        <f t="shared" si="133"/>
        <v>0</v>
      </c>
      <c r="H138" s="867">
        <f t="shared" si="133"/>
        <v>0</v>
      </c>
      <c r="I138" s="867">
        <f t="shared" si="133"/>
        <v>0</v>
      </c>
      <c r="J138" s="867">
        <f t="shared" si="133"/>
        <v>0</v>
      </c>
      <c r="K138" s="867">
        <f t="shared" si="133"/>
        <v>0</v>
      </c>
      <c r="L138" s="867">
        <f t="shared" si="133"/>
        <v>0</v>
      </c>
      <c r="M138" s="867">
        <f t="shared" si="133"/>
        <v>0</v>
      </c>
      <c r="N138" s="867">
        <f t="shared" si="133"/>
        <v>0</v>
      </c>
      <c r="O138" s="867">
        <f t="shared" si="133"/>
        <v>0</v>
      </c>
      <c r="P138" s="867">
        <f t="shared" si="133"/>
        <v>0</v>
      </c>
      <c r="Q138" s="867">
        <f t="shared" si="133"/>
        <v>0</v>
      </c>
      <c r="R138" s="867">
        <f t="shared" si="133"/>
        <v>0</v>
      </c>
      <c r="S138" s="867">
        <f t="shared" si="133"/>
        <v>0</v>
      </c>
      <c r="T138" s="867">
        <f t="shared" si="133"/>
        <v>0</v>
      </c>
      <c r="U138" s="867">
        <f t="shared" si="133"/>
        <v>0</v>
      </c>
      <c r="V138" s="867">
        <f t="shared" si="133"/>
        <v>0</v>
      </c>
      <c r="W138" s="867">
        <f t="shared" si="133"/>
        <v>0</v>
      </c>
      <c r="X138" s="867">
        <f t="shared" si="133"/>
        <v>0</v>
      </c>
      <c r="Y138" s="867">
        <f t="shared" si="133"/>
        <v>0</v>
      </c>
      <c r="Z138" s="867">
        <f>Z132</f>
        <v>0</v>
      </c>
      <c r="AA138" s="867">
        <f t="shared" ref="AA138:AM138" si="134">AA132</f>
        <v>0</v>
      </c>
      <c r="AB138" s="867">
        <f t="shared" si="134"/>
        <v>0</v>
      </c>
      <c r="AC138" s="867">
        <f t="shared" si="134"/>
        <v>0</v>
      </c>
      <c r="AD138" s="867">
        <f t="shared" si="134"/>
        <v>0</v>
      </c>
      <c r="AE138" s="867">
        <f t="shared" si="134"/>
        <v>0</v>
      </c>
      <c r="AF138" s="867">
        <f t="shared" si="134"/>
        <v>0</v>
      </c>
      <c r="AG138" s="867">
        <f t="shared" si="134"/>
        <v>0</v>
      </c>
      <c r="AH138" s="867">
        <f t="shared" si="134"/>
        <v>0</v>
      </c>
      <c r="AI138" s="867">
        <f t="shared" si="134"/>
        <v>0</v>
      </c>
      <c r="AJ138" s="867">
        <f t="shared" si="134"/>
        <v>0</v>
      </c>
      <c r="AK138" s="867">
        <f t="shared" si="134"/>
        <v>0</v>
      </c>
      <c r="AL138" s="867">
        <f t="shared" si="134"/>
        <v>0</v>
      </c>
      <c r="AM138" s="867">
        <f t="shared" si="134"/>
        <v>0</v>
      </c>
      <c r="AP138" s="1420">
        <f t="shared" si="122"/>
        <v>0</v>
      </c>
      <c r="AQ138" s="1420">
        <f t="shared" si="123"/>
        <v>0</v>
      </c>
      <c r="AR138" s="1420">
        <f t="shared" si="124"/>
        <v>0</v>
      </c>
      <c r="AS138" s="1420">
        <f t="shared" si="125"/>
        <v>0</v>
      </c>
      <c r="AT138" s="1420">
        <f t="shared" si="126"/>
        <v>0</v>
      </c>
      <c r="AU138" s="1420">
        <f t="shared" si="127"/>
        <v>0</v>
      </c>
    </row>
    <row r="139" spans="1:47" ht="18" hidden="1" outlineLevel="1" x14ac:dyDescent="0.35">
      <c r="A139" s="866" t="s">
        <v>188</v>
      </c>
      <c r="B139" s="867">
        <f t="shared" ref="B139:AM139" si="135">B133+B134</f>
        <v>0</v>
      </c>
      <c r="C139" s="867">
        <f t="shared" si="135"/>
        <v>0</v>
      </c>
      <c r="D139" s="867">
        <f t="shared" si="135"/>
        <v>0</v>
      </c>
      <c r="E139" s="867">
        <f t="shared" si="135"/>
        <v>0</v>
      </c>
      <c r="F139" s="867">
        <f t="shared" si="135"/>
        <v>699</v>
      </c>
      <c r="G139" s="867">
        <f t="shared" si="135"/>
        <v>0</v>
      </c>
      <c r="H139" s="867">
        <f t="shared" si="135"/>
        <v>0</v>
      </c>
      <c r="I139" s="867">
        <f t="shared" si="135"/>
        <v>841</v>
      </c>
      <c r="J139" s="867">
        <f t="shared" si="135"/>
        <v>959</v>
      </c>
      <c r="K139" s="867">
        <f t="shared" si="135"/>
        <v>725</v>
      </c>
      <c r="L139" s="867">
        <f t="shared" si="135"/>
        <v>699</v>
      </c>
      <c r="M139" s="867">
        <f t="shared" si="135"/>
        <v>699</v>
      </c>
      <c r="N139" s="867">
        <f t="shared" si="135"/>
        <v>722</v>
      </c>
      <c r="O139" s="867">
        <f t="shared" si="135"/>
        <v>0</v>
      </c>
      <c r="P139" s="867">
        <f t="shared" si="135"/>
        <v>962</v>
      </c>
      <c r="Q139" s="867">
        <f t="shared" si="135"/>
        <v>962</v>
      </c>
      <c r="R139" s="867">
        <f t="shared" si="135"/>
        <v>699</v>
      </c>
      <c r="S139" s="867">
        <f t="shared" si="135"/>
        <v>699</v>
      </c>
      <c r="T139" s="867">
        <f t="shared" si="135"/>
        <v>699</v>
      </c>
      <c r="U139" s="867">
        <f t="shared" si="135"/>
        <v>985</v>
      </c>
      <c r="V139" s="867">
        <f t="shared" si="135"/>
        <v>0</v>
      </c>
      <c r="W139" s="867">
        <f t="shared" si="135"/>
        <v>962</v>
      </c>
      <c r="X139" s="867">
        <f t="shared" si="135"/>
        <v>962</v>
      </c>
      <c r="Y139" s="867">
        <f t="shared" si="135"/>
        <v>962</v>
      </c>
      <c r="Z139" s="867">
        <f t="shared" si="135"/>
        <v>962</v>
      </c>
      <c r="AA139" s="867">
        <f t="shared" si="135"/>
        <v>962</v>
      </c>
      <c r="AB139" s="867">
        <f t="shared" si="135"/>
        <v>0</v>
      </c>
      <c r="AC139" s="867">
        <f t="shared" si="135"/>
        <v>0</v>
      </c>
      <c r="AD139" s="867">
        <f t="shared" si="135"/>
        <v>0</v>
      </c>
      <c r="AE139" s="867">
        <f t="shared" si="135"/>
        <v>0</v>
      </c>
      <c r="AF139" s="867">
        <f t="shared" si="135"/>
        <v>0</v>
      </c>
      <c r="AG139" s="867">
        <f t="shared" si="135"/>
        <v>0</v>
      </c>
      <c r="AH139" s="867">
        <f t="shared" si="135"/>
        <v>0</v>
      </c>
      <c r="AI139" s="867">
        <f t="shared" si="135"/>
        <v>0</v>
      </c>
      <c r="AJ139" s="867">
        <f t="shared" si="135"/>
        <v>0</v>
      </c>
      <c r="AK139" s="867">
        <f t="shared" si="135"/>
        <v>0</v>
      </c>
      <c r="AL139" s="867">
        <f t="shared" si="135"/>
        <v>0</v>
      </c>
      <c r="AM139" s="868">
        <f t="shared" si="135"/>
        <v>15160</v>
      </c>
      <c r="AP139" s="1420">
        <f t="shared" si="122"/>
        <v>699</v>
      </c>
      <c r="AQ139" s="1420">
        <f t="shared" si="123"/>
        <v>4645</v>
      </c>
      <c r="AR139" s="1420">
        <f t="shared" si="124"/>
        <v>5006</v>
      </c>
      <c r="AS139" s="1420">
        <f t="shared" si="125"/>
        <v>4810</v>
      </c>
      <c r="AT139" s="1420">
        <f t="shared" si="126"/>
        <v>0</v>
      </c>
      <c r="AU139" s="1420">
        <f t="shared" si="127"/>
        <v>0</v>
      </c>
    </row>
    <row r="140" spans="1:47" ht="18" hidden="1" outlineLevel="1" x14ac:dyDescent="0.35">
      <c r="A140" s="866" t="s">
        <v>189</v>
      </c>
      <c r="B140" s="867">
        <f t="shared" ref="B140:AM140" si="136">B135+B136+B137</f>
        <v>0</v>
      </c>
      <c r="C140" s="867">
        <f t="shared" si="136"/>
        <v>0</v>
      </c>
      <c r="D140" s="867">
        <f t="shared" si="136"/>
        <v>0</v>
      </c>
      <c r="E140" s="867">
        <f t="shared" si="136"/>
        <v>0</v>
      </c>
      <c r="F140" s="867">
        <f t="shared" si="136"/>
        <v>7394</v>
      </c>
      <c r="G140" s="867">
        <f t="shared" si="136"/>
        <v>0</v>
      </c>
      <c r="H140" s="867">
        <f t="shared" si="136"/>
        <v>0</v>
      </c>
      <c r="I140" s="867">
        <f t="shared" si="136"/>
        <v>6439</v>
      </c>
      <c r="J140" s="867">
        <f t="shared" si="136"/>
        <v>6330</v>
      </c>
      <c r="K140" s="867">
        <f t="shared" si="136"/>
        <v>6286</v>
      </c>
      <c r="L140" s="867">
        <f t="shared" si="136"/>
        <v>6505</v>
      </c>
      <c r="M140" s="867">
        <f t="shared" si="136"/>
        <v>6520</v>
      </c>
      <c r="N140" s="867">
        <f t="shared" si="136"/>
        <v>4791</v>
      </c>
      <c r="O140" s="867">
        <f t="shared" si="136"/>
        <v>0</v>
      </c>
      <c r="P140" s="867">
        <f t="shared" si="136"/>
        <v>6342</v>
      </c>
      <c r="Q140" s="867">
        <f t="shared" si="136"/>
        <v>6233</v>
      </c>
      <c r="R140" s="867">
        <f t="shared" si="136"/>
        <v>6500</v>
      </c>
      <c r="S140" s="867">
        <f t="shared" si="136"/>
        <v>6639</v>
      </c>
      <c r="T140" s="867">
        <f t="shared" si="136"/>
        <v>6634</v>
      </c>
      <c r="U140" s="867">
        <f t="shared" si="136"/>
        <v>4515</v>
      </c>
      <c r="V140" s="867">
        <f t="shared" si="136"/>
        <v>0</v>
      </c>
      <c r="W140" s="867">
        <f t="shared" si="136"/>
        <v>6382</v>
      </c>
      <c r="X140" s="867">
        <f t="shared" si="136"/>
        <v>6237</v>
      </c>
      <c r="Y140" s="867">
        <f t="shared" si="136"/>
        <v>6333</v>
      </c>
      <c r="Z140" s="867">
        <f t="shared" si="136"/>
        <v>6394</v>
      </c>
      <c r="AA140" s="867">
        <f t="shared" si="136"/>
        <v>6393</v>
      </c>
      <c r="AB140" s="867">
        <f t="shared" si="136"/>
        <v>0</v>
      </c>
      <c r="AC140" s="867">
        <f t="shared" si="136"/>
        <v>0</v>
      </c>
      <c r="AD140" s="867">
        <f t="shared" si="136"/>
        <v>0</v>
      </c>
      <c r="AE140" s="867">
        <f t="shared" si="136"/>
        <v>0</v>
      </c>
      <c r="AF140" s="867">
        <f t="shared" si="136"/>
        <v>0</v>
      </c>
      <c r="AG140" s="867">
        <f t="shared" si="136"/>
        <v>0</v>
      </c>
      <c r="AH140" s="867">
        <f t="shared" si="136"/>
        <v>0</v>
      </c>
      <c r="AI140" s="867">
        <f t="shared" si="136"/>
        <v>0</v>
      </c>
      <c r="AJ140" s="867">
        <f t="shared" si="136"/>
        <v>0</v>
      </c>
      <c r="AK140" s="867">
        <f t="shared" si="136"/>
        <v>0</v>
      </c>
      <c r="AL140" s="867">
        <f t="shared" si="136"/>
        <v>0</v>
      </c>
      <c r="AM140" s="868">
        <f t="shared" si="136"/>
        <v>112867</v>
      </c>
      <c r="AN140" s="3"/>
      <c r="AP140" s="1420">
        <f t="shared" si="122"/>
        <v>7394</v>
      </c>
      <c r="AQ140" s="1420">
        <f t="shared" si="123"/>
        <v>36871</v>
      </c>
      <c r="AR140" s="1420">
        <f t="shared" si="124"/>
        <v>36863</v>
      </c>
      <c r="AS140" s="1420">
        <f t="shared" si="125"/>
        <v>31739</v>
      </c>
      <c r="AT140" s="1420">
        <f t="shared" si="126"/>
        <v>0</v>
      </c>
      <c r="AU140" s="1420">
        <f t="shared" si="127"/>
        <v>0</v>
      </c>
    </row>
    <row r="141" spans="1:47" ht="18" hidden="1" outlineLevel="1" x14ac:dyDescent="0.35">
      <c r="A141" s="869"/>
      <c r="B141" s="869"/>
      <c r="C141" s="870"/>
      <c r="D141" s="870"/>
      <c r="E141" s="870"/>
      <c r="F141" s="870"/>
      <c r="G141" s="870"/>
      <c r="H141" s="870"/>
      <c r="I141" s="870"/>
      <c r="J141" s="870"/>
      <c r="K141" s="871"/>
      <c r="L141" s="871"/>
      <c r="M141" s="871"/>
      <c r="N141" s="871"/>
      <c r="O141" s="871"/>
      <c r="P141" s="871"/>
      <c r="Q141" s="871"/>
      <c r="R141" s="871"/>
      <c r="S141" s="871"/>
      <c r="T141" s="871"/>
      <c r="U141" s="871"/>
      <c r="V141" s="871"/>
      <c r="W141" s="871"/>
      <c r="X141" s="871"/>
      <c r="Y141" s="871"/>
      <c r="Z141" s="871"/>
      <c r="AA141" s="871"/>
      <c r="AB141" s="871"/>
      <c r="AC141" s="871"/>
      <c r="AD141" s="871"/>
      <c r="AE141" s="871"/>
      <c r="AF141" s="871"/>
      <c r="AG141" s="871"/>
      <c r="AH141" s="871"/>
      <c r="AI141" s="871"/>
      <c r="AJ141" s="871"/>
      <c r="AK141" s="871"/>
      <c r="AL141" s="871"/>
      <c r="AM141" s="871">
        <f>+AM140+AM139+AM138-AM129</f>
        <v>0</v>
      </c>
      <c r="AP141" s="1420"/>
      <c r="AQ141" s="1420"/>
      <c r="AR141" s="1420"/>
      <c r="AS141" s="1420"/>
      <c r="AT141" s="1420"/>
      <c r="AU141" s="1420"/>
    </row>
    <row r="142" spans="1:47" ht="18" hidden="1" outlineLevel="1" x14ac:dyDescent="0.35">
      <c r="A142" s="872" t="s">
        <v>519</v>
      </c>
      <c r="B142" s="873">
        <f>SUM(B143:B161)</f>
        <v>0</v>
      </c>
      <c r="C142" s="874">
        <f t="shared" ref="C142:AM142" si="137">SUM(C143:C161)</f>
        <v>0</v>
      </c>
      <c r="D142" s="874">
        <f t="shared" si="137"/>
        <v>0</v>
      </c>
      <c r="E142" s="874">
        <f t="shared" si="137"/>
        <v>0</v>
      </c>
      <c r="F142" s="874">
        <f t="shared" si="137"/>
        <v>480</v>
      </c>
      <c r="G142" s="874">
        <f t="shared" si="137"/>
        <v>0</v>
      </c>
      <c r="H142" s="875">
        <f t="shared" si="137"/>
        <v>0</v>
      </c>
      <c r="I142" s="876">
        <f t="shared" si="137"/>
        <v>240</v>
      </c>
      <c r="J142" s="874">
        <f t="shared" si="137"/>
        <v>240</v>
      </c>
      <c r="K142" s="874">
        <f t="shared" si="137"/>
        <v>120</v>
      </c>
      <c r="L142" s="874">
        <f t="shared" si="137"/>
        <v>0</v>
      </c>
      <c r="M142" s="874">
        <f t="shared" si="137"/>
        <v>240</v>
      </c>
      <c r="N142" s="874">
        <f t="shared" si="137"/>
        <v>240</v>
      </c>
      <c r="O142" s="875">
        <f t="shared" si="137"/>
        <v>0</v>
      </c>
      <c r="P142" s="874">
        <f t="shared" si="137"/>
        <v>98</v>
      </c>
      <c r="Q142" s="874">
        <f t="shared" si="137"/>
        <v>430</v>
      </c>
      <c r="R142" s="874">
        <f t="shared" si="137"/>
        <v>435</v>
      </c>
      <c r="S142" s="874">
        <f t="shared" si="137"/>
        <v>240</v>
      </c>
      <c r="T142" s="874">
        <f t="shared" si="137"/>
        <v>240</v>
      </c>
      <c r="U142" s="874">
        <f t="shared" si="137"/>
        <v>480</v>
      </c>
      <c r="V142" s="875">
        <f t="shared" si="137"/>
        <v>0</v>
      </c>
      <c r="W142" s="876">
        <f t="shared" si="137"/>
        <v>240</v>
      </c>
      <c r="X142" s="874">
        <f t="shared" si="137"/>
        <v>240</v>
      </c>
      <c r="Y142" s="874">
        <f t="shared" si="137"/>
        <v>240</v>
      </c>
      <c r="Z142" s="874">
        <f t="shared" si="137"/>
        <v>240</v>
      </c>
      <c r="AA142" s="874">
        <f t="shared" si="137"/>
        <v>240</v>
      </c>
      <c r="AB142" s="874">
        <f t="shared" si="137"/>
        <v>0</v>
      </c>
      <c r="AC142" s="875">
        <f t="shared" si="137"/>
        <v>0</v>
      </c>
      <c r="AD142" s="876">
        <f t="shared" si="137"/>
        <v>0</v>
      </c>
      <c r="AE142" s="874">
        <f t="shared" si="137"/>
        <v>0</v>
      </c>
      <c r="AF142" s="874">
        <f t="shared" si="137"/>
        <v>0</v>
      </c>
      <c r="AG142" s="874">
        <f t="shared" si="137"/>
        <v>0</v>
      </c>
      <c r="AH142" s="874">
        <f t="shared" si="137"/>
        <v>0</v>
      </c>
      <c r="AI142" s="874">
        <f t="shared" si="137"/>
        <v>0</v>
      </c>
      <c r="AJ142" s="875">
        <f t="shared" si="137"/>
        <v>0</v>
      </c>
      <c r="AK142" s="876">
        <f t="shared" si="137"/>
        <v>0</v>
      </c>
      <c r="AL142" s="874">
        <f t="shared" si="137"/>
        <v>0</v>
      </c>
      <c r="AM142" s="877">
        <f t="shared" si="137"/>
        <v>4683</v>
      </c>
      <c r="AP142" s="1420">
        <f t="shared" ref="AP142:AP162" si="138">SUM(B142:H142)</f>
        <v>480</v>
      </c>
      <c r="AQ142" s="1420">
        <f t="shared" ref="AQ142:AQ162" si="139">SUM(I142:O142)</f>
        <v>1080</v>
      </c>
      <c r="AR142" s="1420">
        <f t="shared" ref="AR142:AR162" si="140">SUM(P142:V142)</f>
        <v>1923</v>
      </c>
      <c r="AS142" s="1420">
        <f t="shared" ref="AS142:AS162" si="141">SUM(W142:AC142)</f>
        <v>1200</v>
      </c>
      <c r="AT142" s="1420">
        <f t="shared" ref="AT142:AT162" si="142">SUM(AD142:AJ142)</f>
        <v>0</v>
      </c>
      <c r="AU142" s="1420">
        <f t="shared" ref="AU142:AU162" si="143">SUM(AK142:AL142)</f>
        <v>0</v>
      </c>
    </row>
    <row r="143" spans="1:47" ht="18" hidden="1" outlineLevel="2" x14ac:dyDescent="0.35">
      <c r="A143" s="1369" t="s">
        <v>450</v>
      </c>
      <c r="B143" s="1370">
        <f t="shared" ref="B143:K152" si="144">SUMIF($A$6:$A$117,$A143,B$6:B$117)</f>
        <v>0</v>
      </c>
      <c r="C143" s="1371">
        <f t="shared" si="144"/>
        <v>0</v>
      </c>
      <c r="D143" s="1371">
        <f t="shared" si="144"/>
        <v>0</v>
      </c>
      <c r="E143" s="1371">
        <f t="shared" si="144"/>
        <v>0</v>
      </c>
      <c r="F143" s="1371">
        <f t="shared" si="144"/>
        <v>0</v>
      </c>
      <c r="G143" s="1371">
        <f t="shared" si="144"/>
        <v>0</v>
      </c>
      <c r="H143" s="1372">
        <f t="shared" si="144"/>
        <v>0</v>
      </c>
      <c r="I143" s="1373">
        <f t="shared" si="144"/>
        <v>0</v>
      </c>
      <c r="J143" s="1371">
        <f t="shared" si="144"/>
        <v>0</v>
      </c>
      <c r="K143" s="1371">
        <f t="shared" si="144"/>
        <v>0</v>
      </c>
      <c r="L143" s="1371">
        <f t="shared" ref="L143:U152" si="145">SUMIF($A$6:$A$117,$A143,L$6:L$117)</f>
        <v>0</v>
      </c>
      <c r="M143" s="1371">
        <f t="shared" si="145"/>
        <v>0</v>
      </c>
      <c r="N143" s="1371">
        <f t="shared" si="145"/>
        <v>0</v>
      </c>
      <c r="O143" s="1372">
        <f t="shared" si="145"/>
        <v>0</v>
      </c>
      <c r="P143" s="1373">
        <f t="shared" si="145"/>
        <v>0</v>
      </c>
      <c r="Q143" s="1371">
        <f t="shared" si="145"/>
        <v>0</v>
      </c>
      <c r="R143" s="1371">
        <f t="shared" si="145"/>
        <v>0</v>
      </c>
      <c r="S143" s="1371">
        <f t="shared" si="145"/>
        <v>0</v>
      </c>
      <c r="T143" s="1371">
        <f t="shared" si="145"/>
        <v>0</v>
      </c>
      <c r="U143" s="1371">
        <f t="shared" si="145"/>
        <v>0</v>
      </c>
      <c r="V143" s="1372">
        <f t="shared" ref="V143:AE152" si="146">SUMIF($A$6:$A$117,$A143,V$6:V$117)</f>
        <v>0</v>
      </c>
      <c r="W143" s="1373">
        <f t="shared" si="146"/>
        <v>0</v>
      </c>
      <c r="X143" s="1371">
        <f t="shared" si="146"/>
        <v>240</v>
      </c>
      <c r="Y143" s="1371">
        <f t="shared" si="146"/>
        <v>0</v>
      </c>
      <c r="Z143" s="1371">
        <f t="shared" si="146"/>
        <v>0</v>
      </c>
      <c r="AA143" s="1371">
        <f t="shared" si="146"/>
        <v>0</v>
      </c>
      <c r="AB143" s="1371">
        <f t="shared" si="146"/>
        <v>0</v>
      </c>
      <c r="AC143" s="1372">
        <f t="shared" si="146"/>
        <v>0</v>
      </c>
      <c r="AD143" s="1373">
        <f t="shared" si="146"/>
        <v>0</v>
      </c>
      <c r="AE143" s="1371">
        <f t="shared" si="146"/>
        <v>0</v>
      </c>
      <c r="AF143" s="1371">
        <f t="shared" ref="AF143:AM152" si="147">SUMIF($A$6:$A$117,$A143,AF$6:AF$117)</f>
        <v>0</v>
      </c>
      <c r="AG143" s="1371">
        <f t="shared" si="147"/>
        <v>0</v>
      </c>
      <c r="AH143" s="1371">
        <f t="shared" si="147"/>
        <v>0</v>
      </c>
      <c r="AI143" s="1371">
        <f t="shared" si="147"/>
        <v>0</v>
      </c>
      <c r="AJ143" s="1372">
        <f t="shared" si="147"/>
        <v>0</v>
      </c>
      <c r="AK143" s="1373">
        <f t="shared" si="147"/>
        <v>0</v>
      </c>
      <c r="AL143" s="1371">
        <f t="shared" si="147"/>
        <v>0</v>
      </c>
      <c r="AM143" s="1374">
        <f t="shared" si="147"/>
        <v>240</v>
      </c>
      <c r="AP143" s="1420">
        <f t="shared" si="138"/>
        <v>0</v>
      </c>
      <c r="AQ143" s="1420">
        <f t="shared" si="139"/>
        <v>0</v>
      </c>
      <c r="AR143" s="1420">
        <f t="shared" si="140"/>
        <v>0</v>
      </c>
      <c r="AS143" s="1420">
        <f t="shared" si="141"/>
        <v>240</v>
      </c>
      <c r="AT143" s="1420">
        <f t="shared" si="142"/>
        <v>0</v>
      </c>
      <c r="AU143" s="1420">
        <f t="shared" si="143"/>
        <v>0</v>
      </c>
    </row>
    <row r="144" spans="1:47" ht="18" hidden="1" outlineLevel="2" x14ac:dyDescent="0.35">
      <c r="A144" s="1369" t="s">
        <v>451</v>
      </c>
      <c r="B144" s="1370">
        <f t="shared" si="144"/>
        <v>0</v>
      </c>
      <c r="C144" s="1371">
        <f t="shared" si="144"/>
        <v>0</v>
      </c>
      <c r="D144" s="1371">
        <f t="shared" si="144"/>
        <v>0</v>
      </c>
      <c r="E144" s="1371">
        <f t="shared" si="144"/>
        <v>0</v>
      </c>
      <c r="F144" s="1371">
        <f t="shared" si="144"/>
        <v>0</v>
      </c>
      <c r="G144" s="1371">
        <f t="shared" si="144"/>
        <v>0</v>
      </c>
      <c r="H144" s="1372">
        <f t="shared" si="144"/>
        <v>0</v>
      </c>
      <c r="I144" s="1373">
        <f t="shared" si="144"/>
        <v>0</v>
      </c>
      <c r="J144" s="1371">
        <f t="shared" si="144"/>
        <v>0</v>
      </c>
      <c r="K144" s="1371">
        <f t="shared" si="144"/>
        <v>120</v>
      </c>
      <c r="L144" s="1371">
        <f t="shared" si="145"/>
        <v>0</v>
      </c>
      <c r="M144" s="1371">
        <f t="shared" si="145"/>
        <v>0</v>
      </c>
      <c r="N144" s="1371">
        <f t="shared" si="145"/>
        <v>0</v>
      </c>
      <c r="O144" s="1372">
        <f t="shared" si="145"/>
        <v>0</v>
      </c>
      <c r="P144" s="1373">
        <f t="shared" si="145"/>
        <v>0</v>
      </c>
      <c r="Q144" s="1371">
        <f t="shared" si="145"/>
        <v>0</v>
      </c>
      <c r="R144" s="1371">
        <f t="shared" si="145"/>
        <v>0</v>
      </c>
      <c r="S144" s="1371">
        <f t="shared" si="145"/>
        <v>0</v>
      </c>
      <c r="T144" s="1371">
        <f t="shared" si="145"/>
        <v>0</v>
      </c>
      <c r="U144" s="1371">
        <f t="shared" si="145"/>
        <v>0</v>
      </c>
      <c r="V144" s="1372">
        <f t="shared" si="146"/>
        <v>0</v>
      </c>
      <c r="W144" s="1373">
        <f t="shared" si="146"/>
        <v>0</v>
      </c>
      <c r="X144" s="1371">
        <f t="shared" si="146"/>
        <v>0</v>
      </c>
      <c r="Y144" s="1371">
        <f t="shared" si="146"/>
        <v>0</v>
      </c>
      <c r="Z144" s="1371">
        <f t="shared" si="146"/>
        <v>0</v>
      </c>
      <c r="AA144" s="1371">
        <f t="shared" si="146"/>
        <v>0</v>
      </c>
      <c r="AB144" s="1371">
        <f t="shared" si="146"/>
        <v>0</v>
      </c>
      <c r="AC144" s="1372">
        <f t="shared" si="146"/>
        <v>0</v>
      </c>
      <c r="AD144" s="1373">
        <f t="shared" si="146"/>
        <v>0</v>
      </c>
      <c r="AE144" s="1371">
        <f t="shared" si="146"/>
        <v>0</v>
      </c>
      <c r="AF144" s="1371">
        <f t="shared" si="147"/>
        <v>0</v>
      </c>
      <c r="AG144" s="1371">
        <f t="shared" si="147"/>
        <v>0</v>
      </c>
      <c r="AH144" s="1371">
        <f t="shared" si="147"/>
        <v>0</v>
      </c>
      <c r="AI144" s="1371">
        <f t="shared" si="147"/>
        <v>0</v>
      </c>
      <c r="AJ144" s="1372">
        <f t="shared" si="147"/>
        <v>0</v>
      </c>
      <c r="AK144" s="1373">
        <f t="shared" si="147"/>
        <v>0</v>
      </c>
      <c r="AL144" s="1371">
        <f t="shared" si="147"/>
        <v>0</v>
      </c>
      <c r="AM144" s="1374">
        <f t="shared" si="147"/>
        <v>120</v>
      </c>
      <c r="AP144" s="1420">
        <f t="shared" si="138"/>
        <v>0</v>
      </c>
      <c r="AQ144" s="1420">
        <f t="shared" si="139"/>
        <v>120</v>
      </c>
      <c r="AR144" s="1420">
        <f t="shared" si="140"/>
        <v>0</v>
      </c>
      <c r="AS144" s="1420">
        <f t="shared" si="141"/>
        <v>0</v>
      </c>
      <c r="AT144" s="1420">
        <f t="shared" si="142"/>
        <v>0</v>
      </c>
      <c r="AU144" s="1420">
        <f t="shared" si="143"/>
        <v>0</v>
      </c>
    </row>
    <row r="145" spans="1:47" ht="18" hidden="1" outlineLevel="2" x14ac:dyDescent="0.35">
      <c r="A145" s="1369" t="s">
        <v>314</v>
      </c>
      <c r="B145" s="1370">
        <f t="shared" si="144"/>
        <v>0</v>
      </c>
      <c r="C145" s="1371">
        <f t="shared" si="144"/>
        <v>0</v>
      </c>
      <c r="D145" s="1371">
        <f t="shared" si="144"/>
        <v>0</v>
      </c>
      <c r="E145" s="1371">
        <f t="shared" si="144"/>
        <v>0</v>
      </c>
      <c r="F145" s="1371">
        <f t="shared" si="144"/>
        <v>0</v>
      </c>
      <c r="G145" s="1371">
        <f t="shared" si="144"/>
        <v>0</v>
      </c>
      <c r="H145" s="1372">
        <f t="shared" si="144"/>
        <v>0</v>
      </c>
      <c r="I145" s="1373">
        <f t="shared" si="144"/>
        <v>0</v>
      </c>
      <c r="J145" s="1371">
        <f t="shared" si="144"/>
        <v>0</v>
      </c>
      <c r="K145" s="1371">
        <f t="shared" si="144"/>
        <v>0</v>
      </c>
      <c r="L145" s="1371">
        <f t="shared" si="145"/>
        <v>0</v>
      </c>
      <c r="M145" s="1371">
        <f t="shared" si="145"/>
        <v>0</v>
      </c>
      <c r="N145" s="1371">
        <f t="shared" si="145"/>
        <v>0</v>
      </c>
      <c r="O145" s="1372">
        <f t="shared" si="145"/>
        <v>0</v>
      </c>
      <c r="P145" s="1373">
        <f t="shared" si="145"/>
        <v>0</v>
      </c>
      <c r="Q145" s="1371">
        <f t="shared" si="145"/>
        <v>240</v>
      </c>
      <c r="R145" s="1371">
        <f t="shared" si="145"/>
        <v>0</v>
      </c>
      <c r="S145" s="1371">
        <f t="shared" si="145"/>
        <v>0</v>
      </c>
      <c r="T145" s="1371">
        <f t="shared" si="145"/>
        <v>0</v>
      </c>
      <c r="U145" s="1371">
        <f t="shared" si="145"/>
        <v>0</v>
      </c>
      <c r="V145" s="1372">
        <f t="shared" si="146"/>
        <v>0</v>
      </c>
      <c r="W145" s="1373">
        <f t="shared" si="146"/>
        <v>0</v>
      </c>
      <c r="X145" s="1371">
        <f t="shared" si="146"/>
        <v>0</v>
      </c>
      <c r="Y145" s="1371">
        <f t="shared" si="146"/>
        <v>0</v>
      </c>
      <c r="Z145" s="1371">
        <f t="shared" si="146"/>
        <v>0</v>
      </c>
      <c r="AA145" s="1371">
        <f t="shared" si="146"/>
        <v>0</v>
      </c>
      <c r="AB145" s="1371">
        <f t="shared" si="146"/>
        <v>0</v>
      </c>
      <c r="AC145" s="1372">
        <f t="shared" si="146"/>
        <v>0</v>
      </c>
      <c r="AD145" s="1373">
        <f t="shared" si="146"/>
        <v>0</v>
      </c>
      <c r="AE145" s="1371">
        <f t="shared" si="146"/>
        <v>0</v>
      </c>
      <c r="AF145" s="1371">
        <f t="shared" si="147"/>
        <v>0</v>
      </c>
      <c r="AG145" s="1371">
        <f t="shared" si="147"/>
        <v>0</v>
      </c>
      <c r="AH145" s="1371">
        <f t="shared" si="147"/>
        <v>0</v>
      </c>
      <c r="AI145" s="1371">
        <f t="shared" si="147"/>
        <v>0</v>
      </c>
      <c r="AJ145" s="1372">
        <f t="shared" si="147"/>
        <v>0</v>
      </c>
      <c r="AK145" s="1373">
        <f t="shared" si="147"/>
        <v>0</v>
      </c>
      <c r="AL145" s="1371">
        <f t="shared" si="147"/>
        <v>0</v>
      </c>
      <c r="AM145" s="1374">
        <f t="shared" si="147"/>
        <v>240</v>
      </c>
      <c r="AP145" s="1420">
        <f t="shared" si="138"/>
        <v>0</v>
      </c>
      <c r="AQ145" s="1420">
        <f t="shared" si="139"/>
        <v>0</v>
      </c>
      <c r="AR145" s="1420">
        <f t="shared" si="140"/>
        <v>240</v>
      </c>
      <c r="AS145" s="1420">
        <f t="shared" si="141"/>
        <v>0</v>
      </c>
      <c r="AT145" s="1420">
        <f t="shared" si="142"/>
        <v>0</v>
      </c>
      <c r="AU145" s="1420">
        <f t="shared" si="143"/>
        <v>0</v>
      </c>
    </row>
    <row r="146" spans="1:47" ht="18" hidden="1" outlineLevel="2" x14ac:dyDescent="0.35">
      <c r="A146" s="1369" t="s">
        <v>373</v>
      </c>
      <c r="B146" s="1370">
        <f t="shared" si="144"/>
        <v>0</v>
      </c>
      <c r="C146" s="1371">
        <f t="shared" si="144"/>
        <v>0</v>
      </c>
      <c r="D146" s="1371">
        <f t="shared" si="144"/>
        <v>0</v>
      </c>
      <c r="E146" s="1371">
        <f t="shared" si="144"/>
        <v>0</v>
      </c>
      <c r="F146" s="1371">
        <f t="shared" si="144"/>
        <v>0</v>
      </c>
      <c r="G146" s="1371">
        <f t="shared" si="144"/>
        <v>0</v>
      </c>
      <c r="H146" s="1372">
        <f t="shared" si="144"/>
        <v>0</v>
      </c>
      <c r="I146" s="1373">
        <f t="shared" si="144"/>
        <v>0</v>
      </c>
      <c r="J146" s="1371">
        <f t="shared" si="144"/>
        <v>0</v>
      </c>
      <c r="K146" s="1371">
        <f t="shared" si="144"/>
        <v>0</v>
      </c>
      <c r="L146" s="1371">
        <f t="shared" si="145"/>
        <v>0</v>
      </c>
      <c r="M146" s="1371">
        <f t="shared" si="145"/>
        <v>0</v>
      </c>
      <c r="N146" s="1371">
        <f t="shared" si="145"/>
        <v>0</v>
      </c>
      <c r="O146" s="1372">
        <f t="shared" si="145"/>
        <v>0</v>
      </c>
      <c r="P146" s="1373">
        <f t="shared" si="145"/>
        <v>0</v>
      </c>
      <c r="Q146" s="1371">
        <f t="shared" si="145"/>
        <v>0</v>
      </c>
      <c r="R146" s="1371">
        <f t="shared" si="145"/>
        <v>0</v>
      </c>
      <c r="S146" s="1371">
        <f t="shared" si="145"/>
        <v>0</v>
      </c>
      <c r="T146" s="1371">
        <f t="shared" si="145"/>
        <v>0</v>
      </c>
      <c r="U146" s="1371">
        <f t="shared" si="145"/>
        <v>0</v>
      </c>
      <c r="V146" s="1372">
        <f t="shared" si="146"/>
        <v>0</v>
      </c>
      <c r="W146" s="1373">
        <f t="shared" si="146"/>
        <v>0</v>
      </c>
      <c r="X146" s="1371">
        <f t="shared" si="146"/>
        <v>0</v>
      </c>
      <c r="Y146" s="1371">
        <f t="shared" si="146"/>
        <v>0</v>
      </c>
      <c r="Z146" s="1371">
        <f t="shared" si="146"/>
        <v>0</v>
      </c>
      <c r="AA146" s="1371">
        <f t="shared" si="146"/>
        <v>0</v>
      </c>
      <c r="AB146" s="1371">
        <f t="shared" si="146"/>
        <v>0</v>
      </c>
      <c r="AC146" s="1372">
        <f t="shared" si="146"/>
        <v>0</v>
      </c>
      <c r="AD146" s="1373">
        <f t="shared" si="146"/>
        <v>0</v>
      </c>
      <c r="AE146" s="1371">
        <f t="shared" si="146"/>
        <v>0</v>
      </c>
      <c r="AF146" s="1371">
        <f t="shared" si="147"/>
        <v>0</v>
      </c>
      <c r="AG146" s="1371">
        <f t="shared" si="147"/>
        <v>0</v>
      </c>
      <c r="AH146" s="1371">
        <f t="shared" si="147"/>
        <v>0</v>
      </c>
      <c r="AI146" s="1371">
        <f t="shared" si="147"/>
        <v>0</v>
      </c>
      <c r="AJ146" s="1372">
        <f t="shared" si="147"/>
        <v>0</v>
      </c>
      <c r="AK146" s="1373">
        <f t="shared" si="147"/>
        <v>0</v>
      </c>
      <c r="AL146" s="1371">
        <f t="shared" si="147"/>
        <v>0</v>
      </c>
      <c r="AM146" s="1374">
        <f t="shared" si="147"/>
        <v>0</v>
      </c>
      <c r="AP146" s="1420">
        <f t="shared" si="138"/>
        <v>0</v>
      </c>
      <c r="AQ146" s="1420">
        <f t="shared" si="139"/>
        <v>0</v>
      </c>
      <c r="AR146" s="1420">
        <f t="shared" si="140"/>
        <v>0</v>
      </c>
      <c r="AS146" s="1420">
        <f t="shared" si="141"/>
        <v>0</v>
      </c>
      <c r="AT146" s="1420">
        <f t="shared" si="142"/>
        <v>0</v>
      </c>
      <c r="AU146" s="1420">
        <f t="shared" si="143"/>
        <v>0</v>
      </c>
    </row>
    <row r="147" spans="1:47" ht="18" hidden="1" outlineLevel="2" x14ac:dyDescent="0.35">
      <c r="A147" s="1369" t="s">
        <v>555</v>
      </c>
      <c r="B147" s="1370">
        <f t="shared" si="144"/>
        <v>0</v>
      </c>
      <c r="C147" s="1371">
        <f t="shared" si="144"/>
        <v>0</v>
      </c>
      <c r="D147" s="1371">
        <f t="shared" si="144"/>
        <v>0</v>
      </c>
      <c r="E147" s="1371">
        <f t="shared" si="144"/>
        <v>0</v>
      </c>
      <c r="F147" s="1371">
        <f t="shared" si="144"/>
        <v>0</v>
      </c>
      <c r="G147" s="1371">
        <f t="shared" si="144"/>
        <v>0</v>
      </c>
      <c r="H147" s="1372">
        <f t="shared" si="144"/>
        <v>0</v>
      </c>
      <c r="I147" s="1373">
        <f t="shared" si="144"/>
        <v>0</v>
      </c>
      <c r="J147" s="1371">
        <f t="shared" si="144"/>
        <v>0</v>
      </c>
      <c r="K147" s="1371">
        <f t="shared" si="144"/>
        <v>0</v>
      </c>
      <c r="L147" s="1371">
        <f t="shared" si="145"/>
        <v>0</v>
      </c>
      <c r="M147" s="1371">
        <f t="shared" si="145"/>
        <v>0</v>
      </c>
      <c r="N147" s="1371">
        <f t="shared" si="145"/>
        <v>0</v>
      </c>
      <c r="O147" s="1372">
        <f t="shared" si="145"/>
        <v>0</v>
      </c>
      <c r="P147" s="1373">
        <f t="shared" si="145"/>
        <v>0</v>
      </c>
      <c r="Q147" s="1371">
        <f t="shared" si="145"/>
        <v>0</v>
      </c>
      <c r="R147" s="1371">
        <f t="shared" si="145"/>
        <v>0</v>
      </c>
      <c r="S147" s="1371">
        <f t="shared" si="145"/>
        <v>0</v>
      </c>
      <c r="T147" s="1371">
        <f t="shared" si="145"/>
        <v>0</v>
      </c>
      <c r="U147" s="1371">
        <f t="shared" si="145"/>
        <v>0</v>
      </c>
      <c r="V147" s="1372">
        <f t="shared" si="146"/>
        <v>0</v>
      </c>
      <c r="W147" s="1373">
        <f t="shared" si="146"/>
        <v>0</v>
      </c>
      <c r="X147" s="1371">
        <f t="shared" si="146"/>
        <v>0</v>
      </c>
      <c r="Y147" s="1371">
        <f t="shared" si="146"/>
        <v>0</v>
      </c>
      <c r="Z147" s="1371">
        <f t="shared" si="146"/>
        <v>0</v>
      </c>
      <c r="AA147" s="1371">
        <f t="shared" si="146"/>
        <v>0</v>
      </c>
      <c r="AB147" s="1371">
        <f t="shared" si="146"/>
        <v>0</v>
      </c>
      <c r="AC147" s="1372">
        <f t="shared" si="146"/>
        <v>0</v>
      </c>
      <c r="AD147" s="1373">
        <f t="shared" si="146"/>
        <v>0</v>
      </c>
      <c r="AE147" s="1371">
        <f t="shared" si="146"/>
        <v>0</v>
      </c>
      <c r="AF147" s="1371">
        <f t="shared" si="147"/>
        <v>0</v>
      </c>
      <c r="AG147" s="1371">
        <f t="shared" si="147"/>
        <v>0</v>
      </c>
      <c r="AH147" s="1371">
        <f t="shared" si="147"/>
        <v>0</v>
      </c>
      <c r="AI147" s="1371">
        <f t="shared" si="147"/>
        <v>0</v>
      </c>
      <c r="AJ147" s="1372">
        <f t="shared" si="147"/>
        <v>0</v>
      </c>
      <c r="AK147" s="1373">
        <f t="shared" si="147"/>
        <v>0</v>
      </c>
      <c r="AL147" s="1371">
        <f t="shared" si="147"/>
        <v>0</v>
      </c>
      <c r="AM147" s="1374">
        <f t="shared" si="147"/>
        <v>0</v>
      </c>
      <c r="AP147" s="1420">
        <f t="shared" si="138"/>
        <v>0</v>
      </c>
      <c r="AQ147" s="1420">
        <f t="shared" si="139"/>
        <v>0</v>
      </c>
      <c r="AR147" s="1420">
        <f t="shared" si="140"/>
        <v>0</v>
      </c>
      <c r="AS147" s="1420">
        <f t="shared" si="141"/>
        <v>0</v>
      </c>
      <c r="AT147" s="1420">
        <f t="shared" si="142"/>
        <v>0</v>
      </c>
      <c r="AU147" s="1420">
        <f t="shared" si="143"/>
        <v>0</v>
      </c>
    </row>
    <row r="148" spans="1:47" ht="18" hidden="1" outlineLevel="2" x14ac:dyDescent="0.35">
      <c r="A148" s="1369" t="s">
        <v>718</v>
      </c>
      <c r="B148" s="1370">
        <f t="shared" si="144"/>
        <v>0</v>
      </c>
      <c r="C148" s="1371">
        <f t="shared" si="144"/>
        <v>0</v>
      </c>
      <c r="D148" s="1371">
        <f t="shared" si="144"/>
        <v>0</v>
      </c>
      <c r="E148" s="1371">
        <f t="shared" si="144"/>
        <v>0</v>
      </c>
      <c r="F148" s="1371">
        <f t="shared" si="144"/>
        <v>480</v>
      </c>
      <c r="G148" s="1371">
        <f t="shared" si="144"/>
        <v>0</v>
      </c>
      <c r="H148" s="1372">
        <f t="shared" si="144"/>
        <v>0</v>
      </c>
      <c r="I148" s="1373">
        <f t="shared" si="144"/>
        <v>240</v>
      </c>
      <c r="J148" s="1371">
        <f t="shared" si="144"/>
        <v>240</v>
      </c>
      <c r="K148" s="1371">
        <f t="shared" si="144"/>
        <v>0</v>
      </c>
      <c r="L148" s="1371">
        <f t="shared" si="145"/>
        <v>0</v>
      </c>
      <c r="M148" s="1371">
        <f t="shared" si="145"/>
        <v>240</v>
      </c>
      <c r="N148" s="1371">
        <f t="shared" si="145"/>
        <v>240</v>
      </c>
      <c r="O148" s="1372">
        <f t="shared" si="145"/>
        <v>0</v>
      </c>
      <c r="P148" s="1373">
        <f t="shared" si="145"/>
        <v>0</v>
      </c>
      <c r="Q148" s="1371">
        <f t="shared" si="145"/>
        <v>0</v>
      </c>
      <c r="R148" s="1371">
        <f t="shared" si="145"/>
        <v>240</v>
      </c>
      <c r="S148" s="1371">
        <f t="shared" si="145"/>
        <v>240</v>
      </c>
      <c r="T148" s="1371">
        <f t="shared" si="145"/>
        <v>240</v>
      </c>
      <c r="U148" s="1371">
        <f t="shared" si="145"/>
        <v>480</v>
      </c>
      <c r="V148" s="1372">
        <f t="shared" si="146"/>
        <v>0</v>
      </c>
      <c r="W148" s="1373">
        <f t="shared" si="146"/>
        <v>240</v>
      </c>
      <c r="X148" s="1371">
        <f t="shared" si="146"/>
        <v>0</v>
      </c>
      <c r="Y148" s="1371">
        <f t="shared" si="146"/>
        <v>240</v>
      </c>
      <c r="Z148" s="1371">
        <f t="shared" si="146"/>
        <v>240</v>
      </c>
      <c r="AA148" s="1371">
        <f t="shared" si="146"/>
        <v>240</v>
      </c>
      <c r="AB148" s="1371">
        <f t="shared" si="146"/>
        <v>0</v>
      </c>
      <c r="AC148" s="1372">
        <f t="shared" si="146"/>
        <v>0</v>
      </c>
      <c r="AD148" s="1373">
        <f t="shared" si="146"/>
        <v>0</v>
      </c>
      <c r="AE148" s="1371">
        <f t="shared" si="146"/>
        <v>0</v>
      </c>
      <c r="AF148" s="1371">
        <f t="shared" si="147"/>
        <v>0</v>
      </c>
      <c r="AG148" s="1371">
        <f t="shared" si="147"/>
        <v>0</v>
      </c>
      <c r="AH148" s="1371">
        <f t="shared" si="147"/>
        <v>0</v>
      </c>
      <c r="AI148" s="1371">
        <f t="shared" si="147"/>
        <v>0</v>
      </c>
      <c r="AJ148" s="1372">
        <f t="shared" si="147"/>
        <v>0</v>
      </c>
      <c r="AK148" s="1373">
        <f t="shared" si="147"/>
        <v>0</v>
      </c>
      <c r="AL148" s="1371">
        <f t="shared" si="147"/>
        <v>0</v>
      </c>
      <c r="AM148" s="1374">
        <f t="shared" si="147"/>
        <v>3600</v>
      </c>
      <c r="AP148" s="1420">
        <f t="shared" si="138"/>
        <v>480</v>
      </c>
      <c r="AQ148" s="1420">
        <f t="shared" si="139"/>
        <v>960</v>
      </c>
      <c r="AR148" s="1420">
        <f t="shared" si="140"/>
        <v>1200</v>
      </c>
      <c r="AS148" s="1420">
        <f t="shared" si="141"/>
        <v>960</v>
      </c>
      <c r="AT148" s="1420">
        <f t="shared" si="142"/>
        <v>0</v>
      </c>
      <c r="AU148" s="1420">
        <f t="shared" si="143"/>
        <v>0</v>
      </c>
    </row>
    <row r="149" spans="1:47" ht="18" hidden="1" outlineLevel="2" x14ac:dyDescent="0.35">
      <c r="A149" s="1375" t="s">
        <v>313</v>
      </c>
      <c r="B149" s="1376">
        <f t="shared" si="144"/>
        <v>0</v>
      </c>
      <c r="C149" s="1377">
        <f t="shared" si="144"/>
        <v>0</v>
      </c>
      <c r="D149" s="1377">
        <f t="shared" si="144"/>
        <v>0</v>
      </c>
      <c r="E149" s="1377">
        <f t="shared" si="144"/>
        <v>0</v>
      </c>
      <c r="F149" s="1377">
        <f t="shared" si="144"/>
        <v>0</v>
      </c>
      <c r="G149" s="1377">
        <f t="shared" si="144"/>
        <v>0</v>
      </c>
      <c r="H149" s="1378">
        <f t="shared" si="144"/>
        <v>0</v>
      </c>
      <c r="I149" s="1379">
        <f t="shared" si="144"/>
        <v>0</v>
      </c>
      <c r="J149" s="1377">
        <f t="shared" si="144"/>
        <v>0</v>
      </c>
      <c r="K149" s="1377">
        <f t="shared" si="144"/>
        <v>0</v>
      </c>
      <c r="L149" s="1377">
        <f t="shared" si="145"/>
        <v>0</v>
      </c>
      <c r="M149" s="1377">
        <f t="shared" si="145"/>
        <v>0</v>
      </c>
      <c r="N149" s="1377">
        <f t="shared" si="145"/>
        <v>0</v>
      </c>
      <c r="O149" s="1378">
        <f t="shared" si="145"/>
        <v>0</v>
      </c>
      <c r="P149" s="1379">
        <f t="shared" si="145"/>
        <v>0</v>
      </c>
      <c r="Q149" s="1377">
        <f t="shared" si="145"/>
        <v>0</v>
      </c>
      <c r="R149" s="1377">
        <f t="shared" si="145"/>
        <v>0</v>
      </c>
      <c r="S149" s="1377">
        <f t="shared" si="145"/>
        <v>0</v>
      </c>
      <c r="T149" s="1377">
        <f t="shared" si="145"/>
        <v>0</v>
      </c>
      <c r="U149" s="1377">
        <f t="shared" si="145"/>
        <v>0</v>
      </c>
      <c r="V149" s="1378">
        <f t="shared" si="146"/>
        <v>0</v>
      </c>
      <c r="W149" s="1379">
        <f t="shared" si="146"/>
        <v>0</v>
      </c>
      <c r="X149" s="1377">
        <f t="shared" si="146"/>
        <v>0</v>
      </c>
      <c r="Y149" s="1377">
        <f t="shared" si="146"/>
        <v>0</v>
      </c>
      <c r="Z149" s="1377">
        <f t="shared" si="146"/>
        <v>0</v>
      </c>
      <c r="AA149" s="1377">
        <f t="shared" si="146"/>
        <v>0</v>
      </c>
      <c r="AB149" s="1377">
        <f t="shared" si="146"/>
        <v>0</v>
      </c>
      <c r="AC149" s="1378">
        <f t="shared" si="146"/>
        <v>0</v>
      </c>
      <c r="AD149" s="1379">
        <f t="shared" si="146"/>
        <v>0</v>
      </c>
      <c r="AE149" s="1377">
        <f t="shared" si="146"/>
        <v>0</v>
      </c>
      <c r="AF149" s="1377">
        <f t="shared" si="147"/>
        <v>0</v>
      </c>
      <c r="AG149" s="1377">
        <f t="shared" si="147"/>
        <v>0</v>
      </c>
      <c r="AH149" s="1377">
        <f t="shared" si="147"/>
        <v>0</v>
      </c>
      <c r="AI149" s="1377">
        <f t="shared" si="147"/>
        <v>0</v>
      </c>
      <c r="AJ149" s="1378">
        <f t="shared" si="147"/>
        <v>0</v>
      </c>
      <c r="AK149" s="1379">
        <f t="shared" si="147"/>
        <v>0</v>
      </c>
      <c r="AL149" s="1377">
        <f t="shared" si="147"/>
        <v>0</v>
      </c>
      <c r="AM149" s="1380">
        <f t="shared" si="147"/>
        <v>0</v>
      </c>
      <c r="AP149" s="1420">
        <f t="shared" si="138"/>
        <v>0</v>
      </c>
      <c r="AQ149" s="1420">
        <f t="shared" si="139"/>
        <v>0</v>
      </c>
      <c r="AR149" s="1420">
        <f t="shared" si="140"/>
        <v>0</v>
      </c>
      <c r="AS149" s="1420">
        <f t="shared" si="141"/>
        <v>0</v>
      </c>
      <c r="AT149" s="1420">
        <f t="shared" si="142"/>
        <v>0</v>
      </c>
      <c r="AU149" s="1420">
        <f t="shared" si="143"/>
        <v>0</v>
      </c>
    </row>
    <row r="150" spans="1:47" ht="18" hidden="1" outlineLevel="2" x14ac:dyDescent="0.35">
      <c r="A150" s="1375" t="s">
        <v>74</v>
      </c>
      <c r="B150" s="1376">
        <f t="shared" si="144"/>
        <v>0</v>
      </c>
      <c r="C150" s="1377">
        <f t="shared" si="144"/>
        <v>0</v>
      </c>
      <c r="D150" s="1377">
        <f t="shared" si="144"/>
        <v>0</v>
      </c>
      <c r="E150" s="1377">
        <f t="shared" si="144"/>
        <v>0</v>
      </c>
      <c r="F150" s="1377">
        <f t="shared" si="144"/>
        <v>0</v>
      </c>
      <c r="G150" s="1377">
        <f t="shared" si="144"/>
        <v>0</v>
      </c>
      <c r="H150" s="1378">
        <f t="shared" si="144"/>
        <v>0</v>
      </c>
      <c r="I150" s="1379">
        <f t="shared" si="144"/>
        <v>0</v>
      </c>
      <c r="J150" s="1377">
        <f t="shared" si="144"/>
        <v>0</v>
      </c>
      <c r="K150" s="1377">
        <f t="shared" si="144"/>
        <v>0</v>
      </c>
      <c r="L150" s="1377">
        <f t="shared" si="145"/>
        <v>0</v>
      </c>
      <c r="M150" s="1377">
        <f t="shared" si="145"/>
        <v>0</v>
      </c>
      <c r="N150" s="1377">
        <f t="shared" si="145"/>
        <v>0</v>
      </c>
      <c r="O150" s="1378">
        <f t="shared" si="145"/>
        <v>0</v>
      </c>
      <c r="P150" s="1379">
        <f t="shared" si="145"/>
        <v>0</v>
      </c>
      <c r="Q150" s="1377">
        <f t="shared" si="145"/>
        <v>0</v>
      </c>
      <c r="R150" s="1377">
        <f t="shared" si="145"/>
        <v>0</v>
      </c>
      <c r="S150" s="1377">
        <f t="shared" si="145"/>
        <v>0</v>
      </c>
      <c r="T150" s="1377">
        <f t="shared" si="145"/>
        <v>0</v>
      </c>
      <c r="U150" s="1377">
        <f t="shared" si="145"/>
        <v>0</v>
      </c>
      <c r="V150" s="1378">
        <f t="shared" si="146"/>
        <v>0</v>
      </c>
      <c r="W150" s="1379">
        <f t="shared" si="146"/>
        <v>0</v>
      </c>
      <c r="X150" s="1377">
        <f t="shared" si="146"/>
        <v>0</v>
      </c>
      <c r="Y150" s="1377">
        <f t="shared" si="146"/>
        <v>0</v>
      </c>
      <c r="Z150" s="1377">
        <f t="shared" si="146"/>
        <v>0</v>
      </c>
      <c r="AA150" s="1377">
        <f t="shared" si="146"/>
        <v>0</v>
      </c>
      <c r="AB150" s="1377">
        <f t="shared" si="146"/>
        <v>0</v>
      </c>
      <c r="AC150" s="1378">
        <f t="shared" si="146"/>
        <v>0</v>
      </c>
      <c r="AD150" s="1379">
        <f t="shared" si="146"/>
        <v>0</v>
      </c>
      <c r="AE150" s="1377">
        <f t="shared" si="146"/>
        <v>0</v>
      </c>
      <c r="AF150" s="1377">
        <f t="shared" si="147"/>
        <v>0</v>
      </c>
      <c r="AG150" s="1377">
        <f t="shared" si="147"/>
        <v>0</v>
      </c>
      <c r="AH150" s="1377">
        <f t="shared" si="147"/>
        <v>0</v>
      </c>
      <c r="AI150" s="1377">
        <f t="shared" si="147"/>
        <v>0</v>
      </c>
      <c r="AJ150" s="1378">
        <f t="shared" si="147"/>
        <v>0</v>
      </c>
      <c r="AK150" s="1379">
        <f t="shared" si="147"/>
        <v>0</v>
      </c>
      <c r="AL150" s="1377">
        <f t="shared" si="147"/>
        <v>0</v>
      </c>
      <c r="AM150" s="1380">
        <f t="shared" si="147"/>
        <v>0</v>
      </c>
      <c r="AP150" s="1420">
        <f t="shared" si="138"/>
        <v>0</v>
      </c>
      <c r="AQ150" s="1420">
        <f t="shared" si="139"/>
        <v>0</v>
      </c>
      <c r="AR150" s="1420">
        <f t="shared" si="140"/>
        <v>0</v>
      </c>
      <c r="AS150" s="1420">
        <f t="shared" si="141"/>
        <v>0</v>
      </c>
      <c r="AT150" s="1420">
        <f t="shared" si="142"/>
        <v>0</v>
      </c>
      <c r="AU150" s="1420">
        <f t="shared" si="143"/>
        <v>0</v>
      </c>
    </row>
    <row r="151" spans="1:47" ht="18" hidden="1" outlineLevel="2" x14ac:dyDescent="0.35">
      <c r="A151" s="1375" t="s">
        <v>498</v>
      </c>
      <c r="B151" s="1376">
        <f t="shared" si="144"/>
        <v>0</v>
      </c>
      <c r="C151" s="1377">
        <f t="shared" si="144"/>
        <v>0</v>
      </c>
      <c r="D151" s="1377">
        <f t="shared" si="144"/>
        <v>0</v>
      </c>
      <c r="E151" s="1377">
        <f t="shared" si="144"/>
        <v>0</v>
      </c>
      <c r="F151" s="1377">
        <f t="shared" si="144"/>
        <v>0</v>
      </c>
      <c r="G151" s="1377">
        <f t="shared" si="144"/>
        <v>0</v>
      </c>
      <c r="H151" s="1378">
        <f t="shared" si="144"/>
        <v>0</v>
      </c>
      <c r="I151" s="1379">
        <f t="shared" si="144"/>
        <v>0</v>
      </c>
      <c r="J151" s="1377">
        <f t="shared" si="144"/>
        <v>0</v>
      </c>
      <c r="K151" s="1377">
        <f t="shared" si="144"/>
        <v>0</v>
      </c>
      <c r="L151" s="1377">
        <f t="shared" si="145"/>
        <v>0</v>
      </c>
      <c r="M151" s="1377">
        <f t="shared" si="145"/>
        <v>0</v>
      </c>
      <c r="N151" s="1377">
        <f t="shared" si="145"/>
        <v>0</v>
      </c>
      <c r="O151" s="1378">
        <f t="shared" si="145"/>
        <v>0</v>
      </c>
      <c r="P151" s="1379">
        <f t="shared" si="145"/>
        <v>0</v>
      </c>
      <c r="Q151" s="1377">
        <f t="shared" si="145"/>
        <v>0</v>
      </c>
      <c r="R151" s="1377">
        <f t="shared" si="145"/>
        <v>96</v>
      </c>
      <c r="S151" s="1377">
        <f t="shared" si="145"/>
        <v>0</v>
      </c>
      <c r="T151" s="1377">
        <f t="shared" si="145"/>
        <v>0</v>
      </c>
      <c r="U151" s="1377">
        <f t="shared" si="145"/>
        <v>0</v>
      </c>
      <c r="V151" s="1378">
        <f t="shared" si="146"/>
        <v>0</v>
      </c>
      <c r="W151" s="1379">
        <f t="shared" si="146"/>
        <v>0</v>
      </c>
      <c r="X151" s="1377">
        <f t="shared" si="146"/>
        <v>0</v>
      </c>
      <c r="Y151" s="1377">
        <f t="shared" si="146"/>
        <v>0</v>
      </c>
      <c r="Z151" s="1377">
        <f t="shared" si="146"/>
        <v>0</v>
      </c>
      <c r="AA151" s="1377">
        <f t="shared" si="146"/>
        <v>0</v>
      </c>
      <c r="AB151" s="1377">
        <f t="shared" si="146"/>
        <v>0</v>
      </c>
      <c r="AC151" s="1378">
        <f t="shared" si="146"/>
        <v>0</v>
      </c>
      <c r="AD151" s="1379">
        <f t="shared" si="146"/>
        <v>0</v>
      </c>
      <c r="AE151" s="1377">
        <f t="shared" si="146"/>
        <v>0</v>
      </c>
      <c r="AF151" s="1377">
        <f t="shared" si="147"/>
        <v>0</v>
      </c>
      <c r="AG151" s="1377">
        <f t="shared" si="147"/>
        <v>0</v>
      </c>
      <c r="AH151" s="1377">
        <f t="shared" si="147"/>
        <v>0</v>
      </c>
      <c r="AI151" s="1377">
        <f t="shared" si="147"/>
        <v>0</v>
      </c>
      <c r="AJ151" s="1378">
        <f t="shared" si="147"/>
        <v>0</v>
      </c>
      <c r="AK151" s="1379">
        <f t="shared" si="147"/>
        <v>0</v>
      </c>
      <c r="AL151" s="1377">
        <f t="shared" si="147"/>
        <v>0</v>
      </c>
      <c r="AM151" s="1380">
        <f t="shared" si="147"/>
        <v>96</v>
      </c>
      <c r="AP151" s="1420">
        <f t="shared" si="138"/>
        <v>0</v>
      </c>
      <c r="AQ151" s="1420">
        <f t="shared" si="139"/>
        <v>0</v>
      </c>
      <c r="AR151" s="1420">
        <f t="shared" si="140"/>
        <v>96</v>
      </c>
      <c r="AS151" s="1420">
        <f t="shared" si="141"/>
        <v>0</v>
      </c>
      <c r="AT151" s="1420">
        <f t="shared" si="142"/>
        <v>0</v>
      </c>
      <c r="AU151" s="1420">
        <f t="shared" si="143"/>
        <v>0</v>
      </c>
    </row>
    <row r="152" spans="1:47" ht="18" hidden="1" outlineLevel="2" x14ac:dyDescent="0.35">
      <c r="A152" s="1375" t="s">
        <v>499</v>
      </c>
      <c r="B152" s="1376">
        <f t="shared" si="144"/>
        <v>0</v>
      </c>
      <c r="C152" s="1377">
        <f t="shared" si="144"/>
        <v>0</v>
      </c>
      <c r="D152" s="1377">
        <f t="shared" si="144"/>
        <v>0</v>
      </c>
      <c r="E152" s="1377">
        <f t="shared" si="144"/>
        <v>0</v>
      </c>
      <c r="F152" s="1377">
        <f t="shared" si="144"/>
        <v>0</v>
      </c>
      <c r="G152" s="1377">
        <f t="shared" si="144"/>
        <v>0</v>
      </c>
      <c r="H152" s="1378">
        <f t="shared" si="144"/>
        <v>0</v>
      </c>
      <c r="I152" s="1379">
        <f t="shared" si="144"/>
        <v>0</v>
      </c>
      <c r="J152" s="1377">
        <f t="shared" si="144"/>
        <v>0</v>
      </c>
      <c r="K152" s="1377">
        <f t="shared" si="144"/>
        <v>0</v>
      </c>
      <c r="L152" s="1377">
        <f t="shared" si="145"/>
        <v>0</v>
      </c>
      <c r="M152" s="1377">
        <f t="shared" si="145"/>
        <v>0</v>
      </c>
      <c r="N152" s="1377">
        <f t="shared" si="145"/>
        <v>0</v>
      </c>
      <c r="O152" s="1378">
        <f t="shared" si="145"/>
        <v>0</v>
      </c>
      <c r="P152" s="1379">
        <f t="shared" si="145"/>
        <v>0</v>
      </c>
      <c r="Q152" s="1377">
        <f t="shared" si="145"/>
        <v>0</v>
      </c>
      <c r="R152" s="1377">
        <f t="shared" si="145"/>
        <v>99</v>
      </c>
      <c r="S152" s="1377">
        <f t="shared" si="145"/>
        <v>0</v>
      </c>
      <c r="T152" s="1377">
        <f t="shared" si="145"/>
        <v>0</v>
      </c>
      <c r="U152" s="1377">
        <f t="shared" si="145"/>
        <v>0</v>
      </c>
      <c r="V152" s="1378">
        <f t="shared" si="146"/>
        <v>0</v>
      </c>
      <c r="W152" s="1379">
        <f t="shared" si="146"/>
        <v>0</v>
      </c>
      <c r="X152" s="1377">
        <f t="shared" si="146"/>
        <v>0</v>
      </c>
      <c r="Y152" s="1377">
        <f t="shared" si="146"/>
        <v>0</v>
      </c>
      <c r="Z152" s="1377">
        <f t="shared" si="146"/>
        <v>0</v>
      </c>
      <c r="AA152" s="1377">
        <f t="shared" si="146"/>
        <v>0</v>
      </c>
      <c r="AB152" s="1377">
        <f t="shared" si="146"/>
        <v>0</v>
      </c>
      <c r="AC152" s="1378">
        <f t="shared" si="146"/>
        <v>0</v>
      </c>
      <c r="AD152" s="1379">
        <f t="shared" si="146"/>
        <v>0</v>
      </c>
      <c r="AE152" s="1377">
        <f t="shared" si="146"/>
        <v>0</v>
      </c>
      <c r="AF152" s="1377">
        <f t="shared" si="147"/>
        <v>0</v>
      </c>
      <c r="AG152" s="1377">
        <f t="shared" si="147"/>
        <v>0</v>
      </c>
      <c r="AH152" s="1377">
        <f t="shared" si="147"/>
        <v>0</v>
      </c>
      <c r="AI152" s="1377">
        <f t="shared" si="147"/>
        <v>0</v>
      </c>
      <c r="AJ152" s="1378">
        <f t="shared" si="147"/>
        <v>0</v>
      </c>
      <c r="AK152" s="1379">
        <f t="shared" si="147"/>
        <v>0</v>
      </c>
      <c r="AL152" s="1377">
        <f t="shared" si="147"/>
        <v>0</v>
      </c>
      <c r="AM152" s="1380">
        <f t="shared" si="147"/>
        <v>99</v>
      </c>
      <c r="AP152" s="1420">
        <f t="shared" si="138"/>
        <v>0</v>
      </c>
      <c r="AQ152" s="1420">
        <f t="shared" si="139"/>
        <v>0</v>
      </c>
      <c r="AR152" s="1420">
        <f t="shared" si="140"/>
        <v>99</v>
      </c>
      <c r="AS152" s="1420">
        <f t="shared" si="141"/>
        <v>0</v>
      </c>
      <c r="AT152" s="1420">
        <f t="shared" si="142"/>
        <v>0</v>
      </c>
      <c r="AU152" s="1420">
        <f t="shared" si="143"/>
        <v>0</v>
      </c>
    </row>
    <row r="153" spans="1:47" ht="18" hidden="1" outlineLevel="2" x14ac:dyDescent="0.35">
      <c r="A153" s="1375" t="s">
        <v>532</v>
      </c>
      <c r="B153" s="1376">
        <f t="shared" ref="B153:K161" si="148">SUMIF($A$6:$A$117,$A153,B$6:B$117)</f>
        <v>0</v>
      </c>
      <c r="C153" s="1377">
        <f t="shared" si="148"/>
        <v>0</v>
      </c>
      <c r="D153" s="1377">
        <f t="shared" si="148"/>
        <v>0</v>
      </c>
      <c r="E153" s="1377">
        <f t="shared" si="148"/>
        <v>0</v>
      </c>
      <c r="F153" s="1377">
        <f t="shared" si="148"/>
        <v>0</v>
      </c>
      <c r="G153" s="1377">
        <f t="shared" si="148"/>
        <v>0</v>
      </c>
      <c r="H153" s="1378">
        <f t="shared" si="148"/>
        <v>0</v>
      </c>
      <c r="I153" s="1379">
        <f t="shared" si="148"/>
        <v>0</v>
      </c>
      <c r="J153" s="1377">
        <f t="shared" si="148"/>
        <v>0</v>
      </c>
      <c r="K153" s="1377">
        <f t="shared" si="148"/>
        <v>0</v>
      </c>
      <c r="L153" s="1377">
        <f t="shared" ref="L153:U161" si="149">SUMIF($A$6:$A$117,$A153,L$6:L$117)</f>
        <v>0</v>
      </c>
      <c r="M153" s="1377">
        <f t="shared" si="149"/>
        <v>0</v>
      </c>
      <c r="N153" s="1377">
        <f t="shared" si="149"/>
        <v>0</v>
      </c>
      <c r="O153" s="1378">
        <f t="shared" si="149"/>
        <v>0</v>
      </c>
      <c r="P153" s="1379">
        <f t="shared" si="149"/>
        <v>0</v>
      </c>
      <c r="Q153" s="1377">
        <f t="shared" si="149"/>
        <v>0</v>
      </c>
      <c r="R153" s="1377">
        <f t="shared" si="149"/>
        <v>0</v>
      </c>
      <c r="S153" s="1377">
        <f t="shared" si="149"/>
        <v>0</v>
      </c>
      <c r="T153" s="1377">
        <f t="shared" si="149"/>
        <v>0</v>
      </c>
      <c r="U153" s="1377">
        <f t="shared" si="149"/>
        <v>0</v>
      </c>
      <c r="V153" s="1378">
        <f t="shared" ref="V153:AE161" si="150">SUMIF($A$6:$A$117,$A153,V$6:V$117)</f>
        <v>0</v>
      </c>
      <c r="W153" s="1379">
        <f t="shared" si="150"/>
        <v>0</v>
      </c>
      <c r="X153" s="1377">
        <f t="shared" si="150"/>
        <v>0</v>
      </c>
      <c r="Y153" s="1377">
        <f t="shared" si="150"/>
        <v>0</v>
      </c>
      <c r="Z153" s="1377">
        <f t="shared" si="150"/>
        <v>0</v>
      </c>
      <c r="AA153" s="1377">
        <f t="shared" si="150"/>
        <v>0</v>
      </c>
      <c r="AB153" s="1377">
        <f t="shared" si="150"/>
        <v>0</v>
      </c>
      <c r="AC153" s="1378">
        <f t="shared" si="150"/>
        <v>0</v>
      </c>
      <c r="AD153" s="1379">
        <f t="shared" si="150"/>
        <v>0</v>
      </c>
      <c r="AE153" s="1377">
        <f t="shared" si="150"/>
        <v>0</v>
      </c>
      <c r="AF153" s="1377">
        <f t="shared" ref="AF153:AM161" si="151">SUMIF($A$6:$A$117,$A153,AF$6:AF$117)</f>
        <v>0</v>
      </c>
      <c r="AG153" s="1377">
        <f t="shared" si="151"/>
        <v>0</v>
      </c>
      <c r="AH153" s="1377">
        <f t="shared" si="151"/>
        <v>0</v>
      </c>
      <c r="AI153" s="1377">
        <f t="shared" si="151"/>
        <v>0</v>
      </c>
      <c r="AJ153" s="1378">
        <f t="shared" si="151"/>
        <v>0</v>
      </c>
      <c r="AK153" s="1379">
        <f t="shared" si="151"/>
        <v>0</v>
      </c>
      <c r="AL153" s="1377">
        <f t="shared" si="151"/>
        <v>0</v>
      </c>
      <c r="AM153" s="1380">
        <f t="shared" si="151"/>
        <v>0</v>
      </c>
      <c r="AP153" s="1420">
        <f t="shared" si="138"/>
        <v>0</v>
      </c>
      <c r="AQ153" s="1420">
        <f t="shared" si="139"/>
        <v>0</v>
      </c>
      <c r="AR153" s="1420">
        <f t="shared" si="140"/>
        <v>0</v>
      </c>
      <c r="AS153" s="1420">
        <f t="shared" si="141"/>
        <v>0</v>
      </c>
      <c r="AT153" s="1420">
        <f t="shared" si="142"/>
        <v>0</v>
      </c>
      <c r="AU153" s="1420">
        <f t="shared" si="143"/>
        <v>0</v>
      </c>
    </row>
    <row r="154" spans="1:47" ht="18" hidden="1" outlineLevel="2" x14ac:dyDescent="0.35">
      <c r="A154" s="1375" t="s">
        <v>534</v>
      </c>
      <c r="B154" s="1376">
        <f t="shared" si="148"/>
        <v>0</v>
      </c>
      <c r="C154" s="1377">
        <f t="shared" si="148"/>
        <v>0</v>
      </c>
      <c r="D154" s="1377">
        <f t="shared" si="148"/>
        <v>0</v>
      </c>
      <c r="E154" s="1377">
        <f t="shared" si="148"/>
        <v>0</v>
      </c>
      <c r="F154" s="1377">
        <f t="shared" si="148"/>
        <v>0</v>
      </c>
      <c r="G154" s="1377">
        <f t="shared" si="148"/>
        <v>0</v>
      </c>
      <c r="H154" s="1378">
        <f t="shared" si="148"/>
        <v>0</v>
      </c>
      <c r="I154" s="1379">
        <f t="shared" si="148"/>
        <v>0</v>
      </c>
      <c r="J154" s="1377">
        <f t="shared" si="148"/>
        <v>0</v>
      </c>
      <c r="K154" s="1377">
        <f t="shared" si="148"/>
        <v>0</v>
      </c>
      <c r="L154" s="1377">
        <f t="shared" si="149"/>
        <v>0</v>
      </c>
      <c r="M154" s="1377">
        <f t="shared" si="149"/>
        <v>0</v>
      </c>
      <c r="N154" s="1377">
        <f t="shared" si="149"/>
        <v>0</v>
      </c>
      <c r="O154" s="1378">
        <f t="shared" si="149"/>
        <v>0</v>
      </c>
      <c r="P154" s="1379">
        <f t="shared" si="149"/>
        <v>0</v>
      </c>
      <c r="Q154" s="1377">
        <f t="shared" si="149"/>
        <v>0</v>
      </c>
      <c r="R154" s="1377">
        <f t="shared" si="149"/>
        <v>0</v>
      </c>
      <c r="S154" s="1377">
        <f t="shared" si="149"/>
        <v>0</v>
      </c>
      <c r="T154" s="1377">
        <f t="shared" si="149"/>
        <v>0</v>
      </c>
      <c r="U154" s="1377">
        <f t="shared" si="149"/>
        <v>0</v>
      </c>
      <c r="V154" s="1378">
        <f t="shared" si="150"/>
        <v>0</v>
      </c>
      <c r="W154" s="1379">
        <f t="shared" si="150"/>
        <v>0</v>
      </c>
      <c r="X154" s="1377">
        <f t="shared" si="150"/>
        <v>0</v>
      </c>
      <c r="Y154" s="1377">
        <f t="shared" si="150"/>
        <v>0</v>
      </c>
      <c r="Z154" s="1377">
        <f t="shared" si="150"/>
        <v>0</v>
      </c>
      <c r="AA154" s="1377">
        <f t="shared" si="150"/>
        <v>0</v>
      </c>
      <c r="AB154" s="1377">
        <f t="shared" si="150"/>
        <v>0</v>
      </c>
      <c r="AC154" s="1378">
        <f t="shared" si="150"/>
        <v>0</v>
      </c>
      <c r="AD154" s="1379">
        <f t="shared" si="150"/>
        <v>0</v>
      </c>
      <c r="AE154" s="1377">
        <f t="shared" si="150"/>
        <v>0</v>
      </c>
      <c r="AF154" s="1377">
        <f t="shared" si="151"/>
        <v>0</v>
      </c>
      <c r="AG154" s="1377">
        <f t="shared" si="151"/>
        <v>0</v>
      </c>
      <c r="AH154" s="1377">
        <f t="shared" si="151"/>
        <v>0</v>
      </c>
      <c r="AI154" s="1377">
        <f t="shared" si="151"/>
        <v>0</v>
      </c>
      <c r="AJ154" s="1378">
        <f t="shared" si="151"/>
        <v>0</v>
      </c>
      <c r="AK154" s="1379">
        <f t="shared" si="151"/>
        <v>0</v>
      </c>
      <c r="AL154" s="1377">
        <f t="shared" si="151"/>
        <v>0</v>
      </c>
      <c r="AM154" s="1380">
        <f t="shared" si="151"/>
        <v>0</v>
      </c>
      <c r="AP154" s="1420">
        <f t="shared" si="138"/>
        <v>0</v>
      </c>
      <c r="AQ154" s="1420">
        <f t="shared" si="139"/>
        <v>0</v>
      </c>
      <c r="AR154" s="1420">
        <f t="shared" si="140"/>
        <v>0</v>
      </c>
      <c r="AS154" s="1420">
        <f t="shared" si="141"/>
        <v>0</v>
      </c>
      <c r="AT154" s="1420">
        <f t="shared" si="142"/>
        <v>0</v>
      </c>
      <c r="AU154" s="1420">
        <f t="shared" si="143"/>
        <v>0</v>
      </c>
    </row>
    <row r="155" spans="1:47" ht="18" hidden="1" outlineLevel="2" x14ac:dyDescent="0.35">
      <c r="A155" s="1375" t="s">
        <v>546</v>
      </c>
      <c r="B155" s="1376">
        <f t="shared" si="148"/>
        <v>0</v>
      </c>
      <c r="C155" s="1377">
        <f t="shared" si="148"/>
        <v>0</v>
      </c>
      <c r="D155" s="1377">
        <f t="shared" si="148"/>
        <v>0</v>
      </c>
      <c r="E155" s="1377">
        <f t="shared" si="148"/>
        <v>0</v>
      </c>
      <c r="F155" s="1377">
        <f t="shared" si="148"/>
        <v>0</v>
      </c>
      <c r="G155" s="1377">
        <f t="shared" si="148"/>
        <v>0</v>
      </c>
      <c r="H155" s="1378">
        <f t="shared" si="148"/>
        <v>0</v>
      </c>
      <c r="I155" s="1379">
        <f t="shared" si="148"/>
        <v>0</v>
      </c>
      <c r="J155" s="1377">
        <f t="shared" si="148"/>
        <v>0</v>
      </c>
      <c r="K155" s="1377">
        <f t="shared" si="148"/>
        <v>0</v>
      </c>
      <c r="L155" s="1377">
        <f t="shared" si="149"/>
        <v>0</v>
      </c>
      <c r="M155" s="1377">
        <f t="shared" si="149"/>
        <v>0</v>
      </c>
      <c r="N155" s="1377">
        <f t="shared" si="149"/>
        <v>0</v>
      </c>
      <c r="O155" s="1378">
        <f t="shared" si="149"/>
        <v>0</v>
      </c>
      <c r="P155" s="1379">
        <f t="shared" si="149"/>
        <v>0</v>
      </c>
      <c r="Q155" s="1377">
        <f t="shared" si="149"/>
        <v>0</v>
      </c>
      <c r="R155" s="1377">
        <f t="shared" si="149"/>
        <v>0</v>
      </c>
      <c r="S155" s="1377">
        <f t="shared" si="149"/>
        <v>0</v>
      </c>
      <c r="T155" s="1377">
        <f t="shared" si="149"/>
        <v>0</v>
      </c>
      <c r="U155" s="1377">
        <f t="shared" si="149"/>
        <v>0</v>
      </c>
      <c r="V155" s="1378">
        <f t="shared" si="150"/>
        <v>0</v>
      </c>
      <c r="W155" s="1379">
        <f t="shared" si="150"/>
        <v>0</v>
      </c>
      <c r="X155" s="1377">
        <f t="shared" si="150"/>
        <v>0</v>
      </c>
      <c r="Y155" s="1377">
        <f t="shared" si="150"/>
        <v>0</v>
      </c>
      <c r="Z155" s="1377">
        <f t="shared" si="150"/>
        <v>0</v>
      </c>
      <c r="AA155" s="1377">
        <f t="shared" si="150"/>
        <v>0</v>
      </c>
      <c r="AB155" s="1377">
        <f t="shared" si="150"/>
        <v>0</v>
      </c>
      <c r="AC155" s="1378">
        <f t="shared" si="150"/>
        <v>0</v>
      </c>
      <c r="AD155" s="1379">
        <f t="shared" si="150"/>
        <v>0</v>
      </c>
      <c r="AE155" s="1377">
        <f t="shared" si="150"/>
        <v>0</v>
      </c>
      <c r="AF155" s="1377">
        <f t="shared" si="151"/>
        <v>0</v>
      </c>
      <c r="AG155" s="1377">
        <f t="shared" si="151"/>
        <v>0</v>
      </c>
      <c r="AH155" s="1377">
        <f t="shared" si="151"/>
        <v>0</v>
      </c>
      <c r="AI155" s="1377">
        <f t="shared" si="151"/>
        <v>0</v>
      </c>
      <c r="AJ155" s="1378">
        <f t="shared" si="151"/>
        <v>0</v>
      </c>
      <c r="AK155" s="1379">
        <f t="shared" si="151"/>
        <v>0</v>
      </c>
      <c r="AL155" s="1377">
        <f t="shared" si="151"/>
        <v>0</v>
      </c>
      <c r="AM155" s="1380">
        <f t="shared" si="151"/>
        <v>0</v>
      </c>
      <c r="AP155" s="1420">
        <f t="shared" si="138"/>
        <v>0</v>
      </c>
      <c r="AQ155" s="1420">
        <f t="shared" si="139"/>
        <v>0</v>
      </c>
      <c r="AR155" s="1420">
        <f t="shared" si="140"/>
        <v>0</v>
      </c>
      <c r="AS155" s="1420">
        <f t="shared" si="141"/>
        <v>0</v>
      </c>
      <c r="AT155" s="1420">
        <f t="shared" si="142"/>
        <v>0</v>
      </c>
      <c r="AU155" s="1420">
        <f t="shared" si="143"/>
        <v>0</v>
      </c>
    </row>
    <row r="156" spans="1:47" ht="18" hidden="1" outlineLevel="2" x14ac:dyDescent="0.35">
      <c r="A156" s="1375" t="s">
        <v>658</v>
      </c>
      <c r="B156" s="1376">
        <f t="shared" si="148"/>
        <v>0</v>
      </c>
      <c r="C156" s="1377">
        <f t="shared" si="148"/>
        <v>0</v>
      </c>
      <c r="D156" s="1377">
        <f t="shared" si="148"/>
        <v>0</v>
      </c>
      <c r="E156" s="1377">
        <f t="shared" si="148"/>
        <v>0</v>
      </c>
      <c r="F156" s="1377">
        <f t="shared" si="148"/>
        <v>0</v>
      </c>
      <c r="G156" s="1377">
        <f t="shared" si="148"/>
        <v>0</v>
      </c>
      <c r="H156" s="1378">
        <f t="shared" si="148"/>
        <v>0</v>
      </c>
      <c r="I156" s="1379">
        <f t="shared" si="148"/>
        <v>0</v>
      </c>
      <c r="J156" s="1377">
        <f t="shared" si="148"/>
        <v>0</v>
      </c>
      <c r="K156" s="1377">
        <f t="shared" si="148"/>
        <v>0</v>
      </c>
      <c r="L156" s="1377">
        <f t="shared" si="149"/>
        <v>0</v>
      </c>
      <c r="M156" s="1377">
        <f t="shared" si="149"/>
        <v>0</v>
      </c>
      <c r="N156" s="1377">
        <f t="shared" si="149"/>
        <v>0</v>
      </c>
      <c r="O156" s="1378">
        <f t="shared" si="149"/>
        <v>0</v>
      </c>
      <c r="P156" s="1379">
        <f t="shared" si="149"/>
        <v>0</v>
      </c>
      <c r="Q156" s="1377">
        <f t="shared" si="149"/>
        <v>0</v>
      </c>
      <c r="R156" s="1377">
        <f t="shared" si="149"/>
        <v>0</v>
      </c>
      <c r="S156" s="1377">
        <f t="shared" si="149"/>
        <v>0</v>
      </c>
      <c r="T156" s="1377">
        <f t="shared" si="149"/>
        <v>0</v>
      </c>
      <c r="U156" s="1377">
        <f t="shared" si="149"/>
        <v>0</v>
      </c>
      <c r="V156" s="1378">
        <f t="shared" si="150"/>
        <v>0</v>
      </c>
      <c r="W156" s="1379">
        <f t="shared" si="150"/>
        <v>0</v>
      </c>
      <c r="X156" s="1377">
        <f t="shared" si="150"/>
        <v>0</v>
      </c>
      <c r="Y156" s="1377">
        <f t="shared" si="150"/>
        <v>0</v>
      </c>
      <c r="Z156" s="1377">
        <f t="shared" si="150"/>
        <v>0</v>
      </c>
      <c r="AA156" s="1377">
        <f t="shared" si="150"/>
        <v>0</v>
      </c>
      <c r="AB156" s="1377">
        <f t="shared" si="150"/>
        <v>0</v>
      </c>
      <c r="AC156" s="1378">
        <f t="shared" si="150"/>
        <v>0</v>
      </c>
      <c r="AD156" s="1379">
        <f t="shared" si="150"/>
        <v>0</v>
      </c>
      <c r="AE156" s="1377">
        <f t="shared" si="150"/>
        <v>0</v>
      </c>
      <c r="AF156" s="1377">
        <f t="shared" si="151"/>
        <v>0</v>
      </c>
      <c r="AG156" s="1377">
        <f t="shared" si="151"/>
        <v>0</v>
      </c>
      <c r="AH156" s="1377">
        <f t="shared" si="151"/>
        <v>0</v>
      </c>
      <c r="AI156" s="1377">
        <f t="shared" si="151"/>
        <v>0</v>
      </c>
      <c r="AJ156" s="1378">
        <f t="shared" si="151"/>
        <v>0</v>
      </c>
      <c r="AK156" s="1379">
        <f t="shared" si="151"/>
        <v>0</v>
      </c>
      <c r="AL156" s="1377">
        <f t="shared" si="151"/>
        <v>0</v>
      </c>
      <c r="AM156" s="1380">
        <f t="shared" si="151"/>
        <v>0</v>
      </c>
      <c r="AP156" s="1420">
        <f t="shared" si="138"/>
        <v>0</v>
      </c>
      <c r="AQ156" s="1420">
        <f t="shared" si="139"/>
        <v>0</v>
      </c>
      <c r="AR156" s="1420">
        <f t="shared" si="140"/>
        <v>0</v>
      </c>
      <c r="AS156" s="1420">
        <f t="shared" si="141"/>
        <v>0</v>
      </c>
      <c r="AT156" s="1420">
        <f t="shared" si="142"/>
        <v>0</v>
      </c>
      <c r="AU156" s="1420">
        <f t="shared" si="143"/>
        <v>0</v>
      </c>
    </row>
    <row r="157" spans="1:47" ht="18" hidden="1" outlineLevel="2" x14ac:dyDescent="0.35">
      <c r="A157" s="1375" t="s">
        <v>248</v>
      </c>
      <c r="B157" s="1376">
        <f t="shared" si="148"/>
        <v>0</v>
      </c>
      <c r="C157" s="1377">
        <f t="shared" si="148"/>
        <v>0</v>
      </c>
      <c r="D157" s="1377">
        <f t="shared" si="148"/>
        <v>0</v>
      </c>
      <c r="E157" s="1377">
        <f t="shared" si="148"/>
        <v>0</v>
      </c>
      <c r="F157" s="1377">
        <f t="shared" si="148"/>
        <v>0</v>
      </c>
      <c r="G157" s="1377">
        <f t="shared" si="148"/>
        <v>0</v>
      </c>
      <c r="H157" s="1378">
        <f t="shared" si="148"/>
        <v>0</v>
      </c>
      <c r="I157" s="1379">
        <f t="shared" si="148"/>
        <v>0</v>
      </c>
      <c r="J157" s="1377">
        <f t="shared" si="148"/>
        <v>0</v>
      </c>
      <c r="K157" s="1377">
        <f t="shared" si="148"/>
        <v>0</v>
      </c>
      <c r="L157" s="1377">
        <f t="shared" si="149"/>
        <v>0</v>
      </c>
      <c r="M157" s="1377">
        <f t="shared" si="149"/>
        <v>0</v>
      </c>
      <c r="N157" s="1377">
        <f t="shared" si="149"/>
        <v>0</v>
      </c>
      <c r="O157" s="1378">
        <f t="shared" si="149"/>
        <v>0</v>
      </c>
      <c r="P157" s="1379">
        <f t="shared" si="149"/>
        <v>0</v>
      </c>
      <c r="Q157" s="1377">
        <f t="shared" si="149"/>
        <v>28</v>
      </c>
      <c r="R157" s="1377">
        <f t="shared" si="149"/>
        <v>0</v>
      </c>
      <c r="S157" s="1377">
        <f t="shared" si="149"/>
        <v>0</v>
      </c>
      <c r="T157" s="1377">
        <f t="shared" si="149"/>
        <v>0</v>
      </c>
      <c r="U157" s="1377">
        <f t="shared" si="149"/>
        <v>0</v>
      </c>
      <c r="V157" s="1378">
        <f t="shared" si="150"/>
        <v>0</v>
      </c>
      <c r="W157" s="1379">
        <f t="shared" si="150"/>
        <v>0</v>
      </c>
      <c r="X157" s="1377">
        <f t="shared" si="150"/>
        <v>0</v>
      </c>
      <c r="Y157" s="1377">
        <f t="shared" si="150"/>
        <v>0</v>
      </c>
      <c r="Z157" s="1377">
        <f t="shared" si="150"/>
        <v>0</v>
      </c>
      <c r="AA157" s="1377">
        <f t="shared" si="150"/>
        <v>0</v>
      </c>
      <c r="AB157" s="1377">
        <f t="shared" si="150"/>
        <v>0</v>
      </c>
      <c r="AC157" s="1378">
        <f t="shared" si="150"/>
        <v>0</v>
      </c>
      <c r="AD157" s="1379">
        <f t="shared" si="150"/>
        <v>0</v>
      </c>
      <c r="AE157" s="1377">
        <f t="shared" si="150"/>
        <v>0</v>
      </c>
      <c r="AF157" s="1377">
        <f t="shared" si="151"/>
        <v>0</v>
      </c>
      <c r="AG157" s="1377">
        <f t="shared" si="151"/>
        <v>0</v>
      </c>
      <c r="AH157" s="1377">
        <f t="shared" si="151"/>
        <v>0</v>
      </c>
      <c r="AI157" s="1377">
        <f t="shared" si="151"/>
        <v>0</v>
      </c>
      <c r="AJ157" s="1378">
        <f t="shared" si="151"/>
        <v>0</v>
      </c>
      <c r="AK157" s="1379">
        <f t="shared" si="151"/>
        <v>0</v>
      </c>
      <c r="AL157" s="1377">
        <f t="shared" si="151"/>
        <v>0</v>
      </c>
      <c r="AM157" s="1380">
        <f t="shared" si="151"/>
        <v>28</v>
      </c>
      <c r="AP157" s="1420">
        <f t="shared" si="138"/>
        <v>0</v>
      </c>
      <c r="AQ157" s="1420">
        <f t="shared" si="139"/>
        <v>0</v>
      </c>
      <c r="AR157" s="1420">
        <f t="shared" si="140"/>
        <v>28</v>
      </c>
      <c r="AS157" s="1420">
        <f t="shared" si="141"/>
        <v>0</v>
      </c>
      <c r="AT157" s="1420">
        <f t="shared" si="142"/>
        <v>0</v>
      </c>
      <c r="AU157" s="1420">
        <f t="shared" si="143"/>
        <v>0</v>
      </c>
    </row>
    <row r="158" spans="1:47" ht="18" hidden="1" outlineLevel="2" x14ac:dyDescent="0.35">
      <c r="A158" s="1375" t="s">
        <v>249</v>
      </c>
      <c r="B158" s="1376">
        <f t="shared" si="148"/>
        <v>0</v>
      </c>
      <c r="C158" s="1377">
        <f t="shared" si="148"/>
        <v>0</v>
      </c>
      <c r="D158" s="1377">
        <f t="shared" si="148"/>
        <v>0</v>
      </c>
      <c r="E158" s="1377">
        <f t="shared" si="148"/>
        <v>0</v>
      </c>
      <c r="F158" s="1377">
        <f t="shared" si="148"/>
        <v>0</v>
      </c>
      <c r="G158" s="1377">
        <f t="shared" si="148"/>
        <v>0</v>
      </c>
      <c r="H158" s="1378">
        <f t="shared" si="148"/>
        <v>0</v>
      </c>
      <c r="I158" s="1379">
        <f t="shared" si="148"/>
        <v>0</v>
      </c>
      <c r="J158" s="1377">
        <f t="shared" si="148"/>
        <v>0</v>
      </c>
      <c r="K158" s="1377">
        <f t="shared" si="148"/>
        <v>0</v>
      </c>
      <c r="L158" s="1377">
        <f t="shared" si="149"/>
        <v>0</v>
      </c>
      <c r="M158" s="1377">
        <f t="shared" si="149"/>
        <v>0</v>
      </c>
      <c r="N158" s="1377">
        <f t="shared" si="149"/>
        <v>0</v>
      </c>
      <c r="O158" s="1378">
        <f t="shared" si="149"/>
        <v>0</v>
      </c>
      <c r="P158" s="1379">
        <f t="shared" si="149"/>
        <v>0</v>
      </c>
      <c r="Q158" s="1377">
        <f t="shared" si="149"/>
        <v>162</v>
      </c>
      <c r="R158" s="1377">
        <f t="shared" si="149"/>
        <v>0</v>
      </c>
      <c r="S158" s="1377">
        <f t="shared" si="149"/>
        <v>0</v>
      </c>
      <c r="T158" s="1377">
        <f t="shared" si="149"/>
        <v>0</v>
      </c>
      <c r="U158" s="1377">
        <f t="shared" si="149"/>
        <v>0</v>
      </c>
      <c r="V158" s="1378">
        <f t="shared" si="150"/>
        <v>0</v>
      </c>
      <c r="W158" s="1379">
        <f t="shared" si="150"/>
        <v>0</v>
      </c>
      <c r="X158" s="1377">
        <f t="shared" si="150"/>
        <v>0</v>
      </c>
      <c r="Y158" s="1377">
        <f t="shared" si="150"/>
        <v>0</v>
      </c>
      <c r="Z158" s="1377">
        <f t="shared" si="150"/>
        <v>0</v>
      </c>
      <c r="AA158" s="1377">
        <f t="shared" si="150"/>
        <v>0</v>
      </c>
      <c r="AB158" s="1377">
        <f t="shared" si="150"/>
        <v>0</v>
      </c>
      <c r="AC158" s="1378">
        <f t="shared" si="150"/>
        <v>0</v>
      </c>
      <c r="AD158" s="1379">
        <f t="shared" si="150"/>
        <v>0</v>
      </c>
      <c r="AE158" s="1377">
        <f t="shared" si="150"/>
        <v>0</v>
      </c>
      <c r="AF158" s="1377">
        <f t="shared" si="151"/>
        <v>0</v>
      </c>
      <c r="AG158" s="1377">
        <f t="shared" si="151"/>
        <v>0</v>
      </c>
      <c r="AH158" s="1377">
        <f t="shared" si="151"/>
        <v>0</v>
      </c>
      <c r="AI158" s="1377">
        <f t="shared" si="151"/>
        <v>0</v>
      </c>
      <c r="AJ158" s="1378">
        <f t="shared" si="151"/>
        <v>0</v>
      </c>
      <c r="AK158" s="1379">
        <f t="shared" si="151"/>
        <v>0</v>
      </c>
      <c r="AL158" s="1377">
        <f t="shared" si="151"/>
        <v>0</v>
      </c>
      <c r="AM158" s="1380">
        <f t="shared" si="151"/>
        <v>162</v>
      </c>
      <c r="AP158" s="1420">
        <f t="shared" si="138"/>
        <v>0</v>
      </c>
      <c r="AQ158" s="1420">
        <f t="shared" si="139"/>
        <v>0</v>
      </c>
      <c r="AR158" s="1420">
        <f t="shared" si="140"/>
        <v>162</v>
      </c>
      <c r="AS158" s="1420">
        <f t="shared" si="141"/>
        <v>0</v>
      </c>
      <c r="AT158" s="1420">
        <f t="shared" si="142"/>
        <v>0</v>
      </c>
      <c r="AU158" s="1420">
        <f t="shared" si="143"/>
        <v>0</v>
      </c>
    </row>
    <row r="159" spans="1:47" ht="18" hidden="1" outlineLevel="2" x14ac:dyDescent="0.35">
      <c r="A159" s="1375" t="s">
        <v>540</v>
      </c>
      <c r="B159" s="1376">
        <f t="shared" si="148"/>
        <v>0</v>
      </c>
      <c r="C159" s="1377">
        <f t="shared" si="148"/>
        <v>0</v>
      </c>
      <c r="D159" s="1377">
        <f t="shared" si="148"/>
        <v>0</v>
      </c>
      <c r="E159" s="1377">
        <f t="shared" si="148"/>
        <v>0</v>
      </c>
      <c r="F159" s="1377">
        <f t="shared" si="148"/>
        <v>0</v>
      </c>
      <c r="G159" s="1377">
        <f t="shared" si="148"/>
        <v>0</v>
      </c>
      <c r="H159" s="1378">
        <f t="shared" si="148"/>
        <v>0</v>
      </c>
      <c r="I159" s="1379">
        <f t="shared" si="148"/>
        <v>0</v>
      </c>
      <c r="J159" s="1377">
        <f t="shared" si="148"/>
        <v>0</v>
      </c>
      <c r="K159" s="1377">
        <f t="shared" si="148"/>
        <v>0</v>
      </c>
      <c r="L159" s="1377">
        <f t="shared" si="149"/>
        <v>0</v>
      </c>
      <c r="M159" s="1377">
        <f t="shared" si="149"/>
        <v>0</v>
      </c>
      <c r="N159" s="1377">
        <f t="shared" si="149"/>
        <v>0</v>
      </c>
      <c r="O159" s="1378">
        <f t="shared" si="149"/>
        <v>0</v>
      </c>
      <c r="P159" s="1379">
        <f t="shared" si="149"/>
        <v>0</v>
      </c>
      <c r="Q159" s="1377">
        <f t="shared" si="149"/>
        <v>0</v>
      </c>
      <c r="R159" s="1377">
        <f t="shared" si="149"/>
        <v>0</v>
      </c>
      <c r="S159" s="1377">
        <f t="shared" si="149"/>
        <v>0</v>
      </c>
      <c r="T159" s="1377">
        <f t="shared" si="149"/>
        <v>0</v>
      </c>
      <c r="U159" s="1377">
        <f t="shared" si="149"/>
        <v>0</v>
      </c>
      <c r="V159" s="1378">
        <f t="shared" si="150"/>
        <v>0</v>
      </c>
      <c r="W159" s="1379">
        <f t="shared" si="150"/>
        <v>0</v>
      </c>
      <c r="X159" s="1377">
        <f t="shared" si="150"/>
        <v>0</v>
      </c>
      <c r="Y159" s="1377">
        <f t="shared" si="150"/>
        <v>0</v>
      </c>
      <c r="Z159" s="1377">
        <f t="shared" si="150"/>
        <v>0</v>
      </c>
      <c r="AA159" s="1377">
        <f t="shared" si="150"/>
        <v>0</v>
      </c>
      <c r="AB159" s="1377">
        <f t="shared" si="150"/>
        <v>0</v>
      </c>
      <c r="AC159" s="1378">
        <f t="shared" si="150"/>
        <v>0</v>
      </c>
      <c r="AD159" s="1379">
        <f t="shared" si="150"/>
        <v>0</v>
      </c>
      <c r="AE159" s="1377">
        <f t="shared" si="150"/>
        <v>0</v>
      </c>
      <c r="AF159" s="1377">
        <f t="shared" si="151"/>
        <v>0</v>
      </c>
      <c r="AG159" s="1377">
        <f t="shared" si="151"/>
        <v>0</v>
      </c>
      <c r="AH159" s="1377">
        <f t="shared" si="151"/>
        <v>0</v>
      </c>
      <c r="AI159" s="1377">
        <f t="shared" si="151"/>
        <v>0</v>
      </c>
      <c r="AJ159" s="1378">
        <f t="shared" si="151"/>
        <v>0</v>
      </c>
      <c r="AK159" s="1379">
        <f t="shared" si="151"/>
        <v>0</v>
      </c>
      <c r="AL159" s="1377">
        <f t="shared" si="151"/>
        <v>0</v>
      </c>
      <c r="AM159" s="1380">
        <f t="shared" si="151"/>
        <v>0</v>
      </c>
      <c r="AP159" s="1420">
        <f t="shared" si="138"/>
        <v>0</v>
      </c>
      <c r="AQ159" s="1420">
        <f t="shared" si="139"/>
        <v>0</v>
      </c>
      <c r="AR159" s="1420">
        <f t="shared" si="140"/>
        <v>0</v>
      </c>
      <c r="AS159" s="1420">
        <f t="shared" si="141"/>
        <v>0</v>
      </c>
      <c r="AT159" s="1420">
        <f t="shared" si="142"/>
        <v>0</v>
      </c>
      <c r="AU159" s="1420">
        <f t="shared" si="143"/>
        <v>0</v>
      </c>
    </row>
    <row r="160" spans="1:47" ht="18" hidden="1" outlineLevel="2" x14ac:dyDescent="0.35">
      <c r="A160" s="1375" t="s">
        <v>374</v>
      </c>
      <c r="B160" s="1376">
        <f t="shared" si="148"/>
        <v>0</v>
      </c>
      <c r="C160" s="1377">
        <f t="shared" si="148"/>
        <v>0</v>
      </c>
      <c r="D160" s="1377">
        <f t="shared" si="148"/>
        <v>0</v>
      </c>
      <c r="E160" s="1377">
        <f t="shared" si="148"/>
        <v>0</v>
      </c>
      <c r="F160" s="1377">
        <f t="shared" si="148"/>
        <v>0</v>
      </c>
      <c r="G160" s="1377">
        <f t="shared" si="148"/>
        <v>0</v>
      </c>
      <c r="H160" s="1378">
        <f t="shared" si="148"/>
        <v>0</v>
      </c>
      <c r="I160" s="1379">
        <f t="shared" si="148"/>
        <v>0</v>
      </c>
      <c r="J160" s="1377">
        <f t="shared" si="148"/>
        <v>0</v>
      </c>
      <c r="K160" s="1377">
        <f t="shared" si="148"/>
        <v>0</v>
      </c>
      <c r="L160" s="1377">
        <f t="shared" si="149"/>
        <v>0</v>
      </c>
      <c r="M160" s="1377">
        <f t="shared" si="149"/>
        <v>0</v>
      </c>
      <c r="N160" s="1377">
        <f t="shared" si="149"/>
        <v>0</v>
      </c>
      <c r="O160" s="1378">
        <f t="shared" si="149"/>
        <v>0</v>
      </c>
      <c r="P160" s="1379">
        <f t="shared" si="149"/>
        <v>0</v>
      </c>
      <c r="Q160" s="1377">
        <f t="shared" si="149"/>
        <v>0</v>
      </c>
      <c r="R160" s="1377">
        <f t="shared" si="149"/>
        <v>0</v>
      </c>
      <c r="S160" s="1377">
        <f t="shared" si="149"/>
        <v>0</v>
      </c>
      <c r="T160" s="1377">
        <f t="shared" si="149"/>
        <v>0</v>
      </c>
      <c r="U160" s="1377">
        <f t="shared" si="149"/>
        <v>0</v>
      </c>
      <c r="V160" s="1378">
        <f t="shared" si="150"/>
        <v>0</v>
      </c>
      <c r="W160" s="1379">
        <f t="shared" si="150"/>
        <v>0</v>
      </c>
      <c r="X160" s="1377">
        <f t="shared" si="150"/>
        <v>0</v>
      </c>
      <c r="Y160" s="1377">
        <f t="shared" si="150"/>
        <v>0</v>
      </c>
      <c r="Z160" s="1377">
        <f t="shared" si="150"/>
        <v>0</v>
      </c>
      <c r="AA160" s="1377">
        <f t="shared" si="150"/>
        <v>0</v>
      </c>
      <c r="AB160" s="1377">
        <f t="shared" si="150"/>
        <v>0</v>
      </c>
      <c r="AC160" s="1378">
        <f t="shared" si="150"/>
        <v>0</v>
      </c>
      <c r="AD160" s="1379">
        <f t="shared" si="150"/>
        <v>0</v>
      </c>
      <c r="AE160" s="1377">
        <f t="shared" si="150"/>
        <v>0</v>
      </c>
      <c r="AF160" s="1377">
        <f t="shared" si="151"/>
        <v>0</v>
      </c>
      <c r="AG160" s="1377">
        <f t="shared" si="151"/>
        <v>0</v>
      </c>
      <c r="AH160" s="1377">
        <f t="shared" si="151"/>
        <v>0</v>
      </c>
      <c r="AI160" s="1377">
        <f t="shared" si="151"/>
        <v>0</v>
      </c>
      <c r="AJ160" s="1378">
        <f t="shared" si="151"/>
        <v>0</v>
      </c>
      <c r="AK160" s="1379">
        <f t="shared" si="151"/>
        <v>0</v>
      </c>
      <c r="AL160" s="1377">
        <f t="shared" si="151"/>
        <v>0</v>
      </c>
      <c r="AM160" s="1380">
        <f t="shared" si="151"/>
        <v>0</v>
      </c>
      <c r="AP160" s="1420">
        <f t="shared" si="138"/>
        <v>0</v>
      </c>
      <c r="AQ160" s="1420">
        <f t="shared" si="139"/>
        <v>0</v>
      </c>
      <c r="AR160" s="1420">
        <f t="shared" si="140"/>
        <v>0</v>
      </c>
      <c r="AS160" s="1420">
        <f t="shared" si="141"/>
        <v>0</v>
      </c>
      <c r="AT160" s="1420">
        <f t="shared" si="142"/>
        <v>0</v>
      </c>
      <c r="AU160" s="1420">
        <f t="shared" si="143"/>
        <v>0</v>
      </c>
    </row>
    <row r="161" spans="1:47" ht="18" hidden="1" outlineLevel="2" x14ac:dyDescent="0.35">
      <c r="A161" s="1375" t="s">
        <v>572</v>
      </c>
      <c r="B161" s="1376">
        <f t="shared" si="148"/>
        <v>0</v>
      </c>
      <c r="C161" s="1377">
        <f t="shared" si="148"/>
        <v>0</v>
      </c>
      <c r="D161" s="1377">
        <f t="shared" si="148"/>
        <v>0</v>
      </c>
      <c r="E161" s="1377">
        <f t="shared" si="148"/>
        <v>0</v>
      </c>
      <c r="F161" s="1377">
        <f t="shared" si="148"/>
        <v>0</v>
      </c>
      <c r="G161" s="1377">
        <f t="shared" si="148"/>
        <v>0</v>
      </c>
      <c r="H161" s="1378">
        <f t="shared" si="148"/>
        <v>0</v>
      </c>
      <c r="I161" s="1379">
        <f t="shared" si="148"/>
        <v>0</v>
      </c>
      <c r="J161" s="1377">
        <f t="shared" si="148"/>
        <v>0</v>
      </c>
      <c r="K161" s="1377">
        <f t="shared" si="148"/>
        <v>0</v>
      </c>
      <c r="L161" s="1377">
        <f t="shared" si="149"/>
        <v>0</v>
      </c>
      <c r="M161" s="1377">
        <f t="shared" si="149"/>
        <v>0</v>
      </c>
      <c r="N161" s="1377">
        <f t="shared" si="149"/>
        <v>0</v>
      </c>
      <c r="O161" s="1378">
        <f t="shared" si="149"/>
        <v>0</v>
      </c>
      <c r="P161" s="1379">
        <f t="shared" si="149"/>
        <v>98</v>
      </c>
      <c r="Q161" s="1377">
        <f t="shared" si="149"/>
        <v>0</v>
      </c>
      <c r="R161" s="1377">
        <f t="shared" si="149"/>
        <v>0</v>
      </c>
      <c r="S161" s="1377">
        <f t="shared" si="149"/>
        <v>0</v>
      </c>
      <c r="T161" s="1377">
        <f t="shared" si="149"/>
        <v>0</v>
      </c>
      <c r="U161" s="1377">
        <f t="shared" si="149"/>
        <v>0</v>
      </c>
      <c r="V161" s="1378">
        <f t="shared" si="150"/>
        <v>0</v>
      </c>
      <c r="W161" s="1379">
        <f t="shared" si="150"/>
        <v>0</v>
      </c>
      <c r="X161" s="1377">
        <f t="shared" si="150"/>
        <v>0</v>
      </c>
      <c r="Y161" s="1377">
        <f t="shared" si="150"/>
        <v>0</v>
      </c>
      <c r="Z161" s="1377">
        <f t="shared" si="150"/>
        <v>0</v>
      </c>
      <c r="AA161" s="1377">
        <f t="shared" si="150"/>
        <v>0</v>
      </c>
      <c r="AB161" s="1377">
        <f t="shared" si="150"/>
        <v>0</v>
      </c>
      <c r="AC161" s="1378">
        <f t="shared" si="150"/>
        <v>0</v>
      </c>
      <c r="AD161" s="1379">
        <f t="shared" si="150"/>
        <v>0</v>
      </c>
      <c r="AE161" s="1377">
        <f t="shared" si="150"/>
        <v>0</v>
      </c>
      <c r="AF161" s="1377">
        <f t="shared" si="151"/>
        <v>0</v>
      </c>
      <c r="AG161" s="1377">
        <f t="shared" si="151"/>
        <v>0</v>
      </c>
      <c r="AH161" s="1377">
        <f t="shared" si="151"/>
        <v>0</v>
      </c>
      <c r="AI161" s="1377">
        <f t="shared" si="151"/>
        <v>0</v>
      </c>
      <c r="AJ161" s="1378">
        <f t="shared" si="151"/>
        <v>0</v>
      </c>
      <c r="AK161" s="1379">
        <f t="shared" si="151"/>
        <v>0</v>
      </c>
      <c r="AL161" s="1377">
        <f t="shared" si="151"/>
        <v>0</v>
      </c>
      <c r="AM161" s="1380">
        <f t="shared" si="151"/>
        <v>98</v>
      </c>
      <c r="AP161" s="1420">
        <f t="shared" si="138"/>
        <v>0</v>
      </c>
      <c r="AQ161" s="1420">
        <f t="shared" si="139"/>
        <v>0</v>
      </c>
      <c r="AR161" s="1420">
        <f t="shared" si="140"/>
        <v>98</v>
      </c>
      <c r="AS161" s="1420">
        <f t="shared" si="141"/>
        <v>0</v>
      </c>
      <c r="AT161" s="1420">
        <f t="shared" si="142"/>
        <v>0</v>
      </c>
      <c r="AU161" s="1420">
        <f t="shared" si="143"/>
        <v>0</v>
      </c>
    </row>
    <row r="162" spans="1:47" ht="18" hidden="1" outlineLevel="1" x14ac:dyDescent="0.25">
      <c r="A162" s="899" t="s">
        <v>588</v>
      </c>
      <c r="B162" s="900">
        <f t="shared" ref="B162:AM162" si="152">SUMIF($AO$6:$AO$61,"&lt;=9",B$6:B$61)</f>
        <v>0</v>
      </c>
      <c r="C162" s="900">
        <f t="shared" si="152"/>
        <v>0</v>
      </c>
      <c r="D162" s="900">
        <f t="shared" si="152"/>
        <v>0</v>
      </c>
      <c r="E162" s="900">
        <f t="shared" si="152"/>
        <v>0</v>
      </c>
      <c r="F162" s="900">
        <f t="shared" si="152"/>
        <v>699</v>
      </c>
      <c r="G162" s="900">
        <f t="shared" si="152"/>
        <v>0</v>
      </c>
      <c r="H162" s="901">
        <f t="shared" si="152"/>
        <v>0</v>
      </c>
      <c r="I162" s="902">
        <f t="shared" si="152"/>
        <v>841</v>
      </c>
      <c r="J162" s="900">
        <f t="shared" si="152"/>
        <v>959</v>
      </c>
      <c r="K162" s="900">
        <f t="shared" si="152"/>
        <v>725</v>
      </c>
      <c r="L162" s="900">
        <f t="shared" si="152"/>
        <v>699</v>
      </c>
      <c r="M162" s="900">
        <f t="shared" si="152"/>
        <v>699</v>
      </c>
      <c r="N162" s="900">
        <f t="shared" si="152"/>
        <v>722</v>
      </c>
      <c r="O162" s="901">
        <f t="shared" si="152"/>
        <v>0</v>
      </c>
      <c r="P162" s="902">
        <f t="shared" si="152"/>
        <v>962</v>
      </c>
      <c r="Q162" s="900">
        <f t="shared" si="152"/>
        <v>962</v>
      </c>
      <c r="R162" s="900">
        <f t="shared" si="152"/>
        <v>699</v>
      </c>
      <c r="S162" s="900">
        <f t="shared" si="152"/>
        <v>699</v>
      </c>
      <c r="T162" s="900">
        <f t="shared" si="152"/>
        <v>699</v>
      </c>
      <c r="U162" s="900">
        <f t="shared" si="152"/>
        <v>985</v>
      </c>
      <c r="V162" s="901">
        <f t="shared" si="152"/>
        <v>0</v>
      </c>
      <c r="W162" s="902">
        <f t="shared" si="152"/>
        <v>962</v>
      </c>
      <c r="X162" s="900">
        <f t="shared" si="152"/>
        <v>962</v>
      </c>
      <c r="Y162" s="900">
        <f t="shared" si="152"/>
        <v>962</v>
      </c>
      <c r="Z162" s="900">
        <f t="shared" si="152"/>
        <v>962</v>
      </c>
      <c r="AA162" s="900">
        <f t="shared" si="152"/>
        <v>962</v>
      </c>
      <c r="AB162" s="900">
        <f t="shared" si="152"/>
        <v>0</v>
      </c>
      <c r="AC162" s="901">
        <f t="shared" si="152"/>
        <v>0</v>
      </c>
      <c r="AD162" s="902">
        <f t="shared" si="152"/>
        <v>0</v>
      </c>
      <c r="AE162" s="900">
        <f t="shared" si="152"/>
        <v>0</v>
      </c>
      <c r="AF162" s="900">
        <f t="shared" si="152"/>
        <v>0</v>
      </c>
      <c r="AG162" s="900">
        <f t="shared" si="152"/>
        <v>0</v>
      </c>
      <c r="AH162" s="900">
        <f t="shared" si="152"/>
        <v>0</v>
      </c>
      <c r="AI162" s="900">
        <f t="shared" si="152"/>
        <v>0</v>
      </c>
      <c r="AJ162" s="901">
        <f t="shared" si="152"/>
        <v>0</v>
      </c>
      <c r="AK162" s="902">
        <f t="shared" si="152"/>
        <v>0</v>
      </c>
      <c r="AL162" s="900">
        <f t="shared" si="152"/>
        <v>0</v>
      </c>
      <c r="AM162" s="903">
        <f t="shared" si="152"/>
        <v>15160</v>
      </c>
      <c r="AP162" s="1420">
        <f t="shared" si="138"/>
        <v>699</v>
      </c>
      <c r="AQ162" s="1420">
        <f t="shared" si="139"/>
        <v>4645</v>
      </c>
      <c r="AR162" s="1420">
        <f t="shared" si="140"/>
        <v>5006</v>
      </c>
      <c r="AS162" s="1420">
        <f t="shared" si="141"/>
        <v>4810</v>
      </c>
      <c r="AT162" s="1420">
        <f t="shared" si="142"/>
        <v>0</v>
      </c>
      <c r="AU162" s="1420">
        <f t="shared" si="143"/>
        <v>0</v>
      </c>
    </row>
    <row r="163" spans="1:47" ht="18" hidden="1" outlineLevel="1" x14ac:dyDescent="0.35">
      <c r="A163" s="878"/>
      <c r="B163" s="879"/>
      <c r="C163" s="880"/>
      <c r="D163" s="880"/>
      <c r="E163" s="880"/>
      <c r="F163" s="880"/>
      <c r="G163" s="880"/>
      <c r="H163" s="880"/>
      <c r="I163" s="880"/>
      <c r="J163" s="880"/>
      <c r="K163" s="880"/>
      <c r="L163" s="880"/>
      <c r="M163" s="880"/>
      <c r="N163" s="880"/>
      <c r="O163" s="880"/>
      <c r="P163" s="880"/>
      <c r="Q163" s="880"/>
      <c r="R163" s="880"/>
      <c r="S163" s="880"/>
      <c r="T163" s="880"/>
      <c r="U163" s="880"/>
      <c r="V163" s="880"/>
      <c r="W163" s="880"/>
      <c r="X163" s="880"/>
      <c r="Y163" s="880"/>
      <c r="Z163" s="880"/>
      <c r="AA163" s="880"/>
      <c r="AB163" s="880"/>
      <c r="AC163" s="880"/>
      <c r="AD163" s="880"/>
      <c r="AE163" s="880"/>
      <c r="AF163" s="880"/>
      <c r="AG163" s="880"/>
      <c r="AH163" s="880"/>
      <c r="AI163" s="880"/>
      <c r="AJ163" s="880"/>
      <c r="AK163" s="880"/>
      <c r="AL163" s="880"/>
      <c r="AM163" s="881"/>
      <c r="AP163" s="1420"/>
      <c r="AQ163" s="1420"/>
      <c r="AR163" s="1420"/>
      <c r="AS163" s="1420"/>
      <c r="AT163" s="1420"/>
      <c r="AU163" s="1420"/>
    </row>
    <row r="164" spans="1:47" ht="18" hidden="1" outlineLevel="1" x14ac:dyDescent="0.35">
      <c r="A164" s="882" t="s">
        <v>516</v>
      </c>
      <c r="B164" s="883"/>
      <c r="C164" s="884"/>
      <c r="D164" s="884"/>
      <c r="E164" s="884"/>
      <c r="F164" s="884"/>
      <c r="G164" s="884"/>
      <c r="H164" s="885"/>
      <c r="I164" s="884"/>
      <c r="J164" s="884"/>
      <c r="K164" s="884"/>
      <c r="L164" s="884"/>
      <c r="M164" s="884"/>
      <c r="N164" s="884"/>
      <c r="O164" s="885"/>
      <c r="P164" s="884"/>
      <c r="Q164" s="884"/>
      <c r="R164" s="884"/>
      <c r="S164" s="884"/>
      <c r="T164" s="884"/>
      <c r="U164" s="884"/>
      <c r="V164" s="885"/>
      <c r="W164" s="884"/>
      <c r="X164" s="884"/>
      <c r="Y164" s="884"/>
      <c r="Z164" s="884"/>
      <c r="AA164" s="884"/>
      <c r="AB164" s="884"/>
      <c r="AC164" s="885"/>
      <c r="AD164" s="884"/>
      <c r="AE164" s="884"/>
      <c r="AF164" s="884"/>
      <c r="AG164" s="884"/>
      <c r="AH164" s="884"/>
      <c r="AI164" s="884"/>
      <c r="AJ164" s="885"/>
      <c r="AK164" s="884"/>
      <c r="AL164" s="884"/>
      <c r="AM164" s="886"/>
      <c r="AP164" s="1420"/>
      <c r="AQ164" s="1420"/>
      <c r="AR164" s="1420"/>
      <c r="AS164" s="1420"/>
      <c r="AT164" s="1420"/>
      <c r="AU164" s="1420"/>
    </row>
    <row r="165" spans="1:47" ht="18" hidden="1" outlineLevel="1" x14ac:dyDescent="0.35">
      <c r="A165" s="893" t="s">
        <v>515</v>
      </c>
      <c r="B165" s="894">
        <f>B137</f>
        <v>0</v>
      </c>
      <c r="C165" s="895">
        <f t="shared" ref="C165:AM165" si="153">C137</f>
        <v>0</v>
      </c>
      <c r="D165" s="895">
        <f t="shared" si="153"/>
        <v>0</v>
      </c>
      <c r="E165" s="895">
        <f t="shared" si="153"/>
        <v>0</v>
      </c>
      <c r="F165" s="895">
        <f t="shared" si="153"/>
        <v>1594</v>
      </c>
      <c r="G165" s="895">
        <f t="shared" si="153"/>
        <v>0</v>
      </c>
      <c r="H165" s="896">
        <f t="shared" si="153"/>
        <v>0</v>
      </c>
      <c r="I165" s="897">
        <f t="shared" si="153"/>
        <v>1957</v>
      </c>
      <c r="J165" s="895">
        <f t="shared" si="153"/>
        <v>1273</v>
      </c>
      <c r="K165" s="895">
        <f t="shared" si="153"/>
        <v>1270</v>
      </c>
      <c r="L165" s="895">
        <f t="shared" si="153"/>
        <v>1031</v>
      </c>
      <c r="M165" s="895">
        <f t="shared" si="153"/>
        <v>1031</v>
      </c>
      <c r="N165" s="895">
        <f t="shared" si="153"/>
        <v>1561</v>
      </c>
      <c r="O165" s="896">
        <f t="shared" si="153"/>
        <v>0</v>
      </c>
      <c r="P165" s="897">
        <f t="shared" si="153"/>
        <v>1597</v>
      </c>
      <c r="Q165" s="895">
        <f t="shared" si="153"/>
        <v>1531</v>
      </c>
      <c r="R165" s="895">
        <f t="shared" si="153"/>
        <v>1675</v>
      </c>
      <c r="S165" s="895">
        <f t="shared" si="153"/>
        <v>1256</v>
      </c>
      <c r="T165" s="895">
        <f t="shared" si="153"/>
        <v>1265</v>
      </c>
      <c r="U165" s="895">
        <f t="shared" si="153"/>
        <v>1796</v>
      </c>
      <c r="V165" s="896">
        <f t="shared" si="153"/>
        <v>0</v>
      </c>
      <c r="W165" s="897">
        <f t="shared" si="153"/>
        <v>1499</v>
      </c>
      <c r="X165" s="895">
        <f t="shared" si="153"/>
        <v>1031</v>
      </c>
      <c r="Y165" s="895">
        <f t="shared" si="153"/>
        <v>1391</v>
      </c>
      <c r="Z165" s="895">
        <f t="shared" si="153"/>
        <v>1751</v>
      </c>
      <c r="AA165" s="895">
        <f t="shared" si="153"/>
        <v>1750</v>
      </c>
      <c r="AB165" s="895">
        <f t="shared" si="153"/>
        <v>0</v>
      </c>
      <c r="AC165" s="896">
        <f t="shared" si="153"/>
        <v>0</v>
      </c>
      <c r="AD165" s="897">
        <f t="shared" si="153"/>
        <v>0</v>
      </c>
      <c r="AE165" s="895">
        <f t="shared" si="153"/>
        <v>0</v>
      </c>
      <c r="AF165" s="895">
        <f t="shared" si="153"/>
        <v>0</v>
      </c>
      <c r="AG165" s="895">
        <f t="shared" si="153"/>
        <v>0</v>
      </c>
      <c r="AH165" s="895">
        <f t="shared" si="153"/>
        <v>0</v>
      </c>
      <c r="AI165" s="895">
        <f t="shared" si="153"/>
        <v>0</v>
      </c>
      <c r="AJ165" s="896">
        <f t="shared" si="153"/>
        <v>0</v>
      </c>
      <c r="AK165" s="897">
        <f t="shared" si="153"/>
        <v>0</v>
      </c>
      <c r="AL165" s="895">
        <f t="shared" si="153"/>
        <v>0</v>
      </c>
      <c r="AM165" s="898">
        <f t="shared" si="153"/>
        <v>26259</v>
      </c>
      <c r="AP165" s="1420">
        <f t="shared" ref="AP165:AP170" si="154">SUM(B165:H165)</f>
        <v>1594</v>
      </c>
      <c r="AQ165" s="1420">
        <f t="shared" ref="AQ165:AQ170" si="155">SUM(I165:O165)</f>
        <v>8123</v>
      </c>
      <c r="AR165" s="1420">
        <f t="shared" ref="AR165:AR170" si="156">SUM(P165:V165)</f>
        <v>9120</v>
      </c>
      <c r="AS165" s="1420">
        <f t="shared" ref="AS165:AS170" si="157">SUM(W165:AC165)</f>
        <v>7422</v>
      </c>
      <c r="AT165" s="1420">
        <f t="shared" ref="AT165:AT170" si="158">SUM(AD165:AJ165)</f>
        <v>0</v>
      </c>
      <c r="AU165" s="1420">
        <f t="shared" ref="AU165:AU170" si="159">SUM(AK165:AL165)</f>
        <v>0</v>
      </c>
    </row>
    <row r="166" spans="1:47" ht="18" hidden="1" outlineLevel="1" x14ac:dyDescent="0.35">
      <c r="A166" s="887" t="s">
        <v>517</v>
      </c>
      <c r="B166" s="888">
        <f>B136</f>
        <v>0</v>
      </c>
      <c r="C166" s="889">
        <f t="shared" ref="C166:AM166" si="160">C136</f>
        <v>0</v>
      </c>
      <c r="D166" s="889">
        <f t="shared" si="160"/>
        <v>0</v>
      </c>
      <c r="E166" s="889">
        <f t="shared" si="160"/>
        <v>0</v>
      </c>
      <c r="F166" s="889">
        <f t="shared" si="160"/>
        <v>4120</v>
      </c>
      <c r="G166" s="889">
        <f t="shared" si="160"/>
        <v>0</v>
      </c>
      <c r="H166" s="890">
        <f t="shared" si="160"/>
        <v>0</v>
      </c>
      <c r="I166" s="891">
        <f t="shared" si="160"/>
        <v>3182</v>
      </c>
      <c r="J166" s="889">
        <f t="shared" si="160"/>
        <v>3857</v>
      </c>
      <c r="K166" s="889">
        <f t="shared" si="160"/>
        <v>3381</v>
      </c>
      <c r="L166" s="889">
        <f t="shared" si="160"/>
        <v>4034</v>
      </c>
      <c r="M166" s="889">
        <f t="shared" si="160"/>
        <v>4049</v>
      </c>
      <c r="N166" s="889">
        <f t="shared" si="160"/>
        <v>2750</v>
      </c>
      <c r="O166" s="890">
        <f t="shared" si="160"/>
        <v>0</v>
      </c>
      <c r="P166" s="891">
        <f t="shared" si="160"/>
        <v>3305</v>
      </c>
      <c r="Q166" s="889">
        <f t="shared" si="160"/>
        <v>3262</v>
      </c>
      <c r="R166" s="889">
        <f t="shared" si="160"/>
        <v>3625</v>
      </c>
      <c r="S166" s="889">
        <f t="shared" si="160"/>
        <v>3943</v>
      </c>
      <c r="T166" s="889">
        <f t="shared" si="160"/>
        <v>3929</v>
      </c>
      <c r="U166" s="889">
        <f t="shared" si="160"/>
        <v>2239</v>
      </c>
      <c r="V166" s="890">
        <f t="shared" si="160"/>
        <v>0</v>
      </c>
      <c r="W166" s="891">
        <f t="shared" si="160"/>
        <v>3443</v>
      </c>
      <c r="X166" s="889">
        <f t="shared" si="160"/>
        <v>3766</v>
      </c>
      <c r="Y166" s="889">
        <f t="shared" si="160"/>
        <v>3502</v>
      </c>
      <c r="Z166" s="889">
        <f t="shared" si="160"/>
        <v>3443</v>
      </c>
      <c r="AA166" s="889">
        <f t="shared" si="160"/>
        <v>3683</v>
      </c>
      <c r="AB166" s="889">
        <f t="shared" si="160"/>
        <v>0</v>
      </c>
      <c r="AC166" s="890">
        <f t="shared" si="160"/>
        <v>0</v>
      </c>
      <c r="AD166" s="891">
        <f t="shared" si="160"/>
        <v>0</v>
      </c>
      <c r="AE166" s="889">
        <f t="shared" si="160"/>
        <v>0</v>
      </c>
      <c r="AF166" s="889">
        <f t="shared" si="160"/>
        <v>0</v>
      </c>
      <c r="AG166" s="889">
        <f t="shared" si="160"/>
        <v>0</v>
      </c>
      <c r="AH166" s="889">
        <f t="shared" si="160"/>
        <v>0</v>
      </c>
      <c r="AI166" s="889">
        <f t="shared" si="160"/>
        <v>0</v>
      </c>
      <c r="AJ166" s="890">
        <f t="shared" si="160"/>
        <v>0</v>
      </c>
      <c r="AK166" s="891">
        <f t="shared" si="160"/>
        <v>0</v>
      </c>
      <c r="AL166" s="889">
        <f t="shared" si="160"/>
        <v>0</v>
      </c>
      <c r="AM166" s="892">
        <f t="shared" si="160"/>
        <v>63513</v>
      </c>
      <c r="AP166" s="1420">
        <f t="shared" si="154"/>
        <v>4120</v>
      </c>
      <c r="AQ166" s="1420">
        <f t="shared" si="155"/>
        <v>21253</v>
      </c>
      <c r="AR166" s="1420">
        <f t="shared" si="156"/>
        <v>20303</v>
      </c>
      <c r="AS166" s="1420">
        <f t="shared" si="157"/>
        <v>17837</v>
      </c>
      <c r="AT166" s="1420">
        <f t="shared" si="158"/>
        <v>0</v>
      </c>
      <c r="AU166" s="1420">
        <f t="shared" si="159"/>
        <v>0</v>
      </c>
    </row>
    <row r="167" spans="1:47" ht="18" hidden="1" outlineLevel="1" x14ac:dyDescent="0.35">
      <c r="A167" s="893" t="s">
        <v>520</v>
      </c>
      <c r="B167" s="894">
        <f>B135</f>
        <v>0</v>
      </c>
      <c r="C167" s="895">
        <f t="shared" ref="C167:AM167" si="161">C135</f>
        <v>0</v>
      </c>
      <c r="D167" s="895">
        <f t="shared" si="161"/>
        <v>0</v>
      </c>
      <c r="E167" s="895">
        <f t="shared" si="161"/>
        <v>0</v>
      </c>
      <c r="F167" s="895">
        <f t="shared" si="161"/>
        <v>1680</v>
      </c>
      <c r="G167" s="895">
        <f t="shared" si="161"/>
        <v>0</v>
      </c>
      <c r="H167" s="896">
        <f t="shared" si="161"/>
        <v>0</v>
      </c>
      <c r="I167" s="897">
        <f t="shared" si="161"/>
        <v>1300</v>
      </c>
      <c r="J167" s="895">
        <f t="shared" si="161"/>
        <v>1200</v>
      </c>
      <c r="K167" s="895">
        <f t="shared" si="161"/>
        <v>1635</v>
      </c>
      <c r="L167" s="895">
        <f t="shared" si="161"/>
        <v>1440</v>
      </c>
      <c r="M167" s="895">
        <f t="shared" si="161"/>
        <v>1440</v>
      </c>
      <c r="N167" s="895">
        <f t="shared" si="161"/>
        <v>480</v>
      </c>
      <c r="O167" s="896">
        <f t="shared" si="161"/>
        <v>0</v>
      </c>
      <c r="P167" s="897">
        <f t="shared" si="161"/>
        <v>1440</v>
      </c>
      <c r="Q167" s="895">
        <f t="shared" si="161"/>
        <v>1440</v>
      </c>
      <c r="R167" s="895">
        <f t="shared" si="161"/>
        <v>1200</v>
      </c>
      <c r="S167" s="895">
        <f t="shared" si="161"/>
        <v>1440</v>
      </c>
      <c r="T167" s="895">
        <f t="shared" si="161"/>
        <v>1440</v>
      </c>
      <c r="U167" s="895">
        <f t="shared" si="161"/>
        <v>480</v>
      </c>
      <c r="V167" s="896">
        <f t="shared" si="161"/>
        <v>0</v>
      </c>
      <c r="W167" s="897">
        <f t="shared" si="161"/>
        <v>1440</v>
      </c>
      <c r="X167" s="895">
        <f t="shared" si="161"/>
        <v>1440</v>
      </c>
      <c r="Y167" s="895">
        <f t="shared" si="161"/>
        <v>1440</v>
      </c>
      <c r="Z167" s="895">
        <f t="shared" si="161"/>
        <v>1200</v>
      </c>
      <c r="AA167" s="895">
        <f t="shared" si="161"/>
        <v>960</v>
      </c>
      <c r="AB167" s="895">
        <f t="shared" si="161"/>
        <v>0</v>
      </c>
      <c r="AC167" s="896">
        <f t="shared" si="161"/>
        <v>0</v>
      </c>
      <c r="AD167" s="897">
        <f t="shared" si="161"/>
        <v>0</v>
      </c>
      <c r="AE167" s="895">
        <f t="shared" si="161"/>
        <v>0</v>
      </c>
      <c r="AF167" s="895">
        <f t="shared" si="161"/>
        <v>0</v>
      </c>
      <c r="AG167" s="895">
        <f t="shared" si="161"/>
        <v>0</v>
      </c>
      <c r="AH167" s="895">
        <f t="shared" si="161"/>
        <v>0</v>
      </c>
      <c r="AI167" s="895">
        <f t="shared" si="161"/>
        <v>0</v>
      </c>
      <c r="AJ167" s="896">
        <f t="shared" si="161"/>
        <v>0</v>
      </c>
      <c r="AK167" s="897">
        <f t="shared" si="161"/>
        <v>0</v>
      </c>
      <c r="AL167" s="895">
        <f t="shared" si="161"/>
        <v>0</v>
      </c>
      <c r="AM167" s="898">
        <f t="shared" si="161"/>
        <v>23095</v>
      </c>
      <c r="AP167" s="1420">
        <f t="shared" si="154"/>
        <v>1680</v>
      </c>
      <c r="AQ167" s="1420">
        <f t="shared" si="155"/>
        <v>7495</v>
      </c>
      <c r="AR167" s="1420">
        <f t="shared" si="156"/>
        <v>7440</v>
      </c>
      <c r="AS167" s="1420">
        <f t="shared" si="157"/>
        <v>6480</v>
      </c>
      <c r="AT167" s="1420">
        <f t="shared" si="158"/>
        <v>0</v>
      </c>
      <c r="AU167" s="1420">
        <f t="shared" si="159"/>
        <v>0</v>
      </c>
    </row>
    <row r="168" spans="1:47" ht="18" hidden="1" outlineLevel="1" x14ac:dyDescent="0.35">
      <c r="A168" s="887" t="s">
        <v>518</v>
      </c>
      <c r="B168" s="888">
        <f>B134</f>
        <v>0</v>
      </c>
      <c r="C168" s="889">
        <f t="shared" ref="C168:AM168" si="162">C134</f>
        <v>0</v>
      </c>
      <c r="D168" s="889">
        <f t="shared" si="162"/>
        <v>0</v>
      </c>
      <c r="E168" s="889">
        <f t="shared" si="162"/>
        <v>0</v>
      </c>
      <c r="F168" s="889">
        <f t="shared" si="162"/>
        <v>219</v>
      </c>
      <c r="G168" s="889">
        <f t="shared" si="162"/>
        <v>0</v>
      </c>
      <c r="H168" s="890">
        <f t="shared" si="162"/>
        <v>0</v>
      </c>
      <c r="I168" s="891">
        <f t="shared" si="162"/>
        <v>121</v>
      </c>
      <c r="J168" s="889">
        <f t="shared" si="162"/>
        <v>239</v>
      </c>
      <c r="K168" s="889">
        <f t="shared" si="162"/>
        <v>245</v>
      </c>
      <c r="L168" s="889">
        <f t="shared" si="162"/>
        <v>219</v>
      </c>
      <c r="M168" s="889">
        <f t="shared" si="162"/>
        <v>219</v>
      </c>
      <c r="N168" s="889">
        <f t="shared" si="162"/>
        <v>2</v>
      </c>
      <c r="O168" s="890">
        <f t="shared" si="162"/>
        <v>0</v>
      </c>
      <c r="P168" s="891">
        <f t="shared" si="162"/>
        <v>242</v>
      </c>
      <c r="Q168" s="889">
        <f t="shared" si="162"/>
        <v>242</v>
      </c>
      <c r="R168" s="889">
        <f t="shared" si="162"/>
        <v>219</v>
      </c>
      <c r="S168" s="889">
        <f t="shared" si="162"/>
        <v>219</v>
      </c>
      <c r="T168" s="889">
        <f t="shared" si="162"/>
        <v>219</v>
      </c>
      <c r="U168" s="889">
        <f t="shared" si="162"/>
        <v>265</v>
      </c>
      <c r="V168" s="890">
        <f t="shared" si="162"/>
        <v>0</v>
      </c>
      <c r="W168" s="891">
        <f t="shared" si="162"/>
        <v>242</v>
      </c>
      <c r="X168" s="889">
        <f t="shared" si="162"/>
        <v>242</v>
      </c>
      <c r="Y168" s="889">
        <f t="shared" si="162"/>
        <v>482</v>
      </c>
      <c r="Z168" s="889">
        <f t="shared" si="162"/>
        <v>482</v>
      </c>
      <c r="AA168" s="889">
        <f t="shared" si="162"/>
        <v>307</v>
      </c>
      <c r="AB168" s="889">
        <f t="shared" si="162"/>
        <v>0</v>
      </c>
      <c r="AC168" s="890">
        <f t="shared" si="162"/>
        <v>0</v>
      </c>
      <c r="AD168" s="891">
        <f t="shared" si="162"/>
        <v>0</v>
      </c>
      <c r="AE168" s="889">
        <f t="shared" si="162"/>
        <v>0</v>
      </c>
      <c r="AF168" s="889">
        <f t="shared" si="162"/>
        <v>0</v>
      </c>
      <c r="AG168" s="889">
        <f t="shared" si="162"/>
        <v>0</v>
      </c>
      <c r="AH168" s="889">
        <f t="shared" si="162"/>
        <v>0</v>
      </c>
      <c r="AI168" s="889">
        <f t="shared" si="162"/>
        <v>0</v>
      </c>
      <c r="AJ168" s="890">
        <f t="shared" si="162"/>
        <v>0</v>
      </c>
      <c r="AK168" s="891">
        <f t="shared" si="162"/>
        <v>0</v>
      </c>
      <c r="AL168" s="889">
        <f t="shared" si="162"/>
        <v>0</v>
      </c>
      <c r="AM168" s="892">
        <f t="shared" si="162"/>
        <v>4425</v>
      </c>
      <c r="AP168" s="1420">
        <f t="shared" si="154"/>
        <v>219</v>
      </c>
      <c r="AQ168" s="1420">
        <f t="shared" si="155"/>
        <v>1045</v>
      </c>
      <c r="AR168" s="1420">
        <f t="shared" si="156"/>
        <v>1406</v>
      </c>
      <c r="AS168" s="1420">
        <f t="shared" si="157"/>
        <v>1755</v>
      </c>
      <c r="AT168" s="1420">
        <f t="shared" si="158"/>
        <v>0</v>
      </c>
      <c r="AU168" s="1420">
        <f t="shared" si="159"/>
        <v>0</v>
      </c>
    </row>
    <row r="169" spans="1:47" s="1310" customFormat="1" ht="31.2" hidden="1" outlineLevel="1" x14ac:dyDescent="0.25">
      <c r="A169" s="1316" t="s">
        <v>709</v>
      </c>
      <c r="B169" s="894">
        <f t="shared" ref="B169:AM169" si="163">SUMIF($AO$6:$AO$61,"&lt;9",B6:B61)</f>
        <v>0</v>
      </c>
      <c r="C169" s="894">
        <f t="shared" si="163"/>
        <v>0</v>
      </c>
      <c r="D169" s="894">
        <f t="shared" si="163"/>
        <v>0</v>
      </c>
      <c r="E169" s="894">
        <f t="shared" si="163"/>
        <v>0</v>
      </c>
      <c r="F169" s="894">
        <f t="shared" si="163"/>
        <v>480</v>
      </c>
      <c r="G169" s="894">
        <f t="shared" si="163"/>
        <v>0</v>
      </c>
      <c r="H169" s="1317">
        <f t="shared" si="163"/>
        <v>0</v>
      </c>
      <c r="I169" s="1318">
        <f t="shared" si="163"/>
        <v>720</v>
      </c>
      <c r="J169" s="894">
        <f t="shared" si="163"/>
        <v>720</v>
      </c>
      <c r="K169" s="894">
        <f t="shared" si="163"/>
        <v>480</v>
      </c>
      <c r="L169" s="894">
        <f t="shared" si="163"/>
        <v>480</v>
      </c>
      <c r="M169" s="894">
        <f t="shared" si="163"/>
        <v>480</v>
      </c>
      <c r="N169" s="894">
        <f t="shared" si="163"/>
        <v>720</v>
      </c>
      <c r="O169" s="1317">
        <f t="shared" si="163"/>
        <v>0</v>
      </c>
      <c r="P169" s="1318">
        <f t="shared" si="163"/>
        <v>720</v>
      </c>
      <c r="Q169" s="894">
        <f t="shared" si="163"/>
        <v>720</v>
      </c>
      <c r="R169" s="894">
        <f t="shared" si="163"/>
        <v>480</v>
      </c>
      <c r="S169" s="894">
        <f t="shared" si="163"/>
        <v>480</v>
      </c>
      <c r="T169" s="894">
        <f t="shared" si="163"/>
        <v>480</v>
      </c>
      <c r="U169" s="894">
        <f t="shared" si="163"/>
        <v>720</v>
      </c>
      <c r="V169" s="1317">
        <f t="shared" si="163"/>
        <v>0</v>
      </c>
      <c r="W169" s="1318">
        <f t="shared" si="163"/>
        <v>720</v>
      </c>
      <c r="X169" s="894">
        <f t="shared" si="163"/>
        <v>720</v>
      </c>
      <c r="Y169" s="894">
        <f t="shared" si="163"/>
        <v>480</v>
      </c>
      <c r="Z169" s="894">
        <f t="shared" si="163"/>
        <v>480</v>
      </c>
      <c r="AA169" s="894">
        <f t="shared" si="163"/>
        <v>655</v>
      </c>
      <c r="AB169" s="894">
        <f t="shared" si="163"/>
        <v>0</v>
      </c>
      <c r="AC169" s="1317">
        <f t="shared" si="163"/>
        <v>0</v>
      </c>
      <c r="AD169" s="1318">
        <f t="shared" si="163"/>
        <v>0</v>
      </c>
      <c r="AE169" s="894">
        <f t="shared" si="163"/>
        <v>0</v>
      </c>
      <c r="AF169" s="894">
        <f t="shared" si="163"/>
        <v>0</v>
      </c>
      <c r="AG169" s="894">
        <f t="shared" si="163"/>
        <v>0</v>
      </c>
      <c r="AH169" s="894">
        <f t="shared" si="163"/>
        <v>0</v>
      </c>
      <c r="AI169" s="894">
        <f t="shared" si="163"/>
        <v>0</v>
      </c>
      <c r="AJ169" s="1317">
        <f t="shared" si="163"/>
        <v>0</v>
      </c>
      <c r="AK169" s="1318">
        <f t="shared" si="163"/>
        <v>0</v>
      </c>
      <c r="AL169" s="894">
        <f t="shared" si="163"/>
        <v>0</v>
      </c>
      <c r="AM169" s="1319">
        <f t="shared" si="163"/>
        <v>10735</v>
      </c>
      <c r="AP169" s="1420">
        <f t="shared" si="154"/>
        <v>480</v>
      </c>
      <c r="AQ169" s="1420">
        <f t="shared" si="155"/>
        <v>3600</v>
      </c>
      <c r="AR169" s="1420">
        <f t="shared" si="156"/>
        <v>3600</v>
      </c>
      <c r="AS169" s="1420">
        <f t="shared" si="157"/>
        <v>3055</v>
      </c>
      <c r="AT169" s="1420">
        <f t="shared" si="158"/>
        <v>0</v>
      </c>
      <c r="AU169" s="1420">
        <f t="shared" si="159"/>
        <v>0</v>
      </c>
    </row>
    <row r="170" spans="1:47" s="1310" customFormat="1" ht="31.2" hidden="1" outlineLevel="1" x14ac:dyDescent="0.25">
      <c r="A170" s="1311" t="s">
        <v>666</v>
      </c>
      <c r="B170" s="1312">
        <f t="shared" ref="B170:AM170" si="164">SUMIFS(B6:B61,$A$6:$A$61,"=LTD*",$AO$6:$AO$61,"&gt;11")</f>
        <v>0</v>
      </c>
      <c r="C170" s="1312">
        <f t="shared" si="164"/>
        <v>0</v>
      </c>
      <c r="D170" s="1312">
        <f t="shared" si="164"/>
        <v>0</v>
      </c>
      <c r="E170" s="1312">
        <f t="shared" si="164"/>
        <v>0</v>
      </c>
      <c r="F170" s="1312">
        <f t="shared" si="164"/>
        <v>1200</v>
      </c>
      <c r="G170" s="1312">
        <f t="shared" si="164"/>
        <v>0</v>
      </c>
      <c r="H170" s="1313">
        <f t="shared" si="164"/>
        <v>0</v>
      </c>
      <c r="I170" s="1314">
        <f t="shared" si="164"/>
        <v>1200</v>
      </c>
      <c r="J170" s="1312">
        <f t="shared" si="164"/>
        <v>960</v>
      </c>
      <c r="K170" s="1312">
        <f t="shared" si="164"/>
        <v>960</v>
      </c>
      <c r="L170" s="1312">
        <f t="shared" si="164"/>
        <v>960</v>
      </c>
      <c r="M170" s="1312">
        <f t="shared" si="164"/>
        <v>960</v>
      </c>
      <c r="N170" s="1312">
        <f t="shared" si="164"/>
        <v>720</v>
      </c>
      <c r="O170" s="1313">
        <f t="shared" si="164"/>
        <v>0</v>
      </c>
      <c r="P170" s="1314">
        <f t="shared" si="164"/>
        <v>960</v>
      </c>
      <c r="Q170" s="1312">
        <f t="shared" si="164"/>
        <v>960</v>
      </c>
      <c r="R170" s="1312">
        <f t="shared" si="164"/>
        <v>1200</v>
      </c>
      <c r="S170" s="1312">
        <f t="shared" si="164"/>
        <v>734</v>
      </c>
      <c r="T170" s="1312">
        <f t="shared" si="164"/>
        <v>960</v>
      </c>
      <c r="U170" s="1312">
        <f t="shared" si="164"/>
        <v>720</v>
      </c>
      <c r="V170" s="1313">
        <f t="shared" si="164"/>
        <v>0</v>
      </c>
      <c r="W170" s="1314">
        <f t="shared" si="164"/>
        <v>960</v>
      </c>
      <c r="X170" s="1312">
        <f t="shared" si="164"/>
        <v>960</v>
      </c>
      <c r="Y170" s="1312">
        <f t="shared" si="164"/>
        <v>960</v>
      </c>
      <c r="Z170" s="1312">
        <f t="shared" si="164"/>
        <v>720</v>
      </c>
      <c r="AA170" s="1312">
        <f t="shared" si="164"/>
        <v>960</v>
      </c>
      <c r="AB170" s="1312">
        <f t="shared" si="164"/>
        <v>0</v>
      </c>
      <c r="AC170" s="1313">
        <f t="shared" si="164"/>
        <v>0</v>
      </c>
      <c r="AD170" s="1314">
        <f t="shared" si="164"/>
        <v>0</v>
      </c>
      <c r="AE170" s="1312">
        <f t="shared" si="164"/>
        <v>0</v>
      </c>
      <c r="AF170" s="1312">
        <f t="shared" si="164"/>
        <v>0</v>
      </c>
      <c r="AG170" s="1312">
        <f t="shared" si="164"/>
        <v>0</v>
      </c>
      <c r="AH170" s="1312">
        <f t="shared" si="164"/>
        <v>0</v>
      </c>
      <c r="AI170" s="1312">
        <f t="shared" si="164"/>
        <v>0</v>
      </c>
      <c r="AJ170" s="1313">
        <f t="shared" si="164"/>
        <v>0</v>
      </c>
      <c r="AK170" s="1314">
        <f t="shared" si="164"/>
        <v>0</v>
      </c>
      <c r="AL170" s="1312">
        <f t="shared" si="164"/>
        <v>0</v>
      </c>
      <c r="AM170" s="1315">
        <f t="shared" si="164"/>
        <v>17054</v>
      </c>
      <c r="AP170" s="1421">
        <f t="shared" si="154"/>
        <v>1200</v>
      </c>
      <c r="AQ170" s="1421">
        <f t="shared" si="155"/>
        <v>5760</v>
      </c>
      <c r="AR170" s="1421">
        <f t="shared" si="156"/>
        <v>5534</v>
      </c>
      <c r="AS170" s="1421">
        <f t="shared" si="157"/>
        <v>4560</v>
      </c>
      <c r="AT170" s="1421">
        <f t="shared" si="158"/>
        <v>0</v>
      </c>
      <c r="AU170" s="1421">
        <f t="shared" si="159"/>
        <v>0</v>
      </c>
    </row>
    <row r="171" spans="1:47" hidden="1" outlineLevel="1" x14ac:dyDescent="0.25">
      <c r="AP171" s="1417"/>
      <c r="AQ171" s="1417"/>
      <c r="AR171" s="1417"/>
      <c r="AS171" s="1417"/>
      <c r="AT171" s="1417"/>
      <c r="AU171" s="1417"/>
    </row>
    <row r="172" spans="1:47" collapsed="1" x14ac:dyDescent="0.25">
      <c r="AP172" s="1417"/>
      <c r="AQ172" s="1417"/>
      <c r="AR172" s="1417"/>
      <c r="AS172" s="1417"/>
      <c r="AT172" s="1417"/>
      <c r="AU172" s="1417"/>
    </row>
    <row r="173" spans="1:47" x14ac:dyDescent="0.25">
      <c r="AP173" s="1417"/>
      <c r="AQ173" s="1417"/>
      <c r="AR173" s="1417"/>
      <c r="AS173" s="1417"/>
      <c r="AT173" s="1417"/>
      <c r="AU173" s="1417"/>
    </row>
    <row r="174" spans="1:47" x14ac:dyDescent="0.25">
      <c r="AP174" s="1417"/>
      <c r="AQ174" s="1417"/>
      <c r="AR174" s="1417"/>
      <c r="AS174" s="1417"/>
      <c r="AT174" s="1417"/>
      <c r="AU174" s="1417"/>
    </row>
    <row r="175" spans="1:47" x14ac:dyDescent="0.25">
      <c r="AP175" s="1417"/>
      <c r="AQ175" s="1417"/>
      <c r="AR175" s="1417"/>
      <c r="AS175" s="1417"/>
      <c r="AT175" s="1417"/>
      <c r="AU175" s="1417"/>
    </row>
    <row r="176" spans="1:47" x14ac:dyDescent="0.25">
      <c r="AP176" s="1417"/>
      <c r="AQ176" s="1417"/>
      <c r="AR176" s="1417"/>
      <c r="AS176" s="1417"/>
      <c r="AT176" s="1417"/>
      <c r="AU176" s="1417"/>
    </row>
    <row r="177" spans="42:47" x14ac:dyDescent="0.25">
      <c r="AP177" s="1417"/>
      <c r="AQ177" s="1417"/>
      <c r="AR177" s="1417"/>
      <c r="AS177" s="1417"/>
      <c r="AT177" s="1417"/>
      <c r="AU177" s="1417"/>
    </row>
    <row r="178" spans="42:47" x14ac:dyDescent="0.25">
      <c r="AP178" s="1417"/>
      <c r="AQ178" s="1417"/>
      <c r="AR178" s="1417"/>
      <c r="AS178" s="1417"/>
      <c r="AT178" s="1417"/>
      <c r="AU178" s="1417"/>
    </row>
    <row r="179" spans="42:47" x14ac:dyDescent="0.25">
      <c r="AP179" s="1417"/>
      <c r="AQ179" s="1417"/>
      <c r="AR179" s="1417"/>
      <c r="AS179" s="1417"/>
      <c r="AT179" s="1417"/>
      <c r="AU179" s="1417"/>
    </row>
    <row r="180" spans="42:47" x14ac:dyDescent="0.25">
      <c r="AP180" s="1417"/>
      <c r="AQ180" s="1417"/>
      <c r="AR180" s="1417"/>
      <c r="AS180" s="1417"/>
      <c r="AT180" s="1417"/>
      <c r="AU180" s="1417"/>
    </row>
    <row r="181" spans="42:47" x14ac:dyDescent="0.25">
      <c r="AP181" s="1417"/>
      <c r="AQ181" s="1417"/>
      <c r="AR181" s="1417"/>
      <c r="AS181" s="1417"/>
      <c r="AT181" s="1417"/>
      <c r="AU181" s="1417"/>
    </row>
    <row r="182" spans="42:47" x14ac:dyDescent="0.25">
      <c r="AP182" s="1417"/>
      <c r="AQ182" s="1417"/>
      <c r="AR182" s="1417"/>
      <c r="AS182" s="1417"/>
      <c r="AT182" s="1417"/>
      <c r="AU182" s="1417"/>
    </row>
    <row r="183" spans="42:47" x14ac:dyDescent="0.25">
      <c r="AP183" s="1417"/>
      <c r="AQ183" s="1417"/>
      <c r="AR183" s="1417"/>
      <c r="AS183" s="1417"/>
      <c r="AT183" s="1417"/>
      <c r="AU183" s="1417"/>
    </row>
    <row r="184" spans="42:47" x14ac:dyDescent="0.25">
      <c r="AP184" s="1417"/>
      <c r="AQ184" s="1417"/>
      <c r="AR184" s="1417"/>
      <c r="AS184" s="1417"/>
      <c r="AT184" s="1417"/>
      <c r="AU184" s="1417"/>
    </row>
    <row r="185" spans="42:47" x14ac:dyDescent="0.25">
      <c r="AP185" s="1417"/>
      <c r="AQ185" s="1417"/>
      <c r="AR185" s="1417"/>
      <c r="AS185" s="1417"/>
      <c r="AT185" s="1417"/>
      <c r="AU185" s="1417"/>
    </row>
    <row r="186" spans="42:47" x14ac:dyDescent="0.25">
      <c r="AP186" s="1417"/>
      <c r="AQ186" s="1417"/>
      <c r="AR186" s="1417"/>
      <c r="AS186" s="1417"/>
      <c r="AT186" s="1417"/>
      <c r="AU186" s="1417"/>
    </row>
    <row r="187" spans="42:47" x14ac:dyDescent="0.25">
      <c r="AP187" s="1417"/>
      <c r="AQ187" s="1417"/>
      <c r="AR187" s="1417"/>
      <c r="AS187" s="1417"/>
      <c r="AT187" s="1417"/>
      <c r="AU187" s="1417"/>
    </row>
    <row r="188" spans="42:47" x14ac:dyDescent="0.25">
      <c r="AP188" s="1417"/>
      <c r="AQ188" s="1417"/>
      <c r="AR188" s="1417"/>
      <c r="AS188" s="1417"/>
      <c r="AT188" s="1417"/>
      <c r="AU188" s="1417"/>
    </row>
    <row r="189" spans="42:47" x14ac:dyDescent="0.25">
      <c r="AP189" s="1417"/>
      <c r="AQ189" s="1417"/>
      <c r="AR189" s="1417"/>
      <c r="AS189" s="1417"/>
      <c r="AT189" s="1417"/>
      <c r="AU189" s="1417"/>
    </row>
    <row r="190" spans="42:47" x14ac:dyDescent="0.25">
      <c r="AP190" s="1417"/>
      <c r="AQ190" s="1417"/>
      <c r="AR190" s="1417"/>
      <c r="AS190" s="1417"/>
      <c r="AT190" s="1417"/>
      <c r="AU190" s="1417"/>
    </row>
    <row r="191" spans="42:47" x14ac:dyDescent="0.25">
      <c r="AP191" s="1417"/>
      <c r="AQ191" s="1417"/>
      <c r="AR191" s="1417"/>
      <c r="AS191" s="1417"/>
      <c r="AT191" s="1417"/>
      <c r="AU191" s="1417"/>
    </row>
    <row r="192" spans="42:47" x14ac:dyDescent="0.25">
      <c r="AP192" s="1417"/>
      <c r="AQ192" s="1417"/>
      <c r="AR192" s="1417"/>
      <c r="AS192" s="1417"/>
      <c r="AT192" s="1417"/>
      <c r="AU192" s="1417"/>
    </row>
    <row r="193" spans="42:47" x14ac:dyDescent="0.25">
      <c r="AP193" s="1417"/>
      <c r="AQ193" s="1417"/>
      <c r="AR193" s="1417"/>
      <c r="AS193" s="1417"/>
      <c r="AT193" s="1417"/>
      <c r="AU193" s="1417"/>
    </row>
    <row r="194" spans="42:47" x14ac:dyDescent="0.25">
      <c r="AP194" s="1417"/>
      <c r="AQ194" s="1417"/>
      <c r="AR194" s="1417"/>
      <c r="AS194" s="1417"/>
      <c r="AT194" s="1417"/>
      <c r="AU194" s="1417"/>
    </row>
    <row r="195" spans="42:47" x14ac:dyDescent="0.25">
      <c r="AP195" s="1417"/>
      <c r="AQ195" s="1417"/>
      <c r="AR195" s="1417"/>
      <c r="AS195" s="1417"/>
      <c r="AT195" s="1417"/>
      <c r="AU195" s="1417"/>
    </row>
    <row r="196" spans="42:47" x14ac:dyDescent="0.25">
      <c r="AP196" s="1417"/>
      <c r="AQ196" s="1417"/>
      <c r="AR196" s="1417"/>
      <c r="AS196" s="1417"/>
      <c r="AT196" s="1417"/>
      <c r="AU196" s="1417"/>
    </row>
    <row r="197" spans="42:47" x14ac:dyDescent="0.25">
      <c r="AP197" s="1417"/>
      <c r="AQ197" s="1417"/>
      <c r="AR197" s="1417"/>
      <c r="AS197" s="1417"/>
      <c r="AT197" s="1417"/>
      <c r="AU197" s="1417"/>
    </row>
    <row r="198" spans="42:47" x14ac:dyDescent="0.25">
      <c r="AP198" s="1417"/>
      <c r="AQ198" s="1417"/>
      <c r="AR198" s="1417"/>
      <c r="AS198" s="1417"/>
      <c r="AT198" s="1417"/>
      <c r="AU198" s="1417"/>
    </row>
    <row r="199" spans="42:47" x14ac:dyDescent="0.25">
      <c r="AP199" s="1417"/>
      <c r="AQ199" s="1417"/>
      <c r="AR199" s="1417"/>
      <c r="AS199" s="1417"/>
      <c r="AT199" s="1417"/>
      <c r="AU199" s="1417"/>
    </row>
    <row r="200" spans="42:47" x14ac:dyDescent="0.25">
      <c r="AP200" s="1417"/>
      <c r="AQ200" s="1417"/>
      <c r="AR200" s="1417"/>
      <c r="AS200" s="1417"/>
      <c r="AT200" s="1417"/>
      <c r="AU200" s="1417"/>
    </row>
    <row r="201" spans="42:47" x14ac:dyDescent="0.25">
      <c r="AP201" s="1417"/>
      <c r="AQ201" s="1417"/>
      <c r="AR201" s="1417"/>
      <c r="AS201" s="1417"/>
      <c r="AT201" s="1417"/>
      <c r="AU201" s="1417"/>
    </row>
    <row r="202" spans="42:47" x14ac:dyDescent="0.25">
      <c r="AP202" s="1417"/>
      <c r="AQ202" s="1417"/>
      <c r="AR202" s="1417"/>
      <c r="AS202" s="1417"/>
      <c r="AT202" s="1417"/>
      <c r="AU202" s="1417"/>
    </row>
    <row r="203" spans="42:47" x14ac:dyDescent="0.25">
      <c r="AP203" s="1417"/>
      <c r="AQ203" s="1417"/>
      <c r="AR203" s="1417"/>
      <c r="AS203" s="1417"/>
      <c r="AT203" s="1417"/>
      <c r="AU203" s="1417"/>
    </row>
    <row r="204" spans="42:47" x14ac:dyDescent="0.25">
      <c r="AP204" s="1417"/>
      <c r="AQ204" s="1417"/>
      <c r="AR204" s="1417"/>
      <c r="AS204" s="1417"/>
      <c r="AT204" s="1417"/>
      <c r="AU204" s="1417"/>
    </row>
    <row r="205" spans="42:47" x14ac:dyDescent="0.25">
      <c r="AP205" s="1417"/>
      <c r="AQ205" s="1417"/>
      <c r="AR205" s="1417"/>
      <c r="AS205" s="1417"/>
      <c r="AT205" s="1417"/>
      <c r="AU205" s="1417"/>
    </row>
    <row r="206" spans="42:47" x14ac:dyDescent="0.25">
      <c r="AP206" s="1417"/>
      <c r="AQ206" s="1417"/>
      <c r="AR206" s="1417"/>
      <c r="AS206" s="1417"/>
      <c r="AT206" s="1417"/>
      <c r="AU206" s="1417"/>
    </row>
    <row r="207" spans="42:47" x14ac:dyDescent="0.25">
      <c r="AP207" s="1417"/>
      <c r="AQ207" s="1417"/>
      <c r="AR207" s="1417"/>
      <c r="AS207" s="1417"/>
      <c r="AT207" s="1417"/>
      <c r="AU207" s="1417"/>
    </row>
    <row r="208" spans="42:47" x14ac:dyDescent="0.25">
      <c r="AP208" s="1417"/>
      <c r="AQ208" s="1417"/>
      <c r="AR208" s="1417"/>
      <c r="AS208" s="1417"/>
      <c r="AT208" s="1417"/>
      <c r="AU208" s="1417"/>
    </row>
    <row r="209" spans="42:47" x14ac:dyDescent="0.25">
      <c r="AP209" s="1417"/>
      <c r="AQ209" s="1417"/>
      <c r="AR209" s="1417"/>
      <c r="AS209" s="1417"/>
      <c r="AT209" s="1417"/>
      <c r="AU209" s="1417"/>
    </row>
    <row r="210" spans="42:47" x14ac:dyDescent="0.25">
      <c r="AP210" s="1417"/>
      <c r="AQ210" s="1417"/>
      <c r="AR210" s="1417"/>
      <c r="AS210" s="1417"/>
      <c r="AT210" s="1417"/>
      <c r="AU210" s="1417"/>
    </row>
    <row r="211" spans="42:47" x14ac:dyDescent="0.25">
      <c r="AP211" s="1417"/>
      <c r="AQ211" s="1417"/>
      <c r="AR211" s="1417"/>
      <c r="AS211" s="1417"/>
      <c r="AT211" s="1417"/>
      <c r="AU211" s="1417"/>
    </row>
    <row r="212" spans="42:47" x14ac:dyDescent="0.25">
      <c r="AP212" s="1417"/>
      <c r="AQ212" s="1417"/>
      <c r="AR212" s="1417"/>
      <c r="AS212" s="1417"/>
      <c r="AT212" s="1417"/>
      <c r="AU212" s="1417"/>
    </row>
    <row r="213" spans="42:47" x14ac:dyDescent="0.25">
      <c r="AP213" s="1417"/>
      <c r="AQ213" s="1417"/>
      <c r="AR213" s="1417"/>
      <c r="AS213" s="1417"/>
      <c r="AT213" s="1417"/>
      <c r="AU213" s="1417"/>
    </row>
    <row r="214" spans="42:47" x14ac:dyDescent="0.25">
      <c r="AP214" s="1417"/>
      <c r="AQ214" s="1417"/>
      <c r="AR214" s="1417"/>
      <c r="AS214" s="1417"/>
      <c r="AT214" s="1417"/>
      <c r="AU214" s="1417"/>
    </row>
    <row r="215" spans="42:47" x14ac:dyDescent="0.25">
      <c r="AP215" s="1417"/>
      <c r="AQ215" s="1417"/>
      <c r="AR215" s="1417"/>
      <c r="AS215" s="1417"/>
      <c r="AT215" s="1417"/>
      <c r="AU215" s="1417"/>
    </row>
    <row r="216" spans="42:47" x14ac:dyDescent="0.25">
      <c r="AP216" s="1417"/>
      <c r="AQ216" s="1417"/>
      <c r="AR216" s="1417"/>
      <c r="AS216" s="1417"/>
      <c r="AT216" s="1417"/>
      <c r="AU216" s="1417"/>
    </row>
    <row r="217" spans="42:47" x14ac:dyDescent="0.25">
      <c r="AP217" s="1417"/>
      <c r="AQ217" s="1417"/>
      <c r="AR217" s="1417"/>
      <c r="AS217" s="1417"/>
      <c r="AT217" s="1417"/>
      <c r="AU217" s="1417"/>
    </row>
    <row r="218" spans="42:47" x14ac:dyDescent="0.25">
      <c r="AP218" s="1417"/>
      <c r="AQ218" s="1417"/>
      <c r="AR218" s="1417"/>
      <c r="AS218" s="1417"/>
      <c r="AT218" s="1417"/>
      <c r="AU218" s="1417"/>
    </row>
    <row r="219" spans="42:47" x14ac:dyDescent="0.25"/>
    <row r="220" spans="42:47" x14ac:dyDescent="0.25"/>
    <row r="221" spans="42:47" x14ac:dyDescent="0.25"/>
    <row r="222" spans="42:47" x14ac:dyDescent="0.25"/>
    <row r="223" spans="42:47" x14ac:dyDescent="0.25"/>
    <row r="224" spans="42:47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</sheetData>
  <autoFilter ref="A5:AM120"/>
  <sortState ref="A6:A34">
    <sortCondition ref="A6"/>
  </sortState>
  <mergeCells count="10">
    <mergeCell ref="AN108:AN117"/>
    <mergeCell ref="A1:O2"/>
    <mergeCell ref="AN62:AN93"/>
    <mergeCell ref="AN94:AN107"/>
    <mergeCell ref="AN3:AN5"/>
    <mergeCell ref="AD1:AM2"/>
    <mergeCell ref="AA1:AB2"/>
    <mergeCell ref="AN6:AN35"/>
    <mergeCell ref="AN36:AN51"/>
    <mergeCell ref="AN52:AN61"/>
  </mergeCells>
  <phoneticPr fontId="0" type="noConversion"/>
  <conditionalFormatting sqref="B5:I6 B73:I73 B17:I17 B84:I86 B102:I102 B24:I26 B13:I13 P5:AL6 P54:AL54 B54:I54 B76:I76 P118:AM119 B67:I69 P107:AL107 B107:I107 P56:AL56 P15:AL17 B15:I15 B3:AL4 P19:AL19 B19:I19 P49:AL52 B49:I52 P42:AL44 B42:I44 B46:I47 P46:AL47 P23:AL26 P8:AL13 B8:I11 B32:O40 P31:AL40 B74:AL74 B88:O100 B78:O81 P76:AL102 P67:AL73 B59:O65 P58:AL65">
    <cfRule type="expression" dxfId="3183" priority="306" stopIfTrue="1">
      <formula>B$3="sáb"</formula>
    </cfRule>
    <cfRule type="expression" dxfId="3182" priority="307" stopIfTrue="1">
      <formula>B$3="dom"</formula>
    </cfRule>
  </conditionalFormatting>
  <conditionalFormatting sqref="B119">
    <cfRule type="expression" dxfId="3181" priority="234" stopIfTrue="1">
      <formula>B$3="sáb"</formula>
    </cfRule>
    <cfRule type="expression" dxfId="3180" priority="235" stopIfTrue="1">
      <formula>B$3="dom"</formula>
    </cfRule>
  </conditionalFormatting>
  <conditionalFormatting sqref="B23:I23">
    <cfRule type="expression" dxfId="3179" priority="210" stopIfTrue="1">
      <formula>B$3="sáb"</formula>
    </cfRule>
    <cfRule type="expression" dxfId="3178" priority="211" stopIfTrue="1">
      <formula>B$3="dom"</formula>
    </cfRule>
  </conditionalFormatting>
  <conditionalFormatting sqref="B12:I12">
    <cfRule type="expression" dxfId="3177" priority="244" stopIfTrue="1">
      <formula>B$3="sáb"</formula>
    </cfRule>
    <cfRule type="expression" dxfId="3176" priority="245" stopIfTrue="1">
      <formula>B$3="dom"</formula>
    </cfRule>
  </conditionalFormatting>
  <conditionalFormatting sqref="B77:I77">
    <cfRule type="expression" dxfId="3175" priority="242" stopIfTrue="1">
      <formula>B$3="sáb"</formula>
    </cfRule>
    <cfRule type="expression" dxfId="3174" priority="243" stopIfTrue="1">
      <formula>B$3="dom"</formula>
    </cfRule>
  </conditionalFormatting>
  <conditionalFormatting sqref="B77:I77">
    <cfRule type="expression" dxfId="3173" priority="240" stopIfTrue="1">
      <formula>B$3="sáb"</formula>
    </cfRule>
    <cfRule type="expression" dxfId="3172" priority="241" stopIfTrue="1">
      <formula>B$3="dom"</formula>
    </cfRule>
  </conditionalFormatting>
  <conditionalFormatting sqref="B119:I119">
    <cfRule type="expression" dxfId="3171" priority="232" stopIfTrue="1">
      <formula>B$3="sáb"</formula>
    </cfRule>
    <cfRule type="expression" dxfId="3170" priority="233" stopIfTrue="1">
      <formula>B$3="dom"</formula>
    </cfRule>
  </conditionalFormatting>
  <conditionalFormatting sqref="B118">
    <cfRule type="expression" dxfId="3169" priority="238" stopIfTrue="1">
      <formula>B$3="sáb"</formula>
    </cfRule>
    <cfRule type="expression" dxfId="3168" priority="239" stopIfTrue="1">
      <formula>B$3="dom"</formula>
    </cfRule>
  </conditionalFormatting>
  <conditionalFormatting sqref="B118:I118">
    <cfRule type="expression" dxfId="3167" priority="236" stopIfTrue="1">
      <formula>B$3="sáb"</formula>
    </cfRule>
    <cfRule type="expression" dxfId="3166" priority="237" stopIfTrue="1">
      <formula>B$3="dom"</formula>
    </cfRule>
  </conditionalFormatting>
  <conditionalFormatting sqref="B70:I72">
    <cfRule type="expression" dxfId="3165" priority="230" stopIfTrue="1">
      <formula>B$3="sáb"</formula>
    </cfRule>
    <cfRule type="expression" dxfId="3164" priority="231" stopIfTrue="1">
      <formula>B$3="dom"</formula>
    </cfRule>
  </conditionalFormatting>
  <conditionalFormatting sqref="B16:I16">
    <cfRule type="expression" dxfId="3163" priority="228" stopIfTrue="1">
      <formula>B$3="sáb"</formula>
    </cfRule>
    <cfRule type="expression" dxfId="3162" priority="229" stopIfTrue="1">
      <formula>B$3="dom"</formula>
    </cfRule>
  </conditionalFormatting>
  <conditionalFormatting sqref="B31:I31">
    <cfRule type="expression" dxfId="3161" priority="226" stopIfTrue="1">
      <formula>B$3="sáb"</formula>
    </cfRule>
    <cfRule type="expression" dxfId="3160" priority="227" stopIfTrue="1">
      <formula>B$3="dom"</formula>
    </cfRule>
  </conditionalFormatting>
  <conditionalFormatting sqref="B58:I58">
    <cfRule type="expression" dxfId="3159" priority="224" stopIfTrue="1">
      <formula>B$3="sáb"</formula>
    </cfRule>
    <cfRule type="expression" dxfId="3158" priority="225" stopIfTrue="1">
      <formula>B$3="dom"</formula>
    </cfRule>
  </conditionalFormatting>
  <conditionalFormatting sqref="B82:I82">
    <cfRule type="expression" dxfId="3157" priority="220" stopIfTrue="1">
      <formula>B$3="sáb"</formula>
    </cfRule>
    <cfRule type="expression" dxfId="3156" priority="221" stopIfTrue="1">
      <formula>B$3="dom"</formula>
    </cfRule>
  </conditionalFormatting>
  <conditionalFormatting sqref="B83:I83">
    <cfRule type="expression" dxfId="3155" priority="218" stopIfTrue="1">
      <formula>B$3="sáb"</formula>
    </cfRule>
    <cfRule type="expression" dxfId="3154" priority="219" stopIfTrue="1">
      <formula>B$3="dom"</formula>
    </cfRule>
  </conditionalFormatting>
  <conditionalFormatting sqref="B56:I56">
    <cfRule type="expression" dxfId="3153" priority="216" stopIfTrue="1">
      <formula>B$3="sáb"</formula>
    </cfRule>
    <cfRule type="expression" dxfId="3152" priority="217" stopIfTrue="1">
      <formula>B$3="dom"</formula>
    </cfRule>
  </conditionalFormatting>
  <conditionalFormatting sqref="B87:I87">
    <cfRule type="expression" dxfId="3151" priority="214" stopIfTrue="1">
      <formula>B$3="sáb"</formula>
    </cfRule>
    <cfRule type="expression" dxfId="3150" priority="215" stopIfTrue="1">
      <formula>B$3="dom"</formula>
    </cfRule>
  </conditionalFormatting>
  <conditionalFormatting sqref="B101:I101">
    <cfRule type="expression" dxfId="3149" priority="212" stopIfTrue="1">
      <formula>B$3="sáb"</formula>
    </cfRule>
    <cfRule type="expression" dxfId="3148" priority="213" stopIfTrue="1">
      <formula>B$3="dom"</formula>
    </cfRule>
  </conditionalFormatting>
  <conditionalFormatting sqref="J23:O23">
    <cfRule type="expression" dxfId="3147" priority="172" stopIfTrue="1">
      <formula>J$3="sáb"</formula>
    </cfRule>
    <cfRule type="expression" dxfId="3146" priority="173" stopIfTrue="1">
      <formula>J$3="dom"</formula>
    </cfRule>
  </conditionalFormatting>
  <conditionalFormatting sqref="B9:I13 B15:I15">
    <cfRule type="expression" dxfId="3145" priority="206" stopIfTrue="1">
      <formula>B$3="sáb"</formula>
    </cfRule>
    <cfRule type="expression" dxfId="3144" priority="207" stopIfTrue="1">
      <formula>B$3="dom"</formula>
    </cfRule>
  </conditionalFormatting>
  <conditionalFormatting sqref="J5:O6 J73:O73 J17:O17 J84:O86 J102:O102 J24:O26 J13:O13 J54:O54 J76:O76 J67:O69 J107:O107 J15:O15 J19:O19 J49:O52 J42:O44 J46:O47 J8:O11">
    <cfRule type="expression" dxfId="3143" priority="204" stopIfTrue="1">
      <formula>J$3="sáb"</formula>
    </cfRule>
    <cfRule type="expression" dxfId="3142" priority="205" stopIfTrue="1">
      <formula>J$3="dom"</formula>
    </cfRule>
  </conditionalFormatting>
  <conditionalFormatting sqref="J12:O12">
    <cfRule type="expression" dxfId="3141" priority="202" stopIfTrue="1">
      <formula>J$3="sáb"</formula>
    </cfRule>
    <cfRule type="expression" dxfId="3140" priority="203" stopIfTrue="1">
      <formula>J$3="dom"</formula>
    </cfRule>
  </conditionalFormatting>
  <conditionalFormatting sqref="J77:O77">
    <cfRule type="expression" dxfId="3139" priority="200" stopIfTrue="1">
      <formula>J$3="sáb"</formula>
    </cfRule>
    <cfRule type="expression" dxfId="3138" priority="201" stopIfTrue="1">
      <formula>J$3="dom"</formula>
    </cfRule>
  </conditionalFormatting>
  <conditionalFormatting sqref="J77:O77">
    <cfRule type="expression" dxfId="3137" priority="198" stopIfTrue="1">
      <formula>J$3="sáb"</formula>
    </cfRule>
    <cfRule type="expression" dxfId="3136" priority="199" stopIfTrue="1">
      <formula>J$3="dom"</formula>
    </cfRule>
  </conditionalFormatting>
  <conditionalFormatting sqref="J119:O119">
    <cfRule type="expression" dxfId="3135" priority="194" stopIfTrue="1">
      <formula>J$3="sáb"</formula>
    </cfRule>
    <cfRule type="expression" dxfId="3134" priority="195" stopIfTrue="1">
      <formula>J$3="dom"</formula>
    </cfRule>
  </conditionalFormatting>
  <conditionalFormatting sqref="J118:O118">
    <cfRule type="expression" dxfId="3133" priority="196" stopIfTrue="1">
      <formula>J$3="sáb"</formula>
    </cfRule>
    <cfRule type="expression" dxfId="3132" priority="197" stopIfTrue="1">
      <formula>J$3="dom"</formula>
    </cfRule>
  </conditionalFormatting>
  <conditionalFormatting sqref="J70:O72">
    <cfRule type="expression" dxfId="3131" priority="192" stopIfTrue="1">
      <formula>J$3="sáb"</formula>
    </cfRule>
    <cfRule type="expression" dxfId="3130" priority="193" stopIfTrue="1">
      <formula>J$3="dom"</formula>
    </cfRule>
  </conditionalFormatting>
  <conditionalFormatting sqref="J16:O16">
    <cfRule type="expression" dxfId="3129" priority="190" stopIfTrue="1">
      <formula>J$3="sáb"</formula>
    </cfRule>
    <cfRule type="expression" dxfId="3128" priority="191" stopIfTrue="1">
      <formula>J$3="dom"</formula>
    </cfRule>
  </conditionalFormatting>
  <conditionalFormatting sqref="J31:O31">
    <cfRule type="expression" dxfId="3127" priority="188" stopIfTrue="1">
      <formula>J$3="sáb"</formula>
    </cfRule>
    <cfRule type="expression" dxfId="3126" priority="189" stopIfTrue="1">
      <formula>J$3="dom"</formula>
    </cfRule>
  </conditionalFormatting>
  <conditionalFormatting sqref="J58:O58">
    <cfRule type="expression" dxfId="3125" priority="186" stopIfTrue="1">
      <formula>J$3="sáb"</formula>
    </cfRule>
    <cfRule type="expression" dxfId="3124" priority="187" stopIfTrue="1">
      <formula>J$3="dom"</formula>
    </cfRule>
  </conditionalFormatting>
  <conditionalFormatting sqref="J82:O82">
    <cfRule type="expression" dxfId="3123" priority="182" stopIfTrue="1">
      <formula>J$3="sáb"</formula>
    </cfRule>
    <cfRule type="expression" dxfId="3122" priority="183" stopIfTrue="1">
      <formula>J$3="dom"</formula>
    </cfRule>
  </conditionalFormatting>
  <conditionalFormatting sqref="J83:O83">
    <cfRule type="expression" dxfId="3121" priority="180" stopIfTrue="1">
      <formula>J$3="sáb"</formula>
    </cfRule>
    <cfRule type="expression" dxfId="3120" priority="181" stopIfTrue="1">
      <formula>J$3="dom"</formula>
    </cfRule>
  </conditionalFormatting>
  <conditionalFormatting sqref="J56:O56">
    <cfRule type="expression" dxfId="3119" priority="178" stopIfTrue="1">
      <formula>J$3="sáb"</formula>
    </cfRule>
    <cfRule type="expression" dxfId="3118" priority="179" stopIfTrue="1">
      <formula>J$3="dom"</formula>
    </cfRule>
  </conditionalFormatting>
  <conditionalFormatting sqref="J87:O87">
    <cfRule type="expression" dxfId="3117" priority="176" stopIfTrue="1">
      <formula>J$3="sáb"</formula>
    </cfRule>
    <cfRule type="expression" dxfId="3116" priority="177" stopIfTrue="1">
      <formula>J$3="dom"</formula>
    </cfRule>
  </conditionalFormatting>
  <conditionalFormatting sqref="J101:O101">
    <cfRule type="expression" dxfId="3115" priority="174" stopIfTrue="1">
      <formula>J$3="sáb"</formula>
    </cfRule>
    <cfRule type="expression" dxfId="3114" priority="175" stopIfTrue="1">
      <formula>J$3="dom"</formula>
    </cfRule>
  </conditionalFormatting>
  <conditionalFormatting sqref="J9:O13 J15:O15">
    <cfRule type="expression" dxfId="3113" priority="170" stopIfTrue="1">
      <formula>J$3="sáb"</formula>
    </cfRule>
    <cfRule type="expression" dxfId="3112" priority="171" stopIfTrue="1">
      <formula>J$3="dom"</formula>
    </cfRule>
  </conditionalFormatting>
  <conditionalFormatting sqref="P53:AL53 B53:I53">
    <cfRule type="expression" dxfId="3111" priority="168" stopIfTrue="1">
      <formula>B$3="sáb"</formula>
    </cfRule>
    <cfRule type="expression" dxfId="3110" priority="169" stopIfTrue="1">
      <formula>B$3="dom"</formula>
    </cfRule>
  </conditionalFormatting>
  <conditionalFormatting sqref="J53:O53">
    <cfRule type="expression" dxfId="3109" priority="166" stopIfTrue="1">
      <formula>J$3="sáb"</formula>
    </cfRule>
    <cfRule type="expression" dxfId="3108" priority="167" stopIfTrue="1">
      <formula>J$3="dom"</formula>
    </cfRule>
  </conditionalFormatting>
  <conditionalFormatting sqref="P75:AL75 B75:I75">
    <cfRule type="expression" dxfId="3107" priority="164" stopIfTrue="1">
      <formula>B$3="sáb"</formula>
    </cfRule>
    <cfRule type="expression" dxfId="3106" priority="165" stopIfTrue="1">
      <formula>B$3="dom"</formula>
    </cfRule>
  </conditionalFormatting>
  <conditionalFormatting sqref="J75:O75">
    <cfRule type="expression" dxfId="3105" priority="162" stopIfTrue="1">
      <formula>J$3="sáb"</formula>
    </cfRule>
    <cfRule type="expression" dxfId="3104" priority="163" stopIfTrue="1">
      <formula>J$3="dom"</formula>
    </cfRule>
  </conditionalFormatting>
  <conditionalFormatting sqref="P30:AL30">
    <cfRule type="expression" dxfId="3103" priority="160" stopIfTrue="1">
      <formula>P$3="sáb"</formula>
    </cfRule>
    <cfRule type="expression" dxfId="3102" priority="161" stopIfTrue="1">
      <formula>P$3="dom"</formula>
    </cfRule>
  </conditionalFormatting>
  <conditionalFormatting sqref="B30:I30">
    <cfRule type="expression" dxfId="3101" priority="158" stopIfTrue="1">
      <formula>B$3="sáb"</formula>
    </cfRule>
    <cfRule type="expression" dxfId="3100" priority="159" stopIfTrue="1">
      <formula>B$3="dom"</formula>
    </cfRule>
  </conditionalFormatting>
  <conditionalFormatting sqref="J30:O30">
    <cfRule type="expression" dxfId="3099" priority="156" stopIfTrue="1">
      <formula>J$3="sáb"</formula>
    </cfRule>
    <cfRule type="expression" dxfId="3098" priority="157" stopIfTrue="1">
      <formula>J$3="dom"</formula>
    </cfRule>
  </conditionalFormatting>
  <conditionalFormatting sqref="P29:AL29">
    <cfRule type="expression" dxfId="3097" priority="154" stopIfTrue="1">
      <formula>P$3="sáb"</formula>
    </cfRule>
    <cfRule type="expression" dxfId="3096" priority="155" stopIfTrue="1">
      <formula>P$3="dom"</formula>
    </cfRule>
  </conditionalFormatting>
  <conditionalFormatting sqref="B29:I29">
    <cfRule type="expression" dxfId="3095" priority="152" stopIfTrue="1">
      <formula>B$3="sáb"</formula>
    </cfRule>
    <cfRule type="expression" dxfId="3094" priority="153" stopIfTrue="1">
      <formula>B$3="dom"</formula>
    </cfRule>
  </conditionalFormatting>
  <conditionalFormatting sqref="J29:O29">
    <cfRule type="expression" dxfId="3093" priority="150" stopIfTrue="1">
      <formula>J$3="sáb"</formula>
    </cfRule>
    <cfRule type="expression" dxfId="3092" priority="151" stopIfTrue="1">
      <formula>J$3="dom"</formula>
    </cfRule>
  </conditionalFormatting>
  <conditionalFormatting sqref="B108:I111 B113:I113 P108:AL113 P116:AL117 B116:I117">
    <cfRule type="expression" dxfId="3091" priority="148" stopIfTrue="1">
      <formula>B$3="sáb"</formula>
    </cfRule>
    <cfRule type="expression" dxfId="3090" priority="149" stopIfTrue="1">
      <formula>B$3="dom"</formula>
    </cfRule>
  </conditionalFormatting>
  <conditionalFormatting sqref="B112:I112">
    <cfRule type="expression" dxfId="3089" priority="146" stopIfTrue="1">
      <formula>B$3="sáb"</formula>
    </cfRule>
    <cfRule type="expression" dxfId="3088" priority="147" stopIfTrue="1">
      <formula>B$3="dom"</formula>
    </cfRule>
  </conditionalFormatting>
  <conditionalFormatting sqref="J108:O111 J113:O113 J116:O117">
    <cfRule type="expression" dxfId="3087" priority="144" stopIfTrue="1">
      <formula>J$3="sáb"</formula>
    </cfRule>
    <cfRule type="expression" dxfId="3086" priority="145" stopIfTrue="1">
      <formula>J$3="dom"</formula>
    </cfRule>
  </conditionalFormatting>
  <conditionalFormatting sqref="J112:O112">
    <cfRule type="expression" dxfId="3085" priority="142" stopIfTrue="1">
      <formula>J$3="sáb"</formula>
    </cfRule>
    <cfRule type="expression" dxfId="3084" priority="143" stopIfTrue="1">
      <formula>J$3="dom"</formula>
    </cfRule>
  </conditionalFormatting>
  <conditionalFormatting sqref="P66:AL66 B66:I66">
    <cfRule type="expression" dxfId="3083" priority="140" stopIfTrue="1">
      <formula>B$3="sáb"</formula>
    </cfRule>
    <cfRule type="expression" dxfId="3082" priority="141" stopIfTrue="1">
      <formula>B$3="dom"</formula>
    </cfRule>
  </conditionalFormatting>
  <conditionalFormatting sqref="J66:O66">
    <cfRule type="expression" dxfId="3081" priority="138" stopIfTrue="1">
      <formula>J$3="sáb"</formula>
    </cfRule>
    <cfRule type="expression" dxfId="3080" priority="139" stopIfTrue="1">
      <formula>J$3="dom"</formula>
    </cfRule>
  </conditionalFormatting>
  <conditionalFormatting sqref="B103:I103 B105:I105 P103:AL105">
    <cfRule type="expression" dxfId="3079" priority="136" stopIfTrue="1">
      <formula>B$3="sáb"</formula>
    </cfRule>
    <cfRule type="expression" dxfId="3078" priority="137" stopIfTrue="1">
      <formula>B$3="dom"</formula>
    </cfRule>
  </conditionalFormatting>
  <conditionalFormatting sqref="B104:I104">
    <cfRule type="expression" dxfId="3077" priority="134" stopIfTrue="1">
      <formula>B$3="sáb"</formula>
    </cfRule>
    <cfRule type="expression" dxfId="3076" priority="135" stopIfTrue="1">
      <formula>B$3="dom"</formula>
    </cfRule>
  </conditionalFormatting>
  <conditionalFormatting sqref="J103:O103 J105:O105">
    <cfRule type="expression" dxfId="3075" priority="132" stopIfTrue="1">
      <formula>J$3="sáb"</formula>
    </cfRule>
    <cfRule type="expression" dxfId="3074" priority="133" stopIfTrue="1">
      <formula>J$3="dom"</formula>
    </cfRule>
  </conditionalFormatting>
  <conditionalFormatting sqref="J104:O104">
    <cfRule type="expression" dxfId="3073" priority="130" stopIfTrue="1">
      <formula>J$3="sáb"</formula>
    </cfRule>
    <cfRule type="expression" dxfId="3072" priority="131" stopIfTrue="1">
      <formula>J$3="dom"</formula>
    </cfRule>
  </conditionalFormatting>
  <conditionalFormatting sqref="B106:I106 P106:AL106">
    <cfRule type="expression" dxfId="3071" priority="120" stopIfTrue="1">
      <formula>B$3="sáb"</formula>
    </cfRule>
    <cfRule type="expression" dxfId="3070" priority="121" stopIfTrue="1">
      <formula>B$3="dom"</formula>
    </cfRule>
  </conditionalFormatting>
  <conditionalFormatting sqref="J106:O106">
    <cfRule type="expression" dxfId="3069" priority="116" stopIfTrue="1">
      <formula>J$3="sáb"</formula>
    </cfRule>
    <cfRule type="expression" dxfId="3068" priority="117" stopIfTrue="1">
      <formula>J$3="dom"</formula>
    </cfRule>
  </conditionalFormatting>
  <conditionalFormatting sqref="P57:AL57">
    <cfRule type="expression" dxfId="3067" priority="112" stopIfTrue="1">
      <formula>P$3="sáb"</formula>
    </cfRule>
    <cfRule type="expression" dxfId="3066" priority="113" stopIfTrue="1">
      <formula>P$3="dom"</formula>
    </cfRule>
  </conditionalFormatting>
  <conditionalFormatting sqref="B57:I57">
    <cfRule type="expression" dxfId="3065" priority="110" stopIfTrue="1">
      <formula>B$3="sáb"</formula>
    </cfRule>
    <cfRule type="expression" dxfId="3064" priority="111" stopIfTrue="1">
      <formula>B$3="dom"</formula>
    </cfRule>
  </conditionalFormatting>
  <conditionalFormatting sqref="J57:O57">
    <cfRule type="expression" dxfId="3063" priority="108" stopIfTrue="1">
      <formula>J$3="sáb"</formula>
    </cfRule>
    <cfRule type="expression" dxfId="3062" priority="109" stopIfTrue="1">
      <formula>J$3="dom"</formula>
    </cfRule>
  </conditionalFormatting>
  <conditionalFormatting sqref="AX7:AZ13 AX15:AZ15">
    <cfRule type="cellIs" dxfId="3061" priority="107" operator="lessThan">
      <formula>0</formula>
    </cfRule>
  </conditionalFormatting>
  <conditionalFormatting sqref="P115:AL115 B115:I115">
    <cfRule type="expression" dxfId="3060" priority="105" stopIfTrue="1">
      <formula>B$3="sáb"</formula>
    </cfRule>
    <cfRule type="expression" dxfId="3059" priority="106" stopIfTrue="1">
      <formula>B$3="dom"</formula>
    </cfRule>
  </conditionalFormatting>
  <conditionalFormatting sqref="J115:O115">
    <cfRule type="expression" dxfId="3058" priority="103" stopIfTrue="1">
      <formula>J$3="sáb"</formula>
    </cfRule>
    <cfRule type="expression" dxfId="3057" priority="104" stopIfTrue="1">
      <formula>J$3="dom"</formula>
    </cfRule>
  </conditionalFormatting>
  <conditionalFormatting sqref="P114:AL114 B114:I114">
    <cfRule type="expression" dxfId="3056" priority="101" stopIfTrue="1">
      <formula>B$3="sáb"</formula>
    </cfRule>
    <cfRule type="expression" dxfId="3055" priority="102" stopIfTrue="1">
      <formula>B$3="dom"</formula>
    </cfRule>
  </conditionalFormatting>
  <conditionalFormatting sqref="J114:O114">
    <cfRule type="expression" dxfId="3054" priority="99" stopIfTrue="1">
      <formula>J$3="sáb"</formula>
    </cfRule>
    <cfRule type="expression" dxfId="3053" priority="100" stopIfTrue="1">
      <formula>J$3="dom"</formula>
    </cfRule>
  </conditionalFormatting>
  <conditionalFormatting sqref="P55:AL55">
    <cfRule type="expression" dxfId="3052" priority="93" stopIfTrue="1">
      <formula>P$3="sáb"</formula>
    </cfRule>
    <cfRule type="expression" dxfId="3051" priority="94" stopIfTrue="1">
      <formula>P$3="dom"</formula>
    </cfRule>
  </conditionalFormatting>
  <conditionalFormatting sqref="B55:I55">
    <cfRule type="expression" dxfId="3050" priority="91" stopIfTrue="1">
      <formula>B$3="sáb"</formula>
    </cfRule>
    <cfRule type="expression" dxfId="3049" priority="92" stopIfTrue="1">
      <formula>B$3="dom"</formula>
    </cfRule>
  </conditionalFormatting>
  <conditionalFormatting sqref="J55:O55">
    <cfRule type="expression" dxfId="3048" priority="89" stopIfTrue="1">
      <formula>J$3="sáb"</formula>
    </cfRule>
    <cfRule type="expression" dxfId="3047" priority="90" stopIfTrue="1">
      <formula>J$3="dom"</formula>
    </cfRule>
  </conditionalFormatting>
  <conditionalFormatting sqref="P14:AL14 B14:I14">
    <cfRule type="expression" dxfId="3046" priority="87" stopIfTrue="1">
      <formula>B$3="sáb"</formula>
    </cfRule>
    <cfRule type="expression" dxfId="3045" priority="88" stopIfTrue="1">
      <formula>B$3="dom"</formula>
    </cfRule>
  </conditionalFormatting>
  <conditionalFormatting sqref="B14:I14">
    <cfRule type="expression" dxfId="3044" priority="85" stopIfTrue="1">
      <formula>B$3="sáb"</formula>
    </cfRule>
    <cfRule type="expression" dxfId="3043" priority="86" stopIfTrue="1">
      <formula>B$3="dom"</formula>
    </cfRule>
  </conditionalFormatting>
  <conditionalFormatting sqref="J14:O14">
    <cfRule type="expression" dxfId="3042" priority="83" stopIfTrue="1">
      <formula>J$3="sáb"</formula>
    </cfRule>
    <cfRule type="expression" dxfId="3041" priority="84" stopIfTrue="1">
      <formula>J$3="dom"</formula>
    </cfRule>
  </conditionalFormatting>
  <conditionalFormatting sqref="J14:O14">
    <cfRule type="expression" dxfId="3040" priority="81" stopIfTrue="1">
      <formula>J$3="sáb"</formula>
    </cfRule>
    <cfRule type="expression" dxfId="3039" priority="82" stopIfTrue="1">
      <formula>J$3="dom"</formula>
    </cfRule>
  </conditionalFormatting>
  <conditionalFormatting sqref="P18:AL18 B18:I18">
    <cfRule type="expression" dxfId="3038" priority="78" stopIfTrue="1">
      <formula>B$3="sáb"</formula>
    </cfRule>
    <cfRule type="expression" dxfId="3037" priority="79" stopIfTrue="1">
      <formula>B$3="dom"</formula>
    </cfRule>
  </conditionalFormatting>
  <conditionalFormatting sqref="J18:O18">
    <cfRule type="expression" dxfId="3036" priority="76" stopIfTrue="1">
      <formula>J$3="sáb"</formula>
    </cfRule>
    <cfRule type="expression" dxfId="3035" priority="77" stopIfTrue="1">
      <formula>J$3="dom"</formula>
    </cfRule>
  </conditionalFormatting>
  <conditionalFormatting sqref="P48:AL48 B48:I48">
    <cfRule type="expression" dxfId="3034" priority="74" stopIfTrue="1">
      <formula>B$3="sáb"</formula>
    </cfRule>
    <cfRule type="expression" dxfId="3033" priority="75" stopIfTrue="1">
      <formula>B$3="dom"</formula>
    </cfRule>
  </conditionalFormatting>
  <conditionalFormatting sqref="J48:O48">
    <cfRule type="expression" dxfId="3032" priority="72" stopIfTrue="1">
      <formula>J$3="sáb"</formula>
    </cfRule>
    <cfRule type="expression" dxfId="3031" priority="73" stopIfTrue="1">
      <formula>J$3="dom"</formula>
    </cfRule>
  </conditionalFormatting>
  <conditionalFormatting sqref="P41:AL41 B41:I41">
    <cfRule type="expression" dxfId="3030" priority="70" stopIfTrue="1">
      <formula>B$3="sáb"</formula>
    </cfRule>
    <cfRule type="expression" dxfId="3029" priority="71" stopIfTrue="1">
      <formula>B$3="dom"</formula>
    </cfRule>
  </conditionalFormatting>
  <conditionalFormatting sqref="J41:O41">
    <cfRule type="expression" dxfId="3028" priority="68" stopIfTrue="1">
      <formula>J$3="sáb"</formula>
    </cfRule>
    <cfRule type="expression" dxfId="3027" priority="69" stopIfTrue="1">
      <formula>J$3="dom"</formula>
    </cfRule>
  </conditionalFormatting>
  <conditionalFormatting sqref="B45:I45 P45:AL45">
    <cfRule type="expression" dxfId="3026" priority="22" stopIfTrue="1">
      <formula>B$3="sáb"</formula>
    </cfRule>
    <cfRule type="expression" dxfId="3025" priority="23" stopIfTrue="1">
      <formula>B$3="dom"</formula>
    </cfRule>
  </conditionalFormatting>
  <conditionalFormatting sqref="J45:O45">
    <cfRule type="expression" dxfId="3024" priority="20" stopIfTrue="1">
      <formula>J$3="sáb"</formula>
    </cfRule>
    <cfRule type="expression" dxfId="3023" priority="21" stopIfTrue="1">
      <formula>J$3="dom"</formula>
    </cfRule>
  </conditionalFormatting>
  <conditionalFormatting sqref="B20:I20 P20:AL20 P22:AL22 B22:I22">
    <cfRule type="expression" dxfId="3022" priority="18" stopIfTrue="1">
      <formula>B$3="sáb"</formula>
    </cfRule>
    <cfRule type="expression" dxfId="3021" priority="19" stopIfTrue="1">
      <formula>B$3="dom"</formula>
    </cfRule>
  </conditionalFormatting>
  <conditionalFormatting sqref="J20:O20 J22:O22">
    <cfRule type="expression" dxfId="3020" priority="16" stopIfTrue="1">
      <formula>J$3="sáb"</formula>
    </cfRule>
    <cfRule type="expression" dxfId="3019" priority="17" stopIfTrue="1">
      <formula>J$3="dom"</formula>
    </cfRule>
  </conditionalFormatting>
  <conditionalFormatting sqref="P21:AL21 B21:I21">
    <cfRule type="expression" dxfId="3018" priority="14" stopIfTrue="1">
      <formula>B$3="sáb"</formula>
    </cfRule>
    <cfRule type="expression" dxfId="3017" priority="15" stopIfTrue="1">
      <formula>B$3="dom"</formula>
    </cfRule>
  </conditionalFormatting>
  <conditionalFormatting sqref="J21:O21">
    <cfRule type="expression" dxfId="3016" priority="12" stopIfTrue="1">
      <formula>J$3="sáb"</formula>
    </cfRule>
    <cfRule type="expression" dxfId="3015" priority="13" stopIfTrue="1">
      <formula>J$3="dom"</formula>
    </cfRule>
  </conditionalFormatting>
  <conditionalFormatting sqref="B27:I28 P27:AL28">
    <cfRule type="expression" dxfId="3014" priority="10" stopIfTrue="1">
      <formula>B$3="sáb"</formula>
    </cfRule>
    <cfRule type="expression" dxfId="3013" priority="11" stopIfTrue="1">
      <formula>B$3="dom"</formula>
    </cfRule>
  </conditionalFormatting>
  <conditionalFormatting sqref="J27:O28">
    <cfRule type="expression" dxfId="3012" priority="8" stopIfTrue="1">
      <formula>J$3="sáb"</formula>
    </cfRule>
    <cfRule type="expression" dxfId="3011" priority="9" stopIfTrue="1">
      <formula>J$3="dom"</formula>
    </cfRule>
  </conditionalFormatting>
  <conditionalFormatting sqref="P7:AL7 B7:I7">
    <cfRule type="expression" dxfId="3010" priority="6" stopIfTrue="1">
      <formula>B$3="sáb"</formula>
    </cfRule>
    <cfRule type="expression" dxfId="3009" priority="7" stopIfTrue="1">
      <formula>B$3="dom"</formula>
    </cfRule>
  </conditionalFormatting>
  <conditionalFormatting sqref="J7:O7">
    <cfRule type="expression" dxfId="3008" priority="4" stopIfTrue="1">
      <formula>J$3="sáb"</formula>
    </cfRule>
    <cfRule type="expression" dxfId="3007" priority="5" stopIfTrue="1">
      <formula>J$3="dom"</formula>
    </cfRule>
  </conditionalFormatting>
  <conditionalFormatting sqref="AX7:AZ7">
    <cfRule type="cellIs" dxfId="3006" priority="3" operator="lessThan">
      <formula>0</formula>
    </cfRule>
  </conditionalFormatting>
  <conditionalFormatting sqref="AX13:AZ13">
    <cfRule type="cellIs" dxfId="3005" priority="2" operator="lessThan">
      <formula>0</formula>
    </cfRule>
  </conditionalFormatting>
  <conditionalFormatting sqref="AX14:AZ14">
    <cfRule type="cellIs" dxfId="3004" priority="1" operator="lessThan">
      <formula>0</formula>
    </cfRule>
  </conditionalFormatting>
  <dataValidations disablePrompts="1" count="1">
    <dataValidation type="list" allowBlank="1" showInputMessage="1" showErrorMessage="1" errorTitle="Tipo Invalido" error="O Tipo deve ser Mensal ou Diario" promptTitle="Tipo dos Dados" prompt="Informe o formato dos dados: _x000a_Mensal - Totais das Qtdes mes a mes para o ano_x000a_Diario - Totais das Qtdes dia a dia para o mes" sqref="V1">
      <formula1>"Diario,Mensal"</formula1>
    </dataValidation>
  </dataValidations>
  <printOptions horizontalCentered="1"/>
  <pageMargins left="0.19685039370078741" right="0.19685039370078741" top="0.19685039370078741" bottom="0.19685039370078741" header="0" footer="0"/>
  <pageSetup paperSize="9" scale="37" fitToHeight="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indexed="40"/>
    <pageSetUpPr fitToPage="1"/>
  </sheetPr>
  <dimension ref="A1:CC364"/>
  <sheetViews>
    <sheetView showGridLines="0" showZeros="0" zoomScale="70" zoomScaleNormal="70" zoomScaleSheetLayoutView="75" workbookViewId="0">
      <pane xSplit="13" ySplit="6" topLeftCell="N80" activePane="bottomRight" state="frozen"/>
      <selection activeCell="AI13" sqref="AI13"/>
      <selection pane="topRight" activeCell="AI13" sqref="AI13"/>
      <selection pane="bottomLeft" activeCell="AI13" sqref="AI13"/>
      <selection pane="bottomRight" activeCell="C89" sqref="C89"/>
    </sheetView>
  </sheetViews>
  <sheetFormatPr defaultColWidth="9.109375" defaultRowHeight="15.75" customHeight="1" zeroHeight="1" outlineLevelRow="1" outlineLevelCol="1" x14ac:dyDescent="0.3"/>
  <cols>
    <col min="1" max="1" width="14.6640625" style="64" hidden="1" customWidth="1" outlineLevel="1"/>
    <col min="2" max="2" width="8" style="65" customWidth="1" collapsed="1"/>
    <col min="3" max="3" width="17.88671875" style="11" customWidth="1"/>
    <col min="4" max="4" width="18.33203125" style="66" hidden="1" customWidth="1" outlineLevel="1"/>
    <col min="5" max="5" width="11.6640625" style="66" hidden="1" customWidth="1" outlineLevel="1"/>
    <col min="6" max="6" width="9.88671875" style="66" customWidth="1" collapsed="1"/>
    <col min="7" max="7" width="10.6640625" style="68" hidden="1" customWidth="1"/>
    <col min="8" max="8" width="10.6640625" style="66" hidden="1" customWidth="1"/>
    <col min="9" max="9" width="10.6640625" style="66" hidden="1" customWidth="1" outlineLevel="1"/>
    <col min="10" max="10" width="10.109375" style="66" hidden="1" customWidth="1" outlineLevel="1"/>
    <col min="11" max="11" width="10.6640625" style="66" customWidth="1" collapsed="1"/>
    <col min="12" max="12" width="13.109375" style="66" bestFit="1" customWidth="1"/>
    <col min="13" max="13" width="10.6640625" style="66" customWidth="1"/>
    <col min="14" max="17" width="9.88671875" style="66" hidden="1" customWidth="1" outlineLevel="1"/>
    <col min="18" max="18" width="9.88671875" style="66" customWidth="1" collapsed="1"/>
    <col min="19" max="20" width="9.88671875" style="66" customWidth="1"/>
    <col min="21" max="23" width="9.88671875" style="68" hidden="1" customWidth="1" outlineLevel="1"/>
    <col min="24" max="24" width="9.88671875" style="66" customWidth="1" collapsed="1"/>
    <col min="25" max="30" width="9.88671875" style="66" customWidth="1"/>
    <col min="31" max="33" width="9.88671875" style="68" hidden="1" customWidth="1" outlineLevel="1"/>
    <col min="34" max="34" width="9.88671875" style="66" customWidth="1" collapsed="1"/>
    <col min="35" max="40" width="9.88671875" style="66" customWidth="1"/>
    <col min="41" max="43" width="9.88671875" style="68" hidden="1" customWidth="1" outlineLevel="1"/>
    <col min="44" max="44" width="9.88671875" style="66" customWidth="1" collapsed="1"/>
    <col min="45" max="50" width="9.88671875" style="66" customWidth="1"/>
    <col min="51" max="53" width="9.88671875" style="68" hidden="1" customWidth="1" outlineLevel="1"/>
    <col min="54" max="54" width="9.88671875" style="66" customWidth="1" collapsed="1"/>
    <col min="55" max="60" width="9.88671875" style="66" customWidth="1"/>
    <col min="61" max="65" width="9.88671875" style="66" hidden="1" customWidth="1" outlineLevel="1"/>
    <col min="66" max="68" width="9.88671875" style="68" hidden="1" customWidth="1" outlineLevel="1"/>
    <col min="69" max="69" width="11.88671875" style="11" customWidth="1" collapsed="1"/>
    <col min="70" max="70" width="9.44140625" style="505" hidden="1" customWidth="1" outlineLevel="1"/>
    <col min="71" max="72" width="9.109375" style="505" hidden="1" customWidth="1" outlineLevel="1"/>
    <col min="73" max="73" width="6.44140625" style="11" customWidth="1" collapsed="1"/>
    <col min="74" max="79" width="8.6640625" style="11" hidden="1" customWidth="1" outlineLevel="1"/>
    <col min="80" max="80" width="9.109375" style="11" hidden="1" customWidth="1" outlineLevel="1"/>
    <col min="81" max="81" width="9.109375" style="11" collapsed="1"/>
    <col min="82" max="16384" width="9.109375" style="11"/>
  </cols>
  <sheetData>
    <row r="1" spans="1:80" ht="23.25" customHeight="1" x14ac:dyDescent="0.3">
      <c r="A1" s="10"/>
      <c r="B1" s="227"/>
      <c r="C1" s="1701" t="str">
        <f>TRANSPOSE(RESUMO!A1)</f>
        <v>FSC DEZEMBRO 08 - 09/11 - ANALISE</v>
      </c>
      <c r="D1" s="1702"/>
      <c r="E1" s="1702"/>
      <c r="F1" s="1702"/>
      <c r="G1" s="1702"/>
      <c r="H1" s="1702"/>
      <c r="I1" s="1702"/>
      <c r="J1" s="1702"/>
      <c r="K1" s="1702"/>
      <c r="L1" s="1702"/>
      <c r="M1" s="97"/>
      <c r="N1" s="97"/>
      <c r="O1" s="97"/>
      <c r="P1" s="97"/>
      <c r="Q1" s="230"/>
      <c r="R1" s="230"/>
      <c r="S1" s="230"/>
      <c r="T1" s="230"/>
      <c r="U1" s="238">
        <f>139+13</f>
        <v>152</v>
      </c>
      <c r="V1" s="228" t="s">
        <v>13</v>
      </c>
      <c r="W1" s="229"/>
      <c r="X1" s="209" t="s">
        <v>11</v>
      </c>
      <c r="Y1" s="210">
        <f>ROUND(VLOOKUP(V1,[1]Anual!$B$54:$FD$190,U1,0),0)</f>
        <v>25647</v>
      </c>
      <c r="Z1" s="1707">
        <f>SUM(Y1:Y2)</f>
        <v>29111</v>
      </c>
      <c r="AA1" s="1707"/>
      <c r="AB1" s="210">
        <f>ROUND(SUMIF($F$7:$F$118,"BRASIL",L7:L118),0)</f>
        <v>25887</v>
      </c>
      <c r="AC1" s="211">
        <f>AB1-Y1</f>
        <v>240</v>
      </c>
      <c r="AD1" s="212" t="str">
        <f>IF(AC1=0,"ok","erro")</f>
        <v>erro</v>
      </c>
      <c r="AE1" s="229"/>
      <c r="AF1" s="229"/>
      <c r="AG1" s="229"/>
      <c r="AH1" s="230"/>
      <c r="AI1" s="1699" t="s">
        <v>95</v>
      </c>
      <c r="AJ1" s="1699"/>
      <c r="AK1" s="1699"/>
      <c r="AL1" s="1699"/>
      <c r="AM1" s="1699"/>
      <c r="AN1" s="1699"/>
      <c r="AO1" s="1699"/>
      <c r="AP1" s="1699"/>
      <c r="AQ1" s="1699"/>
      <c r="AR1" s="97"/>
      <c r="AS1" s="97"/>
      <c r="AT1" s="97"/>
      <c r="AU1" s="97"/>
      <c r="AV1" s="97"/>
      <c r="AW1" s="97"/>
      <c r="AX1" s="97"/>
      <c r="AY1" s="231"/>
      <c r="AZ1" s="231"/>
      <c r="BA1" s="231"/>
      <c r="BB1" s="1713">
        <f>SUM(BQ7:BQ117)</f>
        <v>29553</v>
      </c>
      <c r="BC1" s="1713"/>
      <c r="BD1" s="1713"/>
      <c r="BE1" s="1713"/>
      <c r="BF1" s="1713"/>
      <c r="BG1" s="1713"/>
      <c r="BH1" s="1713"/>
      <c r="BI1" s="1713"/>
      <c r="BJ1" s="1713"/>
      <c r="BK1" s="1713"/>
      <c r="BL1" s="1713"/>
      <c r="BM1" s="1713"/>
      <c r="BN1" s="1713"/>
      <c r="BO1" s="1713"/>
      <c r="BP1" s="1713"/>
      <c r="BQ1" s="1714"/>
    </row>
    <row r="2" spans="1:80" ht="18" customHeight="1" thickBot="1" x14ac:dyDescent="0.35">
      <c r="A2" s="12"/>
      <c r="B2" s="232"/>
      <c r="C2" s="1703"/>
      <c r="D2" s="1704"/>
      <c r="E2" s="1704"/>
      <c r="F2" s="1704"/>
      <c r="G2" s="1704"/>
      <c r="H2" s="1704"/>
      <c r="I2" s="1704"/>
      <c r="J2" s="1704"/>
      <c r="K2" s="1704"/>
      <c r="L2" s="1704"/>
      <c r="M2" s="4"/>
      <c r="N2" s="14"/>
      <c r="O2" s="14"/>
      <c r="P2" s="14"/>
      <c r="Q2" s="234"/>
      <c r="R2" s="234"/>
      <c r="S2" s="234"/>
      <c r="T2" s="234"/>
      <c r="U2" s="237">
        <f>134+13</f>
        <v>147</v>
      </c>
      <c r="V2" s="208" t="s">
        <v>88</v>
      </c>
      <c r="W2" s="233"/>
      <c r="X2" s="213" t="s">
        <v>12</v>
      </c>
      <c r="Y2" s="112">
        <f>ROUND(VLOOKUP(V2,[1]Anual!$B$54:$FD$190,U1,0),0)</f>
        <v>3464</v>
      </c>
      <c r="Z2" s="1708"/>
      <c r="AA2" s="1708"/>
      <c r="AB2" s="112">
        <f>ROUND(SUM(L7:L118)-SUMIF($F$7:$F$118,"BRASIL",L7:L118),0)</f>
        <v>3465</v>
      </c>
      <c r="AC2" s="113">
        <f>AB2-Y2</f>
        <v>1</v>
      </c>
      <c r="AD2" s="214" t="str">
        <f>IF(AC2=0,"ok","erro")</f>
        <v>erro</v>
      </c>
      <c r="AE2" s="233"/>
      <c r="AF2" s="233"/>
      <c r="AG2" s="233"/>
      <c r="AH2" s="234"/>
      <c r="AI2" s="1700"/>
      <c r="AJ2" s="1700"/>
      <c r="AK2" s="1700"/>
      <c r="AL2" s="1700"/>
      <c r="AM2" s="1700"/>
      <c r="AN2" s="1700"/>
      <c r="AO2" s="1700"/>
      <c r="AP2" s="1700"/>
      <c r="AQ2" s="1700"/>
      <c r="AR2" s="4"/>
      <c r="AS2" s="4"/>
      <c r="AT2" s="4"/>
      <c r="AU2" s="4"/>
      <c r="AV2" s="4"/>
      <c r="AW2" s="4"/>
      <c r="AX2" s="4"/>
      <c r="AY2" s="74"/>
      <c r="AZ2" s="74"/>
      <c r="BA2" s="74"/>
      <c r="BB2" s="1715"/>
      <c r="BC2" s="1715"/>
      <c r="BD2" s="1715"/>
      <c r="BE2" s="1715"/>
      <c r="BF2" s="1715"/>
      <c r="BG2" s="1715"/>
      <c r="BH2" s="1715"/>
      <c r="BI2" s="1715"/>
      <c r="BJ2" s="1715"/>
      <c r="BK2" s="1715"/>
      <c r="BL2" s="1715"/>
      <c r="BM2" s="1715"/>
      <c r="BN2" s="1715"/>
      <c r="BO2" s="1715"/>
      <c r="BP2" s="1715"/>
      <c r="BQ2" s="1716"/>
      <c r="BR2" s="365"/>
    </row>
    <row r="3" spans="1:80" ht="18" customHeight="1" thickBot="1" x14ac:dyDescent="0.35">
      <c r="A3" s="12"/>
      <c r="B3" s="232"/>
      <c r="C3" s="243"/>
      <c r="D3" s="244"/>
      <c r="E3" s="244"/>
      <c r="F3" s="244"/>
      <c r="G3" s="244"/>
      <c r="H3" s="244"/>
      <c r="I3" s="244"/>
      <c r="J3" s="725"/>
      <c r="K3" s="244"/>
      <c r="L3" s="244"/>
      <c r="M3" s="148"/>
      <c r="N3" s="752"/>
      <c r="O3" s="752"/>
      <c r="P3" s="752"/>
      <c r="Q3" s="752"/>
      <c r="R3" s="752"/>
      <c r="S3" s="752"/>
      <c r="T3" s="752"/>
      <c r="U3" s="752"/>
      <c r="V3" s="752"/>
      <c r="W3" s="752"/>
      <c r="X3" s="752"/>
      <c r="Y3" s="752"/>
      <c r="Z3" s="752"/>
      <c r="AA3" s="752"/>
      <c r="AB3" s="752"/>
      <c r="AC3" s="752"/>
      <c r="AD3" s="752"/>
      <c r="AE3" s="752"/>
      <c r="AF3" s="752"/>
      <c r="AG3" s="752"/>
      <c r="AH3" s="752"/>
      <c r="AI3" s="752"/>
      <c r="AJ3" s="752"/>
      <c r="AK3" s="752"/>
      <c r="AL3" s="752"/>
      <c r="AM3" s="752"/>
      <c r="AN3" s="752"/>
      <c r="AO3" s="752"/>
      <c r="AP3" s="752"/>
      <c r="AQ3" s="752"/>
      <c r="AR3" s="752"/>
      <c r="AS3" s="752"/>
      <c r="AT3" s="752"/>
      <c r="AU3" s="752"/>
      <c r="AV3" s="752"/>
      <c r="AW3" s="752"/>
      <c r="AX3" s="752"/>
      <c r="AY3" s="752"/>
      <c r="AZ3" s="752"/>
      <c r="BA3" s="752"/>
      <c r="BB3" s="752"/>
      <c r="BC3" s="752"/>
      <c r="BD3" s="752"/>
      <c r="BE3" s="752"/>
      <c r="BF3" s="752"/>
      <c r="BG3" s="752"/>
      <c r="BH3" s="752"/>
      <c r="BI3" s="752"/>
      <c r="BJ3" s="752"/>
      <c r="BK3" s="752"/>
      <c r="BL3" s="752"/>
      <c r="BM3" s="752"/>
      <c r="BN3" s="752"/>
      <c r="BO3" s="752"/>
      <c r="BP3" s="752"/>
      <c r="BQ3" s="752"/>
    </row>
    <row r="4" spans="1:80" s="20" customFormat="1" ht="18" customHeight="1" x14ac:dyDescent="0.3">
      <c r="A4" s="1686"/>
      <c r="B4" s="1686" t="s">
        <v>28</v>
      </c>
      <c r="C4" s="1697" t="s">
        <v>9</v>
      </c>
      <c r="D4" s="1697" t="s">
        <v>8</v>
      </c>
      <c r="E4" s="1697" t="s">
        <v>789</v>
      </c>
      <c r="F4" s="1697" t="s">
        <v>29</v>
      </c>
      <c r="G4" s="1705" t="s">
        <v>30</v>
      </c>
      <c r="H4" s="1697" t="s">
        <v>31</v>
      </c>
      <c r="I4" s="731" t="s">
        <v>39</v>
      </c>
      <c r="J4" s="735" t="s">
        <v>396</v>
      </c>
      <c r="K4" s="1709" t="s">
        <v>32</v>
      </c>
      <c r="L4" s="731" t="s">
        <v>41</v>
      </c>
      <c r="M4" s="1711" t="s">
        <v>33</v>
      </c>
      <c r="N4" s="16" t="s">
        <v>6</v>
      </c>
      <c r="O4" s="17" t="s">
        <v>7</v>
      </c>
      <c r="P4" s="17" t="s">
        <v>1</v>
      </c>
      <c r="Q4" s="17" t="s">
        <v>2</v>
      </c>
      <c r="R4" s="17" t="s">
        <v>3</v>
      </c>
      <c r="S4" s="17" t="s">
        <v>4</v>
      </c>
      <c r="T4" s="17" t="s">
        <v>5</v>
      </c>
      <c r="U4" s="1695" t="s">
        <v>26</v>
      </c>
      <c r="V4" s="1695" t="s">
        <v>27</v>
      </c>
      <c r="W4" s="1693" t="s">
        <v>25</v>
      </c>
      <c r="X4" s="19" t="s">
        <v>6</v>
      </c>
      <c r="Y4" s="17" t="s">
        <v>7</v>
      </c>
      <c r="Z4" s="17" t="s">
        <v>1</v>
      </c>
      <c r="AA4" s="17" t="s">
        <v>2</v>
      </c>
      <c r="AB4" s="17" t="s">
        <v>3</v>
      </c>
      <c r="AC4" s="17" t="s">
        <v>4</v>
      </c>
      <c r="AD4" s="17" t="s">
        <v>5</v>
      </c>
      <c r="AE4" s="1695" t="s">
        <v>26</v>
      </c>
      <c r="AF4" s="1695" t="s">
        <v>27</v>
      </c>
      <c r="AG4" s="1693" t="s">
        <v>25</v>
      </c>
      <c r="AH4" s="19" t="s">
        <v>6</v>
      </c>
      <c r="AI4" s="17" t="s">
        <v>7</v>
      </c>
      <c r="AJ4" s="17" t="s">
        <v>1</v>
      </c>
      <c r="AK4" s="17" t="s">
        <v>2</v>
      </c>
      <c r="AL4" s="17" t="s">
        <v>3</v>
      </c>
      <c r="AM4" s="17" t="s">
        <v>4</v>
      </c>
      <c r="AN4" s="17" t="s">
        <v>5</v>
      </c>
      <c r="AO4" s="1695" t="s">
        <v>26</v>
      </c>
      <c r="AP4" s="1695" t="s">
        <v>27</v>
      </c>
      <c r="AQ4" s="1693" t="s">
        <v>25</v>
      </c>
      <c r="AR4" s="19" t="s">
        <v>6</v>
      </c>
      <c r="AS4" s="17" t="s">
        <v>7</v>
      </c>
      <c r="AT4" s="17" t="s">
        <v>1</v>
      </c>
      <c r="AU4" s="17" t="s">
        <v>2</v>
      </c>
      <c r="AV4" s="17" t="s">
        <v>3</v>
      </c>
      <c r="AW4" s="17" t="s">
        <v>4</v>
      </c>
      <c r="AX4" s="17" t="s">
        <v>5</v>
      </c>
      <c r="AY4" s="1695" t="s">
        <v>26</v>
      </c>
      <c r="AZ4" s="1695" t="s">
        <v>27</v>
      </c>
      <c r="BA4" s="1693" t="s">
        <v>25</v>
      </c>
      <c r="BB4" s="19" t="s">
        <v>6</v>
      </c>
      <c r="BC4" s="17" t="s">
        <v>7</v>
      </c>
      <c r="BD4" s="17" t="s">
        <v>1</v>
      </c>
      <c r="BE4" s="17" t="s">
        <v>2</v>
      </c>
      <c r="BF4" s="17" t="s">
        <v>3</v>
      </c>
      <c r="BG4" s="17" t="s">
        <v>4</v>
      </c>
      <c r="BH4" s="17" t="s">
        <v>5</v>
      </c>
      <c r="BI4" s="1695" t="s">
        <v>26</v>
      </c>
      <c r="BJ4" s="1695" t="s">
        <v>27</v>
      </c>
      <c r="BK4" s="1693" t="s">
        <v>25</v>
      </c>
      <c r="BL4" s="19" t="str">
        <f>RESUMO!AK3</f>
        <v>SEG</v>
      </c>
      <c r="BM4" s="17" t="str">
        <f>RESUMO!AL3</f>
        <v>TER</v>
      </c>
      <c r="BN4" s="1695" t="s">
        <v>26</v>
      </c>
      <c r="BO4" s="1695" t="s">
        <v>27</v>
      </c>
      <c r="BP4" s="1693" t="s">
        <v>25</v>
      </c>
      <c r="BQ4" s="278" t="s">
        <v>14</v>
      </c>
      <c r="BR4" s="506"/>
      <c r="BS4" s="506"/>
      <c r="BT4" s="506"/>
    </row>
    <row r="5" spans="1:80" s="20" customFormat="1" ht="18" customHeight="1" x14ac:dyDescent="0.3">
      <c r="A5" s="1687"/>
      <c r="B5" s="1687"/>
      <c r="C5" s="1698"/>
      <c r="D5" s="1698"/>
      <c r="E5" s="1698"/>
      <c r="F5" s="1698"/>
      <c r="G5" s="1706"/>
      <c r="H5" s="1698"/>
      <c r="I5" s="726" t="s">
        <v>40</v>
      </c>
      <c r="J5" s="736" t="s">
        <v>397</v>
      </c>
      <c r="K5" s="1710"/>
      <c r="L5" s="726" t="s">
        <v>40</v>
      </c>
      <c r="M5" s="1712"/>
      <c r="N5" s="22">
        <v>43070</v>
      </c>
      <c r="O5" s="22">
        <v>43070</v>
      </c>
      <c r="P5" s="22">
        <v>43070</v>
      </c>
      <c r="Q5" s="22">
        <v>43070</v>
      </c>
      <c r="R5" s="22">
        <v>43070</v>
      </c>
      <c r="S5" s="22">
        <v>43071</v>
      </c>
      <c r="T5" s="22">
        <v>43072</v>
      </c>
      <c r="U5" s="1696"/>
      <c r="V5" s="1696"/>
      <c r="W5" s="1694"/>
      <c r="X5" s="24">
        <f>T5+1</f>
        <v>43073</v>
      </c>
      <c r="Y5" s="22">
        <f t="shared" ref="Y5" si="0">X5+1</f>
        <v>43074</v>
      </c>
      <c r="Z5" s="22">
        <f t="shared" ref="Z5" si="1">Y5+1</f>
        <v>43075</v>
      </c>
      <c r="AA5" s="22">
        <f t="shared" ref="AA5:AD5" si="2">Z5+1</f>
        <v>43076</v>
      </c>
      <c r="AB5" s="22">
        <f t="shared" si="2"/>
        <v>43077</v>
      </c>
      <c r="AC5" s="22">
        <f t="shared" si="2"/>
        <v>43078</v>
      </c>
      <c r="AD5" s="22">
        <f t="shared" si="2"/>
        <v>43079</v>
      </c>
      <c r="AE5" s="1696"/>
      <c r="AF5" s="1696"/>
      <c r="AG5" s="1694"/>
      <c r="AH5" s="24">
        <f>AD5+1</f>
        <v>43080</v>
      </c>
      <c r="AI5" s="22">
        <f>AH5+1</f>
        <v>43081</v>
      </c>
      <c r="AJ5" s="22">
        <f t="shared" ref="AJ5:AN5" si="3">AI5+1</f>
        <v>43082</v>
      </c>
      <c r="AK5" s="22">
        <f t="shared" si="3"/>
        <v>43083</v>
      </c>
      <c r="AL5" s="22">
        <f t="shared" si="3"/>
        <v>43084</v>
      </c>
      <c r="AM5" s="22">
        <f t="shared" si="3"/>
        <v>43085</v>
      </c>
      <c r="AN5" s="22">
        <f t="shared" si="3"/>
        <v>43086</v>
      </c>
      <c r="AO5" s="1696"/>
      <c r="AP5" s="1696"/>
      <c r="AQ5" s="1694"/>
      <c r="AR5" s="24">
        <f>AN5+1</f>
        <v>43087</v>
      </c>
      <c r="AS5" s="22">
        <f>AR5+1</f>
        <v>43088</v>
      </c>
      <c r="AT5" s="22">
        <f t="shared" ref="AT5:AX5" si="4">AS5+1</f>
        <v>43089</v>
      </c>
      <c r="AU5" s="22">
        <f t="shared" si="4"/>
        <v>43090</v>
      </c>
      <c r="AV5" s="22">
        <f t="shared" si="4"/>
        <v>43091</v>
      </c>
      <c r="AW5" s="22">
        <f t="shared" si="4"/>
        <v>43092</v>
      </c>
      <c r="AX5" s="22">
        <f t="shared" si="4"/>
        <v>43093</v>
      </c>
      <c r="AY5" s="1696"/>
      <c r="AZ5" s="1696"/>
      <c r="BA5" s="1694"/>
      <c r="BB5" s="24">
        <f>AX5+1</f>
        <v>43094</v>
      </c>
      <c r="BC5" s="22">
        <f>BB5+1</f>
        <v>43095</v>
      </c>
      <c r="BD5" s="22">
        <f t="shared" ref="BD5:BH5" si="5">BC5+1</f>
        <v>43096</v>
      </c>
      <c r="BE5" s="22">
        <f t="shared" si="5"/>
        <v>43097</v>
      </c>
      <c r="BF5" s="22">
        <f t="shared" si="5"/>
        <v>43098</v>
      </c>
      <c r="BG5" s="22">
        <f t="shared" si="5"/>
        <v>43099</v>
      </c>
      <c r="BH5" s="22">
        <f t="shared" si="5"/>
        <v>43100</v>
      </c>
      <c r="BI5" s="1696"/>
      <c r="BJ5" s="1696"/>
      <c r="BK5" s="1694"/>
      <c r="BL5" s="24">
        <f>BH5+1</f>
        <v>43101</v>
      </c>
      <c r="BM5" s="22">
        <f>BL5+1</f>
        <v>43102</v>
      </c>
      <c r="BN5" s="1696"/>
      <c r="BO5" s="1696"/>
      <c r="BP5" s="1694"/>
      <c r="BQ5" s="276" t="s">
        <v>16</v>
      </c>
      <c r="BR5" s="506"/>
      <c r="BS5" s="506"/>
      <c r="BT5" s="506"/>
    </row>
    <row r="6" spans="1:80" s="27" customFormat="1" ht="18" customHeight="1" x14ac:dyDescent="0.3">
      <c r="A6" s="463" t="s">
        <v>158</v>
      </c>
      <c r="B6" s="215"/>
      <c r="C6" s="5"/>
      <c r="D6" s="5"/>
      <c r="E6" s="6"/>
      <c r="F6" s="5"/>
      <c r="G6" s="76">
        <f>SUM(G7:G117)</f>
        <v>0</v>
      </c>
      <c r="H6" s="5"/>
      <c r="I6" s="150">
        <f>SUM(I7:I117)</f>
        <v>0</v>
      </c>
      <c r="J6" s="750"/>
      <c r="K6" s="25">
        <f>IF(SUM(K7:K117)=0,"ok",SUM(K7:K117))</f>
        <v>202</v>
      </c>
      <c r="L6" s="150">
        <f t="shared" ref="L6:AQ6" si="6">SUM(L7:L117)</f>
        <v>29351</v>
      </c>
      <c r="M6" s="82">
        <f t="shared" si="6"/>
        <v>29553</v>
      </c>
      <c r="N6" s="70">
        <f t="shared" si="6"/>
        <v>0</v>
      </c>
      <c r="O6" s="70">
        <f t="shared" si="6"/>
        <v>0</v>
      </c>
      <c r="P6" s="70">
        <f t="shared" si="6"/>
        <v>0</v>
      </c>
      <c r="Q6" s="70">
        <f t="shared" si="6"/>
        <v>0</v>
      </c>
      <c r="R6" s="70">
        <f t="shared" si="6"/>
        <v>1720</v>
      </c>
      <c r="S6" s="70">
        <f t="shared" si="6"/>
        <v>0</v>
      </c>
      <c r="T6" s="70">
        <f t="shared" si="6"/>
        <v>0</v>
      </c>
      <c r="U6" s="239">
        <f t="shared" si="6"/>
        <v>1720</v>
      </c>
      <c r="V6" s="270">
        <f t="shared" si="6"/>
        <v>0</v>
      </c>
      <c r="W6" s="251">
        <f t="shared" si="6"/>
        <v>1720</v>
      </c>
      <c r="X6" s="71">
        <f t="shared" si="6"/>
        <v>1717</v>
      </c>
      <c r="Y6" s="70">
        <f t="shared" si="6"/>
        <v>1697</v>
      </c>
      <c r="Z6" s="70">
        <f t="shared" si="6"/>
        <v>1460</v>
      </c>
      <c r="AA6" s="70">
        <f t="shared" si="6"/>
        <v>1634</v>
      </c>
      <c r="AB6" s="70">
        <f>SUM(AB7:AB117)</f>
        <v>1649</v>
      </c>
      <c r="AC6" s="70">
        <f t="shared" si="6"/>
        <v>1310</v>
      </c>
      <c r="AD6" s="70">
        <f t="shared" si="6"/>
        <v>0</v>
      </c>
      <c r="AE6" s="239">
        <f t="shared" si="6"/>
        <v>9467</v>
      </c>
      <c r="AF6" s="270">
        <f t="shared" si="6"/>
        <v>0</v>
      </c>
      <c r="AG6" s="251">
        <f t="shared" si="6"/>
        <v>11187</v>
      </c>
      <c r="AH6" s="71">
        <f t="shared" si="6"/>
        <v>1723</v>
      </c>
      <c r="AI6" s="70">
        <f t="shared" si="6"/>
        <v>1602</v>
      </c>
      <c r="AJ6" s="70">
        <f t="shared" si="6"/>
        <v>1627</v>
      </c>
      <c r="AK6" s="70">
        <f t="shared" si="6"/>
        <v>1769</v>
      </c>
      <c r="AL6" s="70">
        <f t="shared" si="6"/>
        <v>1769</v>
      </c>
      <c r="AM6" s="70">
        <f t="shared" si="6"/>
        <v>1279</v>
      </c>
      <c r="AN6" s="70">
        <f t="shared" si="6"/>
        <v>0</v>
      </c>
      <c r="AO6" s="239">
        <f t="shared" si="6"/>
        <v>9769</v>
      </c>
      <c r="AP6" s="270">
        <f t="shared" si="6"/>
        <v>0</v>
      </c>
      <c r="AQ6" s="251">
        <f t="shared" si="6"/>
        <v>20956</v>
      </c>
      <c r="AR6" s="71">
        <f t="shared" ref="AR6:BP6" si="7">SUM(AR7:AR117)</f>
        <v>1763</v>
      </c>
      <c r="AS6" s="70">
        <f t="shared" si="7"/>
        <v>1606</v>
      </c>
      <c r="AT6" s="70">
        <f t="shared" si="7"/>
        <v>1702</v>
      </c>
      <c r="AU6" s="70">
        <f t="shared" si="7"/>
        <v>1763</v>
      </c>
      <c r="AV6" s="70">
        <f t="shared" si="7"/>
        <v>1763</v>
      </c>
      <c r="AW6" s="70">
        <f t="shared" si="7"/>
        <v>0</v>
      </c>
      <c r="AX6" s="70">
        <f t="shared" si="7"/>
        <v>0</v>
      </c>
      <c r="AY6" s="239">
        <f t="shared" si="7"/>
        <v>8597</v>
      </c>
      <c r="AZ6" s="270">
        <f t="shared" si="7"/>
        <v>0</v>
      </c>
      <c r="BA6" s="251">
        <f t="shared" si="7"/>
        <v>29553</v>
      </c>
      <c r="BB6" s="71">
        <f t="shared" si="7"/>
        <v>0</v>
      </c>
      <c r="BC6" s="70">
        <f t="shared" si="7"/>
        <v>0</v>
      </c>
      <c r="BD6" s="70">
        <f t="shared" si="7"/>
        <v>0</v>
      </c>
      <c r="BE6" s="70">
        <f t="shared" si="7"/>
        <v>0</v>
      </c>
      <c r="BF6" s="70">
        <f t="shared" si="7"/>
        <v>0</v>
      </c>
      <c r="BG6" s="70">
        <f t="shared" si="7"/>
        <v>0</v>
      </c>
      <c r="BH6" s="70">
        <f t="shared" si="7"/>
        <v>0</v>
      </c>
      <c r="BI6" s="239">
        <f t="shared" si="7"/>
        <v>0</v>
      </c>
      <c r="BJ6" s="270">
        <f t="shared" si="7"/>
        <v>0</v>
      </c>
      <c r="BK6" s="251">
        <f t="shared" si="7"/>
        <v>29553</v>
      </c>
      <c r="BL6" s="71">
        <f t="shared" si="7"/>
        <v>0</v>
      </c>
      <c r="BM6" s="70">
        <f t="shared" si="7"/>
        <v>0</v>
      </c>
      <c r="BN6" s="239">
        <f t="shared" si="7"/>
        <v>0</v>
      </c>
      <c r="BO6" s="270">
        <f t="shared" si="7"/>
        <v>0</v>
      </c>
      <c r="BP6" s="251">
        <f t="shared" si="7"/>
        <v>29553</v>
      </c>
      <c r="BQ6" s="277" t="s">
        <v>17</v>
      </c>
      <c r="BR6" s="507"/>
      <c r="BS6" s="1422" t="s">
        <v>272</v>
      </c>
      <c r="BT6" s="1422" t="s">
        <v>92</v>
      </c>
      <c r="BV6" s="710" t="s">
        <v>329</v>
      </c>
      <c r="BW6" s="710" t="s">
        <v>330</v>
      </c>
      <c r="BX6" s="710" t="s">
        <v>331</v>
      </c>
      <c r="BY6" s="710" t="s">
        <v>332</v>
      </c>
      <c r="BZ6" s="710" t="s">
        <v>333</v>
      </c>
      <c r="CA6" s="710" t="s">
        <v>334</v>
      </c>
      <c r="CB6" s="701"/>
    </row>
    <row r="7" spans="1:80" s="31" customFormat="1" ht="18.75" customHeight="1" x14ac:dyDescent="0.3">
      <c r="A7" s="464" t="s">
        <v>172</v>
      </c>
      <c r="B7" s="455" t="s">
        <v>315</v>
      </c>
      <c r="C7" s="456" t="s">
        <v>349</v>
      </c>
      <c r="D7" s="456" t="s">
        <v>323</v>
      </c>
      <c r="E7" s="1405" t="s">
        <v>894</v>
      </c>
      <c r="F7" s="456" t="s">
        <v>15</v>
      </c>
      <c r="G7" s="239">
        <f>ROUND(IF(ISERROR(VLOOKUP(D7,[1]Anual!$B$9:$ES$80,($U$1)-3,0)),0,VLOOKUP(D7,[1]Anual!$B$9:$ES$80,($U$1)-3,0)),0)</f>
        <v>0</v>
      </c>
      <c r="H7" s="657" t="str">
        <f>IF(B7="","",(VLOOKUP(B7,Família!$A:$B,2,0)))</f>
        <v>LB</v>
      </c>
      <c r="I7" s="456">
        <f>ROUND(IF(ISERROR(VLOOKUP(D7,[1]Anual!$B$9:$ES$80,($U$1)+5,0)),0,VLOOKUP(D7,[1]Anual!$B$9:$ES$80,($U$1)+5,0)),0)</f>
        <v>0</v>
      </c>
      <c r="J7" s="1395"/>
      <c r="K7" s="456">
        <f t="shared" ref="K7:K114" si="8">IF(L7=M7,"ok",M7-L7)</f>
        <v>202</v>
      </c>
      <c r="L7" s="456">
        <f>ROUND(IF(ISERROR(VLOOKUP(D7,[1]Anual!$B$9:$EX$80,$U$1,0)),0,VLOOKUP(D7,[1]Anual!$B$9:$EX$80,$U$1,0)),0)+J7</f>
        <v>6470</v>
      </c>
      <c r="M7" s="457">
        <f>SUM(U7,AE7,AO7,AY7,BI7,BN7)</f>
        <v>6672</v>
      </c>
      <c r="N7" s="458">
        <f t="shared" ref="N7:Q7" si="9">ROUND(N142-SUM(N8:N117),0)</f>
        <v>0</v>
      </c>
      <c r="O7" s="459">
        <f t="shared" si="9"/>
        <v>0</v>
      </c>
      <c r="P7" s="459">
        <f t="shared" si="9"/>
        <v>0</v>
      </c>
      <c r="Q7" s="459">
        <f t="shared" si="9"/>
        <v>0</v>
      </c>
      <c r="R7" s="459">
        <f>ROUND(R142-SUM(R8:R117),0)</f>
        <v>520</v>
      </c>
      <c r="S7" s="459">
        <f>ROUND(S142-SUM(S8:S117),0)</f>
        <v>0</v>
      </c>
      <c r="T7" s="459">
        <f>ROUND(T142-SUM(T8:T117),0)</f>
        <v>0</v>
      </c>
      <c r="U7" s="241">
        <f>SUM(N7:T7)</f>
        <v>520</v>
      </c>
      <c r="V7" s="241">
        <f>$I7*V$3</f>
        <v>0</v>
      </c>
      <c r="W7" s="240">
        <f>$G7+U7-V7</f>
        <v>520</v>
      </c>
      <c r="X7" s="458">
        <f t="shared" ref="X7:AD7" si="10">ROUND(X142-SUM(X8:X117),0)</f>
        <v>542</v>
      </c>
      <c r="Y7" s="459">
        <f t="shared" si="10"/>
        <v>437</v>
      </c>
      <c r="Z7" s="459">
        <f t="shared" si="10"/>
        <v>0</v>
      </c>
      <c r="AA7" s="459">
        <f t="shared" si="10"/>
        <v>0</v>
      </c>
      <c r="AB7" s="459">
        <f t="shared" si="10"/>
        <v>193</v>
      </c>
      <c r="AC7" s="459">
        <f t="shared" si="10"/>
        <v>350</v>
      </c>
      <c r="AD7" s="459">
        <f t="shared" si="10"/>
        <v>0</v>
      </c>
      <c r="AE7" s="241">
        <f>SUM(X7:AD7)</f>
        <v>1522</v>
      </c>
      <c r="AF7" s="241">
        <f>$I7*AF$3</f>
        <v>0</v>
      </c>
      <c r="AG7" s="240">
        <f>$W7+AE7-AF7</f>
        <v>2042</v>
      </c>
      <c r="AH7" s="458">
        <f t="shared" ref="AH7:AN7" si="11">ROUND(AH142-SUM(AH8:AH117),0)</f>
        <v>391</v>
      </c>
      <c r="AI7" s="459">
        <f t="shared" si="11"/>
        <v>354</v>
      </c>
      <c r="AJ7" s="459">
        <f t="shared" si="11"/>
        <v>409</v>
      </c>
      <c r="AK7" s="459">
        <f t="shared" si="11"/>
        <v>194</v>
      </c>
      <c r="AL7" s="459">
        <f t="shared" si="11"/>
        <v>809</v>
      </c>
      <c r="AM7" s="459">
        <f t="shared" si="11"/>
        <v>799</v>
      </c>
      <c r="AN7" s="459">
        <f t="shared" si="11"/>
        <v>0</v>
      </c>
      <c r="AO7" s="241">
        <f>SUM(AH7:AN7)</f>
        <v>2956</v>
      </c>
      <c r="AP7" s="241">
        <f>$I7*AP$3</f>
        <v>0</v>
      </c>
      <c r="AQ7" s="240">
        <f>$AG7+AO7-AP7</f>
        <v>4998</v>
      </c>
      <c r="AR7" s="458">
        <f t="shared" ref="AR7:AX7" si="12">ROUND(AR142-SUM(AR8:AR117),0)</f>
        <v>563</v>
      </c>
      <c r="AS7" s="459">
        <f t="shared" si="12"/>
        <v>406</v>
      </c>
      <c r="AT7" s="459">
        <f t="shared" si="12"/>
        <v>142</v>
      </c>
      <c r="AU7" s="459">
        <f t="shared" si="12"/>
        <v>0</v>
      </c>
      <c r="AV7" s="459">
        <f t="shared" si="12"/>
        <v>563</v>
      </c>
      <c r="AW7" s="459">
        <f t="shared" si="12"/>
        <v>0</v>
      </c>
      <c r="AX7" s="459">
        <f t="shared" si="12"/>
        <v>0</v>
      </c>
      <c r="AY7" s="241">
        <f>SUM(AR7:AX7)</f>
        <v>1674</v>
      </c>
      <c r="AZ7" s="241">
        <f>$I7*AZ$3</f>
        <v>0</v>
      </c>
      <c r="BA7" s="240">
        <f>AQ7+AY7-AZ7</f>
        <v>6672</v>
      </c>
      <c r="BB7" s="458">
        <f t="shared" ref="BB7:BH7" si="13">ROUND(BB142-SUM(BB8:BB117),0)</f>
        <v>0</v>
      </c>
      <c r="BC7" s="459">
        <f t="shared" si="13"/>
        <v>0</v>
      </c>
      <c r="BD7" s="459">
        <f t="shared" si="13"/>
        <v>0</v>
      </c>
      <c r="BE7" s="459">
        <f t="shared" si="13"/>
        <v>0</v>
      </c>
      <c r="BF7" s="459">
        <f t="shared" si="13"/>
        <v>0</v>
      </c>
      <c r="BG7" s="459">
        <f t="shared" si="13"/>
        <v>0</v>
      </c>
      <c r="BH7" s="459">
        <f t="shared" si="13"/>
        <v>0</v>
      </c>
      <c r="BI7" s="241">
        <f>SUM(BB7:BH7)</f>
        <v>0</v>
      </c>
      <c r="BJ7" s="241">
        <f>$I7*BJ$3</f>
        <v>0</v>
      </c>
      <c r="BK7" s="240">
        <f>$BA7+BI7-BJ7</f>
        <v>6672</v>
      </c>
      <c r="BL7" s="458">
        <f>ROUND(BL142-SUM(BL8:BL117),0)</f>
        <v>0</v>
      </c>
      <c r="BM7" s="459">
        <f>ROUND(BM142-SUM(BM8:BM117),0)</f>
        <v>0</v>
      </c>
      <c r="BN7" s="241">
        <f>SUM(BL7:BM7)</f>
        <v>0</v>
      </c>
      <c r="BO7" s="241">
        <f>$I7*BO$3</f>
        <v>0</v>
      </c>
      <c r="BP7" s="240">
        <f>$BK7+BN7-BO7</f>
        <v>6672</v>
      </c>
      <c r="BQ7" s="1689">
        <f>SUM(M7:M10)</f>
        <v>8329</v>
      </c>
      <c r="BR7" s="508"/>
      <c r="BS7" s="1423">
        <f>IF($C7="","",VLOOKUP($C7,'Carga People'!$C$5:$G$309,5,0))</f>
        <v>0</v>
      </c>
      <c r="BT7" s="1423">
        <f>IF($B7="","",VLOOKUP($B7,RESUMO!$A$5:$AO$34,41,0))</f>
        <v>12</v>
      </c>
      <c r="BV7" s="702">
        <f t="shared" ref="BV7" si="14">SUM(N7:T7)</f>
        <v>520</v>
      </c>
      <c r="BW7" s="702">
        <f t="shared" ref="BW7" si="15">SUM(X7:AD7)</f>
        <v>1522</v>
      </c>
      <c r="BX7" s="702">
        <f t="shared" ref="BX7" si="16">SUM(AH7:AN7)</f>
        <v>2956</v>
      </c>
      <c r="BY7" s="702">
        <f t="shared" ref="BY7" si="17">SUM(AR7:AX7)</f>
        <v>1674</v>
      </c>
      <c r="BZ7" s="702">
        <f t="shared" ref="BZ7" si="18">SUM(BB7:BH7)</f>
        <v>0</v>
      </c>
      <c r="CA7" s="702">
        <f t="shared" ref="CA7" si="19">SUM(BL7:BM7)</f>
        <v>0</v>
      </c>
      <c r="CB7" s="482">
        <f>SUM(BV7:CA7)-M7</f>
        <v>0</v>
      </c>
    </row>
    <row r="8" spans="1:80" s="31" customFormat="1" ht="18.75" customHeight="1" x14ac:dyDescent="0.3">
      <c r="A8" s="344" t="s">
        <v>172</v>
      </c>
      <c r="B8" s="29" t="s">
        <v>315</v>
      </c>
      <c r="C8" s="30" t="s">
        <v>350</v>
      </c>
      <c r="D8" s="30" t="s">
        <v>324</v>
      </c>
      <c r="E8" s="1410" t="s">
        <v>895</v>
      </c>
      <c r="F8" s="30" t="s">
        <v>15</v>
      </c>
      <c r="G8" s="72">
        <f>ROUND(IF(ISERROR(VLOOKUP(D8,[1]Anual!$B$9:$ES$80,($U$1)-3,0)),0,VLOOKUP(D8,[1]Anual!$B$9:$ES$80,($U$1)-3,0)),0)</f>
        <v>0</v>
      </c>
      <c r="H8" s="658" t="str">
        <f>IF(B8="","",(VLOOKUP(B8,Família!$A:$B,2,0)))</f>
        <v>LB</v>
      </c>
      <c r="I8" s="30">
        <f>ROUND(IF(ISERROR(VLOOKUP(D8,[1]Anual!$B$9:$ES$80,($U$1)+5,0)),0,VLOOKUP(D8,[1]Anual!$B$9:$ES$80,($U$1)+5,0)),0)</f>
        <v>0</v>
      </c>
      <c r="J8" s="778"/>
      <c r="K8" s="30" t="str">
        <f t="shared" si="8"/>
        <v>ok</v>
      </c>
      <c r="L8" s="30">
        <f>ROUND(IF(ISERROR(VLOOKUP(D8,[1]Anual!$B$9:$EX$80,$U$1,0)),0,VLOOKUP(D8,[1]Anual!$B$9:$EX$80,$U$1,0)),0)+J8</f>
        <v>1657</v>
      </c>
      <c r="M8" s="366">
        <f t="shared" ref="M8:M68" si="20">SUM(U8,AE8,AO8,AY8,BI8,BN8)</f>
        <v>1657</v>
      </c>
      <c r="N8" s="368"/>
      <c r="O8" s="369"/>
      <c r="P8" s="404"/>
      <c r="Q8" s="404"/>
      <c r="R8" s="404"/>
      <c r="S8" s="369"/>
      <c r="T8" s="369"/>
      <c r="U8" s="383">
        <f t="shared" ref="U8:U75" si="21">SUM(N8:T8)</f>
        <v>0</v>
      </c>
      <c r="V8" s="383">
        <f t="shared" ref="V8:V75" si="22">$I8*V$3</f>
        <v>0</v>
      </c>
      <c r="W8" s="240">
        <f t="shared" ref="W8:W75" si="23">$G8+U8-V8</f>
        <v>0</v>
      </c>
      <c r="X8" s="1556"/>
      <c r="Y8" s="404"/>
      <c r="Z8" s="404">
        <v>111</v>
      </c>
      <c r="AA8" s="404">
        <v>368</v>
      </c>
      <c r="AB8" s="404"/>
      <c r="AC8" s="369"/>
      <c r="AD8" s="369"/>
      <c r="AE8" s="383">
        <f t="shared" ref="AE8:AE75" si="24">SUM(X8:AD8)</f>
        <v>479</v>
      </c>
      <c r="AF8" s="383">
        <f t="shared" ref="AF8:AF75" si="25">$I8*AF$3</f>
        <v>0</v>
      </c>
      <c r="AG8" s="240">
        <f t="shared" ref="AG8:AG75" si="26">$W8+AE8-AF8</f>
        <v>479</v>
      </c>
      <c r="AH8" s="368"/>
      <c r="AI8" s="369"/>
      <c r="AJ8" s="369"/>
      <c r="AK8" s="369">
        <v>615</v>
      </c>
      <c r="AL8" s="369"/>
      <c r="AM8" s="369"/>
      <c r="AN8" s="369"/>
      <c r="AO8" s="383">
        <f t="shared" ref="AO8:AO75" si="27">SUM(AH8:AN8)</f>
        <v>615</v>
      </c>
      <c r="AP8" s="383">
        <f t="shared" ref="AP8:AP75" si="28">$I8*AP$3</f>
        <v>0</v>
      </c>
      <c r="AQ8" s="240">
        <f t="shared" ref="AQ8:AQ75" si="29">$AG8+AO8-AP8</f>
        <v>1094</v>
      </c>
      <c r="AR8" s="368"/>
      <c r="AS8" s="369"/>
      <c r="AT8" s="369"/>
      <c r="AU8" s="369">
        <v>563</v>
      </c>
      <c r="AV8" s="369"/>
      <c r="AW8" s="369"/>
      <c r="AX8" s="369"/>
      <c r="AY8" s="383">
        <f t="shared" ref="AY8:AY75" si="30">SUM(AR8:AX8)</f>
        <v>563</v>
      </c>
      <c r="AZ8" s="383">
        <f t="shared" ref="AZ8:AZ75" si="31">$I8*AZ$3</f>
        <v>0</v>
      </c>
      <c r="BA8" s="240">
        <f t="shared" ref="BA8:BA75" si="32">AQ8+AY8-AZ8</f>
        <v>1657</v>
      </c>
      <c r="BB8" s="368"/>
      <c r="BC8" s="369"/>
      <c r="BD8" s="369"/>
      <c r="BE8" s="369"/>
      <c r="BF8" s="369"/>
      <c r="BG8" s="369"/>
      <c r="BH8" s="369"/>
      <c r="BI8" s="241">
        <f t="shared" ref="BI8:BI75" si="33">SUM(BB8:BH8)</f>
        <v>0</v>
      </c>
      <c r="BJ8" s="241">
        <f t="shared" ref="BJ8:BJ75" si="34">$I8*BJ$3</f>
        <v>0</v>
      </c>
      <c r="BK8" s="240">
        <f t="shared" ref="BK8:BK75" si="35">$BA8+BI8-BJ8</f>
        <v>1657</v>
      </c>
      <c r="BL8" s="368"/>
      <c r="BM8" s="369"/>
      <c r="BN8" s="241">
        <f t="shared" ref="BN8:BN75" si="36">SUM(BL8:BM8)</f>
        <v>0</v>
      </c>
      <c r="BO8" s="241">
        <f t="shared" ref="BO8:BO75" si="37">$I8*BO$3</f>
        <v>0</v>
      </c>
      <c r="BP8" s="240">
        <f t="shared" ref="BP8:BP75" si="38">$BK8+BN8-BO8</f>
        <v>1657</v>
      </c>
      <c r="BQ8" s="1690"/>
      <c r="BR8" s="504"/>
      <c r="BS8" s="1423">
        <f>IF($C8="","",VLOOKUP($C8,'Carga People'!$C$5:$G$309,5,0))</f>
        <v>0</v>
      </c>
      <c r="BT8" s="1423">
        <f>IF($B8="","",VLOOKUP($B8,RESUMO!$A$5:$AO$34,41,0))</f>
        <v>12</v>
      </c>
      <c r="BV8" s="702">
        <f t="shared" ref="BV8:BV71" si="39">SUM(N8:T8)</f>
        <v>0</v>
      </c>
      <c r="BW8" s="702">
        <f t="shared" ref="BW8:BW71" si="40">SUM(X8:AD8)</f>
        <v>479</v>
      </c>
      <c r="BX8" s="702">
        <f t="shared" ref="BX8:BX71" si="41">SUM(AH8:AN8)</f>
        <v>615</v>
      </c>
      <c r="BY8" s="702">
        <f t="shared" ref="BY8:BY71" si="42">SUM(AR8:AX8)</f>
        <v>563</v>
      </c>
      <c r="BZ8" s="702">
        <f t="shared" ref="BZ8:BZ71" si="43">SUM(BB8:BH8)</f>
        <v>0</v>
      </c>
      <c r="CA8" s="702">
        <f t="shared" ref="CA8:CA71" si="44">SUM(BL8:BM8)</f>
        <v>0</v>
      </c>
      <c r="CB8" s="482">
        <f t="shared" ref="CB8:CB71" si="45">SUM(BV8:CA8)-M8</f>
        <v>0</v>
      </c>
    </row>
    <row r="9" spans="1:80" s="31" customFormat="1" ht="18.75" customHeight="1" outlineLevel="1" x14ac:dyDescent="0.3">
      <c r="A9" s="344"/>
      <c r="B9" s="716"/>
      <c r="C9" s="348"/>
      <c r="D9" s="30"/>
      <c r="E9" s="1410"/>
      <c r="F9" s="30" t="s">
        <v>15</v>
      </c>
      <c r="G9" s="72">
        <f>ROUND(IF(ISERROR(VLOOKUP(D9,[1]Anual!$B$9:$ES$80,($U$1)-3,0)),0,VLOOKUP(D9,[1]Anual!$B$9:$ES$80,($U$1)-3,0)),0)</f>
        <v>0</v>
      </c>
      <c r="H9" s="658" t="str">
        <f>IF(B9="","",(VLOOKUP(B9,Família!$A:$B,2,0)))</f>
        <v/>
      </c>
      <c r="I9" s="30">
        <f>ROUND(IF(ISERROR(VLOOKUP(D9,[1]Anual!$B$9:$ES$80,($U$1)+5,0)),0,VLOOKUP(D9,[1]Anual!$B$9:$ES$80,($U$1)+5,0)),0)</f>
        <v>0</v>
      </c>
      <c r="J9" s="778"/>
      <c r="K9" s="30" t="str">
        <f t="shared" si="8"/>
        <v>ok</v>
      </c>
      <c r="L9" s="30">
        <f>ROUND(IF(ISERROR(VLOOKUP(D9,[1]Anual!$B$9:$EX$80,$U$1,0)),0,VLOOKUP(D9,[1]Anual!$B$9:$EX$80,$U$1,0)),0)+J9</f>
        <v>0</v>
      </c>
      <c r="M9" s="366">
        <f t="shared" ref="M9:M10" si="46">SUM(U9,AE9,AO9,AY9,BI9,BN9)</f>
        <v>0</v>
      </c>
      <c r="N9" s="368"/>
      <c r="O9" s="369"/>
      <c r="P9" s="369"/>
      <c r="Q9" s="369"/>
      <c r="R9" s="369"/>
      <c r="S9" s="369"/>
      <c r="T9" s="369"/>
      <c r="U9" s="383">
        <f t="shared" si="21"/>
        <v>0</v>
      </c>
      <c r="V9" s="383">
        <f t="shared" si="22"/>
        <v>0</v>
      </c>
      <c r="W9" s="240">
        <f t="shared" si="23"/>
        <v>0</v>
      </c>
      <c r="X9" s="368"/>
      <c r="Y9" s="369"/>
      <c r="Z9" s="369"/>
      <c r="AA9" s="369"/>
      <c r="AB9" s="369"/>
      <c r="AC9" s="369"/>
      <c r="AD9" s="431"/>
      <c r="AE9" s="400">
        <f t="shared" si="24"/>
        <v>0</v>
      </c>
      <c r="AF9" s="383">
        <f t="shared" si="25"/>
        <v>0</v>
      </c>
      <c r="AG9" s="240">
        <f t="shared" si="26"/>
        <v>0</v>
      </c>
      <c r="AH9" s="368"/>
      <c r="AI9" s="369"/>
      <c r="AJ9" s="369"/>
      <c r="AK9" s="369"/>
      <c r="AL9" s="369"/>
      <c r="AM9" s="369"/>
      <c r="AN9" s="369"/>
      <c r="AO9" s="383">
        <f t="shared" si="27"/>
        <v>0</v>
      </c>
      <c r="AP9" s="383">
        <f t="shared" si="28"/>
        <v>0</v>
      </c>
      <c r="AQ9" s="240">
        <f t="shared" si="29"/>
        <v>0</v>
      </c>
      <c r="AR9" s="368"/>
      <c r="AS9" s="369"/>
      <c r="AT9" s="369"/>
      <c r="AU9" s="369"/>
      <c r="AV9" s="369"/>
      <c r="AW9" s="369"/>
      <c r="AX9" s="369"/>
      <c r="AY9" s="383">
        <f t="shared" si="30"/>
        <v>0</v>
      </c>
      <c r="AZ9" s="383">
        <f t="shared" si="31"/>
        <v>0</v>
      </c>
      <c r="BA9" s="240">
        <f t="shared" si="32"/>
        <v>0</v>
      </c>
      <c r="BB9" s="368"/>
      <c r="BC9" s="369"/>
      <c r="BD9" s="369"/>
      <c r="BE9" s="369"/>
      <c r="BF9" s="369"/>
      <c r="BG9" s="369"/>
      <c r="BH9" s="369"/>
      <c r="BI9" s="241">
        <f t="shared" si="33"/>
        <v>0</v>
      </c>
      <c r="BJ9" s="241">
        <f t="shared" si="34"/>
        <v>0</v>
      </c>
      <c r="BK9" s="240">
        <f t="shared" si="35"/>
        <v>0</v>
      </c>
      <c r="BL9" s="368"/>
      <c r="BM9" s="369"/>
      <c r="BN9" s="241">
        <f t="shared" si="36"/>
        <v>0</v>
      </c>
      <c r="BO9" s="241">
        <f t="shared" si="37"/>
        <v>0</v>
      </c>
      <c r="BP9" s="240">
        <f t="shared" si="38"/>
        <v>0</v>
      </c>
      <c r="BQ9" s="1690"/>
      <c r="BR9" s="504"/>
      <c r="BS9" s="1423" t="str">
        <f>IF($C9="","",VLOOKUP($C9,'Carga People'!$C$5:$G$309,5,0))</f>
        <v/>
      </c>
      <c r="BT9" s="1423" t="str">
        <f>IF($B9="","",VLOOKUP($B9,RESUMO!$A$5:$AO$34,41,0))</f>
        <v/>
      </c>
      <c r="BV9" s="702">
        <f t="shared" si="39"/>
        <v>0</v>
      </c>
      <c r="BW9" s="702">
        <f t="shared" si="40"/>
        <v>0</v>
      </c>
      <c r="BX9" s="702">
        <f t="shared" si="41"/>
        <v>0</v>
      </c>
      <c r="BY9" s="702">
        <f t="shared" si="42"/>
        <v>0</v>
      </c>
      <c r="BZ9" s="702">
        <f t="shared" si="43"/>
        <v>0</v>
      </c>
      <c r="CA9" s="702">
        <f t="shared" si="44"/>
        <v>0</v>
      </c>
      <c r="CB9" s="482">
        <f t="shared" si="45"/>
        <v>0</v>
      </c>
    </row>
    <row r="10" spans="1:80" s="31" customFormat="1" ht="18.75" customHeight="1" outlineLevel="1" x14ac:dyDescent="0.3">
      <c r="A10" s="344"/>
      <c r="B10" s="716"/>
      <c r="C10" s="348"/>
      <c r="D10" s="30"/>
      <c r="E10" s="1410"/>
      <c r="F10" s="30" t="s">
        <v>15</v>
      </c>
      <c r="G10" s="72">
        <f>ROUND(IF(ISERROR(VLOOKUP(D10,[1]Anual!$B$9:$ES$80,($U$1)-3,0)),0,VLOOKUP(D10,[1]Anual!$B$9:$ES$80,($U$1)-3,0)),0)</f>
        <v>0</v>
      </c>
      <c r="H10" s="658" t="str">
        <f>IF(B10="","",(VLOOKUP(B10,Família!$A:$B,2,0)))</f>
        <v/>
      </c>
      <c r="I10" s="30">
        <f>ROUND(IF(ISERROR(VLOOKUP(D10,[1]Anual!$B$9:$ES$80,($U$1)+5,0)),0,VLOOKUP(D10,[1]Anual!$B$9:$ES$80,($U$1)+5,0)),0)</f>
        <v>0</v>
      </c>
      <c r="J10" s="778"/>
      <c r="K10" s="30" t="str">
        <f t="shared" si="8"/>
        <v>ok</v>
      </c>
      <c r="L10" s="30">
        <f>ROUND(IF(ISERROR(VLOOKUP(D10,[1]Anual!$B$9:$EX$80,$U$1,0)),0,VLOOKUP(D10,[1]Anual!$B$9:$EX$80,$U$1,0)),0)+J10</f>
        <v>0</v>
      </c>
      <c r="M10" s="366">
        <f t="shared" si="46"/>
        <v>0</v>
      </c>
      <c r="N10" s="368"/>
      <c r="O10" s="369"/>
      <c r="P10" s="369"/>
      <c r="Q10" s="369"/>
      <c r="R10" s="369"/>
      <c r="S10" s="369"/>
      <c r="T10" s="369"/>
      <c r="U10" s="383">
        <f t="shared" si="21"/>
        <v>0</v>
      </c>
      <c r="V10" s="383">
        <f t="shared" si="22"/>
        <v>0</v>
      </c>
      <c r="W10" s="240">
        <f t="shared" si="23"/>
        <v>0</v>
      </c>
      <c r="X10" s="368"/>
      <c r="Y10" s="369"/>
      <c r="Z10" s="369"/>
      <c r="AA10" s="369"/>
      <c r="AB10" s="369"/>
      <c r="AC10" s="369"/>
      <c r="AD10" s="431"/>
      <c r="AE10" s="400">
        <f t="shared" si="24"/>
        <v>0</v>
      </c>
      <c r="AF10" s="383">
        <f t="shared" si="25"/>
        <v>0</v>
      </c>
      <c r="AG10" s="240">
        <f t="shared" si="26"/>
        <v>0</v>
      </c>
      <c r="AH10" s="368"/>
      <c r="AI10" s="369"/>
      <c r="AJ10" s="369"/>
      <c r="AK10" s="369"/>
      <c r="AL10" s="369"/>
      <c r="AM10" s="369"/>
      <c r="AN10" s="369"/>
      <c r="AO10" s="383">
        <f t="shared" si="27"/>
        <v>0</v>
      </c>
      <c r="AP10" s="383">
        <f t="shared" si="28"/>
        <v>0</v>
      </c>
      <c r="AQ10" s="240">
        <f t="shared" si="29"/>
        <v>0</v>
      </c>
      <c r="AR10" s="368"/>
      <c r="AS10" s="369"/>
      <c r="AT10" s="369"/>
      <c r="AU10" s="369"/>
      <c r="AV10" s="369"/>
      <c r="AW10" s="369"/>
      <c r="AX10" s="369"/>
      <c r="AY10" s="383">
        <f t="shared" si="30"/>
        <v>0</v>
      </c>
      <c r="AZ10" s="383">
        <f t="shared" si="31"/>
        <v>0</v>
      </c>
      <c r="BA10" s="240">
        <f t="shared" si="32"/>
        <v>0</v>
      </c>
      <c r="BB10" s="368"/>
      <c r="BC10" s="369"/>
      <c r="BD10" s="369"/>
      <c r="BE10" s="369"/>
      <c r="BF10" s="369"/>
      <c r="BG10" s="369"/>
      <c r="BH10" s="369"/>
      <c r="BI10" s="241">
        <f t="shared" si="33"/>
        <v>0</v>
      </c>
      <c r="BJ10" s="241">
        <f t="shared" si="34"/>
        <v>0</v>
      </c>
      <c r="BK10" s="240">
        <f t="shared" si="35"/>
        <v>0</v>
      </c>
      <c r="BL10" s="368"/>
      <c r="BM10" s="369"/>
      <c r="BN10" s="241">
        <f t="shared" si="36"/>
        <v>0</v>
      </c>
      <c r="BO10" s="241">
        <f t="shared" si="37"/>
        <v>0</v>
      </c>
      <c r="BP10" s="240">
        <f t="shared" si="38"/>
        <v>0</v>
      </c>
      <c r="BQ10" s="1692"/>
      <c r="BR10" s="504"/>
      <c r="BS10" s="1423" t="str">
        <f>IF($C10="","",VLOOKUP($C10,'Carga People'!$C$5:$G$309,5,0))</f>
        <v/>
      </c>
      <c r="BT10" s="1423" t="str">
        <f>IF($B10="","",VLOOKUP($B10,RESUMO!$A$5:$AO$34,41,0))</f>
        <v/>
      </c>
      <c r="BV10" s="702">
        <f t="shared" si="39"/>
        <v>0</v>
      </c>
      <c r="BW10" s="702">
        <f t="shared" si="40"/>
        <v>0</v>
      </c>
      <c r="BX10" s="702">
        <f t="shared" si="41"/>
        <v>0</v>
      </c>
      <c r="BY10" s="702">
        <f t="shared" si="42"/>
        <v>0</v>
      </c>
      <c r="BZ10" s="702">
        <f t="shared" si="43"/>
        <v>0</v>
      </c>
      <c r="CA10" s="702">
        <f t="shared" si="44"/>
        <v>0</v>
      </c>
      <c r="CB10" s="482">
        <f t="shared" si="45"/>
        <v>0</v>
      </c>
    </row>
    <row r="11" spans="1:80" s="31" customFormat="1" ht="18.75" customHeight="1" x14ac:dyDescent="0.3">
      <c r="A11" s="344"/>
      <c r="B11" s="458" t="s">
        <v>374</v>
      </c>
      <c r="C11" s="459" t="s">
        <v>400</v>
      </c>
      <c r="D11" s="459" t="s">
        <v>398</v>
      </c>
      <c r="E11" s="1412" t="s">
        <v>932</v>
      </c>
      <c r="F11" s="459" t="s">
        <v>15</v>
      </c>
      <c r="G11" s="241">
        <f>ROUND(IF(ISERROR(VLOOKUP(D11,[1]Anual!$B$9:$ES$80,($U$1)-3,0)),0,VLOOKUP(D11,[1]Anual!$B$9:$ES$80,($U$1)-3,0)),0)</f>
        <v>0</v>
      </c>
      <c r="H11" s="658" t="str">
        <f>IF(B11="","",(VLOOKUP(B11,Família!$A:$B,2,0)))</f>
        <v>LJ</v>
      </c>
      <c r="I11" s="459">
        <f>ROUND(IF(ISERROR(VLOOKUP(D11,[1]Anual!$B$9:$ES$80,($U$1)+5,0)),0,VLOOKUP(D11,[1]Anual!$B$9:$ES$80,($U$1)+5,0)),0)</f>
        <v>0</v>
      </c>
      <c r="J11" s="778"/>
      <c r="K11" s="459" t="str">
        <f t="shared" si="8"/>
        <v>ok</v>
      </c>
      <c r="L11" s="456">
        <f>ROUND(IF(ISERROR(VLOOKUP(D11,[1]Anual!$B$9:$EX$80,$U$1,0)),0,VLOOKUP(D11,[1]Anual!$B$9:$EX$80,$U$1,0)),0)+J11</f>
        <v>0</v>
      </c>
      <c r="M11" s="460">
        <f t="shared" si="20"/>
        <v>0</v>
      </c>
      <c r="N11" s="458">
        <f t="shared" ref="N11:Q11" si="47">ROUND(N128-SUM(N12:N16),0)</f>
        <v>0</v>
      </c>
      <c r="O11" s="491">
        <f t="shared" si="47"/>
        <v>0</v>
      </c>
      <c r="P11" s="491">
        <f t="shared" si="47"/>
        <v>0</v>
      </c>
      <c r="Q11" s="491">
        <f t="shared" si="47"/>
        <v>0</v>
      </c>
      <c r="R11" s="491">
        <f>ROUND(R128-SUM(R12:R16),0)</f>
        <v>0</v>
      </c>
      <c r="S11" s="491">
        <f>ROUND(S128-SUM(S12:S16),0)</f>
        <v>0</v>
      </c>
      <c r="T11" s="491">
        <f>ROUND(T128-SUM(T12:T16),0)</f>
        <v>0</v>
      </c>
      <c r="U11" s="383">
        <f t="shared" si="21"/>
        <v>0</v>
      </c>
      <c r="V11" s="383">
        <f t="shared" si="22"/>
        <v>0</v>
      </c>
      <c r="W11" s="240">
        <f t="shared" si="23"/>
        <v>0</v>
      </c>
      <c r="X11" s="492">
        <f t="shared" ref="X11:AD11" si="48">ROUND(X128-SUM(X12:X16),0)</f>
        <v>0</v>
      </c>
      <c r="Y11" s="491">
        <f t="shared" si="48"/>
        <v>0</v>
      </c>
      <c r="Z11" s="491">
        <f t="shared" si="48"/>
        <v>0</v>
      </c>
      <c r="AA11" s="491">
        <f t="shared" si="48"/>
        <v>0</v>
      </c>
      <c r="AB11" s="491">
        <f t="shared" si="48"/>
        <v>0</v>
      </c>
      <c r="AC11" s="491">
        <f t="shared" si="48"/>
        <v>0</v>
      </c>
      <c r="AD11" s="493">
        <f t="shared" si="48"/>
        <v>0</v>
      </c>
      <c r="AE11" s="400">
        <f t="shared" si="24"/>
        <v>0</v>
      </c>
      <c r="AF11" s="383">
        <f t="shared" si="25"/>
        <v>0</v>
      </c>
      <c r="AG11" s="240">
        <f t="shared" si="26"/>
        <v>0</v>
      </c>
      <c r="AH11" s="492">
        <f t="shared" ref="AH11:AN11" si="49">ROUND(AH128-SUM(AH12:AH16),0)</f>
        <v>0</v>
      </c>
      <c r="AI11" s="491">
        <f t="shared" si="49"/>
        <v>0</v>
      </c>
      <c r="AJ11" s="491">
        <f t="shared" si="49"/>
        <v>0</v>
      </c>
      <c r="AK11" s="491">
        <f t="shared" si="49"/>
        <v>0</v>
      </c>
      <c r="AL11" s="491">
        <f t="shared" si="49"/>
        <v>0</v>
      </c>
      <c r="AM11" s="491">
        <f t="shared" si="49"/>
        <v>0</v>
      </c>
      <c r="AN11" s="491">
        <f t="shared" si="49"/>
        <v>0</v>
      </c>
      <c r="AO11" s="383">
        <f t="shared" si="27"/>
        <v>0</v>
      </c>
      <c r="AP11" s="383">
        <f t="shared" si="28"/>
        <v>0</v>
      </c>
      <c r="AQ11" s="240">
        <f t="shared" si="29"/>
        <v>0</v>
      </c>
      <c r="AR11" s="492">
        <f t="shared" ref="AR11:AX11" si="50">ROUND(AR128-SUM(AR12:AR16),0)</f>
        <v>0</v>
      </c>
      <c r="AS11" s="491">
        <f t="shared" si="50"/>
        <v>0</v>
      </c>
      <c r="AT11" s="491">
        <f t="shared" si="50"/>
        <v>0</v>
      </c>
      <c r="AU11" s="491">
        <f t="shared" si="50"/>
        <v>0</v>
      </c>
      <c r="AV11" s="491">
        <f t="shared" si="50"/>
        <v>0</v>
      </c>
      <c r="AW11" s="491">
        <f t="shared" si="50"/>
        <v>0</v>
      </c>
      <c r="AX11" s="491">
        <f t="shared" si="50"/>
        <v>0</v>
      </c>
      <c r="AY11" s="383">
        <f t="shared" si="30"/>
        <v>0</v>
      </c>
      <c r="AZ11" s="383">
        <f t="shared" si="31"/>
        <v>0</v>
      </c>
      <c r="BA11" s="240">
        <f t="shared" si="32"/>
        <v>0</v>
      </c>
      <c r="BB11" s="492">
        <f t="shared" ref="BB11:BH11" si="51">ROUND(BB128-SUM(BB12:BB16),0)</f>
        <v>0</v>
      </c>
      <c r="BC11" s="491">
        <f t="shared" si="51"/>
        <v>0</v>
      </c>
      <c r="BD11" s="491">
        <f t="shared" si="51"/>
        <v>0</v>
      </c>
      <c r="BE11" s="491">
        <f t="shared" si="51"/>
        <v>0</v>
      </c>
      <c r="BF11" s="491">
        <f t="shared" si="51"/>
        <v>0</v>
      </c>
      <c r="BG11" s="491">
        <f t="shared" si="51"/>
        <v>0</v>
      </c>
      <c r="BH11" s="491">
        <f t="shared" si="51"/>
        <v>0</v>
      </c>
      <c r="BI11" s="241">
        <f t="shared" si="33"/>
        <v>0</v>
      </c>
      <c r="BJ11" s="241">
        <f t="shared" si="34"/>
        <v>0</v>
      </c>
      <c r="BK11" s="240">
        <f t="shared" si="35"/>
        <v>0</v>
      </c>
      <c r="BL11" s="492">
        <f>ROUND(BL128-SUM(BL12:BL16),0)</f>
        <v>0</v>
      </c>
      <c r="BM11" s="491">
        <f>ROUND(BM128-SUM(BM12:BM16),0)</f>
        <v>0</v>
      </c>
      <c r="BN11" s="241">
        <f t="shared" si="36"/>
        <v>0</v>
      </c>
      <c r="BO11" s="241">
        <f t="shared" si="37"/>
        <v>0</v>
      </c>
      <c r="BP11" s="240">
        <f t="shared" si="38"/>
        <v>0</v>
      </c>
      <c r="BQ11" s="1689">
        <f>SUM(M11:M16)</f>
        <v>0</v>
      </c>
      <c r="BR11" s="504"/>
      <c r="BS11" s="1423">
        <f>IF($C11="","",VLOOKUP($C11,'Carga People'!$C$5:$G$309,5,0))</f>
        <v>0</v>
      </c>
      <c r="BT11" s="1423">
        <f>IF($B11="","",VLOOKUP($B11,RESUMO!$A$5:$AO$34,41,0))</f>
        <v>12</v>
      </c>
      <c r="BV11" s="702">
        <f t="shared" si="39"/>
        <v>0</v>
      </c>
      <c r="BW11" s="702">
        <f t="shared" si="40"/>
        <v>0</v>
      </c>
      <c r="BX11" s="702">
        <f t="shared" si="41"/>
        <v>0</v>
      </c>
      <c r="BY11" s="702">
        <f t="shared" si="42"/>
        <v>0</v>
      </c>
      <c r="BZ11" s="702">
        <f t="shared" si="43"/>
        <v>0</v>
      </c>
      <c r="CA11" s="702">
        <f t="shared" si="44"/>
        <v>0</v>
      </c>
      <c r="CB11" s="482">
        <f t="shared" si="45"/>
        <v>0</v>
      </c>
    </row>
    <row r="12" spans="1:80" s="31" customFormat="1" ht="18.75" customHeight="1" x14ac:dyDescent="0.3">
      <c r="A12" s="344"/>
      <c r="B12" s="29" t="s">
        <v>374</v>
      </c>
      <c r="C12" s="30" t="s">
        <v>401</v>
      </c>
      <c r="D12" s="30" t="s">
        <v>399</v>
      </c>
      <c r="E12" s="1410" t="s">
        <v>933</v>
      </c>
      <c r="F12" s="30" t="s">
        <v>15</v>
      </c>
      <c r="G12" s="72">
        <f>ROUND(IF(ISERROR(VLOOKUP(D12,[1]Anual!$B$9:$ES$80,($U$1)-3,0)),0,VLOOKUP(D12,[1]Anual!$B$9:$ES$80,($U$1)-3,0)),0)</f>
        <v>0</v>
      </c>
      <c r="H12" s="658" t="str">
        <f>IF(B12="","",(VLOOKUP(B12,Família!$A:$B,2,0)))</f>
        <v>LJ</v>
      </c>
      <c r="I12" s="30">
        <f>ROUND(IF(ISERROR(VLOOKUP(D12,[1]Anual!$B$9:$ES$80,($U$1)+5,0)),0,VLOOKUP(D12,[1]Anual!$B$9:$ES$80,($U$1)+5,0)),0)</f>
        <v>0</v>
      </c>
      <c r="J12" s="778"/>
      <c r="K12" s="30" t="str">
        <f t="shared" si="8"/>
        <v>ok</v>
      </c>
      <c r="L12" s="30">
        <f>ROUND(IF(ISERROR(VLOOKUP(D12,[1]Anual!$B$9:$EX$80,$U$1,0)),0,VLOOKUP(D12,[1]Anual!$B$9:$EX$80,$U$1,0)),0)+J12</f>
        <v>0</v>
      </c>
      <c r="M12" s="366">
        <f t="shared" si="20"/>
        <v>0</v>
      </c>
      <c r="N12" s="368"/>
      <c r="O12" s="369"/>
      <c r="P12" s="369"/>
      <c r="Q12" s="369"/>
      <c r="R12" s="369"/>
      <c r="S12" s="369"/>
      <c r="T12" s="369"/>
      <c r="U12" s="383">
        <f t="shared" si="21"/>
        <v>0</v>
      </c>
      <c r="V12" s="383">
        <f t="shared" si="22"/>
        <v>0</v>
      </c>
      <c r="W12" s="240">
        <f t="shared" si="23"/>
        <v>0</v>
      </c>
      <c r="X12" s="368"/>
      <c r="Y12" s="369"/>
      <c r="Z12" s="369"/>
      <c r="AA12" s="369"/>
      <c r="AB12" s="369"/>
      <c r="AC12" s="369"/>
      <c r="AD12" s="399"/>
      <c r="AE12" s="400">
        <f t="shared" si="24"/>
        <v>0</v>
      </c>
      <c r="AF12" s="383">
        <f t="shared" si="25"/>
        <v>0</v>
      </c>
      <c r="AG12" s="240">
        <f t="shared" si="26"/>
        <v>0</v>
      </c>
      <c r="AH12" s="368"/>
      <c r="AI12" s="369"/>
      <c r="AJ12" s="369"/>
      <c r="AK12" s="369"/>
      <c r="AL12" s="369"/>
      <c r="AM12" s="369"/>
      <c r="AN12" s="369"/>
      <c r="AO12" s="383">
        <f t="shared" si="27"/>
        <v>0</v>
      </c>
      <c r="AP12" s="383">
        <f t="shared" si="28"/>
        <v>0</v>
      </c>
      <c r="AQ12" s="240">
        <f t="shared" si="29"/>
        <v>0</v>
      </c>
      <c r="AR12" s="368"/>
      <c r="AS12" s="369"/>
      <c r="AT12" s="369"/>
      <c r="AU12" s="369"/>
      <c r="AV12" s="369"/>
      <c r="AW12" s="369"/>
      <c r="AX12" s="369"/>
      <c r="AY12" s="383">
        <f t="shared" si="30"/>
        <v>0</v>
      </c>
      <c r="AZ12" s="383">
        <f t="shared" si="31"/>
        <v>0</v>
      </c>
      <c r="BA12" s="240">
        <f t="shared" si="32"/>
        <v>0</v>
      </c>
      <c r="BB12" s="368"/>
      <c r="BC12" s="369"/>
      <c r="BD12" s="369"/>
      <c r="BE12" s="369"/>
      <c r="BF12" s="369"/>
      <c r="BG12" s="369"/>
      <c r="BH12" s="369"/>
      <c r="BI12" s="241">
        <f t="shared" si="33"/>
        <v>0</v>
      </c>
      <c r="BJ12" s="241">
        <f t="shared" si="34"/>
        <v>0</v>
      </c>
      <c r="BK12" s="240">
        <f t="shared" si="35"/>
        <v>0</v>
      </c>
      <c r="BL12" s="368"/>
      <c r="BM12" s="369"/>
      <c r="BN12" s="241">
        <f t="shared" si="36"/>
        <v>0</v>
      </c>
      <c r="BO12" s="241">
        <f t="shared" si="37"/>
        <v>0</v>
      </c>
      <c r="BP12" s="240">
        <f t="shared" si="38"/>
        <v>0</v>
      </c>
      <c r="BQ12" s="1690"/>
      <c r="BR12" s="504"/>
      <c r="BS12" s="1423">
        <f>IF($C12="","",VLOOKUP($C12,'Carga People'!$C$5:$G$309,5,0))</f>
        <v>0</v>
      </c>
      <c r="BT12" s="1423">
        <f>IF($B12="","",VLOOKUP($B12,RESUMO!$A$5:$AO$34,41,0))</f>
        <v>12</v>
      </c>
      <c r="BV12" s="702">
        <f t="shared" si="39"/>
        <v>0</v>
      </c>
      <c r="BW12" s="702">
        <f t="shared" si="40"/>
        <v>0</v>
      </c>
      <c r="BX12" s="702">
        <f t="shared" si="41"/>
        <v>0</v>
      </c>
      <c r="BY12" s="702">
        <f t="shared" si="42"/>
        <v>0</v>
      </c>
      <c r="BZ12" s="702">
        <f t="shared" si="43"/>
        <v>0</v>
      </c>
      <c r="CA12" s="702">
        <f t="shared" si="44"/>
        <v>0</v>
      </c>
      <c r="CB12" s="482">
        <f t="shared" si="45"/>
        <v>0</v>
      </c>
    </row>
    <row r="13" spans="1:80" s="31" customFormat="1" ht="18.75" customHeight="1" outlineLevel="1" x14ac:dyDescent="0.3">
      <c r="A13" s="344"/>
      <c r="B13" s="29"/>
      <c r="C13" s="30"/>
      <c r="D13" s="30"/>
      <c r="E13" s="1410"/>
      <c r="F13" s="30" t="s">
        <v>15</v>
      </c>
      <c r="G13" s="72">
        <f>ROUND(IF(ISERROR(VLOOKUP(D13,[1]Anual!$B$9:$ES$80,($U$1)-3,0)),0,VLOOKUP(D13,[1]Anual!$B$9:$ES$80,($U$1)-3,0)),0)</f>
        <v>0</v>
      </c>
      <c r="H13" s="658" t="str">
        <f>IF(B13="","",(VLOOKUP(B13,Família!$A:$B,2,0)))</f>
        <v/>
      </c>
      <c r="I13" s="30"/>
      <c r="J13" s="778"/>
      <c r="K13" s="30" t="str">
        <f t="shared" si="8"/>
        <v>ok</v>
      </c>
      <c r="L13" s="30">
        <f>ROUND(IF(ISERROR(VLOOKUP(D13,[1]Anual!$B$9:$EX$80,$U$1,0)),0,VLOOKUP(D13,[1]Anual!$B$9:$EX$80,$U$1,0)),0)+J13</f>
        <v>0</v>
      </c>
      <c r="M13" s="366">
        <f t="shared" si="20"/>
        <v>0</v>
      </c>
      <c r="N13" s="368"/>
      <c r="O13" s="369"/>
      <c r="P13" s="369"/>
      <c r="Q13" s="369"/>
      <c r="R13" s="369"/>
      <c r="S13" s="369"/>
      <c r="T13" s="369"/>
      <c r="U13" s="383">
        <f t="shared" ref="U13:U14" si="52">SUM(N13:T13)</f>
        <v>0</v>
      </c>
      <c r="V13" s="383">
        <f t="shared" si="22"/>
        <v>0</v>
      </c>
      <c r="W13" s="240">
        <f t="shared" ref="W13:W14" si="53">$G13+U13-V13</f>
        <v>0</v>
      </c>
      <c r="X13" s="368"/>
      <c r="Y13" s="369"/>
      <c r="Z13" s="369"/>
      <c r="AA13" s="369"/>
      <c r="AB13" s="369"/>
      <c r="AC13" s="369"/>
      <c r="AD13" s="431"/>
      <c r="AE13" s="400">
        <f t="shared" ref="AE13:AE14" si="54">SUM(X13:AD13)</f>
        <v>0</v>
      </c>
      <c r="AF13" s="383">
        <f t="shared" si="25"/>
        <v>0</v>
      </c>
      <c r="AG13" s="240">
        <f t="shared" ref="AG13:AG14" si="55">$W13+AE13-AF13</f>
        <v>0</v>
      </c>
      <c r="AH13" s="368"/>
      <c r="AI13" s="369"/>
      <c r="AJ13" s="369"/>
      <c r="AK13" s="369"/>
      <c r="AL13" s="369"/>
      <c r="AM13" s="369"/>
      <c r="AN13" s="369"/>
      <c r="AO13" s="383">
        <f t="shared" ref="AO13:AO14" si="56">SUM(AH13:AN13)</f>
        <v>0</v>
      </c>
      <c r="AP13" s="383">
        <f t="shared" si="28"/>
        <v>0</v>
      </c>
      <c r="AQ13" s="240">
        <f t="shared" ref="AQ13:AQ14" si="57">$AG13+AO13-AP13</f>
        <v>0</v>
      </c>
      <c r="AR13" s="368"/>
      <c r="AS13" s="369"/>
      <c r="AT13" s="369"/>
      <c r="AU13" s="369"/>
      <c r="AV13" s="369"/>
      <c r="AW13" s="369"/>
      <c r="AX13" s="369"/>
      <c r="AY13" s="383">
        <f t="shared" ref="AY13:AY14" si="58">SUM(AR13:AX13)</f>
        <v>0</v>
      </c>
      <c r="AZ13" s="383">
        <f t="shared" si="31"/>
        <v>0</v>
      </c>
      <c r="BA13" s="240">
        <f t="shared" ref="BA13:BA14" si="59">AQ13+AY13-AZ13</f>
        <v>0</v>
      </c>
      <c r="BB13" s="368"/>
      <c r="BC13" s="369"/>
      <c r="BD13" s="369"/>
      <c r="BE13" s="369"/>
      <c r="BF13" s="369"/>
      <c r="BG13" s="369"/>
      <c r="BH13" s="369"/>
      <c r="BI13" s="241">
        <f t="shared" ref="BI13:BI14" si="60">SUM(BB13:BH13)</f>
        <v>0</v>
      </c>
      <c r="BJ13" s="241">
        <f t="shared" si="34"/>
        <v>0</v>
      </c>
      <c r="BK13" s="240">
        <f t="shared" ref="BK13:BK14" si="61">$BA13+BI13-BJ13</f>
        <v>0</v>
      </c>
      <c r="BL13" s="368"/>
      <c r="BM13" s="369"/>
      <c r="BN13" s="241">
        <f t="shared" ref="BN13:BN14" si="62">SUM(BL13:BM13)</f>
        <v>0</v>
      </c>
      <c r="BO13" s="241">
        <f t="shared" si="37"/>
        <v>0</v>
      </c>
      <c r="BP13" s="240">
        <f t="shared" ref="BP13:BP14" si="63">$BK13+BN13-BO13</f>
        <v>0</v>
      </c>
      <c r="BQ13" s="1690"/>
      <c r="BR13" s="504"/>
      <c r="BS13" s="1423" t="str">
        <f>IF($C13="","",VLOOKUP($C13,'Carga People'!$C$5:$G$309,5,0))</f>
        <v/>
      </c>
      <c r="BT13" s="1423" t="str">
        <f>IF($B13="","",VLOOKUP($B13,RESUMO!$A$5:$AO$34,41,0))</f>
        <v/>
      </c>
      <c r="BV13" s="702">
        <f t="shared" si="39"/>
        <v>0</v>
      </c>
      <c r="BW13" s="702">
        <f t="shared" si="40"/>
        <v>0</v>
      </c>
      <c r="BX13" s="702">
        <f t="shared" si="41"/>
        <v>0</v>
      </c>
      <c r="BY13" s="702">
        <f t="shared" si="42"/>
        <v>0</v>
      </c>
      <c r="BZ13" s="702">
        <f t="shared" si="43"/>
        <v>0</v>
      </c>
      <c r="CA13" s="702">
        <f t="shared" si="44"/>
        <v>0</v>
      </c>
      <c r="CB13" s="482">
        <f t="shared" si="45"/>
        <v>0</v>
      </c>
    </row>
    <row r="14" spans="1:80" s="31" customFormat="1" ht="18.75" customHeight="1" outlineLevel="1" x14ac:dyDescent="0.3">
      <c r="A14" s="344"/>
      <c r="B14" s="29"/>
      <c r="C14" s="30"/>
      <c r="D14" s="30"/>
      <c r="E14" s="1410"/>
      <c r="F14" s="30" t="s">
        <v>15</v>
      </c>
      <c r="G14" s="72">
        <f>ROUND(IF(ISERROR(VLOOKUP(D14,[1]Anual!$B$9:$ES$80,($U$1)-3,0)),0,VLOOKUP(D14,[1]Anual!$B$9:$ES$80,($U$1)-3,0)),0)</f>
        <v>0</v>
      </c>
      <c r="H14" s="658" t="str">
        <f>IF(B14="","",(VLOOKUP(B14,Família!$A:$B,2,0)))</f>
        <v/>
      </c>
      <c r="I14" s="30"/>
      <c r="J14" s="778"/>
      <c r="K14" s="30" t="str">
        <f t="shared" si="8"/>
        <v>ok</v>
      </c>
      <c r="L14" s="30">
        <f>ROUND(IF(ISERROR(VLOOKUP(D14,[1]Anual!$B$9:$EX$80,$U$1,0)),0,VLOOKUP(D14,[1]Anual!$B$9:$EX$80,$U$1,0)),0)+J14</f>
        <v>0</v>
      </c>
      <c r="M14" s="366">
        <f t="shared" si="20"/>
        <v>0</v>
      </c>
      <c r="N14" s="368"/>
      <c r="O14" s="369"/>
      <c r="P14" s="369"/>
      <c r="Q14" s="369"/>
      <c r="R14" s="369"/>
      <c r="S14" s="369"/>
      <c r="T14" s="369"/>
      <c r="U14" s="383">
        <f t="shared" si="52"/>
        <v>0</v>
      </c>
      <c r="V14" s="383">
        <f t="shared" si="22"/>
        <v>0</v>
      </c>
      <c r="W14" s="240">
        <f t="shared" si="53"/>
        <v>0</v>
      </c>
      <c r="X14" s="368"/>
      <c r="Y14" s="369"/>
      <c r="Z14" s="369"/>
      <c r="AA14" s="369"/>
      <c r="AB14" s="369"/>
      <c r="AC14" s="369"/>
      <c r="AD14" s="431"/>
      <c r="AE14" s="400">
        <f t="shared" si="54"/>
        <v>0</v>
      </c>
      <c r="AF14" s="383">
        <f t="shared" si="25"/>
        <v>0</v>
      </c>
      <c r="AG14" s="240">
        <f t="shared" si="55"/>
        <v>0</v>
      </c>
      <c r="AH14" s="368"/>
      <c r="AI14" s="369"/>
      <c r="AJ14" s="369"/>
      <c r="AK14" s="369"/>
      <c r="AL14" s="369"/>
      <c r="AM14" s="369"/>
      <c r="AN14" s="369"/>
      <c r="AO14" s="383">
        <f t="shared" si="56"/>
        <v>0</v>
      </c>
      <c r="AP14" s="383">
        <f t="shared" si="28"/>
        <v>0</v>
      </c>
      <c r="AQ14" s="240">
        <f t="shared" si="57"/>
        <v>0</v>
      </c>
      <c r="AR14" s="368"/>
      <c r="AS14" s="369"/>
      <c r="AT14" s="369"/>
      <c r="AU14" s="369"/>
      <c r="AV14" s="369"/>
      <c r="AW14" s="369"/>
      <c r="AX14" s="369"/>
      <c r="AY14" s="383">
        <f t="shared" si="58"/>
        <v>0</v>
      </c>
      <c r="AZ14" s="383">
        <f t="shared" si="31"/>
        <v>0</v>
      </c>
      <c r="BA14" s="240">
        <f t="shared" si="59"/>
        <v>0</v>
      </c>
      <c r="BB14" s="368"/>
      <c r="BC14" s="369"/>
      <c r="BD14" s="369"/>
      <c r="BE14" s="369"/>
      <c r="BF14" s="369"/>
      <c r="BG14" s="369"/>
      <c r="BH14" s="369"/>
      <c r="BI14" s="241">
        <f t="shared" si="60"/>
        <v>0</v>
      </c>
      <c r="BJ14" s="241">
        <f t="shared" si="34"/>
        <v>0</v>
      </c>
      <c r="BK14" s="240">
        <f t="shared" si="61"/>
        <v>0</v>
      </c>
      <c r="BL14" s="368"/>
      <c r="BM14" s="369"/>
      <c r="BN14" s="241">
        <f t="shared" si="62"/>
        <v>0</v>
      </c>
      <c r="BO14" s="241">
        <f t="shared" si="37"/>
        <v>0</v>
      </c>
      <c r="BP14" s="240">
        <f t="shared" si="63"/>
        <v>0</v>
      </c>
      <c r="BQ14" s="1690"/>
      <c r="BR14" s="504"/>
      <c r="BS14" s="1423" t="str">
        <f>IF($C14="","",VLOOKUP($C14,'Carga People'!$C$5:$G$309,5,0))</f>
        <v/>
      </c>
      <c r="BT14" s="1423" t="str">
        <f>IF($B14="","",VLOOKUP($B14,RESUMO!$A$5:$AO$34,41,0))</f>
        <v/>
      </c>
      <c r="BV14" s="702">
        <f t="shared" si="39"/>
        <v>0</v>
      </c>
      <c r="BW14" s="702">
        <f t="shared" si="40"/>
        <v>0</v>
      </c>
      <c r="BX14" s="702">
        <f t="shared" si="41"/>
        <v>0</v>
      </c>
      <c r="BY14" s="702">
        <f t="shared" si="42"/>
        <v>0</v>
      </c>
      <c r="BZ14" s="702">
        <f t="shared" si="43"/>
        <v>0</v>
      </c>
      <c r="CA14" s="702">
        <f t="shared" si="44"/>
        <v>0</v>
      </c>
      <c r="CB14" s="482">
        <f t="shared" si="45"/>
        <v>0</v>
      </c>
    </row>
    <row r="15" spans="1:80" s="31" customFormat="1" ht="18.75" customHeight="1" outlineLevel="1" x14ac:dyDescent="0.3">
      <c r="A15" s="344"/>
      <c r="B15" s="581"/>
      <c r="C15" s="656"/>
      <c r="D15" s="656"/>
      <c r="E15" s="1410"/>
      <c r="F15" s="30" t="s">
        <v>15</v>
      </c>
      <c r="G15" s="72">
        <f>ROUND(IF(ISERROR(VLOOKUP(D15,[1]Anual!$B$9:$ES$80,($U$1)-3,0)),0,VLOOKUP(D15,[1]Anual!$B$9:$ES$80,($U$1)-3,0)),0)</f>
        <v>0</v>
      </c>
      <c r="H15" s="658" t="str">
        <f>IF(B15="","",(VLOOKUP(B15,Família!$A:$B,2,0)))</f>
        <v/>
      </c>
      <c r="I15" s="30"/>
      <c r="J15" s="778"/>
      <c r="K15" s="30" t="str">
        <f t="shared" ref="K15" si="64">IF(L15=M15,"ok",M15-L15)</f>
        <v>ok</v>
      </c>
      <c r="L15" s="30">
        <f>ROUND(IF(ISERROR(VLOOKUP(D15,[1]Anual!$B$9:$EX$80,$U$1,0)),0,VLOOKUP(D15,[1]Anual!$B$9:$EX$80,$U$1,0)),0)+J15</f>
        <v>0</v>
      </c>
      <c r="M15" s="366">
        <f t="shared" ref="M15:M16" si="65">SUM(U15,AE15,AO15,AY15,BI15,BN15)</f>
        <v>0</v>
      </c>
      <c r="N15" s="368"/>
      <c r="O15" s="369"/>
      <c r="P15" s="369"/>
      <c r="Q15" s="369"/>
      <c r="R15" s="369"/>
      <c r="S15" s="369"/>
      <c r="T15" s="369"/>
      <c r="U15" s="383">
        <f t="shared" si="21"/>
        <v>0</v>
      </c>
      <c r="V15" s="383">
        <f t="shared" si="22"/>
        <v>0</v>
      </c>
      <c r="W15" s="240">
        <f t="shared" si="23"/>
        <v>0</v>
      </c>
      <c r="X15" s="368"/>
      <c r="Y15" s="369"/>
      <c r="Z15" s="369"/>
      <c r="AA15" s="655"/>
      <c r="AB15" s="369"/>
      <c r="AC15" s="369"/>
      <c r="AD15" s="431"/>
      <c r="AE15" s="400">
        <f t="shared" si="24"/>
        <v>0</v>
      </c>
      <c r="AF15" s="383">
        <f t="shared" si="25"/>
        <v>0</v>
      </c>
      <c r="AG15" s="240">
        <f t="shared" si="26"/>
        <v>0</v>
      </c>
      <c r="AH15" s="368"/>
      <c r="AI15" s="369"/>
      <c r="AJ15" s="369"/>
      <c r="AK15" s="369"/>
      <c r="AL15" s="369"/>
      <c r="AM15" s="369"/>
      <c r="AN15" s="369"/>
      <c r="AO15" s="383">
        <f t="shared" si="27"/>
        <v>0</v>
      </c>
      <c r="AP15" s="383">
        <f t="shared" si="28"/>
        <v>0</v>
      </c>
      <c r="AQ15" s="240">
        <f t="shared" si="29"/>
        <v>0</v>
      </c>
      <c r="AR15" s="368"/>
      <c r="AS15" s="369"/>
      <c r="AT15" s="369"/>
      <c r="AU15" s="369"/>
      <c r="AV15" s="369"/>
      <c r="AW15" s="369"/>
      <c r="AX15" s="369"/>
      <c r="AY15" s="383">
        <f t="shared" si="30"/>
        <v>0</v>
      </c>
      <c r="AZ15" s="383">
        <f t="shared" si="31"/>
        <v>0</v>
      </c>
      <c r="BA15" s="240">
        <f t="shared" si="32"/>
        <v>0</v>
      </c>
      <c r="BB15" s="368"/>
      <c r="BC15" s="369"/>
      <c r="BD15" s="369"/>
      <c r="BE15" s="369"/>
      <c r="BF15" s="369"/>
      <c r="BG15" s="369"/>
      <c r="BH15" s="369"/>
      <c r="BI15" s="241">
        <f t="shared" si="33"/>
        <v>0</v>
      </c>
      <c r="BJ15" s="241">
        <f t="shared" si="34"/>
        <v>0</v>
      </c>
      <c r="BK15" s="240">
        <f t="shared" si="35"/>
        <v>0</v>
      </c>
      <c r="BL15" s="368"/>
      <c r="BM15" s="369"/>
      <c r="BN15" s="241">
        <f t="shared" si="36"/>
        <v>0</v>
      </c>
      <c r="BO15" s="241">
        <f t="shared" si="37"/>
        <v>0</v>
      </c>
      <c r="BP15" s="240">
        <f t="shared" si="38"/>
        <v>0</v>
      </c>
      <c r="BQ15" s="1690"/>
      <c r="BR15" s="504"/>
      <c r="BS15" s="1423" t="str">
        <f>IF($C15="","",VLOOKUP($C15,'Carga People'!$C$5:$G$309,5,0))</f>
        <v/>
      </c>
      <c r="BT15" s="1423" t="str">
        <f>IF($B15="","",VLOOKUP($B15,RESUMO!$A$5:$AO$34,41,0))</f>
        <v/>
      </c>
      <c r="BV15" s="702">
        <f t="shared" si="39"/>
        <v>0</v>
      </c>
      <c r="BW15" s="702">
        <f t="shared" si="40"/>
        <v>0</v>
      </c>
      <c r="BX15" s="702">
        <f t="shared" si="41"/>
        <v>0</v>
      </c>
      <c r="BY15" s="702">
        <f t="shared" si="42"/>
        <v>0</v>
      </c>
      <c r="BZ15" s="702">
        <f t="shared" si="43"/>
        <v>0</v>
      </c>
      <c r="CA15" s="702">
        <f t="shared" si="44"/>
        <v>0</v>
      </c>
      <c r="CB15" s="482">
        <f t="shared" si="45"/>
        <v>0</v>
      </c>
    </row>
    <row r="16" spans="1:80" s="31" customFormat="1" ht="18.75" customHeight="1" outlineLevel="1" x14ac:dyDescent="0.3">
      <c r="A16" s="344"/>
      <c r="B16" s="581"/>
      <c r="C16" s="656"/>
      <c r="D16" s="656"/>
      <c r="E16" s="1410"/>
      <c r="F16" s="30" t="s">
        <v>15</v>
      </c>
      <c r="G16" s="72">
        <f>ROUND(IF(ISERROR(VLOOKUP(D16,[1]Anual!$B$9:$ES$80,($U$1)-3,0)),0,VLOOKUP(D16,[1]Anual!$B$9:$ES$80,($U$1)-3,0)),0)</f>
        <v>0</v>
      </c>
      <c r="H16" s="658" t="str">
        <f>IF(B16="","",(VLOOKUP(B16,Família!$A:$B,2,0)))</f>
        <v/>
      </c>
      <c r="I16" s="30"/>
      <c r="J16" s="778"/>
      <c r="K16" s="30" t="str">
        <f t="shared" ref="K16" si="66">IF(L16=M16,"ok",M16-L16)</f>
        <v>ok</v>
      </c>
      <c r="L16" s="30">
        <f>ROUND(IF(ISERROR(VLOOKUP(D16,[1]Anual!$B$9:$EX$80,$U$1,0)),0,VLOOKUP(D16,[1]Anual!$B$9:$EX$80,$U$1,0)),0)+J16</f>
        <v>0</v>
      </c>
      <c r="M16" s="366">
        <f t="shared" si="65"/>
        <v>0</v>
      </c>
      <c r="N16" s="368"/>
      <c r="O16" s="369"/>
      <c r="P16" s="369"/>
      <c r="Q16" s="369"/>
      <c r="R16" s="369"/>
      <c r="S16" s="369"/>
      <c r="T16" s="369"/>
      <c r="U16" s="383">
        <f t="shared" si="21"/>
        <v>0</v>
      </c>
      <c r="V16" s="383">
        <f t="shared" si="22"/>
        <v>0</v>
      </c>
      <c r="W16" s="240">
        <f t="shared" si="23"/>
        <v>0</v>
      </c>
      <c r="X16" s="368"/>
      <c r="Y16" s="369"/>
      <c r="Z16" s="369"/>
      <c r="AA16" s="655"/>
      <c r="AB16" s="369"/>
      <c r="AC16" s="369"/>
      <c r="AD16" s="431"/>
      <c r="AE16" s="400">
        <f t="shared" si="24"/>
        <v>0</v>
      </c>
      <c r="AF16" s="383">
        <f t="shared" si="25"/>
        <v>0</v>
      </c>
      <c r="AG16" s="240">
        <f t="shared" si="26"/>
        <v>0</v>
      </c>
      <c r="AH16" s="368"/>
      <c r="AI16" s="369"/>
      <c r="AJ16" s="369"/>
      <c r="AK16" s="369"/>
      <c r="AL16" s="369"/>
      <c r="AM16" s="369"/>
      <c r="AN16" s="369"/>
      <c r="AO16" s="383">
        <f t="shared" si="27"/>
        <v>0</v>
      </c>
      <c r="AP16" s="383">
        <f t="shared" si="28"/>
        <v>0</v>
      </c>
      <c r="AQ16" s="240">
        <f t="shared" si="29"/>
        <v>0</v>
      </c>
      <c r="AR16" s="368"/>
      <c r="AS16" s="369"/>
      <c r="AT16" s="369"/>
      <c r="AU16" s="369"/>
      <c r="AV16" s="369"/>
      <c r="AW16" s="369"/>
      <c r="AX16" s="369"/>
      <c r="AY16" s="383">
        <f t="shared" si="30"/>
        <v>0</v>
      </c>
      <c r="AZ16" s="383">
        <f t="shared" si="31"/>
        <v>0</v>
      </c>
      <c r="BA16" s="240">
        <f t="shared" si="32"/>
        <v>0</v>
      </c>
      <c r="BB16" s="368"/>
      <c r="BC16" s="369"/>
      <c r="BD16" s="369"/>
      <c r="BE16" s="369"/>
      <c r="BF16" s="369"/>
      <c r="BG16" s="369"/>
      <c r="BH16" s="369"/>
      <c r="BI16" s="241">
        <f t="shared" si="33"/>
        <v>0</v>
      </c>
      <c r="BJ16" s="241">
        <f t="shared" si="34"/>
        <v>0</v>
      </c>
      <c r="BK16" s="240">
        <f t="shared" si="35"/>
        <v>0</v>
      </c>
      <c r="BL16" s="368"/>
      <c r="BM16" s="369"/>
      <c r="BN16" s="241">
        <f t="shared" si="36"/>
        <v>0</v>
      </c>
      <c r="BO16" s="241">
        <f t="shared" si="37"/>
        <v>0</v>
      </c>
      <c r="BP16" s="240">
        <f t="shared" si="38"/>
        <v>0</v>
      </c>
      <c r="BQ16" s="1692"/>
      <c r="BR16" s="504"/>
      <c r="BS16" s="1423" t="str">
        <f>IF($C16="","",VLOOKUP($C16,'Carga People'!$C$5:$G$309,5,0))</f>
        <v/>
      </c>
      <c r="BT16" s="1423" t="str">
        <f>IF($B16="","",VLOOKUP($B16,RESUMO!$A$5:$AO$34,41,0))</f>
        <v/>
      </c>
      <c r="BV16" s="702">
        <f t="shared" si="39"/>
        <v>0</v>
      </c>
      <c r="BW16" s="702">
        <f t="shared" si="40"/>
        <v>0</v>
      </c>
      <c r="BX16" s="702">
        <f t="shared" si="41"/>
        <v>0</v>
      </c>
      <c r="BY16" s="702">
        <f t="shared" si="42"/>
        <v>0</v>
      </c>
      <c r="BZ16" s="702">
        <f t="shared" si="43"/>
        <v>0</v>
      </c>
      <c r="CA16" s="702">
        <f t="shared" si="44"/>
        <v>0</v>
      </c>
      <c r="CB16" s="482">
        <f t="shared" si="45"/>
        <v>0</v>
      </c>
    </row>
    <row r="17" spans="1:80" s="31" customFormat="1" ht="18.75" customHeight="1" x14ac:dyDescent="0.3">
      <c r="A17" s="461" t="s">
        <v>177</v>
      </c>
      <c r="B17" s="458" t="s">
        <v>316</v>
      </c>
      <c r="C17" s="459" t="s">
        <v>362</v>
      </c>
      <c r="D17" s="459" t="s">
        <v>321</v>
      </c>
      <c r="E17" s="1414" t="s">
        <v>892</v>
      </c>
      <c r="F17" s="459" t="s">
        <v>15</v>
      </c>
      <c r="G17" s="241">
        <f>ROUND(IF(ISERROR(VLOOKUP(D17,[1]Anual!$B$9:$ES$80,($U$1)-3,0)),0,VLOOKUP(D17,[1]Anual!$B$9:$ES$80,($U$1)-3,0)),0)</f>
        <v>0</v>
      </c>
      <c r="H17" s="658" t="str">
        <f>IF(B17="","",(VLOOKUP(B17,Família!$A:$B,2,0)))</f>
        <v>LG</v>
      </c>
      <c r="I17" s="459">
        <f>ROUND(IF(ISERROR(VLOOKUP(D17,[1]Anual!$B$9:$ES$80,($U$1)+5,0)),0,VLOOKUP(D17,[1]Anual!$B$9:$ES$80,($U$1)+5,0)),0)</f>
        <v>0</v>
      </c>
      <c r="J17" s="778"/>
      <c r="K17" s="459" t="str">
        <f t="shared" si="8"/>
        <v>ok</v>
      </c>
      <c r="L17" s="459">
        <f>ROUND(IF(ISERROR(VLOOKUP(D17,[1]Anual!$B$9:$EX$80,$U$1,0)),0,VLOOKUP(D17,[1]Anual!$B$9:$EX$80,$U$1,0)),0)+J17</f>
        <v>0</v>
      </c>
      <c r="M17" s="460">
        <f t="shared" si="20"/>
        <v>0</v>
      </c>
      <c r="N17" s="458">
        <f t="shared" ref="N17:T17" si="67">ROUND(N129-SUM(N18:N22),0)</f>
        <v>0</v>
      </c>
      <c r="O17" s="459">
        <f t="shared" si="67"/>
        <v>0</v>
      </c>
      <c r="P17" s="459">
        <f t="shared" si="67"/>
        <v>0</v>
      </c>
      <c r="Q17" s="459">
        <f t="shared" si="67"/>
        <v>0</v>
      </c>
      <c r="R17" s="459">
        <f t="shared" si="67"/>
        <v>0</v>
      </c>
      <c r="S17" s="459">
        <f t="shared" si="67"/>
        <v>0</v>
      </c>
      <c r="T17" s="459">
        <f t="shared" si="67"/>
        <v>0</v>
      </c>
      <c r="U17" s="241">
        <f t="shared" si="21"/>
        <v>0</v>
      </c>
      <c r="V17" s="241">
        <f t="shared" si="22"/>
        <v>0</v>
      </c>
      <c r="W17" s="240">
        <f t="shared" si="23"/>
        <v>0</v>
      </c>
      <c r="X17" s="458">
        <f t="shared" ref="X17:AD17" si="68">ROUND(X129-SUM(X18:X22),0)</f>
        <v>0</v>
      </c>
      <c r="Y17" s="459">
        <f t="shared" si="68"/>
        <v>0</v>
      </c>
      <c r="Z17" s="459">
        <f t="shared" si="68"/>
        <v>0</v>
      </c>
      <c r="AA17" s="459">
        <f t="shared" si="68"/>
        <v>0</v>
      </c>
      <c r="AB17" s="459">
        <f t="shared" si="68"/>
        <v>0</v>
      </c>
      <c r="AC17" s="459">
        <f t="shared" si="68"/>
        <v>0</v>
      </c>
      <c r="AD17" s="459">
        <f t="shared" si="68"/>
        <v>0</v>
      </c>
      <c r="AE17" s="241">
        <f t="shared" si="24"/>
        <v>0</v>
      </c>
      <c r="AF17" s="241">
        <f t="shared" si="25"/>
        <v>0</v>
      </c>
      <c r="AG17" s="240">
        <f t="shared" si="26"/>
        <v>0</v>
      </c>
      <c r="AH17" s="458">
        <f t="shared" ref="AH17:AN17" si="69">ROUND(AH129-SUM(AH18:AH22),0)</f>
        <v>0</v>
      </c>
      <c r="AI17" s="459">
        <f t="shared" si="69"/>
        <v>0</v>
      </c>
      <c r="AJ17" s="459">
        <f t="shared" si="69"/>
        <v>0</v>
      </c>
      <c r="AK17" s="459">
        <f t="shared" si="69"/>
        <v>0</v>
      </c>
      <c r="AL17" s="459">
        <f t="shared" si="69"/>
        <v>0</v>
      </c>
      <c r="AM17" s="459">
        <f t="shared" si="69"/>
        <v>0</v>
      </c>
      <c r="AN17" s="459">
        <f t="shared" si="69"/>
        <v>0</v>
      </c>
      <c r="AO17" s="241">
        <f t="shared" si="27"/>
        <v>0</v>
      </c>
      <c r="AP17" s="241">
        <f t="shared" si="28"/>
        <v>0</v>
      </c>
      <c r="AQ17" s="240">
        <f t="shared" si="29"/>
        <v>0</v>
      </c>
      <c r="AR17" s="458">
        <f t="shared" ref="AR17:AX17" si="70">ROUND(AR129-SUM(AR18:AR22),0)</f>
        <v>0</v>
      </c>
      <c r="AS17" s="459">
        <f t="shared" si="70"/>
        <v>0</v>
      </c>
      <c r="AT17" s="459">
        <f t="shared" si="70"/>
        <v>0</v>
      </c>
      <c r="AU17" s="459">
        <f t="shared" si="70"/>
        <v>0</v>
      </c>
      <c r="AV17" s="459">
        <f t="shared" si="70"/>
        <v>0</v>
      </c>
      <c r="AW17" s="459">
        <f t="shared" si="70"/>
        <v>0</v>
      </c>
      <c r="AX17" s="459">
        <f t="shared" si="70"/>
        <v>0</v>
      </c>
      <c r="AY17" s="241">
        <f t="shared" si="30"/>
        <v>0</v>
      </c>
      <c r="AZ17" s="241">
        <f t="shared" si="31"/>
        <v>0</v>
      </c>
      <c r="BA17" s="240">
        <f t="shared" si="32"/>
        <v>0</v>
      </c>
      <c r="BB17" s="458">
        <f t="shared" ref="BB17:BH17" si="71">ROUND(BB129-SUM(BB18:BB22),0)</f>
        <v>0</v>
      </c>
      <c r="BC17" s="459">
        <f t="shared" si="71"/>
        <v>0</v>
      </c>
      <c r="BD17" s="459">
        <f t="shared" si="71"/>
        <v>0</v>
      </c>
      <c r="BE17" s="459">
        <f t="shared" si="71"/>
        <v>0</v>
      </c>
      <c r="BF17" s="459">
        <f t="shared" si="71"/>
        <v>0</v>
      </c>
      <c r="BG17" s="459">
        <f t="shared" si="71"/>
        <v>0</v>
      </c>
      <c r="BH17" s="459">
        <f t="shared" si="71"/>
        <v>0</v>
      </c>
      <c r="BI17" s="241">
        <f t="shared" si="33"/>
        <v>0</v>
      </c>
      <c r="BJ17" s="241">
        <f t="shared" si="34"/>
        <v>0</v>
      </c>
      <c r="BK17" s="240">
        <f t="shared" si="35"/>
        <v>0</v>
      </c>
      <c r="BL17" s="458">
        <f>ROUND(BL129-SUM(BL18:BL22),0)</f>
        <v>0</v>
      </c>
      <c r="BM17" s="459">
        <f>ROUND(BM129-SUM(BM18:BM22),0)</f>
        <v>0</v>
      </c>
      <c r="BN17" s="241">
        <f t="shared" si="36"/>
        <v>0</v>
      </c>
      <c r="BO17" s="241">
        <f t="shared" si="37"/>
        <v>0</v>
      </c>
      <c r="BP17" s="240">
        <f t="shared" si="38"/>
        <v>0</v>
      </c>
      <c r="BQ17" s="1689">
        <f>SUM(M17:M22)</f>
        <v>0</v>
      </c>
      <c r="BR17" s="504"/>
      <c r="BS17" s="1423">
        <f>IF($C17="","",VLOOKUP($C17,'Carga People'!$C$5:$G$309,5,0))</f>
        <v>0</v>
      </c>
      <c r="BT17" s="1423" t="e">
        <f>IF($B17="","",VLOOKUP($B17,RESUMO!$A$5:$AO$34,41,0))</f>
        <v>#N/A</v>
      </c>
      <c r="BV17" s="702">
        <f t="shared" si="39"/>
        <v>0</v>
      </c>
      <c r="BW17" s="702">
        <f t="shared" si="40"/>
        <v>0</v>
      </c>
      <c r="BX17" s="702">
        <f t="shared" si="41"/>
        <v>0</v>
      </c>
      <c r="BY17" s="702">
        <f t="shared" si="42"/>
        <v>0</v>
      </c>
      <c r="BZ17" s="702">
        <f t="shared" si="43"/>
        <v>0</v>
      </c>
      <c r="CA17" s="702">
        <f t="shared" si="44"/>
        <v>0</v>
      </c>
      <c r="CB17" s="482">
        <f t="shared" si="45"/>
        <v>0</v>
      </c>
    </row>
    <row r="18" spans="1:80" s="31" customFormat="1" ht="18.75" customHeight="1" x14ac:dyDescent="0.3">
      <c r="A18" s="344" t="s">
        <v>177</v>
      </c>
      <c r="B18" s="29" t="s">
        <v>316</v>
      </c>
      <c r="C18" s="30" t="s">
        <v>363</v>
      </c>
      <c r="D18" s="30" t="s">
        <v>322</v>
      </c>
      <c r="E18" s="1410" t="s">
        <v>893</v>
      </c>
      <c r="F18" s="30" t="s">
        <v>15</v>
      </c>
      <c r="G18" s="72">
        <f>ROUND(IF(ISERROR(VLOOKUP(D18,[1]Anual!$B$9:$ES$80,($U$1)-3,0)),0,VLOOKUP(D18,[1]Anual!$B$9:$ES$80,($U$1)-3,0)),0)</f>
        <v>0</v>
      </c>
      <c r="H18" s="658" t="str">
        <f>IF(B18="","",(VLOOKUP(B18,Família!$A:$B,2,0)))</f>
        <v>LG</v>
      </c>
      <c r="I18" s="30">
        <f>ROUND(IF(ISERROR(VLOOKUP(D18,[1]Anual!$B$9:$ES$80,($U$1)+5,0)),0,VLOOKUP(D18,[1]Anual!$B$9:$ES$80,($U$1)+5,0)),0)</f>
        <v>0</v>
      </c>
      <c r="J18" s="778"/>
      <c r="K18" s="30" t="str">
        <f t="shared" si="8"/>
        <v>ok</v>
      </c>
      <c r="L18" s="30">
        <f>ROUND(IF(ISERROR(VLOOKUP(D18,[1]Anual!$B$9:$EX$80,$U$1,0)),0,VLOOKUP(D18,[1]Anual!$B$9:$EX$80,$U$1,0)),0)+J18</f>
        <v>0</v>
      </c>
      <c r="M18" s="366">
        <f t="shared" si="20"/>
        <v>0</v>
      </c>
      <c r="N18" s="368"/>
      <c r="O18" s="369"/>
      <c r="P18" s="369"/>
      <c r="Q18" s="369"/>
      <c r="R18" s="369"/>
      <c r="S18" s="369"/>
      <c r="T18" s="369"/>
      <c r="U18" s="383">
        <f t="shared" si="21"/>
        <v>0</v>
      </c>
      <c r="V18" s="383">
        <f t="shared" si="22"/>
        <v>0</v>
      </c>
      <c r="W18" s="240">
        <f t="shared" si="23"/>
        <v>0</v>
      </c>
      <c r="X18" s="368"/>
      <c r="Y18" s="369"/>
      <c r="Z18" s="369"/>
      <c r="AA18" s="655"/>
      <c r="AB18" s="369"/>
      <c r="AC18" s="369"/>
      <c r="AD18" s="369"/>
      <c r="AE18" s="383">
        <f t="shared" si="24"/>
        <v>0</v>
      </c>
      <c r="AF18" s="383">
        <f t="shared" si="25"/>
        <v>0</v>
      </c>
      <c r="AG18" s="240">
        <f t="shared" si="26"/>
        <v>0</v>
      </c>
      <c r="AH18" s="368"/>
      <c r="AI18" s="369"/>
      <c r="AJ18" s="369"/>
      <c r="AK18" s="369"/>
      <c r="AL18" s="369"/>
      <c r="AM18" s="369"/>
      <c r="AN18" s="369"/>
      <c r="AO18" s="383">
        <f t="shared" si="27"/>
        <v>0</v>
      </c>
      <c r="AP18" s="383">
        <f t="shared" si="28"/>
        <v>0</v>
      </c>
      <c r="AQ18" s="240">
        <f t="shared" si="29"/>
        <v>0</v>
      </c>
      <c r="AR18" s="368"/>
      <c r="AS18" s="369"/>
      <c r="AT18" s="369"/>
      <c r="AU18" s="369"/>
      <c r="AV18" s="369"/>
      <c r="AW18" s="369"/>
      <c r="AX18" s="369"/>
      <c r="AY18" s="383">
        <f t="shared" si="30"/>
        <v>0</v>
      </c>
      <c r="AZ18" s="383">
        <f t="shared" si="31"/>
        <v>0</v>
      </c>
      <c r="BA18" s="240">
        <f t="shared" si="32"/>
        <v>0</v>
      </c>
      <c r="BB18" s="368"/>
      <c r="BC18" s="369"/>
      <c r="BD18" s="369"/>
      <c r="BE18" s="369"/>
      <c r="BF18" s="369"/>
      <c r="BG18" s="369"/>
      <c r="BH18" s="369"/>
      <c r="BI18" s="241">
        <f t="shared" si="33"/>
        <v>0</v>
      </c>
      <c r="BJ18" s="241">
        <f t="shared" si="34"/>
        <v>0</v>
      </c>
      <c r="BK18" s="240">
        <f t="shared" si="35"/>
        <v>0</v>
      </c>
      <c r="BL18" s="368"/>
      <c r="BM18" s="369"/>
      <c r="BN18" s="241">
        <f t="shared" si="36"/>
        <v>0</v>
      </c>
      <c r="BO18" s="241">
        <f t="shared" si="37"/>
        <v>0</v>
      </c>
      <c r="BP18" s="240">
        <f t="shared" si="38"/>
        <v>0</v>
      </c>
      <c r="BQ18" s="1690"/>
      <c r="BR18" s="504"/>
      <c r="BS18" s="1423">
        <f>IF($C18="","",VLOOKUP($C18,'Carga People'!$C$5:$G$309,5,0))</f>
        <v>0</v>
      </c>
      <c r="BT18" s="1423" t="e">
        <f>IF($B18="","",VLOOKUP($B18,RESUMO!$A$5:$AO$34,41,0))</f>
        <v>#N/A</v>
      </c>
      <c r="BV18" s="702">
        <f t="shared" si="39"/>
        <v>0</v>
      </c>
      <c r="BW18" s="702">
        <f t="shared" si="40"/>
        <v>0</v>
      </c>
      <c r="BX18" s="702">
        <f t="shared" si="41"/>
        <v>0</v>
      </c>
      <c r="BY18" s="702">
        <f t="shared" si="42"/>
        <v>0</v>
      </c>
      <c r="BZ18" s="702">
        <f t="shared" si="43"/>
        <v>0</v>
      </c>
      <c r="CA18" s="702">
        <f t="shared" si="44"/>
        <v>0</v>
      </c>
      <c r="CB18" s="482">
        <f t="shared" si="45"/>
        <v>0</v>
      </c>
    </row>
    <row r="19" spans="1:80" s="31" customFormat="1" ht="18.75" customHeight="1" x14ac:dyDescent="0.3">
      <c r="A19" s="344" t="s">
        <v>174</v>
      </c>
      <c r="B19" s="29" t="s">
        <v>370</v>
      </c>
      <c r="C19" s="30" t="s">
        <v>368</v>
      </c>
      <c r="D19" s="30" t="s">
        <v>366</v>
      </c>
      <c r="E19" s="1410" t="s">
        <v>898</v>
      </c>
      <c r="F19" s="30" t="s">
        <v>15</v>
      </c>
      <c r="G19" s="72">
        <f>ROUND(IF(ISERROR(VLOOKUP(D19,[1]Anual!$B$9:$ES$80,($U$1)-3,0)),0,VLOOKUP(D19,[1]Anual!$B$9:$ES$80,($U$1)-3,0)),0)</f>
        <v>0</v>
      </c>
      <c r="H19" s="658" t="str">
        <f>IF(B19="","",(VLOOKUP(B19,Família!$A:$B,2,0)))</f>
        <v>LB</v>
      </c>
      <c r="I19" s="30">
        <f>ROUND(IF(ISERROR(VLOOKUP(D19,[1]Anual!$B$9:$ES$80,($U$1)+5,0)),0,VLOOKUP(D19,[1]Anual!$B$9:$ES$80,($U$1)+5,0)),0)</f>
        <v>0</v>
      </c>
      <c r="J19" s="778"/>
      <c r="K19" s="30" t="str">
        <f t="shared" si="8"/>
        <v>ok</v>
      </c>
      <c r="L19" s="30">
        <f>ROUND(IF(ISERROR(VLOOKUP(D19,[1]Anual!$B$9:$EX$80,$U$1,0)),0,VLOOKUP(D19,[1]Anual!$B$9:$EX$80,$U$1,0)),0)+J19</f>
        <v>0</v>
      </c>
      <c r="M19" s="366">
        <f t="shared" si="20"/>
        <v>0</v>
      </c>
      <c r="N19" s="368"/>
      <c r="O19" s="369"/>
      <c r="P19" s="369"/>
      <c r="Q19" s="369"/>
      <c r="R19" s="369"/>
      <c r="S19" s="369"/>
      <c r="T19" s="369"/>
      <c r="U19" s="383">
        <f t="shared" si="21"/>
        <v>0</v>
      </c>
      <c r="V19" s="383">
        <f t="shared" si="22"/>
        <v>0</v>
      </c>
      <c r="W19" s="240">
        <f t="shared" si="23"/>
        <v>0</v>
      </c>
      <c r="X19" s="368"/>
      <c r="Y19" s="369"/>
      <c r="Z19" s="369"/>
      <c r="AA19" s="655"/>
      <c r="AB19" s="369"/>
      <c r="AC19" s="369"/>
      <c r="AD19" s="369"/>
      <c r="AE19" s="383">
        <f t="shared" si="24"/>
        <v>0</v>
      </c>
      <c r="AF19" s="383">
        <f t="shared" si="25"/>
        <v>0</v>
      </c>
      <c r="AG19" s="240">
        <f t="shared" si="26"/>
        <v>0</v>
      </c>
      <c r="AH19" s="368"/>
      <c r="AI19" s="369"/>
      <c r="AJ19" s="369"/>
      <c r="AK19" s="369"/>
      <c r="AL19" s="369"/>
      <c r="AM19" s="369"/>
      <c r="AN19" s="369"/>
      <c r="AO19" s="383">
        <f t="shared" si="27"/>
        <v>0</v>
      </c>
      <c r="AP19" s="383">
        <f t="shared" si="28"/>
        <v>0</v>
      </c>
      <c r="AQ19" s="240">
        <f t="shared" si="29"/>
        <v>0</v>
      </c>
      <c r="AR19" s="368"/>
      <c r="AS19" s="369"/>
      <c r="AT19" s="369"/>
      <c r="AU19" s="369"/>
      <c r="AV19" s="369"/>
      <c r="AW19" s="369"/>
      <c r="AX19" s="369"/>
      <c r="AY19" s="383">
        <f t="shared" si="30"/>
        <v>0</v>
      </c>
      <c r="AZ19" s="383">
        <f t="shared" si="31"/>
        <v>0</v>
      </c>
      <c r="BA19" s="240">
        <f t="shared" si="32"/>
        <v>0</v>
      </c>
      <c r="BB19" s="368"/>
      <c r="BC19" s="369"/>
      <c r="BD19" s="369"/>
      <c r="BE19" s="369"/>
      <c r="BF19" s="369"/>
      <c r="BG19" s="369"/>
      <c r="BH19" s="369"/>
      <c r="BI19" s="241">
        <f t="shared" si="33"/>
        <v>0</v>
      </c>
      <c r="BJ19" s="241">
        <f t="shared" si="34"/>
        <v>0</v>
      </c>
      <c r="BK19" s="240">
        <f t="shared" si="35"/>
        <v>0</v>
      </c>
      <c r="BL19" s="368"/>
      <c r="BM19" s="369"/>
      <c r="BN19" s="241">
        <f t="shared" si="36"/>
        <v>0</v>
      </c>
      <c r="BO19" s="241">
        <f t="shared" si="37"/>
        <v>0</v>
      </c>
      <c r="BP19" s="240">
        <f t="shared" si="38"/>
        <v>0</v>
      </c>
      <c r="BQ19" s="1690"/>
      <c r="BR19" s="504"/>
      <c r="BS19" s="1423">
        <f>IF($C19="","",VLOOKUP($C19,'Carga People'!$C$5:$G$309,5,0))</f>
        <v>0</v>
      </c>
      <c r="BT19" s="1423" t="e">
        <f>IF($B19="","",VLOOKUP($B19,RESUMO!$A$5:$AO$34,41,0))</f>
        <v>#N/A</v>
      </c>
      <c r="BV19" s="702">
        <f t="shared" si="39"/>
        <v>0</v>
      </c>
      <c r="BW19" s="702">
        <f t="shared" si="40"/>
        <v>0</v>
      </c>
      <c r="BX19" s="702">
        <f t="shared" si="41"/>
        <v>0</v>
      </c>
      <c r="BY19" s="702">
        <f t="shared" si="42"/>
        <v>0</v>
      </c>
      <c r="BZ19" s="702">
        <f t="shared" si="43"/>
        <v>0</v>
      </c>
      <c r="CA19" s="702">
        <f t="shared" si="44"/>
        <v>0</v>
      </c>
      <c r="CB19" s="482">
        <f t="shared" si="45"/>
        <v>0</v>
      </c>
    </row>
    <row r="20" spans="1:80" s="31" customFormat="1" ht="18.75" customHeight="1" x14ac:dyDescent="0.3">
      <c r="A20" s="344" t="s">
        <v>174</v>
      </c>
      <c r="B20" s="29" t="s">
        <v>370</v>
      </c>
      <c r="C20" s="30" t="s">
        <v>369</v>
      </c>
      <c r="D20" s="30" t="s">
        <v>367</v>
      </c>
      <c r="E20" s="1410" t="s">
        <v>899</v>
      </c>
      <c r="F20" s="30" t="s">
        <v>15</v>
      </c>
      <c r="G20" s="72">
        <f>ROUND(IF(ISERROR(VLOOKUP(D20,[1]Anual!$B$9:$ES$80,($U$1)-3,0)),0,VLOOKUP(D20,[1]Anual!$B$9:$ES$80,($U$1)-3,0)),0)</f>
        <v>0</v>
      </c>
      <c r="H20" s="658" t="str">
        <f>IF(B20="","",(VLOOKUP(B20,Família!$A:$B,2,0)))</f>
        <v>LB</v>
      </c>
      <c r="I20" s="30">
        <f>ROUND(IF(ISERROR(VLOOKUP(D20,[1]Anual!$B$9:$ES$80,($U$1)+5,0)),0,VLOOKUP(D20,[1]Anual!$B$9:$ES$80,($U$1)+5,0)),0)</f>
        <v>0</v>
      </c>
      <c r="J20" s="778"/>
      <c r="K20" s="30" t="str">
        <f t="shared" si="8"/>
        <v>ok</v>
      </c>
      <c r="L20" s="30">
        <f>ROUND(IF(ISERROR(VLOOKUP(D20,[1]Anual!$B$9:$EX$80,$U$1,0)),0,VLOOKUP(D20,[1]Anual!$B$9:$EX$80,$U$1,0)),0)+J20</f>
        <v>0</v>
      </c>
      <c r="M20" s="366">
        <f t="shared" si="20"/>
        <v>0</v>
      </c>
      <c r="N20" s="368"/>
      <c r="O20" s="369"/>
      <c r="P20" s="369"/>
      <c r="Q20" s="369"/>
      <c r="R20" s="369"/>
      <c r="S20" s="369"/>
      <c r="T20" s="369"/>
      <c r="U20" s="383">
        <f t="shared" si="21"/>
        <v>0</v>
      </c>
      <c r="V20" s="383">
        <f t="shared" si="22"/>
        <v>0</v>
      </c>
      <c r="W20" s="240">
        <f t="shared" si="23"/>
        <v>0</v>
      </c>
      <c r="X20" s="368"/>
      <c r="Y20" s="369"/>
      <c r="Z20" s="369"/>
      <c r="AA20" s="655"/>
      <c r="AB20" s="369"/>
      <c r="AC20" s="369"/>
      <c r="AD20" s="369"/>
      <c r="AE20" s="383">
        <f t="shared" si="24"/>
        <v>0</v>
      </c>
      <c r="AF20" s="383">
        <f t="shared" si="25"/>
        <v>0</v>
      </c>
      <c r="AG20" s="240">
        <f t="shared" si="26"/>
        <v>0</v>
      </c>
      <c r="AH20" s="368"/>
      <c r="AI20" s="369"/>
      <c r="AJ20" s="369"/>
      <c r="AK20" s="369"/>
      <c r="AL20" s="369"/>
      <c r="AM20" s="369"/>
      <c r="AN20" s="369"/>
      <c r="AO20" s="383">
        <f t="shared" si="27"/>
        <v>0</v>
      </c>
      <c r="AP20" s="383">
        <f t="shared" si="28"/>
        <v>0</v>
      </c>
      <c r="AQ20" s="240">
        <f t="shared" si="29"/>
        <v>0</v>
      </c>
      <c r="AR20" s="368"/>
      <c r="AS20" s="369"/>
      <c r="AT20" s="369"/>
      <c r="AU20" s="369"/>
      <c r="AV20" s="369"/>
      <c r="AW20" s="369"/>
      <c r="AX20" s="369"/>
      <c r="AY20" s="383">
        <f t="shared" si="30"/>
        <v>0</v>
      </c>
      <c r="AZ20" s="383">
        <f t="shared" si="31"/>
        <v>0</v>
      </c>
      <c r="BA20" s="240">
        <f t="shared" si="32"/>
        <v>0</v>
      </c>
      <c r="BB20" s="368"/>
      <c r="BC20" s="369"/>
      <c r="BD20" s="369"/>
      <c r="BE20" s="369"/>
      <c r="BF20" s="369"/>
      <c r="BG20" s="369"/>
      <c r="BH20" s="369"/>
      <c r="BI20" s="241">
        <f t="shared" si="33"/>
        <v>0</v>
      </c>
      <c r="BJ20" s="241">
        <f t="shared" si="34"/>
        <v>0</v>
      </c>
      <c r="BK20" s="240">
        <f t="shared" si="35"/>
        <v>0</v>
      </c>
      <c r="BL20" s="368"/>
      <c r="BM20" s="369"/>
      <c r="BN20" s="241">
        <f t="shared" si="36"/>
        <v>0</v>
      </c>
      <c r="BO20" s="241">
        <f t="shared" si="37"/>
        <v>0</v>
      </c>
      <c r="BP20" s="240">
        <f t="shared" si="38"/>
        <v>0</v>
      </c>
      <c r="BQ20" s="1690"/>
      <c r="BR20" s="504"/>
      <c r="BS20" s="1423">
        <f>IF($C20="","",VLOOKUP($C20,'Carga People'!$C$5:$G$309,5,0))</f>
        <v>0</v>
      </c>
      <c r="BT20" s="1423" t="e">
        <f>IF($B20="","",VLOOKUP($B20,RESUMO!$A$5:$AO$34,41,0))</f>
        <v>#N/A</v>
      </c>
      <c r="BV20" s="702">
        <f t="shared" si="39"/>
        <v>0</v>
      </c>
      <c r="BW20" s="702">
        <f t="shared" si="40"/>
        <v>0</v>
      </c>
      <c r="BX20" s="702">
        <f t="shared" si="41"/>
        <v>0</v>
      </c>
      <c r="BY20" s="702">
        <f t="shared" si="42"/>
        <v>0</v>
      </c>
      <c r="BZ20" s="702">
        <f t="shared" si="43"/>
        <v>0</v>
      </c>
      <c r="CA20" s="702">
        <f t="shared" si="44"/>
        <v>0</v>
      </c>
      <c r="CB20" s="482">
        <f t="shared" si="45"/>
        <v>0</v>
      </c>
    </row>
    <row r="21" spans="1:80" s="31" customFormat="1" ht="18.75" customHeight="1" outlineLevel="1" x14ac:dyDescent="0.3">
      <c r="A21" s="344"/>
      <c r="B21" s="29"/>
      <c r="C21" s="30"/>
      <c r="D21" s="30"/>
      <c r="E21" s="1410"/>
      <c r="F21" s="30" t="s">
        <v>15</v>
      </c>
      <c r="G21" s="72">
        <f>ROUND(IF(ISERROR(VLOOKUP(D21,[1]Anual!$B$9:$ES$80,($U$1)-3,0)),0,VLOOKUP(D21,[1]Anual!$B$9:$ES$80,($U$1)-3,0)),0)</f>
        <v>0</v>
      </c>
      <c r="H21" s="658" t="str">
        <f>IF(B21="","",(VLOOKUP(B21,Família!$A:$B,2,0)))</f>
        <v/>
      </c>
      <c r="I21" s="30">
        <f>ROUND(IF(ISERROR(VLOOKUP(D21,[1]Anual!$B$9:$ES$80,($U$1)+5,0)),0,VLOOKUP(D21,[1]Anual!$B$9:$ES$80,($U$1)+5,0)),0)</f>
        <v>0</v>
      </c>
      <c r="J21" s="778"/>
      <c r="K21" s="30" t="str">
        <f t="shared" si="8"/>
        <v>ok</v>
      </c>
      <c r="L21" s="30">
        <f>ROUND(IF(ISERROR(VLOOKUP(D21,[1]Anual!$B$9:$EX$80,$U$1,0)),0,VLOOKUP(D21,[1]Anual!$B$9:$EX$80,$U$1,0)),0)+J21</f>
        <v>0</v>
      </c>
      <c r="M21" s="366">
        <f t="shared" si="20"/>
        <v>0</v>
      </c>
      <c r="N21" s="368"/>
      <c r="O21" s="369"/>
      <c r="P21" s="369"/>
      <c r="Q21" s="369"/>
      <c r="R21" s="369"/>
      <c r="S21" s="369"/>
      <c r="T21" s="369"/>
      <c r="U21" s="383">
        <f t="shared" si="21"/>
        <v>0</v>
      </c>
      <c r="V21" s="383">
        <f t="shared" si="22"/>
        <v>0</v>
      </c>
      <c r="W21" s="240">
        <f t="shared" si="23"/>
        <v>0</v>
      </c>
      <c r="X21" s="368"/>
      <c r="Y21" s="369"/>
      <c r="Z21" s="369"/>
      <c r="AA21" s="369"/>
      <c r="AB21" s="369"/>
      <c r="AC21" s="369"/>
      <c r="AD21" s="369"/>
      <c r="AE21" s="383">
        <f t="shared" si="24"/>
        <v>0</v>
      </c>
      <c r="AF21" s="383">
        <f t="shared" si="25"/>
        <v>0</v>
      </c>
      <c r="AG21" s="240">
        <f t="shared" si="26"/>
        <v>0</v>
      </c>
      <c r="AH21" s="368"/>
      <c r="AI21" s="369"/>
      <c r="AJ21" s="369"/>
      <c r="AK21" s="369"/>
      <c r="AL21" s="369"/>
      <c r="AM21" s="369"/>
      <c r="AN21" s="369"/>
      <c r="AO21" s="383">
        <f t="shared" si="27"/>
        <v>0</v>
      </c>
      <c r="AP21" s="383">
        <f t="shared" si="28"/>
        <v>0</v>
      </c>
      <c r="AQ21" s="240">
        <f t="shared" si="29"/>
        <v>0</v>
      </c>
      <c r="AR21" s="368"/>
      <c r="AS21" s="369"/>
      <c r="AT21" s="369"/>
      <c r="AU21" s="369"/>
      <c r="AV21" s="369"/>
      <c r="AW21" s="369"/>
      <c r="AX21" s="369"/>
      <c r="AY21" s="383">
        <f t="shared" si="30"/>
        <v>0</v>
      </c>
      <c r="AZ21" s="383">
        <f t="shared" si="31"/>
        <v>0</v>
      </c>
      <c r="BA21" s="240">
        <f t="shared" si="32"/>
        <v>0</v>
      </c>
      <c r="BB21" s="368"/>
      <c r="BC21" s="369"/>
      <c r="BD21" s="369"/>
      <c r="BE21" s="369"/>
      <c r="BF21" s="369"/>
      <c r="BG21" s="369"/>
      <c r="BH21" s="369"/>
      <c r="BI21" s="241">
        <f t="shared" si="33"/>
        <v>0</v>
      </c>
      <c r="BJ21" s="241">
        <f t="shared" si="34"/>
        <v>0</v>
      </c>
      <c r="BK21" s="240">
        <f t="shared" si="35"/>
        <v>0</v>
      </c>
      <c r="BL21" s="368"/>
      <c r="BM21" s="369"/>
      <c r="BN21" s="241">
        <f t="shared" si="36"/>
        <v>0</v>
      </c>
      <c r="BO21" s="241">
        <f t="shared" si="37"/>
        <v>0</v>
      </c>
      <c r="BP21" s="240">
        <f t="shared" si="38"/>
        <v>0</v>
      </c>
      <c r="BQ21" s="1690"/>
      <c r="BR21" s="504"/>
      <c r="BS21" s="1423" t="str">
        <f>IF($C21="","",VLOOKUP($C21,'Carga People'!$C$5:$G$309,5,0))</f>
        <v/>
      </c>
      <c r="BT21" s="1423" t="str">
        <f>IF($B21="","",VLOOKUP($B21,RESUMO!$A$5:$AO$34,41,0))</f>
        <v/>
      </c>
      <c r="BV21" s="702">
        <f t="shared" si="39"/>
        <v>0</v>
      </c>
      <c r="BW21" s="702">
        <f t="shared" si="40"/>
        <v>0</v>
      </c>
      <c r="BX21" s="702">
        <f t="shared" si="41"/>
        <v>0</v>
      </c>
      <c r="BY21" s="702">
        <f t="shared" si="42"/>
        <v>0</v>
      </c>
      <c r="BZ21" s="702">
        <f t="shared" si="43"/>
        <v>0</v>
      </c>
      <c r="CA21" s="702">
        <f t="shared" si="44"/>
        <v>0</v>
      </c>
      <c r="CB21" s="482">
        <f t="shared" si="45"/>
        <v>0</v>
      </c>
    </row>
    <row r="22" spans="1:80" s="31" customFormat="1" ht="18.75" customHeight="1" outlineLevel="1" x14ac:dyDescent="0.3">
      <c r="A22" s="344"/>
      <c r="B22" s="29"/>
      <c r="C22" s="30"/>
      <c r="D22" s="30"/>
      <c r="E22" s="1410"/>
      <c r="F22" s="30" t="s">
        <v>15</v>
      </c>
      <c r="G22" s="72">
        <f>ROUND(IF(ISERROR(VLOOKUP(D22,[1]Anual!$B$9:$ES$80,($U$1)-3,0)),0,VLOOKUP(D22,[1]Anual!$B$9:$ES$80,($U$1)-3,0)),0)</f>
        <v>0</v>
      </c>
      <c r="H22" s="658" t="str">
        <f>IF(B22="","",(VLOOKUP(B22,Família!$A:$B,2,0)))</f>
        <v/>
      </c>
      <c r="I22" s="30">
        <f>ROUND(IF(ISERROR(VLOOKUP(D22,[1]Anual!$B$9:$ES$80,($U$1)+5,0)),0,VLOOKUP(D22,[1]Anual!$B$9:$ES$80,($U$1)+5,0)),0)</f>
        <v>0</v>
      </c>
      <c r="J22" s="778"/>
      <c r="K22" s="30" t="str">
        <f t="shared" si="8"/>
        <v>ok</v>
      </c>
      <c r="L22" s="30">
        <f>ROUND(IF(ISERROR(VLOOKUP(D22,[1]Anual!$B$9:$EX$80,$U$1,0)),0,VLOOKUP(D22,[1]Anual!$B$9:$EX$80,$U$1,0)),0)+J22</f>
        <v>0</v>
      </c>
      <c r="M22" s="83">
        <f t="shared" ref="M22" si="72">SUM(U22,AE22,AO22,AY22,BI22,BN22)</f>
        <v>0</v>
      </c>
      <c r="N22" s="368"/>
      <c r="O22" s="369"/>
      <c r="P22" s="369"/>
      <c r="Q22" s="369"/>
      <c r="R22" s="369"/>
      <c r="S22" s="369"/>
      <c r="T22" s="369"/>
      <c r="U22" s="383">
        <f t="shared" si="21"/>
        <v>0</v>
      </c>
      <c r="V22" s="383">
        <f t="shared" si="22"/>
        <v>0</v>
      </c>
      <c r="W22" s="240">
        <f t="shared" si="23"/>
        <v>0</v>
      </c>
      <c r="X22" s="368"/>
      <c r="Y22" s="369"/>
      <c r="Z22" s="369"/>
      <c r="AA22" s="369"/>
      <c r="AB22" s="369"/>
      <c r="AC22" s="369"/>
      <c r="AD22" s="369"/>
      <c r="AE22" s="383">
        <f t="shared" si="24"/>
        <v>0</v>
      </c>
      <c r="AF22" s="383">
        <f t="shared" si="25"/>
        <v>0</v>
      </c>
      <c r="AG22" s="240">
        <f t="shared" si="26"/>
        <v>0</v>
      </c>
      <c r="AH22" s="368"/>
      <c r="AI22" s="369"/>
      <c r="AJ22" s="369"/>
      <c r="AK22" s="369"/>
      <c r="AL22" s="369"/>
      <c r="AM22" s="369"/>
      <c r="AN22" s="369"/>
      <c r="AO22" s="383">
        <f t="shared" si="27"/>
        <v>0</v>
      </c>
      <c r="AP22" s="383">
        <f t="shared" si="28"/>
        <v>0</v>
      </c>
      <c r="AQ22" s="240">
        <f t="shared" si="29"/>
        <v>0</v>
      </c>
      <c r="AR22" s="368"/>
      <c r="AS22" s="369"/>
      <c r="AT22" s="369"/>
      <c r="AU22" s="369"/>
      <c r="AV22" s="369"/>
      <c r="AW22" s="369"/>
      <c r="AX22" s="369"/>
      <c r="AY22" s="383">
        <f t="shared" si="30"/>
        <v>0</v>
      </c>
      <c r="AZ22" s="383">
        <f t="shared" si="31"/>
        <v>0</v>
      </c>
      <c r="BA22" s="240">
        <f t="shared" si="32"/>
        <v>0</v>
      </c>
      <c r="BB22" s="368"/>
      <c r="BC22" s="369"/>
      <c r="BD22" s="369"/>
      <c r="BE22" s="369"/>
      <c r="BF22" s="369"/>
      <c r="BG22" s="369"/>
      <c r="BH22" s="369"/>
      <c r="BI22" s="241">
        <f t="shared" si="33"/>
        <v>0</v>
      </c>
      <c r="BJ22" s="241">
        <f t="shared" si="34"/>
        <v>0</v>
      </c>
      <c r="BK22" s="240">
        <f t="shared" si="35"/>
        <v>0</v>
      </c>
      <c r="BL22" s="368"/>
      <c r="BM22" s="369"/>
      <c r="BN22" s="241">
        <f t="shared" si="36"/>
        <v>0</v>
      </c>
      <c r="BO22" s="241">
        <f t="shared" si="37"/>
        <v>0</v>
      </c>
      <c r="BP22" s="240">
        <f t="shared" si="38"/>
        <v>0</v>
      </c>
      <c r="BQ22" s="1692"/>
      <c r="BR22" s="504"/>
      <c r="BS22" s="1423" t="str">
        <f>IF($C22="","",VLOOKUP($C22,'Carga People'!$C$5:$G$309,5,0))</f>
        <v/>
      </c>
      <c r="BT22" s="1423" t="str">
        <f>IF($B22="","",VLOOKUP($B22,RESUMO!$A$5:$AO$34,41,0))</f>
        <v/>
      </c>
      <c r="BV22" s="702">
        <f t="shared" si="39"/>
        <v>0</v>
      </c>
      <c r="BW22" s="702">
        <f t="shared" si="40"/>
        <v>0</v>
      </c>
      <c r="BX22" s="702">
        <f t="shared" si="41"/>
        <v>0</v>
      </c>
      <c r="BY22" s="702">
        <f t="shared" si="42"/>
        <v>0</v>
      </c>
      <c r="BZ22" s="702">
        <f t="shared" si="43"/>
        <v>0</v>
      </c>
      <c r="CA22" s="702">
        <f t="shared" si="44"/>
        <v>0</v>
      </c>
      <c r="CB22" s="482">
        <f t="shared" si="45"/>
        <v>0</v>
      </c>
    </row>
    <row r="23" spans="1:80" s="31" customFormat="1" ht="18.75" customHeight="1" x14ac:dyDescent="0.3">
      <c r="A23" s="461" t="s">
        <v>178</v>
      </c>
      <c r="B23" s="458" t="s">
        <v>718</v>
      </c>
      <c r="C23" s="459" t="s">
        <v>725</v>
      </c>
      <c r="D23" s="459" t="s">
        <v>726</v>
      </c>
      <c r="E23" s="1412" t="s">
        <v>938</v>
      </c>
      <c r="F23" s="459" t="s">
        <v>15</v>
      </c>
      <c r="G23" s="241">
        <f>ROUND(IF(ISERROR(VLOOKUP(D23,[1]Anual!$B$9:$ES$80,($U$1)-3,0)),0,VLOOKUP(D23,[1]Anual!$B$9:$ES$80,($U$1)-3,0)),0)</f>
        <v>0</v>
      </c>
      <c r="H23" s="658" t="e">
        <f>IF(B23="","",(VLOOKUP(B23,Família!$A:$B,2,0)))</f>
        <v>#N/A</v>
      </c>
      <c r="I23" s="459">
        <f>ROUND(IF(ISERROR(VLOOKUP(D23,[1]Anual!$B$9:$ES$80,($U$1)+5,0)),0,VLOOKUP(D23,[1]Anual!$B$9:$ES$80,($U$1)+5,0)),0)</f>
        <v>0</v>
      </c>
      <c r="J23" s="778"/>
      <c r="K23" s="459" t="str">
        <f t="shared" si="8"/>
        <v>ok</v>
      </c>
      <c r="L23" s="459">
        <f>ROUND(IF(ISERROR(VLOOKUP(D23,[1]Anual!$B$9:$EX$80,$U$1,0)),0,VLOOKUP(D23,[1]Anual!$B$9:$EX$80,$U$1,0)),0)+J23</f>
        <v>3600</v>
      </c>
      <c r="M23" s="460">
        <f t="shared" si="20"/>
        <v>3600</v>
      </c>
      <c r="N23" s="458">
        <f t="shared" ref="N23:T23" si="73">ROUND(N130-SUM(N24:N28),0)</f>
        <v>0</v>
      </c>
      <c r="O23" s="459">
        <f t="shared" si="73"/>
        <v>0</v>
      </c>
      <c r="P23" s="459">
        <f t="shared" si="73"/>
        <v>0</v>
      </c>
      <c r="Q23" s="459">
        <f t="shared" si="73"/>
        <v>0</v>
      </c>
      <c r="R23" s="459">
        <f t="shared" si="73"/>
        <v>480</v>
      </c>
      <c r="S23" s="459">
        <f t="shared" si="73"/>
        <v>0</v>
      </c>
      <c r="T23" s="459">
        <f t="shared" si="73"/>
        <v>0</v>
      </c>
      <c r="U23" s="241">
        <f t="shared" si="21"/>
        <v>480</v>
      </c>
      <c r="V23" s="241">
        <f t="shared" si="22"/>
        <v>0</v>
      </c>
      <c r="W23" s="240">
        <f t="shared" si="23"/>
        <v>480</v>
      </c>
      <c r="X23" s="458">
        <f t="shared" ref="X23:AD23" si="74">ROUND(X130-SUM(X24:X28),0)</f>
        <v>240</v>
      </c>
      <c r="Y23" s="459">
        <f t="shared" si="74"/>
        <v>240</v>
      </c>
      <c r="Z23" s="459">
        <f t="shared" si="74"/>
        <v>0</v>
      </c>
      <c r="AA23" s="459">
        <f t="shared" si="74"/>
        <v>0</v>
      </c>
      <c r="AB23" s="459">
        <f t="shared" si="74"/>
        <v>240</v>
      </c>
      <c r="AC23" s="459">
        <f t="shared" si="74"/>
        <v>240</v>
      </c>
      <c r="AD23" s="459">
        <f t="shared" si="74"/>
        <v>0</v>
      </c>
      <c r="AE23" s="241">
        <f t="shared" si="24"/>
        <v>960</v>
      </c>
      <c r="AF23" s="241">
        <f t="shared" si="25"/>
        <v>0</v>
      </c>
      <c r="AG23" s="240">
        <f t="shared" si="26"/>
        <v>1440</v>
      </c>
      <c r="AH23" s="461">
        <f t="shared" ref="AH23:AN23" si="75">ROUND(AH130-SUM(AH24:AH28),0)</f>
        <v>0</v>
      </c>
      <c r="AI23" s="459">
        <f t="shared" si="75"/>
        <v>0</v>
      </c>
      <c r="AJ23" s="459">
        <f t="shared" si="75"/>
        <v>240</v>
      </c>
      <c r="AK23" s="459">
        <f t="shared" si="75"/>
        <v>240</v>
      </c>
      <c r="AL23" s="459">
        <f t="shared" si="75"/>
        <v>240</v>
      </c>
      <c r="AM23" s="459">
        <f t="shared" si="75"/>
        <v>480</v>
      </c>
      <c r="AN23" s="459">
        <f t="shared" si="75"/>
        <v>0</v>
      </c>
      <c r="AO23" s="241">
        <f t="shared" si="27"/>
        <v>1200</v>
      </c>
      <c r="AP23" s="241">
        <f t="shared" si="28"/>
        <v>0</v>
      </c>
      <c r="AQ23" s="240">
        <f t="shared" si="29"/>
        <v>2640</v>
      </c>
      <c r="AR23" s="458">
        <f t="shared" ref="AR23:AX23" si="76">ROUND(AR130-SUM(AR24:AR28),0)</f>
        <v>240</v>
      </c>
      <c r="AS23" s="459">
        <f t="shared" si="76"/>
        <v>0</v>
      </c>
      <c r="AT23" s="459">
        <f t="shared" si="76"/>
        <v>240</v>
      </c>
      <c r="AU23" s="459">
        <f t="shared" si="76"/>
        <v>240</v>
      </c>
      <c r="AV23" s="459">
        <f t="shared" si="76"/>
        <v>240</v>
      </c>
      <c r="AW23" s="459">
        <f t="shared" si="76"/>
        <v>0</v>
      </c>
      <c r="AX23" s="459">
        <f t="shared" si="76"/>
        <v>0</v>
      </c>
      <c r="AY23" s="241">
        <f t="shared" si="30"/>
        <v>960</v>
      </c>
      <c r="AZ23" s="241">
        <f t="shared" si="31"/>
        <v>0</v>
      </c>
      <c r="BA23" s="240">
        <f t="shared" si="32"/>
        <v>3600</v>
      </c>
      <c r="BB23" s="458">
        <f t="shared" ref="BB23:BH23" si="77">ROUND(BB130-SUM(BB24:BB28),0)</f>
        <v>0</v>
      </c>
      <c r="BC23" s="459">
        <f t="shared" si="77"/>
        <v>0</v>
      </c>
      <c r="BD23" s="459">
        <f t="shared" si="77"/>
        <v>0</v>
      </c>
      <c r="BE23" s="459">
        <f t="shared" si="77"/>
        <v>0</v>
      </c>
      <c r="BF23" s="459">
        <f t="shared" si="77"/>
        <v>0</v>
      </c>
      <c r="BG23" s="459">
        <f t="shared" si="77"/>
        <v>0</v>
      </c>
      <c r="BH23" s="459">
        <f t="shared" si="77"/>
        <v>0</v>
      </c>
      <c r="BI23" s="241">
        <f t="shared" si="33"/>
        <v>0</v>
      </c>
      <c r="BJ23" s="241">
        <f t="shared" si="34"/>
        <v>0</v>
      </c>
      <c r="BK23" s="240">
        <f t="shared" si="35"/>
        <v>3600</v>
      </c>
      <c r="BL23" s="458">
        <f>ROUND(BL130-SUM(BL24:BL28),0)</f>
        <v>0</v>
      </c>
      <c r="BM23" s="459">
        <f>ROUND(BM130-SUM(BM24:BM28),0)</f>
        <v>0</v>
      </c>
      <c r="BN23" s="241">
        <f t="shared" si="36"/>
        <v>0</v>
      </c>
      <c r="BO23" s="241">
        <f t="shared" si="37"/>
        <v>0</v>
      </c>
      <c r="BP23" s="240">
        <f t="shared" si="38"/>
        <v>3600</v>
      </c>
      <c r="BQ23" s="1689">
        <f>SUM(M23:M28)</f>
        <v>3600</v>
      </c>
      <c r="BR23" s="504"/>
      <c r="BS23" s="1423">
        <f>IF($C23="","",VLOOKUP($C23,'Carga People'!$C$5:$G$309,5,0))</f>
        <v>0</v>
      </c>
      <c r="BT23" s="1423">
        <f>IF($B23="","",VLOOKUP($B23,RESUMO!$A$5:$AO$34,41,0))</f>
        <v>12</v>
      </c>
      <c r="BV23" s="702">
        <f t="shared" si="39"/>
        <v>480</v>
      </c>
      <c r="BW23" s="702">
        <f t="shared" si="40"/>
        <v>960</v>
      </c>
      <c r="BX23" s="702">
        <f t="shared" si="41"/>
        <v>1200</v>
      </c>
      <c r="BY23" s="702">
        <f t="shared" si="42"/>
        <v>960</v>
      </c>
      <c r="BZ23" s="702">
        <f t="shared" si="43"/>
        <v>0</v>
      </c>
      <c r="CA23" s="702">
        <f t="shared" si="44"/>
        <v>0</v>
      </c>
      <c r="CB23" s="482">
        <f t="shared" si="45"/>
        <v>0</v>
      </c>
    </row>
    <row r="24" spans="1:80" s="31" customFormat="1" ht="18.75" customHeight="1" x14ac:dyDescent="0.3">
      <c r="A24" s="344" t="s">
        <v>178</v>
      </c>
      <c r="B24" s="29" t="s">
        <v>718</v>
      </c>
      <c r="C24" s="30" t="s">
        <v>727</v>
      </c>
      <c r="D24" s="30" t="s">
        <v>728</v>
      </c>
      <c r="E24" s="1410" t="s">
        <v>939</v>
      </c>
      <c r="F24" s="30" t="s">
        <v>15</v>
      </c>
      <c r="G24" s="72">
        <f>ROUND(IF(ISERROR(VLOOKUP(D24,[1]Anual!$B$9:$ES$80,($U$1)-3,0)),0,VLOOKUP(D24,[1]Anual!$B$9:$ES$80,($U$1)-3,0)),0)</f>
        <v>0</v>
      </c>
      <c r="H24" s="658" t="e">
        <f>IF(B24="","",(VLOOKUP(B24,Família!$A:$B,2,0)))</f>
        <v>#N/A</v>
      </c>
      <c r="I24" s="30">
        <f>ROUND(IF(ISERROR(VLOOKUP(D24,[1]Anual!$B$9:$ES$80,($U$1)+5,0)),0,VLOOKUP(D24,[1]Anual!$B$9:$ES$80,($U$1)+5,0)),0)</f>
        <v>0</v>
      </c>
      <c r="J24" s="778"/>
      <c r="K24" s="30" t="str">
        <f t="shared" si="8"/>
        <v>ok</v>
      </c>
      <c r="L24" s="30">
        <f>ROUND(IF(ISERROR(VLOOKUP(D24,[1]Anual!$B$9:$EX$80,$U$1,0)),0,VLOOKUP(D24,[1]Anual!$B$9:$EX$80,$U$1,0)),0)+J24</f>
        <v>0</v>
      </c>
      <c r="M24" s="366">
        <f t="shared" si="20"/>
        <v>0</v>
      </c>
      <c r="N24" s="368"/>
      <c r="O24" s="369"/>
      <c r="P24" s="1656"/>
      <c r="Q24" s="1656"/>
      <c r="R24" s="404"/>
      <c r="S24" s="369"/>
      <c r="T24" s="369"/>
      <c r="U24" s="383">
        <f t="shared" si="21"/>
        <v>0</v>
      </c>
      <c r="V24" s="383">
        <f t="shared" si="22"/>
        <v>0</v>
      </c>
      <c r="W24" s="240">
        <f t="shared" si="23"/>
        <v>0</v>
      </c>
      <c r="X24" s="403"/>
      <c r="Y24" s="369"/>
      <c r="Z24" s="369"/>
      <c r="AA24" s="369"/>
      <c r="AB24" s="369"/>
      <c r="AC24" s="369"/>
      <c r="AD24" s="369"/>
      <c r="AE24" s="383">
        <f t="shared" si="24"/>
        <v>0</v>
      </c>
      <c r="AF24" s="383">
        <f t="shared" si="25"/>
        <v>0</v>
      </c>
      <c r="AG24" s="240">
        <f t="shared" si="26"/>
        <v>0</v>
      </c>
      <c r="AH24" s="403"/>
      <c r="AI24" s="369"/>
      <c r="AJ24" s="369"/>
      <c r="AK24" s="369"/>
      <c r="AL24" s="369"/>
      <c r="AM24" s="369"/>
      <c r="AN24" s="369"/>
      <c r="AO24" s="383">
        <f t="shared" si="27"/>
        <v>0</v>
      </c>
      <c r="AP24" s="383">
        <f t="shared" si="28"/>
        <v>0</v>
      </c>
      <c r="AQ24" s="240">
        <f t="shared" si="29"/>
        <v>0</v>
      </c>
      <c r="AR24" s="368"/>
      <c r="AS24" s="369"/>
      <c r="AT24" s="369"/>
      <c r="AU24" s="369"/>
      <c r="AV24" s="369"/>
      <c r="AW24" s="369"/>
      <c r="AX24" s="369"/>
      <c r="AY24" s="383">
        <f t="shared" si="30"/>
        <v>0</v>
      </c>
      <c r="AZ24" s="383">
        <f t="shared" si="31"/>
        <v>0</v>
      </c>
      <c r="BA24" s="240">
        <f t="shared" si="32"/>
        <v>0</v>
      </c>
      <c r="BB24" s="368"/>
      <c r="BC24" s="369"/>
      <c r="BD24" s="369"/>
      <c r="BE24" s="369"/>
      <c r="BF24" s="369"/>
      <c r="BG24" s="369"/>
      <c r="BH24" s="369"/>
      <c r="BI24" s="241">
        <f t="shared" si="33"/>
        <v>0</v>
      </c>
      <c r="BJ24" s="241">
        <f t="shared" si="34"/>
        <v>0</v>
      </c>
      <c r="BK24" s="240">
        <f t="shared" si="35"/>
        <v>0</v>
      </c>
      <c r="BL24" s="368"/>
      <c r="BM24" s="369"/>
      <c r="BN24" s="241">
        <f t="shared" si="36"/>
        <v>0</v>
      </c>
      <c r="BO24" s="241">
        <f t="shared" si="37"/>
        <v>0</v>
      </c>
      <c r="BP24" s="240">
        <f t="shared" si="38"/>
        <v>0</v>
      </c>
      <c r="BQ24" s="1690"/>
      <c r="BR24" s="504"/>
      <c r="BS24" s="1423">
        <f>IF($C24="","",VLOOKUP($C24,'Carga People'!$C$5:$G$309,5,0))</f>
        <v>0</v>
      </c>
      <c r="BT24" s="1423">
        <f>IF($B24="","",VLOOKUP($B24,RESUMO!$A$5:$AO$34,41,0))</f>
        <v>12</v>
      </c>
      <c r="BV24" s="702">
        <f t="shared" si="39"/>
        <v>0</v>
      </c>
      <c r="BW24" s="702">
        <f t="shared" si="40"/>
        <v>0</v>
      </c>
      <c r="BX24" s="702">
        <f t="shared" si="41"/>
        <v>0</v>
      </c>
      <c r="BY24" s="702">
        <f t="shared" si="42"/>
        <v>0</v>
      </c>
      <c r="BZ24" s="702">
        <f t="shared" si="43"/>
        <v>0</v>
      </c>
      <c r="CA24" s="702">
        <f t="shared" si="44"/>
        <v>0</v>
      </c>
      <c r="CB24" s="482">
        <f t="shared" si="45"/>
        <v>0</v>
      </c>
    </row>
    <row r="25" spans="1:80" s="31" customFormat="1" ht="18.75" customHeight="1" outlineLevel="1" x14ac:dyDescent="0.3">
      <c r="A25" s="344"/>
      <c r="B25" s="29"/>
      <c r="C25" s="30"/>
      <c r="D25" s="30"/>
      <c r="E25" s="1410"/>
      <c r="F25" s="30" t="s">
        <v>15</v>
      </c>
      <c r="G25" s="72">
        <f>ROUND(IF(ISERROR(VLOOKUP(D25,[1]Anual!$B$9:$ES$80,($U$1)-3,0)),0,VLOOKUP(D25,[1]Anual!$B$9:$ES$80,($U$1)-3,0)),0)</f>
        <v>0</v>
      </c>
      <c r="H25" s="658" t="str">
        <f>IF(B25="","",(VLOOKUP(B25,Família!$A:$B,2,0)))</f>
        <v/>
      </c>
      <c r="I25" s="30">
        <f>ROUND(IF(ISERROR(VLOOKUP(D25,[1]Anual!$B$9:$ES$80,($U$1)+5,0)),0,VLOOKUP(D25,[1]Anual!$B$9:$ES$80,($U$1)+5,0)),0)</f>
        <v>0</v>
      </c>
      <c r="J25" s="778"/>
      <c r="K25" s="30" t="str">
        <f t="shared" si="8"/>
        <v>ok</v>
      </c>
      <c r="L25" s="30">
        <f>ROUND(IF(ISERROR(VLOOKUP(D25,[1]Anual!$B$9:$EX$80,$U$1,0)),0,VLOOKUP(D25,[1]Anual!$B$9:$EX$80,$U$1,0)),0)+J25</f>
        <v>0</v>
      </c>
      <c r="M25" s="83">
        <f t="shared" si="20"/>
        <v>0</v>
      </c>
      <c r="N25" s="368"/>
      <c r="O25" s="369"/>
      <c r="P25" s="369"/>
      <c r="Q25" s="369"/>
      <c r="R25" s="369"/>
      <c r="S25" s="369"/>
      <c r="T25" s="369"/>
      <c r="U25" s="383">
        <f t="shared" si="21"/>
        <v>0</v>
      </c>
      <c r="V25" s="383">
        <f t="shared" si="22"/>
        <v>0</v>
      </c>
      <c r="W25" s="240">
        <f t="shared" si="23"/>
        <v>0</v>
      </c>
      <c r="X25" s="368"/>
      <c r="Y25" s="369"/>
      <c r="Z25" s="369"/>
      <c r="AA25" s="369"/>
      <c r="AB25" s="369"/>
      <c r="AC25" s="369"/>
      <c r="AD25" s="369"/>
      <c r="AE25" s="383">
        <f t="shared" si="24"/>
        <v>0</v>
      </c>
      <c r="AF25" s="383">
        <f t="shared" si="25"/>
        <v>0</v>
      </c>
      <c r="AG25" s="240">
        <f t="shared" si="26"/>
        <v>0</v>
      </c>
      <c r="AH25" s="368"/>
      <c r="AI25" s="369"/>
      <c r="AJ25" s="369"/>
      <c r="AK25" s="369"/>
      <c r="AL25" s="369"/>
      <c r="AM25" s="369"/>
      <c r="AN25" s="369"/>
      <c r="AO25" s="383">
        <f t="shared" si="27"/>
        <v>0</v>
      </c>
      <c r="AP25" s="383">
        <f t="shared" si="28"/>
        <v>0</v>
      </c>
      <c r="AQ25" s="240">
        <f t="shared" si="29"/>
        <v>0</v>
      </c>
      <c r="AR25" s="368"/>
      <c r="AS25" s="369"/>
      <c r="AT25" s="369"/>
      <c r="AU25" s="369"/>
      <c r="AV25" s="369"/>
      <c r="AW25" s="369"/>
      <c r="AX25" s="369"/>
      <c r="AY25" s="383">
        <f t="shared" si="30"/>
        <v>0</v>
      </c>
      <c r="AZ25" s="383">
        <f t="shared" si="31"/>
        <v>0</v>
      </c>
      <c r="BA25" s="240">
        <f t="shared" si="32"/>
        <v>0</v>
      </c>
      <c r="BB25" s="368"/>
      <c r="BC25" s="369"/>
      <c r="BD25" s="369"/>
      <c r="BE25" s="369"/>
      <c r="BF25" s="369"/>
      <c r="BG25" s="369"/>
      <c r="BH25" s="369"/>
      <c r="BI25" s="241">
        <f t="shared" si="33"/>
        <v>0</v>
      </c>
      <c r="BJ25" s="241">
        <f t="shared" si="34"/>
        <v>0</v>
      </c>
      <c r="BK25" s="240">
        <f t="shared" si="35"/>
        <v>0</v>
      </c>
      <c r="BL25" s="368"/>
      <c r="BM25" s="369"/>
      <c r="BN25" s="241">
        <f t="shared" si="36"/>
        <v>0</v>
      </c>
      <c r="BO25" s="241">
        <f t="shared" si="37"/>
        <v>0</v>
      </c>
      <c r="BP25" s="240">
        <f t="shared" si="38"/>
        <v>0</v>
      </c>
      <c r="BQ25" s="1690"/>
      <c r="BR25" s="504"/>
      <c r="BS25" s="1423" t="str">
        <f>IF($C25="","",VLOOKUP($C25,'Carga People'!$C$5:$G$309,5,0))</f>
        <v/>
      </c>
      <c r="BT25" s="1423" t="str">
        <f>IF($B25="","",VLOOKUP($B25,RESUMO!$A$5:$AO$34,41,0))</f>
        <v/>
      </c>
      <c r="BV25" s="702">
        <f t="shared" si="39"/>
        <v>0</v>
      </c>
      <c r="BW25" s="702">
        <f t="shared" si="40"/>
        <v>0</v>
      </c>
      <c r="BX25" s="702">
        <f t="shared" si="41"/>
        <v>0</v>
      </c>
      <c r="BY25" s="702">
        <f t="shared" si="42"/>
        <v>0</v>
      </c>
      <c r="BZ25" s="702">
        <f t="shared" si="43"/>
        <v>0</v>
      </c>
      <c r="CA25" s="702">
        <f t="shared" si="44"/>
        <v>0</v>
      </c>
      <c r="CB25" s="482">
        <f t="shared" si="45"/>
        <v>0</v>
      </c>
    </row>
    <row r="26" spans="1:80" s="31" customFormat="1" ht="18.75" customHeight="1" outlineLevel="1" x14ac:dyDescent="0.3">
      <c r="A26" s="344"/>
      <c r="B26" s="29"/>
      <c r="C26" s="30"/>
      <c r="D26" s="30"/>
      <c r="E26" s="1410"/>
      <c r="F26" s="30" t="s">
        <v>15</v>
      </c>
      <c r="G26" s="72">
        <f>ROUND(IF(ISERROR(VLOOKUP(D26,[1]Anual!$B$9:$ES$80,($U$1)-3,0)),0,VLOOKUP(D26,[1]Anual!$B$9:$ES$80,($U$1)-3,0)),0)</f>
        <v>0</v>
      </c>
      <c r="H26" s="658" t="str">
        <f>IF(B26="","",(VLOOKUP(B26,Família!$A:$B,2,0)))</f>
        <v/>
      </c>
      <c r="I26" s="30">
        <f>ROUND(IF(ISERROR(VLOOKUP(D26,[1]Anual!$B$9:$ES$80,($U$1)+5,0)),0,VLOOKUP(D26,[1]Anual!$B$9:$ES$80,($U$1)+5,0)),0)</f>
        <v>0</v>
      </c>
      <c r="J26" s="778"/>
      <c r="K26" s="30" t="str">
        <f t="shared" si="8"/>
        <v>ok</v>
      </c>
      <c r="L26" s="30">
        <f>ROUND(IF(ISERROR(VLOOKUP(D26,[1]Anual!$B$9:$EX$80,$U$1,0)),0,VLOOKUP(D26,[1]Anual!$B$9:$EX$80,$U$1,0)),0)+J26</f>
        <v>0</v>
      </c>
      <c r="M26" s="83">
        <f t="shared" si="20"/>
        <v>0</v>
      </c>
      <c r="N26" s="368"/>
      <c r="O26" s="369"/>
      <c r="P26" s="369"/>
      <c r="Q26" s="369"/>
      <c r="R26" s="369"/>
      <c r="S26" s="369"/>
      <c r="T26" s="369"/>
      <c r="U26" s="383">
        <f t="shared" si="21"/>
        <v>0</v>
      </c>
      <c r="V26" s="383">
        <f t="shared" si="22"/>
        <v>0</v>
      </c>
      <c r="W26" s="240">
        <f t="shared" si="23"/>
        <v>0</v>
      </c>
      <c r="X26" s="368"/>
      <c r="Y26" s="369"/>
      <c r="Z26" s="369"/>
      <c r="AA26" s="369"/>
      <c r="AB26" s="369"/>
      <c r="AC26" s="369"/>
      <c r="AD26" s="369"/>
      <c r="AE26" s="383">
        <f t="shared" si="24"/>
        <v>0</v>
      </c>
      <c r="AF26" s="383">
        <f t="shared" si="25"/>
        <v>0</v>
      </c>
      <c r="AG26" s="240">
        <f t="shared" si="26"/>
        <v>0</v>
      </c>
      <c r="AH26" s="368"/>
      <c r="AI26" s="369"/>
      <c r="AJ26" s="369"/>
      <c r="AK26" s="369"/>
      <c r="AL26" s="369"/>
      <c r="AM26" s="369"/>
      <c r="AN26" s="369"/>
      <c r="AO26" s="383">
        <f t="shared" si="27"/>
        <v>0</v>
      </c>
      <c r="AP26" s="383">
        <f t="shared" si="28"/>
        <v>0</v>
      </c>
      <c r="AQ26" s="240">
        <f t="shared" si="29"/>
        <v>0</v>
      </c>
      <c r="AR26" s="368"/>
      <c r="AS26" s="369"/>
      <c r="AT26" s="369"/>
      <c r="AU26" s="369"/>
      <c r="AV26" s="369"/>
      <c r="AW26" s="369"/>
      <c r="AX26" s="369"/>
      <c r="AY26" s="383">
        <f t="shared" si="30"/>
        <v>0</v>
      </c>
      <c r="AZ26" s="383">
        <f t="shared" si="31"/>
        <v>0</v>
      </c>
      <c r="BA26" s="240">
        <f t="shared" si="32"/>
        <v>0</v>
      </c>
      <c r="BB26" s="368"/>
      <c r="BC26" s="369"/>
      <c r="BD26" s="369"/>
      <c r="BE26" s="369"/>
      <c r="BF26" s="369"/>
      <c r="BG26" s="369"/>
      <c r="BH26" s="369"/>
      <c r="BI26" s="241">
        <f t="shared" si="33"/>
        <v>0</v>
      </c>
      <c r="BJ26" s="241">
        <f t="shared" si="34"/>
        <v>0</v>
      </c>
      <c r="BK26" s="240">
        <f t="shared" si="35"/>
        <v>0</v>
      </c>
      <c r="BL26" s="368"/>
      <c r="BM26" s="369"/>
      <c r="BN26" s="241">
        <f t="shared" si="36"/>
        <v>0</v>
      </c>
      <c r="BO26" s="241">
        <f t="shared" si="37"/>
        <v>0</v>
      </c>
      <c r="BP26" s="240">
        <f t="shared" si="38"/>
        <v>0</v>
      </c>
      <c r="BQ26" s="1690"/>
      <c r="BR26" s="504"/>
      <c r="BS26" s="1423" t="str">
        <f>IF($C26="","",VLOOKUP($C26,'Carga People'!$C$5:$G$309,5,0))</f>
        <v/>
      </c>
      <c r="BT26" s="1423" t="str">
        <f>IF($B26="","",VLOOKUP($B26,RESUMO!$A$5:$AO$34,41,0))</f>
        <v/>
      </c>
      <c r="BV26" s="702">
        <f t="shared" si="39"/>
        <v>0</v>
      </c>
      <c r="BW26" s="702">
        <f t="shared" si="40"/>
        <v>0</v>
      </c>
      <c r="BX26" s="702">
        <f t="shared" si="41"/>
        <v>0</v>
      </c>
      <c r="BY26" s="702">
        <f t="shared" si="42"/>
        <v>0</v>
      </c>
      <c r="BZ26" s="702">
        <f t="shared" si="43"/>
        <v>0</v>
      </c>
      <c r="CA26" s="702">
        <f t="shared" si="44"/>
        <v>0</v>
      </c>
      <c r="CB26" s="482">
        <f t="shared" si="45"/>
        <v>0</v>
      </c>
    </row>
    <row r="27" spans="1:80" s="31" customFormat="1" ht="18.75" customHeight="1" outlineLevel="1" x14ac:dyDescent="0.3">
      <c r="A27" s="344"/>
      <c r="B27" s="29"/>
      <c r="C27" s="30"/>
      <c r="D27" s="30"/>
      <c r="E27" s="1410"/>
      <c r="F27" s="30" t="s">
        <v>15</v>
      </c>
      <c r="G27" s="72">
        <f>ROUND(IF(ISERROR(VLOOKUP(D27,[1]Anual!$B$9:$ES$80,($U$1)-3,0)),0,VLOOKUP(D27,[1]Anual!$B$9:$ES$80,($U$1)-3,0)),0)</f>
        <v>0</v>
      </c>
      <c r="H27" s="658" t="str">
        <f>IF(B27="","",(VLOOKUP(B27,Família!$A:$B,2,0)))</f>
        <v/>
      </c>
      <c r="I27" s="30">
        <f>ROUND(IF(ISERROR(VLOOKUP(D27,[1]Anual!$B$9:$ES$80,($U$1)+5,0)),0,VLOOKUP(D27,[1]Anual!$B$9:$ES$80,($U$1)+5,0)),0)</f>
        <v>0</v>
      </c>
      <c r="J27" s="778"/>
      <c r="K27" s="30" t="str">
        <f t="shared" si="8"/>
        <v>ok</v>
      </c>
      <c r="L27" s="30">
        <f>ROUND(IF(ISERROR(VLOOKUP(D27,[1]Anual!$B$9:$EX$80,$U$1,0)),0,VLOOKUP(D27,[1]Anual!$B$9:$EX$80,$U$1,0)),0)+J27</f>
        <v>0</v>
      </c>
      <c r="M27" s="83">
        <f t="shared" si="20"/>
        <v>0</v>
      </c>
      <c r="N27" s="368"/>
      <c r="O27" s="369"/>
      <c r="P27" s="369"/>
      <c r="Q27" s="369"/>
      <c r="R27" s="369"/>
      <c r="S27" s="369"/>
      <c r="T27" s="369"/>
      <c r="U27" s="383">
        <f t="shared" si="21"/>
        <v>0</v>
      </c>
      <c r="V27" s="383">
        <f t="shared" si="22"/>
        <v>0</v>
      </c>
      <c r="W27" s="240">
        <f t="shared" si="23"/>
        <v>0</v>
      </c>
      <c r="X27" s="368"/>
      <c r="Y27" s="369"/>
      <c r="Z27" s="369"/>
      <c r="AA27" s="369"/>
      <c r="AB27" s="369"/>
      <c r="AC27" s="369"/>
      <c r="AD27" s="369"/>
      <c r="AE27" s="383">
        <f t="shared" si="24"/>
        <v>0</v>
      </c>
      <c r="AF27" s="383">
        <f t="shared" si="25"/>
        <v>0</v>
      </c>
      <c r="AG27" s="240">
        <f t="shared" si="26"/>
        <v>0</v>
      </c>
      <c r="AH27" s="368"/>
      <c r="AI27" s="369"/>
      <c r="AJ27" s="369"/>
      <c r="AK27" s="369"/>
      <c r="AL27" s="369"/>
      <c r="AM27" s="369"/>
      <c r="AN27" s="369"/>
      <c r="AO27" s="383">
        <f t="shared" si="27"/>
        <v>0</v>
      </c>
      <c r="AP27" s="383">
        <f t="shared" si="28"/>
        <v>0</v>
      </c>
      <c r="AQ27" s="240">
        <f t="shared" si="29"/>
        <v>0</v>
      </c>
      <c r="AR27" s="368"/>
      <c r="AS27" s="369"/>
      <c r="AT27" s="369"/>
      <c r="AU27" s="369"/>
      <c r="AV27" s="369"/>
      <c r="AW27" s="369"/>
      <c r="AX27" s="369"/>
      <c r="AY27" s="383">
        <f t="shared" si="30"/>
        <v>0</v>
      </c>
      <c r="AZ27" s="383">
        <f t="shared" si="31"/>
        <v>0</v>
      </c>
      <c r="BA27" s="240">
        <f t="shared" si="32"/>
        <v>0</v>
      </c>
      <c r="BB27" s="368"/>
      <c r="BC27" s="369"/>
      <c r="BD27" s="369"/>
      <c r="BE27" s="369"/>
      <c r="BF27" s="369"/>
      <c r="BG27" s="369"/>
      <c r="BH27" s="369"/>
      <c r="BI27" s="241">
        <f t="shared" si="33"/>
        <v>0</v>
      </c>
      <c r="BJ27" s="241">
        <f t="shared" si="34"/>
        <v>0</v>
      </c>
      <c r="BK27" s="240">
        <f t="shared" si="35"/>
        <v>0</v>
      </c>
      <c r="BL27" s="368"/>
      <c r="BM27" s="369"/>
      <c r="BN27" s="241">
        <f t="shared" si="36"/>
        <v>0</v>
      </c>
      <c r="BO27" s="241">
        <f t="shared" si="37"/>
        <v>0</v>
      </c>
      <c r="BP27" s="240">
        <f t="shared" si="38"/>
        <v>0</v>
      </c>
      <c r="BQ27" s="1690"/>
      <c r="BR27" s="504"/>
      <c r="BS27" s="1423" t="str">
        <f>IF($C27="","",VLOOKUP($C27,'Carga People'!$C$5:$G$309,5,0))</f>
        <v/>
      </c>
      <c r="BT27" s="1423" t="str">
        <f>IF($B27="","",VLOOKUP($B27,RESUMO!$A$5:$AO$34,41,0))</f>
        <v/>
      </c>
      <c r="BV27" s="702">
        <f t="shared" si="39"/>
        <v>0</v>
      </c>
      <c r="BW27" s="702">
        <f t="shared" si="40"/>
        <v>0</v>
      </c>
      <c r="BX27" s="702">
        <f t="shared" si="41"/>
        <v>0</v>
      </c>
      <c r="BY27" s="702">
        <f t="shared" si="42"/>
        <v>0</v>
      </c>
      <c r="BZ27" s="702">
        <f t="shared" si="43"/>
        <v>0</v>
      </c>
      <c r="CA27" s="702">
        <f t="shared" si="44"/>
        <v>0</v>
      </c>
      <c r="CB27" s="482">
        <f t="shared" si="45"/>
        <v>0</v>
      </c>
    </row>
    <row r="28" spans="1:80" s="31" customFormat="1" ht="18.75" customHeight="1" outlineLevel="1" x14ac:dyDescent="0.3">
      <c r="A28" s="344"/>
      <c r="B28" s="29"/>
      <c r="C28" s="30"/>
      <c r="D28" s="290"/>
      <c r="E28" s="1410"/>
      <c r="F28" s="30" t="s">
        <v>15</v>
      </c>
      <c r="G28" s="72">
        <f>ROUND(IF(ISERROR(VLOOKUP(D28,[1]Anual!$B$9:$ES$80,($U$1)-3,0)),0,VLOOKUP(D28,[1]Anual!$B$9:$ES$80,($U$1)-3,0)),0)</f>
        <v>0</v>
      </c>
      <c r="H28" s="658" t="str">
        <f>IF(B28="","",(VLOOKUP(B28,Família!$A:$B,2,0)))</f>
        <v/>
      </c>
      <c r="I28" s="30">
        <f>ROUND(IF(ISERROR(VLOOKUP(D28,[1]Anual!$B$9:$ES$80,($U$1)+5,0)),0,VLOOKUP(D28,[1]Anual!$B$9:$ES$80,($U$1)+5,0)),0)</f>
        <v>0</v>
      </c>
      <c r="J28" s="778"/>
      <c r="K28" s="30" t="str">
        <f t="shared" si="8"/>
        <v>ok</v>
      </c>
      <c r="L28" s="30">
        <f>ROUND(IF(ISERROR(VLOOKUP(D28,[1]Anual!$B$9:$EX$80,$U$1,0)),0,VLOOKUP(D28,[1]Anual!$B$9:$EX$80,$U$1,0)),0)+J28</f>
        <v>0</v>
      </c>
      <c r="M28" s="83">
        <f t="shared" si="20"/>
        <v>0</v>
      </c>
      <c r="N28" s="368"/>
      <c r="O28" s="369"/>
      <c r="P28" s="369"/>
      <c r="Q28" s="369"/>
      <c r="R28" s="369"/>
      <c r="S28" s="369"/>
      <c r="T28" s="369"/>
      <c r="U28" s="383">
        <f t="shared" si="21"/>
        <v>0</v>
      </c>
      <c r="V28" s="383">
        <f t="shared" si="22"/>
        <v>0</v>
      </c>
      <c r="W28" s="240">
        <f t="shared" si="23"/>
        <v>0</v>
      </c>
      <c r="X28" s="368"/>
      <c r="Y28" s="369"/>
      <c r="Z28" s="369"/>
      <c r="AA28" s="369"/>
      <c r="AB28" s="369"/>
      <c r="AC28" s="369"/>
      <c r="AD28" s="369"/>
      <c r="AE28" s="383">
        <f t="shared" si="24"/>
        <v>0</v>
      </c>
      <c r="AF28" s="383">
        <f t="shared" si="25"/>
        <v>0</v>
      </c>
      <c r="AG28" s="240">
        <f t="shared" si="26"/>
        <v>0</v>
      </c>
      <c r="AH28" s="368"/>
      <c r="AI28" s="369"/>
      <c r="AJ28" s="369"/>
      <c r="AK28" s="369"/>
      <c r="AL28" s="369"/>
      <c r="AM28" s="369"/>
      <c r="AN28" s="369"/>
      <c r="AO28" s="383">
        <f t="shared" si="27"/>
        <v>0</v>
      </c>
      <c r="AP28" s="383">
        <f t="shared" si="28"/>
        <v>0</v>
      </c>
      <c r="AQ28" s="240">
        <f t="shared" si="29"/>
        <v>0</v>
      </c>
      <c r="AR28" s="368"/>
      <c r="AS28" s="369"/>
      <c r="AT28" s="369"/>
      <c r="AU28" s="369"/>
      <c r="AV28" s="369"/>
      <c r="AW28" s="369"/>
      <c r="AX28" s="369"/>
      <c r="AY28" s="383">
        <f t="shared" si="30"/>
        <v>0</v>
      </c>
      <c r="AZ28" s="383">
        <f t="shared" si="31"/>
        <v>0</v>
      </c>
      <c r="BA28" s="240">
        <f t="shared" si="32"/>
        <v>0</v>
      </c>
      <c r="BB28" s="368"/>
      <c r="BC28" s="369"/>
      <c r="BD28" s="369"/>
      <c r="BE28" s="369"/>
      <c r="BF28" s="369"/>
      <c r="BG28" s="369"/>
      <c r="BH28" s="369"/>
      <c r="BI28" s="241">
        <f t="shared" si="33"/>
        <v>0</v>
      </c>
      <c r="BJ28" s="241">
        <f t="shared" si="34"/>
        <v>0</v>
      </c>
      <c r="BK28" s="240">
        <f t="shared" si="35"/>
        <v>0</v>
      </c>
      <c r="BL28" s="368"/>
      <c r="BM28" s="369"/>
      <c r="BN28" s="241">
        <f t="shared" si="36"/>
        <v>0</v>
      </c>
      <c r="BO28" s="241">
        <f t="shared" si="37"/>
        <v>0</v>
      </c>
      <c r="BP28" s="240">
        <f t="shared" si="38"/>
        <v>0</v>
      </c>
      <c r="BQ28" s="1692"/>
      <c r="BR28" s="504"/>
      <c r="BS28" s="1423" t="str">
        <f>IF($C28="","",VLOOKUP($C28,'Carga People'!$C$5:$G$309,5,0))</f>
        <v/>
      </c>
      <c r="BT28" s="1423" t="str">
        <f>IF($B28="","",VLOOKUP($B28,RESUMO!$A$5:$AO$34,41,0))</f>
        <v/>
      </c>
      <c r="BV28" s="702">
        <f t="shared" si="39"/>
        <v>0</v>
      </c>
      <c r="BW28" s="702">
        <f t="shared" si="40"/>
        <v>0</v>
      </c>
      <c r="BX28" s="702">
        <f t="shared" si="41"/>
        <v>0</v>
      </c>
      <c r="BY28" s="702">
        <f t="shared" si="42"/>
        <v>0</v>
      </c>
      <c r="BZ28" s="702">
        <f t="shared" si="43"/>
        <v>0</v>
      </c>
      <c r="CA28" s="702">
        <f t="shared" si="44"/>
        <v>0</v>
      </c>
      <c r="CB28" s="482">
        <f t="shared" si="45"/>
        <v>0</v>
      </c>
    </row>
    <row r="29" spans="1:80" s="31" customFormat="1" ht="18.75" customHeight="1" x14ac:dyDescent="0.3">
      <c r="A29" s="461" t="s">
        <v>174</v>
      </c>
      <c r="B29" s="458" t="s">
        <v>555</v>
      </c>
      <c r="C29" s="459" t="s">
        <v>575</v>
      </c>
      <c r="D29" s="459" t="s">
        <v>568</v>
      </c>
      <c r="E29" s="1412" t="s">
        <v>934</v>
      </c>
      <c r="F29" s="459" t="s">
        <v>15</v>
      </c>
      <c r="G29" s="241">
        <f>ROUND(IF(ISERROR(VLOOKUP(D29,[1]Anual!$B$9:$ES$80,($U$1)-3,0)),0,VLOOKUP(D29,[1]Anual!$B$9:$ES$80,($U$1)-3,0)),0)</f>
        <v>0</v>
      </c>
      <c r="H29" s="658" t="e">
        <f>IF(B29="","",(VLOOKUP(B29,Família!$A:$B,2,0)))</f>
        <v>#N/A</v>
      </c>
      <c r="I29" s="459">
        <f>ROUND(IF(ISERROR(VLOOKUP(D29,[1]Anual!$B$9:$ES$80,($U$1)+5,0)),0,VLOOKUP(D29,[1]Anual!$B$9:$ES$80,($U$1)+5,0)),0)</f>
        <v>0</v>
      </c>
      <c r="J29" s="778"/>
      <c r="K29" s="459" t="str">
        <f t="shared" si="8"/>
        <v>ok</v>
      </c>
      <c r="L29" s="459">
        <f>ROUND(IF(ISERROR(VLOOKUP(D29,[1]Anual!$B$9:$EX$80,$U$1,0)),0,VLOOKUP(D29,[1]Anual!$B$9:$EX$80,$U$1,0)),0)+J29</f>
        <v>0</v>
      </c>
      <c r="M29" s="460">
        <f t="shared" si="20"/>
        <v>0</v>
      </c>
      <c r="N29" s="458">
        <f t="shared" ref="N29:T29" si="78">ROUND(N131-SUM(N30:N34),0)</f>
        <v>0</v>
      </c>
      <c r="O29" s="459">
        <f t="shared" si="78"/>
        <v>0</v>
      </c>
      <c r="P29" s="459">
        <f t="shared" si="78"/>
        <v>0</v>
      </c>
      <c r="Q29" s="459">
        <f t="shared" si="78"/>
        <v>0</v>
      </c>
      <c r="R29" s="459">
        <f t="shared" si="78"/>
        <v>0</v>
      </c>
      <c r="S29" s="459">
        <f t="shared" si="78"/>
        <v>0</v>
      </c>
      <c r="T29" s="459">
        <f t="shared" si="78"/>
        <v>0</v>
      </c>
      <c r="U29" s="241">
        <f t="shared" si="21"/>
        <v>0</v>
      </c>
      <c r="V29" s="241">
        <f t="shared" si="22"/>
        <v>0</v>
      </c>
      <c r="W29" s="240">
        <f t="shared" si="23"/>
        <v>0</v>
      </c>
      <c r="X29" s="458">
        <f t="shared" ref="X29:AD29" si="79">ROUND(X131-SUM(X30:X34),0)</f>
        <v>0</v>
      </c>
      <c r="Y29" s="459">
        <f t="shared" si="79"/>
        <v>0</v>
      </c>
      <c r="Z29" s="459">
        <f t="shared" si="79"/>
        <v>0</v>
      </c>
      <c r="AA29" s="459">
        <f t="shared" si="79"/>
        <v>0</v>
      </c>
      <c r="AB29" s="459">
        <f t="shared" si="79"/>
        <v>0</v>
      </c>
      <c r="AC29" s="459">
        <f t="shared" si="79"/>
        <v>0</v>
      </c>
      <c r="AD29" s="459">
        <f t="shared" si="79"/>
        <v>0</v>
      </c>
      <c r="AE29" s="241">
        <f t="shared" si="24"/>
        <v>0</v>
      </c>
      <c r="AF29" s="241">
        <f t="shared" si="25"/>
        <v>0</v>
      </c>
      <c r="AG29" s="240">
        <f t="shared" si="26"/>
        <v>0</v>
      </c>
      <c r="AH29" s="458">
        <f t="shared" ref="AH29:AN29" si="80">ROUND(AH131-SUM(AH30:AH34),0)</f>
        <v>0</v>
      </c>
      <c r="AI29" s="459">
        <f t="shared" si="80"/>
        <v>0</v>
      </c>
      <c r="AJ29" s="459">
        <f t="shared" si="80"/>
        <v>0</v>
      </c>
      <c r="AK29" s="459">
        <f t="shared" si="80"/>
        <v>0</v>
      </c>
      <c r="AL29" s="459">
        <f t="shared" si="80"/>
        <v>0</v>
      </c>
      <c r="AM29" s="459">
        <f t="shared" si="80"/>
        <v>0</v>
      </c>
      <c r="AN29" s="459">
        <f t="shared" si="80"/>
        <v>0</v>
      </c>
      <c r="AO29" s="241">
        <f t="shared" si="27"/>
        <v>0</v>
      </c>
      <c r="AP29" s="241">
        <f t="shared" si="28"/>
        <v>0</v>
      </c>
      <c r="AQ29" s="240">
        <f t="shared" si="29"/>
        <v>0</v>
      </c>
      <c r="AR29" s="458">
        <f t="shared" ref="AR29:AX29" si="81">ROUND(AR131-SUM(AR30:AR34),0)</f>
        <v>0</v>
      </c>
      <c r="AS29" s="459">
        <f t="shared" si="81"/>
        <v>0</v>
      </c>
      <c r="AT29" s="459">
        <f t="shared" si="81"/>
        <v>0</v>
      </c>
      <c r="AU29" s="459">
        <f t="shared" si="81"/>
        <v>0</v>
      </c>
      <c r="AV29" s="459">
        <f t="shared" si="81"/>
        <v>0</v>
      </c>
      <c r="AW29" s="459">
        <f t="shared" si="81"/>
        <v>0</v>
      </c>
      <c r="AX29" s="459">
        <f t="shared" si="81"/>
        <v>0</v>
      </c>
      <c r="AY29" s="241">
        <f t="shared" si="30"/>
        <v>0</v>
      </c>
      <c r="AZ29" s="241">
        <f t="shared" si="31"/>
        <v>0</v>
      </c>
      <c r="BA29" s="240">
        <f t="shared" si="32"/>
        <v>0</v>
      </c>
      <c r="BB29" s="458">
        <f t="shared" ref="BB29:BH29" si="82">ROUND(BB131-SUM(BB30:BB34),0)</f>
        <v>0</v>
      </c>
      <c r="BC29" s="459">
        <f t="shared" si="82"/>
        <v>0</v>
      </c>
      <c r="BD29" s="459">
        <f t="shared" si="82"/>
        <v>0</v>
      </c>
      <c r="BE29" s="459">
        <f t="shared" si="82"/>
        <v>0</v>
      </c>
      <c r="BF29" s="459">
        <f t="shared" si="82"/>
        <v>0</v>
      </c>
      <c r="BG29" s="459">
        <f t="shared" si="82"/>
        <v>0</v>
      </c>
      <c r="BH29" s="459">
        <f t="shared" si="82"/>
        <v>0</v>
      </c>
      <c r="BI29" s="241">
        <f t="shared" si="33"/>
        <v>0</v>
      </c>
      <c r="BJ29" s="241">
        <f t="shared" si="34"/>
        <v>0</v>
      </c>
      <c r="BK29" s="240">
        <f t="shared" si="35"/>
        <v>0</v>
      </c>
      <c r="BL29" s="458">
        <f>ROUND(BL131-SUM(BL30:BL34),0)</f>
        <v>0</v>
      </c>
      <c r="BM29" s="459">
        <f>ROUND(BM131-SUM(BM30:BM34),0)</f>
        <v>0</v>
      </c>
      <c r="BN29" s="241">
        <f t="shared" si="36"/>
        <v>0</v>
      </c>
      <c r="BO29" s="241">
        <f t="shared" si="37"/>
        <v>0</v>
      </c>
      <c r="BP29" s="240">
        <f t="shared" si="38"/>
        <v>0</v>
      </c>
      <c r="BQ29" s="1689">
        <f>SUM(M29:M34)</f>
        <v>0</v>
      </c>
      <c r="BR29" s="504"/>
      <c r="BS29" s="1423">
        <f>IF($C29="","",VLOOKUP($C29,'Carga People'!$C$5:$G$309,5,0))</f>
        <v>0</v>
      </c>
      <c r="BT29" s="1423" t="e">
        <f>IF($B29="","",VLOOKUP($B29,RESUMO!$A$5:$AO$34,41,0))</f>
        <v>#N/A</v>
      </c>
      <c r="BV29" s="702">
        <f t="shared" si="39"/>
        <v>0</v>
      </c>
      <c r="BW29" s="702">
        <f t="shared" si="40"/>
        <v>0</v>
      </c>
      <c r="BX29" s="702">
        <f t="shared" si="41"/>
        <v>0</v>
      </c>
      <c r="BY29" s="702">
        <f t="shared" si="42"/>
        <v>0</v>
      </c>
      <c r="BZ29" s="702">
        <f t="shared" si="43"/>
        <v>0</v>
      </c>
      <c r="CA29" s="702">
        <f t="shared" si="44"/>
        <v>0</v>
      </c>
      <c r="CB29" s="482">
        <f t="shared" si="45"/>
        <v>0</v>
      </c>
    </row>
    <row r="30" spans="1:80" s="31" customFormat="1" ht="18.75" customHeight="1" x14ac:dyDescent="0.3">
      <c r="A30" s="344" t="s">
        <v>174</v>
      </c>
      <c r="B30" s="29" t="s">
        <v>555</v>
      </c>
      <c r="C30" s="30" t="s">
        <v>576</v>
      </c>
      <c r="D30" s="30" t="s">
        <v>569</v>
      </c>
      <c r="E30" s="1410" t="s">
        <v>935</v>
      </c>
      <c r="F30" s="30" t="s">
        <v>15</v>
      </c>
      <c r="G30" s="72">
        <f>ROUND(IF(ISERROR(VLOOKUP(D30,[1]Anual!$B$9:$ES$80,($U$1)-3,0)),0,VLOOKUP(D30,[1]Anual!$B$9:$ES$80,($U$1)-3,0)),0)</f>
        <v>0</v>
      </c>
      <c r="H30" s="658" t="e">
        <f>IF(B30="","",(VLOOKUP(B30,Família!$A:$B,2,0)))</f>
        <v>#N/A</v>
      </c>
      <c r="I30" s="30">
        <f>ROUND(IF(ISERROR(VLOOKUP(D30,[1]Anual!$B$9:$ES$80,($U$1)+5,0)),0,VLOOKUP(D30,[1]Anual!$B$9:$ES$80,($U$1)+5,0)),0)</f>
        <v>0</v>
      </c>
      <c r="J30" s="778"/>
      <c r="K30" s="30" t="str">
        <f t="shared" si="8"/>
        <v>ok</v>
      </c>
      <c r="L30" s="30">
        <f>ROUND(IF(ISERROR(VLOOKUP(D30,[1]Anual!$B$9:$EX$80,$U$1,0)),0,VLOOKUP(D30,[1]Anual!$B$9:$EX$80,$U$1,0)),0)+J30</f>
        <v>0</v>
      </c>
      <c r="M30" s="366">
        <f t="shared" si="20"/>
        <v>0</v>
      </c>
      <c r="N30" s="368"/>
      <c r="O30" s="369"/>
      <c r="P30" s="369"/>
      <c r="Q30" s="369"/>
      <c r="R30" s="369"/>
      <c r="S30" s="369"/>
      <c r="T30" s="369"/>
      <c r="U30" s="383">
        <f t="shared" si="21"/>
        <v>0</v>
      </c>
      <c r="V30" s="383">
        <f t="shared" si="22"/>
        <v>0</v>
      </c>
      <c r="W30" s="240">
        <f t="shared" si="23"/>
        <v>0</v>
      </c>
      <c r="X30" s="368"/>
      <c r="Y30" s="369"/>
      <c r="Z30" s="369"/>
      <c r="AA30" s="369"/>
      <c r="AB30" s="369"/>
      <c r="AC30" s="369"/>
      <c r="AD30" s="369"/>
      <c r="AE30" s="383">
        <f t="shared" si="24"/>
        <v>0</v>
      </c>
      <c r="AF30" s="383">
        <f t="shared" si="25"/>
        <v>0</v>
      </c>
      <c r="AG30" s="240">
        <f t="shared" si="26"/>
        <v>0</v>
      </c>
      <c r="AH30" s="368"/>
      <c r="AI30" s="369"/>
      <c r="AJ30" s="369"/>
      <c r="AK30" s="369"/>
      <c r="AL30" s="369"/>
      <c r="AM30" s="369"/>
      <c r="AN30" s="369"/>
      <c r="AO30" s="383">
        <f t="shared" si="27"/>
        <v>0</v>
      </c>
      <c r="AP30" s="383">
        <f t="shared" si="28"/>
        <v>0</v>
      </c>
      <c r="AQ30" s="240">
        <f t="shared" si="29"/>
        <v>0</v>
      </c>
      <c r="AR30" s="368"/>
      <c r="AS30" s="369"/>
      <c r="AT30" s="369"/>
      <c r="AU30" s="369"/>
      <c r="AV30" s="369"/>
      <c r="AW30" s="369"/>
      <c r="AX30" s="369"/>
      <c r="AY30" s="383">
        <f t="shared" si="30"/>
        <v>0</v>
      </c>
      <c r="AZ30" s="383">
        <f t="shared" si="31"/>
        <v>0</v>
      </c>
      <c r="BA30" s="240">
        <f t="shared" si="32"/>
        <v>0</v>
      </c>
      <c r="BB30" s="368"/>
      <c r="BC30" s="369"/>
      <c r="BD30" s="369"/>
      <c r="BE30" s="369"/>
      <c r="BF30" s="369"/>
      <c r="BG30" s="369"/>
      <c r="BH30" s="369"/>
      <c r="BI30" s="241">
        <f t="shared" si="33"/>
        <v>0</v>
      </c>
      <c r="BJ30" s="241">
        <f t="shared" si="34"/>
        <v>0</v>
      </c>
      <c r="BK30" s="240">
        <f t="shared" si="35"/>
        <v>0</v>
      </c>
      <c r="BL30" s="368"/>
      <c r="BM30" s="369"/>
      <c r="BN30" s="241">
        <f t="shared" si="36"/>
        <v>0</v>
      </c>
      <c r="BO30" s="241">
        <f t="shared" si="37"/>
        <v>0</v>
      </c>
      <c r="BP30" s="240">
        <f t="shared" si="38"/>
        <v>0</v>
      </c>
      <c r="BQ30" s="1690"/>
      <c r="BR30" s="504"/>
      <c r="BS30" s="1423">
        <f>IF($C30="","",VLOOKUP($C30,'Carga People'!$C$5:$G$309,5,0))</f>
        <v>0</v>
      </c>
      <c r="BT30" s="1423" t="e">
        <f>IF($B30="","",VLOOKUP($B30,RESUMO!$A$5:$AO$34,41,0))</f>
        <v>#N/A</v>
      </c>
      <c r="BV30" s="702">
        <f t="shared" si="39"/>
        <v>0</v>
      </c>
      <c r="BW30" s="702">
        <f t="shared" si="40"/>
        <v>0</v>
      </c>
      <c r="BX30" s="702">
        <f t="shared" si="41"/>
        <v>0</v>
      </c>
      <c r="BY30" s="702">
        <f t="shared" si="42"/>
        <v>0</v>
      </c>
      <c r="BZ30" s="702">
        <f t="shared" si="43"/>
        <v>0</v>
      </c>
      <c r="CA30" s="702">
        <f t="shared" si="44"/>
        <v>0</v>
      </c>
      <c r="CB30" s="482">
        <f t="shared" si="45"/>
        <v>0</v>
      </c>
    </row>
    <row r="31" spans="1:80" s="31" customFormat="1" ht="18.75" customHeight="1" outlineLevel="1" x14ac:dyDescent="0.3">
      <c r="A31" s="344"/>
      <c r="B31" s="29"/>
      <c r="C31" s="30"/>
      <c r="D31" s="30"/>
      <c r="E31" s="1410"/>
      <c r="F31" s="30" t="s">
        <v>15</v>
      </c>
      <c r="G31" s="72">
        <f>ROUND(IF(ISERROR(VLOOKUP(D31,[1]Anual!$B$9:$ES$80,($U$1)-3,0)),0,VLOOKUP(D31,[1]Anual!$B$9:$ES$80,($U$1)-3,0)),0)</f>
        <v>0</v>
      </c>
      <c r="H31" s="658" t="str">
        <f>IF(B31="","",(VLOOKUP(B31,Família!$A:$B,2,0)))</f>
        <v/>
      </c>
      <c r="I31" s="30">
        <f>ROUND(IF(ISERROR(VLOOKUP(D31,[1]Anual!$B$9:$ES$80,($U$1)+5,0)),0,VLOOKUP(D31,[1]Anual!$B$9:$ES$80,($U$1)+5,0)),0)</f>
        <v>0</v>
      </c>
      <c r="J31" s="778"/>
      <c r="K31" s="30" t="str">
        <f t="shared" si="8"/>
        <v>ok</v>
      </c>
      <c r="L31" s="30">
        <f>ROUND(IF(ISERROR(VLOOKUP(D31,[1]Anual!$B$9:$EX$80,$U$1,0)),0,VLOOKUP(D31,[1]Anual!$B$9:$EX$80,$U$1,0)),0)+J31</f>
        <v>0</v>
      </c>
      <c r="M31" s="366">
        <f t="shared" si="20"/>
        <v>0</v>
      </c>
      <c r="N31" s="368"/>
      <c r="O31" s="369"/>
      <c r="P31" s="369"/>
      <c r="Q31" s="369"/>
      <c r="R31" s="369"/>
      <c r="S31" s="369"/>
      <c r="T31" s="369"/>
      <c r="U31" s="383">
        <f t="shared" si="21"/>
        <v>0</v>
      </c>
      <c r="V31" s="383">
        <f t="shared" si="22"/>
        <v>0</v>
      </c>
      <c r="W31" s="240">
        <f t="shared" si="23"/>
        <v>0</v>
      </c>
      <c r="X31" s="368"/>
      <c r="Y31" s="369"/>
      <c r="Z31" s="369"/>
      <c r="AA31" s="369"/>
      <c r="AB31" s="369"/>
      <c r="AC31" s="369"/>
      <c r="AD31" s="369"/>
      <c r="AE31" s="383">
        <f t="shared" si="24"/>
        <v>0</v>
      </c>
      <c r="AF31" s="383">
        <f t="shared" si="25"/>
        <v>0</v>
      </c>
      <c r="AG31" s="240">
        <f t="shared" si="26"/>
        <v>0</v>
      </c>
      <c r="AH31" s="368"/>
      <c r="AI31" s="369"/>
      <c r="AJ31" s="369"/>
      <c r="AK31" s="369"/>
      <c r="AL31" s="369"/>
      <c r="AM31" s="369"/>
      <c r="AN31" s="369"/>
      <c r="AO31" s="383">
        <f t="shared" si="27"/>
        <v>0</v>
      </c>
      <c r="AP31" s="383">
        <f t="shared" si="28"/>
        <v>0</v>
      </c>
      <c r="AQ31" s="240">
        <f t="shared" si="29"/>
        <v>0</v>
      </c>
      <c r="AR31" s="368"/>
      <c r="AS31" s="369"/>
      <c r="AT31" s="369"/>
      <c r="AU31" s="369"/>
      <c r="AV31" s="369"/>
      <c r="AW31" s="369"/>
      <c r="AX31" s="369"/>
      <c r="AY31" s="383">
        <f t="shared" si="30"/>
        <v>0</v>
      </c>
      <c r="AZ31" s="383">
        <f t="shared" si="31"/>
        <v>0</v>
      </c>
      <c r="BA31" s="240">
        <f t="shared" si="32"/>
        <v>0</v>
      </c>
      <c r="BB31" s="368"/>
      <c r="BC31" s="369"/>
      <c r="BD31" s="369"/>
      <c r="BE31" s="369"/>
      <c r="BF31" s="369"/>
      <c r="BG31" s="369"/>
      <c r="BH31" s="369"/>
      <c r="BI31" s="241">
        <f t="shared" si="33"/>
        <v>0</v>
      </c>
      <c r="BJ31" s="241">
        <f t="shared" si="34"/>
        <v>0</v>
      </c>
      <c r="BK31" s="240">
        <f t="shared" si="35"/>
        <v>0</v>
      </c>
      <c r="BL31" s="368"/>
      <c r="BM31" s="369"/>
      <c r="BN31" s="241">
        <f t="shared" si="36"/>
        <v>0</v>
      </c>
      <c r="BO31" s="241">
        <f t="shared" si="37"/>
        <v>0</v>
      </c>
      <c r="BP31" s="240">
        <f t="shared" si="38"/>
        <v>0</v>
      </c>
      <c r="BQ31" s="1690"/>
      <c r="BR31" s="504"/>
      <c r="BS31" s="1423" t="str">
        <f>IF($C31="","",VLOOKUP($C31,'Carga People'!$C$5:$G$309,5,0))</f>
        <v/>
      </c>
      <c r="BT31" s="1423" t="str">
        <f>IF($B31="","",VLOOKUP($B31,RESUMO!$A$5:$AO$34,41,0))</f>
        <v/>
      </c>
      <c r="BV31" s="702">
        <f t="shared" si="39"/>
        <v>0</v>
      </c>
      <c r="BW31" s="702">
        <f t="shared" si="40"/>
        <v>0</v>
      </c>
      <c r="BX31" s="702">
        <f t="shared" si="41"/>
        <v>0</v>
      </c>
      <c r="BY31" s="702">
        <f t="shared" si="42"/>
        <v>0</v>
      </c>
      <c r="BZ31" s="702">
        <f t="shared" si="43"/>
        <v>0</v>
      </c>
      <c r="CA31" s="702">
        <f t="shared" si="44"/>
        <v>0</v>
      </c>
      <c r="CB31" s="482">
        <f t="shared" si="45"/>
        <v>0</v>
      </c>
    </row>
    <row r="32" spans="1:80" s="31" customFormat="1" ht="18.75" customHeight="1" outlineLevel="1" x14ac:dyDescent="0.3">
      <c r="A32" s="344"/>
      <c r="B32" s="29"/>
      <c r="C32" s="30"/>
      <c r="D32" s="30"/>
      <c r="E32" s="1410"/>
      <c r="F32" s="30" t="s">
        <v>15</v>
      </c>
      <c r="G32" s="72">
        <f>ROUND(IF(ISERROR(VLOOKUP(D32,[1]Anual!$B$9:$ES$80,($U$1)-3,0)),0,VLOOKUP(D32,[1]Anual!$B$9:$ES$80,($U$1)-3,0)),0)</f>
        <v>0</v>
      </c>
      <c r="H32" s="658" t="str">
        <f>IF(B32="","",(VLOOKUP(B32,Família!$A:$B,2,0)))</f>
        <v/>
      </c>
      <c r="I32" s="30">
        <f>ROUND(IF(ISERROR(VLOOKUP(D32,[1]Anual!$B$9:$ES$80,($U$1)+5,0)),0,VLOOKUP(D32,[1]Anual!$B$9:$ES$80,($U$1)+5,0)),0)</f>
        <v>0</v>
      </c>
      <c r="J32" s="778"/>
      <c r="K32" s="30" t="str">
        <f t="shared" si="8"/>
        <v>ok</v>
      </c>
      <c r="L32" s="30">
        <f>ROUND(IF(ISERROR(VLOOKUP(D32,[1]Anual!$B$9:$EX$80,$U$1,0)),0,VLOOKUP(D32,[1]Anual!$B$9:$EX$80,$U$1,0)),0)+J32</f>
        <v>0</v>
      </c>
      <c r="M32" s="83">
        <f t="shared" si="20"/>
        <v>0</v>
      </c>
      <c r="N32" s="368"/>
      <c r="O32" s="369"/>
      <c r="P32" s="369"/>
      <c r="Q32" s="369"/>
      <c r="R32" s="369"/>
      <c r="S32" s="369"/>
      <c r="T32" s="369"/>
      <c r="U32" s="383">
        <f t="shared" si="21"/>
        <v>0</v>
      </c>
      <c r="V32" s="383">
        <f t="shared" si="22"/>
        <v>0</v>
      </c>
      <c r="W32" s="240">
        <f t="shared" si="23"/>
        <v>0</v>
      </c>
      <c r="X32" s="368"/>
      <c r="Y32" s="369"/>
      <c r="Z32" s="369"/>
      <c r="AA32" s="369"/>
      <c r="AB32" s="369"/>
      <c r="AC32" s="369"/>
      <c r="AD32" s="369"/>
      <c r="AE32" s="383">
        <f t="shared" si="24"/>
        <v>0</v>
      </c>
      <c r="AF32" s="383">
        <f t="shared" si="25"/>
        <v>0</v>
      </c>
      <c r="AG32" s="240">
        <f t="shared" si="26"/>
        <v>0</v>
      </c>
      <c r="AH32" s="368"/>
      <c r="AI32" s="369"/>
      <c r="AJ32" s="369"/>
      <c r="AK32" s="369"/>
      <c r="AL32" s="369"/>
      <c r="AM32" s="369"/>
      <c r="AN32" s="369"/>
      <c r="AO32" s="383">
        <f t="shared" si="27"/>
        <v>0</v>
      </c>
      <c r="AP32" s="383">
        <f t="shared" si="28"/>
        <v>0</v>
      </c>
      <c r="AQ32" s="240">
        <f t="shared" si="29"/>
        <v>0</v>
      </c>
      <c r="AR32" s="368"/>
      <c r="AS32" s="369"/>
      <c r="AT32" s="369"/>
      <c r="AU32" s="369"/>
      <c r="AV32" s="369"/>
      <c r="AW32" s="369"/>
      <c r="AX32" s="369"/>
      <c r="AY32" s="383">
        <f t="shared" si="30"/>
        <v>0</v>
      </c>
      <c r="AZ32" s="383">
        <f t="shared" si="31"/>
        <v>0</v>
      </c>
      <c r="BA32" s="240">
        <f t="shared" si="32"/>
        <v>0</v>
      </c>
      <c r="BB32" s="368"/>
      <c r="BC32" s="369"/>
      <c r="BD32" s="369"/>
      <c r="BE32" s="369"/>
      <c r="BF32" s="369"/>
      <c r="BG32" s="369"/>
      <c r="BH32" s="369"/>
      <c r="BI32" s="241">
        <f t="shared" si="33"/>
        <v>0</v>
      </c>
      <c r="BJ32" s="241">
        <f t="shared" si="34"/>
        <v>0</v>
      </c>
      <c r="BK32" s="240">
        <f t="shared" si="35"/>
        <v>0</v>
      </c>
      <c r="BL32" s="368"/>
      <c r="BM32" s="369"/>
      <c r="BN32" s="241">
        <f t="shared" si="36"/>
        <v>0</v>
      </c>
      <c r="BO32" s="241">
        <f t="shared" si="37"/>
        <v>0</v>
      </c>
      <c r="BP32" s="240">
        <f t="shared" si="38"/>
        <v>0</v>
      </c>
      <c r="BQ32" s="1690"/>
      <c r="BR32" s="504"/>
      <c r="BS32" s="1423" t="str">
        <f>IF($C32="","",VLOOKUP($C32,'Carga People'!$C$5:$G$309,5,0))</f>
        <v/>
      </c>
      <c r="BT32" s="1423" t="str">
        <f>IF($B32="","",VLOOKUP($B32,RESUMO!$A$5:$AO$34,41,0))</f>
        <v/>
      </c>
      <c r="BV32" s="702">
        <f t="shared" si="39"/>
        <v>0</v>
      </c>
      <c r="BW32" s="702">
        <f t="shared" si="40"/>
        <v>0</v>
      </c>
      <c r="BX32" s="702">
        <f t="shared" si="41"/>
        <v>0</v>
      </c>
      <c r="BY32" s="702">
        <f t="shared" si="42"/>
        <v>0</v>
      </c>
      <c r="BZ32" s="702">
        <f t="shared" si="43"/>
        <v>0</v>
      </c>
      <c r="CA32" s="702">
        <f t="shared" si="44"/>
        <v>0</v>
      </c>
      <c r="CB32" s="482">
        <f t="shared" si="45"/>
        <v>0</v>
      </c>
    </row>
    <row r="33" spans="1:80" s="31" customFormat="1" ht="18.75" customHeight="1" outlineLevel="1" x14ac:dyDescent="0.3">
      <c r="A33" s="344"/>
      <c r="B33" s="29"/>
      <c r="C33" s="30"/>
      <c r="D33" s="30"/>
      <c r="E33" s="1410"/>
      <c r="F33" s="30" t="s">
        <v>15</v>
      </c>
      <c r="G33" s="72">
        <f>ROUND(IF(ISERROR(VLOOKUP(D33,[1]Anual!$B$9:$ES$80,($U$1)-3,0)),0,VLOOKUP(D33,[1]Anual!$B$9:$ES$80,($U$1)-3,0)),0)</f>
        <v>0</v>
      </c>
      <c r="H33" s="658" t="str">
        <f>IF(B33="","",(VLOOKUP(B33,Família!$A:$B,2,0)))</f>
        <v/>
      </c>
      <c r="I33" s="30">
        <f>ROUND(IF(ISERROR(VLOOKUP(D33,[1]Anual!$B$9:$ES$80,($U$1)+5,0)),0,VLOOKUP(D33,[1]Anual!$B$9:$ES$80,($U$1)+5,0)),0)</f>
        <v>0</v>
      </c>
      <c r="J33" s="778"/>
      <c r="K33" s="30" t="str">
        <f t="shared" si="8"/>
        <v>ok</v>
      </c>
      <c r="L33" s="30">
        <f>ROUND(IF(ISERROR(VLOOKUP(D33,[1]Anual!$B$9:$EX$80,$U$1,0)),0,VLOOKUP(D33,[1]Anual!$B$9:$EX$80,$U$1,0)),0)+J33</f>
        <v>0</v>
      </c>
      <c r="M33" s="83">
        <f t="shared" ref="M33:M38" si="83">SUM(U33,AE33,AO33,AY33,BI33,BN33)</f>
        <v>0</v>
      </c>
      <c r="N33" s="368"/>
      <c r="O33" s="369"/>
      <c r="P33" s="369"/>
      <c r="Q33" s="369"/>
      <c r="R33" s="369"/>
      <c r="S33" s="369"/>
      <c r="T33" s="369"/>
      <c r="U33" s="383">
        <f t="shared" si="21"/>
        <v>0</v>
      </c>
      <c r="V33" s="383">
        <f t="shared" si="22"/>
        <v>0</v>
      </c>
      <c r="W33" s="240">
        <f t="shared" si="23"/>
        <v>0</v>
      </c>
      <c r="X33" s="368"/>
      <c r="Y33" s="369"/>
      <c r="Z33" s="369"/>
      <c r="AA33" s="369"/>
      <c r="AB33" s="369"/>
      <c r="AC33" s="369"/>
      <c r="AD33" s="369"/>
      <c r="AE33" s="383">
        <f t="shared" si="24"/>
        <v>0</v>
      </c>
      <c r="AF33" s="383">
        <f t="shared" si="25"/>
        <v>0</v>
      </c>
      <c r="AG33" s="240">
        <f t="shared" si="26"/>
        <v>0</v>
      </c>
      <c r="AH33" s="368"/>
      <c r="AI33" s="369"/>
      <c r="AJ33" s="369"/>
      <c r="AK33" s="369"/>
      <c r="AL33" s="369"/>
      <c r="AM33" s="369"/>
      <c r="AN33" s="369"/>
      <c r="AO33" s="383">
        <f t="shared" si="27"/>
        <v>0</v>
      </c>
      <c r="AP33" s="383">
        <f t="shared" si="28"/>
        <v>0</v>
      </c>
      <c r="AQ33" s="240">
        <f t="shared" si="29"/>
        <v>0</v>
      </c>
      <c r="AR33" s="368"/>
      <c r="AS33" s="369"/>
      <c r="AT33" s="369"/>
      <c r="AU33" s="369"/>
      <c r="AV33" s="369"/>
      <c r="AW33" s="369"/>
      <c r="AX33" s="369"/>
      <c r="AY33" s="383">
        <f t="shared" si="30"/>
        <v>0</v>
      </c>
      <c r="AZ33" s="383">
        <f t="shared" si="31"/>
        <v>0</v>
      </c>
      <c r="BA33" s="240">
        <f t="shared" si="32"/>
        <v>0</v>
      </c>
      <c r="BB33" s="368"/>
      <c r="BC33" s="369"/>
      <c r="BD33" s="369"/>
      <c r="BE33" s="369"/>
      <c r="BF33" s="369"/>
      <c r="BG33" s="369"/>
      <c r="BH33" s="369"/>
      <c r="BI33" s="241">
        <f t="shared" si="33"/>
        <v>0</v>
      </c>
      <c r="BJ33" s="241">
        <f t="shared" si="34"/>
        <v>0</v>
      </c>
      <c r="BK33" s="240">
        <f t="shared" si="35"/>
        <v>0</v>
      </c>
      <c r="BL33" s="368"/>
      <c r="BM33" s="369"/>
      <c r="BN33" s="241">
        <f t="shared" si="36"/>
        <v>0</v>
      </c>
      <c r="BO33" s="241">
        <f t="shared" si="37"/>
        <v>0</v>
      </c>
      <c r="BP33" s="240">
        <f t="shared" si="38"/>
        <v>0</v>
      </c>
      <c r="BQ33" s="1690"/>
      <c r="BR33" s="504"/>
      <c r="BS33" s="1423" t="str">
        <f>IF($C33="","",VLOOKUP($C33,'Carga People'!$C$5:$G$309,5,0))</f>
        <v/>
      </c>
      <c r="BT33" s="1423" t="str">
        <f>IF($B33="","",VLOOKUP($B33,RESUMO!$A$5:$AO$34,41,0))</f>
        <v/>
      </c>
      <c r="BV33" s="702">
        <f t="shared" si="39"/>
        <v>0</v>
      </c>
      <c r="BW33" s="702">
        <f t="shared" si="40"/>
        <v>0</v>
      </c>
      <c r="BX33" s="702">
        <f t="shared" si="41"/>
        <v>0</v>
      </c>
      <c r="BY33" s="702">
        <f t="shared" si="42"/>
        <v>0</v>
      </c>
      <c r="BZ33" s="702">
        <f t="shared" si="43"/>
        <v>0</v>
      </c>
      <c r="CA33" s="702">
        <f t="shared" si="44"/>
        <v>0</v>
      </c>
      <c r="CB33" s="482">
        <f t="shared" si="45"/>
        <v>0</v>
      </c>
    </row>
    <row r="34" spans="1:80" s="31" customFormat="1" ht="18.75" customHeight="1" outlineLevel="1" x14ac:dyDescent="0.3">
      <c r="A34" s="344"/>
      <c r="B34" s="29"/>
      <c r="C34" s="30"/>
      <c r="D34" s="30"/>
      <c r="E34" s="1410"/>
      <c r="F34" s="30" t="s">
        <v>15</v>
      </c>
      <c r="G34" s="72">
        <f>ROUND(IF(ISERROR(VLOOKUP(D34,[1]Anual!$B$9:$ES$80,($U$1)-3,0)),0,VLOOKUP(D34,[1]Anual!$B$9:$ES$80,($U$1)-3,0)),0)</f>
        <v>0</v>
      </c>
      <c r="H34" s="658" t="str">
        <f>IF(B34="","",(VLOOKUP(B34,Família!$A:$B,2,0)))</f>
        <v/>
      </c>
      <c r="I34" s="30">
        <f>ROUND(IF(ISERROR(VLOOKUP(D34,[1]Anual!$B$9:$ES$80,($U$1)+5,0)),0,VLOOKUP(D34,[1]Anual!$B$9:$ES$80,($U$1)+5,0)),0)</f>
        <v>0</v>
      </c>
      <c r="J34" s="778"/>
      <c r="K34" s="30" t="str">
        <f t="shared" si="8"/>
        <v>ok</v>
      </c>
      <c r="L34" s="30">
        <f>ROUND(IF(ISERROR(VLOOKUP(D34,[1]Anual!$B$9:$EX$80,$U$1,0)),0,VLOOKUP(D34,[1]Anual!$B$9:$EX$80,$U$1,0)),0)+J34</f>
        <v>0</v>
      </c>
      <c r="M34" s="83">
        <f t="shared" si="83"/>
        <v>0</v>
      </c>
      <c r="N34" s="368"/>
      <c r="O34" s="369"/>
      <c r="P34" s="369"/>
      <c r="Q34" s="369"/>
      <c r="R34" s="369"/>
      <c r="S34" s="369"/>
      <c r="T34" s="369"/>
      <c r="U34" s="383">
        <f t="shared" si="21"/>
        <v>0</v>
      </c>
      <c r="V34" s="383">
        <f t="shared" si="22"/>
        <v>0</v>
      </c>
      <c r="W34" s="240">
        <f t="shared" si="23"/>
        <v>0</v>
      </c>
      <c r="X34" s="368"/>
      <c r="Y34" s="369"/>
      <c r="Z34" s="369"/>
      <c r="AA34" s="369"/>
      <c r="AB34" s="369"/>
      <c r="AC34" s="369"/>
      <c r="AD34" s="369"/>
      <c r="AE34" s="383">
        <f t="shared" si="24"/>
        <v>0</v>
      </c>
      <c r="AF34" s="383">
        <f t="shared" si="25"/>
        <v>0</v>
      </c>
      <c r="AG34" s="240">
        <f t="shared" si="26"/>
        <v>0</v>
      </c>
      <c r="AH34" s="368"/>
      <c r="AI34" s="369"/>
      <c r="AJ34" s="369"/>
      <c r="AK34" s="369"/>
      <c r="AL34" s="369"/>
      <c r="AM34" s="369"/>
      <c r="AN34" s="369"/>
      <c r="AO34" s="383">
        <f t="shared" si="27"/>
        <v>0</v>
      </c>
      <c r="AP34" s="383">
        <f t="shared" si="28"/>
        <v>0</v>
      </c>
      <c r="AQ34" s="240">
        <f t="shared" si="29"/>
        <v>0</v>
      </c>
      <c r="AR34" s="368"/>
      <c r="AS34" s="369"/>
      <c r="AT34" s="369"/>
      <c r="AU34" s="369"/>
      <c r="AV34" s="369"/>
      <c r="AW34" s="369"/>
      <c r="AX34" s="369"/>
      <c r="AY34" s="383">
        <f t="shared" si="30"/>
        <v>0</v>
      </c>
      <c r="AZ34" s="383">
        <f t="shared" si="31"/>
        <v>0</v>
      </c>
      <c r="BA34" s="240">
        <f t="shared" si="32"/>
        <v>0</v>
      </c>
      <c r="BB34" s="368"/>
      <c r="BC34" s="369"/>
      <c r="BD34" s="369"/>
      <c r="BE34" s="369"/>
      <c r="BF34" s="369"/>
      <c r="BG34" s="369"/>
      <c r="BH34" s="369"/>
      <c r="BI34" s="241">
        <f t="shared" si="33"/>
        <v>0</v>
      </c>
      <c r="BJ34" s="241">
        <f t="shared" si="34"/>
        <v>0</v>
      </c>
      <c r="BK34" s="240">
        <f t="shared" si="35"/>
        <v>0</v>
      </c>
      <c r="BL34" s="368"/>
      <c r="BM34" s="369"/>
      <c r="BN34" s="241">
        <f t="shared" si="36"/>
        <v>0</v>
      </c>
      <c r="BO34" s="241">
        <f t="shared" si="37"/>
        <v>0</v>
      </c>
      <c r="BP34" s="240">
        <f t="shared" si="38"/>
        <v>0</v>
      </c>
      <c r="BQ34" s="1692"/>
      <c r="BR34" s="504"/>
      <c r="BS34" s="1423" t="str">
        <f>IF($C34="","",VLOOKUP($C34,'Carga People'!$C$5:$G$309,5,0))</f>
        <v/>
      </c>
      <c r="BT34" s="1423" t="str">
        <f>IF($B34="","",VLOOKUP($B34,RESUMO!$A$5:$AO$34,41,0))</f>
        <v/>
      </c>
      <c r="BV34" s="702">
        <f t="shared" si="39"/>
        <v>0</v>
      </c>
      <c r="BW34" s="702">
        <f t="shared" si="40"/>
        <v>0</v>
      </c>
      <c r="BX34" s="702">
        <f t="shared" si="41"/>
        <v>0</v>
      </c>
      <c r="BY34" s="702">
        <f t="shared" si="42"/>
        <v>0</v>
      </c>
      <c r="BZ34" s="702">
        <f t="shared" si="43"/>
        <v>0</v>
      </c>
      <c r="CA34" s="702">
        <f t="shared" si="44"/>
        <v>0</v>
      </c>
      <c r="CB34" s="482">
        <f t="shared" si="45"/>
        <v>0</v>
      </c>
    </row>
    <row r="35" spans="1:80" s="31" customFormat="1" ht="18.75" customHeight="1" x14ac:dyDescent="0.3">
      <c r="A35" s="461" t="s">
        <v>174</v>
      </c>
      <c r="B35" s="458" t="s">
        <v>716</v>
      </c>
      <c r="C35" s="459" t="s">
        <v>785</v>
      </c>
      <c r="D35" s="459" t="s">
        <v>783</v>
      </c>
      <c r="E35" s="1412" t="s">
        <v>936</v>
      </c>
      <c r="F35" s="459" t="s">
        <v>15</v>
      </c>
      <c r="G35" s="241">
        <f>ROUND(IF(ISERROR(VLOOKUP(D35,[1]Anual!$B$9:$ES$80,($U$1)-3,0)),0,VLOOKUP(D35,[1]Anual!$B$9:$ES$80,($U$1)-3,0)),0)</f>
        <v>0</v>
      </c>
      <c r="H35" s="658" t="e">
        <f>IF(B35="","",(VLOOKUP(B35,Família!$A:$B,2,0)))</f>
        <v>#N/A</v>
      </c>
      <c r="I35" s="459">
        <f>ROUND(IF(ISERROR(VLOOKUP(D35,[1]Anual!$B$9:$ES$80,($U$1)+5,0)),0,VLOOKUP(D35,[1]Anual!$B$9:$ES$80,($U$1)+5,0)),0)</f>
        <v>0</v>
      </c>
      <c r="J35" s="778"/>
      <c r="K35" s="459" t="str">
        <f t="shared" si="8"/>
        <v>ok</v>
      </c>
      <c r="L35" s="459">
        <f>ROUND(IF(ISERROR(VLOOKUP(D35,[1]Anual!$B$9:$EX$80,$U$1,0)),0,VLOOKUP(D35,[1]Anual!$B$9:$EX$80,$U$1,0)),0)+J35</f>
        <v>360</v>
      </c>
      <c r="M35" s="460">
        <f t="shared" si="83"/>
        <v>360</v>
      </c>
      <c r="N35" s="458">
        <f t="shared" ref="N35:Q35" si="84">ROUND(N132-SUM(N36:N40),0)</f>
        <v>0</v>
      </c>
      <c r="O35" s="459">
        <f t="shared" si="84"/>
        <v>0</v>
      </c>
      <c r="P35" s="459">
        <f t="shared" si="84"/>
        <v>0</v>
      </c>
      <c r="Q35" s="459">
        <f t="shared" si="84"/>
        <v>0</v>
      </c>
      <c r="R35" s="459">
        <f>ROUND(R132-SUM(R36:R40),0)</f>
        <v>0</v>
      </c>
      <c r="S35" s="459">
        <f t="shared" ref="S35:T35" si="85">ROUND(S132-SUM(S36:S40),0)</f>
        <v>0</v>
      </c>
      <c r="T35" s="459">
        <f t="shared" si="85"/>
        <v>0</v>
      </c>
      <c r="U35" s="241">
        <f>SUM(N35:T35)</f>
        <v>0</v>
      </c>
      <c r="V35" s="241">
        <f t="shared" si="22"/>
        <v>0</v>
      </c>
      <c r="W35" s="240">
        <f t="shared" ref="W35:W40" si="86">$G35+U35-V35</f>
        <v>0</v>
      </c>
      <c r="X35" s="458">
        <f t="shared" ref="X35:AD35" si="87">ROUND(X132-SUM(X36:X40),0)</f>
        <v>0</v>
      </c>
      <c r="Y35" s="459">
        <f t="shared" si="87"/>
        <v>0</v>
      </c>
      <c r="Z35" s="459">
        <f t="shared" si="87"/>
        <v>0</v>
      </c>
      <c r="AA35" s="459">
        <f t="shared" si="87"/>
        <v>0</v>
      </c>
      <c r="AB35" s="459">
        <f t="shared" si="87"/>
        <v>0</v>
      </c>
      <c r="AC35" s="459">
        <f t="shared" si="87"/>
        <v>0</v>
      </c>
      <c r="AD35" s="459">
        <f t="shared" si="87"/>
        <v>0</v>
      </c>
      <c r="AE35" s="241">
        <f t="shared" ref="AE35:AE40" si="88">SUM(X35:AD35)</f>
        <v>0</v>
      </c>
      <c r="AF35" s="241">
        <f t="shared" si="25"/>
        <v>0</v>
      </c>
      <c r="AG35" s="240">
        <f t="shared" ref="AG35:AG40" si="89">$W35+AE35-AF35</f>
        <v>0</v>
      </c>
      <c r="AH35" s="458">
        <f t="shared" ref="AH35:AN35" si="90">ROUND(AH132-SUM(AH36:AH40),0)</f>
        <v>0</v>
      </c>
      <c r="AI35" s="459">
        <f t="shared" si="90"/>
        <v>0</v>
      </c>
      <c r="AJ35" s="459">
        <f t="shared" si="90"/>
        <v>0</v>
      </c>
      <c r="AK35" s="459">
        <f t="shared" si="90"/>
        <v>0</v>
      </c>
      <c r="AL35" s="459">
        <f t="shared" si="90"/>
        <v>0</v>
      </c>
      <c r="AM35" s="459">
        <f t="shared" si="90"/>
        <v>0</v>
      </c>
      <c r="AN35" s="459">
        <f t="shared" si="90"/>
        <v>0</v>
      </c>
      <c r="AO35" s="241">
        <f t="shared" ref="AO35:AO40" si="91">SUM(AH35:AN35)</f>
        <v>0</v>
      </c>
      <c r="AP35" s="241">
        <f t="shared" si="28"/>
        <v>0</v>
      </c>
      <c r="AQ35" s="240">
        <f t="shared" ref="AQ35:AQ40" si="92">$AG35+AO35-AP35</f>
        <v>0</v>
      </c>
      <c r="AR35" s="458">
        <f t="shared" ref="AR35:AX35" si="93">ROUND(AR132-SUM(AR36:AR40),0)</f>
        <v>0</v>
      </c>
      <c r="AS35" s="459">
        <f t="shared" si="93"/>
        <v>0</v>
      </c>
      <c r="AT35" s="459">
        <f t="shared" si="93"/>
        <v>360</v>
      </c>
      <c r="AU35" s="459">
        <f t="shared" si="93"/>
        <v>0</v>
      </c>
      <c r="AV35" s="459">
        <f t="shared" si="93"/>
        <v>0</v>
      </c>
      <c r="AW35" s="459">
        <f t="shared" si="93"/>
        <v>0</v>
      </c>
      <c r="AX35" s="459">
        <f t="shared" si="93"/>
        <v>0</v>
      </c>
      <c r="AY35" s="241">
        <f t="shared" ref="AY35:AY40" si="94">SUM(AR35:AX35)</f>
        <v>360</v>
      </c>
      <c r="AZ35" s="241">
        <f t="shared" si="31"/>
        <v>0</v>
      </c>
      <c r="BA35" s="240">
        <f t="shared" ref="BA35:BA40" si="95">AQ35+AY35-AZ35</f>
        <v>360</v>
      </c>
      <c r="BB35" s="458">
        <f t="shared" ref="BB35:BH35" si="96">ROUND(BB132-SUM(BB36:BB40),0)</f>
        <v>0</v>
      </c>
      <c r="BC35" s="459">
        <f t="shared" si="96"/>
        <v>0</v>
      </c>
      <c r="BD35" s="459">
        <f t="shared" si="96"/>
        <v>0</v>
      </c>
      <c r="BE35" s="459">
        <f t="shared" si="96"/>
        <v>0</v>
      </c>
      <c r="BF35" s="459">
        <f t="shared" si="96"/>
        <v>0</v>
      </c>
      <c r="BG35" s="459">
        <f t="shared" si="96"/>
        <v>0</v>
      </c>
      <c r="BH35" s="459">
        <f t="shared" si="96"/>
        <v>0</v>
      </c>
      <c r="BI35" s="241">
        <f t="shared" ref="BI35:BI40" si="97">SUM(BB35:BH35)</f>
        <v>0</v>
      </c>
      <c r="BJ35" s="241">
        <f t="shared" si="34"/>
        <v>0</v>
      </c>
      <c r="BK35" s="240">
        <f t="shared" ref="BK35:BK40" si="98">$BA35+BI35-BJ35</f>
        <v>360</v>
      </c>
      <c r="BL35" s="458">
        <f t="shared" ref="BL35" si="99">ROUND(BL132-SUM(BL36:BL40),0)</f>
        <v>0</v>
      </c>
      <c r="BM35" s="459">
        <f t="shared" ref="BM35" si="100">ROUND(BM132-SUM(BM36:BM40),0)</f>
        <v>0</v>
      </c>
      <c r="BN35" s="241">
        <f t="shared" ref="BN35:BN40" si="101">SUM(BL35:BM35)</f>
        <v>0</v>
      </c>
      <c r="BO35" s="241">
        <f t="shared" si="37"/>
        <v>0</v>
      </c>
      <c r="BP35" s="240">
        <f t="shared" ref="BP35:BP40" si="102">$BK35+BN35-BO35</f>
        <v>360</v>
      </c>
      <c r="BQ35" s="1689">
        <f>SUM(M35:M40)</f>
        <v>360</v>
      </c>
      <c r="BR35" s="504"/>
      <c r="BS35" s="1423">
        <f>IF($C35="","",VLOOKUP($C35,'Carga People'!$C$5:$G$309,5,0))</f>
        <v>0</v>
      </c>
      <c r="BT35" s="1423">
        <f>IF($B35="","",VLOOKUP($B35,RESUMO!$A$5:$AO$34,41,0))</f>
        <v>15</v>
      </c>
      <c r="BV35" s="702">
        <f t="shared" si="39"/>
        <v>0</v>
      </c>
      <c r="BW35" s="702">
        <f t="shared" si="40"/>
        <v>0</v>
      </c>
      <c r="BX35" s="702">
        <f t="shared" si="41"/>
        <v>0</v>
      </c>
      <c r="BY35" s="702">
        <f t="shared" si="42"/>
        <v>360</v>
      </c>
      <c r="BZ35" s="702">
        <f t="shared" si="43"/>
        <v>0</v>
      </c>
      <c r="CA35" s="702">
        <f t="shared" si="44"/>
        <v>0</v>
      </c>
      <c r="CB35" s="482">
        <f t="shared" si="45"/>
        <v>0</v>
      </c>
    </row>
    <row r="36" spans="1:80" s="31" customFormat="1" ht="18.75" customHeight="1" x14ac:dyDescent="0.3">
      <c r="A36" s="344" t="s">
        <v>174</v>
      </c>
      <c r="B36" s="29" t="s">
        <v>716</v>
      </c>
      <c r="C36" s="30" t="s">
        <v>786</v>
      </c>
      <c r="D36" s="30" t="s">
        <v>784</v>
      </c>
      <c r="E36" s="1410" t="s">
        <v>937</v>
      </c>
      <c r="F36" s="30" t="s">
        <v>15</v>
      </c>
      <c r="G36" s="72">
        <f>ROUND(IF(ISERROR(VLOOKUP(D36,[1]Anual!$B$9:$ES$80,($U$1)-3,0)),0,VLOOKUP(D36,[1]Anual!$B$9:$ES$80,($U$1)-3,0)),0)</f>
        <v>0</v>
      </c>
      <c r="H36" s="658" t="e">
        <f>IF(B36="","",(VLOOKUP(B36,Família!$A:$B,2,0)))</f>
        <v>#N/A</v>
      </c>
      <c r="I36" s="30">
        <f>ROUND(IF(ISERROR(VLOOKUP(D36,[1]Anual!$B$9:$ES$80,($U$1)+5,0)),0,VLOOKUP(D36,[1]Anual!$B$9:$ES$80,($U$1)+5,0)),0)</f>
        <v>0</v>
      </c>
      <c r="J36" s="778"/>
      <c r="K36" s="30" t="str">
        <f t="shared" si="8"/>
        <v>ok</v>
      </c>
      <c r="L36" s="30">
        <f>ROUND(IF(ISERROR(VLOOKUP(D36,[1]Anual!$B$9:$EX$80,$U$1,0)),0,VLOOKUP(D36,[1]Anual!$B$9:$EX$80,$U$1,0)),0)+J36</f>
        <v>0</v>
      </c>
      <c r="M36" s="366">
        <f t="shared" si="83"/>
        <v>0</v>
      </c>
      <c r="N36" s="368"/>
      <c r="O36" s="369"/>
      <c r="P36" s="369"/>
      <c r="Q36" s="369"/>
      <c r="R36" s="369"/>
      <c r="S36" s="369"/>
      <c r="T36" s="369"/>
      <c r="U36" s="383">
        <f t="shared" ref="U36:U40" si="103">SUM(N36:T36)</f>
        <v>0</v>
      </c>
      <c r="V36" s="383">
        <f t="shared" si="22"/>
        <v>0</v>
      </c>
      <c r="W36" s="240">
        <f t="shared" si="86"/>
        <v>0</v>
      </c>
      <c r="X36" s="368"/>
      <c r="Y36" s="369"/>
      <c r="Z36" s="369"/>
      <c r="AA36" s="369"/>
      <c r="AB36" s="369"/>
      <c r="AC36" s="369"/>
      <c r="AD36" s="369"/>
      <c r="AE36" s="383">
        <f t="shared" si="88"/>
        <v>0</v>
      </c>
      <c r="AF36" s="383">
        <f t="shared" si="25"/>
        <v>0</v>
      </c>
      <c r="AG36" s="240">
        <f t="shared" si="89"/>
        <v>0</v>
      </c>
      <c r="AH36" s="368"/>
      <c r="AI36" s="369"/>
      <c r="AJ36" s="369"/>
      <c r="AK36" s="369"/>
      <c r="AL36" s="369"/>
      <c r="AM36" s="369"/>
      <c r="AN36" s="369"/>
      <c r="AO36" s="383">
        <f t="shared" si="91"/>
        <v>0</v>
      </c>
      <c r="AP36" s="383">
        <f t="shared" si="28"/>
        <v>0</v>
      </c>
      <c r="AQ36" s="240">
        <f t="shared" si="92"/>
        <v>0</v>
      </c>
      <c r="AR36" s="368"/>
      <c r="AS36" s="369"/>
      <c r="AT36" s="369"/>
      <c r="AU36" s="369"/>
      <c r="AV36" s="369"/>
      <c r="AW36" s="369"/>
      <c r="AX36" s="369"/>
      <c r="AY36" s="383">
        <f t="shared" si="94"/>
        <v>0</v>
      </c>
      <c r="AZ36" s="383">
        <f t="shared" si="31"/>
        <v>0</v>
      </c>
      <c r="BA36" s="240">
        <f t="shared" si="95"/>
        <v>0</v>
      </c>
      <c r="BB36" s="368"/>
      <c r="BC36" s="369"/>
      <c r="BD36" s="369"/>
      <c r="BE36" s="369"/>
      <c r="BF36" s="369"/>
      <c r="BG36" s="369"/>
      <c r="BH36" s="369"/>
      <c r="BI36" s="241">
        <f t="shared" si="97"/>
        <v>0</v>
      </c>
      <c r="BJ36" s="241">
        <f t="shared" si="34"/>
        <v>0</v>
      </c>
      <c r="BK36" s="240">
        <f t="shared" si="98"/>
        <v>0</v>
      </c>
      <c r="BL36" s="368"/>
      <c r="BM36" s="369"/>
      <c r="BN36" s="241">
        <f t="shared" si="101"/>
        <v>0</v>
      </c>
      <c r="BO36" s="241">
        <f t="shared" si="37"/>
        <v>0</v>
      </c>
      <c r="BP36" s="240">
        <f t="shared" si="102"/>
        <v>0</v>
      </c>
      <c r="BQ36" s="1690"/>
      <c r="BR36" s="504"/>
      <c r="BS36" s="1423">
        <f>IF($C36="","",VLOOKUP($C36,'Carga People'!$C$5:$G$309,5,0))</f>
        <v>0</v>
      </c>
      <c r="BT36" s="1423">
        <f>IF($B36="","",VLOOKUP($B36,RESUMO!$A$5:$AO$34,41,0))</f>
        <v>15</v>
      </c>
      <c r="BV36" s="702">
        <f t="shared" si="39"/>
        <v>0</v>
      </c>
      <c r="BW36" s="702">
        <f t="shared" si="40"/>
        <v>0</v>
      </c>
      <c r="BX36" s="702">
        <f t="shared" si="41"/>
        <v>0</v>
      </c>
      <c r="BY36" s="702">
        <f t="shared" si="42"/>
        <v>0</v>
      </c>
      <c r="BZ36" s="702">
        <f t="shared" si="43"/>
        <v>0</v>
      </c>
      <c r="CA36" s="702">
        <f t="shared" si="44"/>
        <v>0</v>
      </c>
      <c r="CB36" s="482">
        <f t="shared" si="45"/>
        <v>0</v>
      </c>
    </row>
    <row r="37" spans="1:80" s="31" customFormat="1" ht="18.75" customHeight="1" outlineLevel="1" x14ac:dyDescent="0.3">
      <c r="A37" s="344"/>
      <c r="B37" s="29"/>
      <c r="C37" s="30"/>
      <c r="D37" s="30"/>
      <c r="E37" s="1410"/>
      <c r="F37" s="30" t="s">
        <v>15</v>
      </c>
      <c r="G37" s="72">
        <f>ROUND(IF(ISERROR(VLOOKUP(D37,[1]Anual!$B$9:$ES$80,($U$1)-3,0)),0,VLOOKUP(D37,[1]Anual!$B$9:$ES$80,($U$1)-3,0)),0)</f>
        <v>0</v>
      </c>
      <c r="H37" s="658" t="str">
        <f>IF(B37="","",(VLOOKUP(B37,Família!$A:$B,2,0)))</f>
        <v/>
      </c>
      <c r="I37" s="30">
        <f>ROUND(IF(ISERROR(VLOOKUP(D37,[1]Anual!$B$9:$ES$80,($U$1)+5,0)),0,VLOOKUP(D37,[1]Anual!$B$9:$ES$80,($U$1)+5,0)),0)</f>
        <v>0</v>
      </c>
      <c r="J37" s="778"/>
      <c r="K37" s="30" t="str">
        <f t="shared" si="8"/>
        <v>ok</v>
      </c>
      <c r="L37" s="30">
        <f>ROUND(IF(ISERROR(VLOOKUP(D37,[1]Anual!$B$9:$EX$80,$U$1,0)),0,VLOOKUP(D37,[1]Anual!$B$9:$EX$80,$U$1,0)),0)+J37</f>
        <v>0</v>
      </c>
      <c r="M37" s="366">
        <f t="shared" si="83"/>
        <v>0</v>
      </c>
      <c r="N37" s="368"/>
      <c r="O37" s="369"/>
      <c r="P37" s="369"/>
      <c r="Q37" s="369"/>
      <c r="R37" s="369"/>
      <c r="S37" s="369"/>
      <c r="T37" s="369"/>
      <c r="U37" s="383">
        <f t="shared" si="103"/>
        <v>0</v>
      </c>
      <c r="V37" s="383">
        <f t="shared" si="22"/>
        <v>0</v>
      </c>
      <c r="W37" s="240">
        <f t="shared" si="86"/>
        <v>0</v>
      </c>
      <c r="X37" s="368"/>
      <c r="Y37" s="369"/>
      <c r="Z37" s="369"/>
      <c r="AA37" s="369"/>
      <c r="AB37" s="369"/>
      <c r="AC37" s="369"/>
      <c r="AD37" s="369"/>
      <c r="AE37" s="383">
        <f t="shared" si="88"/>
        <v>0</v>
      </c>
      <c r="AF37" s="383">
        <f t="shared" si="25"/>
        <v>0</v>
      </c>
      <c r="AG37" s="240">
        <f t="shared" si="89"/>
        <v>0</v>
      </c>
      <c r="AH37" s="368"/>
      <c r="AI37" s="369"/>
      <c r="AJ37" s="369"/>
      <c r="AK37" s="369"/>
      <c r="AL37" s="369"/>
      <c r="AM37" s="369"/>
      <c r="AN37" s="369"/>
      <c r="AO37" s="383">
        <f t="shared" si="91"/>
        <v>0</v>
      </c>
      <c r="AP37" s="383">
        <f t="shared" si="28"/>
        <v>0</v>
      </c>
      <c r="AQ37" s="240">
        <f t="shared" si="92"/>
        <v>0</v>
      </c>
      <c r="AR37" s="368"/>
      <c r="AS37" s="369"/>
      <c r="AT37" s="369"/>
      <c r="AU37" s="369"/>
      <c r="AV37" s="369"/>
      <c r="AW37" s="369"/>
      <c r="AX37" s="369"/>
      <c r="AY37" s="383">
        <f t="shared" si="94"/>
        <v>0</v>
      </c>
      <c r="AZ37" s="383">
        <f t="shared" si="31"/>
        <v>0</v>
      </c>
      <c r="BA37" s="240">
        <f t="shared" si="95"/>
        <v>0</v>
      </c>
      <c r="BB37" s="368"/>
      <c r="BC37" s="369"/>
      <c r="BD37" s="369"/>
      <c r="BE37" s="369"/>
      <c r="BF37" s="369"/>
      <c r="BG37" s="369"/>
      <c r="BH37" s="369"/>
      <c r="BI37" s="241">
        <f t="shared" si="97"/>
        <v>0</v>
      </c>
      <c r="BJ37" s="241">
        <f t="shared" si="34"/>
        <v>0</v>
      </c>
      <c r="BK37" s="240">
        <f t="shared" si="98"/>
        <v>0</v>
      </c>
      <c r="BL37" s="368"/>
      <c r="BM37" s="369"/>
      <c r="BN37" s="241">
        <f t="shared" si="101"/>
        <v>0</v>
      </c>
      <c r="BO37" s="241">
        <f t="shared" si="37"/>
        <v>0</v>
      </c>
      <c r="BP37" s="240">
        <f t="shared" si="102"/>
        <v>0</v>
      </c>
      <c r="BQ37" s="1690"/>
      <c r="BR37" s="504"/>
      <c r="BS37" s="1423" t="str">
        <f>IF($C37="","",VLOOKUP($C37,'Carga People'!$C$5:$G$309,5,0))</f>
        <v/>
      </c>
      <c r="BT37" s="1423" t="str">
        <f>IF($B37="","",VLOOKUP($B37,RESUMO!$A$5:$AO$34,41,0))</f>
        <v/>
      </c>
      <c r="BV37" s="702">
        <f t="shared" si="39"/>
        <v>0</v>
      </c>
      <c r="BW37" s="702">
        <f t="shared" si="40"/>
        <v>0</v>
      </c>
      <c r="BX37" s="702">
        <f t="shared" si="41"/>
        <v>0</v>
      </c>
      <c r="BY37" s="702">
        <f t="shared" si="42"/>
        <v>0</v>
      </c>
      <c r="BZ37" s="702">
        <f t="shared" si="43"/>
        <v>0</v>
      </c>
      <c r="CA37" s="702">
        <f t="shared" si="44"/>
        <v>0</v>
      </c>
      <c r="CB37" s="482">
        <f t="shared" si="45"/>
        <v>0</v>
      </c>
    </row>
    <row r="38" spans="1:80" s="31" customFormat="1" ht="18.75" customHeight="1" outlineLevel="1" x14ac:dyDescent="0.3">
      <c r="A38" s="344"/>
      <c r="B38" s="29"/>
      <c r="C38" s="30"/>
      <c r="D38" s="30"/>
      <c r="E38" s="1410"/>
      <c r="F38" s="30" t="s">
        <v>15</v>
      </c>
      <c r="G38" s="72">
        <f>ROUND(IF(ISERROR(VLOOKUP(D38,[1]Anual!$B$9:$ES$80,($U$1)-3,0)),0,VLOOKUP(D38,[1]Anual!$B$9:$ES$80,($U$1)-3,0)),0)</f>
        <v>0</v>
      </c>
      <c r="H38" s="658" t="str">
        <f>IF(B38="","",(VLOOKUP(B38,Família!$A:$B,2,0)))</f>
        <v/>
      </c>
      <c r="I38" s="30">
        <f>ROUND(IF(ISERROR(VLOOKUP(D38,[1]Anual!$B$9:$ES$80,($U$1)+5,0)),0,VLOOKUP(D38,[1]Anual!$B$9:$ES$80,($U$1)+5,0)),0)</f>
        <v>0</v>
      </c>
      <c r="J38" s="778"/>
      <c r="K38" s="30" t="str">
        <f t="shared" si="8"/>
        <v>ok</v>
      </c>
      <c r="L38" s="30">
        <f>ROUND(IF(ISERROR(VLOOKUP(D38,[1]Anual!$B$9:$EX$80,$U$1,0)),0,VLOOKUP(D38,[1]Anual!$B$9:$EX$80,$U$1,0)),0)+J38</f>
        <v>0</v>
      </c>
      <c r="M38" s="83">
        <f t="shared" si="83"/>
        <v>0</v>
      </c>
      <c r="N38" s="368"/>
      <c r="O38" s="369"/>
      <c r="P38" s="369"/>
      <c r="Q38" s="369"/>
      <c r="R38" s="369"/>
      <c r="S38" s="369"/>
      <c r="T38" s="369"/>
      <c r="U38" s="383">
        <f t="shared" si="103"/>
        <v>0</v>
      </c>
      <c r="V38" s="383">
        <f t="shared" si="22"/>
        <v>0</v>
      </c>
      <c r="W38" s="240">
        <f t="shared" si="86"/>
        <v>0</v>
      </c>
      <c r="X38" s="368"/>
      <c r="Y38" s="369"/>
      <c r="Z38" s="369"/>
      <c r="AA38" s="369"/>
      <c r="AB38" s="369"/>
      <c r="AC38" s="369"/>
      <c r="AD38" s="369"/>
      <c r="AE38" s="383">
        <f t="shared" si="88"/>
        <v>0</v>
      </c>
      <c r="AF38" s="383">
        <f t="shared" si="25"/>
        <v>0</v>
      </c>
      <c r="AG38" s="240">
        <f t="shared" si="89"/>
        <v>0</v>
      </c>
      <c r="AH38" s="368"/>
      <c r="AI38" s="369"/>
      <c r="AJ38" s="369"/>
      <c r="AK38" s="369"/>
      <c r="AL38" s="369"/>
      <c r="AM38" s="369"/>
      <c r="AN38" s="369"/>
      <c r="AO38" s="383">
        <f t="shared" si="91"/>
        <v>0</v>
      </c>
      <c r="AP38" s="383">
        <f t="shared" si="28"/>
        <v>0</v>
      </c>
      <c r="AQ38" s="240">
        <f t="shared" si="92"/>
        <v>0</v>
      </c>
      <c r="AR38" s="368"/>
      <c r="AS38" s="369"/>
      <c r="AT38" s="369"/>
      <c r="AU38" s="369"/>
      <c r="AV38" s="369"/>
      <c r="AW38" s="369"/>
      <c r="AX38" s="369"/>
      <c r="AY38" s="383">
        <f t="shared" si="94"/>
        <v>0</v>
      </c>
      <c r="AZ38" s="383">
        <f t="shared" si="31"/>
        <v>0</v>
      </c>
      <c r="BA38" s="240">
        <f t="shared" si="95"/>
        <v>0</v>
      </c>
      <c r="BB38" s="368"/>
      <c r="BC38" s="369"/>
      <c r="BD38" s="369"/>
      <c r="BE38" s="369"/>
      <c r="BF38" s="369"/>
      <c r="BG38" s="369"/>
      <c r="BH38" s="369"/>
      <c r="BI38" s="241">
        <f t="shared" si="97"/>
        <v>0</v>
      </c>
      <c r="BJ38" s="241">
        <f t="shared" si="34"/>
        <v>0</v>
      </c>
      <c r="BK38" s="240">
        <f t="shared" si="98"/>
        <v>0</v>
      </c>
      <c r="BL38" s="368"/>
      <c r="BM38" s="369"/>
      <c r="BN38" s="241">
        <f t="shared" si="101"/>
        <v>0</v>
      </c>
      <c r="BO38" s="241">
        <f t="shared" si="37"/>
        <v>0</v>
      </c>
      <c r="BP38" s="240">
        <f t="shared" si="102"/>
        <v>0</v>
      </c>
      <c r="BQ38" s="1690"/>
      <c r="BR38" s="504"/>
      <c r="BS38" s="1423" t="str">
        <f>IF($C38="","",VLOOKUP($C38,'Carga People'!$C$5:$G$309,5,0))</f>
        <v/>
      </c>
      <c r="BT38" s="1423" t="str">
        <f>IF($B38="","",VLOOKUP($B38,RESUMO!$A$5:$AO$34,41,0))</f>
        <v/>
      </c>
      <c r="BV38" s="702">
        <f t="shared" si="39"/>
        <v>0</v>
      </c>
      <c r="BW38" s="702">
        <f t="shared" si="40"/>
        <v>0</v>
      </c>
      <c r="BX38" s="702">
        <f t="shared" si="41"/>
        <v>0</v>
      </c>
      <c r="BY38" s="702">
        <f t="shared" si="42"/>
        <v>0</v>
      </c>
      <c r="BZ38" s="702">
        <f t="shared" si="43"/>
        <v>0</v>
      </c>
      <c r="CA38" s="702">
        <f t="shared" si="44"/>
        <v>0</v>
      </c>
      <c r="CB38" s="482">
        <f t="shared" si="45"/>
        <v>0</v>
      </c>
    </row>
    <row r="39" spans="1:80" s="31" customFormat="1" ht="18.75" customHeight="1" outlineLevel="1" x14ac:dyDescent="0.3">
      <c r="A39" s="344"/>
      <c r="B39" s="29"/>
      <c r="C39" s="30"/>
      <c r="D39" s="30"/>
      <c r="E39" s="1410"/>
      <c r="F39" s="30" t="s">
        <v>15</v>
      </c>
      <c r="G39" s="72">
        <f>ROUND(IF(ISERROR(VLOOKUP(D39,[1]Anual!$B$9:$ES$80,($U$1)-3,0)),0,VLOOKUP(D39,[1]Anual!$B$9:$ES$80,($U$1)-3,0)),0)</f>
        <v>0</v>
      </c>
      <c r="H39" s="658" t="str">
        <f>IF(B39="","",(VLOOKUP(B39,Família!$A:$B,2,0)))</f>
        <v/>
      </c>
      <c r="I39" s="30">
        <f>ROUND(IF(ISERROR(VLOOKUP(D39,[1]Anual!$B$9:$ES$80,($U$1)+5,0)),0,VLOOKUP(D39,[1]Anual!$B$9:$ES$80,($U$1)+5,0)),0)</f>
        <v>0</v>
      </c>
      <c r="J39" s="778"/>
      <c r="K39" s="30" t="str">
        <f t="shared" si="8"/>
        <v>ok</v>
      </c>
      <c r="L39" s="30">
        <f>ROUND(IF(ISERROR(VLOOKUP(D39,[1]Anual!$B$9:$EX$80,$U$1,0)),0,VLOOKUP(D39,[1]Anual!$B$9:$EX$80,$U$1,0)),0)+J39</f>
        <v>0</v>
      </c>
      <c r="M39" s="83">
        <f t="shared" ref="M39:M40" si="104">SUM(U39,AE39,AO39,AY39,BI39,BN39)</f>
        <v>0</v>
      </c>
      <c r="N39" s="368"/>
      <c r="O39" s="369"/>
      <c r="P39" s="369"/>
      <c r="Q39" s="369"/>
      <c r="R39" s="369"/>
      <c r="S39" s="369"/>
      <c r="T39" s="369"/>
      <c r="U39" s="383">
        <f t="shared" si="103"/>
        <v>0</v>
      </c>
      <c r="V39" s="383">
        <f t="shared" si="22"/>
        <v>0</v>
      </c>
      <c r="W39" s="240">
        <f t="shared" si="86"/>
        <v>0</v>
      </c>
      <c r="X39" s="368"/>
      <c r="Y39" s="369"/>
      <c r="Z39" s="369"/>
      <c r="AA39" s="369"/>
      <c r="AB39" s="369"/>
      <c r="AC39" s="369"/>
      <c r="AD39" s="369"/>
      <c r="AE39" s="383">
        <f t="shared" si="88"/>
        <v>0</v>
      </c>
      <c r="AF39" s="383">
        <f t="shared" si="25"/>
        <v>0</v>
      </c>
      <c r="AG39" s="240">
        <f t="shared" si="89"/>
        <v>0</v>
      </c>
      <c r="AH39" s="368"/>
      <c r="AI39" s="369"/>
      <c r="AJ39" s="369"/>
      <c r="AK39" s="369"/>
      <c r="AL39" s="369"/>
      <c r="AM39" s="369"/>
      <c r="AN39" s="369"/>
      <c r="AO39" s="383">
        <f t="shared" si="91"/>
        <v>0</v>
      </c>
      <c r="AP39" s="383">
        <f t="shared" si="28"/>
        <v>0</v>
      </c>
      <c r="AQ39" s="240">
        <f t="shared" si="92"/>
        <v>0</v>
      </c>
      <c r="AR39" s="368"/>
      <c r="AS39" s="369"/>
      <c r="AT39" s="369"/>
      <c r="AU39" s="369"/>
      <c r="AV39" s="369"/>
      <c r="AW39" s="369"/>
      <c r="AX39" s="369"/>
      <c r="AY39" s="383">
        <f t="shared" si="94"/>
        <v>0</v>
      </c>
      <c r="AZ39" s="383">
        <f t="shared" si="31"/>
        <v>0</v>
      </c>
      <c r="BA39" s="240">
        <f t="shared" si="95"/>
        <v>0</v>
      </c>
      <c r="BB39" s="368"/>
      <c r="BC39" s="369"/>
      <c r="BD39" s="369"/>
      <c r="BE39" s="369"/>
      <c r="BF39" s="369"/>
      <c r="BG39" s="369"/>
      <c r="BH39" s="369"/>
      <c r="BI39" s="241">
        <f t="shared" si="97"/>
        <v>0</v>
      </c>
      <c r="BJ39" s="241">
        <f t="shared" si="34"/>
        <v>0</v>
      </c>
      <c r="BK39" s="240">
        <f t="shared" si="98"/>
        <v>0</v>
      </c>
      <c r="BL39" s="368"/>
      <c r="BM39" s="369"/>
      <c r="BN39" s="241">
        <f t="shared" si="101"/>
        <v>0</v>
      </c>
      <c r="BO39" s="241">
        <f t="shared" si="37"/>
        <v>0</v>
      </c>
      <c r="BP39" s="240">
        <f t="shared" si="102"/>
        <v>0</v>
      </c>
      <c r="BQ39" s="1690"/>
      <c r="BR39" s="504"/>
      <c r="BS39" s="1423" t="str">
        <f>IF($C39="","",VLOOKUP($C39,'Carga People'!$C$5:$G$309,5,0))</f>
        <v/>
      </c>
      <c r="BT39" s="1423" t="str">
        <f>IF($B39="","",VLOOKUP($B39,RESUMO!$A$5:$AO$34,41,0))</f>
        <v/>
      </c>
      <c r="BV39" s="702">
        <f t="shared" si="39"/>
        <v>0</v>
      </c>
      <c r="BW39" s="702">
        <f t="shared" si="40"/>
        <v>0</v>
      </c>
      <c r="BX39" s="702">
        <f t="shared" si="41"/>
        <v>0</v>
      </c>
      <c r="BY39" s="702">
        <f t="shared" si="42"/>
        <v>0</v>
      </c>
      <c r="BZ39" s="702">
        <f t="shared" si="43"/>
        <v>0</v>
      </c>
      <c r="CA39" s="702">
        <f t="shared" si="44"/>
        <v>0</v>
      </c>
      <c r="CB39" s="482">
        <f t="shared" si="45"/>
        <v>0</v>
      </c>
    </row>
    <row r="40" spans="1:80" s="31" customFormat="1" ht="18.75" customHeight="1" outlineLevel="1" x14ac:dyDescent="0.3">
      <c r="A40" s="344"/>
      <c r="B40" s="29"/>
      <c r="C40" s="30"/>
      <c r="D40" s="30"/>
      <c r="E40" s="1410"/>
      <c r="F40" s="30" t="s">
        <v>15</v>
      </c>
      <c r="G40" s="72">
        <f>ROUND(IF(ISERROR(VLOOKUP(D40,[1]Anual!$B$9:$ES$80,($U$1)-3,0)),0,VLOOKUP(D40,[1]Anual!$B$9:$ES$80,($U$1)-3,0)),0)</f>
        <v>0</v>
      </c>
      <c r="H40" s="658" t="str">
        <f>IF(B40="","",(VLOOKUP(B40,Família!$A:$B,2,0)))</f>
        <v/>
      </c>
      <c r="I40" s="30">
        <f>ROUND(IF(ISERROR(VLOOKUP(D40,[1]Anual!$B$9:$ES$80,($U$1)+5,0)),0,VLOOKUP(D40,[1]Anual!$B$9:$ES$80,($U$1)+5,0)),0)</f>
        <v>0</v>
      </c>
      <c r="J40" s="778"/>
      <c r="K40" s="30" t="str">
        <f t="shared" si="8"/>
        <v>ok</v>
      </c>
      <c r="L40" s="30">
        <f>ROUND(IF(ISERROR(VLOOKUP(D40,[1]Anual!$B$9:$EX$80,$U$1,0)),0,VLOOKUP(D40,[1]Anual!$B$9:$EX$80,$U$1,0)),0)+J40</f>
        <v>0</v>
      </c>
      <c r="M40" s="83">
        <f t="shared" si="104"/>
        <v>0</v>
      </c>
      <c r="N40" s="368"/>
      <c r="O40" s="369"/>
      <c r="P40" s="369"/>
      <c r="Q40" s="369"/>
      <c r="R40" s="369"/>
      <c r="S40" s="369"/>
      <c r="T40" s="369"/>
      <c r="U40" s="383">
        <f t="shared" si="103"/>
        <v>0</v>
      </c>
      <c r="V40" s="383">
        <f t="shared" si="22"/>
        <v>0</v>
      </c>
      <c r="W40" s="240">
        <f t="shared" si="86"/>
        <v>0</v>
      </c>
      <c r="X40" s="368"/>
      <c r="Y40" s="369"/>
      <c r="Z40" s="369"/>
      <c r="AA40" s="369"/>
      <c r="AB40" s="369"/>
      <c r="AC40" s="369"/>
      <c r="AD40" s="369"/>
      <c r="AE40" s="383">
        <f t="shared" si="88"/>
        <v>0</v>
      </c>
      <c r="AF40" s="383">
        <f t="shared" si="25"/>
        <v>0</v>
      </c>
      <c r="AG40" s="240">
        <f t="shared" si="89"/>
        <v>0</v>
      </c>
      <c r="AH40" s="368"/>
      <c r="AI40" s="369"/>
      <c r="AJ40" s="369"/>
      <c r="AK40" s="369"/>
      <c r="AL40" s="369"/>
      <c r="AM40" s="369"/>
      <c r="AN40" s="369"/>
      <c r="AO40" s="383">
        <f t="shared" si="91"/>
        <v>0</v>
      </c>
      <c r="AP40" s="383">
        <f t="shared" si="28"/>
        <v>0</v>
      </c>
      <c r="AQ40" s="240">
        <f t="shared" si="92"/>
        <v>0</v>
      </c>
      <c r="AR40" s="368"/>
      <c r="AS40" s="369"/>
      <c r="AT40" s="369"/>
      <c r="AU40" s="369"/>
      <c r="AV40" s="369"/>
      <c r="AW40" s="369"/>
      <c r="AX40" s="369"/>
      <c r="AY40" s="383">
        <f t="shared" si="94"/>
        <v>0</v>
      </c>
      <c r="AZ40" s="383">
        <f t="shared" si="31"/>
        <v>0</v>
      </c>
      <c r="BA40" s="240">
        <f t="shared" si="95"/>
        <v>0</v>
      </c>
      <c r="BB40" s="368"/>
      <c r="BC40" s="369"/>
      <c r="BD40" s="369"/>
      <c r="BE40" s="369"/>
      <c r="BF40" s="369"/>
      <c r="BG40" s="369"/>
      <c r="BH40" s="369"/>
      <c r="BI40" s="241">
        <f t="shared" si="97"/>
        <v>0</v>
      </c>
      <c r="BJ40" s="241">
        <f t="shared" si="34"/>
        <v>0</v>
      </c>
      <c r="BK40" s="240">
        <f t="shared" si="98"/>
        <v>0</v>
      </c>
      <c r="BL40" s="368"/>
      <c r="BM40" s="369"/>
      <c r="BN40" s="241">
        <f t="shared" si="101"/>
        <v>0</v>
      </c>
      <c r="BO40" s="241">
        <f t="shared" si="37"/>
        <v>0</v>
      </c>
      <c r="BP40" s="240">
        <f t="shared" si="102"/>
        <v>0</v>
      </c>
      <c r="BQ40" s="1692"/>
      <c r="BR40" s="504"/>
      <c r="BS40" s="1423" t="str">
        <f>IF($C40="","",VLOOKUP($C40,'Carga People'!$C$5:$G$309,5,0))</f>
        <v/>
      </c>
      <c r="BT40" s="1423" t="str">
        <f>IF($B40="","",VLOOKUP($B40,RESUMO!$A$5:$AO$34,41,0))</f>
        <v/>
      </c>
      <c r="BV40" s="702">
        <f t="shared" si="39"/>
        <v>0</v>
      </c>
      <c r="BW40" s="702">
        <f t="shared" si="40"/>
        <v>0</v>
      </c>
      <c r="BX40" s="702">
        <f t="shared" si="41"/>
        <v>0</v>
      </c>
      <c r="BY40" s="702">
        <f t="shared" si="42"/>
        <v>0</v>
      </c>
      <c r="BZ40" s="702">
        <f t="shared" si="43"/>
        <v>0</v>
      </c>
      <c r="CA40" s="702">
        <f t="shared" si="44"/>
        <v>0</v>
      </c>
      <c r="CB40" s="482">
        <f t="shared" si="45"/>
        <v>0</v>
      </c>
    </row>
    <row r="41" spans="1:80" s="31" customFormat="1" ht="18.75" customHeight="1" x14ac:dyDescent="0.3">
      <c r="A41" s="461" t="s">
        <v>174</v>
      </c>
      <c r="B41" s="458" t="s">
        <v>717</v>
      </c>
      <c r="C41" s="459" t="s">
        <v>721</v>
      </c>
      <c r="D41" s="459" t="s">
        <v>723</v>
      </c>
      <c r="E41" s="1412" t="s">
        <v>904</v>
      </c>
      <c r="F41" s="459" t="s">
        <v>15</v>
      </c>
      <c r="G41" s="241">
        <f>ROUND(IF(ISERROR(VLOOKUP(D41,[1]Anual!$B$9:$ES$80,($U$1)-3,0)),0,VLOOKUP(D41,[1]Anual!$B$9:$ES$80,($U$1)-3,0)),0)</f>
        <v>0</v>
      </c>
      <c r="H41" s="658" t="e">
        <f>IF(B41="","",(VLOOKUP(B41,Família!$A:$B,2,0)))</f>
        <v>#N/A</v>
      </c>
      <c r="I41" s="459">
        <f>ROUND(IF(ISERROR(VLOOKUP(D41,[1]Anual!$B$9:$ES$80,($U$1)+5,0)),0,VLOOKUP(D41,[1]Anual!$B$9:$ES$80,($U$1)+5,0)),0)</f>
        <v>0</v>
      </c>
      <c r="J41" s="778"/>
      <c r="K41" s="459" t="str">
        <f t="shared" si="8"/>
        <v>ok</v>
      </c>
      <c r="L41" s="459">
        <f>ROUND(IF(ISERROR(VLOOKUP(D41,[1]Anual!$B$9:$EX$80,$U$1,0)),0,VLOOKUP(D41,[1]Anual!$B$9:$EX$80,$U$1,0)),0)+J41</f>
        <v>0</v>
      </c>
      <c r="M41" s="460">
        <f>SUM(U41,AE41,AO41,AY41,BI41,BN41)</f>
        <v>0</v>
      </c>
      <c r="N41" s="458">
        <f t="shared" ref="N41:T41" si="105">ROUND(N133-SUM(N42:N46),0)</f>
        <v>0</v>
      </c>
      <c r="O41" s="459">
        <f t="shared" si="105"/>
        <v>0</v>
      </c>
      <c r="P41" s="459">
        <f t="shared" si="105"/>
        <v>0</v>
      </c>
      <c r="Q41" s="459">
        <f t="shared" si="105"/>
        <v>0</v>
      </c>
      <c r="R41" s="459">
        <f t="shared" si="105"/>
        <v>0</v>
      </c>
      <c r="S41" s="459">
        <f t="shared" si="105"/>
        <v>0</v>
      </c>
      <c r="T41" s="459">
        <f t="shared" si="105"/>
        <v>0</v>
      </c>
      <c r="U41" s="241">
        <f t="shared" si="21"/>
        <v>0</v>
      </c>
      <c r="V41" s="241">
        <f t="shared" si="22"/>
        <v>0</v>
      </c>
      <c r="W41" s="240">
        <f t="shared" si="23"/>
        <v>0</v>
      </c>
      <c r="X41" s="458">
        <f t="shared" ref="X41:AD41" si="106">ROUND(X133-SUM(X42:X46),0)</f>
        <v>0</v>
      </c>
      <c r="Y41" s="459">
        <f t="shared" si="106"/>
        <v>0</v>
      </c>
      <c r="Z41" s="459">
        <f t="shared" si="106"/>
        <v>0</v>
      </c>
      <c r="AA41" s="459">
        <f t="shared" si="106"/>
        <v>0</v>
      </c>
      <c r="AB41" s="459">
        <f t="shared" si="106"/>
        <v>0</v>
      </c>
      <c r="AC41" s="459">
        <f t="shared" si="106"/>
        <v>0</v>
      </c>
      <c r="AD41" s="459">
        <f t="shared" si="106"/>
        <v>0</v>
      </c>
      <c r="AE41" s="241">
        <f t="shared" si="24"/>
        <v>0</v>
      </c>
      <c r="AF41" s="241">
        <f t="shared" si="25"/>
        <v>0</v>
      </c>
      <c r="AG41" s="240">
        <f t="shared" si="26"/>
        <v>0</v>
      </c>
      <c r="AH41" s="458">
        <f t="shared" ref="AH41:AN41" si="107">ROUND(AH133-SUM(AH42:AH46),0)</f>
        <v>0</v>
      </c>
      <c r="AI41" s="459">
        <f t="shared" si="107"/>
        <v>0</v>
      </c>
      <c r="AJ41" s="459">
        <f t="shared" si="107"/>
        <v>0</v>
      </c>
      <c r="AK41" s="459">
        <f t="shared" si="107"/>
        <v>0</v>
      </c>
      <c r="AL41" s="459">
        <f t="shared" si="107"/>
        <v>0</v>
      </c>
      <c r="AM41" s="459">
        <f t="shared" si="107"/>
        <v>0</v>
      </c>
      <c r="AN41" s="459">
        <f t="shared" si="107"/>
        <v>0</v>
      </c>
      <c r="AO41" s="241">
        <f t="shared" si="27"/>
        <v>0</v>
      </c>
      <c r="AP41" s="241">
        <f t="shared" si="28"/>
        <v>0</v>
      </c>
      <c r="AQ41" s="240">
        <f t="shared" si="29"/>
        <v>0</v>
      </c>
      <c r="AR41" s="458">
        <f t="shared" ref="AR41:AX41" si="108">ROUND(AR133-SUM(AR42:AR46),0)</f>
        <v>0</v>
      </c>
      <c r="AS41" s="459">
        <f t="shared" si="108"/>
        <v>0</v>
      </c>
      <c r="AT41" s="459">
        <f t="shared" si="108"/>
        <v>0</v>
      </c>
      <c r="AU41" s="459">
        <f t="shared" si="108"/>
        <v>0</v>
      </c>
      <c r="AV41" s="459">
        <f t="shared" si="108"/>
        <v>0</v>
      </c>
      <c r="AW41" s="459">
        <f t="shared" si="108"/>
        <v>0</v>
      </c>
      <c r="AX41" s="459">
        <f t="shared" si="108"/>
        <v>0</v>
      </c>
      <c r="AY41" s="241">
        <f t="shared" si="30"/>
        <v>0</v>
      </c>
      <c r="AZ41" s="241">
        <f t="shared" si="31"/>
        <v>0</v>
      </c>
      <c r="BA41" s="240">
        <f t="shared" si="32"/>
        <v>0</v>
      </c>
      <c r="BB41" s="458">
        <f t="shared" ref="BB41:BH41" si="109">ROUND(BB133-SUM(BB42:BB46),0)</f>
        <v>0</v>
      </c>
      <c r="BC41" s="459">
        <f t="shared" si="109"/>
        <v>0</v>
      </c>
      <c r="BD41" s="459">
        <f t="shared" si="109"/>
        <v>0</v>
      </c>
      <c r="BE41" s="459">
        <f t="shared" si="109"/>
        <v>0</v>
      </c>
      <c r="BF41" s="459">
        <f t="shared" si="109"/>
        <v>0</v>
      </c>
      <c r="BG41" s="459">
        <f t="shared" si="109"/>
        <v>0</v>
      </c>
      <c r="BH41" s="459">
        <f t="shared" si="109"/>
        <v>0</v>
      </c>
      <c r="BI41" s="241">
        <f t="shared" si="33"/>
        <v>0</v>
      </c>
      <c r="BJ41" s="241">
        <f t="shared" si="34"/>
        <v>0</v>
      </c>
      <c r="BK41" s="240">
        <f t="shared" si="35"/>
        <v>0</v>
      </c>
      <c r="BL41" s="458">
        <f>ROUND(BL133-SUM(BL42:BL46),0)</f>
        <v>0</v>
      </c>
      <c r="BM41" s="459">
        <f>ROUND(BM133-SUM(BM42:BM46),0)</f>
        <v>0</v>
      </c>
      <c r="BN41" s="241">
        <f t="shared" si="36"/>
        <v>0</v>
      </c>
      <c r="BO41" s="241">
        <f t="shared" si="37"/>
        <v>0</v>
      </c>
      <c r="BP41" s="240">
        <f t="shared" si="38"/>
        <v>0</v>
      </c>
      <c r="BQ41" s="1689">
        <f>SUM(M41:M46)</f>
        <v>0</v>
      </c>
      <c r="BR41" s="504"/>
      <c r="BS41" s="1423">
        <f>IF($C41="","",VLOOKUP($C41,'Carga People'!$C$5:$G$309,5,0))</f>
        <v>0</v>
      </c>
      <c r="BT41" s="1423" t="e">
        <f>IF($B41="","",VLOOKUP($B41,RESUMO!$A$5:$AO$34,41,0))</f>
        <v>#N/A</v>
      </c>
      <c r="BV41" s="702">
        <f t="shared" si="39"/>
        <v>0</v>
      </c>
      <c r="BW41" s="702">
        <f t="shared" si="40"/>
        <v>0</v>
      </c>
      <c r="BX41" s="702">
        <f t="shared" si="41"/>
        <v>0</v>
      </c>
      <c r="BY41" s="702">
        <f t="shared" si="42"/>
        <v>0</v>
      </c>
      <c r="BZ41" s="702">
        <f t="shared" si="43"/>
        <v>0</v>
      </c>
      <c r="CA41" s="702">
        <f t="shared" si="44"/>
        <v>0</v>
      </c>
      <c r="CB41" s="482">
        <f t="shared" si="45"/>
        <v>0</v>
      </c>
    </row>
    <row r="42" spans="1:80" s="31" customFormat="1" ht="18.75" customHeight="1" x14ac:dyDescent="0.3">
      <c r="A42" s="344" t="s">
        <v>174</v>
      </c>
      <c r="B42" s="548" t="s">
        <v>717</v>
      </c>
      <c r="C42" s="30" t="s">
        <v>722</v>
      </c>
      <c r="D42" s="30" t="s">
        <v>724</v>
      </c>
      <c r="E42" s="1410" t="s">
        <v>905</v>
      </c>
      <c r="F42" s="30" t="s">
        <v>15</v>
      </c>
      <c r="G42" s="72">
        <f>ROUND(IF(ISERROR(VLOOKUP(D42,[1]Anual!$B$9:$ES$80,($U$1)-3,0)),0,VLOOKUP(D42,[1]Anual!$B$9:$ES$80,($U$1)-3,0)),0)</f>
        <v>0</v>
      </c>
      <c r="H42" s="658" t="e">
        <f>IF(B42="","",(VLOOKUP(B42,Família!$A:$B,2,0)))</f>
        <v>#N/A</v>
      </c>
      <c r="I42" s="30">
        <f>ROUND(IF(ISERROR(VLOOKUP(D42,[1]Anual!$B$9:$ES$80,($U$1)+5,0)),0,VLOOKUP(D42,[1]Anual!$B$9:$ES$80,($U$1)+5,0)),0)</f>
        <v>0</v>
      </c>
      <c r="J42" s="778"/>
      <c r="K42" s="30" t="str">
        <f t="shared" si="8"/>
        <v>ok</v>
      </c>
      <c r="L42" s="30">
        <f>ROUND(IF(ISERROR(VLOOKUP(D42,[1]Anual!$B$9:$EX$80,$U$1,0)),0,VLOOKUP(D42,[1]Anual!$B$9:$EX$80,$U$1,0)),0)+J42</f>
        <v>0</v>
      </c>
      <c r="M42" s="366">
        <f t="shared" si="20"/>
        <v>0</v>
      </c>
      <c r="N42" s="368"/>
      <c r="O42" s="369"/>
      <c r="P42" s="369"/>
      <c r="Q42" s="369"/>
      <c r="R42" s="369"/>
      <c r="S42" s="369"/>
      <c r="T42" s="369"/>
      <c r="U42" s="383">
        <f t="shared" si="21"/>
        <v>0</v>
      </c>
      <c r="V42" s="383">
        <f t="shared" si="22"/>
        <v>0</v>
      </c>
      <c r="W42" s="240">
        <f t="shared" si="23"/>
        <v>0</v>
      </c>
      <c r="X42" s="368"/>
      <c r="Y42" s="369"/>
      <c r="Z42" s="369"/>
      <c r="AA42" s="369"/>
      <c r="AB42" s="369"/>
      <c r="AC42" s="369"/>
      <c r="AD42" s="369"/>
      <c r="AE42" s="383">
        <f t="shared" si="24"/>
        <v>0</v>
      </c>
      <c r="AF42" s="383">
        <f t="shared" si="25"/>
        <v>0</v>
      </c>
      <c r="AG42" s="240">
        <f t="shared" si="26"/>
        <v>0</v>
      </c>
      <c r="AH42" s="368"/>
      <c r="AI42" s="369"/>
      <c r="AJ42" s="369"/>
      <c r="AK42" s="369"/>
      <c r="AL42" s="369"/>
      <c r="AM42" s="369"/>
      <c r="AN42" s="369"/>
      <c r="AO42" s="383">
        <f t="shared" si="27"/>
        <v>0</v>
      </c>
      <c r="AP42" s="383">
        <f t="shared" si="28"/>
        <v>0</v>
      </c>
      <c r="AQ42" s="240">
        <f t="shared" si="29"/>
        <v>0</v>
      </c>
      <c r="AR42" s="368"/>
      <c r="AS42" s="369"/>
      <c r="AT42" s="369"/>
      <c r="AU42" s="369"/>
      <c r="AV42" s="369"/>
      <c r="AW42" s="369"/>
      <c r="AX42" s="369"/>
      <c r="AY42" s="383">
        <f t="shared" si="30"/>
        <v>0</v>
      </c>
      <c r="AZ42" s="383">
        <f t="shared" si="31"/>
        <v>0</v>
      </c>
      <c r="BA42" s="240">
        <f t="shared" si="32"/>
        <v>0</v>
      </c>
      <c r="BB42" s="368"/>
      <c r="BC42" s="369"/>
      <c r="BD42" s="369"/>
      <c r="BE42" s="369"/>
      <c r="BF42" s="369"/>
      <c r="BG42" s="369"/>
      <c r="BH42" s="369"/>
      <c r="BI42" s="241">
        <f t="shared" si="33"/>
        <v>0</v>
      </c>
      <c r="BJ42" s="241">
        <f t="shared" si="34"/>
        <v>0</v>
      </c>
      <c r="BK42" s="240">
        <f t="shared" si="35"/>
        <v>0</v>
      </c>
      <c r="BL42" s="368"/>
      <c r="BM42" s="369"/>
      <c r="BN42" s="241">
        <f t="shared" si="36"/>
        <v>0</v>
      </c>
      <c r="BO42" s="241">
        <f t="shared" si="37"/>
        <v>0</v>
      </c>
      <c r="BP42" s="240">
        <f t="shared" si="38"/>
        <v>0</v>
      </c>
      <c r="BQ42" s="1690"/>
      <c r="BR42" s="504"/>
      <c r="BS42" s="1423">
        <f>IF($C42="","",VLOOKUP($C42,'Carga People'!$C$5:$G$309,5,0))</f>
        <v>0</v>
      </c>
      <c r="BT42" s="1423" t="e">
        <f>IF($B42="","",VLOOKUP($B42,RESUMO!$A$5:$AO$34,41,0))</f>
        <v>#N/A</v>
      </c>
      <c r="BV42" s="702">
        <f t="shared" si="39"/>
        <v>0</v>
      </c>
      <c r="BW42" s="702">
        <f t="shared" si="40"/>
        <v>0</v>
      </c>
      <c r="BX42" s="702">
        <f t="shared" si="41"/>
        <v>0</v>
      </c>
      <c r="BY42" s="702">
        <f t="shared" si="42"/>
        <v>0</v>
      </c>
      <c r="BZ42" s="702">
        <f t="shared" si="43"/>
        <v>0</v>
      </c>
      <c r="CA42" s="702">
        <f t="shared" si="44"/>
        <v>0</v>
      </c>
      <c r="CB42" s="482">
        <f t="shared" si="45"/>
        <v>0</v>
      </c>
    </row>
    <row r="43" spans="1:80" s="31" customFormat="1" ht="18.75" customHeight="1" outlineLevel="1" x14ac:dyDescent="0.3">
      <c r="A43" s="344"/>
      <c r="B43" s="29"/>
      <c r="C43" s="30"/>
      <c r="D43" s="30"/>
      <c r="E43" s="1410"/>
      <c r="F43" s="30" t="s">
        <v>15</v>
      </c>
      <c r="G43" s="72">
        <f>ROUND(IF(ISERROR(VLOOKUP(D43,[1]Anual!$B$9:$ES$80,($U$1)-3,0)),0,VLOOKUP(D43,[1]Anual!$B$9:$ES$80,($U$1)-3,0)),0)</f>
        <v>0</v>
      </c>
      <c r="H43" s="658" t="str">
        <f>IF(B43="","",(VLOOKUP(B43,Família!$A:$B,2,0)))</f>
        <v/>
      </c>
      <c r="I43" s="30">
        <f>ROUND(IF(ISERROR(VLOOKUP(D43,[1]Anual!$B$9:$ES$80,($U$1)+5,0)),0,VLOOKUP(D43,[1]Anual!$B$9:$ES$80,($U$1)+5,0)),0)</f>
        <v>0</v>
      </c>
      <c r="J43" s="778"/>
      <c r="K43" s="30" t="str">
        <f t="shared" si="8"/>
        <v>ok</v>
      </c>
      <c r="L43" s="30">
        <f>ROUND(IF(ISERROR(VLOOKUP(D43,[1]Anual!$B$9:$EX$80,$U$1,0)),0,VLOOKUP(D43,[1]Anual!$B$9:$EX$80,$U$1,0)),0)+J43</f>
        <v>0</v>
      </c>
      <c r="M43" s="83">
        <f t="shared" si="20"/>
        <v>0</v>
      </c>
      <c r="N43" s="368"/>
      <c r="O43" s="369"/>
      <c r="P43" s="369"/>
      <c r="Q43" s="369"/>
      <c r="R43" s="369"/>
      <c r="S43" s="369"/>
      <c r="T43" s="369"/>
      <c r="U43" s="383">
        <f t="shared" si="21"/>
        <v>0</v>
      </c>
      <c r="V43" s="383">
        <f t="shared" si="22"/>
        <v>0</v>
      </c>
      <c r="W43" s="240">
        <f t="shared" si="23"/>
        <v>0</v>
      </c>
      <c r="X43" s="368"/>
      <c r="Y43" s="369"/>
      <c r="Z43" s="369"/>
      <c r="AA43" s="369"/>
      <c r="AB43" s="369"/>
      <c r="AC43" s="369"/>
      <c r="AD43" s="369"/>
      <c r="AE43" s="383">
        <f t="shared" si="24"/>
        <v>0</v>
      </c>
      <c r="AF43" s="383">
        <f t="shared" si="25"/>
        <v>0</v>
      </c>
      <c r="AG43" s="240">
        <f t="shared" si="26"/>
        <v>0</v>
      </c>
      <c r="AH43" s="368"/>
      <c r="AI43" s="369"/>
      <c r="AJ43" s="369"/>
      <c r="AK43" s="369"/>
      <c r="AL43" s="369"/>
      <c r="AM43" s="369"/>
      <c r="AN43" s="369"/>
      <c r="AO43" s="383">
        <f t="shared" si="27"/>
        <v>0</v>
      </c>
      <c r="AP43" s="383">
        <f t="shared" si="28"/>
        <v>0</v>
      </c>
      <c r="AQ43" s="240">
        <f t="shared" si="29"/>
        <v>0</v>
      </c>
      <c r="AR43" s="368"/>
      <c r="AS43" s="369"/>
      <c r="AT43" s="369"/>
      <c r="AU43" s="369"/>
      <c r="AV43" s="369"/>
      <c r="AW43" s="369"/>
      <c r="AX43" s="369"/>
      <c r="AY43" s="383">
        <f t="shared" si="30"/>
        <v>0</v>
      </c>
      <c r="AZ43" s="383">
        <f t="shared" si="31"/>
        <v>0</v>
      </c>
      <c r="BA43" s="240">
        <f t="shared" si="32"/>
        <v>0</v>
      </c>
      <c r="BB43" s="368"/>
      <c r="BC43" s="369"/>
      <c r="BD43" s="369"/>
      <c r="BE43" s="369"/>
      <c r="BF43" s="369"/>
      <c r="BG43" s="369"/>
      <c r="BH43" s="369"/>
      <c r="BI43" s="241">
        <f t="shared" si="33"/>
        <v>0</v>
      </c>
      <c r="BJ43" s="241">
        <f t="shared" si="34"/>
        <v>0</v>
      </c>
      <c r="BK43" s="240">
        <f t="shared" si="35"/>
        <v>0</v>
      </c>
      <c r="BL43" s="368"/>
      <c r="BM43" s="369"/>
      <c r="BN43" s="241">
        <f t="shared" si="36"/>
        <v>0</v>
      </c>
      <c r="BO43" s="241">
        <f t="shared" si="37"/>
        <v>0</v>
      </c>
      <c r="BP43" s="240">
        <f t="shared" si="38"/>
        <v>0</v>
      </c>
      <c r="BQ43" s="1690"/>
      <c r="BR43" s="504"/>
      <c r="BS43" s="1423" t="str">
        <f>IF($C43="","",VLOOKUP($C43,'Carga People'!$C$5:$G$309,5,0))</f>
        <v/>
      </c>
      <c r="BT43" s="1423" t="str">
        <f>IF($B43="","",VLOOKUP($B43,RESUMO!$A$5:$AO$34,41,0))</f>
        <v/>
      </c>
      <c r="BV43" s="702">
        <f t="shared" si="39"/>
        <v>0</v>
      </c>
      <c r="BW43" s="702">
        <f t="shared" si="40"/>
        <v>0</v>
      </c>
      <c r="BX43" s="702">
        <f t="shared" si="41"/>
        <v>0</v>
      </c>
      <c r="BY43" s="702">
        <f t="shared" si="42"/>
        <v>0</v>
      </c>
      <c r="BZ43" s="702">
        <f t="shared" si="43"/>
        <v>0</v>
      </c>
      <c r="CA43" s="702">
        <f t="shared" si="44"/>
        <v>0</v>
      </c>
      <c r="CB43" s="482">
        <f t="shared" si="45"/>
        <v>0</v>
      </c>
    </row>
    <row r="44" spans="1:80" s="31" customFormat="1" ht="18.75" customHeight="1" outlineLevel="1" x14ac:dyDescent="0.3">
      <c r="A44" s="344"/>
      <c r="B44" s="29"/>
      <c r="C44" s="30"/>
      <c r="D44" s="30"/>
      <c r="E44" s="1410"/>
      <c r="F44" s="30" t="s">
        <v>15</v>
      </c>
      <c r="G44" s="72">
        <f>ROUND(IF(ISERROR(VLOOKUP(D44,[1]Anual!$B$9:$ES$80,($U$1)-3,0)),0,VLOOKUP(D44,[1]Anual!$B$9:$ES$80,($U$1)-3,0)),0)</f>
        <v>0</v>
      </c>
      <c r="H44" s="658" t="str">
        <f>IF(B44="","",(VLOOKUP(B44,Família!$A:$B,2,0)))</f>
        <v/>
      </c>
      <c r="I44" s="30">
        <f>ROUND(IF(ISERROR(VLOOKUP(D44,[1]Anual!$B$9:$ES$80,($U$1)+5,0)),0,VLOOKUP(D44,[1]Anual!$B$9:$ES$80,($U$1)+5,0)),0)</f>
        <v>0</v>
      </c>
      <c r="J44" s="778"/>
      <c r="K44" s="30" t="str">
        <f t="shared" si="8"/>
        <v>ok</v>
      </c>
      <c r="L44" s="30">
        <f>ROUND(IF(ISERROR(VLOOKUP(D44,[1]Anual!$B$9:$EX$80,$U$1,0)),0,VLOOKUP(D44,[1]Anual!$B$9:$EX$80,$U$1,0)),0)+J44</f>
        <v>0</v>
      </c>
      <c r="M44" s="83">
        <f t="shared" si="20"/>
        <v>0</v>
      </c>
      <c r="N44" s="368"/>
      <c r="O44" s="369"/>
      <c r="P44" s="369"/>
      <c r="Q44" s="369"/>
      <c r="R44" s="369"/>
      <c r="S44" s="369"/>
      <c r="T44" s="369"/>
      <c r="U44" s="383">
        <f t="shared" si="21"/>
        <v>0</v>
      </c>
      <c r="V44" s="383">
        <f t="shared" si="22"/>
        <v>0</v>
      </c>
      <c r="W44" s="240">
        <f t="shared" si="23"/>
        <v>0</v>
      </c>
      <c r="X44" s="368"/>
      <c r="Y44" s="369"/>
      <c r="Z44" s="369"/>
      <c r="AA44" s="369"/>
      <c r="AB44" s="369"/>
      <c r="AC44" s="369"/>
      <c r="AD44" s="369"/>
      <c r="AE44" s="383">
        <f t="shared" si="24"/>
        <v>0</v>
      </c>
      <c r="AF44" s="383">
        <f t="shared" si="25"/>
        <v>0</v>
      </c>
      <c r="AG44" s="240">
        <f t="shared" si="26"/>
        <v>0</v>
      </c>
      <c r="AH44" s="368"/>
      <c r="AI44" s="369"/>
      <c r="AJ44" s="369"/>
      <c r="AK44" s="369"/>
      <c r="AL44" s="369"/>
      <c r="AM44" s="369"/>
      <c r="AN44" s="369"/>
      <c r="AO44" s="383">
        <f t="shared" si="27"/>
        <v>0</v>
      </c>
      <c r="AP44" s="383">
        <f t="shared" si="28"/>
        <v>0</v>
      </c>
      <c r="AQ44" s="240">
        <f t="shared" si="29"/>
        <v>0</v>
      </c>
      <c r="AR44" s="368"/>
      <c r="AS44" s="369"/>
      <c r="AT44" s="369"/>
      <c r="AU44" s="369"/>
      <c r="AV44" s="369"/>
      <c r="AW44" s="369"/>
      <c r="AX44" s="369"/>
      <c r="AY44" s="383">
        <f t="shared" si="30"/>
        <v>0</v>
      </c>
      <c r="AZ44" s="383">
        <f t="shared" si="31"/>
        <v>0</v>
      </c>
      <c r="BA44" s="240">
        <f t="shared" si="32"/>
        <v>0</v>
      </c>
      <c r="BB44" s="368"/>
      <c r="BC44" s="369"/>
      <c r="BD44" s="369"/>
      <c r="BE44" s="369"/>
      <c r="BF44" s="369"/>
      <c r="BG44" s="369"/>
      <c r="BH44" s="369"/>
      <c r="BI44" s="241">
        <f t="shared" si="33"/>
        <v>0</v>
      </c>
      <c r="BJ44" s="241">
        <f t="shared" si="34"/>
        <v>0</v>
      </c>
      <c r="BK44" s="240">
        <f t="shared" si="35"/>
        <v>0</v>
      </c>
      <c r="BL44" s="368"/>
      <c r="BM44" s="369"/>
      <c r="BN44" s="241">
        <f t="shared" si="36"/>
        <v>0</v>
      </c>
      <c r="BO44" s="241">
        <f t="shared" si="37"/>
        <v>0</v>
      </c>
      <c r="BP44" s="240">
        <f t="shared" si="38"/>
        <v>0</v>
      </c>
      <c r="BQ44" s="1690"/>
      <c r="BR44" s="504"/>
      <c r="BS44" s="1423" t="str">
        <f>IF($C44="","",VLOOKUP($C44,'Carga People'!$C$5:$G$309,5,0))</f>
        <v/>
      </c>
      <c r="BT44" s="1423" t="str">
        <f>IF($B44="","",VLOOKUP($B44,RESUMO!$A$5:$AO$34,41,0))</f>
        <v/>
      </c>
      <c r="BV44" s="702">
        <f t="shared" si="39"/>
        <v>0</v>
      </c>
      <c r="BW44" s="702">
        <f t="shared" si="40"/>
        <v>0</v>
      </c>
      <c r="BX44" s="702">
        <f t="shared" si="41"/>
        <v>0</v>
      </c>
      <c r="BY44" s="702">
        <f t="shared" si="42"/>
        <v>0</v>
      </c>
      <c r="BZ44" s="702">
        <f t="shared" si="43"/>
        <v>0</v>
      </c>
      <c r="CA44" s="702">
        <f t="shared" si="44"/>
        <v>0</v>
      </c>
      <c r="CB44" s="482">
        <f t="shared" si="45"/>
        <v>0</v>
      </c>
    </row>
    <row r="45" spans="1:80" s="31" customFormat="1" ht="18.75" customHeight="1" outlineLevel="1" x14ac:dyDescent="0.3">
      <c r="A45" s="344"/>
      <c r="B45" s="29"/>
      <c r="C45" s="30"/>
      <c r="D45" s="30"/>
      <c r="E45" s="1410"/>
      <c r="F45" s="30" t="s">
        <v>15</v>
      </c>
      <c r="G45" s="72">
        <f>ROUND(IF(ISERROR(VLOOKUP(D45,[1]Anual!$B$9:$ES$80,($U$1)-3,0)),0,VLOOKUP(D45,[1]Anual!$B$9:$ES$80,($U$1)-3,0)),0)</f>
        <v>0</v>
      </c>
      <c r="H45" s="658" t="str">
        <f>IF(B45="","",(VLOOKUP(B45,Família!$A:$B,2,0)))</f>
        <v/>
      </c>
      <c r="I45" s="30">
        <f>ROUND(IF(ISERROR(VLOOKUP(D45,[1]Anual!$B$9:$ES$80,($U$1)+5,0)),0,VLOOKUP(D45,[1]Anual!$B$9:$ES$80,($U$1)+5,0)),0)</f>
        <v>0</v>
      </c>
      <c r="J45" s="778"/>
      <c r="K45" s="30" t="str">
        <f t="shared" si="8"/>
        <v>ok</v>
      </c>
      <c r="L45" s="30">
        <f>ROUND(IF(ISERROR(VLOOKUP(D45,[1]Anual!$B$9:$EX$80,$U$1,0)),0,VLOOKUP(D45,[1]Anual!$B$9:$EX$80,$U$1,0)),0)+J45</f>
        <v>0</v>
      </c>
      <c r="M45" s="83">
        <f t="shared" ref="M45:M46" si="110">SUM(U45,AE45,AO45,AY45,BI45,BN45)</f>
        <v>0</v>
      </c>
      <c r="N45" s="368"/>
      <c r="O45" s="369"/>
      <c r="P45" s="369"/>
      <c r="Q45" s="369"/>
      <c r="R45" s="369"/>
      <c r="S45" s="369"/>
      <c r="T45" s="369"/>
      <c r="U45" s="383">
        <f t="shared" si="21"/>
        <v>0</v>
      </c>
      <c r="V45" s="383">
        <f t="shared" si="22"/>
        <v>0</v>
      </c>
      <c r="W45" s="240">
        <f t="shared" si="23"/>
        <v>0</v>
      </c>
      <c r="X45" s="368"/>
      <c r="Y45" s="369"/>
      <c r="Z45" s="369"/>
      <c r="AA45" s="369"/>
      <c r="AB45" s="369"/>
      <c r="AC45" s="369"/>
      <c r="AD45" s="369"/>
      <c r="AE45" s="383">
        <f t="shared" si="24"/>
        <v>0</v>
      </c>
      <c r="AF45" s="383">
        <f t="shared" si="25"/>
        <v>0</v>
      </c>
      <c r="AG45" s="240">
        <f t="shared" si="26"/>
        <v>0</v>
      </c>
      <c r="AH45" s="368"/>
      <c r="AI45" s="369"/>
      <c r="AJ45" s="369"/>
      <c r="AK45" s="369"/>
      <c r="AL45" s="369"/>
      <c r="AM45" s="369"/>
      <c r="AN45" s="369"/>
      <c r="AO45" s="383">
        <f t="shared" si="27"/>
        <v>0</v>
      </c>
      <c r="AP45" s="383">
        <f t="shared" si="28"/>
        <v>0</v>
      </c>
      <c r="AQ45" s="240">
        <f t="shared" si="29"/>
        <v>0</v>
      </c>
      <c r="AR45" s="368"/>
      <c r="AS45" s="369"/>
      <c r="AT45" s="369"/>
      <c r="AU45" s="369"/>
      <c r="AV45" s="369"/>
      <c r="AW45" s="369"/>
      <c r="AX45" s="369"/>
      <c r="AY45" s="383">
        <f t="shared" si="30"/>
        <v>0</v>
      </c>
      <c r="AZ45" s="383">
        <f t="shared" si="31"/>
        <v>0</v>
      </c>
      <c r="BA45" s="240">
        <f t="shared" si="32"/>
        <v>0</v>
      </c>
      <c r="BB45" s="368"/>
      <c r="BC45" s="369"/>
      <c r="BD45" s="369"/>
      <c r="BE45" s="369"/>
      <c r="BF45" s="369"/>
      <c r="BG45" s="369"/>
      <c r="BH45" s="369"/>
      <c r="BI45" s="241">
        <f t="shared" si="33"/>
        <v>0</v>
      </c>
      <c r="BJ45" s="241">
        <f t="shared" si="34"/>
        <v>0</v>
      </c>
      <c r="BK45" s="240">
        <f t="shared" si="35"/>
        <v>0</v>
      </c>
      <c r="BL45" s="368"/>
      <c r="BM45" s="369"/>
      <c r="BN45" s="241">
        <f t="shared" si="36"/>
        <v>0</v>
      </c>
      <c r="BO45" s="241">
        <f t="shared" si="37"/>
        <v>0</v>
      </c>
      <c r="BP45" s="240">
        <f t="shared" si="38"/>
        <v>0</v>
      </c>
      <c r="BQ45" s="1690"/>
      <c r="BR45" s="504"/>
      <c r="BS45" s="1423" t="str">
        <f>IF($C45="","",VLOOKUP($C45,'Carga People'!$C$5:$G$309,5,0))</f>
        <v/>
      </c>
      <c r="BT45" s="1423" t="str">
        <f>IF($B45="","",VLOOKUP($B45,RESUMO!$A$5:$AO$34,41,0))</f>
        <v/>
      </c>
      <c r="BV45" s="702">
        <f t="shared" si="39"/>
        <v>0</v>
      </c>
      <c r="BW45" s="702">
        <f t="shared" si="40"/>
        <v>0</v>
      </c>
      <c r="BX45" s="702">
        <f t="shared" si="41"/>
        <v>0</v>
      </c>
      <c r="BY45" s="702">
        <f t="shared" si="42"/>
        <v>0</v>
      </c>
      <c r="BZ45" s="702">
        <f t="shared" si="43"/>
        <v>0</v>
      </c>
      <c r="CA45" s="702">
        <f t="shared" si="44"/>
        <v>0</v>
      </c>
      <c r="CB45" s="482">
        <f t="shared" si="45"/>
        <v>0</v>
      </c>
    </row>
    <row r="46" spans="1:80" s="31" customFormat="1" ht="18.75" customHeight="1" outlineLevel="1" x14ac:dyDescent="0.3">
      <c r="A46" s="344"/>
      <c r="B46" s="29"/>
      <c r="C46" s="30"/>
      <c r="D46" s="30"/>
      <c r="E46" s="1410"/>
      <c r="F46" s="30" t="s">
        <v>15</v>
      </c>
      <c r="G46" s="72">
        <f>ROUND(IF(ISERROR(VLOOKUP(D46,[1]Anual!$B$9:$ES$80,($U$1)-3,0)),0,VLOOKUP(D46,[1]Anual!$B$9:$ES$80,($U$1)-3,0)),0)</f>
        <v>0</v>
      </c>
      <c r="H46" s="658" t="str">
        <f>IF(B46="","",(VLOOKUP(B46,Família!$A:$B,2,0)))</f>
        <v/>
      </c>
      <c r="I46" s="30">
        <f>ROUND(IF(ISERROR(VLOOKUP(D46,[1]Anual!$B$9:$ES$80,($U$1)+5,0)),0,VLOOKUP(D46,[1]Anual!$B$9:$ES$80,($U$1)+5,0)),0)</f>
        <v>0</v>
      </c>
      <c r="J46" s="778"/>
      <c r="K46" s="30" t="str">
        <f t="shared" si="8"/>
        <v>ok</v>
      </c>
      <c r="L46" s="30">
        <f>ROUND(IF(ISERROR(VLOOKUP(D46,[1]Anual!$B$9:$EX$80,$U$1,0)),0,VLOOKUP(D46,[1]Anual!$B$9:$EX$80,$U$1,0)),0)+J46</f>
        <v>0</v>
      </c>
      <c r="M46" s="83">
        <f t="shared" si="110"/>
        <v>0</v>
      </c>
      <c r="N46" s="368"/>
      <c r="O46" s="369"/>
      <c r="P46" s="369"/>
      <c r="Q46" s="369"/>
      <c r="R46" s="369"/>
      <c r="S46" s="369"/>
      <c r="T46" s="369"/>
      <c r="U46" s="383">
        <f t="shared" si="21"/>
        <v>0</v>
      </c>
      <c r="V46" s="383">
        <f t="shared" si="22"/>
        <v>0</v>
      </c>
      <c r="W46" s="240">
        <f t="shared" si="23"/>
        <v>0</v>
      </c>
      <c r="X46" s="368"/>
      <c r="Y46" s="369"/>
      <c r="Z46" s="369"/>
      <c r="AA46" s="369"/>
      <c r="AB46" s="369"/>
      <c r="AC46" s="369"/>
      <c r="AD46" s="369"/>
      <c r="AE46" s="383">
        <f t="shared" si="24"/>
        <v>0</v>
      </c>
      <c r="AF46" s="383">
        <f t="shared" si="25"/>
        <v>0</v>
      </c>
      <c r="AG46" s="240">
        <f t="shared" si="26"/>
        <v>0</v>
      </c>
      <c r="AH46" s="368"/>
      <c r="AI46" s="369"/>
      <c r="AJ46" s="369"/>
      <c r="AK46" s="369"/>
      <c r="AL46" s="369"/>
      <c r="AM46" s="369"/>
      <c r="AN46" s="369"/>
      <c r="AO46" s="383">
        <f t="shared" si="27"/>
        <v>0</v>
      </c>
      <c r="AP46" s="383">
        <f t="shared" si="28"/>
        <v>0</v>
      </c>
      <c r="AQ46" s="240">
        <f t="shared" si="29"/>
        <v>0</v>
      </c>
      <c r="AR46" s="368"/>
      <c r="AS46" s="369"/>
      <c r="AT46" s="369"/>
      <c r="AU46" s="369"/>
      <c r="AV46" s="369"/>
      <c r="AW46" s="369"/>
      <c r="AX46" s="369"/>
      <c r="AY46" s="383">
        <f t="shared" si="30"/>
        <v>0</v>
      </c>
      <c r="AZ46" s="383">
        <f t="shared" si="31"/>
        <v>0</v>
      </c>
      <c r="BA46" s="240">
        <f t="shared" si="32"/>
        <v>0</v>
      </c>
      <c r="BB46" s="368"/>
      <c r="BC46" s="369"/>
      <c r="BD46" s="369"/>
      <c r="BE46" s="369"/>
      <c r="BF46" s="369"/>
      <c r="BG46" s="369"/>
      <c r="BH46" s="369"/>
      <c r="BI46" s="241">
        <f t="shared" si="33"/>
        <v>0</v>
      </c>
      <c r="BJ46" s="241">
        <f t="shared" si="34"/>
        <v>0</v>
      </c>
      <c r="BK46" s="240">
        <f t="shared" si="35"/>
        <v>0</v>
      </c>
      <c r="BL46" s="368"/>
      <c r="BM46" s="369"/>
      <c r="BN46" s="241">
        <f t="shared" si="36"/>
        <v>0</v>
      </c>
      <c r="BO46" s="241">
        <f t="shared" si="37"/>
        <v>0</v>
      </c>
      <c r="BP46" s="240">
        <f t="shared" si="38"/>
        <v>0</v>
      </c>
      <c r="BQ46" s="1692"/>
      <c r="BR46" s="504"/>
      <c r="BS46" s="1423" t="str">
        <f>IF($C46="","",VLOOKUP($C46,'Carga People'!$C$5:$G$309,5,0))</f>
        <v/>
      </c>
      <c r="BT46" s="1423" t="str">
        <f>IF($B46="","",VLOOKUP($B46,RESUMO!$A$5:$AO$34,41,0))</f>
        <v/>
      </c>
      <c r="BV46" s="702">
        <f t="shared" si="39"/>
        <v>0</v>
      </c>
      <c r="BW46" s="702">
        <f t="shared" si="40"/>
        <v>0</v>
      </c>
      <c r="BX46" s="702">
        <f t="shared" si="41"/>
        <v>0</v>
      </c>
      <c r="BY46" s="702">
        <f t="shared" si="42"/>
        <v>0</v>
      </c>
      <c r="BZ46" s="702">
        <f t="shared" si="43"/>
        <v>0</v>
      </c>
      <c r="CA46" s="702">
        <f t="shared" si="44"/>
        <v>0</v>
      </c>
      <c r="CB46" s="482">
        <f t="shared" si="45"/>
        <v>0</v>
      </c>
    </row>
    <row r="47" spans="1:80" s="31" customFormat="1" ht="18.75" customHeight="1" x14ac:dyDescent="0.3">
      <c r="A47" s="461" t="s">
        <v>174</v>
      </c>
      <c r="B47" s="458" t="s">
        <v>764</v>
      </c>
      <c r="C47" s="459" t="s">
        <v>1155</v>
      </c>
      <c r="D47" s="459" t="s">
        <v>1319</v>
      </c>
      <c r="E47" s="1415">
        <v>900941458</v>
      </c>
      <c r="F47" s="459" t="s">
        <v>15</v>
      </c>
      <c r="G47" s="241">
        <f>ROUND(IF(ISERROR(VLOOKUP(D47,[1]Anual!$B$9:$ES$80,($U$1)-3,0)),0,VLOOKUP(D47,[1]Anual!$B$9:$ES$80,($U$1)-3,0)),0)</f>
        <v>0</v>
      </c>
      <c r="H47" s="658" t="e">
        <f>IF(B47="","",(VLOOKUP(B47,Família!$A:$B,2,0)))</f>
        <v>#N/A</v>
      </c>
      <c r="I47" s="459">
        <f>ROUND(IF(ISERROR(VLOOKUP(D47,[1]Anual!$B$9:$ES$80,($U$1)+5,0)),0,VLOOKUP(D47,[1]Anual!$B$9:$ES$80,($U$1)+5,0)),0)</f>
        <v>0</v>
      </c>
      <c r="J47" s="778"/>
      <c r="K47" s="459" t="str">
        <f t="shared" ref="K47:K48" si="111">IF(L47=M47,"ok",M47-L47)</f>
        <v>ok</v>
      </c>
      <c r="L47" s="459">
        <f>ROUND(IF(ISERROR(VLOOKUP(D47,[1]Anual!$B$9:$EX$80,$U$1,0)),0,VLOOKUP(D47,[1]Anual!$B$9:$EX$80,$U$1,0)),0)+J47</f>
        <v>0</v>
      </c>
      <c r="M47" s="460">
        <f>SUM(U47,AE47,AO47,AY47,BI47,BN47)</f>
        <v>0</v>
      </c>
      <c r="N47" s="458">
        <f t="shared" ref="N47:T47" si="112">ROUND(N134-SUM(N48:N52),0)</f>
        <v>0</v>
      </c>
      <c r="O47" s="459">
        <f t="shared" si="112"/>
        <v>0</v>
      </c>
      <c r="P47" s="459">
        <f t="shared" si="112"/>
        <v>0</v>
      </c>
      <c r="Q47" s="459">
        <f t="shared" si="112"/>
        <v>0</v>
      </c>
      <c r="R47" s="459">
        <f t="shared" si="112"/>
        <v>0</v>
      </c>
      <c r="S47" s="459">
        <f t="shared" si="112"/>
        <v>0</v>
      </c>
      <c r="T47" s="459">
        <f t="shared" si="112"/>
        <v>0</v>
      </c>
      <c r="U47" s="241">
        <f t="shared" si="21"/>
        <v>0</v>
      </c>
      <c r="V47" s="241">
        <f t="shared" si="22"/>
        <v>0</v>
      </c>
      <c r="W47" s="240">
        <f t="shared" si="23"/>
        <v>0</v>
      </c>
      <c r="X47" s="458">
        <f t="shared" ref="X47:AD47" si="113">ROUND(X134-SUM(X48:X52),0)</f>
        <v>0</v>
      </c>
      <c r="Y47" s="459">
        <f t="shared" si="113"/>
        <v>0</v>
      </c>
      <c r="Z47" s="459">
        <f t="shared" si="113"/>
        <v>0</v>
      </c>
      <c r="AA47" s="459">
        <f t="shared" si="113"/>
        <v>0</v>
      </c>
      <c r="AB47" s="459">
        <f t="shared" si="113"/>
        <v>0</v>
      </c>
      <c r="AC47" s="459">
        <f t="shared" si="113"/>
        <v>0</v>
      </c>
      <c r="AD47" s="459">
        <f t="shared" si="113"/>
        <v>0</v>
      </c>
      <c r="AE47" s="241">
        <f t="shared" si="24"/>
        <v>0</v>
      </c>
      <c r="AF47" s="241">
        <f t="shared" si="25"/>
        <v>0</v>
      </c>
      <c r="AG47" s="240">
        <f t="shared" si="26"/>
        <v>0</v>
      </c>
      <c r="AH47" s="458">
        <f t="shared" ref="AH47:AN47" si="114">ROUND(AH134-SUM(AH48:AH52),0)</f>
        <v>0</v>
      </c>
      <c r="AI47" s="459">
        <f t="shared" si="114"/>
        <v>0</v>
      </c>
      <c r="AJ47" s="459">
        <f t="shared" si="114"/>
        <v>0</v>
      </c>
      <c r="AK47" s="459">
        <f t="shared" si="114"/>
        <v>0</v>
      </c>
      <c r="AL47" s="459">
        <f t="shared" si="114"/>
        <v>0</v>
      </c>
      <c r="AM47" s="459">
        <f t="shared" si="114"/>
        <v>0</v>
      </c>
      <c r="AN47" s="459">
        <f t="shared" si="114"/>
        <v>0</v>
      </c>
      <c r="AO47" s="241">
        <f t="shared" si="27"/>
        <v>0</v>
      </c>
      <c r="AP47" s="241">
        <f t="shared" si="28"/>
        <v>0</v>
      </c>
      <c r="AQ47" s="240">
        <f t="shared" si="29"/>
        <v>0</v>
      </c>
      <c r="AR47" s="458">
        <f t="shared" ref="AR47:AX47" si="115">ROUND(AR134-SUM(AR48:AR52),0)</f>
        <v>0</v>
      </c>
      <c r="AS47" s="459">
        <f t="shared" si="115"/>
        <v>0</v>
      </c>
      <c r="AT47" s="459">
        <f t="shared" si="115"/>
        <v>0</v>
      </c>
      <c r="AU47" s="459">
        <f t="shared" si="115"/>
        <v>0</v>
      </c>
      <c r="AV47" s="459">
        <f t="shared" si="115"/>
        <v>0</v>
      </c>
      <c r="AW47" s="459">
        <f t="shared" si="115"/>
        <v>0</v>
      </c>
      <c r="AX47" s="459">
        <f t="shared" si="115"/>
        <v>0</v>
      </c>
      <c r="AY47" s="241">
        <f t="shared" si="30"/>
        <v>0</v>
      </c>
      <c r="AZ47" s="241">
        <f t="shared" si="31"/>
        <v>0</v>
      </c>
      <c r="BA47" s="240">
        <f t="shared" si="32"/>
        <v>0</v>
      </c>
      <c r="BB47" s="458">
        <f t="shared" ref="BB47:BH47" si="116">ROUND(BB134-SUM(BB48:BB52),0)</f>
        <v>0</v>
      </c>
      <c r="BC47" s="459">
        <f t="shared" si="116"/>
        <v>0</v>
      </c>
      <c r="BD47" s="459">
        <f t="shared" si="116"/>
        <v>0</v>
      </c>
      <c r="BE47" s="459">
        <f t="shared" si="116"/>
        <v>0</v>
      </c>
      <c r="BF47" s="459">
        <f t="shared" si="116"/>
        <v>0</v>
      </c>
      <c r="BG47" s="459">
        <f t="shared" si="116"/>
        <v>0</v>
      </c>
      <c r="BH47" s="459">
        <f t="shared" si="116"/>
        <v>0</v>
      </c>
      <c r="BI47" s="241">
        <f t="shared" si="33"/>
        <v>0</v>
      </c>
      <c r="BJ47" s="241">
        <f t="shared" si="34"/>
        <v>0</v>
      </c>
      <c r="BK47" s="240">
        <f t="shared" si="35"/>
        <v>0</v>
      </c>
      <c r="BL47" s="458">
        <f>ROUND(BL134-SUM(BL48:BL52),0)</f>
        <v>0</v>
      </c>
      <c r="BM47" s="459">
        <f>ROUND(BM134-SUM(BM48:BM52),0)</f>
        <v>0</v>
      </c>
      <c r="BN47" s="241">
        <f t="shared" si="36"/>
        <v>0</v>
      </c>
      <c r="BO47" s="241">
        <f t="shared" si="37"/>
        <v>0</v>
      </c>
      <c r="BP47" s="240">
        <f t="shared" si="38"/>
        <v>0</v>
      </c>
      <c r="BQ47" s="1689">
        <f>SUM(M47:M52)</f>
        <v>240</v>
      </c>
      <c r="BR47" s="504"/>
      <c r="BS47" s="1423">
        <f>IF($C47="","",VLOOKUP($C47,'Carga People'!$C$5:$G$309,5,0))</f>
        <v>0</v>
      </c>
      <c r="BT47" s="1423">
        <f>IF($B47="","",VLOOKUP($B47,RESUMO!$A$5:$AO$34,41,0))</f>
        <v>15</v>
      </c>
      <c r="BV47" s="702">
        <f t="shared" si="39"/>
        <v>0</v>
      </c>
      <c r="BW47" s="702">
        <f t="shared" si="40"/>
        <v>0</v>
      </c>
      <c r="BX47" s="702">
        <f t="shared" si="41"/>
        <v>0</v>
      </c>
      <c r="BY47" s="702">
        <f t="shared" si="42"/>
        <v>0</v>
      </c>
      <c r="BZ47" s="702">
        <f t="shared" si="43"/>
        <v>0</v>
      </c>
      <c r="CA47" s="702">
        <f t="shared" si="44"/>
        <v>0</v>
      </c>
      <c r="CB47" s="482">
        <f t="shared" si="45"/>
        <v>0</v>
      </c>
    </row>
    <row r="48" spans="1:80" s="31" customFormat="1" ht="18.75" customHeight="1" x14ac:dyDescent="0.3">
      <c r="A48" s="344" t="s">
        <v>174</v>
      </c>
      <c r="B48" s="29" t="s">
        <v>764</v>
      </c>
      <c r="C48" s="30" t="s">
        <v>1156</v>
      </c>
      <c r="D48" s="30" t="s">
        <v>1320</v>
      </c>
      <c r="E48" s="1416">
        <v>900941459</v>
      </c>
      <c r="F48" s="30" t="s">
        <v>15</v>
      </c>
      <c r="G48" s="72">
        <f>ROUND(IF(ISERROR(VLOOKUP(D48,[1]Anual!$B$9:$ES$80,($U$1)-3,0)),0,VLOOKUP(D48,[1]Anual!$B$9:$ES$80,($U$1)-3,0)),0)</f>
        <v>0</v>
      </c>
      <c r="H48" s="658" t="e">
        <f>IF(B48="","",(VLOOKUP(B48,Família!$A:$B,2,0)))</f>
        <v>#N/A</v>
      </c>
      <c r="I48" s="30">
        <f>ROUND(IF(ISERROR(VLOOKUP(D48,[1]Anual!$B$9:$ES$80,($U$1)+5,0)),0,VLOOKUP(D48,[1]Anual!$B$9:$ES$80,($U$1)+5,0)),0)</f>
        <v>0</v>
      </c>
      <c r="J48" s="778"/>
      <c r="K48" s="30" t="str">
        <f t="shared" si="111"/>
        <v>ok</v>
      </c>
      <c r="L48" s="30">
        <f>ROUND(IF(ISERROR(VLOOKUP(D48,[1]Anual!$B$9:$EX$80,$U$1,0)),0,VLOOKUP(D48,[1]Anual!$B$9:$EX$80,$U$1,0)),0)+J48</f>
        <v>240</v>
      </c>
      <c r="M48" s="366">
        <f t="shared" ref="M48" si="117">SUM(U48,AE48,AO48,AY48,BI48,BN48)</f>
        <v>240</v>
      </c>
      <c r="N48" s="368"/>
      <c r="O48" s="369"/>
      <c r="P48" s="369"/>
      <c r="Q48" s="369"/>
      <c r="R48" s="369"/>
      <c r="S48" s="369"/>
      <c r="T48" s="369"/>
      <c r="U48" s="383">
        <f t="shared" si="21"/>
        <v>0</v>
      </c>
      <c r="V48" s="383">
        <f t="shared" si="22"/>
        <v>0</v>
      </c>
      <c r="W48" s="240">
        <f t="shared" si="23"/>
        <v>0</v>
      </c>
      <c r="X48" s="368"/>
      <c r="Y48" s="369"/>
      <c r="Z48" s="369"/>
      <c r="AA48" s="369"/>
      <c r="AB48" s="369"/>
      <c r="AC48" s="369"/>
      <c r="AD48" s="369"/>
      <c r="AE48" s="383">
        <f t="shared" si="24"/>
        <v>0</v>
      </c>
      <c r="AF48" s="383">
        <f t="shared" si="25"/>
        <v>0</v>
      </c>
      <c r="AG48" s="240">
        <f t="shared" si="26"/>
        <v>0</v>
      </c>
      <c r="AH48" s="368"/>
      <c r="AI48" s="369"/>
      <c r="AJ48" s="369">
        <v>240</v>
      </c>
      <c r="AK48" s="369"/>
      <c r="AL48" s="369"/>
      <c r="AM48" s="369"/>
      <c r="AN48" s="369"/>
      <c r="AO48" s="383">
        <f t="shared" si="27"/>
        <v>240</v>
      </c>
      <c r="AP48" s="383">
        <f t="shared" si="28"/>
        <v>0</v>
      </c>
      <c r="AQ48" s="240">
        <f t="shared" si="29"/>
        <v>240</v>
      </c>
      <c r="AR48" s="368"/>
      <c r="AS48" s="369"/>
      <c r="AT48" s="369"/>
      <c r="AU48" s="369"/>
      <c r="AV48" s="369"/>
      <c r="AW48" s="369"/>
      <c r="AX48" s="369"/>
      <c r="AY48" s="383">
        <f t="shared" si="30"/>
        <v>0</v>
      </c>
      <c r="AZ48" s="383">
        <f t="shared" si="31"/>
        <v>0</v>
      </c>
      <c r="BA48" s="240">
        <f t="shared" si="32"/>
        <v>240</v>
      </c>
      <c r="BB48" s="368"/>
      <c r="BC48" s="369"/>
      <c r="BD48" s="369"/>
      <c r="BE48" s="369"/>
      <c r="BF48" s="369"/>
      <c r="BG48" s="369"/>
      <c r="BH48" s="369"/>
      <c r="BI48" s="241">
        <f t="shared" si="33"/>
        <v>0</v>
      </c>
      <c r="BJ48" s="241">
        <f t="shared" si="34"/>
        <v>0</v>
      </c>
      <c r="BK48" s="240">
        <f t="shared" si="35"/>
        <v>240</v>
      </c>
      <c r="BL48" s="368"/>
      <c r="BM48" s="369"/>
      <c r="BN48" s="241">
        <f t="shared" si="36"/>
        <v>0</v>
      </c>
      <c r="BO48" s="241">
        <f t="shared" si="37"/>
        <v>0</v>
      </c>
      <c r="BP48" s="240">
        <f t="shared" si="38"/>
        <v>240</v>
      </c>
      <c r="BQ48" s="1690"/>
      <c r="BR48" s="504"/>
      <c r="BS48" s="1423">
        <f>IF($C48="","",VLOOKUP($C48,'Carga People'!$C$5:$G$309,5,0))</f>
        <v>0</v>
      </c>
      <c r="BT48" s="1423">
        <f>IF($B48="","",VLOOKUP($B48,RESUMO!$A$5:$AO$34,41,0))</f>
        <v>15</v>
      </c>
      <c r="BV48" s="702">
        <f t="shared" si="39"/>
        <v>0</v>
      </c>
      <c r="BW48" s="702">
        <f t="shared" si="40"/>
        <v>0</v>
      </c>
      <c r="BX48" s="702">
        <f t="shared" si="41"/>
        <v>240</v>
      </c>
      <c r="BY48" s="702">
        <f t="shared" si="42"/>
        <v>0</v>
      </c>
      <c r="BZ48" s="702">
        <f t="shared" si="43"/>
        <v>0</v>
      </c>
      <c r="CA48" s="702">
        <f t="shared" si="44"/>
        <v>0</v>
      </c>
      <c r="CB48" s="482">
        <f t="shared" si="45"/>
        <v>0</v>
      </c>
    </row>
    <row r="49" spans="1:80" s="31" customFormat="1" ht="18.75" customHeight="1" outlineLevel="1" x14ac:dyDescent="0.3">
      <c r="A49" s="344"/>
      <c r="B49" s="29"/>
      <c r="C49" s="30"/>
      <c r="D49" s="30"/>
      <c r="E49" s="1410"/>
      <c r="F49" s="30" t="s">
        <v>15</v>
      </c>
      <c r="G49" s="72">
        <f>ROUND(IF(ISERROR(VLOOKUP(D49,[1]Anual!$B$9:$ES$80,($U$1)-3,0)),0,VLOOKUP(D49,[1]Anual!$B$9:$ES$80,($U$1)-3,0)),0)</f>
        <v>0</v>
      </c>
      <c r="H49" s="658" t="str">
        <f>IF(B49="","",(VLOOKUP(B49,Família!$A:$B,2,0)))</f>
        <v/>
      </c>
      <c r="I49" s="30">
        <f>ROUND(IF(ISERROR(VLOOKUP(D49,[1]Anual!$B$9:$ES$80,($U$1)+5,0)),0,VLOOKUP(D49,[1]Anual!$B$9:$ES$80,($U$1)+5,0)),0)</f>
        <v>0</v>
      </c>
      <c r="J49" s="778"/>
      <c r="K49" s="30" t="str">
        <f t="shared" si="8"/>
        <v>ok</v>
      </c>
      <c r="L49" s="30">
        <f>ROUND(IF(ISERROR(VLOOKUP(D49,[1]Anual!$B$9:$EX$80,$U$1,0)),0,VLOOKUP(D49,[1]Anual!$B$9:$EX$80,$U$1,0)),0)+J49</f>
        <v>0</v>
      </c>
      <c r="M49" s="83">
        <f t="shared" si="20"/>
        <v>0</v>
      </c>
      <c r="N49" s="368"/>
      <c r="O49" s="369"/>
      <c r="P49" s="369"/>
      <c r="Q49" s="369"/>
      <c r="R49" s="369"/>
      <c r="S49" s="369"/>
      <c r="T49" s="369"/>
      <c r="U49" s="383">
        <f t="shared" si="21"/>
        <v>0</v>
      </c>
      <c r="V49" s="383">
        <f t="shared" si="22"/>
        <v>0</v>
      </c>
      <c r="W49" s="240">
        <f t="shared" si="23"/>
        <v>0</v>
      </c>
      <c r="X49" s="368"/>
      <c r="Y49" s="369"/>
      <c r="Z49" s="369"/>
      <c r="AA49" s="369"/>
      <c r="AB49" s="369"/>
      <c r="AC49" s="369"/>
      <c r="AD49" s="369"/>
      <c r="AE49" s="383">
        <f t="shared" si="24"/>
        <v>0</v>
      </c>
      <c r="AF49" s="383">
        <f t="shared" si="25"/>
        <v>0</v>
      </c>
      <c r="AG49" s="240">
        <f t="shared" si="26"/>
        <v>0</v>
      </c>
      <c r="AH49" s="368"/>
      <c r="AI49" s="369"/>
      <c r="AJ49" s="369"/>
      <c r="AK49" s="369"/>
      <c r="AL49" s="369"/>
      <c r="AM49" s="369"/>
      <c r="AN49" s="369"/>
      <c r="AO49" s="383">
        <f t="shared" si="27"/>
        <v>0</v>
      </c>
      <c r="AP49" s="383">
        <f t="shared" si="28"/>
        <v>0</v>
      </c>
      <c r="AQ49" s="240">
        <f t="shared" si="29"/>
        <v>0</v>
      </c>
      <c r="AR49" s="368"/>
      <c r="AS49" s="369"/>
      <c r="AT49" s="369"/>
      <c r="AU49" s="369"/>
      <c r="AV49" s="369"/>
      <c r="AW49" s="369"/>
      <c r="AX49" s="369"/>
      <c r="AY49" s="383">
        <f t="shared" si="30"/>
        <v>0</v>
      </c>
      <c r="AZ49" s="383">
        <f t="shared" si="31"/>
        <v>0</v>
      </c>
      <c r="BA49" s="240">
        <f t="shared" si="32"/>
        <v>0</v>
      </c>
      <c r="BB49" s="368"/>
      <c r="BC49" s="369"/>
      <c r="BD49" s="369"/>
      <c r="BE49" s="369"/>
      <c r="BF49" s="369"/>
      <c r="BG49" s="369"/>
      <c r="BH49" s="369"/>
      <c r="BI49" s="241">
        <f t="shared" si="33"/>
        <v>0</v>
      </c>
      <c r="BJ49" s="241">
        <f t="shared" si="34"/>
        <v>0</v>
      </c>
      <c r="BK49" s="240">
        <f t="shared" si="35"/>
        <v>0</v>
      </c>
      <c r="BL49" s="368"/>
      <c r="BM49" s="369"/>
      <c r="BN49" s="241">
        <f t="shared" si="36"/>
        <v>0</v>
      </c>
      <c r="BO49" s="241">
        <f t="shared" si="37"/>
        <v>0</v>
      </c>
      <c r="BP49" s="240">
        <f t="shared" si="38"/>
        <v>0</v>
      </c>
      <c r="BQ49" s="1690"/>
      <c r="BR49" s="504"/>
      <c r="BS49" s="1423" t="str">
        <f>IF($C49="","",VLOOKUP($C49,'Carga People'!$C$5:$G$309,5,0))</f>
        <v/>
      </c>
      <c r="BT49" s="1423" t="str">
        <f>IF($B49="","",VLOOKUP($B49,RESUMO!$A$5:$AO$34,41,0))</f>
        <v/>
      </c>
      <c r="BV49" s="702">
        <f t="shared" si="39"/>
        <v>0</v>
      </c>
      <c r="BW49" s="702">
        <f t="shared" si="40"/>
        <v>0</v>
      </c>
      <c r="BX49" s="702">
        <f t="shared" si="41"/>
        <v>0</v>
      </c>
      <c r="BY49" s="702">
        <f t="shared" si="42"/>
        <v>0</v>
      </c>
      <c r="BZ49" s="702">
        <f t="shared" si="43"/>
        <v>0</v>
      </c>
      <c r="CA49" s="702">
        <f t="shared" si="44"/>
        <v>0</v>
      </c>
      <c r="CB49" s="482">
        <f t="shared" si="45"/>
        <v>0</v>
      </c>
    </row>
    <row r="50" spans="1:80" s="31" customFormat="1" ht="18.75" customHeight="1" outlineLevel="1" x14ac:dyDescent="0.3">
      <c r="A50" s="344"/>
      <c r="B50" s="29"/>
      <c r="C50" s="30"/>
      <c r="D50" s="30"/>
      <c r="E50" s="1410"/>
      <c r="F50" s="30" t="s">
        <v>15</v>
      </c>
      <c r="G50" s="72">
        <f>ROUND(IF(ISERROR(VLOOKUP(D50,[1]Anual!$B$9:$ES$80,($U$1)-3,0)),0,VLOOKUP(D50,[1]Anual!$B$9:$ES$80,($U$1)-3,0)),0)</f>
        <v>0</v>
      </c>
      <c r="H50" s="658" t="str">
        <f>IF(B50="","",(VLOOKUP(B50,Família!$A:$B,2,0)))</f>
        <v/>
      </c>
      <c r="I50" s="30">
        <f>ROUND(IF(ISERROR(VLOOKUP(D50,[1]Anual!$B$9:$ES$80,($U$1)+5,0)),0,VLOOKUP(D50,[1]Anual!$B$9:$ES$80,($U$1)+5,0)),0)</f>
        <v>0</v>
      </c>
      <c r="J50" s="778"/>
      <c r="K50" s="30" t="str">
        <f t="shared" si="8"/>
        <v>ok</v>
      </c>
      <c r="L50" s="30">
        <f>ROUND(IF(ISERROR(VLOOKUP(D50,[1]Anual!$B$9:$EX$80,$U$1,0)),0,VLOOKUP(D50,[1]Anual!$B$9:$EX$80,$U$1,0)),0)+J50</f>
        <v>0</v>
      </c>
      <c r="M50" s="83">
        <f t="shared" si="20"/>
        <v>0</v>
      </c>
      <c r="N50" s="368"/>
      <c r="O50" s="369"/>
      <c r="P50" s="369"/>
      <c r="Q50" s="369"/>
      <c r="R50" s="369"/>
      <c r="S50" s="369"/>
      <c r="T50" s="369"/>
      <c r="U50" s="383">
        <f t="shared" si="21"/>
        <v>0</v>
      </c>
      <c r="V50" s="383">
        <f t="shared" si="22"/>
        <v>0</v>
      </c>
      <c r="W50" s="240">
        <f t="shared" si="23"/>
        <v>0</v>
      </c>
      <c r="X50" s="368"/>
      <c r="Y50" s="369"/>
      <c r="Z50" s="369"/>
      <c r="AA50" s="369"/>
      <c r="AB50" s="369"/>
      <c r="AC50" s="369"/>
      <c r="AD50" s="369"/>
      <c r="AE50" s="383">
        <f t="shared" si="24"/>
        <v>0</v>
      </c>
      <c r="AF50" s="383">
        <f t="shared" si="25"/>
        <v>0</v>
      </c>
      <c r="AG50" s="240">
        <f t="shared" si="26"/>
        <v>0</v>
      </c>
      <c r="AH50" s="368"/>
      <c r="AI50" s="369"/>
      <c r="AJ50" s="369"/>
      <c r="AK50" s="369"/>
      <c r="AL50" s="369"/>
      <c r="AM50" s="369"/>
      <c r="AN50" s="369"/>
      <c r="AO50" s="383">
        <f t="shared" si="27"/>
        <v>0</v>
      </c>
      <c r="AP50" s="383">
        <f t="shared" si="28"/>
        <v>0</v>
      </c>
      <c r="AQ50" s="240">
        <f t="shared" si="29"/>
        <v>0</v>
      </c>
      <c r="AR50" s="368"/>
      <c r="AS50" s="369"/>
      <c r="AT50" s="369"/>
      <c r="AU50" s="369"/>
      <c r="AV50" s="369"/>
      <c r="AW50" s="369"/>
      <c r="AX50" s="369"/>
      <c r="AY50" s="383">
        <f t="shared" si="30"/>
        <v>0</v>
      </c>
      <c r="AZ50" s="383">
        <f t="shared" si="31"/>
        <v>0</v>
      </c>
      <c r="BA50" s="240">
        <f t="shared" si="32"/>
        <v>0</v>
      </c>
      <c r="BB50" s="368"/>
      <c r="BC50" s="369"/>
      <c r="BD50" s="369"/>
      <c r="BE50" s="369"/>
      <c r="BF50" s="369"/>
      <c r="BG50" s="369"/>
      <c r="BH50" s="369"/>
      <c r="BI50" s="241">
        <f t="shared" si="33"/>
        <v>0</v>
      </c>
      <c r="BJ50" s="241">
        <f t="shared" si="34"/>
        <v>0</v>
      </c>
      <c r="BK50" s="240">
        <f t="shared" si="35"/>
        <v>0</v>
      </c>
      <c r="BL50" s="368"/>
      <c r="BM50" s="369"/>
      <c r="BN50" s="241">
        <f t="shared" si="36"/>
        <v>0</v>
      </c>
      <c r="BO50" s="241">
        <f t="shared" si="37"/>
        <v>0</v>
      </c>
      <c r="BP50" s="240">
        <f t="shared" si="38"/>
        <v>0</v>
      </c>
      <c r="BQ50" s="1690"/>
      <c r="BR50" s="504"/>
      <c r="BS50" s="1423" t="str">
        <f>IF($C50="","",VLOOKUP($C50,'Carga People'!$C$5:$G$309,5,0))</f>
        <v/>
      </c>
      <c r="BT50" s="1423" t="str">
        <f>IF($B50="","",VLOOKUP($B50,RESUMO!$A$5:$AO$34,41,0))</f>
        <v/>
      </c>
      <c r="BV50" s="702">
        <f t="shared" si="39"/>
        <v>0</v>
      </c>
      <c r="BW50" s="702">
        <f t="shared" si="40"/>
        <v>0</v>
      </c>
      <c r="BX50" s="702">
        <f t="shared" si="41"/>
        <v>0</v>
      </c>
      <c r="BY50" s="702">
        <f t="shared" si="42"/>
        <v>0</v>
      </c>
      <c r="BZ50" s="702">
        <f t="shared" si="43"/>
        <v>0</v>
      </c>
      <c r="CA50" s="702">
        <f t="shared" si="44"/>
        <v>0</v>
      </c>
      <c r="CB50" s="482">
        <f t="shared" si="45"/>
        <v>0</v>
      </c>
    </row>
    <row r="51" spans="1:80" s="31" customFormat="1" ht="18.75" customHeight="1" outlineLevel="1" x14ac:dyDescent="0.3">
      <c r="A51" s="344"/>
      <c r="B51" s="29"/>
      <c r="C51" s="30"/>
      <c r="D51" s="30"/>
      <c r="E51" s="1410"/>
      <c r="F51" s="30" t="s">
        <v>15</v>
      </c>
      <c r="G51" s="72">
        <f>ROUND(IF(ISERROR(VLOOKUP(D51,[1]Anual!$B$9:$ES$80,($U$1)-3,0)),0,VLOOKUP(D51,[1]Anual!$B$9:$ES$80,($U$1)-3,0)),0)</f>
        <v>0</v>
      </c>
      <c r="H51" s="658" t="str">
        <f>IF(B51="","",(VLOOKUP(B51,Família!$A:$B,2,0)))</f>
        <v/>
      </c>
      <c r="I51" s="30">
        <f>ROUND(IF(ISERROR(VLOOKUP(D51,[1]Anual!$B$9:$ES$80,($U$1)+5,0)),0,VLOOKUP(D51,[1]Anual!$B$9:$ES$80,($U$1)+5,0)),0)</f>
        <v>0</v>
      </c>
      <c r="J51" s="778"/>
      <c r="K51" s="30" t="str">
        <f t="shared" si="8"/>
        <v>ok</v>
      </c>
      <c r="L51" s="30">
        <f>ROUND(IF(ISERROR(VLOOKUP(D51,[1]Anual!$B$9:$EX$80,$U$1,0)),0,VLOOKUP(D51,[1]Anual!$B$9:$EX$80,$U$1,0)),0)+J51</f>
        <v>0</v>
      </c>
      <c r="M51" s="83">
        <f t="shared" ref="M51:M52" si="118">SUM(U51,AE51,AO51,AY51,BI51,BN51)</f>
        <v>0</v>
      </c>
      <c r="N51" s="368"/>
      <c r="O51" s="369"/>
      <c r="P51" s="369"/>
      <c r="Q51" s="369"/>
      <c r="R51" s="369"/>
      <c r="S51" s="369"/>
      <c r="T51" s="369"/>
      <c r="U51" s="383">
        <f t="shared" si="21"/>
        <v>0</v>
      </c>
      <c r="V51" s="383">
        <f t="shared" si="22"/>
        <v>0</v>
      </c>
      <c r="W51" s="240">
        <f t="shared" si="23"/>
        <v>0</v>
      </c>
      <c r="X51" s="368"/>
      <c r="Y51" s="369"/>
      <c r="Z51" s="369"/>
      <c r="AA51" s="369"/>
      <c r="AB51" s="369"/>
      <c r="AC51" s="369"/>
      <c r="AD51" s="369"/>
      <c r="AE51" s="383">
        <f t="shared" si="24"/>
        <v>0</v>
      </c>
      <c r="AF51" s="383">
        <f t="shared" si="25"/>
        <v>0</v>
      </c>
      <c r="AG51" s="240">
        <f t="shared" si="26"/>
        <v>0</v>
      </c>
      <c r="AH51" s="368"/>
      <c r="AI51" s="369"/>
      <c r="AJ51" s="369"/>
      <c r="AK51" s="369"/>
      <c r="AL51" s="369"/>
      <c r="AM51" s="369"/>
      <c r="AN51" s="369"/>
      <c r="AO51" s="383">
        <f t="shared" si="27"/>
        <v>0</v>
      </c>
      <c r="AP51" s="383">
        <f t="shared" si="28"/>
        <v>0</v>
      </c>
      <c r="AQ51" s="240">
        <f t="shared" si="29"/>
        <v>0</v>
      </c>
      <c r="AR51" s="368"/>
      <c r="AS51" s="369"/>
      <c r="AT51" s="369"/>
      <c r="AU51" s="369"/>
      <c r="AV51" s="369"/>
      <c r="AW51" s="369"/>
      <c r="AX51" s="369"/>
      <c r="AY51" s="383">
        <f t="shared" si="30"/>
        <v>0</v>
      </c>
      <c r="AZ51" s="383">
        <f t="shared" si="31"/>
        <v>0</v>
      </c>
      <c r="BA51" s="240">
        <f t="shared" si="32"/>
        <v>0</v>
      </c>
      <c r="BB51" s="368"/>
      <c r="BC51" s="369"/>
      <c r="BD51" s="369"/>
      <c r="BE51" s="369"/>
      <c r="BF51" s="369"/>
      <c r="BG51" s="369"/>
      <c r="BH51" s="369"/>
      <c r="BI51" s="241">
        <f t="shared" si="33"/>
        <v>0</v>
      </c>
      <c r="BJ51" s="241">
        <f t="shared" si="34"/>
        <v>0</v>
      </c>
      <c r="BK51" s="240">
        <f t="shared" si="35"/>
        <v>0</v>
      </c>
      <c r="BL51" s="368"/>
      <c r="BM51" s="369"/>
      <c r="BN51" s="241">
        <f t="shared" si="36"/>
        <v>0</v>
      </c>
      <c r="BO51" s="241">
        <f t="shared" si="37"/>
        <v>0</v>
      </c>
      <c r="BP51" s="240">
        <f t="shared" si="38"/>
        <v>0</v>
      </c>
      <c r="BQ51" s="1690"/>
      <c r="BR51" s="504"/>
      <c r="BS51" s="1423" t="str">
        <f>IF($C51="","",VLOOKUP($C51,'Carga People'!$C$5:$G$309,5,0))</f>
        <v/>
      </c>
      <c r="BT51" s="1423" t="str">
        <f>IF($B51="","",VLOOKUP($B51,RESUMO!$A$5:$AO$34,41,0))</f>
        <v/>
      </c>
      <c r="BV51" s="702">
        <f t="shared" si="39"/>
        <v>0</v>
      </c>
      <c r="BW51" s="702">
        <f t="shared" si="40"/>
        <v>0</v>
      </c>
      <c r="BX51" s="702">
        <f t="shared" si="41"/>
        <v>0</v>
      </c>
      <c r="BY51" s="702">
        <f t="shared" si="42"/>
        <v>0</v>
      </c>
      <c r="BZ51" s="702">
        <f t="shared" si="43"/>
        <v>0</v>
      </c>
      <c r="CA51" s="702">
        <f t="shared" si="44"/>
        <v>0</v>
      </c>
      <c r="CB51" s="482">
        <f t="shared" si="45"/>
        <v>0</v>
      </c>
    </row>
    <row r="52" spans="1:80" s="31" customFormat="1" ht="18.75" customHeight="1" outlineLevel="1" x14ac:dyDescent="0.3">
      <c r="A52" s="344"/>
      <c r="B52" s="29"/>
      <c r="C52" s="30"/>
      <c r="D52" s="30"/>
      <c r="E52" s="1410"/>
      <c r="F52" s="30" t="s">
        <v>15</v>
      </c>
      <c r="G52" s="72">
        <f>ROUND(IF(ISERROR(VLOOKUP(D52,[1]Anual!$B$9:$ES$80,($U$1)-3,0)),0,VLOOKUP(D52,[1]Anual!$B$9:$ES$80,($U$1)-3,0)),0)</f>
        <v>0</v>
      </c>
      <c r="H52" s="658" t="str">
        <f>IF(B52="","",(VLOOKUP(B52,Família!$A:$B,2,0)))</f>
        <v/>
      </c>
      <c r="I52" s="30">
        <f>ROUND(IF(ISERROR(VLOOKUP(D52,[1]Anual!$B$9:$ES$80,($U$1)+5,0)),0,VLOOKUP(D52,[1]Anual!$B$9:$ES$80,($U$1)+5,0)),0)</f>
        <v>0</v>
      </c>
      <c r="J52" s="778"/>
      <c r="K52" s="30" t="str">
        <f t="shared" si="8"/>
        <v>ok</v>
      </c>
      <c r="L52" s="30">
        <f>ROUND(IF(ISERROR(VLOOKUP(D52,[1]Anual!$B$9:$EX$80,$U$1,0)),0,VLOOKUP(D52,[1]Anual!$B$9:$EX$80,$U$1,0)),0)+J52</f>
        <v>0</v>
      </c>
      <c r="M52" s="83">
        <f t="shared" si="118"/>
        <v>0</v>
      </c>
      <c r="N52" s="368"/>
      <c r="O52" s="369"/>
      <c r="P52" s="369"/>
      <c r="Q52" s="369"/>
      <c r="R52" s="369"/>
      <c r="S52" s="369"/>
      <c r="T52" s="369"/>
      <c r="U52" s="383">
        <f t="shared" si="21"/>
        <v>0</v>
      </c>
      <c r="V52" s="383">
        <f t="shared" si="22"/>
        <v>0</v>
      </c>
      <c r="W52" s="240">
        <f t="shared" si="23"/>
        <v>0</v>
      </c>
      <c r="X52" s="368"/>
      <c r="Y52" s="369"/>
      <c r="Z52" s="369"/>
      <c r="AA52" s="369"/>
      <c r="AB52" s="369"/>
      <c r="AC52" s="369"/>
      <c r="AD52" s="369"/>
      <c r="AE52" s="383">
        <f t="shared" si="24"/>
        <v>0</v>
      </c>
      <c r="AF52" s="383">
        <f t="shared" si="25"/>
        <v>0</v>
      </c>
      <c r="AG52" s="240">
        <f t="shared" si="26"/>
        <v>0</v>
      </c>
      <c r="AH52" s="368"/>
      <c r="AI52" s="369"/>
      <c r="AJ52" s="369"/>
      <c r="AK52" s="369"/>
      <c r="AL52" s="369"/>
      <c r="AM52" s="369"/>
      <c r="AN52" s="369"/>
      <c r="AO52" s="383">
        <f t="shared" si="27"/>
        <v>0</v>
      </c>
      <c r="AP52" s="383">
        <f t="shared" si="28"/>
        <v>0</v>
      </c>
      <c r="AQ52" s="240">
        <f t="shared" si="29"/>
        <v>0</v>
      </c>
      <c r="AR52" s="368"/>
      <c r="AS52" s="369"/>
      <c r="AT52" s="369"/>
      <c r="AU52" s="369"/>
      <c r="AV52" s="369"/>
      <c r="AW52" s="369"/>
      <c r="AX52" s="369"/>
      <c r="AY52" s="383">
        <f t="shared" si="30"/>
        <v>0</v>
      </c>
      <c r="AZ52" s="383">
        <f t="shared" si="31"/>
        <v>0</v>
      </c>
      <c r="BA52" s="240">
        <f t="shared" si="32"/>
        <v>0</v>
      </c>
      <c r="BB52" s="368"/>
      <c r="BC52" s="369"/>
      <c r="BD52" s="369"/>
      <c r="BE52" s="369"/>
      <c r="BF52" s="369"/>
      <c r="BG52" s="369"/>
      <c r="BH52" s="369"/>
      <c r="BI52" s="241">
        <f t="shared" si="33"/>
        <v>0</v>
      </c>
      <c r="BJ52" s="241">
        <f t="shared" si="34"/>
        <v>0</v>
      </c>
      <c r="BK52" s="240">
        <f t="shared" si="35"/>
        <v>0</v>
      </c>
      <c r="BL52" s="368"/>
      <c r="BM52" s="369"/>
      <c r="BN52" s="241">
        <f t="shared" si="36"/>
        <v>0</v>
      </c>
      <c r="BO52" s="241">
        <f t="shared" si="37"/>
        <v>0</v>
      </c>
      <c r="BP52" s="240">
        <f t="shared" si="38"/>
        <v>0</v>
      </c>
      <c r="BQ52" s="1692"/>
      <c r="BR52" s="504"/>
      <c r="BS52" s="1423" t="str">
        <f>IF($C52="","",VLOOKUP($C52,'Carga People'!$C$5:$G$309,5,0))</f>
        <v/>
      </c>
      <c r="BT52" s="1423" t="str">
        <f>IF($B52="","",VLOOKUP($B52,RESUMO!$A$5:$AO$34,41,0))</f>
        <v/>
      </c>
      <c r="BV52" s="702">
        <f t="shared" si="39"/>
        <v>0</v>
      </c>
      <c r="BW52" s="702">
        <f t="shared" si="40"/>
        <v>0</v>
      </c>
      <c r="BX52" s="702">
        <f t="shared" si="41"/>
        <v>0</v>
      </c>
      <c r="BY52" s="702">
        <f t="shared" si="42"/>
        <v>0</v>
      </c>
      <c r="BZ52" s="702">
        <f t="shared" si="43"/>
        <v>0</v>
      </c>
      <c r="CA52" s="702">
        <f t="shared" si="44"/>
        <v>0</v>
      </c>
      <c r="CB52" s="482">
        <f t="shared" si="45"/>
        <v>0</v>
      </c>
    </row>
    <row r="53" spans="1:80" s="31" customFormat="1" ht="18.75" customHeight="1" x14ac:dyDescent="0.3">
      <c r="A53" s="461" t="s">
        <v>174</v>
      </c>
      <c r="B53" s="458" t="s">
        <v>687</v>
      </c>
      <c r="C53" s="459" t="s">
        <v>719</v>
      </c>
      <c r="D53" s="459" t="s">
        <v>685</v>
      </c>
      <c r="E53" s="1412" t="s">
        <v>906</v>
      </c>
      <c r="F53" s="459" t="s">
        <v>15</v>
      </c>
      <c r="G53" s="241">
        <f>ROUND(IF(ISERROR(VLOOKUP(D53,[1]Anual!$B$9:$ES$80,($U$1)-3,0)),0,VLOOKUP(D53,[1]Anual!$B$9:$ES$80,($U$1)-3,0)),0)</f>
        <v>0</v>
      </c>
      <c r="H53" s="658" t="e">
        <f>IF(B53="","",(VLOOKUP(B53,Família!$A:$B,2,0)))</f>
        <v>#N/A</v>
      </c>
      <c r="I53" s="459">
        <f>ROUND(IF(ISERROR(VLOOKUP(D53,[1]Anual!$B$9:$ES$80,($U$1)+5,0)),0,VLOOKUP(D53,[1]Anual!$B$9:$ES$80,($U$1)+5,0)),0)</f>
        <v>0</v>
      </c>
      <c r="J53" s="778"/>
      <c r="K53" s="459" t="str">
        <f t="shared" si="8"/>
        <v>ok</v>
      </c>
      <c r="L53" s="459">
        <f>ROUND(IF(ISERROR(VLOOKUP(D53,[1]Anual!$B$9:$EX$80,$U$1,0)),0,VLOOKUP(D53,[1]Anual!$B$9:$EX$80,$U$1,0)),0)+J53</f>
        <v>7920</v>
      </c>
      <c r="M53" s="460">
        <f t="shared" si="20"/>
        <v>7920</v>
      </c>
      <c r="N53" s="458">
        <f t="shared" ref="N53:O53" si="119">ROUND(N135-SUM(N54:N58),0)</f>
        <v>0</v>
      </c>
      <c r="O53" s="459">
        <f t="shared" si="119"/>
        <v>0</v>
      </c>
      <c r="P53" s="459">
        <f>ROUND(P135-SUM(P54:P58),0)</f>
        <v>0</v>
      </c>
      <c r="Q53" s="459">
        <f t="shared" ref="Q53:T53" si="120">ROUND(Q135-SUM(Q54:Q58),0)</f>
        <v>0</v>
      </c>
      <c r="R53" s="459">
        <f t="shared" si="120"/>
        <v>720</v>
      </c>
      <c r="S53" s="459">
        <f t="shared" si="120"/>
        <v>0</v>
      </c>
      <c r="T53" s="459">
        <f t="shared" si="120"/>
        <v>0</v>
      </c>
      <c r="U53" s="241">
        <f t="shared" si="21"/>
        <v>720</v>
      </c>
      <c r="V53" s="241">
        <f t="shared" si="22"/>
        <v>0</v>
      </c>
      <c r="W53" s="240">
        <f t="shared" si="23"/>
        <v>720</v>
      </c>
      <c r="X53" s="458">
        <f t="shared" ref="X53:AD53" si="121">ROUND(X135-SUM(X54:X58),0)</f>
        <v>720</v>
      </c>
      <c r="Y53" s="462">
        <f t="shared" si="121"/>
        <v>720</v>
      </c>
      <c r="Z53" s="459">
        <f t="shared" si="121"/>
        <v>0</v>
      </c>
      <c r="AA53" s="459">
        <f t="shared" si="121"/>
        <v>0</v>
      </c>
      <c r="AB53" s="459">
        <f t="shared" si="121"/>
        <v>480</v>
      </c>
      <c r="AC53" s="459">
        <f t="shared" si="121"/>
        <v>720</v>
      </c>
      <c r="AD53" s="459">
        <f t="shared" si="121"/>
        <v>0</v>
      </c>
      <c r="AE53" s="241">
        <f t="shared" si="24"/>
        <v>2640</v>
      </c>
      <c r="AF53" s="241">
        <f t="shared" si="25"/>
        <v>0</v>
      </c>
      <c r="AG53" s="240">
        <f t="shared" si="26"/>
        <v>3360</v>
      </c>
      <c r="AH53" s="458">
        <f t="shared" ref="AH53:AN53" si="122">ROUND(AH135-SUM(AH54:AH58),0)</f>
        <v>960</v>
      </c>
      <c r="AI53" s="459">
        <f t="shared" si="122"/>
        <v>720</v>
      </c>
      <c r="AJ53" s="459">
        <f t="shared" si="122"/>
        <v>0</v>
      </c>
      <c r="AK53" s="459">
        <f t="shared" si="122"/>
        <v>0</v>
      </c>
      <c r="AL53" s="459">
        <f t="shared" si="122"/>
        <v>720</v>
      </c>
      <c r="AM53" s="459">
        <f t="shared" si="122"/>
        <v>0</v>
      </c>
      <c r="AN53" s="459">
        <f t="shared" si="122"/>
        <v>0</v>
      </c>
      <c r="AO53" s="241">
        <f t="shared" si="27"/>
        <v>2400</v>
      </c>
      <c r="AP53" s="241">
        <f t="shared" si="28"/>
        <v>0</v>
      </c>
      <c r="AQ53" s="240">
        <f t="shared" si="29"/>
        <v>5760</v>
      </c>
      <c r="AR53" s="458">
        <f t="shared" ref="AR53:AX53" si="123">ROUND(AR135-SUM(AR54:AR58),0)</f>
        <v>960</v>
      </c>
      <c r="AS53" s="462">
        <f t="shared" si="123"/>
        <v>240</v>
      </c>
      <c r="AT53" s="459">
        <f t="shared" si="123"/>
        <v>0</v>
      </c>
      <c r="AU53" s="459">
        <f t="shared" si="123"/>
        <v>0</v>
      </c>
      <c r="AV53" s="459">
        <f t="shared" si="123"/>
        <v>960</v>
      </c>
      <c r="AW53" s="459">
        <f t="shared" si="123"/>
        <v>0</v>
      </c>
      <c r="AX53" s="459">
        <f t="shared" si="123"/>
        <v>0</v>
      </c>
      <c r="AY53" s="241">
        <f t="shared" si="30"/>
        <v>2160</v>
      </c>
      <c r="AZ53" s="241">
        <f t="shared" si="31"/>
        <v>0</v>
      </c>
      <c r="BA53" s="240">
        <f t="shared" si="32"/>
        <v>7920</v>
      </c>
      <c r="BB53" s="458">
        <f t="shared" ref="BB53:BE53" si="124">ROUND(BB135-SUM(BB54:BB58),0)</f>
        <v>0</v>
      </c>
      <c r="BC53" s="459">
        <f t="shared" si="124"/>
        <v>0</v>
      </c>
      <c r="BD53" s="459">
        <f t="shared" si="124"/>
        <v>0</v>
      </c>
      <c r="BE53" s="459">
        <f t="shared" si="124"/>
        <v>0</v>
      </c>
      <c r="BF53" s="459">
        <f t="shared" ref="BF53:BH53" si="125">ROUND(BF135-SUM(BF54:BF58),0)</f>
        <v>0</v>
      </c>
      <c r="BG53" s="459">
        <f t="shared" si="125"/>
        <v>0</v>
      </c>
      <c r="BH53" s="459">
        <f t="shared" si="125"/>
        <v>0</v>
      </c>
      <c r="BI53" s="241">
        <f t="shared" si="33"/>
        <v>0</v>
      </c>
      <c r="BJ53" s="241">
        <f t="shared" si="34"/>
        <v>0</v>
      </c>
      <c r="BK53" s="240">
        <f t="shared" si="35"/>
        <v>7920</v>
      </c>
      <c r="BL53" s="458">
        <f>ROUND(BL135-SUM(BL54:BL58),0)</f>
        <v>0</v>
      </c>
      <c r="BM53" s="459">
        <f>ROUND(BM135-SUM(BM54:BM58),0)</f>
        <v>0</v>
      </c>
      <c r="BN53" s="241">
        <f t="shared" si="36"/>
        <v>0</v>
      </c>
      <c r="BO53" s="241">
        <f t="shared" si="37"/>
        <v>0</v>
      </c>
      <c r="BP53" s="240">
        <f t="shared" si="38"/>
        <v>7920</v>
      </c>
      <c r="BQ53" s="1689">
        <f>SUM(M53:M58)</f>
        <v>13200</v>
      </c>
      <c r="BR53" s="504"/>
      <c r="BS53" s="1423">
        <f>IF($C53="","",VLOOKUP($C53,'Carga People'!$C$5:$G$309,5,0))</f>
        <v>0</v>
      </c>
      <c r="BT53" s="1423">
        <f>IF($B53="","",VLOOKUP($B53,RESUMO!$A$5:$AO$34,41,0))</f>
        <v>12</v>
      </c>
      <c r="BV53" s="702">
        <f t="shared" si="39"/>
        <v>720</v>
      </c>
      <c r="BW53" s="702">
        <f t="shared" si="40"/>
        <v>2640</v>
      </c>
      <c r="BX53" s="702">
        <f t="shared" si="41"/>
        <v>2400</v>
      </c>
      <c r="BY53" s="702">
        <f t="shared" si="42"/>
        <v>2160</v>
      </c>
      <c r="BZ53" s="702">
        <f t="shared" si="43"/>
        <v>0</v>
      </c>
      <c r="CA53" s="702">
        <f t="shared" si="44"/>
        <v>0</v>
      </c>
      <c r="CB53" s="482">
        <f t="shared" si="45"/>
        <v>0</v>
      </c>
    </row>
    <row r="54" spans="1:80" s="31" customFormat="1" ht="18.75" customHeight="1" x14ac:dyDescent="0.3">
      <c r="A54" s="344" t="s">
        <v>174</v>
      </c>
      <c r="B54" s="29" t="s">
        <v>687</v>
      </c>
      <c r="C54" s="30" t="s">
        <v>720</v>
      </c>
      <c r="D54" s="30" t="s">
        <v>686</v>
      </c>
      <c r="E54" s="1410" t="s">
        <v>907</v>
      </c>
      <c r="F54" s="30" t="s">
        <v>15</v>
      </c>
      <c r="G54" s="72">
        <f>ROUND(IF(ISERROR(VLOOKUP(D54,[1]Anual!$B$9:$ES$80,($U$1)-3,0)),0,VLOOKUP(D54,[1]Anual!$B$9:$ES$80,($U$1)-3,0)),0)</f>
        <v>0</v>
      </c>
      <c r="H54" s="658" t="e">
        <f>IF(B54="","",(VLOOKUP(B54,Família!$A:$B,2,0)))</f>
        <v>#N/A</v>
      </c>
      <c r="I54" s="30">
        <f>ROUND(IF(ISERROR(VLOOKUP(D54,[1]Anual!$B$9:$ES$80,($U$1)+5,0)),0,VLOOKUP(D54,[1]Anual!$B$9:$ES$80,($U$1)+5,0)),0)</f>
        <v>0</v>
      </c>
      <c r="J54" s="778"/>
      <c r="K54" s="30" t="str">
        <f t="shared" si="8"/>
        <v>ok</v>
      </c>
      <c r="L54" s="30">
        <f>ROUND(IF(ISERROR(VLOOKUP(D54,[1]Anual!$B$9:$EX$80,$U$1,0)),0,VLOOKUP(D54,[1]Anual!$B$9:$EX$80,$U$1,0)),0)+J54</f>
        <v>5280</v>
      </c>
      <c r="M54" s="366">
        <f t="shared" si="20"/>
        <v>5280</v>
      </c>
      <c r="N54" s="368"/>
      <c r="O54" s="369"/>
      <c r="P54" s="369"/>
      <c r="Q54" s="369"/>
      <c r="R54" s="369"/>
      <c r="S54" s="369"/>
      <c r="T54" s="369"/>
      <c r="U54" s="383">
        <f t="shared" si="21"/>
        <v>0</v>
      </c>
      <c r="V54" s="383">
        <f t="shared" si="22"/>
        <v>0</v>
      </c>
      <c r="W54" s="240">
        <f t="shared" si="23"/>
        <v>0</v>
      </c>
      <c r="X54" s="368"/>
      <c r="Y54" s="369"/>
      <c r="Z54" s="369">
        <v>720</v>
      </c>
      <c r="AA54" s="369">
        <v>480</v>
      </c>
      <c r="AB54" s="369">
        <v>240</v>
      </c>
      <c r="AC54" s="369"/>
      <c r="AD54" s="369"/>
      <c r="AE54" s="383">
        <f t="shared" si="24"/>
        <v>1440</v>
      </c>
      <c r="AF54" s="383">
        <f t="shared" si="25"/>
        <v>0</v>
      </c>
      <c r="AG54" s="240">
        <f t="shared" si="26"/>
        <v>1440</v>
      </c>
      <c r="AH54" s="368"/>
      <c r="AI54" s="369"/>
      <c r="AJ54" s="369">
        <v>480</v>
      </c>
      <c r="AK54" s="369">
        <v>720</v>
      </c>
      <c r="AL54" s="369"/>
      <c r="AM54" s="369"/>
      <c r="AN54" s="369"/>
      <c r="AO54" s="383">
        <f t="shared" si="27"/>
        <v>1200</v>
      </c>
      <c r="AP54" s="383">
        <f t="shared" si="28"/>
        <v>0</v>
      </c>
      <c r="AQ54" s="240">
        <f t="shared" si="29"/>
        <v>2640</v>
      </c>
      <c r="AR54" s="368"/>
      <c r="AS54" s="369">
        <v>720</v>
      </c>
      <c r="AT54" s="369">
        <v>960</v>
      </c>
      <c r="AU54" s="369">
        <v>960</v>
      </c>
      <c r="AV54" s="369"/>
      <c r="AW54" s="369"/>
      <c r="AX54" s="369"/>
      <c r="AY54" s="383">
        <f t="shared" si="30"/>
        <v>2640</v>
      </c>
      <c r="AZ54" s="383">
        <f t="shared" si="31"/>
        <v>0</v>
      </c>
      <c r="BA54" s="240">
        <f t="shared" si="32"/>
        <v>5280</v>
      </c>
      <c r="BB54" s="368"/>
      <c r="BC54" s="369"/>
      <c r="BD54" s="369"/>
      <c r="BE54" s="369"/>
      <c r="BF54" s="369"/>
      <c r="BG54" s="369"/>
      <c r="BH54" s="369"/>
      <c r="BI54" s="241">
        <f t="shared" si="33"/>
        <v>0</v>
      </c>
      <c r="BJ54" s="241">
        <f t="shared" si="34"/>
        <v>0</v>
      </c>
      <c r="BK54" s="240">
        <f t="shared" si="35"/>
        <v>5280</v>
      </c>
      <c r="BL54" s="368"/>
      <c r="BM54" s="369"/>
      <c r="BN54" s="241">
        <f t="shared" si="36"/>
        <v>0</v>
      </c>
      <c r="BO54" s="241">
        <f t="shared" si="37"/>
        <v>0</v>
      </c>
      <c r="BP54" s="240">
        <f t="shared" si="38"/>
        <v>5280</v>
      </c>
      <c r="BQ54" s="1690"/>
      <c r="BR54" s="504"/>
      <c r="BS54" s="1423">
        <f>IF($C54="","",VLOOKUP($C54,'Carga People'!$C$5:$G$309,5,0))</f>
        <v>0</v>
      </c>
      <c r="BT54" s="1423">
        <f>IF($B54="","",VLOOKUP($B54,RESUMO!$A$5:$AO$34,41,0))</f>
        <v>12</v>
      </c>
      <c r="BV54" s="702">
        <f t="shared" si="39"/>
        <v>0</v>
      </c>
      <c r="BW54" s="702">
        <f t="shared" si="40"/>
        <v>1440</v>
      </c>
      <c r="BX54" s="702">
        <f t="shared" si="41"/>
        <v>1200</v>
      </c>
      <c r="BY54" s="702">
        <f t="shared" si="42"/>
        <v>2640</v>
      </c>
      <c r="BZ54" s="702">
        <f t="shared" si="43"/>
        <v>0</v>
      </c>
      <c r="CA54" s="702">
        <f t="shared" si="44"/>
        <v>0</v>
      </c>
      <c r="CB54" s="482">
        <f t="shared" si="45"/>
        <v>0</v>
      </c>
    </row>
    <row r="55" spans="1:80" s="31" customFormat="1" ht="18.75" customHeight="1" outlineLevel="1" x14ac:dyDescent="0.3">
      <c r="A55" s="344"/>
      <c r="B55" s="581"/>
      <c r="C55" s="656"/>
      <c r="D55" s="30"/>
      <c r="E55" s="1410"/>
      <c r="F55" s="30" t="s">
        <v>15</v>
      </c>
      <c r="G55" s="72">
        <f>ROUND(IF(ISERROR(VLOOKUP(D55,[1]Anual!$B$9:$ES$80,($U$1)-3,0)),0,VLOOKUP(D55,[1]Anual!$B$9:$ES$80,($U$1)-3,0)),0)</f>
        <v>0</v>
      </c>
      <c r="H55" s="658" t="str">
        <f>IF(B55="","",(VLOOKUP(B55,Família!$A:$B,2,0)))</f>
        <v/>
      </c>
      <c r="I55" s="30">
        <f>ROUND(IF(ISERROR(VLOOKUP(D55,[1]Anual!$B$9:$ES$80,($U$1)+5,0)),0,VLOOKUP(D55,[1]Anual!$B$9:$ES$80,($U$1)+5,0)),0)</f>
        <v>0</v>
      </c>
      <c r="J55" s="778"/>
      <c r="K55" s="30" t="str">
        <f t="shared" si="8"/>
        <v>ok</v>
      </c>
      <c r="L55" s="30">
        <f>ROUND(IF(ISERROR(VLOOKUP(D55,[1]Anual!$B$9:$EX$80,$U$1,0)),0,VLOOKUP(D55,[1]Anual!$B$9:$EX$80,$U$1,0)),0)+J55</f>
        <v>0</v>
      </c>
      <c r="M55" s="83">
        <f t="shared" si="20"/>
        <v>0</v>
      </c>
      <c r="N55" s="368"/>
      <c r="O55" s="369"/>
      <c r="P55" s="369"/>
      <c r="Q55" s="369"/>
      <c r="R55" s="369"/>
      <c r="S55" s="369"/>
      <c r="T55" s="369"/>
      <c r="U55" s="383">
        <f t="shared" si="21"/>
        <v>0</v>
      </c>
      <c r="V55" s="383">
        <f t="shared" si="22"/>
        <v>0</v>
      </c>
      <c r="W55" s="240">
        <f t="shared" si="23"/>
        <v>0</v>
      </c>
      <c r="X55" s="368"/>
      <c r="Y55" s="369"/>
      <c r="Z55" s="369"/>
      <c r="AA55" s="369"/>
      <c r="AB55" s="369"/>
      <c r="AC55" s="369"/>
      <c r="AD55" s="369"/>
      <c r="AE55" s="383">
        <f t="shared" si="24"/>
        <v>0</v>
      </c>
      <c r="AF55" s="383">
        <f t="shared" si="25"/>
        <v>0</v>
      </c>
      <c r="AG55" s="240">
        <f t="shared" si="26"/>
        <v>0</v>
      </c>
      <c r="AH55" s="368"/>
      <c r="AI55" s="369"/>
      <c r="AJ55" s="369"/>
      <c r="AK55" s="369"/>
      <c r="AL55" s="369"/>
      <c r="AM55" s="369"/>
      <c r="AN55" s="369"/>
      <c r="AO55" s="383">
        <f t="shared" si="27"/>
        <v>0</v>
      </c>
      <c r="AP55" s="383">
        <f t="shared" si="28"/>
        <v>0</v>
      </c>
      <c r="AQ55" s="240">
        <f t="shared" si="29"/>
        <v>0</v>
      </c>
      <c r="AR55" s="368"/>
      <c r="AS55" s="369"/>
      <c r="AT55" s="369"/>
      <c r="AU55" s="369"/>
      <c r="AV55" s="369"/>
      <c r="AW55" s="369"/>
      <c r="AX55" s="369"/>
      <c r="AY55" s="383">
        <f t="shared" si="30"/>
        <v>0</v>
      </c>
      <c r="AZ55" s="383">
        <f t="shared" si="31"/>
        <v>0</v>
      </c>
      <c r="BA55" s="240">
        <f t="shared" si="32"/>
        <v>0</v>
      </c>
      <c r="BB55" s="368"/>
      <c r="BC55" s="369"/>
      <c r="BD55" s="369"/>
      <c r="BE55" s="369"/>
      <c r="BF55" s="369"/>
      <c r="BG55" s="369"/>
      <c r="BH55" s="369"/>
      <c r="BI55" s="241">
        <f t="shared" si="33"/>
        <v>0</v>
      </c>
      <c r="BJ55" s="241">
        <f t="shared" si="34"/>
        <v>0</v>
      </c>
      <c r="BK55" s="240">
        <f t="shared" si="35"/>
        <v>0</v>
      </c>
      <c r="BL55" s="368"/>
      <c r="BM55" s="369"/>
      <c r="BN55" s="241">
        <f t="shared" si="36"/>
        <v>0</v>
      </c>
      <c r="BO55" s="241">
        <f t="shared" si="37"/>
        <v>0</v>
      </c>
      <c r="BP55" s="240">
        <f t="shared" si="38"/>
        <v>0</v>
      </c>
      <c r="BQ55" s="1690"/>
      <c r="BR55" s="504"/>
      <c r="BS55" s="1423" t="str">
        <f>IF($C55="","",VLOOKUP($C55,'Carga People'!$C$5:$G$309,5,0))</f>
        <v/>
      </c>
      <c r="BT55" s="1423" t="str">
        <f>IF($B55="","",VLOOKUP($B55,RESUMO!$A$5:$AO$34,41,0))</f>
        <v/>
      </c>
      <c r="BV55" s="702">
        <f t="shared" si="39"/>
        <v>0</v>
      </c>
      <c r="BW55" s="702">
        <f t="shared" si="40"/>
        <v>0</v>
      </c>
      <c r="BX55" s="702">
        <f t="shared" si="41"/>
        <v>0</v>
      </c>
      <c r="BY55" s="702">
        <f t="shared" si="42"/>
        <v>0</v>
      </c>
      <c r="BZ55" s="702">
        <f t="shared" si="43"/>
        <v>0</v>
      </c>
      <c r="CA55" s="702">
        <f t="shared" si="44"/>
        <v>0</v>
      </c>
      <c r="CB55" s="482">
        <f t="shared" si="45"/>
        <v>0</v>
      </c>
    </row>
    <row r="56" spans="1:80" s="31" customFormat="1" ht="18.75" customHeight="1" outlineLevel="1" x14ac:dyDescent="0.3">
      <c r="A56" s="344"/>
      <c r="B56" s="581"/>
      <c r="C56" s="656"/>
      <c r="D56" s="30"/>
      <c r="E56" s="1410"/>
      <c r="F56" s="30" t="s">
        <v>15</v>
      </c>
      <c r="G56" s="72">
        <f>ROUND(IF(ISERROR(VLOOKUP(D56,[1]Anual!$B$9:$ES$80,($U$1)-3,0)),0,VLOOKUP(D56,[1]Anual!$B$9:$ES$80,($U$1)-3,0)),0)</f>
        <v>0</v>
      </c>
      <c r="H56" s="658" t="str">
        <f>IF(B56="","",(VLOOKUP(B56,Família!$A:$B,2,0)))</f>
        <v/>
      </c>
      <c r="I56" s="30">
        <f>ROUND(IF(ISERROR(VLOOKUP(D56,[1]Anual!$B$9:$ES$80,($U$1)+5,0)),0,VLOOKUP(D56,[1]Anual!$B$9:$ES$80,($U$1)+5,0)),0)</f>
        <v>0</v>
      </c>
      <c r="J56" s="778"/>
      <c r="K56" s="30" t="str">
        <f t="shared" si="8"/>
        <v>ok</v>
      </c>
      <c r="L56" s="30">
        <f>ROUND(IF(ISERROR(VLOOKUP(D56,[1]Anual!$B$9:$EX$80,$U$1,0)),0,VLOOKUP(D56,[1]Anual!$B$9:$EX$80,$U$1,0)),0)+J56</f>
        <v>0</v>
      </c>
      <c r="M56" s="83">
        <f t="shared" si="20"/>
        <v>0</v>
      </c>
      <c r="N56" s="368"/>
      <c r="O56" s="369"/>
      <c r="P56" s="369"/>
      <c r="Q56" s="369"/>
      <c r="R56" s="369"/>
      <c r="S56" s="369"/>
      <c r="T56" s="369"/>
      <c r="U56" s="383">
        <f t="shared" si="21"/>
        <v>0</v>
      </c>
      <c r="V56" s="383">
        <f t="shared" si="22"/>
        <v>0</v>
      </c>
      <c r="W56" s="240">
        <f t="shared" si="23"/>
        <v>0</v>
      </c>
      <c r="X56" s="368"/>
      <c r="Y56" s="369"/>
      <c r="Z56" s="369"/>
      <c r="AA56" s="369"/>
      <c r="AB56" s="369"/>
      <c r="AC56" s="369"/>
      <c r="AD56" s="369"/>
      <c r="AE56" s="383">
        <f t="shared" si="24"/>
        <v>0</v>
      </c>
      <c r="AF56" s="383">
        <f t="shared" si="25"/>
        <v>0</v>
      </c>
      <c r="AG56" s="240">
        <f t="shared" si="26"/>
        <v>0</v>
      </c>
      <c r="AH56" s="368"/>
      <c r="AI56" s="369"/>
      <c r="AJ56" s="369"/>
      <c r="AK56" s="369"/>
      <c r="AL56" s="369"/>
      <c r="AM56" s="369"/>
      <c r="AN56" s="369"/>
      <c r="AO56" s="383">
        <f t="shared" si="27"/>
        <v>0</v>
      </c>
      <c r="AP56" s="383">
        <f t="shared" si="28"/>
        <v>0</v>
      </c>
      <c r="AQ56" s="240">
        <f t="shared" si="29"/>
        <v>0</v>
      </c>
      <c r="AR56" s="368"/>
      <c r="AS56" s="369"/>
      <c r="AT56" s="369"/>
      <c r="AU56" s="369"/>
      <c r="AV56" s="369"/>
      <c r="AW56" s="369"/>
      <c r="AX56" s="369"/>
      <c r="AY56" s="383">
        <f t="shared" si="30"/>
        <v>0</v>
      </c>
      <c r="AZ56" s="383">
        <f t="shared" si="31"/>
        <v>0</v>
      </c>
      <c r="BA56" s="240">
        <f t="shared" si="32"/>
        <v>0</v>
      </c>
      <c r="BB56" s="368"/>
      <c r="BC56" s="369"/>
      <c r="BD56" s="369"/>
      <c r="BE56" s="369"/>
      <c r="BF56" s="369"/>
      <c r="BG56" s="369"/>
      <c r="BH56" s="369"/>
      <c r="BI56" s="241">
        <f t="shared" si="33"/>
        <v>0</v>
      </c>
      <c r="BJ56" s="241">
        <f t="shared" si="34"/>
        <v>0</v>
      </c>
      <c r="BK56" s="240">
        <f t="shared" si="35"/>
        <v>0</v>
      </c>
      <c r="BL56" s="368"/>
      <c r="BM56" s="369"/>
      <c r="BN56" s="241">
        <f t="shared" si="36"/>
        <v>0</v>
      </c>
      <c r="BO56" s="241">
        <f t="shared" si="37"/>
        <v>0</v>
      </c>
      <c r="BP56" s="240">
        <f t="shared" si="38"/>
        <v>0</v>
      </c>
      <c r="BQ56" s="1690"/>
      <c r="BR56" s="504"/>
      <c r="BS56" s="1423" t="str">
        <f>IF($C56="","",VLOOKUP($C56,'Carga People'!$C$5:$G$309,5,0))</f>
        <v/>
      </c>
      <c r="BT56" s="1423" t="str">
        <f>IF($B56="","",VLOOKUP($B56,RESUMO!$A$5:$AO$34,41,0))</f>
        <v/>
      </c>
      <c r="BV56" s="702">
        <f t="shared" si="39"/>
        <v>0</v>
      </c>
      <c r="BW56" s="702">
        <f t="shared" si="40"/>
        <v>0</v>
      </c>
      <c r="BX56" s="702">
        <f t="shared" si="41"/>
        <v>0</v>
      </c>
      <c r="BY56" s="702">
        <f t="shared" si="42"/>
        <v>0</v>
      </c>
      <c r="BZ56" s="702">
        <f t="shared" si="43"/>
        <v>0</v>
      </c>
      <c r="CA56" s="702">
        <f t="shared" si="44"/>
        <v>0</v>
      </c>
      <c r="CB56" s="482">
        <f t="shared" si="45"/>
        <v>0</v>
      </c>
    </row>
    <row r="57" spans="1:80" s="31" customFormat="1" ht="18.75" customHeight="1" outlineLevel="1" x14ac:dyDescent="0.3">
      <c r="A57" s="344"/>
      <c r="B57" s="29"/>
      <c r="C57" s="30"/>
      <c r="D57" s="30"/>
      <c r="E57" s="1410"/>
      <c r="F57" s="30" t="s">
        <v>15</v>
      </c>
      <c r="G57" s="72">
        <f>ROUND(IF(ISERROR(VLOOKUP(D57,[1]Anual!$B$9:$ES$80,($U$1)-3,0)),0,VLOOKUP(D57,[1]Anual!$B$9:$ES$80,($U$1)-3,0)),0)</f>
        <v>0</v>
      </c>
      <c r="H57" s="658" t="str">
        <f>IF(B57="","",(VLOOKUP(B57,Família!$A:$B,2,0)))</f>
        <v/>
      </c>
      <c r="I57" s="30">
        <f>ROUND(IF(ISERROR(VLOOKUP(D57,[1]Anual!$B$9:$ES$80,($U$1)+5,0)),0,VLOOKUP(D57,[1]Anual!$B$9:$ES$80,($U$1)+5,0)),0)</f>
        <v>0</v>
      </c>
      <c r="J57" s="778"/>
      <c r="K57" s="30" t="str">
        <f t="shared" si="8"/>
        <v>ok</v>
      </c>
      <c r="L57" s="30">
        <f>ROUND(IF(ISERROR(VLOOKUP(D57,[1]Anual!$B$9:$EX$80,$U$1,0)),0,VLOOKUP(D57,[1]Anual!$B$9:$EX$80,$U$1,0)),0)+J57</f>
        <v>0</v>
      </c>
      <c r="M57" s="83">
        <f t="shared" si="20"/>
        <v>0</v>
      </c>
      <c r="N57" s="368"/>
      <c r="O57" s="369"/>
      <c r="P57" s="369"/>
      <c r="Q57" s="369"/>
      <c r="R57" s="369"/>
      <c r="S57" s="369"/>
      <c r="T57" s="369"/>
      <c r="U57" s="383">
        <f t="shared" si="21"/>
        <v>0</v>
      </c>
      <c r="V57" s="383">
        <f t="shared" si="22"/>
        <v>0</v>
      </c>
      <c r="W57" s="240">
        <f t="shared" si="23"/>
        <v>0</v>
      </c>
      <c r="X57" s="368"/>
      <c r="Y57" s="369"/>
      <c r="Z57" s="369"/>
      <c r="AA57" s="369"/>
      <c r="AB57" s="369"/>
      <c r="AC57" s="369"/>
      <c r="AD57" s="369"/>
      <c r="AE57" s="383">
        <f t="shared" si="24"/>
        <v>0</v>
      </c>
      <c r="AF57" s="383">
        <f t="shared" si="25"/>
        <v>0</v>
      </c>
      <c r="AG57" s="240">
        <f t="shared" si="26"/>
        <v>0</v>
      </c>
      <c r="AH57" s="368"/>
      <c r="AI57" s="369"/>
      <c r="AJ57" s="369"/>
      <c r="AK57" s="369"/>
      <c r="AL57" s="369"/>
      <c r="AM57" s="369"/>
      <c r="AN57" s="369"/>
      <c r="AO57" s="383">
        <f t="shared" si="27"/>
        <v>0</v>
      </c>
      <c r="AP57" s="383">
        <f t="shared" si="28"/>
        <v>0</v>
      </c>
      <c r="AQ57" s="240">
        <f t="shared" si="29"/>
        <v>0</v>
      </c>
      <c r="AR57" s="368"/>
      <c r="AS57" s="369"/>
      <c r="AT57" s="369"/>
      <c r="AU57" s="369"/>
      <c r="AV57" s="369"/>
      <c r="AW57" s="369"/>
      <c r="AX57" s="369"/>
      <c r="AY57" s="383">
        <f t="shared" si="30"/>
        <v>0</v>
      </c>
      <c r="AZ57" s="383">
        <f t="shared" si="31"/>
        <v>0</v>
      </c>
      <c r="BA57" s="240">
        <f t="shared" si="32"/>
        <v>0</v>
      </c>
      <c r="BB57" s="368"/>
      <c r="BC57" s="369"/>
      <c r="BD57" s="369"/>
      <c r="BE57" s="369"/>
      <c r="BF57" s="369"/>
      <c r="BG57" s="369"/>
      <c r="BH57" s="369"/>
      <c r="BI57" s="241">
        <f t="shared" si="33"/>
        <v>0</v>
      </c>
      <c r="BJ57" s="241">
        <f t="shared" si="34"/>
        <v>0</v>
      </c>
      <c r="BK57" s="240">
        <f t="shared" si="35"/>
        <v>0</v>
      </c>
      <c r="BL57" s="368"/>
      <c r="BM57" s="369"/>
      <c r="BN57" s="241">
        <f t="shared" si="36"/>
        <v>0</v>
      </c>
      <c r="BO57" s="241">
        <f t="shared" si="37"/>
        <v>0</v>
      </c>
      <c r="BP57" s="240">
        <f t="shared" si="38"/>
        <v>0</v>
      </c>
      <c r="BQ57" s="1690"/>
      <c r="BR57" s="504"/>
      <c r="BS57" s="1423" t="str">
        <f>IF($C57="","",VLOOKUP($C57,'Carga People'!$C$5:$G$309,5,0))</f>
        <v/>
      </c>
      <c r="BT57" s="1423" t="str">
        <f>IF($B57="","",VLOOKUP($B57,RESUMO!$A$5:$AO$34,41,0))</f>
        <v/>
      </c>
      <c r="BV57" s="702">
        <f t="shared" si="39"/>
        <v>0</v>
      </c>
      <c r="BW57" s="702">
        <f t="shared" si="40"/>
        <v>0</v>
      </c>
      <c r="BX57" s="702">
        <f t="shared" si="41"/>
        <v>0</v>
      </c>
      <c r="BY57" s="702">
        <f t="shared" si="42"/>
        <v>0</v>
      </c>
      <c r="BZ57" s="702">
        <f t="shared" si="43"/>
        <v>0</v>
      </c>
      <c r="CA57" s="702">
        <f t="shared" si="44"/>
        <v>0</v>
      </c>
      <c r="CB57" s="482">
        <f t="shared" si="45"/>
        <v>0</v>
      </c>
    </row>
    <row r="58" spans="1:80" s="31" customFormat="1" ht="18.75" customHeight="1" outlineLevel="1" x14ac:dyDescent="0.3">
      <c r="A58" s="344"/>
      <c r="B58" s="29"/>
      <c r="C58" s="30"/>
      <c r="D58" s="30"/>
      <c r="E58" s="1410"/>
      <c r="F58" s="30" t="s">
        <v>15</v>
      </c>
      <c r="G58" s="72">
        <f>ROUND(IF(ISERROR(VLOOKUP(D58,[1]Anual!$B$9:$ES$80,($U$1)-3,0)),0,VLOOKUP(D58,[1]Anual!$B$9:$ES$80,($U$1)-3,0)),0)</f>
        <v>0</v>
      </c>
      <c r="H58" s="658" t="str">
        <f>IF(B58="","",(VLOOKUP(B58,Família!$A:$B,2,0)))</f>
        <v/>
      </c>
      <c r="I58" s="30">
        <f>ROUND(IF(ISERROR(VLOOKUP(D58,[1]Anual!$B$9:$ES$80,($U$1)+5,0)),0,VLOOKUP(D58,[1]Anual!$B$9:$ES$80,($U$1)+5,0)),0)</f>
        <v>0</v>
      </c>
      <c r="J58" s="778"/>
      <c r="K58" s="30" t="str">
        <f t="shared" si="8"/>
        <v>ok</v>
      </c>
      <c r="L58" s="30">
        <f>ROUND(IF(ISERROR(VLOOKUP(D58,[1]Anual!$B$9:$EX$80,$U$1,0)),0,VLOOKUP(D58,[1]Anual!$B$9:$EX$80,$U$1,0)),0)+J58</f>
        <v>0</v>
      </c>
      <c r="M58" s="83">
        <f t="shared" si="20"/>
        <v>0</v>
      </c>
      <c r="N58" s="368"/>
      <c r="O58" s="369"/>
      <c r="P58" s="369"/>
      <c r="Q58" s="369"/>
      <c r="R58" s="369"/>
      <c r="S58" s="369"/>
      <c r="T58" s="369"/>
      <c r="U58" s="383">
        <f t="shared" si="21"/>
        <v>0</v>
      </c>
      <c r="V58" s="383">
        <f t="shared" si="22"/>
        <v>0</v>
      </c>
      <c r="W58" s="240">
        <f t="shared" si="23"/>
        <v>0</v>
      </c>
      <c r="X58" s="368"/>
      <c r="Y58" s="369"/>
      <c r="Z58" s="369"/>
      <c r="AA58" s="369"/>
      <c r="AB58" s="369"/>
      <c r="AC58" s="369"/>
      <c r="AD58" s="369"/>
      <c r="AE58" s="383">
        <f t="shared" si="24"/>
        <v>0</v>
      </c>
      <c r="AF58" s="383">
        <f t="shared" si="25"/>
        <v>0</v>
      </c>
      <c r="AG58" s="240">
        <f t="shared" si="26"/>
        <v>0</v>
      </c>
      <c r="AH58" s="368"/>
      <c r="AI58" s="369"/>
      <c r="AJ58" s="369"/>
      <c r="AK58" s="369"/>
      <c r="AL58" s="369"/>
      <c r="AM58" s="369"/>
      <c r="AN58" s="369"/>
      <c r="AO58" s="383">
        <f t="shared" si="27"/>
        <v>0</v>
      </c>
      <c r="AP58" s="383">
        <f t="shared" si="28"/>
        <v>0</v>
      </c>
      <c r="AQ58" s="240">
        <f t="shared" si="29"/>
        <v>0</v>
      </c>
      <c r="AR58" s="368"/>
      <c r="AS58" s="369"/>
      <c r="AT58" s="369"/>
      <c r="AU58" s="369"/>
      <c r="AV58" s="369"/>
      <c r="AW58" s="369"/>
      <c r="AX58" s="369"/>
      <c r="AY58" s="383">
        <f t="shared" si="30"/>
        <v>0</v>
      </c>
      <c r="AZ58" s="383">
        <f t="shared" si="31"/>
        <v>0</v>
      </c>
      <c r="BA58" s="240">
        <f t="shared" si="32"/>
        <v>0</v>
      </c>
      <c r="BB58" s="368"/>
      <c r="BC58" s="369"/>
      <c r="BD58" s="369"/>
      <c r="BE58" s="369"/>
      <c r="BF58" s="369"/>
      <c r="BG58" s="369"/>
      <c r="BH58" s="369"/>
      <c r="BI58" s="241">
        <f t="shared" si="33"/>
        <v>0</v>
      </c>
      <c r="BJ58" s="241">
        <f t="shared" si="34"/>
        <v>0</v>
      </c>
      <c r="BK58" s="240">
        <f t="shared" si="35"/>
        <v>0</v>
      </c>
      <c r="BL58" s="368"/>
      <c r="BM58" s="369"/>
      <c r="BN58" s="241">
        <f t="shared" si="36"/>
        <v>0</v>
      </c>
      <c r="BO58" s="241">
        <f t="shared" si="37"/>
        <v>0</v>
      </c>
      <c r="BP58" s="240">
        <f t="shared" si="38"/>
        <v>0</v>
      </c>
      <c r="BQ58" s="1692"/>
      <c r="BR58" s="504"/>
      <c r="BS58" s="1423" t="str">
        <f>IF($C58="","",VLOOKUP($C58,'Carga People'!$C$5:$G$309,5,0))</f>
        <v/>
      </c>
      <c r="BT58" s="1423" t="str">
        <f>IF($B58="","",VLOOKUP($B58,RESUMO!$A$5:$AO$34,41,0))</f>
        <v/>
      </c>
      <c r="BV58" s="702">
        <f t="shared" si="39"/>
        <v>0</v>
      </c>
      <c r="BW58" s="702">
        <f t="shared" si="40"/>
        <v>0</v>
      </c>
      <c r="BX58" s="702">
        <f t="shared" si="41"/>
        <v>0</v>
      </c>
      <c r="BY58" s="702">
        <f t="shared" si="42"/>
        <v>0</v>
      </c>
      <c r="BZ58" s="702">
        <f t="shared" si="43"/>
        <v>0</v>
      </c>
      <c r="CA58" s="702">
        <f t="shared" si="44"/>
        <v>0</v>
      </c>
      <c r="CB58" s="482">
        <f t="shared" si="45"/>
        <v>0</v>
      </c>
    </row>
    <row r="59" spans="1:80" s="31" customFormat="1" ht="18.75" customHeight="1" x14ac:dyDescent="0.3">
      <c r="A59" s="461" t="s">
        <v>173</v>
      </c>
      <c r="B59" s="458" t="s">
        <v>314</v>
      </c>
      <c r="C59" s="459" t="s">
        <v>358</v>
      </c>
      <c r="D59" s="459" t="s">
        <v>345</v>
      </c>
      <c r="E59" s="1412" t="s">
        <v>940</v>
      </c>
      <c r="F59" s="459" t="s">
        <v>15</v>
      </c>
      <c r="G59" s="241">
        <f>ROUND(IF(ISERROR(VLOOKUP(D59,[1]Anual!$B$9:$ES$80,($U$1)-3,0)),0,VLOOKUP(D59,[1]Anual!$B$9:$ES$80,($U$1)-3,0)),0)</f>
        <v>0</v>
      </c>
      <c r="H59" s="658" t="str">
        <f>IF(B59="","",(VLOOKUP(B59,Família!$A:$B,2,0)))</f>
        <v>LA</v>
      </c>
      <c r="I59" s="459">
        <f>ROUND(IF(ISERROR(VLOOKUP(D59,[1]Anual!$B$9:$ES$80,($U$1)+5,0)),0,VLOOKUP(D59,[1]Anual!$B$9:$ES$80,($U$1)+5,0)),0)</f>
        <v>0</v>
      </c>
      <c r="J59" s="778"/>
      <c r="K59" s="459" t="str">
        <f t="shared" si="8"/>
        <v>ok</v>
      </c>
      <c r="L59" s="459">
        <f>ROUND(IF(ISERROR(VLOOKUP(D59,[1]Anual!$B$9:$EX$80,$U$1,0)),0,VLOOKUP(D59,[1]Anual!$B$9:$EX$80,$U$1,0)),0)+J59</f>
        <v>0</v>
      </c>
      <c r="M59" s="460">
        <f t="shared" si="20"/>
        <v>0</v>
      </c>
      <c r="N59" s="458">
        <f t="shared" ref="N59:T59" si="126">ROUND(N136-SUM(N60:N64),0)</f>
        <v>0</v>
      </c>
      <c r="O59" s="459">
        <f t="shared" si="126"/>
        <v>0</v>
      </c>
      <c r="P59" s="459">
        <f t="shared" si="126"/>
        <v>0</v>
      </c>
      <c r="Q59" s="459">
        <f t="shared" si="126"/>
        <v>0</v>
      </c>
      <c r="R59" s="459">
        <f t="shared" si="126"/>
        <v>0</v>
      </c>
      <c r="S59" s="459">
        <f t="shared" si="126"/>
        <v>0</v>
      </c>
      <c r="T59" s="459">
        <f t="shared" si="126"/>
        <v>0</v>
      </c>
      <c r="U59" s="241">
        <f t="shared" si="21"/>
        <v>0</v>
      </c>
      <c r="V59" s="241">
        <f t="shared" si="22"/>
        <v>0</v>
      </c>
      <c r="W59" s="240">
        <f t="shared" si="23"/>
        <v>0</v>
      </c>
      <c r="X59" s="458">
        <f t="shared" ref="X59:AD59" si="127">ROUND(X136-SUM(X60:X64),0)</f>
        <v>0</v>
      </c>
      <c r="Y59" s="459">
        <f t="shared" si="127"/>
        <v>0</v>
      </c>
      <c r="Z59" s="462">
        <f t="shared" si="127"/>
        <v>0</v>
      </c>
      <c r="AA59" s="459">
        <f t="shared" si="127"/>
        <v>0</v>
      </c>
      <c r="AB59" s="459">
        <f t="shared" si="127"/>
        <v>0</v>
      </c>
      <c r="AC59" s="459">
        <f t="shared" si="127"/>
        <v>0</v>
      </c>
      <c r="AD59" s="459">
        <f t="shared" si="127"/>
        <v>0</v>
      </c>
      <c r="AE59" s="241">
        <f t="shared" si="24"/>
        <v>0</v>
      </c>
      <c r="AF59" s="241">
        <f t="shared" si="25"/>
        <v>0</v>
      </c>
      <c r="AG59" s="240">
        <f t="shared" si="26"/>
        <v>0</v>
      </c>
      <c r="AH59" s="458">
        <f t="shared" ref="AH59:AN59" si="128">ROUND(AH136-SUM(AH60:AH64),0)</f>
        <v>0</v>
      </c>
      <c r="AI59" s="459">
        <f t="shared" si="128"/>
        <v>0</v>
      </c>
      <c r="AJ59" s="459">
        <f t="shared" si="128"/>
        <v>0</v>
      </c>
      <c r="AK59" s="459">
        <f t="shared" si="128"/>
        <v>0</v>
      </c>
      <c r="AL59" s="459">
        <f t="shared" si="128"/>
        <v>0</v>
      </c>
      <c r="AM59" s="459">
        <f t="shared" si="128"/>
        <v>0</v>
      </c>
      <c r="AN59" s="459">
        <f t="shared" si="128"/>
        <v>0</v>
      </c>
      <c r="AO59" s="241">
        <f t="shared" si="27"/>
        <v>0</v>
      </c>
      <c r="AP59" s="241">
        <f t="shared" si="28"/>
        <v>0</v>
      </c>
      <c r="AQ59" s="240">
        <f t="shared" si="29"/>
        <v>0</v>
      </c>
      <c r="AR59" s="458">
        <f t="shared" ref="AR59:AX59" si="129">ROUND(AR136-SUM(AR60:AR64),0)</f>
        <v>0</v>
      </c>
      <c r="AS59" s="459">
        <f t="shared" si="129"/>
        <v>0</v>
      </c>
      <c r="AT59" s="462">
        <f t="shared" si="129"/>
        <v>0</v>
      </c>
      <c r="AU59" s="459">
        <f t="shared" si="129"/>
        <v>0</v>
      </c>
      <c r="AV59" s="459">
        <f t="shared" si="129"/>
        <v>0</v>
      </c>
      <c r="AW59" s="459">
        <f t="shared" si="129"/>
        <v>0</v>
      </c>
      <c r="AX59" s="459">
        <f t="shared" si="129"/>
        <v>0</v>
      </c>
      <c r="AY59" s="241">
        <f t="shared" si="30"/>
        <v>0</v>
      </c>
      <c r="AZ59" s="241">
        <f t="shared" si="31"/>
        <v>0</v>
      </c>
      <c r="BA59" s="240">
        <f t="shared" si="32"/>
        <v>0</v>
      </c>
      <c r="BB59" s="458">
        <f t="shared" ref="BB59:BH59" si="130">ROUND(BB136-SUM(BB60:BB64),0)</f>
        <v>0</v>
      </c>
      <c r="BC59" s="459">
        <f t="shared" si="130"/>
        <v>0</v>
      </c>
      <c r="BD59" s="459">
        <f t="shared" si="130"/>
        <v>0</v>
      </c>
      <c r="BE59" s="459">
        <f t="shared" si="130"/>
        <v>0</v>
      </c>
      <c r="BF59" s="459">
        <f t="shared" si="130"/>
        <v>0</v>
      </c>
      <c r="BG59" s="459">
        <f t="shared" si="130"/>
        <v>0</v>
      </c>
      <c r="BH59" s="459">
        <f t="shared" si="130"/>
        <v>0</v>
      </c>
      <c r="BI59" s="241">
        <f t="shared" si="33"/>
        <v>0</v>
      </c>
      <c r="BJ59" s="241">
        <f t="shared" si="34"/>
        <v>0</v>
      </c>
      <c r="BK59" s="240">
        <f t="shared" si="35"/>
        <v>0</v>
      </c>
      <c r="BL59" s="458">
        <f>ROUND(BL136-SUM(BL60:BL64),0)</f>
        <v>0</v>
      </c>
      <c r="BM59" s="459">
        <f>ROUND(BM136-SUM(BM60:BM64),0)</f>
        <v>0</v>
      </c>
      <c r="BN59" s="241">
        <f t="shared" si="36"/>
        <v>0</v>
      </c>
      <c r="BO59" s="241">
        <f t="shared" si="37"/>
        <v>0</v>
      </c>
      <c r="BP59" s="240">
        <f t="shared" si="38"/>
        <v>0</v>
      </c>
      <c r="BQ59" s="1689">
        <f>SUM(M59:M64)</f>
        <v>0</v>
      </c>
      <c r="BR59" s="504"/>
      <c r="BS59" s="1423" t="e">
        <f>IF($C59="","",VLOOKUP($C59,'Carga People'!$C$5:$G$309,5,0))</f>
        <v>#N/A</v>
      </c>
      <c r="BT59" s="1423">
        <f>IF($B59="","",VLOOKUP($B59,RESUMO!$A$5:$AO$34,41,0))</f>
        <v>15</v>
      </c>
      <c r="BV59" s="702">
        <f t="shared" si="39"/>
        <v>0</v>
      </c>
      <c r="BW59" s="702">
        <f t="shared" si="40"/>
        <v>0</v>
      </c>
      <c r="BX59" s="702">
        <f t="shared" si="41"/>
        <v>0</v>
      </c>
      <c r="BY59" s="702">
        <f t="shared" si="42"/>
        <v>0</v>
      </c>
      <c r="BZ59" s="702">
        <f t="shared" si="43"/>
        <v>0</v>
      </c>
      <c r="CA59" s="702">
        <f t="shared" si="44"/>
        <v>0</v>
      </c>
      <c r="CB59" s="482">
        <f t="shared" si="45"/>
        <v>0</v>
      </c>
    </row>
    <row r="60" spans="1:80" s="31" customFormat="1" ht="18.75" customHeight="1" x14ac:dyDescent="0.3">
      <c r="A60" s="344" t="s">
        <v>173</v>
      </c>
      <c r="B60" s="29" t="s">
        <v>314</v>
      </c>
      <c r="C60" s="30" t="s">
        <v>359</v>
      </c>
      <c r="D60" s="30" t="s">
        <v>346</v>
      </c>
      <c r="E60" s="1410" t="s">
        <v>941</v>
      </c>
      <c r="F60" s="30" t="s">
        <v>15</v>
      </c>
      <c r="G60" s="72">
        <f>ROUND(IF(ISERROR(VLOOKUP(D60,[1]Anual!$B$9:$ES$80,($U$1)-3,0)),0,VLOOKUP(D60,[1]Anual!$B$9:$ES$80,($U$1)-3,0)),0)</f>
        <v>0</v>
      </c>
      <c r="H60" s="658" t="str">
        <f>IF(B60="","",(VLOOKUP(B60,Família!$A:$B,2,0)))</f>
        <v>LA</v>
      </c>
      <c r="I60" s="30">
        <f>ROUND(IF(ISERROR(VLOOKUP(D60,[1]Anual!$B$9:$ES$80,($U$1)+5,0)),0,VLOOKUP(D60,[1]Anual!$B$9:$ES$80,($U$1)+5,0)),0)</f>
        <v>0</v>
      </c>
      <c r="J60" s="778"/>
      <c r="K60" s="30" t="str">
        <f t="shared" si="8"/>
        <v>ok</v>
      </c>
      <c r="L60" s="30">
        <f>ROUND(IF(ISERROR(VLOOKUP(D60,[1]Anual!$B$9:$EX$80,$U$1,0)),0,VLOOKUP(D60,[1]Anual!$B$9:$EX$80,$U$1,0)),0)+J60</f>
        <v>0</v>
      </c>
      <c r="M60" s="366">
        <f t="shared" si="20"/>
        <v>0</v>
      </c>
      <c r="N60" s="368"/>
      <c r="O60" s="369"/>
      <c r="P60" s="369"/>
      <c r="Q60" s="369"/>
      <c r="R60" s="369"/>
      <c r="S60" s="369"/>
      <c r="T60" s="369"/>
      <c r="U60" s="383">
        <f t="shared" si="21"/>
        <v>0</v>
      </c>
      <c r="V60" s="383">
        <f t="shared" si="22"/>
        <v>0</v>
      </c>
      <c r="W60" s="240">
        <f t="shared" si="23"/>
        <v>0</v>
      </c>
      <c r="X60" s="368"/>
      <c r="Y60" s="369"/>
      <c r="Z60" s="402"/>
      <c r="AA60" s="369"/>
      <c r="AB60" s="369"/>
      <c r="AC60" s="369"/>
      <c r="AD60" s="369"/>
      <c r="AE60" s="383">
        <f t="shared" si="24"/>
        <v>0</v>
      </c>
      <c r="AF60" s="383">
        <f t="shared" si="25"/>
        <v>0</v>
      </c>
      <c r="AG60" s="240">
        <f t="shared" si="26"/>
        <v>0</v>
      </c>
      <c r="AH60" s="368"/>
      <c r="AI60" s="369"/>
      <c r="AJ60" s="369"/>
      <c r="AK60" s="369"/>
      <c r="AL60" s="369"/>
      <c r="AM60" s="369"/>
      <c r="AN60" s="369"/>
      <c r="AO60" s="383">
        <f t="shared" si="27"/>
        <v>0</v>
      </c>
      <c r="AP60" s="383">
        <f t="shared" si="28"/>
        <v>0</v>
      </c>
      <c r="AQ60" s="240">
        <f t="shared" si="29"/>
        <v>0</v>
      </c>
      <c r="AR60" s="368"/>
      <c r="AS60" s="369"/>
      <c r="AT60" s="402"/>
      <c r="AU60" s="369"/>
      <c r="AV60" s="369"/>
      <c r="AW60" s="369"/>
      <c r="AX60" s="369"/>
      <c r="AY60" s="383">
        <f t="shared" si="30"/>
        <v>0</v>
      </c>
      <c r="AZ60" s="383">
        <f t="shared" si="31"/>
        <v>0</v>
      </c>
      <c r="BA60" s="240">
        <f t="shared" si="32"/>
        <v>0</v>
      </c>
      <c r="BB60" s="368"/>
      <c r="BC60" s="369"/>
      <c r="BD60" s="369"/>
      <c r="BE60" s="369"/>
      <c r="BF60" s="369"/>
      <c r="BG60" s="369"/>
      <c r="BH60" s="369"/>
      <c r="BI60" s="241">
        <f t="shared" si="33"/>
        <v>0</v>
      </c>
      <c r="BJ60" s="241">
        <f t="shared" si="34"/>
        <v>0</v>
      </c>
      <c r="BK60" s="240">
        <f t="shared" si="35"/>
        <v>0</v>
      </c>
      <c r="BL60" s="368"/>
      <c r="BM60" s="369"/>
      <c r="BN60" s="241">
        <f t="shared" si="36"/>
        <v>0</v>
      </c>
      <c r="BO60" s="241">
        <f t="shared" si="37"/>
        <v>0</v>
      </c>
      <c r="BP60" s="240">
        <f t="shared" si="38"/>
        <v>0</v>
      </c>
      <c r="BQ60" s="1690"/>
      <c r="BR60" s="504"/>
      <c r="BS60" s="1423" t="e">
        <f>IF($C60="","",VLOOKUP($C60,'Carga People'!$C$5:$G$309,5,0))</f>
        <v>#N/A</v>
      </c>
      <c r="BT60" s="1423">
        <f>IF($B60="","",VLOOKUP($B60,RESUMO!$A$5:$AO$34,41,0))</f>
        <v>15</v>
      </c>
      <c r="BV60" s="702">
        <f t="shared" si="39"/>
        <v>0</v>
      </c>
      <c r="BW60" s="702">
        <f t="shared" si="40"/>
        <v>0</v>
      </c>
      <c r="BX60" s="702">
        <f t="shared" si="41"/>
        <v>0</v>
      </c>
      <c r="BY60" s="702">
        <f t="shared" si="42"/>
        <v>0</v>
      </c>
      <c r="BZ60" s="702">
        <f t="shared" si="43"/>
        <v>0</v>
      </c>
      <c r="CA60" s="702">
        <f t="shared" si="44"/>
        <v>0</v>
      </c>
      <c r="CB60" s="482">
        <f t="shared" si="45"/>
        <v>0</v>
      </c>
    </row>
    <row r="61" spans="1:80" s="31" customFormat="1" ht="18.75" customHeight="1" outlineLevel="1" x14ac:dyDescent="0.3">
      <c r="A61" s="344"/>
      <c r="B61" s="548"/>
      <c r="C61" s="153"/>
      <c r="D61" s="30"/>
      <c r="E61" s="1410"/>
      <c r="F61" s="30" t="s">
        <v>15</v>
      </c>
      <c r="G61" s="72">
        <f>ROUND(IF(ISERROR(VLOOKUP(D61,[1]Anual!$B$9:$ES$80,($U$1)-3,0)),0,VLOOKUP(D61,[1]Anual!$B$9:$ES$80,($U$1)-3,0)),0)</f>
        <v>0</v>
      </c>
      <c r="H61" s="658" t="str">
        <f>IF(B61="","",(VLOOKUP(B61,Família!$A:$B,2,0)))</f>
        <v/>
      </c>
      <c r="I61" s="30">
        <f>ROUND(IF(ISERROR(VLOOKUP(D61,[1]Anual!$B$9:$ES$80,($U$1)+5,0)),0,VLOOKUP(D61,[1]Anual!$B$9:$ES$80,($U$1)+5,0)),0)</f>
        <v>0</v>
      </c>
      <c r="J61" s="778"/>
      <c r="K61" s="30" t="str">
        <f t="shared" si="8"/>
        <v>ok</v>
      </c>
      <c r="L61" s="30">
        <f>ROUND(IF(ISERROR(VLOOKUP(D61,[1]Anual!$B$9:$EX$80,$U$1,0)),0,VLOOKUP(D61,[1]Anual!$B$9:$EX$80,$U$1,0)),0)+J61</f>
        <v>0</v>
      </c>
      <c r="M61" s="83">
        <f t="shared" si="20"/>
        <v>0</v>
      </c>
      <c r="N61" s="368"/>
      <c r="O61" s="369"/>
      <c r="P61" s="369"/>
      <c r="Q61" s="369"/>
      <c r="R61" s="369"/>
      <c r="S61" s="369"/>
      <c r="T61" s="369"/>
      <c r="U61" s="383">
        <f t="shared" si="21"/>
        <v>0</v>
      </c>
      <c r="V61" s="383">
        <f t="shared" si="22"/>
        <v>0</v>
      </c>
      <c r="W61" s="240">
        <f t="shared" si="23"/>
        <v>0</v>
      </c>
      <c r="X61" s="368"/>
      <c r="Y61" s="369"/>
      <c r="Z61" s="369"/>
      <c r="AA61" s="369"/>
      <c r="AB61" s="369"/>
      <c r="AC61" s="369"/>
      <c r="AD61" s="369"/>
      <c r="AE61" s="383">
        <f t="shared" si="24"/>
        <v>0</v>
      </c>
      <c r="AF61" s="383">
        <f t="shared" si="25"/>
        <v>0</v>
      </c>
      <c r="AG61" s="240">
        <f t="shared" si="26"/>
        <v>0</v>
      </c>
      <c r="AH61" s="368"/>
      <c r="AI61" s="369"/>
      <c r="AJ61" s="369"/>
      <c r="AK61" s="369"/>
      <c r="AL61" s="369"/>
      <c r="AM61" s="369"/>
      <c r="AN61" s="369"/>
      <c r="AO61" s="383">
        <f t="shared" si="27"/>
        <v>0</v>
      </c>
      <c r="AP61" s="383">
        <f t="shared" si="28"/>
        <v>0</v>
      </c>
      <c r="AQ61" s="240">
        <f t="shared" si="29"/>
        <v>0</v>
      </c>
      <c r="AR61" s="368"/>
      <c r="AS61" s="369"/>
      <c r="AT61" s="369"/>
      <c r="AU61" s="369"/>
      <c r="AV61" s="369"/>
      <c r="AW61" s="369"/>
      <c r="AX61" s="369"/>
      <c r="AY61" s="383">
        <f t="shared" si="30"/>
        <v>0</v>
      </c>
      <c r="AZ61" s="383">
        <f t="shared" si="31"/>
        <v>0</v>
      </c>
      <c r="BA61" s="240">
        <f t="shared" si="32"/>
        <v>0</v>
      </c>
      <c r="BB61" s="368"/>
      <c r="BC61" s="369"/>
      <c r="BD61" s="369"/>
      <c r="BE61" s="369"/>
      <c r="BF61" s="369"/>
      <c r="BG61" s="369"/>
      <c r="BH61" s="369"/>
      <c r="BI61" s="241">
        <f t="shared" si="33"/>
        <v>0</v>
      </c>
      <c r="BJ61" s="241">
        <f t="shared" si="34"/>
        <v>0</v>
      </c>
      <c r="BK61" s="240">
        <f t="shared" si="35"/>
        <v>0</v>
      </c>
      <c r="BL61" s="368"/>
      <c r="BM61" s="369"/>
      <c r="BN61" s="241">
        <f t="shared" si="36"/>
        <v>0</v>
      </c>
      <c r="BO61" s="241">
        <f t="shared" si="37"/>
        <v>0</v>
      </c>
      <c r="BP61" s="240">
        <f t="shared" si="38"/>
        <v>0</v>
      </c>
      <c r="BQ61" s="1690"/>
      <c r="BR61" s="504"/>
      <c r="BS61" s="1423" t="str">
        <f>IF($C61="","",VLOOKUP($C61,'Carga People'!$C$5:$G$309,5,0))</f>
        <v/>
      </c>
      <c r="BT61" s="1423" t="str">
        <f>IF($B61="","",VLOOKUP($B61,RESUMO!$A$5:$AO$34,41,0))</f>
        <v/>
      </c>
      <c r="BV61" s="702">
        <f t="shared" si="39"/>
        <v>0</v>
      </c>
      <c r="BW61" s="702">
        <f t="shared" si="40"/>
        <v>0</v>
      </c>
      <c r="BX61" s="702">
        <f t="shared" si="41"/>
        <v>0</v>
      </c>
      <c r="BY61" s="702">
        <f t="shared" si="42"/>
        <v>0</v>
      </c>
      <c r="BZ61" s="702">
        <f t="shared" si="43"/>
        <v>0</v>
      </c>
      <c r="CA61" s="702">
        <f t="shared" si="44"/>
        <v>0</v>
      </c>
      <c r="CB61" s="482">
        <f t="shared" si="45"/>
        <v>0</v>
      </c>
    </row>
    <row r="62" spans="1:80" s="31" customFormat="1" ht="18.75" customHeight="1" outlineLevel="1" x14ac:dyDescent="0.3">
      <c r="A62" s="344"/>
      <c r="B62" s="548"/>
      <c r="C62" s="153"/>
      <c r="D62" s="30"/>
      <c r="E62" s="1410"/>
      <c r="F62" s="30" t="s">
        <v>15</v>
      </c>
      <c r="G62" s="72">
        <f>ROUND(IF(ISERROR(VLOOKUP(D62,[1]Anual!$B$9:$ES$80,($U$1)-3,0)),0,VLOOKUP(D62,[1]Anual!$B$9:$ES$80,($U$1)-3,0)),0)</f>
        <v>0</v>
      </c>
      <c r="H62" s="658" t="str">
        <f>IF(B62="","",(VLOOKUP(B62,Família!$A:$B,2,0)))</f>
        <v/>
      </c>
      <c r="I62" s="30">
        <f>ROUND(IF(ISERROR(VLOOKUP(D62,[1]Anual!$B$9:$ES$80,($U$1)+5,0)),0,VLOOKUP(D62,[1]Anual!$B$9:$ES$80,($U$1)+5,0)),0)</f>
        <v>0</v>
      </c>
      <c r="J62" s="778"/>
      <c r="K62" s="30" t="str">
        <f t="shared" si="8"/>
        <v>ok</v>
      </c>
      <c r="L62" s="30">
        <f>ROUND(IF(ISERROR(VLOOKUP(D62,[1]Anual!$B$9:$EX$80,$U$1,0)),0,VLOOKUP(D62,[1]Anual!$B$9:$EX$80,$U$1,0)),0)+J62</f>
        <v>0</v>
      </c>
      <c r="M62" s="83">
        <f t="shared" si="20"/>
        <v>0</v>
      </c>
      <c r="N62" s="368"/>
      <c r="O62" s="369"/>
      <c r="P62" s="369"/>
      <c r="Q62" s="369"/>
      <c r="R62" s="369"/>
      <c r="S62" s="369"/>
      <c r="T62" s="369"/>
      <c r="U62" s="383">
        <f t="shared" si="21"/>
        <v>0</v>
      </c>
      <c r="V62" s="383">
        <f t="shared" si="22"/>
        <v>0</v>
      </c>
      <c r="W62" s="240">
        <f t="shared" si="23"/>
        <v>0</v>
      </c>
      <c r="X62" s="368"/>
      <c r="Y62" s="369"/>
      <c r="Z62" s="369"/>
      <c r="AA62" s="369"/>
      <c r="AB62" s="369"/>
      <c r="AC62" s="369"/>
      <c r="AD62" s="369"/>
      <c r="AE62" s="383">
        <f t="shared" si="24"/>
        <v>0</v>
      </c>
      <c r="AF62" s="383">
        <f t="shared" si="25"/>
        <v>0</v>
      </c>
      <c r="AG62" s="240">
        <f t="shared" si="26"/>
        <v>0</v>
      </c>
      <c r="AH62" s="368"/>
      <c r="AI62" s="369"/>
      <c r="AJ62" s="369"/>
      <c r="AK62" s="369"/>
      <c r="AL62" s="369"/>
      <c r="AM62" s="369"/>
      <c r="AN62" s="369"/>
      <c r="AO62" s="383">
        <f t="shared" si="27"/>
        <v>0</v>
      </c>
      <c r="AP62" s="383">
        <f t="shared" si="28"/>
        <v>0</v>
      </c>
      <c r="AQ62" s="240">
        <f t="shared" si="29"/>
        <v>0</v>
      </c>
      <c r="AR62" s="368"/>
      <c r="AS62" s="369"/>
      <c r="AT62" s="369"/>
      <c r="AU62" s="369"/>
      <c r="AV62" s="369"/>
      <c r="AW62" s="369"/>
      <c r="AX62" s="369"/>
      <c r="AY62" s="383">
        <f t="shared" si="30"/>
        <v>0</v>
      </c>
      <c r="AZ62" s="383">
        <f t="shared" si="31"/>
        <v>0</v>
      </c>
      <c r="BA62" s="240">
        <f t="shared" si="32"/>
        <v>0</v>
      </c>
      <c r="BB62" s="368"/>
      <c r="BC62" s="369"/>
      <c r="BD62" s="369"/>
      <c r="BE62" s="369"/>
      <c r="BF62" s="369"/>
      <c r="BG62" s="369"/>
      <c r="BH62" s="369"/>
      <c r="BI62" s="241">
        <f t="shared" si="33"/>
        <v>0</v>
      </c>
      <c r="BJ62" s="241">
        <f t="shared" si="34"/>
        <v>0</v>
      </c>
      <c r="BK62" s="240">
        <f t="shared" si="35"/>
        <v>0</v>
      </c>
      <c r="BL62" s="368"/>
      <c r="BM62" s="369"/>
      <c r="BN62" s="241">
        <f t="shared" si="36"/>
        <v>0</v>
      </c>
      <c r="BO62" s="241">
        <f t="shared" si="37"/>
        <v>0</v>
      </c>
      <c r="BP62" s="240">
        <f t="shared" si="38"/>
        <v>0</v>
      </c>
      <c r="BQ62" s="1690"/>
      <c r="BR62" s="504"/>
      <c r="BS62" s="1423" t="str">
        <f>IF($C62="","",VLOOKUP($C62,'Carga People'!$C$5:$G$309,5,0))</f>
        <v/>
      </c>
      <c r="BT62" s="1423" t="str">
        <f>IF($B62="","",VLOOKUP($B62,RESUMO!$A$5:$AO$34,41,0))</f>
        <v/>
      </c>
      <c r="BV62" s="702">
        <f t="shared" si="39"/>
        <v>0</v>
      </c>
      <c r="BW62" s="702">
        <f t="shared" si="40"/>
        <v>0</v>
      </c>
      <c r="BX62" s="702">
        <f t="shared" si="41"/>
        <v>0</v>
      </c>
      <c r="BY62" s="702">
        <f t="shared" si="42"/>
        <v>0</v>
      </c>
      <c r="BZ62" s="702">
        <f t="shared" si="43"/>
        <v>0</v>
      </c>
      <c r="CA62" s="702">
        <f t="shared" si="44"/>
        <v>0</v>
      </c>
      <c r="CB62" s="482">
        <f t="shared" si="45"/>
        <v>0</v>
      </c>
    </row>
    <row r="63" spans="1:80" s="31" customFormat="1" ht="18.75" customHeight="1" outlineLevel="1" x14ac:dyDescent="0.3">
      <c r="A63" s="344"/>
      <c r="B63" s="29"/>
      <c r="C63" s="30"/>
      <c r="D63" s="30"/>
      <c r="E63" s="1410"/>
      <c r="F63" s="30" t="s">
        <v>15</v>
      </c>
      <c r="G63" s="72">
        <f>ROUND(IF(ISERROR(VLOOKUP(D63,[1]Anual!$B$9:$ES$80,($U$1)-3,0)),0,VLOOKUP(D63,[1]Anual!$B$9:$ES$80,($U$1)-3,0)),0)</f>
        <v>0</v>
      </c>
      <c r="H63" s="658" t="str">
        <f>IF(B63="","",(VLOOKUP(B63,Família!$A:$B,2,0)))</f>
        <v/>
      </c>
      <c r="I63" s="30">
        <f>ROUND(IF(ISERROR(VLOOKUP(D63,[1]Anual!$B$9:$ES$80,($U$1)+5,0)),0,VLOOKUP(D63,[1]Anual!$B$9:$ES$80,($U$1)+5,0)),0)</f>
        <v>0</v>
      </c>
      <c r="J63" s="778"/>
      <c r="K63" s="30" t="str">
        <f t="shared" si="8"/>
        <v>ok</v>
      </c>
      <c r="L63" s="30">
        <f>ROUND(IF(ISERROR(VLOOKUP(D63,[1]Anual!$B$9:$EX$80,$U$1,0)),0,VLOOKUP(D63,[1]Anual!$B$9:$EX$80,$U$1,0)),0)+J63</f>
        <v>0</v>
      </c>
      <c r="M63" s="83">
        <f t="shared" ref="M63:M64" si="131">SUM(U63,AE63,AO63,AY63,BI63,BN63)</f>
        <v>0</v>
      </c>
      <c r="N63" s="368"/>
      <c r="O63" s="369"/>
      <c r="P63" s="369"/>
      <c r="Q63" s="369"/>
      <c r="R63" s="369"/>
      <c r="S63" s="369"/>
      <c r="T63" s="369"/>
      <c r="U63" s="383">
        <f t="shared" si="21"/>
        <v>0</v>
      </c>
      <c r="V63" s="383">
        <f t="shared" si="22"/>
        <v>0</v>
      </c>
      <c r="W63" s="240">
        <f t="shared" si="23"/>
        <v>0</v>
      </c>
      <c r="X63" s="368"/>
      <c r="Y63" s="369"/>
      <c r="Z63" s="369"/>
      <c r="AA63" s="369"/>
      <c r="AB63" s="369"/>
      <c r="AC63" s="369"/>
      <c r="AD63" s="369"/>
      <c r="AE63" s="383">
        <f t="shared" si="24"/>
        <v>0</v>
      </c>
      <c r="AF63" s="383">
        <f t="shared" si="25"/>
        <v>0</v>
      </c>
      <c r="AG63" s="240">
        <f t="shared" si="26"/>
        <v>0</v>
      </c>
      <c r="AH63" s="368"/>
      <c r="AI63" s="369"/>
      <c r="AJ63" s="369"/>
      <c r="AK63" s="369"/>
      <c r="AL63" s="369"/>
      <c r="AM63" s="369"/>
      <c r="AN63" s="369"/>
      <c r="AO63" s="383">
        <f t="shared" si="27"/>
        <v>0</v>
      </c>
      <c r="AP63" s="383">
        <f t="shared" si="28"/>
        <v>0</v>
      </c>
      <c r="AQ63" s="240">
        <f t="shared" si="29"/>
        <v>0</v>
      </c>
      <c r="AR63" s="368"/>
      <c r="AS63" s="369"/>
      <c r="AT63" s="369"/>
      <c r="AU63" s="369"/>
      <c r="AV63" s="369"/>
      <c r="AW63" s="369"/>
      <c r="AX63" s="369"/>
      <c r="AY63" s="383">
        <f t="shared" si="30"/>
        <v>0</v>
      </c>
      <c r="AZ63" s="383">
        <f t="shared" si="31"/>
        <v>0</v>
      </c>
      <c r="BA63" s="240">
        <f t="shared" si="32"/>
        <v>0</v>
      </c>
      <c r="BB63" s="368"/>
      <c r="BC63" s="369"/>
      <c r="BD63" s="369"/>
      <c r="BE63" s="369"/>
      <c r="BF63" s="369"/>
      <c r="BG63" s="369"/>
      <c r="BH63" s="369"/>
      <c r="BI63" s="241">
        <f t="shared" si="33"/>
        <v>0</v>
      </c>
      <c r="BJ63" s="241">
        <f t="shared" si="34"/>
        <v>0</v>
      </c>
      <c r="BK63" s="240">
        <f t="shared" si="35"/>
        <v>0</v>
      </c>
      <c r="BL63" s="368"/>
      <c r="BM63" s="369"/>
      <c r="BN63" s="241">
        <f t="shared" si="36"/>
        <v>0</v>
      </c>
      <c r="BO63" s="241">
        <f t="shared" si="37"/>
        <v>0</v>
      </c>
      <c r="BP63" s="240">
        <f t="shared" si="38"/>
        <v>0</v>
      </c>
      <c r="BQ63" s="1690"/>
      <c r="BR63" s="504"/>
      <c r="BS63" s="1423" t="str">
        <f>IF($C63="","",VLOOKUP($C63,'Carga People'!$C$5:$G$309,5,0))</f>
        <v/>
      </c>
      <c r="BT63" s="1423" t="str">
        <f>IF($B63="","",VLOOKUP($B63,RESUMO!$A$5:$AO$34,41,0))</f>
        <v/>
      </c>
      <c r="BV63" s="702">
        <f t="shared" si="39"/>
        <v>0</v>
      </c>
      <c r="BW63" s="702">
        <f t="shared" si="40"/>
        <v>0</v>
      </c>
      <c r="BX63" s="702">
        <f t="shared" si="41"/>
        <v>0</v>
      </c>
      <c r="BY63" s="702">
        <f t="shared" si="42"/>
        <v>0</v>
      </c>
      <c r="BZ63" s="702">
        <f t="shared" si="43"/>
        <v>0</v>
      </c>
      <c r="CA63" s="702">
        <f t="shared" si="44"/>
        <v>0</v>
      </c>
      <c r="CB63" s="482">
        <f t="shared" si="45"/>
        <v>0</v>
      </c>
    </row>
    <row r="64" spans="1:80" s="31" customFormat="1" ht="18.75" customHeight="1" outlineLevel="1" x14ac:dyDescent="0.3">
      <c r="A64" s="344"/>
      <c r="B64" s="29"/>
      <c r="C64" s="30"/>
      <c r="D64" s="30"/>
      <c r="E64" s="1410"/>
      <c r="F64" s="30" t="s">
        <v>15</v>
      </c>
      <c r="G64" s="72">
        <f>ROUND(IF(ISERROR(VLOOKUP(D64,[1]Anual!$B$9:$ES$80,($U$1)-3,0)),0,VLOOKUP(D64,[1]Anual!$B$9:$ES$80,($U$1)-3,0)),0)</f>
        <v>0</v>
      </c>
      <c r="H64" s="658" t="str">
        <f>IF(B64="","",(VLOOKUP(B64,Família!$A:$B,2,0)))</f>
        <v/>
      </c>
      <c r="I64" s="30">
        <f>ROUND(IF(ISERROR(VLOOKUP(D64,[1]Anual!$B$9:$ES$80,($U$1)+5,0)),0,VLOOKUP(D64,[1]Anual!$B$9:$ES$80,($U$1)+5,0)),0)</f>
        <v>0</v>
      </c>
      <c r="J64" s="778"/>
      <c r="K64" s="30" t="str">
        <f t="shared" si="8"/>
        <v>ok</v>
      </c>
      <c r="L64" s="30">
        <f>ROUND(IF(ISERROR(VLOOKUP(D64,[1]Anual!$B$9:$EX$80,$U$1,0)),0,VLOOKUP(D64,[1]Anual!$B$9:$EX$80,$U$1,0)),0)+J64</f>
        <v>0</v>
      </c>
      <c r="M64" s="83">
        <f t="shared" si="131"/>
        <v>0</v>
      </c>
      <c r="N64" s="368"/>
      <c r="O64" s="369"/>
      <c r="P64" s="369"/>
      <c r="Q64" s="369"/>
      <c r="R64" s="369"/>
      <c r="S64" s="369"/>
      <c r="T64" s="369"/>
      <c r="U64" s="383">
        <f t="shared" si="21"/>
        <v>0</v>
      </c>
      <c r="V64" s="383">
        <f t="shared" si="22"/>
        <v>0</v>
      </c>
      <c r="W64" s="240">
        <f t="shared" si="23"/>
        <v>0</v>
      </c>
      <c r="X64" s="368"/>
      <c r="Y64" s="369"/>
      <c r="Z64" s="369"/>
      <c r="AA64" s="369"/>
      <c r="AB64" s="369"/>
      <c r="AC64" s="369"/>
      <c r="AD64" s="369"/>
      <c r="AE64" s="383">
        <f t="shared" si="24"/>
        <v>0</v>
      </c>
      <c r="AF64" s="383">
        <f t="shared" si="25"/>
        <v>0</v>
      </c>
      <c r="AG64" s="240">
        <f t="shared" si="26"/>
        <v>0</v>
      </c>
      <c r="AH64" s="368"/>
      <c r="AI64" s="369"/>
      <c r="AJ64" s="369"/>
      <c r="AK64" s="369"/>
      <c r="AL64" s="369"/>
      <c r="AM64" s="369"/>
      <c r="AN64" s="369"/>
      <c r="AO64" s="383">
        <f t="shared" si="27"/>
        <v>0</v>
      </c>
      <c r="AP64" s="383">
        <f t="shared" si="28"/>
        <v>0</v>
      </c>
      <c r="AQ64" s="240">
        <f t="shared" si="29"/>
        <v>0</v>
      </c>
      <c r="AR64" s="368"/>
      <c r="AS64" s="369"/>
      <c r="AT64" s="369"/>
      <c r="AU64" s="369"/>
      <c r="AV64" s="369"/>
      <c r="AW64" s="369"/>
      <c r="AX64" s="369"/>
      <c r="AY64" s="383">
        <f t="shared" si="30"/>
        <v>0</v>
      </c>
      <c r="AZ64" s="383">
        <f t="shared" si="31"/>
        <v>0</v>
      </c>
      <c r="BA64" s="240">
        <f t="shared" si="32"/>
        <v>0</v>
      </c>
      <c r="BB64" s="368"/>
      <c r="BC64" s="369"/>
      <c r="BD64" s="369"/>
      <c r="BE64" s="369"/>
      <c r="BF64" s="369"/>
      <c r="BG64" s="369"/>
      <c r="BH64" s="369"/>
      <c r="BI64" s="241">
        <f t="shared" si="33"/>
        <v>0</v>
      </c>
      <c r="BJ64" s="241">
        <f t="shared" si="34"/>
        <v>0</v>
      </c>
      <c r="BK64" s="240">
        <f t="shared" si="35"/>
        <v>0</v>
      </c>
      <c r="BL64" s="368"/>
      <c r="BM64" s="369"/>
      <c r="BN64" s="241">
        <f t="shared" si="36"/>
        <v>0</v>
      </c>
      <c r="BO64" s="241">
        <f t="shared" si="37"/>
        <v>0</v>
      </c>
      <c r="BP64" s="240">
        <f t="shared" si="38"/>
        <v>0</v>
      </c>
      <c r="BQ64" s="1692"/>
      <c r="BR64" s="504"/>
      <c r="BS64" s="1423" t="str">
        <f>IF($C64="","",VLOOKUP($C64,'Carga People'!$C$5:$G$309,5,0))</f>
        <v/>
      </c>
      <c r="BT64" s="1423" t="str">
        <f>IF($B64="","",VLOOKUP($B64,RESUMO!$A$5:$AO$34,41,0))</f>
        <v/>
      </c>
      <c r="BV64" s="702">
        <f t="shared" si="39"/>
        <v>0</v>
      </c>
      <c r="BW64" s="702">
        <f t="shared" si="40"/>
        <v>0</v>
      </c>
      <c r="BX64" s="702">
        <f t="shared" si="41"/>
        <v>0</v>
      </c>
      <c r="BY64" s="702">
        <f t="shared" si="42"/>
        <v>0</v>
      </c>
      <c r="BZ64" s="702">
        <f t="shared" si="43"/>
        <v>0</v>
      </c>
      <c r="CA64" s="702">
        <f t="shared" si="44"/>
        <v>0</v>
      </c>
      <c r="CB64" s="482">
        <f t="shared" si="45"/>
        <v>0</v>
      </c>
    </row>
    <row r="65" spans="1:80" s="31" customFormat="1" ht="18.75" customHeight="1" x14ac:dyDescent="0.3">
      <c r="A65" s="461" t="s">
        <v>173</v>
      </c>
      <c r="B65" s="458" t="s">
        <v>340</v>
      </c>
      <c r="C65" s="459" t="s">
        <v>341</v>
      </c>
      <c r="D65" s="459" t="s">
        <v>338</v>
      </c>
      <c r="E65" s="1412" t="s">
        <v>942</v>
      </c>
      <c r="F65" s="459" t="s">
        <v>15</v>
      </c>
      <c r="G65" s="241">
        <f>ROUND(IF(ISERROR(VLOOKUP(D65,[1]Anual!$B$9:$ES$80,($U$1)-3,0)),0,VLOOKUP(D65,[1]Anual!$B$9:$ES$80,($U$1)-3,0)),0)</f>
        <v>0</v>
      </c>
      <c r="H65" s="658" t="str">
        <f>IF(B65="","",(VLOOKUP(B65,Família!$A:$B,2,0)))</f>
        <v>LC</v>
      </c>
      <c r="I65" s="459">
        <f>ROUND(IF(ISERROR(VLOOKUP(D65,[1]Anual!$B$9:$ES$80,($U$1)+5,0)),0,VLOOKUP(D65,[1]Anual!$B$9:$ES$80,($U$1)+5,0)),0)</f>
        <v>0</v>
      </c>
      <c r="J65" s="778"/>
      <c r="K65" s="459" t="str">
        <f t="shared" si="8"/>
        <v>ok</v>
      </c>
      <c r="L65" s="459">
        <f>ROUND(IF(ISERROR(VLOOKUP(D65,[1]Anual!$B$9:$EX$80,$U$1,0)),0,VLOOKUP(D65,[1]Anual!$B$9:$EX$80,$U$1,0)),0)+J65</f>
        <v>0</v>
      </c>
      <c r="M65" s="460">
        <f t="shared" si="20"/>
        <v>0</v>
      </c>
      <c r="N65" s="458">
        <f>ROUND(N137-SUM(N66:N70),0)</f>
        <v>0</v>
      </c>
      <c r="O65" s="459">
        <f t="shared" ref="O65:T65" si="132">ROUND(O137-SUM(O66:O70),0)</f>
        <v>0</v>
      </c>
      <c r="P65" s="459">
        <f t="shared" si="132"/>
        <v>0</v>
      </c>
      <c r="Q65" s="459">
        <f t="shared" si="132"/>
        <v>0</v>
      </c>
      <c r="R65" s="459">
        <f t="shared" si="132"/>
        <v>0</v>
      </c>
      <c r="S65" s="459">
        <f t="shared" si="132"/>
        <v>0</v>
      </c>
      <c r="T65" s="459">
        <f t="shared" si="132"/>
        <v>0</v>
      </c>
      <c r="U65" s="241">
        <f t="shared" si="21"/>
        <v>0</v>
      </c>
      <c r="V65" s="241">
        <f t="shared" si="22"/>
        <v>0</v>
      </c>
      <c r="W65" s="240">
        <f t="shared" si="23"/>
        <v>0</v>
      </c>
      <c r="X65" s="458">
        <f t="shared" ref="X65:AD65" si="133">ROUND(X137-SUM(X66:X70),0)</f>
        <v>0</v>
      </c>
      <c r="Y65" s="459">
        <f t="shared" si="133"/>
        <v>0</v>
      </c>
      <c r="Z65" s="459">
        <f t="shared" si="133"/>
        <v>0</v>
      </c>
      <c r="AA65" s="462">
        <f t="shared" si="133"/>
        <v>0</v>
      </c>
      <c r="AB65" s="459">
        <f t="shared" si="133"/>
        <v>0</v>
      </c>
      <c r="AC65" s="459">
        <f t="shared" si="133"/>
        <v>0</v>
      </c>
      <c r="AD65" s="459">
        <f t="shared" si="133"/>
        <v>0</v>
      </c>
      <c r="AE65" s="241">
        <f t="shared" si="24"/>
        <v>0</v>
      </c>
      <c r="AF65" s="241">
        <f t="shared" si="25"/>
        <v>0</v>
      </c>
      <c r="AG65" s="240">
        <f t="shared" si="26"/>
        <v>0</v>
      </c>
      <c r="AH65" s="458">
        <f t="shared" ref="AH65:AN65" si="134">ROUND(AH137-SUM(AH66:AH70),0)</f>
        <v>0</v>
      </c>
      <c r="AI65" s="459">
        <f t="shared" si="134"/>
        <v>0</v>
      </c>
      <c r="AJ65" s="459">
        <f t="shared" si="134"/>
        <v>0</v>
      </c>
      <c r="AK65" s="459">
        <f t="shared" si="134"/>
        <v>0</v>
      </c>
      <c r="AL65" s="459">
        <f t="shared" si="134"/>
        <v>0</v>
      </c>
      <c r="AM65" s="459">
        <f t="shared" si="134"/>
        <v>0</v>
      </c>
      <c r="AN65" s="459">
        <f t="shared" si="134"/>
        <v>0</v>
      </c>
      <c r="AO65" s="241">
        <f t="shared" si="27"/>
        <v>0</v>
      </c>
      <c r="AP65" s="241">
        <f t="shared" si="28"/>
        <v>0</v>
      </c>
      <c r="AQ65" s="240">
        <f t="shared" si="29"/>
        <v>0</v>
      </c>
      <c r="AR65" s="458">
        <f t="shared" ref="AR65:AX65" si="135">ROUND(AR137-SUM(AR66:AR70),0)</f>
        <v>0</v>
      </c>
      <c r="AS65" s="459">
        <f t="shared" si="135"/>
        <v>0</v>
      </c>
      <c r="AT65" s="459">
        <f t="shared" si="135"/>
        <v>0</v>
      </c>
      <c r="AU65" s="459">
        <f t="shared" si="135"/>
        <v>0</v>
      </c>
      <c r="AV65" s="459">
        <f t="shared" si="135"/>
        <v>0</v>
      </c>
      <c r="AW65" s="459">
        <f t="shared" si="135"/>
        <v>0</v>
      </c>
      <c r="AX65" s="459">
        <f t="shared" si="135"/>
        <v>0</v>
      </c>
      <c r="AY65" s="241">
        <f t="shared" si="30"/>
        <v>0</v>
      </c>
      <c r="AZ65" s="241">
        <f t="shared" si="31"/>
        <v>0</v>
      </c>
      <c r="BA65" s="240">
        <f t="shared" si="32"/>
        <v>0</v>
      </c>
      <c r="BB65" s="458">
        <f t="shared" ref="BB65:BH65" si="136">ROUND(BB137-SUM(BB66:BB70),0)</f>
        <v>0</v>
      </c>
      <c r="BC65" s="459">
        <f t="shared" si="136"/>
        <v>0</v>
      </c>
      <c r="BD65" s="459">
        <f t="shared" si="136"/>
        <v>0</v>
      </c>
      <c r="BE65" s="459">
        <f t="shared" si="136"/>
        <v>0</v>
      </c>
      <c r="BF65" s="459">
        <f t="shared" si="136"/>
        <v>0</v>
      </c>
      <c r="BG65" s="459">
        <f t="shared" si="136"/>
        <v>0</v>
      </c>
      <c r="BH65" s="459">
        <f t="shared" si="136"/>
        <v>0</v>
      </c>
      <c r="BI65" s="241">
        <f t="shared" si="33"/>
        <v>0</v>
      </c>
      <c r="BJ65" s="241">
        <f t="shared" si="34"/>
        <v>0</v>
      </c>
      <c r="BK65" s="240">
        <f t="shared" si="35"/>
        <v>0</v>
      </c>
      <c r="BL65" s="458">
        <f>ROUND(BL137-SUM(BL66:BL70),0)</f>
        <v>0</v>
      </c>
      <c r="BM65" s="459">
        <f>ROUND(BM137-SUM(BM66:BM70),0)</f>
        <v>0</v>
      </c>
      <c r="BN65" s="241">
        <f t="shared" si="36"/>
        <v>0</v>
      </c>
      <c r="BO65" s="241">
        <f t="shared" si="37"/>
        <v>0</v>
      </c>
      <c r="BP65" s="240">
        <f t="shared" si="38"/>
        <v>0</v>
      </c>
      <c r="BQ65" s="1689">
        <f>SUM(M65:M70)</f>
        <v>0</v>
      </c>
      <c r="BR65" s="504"/>
      <c r="BS65" s="1423">
        <f>IF($C65="","",VLOOKUP($C65,'Carga People'!$C$5:$G$309,5,0))</f>
        <v>0</v>
      </c>
      <c r="BT65" s="1423" t="e">
        <f>IF($B65="","",VLOOKUP($B65,RESUMO!$A$5:$AO$34,41,0))</f>
        <v>#N/A</v>
      </c>
      <c r="BV65" s="702">
        <f t="shared" si="39"/>
        <v>0</v>
      </c>
      <c r="BW65" s="702">
        <f t="shared" si="40"/>
        <v>0</v>
      </c>
      <c r="BX65" s="702">
        <f t="shared" si="41"/>
        <v>0</v>
      </c>
      <c r="BY65" s="702">
        <f t="shared" si="42"/>
        <v>0</v>
      </c>
      <c r="BZ65" s="702">
        <f t="shared" si="43"/>
        <v>0</v>
      </c>
      <c r="CA65" s="702">
        <f t="shared" si="44"/>
        <v>0</v>
      </c>
      <c r="CB65" s="482">
        <f t="shared" si="45"/>
        <v>0</v>
      </c>
    </row>
    <row r="66" spans="1:80" s="31" customFormat="1" ht="18.75" customHeight="1" x14ac:dyDescent="0.3">
      <c r="A66" s="344" t="s">
        <v>173</v>
      </c>
      <c r="B66" s="29" t="s">
        <v>340</v>
      </c>
      <c r="C66" s="30" t="s">
        <v>342</v>
      </c>
      <c r="D66" s="30" t="s">
        <v>339</v>
      </c>
      <c r="E66" s="1410" t="s">
        <v>943</v>
      </c>
      <c r="F66" s="30" t="s">
        <v>15</v>
      </c>
      <c r="G66" s="72">
        <f>ROUND(IF(ISERROR(VLOOKUP(D66,[1]Anual!$B$9:$ES$80,($U$1)-3,0)),0,VLOOKUP(D66,[1]Anual!$B$9:$ES$80,($U$1)-3,0)),0)</f>
        <v>0</v>
      </c>
      <c r="H66" s="658" t="str">
        <f>IF(B66="","",(VLOOKUP(B66,Família!$A:$B,2,0)))</f>
        <v>LC</v>
      </c>
      <c r="I66" s="30">
        <f>ROUND(IF(ISERROR(VLOOKUP(D66,[1]Anual!$B$9:$ES$80,($U$1)+5,0)),0,VLOOKUP(D66,[1]Anual!$B$9:$ES$80,($U$1)+5,0)),0)</f>
        <v>0</v>
      </c>
      <c r="J66" s="778"/>
      <c r="K66" s="30" t="str">
        <f t="shared" si="8"/>
        <v>ok</v>
      </c>
      <c r="L66" s="30">
        <f>ROUND(IF(ISERROR(VLOOKUP(D66,[1]Anual!$B$9:$EX$80,$U$1,0)),0,VLOOKUP(D66,[1]Anual!$B$9:$EX$80,$U$1,0)),0)+J66</f>
        <v>0</v>
      </c>
      <c r="M66" s="366">
        <f t="shared" si="20"/>
        <v>0</v>
      </c>
      <c r="N66" s="368"/>
      <c r="O66" s="369"/>
      <c r="P66" s="369"/>
      <c r="Q66" s="369"/>
      <c r="R66" s="369"/>
      <c r="S66" s="369"/>
      <c r="T66" s="369"/>
      <c r="U66" s="383">
        <f t="shared" si="21"/>
        <v>0</v>
      </c>
      <c r="V66" s="383">
        <f t="shared" si="22"/>
        <v>0</v>
      </c>
      <c r="W66" s="240">
        <f t="shared" si="23"/>
        <v>0</v>
      </c>
      <c r="X66" s="368"/>
      <c r="Y66" s="369"/>
      <c r="Z66" s="369"/>
      <c r="AA66" s="402"/>
      <c r="AB66" s="369"/>
      <c r="AC66" s="369"/>
      <c r="AD66" s="369"/>
      <c r="AE66" s="383">
        <f t="shared" si="24"/>
        <v>0</v>
      </c>
      <c r="AF66" s="383">
        <f t="shared" si="25"/>
        <v>0</v>
      </c>
      <c r="AG66" s="240">
        <f t="shared" si="26"/>
        <v>0</v>
      </c>
      <c r="AH66" s="368"/>
      <c r="AI66" s="369"/>
      <c r="AJ66" s="369"/>
      <c r="AK66" s="369"/>
      <c r="AL66" s="369"/>
      <c r="AM66" s="369"/>
      <c r="AN66" s="369"/>
      <c r="AO66" s="383">
        <f t="shared" si="27"/>
        <v>0</v>
      </c>
      <c r="AP66" s="383">
        <f t="shared" si="28"/>
        <v>0</v>
      </c>
      <c r="AQ66" s="240">
        <f t="shared" si="29"/>
        <v>0</v>
      </c>
      <c r="AR66" s="368"/>
      <c r="AS66" s="369"/>
      <c r="AT66" s="369"/>
      <c r="AU66" s="402"/>
      <c r="AV66" s="369"/>
      <c r="AW66" s="369"/>
      <c r="AX66" s="369"/>
      <c r="AY66" s="383">
        <f t="shared" si="30"/>
        <v>0</v>
      </c>
      <c r="AZ66" s="383">
        <f t="shared" si="31"/>
        <v>0</v>
      </c>
      <c r="BA66" s="240">
        <f t="shared" si="32"/>
        <v>0</v>
      </c>
      <c r="BB66" s="368"/>
      <c r="BC66" s="369"/>
      <c r="BD66" s="369"/>
      <c r="BE66" s="369"/>
      <c r="BF66" s="369"/>
      <c r="BG66" s="369"/>
      <c r="BH66" s="369"/>
      <c r="BI66" s="241">
        <f t="shared" si="33"/>
        <v>0</v>
      </c>
      <c r="BJ66" s="241">
        <f t="shared" si="34"/>
        <v>0</v>
      </c>
      <c r="BK66" s="240">
        <f t="shared" si="35"/>
        <v>0</v>
      </c>
      <c r="BL66" s="368"/>
      <c r="BM66" s="369"/>
      <c r="BN66" s="241">
        <f t="shared" si="36"/>
        <v>0</v>
      </c>
      <c r="BO66" s="241">
        <f t="shared" si="37"/>
        <v>0</v>
      </c>
      <c r="BP66" s="240">
        <f t="shared" si="38"/>
        <v>0</v>
      </c>
      <c r="BQ66" s="1690"/>
      <c r="BR66" s="504"/>
      <c r="BS66" s="1423">
        <f>IF($C66="","",VLOOKUP($C66,'Carga People'!$C$5:$G$309,5,0))</f>
        <v>0</v>
      </c>
      <c r="BT66" s="1423" t="e">
        <f>IF($B66="","",VLOOKUP($B66,RESUMO!$A$5:$AO$34,41,0))</f>
        <v>#N/A</v>
      </c>
      <c r="BV66" s="702">
        <f t="shared" si="39"/>
        <v>0</v>
      </c>
      <c r="BW66" s="702">
        <f t="shared" si="40"/>
        <v>0</v>
      </c>
      <c r="BX66" s="702">
        <f t="shared" si="41"/>
        <v>0</v>
      </c>
      <c r="BY66" s="702">
        <f t="shared" si="42"/>
        <v>0</v>
      </c>
      <c r="BZ66" s="702">
        <f t="shared" si="43"/>
        <v>0</v>
      </c>
      <c r="CA66" s="702">
        <f t="shared" si="44"/>
        <v>0</v>
      </c>
      <c r="CB66" s="482">
        <f t="shared" si="45"/>
        <v>0</v>
      </c>
    </row>
    <row r="67" spans="1:80" s="31" customFormat="1" ht="18.75" customHeight="1" x14ac:dyDescent="0.3">
      <c r="A67" s="344" t="s">
        <v>173</v>
      </c>
      <c r="B67" s="548" t="s">
        <v>373</v>
      </c>
      <c r="C67" s="153" t="s">
        <v>416</v>
      </c>
      <c r="D67" s="30" t="s">
        <v>419</v>
      </c>
      <c r="E67" s="1410" t="s">
        <v>944</v>
      </c>
      <c r="F67" s="30" t="s">
        <v>15</v>
      </c>
      <c r="G67" s="72">
        <f>ROUND(IF(ISERROR(VLOOKUP(D67,[1]Anual!$B$9:$ES$80,($U$1)-3,0)),0,VLOOKUP(D67,[1]Anual!$B$9:$ES$80,($U$1)-3,0)),0)</f>
        <v>0</v>
      </c>
      <c r="H67" s="658" t="str">
        <f>IF(B67="","",(VLOOKUP(B67,Família!$A:$B,2,0)))</f>
        <v>LA</v>
      </c>
      <c r="I67" s="30">
        <f>ROUND(IF(ISERROR(VLOOKUP(D67,[1]Anual!$B$9:$ES$80,($U$1)+5,0)),0,VLOOKUP(D67,[1]Anual!$B$9:$ES$80,($U$1)+5,0)),0)</f>
        <v>0</v>
      </c>
      <c r="J67" s="778"/>
      <c r="K67" s="30" t="str">
        <f t="shared" si="8"/>
        <v>ok</v>
      </c>
      <c r="L67" s="30">
        <f>ROUND(IF(ISERROR(VLOOKUP(D67,[1]Anual!$B$9:$EX$80,$U$1,0)),0,VLOOKUP(D67,[1]Anual!$B$9:$EX$80,$U$1,0)),0)+J67</f>
        <v>0</v>
      </c>
      <c r="M67" s="83">
        <f t="shared" si="20"/>
        <v>0</v>
      </c>
      <c r="N67" s="368"/>
      <c r="O67" s="369"/>
      <c r="P67" s="369"/>
      <c r="Q67" s="369"/>
      <c r="R67" s="369"/>
      <c r="S67" s="369"/>
      <c r="T67" s="369"/>
      <c r="U67" s="383">
        <f t="shared" si="21"/>
        <v>0</v>
      </c>
      <c r="V67" s="383">
        <f t="shared" si="22"/>
        <v>0</v>
      </c>
      <c r="W67" s="240">
        <f t="shared" si="23"/>
        <v>0</v>
      </c>
      <c r="X67" s="368"/>
      <c r="Y67" s="369"/>
      <c r="Z67" s="369"/>
      <c r="AA67" s="369"/>
      <c r="AB67" s="369"/>
      <c r="AC67" s="369"/>
      <c r="AD67" s="369"/>
      <c r="AE67" s="383">
        <f t="shared" si="24"/>
        <v>0</v>
      </c>
      <c r="AF67" s="383">
        <f t="shared" si="25"/>
        <v>0</v>
      </c>
      <c r="AG67" s="240">
        <f t="shared" si="26"/>
        <v>0</v>
      </c>
      <c r="AH67" s="368"/>
      <c r="AI67" s="369"/>
      <c r="AJ67" s="369"/>
      <c r="AK67" s="369"/>
      <c r="AL67" s="369"/>
      <c r="AM67" s="369"/>
      <c r="AN67" s="369"/>
      <c r="AO67" s="383">
        <f t="shared" si="27"/>
        <v>0</v>
      </c>
      <c r="AP67" s="383">
        <f t="shared" si="28"/>
        <v>0</v>
      </c>
      <c r="AQ67" s="240">
        <f t="shared" si="29"/>
        <v>0</v>
      </c>
      <c r="AR67" s="819"/>
      <c r="AS67" s="369"/>
      <c r="AT67" s="369"/>
      <c r="AU67" s="369"/>
      <c r="AV67" s="369"/>
      <c r="AW67" s="369"/>
      <c r="AX67" s="369"/>
      <c r="AY67" s="383">
        <f t="shared" si="30"/>
        <v>0</v>
      </c>
      <c r="AZ67" s="383">
        <f t="shared" si="31"/>
        <v>0</v>
      </c>
      <c r="BA67" s="240">
        <f t="shared" si="32"/>
        <v>0</v>
      </c>
      <c r="BB67" s="368"/>
      <c r="BC67" s="369"/>
      <c r="BD67" s="369"/>
      <c r="BE67" s="369"/>
      <c r="BF67" s="369"/>
      <c r="BG67" s="369"/>
      <c r="BH67" s="369"/>
      <c r="BI67" s="241">
        <f t="shared" si="33"/>
        <v>0</v>
      </c>
      <c r="BJ67" s="241">
        <f t="shared" si="34"/>
        <v>0</v>
      </c>
      <c r="BK67" s="240">
        <f t="shared" si="35"/>
        <v>0</v>
      </c>
      <c r="BL67" s="368"/>
      <c r="BM67" s="369"/>
      <c r="BN67" s="241">
        <f t="shared" si="36"/>
        <v>0</v>
      </c>
      <c r="BO67" s="241">
        <f t="shared" si="37"/>
        <v>0</v>
      </c>
      <c r="BP67" s="240">
        <f t="shared" si="38"/>
        <v>0</v>
      </c>
      <c r="BQ67" s="1690"/>
      <c r="BR67" s="504"/>
      <c r="BS67" s="1423" t="e">
        <f>IF($C67="","",VLOOKUP($C67,'Carga People'!$C$5:$G$309,5,0))</f>
        <v>#N/A</v>
      </c>
      <c r="BT67" s="1423" t="e">
        <f>IF($B67="","",VLOOKUP($B67,RESUMO!$A$5:$AO$34,41,0))</f>
        <v>#N/A</v>
      </c>
      <c r="BV67" s="702">
        <f t="shared" si="39"/>
        <v>0</v>
      </c>
      <c r="BW67" s="702">
        <f t="shared" si="40"/>
        <v>0</v>
      </c>
      <c r="BX67" s="702">
        <f t="shared" si="41"/>
        <v>0</v>
      </c>
      <c r="BY67" s="702">
        <f t="shared" si="42"/>
        <v>0</v>
      </c>
      <c r="BZ67" s="702">
        <f t="shared" si="43"/>
        <v>0</v>
      </c>
      <c r="CA67" s="702">
        <f t="shared" si="44"/>
        <v>0</v>
      </c>
      <c r="CB67" s="482">
        <f t="shared" si="45"/>
        <v>0</v>
      </c>
    </row>
    <row r="68" spans="1:80" s="31" customFormat="1" ht="18.75" customHeight="1" x14ac:dyDescent="0.3">
      <c r="A68" s="344" t="s">
        <v>173</v>
      </c>
      <c r="B68" s="548" t="s">
        <v>373</v>
      </c>
      <c r="C68" s="153" t="s">
        <v>417</v>
      </c>
      <c r="D68" s="30" t="s">
        <v>420</v>
      </c>
      <c r="E68" s="1410" t="s">
        <v>945</v>
      </c>
      <c r="F68" s="30" t="s">
        <v>15</v>
      </c>
      <c r="G68" s="72">
        <f>ROUND(IF(ISERROR(VLOOKUP(D68,[1]Anual!$B$9:$ES$80,($U$1)-3,0)),0,VLOOKUP(D68,[1]Anual!$B$9:$ES$80,($U$1)-3,0)),0)</f>
        <v>0</v>
      </c>
      <c r="H68" s="658" t="str">
        <f>IF(B68="","",(VLOOKUP(B68,Família!$A:$B,2,0)))</f>
        <v>LA</v>
      </c>
      <c r="I68" s="30">
        <f>ROUND(IF(ISERROR(VLOOKUP(D68,[1]Anual!$B$9:$ES$80,($U$1)+5,0)),0,VLOOKUP(D68,[1]Anual!$B$9:$ES$80,($U$1)+5,0)),0)</f>
        <v>0</v>
      </c>
      <c r="J68" s="778"/>
      <c r="K68" s="30" t="str">
        <f t="shared" si="8"/>
        <v>ok</v>
      </c>
      <c r="L68" s="30">
        <f>ROUND(IF(ISERROR(VLOOKUP(D68,[1]Anual!$B$9:$EX$80,$U$1,0)),0,VLOOKUP(D68,[1]Anual!$B$9:$EX$80,$U$1,0)),0)+J68</f>
        <v>0</v>
      </c>
      <c r="M68" s="83">
        <f t="shared" si="20"/>
        <v>0</v>
      </c>
      <c r="N68" s="368"/>
      <c r="O68" s="369"/>
      <c r="P68" s="369"/>
      <c r="Q68" s="369"/>
      <c r="R68" s="369"/>
      <c r="S68" s="369"/>
      <c r="T68" s="369"/>
      <c r="U68" s="383">
        <f t="shared" si="21"/>
        <v>0</v>
      </c>
      <c r="V68" s="383">
        <f t="shared" si="22"/>
        <v>0</v>
      </c>
      <c r="W68" s="240">
        <f t="shared" si="23"/>
        <v>0</v>
      </c>
      <c r="X68" s="368"/>
      <c r="Y68" s="369"/>
      <c r="Z68" s="369"/>
      <c r="AA68" s="369"/>
      <c r="AB68" s="369"/>
      <c r="AC68" s="369"/>
      <c r="AD68" s="369"/>
      <c r="AE68" s="383">
        <f t="shared" si="24"/>
        <v>0</v>
      </c>
      <c r="AF68" s="383">
        <f t="shared" si="25"/>
        <v>0</v>
      </c>
      <c r="AG68" s="240">
        <f t="shared" si="26"/>
        <v>0</v>
      </c>
      <c r="AH68" s="368"/>
      <c r="AI68" s="369"/>
      <c r="AJ68" s="369"/>
      <c r="AK68" s="369"/>
      <c r="AL68" s="369"/>
      <c r="AM68" s="369"/>
      <c r="AN68" s="369"/>
      <c r="AO68" s="383">
        <f t="shared" si="27"/>
        <v>0</v>
      </c>
      <c r="AP68" s="383">
        <f t="shared" si="28"/>
        <v>0</v>
      </c>
      <c r="AQ68" s="240">
        <f t="shared" si="29"/>
        <v>0</v>
      </c>
      <c r="AR68" s="368"/>
      <c r="AS68" s="369"/>
      <c r="AT68" s="369"/>
      <c r="AU68" s="369"/>
      <c r="AV68" s="369"/>
      <c r="AW68" s="369"/>
      <c r="AX68" s="369"/>
      <c r="AY68" s="383">
        <f t="shared" si="30"/>
        <v>0</v>
      </c>
      <c r="AZ68" s="383">
        <f t="shared" si="31"/>
        <v>0</v>
      </c>
      <c r="BA68" s="240">
        <f t="shared" si="32"/>
        <v>0</v>
      </c>
      <c r="BB68" s="368"/>
      <c r="BC68" s="369"/>
      <c r="BD68" s="369"/>
      <c r="BE68" s="369"/>
      <c r="BF68" s="369"/>
      <c r="BG68" s="369"/>
      <c r="BH68" s="369"/>
      <c r="BI68" s="241">
        <f t="shared" si="33"/>
        <v>0</v>
      </c>
      <c r="BJ68" s="241">
        <f t="shared" si="34"/>
        <v>0</v>
      </c>
      <c r="BK68" s="240">
        <f t="shared" si="35"/>
        <v>0</v>
      </c>
      <c r="BL68" s="368"/>
      <c r="BM68" s="369"/>
      <c r="BN68" s="241">
        <f t="shared" si="36"/>
        <v>0</v>
      </c>
      <c r="BO68" s="241">
        <f t="shared" si="37"/>
        <v>0</v>
      </c>
      <c r="BP68" s="240">
        <f t="shared" si="38"/>
        <v>0</v>
      </c>
      <c r="BQ68" s="1690"/>
      <c r="BR68" s="504"/>
      <c r="BS68" s="1423" t="e">
        <f>IF($C68="","",VLOOKUP($C68,'Carga People'!$C$5:$G$309,5,0))</f>
        <v>#N/A</v>
      </c>
      <c r="BT68" s="1423" t="e">
        <f>IF($B68="","",VLOOKUP($B68,RESUMO!$A$5:$AO$34,41,0))</f>
        <v>#N/A</v>
      </c>
      <c r="BV68" s="702">
        <f t="shared" si="39"/>
        <v>0</v>
      </c>
      <c r="BW68" s="702">
        <f t="shared" si="40"/>
        <v>0</v>
      </c>
      <c r="BX68" s="702">
        <f t="shared" si="41"/>
        <v>0</v>
      </c>
      <c r="BY68" s="702">
        <f t="shared" si="42"/>
        <v>0</v>
      </c>
      <c r="BZ68" s="702">
        <f t="shared" si="43"/>
        <v>0</v>
      </c>
      <c r="CA68" s="702">
        <f t="shared" si="44"/>
        <v>0</v>
      </c>
      <c r="CB68" s="482">
        <f t="shared" si="45"/>
        <v>0</v>
      </c>
    </row>
    <row r="69" spans="1:80" s="31" customFormat="1" ht="18.75" customHeight="1" outlineLevel="1" x14ac:dyDescent="0.3">
      <c r="A69" s="344"/>
      <c r="B69" s="29"/>
      <c r="C69" s="30"/>
      <c r="D69" s="30"/>
      <c r="E69" s="1410"/>
      <c r="F69" s="30" t="s">
        <v>15</v>
      </c>
      <c r="G69" s="72">
        <f>ROUND(IF(ISERROR(VLOOKUP(D69,[1]Anual!$B$9:$ES$80,($U$1)-3,0)),0,VLOOKUP(D69,[1]Anual!$B$9:$ES$80,($U$1)-3,0)),0)</f>
        <v>0</v>
      </c>
      <c r="H69" s="658" t="str">
        <f>IF(B69="","",(VLOOKUP(B69,Família!$A:$B,2,0)))</f>
        <v/>
      </c>
      <c r="I69" s="30">
        <f>ROUND(IF(ISERROR(VLOOKUP(D69,[1]Anual!$B$9:$ES$80,($U$1)+5,0)),0,VLOOKUP(D69,[1]Anual!$B$9:$ES$80,($U$1)+5,0)),0)</f>
        <v>0</v>
      </c>
      <c r="J69" s="778"/>
      <c r="K69" s="30" t="str">
        <f t="shared" si="8"/>
        <v>ok</v>
      </c>
      <c r="L69" s="30">
        <f>ROUND(IF(ISERROR(VLOOKUP(D69,[1]Anual!$B$9:$EX$80,$U$1,0)),0,VLOOKUP(D69,[1]Anual!$B$9:$EX$80,$U$1,0)),0)+J69</f>
        <v>0</v>
      </c>
      <c r="M69" s="83">
        <f t="shared" ref="M69:M70" si="137">SUM(U69,AE69,AO69,AY69,BI69,BN69)</f>
        <v>0</v>
      </c>
      <c r="N69" s="368"/>
      <c r="O69" s="369"/>
      <c r="P69" s="369"/>
      <c r="Q69" s="369"/>
      <c r="R69" s="369"/>
      <c r="S69" s="369"/>
      <c r="T69" s="369"/>
      <c r="U69" s="383">
        <f t="shared" si="21"/>
        <v>0</v>
      </c>
      <c r="V69" s="383">
        <f t="shared" si="22"/>
        <v>0</v>
      </c>
      <c r="W69" s="240">
        <f t="shared" si="23"/>
        <v>0</v>
      </c>
      <c r="X69" s="368"/>
      <c r="Y69" s="369"/>
      <c r="Z69" s="369"/>
      <c r="AA69" s="369"/>
      <c r="AB69" s="369"/>
      <c r="AC69" s="369"/>
      <c r="AD69" s="369"/>
      <c r="AE69" s="383">
        <f t="shared" si="24"/>
        <v>0</v>
      </c>
      <c r="AF69" s="383">
        <f t="shared" si="25"/>
        <v>0</v>
      </c>
      <c r="AG69" s="240">
        <f t="shared" si="26"/>
        <v>0</v>
      </c>
      <c r="AH69" s="368"/>
      <c r="AI69" s="369"/>
      <c r="AJ69" s="369"/>
      <c r="AK69" s="369"/>
      <c r="AL69" s="369"/>
      <c r="AM69" s="369"/>
      <c r="AN69" s="369"/>
      <c r="AO69" s="383">
        <f t="shared" si="27"/>
        <v>0</v>
      </c>
      <c r="AP69" s="383">
        <f t="shared" si="28"/>
        <v>0</v>
      </c>
      <c r="AQ69" s="240">
        <f t="shared" si="29"/>
        <v>0</v>
      </c>
      <c r="AR69" s="368"/>
      <c r="AS69" s="369"/>
      <c r="AT69" s="369"/>
      <c r="AU69" s="369"/>
      <c r="AV69" s="369"/>
      <c r="AW69" s="369"/>
      <c r="AX69" s="369"/>
      <c r="AY69" s="383">
        <f t="shared" si="30"/>
        <v>0</v>
      </c>
      <c r="AZ69" s="383">
        <f t="shared" si="31"/>
        <v>0</v>
      </c>
      <c r="BA69" s="240">
        <f t="shared" si="32"/>
        <v>0</v>
      </c>
      <c r="BB69" s="368"/>
      <c r="BC69" s="369"/>
      <c r="BD69" s="369"/>
      <c r="BE69" s="369"/>
      <c r="BF69" s="369"/>
      <c r="BG69" s="369"/>
      <c r="BH69" s="369"/>
      <c r="BI69" s="241">
        <f t="shared" si="33"/>
        <v>0</v>
      </c>
      <c r="BJ69" s="241">
        <f t="shared" si="34"/>
        <v>0</v>
      </c>
      <c r="BK69" s="240">
        <f t="shared" si="35"/>
        <v>0</v>
      </c>
      <c r="BL69" s="368"/>
      <c r="BM69" s="369"/>
      <c r="BN69" s="241">
        <f t="shared" si="36"/>
        <v>0</v>
      </c>
      <c r="BO69" s="241">
        <f t="shared" si="37"/>
        <v>0</v>
      </c>
      <c r="BP69" s="240">
        <f t="shared" si="38"/>
        <v>0</v>
      </c>
      <c r="BQ69" s="1690"/>
      <c r="BR69" s="504"/>
      <c r="BS69" s="1423" t="str">
        <f>IF($C69="","",VLOOKUP($C69,'Carga People'!$C$5:$G$309,5,0))</f>
        <v/>
      </c>
      <c r="BT69" s="1423" t="str">
        <f>IF($B69="","",VLOOKUP($B69,RESUMO!$A$5:$AO$34,41,0))</f>
        <v/>
      </c>
      <c r="BV69" s="702">
        <f t="shared" si="39"/>
        <v>0</v>
      </c>
      <c r="BW69" s="702">
        <f t="shared" si="40"/>
        <v>0</v>
      </c>
      <c r="BX69" s="702">
        <f t="shared" si="41"/>
        <v>0</v>
      </c>
      <c r="BY69" s="702">
        <f t="shared" si="42"/>
        <v>0</v>
      </c>
      <c r="BZ69" s="702">
        <f t="shared" si="43"/>
        <v>0</v>
      </c>
      <c r="CA69" s="702">
        <f t="shared" si="44"/>
        <v>0</v>
      </c>
      <c r="CB69" s="482">
        <f t="shared" si="45"/>
        <v>0</v>
      </c>
    </row>
    <row r="70" spans="1:80" s="31" customFormat="1" ht="18.75" customHeight="1" outlineLevel="1" x14ac:dyDescent="0.3">
      <c r="A70" s="344"/>
      <c r="B70" s="29"/>
      <c r="C70" s="30"/>
      <c r="D70" s="30"/>
      <c r="E70" s="1410"/>
      <c r="F70" s="30" t="s">
        <v>15</v>
      </c>
      <c r="G70" s="72">
        <f>ROUND(IF(ISERROR(VLOOKUP(D70,[1]Anual!$B$9:$ES$80,($U$1)-3,0)),0,VLOOKUP(D70,[1]Anual!$B$9:$ES$80,($U$1)-3,0)),0)</f>
        <v>0</v>
      </c>
      <c r="H70" s="658" t="str">
        <f>IF(B70="","",(VLOOKUP(B70,Família!$A:$B,2,0)))</f>
        <v/>
      </c>
      <c r="I70" s="30">
        <f>ROUND(IF(ISERROR(VLOOKUP(D70,[1]Anual!$B$9:$ES$80,($U$1)+5,0)),0,VLOOKUP(D70,[1]Anual!$B$9:$ES$80,($U$1)+5,0)),0)</f>
        <v>0</v>
      </c>
      <c r="J70" s="778"/>
      <c r="K70" s="30" t="str">
        <f t="shared" si="8"/>
        <v>ok</v>
      </c>
      <c r="L70" s="30">
        <f>ROUND(IF(ISERROR(VLOOKUP(D70,[1]Anual!$B$9:$EX$80,$U$1,0)),0,VLOOKUP(D70,[1]Anual!$B$9:$EX$80,$U$1,0)),0)+J70</f>
        <v>0</v>
      </c>
      <c r="M70" s="83">
        <f t="shared" si="137"/>
        <v>0</v>
      </c>
      <c r="N70" s="368"/>
      <c r="O70" s="369"/>
      <c r="P70" s="369"/>
      <c r="Q70" s="369"/>
      <c r="R70" s="369"/>
      <c r="S70" s="369"/>
      <c r="T70" s="369"/>
      <c r="U70" s="383">
        <f t="shared" si="21"/>
        <v>0</v>
      </c>
      <c r="V70" s="383">
        <f t="shared" si="22"/>
        <v>0</v>
      </c>
      <c r="W70" s="240">
        <f t="shared" si="23"/>
        <v>0</v>
      </c>
      <c r="X70" s="368"/>
      <c r="Y70" s="369"/>
      <c r="Z70" s="369"/>
      <c r="AA70" s="369"/>
      <c r="AB70" s="369"/>
      <c r="AC70" s="369"/>
      <c r="AD70" s="369"/>
      <c r="AE70" s="383">
        <f t="shared" si="24"/>
        <v>0</v>
      </c>
      <c r="AF70" s="383">
        <f t="shared" si="25"/>
        <v>0</v>
      </c>
      <c r="AG70" s="240">
        <f t="shared" si="26"/>
        <v>0</v>
      </c>
      <c r="AH70" s="368"/>
      <c r="AI70" s="369"/>
      <c r="AJ70" s="369"/>
      <c r="AK70" s="369"/>
      <c r="AL70" s="369"/>
      <c r="AM70" s="369"/>
      <c r="AN70" s="369"/>
      <c r="AO70" s="383">
        <f t="shared" si="27"/>
        <v>0</v>
      </c>
      <c r="AP70" s="383">
        <f t="shared" si="28"/>
        <v>0</v>
      </c>
      <c r="AQ70" s="240">
        <f t="shared" si="29"/>
        <v>0</v>
      </c>
      <c r="AR70" s="368"/>
      <c r="AS70" s="369"/>
      <c r="AT70" s="369"/>
      <c r="AU70" s="369"/>
      <c r="AV70" s="369"/>
      <c r="AW70" s="369"/>
      <c r="AX70" s="369"/>
      <c r="AY70" s="383">
        <f t="shared" si="30"/>
        <v>0</v>
      </c>
      <c r="AZ70" s="383">
        <f t="shared" si="31"/>
        <v>0</v>
      </c>
      <c r="BA70" s="240">
        <f t="shared" si="32"/>
        <v>0</v>
      </c>
      <c r="BB70" s="368"/>
      <c r="BC70" s="369"/>
      <c r="BD70" s="369"/>
      <c r="BE70" s="369"/>
      <c r="BF70" s="369"/>
      <c r="BG70" s="369"/>
      <c r="BH70" s="369"/>
      <c r="BI70" s="241">
        <f t="shared" si="33"/>
        <v>0</v>
      </c>
      <c r="BJ70" s="241">
        <f t="shared" si="34"/>
        <v>0</v>
      </c>
      <c r="BK70" s="240">
        <f t="shared" si="35"/>
        <v>0</v>
      </c>
      <c r="BL70" s="368"/>
      <c r="BM70" s="369"/>
      <c r="BN70" s="241">
        <f t="shared" si="36"/>
        <v>0</v>
      </c>
      <c r="BO70" s="241">
        <f t="shared" si="37"/>
        <v>0</v>
      </c>
      <c r="BP70" s="240">
        <f t="shared" si="38"/>
        <v>0</v>
      </c>
      <c r="BQ70" s="1692"/>
      <c r="BR70" s="504"/>
      <c r="BS70" s="1423" t="str">
        <f>IF($C70="","",VLOOKUP($C70,'Carga People'!$C$5:$G$309,5,0))</f>
        <v/>
      </c>
      <c r="BT70" s="1423" t="str">
        <f>IF($B70="","",VLOOKUP($B70,RESUMO!$A$5:$AO$34,41,0))</f>
        <v/>
      </c>
      <c r="BV70" s="702">
        <f t="shared" si="39"/>
        <v>0</v>
      </c>
      <c r="BW70" s="702">
        <f t="shared" si="40"/>
        <v>0</v>
      </c>
      <c r="BX70" s="702">
        <f t="shared" si="41"/>
        <v>0</v>
      </c>
      <c r="BY70" s="702">
        <f t="shared" si="42"/>
        <v>0</v>
      </c>
      <c r="BZ70" s="702">
        <f t="shared" si="43"/>
        <v>0</v>
      </c>
      <c r="CA70" s="702">
        <f t="shared" si="44"/>
        <v>0</v>
      </c>
      <c r="CB70" s="482">
        <f t="shared" si="45"/>
        <v>0</v>
      </c>
    </row>
    <row r="71" spans="1:80" s="31" customFormat="1" ht="18.75" customHeight="1" x14ac:dyDescent="0.3">
      <c r="A71" s="461" t="s">
        <v>47</v>
      </c>
      <c r="B71" s="458" t="s">
        <v>658</v>
      </c>
      <c r="C71" s="459" t="s">
        <v>660</v>
      </c>
      <c r="D71" s="459" t="s">
        <v>659</v>
      </c>
      <c r="E71" s="1412" t="s">
        <v>946</v>
      </c>
      <c r="F71" s="459" t="s">
        <v>47</v>
      </c>
      <c r="G71" s="241">
        <f>ROUND(IF(ISERROR(VLOOKUP(D71,[1]Anual!$B$9:$ES$80,($U$1)-3,0)),0,VLOOKUP(D71,[1]Anual!$B$9:$ES$80,($U$1)-3,0)),0)</f>
        <v>0</v>
      </c>
      <c r="H71" s="469" t="e">
        <f>IF(B71="","",(VLOOKUP(B71,Família!$A:$B,2,0)))</f>
        <v>#N/A</v>
      </c>
      <c r="I71" s="459">
        <f>ROUND(IF(ISERROR(VLOOKUP(D71,[1]Anual!$B$9:$ES$80,($U$1)+5,0)),0,VLOOKUP(D71,[1]Anual!$B$9:$ES$80,($U$1)+5,0)),0)</f>
        <v>0</v>
      </c>
      <c r="J71" s="762"/>
      <c r="K71" s="459" t="str">
        <f t="shared" ref="K71:K109" si="138">IF(L71=M71,"ok",M71-L71)</f>
        <v>ok</v>
      </c>
      <c r="L71" s="459">
        <f>ROUND(IF(ISERROR(VLOOKUP(D71,[1]Anual!$G$9:$EX$180,$U$2,0)),0,VLOOKUP(D71,[1]Anual!$G$9:$EX$180,$U$2,0)),0)+J71</f>
        <v>0</v>
      </c>
      <c r="M71" s="460">
        <f t="shared" ref="M71:M109" si="139">SUM(U71,AE71,AO71,AY71,BI71,BN71)</f>
        <v>0</v>
      </c>
      <c r="N71" s="458">
        <f>ROUND(N138-SUM(N72:N81),0)</f>
        <v>0</v>
      </c>
      <c r="O71" s="459">
        <f t="shared" ref="O71:T71" si="140">ROUND(O138-SUM(O72:O81),0)</f>
        <v>0</v>
      </c>
      <c r="P71" s="459">
        <f t="shared" si="140"/>
        <v>0</v>
      </c>
      <c r="Q71" s="459">
        <f t="shared" si="140"/>
        <v>0</v>
      </c>
      <c r="R71" s="459">
        <f t="shared" si="140"/>
        <v>0</v>
      </c>
      <c r="S71" s="459">
        <f t="shared" si="140"/>
        <v>0</v>
      </c>
      <c r="T71" s="459">
        <f t="shared" si="140"/>
        <v>0</v>
      </c>
      <c r="U71" s="241">
        <f t="shared" si="21"/>
        <v>0</v>
      </c>
      <c r="V71" s="241">
        <f t="shared" si="22"/>
        <v>0</v>
      </c>
      <c r="W71" s="240">
        <f t="shared" si="23"/>
        <v>0</v>
      </c>
      <c r="X71" s="458">
        <f t="shared" ref="X71:AD71" si="141">ROUND(X138-SUM(X72:X81),0)</f>
        <v>0</v>
      </c>
      <c r="Y71" s="459">
        <f t="shared" si="141"/>
        <v>0</v>
      </c>
      <c r="Z71" s="459">
        <f t="shared" si="141"/>
        <v>0</v>
      </c>
      <c r="AA71" s="459">
        <f t="shared" si="141"/>
        <v>0</v>
      </c>
      <c r="AB71" s="459">
        <f t="shared" si="141"/>
        <v>0</v>
      </c>
      <c r="AC71" s="459">
        <f t="shared" si="141"/>
        <v>0</v>
      </c>
      <c r="AD71" s="459">
        <f t="shared" si="141"/>
        <v>0</v>
      </c>
      <c r="AE71" s="241">
        <f t="shared" si="24"/>
        <v>0</v>
      </c>
      <c r="AF71" s="241">
        <f t="shared" si="25"/>
        <v>0</v>
      </c>
      <c r="AG71" s="240">
        <f t="shared" si="26"/>
        <v>0</v>
      </c>
      <c r="AH71" s="458">
        <f t="shared" ref="AH71:AN71" si="142">ROUND(AH138-SUM(AH72:AH81),0)</f>
        <v>0</v>
      </c>
      <c r="AI71" s="459">
        <f t="shared" si="142"/>
        <v>0</v>
      </c>
      <c r="AJ71" s="459">
        <f t="shared" si="142"/>
        <v>0</v>
      </c>
      <c r="AK71" s="459">
        <f t="shared" si="142"/>
        <v>0</v>
      </c>
      <c r="AL71" s="459">
        <f t="shared" si="142"/>
        <v>0</v>
      </c>
      <c r="AM71" s="459">
        <f t="shared" si="142"/>
        <v>0</v>
      </c>
      <c r="AN71" s="459">
        <f t="shared" si="142"/>
        <v>0</v>
      </c>
      <c r="AO71" s="241">
        <f t="shared" si="27"/>
        <v>0</v>
      </c>
      <c r="AP71" s="241">
        <f t="shared" si="28"/>
        <v>0</v>
      </c>
      <c r="AQ71" s="240">
        <f t="shared" si="29"/>
        <v>0</v>
      </c>
      <c r="AR71" s="458">
        <f t="shared" ref="AR71:AX71" si="143">ROUND(AR138-SUM(AR72:AR81),0)</f>
        <v>0</v>
      </c>
      <c r="AS71" s="459">
        <f t="shared" si="143"/>
        <v>0</v>
      </c>
      <c r="AT71" s="459">
        <f t="shared" si="143"/>
        <v>0</v>
      </c>
      <c r="AU71" s="459">
        <f t="shared" si="143"/>
        <v>0</v>
      </c>
      <c r="AV71" s="459">
        <f t="shared" si="143"/>
        <v>0</v>
      </c>
      <c r="AW71" s="459">
        <f t="shared" si="143"/>
        <v>0</v>
      </c>
      <c r="AX71" s="459">
        <f t="shared" si="143"/>
        <v>0</v>
      </c>
      <c r="AY71" s="241">
        <f t="shared" si="30"/>
        <v>0</v>
      </c>
      <c r="AZ71" s="241">
        <f t="shared" si="31"/>
        <v>0</v>
      </c>
      <c r="BA71" s="240">
        <f t="shared" si="32"/>
        <v>0</v>
      </c>
      <c r="BB71" s="458">
        <f t="shared" ref="BB71:BH71" si="144">ROUND(BB138-SUM(BB72:BB81),0)</f>
        <v>0</v>
      </c>
      <c r="BC71" s="459">
        <f t="shared" si="144"/>
        <v>0</v>
      </c>
      <c r="BD71" s="459">
        <f t="shared" si="144"/>
        <v>0</v>
      </c>
      <c r="BE71" s="459">
        <f t="shared" si="144"/>
        <v>0</v>
      </c>
      <c r="BF71" s="459">
        <f t="shared" si="144"/>
        <v>0</v>
      </c>
      <c r="BG71" s="459">
        <f t="shared" si="144"/>
        <v>0</v>
      </c>
      <c r="BH71" s="459">
        <f t="shared" si="144"/>
        <v>0</v>
      </c>
      <c r="BI71" s="241">
        <f t="shared" si="33"/>
        <v>0</v>
      </c>
      <c r="BJ71" s="241">
        <f t="shared" si="34"/>
        <v>0</v>
      </c>
      <c r="BK71" s="240">
        <f t="shared" si="35"/>
        <v>0</v>
      </c>
      <c r="BL71" s="458">
        <f t="shared" ref="BL71:BM71" si="145">ROUND(BL138-SUM(BL72:BL81),0)</f>
        <v>0</v>
      </c>
      <c r="BM71" s="459">
        <f t="shared" si="145"/>
        <v>0</v>
      </c>
      <c r="BN71" s="241">
        <f t="shared" si="36"/>
        <v>0</v>
      </c>
      <c r="BO71" s="241">
        <f t="shared" si="37"/>
        <v>0</v>
      </c>
      <c r="BP71" s="240">
        <f t="shared" si="38"/>
        <v>0</v>
      </c>
      <c r="BQ71" s="1689">
        <f>SUM(M71:M109)</f>
        <v>3464</v>
      </c>
      <c r="BR71" s="504"/>
      <c r="BS71" s="1423">
        <f>IF($C71="","",VLOOKUP($C71,'Carga People'!$C$5:$G$309,5,0))</f>
        <v>0</v>
      </c>
      <c r="BT71" s="1423">
        <f>IF($B71="","",VLOOKUP($B71,RESUMO!$A$5:$AO$34,41,0))</f>
        <v>12</v>
      </c>
      <c r="BV71" s="702">
        <f t="shared" si="39"/>
        <v>0</v>
      </c>
      <c r="BW71" s="702">
        <f t="shared" si="40"/>
        <v>0</v>
      </c>
      <c r="BX71" s="702">
        <f t="shared" si="41"/>
        <v>0</v>
      </c>
      <c r="BY71" s="702">
        <f t="shared" si="42"/>
        <v>0</v>
      </c>
      <c r="BZ71" s="702">
        <f t="shared" si="43"/>
        <v>0</v>
      </c>
      <c r="CA71" s="702">
        <f t="shared" si="44"/>
        <v>0</v>
      </c>
      <c r="CB71" s="482">
        <f t="shared" si="45"/>
        <v>0</v>
      </c>
    </row>
    <row r="72" spans="1:80" s="31" customFormat="1" ht="18.75" customHeight="1" x14ac:dyDescent="0.3">
      <c r="A72" s="344" t="s">
        <v>47</v>
      </c>
      <c r="B72" s="29" t="s">
        <v>532</v>
      </c>
      <c r="C72" s="30" t="s">
        <v>536</v>
      </c>
      <c r="D72" s="30" t="s">
        <v>533</v>
      </c>
      <c r="E72" s="1410" t="s">
        <v>949</v>
      </c>
      <c r="F72" s="30" t="s">
        <v>47</v>
      </c>
      <c r="G72" s="72">
        <f>ROUND(IF(ISERROR(VLOOKUP(D72,[1]Anual!$B$9:$ES$80,($U$1)-3,0)),0,VLOOKUP(D72,[1]Anual!$B$9:$ES$80,($U$1)-3,0)),0)</f>
        <v>0</v>
      </c>
      <c r="H72" s="658" t="e">
        <f>IF(B72="","",(VLOOKUP(B72,Família!$A:$B,2,0)))</f>
        <v>#N/A</v>
      </c>
      <c r="I72" s="30">
        <f>ROUND(IF(ISERROR(VLOOKUP(D72,[1]Anual!$B$9:$ES$80,($U$1)+5,0)),0,VLOOKUP(D72,[1]Anual!$B$9:$ES$80,($U$1)+5,0)),0)</f>
        <v>0</v>
      </c>
      <c r="J72" s="778"/>
      <c r="K72" s="30" t="str">
        <f t="shared" si="138"/>
        <v>ok</v>
      </c>
      <c r="L72" s="153">
        <f>ROUND(IF(ISERROR(VLOOKUP(D72,[1]Anual!$G$9:$EX$180,$U$2,0)),0,VLOOKUP(D72,[1]Anual!$G$9:$EX$180,$U$2,0)),0)+J72</f>
        <v>0</v>
      </c>
      <c r="M72" s="366">
        <f t="shared" si="139"/>
        <v>0</v>
      </c>
      <c r="N72" s="368"/>
      <c r="O72" s="369"/>
      <c r="P72" s="369"/>
      <c r="Q72" s="369"/>
      <c r="R72" s="369"/>
      <c r="S72" s="369"/>
      <c r="T72" s="369"/>
      <c r="U72" s="383">
        <f t="shared" si="21"/>
        <v>0</v>
      </c>
      <c r="V72" s="383">
        <f t="shared" si="22"/>
        <v>0</v>
      </c>
      <c r="W72" s="240">
        <f t="shared" si="23"/>
        <v>0</v>
      </c>
      <c r="X72" s="368"/>
      <c r="Y72" s="369"/>
      <c r="Z72" s="369"/>
      <c r="AA72" s="369"/>
      <c r="AB72" s="369"/>
      <c r="AC72" s="369"/>
      <c r="AD72" s="369"/>
      <c r="AE72" s="383">
        <f t="shared" si="24"/>
        <v>0</v>
      </c>
      <c r="AF72" s="383">
        <f t="shared" si="25"/>
        <v>0</v>
      </c>
      <c r="AG72" s="240">
        <f t="shared" si="26"/>
        <v>0</v>
      </c>
      <c r="AH72" s="368"/>
      <c r="AI72" s="369"/>
      <c r="AJ72" s="369"/>
      <c r="AK72" s="369"/>
      <c r="AL72" s="369"/>
      <c r="AM72" s="369"/>
      <c r="AN72" s="369"/>
      <c r="AO72" s="383">
        <f t="shared" si="27"/>
        <v>0</v>
      </c>
      <c r="AP72" s="383">
        <f t="shared" si="28"/>
        <v>0</v>
      </c>
      <c r="AQ72" s="240">
        <f t="shared" si="29"/>
        <v>0</v>
      </c>
      <c r="AR72" s="368"/>
      <c r="AS72" s="369"/>
      <c r="AT72" s="369"/>
      <c r="AU72" s="369"/>
      <c r="AV72" s="369"/>
      <c r="AW72" s="369"/>
      <c r="AX72" s="369"/>
      <c r="AY72" s="383">
        <f t="shared" si="30"/>
        <v>0</v>
      </c>
      <c r="AZ72" s="383">
        <f t="shared" si="31"/>
        <v>0</v>
      </c>
      <c r="BA72" s="240">
        <f t="shared" si="32"/>
        <v>0</v>
      </c>
      <c r="BB72" s="368"/>
      <c r="BC72" s="369"/>
      <c r="BD72" s="369"/>
      <c r="BE72" s="369"/>
      <c r="BF72" s="369"/>
      <c r="BG72" s="369"/>
      <c r="BH72" s="369"/>
      <c r="BI72" s="241">
        <f t="shared" si="33"/>
        <v>0</v>
      </c>
      <c r="BJ72" s="241">
        <f t="shared" si="34"/>
        <v>0</v>
      </c>
      <c r="BK72" s="240">
        <f t="shared" si="35"/>
        <v>0</v>
      </c>
      <c r="BL72" s="368"/>
      <c r="BM72" s="369"/>
      <c r="BN72" s="241">
        <f t="shared" si="36"/>
        <v>0</v>
      </c>
      <c r="BO72" s="241">
        <f t="shared" si="37"/>
        <v>0</v>
      </c>
      <c r="BP72" s="240">
        <f t="shared" si="38"/>
        <v>0</v>
      </c>
      <c r="BQ72" s="1690"/>
      <c r="BR72" s="504"/>
      <c r="BS72" s="1423">
        <f>IF($C72="","",VLOOKUP($C72,'Carga People'!$C$5:$G$309,5,0))</f>
        <v>0</v>
      </c>
      <c r="BT72" s="1423">
        <f>IF($B72="","",VLOOKUP($B72,RESUMO!$A$5:$AO$34,41,0))</f>
        <v>12</v>
      </c>
      <c r="BV72" s="702">
        <f t="shared" ref="BV72:BV142" si="146">SUM(N72:T72)</f>
        <v>0</v>
      </c>
      <c r="BW72" s="702">
        <f t="shared" ref="BW72:BW142" si="147">SUM(X72:AD72)</f>
        <v>0</v>
      </c>
      <c r="BX72" s="702">
        <f t="shared" ref="BX72:BX142" si="148">SUM(AH72:AN72)</f>
        <v>0</v>
      </c>
      <c r="BY72" s="702">
        <f t="shared" ref="BY72:BY142" si="149">SUM(AR72:AX72)</f>
        <v>0</v>
      </c>
      <c r="BZ72" s="702">
        <f t="shared" ref="BZ72:BZ142" si="150">SUM(BB72:BH72)</f>
        <v>0</v>
      </c>
      <c r="CA72" s="702">
        <f t="shared" ref="CA72:CA142" si="151">SUM(BL72:BM72)</f>
        <v>0</v>
      </c>
      <c r="CB72" s="482">
        <f t="shared" ref="CB72:CB142" si="152">SUM(BV72:CA72)-M72</f>
        <v>0</v>
      </c>
    </row>
    <row r="73" spans="1:80" s="31" customFormat="1" ht="18.75" customHeight="1" x14ac:dyDescent="0.3">
      <c r="A73" s="344" t="s">
        <v>47</v>
      </c>
      <c r="B73" s="29" t="s">
        <v>1232</v>
      </c>
      <c r="C73" s="30" t="s">
        <v>1233</v>
      </c>
      <c r="D73" s="30" t="s">
        <v>1234</v>
      </c>
      <c r="E73" s="1410"/>
      <c r="F73" s="30" t="s">
        <v>47</v>
      </c>
      <c r="G73" s="72">
        <f>ROUND(IF(ISERROR(VLOOKUP(D73,[1]Anual!$B$9:$ES$80,($U$1)-3,0)),0,VLOOKUP(D73,[1]Anual!$B$9:$ES$80,($U$1)-3,0)),0)</f>
        <v>0</v>
      </c>
      <c r="H73" s="658" t="e">
        <f>IF(B73="","",(VLOOKUP(B73,Família!$A:$B,2,0)))</f>
        <v>#N/A</v>
      </c>
      <c r="I73" s="30">
        <f>ROUND(IF(ISERROR(VLOOKUP(D73,[1]Anual!$B$9:$ES$80,($U$1)+5,0)),0,VLOOKUP(D73,[1]Anual!$B$9:$ES$80,($U$1)+5,0)),0)</f>
        <v>0</v>
      </c>
      <c r="J73" s="778"/>
      <c r="K73" s="30" t="str">
        <f t="shared" si="138"/>
        <v>ok</v>
      </c>
      <c r="L73" s="153">
        <f>ROUND(IF(ISERROR(VLOOKUP(D73,[1]Anual!$G$9:$EX$180,$U$2,0)),0,VLOOKUP(D73,[1]Anual!$G$9:$EX$180,$U$2,0)),0)+J73</f>
        <v>0</v>
      </c>
      <c r="M73" s="83">
        <f t="shared" si="139"/>
        <v>0</v>
      </c>
      <c r="N73" s="368"/>
      <c r="O73" s="369"/>
      <c r="P73" s="369"/>
      <c r="Q73" s="369"/>
      <c r="R73" s="369"/>
      <c r="S73" s="369"/>
      <c r="T73" s="369"/>
      <c r="U73" s="383">
        <f t="shared" ref="U73" si="153">SUM(N73:T73)</f>
        <v>0</v>
      </c>
      <c r="V73" s="383">
        <f t="shared" si="22"/>
        <v>0</v>
      </c>
      <c r="W73" s="240">
        <f t="shared" ref="W73" si="154">$G73+U73-V73</f>
        <v>0</v>
      </c>
      <c r="X73" s="368"/>
      <c r="Y73" s="369"/>
      <c r="Z73" s="369"/>
      <c r="AA73" s="369"/>
      <c r="AB73" s="369"/>
      <c r="AC73" s="369"/>
      <c r="AD73" s="369"/>
      <c r="AE73" s="383">
        <f t="shared" ref="AE73" si="155">SUM(X73:AD73)</f>
        <v>0</v>
      </c>
      <c r="AF73" s="383">
        <f t="shared" si="25"/>
        <v>0</v>
      </c>
      <c r="AG73" s="240">
        <f t="shared" ref="AG73" si="156">$W73+AE73-AF73</f>
        <v>0</v>
      </c>
      <c r="AH73" s="368"/>
      <c r="AI73" s="369"/>
      <c r="AJ73" s="369"/>
      <c r="AK73" s="369"/>
      <c r="AL73" s="369"/>
      <c r="AM73" s="369"/>
      <c r="AN73" s="369"/>
      <c r="AO73" s="383">
        <f t="shared" ref="AO73" si="157">SUM(AH73:AN73)</f>
        <v>0</v>
      </c>
      <c r="AP73" s="383">
        <f t="shared" si="28"/>
        <v>0</v>
      </c>
      <c r="AQ73" s="240">
        <f t="shared" ref="AQ73" si="158">$AG73+AO73-AP73</f>
        <v>0</v>
      </c>
      <c r="AR73" s="368"/>
      <c r="AS73" s="369"/>
      <c r="AT73" s="369"/>
      <c r="AU73" s="369"/>
      <c r="AV73" s="369"/>
      <c r="AW73" s="369"/>
      <c r="AX73" s="369"/>
      <c r="AY73" s="383">
        <f t="shared" ref="AY73" si="159">SUM(AR73:AX73)</f>
        <v>0</v>
      </c>
      <c r="AZ73" s="383">
        <f t="shared" si="31"/>
        <v>0</v>
      </c>
      <c r="BA73" s="240">
        <f t="shared" ref="BA73" si="160">AQ73+AY73-AZ73</f>
        <v>0</v>
      </c>
      <c r="BB73" s="368"/>
      <c r="BC73" s="369"/>
      <c r="BD73" s="369"/>
      <c r="BE73" s="369"/>
      <c r="BF73" s="369"/>
      <c r="BG73" s="369"/>
      <c r="BH73" s="369"/>
      <c r="BI73" s="241">
        <f t="shared" ref="BI73" si="161">SUM(BB73:BH73)</f>
        <v>0</v>
      </c>
      <c r="BJ73" s="241">
        <f t="shared" si="34"/>
        <v>0</v>
      </c>
      <c r="BK73" s="240">
        <f t="shared" ref="BK73" si="162">$BA73+BI73-BJ73</f>
        <v>0</v>
      </c>
      <c r="BL73" s="368"/>
      <c r="BM73" s="369"/>
      <c r="BN73" s="241">
        <f t="shared" ref="BN73" si="163">SUM(BL73:BM73)</f>
        <v>0</v>
      </c>
      <c r="BO73" s="241">
        <f t="shared" si="37"/>
        <v>0</v>
      </c>
      <c r="BP73" s="240">
        <f t="shared" ref="BP73" si="164">$BK73+BN73-BO73</f>
        <v>0</v>
      </c>
      <c r="BQ73" s="1690"/>
      <c r="BR73" s="504"/>
      <c r="BS73" s="1423">
        <f>IF($C73="","",VLOOKUP($C73,'Carga People'!$C$5:$G$309,5,0))</f>
        <v>0</v>
      </c>
      <c r="BT73" s="1423" t="e">
        <f>IF($B73="","",VLOOKUP($B73,RESUMO!$A$5:$AO$34,41,0))</f>
        <v>#N/A</v>
      </c>
      <c r="BV73" s="702">
        <f t="shared" ref="BV73" si="165">SUM(N73:T73)</f>
        <v>0</v>
      </c>
      <c r="BW73" s="702">
        <f t="shared" ref="BW73" si="166">SUM(X73:AD73)</f>
        <v>0</v>
      </c>
      <c r="BX73" s="702">
        <f t="shared" ref="BX73" si="167">SUM(AH73:AN73)</f>
        <v>0</v>
      </c>
      <c r="BY73" s="702">
        <f t="shared" ref="BY73" si="168">SUM(AR73:AX73)</f>
        <v>0</v>
      </c>
      <c r="BZ73" s="702">
        <f t="shared" ref="BZ73" si="169">SUM(BB73:BH73)</f>
        <v>0</v>
      </c>
      <c r="CA73" s="702">
        <f t="shared" ref="CA73" si="170">SUM(BL73:BM73)</f>
        <v>0</v>
      </c>
      <c r="CB73" s="482">
        <f t="shared" ref="CB73" si="171">SUM(BV73:CA73)-M73</f>
        <v>0</v>
      </c>
    </row>
    <row r="74" spans="1:80" s="31" customFormat="1" ht="18.75" customHeight="1" x14ac:dyDescent="0.3">
      <c r="A74" s="344" t="s">
        <v>47</v>
      </c>
      <c r="B74" s="29" t="s">
        <v>248</v>
      </c>
      <c r="C74" s="30" t="s">
        <v>391</v>
      </c>
      <c r="D74" s="30" t="s">
        <v>392</v>
      </c>
      <c r="E74" s="1410" t="s">
        <v>953</v>
      </c>
      <c r="F74" s="30" t="s">
        <v>47</v>
      </c>
      <c r="G74" s="72">
        <f>ROUND(IF(ISERROR(VLOOKUP(D74,[1]Anual!$B$9:$ES$80,($U$1)-3,0)),0,VLOOKUP(D74,[1]Anual!$B$9:$ES$80,($U$1)-3,0)),0)</f>
        <v>0</v>
      </c>
      <c r="H74" s="658" t="str">
        <f>IF(B74="","",(VLOOKUP(B74,Família!$A:$B,2,0)))</f>
        <v>LB</v>
      </c>
      <c r="I74" s="30">
        <f>ROUND(IF(ISERROR(VLOOKUP(D74,[1]Anual!$B$9:$ES$80,($U$1)+5,0)),0,VLOOKUP(D74,[1]Anual!$B$9:$ES$80,($U$1)+5,0)),0)</f>
        <v>0</v>
      </c>
      <c r="J74" s="778"/>
      <c r="K74" s="30" t="str">
        <f t="shared" si="138"/>
        <v>ok</v>
      </c>
      <c r="L74" s="153">
        <f>ROUND(IF(ISERROR(VLOOKUP(D74,[1]Anual!$G$9:$EX$180,$U$2,0)),0,VLOOKUP(D74,[1]Anual!$G$9:$EX$180,$U$2,0)),0)+J74</f>
        <v>28</v>
      </c>
      <c r="M74" s="83">
        <f t="shared" si="139"/>
        <v>28</v>
      </c>
      <c r="N74" s="368"/>
      <c r="O74" s="369"/>
      <c r="P74" s="369"/>
      <c r="Q74" s="369"/>
      <c r="R74" s="369"/>
      <c r="S74" s="369"/>
      <c r="T74" s="369"/>
      <c r="U74" s="383">
        <f t="shared" si="21"/>
        <v>0</v>
      </c>
      <c r="V74" s="383">
        <f t="shared" si="22"/>
        <v>0</v>
      </c>
      <c r="W74" s="240">
        <f t="shared" si="23"/>
        <v>0</v>
      </c>
      <c r="X74" s="368"/>
      <c r="Y74" s="369"/>
      <c r="Z74" s="369"/>
      <c r="AA74" s="369"/>
      <c r="AB74" s="369"/>
      <c r="AC74" s="369"/>
      <c r="AD74" s="369"/>
      <c r="AE74" s="383">
        <f t="shared" si="24"/>
        <v>0</v>
      </c>
      <c r="AF74" s="383">
        <f t="shared" si="25"/>
        <v>0</v>
      </c>
      <c r="AG74" s="240">
        <f t="shared" si="26"/>
        <v>0</v>
      </c>
      <c r="AH74" s="368"/>
      <c r="AI74" s="369">
        <v>28</v>
      </c>
      <c r="AJ74" s="369"/>
      <c r="AK74" s="369"/>
      <c r="AL74" s="369"/>
      <c r="AM74" s="369"/>
      <c r="AN74" s="369"/>
      <c r="AO74" s="383">
        <f t="shared" si="27"/>
        <v>28</v>
      </c>
      <c r="AP74" s="383">
        <f t="shared" si="28"/>
        <v>0</v>
      </c>
      <c r="AQ74" s="240">
        <f t="shared" si="29"/>
        <v>28</v>
      </c>
      <c r="AR74" s="368"/>
      <c r="AS74" s="369"/>
      <c r="AT74" s="369"/>
      <c r="AU74" s="369"/>
      <c r="AV74" s="369"/>
      <c r="AW74" s="369"/>
      <c r="AX74" s="369"/>
      <c r="AY74" s="383">
        <f t="shared" si="30"/>
        <v>0</v>
      </c>
      <c r="AZ74" s="383">
        <f t="shared" si="31"/>
        <v>0</v>
      </c>
      <c r="BA74" s="240">
        <f t="shared" si="32"/>
        <v>28</v>
      </c>
      <c r="BB74" s="368"/>
      <c r="BC74" s="369"/>
      <c r="BD74" s="369"/>
      <c r="BE74" s="369"/>
      <c r="BF74" s="369"/>
      <c r="BG74" s="369"/>
      <c r="BH74" s="369"/>
      <c r="BI74" s="241">
        <f t="shared" si="33"/>
        <v>0</v>
      </c>
      <c r="BJ74" s="241">
        <f t="shared" si="34"/>
        <v>0</v>
      </c>
      <c r="BK74" s="240">
        <f t="shared" si="35"/>
        <v>28</v>
      </c>
      <c r="BL74" s="368"/>
      <c r="BM74" s="369"/>
      <c r="BN74" s="241">
        <f t="shared" si="36"/>
        <v>0</v>
      </c>
      <c r="BO74" s="241">
        <f t="shared" si="37"/>
        <v>0</v>
      </c>
      <c r="BP74" s="240">
        <f t="shared" si="38"/>
        <v>28</v>
      </c>
      <c r="BQ74" s="1690"/>
      <c r="BR74" s="504"/>
      <c r="BS74" s="1423">
        <f>IF($C74="","",VLOOKUP($C74,'Carga People'!$C$5:$G$309,5,0))</f>
        <v>0</v>
      </c>
      <c r="BT74" s="1423">
        <f>IF($B74="","",VLOOKUP($B74,RESUMO!$A$5:$AO$34,41,0))</f>
        <v>12</v>
      </c>
      <c r="BV74" s="702">
        <f t="shared" si="146"/>
        <v>0</v>
      </c>
      <c r="BW74" s="702">
        <f t="shared" si="147"/>
        <v>0</v>
      </c>
      <c r="BX74" s="702">
        <f t="shared" si="148"/>
        <v>28</v>
      </c>
      <c r="BY74" s="702">
        <f t="shared" si="149"/>
        <v>0</v>
      </c>
      <c r="BZ74" s="702">
        <f t="shared" si="150"/>
        <v>0</v>
      </c>
      <c r="CA74" s="702">
        <f t="shared" si="151"/>
        <v>0</v>
      </c>
      <c r="CB74" s="482">
        <f t="shared" si="152"/>
        <v>0</v>
      </c>
    </row>
    <row r="75" spans="1:80" s="31" customFormat="1" ht="18.75" customHeight="1" x14ac:dyDescent="0.3">
      <c r="A75" s="344" t="s">
        <v>47</v>
      </c>
      <c r="B75" s="29" t="s">
        <v>540</v>
      </c>
      <c r="C75" s="30" t="s">
        <v>537</v>
      </c>
      <c r="D75" s="30" t="s">
        <v>535</v>
      </c>
      <c r="E75" s="1410" t="s">
        <v>955</v>
      </c>
      <c r="F75" s="30" t="s">
        <v>47</v>
      </c>
      <c r="G75" s="72">
        <f>ROUND(IF(ISERROR(VLOOKUP(D75,[1]Anual!$B$9:$ES$80,($U$1)-3,0)),0,VLOOKUP(D75,[1]Anual!$B$9:$ES$80,($U$1)-3,0)),0)</f>
        <v>0</v>
      </c>
      <c r="H75" s="658" t="e">
        <f>IF(B75="","",(VLOOKUP(B75,Família!$A:$B,2,0)))</f>
        <v>#N/A</v>
      </c>
      <c r="I75" s="30">
        <f>ROUND(IF(ISERROR(VLOOKUP(D75,[1]Anual!$B$9:$ES$80,($U$1)+5,0)),0,VLOOKUP(D75,[1]Anual!$B$9:$ES$80,($U$1)+5,0)),0)</f>
        <v>0</v>
      </c>
      <c r="J75" s="778"/>
      <c r="K75" s="30" t="str">
        <f t="shared" si="138"/>
        <v>ok</v>
      </c>
      <c r="L75" s="153">
        <f>ROUND(IF(ISERROR(VLOOKUP(D75,[1]Anual!$G$9:$EX$180,$U$2,0)),0,VLOOKUP(D75,[1]Anual!$G$9:$EX$180,$U$2,0)),0)+J75</f>
        <v>0</v>
      </c>
      <c r="M75" s="366">
        <f t="shared" si="139"/>
        <v>0</v>
      </c>
      <c r="N75" s="368"/>
      <c r="O75" s="369"/>
      <c r="P75" s="369"/>
      <c r="Q75" s="369"/>
      <c r="R75" s="369"/>
      <c r="S75" s="369"/>
      <c r="T75" s="369"/>
      <c r="U75" s="383">
        <f t="shared" si="21"/>
        <v>0</v>
      </c>
      <c r="V75" s="383">
        <f t="shared" si="22"/>
        <v>0</v>
      </c>
      <c r="W75" s="240">
        <f t="shared" si="23"/>
        <v>0</v>
      </c>
      <c r="X75" s="368"/>
      <c r="Y75" s="369"/>
      <c r="Z75" s="369"/>
      <c r="AA75" s="369"/>
      <c r="AB75" s="369"/>
      <c r="AC75" s="369"/>
      <c r="AD75" s="369"/>
      <c r="AE75" s="383">
        <f t="shared" si="24"/>
        <v>0</v>
      </c>
      <c r="AF75" s="383">
        <f t="shared" si="25"/>
        <v>0</v>
      </c>
      <c r="AG75" s="240">
        <f t="shared" si="26"/>
        <v>0</v>
      </c>
      <c r="AH75" s="368"/>
      <c r="AI75" s="369"/>
      <c r="AJ75" s="369"/>
      <c r="AK75" s="369"/>
      <c r="AL75" s="369"/>
      <c r="AM75" s="369"/>
      <c r="AN75" s="369"/>
      <c r="AO75" s="383">
        <f t="shared" si="27"/>
        <v>0</v>
      </c>
      <c r="AP75" s="383">
        <f t="shared" si="28"/>
        <v>0</v>
      </c>
      <c r="AQ75" s="240">
        <f t="shared" si="29"/>
        <v>0</v>
      </c>
      <c r="AR75" s="368"/>
      <c r="AS75" s="369"/>
      <c r="AT75" s="369"/>
      <c r="AU75" s="369"/>
      <c r="AV75" s="369"/>
      <c r="AW75" s="369"/>
      <c r="AX75" s="369"/>
      <c r="AY75" s="383">
        <f t="shared" si="30"/>
        <v>0</v>
      </c>
      <c r="AZ75" s="383">
        <f t="shared" si="31"/>
        <v>0</v>
      </c>
      <c r="BA75" s="240">
        <f t="shared" si="32"/>
        <v>0</v>
      </c>
      <c r="BB75" s="368"/>
      <c r="BC75" s="369"/>
      <c r="BD75" s="369"/>
      <c r="BE75" s="369"/>
      <c r="BF75" s="369"/>
      <c r="BG75" s="369"/>
      <c r="BH75" s="369"/>
      <c r="BI75" s="241">
        <f t="shared" si="33"/>
        <v>0</v>
      </c>
      <c r="BJ75" s="241">
        <f t="shared" si="34"/>
        <v>0</v>
      </c>
      <c r="BK75" s="240">
        <f t="shared" si="35"/>
        <v>0</v>
      </c>
      <c r="BL75" s="368"/>
      <c r="BM75" s="369"/>
      <c r="BN75" s="241">
        <f t="shared" si="36"/>
        <v>0</v>
      </c>
      <c r="BO75" s="241">
        <f t="shared" si="37"/>
        <v>0</v>
      </c>
      <c r="BP75" s="240">
        <f t="shared" si="38"/>
        <v>0</v>
      </c>
      <c r="BQ75" s="1690"/>
      <c r="BR75" s="504"/>
      <c r="BS75" s="1423">
        <f>IF($C75="","",VLOOKUP($C75,'Carga People'!$C$5:$G$309,5,0))</f>
        <v>0</v>
      </c>
      <c r="BT75" s="1423">
        <f>IF($B75="","",VLOOKUP($B75,RESUMO!$A$5:$AO$34,41,0))</f>
        <v>15</v>
      </c>
      <c r="BV75" s="702">
        <f t="shared" si="146"/>
        <v>0</v>
      </c>
      <c r="BW75" s="702">
        <f t="shared" si="147"/>
        <v>0</v>
      </c>
      <c r="BX75" s="702">
        <f t="shared" si="148"/>
        <v>0</v>
      </c>
      <c r="BY75" s="702">
        <f t="shared" si="149"/>
        <v>0</v>
      </c>
      <c r="BZ75" s="702">
        <f t="shared" si="150"/>
        <v>0</v>
      </c>
      <c r="CA75" s="702">
        <f t="shared" si="151"/>
        <v>0</v>
      </c>
      <c r="CB75" s="482">
        <f t="shared" si="152"/>
        <v>0</v>
      </c>
    </row>
    <row r="76" spans="1:80" s="31" customFormat="1" ht="18.75" customHeight="1" x14ac:dyDescent="0.3">
      <c r="A76" s="344" t="s">
        <v>47</v>
      </c>
      <c r="B76" s="29" t="s">
        <v>248</v>
      </c>
      <c r="C76" s="30" t="s">
        <v>387</v>
      </c>
      <c r="D76" s="30" t="s">
        <v>389</v>
      </c>
      <c r="E76" s="1410" t="s">
        <v>958</v>
      </c>
      <c r="F76" s="30" t="s">
        <v>47</v>
      </c>
      <c r="G76" s="72">
        <f>ROUND(IF(ISERROR(VLOOKUP(D76,[1]Anual!$B$9:$ES$80,($U$1)-3,0)),0,VLOOKUP(D76,[1]Anual!$B$9:$ES$80,($U$1)-3,0)),0)</f>
        <v>0</v>
      </c>
      <c r="H76" s="658" t="str">
        <f>IF(B76="","",(VLOOKUP(B76,Família!$A:$B,2,0)))</f>
        <v>LB</v>
      </c>
      <c r="I76" s="30">
        <f>ROUND(IF(ISERROR(VLOOKUP(D76,[1]Anual!$B$9:$ES$80,($U$1)+5,0)),0,VLOOKUP(D76,[1]Anual!$B$9:$ES$80,($U$1)+5,0)),0)</f>
        <v>0</v>
      </c>
      <c r="J76" s="778"/>
      <c r="K76" s="30" t="str">
        <f t="shared" si="138"/>
        <v>ok</v>
      </c>
      <c r="L76" s="153">
        <f>ROUND(IF(ISERROR(VLOOKUP(D76,[1]Anual!$G$9:$EX$180,$U$2,0)),0,VLOOKUP(D76,[1]Anual!$G$9:$EX$180,$U$2,0)),0)+J76</f>
        <v>0</v>
      </c>
      <c r="M76" s="83">
        <f t="shared" si="139"/>
        <v>0</v>
      </c>
      <c r="N76" s="368"/>
      <c r="O76" s="369"/>
      <c r="P76" s="369"/>
      <c r="Q76" s="369"/>
      <c r="R76" s="369"/>
      <c r="S76" s="369"/>
      <c r="T76" s="369"/>
      <c r="U76" s="383">
        <f t="shared" ref="U76:U117" si="172">SUM(N76:T76)</f>
        <v>0</v>
      </c>
      <c r="V76" s="383">
        <f t="shared" ref="V76:V117" si="173">$I76*V$3</f>
        <v>0</v>
      </c>
      <c r="W76" s="240">
        <f t="shared" ref="W76:W117" si="174">$G76+U76-V76</f>
        <v>0</v>
      </c>
      <c r="X76" s="368"/>
      <c r="Y76" s="369"/>
      <c r="Z76" s="369"/>
      <c r="AA76" s="369"/>
      <c r="AB76" s="369"/>
      <c r="AC76" s="369"/>
      <c r="AD76" s="369"/>
      <c r="AE76" s="383">
        <f t="shared" ref="AE76:AE117" si="175">SUM(X76:AD76)</f>
        <v>0</v>
      </c>
      <c r="AF76" s="383">
        <f t="shared" ref="AF76:AF117" si="176">$I76*AF$3</f>
        <v>0</v>
      </c>
      <c r="AG76" s="240">
        <f t="shared" ref="AG76:AG117" si="177">$W76+AE76-AF76</f>
        <v>0</v>
      </c>
      <c r="AH76" s="368"/>
      <c r="AI76" s="369"/>
      <c r="AJ76" s="369"/>
      <c r="AK76" s="369"/>
      <c r="AL76" s="369"/>
      <c r="AM76" s="369"/>
      <c r="AN76" s="369"/>
      <c r="AO76" s="383">
        <f t="shared" ref="AO76:AO117" si="178">SUM(AH76:AN76)</f>
        <v>0</v>
      </c>
      <c r="AP76" s="383">
        <f t="shared" ref="AP76:AP117" si="179">$I76*AP$3</f>
        <v>0</v>
      </c>
      <c r="AQ76" s="240">
        <f t="shared" ref="AQ76:AQ117" si="180">$AG76+AO76-AP76</f>
        <v>0</v>
      </c>
      <c r="AR76" s="368"/>
      <c r="AS76" s="369"/>
      <c r="AT76" s="369"/>
      <c r="AU76" s="369"/>
      <c r="AV76" s="369"/>
      <c r="AW76" s="369"/>
      <c r="AX76" s="369"/>
      <c r="AY76" s="383">
        <f t="shared" ref="AY76:AY117" si="181">SUM(AR76:AX76)</f>
        <v>0</v>
      </c>
      <c r="AZ76" s="383">
        <f t="shared" ref="AZ76:AZ117" si="182">$I76*AZ$3</f>
        <v>0</v>
      </c>
      <c r="BA76" s="240">
        <f t="shared" ref="BA76:BA117" si="183">AQ76+AY76-AZ76</f>
        <v>0</v>
      </c>
      <c r="BB76" s="368"/>
      <c r="BC76" s="369"/>
      <c r="BD76" s="369"/>
      <c r="BE76" s="369"/>
      <c r="BF76" s="369"/>
      <c r="BG76" s="369"/>
      <c r="BH76" s="369"/>
      <c r="BI76" s="241">
        <f t="shared" ref="BI76:BI117" si="184">SUM(BB76:BH76)</f>
        <v>0</v>
      </c>
      <c r="BJ76" s="241">
        <f t="shared" ref="BJ76:BJ117" si="185">$I76*BJ$3</f>
        <v>0</v>
      </c>
      <c r="BK76" s="240">
        <f t="shared" ref="BK76:BK117" si="186">$BA76+BI76-BJ76</f>
        <v>0</v>
      </c>
      <c r="BL76" s="368"/>
      <c r="BM76" s="369"/>
      <c r="BN76" s="241">
        <f t="shared" ref="BN76:BN117" si="187">SUM(BL76:BM76)</f>
        <v>0</v>
      </c>
      <c r="BO76" s="241">
        <f t="shared" ref="BO76:BO117" si="188">$I76*BO$3</f>
        <v>0</v>
      </c>
      <c r="BP76" s="240">
        <f t="shared" ref="BP76:BP117" si="189">$BK76+BN76-BO76</f>
        <v>0</v>
      </c>
      <c r="BQ76" s="1690"/>
      <c r="BR76" s="504"/>
      <c r="BS76" s="1423">
        <f>IF($C76="","",VLOOKUP($C76,'Carga People'!$C$5:$G$309,5,0))</f>
        <v>0</v>
      </c>
      <c r="BT76" s="1423">
        <f>IF($B76="","",VLOOKUP($B76,RESUMO!$A$5:$AO$34,41,0))</f>
        <v>12</v>
      </c>
      <c r="BV76" s="702">
        <f t="shared" si="146"/>
        <v>0</v>
      </c>
      <c r="BW76" s="702">
        <f t="shared" si="147"/>
        <v>0</v>
      </c>
      <c r="BX76" s="702">
        <f t="shared" si="148"/>
        <v>0</v>
      </c>
      <c r="BY76" s="702">
        <f t="shared" si="149"/>
        <v>0</v>
      </c>
      <c r="BZ76" s="702">
        <f t="shared" si="150"/>
        <v>0</v>
      </c>
      <c r="CA76" s="702">
        <f t="shared" si="151"/>
        <v>0</v>
      </c>
      <c r="CB76" s="482">
        <f t="shared" si="152"/>
        <v>0</v>
      </c>
    </row>
    <row r="77" spans="1:80" s="31" customFormat="1" ht="18.75" customHeight="1" x14ac:dyDescent="0.3">
      <c r="A77" s="344" t="s">
        <v>47</v>
      </c>
      <c r="B77" s="29" t="s">
        <v>248</v>
      </c>
      <c r="C77" s="30" t="s">
        <v>279</v>
      </c>
      <c r="D77" s="30" t="s">
        <v>277</v>
      </c>
      <c r="E77" s="1410" t="s">
        <v>959</v>
      </c>
      <c r="F77" s="30" t="s">
        <v>47</v>
      </c>
      <c r="G77" s="72">
        <f>ROUND(IF(ISERROR(VLOOKUP(D77,[1]Anual!$B$9:$ES$80,($U$1)-3,0)),0,VLOOKUP(D77,[1]Anual!$B$9:$ES$80,($U$1)-3,0)),0)</f>
        <v>0</v>
      </c>
      <c r="H77" s="658" t="str">
        <f>IF(B77="","",(VLOOKUP(B77,Família!$A:$B,2,0)))</f>
        <v>LB</v>
      </c>
      <c r="I77" s="30">
        <f>ROUND(IF(ISERROR(VLOOKUP(D77,[1]Anual!$B$9:$ES$80,($U$1)+5,0)),0,VLOOKUP(D77,[1]Anual!$B$9:$ES$80,($U$1)+5,0)),0)</f>
        <v>0</v>
      </c>
      <c r="J77" s="778"/>
      <c r="K77" s="30" t="str">
        <f t="shared" si="138"/>
        <v>ok</v>
      </c>
      <c r="L77" s="153">
        <f>ROUND(IF(ISERROR(VLOOKUP(D77,[1]Anual!$G$9:$EX$180,$U$2,0)),0,VLOOKUP(D77,[1]Anual!$G$9:$EX$180,$U$2,0)),0)+J77</f>
        <v>0</v>
      </c>
      <c r="M77" s="366">
        <f t="shared" si="139"/>
        <v>0</v>
      </c>
      <c r="N77" s="368"/>
      <c r="O77" s="369"/>
      <c r="P77" s="369"/>
      <c r="Q77" s="369"/>
      <c r="R77" s="369"/>
      <c r="S77" s="369"/>
      <c r="T77" s="369"/>
      <c r="U77" s="383">
        <f t="shared" si="172"/>
        <v>0</v>
      </c>
      <c r="V77" s="383">
        <f t="shared" si="173"/>
        <v>0</v>
      </c>
      <c r="W77" s="240">
        <f t="shared" si="174"/>
        <v>0</v>
      </c>
      <c r="X77" s="368"/>
      <c r="Y77" s="369"/>
      <c r="Z77" s="369"/>
      <c r="AA77" s="369"/>
      <c r="AB77" s="369"/>
      <c r="AC77" s="369"/>
      <c r="AD77" s="369"/>
      <c r="AE77" s="383">
        <f t="shared" si="175"/>
        <v>0</v>
      </c>
      <c r="AF77" s="383">
        <f t="shared" si="176"/>
        <v>0</v>
      </c>
      <c r="AG77" s="240">
        <f t="shared" si="177"/>
        <v>0</v>
      </c>
      <c r="AH77" s="368"/>
      <c r="AI77" s="369"/>
      <c r="AJ77" s="369"/>
      <c r="AK77" s="369"/>
      <c r="AL77" s="369"/>
      <c r="AM77" s="369"/>
      <c r="AN77" s="369"/>
      <c r="AO77" s="383">
        <f t="shared" si="178"/>
        <v>0</v>
      </c>
      <c r="AP77" s="383">
        <f t="shared" si="179"/>
        <v>0</v>
      </c>
      <c r="AQ77" s="240">
        <f t="shared" si="180"/>
        <v>0</v>
      </c>
      <c r="AR77" s="368"/>
      <c r="AS77" s="369"/>
      <c r="AT77" s="369"/>
      <c r="AU77" s="369"/>
      <c r="AV77" s="369"/>
      <c r="AW77" s="369"/>
      <c r="AX77" s="369"/>
      <c r="AY77" s="383">
        <f t="shared" si="181"/>
        <v>0</v>
      </c>
      <c r="AZ77" s="383">
        <f t="shared" si="182"/>
        <v>0</v>
      </c>
      <c r="BA77" s="240">
        <f t="shared" si="183"/>
        <v>0</v>
      </c>
      <c r="BB77" s="368"/>
      <c r="BC77" s="369"/>
      <c r="BD77" s="369"/>
      <c r="BE77" s="369"/>
      <c r="BF77" s="369"/>
      <c r="BG77" s="369"/>
      <c r="BH77" s="369"/>
      <c r="BI77" s="241">
        <f t="shared" si="184"/>
        <v>0</v>
      </c>
      <c r="BJ77" s="241">
        <f t="shared" si="185"/>
        <v>0</v>
      </c>
      <c r="BK77" s="240">
        <f t="shared" si="186"/>
        <v>0</v>
      </c>
      <c r="BL77" s="368"/>
      <c r="BM77" s="369"/>
      <c r="BN77" s="241">
        <f t="shared" si="187"/>
        <v>0</v>
      </c>
      <c r="BO77" s="241">
        <f t="shared" si="188"/>
        <v>0</v>
      </c>
      <c r="BP77" s="240">
        <f t="shared" si="189"/>
        <v>0</v>
      </c>
      <c r="BQ77" s="1690"/>
      <c r="BR77" s="504"/>
      <c r="BS77" s="1423" t="e">
        <f>IF($C77="","",VLOOKUP($C77,'Carga People'!$C$5:$G$309,5,0))</f>
        <v>#N/A</v>
      </c>
      <c r="BT77" s="1423">
        <f>IF($B77="","",VLOOKUP($B77,RESUMO!$A$5:$AO$34,41,0))</f>
        <v>12</v>
      </c>
      <c r="BV77" s="702">
        <f t="shared" si="146"/>
        <v>0</v>
      </c>
      <c r="BW77" s="702">
        <f t="shared" si="147"/>
        <v>0</v>
      </c>
      <c r="BX77" s="702">
        <f t="shared" si="148"/>
        <v>0</v>
      </c>
      <c r="BY77" s="702">
        <f t="shared" si="149"/>
        <v>0</v>
      </c>
      <c r="BZ77" s="702">
        <f t="shared" si="150"/>
        <v>0</v>
      </c>
      <c r="CA77" s="702">
        <f t="shared" si="151"/>
        <v>0</v>
      </c>
      <c r="CB77" s="482">
        <f t="shared" si="152"/>
        <v>0</v>
      </c>
    </row>
    <row r="78" spans="1:80" s="31" customFormat="1" ht="18.75" customHeight="1" x14ac:dyDescent="0.3">
      <c r="A78" s="344" t="s">
        <v>47</v>
      </c>
      <c r="B78" s="29" t="s">
        <v>249</v>
      </c>
      <c r="C78" s="30" t="s">
        <v>388</v>
      </c>
      <c r="D78" s="30" t="s">
        <v>390</v>
      </c>
      <c r="E78" s="1410" t="s">
        <v>961</v>
      </c>
      <c r="F78" s="30" t="s">
        <v>47</v>
      </c>
      <c r="G78" s="72">
        <f>ROUND(IF(ISERROR(VLOOKUP(D78,[1]Anual!$B$9:$ES$80,($U$1)-3,0)),0,VLOOKUP(D78,[1]Anual!$B$9:$ES$80,($U$1)-3,0)),0)</f>
        <v>0</v>
      </c>
      <c r="H78" s="658" t="str">
        <f>IF(B78="","",(VLOOKUP(B78,Família!$A:$B,2,0)))</f>
        <v>LC</v>
      </c>
      <c r="I78" s="30">
        <f>ROUND(IF(ISERROR(VLOOKUP(D78,[1]Anual!$B$9:$ES$80,($U$1)+5,0)),0,VLOOKUP(D78,[1]Anual!$B$9:$ES$80,($U$1)+5,0)),0)</f>
        <v>0</v>
      </c>
      <c r="J78" s="778"/>
      <c r="K78" s="30" t="str">
        <f t="shared" si="138"/>
        <v>ok</v>
      </c>
      <c r="L78" s="153">
        <f>ROUND(IF(ISERROR(VLOOKUP(D78,[1]Anual!$G$9:$EX$180,$U$2,0)),0,VLOOKUP(D78,[1]Anual!$G$9:$EX$180,$U$2,0)),0)+J78</f>
        <v>162</v>
      </c>
      <c r="M78" s="83">
        <f t="shared" si="139"/>
        <v>162</v>
      </c>
      <c r="N78" s="368"/>
      <c r="O78" s="369"/>
      <c r="P78" s="369"/>
      <c r="Q78" s="369"/>
      <c r="R78" s="369"/>
      <c r="S78" s="369"/>
      <c r="T78" s="369"/>
      <c r="U78" s="383">
        <f t="shared" si="172"/>
        <v>0</v>
      </c>
      <c r="V78" s="383">
        <f t="shared" si="173"/>
        <v>0</v>
      </c>
      <c r="W78" s="240">
        <f t="shared" si="174"/>
        <v>0</v>
      </c>
      <c r="X78" s="368"/>
      <c r="Y78" s="369"/>
      <c r="Z78" s="369"/>
      <c r="AA78" s="369"/>
      <c r="AB78" s="369"/>
      <c r="AC78" s="369"/>
      <c r="AD78" s="369"/>
      <c r="AE78" s="383">
        <f t="shared" si="175"/>
        <v>0</v>
      </c>
      <c r="AF78" s="383">
        <f t="shared" si="176"/>
        <v>0</v>
      </c>
      <c r="AG78" s="240">
        <f t="shared" si="177"/>
        <v>0</v>
      </c>
      <c r="AH78" s="368"/>
      <c r="AI78" s="369">
        <v>162</v>
      </c>
      <c r="AJ78" s="369"/>
      <c r="AK78" s="369"/>
      <c r="AL78" s="369"/>
      <c r="AM78" s="369"/>
      <c r="AN78" s="369"/>
      <c r="AO78" s="383">
        <f t="shared" si="178"/>
        <v>162</v>
      </c>
      <c r="AP78" s="383">
        <f t="shared" si="179"/>
        <v>0</v>
      </c>
      <c r="AQ78" s="240">
        <f t="shared" si="180"/>
        <v>162</v>
      </c>
      <c r="AR78" s="368"/>
      <c r="AS78" s="369"/>
      <c r="AT78" s="369"/>
      <c r="AU78" s="369"/>
      <c r="AV78" s="369"/>
      <c r="AW78" s="369"/>
      <c r="AX78" s="369"/>
      <c r="AY78" s="383">
        <f t="shared" si="181"/>
        <v>0</v>
      </c>
      <c r="AZ78" s="383">
        <f t="shared" si="182"/>
        <v>0</v>
      </c>
      <c r="BA78" s="240">
        <f t="shared" si="183"/>
        <v>162</v>
      </c>
      <c r="BB78" s="368"/>
      <c r="BC78" s="369"/>
      <c r="BD78" s="369"/>
      <c r="BE78" s="369"/>
      <c r="BF78" s="369"/>
      <c r="BG78" s="369"/>
      <c r="BH78" s="369"/>
      <c r="BI78" s="241">
        <f t="shared" si="184"/>
        <v>0</v>
      </c>
      <c r="BJ78" s="241">
        <f t="shared" si="185"/>
        <v>0</v>
      </c>
      <c r="BK78" s="240">
        <f t="shared" si="186"/>
        <v>162</v>
      </c>
      <c r="BL78" s="368"/>
      <c r="BM78" s="369"/>
      <c r="BN78" s="241">
        <f t="shared" si="187"/>
        <v>0</v>
      </c>
      <c r="BO78" s="241">
        <f t="shared" si="188"/>
        <v>0</v>
      </c>
      <c r="BP78" s="240">
        <f t="shared" si="189"/>
        <v>162</v>
      </c>
      <c r="BQ78" s="1690"/>
      <c r="BR78" s="504"/>
      <c r="BS78" s="1423">
        <f>IF($C78="","",VLOOKUP($C78,'Carga People'!$C$5:$G$309,5,0))</f>
        <v>0</v>
      </c>
      <c r="BT78" s="1423">
        <f>IF($B78="","",VLOOKUP($B78,RESUMO!$A$5:$AO$34,41,0))</f>
        <v>15</v>
      </c>
      <c r="BV78" s="702">
        <f t="shared" si="146"/>
        <v>0</v>
      </c>
      <c r="BW78" s="702">
        <f t="shared" si="147"/>
        <v>0</v>
      </c>
      <c r="BX78" s="702">
        <f t="shared" si="148"/>
        <v>162</v>
      </c>
      <c r="BY78" s="702">
        <f t="shared" si="149"/>
        <v>0</v>
      </c>
      <c r="BZ78" s="702">
        <f t="shared" si="150"/>
        <v>0</v>
      </c>
      <c r="CA78" s="702">
        <f t="shared" si="151"/>
        <v>0</v>
      </c>
      <c r="CB78" s="482">
        <f t="shared" si="152"/>
        <v>0</v>
      </c>
    </row>
    <row r="79" spans="1:80" s="31" customFormat="1" ht="18.75" customHeight="1" x14ac:dyDescent="0.3">
      <c r="A79" s="344" t="s">
        <v>47</v>
      </c>
      <c r="B79" s="29" t="s">
        <v>498</v>
      </c>
      <c r="C79" s="30" t="s">
        <v>1315</v>
      </c>
      <c r="D79" s="30" t="s">
        <v>548</v>
      </c>
      <c r="E79" s="1410"/>
      <c r="F79" s="30" t="s">
        <v>47</v>
      </c>
      <c r="G79" s="290">
        <f>ROUND(IF(ISERROR(VLOOKUP(D79,[1]Anual!$B$9:$ES$80,($U$1)-3,0)),0,VLOOKUP(D79,[1]Anual!$B$9:$ES$80,($U$1)-3,0)),0)</f>
        <v>0</v>
      </c>
      <c r="H79" s="658" t="e">
        <f>IF(B79="","",(VLOOKUP(B79,Família!$A:$B,2,0)))</f>
        <v>#N/A</v>
      </c>
      <c r="I79" s="30">
        <f>ROUND(IF(ISERROR(VLOOKUP(D79,[1]Anual!$B$9:$ES$80,($U$1)+5,0)),0,VLOOKUP(D79,[1]Anual!$B$9:$ES$80,($U$1)+5,0)),0)</f>
        <v>0</v>
      </c>
      <c r="J79" s="778"/>
      <c r="K79" s="30" t="str">
        <f t="shared" si="138"/>
        <v>ok</v>
      </c>
      <c r="L79" s="153">
        <f>ROUND(IF(ISERROR(VLOOKUP(D79,[1]Anual!$G$9:$EX$180,$U$2,0)),0,VLOOKUP(D79,[1]Anual!$G$9:$EX$180,$U$2,0)),0)+J79</f>
        <v>96</v>
      </c>
      <c r="M79" s="83">
        <f t="shared" si="139"/>
        <v>96</v>
      </c>
      <c r="N79" s="368"/>
      <c r="O79" s="369"/>
      <c r="P79" s="369"/>
      <c r="Q79" s="369"/>
      <c r="R79" s="369"/>
      <c r="S79" s="369"/>
      <c r="T79" s="369"/>
      <c r="U79" s="383">
        <f t="shared" si="172"/>
        <v>0</v>
      </c>
      <c r="V79" s="383">
        <f t="shared" si="173"/>
        <v>0</v>
      </c>
      <c r="W79" s="240">
        <f t="shared" si="174"/>
        <v>0</v>
      </c>
      <c r="X79" s="368"/>
      <c r="Y79" s="369"/>
      <c r="Z79" s="369"/>
      <c r="AA79" s="369"/>
      <c r="AB79" s="369"/>
      <c r="AC79" s="369"/>
      <c r="AD79" s="369"/>
      <c r="AE79" s="383">
        <f t="shared" si="175"/>
        <v>0</v>
      </c>
      <c r="AF79" s="383">
        <f t="shared" si="176"/>
        <v>0</v>
      </c>
      <c r="AG79" s="240">
        <f t="shared" si="177"/>
        <v>0</v>
      </c>
      <c r="AH79" s="368"/>
      <c r="AI79" s="369"/>
      <c r="AJ79" s="369">
        <v>96</v>
      </c>
      <c r="AK79" s="369"/>
      <c r="AL79" s="369"/>
      <c r="AM79" s="369"/>
      <c r="AN79" s="369"/>
      <c r="AO79" s="383">
        <f t="shared" si="178"/>
        <v>96</v>
      </c>
      <c r="AP79" s="383">
        <f t="shared" si="179"/>
        <v>0</v>
      </c>
      <c r="AQ79" s="240">
        <f t="shared" si="180"/>
        <v>96</v>
      </c>
      <c r="AR79" s="368"/>
      <c r="AS79" s="369"/>
      <c r="AT79" s="369"/>
      <c r="AU79" s="369"/>
      <c r="AV79" s="369"/>
      <c r="AW79" s="369"/>
      <c r="AX79" s="369"/>
      <c r="AY79" s="383">
        <f t="shared" si="181"/>
        <v>0</v>
      </c>
      <c r="AZ79" s="383">
        <f t="shared" si="182"/>
        <v>0</v>
      </c>
      <c r="BA79" s="240">
        <f t="shared" si="183"/>
        <v>96</v>
      </c>
      <c r="BB79" s="368"/>
      <c r="BC79" s="369"/>
      <c r="BD79" s="369"/>
      <c r="BE79" s="369"/>
      <c r="BF79" s="369"/>
      <c r="BG79" s="369"/>
      <c r="BH79" s="369"/>
      <c r="BI79" s="241">
        <f t="shared" si="184"/>
        <v>0</v>
      </c>
      <c r="BJ79" s="241">
        <f t="shared" si="185"/>
        <v>0</v>
      </c>
      <c r="BK79" s="240">
        <f t="shared" si="186"/>
        <v>96</v>
      </c>
      <c r="BL79" s="368"/>
      <c r="BM79" s="369"/>
      <c r="BN79" s="241">
        <f t="shared" si="187"/>
        <v>0</v>
      </c>
      <c r="BO79" s="241">
        <f t="shared" si="188"/>
        <v>0</v>
      </c>
      <c r="BP79" s="240">
        <f t="shared" si="189"/>
        <v>96</v>
      </c>
      <c r="BQ79" s="1690"/>
      <c r="BR79" s="504"/>
      <c r="BS79" s="1423">
        <f>IF($C79="","",VLOOKUP($C79,'Carga People'!$C$5:$G$309,5,0))</f>
        <v>0</v>
      </c>
      <c r="BT79" s="1423">
        <f>IF($B79="","",VLOOKUP($B79,RESUMO!$A$5:$AO$34,41,0))</f>
        <v>12</v>
      </c>
      <c r="BV79" s="702">
        <f t="shared" si="146"/>
        <v>0</v>
      </c>
      <c r="BW79" s="702">
        <f t="shared" si="147"/>
        <v>0</v>
      </c>
      <c r="BX79" s="702">
        <f t="shared" si="148"/>
        <v>96</v>
      </c>
      <c r="BY79" s="702">
        <f t="shared" si="149"/>
        <v>0</v>
      </c>
      <c r="BZ79" s="702">
        <f t="shared" si="150"/>
        <v>0</v>
      </c>
      <c r="CA79" s="702">
        <f t="shared" si="151"/>
        <v>0</v>
      </c>
      <c r="CB79" s="482">
        <f t="shared" si="152"/>
        <v>0</v>
      </c>
    </row>
    <row r="80" spans="1:80" s="31" customFormat="1" ht="18.75" customHeight="1" x14ac:dyDescent="0.3">
      <c r="A80" s="465" t="s">
        <v>47</v>
      </c>
      <c r="B80" s="428" t="s">
        <v>1265</v>
      </c>
      <c r="C80" s="30" t="s">
        <v>1266</v>
      </c>
      <c r="D80" s="30" t="s">
        <v>1264</v>
      </c>
      <c r="E80" s="1410"/>
      <c r="F80" s="30" t="s">
        <v>47</v>
      </c>
      <c r="G80" s="72">
        <f>ROUND(IF(ISERROR(VLOOKUP(D80,[1]Anual!$B$9:$ES$80,($U$1)-3,0)),0,VLOOKUP(D80,[1]Anual!$B$9:$ES$80,($U$1)-3,0)),0)</f>
        <v>0</v>
      </c>
      <c r="H80" s="658" t="e">
        <f>IF(B80="","",(VLOOKUP(B80,Família!$A:$B,2,0)))</f>
        <v>#N/A</v>
      </c>
      <c r="I80" s="30">
        <f>ROUND(IF(ISERROR(VLOOKUP(D80,[1]Anual!$B$9:$ES$80,($U$1)+5,0)),0,VLOOKUP(D80,[1]Anual!$B$9:$ES$80,($U$1)+5,0)),0)</f>
        <v>0</v>
      </c>
      <c r="J80" s="778"/>
      <c r="K80" s="30" t="str">
        <f t="shared" si="138"/>
        <v>ok</v>
      </c>
      <c r="L80" s="153">
        <f>ROUND(IF(ISERROR(VLOOKUP(D80,[1]Anual!$G$9:$EX$180,$U$2,0)),0,VLOOKUP(D80,[1]Anual!$G$9:$EX$180,$U$2,0)),0)+J80</f>
        <v>115</v>
      </c>
      <c r="M80" s="83">
        <f t="shared" si="139"/>
        <v>115</v>
      </c>
      <c r="N80" s="368"/>
      <c r="O80" s="369"/>
      <c r="P80" s="369"/>
      <c r="Q80" s="369"/>
      <c r="R80" s="369"/>
      <c r="S80" s="369"/>
      <c r="T80" s="369"/>
      <c r="U80" s="383">
        <f t="shared" ref="U80" si="190">SUM(N80:T80)</f>
        <v>0</v>
      </c>
      <c r="V80" s="383">
        <f t="shared" si="173"/>
        <v>0</v>
      </c>
      <c r="W80" s="240">
        <f t="shared" ref="W80" si="191">$G80+U80-V80</f>
        <v>0</v>
      </c>
      <c r="X80" s="368"/>
      <c r="Y80" s="369"/>
      <c r="Z80" s="369">
        <v>115</v>
      </c>
      <c r="AA80" s="369"/>
      <c r="AB80" s="369"/>
      <c r="AC80" s="369"/>
      <c r="AD80" s="369"/>
      <c r="AE80" s="383">
        <f t="shared" ref="AE80" si="192">SUM(X80:AD80)</f>
        <v>115</v>
      </c>
      <c r="AF80" s="383">
        <f t="shared" si="176"/>
        <v>0</v>
      </c>
      <c r="AG80" s="240">
        <f t="shared" ref="AG80" si="193">$W80+AE80-AF80</f>
        <v>115</v>
      </c>
      <c r="AH80" s="368"/>
      <c r="AI80" s="369"/>
      <c r="AJ80" s="369"/>
      <c r="AK80" s="369"/>
      <c r="AL80" s="369"/>
      <c r="AM80" s="369"/>
      <c r="AN80" s="369"/>
      <c r="AO80" s="383">
        <f t="shared" ref="AO80" si="194">SUM(AH80:AN80)</f>
        <v>0</v>
      </c>
      <c r="AP80" s="383">
        <f t="shared" si="179"/>
        <v>0</v>
      </c>
      <c r="AQ80" s="240">
        <f t="shared" ref="AQ80" si="195">$AG80+AO80-AP80</f>
        <v>115</v>
      </c>
      <c r="AR80" s="368"/>
      <c r="AS80" s="369"/>
      <c r="AT80" s="369"/>
      <c r="AU80" s="369"/>
      <c r="AV80" s="369"/>
      <c r="AW80" s="369"/>
      <c r="AX80" s="369"/>
      <c r="AY80" s="383">
        <f t="shared" ref="AY80" si="196">SUM(AR80:AX80)</f>
        <v>0</v>
      </c>
      <c r="AZ80" s="383">
        <f t="shared" si="182"/>
        <v>0</v>
      </c>
      <c r="BA80" s="240">
        <f t="shared" ref="BA80" si="197">AQ80+AY80-AZ80</f>
        <v>115</v>
      </c>
      <c r="BB80" s="368"/>
      <c r="BC80" s="369"/>
      <c r="BD80" s="369"/>
      <c r="BE80" s="369"/>
      <c r="BF80" s="369"/>
      <c r="BG80" s="369"/>
      <c r="BH80" s="369"/>
      <c r="BI80" s="241">
        <f t="shared" ref="BI80" si="198">SUM(BB80:BH80)</f>
        <v>0</v>
      </c>
      <c r="BJ80" s="241">
        <f t="shared" si="185"/>
        <v>0</v>
      </c>
      <c r="BK80" s="240">
        <f t="shared" ref="BK80" si="199">$BA80+BI80-BJ80</f>
        <v>115</v>
      </c>
      <c r="BL80" s="368"/>
      <c r="BM80" s="369"/>
      <c r="BN80" s="241">
        <f t="shared" ref="BN80" si="200">SUM(BL80:BM80)</f>
        <v>0</v>
      </c>
      <c r="BO80" s="241">
        <f t="shared" si="188"/>
        <v>0</v>
      </c>
      <c r="BP80" s="240">
        <f t="shared" ref="BP80" si="201">$BK80+BN80-BO80</f>
        <v>115</v>
      </c>
      <c r="BQ80" s="1690"/>
      <c r="BR80" s="504"/>
      <c r="BS80" s="1423">
        <f>IF($C80="","",VLOOKUP($C80,'Carga People'!$C$5:$G$309,5,0))</f>
        <v>0</v>
      </c>
      <c r="BT80" s="1423">
        <f>IF($B80="","",VLOOKUP($B80,RESUMO!$A$5:$AO$34,41,0))</f>
        <v>13</v>
      </c>
      <c r="BV80" s="702">
        <f t="shared" ref="BV80" si="202">SUM(N80:T80)</f>
        <v>0</v>
      </c>
      <c r="BW80" s="702">
        <f t="shared" ref="BW80" si="203">SUM(X80:AD80)</f>
        <v>115</v>
      </c>
      <c r="BX80" s="702">
        <f t="shared" ref="BX80" si="204">SUM(AH80:AN80)</f>
        <v>0</v>
      </c>
      <c r="BY80" s="702">
        <f t="shared" ref="BY80" si="205">SUM(AR80:AX80)</f>
        <v>0</v>
      </c>
      <c r="BZ80" s="702">
        <f t="shared" ref="BZ80" si="206">SUM(BB80:BH80)</f>
        <v>0</v>
      </c>
      <c r="CA80" s="702">
        <f t="shared" ref="CA80" si="207">SUM(BL80:BM80)</f>
        <v>0</v>
      </c>
      <c r="CB80" s="482">
        <f t="shared" ref="CB80" si="208">SUM(BV80:CA80)-M80</f>
        <v>0</v>
      </c>
    </row>
    <row r="81" spans="1:80" s="31" customFormat="1" ht="18.75" customHeight="1" x14ac:dyDescent="0.3">
      <c r="A81" s="465" t="s">
        <v>47</v>
      </c>
      <c r="B81" s="1564" t="s">
        <v>1235</v>
      </c>
      <c r="C81" s="153" t="s">
        <v>1240</v>
      </c>
      <c r="D81" s="153" t="s">
        <v>1241</v>
      </c>
      <c r="E81" s="1411"/>
      <c r="F81" s="153" t="s">
        <v>47</v>
      </c>
      <c r="G81" s="72">
        <f>ROUND(IF(ISERROR(VLOOKUP(D81,[1]Anual!$B$9:$ES$80,($U$1)-3,0)),0,VLOOKUP(D81,[1]Anual!$B$9:$ES$80,($U$1)-3,0)),0)</f>
        <v>0</v>
      </c>
      <c r="H81" s="658" t="e">
        <f>IF(B81="","",(VLOOKUP(B81,Família!$A:$B,2,0)))</f>
        <v>#N/A</v>
      </c>
      <c r="I81" s="30">
        <f>ROUND(IF(ISERROR(VLOOKUP(D81,[1]Anual!$B$9:$ES$80,($U$1)+5,0)),0,VLOOKUP(D81,[1]Anual!$B$9:$ES$80,($U$1)+5,0)),0)</f>
        <v>0</v>
      </c>
      <c r="J81" s="778"/>
      <c r="K81" s="30" t="str">
        <f t="shared" si="138"/>
        <v>ok</v>
      </c>
      <c r="L81" s="153">
        <f>ROUND(IF(ISERROR(VLOOKUP(D81,[1]Anual!$G$9:$EX$180,$U$2,0)),0,VLOOKUP(D81,[1]Anual!$G$9:$EX$180,$U$2,0)),0)+J81</f>
        <v>119</v>
      </c>
      <c r="M81" s="83">
        <f t="shared" si="139"/>
        <v>119</v>
      </c>
      <c r="N81" s="368"/>
      <c r="O81" s="369"/>
      <c r="P81" s="369"/>
      <c r="Q81" s="369"/>
      <c r="R81" s="369"/>
      <c r="S81" s="369"/>
      <c r="T81" s="369"/>
      <c r="U81" s="383">
        <f t="shared" si="172"/>
        <v>0</v>
      </c>
      <c r="V81" s="383">
        <f t="shared" si="173"/>
        <v>0</v>
      </c>
      <c r="W81" s="240">
        <f t="shared" si="174"/>
        <v>0</v>
      </c>
      <c r="X81" s="368"/>
      <c r="Y81" s="369"/>
      <c r="Z81" s="369">
        <v>119</v>
      </c>
      <c r="AA81" s="369"/>
      <c r="AB81" s="369"/>
      <c r="AC81" s="369"/>
      <c r="AD81" s="369"/>
      <c r="AE81" s="383">
        <f t="shared" si="175"/>
        <v>119</v>
      </c>
      <c r="AF81" s="383">
        <f t="shared" si="176"/>
        <v>0</v>
      </c>
      <c r="AG81" s="240">
        <f t="shared" si="177"/>
        <v>119</v>
      </c>
      <c r="AH81" s="368"/>
      <c r="AI81" s="369"/>
      <c r="AJ81" s="369"/>
      <c r="AK81" s="369"/>
      <c r="AL81" s="369"/>
      <c r="AM81" s="369"/>
      <c r="AN81" s="369"/>
      <c r="AO81" s="383">
        <f t="shared" si="178"/>
        <v>0</v>
      </c>
      <c r="AP81" s="383">
        <f t="shared" si="179"/>
        <v>0</v>
      </c>
      <c r="AQ81" s="240">
        <f t="shared" si="180"/>
        <v>119</v>
      </c>
      <c r="AR81" s="368"/>
      <c r="AS81" s="369"/>
      <c r="AT81" s="369"/>
      <c r="AU81" s="369"/>
      <c r="AV81" s="369"/>
      <c r="AW81" s="369"/>
      <c r="AX81" s="369"/>
      <c r="AY81" s="383">
        <f t="shared" si="181"/>
        <v>0</v>
      </c>
      <c r="AZ81" s="383">
        <f t="shared" si="182"/>
        <v>0</v>
      </c>
      <c r="BA81" s="240">
        <f t="shared" si="183"/>
        <v>119</v>
      </c>
      <c r="BB81" s="368"/>
      <c r="BC81" s="369"/>
      <c r="BD81" s="369"/>
      <c r="BE81" s="369"/>
      <c r="BF81" s="369"/>
      <c r="BG81" s="369"/>
      <c r="BH81" s="369"/>
      <c r="BI81" s="241">
        <f t="shared" si="184"/>
        <v>0</v>
      </c>
      <c r="BJ81" s="241">
        <f t="shared" si="185"/>
        <v>0</v>
      </c>
      <c r="BK81" s="240">
        <f t="shared" si="186"/>
        <v>119</v>
      </c>
      <c r="BL81" s="368"/>
      <c r="BM81" s="369"/>
      <c r="BN81" s="241">
        <f t="shared" si="187"/>
        <v>0</v>
      </c>
      <c r="BO81" s="241">
        <f t="shared" si="188"/>
        <v>0</v>
      </c>
      <c r="BP81" s="240">
        <f t="shared" si="189"/>
        <v>119</v>
      </c>
      <c r="BQ81" s="1690"/>
      <c r="BR81" s="504"/>
      <c r="BS81" s="1423">
        <f>IF($C81="","",VLOOKUP($C81,'Carga People'!$C$5:$G$309,5,0))</f>
        <v>0</v>
      </c>
      <c r="BT81" s="1423">
        <f>IF($B81="","",VLOOKUP($B81,RESUMO!$A$5:$AO$34,41,0))</f>
        <v>16</v>
      </c>
      <c r="BV81" s="702">
        <f t="shared" si="146"/>
        <v>0</v>
      </c>
      <c r="BW81" s="702">
        <f t="shared" si="147"/>
        <v>119</v>
      </c>
      <c r="BX81" s="702">
        <f t="shared" si="148"/>
        <v>0</v>
      </c>
      <c r="BY81" s="702">
        <f t="shared" si="149"/>
        <v>0</v>
      </c>
      <c r="BZ81" s="702">
        <f t="shared" si="150"/>
        <v>0</v>
      </c>
      <c r="CA81" s="702">
        <f t="shared" si="151"/>
        <v>0</v>
      </c>
      <c r="CB81" s="482">
        <f t="shared" si="152"/>
        <v>0</v>
      </c>
    </row>
    <row r="82" spans="1:80" s="31" customFormat="1" ht="18.75" customHeight="1" x14ac:dyDescent="0.3">
      <c r="A82" s="344" t="s">
        <v>47</v>
      </c>
      <c r="B82" s="458" t="s">
        <v>313</v>
      </c>
      <c r="C82" s="459" t="s">
        <v>1316</v>
      </c>
      <c r="D82" s="459" t="s">
        <v>409</v>
      </c>
      <c r="E82" s="1412"/>
      <c r="F82" s="459" t="s">
        <v>47</v>
      </c>
      <c r="G82" s="241">
        <f>ROUND(IF(ISERROR(VLOOKUP(D82,[1]Anual!$B$9:$ES$80,($U$1)-3,0)),0,VLOOKUP(D82,[1]Anual!$B$9:$ES$80,($U$1)-3,0)),0)</f>
        <v>0</v>
      </c>
      <c r="H82" s="469" t="str">
        <f>IF(B82="","",(VLOOKUP(B82,Família!$A:$B,2,0)))</f>
        <v>LA</v>
      </c>
      <c r="I82" s="459">
        <f>ROUND(IF(ISERROR(VLOOKUP(D82,[1]Anual!$B$9:$ES$80,($U$1)+5,0)),0,VLOOKUP(D82,[1]Anual!$B$9:$ES$80,($U$1)+5,0)),0)</f>
        <v>0</v>
      </c>
      <c r="J82" s="762"/>
      <c r="K82" s="459" t="str">
        <f t="shared" si="138"/>
        <v>ok</v>
      </c>
      <c r="L82" s="459">
        <f>ROUND(IF(ISERROR(VLOOKUP(D82,[1]Anual!$G$9:$EX$180,$U$2,0)),0,VLOOKUP(D82,[1]Anual!$G$9:$EX$180,$U$2,0)),0)+J82</f>
        <v>0</v>
      </c>
      <c r="M82" s="460">
        <f t="shared" si="139"/>
        <v>0</v>
      </c>
      <c r="N82" s="458">
        <f>ROUND(N139-SUM(N83:N109),0)</f>
        <v>0</v>
      </c>
      <c r="O82" s="491">
        <f t="shared" ref="O82:T82" si="209">ROUND(O139-SUM(O83:O109),0)</f>
        <v>0</v>
      </c>
      <c r="P82" s="491">
        <f t="shared" si="209"/>
        <v>0</v>
      </c>
      <c r="Q82" s="491">
        <f t="shared" si="209"/>
        <v>0</v>
      </c>
      <c r="R82" s="491">
        <f t="shared" si="209"/>
        <v>0</v>
      </c>
      <c r="S82" s="491">
        <f t="shared" si="209"/>
        <v>0</v>
      </c>
      <c r="T82" s="491">
        <f t="shared" si="209"/>
        <v>0</v>
      </c>
      <c r="U82" s="383">
        <f t="shared" si="172"/>
        <v>0</v>
      </c>
      <c r="V82" s="383">
        <f t="shared" si="173"/>
        <v>0</v>
      </c>
      <c r="W82" s="240">
        <f t="shared" si="174"/>
        <v>0</v>
      </c>
      <c r="X82" s="492">
        <f t="shared" ref="X82:AD82" si="210">ROUND(X139-SUM(X83:X109),0)</f>
        <v>0</v>
      </c>
      <c r="Y82" s="491">
        <f t="shared" si="210"/>
        <v>0</v>
      </c>
      <c r="Z82" s="491">
        <f t="shared" si="210"/>
        <v>0</v>
      </c>
      <c r="AA82" s="491">
        <f t="shared" si="210"/>
        <v>0</v>
      </c>
      <c r="AB82" s="491">
        <f t="shared" si="210"/>
        <v>0</v>
      </c>
      <c r="AC82" s="491">
        <f t="shared" si="210"/>
        <v>0</v>
      </c>
      <c r="AD82" s="491">
        <f t="shared" si="210"/>
        <v>0</v>
      </c>
      <c r="AE82" s="383">
        <f t="shared" si="175"/>
        <v>0</v>
      </c>
      <c r="AF82" s="383">
        <f t="shared" si="176"/>
        <v>0</v>
      </c>
      <c r="AG82" s="240">
        <f t="shared" si="177"/>
        <v>0</v>
      </c>
      <c r="AH82" s="492">
        <f t="shared" ref="AH82:AN82" si="211">ROUND(AH139-SUM(AH83:AH109),0)</f>
        <v>0</v>
      </c>
      <c r="AI82" s="491">
        <f t="shared" si="211"/>
        <v>0</v>
      </c>
      <c r="AJ82" s="491">
        <f t="shared" si="211"/>
        <v>0</v>
      </c>
      <c r="AK82" s="491">
        <f t="shared" si="211"/>
        <v>0</v>
      </c>
      <c r="AL82" s="491">
        <f t="shared" si="211"/>
        <v>0</v>
      </c>
      <c r="AM82" s="491">
        <f t="shared" si="211"/>
        <v>0</v>
      </c>
      <c r="AN82" s="491">
        <f t="shared" si="211"/>
        <v>0</v>
      </c>
      <c r="AO82" s="383">
        <f t="shared" si="178"/>
        <v>0</v>
      </c>
      <c r="AP82" s="383">
        <f t="shared" si="179"/>
        <v>0</v>
      </c>
      <c r="AQ82" s="240">
        <f t="shared" si="180"/>
        <v>0</v>
      </c>
      <c r="AR82" s="492">
        <f t="shared" ref="AR82:AX82" si="212">ROUND(AR139-SUM(AR83:AR109),0)</f>
        <v>0</v>
      </c>
      <c r="AS82" s="491">
        <f t="shared" si="212"/>
        <v>0</v>
      </c>
      <c r="AT82" s="491">
        <f t="shared" si="212"/>
        <v>0</v>
      </c>
      <c r="AU82" s="491">
        <f t="shared" si="212"/>
        <v>0</v>
      </c>
      <c r="AV82" s="491">
        <f t="shared" si="212"/>
        <v>0</v>
      </c>
      <c r="AW82" s="491">
        <f t="shared" si="212"/>
        <v>0</v>
      </c>
      <c r="AX82" s="491">
        <f t="shared" si="212"/>
        <v>0</v>
      </c>
      <c r="AY82" s="383">
        <f t="shared" si="181"/>
        <v>0</v>
      </c>
      <c r="AZ82" s="383">
        <f t="shared" si="182"/>
        <v>0</v>
      </c>
      <c r="BA82" s="240">
        <f t="shared" si="183"/>
        <v>0</v>
      </c>
      <c r="BB82" s="492">
        <f t="shared" ref="BB82:BH82" si="213">ROUND(BB139-SUM(BB83:BB109),0)</f>
        <v>0</v>
      </c>
      <c r="BC82" s="491">
        <f t="shared" si="213"/>
        <v>0</v>
      </c>
      <c r="BD82" s="491">
        <f t="shared" si="213"/>
        <v>0</v>
      </c>
      <c r="BE82" s="491">
        <f t="shared" si="213"/>
        <v>0</v>
      </c>
      <c r="BF82" s="491">
        <f t="shared" si="213"/>
        <v>0</v>
      </c>
      <c r="BG82" s="491">
        <f t="shared" si="213"/>
        <v>0</v>
      </c>
      <c r="BH82" s="369">
        <f t="shared" si="213"/>
        <v>0</v>
      </c>
      <c r="BI82" s="241">
        <f t="shared" si="184"/>
        <v>0</v>
      </c>
      <c r="BJ82" s="241">
        <f t="shared" si="185"/>
        <v>0</v>
      </c>
      <c r="BK82" s="240">
        <f t="shared" si="186"/>
        <v>0</v>
      </c>
      <c r="BL82" s="492">
        <f t="shared" ref="BL82:BM82" si="214">ROUND(BL139-SUM(BL83:BL109),0)</f>
        <v>0</v>
      </c>
      <c r="BM82" s="491">
        <f t="shared" si="214"/>
        <v>0</v>
      </c>
      <c r="BN82" s="241">
        <f t="shared" si="187"/>
        <v>0</v>
      </c>
      <c r="BO82" s="241">
        <f t="shared" si="188"/>
        <v>0</v>
      </c>
      <c r="BP82" s="240">
        <f t="shared" si="189"/>
        <v>0</v>
      </c>
      <c r="BQ82" s="1690"/>
      <c r="BR82" s="504"/>
      <c r="BS82" s="1423">
        <f>IF($C82="","",VLOOKUP($C82,'Carga People'!$C$5:$G$309,5,0))</f>
        <v>0</v>
      </c>
      <c r="BT82" s="1423">
        <f>IF($B82="","",VLOOKUP($B82,RESUMO!$A$5:$AO$34,41,0))</f>
        <v>12</v>
      </c>
      <c r="BV82" s="702">
        <f t="shared" si="146"/>
        <v>0</v>
      </c>
      <c r="BW82" s="702">
        <f t="shared" si="147"/>
        <v>0</v>
      </c>
      <c r="BX82" s="702">
        <f t="shared" si="148"/>
        <v>0</v>
      </c>
      <c r="BY82" s="702">
        <f t="shared" si="149"/>
        <v>0</v>
      </c>
      <c r="BZ82" s="702">
        <f t="shared" si="150"/>
        <v>0</v>
      </c>
      <c r="CA82" s="702">
        <f t="shared" si="151"/>
        <v>0</v>
      </c>
      <c r="CB82" s="482">
        <f t="shared" si="152"/>
        <v>0</v>
      </c>
    </row>
    <row r="83" spans="1:80" s="31" customFormat="1" ht="18.75" customHeight="1" x14ac:dyDescent="0.3">
      <c r="A83" s="344" t="s">
        <v>47</v>
      </c>
      <c r="B83" s="548" t="s">
        <v>499</v>
      </c>
      <c r="C83" s="153" t="s">
        <v>501</v>
      </c>
      <c r="D83" s="153" t="s">
        <v>503</v>
      </c>
      <c r="E83" s="1411"/>
      <c r="F83" s="153" t="s">
        <v>47</v>
      </c>
      <c r="G83" s="1565">
        <f>ROUND(IF(ISERROR(VLOOKUP(D83,[1]Anual!$B$9:$ES$80,($U$1)-3,0)),0,VLOOKUP(D83,[1]Anual!$B$9:$ES$80,($U$1)-3,0)),0)</f>
        <v>0</v>
      </c>
      <c r="H83" s="572" t="e">
        <f>IF(B83="","",(VLOOKUP(B83,Família!$A:$B,2,0)))</f>
        <v>#N/A</v>
      </c>
      <c r="I83" s="153">
        <f>ROUND(IF(ISERROR(VLOOKUP(D83,[1]Anual!$B$9:$ES$80,($U$1)+5,0)),0,VLOOKUP(D83,[1]Anual!$B$9:$ES$80,($U$1)+5,0)),0)</f>
        <v>0</v>
      </c>
      <c r="J83" s="779"/>
      <c r="K83" s="153" t="str">
        <f t="shared" si="138"/>
        <v>ok</v>
      </c>
      <c r="L83" s="153">
        <f>ROUND(IF(ISERROR(VLOOKUP(D83,[1]Anual!$G$9:$EX$180,$U$2,0)),0,VLOOKUP(D83,[1]Anual!$G$9:$EX$180,$U$2,0)),0)+J83</f>
        <v>43</v>
      </c>
      <c r="M83" s="366">
        <f t="shared" si="139"/>
        <v>43</v>
      </c>
      <c r="N83" s="368"/>
      <c r="O83" s="369"/>
      <c r="P83" s="369"/>
      <c r="Q83" s="369"/>
      <c r="R83" s="369"/>
      <c r="S83" s="369"/>
      <c r="T83" s="369"/>
      <c r="U83" s="383">
        <f t="shared" ref="U83:U86" si="215">SUM(N83:T83)</f>
        <v>0</v>
      </c>
      <c r="V83" s="383">
        <f t="shared" si="173"/>
        <v>0</v>
      </c>
      <c r="W83" s="240">
        <f t="shared" ref="W83:W86" si="216">$G83+U83-V83</f>
        <v>0</v>
      </c>
      <c r="X83" s="368"/>
      <c r="Y83" s="369"/>
      <c r="Z83" s="369"/>
      <c r="AA83" s="369"/>
      <c r="AB83" s="369"/>
      <c r="AC83" s="369"/>
      <c r="AD83" s="369"/>
      <c r="AE83" s="383">
        <f t="shared" ref="AE83:AE86" si="217">SUM(X83:AD83)</f>
        <v>0</v>
      </c>
      <c r="AF83" s="383">
        <f t="shared" si="176"/>
        <v>0</v>
      </c>
      <c r="AG83" s="240">
        <f t="shared" ref="AG83:AG86" si="218">$W83+AE83-AF83</f>
        <v>0</v>
      </c>
      <c r="AH83" s="368"/>
      <c r="AI83" s="369"/>
      <c r="AJ83" s="369">
        <v>43</v>
      </c>
      <c r="AK83" s="369"/>
      <c r="AL83" s="369"/>
      <c r="AM83" s="369"/>
      <c r="AN83" s="369"/>
      <c r="AO83" s="383">
        <f t="shared" ref="AO83:AO86" si="219">SUM(AH83:AN83)</f>
        <v>43</v>
      </c>
      <c r="AP83" s="383">
        <f t="shared" si="179"/>
        <v>0</v>
      </c>
      <c r="AQ83" s="240">
        <f t="shared" ref="AQ83:AQ86" si="220">$AG83+AO83-AP83</f>
        <v>43</v>
      </c>
      <c r="AR83" s="368"/>
      <c r="AS83" s="369"/>
      <c r="AT83" s="369"/>
      <c r="AU83" s="369"/>
      <c r="AV83" s="369"/>
      <c r="AW83" s="369"/>
      <c r="AX83" s="369"/>
      <c r="AY83" s="383">
        <f t="shared" ref="AY83:AY86" si="221">SUM(AR83:AX83)</f>
        <v>0</v>
      </c>
      <c r="AZ83" s="383">
        <f t="shared" si="182"/>
        <v>0</v>
      </c>
      <c r="BA83" s="240">
        <f t="shared" ref="BA83:BA86" si="222">AQ83+AY83-AZ83</f>
        <v>43</v>
      </c>
      <c r="BB83" s="368"/>
      <c r="BC83" s="369"/>
      <c r="BD83" s="369"/>
      <c r="BE83" s="369"/>
      <c r="BF83" s="369"/>
      <c r="BG83" s="369"/>
      <c r="BH83" s="369"/>
      <c r="BI83" s="241">
        <f t="shared" ref="BI83:BI86" si="223">SUM(BB83:BH83)</f>
        <v>0</v>
      </c>
      <c r="BJ83" s="241">
        <f t="shared" si="185"/>
        <v>0</v>
      </c>
      <c r="BK83" s="240">
        <f t="shared" ref="BK83:BK86" si="224">$BA83+BI83-BJ83</f>
        <v>43</v>
      </c>
      <c r="BL83" s="368"/>
      <c r="BM83" s="369"/>
      <c r="BN83" s="241">
        <f t="shared" ref="BN83:BN86" si="225">SUM(BL83:BM83)</f>
        <v>0</v>
      </c>
      <c r="BO83" s="241">
        <f t="shared" si="188"/>
        <v>0</v>
      </c>
      <c r="BP83" s="240">
        <f t="shared" ref="BP83:BP86" si="226">$BK83+BN83-BO83</f>
        <v>43</v>
      </c>
      <c r="BQ83" s="1690"/>
      <c r="BR83" s="504"/>
      <c r="BS83" s="1423">
        <f>IF($C83="","",VLOOKUP($C83,'Carga People'!$C$5:$G$309,5,0))</f>
        <v>0</v>
      </c>
      <c r="BT83" s="1423">
        <f>IF($B83="","",VLOOKUP($B83,RESUMO!$A$5:$AO$34,41,0))</f>
        <v>15</v>
      </c>
      <c r="BV83" s="702">
        <f t="shared" ref="BV83:BV86" si="227">SUM(N83:T83)</f>
        <v>0</v>
      </c>
      <c r="BW83" s="702">
        <f t="shared" ref="BW83:BW86" si="228">SUM(X83:AD83)</f>
        <v>0</v>
      </c>
      <c r="BX83" s="702">
        <f t="shared" ref="BX83:BX86" si="229">SUM(AH83:AN83)</f>
        <v>43</v>
      </c>
      <c r="BY83" s="702">
        <f t="shared" ref="BY83:BY86" si="230">SUM(AR83:AX83)</f>
        <v>0</v>
      </c>
      <c r="BZ83" s="702">
        <f t="shared" ref="BZ83:BZ86" si="231">SUM(BB83:BH83)</f>
        <v>0</v>
      </c>
      <c r="CA83" s="702">
        <f t="shared" ref="CA83:CA86" si="232">SUM(BL83:BM83)</f>
        <v>0</v>
      </c>
      <c r="CB83" s="482">
        <f t="shared" ref="CB83:CB86" si="233">SUM(BV83:CA83)-M83</f>
        <v>0</v>
      </c>
    </row>
    <row r="84" spans="1:80" s="31" customFormat="1" ht="18.75" customHeight="1" x14ac:dyDescent="0.3">
      <c r="A84" s="465" t="s">
        <v>47</v>
      </c>
      <c r="B84" s="29" t="s">
        <v>1006</v>
      </c>
      <c r="C84" s="30" t="s">
        <v>1242</v>
      </c>
      <c r="D84" s="30" t="s">
        <v>1005</v>
      </c>
      <c r="E84" s="1410"/>
      <c r="F84" s="30" t="s">
        <v>47</v>
      </c>
      <c r="G84" s="290">
        <f>ROUND(IF(ISERROR(VLOOKUP(D84,[1]Anual!$B$9:$ES$80,($U$1)-3,0)),0,VLOOKUP(D84,[1]Anual!$B$9:$ES$80,($U$1)-3,0)),0)</f>
        <v>0</v>
      </c>
      <c r="H84" s="658" t="e">
        <f>IF(B84="","",(VLOOKUP(B84,Família!$A:$B,2,0)))</f>
        <v>#N/A</v>
      </c>
      <c r="I84" s="290">
        <f>ROUND(IF(ISERROR(VLOOKUP(D84,[1]Anual!$B$9:$ES$80,($U$1)+5,0)),0,VLOOKUP(D84,[1]Anual!$B$9:$ES$80,($U$1)+5,0)),0)</f>
        <v>0</v>
      </c>
      <c r="J84" s="778"/>
      <c r="K84" s="290" t="str">
        <f t="shared" si="138"/>
        <v>ok</v>
      </c>
      <c r="L84" s="153">
        <f>ROUND(IF(ISERROR(VLOOKUP(D84,[1]Anual!$G$9:$EX$180,$U$2,0)),0,VLOOKUP(D84,[1]Anual!$G$9:$EX$180,$U$2,0)),0)+J84</f>
        <v>177</v>
      </c>
      <c r="M84" s="83">
        <f t="shared" si="139"/>
        <v>177</v>
      </c>
      <c r="N84" s="368"/>
      <c r="O84" s="369"/>
      <c r="P84" s="369"/>
      <c r="Q84" s="369"/>
      <c r="R84" s="369"/>
      <c r="S84" s="369"/>
      <c r="T84" s="369"/>
      <c r="U84" s="383">
        <f t="shared" si="215"/>
        <v>0</v>
      </c>
      <c r="V84" s="383">
        <f t="shared" si="173"/>
        <v>0</v>
      </c>
      <c r="W84" s="240">
        <f t="shared" si="216"/>
        <v>0</v>
      </c>
      <c r="X84" s="368"/>
      <c r="Y84" s="369"/>
      <c r="Z84" s="369">
        <v>177</v>
      </c>
      <c r="AA84" s="369"/>
      <c r="AB84" s="369"/>
      <c r="AC84" s="369"/>
      <c r="AD84" s="369"/>
      <c r="AE84" s="383">
        <f t="shared" si="217"/>
        <v>177</v>
      </c>
      <c r="AF84" s="383">
        <f t="shared" si="176"/>
        <v>0</v>
      </c>
      <c r="AG84" s="240">
        <f t="shared" si="218"/>
        <v>177</v>
      </c>
      <c r="AH84" s="368"/>
      <c r="AI84" s="369"/>
      <c r="AJ84" s="369"/>
      <c r="AK84" s="369"/>
      <c r="AL84" s="369"/>
      <c r="AM84" s="369"/>
      <c r="AN84" s="369"/>
      <c r="AO84" s="383">
        <f t="shared" si="219"/>
        <v>0</v>
      </c>
      <c r="AP84" s="383">
        <f t="shared" si="179"/>
        <v>0</v>
      </c>
      <c r="AQ84" s="240">
        <f t="shared" si="220"/>
        <v>177</v>
      </c>
      <c r="AR84" s="368"/>
      <c r="AS84" s="369"/>
      <c r="AT84" s="369"/>
      <c r="AU84" s="369"/>
      <c r="AV84" s="369"/>
      <c r="AW84" s="369"/>
      <c r="AX84" s="369"/>
      <c r="AY84" s="383">
        <f t="shared" si="221"/>
        <v>0</v>
      </c>
      <c r="AZ84" s="383">
        <f t="shared" si="182"/>
        <v>0</v>
      </c>
      <c r="BA84" s="240">
        <f t="shared" si="222"/>
        <v>177</v>
      </c>
      <c r="BB84" s="368"/>
      <c r="BC84" s="369"/>
      <c r="BD84" s="369"/>
      <c r="BE84" s="369"/>
      <c r="BF84" s="369"/>
      <c r="BG84" s="369"/>
      <c r="BH84" s="369"/>
      <c r="BI84" s="241">
        <f t="shared" si="223"/>
        <v>0</v>
      </c>
      <c r="BJ84" s="241">
        <f t="shared" si="185"/>
        <v>0</v>
      </c>
      <c r="BK84" s="240">
        <f t="shared" si="224"/>
        <v>177</v>
      </c>
      <c r="BL84" s="368"/>
      <c r="BM84" s="369"/>
      <c r="BN84" s="241">
        <f t="shared" si="225"/>
        <v>0</v>
      </c>
      <c r="BO84" s="241">
        <f t="shared" si="188"/>
        <v>0</v>
      </c>
      <c r="BP84" s="240">
        <f t="shared" si="226"/>
        <v>177</v>
      </c>
      <c r="BQ84" s="1690"/>
      <c r="BR84" s="504"/>
      <c r="BS84" s="1423">
        <f>IF($C84="","",VLOOKUP($C84,'Carga People'!$C$5:$G$309,5,0))</f>
        <v>0</v>
      </c>
      <c r="BT84" s="1423">
        <f>IF($B84="","",VLOOKUP($B84,RESUMO!$A$5:$AO$34,41,0))</f>
        <v>12</v>
      </c>
      <c r="BV84" s="702">
        <f t="shared" si="227"/>
        <v>0</v>
      </c>
      <c r="BW84" s="702">
        <f t="shared" si="228"/>
        <v>177</v>
      </c>
      <c r="BX84" s="702">
        <f t="shared" si="229"/>
        <v>0</v>
      </c>
      <c r="BY84" s="702">
        <f t="shared" si="230"/>
        <v>0</v>
      </c>
      <c r="BZ84" s="702">
        <f t="shared" si="231"/>
        <v>0</v>
      </c>
      <c r="CA84" s="702">
        <f t="shared" si="232"/>
        <v>0</v>
      </c>
      <c r="CB84" s="482">
        <f t="shared" si="233"/>
        <v>0</v>
      </c>
    </row>
    <row r="85" spans="1:80" s="31" customFormat="1" ht="18.75" customHeight="1" x14ac:dyDescent="0.3">
      <c r="A85" s="344" t="s">
        <v>47</v>
      </c>
      <c r="B85" s="29" t="s">
        <v>499</v>
      </c>
      <c r="C85" s="30" t="s">
        <v>1322</v>
      </c>
      <c r="D85" s="30" t="s">
        <v>1321</v>
      </c>
      <c r="E85" s="1410"/>
      <c r="F85" s="30" t="s">
        <v>47</v>
      </c>
      <c r="G85" s="72">
        <f>ROUND(IF(ISERROR(VLOOKUP(D85,[1]Anual!$B$9:$ES$80,($U$1)-3,0)),0,VLOOKUP(D85,[1]Anual!$B$9:$ES$80,($U$1)-3,0)),0)</f>
        <v>0</v>
      </c>
      <c r="H85" s="658" t="e">
        <f>IF(B85="","",(VLOOKUP(B85,Família!$A:$B,2,0)))</f>
        <v>#N/A</v>
      </c>
      <c r="I85" s="30">
        <f>ROUND(IF(ISERROR(VLOOKUP(D85,[1]Anual!$B$9:$ES$80,($U$1)+5,0)),0,VLOOKUP(D85,[1]Anual!$B$9:$ES$80,($U$1)+5,0)),0)</f>
        <v>0</v>
      </c>
      <c r="J85" s="778"/>
      <c r="K85" s="30" t="str">
        <f t="shared" si="138"/>
        <v>ok</v>
      </c>
      <c r="L85" s="153">
        <f>ROUND(IF(ISERROR(VLOOKUP(D85,[1]Anual!$G$9:$EX$180,$U$2,0)),0,VLOOKUP(D85,[1]Anual!$G$9:$EX$180,$U$2,0)),0)+J85</f>
        <v>56</v>
      </c>
      <c r="M85" s="83">
        <f t="shared" si="139"/>
        <v>56</v>
      </c>
      <c r="N85" s="368"/>
      <c r="O85" s="369"/>
      <c r="P85" s="369"/>
      <c r="Q85" s="369"/>
      <c r="R85" s="369"/>
      <c r="S85" s="369"/>
      <c r="T85" s="369"/>
      <c r="U85" s="383">
        <f t="shared" si="215"/>
        <v>0</v>
      </c>
      <c r="V85" s="383">
        <f t="shared" si="173"/>
        <v>0</v>
      </c>
      <c r="W85" s="240">
        <f t="shared" si="216"/>
        <v>0</v>
      </c>
      <c r="X85" s="368"/>
      <c r="Y85" s="369"/>
      <c r="Z85" s="369"/>
      <c r="AA85" s="369"/>
      <c r="AB85" s="369"/>
      <c r="AC85" s="369"/>
      <c r="AD85" s="369"/>
      <c r="AE85" s="383">
        <f t="shared" si="217"/>
        <v>0</v>
      </c>
      <c r="AF85" s="383">
        <f t="shared" si="176"/>
        <v>0</v>
      </c>
      <c r="AG85" s="240">
        <f t="shared" si="218"/>
        <v>0</v>
      </c>
      <c r="AH85" s="368"/>
      <c r="AI85" s="369"/>
      <c r="AJ85" s="369">
        <v>56</v>
      </c>
      <c r="AK85" s="369"/>
      <c r="AL85" s="369"/>
      <c r="AM85" s="369"/>
      <c r="AN85" s="369"/>
      <c r="AO85" s="383">
        <f t="shared" si="219"/>
        <v>56</v>
      </c>
      <c r="AP85" s="383">
        <f t="shared" si="179"/>
        <v>0</v>
      </c>
      <c r="AQ85" s="240">
        <f t="shared" si="220"/>
        <v>56</v>
      </c>
      <c r="AR85" s="368"/>
      <c r="AS85" s="369"/>
      <c r="AT85" s="369"/>
      <c r="AU85" s="369"/>
      <c r="AV85" s="369"/>
      <c r="AW85" s="369"/>
      <c r="AX85" s="369"/>
      <c r="AY85" s="383">
        <f t="shared" si="221"/>
        <v>0</v>
      </c>
      <c r="AZ85" s="383">
        <f t="shared" si="182"/>
        <v>0</v>
      </c>
      <c r="BA85" s="240">
        <f t="shared" si="222"/>
        <v>56</v>
      </c>
      <c r="BB85" s="368"/>
      <c r="BC85" s="369"/>
      <c r="BD85" s="369"/>
      <c r="BE85" s="369"/>
      <c r="BF85" s="369"/>
      <c r="BG85" s="369"/>
      <c r="BH85" s="369"/>
      <c r="BI85" s="241">
        <f t="shared" si="223"/>
        <v>0</v>
      </c>
      <c r="BJ85" s="241">
        <f t="shared" si="185"/>
        <v>0</v>
      </c>
      <c r="BK85" s="240">
        <f t="shared" si="224"/>
        <v>56</v>
      </c>
      <c r="BL85" s="368"/>
      <c r="BM85" s="369"/>
      <c r="BN85" s="241">
        <f t="shared" si="225"/>
        <v>0</v>
      </c>
      <c r="BO85" s="241">
        <f t="shared" si="188"/>
        <v>0</v>
      </c>
      <c r="BP85" s="240">
        <f t="shared" si="226"/>
        <v>56</v>
      </c>
      <c r="BQ85" s="1690"/>
      <c r="BR85" s="504"/>
      <c r="BS85" s="1423">
        <f>IF($C85="","",VLOOKUP($C85,'Carga People'!$C$5:$G$309,5,0))</f>
        <v>0</v>
      </c>
      <c r="BT85" s="1423">
        <f>IF($B85="","",VLOOKUP($B85,RESUMO!$A$5:$AO$34,41,0))</f>
        <v>15</v>
      </c>
      <c r="BV85" s="702">
        <f t="shared" si="227"/>
        <v>0</v>
      </c>
      <c r="BW85" s="702">
        <f t="shared" si="228"/>
        <v>0</v>
      </c>
      <c r="BX85" s="702">
        <f t="shared" si="229"/>
        <v>56</v>
      </c>
      <c r="BY85" s="702">
        <f t="shared" si="230"/>
        <v>0</v>
      </c>
      <c r="BZ85" s="702">
        <f t="shared" si="231"/>
        <v>0</v>
      </c>
      <c r="CA85" s="702">
        <f t="shared" si="232"/>
        <v>0</v>
      </c>
      <c r="CB85" s="482">
        <f t="shared" si="233"/>
        <v>0</v>
      </c>
    </row>
    <row r="86" spans="1:80" s="31" customFormat="1" ht="18.75" customHeight="1" x14ac:dyDescent="0.3">
      <c r="A86" s="344" t="s">
        <v>47</v>
      </c>
      <c r="B86" s="29" t="s">
        <v>1008</v>
      </c>
      <c r="C86" s="30" t="s">
        <v>1251</v>
      </c>
      <c r="D86" s="30" t="s">
        <v>1248</v>
      </c>
      <c r="E86" s="1410"/>
      <c r="F86" s="30" t="s">
        <v>47</v>
      </c>
      <c r="G86" s="72">
        <f>ROUND(IF(ISERROR(VLOOKUP(D86,[1]Anual!$B$9:$ES$80,($U$1)-3,0)),0,VLOOKUP(D86,[1]Anual!$B$9:$ES$80,($U$1)-3,0)),0)</f>
        <v>0</v>
      </c>
      <c r="H86" s="658" t="e">
        <f>IF(B86="","",(VLOOKUP(B86,Família!$A:$B,2,0)))</f>
        <v>#N/A</v>
      </c>
      <c r="I86" s="30">
        <f>ROUND(IF(ISERROR(VLOOKUP(D86,[1]Anual!$B$9:$ES$80,($U$1)+5,0)),0,VLOOKUP(D86,[1]Anual!$B$9:$ES$80,($U$1)+5,0)),0)</f>
        <v>0</v>
      </c>
      <c r="J86" s="778"/>
      <c r="K86" s="30" t="str">
        <f t="shared" si="138"/>
        <v>ok</v>
      </c>
      <c r="L86" s="153">
        <f>ROUND(IF(ISERROR(VLOOKUP(D86,[1]Anual!$G$9:$EX$180,$U$2,0)),0,VLOOKUP(D86,[1]Anual!$G$9:$EX$180,$U$2,0)),0)+J86</f>
        <v>63</v>
      </c>
      <c r="M86" s="83">
        <f t="shared" si="139"/>
        <v>63</v>
      </c>
      <c r="N86" s="368"/>
      <c r="O86" s="369"/>
      <c r="P86" s="369"/>
      <c r="Q86" s="369"/>
      <c r="R86" s="369"/>
      <c r="S86" s="369"/>
      <c r="T86" s="369"/>
      <c r="U86" s="383">
        <f t="shared" si="215"/>
        <v>0</v>
      </c>
      <c r="V86" s="383">
        <f t="shared" si="173"/>
        <v>0</v>
      </c>
      <c r="W86" s="240">
        <f t="shared" si="216"/>
        <v>0</v>
      </c>
      <c r="X86" s="368"/>
      <c r="Y86" s="369"/>
      <c r="Z86" s="369"/>
      <c r="AA86" s="369"/>
      <c r="AB86" s="369"/>
      <c r="AC86" s="369"/>
      <c r="AD86" s="369"/>
      <c r="AE86" s="383">
        <f t="shared" si="217"/>
        <v>0</v>
      </c>
      <c r="AF86" s="383">
        <f t="shared" si="176"/>
        <v>0</v>
      </c>
      <c r="AG86" s="240">
        <f t="shared" si="218"/>
        <v>0</v>
      </c>
      <c r="AH86" s="368"/>
      <c r="AI86" s="369"/>
      <c r="AJ86" s="369">
        <v>63</v>
      </c>
      <c r="AK86" s="369"/>
      <c r="AL86" s="369"/>
      <c r="AM86" s="369"/>
      <c r="AN86" s="369"/>
      <c r="AO86" s="383">
        <f t="shared" si="219"/>
        <v>63</v>
      </c>
      <c r="AP86" s="383">
        <f t="shared" si="179"/>
        <v>0</v>
      </c>
      <c r="AQ86" s="240">
        <f t="shared" si="220"/>
        <v>63</v>
      </c>
      <c r="AR86" s="368"/>
      <c r="AS86" s="369"/>
      <c r="AT86" s="369"/>
      <c r="AU86" s="369"/>
      <c r="AV86" s="369"/>
      <c r="AW86" s="369"/>
      <c r="AX86" s="369"/>
      <c r="AY86" s="383">
        <f t="shared" si="221"/>
        <v>0</v>
      </c>
      <c r="AZ86" s="383">
        <f t="shared" si="182"/>
        <v>0</v>
      </c>
      <c r="BA86" s="240">
        <f t="shared" si="222"/>
        <v>63</v>
      </c>
      <c r="BB86" s="368"/>
      <c r="BC86" s="369"/>
      <c r="BD86" s="369"/>
      <c r="BE86" s="369"/>
      <c r="BF86" s="369"/>
      <c r="BG86" s="369"/>
      <c r="BH86" s="369"/>
      <c r="BI86" s="241">
        <f t="shared" si="223"/>
        <v>0</v>
      </c>
      <c r="BJ86" s="241">
        <f t="shared" si="185"/>
        <v>0</v>
      </c>
      <c r="BK86" s="240">
        <f t="shared" si="224"/>
        <v>63</v>
      </c>
      <c r="BL86" s="368"/>
      <c r="BM86" s="369"/>
      <c r="BN86" s="241">
        <f t="shared" si="225"/>
        <v>0</v>
      </c>
      <c r="BO86" s="241">
        <f t="shared" si="188"/>
        <v>0</v>
      </c>
      <c r="BP86" s="240">
        <f t="shared" si="226"/>
        <v>63</v>
      </c>
      <c r="BQ86" s="1690"/>
      <c r="BR86" s="504"/>
      <c r="BS86" s="1423">
        <f>IF($C86="","",VLOOKUP($C86,'Carga People'!$C$5:$G$309,5,0))</f>
        <v>0</v>
      </c>
      <c r="BT86" s="1423">
        <f>IF($B86="","",VLOOKUP($B86,RESUMO!$A$5:$AO$34,41,0))</f>
        <v>15</v>
      </c>
      <c r="BV86" s="702">
        <f t="shared" si="227"/>
        <v>0</v>
      </c>
      <c r="BW86" s="702">
        <f t="shared" si="228"/>
        <v>0</v>
      </c>
      <c r="BX86" s="702">
        <f t="shared" si="229"/>
        <v>63</v>
      </c>
      <c r="BY86" s="702">
        <f t="shared" si="230"/>
        <v>0</v>
      </c>
      <c r="BZ86" s="702">
        <f t="shared" si="231"/>
        <v>0</v>
      </c>
      <c r="CA86" s="702">
        <f t="shared" si="232"/>
        <v>0</v>
      </c>
      <c r="CB86" s="482">
        <f t="shared" si="233"/>
        <v>0</v>
      </c>
    </row>
    <row r="87" spans="1:80" s="31" customFormat="1" ht="18.75" customHeight="1" x14ac:dyDescent="0.3">
      <c r="A87" s="344" t="s">
        <v>47</v>
      </c>
      <c r="B87" s="29" t="s">
        <v>1235</v>
      </c>
      <c r="C87" s="30" t="s">
        <v>1294</v>
      </c>
      <c r="D87" s="30" t="s">
        <v>1292</v>
      </c>
      <c r="E87" s="1410"/>
      <c r="F87" s="30" t="s">
        <v>47</v>
      </c>
      <c r="G87" s="72">
        <f>ROUND(IF(ISERROR(VLOOKUP(D87,[1]Anual!$B$9:$ES$80,($U$1)-3,0)),0,VLOOKUP(D87,[1]Anual!$B$9:$ES$80,($U$1)-3,0)),0)</f>
        <v>0</v>
      </c>
      <c r="H87" s="658" t="e">
        <f>IF(B87="","",(VLOOKUP(B87,Família!$A:$B,2,0)))</f>
        <v>#N/A</v>
      </c>
      <c r="I87" s="30">
        <f>ROUND(IF(ISERROR(VLOOKUP(D87,[1]Anual!$B$9:$ES$80,($U$1)+5,0)),0,VLOOKUP(D87,[1]Anual!$B$9:$ES$80,($U$1)+5,0)),0)</f>
        <v>0</v>
      </c>
      <c r="J87" s="778"/>
      <c r="K87" s="30" t="str">
        <f t="shared" si="138"/>
        <v>ok</v>
      </c>
      <c r="L87" s="153">
        <f>ROUND(IF(ISERROR(VLOOKUP(D87,[1]Anual!$G$9:$EX$180,$U$2,0)),0,VLOOKUP(D87,[1]Anual!$G$9:$EX$180,$U$2,0)),0)+J87</f>
        <v>215</v>
      </c>
      <c r="M87" s="83">
        <f t="shared" si="139"/>
        <v>215</v>
      </c>
      <c r="N87" s="368"/>
      <c r="O87" s="369"/>
      <c r="P87" s="369"/>
      <c r="Q87" s="369"/>
      <c r="R87" s="369"/>
      <c r="S87" s="369"/>
      <c r="T87" s="369"/>
      <c r="U87" s="383">
        <f t="shared" ref="U87:U91" si="234">SUM(N87:T87)</f>
        <v>0</v>
      </c>
      <c r="V87" s="383">
        <f t="shared" si="173"/>
        <v>0</v>
      </c>
      <c r="W87" s="240">
        <f t="shared" ref="W87:W91" si="235">$G87+U87-V87</f>
        <v>0</v>
      </c>
      <c r="X87" s="368">
        <v>215</v>
      </c>
      <c r="Y87" s="369"/>
      <c r="Z87" s="369"/>
      <c r="AA87" s="369"/>
      <c r="AB87" s="369"/>
      <c r="AC87" s="369"/>
      <c r="AD87" s="369"/>
      <c r="AE87" s="383">
        <f t="shared" ref="AE87:AE91" si="236">SUM(X87:AD87)</f>
        <v>215</v>
      </c>
      <c r="AF87" s="383">
        <f t="shared" si="176"/>
        <v>0</v>
      </c>
      <c r="AG87" s="240">
        <f t="shared" ref="AG87:AG91" si="237">$W87+AE87-AF87</f>
        <v>215</v>
      </c>
      <c r="AH87" s="368"/>
      <c r="AI87" s="369"/>
      <c r="AJ87" s="369"/>
      <c r="AK87" s="369"/>
      <c r="AL87" s="369"/>
      <c r="AM87" s="369"/>
      <c r="AN87" s="369"/>
      <c r="AO87" s="383">
        <f t="shared" ref="AO87:AO91" si="238">SUM(AH87:AN87)</f>
        <v>0</v>
      </c>
      <c r="AP87" s="383">
        <f t="shared" si="179"/>
        <v>0</v>
      </c>
      <c r="AQ87" s="240">
        <f t="shared" ref="AQ87:AQ91" si="239">$AG87+AO87-AP87</f>
        <v>215</v>
      </c>
      <c r="AR87" s="368"/>
      <c r="AS87" s="369"/>
      <c r="AT87" s="369"/>
      <c r="AU87" s="369"/>
      <c r="AV87" s="369"/>
      <c r="AW87" s="369"/>
      <c r="AX87" s="369"/>
      <c r="AY87" s="383">
        <f t="shared" ref="AY87:AY91" si="240">SUM(AR87:AX87)</f>
        <v>0</v>
      </c>
      <c r="AZ87" s="383">
        <f t="shared" si="182"/>
        <v>0</v>
      </c>
      <c r="BA87" s="240">
        <f t="shared" ref="BA87:BA91" si="241">AQ87+AY87-AZ87</f>
        <v>215</v>
      </c>
      <c r="BB87" s="368"/>
      <c r="BC87" s="369"/>
      <c r="BD87" s="369"/>
      <c r="BE87" s="369"/>
      <c r="BF87" s="369"/>
      <c r="BG87" s="369"/>
      <c r="BH87" s="369"/>
      <c r="BI87" s="241">
        <f t="shared" ref="BI87:BI91" si="242">SUM(BB87:BH87)</f>
        <v>0</v>
      </c>
      <c r="BJ87" s="241">
        <f t="shared" si="185"/>
        <v>0</v>
      </c>
      <c r="BK87" s="240">
        <f t="shared" ref="BK87:BK91" si="243">$BA87+BI87-BJ87</f>
        <v>215</v>
      </c>
      <c r="BL87" s="368"/>
      <c r="BM87" s="369"/>
      <c r="BN87" s="241">
        <f t="shared" ref="BN87:BN91" si="244">SUM(BL87:BM87)</f>
        <v>0</v>
      </c>
      <c r="BO87" s="241">
        <f t="shared" si="188"/>
        <v>0</v>
      </c>
      <c r="BP87" s="240">
        <f t="shared" ref="BP87:BP91" si="245">$BK87+BN87-BO87</f>
        <v>215</v>
      </c>
      <c r="BQ87" s="1690"/>
      <c r="BR87" s="504"/>
      <c r="BS87" s="1423">
        <f>IF($C87="","",VLOOKUP($C87,'Carga People'!$C$5:$G$309,5,0))</f>
        <v>0</v>
      </c>
      <c r="BT87" s="1423">
        <f>IF($B87="","",VLOOKUP($B87,RESUMO!$A$5:$AO$34,41,0))</f>
        <v>16</v>
      </c>
      <c r="BV87" s="702">
        <f t="shared" ref="BV87:BV91" si="246">SUM(N87:T87)</f>
        <v>0</v>
      </c>
      <c r="BW87" s="702">
        <f t="shared" ref="BW87:BW91" si="247">SUM(X87:AD87)</f>
        <v>215</v>
      </c>
      <c r="BX87" s="702">
        <f t="shared" ref="BX87:BX91" si="248">SUM(AH87:AN87)</f>
        <v>0</v>
      </c>
      <c r="BY87" s="702">
        <f t="shared" ref="BY87:BY91" si="249">SUM(AR87:AX87)</f>
        <v>0</v>
      </c>
      <c r="BZ87" s="702">
        <f t="shared" ref="BZ87:BZ91" si="250">SUM(BB87:BH87)</f>
        <v>0</v>
      </c>
      <c r="CA87" s="702">
        <f t="shared" ref="CA87:CA91" si="251">SUM(BL87:BM87)</f>
        <v>0</v>
      </c>
      <c r="CB87" s="482">
        <f t="shared" ref="CB87:CB91" si="252">SUM(BV87:CA87)-M87</f>
        <v>0</v>
      </c>
    </row>
    <row r="88" spans="1:80" s="31" customFormat="1" ht="18.75" customHeight="1" x14ac:dyDescent="0.3">
      <c r="A88" s="465" t="s">
        <v>47</v>
      </c>
      <c r="B88" s="428" t="s">
        <v>1296</v>
      </c>
      <c r="C88" s="30" t="s">
        <v>1295</v>
      </c>
      <c r="D88" s="30" t="s">
        <v>1293</v>
      </c>
      <c r="E88" s="1410"/>
      <c r="F88" s="30" t="s">
        <v>47</v>
      </c>
      <c r="G88" s="72">
        <f>ROUND(IF(ISERROR(VLOOKUP(D88,[1]Anual!$B$9:$ES$80,($U$1)-3,0)),0,VLOOKUP(D88,[1]Anual!$B$9:$ES$80,($U$1)-3,0)),0)</f>
        <v>0</v>
      </c>
      <c r="H88" s="658" t="e">
        <f>IF(B88="","",(VLOOKUP(B88,Família!$A:$B,2,0)))</f>
        <v>#N/A</v>
      </c>
      <c r="I88" s="30">
        <f>ROUND(IF(ISERROR(VLOOKUP(D88,[1]Anual!$B$9:$ES$80,($U$1)+5,0)),0,VLOOKUP(D88,[1]Anual!$B$9:$ES$80,($U$1)+5,0)),0)</f>
        <v>0</v>
      </c>
      <c r="J88" s="778"/>
      <c r="K88" s="30" t="str">
        <f t="shared" si="138"/>
        <v>ok</v>
      </c>
      <c r="L88" s="153">
        <f>ROUND(IF(ISERROR(VLOOKUP(D88,[1]Anual!$G$9:$EX$180,$U$2,0)),0,VLOOKUP(D88,[1]Anual!$G$9:$EX$180,$U$2,0)),0)+J88</f>
        <v>0</v>
      </c>
      <c r="M88" s="83">
        <f t="shared" si="139"/>
        <v>0</v>
      </c>
      <c r="N88" s="368"/>
      <c r="O88" s="369"/>
      <c r="P88" s="369"/>
      <c r="Q88" s="369"/>
      <c r="R88" s="369"/>
      <c r="S88" s="369"/>
      <c r="T88" s="369"/>
      <c r="U88" s="383">
        <f t="shared" si="234"/>
        <v>0</v>
      </c>
      <c r="V88" s="383">
        <f t="shared" si="173"/>
        <v>0</v>
      </c>
      <c r="W88" s="240">
        <f t="shared" si="235"/>
        <v>0</v>
      </c>
      <c r="X88" s="368"/>
      <c r="Y88" s="369"/>
      <c r="Z88" s="369"/>
      <c r="AA88" s="369"/>
      <c r="AB88" s="369"/>
      <c r="AC88" s="369"/>
      <c r="AD88" s="369"/>
      <c r="AE88" s="383">
        <f t="shared" si="236"/>
        <v>0</v>
      </c>
      <c r="AF88" s="383">
        <f t="shared" si="176"/>
        <v>0</v>
      </c>
      <c r="AG88" s="240">
        <f t="shared" si="237"/>
        <v>0</v>
      </c>
      <c r="AH88" s="368"/>
      <c r="AI88" s="369"/>
      <c r="AJ88" s="369"/>
      <c r="AK88" s="369"/>
      <c r="AL88" s="369"/>
      <c r="AM88" s="369"/>
      <c r="AN88" s="369"/>
      <c r="AO88" s="383">
        <f t="shared" si="238"/>
        <v>0</v>
      </c>
      <c r="AP88" s="383">
        <f t="shared" si="179"/>
        <v>0</v>
      </c>
      <c r="AQ88" s="240">
        <f t="shared" si="239"/>
        <v>0</v>
      </c>
      <c r="AR88" s="368"/>
      <c r="AS88" s="369"/>
      <c r="AT88" s="369"/>
      <c r="AU88" s="369"/>
      <c r="AV88" s="369"/>
      <c r="AW88" s="369"/>
      <c r="AX88" s="369"/>
      <c r="AY88" s="383">
        <f t="shared" si="240"/>
        <v>0</v>
      </c>
      <c r="AZ88" s="383">
        <f t="shared" si="182"/>
        <v>0</v>
      </c>
      <c r="BA88" s="240">
        <f t="shared" si="241"/>
        <v>0</v>
      </c>
      <c r="BB88" s="368"/>
      <c r="BC88" s="369"/>
      <c r="BD88" s="369"/>
      <c r="BE88" s="369"/>
      <c r="BF88" s="369"/>
      <c r="BG88" s="369"/>
      <c r="BH88" s="369"/>
      <c r="BI88" s="241">
        <f t="shared" si="242"/>
        <v>0</v>
      </c>
      <c r="BJ88" s="241">
        <f t="shared" si="185"/>
        <v>0</v>
      </c>
      <c r="BK88" s="240">
        <f t="shared" si="243"/>
        <v>0</v>
      </c>
      <c r="BL88" s="368"/>
      <c r="BM88" s="369"/>
      <c r="BN88" s="241">
        <f t="shared" si="244"/>
        <v>0</v>
      </c>
      <c r="BO88" s="241">
        <f t="shared" si="188"/>
        <v>0</v>
      </c>
      <c r="BP88" s="240">
        <f t="shared" si="245"/>
        <v>0</v>
      </c>
      <c r="BQ88" s="1690"/>
      <c r="BR88" s="504"/>
      <c r="BS88" s="1423">
        <f>IF($C88="","",VLOOKUP($C88,'Carga People'!$C$5:$G$309,5,0))</f>
        <v>0</v>
      </c>
      <c r="BT88" s="1423">
        <f>IF($B88="","",VLOOKUP($B88,RESUMO!$A$5:$AO$34,41,0))</f>
        <v>12</v>
      </c>
      <c r="BV88" s="702">
        <f t="shared" si="246"/>
        <v>0</v>
      </c>
      <c r="BW88" s="702">
        <f t="shared" si="247"/>
        <v>0</v>
      </c>
      <c r="BX88" s="702">
        <f t="shared" si="248"/>
        <v>0</v>
      </c>
      <c r="BY88" s="702">
        <f t="shared" si="249"/>
        <v>0</v>
      </c>
      <c r="BZ88" s="702">
        <f t="shared" si="250"/>
        <v>0</v>
      </c>
      <c r="CA88" s="702">
        <f t="shared" si="251"/>
        <v>0</v>
      </c>
      <c r="CB88" s="482">
        <f t="shared" si="252"/>
        <v>0</v>
      </c>
    </row>
    <row r="89" spans="1:80" s="31" customFormat="1" ht="18.75" customHeight="1" x14ac:dyDescent="0.3">
      <c r="A89" s="344" t="s">
        <v>47</v>
      </c>
      <c r="B89" s="581" t="s">
        <v>1274</v>
      </c>
      <c r="C89" s="656" t="s">
        <v>1308</v>
      </c>
      <c r="D89" s="656" t="s">
        <v>1307</v>
      </c>
      <c r="E89" s="1522"/>
      <c r="F89" s="656" t="s">
        <v>47</v>
      </c>
      <c r="G89" s="290">
        <f>ROUND(IF(ISERROR(VLOOKUP(D89,[1]Anual!$B$9:$ES$80,($U$1)-3,0)),0,VLOOKUP(D89,[1]Anual!$B$9:$ES$80,($U$1)-3,0)),0)</f>
        <v>0</v>
      </c>
      <c r="H89" s="658" t="e">
        <f>IF(B89="","",(VLOOKUP(B89,Família!$A:$B,2,0)))</f>
        <v>#N/A</v>
      </c>
      <c r="I89" s="290">
        <f>ROUND(IF(ISERROR(VLOOKUP(D89,[1]Anual!$B$9:$ES$80,($U$1)+5,0)),0,VLOOKUP(D89,[1]Anual!$B$9:$ES$80,($U$1)+5,0)),0)</f>
        <v>0</v>
      </c>
      <c r="J89" s="778"/>
      <c r="K89" s="290" t="str">
        <f t="shared" ref="K89" si="253">IF(L89=M89,"ok",M89-L89)</f>
        <v>ok</v>
      </c>
      <c r="L89" s="153">
        <f>ROUND(IF(ISERROR(VLOOKUP(D89,[1]Anual!$G$9:$EX$180,$U$2,0)),0,VLOOKUP(D89,[1]Anual!$G$9:$EX$180,$U$2,0)),0)+J89</f>
        <v>100</v>
      </c>
      <c r="M89" s="83">
        <f t="shared" ref="M89" si="254">SUM(U89,AE89,AO89,AY89,BI89,BN89)</f>
        <v>100</v>
      </c>
      <c r="N89" s="368"/>
      <c r="O89" s="369"/>
      <c r="P89" s="369"/>
      <c r="Q89" s="369"/>
      <c r="R89" s="369"/>
      <c r="S89" s="369"/>
      <c r="T89" s="369"/>
      <c r="U89" s="383">
        <f t="shared" ref="U89" si="255">SUM(N89:T89)</f>
        <v>0</v>
      </c>
      <c r="V89" s="383">
        <f t="shared" si="173"/>
        <v>0</v>
      </c>
      <c r="W89" s="240">
        <f t="shared" ref="W89" si="256">$G89+U89-V89</f>
        <v>0</v>
      </c>
      <c r="X89" s="368"/>
      <c r="Y89" s="369"/>
      <c r="Z89" s="369"/>
      <c r="AA89" s="369"/>
      <c r="AB89" s="369"/>
      <c r="AC89" s="369"/>
      <c r="AD89" s="369"/>
      <c r="AE89" s="383">
        <f t="shared" ref="AE89" si="257">SUM(X89:AD89)</f>
        <v>0</v>
      </c>
      <c r="AF89" s="383">
        <f t="shared" si="176"/>
        <v>0</v>
      </c>
      <c r="AG89" s="240">
        <f t="shared" ref="AG89" si="258">$W89+AE89-AF89</f>
        <v>0</v>
      </c>
      <c r="AH89" s="368">
        <v>100</v>
      </c>
      <c r="AI89" s="369"/>
      <c r="AJ89" s="369"/>
      <c r="AK89" s="369"/>
      <c r="AL89" s="369"/>
      <c r="AM89" s="369"/>
      <c r="AN89" s="369"/>
      <c r="AO89" s="383">
        <f t="shared" ref="AO89" si="259">SUM(AH89:AN89)</f>
        <v>100</v>
      </c>
      <c r="AP89" s="383">
        <f t="shared" si="179"/>
        <v>0</v>
      </c>
      <c r="AQ89" s="240">
        <f t="shared" ref="AQ89" si="260">$AG89+AO89-AP89</f>
        <v>100</v>
      </c>
      <c r="AR89" s="368"/>
      <c r="AS89" s="369"/>
      <c r="AT89" s="369"/>
      <c r="AU89" s="369"/>
      <c r="AV89" s="369"/>
      <c r="AW89" s="369"/>
      <c r="AX89" s="369"/>
      <c r="AY89" s="383">
        <f t="shared" ref="AY89" si="261">SUM(AR89:AX89)</f>
        <v>0</v>
      </c>
      <c r="AZ89" s="383">
        <f t="shared" si="182"/>
        <v>0</v>
      </c>
      <c r="BA89" s="240">
        <f t="shared" ref="BA89" si="262">AQ89+AY89-AZ89</f>
        <v>100</v>
      </c>
      <c r="BB89" s="368"/>
      <c r="BC89" s="369"/>
      <c r="BD89" s="369"/>
      <c r="BE89" s="369"/>
      <c r="BF89" s="369"/>
      <c r="BG89" s="369"/>
      <c r="BH89" s="369"/>
      <c r="BI89" s="241">
        <f t="shared" ref="BI89" si="263">SUM(BB89:BH89)</f>
        <v>0</v>
      </c>
      <c r="BJ89" s="241">
        <f t="shared" si="185"/>
        <v>0</v>
      </c>
      <c r="BK89" s="240">
        <f t="shared" ref="BK89" si="264">$BA89+BI89-BJ89</f>
        <v>100</v>
      </c>
      <c r="BL89" s="368"/>
      <c r="BM89" s="369"/>
      <c r="BN89" s="241">
        <f t="shared" ref="BN89" si="265">SUM(BL89:BM89)</f>
        <v>0</v>
      </c>
      <c r="BO89" s="241">
        <f t="shared" si="188"/>
        <v>0</v>
      </c>
      <c r="BP89" s="240">
        <f t="shared" ref="BP89" si="266">$BK89+BN89-BO89</f>
        <v>100</v>
      </c>
      <c r="BQ89" s="1690"/>
      <c r="BR89" s="504"/>
      <c r="BS89" s="1423">
        <f>IF($C89="","",VLOOKUP($C89,'Carga People'!$C$5:$G$309,5,0))</f>
        <v>0</v>
      </c>
      <c r="BT89" s="1423">
        <f>IF($B89="","",VLOOKUP($B89,RESUMO!$A$5:$AO$34,41,0))</f>
        <v>12</v>
      </c>
      <c r="BV89" s="702">
        <f t="shared" ref="BV89" si="267">SUM(N89:T89)</f>
        <v>0</v>
      </c>
      <c r="BW89" s="702">
        <f t="shared" ref="BW89" si="268">SUM(X89:AD89)</f>
        <v>0</v>
      </c>
      <c r="BX89" s="702">
        <f t="shared" ref="BX89" si="269">SUM(AH89:AN89)</f>
        <v>100</v>
      </c>
      <c r="BY89" s="702">
        <f t="shared" ref="BY89" si="270">SUM(AR89:AX89)</f>
        <v>0</v>
      </c>
      <c r="BZ89" s="702">
        <f t="shared" ref="BZ89" si="271">SUM(BB89:BH89)</f>
        <v>0</v>
      </c>
      <c r="CA89" s="702">
        <f t="shared" ref="CA89" si="272">SUM(BL89:BM89)</f>
        <v>0</v>
      </c>
      <c r="CB89" s="482">
        <f t="shared" ref="CB89" si="273">SUM(BV89:CA89)-M89</f>
        <v>0</v>
      </c>
    </row>
    <row r="90" spans="1:80" s="31" customFormat="1" ht="18.75" customHeight="1" x14ac:dyDescent="0.3">
      <c r="A90" s="344" t="s">
        <v>47</v>
      </c>
      <c r="B90" s="344" t="s">
        <v>1312</v>
      </c>
      <c r="C90" s="290" t="s">
        <v>1313</v>
      </c>
      <c r="D90" s="290" t="s">
        <v>1314</v>
      </c>
      <c r="E90" s="1522"/>
      <c r="F90" s="290" t="s">
        <v>47</v>
      </c>
      <c r="G90" s="290">
        <f>ROUND(IF(ISERROR(VLOOKUP(D90,[1]Anual!$B$9:$ES$80,($U$1)-3,0)),0,VLOOKUP(D90,[1]Anual!$B$9:$ES$80,($U$1)-3,0)),0)</f>
        <v>0</v>
      </c>
      <c r="H90" s="658" t="e">
        <f>IF(B90="","",(VLOOKUP(B90,Família!$A:$B,2,0)))</f>
        <v>#N/A</v>
      </c>
      <c r="I90" s="290">
        <f>ROUND(IF(ISERROR(VLOOKUP(D90,[1]Anual!$B$9:$ES$80,($U$1)+5,0)),0,VLOOKUP(D90,[1]Anual!$B$9:$ES$80,($U$1)+5,0)),0)</f>
        <v>0</v>
      </c>
      <c r="J90" s="778"/>
      <c r="K90" s="290" t="str">
        <f t="shared" si="138"/>
        <v>ok</v>
      </c>
      <c r="L90" s="153">
        <f>ROUND(IF(ISERROR(VLOOKUP(D90,[1]Anual!$G$9:$EX$180,$U$2,0)),0,VLOOKUP(D90,[1]Anual!$G$9:$EX$180,$U$2,0)),0)+J90</f>
        <v>98</v>
      </c>
      <c r="M90" s="83">
        <f t="shared" si="139"/>
        <v>98</v>
      </c>
      <c r="N90" s="368"/>
      <c r="O90" s="369"/>
      <c r="P90" s="369"/>
      <c r="Q90" s="369"/>
      <c r="R90" s="369"/>
      <c r="S90" s="369"/>
      <c r="T90" s="369"/>
      <c r="U90" s="383">
        <f t="shared" si="234"/>
        <v>0</v>
      </c>
      <c r="V90" s="383">
        <f t="shared" si="173"/>
        <v>0</v>
      </c>
      <c r="W90" s="240">
        <f t="shared" si="235"/>
        <v>0</v>
      </c>
      <c r="X90" s="368"/>
      <c r="Y90" s="369"/>
      <c r="Z90" s="369">
        <v>98</v>
      </c>
      <c r="AA90" s="369"/>
      <c r="AB90" s="369"/>
      <c r="AC90" s="369"/>
      <c r="AD90" s="369"/>
      <c r="AE90" s="383">
        <f t="shared" si="236"/>
        <v>98</v>
      </c>
      <c r="AF90" s="383">
        <f t="shared" si="176"/>
        <v>0</v>
      </c>
      <c r="AG90" s="240">
        <f t="shared" si="237"/>
        <v>98</v>
      </c>
      <c r="AH90" s="368"/>
      <c r="AI90" s="369"/>
      <c r="AJ90" s="369"/>
      <c r="AK90" s="369"/>
      <c r="AL90" s="369"/>
      <c r="AM90" s="369"/>
      <c r="AN90" s="369"/>
      <c r="AO90" s="383">
        <f t="shared" si="238"/>
        <v>0</v>
      </c>
      <c r="AP90" s="383">
        <f t="shared" si="179"/>
        <v>0</v>
      </c>
      <c r="AQ90" s="240">
        <f t="shared" si="239"/>
        <v>98</v>
      </c>
      <c r="AR90" s="368"/>
      <c r="AS90" s="369"/>
      <c r="AT90" s="369"/>
      <c r="AU90" s="369"/>
      <c r="AV90" s="369"/>
      <c r="AW90" s="369"/>
      <c r="AX90" s="369"/>
      <c r="AY90" s="383">
        <f t="shared" si="240"/>
        <v>0</v>
      </c>
      <c r="AZ90" s="383">
        <f t="shared" si="182"/>
        <v>0</v>
      </c>
      <c r="BA90" s="240">
        <f t="shared" si="241"/>
        <v>98</v>
      </c>
      <c r="BB90" s="368"/>
      <c r="BC90" s="369"/>
      <c r="BD90" s="369"/>
      <c r="BE90" s="369"/>
      <c r="BF90" s="369"/>
      <c r="BG90" s="369"/>
      <c r="BH90" s="369"/>
      <c r="BI90" s="241">
        <f t="shared" si="242"/>
        <v>0</v>
      </c>
      <c r="BJ90" s="241">
        <f t="shared" si="185"/>
        <v>0</v>
      </c>
      <c r="BK90" s="240">
        <f t="shared" si="243"/>
        <v>98</v>
      </c>
      <c r="BL90" s="368"/>
      <c r="BM90" s="369"/>
      <c r="BN90" s="241">
        <f t="shared" si="244"/>
        <v>0</v>
      </c>
      <c r="BO90" s="241">
        <f t="shared" si="188"/>
        <v>0</v>
      </c>
      <c r="BP90" s="240">
        <f t="shared" si="245"/>
        <v>98</v>
      </c>
      <c r="BQ90" s="1690"/>
      <c r="BR90" s="504"/>
      <c r="BS90" s="1423">
        <f>IF($C90="","",VLOOKUP($C90,'Carga People'!$C$5:$G$309,5,0))</f>
        <v>0</v>
      </c>
      <c r="BT90" s="1423">
        <f>IF($B90="","",VLOOKUP($B90,RESUMO!$A$5:$AO$34,41,0))</f>
        <v>13</v>
      </c>
      <c r="BV90" s="702">
        <f t="shared" si="246"/>
        <v>0</v>
      </c>
      <c r="BW90" s="702">
        <f t="shared" si="247"/>
        <v>98</v>
      </c>
      <c r="BX90" s="702">
        <f t="shared" si="248"/>
        <v>0</v>
      </c>
      <c r="BY90" s="702">
        <f t="shared" si="249"/>
        <v>0</v>
      </c>
      <c r="BZ90" s="702">
        <f t="shared" si="250"/>
        <v>0</v>
      </c>
      <c r="CA90" s="702">
        <f t="shared" si="251"/>
        <v>0</v>
      </c>
      <c r="CB90" s="482">
        <f t="shared" si="252"/>
        <v>0</v>
      </c>
    </row>
    <row r="91" spans="1:80" s="31" customFormat="1" ht="18.75" customHeight="1" x14ac:dyDescent="0.3">
      <c r="A91" s="344" t="s">
        <v>47</v>
      </c>
      <c r="B91" s="581" t="s">
        <v>1008</v>
      </c>
      <c r="C91" s="656" t="s">
        <v>1324</v>
      </c>
      <c r="D91" s="656" t="s">
        <v>1323</v>
      </c>
      <c r="E91" s="1522"/>
      <c r="F91" s="656" t="s">
        <v>47</v>
      </c>
      <c r="G91" s="290">
        <f>ROUND(IF(ISERROR(VLOOKUP(D91,[1]Anual!$B$9:$ES$80,($U$1)-3,0)),0,VLOOKUP(D91,[1]Anual!$B$9:$ES$80,($U$1)-3,0)),0)</f>
        <v>0</v>
      </c>
      <c r="H91" s="658" t="e">
        <f>IF(B91="","",(VLOOKUP(B91,Família!$A:$B,2,0)))</f>
        <v>#N/A</v>
      </c>
      <c r="I91" s="290">
        <f>ROUND(IF(ISERROR(VLOOKUP(D91,[1]Anual!$B$9:$ES$80,($U$1)+5,0)),0,VLOOKUP(D91,[1]Anual!$B$9:$ES$80,($U$1)+5,0)),0)</f>
        <v>0</v>
      </c>
      <c r="J91" s="778"/>
      <c r="K91" s="290" t="str">
        <f t="shared" si="138"/>
        <v>ok</v>
      </c>
      <c r="L91" s="153">
        <f>ROUND(IF(ISERROR(VLOOKUP(D91,[1]Anual!$G$9:$EX$180,$U$2,0)),0,VLOOKUP(D91,[1]Anual!$G$9:$EX$180,$U$2,0)),0)+J91</f>
        <v>98</v>
      </c>
      <c r="M91" s="83">
        <f t="shared" si="139"/>
        <v>98</v>
      </c>
      <c r="N91" s="368"/>
      <c r="O91" s="369"/>
      <c r="P91" s="369"/>
      <c r="Q91" s="369"/>
      <c r="R91" s="369"/>
      <c r="S91" s="369"/>
      <c r="T91" s="369"/>
      <c r="U91" s="383">
        <f t="shared" si="234"/>
        <v>0</v>
      </c>
      <c r="V91" s="383">
        <f t="shared" si="173"/>
        <v>0</v>
      </c>
      <c r="W91" s="240">
        <f t="shared" si="235"/>
        <v>0</v>
      </c>
      <c r="X91" s="368"/>
      <c r="Y91" s="369"/>
      <c r="Z91" s="369"/>
      <c r="AA91" s="369"/>
      <c r="AB91" s="369"/>
      <c r="AC91" s="369"/>
      <c r="AD91" s="369"/>
      <c r="AE91" s="383">
        <f t="shared" si="236"/>
        <v>0</v>
      </c>
      <c r="AF91" s="383">
        <f t="shared" si="176"/>
        <v>0</v>
      </c>
      <c r="AG91" s="240">
        <f t="shared" si="237"/>
        <v>0</v>
      </c>
      <c r="AH91" s="368"/>
      <c r="AI91" s="369">
        <v>98</v>
      </c>
      <c r="AJ91" s="369"/>
      <c r="AK91" s="369"/>
      <c r="AL91" s="369"/>
      <c r="AM91" s="369"/>
      <c r="AN91" s="369"/>
      <c r="AO91" s="383">
        <f t="shared" si="238"/>
        <v>98</v>
      </c>
      <c r="AP91" s="383">
        <f t="shared" si="179"/>
        <v>0</v>
      </c>
      <c r="AQ91" s="240">
        <f t="shared" si="239"/>
        <v>98</v>
      </c>
      <c r="AR91" s="368"/>
      <c r="AS91" s="369"/>
      <c r="AT91" s="369"/>
      <c r="AU91" s="369"/>
      <c r="AV91" s="369"/>
      <c r="AW91" s="369"/>
      <c r="AX91" s="369"/>
      <c r="AY91" s="383">
        <f t="shared" si="240"/>
        <v>0</v>
      </c>
      <c r="AZ91" s="383">
        <f t="shared" si="182"/>
        <v>0</v>
      </c>
      <c r="BA91" s="240">
        <f t="shared" si="241"/>
        <v>98</v>
      </c>
      <c r="BB91" s="368"/>
      <c r="BC91" s="369"/>
      <c r="BD91" s="369"/>
      <c r="BE91" s="369"/>
      <c r="BF91" s="369"/>
      <c r="BG91" s="369"/>
      <c r="BH91" s="369"/>
      <c r="BI91" s="241">
        <f t="shared" si="242"/>
        <v>0</v>
      </c>
      <c r="BJ91" s="241">
        <f t="shared" si="185"/>
        <v>0</v>
      </c>
      <c r="BK91" s="240">
        <f t="shared" si="243"/>
        <v>98</v>
      </c>
      <c r="BL91" s="368"/>
      <c r="BM91" s="369"/>
      <c r="BN91" s="241">
        <f t="shared" si="244"/>
        <v>0</v>
      </c>
      <c r="BO91" s="241">
        <f t="shared" si="188"/>
        <v>0</v>
      </c>
      <c r="BP91" s="240">
        <f t="shared" si="245"/>
        <v>98</v>
      </c>
      <c r="BQ91" s="1690"/>
      <c r="BR91" s="504"/>
      <c r="BS91" s="1423">
        <f>IF($C91="","",VLOOKUP($C91,'Carga People'!$C$5:$G$309,5,0))</f>
        <v>0</v>
      </c>
      <c r="BT91" s="1423">
        <f>IF($B91="","",VLOOKUP($B91,RESUMO!$A$5:$AO$34,41,0))</f>
        <v>15</v>
      </c>
      <c r="BV91" s="702">
        <f t="shared" si="246"/>
        <v>0</v>
      </c>
      <c r="BW91" s="702">
        <f t="shared" si="247"/>
        <v>0</v>
      </c>
      <c r="BX91" s="702">
        <f t="shared" si="248"/>
        <v>98</v>
      </c>
      <c r="BY91" s="702">
        <f t="shared" si="249"/>
        <v>0</v>
      </c>
      <c r="BZ91" s="702">
        <f t="shared" si="250"/>
        <v>0</v>
      </c>
      <c r="CA91" s="702">
        <f t="shared" si="251"/>
        <v>0</v>
      </c>
      <c r="CB91" s="482">
        <f t="shared" si="252"/>
        <v>0</v>
      </c>
    </row>
    <row r="92" spans="1:80" s="31" customFormat="1" ht="18.75" customHeight="1" x14ac:dyDescent="0.3">
      <c r="A92" s="344" t="s">
        <v>47</v>
      </c>
      <c r="B92" s="581" t="s">
        <v>314</v>
      </c>
      <c r="C92" s="656" t="s">
        <v>1325</v>
      </c>
      <c r="D92" s="656" t="s">
        <v>410</v>
      </c>
      <c r="E92" s="1522"/>
      <c r="F92" s="656" t="s">
        <v>47</v>
      </c>
      <c r="G92" s="290">
        <f>ROUND(IF(ISERROR(VLOOKUP(D92,[1]Anual!$B$9:$ES$80,($U$1)-3,0)),0,VLOOKUP(D92,[1]Anual!$B$9:$ES$80,($U$1)-3,0)),0)</f>
        <v>0</v>
      </c>
      <c r="H92" s="658" t="str">
        <f>IF(B92="","",(VLOOKUP(B92,Família!$A:$B,2,0)))</f>
        <v>LA</v>
      </c>
      <c r="I92" s="290">
        <f>ROUND(IF(ISERROR(VLOOKUP(D92,[1]Anual!$B$9:$ES$80,($U$1)+5,0)),0,VLOOKUP(D92,[1]Anual!$B$9:$ES$80,($U$1)+5,0)),0)</f>
        <v>0</v>
      </c>
      <c r="J92" s="778"/>
      <c r="K92" s="290" t="str">
        <f t="shared" ref="K92:K96" si="274">IF(L92=M92,"ok",M92-L92)</f>
        <v>ok</v>
      </c>
      <c r="L92" s="153">
        <f>ROUND(IF(ISERROR(VLOOKUP(D92,[1]Anual!$G$9:$EX$180,$U$2,0)),0,VLOOKUP(D92,[1]Anual!$G$9:$EX$180,$U$2,0)),0)+J92</f>
        <v>240</v>
      </c>
      <c r="M92" s="83">
        <f t="shared" ref="M92:M96" si="275">SUM(U92,AE92,AO92,AY92,BI92,BN92)</f>
        <v>240</v>
      </c>
      <c r="N92" s="368"/>
      <c r="O92" s="369"/>
      <c r="P92" s="369"/>
      <c r="Q92" s="369"/>
      <c r="R92" s="369"/>
      <c r="S92" s="369"/>
      <c r="T92" s="369"/>
      <c r="U92" s="383">
        <f t="shared" ref="U92:U96" si="276">SUM(N92:T92)</f>
        <v>0</v>
      </c>
      <c r="V92" s="383">
        <f t="shared" si="173"/>
        <v>0</v>
      </c>
      <c r="W92" s="240">
        <f t="shared" ref="W92:W96" si="277">$G92+U92-V92</f>
        <v>0</v>
      </c>
      <c r="X92" s="368"/>
      <c r="Y92" s="369"/>
      <c r="Z92" s="369"/>
      <c r="AA92" s="369"/>
      <c r="AB92" s="369"/>
      <c r="AC92" s="369"/>
      <c r="AD92" s="369"/>
      <c r="AE92" s="383">
        <f t="shared" ref="AE92:AE96" si="278">SUM(X92:AD92)</f>
        <v>0</v>
      </c>
      <c r="AF92" s="383">
        <f t="shared" si="176"/>
        <v>0</v>
      </c>
      <c r="AG92" s="240">
        <f t="shared" ref="AG92:AG96" si="279">$W92+AE92-AF92</f>
        <v>0</v>
      </c>
      <c r="AH92" s="368"/>
      <c r="AI92" s="369">
        <v>240</v>
      </c>
      <c r="AJ92" s="369"/>
      <c r="AK92" s="369"/>
      <c r="AL92" s="369"/>
      <c r="AM92" s="369"/>
      <c r="AN92" s="369"/>
      <c r="AO92" s="383">
        <f t="shared" ref="AO92:AO96" si="280">SUM(AH92:AN92)</f>
        <v>240</v>
      </c>
      <c r="AP92" s="383">
        <f t="shared" si="179"/>
        <v>0</v>
      </c>
      <c r="AQ92" s="240">
        <f t="shared" ref="AQ92:AQ96" si="281">$AG92+AO92-AP92</f>
        <v>240</v>
      </c>
      <c r="AR92" s="368"/>
      <c r="AS92" s="369"/>
      <c r="AT92" s="369"/>
      <c r="AU92" s="369"/>
      <c r="AV92" s="369"/>
      <c r="AW92" s="369"/>
      <c r="AX92" s="369"/>
      <c r="AY92" s="383">
        <f t="shared" ref="AY92:AY96" si="282">SUM(AR92:AX92)</f>
        <v>0</v>
      </c>
      <c r="AZ92" s="383">
        <f t="shared" si="182"/>
        <v>0</v>
      </c>
      <c r="BA92" s="240">
        <f t="shared" ref="BA92:BA96" si="283">AQ92+AY92-AZ92</f>
        <v>240</v>
      </c>
      <c r="BB92" s="368"/>
      <c r="BC92" s="369"/>
      <c r="BD92" s="369"/>
      <c r="BE92" s="369"/>
      <c r="BF92" s="369"/>
      <c r="BG92" s="369"/>
      <c r="BH92" s="369"/>
      <c r="BI92" s="241">
        <f t="shared" ref="BI92:BI96" si="284">SUM(BB92:BH92)</f>
        <v>0</v>
      </c>
      <c r="BJ92" s="241">
        <f t="shared" si="185"/>
        <v>0</v>
      </c>
      <c r="BK92" s="240">
        <f t="shared" ref="BK92:BK96" si="285">$BA92+BI92-BJ92</f>
        <v>240</v>
      </c>
      <c r="BL92" s="368"/>
      <c r="BM92" s="369"/>
      <c r="BN92" s="241">
        <f t="shared" ref="BN92:BN96" si="286">SUM(BL92:BM92)</f>
        <v>0</v>
      </c>
      <c r="BO92" s="241">
        <f t="shared" si="188"/>
        <v>0</v>
      </c>
      <c r="BP92" s="240">
        <f t="shared" ref="BP92:BP96" si="287">$BK92+BN92-BO92</f>
        <v>240</v>
      </c>
      <c r="BQ92" s="1690"/>
      <c r="BR92" s="504"/>
      <c r="BS92" s="1423">
        <f>IF($C92="","",VLOOKUP($C92,'Carga People'!$C$5:$G$309,5,0))</f>
        <v>0</v>
      </c>
      <c r="BT92" s="1423">
        <f>IF($B92="","",VLOOKUP($B92,RESUMO!$A$5:$AO$34,41,0))</f>
        <v>15</v>
      </c>
      <c r="BV92" s="702">
        <f t="shared" ref="BV92:BV96" si="288">SUM(N92:T92)</f>
        <v>0</v>
      </c>
      <c r="BW92" s="702">
        <f t="shared" ref="BW92:BW96" si="289">SUM(X92:AD92)</f>
        <v>0</v>
      </c>
      <c r="BX92" s="702">
        <f t="shared" ref="BX92:BX96" si="290">SUM(AH92:AN92)</f>
        <v>240</v>
      </c>
      <c r="BY92" s="702">
        <f t="shared" ref="BY92:BY96" si="291">SUM(AR92:AX92)</f>
        <v>0</v>
      </c>
      <c r="BZ92" s="702">
        <f t="shared" ref="BZ92:BZ96" si="292">SUM(BB92:BH92)</f>
        <v>0</v>
      </c>
      <c r="CA92" s="702">
        <f t="shared" ref="CA92:CA96" si="293">SUM(BL92:BM92)</f>
        <v>0</v>
      </c>
      <c r="CB92" s="482">
        <f t="shared" ref="CB92:CB96" si="294">SUM(BV92:CA92)-M92</f>
        <v>0</v>
      </c>
    </row>
    <row r="93" spans="1:80" s="31" customFormat="1" ht="18.75" customHeight="1" x14ac:dyDescent="0.3">
      <c r="A93" s="344" t="s">
        <v>47</v>
      </c>
      <c r="B93" s="581" t="s">
        <v>1274</v>
      </c>
      <c r="C93" s="656" t="s">
        <v>1275</v>
      </c>
      <c r="D93" s="656" t="s">
        <v>1276</v>
      </c>
      <c r="E93" s="1522"/>
      <c r="F93" s="656" t="s">
        <v>47</v>
      </c>
      <c r="G93" s="290">
        <f>ROUND(IF(ISERROR(VLOOKUP(D93,[1]Anual!$B$9:$ES$80,($U$1)-3,0)),0,VLOOKUP(D93,[1]Anual!$B$9:$ES$80,($U$1)-3,0)),0)</f>
        <v>0</v>
      </c>
      <c r="H93" s="658" t="e">
        <f>IF(B93="","",(VLOOKUP(B93,Família!$A:$B,2,0)))</f>
        <v>#N/A</v>
      </c>
      <c r="I93" s="290">
        <f>ROUND(IF(ISERROR(VLOOKUP(D93,[1]Anual!$B$9:$ES$80,($U$1)+5,0)),0,VLOOKUP(D93,[1]Anual!$B$9:$ES$80,($U$1)+5,0)),0)</f>
        <v>0</v>
      </c>
      <c r="J93" s="778"/>
      <c r="K93" s="290" t="str">
        <f t="shared" si="274"/>
        <v>ok</v>
      </c>
      <c r="L93" s="153">
        <f>ROUND(IF(ISERROR(VLOOKUP(D93,[1]Anual!$G$9:$EX$180,$U$2,0)),0,VLOOKUP(D93,[1]Anual!$G$9:$EX$180,$U$2,0)),0)+J93</f>
        <v>0</v>
      </c>
      <c r="M93" s="83">
        <f t="shared" si="275"/>
        <v>0</v>
      </c>
      <c r="N93" s="368"/>
      <c r="O93" s="369"/>
      <c r="P93" s="369"/>
      <c r="Q93" s="369"/>
      <c r="R93" s="369"/>
      <c r="S93" s="369"/>
      <c r="T93" s="369"/>
      <c r="U93" s="383">
        <f t="shared" si="276"/>
        <v>0</v>
      </c>
      <c r="V93" s="383">
        <f t="shared" si="173"/>
        <v>0</v>
      </c>
      <c r="W93" s="240">
        <f t="shared" si="277"/>
        <v>0</v>
      </c>
      <c r="X93" s="368"/>
      <c r="Y93" s="369"/>
      <c r="Z93" s="369"/>
      <c r="AA93" s="369"/>
      <c r="AB93" s="369"/>
      <c r="AC93" s="369"/>
      <c r="AD93" s="369"/>
      <c r="AE93" s="383">
        <f t="shared" si="278"/>
        <v>0</v>
      </c>
      <c r="AF93" s="383">
        <f t="shared" si="176"/>
        <v>0</v>
      </c>
      <c r="AG93" s="240">
        <f t="shared" si="279"/>
        <v>0</v>
      </c>
      <c r="AH93" s="368"/>
      <c r="AI93" s="369"/>
      <c r="AJ93" s="369"/>
      <c r="AK93" s="369"/>
      <c r="AL93" s="369"/>
      <c r="AM93" s="369"/>
      <c r="AN93" s="369"/>
      <c r="AO93" s="383">
        <f t="shared" si="280"/>
        <v>0</v>
      </c>
      <c r="AP93" s="383">
        <f t="shared" si="179"/>
        <v>0</v>
      </c>
      <c r="AQ93" s="240">
        <f t="shared" si="281"/>
        <v>0</v>
      </c>
      <c r="AR93" s="368"/>
      <c r="AS93" s="369"/>
      <c r="AT93" s="369"/>
      <c r="AU93" s="369"/>
      <c r="AV93" s="369"/>
      <c r="AW93" s="369"/>
      <c r="AX93" s="369"/>
      <c r="AY93" s="383">
        <f t="shared" si="282"/>
        <v>0</v>
      </c>
      <c r="AZ93" s="383">
        <f t="shared" si="182"/>
        <v>0</v>
      </c>
      <c r="BA93" s="240">
        <f t="shared" si="283"/>
        <v>0</v>
      </c>
      <c r="BB93" s="368"/>
      <c r="BC93" s="369"/>
      <c r="BD93" s="369"/>
      <c r="BE93" s="369"/>
      <c r="BF93" s="369"/>
      <c r="BG93" s="369"/>
      <c r="BH93" s="369"/>
      <c r="BI93" s="241">
        <f t="shared" si="284"/>
        <v>0</v>
      </c>
      <c r="BJ93" s="241">
        <f t="shared" si="185"/>
        <v>0</v>
      </c>
      <c r="BK93" s="240">
        <f t="shared" si="285"/>
        <v>0</v>
      </c>
      <c r="BL93" s="368"/>
      <c r="BM93" s="369"/>
      <c r="BN93" s="241">
        <f t="shared" si="286"/>
        <v>0</v>
      </c>
      <c r="BO93" s="241">
        <f t="shared" si="188"/>
        <v>0</v>
      </c>
      <c r="BP93" s="240">
        <f t="shared" si="287"/>
        <v>0</v>
      </c>
      <c r="BQ93" s="1690"/>
      <c r="BR93" s="504"/>
      <c r="BS93" s="1423" t="e">
        <f>IF($C93="","",VLOOKUP($C93,'Carga People'!$C$5:$G$309,5,0))</f>
        <v>#N/A</v>
      </c>
      <c r="BT93" s="1423">
        <f>IF($B93="","",VLOOKUP($B93,RESUMO!$A$5:$AO$34,41,0))</f>
        <v>12</v>
      </c>
      <c r="BV93" s="702">
        <f t="shared" si="288"/>
        <v>0</v>
      </c>
      <c r="BW93" s="702">
        <f t="shared" si="289"/>
        <v>0</v>
      </c>
      <c r="BX93" s="702">
        <f t="shared" si="290"/>
        <v>0</v>
      </c>
      <c r="BY93" s="702">
        <f t="shared" si="291"/>
        <v>0</v>
      </c>
      <c r="BZ93" s="702">
        <f t="shared" si="292"/>
        <v>0</v>
      </c>
      <c r="CA93" s="702">
        <f t="shared" si="293"/>
        <v>0</v>
      </c>
      <c r="CB93" s="482">
        <f t="shared" si="294"/>
        <v>0</v>
      </c>
    </row>
    <row r="94" spans="1:80" s="31" customFormat="1" ht="18.75" customHeight="1" x14ac:dyDescent="0.3">
      <c r="A94" s="344" t="s">
        <v>47</v>
      </c>
      <c r="B94" s="581" t="s">
        <v>1268</v>
      </c>
      <c r="C94" s="656" t="s">
        <v>1277</v>
      </c>
      <c r="D94" s="656" t="s">
        <v>1278</v>
      </c>
      <c r="E94" s="1522"/>
      <c r="F94" s="656" t="s">
        <v>47</v>
      </c>
      <c r="G94" s="290">
        <f>ROUND(IF(ISERROR(VLOOKUP(D94,[1]Anual!$B$9:$ES$80,($U$1)-3,0)),0,VLOOKUP(D94,[1]Anual!$B$9:$ES$80,($U$1)-3,0)),0)</f>
        <v>0</v>
      </c>
      <c r="H94" s="658" t="e">
        <f>IF(B94="","",(VLOOKUP(B94,Família!$A:$B,2,0)))</f>
        <v>#N/A</v>
      </c>
      <c r="I94" s="290">
        <f>ROUND(IF(ISERROR(VLOOKUP(D94,[1]Anual!$B$9:$ES$80,($U$1)+5,0)),0,VLOOKUP(D94,[1]Anual!$B$9:$ES$80,($U$1)+5,0)),0)</f>
        <v>0</v>
      </c>
      <c r="J94" s="778"/>
      <c r="K94" s="290" t="str">
        <f t="shared" si="274"/>
        <v>ok</v>
      </c>
      <c r="L94" s="153">
        <f>ROUND(IF(ISERROR(VLOOKUP(D94,[1]Anual!$G$9:$EX$180,$U$2,0)),0,VLOOKUP(D94,[1]Anual!$G$9:$EX$180,$U$2,0)),0)+J94</f>
        <v>0</v>
      </c>
      <c r="M94" s="83">
        <f t="shared" si="275"/>
        <v>0</v>
      </c>
      <c r="N94" s="368"/>
      <c r="O94" s="369"/>
      <c r="P94" s="369"/>
      <c r="Q94" s="369"/>
      <c r="R94" s="369"/>
      <c r="S94" s="369"/>
      <c r="T94" s="369"/>
      <c r="U94" s="383">
        <f t="shared" si="276"/>
        <v>0</v>
      </c>
      <c r="V94" s="383">
        <f t="shared" si="173"/>
        <v>0</v>
      </c>
      <c r="W94" s="240">
        <f t="shared" si="277"/>
        <v>0</v>
      </c>
      <c r="X94" s="368"/>
      <c r="Y94" s="369"/>
      <c r="Z94" s="369"/>
      <c r="AA94" s="369"/>
      <c r="AB94" s="369"/>
      <c r="AC94" s="369"/>
      <c r="AD94" s="369"/>
      <c r="AE94" s="383">
        <f t="shared" si="278"/>
        <v>0</v>
      </c>
      <c r="AF94" s="383">
        <f t="shared" si="176"/>
        <v>0</v>
      </c>
      <c r="AG94" s="240">
        <f t="shared" si="279"/>
        <v>0</v>
      </c>
      <c r="AH94" s="368"/>
      <c r="AI94" s="369"/>
      <c r="AJ94" s="369"/>
      <c r="AK94" s="369"/>
      <c r="AL94" s="369"/>
      <c r="AM94" s="369"/>
      <c r="AN94" s="369"/>
      <c r="AO94" s="383">
        <f t="shared" si="280"/>
        <v>0</v>
      </c>
      <c r="AP94" s="383">
        <f t="shared" si="179"/>
        <v>0</v>
      </c>
      <c r="AQ94" s="240">
        <f t="shared" si="281"/>
        <v>0</v>
      </c>
      <c r="AR94" s="368"/>
      <c r="AS94" s="369"/>
      <c r="AT94" s="369"/>
      <c r="AU94" s="369"/>
      <c r="AV94" s="369"/>
      <c r="AW94" s="369"/>
      <c r="AX94" s="369"/>
      <c r="AY94" s="383">
        <f t="shared" si="282"/>
        <v>0</v>
      </c>
      <c r="AZ94" s="383">
        <f t="shared" si="182"/>
        <v>0</v>
      </c>
      <c r="BA94" s="240">
        <f t="shared" si="283"/>
        <v>0</v>
      </c>
      <c r="BB94" s="368"/>
      <c r="BC94" s="369"/>
      <c r="BD94" s="369"/>
      <c r="BE94" s="369"/>
      <c r="BF94" s="369"/>
      <c r="BG94" s="369"/>
      <c r="BH94" s="369"/>
      <c r="BI94" s="241">
        <f t="shared" si="284"/>
        <v>0</v>
      </c>
      <c r="BJ94" s="241">
        <f t="shared" si="185"/>
        <v>0</v>
      </c>
      <c r="BK94" s="240">
        <f t="shared" si="285"/>
        <v>0</v>
      </c>
      <c r="BL94" s="368"/>
      <c r="BM94" s="369"/>
      <c r="BN94" s="241">
        <f t="shared" si="286"/>
        <v>0</v>
      </c>
      <c r="BO94" s="241">
        <f t="shared" si="188"/>
        <v>0</v>
      </c>
      <c r="BP94" s="240">
        <f t="shared" si="287"/>
        <v>0</v>
      </c>
      <c r="BQ94" s="1690"/>
      <c r="BR94" s="504"/>
      <c r="BS94" s="1423" t="e">
        <f>IF($C94="","",VLOOKUP($C94,'Carga People'!$C$5:$G$309,5,0))</f>
        <v>#N/A</v>
      </c>
      <c r="BT94" s="1423" t="e">
        <f>IF($B94="","",VLOOKUP($B94,RESUMO!$A$5:$AO$34,41,0))</f>
        <v>#N/A</v>
      </c>
      <c r="BV94" s="702">
        <f t="shared" si="288"/>
        <v>0</v>
      </c>
      <c r="BW94" s="702">
        <f t="shared" si="289"/>
        <v>0</v>
      </c>
      <c r="BX94" s="702">
        <f t="shared" si="290"/>
        <v>0</v>
      </c>
      <c r="BY94" s="702">
        <f t="shared" si="291"/>
        <v>0</v>
      </c>
      <c r="BZ94" s="702">
        <f t="shared" si="292"/>
        <v>0</v>
      </c>
      <c r="CA94" s="702">
        <f t="shared" si="293"/>
        <v>0</v>
      </c>
      <c r="CB94" s="482">
        <f t="shared" si="294"/>
        <v>0</v>
      </c>
    </row>
    <row r="95" spans="1:80" s="31" customFormat="1" ht="18.75" customHeight="1" x14ac:dyDescent="0.3">
      <c r="A95" s="344" t="s">
        <v>47</v>
      </c>
      <c r="B95" s="581" t="s">
        <v>1279</v>
      </c>
      <c r="C95" s="656" t="s">
        <v>1280</v>
      </c>
      <c r="D95" s="656" t="s">
        <v>1281</v>
      </c>
      <c r="E95" s="1522"/>
      <c r="F95" s="656" t="s">
        <v>47</v>
      </c>
      <c r="G95" s="290">
        <f>ROUND(IF(ISERROR(VLOOKUP(D95,[1]Anual!$B$9:$ES$80,($U$1)-3,0)),0,VLOOKUP(D95,[1]Anual!$B$9:$ES$80,($U$1)-3,0)),0)</f>
        <v>0</v>
      </c>
      <c r="H95" s="658" t="e">
        <f>IF(B95="","",(VLOOKUP(B95,Família!$A:$B,2,0)))</f>
        <v>#N/A</v>
      </c>
      <c r="I95" s="290">
        <f>ROUND(IF(ISERROR(VLOOKUP(D95,[1]Anual!$B$9:$ES$80,($U$1)+5,0)),0,VLOOKUP(D95,[1]Anual!$B$9:$ES$80,($U$1)+5,0)),0)</f>
        <v>0</v>
      </c>
      <c r="J95" s="778"/>
      <c r="K95" s="290" t="str">
        <f t="shared" si="274"/>
        <v>ok</v>
      </c>
      <c r="L95" s="153">
        <f>ROUND(IF(ISERROR(VLOOKUP(D95,[1]Anual!$G$9:$EX$180,$U$2,0)),0,VLOOKUP(D95,[1]Anual!$G$9:$EX$180,$U$2,0)),0)+J95</f>
        <v>0</v>
      </c>
      <c r="M95" s="83">
        <f t="shared" si="275"/>
        <v>0</v>
      </c>
      <c r="N95" s="368"/>
      <c r="O95" s="369"/>
      <c r="P95" s="369"/>
      <c r="Q95" s="369"/>
      <c r="R95" s="369"/>
      <c r="S95" s="369"/>
      <c r="T95" s="369"/>
      <c r="U95" s="383">
        <f t="shared" si="276"/>
        <v>0</v>
      </c>
      <c r="V95" s="383">
        <f t="shared" si="173"/>
        <v>0</v>
      </c>
      <c r="W95" s="240">
        <f t="shared" si="277"/>
        <v>0</v>
      </c>
      <c r="X95" s="368"/>
      <c r="Y95" s="369"/>
      <c r="Z95" s="369"/>
      <c r="AA95" s="369"/>
      <c r="AB95" s="369"/>
      <c r="AC95" s="369"/>
      <c r="AD95" s="369"/>
      <c r="AE95" s="383">
        <f t="shared" si="278"/>
        <v>0</v>
      </c>
      <c r="AF95" s="383">
        <f t="shared" si="176"/>
        <v>0</v>
      </c>
      <c r="AG95" s="240">
        <f t="shared" si="279"/>
        <v>0</v>
      </c>
      <c r="AH95" s="368"/>
      <c r="AI95" s="369"/>
      <c r="AJ95" s="369"/>
      <c r="AK95" s="369"/>
      <c r="AL95" s="369"/>
      <c r="AM95" s="369"/>
      <c r="AN95" s="369"/>
      <c r="AO95" s="383">
        <f t="shared" si="280"/>
        <v>0</v>
      </c>
      <c r="AP95" s="383">
        <f t="shared" si="179"/>
        <v>0</v>
      </c>
      <c r="AQ95" s="240">
        <f t="shared" si="281"/>
        <v>0</v>
      </c>
      <c r="AR95" s="368"/>
      <c r="AS95" s="369"/>
      <c r="AT95" s="369"/>
      <c r="AU95" s="369"/>
      <c r="AV95" s="369"/>
      <c r="AW95" s="369"/>
      <c r="AX95" s="369"/>
      <c r="AY95" s="383">
        <f t="shared" si="282"/>
        <v>0</v>
      </c>
      <c r="AZ95" s="383">
        <f t="shared" si="182"/>
        <v>0</v>
      </c>
      <c r="BA95" s="240">
        <f t="shared" si="283"/>
        <v>0</v>
      </c>
      <c r="BB95" s="368"/>
      <c r="BC95" s="369"/>
      <c r="BD95" s="369"/>
      <c r="BE95" s="369"/>
      <c r="BF95" s="369"/>
      <c r="BG95" s="369"/>
      <c r="BH95" s="369"/>
      <c r="BI95" s="241">
        <f t="shared" si="284"/>
        <v>0</v>
      </c>
      <c r="BJ95" s="241">
        <f t="shared" si="185"/>
        <v>0</v>
      </c>
      <c r="BK95" s="240">
        <f t="shared" si="285"/>
        <v>0</v>
      </c>
      <c r="BL95" s="368"/>
      <c r="BM95" s="369"/>
      <c r="BN95" s="241">
        <f t="shared" si="286"/>
        <v>0</v>
      </c>
      <c r="BO95" s="241">
        <f t="shared" si="188"/>
        <v>0</v>
      </c>
      <c r="BP95" s="240">
        <f t="shared" si="287"/>
        <v>0</v>
      </c>
      <c r="BQ95" s="1690"/>
      <c r="BR95" s="504"/>
      <c r="BS95" s="1423" t="e">
        <f>IF($C95="","",VLOOKUP($C95,'Carga People'!$C$5:$G$309,5,0))</f>
        <v>#N/A</v>
      </c>
      <c r="BT95" s="1423">
        <f>IF($B95="","",VLOOKUP($B95,RESUMO!$A$5:$AO$34,41,0))</f>
        <v>12</v>
      </c>
      <c r="BV95" s="702">
        <f t="shared" si="288"/>
        <v>0</v>
      </c>
      <c r="BW95" s="702">
        <f t="shared" si="289"/>
        <v>0</v>
      </c>
      <c r="BX95" s="702">
        <f t="shared" si="290"/>
        <v>0</v>
      </c>
      <c r="BY95" s="702">
        <f t="shared" si="291"/>
        <v>0</v>
      </c>
      <c r="BZ95" s="702">
        <f t="shared" si="292"/>
        <v>0</v>
      </c>
      <c r="CA95" s="702">
        <f t="shared" si="293"/>
        <v>0</v>
      </c>
      <c r="CB95" s="482">
        <f t="shared" si="294"/>
        <v>0</v>
      </c>
    </row>
    <row r="96" spans="1:80" s="31" customFormat="1" ht="18.75" customHeight="1" x14ac:dyDescent="0.3">
      <c r="A96" s="344" t="s">
        <v>47</v>
      </c>
      <c r="B96" s="581" t="s">
        <v>1236</v>
      </c>
      <c r="C96" s="656" t="s">
        <v>1282</v>
      </c>
      <c r="D96" s="656" t="s">
        <v>1284</v>
      </c>
      <c r="E96" s="1522"/>
      <c r="F96" s="656" t="s">
        <v>47</v>
      </c>
      <c r="G96" s="290">
        <f>ROUND(IF(ISERROR(VLOOKUP(D96,[1]Anual!$B$9:$ES$80,($U$1)-3,0)),0,VLOOKUP(D96,[1]Anual!$B$9:$ES$80,($U$1)-3,0)),0)</f>
        <v>0</v>
      </c>
      <c r="H96" s="658" t="e">
        <f>IF(B96="","",(VLOOKUP(B96,Família!$A:$B,2,0)))</f>
        <v>#N/A</v>
      </c>
      <c r="I96" s="290">
        <f>ROUND(IF(ISERROR(VLOOKUP(D96,[1]Anual!$B$9:$ES$80,($U$1)+5,0)),0,VLOOKUP(D96,[1]Anual!$B$9:$ES$80,($U$1)+5,0)),0)</f>
        <v>0</v>
      </c>
      <c r="J96" s="778"/>
      <c r="K96" s="290" t="str">
        <f t="shared" si="274"/>
        <v>ok</v>
      </c>
      <c r="L96" s="153">
        <f>ROUND(IF(ISERROR(VLOOKUP(D96,[1]Anual!$G$9:$EX$180,$U$2,0)),0,VLOOKUP(D96,[1]Anual!$G$9:$EX$180,$U$2,0)),0)+J96</f>
        <v>786</v>
      </c>
      <c r="M96" s="83">
        <f t="shared" si="275"/>
        <v>786</v>
      </c>
      <c r="N96" s="368"/>
      <c r="O96" s="369"/>
      <c r="P96" s="369"/>
      <c r="Q96" s="369"/>
      <c r="R96" s="369"/>
      <c r="S96" s="369"/>
      <c r="T96" s="369"/>
      <c r="U96" s="383">
        <f t="shared" si="276"/>
        <v>0</v>
      </c>
      <c r="V96" s="383">
        <f t="shared" si="173"/>
        <v>0</v>
      </c>
      <c r="W96" s="240">
        <f t="shared" si="277"/>
        <v>0</v>
      </c>
      <c r="X96" s="368"/>
      <c r="Y96" s="369"/>
      <c r="Z96" s="369"/>
      <c r="AA96" s="369">
        <v>786</v>
      </c>
      <c r="AB96" s="369"/>
      <c r="AC96" s="369"/>
      <c r="AD96" s="369"/>
      <c r="AE96" s="383">
        <f t="shared" si="278"/>
        <v>786</v>
      </c>
      <c r="AF96" s="383">
        <f t="shared" si="176"/>
        <v>0</v>
      </c>
      <c r="AG96" s="240">
        <f t="shared" si="279"/>
        <v>786</v>
      </c>
      <c r="AH96" s="368"/>
      <c r="AI96" s="369"/>
      <c r="AJ96" s="369"/>
      <c r="AK96" s="369"/>
      <c r="AL96" s="369"/>
      <c r="AM96" s="369"/>
      <c r="AN96" s="369"/>
      <c r="AO96" s="383">
        <f t="shared" si="280"/>
        <v>0</v>
      </c>
      <c r="AP96" s="383">
        <f t="shared" si="179"/>
        <v>0</v>
      </c>
      <c r="AQ96" s="240">
        <f t="shared" si="281"/>
        <v>786</v>
      </c>
      <c r="AR96" s="368"/>
      <c r="AS96" s="369"/>
      <c r="AT96" s="369"/>
      <c r="AU96" s="369"/>
      <c r="AV96" s="369"/>
      <c r="AW96" s="369"/>
      <c r="AX96" s="369"/>
      <c r="AY96" s="383">
        <f t="shared" si="282"/>
        <v>0</v>
      </c>
      <c r="AZ96" s="383">
        <f t="shared" si="182"/>
        <v>0</v>
      </c>
      <c r="BA96" s="240">
        <f t="shared" si="283"/>
        <v>786</v>
      </c>
      <c r="BB96" s="368"/>
      <c r="BC96" s="369"/>
      <c r="BD96" s="369"/>
      <c r="BE96" s="369"/>
      <c r="BF96" s="369"/>
      <c r="BG96" s="369"/>
      <c r="BH96" s="369"/>
      <c r="BI96" s="241">
        <f t="shared" si="284"/>
        <v>0</v>
      </c>
      <c r="BJ96" s="241">
        <f t="shared" si="185"/>
        <v>0</v>
      </c>
      <c r="BK96" s="240">
        <f t="shared" si="285"/>
        <v>786</v>
      </c>
      <c r="BL96" s="368"/>
      <c r="BM96" s="369"/>
      <c r="BN96" s="241">
        <f t="shared" si="286"/>
        <v>0</v>
      </c>
      <c r="BO96" s="241">
        <f t="shared" si="188"/>
        <v>0</v>
      </c>
      <c r="BP96" s="240">
        <f t="shared" si="287"/>
        <v>786</v>
      </c>
      <c r="BQ96" s="1690"/>
      <c r="BR96" s="504"/>
      <c r="BS96" s="1423">
        <f>IF($C96="","",VLOOKUP($C96,'Carga People'!$C$5:$G$309,5,0))</f>
        <v>0</v>
      </c>
      <c r="BT96" s="1423">
        <f>IF($B96="","",VLOOKUP($B96,RESUMO!$A$5:$AO$34,41,0))</f>
        <v>12</v>
      </c>
      <c r="BV96" s="702">
        <f t="shared" si="288"/>
        <v>0</v>
      </c>
      <c r="BW96" s="702">
        <f t="shared" si="289"/>
        <v>786</v>
      </c>
      <c r="BX96" s="702">
        <f t="shared" si="290"/>
        <v>0</v>
      </c>
      <c r="BY96" s="702">
        <f t="shared" si="291"/>
        <v>0</v>
      </c>
      <c r="BZ96" s="702">
        <f t="shared" si="292"/>
        <v>0</v>
      </c>
      <c r="CA96" s="702">
        <f t="shared" si="293"/>
        <v>0</v>
      </c>
      <c r="CB96" s="482">
        <f t="shared" si="294"/>
        <v>0</v>
      </c>
    </row>
    <row r="97" spans="1:80" s="31" customFormat="1" ht="18.75" customHeight="1" x14ac:dyDescent="0.3">
      <c r="A97" s="344" t="s">
        <v>47</v>
      </c>
      <c r="B97" s="581" t="s">
        <v>1236</v>
      </c>
      <c r="C97" s="656" t="s">
        <v>1283</v>
      </c>
      <c r="D97" s="656" t="s">
        <v>1285</v>
      </c>
      <c r="E97" s="1522"/>
      <c r="F97" s="656" t="s">
        <v>47</v>
      </c>
      <c r="G97" s="290">
        <f>ROUND(IF(ISERROR(VLOOKUP(D97,[1]Anual!$B$9:$ES$80,($U$1)-3,0)),0,VLOOKUP(D97,[1]Anual!$B$9:$ES$80,($U$1)-3,0)),0)</f>
        <v>0</v>
      </c>
      <c r="H97" s="658" t="e">
        <f>IF(B97="","",(VLOOKUP(B97,Família!$A:$B,2,0)))</f>
        <v>#N/A</v>
      </c>
      <c r="I97" s="290">
        <f>ROUND(IF(ISERROR(VLOOKUP(D97,[1]Anual!$B$9:$ES$80,($U$1)+5,0)),0,VLOOKUP(D97,[1]Anual!$B$9:$ES$80,($U$1)+5,0)),0)</f>
        <v>0</v>
      </c>
      <c r="J97" s="778"/>
      <c r="K97" s="290" t="str">
        <f t="shared" ref="K97" si="295">IF(L97=M97,"ok",M97-L97)</f>
        <v>ok</v>
      </c>
      <c r="L97" s="153">
        <f>ROUND(IF(ISERROR(VLOOKUP(D97,[1]Anual!$G$9:$EX$180,$U$2,0)),0,VLOOKUP(D97,[1]Anual!$G$9:$EX$180,$U$2,0)),0)+J97</f>
        <v>0</v>
      </c>
      <c r="M97" s="83">
        <f t="shared" ref="M97" si="296">SUM(U97,AE97,AO97,AY97,BI97,BN97)</f>
        <v>0</v>
      </c>
      <c r="N97" s="368"/>
      <c r="O97" s="369"/>
      <c r="P97" s="369"/>
      <c r="Q97" s="369"/>
      <c r="R97" s="369"/>
      <c r="S97" s="369"/>
      <c r="T97" s="369"/>
      <c r="U97" s="383">
        <f t="shared" ref="U97" si="297">SUM(N97:T97)</f>
        <v>0</v>
      </c>
      <c r="V97" s="383">
        <f t="shared" si="173"/>
        <v>0</v>
      </c>
      <c r="W97" s="240">
        <f t="shared" ref="W97" si="298">$G97+U97-V97</f>
        <v>0</v>
      </c>
      <c r="X97" s="368"/>
      <c r="Y97" s="369"/>
      <c r="Z97" s="369"/>
      <c r="AA97" s="369"/>
      <c r="AB97" s="369"/>
      <c r="AC97" s="369"/>
      <c r="AD97" s="369"/>
      <c r="AE97" s="383">
        <f t="shared" ref="AE97" si="299">SUM(X97:AD97)</f>
        <v>0</v>
      </c>
      <c r="AF97" s="383">
        <f t="shared" si="176"/>
        <v>0</v>
      </c>
      <c r="AG97" s="240">
        <f t="shared" ref="AG97" si="300">$W97+AE97-AF97</f>
        <v>0</v>
      </c>
      <c r="AH97" s="368"/>
      <c r="AI97" s="369"/>
      <c r="AJ97" s="369"/>
      <c r="AK97" s="369"/>
      <c r="AL97" s="369"/>
      <c r="AM97" s="369"/>
      <c r="AN97" s="369"/>
      <c r="AO97" s="383">
        <f t="shared" ref="AO97" si="301">SUM(AH97:AN97)</f>
        <v>0</v>
      </c>
      <c r="AP97" s="383">
        <f t="shared" si="179"/>
        <v>0</v>
      </c>
      <c r="AQ97" s="240">
        <f t="shared" ref="AQ97" si="302">$AG97+AO97-AP97</f>
        <v>0</v>
      </c>
      <c r="AR97" s="368"/>
      <c r="AS97" s="369"/>
      <c r="AT97" s="369"/>
      <c r="AU97" s="369"/>
      <c r="AV97" s="369"/>
      <c r="AW97" s="369"/>
      <c r="AX97" s="369"/>
      <c r="AY97" s="383">
        <f t="shared" ref="AY97" si="303">SUM(AR97:AX97)</f>
        <v>0</v>
      </c>
      <c r="AZ97" s="383">
        <f t="shared" si="182"/>
        <v>0</v>
      </c>
      <c r="BA97" s="240">
        <f t="shared" ref="BA97" si="304">AQ97+AY97-AZ97</f>
        <v>0</v>
      </c>
      <c r="BB97" s="368"/>
      <c r="BC97" s="369"/>
      <c r="BD97" s="369"/>
      <c r="BE97" s="369"/>
      <c r="BF97" s="369"/>
      <c r="BG97" s="369"/>
      <c r="BH97" s="369"/>
      <c r="BI97" s="241">
        <f t="shared" ref="BI97" si="305">SUM(BB97:BH97)</f>
        <v>0</v>
      </c>
      <c r="BJ97" s="241">
        <f t="shared" si="185"/>
        <v>0</v>
      </c>
      <c r="BK97" s="240">
        <f t="shared" ref="BK97" si="306">$BA97+BI97-BJ97</f>
        <v>0</v>
      </c>
      <c r="BL97" s="368"/>
      <c r="BM97" s="369"/>
      <c r="BN97" s="241">
        <f t="shared" ref="BN97" si="307">SUM(BL97:BM97)</f>
        <v>0</v>
      </c>
      <c r="BO97" s="241">
        <f t="shared" si="188"/>
        <v>0</v>
      </c>
      <c r="BP97" s="240">
        <f t="shared" ref="BP97" si="308">$BK97+BN97-BO97</f>
        <v>0</v>
      </c>
      <c r="BQ97" s="1690"/>
      <c r="BR97" s="504"/>
      <c r="BS97" s="1423">
        <f>IF($C97="","",VLOOKUP($C97,'Carga People'!$C$5:$G$309,5,0))</f>
        <v>0</v>
      </c>
      <c r="BT97" s="1423">
        <f>IF($B97="","",VLOOKUP($B97,RESUMO!$A$5:$AO$34,41,0))</f>
        <v>12</v>
      </c>
      <c r="BV97" s="702">
        <f t="shared" ref="BV97" si="309">SUM(N97:T97)</f>
        <v>0</v>
      </c>
      <c r="BW97" s="702">
        <f t="shared" ref="BW97" si="310">SUM(X97:AD97)</f>
        <v>0</v>
      </c>
      <c r="BX97" s="702">
        <f t="shared" ref="BX97" si="311">SUM(AH97:AN97)</f>
        <v>0</v>
      </c>
      <c r="BY97" s="702">
        <f t="shared" ref="BY97" si="312">SUM(AR97:AX97)</f>
        <v>0</v>
      </c>
      <c r="BZ97" s="702">
        <f t="shared" ref="BZ97" si="313">SUM(BB97:BH97)</f>
        <v>0</v>
      </c>
      <c r="CA97" s="702">
        <f t="shared" ref="CA97" si="314">SUM(BL97:BM97)</f>
        <v>0</v>
      </c>
      <c r="CB97" s="482">
        <f t="shared" ref="CB97" si="315">SUM(BV97:CA97)-M97</f>
        <v>0</v>
      </c>
    </row>
    <row r="98" spans="1:80" s="31" customFormat="1" ht="18.75" customHeight="1" x14ac:dyDescent="0.3">
      <c r="A98" s="344" t="s">
        <v>47</v>
      </c>
      <c r="B98" s="29" t="s">
        <v>1271</v>
      </c>
      <c r="C98" s="30" t="s">
        <v>1272</v>
      </c>
      <c r="D98" s="30" t="s">
        <v>1270</v>
      </c>
      <c r="E98" s="1410"/>
      <c r="F98" s="30" t="s">
        <v>47</v>
      </c>
      <c r="G98" s="72">
        <f>ROUND(IF(ISERROR(VLOOKUP(D98,[1]Anual!$B$9:$ES$80,($U$1)-3,0)),0,VLOOKUP(D98,[1]Anual!$B$9:$ES$80,($U$1)-3,0)),0)</f>
        <v>0</v>
      </c>
      <c r="H98" s="658" t="e">
        <f>IF(B98="","",(VLOOKUP(B98,Família!$A:$B,2,0)))</f>
        <v>#N/A</v>
      </c>
      <c r="I98" s="30">
        <f>ROUND(IF(ISERROR(VLOOKUP(D98,[1]Anual!$B$9:$ES$80,($U$1)+5,0)),0,VLOOKUP(D98,[1]Anual!$B$9:$ES$80,($U$1)+5,0)),0)</f>
        <v>0</v>
      </c>
      <c r="J98" s="778"/>
      <c r="K98" s="30" t="str">
        <f t="shared" si="138"/>
        <v>ok</v>
      </c>
      <c r="L98" s="153">
        <f>ROUND(IF(ISERROR(VLOOKUP(D98,[1]Anual!$G$9:$EX$180,$U$2,0)),0,VLOOKUP(D98,[1]Anual!$G$9:$EX$180,$U$2,0)),0)+J98</f>
        <v>0</v>
      </c>
      <c r="M98" s="83">
        <f t="shared" si="139"/>
        <v>0</v>
      </c>
      <c r="N98" s="368"/>
      <c r="O98" s="369"/>
      <c r="P98" s="369"/>
      <c r="Q98" s="369"/>
      <c r="R98" s="369"/>
      <c r="S98" s="369"/>
      <c r="T98" s="369"/>
      <c r="U98" s="383">
        <f t="shared" si="172"/>
        <v>0</v>
      </c>
      <c r="V98" s="383">
        <f t="shared" si="173"/>
        <v>0</v>
      </c>
      <c r="W98" s="240">
        <f t="shared" si="174"/>
        <v>0</v>
      </c>
      <c r="X98" s="368"/>
      <c r="Y98" s="369"/>
      <c r="Z98" s="369"/>
      <c r="AA98" s="369"/>
      <c r="AB98" s="369"/>
      <c r="AC98" s="369"/>
      <c r="AD98" s="369"/>
      <c r="AE98" s="383">
        <f t="shared" si="175"/>
        <v>0</v>
      </c>
      <c r="AF98" s="383">
        <f t="shared" si="176"/>
        <v>0</v>
      </c>
      <c r="AG98" s="240">
        <f t="shared" si="177"/>
        <v>0</v>
      </c>
      <c r="AH98" s="368"/>
      <c r="AI98" s="369"/>
      <c r="AJ98" s="369"/>
      <c r="AK98" s="369"/>
      <c r="AL98" s="369"/>
      <c r="AM98" s="369"/>
      <c r="AN98" s="369"/>
      <c r="AO98" s="383">
        <f t="shared" si="178"/>
        <v>0</v>
      </c>
      <c r="AP98" s="383">
        <f t="shared" si="179"/>
        <v>0</v>
      </c>
      <c r="AQ98" s="240">
        <f t="shared" si="180"/>
        <v>0</v>
      </c>
      <c r="AR98" s="368"/>
      <c r="AS98" s="369"/>
      <c r="AT98" s="369"/>
      <c r="AU98" s="369"/>
      <c r="AV98" s="369"/>
      <c r="AW98" s="369"/>
      <c r="AX98" s="369"/>
      <c r="AY98" s="383">
        <f t="shared" si="181"/>
        <v>0</v>
      </c>
      <c r="AZ98" s="383">
        <f t="shared" si="182"/>
        <v>0</v>
      </c>
      <c r="BA98" s="240">
        <f t="shared" si="183"/>
        <v>0</v>
      </c>
      <c r="BB98" s="368"/>
      <c r="BC98" s="369"/>
      <c r="BD98" s="369"/>
      <c r="BE98" s="369"/>
      <c r="BF98" s="369"/>
      <c r="BG98" s="369"/>
      <c r="BH98" s="369"/>
      <c r="BI98" s="241">
        <f t="shared" si="184"/>
        <v>0</v>
      </c>
      <c r="BJ98" s="241">
        <f t="shared" si="185"/>
        <v>0</v>
      </c>
      <c r="BK98" s="240">
        <f t="shared" si="186"/>
        <v>0</v>
      </c>
      <c r="BL98" s="368"/>
      <c r="BM98" s="369"/>
      <c r="BN98" s="241">
        <f t="shared" si="187"/>
        <v>0</v>
      </c>
      <c r="BO98" s="241">
        <f t="shared" si="188"/>
        <v>0</v>
      </c>
      <c r="BP98" s="240">
        <f t="shared" si="189"/>
        <v>0</v>
      </c>
      <c r="BQ98" s="1690"/>
      <c r="BR98" s="504"/>
      <c r="BS98" s="1423">
        <f>IF($C98="","",VLOOKUP($C98,'Carga People'!$C$5:$G$309,5,0))</f>
        <v>0</v>
      </c>
      <c r="BT98" s="1423" t="e">
        <f>IF($B98="","",VLOOKUP($B98,RESUMO!$A$5:$AO$34,41,0))</f>
        <v>#N/A</v>
      </c>
      <c r="BV98" s="702">
        <f t="shared" si="146"/>
        <v>0</v>
      </c>
      <c r="BW98" s="702">
        <f t="shared" si="147"/>
        <v>0</v>
      </c>
      <c r="BX98" s="702">
        <f t="shared" si="148"/>
        <v>0</v>
      </c>
      <c r="BY98" s="702">
        <f t="shared" si="149"/>
        <v>0</v>
      </c>
      <c r="BZ98" s="702">
        <f t="shared" si="150"/>
        <v>0</v>
      </c>
      <c r="CA98" s="702">
        <f t="shared" si="151"/>
        <v>0</v>
      </c>
      <c r="CB98" s="482">
        <f t="shared" si="152"/>
        <v>0</v>
      </c>
    </row>
    <row r="99" spans="1:80" s="31" customFormat="1" ht="18.75" customHeight="1" x14ac:dyDescent="0.3">
      <c r="A99" s="344" t="s">
        <v>47</v>
      </c>
      <c r="B99" s="29" t="s">
        <v>408</v>
      </c>
      <c r="C99" s="30" t="s">
        <v>447</v>
      </c>
      <c r="D99" s="30" t="s">
        <v>446</v>
      </c>
      <c r="E99" s="1410"/>
      <c r="F99" s="30" t="s">
        <v>47</v>
      </c>
      <c r="G99" s="72">
        <f>ROUND(IF(ISERROR(VLOOKUP(D99,[1]Anual!$B$9:$ES$80,($U$1)-3,0)),0,VLOOKUP(D99,[1]Anual!$B$9:$ES$80,($U$1)-3,0)),0)</f>
        <v>0</v>
      </c>
      <c r="H99" s="658" t="str">
        <f>IF(B99="","",(VLOOKUP(B99,Família!$A:$B,2,0)))</f>
        <v>LF</v>
      </c>
      <c r="I99" s="30">
        <f>ROUND(IF(ISERROR(VLOOKUP(D99,[1]Anual!$B$9:$ES$80,($U$1)+5,0)),0,VLOOKUP(D99,[1]Anual!$B$9:$ES$80,($U$1)+5,0)),0)</f>
        <v>0</v>
      </c>
      <c r="J99" s="778"/>
      <c r="K99" s="30" t="str">
        <f t="shared" si="138"/>
        <v>ok</v>
      </c>
      <c r="L99" s="153">
        <f>ROUND(IF(ISERROR(VLOOKUP(D99,[1]Anual!$G$9:$EX$180,$U$2,0)),0,VLOOKUP(D99,[1]Anual!$G$9:$EX$180,$U$2,0)),0)+J99</f>
        <v>0</v>
      </c>
      <c r="M99" s="83">
        <f t="shared" si="139"/>
        <v>0</v>
      </c>
      <c r="N99" s="368"/>
      <c r="O99" s="369"/>
      <c r="P99" s="369"/>
      <c r="Q99" s="369"/>
      <c r="R99" s="369"/>
      <c r="S99" s="369"/>
      <c r="T99" s="369"/>
      <c r="U99" s="383">
        <f t="shared" si="172"/>
        <v>0</v>
      </c>
      <c r="V99" s="383">
        <f t="shared" si="173"/>
        <v>0</v>
      </c>
      <c r="W99" s="240">
        <f t="shared" si="174"/>
        <v>0</v>
      </c>
      <c r="X99" s="368"/>
      <c r="Y99" s="369"/>
      <c r="Z99" s="369"/>
      <c r="AA99" s="369"/>
      <c r="AB99" s="369"/>
      <c r="AC99" s="369"/>
      <c r="AD99" s="369"/>
      <c r="AE99" s="383">
        <f t="shared" si="175"/>
        <v>0</v>
      </c>
      <c r="AF99" s="383">
        <f t="shared" si="176"/>
        <v>0</v>
      </c>
      <c r="AG99" s="240">
        <f t="shared" si="177"/>
        <v>0</v>
      </c>
      <c r="AH99" s="368"/>
      <c r="AI99" s="369"/>
      <c r="AJ99" s="369"/>
      <c r="AK99" s="369"/>
      <c r="AL99" s="369"/>
      <c r="AM99" s="369"/>
      <c r="AN99" s="369"/>
      <c r="AO99" s="383">
        <f t="shared" si="178"/>
        <v>0</v>
      </c>
      <c r="AP99" s="383">
        <f t="shared" si="179"/>
        <v>0</v>
      </c>
      <c r="AQ99" s="240">
        <f t="shared" si="180"/>
        <v>0</v>
      </c>
      <c r="AR99" s="368"/>
      <c r="AS99" s="369"/>
      <c r="AT99" s="369"/>
      <c r="AU99" s="369"/>
      <c r="AV99" s="369"/>
      <c r="AW99" s="369"/>
      <c r="AX99" s="369"/>
      <c r="AY99" s="383">
        <f t="shared" si="181"/>
        <v>0</v>
      </c>
      <c r="AZ99" s="383">
        <f t="shared" si="182"/>
        <v>0</v>
      </c>
      <c r="BA99" s="240">
        <f t="shared" si="183"/>
        <v>0</v>
      </c>
      <c r="BB99" s="368"/>
      <c r="BC99" s="369"/>
      <c r="BD99" s="369"/>
      <c r="BE99" s="369"/>
      <c r="BF99" s="369"/>
      <c r="BG99" s="369"/>
      <c r="BH99" s="369"/>
      <c r="BI99" s="241">
        <f t="shared" si="184"/>
        <v>0</v>
      </c>
      <c r="BJ99" s="241">
        <f t="shared" si="185"/>
        <v>0</v>
      </c>
      <c r="BK99" s="240">
        <f t="shared" si="186"/>
        <v>0</v>
      </c>
      <c r="BL99" s="368"/>
      <c r="BM99" s="369"/>
      <c r="BN99" s="241">
        <f t="shared" si="187"/>
        <v>0</v>
      </c>
      <c r="BO99" s="241">
        <f t="shared" si="188"/>
        <v>0</v>
      </c>
      <c r="BP99" s="240">
        <f t="shared" si="189"/>
        <v>0</v>
      </c>
      <c r="BQ99" s="1690"/>
      <c r="BR99" s="504"/>
      <c r="BS99" s="1423">
        <f>IF($C99="","",VLOOKUP($C99,'Carga People'!$C$5:$G$309,5,0))</f>
        <v>0</v>
      </c>
      <c r="BT99" s="1423">
        <f>IF($B99="","",VLOOKUP($B99,RESUMO!$A$5:$AO$34,41,0))</f>
        <v>15</v>
      </c>
      <c r="BV99" s="702">
        <f t="shared" si="146"/>
        <v>0</v>
      </c>
      <c r="BW99" s="702">
        <f t="shared" si="147"/>
        <v>0</v>
      </c>
      <c r="BX99" s="702">
        <f t="shared" si="148"/>
        <v>0</v>
      </c>
      <c r="BY99" s="702">
        <f t="shared" si="149"/>
        <v>0</v>
      </c>
      <c r="BZ99" s="702">
        <f t="shared" si="150"/>
        <v>0</v>
      </c>
      <c r="CA99" s="702">
        <f t="shared" si="151"/>
        <v>0</v>
      </c>
      <c r="CB99" s="482">
        <f t="shared" si="152"/>
        <v>0</v>
      </c>
    </row>
    <row r="100" spans="1:80" s="31" customFormat="1" ht="18.75" customHeight="1" x14ac:dyDescent="0.3">
      <c r="A100" s="344" t="s">
        <v>47</v>
      </c>
      <c r="B100" s="29" t="s">
        <v>1265</v>
      </c>
      <c r="C100" s="30" t="s">
        <v>1291</v>
      </c>
      <c r="D100" s="30" t="s">
        <v>1290</v>
      </c>
      <c r="E100" s="1410"/>
      <c r="F100" s="30" t="s">
        <v>47</v>
      </c>
      <c r="G100" s="72">
        <f>ROUND(IF(ISERROR(VLOOKUP(D100,[1]Anual!$B$9:$ES$80,($U$1)-3,0)),0,VLOOKUP(D100,[1]Anual!$B$9:$ES$80,($U$1)-3,0)),0)</f>
        <v>0</v>
      </c>
      <c r="H100" s="658" t="e">
        <f>IF(B100="","",(VLOOKUP(B100,Família!$A:$B,2,0)))</f>
        <v>#N/A</v>
      </c>
      <c r="I100" s="30">
        <f>ROUND(IF(ISERROR(VLOOKUP(D100,[1]Anual!$B$9:$ES$80,($U$1)+5,0)),0,VLOOKUP(D100,[1]Anual!$B$9:$ES$80,($U$1)+5,0)),0)</f>
        <v>0</v>
      </c>
      <c r="J100" s="778"/>
      <c r="K100" s="30" t="str">
        <f t="shared" si="138"/>
        <v>ok</v>
      </c>
      <c r="L100" s="153">
        <f>ROUND(IF(ISERROR(VLOOKUP(D100,[1]Anual!$G$9:$EX$180,$U$2,0)),0,VLOOKUP(D100,[1]Anual!$G$9:$EX$180,$U$2,0)),0)+J100</f>
        <v>300</v>
      </c>
      <c r="M100" s="83">
        <f t="shared" si="139"/>
        <v>300</v>
      </c>
      <c r="N100" s="368"/>
      <c r="O100" s="369"/>
      <c r="P100" s="369"/>
      <c r="Q100" s="369"/>
      <c r="R100" s="369"/>
      <c r="S100" s="369"/>
      <c r="T100" s="369"/>
      <c r="U100" s="383">
        <f t="shared" si="172"/>
        <v>0</v>
      </c>
      <c r="V100" s="383">
        <f t="shared" si="173"/>
        <v>0</v>
      </c>
      <c r="W100" s="240">
        <f t="shared" si="174"/>
        <v>0</v>
      </c>
      <c r="X100" s="368"/>
      <c r="Y100" s="369">
        <v>300</v>
      </c>
      <c r="Z100" s="369"/>
      <c r="AA100" s="369"/>
      <c r="AB100" s="369"/>
      <c r="AC100" s="369"/>
      <c r="AD100" s="369"/>
      <c r="AE100" s="383">
        <f t="shared" si="175"/>
        <v>300</v>
      </c>
      <c r="AF100" s="383">
        <f t="shared" si="176"/>
        <v>0</v>
      </c>
      <c r="AG100" s="240">
        <f t="shared" si="177"/>
        <v>300</v>
      </c>
      <c r="AH100" s="368"/>
      <c r="AI100" s="369"/>
      <c r="AJ100" s="369"/>
      <c r="AK100" s="369"/>
      <c r="AL100" s="369"/>
      <c r="AM100" s="369"/>
      <c r="AN100" s="369"/>
      <c r="AO100" s="383">
        <f t="shared" si="178"/>
        <v>0</v>
      </c>
      <c r="AP100" s="383">
        <f t="shared" si="179"/>
        <v>0</v>
      </c>
      <c r="AQ100" s="240">
        <f t="shared" si="180"/>
        <v>300</v>
      </c>
      <c r="AR100" s="368"/>
      <c r="AS100" s="369"/>
      <c r="AT100" s="369"/>
      <c r="AU100" s="369"/>
      <c r="AV100" s="369"/>
      <c r="AW100" s="369"/>
      <c r="AX100" s="369"/>
      <c r="AY100" s="383">
        <f t="shared" si="181"/>
        <v>0</v>
      </c>
      <c r="AZ100" s="383">
        <f t="shared" si="182"/>
        <v>0</v>
      </c>
      <c r="BA100" s="240">
        <f t="shared" si="183"/>
        <v>300</v>
      </c>
      <c r="BB100" s="368"/>
      <c r="BC100" s="369"/>
      <c r="BD100" s="369"/>
      <c r="BE100" s="369"/>
      <c r="BF100" s="369"/>
      <c r="BG100" s="369"/>
      <c r="BH100" s="369"/>
      <c r="BI100" s="241">
        <f t="shared" si="184"/>
        <v>0</v>
      </c>
      <c r="BJ100" s="241">
        <f t="shared" si="185"/>
        <v>0</v>
      </c>
      <c r="BK100" s="240">
        <f t="shared" si="186"/>
        <v>300</v>
      </c>
      <c r="BL100" s="368"/>
      <c r="BM100" s="369"/>
      <c r="BN100" s="241">
        <f t="shared" si="187"/>
        <v>0</v>
      </c>
      <c r="BO100" s="241">
        <f t="shared" si="188"/>
        <v>0</v>
      </c>
      <c r="BP100" s="240">
        <f t="shared" si="189"/>
        <v>300</v>
      </c>
      <c r="BQ100" s="1690"/>
      <c r="BR100" s="504"/>
      <c r="BS100" s="1423">
        <f>IF($C100="","",VLOOKUP($C100,'Carga People'!$C$5:$G$309,5,0))</f>
        <v>0</v>
      </c>
      <c r="BT100" s="1423">
        <f>IF($B100="","",VLOOKUP($B100,RESUMO!$A$5:$AO$34,41,0))</f>
        <v>13</v>
      </c>
      <c r="BV100" s="702">
        <f t="shared" si="146"/>
        <v>0</v>
      </c>
      <c r="BW100" s="702">
        <f t="shared" si="147"/>
        <v>300</v>
      </c>
      <c r="BX100" s="702">
        <f t="shared" si="148"/>
        <v>0</v>
      </c>
      <c r="BY100" s="702">
        <f t="shared" si="149"/>
        <v>0</v>
      </c>
      <c r="BZ100" s="702">
        <f t="shared" si="150"/>
        <v>0</v>
      </c>
      <c r="CA100" s="702">
        <f t="shared" si="151"/>
        <v>0</v>
      </c>
      <c r="CB100" s="482">
        <f t="shared" si="152"/>
        <v>0</v>
      </c>
    </row>
    <row r="101" spans="1:80" s="31" customFormat="1" ht="18.75" customHeight="1" x14ac:dyDescent="0.3">
      <c r="A101" s="344" t="s">
        <v>47</v>
      </c>
      <c r="B101" s="29" t="s">
        <v>534</v>
      </c>
      <c r="C101" s="30" t="s">
        <v>623</v>
      </c>
      <c r="D101" s="30" t="s">
        <v>624</v>
      </c>
      <c r="E101" s="1410"/>
      <c r="F101" s="30" t="s">
        <v>47</v>
      </c>
      <c r="G101" s="72">
        <f>ROUND(IF(ISERROR(VLOOKUP(D101,[1]Anual!$B$9:$ES$80,($U$1)-3,0)),0,VLOOKUP(D101,[1]Anual!$B$9:$ES$80,($U$1)-3,0)),0)</f>
        <v>0</v>
      </c>
      <c r="H101" s="658" t="e">
        <f>IF(B101="","",(VLOOKUP(B101,Família!$A:$B,2,0)))</f>
        <v>#N/A</v>
      </c>
      <c r="I101" s="30">
        <f>ROUND(IF(ISERROR(VLOOKUP(D101,[1]Anual!$B$9:$ES$80,($U$1)+5,0)),0,VLOOKUP(D101,[1]Anual!$B$9:$ES$80,($U$1)+5,0)),0)</f>
        <v>0</v>
      </c>
      <c r="J101" s="778"/>
      <c r="K101" s="30" t="str">
        <f t="shared" si="138"/>
        <v>ok</v>
      </c>
      <c r="L101" s="153">
        <f>ROUND(IF(ISERROR(VLOOKUP(D101,[1]Anual!$G$9:$EX$180,$U$2,0)),0,VLOOKUP(D101,[1]Anual!$G$9:$EX$180,$U$2,0)),0)+J101</f>
        <v>0</v>
      </c>
      <c r="M101" s="83">
        <f t="shared" si="139"/>
        <v>0</v>
      </c>
      <c r="N101" s="368"/>
      <c r="O101" s="369"/>
      <c r="P101" s="369"/>
      <c r="Q101" s="369"/>
      <c r="R101" s="369"/>
      <c r="S101" s="369"/>
      <c r="T101" s="369"/>
      <c r="U101" s="383">
        <f t="shared" si="172"/>
        <v>0</v>
      </c>
      <c r="V101" s="383">
        <f t="shared" si="173"/>
        <v>0</v>
      </c>
      <c r="W101" s="240">
        <f t="shared" si="174"/>
        <v>0</v>
      </c>
      <c r="X101" s="368"/>
      <c r="Y101" s="369"/>
      <c r="Z101" s="369"/>
      <c r="AA101" s="369"/>
      <c r="AB101" s="369"/>
      <c r="AC101" s="369"/>
      <c r="AD101" s="369"/>
      <c r="AE101" s="383">
        <f t="shared" si="175"/>
        <v>0</v>
      </c>
      <c r="AF101" s="383">
        <f t="shared" si="176"/>
        <v>0</v>
      </c>
      <c r="AG101" s="240">
        <f t="shared" si="177"/>
        <v>0</v>
      </c>
      <c r="AH101" s="368"/>
      <c r="AI101" s="369"/>
      <c r="AJ101" s="369"/>
      <c r="AK101" s="369"/>
      <c r="AL101" s="369"/>
      <c r="AM101" s="369"/>
      <c r="AN101" s="369"/>
      <c r="AO101" s="383">
        <f t="shared" si="178"/>
        <v>0</v>
      </c>
      <c r="AP101" s="383">
        <f t="shared" si="179"/>
        <v>0</v>
      </c>
      <c r="AQ101" s="240">
        <f t="shared" si="180"/>
        <v>0</v>
      </c>
      <c r="AR101" s="368"/>
      <c r="AS101" s="369"/>
      <c r="AT101" s="369"/>
      <c r="AU101" s="369"/>
      <c r="AV101" s="369"/>
      <c r="AW101" s="369"/>
      <c r="AX101" s="369"/>
      <c r="AY101" s="383">
        <f t="shared" si="181"/>
        <v>0</v>
      </c>
      <c r="AZ101" s="383">
        <f t="shared" si="182"/>
        <v>0</v>
      </c>
      <c r="BA101" s="240">
        <f t="shared" si="183"/>
        <v>0</v>
      </c>
      <c r="BB101" s="368"/>
      <c r="BC101" s="369"/>
      <c r="BD101" s="369"/>
      <c r="BE101" s="369"/>
      <c r="BF101" s="369"/>
      <c r="BG101" s="369"/>
      <c r="BH101" s="369"/>
      <c r="BI101" s="241">
        <f t="shared" si="184"/>
        <v>0</v>
      </c>
      <c r="BJ101" s="241">
        <f t="shared" si="185"/>
        <v>0</v>
      </c>
      <c r="BK101" s="240">
        <f t="shared" si="186"/>
        <v>0</v>
      </c>
      <c r="BL101" s="368"/>
      <c r="BM101" s="369"/>
      <c r="BN101" s="241">
        <f t="shared" si="187"/>
        <v>0</v>
      </c>
      <c r="BO101" s="241">
        <f t="shared" si="188"/>
        <v>0</v>
      </c>
      <c r="BP101" s="240">
        <f t="shared" si="189"/>
        <v>0</v>
      </c>
      <c r="BQ101" s="1690"/>
      <c r="BR101" s="504"/>
      <c r="BS101" s="1423">
        <f>IF($C101="","",VLOOKUP($C101,'Carga People'!$C$5:$G$309,5,0))</f>
        <v>0</v>
      </c>
      <c r="BT101" s="1423" t="e">
        <f>IF($B101="","",VLOOKUP($B101,RESUMO!$A$5:$AO$34,41,0))</f>
        <v>#N/A</v>
      </c>
      <c r="BV101" s="702">
        <f t="shared" si="146"/>
        <v>0</v>
      </c>
      <c r="BW101" s="702">
        <f t="shared" si="147"/>
        <v>0</v>
      </c>
      <c r="BX101" s="702">
        <f t="shared" si="148"/>
        <v>0</v>
      </c>
      <c r="BY101" s="702">
        <f t="shared" si="149"/>
        <v>0</v>
      </c>
      <c r="BZ101" s="702">
        <f t="shared" si="150"/>
        <v>0</v>
      </c>
      <c r="CA101" s="702">
        <f t="shared" si="151"/>
        <v>0</v>
      </c>
      <c r="CB101" s="482">
        <f t="shared" si="152"/>
        <v>0</v>
      </c>
    </row>
    <row r="102" spans="1:80" s="31" customFormat="1" ht="18.75" customHeight="1" x14ac:dyDescent="0.3">
      <c r="A102" s="344" t="s">
        <v>47</v>
      </c>
      <c r="B102" s="29" t="s">
        <v>1268</v>
      </c>
      <c r="C102" s="30" t="s">
        <v>1269</v>
      </c>
      <c r="D102" s="30" t="s">
        <v>1267</v>
      </c>
      <c r="E102" s="1410"/>
      <c r="F102" s="30" t="s">
        <v>47</v>
      </c>
      <c r="G102" s="72">
        <f>ROUND(IF(ISERROR(VLOOKUP(D102,[1]Anual!$B$9:$ES$80,($U$1)-3,0)),0,VLOOKUP(D102,[1]Anual!$B$9:$ES$80,($U$1)-3,0)),0)</f>
        <v>0</v>
      </c>
      <c r="H102" s="658" t="e">
        <f>IF(B102="","",(VLOOKUP(B102,Família!$A:$B,2,0)))</f>
        <v>#N/A</v>
      </c>
      <c r="I102" s="30">
        <f>ROUND(IF(ISERROR(VLOOKUP(D102,[1]Anual!$B$9:$ES$80,($U$1)+5,0)),0,VLOOKUP(D102,[1]Anual!$B$9:$ES$80,($U$1)+5,0)),0)</f>
        <v>0</v>
      </c>
      <c r="J102" s="778"/>
      <c r="K102" s="30" t="str">
        <f t="shared" si="138"/>
        <v>ok</v>
      </c>
      <c r="L102" s="153">
        <f>ROUND(IF(ISERROR(VLOOKUP(D102,[1]Anual!$G$9:$EX$180,$U$2,0)),0,VLOOKUP(D102,[1]Anual!$G$9:$EX$180,$U$2,0)),0)+J102</f>
        <v>0</v>
      </c>
      <c r="M102" s="83">
        <f t="shared" si="139"/>
        <v>0</v>
      </c>
      <c r="N102" s="368"/>
      <c r="O102" s="369"/>
      <c r="P102" s="369"/>
      <c r="Q102" s="369"/>
      <c r="R102" s="369"/>
      <c r="S102" s="369"/>
      <c r="T102" s="369"/>
      <c r="U102" s="383">
        <f t="shared" ref="U102:U105" si="316">SUM(N102:T102)</f>
        <v>0</v>
      </c>
      <c r="V102" s="383">
        <f t="shared" si="173"/>
        <v>0</v>
      </c>
      <c r="W102" s="240">
        <f t="shared" ref="W102:W105" si="317">$G102+U102-V102</f>
        <v>0</v>
      </c>
      <c r="X102" s="368"/>
      <c r="Y102" s="369"/>
      <c r="Z102" s="369"/>
      <c r="AA102" s="369"/>
      <c r="AB102" s="369"/>
      <c r="AC102" s="369"/>
      <c r="AD102" s="369"/>
      <c r="AE102" s="383">
        <f t="shared" ref="AE102:AE105" si="318">SUM(X102:AD102)</f>
        <v>0</v>
      </c>
      <c r="AF102" s="383">
        <f t="shared" si="176"/>
        <v>0</v>
      </c>
      <c r="AG102" s="240">
        <f t="shared" ref="AG102:AG105" si="319">$W102+AE102-AF102</f>
        <v>0</v>
      </c>
      <c r="AH102" s="368"/>
      <c r="AI102" s="369"/>
      <c r="AJ102" s="369"/>
      <c r="AK102" s="369"/>
      <c r="AL102" s="369"/>
      <c r="AM102" s="369"/>
      <c r="AN102" s="369"/>
      <c r="AO102" s="383">
        <f t="shared" ref="AO102:AO105" si="320">SUM(AH102:AN102)</f>
        <v>0</v>
      </c>
      <c r="AP102" s="383">
        <f t="shared" si="179"/>
        <v>0</v>
      </c>
      <c r="AQ102" s="240">
        <f t="shared" ref="AQ102:AQ105" si="321">$AG102+AO102-AP102</f>
        <v>0</v>
      </c>
      <c r="AR102" s="368"/>
      <c r="AS102" s="369"/>
      <c r="AT102" s="369"/>
      <c r="AU102" s="369"/>
      <c r="AV102" s="369"/>
      <c r="AW102" s="369"/>
      <c r="AX102" s="369"/>
      <c r="AY102" s="383">
        <f t="shared" ref="AY102:AY105" si="322">SUM(AR102:AX102)</f>
        <v>0</v>
      </c>
      <c r="AZ102" s="383">
        <f t="shared" si="182"/>
        <v>0</v>
      </c>
      <c r="BA102" s="240">
        <f t="shared" ref="BA102:BA105" si="323">AQ102+AY102-AZ102</f>
        <v>0</v>
      </c>
      <c r="BB102" s="368"/>
      <c r="BC102" s="369"/>
      <c r="BD102" s="369"/>
      <c r="BE102" s="369"/>
      <c r="BF102" s="369"/>
      <c r="BG102" s="369"/>
      <c r="BH102" s="369"/>
      <c r="BI102" s="241">
        <f t="shared" ref="BI102:BI105" si="324">SUM(BB102:BH102)</f>
        <v>0</v>
      </c>
      <c r="BJ102" s="241">
        <f t="shared" si="185"/>
        <v>0</v>
      </c>
      <c r="BK102" s="240">
        <f t="shared" ref="BK102:BK105" si="325">$BA102+BI102-BJ102</f>
        <v>0</v>
      </c>
      <c r="BL102" s="368"/>
      <c r="BM102" s="369"/>
      <c r="BN102" s="241">
        <f t="shared" ref="BN102:BN105" si="326">SUM(BL102:BM102)</f>
        <v>0</v>
      </c>
      <c r="BO102" s="241">
        <f t="shared" si="188"/>
        <v>0</v>
      </c>
      <c r="BP102" s="240">
        <f t="shared" ref="BP102:BP105" si="327">$BK102+BN102-BO102</f>
        <v>0</v>
      </c>
      <c r="BQ102" s="1690"/>
      <c r="BR102" s="504"/>
      <c r="BS102" s="1423">
        <f>IF($C102="","",VLOOKUP($C102,'Carga People'!$C$5:$G$309,5,0))</f>
        <v>0</v>
      </c>
      <c r="BT102" s="1423" t="e">
        <f>IF($B102="","",VLOOKUP($B102,RESUMO!$A$5:$AO$34,41,0))</f>
        <v>#N/A</v>
      </c>
      <c r="BV102" s="702">
        <f t="shared" ref="BV102:BV105" si="328">SUM(N102:T102)</f>
        <v>0</v>
      </c>
      <c r="BW102" s="702">
        <f t="shared" ref="BW102:BW105" si="329">SUM(X102:AD102)</f>
        <v>0</v>
      </c>
      <c r="BX102" s="702">
        <f t="shared" ref="BX102:BX105" si="330">SUM(AH102:AN102)</f>
        <v>0</v>
      </c>
      <c r="BY102" s="702">
        <f t="shared" ref="BY102:BY105" si="331">SUM(AR102:AX102)</f>
        <v>0</v>
      </c>
      <c r="BZ102" s="702">
        <f t="shared" ref="BZ102:BZ105" si="332">SUM(BB102:BH102)</f>
        <v>0</v>
      </c>
      <c r="CA102" s="702">
        <f t="shared" ref="CA102:CA105" si="333">SUM(BL102:BM102)</f>
        <v>0</v>
      </c>
      <c r="CB102" s="482">
        <f t="shared" ref="CB102:CB105" si="334">SUM(BV102:CA102)-M102</f>
        <v>0</v>
      </c>
    </row>
    <row r="103" spans="1:80" s="31" customFormat="1" ht="18.75" customHeight="1" x14ac:dyDescent="0.3">
      <c r="A103" s="344" t="s">
        <v>47</v>
      </c>
      <c r="B103" s="29" t="s">
        <v>1265</v>
      </c>
      <c r="C103" s="30" t="s">
        <v>1289</v>
      </c>
      <c r="D103" s="30" t="s">
        <v>1288</v>
      </c>
      <c r="E103" s="1410"/>
      <c r="F103" s="30" t="s">
        <v>47</v>
      </c>
      <c r="G103" s="72">
        <f>ROUND(IF(ISERROR(VLOOKUP(D103,[1]Anual!$B$9:$ES$80,($U$1)-3,0)),0,VLOOKUP(D103,[1]Anual!$B$9:$ES$80,($U$1)-3,0)),0)</f>
        <v>0</v>
      </c>
      <c r="H103" s="658" t="e">
        <f>IF(B103="","",(VLOOKUP(B103,Família!$A:$B,2,0)))</f>
        <v>#N/A</v>
      </c>
      <c r="I103" s="30">
        <f>ROUND(IF(ISERROR(VLOOKUP(D103,[1]Anual!$B$9:$ES$80,($U$1)+5,0)),0,VLOOKUP(D103,[1]Anual!$B$9:$ES$80,($U$1)+5,0)),0)</f>
        <v>0</v>
      </c>
      <c r="J103" s="778"/>
      <c r="K103" s="30" t="str">
        <f t="shared" si="138"/>
        <v>ok</v>
      </c>
      <c r="L103" s="153">
        <f>ROUND(IF(ISERROR(VLOOKUP(D103,[1]Anual!$G$9:$EX$180,$U$2,0)),0,VLOOKUP(D103,[1]Anual!$G$9:$EX$180,$U$2,0)),0)+J103</f>
        <v>496</v>
      </c>
      <c r="M103" s="83">
        <f t="shared" si="139"/>
        <v>496</v>
      </c>
      <c r="N103" s="368"/>
      <c r="O103" s="369"/>
      <c r="P103" s="369"/>
      <c r="Q103" s="369"/>
      <c r="R103" s="369"/>
      <c r="S103" s="369"/>
      <c r="T103" s="369"/>
      <c r="U103" s="383">
        <f t="shared" si="316"/>
        <v>0</v>
      </c>
      <c r="V103" s="383">
        <f t="shared" si="173"/>
        <v>0</v>
      </c>
      <c r="W103" s="240">
        <f t="shared" si="317"/>
        <v>0</v>
      </c>
      <c r="X103" s="368"/>
      <c r="Y103" s="369"/>
      <c r="Z103" s="369"/>
      <c r="AA103" s="369"/>
      <c r="AB103" s="369">
        <v>496</v>
      </c>
      <c r="AC103" s="369"/>
      <c r="AD103" s="369"/>
      <c r="AE103" s="383">
        <f t="shared" si="318"/>
        <v>496</v>
      </c>
      <c r="AF103" s="383">
        <f t="shared" si="176"/>
        <v>0</v>
      </c>
      <c r="AG103" s="240">
        <f t="shared" si="319"/>
        <v>496</v>
      </c>
      <c r="AH103" s="368"/>
      <c r="AI103" s="369"/>
      <c r="AJ103" s="369"/>
      <c r="AK103" s="369"/>
      <c r="AL103" s="369"/>
      <c r="AM103" s="369"/>
      <c r="AN103" s="369"/>
      <c r="AO103" s="383">
        <f t="shared" si="320"/>
        <v>0</v>
      </c>
      <c r="AP103" s="383">
        <f t="shared" si="179"/>
        <v>0</v>
      </c>
      <c r="AQ103" s="240">
        <f t="shared" si="321"/>
        <v>496</v>
      </c>
      <c r="AR103" s="368"/>
      <c r="AS103" s="369"/>
      <c r="AT103" s="369"/>
      <c r="AU103" s="369"/>
      <c r="AV103" s="369"/>
      <c r="AW103" s="369"/>
      <c r="AX103" s="369"/>
      <c r="AY103" s="383">
        <f t="shared" si="322"/>
        <v>0</v>
      </c>
      <c r="AZ103" s="383">
        <f t="shared" si="182"/>
        <v>0</v>
      </c>
      <c r="BA103" s="240">
        <f t="shared" si="323"/>
        <v>496</v>
      </c>
      <c r="BB103" s="368"/>
      <c r="BC103" s="369"/>
      <c r="BD103" s="369"/>
      <c r="BE103" s="369"/>
      <c r="BF103" s="369"/>
      <c r="BG103" s="369"/>
      <c r="BH103" s="369"/>
      <c r="BI103" s="241">
        <f t="shared" si="324"/>
        <v>0</v>
      </c>
      <c r="BJ103" s="241">
        <f t="shared" si="185"/>
        <v>0</v>
      </c>
      <c r="BK103" s="240">
        <f t="shared" si="325"/>
        <v>496</v>
      </c>
      <c r="BL103" s="368"/>
      <c r="BM103" s="369"/>
      <c r="BN103" s="241">
        <f t="shared" si="326"/>
        <v>0</v>
      </c>
      <c r="BO103" s="241">
        <f t="shared" si="188"/>
        <v>0</v>
      </c>
      <c r="BP103" s="240">
        <f t="shared" si="327"/>
        <v>496</v>
      </c>
      <c r="BQ103" s="1690"/>
      <c r="BR103" s="504"/>
      <c r="BS103" s="1423">
        <f>IF($C103="","",VLOOKUP($C103,'Carga People'!$C$5:$G$309,5,0))</f>
        <v>0</v>
      </c>
      <c r="BT103" s="1423">
        <f>IF($B103="","",VLOOKUP($B103,RESUMO!$A$5:$AO$34,41,0))</f>
        <v>13</v>
      </c>
      <c r="BV103" s="702">
        <f t="shared" si="328"/>
        <v>0</v>
      </c>
      <c r="BW103" s="702">
        <f t="shared" si="329"/>
        <v>496</v>
      </c>
      <c r="BX103" s="702">
        <f t="shared" si="330"/>
        <v>0</v>
      </c>
      <c r="BY103" s="702">
        <f t="shared" si="331"/>
        <v>0</v>
      </c>
      <c r="BZ103" s="702">
        <f t="shared" si="332"/>
        <v>0</v>
      </c>
      <c r="CA103" s="702">
        <f t="shared" si="333"/>
        <v>0</v>
      </c>
      <c r="CB103" s="482">
        <f t="shared" si="334"/>
        <v>0</v>
      </c>
    </row>
    <row r="104" spans="1:80" s="31" customFormat="1" ht="18.75" customHeight="1" x14ac:dyDescent="0.3">
      <c r="A104" s="344" t="s">
        <v>47</v>
      </c>
      <c r="B104" s="29" t="s">
        <v>572</v>
      </c>
      <c r="C104" s="30" t="s">
        <v>1253</v>
      </c>
      <c r="D104" s="30" t="s">
        <v>747</v>
      </c>
      <c r="E104" s="1410"/>
      <c r="F104" s="30" t="s">
        <v>47</v>
      </c>
      <c r="G104" s="72">
        <f>ROUND(IF(ISERROR(VLOOKUP(D104,[1]Anual!$B$9:$ES$80,($U$1)-3,0)),0,VLOOKUP(D104,[1]Anual!$B$9:$ES$80,($U$1)-3,0)),0)</f>
        <v>0</v>
      </c>
      <c r="H104" s="658" t="e">
        <f>IF(B104="","",(VLOOKUP(B104,Família!$A:$B,2,0)))</f>
        <v>#N/A</v>
      </c>
      <c r="I104" s="30">
        <f>ROUND(IF(ISERROR(VLOOKUP(D104,[1]Anual!$B$9:$ES$80,($U$1)+5,0)),0,VLOOKUP(D104,[1]Anual!$B$9:$ES$80,($U$1)+5,0)),0)</f>
        <v>0</v>
      </c>
      <c r="J104" s="778"/>
      <c r="K104" s="30" t="str">
        <f t="shared" si="138"/>
        <v>ok</v>
      </c>
      <c r="L104" s="153">
        <f>ROUND(IF(ISERROR(VLOOKUP(D104,[1]Anual!$G$9:$EX$180,$U$2,0)),0,VLOOKUP(D104,[1]Anual!$G$9:$EX$180,$U$2,0)),0)+J104</f>
        <v>98</v>
      </c>
      <c r="M104" s="83">
        <f t="shared" si="139"/>
        <v>98</v>
      </c>
      <c r="N104" s="368"/>
      <c r="O104" s="369"/>
      <c r="P104" s="369"/>
      <c r="Q104" s="369"/>
      <c r="R104" s="369"/>
      <c r="S104" s="369"/>
      <c r="T104" s="369"/>
      <c r="U104" s="383">
        <f t="shared" si="316"/>
        <v>0</v>
      </c>
      <c r="V104" s="383">
        <f t="shared" si="173"/>
        <v>0</v>
      </c>
      <c r="W104" s="240">
        <f t="shared" si="317"/>
        <v>0</v>
      </c>
      <c r="X104" s="368"/>
      <c r="Y104" s="369"/>
      <c r="Z104" s="369"/>
      <c r="AA104" s="369"/>
      <c r="AB104" s="369"/>
      <c r="AC104" s="369"/>
      <c r="AD104" s="369"/>
      <c r="AE104" s="383">
        <f t="shared" si="318"/>
        <v>0</v>
      </c>
      <c r="AF104" s="383">
        <f t="shared" si="176"/>
        <v>0</v>
      </c>
      <c r="AG104" s="240">
        <f t="shared" si="319"/>
        <v>0</v>
      </c>
      <c r="AH104" s="368">
        <v>98</v>
      </c>
      <c r="AI104" s="369"/>
      <c r="AJ104" s="369"/>
      <c r="AK104" s="369"/>
      <c r="AL104" s="369"/>
      <c r="AM104" s="369"/>
      <c r="AN104" s="369"/>
      <c r="AO104" s="383">
        <f t="shared" si="320"/>
        <v>98</v>
      </c>
      <c r="AP104" s="383">
        <f t="shared" si="179"/>
        <v>0</v>
      </c>
      <c r="AQ104" s="240">
        <f t="shared" si="321"/>
        <v>98</v>
      </c>
      <c r="AR104" s="368"/>
      <c r="AS104" s="369"/>
      <c r="AT104" s="369"/>
      <c r="AU104" s="369"/>
      <c r="AV104" s="369"/>
      <c r="AW104" s="369"/>
      <c r="AX104" s="369"/>
      <c r="AY104" s="383">
        <f t="shared" si="322"/>
        <v>0</v>
      </c>
      <c r="AZ104" s="383">
        <f t="shared" si="182"/>
        <v>0</v>
      </c>
      <c r="BA104" s="240">
        <f t="shared" si="323"/>
        <v>98</v>
      </c>
      <c r="BB104" s="368"/>
      <c r="BC104" s="369"/>
      <c r="BD104" s="369"/>
      <c r="BE104" s="369"/>
      <c r="BF104" s="369"/>
      <c r="BG104" s="369"/>
      <c r="BH104" s="369"/>
      <c r="BI104" s="241">
        <f t="shared" si="324"/>
        <v>0</v>
      </c>
      <c r="BJ104" s="241">
        <f t="shared" si="185"/>
        <v>0</v>
      </c>
      <c r="BK104" s="240">
        <f t="shared" si="325"/>
        <v>98</v>
      </c>
      <c r="BL104" s="368"/>
      <c r="BM104" s="369"/>
      <c r="BN104" s="241">
        <f t="shared" si="326"/>
        <v>0</v>
      </c>
      <c r="BO104" s="241">
        <f t="shared" si="188"/>
        <v>0</v>
      </c>
      <c r="BP104" s="240">
        <f t="shared" si="327"/>
        <v>98</v>
      </c>
      <c r="BQ104" s="1690"/>
      <c r="BR104" s="504"/>
      <c r="BS104" s="1423">
        <f>IF($C104="","",VLOOKUP($C104,'Carga People'!$C$5:$G$309,5,0))</f>
        <v>0</v>
      </c>
      <c r="BT104" s="1423">
        <f>IF($B104="","",VLOOKUP($B104,RESUMO!$A$5:$AO$34,41,0))</f>
        <v>15</v>
      </c>
      <c r="BV104" s="702">
        <f t="shared" si="328"/>
        <v>0</v>
      </c>
      <c r="BW104" s="702">
        <f t="shared" si="329"/>
        <v>0</v>
      </c>
      <c r="BX104" s="702">
        <f t="shared" si="330"/>
        <v>98</v>
      </c>
      <c r="BY104" s="702">
        <f t="shared" si="331"/>
        <v>0</v>
      </c>
      <c r="BZ104" s="702">
        <f t="shared" si="332"/>
        <v>0</v>
      </c>
      <c r="CA104" s="702">
        <f t="shared" si="333"/>
        <v>0</v>
      </c>
      <c r="CB104" s="482">
        <f t="shared" si="334"/>
        <v>0</v>
      </c>
    </row>
    <row r="105" spans="1:80" s="31" customFormat="1" ht="18.75" customHeight="1" x14ac:dyDescent="0.3">
      <c r="A105" s="344" t="s">
        <v>47</v>
      </c>
      <c r="B105" s="29" t="s">
        <v>1237</v>
      </c>
      <c r="C105" s="30" t="s">
        <v>1238</v>
      </c>
      <c r="D105" s="30" t="s">
        <v>1239</v>
      </c>
      <c r="E105" s="1410"/>
      <c r="F105" s="30" t="s">
        <v>47</v>
      </c>
      <c r="G105" s="72">
        <f>ROUND(IF(ISERROR(VLOOKUP(D105,[1]Anual!$B$9:$ES$80,($U$1)-3,0)),0,VLOOKUP(D105,[1]Anual!$B$9:$ES$80,($U$1)-3,0)),0)</f>
        <v>0</v>
      </c>
      <c r="H105" s="658" t="e">
        <f>IF(B105="","",(VLOOKUP(B105,Família!$A:$B,2,0)))</f>
        <v>#N/A</v>
      </c>
      <c r="I105" s="30">
        <f>ROUND(IF(ISERROR(VLOOKUP(D105,[1]Anual!$B$9:$ES$80,($U$1)+5,0)),0,VLOOKUP(D105,[1]Anual!$B$9:$ES$80,($U$1)+5,0)),0)</f>
        <v>0</v>
      </c>
      <c r="J105" s="778"/>
      <c r="K105" s="30" t="str">
        <f t="shared" si="138"/>
        <v>ok</v>
      </c>
      <c r="L105" s="153">
        <f>ROUND(IF(ISERROR(VLOOKUP(D105,[1]Anual!$G$9:$EX$180,$U$2,0)),0,VLOOKUP(D105,[1]Anual!$G$9:$EX$180,$U$2,0)),0)+J105</f>
        <v>0</v>
      </c>
      <c r="M105" s="83">
        <f t="shared" si="139"/>
        <v>0</v>
      </c>
      <c r="N105" s="368"/>
      <c r="O105" s="369"/>
      <c r="P105" s="369"/>
      <c r="Q105" s="369"/>
      <c r="R105" s="369"/>
      <c r="S105" s="369"/>
      <c r="T105" s="369"/>
      <c r="U105" s="383">
        <f t="shared" si="316"/>
        <v>0</v>
      </c>
      <c r="V105" s="383">
        <f t="shared" si="173"/>
        <v>0</v>
      </c>
      <c r="W105" s="240">
        <f t="shared" si="317"/>
        <v>0</v>
      </c>
      <c r="X105" s="368"/>
      <c r="Y105" s="369"/>
      <c r="Z105" s="369"/>
      <c r="AA105" s="369"/>
      <c r="AB105" s="369"/>
      <c r="AC105" s="369"/>
      <c r="AD105" s="369"/>
      <c r="AE105" s="383">
        <f t="shared" si="318"/>
        <v>0</v>
      </c>
      <c r="AF105" s="383">
        <f t="shared" si="176"/>
        <v>0</v>
      </c>
      <c r="AG105" s="240">
        <f t="shared" si="319"/>
        <v>0</v>
      </c>
      <c r="AH105" s="368"/>
      <c r="AI105" s="369"/>
      <c r="AJ105" s="369"/>
      <c r="AK105" s="369"/>
      <c r="AL105" s="369"/>
      <c r="AM105" s="369"/>
      <c r="AN105" s="369"/>
      <c r="AO105" s="383">
        <f t="shared" si="320"/>
        <v>0</v>
      </c>
      <c r="AP105" s="383">
        <f t="shared" si="179"/>
        <v>0</v>
      </c>
      <c r="AQ105" s="240">
        <f t="shared" si="321"/>
        <v>0</v>
      </c>
      <c r="AR105" s="368"/>
      <c r="AS105" s="369"/>
      <c r="AT105" s="369"/>
      <c r="AU105" s="369"/>
      <c r="AV105" s="369"/>
      <c r="AW105" s="369"/>
      <c r="AX105" s="369"/>
      <c r="AY105" s="383">
        <f t="shared" si="322"/>
        <v>0</v>
      </c>
      <c r="AZ105" s="383">
        <f t="shared" si="182"/>
        <v>0</v>
      </c>
      <c r="BA105" s="240">
        <f t="shared" si="323"/>
        <v>0</v>
      </c>
      <c r="BB105" s="368"/>
      <c r="BC105" s="369"/>
      <c r="BD105" s="369"/>
      <c r="BE105" s="369"/>
      <c r="BF105" s="369"/>
      <c r="BG105" s="369"/>
      <c r="BH105" s="369"/>
      <c r="BI105" s="241">
        <f t="shared" si="324"/>
        <v>0</v>
      </c>
      <c r="BJ105" s="241">
        <f t="shared" si="185"/>
        <v>0</v>
      </c>
      <c r="BK105" s="240">
        <f t="shared" si="325"/>
        <v>0</v>
      </c>
      <c r="BL105" s="368"/>
      <c r="BM105" s="369"/>
      <c r="BN105" s="241">
        <f t="shared" si="326"/>
        <v>0</v>
      </c>
      <c r="BO105" s="241">
        <f t="shared" si="188"/>
        <v>0</v>
      </c>
      <c r="BP105" s="240">
        <f t="shared" si="327"/>
        <v>0</v>
      </c>
      <c r="BQ105" s="1690"/>
      <c r="BR105" s="504"/>
      <c r="BS105" s="1423">
        <f>IF($C105="","",VLOOKUP($C105,'Carga People'!$C$5:$G$309,5,0))</f>
        <v>0</v>
      </c>
      <c r="BT105" s="1423" t="e">
        <f>IF($B105="","",VLOOKUP($B105,RESUMO!$A$5:$AO$34,41,0))</f>
        <v>#N/A</v>
      </c>
      <c r="BV105" s="702">
        <f t="shared" si="328"/>
        <v>0</v>
      </c>
      <c r="BW105" s="702">
        <f t="shared" si="329"/>
        <v>0</v>
      </c>
      <c r="BX105" s="702">
        <f t="shared" si="330"/>
        <v>0</v>
      </c>
      <c r="BY105" s="702">
        <f t="shared" si="331"/>
        <v>0</v>
      </c>
      <c r="BZ105" s="702">
        <f t="shared" si="332"/>
        <v>0</v>
      </c>
      <c r="CA105" s="702">
        <f t="shared" si="333"/>
        <v>0</v>
      </c>
      <c r="CB105" s="482">
        <f t="shared" si="334"/>
        <v>0</v>
      </c>
    </row>
    <row r="106" spans="1:80" s="31" customFormat="1" ht="18.75" customHeight="1" x14ac:dyDescent="0.3">
      <c r="A106" s="344" t="s">
        <v>47</v>
      </c>
      <c r="B106" s="29" t="s">
        <v>498</v>
      </c>
      <c r="C106" s="30" t="s">
        <v>1287</v>
      </c>
      <c r="D106" s="30" t="s">
        <v>627</v>
      </c>
      <c r="E106" s="1410"/>
      <c r="F106" s="30" t="s">
        <v>47</v>
      </c>
      <c r="G106" s="72">
        <f>ROUND(IF(ISERROR(VLOOKUP(D106,[1]Anual!$B$9:$ES$80,($U$1)-3,0)),0,VLOOKUP(D106,[1]Anual!$B$9:$ES$80,($U$1)-3,0)),0)</f>
        <v>0</v>
      </c>
      <c r="H106" s="658" t="e">
        <f>IF(B106="","",(VLOOKUP(B106,Família!$A:$B,2,0)))</f>
        <v>#N/A</v>
      </c>
      <c r="I106" s="30">
        <f>ROUND(IF(ISERROR(VLOOKUP(D106,[1]Anual!$B$9:$ES$80,($U$1)+5,0)),0,VLOOKUP(D106,[1]Anual!$B$9:$ES$80,($U$1)+5,0)),0)</f>
        <v>0</v>
      </c>
      <c r="J106" s="778"/>
      <c r="K106" s="30" t="str">
        <f t="shared" si="138"/>
        <v>ok</v>
      </c>
      <c r="L106" s="153">
        <f>ROUND(IF(ISERROR(VLOOKUP(D106,[1]Anual!$G$9:$EX$180,$U$2,0)),0,VLOOKUP(D106,[1]Anual!$G$9:$EX$180,$U$2,0)),0)+J106</f>
        <v>0</v>
      </c>
      <c r="M106" s="83">
        <f t="shared" si="139"/>
        <v>0</v>
      </c>
      <c r="N106" s="368"/>
      <c r="O106" s="369"/>
      <c r="P106" s="369"/>
      <c r="Q106" s="369"/>
      <c r="R106" s="369"/>
      <c r="S106" s="369"/>
      <c r="T106" s="369"/>
      <c r="U106" s="383">
        <f t="shared" si="172"/>
        <v>0</v>
      </c>
      <c r="V106" s="383">
        <f t="shared" si="173"/>
        <v>0</v>
      </c>
      <c r="W106" s="240">
        <f t="shared" si="174"/>
        <v>0</v>
      </c>
      <c r="X106" s="368"/>
      <c r="Y106" s="369"/>
      <c r="Z106" s="369"/>
      <c r="AA106" s="369"/>
      <c r="AB106" s="369"/>
      <c r="AC106" s="369"/>
      <c r="AD106" s="369"/>
      <c r="AE106" s="383">
        <f t="shared" si="175"/>
        <v>0</v>
      </c>
      <c r="AF106" s="383">
        <f t="shared" si="176"/>
        <v>0</v>
      </c>
      <c r="AG106" s="240">
        <f t="shared" si="177"/>
        <v>0</v>
      </c>
      <c r="AH106" s="368"/>
      <c r="AI106" s="369"/>
      <c r="AJ106" s="369"/>
      <c r="AK106" s="369"/>
      <c r="AL106" s="369"/>
      <c r="AM106" s="369"/>
      <c r="AN106" s="369"/>
      <c r="AO106" s="383">
        <f t="shared" si="178"/>
        <v>0</v>
      </c>
      <c r="AP106" s="383">
        <f t="shared" si="179"/>
        <v>0</v>
      </c>
      <c r="AQ106" s="240">
        <f t="shared" si="180"/>
        <v>0</v>
      </c>
      <c r="AR106" s="368"/>
      <c r="AS106" s="369"/>
      <c r="AT106" s="369"/>
      <c r="AU106" s="369"/>
      <c r="AV106" s="369"/>
      <c r="AW106" s="369"/>
      <c r="AX106" s="369"/>
      <c r="AY106" s="383">
        <f t="shared" si="181"/>
        <v>0</v>
      </c>
      <c r="AZ106" s="383">
        <f t="shared" si="182"/>
        <v>0</v>
      </c>
      <c r="BA106" s="240">
        <f t="shared" si="183"/>
        <v>0</v>
      </c>
      <c r="BB106" s="368"/>
      <c r="BC106" s="369"/>
      <c r="BD106" s="369"/>
      <c r="BE106" s="369"/>
      <c r="BF106" s="369"/>
      <c r="BG106" s="369"/>
      <c r="BH106" s="369"/>
      <c r="BI106" s="241">
        <f t="shared" si="184"/>
        <v>0</v>
      </c>
      <c r="BJ106" s="241">
        <f t="shared" si="185"/>
        <v>0</v>
      </c>
      <c r="BK106" s="240">
        <f t="shared" si="186"/>
        <v>0</v>
      </c>
      <c r="BL106" s="368"/>
      <c r="BM106" s="369"/>
      <c r="BN106" s="241">
        <f t="shared" si="187"/>
        <v>0</v>
      </c>
      <c r="BO106" s="241">
        <f t="shared" si="188"/>
        <v>0</v>
      </c>
      <c r="BP106" s="240">
        <f t="shared" si="189"/>
        <v>0</v>
      </c>
      <c r="BQ106" s="1690"/>
      <c r="BR106" s="504"/>
      <c r="BS106" s="1423">
        <f>IF($C106="","",VLOOKUP($C106,'Carga People'!$C$5:$G$309,5,0))</f>
        <v>0</v>
      </c>
      <c r="BT106" s="1423">
        <f>IF($B106="","",VLOOKUP($B106,RESUMO!$A$5:$AO$34,41,0))</f>
        <v>12</v>
      </c>
      <c r="BV106" s="702">
        <f t="shared" si="146"/>
        <v>0</v>
      </c>
      <c r="BW106" s="702">
        <f t="shared" si="147"/>
        <v>0</v>
      </c>
      <c r="BX106" s="702">
        <f t="shared" si="148"/>
        <v>0</v>
      </c>
      <c r="BY106" s="702">
        <f t="shared" si="149"/>
        <v>0</v>
      </c>
      <c r="BZ106" s="702">
        <f t="shared" si="150"/>
        <v>0</v>
      </c>
      <c r="CA106" s="702">
        <f t="shared" si="151"/>
        <v>0</v>
      </c>
      <c r="CB106" s="482">
        <f t="shared" si="152"/>
        <v>0</v>
      </c>
    </row>
    <row r="107" spans="1:80" s="31" customFormat="1" ht="18.75" customHeight="1" x14ac:dyDescent="0.3">
      <c r="A107" s="344" t="s">
        <v>47</v>
      </c>
      <c r="B107" s="29" t="s">
        <v>1243</v>
      </c>
      <c r="C107" s="30" t="s">
        <v>1252</v>
      </c>
      <c r="D107" s="30" t="s">
        <v>1249</v>
      </c>
      <c r="E107" s="1410"/>
      <c r="F107" s="30" t="s">
        <v>47</v>
      </c>
      <c r="G107" s="72">
        <f>ROUND(IF(ISERROR(VLOOKUP(D107,[1]Anual!$B$9:$ES$80,($U$1)-3,0)),0,VLOOKUP(D107,[1]Anual!$B$9:$ES$80,($U$1)-3,0)),0)</f>
        <v>0</v>
      </c>
      <c r="H107" s="658" t="e">
        <f>IF(B107="","",(VLOOKUP(B107,Família!$A:$B,2,0)))</f>
        <v>#N/A</v>
      </c>
      <c r="I107" s="30">
        <f>ROUND(IF(ISERROR(VLOOKUP(D107,[1]Anual!$B$9:$ES$80,($U$1)+5,0)),0,VLOOKUP(D107,[1]Anual!$B$9:$ES$80,($U$1)+5,0)),0)</f>
        <v>0</v>
      </c>
      <c r="J107" s="778"/>
      <c r="K107" s="30" t="str">
        <f t="shared" si="138"/>
        <v>ok</v>
      </c>
      <c r="L107" s="153">
        <f>ROUND(IF(ISERROR(VLOOKUP(D107,[1]Anual!$G$9:$EX$180,$U$2,0)),0,VLOOKUP(D107,[1]Anual!$G$9:$EX$180,$U$2,0)),0)+J107</f>
        <v>174</v>
      </c>
      <c r="M107" s="83">
        <f t="shared" si="139"/>
        <v>174</v>
      </c>
      <c r="N107" s="368"/>
      <c r="O107" s="369"/>
      <c r="P107" s="369"/>
      <c r="Q107" s="369"/>
      <c r="R107" s="369"/>
      <c r="S107" s="369"/>
      <c r="T107" s="369"/>
      <c r="U107" s="383">
        <f t="shared" si="172"/>
        <v>0</v>
      </c>
      <c r="V107" s="383">
        <f t="shared" si="173"/>
        <v>0</v>
      </c>
      <c r="W107" s="240">
        <f t="shared" si="174"/>
        <v>0</v>
      </c>
      <c r="X107" s="368"/>
      <c r="Y107" s="369"/>
      <c r="Z107" s="369"/>
      <c r="AA107" s="369"/>
      <c r="AB107" s="369"/>
      <c r="AC107" s="369"/>
      <c r="AD107" s="369"/>
      <c r="AE107" s="383">
        <f t="shared" si="175"/>
        <v>0</v>
      </c>
      <c r="AF107" s="383">
        <f t="shared" si="176"/>
        <v>0</v>
      </c>
      <c r="AG107" s="240">
        <f t="shared" si="177"/>
        <v>0</v>
      </c>
      <c r="AH107" s="368">
        <v>174</v>
      </c>
      <c r="AI107" s="369"/>
      <c r="AJ107" s="369"/>
      <c r="AK107" s="369"/>
      <c r="AL107" s="369"/>
      <c r="AM107" s="369"/>
      <c r="AN107" s="369"/>
      <c r="AO107" s="383">
        <f t="shared" si="178"/>
        <v>174</v>
      </c>
      <c r="AP107" s="383">
        <f t="shared" si="179"/>
        <v>0</v>
      </c>
      <c r="AQ107" s="240">
        <f t="shared" si="180"/>
        <v>174</v>
      </c>
      <c r="AR107" s="368"/>
      <c r="AS107" s="369"/>
      <c r="AT107" s="369"/>
      <c r="AU107" s="369"/>
      <c r="AV107" s="369"/>
      <c r="AW107" s="369"/>
      <c r="AX107" s="369"/>
      <c r="AY107" s="383">
        <f t="shared" si="181"/>
        <v>0</v>
      </c>
      <c r="AZ107" s="383">
        <f t="shared" si="182"/>
        <v>0</v>
      </c>
      <c r="BA107" s="240">
        <f t="shared" si="183"/>
        <v>174</v>
      </c>
      <c r="BB107" s="368"/>
      <c r="BC107" s="369"/>
      <c r="BD107" s="369"/>
      <c r="BE107" s="369"/>
      <c r="BF107" s="369"/>
      <c r="BG107" s="369"/>
      <c r="BH107" s="369"/>
      <c r="BI107" s="241">
        <f t="shared" si="184"/>
        <v>0</v>
      </c>
      <c r="BJ107" s="241">
        <f t="shared" si="185"/>
        <v>0</v>
      </c>
      <c r="BK107" s="240">
        <f t="shared" si="186"/>
        <v>174</v>
      </c>
      <c r="BL107" s="368"/>
      <c r="BM107" s="369"/>
      <c r="BN107" s="241">
        <f t="shared" si="187"/>
        <v>0</v>
      </c>
      <c r="BO107" s="241">
        <f t="shared" si="188"/>
        <v>0</v>
      </c>
      <c r="BP107" s="240">
        <f t="shared" si="189"/>
        <v>174</v>
      </c>
      <c r="BQ107" s="1690"/>
      <c r="BR107" s="504"/>
      <c r="BS107" s="1423">
        <f>IF($C107="","",VLOOKUP($C107,'Carga People'!$C$5:$G$309,5,0))</f>
        <v>0</v>
      </c>
      <c r="BT107" s="1423">
        <f>IF($B107="","",VLOOKUP($B107,RESUMO!$A$5:$AO$34,41,0))</f>
        <v>12</v>
      </c>
      <c r="BV107" s="702">
        <f t="shared" si="146"/>
        <v>0</v>
      </c>
      <c r="BW107" s="702">
        <f t="shared" si="147"/>
        <v>0</v>
      </c>
      <c r="BX107" s="702">
        <f t="shared" si="148"/>
        <v>174</v>
      </c>
      <c r="BY107" s="702">
        <f t="shared" si="149"/>
        <v>0</v>
      </c>
      <c r="BZ107" s="702">
        <f t="shared" si="150"/>
        <v>0</v>
      </c>
      <c r="CA107" s="702">
        <f t="shared" si="151"/>
        <v>0</v>
      </c>
      <c r="CB107" s="482">
        <f t="shared" si="152"/>
        <v>0</v>
      </c>
    </row>
    <row r="108" spans="1:80" s="31" customFormat="1" ht="18.75" customHeight="1" x14ac:dyDescent="0.3">
      <c r="A108" s="344" t="s">
        <v>47</v>
      </c>
      <c r="B108" s="29" t="s">
        <v>1008</v>
      </c>
      <c r="C108" s="30" t="s">
        <v>1009</v>
      </c>
      <c r="D108" s="30" t="s">
        <v>1007</v>
      </c>
      <c r="E108" s="1410"/>
      <c r="F108" s="30" t="s">
        <v>47</v>
      </c>
      <c r="G108" s="72">
        <f>ROUND(IF(ISERROR(VLOOKUP(D108,[1]Anual!$B$9:$ES$80,($U$1)-3,0)),0,VLOOKUP(D108,[1]Anual!$B$9:$ES$80,($U$1)-3,0)),0)</f>
        <v>0</v>
      </c>
      <c r="H108" s="658" t="e">
        <f>IF(B108="","",(VLOOKUP(B108,Família!$A:$B,2,0)))</f>
        <v>#N/A</v>
      </c>
      <c r="I108" s="30">
        <f>ROUND(IF(ISERROR(VLOOKUP(D108,[1]Anual!$B$9:$ES$80,($U$1)+5,0)),0,VLOOKUP(D108,[1]Anual!$B$9:$ES$80,($U$1)+5,0)),0)</f>
        <v>0</v>
      </c>
      <c r="J108" s="778"/>
      <c r="K108" s="30" t="str">
        <f t="shared" si="138"/>
        <v>ok</v>
      </c>
      <c r="L108" s="153">
        <f>ROUND(IF(ISERROR(VLOOKUP(D108,[1]Anual!$G$9:$EX$180,$U$2,0)),0,VLOOKUP(D108,[1]Anual!$G$9:$EX$180,$U$2,0)),0)+J108</f>
        <v>0</v>
      </c>
      <c r="M108" s="83">
        <f t="shared" si="139"/>
        <v>0</v>
      </c>
      <c r="N108" s="368"/>
      <c r="O108" s="369"/>
      <c r="P108" s="369"/>
      <c r="Q108" s="369"/>
      <c r="R108" s="369"/>
      <c r="S108" s="369"/>
      <c r="T108" s="369"/>
      <c r="U108" s="383">
        <f t="shared" si="172"/>
        <v>0</v>
      </c>
      <c r="V108" s="383">
        <f t="shared" si="173"/>
        <v>0</v>
      </c>
      <c r="W108" s="240">
        <f t="shared" si="174"/>
        <v>0</v>
      </c>
      <c r="X108" s="368"/>
      <c r="Y108" s="369"/>
      <c r="Z108" s="369"/>
      <c r="AA108" s="369"/>
      <c r="AB108" s="369"/>
      <c r="AC108" s="369"/>
      <c r="AD108" s="369"/>
      <c r="AE108" s="383">
        <f t="shared" si="175"/>
        <v>0</v>
      </c>
      <c r="AF108" s="383">
        <f t="shared" si="176"/>
        <v>0</v>
      </c>
      <c r="AG108" s="240">
        <f t="shared" si="177"/>
        <v>0</v>
      </c>
      <c r="AH108" s="368"/>
      <c r="AI108" s="369"/>
      <c r="AJ108" s="369"/>
      <c r="AK108" s="369"/>
      <c r="AL108" s="369"/>
      <c r="AM108" s="369"/>
      <c r="AN108" s="369"/>
      <c r="AO108" s="383">
        <f t="shared" si="178"/>
        <v>0</v>
      </c>
      <c r="AP108" s="383">
        <f t="shared" si="179"/>
        <v>0</v>
      </c>
      <c r="AQ108" s="240">
        <f t="shared" si="180"/>
        <v>0</v>
      </c>
      <c r="AR108" s="368"/>
      <c r="AS108" s="369"/>
      <c r="AT108" s="369"/>
      <c r="AU108" s="369"/>
      <c r="AV108" s="369"/>
      <c r="AW108" s="369"/>
      <c r="AX108" s="369"/>
      <c r="AY108" s="383">
        <f t="shared" si="181"/>
        <v>0</v>
      </c>
      <c r="AZ108" s="383">
        <f t="shared" si="182"/>
        <v>0</v>
      </c>
      <c r="BA108" s="240">
        <f t="shared" si="183"/>
        <v>0</v>
      </c>
      <c r="BB108" s="368"/>
      <c r="BC108" s="369"/>
      <c r="BD108" s="369"/>
      <c r="BE108" s="369"/>
      <c r="BF108" s="369"/>
      <c r="BG108" s="369"/>
      <c r="BH108" s="369"/>
      <c r="BI108" s="241">
        <f t="shared" si="184"/>
        <v>0</v>
      </c>
      <c r="BJ108" s="241">
        <f t="shared" si="185"/>
        <v>0</v>
      </c>
      <c r="BK108" s="240">
        <f t="shared" si="186"/>
        <v>0</v>
      </c>
      <c r="BL108" s="368"/>
      <c r="BM108" s="369"/>
      <c r="BN108" s="241">
        <f t="shared" si="187"/>
        <v>0</v>
      </c>
      <c r="BO108" s="241">
        <f t="shared" si="188"/>
        <v>0</v>
      </c>
      <c r="BP108" s="240">
        <f t="shared" si="189"/>
        <v>0</v>
      </c>
      <c r="BQ108" s="1690"/>
      <c r="BR108" s="504"/>
      <c r="BS108" s="1423">
        <f>IF($C108="","",VLOOKUP($C108,'Carga People'!$C$5:$G$309,5,0))</f>
        <v>0</v>
      </c>
      <c r="BT108" s="1423">
        <f>IF($B108="","",VLOOKUP($B108,RESUMO!$A$5:$AO$34,41,0))</f>
        <v>15</v>
      </c>
      <c r="BV108" s="702">
        <f t="shared" si="146"/>
        <v>0</v>
      </c>
      <c r="BW108" s="702">
        <f t="shared" si="147"/>
        <v>0</v>
      </c>
      <c r="BX108" s="702">
        <f t="shared" si="148"/>
        <v>0</v>
      </c>
      <c r="BY108" s="702">
        <f t="shared" si="149"/>
        <v>0</v>
      </c>
      <c r="BZ108" s="702">
        <f t="shared" si="150"/>
        <v>0</v>
      </c>
      <c r="CA108" s="702">
        <f t="shared" si="151"/>
        <v>0</v>
      </c>
      <c r="CB108" s="482">
        <f t="shared" si="152"/>
        <v>0</v>
      </c>
    </row>
    <row r="109" spans="1:80" s="31" customFormat="1" ht="18.75" customHeight="1" x14ac:dyDescent="0.3">
      <c r="A109" s="344"/>
      <c r="B109" s="29" t="s">
        <v>499</v>
      </c>
      <c r="C109" s="30" t="s">
        <v>1286</v>
      </c>
      <c r="D109" s="30" t="s">
        <v>626</v>
      </c>
      <c r="E109" s="1410"/>
      <c r="F109" s="30" t="s">
        <v>47</v>
      </c>
      <c r="G109" s="72">
        <f>ROUND(IF(ISERROR(VLOOKUP(D109,[1]Anual!$B$9:$ES$80,($U$1)-3,0)),0,VLOOKUP(D109,[1]Anual!$B$9:$ES$80,($U$1)-3,0)),0)</f>
        <v>0</v>
      </c>
      <c r="H109" s="658" t="e">
        <f>IF(B109="","",(VLOOKUP(B109,Família!$A:$B,2,0)))</f>
        <v>#N/A</v>
      </c>
      <c r="I109" s="30">
        <f>ROUND(IF(ISERROR(VLOOKUP(D109,[1]Anual!$B$9:$ES$80,($U$1)+5,0)),0,VLOOKUP(D109,[1]Anual!$B$9:$ES$80,($U$1)+5,0)),0)</f>
        <v>0</v>
      </c>
      <c r="J109" s="778"/>
      <c r="K109" s="30" t="str">
        <f t="shared" si="138"/>
        <v>ok</v>
      </c>
      <c r="L109" s="153">
        <f>ROUND(IF(ISERROR(VLOOKUP(D109,[1]Anual!$G$9:$EX$180,$U$2,0)),0,VLOOKUP(D109,[1]Anual!$G$9:$EX$180,$U$2,0)),0)+J109</f>
        <v>0</v>
      </c>
      <c r="M109" s="83">
        <f t="shared" si="139"/>
        <v>0</v>
      </c>
      <c r="N109" s="368"/>
      <c r="O109" s="369"/>
      <c r="P109" s="369"/>
      <c r="Q109" s="369"/>
      <c r="R109" s="369"/>
      <c r="S109" s="369"/>
      <c r="T109" s="369"/>
      <c r="U109" s="383">
        <f t="shared" si="172"/>
        <v>0</v>
      </c>
      <c r="V109" s="383">
        <f t="shared" si="173"/>
        <v>0</v>
      </c>
      <c r="W109" s="240">
        <f t="shared" si="174"/>
        <v>0</v>
      </c>
      <c r="X109" s="368"/>
      <c r="Y109" s="369"/>
      <c r="Z109" s="369"/>
      <c r="AA109" s="369"/>
      <c r="AB109" s="369"/>
      <c r="AC109" s="369"/>
      <c r="AD109" s="369"/>
      <c r="AE109" s="383">
        <f t="shared" si="175"/>
        <v>0</v>
      </c>
      <c r="AF109" s="383">
        <f t="shared" si="176"/>
        <v>0</v>
      </c>
      <c r="AG109" s="240">
        <f t="shared" si="177"/>
        <v>0</v>
      </c>
      <c r="AH109" s="368"/>
      <c r="AI109" s="369"/>
      <c r="AJ109" s="369"/>
      <c r="AK109" s="369"/>
      <c r="AL109" s="369"/>
      <c r="AM109" s="369"/>
      <c r="AN109" s="369"/>
      <c r="AO109" s="383">
        <f t="shared" si="178"/>
        <v>0</v>
      </c>
      <c r="AP109" s="383">
        <f t="shared" si="179"/>
        <v>0</v>
      </c>
      <c r="AQ109" s="240">
        <f t="shared" si="180"/>
        <v>0</v>
      </c>
      <c r="AR109" s="368"/>
      <c r="AS109" s="369"/>
      <c r="AT109" s="369"/>
      <c r="AU109" s="369"/>
      <c r="AV109" s="369"/>
      <c r="AW109" s="369"/>
      <c r="AX109" s="369"/>
      <c r="AY109" s="383">
        <f t="shared" si="181"/>
        <v>0</v>
      </c>
      <c r="AZ109" s="383">
        <f t="shared" si="182"/>
        <v>0</v>
      </c>
      <c r="BA109" s="240">
        <f t="shared" si="183"/>
        <v>0</v>
      </c>
      <c r="BB109" s="368"/>
      <c r="BC109" s="369"/>
      <c r="BD109" s="369"/>
      <c r="BE109" s="369"/>
      <c r="BF109" s="369"/>
      <c r="BG109" s="369"/>
      <c r="BH109" s="369"/>
      <c r="BI109" s="241">
        <f t="shared" si="184"/>
        <v>0</v>
      </c>
      <c r="BJ109" s="241">
        <f t="shared" si="185"/>
        <v>0</v>
      </c>
      <c r="BK109" s="240">
        <f t="shared" si="186"/>
        <v>0</v>
      </c>
      <c r="BL109" s="368"/>
      <c r="BM109" s="369"/>
      <c r="BN109" s="241">
        <f t="shared" si="187"/>
        <v>0</v>
      </c>
      <c r="BO109" s="241">
        <f t="shared" si="188"/>
        <v>0</v>
      </c>
      <c r="BP109" s="240">
        <f t="shared" si="189"/>
        <v>0</v>
      </c>
      <c r="BQ109" s="1692"/>
      <c r="BR109" s="504"/>
      <c r="BS109" s="1423">
        <f>IF($C109="","",VLOOKUP($C109,'Carga People'!$C$5:$G$309,5,0))</f>
        <v>0</v>
      </c>
      <c r="BT109" s="1423">
        <f>IF($B109="","",VLOOKUP($B109,RESUMO!$A$5:$AO$34,41,0))</f>
        <v>15</v>
      </c>
      <c r="BV109" s="702">
        <f t="shared" si="146"/>
        <v>0</v>
      </c>
      <c r="BW109" s="702">
        <f t="shared" si="147"/>
        <v>0</v>
      </c>
      <c r="BX109" s="702">
        <f t="shared" si="148"/>
        <v>0</v>
      </c>
      <c r="BY109" s="702">
        <f t="shared" si="149"/>
        <v>0</v>
      </c>
      <c r="BZ109" s="702">
        <f t="shared" si="150"/>
        <v>0</v>
      </c>
      <c r="CA109" s="702">
        <f t="shared" si="151"/>
        <v>0</v>
      </c>
      <c r="CB109" s="482">
        <f t="shared" si="152"/>
        <v>0</v>
      </c>
    </row>
    <row r="110" spans="1:80" s="31" customFormat="1" ht="18.75" customHeight="1" x14ac:dyDescent="0.3">
      <c r="A110" s="461" t="s">
        <v>179</v>
      </c>
      <c r="B110" s="458" t="s">
        <v>450</v>
      </c>
      <c r="C110" s="459" t="s">
        <v>489</v>
      </c>
      <c r="D110" s="459" t="s">
        <v>488</v>
      </c>
      <c r="E110" s="1412" t="s">
        <v>966</v>
      </c>
      <c r="F110" s="459" t="s">
        <v>15</v>
      </c>
      <c r="G110" s="241">
        <f>ROUND(IF(ISERROR(VLOOKUP(D110,[1]Anual!$B$9:$ES$80,($U$1)-3,0)),0,VLOOKUP(D110,[1]Anual!$B$9:$ES$80,($U$1)-3,0)),0)</f>
        <v>0</v>
      </c>
      <c r="H110" s="658" t="e">
        <f>IF(B110="","",(VLOOKUP(B110,Família!$A:$B,2,0)))</f>
        <v>#N/A</v>
      </c>
      <c r="I110" s="459">
        <f>ROUND(IF(ISERROR(VLOOKUP(D110,[1]Anual!$B$9:$ES$80,($U$1)+5,0)),0,VLOOKUP(D110,[1]Anual!$B$9:$ES$80,($U$1)+5,0)),0)</f>
        <v>0</v>
      </c>
      <c r="J110" s="778">
        <v>120</v>
      </c>
      <c r="K110" s="459" t="str">
        <f t="shared" si="8"/>
        <v>ok</v>
      </c>
      <c r="L110" s="459">
        <f>ROUND(IF(ISERROR(VLOOKUP(D110,[1]Anual!$B$9:$EX$80,$U$1,0)),0,VLOOKUP(D110,[1]Anual!$B$9:$EX$80,$U$1,0)),0)+J110</f>
        <v>120</v>
      </c>
      <c r="M110" s="460">
        <f t="shared" ref="M110:M113" si="335">SUM(U110,AE110,AO110,AY110,BI110,BN110)</f>
        <v>120</v>
      </c>
      <c r="N110" s="458">
        <f>ROUND(N140-SUM(N111:N113),0)</f>
        <v>0</v>
      </c>
      <c r="O110" s="459">
        <f t="shared" ref="O110:T110" si="336">ROUND(O140-SUM(O111:O113),0)</f>
        <v>0</v>
      </c>
      <c r="P110" s="459">
        <f t="shared" si="336"/>
        <v>0</v>
      </c>
      <c r="Q110" s="459">
        <f t="shared" si="336"/>
        <v>0</v>
      </c>
      <c r="R110" s="459">
        <f>ROUND(R140-SUM(R111:R113),0)</f>
        <v>0</v>
      </c>
      <c r="S110" s="459">
        <f t="shared" si="336"/>
        <v>0</v>
      </c>
      <c r="T110" s="459">
        <f t="shared" si="336"/>
        <v>0</v>
      </c>
      <c r="U110" s="241">
        <f>SUM(N110:T110)</f>
        <v>0</v>
      </c>
      <c r="V110" s="241">
        <f t="shared" si="173"/>
        <v>0</v>
      </c>
      <c r="W110" s="240">
        <f t="shared" si="174"/>
        <v>0</v>
      </c>
      <c r="X110" s="458">
        <f t="shared" ref="X110:AD110" si="337">ROUND(X140-SUM(X111:X113),0)</f>
        <v>0</v>
      </c>
      <c r="Y110" s="459">
        <f t="shared" si="337"/>
        <v>0</v>
      </c>
      <c r="Z110" s="459">
        <f t="shared" si="337"/>
        <v>0</v>
      </c>
      <c r="AA110" s="459">
        <f t="shared" si="337"/>
        <v>0</v>
      </c>
      <c r="AB110" s="459">
        <f t="shared" si="337"/>
        <v>0</v>
      </c>
      <c r="AC110" s="459">
        <f t="shared" si="337"/>
        <v>0</v>
      </c>
      <c r="AD110" s="459">
        <f t="shared" si="337"/>
        <v>0</v>
      </c>
      <c r="AE110" s="241">
        <f t="shared" si="175"/>
        <v>0</v>
      </c>
      <c r="AF110" s="241">
        <f t="shared" si="176"/>
        <v>0</v>
      </c>
      <c r="AG110" s="240">
        <f t="shared" si="177"/>
        <v>0</v>
      </c>
      <c r="AH110" s="458">
        <f t="shared" ref="AH110:AN110" si="338">ROUND(AH140-SUM(AH111:AH113),0)</f>
        <v>0</v>
      </c>
      <c r="AI110" s="459">
        <f t="shared" si="338"/>
        <v>0</v>
      </c>
      <c r="AJ110" s="459">
        <f t="shared" si="338"/>
        <v>0</v>
      </c>
      <c r="AK110" s="459">
        <f t="shared" si="338"/>
        <v>0</v>
      </c>
      <c r="AL110" s="459">
        <f t="shared" si="338"/>
        <v>0</v>
      </c>
      <c r="AM110" s="459">
        <f t="shared" si="338"/>
        <v>0</v>
      </c>
      <c r="AN110" s="459">
        <f t="shared" si="338"/>
        <v>0</v>
      </c>
      <c r="AO110" s="241">
        <f t="shared" si="178"/>
        <v>0</v>
      </c>
      <c r="AP110" s="241">
        <f t="shared" si="179"/>
        <v>0</v>
      </c>
      <c r="AQ110" s="240">
        <f t="shared" si="180"/>
        <v>0</v>
      </c>
      <c r="AR110" s="458">
        <f t="shared" ref="AR110:AX110" si="339">ROUND(AR140-SUM(AR111:AR113),0)</f>
        <v>0</v>
      </c>
      <c r="AS110" s="459">
        <f t="shared" si="339"/>
        <v>120</v>
      </c>
      <c r="AT110" s="762">
        <f t="shared" si="339"/>
        <v>0</v>
      </c>
      <c r="AU110" s="459">
        <f t="shared" si="339"/>
        <v>0</v>
      </c>
      <c r="AV110" s="459">
        <f t="shared" si="339"/>
        <v>0</v>
      </c>
      <c r="AW110" s="459">
        <f t="shared" si="339"/>
        <v>0</v>
      </c>
      <c r="AX110" s="459">
        <f t="shared" si="339"/>
        <v>0</v>
      </c>
      <c r="AY110" s="241">
        <f t="shared" si="181"/>
        <v>120</v>
      </c>
      <c r="AZ110" s="241">
        <f t="shared" si="182"/>
        <v>0</v>
      </c>
      <c r="BA110" s="240">
        <f t="shared" si="183"/>
        <v>120</v>
      </c>
      <c r="BB110" s="458">
        <f t="shared" ref="BB110:BH110" si="340">ROUND(BB140-SUM(BB111:BB113),0)</f>
        <v>0</v>
      </c>
      <c r="BC110" s="459">
        <f t="shared" si="340"/>
        <v>0</v>
      </c>
      <c r="BD110" s="459">
        <f t="shared" si="340"/>
        <v>0</v>
      </c>
      <c r="BE110" s="459">
        <f t="shared" si="340"/>
        <v>0</v>
      </c>
      <c r="BF110" s="459">
        <f t="shared" si="340"/>
        <v>0</v>
      </c>
      <c r="BG110" s="459">
        <f t="shared" si="340"/>
        <v>0</v>
      </c>
      <c r="BH110" s="459">
        <f t="shared" si="340"/>
        <v>0</v>
      </c>
      <c r="BI110" s="241">
        <f>SUM(BB110:BH110)</f>
        <v>0</v>
      </c>
      <c r="BJ110" s="241">
        <f t="shared" si="185"/>
        <v>0</v>
      </c>
      <c r="BK110" s="240">
        <f t="shared" si="186"/>
        <v>120</v>
      </c>
      <c r="BL110" s="458">
        <f>ROUND(BL140-SUM(BL111:BL113),0)</f>
        <v>0</v>
      </c>
      <c r="BM110" s="459">
        <f>ROUND(BM140-SUM(BM111:BM113),0)</f>
        <v>0</v>
      </c>
      <c r="BN110" s="241">
        <f t="shared" si="187"/>
        <v>0</v>
      </c>
      <c r="BO110" s="241">
        <f t="shared" si="188"/>
        <v>0</v>
      </c>
      <c r="BP110" s="240">
        <f t="shared" si="189"/>
        <v>120</v>
      </c>
      <c r="BQ110" s="1689">
        <f>SUM(M110:M113)</f>
        <v>240</v>
      </c>
      <c r="BR110" s="504"/>
      <c r="BS110" s="1423">
        <f>IF($C110="","",VLOOKUP($C110,'Carga People'!$C$5:$G$309,5,0))</f>
        <v>0</v>
      </c>
      <c r="BT110" s="1423">
        <f>IF($B110="","",VLOOKUP($B110,RESUMO!$A$5:$AO$34,41,0))</f>
        <v>12</v>
      </c>
      <c r="BV110" s="702">
        <f t="shared" si="146"/>
        <v>0</v>
      </c>
      <c r="BW110" s="702">
        <f t="shared" si="147"/>
        <v>0</v>
      </c>
      <c r="BX110" s="702">
        <f t="shared" si="148"/>
        <v>0</v>
      </c>
      <c r="BY110" s="702">
        <f t="shared" si="149"/>
        <v>120</v>
      </c>
      <c r="BZ110" s="702">
        <f t="shared" si="150"/>
        <v>0</v>
      </c>
      <c r="CA110" s="702">
        <f t="shared" si="151"/>
        <v>0</v>
      </c>
      <c r="CB110" s="482">
        <f t="shared" si="152"/>
        <v>0</v>
      </c>
    </row>
    <row r="111" spans="1:80" s="31" customFormat="1" ht="18.75" customHeight="1" x14ac:dyDescent="0.3">
      <c r="A111" s="344" t="s">
        <v>179</v>
      </c>
      <c r="B111" s="29" t="s">
        <v>450</v>
      </c>
      <c r="C111" s="30" t="s">
        <v>494</v>
      </c>
      <c r="D111" s="30" t="s">
        <v>495</v>
      </c>
      <c r="E111" s="1410" t="s">
        <v>967</v>
      </c>
      <c r="F111" s="30" t="s">
        <v>15</v>
      </c>
      <c r="G111" s="72">
        <f>ROUND(IF(ISERROR(VLOOKUP(D111,[1]Anual!$B$9:$ES$80,($U$1)-3,0)),0,VLOOKUP(D111,[1]Anual!$B$9:$ES$80,($U$1)-3,0)),0)</f>
        <v>0</v>
      </c>
      <c r="H111" s="658" t="e">
        <f>IF(B111="","",(VLOOKUP(B111,Família!$A:$B,2,0)))</f>
        <v>#N/A</v>
      </c>
      <c r="I111" s="30">
        <f>ROUND(IF(ISERROR(VLOOKUP(D111,[1]Anual!$B$9:$ES$80,($U$1)+5,0)),0,VLOOKUP(D111,[1]Anual!$B$9:$ES$80,($U$1)+5,0)),0)</f>
        <v>0</v>
      </c>
      <c r="J111" s="778">
        <v>120</v>
      </c>
      <c r="K111" s="30" t="str">
        <f t="shared" si="8"/>
        <v>ok</v>
      </c>
      <c r="L111" s="30">
        <f>ROUND(IF(ISERROR(VLOOKUP(D111,[1]Anual!$B$9:$EX$80,$U$1,0)),0,VLOOKUP(D111,[1]Anual!$B$9:$EX$80,$U$1,0)),0)+J111</f>
        <v>120</v>
      </c>
      <c r="M111" s="366">
        <f t="shared" si="335"/>
        <v>120</v>
      </c>
      <c r="N111" s="368"/>
      <c r="O111" s="369"/>
      <c r="P111" s="369"/>
      <c r="Q111" s="369"/>
      <c r="R111" s="369"/>
      <c r="S111" s="369"/>
      <c r="T111" s="369"/>
      <c r="U111" s="383">
        <f>SUM(N111:T111)</f>
        <v>0</v>
      </c>
      <c r="V111" s="383">
        <f t="shared" si="173"/>
        <v>0</v>
      </c>
      <c r="W111" s="240">
        <f t="shared" si="174"/>
        <v>0</v>
      </c>
      <c r="X111" s="368"/>
      <c r="Y111" s="369"/>
      <c r="Z111" s="369"/>
      <c r="AA111" s="369"/>
      <c r="AB111" s="369"/>
      <c r="AC111" s="369"/>
      <c r="AD111" s="369"/>
      <c r="AE111" s="383">
        <f t="shared" si="175"/>
        <v>0</v>
      </c>
      <c r="AF111" s="383">
        <f t="shared" si="176"/>
        <v>0</v>
      </c>
      <c r="AG111" s="240">
        <f t="shared" si="177"/>
        <v>0</v>
      </c>
      <c r="AH111" s="368"/>
      <c r="AI111" s="369"/>
      <c r="AJ111" s="369"/>
      <c r="AK111" s="369"/>
      <c r="AL111" s="369"/>
      <c r="AM111" s="369"/>
      <c r="AN111" s="369"/>
      <c r="AO111" s="383">
        <f t="shared" si="178"/>
        <v>0</v>
      </c>
      <c r="AP111" s="383">
        <f t="shared" si="179"/>
        <v>0</v>
      </c>
      <c r="AQ111" s="240">
        <f t="shared" si="180"/>
        <v>0</v>
      </c>
      <c r="AR111" s="368"/>
      <c r="AS111" s="369">
        <v>120</v>
      </c>
      <c r="AT111" s="655"/>
      <c r="AU111" s="369"/>
      <c r="AV111" s="369"/>
      <c r="AW111" s="369"/>
      <c r="AX111" s="369"/>
      <c r="AY111" s="383">
        <f t="shared" si="181"/>
        <v>120</v>
      </c>
      <c r="AZ111" s="383">
        <f t="shared" si="182"/>
        <v>0</v>
      </c>
      <c r="BA111" s="240">
        <f t="shared" si="183"/>
        <v>120</v>
      </c>
      <c r="BB111" s="368"/>
      <c r="BC111" s="369"/>
      <c r="BD111" s="369"/>
      <c r="BE111" s="369"/>
      <c r="BF111" s="369"/>
      <c r="BG111" s="369"/>
      <c r="BH111" s="369"/>
      <c r="BI111" s="241">
        <f>SUM(BB111:BH111)</f>
        <v>0</v>
      </c>
      <c r="BJ111" s="241">
        <f t="shared" si="185"/>
        <v>0</v>
      </c>
      <c r="BK111" s="240">
        <f t="shared" si="186"/>
        <v>120</v>
      </c>
      <c r="BL111" s="368"/>
      <c r="BM111" s="369"/>
      <c r="BN111" s="241">
        <f t="shared" si="187"/>
        <v>0</v>
      </c>
      <c r="BO111" s="241">
        <f t="shared" si="188"/>
        <v>0</v>
      </c>
      <c r="BP111" s="240">
        <f t="shared" si="189"/>
        <v>120</v>
      </c>
      <c r="BQ111" s="1690"/>
      <c r="BR111" s="504"/>
      <c r="BS111" s="1423">
        <f>IF($C111="","",VLOOKUP($C111,'Carga People'!$C$5:$G$309,5,0))</f>
        <v>0</v>
      </c>
      <c r="BT111" s="1423">
        <f>IF($B111="","",VLOOKUP($B111,RESUMO!$A$5:$AO$34,41,0))</f>
        <v>12</v>
      </c>
      <c r="BV111" s="702">
        <f t="shared" si="146"/>
        <v>0</v>
      </c>
      <c r="BW111" s="702">
        <f t="shared" si="147"/>
        <v>0</v>
      </c>
      <c r="BX111" s="702">
        <f t="shared" si="148"/>
        <v>0</v>
      </c>
      <c r="BY111" s="702">
        <f t="shared" si="149"/>
        <v>120</v>
      </c>
      <c r="BZ111" s="702">
        <f t="shared" si="150"/>
        <v>0</v>
      </c>
      <c r="CA111" s="702">
        <f t="shared" si="151"/>
        <v>0</v>
      </c>
      <c r="CB111" s="482">
        <f t="shared" si="152"/>
        <v>0</v>
      </c>
    </row>
    <row r="112" spans="1:80" s="31" customFormat="1" ht="18.75" customHeight="1" x14ac:dyDescent="0.3">
      <c r="A112" s="344"/>
      <c r="B112" s="29" t="s">
        <v>76</v>
      </c>
      <c r="C112" s="30" t="s">
        <v>125</v>
      </c>
      <c r="D112" s="30" t="s">
        <v>96</v>
      </c>
      <c r="E112" s="1410" t="s">
        <v>970</v>
      </c>
      <c r="F112" s="30" t="s">
        <v>47</v>
      </c>
      <c r="G112" s="72">
        <f>ROUND(IF(ISERROR(VLOOKUP(D112,[1]Anual!$B$9:$ES$80,($U$1)-3,0)),0,VLOOKUP(D112,[1]Anual!$B$9:$ES$80,($U$1)-3,0)),0)</f>
        <v>0</v>
      </c>
      <c r="H112" s="658" t="str">
        <f>IF(B112="","",(VLOOKUP(B112,Família!$A:$B,2,0)))</f>
        <v>LF</v>
      </c>
      <c r="I112" s="30">
        <f>ROUND(IF(ISERROR(VLOOKUP(D112,[1]Anual!$B$9:$ES$80,($U$1)+5,0)),0,VLOOKUP(D112,[1]Anual!$B$9:$ES$80,($U$1)+5,0)),0)</f>
        <v>0</v>
      </c>
      <c r="J112" s="778"/>
      <c r="K112" s="30" t="str">
        <f t="shared" si="8"/>
        <v>ok</v>
      </c>
      <c r="L112" s="30">
        <f>ROUND(IF(ISERROR(VLOOKUP(D112,[1]Anual!$G$9:$EX$180,$U$2,0)),0,VLOOKUP(D112,[1]Anual!$G$9:$EX$180,$U$2,0)),0)+J112</f>
        <v>0</v>
      </c>
      <c r="M112" s="83">
        <f t="shared" ref="M112" si="341">SUM(U112,AE112,AO112,AY112,BI112,BN112)</f>
        <v>0</v>
      </c>
      <c r="N112" s="368"/>
      <c r="O112" s="369"/>
      <c r="P112" s="369"/>
      <c r="Q112" s="369"/>
      <c r="R112" s="369"/>
      <c r="S112" s="369"/>
      <c r="T112" s="369"/>
      <c r="U112" s="383">
        <f t="shared" si="172"/>
        <v>0</v>
      </c>
      <c r="V112" s="383">
        <f t="shared" si="173"/>
        <v>0</v>
      </c>
      <c r="W112" s="240">
        <f t="shared" si="174"/>
        <v>0</v>
      </c>
      <c r="X112" s="368"/>
      <c r="Y112" s="369"/>
      <c r="Z112" s="369"/>
      <c r="AA112" s="369"/>
      <c r="AB112" s="369"/>
      <c r="AC112" s="369"/>
      <c r="AD112" s="369"/>
      <c r="AE112" s="383">
        <f t="shared" si="175"/>
        <v>0</v>
      </c>
      <c r="AF112" s="383">
        <f t="shared" si="176"/>
        <v>0</v>
      </c>
      <c r="AG112" s="240">
        <f t="shared" si="177"/>
        <v>0</v>
      </c>
      <c r="AH112" s="368"/>
      <c r="AI112" s="369"/>
      <c r="AJ112" s="369"/>
      <c r="AK112" s="369"/>
      <c r="AL112" s="369"/>
      <c r="AM112" s="369"/>
      <c r="AN112" s="369"/>
      <c r="AO112" s="383">
        <f t="shared" si="178"/>
        <v>0</v>
      </c>
      <c r="AP112" s="383">
        <f t="shared" si="179"/>
        <v>0</v>
      </c>
      <c r="AQ112" s="240">
        <f t="shared" si="180"/>
        <v>0</v>
      </c>
      <c r="AR112" s="368"/>
      <c r="AS112" s="369"/>
      <c r="AT112" s="655"/>
      <c r="AU112" s="369"/>
      <c r="AV112" s="369"/>
      <c r="AW112" s="369"/>
      <c r="AX112" s="369"/>
      <c r="AY112" s="383">
        <f t="shared" si="181"/>
        <v>0</v>
      </c>
      <c r="AZ112" s="383">
        <f t="shared" si="182"/>
        <v>0</v>
      </c>
      <c r="BA112" s="240">
        <f t="shared" si="183"/>
        <v>0</v>
      </c>
      <c r="BB112" s="368"/>
      <c r="BC112" s="369"/>
      <c r="BD112" s="369"/>
      <c r="BE112" s="369"/>
      <c r="BF112" s="369"/>
      <c r="BG112" s="369"/>
      <c r="BH112" s="369"/>
      <c r="BI112" s="241">
        <f t="shared" si="184"/>
        <v>0</v>
      </c>
      <c r="BJ112" s="241">
        <f t="shared" si="185"/>
        <v>0</v>
      </c>
      <c r="BK112" s="240">
        <f t="shared" si="186"/>
        <v>0</v>
      </c>
      <c r="BL112" s="368"/>
      <c r="BM112" s="369"/>
      <c r="BN112" s="241">
        <f t="shared" si="187"/>
        <v>0</v>
      </c>
      <c r="BO112" s="241">
        <f t="shared" si="188"/>
        <v>0</v>
      </c>
      <c r="BP112" s="240">
        <f t="shared" si="189"/>
        <v>0</v>
      </c>
      <c r="BQ112" s="1690"/>
      <c r="BR112" s="504"/>
      <c r="BS112" s="1423" t="e">
        <f>IF($C112="","",VLOOKUP($C112,'Carga People'!$C$5:$G$309,5,0))</f>
        <v>#N/A</v>
      </c>
      <c r="BT112" s="1423" t="e">
        <f>IF($B112="","",VLOOKUP($B112,RESUMO!$A$5:$AO$34,41,0))</f>
        <v>#N/A</v>
      </c>
      <c r="BV112" s="702">
        <f t="shared" si="146"/>
        <v>0</v>
      </c>
      <c r="BW112" s="702">
        <f t="shared" si="147"/>
        <v>0</v>
      </c>
      <c r="BX112" s="702">
        <f t="shared" si="148"/>
        <v>0</v>
      </c>
      <c r="BY112" s="702">
        <f t="shared" si="149"/>
        <v>0</v>
      </c>
      <c r="BZ112" s="702">
        <f t="shared" si="150"/>
        <v>0</v>
      </c>
      <c r="CA112" s="702">
        <f t="shared" si="151"/>
        <v>0</v>
      </c>
      <c r="CB112" s="482">
        <f t="shared" si="152"/>
        <v>0</v>
      </c>
    </row>
    <row r="113" spans="1:80" s="31" customFormat="1" ht="18.75" customHeight="1" x14ac:dyDescent="0.3">
      <c r="A113" s="344"/>
      <c r="B113" s="29"/>
      <c r="C113" s="30"/>
      <c r="D113" s="30"/>
      <c r="E113" s="1410"/>
      <c r="F113" s="30" t="s">
        <v>47</v>
      </c>
      <c r="G113" s="72">
        <f>ROUND(IF(ISERROR(VLOOKUP(D113,[1]Anual!$B$9:$ES$80,($U$1)-3,0)),0,VLOOKUP(D113,[1]Anual!$B$9:$ES$80,($U$1)-3,0)),0)</f>
        <v>0</v>
      </c>
      <c r="H113" s="658" t="str">
        <f>IF(B113="","",(VLOOKUP(B113,Família!$A:$B,2,0)))</f>
        <v/>
      </c>
      <c r="I113" s="30">
        <f>ROUND(IF(ISERROR(VLOOKUP(D113,[1]Anual!$B$9:$ES$80,($U$1)+5,0)),0,VLOOKUP(D113,[1]Anual!$B$9:$ES$80,($U$1)+5,0)),0)</f>
        <v>0</v>
      </c>
      <c r="J113" s="778"/>
      <c r="K113" s="30" t="str">
        <f t="shared" si="8"/>
        <v>ok</v>
      </c>
      <c r="L113" s="30">
        <f>ROUND(IF(ISERROR(VLOOKUP(D113,[1]Anual!$B$9:$EX$80,$U$1,0)),0,VLOOKUP(D113,[1]Anual!$B$9:$EX$80,$U$1,0)),0)+J113</f>
        <v>0</v>
      </c>
      <c r="M113" s="83">
        <f t="shared" si="335"/>
        <v>0</v>
      </c>
      <c r="N113" s="368"/>
      <c r="O113" s="369"/>
      <c r="P113" s="369"/>
      <c r="Q113" s="369"/>
      <c r="R113" s="369"/>
      <c r="S113" s="369"/>
      <c r="T113" s="369"/>
      <c r="U113" s="383">
        <f t="shared" si="172"/>
        <v>0</v>
      </c>
      <c r="V113" s="383">
        <f t="shared" si="173"/>
        <v>0</v>
      </c>
      <c r="W113" s="240">
        <f t="shared" si="174"/>
        <v>0</v>
      </c>
      <c r="X113" s="368"/>
      <c r="Y113" s="369"/>
      <c r="Z113" s="369"/>
      <c r="AA113" s="369"/>
      <c r="AB113" s="369"/>
      <c r="AC113" s="369"/>
      <c r="AD113" s="369"/>
      <c r="AE113" s="383">
        <f t="shared" si="175"/>
        <v>0</v>
      </c>
      <c r="AF113" s="383">
        <f t="shared" si="176"/>
        <v>0</v>
      </c>
      <c r="AG113" s="240">
        <f t="shared" si="177"/>
        <v>0</v>
      </c>
      <c r="AH113" s="368"/>
      <c r="AI113" s="369"/>
      <c r="AJ113" s="369"/>
      <c r="AK113" s="369"/>
      <c r="AL113" s="369"/>
      <c r="AM113" s="369"/>
      <c r="AN113" s="369"/>
      <c r="AO113" s="383">
        <f t="shared" si="178"/>
        <v>0</v>
      </c>
      <c r="AP113" s="383">
        <f t="shared" si="179"/>
        <v>0</v>
      </c>
      <c r="AQ113" s="240">
        <f t="shared" si="180"/>
        <v>0</v>
      </c>
      <c r="AR113" s="368"/>
      <c r="AS113" s="369"/>
      <c r="AT113" s="655"/>
      <c r="AU113" s="369"/>
      <c r="AV113" s="369"/>
      <c r="AW113" s="369"/>
      <c r="AX113" s="369"/>
      <c r="AY113" s="383">
        <f t="shared" si="181"/>
        <v>0</v>
      </c>
      <c r="AZ113" s="383">
        <f t="shared" si="182"/>
        <v>0</v>
      </c>
      <c r="BA113" s="240">
        <f t="shared" si="183"/>
        <v>0</v>
      </c>
      <c r="BB113" s="368"/>
      <c r="BC113" s="369"/>
      <c r="BD113" s="369"/>
      <c r="BE113" s="369"/>
      <c r="BF113" s="369"/>
      <c r="BG113" s="369"/>
      <c r="BH113" s="369"/>
      <c r="BI113" s="241">
        <f t="shared" si="184"/>
        <v>0</v>
      </c>
      <c r="BJ113" s="241">
        <f t="shared" si="185"/>
        <v>0</v>
      </c>
      <c r="BK113" s="240">
        <f t="shared" si="186"/>
        <v>0</v>
      </c>
      <c r="BL113" s="368"/>
      <c r="BM113" s="369"/>
      <c r="BN113" s="241">
        <f t="shared" si="187"/>
        <v>0</v>
      </c>
      <c r="BO113" s="241">
        <f t="shared" si="188"/>
        <v>0</v>
      </c>
      <c r="BP113" s="240">
        <f t="shared" si="189"/>
        <v>0</v>
      </c>
      <c r="BQ113" s="1692"/>
      <c r="BR113" s="504"/>
      <c r="BS113" s="1423" t="str">
        <f>IF($C113="","",VLOOKUP($C113,'Carga People'!$C$5:$G$309,5,0))</f>
        <v/>
      </c>
      <c r="BT113" s="1423" t="str">
        <f>IF($B113="","",VLOOKUP($B113,RESUMO!$A$5:$AO$34,41,0))</f>
        <v/>
      </c>
      <c r="BV113" s="702">
        <f t="shared" si="146"/>
        <v>0</v>
      </c>
      <c r="BW113" s="702">
        <f t="shared" si="147"/>
        <v>0</v>
      </c>
      <c r="BX113" s="702">
        <f t="shared" si="148"/>
        <v>0</v>
      </c>
      <c r="BY113" s="702">
        <f t="shared" si="149"/>
        <v>0</v>
      </c>
      <c r="BZ113" s="702">
        <f t="shared" si="150"/>
        <v>0</v>
      </c>
      <c r="CA113" s="702">
        <f t="shared" si="151"/>
        <v>0</v>
      </c>
      <c r="CB113" s="482">
        <f t="shared" si="152"/>
        <v>0</v>
      </c>
    </row>
    <row r="114" spans="1:80" s="31" customFormat="1" ht="18.75" customHeight="1" x14ac:dyDescent="0.3">
      <c r="A114" s="461" t="s">
        <v>180</v>
      </c>
      <c r="B114" s="458" t="s">
        <v>451</v>
      </c>
      <c r="C114" s="459" t="s">
        <v>490</v>
      </c>
      <c r="D114" s="459" t="s">
        <v>491</v>
      </c>
      <c r="E114" s="1412" t="s">
        <v>968</v>
      </c>
      <c r="F114" s="459" t="s">
        <v>15</v>
      </c>
      <c r="G114" s="241">
        <f>ROUND(IF(ISERROR(VLOOKUP(D114,[1]Anual!$B$9:$ES$80,($U$1)-3,0)),0,VLOOKUP(D114,[1]Anual!$B$9:$ES$80,($U$1)-3,0)),0)</f>
        <v>0</v>
      </c>
      <c r="H114" s="658" t="e">
        <f>IF(B114="","",(VLOOKUP(B114,Família!$A:$B,2,0)))</f>
        <v>#N/A</v>
      </c>
      <c r="I114" s="459">
        <f>ROUND(IF(ISERROR(VLOOKUP(D114,[1]Anual!$B$9:$ES$80,($U$1)+5,0)),0,VLOOKUP(D114,[1]Anual!$B$9:$ES$80,($U$1)+5,0)),0)</f>
        <v>0</v>
      </c>
      <c r="J114" s="778"/>
      <c r="K114" s="459" t="str">
        <f t="shared" si="8"/>
        <v>ok</v>
      </c>
      <c r="L114" s="459">
        <f>ROUND(IF(ISERROR(VLOOKUP(D114,[1]Anual!$B$9:$EX$80,$U$1,0)),0,VLOOKUP(D114,[1]Anual!$B$9:$EX$80,$U$1,0)),0)+J114</f>
        <v>120</v>
      </c>
      <c r="M114" s="460">
        <f>SUM(U114,AE114,AO114,AY114,BI114,BN114)</f>
        <v>120</v>
      </c>
      <c r="N114" s="458">
        <f>N141-SUM(N115:N117)</f>
        <v>0</v>
      </c>
      <c r="O114" s="459">
        <f t="shared" ref="O114:T114" si="342">O141-SUM(O115:O117)</f>
        <v>0</v>
      </c>
      <c r="P114" s="459">
        <f t="shared" si="342"/>
        <v>0</v>
      </c>
      <c r="Q114" s="459">
        <f t="shared" si="342"/>
        <v>0</v>
      </c>
      <c r="R114" s="459">
        <f t="shared" si="342"/>
        <v>0</v>
      </c>
      <c r="S114" s="459">
        <f t="shared" si="342"/>
        <v>0</v>
      </c>
      <c r="T114" s="459">
        <f t="shared" si="342"/>
        <v>0</v>
      </c>
      <c r="U114" s="241">
        <f t="shared" si="172"/>
        <v>0</v>
      </c>
      <c r="V114" s="241">
        <f t="shared" si="173"/>
        <v>0</v>
      </c>
      <c r="W114" s="240">
        <f t="shared" si="174"/>
        <v>0</v>
      </c>
      <c r="X114" s="458">
        <f t="shared" ref="X114:AD114" si="343">X141-SUM(X115:X117)</f>
        <v>0</v>
      </c>
      <c r="Y114" s="459">
        <f t="shared" si="343"/>
        <v>0</v>
      </c>
      <c r="Z114" s="459">
        <f t="shared" si="343"/>
        <v>120</v>
      </c>
      <c r="AA114" s="459">
        <f t="shared" si="343"/>
        <v>0</v>
      </c>
      <c r="AB114" s="459">
        <f t="shared" si="343"/>
        <v>0</v>
      </c>
      <c r="AC114" s="459">
        <f t="shared" si="343"/>
        <v>0</v>
      </c>
      <c r="AD114" s="459">
        <f t="shared" si="343"/>
        <v>0</v>
      </c>
      <c r="AE114" s="241">
        <f t="shared" si="175"/>
        <v>120</v>
      </c>
      <c r="AF114" s="241">
        <f t="shared" si="176"/>
        <v>0</v>
      </c>
      <c r="AG114" s="240">
        <f t="shared" si="177"/>
        <v>120</v>
      </c>
      <c r="AH114" s="458">
        <f t="shared" ref="AH114:AN114" si="344">AH141-SUM(AH115:AH117)</f>
        <v>0</v>
      </c>
      <c r="AI114" s="459">
        <f t="shared" si="344"/>
        <v>0</v>
      </c>
      <c r="AJ114" s="459">
        <f t="shared" si="344"/>
        <v>0</v>
      </c>
      <c r="AK114" s="459">
        <f t="shared" si="344"/>
        <v>0</v>
      </c>
      <c r="AL114" s="459">
        <f t="shared" si="344"/>
        <v>0</v>
      </c>
      <c r="AM114" s="459">
        <f t="shared" si="344"/>
        <v>0</v>
      </c>
      <c r="AN114" s="459">
        <f t="shared" si="344"/>
        <v>0</v>
      </c>
      <c r="AO114" s="241">
        <f t="shared" si="178"/>
        <v>0</v>
      </c>
      <c r="AP114" s="241">
        <f t="shared" si="179"/>
        <v>0</v>
      </c>
      <c r="AQ114" s="240">
        <f t="shared" si="180"/>
        <v>120</v>
      </c>
      <c r="AR114" s="458">
        <f t="shared" ref="AR114:AX114" si="345">AR141-SUM(AR115:AR117)</f>
        <v>0</v>
      </c>
      <c r="AS114" s="762">
        <f t="shared" si="345"/>
        <v>0</v>
      </c>
      <c r="AT114" s="459">
        <f t="shared" si="345"/>
        <v>0</v>
      </c>
      <c r="AU114" s="762">
        <f t="shared" si="345"/>
        <v>0</v>
      </c>
      <c r="AV114" s="459">
        <f t="shared" si="345"/>
        <v>0</v>
      </c>
      <c r="AW114" s="459">
        <f t="shared" si="345"/>
        <v>0</v>
      </c>
      <c r="AX114" s="459">
        <f t="shared" si="345"/>
        <v>0</v>
      </c>
      <c r="AY114" s="241">
        <f t="shared" si="181"/>
        <v>0</v>
      </c>
      <c r="AZ114" s="241">
        <f t="shared" si="182"/>
        <v>0</v>
      </c>
      <c r="BA114" s="240">
        <f t="shared" si="183"/>
        <v>120</v>
      </c>
      <c r="BB114" s="458">
        <f t="shared" ref="BB114:BH114" si="346">BB141-SUM(BB115:BB117)</f>
        <v>0</v>
      </c>
      <c r="BC114" s="459">
        <f t="shared" si="346"/>
        <v>0</v>
      </c>
      <c r="BD114" s="459">
        <f t="shared" si="346"/>
        <v>0</v>
      </c>
      <c r="BE114" s="459">
        <f t="shared" si="346"/>
        <v>0</v>
      </c>
      <c r="BF114" s="459">
        <f t="shared" si="346"/>
        <v>0</v>
      </c>
      <c r="BG114" s="459">
        <f t="shared" si="346"/>
        <v>0</v>
      </c>
      <c r="BH114" s="459">
        <f t="shared" si="346"/>
        <v>0</v>
      </c>
      <c r="BI114" s="241">
        <f t="shared" si="184"/>
        <v>0</v>
      </c>
      <c r="BJ114" s="241">
        <f t="shared" si="185"/>
        <v>0</v>
      </c>
      <c r="BK114" s="240">
        <f t="shared" si="186"/>
        <v>120</v>
      </c>
      <c r="BL114" s="458">
        <f t="shared" ref="BL114:BM114" si="347">BL141-SUM(BL115:BL117)</f>
        <v>0</v>
      </c>
      <c r="BM114" s="459">
        <f t="shared" si="347"/>
        <v>0</v>
      </c>
      <c r="BN114" s="241">
        <f t="shared" si="187"/>
        <v>0</v>
      </c>
      <c r="BO114" s="241">
        <f t="shared" si="188"/>
        <v>0</v>
      </c>
      <c r="BP114" s="240">
        <f t="shared" si="189"/>
        <v>120</v>
      </c>
      <c r="BQ114" s="1689">
        <f>SUM(M114:M117)</f>
        <v>120</v>
      </c>
      <c r="BR114" s="504"/>
      <c r="BS114" s="1423">
        <f>IF($C114="","",VLOOKUP($C114,'Carga People'!$C$5:$G$309,5,0))</f>
        <v>0</v>
      </c>
      <c r="BT114" s="1423">
        <f>IF($B114="","",VLOOKUP($B114,RESUMO!$A$5:$AO$34,41,0))</f>
        <v>15</v>
      </c>
      <c r="BV114" s="702">
        <f t="shared" si="146"/>
        <v>0</v>
      </c>
      <c r="BW114" s="702">
        <f t="shared" si="147"/>
        <v>120</v>
      </c>
      <c r="BX114" s="702">
        <f t="shared" si="148"/>
        <v>0</v>
      </c>
      <c r="BY114" s="702">
        <f t="shared" si="149"/>
        <v>0</v>
      </c>
      <c r="BZ114" s="702">
        <f t="shared" si="150"/>
        <v>0</v>
      </c>
      <c r="CA114" s="702">
        <f t="shared" si="151"/>
        <v>0</v>
      </c>
      <c r="CB114" s="482">
        <f t="shared" si="152"/>
        <v>0</v>
      </c>
    </row>
    <row r="115" spans="1:80" s="31" customFormat="1" ht="18.75" customHeight="1" x14ac:dyDescent="0.3">
      <c r="A115" s="483" t="s">
        <v>180</v>
      </c>
      <c r="B115" s="29" t="s">
        <v>451</v>
      </c>
      <c r="C115" s="30" t="s">
        <v>492</v>
      </c>
      <c r="D115" s="30" t="s">
        <v>493</v>
      </c>
      <c r="E115" s="1410" t="s">
        <v>969</v>
      </c>
      <c r="F115" s="30" t="s">
        <v>47</v>
      </c>
      <c r="G115" s="72">
        <f>ROUND(IF(ISERROR(VLOOKUP(D115,[1]Anual!$B$9:$ES$80,($U$1)-3,0)),0,VLOOKUP(D115,[1]Anual!$B$9:$ES$80,($U$1)-3,0)),0)</f>
        <v>0</v>
      </c>
      <c r="H115" s="658" t="e">
        <f>IF(B115="","",(VLOOKUP(B115,Família!$A:$B,2,0)))</f>
        <v>#N/A</v>
      </c>
      <c r="I115" s="30">
        <f>ROUND(IF(ISERROR(VLOOKUP(D115,[1]Anual!$B$9:$ES$80,($U$1)+5,0)),0,VLOOKUP(D115,[1]Anual!$B$9:$ES$80,($U$1)+5,0)),0)</f>
        <v>0</v>
      </c>
      <c r="J115" s="778"/>
      <c r="K115" s="30" t="str">
        <f t="shared" ref="K115:K117" si="348">IF(L115=M115,"ok",M115-L115)</f>
        <v>ok</v>
      </c>
      <c r="L115" s="153">
        <f>ROUND(IF(ISERROR(VLOOKUP(D115,[1]Anual!$B$9:$EX$80,$U$1,0)),0,VLOOKUP(D115,[1]Anual!$B$9:$EX$80,$U$1,0)),0)+J115</f>
        <v>0</v>
      </c>
      <c r="M115" s="366">
        <f>SUM(U115,AE115,AO115,AY115,BI115,BN115)</f>
        <v>0</v>
      </c>
      <c r="N115" s="368"/>
      <c r="O115" s="369"/>
      <c r="P115" s="369"/>
      <c r="Q115" s="369"/>
      <c r="R115" s="369"/>
      <c r="S115" s="369"/>
      <c r="T115" s="369"/>
      <c r="U115" s="383">
        <f t="shared" ref="U115" si="349">SUM(N115:T115)</f>
        <v>0</v>
      </c>
      <c r="V115" s="383">
        <f t="shared" si="173"/>
        <v>0</v>
      </c>
      <c r="W115" s="240">
        <f t="shared" ref="W115" si="350">$G115+U115-V115</f>
        <v>0</v>
      </c>
      <c r="X115" s="368"/>
      <c r="Y115" s="369"/>
      <c r="Z115" s="369"/>
      <c r="AA115" s="369"/>
      <c r="AB115" s="369"/>
      <c r="AC115" s="369"/>
      <c r="AD115" s="369"/>
      <c r="AE115" s="383">
        <f t="shared" ref="AE115" si="351">SUM(X115:AD115)</f>
        <v>0</v>
      </c>
      <c r="AF115" s="383">
        <f t="shared" si="176"/>
        <v>0</v>
      </c>
      <c r="AG115" s="240">
        <f t="shared" ref="AG115" si="352">$W115+AE115-AF115</f>
        <v>0</v>
      </c>
      <c r="AH115" s="819"/>
      <c r="AI115" s="369"/>
      <c r="AJ115" s="369"/>
      <c r="AK115" s="369"/>
      <c r="AL115" s="369"/>
      <c r="AM115" s="369"/>
      <c r="AN115" s="369"/>
      <c r="AO115" s="383">
        <f t="shared" ref="AO115" si="353">SUM(AH115:AN115)</f>
        <v>0</v>
      </c>
      <c r="AP115" s="383">
        <f t="shared" si="179"/>
        <v>0</v>
      </c>
      <c r="AQ115" s="240">
        <f t="shared" ref="AQ115" si="354">$AG115+AO115-AP115</f>
        <v>0</v>
      </c>
      <c r="AR115" s="368"/>
      <c r="AS115" s="369"/>
      <c r="AT115" s="369"/>
      <c r="AU115" s="369"/>
      <c r="AV115" s="369"/>
      <c r="AW115" s="369"/>
      <c r="AX115" s="369"/>
      <c r="AY115" s="383">
        <f t="shared" ref="AY115" si="355">SUM(AR115:AX115)</f>
        <v>0</v>
      </c>
      <c r="AZ115" s="383">
        <f t="shared" si="182"/>
        <v>0</v>
      </c>
      <c r="BA115" s="240">
        <f t="shared" ref="BA115" si="356">AQ115+AY115-AZ115</f>
        <v>0</v>
      </c>
      <c r="BB115" s="368"/>
      <c r="BC115" s="369"/>
      <c r="BD115" s="369"/>
      <c r="BE115" s="369"/>
      <c r="BF115" s="369"/>
      <c r="BG115" s="369"/>
      <c r="BH115" s="369"/>
      <c r="BI115" s="241">
        <f t="shared" ref="BI115" si="357">SUM(BB115:BH115)</f>
        <v>0</v>
      </c>
      <c r="BJ115" s="241">
        <f t="shared" si="185"/>
        <v>0</v>
      </c>
      <c r="BK115" s="240">
        <f t="shared" ref="BK115" si="358">$BA115+BI115-BJ115</f>
        <v>0</v>
      </c>
      <c r="BL115" s="368"/>
      <c r="BM115" s="369"/>
      <c r="BN115" s="241">
        <f t="shared" ref="BN115" si="359">SUM(BL115:BM115)</f>
        <v>0</v>
      </c>
      <c r="BO115" s="241">
        <f t="shared" si="188"/>
        <v>0</v>
      </c>
      <c r="BP115" s="240">
        <f t="shared" ref="BP115" si="360">$BK115+BN115-BO115</f>
        <v>0</v>
      </c>
      <c r="BQ115" s="1690"/>
      <c r="BR115" s="504"/>
      <c r="BS115" s="1423">
        <f>IF($C115="","",VLOOKUP($C115,'Carga People'!$C$5:$G$309,5,0))</f>
        <v>0</v>
      </c>
      <c r="BT115" s="1423">
        <f>IF($B115="","",VLOOKUP($B115,RESUMO!$A$5:$AO$34,41,0))</f>
        <v>15</v>
      </c>
      <c r="BV115" s="702">
        <f t="shared" si="146"/>
        <v>0</v>
      </c>
      <c r="BW115" s="702">
        <f t="shared" si="147"/>
        <v>0</v>
      </c>
      <c r="BX115" s="702">
        <f t="shared" si="148"/>
        <v>0</v>
      </c>
      <c r="BY115" s="702">
        <f t="shared" si="149"/>
        <v>0</v>
      </c>
      <c r="BZ115" s="702">
        <f t="shared" si="150"/>
        <v>0</v>
      </c>
      <c r="CA115" s="702">
        <f t="shared" si="151"/>
        <v>0</v>
      </c>
      <c r="CB115" s="482">
        <f t="shared" si="152"/>
        <v>0</v>
      </c>
    </row>
    <row r="116" spans="1:80" s="31" customFormat="1" ht="18.75" customHeight="1" outlineLevel="1" x14ac:dyDescent="0.3">
      <c r="A116" s="483" t="s">
        <v>180</v>
      </c>
      <c r="B116" s="716"/>
      <c r="C116" s="348"/>
      <c r="D116" s="348"/>
      <c r="E116" s="1410"/>
      <c r="F116" s="30" t="s">
        <v>47</v>
      </c>
      <c r="G116" s="72">
        <f>ROUND(IF(ISERROR(VLOOKUP(D116,[1]Anual!$B$9:$ES$80,($U$1)-3,0)),0,VLOOKUP(D116,[1]Anual!$B$9:$ES$80,($U$1)-3,0)),0)</f>
        <v>0</v>
      </c>
      <c r="H116" s="658" t="str">
        <f>IF(B116="","",(VLOOKUP(B116,Família!$A:$B,2,0)))</f>
        <v/>
      </c>
      <c r="I116" s="30">
        <f>ROUND(IF(ISERROR(VLOOKUP(D116,[1]Anual!$B$9:$ES$80,($U$1)+5,0)),0,VLOOKUP(D116,[1]Anual!$B$9:$ES$80,($U$1)+5,0)),0)</f>
        <v>0</v>
      </c>
      <c r="J116" s="778"/>
      <c r="K116" s="30" t="str">
        <f t="shared" si="348"/>
        <v>ok</v>
      </c>
      <c r="L116" s="30"/>
      <c r="M116" s="598">
        <f t="shared" ref="M116:M117" si="361">SUM(U116,AE116,AO116,AY116,BI116,BN116)</f>
        <v>0</v>
      </c>
      <c r="N116" s="369"/>
      <c r="O116" s="369"/>
      <c r="P116" s="369"/>
      <c r="Q116" s="369"/>
      <c r="R116" s="369"/>
      <c r="S116" s="369"/>
      <c r="T116" s="369"/>
      <c r="U116" s="383">
        <f t="shared" si="172"/>
        <v>0</v>
      </c>
      <c r="V116" s="383">
        <f t="shared" si="173"/>
        <v>0</v>
      </c>
      <c r="W116" s="240">
        <f t="shared" si="174"/>
        <v>0</v>
      </c>
      <c r="X116" s="368"/>
      <c r="Y116" s="369"/>
      <c r="Z116" s="369"/>
      <c r="AA116" s="369"/>
      <c r="AB116" s="369"/>
      <c r="AC116" s="369"/>
      <c r="AD116" s="369"/>
      <c r="AE116" s="383">
        <f t="shared" si="175"/>
        <v>0</v>
      </c>
      <c r="AF116" s="383">
        <f t="shared" si="176"/>
        <v>0</v>
      </c>
      <c r="AG116" s="240">
        <f t="shared" si="177"/>
        <v>0</v>
      </c>
      <c r="AH116" s="368"/>
      <c r="AI116" s="369"/>
      <c r="AJ116" s="369"/>
      <c r="AK116" s="369"/>
      <c r="AL116" s="369"/>
      <c r="AM116" s="369"/>
      <c r="AN116" s="369"/>
      <c r="AO116" s="383">
        <f t="shared" si="178"/>
        <v>0</v>
      </c>
      <c r="AP116" s="383">
        <f t="shared" si="179"/>
        <v>0</v>
      </c>
      <c r="AQ116" s="240">
        <f t="shared" si="180"/>
        <v>0</v>
      </c>
      <c r="AR116" s="368"/>
      <c r="AS116" s="369"/>
      <c r="AT116" s="369"/>
      <c r="AU116" s="369"/>
      <c r="AV116" s="369"/>
      <c r="AW116" s="369"/>
      <c r="AX116" s="369"/>
      <c r="AY116" s="383">
        <f t="shared" si="181"/>
        <v>0</v>
      </c>
      <c r="AZ116" s="383">
        <f t="shared" si="182"/>
        <v>0</v>
      </c>
      <c r="BA116" s="240">
        <f t="shared" si="183"/>
        <v>0</v>
      </c>
      <c r="BB116" s="368"/>
      <c r="BC116" s="369"/>
      <c r="BD116" s="369"/>
      <c r="BE116" s="369"/>
      <c r="BF116" s="369"/>
      <c r="BG116" s="369"/>
      <c r="BH116" s="369"/>
      <c r="BI116" s="241">
        <f t="shared" si="184"/>
        <v>0</v>
      </c>
      <c r="BJ116" s="241">
        <f t="shared" si="185"/>
        <v>0</v>
      </c>
      <c r="BK116" s="240">
        <f t="shared" si="186"/>
        <v>0</v>
      </c>
      <c r="BL116" s="368"/>
      <c r="BM116" s="369"/>
      <c r="BN116" s="241">
        <f t="shared" si="187"/>
        <v>0</v>
      </c>
      <c r="BO116" s="241">
        <f t="shared" si="188"/>
        <v>0</v>
      </c>
      <c r="BP116" s="240">
        <f t="shared" si="189"/>
        <v>0</v>
      </c>
      <c r="BQ116" s="1690"/>
      <c r="BR116" s="504"/>
      <c r="BS116" s="1423" t="str">
        <f>IF($C116="","",VLOOKUP($C116,'Carga People'!$C$5:$G$309,5,0))</f>
        <v/>
      </c>
      <c r="BT116" s="1423" t="str">
        <f>IF($B116="","",VLOOKUP($B116,RESUMO!$A$5:$AO$34,41,0))</f>
        <v/>
      </c>
      <c r="BV116" s="702">
        <f t="shared" si="146"/>
        <v>0</v>
      </c>
      <c r="BW116" s="702">
        <f t="shared" si="147"/>
        <v>0</v>
      </c>
      <c r="BX116" s="702">
        <f t="shared" si="148"/>
        <v>0</v>
      </c>
      <c r="BY116" s="702">
        <f t="shared" si="149"/>
        <v>0</v>
      </c>
      <c r="BZ116" s="702">
        <f t="shared" si="150"/>
        <v>0</v>
      </c>
      <c r="CA116" s="702">
        <f t="shared" si="151"/>
        <v>0</v>
      </c>
      <c r="CB116" s="482">
        <f t="shared" si="152"/>
        <v>0</v>
      </c>
    </row>
    <row r="117" spans="1:80" s="31" customFormat="1" ht="18.75" customHeight="1" outlineLevel="1" thickBot="1" x14ac:dyDescent="0.35">
      <c r="A117" s="484"/>
      <c r="B117" s="826"/>
      <c r="C117" s="827"/>
      <c r="D117" s="827"/>
      <c r="E117" s="1413"/>
      <c r="F117" s="33" t="s">
        <v>47</v>
      </c>
      <c r="G117" s="73">
        <f>ROUND(IF(ISERROR(VLOOKUP(D117,[1]Anual!$B$9:$ES$80,($U$1)-3,0)),0,VLOOKUP(D117,[1]Anual!$B$9:$ES$80,($U$1)-3,0)),0)</f>
        <v>0</v>
      </c>
      <c r="H117" s="658" t="str">
        <f>IF(B117="","",(VLOOKUP(B117,Família!$A:$B,2,0)))</f>
        <v/>
      </c>
      <c r="I117" s="33">
        <f>ROUND(IF(ISERROR(VLOOKUP(D117,[1]Anual!$B$9:$ES$80,($U$1)+5,0)),0,VLOOKUP(D117,[1]Anual!$B$9:$ES$80,($U$1)+5,0)),0)</f>
        <v>0</v>
      </c>
      <c r="J117" s="1396"/>
      <c r="K117" s="33" t="str">
        <f t="shared" si="348"/>
        <v>ok</v>
      </c>
      <c r="L117" s="30"/>
      <c r="M117" s="599">
        <f t="shared" si="361"/>
        <v>0</v>
      </c>
      <c r="N117" s="371"/>
      <c r="O117" s="371"/>
      <c r="P117" s="371"/>
      <c r="Q117" s="371"/>
      <c r="R117" s="371"/>
      <c r="S117" s="371"/>
      <c r="T117" s="371"/>
      <c r="U117" s="384">
        <f t="shared" si="172"/>
        <v>0</v>
      </c>
      <c r="V117" s="384">
        <f t="shared" si="173"/>
        <v>0</v>
      </c>
      <c r="W117" s="240">
        <f t="shared" si="174"/>
        <v>0</v>
      </c>
      <c r="X117" s="370"/>
      <c r="Y117" s="371"/>
      <c r="Z117" s="371"/>
      <c r="AA117" s="371"/>
      <c r="AB117" s="371"/>
      <c r="AC117" s="371"/>
      <c r="AD117" s="371"/>
      <c r="AE117" s="384">
        <f t="shared" si="175"/>
        <v>0</v>
      </c>
      <c r="AF117" s="384">
        <f t="shared" si="176"/>
        <v>0</v>
      </c>
      <c r="AG117" s="240">
        <f t="shared" si="177"/>
        <v>0</v>
      </c>
      <c r="AH117" s="370"/>
      <c r="AI117" s="371"/>
      <c r="AJ117" s="371"/>
      <c r="AK117" s="371"/>
      <c r="AL117" s="371"/>
      <c r="AM117" s="371"/>
      <c r="AN117" s="371"/>
      <c r="AO117" s="384">
        <f t="shared" si="178"/>
        <v>0</v>
      </c>
      <c r="AP117" s="384">
        <f t="shared" si="179"/>
        <v>0</v>
      </c>
      <c r="AQ117" s="240">
        <f t="shared" si="180"/>
        <v>0</v>
      </c>
      <c r="AR117" s="370"/>
      <c r="AS117" s="371"/>
      <c r="AT117" s="371"/>
      <c r="AU117" s="371"/>
      <c r="AV117" s="371"/>
      <c r="AW117" s="371"/>
      <c r="AX117" s="371"/>
      <c r="AY117" s="384">
        <f t="shared" si="181"/>
        <v>0</v>
      </c>
      <c r="AZ117" s="384">
        <f t="shared" si="182"/>
        <v>0</v>
      </c>
      <c r="BA117" s="240">
        <f t="shared" si="183"/>
        <v>0</v>
      </c>
      <c r="BB117" s="370"/>
      <c r="BC117" s="371"/>
      <c r="BD117" s="371"/>
      <c r="BE117" s="371"/>
      <c r="BF117" s="371"/>
      <c r="BG117" s="371"/>
      <c r="BH117" s="371"/>
      <c r="BI117" s="242">
        <f t="shared" si="184"/>
        <v>0</v>
      </c>
      <c r="BJ117" s="242">
        <f t="shared" si="185"/>
        <v>0</v>
      </c>
      <c r="BK117" s="240">
        <f t="shared" si="186"/>
        <v>0</v>
      </c>
      <c r="BL117" s="370"/>
      <c r="BM117" s="371"/>
      <c r="BN117" s="242">
        <f t="shared" si="187"/>
        <v>0</v>
      </c>
      <c r="BO117" s="242">
        <f t="shared" si="188"/>
        <v>0</v>
      </c>
      <c r="BP117" s="240">
        <f t="shared" si="189"/>
        <v>0</v>
      </c>
      <c r="BQ117" s="1691"/>
      <c r="BR117" s="504"/>
      <c r="BS117" s="1423" t="str">
        <f>IF($C117="","",VLOOKUP($C117,'Carga People'!$C$5:$G$309,5,0))</f>
        <v/>
      </c>
      <c r="BT117" s="1423" t="str">
        <f>IF($B117="","",VLOOKUP($B117,RESUMO!$A$5:$AO$34,41,0))</f>
        <v/>
      </c>
      <c r="BV117" s="702">
        <f t="shared" si="146"/>
        <v>0</v>
      </c>
      <c r="BW117" s="702">
        <f t="shared" si="147"/>
        <v>0</v>
      </c>
      <c r="BX117" s="702">
        <f t="shared" si="148"/>
        <v>0</v>
      </c>
      <c r="BY117" s="702">
        <f t="shared" si="149"/>
        <v>0</v>
      </c>
      <c r="BZ117" s="702">
        <f t="shared" si="150"/>
        <v>0</v>
      </c>
      <c r="CA117" s="702">
        <f t="shared" si="151"/>
        <v>0</v>
      </c>
      <c r="CB117" s="482">
        <f t="shared" si="152"/>
        <v>0</v>
      </c>
    </row>
    <row r="118" spans="1:80" ht="18.75" customHeight="1" x14ac:dyDescent="0.3">
      <c r="A118" s="34"/>
      <c r="B118" s="1568"/>
      <c r="C118" s="1569"/>
      <c r="D118" s="1570"/>
      <c r="E118" s="1570"/>
      <c r="F118" s="1570"/>
      <c r="G118" s="1571"/>
      <c r="H118" s="1570"/>
      <c r="I118" s="1570"/>
      <c r="J118" s="1570"/>
      <c r="K118" s="1570"/>
      <c r="L118" s="1572">
        <v>1</v>
      </c>
      <c r="M118" s="1573">
        <v>1</v>
      </c>
      <c r="N118" s="1574"/>
      <c r="O118" s="1574"/>
      <c r="P118" s="1574"/>
      <c r="Q118" s="1574"/>
      <c r="R118" s="1575"/>
      <c r="S118" s="1575"/>
      <c r="T118" s="1575"/>
      <c r="U118" s="1576"/>
      <c r="V118" s="1576"/>
      <c r="W118" s="1576"/>
      <c r="X118" s="1575"/>
      <c r="Y118" s="1575"/>
      <c r="Z118" s="1575"/>
      <c r="AA118" s="1575"/>
      <c r="AB118" s="1575"/>
      <c r="AC118" s="1575"/>
      <c r="AD118" s="1577"/>
      <c r="AE118" s="1578"/>
      <c r="AF118" s="1578"/>
      <c r="AG118" s="1578"/>
      <c r="AH118" s="1574"/>
      <c r="AI118" s="1579"/>
      <c r="AJ118" s="1575"/>
      <c r="AK118" s="1575"/>
      <c r="AL118" s="1575"/>
      <c r="AM118" s="1575"/>
      <c r="AN118" s="1575"/>
      <c r="AO118" s="1576"/>
      <c r="AP118" s="1576"/>
      <c r="AQ118" s="1576"/>
      <c r="AR118" s="1575"/>
      <c r="AS118" s="1575"/>
      <c r="AT118" s="1575"/>
      <c r="AU118" s="1574"/>
      <c r="AV118" s="1575"/>
      <c r="AW118" s="1575"/>
      <c r="AX118" s="1575"/>
      <c r="AY118" s="1576"/>
      <c r="AZ118" s="1576"/>
      <c r="BA118" s="1576"/>
      <c r="BB118" s="1575"/>
      <c r="BC118" s="1575"/>
      <c r="BD118" s="1575"/>
      <c r="BE118" s="1574"/>
      <c r="BF118" s="1574"/>
      <c r="BG118" s="1574"/>
      <c r="BH118" s="1574"/>
      <c r="BI118" s="1576"/>
      <c r="BJ118" s="1576"/>
      <c r="BK118" s="1576"/>
      <c r="BL118" s="1574"/>
      <c r="BM118" s="1574"/>
      <c r="BN118" s="1576"/>
      <c r="BO118" s="1576"/>
      <c r="BP118" s="1576"/>
      <c r="BQ118" s="275"/>
      <c r="BV118" s="703"/>
      <c r="BW118" s="703"/>
      <c r="BX118" s="703"/>
      <c r="BY118" s="703"/>
      <c r="BZ118" s="703"/>
      <c r="CA118" s="703"/>
      <c r="CB118" s="482"/>
    </row>
    <row r="119" spans="1:80" ht="18.75" customHeight="1" outlineLevel="1" x14ac:dyDescent="0.3">
      <c r="A119" s="34"/>
      <c r="B119" s="1594"/>
      <c r="C119" s="1595"/>
      <c r="D119" s="1596"/>
      <c r="E119" s="1596"/>
      <c r="F119" s="1596"/>
      <c r="G119" s="1596"/>
      <c r="H119" s="1596"/>
      <c r="I119" s="1596"/>
      <c r="J119" s="1596"/>
      <c r="K119" s="1596"/>
      <c r="L119" s="1640" t="s">
        <v>1254</v>
      </c>
      <c r="M119" s="1581"/>
      <c r="N119" s="1582">
        <v>1</v>
      </c>
      <c r="O119" s="1582">
        <v>1</v>
      </c>
      <c r="P119" s="1582">
        <v>1</v>
      </c>
      <c r="Q119" s="1582">
        <v>1</v>
      </c>
      <c r="R119" s="1582">
        <v>1</v>
      </c>
      <c r="S119" s="1582"/>
      <c r="T119" s="1582"/>
      <c r="U119" s="1583"/>
      <c r="V119" s="1583"/>
      <c r="W119" s="1583"/>
      <c r="X119" s="1582">
        <v>1</v>
      </c>
      <c r="Y119" s="1582">
        <v>1</v>
      </c>
      <c r="Z119" s="1582">
        <v>1</v>
      </c>
      <c r="AA119" s="1582">
        <v>1</v>
      </c>
      <c r="AB119" s="1582">
        <v>1</v>
      </c>
      <c r="AC119" s="1582"/>
      <c r="AD119" s="1582"/>
      <c r="AE119" s="1584"/>
      <c r="AF119" s="1584"/>
      <c r="AG119" s="1584"/>
      <c r="AH119" s="1582">
        <v>1</v>
      </c>
      <c r="AI119" s="1582">
        <v>1</v>
      </c>
      <c r="AJ119" s="1582">
        <v>1</v>
      </c>
      <c r="AK119" s="1582">
        <v>1</v>
      </c>
      <c r="AL119" s="1582">
        <v>1</v>
      </c>
      <c r="AM119" s="1582"/>
      <c r="AN119" s="1582"/>
      <c r="AO119" s="1583"/>
      <c r="AP119" s="1583"/>
      <c r="AQ119" s="1583"/>
      <c r="AR119" s="1582">
        <v>1</v>
      </c>
      <c r="AS119" s="1582">
        <v>1</v>
      </c>
      <c r="AT119" s="1582">
        <v>1</v>
      </c>
      <c r="AU119" s="1582">
        <v>1</v>
      </c>
      <c r="AV119" s="1582">
        <v>1</v>
      </c>
      <c r="AW119" s="1582"/>
      <c r="AX119" s="1582"/>
      <c r="AY119" s="1583"/>
      <c r="AZ119" s="1583"/>
      <c r="BA119" s="1583"/>
      <c r="BB119" s="1582">
        <v>1</v>
      </c>
      <c r="BC119" s="1582">
        <v>1</v>
      </c>
      <c r="BD119" s="1582">
        <v>1</v>
      </c>
      <c r="BE119" s="1582">
        <v>1</v>
      </c>
      <c r="BF119" s="1582">
        <v>1</v>
      </c>
      <c r="BG119" s="1582"/>
      <c r="BH119" s="1582"/>
      <c r="BI119" s="1583"/>
      <c r="BJ119" s="1583"/>
      <c r="BK119" s="1583"/>
      <c r="BL119" s="1582">
        <v>1</v>
      </c>
      <c r="BM119" s="1582">
        <v>1</v>
      </c>
      <c r="BN119" s="1583"/>
      <c r="BO119" s="1583"/>
      <c r="BP119" s="1585"/>
      <c r="BQ119" s="272"/>
      <c r="BV119" s="704"/>
      <c r="BW119" s="704"/>
      <c r="BX119" s="704"/>
      <c r="BY119" s="704"/>
      <c r="BZ119" s="704"/>
      <c r="CA119" s="704"/>
      <c r="CB119" s="482"/>
    </row>
    <row r="120" spans="1:80" ht="18.75" customHeight="1" outlineLevel="1" x14ac:dyDescent="0.3">
      <c r="A120" s="34"/>
      <c r="B120" s="1597"/>
      <c r="C120" s="1598"/>
      <c r="D120" s="1566"/>
      <c r="E120" s="1566"/>
      <c r="F120" s="1566"/>
      <c r="G120" s="1566"/>
      <c r="H120" s="1566"/>
      <c r="I120" s="1566"/>
      <c r="J120" s="1566"/>
      <c r="K120" s="1566"/>
      <c r="L120" s="1641" t="s">
        <v>1255</v>
      </c>
      <c r="M120" s="1618"/>
      <c r="N120" s="1619"/>
      <c r="O120" s="1611"/>
      <c r="P120" s="1611"/>
      <c r="Q120" s="1611"/>
      <c r="R120" s="1611"/>
      <c r="S120" s="1611"/>
      <c r="T120" s="1611"/>
      <c r="U120" s="1611"/>
      <c r="V120" s="1611"/>
      <c r="W120" s="1611"/>
      <c r="X120" s="1611"/>
      <c r="Y120" s="1611"/>
      <c r="Z120" s="1611"/>
      <c r="AA120" s="1611"/>
      <c r="AB120" s="1611"/>
      <c r="AC120" s="1611"/>
      <c r="AD120" s="1620"/>
      <c r="AE120" s="1620"/>
      <c r="AF120" s="1620"/>
      <c r="AG120" s="1620"/>
      <c r="AH120" s="1611"/>
      <c r="AI120" s="1621"/>
      <c r="AJ120" s="1611"/>
      <c r="AK120" s="1611"/>
      <c r="AL120" s="1611"/>
      <c r="AM120" s="1611"/>
      <c r="AN120" s="1611"/>
      <c r="AO120" s="1611"/>
      <c r="AP120" s="1611"/>
      <c r="AQ120" s="1611"/>
      <c r="AR120" s="1611"/>
      <c r="AS120" s="1611"/>
      <c r="AT120" s="1611"/>
      <c r="AU120" s="1611"/>
      <c r="AV120" s="1611"/>
      <c r="AW120" s="1611"/>
      <c r="AX120" s="1611"/>
      <c r="AY120" s="1611"/>
      <c r="AZ120" s="1611"/>
      <c r="BA120" s="1611"/>
      <c r="BB120" s="1611"/>
      <c r="BC120" s="1611"/>
      <c r="BD120" s="1611"/>
      <c r="BE120" s="1611"/>
      <c r="BF120" s="1611"/>
      <c r="BG120" s="1611"/>
      <c r="BH120" s="1611"/>
      <c r="BI120" s="1611"/>
      <c r="BJ120" s="1611"/>
      <c r="BK120" s="1611"/>
      <c r="BL120" s="1611"/>
      <c r="BM120" s="1611"/>
      <c r="BN120" s="1611"/>
      <c r="BO120" s="1611"/>
      <c r="BP120" s="1622"/>
      <c r="BQ120" s="272"/>
      <c r="BV120" s="704"/>
      <c r="BW120" s="704"/>
      <c r="BX120" s="704"/>
      <c r="BY120" s="704"/>
      <c r="BZ120" s="704"/>
      <c r="CA120" s="704"/>
      <c r="CB120" s="482"/>
    </row>
    <row r="121" spans="1:80" ht="18.75" customHeight="1" x14ac:dyDescent="0.3">
      <c r="A121" s="34"/>
      <c r="B121" s="1586"/>
      <c r="C121" s="440" t="s">
        <v>1258</v>
      </c>
      <c r="D121" s="351"/>
      <c r="E121" s="351"/>
      <c r="F121" s="352">
        <v>8.9600000000000009</v>
      </c>
      <c r="G121" s="351"/>
      <c r="H121" s="351"/>
      <c r="I121" s="351"/>
      <c r="J121" s="351"/>
      <c r="K121" s="352">
        <f>F122/F123</f>
        <v>8.9600000000000009</v>
      </c>
      <c r="L121" s="354" t="s">
        <v>1256</v>
      </c>
      <c r="M121" s="355">
        <f>SUM(N121:BP121)</f>
        <v>143.36000000000007</v>
      </c>
      <c r="N121" s="372"/>
      <c r="O121" s="372"/>
      <c r="P121" s="372"/>
      <c r="Q121" s="372"/>
      <c r="R121" s="372">
        <v>8.9600000000000009</v>
      </c>
      <c r="S121" s="372"/>
      <c r="T121" s="372"/>
      <c r="U121" s="372"/>
      <c r="V121" s="372"/>
      <c r="W121" s="372"/>
      <c r="X121" s="372">
        <f t="shared" ref="X121:AB121" si="362">8.96*X119</f>
        <v>8.9600000000000009</v>
      </c>
      <c r="Y121" s="372">
        <f t="shared" si="362"/>
        <v>8.9600000000000009</v>
      </c>
      <c r="Z121" s="372">
        <f t="shared" si="362"/>
        <v>8.9600000000000009</v>
      </c>
      <c r="AA121" s="372">
        <f t="shared" si="362"/>
        <v>8.9600000000000009</v>
      </c>
      <c r="AB121" s="372">
        <f t="shared" si="362"/>
        <v>8.9600000000000009</v>
      </c>
      <c r="AC121" s="372"/>
      <c r="AD121" s="372"/>
      <c r="AE121" s="372"/>
      <c r="AF121" s="372"/>
      <c r="AG121" s="372"/>
      <c r="AH121" s="372">
        <f t="shared" ref="AH121:AJ121" si="363">8.96*AH119</f>
        <v>8.9600000000000009</v>
      </c>
      <c r="AI121" s="372">
        <f t="shared" si="363"/>
        <v>8.9600000000000009</v>
      </c>
      <c r="AJ121" s="372">
        <f t="shared" si="363"/>
        <v>8.9600000000000009</v>
      </c>
      <c r="AK121" s="372">
        <f t="shared" ref="AK121:AL121" si="364">8.96*AK119</f>
        <v>8.9600000000000009</v>
      </c>
      <c r="AL121" s="372">
        <f t="shared" si="364"/>
        <v>8.9600000000000009</v>
      </c>
      <c r="AM121" s="372"/>
      <c r="AN121" s="372"/>
      <c r="AO121" s="372"/>
      <c r="AP121" s="372"/>
      <c r="AQ121" s="372"/>
      <c r="AR121" s="372">
        <f t="shared" ref="AR121:AV121" si="365">8.96*AR119</f>
        <v>8.9600000000000009</v>
      </c>
      <c r="AS121" s="372">
        <f t="shared" si="365"/>
        <v>8.9600000000000009</v>
      </c>
      <c r="AT121" s="372">
        <f t="shared" si="365"/>
        <v>8.9600000000000009</v>
      </c>
      <c r="AU121" s="372">
        <f t="shared" si="365"/>
        <v>8.9600000000000009</v>
      </c>
      <c r="AV121" s="372">
        <f t="shared" si="365"/>
        <v>8.9600000000000009</v>
      </c>
      <c r="AW121" s="372"/>
      <c r="AX121" s="372"/>
      <c r="AY121" s="372"/>
      <c r="AZ121" s="372"/>
      <c r="BA121" s="372"/>
      <c r="BB121" s="372"/>
      <c r="BC121" s="372"/>
      <c r="BD121" s="372"/>
      <c r="BE121" s="372"/>
      <c r="BF121" s="372"/>
      <c r="BG121" s="372"/>
      <c r="BH121" s="372"/>
      <c r="BI121" s="372"/>
      <c r="BJ121" s="372"/>
      <c r="BK121" s="372"/>
      <c r="BL121" s="372"/>
      <c r="BM121" s="372"/>
      <c r="BN121" s="372"/>
      <c r="BO121" s="372"/>
      <c r="BP121" s="373"/>
      <c r="BQ121" s="272"/>
      <c r="BV121" s="704"/>
      <c r="BW121" s="704"/>
      <c r="BX121" s="704"/>
      <c r="BY121" s="704"/>
      <c r="BZ121" s="704"/>
      <c r="CA121" s="704"/>
      <c r="CB121" s="482"/>
    </row>
    <row r="122" spans="1:80" ht="18.75" customHeight="1" x14ac:dyDescent="0.3">
      <c r="A122" s="34"/>
      <c r="B122" s="1586"/>
      <c r="C122" s="440" t="s">
        <v>737</v>
      </c>
      <c r="D122" s="351"/>
      <c r="E122" s="351"/>
      <c r="F122" s="352">
        <f>SUM(M121+M122+M123-M124)</f>
        <v>156.80000000000007</v>
      </c>
      <c r="G122" s="351"/>
      <c r="H122" s="351"/>
      <c r="I122" s="351"/>
      <c r="J122" s="351"/>
      <c r="K122" s="353">
        <f>M142/F122</f>
        <v>188.4885204081632</v>
      </c>
      <c r="L122" s="356" t="s">
        <v>1257</v>
      </c>
      <c r="M122" s="357">
        <f>SUM(N122:BP122)</f>
        <v>0</v>
      </c>
      <c r="N122" s="374"/>
      <c r="O122" s="374"/>
      <c r="P122" s="374"/>
      <c r="Q122" s="374"/>
      <c r="R122" s="374"/>
      <c r="S122" s="374"/>
      <c r="T122" s="374"/>
      <c r="U122" s="374"/>
      <c r="V122" s="374"/>
      <c r="W122" s="374"/>
      <c r="X122" s="374"/>
      <c r="Y122" s="374"/>
      <c r="Z122" s="374"/>
      <c r="AA122" s="374"/>
      <c r="AB122" s="374"/>
      <c r="AC122" s="374"/>
      <c r="AD122" s="374"/>
      <c r="AE122" s="374"/>
      <c r="AF122" s="374"/>
      <c r="AG122" s="374"/>
      <c r="AH122" s="374"/>
      <c r="AI122" s="374"/>
      <c r="AJ122" s="374"/>
      <c r="AK122" s="374"/>
      <c r="AL122" s="374"/>
      <c r="AM122" s="374"/>
      <c r="AN122" s="374"/>
      <c r="AO122" s="374"/>
      <c r="AP122" s="374"/>
      <c r="AQ122" s="374"/>
      <c r="AR122" s="374"/>
      <c r="AS122" s="374"/>
      <c r="AT122" s="374"/>
      <c r="AU122" s="374"/>
      <c r="AV122" s="374"/>
      <c r="AW122" s="751"/>
      <c r="AX122" s="751"/>
      <c r="AY122" s="751"/>
      <c r="AZ122" s="751"/>
      <c r="BA122" s="751"/>
      <c r="BB122" s="374"/>
      <c r="BC122" s="374"/>
      <c r="BD122" s="374"/>
      <c r="BE122" s="374"/>
      <c r="BF122" s="374"/>
      <c r="BG122" s="374"/>
      <c r="BH122" s="374"/>
      <c r="BI122" s="374"/>
      <c r="BJ122" s="374"/>
      <c r="BK122" s="374"/>
      <c r="BL122" s="374"/>
      <c r="BM122" s="374"/>
      <c r="BN122" s="374"/>
      <c r="BO122" s="374"/>
      <c r="BP122" s="375"/>
      <c r="BQ122" s="272"/>
      <c r="BV122" s="704"/>
      <c r="BW122" s="704"/>
      <c r="BX122" s="704"/>
      <c r="BY122" s="704"/>
      <c r="BZ122" s="704"/>
      <c r="CA122" s="704"/>
      <c r="CB122" s="482"/>
    </row>
    <row r="123" spans="1:80" ht="18.75" customHeight="1" x14ac:dyDescent="0.3">
      <c r="A123" s="34"/>
      <c r="B123" s="1586"/>
      <c r="C123" s="440" t="s">
        <v>738</v>
      </c>
      <c r="D123" s="351"/>
      <c r="E123" s="351"/>
      <c r="F123" s="352">
        <f>SUM(N125:BO125)/F121</f>
        <v>17.500000000000007</v>
      </c>
      <c r="G123" s="351"/>
      <c r="H123" s="351"/>
      <c r="I123" s="351"/>
      <c r="J123" s="351"/>
      <c r="K123" s="353">
        <f>COUNT(N121:BP121)</f>
        <v>16</v>
      </c>
      <c r="L123" s="1642" t="s">
        <v>130</v>
      </c>
      <c r="M123" s="1591">
        <f>SUM(N123:BP123)</f>
        <v>13.440000000000001</v>
      </c>
      <c r="N123" s="1588"/>
      <c r="O123" s="1588"/>
      <c r="P123" s="1588"/>
      <c r="Q123" s="1588"/>
      <c r="R123" s="1588"/>
      <c r="S123" s="1588"/>
      <c r="T123" s="1588"/>
      <c r="U123" s="1588"/>
      <c r="V123" s="1588"/>
      <c r="W123" s="1588"/>
      <c r="X123" s="1588"/>
      <c r="Y123" s="1588"/>
      <c r="Z123" s="1588"/>
      <c r="AA123" s="1588"/>
      <c r="AB123" s="1588"/>
      <c r="AC123" s="1588">
        <f>8.96*75%</f>
        <v>6.7200000000000006</v>
      </c>
      <c r="AD123" s="1588"/>
      <c r="AE123" s="1588"/>
      <c r="AF123" s="1588"/>
      <c r="AG123" s="1588"/>
      <c r="AH123" s="1588"/>
      <c r="AI123" s="1588"/>
      <c r="AJ123" s="1588"/>
      <c r="AK123" s="1588"/>
      <c r="AL123" s="1588"/>
      <c r="AM123" s="1588">
        <f>8.96*75%</f>
        <v>6.7200000000000006</v>
      </c>
      <c r="AN123" s="1588"/>
      <c r="AO123" s="1588"/>
      <c r="AP123" s="1588"/>
      <c r="AQ123" s="1588"/>
      <c r="AR123" s="1588"/>
      <c r="AS123" s="1588"/>
      <c r="AT123" s="1588"/>
      <c r="AU123" s="1588"/>
      <c r="AV123" s="1588"/>
      <c r="AW123" s="1588"/>
      <c r="AX123" s="1588"/>
      <c r="AY123" s="1588"/>
      <c r="AZ123" s="1588"/>
      <c r="BA123" s="1588"/>
      <c r="BB123" s="1588"/>
      <c r="BC123" s="1588"/>
      <c r="BD123" s="1588"/>
      <c r="BE123" s="1588"/>
      <c r="BF123" s="1601"/>
      <c r="BG123" s="1601"/>
      <c r="BH123" s="1601"/>
      <c r="BI123" s="1601"/>
      <c r="BJ123" s="1601"/>
      <c r="BK123" s="1601"/>
      <c r="BL123" s="1601"/>
      <c r="BM123" s="1601"/>
      <c r="BN123" s="1601"/>
      <c r="BO123" s="1601"/>
      <c r="BP123" s="1602"/>
      <c r="BQ123" s="272"/>
      <c r="BV123" s="704"/>
      <c r="BW123" s="704"/>
      <c r="BX123" s="704"/>
      <c r="BY123" s="704"/>
      <c r="BZ123" s="704"/>
      <c r="CA123" s="704"/>
      <c r="CB123" s="482"/>
    </row>
    <row r="124" spans="1:80" ht="18.75" customHeight="1" x14ac:dyDescent="0.3">
      <c r="A124" s="34"/>
      <c r="B124" s="1587"/>
      <c r="C124" s="444" t="s">
        <v>133</v>
      </c>
      <c r="D124" s="362"/>
      <c r="E124" s="362"/>
      <c r="F124" s="363">
        <f>M124/F121</f>
        <v>0</v>
      </c>
      <c r="G124" s="362"/>
      <c r="H124" s="362"/>
      <c r="I124" s="362"/>
      <c r="J124" s="362"/>
      <c r="K124" s="364"/>
      <c r="L124" s="1643" t="s">
        <v>131</v>
      </c>
      <c r="M124" s="1593">
        <f>SUM(N124:BP124)</f>
        <v>0</v>
      </c>
      <c r="N124" s="1589"/>
      <c r="O124" s="1589"/>
      <c r="P124" s="1589"/>
      <c r="Q124" s="1589"/>
      <c r="R124" s="1589"/>
      <c r="S124" s="1589"/>
      <c r="T124" s="1589"/>
      <c r="U124" s="1589"/>
      <c r="V124" s="1589"/>
      <c r="W124" s="1589"/>
      <c r="X124" s="1589"/>
      <c r="Y124" s="1589"/>
      <c r="Z124" s="1589"/>
      <c r="AA124" s="1589"/>
      <c r="AB124" s="1589"/>
      <c r="AC124" s="1589"/>
      <c r="AD124" s="1589"/>
      <c r="AE124" s="1589"/>
      <c r="AF124" s="1589"/>
      <c r="AG124" s="1589"/>
      <c r="AH124" s="1589"/>
      <c r="AI124" s="1589"/>
      <c r="AJ124" s="1589"/>
      <c r="AK124" s="1589"/>
      <c r="AL124" s="1589"/>
      <c r="AM124" s="1589"/>
      <c r="AN124" s="1589"/>
      <c r="AO124" s="1589"/>
      <c r="AP124" s="1589"/>
      <c r="AQ124" s="1589"/>
      <c r="AR124" s="1589"/>
      <c r="AS124" s="1589"/>
      <c r="AT124" s="1589"/>
      <c r="AU124" s="1589"/>
      <c r="AV124" s="1589"/>
      <c r="AW124" s="1589"/>
      <c r="AX124" s="1589"/>
      <c r="AY124" s="1589"/>
      <c r="AZ124" s="1589"/>
      <c r="BA124" s="1589"/>
      <c r="BB124" s="1589"/>
      <c r="BC124" s="1589"/>
      <c r="BD124" s="1589"/>
      <c r="BE124" s="1589"/>
      <c r="BF124" s="1604"/>
      <c r="BG124" s="1604"/>
      <c r="BH124" s="1604"/>
      <c r="BI124" s="1604"/>
      <c r="BJ124" s="1604"/>
      <c r="BK124" s="1604"/>
      <c r="BL124" s="1604"/>
      <c r="BM124" s="1604"/>
      <c r="BN124" s="1604"/>
      <c r="BO124" s="1604"/>
      <c r="BP124" s="1605"/>
      <c r="BQ124" s="272"/>
      <c r="BV124" s="704"/>
      <c r="BW124" s="704"/>
      <c r="BX124" s="704"/>
      <c r="BY124" s="704"/>
      <c r="BZ124" s="704"/>
      <c r="CA124" s="704"/>
      <c r="CB124" s="482"/>
    </row>
    <row r="125" spans="1:80" ht="15.75" customHeight="1" x14ac:dyDescent="0.3">
      <c r="A125" s="34"/>
      <c r="B125" s="445"/>
      <c r="C125" s="441" t="s">
        <v>157</v>
      </c>
      <c r="D125" s="40"/>
      <c r="E125" s="40"/>
      <c r="F125" s="1688" t="s">
        <v>93</v>
      </c>
      <c r="G125" s="1688"/>
      <c r="H125" s="1688"/>
      <c r="I125" s="1688"/>
      <c r="J125" s="1688"/>
      <c r="K125" s="1688"/>
      <c r="L125" s="1688"/>
      <c r="M125" s="41"/>
      <c r="N125" s="279">
        <f t="shared" ref="N125:T125" si="366">N121+N122+N123-N124</f>
        <v>0</v>
      </c>
      <c r="O125" s="280">
        <f t="shared" si="366"/>
        <v>0</v>
      </c>
      <c r="P125" s="280">
        <f t="shared" si="366"/>
        <v>0</v>
      </c>
      <c r="Q125" s="280">
        <f t="shared" si="366"/>
        <v>0</v>
      </c>
      <c r="R125" s="280">
        <f t="shared" si="366"/>
        <v>8.9600000000000009</v>
      </c>
      <c r="S125" s="280">
        <f t="shared" si="366"/>
        <v>0</v>
      </c>
      <c r="T125" s="281">
        <f t="shared" si="366"/>
        <v>0</v>
      </c>
      <c r="U125" s="282"/>
      <c r="V125" s="282"/>
      <c r="W125" s="282"/>
      <c r="X125" s="280">
        <f>X121+X122+X123-X124</f>
        <v>8.9600000000000009</v>
      </c>
      <c r="Y125" s="280">
        <f>Y121+Y122+Y123-Y124</f>
        <v>8.9600000000000009</v>
      </c>
      <c r="Z125" s="280">
        <f t="shared" ref="Z125:AD125" si="367">Z121+Z122+Z123-Z124</f>
        <v>8.9600000000000009</v>
      </c>
      <c r="AA125" s="280">
        <f t="shared" si="367"/>
        <v>8.9600000000000009</v>
      </c>
      <c r="AB125" s="280">
        <f t="shared" si="367"/>
        <v>8.9600000000000009</v>
      </c>
      <c r="AC125" s="280">
        <f t="shared" si="367"/>
        <v>6.7200000000000006</v>
      </c>
      <c r="AD125" s="280">
        <f t="shared" si="367"/>
        <v>0</v>
      </c>
      <c r="AE125" s="282"/>
      <c r="AF125" s="282"/>
      <c r="AG125" s="282"/>
      <c r="AH125" s="280">
        <f t="shared" ref="AH125:AN125" si="368">AH121+AH122+AH123-AH124</f>
        <v>8.9600000000000009</v>
      </c>
      <c r="AI125" s="280">
        <f t="shared" si="368"/>
        <v>8.9600000000000009</v>
      </c>
      <c r="AJ125" s="280">
        <f t="shared" si="368"/>
        <v>8.9600000000000009</v>
      </c>
      <c r="AK125" s="280">
        <f t="shared" si="368"/>
        <v>8.9600000000000009</v>
      </c>
      <c r="AL125" s="280">
        <f t="shared" si="368"/>
        <v>8.9600000000000009</v>
      </c>
      <c r="AM125" s="280">
        <f t="shared" si="368"/>
        <v>6.7200000000000006</v>
      </c>
      <c r="AN125" s="281">
        <f t="shared" si="368"/>
        <v>0</v>
      </c>
      <c r="AO125" s="282"/>
      <c r="AP125" s="282"/>
      <c r="AQ125" s="282"/>
      <c r="AR125" s="280">
        <f t="shared" ref="AR125:AX125" si="369">AR121+AR122+AR123-AR124</f>
        <v>8.9600000000000009</v>
      </c>
      <c r="AS125" s="280">
        <f t="shared" si="369"/>
        <v>8.9600000000000009</v>
      </c>
      <c r="AT125" s="280">
        <f t="shared" si="369"/>
        <v>8.9600000000000009</v>
      </c>
      <c r="AU125" s="280">
        <f t="shared" si="369"/>
        <v>8.9600000000000009</v>
      </c>
      <c r="AV125" s="280">
        <f t="shared" si="369"/>
        <v>8.9600000000000009</v>
      </c>
      <c r="AW125" s="280">
        <f t="shared" si="369"/>
        <v>0</v>
      </c>
      <c r="AX125" s="281">
        <f t="shared" si="369"/>
        <v>0</v>
      </c>
      <c r="AY125" s="282"/>
      <c r="AZ125" s="282"/>
      <c r="BA125" s="282"/>
      <c r="BB125" s="280">
        <f t="shared" ref="BB125:BH125" si="370">BB121+BB122+BB123-BB124</f>
        <v>0</v>
      </c>
      <c r="BC125" s="280">
        <f t="shared" si="370"/>
        <v>0</v>
      </c>
      <c r="BD125" s="280">
        <f t="shared" si="370"/>
        <v>0</v>
      </c>
      <c r="BE125" s="280">
        <f t="shared" si="370"/>
        <v>0</v>
      </c>
      <c r="BF125" s="280">
        <f t="shared" si="370"/>
        <v>0</v>
      </c>
      <c r="BG125" s="280">
        <f t="shared" si="370"/>
        <v>0</v>
      </c>
      <c r="BH125" s="281">
        <f t="shared" si="370"/>
        <v>0</v>
      </c>
      <c r="BI125" s="282"/>
      <c r="BJ125" s="282"/>
      <c r="BK125" s="283"/>
      <c r="BL125" s="280">
        <f t="shared" ref="BL125:BM125" si="371">BL121+BL122+BL123-BL124</f>
        <v>0</v>
      </c>
      <c r="BM125" s="280">
        <f t="shared" si="371"/>
        <v>0</v>
      </c>
      <c r="BN125" s="282"/>
      <c r="BO125" s="282"/>
      <c r="BP125" s="283"/>
      <c r="BQ125" s="198"/>
      <c r="BV125" s="704"/>
      <c r="BW125" s="704"/>
      <c r="BX125" s="704"/>
      <c r="BY125" s="704"/>
      <c r="BZ125" s="704"/>
      <c r="CA125" s="704"/>
      <c r="CB125" s="482"/>
    </row>
    <row r="126" spans="1:80" ht="15.75" customHeight="1" x14ac:dyDescent="0.3">
      <c r="A126" s="34"/>
      <c r="B126" s="38"/>
      <c r="C126" s="7"/>
      <c r="D126" s="35"/>
      <c r="E126" s="35"/>
      <c r="F126" s="35"/>
      <c r="G126" s="67"/>
      <c r="H126" s="35"/>
      <c r="I126" s="35"/>
      <c r="J126" s="35"/>
      <c r="K126" s="35"/>
      <c r="L126" s="9">
        <v>1</v>
      </c>
      <c r="M126" s="35">
        <v>1</v>
      </c>
      <c r="N126" s="178"/>
      <c r="O126" s="178"/>
      <c r="P126" s="178"/>
      <c r="Q126" s="178"/>
      <c r="R126" s="178"/>
      <c r="S126" s="178"/>
      <c r="T126" s="178"/>
      <c r="U126" s="271"/>
      <c r="V126" s="271"/>
      <c r="W126" s="271"/>
      <c r="X126" s="178"/>
      <c r="Y126" s="178"/>
      <c r="Z126" s="178"/>
      <c r="AA126" s="178"/>
      <c r="AB126" s="178"/>
      <c r="AC126" s="178"/>
      <c r="AD126" s="178"/>
      <c r="AE126" s="271"/>
      <c r="AF126" s="271"/>
      <c r="AG126" s="271"/>
      <c r="AH126" s="178"/>
      <c r="AI126" s="178"/>
      <c r="AJ126" s="178"/>
      <c r="AK126" s="178"/>
      <c r="AL126" s="178"/>
      <c r="AM126" s="178"/>
      <c r="AN126" s="178"/>
      <c r="AO126" s="271"/>
      <c r="AP126" s="271"/>
      <c r="AQ126" s="271"/>
      <c r="AR126" s="178"/>
      <c r="AS126" s="178"/>
      <c r="AT126" s="178"/>
      <c r="AU126" s="178"/>
      <c r="AV126" s="178"/>
      <c r="AW126" s="178"/>
      <c r="AX126" s="178"/>
      <c r="AY126" s="271"/>
      <c r="AZ126" s="271"/>
      <c r="BA126" s="271"/>
      <c r="BB126" s="178"/>
      <c r="BC126" s="178"/>
      <c r="BD126" s="178"/>
      <c r="BE126" s="178"/>
      <c r="BF126" s="178"/>
      <c r="BG126" s="178"/>
      <c r="BH126" s="178"/>
      <c r="BI126" s="271"/>
      <c r="BJ126" s="271"/>
      <c r="BK126" s="271"/>
      <c r="BL126" s="178"/>
      <c r="BM126" s="178"/>
      <c r="BN126" s="271"/>
      <c r="BO126" s="271"/>
      <c r="BP126" s="271"/>
      <c r="BQ126" s="272"/>
      <c r="BV126" s="705"/>
      <c r="BW126" s="705"/>
      <c r="BX126" s="705"/>
      <c r="BY126" s="705"/>
      <c r="BZ126" s="705"/>
      <c r="CA126" s="705"/>
      <c r="CB126" s="482"/>
    </row>
    <row r="127" spans="1:80" ht="17.25" customHeight="1" x14ac:dyDescent="0.3">
      <c r="A127" s="34"/>
      <c r="B127" s="1717" t="s">
        <v>92</v>
      </c>
      <c r="C127" s="1665">
        <v>205</v>
      </c>
      <c r="D127" s="43">
        <f>C127</f>
        <v>205</v>
      </c>
      <c r="E127" s="43">
        <v>1</v>
      </c>
      <c r="F127" s="766" t="s">
        <v>315</v>
      </c>
      <c r="G127" s="760"/>
      <c r="H127" s="43" t="e">
        <f>VLOOKUP(F127,[1]Anual!$BC$117:$BH$144,5,0)</f>
        <v>#N/A</v>
      </c>
      <c r="I127" s="43"/>
      <c r="J127" s="43"/>
      <c r="K127" s="43">
        <f>M127-L127</f>
        <v>204</v>
      </c>
      <c r="L127" s="43">
        <f>ROUND(SUM(L7:L10),0)</f>
        <v>8127</v>
      </c>
      <c r="M127" s="44">
        <f t="shared" ref="M127:M140" si="372">ROUND(SUM(N127:T127,X127:AD127,AH127:AN127,AR127:AX127,BB127:BH127,BL127:BM127),0)</f>
        <v>8331</v>
      </c>
      <c r="N127" s="45">
        <f>$D$144*N144</f>
        <v>0</v>
      </c>
      <c r="O127" s="46">
        <f>$D$144*O144</f>
        <v>0</v>
      </c>
      <c r="P127" s="46">
        <f>$D$144*P144</f>
        <v>0</v>
      </c>
      <c r="Q127" s="47">
        <f>$D$144*Q144</f>
        <v>0</v>
      </c>
      <c r="R127" s="1543">
        <f t="shared" ref="R127:BM127" si="373">$D$144*R144</f>
        <v>519.97647058823543</v>
      </c>
      <c r="S127" s="47">
        <f t="shared" si="373"/>
        <v>0</v>
      </c>
      <c r="T127" s="268">
        <f t="shared" si="373"/>
        <v>0</v>
      </c>
      <c r="U127" s="252">
        <f>ROUND(SUM(U7:U12),0)</f>
        <v>520</v>
      </c>
      <c r="V127" s="253">
        <f>ROUND(SUM(V7:V12),0)</f>
        <v>0</v>
      </c>
      <c r="W127" s="258">
        <f>ROUND(SUM(W7:W12),0)</f>
        <v>520</v>
      </c>
      <c r="X127" s="1542">
        <f t="shared" si="373"/>
        <v>542.26702317290574</v>
      </c>
      <c r="Y127" s="1543">
        <f t="shared" si="373"/>
        <v>436.66096256684506</v>
      </c>
      <c r="Z127" s="1543">
        <f t="shared" si="373"/>
        <v>111.38333333333362</v>
      </c>
      <c r="AA127" s="1543">
        <f t="shared" si="373"/>
        <v>368.25454545454556</v>
      </c>
      <c r="AB127" s="1543">
        <f>$D$144*AB144</f>
        <v>193.14581105169361</v>
      </c>
      <c r="AC127" s="47">
        <f t="shared" si="373"/>
        <v>350.18823529411776</v>
      </c>
      <c r="AD127" s="268">
        <f t="shared" si="373"/>
        <v>0</v>
      </c>
      <c r="AE127" s="252">
        <f>ROUND(SUM(AE7:AE12),0)</f>
        <v>2001</v>
      </c>
      <c r="AF127" s="253">
        <f>ROUND(SUM(AF7:AF12),0)</f>
        <v>0</v>
      </c>
      <c r="AG127" s="258">
        <f>ROUND(SUM(AG7:AG12),0)</f>
        <v>2521</v>
      </c>
      <c r="AH127" s="46">
        <f t="shared" si="373"/>
        <v>390.61818181818194</v>
      </c>
      <c r="AI127" s="47">
        <f t="shared" si="373"/>
        <v>354.27727272727282</v>
      </c>
      <c r="AJ127" s="47">
        <f t="shared" si="373"/>
        <v>408.97265087853367</v>
      </c>
      <c r="AK127" s="47">
        <f t="shared" si="373"/>
        <v>809.38823529411786</v>
      </c>
      <c r="AL127" s="47">
        <f t="shared" si="373"/>
        <v>809.38823529411786</v>
      </c>
      <c r="AM127" s="47">
        <f t="shared" si="373"/>
        <v>798.77647058823538</v>
      </c>
      <c r="AN127" s="268">
        <f t="shared" si="373"/>
        <v>0</v>
      </c>
      <c r="AO127" s="252">
        <f>ROUND(SUM(AO7:AO12),0)</f>
        <v>3571</v>
      </c>
      <c r="AP127" s="253">
        <f>ROUND(SUM(AP7:AP12),0)</f>
        <v>0</v>
      </c>
      <c r="AQ127" s="258">
        <f>ROUND(SUM(AQ7:AQ12),0)</f>
        <v>6092</v>
      </c>
      <c r="AR127" s="46">
        <f t="shared" si="373"/>
        <v>563.38823529411775</v>
      </c>
      <c r="AS127" s="47">
        <f t="shared" si="373"/>
        <v>405.52727272727299</v>
      </c>
      <c r="AT127" s="47">
        <f t="shared" si="373"/>
        <v>141.67394957983231</v>
      </c>
      <c r="AU127" s="47">
        <f t="shared" si="373"/>
        <v>563.38823529411775</v>
      </c>
      <c r="AV127" s="47">
        <f t="shared" si="373"/>
        <v>563.38823529411775</v>
      </c>
      <c r="AW127" s="47">
        <f t="shared" si="373"/>
        <v>0</v>
      </c>
      <c r="AX127" s="268">
        <f t="shared" si="373"/>
        <v>0</v>
      </c>
      <c r="AY127" s="252">
        <f>ROUND(SUM(AY7:AY12),0)</f>
        <v>2237</v>
      </c>
      <c r="AZ127" s="253">
        <f>ROUND(SUM(AZ7:AZ12),0)</f>
        <v>0</v>
      </c>
      <c r="BA127" s="258">
        <f>ROUND(SUM(BA7:BA12),0)</f>
        <v>8329</v>
      </c>
      <c r="BB127" s="46">
        <f t="shared" si="373"/>
        <v>0</v>
      </c>
      <c r="BC127" s="47">
        <f t="shared" si="373"/>
        <v>0</v>
      </c>
      <c r="BD127" s="47">
        <f t="shared" si="373"/>
        <v>0</v>
      </c>
      <c r="BE127" s="47">
        <f t="shared" si="373"/>
        <v>0</v>
      </c>
      <c r="BF127" s="47">
        <f t="shared" si="373"/>
        <v>0</v>
      </c>
      <c r="BG127" s="47">
        <f t="shared" si="373"/>
        <v>0</v>
      </c>
      <c r="BH127" s="80">
        <f t="shared" si="373"/>
        <v>0</v>
      </c>
      <c r="BI127" s="252">
        <f>ROUND(SUM(BI7:BI12),0)</f>
        <v>0</v>
      </c>
      <c r="BJ127" s="253">
        <f>ROUND(SUM(BJ7:BJ12),0)</f>
        <v>0</v>
      </c>
      <c r="BK127" s="258">
        <f>ROUND(SUM(BK7:BK12),0)</f>
        <v>8329</v>
      </c>
      <c r="BL127" s="80">
        <f t="shared" si="373"/>
        <v>0</v>
      </c>
      <c r="BM127" s="80">
        <f t="shared" si="373"/>
        <v>0</v>
      </c>
      <c r="BN127" s="252">
        <f>ROUND(SUM(BN7:BN12),0)</f>
        <v>0</v>
      </c>
      <c r="BO127" s="253">
        <f>ROUND(SUM(BO7:BO12),0)</f>
        <v>0</v>
      </c>
      <c r="BP127" s="258">
        <f>ROUND(SUM(BP7:BP12),0)</f>
        <v>8329</v>
      </c>
      <c r="BQ127" s="197"/>
      <c r="BR127" s="507"/>
      <c r="BV127" s="702">
        <f t="shared" si="146"/>
        <v>519.97647058823543</v>
      </c>
      <c r="BW127" s="702">
        <f t="shared" si="147"/>
        <v>2001.8999108734413</v>
      </c>
      <c r="BX127" s="702">
        <f t="shared" si="148"/>
        <v>3571.4210466004597</v>
      </c>
      <c r="BY127" s="702">
        <f t="shared" si="149"/>
        <v>2237.3659281894584</v>
      </c>
      <c r="BZ127" s="702">
        <f t="shared" si="150"/>
        <v>0</v>
      </c>
      <c r="CA127" s="702">
        <f t="shared" si="151"/>
        <v>0</v>
      </c>
      <c r="CB127" s="482">
        <f t="shared" si="152"/>
        <v>-0.33664374840554956</v>
      </c>
    </row>
    <row r="128" spans="1:80" ht="15.6" x14ac:dyDescent="0.3">
      <c r="A128" s="34"/>
      <c r="B128" s="1718"/>
      <c r="C128" s="454">
        <v>165</v>
      </c>
      <c r="D128" s="35">
        <f t="shared" ref="D128:D141" si="374">C128</f>
        <v>165</v>
      </c>
      <c r="E128" s="35"/>
      <c r="F128" s="767" t="s">
        <v>374</v>
      </c>
      <c r="G128" s="761"/>
      <c r="H128" s="35" t="e">
        <f>VLOOKUP(F128,[1]Anual!$BC$117:$BH$144,5,0)</f>
        <v>#N/A</v>
      </c>
      <c r="I128" s="35"/>
      <c r="J128" s="35"/>
      <c r="K128" s="35">
        <f t="shared" ref="K128" si="375">M128-L128</f>
        <v>0</v>
      </c>
      <c r="L128" s="35">
        <f>ROUND(SUM(L11:L16),0)</f>
        <v>0</v>
      </c>
      <c r="M128" s="49">
        <f t="shared" si="372"/>
        <v>0</v>
      </c>
      <c r="N128" s="391"/>
      <c r="O128" s="392"/>
      <c r="P128" s="392"/>
      <c r="Q128" s="392"/>
      <c r="R128" s="392"/>
      <c r="S128" s="392"/>
      <c r="T128" s="398"/>
      <c r="U128" s="395">
        <f>ROUND(SUM(U11:U16),0)</f>
        <v>0</v>
      </c>
      <c r="V128" s="396">
        <f>ROUND(SUM(V11:V16),0)</f>
        <v>0</v>
      </c>
      <c r="W128" s="397">
        <f>ROUND(SUM(W11:W16),0)</f>
        <v>0</v>
      </c>
      <c r="X128" s="392"/>
      <c r="Y128" s="392"/>
      <c r="Z128" s="392"/>
      <c r="AA128" s="392"/>
      <c r="AB128" s="392"/>
      <c r="AC128" s="392"/>
      <c r="AD128" s="398"/>
      <c r="AE128" s="395">
        <f>ROUND(SUM(AE11:AE16),0)</f>
        <v>0</v>
      </c>
      <c r="AF128" s="396">
        <f>ROUND(SUM(AF11:AF16),0)</f>
        <v>0</v>
      </c>
      <c r="AG128" s="397">
        <f>ROUND(SUM(AG11:AG16),0)</f>
        <v>0</v>
      </c>
      <c r="AH128" s="392"/>
      <c r="AI128" s="392"/>
      <c r="AJ128" s="392"/>
      <c r="AK128" s="392"/>
      <c r="AL128" s="392"/>
      <c r="AM128" s="392"/>
      <c r="AN128" s="398"/>
      <c r="AO128" s="395">
        <f>ROUND(SUM(AO11:AO16),0)</f>
        <v>0</v>
      </c>
      <c r="AP128" s="396">
        <f>ROUND(SUM(AP11:AP16),0)</f>
        <v>0</v>
      </c>
      <c r="AQ128" s="397">
        <f>ROUND(SUM(AQ11:AQ16),0)</f>
        <v>0</v>
      </c>
      <c r="AR128" s="392"/>
      <c r="AS128" s="392"/>
      <c r="AT128" s="392"/>
      <c r="AU128" s="392"/>
      <c r="AV128" s="392"/>
      <c r="AW128" s="392"/>
      <c r="AX128" s="398"/>
      <c r="AY128" s="395">
        <f>ROUND(SUM(AY11:AY16),0)</f>
        <v>0</v>
      </c>
      <c r="AZ128" s="396">
        <f>ROUND(SUM(AZ11:AZ16),0)</f>
        <v>0</v>
      </c>
      <c r="BA128" s="397">
        <f>ROUND(SUM(BA11:BA16),0)</f>
        <v>0</v>
      </c>
      <c r="BB128" s="392"/>
      <c r="BC128" s="392"/>
      <c r="BD128" s="392"/>
      <c r="BE128" s="393"/>
      <c r="BF128" s="393"/>
      <c r="BG128" s="393"/>
      <c r="BH128" s="394"/>
      <c r="BI128" s="395">
        <f>ROUND(SUM(BI11:BI16),0)</f>
        <v>0</v>
      </c>
      <c r="BJ128" s="396">
        <f>ROUND(SUM(BJ11:BJ16),0)</f>
        <v>0</v>
      </c>
      <c r="BK128" s="397">
        <f>ROUND(SUM(BK11:BK16),0)</f>
        <v>0</v>
      </c>
      <c r="BL128" s="393"/>
      <c r="BM128" s="394"/>
      <c r="BN128" s="395">
        <f>ROUND(SUM(BN11:BN16),0)</f>
        <v>0</v>
      </c>
      <c r="BO128" s="396">
        <f>ROUND(SUM(BO11:BO16),0)</f>
        <v>0</v>
      </c>
      <c r="BP128" s="397">
        <f>ROUND(SUM(BP11:BP16),0)</f>
        <v>0</v>
      </c>
      <c r="BQ128" s="197"/>
      <c r="BR128" s="507"/>
      <c r="BV128" s="702">
        <f t="shared" si="146"/>
        <v>0</v>
      </c>
      <c r="BW128" s="702">
        <f t="shared" si="147"/>
        <v>0</v>
      </c>
      <c r="BX128" s="702">
        <f t="shared" si="148"/>
        <v>0</v>
      </c>
      <c r="BY128" s="702">
        <f t="shared" si="149"/>
        <v>0</v>
      </c>
      <c r="BZ128" s="702">
        <f t="shared" si="150"/>
        <v>0</v>
      </c>
      <c r="CA128" s="702">
        <f t="shared" si="151"/>
        <v>0</v>
      </c>
      <c r="CB128" s="482">
        <f t="shared" si="152"/>
        <v>0</v>
      </c>
    </row>
    <row r="129" spans="1:80" ht="15.6" x14ac:dyDescent="0.3">
      <c r="A129" s="34"/>
      <c r="B129" s="1718"/>
      <c r="C129" s="454">
        <v>200</v>
      </c>
      <c r="D129" s="35">
        <f t="shared" si="374"/>
        <v>200</v>
      </c>
      <c r="E129" s="35">
        <v>1</v>
      </c>
      <c r="F129" s="767" t="s">
        <v>316</v>
      </c>
      <c r="G129" s="761"/>
      <c r="H129" s="35" t="e">
        <f>VLOOKUP(F129,[1]Anual!$BC$117:$BH$144,5,0)</f>
        <v>#N/A</v>
      </c>
      <c r="I129" s="35"/>
      <c r="J129" s="35"/>
      <c r="K129" s="35">
        <f t="shared" ref="K129:K142" si="376">M129-L129</f>
        <v>0</v>
      </c>
      <c r="L129" s="35">
        <f>ROUND(SUM(L17:L22),0)</f>
        <v>0</v>
      </c>
      <c r="M129" s="49">
        <f t="shared" si="372"/>
        <v>0</v>
      </c>
      <c r="N129" s="391"/>
      <c r="O129" s="392"/>
      <c r="P129" s="392"/>
      <c r="Q129" s="392"/>
      <c r="R129" s="392"/>
      <c r="S129" s="392"/>
      <c r="T129" s="398"/>
      <c r="U129" s="395">
        <f>ROUND(SUM(U17:U22),0)</f>
        <v>0</v>
      </c>
      <c r="V129" s="396">
        <f>ROUND(SUM(V17:V22),0)</f>
        <v>0</v>
      </c>
      <c r="W129" s="397">
        <f>ROUND(SUM(W17:W22),0)</f>
        <v>0</v>
      </c>
      <c r="X129" s="392"/>
      <c r="Y129" s="392"/>
      <c r="Z129" s="392"/>
      <c r="AA129" s="392"/>
      <c r="AB129" s="392"/>
      <c r="AC129" s="392"/>
      <c r="AD129" s="398"/>
      <c r="AE129" s="395">
        <f>ROUND(SUM(AE17:AE22),0)</f>
        <v>0</v>
      </c>
      <c r="AF129" s="396">
        <f>ROUND(SUM(AF17:AF22),0)</f>
        <v>0</v>
      </c>
      <c r="AG129" s="397">
        <f>ROUND(SUM(AG17:AG22),0)</f>
        <v>0</v>
      </c>
      <c r="AH129" s="392"/>
      <c r="AI129" s="392"/>
      <c r="AJ129" s="392"/>
      <c r="AK129" s="392"/>
      <c r="AL129" s="392"/>
      <c r="AM129" s="392"/>
      <c r="AN129" s="398"/>
      <c r="AO129" s="395">
        <f>ROUND(SUM(AO17:AO22),0)</f>
        <v>0</v>
      </c>
      <c r="AP129" s="396">
        <f>ROUND(SUM(AP17:AP22),0)</f>
        <v>0</v>
      </c>
      <c r="AQ129" s="397">
        <f>ROUND(SUM(AQ17:AQ22),0)</f>
        <v>0</v>
      </c>
      <c r="AR129" s="392"/>
      <c r="AS129" s="392"/>
      <c r="AT129" s="392"/>
      <c r="AU129" s="392"/>
      <c r="AV129" s="392"/>
      <c r="AW129" s="392"/>
      <c r="AX129" s="398"/>
      <c r="AY129" s="395">
        <f>ROUND(SUM(AY17:AY22),0)</f>
        <v>0</v>
      </c>
      <c r="AZ129" s="396">
        <f>ROUND(SUM(AZ17:AZ22),0)</f>
        <v>0</v>
      </c>
      <c r="BA129" s="397">
        <f>ROUND(SUM(BA17:BA22),0)</f>
        <v>0</v>
      </c>
      <c r="BB129" s="392"/>
      <c r="BC129" s="392"/>
      <c r="BD129" s="392"/>
      <c r="BE129" s="393"/>
      <c r="BF129" s="393"/>
      <c r="BG129" s="393"/>
      <c r="BH129" s="394"/>
      <c r="BI129" s="395">
        <f>ROUND(SUM(BI17:BI22),0)</f>
        <v>0</v>
      </c>
      <c r="BJ129" s="396">
        <f>ROUND(SUM(BJ17:BJ22),0)</f>
        <v>0</v>
      </c>
      <c r="BK129" s="397">
        <f>ROUND(SUM(BK17:BK22),0)</f>
        <v>0</v>
      </c>
      <c r="BL129" s="393"/>
      <c r="BM129" s="394"/>
      <c r="BN129" s="395">
        <f>ROUND(SUM(BN17:BN22),0)</f>
        <v>0</v>
      </c>
      <c r="BO129" s="396">
        <f>ROUND(SUM(BO17:BO22),0)</f>
        <v>0</v>
      </c>
      <c r="BP129" s="397">
        <f>ROUND(SUM(BP17:BP22),0)</f>
        <v>0</v>
      </c>
      <c r="BQ129" s="197"/>
      <c r="BR129" s="507"/>
      <c r="BV129" s="702">
        <f t="shared" si="146"/>
        <v>0</v>
      </c>
      <c r="BW129" s="702">
        <f t="shared" si="147"/>
        <v>0</v>
      </c>
      <c r="BX129" s="702">
        <f t="shared" si="148"/>
        <v>0</v>
      </c>
      <c r="BY129" s="702">
        <f t="shared" si="149"/>
        <v>0</v>
      </c>
      <c r="BZ129" s="702">
        <f t="shared" si="150"/>
        <v>0</v>
      </c>
      <c r="CA129" s="702">
        <f t="shared" si="151"/>
        <v>0</v>
      </c>
      <c r="CB129" s="482">
        <f t="shared" si="152"/>
        <v>0</v>
      </c>
    </row>
    <row r="130" spans="1:80" ht="15.6" x14ac:dyDescent="0.3">
      <c r="A130" s="34"/>
      <c r="B130" s="1718"/>
      <c r="C130" s="1663">
        <v>170</v>
      </c>
      <c r="D130" s="35">
        <f t="shared" si="374"/>
        <v>170</v>
      </c>
      <c r="E130" s="35">
        <v>1</v>
      </c>
      <c r="F130" s="767" t="s">
        <v>718</v>
      </c>
      <c r="G130" s="761"/>
      <c r="H130" s="35" t="e">
        <f>VLOOKUP(F130,[1]Anual!$BC$117:$BH$144,5,0)</f>
        <v>#N/A</v>
      </c>
      <c r="I130" s="35"/>
      <c r="J130" s="35"/>
      <c r="K130" s="35">
        <f t="shared" si="376"/>
        <v>0</v>
      </c>
      <c r="L130" s="35">
        <f>ROUND(SUM(L23:L28),0)</f>
        <v>3600</v>
      </c>
      <c r="M130" s="49">
        <f t="shared" si="372"/>
        <v>3600</v>
      </c>
      <c r="N130" s="391"/>
      <c r="O130" s="392"/>
      <c r="P130" s="392"/>
      <c r="Q130" s="393"/>
      <c r="R130" s="393">
        <v>480</v>
      </c>
      <c r="S130" s="393"/>
      <c r="T130" s="398"/>
      <c r="U130" s="395">
        <f>ROUND(SUM(U23:U28),0)</f>
        <v>480</v>
      </c>
      <c r="V130" s="396">
        <f>ROUND(SUM(V23:V28),0)</f>
        <v>0</v>
      </c>
      <c r="W130" s="397">
        <f>ROUND(SUM(W23:W28),0)</f>
        <v>480</v>
      </c>
      <c r="X130" s="392">
        <v>240</v>
      </c>
      <c r="Y130" s="392">
        <v>240</v>
      </c>
      <c r="Z130" s="393"/>
      <c r="AA130" s="392"/>
      <c r="AB130" s="392">
        <v>240</v>
      </c>
      <c r="AC130" s="393">
        <v>240</v>
      </c>
      <c r="AD130" s="398"/>
      <c r="AE130" s="395">
        <f>ROUND(SUM(AE23:AE28),0)</f>
        <v>960</v>
      </c>
      <c r="AF130" s="396">
        <f>ROUND(SUM(AF23:AF28),0)</f>
        <v>0</v>
      </c>
      <c r="AG130" s="397">
        <f>ROUND(SUM(AG23:AG28),0)</f>
        <v>1440</v>
      </c>
      <c r="AH130" s="392"/>
      <c r="AI130" s="392"/>
      <c r="AJ130" s="393">
        <v>240</v>
      </c>
      <c r="AK130" s="392">
        <v>240</v>
      </c>
      <c r="AL130" s="392">
        <v>240</v>
      </c>
      <c r="AM130" s="393">
        <v>480</v>
      </c>
      <c r="AN130" s="398"/>
      <c r="AO130" s="395">
        <f>ROUND(SUM(AO23:AO28),0)</f>
        <v>1200</v>
      </c>
      <c r="AP130" s="396">
        <f>ROUND(SUM(AP23:AP28),0)</f>
        <v>0</v>
      </c>
      <c r="AQ130" s="397">
        <f>ROUND(SUM(AQ23:AQ28),0)</f>
        <v>2640</v>
      </c>
      <c r="AR130" s="392">
        <v>240</v>
      </c>
      <c r="AS130" s="392"/>
      <c r="AT130" s="393">
        <v>240</v>
      </c>
      <c r="AU130" s="392">
        <v>240</v>
      </c>
      <c r="AV130" s="393">
        <v>240</v>
      </c>
      <c r="AW130" s="393"/>
      <c r="AX130" s="398"/>
      <c r="AY130" s="395">
        <f>ROUND(SUM(AY23:AY28),0)</f>
        <v>960</v>
      </c>
      <c r="AZ130" s="396">
        <f>ROUND(SUM(AZ23:AZ28),0)</f>
        <v>0</v>
      </c>
      <c r="BA130" s="397">
        <f>ROUND(SUM(BA23:BA28),0)</f>
        <v>3600</v>
      </c>
      <c r="BB130" s="392"/>
      <c r="BC130" s="393"/>
      <c r="BD130" s="393"/>
      <c r="BE130" s="393"/>
      <c r="BF130" s="393"/>
      <c r="BG130" s="393"/>
      <c r="BH130" s="394"/>
      <c r="BI130" s="395">
        <f>ROUND(SUM(BI23:BI28),0)</f>
        <v>0</v>
      </c>
      <c r="BJ130" s="396">
        <f>ROUND(SUM(BJ23:BJ28),0)</f>
        <v>0</v>
      </c>
      <c r="BK130" s="397">
        <f>ROUND(SUM(BK23:BK28),0)</f>
        <v>3600</v>
      </c>
      <c r="BL130" s="394"/>
      <c r="BM130" s="394"/>
      <c r="BN130" s="395">
        <f>ROUND(SUM(BN23:BN28),0)</f>
        <v>0</v>
      </c>
      <c r="BO130" s="396">
        <f>ROUND(SUM(BO23:BO28),0)</f>
        <v>0</v>
      </c>
      <c r="BP130" s="397">
        <f>ROUND(SUM(BP23:BP28),0)</f>
        <v>3600</v>
      </c>
      <c r="BQ130" s="197"/>
      <c r="BR130" s="507"/>
      <c r="BV130" s="702">
        <f t="shared" si="146"/>
        <v>480</v>
      </c>
      <c r="BW130" s="702">
        <f t="shared" si="147"/>
        <v>960</v>
      </c>
      <c r="BX130" s="702">
        <f t="shared" si="148"/>
        <v>1200</v>
      </c>
      <c r="BY130" s="702">
        <f t="shared" si="149"/>
        <v>960</v>
      </c>
      <c r="BZ130" s="702">
        <f t="shared" si="150"/>
        <v>0</v>
      </c>
      <c r="CA130" s="702">
        <f t="shared" si="151"/>
        <v>0</v>
      </c>
      <c r="CB130" s="482">
        <f t="shared" si="152"/>
        <v>0</v>
      </c>
    </row>
    <row r="131" spans="1:80" ht="17.25" customHeight="1" x14ac:dyDescent="0.3">
      <c r="A131" s="34"/>
      <c r="B131" s="1718"/>
      <c r="C131" s="454">
        <v>152</v>
      </c>
      <c r="D131" s="35">
        <f t="shared" si="374"/>
        <v>152</v>
      </c>
      <c r="E131" s="35">
        <v>1</v>
      </c>
      <c r="F131" s="767" t="s">
        <v>555</v>
      </c>
      <c r="G131" s="761"/>
      <c r="H131" s="35" t="e">
        <f>VLOOKUP(F131,[1]Anual!$BC$117:$BH$144,5,0)</f>
        <v>#N/A</v>
      </c>
      <c r="I131" s="35"/>
      <c r="J131" s="35"/>
      <c r="K131" s="35">
        <f t="shared" si="376"/>
        <v>0</v>
      </c>
      <c r="L131" s="35">
        <f>ROUND(SUM(L29:L34),0)</f>
        <v>0</v>
      </c>
      <c r="M131" s="49">
        <f t="shared" si="372"/>
        <v>0</v>
      </c>
      <c r="N131" s="391"/>
      <c r="O131" s="392"/>
      <c r="P131" s="392"/>
      <c r="Q131" s="393"/>
      <c r="R131" s="393"/>
      <c r="S131" s="393"/>
      <c r="T131" s="398"/>
      <c r="U131" s="395">
        <f>ROUND(SUM(U29:U34),0)</f>
        <v>0</v>
      </c>
      <c r="V131" s="396">
        <f>ROUND(SUM(V29:V34),0)</f>
        <v>0</v>
      </c>
      <c r="W131" s="397">
        <f>ROUND(SUM(W29:W34),0)</f>
        <v>0</v>
      </c>
      <c r="X131" s="392"/>
      <c r="Y131" s="393"/>
      <c r="Z131" s="393"/>
      <c r="AA131" s="393"/>
      <c r="AB131" s="393"/>
      <c r="AC131" s="393"/>
      <c r="AD131" s="398"/>
      <c r="AE131" s="395">
        <f>ROUND(SUM(AE29:AE34),0)</f>
        <v>0</v>
      </c>
      <c r="AF131" s="396">
        <f>ROUND(SUM(AF29:AF34),0)</f>
        <v>0</v>
      </c>
      <c r="AG131" s="397">
        <f>ROUND(SUM(AG29:AG34),0)</f>
        <v>0</v>
      </c>
      <c r="AH131" s="393"/>
      <c r="AI131" s="393"/>
      <c r="AJ131" s="393"/>
      <c r="AK131" s="393"/>
      <c r="AL131" s="393"/>
      <c r="AM131" s="393"/>
      <c r="AN131" s="398"/>
      <c r="AO131" s="395">
        <f>ROUND(SUM(AO29:AO34),0)</f>
        <v>0</v>
      </c>
      <c r="AP131" s="396">
        <f>ROUND(SUM(AP29:AP34),0)</f>
        <v>0</v>
      </c>
      <c r="AQ131" s="397">
        <f>ROUND(SUM(AQ29:AQ34),0)</f>
        <v>0</v>
      </c>
      <c r="AR131" s="393"/>
      <c r="AS131" s="393"/>
      <c r="AT131" s="393"/>
      <c r="AU131" s="393"/>
      <c r="AV131" s="393"/>
      <c r="AW131" s="393"/>
      <c r="AX131" s="398"/>
      <c r="AY131" s="395">
        <f>ROUND(SUM(AY29:AY34),0)</f>
        <v>0</v>
      </c>
      <c r="AZ131" s="396">
        <f>ROUND(SUM(AZ29:AZ34),0)</f>
        <v>0</v>
      </c>
      <c r="BA131" s="397">
        <f>ROUND(SUM(BA29:BA34),0)</f>
        <v>0</v>
      </c>
      <c r="BB131" s="393"/>
      <c r="BC131" s="393"/>
      <c r="BD131" s="393"/>
      <c r="BE131" s="393"/>
      <c r="BF131" s="393"/>
      <c r="BG131" s="393"/>
      <c r="BH131" s="394"/>
      <c r="BI131" s="395">
        <f>ROUND(SUM(BI29:BI34),0)</f>
        <v>0</v>
      </c>
      <c r="BJ131" s="396">
        <f>ROUND(SUM(BJ29:BJ34),0)</f>
        <v>0</v>
      </c>
      <c r="BK131" s="397">
        <f>ROUND(SUM(BK29:BK34),0)</f>
        <v>0</v>
      </c>
      <c r="BL131" s="393"/>
      <c r="BM131" s="393"/>
      <c r="BN131" s="395">
        <f>ROUND(SUM(BN29:BN34),0)</f>
        <v>0</v>
      </c>
      <c r="BO131" s="396">
        <f>ROUND(SUM(BO29:BO34),0)</f>
        <v>0</v>
      </c>
      <c r="BP131" s="397">
        <f>ROUND(SUM(BP29:BP34),0)</f>
        <v>0</v>
      </c>
      <c r="BQ131" s="197"/>
      <c r="BR131" s="507"/>
      <c r="BV131" s="702">
        <f t="shared" si="146"/>
        <v>0</v>
      </c>
      <c r="BW131" s="702">
        <f t="shared" si="147"/>
        <v>0</v>
      </c>
      <c r="BX131" s="702">
        <f t="shared" si="148"/>
        <v>0</v>
      </c>
      <c r="BY131" s="702">
        <f t="shared" si="149"/>
        <v>0</v>
      </c>
      <c r="BZ131" s="702">
        <f t="shared" si="150"/>
        <v>0</v>
      </c>
      <c r="CA131" s="702">
        <f t="shared" si="151"/>
        <v>0</v>
      </c>
      <c r="CB131" s="482">
        <f t="shared" si="152"/>
        <v>0</v>
      </c>
    </row>
    <row r="132" spans="1:80" ht="17.25" customHeight="1" x14ac:dyDescent="0.3">
      <c r="A132" s="34"/>
      <c r="B132" s="1718"/>
      <c r="C132" s="1663">
        <v>175</v>
      </c>
      <c r="D132" s="35">
        <f t="shared" si="374"/>
        <v>175</v>
      </c>
      <c r="E132" s="35"/>
      <c r="F132" s="767" t="s">
        <v>716</v>
      </c>
      <c r="G132" s="761"/>
      <c r="H132" s="35" t="e">
        <f>VLOOKUP(F132,[1]Anual!$BC$117:$BH$144,5,0)</f>
        <v>#N/A</v>
      </c>
      <c r="I132" s="35"/>
      <c r="J132" s="35"/>
      <c r="K132" s="35">
        <f t="shared" ref="K132" si="377">M132-L132</f>
        <v>0</v>
      </c>
      <c r="L132" s="35">
        <f>ROUND(SUM(L35:L40),0)</f>
        <v>360</v>
      </c>
      <c r="M132" s="49">
        <f t="shared" si="372"/>
        <v>360</v>
      </c>
      <c r="N132" s="391"/>
      <c r="O132" s="392"/>
      <c r="P132" s="392"/>
      <c r="Q132" s="393"/>
      <c r="R132" s="393"/>
      <c r="S132" s="393"/>
      <c r="T132" s="398"/>
      <c r="U132" s="395">
        <f t="shared" ref="U132:W133" si="378">ROUND(SUM(U40:U45),0)</f>
        <v>0</v>
      </c>
      <c r="V132" s="396">
        <f t="shared" si="378"/>
        <v>0</v>
      </c>
      <c r="W132" s="397">
        <f t="shared" si="378"/>
        <v>0</v>
      </c>
      <c r="X132" s="392"/>
      <c r="Y132" s="393"/>
      <c r="Z132" s="393"/>
      <c r="AA132" s="393"/>
      <c r="AB132" s="393"/>
      <c r="AC132" s="393"/>
      <c r="AD132" s="398"/>
      <c r="AE132" s="395">
        <f t="shared" ref="AE132:AG133" si="379">ROUND(SUM(AE40:AE45),0)</f>
        <v>0</v>
      </c>
      <c r="AF132" s="396">
        <f t="shared" si="379"/>
        <v>0</v>
      </c>
      <c r="AG132" s="397">
        <f t="shared" si="379"/>
        <v>0</v>
      </c>
      <c r="AH132" s="392"/>
      <c r="AI132" s="393"/>
      <c r="AJ132" s="393"/>
      <c r="AK132" s="393"/>
      <c r="AL132" s="393"/>
      <c r="AM132" s="393"/>
      <c r="AN132" s="398"/>
      <c r="AO132" s="395">
        <f t="shared" ref="AO132:AQ133" si="380">ROUND(SUM(AO40:AO45),0)</f>
        <v>0</v>
      </c>
      <c r="AP132" s="396">
        <f t="shared" si="380"/>
        <v>0</v>
      </c>
      <c r="AQ132" s="397">
        <f t="shared" si="380"/>
        <v>0</v>
      </c>
      <c r="AR132" s="392"/>
      <c r="AS132" s="393"/>
      <c r="AT132" s="393">
        <v>360</v>
      </c>
      <c r="AU132" s="393"/>
      <c r="AV132" s="393"/>
      <c r="AW132" s="393"/>
      <c r="AX132" s="398"/>
      <c r="AY132" s="395">
        <f t="shared" ref="AY132:BA133" si="381">ROUND(SUM(AY40:AY45),0)</f>
        <v>0</v>
      </c>
      <c r="AZ132" s="396">
        <f t="shared" si="381"/>
        <v>0</v>
      </c>
      <c r="BA132" s="397">
        <f t="shared" si="381"/>
        <v>0</v>
      </c>
      <c r="BB132" s="392"/>
      <c r="BC132" s="393"/>
      <c r="BD132" s="393"/>
      <c r="BE132" s="393"/>
      <c r="BF132" s="393"/>
      <c r="BG132" s="393"/>
      <c r="BH132" s="394"/>
      <c r="BI132" s="395">
        <f t="shared" ref="BI132:BK133" si="382">ROUND(SUM(BI40:BI45),0)</f>
        <v>0</v>
      </c>
      <c r="BJ132" s="396">
        <f t="shared" si="382"/>
        <v>0</v>
      </c>
      <c r="BK132" s="397">
        <f t="shared" si="382"/>
        <v>0</v>
      </c>
      <c r="BL132" s="394"/>
      <c r="BM132" s="394"/>
      <c r="BN132" s="395">
        <f t="shared" ref="BN132:BP133" si="383">ROUND(SUM(BN40:BN45),0)</f>
        <v>0</v>
      </c>
      <c r="BO132" s="396">
        <f t="shared" si="383"/>
        <v>0</v>
      </c>
      <c r="BP132" s="397">
        <f t="shared" si="383"/>
        <v>0</v>
      </c>
      <c r="BQ132" s="197"/>
      <c r="BR132" s="507"/>
      <c r="BV132" s="702">
        <f t="shared" si="146"/>
        <v>0</v>
      </c>
      <c r="BW132" s="702">
        <f t="shared" si="147"/>
        <v>0</v>
      </c>
      <c r="BX132" s="702">
        <f t="shared" si="148"/>
        <v>0</v>
      </c>
      <c r="BY132" s="702">
        <f t="shared" si="149"/>
        <v>360</v>
      </c>
      <c r="BZ132" s="702">
        <f t="shared" si="150"/>
        <v>0</v>
      </c>
      <c r="CA132" s="702">
        <f t="shared" si="151"/>
        <v>0</v>
      </c>
      <c r="CB132" s="482">
        <f t="shared" si="152"/>
        <v>0</v>
      </c>
    </row>
    <row r="133" spans="1:80" ht="17.25" customHeight="1" x14ac:dyDescent="0.3">
      <c r="A133" s="34"/>
      <c r="B133" s="1718"/>
      <c r="C133" s="454">
        <v>196</v>
      </c>
      <c r="D133" s="35">
        <f t="shared" si="374"/>
        <v>196</v>
      </c>
      <c r="E133" s="35"/>
      <c r="F133" s="767" t="s">
        <v>717</v>
      </c>
      <c r="G133" s="761"/>
      <c r="H133" s="35" t="e">
        <f>VLOOKUP(F133,[1]Anual!$BC$117:$BH$144,5,0)</f>
        <v>#N/A</v>
      </c>
      <c r="I133" s="35"/>
      <c r="J133" s="35"/>
      <c r="K133" s="35">
        <f>M133-L133</f>
        <v>0</v>
      </c>
      <c r="L133" s="35">
        <f>ROUND(SUM(L41:L46),0)</f>
        <v>0</v>
      </c>
      <c r="M133" s="49">
        <f t="shared" si="372"/>
        <v>0</v>
      </c>
      <c r="N133" s="391"/>
      <c r="O133" s="392"/>
      <c r="P133" s="392"/>
      <c r="Q133" s="393"/>
      <c r="R133" s="393"/>
      <c r="S133" s="393"/>
      <c r="T133" s="398"/>
      <c r="U133" s="395">
        <f t="shared" si="378"/>
        <v>0</v>
      </c>
      <c r="V133" s="396">
        <f t="shared" si="378"/>
        <v>0</v>
      </c>
      <c r="W133" s="397">
        <f t="shared" si="378"/>
        <v>0</v>
      </c>
      <c r="X133" s="392"/>
      <c r="Y133" s="392"/>
      <c r="Z133" s="392"/>
      <c r="AA133" s="392"/>
      <c r="AB133" s="392"/>
      <c r="AC133" s="393"/>
      <c r="AD133" s="398"/>
      <c r="AE133" s="395">
        <f t="shared" si="379"/>
        <v>0</v>
      </c>
      <c r="AF133" s="396">
        <f t="shared" si="379"/>
        <v>0</v>
      </c>
      <c r="AG133" s="397">
        <f t="shared" si="379"/>
        <v>0</v>
      </c>
      <c r="AH133" s="392"/>
      <c r="AI133" s="392"/>
      <c r="AJ133" s="392"/>
      <c r="AK133" s="392"/>
      <c r="AL133" s="392"/>
      <c r="AM133" s="393"/>
      <c r="AN133" s="398"/>
      <c r="AO133" s="395">
        <f t="shared" si="380"/>
        <v>0</v>
      </c>
      <c r="AP133" s="396">
        <f t="shared" si="380"/>
        <v>0</v>
      </c>
      <c r="AQ133" s="397">
        <f t="shared" si="380"/>
        <v>0</v>
      </c>
      <c r="AR133" s="392"/>
      <c r="AS133" s="392"/>
      <c r="AT133" s="392"/>
      <c r="AU133" s="392"/>
      <c r="AV133" s="392"/>
      <c r="AW133" s="393"/>
      <c r="AX133" s="398"/>
      <c r="AY133" s="395">
        <f t="shared" si="381"/>
        <v>0</v>
      </c>
      <c r="AZ133" s="396">
        <f t="shared" si="381"/>
        <v>0</v>
      </c>
      <c r="BA133" s="397">
        <f t="shared" si="381"/>
        <v>0</v>
      </c>
      <c r="BB133" s="392"/>
      <c r="BC133" s="392"/>
      <c r="BD133" s="392"/>
      <c r="BE133" s="392"/>
      <c r="BF133" s="392"/>
      <c r="BG133" s="393"/>
      <c r="BH133" s="394"/>
      <c r="BI133" s="395">
        <f t="shared" si="382"/>
        <v>0</v>
      </c>
      <c r="BJ133" s="396">
        <f t="shared" si="382"/>
        <v>0</v>
      </c>
      <c r="BK133" s="397">
        <f t="shared" si="382"/>
        <v>0</v>
      </c>
      <c r="BL133" s="392"/>
      <c r="BM133" s="394"/>
      <c r="BN133" s="395">
        <f t="shared" si="383"/>
        <v>0</v>
      </c>
      <c r="BO133" s="396">
        <f t="shared" si="383"/>
        <v>0</v>
      </c>
      <c r="BP133" s="397">
        <f t="shared" si="383"/>
        <v>0</v>
      </c>
      <c r="BQ133" s="197"/>
      <c r="BR133" s="507"/>
      <c r="BV133" s="702">
        <f t="shared" si="146"/>
        <v>0</v>
      </c>
      <c r="BW133" s="702">
        <f t="shared" si="147"/>
        <v>0</v>
      </c>
      <c r="BX133" s="702">
        <f t="shared" si="148"/>
        <v>0</v>
      </c>
      <c r="BY133" s="702">
        <f t="shared" si="149"/>
        <v>0</v>
      </c>
      <c r="BZ133" s="702">
        <f t="shared" si="150"/>
        <v>0</v>
      </c>
      <c r="CA133" s="702">
        <f t="shared" si="151"/>
        <v>0</v>
      </c>
      <c r="CB133" s="482">
        <f t="shared" si="152"/>
        <v>0</v>
      </c>
    </row>
    <row r="134" spans="1:80" ht="17.25" customHeight="1" x14ac:dyDescent="0.3">
      <c r="A134" s="34"/>
      <c r="B134" s="1718"/>
      <c r="C134" s="1663">
        <v>175</v>
      </c>
      <c r="D134" s="35">
        <f t="shared" si="374"/>
        <v>175</v>
      </c>
      <c r="E134" s="35">
        <v>1</v>
      </c>
      <c r="F134" s="767" t="s">
        <v>764</v>
      </c>
      <c r="G134" s="761"/>
      <c r="H134" s="35" t="e">
        <f>VLOOKUP(F134,[1]Anual!$BC$117:$BH$144,5,0)</f>
        <v>#N/A</v>
      </c>
      <c r="I134" s="35"/>
      <c r="J134" s="35"/>
      <c r="K134" s="35">
        <f t="shared" ref="K134:K136" si="384">M134-L134</f>
        <v>0</v>
      </c>
      <c r="L134" s="35">
        <f>ROUND(SUM(L47:L52),0)</f>
        <v>240</v>
      </c>
      <c r="M134" s="49">
        <f t="shared" si="372"/>
        <v>240</v>
      </c>
      <c r="N134" s="391"/>
      <c r="O134" s="393"/>
      <c r="P134" s="393"/>
      <c r="Q134" s="393"/>
      <c r="R134" s="393"/>
      <c r="S134" s="393"/>
      <c r="T134" s="398"/>
      <c r="U134" s="395"/>
      <c r="V134" s="396"/>
      <c r="W134" s="397"/>
      <c r="X134" s="392"/>
      <c r="Y134" s="392"/>
      <c r="Z134" s="392"/>
      <c r="AA134" s="392"/>
      <c r="AB134" s="392"/>
      <c r="AC134" s="392"/>
      <c r="AD134" s="398"/>
      <c r="AE134" s="395">
        <f>ROUND(SUM(AE47:AE52),0)</f>
        <v>0</v>
      </c>
      <c r="AF134" s="396">
        <f>ROUND(SUM(AF47:AF52),0)</f>
        <v>0</v>
      </c>
      <c r="AG134" s="397">
        <f>ROUND(SUM(AG47:AG52),0)</f>
        <v>0</v>
      </c>
      <c r="AH134" s="392"/>
      <c r="AI134" s="392"/>
      <c r="AJ134" s="392">
        <v>240</v>
      </c>
      <c r="AK134" s="392"/>
      <c r="AL134" s="392"/>
      <c r="AM134" s="392"/>
      <c r="AN134" s="398"/>
      <c r="AO134" s="395">
        <f>ROUND(SUM(AO47:AO52),0)</f>
        <v>240</v>
      </c>
      <c r="AP134" s="396">
        <f>ROUND(SUM(AP47:AP52),0)</f>
        <v>0</v>
      </c>
      <c r="AQ134" s="397">
        <f>ROUND(SUM(AQ47:AQ52),0)</f>
        <v>240</v>
      </c>
      <c r="AR134" s="392"/>
      <c r="AS134" s="392"/>
      <c r="AT134" s="392"/>
      <c r="AU134" s="392"/>
      <c r="AV134" s="392"/>
      <c r="AW134" s="392"/>
      <c r="AX134" s="398"/>
      <c r="AY134" s="395">
        <f>ROUND(SUM(AY47:AY52),0)</f>
        <v>0</v>
      </c>
      <c r="AZ134" s="396">
        <f>ROUND(SUM(AZ47:AZ52),0)</f>
        <v>0</v>
      </c>
      <c r="BA134" s="397">
        <f>ROUND(SUM(BA47:BA52),0)</f>
        <v>240</v>
      </c>
      <c r="BB134" s="392"/>
      <c r="BC134" s="392"/>
      <c r="BD134" s="392"/>
      <c r="BE134" s="392"/>
      <c r="BF134" s="392"/>
      <c r="BG134" s="392"/>
      <c r="BH134" s="394"/>
      <c r="BI134" s="395">
        <f>ROUND(SUM(BI47:BI52),0)</f>
        <v>0</v>
      </c>
      <c r="BJ134" s="396">
        <f>ROUND(SUM(BJ47:BJ52),0)</f>
        <v>0</v>
      </c>
      <c r="BK134" s="397">
        <f>ROUND(SUM(BK47:BK52),0)</f>
        <v>240</v>
      </c>
      <c r="BL134" s="394"/>
      <c r="BM134" s="394"/>
      <c r="BN134" s="395">
        <f>ROUND(SUM(BN47:BN52),0)</f>
        <v>0</v>
      </c>
      <c r="BO134" s="396">
        <f>ROUND(SUM(BO47:BO52),0)</f>
        <v>0</v>
      </c>
      <c r="BP134" s="397">
        <f>ROUND(SUM(BP47:BP52),0)</f>
        <v>240</v>
      </c>
      <c r="BQ134" s="197"/>
      <c r="BR134" s="507"/>
      <c r="BV134" s="702">
        <f t="shared" si="146"/>
        <v>0</v>
      </c>
      <c r="BW134" s="702">
        <f t="shared" si="147"/>
        <v>0</v>
      </c>
      <c r="BX134" s="702">
        <f t="shared" si="148"/>
        <v>240</v>
      </c>
      <c r="BY134" s="702">
        <f t="shared" si="149"/>
        <v>0</v>
      </c>
      <c r="BZ134" s="702">
        <f t="shared" si="150"/>
        <v>0</v>
      </c>
      <c r="CA134" s="702">
        <f t="shared" si="151"/>
        <v>0</v>
      </c>
      <c r="CB134" s="482">
        <f t="shared" si="152"/>
        <v>0</v>
      </c>
    </row>
    <row r="135" spans="1:80" ht="17.25" customHeight="1" x14ac:dyDescent="0.3">
      <c r="A135" s="34"/>
      <c r="B135" s="1718"/>
      <c r="C135" s="1663">
        <v>200</v>
      </c>
      <c r="D135" s="35">
        <f t="shared" si="374"/>
        <v>200</v>
      </c>
      <c r="E135" s="35">
        <v>1</v>
      </c>
      <c r="F135" s="767" t="s">
        <v>687</v>
      </c>
      <c r="G135" s="761"/>
      <c r="H135" s="35" t="e">
        <f>VLOOKUP(F135,[1]Anual!$BC$117:$BH$144,5,0)</f>
        <v>#N/A</v>
      </c>
      <c r="I135" s="35"/>
      <c r="J135" s="35"/>
      <c r="K135" s="35">
        <f t="shared" si="384"/>
        <v>0</v>
      </c>
      <c r="L135" s="35">
        <f>ROUND(SUM(L53:L58),0)</f>
        <v>13200</v>
      </c>
      <c r="M135" s="49">
        <f t="shared" si="372"/>
        <v>13200</v>
      </c>
      <c r="N135" s="391"/>
      <c r="O135" s="392"/>
      <c r="P135" s="392"/>
      <c r="Q135" s="392"/>
      <c r="R135" s="392">
        <v>720</v>
      </c>
      <c r="S135" s="392"/>
      <c r="T135" s="398"/>
      <c r="U135" s="395"/>
      <c r="V135" s="396"/>
      <c r="W135" s="397"/>
      <c r="X135" s="392">
        <v>720</v>
      </c>
      <c r="Y135" s="392">
        <v>720</v>
      </c>
      <c r="Z135" s="392">
        <v>720</v>
      </c>
      <c r="AA135" s="392">
        <v>480</v>
      </c>
      <c r="AB135" s="392">
        <v>720</v>
      </c>
      <c r="AC135" s="392">
        <v>720</v>
      </c>
      <c r="AD135" s="398"/>
      <c r="AE135" s="395">
        <f>ROUND(SUM(AE53:AE58),0)</f>
        <v>4080</v>
      </c>
      <c r="AF135" s="396">
        <f>ROUND(SUM(AF53:AF58),0)</f>
        <v>0</v>
      </c>
      <c r="AG135" s="397">
        <f>ROUND(SUM(AG53:AG58),0)</f>
        <v>4800</v>
      </c>
      <c r="AH135" s="392">
        <v>960</v>
      </c>
      <c r="AI135" s="392">
        <v>720</v>
      </c>
      <c r="AJ135" s="392">
        <v>480</v>
      </c>
      <c r="AK135" s="392">
        <v>720</v>
      </c>
      <c r="AL135" s="392">
        <v>720</v>
      </c>
      <c r="AM135" s="392"/>
      <c r="AN135" s="398"/>
      <c r="AO135" s="395">
        <f>ROUND(SUM(AO53:AO58),0)</f>
        <v>3600</v>
      </c>
      <c r="AP135" s="396">
        <f>ROUND(SUM(AP53:AP58),0)</f>
        <v>0</v>
      </c>
      <c r="AQ135" s="397">
        <f>ROUND(SUM(AQ53:AQ58),0)</f>
        <v>8400</v>
      </c>
      <c r="AR135" s="392">
        <v>960</v>
      </c>
      <c r="AS135" s="392">
        <v>960</v>
      </c>
      <c r="AT135" s="392">
        <v>960</v>
      </c>
      <c r="AU135" s="392">
        <v>960</v>
      </c>
      <c r="AV135" s="392">
        <v>960</v>
      </c>
      <c r="AW135" s="392"/>
      <c r="AX135" s="398"/>
      <c r="AY135" s="395">
        <f>ROUND(SUM(AY53:AY58),0)</f>
        <v>4800</v>
      </c>
      <c r="AZ135" s="396">
        <f>ROUND(SUM(AZ53:AZ58),0)</f>
        <v>0</v>
      </c>
      <c r="BA135" s="397">
        <f>ROUND(SUM(BA53:BA58),0)</f>
        <v>13200</v>
      </c>
      <c r="BB135" s="392"/>
      <c r="BC135" s="392"/>
      <c r="BD135" s="392"/>
      <c r="BE135" s="392"/>
      <c r="BF135" s="392"/>
      <c r="BG135" s="393"/>
      <c r="BH135" s="394"/>
      <c r="BI135" s="395">
        <f>ROUND(SUM(BI53:BI58),0)</f>
        <v>0</v>
      </c>
      <c r="BJ135" s="396">
        <f>ROUND(SUM(BJ53:BJ58),0)</f>
        <v>0</v>
      </c>
      <c r="BK135" s="397">
        <f>ROUND(SUM(BK53:BK58),0)</f>
        <v>13200</v>
      </c>
      <c r="BL135" s="394"/>
      <c r="BM135" s="394"/>
      <c r="BN135" s="395">
        <f>ROUND(SUM(BN53:BN58),0)</f>
        <v>0</v>
      </c>
      <c r="BO135" s="396">
        <f>ROUND(SUM(BO53:BO58),0)</f>
        <v>0</v>
      </c>
      <c r="BP135" s="397">
        <f>ROUND(SUM(BP53:BP58),0)</f>
        <v>13200</v>
      </c>
      <c r="BQ135" s="197"/>
      <c r="BR135" s="507"/>
      <c r="BV135" s="702">
        <f t="shared" si="146"/>
        <v>720</v>
      </c>
      <c r="BW135" s="702">
        <f t="shared" si="147"/>
        <v>4080</v>
      </c>
      <c r="BX135" s="702">
        <f t="shared" si="148"/>
        <v>3600</v>
      </c>
      <c r="BY135" s="702">
        <f t="shared" si="149"/>
        <v>4800</v>
      </c>
      <c r="BZ135" s="702">
        <f t="shared" si="150"/>
        <v>0</v>
      </c>
      <c r="CA135" s="702">
        <f t="shared" si="151"/>
        <v>0</v>
      </c>
      <c r="CB135" s="482">
        <f t="shared" si="152"/>
        <v>0</v>
      </c>
    </row>
    <row r="136" spans="1:80" ht="17.25" customHeight="1" x14ac:dyDescent="0.3">
      <c r="A136" s="34"/>
      <c r="B136" s="1718"/>
      <c r="C136" s="454">
        <v>170</v>
      </c>
      <c r="D136" s="35">
        <f t="shared" si="374"/>
        <v>170</v>
      </c>
      <c r="E136" s="35"/>
      <c r="F136" s="767" t="s">
        <v>314</v>
      </c>
      <c r="G136" s="761"/>
      <c r="H136" s="35" t="e">
        <f>VLOOKUP(F136,[1]Anual!$BC$117:$BH$144,5,0)</f>
        <v>#N/A</v>
      </c>
      <c r="I136" s="35"/>
      <c r="J136" s="35"/>
      <c r="K136" s="35">
        <f t="shared" si="384"/>
        <v>0</v>
      </c>
      <c r="L136" s="35">
        <f>ROUND(SUM(L59:L64),0)</f>
        <v>0</v>
      </c>
      <c r="M136" s="49">
        <f t="shared" si="372"/>
        <v>0</v>
      </c>
      <c r="N136" s="391"/>
      <c r="O136" s="392"/>
      <c r="P136" s="392"/>
      <c r="Q136" s="392"/>
      <c r="R136" s="392"/>
      <c r="S136" s="392"/>
      <c r="T136" s="398"/>
      <c r="U136" s="395">
        <f>ROUND(SUM(U59:U64),0)</f>
        <v>0</v>
      </c>
      <c r="V136" s="396">
        <f>ROUND(SUM(V59:V64),0)</f>
        <v>0</v>
      </c>
      <c r="W136" s="397">
        <f>ROUND(SUM(W59:W64),0)</f>
        <v>0</v>
      </c>
      <c r="X136" s="392"/>
      <c r="Y136" s="392"/>
      <c r="Z136" s="392"/>
      <c r="AA136" s="392"/>
      <c r="AB136" s="392"/>
      <c r="AC136" s="392"/>
      <c r="AD136" s="398"/>
      <c r="AE136" s="395">
        <f>ROUND(SUM(AE59:AE64),0)</f>
        <v>0</v>
      </c>
      <c r="AF136" s="396">
        <f>ROUND(SUM(AF59:AF64),0)</f>
        <v>0</v>
      </c>
      <c r="AG136" s="397">
        <f>ROUND(SUM(AG59:AG64),0)</f>
        <v>0</v>
      </c>
      <c r="AH136" s="392"/>
      <c r="AI136" s="392"/>
      <c r="AJ136" s="392"/>
      <c r="AK136" s="392"/>
      <c r="AL136" s="392"/>
      <c r="AM136" s="392"/>
      <c r="AN136" s="398"/>
      <c r="AO136" s="395">
        <f>ROUND(SUM(AO59:AO64),0)</f>
        <v>0</v>
      </c>
      <c r="AP136" s="396">
        <f>ROUND(SUM(AP59:AP64),0)</f>
        <v>0</v>
      </c>
      <c r="AQ136" s="397">
        <f>ROUND(SUM(AQ59:AQ64),0)</f>
        <v>0</v>
      </c>
      <c r="AR136" s="392"/>
      <c r="AS136" s="392"/>
      <c r="AT136" s="392"/>
      <c r="AU136" s="392"/>
      <c r="AV136" s="392"/>
      <c r="AW136" s="392"/>
      <c r="AX136" s="398"/>
      <c r="AY136" s="395">
        <f>ROUND(SUM(AY59:AY64),0)</f>
        <v>0</v>
      </c>
      <c r="AZ136" s="396">
        <f>ROUND(SUM(AZ59:AZ64),0)</f>
        <v>0</v>
      </c>
      <c r="BA136" s="397">
        <f>ROUND(SUM(BA59:BA64),0)</f>
        <v>0</v>
      </c>
      <c r="BB136" s="392"/>
      <c r="BC136" s="392"/>
      <c r="BD136" s="392"/>
      <c r="BE136" s="393"/>
      <c r="BF136" s="393"/>
      <c r="BG136" s="393"/>
      <c r="BH136" s="394"/>
      <c r="BI136" s="395">
        <f>ROUND(SUM(BI59:BI64),0)</f>
        <v>0</v>
      </c>
      <c r="BJ136" s="396">
        <f>ROUND(SUM(BJ59:BJ64),0)</f>
        <v>0</v>
      </c>
      <c r="BK136" s="397">
        <f>ROUND(SUM(BK59:BK64),0)</f>
        <v>0</v>
      </c>
      <c r="BL136" s="394"/>
      <c r="BM136" s="394"/>
      <c r="BN136" s="395">
        <f>ROUND(SUM(BN59:BN64),0)</f>
        <v>0</v>
      </c>
      <c r="BO136" s="396">
        <f>ROUND(SUM(BO59:BO64),0)</f>
        <v>0</v>
      </c>
      <c r="BP136" s="397">
        <f>ROUND(SUM(BP59:BP64),0)</f>
        <v>0</v>
      </c>
      <c r="BQ136" s="197"/>
      <c r="BR136" s="507"/>
      <c r="BV136" s="702">
        <f t="shared" si="146"/>
        <v>0</v>
      </c>
      <c r="BW136" s="702">
        <f t="shared" si="147"/>
        <v>0</v>
      </c>
      <c r="BX136" s="702">
        <f t="shared" si="148"/>
        <v>0</v>
      </c>
      <c r="BY136" s="702">
        <f t="shared" si="149"/>
        <v>0</v>
      </c>
      <c r="BZ136" s="702">
        <f t="shared" si="150"/>
        <v>0</v>
      </c>
      <c r="CA136" s="702">
        <f t="shared" si="151"/>
        <v>0</v>
      </c>
      <c r="CB136" s="482">
        <f t="shared" si="152"/>
        <v>0</v>
      </c>
    </row>
    <row r="137" spans="1:80" ht="17.25" customHeight="1" x14ac:dyDescent="0.3">
      <c r="A137" s="34"/>
      <c r="B137" s="1718"/>
      <c r="C137" s="496">
        <v>170</v>
      </c>
      <c r="D137" s="35">
        <f t="shared" si="374"/>
        <v>170</v>
      </c>
      <c r="E137" s="178">
        <v>1</v>
      </c>
      <c r="F137" s="768" t="s">
        <v>460</v>
      </c>
      <c r="G137" s="761"/>
      <c r="H137" s="35" t="e">
        <f>VLOOKUP(F137,[1]Anual!$BC$117:$BH$144,5,0)</f>
        <v>#N/A</v>
      </c>
      <c r="I137" s="35"/>
      <c r="J137" s="35"/>
      <c r="K137" s="35">
        <f t="shared" si="376"/>
        <v>0</v>
      </c>
      <c r="L137" s="35">
        <f>ROUND(SUM(L65:L70),0)</f>
        <v>0</v>
      </c>
      <c r="M137" s="49">
        <f t="shared" si="372"/>
        <v>0</v>
      </c>
      <c r="N137" s="391"/>
      <c r="O137" s="392"/>
      <c r="P137" s="392"/>
      <c r="Q137" s="392"/>
      <c r="R137" s="392"/>
      <c r="S137" s="392"/>
      <c r="T137" s="398"/>
      <c r="U137" s="395">
        <f>ROUND(SUM(U65:U70),0)</f>
        <v>0</v>
      </c>
      <c r="V137" s="396">
        <f>ROUND(SUM(V65:V70),0)</f>
        <v>0</v>
      </c>
      <c r="W137" s="397">
        <f>ROUND(SUM(W65:W70),0)</f>
        <v>0</v>
      </c>
      <c r="X137" s="392"/>
      <c r="Y137" s="392"/>
      <c r="Z137" s="392"/>
      <c r="AA137" s="392"/>
      <c r="AB137" s="392"/>
      <c r="AC137" s="392"/>
      <c r="AD137" s="398"/>
      <c r="AE137" s="395">
        <f>ROUND(SUM(AE65:AE70),0)</f>
        <v>0</v>
      </c>
      <c r="AF137" s="396">
        <f>ROUND(SUM(AF65:AF70),0)</f>
        <v>0</v>
      </c>
      <c r="AG137" s="397">
        <f>ROUND(SUM(AG65:AG70),0)</f>
        <v>0</v>
      </c>
      <c r="AH137" s="392"/>
      <c r="AI137" s="392"/>
      <c r="AJ137" s="392"/>
      <c r="AK137" s="392"/>
      <c r="AL137" s="392"/>
      <c r="AM137" s="392"/>
      <c r="AN137" s="398"/>
      <c r="AO137" s="395">
        <f>ROUND(SUM(AO65:AO70),0)</f>
        <v>0</v>
      </c>
      <c r="AP137" s="396">
        <f>ROUND(SUM(AP65:AP70),0)</f>
        <v>0</v>
      </c>
      <c r="AQ137" s="397">
        <f>ROUND(SUM(AQ65:AQ70),0)</f>
        <v>0</v>
      </c>
      <c r="AR137" s="392"/>
      <c r="AS137" s="392"/>
      <c r="AT137" s="392"/>
      <c r="AU137" s="392"/>
      <c r="AV137" s="392"/>
      <c r="AW137" s="392"/>
      <c r="AX137" s="398"/>
      <c r="AY137" s="395">
        <f>ROUND(SUM(AY65:AY70),0)</f>
        <v>0</v>
      </c>
      <c r="AZ137" s="396">
        <f>ROUND(SUM(AZ65:AZ70),0)</f>
        <v>0</v>
      </c>
      <c r="BA137" s="397">
        <f>ROUND(SUM(BA65:BA70),0)</f>
        <v>0</v>
      </c>
      <c r="BB137" s="392"/>
      <c r="BC137" s="392"/>
      <c r="BD137" s="392"/>
      <c r="BE137" s="393"/>
      <c r="BF137" s="393"/>
      <c r="BG137" s="393"/>
      <c r="BH137" s="394"/>
      <c r="BI137" s="395">
        <f>ROUND(SUM(BI65:BI70),0)</f>
        <v>0</v>
      </c>
      <c r="BJ137" s="396">
        <f>ROUND(SUM(BJ65:BJ70),0)</f>
        <v>0</v>
      </c>
      <c r="BK137" s="397">
        <f>ROUND(SUM(BK65:BK70),0)</f>
        <v>0</v>
      </c>
      <c r="BL137" s="394"/>
      <c r="BM137" s="394"/>
      <c r="BN137" s="395">
        <f>ROUND(SUM(BN65:BN70),0)</f>
        <v>0</v>
      </c>
      <c r="BO137" s="396">
        <f>ROUND(SUM(BO65:BO70),0)</f>
        <v>0</v>
      </c>
      <c r="BP137" s="397">
        <f>ROUND(SUM(BP65:BP70),0)</f>
        <v>0</v>
      </c>
      <c r="BQ137" s="197"/>
      <c r="BR137" s="507"/>
      <c r="BV137" s="702">
        <f t="shared" si="146"/>
        <v>0</v>
      </c>
      <c r="BW137" s="702">
        <f t="shared" si="147"/>
        <v>0</v>
      </c>
      <c r="BX137" s="702">
        <f t="shared" si="148"/>
        <v>0</v>
      </c>
      <c r="BY137" s="702">
        <f t="shared" si="149"/>
        <v>0</v>
      </c>
      <c r="BZ137" s="702">
        <f t="shared" si="150"/>
        <v>0</v>
      </c>
      <c r="CA137" s="702">
        <f t="shared" si="151"/>
        <v>0</v>
      </c>
      <c r="CB137" s="482">
        <f t="shared" si="152"/>
        <v>0</v>
      </c>
    </row>
    <row r="138" spans="1:80" ht="17.25" customHeight="1" x14ac:dyDescent="0.3">
      <c r="A138" s="34"/>
      <c r="B138" s="1718"/>
      <c r="C138" s="454">
        <v>120</v>
      </c>
      <c r="D138" s="35">
        <f t="shared" ref="D138" si="385">C138</f>
        <v>120</v>
      </c>
      <c r="E138" s="35"/>
      <c r="F138" s="767" t="s">
        <v>475</v>
      </c>
      <c r="G138" s="761"/>
      <c r="H138" s="35" t="e">
        <f>VLOOKUP(F138,[1]Anual!$BC$117:$BH$144,5,0)</f>
        <v>#N/A</v>
      </c>
      <c r="I138" s="35"/>
      <c r="J138" s="35"/>
      <c r="K138" s="35">
        <f t="shared" ref="K138" si="386">M138-L138</f>
        <v>0</v>
      </c>
      <c r="L138" s="35">
        <f>ROUND(SUM(L71:L81),0)</f>
        <v>520</v>
      </c>
      <c r="M138" s="49">
        <f t="shared" ref="M138" si="387">ROUND(SUM(N138:T138,X138:AD138,AH138:AN138,AR138:AX138,BB138:BH138,BL138:BM138),0)</f>
        <v>520</v>
      </c>
      <c r="N138" s="391"/>
      <c r="O138" s="392"/>
      <c r="P138" s="392"/>
      <c r="Q138" s="393"/>
      <c r="R138" s="393"/>
      <c r="S138" s="393"/>
      <c r="T138" s="398"/>
      <c r="U138" s="395">
        <f t="shared" ref="U138:W139" si="388">ROUND(SUM(U70:U108),0)</f>
        <v>0</v>
      </c>
      <c r="V138" s="396">
        <f t="shared" si="388"/>
        <v>0</v>
      </c>
      <c r="W138" s="397">
        <f t="shared" si="388"/>
        <v>0</v>
      </c>
      <c r="X138" s="392"/>
      <c r="Y138" s="393"/>
      <c r="Z138" s="393">
        <v>234</v>
      </c>
      <c r="AA138" s="393"/>
      <c r="AB138" s="393"/>
      <c r="AC138" s="393"/>
      <c r="AD138" s="398"/>
      <c r="AE138" s="395">
        <f t="shared" ref="AE138:AG139" si="389">ROUND(SUM(AE70:AE108),0)</f>
        <v>2306</v>
      </c>
      <c r="AF138" s="396">
        <f t="shared" si="389"/>
        <v>0</v>
      </c>
      <c r="AG138" s="397">
        <f t="shared" si="389"/>
        <v>2306</v>
      </c>
      <c r="AH138" s="393"/>
      <c r="AI138" s="393">
        <v>190</v>
      </c>
      <c r="AJ138" s="393">
        <v>96</v>
      </c>
      <c r="AK138" s="393"/>
      <c r="AL138" s="393"/>
      <c r="AM138" s="393"/>
      <c r="AN138" s="398"/>
      <c r="AO138" s="395">
        <f t="shared" ref="AO138:AQ139" si="390">ROUND(SUM(AO70:AO108),0)</f>
        <v>1158</v>
      </c>
      <c r="AP138" s="396">
        <f t="shared" si="390"/>
        <v>0</v>
      </c>
      <c r="AQ138" s="397">
        <f t="shared" si="390"/>
        <v>3464</v>
      </c>
      <c r="AR138" s="392"/>
      <c r="AS138" s="393"/>
      <c r="AT138" s="393"/>
      <c r="AU138" s="393"/>
      <c r="AV138" s="393"/>
      <c r="AW138" s="393"/>
      <c r="AX138" s="398"/>
      <c r="AY138" s="395">
        <f t="shared" ref="AY138:BA139" si="391">ROUND(SUM(AY70:AY108),0)</f>
        <v>0</v>
      </c>
      <c r="AZ138" s="396">
        <f t="shared" si="391"/>
        <v>0</v>
      </c>
      <c r="BA138" s="397">
        <f t="shared" si="391"/>
        <v>3464</v>
      </c>
      <c r="BB138" s="392"/>
      <c r="BC138" s="393"/>
      <c r="BD138" s="393"/>
      <c r="BE138" s="393"/>
      <c r="BF138" s="393"/>
      <c r="BG138" s="393"/>
      <c r="BH138" s="394"/>
      <c r="BI138" s="395">
        <f t="shared" ref="BI138:BK139" si="392">ROUND(SUM(BI70:BI108),0)</f>
        <v>0</v>
      </c>
      <c r="BJ138" s="396">
        <f t="shared" si="392"/>
        <v>0</v>
      </c>
      <c r="BK138" s="397">
        <f t="shared" si="392"/>
        <v>3464</v>
      </c>
      <c r="BL138" s="394"/>
      <c r="BM138" s="394"/>
      <c r="BN138" s="395">
        <f t="shared" ref="BN138:BP139" si="393">ROUND(SUM(BN70:BN108),0)</f>
        <v>0</v>
      </c>
      <c r="BO138" s="396">
        <f t="shared" si="393"/>
        <v>0</v>
      </c>
      <c r="BP138" s="397">
        <f t="shared" si="393"/>
        <v>3464</v>
      </c>
      <c r="BQ138" s="197"/>
      <c r="BR138" s="507"/>
      <c r="BV138" s="702">
        <f t="shared" ref="BV138" si="394">SUM(N138:T138)</f>
        <v>0</v>
      </c>
      <c r="BW138" s="702">
        <f t="shared" ref="BW138" si="395">SUM(X138:AD138)</f>
        <v>234</v>
      </c>
      <c r="BX138" s="702">
        <f t="shared" ref="BX138" si="396">SUM(AH138:AN138)</f>
        <v>286</v>
      </c>
      <c r="BY138" s="702">
        <f t="shared" ref="BY138" si="397">SUM(AR138:AX138)</f>
        <v>0</v>
      </c>
      <c r="BZ138" s="702">
        <f t="shared" ref="BZ138" si="398">SUM(BB138:BH138)</f>
        <v>0</v>
      </c>
      <c r="CA138" s="702">
        <f t="shared" ref="CA138" si="399">SUM(BL138:BM138)</f>
        <v>0</v>
      </c>
      <c r="CB138" s="482">
        <f t="shared" ref="CB138" si="400">SUM(BV138:CA138)-M138</f>
        <v>0</v>
      </c>
    </row>
    <row r="139" spans="1:80" ht="17.25" customHeight="1" x14ac:dyDescent="0.3">
      <c r="A139" s="34"/>
      <c r="B139" s="1718"/>
      <c r="C139" s="1663">
        <v>165</v>
      </c>
      <c r="D139" s="35">
        <f t="shared" si="374"/>
        <v>165</v>
      </c>
      <c r="E139" s="35"/>
      <c r="F139" s="767" t="s">
        <v>475</v>
      </c>
      <c r="G139" s="761"/>
      <c r="H139" s="35" t="e">
        <f>VLOOKUP(F139,[1]Anual!$BC$117:$BH$144,5,0)</f>
        <v>#N/A</v>
      </c>
      <c r="I139" s="35"/>
      <c r="J139" s="35"/>
      <c r="K139" s="35">
        <f t="shared" si="376"/>
        <v>0</v>
      </c>
      <c r="L139" s="35">
        <f>ROUND(SUM(L82:L109),0)</f>
        <v>2944</v>
      </c>
      <c r="M139" s="49">
        <f t="shared" si="372"/>
        <v>2944</v>
      </c>
      <c r="N139" s="391"/>
      <c r="O139" s="392"/>
      <c r="P139" s="392"/>
      <c r="Q139" s="393"/>
      <c r="R139" s="393"/>
      <c r="S139" s="393"/>
      <c r="T139" s="398"/>
      <c r="U139" s="395">
        <f t="shared" si="388"/>
        <v>0</v>
      </c>
      <c r="V139" s="396">
        <f t="shared" si="388"/>
        <v>0</v>
      </c>
      <c r="W139" s="397">
        <f t="shared" si="388"/>
        <v>0</v>
      </c>
      <c r="X139" s="392">
        <v>215</v>
      </c>
      <c r="Y139" s="393">
        <v>300</v>
      </c>
      <c r="Z139" s="393">
        <v>275</v>
      </c>
      <c r="AA139" s="393">
        <v>786</v>
      </c>
      <c r="AB139" s="393">
        <v>496</v>
      </c>
      <c r="AC139" s="393"/>
      <c r="AD139" s="398"/>
      <c r="AE139" s="395">
        <f t="shared" si="389"/>
        <v>2306</v>
      </c>
      <c r="AF139" s="396">
        <f t="shared" si="389"/>
        <v>0</v>
      </c>
      <c r="AG139" s="397">
        <f t="shared" si="389"/>
        <v>2306</v>
      </c>
      <c r="AH139" s="393">
        <v>372</v>
      </c>
      <c r="AI139" s="393">
        <v>338</v>
      </c>
      <c r="AJ139" s="393">
        <v>162</v>
      </c>
      <c r="AK139" s="393"/>
      <c r="AL139" s="393"/>
      <c r="AM139" s="393"/>
      <c r="AN139" s="398"/>
      <c r="AO139" s="395">
        <f t="shared" si="390"/>
        <v>1158</v>
      </c>
      <c r="AP139" s="396">
        <f t="shared" si="390"/>
        <v>0</v>
      </c>
      <c r="AQ139" s="397">
        <f t="shared" si="390"/>
        <v>3464</v>
      </c>
      <c r="AR139" s="392"/>
      <c r="AS139" s="393"/>
      <c r="AT139" s="393"/>
      <c r="AU139" s="393"/>
      <c r="AV139" s="393"/>
      <c r="AW139" s="393"/>
      <c r="AX139" s="398"/>
      <c r="AY139" s="395">
        <f t="shared" si="391"/>
        <v>0</v>
      </c>
      <c r="AZ139" s="396">
        <f t="shared" si="391"/>
        <v>0</v>
      </c>
      <c r="BA139" s="397">
        <f t="shared" si="391"/>
        <v>3464</v>
      </c>
      <c r="BB139" s="392"/>
      <c r="BC139" s="393"/>
      <c r="BD139" s="393"/>
      <c r="BE139" s="393"/>
      <c r="BF139" s="393"/>
      <c r="BG139" s="393"/>
      <c r="BH139" s="394"/>
      <c r="BI139" s="395">
        <f t="shared" si="392"/>
        <v>0</v>
      </c>
      <c r="BJ139" s="396">
        <f t="shared" si="392"/>
        <v>0</v>
      </c>
      <c r="BK139" s="397">
        <f t="shared" si="392"/>
        <v>3464</v>
      </c>
      <c r="BL139" s="394"/>
      <c r="BM139" s="394"/>
      <c r="BN139" s="395">
        <f t="shared" si="393"/>
        <v>0</v>
      </c>
      <c r="BO139" s="396">
        <f t="shared" si="393"/>
        <v>0</v>
      </c>
      <c r="BP139" s="397">
        <f t="shared" si="393"/>
        <v>3464</v>
      </c>
      <c r="BQ139" s="197"/>
      <c r="BR139" s="507"/>
      <c r="BV139" s="702">
        <f t="shared" si="146"/>
        <v>0</v>
      </c>
      <c r="BW139" s="702">
        <f t="shared" si="147"/>
        <v>2072</v>
      </c>
      <c r="BX139" s="702">
        <f t="shared" si="148"/>
        <v>872</v>
      </c>
      <c r="BY139" s="702">
        <f t="shared" si="149"/>
        <v>0</v>
      </c>
      <c r="BZ139" s="702">
        <f t="shared" si="150"/>
        <v>0</v>
      </c>
      <c r="CA139" s="702">
        <f t="shared" si="151"/>
        <v>0</v>
      </c>
      <c r="CB139" s="482">
        <f t="shared" si="152"/>
        <v>0</v>
      </c>
    </row>
    <row r="140" spans="1:80" ht="17.25" customHeight="1" x14ac:dyDescent="0.3">
      <c r="A140" s="34"/>
      <c r="B140" s="1718"/>
      <c r="C140" s="454">
        <v>110</v>
      </c>
      <c r="D140" s="35">
        <f t="shared" si="374"/>
        <v>110</v>
      </c>
      <c r="E140" s="35">
        <v>1</v>
      </c>
      <c r="F140" s="767" t="s">
        <v>1056</v>
      </c>
      <c r="G140" s="761"/>
      <c r="H140" s="35" t="e">
        <f>VLOOKUP(F140,[1]Anual!$BC$117:$BH$144,5,0)</f>
        <v>#N/A</v>
      </c>
      <c r="I140" s="35"/>
      <c r="J140" s="35"/>
      <c r="K140" s="35">
        <f t="shared" si="376"/>
        <v>0</v>
      </c>
      <c r="L140" s="35">
        <f>ROUND(SUM(L110:L113),0)</f>
        <v>240</v>
      </c>
      <c r="M140" s="49">
        <f t="shared" si="372"/>
        <v>240</v>
      </c>
      <c r="N140" s="391"/>
      <c r="O140" s="392"/>
      <c r="P140" s="392"/>
      <c r="Q140" s="392"/>
      <c r="R140" s="392"/>
      <c r="S140" s="392"/>
      <c r="T140" s="398"/>
      <c r="U140" s="395">
        <f>ROUND(SUM(U110:U113),0)</f>
        <v>0</v>
      </c>
      <c r="V140" s="396">
        <f>ROUND(SUM(V110:V113),0)</f>
        <v>0</v>
      </c>
      <c r="W140" s="397">
        <f>ROUND(SUM(W110:W113),0)</f>
        <v>0</v>
      </c>
      <c r="X140" s="392"/>
      <c r="Y140" s="392"/>
      <c r="Z140" s="392"/>
      <c r="AA140" s="392"/>
      <c r="AB140" s="392"/>
      <c r="AC140" s="392"/>
      <c r="AD140" s="398"/>
      <c r="AE140" s="395">
        <f>ROUND(SUM(AE110:AE113),0)</f>
        <v>0</v>
      </c>
      <c r="AF140" s="396">
        <f>ROUND(SUM(AF110:AF113),0)</f>
        <v>0</v>
      </c>
      <c r="AG140" s="397">
        <f>ROUND(SUM(AG110:AG113),0)</f>
        <v>0</v>
      </c>
      <c r="AH140" s="392"/>
      <c r="AI140" s="392"/>
      <c r="AJ140" s="392"/>
      <c r="AK140" s="392"/>
      <c r="AL140" s="392"/>
      <c r="AM140" s="392"/>
      <c r="AN140" s="398"/>
      <c r="AO140" s="395">
        <f>ROUND(SUM(AO110:AO113),0)</f>
        <v>0</v>
      </c>
      <c r="AP140" s="396">
        <f>ROUND(SUM(AP110:AP113),0)</f>
        <v>0</v>
      </c>
      <c r="AQ140" s="397">
        <f>ROUND(SUM(AQ110:AQ113),0)</f>
        <v>0</v>
      </c>
      <c r="AR140" s="392"/>
      <c r="AS140" s="392">
        <v>240</v>
      </c>
      <c r="AT140" s="392"/>
      <c r="AU140" s="392"/>
      <c r="AV140" s="392"/>
      <c r="AW140" s="392"/>
      <c r="AX140" s="398"/>
      <c r="AY140" s="395">
        <f>ROUND(SUM(AY110:AY113),0)</f>
        <v>240</v>
      </c>
      <c r="AZ140" s="396">
        <f>ROUND(SUM(AZ110:AZ113),0)</f>
        <v>0</v>
      </c>
      <c r="BA140" s="397">
        <f>ROUND(SUM(BA110:BA113),0)</f>
        <v>240</v>
      </c>
      <c r="BB140" s="392"/>
      <c r="BC140" s="392"/>
      <c r="BD140" s="392"/>
      <c r="BE140" s="392"/>
      <c r="BF140" s="392"/>
      <c r="BG140" s="392"/>
      <c r="BH140" s="394"/>
      <c r="BI140" s="395">
        <f>ROUND(SUM(BI110:BI113),0)</f>
        <v>0</v>
      </c>
      <c r="BJ140" s="396">
        <f>ROUND(SUM(BJ110:BJ113),0)</f>
        <v>0</v>
      </c>
      <c r="BK140" s="397">
        <f>ROUND(SUM(BK110:BK113),0)</f>
        <v>240</v>
      </c>
      <c r="BL140" s="394"/>
      <c r="BM140" s="394"/>
      <c r="BN140" s="395">
        <f>ROUND(SUM(BN110:BN113),0)</f>
        <v>0</v>
      </c>
      <c r="BO140" s="396">
        <f>ROUND(SUM(BO110:BO113),0)</f>
        <v>0</v>
      </c>
      <c r="BP140" s="397">
        <f>ROUND(SUM(BP110:BP113),0)</f>
        <v>240</v>
      </c>
      <c r="BQ140" s="197"/>
      <c r="BR140" s="507"/>
      <c r="BV140" s="702">
        <f t="shared" si="146"/>
        <v>0</v>
      </c>
      <c r="BW140" s="702">
        <f t="shared" si="147"/>
        <v>0</v>
      </c>
      <c r="BX140" s="702">
        <f t="shared" si="148"/>
        <v>0</v>
      </c>
      <c r="BY140" s="702">
        <f t="shared" si="149"/>
        <v>240</v>
      </c>
      <c r="BZ140" s="702">
        <f t="shared" si="150"/>
        <v>0</v>
      </c>
      <c r="CA140" s="702">
        <f t="shared" si="151"/>
        <v>0</v>
      </c>
      <c r="CB140" s="482">
        <f t="shared" si="152"/>
        <v>0</v>
      </c>
    </row>
    <row r="141" spans="1:80" ht="17.25" customHeight="1" x14ac:dyDescent="0.3">
      <c r="A141" s="34"/>
      <c r="B141" s="1718"/>
      <c r="C141" s="454">
        <v>100</v>
      </c>
      <c r="D141" s="35">
        <f t="shared" si="374"/>
        <v>100</v>
      </c>
      <c r="E141" s="35"/>
      <c r="F141" s="767" t="s">
        <v>451</v>
      </c>
      <c r="G141" s="761"/>
      <c r="H141" s="35" t="e">
        <f>VLOOKUP(F141,[1]Anual!$BC$117:$BH$144,5,0)</f>
        <v>#N/A</v>
      </c>
      <c r="I141" s="35"/>
      <c r="J141" s="35"/>
      <c r="K141" s="35">
        <f t="shared" si="376"/>
        <v>0</v>
      </c>
      <c r="L141" s="35">
        <f>ROUND(SUM(L114:L117),0)</f>
        <v>120</v>
      </c>
      <c r="M141" s="49">
        <f>ROUND(SUM(N141:T141,X141:AD141,AH141:AN141,AR141:AX141,BB141:BH141,BL141),0)</f>
        <v>120</v>
      </c>
      <c r="N141" s="391"/>
      <c r="O141" s="392"/>
      <c r="P141" s="392"/>
      <c r="Q141" s="393"/>
      <c r="R141" s="393"/>
      <c r="S141" s="393"/>
      <c r="T141" s="398"/>
      <c r="U141" s="395">
        <f>ROUND(SUM(U114:U117),0)</f>
        <v>0</v>
      </c>
      <c r="V141" s="396">
        <f>ROUND(SUM(V114:V117),0)</f>
        <v>0</v>
      </c>
      <c r="W141" s="397">
        <f>ROUND(SUM(W114:W117),0)</f>
        <v>0</v>
      </c>
      <c r="X141" s="392"/>
      <c r="Y141" s="393"/>
      <c r="Z141" s="393">
        <v>120</v>
      </c>
      <c r="AA141" s="393"/>
      <c r="AB141" s="393"/>
      <c r="AC141" s="393"/>
      <c r="AD141" s="398"/>
      <c r="AE141" s="395">
        <f>ROUND(SUM(AE114:AE117),0)</f>
        <v>120</v>
      </c>
      <c r="AF141" s="396">
        <f>ROUND(SUM(AF114:AF117),0)</f>
        <v>0</v>
      </c>
      <c r="AG141" s="397">
        <f>ROUND(SUM(AG114:AG117),0)</f>
        <v>120</v>
      </c>
      <c r="AH141" s="392"/>
      <c r="AI141" s="392"/>
      <c r="AJ141" s="392"/>
      <c r="AK141" s="392"/>
      <c r="AL141" s="392"/>
      <c r="AM141" s="392"/>
      <c r="AN141" s="398"/>
      <c r="AO141" s="395">
        <f>ROUND(SUM(AO114:AO117),0)</f>
        <v>0</v>
      </c>
      <c r="AP141" s="396">
        <f>ROUND(SUM(AP114:AP117),0)</f>
        <v>0</v>
      </c>
      <c r="AQ141" s="397">
        <f>ROUND(SUM(AQ114:AQ117),0)</f>
        <v>120</v>
      </c>
      <c r="AR141" s="392"/>
      <c r="AS141" s="392"/>
      <c r="AT141" s="392"/>
      <c r="AU141" s="392"/>
      <c r="AV141" s="392"/>
      <c r="AW141" s="392"/>
      <c r="AX141" s="398"/>
      <c r="AY141" s="395">
        <f>ROUND(SUM(AY114:AY117),0)</f>
        <v>0</v>
      </c>
      <c r="AZ141" s="396">
        <f>ROUND(SUM(AZ114:AZ117),0)</f>
        <v>0</v>
      </c>
      <c r="BA141" s="397">
        <f>ROUND(SUM(BA114:BA117),0)</f>
        <v>120</v>
      </c>
      <c r="BB141" s="392"/>
      <c r="BC141" s="392"/>
      <c r="BD141" s="392"/>
      <c r="BE141" s="392"/>
      <c r="BF141" s="392"/>
      <c r="BG141" s="392"/>
      <c r="BH141" s="394"/>
      <c r="BI141" s="395">
        <f>ROUND(SUM(BI114:BI117),0)</f>
        <v>0</v>
      </c>
      <c r="BJ141" s="396">
        <f>ROUND(SUM(BJ114:BJ117),0)</f>
        <v>0</v>
      </c>
      <c r="BK141" s="397">
        <f>ROUND(SUM(BK114:BK117),0)</f>
        <v>120</v>
      </c>
      <c r="BL141" s="392"/>
      <c r="BM141" s="392"/>
      <c r="BN141" s="395">
        <f>ROUND(SUM(BN114:BN117),0)</f>
        <v>0</v>
      </c>
      <c r="BO141" s="396">
        <f>ROUND(SUM(BO114:BO117),0)</f>
        <v>0</v>
      </c>
      <c r="BP141" s="397">
        <f>ROUND(SUM(BP114:BP117),0)</f>
        <v>120</v>
      </c>
      <c r="BQ141" s="197"/>
      <c r="BR141" s="507"/>
      <c r="BV141" s="702">
        <f t="shared" si="146"/>
        <v>0</v>
      </c>
      <c r="BW141" s="702">
        <f t="shared" si="147"/>
        <v>120</v>
      </c>
      <c r="BX141" s="702">
        <f t="shared" si="148"/>
        <v>0</v>
      </c>
      <c r="BY141" s="702">
        <f t="shared" si="149"/>
        <v>0</v>
      </c>
      <c r="BZ141" s="702">
        <f t="shared" si="150"/>
        <v>0</v>
      </c>
      <c r="CA141" s="702">
        <f t="shared" si="151"/>
        <v>0</v>
      </c>
      <c r="CB141" s="482">
        <f t="shared" si="152"/>
        <v>0</v>
      </c>
    </row>
    <row r="142" spans="1:80" s="27" customFormat="1" ht="17.25" customHeight="1" x14ac:dyDescent="0.3">
      <c r="A142" s="51"/>
      <c r="B142" s="1719"/>
      <c r="C142" s="52"/>
      <c r="D142" s="53"/>
      <c r="E142" s="53">
        <v>2</v>
      </c>
      <c r="F142" s="53" t="s">
        <v>14</v>
      </c>
      <c r="G142" s="75"/>
      <c r="H142" s="53"/>
      <c r="I142" s="53"/>
      <c r="J142" s="53"/>
      <c r="K142" s="53">
        <f t="shared" si="376"/>
        <v>204</v>
      </c>
      <c r="L142" s="53">
        <f>SUM(L127:L141)</f>
        <v>29351</v>
      </c>
      <c r="M142" s="54">
        <f>SUM(M127:M141)</f>
        <v>29555</v>
      </c>
      <c r="N142" s="56">
        <f t="shared" ref="N142:AQ142" si="401">SUM(N127:N141)</f>
        <v>0</v>
      </c>
      <c r="O142" s="56">
        <f t="shared" si="401"/>
        <v>0</v>
      </c>
      <c r="P142" s="56">
        <f t="shared" si="401"/>
        <v>0</v>
      </c>
      <c r="Q142" s="57">
        <f t="shared" si="401"/>
        <v>0</v>
      </c>
      <c r="R142" s="57">
        <f>SUM(R127:R141)</f>
        <v>1719.9764705882353</v>
      </c>
      <c r="S142" s="57">
        <f t="shared" si="401"/>
        <v>0</v>
      </c>
      <c r="T142" s="269">
        <f t="shared" si="401"/>
        <v>0</v>
      </c>
      <c r="U142" s="256">
        <f t="shared" si="401"/>
        <v>1000</v>
      </c>
      <c r="V142" s="257">
        <f t="shared" si="401"/>
        <v>0</v>
      </c>
      <c r="W142" s="263">
        <f t="shared" si="401"/>
        <v>1000</v>
      </c>
      <c r="X142" s="56">
        <f t="shared" si="401"/>
        <v>1717.2670231729057</v>
      </c>
      <c r="Y142" s="57">
        <f t="shared" si="401"/>
        <v>1696.660962566845</v>
      </c>
      <c r="Z142" s="57">
        <f t="shared" si="401"/>
        <v>1460.3833333333337</v>
      </c>
      <c r="AA142" s="57">
        <f t="shared" si="401"/>
        <v>1634.2545454545457</v>
      </c>
      <c r="AB142" s="57">
        <f t="shared" si="401"/>
        <v>1649.1458110516937</v>
      </c>
      <c r="AC142" s="57">
        <f t="shared" si="401"/>
        <v>1310.1882352941177</v>
      </c>
      <c r="AD142" s="269">
        <f t="shared" si="401"/>
        <v>0</v>
      </c>
      <c r="AE142" s="256">
        <f t="shared" si="401"/>
        <v>11773</v>
      </c>
      <c r="AF142" s="257">
        <f t="shared" si="401"/>
        <v>0</v>
      </c>
      <c r="AG142" s="263">
        <f t="shared" si="401"/>
        <v>13493</v>
      </c>
      <c r="AH142" s="56">
        <f t="shared" si="401"/>
        <v>1722.6181818181819</v>
      </c>
      <c r="AI142" s="57">
        <f t="shared" si="401"/>
        <v>1602.2772727272727</v>
      </c>
      <c r="AJ142" s="57">
        <f t="shared" si="401"/>
        <v>1626.9726508785336</v>
      </c>
      <c r="AK142" s="57">
        <f t="shared" si="401"/>
        <v>1769.3882352941177</v>
      </c>
      <c r="AL142" s="57">
        <f t="shared" si="401"/>
        <v>1769.3882352941177</v>
      </c>
      <c r="AM142" s="57">
        <f t="shared" si="401"/>
        <v>1278.7764705882355</v>
      </c>
      <c r="AN142" s="269">
        <f t="shared" si="401"/>
        <v>0</v>
      </c>
      <c r="AO142" s="256">
        <f t="shared" si="401"/>
        <v>10927</v>
      </c>
      <c r="AP142" s="257">
        <f t="shared" si="401"/>
        <v>0</v>
      </c>
      <c r="AQ142" s="263">
        <f t="shared" si="401"/>
        <v>24420</v>
      </c>
      <c r="AR142" s="56">
        <f t="shared" ref="AR142:BP142" si="402">SUM(AR127:AR141)</f>
        <v>1763.3882352941177</v>
      </c>
      <c r="AS142" s="57">
        <f t="shared" si="402"/>
        <v>1605.5272727272729</v>
      </c>
      <c r="AT142" s="57">
        <f t="shared" si="402"/>
        <v>1701.6739495798324</v>
      </c>
      <c r="AU142" s="57">
        <f t="shared" si="402"/>
        <v>1763.3882352941177</v>
      </c>
      <c r="AV142" s="57">
        <f t="shared" si="402"/>
        <v>1763.3882352941177</v>
      </c>
      <c r="AW142" s="57">
        <f t="shared" si="402"/>
        <v>0</v>
      </c>
      <c r="AX142" s="269">
        <f t="shared" si="402"/>
        <v>0</v>
      </c>
      <c r="AY142" s="256">
        <f t="shared" si="402"/>
        <v>8237</v>
      </c>
      <c r="AZ142" s="257">
        <f t="shared" si="402"/>
        <v>0</v>
      </c>
      <c r="BA142" s="263">
        <f t="shared" si="402"/>
        <v>32657</v>
      </c>
      <c r="BB142" s="56">
        <f t="shared" si="402"/>
        <v>0</v>
      </c>
      <c r="BC142" s="57">
        <f t="shared" si="402"/>
        <v>0</v>
      </c>
      <c r="BD142" s="57">
        <f t="shared" si="402"/>
        <v>0</v>
      </c>
      <c r="BE142" s="57">
        <f t="shared" si="402"/>
        <v>0</v>
      </c>
      <c r="BF142" s="57">
        <f t="shared" si="402"/>
        <v>0</v>
      </c>
      <c r="BG142" s="57">
        <f t="shared" si="402"/>
        <v>0</v>
      </c>
      <c r="BH142" s="81">
        <f t="shared" si="402"/>
        <v>0</v>
      </c>
      <c r="BI142" s="256">
        <f t="shared" si="402"/>
        <v>0</v>
      </c>
      <c r="BJ142" s="257">
        <f t="shared" si="402"/>
        <v>0</v>
      </c>
      <c r="BK142" s="263">
        <f t="shared" si="402"/>
        <v>32657</v>
      </c>
      <c r="BL142" s="81">
        <f t="shared" si="402"/>
        <v>0</v>
      </c>
      <c r="BM142" s="81">
        <f t="shared" si="402"/>
        <v>0</v>
      </c>
      <c r="BN142" s="256">
        <f t="shared" si="402"/>
        <v>0</v>
      </c>
      <c r="BO142" s="257">
        <f t="shared" si="402"/>
        <v>0</v>
      </c>
      <c r="BP142" s="263">
        <f t="shared" si="402"/>
        <v>32657</v>
      </c>
      <c r="BQ142" s="198"/>
      <c r="BR142" s="507"/>
      <c r="BS142" s="507"/>
      <c r="BT142" s="507"/>
      <c r="BV142" s="702">
        <f t="shared" si="146"/>
        <v>1719.9764705882353</v>
      </c>
      <c r="BW142" s="702">
        <f t="shared" si="147"/>
        <v>9467.8999108734406</v>
      </c>
      <c r="BX142" s="702">
        <f t="shared" si="148"/>
        <v>9769.4210466004588</v>
      </c>
      <c r="BY142" s="702">
        <f t="shared" si="149"/>
        <v>8597.3659281894597</v>
      </c>
      <c r="BZ142" s="702">
        <f t="shared" si="150"/>
        <v>0</v>
      </c>
      <c r="CA142" s="702">
        <f t="shared" si="151"/>
        <v>0</v>
      </c>
      <c r="CB142" s="482">
        <f t="shared" si="152"/>
        <v>-0.33664374840736855</v>
      </c>
    </row>
    <row r="143" spans="1:80" ht="17.100000000000001" customHeight="1" x14ac:dyDescent="0.3">
      <c r="A143" s="34"/>
      <c r="B143" s="7"/>
      <c r="C143" s="7"/>
      <c r="D143" s="7"/>
      <c r="E143" s="59"/>
      <c r="F143" s="7"/>
      <c r="G143" s="79"/>
      <c r="H143" s="7"/>
      <c r="I143" s="7"/>
      <c r="J143" s="7"/>
      <c r="K143" s="39"/>
      <c r="L143" s="273">
        <v>1</v>
      </c>
      <c r="M143" s="274">
        <v>1</v>
      </c>
      <c r="N143" s="178"/>
      <c r="O143" s="178"/>
      <c r="P143" s="178"/>
      <c r="Q143" s="178"/>
      <c r="R143" s="178"/>
      <c r="S143" s="178"/>
      <c r="T143" s="178"/>
      <c r="U143" s="271"/>
      <c r="V143" s="271"/>
      <c r="W143" s="271"/>
      <c r="X143" s="178"/>
      <c r="Y143" s="178"/>
      <c r="Z143" s="178"/>
      <c r="AA143" s="178"/>
      <c r="AB143" s="178"/>
      <c r="AC143" s="178"/>
      <c r="AD143" s="178"/>
      <c r="AE143" s="271"/>
      <c r="AF143" s="271"/>
      <c r="AG143" s="271"/>
      <c r="AH143" s="178"/>
      <c r="AI143" s="178"/>
      <c r="AJ143" s="178"/>
      <c r="AK143" s="178"/>
      <c r="AL143" s="178"/>
      <c r="AM143" s="178"/>
      <c r="AN143" s="178"/>
      <c r="AO143" s="271"/>
      <c r="AP143" s="271"/>
      <c r="AQ143" s="271"/>
      <c r="AR143" s="178"/>
      <c r="AS143" s="178"/>
      <c r="AT143" s="178"/>
      <c r="AU143" s="178"/>
      <c r="AV143" s="178"/>
      <c r="AW143" s="178"/>
      <c r="AX143" s="178"/>
      <c r="AY143" s="271"/>
      <c r="AZ143" s="271"/>
      <c r="BA143" s="271"/>
      <c r="BB143" s="178"/>
      <c r="BC143" s="178"/>
      <c r="BD143" s="178"/>
      <c r="BE143" s="178"/>
      <c r="BF143" s="178"/>
      <c r="BG143" s="178"/>
      <c r="BH143" s="178"/>
      <c r="BI143" s="271"/>
      <c r="BJ143" s="271"/>
      <c r="BK143" s="271"/>
      <c r="BL143" s="178"/>
      <c r="BM143" s="178"/>
      <c r="BN143" s="271"/>
      <c r="BO143" s="271"/>
      <c r="BP143" s="271"/>
      <c r="BQ143" s="272"/>
      <c r="BR143" s="503"/>
    </row>
    <row r="144" spans="1:80" ht="17.25" customHeight="1" outlineLevel="1" x14ac:dyDescent="0.3">
      <c r="A144" s="60"/>
      <c r="B144" s="1717"/>
      <c r="C144" s="42"/>
      <c r="D144" s="43">
        <f t="shared" ref="D144:F145" si="403">D127</f>
        <v>205</v>
      </c>
      <c r="E144" s="43">
        <f t="shared" si="403"/>
        <v>1</v>
      </c>
      <c r="F144" s="43" t="str">
        <f t="shared" si="403"/>
        <v>LT12B</v>
      </c>
      <c r="G144" s="77"/>
      <c r="H144" s="619" t="s">
        <v>308</v>
      </c>
      <c r="I144" s="607"/>
      <c r="J144" s="607"/>
      <c r="K144" s="43"/>
      <c r="L144" s="627">
        <f t="shared" ref="L144:L158" si="404">L127/D144</f>
        <v>39.643902439024387</v>
      </c>
      <c r="M144" s="607">
        <f>SUM(N144:BP144)</f>
        <v>40.637382225617536</v>
      </c>
      <c r="N144" s="291">
        <f>N125-SUM(N145:N158)</f>
        <v>0</v>
      </c>
      <c r="O144" s="292">
        <f t="shared" ref="O144:T144" si="405">O125-SUM(O145:O158)</f>
        <v>0</v>
      </c>
      <c r="P144" s="292">
        <f t="shared" si="405"/>
        <v>0</v>
      </c>
      <c r="Q144" s="293">
        <f t="shared" si="405"/>
        <v>0</v>
      </c>
      <c r="R144" s="293">
        <f t="shared" si="405"/>
        <v>2.5364705882352947</v>
      </c>
      <c r="S144" s="294">
        <f t="shared" si="405"/>
        <v>0</v>
      </c>
      <c r="T144" s="295">
        <f t="shared" si="405"/>
        <v>0</v>
      </c>
      <c r="U144" s="296"/>
      <c r="V144" s="297"/>
      <c r="W144" s="298"/>
      <c r="X144" s="299">
        <f t="shared" ref="X144:AC144" si="406">X125-SUM(X145:X158)</f>
        <v>2.6452049910873452</v>
      </c>
      <c r="Y144" s="293">
        <f t="shared" si="406"/>
        <v>2.1300534759358296</v>
      </c>
      <c r="Z144" s="293">
        <f t="shared" si="406"/>
        <v>0.54333333333333478</v>
      </c>
      <c r="AA144" s="293">
        <f t="shared" si="406"/>
        <v>1.7963636363636368</v>
      </c>
      <c r="AB144" s="293">
        <f>AB125-SUM(AB145:AB158)</f>
        <v>0.94217468805704208</v>
      </c>
      <c r="AC144" s="293">
        <f t="shared" si="406"/>
        <v>1.7082352941176477</v>
      </c>
      <c r="AD144" s="300">
        <f>AD125-SUM(AD145:AD158)</f>
        <v>0</v>
      </c>
      <c r="AE144" s="296"/>
      <c r="AF144" s="297"/>
      <c r="AG144" s="298"/>
      <c r="AH144" s="292">
        <f t="shared" ref="AH144:AN144" si="407">AH125-SUM(AH145:AH158)</f>
        <v>1.9054545454545462</v>
      </c>
      <c r="AI144" s="293">
        <f t="shared" si="407"/>
        <v>1.7281818181818185</v>
      </c>
      <c r="AJ144" s="293">
        <f t="shared" si="407"/>
        <v>1.9949885408708958</v>
      </c>
      <c r="AK144" s="293">
        <f t="shared" si="407"/>
        <v>3.948235294117648</v>
      </c>
      <c r="AL144" s="293">
        <f t="shared" si="407"/>
        <v>3.948235294117648</v>
      </c>
      <c r="AM144" s="293">
        <f t="shared" si="407"/>
        <v>3.8964705882352946</v>
      </c>
      <c r="AN144" s="300">
        <f t="shared" si="407"/>
        <v>0</v>
      </c>
      <c r="AO144" s="296"/>
      <c r="AP144" s="297"/>
      <c r="AQ144" s="298"/>
      <c r="AR144" s="292">
        <f t="shared" ref="AR144:AW144" si="408">AR125-SUM(AR145:AR158)</f>
        <v>2.7482352941176478</v>
      </c>
      <c r="AS144" s="293">
        <f t="shared" si="408"/>
        <v>1.9781818181818194</v>
      </c>
      <c r="AT144" s="293">
        <f t="shared" si="408"/>
        <v>0.69109243697479172</v>
      </c>
      <c r="AU144" s="293">
        <f t="shared" si="408"/>
        <v>2.7482352941176478</v>
      </c>
      <c r="AV144" s="293">
        <f t="shared" si="408"/>
        <v>2.7482352941176478</v>
      </c>
      <c r="AW144" s="293">
        <f t="shared" si="408"/>
        <v>0</v>
      </c>
      <c r="AX144" s="300">
        <f>AX125-SUM(AX145:AX158)</f>
        <v>0</v>
      </c>
      <c r="AY144" s="296"/>
      <c r="AZ144" s="297"/>
      <c r="BA144" s="298"/>
      <c r="BB144" s="292">
        <f t="shared" ref="BB144:BH144" si="409">BB125-SUM(BB145:BB158)</f>
        <v>0</v>
      </c>
      <c r="BC144" s="293">
        <f t="shared" si="409"/>
        <v>0</v>
      </c>
      <c r="BD144" s="293">
        <f t="shared" si="409"/>
        <v>0</v>
      </c>
      <c r="BE144" s="293">
        <f t="shared" si="409"/>
        <v>0</v>
      </c>
      <c r="BF144" s="293">
        <f t="shared" si="409"/>
        <v>0</v>
      </c>
      <c r="BG144" s="293">
        <f t="shared" si="409"/>
        <v>0</v>
      </c>
      <c r="BH144" s="300">
        <f t="shared" si="409"/>
        <v>0</v>
      </c>
      <c r="BI144" s="296"/>
      <c r="BJ144" s="297"/>
      <c r="BK144" s="298"/>
      <c r="BL144" s="300">
        <f t="shared" ref="BL144:BM144" si="410">BL125-SUM(BL145:BL158)</f>
        <v>0</v>
      </c>
      <c r="BM144" s="300">
        <f t="shared" si="410"/>
        <v>0</v>
      </c>
      <c r="BN144" s="296"/>
      <c r="BO144" s="297"/>
      <c r="BP144" s="298"/>
      <c r="BQ144" s="197"/>
      <c r="BR144" s="510"/>
    </row>
    <row r="145" spans="1:72" ht="17.25" customHeight="1" outlineLevel="1" x14ac:dyDescent="0.3">
      <c r="A145" s="60"/>
      <c r="B145" s="1718"/>
      <c r="C145" s="48"/>
      <c r="D145" s="35">
        <f t="shared" si="403"/>
        <v>165</v>
      </c>
      <c r="E145" s="35">
        <f t="shared" si="403"/>
        <v>0</v>
      </c>
      <c r="F145" s="35" t="str">
        <f t="shared" si="403"/>
        <v>LTA13</v>
      </c>
      <c r="G145" s="67"/>
      <c r="H145" s="620" t="s">
        <v>307</v>
      </c>
      <c r="I145" s="608"/>
      <c r="J145" s="608"/>
      <c r="K145" s="35"/>
      <c r="L145" s="616">
        <f t="shared" si="404"/>
        <v>0</v>
      </c>
      <c r="M145" s="608">
        <f>SUM(N145:BP145)</f>
        <v>0</v>
      </c>
      <c r="N145" s="301">
        <f>N128/$D$145</f>
        <v>0</v>
      </c>
      <c r="O145" s="302">
        <f t="shared" ref="O145:T145" si="411">O128/$D$145</f>
        <v>0</v>
      </c>
      <c r="P145" s="302">
        <f t="shared" si="411"/>
        <v>0</v>
      </c>
      <c r="Q145" s="303">
        <f t="shared" si="411"/>
        <v>0</v>
      </c>
      <c r="R145" s="303">
        <f t="shared" si="411"/>
        <v>0</v>
      </c>
      <c r="S145" s="449">
        <f t="shared" si="411"/>
        <v>0</v>
      </c>
      <c r="T145" s="305">
        <f t="shared" si="411"/>
        <v>0</v>
      </c>
      <c r="U145" s="306"/>
      <c r="V145" s="307"/>
      <c r="W145" s="308"/>
      <c r="X145" s="302">
        <f t="shared" ref="X145:AC145" si="412">X128/$D$145</f>
        <v>0</v>
      </c>
      <c r="Y145" s="303">
        <f t="shared" si="412"/>
        <v>0</v>
      </c>
      <c r="Z145" s="303">
        <f t="shared" si="412"/>
        <v>0</v>
      </c>
      <c r="AA145" s="303">
        <f t="shared" si="412"/>
        <v>0</v>
      </c>
      <c r="AB145" s="303">
        <f t="shared" si="412"/>
        <v>0</v>
      </c>
      <c r="AC145" s="303">
        <f t="shared" si="412"/>
        <v>0</v>
      </c>
      <c r="AD145" s="310">
        <f>AD128/$D$145</f>
        <v>0</v>
      </c>
      <c r="AE145" s="306"/>
      <c r="AF145" s="307"/>
      <c r="AG145" s="308"/>
      <c r="AH145" s="302">
        <f t="shared" ref="AH145:AN145" si="413">AH128/$D$145</f>
        <v>0</v>
      </c>
      <c r="AI145" s="303">
        <f t="shared" si="413"/>
        <v>0</v>
      </c>
      <c r="AJ145" s="303">
        <f t="shared" si="413"/>
        <v>0</v>
      </c>
      <c r="AK145" s="303">
        <f t="shared" si="413"/>
        <v>0</v>
      </c>
      <c r="AL145" s="303">
        <f t="shared" si="413"/>
        <v>0</v>
      </c>
      <c r="AM145" s="303">
        <f t="shared" si="413"/>
        <v>0</v>
      </c>
      <c r="AN145" s="310">
        <f t="shared" si="413"/>
        <v>0</v>
      </c>
      <c r="AO145" s="306"/>
      <c r="AP145" s="307"/>
      <c r="AQ145" s="308"/>
      <c r="AR145" s="302">
        <f t="shared" ref="AR145:AW145" si="414">AR128/$D$145</f>
        <v>0</v>
      </c>
      <c r="AS145" s="303">
        <f t="shared" si="414"/>
        <v>0</v>
      </c>
      <c r="AT145" s="303">
        <f t="shared" si="414"/>
        <v>0</v>
      </c>
      <c r="AU145" s="303">
        <f t="shared" si="414"/>
        <v>0</v>
      </c>
      <c r="AV145" s="303">
        <f t="shared" si="414"/>
        <v>0</v>
      </c>
      <c r="AW145" s="303">
        <f t="shared" si="414"/>
        <v>0</v>
      </c>
      <c r="AX145" s="310">
        <f>AX128/$D$145</f>
        <v>0</v>
      </c>
      <c r="AY145" s="306"/>
      <c r="AZ145" s="307"/>
      <c r="BA145" s="308"/>
      <c r="BB145" s="302">
        <f t="shared" ref="BB145:BH145" si="415">BB128/$D$145</f>
        <v>0</v>
      </c>
      <c r="BC145" s="303">
        <f t="shared" si="415"/>
        <v>0</v>
      </c>
      <c r="BD145" s="303">
        <f t="shared" si="415"/>
        <v>0</v>
      </c>
      <c r="BE145" s="303">
        <f t="shared" si="415"/>
        <v>0</v>
      </c>
      <c r="BF145" s="303">
        <f t="shared" si="415"/>
        <v>0</v>
      </c>
      <c r="BG145" s="303">
        <f t="shared" si="415"/>
        <v>0</v>
      </c>
      <c r="BH145" s="310">
        <f t="shared" si="415"/>
        <v>0</v>
      </c>
      <c r="BI145" s="306"/>
      <c r="BJ145" s="307"/>
      <c r="BK145" s="308"/>
      <c r="BL145" s="310">
        <f t="shared" ref="BL145:BM145" si="416">BL128/$D$145</f>
        <v>0</v>
      </c>
      <c r="BM145" s="310">
        <f t="shared" si="416"/>
        <v>0</v>
      </c>
      <c r="BN145" s="306"/>
      <c r="BO145" s="307"/>
      <c r="BP145" s="308"/>
      <c r="BQ145" s="197"/>
      <c r="BR145" s="503"/>
    </row>
    <row r="146" spans="1:72" ht="17.25" customHeight="1" outlineLevel="1" x14ac:dyDescent="0.3">
      <c r="A146" s="34"/>
      <c r="B146" s="1718"/>
      <c r="C146" s="48"/>
      <c r="D146" s="35">
        <f t="shared" ref="D146:E158" si="417">D129</f>
        <v>200</v>
      </c>
      <c r="E146" s="35">
        <f t="shared" si="417"/>
        <v>1</v>
      </c>
      <c r="F146" s="35" t="s">
        <v>370</v>
      </c>
      <c r="G146" s="67"/>
      <c r="H146" s="620" t="s">
        <v>265</v>
      </c>
      <c r="I146" s="608"/>
      <c r="J146" s="608"/>
      <c r="K146" s="35"/>
      <c r="L146" s="616">
        <f t="shared" si="404"/>
        <v>0</v>
      </c>
      <c r="M146" s="608">
        <f>SUM(N146:BP146)</f>
        <v>0</v>
      </c>
      <c r="N146" s="301">
        <f>N129/$D$146</f>
        <v>0</v>
      </c>
      <c r="O146" s="302">
        <f t="shared" ref="O146:T146" si="418">O129/$D$146</f>
        <v>0</v>
      </c>
      <c r="P146" s="302">
        <f t="shared" si="418"/>
        <v>0</v>
      </c>
      <c r="Q146" s="303">
        <f t="shared" si="418"/>
        <v>0</v>
      </c>
      <c r="R146" s="303">
        <f t="shared" si="418"/>
        <v>0</v>
      </c>
      <c r="S146" s="449">
        <f t="shared" si="418"/>
        <v>0</v>
      </c>
      <c r="T146" s="305">
        <f t="shared" si="418"/>
        <v>0</v>
      </c>
      <c r="U146" s="306"/>
      <c r="V146" s="307"/>
      <c r="W146" s="308"/>
      <c r="X146" s="302">
        <f t="shared" ref="X146:AC146" si="419">X129/$D$146</f>
        <v>0</v>
      </c>
      <c r="Y146" s="303">
        <f t="shared" si="419"/>
        <v>0</v>
      </c>
      <c r="Z146" s="303">
        <f t="shared" si="419"/>
        <v>0</v>
      </c>
      <c r="AA146" s="303">
        <f t="shared" si="419"/>
        <v>0</v>
      </c>
      <c r="AB146" s="303">
        <f t="shared" si="419"/>
        <v>0</v>
      </c>
      <c r="AC146" s="303">
        <f t="shared" si="419"/>
        <v>0</v>
      </c>
      <c r="AD146" s="310">
        <f>AD129/$D$146</f>
        <v>0</v>
      </c>
      <c r="AE146" s="306"/>
      <c r="AF146" s="307"/>
      <c r="AG146" s="308"/>
      <c r="AH146" s="302">
        <f t="shared" ref="AH146:AN146" si="420">AH129/$D$146</f>
        <v>0</v>
      </c>
      <c r="AI146" s="303">
        <f t="shared" si="420"/>
        <v>0</v>
      </c>
      <c r="AJ146" s="303">
        <f t="shared" si="420"/>
        <v>0</v>
      </c>
      <c r="AK146" s="303">
        <f t="shared" si="420"/>
        <v>0</v>
      </c>
      <c r="AL146" s="303">
        <f t="shared" si="420"/>
        <v>0</v>
      </c>
      <c r="AM146" s="303">
        <f t="shared" si="420"/>
        <v>0</v>
      </c>
      <c r="AN146" s="310">
        <f t="shared" si="420"/>
        <v>0</v>
      </c>
      <c r="AO146" s="306"/>
      <c r="AP146" s="307"/>
      <c r="AQ146" s="308"/>
      <c r="AR146" s="302">
        <f t="shared" ref="AR146:AW146" si="421">AR129/$D$146</f>
        <v>0</v>
      </c>
      <c r="AS146" s="303">
        <f t="shared" si="421"/>
        <v>0</v>
      </c>
      <c r="AT146" s="303">
        <f t="shared" si="421"/>
        <v>0</v>
      </c>
      <c r="AU146" s="303">
        <f t="shared" si="421"/>
        <v>0</v>
      </c>
      <c r="AV146" s="303">
        <f t="shared" si="421"/>
        <v>0</v>
      </c>
      <c r="AW146" s="303">
        <f t="shared" si="421"/>
        <v>0</v>
      </c>
      <c r="AX146" s="310">
        <f>AX129/$D$146</f>
        <v>0</v>
      </c>
      <c r="AY146" s="306"/>
      <c r="AZ146" s="307"/>
      <c r="BA146" s="308"/>
      <c r="BB146" s="302">
        <f t="shared" ref="BB146:BH146" si="422">BB129/$D$146</f>
        <v>0</v>
      </c>
      <c r="BC146" s="303">
        <f t="shared" si="422"/>
        <v>0</v>
      </c>
      <c r="BD146" s="303">
        <f t="shared" si="422"/>
        <v>0</v>
      </c>
      <c r="BE146" s="303">
        <f t="shared" si="422"/>
        <v>0</v>
      </c>
      <c r="BF146" s="303">
        <f t="shared" si="422"/>
        <v>0</v>
      </c>
      <c r="BG146" s="303">
        <f t="shared" si="422"/>
        <v>0</v>
      </c>
      <c r="BH146" s="310">
        <f t="shared" si="422"/>
        <v>0</v>
      </c>
      <c r="BI146" s="306"/>
      <c r="BJ146" s="307"/>
      <c r="BK146" s="308"/>
      <c r="BL146" s="310">
        <f t="shared" ref="BL146:BM146" si="423">BL129/$D$146</f>
        <v>0</v>
      </c>
      <c r="BM146" s="310">
        <f t="shared" si="423"/>
        <v>0</v>
      </c>
      <c r="BN146" s="306"/>
      <c r="BO146" s="307"/>
      <c r="BP146" s="308"/>
      <c r="BQ146" s="199"/>
      <c r="BR146" s="503"/>
    </row>
    <row r="147" spans="1:72" ht="17.25" customHeight="1" outlineLevel="1" x14ac:dyDescent="0.3">
      <c r="A147" s="60"/>
      <c r="B147" s="1718"/>
      <c r="C147" s="48"/>
      <c r="D147" s="35">
        <f t="shared" si="417"/>
        <v>170</v>
      </c>
      <c r="E147" s="35">
        <f t="shared" si="417"/>
        <v>1</v>
      </c>
      <c r="F147" s="35" t="str">
        <f t="shared" ref="F147:F158" si="424">F130</f>
        <v>LAC12</v>
      </c>
      <c r="G147" s="67"/>
      <c r="H147" s="620" t="s">
        <v>311</v>
      </c>
      <c r="I147" s="616"/>
      <c r="J147" s="616"/>
      <c r="K147" s="35"/>
      <c r="L147" s="616">
        <f t="shared" si="404"/>
        <v>21.176470588235293</v>
      </c>
      <c r="M147" s="608">
        <f>SUM(N147:BP147)</f>
        <v>21.17647058823529</v>
      </c>
      <c r="N147" s="301">
        <f>N130/$D$147</f>
        <v>0</v>
      </c>
      <c r="O147" s="302">
        <f t="shared" ref="O147:T147" si="425">O130/$D$147</f>
        <v>0</v>
      </c>
      <c r="P147" s="302">
        <f t="shared" si="425"/>
        <v>0</v>
      </c>
      <c r="Q147" s="303">
        <f t="shared" si="425"/>
        <v>0</v>
      </c>
      <c r="R147" s="303">
        <f t="shared" si="425"/>
        <v>2.8235294117647061</v>
      </c>
      <c r="S147" s="449">
        <f t="shared" si="425"/>
        <v>0</v>
      </c>
      <c r="T147" s="305">
        <f t="shared" si="425"/>
        <v>0</v>
      </c>
      <c r="U147" s="306"/>
      <c r="V147" s="307"/>
      <c r="W147" s="308"/>
      <c r="X147" s="302">
        <f t="shared" ref="X147:AC147" si="426">X130/$D$147</f>
        <v>1.411764705882353</v>
      </c>
      <c r="Y147" s="303">
        <f t="shared" si="426"/>
        <v>1.411764705882353</v>
      </c>
      <c r="Z147" s="303">
        <f t="shared" si="426"/>
        <v>0</v>
      </c>
      <c r="AA147" s="303">
        <f t="shared" si="426"/>
        <v>0</v>
      </c>
      <c r="AB147" s="303">
        <f t="shared" si="426"/>
        <v>1.411764705882353</v>
      </c>
      <c r="AC147" s="303">
        <f t="shared" si="426"/>
        <v>1.411764705882353</v>
      </c>
      <c r="AD147" s="310">
        <f>AD130/$D$147</f>
        <v>0</v>
      </c>
      <c r="AE147" s="306"/>
      <c r="AF147" s="307"/>
      <c r="AG147" s="308"/>
      <c r="AH147" s="302">
        <f t="shared" ref="AH147:AN147" si="427">AH130/$D$147</f>
        <v>0</v>
      </c>
      <c r="AI147" s="303">
        <f t="shared" si="427"/>
        <v>0</v>
      </c>
      <c r="AJ147" s="303">
        <f t="shared" si="427"/>
        <v>1.411764705882353</v>
      </c>
      <c r="AK147" s="303">
        <f t="shared" si="427"/>
        <v>1.411764705882353</v>
      </c>
      <c r="AL147" s="303">
        <f t="shared" si="427"/>
        <v>1.411764705882353</v>
      </c>
      <c r="AM147" s="303">
        <f t="shared" si="427"/>
        <v>2.8235294117647061</v>
      </c>
      <c r="AN147" s="310">
        <f t="shared" si="427"/>
        <v>0</v>
      </c>
      <c r="AO147" s="306"/>
      <c r="AP147" s="307"/>
      <c r="AQ147" s="308"/>
      <c r="AR147" s="302">
        <f t="shared" ref="AR147:AW147" si="428">AR130/$D$147</f>
        <v>1.411764705882353</v>
      </c>
      <c r="AS147" s="303">
        <f t="shared" si="428"/>
        <v>0</v>
      </c>
      <c r="AT147" s="303">
        <f t="shared" si="428"/>
        <v>1.411764705882353</v>
      </c>
      <c r="AU147" s="303">
        <f t="shared" si="428"/>
        <v>1.411764705882353</v>
      </c>
      <c r="AV147" s="303">
        <f t="shared" si="428"/>
        <v>1.411764705882353</v>
      </c>
      <c r="AW147" s="303">
        <f t="shared" si="428"/>
        <v>0</v>
      </c>
      <c r="AX147" s="310">
        <f>AX130/$D$147</f>
        <v>0</v>
      </c>
      <c r="AY147" s="306"/>
      <c r="AZ147" s="307"/>
      <c r="BA147" s="308"/>
      <c r="BB147" s="302">
        <f t="shared" ref="BB147:BH147" si="429">BB130/$D$147</f>
        <v>0</v>
      </c>
      <c r="BC147" s="303">
        <f t="shared" si="429"/>
        <v>0</v>
      </c>
      <c r="BD147" s="303">
        <f t="shared" si="429"/>
        <v>0</v>
      </c>
      <c r="BE147" s="303">
        <f t="shared" si="429"/>
        <v>0</v>
      </c>
      <c r="BF147" s="303">
        <f t="shared" si="429"/>
        <v>0</v>
      </c>
      <c r="BG147" s="303">
        <f t="shared" si="429"/>
        <v>0</v>
      </c>
      <c r="BH147" s="310">
        <f t="shared" si="429"/>
        <v>0</v>
      </c>
      <c r="BI147" s="306"/>
      <c r="BJ147" s="307"/>
      <c r="BK147" s="308"/>
      <c r="BL147" s="310">
        <f t="shared" ref="BL147:BM147" si="430">BL130/$D$147</f>
        <v>0</v>
      </c>
      <c r="BM147" s="310">
        <f t="shared" si="430"/>
        <v>0</v>
      </c>
      <c r="BN147" s="306"/>
      <c r="BO147" s="307"/>
      <c r="BP147" s="308"/>
      <c r="BQ147" s="197"/>
      <c r="BR147" s="503"/>
    </row>
    <row r="148" spans="1:72" ht="17.25" customHeight="1" outlineLevel="1" x14ac:dyDescent="0.3">
      <c r="A148" s="34"/>
      <c r="B148" s="1718"/>
      <c r="C148" s="48"/>
      <c r="D148" s="35">
        <f t="shared" si="417"/>
        <v>152</v>
      </c>
      <c r="E148" s="35">
        <f t="shared" si="417"/>
        <v>1</v>
      </c>
      <c r="F148" s="35" t="str">
        <f t="shared" si="424"/>
        <v>LBU16</v>
      </c>
      <c r="G148" s="67"/>
      <c r="H148" s="620" t="s">
        <v>310</v>
      </c>
      <c r="I148" s="608"/>
      <c r="J148" s="608"/>
      <c r="K148" s="35"/>
      <c r="L148" s="616">
        <f t="shared" si="404"/>
        <v>0</v>
      </c>
      <c r="M148" s="608">
        <f t="shared" ref="M148:M155" si="431">SUM(N148:BP148)</f>
        <v>0</v>
      </c>
      <c r="N148" s="301">
        <f>N131/$D$148</f>
        <v>0</v>
      </c>
      <c r="O148" s="302">
        <f t="shared" ref="O148:T148" si="432">O131/$D$148</f>
        <v>0</v>
      </c>
      <c r="P148" s="302">
        <f t="shared" si="432"/>
        <v>0</v>
      </c>
      <c r="Q148" s="303">
        <f t="shared" si="432"/>
        <v>0</v>
      </c>
      <c r="R148" s="303">
        <f t="shared" si="432"/>
        <v>0</v>
      </c>
      <c r="S148" s="449">
        <f t="shared" si="432"/>
        <v>0</v>
      </c>
      <c r="T148" s="305">
        <f t="shared" si="432"/>
        <v>0</v>
      </c>
      <c r="U148" s="306"/>
      <c r="V148" s="307"/>
      <c r="W148" s="308"/>
      <c r="X148" s="302">
        <f t="shared" ref="X148:AC148" si="433">X131/$D$148</f>
        <v>0</v>
      </c>
      <c r="Y148" s="303">
        <f t="shared" si="433"/>
        <v>0</v>
      </c>
      <c r="Z148" s="303">
        <f t="shared" si="433"/>
        <v>0</v>
      </c>
      <c r="AA148" s="303">
        <f t="shared" si="433"/>
        <v>0</v>
      </c>
      <c r="AB148" s="303">
        <f t="shared" si="433"/>
        <v>0</v>
      </c>
      <c r="AC148" s="303">
        <f t="shared" si="433"/>
        <v>0</v>
      </c>
      <c r="AD148" s="310">
        <f>AD131/$D$148</f>
        <v>0</v>
      </c>
      <c r="AE148" s="306"/>
      <c r="AF148" s="307"/>
      <c r="AG148" s="308"/>
      <c r="AH148" s="302">
        <f t="shared" ref="AH148:AN148" si="434">AH131/$D$148</f>
        <v>0</v>
      </c>
      <c r="AI148" s="303">
        <f t="shared" si="434"/>
        <v>0</v>
      </c>
      <c r="AJ148" s="303">
        <f t="shared" si="434"/>
        <v>0</v>
      </c>
      <c r="AK148" s="303">
        <f t="shared" si="434"/>
        <v>0</v>
      </c>
      <c r="AL148" s="303">
        <f t="shared" si="434"/>
        <v>0</v>
      </c>
      <c r="AM148" s="303">
        <f t="shared" si="434"/>
        <v>0</v>
      </c>
      <c r="AN148" s="310">
        <f t="shared" si="434"/>
        <v>0</v>
      </c>
      <c r="AO148" s="306"/>
      <c r="AP148" s="307"/>
      <c r="AQ148" s="308"/>
      <c r="AR148" s="302">
        <f t="shared" ref="AR148:AW148" si="435">AR131/$D$148</f>
        <v>0</v>
      </c>
      <c r="AS148" s="303">
        <f t="shared" si="435"/>
        <v>0</v>
      </c>
      <c r="AT148" s="303">
        <f t="shared" si="435"/>
        <v>0</v>
      </c>
      <c r="AU148" s="303">
        <f t="shared" si="435"/>
        <v>0</v>
      </c>
      <c r="AV148" s="303">
        <f t="shared" si="435"/>
        <v>0</v>
      </c>
      <c r="AW148" s="303">
        <f t="shared" si="435"/>
        <v>0</v>
      </c>
      <c r="AX148" s="310">
        <f>AX131/$D$148</f>
        <v>0</v>
      </c>
      <c r="AY148" s="306"/>
      <c r="AZ148" s="307"/>
      <c r="BA148" s="308"/>
      <c r="BB148" s="302">
        <f t="shared" ref="BB148:BH148" si="436">BB131/$D$148</f>
        <v>0</v>
      </c>
      <c r="BC148" s="303">
        <f t="shared" si="436"/>
        <v>0</v>
      </c>
      <c r="BD148" s="303">
        <f t="shared" si="436"/>
        <v>0</v>
      </c>
      <c r="BE148" s="303">
        <f t="shared" si="436"/>
        <v>0</v>
      </c>
      <c r="BF148" s="303">
        <f t="shared" si="436"/>
        <v>0</v>
      </c>
      <c r="BG148" s="303">
        <f t="shared" si="436"/>
        <v>0</v>
      </c>
      <c r="BH148" s="310">
        <f t="shared" si="436"/>
        <v>0</v>
      </c>
      <c r="BI148" s="306"/>
      <c r="BJ148" s="307"/>
      <c r="BK148" s="308"/>
      <c r="BL148" s="310">
        <f t="shared" ref="BL148:BM148" si="437">BL131/$D$148</f>
        <v>0</v>
      </c>
      <c r="BM148" s="310">
        <f t="shared" si="437"/>
        <v>0</v>
      </c>
      <c r="BN148" s="306"/>
      <c r="BO148" s="307"/>
      <c r="BP148" s="308"/>
      <c r="BQ148" s="199"/>
      <c r="BR148" s="503"/>
    </row>
    <row r="149" spans="1:72" ht="17.25" customHeight="1" outlineLevel="1" x14ac:dyDescent="0.3">
      <c r="A149" s="34"/>
      <c r="B149" s="1718"/>
      <c r="C149" s="48"/>
      <c r="D149" s="35">
        <f t="shared" si="417"/>
        <v>175</v>
      </c>
      <c r="E149" s="35">
        <f t="shared" si="417"/>
        <v>0</v>
      </c>
      <c r="F149" s="35" t="str">
        <f t="shared" si="424"/>
        <v>LAP16</v>
      </c>
      <c r="G149" s="67"/>
      <c r="H149" s="654" t="s">
        <v>265</v>
      </c>
      <c r="I149" s="616"/>
      <c r="J149" s="616"/>
      <c r="K149" s="35"/>
      <c r="L149" s="616">
        <f t="shared" si="404"/>
        <v>2.0571428571428569</v>
      </c>
      <c r="M149" s="608">
        <f t="shared" si="431"/>
        <v>2.0571428571428569</v>
      </c>
      <c r="N149" s="301">
        <f>N132/$D$149</f>
        <v>0</v>
      </c>
      <c r="O149" s="302">
        <f t="shared" ref="O149:T149" si="438">O132/$D$149</f>
        <v>0</v>
      </c>
      <c r="P149" s="302">
        <f t="shared" si="438"/>
        <v>0</v>
      </c>
      <c r="Q149" s="303">
        <f t="shared" si="438"/>
        <v>0</v>
      </c>
      <c r="R149" s="303">
        <f t="shared" si="438"/>
        <v>0</v>
      </c>
      <c r="S149" s="449">
        <f t="shared" si="438"/>
        <v>0</v>
      </c>
      <c r="T149" s="305">
        <f t="shared" si="438"/>
        <v>0</v>
      </c>
      <c r="U149" s="306"/>
      <c r="V149" s="307"/>
      <c r="W149" s="308"/>
      <c r="X149" s="302">
        <f t="shared" ref="X149:AC149" si="439">X132/$D$149</f>
        <v>0</v>
      </c>
      <c r="Y149" s="303">
        <f t="shared" si="439"/>
        <v>0</v>
      </c>
      <c r="Z149" s="303">
        <f t="shared" si="439"/>
        <v>0</v>
      </c>
      <c r="AA149" s="303">
        <f t="shared" si="439"/>
        <v>0</v>
      </c>
      <c r="AB149" s="303">
        <f t="shared" si="439"/>
        <v>0</v>
      </c>
      <c r="AC149" s="303">
        <f t="shared" si="439"/>
        <v>0</v>
      </c>
      <c r="AD149" s="310">
        <f>AD132/$D$149</f>
        <v>0</v>
      </c>
      <c r="AE149" s="306"/>
      <c r="AF149" s="307"/>
      <c r="AG149" s="308"/>
      <c r="AH149" s="302">
        <f t="shared" ref="AH149:AN149" si="440">AH132/$D$149</f>
        <v>0</v>
      </c>
      <c r="AI149" s="303">
        <f t="shared" si="440"/>
        <v>0</v>
      </c>
      <c r="AJ149" s="303">
        <f t="shared" si="440"/>
        <v>0</v>
      </c>
      <c r="AK149" s="303">
        <f t="shared" si="440"/>
        <v>0</v>
      </c>
      <c r="AL149" s="303">
        <f t="shared" si="440"/>
        <v>0</v>
      </c>
      <c r="AM149" s="303">
        <f t="shared" si="440"/>
        <v>0</v>
      </c>
      <c r="AN149" s="310">
        <f t="shared" si="440"/>
        <v>0</v>
      </c>
      <c r="AO149" s="306"/>
      <c r="AP149" s="307"/>
      <c r="AQ149" s="308"/>
      <c r="AR149" s="302">
        <f t="shared" ref="AR149:AW149" si="441">AR132/$D$149</f>
        <v>0</v>
      </c>
      <c r="AS149" s="303">
        <f t="shared" si="441"/>
        <v>0</v>
      </c>
      <c r="AT149" s="303">
        <f t="shared" si="441"/>
        <v>2.0571428571428569</v>
      </c>
      <c r="AU149" s="303">
        <f t="shared" si="441"/>
        <v>0</v>
      </c>
      <c r="AV149" s="303">
        <f t="shared" si="441"/>
        <v>0</v>
      </c>
      <c r="AW149" s="303">
        <f t="shared" si="441"/>
        <v>0</v>
      </c>
      <c r="AX149" s="310">
        <f>AX132/$D$149</f>
        <v>0</v>
      </c>
      <c r="AY149" s="306"/>
      <c r="AZ149" s="307"/>
      <c r="BA149" s="308"/>
      <c r="BB149" s="302">
        <f t="shared" ref="BB149:BH149" si="442">BB132/$D$149</f>
        <v>0</v>
      </c>
      <c r="BC149" s="303">
        <f t="shared" si="442"/>
        <v>0</v>
      </c>
      <c r="BD149" s="303">
        <f t="shared" si="442"/>
        <v>0</v>
      </c>
      <c r="BE149" s="303">
        <f t="shared" si="442"/>
        <v>0</v>
      </c>
      <c r="BF149" s="303">
        <f t="shared" si="442"/>
        <v>0</v>
      </c>
      <c r="BG149" s="303">
        <f t="shared" si="442"/>
        <v>0</v>
      </c>
      <c r="BH149" s="310">
        <f t="shared" si="442"/>
        <v>0</v>
      </c>
      <c r="BI149" s="306"/>
      <c r="BJ149" s="307"/>
      <c r="BK149" s="308"/>
      <c r="BL149" s="310">
        <f t="shared" ref="BL149:BM149" si="443">BL132/$D$149</f>
        <v>0</v>
      </c>
      <c r="BM149" s="310">
        <f t="shared" si="443"/>
        <v>0</v>
      </c>
      <c r="BN149" s="306"/>
      <c r="BO149" s="307"/>
      <c r="BP149" s="308"/>
      <c r="BQ149" s="197"/>
      <c r="BR149" s="503"/>
    </row>
    <row r="150" spans="1:72" ht="17.25" customHeight="1" outlineLevel="1" x14ac:dyDescent="0.3">
      <c r="A150" s="34"/>
      <c r="B150" s="1718"/>
      <c r="C150" s="48"/>
      <c r="D150" s="35">
        <f t="shared" si="417"/>
        <v>196</v>
      </c>
      <c r="E150" s="35">
        <f t="shared" si="417"/>
        <v>0</v>
      </c>
      <c r="F150" s="35" t="str">
        <f t="shared" si="424"/>
        <v>LAC16</v>
      </c>
      <c r="G150" s="67"/>
      <c r="H150" s="35"/>
      <c r="I150" s="35"/>
      <c r="J150" s="35"/>
      <c r="K150" s="35"/>
      <c r="L150" s="616">
        <f t="shared" si="404"/>
        <v>0</v>
      </c>
      <c r="M150" s="608">
        <f t="shared" ref="M150" si="444">SUM(N150:BP150)</f>
        <v>0</v>
      </c>
      <c r="N150" s="301">
        <f>N133/$D$150</f>
        <v>0</v>
      </c>
      <c r="O150" s="302">
        <f t="shared" ref="O150:T150" si="445">O133/$D$150</f>
        <v>0</v>
      </c>
      <c r="P150" s="302">
        <f t="shared" si="445"/>
        <v>0</v>
      </c>
      <c r="Q150" s="303">
        <f t="shared" si="445"/>
        <v>0</v>
      </c>
      <c r="R150" s="303">
        <f t="shared" si="445"/>
        <v>0</v>
      </c>
      <c r="S150" s="449">
        <f t="shared" si="445"/>
        <v>0</v>
      </c>
      <c r="T150" s="305">
        <f t="shared" si="445"/>
        <v>0</v>
      </c>
      <c r="U150" s="306"/>
      <c r="V150" s="307"/>
      <c r="W150" s="308"/>
      <c r="X150" s="302">
        <f t="shared" ref="X150:AC150" si="446">X133/$D$150</f>
        <v>0</v>
      </c>
      <c r="Y150" s="303">
        <f t="shared" si="446"/>
        <v>0</v>
      </c>
      <c r="Z150" s="303">
        <f t="shared" si="446"/>
        <v>0</v>
      </c>
      <c r="AA150" s="303">
        <f t="shared" si="446"/>
        <v>0</v>
      </c>
      <c r="AB150" s="303">
        <f t="shared" si="446"/>
        <v>0</v>
      </c>
      <c r="AC150" s="303">
        <f t="shared" si="446"/>
        <v>0</v>
      </c>
      <c r="AD150" s="310">
        <f>AD133/$D$150</f>
        <v>0</v>
      </c>
      <c r="AE150" s="306"/>
      <c r="AF150" s="307"/>
      <c r="AG150" s="308"/>
      <c r="AH150" s="302">
        <f t="shared" ref="AH150:AN150" si="447">AH133/$D$150</f>
        <v>0</v>
      </c>
      <c r="AI150" s="303">
        <f t="shared" si="447"/>
        <v>0</v>
      </c>
      <c r="AJ150" s="303">
        <f t="shared" si="447"/>
        <v>0</v>
      </c>
      <c r="AK150" s="303">
        <f t="shared" si="447"/>
        <v>0</v>
      </c>
      <c r="AL150" s="303">
        <f t="shared" si="447"/>
        <v>0</v>
      </c>
      <c r="AM150" s="303">
        <f t="shared" si="447"/>
        <v>0</v>
      </c>
      <c r="AN150" s="310">
        <f t="shared" si="447"/>
        <v>0</v>
      </c>
      <c r="AO150" s="306"/>
      <c r="AP150" s="307"/>
      <c r="AQ150" s="308"/>
      <c r="AR150" s="302">
        <f t="shared" ref="AR150:AW150" si="448">AR133/$D$150</f>
        <v>0</v>
      </c>
      <c r="AS150" s="303">
        <f t="shared" si="448"/>
        <v>0</v>
      </c>
      <c r="AT150" s="303">
        <f t="shared" si="448"/>
        <v>0</v>
      </c>
      <c r="AU150" s="303">
        <f t="shared" si="448"/>
        <v>0</v>
      </c>
      <c r="AV150" s="303">
        <f t="shared" si="448"/>
        <v>0</v>
      </c>
      <c r="AW150" s="303">
        <f t="shared" si="448"/>
        <v>0</v>
      </c>
      <c r="AX150" s="310">
        <f>AX133/$D$150</f>
        <v>0</v>
      </c>
      <c r="AY150" s="306"/>
      <c r="AZ150" s="307"/>
      <c r="BA150" s="308"/>
      <c r="BB150" s="302">
        <f t="shared" ref="BB150:BH150" si="449">BB133/$D$150</f>
        <v>0</v>
      </c>
      <c r="BC150" s="303">
        <f t="shared" si="449"/>
        <v>0</v>
      </c>
      <c r="BD150" s="303">
        <f t="shared" si="449"/>
        <v>0</v>
      </c>
      <c r="BE150" s="303">
        <f t="shared" si="449"/>
        <v>0</v>
      </c>
      <c r="BF150" s="303">
        <f t="shared" si="449"/>
        <v>0</v>
      </c>
      <c r="BG150" s="303">
        <f t="shared" si="449"/>
        <v>0</v>
      </c>
      <c r="BH150" s="310">
        <f t="shared" si="449"/>
        <v>0</v>
      </c>
      <c r="BI150" s="306"/>
      <c r="BJ150" s="307"/>
      <c r="BK150" s="308"/>
      <c r="BL150" s="310">
        <f t="shared" ref="BL150:BM150" si="450">BL133/$D$150</f>
        <v>0</v>
      </c>
      <c r="BM150" s="310">
        <f t="shared" si="450"/>
        <v>0</v>
      </c>
      <c r="BN150" s="306"/>
      <c r="BO150" s="307"/>
      <c r="BP150" s="308"/>
      <c r="BQ150" s="197"/>
      <c r="BR150" s="503"/>
    </row>
    <row r="151" spans="1:72" ht="17.25" customHeight="1" outlineLevel="1" x14ac:dyDescent="0.3">
      <c r="A151" s="34"/>
      <c r="B151" s="1718"/>
      <c r="C151" s="48"/>
      <c r="D151" s="35">
        <f t="shared" si="417"/>
        <v>175</v>
      </c>
      <c r="E151" s="35">
        <f t="shared" si="417"/>
        <v>1</v>
      </c>
      <c r="F151" s="35" t="str">
        <f t="shared" si="424"/>
        <v>LAI17</v>
      </c>
      <c r="G151" s="67"/>
      <c r="H151" s="35"/>
      <c r="I151" s="35"/>
      <c r="J151" s="35"/>
      <c r="K151" s="35"/>
      <c r="L151" s="616">
        <f t="shared" si="404"/>
        <v>1.3714285714285714</v>
      </c>
      <c r="M151" s="608">
        <f t="shared" si="431"/>
        <v>1.3714285714285714</v>
      </c>
      <c r="N151" s="301">
        <f>N134/$D$151</f>
        <v>0</v>
      </c>
      <c r="O151" s="302">
        <f t="shared" ref="O151:T151" si="451">O134/$D$151</f>
        <v>0</v>
      </c>
      <c r="P151" s="302">
        <f t="shared" si="451"/>
        <v>0</v>
      </c>
      <c r="Q151" s="303">
        <f t="shared" si="451"/>
        <v>0</v>
      </c>
      <c r="R151" s="303">
        <f t="shared" si="451"/>
        <v>0</v>
      </c>
      <c r="S151" s="449">
        <f t="shared" si="451"/>
        <v>0</v>
      </c>
      <c r="T151" s="305">
        <f t="shared" si="451"/>
        <v>0</v>
      </c>
      <c r="U151" s="306"/>
      <c r="V151" s="307"/>
      <c r="W151" s="308"/>
      <c r="X151" s="302">
        <f t="shared" ref="X151:AC151" si="452">X134/$D$151</f>
        <v>0</v>
      </c>
      <c r="Y151" s="303">
        <f t="shared" si="452"/>
        <v>0</v>
      </c>
      <c r="Z151" s="303">
        <f t="shared" si="452"/>
        <v>0</v>
      </c>
      <c r="AA151" s="303">
        <f t="shared" si="452"/>
        <v>0</v>
      </c>
      <c r="AB151" s="303">
        <f t="shared" si="452"/>
        <v>0</v>
      </c>
      <c r="AC151" s="303">
        <f t="shared" si="452"/>
        <v>0</v>
      </c>
      <c r="AD151" s="310">
        <f>AD134/$D$151</f>
        <v>0</v>
      </c>
      <c r="AE151" s="306"/>
      <c r="AF151" s="307"/>
      <c r="AG151" s="308"/>
      <c r="AH151" s="302">
        <f t="shared" ref="AH151:AN151" si="453">AH134/$D$151</f>
        <v>0</v>
      </c>
      <c r="AI151" s="303">
        <f t="shared" si="453"/>
        <v>0</v>
      </c>
      <c r="AJ151" s="303">
        <f t="shared" si="453"/>
        <v>1.3714285714285714</v>
      </c>
      <c r="AK151" s="303">
        <f t="shared" si="453"/>
        <v>0</v>
      </c>
      <c r="AL151" s="303">
        <f t="shared" si="453"/>
        <v>0</v>
      </c>
      <c r="AM151" s="303">
        <f t="shared" si="453"/>
        <v>0</v>
      </c>
      <c r="AN151" s="310">
        <f t="shared" si="453"/>
        <v>0</v>
      </c>
      <c r="AO151" s="306"/>
      <c r="AP151" s="307"/>
      <c r="AQ151" s="308"/>
      <c r="AR151" s="302">
        <f t="shared" ref="AR151:AW151" si="454">AR134/$D$151</f>
        <v>0</v>
      </c>
      <c r="AS151" s="303">
        <f t="shared" si="454"/>
        <v>0</v>
      </c>
      <c r="AT151" s="303">
        <f t="shared" si="454"/>
        <v>0</v>
      </c>
      <c r="AU151" s="303">
        <f t="shared" si="454"/>
        <v>0</v>
      </c>
      <c r="AV151" s="303">
        <f t="shared" si="454"/>
        <v>0</v>
      </c>
      <c r="AW151" s="303">
        <f t="shared" si="454"/>
        <v>0</v>
      </c>
      <c r="AX151" s="310">
        <f>AX134/$D$151</f>
        <v>0</v>
      </c>
      <c r="AY151" s="306"/>
      <c r="AZ151" s="307"/>
      <c r="BA151" s="308"/>
      <c r="BB151" s="302">
        <f t="shared" ref="BB151:BH151" si="455">BB134/$D$151</f>
        <v>0</v>
      </c>
      <c r="BC151" s="303">
        <f t="shared" si="455"/>
        <v>0</v>
      </c>
      <c r="BD151" s="303">
        <f t="shared" si="455"/>
        <v>0</v>
      </c>
      <c r="BE151" s="303">
        <f t="shared" si="455"/>
        <v>0</v>
      </c>
      <c r="BF151" s="303">
        <f t="shared" si="455"/>
        <v>0</v>
      </c>
      <c r="BG151" s="303">
        <f t="shared" si="455"/>
        <v>0</v>
      </c>
      <c r="BH151" s="310">
        <f t="shared" si="455"/>
        <v>0</v>
      </c>
      <c r="BI151" s="306"/>
      <c r="BJ151" s="307"/>
      <c r="BK151" s="308"/>
      <c r="BL151" s="310">
        <f t="shared" ref="BL151:BM151" si="456">BL134/$D$151</f>
        <v>0</v>
      </c>
      <c r="BM151" s="310">
        <f t="shared" si="456"/>
        <v>0</v>
      </c>
      <c r="BN151" s="306"/>
      <c r="BO151" s="307"/>
      <c r="BP151" s="308"/>
      <c r="BQ151" s="197"/>
      <c r="BR151" s="503"/>
    </row>
    <row r="152" spans="1:72" ht="17.25" customHeight="1" outlineLevel="1" x14ac:dyDescent="0.3">
      <c r="A152" s="34"/>
      <c r="B152" s="1718"/>
      <c r="C152" s="48"/>
      <c r="D152" s="35">
        <f t="shared" si="417"/>
        <v>200</v>
      </c>
      <c r="E152" s="35">
        <f t="shared" si="417"/>
        <v>1</v>
      </c>
      <c r="F152" s="35" t="str">
        <f t="shared" si="424"/>
        <v>LAC13</v>
      </c>
      <c r="G152" s="67"/>
      <c r="H152" s="35"/>
      <c r="I152" s="35"/>
      <c r="J152" s="35"/>
      <c r="K152" s="35"/>
      <c r="L152" s="616">
        <f t="shared" si="404"/>
        <v>66</v>
      </c>
      <c r="M152" s="608">
        <f t="shared" si="431"/>
        <v>66</v>
      </c>
      <c r="N152" s="301">
        <f>N135/$D$152</f>
        <v>0</v>
      </c>
      <c r="O152" s="302">
        <f t="shared" ref="O152:T152" si="457">O135/$D$152</f>
        <v>0</v>
      </c>
      <c r="P152" s="302">
        <f t="shared" si="457"/>
        <v>0</v>
      </c>
      <c r="Q152" s="303">
        <f t="shared" si="457"/>
        <v>0</v>
      </c>
      <c r="R152" s="303">
        <f t="shared" si="457"/>
        <v>3.6</v>
      </c>
      <c r="S152" s="449">
        <f t="shared" si="457"/>
        <v>0</v>
      </c>
      <c r="T152" s="305">
        <f t="shared" si="457"/>
        <v>0</v>
      </c>
      <c r="U152" s="306"/>
      <c r="V152" s="307"/>
      <c r="W152" s="308"/>
      <c r="X152" s="302">
        <f t="shared" ref="X152:AC152" si="458">X135/$D$152</f>
        <v>3.6</v>
      </c>
      <c r="Y152" s="303">
        <f t="shared" si="458"/>
        <v>3.6</v>
      </c>
      <c r="Z152" s="303">
        <f t="shared" si="458"/>
        <v>3.6</v>
      </c>
      <c r="AA152" s="303">
        <f t="shared" si="458"/>
        <v>2.4</v>
      </c>
      <c r="AB152" s="303">
        <f t="shared" si="458"/>
        <v>3.6</v>
      </c>
      <c r="AC152" s="303">
        <f t="shared" si="458"/>
        <v>3.6</v>
      </c>
      <c r="AD152" s="310">
        <f>AD135/$D$152</f>
        <v>0</v>
      </c>
      <c r="AE152" s="306"/>
      <c r="AF152" s="307"/>
      <c r="AG152" s="308"/>
      <c r="AH152" s="302">
        <f t="shared" ref="AH152:AN152" si="459">AH135/$D$152</f>
        <v>4.8</v>
      </c>
      <c r="AI152" s="303">
        <f t="shared" si="459"/>
        <v>3.6</v>
      </c>
      <c r="AJ152" s="303">
        <f t="shared" si="459"/>
        <v>2.4</v>
      </c>
      <c r="AK152" s="303">
        <f t="shared" si="459"/>
        <v>3.6</v>
      </c>
      <c r="AL152" s="303">
        <f t="shared" si="459"/>
        <v>3.6</v>
      </c>
      <c r="AM152" s="303">
        <f t="shared" si="459"/>
        <v>0</v>
      </c>
      <c r="AN152" s="310">
        <f t="shared" si="459"/>
        <v>0</v>
      </c>
      <c r="AO152" s="306"/>
      <c r="AP152" s="307"/>
      <c r="AQ152" s="308"/>
      <c r="AR152" s="302">
        <f t="shared" ref="AR152:AW152" si="460">AR135/$D$152</f>
        <v>4.8</v>
      </c>
      <c r="AS152" s="303">
        <f t="shared" si="460"/>
        <v>4.8</v>
      </c>
      <c r="AT152" s="303">
        <f t="shared" si="460"/>
        <v>4.8</v>
      </c>
      <c r="AU152" s="303">
        <f t="shared" si="460"/>
        <v>4.8</v>
      </c>
      <c r="AV152" s="303">
        <f t="shared" si="460"/>
        <v>4.8</v>
      </c>
      <c r="AW152" s="303">
        <f t="shared" si="460"/>
        <v>0</v>
      </c>
      <c r="AX152" s="310">
        <f>AX135/$D$152</f>
        <v>0</v>
      </c>
      <c r="AY152" s="306"/>
      <c r="AZ152" s="307"/>
      <c r="BA152" s="308"/>
      <c r="BB152" s="302">
        <f t="shared" ref="BB152:BH152" si="461">BB135/$D$152</f>
        <v>0</v>
      </c>
      <c r="BC152" s="303">
        <f t="shared" si="461"/>
        <v>0</v>
      </c>
      <c r="BD152" s="303">
        <f t="shared" si="461"/>
        <v>0</v>
      </c>
      <c r="BE152" s="303">
        <f t="shared" si="461"/>
        <v>0</v>
      </c>
      <c r="BF152" s="303">
        <f t="shared" si="461"/>
        <v>0</v>
      </c>
      <c r="BG152" s="303">
        <f t="shared" si="461"/>
        <v>0</v>
      </c>
      <c r="BH152" s="310">
        <f t="shared" si="461"/>
        <v>0</v>
      </c>
      <c r="BI152" s="306"/>
      <c r="BJ152" s="307"/>
      <c r="BK152" s="308"/>
      <c r="BL152" s="310">
        <f t="shared" ref="BL152:BM152" si="462">BL135/$D$152</f>
        <v>0</v>
      </c>
      <c r="BM152" s="310">
        <f t="shared" si="462"/>
        <v>0</v>
      </c>
      <c r="BN152" s="306"/>
      <c r="BO152" s="307"/>
      <c r="BP152" s="308"/>
      <c r="BQ152" s="197"/>
      <c r="BR152" s="503"/>
    </row>
    <row r="153" spans="1:72" ht="17.25" customHeight="1" outlineLevel="1" x14ac:dyDescent="0.3">
      <c r="A153" s="34"/>
      <c r="B153" s="1718"/>
      <c r="C153" s="48"/>
      <c r="D153" s="35">
        <f t="shared" si="417"/>
        <v>170</v>
      </c>
      <c r="E153" s="35">
        <f t="shared" si="417"/>
        <v>0</v>
      </c>
      <c r="F153" s="35" t="str">
        <f t="shared" si="424"/>
        <v>LTM15</v>
      </c>
      <c r="G153" s="67"/>
      <c r="H153" s="35"/>
      <c r="I153" s="35"/>
      <c r="J153" s="35"/>
      <c r="K153" s="35"/>
      <c r="L153" s="616">
        <f t="shared" si="404"/>
        <v>0</v>
      </c>
      <c r="M153" s="608">
        <f t="shared" si="431"/>
        <v>0</v>
      </c>
      <c r="N153" s="301">
        <f>N136/$D$153</f>
        <v>0</v>
      </c>
      <c r="O153" s="302">
        <f t="shared" ref="O153:T153" si="463">O136/$D$153</f>
        <v>0</v>
      </c>
      <c r="P153" s="302">
        <f t="shared" si="463"/>
        <v>0</v>
      </c>
      <c r="Q153" s="303">
        <f t="shared" si="463"/>
        <v>0</v>
      </c>
      <c r="R153" s="303">
        <f t="shared" si="463"/>
        <v>0</v>
      </c>
      <c r="S153" s="449">
        <f t="shared" si="463"/>
        <v>0</v>
      </c>
      <c r="T153" s="305">
        <f t="shared" si="463"/>
        <v>0</v>
      </c>
      <c r="U153" s="306"/>
      <c r="V153" s="307"/>
      <c r="W153" s="308"/>
      <c r="X153" s="302">
        <f t="shared" ref="X153:AC153" si="464">X136/$D$153</f>
        <v>0</v>
      </c>
      <c r="Y153" s="303">
        <f t="shared" si="464"/>
        <v>0</v>
      </c>
      <c r="Z153" s="303">
        <f t="shared" si="464"/>
        <v>0</v>
      </c>
      <c r="AA153" s="303">
        <f t="shared" si="464"/>
        <v>0</v>
      </c>
      <c r="AB153" s="303">
        <f t="shared" si="464"/>
        <v>0</v>
      </c>
      <c r="AC153" s="303">
        <f t="shared" si="464"/>
        <v>0</v>
      </c>
      <c r="AD153" s="310">
        <f>AD136/$D$153</f>
        <v>0</v>
      </c>
      <c r="AE153" s="306"/>
      <c r="AF153" s="307"/>
      <c r="AG153" s="308"/>
      <c r="AH153" s="302">
        <f t="shared" ref="AH153:AN153" si="465">AH136/$D$153</f>
        <v>0</v>
      </c>
      <c r="AI153" s="303">
        <f t="shared" si="465"/>
        <v>0</v>
      </c>
      <c r="AJ153" s="303">
        <f t="shared" si="465"/>
        <v>0</v>
      </c>
      <c r="AK153" s="303">
        <f t="shared" si="465"/>
        <v>0</v>
      </c>
      <c r="AL153" s="303">
        <f t="shared" si="465"/>
        <v>0</v>
      </c>
      <c r="AM153" s="303">
        <f t="shared" si="465"/>
        <v>0</v>
      </c>
      <c r="AN153" s="310">
        <f t="shared" si="465"/>
        <v>0</v>
      </c>
      <c r="AO153" s="306"/>
      <c r="AP153" s="307"/>
      <c r="AQ153" s="308"/>
      <c r="AR153" s="302">
        <f t="shared" ref="AR153:AW153" si="466">AR136/$D$153</f>
        <v>0</v>
      </c>
      <c r="AS153" s="303">
        <f t="shared" si="466"/>
        <v>0</v>
      </c>
      <c r="AT153" s="303">
        <f t="shared" si="466"/>
        <v>0</v>
      </c>
      <c r="AU153" s="303">
        <f t="shared" si="466"/>
        <v>0</v>
      </c>
      <c r="AV153" s="303">
        <f t="shared" si="466"/>
        <v>0</v>
      </c>
      <c r="AW153" s="303">
        <f t="shared" si="466"/>
        <v>0</v>
      </c>
      <c r="AX153" s="310">
        <f>AX136/$D$153</f>
        <v>0</v>
      </c>
      <c r="AY153" s="306"/>
      <c r="AZ153" s="307"/>
      <c r="BA153" s="308"/>
      <c r="BB153" s="302">
        <f t="shared" ref="BB153:BH153" si="467">BB136/$D$153</f>
        <v>0</v>
      </c>
      <c r="BC153" s="303">
        <f t="shared" si="467"/>
        <v>0</v>
      </c>
      <c r="BD153" s="303">
        <f t="shared" si="467"/>
        <v>0</v>
      </c>
      <c r="BE153" s="303">
        <f t="shared" si="467"/>
        <v>0</v>
      </c>
      <c r="BF153" s="303">
        <f t="shared" si="467"/>
        <v>0</v>
      </c>
      <c r="BG153" s="303">
        <f t="shared" si="467"/>
        <v>0</v>
      </c>
      <c r="BH153" s="310">
        <f t="shared" si="467"/>
        <v>0</v>
      </c>
      <c r="BI153" s="306"/>
      <c r="BJ153" s="307"/>
      <c r="BK153" s="308"/>
      <c r="BL153" s="310">
        <f t="shared" ref="BL153:BM153" si="468">BL136/$D$153</f>
        <v>0</v>
      </c>
      <c r="BM153" s="310">
        <f t="shared" si="468"/>
        <v>0</v>
      </c>
      <c r="BN153" s="306"/>
      <c r="BO153" s="307"/>
      <c r="BP153" s="308"/>
      <c r="BQ153" s="197"/>
      <c r="BR153" s="503"/>
    </row>
    <row r="154" spans="1:72" ht="17.25" customHeight="1" outlineLevel="1" x14ac:dyDescent="0.3">
      <c r="A154" s="34"/>
      <c r="B154" s="1718"/>
      <c r="C154" s="48"/>
      <c r="D154" s="35">
        <f t="shared" si="417"/>
        <v>170</v>
      </c>
      <c r="E154" s="35">
        <f t="shared" si="417"/>
        <v>1</v>
      </c>
      <c r="F154" s="35" t="str">
        <f t="shared" si="424"/>
        <v>LDD16/LTM16</v>
      </c>
      <c r="G154" s="67"/>
      <c r="H154" s="35"/>
      <c r="I154" s="35"/>
      <c r="J154" s="35"/>
      <c r="K154" s="35"/>
      <c r="L154" s="616">
        <f t="shared" si="404"/>
        <v>0</v>
      </c>
      <c r="M154" s="608">
        <f t="shared" si="431"/>
        <v>0</v>
      </c>
      <c r="N154" s="301">
        <f>N137/$D$154</f>
        <v>0</v>
      </c>
      <c r="O154" s="302">
        <f t="shared" ref="O154:T154" si="469">O137/$D$154</f>
        <v>0</v>
      </c>
      <c r="P154" s="302">
        <f t="shared" si="469"/>
        <v>0</v>
      </c>
      <c r="Q154" s="303">
        <f t="shared" si="469"/>
        <v>0</v>
      </c>
      <c r="R154" s="303">
        <f t="shared" si="469"/>
        <v>0</v>
      </c>
      <c r="S154" s="449">
        <f t="shared" si="469"/>
        <v>0</v>
      </c>
      <c r="T154" s="305">
        <f t="shared" si="469"/>
        <v>0</v>
      </c>
      <c r="U154" s="306"/>
      <c r="V154" s="307"/>
      <c r="W154" s="308"/>
      <c r="X154" s="302">
        <f t="shared" ref="X154:AC154" si="470">X137/$D$154</f>
        <v>0</v>
      </c>
      <c r="Y154" s="303">
        <f t="shared" si="470"/>
        <v>0</v>
      </c>
      <c r="Z154" s="303">
        <f t="shared" si="470"/>
        <v>0</v>
      </c>
      <c r="AA154" s="303">
        <f t="shared" si="470"/>
        <v>0</v>
      </c>
      <c r="AB154" s="303">
        <f t="shared" si="470"/>
        <v>0</v>
      </c>
      <c r="AC154" s="303">
        <f t="shared" si="470"/>
        <v>0</v>
      </c>
      <c r="AD154" s="310">
        <f>AD137/$D$154</f>
        <v>0</v>
      </c>
      <c r="AE154" s="306"/>
      <c r="AF154" s="307"/>
      <c r="AG154" s="308"/>
      <c r="AH154" s="302">
        <f t="shared" ref="AH154:AN154" si="471">AH137/$D$154</f>
        <v>0</v>
      </c>
      <c r="AI154" s="303">
        <f t="shared" si="471"/>
        <v>0</v>
      </c>
      <c r="AJ154" s="303">
        <f t="shared" si="471"/>
        <v>0</v>
      </c>
      <c r="AK154" s="303">
        <f t="shared" si="471"/>
        <v>0</v>
      </c>
      <c r="AL154" s="303">
        <f t="shared" si="471"/>
        <v>0</v>
      </c>
      <c r="AM154" s="303">
        <f t="shared" si="471"/>
        <v>0</v>
      </c>
      <c r="AN154" s="310">
        <f t="shared" si="471"/>
        <v>0</v>
      </c>
      <c r="AO154" s="306"/>
      <c r="AP154" s="307"/>
      <c r="AQ154" s="308"/>
      <c r="AR154" s="302">
        <f t="shared" ref="AR154:AW154" si="472">AR137/$D$154</f>
        <v>0</v>
      </c>
      <c r="AS154" s="303">
        <f t="shared" si="472"/>
        <v>0</v>
      </c>
      <c r="AT154" s="303">
        <f t="shared" si="472"/>
        <v>0</v>
      </c>
      <c r="AU154" s="303">
        <f t="shared" si="472"/>
        <v>0</v>
      </c>
      <c r="AV154" s="303">
        <f t="shared" si="472"/>
        <v>0</v>
      </c>
      <c r="AW154" s="303">
        <f t="shared" si="472"/>
        <v>0</v>
      </c>
      <c r="AX154" s="310">
        <f>AX137/$D$154</f>
        <v>0</v>
      </c>
      <c r="AY154" s="306"/>
      <c r="AZ154" s="307"/>
      <c r="BA154" s="308"/>
      <c r="BB154" s="302">
        <f t="shared" ref="BB154:BH154" si="473">BB137/$D$154</f>
        <v>0</v>
      </c>
      <c r="BC154" s="303">
        <f t="shared" si="473"/>
        <v>0</v>
      </c>
      <c r="BD154" s="303">
        <f t="shared" si="473"/>
        <v>0</v>
      </c>
      <c r="BE154" s="303">
        <f t="shared" si="473"/>
        <v>0</v>
      </c>
      <c r="BF154" s="303">
        <f t="shared" si="473"/>
        <v>0</v>
      </c>
      <c r="BG154" s="303">
        <f t="shared" si="473"/>
        <v>0</v>
      </c>
      <c r="BH154" s="310">
        <f t="shared" si="473"/>
        <v>0</v>
      </c>
      <c r="BI154" s="306"/>
      <c r="BJ154" s="307"/>
      <c r="BK154" s="308"/>
      <c r="BL154" s="310">
        <f t="shared" ref="BL154:BM154" si="474">BL137/$D$154</f>
        <v>0</v>
      </c>
      <c r="BM154" s="310">
        <f t="shared" si="474"/>
        <v>0</v>
      </c>
      <c r="BN154" s="306"/>
      <c r="BO154" s="307"/>
      <c r="BP154" s="308"/>
      <c r="BQ154" s="197"/>
      <c r="BR154" s="503"/>
    </row>
    <row r="155" spans="1:72" ht="17.25" customHeight="1" outlineLevel="1" x14ac:dyDescent="0.3">
      <c r="A155" s="34"/>
      <c r="B155" s="1718"/>
      <c r="C155" s="48"/>
      <c r="D155" s="35">
        <f t="shared" si="417"/>
        <v>120</v>
      </c>
      <c r="E155" s="35">
        <f t="shared" si="417"/>
        <v>0</v>
      </c>
      <c r="F155" s="35" t="str">
        <f t="shared" si="424"/>
        <v>EXPORT.</v>
      </c>
      <c r="G155" s="67"/>
      <c r="H155" s="35"/>
      <c r="I155" s="35"/>
      <c r="J155" s="35"/>
      <c r="K155" s="35"/>
      <c r="L155" s="616">
        <f t="shared" si="404"/>
        <v>4.333333333333333</v>
      </c>
      <c r="M155" s="608">
        <f t="shared" si="431"/>
        <v>4.333333333333333</v>
      </c>
      <c r="N155" s="301">
        <f>N138/$D$155</f>
        <v>0</v>
      </c>
      <c r="O155" s="302">
        <f t="shared" ref="O155:T155" si="475">O138/$D$155</f>
        <v>0</v>
      </c>
      <c r="P155" s="302">
        <f t="shared" si="475"/>
        <v>0</v>
      </c>
      <c r="Q155" s="303">
        <f t="shared" si="475"/>
        <v>0</v>
      </c>
      <c r="R155" s="303">
        <f t="shared" si="475"/>
        <v>0</v>
      </c>
      <c r="S155" s="449">
        <f t="shared" si="475"/>
        <v>0</v>
      </c>
      <c r="T155" s="305">
        <f t="shared" si="475"/>
        <v>0</v>
      </c>
      <c r="U155" s="306"/>
      <c r="V155" s="307"/>
      <c r="W155" s="308"/>
      <c r="X155" s="302">
        <f t="shared" ref="X155:AC155" si="476">X138/$D$155</f>
        <v>0</v>
      </c>
      <c r="Y155" s="303">
        <f t="shared" si="476"/>
        <v>0</v>
      </c>
      <c r="Z155" s="303">
        <f t="shared" si="476"/>
        <v>1.95</v>
      </c>
      <c r="AA155" s="303">
        <f t="shared" si="476"/>
        <v>0</v>
      </c>
      <c r="AB155" s="303">
        <f t="shared" si="476"/>
        <v>0</v>
      </c>
      <c r="AC155" s="303">
        <f t="shared" si="476"/>
        <v>0</v>
      </c>
      <c r="AD155" s="310">
        <f>AD138/$D$155</f>
        <v>0</v>
      </c>
      <c r="AE155" s="306"/>
      <c r="AF155" s="307"/>
      <c r="AG155" s="308"/>
      <c r="AH155" s="302">
        <f t="shared" ref="AH155:AN155" si="477">AH138/$D$155</f>
        <v>0</v>
      </c>
      <c r="AI155" s="303">
        <f t="shared" si="477"/>
        <v>1.5833333333333333</v>
      </c>
      <c r="AJ155" s="303">
        <f t="shared" si="477"/>
        <v>0.8</v>
      </c>
      <c r="AK155" s="303">
        <f t="shared" si="477"/>
        <v>0</v>
      </c>
      <c r="AL155" s="303">
        <f t="shared" si="477"/>
        <v>0</v>
      </c>
      <c r="AM155" s="303">
        <f t="shared" si="477"/>
        <v>0</v>
      </c>
      <c r="AN155" s="310">
        <f t="shared" si="477"/>
        <v>0</v>
      </c>
      <c r="AO155" s="306"/>
      <c r="AP155" s="307"/>
      <c r="AQ155" s="308"/>
      <c r="AR155" s="302">
        <f t="shared" ref="AR155:AW155" si="478">AR138/$D$155</f>
        <v>0</v>
      </c>
      <c r="AS155" s="303">
        <f t="shared" si="478"/>
        <v>0</v>
      </c>
      <c r="AT155" s="303">
        <f t="shared" si="478"/>
        <v>0</v>
      </c>
      <c r="AU155" s="303">
        <f t="shared" si="478"/>
        <v>0</v>
      </c>
      <c r="AV155" s="303">
        <f t="shared" si="478"/>
        <v>0</v>
      </c>
      <c r="AW155" s="303">
        <f t="shared" si="478"/>
        <v>0</v>
      </c>
      <c r="AX155" s="310">
        <f>AX138/$D$155</f>
        <v>0</v>
      </c>
      <c r="AY155" s="306"/>
      <c r="AZ155" s="307"/>
      <c r="BA155" s="308"/>
      <c r="BB155" s="302">
        <f t="shared" ref="BB155:BH155" si="479">BB138/$D$155</f>
        <v>0</v>
      </c>
      <c r="BC155" s="303">
        <f t="shared" si="479"/>
        <v>0</v>
      </c>
      <c r="BD155" s="303">
        <f t="shared" si="479"/>
        <v>0</v>
      </c>
      <c r="BE155" s="303">
        <f t="shared" si="479"/>
        <v>0</v>
      </c>
      <c r="BF155" s="303">
        <f t="shared" si="479"/>
        <v>0</v>
      </c>
      <c r="BG155" s="303">
        <f t="shared" si="479"/>
        <v>0</v>
      </c>
      <c r="BH155" s="310">
        <f t="shared" si="479"/>
        <v>0</v>
      </c>
      <c r="BI155" s="306"/>
      <c r="BJ155" s="307"/>
      <c r="BK155" s="308"/>
      <c r="BL155" s="310">
        <f t="shared" ref="BL155:BM155" si="480">BL138/$D$155</f>
        <v>0</v>
      </c>
      <c r="BM155" s="310">
        <f t="shared" si="480"/>
        <v>0</v>
      </c>
      <c r="BN155" s="306"/>
      <c r="BO155" s="307"/>
      <c r="BP155" s="308"/>
      <c r="BQ155" s="197"/>
      <c r="BR155" s="503"/>
    </row>
    <row r="156" spans="1:72" ht="17.25" customHeight="1" outlineLevel="1" x14ac:dyDescent="0.3">
      <c r="A156" s="34"/>
      <c r="B156" s="1718"/>
      <c r="C156" s="48"/>
      <c r="D156" s="35">
        <f t="shared" si="417"/>
        <v>165</v>
      </c>
      <c r="E156" s="35">
        <f t="shared" si="417"/>
        <v>0</v>
      </c>
      <c r="F156" s="35" t="str">
        <f t="shared" si="424"/>
        <v>EXPORT.</v>
      </c>
      <c r="G156" s="67"/>
      <c r="H156" s="35"/>
      <c r="I156" s="35"/>
      <c r="J156" s="35"/>
      <c r="K156" s="35"/>
      <c r="L156" s="616">
        <f t="shared" si="404"/>
        <v>17.842424242424244</v>
      </c>
      <c r="M156" s="608">
        <f t="shared" ref="M156:M159" si="481">SUM(N156:BP156)</f>
        <v>17.84242424242424</v>
      </c>
      <c r="N156" s="301">
        <f>N139/$D$156</f>
        <v>0</v>
      </c>
      <c r="O156" s="302">
        <f t="shared" ref="O156:T156" si="482">O139/$D$156</f>
        <v>0</v>
      </c>
      <c r="P156" s="302">
        <f t="shared" si="482"/>
        <v>0</v>
      </c>
      <c r="Q156" s="303">
        <f t="shared" si="482"/>
        <v>0</v>
      </c>
      <c r="R156" s="303">
        <f t="shared" si="482"/>
        <v>0</v>
      </c>
      <c r="S156" s="449">
        <f t="shared" si="482"/>
        <v>0</v>
      </c>
      <c r="T156" s="305">
        <f t="shared" si="482"/>
        <v>0</v>
      </c>
      <c r="U156" s="306"/>
      <c r="V156" s="307"/>
      <c r="W156" s="308"/>
      <c r="X156" s="302">
        <f t="shared" ref="X156:AC156" si="483">X139/$D$156</f>
        <v>1.303030303030303</v>
      </c>
      <c r="Y156" s="303">
        <f t="shared" si="483"/>
        <v>1.8181818181818181</v>
      </c>
      <c r="Z156" s="303">
        <f t="shared" si="483"/>
        <v>1.6666666666666667</v>
      </c>
      <c r="AA156" s="303">
        <f t="shared" si="483"/>
        <v>4.7636363636363637</v>
      </c>
      <c r="AB156" s="303">
        <f t="shared" si="483"/>
        <v>3.0060606060606059</v>
      </c>
      <c r="AC156" s="303">
        <f t="shared" si="483"/>
        <v>0</v>
      </c>
      <c r="AD156" s="310">
        <f>AD139/$D$156</f>
        <v>0</v>
      </c>
      <c r="AE156" s="306"/>
      <c r="AF156" s="307"/>
      <c r="AG156" s="308"/>
      <c r="AH156" s="302">
        <f t="shared" ref="AH156:AN156" si="484">AH139/$D$156</f>
        <v>2.2545454545454544</v>
      </c>
      <c r="AI156" s="303">
        <f t="shared" si="484"/>
        <v>2.0484848484848484</v>
      </c>
      <c r="AJ156" s="303">
        <f t="shared" si="484"/>
        <v>0.98181818181818181</v>
      </c>
      <c r="AK156" s="303">
        <f t="shared" si="484"/>
        <v>0</v>
      </c>
      <c r="AL156" s="303">
        <f t="shared" si="484"/>
        <v>0</v>
      </c>
      <c r="AM156" s="303">
        <f t="shared" si="484"/>
        <v>0</v>
      </c>
      <c r="AN156" s="310">
        <f t="shared" si="484"/>
        <v>0</v>
      </c>
      <c r="AO156" s="306"/>
      <c r="AP156" s="307"/>
      <c r="AQ156" s="308"/>
      <c r="AR156" s="302">
        <f t="shared" ref="AR156:AW156" si="485">AR139/$D$156</f>
        <v>0</v>
      </c>
      <c r="AS156" s="303">
        <f t="shared" si="485"/>
        <v>0</v>
      </c>
      <c r="AT156" s="303">
        <f t="shared" si="485"/>
        <v>0</v>
      </c>
      <c r="AU156" s="303">
        <f t="shared" si="485"/>
        <v>0</v>
      </c>
      <c r="AV156" s="303">
        <f t="shared" si="485"/>
        <v>0</v>
      </c>
      <c r="AW156" s="303">
        <f t="shared" si="485"/>
        <v>0</v>
      </c>
      <c r="AX156" s="310">
        <f>AX139/$D$156</f>
        <v>0</v>
      </c>
      <c r="AY156" s="306"/>
      <c r="AZ156" s="307"/>
      <c r="BA156" s="308"/>
      <c r="BB156" s="302">
        <f t="shared" ref="BB156:BH156" si="486">BB139/$D$156</f>
        <v>0</v>
      </c>
      <c r="BC156" s="303">
        <f t="shared" si="486"/>
        <v>0</v>
      </c>
      <c r="BD156" s="303">
        <f t="shared" si="486"/>
        <v>0</v>
      </c>
      <c r="BE156" s="303">
        <f t="shared" si="486"/>
        <v>0</v>
      </c>
      <c r="BF156" s="303">
        <f t="shared" si="486"/>
        <v>0</v>
      </c>
      <c r="BG156" s="303">
        <f t="shared" si="486"/>
        <v>0</v>
      </c>
      <c r="BH156" s="310">
        <f t="shared" si="486"/>
        <v>0</v>
      </c>
      <c r="BI156" s="306"/>
      <c r="BJ156" s="307"/>
      <c r="BK156" s="308"/>
      <c r="BL156" s="310">
        <f t="shared" ref="BL156:BM156" si="487">BL139/$D$156</f>
        <v>0</v>
      </c>
      <c r="BM156" s="310">
        <f t="shared" si="487"/>
        <v>0</v>
      </c>
      <c r="BN156" s="306"/>
      <c r="BO156" s="307"/>
      <c r="BP156" s="308"/>
      <c r="BQ156" s="197"/>
      <c r="BR156" s="503"/>
    </row>
    <row r="157" spans="1:72" ht="17.25" customHeight="1" outlineLevel="1" x14ac:dyDescent="0.3">
      <c r="A157" s="34"/>
      <c r="B157" s="1718"/>
      <c r="C157" s="48"/>
      <c r="D157" s="35">
        <f t="shared" si="417"/>
        <v>110</v>
      </c>
      <c r="E157" s="35">
        <f t="shared" si="417"/>
        <v>1</v>
      </c>
      <c r="F157" s="35" t="str">
        <f t="shared" si="424"/>
        <v>LSW12/LST12</v>
      </c>
      <c r="G157" s="67"/>
      <c r="H157" s="35"/>
      <c r="I157" s="35"/>
      <c r="J157" s="35"/>
      <c r="K157" s="35"/>
      <c r="L157" s="616">
        <f t="shared" si="404"/>
        <v>2.1818181818181817</v>
      </c>
      <c r="M157" s="608">
        <f t="shared" si="481"/>
        <v>2.1818181818181817</v>
      </c>
      <c r="N157" s="301">
        <f>N140/$D$157</f>
        <v>0</v>
      </c>
      <c r="O157" s="302">
        <f t="shared" ref="O157:T157" si="488">O140/$D$157</f>
        <v>0</v>
      </c>
      <c r="P157" s="302">
        <f t="shared" si="488"/>
        <v>0</v>
      </c>
      <c r="Q157" s="303">
        <f t="shared" si="488"/>
        <v>0</v>
      </c>
      <c r="R157" s="303">
        <f t="shared" si="488"/>
        <v>0</v>
      </c>
      <c r="S157" s="449">
        <f t="shared" si="488"/>
        <v>0</v>
      </c>
      <c r="T157" s="305">
        <f t="shared" si="488"/>
        <v>0</v>
      </c>
      <c r="U157" s="306"/>
      <c r="V157" s="307"/>
      <c r="W157" s="308"/>
      <c r="X157" s="302">
        <f t="shared" ref="X157:AC157" si="489">X140/$D$157</f>
        <v>0</v>
      </c>
      <c r="Y157" s="303">
        <f t="shared" si="489"/>
        <v>0</v>
      </c>
      <c r="Z157" s="303">
        <f t="shared" si="489"/>
        <v>0</v>
      </c>
      <c r="AA157" s="303">
        <f t="shared" si="489"/>
        <v>0</v>
      </c>
      <c r="AB157" s="303">
        <f t="shared" si="489"/>
        <v>0</v>
      </c>
      <c r="AC157" s="303">
        <f t="shared" si="489"/>
        <v>0</v>
      </c>
      <c r="AD157" s="310">
        <f>AD140/$D$157</f>
        <v>0</v>
      </c>
      <c r="AE157" s="306"/>
      <c r="AF157" s="307"/>
      <c r="AG157" s="308"/>
      <c r="AH157" s="302">
        <f t="shared" ref="AH157:AN157" si="490">AH140/$D$157</f>
        <v>0</v>
      </c>
      <c r="AI157" s="303">
        <f t="shared" si="490"/>
        <v>0</v>
      </c>
      <c r="AJ157" s="303">
        <f t="shared" si="490"/>
        <v>0</v>
      </c>
      <c r="AK157" s="303">
        <f t="shared" si="490"/>
        <v>0</v>
      </c>
      <c r="AL157" s="303">
        <f t="shared" si="490"/>
        <v>0</v>
      </c>
      <c r="AM157" s="303">
        <f t="shared" si="490"/>
        <v>0</v>
      </c>
      <c r="AN157" s="310">
        <f t="shared" si="490"/>
        <v>0</v>
      </c>
      <c r="AO157" s="306"/>
      <c r="AP157" s="307"/>
      <c r="AQ157" s="308"/>
      <c r="AR157" s="302">
        <f t="shared" ref="AR157:AW157" si="491">AR140/$D$157</f>
        <v>0</v>
      </c>
      <c r="AS157" s="303">
        <f t="shared" si="491"/>
        <v>2.1818181818181817</v>
      </c>
      <c r="AT157" s="303">
        <f t="shared" si="491"/>
        <v>0</v>
      </c>
      <c r="AU157" s="303">
        <f t="shared" si="491"/>
        <v>0</v>
      </c>
      <c r="AV157" s="303">
        <f t="shared" si="491"/>
        <v>0</v>
      </c>
      <c r="AW157" s="303">
        <f t="shared" si="491"/>
        <v>0</v>
      </c>
      <c r="AX157" s="310">
        <f>AX140/$D$157</f>
        <v>0</v>
      </c>
      <c r="AY157" s="306"/>
      <c r="AZ157" s="307"/>
      <c r="BA157" s="308"/>
      <c r="BB157" s="302">
        <f t="shared" ref="BB157:BH157" si="492">BB140/$D$157</f>
        <v>0</v>
      </c>
      <c r="BC157" s="303">
        <f t="shared" si="492"/>
        <v>0</v>
      </c>
      <c r="BD157" s="303">
        <f t="shared" si="492"/>
        <v>0</v>
      </c>
      <c r="BE157" s="303">
        <f t="shared" si="492"/>
        <v>0</v>
      </c>
      <c r="BF157" s="303">
        <f t="shared" si="492"/>
        <v>0</v>
      </c>
      <c r="BG157" s="303">
        <f t="shared" si="492"/>
        <v>0</v>
      </c>
      <c r="BH157" s="310">
        <f t="shared" si="492"/>
        <v>0</v>
      </c>
      <c r="BI157" s="306"/>
      <c r="BJ157" s="307"/>
      <c r="BK157" s="308"/>
      <c r="BL157" s="310">
        <f t="shared" ref="BL157:BM157" si="493">BL140/$D$157</f>
        <v>0</v>
      </c>
      <c r="BM157" s="310">
        <f t="shared" si="493"/>
        <v>0</v>
      </c>
      <c r="BN157" s="306"/>
      <c r="BO157" s="307"/>
      <c r="BP157" s="308"/>
      <c r="BQ157" s="197"/>
      <c r="BR157" s="503"/>
    </row>
    <row r="158" spans="1:72" ht="17.25" customHeight="1" outlineLevel="1" x14ac:dyDescent="0.3">
      <c r="A158" s="34"/>
      <c r="B158" s="1718"/>
      <c r="C158" s="48"/>
      <c r="D158" s="35">
        <f t="shared" si="417"/>
        <v>100</v>
      </c>
      <c r="E158" s="35">
        <f t="shared" si="417"/>
        <v>0</v>
      </c>
      <c r="F158" s="35" t="str">
        <f t="shared" si="424"/>
        <v>LSW15</v>
      </c>
      <c r="G158" s="67"/>
      <c r="H158" s="35"/>
      <c r="I158" s="35"/>
      <c r="J158" s="35"/>
      <c r="K158" s="35"/>
      <c r="L158" s="616">
        <f t="shared" si="404"/>
        <v>1.2</v>
      </c>
      <c r="M158" s="608">
        <f t="shared" si="481"/>
        <v>1.2</v>
      </c>
      <c r="N158" s="301">
        <f>N141/$D$158</f>
        <v>0</v>
      </c>
      <c r="O158" s="302">
        <f t="shared" ref="O158:T158" si="494">O141/$D$158</f>
        <v>0</v>
      </c>
      <c r="P158" s="302">
        <f t="shared" si="494"/>
        <v>0</v>
      </c>
      <c r="Q158" s="303">
        <f t="shared" si="494"/>
        <v>0</v>
      </c>
      <c r="R158" s="303">
        <f t="shared" si="494"/>
        <v>0</v>
      </c>
      <c r="S158" s="303">
        <f t="shared" si="494"/>
        <v>0</v>
      </c>
      <c r="T158" s="346">
        <f t="shared" si="494"/>
        <v>0</v>
      </c>
      <c r="U158" s="306"/>
      <c r="V158" s="307"/>
      <c r="W158" s="623"/>
      <c r="X158" s="303">
        <f t="shared" ref="X158:AC158" si="495">X141/$D$158</f>
        <v>0</v>
      </c>
      <c r="Y158" s="303">
        <f t="shared" si="495"/>
        <v>0</v>
      </c>
      <c r="Z158" s="303">
        <f t="shared" si="495"/>
        <v>1.2</v>
      </c>
      <c r="AA158" s="303">
        <f t="shared" si="495"/>
        <v>0</v>
      </c>
      <c r="AB158" s="303">
        <f t="shared" si="495"/>
        <v>0</v>
      </c>
      <c r="AC158" s="303">
        <f t="shared" si="495"/>
        <v>0</v>
      </c>
      <c r="AD158" s="310">
        <f>AD141/$D$158</f>
        <v>0</v>
      </c>
      <c r="AE158" s="306"/>
      <c r="AF158" s="307"/>
      <c r="AG158" s="623"/>
      <c r="AH158" s="302">
        <f t="shared" ref="AH158:AN158" si="496">AH141/$D$158</f>
        <v>0</v>
      </c>
      <c r="AI158" s="303">
        <f t="shared" si="496"/>
        <v>0</v>
      </c>
      <c r="AJ158" s="303">
        <f t="shared" si="496"/>
        <v>0</v>
      </c>
      <c r="AK158" s="303">
        <f t="shared" si="496"/>
        <v>0</v>
      </c>
      <c r="AL158" s="303">
        <f t="shared" si="496"/>
        <v>0</v>
      </c>
      <c r="AM158" s="303">
        <f t="shared" si="496"/>
        <v>0</v>
      </c>
      <c r="AN158" s="310">
        <f t="shared" si="496"/>
        <v>0</v>
      </c>
      <c r="AO158" s="306"/>
      <c r="AP158" s="307"/>
      <c r="AQ158" s="623"/>
      <c r="AR158" s="302">
        <f t="shared" ref="AR158:AW158" si="497">AR141/$D$158</f>
        <v>0</v>
      </c>
      <c r="AS158" s="303">
        <f t="shared" si="497"/>
        <v>0</v>
      </c>
      <c r="AT158" s="303">
        <f t="shared" si="497"/>
        <v>0</v>
      </c>
      <c r="AU158" s="303">
        <f t="shared" si="497"/>
        <v>0</v>
      </c>
      <c r="AV158" s="303">
        <f t="shared" si="497"/>
        <v>0</v>
      </c>
      <c r="AW158" s="303">
        <f t="shared" si="497"/>
        <v>0</v>
      </c>
      <c r="AX158" s="310">
        <f>AX141/$D$158</f>
        <v>0</v>
      </c>
      <c r="AY158" s="306"/>
      <c r="AZ158" s="307"/>
      <c r="BA158" s="623"/>
      <c r="BB158" s="302">
        <f t="shared" ref="BB158:BH158" si="498">BB141/$D$158</f>
        <v>0</v>
      </c>
      <c r="BC158" s="303">
        <f t="shared" si="498"/>
        <v>0</v>
      </c>
      <c r="BD158" s="303">
        <f t="shared" si="498"/>
        <v>0</v>
      </c>
      <c r="BE158" s="303">
        <f t="shared" si="498"/>
        <v>0</v>
      </c>
      <c r="BF158" s="303">
        <f t="shared" si="498"/>
        <v>0</v>
      </c>
      <c r="BG158" s="303">
        <f t="shared" si="498"/>
        <v>0</v>
      </c>
      <c r="BH158" s="310">
        <f t="shared" si="498"/>
        <v>0</v>
      </c>
      <c r="BI158" s="306"/>
      <c r="BJ158" s="307"/>
      <c r="BK158" s="623"/>
      <c r="BL158" s="310">
        <f t="shared" ref="BL158:BM158" si="499">BL141/$D$158</f>
        <v>0</v>
      </c>
      <c r="BM158" s="310">
        <f t="shared" si="499"/>
        <v>0</v>
      </c>
      <c r="BN158" s="306"/>
      <c r="BO158" s="307"/>
      <c r="BP158" s="623"/>
      <c r="BQ158" s="197"/>
      <c r="BR158" s="503"/>
    </row>
    <row r="159" spans="1:72" s="27" customFormat="1" ht="17.25" customHeight="1" outlineLevel="1" x14ac:dyDescent="0.3">
      <c r="A159" s="62"/>
      <c r="B159" s="1719"/>
      <c r="C159" s="52"/>
      <c r="D159" s="53"/>
      <c r="E159" s="53">
        <f>E142</f>
        <v>2</v>
      </c>
      <c r="F159" s="53" t="s">
        <v>14</v>
      </c>
      <c r="G159" s="75"/>
      <c r="H159" s="53"/>
      <c r="I159" s="53"/>
      <c r="J159" s="53"/>
      <c r="K159" s="53"/>
      <c r="L159" s="618">
        <f>SUM(L144:L158)</f>
        <v>155.80652021340688</v>
      </c>
      <c r="M159" s="382">
        <f t="shared" si="481"/>
        <v>156.80000000000004</v>
      </c>
      <c r="N159" s="312">
        <f>SUM(N144:N158)</f>
        <v>0</v>
      </c>
      <c r="O159" s="313">
        <f t="shared" ref="O159:T159" si="500">SUM(O144:O158)</f>
        <v>0</v>
      </c>
      <c r="P159" s="313">
        <f t="shared" si="500"/>
        <v>0</v>
      </c>
      <c r="Q159" s="314">
        <f t="shared" si="500"/>
        <v>0</v>
      </c>
      <c r="R159" s="314">
        <f t="shared" si="500"/>
        <v>8.9600000000000009</v>
      </c>
      <c r="S159" s="314">
        <f t="shared" si="500"/>
        <v>0</v>
      </c>
      <c r="T159" s="315">
        <f t="shared" si="500"/>
        <v>0</v>
      </c>
      <c r="U159" s="316"/>
      <c r="V159" s="317"/>
      <c r="W159" s="318"/>
      <c r="X159" s="313">
        <f t="shared" ref="X159:AC159" si="501">SUM(X144:X158)</f>
        <v>8.9600000000000009</v>
      </c>
      <c r="Y159" s="314">
        <f t="shared" si="501"/>
        <v>8.9600000000000009</v>
      </c>
      <c r="Z159" s="314">
        <f t="shared" si="501"/>
        <v>8.9600000000000009</v>
      </c>
      <c r="AA159" s="314">
        <f t="shared" si="501"/>
        <v>8.9600000000000009</v>
      </c>
      <c r="AB159" s="314">
        <f t="shared" si="501"/>
        <v>8.9600000000000009</v>
      </c>
      <c r="AC159" s="314">
        <f t="shared" si="501"/>
        <v>6.7200000000000006</v>
      </c>
      <c r="AD159" s="315">
        <f>SUM(AD144:AD158)</f>
        <v>0</v>
      </c>
      <c r="AE159" s="316"/>
      <c r="AF159" s="317"/>
      <c r="AG159" s="318"/>
      <c r="AH159" s="313">
        <f t="shared" ref="AH159:AN159" si="502">SUM(AH144:AH158)</f>
        <v>8.9600000000000009</v>
      </c>
      <c r="AI159" s="314">
        <f t="shared" si="502"/>
        <v>8.9599999999999991</v>
      </c>
      <c r="AJ159" s="314">
        <f t="shared" si="502"/>
        <v>8.9600000000000026</v>
      </c>
      <c r="AK159" s="314">
        <f t="shared" si="502"/>
        <v>8.9600000000000009</v>
      </c>
      <c r="AL159" s="314">
        <f t="shared" si="502"/>
        <v>8.9600000000000009</v>
      </c>
      <c r="AM159" s="314">
        <f t="shared" si="502"/>
        <v>6.7200000000000006</v>
      </c>
      <c r="AN159" s="315">
        <f t="shared" si="502"/>
        <v>0</v>
      </c>
      <c r="AO159" s="316"/>
      <c r="AP159" s="317"/>
      <c r="AQ159" s="318"/>
      <c r="AR159" s="313">
        <f t="shared" ref="AR159:AW159" si="503">SUM(AR144:AR158)</f>
        <v>8.9600000000000009</v>
      </c>
      <c r="AS159" s="314">
        <f t="shared" si="503"/>
        <v>8.9600000000000009</v>
      </c>
      <c r="AT159" s="314">
        <f t="shared" si="503"/>
        <v>8.9600000000000009</v>
      </c>
      <c r="AU159" s="314">
        <f t="shared" si="503"/>
        <v>8.9600000000000009</v>
      </c>
      <c r="AV159" s="314">
        <f t="shared" si="503"/>
        <v>8.9600000000000009</v>
      </c>
      <c r="AW159" s="314">
        <f t="shared" si="503"/>
        <v>0</v>
      </c>
      <c r="AX159" s="315">
        <f>SUM(AX144:AX158)</f>
        <v>0</v>
      </c>
      <c r="AY159" s="316"/>
      <c r="AZ159" s="317"/>
      <c r="BA159" s="318"/>
      <c r="BB159" s="313">
        <f t="shared" ref="BB159:BH159" si="504">SUM(BB144:BB158)</f>
        <v>0</v>
      </c>
      <c r="BC159" s="314">
        <f t="shared" si="504"/>
        <v>0</v>
      </c>
      <c r="BD159" s="314">
        <f t="shared" si="504"/>
        <v>0</v>
      </c>
      <c r="BE159" s="314">
        <f t="shared" si="504"/>
        <v>0</v>
      </c>
      <c r="BF159" s="314">
        <f t="shared" si="504"/>
        <v>0</v>
      </c>
      <c r="BG159" s="314">
        <f t="shared" si="504"/>
        <v>0</v>
      </c>
      <c r="BH159" s="315">
        <f t="shared" si="504"/>
        <v>0</v>
      </c>
      <c r="BI159" s="316"/>
      <c r="BJ159" s="317"/>
      <c r="BK159" s="318"/>
      <c r="BL159" s="315">
        <f t="shared" ref="BL159:BM159" si="505">SUM(BL144:BL158)</f>
        <v>0</v>
      </c>
      <c r="BM159" s="315">
        <f t="shared" si="505"/>
        <v>0</v>
      </c>
      <c r="BN159" s="316"/>
      <c r="BO159" s="317"/>
      <c r="BP159" s="318"/>
      <c r="BQ159" s="200"/>
      <c r="BR159" s="503"/>
      <c r="BS159" s="507"/>
      <c r="BT159" s="507"/>
    </row>
    <row r="160" spans="1:72" ht="17.100000000000001" customHeight="1" outlineLevel="1" x14ac:dyDescent="0.3">
      <c r="A160" s="34"/>
      <c r="B160" s="7"/>
      <c r="C160" s="7"/>
      <c r="D160" s="7"/>
      <c r="E160" s="59"/>
      <c r="F160" s="7"/>
      <c r="G160" s="79"/>
      <c r="H160" s="7"/>
      <c r="I160" s="7"/>
      <c r="J160" s="7"/>
      <c r="K160" s="39"/>
      <c r="L160" s="273">
        <v>1</v>
      </c>
      <c r="M160" s="274">
        <v>1</v>
      </c>
      <c r="N160" s="178"/>
      <c r="O160" s="178"/>
      <c r="P160" s="178"/>
      <c r="Q160" s="178"/>
      <c r="R160" s="178"/>
      <c r="S160" s="178"/>
      <c r="T160" s="178"/>
      <c r="U160" s="271"/>
      <c r="V160" s="271"/>
      <c r="W160" s="271"/>
      <c r="X160" s="178"/>
      <c r="Y160" s="178"/>
      <c r="Z160" s="178"/>
      <c r="AA160" s="178"/>
      <c r="AB160" s="178"/>
      <c r="AC160" s="178"/>
      <c r="AD160" s="178"/>
      <c r="AE160" s="271"/>
      <c r="AF160" s="271"/>
      <c r="AG160" s="271"/>
      <c r="AH160" s="178"/>
      <c r="AI160" s="178"/>
      <c r="AJ160" s="178"/>
      <c r="AK160" s="178"/>
      <c r="AL160" s="178"/>
      <c r="AM160" s="178"/>
      <c r="AN160" s="178"/>
      <c r="AO160" s="271"/>
      <c r="AP160" s="271"/>
      <c r="AQ160" s="271"/>
      <c r="AR160" s="178"/>
      <c r="AS160" s="178"/>
      <c r="AT160" s="178"/>
      <c r="AU160" s="178"/>
      <c r="AV160" s="178"/>
      <c r="AW160" s="178"/>
      <c r="AX160" s="178"/>
      <c r="AY160" s="271"/>
      <c r="AZ160" s="271"/>
      <c r="BA160" s="271"/>
      <c r="BB160" s="178"/>
      <c r="BC160" s="178"/>
      <c r="BD160" s="178"/>
      <c r="BE160" s="178"/>
      <c r="BF160" s="178"/>
      <c r="BG160" s="178"/>
      <c r="BH160" s="178"/>
      <c r="BI160" s="271"/>
      <c r="BJ160" s="271"/>
      <c r="BK160" s="271"/>
      <c r="BL160" s="178"/>
      <c r="BM160" s="178"/>
      <c r="BN160" s="271"/>
      <c r="BO160" s="271"/>
      <c r="BP160" s="271"/>
      <c r="BQ160" s="272"/>
      <c r="BR160" s="503"/>
    </row>
    <row r="161" spans="2:80" ht="16.2" collapsed="1" thickBot="1" x14ac:dyDescent="0.35"/>
    <row r="162" spans="2:80" ht="17.399999999999999" x14ac:dyDescent="0.3">
      <c r="B162" s="435"/>
      <c r="C162" s="179" t="s">
        <v>89</v>
      </c>
      <c r="D162" s="179"/>
      <c r="E162" s="179"/>
      <c r="F162" s="179"/>
      <c r="G162" s="179"/>
      <c r="H162" s="179"/>
      <c r="I162" s="179"/>
      <c r="J162" s="179"/>
      <c r="K162" s="179"/>
      <c r="L162" s="179"/>
      <c r="M162" s="179"/>
      <c r="N162" s="179"/>
      <c r="O162" s="179"/>
      <c r="P162" s="179"/>
      <c r="Q162" s="179"/>
      <c r="R162" s="179"/>
      <c r="S162" s="179"/>
      <c r="T162" s="179"/>
      <c r="U162" s="179"/>
      <c r="V162" s="179"/>
      <c r="W162" s="179"/>
      <c r="X162" s="179"/>
      <c r="Y162" s="179" t="s">
        <v>90</v>
      </c>
      <c r="Z162" s="179"/>
      <c r="AA162" s="179"/>
      <c r="AB162" s="179"/>
      <c r="AC162" s="179"/>
      <c r="AD162" s="179"/>
      <c r="AE162" s="179"/>
      <c r="AF162" s="179"/>
      <c r="AG162" s="179"/>
      <c r="AH162" s="179"/>
      <c r="AI162" s="179"/>
      <c r="AJ162" s="179"/>
      <c r="AK162" s="179"/>
      <c r="AL162" s="179"/>
      <c r="AM162" s="179"/>
      <c r="AN162" s="179"/>
      <c r="AO162" s="179"/>
      <c r="AP162" s="185"/>
      <c r="AQ162" s="185"/>
      <c r="AR162" s="179" t="s">
        <v>91</v>
      </c>
      <c r="AS162" s="186"/>
      <c r="AT162" s="186"/>
      <c r="AU162" s="186"/>
      <c r="AV162" s="186"/>
      <c r="AW162" s="186"/>
      <c r="AX162" s="186"/>
      <c r="AY162" s="185"/>
      <c r="AZ162" s="185"/>
      <c r="BA162" s="185"/>
      <c r="BB162" s="186"/>
      <c r="BC162" s="186"/>
      <c r="BD162" s="186"/>
      <c r="BE162" s="186"/>
      <c r="BF162" s="186"/>
      <c r="BG162" s="186"/>
      <c r="BH162" s="186"/>
      <c r="BI162" s="186"/>
      <c r="BJ162" s="186"/>
      <c r="BK162" s="186"/>
      <c r="BL162" s="186"/>
      <c r="BM162" s="186"/>
      <c r="BN162" s="185"/>
      <c r="BO162" s="185"/>
      <c r="BP162" s="185"/>
      <c r="BQ162" s="187"/>
    </row>
    <row r="163" spans="2:80" ht="15.6" x14ac:dyDescent="0.3">
      <c r="B163" s="436"/>
      <c r="C163" s="385" t="s">
        <v>1305</v>
      </c>
      <c r="D163" s="180"/>
      <c r="E163" s="180"/>
      <c r="F163" s="180"/>
      <c r="G163" s="180"/>
      <c r="H163" s="180"/>
      <c r="I163" s="180"/>
      <c r="J163" s="180"/>
      <c r="K163" s="180"/>
      <c r="L163" s="180"/>
      <c r="M163" s="180"/>
      <c r="N163" s="180"/>
      <c r="O163" s="180"/>
      <c r="P163" s="180"/>
      <c r="Q163" s="182"/>
      <c r="R163" s="180"/>
      <c r="S163" s="180"/>
      <c r="T163" s="180"/>
      <c r="U163" s="180"/>
      <c r="V163" s="180"/>
      <c r="W163" s="180"/>
      <c r="X163" s="386"/>
      <c r="Y163" s="181"/>
      <c r="Z163" s="180"/>
      <c r="AA163" s="180"/>
      <c r="AB163" s="180"/>
      <c r="AC163" s="180"/>
      <c r="AD163" s="180"/>
      <c r="AE163" s="180"/>
      <c r="AF163" s="180"/>
      <c r="AG163" s="180"/>
      <c r="AH163" s="386"/>
      <c r="AI163" s="180"/>
      <c r="AJ163" s="180"/>
      <c r="AK163" s="180"/>
      <c r="AL163" s="180"/>
      <c r="AM163" s="180"/>
      <c r="AN163" s="180"/>
      <c r="AO163" s="180"/>
      <c r="AP163" s="67"/>
      <c r="AQ163" s="67"/>
      <c r="AR163" s="385"/>
      <c r="AS163" s="35"/>
      <c r="AT163" s="35"/>
      <c r="AU163" s="35"/>
      <c r="AV163" s="35"/>
      <c r="AW163" s="35"/>
      <c r="AX163" s="35"/>
      <c r="AY163" s="67"/>
      <c r="AZ163" s="67"/>
      <c r="BA163" s="67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67"/>
      <c r="BO163" s="67"/>
      <c r="BP163" s="67"/>
      <c r="BQ163" s="188"/>
    </row>
    <row r="164" spans="2:80" ht="15.6" x14ac:dyDescent="0.3">
      <c r="B164" s="436"/>
      <c r="C164" s="385"/>
      <c r="D164" s="180"/>
      <c r="E164" s="180"/>
      <c r="F164" s="180"/>
      <c r="G164" s="180"/>
      <c r="H164" s="180"/>
      <c r="I164" s="180"/>
      <c r="J164" s="180"/>
      <c r="K164" s="180"/>
      <c r="L164" s="180"/>
      <c r="M164" s="180"/>
      <c r="N164" s="180"/>
      <c r="O164" s="180"/>
      <c r="P164" s="180"/>
      <c r="Q164" s="182"/>
      <c r="R164" s="180"/>
      <c r="S164" s="180"/>
      <c r="T164" s="180"/>
      <c r="U164" s="180"/>
      <c r="V164" s="180"/>
      <c r="W164" s="180"/>
      <c r="X164" s="386"/>
      <c r="Y164" s="180"/>
      <c r="Z164" s="180"/>
      <c r="AA164" s="180"/>
      <c r="AB164" s="180"/>
      <c r="AC164" s="180"/>
      <c r="AD164" s="180"/>
      <c r="AE164" s="180"/>
      <c r="AF164" s="180"/>
      <c r="AG164" s="180"/>
      <c r="AH164" s="386"/>
      <c r="AI164" s="180"/>
      <c r="AJ164" s="180"/>
      <c r="AK164" s="180"/>
      <c r="AL164" s="180"/>
      <c r="AM164" s="180"/>
      <c r="AN164" s="180"/>
      <c r="AO164" s="180"/>
      <c r="AP164" s="67"/>
      <c r="AQ164" s="67"/>
      <c r="AR164" s="385"/>
      <c r="AS164" s="35"/>
      <c r="AT164" s="35"/>
      <c r="AU164" s="35"/>
      <c r="AV164" s="35"/>
      <c r="AW164" s="35"/>
      <c r="AX164" s="35"/>
      <c r="AY164" s="67"/>
      <c r="AZ164" s="67"/>
      <c r="BA164" s="67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67"/>
      <c r="BO164" s="67"/>
      <c r="BP164" s="67"/>
      <c r="BQ164" s="188"/>
    </row>
    <row r="165" spans="2:80" ht="15.6" x14ac:dyDescent="0.3">
      <c r="B165" s="436"/>
      <c r="C165" s="385"/>
      <c r="D165" s="180"/>
      <c r="E165" s="180"/>
      <c r="F165" s="180"/>
      <c r="G165" s="180"/>
      <c r="H165" s="180"/>
      <c r="I165" s="180"/>
      <c r="J165" s="180"/>
      <c r="K165" s="180"/>
      <c r="L165" s="180"/>
      <c r="M165" s="180"/>
      <c r="N165" s="180"/>
      <c r="O165" s="180"/>
      <c r="P165" s="180"/>
      <c r="Q165" s="182"/>
      <c r="R165" s="180"/>
      <c r="S165" s="180"/>
      <c r="T165" s="180"/>
      <c r="U165" s="180"/>
      <c r="V165" s="180"/>
      <c r="W165" s="180"/>
      <c r="X165" s="386"/>
      <c r="Y165" s="180"/>
      <c r="Z165" s="180"/>
      <c r="AA165" s="180"/>
      <c r="AB165" s="180"/>
      <c r="AC165" s="180"/>
      <c r="AD165" s="180"/>
      <c r="AE165" s="180"/>
      <c r="AF165" s="180"/>
      <c r="AG165" s="180"/>
      <c r="AH165" s="386"/>
      <c r="AI165" s="180"/>
      <c r="AJ165" s="180"/>
      <c r="AK165" s="180"/>
      <c r="AL165" s="180"/>
      <c r="AM165" s="180"/>
      <c r="AN165" s="180"/>
      <c r="AO165" s="180"/>
      <c r="AP165" s="67"/>
      <c r="AQ165" s="67"/>
      <c r="AR165" s="385"/>
      <c r="AS165" s="35"/>
      <c r="AT165" s="35"/>
      <c r="AU165" s="35"/>
      <c r="AV165" s="35"/>
      <c r="AW165" s="35"/>
      <c r="AX165" s="35"/>
      <c r="AY165" s="67"/>
      <c r="AZ165" s="67"/>
      <c r="BA165" s="67"/>
      <c r="BB165" s="35"/>
      <c r="BC165" s="35"/>
      <c r="BD165" s="35"/>
      <c r="BE165" s="35"/>
      <c r="BF165" s="35"/>
      <c r="BG165" s="35"/>
      <c r="BH165" s="35"/>
      <c r="BI165" s="35"/>
      <c r="BJ165" s="35"/>
      <c r="BK165" s="35"/>
      <c r="BL165" s="35"/>
      <c r="BM165" s="35"/>
      <c r="BN165" s="67"/>
      <c r="BO165" s="67"/>
      <c r="BP165" s="67"/>
      <c r="BQ165" s="188"/>
    </row>
    <row r="166" spans="2:80" ht="16.2" thickBot="1" x14ac:dyDescent="0.35">
      <c r="B166" s="437"/>
      <c r="C166" s="401"/>
      <c r="D166" s="184"/>
      <c r="E166" s="184"/>
      <c r="F166" s="184"/>
      <c r="G166" s="184"/>
      <c r="H166" s="184"/>
      <c r="I166" s="184"/>
      <c r="J166" s="184"/>
      <c r="K166" s="184"/>
      <c r="L166" s="184"/>
      <c r="M166" s="184"/>
      <c r="N166" s="184"/>
      <c r="O166" s="184"/>
      <c r="P166" s="184"/>
      <c r="Q166" s="184"/>
      <c r="R166" s="184"/>
      <c r="S166" s="184"/>
      <c r="T166" s="184"/>
      <c r="U166" s="184"/>
      <c r="V166" s="184"/>
      <c r="W166" s="184"/>
      <c r="X166" s="387"/>
      <c r="Y166" s="184"/>
      <c r="Z166" s="184"/>
      <c r="AA166" s="184"/>
      <c r="AB166" s="184"/>
      <c r="AC166" s="184"/>
      <c r="AD166" s="184"/>
      <c r="AE166" s="184"/>
      <c r="AF166" s="184"/>
      <c r="AG166" s="184"/>
      <c r="AH166" s="387"/>
      <c r="AI166" s="184"/>
      <c r="AJ166" s="184"/>
      <c r="AK166" s="184"/>
      <c r="AL166" s="184"/>
      <c r="AM166" s="184"/>
      <c r="AN166" s="184"/>
      <c r="AO166" s="184"/>
      <c r="AP166" s="189"/>
      <c r="AQ166" s="189"/>
      <c r="AR166" s="401"/>
      <c r="AS166" s="190"/>
      <c r="AT166" s="190"/>
      <c r="AU166" s="190"/>
      <c r="AV166" s="190"/>
      <c r="AW166" s="190"/>
      <c r="AX166" s="190"/>
      <c r="AY166" s="189"/>
      <c r="AZ166" s="189"/>
      <c r="BA166" s="189"/>
      <c r="BB166" s="190"/>
      <c r="BC166" s="190"/>
      <c r="BD166" s="190"/>
      <c r="BE166" s="190"/>
      <c r="BF166" s="190"/>
      <c r="BG166" s="190"/>
      <c r="BH166" s="190"/>
      <c r="BI166" s="190"/>
      <c r="BJ166" s="190"/>
      <c r="BK166" s="190"/>
      <c r="BL166" s="190"/>
      <c r="BM166" s="190"/>
      <c r="BN166" s="189"/>
      <c r="BO166" s="189"/>
      <c r="BP166" s="189"/>
      <c r="BQ166" s="191"/>
    </row>
    <row r="167" spans="2:80" s="64" customFormat="1" ht="15.6" x14ac:dyDescent="0.3">
      <c r="B167" s="65"/>
      <c r="C167" s="11"/>
      <c r="D167" s="66"/>
      <c r="E167" s="66"/>
      <c r="F167" s="66"/>
      <c r="G167" s="68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8"/>
      <c r="V167" s="68"/>
      <c r="W167" s="68"/>
      <c r="X167" s="66"/>
      <c r="Y167" s="66"/>
      <c r="Z167" s="66"/>
      <c r="AA167" s="66"/>
      <c r="AB167" s="66"/>
      <c r="AC167" s="66"/>
      <c r="AD167" s="66"/>
      <c r="AE167" s="68"/>
      <c r="AF167" s="68"/>
      <c r="AG167" s="68"/>
      <c r="AH167" s="66"/>
      <c r="AI167" s="66"/>
      <c r="AJ167" s="66"/>
      <c r="AK167" s="66"/>
      <c r="AL167" s="66"/>
      <c r="AM167" s="66"/>
      <c r="AN167" s="66"/>
      <c r="AO167" s="68"/>
      <c r="AP167" s="68"/>
      <c r="AQ167" s="68"/>
      <c r="AR167" s="66"/>
      <c r="AS167" s="66"/>
      <c r="AT167" s="66"/>
      <c r="AU167" s="66"/>
      <c r="AV167" s="66"/>
      <c r="AW167" s="66"/>
      <c r="AX167" s="66"/>
      <c r="AY167" s="68"/>
      <c r="AZ167" s="68"/>
      <c r="BA167" s="68"/>
      <c r="BB167" s="66"/>
      <c r="BC167" s="66"/>
      <c r="BD167" s="66"/>
      <c r="BE167" s="66"/>
      <c r="BF167" s="66"/>
      <c r="BG167" s="66"/>
      <c r="BH167" s="66"/>
      <c r="BI167" s="66"/>
      <c r="BJ167" s="66"/>
      <c r="BK167" s="66"/>
      <c r="BL167" s="66"/>
      <c r="BM167" s="66"/>
      <c r="BN167" s="68"/>
      <c r="BO167" s="68"/>
      <c r="BP167" s="68"/>
      <c r="BQ167" s="11"/>
      <c r="BR167" s="511"/>
      <c r="BS167" s="511"/>
      <c r="BT167" s="511"/>
    </row>
    <row r="168" spans="2:80" s="64" customFormat="1" ht="15.6" x14ac:dyDescent="0.3">
      <c r="B168" s="65"/>
      <c r="C168" s="11"/>
      <c r="D168" s="66"/>
      <c r="E168" s="66"/>
      <c r="F168" s="66"/>
      <c r="G168" s="68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8"/>
      <c r="V168" s="68"/>
      <c r="W168" s="68"/>
      <c r="X168" s="66"/>
      <c r="Y168" s="66"/>
      <c r="Z168" s="66"/>
      <c r="AA168" s="66"/>
      <c r="AB168" s="66"/>
      <c r="AC168" s="66"/>
      <c r="AD168" s="66"/>
      <c r="AE168" s="68"/>
      <c r="AF168" s="68"/>
      <c r="AG168" s="68"/>
      <c r="AH168" s="66"/>
      <c r="AI168" s="66"/>
      <c r="AJ168" s="66"/>
      <c r="AK168" s="66"/>
      <c r="AL168" s="66"/>
      <c r="AM168" s="66"/>
      <c r="AN168" s="66"/>
      <c r="AO168" s="68"/>
      <c r="AP168" s="68"/>
      <c r="AQ168" s="68"/>
      <c r="AR168" s="66"/>
      <c r="AS168" s="66"/>
      <c r="AT168" s="66"/>
      <c r="AU168" s="66"/>
      <c r="AV168" s="66"/>
      <c r="AW168" s="66"/>
      <c r="AX168" s="66"/>
      <c r="AY168" s="68"/>
      <c r="AZ168" s="68"/>
      <c r="BA168" s="68"/>
      <c r="BB168" s="66"/>
      <c r="BC168" s="66"/>
      <c r="BD168" s="66"/>
      <c r="BE168" s="66"/>
      <c r="BF168" s="66"/>
      <c r="BG168" s="66"/>
      <c r="BH168" s="66"/>
      <c r="BI168" s="66"/>
      <c r="BJ168" s="66"/>
      <c r="BK168" s="66"/>
      <c r="BL168" s="66"/>
      <c r="BM168" s="66"/>
      <c r="BN168" s="68"/>
      <c r="BO168" s="68"/>
      <c r="BP168" s="68"/>
      <c r="BQ168" s="11"/>
      <c r="BR168" s="511"/>
      <c r="BS168" s="511"/>
      <c r="BT168" s="511"/>
    </row>
    <row r="169" spans="2:80" ht="15.75" customHeight="1" x14ac:dyDescent="0.3"/>
    <row r="170" spans="2:80" ht="15.75" customHeight="1" x14ac:dyDescent="0.3"/>
    <row r="171" spans="2:80" ht="15.75" customHeight="1" x14ac:dyDescent="0.3"/>
    <row r="172" spans="2:80" s="64" customFormat="1" ht="15.75" customHeight="1" x14ac:dyDescent="0.3">
      <c r="B172" s="65"/>
      <c r="C172" s="11"/>
      <c r="D172" s="66"/>
      <c r="E172" s="66"/>
      <c r="F172" s="66"/>
      <c r="G172" s="68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8"/>
      <c r="V172" s="68"/>
      <c r="W172" s="68"/>
      <c r="X172" s="66"/>
      <c r="Y172" s="66"/>
      <c r="Z172" s="66"/>
      <c r="AA172" s="66"/>
      <c r="AB172" s="66"/>
      <c r="AC172" s="66"/>
      <c r="AD172" s="66"/>
      <c r="AE172" s="68"/>
      <c r="AF172" s="68"/>
      <c r="AG172" s="68"/>
      <c r="AH172" s="66"/>
      <c r="AI172" s="66"/>
      <c r="AJ172" s="66"/>
      <c r="AK172" s="66"/>
      <c r="AL172" s="66"/>
      <c r="AM172" s="66"/>
      <c r="AN172" s="66"/>
      <c r="AO172" s="68"/>
      <c r="AP172" s="68"/>
      <c r="AQ172" s="68"/>
      <c r="AR172" s="66"/>
      <c r="AS172" s="66"/>
      <c r="AT172" s="66"/>
      <c r="AU172" s="66"/>
      <c r="AV172" s="66"/>
      <c r="AW172" s="66"/>
      <c r="AX172" s="66"/>
      <c r="AY172" s="68"/>
      <c r="AZ172" s="68"/>
      <c r="BA172" s="68"/>
      <c r="BB172" s="66"/>
      <c r="BC172" s="66"/>
      <c r="BD172" s="66"/>
      <c r="BE172" s="66"/>
      <c r="BF172" s="66"/>
      <c r="BG172" s="66"/>
      <c r="BH172" s="66"/>
      <c r="BI172" s="66"/>
      <c r="BJ172" s="66"/>
      <c r="BK172" s="66"/>
      <c r="BL172" s="66"/>
      <c r="BM172" s="66"/>
      <c r="BN172" s="68"/>
      <c r="BO172" s="68"/>
      <c r="BP172" s="68"/>
      <c r="BQ172" s="11"/>
      <c r="BR172" s="505"/>
      <c r="BS172" s="505"/>
      <c r="BT172" s="505"/>
      <c r="BU172" s="11"/>
      <c r="BV172" s="11"/>
      <c r="BW172" s="11"/>
      <c r="BX172" s="11"/>
      <c r="BY172" s="11"/>
      <c r="BZ172" s="11"/>
      <c r="CA172" s="11"/>
      <c r="CB172" s="11"/>
    </row>
    <row r="173" spans="2:80" s="64" customFormat="1" ht="15.75" customHeight="1" x14ac:dyDescent="0.3">
      <c r="B173" s="65"/>
      <c r="C173" s="11"/>
      <c r="D173" s="66"/>
      <c r="E173" s="66"/>
      <c r="F173" s="66"/>
      <c r="G173" s="68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8"/>
      <c r="V173" s="68"/>
      <c r="W173" s="68"/>
      <c r="X173" s="66"/>
      <c r="Y173" s="66"/>
      <c r="Z173" s="66"/>
      <c r="AA173" s="66"/>
      <c r="AB173" s="66"/>
      <c r="AC173" s="66"/>
      <c r="AD173" s="66"/>
      <c r="AE173" s="68"/>
      <c r="AF173" s="68"/>
      <c r="AG173" s="68"/>
      <c r="AH173" s="66"/>
      <c r="AI173" s="66"/>
      <c r="AJ173" s="66"/>
      <c r="AK173" s="66"/>
      <c r="AL173" s="66"/>
      <c r="AM173" s="66"/>
      <c r="AN173" s="66"/>
      <c r="AO173" s="68"/>
      <c r="AP173" s="68"/>
      <c r="AQ173" s="68"/>
      <c r="AR173" s="66"/>
      <c r="AS173" s="66"/>
      <c r="AT173" s="66"/>
      <c r="AU173" s="66"/>
      <c r="AV173" s="66"/>
      <c r="AW173" s="66"/>
      <c r="AX173" s="66"/>
      <c r="AY173" s="68"/>
      <c r="AZ173" s="68"/>
      <c r="BA173" s="68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8"/>
      <c r="BO173" s="68"/>
      <c r="BP173" s="68"/>
      <c r="BQ173" s="11"/>
      <c r="BR173" s="505"/>
      <c r="BS173" s="505"/>
      <c r="BT173" s="505"/>
      <c r="BU173" s="11"/>
      <c r="BV173" s="11"/>
      <c r="BW173" s="11"/>
      <c r="BX173" s="11"/>
      <c r="BY173" s="11"/>
      <c r="BZ173" s="11"/>
      <c r="CA173" s="11"/>
      <c r="CB173" s="11"/>
    </row>
    <row r="174" spans="2:80" s="64" customFormat="1" ht="15.75" customHeight="1" x14ac:dyDescent="0.3">
      <c r="B174" s="65"/>
      <c r="C174" s="11"/>
      <c r="D174" s="66"/>
      <c r="E174" s="66"/>
      <c r="F174" s="66"/>
      <c r="G174" s="68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8"/>
      <c r="V174" s="68"/>
      <c r="W174" s="68"/>
      <c r="X174" s="66"/>
      <c r="Y174" s="66"/>
      <c r="Z174" s="66"/>
      <c r="AA174" s="66"/>
      <c r="AB174" s="66"/>
      <c r="AC174" s="66"/>
      <c r="AD174" s="66"/>
      <c r="AE174" s="68"/>
      <c r="AF174" s="68"/>
      <c r="AG174" s="68"/>
      <c r="AH174" s="66"/>
      <c r="AI174" s="66"/>
      <c r="AJ174" s="66"/>
      <c r="AK174" s="66"/>
      <c r="AL174" s="66"/>
      <c r="AM174" s="66"/>
      <c r="AN174" s="66"/>
      <c r="AO174" s="68"/>
      <c r="AP174" s="68"/>
      <c r="AQ174" s="68"/>
      <c r="AR174" s="66"/>
      <c r="AS174" s="66"/>
      <c r="AT174" s="66"/>
      <c r="AU174" s="66"/>
      <c r="AV174" s="66"/>
      <c r="AW174" s="66"/>
      <c r="AX174" s="66"/>
      <c r="AY174" s="68"/>
      <c r="AZ174" s="68"/>
      <c r="BA174" s="68"/>
      <c r="BB174" s="66"/>
      <c r="BC174" s="66"/>
      <c r="BD174" s="66"/>
      <c r="BE174" s="66"/>
      <c r="BF174" s="66"/>
      <c r="BG174" s="66"/>
      <c r="BH174" s="66"/>
      <c r="BI174" s="66"/>
      <c r="BJ174" s="66"/>
      <c r="BK174" s="66"/>
      <c r="BL174" s="66"/>
      <c r="BM174" s="66"/>
      <c r="BN174" s="68"/>
      <c r="BO174" s="68"/>
      <c r="BP174" s="68"/>
      <c r="BQ174" s="11"/>
      <c r="BR174" s="505"/>
      <c r="BS174" s="505"/>
      <c r="BT174" s="505"/>
      <c r="BU174" s="11"/>
      <c r="BV174" s="11"/>
      <c r="BW174" s="11"/>
      <c r="BX174" s="11"/>
      <c r="BY174" s="11"/>
      <c r="BZ174" s="11"/>
      <c r="CA174" s="11"/>
      <c r="CB174" s="11"/>
    </row>
    <row r="175" spans="2:80" s="64" customFormat="1" ht="15.75" customHeight="1" x14ac:dyDescent="0.3">
      <c r="B175" s="65"/>
      <c r="C175" s="11"/>
      <c r="D175" s="66"/>
      <c r="E175" s="66"/>
      <c r="F175" s="66"/>
      <c r="G175" s="68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8"/>
      <c r="V175" s="68"/>
      <c r="W175" s="68"/>
      <c r="X175" s="66"/>
      <c r="Y175" s="66"/>
      <c r="Z175" s="66"/>
      <c r="AA175" s="66"/>
      <c r="AB175" s="66"/>
      <c r="AC175" s="66"/>
      <c r="AD175" s="66"/>
      <c r="AE175" s="68"/>
      <c r="AF175" s="68"/>
      <c r="AG175" s="68"/>
      <c r="AH175" s="66"/>
      <c r="AI175" s="66"/>
      <c r="AJ175" s="66"/>
      <c r="AK175" s="66"/>
      <c r="AL175" s="66"/>
      <c r="AM175" s="66"/>
      <c r="AN175" s="66"/>
      <c r="AO175" s="68"/>
      <c r="AP175" s="68"/>
      <c r="AQ175" s="68"/>
      <c r="AR175" s="66"/>
      <c r="AS175" s="66"/>
      <c r="AT175" s="66"/>
      <c r="AU175" s="66"/>
      <c r="AV175" s="66"/>
      <c r="AW175" s="66"/>
      <c r="AX175" s="66"/>
      <c r="AY175" s="68"/>
      <c r="AZ175" s="68"/>
      <c r="BA175" s="68"/>
      <c r="BB175" s="66"/>
      <c r="BC175" s="66"/>
      <c r="BD175" s="66"/>
      <c r="BE175" s="66"/>
      <c r="BF175" s="66"/>
      <c r="BG175" s="66"/>
      <c r="BH175" s="66"/>
      <c r="BI175" s="66"/>
      <c r="BJ175" s="66"/>
      <c r="BK175" s="66"/>
      <c r="BL175" s="66"/>
      <c r="BM175" s="66"/>
      <c r="BN175" s="68"/>
      <c r="BO175" s="68"/>
      <c r="BP175" s="68"/>
      <c r="BQ175" s="11"/>
      <c r="BR175" s="505"/>
      <c r="BS175" s="505"/>
      <c r="BT175" s="505"/>
      <c r="BU175" s="11"/>
      <c r="BV175" s="11"/>
      <c r="BW175" s="11"/>
      <c r="BX175" s="11"/>
      <c r="BY175" s="11"/>
      <c r="BZ175" s="11"/>
      <c r="CA175" s="11"/>
      <c r="CB175" s="11"/>
    </row>
    <row r="176" spans="2:80" s="64" customFormat="1" ht="15.75" customHeight="1" x14ac:dyDescent="0.3">
      <c r="B176" s="65"/>
      <c r="C176" s="11"/>
      <c r="D176" s="66"/>
      <c r="E176" s="66"/>
      <c r="F176" s="66"/>
      <c r="G176" s="68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8"/>
      <c r="V176" s="68"/>
      <c r="W176" s="68"/>
      <c r="X176" s="66"/>
      <c r="Y176" s="66"/>
      <c r="Z176" s="66"/>
      <c r="AA176" s="66"/>
      <c r="AB176" s="66"/>
      <c r="AC176" s="66"/>
      <c r="AD176" s="66"/>
      <c r="AE176" s="68"/>
      <c r="AF176" s="68"/>
      <c r="AG176" s="68"/>
      <c r="AH176" s="66"/>
      <c r="AI176" s="66"/>
      <c r="AJ176" s="66"/>
      <c r="AK176" s="66"/>
      <c r="AL176" s="66"/>
      <c r="AM176" s="66"/>
      <c r="AN176" s="66"/>
      <c r="AO176" s="68"/>
      <c r="AP176" s="68"/>
      <c r="AQ176" s="68"/>
      <c r="AR176" s="66"/>
      <c r="AS176" s="66"/>
      <c r="AT176" s="66"/>
      <c r="AU176" s="66"/>
      <c r="AV176" s="66"/>
      <c r="AW176" s="66"/>
      <c r="AX176" s="66"/>
      <c r="AY176" s="68"/>
      <c r="AZ176" s="68"/>
      <c r="BA176" s="68"/>
      <c r="BB176" s="66"/>
      <c r="BC176" s="66"/>
      <c r="BD176" s="66"/>
      <c r="BE176" s="66"/>
      <c r="BF176" s="66"/>
      <c r="BG176" s="66"/>
      <c r="BH176" s="66"/>
      <c r="BI176" s="66"/>
      <c r="BJ176" s="66"/>
      <c r="BK176" s="66"/>
      <c r="BL176" s="66"/>
      <c r="BM176" s="66"/>
      <c r="BN176" s="68"/>
      <c r="BO176" s="68"/>
      <c r="BP176" s="68"/>
      <c r="BQ176" s="11"/>
      <c r="BR176" s="505"/>
      <c r="BS176" s="505"/>
      <c r="BT176" s="505"/>
      <c r="BU176" s="11"/>
      <c r="BV176" s="11"/>
      <c r="BW176" s="11"/>
      <c r="BX176" s="11"/>
      <c r="BY176" s="11"/>
      <c r="BZ176" s="11"/>
      <c r="CA176" s="11"/>
      <c r="CB176" s="11"/>
    </row>
    <row r="177" spans="2:80" s="64" customFormat="1" ht="15.75" customHeight="1" x14ac:dyDescent="0.3">
      <c r="B177" s="65"/>
      <c r="C177" s="11"/>
      <c r="D177" s="66"/>
      <c r="E177" s="66"/>
      <c r="F177" s="66"/>
      <c r="G177" s="68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8"/>
      <c r="V177" s="68"/>
      <c r="W177" s="68"/>
      <c r="X177" s="66"/>
      <c r="Y177" s="66"/>
      <c r="Z177" s="66"/>
      <c r="AA177" s="66"/>
      <c r="AB177" s="66"/>
      <c r="AC177" s="66"/>
      <c r="AD177" s="66"/>
      <c r="AE177" s="68"/>
      <c r="AF177" s="68"/>
      <c r="AG177" s="68"/>
      <c r="AH177" s="66"/>
      <c r="AI177" s="66"/>
      <c r="AJ177" s="66"/>
      <c r="AK177" s="66"/>
      <c r="AL177" s="66"/>
      <c r="AM177" s="66"/>
      <c r="AN177" s="66"/>
      <c r="AO177" s="68"/>
      <c r="AP177" s="68"/>
      <c r="AQ177" s="68"/>
      <c r="AR177" s="66"/>
      <c r="AS177" s="66"/>
      <c r="AT177" s="66"/>
      <c r="AU177" s="66"/>
      <c r="AV177" s="66"/>
      <c r="AW177" s="66"/>
      <c r="AX177" s="66"/>
      <c r="AY177" s="68"/>
      <c r="AZ177" s="68"/>
      <c r="BA177" s="68"/>
      <c r="BB177" s="66"/>
      <c r="BC177" s="66"/>
      <c r="BD177" s="66"/>
      <c r="BE177" s="66"/>
      <c r="BF177" s="66"/>
      <c r="BG177" s="66"/>
      <c r="BH177" s="66"/>
      <c r="BI177" s="66"/>
      <c r="BJ177" s="66"/>
      <c r="BK177" s="66"/>
      <c r="BL177" s="66"/>
      <c r="BM177" s="66"/>
      <c r="BN177" s="68"/>
      <c r="BO177" s="68"/>
      <c r="BP177" s="68"/>
      <c r="BQ177" s="11"/>
      <c r="BR177" s="505"/>
      <c r="BS177" s="505"/>
      <c r="BT177" s="505"/>
      <c r="BU177" s="11"/>
      <c r="BV177" s="11"/>
      <c r="BW177" s="11"/>
      <c r="BX177" s="11"/>
      <c r="BY177" s="11"/>
      <c r="BZ177" s="11"/>
      <c r="CA177" s="11"/>
      <c r="CB177" s="11"/>
    </row>
    <row r="178" spans="2:80" s="64" customFormat="1" ht="15.75" customHeight="1" x14ac:dyDescent="0.3">
      <c r="B178" s="65"/>
      <c r="C178" s="11"/>
      <c r="D178" s="66"/>
      <c r="E178" s="66"/>
      <c r="F178" s="66"/>
      <c r="G178" s="68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8"/>
      <c r="V178" s="68"/>
      <c r="W178" s="68"/>
      <c r="X178" s="66"/>
      <c r="Y178" s="66"/>
      <c r="Z178" s="66"/>
      <c r="AA178" s="66"/>
      <c r="AB178" s="66"/>
      <c r="AC178" s="66"/>
      <c r="AD178" s="66"/>
      <c r="AE178" s="68"/>
      <c r="AF178" s="68"/>
      <c r="AG178" s="68"/>
      <c r="AH178" s="66"/>
      <c r="AI178" s="66"/>
      <c r="AJ178" s="66"/>
      <c r="AK178" s="66"/>
      <c r="AL178" s="66"/>
      <c r="AM178" s="66"/>
      <c r="AN178" s="66"/>
      <c r="AO178" s="68"/>
      <c r="AP178" s="68"/>
      <c r="AQ178" s="68"/>
      <c r="AR178" s="66"/>
      <c r="AS178" s="66"/>
      <c r="AT178" s="66"/>
      <c r="AU178" s="66"/>
      <c r="AV178" s="66"/>
      <c r="AW178" s="66"/>
      <c r="AX178" s="66"/>
      <c r="AY178" s="68"/>
      <c r="AZ178" s="68"/>
      <c r="BA178" s="68"/>
      <c r="BB178" s="66"/>
      <c r="BC178" s="66"/>
      <c r="BD178" s="66"/>
      <c r="BE178" s="66"/>
      <c r="BF178" s="66"/>
      <c r="BG178" s="66"/>
      <c r="BH178" s="66"/>
      <c r="BI178" s="66"/>
      <c r="BJ178" s="66"/>
      <c r="BK178" s="66"/>
      <c r="BL178" s="66"/>
      <c r="BM178" s="66"/>
      <c r="BN178" s="68"/>
      <c r="BO178" s="68"/>
      <c r="BP178" s="68"/>
      <c r="BQ178" s="11"/>
      <c r="BR178" s="505"/>
      <c r="BS178" s="505"/>
      <c r="BT178" s="505"/>
      <c r="BU178" s="11"/>
      <c r="BV178" s="11"/>
      <c r="BW178" s="11"/>
      <c r="BX178" s="11"/>
      <c r="BY178" s="11"/>
      <c r="BZ178" s="11"/>
      <c r="CA178" s="11"/>
      <c r="CB178" s="11"/>
    </row>
    <row r="179" spans="2:80" s="64" customFormat="1" ht="15.75" customHeight="1" x14ac:dyDescent="0.3">
      <c r="B179" s="65"/>
      <c r="C179" s="11"/>
      <c r="D179" s="66"/>
      <c r="E179" s="66"/>
      <c r="F179" s="66"/>
      <c r="G179" s="68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8"/>
      <c r="V179" s="68"/>
      <c r="W179" s="68"/>
      <c r="X179" s="66"/>
      <c r="Y179" s="66"/>
      <c r="Z179" s="66"/>
      <c r="AA179" s="66"/>
      <c r="AB179" s="66"/>
      <c r="AC179" s="66"/>
      <c r="AD179" s="66"/>
      <c r="AE179" s="68"/>
      <c r="AF179" s="68"/>
      <c r="AG179" s="68"/>
      <c r="AH179" s="66"/>
      <c r="AI179" s="66"/>
      <c r="AJ179" s="66"/>
      <c r="AK179" s="66"/>
      <c r="AL179" s="66"/>
      <c r="AM179" s="66"/>
      <c r="AN179" s="66"/>
      <c r="AO179" s="68"/>
      <c r="AP179" s="68"/>
      <c r="AQ179" s="68"/>
      <c r="AR179" s="66"/>
      <c r="AS179" s="66"/>
      <c r="AT179" s="66"/>
      <c r="AU179" s="66"/>
      <c r="AV179" s="66"/>
      <c r="AW179" s="66"/>
      <c r="AX179" s="66"/>
      <c r="AY179" s="68"/>
      <c r="AZ179" s="68"/>
      <c r="BA179" s="68"/>
      <c r="BB179" s="66"/>
      <c r="BC179" s="66"/>
      <c r="BD179" s="66"/>
      <c r="BE179" s="66"/>
      <c r="BF179" s="66"/>
      <c r="BG179" s="66"/>
      <c r="BH179" s="66"/>
      <c r="BI179" s="66"/>
      <c r="BJ179" s="66"/>
      <c r="BK179" s="66"/>
      <c r="BL179" s="66"/>
      <c r="BM179" s="66"/>
      <c r="BN179" s="68"/>
      <c r="BO179" s="68"/>
      <c r="BP179" s="68"/>
      <c r="BQ179" s="11"/>
      <c r="BR179" s="505"/>
      <c r="BS179" s="505"/>
      <c r="BT179" s="505"/>
      <c r="BU179" s="11"/>
      <c r="BV179" s="11"/>
      <c r="BW179" s="11"/>
      <c r="BX179" s="11"/>
      <c r="BY179" s="11"/>
      <c r="BZ179" s="11"/>
      <c r="CA179" s="11"/>
      <c r="CB179" s="11"/>
    </row>
    <row r="180" spans="2:80" s="64" customFormat="1" ht="15.75" customHeight="1" x14ac:dyDescent="0.3">
      <c r="B180" s="65"/>
      <c r="C180" s="11"/>
      <c r="D180" s="66"/>
      <c r="E180" s="66"/>
      <c r="F180" s="66"/>
      <c r="G180" s="68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8"/>
      <c r="V180" s="68"/>
      <c r="W180" s="68"/>
      <c r="X180" s="66"/>
      <c r="Y180" s="66"/>
      <c r="Z180" s="66"/>
      <c r="AA180" s="66"/>
      <c r="AB180" s="66"/>
      <c r="AC180" s="66"/>
      <c r="AD180" s="66"/>
      <c r="AE180" s="68"/>
      <c r="AF180" s="68"/>
      <c r="AG180" s="68"/>
      <c r="AH180" s="66"/>
      <c r="AI180" s="66"/>
      <c r="AJ180" s="66"/>
      <c r="AK180" s="66"/>
      <c r="AL180" s="66"/>
      <c r="AM180" s="66"/>
      <c r="AN180" s="66"/>
      <c r="AO180" s="68"/>
      <c r="AP180" s="68"/>
      <c r="AQ180" s="68"/>
      <c r="AR180" s="66"/>
      <c r="AS180" s="66"/>
      <c r="AT180" s="66"/>
      <c r="AU180" s="66"/>
      <c r="AV180" s="66"/>
      <c r="AW180" s="66"/>
      <c r="AX180" s="66"/>
      <c r="AY180" s="68"/>
      <c r="AZ180" s="68"/>
      <c r="BA180" s="68"/>
      <c r="BB180" s="66"/>
      <c r="BC180" s="66"/>
      <c r="BD180" s="66"/>
      <c r="BE180" s="66"/>
      <c r="BF180" s="66"/>
      <c r="BG180" s="66"/>
      <c r="BH180" s="66"/>
      <c r="BI180" s="66"/>
      <c r="BJ180" s="66"/>
      <c r="BK180" s="66"/>
      <c r="BL180" s="66"/>
      <c r="BM180" s="66"/>
      <c r="BN180" s="68"/>
      <c r="BO180" s="68"/>
      <c r="BP180" s="68"/>
      <c r="BQ180" s="11"/>
      <c r="BR180" s="505"/>
      <c r="BS180" s="505"/>
      <c r="BT180" s="505"/>
      <c r="BU180" s="11"/>
      <c r="BV180" s="11"/>
      <c r="BW180" s="11"/>
      <c r="BX180" s="11"/>
      <c r="BY180" s="11"/>
      <c r="BZ180" s="11"/>
      <c r="CA180" s="11"/>
      <c r="CB180" s="11"/>
    </row>
    <row r="181" spans="2:80" ht="15.75" customHeight="1" x14ac:dyDescent="0.3"/>
    <row r="182" spans="2:80" ht="15.75" customHeight="1" x14ac:dyDescent="0.3"/>
    <row r="183" spans="2:80" ht="15.75" customHeight="1" x14ac:dyDescent="0.3"/>
    <row r="184" spans="2:80" ht="15.75" customHeight="1" x14ac:dyDescent="0.3"/>
    <row r="185" spans="2:80" ht="15.75" customHeight="1" x14ac:dyDescent="0.3"/>
    <row r="186" spans="2:80" ht="15.75" customHeight="1" x14ac:dyDescent="0.3"/>
    <row r="187" spans="2:80" ht="15.75" customHeight="1" x14ac:dyDescent="0.3"/>
    <row r="188" spans="2:80" ht="15.75" customHeight="1" x14ac:dyDescent="0.3"/>
    <row r="189" spans="2:80" ht="15.75" customHeight="1" x14ac:dyDescent="0.3"/>
    <row r="190" spans="2:80" ht="15.75" customHeight="1" x14ac:dyDescent="0.3"/>
    <row r="191" spans="2:80" ht="15.75" customHeight="1" x14ac:dyDescent="0.3"/>
    <row r="192" spans="2:80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</sheetData>
  <autoFilter ref="L6:M162"/>
  <sortState ref="B71:F82">
    <sortCondition ref="D71:D82"/>
    <sortCondition ref="C71:C82"/>
  </sortState>
  <mergeCells count="49">
    <mergeCell ref="B127:B142"/>
    <mergeCell ref="B144:B159"/>
    <mergeCell ref="BQ110:BQ113"/>
    <mergeCell ref="BQ41:BQ46"/>
    <mergeCell ref="BQ71:BQ109"/>
    <mergeCell ref="BB1:BQ2"/>
    <mergeCell ref="AZ4:AZ5"/>
    <mergeCell ref="BA4:BA5"/>
    <mergeCell ref="BQ29:BQ34"/>
    <mergeCell ref="BQ23:BQ28"/>
    <mergeCell ref="BI4:BI5"/>
    <mergeCell ref="V4:V5"/>
    <mergeCell ref="BQ35:BQ40"/>
    <mergeCell ref="BQ11:BQ16"/>
    <mergeCell ref="BQ7:BQ10"/>
    <mergeCell ref="BJ4:BJ5"/>
    <mergeCell ref="BK4:BK5"/>
    <mergeCell ref="AI1:AQ2"/>
    <mergeCell ref="AQ4:AQ5"/>
    <mergeCell ref="AY4:AY5"/>
    <mergeCell ref="D4:D5"/>
    <mergeCell ref="E4:E5"/>
    <mergeCell ref="F4:F5"/>
    <mergeCell ref="C1:L2"/>
    <mergeCell ref="G4:G5"/>
    <mergeCell ref="H4:H5"/>
    <mergeCell ref="Z1:AA2"/>
    <mergeCell ref="AE4:AE5"/>
    <mergeCell ref="K4:K5"/>
    <mergeCell ref="AF4:AF5"/>
    <mergeCell ref="W4:W5"/>
    <mergeCell ref="M4:M5"/>
    <mergeCell ref="U4:U5"/>
    <mergeCell ref="A4:A5"/>
    <mergeCell ref="F125:L125"/>
    <mergeCell ref="BQ114:BQ117"/>
    <mergeCell ref="BQ47:BQ52"/>
    <mergeCell ref="BQ53:BQ58"/>
    <mergeCell ref="BQ65:BQ70"/>
    <mergeCell ref="BQ59:BQ64"/>
    <mergeCell ref="AG4:AG5"/>
    <mergeCell ref="BN4:BN5"/>
    <mergeCell ref="BO4:BO5"/>
    <mergeCell ref="BQ17:BQ22"/>
    <mergeCell ref="BP4:BP5"/>
    <mergeCell ref="AO4:AO5"/>
    <mergeCell ref="AP4:AP5"/>
    <mergeCell ref="B4:B5"/>
    <mergeCell ref="C4:C5"/>
  </mergeCells>
  <conditionalFormatting sqref="U6:X6 V6:V12 BO6:BO12 AZ6:AZ12 AP6:AP12 AF6:AF12 BQ17 U4:AD4 Y4:BP6 BQ23 BH4:BK12 BQ29 BQ114 R125:T125 BG125:BK125 BN125:BP125 N144:BP149 AH125:AN125 AR125:AX125 BB125:BC125 X125:AD125 BQ41 N151:BP154 M15:BP16 A15:D16 I17:BP22 A9:G12 H9:H72 Q55:BP58 I117:BP117 A7:BQ7 I41:K46 M55:O58 I23:K34 M23:BP34 M41:BP46 I67:K72 I65:I66 K65:K66 M59:BP72 N107:BP108 M98:AS98 X4:X5 M109:BP116 E79:G79 X5:Z5 N4:T6 M49:BP53 I49:K64 I47:J48 N47:BP48 A78:A79 C78:G78 N127:BP131 I9:BP12 N133:BP137 A17:G34 A98:J98 AC54:BP54 A99:A100 M100:BP101 N99:AS99 A81:A82 E81:K82 N156:BP159 M81:BP82 A8:W8 Y8:BP8 M54:W54 M106:BP106 I106:K116 N139:BP142 A74:G77 M74:BP79 H74:K79 E100:K101 A72 G72 AU98:BP99 A106:H117 A101:B101 C100 A41:G71">
    <cfRule type="expression" dxfId="3003" priority="1109" stopIfTrue="1">
      <formula>A$4="sáb"</formula>
    </cfRule>
    <cfRule type="expression" dxfId="3002" priority="1110" stopIfTrue="1">
      <formula>A$4="dom"</formula>
    </cfRule>
    <cfRule type="expression" dxfId="3001" priority="1111" stopIfTrue="1">
      <formula>($E4=1)</formula>
    </cfRule>
  </conditionalFormatting>
  <conditionalFormatting sqref="F125:M126 BQ114 I6:M6 BQ23 BQ17 BQ6:BQ7 N126:BP126 BQ125:BQ131 R118:AC118 F143:BP143 B143:B149 B127:B128 C125:E128 BQ29 BQ41 C142:E143 BQ133:BQ137 E133:E137 C129:C131 E129:E131 B151:C154 C146:C149 C144:D145 BQ151:BQ154 B159:E160 C133:C137 C139:C141 E139:E141 BQ139:BQ149 BQ156:BQ160 B156:C158 R120:AC120 U119:W119">
    <cfRule type="cellIs" dxfId="3000" priority="1108" stopIfTrue="1" operator="lessThan">
      <formula>0</formula>
    </cfRule>
  </conditionalFormatting>
  <conditionalFormatting sqref="G151:M154 F127:M131 F144:G145 K144:M149 G146:G149 M15:M16 A15:D16 I17:M22 A9:G12 H9:H72 F133:M137 I41:K46 I117:M117 A7:M8 I116:K116 M116 M41:M46 I23:K34 M23:M34 I67:K72 I65:I66 K65:K66 A116:G117 M109:M114 M98 E79:G79 M49:M72 I49:K64 I47:J48 A78:A79 C78:G78 I9:M12 A17:G34 A98:J98 A99:A100 M100:M101 A81:A82 M81:M82 E81:K82 F139:M141 G156:M158 M106 H106:H117 I106:K114 M74:M79 A74:G77 H74:K79 E100:K101 A72 G72 A106:G114 A101:B101 C100 A41:G71">
    <cfRule type="cellIs" dxfId="2999" priority="1105" stopIfTrue="1" operator="lessThan">
      <formula>0</formula>
    </cfRule>
    <cfRule type="expression" priority="1106" stopIfTrue="1">
      <formula>($E7=0)</formula>
    </cfRule>
    <cfRule type="expression" dxfId="2998" priority="1107" stopIfTrue="1">
      <formula>($E7=1)</formula>
    </cfRule>
  </conditionalFormatting>
  <conditionalFormatting sqref="F142:M142 F159:M159">
    <cfRule type="cellIs" dxfId="2997" priority="1102" stopIfTrue="1" operator="lessThan">
      <formula>0</formula>
    </cfRule>
    <cfRule type="expression" priority="1103" stopIfTrue="1">
      <formula>($E142=0)</formula>
    </cfRule>
    <cfRule type="expression" dxfId="2996" priority="1104" stopIfTrue="1">
      <formula>($E142=2)</formula>
    </cfRule>
  </conditionalFormatting>
  <conditionalFormatting sqref="U6:V6 BN6:BO6 AY6:AZ6 AO6:AP6 AE6:AF6 BI6:BJ6">
    <cfRule type="cellIs" dxfId="2995" priority="1101" stopIfTrue="1" operator="lessThan">
      <formula>0</formula>
    </cfRule>
  </conditionalFormatting>
  <conditionalFormatting sqref="U4:W4 BN125:BP125 R125:T125 BG125:BK125 AT50:AT72 AH125:AN125 AR125:AX125 BB125:BC125 X125:AD125 AT100:AT101 X4:BP5 AT81:AT82 AT106:AT113 AT74:AT79">
    <cfRule type="expression" dxfId="2994" priority="1099">
      <formula>R$4="sáb"</formula>
    </cfRule>
    <cfRule type="expression" dxfId="2993" priority="1100">
      <formula>($E4=1)</formula>
    </cfRule>
  </conditionalFormatting>
  <conditionalFormatting sqref="F116:G117 F7:J8 F17:G34 I41:J64 I17:J34 F9:G12 I9:J12 I116:J117 H9:H72 I67:J72 I65:I66 F98:J98 F100:J101 F81:J82 H106:H117 I106:J114 F106:G114 F74:J79 F41:G71 G72">
    <cfRule type="cellIs" dxfId="2992" priority="1097" operator="equal">
      <formula>"BRASIL"</formula>
    </cfRule>
  </conditionalFormatting>
  <conditionalFormatting sqref="N6:BP6">
    <cfRule type="expression" dxfId="2991" priority="1094" stopIfTrue="1">
      <formula>N$4="sáb"</formula>
    </cfRule>
    <cfRule type="expression" dxfId="2990" priority="1095" stopIfTrue="1">
      <formula>N$4="dom"</formula>
    </cfRule>
    <cfRule type="expression" dxfId="2989" priority="1096" stopIfTrue="1">
      <formula>($E6=1)</formula>
    </cfRule>
  </conditionalFormatting>
  <conditionalFormatting sqref="N6:BP6">
    <cfRule type="expression" dxfId="2988" priority="1091" stopIfTrue="1">
      <formula>N$4="sáb"</formula>
    </cfRule>
    <cfRule type="expression" dxfId="2987" priority="1092" stopIfTrue="1">
      <formula>N$4="dom"</formula>
    </cfRule>
    <cfRule type="expression" dxfId="2986" priority="1093" stopIfTrue="1">
      <formula>($E6=1)</formula>
    </cfRule>
  </conditionalFormatting>
  <conditionalFormatting sqref="N6:BP6">
    <cfRule type="expression" dxfId="2985" priority="1088" stopIfTrue="1">
      <formula>N$4="sáb"</formula>
    </cfRule>
    <cfRule type="expression" dxfId="2984" priority="1089" stopIfTrue="1">
      <formula>N$4="dom"</formula>
    </cfRule>
    <cfRule type="expression" dxfId="2983" priority="1090" stopIfTrue="1">
      <formula>($E6=1)</formula>
    </cfRule>
  </conditionalFormatting>
  <conditionalFormatting sqref="N6:BP6">
    <cfRule type="expression" dxfId="2982" priority="1085" stopIfTrue="1">
      <formula>N$4="sáb"</formula>
    </cfRule>
    <cfRule type="expression" dxfId="2981" priority="1086" stopIfTrue="1">
      <formula>N$4="dom"</formula>
    </cfRule>
    <cfRule type="expression" dxfId="2980" priority="1087" stopIfTrue="1">
      <formula>($E6=1)</formula>
    </cfRule>
  </conditionalFormatting>
  <conditionalFormatting sqref="N4:T6">
    <cfRule type="expression" dxfId="2979" priority="1082" stopIfTrue="1">
      <formula>N$4="sáb"</formula>
    </cfRule>
    <cfRule type="expression" dxfId="2978" priority="1083" stopIfTrue="1">
      <formula>N$4="dom"</formula>
    </cfRule>
    <cfRule type="expression" dxfId="2977" priority="1084" stopIfTrue="1">
      <formula>($E4=1)</formula>
    </cfRule>
  </conditionalFormatting>
  <conditionalFormatting sqref="N6:BP6">
    <cfRule type="expression" dxfId="2976" priority="1080">
      <formula>N$4="sáb"</formula>
    </cfRule>
    <cfRule type="expression" dxfId="2975" priority="1081">
      <formula>($E6=1)</formula>
    </cfRule>
  </conditionalFormatting>
  <conditionalFormatting sqref="N6:BP6">
    <cfRule type="expression" dxfId="2974" priority="1077" stopIfTrue="1">
      <formula>N$4="sáb"</formula>
    </cfRule>
    <cfRule type="expression" dxfId="2973" priority="1078" stopIfTrue="1">
      <formula>N$4="dom"</formula>
    </cfRule>
    <cfRule type="expression" dxfId="2972" priority="1079" stopIfTrue="1">
      <formula>($E6=1)</formula>
    </cfRule>
  </conditionalFormatting>
  <conditionalFormatting sqref="N6:BP6">
    <cfRule type="expression" dxfId="2971" priority="1074" stopIfTrue="1">
      <formula>N$4="sáb"</formula>
    </cfRule>
    <cfRule type="expression" dxfId="2970" priority="1075" stopIfTrue="1">
      <formula>N$4="dom"</formula>
    </cfRule>
    <cfRule type="expression" dxfId="2969" priority="1076" stopIfTrue="1">
      <formula>($E6=1)</formula>
    </cfRule>
  </conditionalFormatting>
  <conditionalFormatting sqref="N4:T5">
    <cfRule type="expression" dxfId="2968" priority="1072">
      <formula>N$4="sáb"</formula>
    </cfRule>
    <cfRule type="expression" dxfId="2967" priority="1073">
      <formula>($E4=1)</formula>
    </cfRule>
  </conditionalFormatting>
  <conditionalFormatting sqref="N4:T5">
    <cfRule type="expression" dxfId="2966" priority="1069" stopIfTrue="1">
      <formula>N$4="sáb"</formula>
    </cfRule>
    <cfRule type="expression" dxfId="2965" priority="1070" stopIfTrue="1">
      <formula>N$4="dom"</formula>
    </cfRule>
    <cfRule type="expression" dxfId="2964" priority="1071" stopIfTrue="1">
      <formula>($E4=1)</formula>
    </cfRule>
  </conditionalFormatting>
  <conditionalFormatting sqref="N4:T5">
    <cfRule type="expression" dxfId="2963" priority="1066" stopIfTrue="1">
      <formula>N$4="sáb"</formula>
    </cfRule>
    <cfRule type="expression" dxfId="2962" priority="1067" stopIfTrue="1">
      <formula>N$4="dom"</formula>
    </cfRule>
    <cfRule type="expression" dxfId="2961" priority="1068" stopIfTrue="1">
      <formula>($E4=1)</formula>
    </cfRule>
  </conditionalFormatting>
  <conditionalFormatting sqref="AD1:AD2">
    <cfRule type="expression" dxfId="2960" priority="1064">
      <formula>(AD1="ok")</formula>
    </cfRule>
    <cfRule type="expression" dxfId="2959" priority="1065">
      <formula>(AD1="erro")</formula>
    </cfRule>
  </conditionalFormatting>
  <conditionalFormatting sqref="W127:W131 AG127:AG131 AQ127:AQ131 BA127:BA131 BK127:BK131 BP127:BP131 BP116:BP117 BK116:BK117 BA116:BA117 AQ116:AQ117 AG116:AG117 W116:W117 W7:W12 AG7:AG12 AQ7:AQ12 BA7:BA12 BK7:BK12 BP7:BP12 BP15:BP34 BK15:BK34 BA15:BA34 AQ15:AQ34 AG15:AG34 W15:W34 W41:W72 AG41:AG72 AQ41:AQ72 BA41:BA72 BK41:BK72 BP41:BP72 BP133:BP137 BK133:BK137 BA133:BA137 AQ133:AQ137 AG133:AG137 W133:W137 BP98:BP101 BK98:BK101 BA98:BA101 AQ98:AQ101 AG98:AG101 W98:W101 BP81:BP82 BK81:BK82 BA81:BA82 AQ81:AQ82 AG81:AG82 W81:W82 W139:W142 AG139:AG142 AQ139:AQ142 BA139:BA142 BK139:BK142 BP139:BP142 W106:W114 AG106:AG114 AQ106:AQ114 BA106:BA114 BK106:BK114 BP106:BP114 BP74:BP79 BK74:BK79 BA74:BA79 AQ74:AQ79 AG74:AG79 W74:W79">
    <cfRule type="cellIs" dxfId="2958" priority="1035" stopIfTrue="1" operator="lessThan">
      <formula>0</formula>
    </cfRule>
  </conditionalFormatting>
  <conditionalFormatting sqref="N125:BP125">
    <cfRule type="cellIs" dxfId="2957" priority="989" operator="greaterThan">
      <formula>21.66</formula>
    </cfRule>
  </conditionalFormatting>
  <conditionalFormatting sqref="X4:AD4">
    <cfRule type="expression" dxfId="2956" priority="986" stopIfTrue="1">
      <formula>X$4="sáb"</formula>
    </cfRule>
    <cfRule type="expression" dxfId="2955" priority="987" stopIfTrue="1">
      <formula>X$4="dom"</formula>
    </cfRule>
    <cfRule type="expression" dxfId="2954" priority="988" stopIfTrue="1">
      <formula>($E4=1)</formula>
    </cfRule>
  </conditionalFormatting>
  <conditionalFormatting sqref="X4:AD4">
    <cfRule type="expression" dxfId="2953" priority="984">
      <formula>X$4="sáb"</formula>
    </cfRule>
    <cfRule type="expression" dxfId="2952" priority="985">
      <formula>($E4=1)</formula>
    </cfRule>
  </conditionalFormatting>
  <conditionalFormatting sqref="X4:AD4">
    <cfRule type="expression" dxfId="2951" priority="981" stopIfTrue="1">
      <formula>X$4="sáb"</formula>
    </cfRule>
    <cfRule type="expression" dxfId="2950" priority="982" stopIfTrue="1">
      <formula>X$4="dom"</formula>
    </cfRule>
    <cfRule type="expression" dxfId="2949" priority="983" stopIfTrue="1">
      <formula>($E4=1)</formula>
    </cfRule>
  </conditionalFormatting>
  <conditionalFormatting sqref="X4:AD4">
    <cfRule type="expression" dxfId="2948" priority="978" stopIfTrue="1">
      <formula>X$4="sáb"</formula>
    </cfRule>
    <cfRule type="expression" dxfId="2947" priority="979" stopIfTrue="1">
      <formula>X$4="dom"</formula>
    </cfRule>
    <cfRule type="expression" dxfId="2946" priority="980" stopIfTrue="1">
      <formula>($E4=1)</formula>
    </cfRule>
  </conditionalFormatting>
  <conditionalFormatting sqref="E127:E131 E133:E137 E139:E141">
    <cfRule type="cellIs" dxfId="2945" priority="974" stopIfTrue="1" operator="lessThan">
      <formula>0</formula>
    </cfRule>
    <cfRule type="expression" priority="975" stopIfTrue="1">
      <formula>($E127=0)</formula>
    </cfRule>
    <cfRule type="expression" dxfId="2944" priority="976" stopIfTrue="1">
      <formula>($E127=1)</formula>
    </cfRule>
  </conditionalFormatting>
  <conditionalFormatting sqref="E142">
    <cfRule type="cellIs" dxfId="2943" priority="971" stopIfTrue="1" operator="lessThan">
      <formula>0</formula>
    </cfRule>
    <cfRule type="expression" priority="972" stopIfTrue="1">
      <formula>($E142=0)</formula>
    </cfRule>
    <cfRule type="expression" dxfId="2942" priority="973" stopIfTrue="1">
      <formula>($E142=2)</formula>
    </cfRule>
  </conditionalFormatting>
  <conditionalFormatting sqref="D127:D128">
    <cfRule type="cellIs" dxfId="2941" priority="968" stopIfTrue="1" operator="lessThan">
      <formula>0</formula>
    </cfRule>
    <cfRule type="expression" priority="969" stopIfTrue="1">
      <formula>($E127=0)</formula>
    </cfRule>
    <cfRule type="expression" dxfId="2940" priority="970" stopIfTrue="1">
      <formula>($E127=1)</formula>
    </cfRule>
  </conditionalFormatting>
  <conditionalFormatting sqref="D142">
    <cfRule type="cellIs" dxfId="2939" priority="965" stopIfTrue="1" operator="lessThan">
      <formula>0</formula>
    </cfRule>
    <cfRule type="expression" priority="966" stopIfTrue="1">
      <formula>($E142=0)</formula>
    </cfRule>
    <cfRule type="expression" dxfId="2938" priority="967" stopIfTrue="1">
      <formula>($E142=2)</formula>
    </cfRule>
  </conditionalFormatting>
  <conditionalFormatting sqref="C127:C131 C133:C137 C139:C141">
    <cfRule type="cellIs" dxfId="2937" priority="962" stopIfTrue="1" operator="lessThan">
      <formula>0</formula>
    </cfRule>
    <cfRule type="expression" priority="963" stopIfTrue="1">
      <formula>($E127=0)</formula>
    </cfRule>
    <cfRule type="expression" dxfId="2936" priority="964" stopIfTrue="1">
      <formula>($E127=1)</formula>
    </cfRule>
  </conditionalFormatting>
  <conditionalFormatting sqref="C142">
    <cfRule type="cellIs" dxfId="2935" priority="959" stopIfTrue="1" operator="lessThan">
      <formula>0</formula>
    </cfRule>
    <cfRule type="expression" priority="960" stopIfTrue="1">
      <formula>($E142=0)</formula>
    </cfRule>
    <cfRule type="expression" dxfId="2934" priority="961" stopIfTrue="1">
      <formula>($E142=2)</formula>
    </cfRule>
  </conditionalFormatting>
  <conditionalFormatting sqref="E159">
    <cfRule type="cellIs" dxfId="2933" priority="953" stopIfTrue="1" operator="lessThan">
      <formula>0</formula>
    </cfRule>
    <cfRule type="expression" priority="954" stopIfTrue="1">
      <formula>($E159=0)</formula>
    </cfRule>
    <cfRule type="expression" dxfId="2932" priority="955" stopIfTrue="1">
      <formula>($E159=2)</formula>
    </cfRule>
  </conditionalFormatting>
  <conditionalFormatting sqref="D144:D145">
    <cfRule type="cellIs" dxfId="2931" priority="950" stopIfTrue="1" operator="lessThan">
      <formula>0</formula>
    </cfRule>
    <cfRule type="expression" priority="951" stopIfTrue="1">
      <formula>($E144=0)</formula>
    </cfRule>
    <cfRule type="expression" dxfId="2930" priority="952" stopIfTrue="1">
      <formula>($E144=1)</formula>
    </cfRule>
  </conditionalFormatting>
  <conditionalFormatting sqref="D159">
    <cfRule type="cellIs" dxfId="2929" priority="947" stopIfTrue="1" operator="lessThan">
      <formula>0</formula>
    </cfRule>
    <cfRule type="expression" priority="948" stopIfTrue="1">
      <formula>($E159=0)</formula>
    </cfRule>
    <cfRule type="expression" dxfId="2928" priority="949" stopIfTrue="1">
      <formula>($E159=2)</formula>
    </cfRule>
  </conditionalFormatting>
  <conditionalFormatting sqref="C144:C149 C151:C154 C156:C158">
    <cfRule type="cellIs" dxfId="2927" priority="944" stopIfTrue="1" operator="lessThan">
      <formula>0</formula>
    </cfRule>
    <cfRule type="expression" priority="945" stopIfTrue="1">
      <formula>($E144=0)</formula>
    </cfRule>
    <cfRule type="expression" dxfId="2926" priority="946" stopIfTrue="1">
      <formula>($E144=1)</formula>
    </cfRule>
  </conditionalFormatting>
  <conditionalFormatting sqref="C159">
    <cfRule type="cellIs" dxfId="2925" priority="941" stopIfTrue="1" operator="lessThan">
      <formula>0</formula>
    </cfRule>
    <cfRule type="expression" priority="942" stopIfTrue="1">
      <formula>($E159=0)</formula>
    </cfRule>
    <cfRule type="expression" dxfId="2924" priority="943" stopIfTrue="1">
      <formula>($E159=2)</formula>
    </cfRule>
  </conditionalFormatting>
  <conditionalFormatting sqref="X4">
    <cfRule type="expression" dxfId="2923" priority="920" stopIfTrue="1">
      <formula>X$4="sáb"</formula>
    </cfRule>
    <cfRule type="expression" dxfId="2922" priority="921" stopIfTrue="1">
      <formula>X$4="dom"</formula>
    </cfRule>
    <cfRule type="expression" dxfId="2921" priority="922" stopIfTrue="1">
      <formula>($E4=1)</formula>
    </cfRule>
  </conditionalFormatting>
  <conditionalFormatting sqref="X4">
    <cfRule type="expression" dxfId="2920" priority="918">
      <formula>X$4="sáb"</formula>
    </cfRule>
    <cfRule type="expression" dxfId="2919" priority="919">
      <formula>($E4=1)</formula>
    </cfRule>
  </conditionalFormatting>
  <conditionalFormatting sqref="X4">
    <cfRule type="expression" dxfId="2918" priority="915" stopIfTrue="1">
      <formula>X$4="sáb"</formula>
    </cfRule>
    <cfRule type="expression" dxfId="2917" priority="916" stopIfTrue="1">
      <formula>X$4="dom"</formula>
    </cfRule>
    <cfRule type="expression" dxfId="2916" priority="917" stopIfTrue="1">
      <formula>($E4=1)</formula>
    </cfRule>
  </conditionalFormatting>
  <conditionalFormatting sqref="X4">
    <cfRule type="expression" dxfId="2915" priority="912" stopIfTrue="1">
      <formula>X$4="sáb"</formula>
    </cfRule>
    <cfRule type="expression" dxfId="2914" priority="913" stopIfTrue="1">
      <formula>X$4="dom"</formula>
    </cfRule>
    <cfRule type="expression" dxfId="2913" priority="914" stopIfTrue="1">
      <formula>($E4=1)</formula>
    </cfRule>
  </conditionalFormatting>
  <conditionalFormatting sqref="AH4:AN4">
    <cfRule type="expression" dxfId="2912" priority="909" stopIfTrue="1">
      <formula>AH$4="sáb"</formula>
    </cfRule>
    <cfRule type="expression" dxfId="2911" priority="910" stopIfTrue="1">
      <formula>AH$4="dom"</formula>
    </cfRule>
    <cfRule type="expression" dxfId="2910" priority="911" stopIfTrue="1">
      <formula>($E4=1)</formula>
    </cfRule>
  </conditionalFormatting>
  <conditionalFormatting sqref="AH4:AN4">
    <cfRule type="expression" dxfId="2909" priority="907">
      <formula>AH$4="sáb"</formula>
    </cfRule>
    <cfRule type="expression" dxfId="2908" priority="908">
      <formula>($E4=1)</formula>
    </cfRule>
  </conditionalFormatting>
  <conditionalFormatting sqref="AH4:AN4">
    <cfRule type="expression" dxfId="2907" priority="904" stopIfTrue="1">
      <formula>AH$4="sáb"</formula>
    </cfRule>
    <cfRule type="expression" dxfId="2906" priority="905" stopIfTrue="1">
      <formula>AH$4="dom"</formula>
    </cfRule>
    <cfRule type="expression" dxfId="2905" priority="906" stopIfTrue="1">
      <formula>($E4=1)</formula>
    </cfRule>
  </conditionalFormatting>
  <conditionalFormatting sqref="AH4:AN4">
    <cfRule type="expression" dxfId="2904" priority="901" stopIfTrue="1">
      <formula>AH$4="sáb"</formula>
    </cfRule>
    <cfRule type="expression" dxfId="2903" priority="902" stopIfTrue="1">
      <formula>AH$4="dom"</formula>
    </cfRule>
    <cfRule type="expression" dxfId="2902" priority="903" stopIfTrue="1">
      <formula>($E4=1)</formula>
    </cfRule>
  </conditionalFormatting>
  <conditionalFormatting sqref="AH4">
    <cfRule type="expression" dxfId="2901" priority="898" stopIfTrue="1">
      <formula>AH$4="sáb"</formula>
    </cfRule>
    <cfRule type="expression" dxfId="2900" priority="899" stopIfTrue="1">
      <formula>AH$4="dom"</formula>
    </cfRule>
    <cfRule type="expression" dxfId="2899" priority="900" stopIfTrue="1">
      <formula>($E4=1)</formula>
    </cfRule>
  </conditionalFormatting>
  <conditionalFormatting sqref="AH4">
    <cfRule type="expression" dxfId="2898" priority="896">
      <formula>AH$4="sáb"</formula>
    </cfRule>
    <cfRule type="expression" dxfId="2897" priority="897">
      <formula>($E4=1)</formula>
    </cfRule>
  </conditionalFormatting>
  <conditionalFormatting sqref="AH4">
    <cfRule type="expression" dxfId="2896" priority="893" stopIfTrue="1">
      <formula>AH$4="sáb"</formula>
    </cfRule>
    <cfRule type="expression" dxfId="2895" priority="894" stopIfTrue="1">
      <formula>AH$4="dom"</formula>
    </cfRule>
    <cfRule type="expression" dxfId="2894" priority="895" stopIfTrue="1">
      <formula>($E4=1)</formula>
    </cfRule>
  </conditionalFormatting>
  <conditionalFormatting sqref="AH4">
    <cfRule type="expression" dxfId="2893" priority="890" stopIfTrue="1">
      <formula>AH$4="sáb"</formula>
    </cfRule>
    <cfRule type="expression" dxfId="2892" priority="891" stopIfTrue="1">
      <formula>AH$4="dom"</formula>
    </cfRule>
    <cfRule type="expression" dxfId="2891" priority="892" stopIfTrue="1">
      <formula>($E4=1)</formula>
    </cfRule>
  </conditionalFormatting>
  <conditionalFormatting sqref="AR4:AX4">
    <cfRule type="expression" dxfId="2890" priority="887" stopIfTrue="1">
      <formula>AR$4="sáb"</formula>
    </cfRule>
    <cfRule type="expression" dxfId="2889" priority="888" stopIfTrue="1">
      <formula>AR$4="dom"</formula>
    </cfRule>
    <cfRule type="expression" dxfId="2888" priority="889" stopIfTrue="1">
      <formula>($E4=1)</formula>
    </cfRule>
  </conditionalFormatting>
  <conditionalFormatting sqref="AR4:AX4">
    <cfRule type="expression" dxfId="2887" priority="885">
      <formula>AR$4="sáb"</formula>
    </cfRule>
    <cfRule type="expression" dxfId="2886" priority="886">
      <formula>($E4=1)</formula>
    </cfRule>
  </conditionalFormatting>
  <conditionalFormatting sqref="AR4:AX4">
    <cfRule type="expression" dxfId="2885" priority="882" stopIfTrue="1">
      <formula>AR$4="sáb"</formula>
    </cfRule>
    <cfRule type="expression" dxfId="2884" priority="883" stopIfTrue="1">
      <formula>AR$4="dom"</formula>
    </cfRule>
    <cfRule type="expression" dxfId="2883" priority="884" stopIfTrue="1">
      <formula>($E4=1)</formula>
    </cfRule>
  </conditionalFormatting>
  <conditionalFormatting sqref="AR4:AX4">
    <cfRule type="expression" dxfId="2882" priority="879" stopIfTrue="1">
      <formula>AR$4="sáb"</formula>
    </cfRule>
    <cfRule type="expression" dxfId="2881" priority="880" stopIfTrue="1">
      <formula>AR$4="dom"</formula>
    </cfRule>
    <cfRule type="expression" dxfId="2880" priority="881" stopIfTrue="1">
      <formula>($E4=1)</formula>
    </cfRule>
  </conditionalFormatting>
  <conditionalFormatting sqref="AR4">
    <cfRule type="expression" dxfId="2879" priority="876" stopIfTrue="1">
      <formula>AR$4="sáb"</formula>
    </cfRule>
    <cfRule type="expression" dxfId="2878" priority="877" stopIfTrue="1">
      <formula>AR$4="dom"</formula>
    </cfRule>
    <cfRule type="expression" dxfId="2877" priority="878" stopIfTrue="1">
      <formula>($E4=1)</formula>
    </cfRule>
  </conditionalFormatting>
  <conditionalFormatting sqref="AR4">
    <cfRule type="expression" dxfId="2876" priority="874">
      <formula>AR$4="sáb"</formula>
    </cfRule>
    <cfRule type="expression" dxfId="2875" priority="875">
      <formula>($E4=1)</formula>
    </cfRule>
  </conditionalFormatting>
  <conditionalFormatting sqref="AR4">
    <cfRule type="expression" dxfId="2874" priority="871" stopIfTrue="1">
      <formula>AR$4="sáb"</formula>
    </cfRule>
    <cfRule type="expression" dxfId="2873" priority="872" stopIfTrue="1">
      <formula>AR$4="dom"</formula>
    </cfRule>
    <cfRule type="expression" dxfId="2872" priority="873" stopIfTrue="1">
      <formula>($E4=1)</formula>
    </cfRule>
  </conditionalFormatting>
  <conditionalFormatting sqref="AR4">
    <cfRule type="expression" dxfId="2871" priority="868" stopIfTrue="1">
      <formula>AR$4="sáb"</formula>
    </cfRule>
    <cfRule type="expression" dxfId="2870" priority="869" stopIfTrue="1">
      <formula>AR$4="dom"</formula>
    </cfRule>
    <cfRule type="expression" dxfId="2869" priority="870" stopIfTrue="1">
      <formula>($E4=1)</formula>
    </cfRule>
  </conditionalFormatting>
  <conditionalFormatting sqref="P4:S4">
    <cfRule type="expression" dxfId="2868" priority="865">
      <formula>P$4="sáb"</formula>
    </cfRule>
    <cfRule type="expression" dxfId="2867" priority="866">
      <formula>($E4=1)</formula>
    </cfRule>
  </conditionalFormatting>
  <conditionalFormatting sqref="P4:S4">
    <cfRule type="expression" dxfId="2866" priority="862" stopIfTrue="1">
      <formula>P$4="sáb"</formula>
    </cfRule>
    <cfRule type="expression" dxfId="2865" priority="863" stopIfTrue="1">
      <formula>P$4="dom"</formula>
    </cfRule>
    <cfRule type="expression" dxfId="2864" priority="864" stopIfTrue="1">
      <formula>($E4=1)</formula>
    </cfRule>
  </conditionalFormatting>
  <conditionalFormatting sqref="P4:S4">
    <cfRule type="expression" dxfId="2863" priority="860">
      <formula>P$4="sáb"</formula>
    </cfRule>
    <cfRule type="expression" dxfId="2862" priority="861">
      <formula>($E4=1)</formula>
    </cfRule>
  </conditionalFormatting>
  <conditionalFormatting sqref="P4:S4">
    <cfRule type="expression" dxfId="2861" priority="857" stopIfTrue="1">
      <formula>P$4="sáb"</formula>
    </cfRule>
    <cfRule type="expression" dxfId="2860" priority="858" stopIfTrue="1">
      <formula>P$4="dom"</formula>
    </cfRule>
    <cfRule type="expression" dxfId="2859" priority="859" stopIfTrue="1">
      <formula>($E4=1)</formula>
    </cfRule>
  </conditionalFormatting>
  <conditionalFormatting sqref="P4:S4">
    <cfRule type="expression" dxfId="2858" priority="854" stopIfTrue="1">
      <formula>P$4="sáb"</formula>
    </cfRule>
    <cfRule type="expression" dxfId="2857" priority="855" stopIfTrue="1">
      <formula>P$4="dom"</formula>
    </cfRule>
    <cfRule type="expression" dxfId="2856" priority="856" stopIfTrue="1">
      <formula>($E4=1)</formula>
    </cfRule>
  </conditionalFormatting>
  <conditionalFormatting sqref="A115:G115 I115:K115 M115">
    <cfRule type="cellIs" dxfId="2855" priority="847" stopIfTrue="1" operator="lessThan">
      <formula>0</formula>
    </cfRule>
    <cfRule type="expression" priority="848" stopIfTrue="1">
      <formula>($E115=0)</formula>
    </cfRule>
    <cfRule type="expression" dxfId="2854" priority="849" stopIfTrue="1">
      <formula>($E115=1)</formula>
    </cfRule>
  </conditionalFormatting>
  <conditionalFormatting sqref="F115:G115 I115:J115">
    <cfRule type="cellIs" dxfId="2853" priority="846" operator="equal">
      <formula>"BRASIL"</formula>
    </cfRule>
  </conditionalFormatting>
  <conditionalFormatting sqref="BP115 BK115 BA115 AQ115 AG115 W115">
    <cfRule type="cellIs" dxfId="2852" priority="845" stopIfTrue="1" operator="lessThan">
      <formula>0</formula>
    </cfRule>
  </conditionalFormatting>
  <conditionalFormatting sqref="I147:J149">
    <cfRule type="cellIs" dxfId="2851" priority="842" stopIfTrue="1" operator="lessThan">
      <formula>0</formula>
    </cfRule>
    <cfRule type="expression" priority="843" stopIfTrue="1">
      <formula>($E147=0)</formula>
    </cfRule>
    <cfRule type="expression" dxfId="2850" priority="844" stopIfTrue="1">
      <formula>($E147=1)</formula>
    </cfRule>
  </conditionalFormatting>
  <conditionalFormatting sqref="H144:J146">
    <cfRule type="cellIs" dxfId="2849" priority="839" stopIfTrue="1" operator="lessThan">
      <formula>0</formula>
    </cfRule>
    <cfRule type="expression" priority="840" stopIfTrue="1">
      <formula>($E144=0)</formula>
    </cfRule>
    <cfRule type="expression" dxfId="2848" priority="841" stopIfTrue="1">
      <formula>($E144=1)</formula>
    </cfRule>
  </conditionalFormatting>
  <conditionalFormatting sqref="H144:J146">
    <cfRule type="cellIs" dxfId="2847" priority="836" stopIfTrue="1" operator="lessThan">
      <formula>0</formula>
    </cfRule>
    <cfRule type="expression" priority="837" stopIfTrue="1">
      <formula>($E144=0)</formula>
    </cfRule>
    <cfRule type="expression" dxfId="2846" priority="838" stopIfTrue="1">
      <formula>($E144=1)</formula>
    </cfRule>
  </conditionalFormatting>
  <conditionalFormatting sqref="H147">
    <cfRule type="cellIs" dxfId="2845" priority="833" stopIfTrue="1" operator="lessThan">
      <formula>0</formula>
    </cfRule>
    <cfRule type="expression" priority="834" stopIfTrue="1">
      <formula>($E147=0)</formula>
    </cfRule>
    <cfRule type="expression" dxfId="2844" priority="835" stopIfTrue="1">
      <formula>($E147=1)</formula>
    </cfRule>
  </conditionalFormatting>
  <conditionalFormatting sqref="H147">
    <cfRule type="cellIs" dxfId="2843" priority="830" stopIfTrue="1" operator="lessThan">
      <formula>0</formula>
    </cfRule>
    <cfRule type="expression" priority="831" stopIfTrue="1">
      <formula>($E147=0)</formula>
    </cfRule>
    <cfRule type="expression" dxfId="2842" priority="832" stopIfTrue="1">
      <formula>($E147=1)</formula>
    </cfRule>
  </conditionalFormatting>
  <conditionalFormatting sqref="H148">
    <cfRule type="cellIs" dxfId="2841" priority="827" stopIfTrue="1" operator="lessThan">
      <formula>0</formula>
    </cfRule>
    <cfRule type="expression" priority="828" stopIfTrue="1">
      <formula>($E148=0)</formula>
    </cfRule>
    <cfRule type="expression" dxfId="2840" priority="829" stopIfTrue="1">
      <formula>($E148=1)</formula>
    </cfRule>
  </conditionalFormatting>
  <conditionalFormatting sqref="H148">
    <cfRule type="cellIs" dxfId="2839" priority="824" stopIfTrue="1" operator="lessThan">
      <formula>0</formula>
    </cfRule>
    <cfRule type="expression" priority="825" stopIfTrue="1">
      <formula>($E148=0)</formula>
    </cfRule>
    <cfRule type="expression" dxfId="2838" priority="826" stopIfTrue="1">
      <formula>($E148=1)</formula>
    </cfRule>
  </conditionalFormatting>
  <conditionalFormatting sqref="H149">
    <cfRule type="cellIs" dxfId="2837" priority="821" stopIfTrue="1" operator="lessThan">
      <formula>0</formula>
    </cfRule>
    <cfRule type="expression" priority="822" stopIfTrue="1">
      <formula>($E149=0)</formula>
    </cfRule>
    <cfRule type="expression" dxfId="2836" priority="823" stopIfTrue="1">
      <formula>($E149=1)</formula>
    </cfRule>
  </conditionalFormatting>
  <conditionalFormatting sqref="F160:BP160">
    <cfRule type="cellIs" dxfId="2835" priority="817" stopIfTrue="1" operator="lessThan">
      <formula>0</formula>
    </cfRule>
  </conditionalFormatting>
  <conditionalFormatting sqref="A13:D13 I13:BP13">
    <cfRule type="expression" dxfId="2834" priority="754" stopIfTrue="1">
      <formula>A$4="sáb"</formula>
    </cfRule>
    <cfRule type="expression" dxfId="2833" priority="755" stopIfTrue="1">
      <formula>A$4="dom"</formula>
    </cfRule>
    <cfRule type="expression" dxfId="2832" priority="756" stopIfTrue="1">
      <formula>($E13=1)</formula>
    </cfRule>
  </conditionalFormatting>
  <conditionalFormatting sqref="A13:D13 I13:M13">
    <cfRule type="cellIs" dxfId="2831" priority="751" stopIfTrue="1" operator="lessThan">
      <formula>0</formula>
    </cfRule>
    <cfRule type="expression" priority="752" stopIfTrue="1">
      <formula>($E13=0)</formula>
    </cfRule>
    <cfRule type="expression" dxfId="2830" priority="753" stopIfTrue="1">
      <formula>($E13=1)</formula>
    </cfRule>
  </conditionalFormatting>
  <conditionalFormatting sqref="I13:J13">
    <cfRule type="cellIs" dxfId="2829" priority="750" operator="equal">
      <formula>"BRASIL"</formula>
    </cfRule>
  </conditionalFormatting>
  <conditionalFormatting sqref="BP13 BK13 BA13 AQ13 AG13 W13">
    <cfRule type="cellIs" dxfId="2828" priority="749" stopIfTrue="1" operator="lessThan">
      <formula>0</formula>
    </cfRule>
  </conditionalFormatting>
  <conditionalFormatting sqref="A14:D14 I14:BP14">
    <cfRule type="expression" dxfId="2827" priority="746" stopIfTrue="1">
      <formula>A$4="sáb"</formula>
    </cfRule>
    <cfRule type="expression" dxfId="2826" priority="747" stopIfTrue="1">
      <formula>A$4="dom"</formula>
    </cfRule>
    <cfRule type="expression" dxfId="2825" priority="748" stopIfTrue="1">
      <formula>($E14=1)</formula>
    </cfRule>
  </conditionalFormatting>
  <conditionalFormatting sqref="A14:D14 I14:M14">
    <cfRule type="cellIs" dxfId="2824" priority="743" stopIfTrue="1" operator="lessThan">
      <formula>0</formula>
    </cfRule>
    <cfRule type="expression" priority="744" stopIfTrue="1">
      <formula>($E14=0)</formula>
    </cfRule>
    <cfRule type="expression" dxfId="2823" priority="745" stopIfTrue="1">
      <formula>($E14=1)</formula>
    </cfRule>
  </conditionalFormatting>
  <conditionalFormatting sqref="I14:J14">
    <cfRule type="cellIs" dxfId="2822" priority="742" operator="equal">
      <formula>"BRASIL"</formula>
    </cfRule>
  </conditionalFormatting>
  <conditionalFormatting sqref="BP14 BK14 BA14 AQ14 AG14 W14">
    <cfRule type="cellIs" dxfId="2821" priority="741" stopIfTrue="1" operator="lessThan">
      <formula>0</formula>
    </cfRule>
  </conditionalFormatting>
  <conditionalFormatting sqref="E13:G14">
    <cfRule type="expression" dxfId="2820" priority="738" stopIfTrue="1">
      <formula>E$4="sáb"</formula>
    </cfRule>
    <cfRule type="expression" dxfId="2819" priority="739" stopIfTrue="1">
      <formula>E$4="dom"</formula>
    </cfRule>
    <cfRule type="expression" dxfId="2818" priority="740" stopIfTrue="1">
      <formula>($E13=1)</formula>
    </cfRule>
  </conditionalFormatting>
  <conditionalFormatting sqref="E13:G14">
    <cfRule type="cellIs" dxfId="2817" priority="735" stopIfTrue="1" operator="lessThan">
      <formula>0</formula>
    </cfRule>
    <cfRule type="expression" priority="736" stopIfTrue="1">
      <formula>($E13=0)</formula>
    </cfRule>
    <cfRule type="expression" dxfId="2816" priority="737" stopIfTrue="1">
      <formula>($E13=1)</formula>
    </cfRule>
  </conditionalFormatting>
  <conditionalFormatting sqref="F13:G14">
    <cfRule type="cellIs" dxfId="2815" priority="734" operator="equal">
      <formula>"BRASIL"</formula>
    </cfRule>
  </conditionalFormatting>
  <conditionalFormatting sqref="A35:A36 E35:G36 I35:K40 A37:G40 M36:BP40 M35:BQ35">
    <cfRule type="expression" dxfId="2814" priority="731" stopIfTrue="1">
      <formula>A$4="sáb"</formula>
    </cfRule>
    <cfRule type="expression" dxfId="2813" priority="732" stopIfTrue="1">
      <formula>A$4="dom"</formula>
    </cfRule>
    <cfRule type="expression" dxfId="2812" priority="733" stopIfTrue="1">
      <formula>($E35=1)</formula>
    </cfRule>
  </conditionalFormatting>
  <conditionalFormatting sqref="BQ35">
    <cfRule type="cellIs" dxfId="2811" priority="730" stopIfTrue="1" operator="lessThan">
      <formula>0</formula>
    </cfRule>
  </conditionalFormatting>
  <conditionalFormatting sqref="A35:A36 E35:G36 I35:K40 A37:G40 M35:M40">
    <cfRule type="cellIs" dxfId="2810" priority="727" stopIfTrue="1" operator="lessThan">
      <formula>0</formula>
    </cfRule>
    <cfRule type="expression" priority="728" stopIfTrue="1">
      <formula>($E35=0)</formula>
    </cfRule>
    <cfRule type="expression" dxfId="2809" priority="729" stopIfTrue="1">
      <formula>($E35=1)</formula>
    </cfRule>
  </conditionalFormatting>
  <conditionalFormatting sqref="F35:G40 I35:J40">
    <cfRule type="cellIs" dxfId="2808" priority="726" operator="equal">
      <formula>"BRASIL"</formula>
    </cfRule>
  </conditionalFormatting>
  <conditionalFormatting sqref="BP35:BP40 BK35:BK40 BA35:BA40 AQ35:AQ40 AG35:AG40 W35:W40">
    <cfRule type="cellIs" dxfId="2807" priority="725" stopIfTrue="1" operator="lessThan">
      <formula>0</formula>
    </cfRule>
  </conditionalFormatting>
  <conditionalFormatting sqref="B35:D36">
    <cfRule type="expression" dxfId="2806" priority="722" stopIfTrue="1">
      <formula>B$4="sáb"</formula>
    </cfRule>
    <cfRule type="expression" dxfId="2805" priority="723" stopIfTrue="1">
      <formula>B$4="dom"</formula>
    </cfRule>
    <cfRule type="expression" dxfId="2804" priority="724" stopIfTrue="1">
      <formula>($E35=1)</formula>
    </cfRule>
  </conditionalFormatting>
  <conditionalFormatting sqref="B35:D36">
    <cfRule type="cellIs" dxfId="2803" priority="719" stopIfTrue="1" operator="lessThan">
      <formula>0</formula>
    </cfRule>
    <cfRule type="expression" priority="720" stopIfTrue="1">
      <formula>($E35=0)</formula>
    </cfRule>
    <cfRule type="expression" dxfId="2802" priority="721" stopIfTrue="1">
      <formula>($E35=1)</formula>
    </cfRule>
  </conditionalFormatting>
  <conditionalFormatting sqref="N132:BP132">
    <cfRule type="expression" dxfId="2801" priority="716" stopIfTrue="1">
      <formula>N$4="sáb"</formula>
    </cfRule>
    <cfRule type="expression" dxfId="2800" priority="717" stopIfTrue="1">
      <formula>N$4="dom"</formula>
    </cfRule>
    <cfRule type="expression" dxfId="2799" priority="718" stopIfTrue="1">
      <formula>($E132=1)</formula>
    </cfRule>
  </conditionalFormatting>
  <conditionalFormatting sqref="C132 BQ132 E132">
    <cfRule type="cellIs" dxfId="2798" priority="715" stopIfTrue="1" operator="lessThan">
      <formula>0</formula>
    </cfRule>
  </conditionalFormatting>
  <conditionalFormatting sqref="F132:M132">
    <cfRule type="cellIs" dxfId="2797" priority="712" stopIfTrue="1" operator="lessThan">
      <formula>0</formula>
    </cfRule>
    <cfRule type="expression" priority="713" stopIfTrue="1">
      <formula>($E132=0)</formula>
    </cfRule>
    <cfRule type="expression" dxfId="2796" priority="714" stopIfTrue="1">
      <formula>($E132=1)</formula>
    </cfRule>
  </conditionalFormatting>
  <conditionalFormatting sqref="BP132 BK132 BA132 AQ132 AG132 W132">
    <cfRule type="cellIs" dxfId="2795" priority="711" stopIfTrue="1" operator="lessThan">
      <formula>0</formula>
    </cfRule>
  </conditionalFormatting>
  <conditionalFormatting sqref="E132">
    <cfRule type="cellIs" dxfId="2794" priority="708" stopIfTrue="1" operator="lessThan">
      <formula>0</formula>
    </cfRule>
    <cfRule type="expression" priority="709" stopIfTrue="1">
      <formula>($E132=0)</formula>
    </cfRule>
    <cfRule type="expression" dxfId="2793" priority="710" stopIfTrue="1">
      <formula>($E132=1)</formula>
    </cfRule>
  </conditionalFormatting>
  <conditionalFormatting sqref="C132">
    <cfRule type="cellIs" dxfId="2792" priority="702" stopIfTrue="1" operator="lessThan">
      <formula>0</formula>
    </cfRule>
    <cfRule type="expression" priority="703" stopIfTrue="1">
      <formula>($E132=0)</formula>
    </cfRule>
    <cfRule type="expression" dxfId="2791" priority="704" stopIfTrue="1">
      <formula>($E132=1)</formula>
    </cfRule>
  </conditionalFormatting>
  <conditionalFormatting sqref="D129:D137 D139:D141">
    <cfRule type="cellIs" dxfId="2790" priority="701" stopIfTrue="1" operator="lessThan">
      <formula>0</formula>
    </cfRule>
  </conditionalFormatting>
  <conditionalFormatting sqref="D129:D137 D139:D141">
    <cfRule type="cellIs" dxfId="2789" priority="698" stopIfTrue="1" operator="lessThan">
      <formula>0</formula>
    </cfRule>
    <cfRule type="expression" priority="699" stopIfTrue="1">
      <formula>($E129=0)</formula>
    </cfRule>
    <cfRule type="expression" dxfId="2788" priority="700" stopIfTrue="1">
      <formula>($E129=1)</formula>
    </cfRule>
  </conditionalFormatting>
  <conditionalFormatting sqref="N150:BP150">
    <cfRule type="expression" dxfId="2787" priority="695" stopIfTrue="1">
      <formula>N$4="sáb"</formula>
    </cfRule>
    <cfRule type="expression" dxfId="2786" priority="696" stopIfTrue="1">
      <formula>N$4="dom"</formula>
    </cfRule>
    <cfRule type="expression" dxfId="2785" priority="697" stopIfTrue="1">
      <formula>($E150=1)</formula>
    </cfRule>
  </conditionalFormatting>
  <conditionalFormatting sqref="BQ150 B150:C150">
    <cfRule type="cellIs" dxfId="2784" priority="694" stopIfTrue="1" operator="lessThan">
      <formula>0</formula>
    </cfRule>
  </conditionalFormatting>
  <conditionalFormatting sqref="G150:M150">
    <cfRule type="cellIs" dxfId="2783" priority="691" stopIfTrue="1" operator="lessThan">
      <formula>0</formula>
    </cfRule>
    <cfRule type="expression" priority="692" stopIfTrue="1">
      <formula>($E150=0)</formula>
    </cfRule>
    <cfRule type="expression" dxfId="2782" priority="693" stopIfTrue="1">
      <formula>($E150=1)</formula>
    </cfRule>
  </conditionalFormatting>
  <conditionalFormatting sqref="C150">
    <cfRule type="cellIs" dxfId="2781" priority="682" stopIfTrue="1" operator="lessThan">
      <formula>0</formula>
    </cfRule>
    <cfRule type="expression" priority="683" stopIfTrue="1">
      <formula>($E150=0)</formula>
    </cfRule>
    <cfRule type="expression" dxfId="2780" priority="684" stopIfTrue="1">
      <formula>($E150=1)</formula>
    </cfRule>
  </conditionalFormatting>
  <conditionalFormatting sqref="D146:D154 D156:D158">
    <cfRule type="cellIs" dxfId="2779" priority="681" stopIfTrue="1" operator="lessThan">
      <formula>0</formula>
    </cfRule>
  </conditionalFormatting>
  <conditionalFormatting sqref="D146:D154 D156:D158">
    <cfRule type="cellIs" dxfId="2778" priority="678" stopIfTrue="1" operator="lessThan">
      <formula>0</formula>
    </cfRule>
    <cfRule type="expression" priority="679" stopIfTrue="1">
      <formula>($E146=0)</formula>
    </cfRule>
    <cfRule type="expression" dxfId="2777" priority="680" stopIfTrue="1">
      <formula>($E146=1)</formula>
    </cfRule>
  </conditionalFormatting>
  <conditionalFormatting sqref="F146:F154 F156:F158">
    <cfRule type="cellIs" dxfId="2776" priority="675" stopIfTrue="1" operator="lessThan">
      <formula>0</formula>
    </cfRule>
    <cfRule type="expression" priority="676" stopIfTrue="1">
      <formula>($E146=0)</formula>
    </cfRule>
    <cfRule type="expression" dxfId="2775" priority="677" stopIfTrue="1">
      <formula>($E146=1)</formula>
    </cfRule>
  </conditionalFormatting>
  <conditionalFormatting sqref="E144:E145">
    <cfRule type="cellIs" dxfId="2774" priority="672" stopIfTrue="1" operator="lessThan">
      <formula>0</formula>
    </cfRule>
    <cfRule type="expression" priority="673" stopIfTrue="1">
      <formula>($E144=0)</formula>
    </cfRule>
    <cfRule type="expression" dxfId="2773" priority="674" stopIfTrue="1">
      <formula>($E144=1)</formula>
    </cfRule>
  </conditionalFormatting>
  <conditionalFormatting sqref="E146:E154 E156:E158">
    <cfRule type="cellIs" dxfId="2772" priority="669" stopIfTrue="1" operator="lessThan">
      <formula>0</formula>
    </cfRule>
    <cfRule type="expression" priority="670" stopIfTrue="1">
      <formula>($E146=0)</formula>
    </cfRule>
    <cfRule type="expression" dxfId="2771" priority="671" stopIfTrue="1">
      <formula>($E146=1)</formula>
    </cfRule>
  </conditionalFormatting>
  <conditionalFormatting sqref="I15:K15">
    <cfRule type="expression" dxfId="2770" priority="666" stopIfTrue="1">
      <formula>I$4="sáb"</formula>
    </cfRule>
    <cfRule type="expression" dxfId="2769" priority="667" stopIfTrue="1">
      <formula>I$4="dom"</formula>
    </cfRule>
    <cfRule type="expression" dxfId="2768" priority="668" stopIfTrue="1">
      <formula>($E15=1)</formula>
    </cfRule>
  </conditionalFormatting>
  <conditionalFormatting sqref="I15:K15">
    <cfRule type="cellIs" dxfId="2767" priority="663" stopIfTrue="1" operator="lessThan">
      <formula>0</formula>
    </cfRule>
    <cfRule type="expression" priority="664" stopIfTrue="1">
      <formula>($E15=0)</formula>
    </cfRule>
    <cfRule type="expression" dxfId="2766" priority="665" stopIfTrue="1">
      <formula>($E15=1)</formula>
    </cfRule>
  </conditionalFormatting>
  <conditionalFormatting sqref="I15:J15">
    <cfRule type="cellIs" dxfId="2765" priority="662" operator="equal">
      <formula>"BRASIL"</formula>
    </cfRule>
  </conditionalFormatting>
  <conditionalFormatting sqref="E15:G15">
    <cfRule type="expression" dxfId="2764" priority="659" stopIfTrue="1">
      <formula>E$4="sáb"</formula>
    </cfRule>
    <cfRule type="expression" dxfId="2763" priority="660" stopIfTrue="1">
      <formula>E$4="dom"</formula>
    </cfRule>
    <cfRule type="expression" dxfId="2762" priority="661" stopIfTrue="1">
      <formula>($E15=1)</formula>
    </cfRule>
  </conditionalFormatting>
  <conditionalFormatting sqref="E15:G15">
    <cfRule type="cellIs" dxfId="2761" priority="656" stopIfTrue="1" operator="lessThan">
      <formula>0</formula>
    </cfRule>
    <cfRule type="expression" priority="657" stopIfTrue="1">
      <formula>($E15=0)</formula>
    </cfRule>
    <cfRule type="expression" dxfId="2760" priority="658" stopIfTrue="1">
      <formula>($E15=1)</formula>
    </cfRule>
  </conditionalFormatting>
  <conditionalFormatting sqref="F15:G15">
    <cfRule type="cellIs" dxfId="2759" priority="655" operator="equal">
      <formula>"BRASIL"</formula>
    </cfRule>
  </conditionalFormatting>
  <conditionalFormatting sqref="I16:K16">
    <cfRule type="expression" dxfId="2758" priority="652">
      <formula>I$4="sáb"</formula>
    </cfRule>
    <cfRule type="expression" dxfId="2757" priority="653" stopIfTrue="1">
      <formula>I$4="dom"</formula>
    </cfRule>
    <cfRule type="expression" dxfId="2756" priority="654" stopIfTrue="1">
      <formula>($E16=1)</formula>
    </cfRule>
  </conditionalFormatting>
  <conditionalFormatting sqref="I16:K16">
    <cfRule type="cellIs" dxfId="2755" priority="649" stopIfTrue="1" operator="lessThan">
      <formula>0</formula>
    </cfRule>
    <cfRule type="expression" priority="650" stopIfTrue="1">
      <formula>($E16=0)</formula>
    </cfRule>
    <cfRule type="expression" dxfId="2754" priority="651" stopIfTrue="1">
      <formula>($E16=1)</formula>
    </cfRule>
  </conditionalFormatting>
  <conditionalFormatting sqref="I16:J16">
    <cfRule type="cellIs" dxfId="2753" priority="648" operator="equal">
      <formula>"BRASIL"</formula>
    </cfRule>
  </conditionalFormatting>
  <conditionalFormatting sqref="E16:G16">
    <cfRule type="expression" dxfId="2752" priority="645" stopIfTrue="1">
      <formula>E$4="sáb"</formula>
    </cfRule>
    <cfRule type="expression" dxfId="2751" priority="646" stopIfTrue="1">
      <formula>E$4="dom"</formula>
    </cfRule>
    <cfRule type="expression" dxfId="2750" priority="647" stopIfTrue="1">
      <formula>($E16=1)</formula>
    </cfRule>
  </conditionalFormatting>
  <conditionalFormatting sqref="E16:G16">
    <cfRule type="cellIs" dxfId="2749" priority="642" stopIfTrue="1" operator="lessThan">
      <formula>0</formula>
    </cfRule>
    <cfRule type="expression" priority="643" stopIfTrue="1">
      <formula>($E16=0)</formula>
    </cfRule>
    <cfRule type="expression" dxfId="2748" priority="644" stopIfTrue="1">
      <formula>($E16=1)</formula>
    </cfRule>
  </conditionalFormatting>
  <conditionalFormatting sqref="F16:G16">
    <cfRule type="cellIs" dxfId="2747" priority="641" operator="equal">
      <formula>"BRASIL"</formula>
    </cfRule>
  </conditionalFormatting>
  <conditionalFormatting sqref="BQ11">
    <cfRule type="expression" dxfId="2746" priority="638" stopIfTrue="1">
      <formula>BQ$4="sáb"</formula>
    </cfRule>
    <cfRule type="expression" dxfId="2745" priority="639" stopIfTrue="1">
      <formula>BQ$4="dom"</formula>
    </cfRule>
    <cfRule type="expression" dxfId="2744" priority="640" stopIfTrue="1">
      <formula>($E11=1)</formula>
    </cfRule>
  </conditionalFormatting>
  <conditionalFormatting sqref="BQ11">
    <cfRule type="cellIs" dxfId="2743" priority="637" stopIfTrue="1" operator="lessThan">
      <formula>0</formula>
    </cfRule>
  </conditionalFormatting>
  <conditionalFormatting sqref="L15:L16">
    <cfRule type="expression" dxfId="2742" priority="634" stopIfTrue="1">
      <formula>L$4="sáb"</formula>
    </cfRule>
    <cfRule type="expression" dxfId="2741" priority="635" stopIfTrue="1">
      <formula>L$4="dom"</formula>
    </cfRule>
    <cfRule type="expression" dxfId="2740" priority="636" stopIfTrue="1">
      <formula>($E15=1)</formula>
    </cfRule>
  </conditionalFormatting>
  <conditionalFormatting sqref="L15:L16">
    <cfRule type="cellIs" dxfId="2739" priority="631" stopIfTrue="1" operator="lessThan">
      <formula>0</formula>
    </cfRule>
    <cfRule type="expression" priority="632" stopIfTrue="1">
      <formula>($E15=0)</formula>
    </cfRule>
    <cfRule type="expression" dxfId="2738" priority="633" stopIfTrue="1">
      <formula>($E15=1)</formula>
    </cfRule>
  </conditionalFormatting>
  <conditionalFormatting sqref="P5:T5">
    <cfRule type="expression" dxfId="2737" priority="622">
      <formula>P$4="sáb"</formula>
    </cfRule>
    <cfRule type="expression" dxfId="2736" priority="623">
      <formula>($E5=1)</formula>
    </cfRule>
  </conditionalFormatting>
  <conditionalFormatting sqref="P55:P58">
    <cfRule type="expression" dxfId="2735" priority="619" stopIfTrue="1">
      <formula>P$4="sáb"</formula>
    </cfRule>
    <cfRule type="expression" dxfId="2734" priority="620" stopIfTrue="1">
      <formula>P$4="dom"</formula>
    </cfRule>
    <cfRule type="expression" dxfId="2733" priority="621" stopIfTrue="1">
      <formula>($E55=1)</formula>
    </cfRule>
  </conditionalFormatting>
  <conditionalFormatting sqref="L23:L46 L100:L101 L110:L116 L49:L72 L82 L106 L74:L79">
    <cfRule type="expression" dxfId="2732" priority="582" stopIfTrue="1">
      <formula>L$4="sáb"</formula>
    </cfRule>
    <cfRule type="expression" dxfId="2731" priority="583" stopIfTrue="1">
      <formula>L$4="dom"</formula>
    </cfRule>
    <cfRule type="expression" dxfId="2730" priority="584" stopIfTrue="1">
      <formula>($E23=1)</formula>
    </cfRule>
  </conditionalFormatting>
  <conditionalFormatting sqref="L23:L46 L100:L101 L110:L116 L49:L72 L82 L106 L74:L79">
    <cfRule type="cellIs" dxfId="2729" priority="579" stopIfTrue="1" operator="lessThan">
      <formula>0</formula>
    </cfRule>
    <cfRule type="expression" priority="580" stopIfTrue="1">
      <formula>($E23=0)</formula>
    </cfRule>
    <cfRule type="expression" dxfId="2728" priority="581" stopIfTrue="1">
      <formula>($E23=1)</formula>
    </cfRule>
  </conditionalFormatting>
  <conditionalFormatting sqref="J65:J66">
    <cfRule type="expression" dxfId="2727" priority="574" stopIfTrue="1">
      <formula>J$4="sáb"</formula>
    </cfRule>
    <cfRule type="expression" dxfId="2726" priority="575" stopIfTrue="1">
      <formula>J$4="dom"</formula>
    </cfRule>
    <cfRule type="expression" dxfId="2725" priority="576" stopIfTrue="1">
      <formula>($E65=1)</formula>
    </cfRule>
  </conditionalFormatting>
  <conditionalFormatting sqref="J65:J66">
    <cfRule type="cellIs" dxfId="2724" priority="571" stopIfTrue="1" operator="lessThan">
      <formula>0</formula>
    </cfRule>
    <cfRule type="expression" priority="572" stopIfTrue="1">
      <formula>($E65=0)</formula>
    </cfRule>
    <cfRule type="expression" dxfId="2723" priority="573" stopIfTrue="1">
      <formula>($E65=1)</formula>
    </cfRule>
  </conditionalFormatting>
  <conditionalFormatting sqref="J65:J66">
    <cfRule type="cellIs" dxfId="2722" priority="570" operator="equal">
      <formula>"BRASIL"</formula>
    </cfRule>
  </conditionalFormatting>
  <conditionalFormatting sqref="M107">
    <cfRule type="expression" dxfId="2721" priority="559" stopIfTrue="1">
      <formula>M$4="sáb"</formula>
    </cfRule>
    <cfRule type="expression" dxfId="2720" priority="560" stopIfTrue="1">
      <formula>M$4="dom"</formula>
    </cfRule>
    <cfRule type="expression" dxfId="2719" priority="561" stopIfTrue="1">
      <formula>($E107=1)</formula>
    </cfRule>
  </conditionalFormatting>
  <conditionalFormatting sqref="M107">
    <cfRule type="cellIs" dxfId="2718" priority="556" stopIfTrue="1" operator="lessThan">
      <formula>0</formula>
    </cfRule>
    <cfRule type="expression" priority="557" stopIfTrue="1">
      <formula>($E107=0)</formula>
    </cfRule>
    <cfRule type="expression" dxfId="2717" priority="558" stopIfTrue="1">
      <formula>($E107=1)</formula>
    </cfRule>
  </conditionalFormatting>
  <conditionalFormatting sqref="M108">
    <cfRule type="expression" dxfId="2716" priority="547" stopIfTrue="1">
      <formula>M$4="sáb"</formula>
    </cfRule>
    <cfRule type="expression" dxfId="2715" priority="548" stopIfTrue="1">
      <formula>M$4="dom"</formula>
    </cfRule>
    <cfRule type="expression" dxfId="2714" priority="549" stopIfTrue="1">
      <formula>($E108=1)</formula>
    </cfRule>
  </conditionalFormatting>
  <conditionalFormatting sqref="M108">
    <cfRule type="cellIs" dxfId="2713" priority="544" stopIfTrue="1" operator="lessThan">
      <formula>0</formula>
    </cfRule>
    <cfRule type="expression" priority="545" stopIfTrue="1">
      <formula>($E108=0)</formula>
    </cfRule>
    <cfRule type="expression" dxfId="2712" priority="546" stopIfTrue="1">
      <formula>($E108=1)</formula>
    </cfRule>
  </conditionalFormatting>
  <conditionalFormatting sqref="L108">
    <cfRule type="expression" dxfId="2711" priority="541" stopIfTrue="1">
      <formula>L$4="sáb"</formula>
    </cfRule>
    <cfRule type="expression" dxfId="2710" priority="542" stopIfTrue="1">
      <formula>L$4="dom"</formula>
    </cfRule>
    <cfRule type="expression" dxfId="2709" priority="543" stopIfTrue="1">
      <formula>($E108=1)</formula>
    </cfRule>
  </conditionalFormatting>
  <conditionalFormatting sqref="L108">
    <cfRule type="cellIs" dxfId="2708" priority="538" stopIfTrue="1" operator="lessThan">
      <formula>0</formula>
    </cfRule>
    <cfRule type="expression" priority="539" stopIfTrue="1">
      <formula>($E108=0)</formula>
    </cfRule>
    <cfRule type="expression" dxfId="2707" priority="540" stopIfTrue="1">
      <formula>($E108=1)</formula>
    </cfRule>
  </conditionalFormatting>
  <conditionalFormatting sqref="L107">
    <cfRule type="expression" dxfId="2706" priority="535" stopIfTrue="1">
      <formula>L$4="sáb"</formula>
    </cfRule>
    <cfRule type="expression" dxfId="2705" priority="536" stopIfTrue="1">
      <formula>L$4="dom"</formula>
    </cfRule>
    <cfRule type="expression" dxfId="2704" priority="537" stopIfTrue="1">
      <formula>($E107=1)</formula>
    </cfRule>
  </conditionalFormatting>
  <conditionalFormatting sqref="L107">
    <cfRule type="cellIs" dxfId="2703" priority="532" stopIfTrue="1" operator="lessThan">
      <formula>0</formula>
    </cfRule>
    <cfRule type="expression" priority="533" stopIfTrue="1">
      <formula>($E107=0)</formula>
    </cfRule>
    <cfRule type="expression" dxfId="2702" priority="534" stopIfTrue="1">
      <formula>($E107=1)</formula>
    </cfRule>
  </conditionalFormatting>
  <conditionalFormatting sqref="M83:BP85 A83:A85 E83:K85">
    <cfRule type="expression" dxfId="2701" priority="529" stopIfTrue="1">
      <formula>A$4="sáb"</formula>
    </cfRule>
    <cfRule type="expression" dxfId="2700" priority="530" stopIfTrue="1">
      <formula>A$4="dom"</formula>
    </cfRule>
    <cfRule type="expression" dxfId="2699" priority="531" stopIfTrue="1">
      <formula>($E83=1)</formula>
    </cfRule>
  </conditionalFormatting>
  <conditionalFormatting sqref="M83:M85 A83:A85 E83:K85">
    <cfRule type="cellIs" dxfId="2698" priority="526" stopIfTrue="1" operator="lessThan">
      <formula>0</formula>
    </cfRule>
    <cfRule type="expression" priority="527" stopIfTrue="1">
      <formula>($E83=0)</formula>
    </cfRule>
    <cfRule type="expression" dxfId="2697" priority="528" stopIfTrue="1">
      <formula>($E83=1)</formula>
    </cfRule>
  </conditionalFormatting>
  <conditionalFormatting sqref="AT83:AT85">
    <cfRule type="expression" dxfId="2696" priority="524">
      <formula>AT$4="sáb"</formula>
    </cfRule>
    <cfRule type="expression" dxfId="2695" priority="525">
      <formula>($E83=1)</formula>
    </cfRule>
  </conditionalFormatting>
  <conditionalFormatting sqref="F83:J85">
    <cfRule type="cellIs" dxfId="2694" priority="523" operator="equal">
      <formula>"BRASIL"</formula>
    </cfRule>
  </conditionalFormatting>
  <conditionalFormatting sqref="W83:W85 AG83:AG85 AQ83:AQ85 BA83:BA85 BK83:BK85 BP83:BP85">
    <cfRule type="cellIs" dxfId="2693" priority="522" stopIfTrue="1" operator="lessThan">
      <formula>0</formula>
    </cfRule>
  </conditionalFormatting>
  <conditionalFormatting sqref="L83:L85">
    <cfRule type="expression" dxfId="2692" priority="519" stopIfTrue="1">
      <formula>L$4="sáb"</formula>
    </cfRule>
    <cfRule type="expression" dxfId="2691" priority="520" stopIfTrue="1">
      <formula>L$4="dom"</formula>
    </cfRule>
    <cfRule type="expression" dxfId="2690" priority="521" stopIfTrue="1">
      <formula>($E83=1)</formula>
    </cfRule>
  </conditionalFormatting>
  <conditionalFormatting sqref="L83:L85">
    <cfRule type="cellIs" dxfId="2689" priority="516" stopIfTrue="1" operator="lessThan">
      <formula>0</formula>
    </cfRule>
    <cfRule type="expression" priority="517" stopIfTrue="1">
      <formula>($E83=0)</formula>
    </cfRule>
    <cfRule type="expression" dxfId="2688" priority="518" stopIfTrue="1">
      <formula>($E83=1)</formula>
    </cfRule>
  </conditionalFormatting>
  <conditionalFormatting sqref="M88:BP88 A88:K88 A87:J87 N87:BP87 K98 A90:K90 M90:AS90 AU90:BP90 AT89:AT99">
    <cfRule type="expression" dxfId="2687" priority="513" stopIfTrue="1">
      <formula>A$4="sáb"</formula>
    </cfRule>
    <cfRule type="expression" dxfId="2686" priority="514" stopIfTrue="1">
      <formula>A$4="dom"</formula>
    </cfRule>
    <cfRule type="expression" dxfId="2685" priority="515" stopIfTrue="1">
      <formula>($E87=1)</formula>
    </cfRule>
  </conditionalFormatting>
  <conditionalFormatting sqref="M88 A88:K88 A87:J87 K98 A90:K90 M90">
    <cfRule type="cellIs" dxfId="2684" priority="510" stopIfTrue="1" operator="lessThan">
      <formula>0</formula>
    </cfRule>
    <cfRule type="expression" priority="511" stopIfTrue="1">
      <formula>($E87=0)</formula>
    </cfRule>
    <cfRule type="expression" dxfId="2683" priority="512" stopIfTrue="1">
      <formula>($E87=1)</formula>
    </cfRule>
  </conditionalFormatting>
  <conditionalFormatting sqref="AT87:AT99">
    <cfRule type="expression" dxfId="2682" priority="508">
      <formula>AT$4="sáb"</formula>
    </cfRule>
    <cfRule type="expression" dxfId="2681" priority="509">
      <formula>($E87=1)</formula>
    </cfRule>
  </conditionalFormatting>
  <conditionalFormatting sqref="F87:J88 F90:J90">
    <cfRule type="cellIs" dxfId="2680" priority="507" operator="equal">
      <formula>"BRASIL"</formula>
    </cfRule>
  </conditionalFormatting>
  <conditionalFormatting sqref="W87:W88 AG87:AG88 AQ87:AQ88 BA87:BA88 BK87:BK88 BP87:BP88 BP90 BK90 BA90 AQ90 AG90 W90">
    <cfRule type="cellIs" dxfId="2679" priority="506" stopIfTrue="1" operator="lessThan">
      <formula>0</formula>
    </cfRule>
  </conditionalFormatting>
  <conditionalFormatting sqref="L88 L90 L98">
    <cfRule type="expression" dxfId="2678" priority="503" stopIfTrue="1">
      <formula>L$4="sáb"</formula>
    </cfRule>
    <cfRule type="expression" dxfId="2677" priority="504" stopIfTrue="1">
      <formula>L$4="dom"</formula>
    </cfRule>
    <cfRule type="expression" dxfId="2676" priority="505" stopIfTrue="1">
      <formula>($E88=1)</formula>
    </cfRule>
  </conditionalFormatting>
  <conditionalFormatting sqref="L88 L90 L98">
    <cfRule type="cellIs" dxfId="2675" priority="500" stopIfTrue="1" operator="lessThan">
      <formula>0</formula>
    </cfRule>
    <cfRule type="expression" priority="501" stopIfTrue="1">
      <formula>($E88=0)</formula>
    </cfRule>
    <cfRule type="expression" dxfId="2674" priority="502" stopIfTrue="1">
      <formula>($E88=1)</formula>
    </cfRule>
  </conditionalFormatting>
  <conditionalFormatting sqref="M86:BP86 A86 E86:K86 M87 K87">
    <cfRule type="expression" dxfId="2673" priority="497" stopIfTrue="1">
      <formula>A$4="sáb"</formula>
    </cfRule>
    <cfRule type="expression" dxfId="2672" priority="498" stopIfTrue="1">
      <formula>A$4="dom"</formula>
    </cfRule>
    <cfRule type="expression" dxfId="2671" priority="499" stopIfTrue="1">
      <formula>($E86=1)</formula>
    </cfRule>
  </conditionalFormatting>
  <conditionalFormatting sqref="A86 E86:K86 M86:M87 K87">
    <cfRule type="cellIs" dxfId="2670" priority="494" stopIfTrue="1" operator="lessThan">
      <formula>0</formula>
    </cfRule>
    <cfRule type="expression" priority="495" stopIfTrue="1">
      <formula>($E86=0)</formula>
    </cfRule>
    <cfRule type="expression" dxfId="2669" priority="496" stopIfTrue="1">
      <formula>($E86=1)</formula>
    </cfRule>
  </conditionalFormatting>
  <conditionalFormatting sqref="AT86">
    <cfRule type="expression" dxfId="2668" priority="492">
      <formula>AT$4="sáb"</formula>
    </cfRule>
    <cfRule type="expression" dxfId="2667" priority="493">
      <formula>($E86=1)</formula>
    </cfRule>
  </conditionalFormatting>
  <conditionalFormatting sqref="F86:J86">
    <cfRule type="cellIs" dxfId="2666" priority="491" operator="equal">
      <formula>"BRASIL"</formula>
    </cfRule>
  </conditionalFormatting>
  <conditionalFormatting sqref="W86 AG86 AQ86 BA86 BK86 BP86">
    <cfRule type="cellIs" dxfId="2665" priority="490" stopIfTrue="1" operator="lessThan">
      <formula>0</formula>
    </cfRule>
  </conditionalFormatting>
  <conditionalFormatting sqref="L86">
    <cfRule type="expression" dxfId="2664" priority="487" stopIfTrue="1">
      <formula>L$4="sáb"</formula>
    </cfRule>
    <cfRule type="expression" dxfId="2663" priority="488" stopIfTrue="1">
      <formula>L$4="dom"</formula>
    </cfRule>
    <cfRule type="expression" dxfId="2662" priority="489" stopIfTrue="1">
      <formula>($E86=1)</formula>
    </cfRule>
  </conditionalFormatting>
  <conditionalFormatting sqref="L86">
    <cfRule type="cellIs" dxfId="2661" priority="484" stopIfTrue="1" operator="lessThan">
      <formula>0</formula>
    </cfRule>
    <cfRule type="expression" priority="485" stopIfTrue="1">
      <formula>($E86=0)</formula>
    </cfRule>
    <cfRule type="expression" dxfId="2660" priority="486" stopIfTrue="1">
      <formula>($E86=1)</formula>
    </cfRule>
  </conditionalFormatting>
  <conditionalFormatting sqref="T5">
    <cfRule type="expression" dxfId="2659" priority="482">
      <formula>T$4="sáb"</formula>
    </cfRule>
    <cfRule type="expression" dxfId="2658" priority="483">
      <formula>($E5=1)</formula>
    </cfRule>
  </conditionalFormatting>
  <conditionalFormatting sqref="B84:D84 B82:B83">
    <cfRule type="expression" dxfId="2657" priority="459" stopIfTrue="1">
      <formula>B$4="sáb"</formula>
    </cfRule>
    <cfRule type="expression" dxfId="2656" priority="460" stopIfTrue="1">
      <formula>B$4="dom"</formula>
    </cfRule>
    <cfRule type="expression" dxfId="2655" priority="461" stopIfTrue="1">
      <formula>($E82=1)</formula>
    </cfRule>
  </conditionalFormatting>
  <conditionalFormatting sqref="B84:D84 B82:B83">
    <cfRule type="cellIs" dxfId="2654" priority="456" stopIfTrue="1" operator="lessThan">
      <formula>0</formula>
    </cfRule>
    <cfRule type="expression" priority="457" stopIfTrue="1">
      <formula>($E82=0)</formula>
    </cfRule>
    <cfRule type="expression" dxfId="2653" priority="458" stopIfTrue="1">
      <formula>($E82=1)</formula>
    </cfRule>
  </conditionalFormatting>
  <conditionalFormatting sqref="B79:D79">
    <cfRule type="expression" dxfId="2652" priority="471" stopIfTrue="1">
      <formula>B$4="sáb"</formula>
    </cfRule>
    <cfRule type="expression" dxfId="2651" priority="472" stopIfTrue="1">
      <formula>B$4="dom"</formula>
    </cfRule>
    <cfRule type="expression" dxfId="2650" priority="473" stopIfTrue="1">
      <formula>($E79=1)</formula>
    </cfRule>
  </conditionalFormatting>
  <conditionalFormatting sqref="B79:D79">
    <cfRule type="cellIs" dxfId="2649" priority="468" stopIfTrue="1" operator="lessThan">
      <formula>0</formula>
    </cfRule>
    <cfRule type="expression" priority="469" stopIfTrue="1">
      <formula>($E79=0)</formula>
    </cfRule>
    <cfRule type="expression" dxfId="2648" priority="470" stopIfTrue="1">
      <formula>($E79=1)</formula>
    </cfRule>
  </conditionalFormatting>
  <conditionalFormatting sqref="B81:D81">
    <cfRule type="expression" dxfId="2647" priority="465" stopIfTrue="1">
      <formula>B$4="sáb"</formula>
    </cfRule>
    <cfRule type="expression" dxfId="2646" priority="466" stopIfTrue="1">
      <formula>B$4="dom"</formula>
    </cfRule>
    <cfRule type="expression" dxfId="2645" priority="467" stopIfTrue="1">
      <formula>($E81=1)</formula>
    </cfRule>
  </conditionalFormatting>
  <conditionalFormatting sqref="B81:D81">
    <cfRule type="cellIs" dxfId="2644" priority="462" stopIfTrue="1" operator="lessThan">
      <formula>0</formula>
    </cfRule>
    <cfRule type="expression" priority="463" stopIfTrue="1">
      <formula>($E81=0)</formula>
    </cfRule>
    <cfRule type="expression" dxfId="2643" priority="464" stopIfTrue="1">
      <formula>($E81=1)</formula>
    </cfRule>
  </conditionalFormatting>
  <conditionalFormatting sqref="B85:D85">
    <cfRule type="expression" dxfId="2642" priority="453" stopIfTrue="1">
      <formula>B$4="sáb"</formula>
    </cfRule>
    <cfRule type="expression" dxfId="2641" priority="454" stopIfTrue="1">
      <formula>B$4="dom"</formula>
    </cfRule>
    <cfRule type="expression" dxfId="2640" priority="455" stopIfTrue="1">
      <formula>($E85=1)</formula>
    </cfRule>
  </conditionalFormatting>
  <conditionalFormatting sqref="B85:D85">
    <cfRule type="cellIs" dxfId="2639" priority="450" stopIfTrue="1" operator="lessThan">
      <formula>0</formula>
    </cfRule>
    <cfRule type="expression" priority="451" stopIfTrue="1">
      <formula>($E85=0)</formula>
    </cfRule>
    <cfRule type="expression" dxfId="2638" priority="452" stopIfTrue="1">
      <formula>($E85=1)</formula>
    </cfRule>
  </conditionalFormatting>
  <conditionalFormatting sqref="B86:D86">
    <cfRule type="expression" dxfId="2637" priority="447" stopIfTrue="1">
      <formula>B$4="sáb"</formula>
    </cfRule>
    <cfRule type="expression" dxfId="2636" priority="448" stopIfTrue="1">
      <formula>B$4="dom"</formula>
    </cfRule>
    <cfRule type="expression" dxfId="2635" priority="449" stopIfTrue="1">
      <formula>($E86=1)</formula>
    </cfRule>
  </conditionalFormatting>
  <conditionalFormatting sqref="B86:D86">
    <cfRule type="cellIs" dxfId="2634" priority="444" stopIfTrue="1" operator="lessThan">
      <formula>0</formula>
    </cfRule>
    <cfRule type="expression" priority="445" stopIfTrue="1">
      <formula>($E86=0)</formula>
    </cfRule>
    <cfRule type="expression" dxfId="2633" priority="446" stopIfTrue="1">
      <formula>($E86=1)</formula>
    </cfRule>
  </conditionalFormatting>
  <conditionalFormatting sqref="N5:T5">
    <cfRule type="expression" dxfId="2632" priority="442">
      <formula>N$4="sáb"</formula>
    </cfRule>
    <cfRule type="expression" dxfId="2631" priority="443">
      <formula>($E5=1)</formula>
    </cfRule>
  </conditionalFormatting>
  <conditionalFormatting sqref="N3:P3">
    <cfRule type="expression" dxfId="2630" priority="438">
      <formula>(N3="ok")</formula>
    </cfRule>
    <cfRule type="expression" dxfId="2629" priority="439">
      <formula>(N3="erro")</formula>
    </cfRule>
  </conditionalFormatting>
  <conditionalFormatting sqref="K47 M47">
    <cfRule type="expression" dxfId="2628" priority="435" stopIfTrue="1">
      <formula>K$4="sáb"</formula>
    </cfRule>
    <cfRule type="expression" dxfId="2627" priority="436" stopIfTrue="1">
      <formula>K$4="dom"</formula>
    </cfRule>
    <cfRule type="expression" dxfId="2626" priority="437" stopIfTrue="1">
      <formula>($E47=1)</formula>
    </cfRule>
  </conditionalFormatting>
  <conditionalFormatting sqref="K47 M47">
    <cfRule type="cellIs" dxfId="2625" priority="432" stopIfTrue="1" operator="lessThan">
      <formula>0</formula>
    </cfRule>
    <cfRule type="expression" priority="433" stopIfTrue="1">
      <formula>($E47=0)</formula>
    </cfRule>
    <cfRule type="expression" dxfId="2624" priority="434" stopIfTrue="1">
      <formula>($E47=1)</formula>
    </cfRule>
  </conditionalFormatting>
  <conditionalFormatting sqref="L47">
    <cfRule type="expression" dxfId="2623" priority="429" stopIfTrue="1">
      <formula>L$4="sáb"</formula>
    </cfRule>
    <cfRule type="expression" dxfId="2622" priority="430" stopIfTrue="1">
      <formula>L$4="dom"</formula>
    </cfRule>
    <cfRule type="expression" dxfId="2621" priority="431" stopIfTrue="1">
      <formula>($E47=1)</formula>
    </cfRule>
  </conditionalFormatting>
  <conditionalFormatting sqref="L47">
    <cfRule type="cellIs" dxfId="2620" priority="426" stopIfTrue="1" operator="lessThan">
      <formula>0</formula>
    </cfRule>
    <cfRule type="expression" priority="427" stopIfTrue="1">
      <formula>($E47=0)</formula>
    </cfRule>
    <cfRule type="expression" dxfId="2619" priority="428" stopIfTrue="1">
      <formula>($E47=1)</formula>
    </cfRule>
  </conditionalFormatting>
  <conditionalFormatting sqref="K48 M48">
    <cfRule type="expression" dxfId="2618" priority="423" stopIfTrue="1">
      <formula>K$4="sáb"</formula>
    </cfRule>
    <cfRule type="expression" dxfId="2617" priority="424" stopIfTrue="1">
      <formula>K$4="dom"</formula>
    </cfRule>
    <cfRule type="expression" dxfId="2616" priority="425" stopIfTrue="1">
      <formula>($E48=1)</formula>
    </cfRule>
  </conditionalFormatting>
  <conditionalFormatting sqref="K48 M48">
    <cfRule type="cellIs" dxfId="2615" priority="420" stopIfTrue="1" operator="lessThan">
      <formula>0</formula>
    </cfRule>
    <cfRule type="expression" priority="421" stopIfTrue="1">
      <formula>($E48=0)</formula>
    </cfRule>
    <cfRule type="expression" dxfId="2614" priority="422" stopIfTrue="1">
      <formula>($E48=1)</formula>
    </cfRule>
  </conditionalFormatting>
  <conditionalFormatting sqref="L48">
    <cfRule type="expression" dxfId="2613" priority="417" stopIfTrue="1">
      <formula>L$4="sáb"</formula>
    </cfRule>
    <cfRule type="expression" dxfId="2612" priority="418" stopIfTrue="1">
      <formula>L$4="dom"</formula>
    </cfRule>
    <cfRule type="expression" dxfId="2611" priority="419" stopIfTrue="1">
      <formula>($E48=1)</formula>
    </cfRule>
  </conditionalFormatting>
  <conditionalFormatting sqref="L48">
    <cfRule type="cellIs" dxfId="2610" priority="414" stopIfTrue="1" operator="lessThan">
      <formula>0</formula>
    </cfRule>
    <cfRule type="expression" priority="415" stopIfTrue="1">
      <formula>($E48=0)</formula>
    </cfRule>
    <cfRule type="expression" dxfId="2609" priority="416" stopIfTrue="1">
      <formula>($E48=1)</formula>
    </cfRule>
  </conditionalFormatting>
  <conditionalFormatting sqref="L87">
    <cfRule type="expression" dxfId="2608" priority="411" stopIfTrue="1">
      <formula>L$4="sáb"</formula>
    </cfRule>
    <cfRule type="expression" dxfId="2607" priority="412" stopIfTrue="1">
      <formula>L$4="dom"</formula>
    </cfRule>
    <cfRule type="expression" dxfId="2606" priority="413" stopIfTrue="1">
      <formula>($E87=1)</formula>
    </cfRule>
  </conditionalFormatting>
  <conditionalFormatting sqref="L87">
    <cfRule type="cellIs" dxfId="2605" priority="408" stopIfTrue="1" operator="lessThan">
      <formula>0</formula>
    </cfRule>
    <cfRule type="expression" priority="409" stopIfTrue="1">
      <formula>($E87=0)</formula>
    </cfRule>
    <cfRule type="expression" dxfId="2604" priority="410" stopIfTrue="1">
      <formula>($E87=1)</formula>
    </cfRule>
  </conditionalFormatting>
  <conditionalFormatting sqref="B78">
    <cfRule type="expression" dxfId="2603" priority="405" stopIfTrue="1">
      <formula>B$4="sáb"</formula>
    </cfRule>
    <cfRule type="expression" dxfId="2602" priority="406" stopIfTrue="1">
      <formula>B$4="dom"</formula>
    </cfRule>
    <cfRule type="expression" dxfId="2601" priority="407" stopIfTrue="1">
      <formula>($E78=1)</formula>
    </cfRule>
  </conditionalFormatting>
  <conditionalFormatting sqref="B78">
    <cfRule type="cellIs" dxfId="2600" priority="402" stopIfTrue="1" operator="lessThan">
      <formula>0</formula>
    </cfRule>
    <cfRule type="expression" priority="403" stopIfTrue="1">
      <formula>($E78=0)</formula>
    </cfRule>
    <cfRule type="expression" dxfId="2599" priority="404" stopIfTrue="1">
      <formula>($E78=1)</formula>
    </cfRule>
  </conditionalFormatting>
  <conditionalFormatting sqref="Q3:BQ3">
    <cfRule type="expression" dxfId="2598" priority="378">
      <formula>(Q3="ok")</formula>
    </cfRule>
    <cfRule type="expression" dxfId="2597" priority="379">
      <formula>(Q3="erro")</formula>
    </cfRule>
  </conditionalFormatting>
  <conditionalFormatting sqref="M99 G99:J99">
    <cfRule type="expression" dxfId="2596" priority="372" stopIfTrue="1">
      <formula>G$4="sáb"</formula>
    </cfRule>
    <cfRule type="expression" dxfId="2595" priority="373" stopIfTrue="1">
      <formula>G$4="dom"</formula>
    </cfRule>
    <cfRule type="expression" dxfId="2594" priority="374" stopIfTrue="1">
      <formula>($E99=1)</formula>
    </cfRule>
  </conditionalFormatting>
  <conditionalFormatting sqref="M99 G99:J99">
    <cfRule type="cellIs" dxfId="2593" priority="369" stopIfTrue="1" operator="lessThan">
      <formula>0</formula>
    </cfRule>
    <cfRule type="expression" priority="370" stopIfTrue="1">
      <formula>($E99=0)</formula>
    </cfRule>
    <cfRule type="expression" dxfId="2592" priority="371" stopIfTrue="1">
      <formula>($E99=1)</formula>
    </cfRule>
  </conditionalFormatting>
  <conditionalFormatting sqref="G99:J99">
    <cfRule type="cellIs" dxfId="2591" priority="368" operator="equal">
      <formula>"BRASIL"</formula>
    </cfRule>
  </conditionalFormatting>
  <conditionalFormatting sqref="K99">
    <cfRule type="expression" dxfId="2590" priority="365" stopIfTrue="1">
      <formula>K$4="sáb"</formula>
    </cfRule>
    <cfRule type="expression" dxfId="2589" priority="366" stopIfTrue="1">
      <formula>K$4="dom"</formula>
    </cfRule>
    <cfRule type="expression" dxfId="2588" priority="367" stopIfTrue="1">
      <formula>($E99=1)</formula>
    </cfRule>
  </conditionalFormatting>
  <conditionalFormatting sqref="K99">
    <cfRule type="cellIs" dxfId="2587" priority="362" stopIfTrue="1" operator="lessThan">
      <formula>0</formula>
    </cfRule>
    <cfRule type="expression" priority="363" stopIfTrue="1">
      <formula>($E99=0)</formula>
    </cfRule>
    <cfRule type="expression" dxfId="2586" priority="364" stopIfTrue="1">
      <formula>($E99=1)</formula>
    </cfRule>
  </conditionalFormatting>
  <conditionalFormatting sqref="L99">
    <cfRule type="expression" dxfId="2585" priority="359" stopIfTrue="1">
      <formula>L$4="sáb"</formula>
    </cfRule>
    <cfRule type="expression" dxfId="2584" priority="360" stopIfTrue="1">
      <formula>L$4="dom"</formula>
    </cfRule>
    <cfRule type="expression" dxfId="2583" priority="361" stopIfTrue="1">
      <formula>($E99=1)</formula>
    </cfRule>
  </conditionalFormatting>
  <conditionalFormatting sqref="L99">
    <cfRule type="cellIs" dxfId="2582" priority="356" stopIfTrue="1" operator="lessThan">
      <formula>0</formula>
    </cfRule>
    <cfRule type="expression" priority="357" stopIfTrue="1">
      <formula>($E99=0)</formula>
    </cfRule>
    <cfRule type="expression" dxfId="2581" priority="358" stopIfTrue="1">
      <formula>($E99=1)</formula>
    </cfRule>
  </conditionalFormatting>
  <conditionalFormatting sqref="A80 M80:BP80 E80:K80">
    <cfRule type="expression" dxfId="2580" priority="353" stopIfTrue="1">
      <formula>A$4="sáb"</formula>
    </cfRule>
    <cfRule type="expression" dxfId="2579" priority="354" stopIfTrue="1">
      <formula>A$4="dom"</formula>
    </cfRule>
    <cfRule type="expression" dxfId="2578" priority="355" stopIfTrue="1">
      <formula>($E80=1)</formula>
    </cfRule>
  </conditionalFormatting>
  <conditionalFormatting sqref="A80 M80 E80:K80">
    <cfRule type="cellIs" dxfId="2577" priority="350" stopIfTrue="1" operator="lessThan">
      <formula>0</formula>
    </cfRule>
    <cfRule type="expression" priority="351" stopIfTrue="1">
      <formula>($E80=0)</formula>
    </cfRule>
    <cfRule type="expression" dxfId="2576" priority="352" stopIfTrue="1">
      <formula>($E80=1)</formula>
    </cfRule>
  </conditionalFormatting>
  <conditionalFormatting sqref="AT80">
    <cfRule type="expression" dxfId="2575" priority="348">
      <formula>AT$4="sáb"</formula>
    </cfRule>
    <cfRule type="expression" dxfId="2574" priority="349">
      <formula>($E80=1)</formula>
    </cfRule>
  </conditionalFormatting>
  <conditionalFormatting sqref="F80:J80">
    <cfRule type="cellIs" dxfId="2573" priority="347" operator="equal">
      <formula>"BRASIL"</formula>
    </cfRule>
  </conditionalFormatting>
  <conditionalFormatting sqref="BP80 BK80 BA80 AQ80 AG80 W80">
    <cfRule type="cellIs" dxfId="2572" priority="346" stopIfTrue="1" operator="lessThan">
      <formula>0</formula>
    </cfRule>
  </conditionalFormatting>
  <conditionalFormatting sqref="B80:D80">
    <cfRule type="expression" dxfId="2571" priority="337" stopIfTrue="1">
      <formula>B$4="sáb"</formula>
    </cfRule>
    <cfRule type="expression" dxfId="2570" priority="338" stopIfTrue="1">
      <formula>B$4="dom"</formula>
    </cfRule>
    <cfRule type="expression" dxfId="2569" priority="339" stopIfTrue="1">
      <formula>($E80=1)</formula>
    </cfRule>
  </conditionalFormatting>
  <conditionalFormatting sqref="B80:D80">
    <cfRule type="cellIs" dxfId="2568" priority="334" stopIfTrue="1" operator="lessThan">
      <formula>0</formula>
    </cfRule>
    <cfRule type="expression" priority="335" stopIfTrue="1">
      <formula>($E80=0)</formula>
    </cfRule>
    <cfRule type="expression" dxfId="2567" priority="336" stopIfTrue="1">
      <formula>($E80=1)</formula>
    </cfRule>
  </conditionalFormatting>
  <conditionalFormatting sqref="N138:BP138">
    <cfRule type="expression" dxfId="2566" priority="331" stopIfTrue="1">
      <formula>N$4="sáb"</formula>
    </cfRule>
    <cfRule type="expression" dxfId="2565" priority="332" stopIfTrue="1">
      <formula>N$4="dom"</formula>
    </cfRule>
    <cfRule type="expression" dxfId="2564" priority="333" stopIfTrue="1">
      <formula>($E138=1)</formula>
    </cfRule>
  </conditionalFormatting>
  <conditionalFormatting sqref="C138 E138 BQ138">
    <cfRule type="cellIs" dxfId="2563" priority="330" stopIfTrue="1" operator="lessThan">
      <formula>0</formula>
    </cfRule>
  </conditionalFormatting>
  <conditionalFormatting sqref="F138:M138">
    <cfRule type="cellIs" dxfId="2562" priority="327" stopIfTrue="1" operator="lessThan">
      <formula>0</formula>
    </cfRule>
    <cfRule type="expression" priority="328" stopIfTrue="1">
      <formula>($E138=0)</formula>
    </cfRule>
    <cfRule type="expression" dxfId="2561" priority="329" stopIfTrue="1">
      <formula>($E138=1)</formula>
    </cfRule>
  </conditionalFormatting>
  <conditionalFormatting sqref="W138 AG138 AQ138 BA138 BK138 BP138">
    <cfRule type="cellIs" dxfId="2560" priority="326" stopIfTrue="1" operator="lessThan">
      <formula>0</formula>
    </cfRule>
  </conditionalFormatting>
  <conditionalFormatting sqref="E138">
    <cfRule type="cellIs" dxfId="2559" priority="323" stopIfTrue="1" operator="lessThan">
      <formula>0</formula>
    </cfRule>
    <cfRule type="expression" priority="324" stopIfTrue="1">
      <formula>($E138=0)</formula>
    </cfRule>
    <cfRule type="expression" dxfId="2558" priority="325" stopIfTrue="1">
      <formula>($E138=1)</formula>
    </cfRule>
  </conditionalFormatting>
  <conditionalFormatting sqref="C138">
    <cfRule type="cellIs" dxfId="2557" priority="320" stopIfTrue="1" operator="lessThan">
      <formula>0</formula>
    </cfRule>
    <cfRule type="expression" priority="321" stopIfTrue="1">
      <formula>($E138=0)</formula>
    </cfRule>
    <cfRule type="expression" dxfId="2556" priority="322" stopIfTrue="1">
      <formula>($E138=1)</formula>
    </cfRule>
  </conditionalFormatting>
  <conditionalFormatting sqref="D138">
    <cfRule type="cellIs" dxfId="2555" priority="319" stopIfTrue="1" operator="lessThan">
      <formula>0</formula>
    </cfRule>
  </conditionalFormatting>
  <conditionalFormatting sqref="D138">
    <cfRule type="cellIs" dxfId="2554" priority="316" stopIfTrue="1" operator="lessThan">
      <formula>0</formula>
    </cfRule>
    <cfRule type="expression" priority="317" stopIfTrue="1">
      <formula>($E138=0)</formula>
    </cfRule>
    <cfRule type="expression" dxfId="2553" priority="318" stopIfTrue="1">
      <formula>($E138=1)</formula>
    </cfRule>
  </conditionalFormatting>
  <conditionalFormatting sqref="N155:BP155">
    <cfRule type="expression" dxfId="2552" priority="313" stopIfTrue="1">
      <formula>N$4="sáb"</formula>
    </cfRule>
    <cfRule type="expression" dxfId="2551" priority="314" stopIfTrue="1">
      <formula>N$4="dom"</formula>
    </cfRule>
    <cfRule type="expression" dxfId="2550" priority="315" stopIfTrue="1">
      <formula>($E155=1)</formula>
    </cfRule>
  </conditionalFormatting>
  <conditionalFormatting sqref="BQ155 B155:C155">
    <cfRule type="cellIs" dxfId="2549" priority="312" stopIfTrue="1" operator="lessThan">
      <formula>0</formula>
    </cfRule>
  </conditionalFormatting>
  <conditionalFormatting sqref="G155:M155">
    <cfRule type="cellIs" dxfId="2548" priority="309" stopIfTrue="1" operator="lessThan">
      <formula>0</formula>
    </cfRule>
    <cfRule type="expression" priority="310" stopIfTrue="1">
      <formula>($E155=0)</formula>
    </cfRule>
    <cfRule type="expression" dxfId="2547" priority="311" stopIfTrue="1">
      <formula>($E155=1)</formula>
    </cfRule>
  </conditionalFormatting>
  <conditionalFormatting sqref="C155">
    <cfRule type="cellIs" dxfId="2546" priority="306" stopIfTrue="1" operator="lessThan">
      <formula>0</formula>
    </cfRule>
    <cfRule type="expression" priority="307" stopIfTrue="1">
      <formula>($E155=0)</formula>
    </cfRule>
    <cfRule type="expression" dxfId="2545" priority="308" stopIfTrue="1">
      <formula>($E155=1)</formula>
    </cfRule>
  </conditionalFormatting>
  <conditionalFormatting sqref="D155">
    <cfRule type="cellIs" dxfId="2544" priority="305" stopIfTrue="1" operator="lessThan">
      <formula>0</formula>
    </cfRule>
  </conditionalFormatting>
  <conditionalFormatting sqref="D155">
    <cfRule type="cellIs" dxfId="2543" priority="302" stopIfTrue="1" operator="lessThan">
      <formula>0</formula>
    </cfRule>
    <cfRule type="expression" priority="303" stopIfTrue="1">
      <formula>($E155=0)</formula>
    </cfRule>
    <cfRule type="expression" dxfId="2542" priority="304" stopIfTrue="1">
      <formula>($E155=1)</formula>
    </cfRule>
  </conditionalFormatting>
  <conditionalFormatting sqref="F155">
    <cfRule type="cellIs" dxfId="2541" priority="299" stopIfTrue="1" operator="lessThan">
      <formula>0</formula>
    </cfRule>
    <cfRule type="expression" priority="300" stopIfTrue="1">
      <formula>($E155=0)</formula>
    </cfRule>
    <cfRule type="expression" dxfId="2540" priority="301" stopIfTrue="1">
      <formula>($E155=1)</formula>
    </cfRule>
  </conditionalFormatting>
  <conditionalFormatting sqref="E155">
    <cfRule type="cellIs" dxfId="2539" priority="296" stopIfTrue="1" operator="lessThan">
      <formula>0</formula>
    </cfRule>
    <cfRule type="expression" priority="297" stopIfTrue="1">
      <formula>($E155=0)</formula>
    </cfRule>
    <cfRule type="expression" dxfId="2538" priority="298" stopIfTrue="1">
      <formula>($E155=1)</formula>
    </cfRule>
  </conditionalFormatting>
  <conditionalFormatting sqref="X8">
    <cfRule type="expression" dxfId="2537" priority="293" stopIfTrue="1">
      <formula>X$4="sáb"</formula>
    </cfRule>
    <cfRule type="expression" dxfId="2536" priority="294" stopIfTrue="1">
      <formula>X$4="dom"</formula>
    </cfRule>
    <cfRule type="expression" dxfId="2535" priority="295" stopIfTrue="1">
      <formula>($E8=1)</formula>
    </cfRule>
  </conditionalFormatting>
  <conditionalFormatting sqref="X54:AB54">
    <cfRule type="expression" dxfId="2534" priority="290" stopIfTrue="1">
      <formula>X$4="sáb"</formula>
    </cfRule>
    <cfRule type="expression" dxfId="2533" priority="291" stopIfTrue="1">
      <formula>X$4="dom"</formula>
    </cfRule>
    <cfRule type="expression" dxfId="2532" priority="292" stopIfTrue="1">
      <formula>($E54=1)</formula>
    </cfRule>
  </conditionalFormatting>
  <conditionalFormatting sqref="M102:BP102 A102:C102 A105:K105 A103 M104:BP105 N103:BP103 A104:C104 E104:K104 E102:J102">
    <cfRule type="expression" dxfId="2531" priority="281" stopIfTrue="1">
      <formula>A$4="sáb"</formula>
    </cfRule>
    <cfRule type="expression" dxfId="2530" priority="282" stopIfTrue="1">
      <formula>A$4="dom"</formula>
    </cfRule>
    <cfRule type="expression" dxfId="2529" priority="283" stopIfTrue="1">
      <formula>($E102=1)</formula>
    </cfRule>
  </conditionalFormatting>
  <conditionalFormatting sqref="M102 A102:C102 A103 A105:K105 M104:M105 A104:C104 E104:K104 E102:J102">
    <cfRule type="cellIs" dxfId="2528" priority="278" stopIfTrue="1" operator="lessThan">
      <formula>0</formula>
    </cfRule>
    <cfRule type="expression" priority="279" stopIfTrue="1">
      <formula>($E102=0)</formula>
    </cfRule>
    <cfRule type="expression" dxfId="2527" priority="280" stopIfTrue="1">
      <formula>($E102=1)</formula>
    </cfRule>
  </conditionalFormatting>
  <conditionalFormatting sqref="AT102:AT105">
    <cfRule type="expression" dxfId="2526" priority="276">
      <formula>AT$4="sáb"</formula>
    </cfRule>
    <cfRule type="expression" dxfId="2525" priority="277">
      <formula>($E102=1)</formula>
    </cfRule>
  </conditionalFormatting>
  <conditionalFormatting sqref="F102:J102 F104:J105">
    <cfRule type="cellIs" dxfId="2524" priority="275" operator="equal">
      <formula>"BRASIL"</formula>
    </cfRule>
  </conditionalFormatting>
  <conditionalFormatting sqref="BP102:BP105 BK102:BK105 BA102:BA105 AQ102:AQ105 AG102:AG105 W102:W105">
    <cfRule type="cellIs" dxfId="2523" priority="274" stopIfTrue="1" operator="lessThan">
      <formula>0</formula>
    </cfRule>
  </conditionalFormatting>
  <conditionalFormatting sqref="L104:L105">
    <cfRule type="expression" dxfId="2522" priority="271" stopIfTrue="1">
      <formula>L$4="sáb"</formula>
    </cfRule>
    <cfRule type="expression" dxfId="2521" priority="272" stopIfTrue="1">
      <formula>L$4="dom"</formula>
    </cfRule>
    <cfRule type="expression" dxfId="2520" priority="273" stopIfTrue="1">
      <formula>($E104=1)</formula>
    </cfRule>
  </conditionalFormatting>
  <conditionalFormatting sqref="L104:L105">
    <cfRule type="cellIs" dxfId="2519" priority="268" stopIfTrue="1" operator="lessThan">
      <formula>0</formula>
    </cfRule>
    <cfRule type="expression" priority="269" stopIfTrue="1">
      <formula>($E104=0)</formula>
    </cfRule>
    <cfRule type="expression" dxfId="2518" priority="270" stopIfTrue="1">
      <formula>($E104=1)</formula>
    </cfRule>
  </conditionalFormatting>
  <conditionalFormatting sqref="K102">
    <cfRule type="expression" dxfId="2517" priority="265" stopIfTrue="1">
      <formula>K$4="sáb"</formula>
    </cfRule>
    <cfRule type="expression" dxfId="2516" priority="266" stopIfTrue="1">
      <formula>K$4="dom"</formula>
    </cfRule>
    <cfRule type="expression" dxfId="2515" priority="267" stopIfTrue="1">
      <formula>($E102=1)</formula>
    </cfRule>
  </conditionalFormatting>
  <conditionalFormatting sqref="K102">
    <cfRule type="cellIs" dxfId="2514" priority="262" stopIfTrue="1" operator="lessThan">
      <formula>0</formula>
    </cfRule>
    <cfRule type="expression" priority="263" stopIfTrue="1">
      <formula>($E102=0)</formula>
    </cfRule>
    <cfRule type="expression" dxfId="2513" priority="264" stopIfTrue="1">
      <formula>($E102=1)</formula>
    </cfRule>
  </conditionalFormatting>
  <conditionalFormatting sqref="L102">
    <cfRule type="expression" dxfId="2512" priority="259" stopIfTrue="1">
      <formula>L$4="sáb"</formula>
    </cfRule>
    <cfRule type="expression" dxfId="2511" priority="260" stopIfTrue="1">
      <formula>L$4="dom"</formula>
    </cfRule>
    <cfRule type="expression" dxfId="2510" priority="261" stopIfTrue="1">
      <formula>($E102=1)</formula>
    </cfRule>
  </conditionalFormatting>
  <conditionalFormatting sqref="L102">
    <cfRule type="cellIs" dxfId="2509" priority="256" stopIfTrue="1" operator="lessThan">
      <formula>0</formula>
    </cfRule>
    <cfRule type="expression" priority="257" stopIfTrue="1">
      <formula>($E102=0)</formula>
    </cfRule>
    <cfRule type="expression" dxfId="2508" priority="258" stopIfTrue="1">
      <formula>($E102=1)</formula>
    </cfRule>
  </conditionalFormatting>
  <conditionalFormatting sqref="M103 B103:C103 E103:J103">
    <cfRule type="expression" dxfId="2507" priority="253" stopIfTrue="1">
      <formula>B$4="sáb"</formula>
    </cfRule>
    <cfRule type="expression" dxfId="2506" priority="254" stopIfTrue="1">
      <formula>B$4="dom"</formula>
    </cfRule>
    <cfRule type="expression" dxfId="2505" priority="255" stopIfTrue="1">
      <formula>($E103=1)</formula>
    </cfRule>
  </conditionalFormatting>
  <conditionalFormatting sqref="M103 B103:C103 E103:J103">
    <cfRule type="cellIs" dxfId="2504" priority="250" stopIfTrue="1" operator="lessThan">
      <formula>0</formula>
    </cfRule>
    <cfRule type="expression" priority="251" stopIfTrue="1">
      <formula>($E103=0)</formula>
    </cfRule>
    <cfRule type="expression" dxfId="2503" priority="252" stopIfTrue="1">
      <formula>($E103=1)</formula>
    </cfRule>
  </conditionalFormatting>
  <conditionalFormatting sqref="F103:J103">
    <cfRule type="cellIs" dxfId="2502" priority="249" operator="equal">
      <formula>"BRASIL"</formula>
    </cfRule>
  </conditionalFormatting>
  <conditionalFormatting sqref="K103">
    <cfRule type="expression" dxfId="2501" priority="246" stopIfTrue="1">
      <formula>K$4="sáb"</formula>
    </cfRule>
    <cfRule type="expression" dxfId="2500" priority="247" stopIfTrue="1">
      <formula>K$4="dom"</formula>
    </cfRule>
    <cfRule type="expression" dxfId="2499" priority="248" stopIfTrue="1">
      <formula>($E103=1)</formula>
    </cfRule>
  </conditionalFormatting>
  <conditionalFormatting sqref="K103">
    <cfRule type="cellIs" dxfId="2498" priority="243" stopIfTrue="1" operator="lessThan">
      <formula>0</formula>
    </cfRule>
    <cfRule type="expression" priority="244" stopIfTrue="1">
      <formula>($E103=0)</formula>
    </cfRule>
    <cfRule type="expression" dxfId="2497" priority="245" stopIfTrue="1">
      <formula>($E103=1)</formula>
    </cfRule>
  </conditionalFormatting>
  <conditionalFormatting sqref="L103">
    <cfRule type="expression" dxfId="2496" priority="240" stopIfTrue="1">
      <formula>L$4="sáb"</formula>
    </cfRule>
    <cfRule type="expression" dxfId="2495" priority="241" stopIfTrue="1">
      <formula>L$4="dom"</formula>
    </cfRule>
    <cfRule type="expression" dxfId="2494" priority="242" stopIfTrue="1">
      <formula>($E103=1)</formula>
    </cfRule>
  </conditionalFormatting>
  <conditionalFormatting sqref="L103">
    <cfRule type="cellIs" dxfId="2493" priority="237" stopIfTrue="1" operator="lessThan">
      <formula>0</formula>
    </cfRule>
    <cfRule type="expression" priority="238" stopIfTrue="1">
      <formula>($E103=0)</formula>
    </cfRule>
    <cfRule type="expression" dxfId="2492" priority="239" stopIfTrue="1">
      <formula>($E103=1)</formula>
    </cfRule>
  </conditionalFormatting>
  <conditionalFormatting sqref="B99:C99 E99:F99">
    <cfRule type="expression" dxfId="2491" priority="234" stopIfTrue="1">
      <formula>B$4="sáb"</formula>
    </cfRule>
    <cfRule type="expression" dxfId="2490" priority="235" stopIfTrue="1">
      <formula>B$4="dom"</formula>
    </cfRule>
    <cfRule type="expression" dxfId="2489" priority="236" stopIfTrue="1">
      <formula>($E99=1)</formula>
    </cfRule>
  </conditionalFormatting>
  <conditionalFormatting sqref="B99:C99 E99:F99">
    <cfRule type="cellIs" dxfId="2488" priority="231" stopIfTrue="1" operator="lessThan">
      <formula>0</formula>
    </cfRule>
    <cfRule type="expression" priority="232" stopIfTrue="1">
      <formula>($E99=0)</formula>
    </cfRule>
    <cfRule type="expression" dxfId="2487" priority="233" stopIfTrue="1">
      <formula>($E99=1)</formula>
    </cfRule>
  </conditionalFormatting>
  <conditionalFormatting sqref="F99">
    <cfRule type="cellIs" dxfId="2486" priority="230" operator="equal">
      <formula>"BRASIL"</formula>
    </cfRule>
  </conditionalFormatting>
  <conditionalFormatting sqref="M73:BP73 A73:K73">
    <cfRule type="expression" dxfId="2485" priority="227" stopIfTrue="1">
      <formula>A$4="sáb"</formula>
    </cfRule>
    <cfRule type="expression" dxfId="2484" priority="228" stopIfTrue="1">
      <formula>A$4="dom"</formula>
    </cfRule>
    <cfRule type="expression" dxfId="2483" priority="229" stopIfTrue="1">
      <formula>($E73=1)</formula>
    </cfRule>
  </conditionalFormatting>
  <conditionalFormatting sqref="M73 A73:K73">
    <cfRule type="cellIs" dxfId="2482" priority="224" stopIfTrue="1" operator="lessThan">
      <formula>0</formula>
    </cfRule>
    <cfRule type="expression" priority="225" stopIfTrue="1">
      <formula>($E73=0)</formula>
    </cfRule>
    <cfRule type="expression" dxfId="2481" priority="226" stopIfTrue="1">
      <formula>($E73=1)</formula>
    </cfRule>
  </conditionalFormatting>
  <conditionalFormatting sqref="AT73">
    <cfRule type="expression" dxfId="2480" priority="222">
      <formula>AT$4="sáb"</formula>
    </cfRule>
    <cfRule type="expression" dxfId="2479" priority="223">
      <formula>($E73=1)</formula>
    </cfRule>
  </conditionalFormatting>
  <conditionalFormatting sqref="F73:J73">
    <cfRule type="cellIs" dxfId="2478" priority="221" operator="equal">
      <formula>"BRASIL"</formula>
    </cfRule>
  </conditionalFormatting>
  <conditionalFormatting sqref="BP73 BK73 BA73 AQ73 AG73 W73">
    <cfRule type="cellIs" dxfId="2477" priority="220" stopIfTrue="1" operator="lessThan">
      <formula>0</formula>
    </cfRule>
  </conditionalFormatting>
  <conditionalFormatting sqref="L73">
    <cfRule type="expression" dxfId="2476" priority="217" stopIfTrue="1">
      <formula>L$4="sáb"</formula>
    </cfRule>
    <cfRule type="expression" dxfId="2475" priority="218" stopIfTrue="1">
      <formula>L$4="dom"</formula>
    </cfRule>
    <cfRule type="expression" dxfId="2474" priority="219" stopIfTrue="1">
      <formula>($E73=1)</formula>
    </cfRule>
  </conditionalFormatting>
  <conditionalFormatting sqref="L73">
    <cfRule type="cellIs" dxfId="2473" priority="214" stopIfTrue="1" operator="lessThan">
      <formula>0</formula>
    </cfRule>
    <cfRule type="expression" priority="215" stopIfTrue="1">
      <formula>($E73=0)</formula>
    </cfRule>
    <cfRule type="expression" dxfId="2472" priority="216" stopIfTrue="1">
      <formula>($E73=1)</formula>
    </cfRule>
  </conditionalFormatting>
  <conditionalFormatting sqref="D100:D101">
    <cfRule type="expression" dxfId="2471" priority="211" stopIfTrue="1">
      <formula>D$4="sáb"</formula>
    </cfRule>
    <cfRule type="expression" dxfId="2470" priority="212" stopIfTrue="1">
      <formula>D$4="dom"</formula>
    </cfRule>
    <cfRule type="expression" dxfId="2469" priority="213" stopIfTrue="1">
      <formula>($E100=1)</formula>
    </cfRule>
  </conditionalFormatting>
  <conditionalFormatting sqref="D100:D101">
    <cfRule type="cellIs" dxfId="2468" priority="208" stopIfTrue="1" operator="lessThan">
      <formula>0</formula>
    </cfRule>
    <cfRule type="expression" priority="209" stopIfTrue="1">
      <formula>($E100=0)</formula>
    </cfRule>
    <cfRule type="expression" dxfId="2467" priority="210" stopIfTrue="1">
      <formula>($E100=1)</formula>
    </cfRule>
  </conditionalFormatting>
  <conditionalFormatting sqref="D102 D104">
    <cfRule type="expression" dxfId="2466" priority="205" stopIfTrue="1">
      <formula>D$4="sáb"</formula>
    </cfRule>
    <cfRule type="expression" dxfId="2465" priority="206" stopIfTrue="1">
      <formula>D$4="dom"</formula>
    </cfRule>
    <cfRule type="expression" dxfId="2464" priority="207" stopIfTrue="1">
      <formula>($E102=1)</formula>
    </cfRule>
  </conditionalFormatting>
  <conditionalFormatting sqref="D102 D104">
    <cfRule type="cellIs" dxfId="2463" priority="202" stopIfTrue="1" operator="lessThan">
      <formula>0</formula>
    </cfRule>
    <cfRule type="expression" priority="203" stopIfTrue="1">
      <formula>($E102=0)</formula>
    </cfRule>
    <cfRule type="expression" dxfId="2462" priority="204" stopIfTrue="1">
      <formula>($E102=1)</formula>
    </cfRule>
  </conditionalFormatting>
  <conditionalFormatting sqref="D103">
    <cfRule type="expression" dxfId="2461" priority="199" stopIfTrue="1">
      <formula>D$4="sáb"</formula>
    </cfRule>
    <cfRule type="expression" dxfId="2460" priority="200" stopIfTrue="1">
      <formula>D$4="dom"</formula>
    </cfRule>
    <cfRule type="expression" dxfId="2459" priority="201" stopIfTrue="1">
      <formula>($E103=1)</formula>
    </cfRule>
  </conditionalFormatting>
  <conditionalFormatting sqref="D103">
    <cfRule type="cellIs" dxfId="2458" priority="196" stopIfTrue="1" operator="lessThan">
      <formula>0</formula>
    </cfRule>
    <cfRule type="expression" priority="197" stopIfTrue="1">
      <formula>($E103=0)</formula>
    </cfRule>
    <cfRule type="expression" dxfId="2457" priority="198" stopIfTrue="1">
      <formula>($E103=1)</formula>
    </cfRule>
  </conditionalFormatting>
  <conditionalFormatting sqref="D99">
    <cfRule type="expression" dxfId="2456" priority="193" stopIfTrue="1">
      <formula>D$4="sáb"</formula>
    </cfRule>
    <cfRule type="expression" dxfId="2455" priority="194" stopIfTrue="1">
      <formula>D$4="dom"</formula>
    </cfRule>
    <cfRule type="expression" dxfId="2454" priority="195" stopIfTrue="1">
      <formula>($E99=1)</formula>
    </cfRule>
  </conditionalFormatting>
  <conditionalFormatting sqref="D99">
    <cfRule type="cellIs" dxfId="2453" priority="190" stopIfTrue="1" operator="lessThan">
      <formula>0</formula>
    </cfRule>
    <cfRule type="expression" priority="191" stopIfTrue="1">
      <formula>($E99=0)</formula>
    </cfRule>
    <cfRule type="expression" dxfId="2452" priority="192" stopIfTrue="1">
      <formula>($E99=1)</formula>
    </cfRule>
  </conditionalFormatting>
  <conditionalFormatting sqref="B72:F72">
    <cfRule type="expression" dxfId="2451" priority="187" stopIfTrue="1">
      <formula>B$4="sáb"</formula>
    </cfRule>
    <cfRule type="expression" dxfId="2450" priority="188" stopIfTrue="1">
      <formula>B$4="dom"</formula>
    </cfRule>
    <cfRule type="expression" dxfId="2449" priority="189" stopIfTrue="1">
      <formula>($E72=1)</formula>
    </cfRule>
  </conditionalFormatting>
  <conditionalFormatting sqref="B72:F72">
    <cfRule type="cellIs" dxfId="2448" priority="184" stopIfTrue="1" operator="lessThan">
      <formula>0</formula>
    </cfRule>
    <cfRule type="expression" priority="185" stopIfTrue="1">
      <formula>($E72=0)</formula>
    </cfRule>
    <cfRule type="expression" dxfId="2447" priority="186" stopIfTrue="1">
      <formula>($E72=1)</formula>
    </cfRule>
  </conditionalFormatting>
  <conditionalFormatting sqref="F72">
    <cfRule type="cellIs" dxfId="2446" priority="183" operator="equal">
      <formula>"BRASIL"</formula>
    </cfRule>
  </conditionalFormatting>
  <conditionalFormatting sqref="C83:D83">
    <cfRule type="expression" dxfId="2445" priority="180" stopIfTrue="1">
      <formula>C$4="sáb"</formula>
    </cfRule>
    <cfRule type="expression" dxfId="2444" priority="181" stopIfTrue="1">
      <formula>C$4="dom"</formula>
    </cfRule>
    <cfRule type="expression" dxfId="2443" priority="182" stopIfTrue="1">
      <formula>($E83=1)</formula>
    </cfRule>
  </conditionalFormatting>
  <conditionalFormatting sqref="C83:D83">
    <cfRule type="cellIs" dxfId="2442" priority="177" stopIfTrue="1" operator="lessThan">
      <formula>0</formula>
    </cfRule>
    <cfRule type="expression" priority="178" stopIfTrue="1">
      <formula>($E83=0)</formula>
    </cfRule>
    <cfRule type="expression" dxfId="2441" priority="179" stopIfTrue="1">
      <formula>($E83=1)</formula>
    </cfRule>
  </conditionalFormatting>
  <conditionalFormatting sqref="C82:D82">
    <cfRule type="expression" dxfId="2440" priority="174" stopIfTrue="1">
      <formula>C$4="sáb"</formula>
    </cfRule>
    <cfRule type="expression" dxfId="2439" priority="175" stopIfTrue="1">
      <formula>C$4="dom"</formula>
    </cfRule>
    <cfRule type="expression" dxfId="2438" priority="176" stopIfTrue="1">
      <formula>($E82=1)</formula>
    </cfRule>
  </conditionalFormatting>
  <conditionalFormatting sqref="C82:D82">
    <cfRule type="cellIs" dxfId="2437" priority="171" stopIfTrue="1" operator="lessThan">
      <formula>0</formula>
    </cfRule>
    <cfRule type="expression" priority="172" stopIfTrue="1">
      <formula>($E82=0)</formula>
    </cfRule>
    <cfRule type="expression" dxfId="2436" priority="173" stopIfTrue="1">
      <formula>($E82=1)</formula>
    </cfRule>
  </conditionalFormatting>
  <conditionalFormatting sqref="L109">
    <cfRule type="expression" dxfId="2435" priority="168" stopIfTrue="1">
      <formula>L$4="sáb"</formula>
    </cfRule>
    <cfRule type="expression" dxfId="2434" priority="169" stopIfTrue="1">
      <formula>L$4="dom"</formula>
    </cfRule>
    <cfRule type="expression" dxfId="2433" priority="170" stopIfTrue="1">
      <formula>($E109=1)</formula>
    </cfRule>
  </conditionalFormatting>
  <conditionalFormatting sqref="L109">
    <cfRule type="cellIs" dxfId="2432" priority="165" stopIfTrue="1" operator="lessThan">
      <formula>0</formula>
    </cfRule>
    <cfRule type="expression" priority="166" stopIfTrue="1">
      <formula>($E109=0)</formula>
    </cfRule>
    <cfRule type="expression" dxfId="2431" priority="167" stopIfTrue="1">
      <formula>($E109=1)</formula>
    </cfRule>
  </conditionalFormatting>
  <conditionalFormatting sqref="A89:K89 M89:AS89 AU89:BP89">
    <cfRule type="expression" dxfId="2430" priority="162" stopIfTrue="1">
      <formula>A$4="sáb"</formula>
    </cfRule>
    <cfRule type="expression" dxfId="2429" priority="163" stopIfTrue="1">
      <formula>A$4="dom"</formula>
    </cfRule>
    <cfRule type="expression" dxfId="2428" priority="164" stopIfTrue="1">
      <formula>($E89=1)</formula>
    </cfRule>
  </conditionalFormatting>
  <conditionalFormatting sqref="A89:K89 M89">
    <cfRule type="cellIs" dxfId="2427" priority="159" stopIfTrue="1" operator="lessThan">
      <formula>0</formula>
    </cfRule>
    <cfRule type="expression" priority="160" stopIfTrue="1">
      <formula>($E89=0)</formula>
    </cfRule>
    <cfRule type="expression" dxfId="2426" priority="161" stopIfTrue="1">
      <formula>($E89=1)</formula>
    </cfRule>
  </conditionalFormatting>
  <conditionalFormatting sqref="F89:J89">
    <cfRule type="cellIs" dxfId="2425" priority="156" operator="equal">
      <formula>"BRASIL"</formula>
    </cfRule>
  </conditionalFormatting>
  <conditionalFormatting sqref="BP89 BK89 BA89 AQ89 AG89 W89">
    <cfRule type="cellIs" dxfId="2424" priority="155" stopIfTrue="1" operator="lessThan">
      <formula>0</formula>
    </cfRule>
  </conditionalFormatting>
  <conditionalFormatting sqref="L89">
    <cfRule type="expression" dxfId="2423" priority="152" stopIfTrue="1">
      <formula>L$4="sáb"</formula>
    </cfRule>
    <cfRule type="expression" dxfId="2422" priority="153" stopIfTrue="1">
      <formula>L$4="dom"</formula>
    </cfRule>
    <cfRule type="expression" dxfId="2421" priority="154" stopIfTrue="1">
      <formula>($E89=1)</formula>
    </cfRule>
  </conditionalFormatting>
  <conditionalFormatting sqref="L89">
    <cfRule type="cellIs" dxfId="2420" priority="149" stopIfTrue="1" operator="lessThan">
      <formula>0</formula>
    </cfRule>
    <cfRule type="expression" priority="150" stopIfTrue="1">
      <formula>($E89=0)</formula>
    </cfRule>
    <cfRule type="expression" dxfId="2419" priority="151" stopIfTrue="1">
      <formula>($E89=1)</formula>
    </cfRule>
  </conditionalFormatting>
  <conditionalFormatting sqref="A92:K92 M92:AS92 AU92:BP92">
    <cfRule type="expression" dxfId="2418" priority="146" stopIfTrue="1">
      <formula>A$4="sáb"</formula>
    </cfRule>
    <cfRule type="expression" dxfId="2417" priority="147" stopIfTrue="1">
      <formula>A$4="dom"</formula>
    </cfRule>
    <cfRule type="expression" dxfId="2416" priority="148" stopIfTrue="1">
      <formula>($E92=1)</formula>
    </cfRule>
  </conditionalFormatting>
  <conditionalFormatting sqref="A92:K92 M92">
    <cfRule type="cellIs" dxfId="2415" priority="143" stopIfTrue="1" operator="lessThan">
      <formula>0</formula>
    </cfRule>
    <cfRule type="expression" priority="144" stopIfTrue="1">
      <formula>($E92=0)</formula>
    </cfRule>
    <cfRule type="expression" dxfId="2414" priority="145" stopIfTrue="1">
      <formula>($E92=1)</formula>
    </cfRule>
  </conditionalFormatting>
  <conditionalFormatting sqref="F92:J92">
    <cfRule type="cellIs" dxfId="2413" priority="140" operator="equal">
      <formula>"BRASIL"</formula>
    </cfRule>
  </conditionalFormatting>
  <conditionalFormatting sqref="BP92 BK92 BA92 AQ92 AG92 W92">
    <cfRule type="cellIs" dxfId="2412" priority="139" stopIfTrue="1" operator="lessThan">
      <formula>0</formula>
    </cfRule>
  </conditionalFormatting>
  <conditionalFormatting sqref="L92">
    <cfRule type="expression" dxfId="2411" priority="136" stopIfTrue="1">
      <formula>L$4="sáb"</formula>
    </cfRule>
    <cfRule type="expression" dxfId="2410" priority="137" stopIfTrue="1">
      <formula>L$4="dom"</formula>
    </cfRule>
    <cfRule type="expression" dxfId="2409" priority="138" stopIfTrue="1">
      <formula>($E92=1)</formula>
    </cfRule>
  </conditionalFormatting>
  <conditionalFormatting sqref="L92">
    <cfRule type="cellIs" dxfId="2408" priority="133" stopIfTrue="1" operator="lessThan">
      <formula>0</formula>
    </cfRule>
    <cfRule type="expression" priority="134" stopIfTrue="1">
      <formula>($E92=0)</formula>
    </cfRule>
    <cfRule type="expression" dxfId="2407" priority="135" stopIfTrue="1">
      <formula>($E92=1)</formula>
    </cfRule>
  </conditionalFormatting>
  <conditionalFormatting sqref="A91:K91 M91:AS91 AU91:BP91">
    <cfRule type="expression" dxfId="2406" priority="130" stopIfTrue="1">
      <formula>A$4="sáb"</formula>
    </cfRule>
    <cfRule type="expression" dxfId="2405" priority="131" stopIfTrue="1">
      <formula>A$4="dom"</formula>
    </cfRule>
    <cfRule type="expression" dxfId="2404" priority="132" stopIfTrue="1">
      <formula>($E91=1)</formula>
    </cfRule>
  </conditionalFormatting>
  <conditionalFormatting sqref="A91:K91 M91">
    <cfRule type="cellIs" dxfId="2403" priority="127" stopIfTrue="1" operator="lessThan">
      <formula>0</formula>
    </cfRule>
    <cfRule type="expression" priority="128" stopIfTrue="1">
      <formula>($E91=0)</formula>
    </cfRule>
    <cfRule type="expression" dxfId="2402" priority="129" stopIfTrue="1">
      <formula>($E91=1)</formula>
    </cfRule>
  </conditionalFormatting>
  <conditionalFormatting sqref="F91:J91">
    <cfRule type="cellIs" dxfId="2401" priority="124" operator="equal">
      <formula>"BRASIL"</formula>
    </cfRule>
  </conditionalFormatting>
  <conditionalFormatting sqref="BP91 BK91 BA91 AQ91 AG91 W91">
    <cfRule type="cellIs" dxfId="2400" priority="123" stopIfTrue="1" operator="lessThan">
      <formula>0</formula>
    </cfRule>
  </conditionalFormatting>
  <conditionalFormatting sqref="L91">
    <cfRule type="expression" dxfId="2399" priority="120" stopIfTrue="1">
      <formula>L$4="sáb"</formula>
    </cfRule>
    <cfRule type="expression" dxfId="2398" priority="121" stopIfTrue="1">
      <formula>L$4="dom"</formula>
    </cfRule>
    <cfRule type="expression" dxfId="2397" priority="122" stopIfTrue="1">
      <formula>($E91=1)</formula>
    </cfRule>
  </conditionalFormatting>
  <conditionalFormatting sqref="L91">
    <cfRule type="cellIs" dxfId="2396" priority="117" stopIfTrue="1" operator="lessThan">
      <formula>0</formula>
    </cfRule>
    <cfRule type="expression" priority="118" stopIfTrue="1">
      <formula>($E91=0)</formula>
    </cfRule>
    <cfRule type="expression" dxfId="2395" priority="119" stopIfTrue="1">
      <formula>($E91=1)</formula>
    </cfRule>
  </conditionalFormatting>
  <conditionalFormatting sqref="A94:K94 M94:AS94 AU94:BP94">
    <cfRule type="expression" dxfId="2394" priority="114" stopIfTrue="1">
      <formula>A$4="sáb"</formula>
    </cfRule>
    <cfRule type="expression" dxfId="2393" priority="115" stopIfTrue="1">
      <formula>A$4="dom"</formula>
    </cfRule>
    <cfRule type="expression" dxfId="2392" priority="116" stopIfTrue="1">
      <formula>($E94=1)</formula>
    </cfRule>
  </conditionalFormatting>
  <conditionalFormatting sqref="A94:K94 M94">
    <cfRule type="cellIs" dxfId="2391" priority="111" stopIfTrue="1" operator="lessThan">
      <formula>0</formula>
    </cfRule>
    <cfRule type="expression" priority="112" stopIfTrue="1">
      <formula>($E94=0)</formula>
    </cfRule>
    <cfRule type="expression" dxfId="2390" priority="113" stopIfTrue="1">
      <formula>($E94=1)</formula>
    </cfRule>
  </conditionalFormatting>
  <conditionalFormatting sqref="F94:J94">
    <cfRule type="cellIs" dxfId="2389" priority="108" operator="equal">
      <formula>"BRASIL"</formula>
    </cfRule>
  </conditionalFormatting>
  <conditionalFormatting sqref="BP94 BK94 BA94 AQ94 AG94 W94">
    <cfRule type="cellIs" dxfId="2388" priority="107" stopIfTrue="1" operator="lessThan">
      <formula>0</formula>
    </cfRule>
  </conditionalFormatting>
  <conditionalFormatting sqref="L94">
    <cfRule type="expression" dxfId="2387" priority="104" stopIfTrue="1">
      <formula>L$4="sáb"</formula>
    </cfRule>
    <cfRule type="expression" dxfId="2386" priority="105" stopIfTrue="1">
      <formula>L$4="dom"</formula>
    </cfRule>
    <cfRule type="expression" dxfId="2385" priority="106" stopIfTrue="1">
      <formula>($E94=1)</formula>
    </cfRule>
  </conditionalFormatting>
  <conditionalFormatting sqref="L94">
    <cfRule type="cellIs" dxfId="2384" priority="101" stopIfTrue="1" operator="lessThan">
      <formula>0</formula>
    </cfRule>
    <cfRule type="expression" priority="102" stopIfTrue="1">
      <formula>($E94=0)</formula>
    </cfRule>
    <cfRule type="expression" dxfId="2383" priority="103" stopIfTrue="1">
      <formula>($E94=1)</formula>
    </cfRule>
  </conditionalFormatting>
  <conditionalFormatting sqref="A93:K93 M93:AS93 AU93:BP93">
    <cfRule type="expression" dxfId="2382" priority="98" stopIfTrue="1">
      <formula>A$4="sáb"</formula>
    </cfRule>
    <cfRule type="expression" dxfId="2381" priority="99" stopIfTrue="1">
      <formula>A$4="dom"</formula>
    </cfRule>
    <cfRule type="expression" dxfId="2380" priority="100" stopIfTrue="1">
      <formula>($E93=1)</formula>
    </cfRule>
  </conditionalFormatting>
  <conditionalFormatting sqref="A93:K93 M93">
    <cfRule type="cellIs" dxfId="2379" priority="95" stopIfTrue="1" operator="lessThan">
      <formula>0</formula>
    </cfRule>
    <cfRule type="expression" priority="96" stopIfTrue="1">
      <formula>($E93=0)</formula>
    </cfRule>
    <cfRule type="expression" dxfId="2378" priority="97" stopIfTrue="1">
      <formula>($E93=1)</formula>
    </cfRule>
  </conditionalFormatting>
  <conditionalFormatting sqref="F93:J93">
    <cfRule type="cellIs" dxfId="2377" priority="92" operator="equal">
      <formula>"BRASIL"</formula>
    </cfRule>
  </conditionalFormatting>
  <conditionalFormatting sqref="BP93 BK93 BA93 AQ93 AG93 W93">
    <cfRule type="cellIs" dxfId="2376" priority="91" stopIfTrue="1" operator="lessThan">
      <formula>0</formula>
    </cfRule>
  </conditionalFormatting>
  <conditionalFormatting sqref="L93">
    <cfRule type="expression" dxfId="2375" priority="88" stopIfTrue="1">
      <formula>L$4="sáb"</formula>
    </cfRule>
    <cfRule type="expression" dxfId="2374" priority="89" stopIfTrue="1">
      <formula>L$4="dom"</formula>
    </cfRule>
    <cfRule type="expression" dxfId="2373" priority="90" stopIfTrue="1">
      <formula>($E93=1)</formula>
    </cfRule>
  </conditionalFormatting>
  <conditionalFormatting sqref="L93">
    <cfRule type="cellIs" dxfId="2372" priority="85" stopIfTrue="1" operator="lessThan">
      <formula>0</formula>
    </cfRule>
    <cfRule type="expression" priority="86" stopIfTrue="1">
      <formula>($E93=0)</formula>
    </cfRule>
    <cfRule type="expression" dxfId="2371" priority="87" stopIfTrue="1">
      <formula>($E93=1)</formula>
    </cfRule>
  </conditionalFormatting>
  <conditionalFormatting sqref="A97:C97 M97:AS97 E97:K97 AU97:BP97">
    <cfRule type="expression" dxfId="2370" priority="82" stopIfTrue="1">
      <formula>A$4="sáb"</formula>
    </cfRule>
    <cfRule type="expression" dxfId="2369" priority="83" stopIfTrue="1">
      <formula>A$4="dom"</formula>
    </cfRule>
    <cfRule type="expression" dxfId="2368" priority="84" stopIfTrue="1">
      <formula>($E97=1)</formula>
    </cfRule>
  </conditionalFormatting>
  <conditionalFormatting sqref="A97:C97 M97 E97:K97">
    <cfRule type="cellIs" dxfId="2367" priority="79" stopIfTrue="1" operator="lessThan">
      <formula>0</formula>
    </cfRule>
    <cfRule type="expression" priority="80" stopIfTrue="1">
      <formula>($E97=0)</formula>
    </cfRule>
    <cfRule type="expression" dxfId="2366" priority="81" stopIfTrue="1">
      <formula>($E97=1)</formula>
    </cfRule>
  </conditionalFormatting>
  <conditionalFormatting sqref="F97:J97">
    <cfRule type="cellIs" dxfId="2365" priority="76" operator="equal">
      <formula>"BRASIL"</formula>
    </cfRule>
  </conditionalFormatting>
  <conditionalFormatting sqref="BP97 BK97 BA97 AQ97 AG97 W97">
    <cfRule type="cellIs" dxfId="2364" priority="75" stopIfTrue="1" operator="lessThan">
      <formula>0</formula>
    </cfRule>
  </conditionalFormatting>
  <conditionalFormatting sqref="L97">
    <cfRule type="expression" dxfId="2363" priority="72" stopIfTrue="1">
      <formula>L$4="sáb"</formula>
    </cfRule>
    <cfRule type="expression" dxfId="2362" priority="73" stopIfTrue="1">
      <formula>L$4="dom"</formula>
    </cfRule>
    <cfRule type="expression" dxfId="2361" priority="74" stopIfTrue="1">
      <formula>($E97=1)</formula>
    </cfRule>
  </conditionalFormatting>
  <conditionalFormatting sqref="L97">
    <cfRule type="cellIs" dxfId="2360" priority="69" stopIfTrue="1" operator="lessThan">
      <formula>0</formula>
    </cfRule>
    <cfRule type="expression" priority="70" stopIfTrue="1">
      <formula>($E97=0)</formula>
    </cfRule>
    <cfRule type="expression" dxfId="2359" priority="71" stopIfTrue="1">
      <formula>($E97=1)</formula>
    </cfRule>
  </conditionalFormatting>
  <conditionalFormatting sqref="A95:K95 M95:AS95 AU95:BP95">
    <cfRule type="expression" dxfId="2358" priority="66" stopIfTrue="1">
      <formula>A$4="sáb"</formula>
    </cfRule>
    <cfRule type="expression" dxfId="2357" priority="67" stopIfTrue="1">
      <formula>A$4="dom"</formula>
    </cfRule>
    <cfRule type="expression" dxfId="2356" priority="68" stopIfTrue="1">
      <formula>($E95=1)</formula>
    </cfRule>
  </conditionalFormatting>
  <conditionalFormatting sqref="A95:K95 M95">
    <cfRule type="cellIs" dxfId="2355" priority="63" stopIfTrue="1" operator="lessThan">
      <formula>0</formula>
    </cfRule>
    <cfRule type="expression" priority="64" stopIfTrue="1">
      <formula>($E95=0)</formula>
    </cfRule>
    <cfRule type="expression" dxfId="2354" priority="65" stopIfTrue="1">
      <formula>($E95=1)</formula>
    </cfRule>
  </conditionalFormatting>
  <conditionalFormatting sqref="F95:J95">
    <cfRule type="cellIs" dxfId="2353" priority="60" operator="equal">
      <formula>"BRASIL"</formula>
    </cfRule>
  </conditionalFormatting>
  <conditionalFormatting sqref="BP95 BK95 BA95 AQ95 AG95 W95">
    <cfRule type="cellIs" dxfId="2352" priority="59" stopIfTrue="1" operator="lessThan">
      <formula>0</formula>
    </cfRule>
  </conditionalFormatting>
  <conditionalFormatting sqref="L95">
    <cfRule type="expression" dxfId="2351" priority="56" stopIfTrue="1">
      <formula>L$4="sáb"</formula>
    </cfRule>
    <cfRule type="expression" dxfId="2350" priority="57" stopIfTrue="1">
      <formula>L$4="dom"</formula>
    </cfRule>
    <cfRule type="expression" dxfId="2349" priority="58" stopIfTrue="1">
      <formula>($E95=1)</formula>
    </cfRule>
  </conditionalFormatting>
  <conditionalFormatting sqref="L95">
    <cfRule type="cellIs" dxfId="2348" priority="53" stopIfTrue="1" operator="lessThan">
      <formula>0</formula>
    </cfRule>
    <cfRule type="expression" priority="54" stopIfTrue="1">
      <formula>($E95=0)</formula>
    </cfRule>
    <cfRule type="expression" dxfId="2347" priority="55" stopIfTrue="1">
      <formula>($E95=1)</formula>
    </cfRule>
  </conditionalFormatting>
  <conditionalFormatting sqref="A96:C96 M96:AS96 E96:K96 AU96:BP96">
    <cfRule type="expression" dxfId="2346" priority="50" stopIfTrue="1">
      <formula>A$4="sáb"</formula>
    </cfRule>
    <cfRule type="expression" dxfId="2345" priority="51" stopIfTrue="1">
      <formula>A$4="dom"</formula>
    </cfRule>
    <cfRule type="expression" dxfId="2344" priority="52" stopIfTrue="1">
      <formula>($E96=1)</formula>
    </cfRule>
  </conditionalFormatting>
  <conditionalFormatting sqref="A96:C96 M96 E96:K96">
    <cfRule type="cellIs" dxfId="2343" priority="47" stopIfTrue="1" operator="lessThan">
      <formula>0</formula>
    </cfRule>
    <cfRule type="expression" priority="48" stopIfTrue="1">
      <formula>($E96=0)</formula>
    </cfRule>
    <cfRule type="expression" dxfId="2342" priority="49" stopIfTrue="1">
      <formula>($E96=1)</formula>
    </cfRule>
  </conditionalFormatting>
  <conditionalFormatting sqref="F96:J96">
    <cfRule type="cellIs" dxfId="2341" priority="44" operator="equal">
      <formula>"BRASIL"</formula>
    </cfRule>
  </conditionalFormatting>
  <conditionalFormatting sqref="BP96 BK96 BA96 AQ96 AG96 W96">
    <cfRule type="cellIs" dxfId="2340" priority="43" stopIfTrue="1" operator="lessThan">
      <formula>0</formula>
    </cfRule>
  </conditionalFormatting>
  <conditionalFormatting sqref="L96">
    <cfRule type="expression" dxfId="2339" priority="40" stopIfTrue="1">
      <formula>L$4="sáb"</formula>
    </cfRule>
    <cfRule type="expression" dxfId="2338" priority="41" stopIfTrue="1">
      <formula>L$4="dom"</formula>
    </cfRule>
    <cfRule type="expression" dxfId="2337" priority="42" stopIfTrue="1">
      <formula>($E96=1)</formula>
    </cfRule>
  </conditionalFormatting>
  <conditionalFormatting sqref="L96">
    <cfRule type="cellIs" dxfId="2336" priority="37" stopIfTrue="1" operator="lessThan">
      <formula>0</formula>
    </cfRule>
    <cfRule type="expression" priority="38" stopIfTrue="1">
      <formula>($E96=0)</formula>
    </cfRule>
    <cfRule type="expression" dxfId="2335" priority="39" stopIfTrue="1">
      <formula>($E96=1)</formula>
    </cfRule>
  </conditionalFormatting>
  <conditionalFormatting sqref="D97">
    <cfRule type="expression" dxfId="2334" priority="34" stopIfTrue="1">
      <formula>D$4="sáb"</formula>
    </cfRule>
    <cfRule type="expression" dxfId="2333" priority="35" stopIfTrue="1">
      <formula>D$4="dom"</formula>
    </cfRule>
    <cfRule type="expression" dxfId="2332" priority="36" stopIfTrue="1">
      <formula>($E97=1)</formula>
    </cfRule>
  </conditionalFormatting>
  <conditionalFormatting sqref="D97">
    <cfRule type="cellIs" dxfId="2331" priority="31" stopIfTrue="1" operator="lessThan">
      <formula>0</formula>
    </cfRule>
    <cfRule type="expression" priority="32" stopIfTrue="1">
      <formula>($E97=0)</formula>
    </cfRule>
    <cfRule type="expression" dxfId="2330" priority="33" stopIfTrue="1">
      <formula>($E97=1)</formula>
    </cfRule>
  </conditionalFormatting>
  <conditionalFormatting sqref="D96">
    <cfRule type="expression" dxfId="2329" priority="28" stopIfTrue="1">
      <formula>D$4="sáb"</formula>
    </cfRule>
    <cfRule type="expression" dxfId="2328" priority="29" stopIfTrue="1">
      <formula>D$4="dom"</formula>
    </cfRule>
    <cfRule type="expression" dxfId="2327" priority="30" stopIfTrue="1">
      <formula>($E96=1)</formula>
    </cfRule>
  </conditionalFormatting>
  <conditionalFormatting sqref="D96">
    <cfRule type="cellIs" dxfId="2326" priority="25" stopIfTrue="1" operator="lessThan">
      <formula>0</formula>
    </cfRule>
    <cfRule type="expression" priority="26" stopIfTrue="1">
      <formula>($E96=0)</formula>
    </cfRule>
    <cfRule type="expression" dxfId="2325" priority="27" stopIfTrue="1">
      <formula>($E96=1)</formula>
    </cfRule>
  </conditionalFormatting>
  <conditionalFormatting sqref="C101">
    <cfRule type="expression" dxfId="2324" priority="22" stopIfTrue="1">
      <formula>C$4="sáb"</formula>
    </cfRule>
    <cfRule type="expression" dxfId="2323" priority="23" stopIfTrue="1">
      <formula>C$4="dom"</formula>
    </cfRule>
    <cfRule type="expression" dxfId="2322" priority="24" stopIfTrue="1">
      <formula>($E101=1)</formula>
    </cfRule>
  </conditionalFormatting>
  <conditionalFormatting sqref="C101">
    <cfRule type="cellIs" dxfId="2321" priority="19" stopIfTrue="1" operator="lessThan">
      <formula>0</formula>
    </cfRule>
    <cfRule type="expression" priority="20" stopIfTrue="1">
      <formula>($E101=0)</formula>
    </cfRule>
    <cfRule type="expression" dxfId="2320" priority="21" stopIfTrue="1">
      <formula>($E101=1)</formula>
    </cfRule>
  </conditionalFormatting>
  <conditionalFormatting sqref="B100">
    <cfRule type="expression" dxfId="2319" priority="16" stopIfTrue="1">
      <formula>B$4="sáb"</formula>
    </cfRule>
    <cfRule type="expression" dxfId="2318" priority="17" stopIfTrue="1">
      <formula>B$4="dom"</formula>
    </cfRule>
    <cfRule type="expression" dxfId="2317" priority="18" stopIfTrue="1">
      <formula>($E100=1)</formula>
    </cfRule>
  </conditionalFormatting>
  <conditionalFormatting sqref="B100">
    <cfRule type="cellIs" dxfId="2316" priority="13" stopIfTrue="1" operator="lessThan">
      <formula>0</formula>
    </cfRule>
    <cfRule type="expression" priority="14" stopIfTrue="1">
      <formula>($E100=0)</formula>
    </cfRule>
    <cfRule type="expression" dxfId="2315" priority="15" stopIfTrue="1">
      <formula>($E100=1)</formula>
    </cfRule>
  </conditionalFormatting>
  <conditionalFormatting sqref="L80">
    <cfRule type="expression" dxfId="2314" priority="10" stopIfTrue="1">
      <formula>L$4="sáb"</formula>
    </cfRule>
    <cfRule type="expression" dxfId="2313" priority="11" stopIfTrue="1">
      <formula>L$4="dom"</formula>
    </cfRule>
    <cfRule type="expression" dxfId="2312" priority="12" stopIfTrue="1">
      <formula>($E80=1)</formula>
    </cfRule>
  </conditionalFormatting>
  <conditionalFormatting sqref="L80">
    <cfRule type="cellIs" dxfId="2311" priority="7" stopIfTrue="1" operator="lessThan">
      <formula>0</formula>
    </cfRule>
    <cfRule type="expression" priority="8" stopIfTrue="1">
      <formula>($E80=0)</formula>
    </cfRule>
    <cfRule type="expression" dxfId="2310" priority="9" stopIfTrue="1">
      <formula>($E80=1)</formula>
    </cfRule>
  </conditionalFormatting>
  <conditionalFormatting sqref="L81">
    <cfRule type="expression" dxfId="2309" priority="4" stopIfTrue="1">
      <formula>L$4="sáb"</formula>
    </cfRule>
    <cfRule type="expression" dxfId="2308" priority="5" stopIfTrue="1">
      <formula>L$4="dom"</formula>
    </cfRule>
    <cfRule type="expression" dxfId="2307" priority="6" stopIfTrue="1">
      <formula>($E81=1)</formula>
    </cfRule>
  </conditionalFormatting>
  <conditionalFormatting sqref="L81">
    <cfRule type="cellIs" dxfId="2306" priority="1" stopIfTrue="1" operator="lessThan">
      <formula>0</formula>
    </cfRule>
    <cfRule type="expression" priority="2" stopIfTrue="1">
      <formula>($E81=0)</formula>
    </cfRule>
    <cfRule type="expression" dxfId="2305" priority="3" stopIfTrue="1">
      <formula>($E81=1)</formula>
    </cfRule>
  </conditionalFormatting>
  <dataValidations disablePrompts="1" count="1">
    <dataValidation type="list" allowBlank="1" showInputMessage="1" showErrorMessage="1" sqref="M2:M3">
      <formula1>"CT,CI,SC,AM"</formula1>
    </dataValidation>
  </dataValidations>
  <printOptions horizontalCentered="1"/>
  <pageMargins left="0.19685039370078741" right="0.19685039370078741" top="0.19685039370078741" bottom="0.19685039370078741" header="0.31496062992125984" footer="0.31496062992125984"/>
  <pageSetup paperSize="9" scale="38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indexed="40"/>
    <pageSetUpPr fitToPage="1"/>
  </sheetPr>
  <dimension ref="A1:CC293"/>
  <sheetViews>
    <sheetView showGridLines="0" showZeros="0" zoomScale="70" zoomScaleNormal="70" zoomScaleSheetLayoutView="75" workbookViewId="0">
      <pane xSplit="13" ySplit="6" topLeftCell="N35" activePane="bottomRight" state="frozen"/>
      <selection activeCell="AV91" sqref="AV91"/>
      <selection pane="topRight" activeCell="AV91" sqref="AV91"/>
      <selection pane="bottomLeft" activeCell="AV91" sqref="AV91"/>
      <selection pane="bottomRight" activeCell="C51" sqref="C51"/>
    </sheetView>
  </sheetViews>
  <sheetFormatPr defaultColWidth="9.109375" defaultRowHeight="15.75" customHeight="1" zeroHeight="1" outlineLevelRow="1" outlineLevelCol="1" x14ac:dyDescent="0.3"/>
  <cols>
    <col min="1" max="1" width="14.6640625" style="64" hidden="1" customWidth="1" outlineLevel="1"/>
    <col min="2" max="2" width="11.44140625" style="65" bestFit="1" customWidth="1" collapsed="1"/>
    <col min="3" max="3" width="17.88671875" style="11" customWidth="1"/>
    <col min="4" max="4" width="18.33203125" style="66" hidden="1" customWidth="1" outlineLevel="1"/>
    <col min="5" max="5" width="11.6640625" style="66" hidden="1" customWidth="1" outlineLevel="1"/>
    <col min="6" max="6" width="11.88671875" style="66" customWidth="1" collapsed="1"/>
    <col min="7" max="7" width="10.6640625" style="68" hidden="1" customWidth="1"/>
    <col min="8" max="9" width="10.6640625" style="66" hidden="1" customWidth="1"/>
    <col min="10" max="10" width="10.33203125" style="66" hidden="1" customWidth="1" outlineLevel="1"/>
    <col min="11" max="11" width="10.6640625" style="66" customWidth="1" collapsed="1"/>
    <col min="12" max="12" width="13.109375" style="66" bestFit="1" customWidth="1"/>
    <col min="13" max="13" width="10.6640625" style="66" customWidth="1"/>
    <col min="14" max="17" width="10.109375" style="66" hidden="1" customWidth="1" outlineLevel="1"/>
    <col min="18" max="18" width="10.109375" style="66" customWidth="1" collapsed="1"/>
    <col min="19" max="20" width="10.109375" style="66" customWidth="1"/>
    <col min="21" max="23" width="10.109375" style="68" hidden="1" customWidth="1" outlineLevel="1"/>
    <col min="24" max="24" width="10.109375" style="66" customWidth="1" collapsed="1"/>
    <col min="25" max="30" width="10.109375" style="66" customWidth="1"/>
    <col min="31" max="33" width="10.109375" style="68" hidden="1" customWidth="1" outlineLevel="1"/>
    <col min="34" max="34" width="10.109375" style="66" customWidth="1" collapsed="1"/>
    <col min="35" max="40" width="10.109375" style="66" customWidth="1"/>
    <col min="41" max="43" width="10.109375" style="68" hidden="1" customWidth="1" outlineLevel="1"/>
    <col min="44" max="44" width="10.109375" style="66" customWidth="1" collapsed="1"/>
    <col min="45" max="50" width="10.109375" style="66" customWidth="1"/>
    <col min="51" max="53" width="10.109375" style="68" hidden="1" customWidth="1" outlineLevel="1"/>
    <col min="54" max="54" width="10.109375" style="66" customWidth="1" collapsed="1"/>
    <col min="55" max="60" width="10.109375" style="66" customWidth="1"/>
    <col min="61" max="65" width="10.109375" style="66" hidden="1" customWidth="1" outlineLevel="1"/>
    <col min="66" max="68" width="10.109375" style="68" hidden="1" customWidth="1" outlineLevel="1"/>
    <col min="69" max="69" width="13" style="11" customWidth="1" collapsed="1"/>
    <col min="70" max="72" width="9.109375" style="505" hidden="1" customWidth="1" outlineLevel="1"/>
    <col min="73" max="73" width="8.44140625" style="11" customWidth="1" collapsed="1"/>
    <col min="74" max="80" width="9.109375" style="11" hidden="1" customWidth="1" outlineLevel="1"/>
    <col min="81" max="81" width="9.109375" style="11" collapsed="1"/>
    <col min="82" max="16384" width="9.109375" style="11"/>
  </cols>
  <sheetData>
    <row r="1" spans="1:80" ht="23.25" customHeight="1" x14ac:dyDescent="0.3">
      <c r="A1" s="10"/>
      <c r="B1" s="227"/>
      <c r="C1" s="1701" t="str">
        <f>TRANSPOSE(RESUMO!A1)</f>
        <v>FSC DEZEMBRO 08 - 09/11 - ANALISE</v>
      </c>
      <c r="D1" s="1702"/>
      <c r="E1" s="1702"/>
      <c r="F1" s="1702"/>
      <c r="G1" s="1702"/>
      <c r="H1" s="1702"/>
      <c r="I1" s="1702"/>
      <c r="J1" s="1702"/>
      <c r="K1" s="1702"/>
      <c r="L1" s="1702"/>
      <c r="M1" s="97"/>
      <c r="N1" s="97"/>
      <c r="O1" s="97"/>
      <c r="P1" s="97"/>
      <c r="Q1" s="230"/>
      <c r="R1" s="230"/>
      <c r="S1" s="230"/>
      <c r="T1" s="230"/>
      <c r="U1" s="237">
        <f>'LINHA 1'!U1</f>
        <v>152</v>
      </c>
      <c r="V1" s="228" t="s">
        <v>13</v>
      </c>
      <c r="W1" s="229"/>
      <c r="X1" s="265" t="s">
        <v>11</v>
      </c>
      <c r="Y1" s="210">
        <f>ROUND(VLOOKUP(V1,[1]Anual!$B$200:$FD$300,U1,0),0)</f>
        <v>33055</v>
      </c>
      <c r="Z1" s="1707">
        <f>SUM(Y1:Y2)</f>
        <v>33364</v>
      </c>
      <c r="AA1" s="1707"/>
      <c r="AB1" s="210">
        <f>ROUND(SUMIF($F$7:$F$54,"BRASIL",L7:L54),0)</f>
        <v>33055</v>
      </c>
      <c r="AC1" s="211">
        <f>AB1-Y1</f>
        <v>0</v>
      </c>
      <c r="AD1" s="266" t="str">
        <f>IF(AC1=0,"ok","erro")</f>
        <v>ok</v>
      </c>
      <c r="AE1" s="229"/>
      <c r="AF1" s="229"/>
      <c r="AG1" s="229"/>
      <c r="AH1" s="230"/>
      <c r="AI1" s="1699" t="s">
        <v>94</v>
      </c>
      <c r="AJ1" s="1699"/>
      <c r="AK1" s="1699"/>
      <c r="AL1" s="1699"/>
      <c r="AM1" s="1699"/>
      <c r="AN1" s="1699"/>
      <c r="AO1" s="1699"/>
      <c r="AP1" s="1699"/>
      <c r="AQ1" s="1699"/>
      <c r="AR1" s="97"/>
      <c r="AS1" s="97"/>
      <c r="AT1" s="97"/>
      <c r="AU1" s="97"/>
      <c r="AV1" s="97"/>
      <c r="AW1" s="97"/>
      <c r="AX1" s="97"/>
      <c r="AY1" s="231"/>
      <c r="AZ1" s="231"/>
      <c r="BA1" s="231"/>
      <c r="BB1" s="1713">
        <f>SUM(BQ7:BQ54)</f>
        <v>33455</v>
      </c>
      <c r="BC1" s="1713"/>
      <c r="BD1" s="1713"/>
      <c r="BE1" s="1713"/>
      <c r="BF1" s="1713"/>
      <c r="BG1" s="1713"/>
      <c r="BH1" s="1713"/>
      <c r="BI1" s="1713"/>
      <c r="BJ1" s="1713"/>
      <c r="BK1" s="1713"/>
      <c r="BL1" s="1713"/>
      <c r="BM1" s="1713"/>
      <c r="BN1" s="1713"/>
      <c r="BO1" s="1713"/>
      <c r="BP1" s="1713"/>
      <c r="BQ1" s="1714"/>
    </row>
    <row r="2" spans="1:80" ht="18" customHeight="1" thickBot="1" x14ac:dyDescent="0.35">
      <c r="A2" s="12"/>
      <c r="B2" s="232"/>
      <c r="C2" s="1703"/>
      <c r="D2" s="1704"/>
      <c r="E2" s="1704"/>
      <c r="F2" s="1704"/>
      <c r="G2" s="1704"/>
      <c r="H2" s="1704"/>
      <c r="I2" s="1704"/>
      <c r="J2" s="1704"/>
      <c r="K2" s="1704"/>
      <c r="L2" s="1704"/>
      <c r="M2" s="13"/>
      <c r="N2" s="14"/>
      <c r="O2" s="14"/>
      <c r="P2" s="14"/>
      <c r="Q2" s="234"/>
      <c r="R2" s="234"/>
      <c r="S2" s="234"/>
      <c r="T2" s="234"/>
      <c r="U2" s="237">
        <f>'LINHA 1'!U2</f>
        <v>147</v>
      </c>
      <c r="V2" s="208" t="s">
        <v>88</v>
      </c>
      <c r="W2" s="233"/>
      <c r="X2" s="111" t="s">
        <v>12</v>
      </c>
      <c r="Y2" s="112">
        <f>ROUND(VLOOKUP(V2,[1]Anual!$B$200:$FD$300,U1,0),0)</f>
        <v>309</v>
      </c>
      <c r="Z2" s="1708"/>
      <c r="AA2" s="1708"/>
      <c r="AB2" s="112">
        <f>ROUND(SUM(L7:L54)-SUMIF($F$7:$F$54,"BRASIL",L7:L54),0)</f>
        <v>309</v>
      </c>
      <c r="AC2" s="113">
        <f>AB2-Y2</f>
        <v>0</v>
      </c>
      <c r="AD2" s="114" t="str">
        <f>IF(AC2=0,"ok","erro")</f>
        <v>ok</v>
      </c>
      <c r="AE2" s="233"/>
      <c r="AF2" s="233"/>
      <c r="AG2" s="233"/>
      <c r="AH2" s="234"/>
      <c r="AI2" s="1700"/>
      <c r="AJ2" s="1700"/>
      <c r="AK2" s="1700"/>
      <c r="AL2" s="1700"/>
      <c r="AM2" s="1700"/>
      <c r="AN2" s="1700"/>
      <c r="AO2" s="1700"/>
      <c r="AP2" s="1700"/>
      <c r="AQ2" s="1700"/>
      <c r="AR2" s="4"/>
      <c r="AS2" s="4"/>
      <c r="AT2" s="4"/>
      <c r="AU2" s="4"/>
      <c r="AV2" s="4"/>
      <c r="AW2" s="4"/>
      <c r="AX2" s="4"/>
      <c r="AY2" s="74"/>
      <c r="AZ2" s="74"/>
      <c r="BA2" s="74"/>
      <c r="BB2" s="1715"/>
      <c r="BC2" s="1715"/>
      <c r="BD2" s="1715"/>
      <c r="BE2" s="1715"/>
      <c r="BF2" s="1715"/>
      <c r="BG2" s="1715"/>
      <c r="BH2" s="1715"/>
      <c r="BI2" s="1715"/>
      <c r="BJ2" s="1715"/>
      <c r="BK2" s="1715"/>
      <c r="BL2" s="1715"/>
      <c r="BM2" s="1715"/>
      <c r="BN2" s="1715"/>
      <c r="BO2" s="1715"/>
      <c r="BP2" s="1715"/>
      <c r="BQ2" s="1716"/>
    </row>
    <row r="3" spans="1:80" ht="18" customHeight="1" thickBot="1" x14ac:dyDescent="0.35">
      <c r="A3" s="12"/>
      <c r="B3" s="232"/>
      <c r="C3" s="243"/>
      <c r="D3" s="244"/>
      <c r="E3" s="244"/>
      <c r="F3" s="244"/>
      <c r="G3" s="244"/>
      <c r="H3" s="244"/>
      <c r="I3" s="244"/>
      <c r="J3" s="725"/>
      <c r="K3" s="244"/>
      <c r="L3" s="244"/>
      <c r="M3" s="148"/>
      <c r="N3" s="825"/>
      <c r="O3" s="825"/>
      <c r="P3" s="825"/>
      <c r="Q3" s="825"/>
      <c r="R3" s="825"/>
      <c r="S3" s="825"/>
      <c r="T3" s="825"/>
      <c r="U3" s="825"/>
      <c r="V3" s="825"/>
      <c r="W3" s="825"/>
      <c r="X3" s="825"/>
      <c r="Y3" s="825"/>
      <c r="Z3" s="825"/>
      <c r="AA3" s="825"/>
      <c r="AB3" s="825"/>
      <c r="AC3" s="825"/>
      <c r="AD3" s="825"/>
      <c r="AE3" s="825"/>
      <c r="AF3" s="825"/>
      <c r="AG3" s="825"/>
      <c r="AH3" s="825"/>
      <c r="AI3" s="825"/>
      <c r="AJ3" s="825"/>
      <c r="AK3" s="825"/>
      <c r="AL3" s="825"/>
      <c r="AM3" s="825"/>
      <c r="AN3" s="825"/>
      <c r="AO3" s="825"/>
      <c r="AP3" s="825"/>
      <c r="AQ3" s="825"/>
      <c r="AR3" s="825"/>
      <c r="AS3" s="825"/>
      <c r="AT3" s="825"/>
      <c r="AU3" s="825"/>
      <c r="AV3" s="825"/>
      <c r="AW3" s="825"/>
      <c r="AX3" s="825"/>
      <c r="AY3" s="825"/>
      <c r="AZ3" s="825"/>
      <c r="BA3" s="825"/>
      <c r="BB3" s="825"/>
      <c r="BC3" s="825"/>
      <c r="BD3" s="825"/>
      <c r="BE3" s="825"/>
      <c r="BF3" s="825"/>
      <c r="BG3" s="825"/>
      <c r="BH3" s="825"/>
      <c r="BI3" s="825"/>
      <c r="BJ3" s="825"/>
      <c r="BK3" s="825"/>
      <c r="BL3" s="825"/>
      <c r="BM3" s="825"/>
      <c r="BN3" s="825"/>
      <c r="BO3" s="825"/>
      <c r="BP3" s="825"/>
      <c r="BQ3" s="825"/>
    </row>
    <row r="4" spans="1:80" s="20" customFormat="1" ht="18" customHeight="1" x14ac:dyDescent="0.3">
      <c r="A4" s="1686"/>
      <c r="B4" s="1686" t="s">
        <v>28</v>
      </c>
      <c r="C4" s="1697" t="s">
        <v>9</v>
      </c>
      <c r="D4" s="1697" t="s">
        <v>8</v>
      </c>
      <c r="E4" s="1697" t="s">
        <v>789</v>
      </c>
      <c r="F4" s="1697" t="s">
        <v>29</v>
      </c>
      <c r="G4" s="1705" t="s">
        <v>30</v>
      </c>
      <c r="H4" s="1697" t="s">
        <v>31</v>
      </c>
      <c r="I4" s="731" t="s">
        <v>39</v>
      </c>
      <c r="J4" s="735" t="s">
        <v>396</v>
      </c>
      <c r="K4" s="1709" t="s">
        <v>32</v>
      </c>
      <c r="L4" s="731" t="s">
        <v>41</v>
      </c>
      <c r="M4" s="1731" t="s">
        <v>33</v>
      </c>
      <c r="N4" s="19" t="str">
        <f>TRANSPOSE('LINHA 1'!N4)</f>
        <v>SEG</v>
      </c>
      <c r="O4" s="17" t="str">
        <f>TRANSPOSE('LINHA 1'!O4)</f>
        <v>TER</v>
      </c>
      <c r="P4" s="17" t="str">
        <f>TRANSPOSE('LINHA 1'!P4)</f>
        <v>QUA</v>
      </c>
      <c r="Q4" s="17" t="str">
        <f>TRANSPOSE('LINHA 1'!Q4)</f>
        <v>QUI</v>
      </c>
      <c r="R4" s="17" t="str">
        <f>TRANSPOSE('LINHA 1'!R4)</f>
        <v>SEX</v>
      </c>
      <c r="S4" s="17" t="str">
        <f>TRANSPOSE('LINHA 1'!S4)</f>
        <v>SÁB</v>
      </c>
      <c r="T4" s="18" t="str">
        <f>TRANSPOSE('LINHA 1'!T4)</f>
        <v>DOM</v>
      </c>
      <c r="U4" s="1695" t="s">
        <v>26</v>
      </c>
      <c r="V4" s="1695" t="s">
        <v>27</v>
      </c>
      <c r="W4" s="1693" t="s">
        <v>25</v>
      </c>
      <c r="X4" s="19" t="str">
        <f>TRANSPOSE('LINHA 1'!X4)</f>
        <v>SEG</v>
      </c>
      <c r="Y4" s="17" t="str">
        <f>TRANSPOSE('LINHA 1'!Y4)</f>
        <v>TER</v>
      </c>
      <c r="Z4" s="17" t="str">
        <f>TRANSPOSE('LINHA 1'!Z4)</f>
        <v>QUA</v>
      </c>
      <c r="AA4" s="17" t="str">
        <f>TRANSPOSE('LINHA 1'!AA4)</f>
        <v>QUI</v>
      </c>
      <c r="AB4" s="17" t="str">
        <f>TRANSPOSE('LINHA 1'!AB4)</f>
        <v>SEX</v>
      </c>
      <c r="AC4" s="17" t="str">
        <f>TRANSPOSE('LINHA 1'!AC4)</f>
        <v>SÁB</v>
      </c>
      <c r="AD4" s="17" t="str">
        <f>TRANSPOSE('LINHA 1'!AD4)</f>
        <v>DOM</v>
      </c>
      <c r="AE4" s="1695" t="s">
        <v>26</v>
      </c>
      <c r="AF4" s="1695" t="s">
        <v>27</v>
      </c>
      <c r="AG4" s="1693" t="s">
        <v>25</v>
      </c>
      <c r="AH4" s="19" t="str">
        <f>TRANSPOSE('LINHA 1'!AH4)</f>
        <v>SEG</v>
      </c>
      <c r="AI4" s="17" t="str">
        <f>TRANSPOSE('LINHA 1'!AI4)</f>
        <v>TER</v>
      </c>
      <c r="AJ4" s="17" t="str">
        <f>TRANSPOSE('LINHA 1'!AJ4)</f>
        <v>QUA</v>
      </c>
      <c r="AK4" s="17" t="str">
        <f>TRANSPOSE('LINHA 1'!AK4)</f>
        <v>QUI</v>
      </c>
      <c r="AL4" s="17" t="str">
        <f>TRANSPOSE('LINHA 1'!AL4)</f>
        <v>SEX</v>
      </c>
      <c r="AM4" s="17" t="str">
        <f>TRANSPOSE('LINHA 1'!AM4)</f>
        <v>SÁB</v>
      </c>
      <c r="AN4" s="17" t="str">
        <f>TRANSPOSE('LINHA 1'!AN4)</f>
        <v>DOM</v>
      </c>
      <c r="AO4" s="1695" t="s">
        <v>26</v>
      </c>
      <c r="AP4" s="1695" t="s">
        <v>27</v>
      </c>
      <c r="AQ4" s="1693" t="s">
        <v>25</v>
      </c>
      <c r="AR4" s="19" t="str">
        <f>TRANSPOSE('LINHA 1'!AR4)</f>
        <v>SEG</v>
      </c>
      <c r="AS4" s="17" t="str">
        <f>TRANSPOSE('LINHA 1'!AS4)</f>
        <v>TER</v>
      </c>
      <c r="AT4" s="17" t="str">
        <f>TRANSPOSE('LINHA 1'!AT4)</f>
        <v>QUA</v>
      </c>
      <c r="AU4" s="17" t="str">
        <f>TRANSPOSE('LINHA 1'!AU4)</f>
        <v>QUI</v>
      </c>
      <c r="AV4" s="17" t="str">
        <f>TRANSPOSE('LINHA 1'!AV4)</f>
        <v>SEX</v>
      </c>
      <c r="AW4" s="17" t="str">
        <f>TRANSPOSE('LINHA 1'!AW4)</f>
        <v>SÁB</v>
      </c>
      <c r="AX4" s="17" t="str">
        <f>TRANSPOSE('LINHA 1'!AX4)</f>
        <v>DOM</v>
      </c>
      <c r="AY4" s="1695" t="s">
        <v>26</v>
      </c>
      <c r="AZ4" s="1695" t="s">
        <v>27</v>
      </c>
      <c r="BA4" s="1693" t="s">
        <v>25</v>
      </c>
      <c r="BB4" s="19" t="str">
        <f>TRANSPOSE('LINHA 1'!BB4)</f>
        <v>SEG</v>
      </c>
      <c r="BC4" s="17" t="str">
        <f>TRANSPOSE('LINHA 1'!BC4)</f>
        <v>TER</v>
      </c>
      <c r="BD4" s="17" t="str">
        <f>TRANSPOSE('LINHA 1'!BD4)</f>
        <v>QUA</v>
      </c>
      <c r="BE4" s="17" t="str">
        <f>TRANSPOSE('LINHA 1'!BE4)</f>
        <v>QUI</v>
      </c>
      <c r="BF4" s="17" t="str">
        <f>TRANSPOSE('LINHA 1'!BF4)</f>
        <v>SEX</v>
      </c>
      <c r="BG4" s="17" t="str">
        <f>TRANSPOSE('LINHA 1'!BG4)</f>
        <v>SÁB</v>
      </c>
      <c r="BH4" s="17" t="str">
        <f>TRANSPOSE('LINHA 1'!BH4)</f>
        <v>DOM</v>
      </c>
      <c r="BI4" s="1695" t="s">
        <v>26</v>
      </c>
      <c r="BJ4" s="1695" t="s">
        <v>27</v>
      </c>
      <c r="BK4" s="1693" t="s">
        <v>25</v>
      </c>
      <c r="BL4" s="17" t="str">
        <f>TRANSPOSE('LINHA 1'!BL4)</f>
        <v>SEG</v>
      </c>
      <c r="BM4" s="17" t="str">
        <f>TRANSPOSE('LINHA 1'!BM4)</f>
        <v>TER</v>
      </c>
      <c r="BN4" s="1695" t="s">
        <v>26</v>
      </c>
      <c r="BO4" s="1695" t="s">
        <v>27</v>
      </c>
      <c r="BP4" s="1693" t="s">
        <v>25</v>
      </c>
      <c r="BQ4" s="195" t="s">
        <v>14</v>
      </c>
      <c r="BR4" s="506"/>
      <c r="BS4" s="506"/>
      <c r="BT4" s="506"/>
    </row>
    <row r="5" spans="1:80" s="20" customFormat="1" ht="18" customHeight="1" x14ac:dyDescent="0.3">
      <c r="A5" s="1687"/>
      <c r="B5" s="1687"/>
      <c r="C5" s="1698"/>
      <c r="D5" s="1698"/>
      <c r="E5" s="1698"/>
      <c r="F5" s="1698"/>
      <c r="G5" s="1706"/>
      <c r="H5" s="1698"/>
      <c r="I5" s="726" t="s">
        <v>40</v>
      </c>
      <c r="J5" s="747" t="s">
        <v>397</v>
      </c>
      <c r="K5" s="1710"/>
      <c r="L5" s="726" t="s">
        <v>40</v>
      </c>
      <c r="M5" s="1732"/>
      <c r="N5" s="22">
        <f>TRANSPOSE('LINHA 1'!N5)</f>
        <v>43070</v>
      </c>
      <c r="O5" s="22">
        <f>TRANSPOSE('LINHA 1'!O5)</f>
        <v>43070</v>
      </c>
      <c r="P5" s="22">
        <f>TRANSPOSE('LINHA 1'!P5)</f>
        <v>43070</v>
      </c>
      <c r="Q5" s="22">
        <f>TRANSPOSE('LINHA 1'!Q5)</f>
        <v>43070</v>
      </c>
      <c r="R5" s="22">
        <f>TRANSPOSE('LINHA 1'!R5)</f>
        <v>43070</v>
      </c>
      <c r="S5" s="22">
        <f>TRANSPOSE('LINHA 1'!S5)</f>
        <v>43071</v>
      </c>
      <c r="T5" s="23">
        <f>TRANSPOSE('LINHA 1'!T5)</f>
        <v>43072</v>
      </c>
      <c r="U5" s="1696"/>
      <c r="V5" s="1696"/>
      <c r="W5" s="1730"/>
      <c r="X5" s="24">
        <f>TRANSPOSE('LINHA 1'!X5)</f>
        <v>43073</v>
      </c>
      <c r="Y5" s="22">
        <f>TRANSPOSE('LINHA 1'!Y5)</f>
        <v>43074</v>
      </c>
      <c r="Z5" s="22">
        <f>TRANSPOSE('LINHA 1'!Z5)</f>
        <v>43075</v>
      </c>
      <c r="AA5" s="22">
        <f>TRANSPOSE('LINHA 1'!AA5)</f>
        <v>43076</v>
      </c>
      <c r="AB5" s="22">
        <f>TRANSPOSE('LINHA 1'!AB5)</f>
        <v>43077</v>
      </c>
      <c r="AC5" s="22">
        <f>TRANSPOSE('LINHA 1'!AC5)</f>
        <v>43078</v>
      </c>
      <c r="AD5" s="22">
        <f>TRANSPOSE('LINHA 1'!AD5)</f>
        <v>43079</v>
      </c>
      <c r="AE5" s="1696"/>
      <c r="AF5" s="1696"/>
      <c r="AG5" s="1694"/>
      <c r="AH5" s="24">
        <f>TRANSPOSE('LINHA 1'!AH5)</f>
        <v>43080</v>
      </c>
      <c r="AI5" s="22">
        <f>TRANSPOSE('LINHA 1'!AI5)</f>
        <v>43081</v>
      </c>
      <c r="AJ5" s="22">
        <f>TRANSPOSE('LINHA 1'!AJ5)</f>
        <v>43082</v>
      </c>
      <c r="AK5" s="22">
        <f>TRANSPOSE('LINHA 1'!AK5)</f>
        <v>43083</v>
      </c>
      <c r="AL5" s="22">
        <f>TRANSPOSE('LINHA 1'!AL5)</f>
        <v>43084</v>
      </c>
      <c r="AM5" s="22">
        <f>TRANSPOSE('LINHA 1'!AM5)</f>
        <v>43085</v>
      </c>
      <c r="AN5" s="22">
        <f>TRANSPOSE('LINHA 1'!AN5)</f>
        <v>43086</v>
      </c>
      <c r="AO5" s="1696"/>
      <c r="AP5" s="1696"/>
      <c r="AQ5" s="1694"/>
      <c r="AR5" s="24">
        <f>TRANSPOSE('LINHA 1'!AR5)</f>
        <v>43087</v>
      </c>
      <c r="AS5" s="22">
        <f>TRANSPOSE('LINHA 1'!AS5)</f>
        <v>43088</v>
      </c>
      <c r="AT5" s="22">
        <f>TRANSPOSE('LINHA 1'!AT5)</f>
        <v>43089</v>
      </c>
      <c r="AU5" s="22">
        <f>TRANSPOSE('LINHA 1'!AU5)</f>
        <v>43090</v>
      </c>
      <c r="AV5" s="22">
        <f>TRANSPOSE('LINHA 1'!AV5)</f>
        <v>43091</v>
      </c>
      <c r="AW5" s="22">
        <f>TRANSPOSE('LINHA 1'!AW5)</f>
        <v>43092</v>
      </c>
      <c r="AX5" s="22">
        <f>TRANSPOSE('LINHA 1'!AX5)</f>
        <v>43093</v>
      </c>
      <c r="AY5" s="1696"/>
      <c r="AZ5" s="1696"/>
      <c r="BA5" s="1694"/>
      <c r="BB5" s="24">
        <f>TRANSPOSE('LINHA 1'!BB5)</f>
        <v>43094</v>
      </c>
      <c r="BC5" s="22">
        <f>TRANSPOSE('LINHA 1'!BC5)</f>
        <v>43095</v>
      </c>
      <c r="BD5" s="22">
        <f>TRANSPOSE('LINHA 1'!BD5)</f>
        <v>43096</v>
      </c>
      <c r="BE5" s="22">
        <f>TRANSPOSE('LINHA 1'!BE5)</f>
        <v>43097</v>
      </c>
      <c r="BF5" s="22">
        <f>TRANSPOSE('LINHA 1'!BF5)</f>
        <v>43098</v>
      </c>
      <c r="BG5" s="22">
        <f>TRANSPOSE('LINHA 1'!BG5)</f>
        <v>43099</v>
      </c>
      <c r="BH5" s="22">
        <f>TRANSPOSE('LINHA 1'!BH5)</f>
        <v>43100</v>
      </c>
      <c r="BI5" s="1696"/>
      <c r="BJ5" s="1696"/>
      <c r="BK5" s="1694"/>
      <c r="BL5" s="22">
        <f>TRANSPOSE('LINHA 1'!BL5)</f>
        <v>43101</v>
      </c>
      <c r="BM5" s="22">
        <f>TRANSPOSE('LINHA 1'!BM5)</f>
        <v>43102</v>
      </c>
      <c r="BN5" s="1696"/>
      <c r="BO5" s="1696"/>
      <c r="BP5" s="1694"/>
      <c r="BQ5" s="196" t="s">
        <v>16</v>
      </c>
      <c r="BR5" s="506"/>
      <c r="BS5" s="506"/>
      <c r="BT5" s="506"/>
    </row>
    <row r="6" spans="1:80" s="27" customFormat="1" ht="18" customHeight="1" x14ac:dyDescent="0.3">
      <c r="A6" s="463" t="s">
        <v>158</v>
      </c>
      <c r="B6" s="215"/>
      <c r="C6" s="5"/>
      <c r="D6" s="5"/>
      <c r="E6" s="6"/>
      <c r="F6" s="5"/>
      <c r="G6" s="76">
        <f>SUM(G7:G54)</f>
        <v>0</v>
      </c>
      <c r="H6" s="5"/>
      <c r="I6" s="5">
        <f>SUM(I7:I54)</f>
        <v>0</v>
      </c>
      <c r="J6" s="748"/>
      <c r="K6" s="25">
        <f>IF(SUM(K7:K54)=0,"ok",SUM(K7:K54))</f>
        <v>91</v>
      </c>
      <c r="L6" s="730">
        <f t="shared" ref="L6:AQ6" si="0">SUM(L7:L54)</f>
        <v>33364</v>
      </c>
      <c r="M6" s="264">
        <f t="shared" si="0"/>
        <v>33455</v>
      </c>
      <c r="N6" s="70">
        <f t="shared" si="0"/>
        <v>0</v>
      </c>
      <c r="O6" s="70">
        <f t="shared" si="0"/>
        <v>0</v>
      </c>
      <c r="P6" s="70">
        <f t="shared" si="0"/>
        <v>0</v>
      </c>
      <c r="Q6" s="70">
        <f t="shared" si="0"/>
        <v>0</v>
      </c>
      <c r="R6" s="70">
        <f t="shared" si="0"/>
        <v>1899</v>
      </c>
      <c r="S6" s="70">
        <f t="shared" si="0"/>
        <v>0</v>
      </c>
      <c r="T6" s="70">
        <f t="shared" si="0"/>
        <v>0</v>
      </c>
      <c r="U6" s="239">
        <f t="shared" si="0"/>
        <v>1899</v>
      </c>
      <c r="V6" s="239">
        <f t="shared" si="0"/>
        <v>0</v>
      </c>
      <c r="W6" s="251">
        <f t="shared" si="0"/>
        <v>1899</v>
      </c>
      <c r="X6" s="71">
        <f t="shared" si="0"/>
        <v>1901</v>
      </c>
      <c r="Y6" s="70">
        <f t="shared" si="0"/>
        <v>1919</v>
      </c>
      <c r="Z6" s="70">
        <f t="shared" si="0"/>
        <v>1880</v>
      </c>
      <c r="AA6" s="70">
        <f t="shared" si="0"/>
        <v>1899</v>
      </c>
      <c r="AB6" s="70">
        <f t="shared" si="0"/>
        <v>1899</v>
      </c>
      <c r="AC6" s="70">
        <f t="shared" si="0"/>
        <v>1442</v>
      </c>
      <c r="AD6" s="70">
        <f t="shared" si="0"/>
        <v>0</v>
      </c>
      <c r="AE6" s="239">
        <f t="shared" si="0"/>
        <v>10940</v>
      </c>
      <c r="AF6" s="239">
        <f t="shared" si="0"/>
        <v>0</v>
      </c>
      <c r="AG6" s="251">
        <f t="shared" si="0"/>
        <v>12839</v>
      </c>
      <c r="AH6" s="71">
        <f t="shared" si="0"/>
        <v>1922</v>
      </c>
      <c r="AI6" s="70">
        <f t="shared" si="0"/>
        <v>1922</v>
      </c>
      <c r="AJ6" s="70">
        <f t="shared" si="0"/>
        <v>1899</v>
      </c>
      <c r="AK6" s="70">
        <f t="shared" si="0"/>
        <v>1899</v>
      </c>
      <c r="AL6" s="70">
        <f t="shared" si="0"/>
        <v>1899</v>
      </c>
      <c r="AM6" s="70">
        <f t="shared" si="0"/>
        <v>1465</v>
      </c>
      <c r="AN6" s="70">
        <f t="shared" si="0"/>
        <v>0</v>
      </c>
      <c r="AO6" s="239">
        <f t="shared" si="0"/>
        <v>11006</v>
      </c>
      <c r="AP6" s="239">
        <f t="shared" si="0"/>
        <v>0</v>
      </c>
      <c r="AQ6" s="251">
        <f t="shared" si="0"/>
        <v>23845</v>
      </c>
      <c r="AR6" s="71">
        <f t="shared" ref="AR6:BP6" si="1">SUM(AR7:AR54)</f>
        <v>1922</v>
      </c>
      <c r="AS6" s="70">
        <f t="shared" si="1"/>
        <v>1922</v>
      </c>
      <c r="AT6" s="70">
        <f t="shared" si="1"/>
        <v>1922</v>
      </c>
      <c r="AU6" s="70">
        <f t="shared" si="1"/>
        <v>1922</v>
      </c>
      <c r="AV6" s="70">
        <f t="shared" si="1"/>
        <v>1922</v>
      </c>
      <c r="AW6" s="70">
        <f t="shared" si="1"/>
        <v>0</v>
      </c>
      <c r="AX6" s="70">
        <f t="shared" si="1"/>
        <v>0</v>
      </c>
      <c r="AY6" s="239">
        <f t="shared" si="1"/>
        <v>9610</v>
      </c>
      <c r="AZ6" s="239">
        <f t="shared" si="1"/>
        <v>0</v>
      </c>
      <c r="BA6" s="251">
        <f t="shared" si="1"/>
        <v>33455</v>
      </c>
      <c r="BB6" s="71">
        <f t="shared" si="1"/>
        <v>0</v>
      </c>
      <c r="BC6" s="70">
        <f t="shared" si="1"/>
        <v>0</v>
      </c>
      <c r="BD6" s="70">
        <f t="shared" si="1"/>
        <v>0</v>
      </c>
      <c r="BE6" s="70">
        <f t="shared" si="1"/>
        <v>0</v>
      </c>
      <c r="BF6" s="70">
        <f t="shared" si="1"/>
        <v>0</v>
      </c>
      <c r="BG6" s="70">
        <f t="shared" si="1"/>
        <v>0</v>
      </c>
      <c r="BH6" s="70">
        <f t="shared" si="1"/>
        <v>0</v>
      </c>
      <c r="BI6" s="239">
        <f t="shared" si="1"/>
        <v>0</v>
      </c>
      <c r="BJ6" s="239">
        <f t="shared" si="1"/>
        <v>0</v>
      </c>
      <c r="BK6" s="251">
        <f t="shared" si="1"/>
        <v>33455</v>
      </c>
      <c r="BL6" s="70">
        <f t="shared" si="1"/>
        <v>0</v>
      </c>
      <c r="BM6" s="70">
        <f t="shared" si="1"/>
        <v>0</v>
      </c>
      <c r="BN6" s="239">
        <f t="shared" si="1"/>
        <v>0</v>
      </c>
      <c r="BO6" s="239">
        <f t="shared" si="1"/>
        <v>0</v>
      </c>
      <c r="BP6" s="251">
        <f t="shared" si="1"/>
        <v>33455</v>
      </c>
      <c r="BQ6" s="196" t="s">
        <v>17</v>
      </c>
      <c r="BR6" s="507"/>
      <c r="BS6" s="1424" t="s">
        <v>272</v>
      </c>
      <c r="BT6" s="1422" t="s">
        <v>92</v>
      </c>
      <c r="BV6" s="714" t="s">
        <v>329</v>
      </c>
      <c r="BW6" s="714" t="s">
        <v>330</v>
      </c>
      <c r="BX6" s="714" t="s">
        <v>331</v>
      </c>
      <c r="BY6" s="714" t="s">
        <v>332</v>
      </c>
      <c r="BZ6" s="714" t="s">
        <v>333</v>
      </c>
      <c r="CA6" s="714" t="s">
        <v>334</v>
      </c>
      <c r="CB6" s="701"/>
    </row>
    <row r="7" spans="1:80" s="31" customFormat="1" ht="19.5" customHeight="1" x14ac:dyDescent="0.3">
      <c r="A7" s="464" t="s">
        <v>177</v>
      </c>
      <c r="B7" s="455" t="s">
        <v>611</v>
      </c>
      <c r="C7" s="456" t="s">
        <v>634</v>
      </c>
      <c r="D7" s="456" t="s">
        <v>632</v>
      </c>
      <c r="E7" s="1405" t="s">
        <v>912</v>
      </c>
      <c r="F7" s="456" t="s">
        <v>15</v>
      </c>
      <c r="G7" s="239">
        <f>ROUND(IF(ISERROR(VLOOKUP(D7,[1]Anual!$B$88:$ES$190,($U$1)-3,0)),0,VLOOKUP(D7,[1]Anual!$B$88:$ES$190,($U$1)-3,0)),0)</f>
        <v>0</v>
      </c>
      <c r="H7" s="657" t="e">
        <f>IF(B7="","",(VLOOKUP(B7,Família!$A:$B,2,0)))</f>
        <v>#N/A</v>
      </c>
      <c r="I7" s="456">
        <f>ROUND(IF(ISERROR(VLOOKUP(D7,[1]Anual!$B$88:$ES$190,($U$1)+5,0)),0,VLOOKUP(D7,[1]Anual!$B$88:$ES$190,($U$1)+5,0)),0)</f>
        <v>0</v>
      </c>
      <c r="J7" s="743"/>
      <c r="K7" s="456" t="str">
        <f t="shared" ref="K7:K12" si="2">IF(L7=M7,"ok",M7-L7)</f>
        <v>ok</v>
      </c>
      <c r="L7" s="456">
        <f>ROUND(IF(ISERROR(VLOOKUP(D7,[1]Anual!$B$200:$EX$300,$U$1,0)),0,VLOOKUP(D7,[1]Anual!$B$200:$EX$300,$U$1,0)),0)+J7</f>
        <v>0</v>
      </c>
      <c r="M7" s="457">
        <f>SUM(U7,AE7,AO7,AY7,BI7,BN7)</f>
        <v>0</v>
      </c>
      <c r="N7" s="458">
        <f t="shared" ref="N7:T7" si="3">ROUND(N74-SUM(N8:N54),0)</f>
        <v>0</v>
      </c>
      <c r="O7" s="459">
        <f t="shared" si="3"/>
        <v>0</v>
      </c>
      <c r="P7" s="459">
        <f t="shared" si="3"/>
        <v>0</v>
      </c>
      <c r="Q7" s="459">
        <f t="shared" si="3"/>
        <v>0</v>
      </c>
      <c r="R7" s="459">
        <f t="shared" si="3"/>
        <v>0</v>
      </c>
      <c r="S7" s="459">
        <f t="shared" si="3"/>
        <v>0</v>
      </c>
      <c r="T7" s="459">
        <f t="shared" si="3"/>
        <v>0</v>
      </c>
      <c r="U7" s="241">
        <f>SUM(N7:T7)</f>
        <v>0</v>
      </c>
      <c r="V7" s="241">
        <f t="shared" ref="V7:V27" si="4">$I7*V$3</f>
        <v>0</v>
      </c>
      <c r="W7" s="240">
        <f>$G7+U7-V7</f>
        <v>0</v>
      </c>
      <c r="X7" s="458">
        <f t="shared" ref="X7:AD7" si="5">ROUND(X74-SUM(X8:X54),0)</f>
        <v>0</v>
      </c>
      <c r="Y7" s="459">
        <f>ROUND(Y74-SUM(Y8:Y54),0)</f>
        <v>0</v>
      </c>
      <c r="Z7" s="459">
        <f t="shared" si="5"/>
        <v>0</v>
      </c>
      <c r="AA7" s="459">
        <f t="shared" si="5"/>
        <v>0</v>
      </c>
      <c r="AB7" s="459">
        <f t="shared" si="5"/>
        <v>0</v>
      </c>
      <c r="AC7" s="459">
        <f t="shared" si="5"/>
        <v>0</v>
      </c>
      <c r="AD7" s="459">
        <f t="shared" si="5"/>
        <v>0</v>
      </c>
      <c r="AE7" s="241">
        <f>SUM(X7:AD7)</f>
        <v>0</v>
      </c>
      <c r="AF7" s="241">
        <f t="shared" ref="AF7:AF54" si="6">$I7*AF$3</f>
        <v>0</v>
      </c>
      <c r="AG7" s="240">
        <f>$W7+AE7-AF7</f>
        <v>0</v>
      </c>
      <c r="AH7" s="458">
        <f t="shared" ref="AH7:AN7" si="7">ROUND(AH74-SUM(AH8:AH54),0)</f>
        <v>0</v>
      </c>
      <c r="AI7" s="459">
        <f t="shared" si="7"/>
        <v>0</v>
      </c>
      <c r="AJ7" s="459">
        <f t="shared" si="7"/>
        <v>0</v>
      </c>
      <c r="AK7" s="459">
        <f t="shared" si="7"/>
        <v>0</v>
      </c>
      <c r="AL7" s="459">
        <f t="shared" si="7"/>
        <v>0</v>
      </c>
      <c r="AM7" s="459">
        <f t="shared" si="7"/>
        <v>0</v>
      </c>
      <c r="AN7" s="459">
        <f t="shared" si="7"/>
        <v>0</v>
      </c>
      <c r="AO7" s="241">
        <f>SUM(AH7:AN7)</f>
        <v>0</v>
      </c>
      <c r="AP7" s="241">
        <f t="shared" ref="AP7:AP54" si="8">$I7*AP$3</f>
        <v>0</v>
      </c>
      <c r="AQ7" s="240">
        <f>$AG7+AO7-AP7</f>
        <v>0</v>
      </c>
      <c r="AR7" s="458">
        <f t="shared" ref="AR7:AX7" si="9">ROUND(AR74-SUM(AR8:AR54),0)</f>
        <v>0</v>
      </c>
      <c r="AS7" s="459">
        <f t="shared" si="9"/>
        <v>0</v>
      </c>
      <c r="AT7" s="459">
        <f t="shared" si="9"/>
        <v>0</v>
      </c>
      <c r="AU7" s="459">
        <f t="shared" si="9"/>
        <v>0</v>
      </c>
      <c r="AV7" s="459">
        <f t="shared" si="9"/>
        <v>0</v>
      </c>
      <c r="AW7" s="459">
        <f t="shared" si="9"/>
        <v>0</v>
      </c>
      <c r="AX7" s="459">
        <f t="shared" si="9"/>
        <v>0</v>
      </c>
      <c r="AY7" s="241">
        <f>SUM(AR7:AX7)</f>
        <v>0</v>
      </c>
      <c r="AZ7" s="241">
        <f t="shared" ref="AZ7:AZ54" si="10">$I7*AZ$3</f>
        <v>0</v>
      </c>
      <c r="BA7" s="240">
        <f>$AQ7+AY7-AZ7</f>
        <v>0</v>
      </c>
      <c r="BB7" s="458">
        <f t="shared" ref="BB7:BH7" si="11">ROUND(BB74-SUM(BB8:BB54),0)</f>
        <v>0</v>
      </c>
      <c r="BC7" s="459">
        <f t="shared" si="11"/>
        <v>0</v>
      </c>
      <c r="BD7" s="459">
        <f t="shared" si="11"/>
        <v>0</v>
      </c>
      <c r="BE7" s="459">
        <f t="shared" si="11"/>
        <v>0</v>
      </c>
      <c r="BF7" s="459">
        <f t="shared" si="11"/>
        <v>0</v>
      </c>
      <c r="BG7" s="459">
        <f t="shared" si="11"/>
        <v>0</v>
      </c>
      <c r="BH7" s="459">
        <f t="shared" si="11"/>
        <v>0</v>
      </c>
      <c r="BI7" s="241">
        <f>SUM(BB7:BH7)</f>
        <v>0</v>
      </c>
      <c r="BJ7" s="241">
        <f>$I7*BJ$3</f>
        <v>0</v>
      </c>
      <c r="BK7" s="240">
        <f>$BA7+BI7-BJ7</f>
        <v>0</v>
      </c>
      <c r="BL7" s="459">
        <f>ROUND(BL74-SUM(BL8:BL54),0)</f>
        <v>0</v>
      </c>
      <c r="BM7" s="459">
        <f>ROUND(BM74-SUM(BM8:BM54),0)</f>
        <v>0</v>
      </c>
      <c r="BN7" s="241">
        <f>SUM(BL7:BM7)</f>
        <v>0</v>
      </c>
      <c r="BO7" s="241">
        <f>$I7*BO$3</f>
        <v>0</v>
      </c>
      <c r="BP7" s="240">
        <f>$BK7+BN7-BO7</f>
        <v>0</v>
      </c>
      <c r="BQ7" s="1720">
        <f>SUM(M7:M10)</f>
        <v>4411</v>
      </c>
      <c r="BR7" s="513"/>
      <c r="BS7" s="1425">
        <f>IF($C7="","",VLOOKUP($C7,'Carga People'!$C$5:$G$309,5,0))</f>
        <v>0</v>
      </c>
      <c r="BT7" s="1423">
        <f>IF($B7="","",VLOOKUP($B7,RESUMO!$A$35:$AO$52,41,0))</f>
        <v>9</v>
      </c>
      <c r="BV7" s="706">
        <f t="shared" ref="BV7" si="12">SUM(N7:T7)</f>
        <v>0</v>
      </c>
      <c r="BW7" s="706">
        <f t="shared" ref="BW7" si="13">SUM(X7:AD7)</f>
        <v>0</v>
      </c>
      <c r="BX7" s="706">
        <f t="shared" ref="BX7" si="14">SUM(AH7:AN7)</f>
        <v>0</v>
      </c>
      <c r="BY7" s="706">
        <f t="shared" ref="BY7" si="15">SUM(AR7:AX7)</f>
        <v>0</v>
      </c>
      <c r="BZ7" s="706">
        <f t="shared" ref="BZ7" si="16">SUM(BB7:BH7)</f>
        <v>0</v>
      </c>
      <c r="CA7" s="706">
        <f t="shared" ref="CA7" si="17">SUM(BL7:BM7)</f>
        <v>0</v>
      </c>
      <c r="CB7" s="482">
        <f>SUM(BV7:CA7)-M7</f>
        <v>0</v>
      </c>
    </row>
    <row r="8" spans="1:80" s="31" customFormat="1" ht="19.5" customHeight="1" x14ac:dyDescent="0.3">
      <c r="A8" s="344" t="s">
        <v>177</v>
      </c>
      <c r="B8" s="29" t="s">
        <v>611</v>
      </c>
      <c r="C8" s="30" t="s">
        <v>635</v>
      </c>
      <c r="D8" s="30" t="s">
        <v>633</v>
      </c>
      <c r="E8" s="1410" t="s">
        <v>913</v>
      </c>
      <c r="F8" s="30" t="s">
        <v>15</v>
      </c>
      <c r="G8" s="72">
        <f>ROUND(IF(ISERROR(VLOOKUP(D8,[1]Anual!$B$88:$ES$190,($U$1)-3,0)),0,VLOOKUP(D8,[1]Anual!$B$88:$ES$190,($U$1)-3,0)),0)</f>
        <v>0</v>
      </c>
      <c r="H8" s="658" t="e">
        <f>IF(B8="","",(VLOOKUP(B8,Família!$A:$B,2,0)))</f>
        <v>#N/A</v>
      </c>
      <c r="I8" s="30">
        <f>ROUND(IF(ISERROR(VLOOKUP(D8,[1]Anual!$B$88:$ES$190,($U$1)+5,0)),0,VLOOKUP(D8,[1]Anual!$B$88:$ES$190,($U$1)+5,0)),0)</f>
        <v>0</v>
      </c>
      <c r="J8" s="744"/>
      <c r="K8" s="30">
        <f t="shared" si="2"/>
        <v>91</v>
      </c>
      <c r="L8" s="342">
        <f>ROUND(IF(ISERROR(VLOOKUP(D8,[1]Anual!$B$200:$EX$300,$U$1,0)),0,VLOOKUP(D8,[1]Anual!$B$200:$EX$300,$U$1,0)),0)+J8</f>
        <v>4320</v>
      </c>
      <c r="M8" s="366">
        <f t="shared" ref="M8:M54" si="18">SUM(U8,AE8,AO8,AY8,BI8,BN8)</f>
        <v>4411</v>
      </c>
      <c r="N8" s="368"/>
      <c r="O8" s="369"/>
      <c r="P8" s="369"/>
      <c r="Q8" s="369"/>
      <c r="R8" s="369">
        <v>219</v>
      </c>
      <c r="S8" s="369"/>
      <c r="T8" s="369"/>
      <c r="U8" s="383">
        <f t="shared" ref="U8:U54" si="19">SUM(N8:T8)</f>
        <v>219</v>
      </c>
      <c r="V8" s="383">
        <f t="shared" si="4"/>
        <v>0</v>
      </c>
      <c r="W8" s="240">
        <f t="shared" ref="W8:W54" si="20">$G8+U8-V8</f>
        <v>219</v>
      </c>
      <c r="X8" s="368">
        <v>121</v>
      </c>
      <c r="Y8" s="369">
        <v>225</v>
      </c>
      <c r="Z8" s="369">
        <v>245</v>
      </c>
      <c r="AA8" s="369">
        <v>219</v>
      </c>
      <c r="AB8" s="369">
        <v>219</v>
      </c>
      <c r="AC8" s="369">
        <v>2</v>
      </c>
      <c r="AD8" s="369"/>
      <c r="AE8" s="383">
        <f t="shared" ref="AE8:AE54" si="21">SUM(X8:AD8)</f>
        <v>1031</v>
      </c>
      <c r="AF8" s="383">
        <f t="shared" si="6"/>
        <v>0</v>
      </c>
      <c r="AG8" s="240">
        <f t="shared" ref="AG8:AG54" si="22">$W8+AE8-AF8</f>
        <v>1250</v>
      </c>
      <c r="AH8" s="368">
        <v>242</v>
      </c>
      <c r="AI8" s="369">
        <v>242</v>
      </c>
      <c r="AJ8" s="369">
        <v>219</v>
      </c>
      <c r="AK8" s="369">
        <v>219</v>
      </c>
      <c r="AL8" s="369">
        <v>219</v>
      </c>
      <c r="AM8" s="369">
        <v>265</v>
      </c>
      <c r="AN8" s="369"/>
      <c r="AO8" s="383">
        <f t="shared" ref="AO8:AO54" si="23">SUM(AH8:AN8)</f>
        <v>1406</v>
      </c>
      <c r="AP8" s="383">
        <f t="shared" si="8"/>
        <v>0</v>
      </c>
      <c r="AQ8" s="240">
        <f t="shared" ref="AQ8:AQ54" si="24">$AG8+AO8-AP8</f>
        <v>2656</v>
      </c>
      <c r="AR8" s="368">
        <v>242</v>
      </c>
      <c r="AS8" s="369">
        <v>242</v>
      </c>
      <c r="AT8" s="369">
        <v>482</v>
      </c>
      <c r="AU8" s="369">
        <v>482</v>
      </c>
      <c r="AV8" s="369">
        <v>307</v>
      </c>
      <c r="AW8" s="369"/>
      <c r="AX8" s="369"/>
      <c r="AY8" s="383">
        <f t="shared" ref="AY8:AY54" si="25">SUM(AR8:AX8)</f>
        <v>1755</v>
      </c>
      <c r="AZ8" s="383">
        <f t="shared" si="10"/>
        <v>0</v>
      </c>
      <c r="BA8" s="240">
        <f t="shared" ref="BA8:BA54" si="26">$AQ8+AY8-AZ8</f>
        <v>4411</v>
      </c>
      <c r="BB8" s="368"/>
      <c r="BC8" s="369"/>
      <c r="BD8" s="369"/>
      <c r="BE8" s="369"/>
      <c r="BF8" s="369"/>
      <c r="BG8" s="369"/>
      <c r="BH8" s="369"/>
      <c r="BI8" s="241">
        <f t="shared" ref="BI8:BI54" si="27">SUM(BB8:BH8)</f>
        <v>0</v>
      </c>
      <c r="BJ8" s="241">
        <f t="shared" ref="BJ8:BJ54" si="28">$I8*BJ$3</f>
        <v>0</v>
      </c>
      <c r="BK8" s="240">
        <f t="shared" ref="BK8:BK54" si="29">$BA8+BI8-BJ8</f>
        <v>4411</v>
      </c>
      <c r="BL8" s="369"/>
      <c r="BM8" s="369"/>
      <c r="BN8" s="241">
        <f t="shared" ref="BN8:BN54" si="30">SUM(BL8:BM8)</f>
        <v>0</v>
      </c>
      <c r="BO8" s="241">
        <f t="shared" ref="BO8:BO54" si="31">$I8*BO$3</f>
        <v>0</v>
      </c>
      <c r="BP8" s="240">
        <f t="shared" ref="BP8:BP54" si="32">$BK8+BN8-BO8</f>
        <v>4411</v>
      </c>
      <c r="BQ8" s="1720"/>
      <c r="BR8" s="504"/>
      <c r="BS8" s="1425">
        <f>IF($C8="","",VLOOKUP($C8,'Carga People'!$C$5:$G$309,5,0))</f>
        <v>0</v>
      </c>
      <c r="BT8" s="1423">
        <f>IF($B8="","",VLOOKUP($B8,RESUMO!$A$35:$AO$52,41,0))</f>
        <v>9</v>
      </c>
      <c r="BV8" s="706">
        <f t="shared" ref="BV8:BV74" si="33">SUM(N8:T8)</f>
        <v>219</v>
      </c>
      <c r="BW8" s="706">
        <f t="shared" ref="BW8:BW74" si="34">SUM(X8:AD8)</f>
        <v>1031</v>
      </c>
      <c r="BX8" s="706">
        <f t="shared" ref="BX8:BX74" si="35">SUM(AH8:AN8)</f>
        <v>1406</v>
      </c>
      <c r="BY8" s="706">
        <f t="shared" ref="BY8:BY74" si="36">SUM(AR8:AX8)</f>
        <v>1755</v>
      </c>
      <c r="BZ8" s="706">
        <f t="shared" ref="BZ8:BZ74" si="37">SUM(BB8:BH8)</f>
        <v>0</v>
      </c>
      <c r="CA8" s="706">
        <f t="shared" ref="CA8:CA74" si="38">SUM(BL8:BM8)</f>
        <v>0</v>
      </c>
      <c r="CB8" s="482">
        <f t="shared" ref="CB8:CB74" si="39">SUM(BV8:CA8)-M8</f>
        <v>0</v>
      </c>
    </row>
    <row r="9" spans="1:80" s="31" customFormat="1" ht="19.5" customHeight="1" outlineLevel="1" x14ac:dyDescent="0.3">
      <c r="A9" s="344" t="s">
        <v>177</v>
      </c>
      <c r="B9" s="29"/>
      <c r="C9" s="30"/>
      <c r="D9" s="30"/>
      <c r="E9" s="1410"/>
      <c r="F9" s="30" t="s">
        <v>15</v>
      </c>
      <c r="G9" s="72">
        <f>ROUND(IF(ISERROR(VLOOKUP(D9,[1]Anual!$B$88:$ES$190,($U$1)-3,0)),0,VLOOKUP(D9,[1]Anual!$B$88:$ES$190,($U$1)-3,0)),0)</f>
        <v>0</v>
      </c>
      <c r="H9" s="658" t="str">
        <f>IF(B9="","",(VLOOKUP(B9,Família!$A:$B,2,0)))</f>
        <v/>
      </c>
      <c r="I9" s="30">
        <f>ROUND(IF(ISERROR(VLOOKUP(D9,[1]Anual!$B$88:$ES$190,($U$1)+5,0)),0,VLOOKUP(D9,[1]Anual!$B$88:$ES$190,($U$1)+5,0)),0)</f>
        <v>0</v>
      </c>
      <c r="J9" s="744"/>
      <c r="K9" s="30" t="str">
        <f t="shared" si="2"/>
        <v>ok</v>
      </c>
      <c r="L9" s="28">
        <f>ROUND(IF(ISERROR(VLOOKUP(D9,[1]Anual!$B$200:$EX$300,$U$1,0)),0,VLOOKUP(D9,[1]Anual!$B$200:$EX$300,$U$1,0)),0)+J9</f>
        <v>0</v>
      </c>
      <c r="M9" s="366">
        <f t="shared" si="18"/>
        <v>0</v>
      </c>
      <c r="N9" s="368"/>
      <c r="O9" s="369"/>
      <c r="P9" s="369"/>
      <c r="Q9" s="369"/>
      <c r="R9" s="369"/>
      <c r="S9" s="369"/>
      <c r="T9" s="369"/>
      <c r="U9" s="383">
        <f t="shared" si="19"/>
        <v>0</v>
      </c>
      <c r="V9" s="383">
        <f t="shared" si="4"/>
        <v>0</v>
      </c>
      <c r="W9" s="240">
        <f t="shared" si="20"/>
        <v>0</v>
      </c>
      <c r="X9" s="368"/>
      <c r="Y9" s="369"/>
      <c r="Z9" s="369"/>
      <c r="AA9" s="369"/>
      <c r="AB9" s="369"/>
      <c r="AC9" s="369"/>
      <c r="AD9" s="369"/>
      <c r="AE9" s="383">
        <f t="shared" si="21"/>
        <v>0</v>
      </c>
      <c r="AF9" s="383">
        <f t="shared" si="6"/>
        <v>0</v>
      </c>
      <c r="AG9" s="240">
        <f t="shared" si="22"/>
        <v>0</v>
      </c>
      <c r="AH9" s="368"/>
      <c r="AI9" s="369"/>
      <c r="AJ9" s="369"/>
      <c r="AK9" s="369"/>
      <c r="AL9" s="369"/>
      <c r="AM9" s="369"/>
      <c r="AN9" s="369"/>
      <c r="AO9" s="383">
        <f t="shared" si="23"/>
        <v>0</v>
      </c>
      <c r="AP9" s="383">
        <f t="shared" si="8"/>
        <v>0</v>
      </c>
      <c r="AQ9" s="240">
        <f t="shared" si="24"/>
        <v>0</v>
      </c>
      <c r="AR9" s="368"/>
      <c r="AS9" s="369"/>
      <c r="AT9" s="404"/>
      <c r="AU9" s="369"/>
      <c r="AV9" s="369"/>
      <c r="AW9" s="369"/>
      <c r="AX9" s="369"/>
      <c r="AY9" s="383">
        <f t="shared" si="25"/>
        <v>0</v>
      </c>
      <c r="AZ9" s="383">
        <f t="shared" si="10"/>
        <v>0</v>
      </c>
      <c r="BA9" s="240">
        <f t="shared" si="26"/>
        <v>0</v>
      </c>
      <c r="BB9" s="405"/>
      <c r="BC9" s="404"/>
      <c r="BD9" s="404"/>
      <c r="BE9" s="404"/>
      <c r="BF9" s="369"/>
      <c r="BG9" s="369"/>
      <c r="BH9" s="369"/>
      <c r="BI9" s="241">
        <f t="shared" si="27"/>
        <v>0</v>
      </c>
      <c r="BJ9" s="241">
        <f t="shared" si="28"/>
        <v>0</v>
      </c>
      <c r="BK9" s="240">
        <f t="shared" si="29"/>
        <v>0</v>
      </c>
      <c r="BL9" s="369"/>
      <c r="BM9" s="369"/>
      <c r="BN9" s="241">
        <f t="shared" si="30"/>
        <v>0</v>
      </c>
      <c r="BO9" s="241">
        <f t="shared" si="31"/>
        <v>0</v>
      </c>
      <c r="BP9" s="240">
        <f t="shared" si="32"/>
        <v>0</v>
      </c>
      <c r="BQ9" s="1720"/>
      <c r="BR9" s="504"/>
      <c r="BS9" s="1425" t="str">
        <f>IF($C9="","",VLOOKUP($C9,'Carga People'!$C$5:$G$309,5,0))</f>
        <v/>
      </c>
      <c r="BT9" s="1423" t="str">
        <f>IF($B9="","",VLOOKUP($B9,RESUMO!$A$35:$AO$52,41,0))</f>
        <v/>
      </c>
      <c r="BV9" s="706">
        <f t="shared" si="33"/>
        <v>0</v>
      </c>
      <c r="BW9" s="706">
        <f t="shared" si="34"/>
        <v>0</v>
      </c>
      <c r="BX9" s="706">
        <f t="shared" si="35"/>
        <v>0</v>
      </c>
      <c r="BY9" s="706">
        <f t="shared" si="36"/>
        <v>0</v>
      </c>
      <c r="BZ9" s="706">
        <f t="shared" si="37"/>
        <v>0</v>
      </c>
      <c r="CA9" s="706">
        <f t="shared" si="38"/>
        <v>0</v>
      </c>
      <c r="CB9" s="482">
        <f t="shared" si="39"/>
        <v>0</v>
      </c>
    </row>
    <row r="10" spans="1:80" s="31" customFormat="1" ht="19.5" customHeight="1" outlineLevel="1" x14ac:dyDescent="0.3">
      <c r="A10" s="344" t="s">
        <v>47</v>
      </c>
      <c r="B10" s="29"/>
      <c r="C10" s="30"/>
      <c r="D10" s="30"/>
      <c r="E10" s="1410"/>
      <c r="F10" s="30" t="s">
        <v>15</v>
      </c>
      <c r="G10" s="72"/>
      <c r="H10" s="658" t="str">
        <f>IF(B10="","",(VLOOKUP(B10,Família!$A:$B,2,0)))</f>
        <v/>
      </c>
      <c r="I10" s="30"/>
      <c r="J10" s="744"/>
      <c r="K10" s="30" t="str">
        <f t="shared" ref="K10" si="40">IF(L10=M10,"ok",M10-L10)</f>
        <v>ok</v>
      </c>
      <c r="L10" s="28">
        <f>ROUND(IF(ISERROR(VLOOKUP(D10,[1]Anual!$B$200:$EX$300,$U$1,0)),0,VLOOKUP(D10,[1]Anual!$B$200:$EX$300,$U$1,0)),0)+J10</f>
        <v>0</v>
      </c>
      <c r="M10" s="366">
        <f t="shared" ref="M10" si="41">SUM(U10,AE10,AO10,AY10,BI10,BN10)</f>
        <v>0</v>
      </c>
      <c r="N10" s="368"/>
      <c r="O10" s="369"/>
      <c r="P10" s="369"/>
      <c r="Q10" s="369"/>
      <c r="R10" s="369"/>
      <c r="S10" s="369"/>
      <c r="T10" s="369"/>
      <c r="U10" s="383">
        <f t="shared" si="19"/>
        <v>0</v>
      </c>
      <c r="V10" s="383">
        <f t="shared" si="4"/>
        <v>0</v>
      </c>
      <c r="W10" s="240">
        <f t="shared" si="20"/>
        <v>0</v>
      </c>
      <c r="X10" s="368"/>
      <c r="Y10" s="369"/>
      <c r="Z10" s="369"/>
      <c r="AA10" s="369"/>
      <c r="AB10" s="369"/>
      <c r="AC10" s="369"/>
      <c r="AD10" s="369"/>
      <c r="AE10" s="383">
        <f t="shared" si="21"/>
        <v>0</v>
      </c>
      <c r="AF10" s="383">
        <f t="shared" si="6"/>
        <v>0</v>
      </c>
      <c r="AG10" s="240">
        <f t="shared" si="22"/>
        <v>0</v>
      </c>
      <c r="AH10" s="368"/>
      <c r="AI10" s="369"/>
      <c r="AJ10" s="369"/>
      <c r="AK10" s="369"/>
      <c r="AL10" s="369"/>
      <c r="AM10" s="369"/>
      <c r="AN10" s="369"/>
      <c r="AO10" s="383">
        <f t="shared" si="23"/>
        <v>0</v>
      </c>
      <c r="AP10" s="383">
        <f t="shared" si="8"/>
        <v>0</v>
      </c>
      <c r="AQ10" s="240">
        <f t="shared" si="24"/>
        <v>0</v>
      </c>
      <c r="AR10" s="368"/>
      <c r="AS10" s="369"/>
      <c r="AT10" s="369"/>
      <c r="AU10" s="369"/>
      <c r="AV10" s="369"/>
      <c r="AW10" s="369"/>
      <c r="AX10" s="369"/>
      <c r="AY10" s="383">
        <f t="shared" si="25"/>
        <v>0</v>
      </c>
      <c r="AZ10" s="383">
        <f t="shared" si="10"/>
        <v>0</v>
      </c>
      <c r="BA10" s="240">
        <f t="shared" si="26"/>
        <v>0</v>
      </c>
      <c r="BB10" s="368"/>
      <c r="BC10" s="369"/>
      <c r="BD10" s="369"/>
      <c r="BE10" s="369"/>
      <c r="BF10" s="369"/>
      <c r="BG10" s="369"/>
      <c r="BH10" s="369"/>
      <c r="BI10" s="241">
        <f t="shared" si="27"/>
        <v>0</v>
      </c>
      <c r="BJ10" s="241">
        <f t="shared" si="28"/>
        <v>0</v>
      </c>
      <c r="BK10" s="240">
        <f t="shared" si="29"/>
        <v>0</v>
      </c>
      <c r="BL10" s="369"/>
      <c r="BM10" s="369"/>
      <c r="BN10" s="241">
        <f t="shared" si="30"/>
        <v>0</v>
      </c>
      <c r="BO10" s="241">
        <f t="shared" si="31"/>
        <v>0</v>
      </c>
      <c r="BP10" s="240">
        <f t="shared" si="32"/>
        <v>0</v>
      </c>
      <c r="BQ10" s="1720"/>
      <c r="BR10" s="504"/>
      <c r="BS10" s="1425" t="str">
        <f>IF($C10="","",VLOOKUP($C10,'Carga People'!$C$5:$G$309,5,0))</f>
        <v/>
      </c>
      <c r="BT10" s="1423" t="str">
        <f>IF($B10="","",VLOOKUP($B10,RESUMO!$A$35:$AO$52,41,0))</f>
        <v/>
      </c>
      <c r="BV10" s="706">
        <f t="shared" si="33"/>
        <v>0</v>
      </c>
      <c r="BW10" s="706">
        <f t="shared" si="34"/>
        <v>0</v>
      </c>
      <c r="BX10" s="706">
        <f t="shared" si="35"/>
        <v>0</v>
      </c>
      <c r="BY10" s="706">
        <f t="shared" si="36"/>
        <v>0</v>
      </c>
      <c r="BZ10" s="706">
        <f t="shared" si="37"/>
        <v>0</v>
      </c>
      <c r="CA10" s="706">
        <f t="shared" si="38"/>
        <v>0</v>
      </c>
      <c r="CB10" s="482">
        <f t="shared" si="39"/>
        <v>0</v>
      </c>
    </row>
    <row r="11" spans="1:80" s="31" customFormat="1" ht="19.5" customHeight="1" x14ac:dyDescent="0.3">
      <c r="A11" s="461" t="s">
        <v>171</v>
      </c>
      <c r="B11" s="458" t="s">
        <v>612</v>
      </c>
      <c r="C11" s="459" t="s">
        <v>636</v>
      </c>
      <c r="D11" s="459" t="s">
        <v>630</v>
      </c>
      <c r="E11" s="1412" t="s">
        <v>910</v>
      </c>
      <c r="F11" s="459" t="s">
        <v>15</v>
      </c>
      <c r="G11" s="241"/>
      <c r="H11" s="658" t="e">
        <f>IF(B11="","",(VLOOKUP(B11,Família!$A:$B,2,0)))</f>
        <v>#N/A</v>
      </c>
      <c r="I11" s="459"/>
      <c r="J11" s="744"/>
      <c r="K11" s="459" t="str">
        <f t="shared" si="2"/>
        <v>ok</v>
      </c>
      <c r="L11" s="459">
        <f>ROUND(IF(ISERROR(VLOOKUP(D11,[1]Anual!$B$200:$EX$300,$U$1,0)),0,VLOOKUP(D11,[1]Anual!$B$200:$EX$300,$U$1,0)),0)+J11</f>
        <v>0</v>
      </c>
      <c r="M11" s="460">
        <f t="shared" si="18"/>
        <v>0</v>
      </c>
      <c r="N11" s="458">
        <f t="shared" ref="N11:T11" si="42">ROUND(N65-SUM(N12:N14),0)</f>
        <v>0</v>
      </c>
      <c r="O11" s="459">
        <f t="shared" si="42"/>
        <v>0</v>
      </c>
      <c r="P11" s="459">
        <f t="shared" si="42"/>
        <v>0</v>
      </c>
      <c r="Q11" s="459">
        <f t="shared" si="42"/>
        <v>0</v>
      </c>
      <c r="R11" s="459">
        <f t="shared" si="42"/>
        <v>0</v>
      </c>
      <c r="S11" s="459">
        <f t="shared" si="42"/>
        <v>0</v>
      </c>
      <c r="T11" s="459">
        <f t="shared" si="42"/>
        <v>0</v>
      </c>
      <c r="U11" s="241">
        <f t="shared" si="19"/>
        <v>0</v>
      </c>
      <c r="V11" s="241">
        <f t="shared" si="4"/>
        <v>0</v>
      </c>
      <c r="W11" s="240">
        <f t="shared" si="20"/>
        <v>0</v>
      </c>
      <c r="X11" s="458">
        <f t="shared" ref="X11:AD11" si="43">ROUND(X65-SUM(X12:X14),0)</f>
        <v>0</v>
      </c>
      <c r="Y11" s="459">
        <f t="shared" si="43"/>
        <v>0</v>
      </c>
      <c r="Z11" s="459">
        <f t="shared" si="43"/>
        <v>0</v>
      </c>
      <c r="AA11" s="459">
        <f t="shared" si="43"/>
        <v>0</v>
      </c>
      <c r="AB11" s="459">
        <f t="shared" si="43"/>
        <v>0</v>
      </c>
      <c r="AC11" s="459">
        <f t="shared" si="43"/>
        <v>0</v>
      </c>
      <c r="AD11" s="459">
        <f t="shared" si="43"/>
        <v>0</v>
      </c>
      <c r="AE11" s="241">
        <f t="shared" si="21"/>
        <v>0</v>
      </c>
      <c r="AF11" s="241">
        <f t="shared" si="6"/>
        <v>0</v>
      </c>
      <c r="AG11" s="240">
        <f t="shared" si="22"/>
        <v>0</v>
      </c>
      <c r="AH11" s="458">
        <f t="shared" ref="AH11:AN11" si="44">ROUND(AH65-SUM(AH12:AH14),0)</f>
        <v>0</v>
      </c>
      <c r="AI11" s="459">
        <f t="shared" si="44"/>
        <v>0</v>
      </c>
      <c r="AJ11" s="459">
        <f t="shared" si="44"/>
        <v>0</v>
      </c>
      <c r="AK11" s="459">
        <f t="shared" si="44"/>
        <v>0</v>
      </c>
      <c r="AL11" s="459">
        <f t="shared" si="44"/>
        <v>0</v>
      </c>
      <c r="AM11" s="459">
        <f t="shared" si="44"/>
        <v>0</v>
      </c>
      <c r="AN11" s="459">
        <f t="shared" si="44"/>
        <v>0</v>
      </c>
      <c r="AO11" s="241">
        <f t="shared" si="23"/>
        <v>0</v>
      </c>
      <c r="AP11" s="241">
        <f t="shared" si="8"/>
        <v>0</v>
      </c>
      <c r="AQ11" s="240">
        <f t="shared" si="24"/>
        <v>0</v>
      </c>
      <c r="AR11" s="458">
        <f t="shared" ref="AR11:AX11" si="45">ROUND(AR65-SUM(AR12:AR14),0)</f>
        <v>0</v>
      </c>
      <c r="AS11" s="459">
        <f t="shared" si="45"/>
        <v>0</v>
      </c>
      <c r="AT11" s="459">
        <f t="shared" si="45"/>
        <v>0</v>
      </c>
      <c r="AU11" s="459">
        <f t="shared" si="45"/>
        <v>0</v>
      </c>
      <c r="AV11" s="459">
        <f t="shared" si="45"/>
        <v>0</v>
      </c>
      <c r="AW11" s="459">
        <f t="shared" si="45"/>
        <v>0</v>
      </c>
      <c r="AX11" s="459">
        <f t="shared" si="45"/>
        <v>0</v>
      </c>
      <c r="AY11" s="241">
        <f t="shared" si="25"/>
        <v>0</v>
      </c>
      <c r="AZ11" s="241">
        <f t="shared" si="10"/>
        <v>0</v>
      </c>
      <c r="BA11" s="240">
        <f t="shared" si="26"/>
        <v>0</v>
      </c>
      <c r="BB11" s="458">
        <f t="shared" ref="BB11:BH11" si="46">ROUND(BB65-SUM(BB12:BB14),0)</f>
        <v>0</v>
      </c>
      <c r="BC11" s="459">
        <f t="shared" si="46"/>
        <v>0</v>
      </c>
      <c r="BD11" s="459">
        <f t="shared" si="46"/>
        <v>0</v>
      </c>
      <c r="BE11" s="459">
        <f t="shared" si="46"/>
        <v>0</v>
      </c>
      <c r="BF11" s="459">
        <f t="shared" si="46"/>
        <v>0</v>
      </c>
      <c r="BG11" s="459">
        <f t="shared" si="46"/>
        <v>0</v>
      </c>
      <c r="BH11" s="459">
        <f t="shared" si="46"/>
        <v>0</v>
      </c>
      <c r="BI11" s="241">
        <f t="shared" si="27"/>
        <v>0</v>
      </c>
      <c r="BJ11" s="241">
        <f t="shared" si="28"/>
        <v>0</v>
      </c>
      <c r="BK11" s="240">
        <f t="shared" si="29"/>
        <v>0</v>
      </c>
      <c r="BL11" s="459">
        <f>ROUND(BL65-SUM(BL12:BL14),0)</f>
        <v>0</v>
      </c>
      <c r="BM11" s="459">
        <f>ROUND(BM65-SUM(BM12:BM14),0)</f>
        <v>0</v>
      </c>
      <c r="BN11" s="241">
        <f t="shared" si="30"/>
        <v>0</v>
      </c>
      <c r="BO11" s="241">
        <f t="shared" si="31"/>
        <v>0</v>
      </c>
      <c r="BP11" s="240">
        <f t="shared" si="32"/>
        <v>0</v>
      </c>
      <c r="BQ11" s="1724">
        <f>SUM(M11:M12)</f>
        <v>0</v>
      </c>
      <c r="BR11" s="504"/>
      <c r="BS11" s="1425">
        <f>IF($C11="","",VLOOKUP($C11,'Carga People'!$C$5:$G$309,5,0))</f>
        <v>0</v>
      </c>
      <c r="BT11" s="1423">
        <f>IF($B11="","",VLOOKUP($B11,RESUMO!$A$35:$AO$52,41,0))</f>
        <v>10</v>
      </c>
      <c r="BV11" s="706">
        <f t="shared" si="33"/>
        <v>0</v>
      </c>
      <c r="BW11" s="706">
        <f t="shared" si="34"/>
        <v>0</v>
      </c>
      <c r="BX11" s="706">
        <f t="shared" si="35"/>
        <v>0</v>
      </c>
      <c r="BY11" s="706">
        <f t="shared" si="36"/>
        <v>0</v>
      </c>
      <c r="BZ11" s="706">
        <f t="shared" si="37"/>
        <v>0</v>
      </c>
      <c r="CA11" s="706">
        <f t="shared" si="38"/>
        <v>0</v>
      </c>
      <c r="CB11" s="482">
        <f t="shared" si="39"/>
        <v>0</v>
      </c>
    </row>
    <row r="12" spans="1:80" s="31" customFormat="1" ht="19.5" customHeight="1" x14ac:dyDescent="0.3">
      <c r="A12" s="344" t="s">
        <v>171</v>
      </c>
      <c r="B12" s="29" t="s">
        <v>612</v>
      </c>
      <c r="C12" s="30" t="s">
        <v>637</v>
      </c>
      <c r="D12" s="30" t="s">
        <v>631</v>
      </c>
      <c r="E12" s="1410" t="s">
        <v>911</v>
      </c>
      <c r="F12" s="30" t="s">
        <v>15</v>
      </c>
      <c r="G12" s="72"/>
      <c r="H12" s="658" t="e">
        <f>IF(B12="","",(VLOOKUP(B12,Família!$A:$B,2,0)))</f>
        <v>#N/A</v>
      </c>
      <c r="I12" s="30"/>
      <c r="J12" s="744"/>
      <c r="K12" s="30" t="str">
        <f t="shared" si="2"/>
        <v>ok</v>
      </c>
      <c r="L12" s="30">
        <f>ROUND(IF(ISERROR(VLOOKUP(D12,[1]Anual!$B$200:$EX$300,$U$1,0)),0,VLOOKUP(D12,[1]Anual!$B$200:$EX$300,$U$1,0)),0)+J12</f>
        <v>0</v>
      </c>
      <c r="M12" s="366">
        <f t="shared" si="18"/>
        <v>0</v>
      </c>
      <c r="N12" s="368"/>
      <c r="O12" s="369"/>
      <c r="P12" s="404"/>
      <c r="Q12" s="404"/>
      <c r="R12" s="404"/>
      <c r="S12" s="369"/>
      <c r="T12" s="369"/>
      <c r="U12" s="383">
        <f t="shared" si="19"/>
        <v>0</v>
      </c>
      <c r="V12" s="383">
        <f t="shared" si="4"/>
        <v>0</v>
      </c>
      <c r="W12" s="240">
        <f t="shared" si="20"/>
        <v>0</v>
      </c>
      <c r="X12" s="1556"/>
      <c r="Y12" s="404"/>
      <c r="Z12" s="404"/>
      <c r="AA12" s="404"/>
      <c r="AB12" s="404"/>
      <c r="AC12" s="369"/>
      <c r="AD12" s="369"/>
      <c r="AE12" s="383">
        <f t="shared" si="21"/>
        <v>0</v>
      </c>
      <c r="AF12" s="383">
        <f t="shared" si="6"/>
        <v>0</v>
      </c>
      <c r="AG12" s="240">
        <f t="shared" si="22"/>
        <v>0</v>
      </c>
      <c r="AH12" s="368"/>
      <c r="AI12" s="369"/>
      <c r="AJ12" s="369"/>
      <c r="AK12" s="369"/>
      <c r="AL12" s="369"/>
      <c r="AM12" s="369"/>
      <c r="AN12" s="369"/>
      <c r="AO12" s="383">
        <f t="shared" si="23"/>
        <v>0</v>
      </c>
      <c r="AP12" s="383">
        <f t="shared" si="8"/>
        <v>0</v>
      </c>
      <c r="AQ12" s="240">
        <f t="shared" si="24"/>
        <v>0</v>
      </c>
      <c r="AR12" s="368"/>
      <c r="AS12" s="369"/>
      <c r="AT12" s="369"/>
      <c r="AU12" s="369"/>
      <c r="AV12" s="369"/>
      <c r="AW12" s="369"/>
      <c r="AX12" s="369"/>
      <c r="AY12" s="383">
        <f t="shared" si="25"/>
        <v>0</v>
      </c>
      <c r="AZ12" s="383">
        <f t="shared" si="10"/>
        <v>0</v>
      </c>
      <c r="BA12" s="240">
        <f t="shared" si="26"/>
        <v>0</v>
      </c>
      <c r="BB12" s="368"/>
      <c r="BC12" s="369"/>
      <c r="BD12" s="369"/>
      <c r="BE12" s="369"/>
      <c r="BF12" s="369"/>
      <c r="BG12" s="369"/>
      <c r="BH12" s="369"/>
      <c r="BI12" s="241">
        <f t="shared" si="27"/>
        <v>0</v>
      </c>
      <c r="BJ12" s="241">
        <f t="shared" si="28"/>
        <v>0</v>
      </c>
      <c r="BK12" s="240">
        <f t="shared" si="29"/>
        <v>0</v>
      </c>
      <c r="BL12" s="369"/>
      <c r="BM12" s="369"/>
      <c r="BN12" s="241">
        <f t="shared" si="30"/>
        <v>0</v>
      </c>
      <c r="BO12" s="241">
        <f t="shared" si="31"/>
        <v>0</v>
      </c>
      <c r="BP12" s="240">
        <f t="shared" si="32"/>
        <v>0</v>
      </c>
      <c r="BQ12" s="1725"/>
      <c r="BR12" s="504"/>
      <c r="BS12" s="1425">
        <f>IF($C12="","",VLOOKUP($C12,'Carga People'!$C$5:$G$309,5,0))</f>
        <v>0</v>
      </c>
      <c r="BT12" s="1423">
        <f>IF($B12="","",VLOOKUP($B12,RESUMO!$A$35:$AO$52,41,0))</f>
        <v>10</v>
      </c>
      <c r="BV12" s="706">
        <f t="shared" si="33"/>
        <v>0</v>
      </c>
      <c r="BW12" s="706">
        <f t="shared" si="34"/>
        <v>0</v>
      </c>
      <c r="BX12" s="706">
        <f t="shared" si="35"/>
        <v>0</v>
      </c>
      <c r="BY12" s="706">
        <f t="shared" si="36"/>
        <v>0</v>
      </c>
      <c r="BZ12" s="706">
        <f t="shared" si="37"/>
        <v>0</v>
      </c>
      <c r="CA12" s="706">
        <f t="shared" si="38"/>
        <v>0</v>
      </c>
      <c r="CB12" s="482">
        <f t="shared" si="39"/>
        <v>0</v>
      </c>
    </row>
    <row r="13" spans="1:80" s="31" customFormat="1" ht="19.5" customHeight="1" outlineLevel="1" x14ac:dyDescent="0.3">
      <c r="A13" s="344"/>
      <c r="B13" s="29"/>
      <c r="C13" s="30"/>
      <c r="D13" s="30"/>
      <c r="E13" s="1410"/>
      <c r="F13" s="30" t="s">
        <v>15</v>
      </c>
      <c r="G13" s="72">
        <f>ROUND(IF(ISERROR(VLOOKUP(D13,[1]Anual!$B$88:$ES$190,($U$1)-3,0)),0,VLOOKUP(D13,[1]Anual!$B$88:$ES$190,($U$1)-3,0)),0)</f>
        <v>0</v>
      </c>
      <c r="H13" s="658" t="str">
        <f>IF(B13="","",(VLOOKUP(B13,Família!$A:$B,2,0)))</f>
        <v/>
      </c>
      <c r="I13" s="30">
        <f>ROUND(IF(ISERROR(VLOOKUP(D13,[1]Anual!$B$88:$ES$190,($U$1)+5,0)),0,VLOOKUP(D13,[1]Anual!$B$88:$ES$190,($U$1)+5,0)),0)</f>
        <v>0</v>
      </c>
      <c r="J13" s="744"/>
      <c r="K13" s="30" t="str">
        <f t="shared" ref="K13:K54" si="47">IF(L13=M13,"ok",M13-L13)</f>
        <v>ok</v>
      </c>
      <c r="L13" s="30">
        <f>ROUND(IF(ISERROR(VLOOKUP(D13,[1]Anual!$B$200:$EX$300,$U$1,0)),0,VLOOKUP(D13,[1]Anual!$B$200:$EX$300,$U$1,0)),0)+J13</f>
        <v>0</v>
      </c>
      <c r="M13" s="83">
        <f t="shared" si="18"/>
        <v>0</v>
      </c>
      <c r="N13" s="368"/>
      <c r="O13" s="369"/>
      <c r="P13" s="369"/>
      <c r="Q13" s="369"/>
      <c r="R13" s="369"/>
      <c r="S13" s="369"/>
      <c r="T13" s="369"/>
      <c r="U13" s="383">
        <f t="shared" ref="U13" si="48">SUM(N13:T13)</f>
        <v>0</v>
      </c>
      <c r="V13" s="383">
        <f t="shared" si="4"/>
        <v>0</v>
      </c>
      <c r="W13" s="240">
        <f t="shared" si="20"/>
        <v>0</v>
      </c>
      <c r="X13" s="368"/>
      <c r="Y13" s="369"/>
      <c r="Z13" s="369"/>
      <c r="AA13" s="369"/>
      <c r="AB13" s="369"/>
      <c r="AC13" s="369"/>
      <c r="AD13" s="369"/>
      <c r="AE13" s="383">
        <f t="shared" ref="AE13" si="49">SUM(X13:AD13)</f>
        <v>0</v>
      </c>
      <c r="AF13" s="383">
        <f t="shared" si="6"/>
        <v>0</v>
      </c>
      <c r="AG13" s="240">
        <f t="shared" si="22"/>
        <v>0</v>
      </c>
      <c r="AH13" s="368"/>
      <c r="AI13" s="369"/>
      <c r="AJ13" s="369"/>
      <c r="AK13" s="369"/>
      <c r="AL13" s="369"/>
      <c r="AM13" s="369"/>
      <c r="AN13" s="369"/>
      <c r="AO13" s="383">
        <f t="shared" ref="AO13" si="50">SUM(AH13:AN13)</f>
        <v>0</v>
      </c>
      <c r="AP13" s="383">
        <f t="shared" si="8"/>
        <v>0</v>
      </c>
      <c r="AQ13" s="240">
        <f t="shared" si="24"/>
        <v>0</v>
      </c>
      <c r="AR13" s="368"/>
      <c r="AS13" s="369"/>
      <c r="AT13" s="369"/>
      <c r="AU13" s="369"/>
      <c r="AV13" s="369"/>
      <c r="AW13" s="369"/>
      <c r="AX13" s="369"/>
      <c r="AY13" s="383">
        <f t="shared" ref="AY13" si="51">SUM(AR13:AX13)</f>
        <v>0</v>
      </c>
      <c r="AZ13" s="383">
        <f t="shared" si="10"/>
        <v>0</v>
      </c>
      <c r="BA13" s="240">
        <f t="shared" si="26"/>
        <v>0</v>
      </c>
      <c r="BB13" s="368"/>
      <c r="BC13" s="369"/>
      <c r="BD13" s="369"/>
      <c r="BE13" s="369"/>
      <c r="BF13" s="369"/>
      <c r="BG13" s="369"/>
      <c r="BH13" s="369"/>
      <c r="BI13" s="241">
        <f t="shared" si="27"/>
        <v>0</v>
      </c>
      <c r="BJ13" s="241">
        <f t="shared" si="28"/>
        <v>0</v>
      </c>
      <c r="BK13" s="240">
        <f t="shared" si="29"/>
        <v>0</v>
      </c>
      <c r="BL13" s="369"/>
      <c r="BM13" s="369"/>
      <c r="BN13" s="241">
        <f t="shared" si="30"/>
        <v>0</v>
      </c>
      <c r="BO13" s="241">
        <f t="shared" si="31"/>
        <v>0</v>
      </c>
      <c r="BP13" s="240">
        <f t="shared" si="32"/>
        <v>0</v>
      </c>
      <c r="BQ13" s="1725"/>
      <c r="BR13" s="504"/>
      <c r="BS13" s="1425" t="str">
        <f>IF($C13="","",VLOOKUP($C13,'Carga People'!$C$5:$G$309,5,0))</f>
        <v/>
      </c>
      <c r="BT13" s="1423" t="str">
        <f>IF($B13="","",VLOOKUP($B13,RESUMO!$A$35:$AO$52,41,0))</f>
        <v/>
      </c>
      <c r="BV13" s="706">
        <f t="shared" si="33"/>
        <v>0</v>
      </c>
      <c r="BW13" s="706">
        <f t="shared" si="34"/>
        <v>0</v>
      </c>
      <c r="BX13" s="706">
        <f t="shared" si="35"/>
        <v>0</v>
      </c>
      <c r="BY13" s="706">
        <f t="shared" si="36"/>
        <v>0</v>
      </c>
      <c r="BZ13" s="706">
        <f t="shared" si="37"/>
        <v>0</v>
      </c>
      <c r="CA13" s="706">
        <f t="shared" si="38"/>
        <v>0</v>
      </c>
      <c r="CB13" s="482">
        <f t="shared" si="39"/>
        <v>0</v>
      </c>
    </row>
    <row r="14" spans="1:80" s="31" customFormat="1" ht="19.5" customHeight="1" outlineLevel="1" x14ac:dyDescent="0.3">
      <c r="A14" s="344"/>
      <c r="B14" s="29"/>
      <c r="C14" s="30"/>
      <c r="D14" s="30"/>
      <c r="E14" s="1410"/>
      <c r="F14" s="30" t="s">
        <v>15</v>
      </c>
      <c r="G14" s="72">
        <f>ROUND(IF(ISERROR(VLOOKUP(D14,[1]Anual!$B$88:$ES$190,($U$1)-3,0)),0,VLOOKUP(D14,[1]Anual!$B$88:$ES$190,($U$1)-3,0)),0)</f>
        <v>0</v>
      </c>
      <c r="H14" s="658" t="str">
        <f>IF(B14="","",(VLOOKUP(B14,Família!$A:$B,2,0)))</f>
        <v/>
      </c>
      <c r="I14" s="30">
        <f>ROUND(IF(ISERROR(VLOOKUP(D14,[1]Anual!$B$88:$ES$190,($U$1)+5,0)),0,VLOOKUP(D14,[1]Anual!$B$88:$ES$190,($U$1)+5,0)),0)</f>
        <v>0</v>
      </c>
      <c r="J14" s="744"/>
      <c r="K14" s="30" t="str">
        <f t="shared" si="47"/>
        <v>ok</v>
      </c>
      <c r="L14" s="30">
        <f>ROUND(IF(ISERROR(VLOOKUP(D14,[1]Anual!$B$200:$EX$300,$U$1,0)),0,VLOOKUP(D14,[1]Anual!$B$200:$EX$300,$U$1,0)),0)+J14</f>
        <v>0</v>
      </c>
      <c r="M14" s="83">
        <f t="shared" si="18"/>
        <v>0</v>
      </c>
      <c r="N14" s="368"/>
      <c r="O14" s="369"/>
      <c r="P14" s="369"/>
      <c r="Q14" s="369"/>
      <c r="R14" s="369"/>
      <c r="S14" s="369"/>
      <c r="T14" s="369"/>
      <c r="U14" s="383">
        <f t="shared" si="19"/>
        <v>0</v>
      </c>
      <c r="V14" s="383">
        <f t="shared" si="4"/>
        <v>0</v>
      </c>
      <c r="W14" s="240">
        <f t="shared" si="20"/>
        <v>0</v>
      </c>
      <c r="X14" s="368"/>
      <c r="Y14" s="369"/>
      <c r="Z14" s="369"/>
      <c r="AA14" s="369"/>
      <c r="AB14" s="369"/>
      <c r="AC14" s="369"/>
      <c r="AD14" s="369"/>
      <c r="AE14" s="383">
        <f t="shared" si="21"/>
        <v>0</v>
      </c>
      <c r="AF14" s="383">
        <f t="shared" si="6"/>
        <v>0</v>
      </c>
      <c r="AG14" s="240">
        <f t="shared" si="22"/>
        <v>0</v>
      </c>
      <c r="AH14" s="368"/>
      <c r="AI14" s="369"/>
      <c r="AJ14" s="369"/>
      <c r="AK14" s="369"/>
      <c r="AL14" s="369"/>
      <c r="AM14" s="369"/>
      <c r="AN14" s="369"/>
      <c r="AO14" s="383">
        <f t="shared" si="23"/>
        <v>0</v>
      </c>
      <c r="AP14" s="383">
        <f t="shared" si="8"/>
        <v>0</v>
      </c>
      <c r="AQ14" s="240">
        <f t="shared" si="24"/>
        <v>0</v>
      </c>
      <c r="AR14" s="368"/>
      <c r="AS14" s="369"/>
      <c r="AT14" s="369"/>
      <c r="AU14" s="369"/>
      <c r="AV14" s="369"/>
      <c r="AW14" s="369"/>
      <c r="AX14" s="369"/>
      <c r="AY14" s="383">
        <f t="shared" si="25"/>
        <v>0</v>
      </c>
      <c r="AZ14" s="383">
        <f t="shared" si="10"/>
        <v>0</v>
      </c>
      <c r="BA14" s="240">
        <f t="shared" si="26"/>
        <v>0</v>
      </c>
      <c r="BB14" s="368"/>
      <c r="BC14" s="369"/>
      <c r="BD14" s="369"/>
      <c r="BE14" s="369"/>
      <c r="BF14" s="369"/>
      <c r="BG14" s="369"/>
      <c r="BH14" s="369"/>
      <c r="BI14" s="241">
        <f t="shared" si="27"/>
        <v>0</v>
      </c>
      <c r="BJ14" s="241">
        <f t="shared" si="28"/>
        <v>0</v>
      </c>
      <c r="BK14" s="240">
        <f t="shared" si="29"/>
        <v>0</v>
      </c>
      <c r="BL14" s="369"/>
      <c r="BM14" s="369"/>
      <c r="BN14" s="241">
        <f t="shared" si="30"/>
        <v>0</v>
      </c>
      <c r="BO14" s="241">
        <f t="shared" si="31"/>
        <v>0</v>
      </c>
      <c r="BP14" s="240">
        <f t="shared" si="32"/>
        <v>0</v>
      </c>
      <c r="BQ14" s="1726"/>
      <c r="BR14" s="504"/>
      <c r="BS14" s="1425" t="str">
        <f>IF($C14="","",VLOOKUP($C14,'Carga People'!$C$5:$G$309,5,0))</f>
        <v/>
      </c>
      <c r="BT14" s="1423" t="str">
        <f>IF($B14="","",VLOOKUP($B14,RESUMO!$A$35:$AO$52,41,0))</f>
        <v/>
      </c>
      <c r="BV14" s="706">
        <f t="shared" si="33"/>
        <v>0</v>
      </c>
      <c r="BW14" s="706">
        <f t="shared" si="34"/>
        <v>0</v>
      </c>
      <c r="BX14" s="706">
        <f t="shared" si="35"/>
        <v>0</v>
      </c>
      <c r="BY14" s="706">
        <f t="shared" si="36"/>
        <v>0</v>
      </c>
      <c r="BZ14" s="706">
        <f t="shared" si="37"/>
        <v>0</v>
      </c>
      <c r="CA14" s="706">
        <f t="shared" si="38"/>
        <v>0</v>
      </c>
      <c r="CB14" s="482">
        <f t="shared" si="39"/>
        <v>0</v>
      </c>
    </row>
    <row r="15" spans="1:80" s="31" customFormat="1" ht="19.5" customHeight="1" x14ac:dyDescent="0.3">
      <c r="A15" s="461" t="s">
        <v>176</v>
      </c>
      <c r="B15" s="458" t="s">
        <v>487</v>
      </c>
      <c r="C15" s="459" t="s">
        <v>513</v>
      </c>
      <c r="D15" s="459" t="s">
        <v>526</v>
      </c>
      <c r="E15" s="1412" t="s">
        <v>914</v>
      </c>
      <c r="F15" s="459" t="s">
        <v>15</v>
      </c>
      <c r="G15" s="241">
        <f>ROUND(IF(ISERROR(VLOOKUP(D15,[1]Anual!$B$88:$ES$190,($U$1)-3,0)),0,VLOOKUP(D15,[1]Anual!$B$88:$ES$190,($U$1)-3,0)),0)</f>
        <v>0</v>
      </c>
      <c r="H15" s="658" t="e">
        <f>IF(B15="","",(VLOOKUP(B15,Família!$A:$B,2,0)))</f>
        <v>#N/A</v>
      </c>
      <c r="I15" s="459">
        <f>ROUND(IF(ISERROR(VLOOKUP(D15,[1]Anual!$B$88:$ES$190,($U$1)+5,0)),0,VLOOKUP(D15,[1]Anual!$B$88:$ES$190,($U$1)+5,0)),0)</f>
        <v>0</v>
      </c>
      <c r="J15" s="744"/>
      <c r="K15" s="459" t="str">
        <f t="shared" si="47"/>
        <v>ok</v>
      </c>
      <c r="L15" s="459">
        <f>ROUND(IF(ISERROR(VLOOKUP(D15,[1]Anual!$B$200:$EX$300,$U$1,0)),0,VLOOKUP(D15,[1]Anual!$B$200:$EX$300,$U$1,0)),0)+J15</f>
        <v>6960</v>
      </c>
      <c r="M15" s="460">
        <f t="shared" si="18"/>
        <v>6960</v>
      </c>
      <c r="N15" s="458">
        <f t="shared" ref="N15:T15" si="52">ROUND(N66-SUM(N16:N18),0)</f>
        <v>0</v>
      </c>
      <c r="O15" s="459">
        <f t="shared" si="52"/>
        <v>0</v>
      </c>
      <c r="P15" s="459">
        <f t="shared" si="52"/>
        <v>0</v>
      </c>
      <c r="Q15" s="459">
        <f t="shared" si="52"/>
        <v>0</v>
      </c>
      <c r="R15" s="459">
        <f>ROUND(R66-SUM(R16:R18),0)</f>
        <v>480</v>
      </c>
      <c r="S15" s="459">
        <f t="shared" si="52"/>
        <v>0</v>
      </c>
      <c r="T15" s="459">
        <f t="shared" si="52"/>
        <v>0</v>
      </c>
      <c r="U15" s="241">
        <f t="shared" si="19"/>
        <v>480</v>
      </c>
      <c r="V15" s="241">
        <f t="shared" si="4"/>
        <v>0</v>
      </c>
      <c r="W15" s="240">
        <f t="shared" si="20"/>
        <v>480</v>
      </c>
      <c r="X15" s="458">
        <f>ROUND(X66-SUM(X16:X18),0)</f>
        <v>720</v>
      </c>
      <c r="Y15" s="459">
        <f t="shared" ref="Y15:AD15" si="53">ROUND(Y66-SUM(Y16:Y18),0)</f>
        <v>0</v>
      </c>
      <c r="Z15" s="459">
        <f t="shared" si="53"/>
        <v>0</v>
      </c>
      <c r="AA15" s="459">
        <f t="shared" si="53"/>
        <v>0</v>
      </c>
      <c r="AB15" s="459">
        <f t="shared" si="53"/>
        <v>480</v>
      </c>
      <c r="AC15" s="459">
        <f t="shared" si="53"/>
        <v>720</v>
      </c>
      <c r="AD15" s="459">
        <f t="shared" si="53"/>
        <v>0</v>
      </c>
      <c r="AE15" s="241">
        <f t="shared" si="21"/>
        <v>1920</v>
      </c>
      <c r="AF15" s="241">
        <f t="shared" si="6"/>
        <v>0</v>
      </c>
      <c r="AG15" s="240">
        <f t="shared" si="22"/>
        <v>2400</v>
      </c>
      <c r="AH15" s="458">
        <f t="shared" ref="AH15:AN15" si="54">ROUND(AH66-SUM(AH16:AH18),0)</f>
        <v>720</v>
      </c>
      <c r="AI15" s="459">
        <f t="shared" si="54"/>
        <v>0</v>
      </c>
      <c r="AJ15" s="762">
        <f t="shared" si="54"/>
        <v>480</v>
      </c>
      <c r="AK15" s="459">
        <f t="shared" si="54"/>
        <v>480</v>
      </c>
      <c r="AL15" s="459">
        <f t="shared" si="54"/>
        <v>480</v>
      </c>
      <c r="AM15" s="459">
        <f t="shared" si="54"/>
        <v>720</v>
      </c>
      <c r="AN15" s="459">
        <f t="shared" si="54"/>
        <v>0</v>
      </c>
      <c r="AO15" s="241">
        <f t="shared" si="23"/>
        <v>2880</v>
      </c>
      <c r="AP15" s="241">
        <f t="shared" si="8"/>
        <v>0</v>
      </c>
      <c r="AQ15" s="240">
        <f t="shared" si="24"/>
        <v>5280</v>
      </c>
      <c r="AR15" s="458">
        <f t="shared" ref="AR15:AX15" si="55">ROUND(AR66-SUM(AR16:AR18),0)</f>
        <v>65</v>
      </c>
      <c r="AS15" s="459">
        <f t="shared" si="55"/>
        <v>0</v>
      </c>
      <c r="AT15" s="459">
        <f t="shared" si="55"/>
        <v>480</v>
      </c>
      <c r="AU15" s="459">
        <f t="shared" si="55"/>
        <v>480</v>
      </c>
      <c r="AV15" s="459">
        <f t="shared" si="55"/>
        <v>655</v>
      </c>
      <c r="AW15" s="459">
        <f t="shared" si="55"/>
        <v>0</v>
      </c>
      <c r="AX15" s="459">
        <f t="shared" si="55"/>
        <v>0</v>
      </c>
      <c r="AY15" s="241">
        <f t="shared" si="25"/>
        <v>1680</v>
      </c>
      <c r="AZ15" s="241">
        <f t="shared" si="10"/>
        <v>0</v>
      </c>
      <c r="BA15" s="240">
        <f t="shared" si="26"/>
        <v>6960</v>
      </c>
      <c r="BB15" s="458">
        <f t="shared" ref="BB15:BH15" si="56">ROUND(BB66-SUM(BB16:BB18),0)</f>
        <v>0</v>
      </c>
      <c r="BC15" s="459">
        <f t="shared" si="56"/>
        <v>0</v>
      </c>
      <c r="BD15" s="459">
        <f t="shared" si="56"/>
        <v>0</v>
      </c>
      <c r="BE15" s="459">
        <f t="shared" si="56"/>
        <v>0</v>
      </c>
      <c r="BF15" s="459">
        <f t="shared" si="56"/>
        <v>0</v>
      </c>
      <c r="BG15" s="459">
        <f t="shared" si="56"/>
        <v>0</v>
      </c>
      <c r="BH15" s="459">
        <f t="shared" si="56"/>
        <v>0</v>
      </c>
      <c r="BI15" s="241">
        <f t="shared" si="27"/>
        <v>0</v>
      </c>
      <c r="BJ15" s="241">
        <f t="shared" si="28"/>
        <v>0</v>
      </c>
      <c r="BK15" s="240">
        <f t="shared" si="29"/>
        <v>6960</v>
      </c>
      <c r="BL15" s="459">
        <f>ROUND(BL66-SUM(BL16:BL18),0)</f>
        <v>0</v>
      </c>
      <c r="BM15" s="459">
        <f>ROUND(BM66-SUM(BM16:BM18),0)</f>
        <v>0</v>
      </c>
      <c r="BN15" s="241">
        <f t="shared" si="30"/>
        <v>0</v>
      </c>
      <c r="BO15" s="241">
        <f t="shared" si="31"/>
        <v>0</v>
      </c>
      <c r="BP15" s="240">
        <f t="shared" si="32"/>
        <v>6960</v>
      </c>
      <c r="BQ15" s="1720">
        <f>SUM(M15:M18)</f>
        <v>10735</v>
      </c>
      <c r="BR15" s="504"/>
      <c r="BS15" s="1425">
        <f>IF($C15="","",VLOOKUP($C15,'Carga People'!$C$5:$G$309,5,0))</f>
        <v>0</v>
      </c>
      <c r="BT15" s="1423">
        <f>IF($B15="","",VLOOKUP($B15,RESUMO!$A$35:$AO$52,41,0))</f>
        <v>8</v>
      </c>
      <c r="BV15" s="706">
        <f t="shared" si="33"/>
        <v>480</v>
      </c>
      <c r="BW15" s="706">
        <f t="shared" si="34"/>
        <v>1920</v>
      </c>
      <c r="BX15" s="706">
        <f t="shared" si="35"/>
        <v>2880</v>
      </c>
      <c r="BY15" s="706">
        <f t="shared" si="36"/>
        <v>1680</v>
      </c>
      <c r="BZ15" s="706">
        <f t="shared" si="37"/>
        <v>0</v>
      </c>
      <c r="CA15" s="706">
        <f t="shared" si="38"/>
        <v>0</v>
      </c>
      <c r="CB15" s="482">
        <f t="shared" si="39"/>
        <v>0</v>
      </c>
    </row>
    <row r="16" spans="1:80" s="31" customFormat="1" ht="19.5" customHeight="1" x14ac:dyDescent="0.3">
      <c r="A16" s="344" t="s">
        <v>176</v>
      </c>
      <c r="B16" s="29" t="s">
        <v>487</v>
      </c>
      <c r="C16" s="30" t="s">
        <v>514</v>
      </c>
      <c r="D16" s="30" t="s">
        <v>527</v>
      </c>
      <c r="E16" s="1410" t="s">
        <v>915</v>
      </c>
      <c r="F16" s="30" t="s">
        <v>15</v>
      </c>
      <c r="G16" s="72">
        <f>ROUND(IF(ISERROR(VLOOKUP(D16,[1]Anual!$B$88:$ES$190,($U$1)-3,0)),0,VLOOKUP(D16,[1]Anual!$B$88:$ES$190,($U$1)-3,0)),0)</f>
        <v>0</v>
      </c>
      <c r="H16" s="658" t="e">
        <f>IF(B16="","",(VLOOKUP(B16,Família!$A:$B,2,0)))</f>
        <v>#N/A</v>
      </c>
      <c r="I16" s="30">
        <f>ROUND(IF(ISERROR(VLOOKUP(D16,[1]Anual!$B$88:$ES$190,($U$1)+5,0)),0,VLOOKUP(D16,[1]Anual!$B$88:$ES$190,($U$1)+5,0)),0)</f>
        <v>0</v>
      </c>
      <c r="J16" s="744"/>
      <c r="K16" s="30" t="str">
        <f t="shared" si="47"/>
        <v>ok</v>
      </c>
      <c r="L16" s="30">
        <f>ROUND(IF(ISERROR(VLOOKUP(D16,[1]Anual!$B$200:$EX$300,$U$1,0)),0,VLOOKUP(D16,[1]Anual!$B$200:$EX$300,$U$1,0)),0)+J16</f>
        <v>3775</v>
      </c>
      <c r="M16" s="366">
        <f t="shared" si="18"/>
        <v>3775</v>
      </c>
      <c r="N16" s="368"/>
      <c r="O16" s="369"/>
      <c r="P16" s="369"/>
      <c r="Q16" s="369"/>
      <c r="R16" s="369"/>
      <c r="S16" s="369"/>
      <c r="T16" s="369"/>
      <c r="U16" s="383">
        <f t="shared" si="19"/>
        <v>0</v>
      </c>
      <c r="V16" s="383">
        <f t="shared" si="4"/>
        <v>0</v>
      </c>
      <c r="W16" s="240">
        <f t="shared" si="20"/>
        <v>0</v>
      </c>
      <c r="X16" s="368"/>
      <c r="Y16" s="369">
        <v>720</v>
      </c>
      <c r="Z16" s="369">
        <v>480</v>
      </c>
      <c r="AA16" s="369">
        <v>480</v>
      </c>
      <c r="AB16" s="369"/>
      <c r="AC16" s="369"/>
      <c r="AD16" s="399"/>
      <c r="AE16" s="400">
        <f t="shared" si="21"/>
        <v>1680</v>
      </c>
      <c r="AF16" s="383">
        <f t="shared" si="6"/>
        <v>0</v>
      </c>
      <c r="AG16" s="240">
        <f t="shared" si="22"/>
        <v>1680</v>
      </c>
      <c r="AH16" s="369"/>
      <c r="AI16" s="369">
        <v>720</v>
      </c>
      <c r="AJ16" s="655"/>
      <c r="AK16" s="369"/>
      <c r="AL16" s="369"/>
      <c r="AM16" s="369"/>
      <c r="AN16" s="459"/>
      <c r="AO16" s="241">
        <f t="shared" si="23"/>
        <v>720</v>
      </c>
      <c r="AP16" s="383">
        <f t="shared" si="8"/>
        <v>0</v>
      </c>
      <c r="AQ16" s="240">
        <f t="shared" si="24"/>
        <v>2400</v>
      </c>
      <c r="AR16" s="819">
        <v>655</v>
      </c>
      <c r="AS16" s="369">
        <v>720</v>
      </c>
      <c r="AT16" s="369"/>
      <c r="AU16" s="369"/>
      <c r="AV16" s="369"/>
      <c r="AW16" s="369"/>
      <c r="AX16" s="369"/>
      <c r="AY16" s="383">
        <f t="shared" si="25"/>
        <v>1375</v>
      </c>
      <c r="AZ16" s="383">
        <f t="shared" si="10"/>
        <v>0</v>
      </c>
      <c r="BA16" s="240">
        <f t="shared" si="26"/>
        <v>3775</v>
      </c>
      <c r="BB16" s="368"/>
      <c r="BC16" s="369"/>
      <c r="BD16" s="369"/>
      <c r="BE16" s="369"/>
      <c r="BF16" s="369"/>
      <c r="BG16" s="369"/>
      <c r="BH16" s="369"/>
      <c r="BI16" s="241">
        <f t="shared" si="27"/>
        <v>0</v>
      </c>
      <c r="BJ16" s="241">
        <f t="shared" si="28"/>
        <v>0</v>
      </c>
      <c r="BK16" s="240">
        <f t="shared" si="29"/>
        <v>3775</v>
      </c>
      <c r="BL16" s="369"/>
      <c r="BM16" s="369"/>
      <c r="BN16" s="241">
        <f t="shared" si="30"/>
        <v>0</v>
      </c>
      <c r="BO16" s="241">
        <f t="shared" si="31"/>
        <v>0</v>
      </c>
      <c r="BP16" s="240">
        <f t="shared" si="32"/>
        <v>3775</v>
      </c>
      <c r="BQ16" s="1720"/>
      <c r="BR16" s="504"/>
      <c r="BS16" s="1425">
        <f>IF($C16="","",VLOOKUP($C16,'Carga People'!$C$5:$G$309,5,0))</f>
        <v>0</v>
      </c>
      <c r="BT16" s="1423">
        <f>IF($B16="","",VLOOKUP($B16,RESUMO!$A$35:$AO$52,41,0))</f>
        <v>8</v>
      </c>
      <c r="BV16" s="706">
        <f t="shared" si="33"/>
        <v>0</v>
      </c>
      <c r="BW16" s="706">
        <f t="shared" si="34"/>
        <v>1680</v>
      </c>
      <c r="BX16" s="706">
        <f t="shared" si="35"/>
        <v>720</v>
      </c>
      <c r="BY16" s="706">
        <f t="shared" si="36"/>
        <v>1375</v>
      </c>
      <c r="BZ16" s="706">
        <f t="shared" si="37"/>
        <v>0</v>
      </c>
      <c r="CA16" s="706">
        <f t="shared" si="38"/>
        <v>0</v>
      </c>
      <c r="CB16" s="482">
        <f t="shared" si="39"/>
        <v>0</v>
      </c>
    </row>
    <row r="17" spans="1:80" s="31" customFormat="1" ht="19.5" customHeight="1" outlineLevel="1" x14ac:dyDescent="0.3">
      <c r="A17" s="344"/>
      <c r="B17" s="29"/>
      <c r="C17" s="348"/>
      <c r="D17" s="30"/>
      <c r="E17" s="1410"/>
      <c r="F17" s="30"/>
      <c r="G17" s="72"/>
      <c r="H17" s="658" t="str">
        <f>IF(B17="","",(VLOOKUP(B17,Família!$A:$B,2,0)))</f>
        <v/>
      </c>
      <c r="I17" s="30"/>
      <c r="J17" s="744"/>
      <c r="K17" s="30"/>
      <c r="L17" s="30">
        <f>ROUND(IF(ISERROR(VLOOKUP(D17,[1]Anual!$B$200:$EX$300,$U$1,0)),0,VLOOKUP(D17,[1]Anual!$B$200:$EX$300,$U$1,0)),0)+J17</f>
        <v>0</v>
      </c>
      <c r="M17" s="83">
        <f t="shared" si="18"/>
        <v>0</v>
      </c>
      <c r="N17" s="368"/>
      <c r="O17" s="369"/>
      <c r="P17" s="369"/>
      <c r="Q17" s="369"/>
      <c r="R17" s="369"/>
      <c r="S17" s="369"/>
      <c r="T17" s="369"/>
      <c r="U17" s="383">
        <f t="shared" si="19"/>
        <v>0</v>
      </c>
      <c r="V17" s="383">
        <f t="shared" si="4"/>
        <v>0</v>
      </c>
      <c r="W17" s="240">
        <f t="shared" si="20"/>
        <v>0</v>
      </c>
      <c r="X17" s="368"/>
      <c r="Y17" s="369"/>
      <c r="Z17" s="369"/>
      <c r="AA17" s="369"/>
      <c r="AB17" s="369"/>
      <c r="AC17" s="369"/>
      <c r="AD17" s="369"/>
      <c r="AE17" s="383">
        <f t="shared" si="21"/>
        <v>0</v>
      </c>
      <c r="AF17" s="383">
        <f t="shared" si="6"/>
        <v>0</v>
      </c>
      <c r="AG17" s="240">
        <f t="shared" si="22"/>
        <v>0</v>
      </c>
      <c r="AH17" s="368"/>
      <c r="AI17" s="369"/>
      <c r="AJ17" s="369"/>
      <c r="AK17" s="369"/>
      <c r="AL17" s="369"/>
      <c r="AM17" s="369"/>
      <c r="AN17" s="369"/>
      <c r="AO17" s="383">
        <f t="shared" si="23"/>
        <v>0</v>
      </c>
      <c r="AP17" s="383">
        <f t="shared" si="8"/>
        <v>0</v>
      </c>
      <c r="AQ17" s="240">
        <f t="shared" si="24"/>
        <v>0</v>
      </c>
      <c r="AR17" s="368"/>
      <c r="AS17" s="369"/>
      <c r="AT17" s="369"/>
      <c r="AU17" s="369"/>
      <c r="AV17" s="369"/>
      <c r="AW17" s="369"/>
      <c r="AX17" s="369"/>
      <c r="AY17" s="383">
        <f t="shared" si="25"/>
        <v>0</v>
      </c>
      <c r="AZ17" s="383">
        <f t="shared" si="10"/>
        <v>0</v>
      </c>
      <c r="BA17" s="240">
        <f t="shared" si="26"/>
        <v>0</v>
      </c>
      <c r="BB17" s="368"/>
      <c r="BC17" s="369"/>
      <c r="BD17" s="369"/>
      <c r="BE17" s="369"/>
      <c r="BF17" s="369"/>
      <c r="BG17" s="369"/>
      <c r="BH17" s="369"/>
      <c r="BI17" s="241">
        <f t="shared" si="27"/>
        <v>0</v>
      </c>
      <c r="BJ17" s="241">
        <f t="shared" si="28"/>
        <v>0</v>
      </c>
      <c r="BK17" s="240">
        <f t="shared" si="29"/>
        <v>0</v>
      </c>
      <c r="BL17" s="369"/>
      <c r="BM17" s="369"/>
      <c r="BN17" s="241">
        <f t="shared" si="30"/>
        <v>0</v>
      </c>
      <c r="BO17" s="241">
        <f t="shared" si="31"/>
        <v>0</v>
      </c>
      <c r="BP17" s="240">
        <f t="shared" si="32"/>
        <v>0</v>
      </c>
      <c r="BQ17" s="1720"/>
      <c r="BR17" s="504"/>
      <c r="BS17" s="1425" t="str">
        <f>IF($C17="","",VLOOKUP($C17,'Carga People'!$C$5:$G$309,5,0))</f>
        <v/>
      </c>
      <c r="BT17" s="1423" t="str">
        <f>IF($B17="","",VLOOKUP($B17,RESUMO!$A$35:$AO$52,41,0))</f>
        <v/>
      </c>
      <c r="BV17" s="706">
        <f t="shared" si="33"/>
        <v>0</v>
      </c>
      <c r="BW17" s="706">
        <f t="shared" si="34"/>
        <v>0</v>
      </c>
      <c r="BX17" s="706">
        <f t="shared" si="35"/>
        <v>0</v>
      </c>
      <c r="BY17" s="706">
        <f t="shared" si="36"/>
        <v>0</v>
      </c>
      <c r="BZ17" s="706">
        <f t="shared" si="37"/>
        <v>0</v>
      </c>
      <c r="CA17" s="706">
        <f t="shared" si="38"/>
        <v>0</v>
      </c>
      <c r="CB17" s="482">
        <f t="shared" si="39"/>
        <v>0</v>
      </c>
    </row>
    <row r="18" spans="1:80" s="31" customFormat="1" ht="19.5" customHeight="1" outlineLevel="1" x14ac:dyDescent="0.3">
      <c r="A18" s="344"/>
      <c r="B18" s="29"/>
      <c r="C18" s="30"/>
      <c r="D18" s="30"/>
      <c r="E18" s="1410"/>
      <c r="F18" s="30"/>
      <c r="G18" s="72"/>
      <c r="H18" s="658" t="str">
        <f>IF(B18="","",(VLOOKUP(B18,Família!$A:$B,2,0)))</f>
        <v/>
      </c>
      <c r="I18" s="30"/>
      <c r="J18" s="744"/>
      <c r="K18" s="30"/>
      <c r="L18" s="30">
        <f>ROUND(IF(ISERROR(VLOOKUP(D18,[1]Anual!$B$200:$EX$300,$U$1,0)),0,VLOOKUP(D18,[1]Anual!$B$200:$EX$300,$U$1,0)),0)+J18</f>
        <v>0</v>
      </c>
      <c r="M18" s="83">
        <f t="shared" si="18"/>
        <v>0</v>
      </c>
      <c r="N18" s="368"/>
      <c r="O18" s="369"/>
      <c r="P18" s="369"/>
      <c r="Q18" s="369"/>
      <c r="R18" s="369"/>
      <c r="S18" s="369"/>
      <c r="T18" s="369"/>
      <c r="U18" s="383">
        <f t="shared" si="19"/>
        <v>0</v>
      </c>
      <c r="V18" s="383">
        <f t="shared" si="4"/>
        <v>0</v>
      </c>
      <c r="W18" s="240">
        <f t="shared" si="20"/>
        <v>0</v>
      </c>
      <c r="X18" s="368"/>
      <c r="Y18" s="369"/>
      <c r="Z18" s="369"/>
      <c r="AA18" s="369"/>
      <c r="AB18" s="369"/>
      <c r="AC18" s="369"/>
      <c r="AD18" s="369"/>
      <c r="AE18" s="383">
        <f t="shared" si="21"/>
        <v>0</v>
      </c>
      <c r="AF18" s="383">
        <f t="shared" si="6"/>
        <v>0</v>
      </c>
      <c r="AG18" s="240">
        <f t="shared" si="22"/>
        <v>0</v>
      </c>
      <c r="AH18" s="368"/>
      <c r="AI18" s="369"/>
      <c r="AJ18" s="369"/>
      <c r="AK18" s="369"/>
      <c r="AL18" s="369"/>
      <c r="AM18" s="369"/>
      <c r="AN18" s="369"/>
      <c r="AO18" s="383">
        <f t="shared" si="23"/>
        <v>0</v>
      </c>
      <c r="AP18" s="383">
        <f t="shared" si="8"/>
        <v>0</v>
      </c>
      <c r="AQ18" s="240">
        <f t="shared" si="24"/>
        <v>0</v>
      </c>
      <c r="AR18" s="368"/>
      <c r="AS18" s="369"/>
      <c r="AT18" s="369"/>
      <c r="AU18" s="369"/>
      <c r="AV18" s="369"/>
      <c r="AW18" s="369"/>
      <c r="AX18" s="369"/>
      <c r="AY18" s="383">
        <f t="shared" si="25"/>
        <v>0</v>
      </c>
      <c r="AZ18" s="383">
        <f t="shared" si="10"/>
        <v>0</v>
      </c>
      <c r="BA18" s="240">
        <f t="shared" si="26"/>
        <v>0</v>
      </c>
      <c r="BB18" s="368"/>
      <c r="BC18" s="369"/>
      <c r="BD18" s="369"/>
      <c r="BE18" s="369"/>
      <c r="BF18" s="369"/>
      <c r="BG18" s="369"/>
      <c r="BH18" s="369"/>
      <c r="BI18" s="241">
        <f t="shared" si="27"/>
        <v>0</v>
      </c>
      <c r="BJ18" s="241">
        <f t="shared" si="28"/>
        <v>0</v>
      </c>
      <c r="BK18" s="240">
        <f t="shared" si="29"/>
        <v>0</v>
      </c>
      <c r="BL18" s="369"/>
      <c r="BM18" s="369"/>
      <c r="BN18" s="241">
        <f t="shared" si="30"/>
        <v>0</v>
      </c>
      <c r="BO18" s="241">
        <f t="shared" si="31"/>
        <v>0</v>
      </c>
      <c r="BP18" s="240">
        <f t="shared" si="32"/>
        <v>0</v>
      </c>
      <c r="BQ18" s="1720"/>
      <c r="BR18" s="504"/>
      <c r="BS18" s="1425" t="str">
        <f>IF($C18="","",VLOOKUP($C18,'Carga People'!$C$5:$G$309,5,0))</f>
        <v/>
      </c>
      <c r="BT18" s="1423" t="str">
        <f>IF($B18="","",VLOOKUP($B18,RESUMO!$A$35:$AO$52,41,0))</f>
        <v/>
      </c>
      <c r="BV18" s="706">
        <f t="shared" si="33"/>
        <v>0</v>
      </c>
      <c r="BW18" s="706">
        <f t="shared" si="34"/>
        <v>0</v>
      </c>
      <c r="BX18" s="706">
        <f t="shared" si="35"/>
        <v>0</v>
      </c>
      <c r="BY18" s="706">
        <f t="shared" si="36"/>
        <v>0</v>
      </c>
      <c r="BZ18" s="706">
        <f t="shared" si="37"/>
        <v>0</v>
      </c>
      <c r="CA18" s="706">
        <f t="shared" si="38"/>
        <v>0</v>
      </c>
      <c r="CB18" s="482">
        <f t="shared" si="39"/>
        <v>0</v>
      </c>
    </row>
    <row r="19" spans="1:80" s="31" customFormat="1" ht="19.5" customHeight="1" x14ac:dyDescent="0.3">
      <c r="A19" s="461" t="s">
        <v>175</v>
      </c>
      <c r="B19" s="458" t="s">
        <v>212</v>
      </c>
      <c r="C19" s="459" t="s">
        <v>200</v>
      </c>
      <c r="D19" s="459" t="s">
        <v>202</v>
      </c>
      <c r="E19" s="1412" t="s">
        <v>916</v>
      </c>
      <c r="F19" s="459" t="s">
        <v>15</v>
      </c>
      <c r="G19" s="241">
        <f>ROUND(IF(ISERROR(VLOOKUP(D19,[1]Anual!$B$88:$ES$190,($U$1)-3,0)),0,VLOOKUP(D19,[1]Anual!$B$88:$ES$190,($U$1)-3,0)),0)</f>
        <v>0</v>
      </c>
      <c r="H19" s="658" t="str">
        <f>IF(B19="","",(VLOOKUP(B19,Família!$A:$B,2,0)))</f>
        <v>LH</v>
      </c>
      <c r="I19" s="459">
        <f>ROUND(IF(ISERROR(VLOOKUP(D19,[1]Anual!$B$88:$ES$190,($U$1)+5,0)),0,VLOOKUP(D19,[1]Anual!$B$88:$ES$190,($U$1)+5,0)),0)</f>
        <v>0</v>
      </c>
      <c r="J19" s="744"/>
      <c r="K19" s="459" t="str">
        <f t="shared" si="47"/>
        <v>ok</v>
      </c>
      <c r="L19" s="459">
        <f>ROUND(IF(ISERROR(VLOOKUP(D19,[1]Anual!$B$200:$EX$300,$U$1,0)),0,VLOOKUP(D19,[1]Anual!$B$200:$EX$300,$U$1,0)),0)+J19</f>
        <v>0</v>
      </c>
      <c r="M19" s="460">
        <f t="shared" si="18"/>
        <v>0</v>
      </c>
      <c r="N19" s="458">
        <f t="shared" ref="N19:T19" si="57">ROUND(N67-SUM(N20:N22),0)</f>
        <v>0</v>
      </c>
      <c r="O19" s="459">
        <f t="shared" si="57"/>
        <v>0</v>
      </c>
      <c r="P19" s="459">
        <f t="shared" si="57"/>
        <v>0</v>
      </c>
      <c r="Q19" s="459">
        <f t="shared" si="57"/>
        <v>0</v>
      </c>
      <c r="R19" s="459">
        <f>ROUND(R67-SUM(R20:R22),0)</f>
        <v>0</v>
      </c>
      <c r="S19" s="459">
        <f t="shared" si="57"/>
        <v>0</v>
      </c>
      <c r="T19" s="459">
        <f t="shared" si="57"/>
        <v>0</v>
      </c>
      <c r="U19" s="241">
        <f t="shared" si="19"/>
        <v>0</v>
      </c>
      <c r="V19" s="241">
        <f t="shared" si="4"/>
        <v>0</v>
      </c>
      <c r="W19" s="240">
        <f t="shared" si="20"/>
        <v>0</v>
      </c>
      <c r="X19" s="458">
        <f>ROUND(X67-SUM(X20:X22),0)</f>
        <v>0</v>
      </c>
      <c r="Y19" s="459">
        <f t="shared" ref="Y19:AD19" si="58">ROUND(Y67-SUM(Y20:Y22),0)</f>
        <v>0</v>
      </c>
      <c r="Z19" s="459">
        <f t="shared" si="58"/>
        <v>0</v>
      </c>
      <c r="AA19" s="459">
        <f t="shared" si="58"/>
        <v>0</v>
      </c>
      <c r="AB19" s="459">
        <f t="shared" si="58"/>
        <v>0</v>
      </c>
      <c r="AC19" s="459">
        <f t="shared" si="58"/>
        <v>0</v>
      </c>
      <c r="AD19" s="459">
        <f t="shared" si="58"/>
        <v>0</v>
      </c>
      <c r="AE19" s="241">
        <f t="shared" si="21"/>
        <v>0</v>
      </c>
      <c r="AF19" s="241">
        <f t="shared" si="6"/>
        <v>0</v>
      </c>
      <c r="AG19" s="240">
        <f t="shared" si="22"/>
        <v>0</v>
      </c>
      <c r="AH19" s="458">
        <f t="shared" ref="AH19:AN19" si="59">ROUND(AH67-SUM(AH20:AH22),0)</f>
        <v>0</v>
      </c>
      <c r="AI19" s="459">
        <f t="shared" si="59"/>
        <v>0</v>
      </c>
      <c r="AJ19" s="459">
        <f t="shared" si="59"/>
        <v>0</v>
      </c>
      <c r="AK19" s="459">
        <f t="shared" si="59"/>
        <v>0</v>
      </c>
      <c r="AL19" s="459">
        <f t="shared" si="59"/>
        <v>0</v>
      </c>
      <c r="AM19" s="459">
        <f t="shared" si="59"/>
        <v>0</v>
      </c>
      <c r="AN19" s="459">
        <f t="shared" si="59"/>
        <v>0</v>
      </c>
      <c r="AO19" s="241">
        <f t="shared" si="23"/>
        <v>0</v>
      </c>
      <c r="AP19" s="241">
        <f t="shared" si="8"/>
        <v>0</v>
      </c>
      <c r="AQ19" s="240">
        <f t="shared" si="24"/>
        <v>0</v>
      </c>
      <c r="AR19" s="458">
        <f t="shared" ref="AR19:AX19" si="60">ROUND(AR67-SUM(AR20:AR22),0)</f>
        <v>0</v>
      </c>
      <c r="AS19" s="459">
        <f t="shared" si="60"/>
        <v>0</v>
      </c>
      <c r="AT19" s="459">
        <f t="shared" si="60"/>
        <v>0</v>
      </c>
      <c r="AU19" s="459">
        <f t="shared" si="60"/>
        <v>0</v>
      </c>
      <c r="AV19" s="459">
        <f t="shared" si="60"/>
        <v>0</v>
      </c>
      <c r="AW19" s="459">
        <f t="shared" si="60"/>
        <v>0</v>
      </c>
      <c r="AX19" s="459">
        <f t="shared" si="60"/>
        <v>0</v>
      </c>
      <c r="AY19" s="241">
        <f t="shared" si="25"/>
        <v>0</v>
      </c>
      <c r="AZ19" s="241">
        <f t="shared" si="10"/>
        <v>0</v>
      </c>
      <c r="BA19" s="240">
        <f t="shared" si="26"/>
        <v>0</v>
      </c>
      <c r="BB19" s="458">
        <f t="shared" ref="BB19:BH19" si="61">ROUND(BB67-SUM(BB20:BB22),0)</f>
        <v>0</v>
      </c>
      <c r="BC19" s="459">
        <f t="shared" si="61"/>
        <v>0</v>
      </c>
      <c r="BD19" s="459">
        <f t="shared" si="61"/>
        <v>0</v>
      </c>
      <c r="BE19" s="459">
        <f t="shared" si="61"/>
        <v>0</v>
      </c>
      <c r="BF19" s="459">
        <f t="shared" si="61"/>
        <v>0</v>
      </c>
      <c r="BG19" s="459">
        <f t="shared" si="61"/>
        <v>0</v>
      </c>
      <c r="BH19" s="459">
        <f t="shared" si="61"/>
        <v>0</v>
      </c>
      <c r="BI19" s="241">
        <f t="shared" si="27"/>
        <v>0</v>
      </c>
      <c r="BJ19" s="241">
        <f t="shared" si="28"/>
        <v>0</v>
      </c>
      <c r="BK19" s="240">
        <f t="shared" si="29"/>
        <v>0</v>
      </c>
      <c r="BL19" s="459">
        <f>ROUND(BL67-SUM(BL20:BL22),0)</f>
        <v>0</v>
      </c>
      <c r="BM19" s="459">
        <f>ROUND(BM67-SUM(BM20:BM22),0)</f>
        <v>0</v>
      </c>
      <c r="BN19" s="241">
        <f t="shared" si="30"/>
        <v>0</v>
      </c>
      <c r="BO19" s="241">
        <f t="shared" si="31"/>
        <v>0</v>
      </c>
      <c r="BP19" s="240">
        <f t="shared" si="32"/>
        <v>0</v>
      </c>
      <c r="BQ19" s="1724">
        <f>SUM(M19:M22)</f>
        <v>0</v>
      </c>
      <c r="BR19" s="504"/>
      <c r="BS19" s="1425">
        <f>IF($C19="","",VLOOKUP($C19,'Carga People'!$C$5:$G$309,5,0))</f>
        <v>0</v>
      </c>
      <c r="BT19" s="1423">
        <f>IF($B19="","",VLOOKUP($B19,RESUMO!$A$35:$AO$52,41,0))</f>
        <v>6</v>
      </c>
      <c r="BV19" s="706">
        <f t="shared" si="33"/>
        <v>0</v>
      </c>
      <c r="BW19" s="706">
        <f t="shared" si="34"/>
        <v>0</v>
      </c>
      <c r="BX19" s="706">
        <f t="shared" si="35"/>
        <v>0</v>
      </c>
      <c r="BY19" s="706">
        <f t="shared" si="36"/>
        <v>0</v>
      </c>
      <c r="BZ19" s="706">
        <f t="shared" si="37"/>
        <v>0</v>
      </c>
      <c r="CA19" s="706">
        <f t="shared" si="38"/>
        <v>0</v>
      </c>
      <c r="CB19" s="482">
        <f t="shared" si="39"/>
        <v>0</v>
      </c>
    </row>
    <row r="20" spans="1:80" s="31" customFormat="1" ht="19.5" customHeight="1" x14ac:dyDescent="0.3">
      <c r="A20" s="344" t="s">
        <v>175</v>
      </c>
      <c r="B20" s="29" t="s">
        <v>212</v>
      </c>
      <c r="C20" s="30" t="s">
        <v>201</v>
      </c>
      <c r="D20" s="30" t="s">
        <v>203</v>
      </c>
      <c r="E20" s="1410" t="s">
        <v>917</v>
      </c>
      <c r="F20" s="30" t="s">
        <v>15</v>
      </c>
      <c r="G20" s="72">
        <f>ROUND(IF(ISERROR(VLOOKUP(D20,[1]Anual!$B$88:$ES$190,($U$1)-3,0)),0,VLOOKUP(D20,[1]Anual!$B$88:$ES$190,($U$1)-3,0)),0)</f>
        <v>0</v>
      </c>
      <c r="H20" s="658" t="str">
        <f>IF(B20="","",(VLOOKUP(B20,Família!$A:$B,2,0)))</f>
        <v>LH</v>
      </c>
      <c r="I20" s="30">
        <f>ROUND(IF(ISERROR(VLOOKUP(D20,[1]Anual!$B$88:$ES$190,($U$1)+5,0)),0,VLOOKUP(D20,[1]Anual!$B$88:$ES$190,($U$1)+5,0)),0)</f>
        <v>0</v>
      </c>
      <c r="J20" s="744"/>
      <c r="K20" s="30" t="str">
        <f t="shared" si="47"/>
        <v>ok</v>
      </c>
      <c r="L20" s="30">
        <f>ROUND(IF(ISERROR(VLOOKUP(D20,[1]Anual!$B$200:$EX$300,$U$1,0)),0,VLOOKUP(D20,[1]Anual!$B$200:$EX$300,$U$1,0)),0)+J20</f>
        <v>0</v>
      </c>
      <c r="M20" s="366">
        <f t="shared" si="18"/>
        <v>0</v>
      </c>
      <c r="N20" s="368"/>
      <c r="O20" s="369"/>
      <c r="P20" s="369"/>
      <c r="Q20" s="369"/>
      <c r="R20" s="369"/>
      <c r="S20" s="369"/>
      <c r="T20" s="369"/>
      <c r="U20" s="383">
        <f t="shared" si="19"/>
        <v>0</v>
      </c>
      <c r="V20" s="383">
        <f t="shared" si="4"/>
        <v>0</v>
      </c>
      <c r="W20" s="240">
        <f t="shared" si="20"/>
        <v>0</v>
      </c>
      <c r="X20" s="368"/>
      <c r="Y20" s="369"/>
      <c r="Z20" s="369"/>
      <c r="AA20" s="369"/>
      <c r="AB20" s="369"/>
      <c r="AC20" s="369"/>
      <c r="AD20" s="369"/>
      <c r="AE20" s="383">
        <f t="shared" si="21"/>
        <v>0</v>
      </c>
      <c r="AF20" s="383">
        <f t="shared" si="6"/>
        <v>0</v>
      </c>
      <c r="AG20" s="240">
        <f t="shared" si="22"/>
        <v>0</v>
      </c>
      <c r="AH20" s="368"/>
      <c r="AI20" s="369"/>
      <c r="AJ20" s="369"/>
      <c r="AK20" s="369"/>
      <c r="AL20" s="369"/>
      <c r="AM20" s="369"/>
      <c r="AN20" s="369"/>
      <c r="AO20" s="383">
        <f t="shared" si="23"/>
        <v>0</v>
      </c>
      <c r="AP20" s="383">
        <f t="shared" si="8"/>
        <v>0</v>
      </c>
      <c r="AQ20" s="240">
        <f t="shared" si="24"/>
        <v>0</v>
      </c>
      <c r="AR20" s="368"/>
      <c r="AS20" s="369"/>
      <c r="AT20" s="369"/>
      <c r="AU20" s="369"/>
      <c r="AV20" s="369"/>
      <c r="AW20" s="369"/>
      <c r="AX20" s="369"/>
      <c r="AY20" s="383">
        <f t="shared" si="25"/>
        <v>0</v>
      </c>
      <c r="AZ20" s="383">
        <f t="shared" si="10"/>
        <v>0</v>
      </c>
      <c r="BA20" s="240">
        <f t="shared" si="26"/>
        <v>0</v>
      </c>
      <c r="BB20" s="368"/>
      <c r="BC20" s="369"/>
      <c r="BD20" s="369"/>
      <c r="BE20" s="369"/>
      <c r="BF20" s="369"/>
      <c r="BG20" s="369"/>
      <c r="BH20" s="369"/>
      <c r="BI20" s="241">
        <f t="shared" si="27"/>
        <v>0</v>
      </c>
      <c r="BJ20" s="241">
        <f t="shared" si="28"/>
        <v>0</v>
      </c>
      <c r="BK20" s="240">
        <f t="shared" si="29"/>
        <v>0</v>
      </c>
      <c r="BL20" s="369"/>
      <c r="BM20" s="369"/>
      <c r="BN20" s="241">
        <f t="shared" si="30"/>
        <v>0</v>
      </c>
      <c r="BO20" s="241">
        <f t="shared" si="31"/>
        <v>0</v>
      </c>
      <c r="BP20" s="240">
        <f t="shared" si="32"/>
        <v>0</v>
      </c>
      <c r="BQ20" s="1725"/>
      <c r="BR20" s="504"/>
      <c r="BS20" s="1425">
        <f>IF($C20="","",VLOOKUP($C20,'Carga People'!$C$5:$G$309,5,0))</f>
        <v>0</v>
      </c>
      <c r="BT20" s="1423">
        <f>IF($B20="","",VLOOKUP($B20,RESUMO!$A$35:$AO$52,41,0))</f>
        <v>6</v>
      </c>
      <c r="BV20" s="706">
        <f t="shared" si="33"/>
        <v>0</v>
      </c>
      <c r="BW20" s="706">
        <f t="shared" si="34"/>
        <v>0</v>
      </c>
      <c r="BX20" s="706">
        <f t="shared" si="35"/>
        <v>0</v>
      </c>
      <c r="BY20" s="706">
        <f t="shared" si="36"/>
        <v>0</v>
      </c>
      <c r="BZ20" s="706">
        <f t="shared" si="37"/>
        <v>0</v>
      </c>
      <c r="CA20" s="706">
        <f t="shared" si="38"/>
        <v>0</v>
      </c>
      <c r="CB20" s="482">
        <f t="shared" si="39"/>
        <v>0</v>
      </c>
    </row>
    <row r="21" spans="1:80" s="31" customFormat="1" ht="19.5" customHeight="1" outlineLevel="1" x14ac:dyDescent="0.3">
      <c r="A21" s="344" t="s">
        <v>47</v>
      </c>
      <c r="B21" s="29"/>
      <c r="C21" s="30"/>
      <c r="D21" s="30"/>
      <c r="E21" s="1410"/>
      <c r="F21" s="30"/>
      <c r="G21" s="72"/>
      <c r="H21" s="658" t="str">
        <f>IF(B21="","",(VLOOKUP(B21,Família!$A:$B,2,0)))</f>
        <v/>
      </c>
      <c r="I21" s="30"/>
      <c r="J21" s="744"/>
      <c r="K21" s="30" t="str">
        <f t="shared" ref="K21" si="62">IF(L21=M21,"ok",M21-L21)</f>
        <v>ok</v>
      </c>
      <c r="L21" s="30"/>
      <c r="M21" s="83">
        <f t="shared" si="18"/>
        <v>0</v>
      </c>
      <c r="N21" s="368"/>
      <c r="O21" s="369"/>
      <c r="P21" s="369"/>
      <c r="Q21" s="369"/>
      <c r="R21" s="369"/>
      <c r="S21" s="369"/>
      <c r="T21" s="369"/>
      <c r="U21" s="383">
        <f t="shared" si="19"/>
        <v>0</v>
      </c>
      <c r="V21" s="383">
        <f t="shared" si="4"/>
        <v>0</v>
      </c>
      <c r="W21" s="240">
        <f t="shared" si="20"/>
        <v>0</v>
      </c>
      <c r="X21" s="368"/>
      <c r="Y21" s="402"/>
      <c r="Z21" s="369"/>
      <c r="AA21" s="369"/>
      <c r="AB21" s="369"/>
      <c r="AC21" s="369"/>
      <c r="AD21" s="369"/>
      <c r="AE21" s="383">
        <f t="shared" si="21"/>
        <v>0</v>
      </c>
      <c r="AF21" s="383">
        <f t="shared" si="6"/>
        <v>0</v>
      </c>
      <c r="AG21" s="240">
        <f t="shared" si="22"/>
        <v>0</v>
      </c>
      <c r="AH21" s="368"/>
      <c r="AI21" s="369"/>
      <c r="AJ21" s="369"/>
      <c r="AK21" s="369"/>
      <c r="AL21" s="369"/>
      <c r="AM21" s="369"/>
      <c r="AN21" s="369"/>
      <c r="AO21" s="383">
        <f t="shared" si="23"/>
        <v>0</v>
      </c>
      <c r="AP21" s="383">
        <f t="shared" si="8"/>
        <v>0</v>
      </c>
      <c r="AQ21" s="240">
        <f t="shared" si="24"/>
        <v>0</v>
      </c>
      <c r="AR21" s="368"/>
      <c r="AS21" s="369"/>
      <c r="AT21" s="369"/>
      <c r="AU21" s="369"/>
      <c r="AV21" s="369"/>
      <c r="AW21" s="369"/>
      <c r="AX21" s="369"/>
      <c r="AY21" s="383">
        <f t="shared" si="25"/>
        <v>0</v>
      </c>
      <c r="AZ21" s="383">
        <f t="shared" si="10"/>
        <v>0</v>
      </c>
      <c r="BA21" s="240">
        <f t="shared" si="26"/>
        <v>0</v>
      </c>
      <c r="BB21" s="368"/>
      <c r="BC21" s="369"/>
      <c r="BD21" s="369"/>
      <c r="BE21" s="369"/>
      <c r="BF21" s="369"/>
      <c r="BG21" s="369"/>
      <c r="BH21" s="369"/>
      <c r="BI21" s="241">
        <f t="shared" si="27"/>
        <v>0</v>
      </c>
      <c r="BJ21" s="241">
        <f t="shared" si="28"/>
        <v>0</v>
      </c>
      <c r="BK21" s="240">
        <f t="shared" si="29"/>
        <v>0</v>
      </c>
      <c r="BL21" s="369"/>
      <c r="BM21" s="369"/>
      <c r="BN21" s="241">
        <f t="shared" si="30"/>
        <v>0</v>
      </c>
      <c r="BO21" s="241">
        <f t="shared" si="31"/>
        <v>0</v>
      </c>
      <c r="BP21" s="240">
        <f t="shared" si="32"/>
        <v>0</v>
      </c>
      <c r="BQ21" s="1725"/>
      <c r="BR21" s="504"/>
      <c r="BS21" s="1425" t="str">
        <f>IF($C21="","",VLOOKUP($C21,'Carga People'!$C$5:$G$309,5,0))</f>
        <v/>
      </c>
      <c r="BT21" s="1423" t="str">
        <f>IF($B21="","",VLOOKUP($B21,RESUMO!$A$35:$AO$52,41,0))</f>
        <v/>
      </c>
      <c r="BV21" s="706">
        <f t="shared" si="33"/>
        <v>0</v>
      </c>
      <c r="BW21" s="706">
        <f t="shared" si="34"/>
        <v>0</v>
      </c>
      <c r="BX21" s="706">
        <f t="shared" si="35"/>
        <v>0</v>
      </c>
      <c r="BY21" s="706">
        <f t="shared" si="36"/>
        <v>0</v>
      </c>
      <c r="BZ21" s="706">
        <f t="shared" si="37"/>
        <v>0</v>
      </c>
      <c r="CA21" s="706">
        <f t="shared" si="38"/>
        <v>0</v>
      </c>
      <c r="CB21" s="482">
        <f t="shared" si="39"/>
        <v>0</v>
      </c>
    </row>
    <row r="22" spans="1:80" s="31" customFormat="1" ht="19.5" customHeight="1" outlineLevel="1" x14ac:dyDescent="0.3">
      <c r="A22" s="344"/>
      <c r="B22" s="29"/>
      <c r="C22" s="30"/>
      <c r="D22" s="30"/>
      <c r="E22" s="1410"/>
      <c r="F22" s="30"/>
      <c r="G22" s="72">
        <f>ROUND(IF(ISERROR(VLOOKUP(D22,[1]Anual!$B$88:$ES$190,($U$1)-3,0)),0,VLOOKUP(D22,[1]Anual!$B$88:$ES$190,($U$1)-3,0)),0)</f>
        <v>0</v>
      </c>
      <c r="H22" s="658" t="str">
        <f>IF(B22="","",(VLOOKUP(B22,Família!$A:$B,2,0)))</f>
        <v/>
      </c>
      <c r="I22" s="30">
        <f>ROUND(IF(ISERROR(VLOOKUP(D22,[1]Anual!$B$88:$ES$190,($U$1)+5,0)),0,VLOOKUP(D22,[1]Anual!$B$88:$ES$190,($U$1)+5,0)),0)</f>
        <v>0</v>
      </c>
      <c r="J22" s="744"/>
      <c r="K22" s="30" t="str">
        <f t="shared" si="47"/>
        <v>ok</v>
      </c>
      <c r="L22" s="30"/>
      <c r="M22" s="83">
        <f t="shared" si="18"/>
        <v>0</v>
      </c>
      <c r="N22" s="368"/>
      <c r="O22" s="369"/>
      <c r="P22" s="369"/>
      <c r="Q22" s="369"/>
      <c r="R22" s="369"/>
      <c r="S22" s="369"/>
      <c r="T22" s="369"/>
      <c r="U22" s="383">
        <f t="shared" si="19"/>
        <v>0</v>
      </c>
      <c r="V22" s="383">
        <f t="shared" si="4"/>
        <v>0</v>
      </c>
      <c r="W22" s="240">
        <f t="shared" si="20"/>
        <v>0</v>
      </c>
      <c r="X22" s="368"/>
      <c r="Y22" s="369"/>
      <c r="Z22" s="369"/>
      <c r="AA22" s="369"/>
      <c r="AB22" s="369"/>
      <c r="AC22" s="369"/>
      <c r="AD22" s="369"/>
      <c r="AE22" s="383">
        <f t="shared" si="21"/>
        <v>0</v>
      </c>
      <c r="AF22" s="383">
        <f t="shared" si="6"/>
        <v>0</v>
      </c>
      <c r="AG22" s="240">
        <f t="shared" si="22"/>
        <v>0</v>
      </c>
      <c r="AH22" s="368"/>
      <c r="AI22" s="369"/>
      <c r="AJ22" s="369"/>
      <c r="AK22" s="369"/>
      <c r="AL22" s="369"/>
      <c r="AM22" s="369"/>
      <c r="AN22" s="369"/>
      <c r="AO22" s="383">
        <f t="shared" si="23"/>
        <v>0</v>
      </c>
      <c r="AP22" s="383">
        <f t="shared" si="8"/>
        <v>0</v>
      </c>
      <c r="AQ22" s="240">
        <f t="shared" si="24"/>
        <v>0</v>
      </c>
      <c r="AR22" s="368"/>
      <c r="AS22" s="369"/>
      <c r="AT22" s="369"/>
      <c r="AU22" s="369"/>
      <c r="AV22" s="369"/>
      <c r="AW22" s="369"/>
      <c r="AX22" s="369"/>
      <c r="AY22" s="383">
        <f t="shared" si="25"/>
        <v>0</v>
      </c>
      <c r="AZ22" s="383">
        <f t="shared" si="10"/>
        <v>0</v>
      </c>
      <c r="BA22" s="240">
        <f t="shared" si="26"/>
        <v>0</v>
      </c>
      <c r="BB22" s="368"/>
      <c r="BC22" s="369"/>
      <c r="BD22" s="369"/>
      <c r="BE22" s="369"/>
      <c r="BF22" s="369"/>
      <c r="BG22" s="369"/>
      <c r="BH22" s="369"/>
      <c r="BI22" s="241">
        <f t="shared" si="27"/>
        <v>0</v>
      </c>
      <c r="BJ22" s="241">
        <f t="shared" si="28"/>
        <v>0</v>
      </c>
      <c r="BK22" s="240">
        <f t="shared" si="29"/>
        <v>0</v>
      </c>
      <c r="BL22" s="369"/>
      <c r="BM22" s="369"/>
      <c r="BN22" s="241">
        <f t="shared" si="30"/>
        <v>0</v>
      </c>
      <c r="BO22" s="241">
        <f t="shared" si="31"/>
        <v>0</v>
      </c>
      <c r="BP22" s="240">
        <f t="shared" si="32"/>
        <v>0</v>
      </c>
      <c r="BQ22" s="1726"/>
      <c r="BR22" s="504"/>
      <c r="BS22" s="1425" t="str">
        <f>IF($C22="","",VLOOKUP($C22,'Carga People'!$C$5:$G$309,5,0))</f>
        <v/>
      </c>
      <c r="BT22" s="1423" t="str">
        <f>IF($B22="","",VLOOKUP($B22,RESUMO!$A$35:$AO$52,41,0))</f>
        <v/>
      </c>
      <c r="BV22" s="706">
        <f t="shared" si="33"/>
        <v>0</v>
      </c>
      <c r="BW22" s="706">
        <f t="shared" si="34"/>
        <v>0</v>
      </c>
      <c r="BX22" s="706">
        <f t="shared" si="35"/>
        <v>0</v>
      </c>
      <c r="BY22" s="706">
        <f t="shared" si="36"/>
        <v>0</v>
      </c>
      <c r="BZ22" s="706">
        <f t="shared" si="37"/>
        <v>0</v>
      </c>
      <c r="CA22" s="706">
        <f t="shared" si="38"/>
        <v>0</v>
      </c>
      <c r="CB22" s="482">
        <f t="shared" si="39"/>
        <v>0</v>
      </c>
    </row>
    <row r="23" spans="1:80" s="31" customFormat="1" ht="19.5" customHeight="1" x14ac:dyDescent="0.3">
      <c r="A23" s="461" t="s">
        <v>174</v>
      </c>
      <c r="B23" s="458" t="s">
        <v>252</v>
      </c>
      <c r="C23" s="459" t="s">
        <v>259</v>
      </c>
      <c r="D23" s="459" t="s">
        <v>255</v>
      </c>
      <c r="E23" s="1412" t="s">
        <v>918</v>
      </c>
      <c r="F23" s="459" t="s">
        <v>15</v>
      </c>
      <c r="G23" s="241">
        <f>ROUND(IF(ISERROR(VLOOKUP(D23,[1]Anual!$B$88:$ES$190,($U$1)-3,0)),0,VLOOKUP(D23,[1]Anual!$B$88:$ES$190,($U$1)-3,0)),0)</f>
        <v>0</v>
      </c>
      <c r="H23" s="658" t="str">
        <f>IF(B23="","",(VLOOKUP(B23,Família!$A:$B,2,0)))</f>
        <v>LE</v>
      </c>
      <c r="I23" s="459">
        <f>ROUND(IF(ISERROR(VLOOKUP(D23,[1]Anual!$B$88:$ES$190,($U$1)+5,0)),0,VLOOKUP(D23,[1]Anual!$B$88:$ES$190,($U$1)+5,0)),0)</f>
        <v>0</v>
      </c>
      <c r="J23" s="744"/>
      <c r="K23" s="459" t="str">
        <f t="shared" si="47"/>
        <v>ok</v>
      </c>
      <c r="L23" s="459">
        <f>ROUND(IF(ISERROR(VLOOKUP(D23,[1]Anual!$B$200:$EX$300,$U$1,0)),0,VLOOKUP(D23,[1]Anual!$B$200:$EX$300,$U$1,0)),0)+J23</f>
        <v>0</v>
      </c>
      <c r="M23" s="460">
        <f t="shared" si="18"/>
        <v>0</v>
      </c>
      <c r="N23" s="458">
        <f t="shared" ref="N23:T23" si="63">ROUND(N68-SUM(N24:N27),0)</f>
        <v>0</v>
      </c>
      <c r="O23" s="459">
        <f t="shared" si="63"/>
        <v>0</v>
      </c>
      <c r="P23" s="459">
        <f t="shared" si="63"/>
        <v>0</v>
      </c>
      <c r="Q23" s="459">
        <f t="shared" si="63"/>
        <v>0</v>
      </c>
      <c r="R23" s="459">
        <f>ROUND(R68-SUM(R24:R27),0)</f>
        <v>0</v>
      </c>
      <c r="S23" s="459">
        <f t="shared" si="63"/>
        <v>0</v>
      </c>
      <c r="T23" s="459">
        <f t="shared" si="63"/>
        <v>0</v>
      </c>
      <c r="U23" s="241">
        <f t="shared" si="19"/>
        <v>0</v>
      </c>
      <c r="V23" s="241">
        <f t="shared" si="4"/>
        <v>0</v>
      </c>
      <c r="W23" s="240">
        <f t="shared" si="20"/>
        <v>0</v>
      </c>
      <c r="X23" s="458">
        <f>ROUND(X68-SUM(X24:X27),0)</f>
        <v>0</v>
      </c>
      <c r="Y23" s="459">
        <f t="shared" ref="Y23:AD23" si="64">ROUND(Y68-SUM(Y24:Y27),0)</f>
        <v>0</v>
      </c>
      <c r="Z23" s="459">
        <f t="shared" si="64"/>
        <v>0</v>
      </c>
      <c r="AA23" s="459">
        <f t="shared" si="64"/>
        <v>0</v>
      </c>
      <c r="AB23" s="459">
        <f t="shared" si="64"/>
        <v>0</v>
      </c>
      <c r="AC23" s="459">
        <f t="shared" si="64"/>
        <v>0</v>
      </c>
      <c r="AD23" s="459">
        <f t="shared" si="64"/>
        <v>0</v>
      </c>
      <c r="AE23" s="241">
        <f t="shared" si="21"/>
        <v>0</v>
      </c>
      <c r="AF23" s="241">
        <f t="shared" si="6"/>
        <v>0</v>
      </c>
      <c r="AG23" s="240">
        <f t="shared" si="22"/>
        <v>0</v>
      </c>
      <c r="AH23" s="458">
        <f t="shared" ref="AH23:AN23" si="65">ROUND(AH68-SUM(AH24:AH27),0)</f>
        <v>0</v>
      </c>
      <c r="AI23" s="459">
        <f t="shared" si="65"/>
        <v>0</v>
      </c>
      <c r="AJ23" s="459">
        <f>ROUND(AJ68-SUM(AJ24:AJ27),0)</f>
        <v>0</v>
      </c>
      <c r="AK23" s="459">
        <f t="shared" si="65"/>
        <v>0</v>
      </c>
      <c r="AL23" s="459">
        <f t="shared" si="65"/>
        <v>0</v>
      </c>
      <c r="AM23" s="459">
        <f t="shared" si="65"/>
        <v>0</v>
      </c>
      <c r="AN23" s="459">
        <f t="shared" si="65"/>
        <v>0</v>
      </c>
      <c r="AO23" s="241">
        <f t="shared" si="23"/>
        <v>0</v>
      </c>
      <c r="AP23" s="241">
        <f t="shared" si="8"/>
        <v>0</v>
      </c>
      <c r="AQ23" s="240">
        <f t="shared" si="24"/>
        <v>0</v>
      </c>
      <c r="AR23" s="458">
        <f t="shared" ref="AR23:AX23" si="66">ROUND(AR68-SUM(AR24:AR27),0)</f>
        <v>0</v>
      </c>
      <c r="AS23" s="459">
        <f t="shared" si="66"/>
        <v>0</v>
      </c>
      <c r="AT23" s="459">
        <f t="shared" si="66"/>
        <v>0</v>
      </c>
      <c r="AU23" s="459">
        <f t="shared" si="66"/>
        <v>0</v>
      </c>
      <c r="AV23" s="459">
        <f t="shared" si="66"/>
        <v>0</v>
      </c>
      <c r="AW23" s="459">
        <f t="shared" si="66"/>
        <v>0</v>
      </c>
      <c r="AX23" s="459">
        <f t="shared" si="66"/>
        <v>0</v>
      </c>
      <c r="AY23" s="241">
        <f t="shared" si="25"/>
        <v>0</v>
      </c>
      <c r="AZ23" s="241">
        <f t="shared" si="10"/>
        <v>0</v>
      </c>
      <c r="BA23" s="240">
        <f t="shared" si="26"/>
        <v>0</v>
      </c>
      <c r="BB23" s="458">
        <f t="shared" ref="BB23:BH23" si="67">ROUND(BB68-SUM(BB24:BB27),0)</f>
        <v>0</v>
      </c>
      <c r="BC23" s="459">
        <f>ROUND(BC68-SUM(BC24:BC27),0)</f>
        <v>0</v>
      </c>
      <c r="BD23" s="459">
        <f t="shared" si="67"/>
        <v>0</v>
      </c>
      <c r="BE23" s="459">
        <f t="shared" si="67"/>
        <v>0</v>
      </c>
      <c r="BF23" s="459">
        <f t="shared" si="67"/>
        <v>0</v>
      </c>
      <c r="BG23" s="459">
        <f t="shared" si="67"/>
        <v>0</v>
      </c>
      <c r="BH23" s="459">
        <f t="shared" si="67"/>
        <v>0</v>
      </c>
      <c r="BI23" s="241">
        <f t="shared" si="27"/>
        <v>0</v>
      </c>
      <c r="BJ23" s="241">
        <f t="shared" si="28"/>
        <v>0</v>
      </c>
      <c r="BK23" s="240">
        <f t="shared" si="29"/>
        <v>0</v>
      </c>
      <c r="BL23" s="459">
        <f>ROUND(BL68-SUM(BL24:BL27),0)</f>
        <v>0</v>
      </c>
      <c r="BM23" s="459">
        <f>ROUND(BM68-SUM(BM24:BM27),0)</f>
        <v>0</v>
      </c>
      <c r="BN23" s="241">
        <f t="shared" si="30"/>
        <v>0</v>
      </c>
      <c r="BO23" s="241">
        <f t="shared" si="31"/>
        <v>0</v>
      </c>
      <c r="BP23" s="240">
        <f t="shared" si="32"/>
        <v>0</v>
      </c>
      <c r="BQ23" s="1720">
        <f>SUM(M23:M27)</f>
        <v>0</v>
      </c>
      <c r="BR23" s="504"/>
      <c r="BS23" s="1425">
        <f>IF($C23="","",VLOOKUP($C23,'Carga People'!$C$5:$G$309,5,0))</f>
        <v>0</v>
      </c>
      <c r="BT23" s="1423">
        <f>IF($B23="","",VLOOKUP($B23,RESUMO!$A$35:$AO$52,41,0))</f>
        <v>9</v>
      </c>
      <c r="BV23" s="706">
        <f t="shared" si="33"/>
        <v>0</v>
      </c>
      <c r="BW23" s="706">
        <f t="shared" si="34"/>
        <v>0</v>
      </c>
      <c r="BX23" s="706">
        <f t="shared" si="35"/>
        <v>0</v>
      </c>
      <c r="BY23" s="706">
        <f t="shared" si="36"/>
        <v>0</v>
      </c>
      <c r="BZ23" s="706">
        <f t="shared" si="37"/>
        <v>0</v>
      </c>
      <c r="CA23" s="706">
        <f t="shared" si="38"/>
        <v>0</v>
      </c>
      <c r="CB23" s="482">
        <f t="shared" si="39"/>
        <v>0</v>
      </c>
    </row>
    <row r="24" spans="1:80" s="31" customFormat="1" ht="19.5" customHeight="1" x14ac:dyDescent="0.3">
      <c r="A24" s="344" t="s">
        <v>174</v>
      </c>
      <c r="B24" s="29" t="s">
        <v>252</v>
      </c>
      <c r="C24" s="153" t="s">
        <v>260</v>
      </c>
      <c r="D24" s="30" t="s">
        <v>256</v>
      </c>
      <c r="E24" s="1410" t="s">
        <v>919</v>
      </c>
      <c r="F24" s="30" t="s">
        <v>15</v>
      </c>
      <c r="G24" s="72">
        <f>ROUND(IF(ISERROR(VLOOKUP(D24,[1]Anual!$B$88:$ES$190,($U$1)-3,0)),0,VLOOKUP(D24,[1]Anual!$B$88:$ES$190,($U$1)-3,0)),0)</f>
        <v>0</v>
      </c>
      <c r="H24" s="658" t="str">
        <f>IF(B24="","",(VLOOKUP(B24,Família!$A:$B,2,0)))</f>
        <v>LE</v>
      </c>
      <c r="I24" s="30">
        <f>ROUND(IF(ISERROR(VLOOKUP(D24,[1]Anual!$B$88:$ES$190,($U$1)+5,0)),0,VLOOKUP(D24,[1]Anual!$B$88:$ES$190,($U$1)+5,0)),0)</f>
        <v>0</v>
      </c>
      <c r="J24" s="744"/>
      <c r="K24" s="30" t="str">
        <f t="shared" si="47"/>
        <v>ok</v>
      </c>
      <c r="L24" s="30">
        <f>ROUND(IF(ISERROR(VLOOKUP(D24,[1]Anual!$B$200:$EX$300,$U$1,0)),0,VLOOKUP(D24,[1]Anual!$B$200:$EX$300,$U$1,0)),0)+J24</f>
        <v>0</v>
      </c>
      <c r="M24" s="366">
        <f t="shared" si="18"/>
        <v>0</v>
      </c>
      <c r="N24" s="368"/>
      <c r="O24" s="369"/>
      <c r="P24" s="369"/>
      <c r="Q24" s="369"/>
      <c r="R24" s="369"/>
      <c r="S24" s="369"/>
      <c r="T24" s="369"/>
      <c r="U24" s="383">
        <f t="shared" si="19"/>
        <v>0</v>
      </c>
      <c r="V24" s="383">
        <f t="shared" si="4"/>
        <v>0</v>
      </c>
      <c r="W24" s="240">
        <f t="shared" si="20"/>
        <v>0</v>
      </c>
      <c r="X24" s="368"/>
      <c r="Y24" s="369"/>
      <c r="Z24" s="369"/>
      <c r="AA24" s="369"/>
      <c r="AB24" s="369"/>
      <c r="AC24" s="369"/>
      <c r="AD24" s="369"/>
      <c r="AE24" s="383">
        <f t="shared" si="21"/>
        <v>0</v>
      </c>
      <c r="AF24" s="383">
        <f t="shared" si="6"/>
        <v>0</v>
      </c>
      <c r="AG24" s="240">
        <f t="shared" si="22"/>
        <v>0</v>
      </c>
      <c r="AH24" s="368"/>
      <c r="AI24" s="369"/>
      <c r="AJ24" s="369"/>
      <c r="AK24" s="369"/>
      <c r="AL24" s="369"/>
      <c r="AM24" s="369"/>
      <c r="AN24" s="369"/>
      <c r="AO24" s="383">
        <f t="shared" si="23"/>
        <v>0</v>
      </c>
      <c r="AP24" s="383">
        <f t="shared" si="8"/>
        <v>0</v>
      </c>
      <c r="AQ24" s="240">
        <f t="shared" si="24"/>
        <v>0</v>
      </c>
      <c r="AR24" s="368"/>
      <c r="AS24" s="369"/>
      <c r="AT24" s="369"/>
      <c r="AU24" s="369"/>
      <c r="AV24" s="369"/>
      <c r="AW24" s="369"/>
      <c r="AX24" s="369"/>
      <c r="AY24" s="383">
        <f t="shared" si="25"/>
        <v>0</v>
      </c>
      <c r="AZ24" s="383">
        <f t="shared" si="10"/>
        <v>0</v>
      </c>
      <c r="BA24" s="240">
        <f t="shared" si="26"/>
        <v>0</v>
      </c>
      <c r="BB24" s="368"/>
      <c r="BC24" s="369"/>
      <c r="BD24" s="369"/>
      <c r="BE24" s="369"/>
      <c r="BF24" s="369"/>
      <c r="BG24" s="369"/>
      <c r="BH24" s="369"/>
      <c r="BI24" s="241">
        <f t="shared" si="27"/>
        <v>0</v>
      </c>
      <c r="BJ24" s="241">
        <f t="shared" si="28"/>
        <v>0</v>
      </c>
      <c r="BK24" s="240">
        <f t="shared" si="29"/>
        <v>0</v>
      </c>
      <c r="BL24" s="369"/>
      <c r="BM24" s="369"/>
      <c r="BN24" s="241">
        <f t="shared" si="30"/>
        <v>0</v>
      </c>
      <c r="BO24" s="241">
        <f t="shared" si="31"/>
        <v>0</v>
      </c>
      <c r="BP24" s="240">
        <f t="shared" si="32"/>
        <v>0</v>
      </c>
      <c r="BQ24" s="1720"/>
      <c r="BR24" s="504"/>
      <c r="BS24" s="1425">
        <f>IF($C24="","",VLOOKUP($C24,'Carga People'!$C$5:$G$309,5,0))</f>
        <v>0</v>
      </c>
      <c r="BT24" s="1423">
        <f>IF($B24="","",VLOOKUP($B24,RESUMO!$A$35:$AO$52,41,0))</f>
        <v>9</v>
      </c>
      <c r="BV24" s="706">
        <f t="shared" si="33"/>
        <v>0</v>
      </c>
      <c r="BW24" s="706">
        <f t="shared" si="34"/>
        <v>0</v>
      </c>
      <c r="BX24" s="706">
        <f t="shared" si="35"/>
        <v>0</v>
      </c>
      <c r="BY24" s="706">
        <f t="shared" si="36"/>
        <v>0</v>
      </c>
      <c r="BZ24" s="706">
        <f t="shared" si="37"/>
        <v>0</v>
      </c>
      <c r="CA24" s="706">
        <f t="shared" si="38"/>
        <v>0</v>
      </c>
      <c r="CB24" s="482">
        <f t="shared" si="39"/>
        <v>0</v>
      </c>
    </row>
    <row r="25" spans="1:80" s="31" customFormat="1" ht="19.5" customHeight="1" outlineLevel="1" x14ac:dyDescent="0.3">
      <c r="A25" s="344"/>
      <c r="B25" s="581"/>
      <c r="C25" s="656"/>
      <c r="D25" s="656"/>
      <c r="E25" s="1410"/>
      <c r="F25" s="30" t="s">
        <v>15</v>
      </c>
      <c r="G25" s="72">
        <v>0</v>
      </c>
      <c r="H25" s="658" t="s">
        <v>298</v>
      </c>
      <c r="I25" s="30">
        <v>0</v>
      </c>
      <c r="J25" s="744"/>
      <c r="K25" s="30" t="str">
        <f t="shared" si="47"/>
        <v>ok</v>
      </c>
      <c r="L25" s="30">
        <f>ROUND(IF(ISERROR(VLOOKUP(D25,[1]Anual!$B$200:$EX$300,$U$1,0)),0,VLOOKUP(D25,[1]Anual!$B$200:$EX$300,$U$1,0)),0)+J25</f>
        <v>0</v>
      </c>
      <c r="M25" s="366">
        <f>SUM(U25,AE25,AO25,AY25,BI25,BN25)</f>
        <v>0</v>
      </c>
      <c r="N25" s="368"/>
      <c r="O25" s="369"/>
      <c r="P25" s="369"/>
      <c r="Q25" s="369"/>
      <c r="R25" s="369"/>
      <c r="S25" s="369"/>
      <c r="T25" s="369"/>
      <c r="U25" s="383">
        <f>SUM(N25:T25)</f>
        <v>0</v>
      </c>
      <c r="V25" s="383">
        <f t="shared" si="4"/>
        <v>0</v>
      </c>
      <c r="W25" s="240">
        <f t="shared" ref="W25:W27" si="68">$G25+U25-V25</f>
        <v>0</v>
      </c>
      <c r="X25" s="368"/>
      <c r="Y25" s="369"/>
      <c r="Z25" s="369"/>
      <c r="AA25" s="369"/>
      <c r="AB25" s="369"/>
      <c r="AC25" s="369"/>
      <c r="AD25" s="369"/>
      <c r="AE25" s="383">
        <f t="shared" ref="AE25:AE27" si="69">SUM(X25:AD25)</f>
        <v>0</v>
      </c>
      <c r="AF25" s="383">
        <f t="shared" si="6"/>
        <v>0</v>
      </c>
      <c r="AG25" s="240">
        <f t="shared" ref="AG25:AG27" si="70">$W25+AE25-AF25</f>
        <v>0</v>
      </c>
      <c r="AH25" s="368"/>
      <c r="AI25" s="369"/>
      <c r="AJ25" s="369"/>
      <c r="AK25" s="369"/>
      <c r="AL25" s="369"/>
      <c r="AM25" s="369"/>
      <c r="AN25" s="369"/>
      <c r="AO25" s="383">
        <f t="shared" ref="AO25:AO27" si="71">SUM(AH25:AN25)</f>
        <v>0</v>
      </c>
      <c r="AP25" s="383">
        <f t="shared" si="8"/>
        <v>0</v>
      </c>
      <c r="AQ25" s="240">
        <f t="shared" ref="AQ25:AQ27" si="72">$AG25+AO25-AP25</f>
        <v>0</v>
      </c>
      <c r="AR25" s="368"/>
      <c r="AS25" s="369"/>
      <c r="AT25" s="369"/>
      <c r="AU25" s="369"/>
      <c r="AV25" s="369"/>
      <c r="AW25" s="369"/>
      <c r="AX25" s="369"/>
      <c r="AY25" s="383">
        <f t="shared" ref="AY25:AY27" si="73">SUM(AR25:AX25)</f>
        <v>0</v>
      </c>
      <c r="AZ25" s="383">
        <f t="shared" si="10"/>
        <v>0</v>
      </c>
      <c r="BA25" s="240">
        <f t="shared" ref="BA25:BA27" si="74">$AQ25+AY25-AZ25</f>
        <v>0</v>
      </c>
      <c r="BB25" s="368"/>
      <c r="BC25" s="369"/>
      <c r="BD25" s="369"/>
      <c r="BE25" s="369"/>
      <c r="BF25" s="369"/>
      <c r="BG25" s="369"/>
      <c r="BH25" s="369"/>
      <c r="BI25" s="241">
        <f t="shared" ref="BI25:BI27" si="75">SUM(BB25:BH25)</f>
        <v>0</v>
      </c>
      <c r="BJ25" s="241">
        <f t="shared" si="28"/>
        <v>0</v>
      </c>
      <c r="BK25" s="240">
        <f t="shared" ref="BK25:BK27" si="76">$BA25+BI25-BJ25</f>
        <v>0</v>
      </c>
      <c r="BL25" s="369"/>
      <c r="BM25" s="369"/>
      <c r="BN25" s="241">
        <f t="shared" ref="BN25:BN27" si="77">SUM(BL25:BM25)</f>
        <v>0</v>
      </c>
      <c r="BO25" s="241">
        <f t="shared" si="31"/>
        <v>0</v>
      </c>
      <c r="BP25" s="240">
        <f t="shared" ref="BP25:BP27" si="78">$BK25+BN25-BO25</f>
        <v>0</v>
      </c>
      <c r="BQ25" s="1720"/>
      <c r="BR25" s="504"/>
      <c r="BS25" s="1425" t="str">
        <f>IF($C25="","",VLOOKUP($C25,'Carga People'!$C$5:$G$309,5,0))</f>
        <v/>
      </c>
      <c r="BT25" s="1423" t="str">
        <f>IF($B25="","",VLOOKUP($B25,RESUMO!$A$35:$AO$52,41,0))</f>
        <v/>
      </c>
      <c r="BV25" s="706">
        <v>0</v>
      </c>
      <c r="BW25" s="706">
        <v>0</v>
      </c>
      <c r="BX25" s="706">
        <v>0</v>
      </c>
      <c r="BY25" s="706">
        <v>0</v>
      </c>
      <c r="BZ25" s="706">
        <v>0</v>
      </c>
      <c r="CA25" s="706">
        <v>0</v>
      </c>
      <c r="CB25" s="482">
        <v>0</v>
      </c>
    </row>
    <row r="26" spans="1:80" s="31" customFormat="1" ht="19.5" customHeight="1" outlineLevel="1" x14ac:dyDescent="0.3">
      <c r="A26" s="344"/>
      <c r="B26" s="581"/>
      <c r="C26" s="656"/>
      <c r="D26" s="656"/>
      <c r="E26" s="1410"/>
      <c r="F26" s="30" t="s">
        <v>15</v>
      </c>
      <c r="G26" s="72">
        <v>0</v>
      </c>
      <c r="H26" s="658" t="s">
        <v>298</v>
      </c>
      <c r="I26" s="30">
        <v>0</v>
      </c>
      <c r="J26" s="744"/>
      <c r="K26" s="30" t="str">
        <f t="shared" si="47"/>
        <v>ok</v>
      </c>
      <c r="L26" s="30">
        <f>ROUND(IF(ISERROR(VLOOKUP(D26,[1]Anual!$B$200:$EX$300,$U$1,0)),0,VLOOKUP(D26,[1]Anual!$B$200:$EX$300,$U$1,0)),0)+J26</f>
        <v>0</v>
      </c>
      <c r="M26" s="366">
        <f t="shared" si="18"/>
        <v>0</v>
      </c>
      <c r="N26" s="368"/>
      <c r="O26" s="369"/>
      <c r="P26" s="369"/>
      <c r="Q26" s="369"/>
      <c r="R26" s="369"/>
      <c r="S26" s="369"/>
      <c r="T26" s="369"/>
      <c r="U26" s="383">
        <f t="shared" ref="U26:U27" si="79">SUM(N26:T26)</f>
        <v>0</v>
      </c>
      <c r="V26" s="383">
        <f t="shared" si="4"/>
        <v>0</v>
      </c>
      <c r="W26" s="240">
        <f t="shared" si="68"/>
        <v>0</v>
      </c>
      <c r="X26" s="368"/>
      <c r="Y26" s="369"/>
      <c r="Z26" s="369"/>
      <c r="AA26" s="369"/>
      <c r="AB26" s="369"/>
      <c r="AC26" s="369"/>
      <c r="AD26" s="369"/>
      <c r="AE26" s="383">
        <f t="shared" si="69"/>
        <v>0</v>
      </c>
      <c r="AF26" s="383">
        <f t="shared" si="6"/>
        <v>0</v>
      </c>
      <c r="AG26" s="240">
        <f t="shared" si="70"/>
        <v>0</v>
      </c>
      <c r="AH26" s="368"/>
      <c r="AI26" s="369"/>
      <c r="AJ26" s="369"/>
      <c r="AK26" s="369"/>
      <c r="AL26" s="369"/>
      <c r="AM26" s="369"/>
      <c r="AN26" s="369"/>
      <c r="AO26" s="383">
        <f t="shared" si="71"/>
        <v>0</v>
      </c>
      <c r="AP26" s="383">
        <f t="shared" si="8"/>
        <v>0</v>
      </c>
      <c r="AQ26" s="240">
        <f t="shared" si="72"/>
        <v>0</v>
      </c>
      <c r="AR26" s="368"/>
      <c r="AS26" s="369"/>
      <c r="AT26" s="369"/>
      <c r="AU26" s="369"/>
      <c r="AV26" s="369"/>
      <c r="AW26" s="369"/>
      <c r="AX26" s="369"/>
      <c r="AY26" s="383">
        <f t="shared" si="73"/>
        <v>0</v>
      </c>
      <c r="AZ26" s="383">
        <f t="shared" si="10"/>
        <v>0</v>
      </c>
      <c r="BA26" s="240">
        <f t="shared" si="74"/>
        <v>0</v>
      </c>
      <c r="BB26" s="368"/>
      <c r="BC26" s="369"/>
      <c r="BD26" s="369"/>
      <c r="BE26" s="369"/>
      <c r="BF26" s="369"/>
      <c r="BG26" s="369"/>
      <c r="BH26" s="369"/>
      <c r="BI26" s="241">
        <f t="shared" si="75"/>
        <v>0</v>
      </c>
      <c r="BJ26" s="241">
        <f t="shared" si="28"/>
        <v>0</v>
      </c>
      <c r="BK26" s="240">
        <f t="shared" si="76"/>
        <v>0</v>
      </c>
      <c r="BL26" s="369"/>
      <c r="BM26" s="369"/>
      <c r="BN26" s="241">
        <f t="shared" si="77"/>
        <v>0</v>
      </c>
      <c r="BO26" s="241">
        <f t="shared" si="31"/>
        <v>0</v>
      </c>
      <c r="BP26" s="240">
        <f t="shared" si="78"/>
        <v>0</v>
      </c>
      <c r="BQ26" s="1720"/>
      <c r="BR26" s="504"/>
      <c r="BS26" s="1425" t="str">
        <f>IF($C26="","",VLOOKUP($C26,'Carga People'!$C$5:$G$309,5,0))</f>
        <v/>
      </c>
      <c r="BT26" s="1423" t="str">
        <f>IF($B26="","",VLOOKUP($B26,RESUMO!$A$35:$AO$52,41,0))</f>
        <v/>
      </c>
      <c r="BV26" s="706">
        <v>0</v>
      </c>
      <c r="BW26" s="706">
        <v>0</v>
      </c>
      <c r="BX26" s="706">
        <v>0</v>
      </c>
      <c r="BY26" s="706">
        <v>0</v>
      </c>
      <c r="BZ26" s="706">
        <v>0</v>
      </c>
      <c r="CA26" s="706">
        <v>0</v>
      </c>
      <c r="CB26" s="482">
        <v>0</v>
      </c>
    </row>
    <row r="27" spans="1:80" s="31" customFormat="1" ht="19.5" customHeight="1" outlineLevel="1" x14ac:dyDescent="0.3">
      <c r="A27" s="344"/>
      <c r="B27" s="29"/>
      <c r="C27" s="30"/>
      <c r="D27" s="30"/>
      <c r="E27" s="1410"/>
      <c r="F27" s="30" t="s">
        <v>15</v>
      </c>
      <c r="G27" s="72">
        <f>ROUND(IF(ISERROR(VLOOKUP(D27,[1]Anual!$B$88:$ES$190,($U$1)-3,0)),0,VLOOKUP(D27,[1]Anual!$B$88:$ES$190,($U$1)-3,0)),0)</f>
        <v>0</v>
      </c>
      <c r="H27" s="658" t="str">
        <f>IF(B27="","",(VLOOKUP(B27,Família!$A:$B,2,0)))</f>
        <v/>
      </c>
      <c r="I27" s="30">
        <f>ROUND(IF(ISERROR(VLOOKUP(D27,[1]Anual!$B$88:$ES$190,($U$1)+5,0)),0,VLOOKUP(D27,[1]Anual!$B$88:$ES$190,($U$1)+5,0)),0)</f>
        <v>0</v>
      </c>
      <c r="J27" s="744"/>
      <c r="K27" s="30" t="str">
        <f t="shared" si="47"/>
        <v>ok</v>
      </c>
      <c r="L27" s="30">
        <f>ROUND(IF(ISERROR(VLOOKUP(D27,[1]Anual!$B$200:$EX$300,$U$1,0)),0,VLOOKUP(D27,[1]Anual!$B$200:$EX$300,$U$1,0)),0)+J27</f>
        <v>0</v>
      </c>
      <c r="M27" s="83">
        <f t="shared" si="18"/>
        <v>0</v>
      </c>
      <c r="N27" s="368"/>
      <c r="O27" s="369"/>
      <c r="P27" s="369"/>
      <c r="Q27" s="369"/>
      <c r="R27" s="369"/>
      <c r="S27" s="369"/>
      <c r="T27" s="369"/>
      <c r="U27" s="383">
        <f t="shared" si="79"/>
        <v>0</v>
      </c>
      <c r="V27" s="383">
        <f t="shared" si="4"/>
        <v>0</v>
      </c>
      <c r="W27" s="240">
        <f t="shared" si="68"/>
        <v>0</v>
      </c>
      <c r="X27" s="368"/>
      <c r="Y27" s="369"/>
      <c r="Z27" s="369"/>
      <c r="AA27" s="369"/>
      <c r="AB27" s="369"/>
      <c r="AC27" s="369"/>
      <c r="AD27" s="369"/>
      <c r="AE27" s="383">
        <f t="shared" si="69"/>
        <v>0</v>
      </c>
      <c r="AF27" s="383">
        <f t="shared" si="6"/>
        <v>0</v>
      </c>
      <c r="AG27" s="240">
        <f t="shared" si="70"/>
        <v>0</v>
      </c>
      <c r="AH27" s="368"/>
      <c r="AI27" s="369"/>
      <c r="AJ27" s="369"/>
      <c r="AK27" s="369"/>
      <c r="AL27" s="369"/>
      <c r="AM27" s="369"/>
      <c r="AN27" s="369"/>
      <c r="AO27" s="383">
        <f t="shared" si="71"/>
        <v>0</v>
      </c>
      <c r="AP27" s="383">
        <f t="shared" si="8"/>
        <v>0</v>
      </c>
      <c r="AQ27" s="240">
        <f t="shared" si="72"/>
        <v>0</v>
      </c>
      <c r="AR27" s="368"/>
      <c r="AS27" s="369"/>
      <c r="AT27" s="369"/>
      <c r="AU27" s="369"/>
      <c r="AV27" s="369"/>
      <c r="AW27" s="369"/>
      <c r="AX27" s="369"/>
      <c r="AY27" s="383">
        <f t="shared" si="73"/>
        <v>0</v>
      </c>
      <c r="AZ27" s="383">
        <f t="shared" si="10"/>
        <v>0</v>
      </c>
      <c r="BA27" s="240">
        <f t="shared" si="74"/>
        <v>0</v>
      </c>
      <c r="BB27" s="368"/>
      <c r="BC27" s="369"/>
      <c r="BD27" s="369"/>
      <c r="BE27" s="369"/>
      <c r="BF27" s="369"/>
      <c r="BG27" s="369"/>
      <c r="BH27" s="369"/>
      <c r="BI27" s="241">
        <f t="shared" si="75"/>
        <v>0</v>
      </c>
      <c r="BJ27" s="241">
        <f t="shared" si="28"/>
        <v>0</v>
      </c>
      <c r="BK27" s="240">
        <f t="shared" si="76"/>
        <v>0</v>
      </c>
      <c r="BL27" s="369"/>
      <c r="BM27" s="369"/>
      <c r="BN27" s="241">
        <f t="shared" si="77"/>
        <v>0</v>
      </c>
      <c r="BO27" s="241">
        <f t="shared" si="31"/>
        <v>0</v>
      </c>
      <c r="BP27" s="240">
        <f t="shared" si="78"/>
        <v>0</v>
      </c>
      <c r="BQ27" s="1720"/>
      <c r="BR27" s="504"/>
      <c r="BS27" s="1425" t="str">
        <f>IF($C27="","",VLOOKUP($C27,'Carga People'!$C$5:$G$309,5,0))</f>
        <v/>
      </c>
      <c r="BT27" s="1423" t="str">
        <f>IF($B27="","",VLOOKUP($B27,RESUMO!$A$35:$AO$52,41,0))</f>
        <v/>
      </c>
      <c r="BV27" s="706">
        <f t="shared" si="33"/>
        <v>0</v>
      </c>
      <c r="BW27" s="706">
        <f t="shared" si="34"/>
        <v>0</v>
      </c>
      <c r="BX27" s="706">
        <f t="shared" si="35"/>
        <v>0</v>
      </c>
      <c r="BY27" s="706">
        <f t="shared" si="36"/>
        <v>0</v>
      </c>
      <c r="BZ27" s="706">
        <f t="shared" si="37"/>
        <v>0</v>
      </c>
      <c r="CA27" s="706">
        <f t="shared" si="38"/>
        <v>0</v>
      </c>
      <c r="CB27" s="482">
        <f t="shared" si="39"/>
        <v>0</v>
      </c>
    </row>
    <row r="28" spans="1:80" s="31" customFormat="1" ht="19.5" customHeight="1" x14ac:dyDescent="0.3">
      <c r="A28" s="461" t="s">
        <v>173</v>
      </c>
      <c r="B28" s="458" t="s">
        <v>208</v>
      </c>
      <c r="C28" s="459" t="s">
        <v>209</v>
      </c>
      <c r="D28" s="459" t="s">
        <v>210</v>
      </c>
      <c r="E28" s="1412" t="s">
        <v>920</v>
      </c>
      <c r="F28" s="459" t="s">
        <v>15</v>
      </c>
      <c r="G28" s="241">
        <f>ROUND(IF(ISERROR(VLOOKUP(D28,[1]Anual!$B$88:$ES$190,($U$1)-3,0)),0,VLOOKUP(D28,[1]Anual!$B$88:$ES$190,($U$1)-3,0)),0)</f>
        <v>0</v>
      </c>
      <c r="H28" s="658" t="str">
        <f>IF(B28="","",(VLOOKUP(B28,Família!$A:$B,2,0)))</f>
        <v>LE</v>
      </c>
      <c r="I28" s="459">
        <f>ROUND(IF(ISERROR(VLOOKUP(D28,[1]Anual!$B$88:$ES$190,($U$1)+5,0)),0,VLOOKUP(D28,[1]Anual!$B$88:$ES$190,($U$1)+5,0)),0)</f>
        <v>0</v>
      </c>
      <c r="J28" s="744"/>
      <c r="K28" s="459" t="str">
        <f t="shared" si="47"/>
        <v>ok</v>
      </c>
      <c r="L28" s="459">
        <f>ROUND(IF(ISERROR(VLOOKUP(D28,[1]Anual!$B$200:$EX$300,$U$1,0)),0,VLOOKUP(D28,[1]Anual!$B$200:$EX$300,$U$1,0)),0)+J28</f>
        <v>0</v>
      </c>
      <c r="M28" s="460">
        <f t="shared" si="18"/>
        <v>0</v>
      </c>
      <c r="N28" s="458">
        <f t="shared" ref="N28:O28" si="80">ROUND(N69-SUM(N29:N31),0)</f>
        <v>0</v>
      </c>
      <c r="O28" s="459">
        <f t="shared" si="80"/>
        <v>0</v>
      </c>
      <c r="P28" s="459">
        <f>ROUND(P69-SUM(P29:P31),0)</f>
        <v>0</v>
      </c>
      <c r="Q28" s="459">
        <f t="shared" ref="Q28:T28" si="81">ROUND(Q69-SUM(Q29:Q31),0)</f>
        <v>0</v>
      </c>
      <c r="R28" s="459">
        <f>ROUND(R69-SUM(R29:R31),0)</f>
        <v>0</v>
      </c>
      <c r="S28" s="459">
        <f>ROUND(S69-SUM(S29:S31),0)</f>
        <v>0</v>
      </c>
      <c r="T28" s="459">
        <f t="shared" si="81"/>
        <v>0</v>
      </c>
      <c r="U28" s="241">
        <f t="shared" si="19"/>
        <v>0</v>
      </c>
      <c r="V28" s="241">
        <f t="shared" ref="V28:V54" si="82">$I28*V$3</f>
        <v>0</v>
      </c>
      <c r="W28" s="240">
        <f t="shared" si="20"/>
        <v>0</v>
      </c>
      <c r="X28" s="458">
        <f>ROUND(X69-SUM(X29:X31),0)</f>
        <v>0</v>
      </c>
      <c r="Y28" s="459">
        <f t="shared" ref="Y28:AD28" si="83">ROUND(Y69-SUM(Y29:Y31),0)</f>
        <v>0</v>
      </c>
      <c r="Z28" s="459">
        <f t="shared" si="83"/>
        <v>0</v>
      </c>
      <c r="AA28" s="459">
        <f t="shared" si="83"/>
        <v>0</v>
      </c>
      <c r="AB28" s="459">
        <f t="shared" si="83"/>
        <v>0</v>
      </c>
      <c r="AC28" s="459">
        <f t="shared" si="83"/>
        <v>0</v>
      </c>
      <c r="AD28" s="459">
        <f t="shared" si="83"/>
        <v>0</v>
      </c>
      <c r="AE28" s="241">
        <f t="shared" si="21"/>
        <v>0</v>
      </c>
      <c r="AF28" s="241">
        <f t="shared" si="6"/>
        <v>0</v>
      </c>
      <c r="AG28" s="240">
        <f t="shared" si="22"/>
        <v>0</v>
      </c>
      <c r="AH28" s="458">
        <f t="shared" ref="AH28:AN28" si="84">ROUND(AH69-SUM(AH29:AH31),0)</f>
        <v>0</v>
      </c>
      <c r="AI28" s="459">
        <f t="shared" si="84"/>
        <v>0</v>
      </c>
      <c r="AJ28" s="459">
        <f t="shared" si="84"/>
        <v>0</v>
      </c>
      <c r="AK28" s="459">
        <f t="shared" si="84"/>
        <v>0</v>
      </c>
      <c r="AL28" s="459">
        <f t="shared" si="84"/>
        <v>0</v>
      </c>
      <c r="AM28" s="459">
        <f t="shared" si="84"/>
        <v>0</v>
      </c>
      <c r="AN28" s="459">
        <f t="shared" si="84"/>
        <v>0</v>
      </c>
      <c r="AO28" s="241">
        <f t="shared" si="23"/>
        <v>0</v>
      </c>
      <c r="AP28" s="241">
        <f t="shared" si="8"/>
        <v>0</v>
      </c>
      <c r="AQ28" s="240">
        <f t="shared" si="24"/>
        <v>0</v>
      </c>
      <c r="AR28" s="458">
        <f t="shared" ref="AR28:AX28" si="85">ROUND(AR69-SUM(AR29:AR31),0)</f>
        <v>0</v>
      </c>
      <c r="AS28" s="459">
        <f t="shared" si="85"/>
        <v>0</v>
      </c>
      <c r="AT28" s="459">
        <f t="shared" si="85"/>
        <v>0</v>
      </c>
      <c r="AU28" s="462">
        <f t="shared" si="85"/>
        <v>0</v>
      </c>
      <c r="AV28" s="459">
        <f t="shared" si="85"/>
        <v>0</v>
      </c>
      <c r="AW28" s="459">
        <f t="shared" si="85"/>
        <v>0</v>
      </c>
      <c r="AX28" s="459">
        <f t="shared" si="85"/>
        <v>0</v>
      </c>
      <c r="AY28" s="241">
        <f t="shared" si="25"/>
        <v>0</v>
      </c>
      <c r="AZ28" s="241">
        <f t="shared" si="10"/>
        <v>0</v>
      </c>
      <c r="BA28" s="240">
        <f t="shared" si="26"/>
        <v>0</v>
      </c>
      <c r="BB28" s="458">
        <f t="shared" ref="BB28:BH28" si="86">ROUND(BB69-SUM(BB29:BB31),0)</f>
        <v>0</v>
      </c>
      <c r="BC28" s="459">
        <f t="shared" si="86"/>
        <v>0</v>
      </c>
      <c r="BD28" s="459">
        <f t="shared" si="86"/>
        <v>0</v>
      </c>
      <c r="BE28" s="459">
        <f t="shared" si="86"/>
        <v>0</v>
      </c>
      <c r="BF28" s="459">
        <f t="shared" si="86"/>
        <v>0</v>
      </c>
      <c r="BG28" s="459">
        <f t="shared" si="86"/>
        <v>0</v>
      </c>
      <c r="BH28" s="459">
        <f t="shared" si="86"/>
        <v>0</v>
      </c>
      <c r="BI28" s="241">
        <f t="shared" si="27"/>
        <v>0</v>
      </c>
      <c r="BJ28" s="241">
        <f t="shared" si="28"/>
        <v>0</v>
      </c>
      <c r="BK28" s="240">
        <f t="shared" si="29"/>
        <v>0</v>
      </c>
      <c r="BL28" s="459">
        <f t="shared" ref="BL28:BM28" si="87">ROUND(BL69-SUM(BL29:BL31),0)</f>
        <v>0</v>
      </c>
      <c r="BM28" s="459">
        <f t="shared" si="87"/>
        <v>0</v>
      </c>
      <c r="BN28" s="241">
        <f t="shared" si="30"/>
        <v>0</v>
      </c>
      <c r="BO28" s="241">
        <f t="shared" si="31"/>
        <v>0</v>
      </c>
      <c r="BP28" s="240">
        <f t="shared" si="32"/>
        <v>0</v>
      </c>
      <c r="BQ28" s="1721">
        <f>SUM(M28:M31)</f>
        <v>0</v>
      </c>
      <c r="BR28" s="504"/>
      <c r="BS28" s="1425" t="e">
        <f>IF($C28="","",VLOOKUP($C28,'Carga People'!$C$5:$G$309,5,0))</f>
        <v>#N/A</v>
      </c>
      <c r="BT28" s="1423" t="e">
        <f>IF($B28="","",VLOOKUP($B28,RESUMO!$A$35:$AO$52,41,0))</f>
        <v>#N/A</v>
      </c>
      <c r="BV28" s="706">
        <f t="shared" si="33"/>
        <v>0</v>
      </c>
      <c r="BW28" s="706">
        <f t="shared" si="34"/>
        <v>0</v>
      </c>
      <c r="BX28" s="706">
        <f t="shared" si="35"/>
        <v>0</v>
      </c>
      <c r="BY28" s="706">
        <f t="shared" si="36"/>
        <v>0</v>
      </c>
      <c r="BZ28" s="706">
        <f t="shared" si="37"/>
        <v>0</v>
      </c>
      <c r="CA28" s="706">
        <f t="shared" si="38"/>
        <v>0</v>
      </c>
      <c r="CB28" s="482">
        <f t="shared" si="39"/>
        <v>0</v>
      </c>
    </row>
    <row r="29" spans="1:80" s="31" customFormat="1" ht="19.5" customHeight="1" x14ac:dyDescent="0.3">
      <c r="A29" s="344" t="s">
        <v>173</v>
      </c>
      <c r="B29" s="29" t="s">
        <v>208</v>
      </c>
      <c r="C29" s="30" t="s">
        <v>234</v>
      </c>
      <c r="D29" s="30" t="s">
        <v>211</v>
      </c>
      <c r="E29" s="1410" t="s">
        <v>921</v>
      </c>
      <c r="F29" s="30" t="s">
        <v>15</v>
      </c>
      <c r="G29" s="72">
        <f>ROUND(IF(ISERROR(VLOOKUP(D29,[1]Anual!$B$88:$ES$190,($U$1)-3,0)),0,VLOOKUP(D29,[1]Anual!$B$88:$ES$190,($U$1)-3,0)),0)</f>
        <v>0</v>
      </c>
      <c r="H29" s="658" t="str">
        <f>IF(B29="","",(VLOOKUP(B29,Família!$A:$B,2,0)))</f>
        <v>LE</v>
      </c>
      <c r="I29" s="30">
        <f>ROUND(IF(ISERROR(VLOOKUP(D29,[1]Anual!$B$88:$ES$190,($U$1)+5,0)),0,VLOOKUP(D29,[1]Anual!$B$88:$ES$190,($U$1)+5,0)),0)</f>
        <v>0</v>
      </c>
      <c r="J29" s="744"/>
      <c r="K29" s="30" t="str">
        <f t="shared" si="47"/>
        <v>ok</v>
      </c>
      <c r="L29" s="30">
        <f>ROUND(IF(ISERROR(VLOOKUP(D29,[1]Anual!$B$200:$EX$300,$U$1,0)),0,VLOOKUP(D29,[1]Anual!$B$200:$EX$300,$U$1,0)),0)+J29</f>
        <v>0</v>
      </c>
      <c r="M29" s="366">
        <f t="shared" si="18"/>
        <v>0</v>
      </c>
      <c r="N29" s="368"/>
      <c r="O29" s="369"/>
      <c r="P29" s="369"/>
      <c r="Q29" s="369"/>
      <c r="R29" s="369"/>
      <c r="S29" s="369"/>
      <c r="T29" s="369"/>
      <c r="U29" s="383">
        <f t="shared" si="19"/>
        <v>0</v>
      </c>
      <c r="V29" s="383">
        <f t="shared" si="82"/>
        <v>0</v>
      </c>
      <c r="W29" s="240">
        <f t="shared" si="20"/>
        <v>0</v>
      </c>
      <c r="X29" s="368"/>
      <c r="Y29" s="369"/>
      <c r="Z29" s="369"/>
      <c r="AA29" s="369"/>
      <c r="AB29" s="369"/>
      <c r="AC29" s="369"/>
      <c r="AD29" s="369"/>
      <c r="AE29" s="383">
        <f t="shared" si="21"/>
        <v>0</v>
      </c>
      <c r="AF29" s="383">
        <f t="shared" si="6"/>
        <v>0</v>
      </c>
      <c r="AG29" s="240">
        <f t="shared" si="22"/>
        <v>0</v>
      </c>
      <c r="AH29" s="403"/>
      <c r="AI29" s="369"/>
      <c r="AJ29" s="369"/>
      <c r="AK29" s="369"/>
      <c r="AL29" s="369"/>
      <c r="AM29" s="369"/>
      <c r="AN29" s="369"/>
      <c r="AO29" s="383">
        <f t="shared" si="23"/>
        <v>0</v>
      </c>
      <c r="AP29" s="383">
        <f t="shared" si="8"/>
        <v>0</v>
      </c>
      <c r="AQ29" s="240">
        <f t="shared" si="24"/>
        <v>0</v>
      </c>
      <c r="AR29" s="368"/>
      <c r="AS29" s="369"/>
      <c r="AT29" s="369"/>
      <c r="AU29" s="369"/>
      <c r="AV29" s="369"/>
      <c r="AW29" s="369"/>
      <c r="AX29" s="369"/>
      <c r="AY29" s="383">
        <f t="shared" si="25"/>
        <v>0</v>
      </c>
      <c r="AZ29" s="383">
        <f t="shared" si="10"/>
        <v>0</v>
      </c>
      <c r="BA29" s="240">
        <f t="shared" si="26"/>
        <v>0</v>
      </c>
      <c r="BB29" s="368"/>
      <c r="BC29" s="369"/>
      <c r="BD29" s="369"/>
      <c r="BE29" s="369"/>
      <c r="BF29" s="369"/>
      <c r="BG29" s="369"/>
      <c r="BH29" s="369"/>
      <c r="BI29" s="241">
        <f t="shared" si="27"/>
        <v>0</v>
      </c>
      <c r="BJ29" s="241">
        <f t="shared" si="28"/>
        <v>0</v>
      </c>
      <c r="BK29" s="240">
        <f t="shared" si="29"/>
        <v>0</v>
      </c>
      <c r="BL29" s="369"/>
      <c r="BM29" s="369"/>
      <c r="BN29" s="241">
        <f t="shared" si="30"/>
        <v>0</v>
      </c>
      <c r="BO29" s="241">
        <f t="shared" si="31"/>
        <v>0</v>
      </c>
      <c r="BP29" s="240">
        <f t="shared" si="32"/>
        <v>0</v>
      </c>
      <c r="BQ29" s="1721"/>
      <c r="BR29" s="504"/>
      <c r="BS29" s="1425">
        <f>IF($C29="","",VLOOKUP($C29,'Carga People'!$C$5:$G$309,5,0))</f>
        <v>0</v>
      </c>
      <c r="BT29" s="1423" t="e">
        <f>IF($B29="","",VLOOKUP($B29,RESUMO!$A$35:$AO$52,41,0))</f>
        <v>#N/A</v>
      </c>
      <c r="BV29" s="706">
        <f t="shared" si="33"/>
        <v>0</v>
      </c>
      <c r="BW29" s="706">
        <f t="shared" si="34"/>
        <v>0</v>
      </c>
      <c r="BX29" s="706">
        <f t="shared" si="35"/>
        <v>0</v>
      </c>
      <c r="BY29" s="706">
        <f t="shared" si="36"/>
        <v>0</v>
      </c>
      <c r="BZ29" s="706">
        <f t="shared" si="37"/>
        <v>0</v>
      </c>
      <c r="CA29" s="706">
        <f t="shared" si="38"/>
        <v>0</v>
      </c>
      <c r="CB29" s="482">
        <f t="shared" si="39"/>
        <v>0</v>
      </c>
    </row>
    <row r="30" spans="1:80" s="31" customFormat="1" ht="19.5" customHeight="1" outlineLevel="1" x14ac:dyDescent="0.3">
      <c r="A30" s="344" t="s">
        <v>172</v>
      </c>
      <c r="B30" s="29"/>
      <c r="C30" s="30"/>
      <c r="D30" s="30"/>
      <c r="E30" s="1410"/>
      <c r="F30" s="30"/>
      <c r="G30" s="72">
        <f>ROUND(IF(ISERROR(VLOOKUP(D30,[1]Anual!$B$88:$ES$190,($U$1)-3,0)),0,VLOOKUP(D30,[1]Anual!$B$88:$ES$190,($U$1)-3,0)),0)</f>
        <v>0</v>
      </c>
      <c r="H30" s="658" t="str">
        <f>IF(B30="","",(VLOOKUP(B30,Família!$A:$B,2,0)))</f>
        <v/>
      </c>
      <c r="I30" s="30">
        <f>ROUND(IF(ISERROR(VLOOKUP(D30,[1]Anual!$B$88:$ES$190,($U$1)+5,0)),0,VLOOKUP(D30,[1]Anual!$B$88:$ES$190,($U$1)+5,0)),0)</f>
        <v>0</v>
      </c>
      <c r="J30" s="744"/>
      <c r="K30" s="30" t="str">
        <f t="shared" si="47"/>
        <v>ok</v>
      </c>
      <c r="L30" s="30"/>
      <c r="M30" s="366">
        <f t="shared" si="18"/>
        <v>0</v>
      </c>
      <c r="N30" s="368"/>
      <c r="O30" s="369"/>
      <c r="P30" s="369"/>
      <c r="Q30" s="369"/>
      <c r="R30" s="369"/>
      <c r="S30" s="369"/>
      <c r="T30" s="369"/>
      <c r="U30" s="383">
        <f t="shared" si="19"/>
        <v>0</v>
      </c>
      <c r="V30" s="383">
        <f t="shared" si="82"/>
        <v>0</v>
      </c>
      <c r="W30" s="240">
        <f t="shared" si="20"/>
        <v>0</v>
      </c>
      <c r="X30" s="368"/>
      <c r="Y30" s="369"/>
      <c r="Z30" s="369"/>
      <c r="AA30" s="369"/>
      <c r="AB30" s="369"/>
      <c r="AC30" s="369"/>
      <c r="AD30" s="369"/>
      <c r="AE30" s="383">
        <f t="shared" si="21"/>
        <v>0</v>
      </c>
      <c r="AF30" s="383">
        <f t="shared" si="6"/>
        <v>0</v>
      </c>
      <c r="AG30" s="240">
        <f t="shared" si="22"/>
        <v>0</v>
      </c>
      <c r="AH30" s="368"/>
      <c r="AI30" s="369"/>
      <c r="AJ30" s="369"/>
      <c r="AK30" s="369"/>
      <c r="AL30" s="369"/>
      <c r="AM30" s="369"/>
      <c r="AN30" s="369"/>
      <c r="AO30" s="383">
        <f t="shared" si="23"/>
        <v>0</v>
      </c>
      <c r="AP30" s="383">
        <f t="shared" si="8"/>
        <v>0</v>
      </c>
      <c r="AQ30" s="240">
        <f t="shared" si="24"/>
        <v>0</v>
      </c>
      <c r="AR30" s="368"/>
      <c r="AS30" s="369"/>
      <c r="AT30" s="369"/>
      <c r="AU30" s="369"/>
      <c r="AV30" s="369"/>
      <c r="AW30" s="369"/>
      <c r="AX30" s="369"/>
      <c r="AY30" s="383">
        <f t="shared" si="25"/>
        <v>0</v>
      </c>
      <c r="AZ30" s="383">
        <f t="shared" si="10"/>
        <v>0</v>
      </c>
      <c r="BA30" s="240">
        <f t="shared" si="26"/>
        <v>0</v>
      </c>
      <c r="BB30" s="368"/>
      <c r="BC30" s="369"/>
      <c r="BD30" s="369"/>
      <c r="BE30" s="369"/>
      <c r="BF30" s="369"/>
      <c r="BG30" s="369"/>
      <c r="BH30" s="369"/>
      <c r="BI30" s="241">
        <f t="shared" si="27"/>
        <v>0</v>
      </c>
      <c r="BJ30" s="241">
        <f t="shared" si="28"/>
        <v>0</v>
      </c>
      <c r="BK30" s="240">
        <f t="shared" si="29"/>
        <v>0</v>
      </c>
      <c r="BL30" s="369"/>
      <c r="BM30" s="369"/>
      <c r="BN30" s="241">
        <f t="shared" si="30"/>
        <v>0</v>
      </c>
      <c r="BO30" s="241">
        <f t="shared" si="31"/>
        <v>0</v>
      </c>
      <c r="BP30" s="240">
        <f t="shared" si="32"/>
        <v>0</v>
      </c>
      <c r="BQ30" s="1721"/>
      <c r="BR30" s="504"/>
      <c r="BS30" s="1425" t="str">
        <f>IF($C30="","",VLOOKUP($C30,'Carga People'!$C$5:$G$309,5,0))</f>
        <v/>
      </c>
      <c r="BT30" s="1423" t="str">
        <f>IF($B30="","",VLOOKUP($B30,RESUMO!$A$35:$AO$52,41,0))</f>
        <v/>
      </c>
      <c r="BV30" s="706">
        <f t="shared" si="33"/>
        <v>0</v>
      </c>
      <c r="BW30" s="706">
        <f t="shared" si="34"/>
        <v>0</v>
      </c>
      <c r="BX30" s="706">
        <f t="shared" si="35"/>
        <v>0</v>
      </c>
      <c r="BY30" s="706">
        <f t="shared" si="36"/>
        <v>0</v>
      </c>
      <c r="BZ30" s="706">
        <f t="shared" si="37"/>
        <v>0</v>
      </c>
      <c r="CA30" s="706">
        <f t="shared" si="38"/>
        <v>0</v>
      </c>
      <c r="CB30" s="482">
        <f t="shared" si="39"/>
        <v>0</v>
      </c>
    </row>
    <row r="31" spans="1:80" s="31" customFormat="1" ht="19.5" customHeight="1" outlineLevel="1" x14ac:dyDescent="0.3">
      <c r="A31" s="344" t="s">
        <v>172</v>
      </c>
      <c r="B31" s="29"/>
      <c r="C31" s="30"/>
      <c r="D31" s="30"/>
      <c r="E31" s="1410"/>
      <c r="F31" s="30"/>
      <c r="G31" s="72">
        <f>ROUND(IF(ISERROR(VLOOKUP(D31,[1]Anual!$B$88:$ES$190,($U$1)-3,0)),0,VLOOKUP(D31,[1]Anual!$B$88:$ES$190,($U$1)-3,0)),0)</f>
        <v>0</v>
      </c>
      <c r="H31" s="658" t="str">
        <f>IF(B31="","",(VLOOKUP(B31,Família!$A:$B,2,0)))</f>
        <v/>
      </c>
      <c r="I31" s="30">
        <f>ROUND(IF(ISERROR(VLOOKUP(D31,[1]Anual!$B$88:$ES$190,($U$1)+5,0)),0,VLOOKUP(D31,[1]Anual!$B$88:$ES$190,($U$1)+5,0)),0)</f>
        <v>0</v>
      </c>
      <c r="J31" s="744"/>
      <c r="K31" s="30" t="str">
        <f t="shared" si="47"/>
        <v>ok</v>
      </c>
      <c r="L31" s="30"/>
      <c r="M31" s="366">
        <f t="shared" si="18"/>
        <v>0</v>
      </c>
      <c r="N31" s="368"/>
      <c r="O31" s="369"/>
      <c r="P31" s="369"/>
      <c r="Q31" s="369"/>
      <c r="R31" s="369"/>
      <c r="S31" s="369"/>
      <c r="T31" s="369"/>
      <c r="U31" s="383">
        <f t="shared" si="19"/>
        <v>0</v>
      </c>
      <c r="V31" s="383">
        <f t="shared" si="82"/>
        <v>0</v>
      </c>
      <c r="W31" s="240">
        <f t="shared" si="20"/>
        <v>0</v>
      </c>
      <c r="X31" s="368"/>
      <c r="Y31" s="369"/>
      <c r="Z31" s="369"/>
      <c r="AA31" s="369"/>
      <c r="AB31" s="369"/>
      <c r="AC31" s="369"/>
      <c r="AD31" s="369"/>
      <c r="AE31" s="383">
        <f t="shared" si="21"/>
        <v>0</v>
      </c>
      <c r="AF31" s="383">
        <f t="shared" si="6"/>
        <v>0</v>
      </c>
      <c r="AG31" s="240">
        <f t="shared" si="22"/>
        <v>0</v>
      </c>
      <c r="AH31" s="368"/>
      <c r="AI31" s="369"/>
      <c r="AJ31" s="369"/>
      <c r="AK31" s="369"/>
      <c r="AL31" s="369"/>
      <c r="AM31" s="369"/>
      <c r="AN31" s="369"/>
      <c r="AO31" s="383">
        <f t="shared" si="23"/>
        <v>0</v>
      </c>
      <c r="AP31" s="383">
        <f t="shared" si="8"/>
        <v>0</v>
      </c>
      <c r="AQ31" s="240">
        <f t="shared" si="24"/>
        <v>0</v>
      </c>
      <c r="AR31" s="368"/>
      <c r="AS31" s="369"/>
      <c r="AT31" s="369"/>
      <c r="AU31" s="369"/>
      <c r="AV31" s="369"/>
      <c r="AW31" s="369"/>
      <c r="AX31" s="369"/>
      <c r="AY31" s="383">
        <f t="shared" si="25"/>
        <v>0</v>
      </c>
      <c r="AZ31" s="383">
        <f t="shared" si="10"/>
        <v>0</v>
      </c>
      <c r="BA31" s="240">
        <f t="shared" si="26"/>
        <v>0</v>
      </c>
      <c r="BB31" s="368"/>
      <c r="BC31" s="369"/>
      <c r="BD31" s="369"/>
      <c r="BE31" s="369"/>
      <c r="BF31" s="369"/>
      <c r="BG31" s="369"/>
      <c r="BH31" s="369"/>
      <c r="BI31" s="241">
        <f t="shared" si="27"/>
        <v>0</v>
      </c>
      <c r="BJ31" s="241">
        <f t="shared" si="28"/>
        <v>0</v>
      </c>
      <c r="BK31" s="240">
        <f t="shared" si="29"/>
        <v>0</v>
      </c>
      <c r="BL31" s="369"/>
      <c r="BM31" s="369"/>
      <c r="BN31" s="241">
        <f t="shared" si="30"/>
        <v>0</v>
      </c>
      <c r="BO31" s="241">
        <f t="shared" si="31"/>
        <v>0</v>
      </c>
      <c r="BP31" s="240">
        <f t="shared" si="32"/>
        <v>0</v>
      </c>
      <c r="BQ31" s="1721"/>
      <c r="BR31" s="504"/>
      <c r="BS31" s="1425" t="str">
        <f>IF($C31="","",VLOOKUP($C31,'Carga People'!$C$5:$G$309,5,0))</f>
        <v/>
      </c>
      <c r="BT31" s="1423" t="str">
        <f>IF($B31="","",VLOOKUP($B31,RESUMO!$A$35:$AO$52,41,0))</f>
        <v/>
      </c>
      <c r="BV31" s="706">
        <f t="shared" si="33"/>
        <v>0</v>
      </c>
      <c r="BW31" s="706">
        <f t="shared" si="34"/>
        <v>0</v>
      </c>
      <c r="BX31" s="706">
        <f t="shared" si="35"/>
        <v>0</v>
      </c>
      <c r="BY31" s="706">
        <f t="shared" si="36"/>
        <v>0</v>
      </c>
      <c r="BZ31" s="706">
        <f t="shared" si="37"/>
        <v>0</v>
      </c>
      <c r="CA31" s="706">
        <f t="shared" si="38"/>
        <v>0</v>
      </c>
      <c r="CB31" s="482">
        <f t="shared" si="39"/>
        <v>0</v>
      </c>
    </row>
    <row r="32" spans="1:80" s="31" customFormat="1" ht="19.5" customHeight="1" x14ac:dyDescent="0.3">
      <c r="A32" s="461" t="s">
        <v>173</v>
      </c>
      <c r="B32" s="458" t="s">
        <v>251</v>
      </c>
      <c r="C32" s="459" t="s">
        <v>257</v>
      </c>
      <c r="D32" s="459" t="s">
        <v>253</v>
      </c>
      <c r="E32" s="1412" t="s">
        <v>908</v>
      </c>
      <c r="F32" s="459" t="s">
        <v>15</v>
      </c>
      <c r="G32" s="241">
        <f>ROUND(IF(ISERROR(VLOOKUP(D32,[1]Anual!$B$88:$ES$190,($U$1)-3,0)),0,VLOOKUP(D32,[1]Anual!$B$88:$ES$190,($U$1)-3,0)),0)</f>
        <v>0</v>
      </c>
      <c r="H32" s="658" t="str">
        <f>IF(B32="","",(VLOOKUP(B32,Família!$A:$B,2,0)))</f>
        <v>LD</v>
      </c>
      <c r="I32" s="459">
        <f>ROUND(IF(ISERROR(VLOOKUP(D32,[1]Anual!$B$88:$ES$190,($U$1)+5,0)),0,VLOOKUP(D32,[1]Anual!$B$88:$ES$190,($U$1)+5,0)),0)</f>
        <v>0</v>
      </c>
      <c r="J32" s="744"/>
      <c r="K32" s="459" t="str">
        <f t="shared" si="47"/>
        <v>ok</v>
      </c>
      <c r="L32" s="459">
        <f>ROUND(IF(ISERROR(VLOOKUP(D32,[1]Anual!$B$200:$EX$300,$U$1,0)),0,VLOOKUP(D32,[1]Anual!$B$200:$EX$300,$U$1,0)),0)+J32</f>
        <v>0</v>
      </c>
      <c r="M32" s="460">
        <f t="shared" si="18"/>
        <v>0</v>
      </c>
      <c r="N32" s="458">
        <f t="shared" ref="N32:O32" si="88">ROUND(N70-SUM(N33:N35),0)</f>
        <v>0</v>
      </c>
      <c r="O32" s="459">
        <f t="shared" si="88"/>
        <v>0</v>
      </c>
      <c r="P32" s="459">
        <f>ROUND(P70-SUM(P33:P35),0)</f>
        <v>0</v>
      </c>
      <c r="Q32" s="459">
        <f t="shared" ref="Q32:T32" si="89">ROUND(Q70-SUM(Q33:Q35),0)</f>
        <v>0</v>
      </c>
      <c r="R32" s="459">
        <f>ROUND(R70-SUM(R33:R35),0)</f>
        <v>0</v>
      </c>
      <c r="S32" s="459">
        <f>ROUND(S70-SUM(S33:S35),0)</f>
        <v>0</v>
      </c>
      <c r="T32" s="459">
        <f t="shared" si="89"/>
        <v>0</v>
      </c>
      <c r="U32" s="241">
        <f t="shared" ref="U32:U35" si="90">SUM(N32:T32)</f>
        <v>0</v>
      </c>
      <c r="V32" s="241">
        <f t="shared" si="82"/>
        <v>0</v>
      </c>
      <c r="W32" s="240">
        <f t="shared" ref="W32:W35" si="91">$G32+U32-V32</f>
        <v>0</v>
      </c>
      <c r="X32" s="458">
        <f>ROUND(X70-SUM(X33:X35),0)</f>
        <v>0</v>
      </c>
      <c r="Y32" s="459">
        <f t="shared" ref="Y32:AD32" si="92">ROUND(Y70-SUM(Y33:Y35),0)</f>
        <v>0</v>
      </c>
      <c r="Z32" s="459">
        <f t="shared" si="92"/>
        <v>0</v>
      </c>
      <c r="AA32" s="459">
        <f t="shared" si="92"/>
        <v>0</v>
      </c>
      <c r="AB32" s="459">
        <f t="shared" si="92"/>
        <v>0</v>
      </c>
      <c r="AC32" s="459">
        <f t="shared" si="92"/>
        <v>0</v>
      </c>
      <c r="AD32" s="459">
        <f t="shared" si="92"/>
        <v>0</v>
      </c>
      <c r="AE32" s="241">
        <f t="shared" ref="AE32:AE35" si="93">SUM(X32:AD32)</f>
        <v>0</v>
      </c>
      <c r="AF32" s="241">
        <f t="shared" si="6"/>
        <v>0</v>
      </c>
      <c r="AG32" s="240">
        <f t="shared" ref="AG32:AG35" si="94">$W32+AE32-AF32</f>
        <v>0</v>
      </c>
      <c r="AH32" s="458">
        <f t="shared" ref="AH32:AN32" si="95">ROUND(AH70-SUM(AH33:AH35),0)</f>
        <v>0</v>
      </c>
      <c r="AI32" s="459">
        <f t="shared" si="95"/>
        <v>0</v>
      </c>
      <c r="AJ32" s="459">
        <f t="shared" si="95"/>
        <v>0</v>
      </c>
      <c r="AK32" s="459">
        <f t="shared" si="95"/>
        <v>0</v>
      </c>
      <c r="AL32" s="459">
        <f t="shared" si="95"/>
        <v>0</v>
      </c>
      <c r="AM32" s="459">
        <f t="shared" si="95"/>
        <v>0</v>
      </c>
      <c r="AN32" s="459">
        <f t="shared" si="95"/>
        <v>0</v>
      </c>
      <c r="AO32" s="241">
        <f t="shared" ref="AO32:AO35" si="96">SUM(AH32:AN32)</f>
        <v>0</v>
      </c>
      <c r="AP32" s="241">
        <f t="shared" si="8"/>
        <v>0</v>
      </c>
      <c r="AQ32" s="240">
        <f t="shared" ref="AQ32:AQ35" si="97">$AG32+AO32-AP32</f>
        <v>0</v>
      </c>
      <c r="AR32" s="458">
        <f t="shared" ref="AR32:AX32" si="98">ROUND(AR70-SUM(AR33:AR35),0)</f>
        <v>0</v>
      </c>
      <c r="AS32" s="459">
        <f t="shared" si="98"/>
        <v>0</v>
      </c>
      <c r="AT32" s="459">
        <f t="shared" si="98"/>
        <v>0</v>
      </c>
      <c r="AU32" s="462">
        <f t="shared" si="98"/>
        <v>0</v>
      </c>
      <c r="AV32" s="459">
        <f t="shared" si="98"/>
        <v>0</v>
      </c>
      <c r="AW32" s="459">
        <f t="shared" si="98"/>
        <v>0</v>
      </c>
      <c r="AX32" s="459">
        <f t="shared" si="98"/>
        <v>0</v>
      </c>
      <c r="AY32" s="241">
        <f t="shared" ref="AY32:AY35" si="99">SUM(AR32:AX32)</f>
        <v>0</v>
      </c>
      <c r="AZ32" s="241">
        <f t="shared" si="10"/>
        <v>0</v>
      </c>
      <c r="BA32" s="240">
        <f t="shared" ref="BA32:BA35" si="100">$AQ32+AY32-AZ32</f>
        <v>0</v>
      </c>
      <c r="BB32" s="458">
        <f t="shared" ref="BB32:BH32" si="101">ROUND(BB70-SUM(BB33:BB35),0)</f>
        <v>0</v>
      </c>
      <c r="BC32" s="459">
        <f t="shared" si="101"/>
        <v>0</v>
      </c>
      <c r="BD32" s="459">
        <f t="shared" si="101"/>
        <v>0</v>
      </c>
      <c r="BE32" s="459">
        <f t="shared" si="101"/>
        <v>0</v>
      </c>
      <c r="BF32" s="459">
        <f t="shared" si="101"/>
        <v>0</v>
      </c>
      <c r="BG32" s="459">
        <f t="shared" si="101"/>
        <v>0</v>
      </c>
      <c r="BH32" s="459">
        <f t="shared" si="101"/>
        <v>0</v>
      </c>
      <c r="BI32" s="241">
        <f t="shared" ref="BI32:BI35" si="102">SUM(BB32:BH32)</f>
        <v>0</v>
      </c>
      <c r="BJ32" s="241">
        <f t="shared" si="28"/>
        <v>0</v>
      </c>
      <c r="BK32" s="240">
        <f t="shared" ref="BK32:BK35" si="103">$BA32+BI32-BJ32</f>
        <v>0</v>
      </c>
      <c r="BL32" s="459">
        <f t="shared" ref="BL32:BM32" si="104">ROUND(BL70-SUM(BL33:BL35),0)</f>
        <v>0</v>
      </c>
      <c r="BM32" s="459">
        <f t="shared" si="104"/>
        <v>0</v>
      </c>
      <c r="BN32" s="241">
        <f t="shared" ref="BN32:BN35" si="105">SUM(BL32:BM32)</f>
        <v>0</v>
      </c>
      <c r="BO32" s="241">
        <f t="shared" si="31"/>
        <v>0</v>
      </c>
      <c r="BP32" s="240">
        <f t="shared" ref="BP32:BP35" si="106">$BK32+BN32-BO32</f>
        <v>0</v>
      </c>
      <c r="BQ32" s="1721">
        <f>SUM(M32:M35)</f>
        <v>0</v>
      </c>
      <c r="BR32" s="504"/>
      <c r="BS32" s="1425">
        <f>IF($C32="","",VLOOKUP($C32,'Carga People'!$C$5:$G$309,5,0))</f>
        <v>0</v>
      </c>
      <c r="BT32" s="1423">
        <f>IF($B32="","",VLOOKUP($B32,RESUMO!$A$35:$AO$52,41,0))</f>
        <v>10</v>
      </c>
      <c r="BV32" s="706">
        <f t="shared" si="33"/>
        <v>0</v>
      </c>
      <c r="BW32" s="706">
        <f t="shared" si="34"/>
        <v>0</v>
      </c>
      <c r="BX32" s="706">
        <f t="shared" si="35"/>
        <v>0</v>
      </c>
      <c r="BY32" s="706">
        <f t="shared" si="36"/>
        <v>0</v>
      </c>
      <c r="BZ32" s="706">
        <f t="shared" si="37"/>
        <v>0</v>
      </c>
      <c r="CA32" s="706">
        <f t="shared" si="38"/>
        <v>0</v>
      </c>
      <c r="CB32" s="482">
        <f t="shared" si="39"/>
        <v>0</v>
      </c>
    </row>
    <row r="33" spans="1:80" s="31" customFormat="1" ht="19.5" customHeight="1" x14ac:dyDescent="0.3">
      <c r="A33" s="344" t="s">
        <v>173</v>
      </c>
      <c r="B33" s="29" t="s">
        <v>251</v>
      </c>
      <c r="C33" s="30" t="s">
        <v>258</v>
      </c>
      <c r="D33" s="30" t="s">
        <v>254</v>
      </c>
      <c r="E33" s="1410" t="s">
        <v>909</v>
      </c>
      <c r="F33" s="30" t="s">
        <v>15</v>
      </c>
      <c r="G33" s="72">
        <f>ROUND(IF(ISERROR(VLOOKUP(D33,[1]Anual!$B$88:$ES$190,($U$1)-3,0)),0,VLOOKUP(D33,[1]Anual!$B$88:$ES$190,($U$1)-3,0)),0)</f>
        <v>0</v>
      </c>
      <c r="H33" s="658" t="str">
        <f>IF(B33="","",(VLOOKUP(B33,Família!$A:$B,2,0)))</f>
        <v>LD</v>
      </c>
      <c r="I33" s="30">
        <f>ROUND(IF(ISERROR(VLOOKUP(D33,[1]Anual!$B$88:$ES$190,($U$1)+5,0)),0,VLOOKUP(D33,[1]Anual!$B$88:$ES$190,($U$1)+5,0)),0)</f>
        <v>0</v>
      </c>
      <c r="J33" s="744"/>
      <c r="K33" s="30" t="str">
        <f t="shared" si="47"/>
        <v>ok</v>
      </c>
      <c r="L33" s="30">
        <f>ROUND(IF(ISERROR(VLOOKUP(D33,[1]Anual!$B$200:$EX$300,$U$1,0)),0,VLOOKUP(D33,[1]Anual!$B$200:$EX$300,$U$1,0)),0)+J33</f>
        <v>0</v>
      </c>
      <c r="M33" s="366">
        <f t="shared" si="18"/>
        <v>0</v>
      </c>
      <c r="N33" s="368"/>
      <c r="O33" s="369"/>
      <c r="P33" s="369"/>
      <c r="Q33" s="369"/>
      <c r="R33" s="369"/>
      <c r="S33" s="369"/>
      <c r="T33" s="369"/>
      <c r="U33" s="383">
        <f t="shared" si="90"/>
        <v>0</v>
      </c>
      <c r="V33" s="383">
        <f t="shared" si="82"/>
        <v>0</v>
      </c>
      <c r="W33" s="240">
        <f t="shared" si="91"/>
        <v>0</v>
      </c>
      <c r="X33" s="368"/>
      <c r="Y33" s="369"/>
      <c r="Z33" s="369"/>
      <c r="AA33" s="369"/>
      <c r="AB33" s="369"/>
      <c r="AC33" s="369"/>
      <c r="AD33" s="369"/>
      <c r="AE33" s="383">
        <f t="shared" si="93"/>
        <v>0</v>
      </c>
      <c r="AF33" s="383">
        <f t="shared" si="6"/>
        <v>0</v>
      </c>
      <c r="AG33" s="240">
        <f t="shared" si="94"/>
        <v>0</v>
      </c>
      <c r="AH33" s="403"/>
      <c r="AI33" s="369"/>
      <c r="AJ33" s="369"/>
      <c r="AK33" s="369"/>
      <c r="AL33" s="369"/>
      <c r="AM33" s="369"/>
      <c r="AN33" s="369"/>
      <c r="AO33" s="383">
        <f t="shared" si="96"/>
        <v>0</v>
      </c>
      <c r="AP33" s="383">
        <f t="shared" si="8"/>
        <v>0</v>
      </c>
      <c r="AQ33" s="240">
        <f t="shared" si="97"/>
        <v>0</v>
      </c>
      <c r="AR33" s="368"/>
      <c r="AS33" s="369"/>
      <c r="AT33" s="369"/>
      <c r="AU33" s="369"/>
      <c r="AV33" s="369"/>
      <c r="AW33" s="369"/>
      <c r="AX33" s="369"/>
      <c r="AY33" s="383">
        <f t="shared" si="99"/>
        <v>0</v>
      </c>
      <c r="AZ33" s="383">
        <f t="shared" si="10"/>
        <v>0</v>
      </c>
      <c r="BA33" s="240">
        <f t="shared" si="100"/>
        <v>0</v>
      </c>
      <c r="BB33" s="368"/>
      <c r="BC33" s="369"/>
      <c r="BD33" s="369"/>
      <c r="BE33" s="369"/>
      <c r="BF33" s="369"/>
      <c r="BG33" s="369"/>
      <c r="BH33" s="369"/>
      <c r="BI33" s="241">
        <f t="shared" si="102"/>
        <v>0</v>
      </c>
      <c r="BJ33" s="241">
        <f t="shared" si="28"/>
        <v>0</v>
      </c>
      <c r="BK33" s="240">
        <f t="shared" si="103"/>
        <v>0</v>
      </c>
      <c r="BL33" s="369"/>
      <c r="BM33" s="369"/>
      <c r="BN33" s="241">
        <f t="shared" si="105"/>
        <v>0</v>
      </c>
      <c r="BO33" s="241">
        <f t="shared" si="31"/>
        <v>0</v>
      </c>
      <c r="BP33" s="240">
        <f t="shared" si="106"/>
        <v>0</v>
      </c>
      <c r="BQ33" s="1721"/>
      <c r="BR33" s="504"/>
      <c r="BS33" s="1425">
        <f>IF($C33="","",VLOOKUP($C33,'Carga People'!$C$5:$G$309,5,0))</f>
        <v>0</v>
      </c>
      <c r="BT33" s="1423">
        <f>IF($B33="","",VLOOKUP($B33,RESUMO!$A$35:$AO$52,41,0))</f>
        <v>10</v>
      </c>
      <c r="BV33" s="706">
        <f t="shared" si="33"/>
        <v>0</v>
      </c>
      <c r="BW33" s="706">
        <f t="shared" si="34"/>
        <v>0</v>
      </c>
      <c r="BX33" s="706">
        <f t="shared" si="35"/>
        <v>0</v>
      </c>
      <c r="BY33" s="706">
        <f t="shared" si="36"/>
        <v>0</v>
      </c>
      <c r="BZ33" s="706">
        <f t="shared" si="37"/>
        <v>0</v>
      </c>
      <c r="CA33" s="706">
        <f t="shared" si="38"/>
        <v>0</v>
      </c>
      <c r="CB33" s="482">
        <f t="shared" si="39"/>
        <v>0</v>
      </c>
    </row>
    <row r="34" spans="1:80" s="31" customFormat="1" ht="19.5" customHeight="1" x14ac:dyDescent="0.3">
      <c r="A34" s="344" t="s">
        <v>172</v>
      </c>
      <c r="B34" s="29" t="s">
        <v>207</v>
      </c>
      <c r="C34" s="348" t="s">
        <v>204</v>
      </c>
      <c r="D34" s="30" t="s">
        <v>205</v>
      </c>
      <c r="E34" s="1410" t="s">
        <v>922</v>
      </c>
      <c r="F34" s="30" t="s">
        <v>15</v>
      </c>
      <c r="G34" s="72">
        <f>ROUND(IF(ISERROR(VLOOKUP(D34,[1]Anual!$B$88:$ES$190,($U$1)-3,0)),0,VLOOKUP(D34,[1]Anual!$B$88:$ES$190,($U$1)-3,0)),0)</f>
        <v>0</v>
      </c>
      <c r="H34" s="658" t="str">
        <f>IF(B34="","",(VLOOKUP(B34,Família!$A:$B,2,0)))</f>
        <v>LD</v>
      </c>
      <c r="I34" s="30">
        <f>ROUND(IF(ISERROR(VLOOKUP(D34,[1]Anual!$B$88:$ES$190,($U$1)+5,0)),0,VLOOKUP(D34,[1]Anual!$B$88:$ES$190,($U$1)+5,0)),0)</f>
        <v>0</v>
      </c>
      <c r="J34" s="744"/>
      <c r="K34" s="30" t="str">
        <f t="shared" si="47"/>
        <v>ok</v>
      </c>
      <c r="L34" s="30">
        <f>ROUND(IF(ISERROR(VLOOKUP(D34,[1]Anual!$B$200:$EX$300,$U$1,0)),0,VLOOKUP(D34,[1]Anual!$B$200:$EX$300,$U$1,0)),0)+J34</f>
        <v>0</v>
      </c>
      <c r="M34" s="366">
        <f t="shared" si="18"/>
        <v>0</v>
      </c>
      <c r="N34" s="368"/>
      <c r="O34" s="369"/>
      <c r="P34" s="369"/>
      <c r="Q34" s="369"/>
      <c r="R34" s="369"/>
      <c r="S34" s="369"/>
      <c r="T34" s="369"/>
      <c r="U34" s="383">
        <f t="shared" si="90"/>
        <v>0</v>
      </c>
      <c r="V34" s="383">
        <f t="shared" si="82"/>
        <v>0</v>
      </c>
      <c r="W34" s="240">
        <f t="shared" si="91"/>
        <v>0</v>
      </c>
      <c r="X34" s="368"/>
      <c r="Y34" s="369"/>
      <c r="Z34" s="369"/>
      <c r="AA34" s="369"/>
      <c r="AB34" s="369"/>
      <c r="AC34" s="369"/>
      <c r="AD34" s="369"/>
      <c r="AE34" s="383">
        <f t="shared" si="93"/>
        <v>0</v>
      </c>
      <c r="AF34" s="383">
        <f t="shared" si="6"/>
        <v>0</v>
      </c>
      <c r="AG34" s="240">
        <f t="shared" si="94"/>
        <v>0</v>
      </c>
      <c r="AH34" s="368"/>
      <c r="AI34" s="369"/>
      <c r="AJ34" s="369"/>
      <c r="AK34" s="369"/>
      <c r="AL34" s="369"/>
      <c r="AM34" s="369"/>
      <c r="AN34" s="369"/>
      <c r="AO34" s="383">
        <f t="shared" si="96"/>
        <v>0</v>
      </c>
      <c r="AP34" s="383">
        <f t="shared" si="8"/>
        <v>0</v>
      </c>
      <c r="AQ34" s="240">
        <f t="shared" si="97"/>
        <v>0</v>
      </c>
      <c r="AR34" s="368"/>
      <c r="AS34" s="369"/>
      <c r="AT34" s="369"/>
      <c r="AU34" s="369"/>
      <c r="AV34" s="369"/>
      <c r="AW34" s="369"/>
      <c r="AX34" s="369"/>
      <c r="AY34" s="383">
        <f t="shared" si="99"/>
        <v>0</v>
      </c>
      <c r="AZ34" s="383">
        <f t="shared" si="10"/>
        <v>0</v>
      </c>
      <c r="BA34" s="240">
        <f t="shared" si="100"/>
        <v>0</v>
      </c>
      <c r="BB34" s="368"/>
      <c r="BC34" s="369"/>
      <c r="BD34" s="369"/>
      <c r="BE34" s="369"/>
      <c r="BF34" s="369"/>
      <c r="BG34" s="369"/>
      <c r="BH34" s="369"/>
      <c r="BI34" s="241">
        <f t="shared" si="102"/>
        <v>0</v>
      </c>
      <c r="BJ34" s="241">
        <f t="shared" si="28"/>
        <v>0</v>
      </c>
      <c r="BK34" s="240">
        <f t="shared" si="103"/>
        <v>0</v>
      </c>
      <c r="BL34" s="369"/>
      <c r="BM34" s="369"/>
      <c r="BN34" s="241">
        <f t="shared" si="105"/>
        <v>0</v>
      </c>
      <c r="BO34" s="241">
        <f t="shared" si="31"/>
        <v>0</v>
      </c>
      <c r="BP34" s="240">
        <f t="shared" si="106"/>
        <v>0</v>
      </c>
      <c r="BQ34" s="1721"/>
      <c r="BR34" s="504"/>
      <c r="BS34" s="1425">
        <f>IF($C34="","",VLOOKUP($C34,'Carga People'!$C$5:$G$309,5,0))</f>
        <v>0</v>
      </c>
      <c r="BT34" s="1423" t="e">
        <f>IF($B34="","",VLOOKUP($B34,RESUMO!$A$35:$AO$52,41,0))</f>
        <v>#N/A</v>
      </c>
      <c r="BV34" s="706">
        <f t="shared" si="33"/>
        <v>0</v>
      </c>
      <c r="BW34" s="706">
        <f t="shared" si="34"/>
        <v>0</v>
      </c>
      <c r="BX34" s="706">
        <f t="shared" si="35"/>
        <v>0</v>
      </c>
      <c r="BY34" s="706">
        <f t="shared" si="36"/>
        <v>0</v>
      </c>
      <c r="BZ34" s="706">
        <f t="shared" si="37"/>
        <v>0</v>
      </c>
      <c r="CA34" s="706">
        <f t="shared" si="38"/>
        <v>0</v>
      </c>
      <c r="CB34" s="482">
        <f t="shared" si="39"/>
        <v>0</v>
      </c>
    </row>
    <row r="35" spans="1:80" s="31" customFormat="1" ht="19.5" customHeight="1" x14ac:dyDescent="0.3">
      <c r="A35" s="344" t="s">
        <v>172</v>
      </c>
      <c r="B35" s="29" t="s">
        <v>207</v>
      </c>
      <c r="C35" s="30" t="s">
        <v>235</v>
      </c>
      <c r="D35" s="30" t="s">
        <v>206</v>
      </c>
      <c r="E35" s="1410" t="s">
        <v>923</v>
      </c>
      <c r="F35" s="30" t="s">
        <v>15</v>
      </c>
      <c r="G35" s="72">
        <f>ROUND(IF(ISERROR(VLOOKUP(D35,[1]Anual!$B$88:$ES$190,($U$1)-3,0)),0,VLOOKUP(D35,[1]Anual!$B$88:$ES$190,($U$1)-3,0)),0)</f>
        <v>0</v>
      </c>
      <c r="H35" s="658" t="str">
        <f>IF(B35="","",(VLOOKUP(B35,Família!$A:$B,2,0)))</f>
        <v>LD</v>
      </c>
      <c r="I35" s="30">
        <f>ROUND(IF(ISERROR(VLOOKUP(D35,[1]Anual!$B$88:$ES$190,($U$1)+5,0)),0,VLOOKUP(D35,[1]Anual!$B$88:$ES$190,($U$1)+5,0)),0)</f>
        <v>0</v>
      </c>
      <c r="J35" s="744"/>
      <c r="K35" s="30" t="str">
        <f t="shared" si="47"/>
        <v>ok</v>
      </c>
      <c r="L35" s="30">
        <f>ROUND(IF(ISERROR(VLOOKUP(D35,[1]Anual!$B$200:$EX$300,$U$1,0)),0,VLOOKUP(D35,[1]Anual!$B$200:$EX$300,$U$1,0)),0)+J35</f>
        <v>0</v>
      </c>
      <c r="M35" s="366">
        <f t="shared" si="18"/>
        <v>0</v>
      </c>
      <c r="N35" s="368"/>
      <c r="O35" s="369"/>
      <c r="P35" s="369"/>
      <c r="Q35" s="369"/>
      <c r="R35" s="369"/>
      <c r="S35" s="369"/>
      <c r="T35" s="369"/>
      <c r="U35" s="383">
        <f t="shared" si="90"/>
        <v>0</v>
      </c>
      <c r="V35" s="383">
        <f t="shared" si="82"/>
        <v>0</v>
      </c>
      <c r="W35" s="240">
        <f t="shared" si="91"/>
        <v>0</v>
      </c>
      <c r="X35" s="368"/>
      <c r="Y35" s="369"/>
      <c r="Z35" s="369"/>
      <c r="AA35" s="369"/>
      <c r="AB35" s="369"/>
      <c r="AC35" s="369"/>
      <c r="AD35" s="369"/>
      <c r="AE35" s="383">
        <f t="shared" si="93"/>
        <v>0</v>
      </c>
      <c r="AF35" s="383">
        <f t="shared" si="6"/>
        <v>0</v>
      </c>
      <c r="AG35" s="240">
        <f t="shared" si="94"/>
        <v>0</v>
      </c>
      <c r="AH35" s="368"/>
      <c r="AI35" s="369"/>
      <c r="AJ35" s="369"/>
      <c r="AK35" s="369"/>
      <c r="AL35" s="369"/>
      <c r="AM35" s="369"/>
      <c r="AN35" s="369"/>
      <c r="AO35" s="383">
        <f t="shared" si="96"/>
        <v>0</v>
      </c>
      <c r="AP35" s="383">
        <f t="shared" si="8"/>
        <v>0</v>
      </c>
      <c r="AQ35" s="240">
        <f t="shared" si="97"/>
        <v>0</v>
      </c>
      <c r="AR35" s="368"/>
      <c r="AS35" s="369"/>
      <c r="AT35" s="369"/>
      <c r="AU35" s="369"/>
      <c r="AV35" s="369"/>
      <c r="AW35" s="369"/>
      <c r="AX35" s="369"/>
      <c r="AY35" s="383">
        <f t="shared" si="99"/>
        <v>0</v>
      </c>
      <c r="AZ35" s="383">
        <f t="shared" si="10"/>
        <v>0</v>
      </c>
      <c r="BA35" s="240">
        <f t="shared" si="100"/>
        <v>0</v>
      </c>
      <c r="BB35" s="368"/>
      <c r="BC35" s="369"/>
      <c r="BD35" s="369"/>
      <c r="BE35" s="369"/>
      <c r="BF35" s="369"/>
      <c r="BG35" s="369"/>
      <c r="BH35" s="369"/>
      <c r="BI35" s="241">
        <f t="shared" si="102"/>
        <v>0</v>
      </c>
      <c r="BJ35" s="241">
        <f t="shared" si="28"/>
        <v>0</v>
      </c>
      <c r="BK35" s="240">
        <f t="shared" si="103"/>
        <v>0</v>
      </c>
      <c r="BL35" s="369"/>
      <c r="BM35" s="369"/>
      <c r="BN35" s="241">
        <f t="shared" si="105"/>
        <v>0</v>
      </c>
      <c r="BO35" s="241">
        <f t="shared" si="31"/>
        <v>0</v>
      </c>
      <c r="BP35" s="240">
        <f t="shared" si="106"/>
        <v>0</v>
      </c>
      <c r="BQ35" s="1721"/>
      <c r="BR35" s="504"/>
      <c r="BS35" s="1425">
        <f>IF($C35="","",VLOOKUP($C35,'Carga People'!$C$5:$G$309,5,0))</f>
        <v>0</v>
      </c>
      <c r="BT35" s="1423" t="e">
        <f>IF($B35="","",VLOOKUP($B35,RESUMO!$A$35:$AO$52,41,0))</f>
        <v>#N/A</v>
      </c>
      <c r="BV35" s="706">
        <f t="shared" si="33"/>
        <v>0</v>
      </c>
      <c r="BW35" s="706">
        <f t="shared" si="34"/>
        <v>0</v>
      </c>
      <c r="BX35" s="706">
        <f t="shared" si="35"/>
        <v>0</v>
      </c>
      <c r="BY35" s="706">
        <f t="shared" si="36"/>
        <v>0</v>
      </c>
      <c r="BZ35" s="706">
        <f t="shared" si="37"/>
        <v>0</v>
      </c>
      <c r="CA35" s="706">
        <f t="shared" si="38"/>
        <v>0</v>
      </c>
      <c r="CB35" s="482">
        <f t="shared" si="39"/>
        <v>0</v>
      </c>
    </row>
    <row r="36" spans="1:80" s="31" customFormat="1" ht="19.5" customHeight="1" x14ac:dyDescent="0.3">
      <c r="A36" s="461" t="s">
        <v>173</v>
      </c>
      <c r="B36" s="458" t="s">
        <v>316</v>
      </c>
      <c r="C36" s="459" t="s">
        <v>628</v>
      </c>
      <c r="D36" s="459" t="s">
        <v>321</v>
      </c>
      <c r="E36" s="1412" t="s">
        <v>892</v>
      </c>
      <c r="F36" s="459" t="s">
        <v>15</v>
      </c>
      <c r="G36" s="241">
        <f>ROUND(IF(ISERROR(VLOOKUP(D36,[1]Anual!$B$88:$ES$190,($U$1)-3,0)),0,VLOOKUP(D36,[1]Anual!$B$88:$ES$190,($U$1)-3,0)),0)</f>
        <v>0</v>
      </c>
      <c r="H36" s="658" t="str">
        <f>IF(B36="","",(VLOOKUP(B36,Família!$A:$B,2,0)))</f>
        <v>LG</v>
      </c>
      <c r="I36" s="459">
        <f>ROUND(IF(ISERROR(VLOOKUP(D36,[1]Anual!$B$88:$ES$190,($U$1)+5,0)),0,VLOOKUP(D36,[1]Anual!$B$88:$ES$190,($U$1)+5,0)),0)</f>
        <v>0</v>
      </c>
      <c r="J36" s="744"/>
      <c r="K36" s="459" t="str">
        <f t="shared" si="47"/>
        <v>ok</v>
      </c>
      <c r="L36" s="459">
        <f>ROUND(IF(ISERROR(VLOOKUP(D36,[1]Anual!$B$200:$EX$300,$U$1,0)),0,VLOOKUP(D36,[1]Anual!$B$200:$EX$300,$U$1,0)),0)+J36</f>
        <v>0</v>
      </c>
      <c r="M36" s="460">
        <f t="shared" si="18"/>
        <v>0</v>
      </c>
      <c r="N36" s="458">
        <f t="shared" ref="N36:O36" si="107">ROUND(N71-SUM(N37:N39),0)</f>
        <v>0</v>
      </c>
      <c r="O36" s="459">
        <f t="shared" si="107"/>
        <v>0</v>
      </c>
      <c r="P36" s="459">
        <f>ROUND(P71-SUM(P37:P39),0)</f>
        <v>0</v>
      </c>
      <c r="Q36" s="459">
        <f t="shared" ref="Q36:T36" si="108">ROUND(Q71-SUM(Q37:Q39),0)</f>
        <v>0</v>
      </c>
      <c r="R36" s="459">
        <f>ROUND(R71-SUM(R37:R39),0)</f>
        <v>0</v>
      </c>
      <c r="S36" s="459">
        <f>ROUND(S71-SUM(S37:S39),0)</f>
        <v>0</v>
      </c>
      <c r="T36" s="459">
        <f t="shared" si="108"/>
        <v>0</v>
      </c>
      <c r="U36" s="241">
        <f t="shared" ref="U36:U39" si="109">SUM(N36:T36)</f>
        <v>0</v>
      </c>
      <c r="V36" s="241">
        <f t="shared" si="82"/>
        <v>0</v>
      </c>
      <c r="W36" s="240">
        <f t="shared" ref="W36:W39" si="110">$G36+U36-V36</f>
        <v>0</v>
      </c>
      <c r="X36" s="458">
        <f>ROUND(X71-SUM(X37:X39),0)</f>
        <v>0</v>
      </c>
      <c r="Y36" s="459">
        <f t="shared" ref="Y36:AD36" si="111">ROUND(Y71-SUM(Y37:Y39),0)</f>
        <v>0</v>
      </c>
      <c r="Z36" s="459">
        <f t="shared" si="111"/>
        <v>0</v>
      </c>
      <c r="AA36" s="459">
        <f t="shared" si="111"/>
        <v>0</v>
      </c>
      <c r="AB36" s="459">
        <f t="shared" si="111"/>
        <v>0</v>
      </c>
      <c r="AC36" s="459">
        <f t="shared" si="111"/>
        <v>0</v>
      </c>
      <c r="AD36" s="459">
        <f t="shared" si="111"/>
        <v>0</v>
      </c>
      <c r="AE36" s="241">
        <f t="shared" ref="AE36:AE39" si="112">SUM(X36:AD36)</f>
        <v>0</v>
      </c>
      <c r="AF36" s="241">
        <f t="shared" si="6"/>
        <v>0</v>
      </c>
      <c r="AG36" s="240">
        <f t="shared" ref="AG36:AG39" si="113">$W36+AE36-AF36</f>
        <v>0</v>
      </c>
      <c r="AH36" s="458">
        <f t="shared" ref="AH36:AN36" si="114">ROUND(AH71-SUM(AH37:AH39),0)</f>
        <v>0</v>
      </c>
      <c r="AI36" s="459">
        <f t="shared" si="114"/>
        <v>0</v>
      </c>
      <c r="AJ36" s="459">
        <f t="shared" si="114"/>
        <v>0</v>
      </c>
      <c r="AK36" s="459">
        <f t="shared" si="114"/>
        <v>0</v>
      </c>
      <c r="AL36" s="459">
        <f t="shared" si="114"/>
        <v>0</v>
      </c>
      <c r="AM36" s="459">
        <f t="shared" si="114"/>
        <v>0</v>
      </c>
      <c r="AN36" s="459">
        <f t="shared" si="114"/>
        <v>0</v>
      </c>
      <c r="AO36" s="241">
        <f t="shared" ref="AO36:AO39" si="115">SUM(AH36:AN36)</f>
        <v>0</v>
      </c>
      <c r="AP36" s="241">
        <f t="shared" si="8"/>
        <v>0</v>
      </c>
      <c r="AQ36" s="240">
        <f t="shared" ref="AQ36:AQ39" si="116">$AG36+AO36-AP36</f>
        <v>0</v>
      </c>
      <c r="AR36" s="458">
        <f t="shared" ref="AR36:AX36" si="117">ROUND(AR71-SUM(AR37:AR39),0)</f>
        <v>0</v>
      </c>
      <c r="AS36" s="459">
        <f t="shared" si="117"/>
        <v>0</v>
      </c>
      <c r="AT36" s="459">
        <f t="shared" si="117"/>
        <v>0</v>
      </c>
      <c r="AU36" s="462">
        <f t="shared" si="117"/>
        <v>0</v>
      </c>
      <c r="AV36" s="459">
        <f t="shared" si="117"/>
        <v>0</v>
      </c>
      <c r="AW36" s="459">
        <f t="shared" si="117"/>
        <v>0</v>
      </c>
      <c r="AX36" s="459">
        <f t="shared" si="117"/>
        <v>0</v>
      </c>
      <c r="AY36" s="241">
        <f t="shared" ref="AY36:AY39" si="118">SUM(AR36:AX36)</f>
        <v>0</v>
      </c>
      <c r="AZ36" s="241">
        <f t="shared" si="10"/>
        <v>0</v>
      </c>
      <c r="BA36" s="240">
        <f t="shared" ref="BA36:BA39" si="119">$AQ36+AY36-AZ36</f>
        <v>0</v>
      </c>
      <c r="BB36" s="458">
        <f t="shared" ref="BB36:BH36" si="120">ROUND(BB71-SUM(BB37:BB39),0)</f>
        <v>0</v>
      </c>
      <c r="BC36" s="459">
        <f t="shared" si="120"/>
        <v>0</v>
      </c>
      <c r="BD36" s="459">
        <f t="shared" si="120"/>
        <v>0</v>
      </c>
      <c r="BE36" s="459">
        <f t="shared" si="120"/>
        <v>0</v>
      </c>
      <c r="BF36" s="459">
        <f t="shared" si="120"/>
        <v>0</v>
      </c>
      <c r="BG36" s="459">
        <f t="shared" si="120"/>
        <v>0</v>
      </c>
      <c r="BH36" s="459">
        <f t="shared" si="120"/>
        <v>0</v>
      </c>
      <c r="BI36" s="241">
        <f t="shared" ref="BI36:BI39" si="121">SUM(BB36:BH36)</f>
        <v>0</v>
      </c>
      <c r="BJ36" s="241">
        <f t="shared" si="28"/>
        <v>0</v>
      </c>
      <c r="BK36" s="240">
        <f t="shared" ref="BK36:BK39" si="122">$BA36+BI36-BJ36</f>
        <v>0</v>
      </c>
      <c r="BL36" s="459">
        <f t="shared" ref="BL36:BM36" si="123">ROUND(BL71-SUM(BL37:BL39),0)</f>
        <v>0</v>
      </c>
      <c r="BM36" s="459">
        <f t="shared" si="123"/>
        <v>0</v>
      </c>
      <c r="BN36" s="241">
        <f t="shared" ref="BN36:BN39" si="124">SUM(BL36:BM36)</f>
        <v>0</v>
      </c>
      <c r="BO36" s="241">
        <f t="shared" si="31"/>
        <v>0</v>
      </c>
      <c r="BP36" s="240">
        <f t="shared" ref="BP36:BP39" si="125">$BK36+BN36-BO36</f>
        <v>0</v>
      </c>
      <c r="BQ36" s="1721">
        <f>SUM(M36:M39)</f>
        <v>0</v>
      </c>
      <c r="BR36" s="504"/>
      <c r="BS36" s="1425" t="e">
        <f>IF($C36="","",VLOOKUP($C36,'Carga People'!$C$5:$G$309,5,0))</f>
        <v>#N/A</v>
      </c>
      <c r="BT36" s="1423" t="e">
        <f>IF($B36="","",VLOOKUP($B36,RESUMO!$A$35:$AO$52,41,0))</f>
        <v>#N/A</v>
      </c>
      <c r="BV36" s="706">
        <f t="shared" si="33"/>
        <v>0</v>
      </c>
      <c r="BW36" s="706">
        <f t="shared" si="34"/>
        <v>0</v>
      </c>
      <c r="BX36" s="706">
        <f t="shared" si="35"/>
        <v>0</v>
      </c>
      <c r="BY36" s="706">
        <f t="shared" si="36"/>
        <v>0</v>
      </c>
      <c r="BZ36" s="706">
        <f t="shared" si="37"/>
        <v>0</v>
      </c>
      <c r="CA36" s="706">
        <f t="shared" si="38"/>
        <v>0</v>
      </c>
      <c r="CB36" s="482">
        <f t="shared" si="39"/>
        <v>0</v>
      </c>
    </row>
    <row r="37" spans="1:80" s="31" customFormat="1" ht="19.5" customHeight="1" x14ac:dyDescent="0.3">
      <c r="A37" s="344" t="s">
        <v>173</v>
      </c>
      <c r="B37" s="29" t="s">
        <v>316</v>
      </c>
      <c r="C37" s="153" t="s">
        <v>629</v>
      </c>
      <c r="D37" s="30" t="s">
        <v>322</v>
      </c>
      <c r="E37" s="1410" t="s">
        <v>893</v>
      </c>
      <c r="F37" s="30" t="s">
        <v>15</v>
      </c>
      <c r="G37" s="72">
        <f>ROUND(IF(ISERROR(VLOOKUP(D37,[1]Anual!$B$88:$ES$190,($U$1)-3,0)),0,VLOOKUP(D37,[1]Anual!$B$88:$ES$190,($U$1)-3,0)),0)</f>
        <v>0</v>
      </c>
      <c r="H37" s="658" t="str">
        <f>IF(B37="","",(VLOOKUP(B37,Família!$A:$B,2,0)))</f>
        <v>LG</v>
      </c>
      <c r="I37" s="30">
        <f>ROUND(IF(ISERROR(VLOOKUP(D37,[1]Anual!$B$88:$ES$190,($U$1)+5,0)),0,VLOOKUP(D37,[1]Anual!$B$88:$ES$190,($U$1)+5,0)),0)</f>
        <v>0</v>
      </c>
      <c r="J37" s="744"/>
      <c r="K37" s="30" t="str">
        <f t="shared" si="47"/>
        <v>ok</v>
      </c>
      <c r="L37" s="30">
        <f>ROUND(IF(ISERROR(VLOOKUP(D37,[1]Anual!$B$200:$EX$300,$U$1,0)),0,VLOOKUP(D37,[1]Anual!$B$200:$EX$300,$U$1,0)),0)+J37</f>
        <v>0</v>
      </c>
      <c r="M37" s="366">
        <f t="shared" si="18"/>
        <v>0</v>
      </c>
      <c r="N37" s="368"/>
      <c r="O37" s="369"/>
      <c r="P37" s="369"/>
      <c r="Q37" s="369"/>
      <c r="R37" s="369"/>
      <c r="S37" s="369"/>
      <c r="T37" s="369"/>
      <c r="U37" s="383">
        <f t="shared" si="109"/>
        <v>0</v>
      </c>
      <c r="V37" s="383">
        <f t="shared" si="82"/>
        <v>0</v>
      </c>
      <c r="W37" s="240">
        <f t="shared" si="110"/>
        <v>0</v>
      </c>
      <c r="X37" s="368"/>
      <c r="Y37" s="369"/>
      <c r="Z37" s="369"/>
      <c r="AA37" s="369"/>
      <c r="AB37" s="369"/>
      <c r="AC37" s="369"/>
      <c r="AD37" s="369"/>
      <c r="AE37" s="383">
        <f t="shared" si="112"/>
        <v>0</v>
      </c>
      <c r="AF37" s="383">
        <f t="shared" si="6"/>
        <v>0</v>
      </c>
      <c r="AG37" s="240">
        <f t="shared" si="113"/>
        <v>0</v>
      </c>
      <c r="AH37" s="403"/>
      <c r="AI37" s="369"/>
      <c r="AJ37" s="369"/>
      <c r="AK37" s="369"/>
      <c r="AL37" s="369"/>
      <c r="AM37" s="369"/>
      <c r="AN37" s="369"/>
      <c r="AO37" s="383">
        <f t="shared" si="115"/>
        <v>0</v>
      </c>
      <c r="AP37" s="383">
        <f t="shared" si="8"/>
        <v>0</v>
      </c>
      <c r="AQ37" s="240">
        <f t="shared" si="116"/>
        <v>0</v>
      </c>
      <c r="AR37" s="368"/>
      <c r="AS37" s="369"/>
      <c r="AT37" s="369"/>
      <c r="AU37" s="369"/>
      <c r="AV37" s="369"/>
      <c r="AW37" s="369"/>
      <c r="AX37" s="369"/>
      <c r="AY37" s="383">
        <f t="shared" si="118"/>
        <v>0</v>
      </c>
      <c r="AZ37" s="383">
        <f t="shared" si="10"/>
        <v>0</v>
      </c>
      <c r="BA37" s="240">
        <f t="shared" si="119"/>
        <v>0</v>
      </c>
      <c r="BB37" s="368"/>
      <c r="BC37" s="369"/>
      <c r="BD37" s="369"/>
      <c r="BE37" s="369"/>
      <c r="BF37" s="369"/>
      <c r="BG37" s="369"/>
      <c r="BH37" s="369"/>
      <c r="BI37" s="241">
        <f t="shared" si="121"/>
        <v>0</v>
      </c>
      <c r="BJ37" s="241">
        <f t="shared" si="28"/>
        <v>0</v>
      </c>
      <c r="BK37" s="240">
        <f t="shared" si="122"/>
        <v>0</v>
      </c>
      <c r="BL37" s="369"/>
      <c r="BM37" s="369"/>
      <c r="BN37" s="241">
        <f t="shared" si="124"/>
        <v>0</v>
      </c>
      <c r="BO37" s="241">
        <f t="shared" si="31"/>
        <v>0</v>
      </c>
      <c r="BP37" s="240">
        <f t="shared" si="125"/>
        <v>0</v>
      </c>
      <c r="BQ37" s="1721"/>
      <c r="BR37" s="504"/>
      <c r="BS37" s="1425" t="e">
        <f>IF($C37="","",VLOOKUP($C37,'Carga People'!$C$5:$G$309,5,0))</f>
        <v>#N/A</v>
      </c>
      <c r="BT37" s="1423" t="e">
        <f>IF($B37="","",VLOOKUP($B37,RESUMO!$A$35:$AO$52,41,0))</f>
        <v>#N/A</v>
      </c>
      <c r="BV37" s="706">
        <f t="shared" si="33"/>
        <v>0</v>
      </c>
      <c r="BW37" s="706">
        <f t="shared" si="34"/>
        <v>0</v>
      </c>
      <c r="BX37" s="706">
        <f t="shared" si="35"/>
        <v>0</v>
      </c>
      <c r="BY37" s="706">
        <f t="shared" si="36"/>
        <v>0</v>
      </c>
      <c r="BZ37" s="706">
        <f t="shared" si="37"/>
        <v>0</v>
      </c>
      <c r="CA37" s="706">
        <f t="shared" si="38"/>
        <v>0</v>
      </c>
      <c r="CB37" s="482">
        <f t="shared" si="39"/>
        <v>0</v>
      </c>
    </row>
    <row r="38" spans="1:80" s="31" customFormat="1" ht="19.5" customHeight="1" outlineLevel="1" x14ac:dyDescent="0.3">
      <c r="A38" s="344" t="s">
        <v>172</v>
      </c>
      <c r="B38" s="29" t="s">
        <v>370</v>
      </c>
      <c r="C38" s="30" t="s">
        <v>1012</v>
      </c>
      <c r="D38" s="30" t="s">
        <v>366</v>
      </c>
      <c r="E38" s="1410" t="s">
        <v>898</v>
      </c>
      <c r="F38" s="30" t="s">
        <v>15</v>
      </c>
      <c r="G38" s="72">
        <f>ROUND(IF(ISERROR(VLOOKUP(D38,[1]Anual!$B$88:$ES$190,($U$1)-3,0)),0,VLOOKUP(D38,[1]Anual!$B$88:$ES$190,($U$1)-3,0)),0)</f>
        <v>0</v>
      </c>
      <c r="H38" s="658" t="str">
        <f>IF(B38="","",(VLOOKUP(B38,Família!$A:$B,2,0)))</f>
        <v>LB</v>
      </c>
      <c r="I38" s="30">
        <f>ROUND(IF(ISERROR(VLOOKUP(D38,[1]Anual!$B$88:$ES$190,($U$1)+5,0)),0,VLOOKUP(D38,[1]Anual!$B$88:$ES$190,($U$1)+5,0)),0)</f>
        <v>0</v>
      </c>
      <c r="J38" s="744"/>
      <c r="K38" s="30" t="str">
        <f t="shared" si="47"/>
        <v>ok</v>
      </c>
      <c r="L38" s="30">
        <f>ROUND(IF(ISERROR(VLOOKUP(D38,[1]Anual!$B$200:$EX$300,$U$1,0)),0,VLOOKUP(D38,[1]Anual!$B$200:$EX$300,$U$1,0)),0)+J38</f>
        <v>0</v>
      </c>
      <c r="M38" s="366">
        <f t="shared" si="18"/>
        <v>0</v>
      </c>
      <c r="N38" s="368"/>
      <c r="O38" s="369"/>
      <c r="P38" s="369"/>
      <c r="Q38" s="369"/>
      <c r="R38" s="369"/>
      <c r="S38" s="369"/>
      <c r="T38" s="369"/>
      <c r="U38" s="383">
        <f t="shared" si="109"/>
        <v>0</v>
      </c>
      <c r="V38" s="383">
        <f t="shared" si="82"/>
        <v>0</v>
      </c>
      <c r="W38" s="240">
        <f t="shared" si="110"/>
        <v>0</v>
      </c>
      <c r="X38" s="368"/>
      <c r="Y38" s="369"/>
      <c r="Z38" s="369"/>
      <c r="AA38" s="369"/>
      <c r="AB38" s="369"/>
      <c r="AC38" s="369"/>
      <c r="AD38" s="369"/>
      <c r="AE38" s="383">
        <f t="shared" si="112"/>
        <v>0</v>
      </c>
      <c r="AF38" s="383">
        <f t="shared" si="6"/>
        <v>0</v>
      </c>
      <c r="AG38" s="240">
        <f t="shared" si="113"/>
        <v>0</v>
      </c>
      <c r="AH38" s="368"/>
      <c r="AI38" s="369"/>
      <c r="AJ38" s="369"/>
      <c r="AK38" s="369"/>
      <c r="AL38" s="369"/>
      <c r="AM38" s="369"/>
      <c r="AN38" s="369"/>
      <c r="AO38" s="383">
        <f t="shared" si="115"/>
        <v>0</v>
      </c>
      <c r="AP38" s="383">
        <f t="shared" si="8"/>
        <v>0</v>
      </c>
      <c r="AQ38" s="240">
        <f t="shared" si="116"/>
        <v>0</v>
      </c>
      <c r="AR38" s="368"/>
      <c r="AS38" s="369"/>
      <c r="AT38" s="369"/>
      <c r="AU38" s="369"/>
      <c r="AV38" s="369"/>
      <c r="AW38" s="369"/>
      <c r="AX38" s="369"/>
      <c r="AY38" s="383">
        <f t="shared" si="118"/>
        <v>0</v>
      </c>
      <c r="AZ38" s="383">
        <f t="shared" si="10"/>
        <v>0</v>
      </c>
      <c r="BA38" s="240">
        <f t="shared" si="119"/>
        <v>0</v>
      </c>
      <c r="BB38" s="368"/>
      <c r="BC38" s="369"/>
      <c r="BD38" s="369"/>
      <c r="BE38" s="369"/>
      <c r="BF38" s="369"/>
      <c r="BG38" s="369"/>
      <c r="BH38" s="369"/>
      <c r="BI38" s="241">
        <f t="shared" si="121"/>
        <v>0</v>
      </c>
      <c r="BJ38" s="241">
        <f t="shared" si="28"/>
        <v>0</v>
      </c>
      <c r="BK38" s="240">
        <f t="shared" si="122"/>
        <v>0</v>
      </c>
      <c r="BL38" s="369"/>
      <c r="BM38" s="369"/>
      <c r="BN38" s="241">
        <f t="shared" si="124"/>
        <v>0</v>
      </c>
      <c r="BO38" s="241">
        <f t="shared" si="31"/>
        <v>0</v>
      </c>
      <c r="BP38" s="240">
        <f t="shared" si="125"/>
        <v>0</v>
      </c>
      <c r="BQ38" s="1721"/>
      <c r="BR38" s="504"/>
      <c r="BS38" s="1425" t="e">
        <f>IF($C38="","",VLOOKUP($C38,'Carga People'!$C$5:$G$309,5,0))</f>
        <v>#N/A</v>
      </c>
      <c r="BT38" s="1423" t="e">
        <f>IF($B38="","",VLOOKUP($B38,RESUMO!$A$35:$AO$52,41,0))</f>
        <v>#N/A</v>
      </c>
      <c r="BV38" s="706">
        <f t="shared" si="33"/>
        <v>0</v>
      </c>
      <c r="BW38" s="706">
        <f t="shared" si="34"/>
        <v>0</v>
      </c>
      <c r="BX38" s="706">
        <f t="shared" si="35"/>
        <v>0</v>
      </c>
      <c r="BY38" s="706">
        <f t="shared" si="36"/>
        <v>0</v>
      </c>
      <c r="BZ38" s="706">
        <f t="shared" si="37"/>
        <v>0</v>
      </c>
      <c r="CA38" s="706">
        <f t="shared" si="38"/>
        <v>0</v>
      </c>
      <c r="CB38" s="482">
        <f t="shared" si="39"/>
        <v>0</v>
      </c>
    </row>
    <row r="39" spans="1:80" s="31" customFormat="1" ht="19.5" customHeight="1" outlineLevel="1" x14ac:dyDescent="0.3">
      <c r="A39" s="344" t="s">
        <v>172</v>
      </c>
      <c r="B39" s="29" t="s">
        <v>370</v>
      </c>
      <c r="C39" s="30" t="s">
        <v>1013</v>
      </c>
      <c r="D39" s="30" t="s">
        <v>367</v>
      </c>
      <c r="E39" s="1410" t="s">
        <v>899</v>
      </c>
      <c r="F39" s="30" t="s">
        <v>15</v>
      </c>
      <c r="G39" s="72">
        <f>ROUND(IF(ISERROR(VLOOKUP(D39,[1]Anual!$B$88:$ES$190,($U$1)-3,0)),0,VLOOKUP(D39,[1]Anual!$B$88:$ES$190,($U$1)-3,0)),0)</f>
        <v>0</v>
      </c>
      <c r="H39" s="658" t="str">
        <f>IF(B39="","",(VLOOKUP(B39,Família!$A:$B,2,0)))</f>
        <v>LB</v>
      </c>
      <c r="I39" s="30">
        <f>ROUND(IF(ISERROR(VLOOKUP(D39,[1]Anual!$B$88:$ES$190,($U$1)+5,0)),0,VLOOKUP(D39,[1]Anual!$B$88:$ES$190,($U$1)+5,0)),0)</f>
        <v>0</v>
      </c>
      <c r="J39" s="744"/>
      <c r="K39" s="30" t="str">
        <f t="shared" si="47"/>
        <v>ok</v>
      </c>
      <c r="L39" s="30">
        <f>ROUND(IF(ISERROR(VLOOKUP(D39,[1]Anual!$B$200:$EX$300,$U$1,0)),0,VLOOKUP(D39,[1]Anual!$B$200:$EX$300,$U$1,0)),0)+J39</f>
        <v>0</v>
      </c>
      <c r="M39" s="366">
        <f t="shared" si="18"/>
        <v>0</v>
      </c>
      <c r="N39" s="368"/>
      <c r="O39" s="369"/>
      <c r="P39" s="369"/>
      <c r="Q39" s="369"/>
      <c r="R39" s="369"/>
      <c r="S39" s="369"/>
      <c r="T39" s="369"/>
      <c r="U39" s="383">
        <f t="shared" si="109"/>
        <v>0</v>
      </c>
      <c r="V39" s="383">
        <f t="shared" si="82"/>
        <v>0</v>
      </c>
      <c r="W39" s="240">
        <f t="shared" si="110"/>
        <v>0</v>
      </c>
      <c r="X39" s="368"/>
      <c r="Y39" s="369"/>
      <c r="Z39" s="369"/>
      <c r="AA39" s="369"/>
      <c r="AB39" s="369"/>
      <c r="AC39" s="369"/>
      <c r="AD39" s="369"/>
      <c r="AE39" s="383">
        <f t="shared" si="112"/>
        <v>0</v>
      </c>
      <c r="AF39" s="383">
        <f t="shared" si="6"/>
        <v>0</v>
      </c>
      <c r="AG39" s="240">
        <f t="shared" si="113"/>
        <v>0</v>
      </c>
      <c r="AH39" s="368"/>
      <c r="AI39" s="369"/>
      <c r="AJ39" s="369"/>
      <c r="AK39" s="369"/>
      <c r="AL39" s="369"/>
      <c r="AM39" s="369"/>
      <c r="AN39" s="369"/>
      <c r="AO39" s="383">
        <f t="shared" si="115"/>
        <v>0</v>
      </c>
      <c r="AP39" s="383">
        <f t="shared" si="8"/>
        <v>0</v>
      </c>
      <c r="AQ39" s="240">
        <f t="shared" si="116"/>
        <v>0</v>
      </c>
      <c r="AR39" s="368"/>
      <c r="AS39" s="369"/>
      <c r="AT39" s="369"/>
      <c r="AU39" s="369"/>
      <c r="AV39" s="369"/>
      <c r="AW39" s="369"/>
      <c r="AX39" s="369"/>
      <c r="AY39" s="383">
        <f t="shared" si="118"/>
        <v>0</v>
      </c>
      <c r="AZ39" s="383">
        <f t="shared" si="10"/>
        <v>0</v>
      </c>
      <c r="BA39" s="240">
        <f t="shared" si="119"/>
        <v>0</v>
      </c>
      <c r="BB39" s="368"/>
      <c r="BC39" s="369"/>
      <c r="BD39" s="369"/>
      <c r="BE39" s="369"/>
      <c r="BF39" s="369"/>
      <c r="BG39" s="369"/>
      <c r="BH39" s="369"/>
      <c r="BI39" s="241">
        <f t="shared" si="121"/>
        <v>0</v>
      </c>
      <c r="BJ39" s="241">
        <f t="shared" si="28"/>
        <v>0</v>
      </c>
      <c r="BK39" s="240">
        <f t="shared" si="122"/>
        <v>0</v>
      </c>
      <c r="BL39" s="369"/>
      <c r="BM39" s="369"/>
      <c r="BN39" s="241">
        <f t="shared" si="124"/>
        <v>0</v>
      </c>
      <c r="BO39" s="241">
        <f t="shared" si="31"/>
        <v>0</v>
      </c>
      <c r="BP39" s="240">
        <f t="shared" si="125"/>
        <v>0</v>
      </c>
      <c r="BQ39" s="1721"/>
      <c r="BR39" s="504"/>
      <c r="BS39" s="1425" t="e">
        <f>IF($C39="","",VLOOKUP($C39,'Carga People'!$C$5:$G$309,5,0))</f>
        <v>#N/A</v>
      </c>
      <c r="BT39" s="1423" t="e">
        <f>IF($B39="","",VLOOKUP($B39,RESUMO!$A$35:$AO$52,41,0))</f>
        <v>#N/A</v>
      </c>
      <c r="BV39" s="706">
        <f t="shared" si="33"/>
        <v>0</v>
      </c>
      <c r="BW39" s="706">
        <f t="shared" si="34"/>
        <v>0</v>
      </c>
      <c r="BX39" s="706">
        <f t="shared" si="35"/>
        <v>0</v>
      </c>
      <c r="BY39" s="706">
        <f t="shared" si="36"/>
        <v>0</v>
      </c>
      <c r="BZ39" s="706">
        <f t="shared" si="37"/>
        <v>0</v>
      </c>
      <c r="CA39" s="706">
        <f t="shared" si="38"/>
        <v>0</v>
      </c>
      <c r="CB39" s="482">
        <f t="shared" si="39"/>
        <v>0</v>
      </c>
    </row>
    <row r="40" spans="1:80" s="31" customFormat="1" ht="19.5" customHeight="1" x14ac:dyDescent="0.3">
      <c r="A40" s="461" t="s">
        <v>173</v>
      </c>
      <c r="B40" s="458" t="s">
        <v>687</v>
      </c>
      <c r="C40" s="459" t="s">
        <v>1317</v>
      </c>
      <c r="D40" s="459" t="s">
        <v>685</v>
      </c>
      <c r="E40" s="1412" t="s">
        <v>894</v>
      </c>
      <c r="F40" s="459" t="s">
        <v>15</v>
      </c>
      <c r="G40" s="241">
        <f>ROUND(IF(ISERROR(VLOOKUP(D40,[1]Anual!$B$88:$ES$190,($U$1)-3,0)),0,VLOOKUP(D40,[1]Anual!$B$88:$ES$190,($U$1)-3,0)),0)</f>
        <v>0</v>
      </c>
      <c r="H40" s="658" t="e">
        <f>IF(B40="","",(VLOOKUP(B40,Família!$A:$B,2,0)))</f>
        <v>#N/A</v>
      </c>
      <c r="I40" s="459">
        <f>ROUND(IF(ISERROR(VLOOKUP(D40,[1]Anual!$B$88:$ES$190,($U$1)+5,0)),0,VLOOKUP(D40,[1]Anual!$B$88:$ES$190,($U$1)+5,0)),0)</f>
        <v>0</v>
      </c>
      <c r="J40" s="744"/>
      <c r="K40" s="459" t="str">
        <f t="shared" si="47"/>
        <v>ok</v>
      </c>
      <c r="L40" s="459">
        <f>ROUND(IF(ISERROR(VLOOKUP(D40,[1]Anual!$B$200:$EX$300,$U$1,0)),0,VLOOKUP(D40,[1]Anual!$B$200:$EX$300,$U$1,0)),0)+J40</f>
        <v>13200</v>
      </c>
      <c r="M40" s="460">
        <f t="shared" si="18"/>
        <v>13200</v>
      </c>
      <c r="N40" s="458">
        <f t="shared" ref="N40:O40" si="126">ROUND(N72-SUM(N41:N43),0)</f>
        <v>0</v>
      </c>
      <c r="O40" s="459">
        <f t="shared" si="126"/>
        <v>0</v>
      </c>
      <c r="P40" s="459">
        <f>ROUND(P72-SUM(P41:P43),0)</f>
        <v>0</v>
      </c>
      <c r="Q40" s="459">
        <f t="shared" ref="Q40:T40" si="127">ROUND(Q72-SUM(Q41:Q43),0)</f>
        <v>0</v>
      </c>
      <c r="R40" s="459">
        <f>ROUND(R72-SUM(R41:R43),0)</f>
        <v>240</v>
      </c>
      <c r="S40" s="459">
        <f>ROUND(S72-SUM(S41:S43),0)</f>
        <v>0</v>
      </c>
      <c r="T40" s="459">
        <f t="shared" si="127"/>
        <v>0</v>
      </c>
      <c r="U40" s="241">
        <f t="shared" ref="U40:U43" si="128">SUM(N40:T40)</f>
        <v>240</v>
      </c>
      <c r="V40" s="241">
        <f t="shared" si="82"/>
        <v>0</v>
      </c>
      <c r="W40" s="240">
        <f t="shared" ref="W40:W43" si="129">$G40+U40-V40</f>
        <v>240</v>
      </c>
      <c r="X40" s="458">
        <f>ROUND(X72-SUM(X41:X43),0)</f>
        <v>960</v>
      </c>
      <c r="Y40" s="459">
        <f t="shared" ref="Y40:AD40" si="130">ROUND(Y72-SUM(Y41:Y43),0)</f>
        <v>960</v>
      </c>
      <c r="Z40" s="459">
        <f t="shared" si="130"/>
        <v>0</v>
      </c>
      <c r="AA40" s="459">
        <f t="shared" si="130"/>
        <v>1200</v>
      </c>
      <c r="AB40" s="459">
        <f t="shared" si="130"/>
        <v>1200</v>
      </c>
      <c r="AC40" s="459">
        <f t="shared" si="130"/>
        <v>720</v>
      </c>
      <c r="AD40" s="459">
        <f t="shared" si="130"/>
        <v>0</v>
      </c>
      <c r="AE40" s="241">
        <f t="shared" ref="AE40:AE43" si="131">SUM(X40:AD40)</f>
        <v>5040</v>
      </c>
      <c r="AF40" s="241">
        <f t="shared" si="6"/>
        <v>0</v>
      </c>
      <c r="AG40" s="240">
        <f t="shared" ref="AG40:AG43" si="132">$W40+AE40-AF40</f>
        <v>5280</v>
      </c>
      <c r="AH40" s="458">
        <f t="shared" ref="AH40:AN40" si="133">ROUND(AH72-SUM(AH41:AH43),0)</f>
        <v>960</v>
      </c>
      <c r="AI40" s="459">
        <f t="shared" si="133"/>
        <v>960</v>
      </c>
      <c r="AJ40" s="459">
        <f t="shared" si="133"/>
        <v>0</v>
      </c>
      <c r="AK40" s="459">
        <f t="shared" si="133"/>
        <v>1200</v>
      </c>
      <c r="AL40" s="459">
        <f t="shared" si="133"/>
        <v>1200</v>
      </c>
      <c r="AM40" s="459">
        <f t="shared" si="133"/>
        <v>480</v>
      </c>
      <c r="AN40" s="459">
        <f t="shared" si="133"/>
        <v>0</v>
      </c>
      <c r="AO40" s="241">
        <f t="shared" ref="AO40:AO43" si="134">SUM(AH40:AN40)</f>
        <v>4800</v>
      </c>
      <c r="AP40" s="241">
        <f t="shared" si="8"/>
        <v>0</v>
      </c>
      <c r="AQ40" s="240">
        <f t="shared" ref="AQ40:AQ43" si="135">$AG40+AO40-AP40</f>
        <v>10080</v>
      </c>
      <c r="AR40" s="458">
        <f t="shared" ref="AR40:AX40" si="136">ROUND(AR72-SUM(AR41:AR43),0)</f>
        <v>960</v>
      </c>
      <c r="AS40" s="459">
        <f t="shared" si="136"/>
        <v>960</v>
      </c>
      <c r="AT40" s="459">
        <f t="shared" si="136"/>
        <v>0</v>
      </c>
      <c r="AU40" s="462">
        <f t="shared" si="136"/>
        <v>240</v>
      </c>
      <c r="AV40" s="459">
        <f t="shared" si="136"/>
        <v>960</v>
      </c>
      <c r="AW40" s="459">
        <f t="shared" si="136"/>
        <v>0</v>
      </c>
      <c r="AX40" s="459">
        <f t="shared" si="136"/>
        <v>0</v>
      </c>
      <c r="AY40" s="241">
        <f t="shared" ref="AY40:AY43" si="137">SUM(AR40:AX40)</f>
        <v>3120</v>
      </c>
      <c r="AZ40" s="241">
        <f t="shared" si="10"/>
        <v>0</v>
      </c>
      <c r="BA40" s="240">
        <f t="shared" ref="BA40:BA43" si="138">$AQ40+AY40-AZ40</f>
        <v>13200</v>
      </c>
      <c r="BB40" s="458">
        <f t="shared" ref="BB40:BH40" si="139">ROUND(BB72-SUM(BB41:BB43),0)</f>
        <v>0</v>
      </c>
      <c r="BC40" s="459">
        <f t="shared" si="139"/>
        <v>0</v>
      </c>
      <c r="BD40" s="459">
        <f t="shared" si="139"/>
        <v>0</v>
      </c>
      <c r="BE40" s="459">
        <f t="shared" si="139"/>
        <v>0</v>
      </c>
      <c r="BF40" s="459">
        <f t="shared" si="139"/>
        <v>0</v>
      </c>
      <c r="BG40" s="459">
        <f t="shared" si="139"/>
        <v>0</v>
      </c>
      <c r="BH40" s="459">
        <f t="shared" si="139"/>
        <v>0</v>
      </c>
      <c r="BI40" s="241">
        <f t="shared" ref="BI40:BI43" si="140">SUM(BB40:BH40)</f>
        <v>0</v>
      </c>
      <c r="BJ40" s="241">
        <f t="shared" si="28"/>
        <v>0</v>
      </c>
      <c r="BK40" s="240">
        <f t="shared" ref="BK40:BK43" si="141">$BA40+BI40-BJ40</f>
        <v>13200</v>
      </c>
      <c r="BL40" s="459">
        <f t="shared" ref="BL40:BM40" si="142">ROUND(BL72-SUM(BL41:BL43),0)</f>
        <v>0</v>
      </c>
      <c r="BM40" s="459">
        <f t="shared" si="142"/>
        <v>0</v>
      </c>
      <c r="BN40" s="241">
        <f t="shared" ref="BN40:BN43" si="143">SUM(BL40:BM40)</f>
        <v>0</v>
      </c>
      <c r="BO40" s="241">
        <f t="shared" si="31"/>
        <v>0</v>
      </c>
      <c r="BP40" s="240">
        <f t="shared" ref="BP40:BP43" si="144">$BK40+BN40-BO40</f>
        <v>13200</v>
      </c>
      <c r="BQ40" s="1721">
        <f>SUM(M40:M43)</f>
        <v>18000</v>
      </c>
      <c r="BR40" s="504"/>
      <c r="BS40" s="1425">
        <f>IF($C40="","",VLOOKUP($C40,'Carga People'!$C$5:$G$309,5,0))</f>
        <v>0</v>
      </c>
      <c r="BT40" s="1423">
        <f>IF($B40="","",VLOOKUP($B40,RESUMO!$A$35:$AO$52,41,0))</f>
        <v>12</v>
      </c>
      <c r="BV40" s="706">
        <f t="shared" si="33"/>
        <v>240</v>
      </c>
      <c r="BW40" s="706">
        <f t="shared" si="34"/>
        <v>5040</v>
      </c>
      <c r="BX40" s="706">
        <f t="shared" si="35"/>
        <v>4800</v>
      </c>
      <c r="BY40" s="706">
        <f t="shared" si="36"/>
        <v>3120</v>
      </c>
      <c r="BZ40" s="706">
        <f t="shared" si="37"/>
        <v>0</v>
      </c>
      <c r="CA40" s="706">
        <f t="shared" si="38"/>
        <v>0</v>
      </c>
      <c r="CB40" s="482">
        <f t="shared" si="39"/>
        <v>0</v>
      </c>
    </row>
    <row r="41" spans="1:80" s="31" customFormat="1" ht="19.5" customHeight="1" x14ac:dyDescent="0.3">
      <c r="A41" s="344" t="s">
        <v>173</v>
      </c>
      <c r="B41" s="29" t="s">
        <v>687</v>
      </c>
      <c r="C41" s="30" t="s">
        <v>1318</v>
      </c>
      <c r="D41" s="30" t="s">
        <v>686</v>
      </c>
      <c r="E41" s="1410" t="s">
        <v>895</v>
      </c>
      <c r="F41" s="30" t="s">
        <v>15</v>
      </c>
      <c r="G41" s="72">
        <f>ROUND(IF(ISERROR(VLOOKUP(D41,[1]Anual!$B$88:$ES$190,($U$1)-3,0)),0,VLOOKUP(D41,[1]Anual!$B$88:$ES$190,($U$1)-3,0)),0)</f>
        <v>0</v>
      </c>
      <c r="H41" s="658" t="e">
        <f>IF(B41="","",(VLOOKUP(B41,Família!$A:$B,2,0)))</f>
        <v>#N/A</v>
      </c>
      <c r="I41" s="30">
        <f>ROUND(IF(ISERROR(VLOOKUP(D41,[1]Anual!$B$88:$ES$190,($U$1)+5,0)),0,VLOOKUP(D41,[1]Anual!$B$88:$ES$190,($U$1)+5,0)),0)</f>
        <v>0</v>
      </c>
      <c r="J41" s="744"/>
      <c r="K41" s="30" t="str">
        <f t="shared" si="47"/>
        <v>ok</v>
      </c>
      <c r="L41" s="30">
        <f>ROUND(IF(ISERROR(VLOOKUP(D41,[1]Anual!$B$200:$EX$300,$U$1,0)),0,VLOOKUP(D41,[1]Anual!$B$200:$EX$300,$U$1,0)),0)+J41</f>
        <v>4800</v>
      </c>
      <c r="M41" s="366">
        <f t="shared" si="18"/>
        <v>4800</v>
      </c>
      <c r="N41" s="368"/>
      <c r="O41" s="369"/>
      <c r="P41" s="369"/>
      <c r="Q41" s="369"/>
      <c r="R41" s="369">
        <v>960</v>
      </c>
      <c r="S41" s="369"/>
      <c r="T41" s="369"/>
      <c r="U41" s="383">
        <f t="shared" si="128"/>
        <v>960</v>
      </c>
      <c r="V41" s="383">
        <f t="shared" si="82"/>
        <v>0</v>
      </c>
      <c r="W41" s="240">
        <f t="shared" si="129"/>
        <v>960</v>
      </c>
      <c r="X41" s="368"/>
      <c r="Y41" s="369"/>
      <c r="Z41" s="369">
        <v>960</v>
      </c>
      <c r="AA41" s="369"/>
      <c r="AB41" s="369"/>
      <c r="AC41" s="369"/>
      <c r="AD41" s="369"/>
      <c r="AE41" s="383">
        <f t="shared" si="131"/>
        <v>960</v>
      </c>
      <c r="AF41" s="383">
        <f t="shared" si="6"/>
        <v>0</v>
      </c>
      <c r="AG41" s="240">
        <f t="shared" si="132"/>
        <v>1920</v>
      </c>
      <c r="AH41" s="403"/>
      <c r="AI41" s="369"/>
      <c r="AJ41" s="369">
        <v>1200</v>
      </c>
      <c r="AK41" s="369"/>
      <c r="AL41" s="369"/>
      <c r="AM41" s="369"/>
      <c r="AN41" s="369"/>
      <c r="AO41" s="383">
        <f t="shared" si="134"/>
        <v>1200</v>
      </c>
      <c r="AP41" s="383">
        <f t="shared" si="8"/>
        <v>0</v>
      </c>
      <c r="AQ41" s="240">
        <f t="shared" si="135"/>
        <v>3120</v>
      </c>
      <c r="AR41" s="368"/>
      <c r="AS41" s="369"/>
      <c r="AT41" s="369">
        <v>960</v>
      </c>
      <c r="AU41" s="369">
        <v>720</v>
      </c>
      <c r="AV41" s="369"/>
      <c r="AW41" s="369"/>
      <c r="AX41" s="369"/>
      <c r="AY41" s="383">
        <f t="shared" si="137"/>
        <v>1680</v>
      </c>
      <c r="AZ41" s="383">
        <f t="shared" si="10"/>
        <v>0</v>
      </c>
      <c r="BA41" s="240">
        <f t="shared" si="138"/>
        <v>4800</v>
      </c>
      <c r="BB41" s="368"/>
      <c r="BC41" s="369"/>
      <c r="BD41" s="369"/>
      <c r="BE41" s="369"/>
      <c r="BF41" s="369"/>
      <c r="BG41" s="369"/>
      <c r="BH41" s="369"/>
      <c r="BI41" s="241">
        <f t="shared" si="140"/>
        <v>0</v>
      </c>
      <c r="BJ41" s="241">
        <f t="shared" si="28"/>
        <v>0</v>
      </c>
      <c r="BK41" s="240">
        <f t="shared" si="141"/>
        <v>4800</v>
      </c>
      <c r="BL41" s="369"/>
      <c r="BM41" s="369"/>
      <c r="BN41" s="241">
        <f t="shared" si="143"/>
        <v>0</v>
      </c>
      <c r="BO41" s="241">
        <f t="shared" si="31"/>
        <v>0</v>
      </c>
      <c r="BP41" s="240">
        <f t="shared" si="144"/>
        <v>4800</v>
      </c>
      <c r="BQ41" s="1721"/>
      <c r="BR41" s="504"/>
      <c r="BS41" s="1425">
        <f>IF($C41="","",VLOOKUP($C41,'Carga People'!$C$5:$G$309,5,0))</f>
        <v>0</v>
      </c>
      <c r="BT41" s="1423">
        <f>IF($B41="","",VLOOKUP($B41,RESUMO!$A$35:$AO$52,41,0))</f>
        <v>12</v>
      </c>
      <c r="BV41" s="706">
        <f t="shared" si="33"/>
        <v>960</v>
      </c>
      <c r="BW41" s="706">
        <f t="shared" si="34"/>
        <v>960</v>
      </c>
      <c r="BX41" s="706">
        <f t="shared" si="35"/>
        <v>1200</v>
      </c>
      <c r="BY41" s="706">
        <f t="shared" si="36"/>
        <v>1680</v>
      </c>
      <c r="BZ41" s="706">
        <f t="shared" si="37"/>
        <v>0</v>
      </c>
      <c r="CA41" s="706">
        <f t="shared" si="38"/>
        <v>0</v>
      </c>
      <c r="CB41" s="482">
        <f t="shared" si="39"/>
        <v>0</v>
      </c>
    </row>
    <row r="42" spans="1:80" s="31" customFormat="1" ht="19.5" customHeight="1" outlineLevel="1" x14ac:dyDescent="0.3">
      <c r="A42" s="344" t="s">
        <v>172</v>
      </c>
      <c r="B42" s="29" t="s">
        <v>315</v>
      </c>
      <c r="C42" s="30" t="s">
        <v>443</v>
      </c>
      <c r="D42" s="30" t="s">
        <v>323</v>
      </c>
      <c r="E42" s="1410" t="s">
        <v>894</v>
      </c>
      <c r="F42" s="30" t="s">
        <v>15</v>
      </c>
      <c r="G42" s="72">
        <f>ROUND(IF(ISERROR(VLOOKUP(D42,[1]Anual!$B$88:$ES$190,($U$1)-3,0)),0,VLOOKUP(D42,[1]Anual!$B$88:$ES$190,($U$1)-3,0)),0)</f>
        <v>0</v>
      </c>
      <c r="H42" s="658" t="str">
        <f>IF(B42="","",(VLOOKUP(B42,Família!$A:$B,2,0)))</f>
        <v>LB</v>
      </c>
      <c r="I42" s="30">
        <f>ROUND(IF(ISERROR(VLOOKUP(D42,[1]Anual!$B$88:$ES$190,($U$1)+5,0)),0,VLOOKUP(D42,[1]Anual!$B$88:$ES$190,($U$1)+5,0)),0)</f>
        <v>0</v>
      </c>
      <c r="J42" s="744"/>
      <c r="K42" s="30" t="str">
        <f t="shared" si="47"/>
        <v>ok</v>
      </c>
      <c r="L42" s="30">
        <f>ROUND(IF(ISERROR(VLOOKUP(D42,[1]Anual!$B$200:$EX$300,$U$1,0)),0,VLOOKUP(D42,[1]Anual!$B$200:$EX$300,$U$1,0)),0)+J42</f>
        <v>0</v>
      </c>
      <c r="M42" s="366">
        <f t="shared" si="18"/>
        <v>0</v>
      </c>
      <c r="N42" s="368"/>
      <c r="O42" s="369"/>
      <c r="P42" s="369"/>
      <c r="Q42" s="369"/>
      <c r="R42" s="369"/>
      <c r="S42" s="369"/>
      <c r="T42" s="369"/>
      <c r="U42" s="383">
        <f t="shared" si="128"/>
        <v>0</v>
      </c>
      <c r="V42" s="383">
        <f t="shared" si="82"/>
        <v>0</v>
      </c>
      <c r="W42" s="240">
        <f t="shared" si="129"/>
        <v>0</v>
      </c>
      <c r="X42" s="368"/>
      <c r="Y42" s="369"/>
      <c r="Z42" s="369"/>
      <c r="AA42" s="369"/>
      <c r="AB42" s="369"/>
      <c r="AC42" s="369"/>
      <c r="AD42" s="369"/>
      <c r="AE42" s="383">
        <f t="shared" si="131"/>
        <v>0</v>
      </c>
      <c r="AF42" s="383">
        <f t="shared" si="6"/>
        <v>0</v>
      </c>
      <c r="AG42" s="240">
        <f t="shared" si="132"/>
        <v>0</v>
      </c>
      <c r="AH42" s="368"/>
      <c r="AI42" s="369"/>
      <c r="AJ42" s="369"/>
      <c r="AK42" s="369"/>
      <c r="AL42" s="369"/>
      <c r="AM42" s="369"/>
      <c r="AN42" s="369"/>
      <c r="AO42" s="383">
        <f t="shared" si="134"/>
        <v>0</v>
      </c>
      <c r="AP42" s="383">
        <f t="shared" si="8"/>
        <v>0</v>
      </c>
      <c r="AQ42" s="240">
        <f t="shared" si="135"/>
        <v>0</v>
      </c>
      <c r="AR42" s="368"/>
      <c r="AS42" s="369"/>
      <c r="AT42" s="369"/>
      <c r="AU42" s="369"/>
      <c r="AV42" s="369"/>
      <c r="AW42" s="369"/>
      <c r="AX42" s="369"/>
      <c r="AY42" s="383">
        <f t="shared" si="137"/>
        <v>0</v>
      </c>
      <c r="AZ42" s="383">
        <f t="shared" si="10"/>
        <v>0</v>
      </c>
      <c r="BA42" s="240">
        <f t="shared" si="138"/>
        <v>0</v>
      </c>
      <c r="BB42" s="368"/>
      <c r="BC42" s="369"/>
      <c r="BD42" s="369"/>
      <c r="BE42" s="369"/>
      <c r="BF42" s="369"/>
      <c r="BG42" s="369"/>
      <c r="BH42" s="369"/>
      <c r="BI42" s="241">
        <f t="shared" si="140"/>
        <v>0</v>
      </c>
      <c r="BJ42" s="241">
        <f t="shared" si="28"/>
        <v>0</v>
      </c>
      <c r="BK42" s="240">
        <f t="shared" si="141"/>
        <v>0</v>
      </c>
      <c r="BL42" s="369"/>
      <c r="BM42" s="369"/>
      <c r="BN42" s="241">
        <f t="shared" si="143"/>
        <v>0</v>
      </c>
      <c r="BO42" s="241">
        <f t="shared" si="31"/>
        <v>0</v>
      </c>
      <c r="BP42" s="240">
        <f t="shared" si="144"/>
        <v>0</v>
      </c>
      <c r="BQ42" s="1721"/>
      <c r="BR42" s="504"/>
      <c r="BS42" s="1425">
        <f>IF($C42="","",VLOOKUP($C42,'Carga People'!$C$5:$G$309,5,0))</f>
        <v>0</v>
      </c>
      <c r="BT42" s="1423">
        <f>IF($B42="","",VLOOKUP($B42,RESUMO!$A$35:$AO$52,41,0))</f>
        <v>12</v>
      </c>
      <c r="BV42" s="706">
        <f t="shared" si="33"/>
        <v>0</v>
      </c>
      <c r="BW42" s="706">
        <f t="shared" si="34"/>
        <v>0</v>
      </c>
      <c r="BX42" s="706">
        <f t="shared" si="35"/>
        <v>0</v>
      </c>
      <c r="BY42" s="706">
        <f t="shared" si="36"/>
        <v>0</v>
      </c>
      <c r="BZ42" s="706">
        <f t="shared" si="37"/>
        <v>0</v>
      </c>
      <c r="CA42" s="706">
        <f t="shared" si="38"/>
        <v>0</v>
      </c>
      <c r="CB42" s="482">
        <f t="shared" si="39"/>
        <v>0</v>
      </c>
    </row>
    <row r="43" spans="1:80" s="31" customFormat="1" ht="19.5" customHeight="1" outlineLevel="1" x14ac:dyDescent="0.3">
      <c r="A43" s="344" t="s">
        <v>172</v>
      </c>
      <c r="B43" s="29" t="s">
        <v>315</v>
      </c>
      <c r="C43" s="30" t="s">
        <v>444</v>
      </c>
      <c r="D43" s="30" t="s">
        <v>324</v>
      </c>
      <c r="E43" s="1410" t="s">
        <v>895</v>
      </c>
      <c r="F43" s="30" t="s">
        <v>15</v>
      </c>
      <c r="G43" s="72">
        <f>ROUND(IF(ISERROR(VLOOKUP(D43,[1]Anual!$B$88:$ES$190,($U$1)-3,0)),0,VLOOKUP(D43,[1]Anual!$B$88:$ES$190,($U$1)-3,0)),0)</f>
        <v>0</v>
      </c>
      <c r="H43" s="658" t="str">
        <f>IF(B43="","",(VLOOKUP(B43,Família!$A:$B,2,0)))</f>
        <v>LB</v>
      </c>
      <c r="I43" s="30">
        <f>ROUND(IF(ISERROR(VLOOKUP(D43,[1]Anual!$B$88:$ES$190,($U$1)+5,0)),0,VLOOKUP(D43,[1]Anual!$B$88:$ES$190,($U$1)+5,0)),0)</f>
        <v>0</v>
      </c>
      <c r="J43" s="744"/>
      <c r="K43" s="30" t="str">
        <f t="shared" si="47"/>
        <v>ok</v>
      </c>
      <c r="L43" s="30">
        <f>ROUND(IF(ISERROR(VLOOKUP(D43,[1]Anual!$B$200:$EX$300,$U$1,0)),0,VLOOKUP(D43,[1]Anual!$B$200:$EX$300,$U$1,0)),0)+J43</f>
        <v>0</v>
      </c>
      <c r="M43" s="366">
        <f t="shared" si="18"/>
        <v>0</v>
      </c>
      <c r="N43" s="368"/>
      <c r="O43" s="369"/>
      <c r="P43" s="369"/>
      <c r="Q43" s="369"/>
      <c r="R43" s="369"/>
      <c r="S43" s="369"/>
      <c r="T43" s="369"/>
      <c r="U43" s="383">
        <f t="shared" si="128"/>
        <v>0</v>
      </c>
      <c r="V43" s="383">
        <f t="shared" si="82"/>
        <v>0</v>
      </c>
      <c r="W43" s="240">
        <f t="shared" si="129"/>
        <v>0</v>
      </c>
      <c r="X43" s="368"/>
      <c r="Y43" s="369"/>
      <c r="Z43" s="369"/>
      <c r="AA43" s="369"/>
      <c r="AB43" s="369"/>
      <c r="AC43" s="369"/>
      <c r="AD43" s="369"/>
      <c r="AE43" s="383">
        <f t="shared" si="131"/>
        <v>0</v>
      </c>
      <c r="AF43" s="383">
        <f t="shared" si="6"/>
        <v>0</v>
      </c>
      <c r="AG43" s="240">
        <f t="shared" si="132"/>
        <v>0</v>
      </c>
      <c r="AH43" s="368"/>
      <c r="AI43" s="369"/>
      <c r="AJ43" s="369"/>
      <c r="AK43" s="369"/>
      <c r="AL43" s="369"/>
      <c r="AM43" s="369"/>
      <c r="AN43" s="369"/>
      <c r="AO43" s="383">
        <f t="shared" si="134"/>
        <v>0</v>
      </c>
      <c r="AP43" s="383">
        <f t="shared" si="8"/>
        <v>0</v>
      </c>
      <c r="AQ43" s="240">
        <f t="shared" si="135"/>
        <v>0</v>
      </c>
      <c r="AR43" s="368"/>
      <c r="AS43" s="369"/>
      <c r="AT43" s="369"/>
      <c r="AU43" s="369"/>
      <c r="AV43" s="369"/>
      <c r="AW43" s="369"/>
      <c r="AX43" s="369"/>
      <c r="AY43" s="383">
        <f t="shared" si="137"/>
        <v>0</v>
      </c>
      <c r="AZ43" s="383">
        <f t="shared" si="10"/>
        <v>0</v>
      </c>
      <c r="BA43" s="240">
        <f t="shared" si="138"/>
        <v>0</v>
      </c>
      <c r="BB43" s="368"/>
      <c r="BC43" s="369"/>
      <c r="BD43" s="369"/>
      <c r="BE43" s="369"/>
      <c r="BF43" s="369"/>
      <c r="BG43" s="369"/>
      <c r="BH43" s="369"/>
      <c r="BI43" s="241">
        <f t="shared" si="140"/>
        <v>0</v>
      </c>
      <c r="BJ43" s="241">
        <f t="shared" si="28"/>
        <v>0</v>
      </c>
      <c r="BK43" s="240">
        <f t="shared" si="141"/>
        <v>0</v>
      </c>
      <c r="BL43" s="369"/>
      <c r="BM43" s="369"/>
      <c r="BN43" s="241">
        <f t="shared" si="143"/>
        <v>0</v>
      </c>
      <c r="BO43" s="241">
        <f t="shared" si="31"/>
        <v>0</v>
      </c>
      <c r="BP43" s="240">
        <f t="shared" si="144"/>
        <v>0</v>
      </c>
      <c r="BQ43" s="1721"/>
      <c r="BR43" s="504"/>
      <c r="BS43" s="1425">
        <f>IF($C43="","",VLOOKUP($C43,'Carga People'!$C$5:$G$309,5,0))</f>
        <v>0</v>
      </c>
      <c r="BT43" s="1423">
        <f>IF($B43="","",VLOOKUP($B43,RESUMO!$A$35:$AO$52,41,0))</f>
        <v>12</v>
      </c>
      <c r="BV43" s="706">
        <f t="shared" si="33"/>
        <v>0</v>
      </c>
      <c r="BW43" s="706">
        <f t="shared" si="34"/>
        <v>0</v>
      </c>
      <c r="BX43" s="706">
        <f t="shared" si="35"/>
        <v>0</v>
      </c>
      <c r="BY43" s="706">
        <f t="shared" si="36"/>
        <v>0</v>
      </c>
      <c r="BZ43" s="706">
        <f t="shared" si="37"/>
        <v>0</v>
      </c>
      <c r="CA43" s="706">
        <f t="shared" si="38"/>
        <v>0</v>
      </c>
      <c r="CB43" s="482">
        <f t="shared" si="39"/>
        <v>0</v>
      </c>
    </row>
    <row r="44" spans="1:80" s="31" customFormat="1" ht="19.5" customHeight="1" x14ac:dyDescent="0.3">
      <c r="A44" s="461" t="s">
        <v>171</v>
      </c>
      <c r="B44" s="458" t="s">
        <v>617</v>
      </c>
      <c r="C44" s="459" t="s">
        <v>638</v>
      </c>
      <c r="D44" s="459" t="s">
        <v>641</v>
      </c>
      <c r="E44" s="1412" t="s">
        <v>924</v>
      </c>
      <c r="F44" s="459" t="s">
        <v>47</v>
      </c>
      <c r="G44" s="241"/>
      <c r="H44" s="658" t="e">
        <f>IF(B44="","",(VLOOKUP(B44,Família!$A:$B,2,0)))</f>
        <v>#N/A</v>
      </c>
      <c r="I44" s="459"/>
      <c r="J44" s="778"/>
      <c r="K44" s="459" t="str">
        <f t="shared" si="47"/>
        <v>ok</v>
      </c>
      <c r="L44" s="459">
        <f>ROUND(IF(ISERROR(VLOOKUP(D44,[1]Anual!$G$220:$EX$280,$U$2,0)),0,VLOOKUP(D44,[1]Anual!$G$220:$EX$280,$U$2,0)),0)+J44</f>
        <v>195</v>
      </c>
      <c r="M44" s="460">
        <f t="shared" ref="M44:M51" si="145">SUM(U44,AE44,AO44,AY44,BI44,BN44)</f>
        <v>195</v>
      </c>
      <c r="N44" s="458">
        <f>N73-SUM(N45:N54)</f>
        <v>0</v>
      </c>
      <c r="O44" s="459">
        <f>O73-SUM(O45:O54)</f>
        <v>0</v>
      </c>
      <c r="P44" s="459">
        <f t="shared" ref="P44:T44" si="146">P73-SUM(P45:P54)</f>
        <v>0</v>
      </c>
      <c r="Q44" s="459">
        <f t="shared" si="146"/>
        <v>0</v>
      </c>
      <c r="R44" s="459">
        <f t="shared" si="146"/>
        <v>0</v>
      </c>
      <c r="S44" s="459">
        <f t="shared" si="146"/>
        <v>0</v>
      </c>
      <c r="T44" s="459">
        <f t="shared" si="146"/>
        <v>0</v>
      </c>
      <c r="U44" s="241">
        <f t="shared" si="19"/>
        <v>0</v>
      </c>
      <c r="V44" s="241">
        <f t="shared" si="82"/>
        <v>0</v>
      </c>
      <c r="W44" s="240">
        <f t="shared" si="20"/>
        <v>0</v>
      </c>
      <c r="X44" s="458">
        <f t="shared" ref="X44:AD44" si="147">X73-SUM(X45:X54)</f>
        <v>0</v>
      </c>
      <c r="Y44" s="459">
        <f t="shared" si="147"/>
        <v>0</v>
      </c>
      <c r="Z44" s="459">
        <f t="shared" si="147"/>
        <v>195</v>
      </c>
      <c r="AA44" s="459">
        <f t="shared" si="147"/>
        <v>0</v>
      </c>
      <c r="AB44" s="459">
        <f t="shared" si="147"/>
        <v>0</v>
      </c>
      <c r="AC44" s="459">
        <f t="shared" si="147"/>
        <v>0</v>
      </c>
      <c r="AD44" s="459">
        <f t="shared" si="147"/>
        <v>0</v>
      </c>
      <c r="AE44" s="241">
        <f t="shared" si="21"/>
        <v>195</v>
      </c>
      <c r="AF44" s="241">
        <f t="shared" si="6"/>
        <v>0</v>
      </c>
      <c r="AG44" s="240">
        <f t="shared" si="22"/>
        <v>195</v>
      </c>
      <c r="AH44" s="458">
        <f t="shared" ref="AH44:AN44" si="148">AH73-SUM(AH45:AH54)</f>
        <v>0</v>
      </c>
      <c r="AI44" s="459">
        <f t="shared" si="148"/>
        <v>0</v>
      </c>
      <c r="AJ44" s="459">
        <f t="shared" si="148"/>
        <v>0</v>
      </c>
      <c r="AK44" s="459">
        <f t="shared" si="148"/>
        <v>0</v>
      </c>
      <c r="AL44" s="459">
        <f t="shared" si="148"/>
        <v>0</v>
      </c>
      <c r="AM44" s="459">
        <f t="shared" si="148"/>
        <v>0</v>
      </c>
      <c r="AN44" s="459">
        <f t="shared" si="148"/>
        <v>0</v>
      </c>
      <c r="AO44" s="241">
        <f t="shared" si="23"/>
        <v>0</v>
      </c>
      <c r="AP44" s="241">
        <f t="shared" si="8"/>
        <v>0</v>
      </c>
      <c r="AQ44" s="240">
        <f t="shared" si="24"/>
        <v>195</v>
      </c>
      <c r="AR44" s="458">
        <f t="shared" ref="AR44:AX44" si="149">AR73-SUM(AR45:AR54)</f>
        <v>0</v>
      </c>
      <c r="AS44" s="459">
        <f t="shared" si="149"/>
        <v>0</v>
      </c>
      <c r="AT44" s="459">
        <f t="shared" si="149"/>
        <v>0</v>
      </c>
      <c r="AU44" s="459">
        <f t="shared" si="149"/>
        <v>0</v>
      </c>
      <c r="AV44" s="459">
        <f t="shared" si="149"/>
        <v>0</v>
      </c>
      <c r="AW44" s="459">
        <f t="shared" si="149"/>
        <v>0</v>
      </c>
      <c r="AX44" s="459">
        <f t="shared" si="149"/>
        <v>0</v>
      </c>
      <c r="AY44" s="241">
        <f t="shared" si="25"/>
        <v>0</v>
      </c>
      <c r="AZ44" s="241">
        <f t="shared" si="10"/>
        <v>0</v>
      </c>
      <c r="BA44" s="240">
        <f t="shared" si="26"/>
        <v>195</v>
      </c>
      <c r="BB44" s="458">
        <f t="shared" ref="BB44:BH44" si="150">BB73-SUM(BB45:BB54)</f>
        <v>0</v>
      </c>
      <c r="BC44" s="459">
        <f t="shared" si="150"/>
        <v>0</v>
      </c>
      <c r="BD44" s="459">
        <f t="shared" si="150"/>
        <v>0</v>
      </c>
      <c r="BE44" s="459">
        <f t="shared" si="150"/>
        <v>0</v>
      </c>
      <c r="BF44" s="459">
        <f t="shared" si="150"/>
        <v>0</v>
      </c>
      <c r="BG44" s="459">
        <f t="shared" si="150"/>
        <v>0</v>
      </c>
      <c r="BH44" s="459">
        <f t="shared" si="150"/>
        <v>0</v>
      </c>
      <c r="BI44" s="241">
        <f t="shared" si="27"/>
        <v>0</v>
      </c>
      <c r="BJ44" s="241">
        <f t="shared" si="28"/>
        <v>0</v>
      </c>
      <c r="BK44" s="240">
        <f t="shared" si="29"/>
        <v>195</v>
      </c>
      <c r="BL44" s="459">
        <f t="shared" ref="BL44:BM44" si="151">BL73-SUM(BL45:BL54)</f>
        <v>0</v>
      </c>
      <c r="BM44" s="459">
        <f t="shared" si="151"/>
        <v>0</v>
      </c>
      <c r="BN44" s="241">
        <f t="shared" si="30"/>
        <v>0</v>
      </c>
      <c r="BO44" s="241">
        <f t="shared" si="31"/>
        <v>0</v>
      </c>
      <c r="BP44" s="240">
        <f t="shared" si="32"/>
        <v>195</v>
      </c>
      <c r="BQ44" s="1721">
        <f>SUM(M44:M54)</f>
        <v>309</v>
      </c>
      <c r="BR44" s="504"/>
      <c r="BS44" s="1425">
        <f>IF($C44="","",VLOOKUP($C44,'Carga People'!$C$5:$G$309,5,0))</f>
        <v>0</v>
      </c>
      <c r="BT44" s="1423">
        <f>IF($B44="","",VLOOKUP($B44,RESUMO!$A$35:$AO$52,41,0))</f>
        <v>10</v>
      </c>
      <c r="BV44" s="706">
        <f t="shared" si="33"/>
        <v>0</v>
      </c>
      <c r="BW44" s="706">
        <f t="shared" si="34"/>
        <v>195</v>
      </c>
      <c r="BX44" s="706">
        <f t="shared" si="35"/>
        <v>0</v>
      </c>
      <c r="BY44" s="706">
        <f t="shared" si="36"/>
        <v>0</v>
      </c>
      <c r="BZ44" s="706">
        <f t="shared" si="37"/>
        <v>0</v>
      </c>
      <c r="CA44" s="706">
        <f t="shared" si="38"/>
        <v>0</v>
      </c>
      <c r="CB44" s="482">
        <f t="shared" si="39"/>
        <v>0</v>
      </c>
    </row>
    <row r="45" spans="1:80" s="31" customFormat="1" ht="19.5" customHeight="1" x14ac:dyDescent="0.3">
      <c r="A45" s="344" t="s">
        <v>171</v>
      </c>
      <c r="B45" s="29" t="s">
        <v>531</v>
      </c>
      <c r="C45" s="30" t="s">
        <v>557</v>
      </c>
      <c r="D45" s="30" t="s">
        <v>549</v>
      </c>
      <c r="E45" s="1410" t="s">
        <v>925</v>
      </c>
      <c r="F45" s="30" t="s">
        <v>47</v>
      </c>
      <c r="G45" s="72"/>
      <c r="H45" s="658" t="e">
        <f>IF(B45="","",(VLOOKUP(B45,Família!$A:$B,2,0)))</f>
        <v>#N/A</v>
      </c>
      <c r="I45" s="30"/>
      <c r="J45" s="744"/>
      <c r="K45" s="30" t="str">
        <f t="shared" ref="K45:K46" si="152">IF(L45=M45,"ok",M45-L45)</f>
        <v>ok</v>
      </c>
      <c r="L45" s="30">
        <f>ROUND(IF(ISERROR(VLOOKUP(D45,[1]Anual!$G$220:$EX$280,$U$2,0)),0,VLOOKUP(D45,[1]Anual!$G$220:$EX$280,$U$2,0)),0)+J45</f>
        <v>0</v>
      </c>
      <c r="M45" s="83">
        <f t="shared" ref="M45:M46" si="153">SUM(U45,AE45,AO45,AY45,BI45,BN45)</f>
        <v>0</v>
      </c>
      <c r="N45" s="368"/>
      <c r="O45" s="369"/>
      <c r="P45" s="369"/>
      <c r="Q45" s="369"/>
      <c r="R45" s="369"/>
      <c r="S45" s="369"/>
      <c r="T45" s="369"/>
      <c r="U45" s="383">
        <f t="shared" ref="U45:U46" si="154">SUM(N45:T45)</f>
        <v>0</v>
      </c>
      <c r="V45" s="383">
        <f t="shared" si="82"/>
        <v>0</v>
      </c>
      <c r="W45" s="240">
        <f t="shared" ref="W45:W46" si="155">$G45+U45-V45</f>
        <v>0</v>
      </c>
      <c r="X45" s="368"/>
      <c r="Y45" s="369"/>
      <c r="Z45" s="369"/>
      <c r="AA45" s="369"/>
      <c r="AB45" s="369"/>
      <c r="AC45" s="369"/>
      <c r="AD45" s="369"/>
      <c r="AE45" s="383">
        <f t="shared" ref="AE45:AE46" si="156">SUM(X45:AD45)</f>
        <v>0</v>
      </c>
      <c r="AF45" s="383">
        <f t="shared" si="6"/>
        <v>0</v>
      </c>
      <c r="AG45" s="240">
        <f t="shared" ref="AG45:AG46" si="157">$W45+AE45-AF45</f>
        <v>0</v>
      </c>
      <c r="AH45" s="368"/>
      <c r="AI45" s="369"/>
      <c r="AJ45" s="369"/>
      <c r="AK45" s="369"/>
      <c r="AL45" s="369"/>
      <c r="AM45" s="369"/>
      <c r="AN45" s="369"/>
      <c r="AO45" s="383">
        <f t="shared" ref="AO45:AO46" si="158">SUM(AH45:AN45)</f>
        <v>0</v>
      </c>
      <c r="AP45" s="383">
        <f t="shared" si="8"/>
        <v>0</v>
      </c>
      <c r="AQ45" s="240">
        <f t="shared" ref="AQ45:AQ46" si="159">$AG45+AO45-AP45</f>
        <v>0</v>
      </c>
      <c r="AR45" s="368"/>
      <c r="AS45" s="369"/>
      <c r="AT45" s="369"/>
      <c r="AU45" s="369"/>
      <c r="AV45" s="369"/>
      <c r="AW45" s="369"/>
      <c r="AX45" s="369"/>
      <c r="AY45" s="383">
        <f t="shared" ref="AY45:AY46" si="160">SUM(AR45:AX45)</f>
        <v>0</v>
      </c>
      <c r="AZ45" s="383">
        <f t="shared" si="10"/>
        <v>0</v>
      </c>
      <c r="BA45" s="240">
        <f t="shared" ref="BA45:BA46" si="161">$AQ45+AY45-AZ45</f>
        <v>0</v>
      </c>
      <c r="BB45" s="368"/>
      <c r="BC45" s="369"/>
      <c r="BD45" s="369"/>
      <c r="BE45" s="369"/>
      <c r="BF45" s="369"/>
      <c r="BG45" s="369"/>
      <c r="BH45" s="369"/>
      <c r="BI45" s="241">
        <f t="shared" ref="BI45:BI46" si="162">SUM(BB45:BH45)</f>
        <v>0</v>
      </c>
      <c r="BJ45" s="241">
        <f t="shared" si="28"/>
        <v>0</v>
      </c>
      <c r="BK45" s="240">
        <f t="shared" ref="BK45:BK46" si="163">$BA45+BI45-BJ45</f>
        <v>0</v>
      </c>
      <c r="BL45" s="369"/>
      <c r="BM45" s="369"/>
      <c r="BN45" s="241">
        <f t="shared" ref="BN45:BN46" si="164">SUM(BL45:BM45)</f>
        <v>0</v>
      </c>
      <c r="BO45" s="241">
        <f t="shared" si="31"/>
        <v>0</v>
      </c>
      <c r="BP45" s="240">
        <f t="shared" ref="BP45:BP46" si="165">$BK45+BN45-BO45</f>
        <v>0</v>
      </c>
      <c r="BQ45" s="1721"/>
      <c r="BR45" s="504"/>
      <c r="BS45" s="1425">
        <f>IF($C45="","",VLOOKUP($C45,'Carga People'!$C$5:$G$309,5,0))</f>
        <v>0</v>
      </c>
      <c r="BT45" s="1423">
        <f>IF($B45="","",VLOOKUP($B45,RESUMO!$A$35:$AO$52,41,0))</f>
        <v>6</v>
      </c>
      <c r="BV45" s="706">
        <f t="shared" ref="BV45:BV46" si="166">SUM(N45:T45)</f>
        <v>0</v>
      </c>
      <c r="BW45" s="706">
        <f t="shared" ref="BW45:BW46" si="167">SUM(X45:AD45)</f>
        <v>0</v>
      </c>
      <c r="BX45" s="706">
        <f t="shared" ref="BX45:BX46" si="168">SUM(AH45:AN45)</f>
        <v>0</v>
      </c>
      <c r="BY45" s="706">
        <f t="shared" ref="BY45:BY46" si="169">SUM(AR45:AX45)</f>
        <v>0</v>
      </c>
      <c r="BZ45" s="706">
        <f t="shared" ref="BZ45:BZ46" si="170">SUM(BB45:BH45)</f>
        <v>0</v>
      </c>
      <c r="CA45" s="706">
        <f t="shared" ref="CA45:CA46" si="171">SUM(BL45:BM45)</f>
        <v>0</v>
      </c>
      <c r="CB45" s="482">
        <f t="shared" ref="CB45:CB46" si="172">SUM(BV45:CA45)-M45</f>
        <v>0</v>
      </c>
    </row>
    <row r="46" spans="1:80" s="31" customFormat="1" ht="19.5" customHeight="1" x14ac:dyDescent="0.3">
      <c r="A46" s="344" t="s">
        <v>171</v>
      </c>
      <c r="B46" s="29" t="s">
        <v>617</v>
      </c>
      <c r="C46" s="30" t="s">
        <v>639</v>
      </c>
      <c r="D46" s="30" t="s">
        <v>642</v>
      </c>
      <c r="E46" s="1410"/>
      <c r="F46" s="30" t="s">
        <v>47</v>
      </c>
      <c r="G46" s="72"/>
      <c r="H46" s="658" t="e">
        <f>IF(B46="","",(VLOOKUP(B46,Família!$A:$B,2,0)))</f>
        <v>#N/A</v>
      </c>
      <c r="I46" s="30"/>
      <c r="J46" s="744"/>
      <c r="K46" s="30" t="str">
        <f t="shared" si="152"/>
        <v>ok</v>
      </c>
      <c r="L46" s="30">
        <f>ROUND(IF(ISERROR(VLOOKUP(D46,[1]Anual!$G$220:$EX$280,$U$2,0)),0,VLOOKUP(D46,[1]Anual!$G$220:$EX$280,$U$2,0)),0)+J46</f>
        <v>0</v>
      </c>
      <c r="M46" s="83">
        <f t="shared" si="153"/>
        <v>0</v>
      </c>
      <c r="N46" s="368"/>
      <c r="O46" s="369"/>
      <c r="P46" s="369"/>
      <c r="Q46" s="369"/>
      <c r="R46" s="369"/>
      <c r="S46" s="369"/>
      <c r="T46" s="369"/>
      <c r="U46" s="383">
        <f t="shared" si="154"/>
        <v>0</v>
      </c>
      <c r="V46" s="383">
        <f t="shared" si="82"/>
        <v>0</v>
      </c>
      <c r="W46" s="240">
        <f t="shared" si="155"/>
        <v>0</v>
      </c>
      <c r="X46" s="368"/>
      <c r="Y46" s="369"/>
      <c r="Z46" s="369"/>
      <c r="AA46" s="369"/>
      <c r="AB46" s="369"/>
      <c r="AC46" s="369"/>
      <c r="AD46" s="369"/>
      <c r="AE46" s="383">
        <f t="shared" si="156"/>
        <v>0</v>
      </c>
      <c r="AF46" s="383">
        <f t="shared" si="6"/>
        <v>0</v>
      </c>
      <c r="AG46" s="240">
        <f t="shared" si="157"/>
        <v>0</v>
      </c>
      <c r="AH46" s="368"/>
      <c r="AI46" s="369"/>
      <c r="AJ46" s="369"/>
      <c r="AK46" s="369"/>
      <c r="AL46" s="369"/>
      <c r="AM46" s="369"/>
      <c r="AN46" s="369"/>
      <c r="AO46" s="383">
        <f t="shared" si="158"/>
        <v>0</v>
      </c>
      <c r="AP46" s="383">
        <f t="shared" si="8"/>
        <v>0</v>
      </c>
      <c r="AQ46" s="240">
        <f t="shared" si="159"/>
        <v>0</v>
      </c>
      <c r="AR46" s="368"/>
      <c r="AS46" s="369"/>
      <c r="AT46" s="369"/>
      <c r="AU46" s="369"/>
      <c r="AV46" s="369"/>
      <c r="AW46" s="369"/>
      <c r="AX46" s="369"/>
      <c r="AY46" s="383">
        <f t="shared" si="160"/>
        <v>0</v>
      </c>
      <c r="AZ46" s="383">
        <f t="shared" si="10"/>
        <v>0</v>
      </c>
      <c r="BA46" s="240">
        <f t="shared" si="161"/>
        <v>0</v>
      </c>
      <c r="BB46" s="368"/>
      <c r="BC46" s="369"/>
      <c r="BD46" s="369"/>
      <c r="BE46" s="369"/>
      <c r="BF46" s="369"/>
      <c r="BG46" s="369"/>
      <c r="BH46" s="369"/>
      <c r="BI46" s="241">
        <f t="shared" si="162"/>
        <v>0</v>
      </c>
      <c r="BJ46" s="241">
        <f t="shared" si="28"/>
        <v>0</v>
      </c>
      <c r="BK46" s="240">
        <f t="shared" si="163"/>
        <v>0</v>
      </c>
      <c r="BL46" s="369"/>
      <c r="BM46" s="369"/>
      <c r="BN46" s="241">
        <f t="shared" si="164"/>
        <v>0</v>
      </c>
      <c r="BO46" s="241">
        <f t="shared" si="31"/>
        <v>0</v>
      </c>
      <c r="BP46" s="240">
        <f t="shared" si="165"/>
        <v>0</v>
      </c>
      <c r="BQ46" s="1721"/>
      <c r="BR46" s="504"/>
      <c r="BS46" s="1425">
        <f>IF($C46="","",VLOOKUP($C46,'Carga People'!$C$5:$G$309,5,0))</f>
        <v>0</v>
      </c>
      <c r="BT46" s="1423">
        <f>IF($B46="","",VLOOKUP($B46,RESUMO!$A$35:$AO$52,41,0))</f>
        <v>10</v>
      </c>
      <c r="BV46" s="706">
        <f t="shared" si="166"/>
        <v>0</v>
      </c>
      <c r="BW46" s="706">
        <f t="shared" si="167"/>
        <v>0</v>
      </c>
      <c r="BX46" s="706">
        <f t="shared" si="168"/>
        <v>0</v>
      </c>
      <c r="BY46" s="706">
        <f t="shared" si="169"/>
        <v>0</v>
      </c>
      <c r="BZ46" s="706">
        <f t="shared" si="170"/>
        <v>0</v>
      </c>
      <c r="CA46" s="706">
        <f t="shared" si="171"/>
        <v>0</v>
      </c>
      <c r="CB46" s="482">
        <f t="shared" si="172"/>
        <v>0</v>
      </c>
    </row>
    <row r="47" spans="1:80" s="31" customFormat="1" ht="19.5" customHeight="1" x14ac:dyDescent="0.3">
      <c r="A47" s="344" t="s">
        <v>171</v>
      </c>
      <c r="B47" s="29" t="s">
        <v>1299</v>
      </c>
      <c r="C47" s="30" t="s">
        <v>1298</v>
      </c>
      <c r="D47" s="30" t="s">
        <v>1297</v>
      </c>
      <c r="E47" s="1410" t="s">
        <v>926</v>
      </c>
      <c r="F47" s="30" t="s">
        <v>47</v>
      </c>
      <c r="G47" s="72"/>
      <c r="H47" s="658" t="e">
        <f>IF(B47="","",(VLOOKUP(B47,Família!$A:$B,2,0)))</f>
        <v>#N/A</v>
      </c>
      <c r="I47" s="30"/>
      <c r="J47" s="744"/>
      <c r="K47" s="30" t="str">
        <f t="shared" si="47"/>
        <v>ok</v>
      </c>
      <c r="L47" s="30">
        <f>ROUND(IF(ISERROR(VLOOKUP(D47,[1]Anual!$G$220:$EX$280,$U$2,0)),0,VLOOKUP(D47,[1]Anual!$G$220:$EX$280,$U$2,0)),0)+J47</f>
        <v>0</v>
      </c>
      <c r="M47" s="83">
        <f t="shared" si="145"/>
        <v>0</v>
      </c>
      <c r="N47" s="368"/>
      <c r="O47" s="369"/>
      <c r="P47" s="369"/>
      <c r="Q47" s="369"/>
      <c r="R47" s="369"/>
      <c r="S47" s="369"/>
      <c r="T47" s="369"/>
      <c r="U47" s="383">
        <f t="shared" si="19"/>
        <v>0</v>
      </c>
      <c r="V47" s="383">
        <f t="shared" si="82"/>
        <v>0</v>
      </c>
      <c r="W47" s="240">
        <f t="shared" si="20"/>
        <v>0</v>
      </c>
      <c r="X47" s="368"/>
      <c r="Y47" s="369"/>
      <c r="Z47" s="369"/>
      <c r="AA47" s="369"/>
      <c r="AB47" s="369"/>
      <c r="AC47" s="369"/>
      <c r="AD47" s="369"/>
      <c r="AE47" s="383">
        <f t="shared" si="21"/>
        <v>0</v>
      </c>
      <c r="AF47" s="383">
        <f t="shared" si="6"/>
        <v>0</v>
      </c>
      <c r="AG47" s="240">
        <f t="shared" si="22"/>
        <v>0</v>
      </c>
      <c r="AH47" s="368"/>
      <c r="AI47" s="369"/>
      <c r="AJ47" s="369"/>
      <c r="AK47" s="369"/>
      <c r="AL47" s="369"/>
      <c r="AM47" s="369"/>
      <c r="AN47" s="369"/>
      <c r="AO47" s="383">
        <f t="shared" si="23"/>
        <v>0</v>
      </c>
      <c r="AP47" s="383">
        <f t="shared" si="8"/>
        <v>0</v>
      </c>
      <c r="AQ47" s="240">
        <f t="shared" si="24"/>
        <v>0</v>
      </c>
      <c r="AR47" s="368"/>
      <c r="AS47" s="369"/>
      <c r="AT47" s="369"/>
      <c r="AU47" s="369"/>
      <c r="AV47" s="369"/>
      <c r="AW47" s="369"/>
      <c r="AX47" s="369"/>
      <c r="AY47" s="383">
        <f t="shared" si="25"/>
        <v>0</v>
      </c>
      <c r="AZ47" s="383">
        <f t="shared" si="10"/>
        <v>0</v>
      </c>
      <c r="BA47" s="240">
        <f t="shared" si="26"/>
        <v>0</v>
      </c>
      <c r="BB47" s="368"/>
      <c r="BC47" s="369"/>
      <c r="BD47" s="369"/>
      <c r="BE47" s="369"/>
      <c r="BF47" s="369"/>
      <c r="BG47" s="369"/>
      <c r="BH47" s="369"/>
      <c r="BI47" s="241">
        <f t="shared" si="27"/>
        <v>0</v>
      </c>
      <c r="BJ47" s="241">
        <f t="shared" si="28"/>
        <v>0</v>
      </c>
      <c r="BK47" s="240">
        <f t="shared" si="29"/>
        <v>0</v>
      </c>
      <c r="BL47" s="369"/>
      <c r="BM47" s="369"/>
      <c r="BN47" s="241">
        <f t="shared" si="30"/>
        <v>0</v>
      </c>
      <c r="BO47" s="241">
        <f t="shared" si="31"/>
        <v>0</v>
      </c>
      <c r="BP47" s="240">
        <f t="shared" si="32"/>
        <v>0</v>
      </c>
      <c r="BQ47" s="1721"/>
      <c r="BR47" s="504"/>
      <c r="BS47" s="1425">
        <f>IF($C47="","",VLOOKUP($C47,'Carga People'!$C$5:$G$309,5,0))</f>
        <v>0</v>
      </c>
      <c r="BT47" s="1423">
        <f>IF($B47="","",VLOOKUP($B47,RESUMO!$A$35:$AO$52,41,0))</f>
        <v>10</v>
      </c>
      <c r="BV47" s="706">
        <f t="shared" si="33"/>
        <v>0</v>
      </c>
      <c r="BW47" s="706">
        <f t="shared" si="34"/>
        <v>0</v>
      </c>
      <c r="BX47" s="706">
        <f t="shared" si="35"/>
        <v>0</v>
      </c>
      <c r="BY47" s="706">
        <f t="shared" si="36"/>
        <v>0</v>
      </c>
      <c r="BZ47" s="706">
        <f t="shared" si="37"/>
        <v>0</v>
      </c>
      <c r="CA47" s="706">
        <f t="shared" si="38"/>
        <v>0</v>
      </c>
      <c r="CB47" s="482">
        <f t="shared" si="39"/>
        <v>0</v>
      </c>
    </row>
    <row r="48" spans="1:80" s="31" customFormat="1" ht="19.5" customHeight="1" x14ac:dyDescent="0.3">
      <c r="A48" s="344" t="s">
        <v>171</v>
      </c>
      <c r="B48" s="29" t="s">
        <v>614</v>
      </c>
      <c r="C48" s="30" t="s">
        <v>646</v>
      </c>
      <c r="D48" s="30" t="s">
        <v>616</v>
      </c>
      <c r="E48" s="1410" t="s">
        <v>927</v>
      </c>
      <c r="F48" s="30" t="s">
        <v>47</v>
      </c>
      <c r="G48" s="72">
        <f>ROUND(IF(ISERROR(VLOOKUP(D48,[1]Anual!$B$88:$ES$190,($U$1)-3,0)),0,VLOOKUP(D48,[1]Anual!$B$88:$ES$190,($U$1)-3,0)),0)</f>
        <v>0</v>
      </c>
      <c r="H48" s="658" t="e">
        <f>IF(B48="","",(VLOOKUP(B48,Família!$A:$B,2,0)))</f>
        <v>#N/A</v>
      </c>
      <c r="I48" s="30">
        <f>ROUND(IF(ISERROR(VLOOKUP(D48,[1]Anual!$B$88:$ES$190,($U$1)+5,0)),0,VLOOKUP(D48,[1]Anual!$B$88:$ES$190,($U$1)+5,0)),0)</f>
        <v>0</v>
      </c>
      <c r="J48" s="744"/>
      <c r="K48" s="30" t="str">
        <f t="shared" si="47"/>
        <v>ok</v>
      </c>
      <c r="L48" s="30">
        <f>ROUND(IF(ISERROR(VLOOKUP(D48,[1]Anual!$G$220:$EX$280,$U$2,0)),0,VLOOKUP(D48,[1]Anual!$G$220:$EX$280,$U$2,0)),0)+J48</f>
        <v>0</v>
      </c>
      <c r="M48" s="366">
        <f t="shared" si="145"/>
        <v>0</v>
      </c>
      <c r="N48" s="368"/>
      <c r="O48" s="369"/>
      <c r="P48" s="369"/>
      <c r="Q48" s="369"/>
      <c r="R48" s="369"/>
      <c r="S48" s="369"/>
      <c r="T48" s="369"/>
      <c r="U48" s="383">
        <f t="shared" ref="U48:U50" si="173">SUM(N48:T48)</f>
        <v>0</v>
      </c>
      <c r="V48" s="383">
        <f t="shared" si="82"/>
        <v>0</v>
      </c>
      <c r="W48" s="240">
        <f t="shared" si="20"/>
        <v>0</v>
      </c>
      <c r="X48" s="368"/>
      <c r="Y48" s="369"/>
      <c r="Z48" s="369"/>
      <c r="AA48" s="369"/>
      <c r="AB48" s="369"/>
      <c r="AC48" s="369"/>
      <c r="AD48" s="369"/>
      <c r="AE48" s="383">
        <f t="shared" ref="AE48:AE50" si="174">SUM(X48:AD48)</f>
        <v>0</v>
      </c>
      <c r="AF48" s="383">
        <f t="shared" si="6"/>
        <v>0</v>
      </c>
      <c r="AG48" s="240">
        <f t="shared" si="22"/>
        <v>0</v>
      </c>
      <c r="AH48" s="368"/>
      <c r="AI48" s="369"/>
      <c r="AJ48" s="369"/>
      <c r="AK48" s="369"/>
      <c r="AL48" s="369"/>
      <c r="AM48" s="369"/>
      <c r="AN48" s="369"/>
      <c r="AO48" s="383">
        <f t="shared" ref="AO48:AO50" si="175">SUM(AH48:AN48)</f>
        <v>0</v>
      </c>
      <c r="AP48" s="383">
        <f t="shared" si="8"/>
        <v>0</v>
      </c>
      <c r="AQ48" s="240">
        <f t="shared" si="24"/>
        <v>0</v>
      </c>
      <c r="AR48" s="368"/>
      <c r="AS48" s="369"/>
      <c r="AT48" s="369"/>
      <c r="AU48" s="369"/>
      <c r="AV48" s="369"/>
      <c r="AW48" s="369"/>
      <c r="AX48" s="369"/>
      <c r="AY48" s="383">
        <f t="shared" ref="AY48:AY50" si="176">SUM(AR48:AX48)</f>
        <v>0</v>
      </c>
      <c r="AZ48" s="383">
        <f t="shared" si="10"/>
        <v>0</v>
      </c>
      <c r="BA48" s="240">
        <f t="shared" si="26"/>
        <v>0</v>
      </c>
      <c r="BB48" s="368"/>
      <c r="BC48" s="369"/>
      <c r="BD48" s="369"/>
      <c r="BE48" s="369"/>
      <c r="BF48" s="369"/>
      <c r="BG48" s="369"/>
      <c r="BH48" s="369"/>
      <c r="BI48" s="241">
        <f t="shared" ref="BI48:BI50" si="177">SUM(BB48:BH48)</f>
        <v>0</v>
      </c>
      <c r="BJ48" s="241">
        <f t="shared" si="28"/>
        <v>0</v>
      </c>
      <c r="BK48" s="240">
        <f t="shared" si="29"/>
        <v>0</v>
      </c>
      <c r="BL48" s="369"/>
      <c r="BM48" s="369"/>
      <c r="BN48" s="241">
        <f t="shared" ref="BN48:BN50" si="178">SUM(BL48:BM48)</f>
        <v>0</v>
      </c>
      <c r="BO48" s="241">
        <f t="shared" si="31"/>
        <v>0</v>
      </c>
      <c r="BP48" s="240">
        <f t="shared" si="32"/>
        <v>0</v>
      </c>
      <c r="BQ48" s="1721"/>
      <c r="BR48" s="504"/>
      <c r="BS48" s="1425">
        <f>IF($C48="","",VLOOKUP($C48,'Carga People'!$C$5:$G$309,5,0))</f>
        <v>0</v>
      </c>
      <c r="BT48" s="1423" t="e">
        <f>IF($B48="","",VLOOKUP($B48,RESUMO!$A$35:$AO$52,41,0))</f>
        <v>#N/A</v>
      </c>
      <c r="BV48" s="706">
        <f t="shared" si="33"/>
        <v>0</v>
      </c>
      <c r="BW48" s="706">
        <f t="shared" si="34"/>
        <v>0</v>
      </c>
      <c r="BX48" s="706">
        <f t="shared" si="35"/>
        <v>0</v>
      </c>
      <c r="BY48" s="706">
        <f t="shared" si="36"/>
        <v>0</v>
      </c>
      <c r="BZ48" s="706">
        <f t="shared" si="37"/>
        <v>0</v>
      </c>
      <c r="CA48" s="706">
        <f t="shared" si="38"/>
        <v>0</v>
      </c>
      <c r="CB48" s="482">
        <f t="shared" si="39"/>
        <v>0</v>
      </c>
    </row>
    <row r="49" spans="1:80" s="31" customFormat="1" ht="19.5" customHeight="1" x14ac:dyDescent="0.3">
      <c r="A49" s="344" t="s">
        <v>171</v>
      </c>
      <c r="B49" s="29" t="s">
        <v>617</v>
      </c>
      <c r="C49" s="30" t="s">
        <v>1230</v>
      </c>
      <c r="D49" s="30" t="s">
        <v>1224</v>
      </c>
      <c r="E49" s="1410"/>
      <c r="F49" s="30" t="s">
        <v>47</v>
      </c>
      <c r="G49" s="72">
        <f>ROUND(IF(ISERROR(VLOOKUP(D49,[1]Anual!$B$88:$ES$190,($U$1)-3,0)),0,VLOOKUP(D49,[1]Anual!$B$88:$ES$190,($U$1)-3,0)),0)</f>
        <v>0</v>
      </c>
      <c r="H49" s="658" t="e">
        <f>IF(B49="","",(VLOOKUP(B49,Família!$A:$B,2,0)))</f>
        <v>#N/A</v>
      </c>
      <c r="I49" s="30">
        <f>ROUND(IF(ISERROR(VLOOKUP(D49,[1]Anual!$B$88:$ES$190,($U$1)+5,0)),0,VLOOKUP(D49,[1]Anual!$B$88:$ES$190,($U$1)+5,0)),0)</f>
        <v>0</v>
      </c>
      <c r="J49" s="744"/>
      <c r="K49" s="30" t="str">
        <f t="shared" ref="K49:K50" si="179">IF(L49=M49,"ok",M49-L49)</f>
        <v>ok</v>
      </c>
      <c r="L49" s="30">
        <f>ROUND(IF(ISERROR(VLOOKUP(D49,[1]Anual!$G$220:$EX$280,$U$2,0)),0,VLOOKUP(D49,[1]Anual!$G$220:$EX$280,$U$2,0)),0)+J49</f>
        <v>0</v>
      </c>
      <c r="M49" s="366">
        <f t="shared" ref="M49:M50" si="180">SUM(U49,AE49,AO49,AY49,BI49,BN49)</f>
        <v>0</v>
      </c>
      <c r="N49" s="368"/>
      <c r="O49" s="369"/>
      <c r="P49" s="369"/>
      <c r="Q49" s="369"/>
      <c r="R49" s="369"/>
      <c r="S49" s="369"/>
      <c r="T49" s="369"/>
      <c r="U49" s="383">
        <f t="shared" si="173"/>
        <v>0</v>
      </c>
      <c r="V49" s="383">
        <f t="shared" si="82"/>
        <v>0</v>
      </c>
      <c r="W49" s="240">
        <f t="shared" ref="W49:W50" si="181">$G49+U49-V49</f>
        <v>0</v>
      </c>
      <c r="X49" s="368"/>
      <c r="Y49" s="369"/>
      <c r="Z49" s="369"/>
      <c r="AA49" s="369"/>
      <c r="AB49" s="369"/>
      <c r="AC49" s="369"/>
      <c r="AD49" s="369"/>
      <c r="AE49" s="383">
        <f t="shared" si="174"/>
        <v>0</v>
      </c>
      <c r="AF49" s="383">
        <f t="shared" si="6"/>
        <v>0</v>
      </c>
      <c r="AG49" s="240">
        <f t="shared" ref="AG49:AG50" si="182">$W49+AE49-AF49</f>
        <v>0</v>
      </c>
      <c r="AH49" s="368"/>
      <c r="AI49" s="369"/>
      <c r="AJ49" s="369"/>
      <c r="AK49" s="369"/>
      <c r="AL49" s="369"/>
      <c r="AM49" s="369"/>
      <c r="AN49" s="369"/>
      <c r="AO49" s="383">
        <f t="shared" si="175"/>
        <v>0</v>
      </c>
      <c r="AP49" s="383">
        <f t="shared" si="8"/>
        <v>0</v>
      </c>
      <c r="AQ49" s="240">
        <f t="shared" ref="AQ49:AQ50" si="183">$AG49+AO49-AP49</f>
        <v>0</v>
      </c>
      <c r="AR49" s="368"/>
      <c r="AS49" s="369"/>
      <c r="AT49" s="369"/>
      <c r="AU49" s="369"/>
      <c r="AV49" s="369"/>
      <c r="AW49" s="369"/>
      <c r="AX49" s="369"/>
      <c r="AY49" s="383">
        <f t="shared" si="176"/>
        <v>0</v>
      </c>
      <c r="AZ49" s="383">
        <f t="shared" si="10"/>
        <v>0</v>
      </c>
      <c r="BA49" s="240">
        <f t="shared" ref="BA49:BA50" si="184">$AQ49+AY49-AZ49</f>
        <v>0</v>
      </c>
      <c r="BB49" s="368"/>
      <c r="BC49" s="369"/>
      <c r="BD49" s="369"/>
      <c r="BE49" s="369"/>
      <c r="BF49" s="369"/>
      <c r="BG49" s="369"/>
      <c r="BH49" s="369"/>
      <c r="BI49" s="241">
        <f t="shared" si="177"/>
        <v>0</v>
      </c>
      <c r="BJ49" s="241">
        <f t="shared" si="28"/>
        <v>0</v>
      </c>
      <c r="BK49" s="240">
        <f t="shared" ref="BK49:BK50" si="185">$BA49+BI49-BJ49</f>
        <v>0</v>
      </c>
      <c r="BL49" s="369"/>
      <c r="BM49" s="369"/>
      <c r="BN49" s="241">
        <f t="shared" si="178"/>
        <v>0</v>
      </c>
      <c r="BO49" s="241">
        <f t="shared" si="31"/>
        <v>0</v>
      </c>
      <c r="BP49" s="240">
        <f t="shared" ref="BP49:BP50" si="186">$BK49+BN49-BO49</f>
        <v>0</v>
      </c>
      <c r="BQ49" s="1721"/>
      <c r="BR49" s="504"/>
      <c r="BS49" s="1425">
        <f>IF($C49="","",VLOOKUP($C49,'Carga People'!$C$5:$G$309,5,0))</f>
        <v>0</v>
      </c>
      <c r="BT49" s="1423">
        <f>IF($B49="","",VLOOKUP($B49,RESUMO!$A$35:$AO$52,41,0))</f>
        <v>10</v>
      </c>
      <c r="BV49" s="706">
        <f t="shared" ref="BV49:BV50" si="187">SUM(N49:T49)</f>
        <v>0</v>
      </c>
      <c r="BW49" s="706">
        <f t="shared" ref="BW49:BW50" si="188">SUM(X49:AD49)</f>
        <v>0</v>
      </c>
      <c r="BX49" s="706">
        <f t="shared" ref="BX49:BX50" si="189">SUM(AH49:AN49)</f>
        <v>0</v>
      </c>
      <c r="BY49" s="706">
        <f t="shared" ref="BY49:BY50" si="190">SUM(AR49:AX49)</f>
        <v>0</v>
      </c>
      <c r="BZ49" s="706">
        <f t="shared" ref="BZ49:BZ50" si="191">SUM(BB49:BH49)</f>
        <v>0</v>
      </c>
      <c r="CA49" s="706">
        <f t="shared" ref="CA49:CA50" si="192">SUM(BL49:BM49)</f>
        <v>0</v>
      </c>
      <c r="CB49" s="482">
        <f t="shared" ref="CB49:CB50" si="193">SUM(BV49:CA49)-M49</f>
        <v>0</v>
      </c>
    </row>
    <row r="50" spans="1:80" s="31" customFormat="1" ht="19.5" customHeight="1" x14ac:dyDescent="0.3">
      <c r="A50" s="344" t="s">
        <v>171</v>
      </c>
      <c r="B50" s="29" t="s">
        <v>782</v>
      </c>
      <c r="C50" s="30" t="s">
        <v>1231</v>
      </c>
      <c r="D50" s="30" t="s">
        <v>1225</v>
      </c>
      <c r="E50" s="1410"/>
      <c r="F50" s="30" t="s">
        <v>47</v>
      </c>
      <c r="G50" s="72">
        <f>ROUND(IF(ISERROR(VLOOKUP(D50,[1]Anual!$B$88:$ES$190,($U$1)-3,0)),0,VLOOKUP(D50,[1]Anual!$B$88:$ES$190,($U$1)-3,0)),0)</f>
        <v>0</v>
      </c>
      <c r="H50" s="658" t="e">
        <f>IF(B50="","",(VLOOKUP(B50,Família!$A:$B,2,0)))</f>
        <v>#N/A</v>
      </c>
      <c r="I50" s="30">
        <f>ROUND(IF(ISERROR(VLOOKUP(D50,[1]Anual!$B$88:$ES$190,($U$1)+5,0)),0,VLOOKUP(D50,[1]Anual!$B$88:$ES$190,($U$1)+5,0)),0)</f>
        <v>0</v>
      </c>
      <c r="J50" s="744"/>
      <c r="K50" s="30" t="str">
        <f t="shared" si="179"/>
        <v>ok</v>
      </c>
      <c r="L50" s="30">
        <f>ROUND(IF(ISERROR(VLOOKUP(D50,[1]Anual!$G$220:$EX$280,$U$2,0)),0,VLOOKUP(D50,[1]Anual!$G$220:$EX$280,$U$2,0)),0)+J50</f>
        <v>100</v>
      </c>
      <c r="M50" s="366">
        <f t="shared" si="180"/>
        <v>100</v>
      </c>
      <c r="N50" s="368"/>
      <c r="O50" s="369"/>
      <c r="P50" s="369"/>
      <c r="Q50" s="369"/>
      <c r="R50" s="369"/>
      <c r="S50" s="369"/>
      <c r="T50" s="369"/>
      <c r="U50" s="383">
        <f t="shared" si="173"/>
        <v>0</v>
      </c>
      <c r="V50" s="383">
        <f t="shared" si="82"/>
        <v>0</v>
      </c>
      <c r="W50" s="240">
        <f t="shared" si="181"/>
        <v>0</v>
      </c>
      <c r="X50" s="368">
        <v>100</v>
      </c>
      <c r="Y50" s="369"/>
      <c r="Z50" s="369"/>
      <c r="AA50" s="369"/>
      <c r="AB50" s="369"/>
      <c r="AC50" s="369"/>
      <c r="AD50" s="369"/>
      <c r="AE50" s="383">
        <f t="shared" si="174"/>
        <v>100</v>
      </c>
      <c r="AF50" s="383">
        <f t="shared" si="6"/>
        <v>0</v>
      </c>
      <c r="AG50" s="240">
        <f t="shared" si="182"/>
        <v>100</v>
      </c>
      <c r="AH50" s="368"/>
      <c r="AI50" s="369"/>
      <c r="AJ50" s="369"/>
      <c r="AK50" s="369"/>
      <c r="AL50" s="369"/>
      <c r="AM50" s="369"/>
      <c r="AN50" s="369"/>
      <c r="AO50" s="383">
        <f t="shared" si="175"/>
        <v>0</v>
      </c>
      <c r="AP50" s="383">
        <f t="shared" si="8"/>
        <v>0</v>
      </c>
      <c r="AQ50" s="240">
        <f t="shared" si="183"/>
        <v>100</v>
      </c>
      <c r="AR50" s="368"/>
      <c r="AS50" s="369"/>
      <c r="AT50" s="369"/>
      <c r="AU50" s="369"/>
      <c r="AV50" s="369"/>
      <c r="AW50" s="369"/>
      <c r="AX50" s="369"/>
      <c r="AY50" s="383">
        <f t="shared" si="176"/>
        <v>0</v>
      </c>
      <c r="AZ50" s="383">
        <f t="shared" si="10"/>
        <v>0</v>
      </c>
      <c r="BA50" s="240">
        <f t="shared" si="184"/>
        <v>100</v>
      </c>
      <c r="BB50" s="368"/>
      <c r="BC50" s="369"/>
      <c r="BD50" s="369"/>
      <c r="BE50" s="369"/>
      <c r="BF50" s="369"/>
      <c r="BG50" s="369"/>
      <c r="BH50" s="369"/>
      <c r="BI50" s="241">
        <f t="shared" si="177"/>
        <v>0</v>
      </c>
      <c r="BJ50" s="241">
        <f t="shared" si="28"/>
        <v>0</v>
      </c>
      <c r="BK50" s="240">
        <f t="shared" si="185"/>
        <v>100</v>
      </c>
      <c r="BL50" s="369"/>
      <c r="BM50" s="369"/>
      <c r="BN50" s="241">
        <f t="shared" si="178"/>
        <v>0</v>
      </c>
      <c r="BO50" s="241">
        <f t="shared" si="31"/>
        <v>0</v>
      </c>
      <c r="BP50" s="240">
        <f t="shared" si="186"/>
        <v>100</v>
      </c>
      <c r="BQ50" s="1721"/>
      <c r="BR50" s="504"/>
      <c r="BS50" s="1425">
        <f>IF($C50="","",VLOOKUP($C50,'Carga People'!$C$5:$G$309,5,0))</f>
        <v>0</v>
      </c>
      <c r="BT50" s="1423">
        <f>IF($B50="","",VLOOKUP($B50,RESUMO!$A$35:$AO$52,41,0))</f>
        <v>10</v>
      </c>
      <c r="BV50" s="706">
        <f t="shared" si="187"/>
        <v>0</v>
      </c>
      <c r="BW50" s="706">
        <f t="shared" si="188"/>
        <v>100</v>
      </c>
      <c r="BX50" s="706">
        <f t="shared" si="189"/>
        <v>0</v>
      </c>
      <c r="BY50" s="706">
        <f t="shared" si="190"/>
        <v>0</v>
      </c>
      <c r="BZ50" s="706">
        <f t="shared" si="191"/>
        <v>0</v>
      </c>
      <c r="CA50" s="706">
        <f t="shared" si="192"/>
        <v>0</v>
      </c>
      <c r="CB50" s="482">
        <f t="shared" si="193"/>
        <v>0</v>
      </c>
    </row>
    <row r="51" spans="1:80" s="31" customFormat="1" ht="19.5" customHeight="1" x14ac:dyDescent="0.3">
      <c r="A51" s="344" t="s">
        <v>171</v>
      </c>
      <c r="B51" s="29" t="s">
        <v>1228</v>
      </c>
      <c r="C51" s="30" t="s">
        <v>1229</v>
      </c>
      <c r="D51" s="30" t="s">
        <v>1226</v>
      </c>
      <c r="E51" s="1410"/>
      <c r="F51" s="30" t="s">
        <v>47</v>
      </c>
      <c r="G51" s="72">
        <f>ROUND(IF(ISERROR(VLOOKUP(D51,[1]Anual!$B$88:$ES$190,($U$1)-3,0)),0,VLOOKUP(D51,[1]Anual!$B$88:$ES$190,($U$1)-3,0)),0)</f>
        <v>0</v>
      </c>
      <c r="H51" s="658" t="e">
        <f>IF(B51="","",(VLOOKUP(B51,Família!$A:$B,2,0)))</f>
        <v>#N/A</v>
      </c>
      <c r="I51" s="30">
        <f>ROUND(IF(ISERROR(VLOOKUP(D51,[1]Anual!$B$88:$ES$190,($U$1)+5,0)),0,VLOOKUP(D51,[1]Anual!$B$88:$ES$190,($U$1)+5,0)),0)</f>
        <v>0</v>
      </c>
      <c r="J51" s="744"/>
      <c r="K51" s="30" t="str">
        <f t="shared" si="47"/>
        <v>ok</v>
      </c>
      <c r="L51" s="30">
        <f>ROUND(IF(ISERROR(VLOOKUP(D51,[1]Anual!$G$220:$EX$280,$U$2,0)),0,VLOOKUP(D51,[1]Anual!$G$220:$EX$280,$U$2,0)),0)+J51</f>
        <v>0</v>
      </c>
      <c r="M51" s="366">
        <f t="shared" si="145"/>
        <v>0</v>
      </c>
      <c r="N51" s="368"/>
      <c r="O51" s="369"/>
      <c r="P51" s="369"/>
      <c r="Q51" s="369"/>
      <c r="R51" s="369"/>
      <c r="S51" s="369"/>
      <c r="T51" s="369"/>
      <c r="U51" s="383">
        <f t="shared" si="19"/>
        <v>0</v>
      </c>
      <c r="V51" s="383">
        <f t="shared" si="82"/>
        <v>0</v>
      </c>
      <c r="W51" s="240">
        <f t="shared" si="20"/>
        <v>0</v>
      </c>
      <c r="X51" s="368"/>
      <c r="Y51" s="369"/>
      <c r="Z51" s="369"/>
      <c r="AA51" s="369"/>
      <c r="AB51" s="369"/>
      <c r="AC51" s="369"/>
      <c r="AD51" s="369"/>
      <c r="AE51" s="383">
        <f t="shared" si="21"/>
        <v>0</v>
      </c>
      <c r="AF51" s="383">
        <f t="shared" si="6"/>
        <v>0</v>
      </c>
      <c r="AG51" s="240">
        <f t="shared" si="22"/>
        <v>0</v>
      </c>
      <c r="AH51" s="368"/>
      <c r="AI51" s="369"/>
      <c r="AJ51" s="369"/>
      <c r="AK51" s="369"/>
      <c r="AL51" s="369"/>
      <c r="AM51" s="369"/>
      <c r="AN51" s="369"/>
      <c r="AO51" s="383">
        <f t="shared" si="23"/>
        <v>0</v>
      </c>
      <c r="AP51" s="383">
        <f t="shared" si="8"/>
        <v>0</v>
      </c>
      <c r="AQ51" s="240">
        <f t="shared" si="24"/>
        <v>0</v>
      </c>
      <c r="AR51" s="368"/>
      <c r="AS51" s="369"/>
      <c r="AT51" s="369"/>
      <c r="AU51" s="369"/>
      <c r="AV51" s="369"/>
      <c r="AW51" s="369"/>
      <c r="AX51" s="369"/>
      <c r="AY51" s="383">
        <f t="shared" si="25"/>
        <v>0</v>
      </c>
      <c r="AZ51" s="383">
        <f t="shared" si="10"/>
        <v>0</v>
      </c>
      <c r="BA51" s="240">
        <f t="shared" si="26"/>
        <v>0</v>
      </c>
      <c r="BB51" s="368"/>
      <c r="BC51" s="369"/>
      <c r="BD51" s="369"/>
      <c r="BE51" s="369"/>
      <c r="BF51" s="369"/>
      <c r="BG51" s="369"/>
      <c r="BH51" s="369"/>
      <c r="BI51" s="241">
        <f t="shared" si="27"/>
        <v>0</v>
      </c>
      <c r="BJ51" s="241">
        <f t="shared" si="28"/>
        <v>0</v>
      </c>
      <c r="BK51" s="240">
        <f t="shared" si="29"/>
        <v>0</v>
      </c>
      <c r="BL51" s="369"/>
      <c r="BM51" s="369"/>
      <c r="BN51" s="241">
        <f t="shared" si="30"/>
        <v>0</v>
      </c>
      <c r="BO51" s="241">
        <f t="shared" si="31"/>
        <v>0</v>
      </c>
      <c r="BP51" s="240">
        <f t="shared" si="32"/>
        <v>0</v>
      </c>
      <c r="BQ51" s="1721"/>
      <c r="BR51" s="504"/>
      <c r="BS51" s="1425">
        <f>IF($C51="","",VLOOKUP($C51,'Carga People'!$C$5:$G$309,5,0))</f>
        <v>0</v>
      </c>
      <c r="BT51" s="1423">
        <f>IF($B51="","",VLOOKUP($B51,RESUMO!$A$35:$AO$52,41,0))</f>
        <v>10</v>
      </c>
      <c r="BV51" s="706">
        <f t="shared" si="33"/>
        <v>0</v>
      </c>
      <c r="BW51" s="706">
        <f t="shared" si="34"/>
        <v>0</v>
      </c>
      <c r="BX51" s="706">
        <f t="shared" si="35"/>
        <v>0</v>
      </c>
      <c r="BY51" s="706">
        <f t="shared" si="36"/>
        <v>0</v>
      </c>
      <c r="BZ51" s="706">
        <f t="shared" si="37"/>
        <v>0</v>
      </c>
      <c r="CA51" s="706">
        <f t="shared" si="38"/>
        <v>0</v>
      </c>
      <c r="CB51" s="482">
        <f t="shared" si="39"/>
        <v>0</v>
      </c>
    </row>
    <row r="52" spans="1:80" s="31" customFormat="1" ht="19.5" customHeight="1" x14ac:dyDescent="0.3">
      <c r="A52" s="344" t="s">
        <v>171</v>
      </c>
      <c r="B52" s="29" t="s">
        <v>781</v>
      </c>
      <c r="C52" s="30" t="s">
        <v>1003</v>
      </c>
      <c r="D52" s="30" t="s">
        <v>779</v>
      </c>
      <c r="E52" s="1410" t="s">
        <v>929</v>
      </c>
      <c r="F52" s="30" t="s">
        <v>47</v>
      </c>
      <c r="G52" s="72">
        <f>ROUND(IF(ISERROR(VLOOKUP(D52,[1]Anual!$B$88:$ES$190,($U$1)-3,0)),0,VLOOKUP(D52,[1]Anual!$B$88:$ES$190,($U$1)-3,0)),0)</f>
        <v>0</v>
      </c>
      <c r="H52" s="658" t="e">
        <f>IF(B52="","",(VLOOKUP(B52,Família!$A:$B,2,0)))</f>
        <v>#N/A</v>
      </c>
      <c r="I52" s="30">
        <f>ROUND(IF(ISERROR(VLOOKUP(D52,[1]Anual!$B$88:$ES$190,($U$1)+5,0)),0,VLOOKUP(D52,[1]Anual!$B$88:$ES$190,($U$1)+5,0)),0)</f>
        <v>0</v>
      </c>
      <c r="J52" s="831"/>
      <c r="K52" s="30" t="str">
        <f t="shared" ref="K52:K53" si="194">IF(L52=M52,"ok",M52-L52)</f>
        <v>ok</v>
      </c>
      <c r="L52" s="30">
        <f>ROUND(IF(ISERROR(VLOOKUP(D52,[1]Anual!$G$220:$EX$280,$U$2,0)),0,VLOOKUP(D52,[1]Anual!$G$220:$EX$280,$U$2,0)),0)+J52</f>
        <v>14</v>
      </c>
      <c r="M52" s="366">
        <f t="shared" ref="M52:M53" si="195">SUM(U52,AE52,AO52,AY52,BI52,BN52)</f>
        <v>14</v>
      </c>
      <c r="N52" s="368"/>
      <c r="O52" s="369"/>
      <c r="P52" s="369"/>
      <c r="Q52" s="369"/>
      <c r="R52" s="369"/>
      <c r="S52" s="369"/>
      <c r="T52" s="369"/>
      <c r="U52" s="383">
        <f t="shared" si="19"/>
        <v>0</v>
      </c>
      <c r="V52" s="383">
        <f t="shared" si="82"/>
        <v>0</v>
      </c>
      <c r="W52" s="240">
        <f t="shared" ref="W52:W53" si="196">$G52+U52-V52</f>
        <v>0</v>
      </c>
      <c r="X52" s="368"/>
      <c r="Y52" s="369">
        <v>14</v>
      </c>
      <c r="Z52" s="369"/>
      <c r="AA52" s="369"/>
      <c r="AB52" s="369"/>
      <c r="AC52" s="369"/>
      <c r="AD52" s="369"/>
      <c r="AE52" s="383">
        <f t="shared" si="21"/>
        <v>14</v>
      </c>
      <c r="AF52" s="383">
        <f t="shared" si="6"/>
        <v>0</v>
      </c>
      <c r="AG52" s="240">
        <f t="shared" ref="AG52:AG53" si="197">$W52+AE52-AF52</f>
        <v>14</v>
      </c>
      <c r="AH52" s="368"/>
      <c r="AI52" s="369"/>
      <c r="AJ52" s="369"/>
      <c r="AK52" s="369"/>
      <c r="AL52" s="369"/>
      <c r="AM52" s="369"/>
      <c r="AN52" s="369"/>
      <c r="AO52" s="383">
        <f t="shared" si="23"/>
        <v>0</v>
      </c>
      <c r="AP52" s="383">
        <f t="shared" si="8"/>
        <v>0</v>
      </c>
      <c r="AQ52" s="240">
        <f t="shared" ref="AQ52:AQ53" si="198">$AG52+AO52-AP52</f>
        <v>14</v>
      </c>
      <c r="AR52" s="368"/>
      <c r="AS52" s="369"/>
      <c r="AT52" s="369"/>
      <c r="AU52" s="369"/>
      <c r="AV52" s="369"/>
      <c r="AW52" s="369"/>
      <c r="AX52" s="369"/>
      <c r="AY52" s="383">
        <f t="shared" si="25"/>
        <v>0</v>
      </c>
      <c r="AZ52" s="383">
        <f t="shared" si="10"/>
        <v>0</v>
      </c>
      <c r="BA52" s="240">
        <f t="shared" ref="BA52:BA53" si="199">$AQ52+AY52-AZ52</f>
        <v>14</v>
      </c>
      <c r="BB52" s="368"/>
      <c r="BC52" s="369"/>
      <c r="BD52" s="369"/>
      <c r="BE52" s="369"/>
      <c r="BF52" s="369"/>
      <c r="BG52" s="369"/>
      <c r="BH52" s="369"/>
      <c r="BI52" s="241">
        <f t="shared" si="27"/>
        <v>0</v>
      </c>
      <c r="BJ52" s="241">
        <f t="shared" si="28"/>
        <v>0</v>
      </c>
      <c r="BK52" s="240">
        <f t="shared" ref="BK52:BK53" si="200">$BA52+BI52-BJ52</f>
        <v>14</v>
      </c>
      <c r="BL52" s="369"/>
      <c r="BM52" s="369"/>
      <c r="BN52" s="241">
        <f t="shared" si="30"/>
        <v>0</v>
      </c>
      <c r="BO52" s="241">
        <f t="shared" si="31"/>
        <v>0</v>
      </c>
      <c r="BP52" s="240">
        <f t="shared" ref="BP52:BP53" si="201">$BK52+BN52-BO52</f>
        <v>14</v>
      </c>
      <c r="BQ52" s="1722"/>
      <c r="BR52" s="504"/>
      <c r="BS52" s="1425">
        <f>IF($C52="","",VLOOKUP($C52,'Carga People'!$C$5:$G$309,5,0))</f>
        <v>0</v>
      </c>
      <c r="BT52" s="1423">
        <f>IF($B52="","",VLOOKUP($B52,RESUMO!$A$35:$AO$52,41,0))</f>
        <v>9</v>
      </c>
      <c r="BV52" s="706">
        <f t="shared" ref="BV52:BV53" si="202">SUM(N52:T52)</f>
        <v>0</v>
      </c>
      <c r="BW52" s="706">
        <f t="shared" ref="BW52:BW53" si="203">SUM(X52:AD52)</f>
        <v>14</v>
      </c>
      <c r="BX52" s="706">
        <f t="shared" ref="BX52:BX53" si="204">SUM(AH52:AN52)</f>
        <v>0</v>
      </c>
      <c r="BY52" s="706">
        <f t="shared" ref="BY52:BY53" si="205">SUM(AR52:AX52)</f>
        <v>0</v>
      </c>
      <c r="BZ52" s="706">
        <f t="shared" ref="BZ52:BZ53" si="206">SUM(BB52:BH52)</f>
        <v>0</v>
      </c>
      <c r="CA52" s="706">
        <f t="shared" ref="CA52:CA53" si="207">SUM(BL52:BM52)</f>
        <v>0</v>
      </c>
      <c r="CB52" s="482">
        <f t="shared" ref="CB52:CB53" si="208">SUM(BV52:CA52)-M52</f>
        <v>0</v>
      </c>
    </row>
    <row r="53" spans="1:80" s="31" customFormat="1" ht="19.5" customHeight="1" x14ac:dyDescent="0.3">
      <c r="A53" s="344" t="s">
        <v>171</v>
      </c>
      <c r="B53" s="29" t="s">
        <v>782</v>
      </c>
      <c r="C53" s="30" t="s">
        <v>1004</v>
      </c>
      <c r="D53" s="30" t="s">
        <v>780</v>
      </c>
      <c r="E53" s="1410" t="s">
        <v>930</v>
      </c>
      <c r="F53" s="30" t="s">
        <v>47</v>
      </c>
      <c r="G53" s="72">
        <f>ROUND(IF(ISERROR(VLOOKUP(D53,[1]Anual!$B$88:$ES$190,($U$1)-3,0)),0,VLOOKUP(D53,[1]Anual!$B$88:$ES$190,($U$1)-3,0)),0)</f>
        <v>0</v>
      </c>
      <c r="H53" s="658" t="e">
        <f>IF(B53="","",(VLOOKUP(B53,Família!$A:$B,2,0)))</f>
        <v>#N/A</v>
      </c>
      <c r="I53" s="30">
        <f>ROUND(IF(ISERROR(VLOOKUP(D53,[1]Anual!$B$88:$ES$190,($U$1)+5,0)),0,VLOOKUP(D53,[1]Anual!$B$88:$ES$190,($U$1)+5,0)),0)</f>
        <v>0</v>
      </c>
      <c r="J53" s="744"/>
      <c r="K53" s="30" t="str">
        <f t="shared" si="194"/>
        <v>ok</v>
      </c>
      <c r="L53" s="30">
        <f>ROUND(IF(ISERROR(VLOOKUP(D53,[1]Anual!$G$220:$EX$280,$U$2,0)),0,VLOOKUP(D53,[1]Anual!$G$220:$EX$280,$U$2,0)),0)+J53</f>
        <v>0</v>
      </c>
      <c r="M53" s="366">
        <f t="shared" si="195"/>
        <v>0</v>
      </c>
      <c r="N53" s="368"/>
      <c r="O53" s="369"/>
      <c r="P53" s="369"/>
      <c r="Q53" s="369"/>
      <c r="R53" s="369"/>
      <c r="S53" s="369"/>
      <c r="T53" s="369"/>
      <c r="U53" s="383">
        <f t="shared" ref="U53" si="209">SUM(N53:T53)</f>
        <v>0</v>
      </c>
      <c r="V53" s="383">
        <f t="shared" si="82"/>
        <v>0</v>
      </c>
      <c r="W53" s="240">
        <f t="shared" si="196"/>
        <v>0</v>
      </c>
      <c r="X53" s="368"/>
      <c r="Y53" s="655"/>
      <c r="Z53" s="369"/>
      <c r="AA53" s="369"/>
      <c r="AB53" s="369"/>
      <c r="AC53" s="369"/>
      <c r="AD53" s="369"/>
      <c r="AE53" s="383">
        <f t="shared" ref="AE53" si="210">SUM(X53:AD53)</f>
        <v>0</v>
      </c>
      <c r="AF53" s="383">
        <f t="shared" si="6"/>
        <v>0</v>
      </c>
      <c r="AG53" s="240">
        <f t="shared" si="197"/>
        <v>0</v>
      </c>
      <c r="AH53" s="368"/>
      <c r="AI53" s="369"/>
      <c r="AJ53" s="369"/>
      <c r="AK53" s="655"/>
      <c r="AL53" s="369"/>
      <c r="AM53" s="369"/>
      <c r="AN53" s="369"/>
      <c r="AO53" s="383">
        <f t="shared" ref="AO53" si="211">SUM(AH53:AN53)</f>
        <v>0</v>
      </c>
      <c r="AP53" s="383">
        <f t="shared" si="8"/>
        <v>0</v>
      </c>
      <c r="AQ53" s="240">
        <f t="shared" si="198"/>
        <v>0</v>
      </c>
      <c r="AR53" s="368"/>
      <c r="AS53" s="369"/>
      <c r="AT53" s="369"/>
      <c r="AU53" s="369"/>
      <c r="AV53" s="369"/>
      <c r="AW53" s="369"/>
      <c r="AX53" s="369"/>
      <c r="AY53" s="383">
        <f t="shared" ref="AY53" si="212">SUM(AR53:AX53)</f>
        <v>0</v>
      </c>
      <c r="AZ53" s="383">
        <f t="shared" si="10"/>
        <v>0</v>
      </c>
      <c r="BA53" s="240">
        <f t="shared" si="199"/>
        <v>0</v>
      </c>
      <c r="BB53" s="368"/>
      <c r="BC53" s="369"/>
      <c r="BD53" s="369"/>
      <c r="BE53" s="369"/>
      <c r="BF53" s="369"/>
      <c r="BG53" s="369"/>
      <c r="BH53" s="369"/>
      <c r="BI53" s="241">
        <f t="shared" ref="BI53" si="213">SUM(BB53:BH53)</f>
        <v>0</v>
      </c>
      <c r="BJ53" s="241">
        <f t="shared" si="28"/>
        <v>0</v>
      </c>
      <c r="BK53" s="240">
        <f t="shared" si="200"/>
        <v>0</v>
      </c>
      <c r="BL53" s="369"/>
      <c r="BM53" s="369"/>
      <c r="BN53" s="241">
        <f t="shared" ref="BN53" si="214">SUM(BL53:BM53)</f>
        <v>0</v>
      </c>
      <c r="BO53" s="241">
        <f t="shared" si="31"/>
        <v>0</v>
      </c>
      <c r="BP53" s="240">
        <f t="shared" si="201"/>
        <v>0</v>
      </c>
      <c r="BQ53" s="1722"/>
      <c r="BR53" s="504"/>
      <c r="BS53" s="1425">
        <f>IF($C53="","",VLOOKUP($C53,'Carga People'!$C$5:$G$309,5,0))</f>
        <v>0</v>
      </c>
      <c r="BT53" s="1423">
        <f>IF($B53="","",VLOOKUP($B53,RESUMO!$A$35:$AO$52,41,0))</f>
        <v>10</v>
      </c>
      <c r="BV53" s="706">
        <f t="shared" si="202"/>
        <v>0</v>
      </c>
      <c r="BW53" s="706">
        <f t="shared" si="203"/>
        <v>0</v>
      </c>
      <c r="BX53" s="706">
        <f t="shared" si="204"/>
        <v>0</v>
      </c>
      <c r="BY53" s="706">
        <f t="shared" si="205"/>
        <v>0</v>
      </c>
      <c r="BZ53" s="706">
        <f t="shared" si="206"/>
        <v>0</v>
      </c>
      <c r="CA53" s="706">
        <f t="shared" si="207"/>
        <v>0</v>
      </c>
      <c r="CB53" s="482">
        <f t="shared" si="208"/>
        <v>0</v>
      </c>
    </row>
    <row r="54" spans="1:80" s="31" customFormat="1" ht="19.5" customHeight="1" thickBot="1" x14ac:dyDescent="0.35">
      <c r="A54" s="466" t="s">
        <v>47</v>
      </c>
      <c r="B54" s="32" t="s">
        <v>617</v>
      </c>
      <c r="C54" s="33" t="s">
        <v>640</v>
      </c>
      <c r="D54" s="33" t="s">
        <v>643</v>
      </c>
      <c r="E54" s="1413" t="s">
        <v>931</v>
      </c>
      <c r="F54" s="33" t="s">
        <v>47</v>
      </c>
      <c r="G54" s="73">
        <f>ROUND(IF(ISERROR(VLOOKUP(D54,[1]Anual!$B$88:$ES$190,($U$1)-3,0)),0,VLOOKUP(D54,[1]Anual!$B$88:$ES$190,($U$1)-3,0)),0)</f>
        <v>0</v>
      </c>
      <c r="H54" s="659" t="e">
        <f>IF(B54="","",(VLOOKUP(B54,Família!$A:$B,2,0)))</f>
        <v>#N/A</v>
      </c>
      <c r="I54" s="33">
        <f>ROUND(IF(ISERROR(VLOOKUP(D54,[1]Anual!$B$88:$ES$190,($U$1)+5,0)),0,VLOOKUP(D54,[1]Anual!$B$88:$ES$190,($U$1)+5,0)),0)</f>
        <v>0</v>
      </c>
      <c r="J54" s="745"/>
      <c r="K54" s="33" t="str">
        <f t="shared" si="47"/>
        <v>ok</v>
      </c>
      <c r="L54" s="33">
        <f>ROUND(IF(ISERROR(VLOOKUP(D54,[1]Anual!$G$220:$EX$280,$U$2,0)),0,VLOOKUP(D54,[1]Anual!$G$220:$EX$280,$U$2,0)),0)+J54</f>
        <v>0</v>
      </c>
      <c r="M54" s="194">
        <f t="shared" si="18"/>
        <v>0</v>
      </c>
      <c r="N54" s="370"/>
      <c r="O54" s="371"/>
      <c r="P54" s="371"/>
      <c r="Q54" s="371"/>
      <c r="R54" s="371"/>
      <c r="S54" s="371"/>
      <c r="T54" s="371"/>
      <c r="U54" s="384">
        <f t="shared" si="19"/>
        <v>0</v>
      </c>
      <c r="V54" s="384">
        <f t="shared" si="82"/>
        <v>0</v>
      </c>
      <c r="W54" s="240">
        <f t="shared" si="20"/>
        <v>0</v>
      </c>
      <c r="X54" s="370"/>
      <c r="Y54" s="1248"/>
      <c r="Z54" s="371"/>
      <c r="AA54" s="371"/>
      <c r="AB54" s="371"/>
      <c r="AC54" s="371"/>
      <c r="AD54" s="371"/>
      <c r="AE54" s="384">
        <f t="shared" si="21"/>
        <v>0</v>
      </c>
      <c r="AF54" s="384">
        <f t="shared" si="6"/>
        <v>0</v>
      </c>
      <c r="AG54" s="240">
        <f t="shared" si="22"/>
        <v>0</v>
      </c>
      <c r="AH54" s="370"/>
      <c r="AI54" s="371"/>
      <c r="AJ54" s="371"/>
      <c r="AK54" s="1248"/>
      <c r="AL54" s="371"/>
      <c r="AM54" s="371"/>
      <c r="AN54" s="371"/>
      <c r="AO54" s="384">
        <f t="shared" si="23"/>
        <v>0</v>
      </c>
      <c r="AP54" s="384">
        <f t="shared" si="8"/>
        <v>0</v>
      </c>
      <c r="AQ54" s="240">
        <f t="shared" si="24"/>
        <v>0</v>
      </c>
      <c r="AR54" s="370"/>
      <c r="AS54" s="371"/>
      <c r="AT54" s="371"/>
      <c r="AU54" s="371"/>
      <c r="AV54" s="371"/>
      <c r="AW54" s="371"/>
      <c r="AX54" s="371"/>
      <c r="AY54" s="384">
        <f t="shared" si="25"/>
        <v>0</v>
      </c>
      <c r="AZ54" s="384">
        <f t="shared" si="10"/>
        <v>0</v>
      </c>
      <c r="BA54" s="240">
        <f t="shared" si="26"/>
        <v>0</v>
      </c>
      <c r="BB54" s="370"/>
      <c r="BC54" s="371"/>
      <c r="BD54" s="371"/>
      <c r="BE54" s="371"/>
      <c r="BF54" s="371"/>
      <c r="BG54" s="371"/>
      <c r="BH54" s="371"/>
      <c r="BI54" s="242">
        <f t="shared" si="27"/>
        <v>0</v>
      </c>
      <c r="BJ54" s="242">
        <f t="shared" si="28"/>
        <v>0</v>
      </c>
      <c r="BK54" s="240">
        <f t="shared" si="29"/>
        <v>0</v>
      </c>
      <c r="BL54" s="371"/>
      <c r="BM54" s="371"/>
      <c r="BN54" s="242">
        <f t="shared" si="30"/>
        <v>0</v>
      </c>
      <c r="BO54" s="242">
        <f t="shared" si="31"/>
        <v>0</v>
      </c>
      <c r="BP54" s="240">
        <f t="shared" si="32"/>
        <v>0</v>
      </c>
      <c r="BQ54" s="1723"/>
      <c r="BR54" s="504"/>
      <c r="BS54" s="1425">
        <f>IF($C54="","",VLOOKUP($C54,'Carga People'!$C$5:$G$309,5,0))</f>
        <v>0</v>
      </c>
      <c r="BT54" s="1423">
        <f>IF($B54="","",VLOOKUP($B54,RESUMO!$A$35:$AO$52,41,0))</f>
        <v>10</v>
      </c>
      <c r="BV54" s="706">
        <f t="shared" si="33"/>
        <v>0</v>
      </c>
      <c r="BW54" s="706">
        <f t="shared" si="34"/>
        <v>0</v>
      </c>
      <c r="BX54" s="706">
        <f t="shared" si="35"/>
        <v>0</v>
      </c>
      <c r="BY54" s="706">
        <f t="shared" si="36"/>
        <v>0</v>
      </c>
      <c r="BZ54" s="706">
        <f t="shared" si="37"/>
        <v>0</v>
      </c>
      <c r="CA54" s="706">
        <f t="shared" si="38"/>
        <v>0</v>
      </c>
      <c r="CB54" s="482">
        <f t="shared" si="39"/>
        <v>0</v>
      </c>
    </row>
    <row r="55" spans="1:80" ht="18.75" customHeight="1" x14ac:dyDescent="0.3">
      <c r="A55" s="1606"/>
      <c r="B55" s="1607" t="s">
        <v>34</v>
      </c>
      <c r="C55" s="203"/>
      <c r="D55" s="186"/>
      <c r="E55" s="186"/>
      <c r="F55" s="186"/>
      <c r="G55" s="185"/>
      <c r="H55" s="186"/>
      <c r="I55" s="186"/>
      <c r="J55" s="186"/>
      <c r="K55" s="186"/>
      <c r="L55" s="204">
        <v>1</v>
      </c>
      <c r="M55" s="205">
        <v>1</v>
      </c>
      <c r="N55" s="186"/>
      <c r="O55" s="186"/>
      <c r="P55" s="186"/>
      <c r="Q55" s="186"/>
      <c r="R55" s="205">
        <v>1</v>
      </c>
      <c r="S55" s="205">
        <v>1</v>
      </c>
      <c r="T55" s="205">
        <v>1</v>
      </c>
      <c r="U55" s="205">
        <v>1</v>
      </c>
      <c r="V55" s="205">
        <v>1</v>
      </c>
      <c r="W55" s="205">
        <v>1</v>
      </c>
      <c r="X55" s="205">
        <v>1</v>
      </c>
      <c r="Y55" s="205">
        <v>1</v>
      </c>
      <c r="Z55" s="205">
        <v>1</v>
      </c>
      <c r="AA55" s="205">
        <v>1</v>
      </c>
      <c r="AB55" s="205">
        <v>1</v>
      </c>
      <c r="AC55" s="205">
        <v>1</v>
      </c>
      <c r="AD55" s="205">
        <v>1</v>
      </c>
      <c r="AE55" s="205">
        <v>1</v>
      </c>
      <c r="AF55" s="205">
        <v>1</v>
      </c>
      <c r="AG55" s="205">
        <v>1</v>
      </c>
      <c r="AH55" s="205">
        <v>1</v>
      </c>
      <c r="AI55" s="205">
        <v>1</v>
      </c>
      <c r="AJ55" s="205">
        <v>1</v>
      </c>
      <c r="AK55" s="205">
        <v>1</v>
      </c>
      <c r="AL55" s="205">
        <v>1</v>
      </c>
      <c r="AM55" s="205">
        <v>1</v>
      </c>
      <c r="AN55" s="205">
        <v>1</v>
      </c>
      <c r="AO55" s="185"/>
      <c r="AP55" s="185"/>
      <c r="AQ55" s="267"/>
      <c r="AR55" s="911"/>
      <c r="AS55" s="911"/>
      <c r="AT55" s="911"/>
      <c r="AU55" s="911"/>
      <c r="AV55" s="911"/>
      <c r="AW55" s="911"/>
      <c r="AX55" s="911"/>
      <c r="AY55" s="185"/>
      <c r="AZ55" s="185"/>
      <c r="BA55" s="267"/>
      <c r="BB55" s="911"/>
      <c r="BC55" s="911"/>
      <c r="BD55" s="911"/>
      <c r="BE55" s="911"/>
      <c r="BF55" s="911"/>
      <c r="BG55" s="911"/>
      <c r="BH55" s="911"/>
      <c r="BI55" s="185"/>
      <c r="BJ55" s="185"/>
      <c r="BK55" s="267"/>
      <c r="BL55" s="186"/>
      <c r="BM55" s="186"/>
      <c r="BN55" s="185"/>
      <c r="BO55" s="185"/>
      <c r="BP55" s="267"/>
      <c r="BQ55" s="207"/>
      <c r="BR55" s="504"/>
      <c r="BS55" s="11" t="str">
        <f>IF($C55="","",VLOOKUP($C55,'Carga People'!$C$5:$G$313,5,0))</f>
        <v/>
      </c>
      <c r="BT55" s="11"/>
      <c r="BV55" s="707"/>
      <c r="BW55" s="707"/>
      <c r="BX55" s="707"/>
      <c r="BY55" s="707"/>
      <c r="BZ55" s="707"/>
      <c r="CA55" s="707"/>
      <c r="CB55" s="482"/>
    </row>
    <row r="56" spans="1:80" ht="18.75" customHeight="1" outlineLevel="1" x14ac:dyDescent="0.3">
      <c r="A56" s="1608"/>
      <c r="B56" s="1609"/>
      <c r="C56" s="1610"/>
      <c r="D56" s="43"/>
      <c r="E56" s="43"/>
      <c r="F56" s="43"/>
      <c r="G56" s="77"/>
      <c r="H56" s="43"/>
      <c r="I56" s="43"/>
      <c r="J56" s="43"/>
      <c r="K56" s="1644"/>
      <c r="L56" s="1580" t="s">
        <v>1254</v>
      </c>
      <c r="M56" s="1581"/>
      <c r="N56" s="1582"/>
      <c r="O56" s="1582"/>
      <c r="P56" s="1582"/>
      <c r="Q56" s="1582"/>
      <c r="R56" s="1582">
        <v>1</v>
      </c>
      <c r="S56" s="1582"/>
      <c r="T56" s="1582"/>
      <c r="U56" s="1583"/>
      <c r="V56" s="1583"/>
      <c r="W56" s="1583"/>
      <c r="X56" s="1582">
        <v>1</v>
      </c>
      <c r="Y56" s="1582">
        <v>1</v>
      </c>
      <c r="Z56" s="1582">
        <v>1</v>
      </c>
      <c r="AA56" s="1582">
        <v>1</v>
      </c>
      <c r="AB56" s="1582">
        <v>1</v>
      </c>
      <c r="AC56" s="1582"/>
      <c r="AD56" s="1582"/>
      <c r="AE56" s="1584"/>
      <c r="AF56" s="1584"/>
      <c r="AG56" s="1584"/>
      <c r="AH56" s="1582">
        <v>1</v>
      </c>
      <c r="AI56" s="1582">
        <v>1</v>
      </c>
      <c r="AJ56" s="1582">
        <v>1</v>
      </c>
      <c r="AK56" s="1582">
        <v>1</v>
      </c>
      <c r="AL56" s="1582">
        <v>1</v>
      </c>
      <c r="AM56" s="1582"/>
      <c r="AN56" s="1582"/>
      <c r="AO56" s="1583"/>
      <c r="AP56" s="1583"/>
      <c r="AQ56" s="1583"/>
      <c r="AR56" s="1582">
        <v>1</v>
      </c>
      <c r="AS56" s="1582">
        <v>1</v>
      </c>
      <c r="AT56" s="1582">
        <v>1</v>
      </c>
      <c r="AU56" s="1582">
        <v>1</v>
      </c>
      <c r="AV56" s="1582">
        <v>1</v>
      </c>
      <c r="AW56" s="1582"/>
      <c r="AX56" s="1582"/>
      <c r="AY56" s="1583"/>
      <c r="AZ56" s="1583"/>
      <c r="BA56" s="1583"/>
      <c r="BB56" s="1582"/>
      <c r="BC56" s="1582"/>
      <c r="BD56" s="1582"/>
      <c r="BE56" s="1582"/>
      <c r="BF56" s="1582"/>
      <c r="BG56" s="1582"/>
      <c r="BH56" s="1582"/>
      <c r="BI56" s="1583"/>
      <c r="BJ56" s="1583"/>
      <c r="BK56" s="1583"/>
      <c r="BL56" s="1582"/>
      <c r="BM56" s="1582"/>
      <c r="BN56" s="1583"/>
      <c r="BO56" s="1583"/>
      <c r="BP56" s="1585"/>
      <c r="BQ56" s="36"/>
      <c r="BR56" s="504"/>
      <c r="BS56" s="11"/>
      <c r="BT56" s="11"/>
      <c r="BV56" s="708"/>
      <c r="BW56" s="708"/>
      <c r="BX56" s="708"/>
      <c r="BY56" s="708"/>
      <c r="BZ56" s="708"/>
      <c r="CA56" s="708"/>
      <c r="CB56" s="482"/>
    </row>
    <row r="57" spans="1:80" ht="18.75" customHeight="1" outlineLevel="1" x14ac:dyDescent="0.3">
      <c r="A57" s="451"/>
      <c r="B57" s="1599"/>
      <c r="C57" s="7"/>
      <c r="D57" s="35"/>
      <c r="E57" s="35"/>
      <c r="F57" s="35"/>
      <c r="G57" s="67"/>
      <c r="H57" s="35"/>
      <c r="I57" s="35"/>
      <c r="J57" s="35"/>
      <c r="K57" s="1253"/>
      <c r="L57" s="1611" t="s">
        <v>1255</v>
      </c>
      <c r="M57" s="1612"/>
      <c r="N57" s="1613"/>
      <c r="O57" s="1613"/>
      <c r="P57" s="1613"/>
      <c r="Q57" s="1613"/>
      <c r="R57" s="1613">
        <v>0.8</v>
      </c>
      <c r="S57" s="1613"/>
      <c r="T57" s="1613"/>
      <c r="U57" s="1613"/>
      <c r="V57" s="1613"/>
      <c r="W57" s="1613"/>
      <c r="X57" s="1613">
        <v>0.8</v>
      </c>
      <c r="Y57" s="1613">
        <v>0.8</v>
      </c>
      <c r="Z57" s="1613">
        <v>0.8</v>
      </c>
      <c r="AA57" s="1613">
        <v>0.8</v>
      </c>
      <c r="AB57" s="1613">
        <v>0.8</v>
      </c>
      <c r="AC57" s="1613"/>
      <c r="AD57" s="1613"/>
      <c r="AE57" s="1613"/>
      <c r="AF57" s="1613"/>
      <c r="AG57" s="1613"/>
      <c r="AH57" s="1613">
        <v>0.8</v>
      </c>
      <c r="AI57" s="1613">
        <v>0.8</v>
      </c>
      <c r="AJ57" s="1613">
        <v>0.8</v>
      </c>
      <c r="AK57" s="1613">
        <v>0.8</v>
      </c>
      <c r="AL57" s="1613">
        <v>0.8</v>
      </c>
      <c r="AM57" s="1613"/>
      <c r="AN57" s="1613"/>
      <c r="AO57" s="1613"/>
      <c r="AP57" s="1613"/>
      <c r="AQ57" s="1613"/>
      <c r="AR57" s="1613">
        <v>0.8</v>
      </c>
      <c r="AS57" s="1613">
        <v>0.8</v>
      </c>
      <c r="AT57" s="1613">
        <v>0.8</v>
      </c>
      <c r="AU57" s="1613">
        <v>0.8</v>
      </c>
      <c r="AV57" s="1613">
        <v>0.8</v>
      </c>
      <c r="AW57" s="1613"/>
      <c r="AX57" s="1613"/>
      <c r="AY57" s="1613"/>
      <c r="AZ57" s="1613"/>
      <c r="BA57" s="1613"/>
      <c r="BB57" s="1613"/>
      <c r="BC57" s="1613"/>
      <c r="BD57" s="1613"/>
      <c r="BE57" s="1613"/>
      <c r="BF57" s="1613"/>
      <c r="BG57" s="1613"/>
      <c r="BH57" s="1613"/>
      <c r="BI57" s="1613"/>
      <c r="BJ57" s="1613"/>
      <c r="BK57" s="1613"/>
      <c r="BL57" s="1613"/>
      <c r="BM57" s="1613"/>
      <c r="BN57" s="1613"/>
      <c r="BO57" s="1613"/>
      <c r="BP57" s="1614"/>
      <c r="BQ57" s="36"/>
      <c r="BR57" s="504"/>
      <c r="BS57" s="11"/>
      <c r="BT57" s="11"/>
      <c r="BV57" s="708"/>
      <c r="BW57" s="708"/>
      <c r="BX57" s="708"/>
      <c r="BY57" s="708"/>
      <c r="BZ57" s="708"/>
      <c r="CA57" s="708"/>
      <c r="CB57" s="482"/>
    </row>
    <row r="58" spans="1:80" s="27" customFormat="1" ht="18.75" customHeight="1" x14ac:dyDescent="0.3">
      <c r="A58" s="51"/>
      <c r="B58" s="450"/>
      <c r="C58" s="440" t="s">
        <v>132</v>
      </c>
      <c r="D58" s="351"/>
      <c r="E58" s="351"/>
      <c r="F58" s="352">
        <v>8.9600000000000009</v>
      </c>
      <c r="G58" s="351"/>
      <c r="H58" s="351"/>
      <c r="I58" s="351"/>
      <c r="J58" s="351"/>
      <c r="K58" s="353"/>
      <c r="L58" s="354" t="s">
        <v>1256</v>
      </c>
      <c r="M58" s="355">
        <f>SUM(N58:BP58)</f>
        <v>143.36000000000007</v>
      </c>
      <c r="N58" s="372"/>
      <c r="O58" s="372"/>
      <c r="P58" s="372"/>
      <c r="Q58" s="372"/>
      <c r="R58" s="372">
        <f>8.96*R56</f>
        <v>8.9600000000000009</v>
      </c>
      <c r="S58" s="372"/>
      <c r="T58" s="372"/>
      <c r="U58" s="372"/>
      <c r="V58" s="372"/>
      <c r="W58" s="372"/>
      <c r="X58" s="372">
        <f t="shared" ref="X58:AA58" si="215">8.96</f>
        <v>8.9600000000000009</v>
      </c>
      <c r="Y58" s="372">
        <f t="shared" si="215"/>
        <v>8.9600000000000009</v>
      </c>
      <c r="Z58" s="372">
        <f t="shared" si="215"/>
        <v>8.9600000000000009</v>
      </c>
      <c r="AA58" s="372">
        <f t="shared" si="215"/>
        <v>8.9600000000000009</v>
      </c>
      <c r="AB58" s="372">
        <f t="shared" ref="AB58" si="216">8.96</f>
        <v>8.9600000000000009</v>
      </c>
      <c r="AC58" s="372"/>
      <c r="AD58" s="372"/>
      <c r="AE58" s="372"/>
      <c r="AF58" s="372"/>
      <c r="AG58" s="372"/>
      <c r="AH58" s="372">
        <f t="shared" ref="AH58:AL58" si="217">8.96</f>
        <v>8.9600000000000009</v>
      </c>
      <c r="AI58" s="372">
        <f t="shared" si="217"/>
        <v>8.9600000000000009</v>
      </c>
      <c r="AJ58" s="372">
        <f t="shared" si="217"/>
        <v>8.9600000000000009</v>
      </c>
      <c r="AK58" s="372">
        <f t="shared" si="217"/>
        <v>8.9600000000000009</v>
      </c>
      <c r="AL58" s="372">
        <f t="shared" si="217"/>
        <v>8.9600000000000009</v>
      </c>
      <c r="AM58" s="372"/>
      <c r="AN58" s="372"/>
      <c r="AO58" s="372"/>
      <c r="AP58" s="372"/>
      <c r="AQ58" s="372"/>
      <c r="AR58" s="372">
        <f t="shared" ref="AR58:AV58" si="218">8.96</f>
        <v>8.9600000000000009</v>
      </c>
      <c r="AS58" s="372">
        <f t="shared" si="218"/>
        <v>8.9600000000000009</v>
      </c>
      <c r="AT58" s="372">
        <f t="shared" si="218"/>
        <v>8.9600000000000009</v>
      </c>
      <c r="AU58" s="372">
        <f t="shared" si="218"/>
        <v>8.9600000000000009</v>
      </c>
      <c r="AV58" s="372">
        <f t="shared" si="218"/>
        <v>8.9600000000000009</v>
      </c>
      <c r="AW58" s="372"/>
      <c r="AX58" s="372"/>
      <c r="AY58" s="372"/>
      <c r="AZ58" s="372"/>
      <c r="BA58" s="372"/>
      <c r="BB58" s="372"/>
      <c r="BC58" s="372"/>
      <c r="BD58" s="372"/>
      <c r="BE58" s="372"/>
      <c r="BF58" s="372"/>
      <c r="BG58" s="372"/>
      <c r="BH58" s="372"/>
      <c r="BI58" s="372"/>
      <c r="BJ58" s="372"/>
      <c r="BK58" s="372"/>
      <c r="BL58" s="372"/>
      <c r="BM58" s="372"/>
      <c r="BN58" s="372"/>
      <c r="BO58" s="372"/>
      <c r="BP58" s="373"/>
      <c r="BQ58" s="58"/>
      <c r="BR58" s="504"/>
      <c r="BS58" s="509"/>
      <c r="BT58" s="509"/>
      <c r="BV58" s="708"/>
      <c r="BW58" s="708"/>
      <c r="BX58" s="708"/>
      <c r="BY58" s="708"/>
      <c r="BZ58" s="708"/>
      <c r="CA58" s="708"/>
      <c r="CB58" s="482"/>
    </row>
    <row r="59" spans="1:80" s="27" customFormat="1" ht="18.75" customHeight="1" x14ac:dyDescent="0.3">
      <c r="A59" s="51"/>
      <c r="B59" s="450"/>
      <c r="C59" s="440" t="s">
        <v>737</v>
      </c>
      <c r="D59" s="351"/>
      <c r="E59" s="351"/>
      <c r="F59" s="352">
        <f>+M58+M59+M60+M61</f>
        <v>156.80000000000007</v>
      </c>
      <c r="G59" s="351"/>
      <c r="H59" s="351"/>
      <c r="I59" s="351"/>
      <c r="J59" s="351"/>
      <c r="K59" s="353">
        <f>M74/F59</f>
        <v>213.37372448979582</v>
      </c>
      <c r="L59" s="356" t="s">
        <v>1257</v>
      </c>
      <c r="M59" s="357">
        <f>SUM(N59:BP59)</f>
        <v>0</v>
      </c>
      <c r="N59" s="1290"/>
      <c r="O59" s="1290"/>
      <c r="P59" s="1290"/>
      <c r="Q59" s="1290"/>
      <c r="R59" s="1290"/>
      <c r="S59" s="1290"/>
      <c r="T59" s="1290"/>
      <c r="U59" s="1290"/>
      <c r="V59" s="1290"/>
      <c r="W59" s="1290"/>
      <c r="X59" s="1290"/>
      <c r="Y59" s="1290"/>
      <c r="Z59" s="1290"/>
      <c r="AA59" s="1290"/>
      <c r="AB59" s="1290"/>
      <c r="AC59" s="1290"/>
      <c r="AD59" s="1290"/>
      <c r="AE59" s="1290"/>
      <c r="AF59" s="1290"/>
      <c r="AG59" s="1290"/>
      <c r="AH59" s="1290"/>
      <c r="AI59" s="1290"/>
      <c r="AJ59" s="1290"/>
      <c r="AK59" s="1290"/>
      <c r="AL59" s="1290"/>
      <c r="AM59" s="1290"/>
      <c r="AN59" s="1290"/>
      <c r="AO59" s="1290"/>
      <c r="AP59" s="1290"/>
      <c r="AQ59" s="1290"/>
      <c r="AR59" s="1290"/>
      <c r="AS59" s="1290"/>
      <c r="AT59" s="1290"/>
      <c r="AU59" s="1290"/>
      <c r="AV59" s="1290"/>
      <c r="AW59" s="1290"/>
      <c r="AX59" s="1290"/>
      <c r="AY59" s="1290"/>
      <c r="AZ59" s="1290"/>
      <c r="BA59" s="1290"/>
      <c r="BB59" s="1290"/>
      <c r="BC59" s="1290"/>
      <c r="BD59" s="1290"/>
      <c r="BE59" s="1290"/>
      <c r="BF59" s="1290"/>
      <c r="BG59" s="1290"/>
      <c r="BH59" s="1290"/>
      <c r="BI59" s="1290"/>
      <c r="BJ59" s="1290"/>
      <c r="BK59" s="1290"/>
      <c r="BL59" s="1290"/>
      <c r="BM59" s="1290"/>
      <c r="BN59" s="374"/>
      <c r="BO59" s="374"/>
      <c r="BP59" s="375"/>
      <c r="BQ59" s="58"/>
      <c r="BR59" s="504"/>
      <c r="BS59" s="509"/>
      <c r="BT59" s="509"/>
      <c r="BV59" s="708"/>
      <c r="BW59" s="708"/>
      <c r="BX59" s="708"/>
      <c r="BY59" s="708"/>
      <c r="BZ59" s="708"/>
      <c r="CA59" s="708"/>
      <c r="CB59" s="482"/>
    </row>
    <row r="60" spans="1:80" s="27" customFormat="1" ht="18.75" customHeight="1" x14ac:dyDescent="0.3">
      <c r="A60" s="51"/>
      <c r="B60" s="450"/>
      <c r="C60" s="440" t="s">
        <v>738</v>
      </c>
      <c r="D60" s="351"/>
      <c r="E60" s="351"/>
      <c r="F60" s="352">
        <f>SUM(N62:BO62)/F58</f>
        <v>17.500000000000007</v>
      </c>
      <c r="G60" s="351"/>
      <c r="H60" s="351"/>
      <c r="I60" s="351"/>
      <c r="J60" s="351"/>
      <c r="K60" s="353">
        <f>COUNT(N58:BP58)</f>
        <v>16</v>
      </c>
      <c r="L60" s="1642" t="s">
        <v>130</v>
      </c>
      <c r="M60" s="1591">
        <f>SUM(N60:BP60)</f>
        <v>13.440000000000001</v>
      </c>
      <c r="N60" s="1588"/>
      <c r="O60" s="1588"/>
      <c r="P60" s="1588"/>
      <c r="Q60" s="1588"/>
      <c r="R60" s="1588"/>
      <c r="S60" s="1588"/>
      <c r="T60" s="1588"/>
      <c r="U60" s="1588"/>
      <c r="V60" s="1588"/>
      <c r="W60" s="1588"/>
      <c r="X60" s="1588"/>
      <c r="Y60" s="1588"/>
      <c r="Z60" s="1588"/>
      <c r="AA60" s="1588"/>
      <c r="AB60" s="1588"/>
      <c r="AC60" s="1588">
        <f>8.96*75%</f>
        <v>6.7200000000000006</v>
      </c>
      <c r="AD60" s="1588"/>
      <c r="AE60" s="1588"/>
      <c r="AF60" s="1588"/>
      <c r="AG60" s="1588"/>
      <c r="AH60" s="1588"/>
      <c r="AI60" s="1588"/>
      <c r="AJ60" s="1588"/>
      <c r="AK60" s="1588"/>
      <c r="AL60" s="1588"/>
      <c r="AM60" s="1588">
        <f>8.96*75%</f>
        <v>6.7200000000000006</v>
      </c>
      <c r="AN60" s="1588"/>
      <c r="AO60" s="1588"/>
      <c r="AP60" s="1588"/>
      <c r="AQ60" s="1588"/>
      <c r="AR60" s="1588"/>
      <c r="AS60" s="1588"/>
      <c r="AT60" s="1588"/>
      <c r="AU60" s="1588"/>
      <c r="AV60" s="1588"/>
      <c r="AW60" s="1588"/>
      <c r="AX60" s="1588"/>
      <c r="AY60" s="1588"/>
      <c r="AZ60" s="1588"/>
      <c r="BA60" s="1588"/>
      <c r="BB60" s="1588"/>
      <c r="BC60" s="1588"/>
      <c r="BD60" s="1588"/>
      <c r="BE60" s="1588"/>
      <c r="BF60" s="1588"/>
      <c r="BG60" s="1588"/>
      <c r="BH60" s="1588"/>
      <c r="BI60" s="1588"/>
      <c r="BJ60" s="1588"/>
      <c r="BK60" s="1588"/>
      <c r="BL60" s="1588"/>
      <c r="BM60" s="1588"/>
      <c r="BN60" s="1601"/>
      <c r="BO60" s="1601"/>
      <c r="BP60" s="1602"/>
      <c r="BQ60" s="58"/>
      <c r="BR60" s="504"/>
      <c r="BS60" s="509"/>
      <c r="BT60" s="509"/>
      <c r="BV60" s="708"/>
      <c r="BW60" s="708"/>
      <c r="BX60" s="708"/>
      <c r="BY60" s="708"/>
      <c r="BZ60" s="708"/>
      <c r="CA60" s="708"/>
      <c r="CB60" s="482"/>
    </row>
    <row r="61" spans="1:80" s="27" customFormat="1" ht="18.75" customHeight="1" x14ac:dyDescent="0.3">
      <c r="A61" s="51"/>
      <c r="B61" s="452"/>
      <c r="C61" s="444" t="s">
        <v>133</v>
      </c>
      <c r="D61" s="362"/>
      <c r="E61" s="362"/>
      <c r="F61" s="363">
        <f>M61/F58</f>
        <v>0</v>
      </c>
      <c r="G61" s="362"/>
      <c r="H61" s="362"/>
      <c r="I61" s="362"/>
      <c r="J61" s="362"/>
      <c r="K61" s="364"/>
      <c r="L61" s="1643" t="s">
        <v>131</v>
      </c>
      <c r="M61" s="1593">
        <f>SUM(N61:BP61)</f>
        <v>0</v>
      </c>
      <c r="N61" s="1589"/>
      <c r="O61" s="1589"/>
      <c r="P61" s="1589"/>
      <c r="Q61" s="1589"/>
      <c r="R61" s="1589"/>
      <c r="S61" s="1589"/>
      <c r="T61" s="1589"/>
      <c r="U61" s="1589"/>
      <c r="V61" s="1589"/>
      <c r="W61" s="1589"/>
      <c r="X61" s="1589"/>
      <c r="Y61" s="1589"/>
      <c r="Z61" s="1589"/>
      <c r="AA61" s="1589"/>
      <c r="AB61" s="1589"/>
      <c r="AC61" s="1589"/>
      <c r="AD61" s="1589"/>
      <c r="AE61" s="1589"/>
      <c r="AF61" s="1589"/>
      <c r="AG61" s="1589"/>
      <c r="AH61" s="1589"/>
      <c r="AI61" s="1589"/>
      <c r="AJ61" s="1589"/>
      <c r="AK61" s="1589"/>
      <c r="AL61" s="1589"/>
      <c r="AM61" s="1589"/>
      <c r="AN61" s="1589"/>
      <c r="AO61" s="1589"/>
      <c r="AP61" s="1589"/>
      <c r="AQ61" s="1589"/>
      <c r="AR61" s="1589"/>
      <c r="AS61" s="1589"/>
      <c r="AT61" s="1589"/>
      <c r="AU61" s="1589"/>
      <c r="AV61" s="1589"/>
      <c r="AW61" s="1589"/>
      <c r="AX61" s="1589"/>
      <c r="AY61" s="1589"/>
      <c r="AZ61" s="1589"/>
      <c r="BA61" s="1589"/>
      <c r="BB61" s="1589"/>
      <c r="BC61" s="1589"/>
      <c r="BD61" s="1589"/>
      <c r="BE61" s="1589"/>
      <c r="BF61" s="1589"/>
      <c r="BG61" s="1589"/>
      <c r="BH61" s="1589"/>
      <c r="BI61" s="1589"/>
      <c r="BJ61" s="1589"/>
      <c r="BK61" s="1589"/>
      <c r="BL61" s="1589"/>
      <c r="BM61" s="1603"/>
      <c r="BN61" s="1604"/>
      <c r="BO61" s="1604"/>
      <c r="BP61" s="1605"/>
      <c r="BQ61" s="350"/>
      <c r="BR61" s="504"/>
      <c r="BS61" s="509"/>
      <c r="BT61" s="509"/>
      <c r="BV61" s="708"/>
      <c r="BW61" s="708"/>
      <c r="BX61" s="708"/>
      <c r="BY61" s="708"/>
      <c r="BZ61" s="708"/>
      <c r="CA61" s="708"/>
      <c r="CB61" s="482"/>
    </row>
    <row r="62" spans="1:80" ht="17.100000000000001" customHeight="1" x14ac:dyDescent="0.3">
      <c r="A62" s="451"/>
      <c r="B62" s="453"/>
      <c r="C62" s="441" t="s">
        <v>157</v>
      </c>
      <c r="D62" s="40"/>
      <c r="E62" s="40"/>
      <c r="F62" s="1688" t="s">
        <v>93</v>
      </c>
      <c r="G62" s="1688"/>
      <c r="H62" s="1688"/>
      <c r="I62" s="1688"/>
      <c r="J62" s="1688"/>
      <c r="K62" s="1688"/>
      <c r="L62" s="1688"/>
      <c r="M62" s="41"/>
      <c r="N62" s="280">
        <f>N58+N59+N60-N61</f>
        <v>0</v>
      </c>
      <c r="O62" s="280">
        <f>O58+O59+O60-O61</f>
        <v>0</v>
      </c>
      <c r="P62" s="280">
        <f t="shared" ref="P62:T62" si="219">P58+P59+P60-P61</f>
        <v>0</v>
      </c>
      <c r="Q62" s="280">
        <f t="shared" si="219"/>
        <v>0</v>
      </c>
      <c r="R62" s="280">
        <f t="shared" si="219"/>
        <v>8.9600000000000009</v>
      </c>
      <c r="S62" s="280">
        <f t="shared" si="219"/>
        <v>0</v>
      </c>
      <c r="T62" s="281">
        <f t="shared" si="219"/>
        <v>0</v>
      </c>
      <c r="U62" s="333"/>
      <c r="V62" s="282"/>
      <c r="W62" s="334"/>
      <c r="X62" s="280">
        <f t="shared" ref="X62:AD62" si="220">X58+X59+X60-X61</f>
        <v>8.9600000000000009</v>
      </c>
      <c r="Y62" s="280">
        <f t="shared" si="220"/>
        <v>8.9600000000000009</v>
      </c>
      <c r="Z62" s="280">
        <f t="shared" si="220"/>
        <v>8.9600000000000009</v>
      </c>
      <c r="AA62" s="280">
        <f t="shared" si="220"/>
        <v>8.9600000000000009</v>
      </c>
      <c r="AB62" s="280">
        <f t="shared" si="220"/>
        <v>8.9600000000000009</v>
      </c>
      <c r="AC62" s="280">
        <f t="shared" si="220"/>
        <v>6.7200000000000006</v>
      </c>
      <c r="AD62" s="281">
        <f t="shared" si="220"/>
        <v>0</v>
      </c>
      <c r="AE62" s="333"/>
      <c r="AF62" s="282"/>
      <c r="AG62" s="335"/>
      <c r="AH62" s="280">
        <f t="shared" ref="AH62:AN62" si="221">AH58+AH59+AH60-AH61</f>
        <v>8.9600000000000009</v>
      </c>
      <c r="AI62" s="280">
        <f t="shared" si="221"/>
        <v>8.9600000000000009</v>
      </c>
      <c r="AJ62" s="280">
        <f t="shared" si="221"/>
        <v>8.9600000000000009</v>
      </c>
      <c r="AK62" s="280">
        <f t="shared" si="221"/>
        <v>8.9600000000000009</v>
      </c>
      <c r="AL62" s="280">
        <f t="shared" si="221"/>
        <v>8.9600000000000009</v>
      </c>
      <c r="AM62" s="280">
        <f t="shared" si="221"/>
        <v>6.7200000000000006</v>
      </c>
      <c r="AN62" s="281">
        <f t="shared" si="221"/>
        <v>0</v>
      </c>
      <c r="AO62" s="333"/>
      <c r="AP62" s="349"/>
      <c r="AQ62" s="335"/>
      <c r="AR62" s="280">
        <f t="shared" ref="AR62:AX62" si="222">AR58+AR59+AR60-AR61</f>
        <v>8.9600000000000009</v>
      </c>
      <c r="AS62" s="280">
        <f t="shared" si="222"/>
        <v>8.9600000000000009</v>
      </c>
      <c r="AT62" s="280">
        <f t="shared" si="222"/>
        <v>8.9600000000000009</v>
      </c>
      <c r="AU62" s="280">
        <f t="shared" si="222"/>
        <v>8.9600000000000009</v>
      </c>
      <c r="AV62" s="280">
        <f t="shared" si="222"/>
        <v>8.9600000000000009</v>
      </c>
      <c r="AW62" s="280">
        <f t="shared" si="222"/>
        <v>0</v>
      </c>
      <c r="AX62" s="281">
        <f t="shared" si="222"/>
        <v>0</v>
      </c>
      <c r="AY62" s="333"/>
      <c r="AZ62" s="282"/>
      <c r="BA62" s="335"/>
      <c r="BB62" s="280">
        <f t="shared" ref="BB62:BH62" si="223">BB58+BB59+BB60-BB61</f>
        <v>0</v>
      </c>
      <c r="BC62" s="280">
        <f t="shared" si="223"/>
        <v>0</v>
      </c>
      <c r="BD62" s="280">
        <f t="shared" si="223"/>
        <v>0</v>
      </c>
      <c r="BE62" s="280">
        <f t="shared" si="223"/>
        <v>0</v>
      </c>
      <c r="BF62" s="280">
        <f t="shared" si="223"/>
        <v>0</v>
      </c>
      <c r="BG62" s="280">
        <f t="shared" si="223"/>
        <v>0</v>
      </c>
      <c r="BH62" s="281">
        <f t="shared" si="223"/>
        <v>0</v>
      </c>
      <c r="BI62" s="333"/>
      <c r="BJ62" s="282"/>
      <c r="BK62" s="335"/>
      <c r="BL62" s="341">
        <f t="shared" ref="BL62:BM62" si="224">BL58+BL59+BL60-BL61</f>
        <v>0</v>
      </c>
      <c r="BM62" s="281">
        <f t="shared" si="224"/>
        <v>0</v>
      </c>
      <c r="BN62" s="333"/>
      <c r="BO62" s="282"/>
      <c r="BP62" s="335"/>
      <c r="BQ62" s="36"/>
      <c r="BR62" s="504"/>
      <c r="BV62" s="708"/>
      <c r="BW62" s="708"/>
      <c r="BX62" s="708"/>
      <c r="BY62" s="708"/>
      <c r="BZ62" s="708"/>
      <c r="CA62" s="708"/>
      <c r="CB62" s="482"/>
    </row>
    <row r="63" spans="1:80" ht="16.5" customHeight="1" x14ac:dyDescent="0.3">
      <c r="A63" s="34"/>
      <c r="B63" s="38"/>
      <c r="C63" s="7"/>
      <c r="D63" s="575"/>
      <c r="E63" s="35"/>
      <c r="F63" s="35"/>
      <c r="G63" s="67"/>
      <c r="H63" s="35"/>
      <c r="I63" s="35"/>
      <c r="J63" s="35"/>
      <c r="K63" s="35"/>
      <c r="L63" s="9">
        <v>1</v>
      </c>
      <c r="M63" s="35"/>
      <c r="N63" s="35"/>
      <c r="O63" s="35"/>
      <c r="P63" s="35"/>
      <c r="Q63" s="35"/>
      <c r="R63" s="35"/>
      <c r="S63" s="35"/>
      <c r="T63" s="35"/>
      <c r="U63" s="67"/>
      <c r="V63" s="67"/>
      <c r="W63" s="217"/>
      <c r="X63" s="35"/>
      <c r="Y63" s="35"/>
      <c r="Z63" s="35"/>
      <c r="AA63" s="35"/>
      <c r="AB63" s="35"/>
      <c r="AC63" s="35"/>
      <c r="AD63" s="35"/>
      <c r="AE63" s="67"/>
      <c r="AF63" s="67"/>
      <c r="AG63" s="217"/>
      <c r="AH63" s="35"/>
      <c r="AI63" s="608"/>
      <c r="AJ63" s="35"/>
      <c r="AK63" s="35"/>
      <c r="AL63" s="35"/>
      <c r="AM63" s="35"/>
      <c r="AN63" s="35"/>
      <c r="AO63" s="67"/>
      <c r="AP63" s="67"/>
      <c r="AQ63" s="217"/>
      <c r="AR63" s="35"/>
      <c r="AS63" s="35"/>
      <c r="AT63" s="35"/>
      <c r="AU63" s="35"/>
      <c r="AV63" s="35"/>
      <c r="AW63" s="35"/>
      <c r="AX63" s="35"/>
      <c r="AY63" s="67"/>
      <c r="AZ63" s="67"/>
      <c r="BA63" s="217"/>
      <c r="BB63" s="35"/>
      <c r="BC63" s="35"/>
      <c r="BD63" s="35"/>
      <c r="BE63" s="35"/>
      <c r="BF63" s="35"/>
      <c r="BG63" s="35"/>
      <c r="BH63" s="35"/>
      <c r="BI63" s="67"/>
      <c r="BJ63" s="67"/>
      <c r="BK63" s="217"/>
      <c r="BL63" s="35"/>
      <c r="BM63" s="35"/>
      <c r="BN63" s="67"/>
      <c r="BO63" s="67"/>
      <c r="BP63" s="217"/>
      <c r="BQ63" s="36"/>
      <c r="BR63" s="504"/>
      <c r="BS63" s="509"/>
      <c r="BT63" s="509"/>
      <c r="BV63" s="709"/>
      <c r="BW63" s="709"/>
      <c r="BX63" s="709"/>
      <c r="BY63" s="709"/>
      <c r="BZ63" s="709"/>
      <c r="CA63" s="709"/>
      <c r="CB63" s="482"/>
    </row>
    <row r="64" spans="1:80" ht="17.25" customHeight="1" x14ac:dyDescent="0.3">
      <c r="A64" s="34"/>
      <c r="B64" s="1727" t="s">
        <v>92</v>
      </c>
      <c r="C64" s="433">
        <v>225</v>
      </c>
      <c r="D64" s="35">
        <f>C64</f>
        <v>225</v>
      </c>
      <c r="E64" s="43"/>
      <c r="F64" s="43" t="s">
        <v>611</v>
      </c>
      <c r="G64" s="77"/>
      <c r="H64" s="43"/>
      <c r="I64" s="43"/>
      <c r="J64" s="43"/>
      <c r="K64" s="43">
        <f t="shared" ref="K64:K74" si="225">M64-L64</f>
        <v>93</v>
      </c>
      <c r="L64" s="43">
        <f>ROUND(SUM(L7:L10),0)</f>
        <v>4320</v>
      </c>
      <c r="M64" s="44">
        <f>ROUND(SUM(N64:T64,X64:AD64,AH64:AN64,AR64:AX64,BB64:BH64,BL64:BM64),0)</f>
        <v>4413</v>
      </c>
      <c r="N64" s="46">
        <f t="shared" ref="N64:O64" si="226">$D$64*N76</f>
        <v>0</v>
      </c>
      <c r="O64" s="46">
        <f t="shared" si="226"/>
        <v>0</v>
      </c>
      <c r="P64" s="46">
        <f>$D$64*P76</f>
        <v>0</v>
      </c>
      <c r="Q64" s="47">
        <f t="shared" ref="Q64:T64" si="227">$D$64*Q76</f>
        <v>0</v>
      </c>
      <c r="R64" s="47">
        <f>$D$64*R76</f>
        <v>218.92682926829301</v>
      </c>
      <c r="S64" s="47">
        <f t="shared" si="227"/>
        <v>0</v>
      </c>
      <c r="T64" s="80">
        <f t="shared" si="227"/>
        <v>0</v>
      </c>
      <c r="U64" s="259">
        <f>ROUND(SUM(U7:U10),0)</f>
        <v>219</v>
      </c>
      <c r="V64" s="260">
        <f>ROUND(SUM(V7:V10),0)</f>
        <v>0</v>
      </c>
      <c r="W64" s="718">
        <f>ROUND(SUM(W7:W10),0)</f>
        <v>219</v>
      </c>
      <c r="X64" s="47">
        <f t="shared" ref="X64:AD64" si="228">$D$64*X76</f>
        <v>120.71984179301279</v>
      </c>
      <c r="Y64" s="47">
        <f>$D$64*Y76</f>
        <v>225.31443638760732</v>
      </c>
      <c r="Z64" s="47">
        <f t="shared" si="228"/>
        <v>245.17930125247207</v>
      </c>
      <c r="AA64" s="47">
        <f>$D$64*AA76</f>
        <v>218.92682926829301</v>
      </c>
      <c r="AB64" s="47">
        <f t="shared" si="228"/>
        <v>218.92682926829301</v>
      </c>
      <c r="AC64" s="47">
        <f t="shared" si="228"/>
        <v>1.7560975609756113</v>
      </c>
      <c r="AD64" s="80">
        <f t="shared" si="228"/>
        <v>0</v>
      </c>
      <c r="AE64" s="259">
        <f>ROUND(SUM(AE7:AE10),0)</f>
        <v>1031</v>
      </c>
      <c r="AF64" s="260">
        <f>ROUND(SUM(AF7:AF10),0)</f>
        <v>0</v>
      </c>
      <c r="AG64" s="718">
        <f>ROUND(SUM(AG7:AG10),0)</f>
        <v>1250</v>
      </c>
      <c r="AH64" s="47">
        <f t="shared" ref="AH64:AN64" si="229">$D$64*AH76</f>
        <v>242.34146341463435</v>
      </c>
      <c r="AI64" s="47">
        <f t="shared" si="229"/>
        <v>242.34146341463435</v>
      </c>
      <c r="AJ64" s="47">
        <f t="shared" si="229"/>
        <v>218.92682926829301</v>
      </c>
      <c r="AK64" s="47">
        <f t="shared" si="229"/>
        <v>218.92682926829301</v>
      </c>
      <c r="AL64" s="47">
        <f t="shared" si="229"/>
        <v>218.92682926829301</v>
      </c>
      <c r="AM64" s="47">
        <f t="shared" si="229"/>
        <v>265.17073170731732</v>
      </c>
      <c r="AN64" s="80">
        <f t="shared" si="229"/>
        <v>0</v>
      </c>
      <c r="AO64" s="259">
        <f>ROUND(SUM(AO7:AO10),0)</f>
        <v>1406</v>
      </c>
      <c r="AP64" s="260">
        <f>ROUND(SUM(AP7:AP10),0)</f>
        <v>0</v>
      </c>
      <c r="AQ64" s="718">
        <f>ROUND(SUM(AQ7:AQ10),0)</f>
        <v>2656</v>
      </c>
      <c r="AR64" s="47">
        <f t="shared" ref="AR64:AX64" si="230">$D$64*AR76</f>
        <v>242.34146341463435</v>
      </c>
      <c r="AS64" s="47">
        <f t="shared" si="230"/>
        <v>242.34146341463435</v>
      </c>
      <c r="AT64" s="47">
        <f t="shared" si="230"/>
        <v>482.34146341463429</v>
      </c>
      <c r="AU64" s="47">
        <f t="shared" si="230"/>
        <v>482.34146341463429</v>
      </c>
      <c r="AV64" s="47">
        <f t="shared" si="230"/>
        <v>307.34146341463452</v>
      </c>
      <c r="AW64" s="47">
        <f t="shared" si="230"/>
        <v>0</v>
      </c>
      <c r="AX64" s="80">
        <f t="shared" si="230"/>
        <v>0</v>
      </c>
      <c r="AY64" s="259">
        <f>ROUND(SUM(AY7:AY10),0)</f>
        <v>1755</v>
      </c>
      <c r="AZ64" s="260">
        <f>ROUND(SUM(AZ7:AZ10),0)</f>
        <v>0</v>
      </c>
      <c r="BA64" s="718">
        <f>ROUND(SUM(BA7:BA10),0)</f>
        <v>4411</v>
      </c>
      <c r="BB64" s="47">
        <f t="shared" ref="BB64:BM64" si="231">$D$64*BB76</f>
        <v>0</v>
      </c>
      <c r="BC64" s="47">
        <f t="shared" si="231"/>
        <v>0</v>
      </c>
      <c r="BD64" s="47">
        <f t="shared" si="231"/>
        <v>0</v>
      </c>
      <c r="BE64" s="47">
        <f t="shared" si="231"/>
        <v>0</v>
      </c>
      <c r="BF64" s="47">
        <f t="shared" si="231"/>
        <v>0</v>
      </c>
      <c r="BG64" s="47">
        <f t="shared" si="231"/>
        <v>0</v>
      </c>
      <c r="BH64" s="268">
        <f t="shared" ref="BH64" si="232">$D$64*BH76</f>
        <v>0</v>
      </c>
      <c r="BI64" s="259">
        <f>ROUND(SUM(BI7:BI10),0)</f>
        <v>0</v>
      </c>
      <c r="BJ64" s="260">
        <f>ROUND(SUM(BJ7:BJ10),0)</f>
        <v>0</v>
      </c>
      <c r="BK64" s="261">
        <f>ROUND(SUM(BK7:BK10),0)</f>
        <v>4411</v>
      </c>
      <c r="BL64" s="47">
        <f t="shared" ref="BL64" si="233">$D$64*BL76</f>
        <v>0</v>
      </c>
      <c r="BM64" s="1249">
        <f t="shared" si="231"/>
        <v>0</v>
      </c>
      <c r="BN64" s="259">
        <f>ROUND(SUM(BN7:BN10),0)</f>
        <v>0</v>
      </c>
      <c r="BO64" s="260">
        <f>ROUND(SUM(BO7:BO10),0)</f>
        <v>0</v>
      </c>
      <c r="BP64" s="261">
        <f>ROUND(SUM(BP7:BP10),0)</f>
        <v>4411</v>
      </c>
      <c r="BQ64" s="36"/>
      <c r="BR64" s="514"/>
      <c r="BS64" s="509"/>
      <c r="BT64" s="509"/>
      <c r="BV64" s="706">
        <f t="shared" si="33"/>
        <v>218.92682926829301</v>
      </c>
      <c r="BW64" s="706">
        <f t="shared" si="34"/>
        <v>1030.8233355306538</v>
      </c>
      <c r="BX64" s="706">
        <f t="shared" si="35"/>
        <v>1406.6341463414651</v>
      </c>
      <c r="BY64" s="706">
        <f t="shared" si="36"/>
        <v>1756.7073170731717</v>
      </c>
      <c r="BZ64" s="706">
        <f t="shared" si="37"/>
        <v>0</v>
      </c>
      <c r="CA64" s="706">
        <f t="shared" si="38"/>
        <v>0</v>
      </c>
      <c r="CB64" s="482">
        <f t="shared" si="39"/>
        <v>9.1628213584044715E-2</v>
      </c>
    </row>
    <row r="65" spans="1:80" ht="17.25" customHeight="1" x14ac:dyDescent="0.3">
      <c r="A65" s="34"/>
      <c r="B65" s="1728"/>
      <c r="C65" s="434">
        <v>225</v>
      </c>
      <c r="D65" s="35">
        <f t="shared" ref="D65:D73" si="234">C65</f>
        <v>225</v>
      </c>
      <c r="E65" s="35"/>
      <c r="F65" s="35" t="s">
        <v>612</v>
      </c>
      <c r="G65" s="67"/>
      <c r="H65" s="35"/>
      <c r="I65" s="35"/>
      <c r="J65" s="35"/>
      <c r="K65" s="35">
        <f t="shared" si="225"/>
        <v>0</v>
      </c>
      <c r="L65" s="35">
        <f>ROUND(SUM(L11:L14),0)</f>
        <v>0</v>
      </c>
      <c r="M65" s="49">
        <f t="shared" ref="M65:M72" si="235">ROUND(SUM(N65:T65,X65:AD65,AH65:AN65,AR65:AX65,BB65:BH65,BL65:BM65),0)</f>
        <v>0</v>
      </c>
      <c r="N65" s="391"/>
      <c r="O65" s="392"/>
      <c r="P65" s="915"/>
      <c r="Q65" s="915"/>
      <c r="R65" s="915"/>
      <c r="S65" s="392"/>
      <c r="T65" s="392"/>
      <c r="U65" s="395">
        <f>ROUND(SUM(U11:U14),0)</f>
        <v>0</v>
      </c>
      <c r="V65" s="396">
        <f>ROUND(SUM(V11:V14),0)</f>
        <v>0</v>
      </c>
      <c r="W65" s="719">
        <f>ROUND(SUM(W11:W14),0)</f>
        <v>0</v>
      </c>
      <c r="X65" s="915"/>
      <c r="Y65" s="392"/>
      <c r="Z65" s="392"/>
      <c r="AA65" s="392"/>
      <c r="AB65" s="392"/>
      <c r="AC65" s="392"/>
      <c r="AD65" s="392"/>
      <c r="AE65" s="395">
        <f>ROUND(SUM(AE11:AE14),0)</f>
        <v>0</v>
      </c>
      <c r="AF65" s="396">
        <f>ROUND(SUM(AF11:AF14),0)</f>
        <v>0</v>
      </c>
      <c r="AG65" s="719">
        <f>ROUND(SUM(AG11:AG14),0)</f>
        <v>0</v>
      </c>
      <c r="AH65" s="392"/>
      <c r="AI65" s="392"/>
      <c r="AJ65" s="392"/>
      <c r="AK65" s="392"/>
      <c r="AL65" s="392"/>
      <c r="AM65" s="392"/>
      <c r="AN65" s="392"/>
      <c r="AO65" s="395">
        <f>ROUND(SUM(AO11:AO14),0)</f>
        <v>0</v>
      </c>
      <c r="AP65" s="396">
        <f>ROUND(SUM(AP11:AP14),0)</f>
        <v>0</v>
      </c>
      <c r="AQ65" s="719">
        <f>ROUND(SUM(AQ11:AQ14),0)</f>
        <v>0</v>
      </c>
      <c r="AR65" s="392"/>
      <c r="AS65" s="392"/>
      <c r="AT65" s="392"/>
      <c r="AU65" s="392"/>
      <c r="AV65" s="392"/>
      <c r="AW65" s="392"/>
      <c r="AX65" s="393"/>
      <c r="AY65" s="395">
        <f>ROUND(SUM(AY11:AY14),0)</f>
        <v>0</v>
      </c>
      <c r="AZ65" s="396">
        <f>ROUND(SUM(AZ11:AZ14),0)</f>
        <v>0</v>
      </c>
      <c r="BA65" s="719">
        <f>ROUND(SUM(BA11:BA14),0)</f>
        <v>0</v>
      </c>
      <c r="BB65" s="392"/>
      <c r="BC65" s="392"/>
      <c r="BD65" s="392"/>
      <c r="BE65" s="392"/>
      <c r="BF65" s="392"/>
      <c r="BG65" s="393"/>
      <c r="BH65" s="398"/>
      <c r="BI65" s="395">
        <f>ROUND(SUM(BI11:BI14),0)</f>
        <v>0</v>
      </c>
      <c r="BJ65" s="396">
        <f>ROUND(SUM(BJ11:BJ14),0)</f>
        <v>0</v>
      </c>
      <c r="BK65" s="397">
        <f>ROUND(SUM(BK11:BK14),0)</f>
        <v>0</v>
      </c>
      <c r="BL65" s="393"/>
      <c r="BM65" s="1250"/>
      <c r="BN65" s="395">
        <f>ROUND(SUM(BN11:BN14),0)</f>
        <v>0</v>
      </c>
      <c r="BO65" s="396">
        <f>ROUND(SUM(BO11:BO14),0)</f>
        <v>0</v>
      </c>
      <c r="BP65" s="397">
        <f>ROUND(SUM(BP11:BP14),0)</f>
        <v>0</v>
      </c>
      <c r="BQ65" s="36"/>
      <c r="BR65" s="507"/>
      <c r="BS65" s="515"/>
      <c r="BT65" s="515"/>
      <c r="BV65" s="706">
        <f t="shared" si="33"/>
        <v>0</v>
      </c>
      <c r="BW65" s="706">
        <f t="shared" si="34"/>
        <v>0</v>
      </c>
      <c r="BX65" s="706">
        <f t="shared" si="35"/>
        <v>0</v>
      </c>
      <c r="BY65" s="706">
        <f t="shared" si="36"/>
        <v>0</v>
      </c>
      <c r="BZ65" s="706">
        <f t="shared" si="37"/>
        <v>0</v>
      </c>
      <c r="CA65" s="706">
        <f t="shared" si="38"/>
        <v>0</v>
      </c>
      <c r="CB65" s="482">
        <f t="shared" si="39"/>
        <v>0</v>
      </c>
    </row>
    <row r="66" spans="1:80" ht="17.25" customHeight="1" x14ac:dyDescent="0.3">
      <c r="A66" s="34"/>
      <c r="B66" s="1728"/>
      <c r="C66" s="1306">
        <v>225</v>
      </c>
      <c r="D66" s="37">
        <f t="shared" si="234"/>
        <v>225</v>
      </c>
      <c r="E66" s="37">
        <v>1</v>
      </c>
      <c r="F66" s="37" t="s">
        <v>487</v>
      </c>
      <c r="G66" s="78"/>
      <c r="H66" s="37"/>
      <c r="I66" s="37"/>
      <c r="J66" s="37"/>
      <c r="K66" s="37">
        <f t="shared" si="225"/>
        <v>0</v>
      </c>
      <c r="L66" s="37">
        <f>ROUND(SUM(L15:L18),0)</f>
        <v>10735</v>
      </c>
      <c r="M66" s="50">
        <f t="shared" si="235"/>
        <v>10735</v>
      </c>
      <c r="N66" s="391"/>
      <c r="O66" s="392"/>
      <c r="P66" s="392"/>
      <c r="Q66" s="392"/>
      <c r="R66" s="392">
        <v>480</v>
      </c>
      <c r="S66" s="392"/>
      <c r="T66" s="392"/>
      <c r="U66" s="395">
        <f>ROUND(SUM(U15:U18),0)</f>
        <v>480</v>
      </c>
      <c r="V66" s="396">
        <f>ROUND(SUM(V15:V18),0)</f>
        <v>0</v>
      </c>
      <c r="W66" s="719">
        <f>ROUND(SUM(W15:W18),0)</f>
        <v>480</v>
      </c>
      <c r="X66" s="392">
        <v>720</v>
      </c>
      <c r="Y66" s="392">
        <v>720</v>
      </c>
      <c r="Z66" s="392">
        <v>480</v>
      </c>
      <c r="AA66" s="392">
        <v>480</v>
      </c>
      <c r="AB66" s="392">
        <v>480</v>
      </c>
      <c r="AC66" s="392">
        <v>720</v>
      </c>
      <c r="AD66" s="392"/>
      <c r="AE66" s="395">
        <f>ROUND(SUM(AE15:AE18),0)</f>
        <v>3600</v>
      </c>
      <c r="AF66" s="396">
        <f>ROUND(SUM(AF15:AF18),0)</f>
        <v>0</v>
      </c>
      <c r="AG66" s="719">
        <f>ROUND(SUM(AG15:AG18),0)</f>
        <v>4080</v>
      </c>
      <c r="AH66" s="392">
        <v>720</v>
      </c>
      <c r="AI66" s="392">
        <v>720</v>
      </c>
      <c r="AJ66" s="392">
        <v>480</v>
      </c>
      <c r="AK66" s="392">
        <v>480</v>
      </c>
      <c r="AL66" s="392">
        <v>480</v>
      </c>
      <c r="AM66" s="392">
        <v>720</v>
      </c>
      <c r="AN66" s="394"/>
      <c r="AO66" s="395">
        <f>ROUND(SUM(AO15:AO18),0)</f>
        <v>3600</v>
      </c>
      <c r="AP66" s="396">
        <f>ROUND(SUM(AP15:AP18),0)</f>
        <v>0</v>
      </c>
      <c r="AQ66" s="719">
        <f>ROUND(SUM(AQ15:AQ18),0)</f>
        <v>7680</v>
      </c>
      <c r="AR66" s="392">
        <v>720</v>
      </c>
      <c r="AS66" s="392">
        <v>720</v>
      </c>
      <c r="AT66" s="392">
        <v>480</v>
      </c>
      <c r="AU66" s="392">
        <v>480</v>
      </c>
      <c r="AV66" s="392">
        <v>655</v>
      </c>
      <c r="AW66" s="392"/>
      <c r="AX66" s="394"/>
      <c r="AY66" s="395">
        <f>ROUND(SUM(AY15:AY18),0)</f>
        <v>3055</v>
      </c>
      <c r="AZ66" s="396">
        <f>ROUND(SUM(AZ15:AZ18),0)</f>
        <v>0</v>
      </c>
      <c r="BA66" s="719">
        <f>ROUND(SUM(BA15:BA18),0)</f>
        <v>10735</v>
      </c>
      <c r="BB66" s="392"/>
      <c r="BC66" s="392"/>
      <c r="BD66" s="392"/>
      <c r="BE66" s="392"/>
      <c r="BF66" s="392"/>
      <c r="BG66" s="392"/>
      <c r="BH66" s="398"/>
      <c r="BI66" s="395">
        <f>ROUND(SUM(BI15:BI18),0)</f>
        <v>0</v>
      </c>
      <c r="BJ66" s="396">
        <f>ROUND(SUM(BJ15:BJ18),0)</f>
        <v>0</v>
      </c>
      <c r="BK66" s="397">
        <f>ROUND(SUM(BK15:BK18),0)</f>
        <v>10735</v>
      </c>
      <c r="BL66" s="393"/>
      <c r="BM66" s="1250"/>
      <c r="BN66" s="395">
        <f>ROUND(SUM(BN15:BN18),0)</f>
        <v>0</v>
      </c>
      <c r="BO66" s="396">
        <f>ROUND(SUM(BO15:BO18),0)</f>
        <v>0</v>
      </c>
      <c r="BP66" s="397">
        <f>ROUND(SUM(BP15:BP18),0)</f>
        <v>10735</v>
      </c>
      <c r="BQ66" s="36"/>
      <c r="BR66" s="507"/>
      <c r="BV66" s="706">
        <f t="shared" si="33"/>
        <v>480</v>
      </c>
      <c r="BW66" s="706">
        <f t="shared" si="34"/>
        <v>3600</v>
      </c>
      <c r="BX66" s="706">
        <f t="shared" si="35"/>
        <v>3600</v>
      </c>
      <c r="BY66" s="706">
        <f t="shared" si="36"/>
        <v>3055</v>
      </c>
      <c r="BZ66" s="706">
        <f t="shared" si="37"/>
        <v>0</v>
      </c>
      <c r="CA66" s="706">
        <f t="shared" si="38"/>
        <v>0</v>
      </c>
      <c r="CB66" s="482">
        <f t="shared" si="39"/>
        <v>0</v>
      </c>
    </row>
    <row r="67" spans="1:80" ht="17.25" customHeight="1" x14ac:dyDescent="0.3">
      <c r="A67" s="34"/>
      <c r="B67" s="1728"/>
      <c r="C67" s="434">
        <v>225</v>
      </c>
      <c r="D67" s="35">
        <f t="shared" si="234"/>
        <v>225</v>
      </c>
      <c r="E67" s="35">
        <v>1</v>
      </c>
      <c r="F67" s="35" t="s">
        <v>212</v>
      </c>
      <c r="G67" s="67"/>
      <c r="H67" s="35"/>
      <c r="I67" s="35"/>
      <c r="J67" s="35"/>
      <c r="K67" s="35">
        <f t="shared" si="225"/>
        <v>0</v>
      </c>
      <c r="L67" s="35">
        <f>ROUND(SUM(L19:L22),0)</f>
        <v>0</v>
      </c>
      <c r="M67" s="49">
        <f t="shared" si="235"/>
        <v>0</v>
      </c>
      <c r="N67" s="392"/>
      <c r="O67" s="392"/>
      <c r="P67" s="392"/>
      <c r="Q67" s="392"/>
      <c r="R67" s="392"/>
      <c r="S67" s="392"/>
      <c r="T67" s="392"/>
      <c r="U67" s="395">
        <f>ROUND(SUM(U19:U22),0)</f>
        <v>0</v>
      </c>
      <c r="V67" s="396">
        <f>ROUND(SUM(V19:V22),0)</f>
        <v>0</v>
      </c>
      <c r="W67" s="719">
        <f>ROUND(SUM(W19:W22),0)</f>
        <v>0</v>
      </c>
      <c r="X67" s="393"/>
      <c r="Y67" s="393"/>
      <c r="Z67" s="393"/>
      <c r="AA67" s="393"/>
      <c r="AB67" s="393"/>
      <c r="AC67" s="392"/>
      <c r="AD67" s="392"/>
      <c r="AE67" s="395">
        <f>ROUND(SUM(AE19:AE22),0)</f>
        <v>0</v>
      </c>
      <c r="AF67" s="396">
        <f>ROUND(SUM(AF19:AF22),0)</f>
        <v>0</v>
      </c>
      <c r="AG67" s="719">
        <f>ROUND(SUM(AG19:AG22),0)</f>
        <v>0</v>
      </c>
      <c r="AH67" s="393"/>
      <c r="AI67" s="393"/>
      <c r="AJ67" s="393"/>
      <c r="AK67" s="393"/>
      <c r="AL67" s="393"/>
      <c r="AM67" s="392"/>
      <c r="AN67" s="392"/>
      <c r="AO67" s="395">
        <f>ROUND(SUM(AO19:AO22),0)</f>
        <v>0</v>
      </c>
      <c r="AP67" s="396">
        <f>ROUND(SUM(AP19:AP22),0)</f>
        <v>0</v>
      </c>
      <c r="AQ67" s="719">
        <f>ROUND(SUM(AQ19:AQ22),0)</f>
        <v>0</v>
      </c>
      <c r="AR67" s="393"/>
      <c r="AS67" s="393"/>
      <c r="AT67" s="393"/>
      <c r="AU67" s="393"/>
      <c r="AV67" s="393"/>
      <c r="AW67" s="392"/>
      <c r="AX67" s="392"/>
      <c r="AY67" s="395">
        <f>ROUND(SUM(AY19:AY22),0)</f>
        <v>0</v>
      </c>
      <c r="AZ67" s="396">
        <f>ROUND(SUM(AZ19:AZ22),0)</f>
        <v>0</v>
      </c>
      <c r="BA67" s="719">
        <f>ROUND(SUM(BA19:BA22),0)</f>
        <v>0</v>
      </c>
      <c r="BB67" s="393"/>
      <c r="BC67" s="393"/>
      <c r="BD67" s="393"/>
      <c r="BE67" s="393"/>
      <c r="BF67" s="393"/>
      <c r="BG67" s="392"/>
      <c r="BH67" s="398"/>
      <c r="BI67" s="395">
        <f>ROUND(SUM(BI19:BI22),0)</f>
        <v>0</v>
      </c>
      <c r="BJ67" s="396">
        <f>ROUND(SUM(BJ19:BJ22),0)</f>
        <v>0</v>
      </c>
      <c r="BK67" s="397">
        <f>ROUND(SUM(BK19:BK22),0)</f>
        <v>0</v>
      </c>
      <c r="BL67" s="393"/>
      <c r="BM67" s="1250"/>
      <c r="BN67" s="395">
        <f>ROUND(SUM(BN19:BN22),0)</f>
        <v>0</v>
      </c>
      <c r="BO67" s="396">
        <f>ROUND(SUM(BO19:BO22),0)</f>
        <v>0</v>
      </c>
      <c r="BP67" s="397">
        <f>ROUND(SUM(BP19:BP22),0)</f>
        <v>0</v>
      </c>
      <c r="BQ67" s="36"/>
      <c r="BR67" s="507"/>
      <c r="BV67" s="706">
        <f t="shared" si="33"/>
        <v>0</v>
      </c>
      <c r="BW67" s="706">
        <f t="shared" si="34"/>
        <v>0</v>
      </c>
      <c r="BX67" s="706">
        <f t="shared" si="35"/>
        <v>0</v>
      </c>
      <c r="BY67" s="706">
        <f t="shared" si="36"/>
        <v>0</v>
      </c>
      <c r="BZ67" s="706">
        <f t="shared" si="37"/>
        <v>0</v>
      </c>
      <c r="CA67" s="706">
        <f t="shared" si="38"/>
        <v>0</v>
      </c>
      <c r="CB67" s="482">
        <f t="shared" si="39"/>
        <v>0</v>
      </c>
    </row>
    <row r="68" spans="1:80" ht="17.25" customHeight="1" x14ac:dyDescent="0.3">
      <c r="A68" s="34"/>
      <c r="B68" s="1728"/>
      <c r="C68" s="434">
        <v>225</v>
      </c>
      <c r="D68" s="35">
        <f t="shared" si="234"/>
        <v>225</v>
      </c>
      <c r="E68" s="35"/>
      <c r="F68" s="35" t="s">
        <v>252</v>
      </c>
      <c r="G68" s="67"/>
      <c r="H68" s="35"/>
      <c r="I68" s="35"/>
      <c r="J68" s="35"/>
      <c r="K68" s="35">
        <f t="shared" si="225"/>
        <v>0</v>
      </c>
      <c r="L68" s="35">
        <f>ROUND(SUM(L23:L27),0)</f>
        <v>0</v>
      </c>
      <c r="M68" s="49">
        <f t="shared" si="235"/>
        <v>0</v>
      </c>
      <c r="N68" s="392"/>
      <c r="O68" s="392"/>
      <c r="P68" s="392"/>
      <c r="Q68" s="392"/>
      <c r="R68" s="392"/>
      <c r="S68" s="392"/>
      <c r="T68" s="392"/>
      <c r="U68" s="395">
        <f>ROUND(SUM(U23:U27),0)</f>
        <v>0</v>
      </c>
      <c r="V68" s="396">
        <f>ROUND(SUM(V23:V27),0)</f>
        <v>0</v>
      </c>
      <c r="W68" s="719">
        <f>ROUND(SUM(W23:W27),0)</f>
        <v>0</v>
      </c>
      <c r="X68" s="393"/>
      <c r="Y68" s="392"/>
      <c r="Z68" s="392"/>
      <c r="AA68" s="392"/>
      <c r="AB68" s="392"/>
      <c r="AC68" s="392"/>
      <c r="AD68" s="392"/>
      <c r="AE68" s="395">
        <f>ROUND(SUM(AE23:AE27),0)</f>
        <v>0</v>
      </c>
      <c r="AF68" s="396">
        <f>ROUND(SUM(AF23:AF27),0)</f>
        <v>0</v>
      </c>
      <c r="AG68" s="719">
        <f>ROUND(SUM(AG23:AG27),0)</f>
        <v>0</v>
      </c>
      <c r="AH68" s="392"/>
      <c r="AI68" s="392"/>
      <c r="AJ68" s="392"/>
      <c r="AK68" s="392"/>
      <c r="AL68" s="392"/>
      <c r="AM68" s="392"/>
      <c r="AN68" s="392"/>
      <c r="AO68" s="395">
        <f>ROUND(SUM(AO23:AO27),0)</f>
        <v>0</v>
      </c>
      <c r="AP68" s="396">
        <f>ROUND(SUM(AP23:AP27),0)</f>
        <v>0</v>
      </c>
      <c r="AQ68" s="719">
        <f>ROUND(SUM(AQ23:AQ27),0)</f>
        <v>0</v>
      </c>
      <c r="AR68" s="392"/>
      <c r="AS68" s="392"/>
      <c r="AT68" s="392"/>
      <c r="AU68" s="392"/>
      <c r="AV68" s="392"/>
      <c r="AW68" s="392"/>
      <c r="AX68" s="392"/>
      <c r="AY68" s="395">
        <f>ROUND(SUM(AY23:AY27),0)</f>
        <v>0</v>
      </c>
      <c r="AZ68" s="396">
        <f>ROUND(SUM(AZ23:AZ27),0)</f>
        <v>0</v>
      </c>
      <c r="BA68" s="719">
        <f>ROUND(SUM(BA23:BA27),0)</f>
        <v>0</v>
      </c>
      <c r="BB68" s="392"/>
      <c r="BC68" s="392"/>
      <c r="BD68" s="392"/>
      <c r="BE68" s="392"/>
      <c r="BF68" s="392"/>
      <c r="BG68" s="392"/>
      <c r="BH68" s="398"/>
      <c r="BI68" s="395">
        <f>ROUND(SUM(BI23:BI27),0)</f>
        <v>0</v>
      </c>
      <c r="BJ68" s="396">
        <f>ROUND(SUM(BJ23:BJ27),0)</f>
        <v>0</v>
      </c>
      <c r="BK68" s="397">
        <f>ROUND(SUM(BK23:BK27),0)</f>
        <v>0</v>
      </c>
      <c r="BL68" s="393"/>
      <c r="BM68" s="1250"/>
      <c r="BN68" s="395">
        <f>ROUND(SUM(BN23:BN27),0)</f>
        <v>0</v>
      </c>
      <c r="BO68" s="396">
        <f>ROUND(SUM(BO23:BO27),0)</f>
        <v>0</v>
      </c>
      <c r="BP68" s="397">
        <f>ROUND(SUM(BP23:BP27),0)</f>
        <v>0</v>
      </c>
      <c r="BQ68" s="36"/>
      <c r="BR68" s="507"/>
      <c r="BV68" s="706">
        <f t="shared" si="33"/>
        <v>0</v>
      </c>
      <c r="BW68" s="706">
        <f t="shared" si="34"/>
        <v>0</v>
      </c>
      <c r="BX68" s="706">
        <f t="shared" si="35"/>
        <v>0</v>
      </c>
      <c r="BY68" s="706">
        <f t="shared" si="36"/>
        <v>0</v>
      </c>
      <c r="BZ68" s="706">
        <f t="shared" si="37"/>
        <v>0</v>
      </c>
      <c r="CA68" s="706">
        <f t="shared" si="38"/>
        <v>0</v>
      </c>
      <c r="CB68" s="482">
        <f t="shared" si="39"/>
        <v>0</v>
      </c>
    </row>
    <row r="69" spans="1:80" ht="17.25" customHeight="1" x14ac:dyDescent="0.3">
      <c r="A69" s="34"/>
      <c r="B69" s="1728"/>
      <c r="C69" s="434">
        <v>225</v>
      </c>
      <c r="D69" s="35">
        <f t="shared" si="234"/>
        <v>225</v>
      </c>
      <c r="E69" s="35">
        <v>1</v>
      </c>
      <c r="F69" s="35" t="s">
        <v>208</v>
      </c>
      <c r="G69" s="67"/>
      <c r="H69" s="35"/>
      <c r="I69" s="35"/>
      <c r="J69" s="35"/>
      <c r="K69" s="35">
        <f t="shared" si="225"/>
        <v>0</v>
      </c>
      <c r="L69" s="35">
        <f>ROUND(SUM(L28:L31),0)</f>
        <v>0</v>
      </c>
      <c r="M69" s="49">
        <f t="shared" si="235"/>
        <v>0</v>
      </c>
      <c r="N69" s="391"/>
      <c r="O69" s="392"/>
      <c r="P69" s="392"/>
      <c r="Q69" s="392"/>
      <c r="R69" s="392"/>
      <c r="S69" s="392"/>
      <c r="T69" s="393"/>
      <c r="U69" s="395">
        <f>ROUND(SUM(U28:U31),0)</f>
        <v>0</v>
      </c>
      <c r="V69" s="396">
        <f>ROUND(SUM(V28:V31),0)</f>
        <v>0</v>
      </c>
      <c r="W69" s="719">
        <f>ROUND(SUM(W28:W31),0)</f>
        <v>0</v>
      </c>
      <c r="X69" s="393"/>
      <c r="Y69" s="392"/>
      <c r="Z69" s="392"/>
      <c r="AA69" s="392"/>
      <c r="AB69" s="392"/>
      <c r="AC69" s="392"/>
      <c r="AD69" s="393"/>
      <c r="AE69" s="395">
        <f>ROUND(SUM(AE28:AE31),0)</f>
        <v>0</v>
      </c>
      <c r="AF69" s="396">
        <f>ROUND(SUM(AF28:AF31),0)</f>
        <v>0</v>
      </c>
      <c r="AG69" s="719">
        <f>ROUND(SUM(AG28:AG31),0)</f>
        <v>0</v>
      </c>
      <c r="AH69" s="393"/>
      <c r="AI69" s="392"/>
      <c r="AJ69" s="392"/>
      <c r="AK69" s="392"/>
      <c r="AL69" s="392"/>
      <c r="AM69" s="392"/>
      <c r="AN69" s="393"/>
      <c r="AO69" s="395">
        <f>ROUND(SUM(AO28:AO31),0)</f>
        <v>0</v>
      </c>
      <c r="AP69" s="396">
        <f>ROUND(SUM(AP28:AP31),0)</f>
        <v>0</v>
      </c>
      <c r="AQ69" s="719">
        <f>ROUND(SUM(AQ28:AQ31),0)</f>
        <v>0</v>
      </c>
      <c r="AR69" s="393"/>
      <c r="AS69" s="392"/>
      <c r="AT69" s="392"/>
      <c r="AU69" s="392"/>
      <c r="AV69" s="392"/>
      <c r="AW69" s="392"/>
      <c r="AX69" s="393"/>
      <c r="AY69" s="395">
        <f>ROUND(SUM(AY28:AY31),0)</f>
        <v>0</v>
      </c>
      <c r="AZ69" s="396">
        <f>ROUND(SUM(AZ28:AZ31),0)</f>
        <v>0</v>
      </c>
      <c r="BA69" s="719">
        <f>ROUND(SUM(BA28:BA31),0)</f>
        <v>0</v>
      </c>
      <c r="BB69" s="392"/>
      <c r="BC69" s="392"/>
      <c r="BD69" s="392"/>
      <c r="BE69" s="392"/>
      <c r="BF69" s="392"/>
      <c r="BG69" s="392"/>
      <c r="BH69" s="398"/>
      <c r="BI69" s="395">
        <f>ROUND(SUM(BI28:BI31),0)</f>
        <v>0</v>
      </c>
      <c r="BJ69" s="396">
        <f>ROUND(SUM(BJ28:BJ31),0)</f>
        <v>0</v>
      </c>
      <c r="BK69" s="397">
        <f>ROUND(SUM(BK28:BK31),0)</f>
        <v>0</v>
      </c>
      <c r="BL69" s="393"/>
      <c r="BM69" s="1250"/>
      <c r="BN69" s="395">
        <f>ROUND(SUM(BN28:BN31),0)</f>
        <v>0</v>
      </c>
      <c r="BO69" s="396">
        <f>ROUND(SUM(BO28:BO31),0)</f>
        <v>0</v>
      </c>
      <c r="BP69" s="397">
        <f>ROUND(SUM(BP28:BP31),0)</f>
        <v>0</v>
      </c>
      <c r="BQ69" s="36"/>
      <c r="BR69" s="507"/>
      <c r="BV69" s="706">
        <f t="shared" si="33"/>
        <v>0</v>
      </c>
      <c r="BW69" s="706">
        <f t="shared" si="34"/>
        <v>0</v>
      </c>
      <c r="BX69" s="706">
        <f t="shared" si="35"/>
        <v>0</v>
      </c>
      <c r="BY69" s="706">
        <f t="shared" si="36"/>
        <v>0</v>
      </c>
      <c r="BZ69" s="706">
        <f t="shared" si="37"/>
        <v>0</v>
      </c>
      <c r="CA69" s="706">
        <f t="shared" si="38"/>
        <v>0</v>
      </c>
      <c r="CB69" s="482">
        <f t="shared" si="39"/>
        <v>0</v>
      </c>
    </row>
    <row r="70" spans="1:80" ht="17.25" customHeight="1" x14ac:dyDescent="0.3">
      <c r="A70" s="34"/>
      <c r="B70" s="1728"/>
      <c r="C70" s="434">
        <v>225</v>
      </c>
      <c r="D70" s="35">
        <f t="shared" si="234"/>
        <v>225</v>
      </c>
      <c r="E70" s="35">
        <v>1</v>
      </c>
      <c r="F70" s="35" t="s">
        <v>207</v>
      </c>
      <c r="G70" s="67"/>
      <c r="H70" s="35"/>
      <c r="I70" s="35"/>
      <c r="J70" s="35"/>
      <c r="K70" s="35">
        <f t="shared" si="225"/>
        <v>0</v>
      </c>
      <c r="L70" s="35">
        <f>ROUND(SUM(L32:L35),0)</f>
        <v>0</v>
      </c>
      <c r="M70" s="49">
        <f t="shared" si="235"/>
        <v>0</v>
      </c>
      <c r="N70" s="391"/>
      <c r="O70" s="392"/>
      <c r="P70" s="737"/>
      <c r="Q70" s="738"/>
      <c r="R70" s="738"/>
      <c r="S70" s="738"/>
      <c r="T70" s="739"/>
      <c r="U70" s="740">
        <f>ROUND(SUM(U32:U35),0)</f>
        <v>0</v>
      </c>
      <c r="V70" s="741">
        <f>ROUND(SUM(V32:V35),0)</f>
        <v>0</v>
      </c>
      <c r="W70" s="742">
        <f>ROUND(SUM(W32:W35),0)</f>
        <v>0</v>
      </c>
      <c r="X70" s="738"/>
      <c r="Y70" s="392"/>
      <c r="Z70" s="392"/>
      <c r="AA70" s="738"/>
      <c r="AB70" s="392"/>
      <c r="AC70" s="738"/>
      <c r="AD70" s="739"/>
      <c r="AE70" s="395">
        <f>ROUND(SUM(AE32:AE35),0)</f>
        <v>0</v>
      </c>
      <c r="AF70" s="396">
        <f>ROUND(SUM(AF32:AF35),0)</f>
        <v>0</v>
      </c>
      <c r="AG70" s="719">
        <f>ROUND(SUM(AG32:AG35),0)</f>
        <v>0</v>
      </c>
      <c r="AH70" s="738"/>
      <c r="AI70" s="392"/>
      <c r="AJ70" s="392"/>
      <c r="AK70" s="738"/>
      <c r="AL70" s="392"/>
      <c r="AM70" s="393"/>
      <c r="AN70" s="394"/>
      <c r="AO70" s="395">
        <f>ROUND(SUM(AO32:AO35),0)</f>
        <v>0</v>
      </c>
      <c r="AP70" s="396">
        <f>ROUND(SUM(AP32:AP35),0)</f>
        <v>0</v>
      </c>
      <c r="AQ70" s="719">
        <f>ROUND(SUM(AQ32:AQ35),0)</f>
        <v>0</v>
      </c>
      <c r="AR70" s="738"/>
      <c r="AS70" s="392"/>
      <c r="AT70" s="392"/>
      <c r="AU70" s="392"/>
      <c r="AV70" s="392"/>
      <c r="AW70" s="393"/>
      <c r="AX70" s="394"/>
      <c r="AY70" s="395">
        <f>ROUND(SUM(AY32:AY35),0)</f>
        <v>0</v>
      </c>
      <c r="AZ70" s="396">
        <f>ROUND(SUM(AZ32:AZ35),0)</f>
        <v>0</v>
      </c>
      <c r="BA70" s="719">
        <f>ROUND(SUM(BA32:BA35),0)</f>
        <v>0</v>
      </c>
      <c r="BB70" s="392"/>
      <c r="BC70" s="392"/>
      <c r="BD70" s="392"/>
      <c r="BE70" s="392"/>
      <c r="BF70" s="392"/>
      <c r="BG70" s="393"/>
      <c r="BH70" s="398"/>
      <c r="BI70" s="395">
        <f>ROUND(SUM(BI32:BI35),0)</f>
        <v>0</v>
      </c>
      <c r="BJ70" s="396">
        <f>ROUND(SUM(BJ32:BJ35),0)</f>
        <v>0</v>
      </c>
      <c r="BK70" s="397">
        <f>ROUND(SUM(BK32:BK35),0)</f>
        <v>0</v>
      </c>
      <c r="BL70" s="393"/>
      <c r="BM70" s="1250"/>
      <c r="BN70" s="395">
        <f>ROUND(SUM(BN32:BN35),0)</f>
        <v>0</v>
      </c>
      <c r="BO70" s="396">
        <f>ROUND(SUM(BO32:BO35),0)</f>
        <v>0</v>
      </c>
      <c r="BP70" s="397">
        <f>ROUND(SUM(BP32:BP35),0)</f>
        <v>0</v>
      </c>
      <c r="BQ70" s="36"/>
      <c r="BR70" s="507"/>
      <c r="BV70" s="706">
        <f t="shared" si="33"/>
        <v>0</v>
      </c>
      <c r="BW70" s="706">
        <f t="shared" si="34"/>
        <v>0</v>
      </c>
      <c r="BX70" s="706">
        <f t="shared" si="35"/>
        <v>0</v>
      </c>
      <c r="BY70" s="706">
        <f t="shared" si="36"/>
        <v>0</v>
      </c>
      <c r="BZ70" s="706">
        <f t="shared" si="37"/>
        <v>0</v>
      </c>
      <c r="CA70" s="706">
        <f t="shared" si="38"/>
        <v>0</v>
      </c>
      <c r="CB70" s="482">
        <f t="shared" si="39"/>
        <v>0</v>
      </c>
    </row>
    <row r="71" spans="1:80" ht="17.25" customHeight="1" x14ac:dyDescent="0.3">
      <c r="A71" s="34"/>
      <c r="B71" s="1728"/>
      <c r="C71" s="434">
        <v>200</v>
      </c>
      <c r="D71" s="35">
        <f t="shared" si="234"/>
        <v>200</v>
      </c>
      <c r="E71" s="35"/>
      <c r="F71" s="35" t="s">
        <v>316</v>
      </c>
      <c r="G71" s="67"/>
      <c r="H71" s="35"/>
      <c r="I71" s="35"/>
      <c r="J71" s="35"/>
      <c r="K71" s="35">
        <f t="shared" si="225"/>
        <v>0</v>
      </c>
      <c r="L71" s="35">
        <f>ROUND(SUM(L36:L39),0)</f>
        <v>0</v>
      </c>
      <c r="M71" s="49">
        <f t="shared" si="235"/>
        <v>0</v>
      </c>
      <c r="N71" s="392"/>
      <c r="O71" s="392"/>
      <c r="P71" s="392"/>
      <c r="Q71" s="392"/>
      <c r="R71" s="392"/>
      <c r="S71" s="392"/>
      <c r="T71" s="392"/>
      <c r="U71" s="395">
        <f>ROUND(SUM(U36:U39),0)</f>
        <v>0</v>
      </c>
      <c r="V71" s="396">
        <f>ROUND(SUM(V36:V39),0)</f>
        <v>0</v>
      </c>
      <c r="W71" s="719">
        <f>ROUND(SUM(W36:W39),0)</f>
        <v>0</v>
      </c>
      <c r="X71" s="393"/>
      <c r="Y71" s="392"/>
      <c r="Z71" s="392"/>
      <c r="AA71" s="392"/>
      <c r="AB71" s="392"/>
      <c r="AC71" s="392"/>
      <c r="AD71" s="392"/>
      <c r="AE71" s="395">
        <f>ROUND(SUM(AE36:AE39),0)</f>
        <v>0</v>
      </c>
      <c r="AF71" s="396">
        <f>ROUND(SUM(AF36:AF39),0)</f>
        <v>0</v>
      </c>
      <c r="AG71" s="719">
        <f>ROUND(SUM(AG36:AG39),0)</f>
        <v>0</v>
      </c>
      <c r="AH71" s="392"/>
      <c r="AI71" s="392"/>
      <c r="AJ71" s="392"/>
      <c r="AK71" s="392"/>
      <c r="AL71" s="392"/>
      <c r="AM71" s="392"/>
      <c r="AN71" s="392"/>
      <c r="AO71" s="395">
        <f>ROUND(SUM(AO36:AO39),0)</f>
        <v>0</v>
      </c>
      <c r="AP71" s="396">
        <f>ROUND(SUM(AP36:AP39),0)</f>
        <v>0</v>
      </c>
      <c r="AQ71" s="719">
        <f>ROUND(SUM(AQ36:AQ39),0)</f>
        <v>0</v>
      </c>
      <c r="AR71" s="392"/>
      <c r="AS71" s="392"/>
      <c r="AT71" s="392"/>
      <c r="AU71" s="392"/>
      <c r="AV71" s="392"/>
      <c r="AW71" s="392"/>
      <c r="AX71" s="392"/>
      <c r="AY71" s="395">
        <f>ROUND(SUM(AY36:AY39),0)</f>
        <v>0</v>
      </c>
      <c r="AZ71" s="396">
        <f>ROUND(SUM(AZ36:AZ39),0)</f>
        <v>0</v>
      </c>
      <c r="BA71" s="719">
        <f>ROUND(SUM(BA36:BA39),0)</f>
        <v>0</v>
      </c>
      <c r="BB71" s="392"/>
      <c r="BC71" s="392"/>
      <c r="BD71" s="392"/>
      <c r="BE71" s="392"/>
      <c r="BF71" s="392"/>
      <c r="BG71" s="392"/>
      <c r="BH71" s="398"/>
      <c r="BI71" s="395">
        <f>ROUND(SUM(BI36:BI39),0)</f>
        <v>0</v>
      </c>
      <c r="BJ71" s="396">
        <f>ROUND(SUM(BJ36:BJ39),0)</f>
        <v>0</v>
      </c>
      <c r="BK71" s="397">
        <f>ROUND(SUM(BK36:BK39),0)</f>
        <v>0</v>
      </c>
      <c r="BL71" s="393"/>
      <c r="BM71" s="1250"/>
      <c r="BN71" s="395">
        <f>ROUND(SUM(BN36:BN39),0)</f>
        <v>0</v>
      </c>
      <c r="BO71" s="396">
        <f>ROUND(SUM(BO36:BO39),0)</f>
        <v>0</v>
      </c>
      <c r="BP71" s="397">
        <f>ROUND(SUM(BP36:BP39),0)</f>
        <v>0</v>
      </c>
      <c r="BQ71" s="36"/>
      <c r="BR71" s="507"/>
      <c r="BV71" s="706">
        <f t="shared" si="33"/>
        <v>0</v>
      </c>
      <c r="BW71" s="706">
        <f t="shared" si="34"/>
        <v>0</v>
      </c>
      <c r="BX71" s="706">
        <f t="shared" si="35"/>
        <v>0</v>
      </c>
      <c r="BY71" s="706">
        <f t="shared" si="36"/>
        <v>0</v>
      </c>
      <c r="BZ71" s="706">
        <f t="shared" si="37"/>
        <v>0</v>
      </c>
      <c r="CA71" s="706">
        <f t="shared" si="38"/>
        <v>0</v>
      </c>
      <c r="CB71" s="482">
        <f t="shared" si="39"/>
        <v>0</v>
      </c>
    </row>
    <row r="72" spans="1:80" ht="17.25" customHeight="1" x14ac:dyDescent="0.3">
      <c r="A72" s="34"/>
      <c r="B72" s="1728"/>
      <c r="C72" s="781">
        <v>205</v>
      </c>
      <c r="D72" s="35">
        <f t="shared" si="234"/>
        <v>205</v>
      </c>
      <c r="E72" s="35"/>
      <c r="F72" s="35" t="s">
        <v>1306</v>
      </c>
      <c r="G72" s="67"/>
      <c r="H72" s="35"/>
      <c r="I72" s="35"/>
      <c r="J72" s="35"/>
      <c r="K72" s="35">
        <f t="shared" si="225"/>
        <v>0</v>
      </c>
      <c r="L72" s="35">
        <f>ROUND(SUM(L40:L43),0)</f>
        <v>18000</v>
      </c>
      <c r="M72" s="49">
        <f t="shared" si="235"/>
        <v>18000</v>
      </c>
      <c r="N72" s="391"/>
      <c r="O72" s="392"/>
      <c r="P72" s="393"/>
      <c r="Q72" s="392"/>
      <c r="R72" s="392">
        <v>1200</v>
      </c>
      <c r="S72" s="392"/>
      <c r="T72" s="393"/>
      <c r="U72" s="395">
        <f>ROUND(SUM(U40:U43),0)</f>
        <v>1200</v>
      </c>
      <c r="V72" s="396">
        <f>ROUND(SUM(V40:V43),0)</f>
        <v>0</v>
      </c>
      <c r="W72" s="719">
        <f>ROUND(SUM(W40:W43),0)</f>
        <v>1200</v>
      </c>
      <c r="X72" s="393">
        <v>960</v>
      </c>
      <c r="Y72" s="393">
        <v>960</v>
      </c>
      <c r="Z72" s="393">
        <v>960</v>
      </c>
      <c r="AA72" s="393">
        <v>1200</v>
      </c>
      <c r="AB72" s="393">
        <v>1200</v>
      </c>
      <c r="AC72" s="392">
        <v>720</v>
      </c>
      <c r="AD72" s="393"/>
      <c r="AE72" s="395">
        <f>ROUND(SUM(AE40:AE43),0)</f>
        <v>6000</v>
      </c>
      <c r="AF72" s="396">
        <f>ROUND(SUM(AF40:AF43),0)</f>
        <v>0</v>
      </c>
      <c r="AG72" s="719">
        <f>ROUND(SUM(AG40:AG43),0)</f>
        <v>7200</v>
      </c>
      <c r="AH72" s="393">
        <v>960</v>
      </c>
      <c r="AI72" s="393">
        <v>960</v>
      </c>
      <c r="AJ72" s="392">
        <v>1200</v>
      </c>
      <c r="AK72" s="393">
        <v>1200</v>
      </c>
      <c r="AL72" s="393">
        <v>1200</v>
      </c>
      <c r="AM72" s="392">
        <v>480</v>
      </c>
      <c r="AN72" s="393"/>
      <c r="AO72" s="395">
        <f>ROUND(SUM(AO40:AO43),0)</f>
        <v>6000</v>
      </c>
      <c r="AP72" s="396">
        <f>ROUND(SUM(AP40:AP43),0)</f>
        <v>0</v>
      </c>
      <c r="AQ72" s="719">
        <f>ROUND(SUM(AQ40:AQ43),0)</f>
        <v>13200</v>
      </c>
      <c r="AR72" s="393">
        <v>960</v>
      </c>
      <c r="AS72" s="393">
        <v>960</v>
      </c>
      <c r="AT72" s="393">
        <v>960</v>
      </c>
      <c r="AU72" s="393">
        <v>960</v>
      </c>
      <c r="AV72" s="393">
        <v>960</v>
      </c>
      <c r="AW72" s="392"/>
      <c r="AX72" s="393"/>
      <c r="AY72" s="395">
        <f>ROUND(SUM(AY40:AY43),0)</f>
        <v>4800</v>
      </c>
      <c r="AZ72" s="396">
        <f>ROUND(SUM(AZ40:AZ43),0)</f>
        <v>0</v>
      </c>
      <c r="BA72" s="719">
        <f>ROUND(SUM(BA40:BA43),0)</f>
        <v>18000</v>
      </c>
      <c r="BB72" s="393"/>
      <c r="BC72" s="393"/>
      <c r="BD72" s="393"/>
      <c r="BE72" s="393"/>
      <c r="BF72" s="392"/>
      <c r="BG72" s="392"/>
      <c r="BH72" s="398"/>
      <c r="BI72" s="395">
        <f>ROUND(SUM(BI40:BI43),0)</f>
        <v>0</v>
      </c>
      <c r="BJ72" s="396">
        <f>ROUND(SUM(BJ40:BJ43),0)</f>
        <v>0</v>
      </c>
      <c r="BK72" s="397">
        <f>ROUND(SUM(BK40:BK43),0)</f>
        <v>18000</v>
      </c>
      <c r="BL72" s="393"/>
      <c r="BM72" s="1250"/>
      <c r="BN72" s="395">
        <f>ROUND(SUM(BN40:BN43),0)</f>
        <v>0</v>
      </c>
      <c r="BO72" s="396">
        <f>ROUND(SUM(BO40:BO43),0)</f>
        <v>0</v>
      </c>
      <c r="BP72" s="397">
        <f>ROUND(SUM(BP40:BP43),0)</f>
        <v>18000</v>
      </c>
      <c r="BQ72" s="36"/>
      <c r="BR72" s="507"/>
      <c r="BV72" s="706">
        <f t="shared" si="33"/>
        <v>1200</v>
      </c>
      <c r="BW72" s="706">
        <f t="shared" si="34"/>
        <v>6000</v>
      </c>
      <c r="BX72" s="706">
        <f t="shared" si="35"/>
        <v>6000</v>
      </c>
      <c r="BY72" s="706">
        <f t="shared" si="36"/>
        <v>4800</v>
      </c>
      <c r="BZ72" s="706">
        <f t="shared" si="37"/>
        <v>0</v>
      </c>
      <c r="CA72" s="706">
        <f t="shared" si="38"/>
        <v>0</v>
      </c>
      <c r="CB72" s="482">
        <f t="shared" si="39"/>
        <v>0</v>
      </c>
    </row>
    <row r="73" spans="1:80" ht="17.25" customHeight="1" x14ac:dyDescent="0.3">
      <c r="A73" s="34"/>
      <c r="B73" s="1728"/>
      <c r="C73" s="781">
        <v>185</v>
      </c>
      <c r="D73" s="35">
        <f t="shared" si="234"/>
        <v>185</v>
      </c>
      <c r="E73" s="35">
        <v>1</v>
      </c>
      <c r="F73" s="35" t="s">
        <v>47</v>
      </c>
      <c r="G73" s="67"/>
      <c r="H73" s="35"/>
      <c r="I73" s="35"/>
      <c r="J73" s="35"/>
      <c r="K73" s="35">
        <f t="shared" si="225"/>
        <v>0</v>
      </c>
      <c r="L73" s="35">
        <f>ROUND(SUM(L44:L54),0)</f>
        <v>309</v>
      </c>
      <c r="M73" s="49">
        <f>ROUND(SUM(N73:T73,X73:AD73,AH73:AN73,AR73:AX73,BB73:BH73,BL73:BM73),0)</f>
        <v>309</v>
      </c>
      <c r="N73" s="391"/>
      <c r="O73" s="392"/>
      <c r="P73" s="392"/>
      <c r="Q73" s="393"/>
      <c r="R73" s="393"/>
      <c r="S73" s="393"/>
      <c r="T73" s="394"/>
      <c r="U73" s="395">
        <f>ROUND(SUM(U44:U54),0)</f>
        <v>0</v>
      </c>
      <c r="V73" s="396">
        <f>ROUND(SUM(V44:V54),0)</f>
        <v>0</v>
      </c>
      <c r="W73" s="719">
        <f>ROUND(SUM(W44:W54),0)</f>
        <v>0</v>
      </c>
      <c r="X73" s="393">
        <v>100</v>
      </c>
      <c r="Y73" s="392">
        <v>14</v>
      </c>
      <c r="Z73" s="392">
        <v>195</v>
      </c>
      <c r="AA73" s="392"/>
      <c r="AB73" s="393"/>
      <c r="AC73" s="393"/>
      <c r="AD73" s="394"/>
      <c r="AE73" s="395">
        <f>ROUND(SUM(AE44:AE54),0)</f>
        <v>309</v>
      </c>
      <c r="AF73" s="396">
        <f>ROUND(SUM(AF44:AF54),0)</f>
        <v>0</v>
      </c>
      <c r="AG73" s="719">
        <f>ROUND(SUM(AG44:AG54),0)</f>
        <v>309</v>
      </c>
      <c r="AH73" s="393"/>
      <c r="AI73" s="393"/>
      <c r="AJ73" s="393"/>
      <c r="AK73" s="393"/>
      <c r="AL73" s="393"/>
      <c r="AM73" s="393"/>
      <c r="AN73" s="394"/>
      <c r="AO73" s="395">
        <f>ROUND(SUM(AO44:AO54),0)</f>
        <v>0</v>
      </c>
      <c r="AP73" s="396">
        <f>ROUND(SUM(AP44:AP54),0)</f>
        <v>0</v>
      </c>
      <c r="AQ73" s="719">
        <f>ROUND(SUM(AQ44:AQ54),0)</f>
        <v>309</v>
      </c>
      <c r="AR73" s="393"/>
      <c r="AS73" s="393"/>
      <c r="AT73" s="393"/>
      <c r="AU73" s="393"/>
      <c r="AV73" s="393"/>
      <c r="AW73" s="393"/>
      <c r="AX73" s="394"/>
      <c r="AY73" s="395">
        <f>ROUND(SUM(AY44:AY54),0)</f>
        <v>0</v>
      </c>
      <c r="AZ73" s="396">
        <f>ROUND(SUM(AZ44:AZ54),0)</f>
        <v>0</v>
      </c>
      <c r="BA73" s="719">
        <f>ROUND(SUM(BA44:BA54),0)</f>
        <v>309</v>
      </c>
      <c r="BB73" s="393"/>
      <c r="BC73" s="393"/>
      <c r="BD73" s="393"/>
      <c r="BE73" s="393"/>
      <c r="BF73" s="393"/>
      <c r="BG73" s="393"/>
      <c r="BH73" s="398"/>
      <c r="BI73" s="395">
        <f>ROUND(SUM(BI44:BI54),0)</f>
        <v>0</v>
      </c>
      <c r="BJ73" s="396">
        <f>ROUND(SUM(BJ44:BJ54),0)</f>
        <v>0</v>
      </c>
      <c r="BK73" s="397">
        <f>ROUND(SUM(BK44:BK54),0)</f>
        <v>309</v>
      </c>
      <c r="BL73" s="393"/>
      <c r="BM73" s="1250"/>
      <c r="BN73" s="395">
        <f>ROUND(SUM(BN44:BN54),0)</f>
        <v>0</v>
      </c>
      <c r="BO73" s="396">
        <f>ROUND(SUM(BO44:BO54),0)</f>
        <v>0</v>
      </c>
      <c r="BP73" s="397">
        <f>ROUND(SUM(BP44:BP54),0)</f>
        <v>309</v>
      </c>
      <c r="BQ73" s="36"/>
      <c r="BR73" s="507"/>
      <c r="BV73" s="706">
        <f t="shared" si="33"/>
        <v>0</v>
      </c>
      <c r="BW73" s="706">
        <f t="shared" si="34"/>
        <v>309</v>
      </c>
      <c r="BX73" s="706">
        <f t="shared" si="35"/>
        <v>0</v>
      </c>
      <c r="BY73" s="706">
        <f t="shared" si="36"/>
        <v>0</v>
      </c>
      <c r="BZ73" s="706">
        <f t="shared" si="37"/>
        <v>0</v>
      </c>
      <c r="CA73" s="706">
        <f t="shared" si="38"/>
        <v>0</v>
      </c>
      <c r="CB73" s="482">
        <f t="shared" si="39"/>
        <v>0</v>
      </c>
    </row>
    <row r="74" spans="1:80" s="27" customFormat="1" ht="17.25" customHeight="1" x14ac:dyDescent="0.3">
      <c r="A74" s="51"/>
      <c r="B74" s="1729"/>
      <c r="C74" s="447"/>
      <c r="D74" s="53"/>
      <c r="E74" s="53">
        <v>2</v>
      </c>
      <c r="F74" s="53" t="s">
        <v>14</v>
      </c>
      <c r="G74" s="75"/>
      <c r="H74" s="53"/>
      <c r="I74" s="53"/>
      <c r="J74" s="53"/>
      <c r="K74" s="53">
        <f t="shared" si="225"/>
        <v>93</v>
      </c>
      <c r="L74" s="53">
        <f>SUM(L64:L73)</f>
        <v>33364</v>
      </c>
      <c r="M74" s="54">
        <f>SUM(M64:M73)</f>
        <v>33457</v>
      </c>
      <c r="N74" s="55">
        <f t="shared" ref="N74:O74" si="236">SUM(N64:N73)</f>
        <v>0</v>
      </c>
      <c r="O74" s="56">
        <f t="shared" si="236"/>
        <v>0</v>
      </c>
      <c r="P74" s="56">
        <f>SUM(P64:P73)</f>
        <v>0</v>
      </c>
      <c r="Q74" s="57">
        <f t="shared" ref="Q74:T74" si="237">SUM(Q64:Q73)</f>
        <v>0</v>
      </c>
      <c r="R74" s="57">
        <f t="shared" si="237"/>
        <v>1898.926829268293</v>
      </c>
      <c r="S74" s="57">
        <f t="shared" si="237"/>
        <v>0</v>
      </c>
      <c r="T74" s="81">
        <f t="shared" si="237"/>
        <v>0</v>
      </c>
      <c r="U74" s="256">
        <f>SUM(U64:U73)</f>
        <v>1899</v>
      </c>
      <c r="V74" s="257">
        <f>SUM(V64:V73)</f>
        <v>0</v>
      </c>
      <c r="W74" s="263">
        <f>SUM(W64:W73)</f>
        <v>1899</v>
      </c>
      <c r="X74" s="56">
        <f>SUM(X64:X73)</f>
        <v>1900.7198417930128</v>
      </c>
      <c r="Y74" s="57">
        <f t="shared" ref="Y74:AD74" si="238">SUM(Y64:Y73)</f>
        <v>1919.3144363876072</v>
      </c>
      <c r="Z74" s="57">
        <f t="shared" si="238"/>
        <v>1880.1793012524722</v>
      </c>
      <c r="AA74" s="57">
        <f t="shared" si="238"/>
        <v>1898.926829268293</v>
      </c>
      <c r="AB74" s="57">
        <f t="shared" si="238"/>
        <v>1898.926829268293</v>
      </c>
      <c r="AC74" s="57">
        <f t="shared" si="238"/>
        <v>1441.7560975609756</v>
      </c>
      <c r="AD74" s="81">
        <f t="shared" si="238"/>
        <v>0</v>
      </c>
      <c r="AE74" s="256">
        <f>SUM(AE64:AE73)</f>
        <v>10940</v>
      </c>
      <c r="AF74" s="257">
        <f>SUM(AF64:AF73)</f>
        <v>0</v>
      </c>
      <c r="AG74" s="263">
        <f>SUM(AG64:AG73)</f>
        <v>12839</v>
      </c>
      <c r="AH74" s="56">
        <f t="shared" ref="AH74:AN74" si="239">SUM(AH64:AH73)</f>
        <v>1922.3414634146343</v>
      </c>
      <c r="AI74" s="57">
        <f t="shared" si="239"/>
        <v>1922.3414634146343</v>
      </c>
      <c r="AJ74" s="57">
        <f t="shared" si="239"/>
        <v>1898.926829268293</v>
      </c>
      <c r="AK74" s="57">
        <f t="shared" si="239"/>
        <v>1898.926829268293</v>
      </c>
      <c r="AL74" s="57">
        <f t="shared" si="239"/>
        <v>1898.926829268293</v>
      </c>
      <c r="AM74" s="57">
        <f t="shared" si="239"/>
        <v>1465.1707317073174</v>
      </c>
      <c r="AN74" s="81">
        <f t="shared" si="239"/>
        <v>0</v>
      </c>
      <c r="AO74" s="256">
        <f>SUM(AO64:AO73)</f>
        <v>11006</v>
      </c>
      <c r="AP74" s="257">
        <f>SUM(AP64:AP73)</f>
        <v>0</v>
      </c>
      <c r="AQ74" s="263">
        <f>SUM(AQ64:AQ73)</f>
        <v>23845</v>
      </c>
      <c r="AR74" s="56">
        <f t="shared" ref="AR74:AX74" si="240">SUM(AR64:AR73)</f>
        <v>1922.3414634146343</v>
      </c>
      <c r="AS74" s="57">
        <f t="shared" si="240"/>
        <v>1922.3414634146343</v>
      </c>
      <c r="AT74" s="57">
        <f t="shared" si="240"/>
        <v>1922.3414634146343</v>
      </c>
      <c r="AU74" s="57">
        <f t="shared" si="240"/>
        <v>1922.3414634146343</v>
      </c>
      <c r="AV74" s="57">
        <f t="shared" si="240"/>
        <v>1922.3414634146345</v>
      </c>
      <c r="AW74" s="57">
        <f t="shared" si="240"/>
        <v>0</v>
      </c>
      <c r="AX74" s="81">
        <f t="shared" si="240"/>
        <v>0</v>
      </c>
      <c r="AY74" s="256">
        <f>SUM(AY64:AY73)</f>
        <v>9610</v>
      </c>
      <c r="AZ74" s="257">
        <f>SUM(AZ64:AZ73)</f>
        <v>0</v>
      </c>
      <c r="BA74" s="263">
        <f>SUM(BA64:BA73)</f>
        <v>33455</v>
      </c>
      <c r="BB74" s="56">
        <f t="shared" ref="BB74:BH74" si="241">SUM(BB64:BB73)</f>
        <v>0</v>
      </c>
      <c r="BC74" s="57">
        <f t="shared" si="241"/>
        <v>0</v>
      </c>
      <c r="BD74" s="57">
        <f t="shared" si="241"/>
        <v>0</v>
      </c>
      <c r="BE74" s="57">
        <f t="shared" si="241"/>
        <v>0</v>
      </c>
      <c r="BF74" s="57">
        <f t="shared" si="241"/>
        <v>0</v>
      </c>
      <c r="BG74" s="57">
        <f t="shared" si="241"/>
        <v>0</v>
      </c>
      <c r="BH74" s="269">
        <f t="shared" si="241"/>
        <v>0</v>
      </c>
      <c r="BI74" s="256">
        <f>SUM(BI64:BI73)</f>
        <v>0</v>
      </c>
      <c r="BJ74" s="257">
        <f>SUM(BJ64:BJ73)</f>
        <v>0</v>
      </c>
      <c r="BK74" s="263">
        <f>SUM(BK64:BK73)</f>
        <v>33455</v>
      </c>
      <c r="BL74" s="57">
        <f t="shared" ref="BL74:BM74" si="242">SUM(BL64:BL73)</f>
        <v>0</v>
      </c>
      <c r="BM74" s="54">
        <f t="shared" si="242"/>
        <v>0</v>
      </c>
      <c r="BN74" s="256">
        <f>SUM(BN64:BN73)</f>
        <v>0</v>
      </c>
      <c r="BO74" s="257">
        <f>SUM(BO64:BO73)</f>
        <v>0</v>
      </c>
      <c r="BP74" s="263">
        <f>SUM(BP64:BP73)</f>
        <v>33455</v>
      </c>
      <c r="BQ74" s="58"/>
      <c r="BR74" s="514"/>
      <c r="BS74" s="505"/>
      <c r="BT74" s="505"/>
      <c r="BV74" s="706">
        <f t="shared" si="33"/>
        <v>1898.926829268293</v>
      </c>
      <c r="BW74" s="706">
        <f t="shared" si="34"/>
        <v>10939.823335530655</v>
      </c>
      <c r="BX74" s="706">
        <f t="shared" si="35"/>
        <v>11006.634146341465</v>
      </c>
      <c r="BY74" s="706">
        <f t="shared" si="36"/>
        <v>9611.707317073171</v>
      </c>
      <c r="BZ74" s="706">
        <f t="shared" si="37"/>
        <v>0</v>
      </c>
      <c r="CA74" s="706">
        <f t="shared" si="38"/>
        <v>0</v>
      </c>
      <c r="CB74" s="482">
        <f t="shared" si="39"/>
        <v>9.1628213587682694E-2</v>
      </c>
    </row>
    <row r="75" spans="1:80" ht="17.100000000000001" customHeight="1" outlineLevel="1" x14ac:dyDescent="0.3">
      <c r="A75" s="34"/>
      <c r="B75" s="7"/>
      <c r="C75" s="7"/>
      <c r="D75" s="7"/>
      <c r="E75" s="7"/>
      <c r="F75" s="7"/>
      <c r="G75" s="79"/>
      <c r="H75" s="7"/>
      <c r="I75" s="7"/>
      <c r="J75" s="7"/>
      <c r="K75" s="39"/>
      <c r="L75" s="8">
        <v>1</v>
      </c>
      <c r="M75" s="9">
        <v>1</v>
      </c>
      <c r="N75" s="35"/>
      <c r="O75" s="35"/>
      <c r="P75" s="35"/>
      <c r="Q75" s="35"/>
      <c r="R75" s="35"/>
      <c r="S75" s="35"/>
      <c r="T75" s="35"/>
      <c r="U75" s="67"/>
      <c r="V75" s="67"/>
      <c r="W75" s="67"/>
      <c r="X75" s="35"/>
      <c r="Y75" s="35"/>
      <c r="Z75" s="35"/>
      <c r="AA75" s="35"/>
      <c r="AB75" s="35"/>
      <c r="AC75" s="35"/>
      <c r="AD75" s="35"/>
      <c r="AE75" s="67"/>
      <c r="AF75" s="67"/>
      <c r="AG75" s="67"/>
      <c r="AH75" s="35"/>
      <c r="AI75" s="35"/>
      <c r="AJ75" s="35"/>
      <c r="AK75" s="35"/>
      <c r="AL75" s="35"/>
      <c r="AM75" s="35"/>
      <c r="AN75" s="35"/>
      <c r="AO75" s="67"/>
      <c r="AP75" s="67"/>
      <c r="AQ75" s="67"/>
      <c r="AR75" s="35"/>
      <c r="AS75" s="35"/>
      <c r="AT75" s="35"/>
      <c r="AU75" s="35"/>
      <c r="AV75" s="35"/>
      <c r="AW75" s="35"/>
      <c r="AX75" s="35"/>
      <c r="AY75" s="67"/>
      <c r="AZ75" s="67"/>
      <c r="BA75" s="67"/>
      <c r="BB75" s="35"/>
      <c r="BC75" s="35"/>
      <c r="BD75" s="35"/>
      <c r="BE75" s="35"/>
      <c r="BF75" s="35"/>
      <c r="BG75" s="35"/>
      <c r="BH75" s="35"/>
      <c r="BI75" s="67"/>
      <c r="BJ75" s="67"/>
      <c r="BK75" s="67"/>
      <c r="BL75" s="1253"/>
      <c r="BM75" s="35"/>
      <c r="BN75" s="67"/>
      <c r="BO75" s="67"/>
      <c r="BP75" s="67"/>
      <c r="BQ75" s="36"/>
      <c r="BR75" s="516"/>
      <c r="BS75" s="517"/>
      <c r="BT75" s="517"/>
    </row>
    <row r="76" spans="1:80" ht="17.25" customHeight="1" outlineLevel="1" x14ac:dyDescent="0.3">
      <c r="A76" s="60"/>
      <c r="B76" s="1727"/>
      <c r="C76" s="42"/>
      <c r="D76" s="43">
        <f>D64</f>
        <v>225</v>
      </c>
      <c r="E76" s="43">
        <f t="shared" ref="E76:F82" si="243">E64</f>
        <v>0</v>
      </c>
      <c r="F76" s="43" t="str">
        <f>F64</f>
        <v>LAC09</v>
      </c>
      <c r="G76" s="77"/>
      <c r="H76" s="619" t="s">
        <v>308</v>
      </c>
      <c r="I76" s="607">
        <f>M86</f>
        <v>157</v>
      </c>
      <c r="J76" s="607"/>
      <c r="K76" s="43"/>
      <c r="L76" s="712">
        <f>L64/D76</f>
        <v>19.2</v>
      </c>
      <c r="M76" s="429">
        <f t="shared" ref="M76:M86" si="244">ROUND(SUM(N76:BP76),0)</f>
        <v>20</v>
      </c>
      <c r="N76" s="291">
        <f>N62-SUM(N77:N85)</f>
        <v>0</v>
      </c>
      <c r="O76" s="292">
        <f t="shared" ref="O76:T76" si="245">O62-SUM(O77:O85)</f>
        <v>0</v>
      </c>
      <c r="P76" s="292">
        <f t="shared" si="245"/>
        <v>0</v>
      </c>
      <c r="Q76" s="293">
        <f t="shared" si="245"/>
        <v>0</v>
      </c>
      <c r="R76" s="293">
        <f t="shared" si="245"/>
        <v>0.97300813008130227</v>
      </c>
      <c r="S76" s="294">
        <f t="shared" si="245"/>
        <v>0</v>
      </c>
      <c r="T76" s="295">
        <f t="shared" si="245"/>
        <v>0</v>
      </c>
      <c r="U76" s="296"/>
      <c r="V76" s="297"/>
      <c r="W76" s="298"/>
      <c r="X76" s="293">
        <f>X62-SUM(X77:X85)</f>
        <v>0.53653263019116793</v>
      </c>
      <c r="Y76" s="293">
        <f t="shared" ref="Y76:AD76" si="246">Y62-SUM(Y77:Y85)</f>
        <v>1.0013974950560325</v>
      </c>
      <c r="Z76" s="293">
        <f t="shared" si="246"/>
        <v>1.0896857833443203</v>
      </c>
      <c r="AA76" s="293">
        <f t="shared" si="246"/>
        <v>0.97300813008130227</v>
      </c>
      <c r="AB76" s="293">
        <f t="shared" si="246"/>
        <v>0.97300813008130227</v>
      </c>
      <c r="AC76" s="293">
        <f t="shared" si="246"/>
        <v>7.8048780487804947E-3</v>
      </c>
      <c r="AD76" s="300">
        <f t="shared" si="246"/>
        <v>0</v>
      </c>
      <c r="AE76" s="296"/>
      <c r="AF76" s="297"/>
      <c r="AG76" s="298"/>
      <c r="AH76" s="292">
        <f t="shared" ref="AH76:AN76" si="247">AH62-SUM(AH77:AH85)</f>
        <v>1.0770731707317083</v>
      </c>
      <c r="AI76" s="293">
        <f t="shared" si="247"/>
        <v>1.0770731707317083</v>
      </c>
      <c r="AJ76" s="293">
        <f t="shared" si="247"/>
        <v>0.97300813008130227</v>
      </c>
      <c r="AK76" s="293">
        <f t="shared" si="247"/>
        <v>0.97300813008130227</v>
      </c>
      <c r="AL76" s="293">
        <f t="shared" si="247"/>
        <v>0.97300813008130227</v>
      </c>
      <c r="AM76" s="293">
        <f t="shared" si="247"/>
        <v>1.1785365853658547</v>
      </c>
      <c r="AN76" s="300">
        <f t="shared" si="247"/>
        <v>0</v>
      </c>
      <c r="AO76" s="296"/>
      <c r="AP76" s="297"/>
      <c r="AQ76" s="298"/>
      <c r="AR76" s="292">
        <f t="shared" ref="AR76:AX76" si="248">AR62-SUM(AR77:AR85)</f>
        <v>1.0770731707317083</v>
      </c>
      <c r="AS76" s="293">
        <f t="shared" si="248"/>
        <v>1.0770731707317083</v>
      </c>
      <c r="AT76" s="293">
        <f t="shared" si="248"/>
        <v>2.1437398373983747</v>
      </c>
      <c r="AU76" s="293">
        <f t="shared" si="248"/>
        <v>2.1437398373983747</v>
      </c>
      <c r="AV76" s="293">
        <f t="shared" si="248"/>
        <v>1.3659620596205979</v>
      </c>
      <c r="AW76" s="293">
        <f t="shared" si="248"/>
        <v>0</v>
      </c>
      <c r="AX76" s="300">
        <f t="shared" si="248"/>
        <v>0</v>
      </c>
      <c r="AY76" s="296"/>
      <c r="AZ76" s="297"/>
      <c r="BA76" s="298"/>
      <c r="BB76" s="292">
        <f t="shared" ref="BB76:BH76" si="249">BB62-SUM(BB77:BB85)</f>
        <v>0</v>
      </c>
      <c r="BC76" s="293">
        <f t="shared" si="249"/>
        <v>0</v>
      </c>
      <c r="BD76" s="293">
        <f t="shared" si="249"/>
        <v>0</v>
      </c>
      <c r="BE76" s="293">
        <f t="shared" si="249"/>
        <v>0</v>
      </c>
      <c r="BF76" s="293">
        <f t="shared" si="249"/>
        <v>0</v>
      </c>
      <c r="BG76" s="293">
        <f t="shared" si="249"/>
        <v>0</v>
      </c>
      <c r="BH76" s="345">
        <f t="shared" si="249"/>
        <v>0</v>
      </c>
      <c r="BI76" s="296"/>
      <c r="BJ76" s="297"/>
      <c r="BK76" s="298"/>
      <c r="BL76" s="293">
        <f t="shared" ref="BL76:BM76" si="250">BL62-SUM(BL77:BL85)</f>
        <v>0</v>
      </c>
      <c r="BM76" s="1251">
        <f t="shared" si="250"/>
        <v>0</v>
      </c>
      <c r="BN76" s="259"/>
      <c r="BO76" s="260"/>
      <c r="BP76" s="261"/>
      <c r="BQ76" s="36"/>
      <c r="BR76" s="518"/>
    </row>
    <row r="77" spans="1:80" ht="17.25" customHeight="1" outlineLevel="1" x14ac:dyDescent="0.3">
      <c r="A77" s="34"/>
      <c r="B77" s="1728"/>
      <c r="C77" s="48"/>
      <c r="D77" s="35">
        <f t="shared" ref="D77:D85" si="251">D65</f>
        <v>225</v>
      </c>
      <c r="E77" s="35">
        <f t="shared" si="243"/>
        <v>0</v>
      </c>
      <c r="F77" s="35" t="str">
        <f t="shared" si="243"/>
        <v>LAC11</v>
      </c>
      <c r="G77" s="67"/>
      <c r="H77" s="620" t="s">
        <v>307</v>
      </c>
      <c r="I77" s="644">
        <f>L86</f>
        <v>156.38625943016186</v>
      </c>
      <c r="J77" s="608"/>
      <c r="K77" s="35"/>
      <c r="L77" s="616">
        <f>L65/D77</f>
        <v>0</v>
      </c>
      <c r="M77" s="430">
        <f t="shared" si="244"/>
        <v>0</v>
      </c>
      <c r="N77" s="301">
        <f>N65/$D$77</f>
        <v>0</v>
      </c>
      <c r="O77" s="302">
        <f t="shared" ref="O77:T77" si="252">O65/$D$77</f>
        <v>0</v>
      </c>
      <c r="P77" s="302">
        <f t="shared" si="252"/>
        <v>0</v>
      </c>
      <c r="Q77" s="303">
        <f t="shared" si="252"/>
        <v>0</v>
      </c>
      <c r="R77" s="303">
        <f t="shared" si="252"/>
        <v>0</v>
      </c>
      <c r="S77" s="449">
        <f t="shared" si="252"/>
        <v>0</v>
      </c>
      <c r="T77" s="305">
        <f t="shared" si="252"/>
        <v>0</v>
      </c>
      <c r="U77" s="306"/>
      <c r="V77" s="307"/>
      <c r="W77" s="308"/>
      <c r="X77" s="302">
        <f>X65/$D$77</f>
        <v>0</v>
      </c>
      <c r="Y77" s="303">
        <f t="shared" ref="Y77:AD77" si="253">Y65/$D$77</f>
        <v>0</v>
      </c>
      <c r="Z77" s="303">
        <f t="shared" si="253"/>
        <v>0</v>
      </c>
      <c r="AA77" s="303">
        <f t="shared" si="253"/>
        <v>0</v>
      </c>
      <c r="AB77" s="303">
        <f t="shared" si="253"/>
        <v>0</v>
      </c>
      <c r="AC77" s="303">
        <f t="shared" si="253"/>
        <v>0</v>
      </c>
      <c r="AD77" s="310">
        <f t="shared" si="253"/>
        <v>0</v>
      </c>
      <c r="AE77" s="306"/>
      <c r="AF77" s="307"/>
      <c r="AG77" s="308"/>
      <c r="AH77" s="302">
        <f t="shared" ref="AH77:AN77" si="254">AH65/$D$77</f>
        <v>0</v>
      </c>
      <c r="AI77" s="303">
        <f t="shared" si="254"/>
        <v>0</v>
      </c>
      <c r="AJ77" s="303">
        <f t="shared" si="254"/>
        <v>0</v>
      </c>
      <c r="AK77" s="303">
        <f t="shared" si="254"/>
        <v>0</v>
      </c>
      <c r="AL77" s="303">
        <f t="shared" si="254"/>
        <v>0</v>
      </c>
      <c r="AM77" s="303">
        <f t="shared" si="254"/>
        <v>0</v>
      </c>
      <c r="AN77" s="310">
        <f t="shared" si="254"/>
        <v>0</v>
      </c>
      <c r="AO77" s="306"/>
      <c r="AP77" s="307"/>
      <c r="AQ77" s="308"/>
      <c r="AR77" s="302">
        <f t="shared" ref="AR77:AX77" si="255">AR65/$D$77</f>
        <v>0</v>
      </c>
      <c r="AS77" s="303">
        <f t="shared" si="255"/>
        <v>0</v>
      </c>
      <c r="AT77" s="303">
        <f t="shared" si="255"/>
        <v>0</v>
      </c>
      <c r="AU77" s="303">
        <f t="shared" si="255"/>
        <v>0</v>
      </c>
      <c r="AV77" s="303">
        <f t="shared" si="255"/>
        <v>0</v>
      </c>
      <c r="AW77" s="303">
        <f t="shared" si="255"/>
        <v>0</v>
      </c>
      <c r="AX77" s="310">
        <f t="shared" si="255"/>
        <v>0</v>
      </c>
      <c r="AY77" s="306"/>
      <c r="AZ77" s="307"/>
      <c r="BA77" s="308"/>
      <c r="BB77" s="302">
        <f t="shared" ref="BB77:BH77" si="256">BB65/$D$77</f>
        <v>0</v>
      </c>
      <c r="BC77" s="303">
        <f t="shared" si="256"/>
        <v>0</v>
      </c>
      <c r="BD77" s="303">
        <f t="shared" si="256"/>
        <v>0</v>
      </c>
      <c r="BE77" s="303">
        <f t="shared" si="256"/>
        <v>0</v>
      </c>
      <c r="BF77" s="303">
        <f t="shared" si="256"/>
        <v>0</v>
      </c>
      <c r="BG77" s="303">
        <f t="shared" si="256"/>
        <v>0</v>
      </c>
      <c r="BH77" s="346">
        <f t="shared" si="256"/>
        <v>0</v>
      </c>
      <c r="BI77" s="306"/>
      <c r="BJ77" s="307"/>
      <c r="BK77" s="308"/>
      <c r="BL77" s="303">
        <f t="shared" ref="BL77:BM77" si="257">BL65/$D$77</f>
        <v>0</v>
      </c>
      <c r="BM77" s="1252">
        <f t="shared" si="257"/>
        <v>0</v>
      </c>
      <c r="BN77" s="254"/>
      <c r="BO77" s="255"/>
      <c r="BP77" s="262"/>
      <c r="BQ77" s="61"/>
      <c r="BR77" s="519"/>
    </row>
    <row r="78" spans="1:80" ht="17.25" customHeight="1" outlineLevel="1" x14ac:dyDescent="0.3">
      <c r="A78" s="60"/>
      <c r="B78" s="1728"/>
      <c r="C78" s="48"/>
      <c r="D78" s="35">
        <f t="shared" si="251"/>
        <v>225</v>
      </c>
      <c r="E78" s="35">
        <f t="shared" si="243"/>
        <v>1</v>
      </c>
      <c r="F78" s="35" t="str">
        <f t="shared" si="243"/>
        <v>LT08E</v>
      </c>
      <c r="G78" s="67"/>
      <c r="H78" s="620" t="s">
        <v>265</v>
      </c>
      <c r="I78" s="608">
        <f>I76-I77</f>
        <v>0.61374056983814285</v>
      </c>
      <c r="J78" s="608"/>
      <c r="K78" s="35"/>
      <c r="L78" s="616">
        <f t="shared" ref="L78:L85" si="258">L66/D78</f>
        <v>47.711111111111109</v>
      </c>
      <c r="M78" s="430">
        <f t="shared" si="244"/>
        <v>48</v>
      </c>
      <c r="N78" s="301">
        <f>N66/$D$78</f>
        <v>0</v>
      </c>
      <c r="O78" s="302">
        <f t="shared" ref="O78:T78" si="259">O66/$D$78</f>
        <v>0</v>
      </c>
      <c r="P78" s="302">
        <f t="shared" si="259"/>
        <v>0</v>
      </c>
      <c r="Q78" s="303">
        <f t="shared" si="259"/>
        <v>0</v>
      </c>
      <c r="R78" s="303">
        <f t="shared" si="259"/>
        <v>2.1333333333333333</v>
      </c>
      <c r="S78" s="449">
        <f t="shared" si="259"/>
        <v>0</v>
      </c>
      <c r="T78" s="305">
        <f t="shared" si="259"/>
        <v>0</v>
      </c>
      <c r="U78" s="306"/>
      <c r="V78" s="307"/>
      <c r="W78" s="308"/>
      <c r="X78" s="347">
        <f>X66/$D$78</f>
        <v>3.2</v>
      </c>
      <c r="Y78" s="303">
        <f t="shared" ref="Y78:AD78" si="260">Y66/$D$78</f>
        <v>3.2</v>
      </c>
      <c r="Z78" s="303">
        <f t="shared" si="260"/>
        <v>2.1333333333333333</v>
      </c>
      <c r="AA78" s="303">
        <f t="shared" si="260"/>
        <v>2.1333333333333333</v>
      </c>
      <c r="AB78" s="303">
        <f t="shared" si="260"/>
        <v>2.1333333333333333</v>
      </c>
      <c r="AC78" s="303">
        <f t="shared" si="260"/>
        <v>3.2</v>
      </c>
      <c r="AD78" s="310">
        <f t="shared" si="260"/>
        <v>0</v>
      </c>
      <c r="AE78" s="306"/>
      <c r="AF78" s="307"/>
      <c r="AG78" s="308"/>
      <c r="AH78" s="302">
        <f t="shared" ref="AH78:AN78" si="261">AH66/$D$78</f>
        <v>3.2</v>
      </c>
      <c r="AI78" s="303">
        <f t="shared" si="261"/>
        <v>3.2</v>
      </c>
      <c r="AJ78" s="303">
        <f t="shared" si="261"/>
        <v>2.1333333333333333</v>
      </c>
      <c r="AK78" s="303">
        <f t="shared" si="261"/>
        <v>2.1333333333333333</v>
      </c>
      <c r="AL78" s="303">
        <f t="shared" si="261"/>
        <v>2.1333333333333333</v>
      </c>
      <c r="AM78" s="303">
        <f t="shared" si="261"/>
        <v>3.2</v>
      </c>
      <c r="AN78" s="310">
        <f t="shared" si="261"/>
        <v>0</v>
      </c>
      <c r="AO78" s="306"/>
      <c r="AP78" s="307"/>
      <c r="AQ78" s="308"/>
      <c r="AR78" s="302">
        <f t="shared" ref="AR78:AX78" si="262">AR66/$D$78</f>
        <v>3.2</v>
      </c>
      <c r="AS78" s="303">
        <f t="shared" si="262"/>
        <v>3.2</v>
      </c>
      <c r="AT78" s="303">
        <f t="shared" si="262"/>
        <v>2.1333333333333333</v>
      </c>
      <c r="AU78" s="303">
        <f t="shared" si="262"/>
        <v>2.1333333333333333</v>
      </c>
      <c r="AV78" s="303">
        <f t="shared" si="262"/>
        <v>2.911111111111111</v>
      </c>
      <c r="AW78" s="303">
        <f t="shared" si="262"/>
        <v>0</v>
      </c>
      <c r="AX78" s="310">
        <f t="shared" si="262"/>
        <v>0</v>
      </c>
      <c r="AY78" s="306"/>
      <c r="AZ78" s="307"/>
      <c r="BA78" s="308"/>
      <c r="BB78" s="302">
        <f t="shared" ref="BB78:BH78" si="263">BB66/$D$78</f>
        <v>0</v>
      </c>
      <c r="BC78" s="303">
        <f t="shared" si="263"/>
        <v>0</v>
      </c>
      <c r="BD78" s="303">
        <f t="shared" si="263"/>
        <v>0</v>
      </c>
      <c r="BE78" s="303">
        <f t="shared" si="263"/>
        <v>0</v>
      </c>
      <c r="BF78" s="303">
        <f t="shared" si="263"/>
        <v>0</v>
      </c>
      <c r="BG78" s="303">
        <f t="shared" si="263"/>
        <v>0</v>
      </c>
      <c r="BH78" s="346">
        <f t="shared" si="263"/>
        <v>0</v>
      </c>
      <c r="BI78" s="306"/>
      <c r="BJ78" s="307"/>
      <c r="BK78" s="308"/>
      <c r="BL78" s="303">
        <f t="shared" ref="BL78:BM78" si="264">BL66/$D$78</f>
        <v>0</v>
      </c>
      <c r="BM78" s="1252">
        <f t="shared" si="264"/>
        <v>0</v>
      </c>
      <c r="BN78" s="254"/>
      <c r="BO78" s="255"/>
      <c r="BP78" s="262"/>
      <c r="BQ78" s="36"/>
      <c r="BR78" s="519"/>
    </row>
    <row r="79" spans="1:80" ht="17.25" customHeight="1" outlineLevel="1" x14ac:dyDescent="0.3">
      <c r="A79" s="34"/>
      <c r="B79" s="1728"/>
      <c r="C79" s="48"/>
      <c r="D79" s="35">
        <f t="shared" si="251"/>
        <v>225</v>
      </c>
      <c r="E79" s="35">
        <f t="shared" si="243"/>
        <v>1</v>
      </c>
      <c r="F79" s="35" t="str">
        <f t="shared" si="243"/>
        <v>LTD06</v>
      </c>
      <c r="G79" s="67"/>
      <c r="H79" s="620" t="s">
        <v>311</v>
      </c>
      <c r="I79" s="616" t="e">
        <f>VLOOKUP("DIAS PROGR.",[1]Anual!$B$180:$EX$250,$U$1,0)</f>
        <v>#N/A</v>
      </c>
      <c r="J79" s="616"/>
      <c r="K79" s="35"/>
      <c r="L79" s="616">
        <f t="shared" si="258"/>
        <v>0</v>
      </c>
      <c r="M79" s="430">
        <f t="shared" si="244"/>
        <v>0</v>
      </c>
      <c r="N79" s="301">
        <f>N67/$D$79</f>
        <v>0</v>
      </c>
      <c r="O79" s="302">
        <f t="shared" ref="O79:T79" si="265">O67/$D$79</f>
        <v>0</v>
      </c>
      <c r="P79" s="302">
        <f t="shared" si="265"/>
        <v>0</v>
      </c>
      <c r="Q79" s="303">
        <f t="shared" si="265"/>
        <v>0</v>
      </c>
      <c r="R79" s="303">
        <f t="shared" si="265"/>
        <v>0</v>
      </c>
      <c r="S79" s="547">
        <f t="shared" si="265"/>
        <v>0</v>
      </c>
      <c r="T79" s="305">
        <f t="shared" si="265"/>
        <v>0</v>
      </c>
      <c r="U79" s="306"/>
      <c r="V79" s="307"/>
      <c r="W79" s="308"/>
      <c r="X79" s="302">
        <f>X67/$D$79</f>
        <v>0</v>
      </c>
      <c r="Y79" s="303">
        <f t="shared" ref="Y79:AD79" si="266">Y67/$D$79</f>
        <v>0</v>
      </c>
      <c r="Z79" s="303">
        <f t="shared" si="266"/>
        <v>0</v>
      </c>
      <c r="AA79" s="303">
        <f t="shared" si="266"/>
        <v>0</v>
      </c>
      <c r="AB79" s="303">
        <f t="shared" si="266"/>
        <v>0</v>
      </c>
      <c r="AC79" s="303">
        <f t="shared" si="266"/>
        <v>0</v>
      </c>
      <c r="AD79" s="310">
        <f t="shared" si="266"/>
        <v>0</v>
      </c>
      <c r="AE79" s="306"/>
      <c r="AF79" s="307"/>
      <c r="AG79" s="308"/>
      <c r="AH79" s="302">
        <f t="shared" ref="AH79:AN79" si="267">AH67/$D$79</f>
        <v>0</v>
      </c>
      <c r="AI79" s="303">
        <f t="shared" si="267"/>
        <v>0</v>
      </c>
      <c r="AJ79" s="303">
        <f t="shared" si="267"/>
        <v>0</v>
      </c>
      <c r="AK79" s="303">
        <f t="shared" si="267"/>
        <v>0</v>
      </c>
      <c r="AL79" s="303">
        <f t="shared" si="267"/>
        <v>0</v>
      </c>
      <c r="AM79" s="303">
        <f t="shared" si="267"/>
        <v>0</v>
      </c>
      <c r="AN79" s="310">
        <f t="shared" si="267"/>
        <v>0</v>
      </c>
      <c r="AO79" s="306"/>
      <c r="AP79" s="307"/>
      <c r="AQ79" s="308"/>
      <c r="AR79" s="302">
        <f t="shared" ref="AR79:AX79" si="268">AR67/$D$79</f>
        <v>0</v>
      </c>
      <c r="AS79" s="303">
        <f t="shared" si="268"/>
        <v>0</v>
      </c>
      <c r="AT79" s="303">
        <f t="shared" si="268"/>
        <v>0</v>
      </c>
      <c r="AU79" s="303">
        <f t="shared" si="268"/>
        <v>0</v>
      </c>
      <c r="AV79" s="303">
        <f t="shared" si="268"/>
        <v>0</v>
      </c>
      <c r="AW79" s="303">
        <f t="shared" si="268"/>
        <v>0</v>
      </c>
      <c r="AX79" s="310">
        <f t="shared" si="268"/>
        <v>0</v>
      </c>
      <c r="AY79" s="306"/>
      <c r="AZ79" s="307"/>
      <c r="BA79" s="308"/>
      <c r="BB79" s="302">
        <f t="shared" ref="BB79:BH79" si="269">BB67/$D$79</f>
        <v>0</v>
      </c>
      <c r="BC79" s="303">
        <f t="shared" si="269"/>
        <v>0</v>
      </c>
      <c r="BD79" s="303">
        <f t="shared" si="269"/>
        <v>0</v>
      </c>
      <c r="BE79" s="303">
        <f t="shared" si="269"/>
        <v>0</v>
      </c>
      <c r="BF79" s="303">
        <f t="shared" si="269"/>
        <v>0</v>
      </c>
      <c r="BG79" s="303">
        <f t="shared" si="269"/>
        <v>0</v>
      </c>
      <c r="BH79" s="346">
        <f t="shared" si="269"/>
        <v>0</v>
      </c>
      <c r="BI79" s="306"/>
      <c r="BJ79" s="307"/>
      <c r="BK79" s="308"/>
      <c r="BL79" s="303">
        <f t="shared" ref="BL79:BM79" si="270">BL67/$D$79</f>
        <v>0</v>
      </c>
      <c r="BM79" s="1252">
        <f t="shared" si="270"/>
        <v>0</v>
      </c>
      <c r="BN79" s="254"/>
      <c r="BO79" s="255"/>
      <c r="BP79" s="262"/>
      <c r="BQ79" s="61"/>
      <c r="BR79" s="519"/>
      <c r="BS79" s="507"/>
      <c r="BT79" s="507"/>
    </row>
    <row r="80" spans="1:80" ht="17.25" customHeight="1" outlineLevel="1" x14ac:dyDescent="0.3">
      <c r="A80" s="34"/>
      <c r="B80" s="1728"/>
      <c r="C80" s="48"/>
      <c r="D80" s="35">
        <f t="shared" si="251"/>
        <v>225</v>
      </c>
      <c r="E80" s="35">
        <f t="shared" si="243"/>
        <v>0</v>
      </c>
      <c r="F80" s="35" t="str">
        <f t="shared" si="243"/>
        <v>LT09B</v>
      </c>
      <c r="G80" s="67"/>
      <c r="H80" s="620" t="s">
        <v>310</v>
      </c>
      <c r="I80" s="644">
        <f>F60</f>
        <v>17.500000000000007</v>
      </c>
      <c r="J80" s="608"/>
      <c r="K80" s="35"/>
      <c r="L80" s="616">
        <f t="shared" si="258"/>
        <v>0</v>
      </c>
      <c r="M80" s="430">
        <f t="shared" si="244"/>
        <v>0</v>
      </c>
      <c r="N80" s="301">
        <f>N68/$D$80</f>
        <v>0</v>
      </c>
      <c r="O80" s="302">
        <f t="shared" ref="O80:T80" si="271">O68/$D$80</f>
        <v>0</v>
      </c>
      <c r="P80" s="302">
        <f t="shared" si="271"/>
        <v>0</v>
      </c>
      <c r="Q80" s="303">
        <f t="shared" si="271"/>
        <v>0</v>
      </c>
      <c r="R80" s="303">
        <f t="shared" si="271"/>
        <v>0</v>
      </c>
      <c r="S80" s="449">
        <f t="shared" si="271"/>
        <v>0</v>
      </c>
      <c r="T80" s="305">
        <f t="shared" si="271"/>
        <v>0</v>
      </c>
      <c r="U80" s="306"/>
      <c r="V80" s="307"/>
      <c r="W80" s="308"/>
      <c r="X80" s="303">
        <f>X68/$D$80</f>
        <v>0</v>
      </c>
      <c r="Y80" s="303">
        <f t="shared" ref="Y80:AD80" si="272">Y68/$D$80</f>
        <v>0</v>
      </c>
      <c r="Z80" s="303">
        <f t="shared" si="272"/>
        <v>0</v>
      </c>
      <c r="AA80" s="303">
        <f t="shared" si="272"/>
        <v>0</v>
      </c>
      <c r="AB80" s="303">
        <f t="shared" si="272"/>
        <v>0</v>
      </c>
      <c r="AC80" s="303">
        <f t="shared" si="272"/>
        <v>0</v>
      </c>
      <c r="AD80" s="310">
        <f t="shared" si="272"/>
        <v>0</v>
      </c>
      <c r="AE80" s="306"/>
      <c r="AF80" s="307"/>
      <c r="AG80" s="308"/>
      <c r="AH80" s="302">
        <f t="shared" ref="AH80:AN80" si="273">AH68/$D$80</f>
        <v>0</v>
      </c>
      <c r="AI80" s="303">
        <f t="shared" si="273"/>
        <v>0</v>
      </c>
      <c r="AJ80" s="303">
        <f t="shared" si="273"/>
        <v>0</v>
      </c>
      <c r="AK80" s="303">
        <f t="shared" si="273"/>
        <v>0</v>
      </c>
      <c r="AL80" s="303">
        <f t="shared" si="273"/>
        <v>0</v>
      </c>
      <c r="AM80" s="303">
        <f t="shared" si="273"/>
        <v>0</v>
      </c>
      <c r="AN80" s="310">
        <f t="shared" si="273"/>
        <v>0</v>
      </c>
      <c r="AO80" s="306"/>
      <c r="AP80" s="307"/>
      <c r="AQ80" s="308"/>
      <c r="AR80" s="302">
        <f t="shared" ref="AR80:AX80" si="274">AR68/$D$80</f>
        <v>0</v>
      </c>
      <c r="AS80" s="303">
        <f t="shared" si="274"/>
        <v>0</v>
      </c>
      <c r="AT80" s="303">
        <f t="shared" si="274"/>
        <v>0</v>
      </c>
      <c r="AU80" s="303">
        <f t="shared" si="274"/>
        <v>0</v>
      </c>
      <c r="AV80" s="303">
        <f t="shared" si="274"/>
        <v>0</v>
      </c>
      <c r="AW80" s="303">
        <f t="shared" si="274"/>
        <v>0</v>
      </c>
      <c r="AX80" s="310">
        <f t="shared" si="274"/>
        <v>0</v>
      </c>
      <c r="AY80" s="306"/>
      <c r="AZ80" s="307"/>
      <c r="BA80" s="308"/>
      <c r="BB80" s="302">
        <f t="shared" ref="BB80:BH80" si="275">BB68/$D$80</f>
        <v>0</v>
      </c>
      <c r="BC80" s="302">
        <f t="shared" si="275"/>
        <v>0</v>
      </c>
      <c r="BD80" s="302">
        <f t="shared" si="275"/>
        <v>0</v>
      </c>
      <c r="BE80" s="303">
        <f t="shared" si="275"/>
        <v>0</v>
      </c>
      <c r="BF80" s="303">
        <f t="shared" si="275"/>
        <v>0</v>
      </c>
      <c r="BG80" s="303">
        <f t="shared" si="275"/>
        <v>0</v>
      </c>
      <c r="BH80" s="346">
        <f t="shared" si="275"/>
        <v>0</v>
      </c>
      <c r="BI80" s="306"/>
      <c r="BJ80" s="307"/>
      <c r="BK80" s="308"/>
      <c r="BL80" s="303">
        <f t="shared" ref="BL80:BM80" si="276">BL68/$D$80</f>
        <v>0</v>
      </c>
      <c r="BM80" s="1252">
        <f t="shared" si="276"/>
        <v>0</v>
      </c>
      <c r="BN80" s="254"/>
      <c r="BO80" s="255"/>
      <c r="BP80" s="262"/>
      <c r="BQ80" s="36"/>
      <c r="BR80" s="519"/>
    </row>
    <row r="81" spans="1:72" ht="17.25" customHeight="1" outlineLevel="1" x14ac:dyDescent="0.3">
      <c r="A81" s="34"/>
      <c r="B81" s="1728"/>
      <c r="C81" s="48"/>
      <c r="D81" s="35">
        <f t="shared" si="251"/>
        <v>225</v>
      </c>
      <c r="E81" s="35">
        <f t="shared" si="243"/>
        <v>1</v>
      </c>
      <c r="F81" s="35" t="str">
        <f t="shared" si="243"/>
        <v>LTD09</v>
      </c>
      <c r="G81" s="67"/>
      <c r="H81" s="654" t="s">
        <v>265</v>
      </c>
      <c r="I81" s="616" t="e">
        <f>I79-I80</f>
        <v>#N/A</v>
      </c>
      <c r="J81" s="616"/>
      <c r="K81" s="35"/>
      <c r="L81" s="616">
        <f t="shared" si="258"/>
        <v>0</v>
      </c>
      <c r="M81" s="430">
        <f t="shared" si="244"/>
        <v>0</v>
      </c>
      <c r="N81" s="301">
        <f>N69/$D$81</f>
        <v>0</v>
      </c>
      <c r="O81" s="302">
        <f t="shared" ref="O81:T81" si="277">O69/$D$81</f>
        <v>0</v>
      </c>
      <c r="P81" s="311">
        <f t="shared" si="277"/>
        <v>0</v>
      </c>
      <c r="Q81" s="303">
        <f t="shared" si="277"/>
        <v>0</v>
      </c>
      <c r="R81" s="303">
        <f t="shared" si="277"/>
        <v>0</v>
      </c>
      <c r="S81" s="449">
        <f t="shared" si="277"/>
        <v>0</v>
      </c>
      <c r="T81" s="305">
        <f t="shared" si="277"/>
        <v>0</v>
      </c>
      <c r="U81" s="306"/>
      <c r="V81" s="307"/>
      <c r="W81" s="308"/>
      <c r="X81" s="302">
        <f>X69/$D$81</f>
        <v>0</v>
      </c>
      <c r="Y81" s="303">
        <f t="shared" ref="Y81:AD81" si="278">Y69/$D$81</f>
        <v>0</v>
      </c>
      <c r="Z81" s="546">
        <f t="shared" si="278"/>
        <v>0</v>
      </c>
      <c r="AA81" s="303">
        <f t="shared" si="278"/>
        <v>0</v>
      </c>
      <c r="AB81" s="303">
        <f t="shared" si="278"/>
        <v>0</v>
      </c>
      <c r="AC81" s="303">
        <f t="shared" si="278"/>
        <v>0</v>
      </c>
      <c r="AD81" s="310">
        <f t="shared" si="278"/>
        <v>0</v>
      </c>
      <c r="AE81" s="306"/>
      <c r="AF81" s="307"/>
      <c r="AG81" s="308"/>
      <c r="AH81" s="303">
        <f t="shared" ref="AH81:AN81" si="279">AH69/$D$81</f>
        <v>0</v>
      </c>
      <c r="AI81" s="303">
        <f t="shared" si="279"/>
        <v>0</v>
      </c>
      <c r="AJ81" s="303">
        <f t="shared" si="279"/>
        <v>0</v>
      </c>
      <c r="AK81" s="303">
        <f t="shared" si="279"/>
        <v>0</v>
      </c>
      <c r="AL81" s="303">
        <f t="shared" si="279"/>
        <v>0</v>
      </c>
      <c r="AM81" s="303">
        <f t="shared" si="279"/>
        <v>0</v>
      </c>
      <c r="AN81" s="310">
        <f t="shared" si="279"/>
        <v>0</v>
      </c>
      <c r="AO81" s="306"/>
      <c r="AP81" s="307"/>
      <c r="AQ81" s="308"/>
      <c r="AR81" s="303">
        <f t="shared" ref="AR81:AX81" si="280">AR69/$D$81</f>
        <v>0</v>
      </c>
      <c r="AS81" s="303">
        <f t="shared" si="280"/>
        <v>0</v>
      </c>
      <c r="AT81" s="303">
        <f t="shared" si="280"/>
        <v>0</v>
      </c>
      <c r="AU81" s="303">
        <f t="shared" si="280"/>
        <v>0</v>
      </c>
      <c r="AV81" s="303">
        <f t="shared" si="280"/>
        <v>0</v>
      </c>
      <c r="AW81" s="303">
        <f t="shared" si="280"/>
        <v>0</v>
      </c>
      <c r="AX81" s="310">
        <f t="shared" si="280"/>
        <v>0</v>
      </c>
      <c r="AY81" s="306"/>
      <c r="AZ81" s="307"/>
      <c r="BA81" s="308"/>
      <c r="BB81" s="303">
        <f t="shared" ref="BB81:BH81" si="281">BB69/$D$81</f>
        <v>0</v>
      </c>
      <c r="BC81" s="303">
        <f t="shared" si="281"/>
        <v>0</v>
      </c>
      <c r="BD81" s="303">
        <f t="shared" si="281"/>
        <v>0</v>
      </c>
      <c r="BE81" s="303">
        <f t="shared" si="281"/>
        <v>0</v>
      </c>
      <c r="BF81" s="303">
        <f t="shared" si="281"/>
        <v>0</v>
      </c>
      <c r="BG81" s="303">
        <f t="shared" si="281"/>
        <v>0</v>
      </c>
      <c r="BH81" s="346">
        <f t="shared" si="281"/>
        <v>0</v>
      </c>
      <c r="BI81" s="306"/>
      <c r="BJ81" s="307"/>
      <c r="BK81" s="308"/>
      <c r="BL81" s="303">
        <f t="shared" ref="BL81:BM81" si="282">BL69/$D$81</f>
        <v>0</v>
      </c>
      <c r="BM81" s="1252">
        <f t="shared" si="282"/>
        <v>0</v>
      </c>
      <c r="BN81" s="254"/>
      <c r="BO81" s="255"/>
      <c r="BP81" s="262"/>
      <c r="BQ81" s="36"/>
      <c r="BR81" s="520"/>
    </row>
    <row r="82" spans="1:72" ht="17.25" customHeight="1" outlineLevel="1" x14ac:dyDescent="0.3">
      <c r="A82" s="34"/>
      <c r="B82" s="1728"/>
      <c r="C82" s="48"/>
      <c r="D82" s="35">
        <f t="shared" si="251"/>
        <v>225</v>
      </c>
      <c r="E82" s="35">
        <f t="shared" si="243"/>
        <v>1</v>
      </c>
      <c r="F82" s="35" t="str">
        <f t="shared" si="243"/>
        <v>LTD11</v>
      </c>
      <c r="G82" s="67"/>
      <c r="H82" s="35"/>
      <c r="I82" s="35"/>
      <c r="J82" s="35"/>
      <c r="K82" s="35"/>
      <c r="L82" s="616">
        <f t="shared" si="258"/>
        <v>0</v>
      </c>
      <c r="M82" s="430">
        <f t="shared" si="244"/>
        <v>0</v>
      </c>
      <c r="N82" s="301">
        <f>N70/$D$82</f>
        <v>0</v>
      </c>
      <c r="O82" s="302">
        <f t="shared" ref="O82:T82" si="283">O70/$D$82</f>
        <v>0</v>
      </c>
      <c r="P82" s="302">
        <f t="shared" si="283"/>
        <v>0</v>
      </c>
      <c r="Q82" s="303">
        <f t="shared" si="283"/>
        <v>0</v>
      </c>
      <c r="R82" s="303">
        <f t="shared" si="283"/>
        <v>0</v>
      </c>
      <c r="S82" s="304">
        <f t="shared" si="283"/>
        <v>0</v>
      </c>
      <c r="T82" s="305">
        <f t="shared" si="283"/>
        <v>0</v>
      </c>
      <c r="U82" s="306"/>
      <c r="V82" s="307"/>
      <c r="W82" s="308"/>
      <c r="X82" s="302">
        <f>X70/$D$82</f>
        <v>0</v>
      </c>
      <c r="Y82" s="303">
        <f t="shared" ref="Y82:AD82" si="284">Y70/$D$82</f>
        <v>0</v>
      </c>
      <c r="Z82" s="303">
        <f t="shared" si="284"/>
        <v>0</v>
      </c>
      <c r="AA82" s="303">
        <f t="shared" si="284"/>
        <v>0</v>
      </c>
      <c r="AB82" s="303">
        <f t="shared" si="284"/>
        <v>0</v>
      </c>
      <c r="AC82" s="303">
        <f t="shared" si="284"/>
        <v>0</v>
      </c>
      <c r="AD82" s="310">
        <f t="shared" si="284"/>
        <v>0</v>
      </c>
      <c r="AE82" s="306"/>
      <c r="AF82" s="307"/>
      <c r="AG82" s="308"/>
      <c r="AH82" s="302">
        <f t="shared" ref="AH82:AN82" si="285">AH70/$D$82</f>
        <v>0</v>
      </c>
      <c r="AI82" s="303">
        <f t="shared" si="285"/>
        <v>0</v>
      </c>
      <c r="AJ82" s="303">
        <f t="shared" si="285"/>
        <v>0</v>
      </c>
      <c r="AK82" s="303">
        <f t="shared" si="285"/>
        <v>0</v>
      </c>
      <c r="AL82" s="303">
        <f t="shared" si="285"/>
        <v>0</v>
      </c>
      <c r="AM82" s="303">
        <f t="shared" si="285"/>
        <v>0</v>
      </c>
      <c r="AN82" s="310">
        <f t="shared" si="285"/>
        <v>0</v>
      </c>
      <c r="AO82" s="306"/>
      <c r="AP82" s="307"/>
      <c r="AQ82" s="308"/>
      <c r="AR82" s="302">
        <f t="shared" ref="AR82:AX82" si="286">AR70/$D$82</f>
        <v>0</v>
      </c>
      <c r="AS82" s="303">
        <f t="shared" si="286"/>
        <v>0</v>
      </c>
      <c r="AT82" s="303">
        <f t="shared" si="286"/>
        <v>0</v>
      </c>
      <c r="AU82" s="303">
        <f t="shared" si="286"/>
        <v>0</v>
      </c>
      <c r="AV82" s="303">
        <f t="shared" si="286"/>
        <v>0</v>
      </c>
      <c r="AW82" s="303">
        <f t="shared" si="286"/>
        <v>0</v>
      </c>
      <c r="AX82" s="310">
        <f t="shared" si="286"/>
        <v>0</v>
      </c>
      <c r="AY82" s="306"/>
      <c r="AZ82" s="307"/>
      <c r="BA82" s="308"/>
      <c r="BB82" s="302">
        <f t="shared" ref="BB82:BH82" si="287">BB70/$D$82</f>
        <v>0</v>
      </c>
      <c r="BC82" s="303">
        <f t="shared" si="287"/>
        <v>0</v>
      </c>
      <c r="BD82" s="303">
        <f t="shared" si="287"/>
        <v>0</v>
      </c>
      <c r="BE82" s="303">
        <f t="shared" si="287"/>
        <v>0</v>
      </c>
      <c r="BF82" s="303">
        <f t="shared" si="287"/>
        <v>0</v>
      </c>
      <c r="BG82" s="303">
        <f t="shared" si="287"/>
        <v>0</v>
      </c>
      <c r="BH82" s="346">
        <f t="shared" si="287"/>
        <v>0</v>
      </c>
      <c r="BI82" s="306"/>
      <c r="BJ82" s="307"/>
      <c r="BK82" s="308"/>
      <c r="BL82" s="303">
        <f t="shared" ref="BL82:BM82" si="288">BL70/$D$82</f>
        <v>0</v>
      </c>
      <c r="BM82" s="1252">
        <f t="shared" si="288"/>
        <v>0</v>
      </c>
      <c r="BN82" s="254"/>
      <c r="BO82" s="255"/>
      <c r="BP82" s="262"/>
      <c r="BQ82" s="36"/>
      <c r="BR82" s="519"/>
    </row>
    <row r="83" spans="1:72" ht="17.25" customHeight="1" outlineLevel="1" x14ac:dyDescent="0.3">
      <c r="A83" s="34"/>
      <c r="B83" s="1728"/>
      <c r="C83" s="48"/>
      <c r="D83" s="35">
        <f t="shared" si="251"/>
        <v>200</v>
      </c>
      <c r="E83" s="35">
        <f t="shared" ref="E83:F85" si="289">E71</f>
        <v>0</v>
      </c>
      <c r="F83" s="35" t="str">
        <f t="shared" si="289"/>
        <v>LTD13</v>
      </c>
      <c r="G83" s="67"/>
      <c r="H83" s="35"/>
      <c r="I83" s="35"/>
      <c r="J83" s="35"/>
      <c r="K83" s="35"/>
      <c r="L83" s="616">
        <f t="shared" si="258"/>
        <v>0</v>
      </c>
      <c r="M83" s="430">
        <f t="shared" si="244"/>
        <v>0</v>
      </c>
      <c r="N83" s="301">
        <f>N71/$D$83</f>
        <v>0</v>
      </c>
      <c r="O83" s="302">
        <f t="shared" ref="O83:T83" si="290">O71/$D$83</f>
        <v>0</v>
      </c>
      <c r="P83" s="302">
        <f t="shared" si="290"/>
        <v>0</v>
      </c>
      <c r="Q83" s="303">
        <f t="shared" si="290"/>
        <v>0</v>
      </c>
      <c r="R83" s="303">
        <f t="shared" si="290"/>
        <v>0</v>
      </c>
      <c r="S83" s="449">
        <f t="shared" si="290"/>
        <v>0</v>
      </c>
      <c r="T83" s="305">
        <f t="shared" si="290"/>
        <v>0</v>
      </c>
      <c r="U83" s="306"/>
      <c r="V83" s="307"/>
      <c r="W83" s="308"/>
      <c r="X83" s="302">
        <f>X71/$D$83</f>
        <v>0</v>
      </c>
      <c r="Y83" s="303">
        <f t="shared" ref="Y83:AD83" si="291">Y71/$D$83</f>
        <v>0</v>
      </c>
      <c r="Z83" s="303">
        <f t="shared" si="291"/>
        <v>0</v>
      </c>
      <c r="AA83" s="303">
        <f t="shared" si="291"/>
        <v>0</v>
      </c>
      <c r="AB83" s="303">
        <f t="shared" si="291"/>
        <v>0</v>
      </c>
      <c r="AC83" s="303">
        <f t="shared" si="291"/>
        <v>0</v>
      </c>
      <c r="AD83" s="310">
        <f t="shared" si="291"/>
        <v>0</v>
      </c>
      <c r="AE83" s="306"/>
      <c r="AF83" s="307"/>
      <c r="AG83" s="308"/>
      <c r="AH83" s="302">
        <f t="shared" ref="AH83:AN83" si="292">AH71/$D$83</f>
        <v>0</v>
      </c>
      <c r="AI83" s="303">
        <f t="shared" si="292"/>
        <v>0</v>
      </c>
      <c r="AJ83" s="303">
        <f t="shared" si="292"/>
        <v>0</v>
      </c>
      <c r="AK83" s="303">
        <f t="shared" si="292"/>
        <v>0</v>
      </c>
      <c r="AL83" s="303">
        <f t="shared" si="292"/>
        <v>0</v>
      </c>
      <c r="AM83" s="303">
        <f t="shared" si="292"/>
        <v>0</v>
      </c>
      <c r="AN83" s="310">
        <f t="shared" si="292"/>
        <v>0</v>
      </c>
      <c r="AO83" s="306"/>
      <c r="AP83" s="307"/>
      <c r="AQ83" s="308"/>
      <c r="AR83" s="302">
        <f t="shared" ref="AR83:AX83" si="293">AR71/$D$83</f>
        <v>0</v>
      </c>
      <c r="AS83" s="303">
        <f t="shared" si="293"/>
        <v>0</v>
      </c>
      <c r="AT83" s="303">
        <f t="shared" si="293"/>
        <v>0</v>
      </c>
      <c r="AU83" s="303">
        <f t="shared" si="293"/>
        <v>0</v>
      </c>
      <c r="AV83" s="303">
        <f t="shared" si="293"/>
        <v>0</v>
      </c>
      <c r="AW83" s="303">
        <f t="shared" si="293"/>
        <v>0</v>
      </c>
      <c r="AX83" s="310">
        <f t="shared" si="293"/>
        <v>0</v>
      </c>
      <c r="AY83" s="306"/>
      <c r="AZ83" s="307"/>
      <c r="BA83" s="308"/>
      <c r="BB83" s="302">
        <f t="shared" ref="BB83:BH83" si="294">BB71/$D$83</f>
        <v>0</v>
      </c>
      <c r="BC83" s="302">
        <f t="shared" si="294"/>
        <v>0</v>
      </c>
      <c r="BD83" s="302">
        <f t="shared" si="294"/>
        <v>0</v>
      </c>
      <c r="BE83" s="303">
        <f t="shared" si="294"/>
        <v>0</v>
      </c>
      <c r="BF83" s="303">
        <f t="shared" si="294"/>
        <v>0</v>
      </c>
      <c r="BG83" s="303">
        <f t="shared" si="294"/>
        <v>0</v>
      </c>
      <c r="BH83" s="346">
        <f t="shared" si="294"/>
        <v>0</v>
      </c>
      <c r="BI83" s="306"/>
      <c r="BJ83" s="307"/>
      <c r="BK83" s="308"/>
      <c r="BL83" s="303">
        <f t="shared" ref="BL83:BM83" si="295">BL71/$D$83</f>
        <v>0</v>
      </c>
      <c r="BM83" s="1252">
        <f t="shared" si="295"/>
        <v>0</v>
      </c>
      <c r="BN83" s="254"/>
      <c r="BO83" s="255"/>
      <c r="BP83" s="262"/>
      <c r="BQ83" s="36"/>
      <c r="BR83" s="519"/>
    </row>
    <row r="84" spans="1:72" ht="17.25" customHeight="1" outlineLevel="1" x14ac:dyDescent="0.3">
      <c r="A84" s="34"/>
      <c r="B84" s="1728"/>
      <c r="C84" s="48"/>
      <c r="D84" s="35">
        <f t="shared" si="251"/>
        <v>205</v>
      </c>
      <c r="E84" s="35">
        <f t="shared" si="289"/>
        <v>0</v>
      </c>
      <c r="F84" s="35" t="str">
        <f t="shared" si="289"/>
        <v>LT12B/LAC13</v>
      </c>
      <c r="G84" s="67"/>
      <c r="H84" s="35"/>
      <c r="I84" s="35"/>
      <c r="J84" s="35"/>
      <c r="K84" s="35"/>
      <c r="L84" s="616">
        <f t="shared" si="258"/>
        <v>87.804878048780495</v>
      </c>
      <c r="M84" s="430">
        <f t="shared" si="244"/>
        <v>88</v>
      </c>
      <c r="N84" s="301">
        <f>N72/$D$84</f>
        <v>0</v>
      </c>
      <c r="O84" s="302">
        <f t="shared" ref="O84:T84" si="296">O72/$D$84</f>
        <v>0</v>
      </c>
      <c r="P84" s="311">
        <f t="shared" si="296"/>
        <v>0</v>
      </c>
      <c r="Q84" s="303">
        <f t="shared" si="296"/>
        <v>0</v>
      </c>
      <c r="R84" s="303">
        <f t="shared" si="296"/>
        <v>5.8536585365853657</v>
      </c>
      <c r="S84" s="449">
        <f t="shared" si="296"/>
        <v>0</v>
      </c>
      <c r="T84" s="305">
        <f t="shared" si="296"/>
        <v>0</v>
      </c>
      <c r="U84" s="306"/>
      <c r="V84" s="307"/>
      <c r="W84" s="308"/>
      <c r="X84" s="302">
        <f>X72/$D$84</f>
        <v>4.6829268292682924</v>
      </c>
      <c r="Y84" s="303">
        <f t="shared" ref="Y84:AD84" si="297">Y72/$D$84</f>
        <v>4.6829268292682924</v>
      </c>
      <c r="Z84" s="546">
        <f t="shared" si="297"/>
        <v>4.6829268292682924</v>
      </c>
      <c r="AA84" s="303">
        <f t="shared" si="297"/>
        <v>5.8536585365853657</v>
      </c>
      <c r="AB84" s="303">
        <f t="shared" si="297"/>
        <v>5.8536585365853657</v>
      </c>
      <c r="AC84" s="303">
        <f t="shared" si="297"/>
        <v>3.5121951219512195</v>
      </c>
      <c r="AD84" s="310">
        <f t="shared" si="297"/>
        <v>0</v>
      </c>
      <c r="AE84" s="306"/>
      <c r="AF84" s="307"/>
      <c r="AG84" s="308"/>
      <c r="AH84" s="303">
        <f t="shared" ref="AH84:AN84" si="298">AH72/$D$84</f>
        <v>4.6829268292682924</v>
      </c>
      <c r="AI84" s="303">
        <f t="shared" si="298"/>
        <v>4.6829268292682924</v>
      </c>
      <c r="AJ84" s="303">
        <f t="shared" si="298"/>
        <v>5.8536585365853657</v>
      </c>
      <c r="AK84" s="303">
        <f t="shared" si="298"/>
        <v>5.8536585365853657</v>
      </c>
      <c r="AL84" s="303">
        <f t="shared" si="298"/>
        <v>5.8536585365853657</v>
      </c>
      <c r="AM84" s="303">
        <f t="shared" si="298"/>
        <v>2.3414634146341462</v>
      </c>
      <c r="AN84" s="310">
        <f t="shared" si="298"/>
        <v>0</v>
      </c>
      <c r="AO84" s="306"/>
      <c r="AP84" s="307"/>
      <c r="AQ84" s="308"/>
      <c r="AR84" s="303">
        <f t="shared" ref="AR84:AX84" si="299">AR72/$D$84</f>
        <v>4.6829268292682924</v>
      </c>
      <c r="AS84" s="303">
        <f t="shared" si="299"/>
        <v>4.6829268292682924</v>
      </c>
      <c r="AT84" s="303">
        <f t="shared" si="299"/>
        <v>4.6829268292682924</v>
      </c>
      <c r="AU84" s="303">
        <f t="shared" si="299"/>
        <v>4.6829268292682924</v>
      </c>
      <c r="AV84" s="303">
        <f t="shared" si="299"/>
        <v>4.6829268292682924</v>
      </c>
      <c r="AW84" s="303">
        <f t="shared" si="299"/>
        <v>0</v>
      </c>
      <c r="AX84" s="310">
        <f t="shared" si="299"/>
        <v>0</v>
      </c>
      <c r="AY84" s="306"/>
      <c r="AZ84" s="307"/>
      <c r="BA84" s="308"/>
      <c r="BB84" s="303">
        <f t="shared" ref="BB84:BH84" si="300">BB72/$D$84</f>
        <v>0</v>
      </c>
      <c r="BC84" s="303">
        <f t="shared" si="300"/>
        <v>0</v>
      </c>
      <c r="BD84" s="303">
        <f t="shared" si="300"/>
        <v>0</v>
      </c>
      <c r="BE84" s="303">
        <f t="shared" si="300"/>
        <v>0</v>
      </c>
      <c r="BF84" s="303">
        <f t="shared" si="300"/>
        <v>0</v>
      </c>
      <c r="BG84" s="303">
        <f t="shared" si="300"/>
        <v>0</v>
      </c>
      <c r="BH84" s="346">
        <f t="shared" si="300"/>
        <v>0</v>
      </c>
      <c r="BI84" s="306"/>
      <c r="BJ84" s="307"/>
      <c r="BK84" s="308"/>
      <c r="BL84" s="303">
        <f t="shared" ref="BL84:BM84" si="301">BL72/$D$84</f>
        <v>0</v>
      </c>
      <c r="BM84" s="1252">
        <f t="shared" si="301"/>
        <v>0</v>
      </c>
      <c r="BN84" s="254"/>
      <c r="BO84" s="255"/>
      <c r="BP84" s="262"/>
      <c r="BQ84" s="36"/>
      <c r="BR84" s="520"/>
    </row>
    <row r="85" spans="1:72" ht="17.25" customHeight="1" outlineLevel="1" x14ac:dyDescent="0.3">
      <c r="A85" s="34"/>
      <c r="B85" s="1728"/>
      <c r="C85" s="48"/>
      <c r="D85" s="35">
        <f t="shared" si="251"/>
        <v>185</v>
      </c>
      <c r="E85" s="35">
        <f t="shared" si="289"/>
        <v>1</v>
      </c>
      <c r="F85" s="35" t="str">
        <f t="shared" si="289"/>
        <v>EXPORT</v>
      </c>
      <c r="G85" s="67"/>
      <c r="H85" s="35"/>
      <c r="I85" s="35"/>
      <c r="J85" s="35"/>
      <c r="K85" s="35"/>
      <c r="L85" s="616">
        <f t="shared" si="258"/>
        <v>1.6702702702702703</v>
      </c>
      <c r="M85" s="430">
        <f t="shared" si="244"/>
        <v>2</v>
      </c>
      <c r="N85" s="301">
        <f>N73/$D$85</f>
        <v>0</v>
      </c>
      <c r="O85" s="302">
        <f t="shared" ref="O85:T85" si="302">O73/$D$85</f>
        <v>0</v>
      </c>
      <c r="P85" s="302">
        <f t="shared" si="302"/>
        <v>0</v>
      </c>
      <c r="Q85" s="303">
        <f t="shared" si="302"/>
        <v>0</v>
      </c>
      <c r="R85" s="303">
        <f t="shared" si="302"/>
        <v>0</v>
      </c>
      <c r="S85" s="304">
        <f t="shared" si="302"/>
        <v>0</v>
      </c>
      <c r="T85" s="305">
        <f t="shared" si="302"/>
        <v>0</v>
      </c>
      <c r="U85" s="306"/>
      <c r="V85" s="307"/>
      <c r="W85" s="308"/>
      <c r="X85" s="302">
        <f>X73/$D$85</f>
        <v>0.54054054054054057</v>
      </c>
      <c r="Y85" s="303">
        <f t="shared" ref="Y85:AD85" si="303">Y73/$D$85</f>
        <v>7.567567567567568E-2</v>
      </c>
      <c r="Z85" s="303">
        <f t="shared" si="303"/>
        <v>1.0540540540540539</v>
      </c>
      <c r="AA85" s="303">
        <f t="shared" si="303"/>
        <v>0</v>
      </c>
      <c r="AB85" s="303">
        <f t="shared" si="303"/>
        <v>0</v>
      </c>
      <c r="AC85" s="303">
        <f t="shared" si="303"/>
        <v>0</v>
      </c>
      <c r="AD85" s="310">
        <f t="shared" si="303"/>
        <v>0</v>
      </c>
      <c r="AE85" s="306"/>
      <c r="AF85" s="307"/>
      <c r="AG85" s="308"/>
      <c r="AH85" s="302">
        <f t="shared" ref="AH85:AN85" si="304">AH73/$D$85</f>
        <v>0</v>
      </c>
      <c r="AI85" s="303">
        <f t="shared" si="304"/>
        <v>0</v>
      </c>
      <c r="AJ85" s="303">
        <f t="shared" si="304"/>
        <v>0</v>
      </c>
      <c r="AK85" s="303">
        <f t="shared" si="304"/>
        <v>0</v>
      </c>
      <c r="AL85" s="303">
        <f t="shared" si="304"/>
        <v>0</v>
      </c>
      <c r="AM85" s="303">
        <f t="shared" si="304"/>
        <v>0</v>
      </c>
      <c r="AN85" s="310">
        <f t="shared" si="304"/>
        <v>0</v>
      </c>
      <c r="AO85" s="306"/>
      <c r="AP85" s="307"/>
      <c r="AQ85" s="308"/>
      <c r="AR85" s="302">
        <f t="shared" ref="AR85:AX85" si="305">AR73/$D$85</f>
        <v>0</v>
      </c>
      <c r="AS85" s="303">
        <f t="shared" si="305"/>
        <v>0</v>
      </c>
      <c r="AT85" s="303">
        <f t="shared" si="305"/>
        <v>0</v>
      </c>
      <c r="AU85" s="303">
        <f t="shared" si="305"/>
        <v>0</v>
      </c>
      <c r="AV85" s="303">
        <f t="shared" si="305"/>
        <v>0</v>
      </c>
      <c r="AW85" s="303">
        <f t="shared" si="305"/>
        <v>0</v>
      </c>
      <c r="AX85" s="310">
        <f t="shared" si="305"/>
        <v>0</v>
      </c>
      <c r="AY85" s="306"/>
      <c r="AZ85" s="307"/>
      <c r="BA85" s="308"/>
      <c r="BB85" s="302">
        <f t="shared" ref="BB85:BH85" si="306">BB73/$D$85</f>
        <v>0</v>
      </c>
      <c r="BC85" s="303">
        <f t="shared" si="306"/>
        <v>0</v>
      </c>
      <c r="BD85" s="303">
        <f t="shared" si="306"/>
        <v>0</v>
      </c>
      <c r="BE85" s="303">
        <f t="shared" si="306"/>
        <v>0</v>
      </c>
      <c r="BF85" s="303">
        <f t="shared" si="306"/>
        <v>0</v>
      </c>
      <c r="BG85" s="303">
        <f t="shared" si="306"/>
        <v>0</v>
      </c>
      <c r="BH85" s="346">
        <f t="shared" si="306"/>
        <v>0</v>
      </c>
      <c r="BI85" s="306"/>
      <c r="BJ85" s="307"/>
      <c r="BK85" s="308"/>
      <c r="BL85" s="303">
        <f t="shared" ref="BL85:BM85" si="307">BL73/$D$85</f>
        <v>0</v>
      </c>
      <c r="BM85" s="1252">
        <f t="shared" si="307"/>
        <v>0</v>
      </c>
      <c r="BN85" s="254"/>
      <c r="BO85" s="255"/>
      <c r="BP85" s="262"/>
      <c r="BQ85" s="36"/>
      <c r="BR85" s="519"/>
    </row>
    <row r="86" spans="1:72" s="27" customFormat="1" ht="17.25" customHeight="1" outlineLevel="1" x14ac:dyDescent="0.3">
      <c r="A86" s="51"/>
      <c r="B86" s="1729"/>
      <c r="C86" s="52"/>
      <c r="D86" s="53"/>
      <c r="E86" s="53">
        <f>E74</f>
        <v>2</v>
      </c>
      <c r="F86" s="53" t="s">
        <v>14</v>
      </c>
      <c r="G86" s="75"/>
      <c r="H86" s="53"/>
      <c r="I86" s="53"/>
      <c r="J86" s="53"/>
      <c r="K86" s="53"/>
      <c r="L86" s="609">
        <f>SUM(L76:L85)</f>
        <v>156.38625943016186</v>
      </c>
      <c r="M86" s="382">
        <f t="shared" si="244"/>
        <v>157</v>
      </c>
      <c r="N86" s="312">
        <f>SUM(N76:N85)</f>
        <v>0</v>
      </c>
      <c r="O86" s="313">
        <f t="shared" ref="O86:T86" si="308">SUM(O76:O85)</f>
        <v>0</v>
      </c>
      <c r="P86" s="313">
        <f t="shared" si="308"/>
        <v>0</v>
      </c>
      <c r="Q86" s="314">
        <f t="shared" si="308"/>
        <v>0</v>
      </c>
      <c r="R86" s="314">
        <f t="shared" si="308"/>
        <v>8.9600000000000009</v>
      </c>
      <c r="S86" s="314">
        <f t="shared" si="308"/>
        <v>0</v>
      </c>
      <c r="T86" s="315">
        <f t="shared" si="308"/>
        <v>0</v>
      </c>
      <c r="U86" s="316">
        <f t="shared" ref="U86:AG86" si="309">SUM(U76:U82)</f>
        <v>0</v>
      </c>
      <c r="V86" s="317">
        <f t="shared" si="309"/>
        <v>0</v>
      </c>
      <c r="W86" s="318">
        <f t="shared" si="309"/>
        <v>0</v>
      </c>
      <c r="X86" s="313">
        <f>SUM(X76:X85)</f>
        <v>8.9600000000000009</v>
      </c>
      <c r="Y86" s="314">
        <f t="shared" ref="Y86:AD86" si="310">SUM(Y76:Y85)</f>
        <v>8.9600000000000009</v>
      </c>
      <c r="Z86" s="314">
        <f t="shared" si="310"/>
        <v>8.9600000000000009</v>
      </c>
      <c r="AA86" s="314">
        <f t="shared" si="310"/>
        <v>8.9600000000000009</v>
      </c>
      <c r="AB86" s="314">
        <f t="shared" si="310"/>
        <v>8.9600000000000009</v>
      </c>
      <c r="AC86" s="314">
        <f t="shared" si="310"/>
        <v>6.7200000000000006</v>
      </c>
      <c r="AD86" s="315">
        <f t="shared" si="310"/>
        <v>0</v>
      </c>
      <c r="AE86" s="316">
        <f t="shared" si="309"/>
        <v>0</v>
      </c>
      <c r="AF86" s="317">
        <f t="shared" si="309"/>
        <v>0</v>
      </c>
      <c r="AG86" s="318">
        <f t="shared" si="309"/>
        <v>0</v>
      </c>
      <c r="AH86" s="313">
        <f t="shared" ref="AH86:AN86" si="311">SUM(AH76:AH85)</f>
        <v>8.9600000000000009</v>
      </c>
      <c r="AI86" s="314">
        <f t="shared" si="311"/>
        <v>8.9600000000000009</v>
      </c>
      <c r="AJ86" s="314">
        <f t="shared" si="311"/>
        <v>8.9600000000000009</v>
      </c>
      <c r="AK86" s="314">
        <f t="shared" si="311"/>
        <v>8.9600000000000009</v>
      </c>
      <c r="AL86" s="314">
        <f t="shared" si="311"/>
        <v>8.9600000000000009</v>
      </c>
      <c r="AM86" s="314">
        <f t="shared" si="311"/>
        <v>6.7200000000000006</v>
      </c>
      <c r="AN86" s="315">
        <f t="shared" si="311"/>
        <v>0</v>
      </c>
      <c r="AO86" s="316"/>
      <c r="AP86" s="317"/>
      <c r="AQ86" s="318"/>
      <c r="AR86" s="313">
        <f t="shared" ref="AR86:AX86" si="312">SUM(AR76:AR85)</f>
        <v>8.9600000000000009</v>
      </c>
      <c r="AS86" s="314">
        <f t="shared" si="312"/>
        <v>8.9600000000000009</v>
      </c>
      <c r="AT86" s="314">
        <f t="shared" si="312"/>
        <v>8.9600000000000009</v>
      </c>
      <c r="AU86" s="314">
        <f t="shared" si="312"/>
        <v>8.9600000000000009</v>
      </c>
      <c r="AV86" s="314">
        <f t="shared" si="312"/>
        <v>8.9600000000000009</v>
      </c>
      <c r="AW86" s="314">
        <f t="shared" si="312"/>
        <v>0</v>
      </c>
      <c r="AX86" s="315">
        <f t="shared" si="312"/>
        <v>0</v>
      </c>
      <c r="AY86" s="316"/>
      <c r="AZ86" s="317"/>
      <c r="BA86" s="318"/>
      <c r="BB86" s="313">
        <f t="shared" ref="BB86:BH86" si="313">SUM(BB76:BB85)</f>
        <v>0</v>
      </c>
      <c r="BC86" s="314">
        <f t="shared" si="313"/>
        <v>0</v>
      </c>
      <c r="BD86" s="314">
        <f t="shared" si="313"/>
        <v>0</v>
      </c>
      <c r="BE86" s="314">
        <f t="shared" si="313"/>
        <v>0</v>
      </c>
      <c r="BF86" s="314">
        <f t="shared" si="313"/>
        <v>0</v>
      </c>
      <c r="BG86" s="314">
        <f t="shared" si="313"/>
        <v>0</v>
      </c>
      <c r="BH86" s="269">
        <f t="shared" si="313"/>
        <v>0</v>
      </c>
      <c r="BI86" s="256"/>
      <c r="BJ86" s="257"/>
      <c r="BK86" s="263"/>
      <c r="BL86" s="57">
        <f t="shared" ref="BL86:BM86" si="314">SUM(BL76:BL85)</f>
        <v>0</v>
      </c>
      <c r="BM86" s="54">
        <f t="shared" si="314"/>
        <v>0</v>
      </c>
      <c r="BN86" s="256"/>
      <c r="BO86" s="257"/>
      <c r="BP86" s="263"/>
      <c r="BQ86" s="63"/>
      <c r="BR86" s="519"/>
      <c r="BS86" s="505"/>
      <c r="BT86" s="505"/>
    </row>
    <row r="87" spans="1:72" ht="16.2" thickBot="1" x14ac:dyDescent="0.35">
      <c r="A87" s="201"/>
    </row>
    <row r="88" spans="1:72" ht="21.75" customHeight="1" x14ac:dyDescent="0.3">
      <c r="A88" s="201"/>
      <c r="B88" s="435"/>
      <c r="C88" s="179" t="s">
        <v>89</v>
      </c>
      <c r="D88" s="179"/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179"/>
      <c r="Q88" s="179"/>
      <c r="R88" s="179"/>
      <c r="S88" s="179"/>
      <c r="T88" s="179"/>
      <c r="U88" s="179"/>
      <c r="V88" s="179"/>
      <c r="W88" s="179"/>
      <c r="X88" s="179"/>
      <c r="Y88" s="179" t="s">
        <v>90</v>
      </c>
      <c r="Z88" s="179"/>
      <c r="AA88" s="179"/>
      <c r="AB88" s="179"/>
      <c r="AC88" s="179"/>
      <c r="AD88" s="179"/>
      <c r="AE88" s="179"/>
      <c r="AF88" s="179"/>
      <c r="AG88" s="179"/>
      <c r="AH88" s="179"/>
      <c r="AI88" s="179"/>
      <c r="AJ88" s="179"/>
      <c r="AK88" s="179"/>
      <c r="AL88" s="179"/>
      <c r="AM88" s="179"/>
      <c r="AN88" s="179"/>
      <c r="AO88" s="179"/>
      <c r="AP88" s="185"/>
      <c r="AQ88" s="185"/>
      <c r="AR88" s="179" t="s">
        <v>91</v>
      </c>
      <c r="AS88" s="186"/>
      <c r="AT88" s="186"/>
      <c r="AU88" s="186"/>
      <c r="AV88" s="186"/>
      <c r="AW88" s="186"/>
      <c r="AX88" s="186"/>
      <c r="AY88" s="185"/>
      <c r="AZ88" s="185"/>
      <c r="BA88" s="185"/>
      <c r="BB88" s="186"/>
      <c r="BC88" s="186"/>
      <c r="BD88" s="186"/>
      <c r="BE88" s="186"/>
      <c r="BF88" s="186"/>
      <c r="BG88" s="186"/>
      <c r="BH88" s="186"/>
      <c r="BI88" s="186"/>
      <c r="BJ88" s="186"/>
      <c r="BK88" s="186"/>
      <c r="BL88" s="186"/>
      <c r="BM88" s="186"/>
      <c r="BN88" s="185"/>
      <c r="BO88" s="185"/>
      <c r="BP88" s="185"/>
      <c r="BQ88" s="187"/>
    </row>
    <row r="89" spans="1:72" ht="21.75" customHeight="1" x14ac:dyDescent="0.3">
      <c r="B89" s="436"/>
      <c r="C89" s="385" t="str">
        <f>'LINHA 1'!C163</f>
        <v>25/12 - NATAL</v>
      </c>
      <c r="D89" s="180"/>
      <c r="E89" s="180"/>
      <c r="F89" s="180"/>
      <c r="G89" s="180"/>
      <c r="H89" s="180"/>
      <c r="I89" s="180"/>
      <c r="J89" s="180"/>
      <c r="K89" s="180"/>
      <c r="L89" s="180"/>
      <c r="M89" s="180"/>
      <c r="N89" s="180"/>
      <c r="O89" s="180"/>
      <c r="P89" s="180"/>
      <c r="Q89" s="182"/>
      <c r="R89" s="180"/>
      <c r="S89" s="180"/>
      <c r="T89" s="180"/>
      <c r="U89" s="180"/>
      <c r="V89" s="180"/>
      <c r="W89" s="180"/>
      <c r="X89" s="386"/>
      <c r="Y89" s="181"/>
      <c r="Z89" s="180"/>
      <c r="AA89" s="180"/>
      <c r="AB89" s="180"/>
      <c r="AC89" s="180"/>
      <c r="AD89" s="182"/>
      <c r="AE89" s="180"/>
      <c r="AF89" s="180"/>
      <c r="AG89" s="180"/>
      <c r="AH89" s="386"/>
      <c r="AI89" s="180"/>
      <c r="AJ89" s="180"/>
      <c r="AK89" s="180"/>
      <c r="AL89" s="180"/>
      <c r="AM89" s="180"/>
      <c r="AN89" s="180"/>
      <c r="AO89" s="180"/>
      <c r="AP89" s="67"/>
      <c r="AQ89" s="67"/>
      <c r="AR89" s="497"/>
      <c r="AS89" s="35"/>
      <c r="AT89" s="35"/>
      <c r="AU89" s="35"/>
      <c r="AV89" s="35"/>
      <c r="AW89" s="35"/>
      <c r="AX89" s="35"/>
      <c r="AY89" s="67"/>
      <c r="AZ89" s="67"/>
      <c r="BA89" s="67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67"/>
      <c r="BO89" s="67"/>
      <c r="BP89" s="67"/>
      <c r="BQ89" s="188"/>
      <c r="BS89" s="507"/>
      <c r="BT89" s="507"/>
    </row>
    <row r="90" spans="1:72" ht="21.75" customHeight="1" x14ac:dyDescent="0.3">
      <c r="B90" s="436"/>
      <c r="C90" s="385">
        <f>'LINHA 1'!C164</f>
        <v>0</v>
      </c>
      <c r="D90" s="180"/>
      <c r="E90" s="180"/>
      <c r="F90" s="180"/>
      <c r="G90" s="180"/>
      <c r="H90" s="180"/>
      <c r="I90" s="180"/>
      <c r="J90" s="180"/>
      <c r="K90" s="180"/>
      <c r="L90" s="180"/>
      <c r="M90" s="180"/>
      <c r="N90" s="180"/>
      <c r="O90" s="180"/>
      <c r="P90" s="180"/>
      <c r="Q90" s="182"/>
      <c r="R90" s="180"/>
      <c r="S90" s="180"/>
      <c r="T90" s="180"/>
      <c r="U90" s="180"/>
      <c r="V90" s="180"/>
      <c r="W90" s="180"/>
      <c r="X90" s="386"/>
      <c r="Y90" s="180"/>
      <c r="Z90" s="180"/>
      <c r="AA90" s="180"/>
      <c r="AB90" s="180"/>
      <c r="AC90" s="180"/>
      <c r="AD90" s="180"/>
      <c r="AE90" s="180"/>
      <c r="AF90" s="180"/>
      <c r="AG90" s="180"/>
      <c r="AH90" s="386"/>
      <c r="AI90" s="180"/>
      <c r="AJ90" s="180"/>
      <c r="AK90" s="180"/>
      <c r="AL90" s="180"/>
      <c r="AM90" s="180"/>
      <c r="AN90" s="180"/>
      <c r="AO90" s="180"/>
      <c r="AP90" s="67"/>
      <c r="AQ90" s="67"/>
      <c r="AR90" s="388"/>
      <c r="AS90" s="35"/>
      <c r="AT90" s="35"/>
      <c r="AU90" s="35"/>
      <c r="AV90" s="35"/>
      <c r="AW90" s="35"/>
      <c r="AX90" s="35"/>
      <c r="AY90" s="67"/>
      <c r="AZ90" s="67"/>
      <c r="BA90" s="67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67"/>
      <c r="BO90" s="67"/>
      <c r="BP90" s="67"/>
      <c r="BQ90" s="188"/>
    </row>
    <row r="91" spans="1:72" ht="21.75" customHeight="1" x14ac:dyDescent="0.3">
      <c r="B91" s="436"/>
      <c r="C91" s="385">
        <f>'LINHA 1'!C165</f>
        <v>0</v>
      </c>
      <c r="D91" s="180"/>
      <c r="E91" s="180"/>
      <c r="F91" s="180"/>
      <c r="G91" s="180"/>
      <c r="H91" s="180"/>
      <c r="I91" s="180"/>
      <c r="J91" s="180"/>
      <c r="K91" s="180"/>
      <c r="L91" s="180"/>
      <c r="M91" s="180"/>
      <c r="N91" s="180"/>
      <c r="O91" s="180"/>
      <c r="P91" s="180"/>
      <c r="Q91" s="180"/>
      <c r="R91" s="180"/>
      <c r="S91" s="180"/>
      <c r="T91" s="180"/>
      <c r="U91" s="180"/>
      <c r="V91" s="180"/>
      <c r="W91" s="180"/>
      <c r="X91" s="386"/>
      <c r="Y91" s="180"/>
      <c r="Z91" s="180"/>
      <c r="AA91" s="180"/>
      <c r="AB91" s="180"/>
      <c r="AC91" s="180"/>
      <c r="AD91" s="180"/>
      <c r="AE91" s="180"/>
      <c r="AF91" s="180"/>
      <c r="AG91" s="180"/>
      <c r="AH91" s="386"/>
      <c r="AI91" s="180"/>
      <c r="AJ91" s="180"/>
      <c r="AK91" s="180"/>
      <c r="AL91" s="180"/>
      <c r="AM91" s="180"/>
      <c r="AN91" s="180"/>
      <c r="AO91" s="180"/>
      <c r="AP91" s="67"/>
      <c r="AQ91" s="67"/>
      <c r="AR91" s="388"/>
      <c r="AS91" s="35"/>
      <c r="AT91" s="35"/>
      <c r="AU91" s="35"/>
      <c r="AV91" s="35"/>
      <c r="AW91" s="35"/>
      <c r="AX91" s="35"/>
      <c r="AY91" s="67"/>
      <c r="AZ91" s="67"/>
      <c r="BA91" s="67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67"/>
      <c r="BO91" s="67"/>
      <c r="BP91" s="67"/>
      <c r="BQ91" s="188"/>
    </row>
    <row r="92" spans="1:72" ht="16.2" thickBot="1" x14ac:dyDescent="0.35">
      <c r="B92" s="437"/>
      <c r="C92" s="401">
        <f>'LINHA 1'!C166</f>
        <v>0</v>
      </c>
      <c r="D92" s="190"/>
      <c r="E92" s="190"/>
      <c r="F92" s="184"/>
      <c r="G92" s="189"/>
      <c r="H92" s="190"/>
      <c r="I92" s="190"/>
      <c r="J92" s="190"/>
      <c r="K92" s="190"/>
      <c r="L92" s="190"/>
      <c r="M92" s="190"/>
      <c r="N92" s="190"/>
      <c r="O92" s="190"/>
      <c r="P92" s="190"/>
      <c r="Q92" s="190"/>
      <c r="R92" s="190"/>
      <c r="S92" s="190"/>
      <c r="T92" s="190"/>
      <c r="U92" s="189"/>
      <c r="V92" s="189"/>
      <c r="W92" s="189"/>
      <c r="X92" s="190"/>
      <c r="Y92" s="190"/>
      <c r="Z92" s="190"/>
      <c r="AA92" s="190"/>
      <c r="AB92" s="190"/>
      <c r="AC92" s="190"/>
      <c r="AD92" s="190"/>
      <c r="AE92" s="189"/>
      <c r="AF92" s="189"/>
      <c r="AG92" s="189"/>
      <c r="AH92" s="190"/>
      <c r="AI92" s="190"/>
      <c r="AJ92" s="190"/>
      <c r="AK92" s="190"/>
      <c r="AL92" s="190"/>
      <c r="AM92" s="190"/>
      <c r="AN92" s="190"/>
      <c r="AO92" s="189"/>
      <c r="AP92" s="189"/>
      <c r="AQ92" s="189"/>
      <c r="AR92" s="190"/>
      <c r="AS92" s="190"/>
      <c r="AT92" s="190"/>
      <c r="AU92" s="190"/>
      <c r="AV92" s="190"/>
      <c r="AW92" s="190"/>
      <c r="AX92" s="190"/>
      <c r="AY92" s="189"/>
      <c r="AZ92" s="189"/>
      <c r="BA92" s="189"/>
      <c r="BB92" s="190"/>
      <c r="BC92" s="190"/>
      <c r="BD92" s="190"/>
      <c r="BE92" s="190"/>
      <c r="BF92" s="190"/>
      <c r="BG92" s="190"/>
      <c r="BH92" s="190"/>
      <c r="BI92" s="190"/>
      <c r="BJ92" s="190"/>
      <c r="BK92" s="190"/>
      <c r="BL92" s="190"/>
      <c r="BM92" s="190"/>
      <c r="BN92" s="189"/>
      <c r="BO92" s="189"/>
      <c r="BP92" s="189"/>
      <c r="BQ92" s="191"/>
    </row>
    <row r="93" spans="1:72" s="64" customFormat="1" ht="15.6" x14ac:dyDescent="0.3">
      <c r="B93" s="65"/>
      <c r="C93" s="66"/>
      <c r="D93" s="66"/>
      <c r="E93" s="66"/>
      <c r="F93" s="365"/>
      <c r="G93" s="68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8"/>
      <c r="V93" s="68"/>
      <c r="W93" s="68"/>
      <c r="X93" s="66"/>
      <c r="Y93" s="66"/>
      <c r="Z93" s="66"/>
      <c r="AA93" s="66"/>
      <c r="AB93" s="66"/>
      <c r="AC93" s="66"/>
      <c r="AD93" s="66"/>
      <c r="AE93" s="68"/>
      <c r="AF93" s="68"/>
      <c r="AG93" s="68"/>
      <c r="AH93" s="66"/>
      <c r="AI93" s="66"/>
      <c r="AJ93" s="66"/>
      <c r="AK93" s="66"/>
      <c r="AL93" s="66"/>
      <c r="AM93" s="66"/>
      <c r="AN93" s="66"/>
      <c r="AO93" s="68"/>
      <c r="AP93" s="68"/>
      <c r="AQ93" s="68"/>
      <c r="AR93" s="66"/>
      <c r="AS93" s="66"/>
      <c r="AT93" s="66"/>
      <c r="AU93" s="66"/>
      <c r="AV93" s="66"/>
      <c r="AW93" s="66"/>
      <c r="AX93" s="66"/>
      <c r="AY93" s="68"/>
      <c r="AZ93" s="68"/>
      <c r="BA93" s="68"/>
      <c r="BB93" s="66"/>
      <c r="BC93" s="66"/>
      <c r="BD93" s="66"/>
      <c r="BE93" s="66"/>
      <c r="BF93" s="66"/>
      <c r="BG93" s="66"/>
      <c r="BH93" s="66"/>
      <c r="BI93" s="66"/>
      <c r="BJ93" s="66"/>
      <c r="BK93" s="66"/>
      <c r="BL93" s="66"/>
      <c r="BM93" s="66"/>
      <c r="BN93" s="68"/>
      <c r="BO93" s="68"/>
      <c r="BP93" s="68"/>
      <c r="BQ93" s="11"/>
      <c r="BR93" s="511"/>
      <c r="BS93" s="505"/>
      <c r="BT93" s="505"/>
    </row>
    <row r="94" spans="1:72" s="64" customFormat="1" ht="15.6" x14ac:dyDescent="0.3">
      <c r="B94" s="65"/>
      <c r="C94" s="66"/>
      <c r="D94" s="66"/>
      <c r="E94" s="66"/>
      <c r="F94" s="66"/>
      <c r="G94" s="68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8"/>
      <c r="V94" s="68"/>
      <c r="W94" s="68"/>
      <c r="X94" s="66"/>
      <c r="Y94" s="66"/>
      <c r="Z94" s="66"/>
      <c r="AA94" s="66"/>
      <c r="AB94" s="66"/>
      <c r="AC94" s="66"/>
      <c r="AD94" s="66"/>
      <c r="AE94" s="68"/>
      <c r="AF94" s="68"/>
      <c r="AG94" s="68"/>
      <c r="AH94" s="66"/>
      <c r="AI94" s="66"/>
      <c r="AJ94" s="66"/>
      <c r="AK94" s="66"/>
      <c r="AL94" s="66"/>
      <c r="AM94" s="66"/>
      <c r="AN94" s="66"/>
      <c r="AO94" s="68"/>
      <c r="AP94" s="68"/>
      <c r="AQ94" s="68"/>
      <c r="AR94" s="66"/>
      <c r="AS94" s="66"/>
      <c r="AT94" s="66"/>
      <c r="AU94" s="66"/>
      <c r="AV94" s="66"/>
      <c r="AW94" s="66"/>
      <c r="AX94" s="66"/>
      <c r="AY94" s="68"/>
      <c r="AZ94" s="68"/>
      <c r="BA94" s="68"/>
      <c r="BB94" s="66"/>
      <c r="BC94" s="66"/>
      <c r="BD94" s="66"/>
      <c r="BE94" s="66"/>
      <c r="BF94" s="66"/>
      <c r="BG94" s="66"/>
      <c r="BH94" s="66"/>
      <c r="BI94" s="66"/>
      <c r="BJ94" s="66"/>
      <c r="BK94" s="66"/>
      <c r="BL94" s="66"/>
      <c r="BM94" s="66"/>
      <c r="BN94" s="68"/>
      <c r="BO94" s="68"/>
      <c r="BP94" s="68"/>
      <c r="BQ94" s="11"/>
      <c r="BR94" s="511"/>
      <c r="BS94" s="505"/>
      <c r="BT94" s="505"/>
    </row>
    <row r="95" spans="1:72" s="64" customFormat="1" ht="15.6" x14ac:dyDescent="0.3">
      <c r="B95" s="65"/>
      <c r="C95" s="66"/>
      <c r="D95" s="66"/>
      <c r="E95" s="66"/>
      <c r="F95" s="66"/>
      <c r="G95" s="68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8"/>
      <c r="V95" s="68"/>
      <c r="W95" s="68"/>
      <c r="X95" s="66"/>
      <c r="Y95" s="66"/>
      <c r="Z95" s="66"/>
      <c r="AA95" s="66"/>
      <c r="AB95" s="66"/>
      <c r="AC95" s="66"/>
      <c r="AD95" s="66"/>
      <c r="AE95" s="68"/>
      <c r="AF95" s="68"/>
      <c r="AG95" s="68"/>
      <c r="AH95" s="66"/>
      <c r="AI95" s="66"/>
      <c r="AJ95" s="66"/>
      <c r="AK95" s="66"/>
      <c r="AL95" s="66"/>
      <c r="AM95" s="66"/>
      <c r="AN95" s="66"/>
      <c r="AO95" s="68"/>
      <c r="AP95" s="68"/>
      <c r="AQ95" s="68"/>
      <c r="AR95" s="66"/>
      <c r="AS95" s="66"/>
      <c r="AT95" s="66"/>
      <c r="AU95" s="66"/>
      <c r="AV95" s="66"/>
      <c r="AW95" s="66"/>
      <c r="AX95" s="66"/>
      <c r="AY95" s="68"/>
      <c r="AZ95" s="68"/>
      <c r="BA95" s="68"/>
      <c r="BB95" s="66"/>
      <c r="BC95" s="66"/>
      <c r="BD95" s="66"/>
      <c r="BE95" s="66"/>
      <c r="BF95" s="66"/>
      <c r="BG95" s="66"/>
      <c r="BH95" s="66"/>
      <c r="BI95" s="66"/>
      <c r="BJ95" s="66"/>
      <c r="BK95" s="66"/>
      <c r="BL95" s="66"/>
      <c r="BM95" s="66"/>
      <c r="BN95" s="68"/>
      <c r="BO95" s="68"/>
      <c r="BP95" s="68"/>
      <c r="BQ95" s="11"/>
      <c r="BR95" s="511"/>
      <c r="BS95" s="505"/>
      <c r="BT95" s="505"/>
    </row>
    <row r="96" spans="1:72" s="64" customFormat="1" ht="15.6" x14ac:dyDescent="0.3">
      <c r="B96" s="65"/>
      <c r="C96" s="66"/>
      <c r="D96" s="66"/>
      <c r="E96" s="66"/>
      <c r="F96" s="66"/>
      <c r="G96" s="68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8"/>
      <c r="V96" s="68"/>
      <c r="W96" s="68"/>
      <c r="X96" s="66"/>
      <c r="Y96" s="66"/>
      <c r="Z96" s="66"/>
      <c r="AA96" s="66"/>
      <c r="AB96" s="66"/>
      <c r="AC96" s="66"/>
      <c r="AD96" s="66"/>
      <c r="AE96" s="68"/>
      <c r="AF96" s="68"/>
      <c r="AG96" s="68"/>
      <c r="AH96" s="66"/>
      <c r="AI96" s="66"/>
      <c r="AJ96" s="66"/>
      <c r="AK96" s="66"/>
      <c r="AL96" s="66"/>
      <c r="AM96" s="66"/>
      <c r="AN96" s="66"/>
      <c r="AO96" s="68"/>
      <c r="AP96" s="68"/>
      <c r="AQ96" s="68"/>
      <c r="AR96" s="66"/>
      <c r="AS96" s="66"/>
      <c r="AT96" s="66"/>
      <c r="AU96" s="66"/>
      <c r="AV96" s="66"/>
      <c r="AW96" s="66"/>
      <c r="AX96" s="66"/>
      <c r="AY96" s="68"/>
      <c r="AZ96" s="68"/>
      <c r="BA96" s="68"/>
      <c r="BB96" s="66"/>
      <c r="BC96" s="66"/>
      <c r="BD96" s="66"/>
      <c r="BE96" s="66"/>
      <c r="BF96" s="66"/>
      <c r="BG96" s="66"/>
      <c r="BH96" s="66"/>
      <c r="BI96" s="66"/>
      <c r="BJ96" s="66"/>
      <c r="BK96" s="66"/>
      <c r="BL96" s="66"/>
      <c r="BM96" s="66"/>
      <c r="BN96" s="68"/>
      <c r="BO96" s="68"/>
      <c r="BP96" s="68"/>
      <c r="BQ96" s="11"/>
      <c r="BR96" s="511"/>
      <c r="BS96" s="505"/>
      <c r="BT96" s="505"/>
    </row>
    <row r="97" spans="2:72" s="64" customFormat="1" ht="15.6" x14ac:dyDescent="0.3">
      <c r="B97" s="65"/>
      <c r="C97" s="66"/>
      <c r="D97" s="66"/>
      <c r="E97" s="66"/>
      <c r="F97" s="66"/>
      <c r="G97" s="68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8"/>
      <c r="V97" s="68"/>
      <c r="W97" s="68"/>
      <c r="X97" s="66"/>
      <c r="Y97" s="66"/>
      <c r="Z97" s="66"/>
      <c r="AA97" s="66"/>
      <c r="AB97" s="66"/>
      <c r="AC97" s="66"/>
      <c r="AD97" s="66"/>
      <c r="AE97" s="68"/>
      <c r="AF97" s="68"/>
      <c r="AG97" s="68"/>
      <c r="AH97" s="66"/>
      <c r="AI97" s="66"/>
      <c r="AJ97" s="66"/>
      <c r="AK97" s="66"/>
      <c r="AL97" s="66"/>
      <c r="AM97" s="66"/>
      <c r="AN97" s="66"/>
      <c r="AO97" s="68"/>
      <c r="AP97" s="68"/>
      <c r="AQ97" s="68"/>
      <c r="AR97" s="66"/>
      <c r="AS97" s="66"/>
      <c r="AT97" s="66"/>
      <c r="AU97" s="66"/>
      <c r="AV97" s="66"/>
      <c r="AW97" s="66"/>
      <c r="AX97" s="66"/>
      <c r="AY97" s="68"/>
      <c r="AZ97" s="68"/>
      <c r="BA97" s="68"/>
      <c r="BB97" s="66"/>
      <c r="BC97" s="66"/>
      <c r="BD97" s="66"/>
      <c r="BE97" s="66"/>
      <c r="BF97" s="66"/>
      <c r="BG97" s="66"/>
      <c r="BH97" s="66"/>
      <c r="BI97" s="66"/>
      <c r="BJ97" s="66"/>
      <c r="BK97" s="66"/>
      <c r="BL97" s="66"/>
      <c r="BM97" s="66"/>
      <c r="BN97" s="68"/>
      <c r="BO97" s="68"/>
      <c r="BP97" s="68"/>
      <c r="BQ97" s="11"/>
      <c r="BR97" s="511"/>
      <c r="BS97" s="507"/>
      <c r="BT97" s="507"/>
    </row>
    <row r="98" spans="2:72" s="64" customFormat="1" ht="15.6" x14ac:dyDescent="0.3">
      <c r="B98" s="65"/>
      <c r="C98" s="66"/>
      <c r="D98" s="66"/>
      <c r="E98" s="66"/>
      <c r="F98" s="66"/>
      <c r="G98" s="68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8"/>
      <c r="V98" s="68"/>
      <c r="W98" s="68"/>
      <c r="X98" s="66"/>
      <c r="Y98" s="66"/>
      <c r="Z98" s="66"/>
      <c r="AA98" s="66"/>
      <c r="AB98" s="66"/>
      <c r="AC98" s="66"/>
      <c r="AD98" s="66"/>
      <c r="AE98" s="68"/>
      <c r="AF98" s="68"/>
      <c r="AG98" s="68"/>
      <c r="AH98" s="66"/>
      <c r="AI98" s="66"/>
      <c r="AJ98" s="66"/>
      <c r="AK98" s="66"/>
      <c r="AL98" s="66"/>
      <c r="AM98" s="66"/>
      <c r="AN98" s="66"/>
      <c r="AO98" s="68"/>
      <c r="AP98" s="68"/>
      <c r="AQ98" s="68"/>
      <c r="AR98" s="66"/>
      <c r="AS98" s="66"/>
      <c r="AT98" s="66"/>
      <c r="AU98" s="66"/>
      <c r="AV98" s="66"/>
      <c r="AW98" s="66"/>
      <c r="AX98" s="66"/>
      <c r="AY98" s="68"/>
      <c r="AZ98" s="68"/>
      <c r="BA98" s="68"/>
      <c r="BB98" s="66"/>
      <c r="BC98" s="66"/>
      <c r="BD98" s="66"/>
      <c r="BE98" s="66"/>
      <c r="BF98" s="66"/>
      <c r="BG98" s="66"/>
      <c r="BH98" s="66"/>
      <c r="BI98" s="66"/>
      <c r="BJ98" s="66"/>
      <c r="BK98" s="66"/>
      <c r="BL98" s="66"/>
      <c r="BM98" s="66"/>
      <c r="BN98" s="68"/>
      <c r="BO98" s="68"/>
      <c r="BP98" s="68"/>
      <c r="BQ98" s="11"/>
      <c r="BR98" s="511"/>
      <c r="BS98" s="511"/>
      <c r="BT98" s="511"/>
    </row>
    <row r="99" spans="2:72" s="64" customFormat="1" ht="15.6" x14ac:dyDescent="0.3">
      <c r="B99" s="65"/>
      <c r="C99" s="11"/>
      <c r="D99" s="66"/>
      <c r="E99" s="66"/>
      <c r="F99" s="66"/>
      <c r="G99" s="68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8"/>
      <c r="V99" s="68"/>
      <c r="W99" s="68"/>
      <c r="X99" s="66"/>
      <c r="Y99" s="66"/>
      <c r="Z99" s="66"/>
      <c r="AA99" s="66"/>
      <c r="AB99" s="66"/>
      <c r="AC99" s="66"/>
      <c r="AD99" s="66"/>
      <c r="AE99" s="68"/>
      <c r="AF99" s="68"/>
      <c r="AG99" s="68"/>
      <c r="AH99" s="66"/>
      <c r="AI99" s="66"/>
      <c r="AJ99" s="66"/>
      <c r="AK99" s="66"/>
      <c r="AL99" s="66"/>
      <c r="AM99" s="66"/>
      <c r="AN99" s="66"/>
      <c r="AO99" s="68"/>
      <c r="AP99" s="68"/>
      <c r="AQ99" s="68"/>
      <c r="AR99" s="66"/>
      <c r="AS99" s="66"/>
      <c r="AT99" s="66"/>
      <c r="AU99" s="66"/>
      <c r="AV99" s="66"/>
      <c r="AW99" s="66"/>
      <c r="AX99" s="66"/>
      <c r="AY99" s="68"/>
      <c r="AZ99" s="68"/>
      <c r="BA99" s="68"/>
      <c r="BB99" s="66"/>
      <c r="BC99" s="66"/>
      <c r="BD99" s="66"/>
      <c r="BE99" s="66"/>
      <c r="BF99" s="66"/>
      <c r="BG99" s="66"/>
      <c r="BH99" s="66"/>
      <c r="BI99" s="66"/>
      <c r="BJ99" s="66"/>
      <c r="BK99" s="66"/>
      <c r="BL99" s="66"/>
      <c r="BM99" s="66"/>
      <c r="BN99" s="68"/>
      <c r="BO99" s="68"/>
      <c r="BP99" s="68"/>
      <c r="BQ99" s="11"/>
      <c r="BR99" s="511"/>
      <c r="BS99" s="511"/>
      <c r="BT99" s="511"/>
    </row>
    <row r="100" spans="2:72" s="64" customFormat="1" ht="15.6" x14ac:dyDescent="0.3">
      <c r="B100" s="65"/>
      <c r="C100" s="11"/>
      <c r="D100" s="66"/>
      <c r="E100" s="66"/>
      <c r="F100" s="66"/>
      <c r="G100" s="68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8"/>
      <c r="V100" s="68"/>
      <c r="W100" s="68"/>
      <c r="X100" s="66"/>
      <c r="Y100" s="66"/>
      <c r="Z100" s="66"/>
      <c r="AA100" s="66"/>
      <c r="AB100" s="66"/>
      <c r="AC100" s="66"/>
      <c r="AD100" s="66"/>
      <c r="AE100" s="68"/>
      <c r="AF100" s="68"/>
      <c r="AG100" s="68"/>
      <c r="AH100" s="66"/>
      <c r="AI100" s="66"/>
      <c r="AJ100" s="66"/>
      <c r="AK100" s="66"/>
      <c r="AL100" s="66"/>
      <c r="AM100" s="66"/>
      <c r="AN100" s="66"/>
      <c r="AO100" s="68"/>
      <c r="AP100" s="68"/>
      <c r="AQ100" s="68"/>
      <c r="AR100" s="66"/>
      <c r="AS100" s="66"/>
      <c r="AT100" s="66"/>
      <c r="AU100" s="66"/>
      <c r="AV100" s="66"/>
      <c r="AW100" s="66"/>
      <c r="AX100" s="66"/>
      <c r="AY100" s="68"/>
      <c r="AZ100" s="68"/>
      <c r="BA100" s="68"/>
      <c r="BB100" s="66"/>
      <c r="BC100" s="66"/>
      <c r="BD100" s="66"/>
      <c r="BE100" s="66"/>
      <c r="BF100" s="66"/>
      <c r="BG100" s="66"/>
      <c r="BH100" s="66"/>
      <c r="BI100" s="66"/>
      <c r="BJ100" s="66"/>
      <c r="BK100" s="66"/>
      <c r="BL100" s="66"/>
      <c r="BM100" s="66"/>
      <c r="BN100" s="68"/>
      <c r="BO100" s="68"/>
      <c r="BP100" s="68"/>
      <c r="BQ100" s="11"/>
      <c r="BR100" s="511"/>
      <c r="BS100" s="511"/>
      <c r="BT100" s="511"/>
    </row>
    <row r="101" spans="2:72" s="64" customFormat="1" ht="15.6" x14ac:dyDescent="0.3">
      <c r="B101" s="65"/>
      <c r="G101" s="68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8"/>
      <c r="V101" s="68"/>
      <c r="W101" s="68"/>
      <c r="X101" s="66"/>
      <c r="Y101" s="66"/>
      <c r="Z101" s="66"/>
      <c r="AA101" s="66"/>
      <c r="AB101" s="66"/>
      <c r="AC101" s="66"/>
      <c r="AD101" s="66"/>
      <c r="AE101" s="68"/>
      <c r="AF101" s="68"/>
      <c r="AG101" s="68"/>
      <c r="AH101" s="66"/>
      <c r="AI101" s="66"/>
      <c r="AJ101" s="66"/>
      <c r="AK101" s="66"/>
      <c r="AL101" s="66"/>
      <c r="AM101" s="66"/>
      <c r="AN101" s="66"/>
      <c r="AO101" s="68"/>
      <c r="AP101" s="68"/>
      <c r="AQ101" s="68"/>
      <c r="AR101" s="66"/>
      <c r="AS101" s="66"/>
      <c r="AT101" s="66"/>
      <c r="AU101" s="66"/>
      <c r="AV101" s="66"/>
      <c r="AW101" s="66"/>
      <c r="AX101" s="66"/>
      <c r="AY101" s="68"/>
      <c r="AZ101" s="68"/>
      <c r="BA101" s="68"/>
      <c r="BB101" s="66"/>
      <c r="BC101" s="66"/>
      <c r="BD101" s="66"/>
      <c r="BE101" s="66"/>
      <c r="BF101" s="66"/>
      <c r="BG101" s="66"/>
      <c r="BH101" s="66"/>
      <c r="BI101" s="66"/>
      <c r="BJ101" s="66"/>
      <c r="BK101" s="66"/>
      <c r="BL101" s="66"/>
      <c r="BM101" s="66"/>
      <c r="BN101" s="68"/>
      <c r="BO101" s="68"/>
      <c r="BP101" s="68"/>
      <c r="BQ101" s="11"/>
      <c r="BR101" s="511"/>
      <c r="BS101" s="511"/>
      <c r="BT101" s="511"/>
    </row>
    <row r="102" spans="2:72" s="64" customFormat="1" ht="15.6" x14ac:dyDescent="0.3">
      <c r="B102" s="65"/>
      <c r="C102" s="11"/>
      <c r="D102" s="66"/>
      <c r="E102" s="66"/>
      <c r="F102" s="66"/>
      <c r="G102" s="68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8"/>
      <c r="V102" s="68"/>
      <c r="W102" s="68"/>
      <c r="X102" s="66"/>
      <c r="Y102" s="66"/>
      <c r="Z102" s="66"/>
      <c r="AA102" s="66"/>
      <c r="AB102" s="66"/>
      <c r="AC102" s="66"/>
      <c r="AD102" s="66"/>
      <c r="AE102" s="68"/>
      <c r="AF102" s="68"/>
      <c r="AG102" s="68"/>
      <c r="AH102" s="66"/>
      <c r="AI102" s="66"/>
      <c r="AJ102" s="66"/>
      <c r="AK102" s="66"/>
      <c r="AL102" s="66"/>
      <c r="AM102" s="66"/>
      <c r="AN102" s="66"/>
      <c r="AO102" s="68"/>
      <c r="AP102" s="68"/>
      <c r="AQ102" s="68"/>
      <c r="AR102" s="66"/>
      <c r="AS102" s="66"/>
      <c r="AT102" s="66"/>
      <c r="AU102" s="66"/>
      <c r="AV102" s="66"/>
      <c r="AW102" s="66"/>
      <c r="AX102" s="66"/>
      <c r="AY102" s="68"/>
      <c r="AZ102" s="68"/>
      <c r="BA102" s="68"/>
      <c r="BB102" s="66"/>
      <c r="BC102" s="66"/>
      <c r="BD102" s="66"/>
      <c r="BE102" s="66"/>
      <c r="BF102" s="66"/>
      <c r="BG102" s="66"/>
      <c r="BH102" s="66"/>
      <c r="BI102" s="66"/>
      <c r="BJ102" s="66"/>
      <c r="BK102" s="66"/>
      <c r="BL102" s="66"/>
      <c r="BM102" s="66"/>
      <c r="BN102" s="68"/>
      <c r="BO102" s="68"/>
      <c r="BP102" s="68"/>
      <c r="BQ102" s="11"/>
      <c r="BR102" s="511"/>
      <c r="BS102" s="511"/>
      <c r="BT102" s="511"/>
    </row>
    <row r="103" spans="2:72" s="64" customFormat="1" ht="15.6" x14ac:dyDescent="0.3">
      <c r="B103" s="65"/>
      <c r="C103" s="11"/>
      <c r="D103" s="66"/>
      <c r="E103" s="66"/>
      <c r="F103" s="66"/>
      <c r="G103" s="68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8"/>
      <c r="V103" s="68"/>
      <c r="W103" s="68"/>
      <c r="X103" s="66"/>
      <c r="Y103" s="66"/>
      <c r="Z103" s="66"/>
      <c r="AA103" s="66"/>
      <c r="AB103" s="66"/>
      <c r="AC103" s="66"/>
      <c r="AD103" s="66"/>
      <c r="AE103" s="68"/>
      <c r="AF103" s="68"/>
      <c r="AG103" s="68"/>
      <c r="AH103" s="66"/>
      <c r="AI103" s="66"/>
      <c r="AJ103" s="66"/>
      <c r="AK103" s="66"/>
      <c r="AL103" s="66"/>
      <c r="AM103" s="66"/>
      <c r="AN103" s="66"/>
      <c r="AO103" s="68"/>
      <c r="AP103" s="68"/>
      <c r="AQ103" s="68"/>
      <c r="AR103" s="66"/>
      <c r="AS103" s="66"/>
      <c r="AT103" s="66"/>
      <c r="AU103" s="66"/>
      <c r="AV103" s="66"/>
      <c r="AW103" s="66"/>
      <c r="AX103" s="66"/>
      <c r="AY103" s="68"/>
      <c r="AZ103" s="68"/>
      <c r="BA103" s="68"/>
      <c r="BB103" s="66"/>
      <c r="BC103" s="66"/>
      <c r="BD103" s="66"/>
      <c r="BE103" s="66"/>
      <c r="BF103" s="66"/>
      <c r="BG103" s="66"/>
      <c r="BH103" s="66"/>
      <c r="BI103" s="66"/>
      <c r="BJ103" s="66"/>
      <c r="BK103" s="66"/>
      <c r="BL103" s="66"/>
      <c r="BM103" s="66"/>
      <c r="BN103" s="68"/>
      <c r="BO103" s="68"/>
      <c r="BP103" s="68"/>
      <c r="BQ103" s="11"/>
      <c r="BR103" s="511"/>
      <c r="BS103" s="511"/>
      <c r="BT103" s="511"/>
    </row>
    <row r="104" spans="2:72" s="64" customFormat="1" ht="15.6" x14ac:dyDescent="0.3">
      <c r="B104" s="65"/>
      <c r="C104" s="11"/>
      <c r="D104" s="66"/>
      <c r="E104" s="66"/>
      <c r="F104" s="66"/>
      <c r="G104" s="68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8"/>
      <c r="V104" s="68"/>
      <c r="W104" s="68"/>
      <c r="X104" s="66"/>
      <c r="Y104" s="66"/>
      <c r="Z104" s="66"/>
      <c r="AA104" s="66"/>
      <c r="AB104" s="66"/>
      <c r="AC104" s="66"/>
      <c r="AD104" s="66"/>
      <c r="AE104" s="68"/>
      <c r="AF104" s="68"/>
      <c r="AG104" s="68"/>
      <c r="AH104" s="66"/>
      <c r="AI104" s="66"/>
      <c r="AJ104" s="66"/>
      <c r="AK104" s="66"/>
      <c r="AL104" s="66"/>
      <c r="AM104" s="66"/>
      <c r="AN104" s="66"/>
      <c r="AO104" s="68"/>
      <c r="AP104" s="68"/>
      <c r="AQ104" s="68"/>
      <c r="AR104" s="66"/>
      <c r="AS104" s="66"/>
      <c r="AT104" s="66"/>
      <c r="AU104" s="66"/>
      <c r="AV104" s="66"/>
      <c r="AW104" s="66"/>
      <c r="AX104" s="66"/>
      <c r="AY104" s="68"/>
      <c r="AZ104" s="68"/>
      <c r="BA104" s="68"/>
      <c r="BB104" s="66"/>
      <c r="BC104" s="66"/>
      <c r="BD104" s="66"/>
      <c r="BE104" s="66"/>
      <c r="BF104" s="66"/>
      <c r="BG104" s="66"/>
      <c r="BH104" s="66"/>
      <c r="BI104" s="66"/>
      <c r="BJ104" s="66"/>
      <c r="BK104" s="66"/>
      <c r="BL104" s="66"/>
      <c r="BM104" s="66"/>
      <c r="BN104" s="68"/>
      <c r="BO104" s="68"/>
      <c r="BP104" s="68"/>
      <c r="BQ104" s="11"/>
      <c r="BR104" s="511"/>
      <c r="BS104" s="511"/>
      <c r="BT104" s="511"/>
    </row>
    <row r="105" spans="2:72" s="64" customFormat="1" ht="15.6" x14ac:dyDescent="0.3">
      <c r="B105" s="65"/>
      <c r="C105" s="11"/>
      <c r="D105" s="66"/>
      <c r="E105" s="66"/>
      <c r="F105" s="66"/>
      <c r="G105" s="68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8"/>
      <c r="V105" s="68"/>
      <c r="W105" s="68"/>
      <c r="X105" s="66"/>
      <c r="Y105" s="66"/>
      <c r="Z105" s="66"/>
      <c r="AA105" s="66"/>
      <c r="AB105" s="66"/>
      <c r="AC105" s="66"/>
      <c r="AD105" s="66"/>
      <c r="AE105" s="68"/>
      <c r="AF105" s="68"/>
      <c r="AG105" s="68"/>
      <c r="AH105" s="66"/>
      <c r="AI105" s="66"/>
      <c r="AJ105" s="66"/>
      <c r="AK105" s="66"/>
      <c r="AL105" s="66"/>
      <c r="AM105" s="66"/>
      <c r="AN105" s="66"/>
      <c r="AO105" s="68"/>
      <c r="AP105" s="68"/>
      <c r="AQ105" s="68"/>
      <c r="AR105" s="66"/>
      <c r="AS105" s="66"/>
      <c r="AT105" s="66"/>
      <c r="AU105" s="66"/>
      <c r="AV105" s="66"/>
      <c r="AW105" s="66"/>
      <c r="AX105" s="66"/>
      <c r="AY105" s="68"/>
      <c r="AZ105" s="68"/>
      <c r="BA105" s="68"/>
      <c r="BB105" s="66"/>
      <c r="BC105" s="66"/>
      <c r="BD105" s="66"/>
      <c r="BE105" s="66"/>
      <c r="BF105" s="66"/>
      <c r="BG105" s="66"/>
      <c r="BH105" s="66"/>
      <c r="BI105" s="66"/>
      <c r="BJ105" s="66"/>
      <c r="BK105" s="66"/>
      <c r="BL105" s="66"/>
      <c r="BM105" s="66"/>
      <c r="BN105" s="68"/>
      <c r="BO105" s="68"/>
      <c r="BP105" s="68"/>
      <c r="BQ105" s="11"/>
      <c r="BR105" s="511"/>
      <c r="BS105" s="511"/>
      <c r="BT105" s="511"/>
    </row>
    <row r="106" spans="2:72" s="64" customFormat="1" ht="15.6" x14ac:dyDescent="0.3">
      <c r="B106" s="65"/>
      <c r="C106" s="11"/>
      <c r="D106" s="66"/>
      <c r="E106" s="66"/>
      <c r="F106" s="66"/>
      <c r="G106" s="68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8"/>
      <c r="V106" s="68"/>
      <c r="W106" s="68"/>
      <c r="X106" s="66"/>
      <c r="Y106" s="66"/>
      <c r="Z106" s="66"/>
      <c r="AA106" s="66"/>
      <c r="AB106" s="66"/>
      <c r="AC106" s="66"/>
      <c r="AD106" s="66"/>
      <c r="AE106" s="68"/>
      <c r="AF106" s="68"/>
      <c r="AG106" s="68"/>
      <c r="AH106" s="66"/>
      <c r="AI106" s="66"/>
      <c r="AJ106" s="66"/>
      <c r="AK106" s="66"/>
      <c r="AL106" s="66"/>
      <c r="AM106" s="66"/>
      <c r="AN106" s="66"/>
      <c r="AO106" s="68"/>
      <c r="AP106" s="68"/>
      <c r="AQ106" s="68"/>
      <c r="AR106" s="66"/>
      <c r="AS106" s="66"/>
      <c r="AT106" s="66"/>
      <c r="AU106" s="66"/>
      <c r="AV106" s="66"/>
      <c r="AW106" s="66"/>
      <c r="AX106" s="66"/>
      <c r="AY106" s="68"/>
      <c r="AZ106" s="68"/>
      <c r="BA106" s="68"/>
      <c r="BB106" s="66"/>
      <c r="BC106" s="66"/>
      <c r="BD106" s="66"/>
      <c r="BE106" s="66"/>
      <c r="BF106" s="66"/>
      <c r="BG106" s="66"/>
      <c r="BH106" s="66"/>
      <c r="BI106" s="66"/>
      <c r="BJ106" s="66"/>
      <c r="BK106" s="66"/>
      <c r="BL106" s="66"/>
      <c r="BM106" s="66"/>
      <c r="BN106" s="68"/>
      <c r="BO106" s="68"/>
      <c r="BP106" s="68"/>
      <c r="BQ106" s="11"/>
      <c r="BR106" s="511"/>
      <c r="BS106" s="511"/>
      <c r="BT106" s="511"/>
    </row>
    <row r="107" spans="2:72" s="64" customFormat="1" ht="15.6" x14ac:dyDescent="0.3">
      <c r="B107" s="65"/>
      <c r="C107" s="11"/>
      <c r="D107" s="66"/>
      <c r="E107" s="66"/>
      <c r="F107" s="66"/>
      <c r="G107" s="68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8"/>
      <c r="V107" s="68"/>
      <c r="W107" s="68"/>
      <c r="X107" s="66"/>
      <c r="Y107" s="66"/>
      <c r="Z107" s="66"/>
      <c r="AA107" s="66"/>
      <c r="AB107" s="66"/>
      <c r="AC107" s="66"/>
      <c r="AD107" s="66"/>
      <c r="AE107" s="68"/>
      <c r="AF107" s="68"/>
      <c r="AG107" s="68"/>
      <c r="AH107" s="66"/>
      <c r="AI107" s="66"/>
      <c r="AJ107" s="66"/>
      <c r="AK107" s="66"/>
      <c r="AL107" s="66"/>
      <c r="AM107" s="66"/>
      <c r="AN107" s="66"/>
      <c r="AO107" s="68"/>
      <c r="AP107" s="68"/>
      <c r="AQ107" s="68"/>
      <c r="AR107" s="66"/>
      <c r="AS107" s="66"/>
      <c r="AT107" s="66"/>
      <c r="AU107" s="66"/>
      <c r="AV107" s="66"/>
      <c r="AW107" s="66"/>
      <c r="AX107" s="66"/>
      <c r="AY107" s="68"/>
      <c r="AZ107" s="68"/>
      <c r="BA107" s="68"/>
      <c r="BB107" s="66"/>
      <c r="BC107" s="66"/>
      <c r="BD107" s="66"/>
      <c r="BE107" s="66"/>
      <c r="BF107" s="66"/>
      <c r="BG107" s="66"/>
      <c r="BH107" s="66"/>
      <c r="BI107" s="66"/>
      <c r="BJ107" s="66"/>
      <c r="BK107" s="66"/>
      <c r="BL107" s="66"/>
      <c r="BM107" s="66"/>
      <c r="BN107" s="68"/>
      <c r="BO107" s="68"/>
      <c r="BP107" s="68"/>
      <c r="BQ107" s="11"/>
      <c r="BR107" s="511"/>
      <c r="BS107" s="511"/>
      <c r="BT107" s="511"/>
    </row>
    <row r="108" spans="2:72" s="64" customFormat="1" ht="15.6" x14ac:dyDescent="0.3">
      <c r="B108" s="65"/>
      <c r="C108" s="11"/>
      <c r="D108" s="66"/>
      <c r="E108" s="66"/>
      <c r="F108" s="66"/>
      <c r="G108" s="68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8"/>
      <c r="V108" s="68"/>
      <c r="W108" s="68"/>
      <c r="X108" s="66"/>
      <c r="Y108" s="66"/>
      <c r="Z108" s="66"/>
      <c r="AA108" s="66"/>
      <c r="AB108" s="66"/>
      <c r="AC108" s="66"/>
      <c r="AD108" s="66"/>
      <c r="AE108" s="68"/>
      <c r="AF108" s="68"/>
      <c r="AG108" s="68"/>
      <c r="AH108" s="66"/>
      <c r="AI108" s="66"/>
      <c r="AJ108" s="66"/>
      <c r="AK108" s="66"/>
      <c r="AL108" s="66"/>
      <c r="AM108" s="66"/>
      <c r="AN108" s="66"/>
      <c r="AO108" s="68"/>
      <c r="AP108" s="68"/>
      <c r="AQ108" s="68"/>
      <c r="AR108" s="66"/>
      <c r="AS108" s="66"/>
      <c r="AT108" s="66"/>
      <c r="AU108" s="66"/>
      <c r="AV108" s="66"/>
      <c r="AW108" s="66"/>
      <c r="AX108" s="66"/>
      <c r="AY108" s="68"/>
      <c r="AZ108" s="68"/>
      <c r="BA108" s="68"/>
      <c r="BB108" s="66"/>
      <c r="BC108" s="66"/>
      <c r="BD108" s="66"/>
      <c r="BE108" s="66"/>
      <c r="BF108" s="66"/>
      <c r="BG108" s="66"/>
      <c r="BH108" s="66"/>
      <c r="BI108" s="66"/>
      <c r="BJ108" s="66"/>
      <c r="BK108" s="66"/>
      <c r="BL108" s="66"/>
      <c r="BM108" s="66"/>
      <c r="BN108" s="68"/>
      <c r="BO108" s="68"/>
      <c r="BP108" s="68"/>
      <c r="BQ108" s="11"/>
      <c r="BR108" s="511"/>
      <c r="BS108" s="511"/>
      <c r="BT108" s="511"/>
    </row>
    <row r="109" spans="2:72" s="64" customFormat="1" ht="15.6" x14ac:dyDescent="0.3">
      <c r="B109" s="65"/>
      <c r="C109" s="11"/>
      <c r="D109" s="66"/>
      <c r="E109" s="66"/>
      <c r="F109" s="66"/>
      <c r="G109" s="68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8"/>
      <c r="V109" s="68"/>
      <c r="W109" s="68"/>
      <c r="X109" s="66"/>
      <c r="Y109" s="66"/>
      <c r="Z109" s="66"/>
      <c r="AA109" s="66"/>
      <c r="AB109" s="66"/>
      <c r="AC109" s="66"/>
      <c r="AD109" s="66"/>
      <c r="AE109" s="68"/>
      <c r="AF109" s="68"/>
      <c r="AG109" s="68"/>
      <c r="AH109" s="66"/>
      <c r="AI109" s="66"/>
      <c r="AJ109" s="66"/>
      <c r="AK109" s="66"/>
      <c r="AL109" s="66"/>
      <c r="AM109" s="66"/>
      <c r="AN109" s="66"/>
      <c r="AO109" s="68"/>
      <c r="AP109" s="68"/>
      <c r="AQ109" s="68"/>
      <c r="AR109" s="66"/>
      <c r="AS109" s="66"/>
      <c r="AT109" s="66"/>
      <c r="AU109" s="66"/>
      <c r="AV109" s="66"/>
      <c r="AW109" s="66"/>
      <c r="AX109" s="66"/>
      <c r="AY109" s="68"/>
      <c r="AZ109" s="68"/>
      <c r="BA109" s="68"/>
      <c r="BB109" s="66"/>
      <c r="BC109" s="66"/>
      <c r="BD109" s="66"/>
      <c r="BE109" s="66"/>
      <c r="BF109" s="66"/>
      <c r="BG109" s="66"/>
      <c r="BH109" s="66"/>
      <c r="BI109" s="66"/>
      <c r="BJ109" s="66"/>
      <c r="BK109" s="66"/>
      <c r="BL109" s="66"/>
      <c r="BM109" s="66"/>
      <c r="BN109" s="68"/>
      <c r="BO109" s="68"/>
      <c r="BP109" s="68"/>
      <c r="BQ109" s="11"/>
      <c r="BR109" s="511"/>
      <c r="BS109" s="511"/>
      <c r="BT109" s="511"/>
    </row>
    <row r="110" spans="2:72" s="64" customFormat="1" ht="15.6" x14ac:dyDescent="0.3">
      <c r="B110" s="65"/>
      <c r="C110" s="11"/>
      <c r="D110" s="66"/>
      <c r="E110" s="66"/>
      <c r="F110" s="66"/>
      <c r="G110" s="68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8"/>
      <c r="V110" s="68"/>
      <c r="W110" s="68"/>
      <c r="X110" s="66"/>
      <c r="Y110" s="66"/>
      <c r="Z110" s="66"/>
      <c r="AA110" s="66"/>
      <c r="AB110" s="66"/>
      <c r="AC110" s="66"/>
      <c r="AD110" s="66"/>
      <c r="AE110" s="68"/>
      <c r="AF110" s="68"/>
      <c r="AG110" s="68"/>
      <c r="AH110" s="66"/>
      <c r="AI110" s="66"/>
      <c r="AJ110" s="66"/>
      <c r="AK110" s="66"/>
      <c r="AL110" s="66"/>
      <c r="AM110" s="66"/>
      <c r="AN110" s="66"/>
      <c r="AO110" s="68"/>
      <c r="AP110" s="68"/>
      <c r="AQ110" s="68"/>
      <c r="AR110" s="66"/>
      <c r="AS110" s="66"/>
      <c r="AT110" s="66"/>
      <c r="AU110" s="66"/>
      <c r="AV110" s="66"/>
      <c r="AW110" s="66"/>
      <c r="AX110" s="66"/>
      <c r="AY110" s="68"/>
      <c r="AZ110" s="68"/>
      <c r="BA110" s="68"/>
      <c r="BB110" s="66"/>
      <c r="BC110" s="66"/>
      <c r="BD110" s="66"/>
      <c r="BE110" s="66"/>
      <c r="BF110" s="66"/>
      <c r="BG110" s="66"/>
      <c r="BH110" s="66"/>
      <c r="BI110" s="66"/>
      <c r="BJ110" s="66"/>
      <c r="BK110" s="66"/>
      <c r="BL110" s="66"/>
      <c r="BM110" s="66"/>
      <c r="BN110" s="68"/>
      <c r="BO110" s="68"/>
      <c r="BP110" s="68"/>
      <c r="BQ110" s="11"/>
      <c r="BR110" s="511"/>
      <c r="BS110" s="511"/>
      <c r="BT110" s="511"/>
    </row>
    <row r="111" spans="2:72" s="64" customFormat="1" ht="15.6" x14ac:dyDescent="0.3">
      <c r="B111" s="65"/>
      <c r="C111" s="11"/>
      <c r="D111" s="66"/>
      <c r="E111" s="66"/>
      <c r="F111" s="66"/>
      <c r="G111" s="68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8"/>
      <c r="V111" s="68"/>
      <c r="W111" s="68"/>
      <c r="X111" s="66"/>
      <c r="Y111" s="66"/>
      <c r="Z111" s="66"/>
      <c r="AA111" s="66"/>
      <c r="AB111" s="66"/>
      <c r="AC111" s="66"/>
      <c r="AD111" s="66"/>
      <c r="AE111" s="68"/>
      <c r="AF111" s="68"/>
      <c r="AG111" s="68"/>
      <c r="AH111" s="66"/>
      <c r="AI111" s="66"/>
      <c r="AJ111" s="66"/>
      <c r="AK111" s="66"/>
      <c r="AL111" s="66"/>
      <c r="AM111" s="66"/>
      <c r="AN111" s="66"/>
      <c r="AO111" s="68"/>
      <c r="AP111" s="68"/>
      <c r="AQ111" s="68"/>
      <c r="AR111" s="66"/>
      <c r="AS111" s="66"/>
      <c r="AT111" s="66"/>
      <c r="AU111" s="66"/>
      <c r="AV111" s="66"/>
      <c r="AW111" s="66"/>
      <c r="AX111" s="66"/>
      <c r="AY111" s="68"/>
      <c r="AZ111" s="68"/>
      <c r="BA111" s="68"/>
      <c r="BB111" s="66"/>
      <c r="BC111" s="66"/>
      <c r="BD111" s="66"/>
      <c r="BE111" s="66"/>
      <c r="BF111" s="66"/>
      <c r="BG111" s="66"/>
      <c r="BH111" s="66"/>
      <c r="BI111" s="66"/>
      <c r="BJ111" s="66"/>
      <c r="BK111" s="66"/>
      <c r="BL111" s="66"/>
      <c r="BM111" s="66"/>
      <c r="BN111" s="68"/>
      <c r="BO111" s="68"/>
      <c r="BP111" s="68"/>
      <c r="BQ111" s="11"/>
      <c r="BR111" s="511"/>
      <c r="BS111" s="511"/>
      <c r="BT111" s="511"/>
    </row>
    <row r="112" spans="2:72" s="64" customFormat="1" ht="15.6" x14ac:dyDescent="0.3">
      <c r="B112" s="65"/>
      <c r="C112" s="11"/>
      <c r="D112" s="66"/>
      <c r="E112" s="66"/>
      <c r="F112" s="66"/>
      <c r="G112" s="68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8"/>
      <c r="V112" s="68"/>
      <c r="W112" s="68"/>
      <c r="X112" s="66"/>
      <c r="Y112" s="66"/>
      <c r="Z112" s="66"/>
      <c r="AA112" s="66"/>
      <c r="AB112" s="66"/>
      <c r="AC112" s="66"/>
      <c r="AD112" s="66"/>
      <c r="AE112" s="68"/>
      <c r="AF112" s="68"/>
      <c r="AG112" s="68"/>
      <c r="AH112" s="66"/>
      <c r="AI112" s="66"/>
      <c r="AJ112" s="66"/>
      <c r="AK112" s="66"/>
      <c r="AL112" s="66"/>
      <c r="AM112" s="66"/>
      <c r="AN112" s="66"/>
      <c r="AO112" s="68"/>
      <c r="AP112" s="68"/>
      <c r="AQ112" s="68"/>
      <c r="AR112" s="66"/>
      <c r="AS112" s="66"/>
      <c r="AT112" s="66"/>
      <c r="AU112" s="66"/>
      <c r="AV112" s="66"/>
      <c r="AW112" s="66"/>
      <c r="AX112" s="66"/>
      <c r="AY112" s="68"/>
      <c r="AZ112" s="68"/>
      <c r="BA112" s="68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8"/>
      <c r="BO112" s="68"/>
      <c r="BP112" s="68"/>
      <c r="BQ112" s="11"/>
      <c r="BR112" s="511"/>
      <c r="BS112" s="511"/>
      <c r="BT112" s="511"/>
    </row>
    <row r="113" spans="2:72" s="64" customFormat="1" ht="15.6" x14ac:dyDescent="0.3">
      <c r="B113" s="65"/>
      <c r="C113" s="11"/>
      <c r="D113" s="66"/>
      <c r="E113" s="66"/>
      <c r="F113" s="66"/>
      <c r="G113" s="68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8"/>
      <c r="V113" s="68"/>
      <c r="W113" s="68"/>
      <c r="X113" s="66"/>
      <c r="Y113" s="66"/>
      <c r="Z113" s="66"/>
      <c r="AA113" s="66"/>
      <c r="AB113" s="66"/>
      <c r="AC113" s="66"/>
      <c r="AD113" s="66"/>
      <c r="AE113" s="68"/>
      <c r="AF113" s="68"/>
      <c r="AG113" s="68"/>
      <c r="AH113" s="66"/>
      <c r="AI113" s="66"/>
      <c r="AJ113" s="66"/>
      <c r="AK113" s="66"/>
      <c r="AL113" s="66"/>
      <c r="AM113" s="66"/>
      <c r="AN113" s="66"/>
      <c r="AO113" s="68"/>
      <c r="AP113" s="68"/>
      <c r="AQ113" s="68"/>
      <c r="AR113" s="66"/>
      <c r="AS113" s="66"/>
      <c r="AT113" s="66"/>
      <c r="AU113" s="66"/>
      <c r="AV113" s="66"/>
      <c r="AW113" s="66"/>
      <c r="AX113" s="66"/>
      <c r="AY113" s="68"/>
      <c r="AZ113" s="68"/>
      <c r="BA113" s="68"/>
      <c r="BB113" s="66"/>
      <c r="BC113" s="66"/>
      <c r="BD113" s="66"/>
      <c r="BE113" s="66"/>
      <c r="BF113" s="66"/>
      <c r="BG113" s="66"/>
      <c r="BH113" s="66"/>
      <c r="BI113" s="66"/>
      <c r="BJ113" s="66"/>
      <c r="BK113" s="66"/>
      <c r="BL113" s="66"/>
      <c r="BM113" s="66"/>
      <c r="BN113" s="68"/>
      <c r="BO113" s="68"/>
      <c r="BP113" s="68"/>
      <c r="BQ113" s="11"/>
      <c r="BR113" s="511"/>
      <c r="BS113" s="511"/>
      <c r="BT113" s="511"/>
    </row>
    <row r="114" spans="2:72" s="64" customFormat="1" ht="15.6" x14ac:dyDescent="0.3">
      <c r="B114" s="65"/>
      <c r="C114" s="11"/>
      <c r="D114" s="66"/>
      <c r="E114" s="66"/>
      <c r="F114" s="66"/>
      <c r="G114" s="68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8"/>
      <c r="V114" s="68"/>
      <c r="W114" s="68"/>
      <c r="X114" s="66"/>
      <c r="Y114" s="66"/>
      <c r="Z114" s="66"/>
      <c r="AA114" s="66"/>
      <c r="AB114" s="66"/>
      <c r="AC114" s="66"/>
      <c r="AD114" s="66"/>
      <c r="AE114" s="68"/>
      <c r="AF114" s="68"/>
      <c r="AG114" s="68"/>
      <c r="AH114" s="66"/>
      <c r="AI114" s="66"/>
      <c r="AJ114" s="66"/>
      <c r="AK114" s="66"/>
      <c r="AL114" s="66"/>
      <c r="AM114" s="66"/>
      <c r="AN114" s="66"/>
      <c r="AO114" s="68"/>
      <c r="AP114" s="68"/>
      <c r="AQ114" s="68"/>
      <c r="AR114" s="66"/>
      <c r="AS114" s="66"/>
      <c r="AT114" s="66"/>
      <c r="AU114" s="66"/>
      <c r="AV114" s="66"/>
      <c r="AW114" s="66"/>
      <c r="AX114" s="66"/>
      <c r="AY114" s="68"/>
      <c r="AZ114" s="68"/>
      <c r="BA114" s="68"/>
      <c r="BB114" s="66"/>
      <c r="BC114" s="66"/>
      <c r="BD114" s="66"/>
      <c r="BE114" s="66"/>
      <c r="BF114" s="66"/>
      <c r="BG114" s="66"/>
      <c r="BH114" s="66"/>
      <c r="BI114" s="66"/>
      <c r="BJ114" s="66"/>
      <c r="BK114" s="66"/>
      <c r="BL114" s="66"/>
      <c r="BM114" s="66"/>
      <c r="BN114" s="68"/>
      <c r="BO114" s="68"/>
      <c r="BP114" s="68"/>
      <c r="BQ114" s="11"/>
      <c r="BR114" s="511"/>
      <c r="BS114" s="511"/>
      <c r="BT114" s="511"/>
    </row>
    <row r="115" spans="2:72" s="64" customFormat="1" ht="15.6" x14ac:dyDescent="0.3">
      <c r="B115" s="65"/>
      <c r="C115" s="11"/>
      <c r="D115" s="66"/>
      <c r="E115" s="66"/>
      <c r="F115" s="66"/>
      <c r="G115" s="68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8"/>
      <c r="V115" s="68"/>
      <c r="W115" s="68"/>
      <c r="X115" s="66"/>
      <c r="Y115" s="66"/>
      <c r="Z115" s="66"/>
      <c r="AA115" s="66"/>
      <c r="AB115" s="66"/>
      <c r="AC115" s="66"/>
      <c r="AD115" s="66"/>
      <c r="AE115" s="68"/>
      <c r="AF115" s="68"/>
      <c r="AG115" s="68"/>
      <c r="AH115" s="66"/>
      <c r="AI115" s="66"/>
      <c r="AJ115" s="66"/>
      <c r="AK115" s="66"/>
      <c r="AL115" s="66"/>
      <c r="AM115" s="66"/>
      <c r="AN115" s="66"/>
      <c r="AO115" s="68"/>
      <c r="AP115" s="68"/>
      <c r="AQ115" s="68"/>
      <c r="AR115" s="66"/>
      <c r="AS115" s="66"/>
      <c r="AT115" s="66"/>
      <c r="AU115" s="66"/>
      <c r="AV115" s="66"/>
      <c r="AW115" s="66"/>
      <c r="AX115" s="66"/>
      <c r="AY115" s="68"/>
      <c r="AZ115" s="68"/>
      <c r="BA115" s="68"/>
      <c r="BB115" s="66"/>
      <c r="BC115" s="66"/>
      <c r="BD115" s="66"/>
      <c r="BE115" s="66"/>
      <c r="BF115" s="66"/>
      <c r="BG115" s="66"/>
      <c r="BH115" s="66"/>
      <c r="BI115" s="66"/>
      <c r="BJ115" s="66"/>
      <c r="BK115" s="66"/>
      <c r="BL115" s="66"/>
      <c r="BM115" s="66"/>
      <c r="BN115" s="68"/>
      <c r="BO115" s="68"/>
      <c r="BP115" s="68"/>
      <c r="BQ115" s="11"/>
      <c r="BR115" s="511"/>
      <c r="BS115" s="511"/>
      <c r="BT115" s="511"/>
    </row>
    <row r="116" spans="2:72" s="64" customFormat="1" ht="15.6" x14ac:dyDescent="0.3">
      <c r="B116" s="65"/>
      <c r="C116" s="11"/>
      <c r="D116" s="66"/>
      <c r="E116" s="66"/>
      <c r="F116" s="66"/>
      <c r="G116" s="68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8"/>
      <c r="V116" s="68"/>
      <c r="W116" s="68"/>
      <c r="X116" s="66"/>
      <c r="Y116" s="66"/>
      <c r="Z116" s="66"/>
      <c r="AA116" s="66"/>
      <c r="AB116" s="66"/>
      <c r="AC116" s="66"/>
      <c r="AD116" s="66"/>
      <c r="AE116" s="68"/>
      <c r="AF116" s="68"/>
      <c r="AG116" s="68"/>
      <c r="AH116" s="66"/>
      <c r="AI116" s="66"/>
      <c r="AJ116" s="66"/>
      <c r="AK116" s="66"/>
      <c r="AL116" s="66"/>
      <c r="AM116" s="66"/>
      <c r="AN116" s="66"/>
      <c r="AO116" s="68"/>
      <c r="AP116" s="68"/>
      <c r="AQ116" s="68"/>
      <c r="AR116" s="66"/>
      <c r="AS116" s="66"/>
      <c r="AT116" s="66"/>
      <c r="AU116" s="66"/>
      <c r="AV116" s="66"/>
      <c r="AW116" s="66"/>
      <c r="AX116" s="66"/>
      <c r="AY116" s="68"/>
      <c r="AZ116" s="68"/>
      <c r="BA116" s="68"/>
      <c r="BB116" s="66"/>
      <c r="BC116" s="66"/>
      <c r="BD116" s="66"/>
      <c r="BE116" s="66"/>
      <c r="BF116" s="66"/>
      <c r="BG116" s="66"/>
      <c r="BH116" s="66"/>
      <c r="BI116" s="66"/>
      <c r="BJ116" s="66"/>
      <c r="BK116" s="66"/>
      <c r="BL116" s="66"/>
      <c r="BM116" s="66"/>
      <c r="BN116" s="68"/>
      <c r="BO116" s="68"/>
      <c r="BP116" s="68"/>
      <c r="BQ116" s="11"/>
      <c r="BR116" s="511"/>
      <c r="BS116" s="511"/>
      <c r="BT116" s="511"/>
    </row>
    <row r="117" spans="2:72" s="64" customFormat="1" ht="15.6" x14ac:dyDescent="0.3">
      <c r="B117" s="65"/>
      <c r="C117" s="11"/>
      <c r="D117" s="66"/>
      <c r="E117" s="66"/>
      <c r="F117" s="66"/>
      <c r="G117" s="68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8"/>
      <c r="V117" s="68"/>
      <c r="W117" s="68"/>
      <c r="X117" s="66"/>
      <c r="Y117" s="66"/>
      <c r="Z117" s="66"/>
      <c r="AA117" s="66"/>
      <c r="AB117" s="66"/>
      <c r="AC117" s="66"/>
      <c r="AD117" s="66"/>
      <c r="AE117" s="68"/>
      <c r="AF117" s="68"/>
      <c r="AG117" s="68"/>
      <c r="AH117" s="66"/>
      <c r="AI117" s="66"/>
      <c r="AJ117" s="66"/>
      <c r="AK117" s="66"/>
      <c r="AL117" s="66"/>
      <c r="AM117" s="66"/>
      <c r="AN117" s="66"/>
      <c r="AO117" s="68"/>
      <c r="AP117" s="68"/>
      <c r="AQ117" s="68"/>
      <c r="AR117" s="66"/>
      <c r="AS117" s="66"/>
      <c r="AT117" s="66"/>
      <c r="AU117" s="66"/>
      <c r="AV117" s="66"/>
      <c r="AW117" s="66"/>
      <c r="AX117" s="66"/>
      <c r="AY117" s="68"/>
      <c r="AZ117" s="68"/>
      <c r="BA117" s="68"/>
      <c r="BB117" s="66"/>
      <c r="BC117" s="66"/>
      <c r="BD117" s="66"/>
      <c r="BE117" s="66"/>
      <c r="BF117" s="66"/>
      <c r="BG117" s="66"/>
      <c r="BH117" s="66"/>
      <c r="BI117" s="66"/>
      <c r="BJ117" s="66"/>
      <c r="BK117" s="66"/>
      <c r="BL117" s="66"/>
      <c r="BM117" s="66"/>
      <c r="BN117" s="68"/>
      <c r="BO117" s="68"/>
      <c r="BP117" s="68"/>
      <c r="BQ117" s="11"/>
      <c r="BR117" s="511"/>
      <c r="BS117" s="511"/>
      <c r="BT117" s="511"/>
    </row>
    <row r="118" spans="2:72" s="64" customFormat="1" ht="15.6" x14ac:dyDescent="0.3">
      <c r="B118" s="65"/>
      <c r="C118" s="11"/>
      <c r="D118" s="66"/>
      <c r="E118" s="66"/>
      <c r="F118" s="66"/>
      <c r="G118" s="68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8"/>
      <c r="V118" s="68"/>
      <c r="W118" s="68"/>
      <c r="X118" s="66"/>
      <c r="Y118" s="66"/>
      <c r="Z118" s="66"/>
      <c r="AA118" s="66"/>
      <c r="AB118" s="66"/>
      <c r="AC118" s="66"/>
      <c r="AD118" s="66"/>
      <c r="AE118" s="68"/>
      <c r="AF118" s="68"/>
      <c r="AG118" s="68"/>
      <c r="AH118" s="66"/>
      <c r="AI118" s="66"/>
      <c r="AJ118" s="66"/>
      <c r="AK118" s="66"/>
      <c r="AL118" s="66"/>
      <c r="AM118" s="66"/>
      <c r="AN118" s="66"/>
      <c r="AO118" s="68"/>
      <c r="AP118" s="68"/>
      <c r="AQ118" s="68"/>
      <c r="AR118" s="66"/>
      <c r="AS118" s="66"/>
      <c r="AT118" s="66"/>
      <c r="AU118" s="66"/>
      <c r="AV118" s="66"/>
      <c r="AW118" s="66"/>
      <c r="AX118" s="66"/>
      <c r="AY118" s="68"/>
      <c r="AZ118" s="68"/>
      <c r="BA118" s="68"/>
      <c r="BB118" s="66"/>
      <c r="BC118" s="66"/>
      <c r="BD118" s="66"/>
      <c r="BE118" s="66"/>
      <c r="BF118" s="66"/>
      <c r="BG118" s="66"/>
      <c r="BH118" s="66"/>
      <c r="BI118" s="66"/>
      <c r="BJ118" s="66"/>
      <c r="BK118" s="66"/>
      <c r="BL118" s="66"/>
      <c r="BM118" s="66"/>
      <c r="BN118" s="68"/>
      <c r="BO118" s="68"/>
      <c r="BP118" s="68"/>
      <c r="BQ118" s="11"/>
      <c r="BR118" s="511"/>
      <c r="BS118" s="511"/>
      <c r="BT118" s="511"/>
    </row>
    <row r="119" spans="2:72" s="64" customFormat="1" ht="15.6" x14ac:dyDescent="0.3">
      <c r="B119" s="65"/>
      <c r="C119" s="11"/>
      <c r="D119" s="66"/>
      <c r="E119" s="66"/>
      <c r="F119" s="66"/>
      <c r="G119" s="68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8"/>
      <c r="V119" s="68"/>
      <c r="W119" s="68"/>
      <c r="X119" s="66"/>
      <c r="Y119" s="66"/>
      <c r="Z119" s="66"/>
      <c r="AA119" s="66"/>
      <c r="AB119" s="66"/>
      <c r="AC119" s="66"/>
      <c r="AD119" s="66"/>
      <c r="AE119" s="68"/>
      <c r="AF119" s="68"/>
      <c r="AG119" s="68"/>
      <c r="AH119" s="66"/>
      <c r="AI119" s="66"/>
      <c r="AJ119" s="66"/>
      <c r="AK119" s="66"/>
      <c r="AL119" s="66"/>
      <c r="AM119" s="66"/>
      <c r="AN119" s="66"/>
      <c r="AO119" s="68"/>
      <c r="AP119" s="68"/>
      <c r="AQ119" s="68"/>
      <c r="AR119" s="66"/>
      <c r="AS119" s="66"/>
      <c r="AT119" s="66"/>
      <c r="AU119" s="66"/>
      <c r="AV119" s="66"/>
      <c r="AW119" s="66"/>
      <c r="AX119" s="66"/>
      <c r="AY119" s="68"/>
      <c r="AZ119" s="68"/>
      <c r="BA119" s="68"/>
      <c r="BB119" s="66"/>
      <c r="BC119" s="66"/>
      <c r="BD119" s="66"/>
      <c r="BE119" s="66"/>
      <c r="BF119" s="66"/>
      <c r="BG119" s="66"/>
      <c r="BH119" s="66"/>
      <c r="BI119" s="66"/>
      <c r="BJ119" s="66"/>
      <c r="BK119" s="66"/>
      <c r="BL119" s="66"/>
      <c r="BM119" s="66"/>
      <c r="BN119" s="68"/>
      <c r="BO119" s="68"/>
      <c r="BP119" s="68"/>
      <c r="BQ119" s="11"/>
      <c r="BR119" s="511"/>
      <c r="BS119" s="511"/>
      <c r="BT119" s="511"/>
    </row>
    <row r="120" spans="2:72" s="64" customFormat="1" ht="15.6" x14ac:dyDescent="0.3">
      <c r="B120" s="65"/>
      <c r="C120" s="11"/>
      <c r="D120" s="66"/>
      <c r="E120" s="66"/>
      <c r="F120" s="66"/>
      <c r="G120" s="68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8"/>
      <c r="V120" s="68"/>
      <c r="W120" s="68"/>
      <c r="X120" s="66"/>
      <c r="Y120" s="66"/>
      <c r="Z120" s="66"/>
      <c r="AA120" s="66"/>
      <c r="AB120" s="66"/>
      <c r="AC120" s="66"/>
      <c r="AD120" s="66"/>
      <c r="AE120" s="68"/>
      <c r="AF120" s="68"/>
      <c r="AG120" s="68"/>
      <c r="AH120" s="66"/>
      <c r="AI120" s="66"/>
      <c r="AJ120" s="66"/>
      <c r="AK120" s="66"/>
      <c r="AL120" s="66"/>
      <c r="AM120" s="66"/>
      <c r="AN120" s="66"/>
      <c r="AO120" s="68"/>
      <c r="AP120" s="68"/>
      <c r="AQ120" s="68"/>
      <c r="AR120" s="66"/>
      <c r="AS120" s="66"/>
      <c r="AT120" s="66"/>
      <c r="AU120" s="66"/>
      <c r="AV120" s="66"/>
      <c r="AW120" s="66"/>
      <c r="AX120" s="66"/>
      <c r="AY120" s="68"/>
      <c r="AZ120" s="68"/>
      <c r="BA120" s="68"/>
      <c r="BB120" s="66"/>
      <c r="BC120" s="66"/>
      <c r="BD120" s="66"/>
      <c r="BE120" s="66"/>
      <c r="BF120" s="66"/>
      <c r="BG120" s="66"/>
      <c r="BH120" s="66"/>
      <c r="BI120" s="66"/>
      <c r="BJ120" s="66"/>
      <c r="BK120" s="66"/>
      <c r="BL120" s="66"/>
      <c r="BM120" s="66"/>
      <c r="BN120" s="68"/>
      <c r="BO120" s="68"/>
      <c r="BP120" s="68"/>
      <c r="BQ120" s="11"/>
      <c r="BR120" s="511"/>
      <c r="BS120" s="511"/>
      <c r="BT120" s="511"/>
    </row>
    <row r="121" spans="2:72" s="64" customFormat="1" ht="15.6" x14ac:dyDescent="0.3">
      <c r="B121" s="65"/>
      <c r="C121" s="11"/>
      <c r="D121" s="66"/>
      <c r="E121" s="66"/>
      <c r="F121" s="66"/>
      <c r="G121" s="68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8"/>
      <c r="V121" s="68"/>
      <c r="W121" s="68"/>
      <c r="X121" s="66"/>
      <c r="Y121" s="66"/>
      <c r="Z121" s="66"/>
      <c r="AA121" s="66"/>
      <c r="AB121" s="66"/>
      <c r="AC121" s="66"/>
      <c r="AD121" s="66"/>
      <c r="AE121" s="68"/>
      <c r="AF121" s="68"/>
      <c r="AG121" s="68"/>
      <c r="AH121" s="66"/>
      <c r="AI121" s="66"/>
      <c r="AJ121" s="66"/>
      <c r="AK121" s="66"/>
      <c r="AL121" s="66"/>
      <c r="AM121" s="66"/>
      <c r="AN121" s="66"/>
      <c r="AO121" s="68"/>
      <c r="AP121" s="68"/>
      <c r="AQ121" s="68"/>
      <c r="AR121" s="66"/>
      <c r="AS121" s="66"/>
      <c r="AT121" s="66"/>
      <c r="AU121" s="66"/>
      <c r="AV121" s="66"/>
      <c r="AW121" s="66"/>
      <c r="AX121" s="66"/>
      <c r="AY121" s="68"/>
      <c r="AZ121" s="68"/>
      <c r="BA121" s="68"/>
      <c r="BB121" s="66"/>
      <c r="BC121" s="66"/>
      <c r="BD121" s="66"/>
      <c r="BE121" s="66"/>
      <c r="BF121" s="66"/>
      <c r="BG121" s="66"/>
      <c r="BH121" s="66"/>
      <c r="BI121" s="66"/>
      <c r="BJ121" s="66"/>
      <c r="BK121" s="66"/>
      <c r="BL121" s="66"/>
      <c r="BM121" s="66"/>
      <c r="BN121" s="68"/>
      <c r="BO121" s="68"/>
      <c r="BP121" s="68"/>
      <c r="BQ121" s="11"/>
      <c r="BR121" s="511"/>
      <c r="BS121" s="511"/>
      <c r="BT121" s="511"/>
    </row>
    <row r="122" spans="2:72" s="64" customFormat="1" ht="15.6" x14ac:dyDescent="0.3">
      <c r="B122" s="65"/>
      <c r="C122" s="11"/>
      <c r="D122" s="66"/>
      <c r="E122" s="66"/>
      <c r="F122" s="66"/>
      <c r="G122" s="68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8"/>
      <c r="V122" s="68"/>
      <c r="W122" s="68"/>
      <c r="X122" s="66"/>
      <c r="Y122" s="66"/>
      <c r="Z122" s="66"/>
      <c r="AA122" s="66"/>
      <c r="AB122" s="66"/>
      <c r="AC122" s="66"/>
      <c r="AD122" s="66"/>
      <c r="AE122" s="68"/>
      <c r="AF122" s="68"/>
      <c r="AG122" s="68"/>
      <c r="AH122" s="66"/>
      <c r="AI122" s="66"/>
      <c r="AJ122" s="66"/>
      <c r="AK122" s="66"/>
      <c r="AL122" s="66"/>
      <c r="AM122" s="66"/>
      <c r="AN122" s="66"/>
      <c r="AO122" s="68"/>
      <c r="AP122" s="68"/>
      <c r="AQ122" s="68"/>
      <c r="AR122" s="66"/>
      <c r="AS122" s="66"/>
      <c r="AT122" s="66"/>
      <c r="AU122" s="66"/>
      <c r="AV122" s="66"/>
      <c r="AW122" s="66"/>
      <c r="AX122" s="66"/>
      <c r="AY122" s="68"/>
      <c r="AZ122" s="68"/>
      <c r="BA122" s="68"/>
      <c r="BB122" s="66"/>
      <c r="BC122" s="66"/>
      <c r="BD122" s="66"/>
      <c r="BE122" s="66"/>
      <c r="BF122" s="66"/>
      <c r="BG122" s="66"/>
      <c r="BH122" s="66"/>
      <c r="BI122" s="66"/>
      <c r="BJ122" s="66"/>
      <c r="BK122" s="66"/>
      <c r="BL122" s="66"/>
      <c r="BM122" s="66"/>
      <c r="BN122" s="68"/>
      <c r="BO122" s="68"/>
      <c r="BP122" s="68"/>
      <c r="BQ122" s="11"/>
      <c r="BR122" s="511"/>
      <c r="BS122" s="511"/>
      <c r="BT122" s="511"/>
    </row>
    <row r="123" spans="2:72" s="64" customFormat="1" ht="15.6" x14ac:dyDescent="0.3">
      <c r="B123" s="65"/>
      <c r="C123" s="11"/>
      <c r="D123" s="66"/>
      <c r="E123" s="66"/>
      <c r="F123" s="66"/>
      <c r="G123" s="68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8"/>
      <c r="V123" s="68"/>
      <c r="W123" s="68"/>
      <c r="X123" s="66"/>
      <c r="Y123" s="66"/>
      <c r="Z123" s="66"/>
      <c r="AA123" s="66"/>
      <c r="AB123" s="66"/>
      <c r="AC123" s="66"/>
      <c r="AD123" s="66"/>
      <c r="AE123" s="68"/>
      <c r="AF123" s="68"/>
      <c r="AG123" s="68"/>
      <c r="AH123" s="66"/>
      <c r="AI123" s="66"/>
      <c r="AJ123" s="66"/>
      <c r="AK123" s="66"/>
      <c r="AL123" s="66"/>
      <c r="AM123" s="66"/>
      <c r="AN123" s="66"/>
      <c r="AO123" s="68"/>
      <c r="AP123" s="68"/>
      <c r="AQ123" s="68"/>
      <c r="AR123" s="66"/>
      <c r="AS123" s="66"/>
      <c r="AT123" s="66"/>
      <c r="AU123" s="66"/>
      <c r="AV123" s="66"/>
      <c r="AW123" s="66"/>
      <c r="AX123" s="66"/>
      <c r="AY123" s="68"/>
      <c r="AZ123" s="68"/>
      <c r="BA123" s="68"/>
      <c r="BB123" s="66"/>
      <c r="BC123" s="66"/>
      <c r="BD123" s="66"/>
      <c r="BE123" s="66"/>
      <c r="BF123" s="66"/>
      <c r="BG123" s="66"/>
      <c r="BH123" s="66"/>
      <c r="BI123" s="66"/>
      <c r="BJ123" s="66"/>
      <c r="BK123" s="66"/>
      <c r="BL123" s="66"/>
      <c r="BM123" s="66"/>
      <c r="BN123" s="68"/>
      <c r="BO123" s="68"/>
      <c r="BP123" s="68"/>
      <c r="BQ123" s="11"/>
      <c r="BR123" s="511"/>
      <c r="BS123" s="511"/>
      <c r="BT123" s="511"/>
    </row>
    <row r="124" spans="2:72" s="64" customFormat="1" ht="15.6" x14ac:dyDescent="0.3">
      <c r="B124" s="65"/>
      <c r="C124" s="11"/>
      <c r="D124" s="66"/>
      <c r="E124" s="66"/>
      <c r="F124" s="66"/>
      <c r="G124" s="68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8"/>
      <c r="V124" s="68"/>
      <c r="W124" s="68"/>
      <c r="X124" s="66"/>
      <c r="Y124" s="66"/>
      <c r="Z124" s="66"/>
      <c r="AA124" s="66"/>
      <c r="AB124" s="66"/>
      <c r="AC124" s="66"/>
      <c r="AD124" s="66"/>
      <c r="AE124" s="68"/>
      <c r="AF124" s="68"/>
      <c r="AG124" s="68"/>
      <c r="AH124" s="66"/>
      <c r="AI124" s="66"/>
      <c r="AJ124" s="66"/>
      <c r="AK124" s="66"/>
      <c r="AL124" s="66"/>
      <c r="AM124" s="66"/>
      <c r="AN124" s="66"/>
      <c r="AO124" s="68"/>
      <c r="AP124" s="68"/>
      <c r="AQ124" s="68"/>
      <c r="AR124" s="66"/>
      <c r="AS124" s="66"/>
      <c r="AT124" s="66"/>
      <c r="AU124" s="66"/>
      <c r="AV124" s="66"/>
      <c r="AW124" s="66"/>
      <c r="AX124" s="66"/>
      <c r="AY124" s="68"/>
      <c r="AZ124" s="68"/>
      <c r="BA124" s="68"/>
      <c r="BB124" s="66"/>
      <c r="BC124" s="66"/>
      <c r="BD124" s="66"/>
      <c r="BE124" s="66"/>
      <c r="BF124" s="66"/>
      <c r="BG124" s="66"/>
      <c r="BH124" s="66"/>
      <c r="BI124" s="66"/>
      <c r="BJ124" s="66"/>
      <c r="BK124" s="66"/>
      <c r="BL124" s="66"/>
      <c r="BM124" s="66"/>
      <c r="BN124" s="68"/>
      <c r="BO124" s="68"/>
      <c r="BP124" s="68"/>
      <c r="BQ124" s="11"/>
      <c r="BR124" s="511"/>
      <c r="BS124" s="511"/>
      <c r="BT124" s="511"/>
    </row>
    <row r="125" spans="2:72" s="64" customFormat="1" ht="15.6" x14ac:dyDescent="0.3">
      <c r="B125" s="65"/>
      <c r="C125" s="11"/>
      <c r="D125" s="66"/>
      <c r="E125" s="66"/>
      <c r="F125" s="66"/>
      <c r="G125" s="68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8"/>
      <c r="V125" s="68"/>
      <c r="W125" s="68"/>
      <c r="X125" s="66"/>
      <c r="Y125" s="66"/>
      <c r="Z125" s="66"/>
      <c r="AA125" s="66"/>
      <c r="AB125" s="66"/>
      <c r="AC125" s="66"/>
      <c r="AD125" s="66"/>
      <c r="AE125" s="68"/>
      <c r="AF125" s="68"/>
      <c r="AG125" s="68"/>
      <c r="AH125" s="66"/>
      <c r="AI125" s="66"/>
      <c r="AJ125" s="66"/>
      <c r="AK125" s="66"/>
      <c r="AL125" s="66"/>
      <c r="AM125" s="66"/>
      <c r="AN125" s="66"/>
      <c r="AO125" s="68"/>
      <c r="AP125" s="68"/>
      <c r="AQ125" s="68"/>
      <c r="AR125" s="66"/>
      <c r="AS125" s="66"/>
      <c r="AT125" s="66"/>
      <c r="AU125" s="66"/>
      <c r="AV125" s="66"/>
      <c r="AW125" s="66"/>
      <c r="AX125" s="66"/>
      <c r="AY125" s="68"/>
      <c r="AZ125" s="68"/>
      <c r="BA125" s="68"/>
      <c r="BB125" s="66"/>
      <c r="BC125" s="66"/>
      <c r="BD125" s="66"/>
      <c r="BE125" s="66"/>
      <c r="BF125" s="66"/>
      <c r="BG125" s="66"/>
      <c r="BH125" s="66"/>
      <c r="BI125" s="66"/>
      <c r="BJ125" s="66"/>
      <c r="BK125" s="66"/>
      <c r="BL125" s="66"/>
      <c r="BM125" s="66"/>
      <c r="BN125" s="68"/>
      <c r="BO125" s="68"/>
      <c r="BP125" s="68"/>
      <c r="BQ125" s="11"/>
      <c r="BR125" s="511"/>
      <c r="BS125" s="511"/>
      <c r="BT125" s="511"/>
    </row>
    <row r="126" spans="2:72" s="64" customFormat="1" ht="15.6" x14ac:dyDescent="0.3">
      <c r="B126" s="65"/>
      <c r="C126" s="11"/>
      <c r="D126" s="66"/>
      <c r="E126" s="66"/>
      <c r="F126" s="66"/>
      <c r="G126" s="68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8"/>
      <c r="V126" s="68"/>
      <c r="W126" s="68"/>
      <c r="X126" s="66"/>
      <c r="Y126" s="66"/>
      <c r="Z126" s="66"/>
      <c r="AA126" s="66"/>
      <c r="AB126" s="66"/>
      <c r="AC126" s="66"/>
      <c r="AD126" s="66"/>
      <c r="AE126" s="68"/>
      <c r="AF126" s="68"/>
      <c r="AG126" s="68"/>
      <c r="AH126" s="66"/>
      <c r="AI126" s="66"/>
      <c r="AJ126" s="66"/>
      <c r="AK126" s="66"/>
      <c r="AL126" s="66"/>
      <c r="AM126" s="66"/>
      <c r="AN126" s="66"/>
      <c r="AO126" s="68"/>
      <c r="AP126" s="68"/>
      <c r="AQ126" s="68"/>
      <c r="AR126" s="66"/>
      <c r="AS126" s="66"/>
      <c r="AT126" s="66"/>
      <c r="AU126" s="66"/>
      <c r="AV126" s="66"/>
      <c r="AW126" s="66"/>
      <c r="AX126" s="66"/>
      <c r="AY126" s="68"/>
      <c r="AZ126" s="68"/>
      <c r="BA126" s="68"/>
      <c r="BB126" s="66"/>
      <c r="BC126" s="66"/>
      <c r="BD126" s="66"/>
      <c r="BE126" s="66"/>
      <c r="BF126" s="66"/>
      <c r="BG126" s="66"/>
      <c r="BH126" s="66"/>
      <c r="BI126" s="66"/>
      <c r="BJ126" s="66"/>
      <c r="BK126" s="66"/>
      <c r="BL126" s="66"/>
      <c r="BM126" s="66"/>
      <c r="BN126" s="68"/>
      <c r="BO126" s="68"/>
      <c r="BP126" s="68"/>
      <c r="BQ126" s="11"/>
      <c r="BR126" s="511"/>
      <c r="BS126" s="511"/>
      <c r="BT126" s="511"/>
    </row>
    <row r="127" spans="2:72" s="64" customFormat="1" ht="15.6" x14ac:dyDescent="0.3">
      <c r="B127" s="65"/>
      <c r="C127" s="11"/>
      <c r="D127" s="66"/>
      <c r="E127" s="66"/>
      <c r="F127" s="66"/>
      <c r="G127" s="68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8"/>
      <c r="V127" s="68"/>
      <c r="W127" s="68"/>
      <c r="X127" s="66"/>
      <c r="Y127" s="66"/>
      <c r="Z127" s="66"/>
      <c r="AA127" s="66"/>
      <c r="AB127" s="66"/>
      <c r="AC127" s="66"/>
      <c r="AD127" s="66"/>
      <c r="AE127" s="68"/>
      <c r="AF127" s="68"/>
      <c r="AG127" s="68"/>
      <c r="AH127" s="66"/>
      <c r="AI127" s="66"/>
      <c r="AJ127" s="66"/>
      <c r="AK127" s="66"/>
      <c r="AL127" s="66"/>
      <c r="AM127" s="66"/>
      <c r="AN127" s="66"/>
      <c r="AO127" s="68"/>
      <c r="AP127" s="68"/>
      <c r="AQ127" s="68"/>
      <c r="AR127" s="66"/>
      <c r="AS127" s="66"/>
      <c r="AT127" s="66"/>
      <c r="AU127" s="66"/>
      <c r="AV127" s="66"/>
      <c r="AW127" s="66"/>
      <c r="AX127" s="66"/>
      <c r="AY127" s="68"/>
      <c r="AZ127" s="68"/>
      <c r="BA127" s="68"/>
      <c r="BB127" s="66"/>
      <c r="BC127" s="66"/>
      <c r="BD127" s="66"/>
      <c r="BE127" s="66"/>
      <c r="BF127" s="66"/>
      <c r="BG127" s="66"/>
      <c r="BH127" s="66"/>
      <c r="BI127" s="66"/>
      <c r="BJ127" s="66"/>
      <c r="BK127" s="66"/>
      <c r="BL127" s="66"/>
      <c r="BM127" s="66"/>
      <c r="BN127" s="68"/>
      <c r="BO127" s="68"/>
      <c r="BP127" s="68"/>
      <c r="BQ127" s="11"/>
      <c r="BR127" s="511"/>
      <c r="BS127" s="511"/>
      <c r="BT127" s="511"/>
    </row>
    <row r="128" spans="2:72" s="64" customFormat="1" ht="15.6" x14ac:dyDescent="0.3">
      <c r="B128" s="65"/>
      <c r="C128" s="11"/>
      <c r="D128" s="66"/>
      <c r="E128" s="66"/>
      <c r="F128" s="66"/>
      <c r="G128" s="68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8"/>
      <c r="V128" s="68"/>
      <c r="W128" s="68"/>
      <c r="X128" s="66"/>
      <c r="Y128" s="66"/>
      <c r="Z128" s="66"/>
      <c r="AA128" s="66"/>
      <c r="AB128" s="66"/>
      <c r="AC128" s="66"/>
      <c r="AD128" s="66"/>
      <c r="AE128" s="68"/>
      <c r="AF128" s="68"/>
      <c r="AG128" s="68"/>
      <c r="AH128" s="66"/>
      <c r="AI128" s="66"/>
      <c r="AJ128" s="66"/>
      <c r="AK128" s="66"/>
      <c r="AL128" s="66"/>
      <c r="AM128" s="66"/>
      <c r="AN128" s="66"/>
      <c r="AO128" s="68"/>
      <c r="AP128" s="68"/>
      <c r="AQ128" s="68"/>
      <c r="AR128" s="66"/>
      <c r="AS128" s="66"/>
      <c r="AT128" s="66"/>
      <c r="AU128" s="66"/>
      <c r="AV128" s="66"/>
      <c r="AW128" s="66"/>
      <c r="AX128" s="66"/>
      <c r="AY128" s="68"/>
      <c r="AZ128" s="68"/>
      <c r="BA128" s="68"/>
      <c r="BB128" s="66"/>
      <c r="BC128" s="66"/>
      <c r="BD128" s="66"/>
      <c r="BE128" s="66"/>
      <c r="BF128" s="66"/>
      <c r="BG128" s="66"/>
      <c r="BH128" s="66"/>
      <c r="BI128" s="66"/>
      <c r="BJ128" s="66"/>
      <c r="BK128" s="66"/>
      <c r="BL128" s="66"/>
      <c r="BM128" s="66"/>
      <c r="BN128" s="68"/>
      <c r="BO128" s="68"/>
      <c r="BP128" s="68"/>
      <c r="BQ128" s="11"/>
      <c r="BR128" s="511"/>
      <c r="BS128" s="511"/>
      <c r="BT128" s="511"/>
    </row>
    <row r="129" spans="2:72" s="64" customFormat="1" ht="15.6" x14ac:dyDescent="0.3">
      <c r="B129" s="65"/>
      <c r="C129" s="11"/>
      <c r="D129" s="66"/>
      <c r="E129" s="66"/>
      <c r="F129" s="66"/>
      <c r="G129" s="68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8"/>
      <c r="V129" s="68"/>
      <c r="W129" s="68"/>
      <c r="X129" s="66"/>
      <c r="Y129" s="66"/>
      <c r="Z129" s="66"/>
      <c r="AA129" s="66"/>
      <c r="AB129" s="66"/>
      <c r="AC129" s="66"/>
      <c r="AD129" s="66"/>
      <c r="AE129" s="68"/>
      <c r="AF129" s="68"/>
      <c r="AG129" s="68"/>
      <c r="AH129" s="66"/>
      <c r="AI129" s="66"/>
      <c r="AJ129" s="66"/>
      <c r="AK129" s="66"/>
      <c r="AL129" s="66"/>
      <c r="AM129" s="66"/>
      <c r="AN129" s="66"/>
      <c r="AO129" s="68"/>
      <c r="AP129" s="68"/>
      <c r="AQ129" s="68"/>
      <c r="AR129" s="66"/>
      <c r="AS129" s="66"/>
      <c r="AT129" s="66"/>
      <c r="AU129" s="66"/>
      <c r="AV129" s="66"/>
      <c r="AW129" s="66"/>
      <c r="AX129" s="66"/>
      <c r="AY129" s="68"/>
      <c r="AZ129" s="68"/>
      <c r="BA129" s="68"/>
      <c r="BB129" s="66"/>
      <c r="BC129" s="66"/>
      <c r="BD129" s="66"/>
      <c r="BE129" s="66"/>
      <c r="BF129" s="66"/>
      <c r="BG129" s="66"/>
      <c r="BH129" s="66"/>
      <c r="BI129" s="66"/>
      <c r="BJ129" s="66"/>
      <c r="BK129" s="66"/>
      <c r="BL129" s="66"/>
      <c r="BM129" s="66"/>
      <c r="BN129" s="68"/>
      <c r="BO129" s="68"/>
      <c r="BP129" s="68"/>
      <c r="BQ129" s="11"/>
      <c r="BR129" s="511"/>
      <c r="BS129" s="511"/>
      <c r="BT129" s="511"/>
    </row>
    <row r="130" spans="2:72" s="64" customFormat="1" ht="15.6" x14ac:dyDescent="0.3">
      <c r="B130" s="65"/>
      <c r="C130" s="11"/>
      <c r="D130" s="66"/>
      <c r="E130" s="66"/>
      <c r="F130" s="66"/>
      <c r="G130" s="68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8"/>
      <c r="V130" s="68"/>
      <c r="W130" s="68"/>
      <c r="X130" s="66"/>
      <c r="Y130" s="66"/>
      <c r="Z130" s="66"/>
      <c r="AA130" s="66"/>
      <c r="AB130" s="66"/>
      <c r="AC130" s="66"/>
      <c r="AD130" s="66"/>
      <c r="AE130" s="68"/>
      <c r="AF130" s="68"/>
      <c r="AG130" s="68"/>
      <c r="AH130" s="66"/>
      <c r="AI130" s="66"/>
      <c r="AJ130" s="66"/>
      <c r="AK130" s="66"/>
      <c r="AL130" s="66"/>
      <c r="AM130" s="66"/>
      <c r="AN130" s="66"/>
      <c r="AO130" s="68"/>
      <c r="AP130" s="68"/>
      <c r="AQ130" s="68"/>
      <c r="AR130" s="66"/>
      <c r="AS130" s="66"/>
      <c r="AT130" s="66"/>
      <c r="AU130" s="66"/>
      <c r="AV130" s="66"/>
      <c r="AW130" s="66"/>
      <c r="AX130" s="66"/>
      <c r="AY130" s="68"/>
      <c r="AZ130" s="68"/>
      <c r="BA130" s="68"/>
      <c r="BB130" s="66"/>
      <c r="BC130" s="66"/>
      <c r="BD130" s="66"/>
      <c r="BE130" s="66"/>
      <c r="BF130" s="66"/>
      <c r="BG130" s="66"/>
      <c r="BH130" s="66"/>
      <c r="BI130" s="66"/>
      <c r="BJ130" s="66"/>
      <c r="BK130" s="66"/>
      <c r="BL130" s="66"/>
      <c r="BM130" s="66"/>
      <c r="BN130" s="68"/>
      <c r="BO130" s="68"/>
      <c r="BP130" s="68"/>
      <c r="BQ130" s="11"/>
      <c r="BR130" s="511"/>
      <c r="BS130" s="511"/>
      <c r="BT130" s="511"/>
    </row>
    <row r="131" spans="2:72" s="64" customFormat="1" ht="15.6" x14ac:dyDescent="0.3">
      <c r="B131" s="65"/>
      <c r="C131" s="11"/>
      <c r="D131" s="66"/>
      <c r="E131" s="66"/>
      <c r="F131" s="66"/>
      <c r="G131" s="68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8"/>
      <c r="V131" s="68"/>
      <c r="W131" s="68"/>
      <c r="X131" s="66"/>
      <c r="Y131" s="66"/>
      <c r="Z131" s="66"/>
      <c r="AA131" s="66"/>
      <c r="AB131" s="66"/>
      <c r="AC131" s="66"/>
      <c r="AD131" s="66"/>
      <c r="AE131" s="68"/>
      <c r="AF131" s="68"/>
      <c r="AG131" s="68"/>
      <c r="AH131" s="66"/>
      <c r="AI131" s="66"/>
      <c r="AJ131" s="66"/>
      <c r="AK131" s="66"/>
      <c r="AL131" s="66"/>
      <c r="AM131" s="66"/>
      <c r="AN131" s="66"/>
      <c r="AO131" s="68"/>
      <c r="AP131" s="68"/>
      <c r="AQ131" s="68"/>
      <c r="AR131" s="66"/>
      <c r="AS131" s="66"/>
      <c r="AT131" s="66"/>
      <c r="AU131" s="66"/>
      <c r="AV131" s="66"/>
      <c r="AW131" s="66"/>
      <c r="AX131" s="66"/>
      <c r="AY131" s="68"/>
      <c r="AZ131" s="68"/>
      <c r="BA131" s="68"/>
      <c r="BB131" s="66"/>
      <c r="BC131" s="66"/>
      <c r="BD131" s="66"/>
      <c r="BE131" s="66"/>
      <c r="BF131" s="66"/>
      <c r="BG131" s="66"/>
      <c r="BH131" s="66"/>
      <c r="BI131" s="66"/>
      <c r="BJ131" s="66"/>
      <c r="BK131" s="66"/>
      <c r="BL131" s="66"/>
      <c r="BM131" s="66"/>
      <c r="BN131" s="68"/>
      <c r="BO131" s="68"/>
      <c r="BP131" s="68"/>
      <c r="BQ131" s="11"/>
      <c r="BR131" s="511"/>
      <c r="BS131" s="511"/>
      <c r="BT131" s="511"/>
    </row>
    <row r="132" spans="2:72" s="64" customFormat="1" ht="15.6" x14ac:dyDescent="0.3">
      <c r="B132" s="65"/>
      <c r="C132" s="11"/>
      <c r="D132" s="66"/>
      <c r="E132" s="66"/>
      <c r="F132" s="66"/>
      <c r="G132" s="68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8"/>
      <c r="V132" s="68"/>
      <c r="W132" s="68"/>
      <c r="X132" s="66"/>
      <c r="Y132" s="66"/>
      <c r="Z132" s="66"/>
      <c r="AA132" s="66"/>
      <c r="AB132" s="66"/>
      <c r="AC132" s="66"/>
      <c r="AD132" s="66"/>
      <c r="AE132" s="68"/>
      <c r="AF132" s="68"/>
      <c r="AG132" s="68"/>
      <c r="AH132" s="66"/>
      <c r="AI132" s="66"/>
      <c r="AJ132" s="66"/>
      <c r="AK132" s="66"/>
      <c r="AL132" s="66"/>
      <c r="AM132" s="66"/>
      <c r="AN132" s="66"/>
      <c r="AO132" s="68"/>
      <c r="AP132" s="68"/>
      <c r="AQ132" s="68"/>
      <c r="AR132" s="66"/>
      <c r="AS132" s="66"/>
      <c r="AT132" s="66"/>
      <c r="AU132" s="66"/>
      <c r="AV132" s="66"/>
      <c r="AW132" s="66"/>
      <c r="AX132" s="66"/>
      <c r="AY132" s="68"/>
      <c r="AZ132" s="68"/>
      <c r="BA132" s="68"/>
      <c r="BB132" s="66"/>
      <c r="BC132" s="66"/>
      <c r="BD132" s="66"/>
      <c r="BE132" s="66"/>
      <c r="BF132" s="66"/>
      <c r="BG132" s="66"/>
      <c r="BH132" s="66"/>
      <c r="BI132" s="66"/>
      <c r="BJ132" s="66"/>
      <c r="BK132" s="66"/>
      <c r="BL132" s="66"/>
      <c r="BM132" s="66"/>
      <c r="BN132" s="68"/>
      <c r="BO132" s="68"/>
      <c r="BP132" s="68"/>
      <c r="BQ132" s="11"/>
      <c r="BR132" s="511"/>
      <c r="BS132" s="511"/>
      <c r="BT132" s="511"/>
    </row>
    <row r="133" spans="2:72" s="64" customFormat="1" ht="15.6" x14ac:dyDescent="0.3">
      <c r="B133" s="65"/>
      <c r="C133" s="11"/>
      <c r="D133" s="66"/>
      <c r="E133" s="66"/>
      <c r="F133" s="66"/>
      <c r="G133" s="68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8"/>
      <c r="V133" s="68"/>
      <c r="W133" s="68"/>
      <c r="X133" s="66"/>
      <c r="Y133" s="66"/>
      <c r="Z133" s="66"/>
      <c r="AA133" s="66"/>
      <c r="AB133" s="66"/>
      <c r="AC133" s="66"/>
      <c r="AD133" s="66"/>
      <c r="AE133" s="68"/>
      <c r="AF133" s="68"/>
      <c r="AG133" s="68"/>
      <c r="AH133" s="66"/>
      <c r="AI133" s="66"/>
      <c r="AJ133" s="66"/>
      <c r="AK133" s="66"/>
      <c r="AL133" s="66"/>
      <c r="AM133" s="66"/>
      <c r="AN133" s="66"/>
      <c r="AO133" s="68"/>
      <c r="AP133" s="68"/>
      <c r="AQ133" s="68"/>
      <c r="AR133" s="66"/>
      <c r="AS133" s="66"/>
      <c r="AT133" s="66"/>
      <c r="AU133" s="66"/>
      <c r="AV133" s="66"/>
      <c r="AW133" s="66"/>
      <c r="AX133" s="66"/>
      <c r="AY133" s="68"/>
      <c r="AZ133" s="68"/>
      <c r="BA133" s="68"/>
      <c r="BB133" s="66"/>
      <c r="BC133" s="66"/>
      <c r="BD133" s="66"/>
      <c r="BE133" s="66"/>
      <c r="BF133" s="66"/>
      <c r="BG133" s="66"/>
      <c r="BH133" s="66"/>
      <c r="BI133" s="66"/>
      <c r="BJ133" s="66"/>
      <c r="BK133" s="66"/>
      <c r="BL133" s="66"/>
      <c r="BM133" s="66"/>
      <c r="BN133" s="68"/>
      <c r="BO133" s="68"/>
      <c r="BP133" s="68"/>
      <c r="BQ133" s="11"/>
      <c r="BR133" s="511"/>
      <c r="BS133" s="511"/>
      <c r="BT133" s="511"/>
    </row>
    <row r="134" spans="2:72" s="64" customFormat="1" ht="15.6" x14ac:dyDescent="0.3">
      <c r="B134" s="65"/>
      <c r="C134" s="11"/>
      <c r="D134" s="66"/>
      <c r="E134" s="66"/>
      <c r="F134" s="66"/>
      <c r="G134" s="68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8"/>
      <c r="V134" s="68"/>
      <c r="W134" s="68"/>
      <c r="X134" s="66"/>
      <c r="Y134" s="66"/>
      <c r="Z134" s="66"/>
      <c r="AA134" s="66"/>
      <c r="AB134" s="66"/>
      <c r="AC134" s="66"/>
      <c r="AD134" s="66"/>
      <c r="AE134" s="68"/>
      <c r="AF134" s="68"/>
      <c r="AG134" s="68"/>
      <c r="AH134" s="66"/>
      <c r="AI134" s="66"/>
      <c r="AJ134" s="66"/>
      <c r="AK134" s="66"/>
      <c r="AL134" s="66"/>
      <c r="AM134" s="66"/>
      <c r="AN134" s="66"/>
      <c r="AO134" s="68"/>
      <c r="AP134" s="68"/>
      <c r="AQ134" s="68"/>
      <c r="AR134" s="66"/>
      <c r="AS134" s="66"/>
      <c r="AT134" s="66"/>
      <c r="AU134" s="66"/>
      <c r="AV134" s="66"/>
      <c r="AW134" s="66"/>
      <c r="AX134" s="66"/>
      <c r="AY134" s="68"/>
      <c r="AZ134" s="68"/>
      <c r="BA134" s="68"/>
      <c r="BB134" s="66"/>
      <c r="BC134" s="66"/>
      <c r="BD134" s="66"/>
      <c r="BE134" s="66"/>
      <c r="BF134" s="66"/>
      <c r="BG134" s="66"/>
      <c r="BH134" s="66"/>
      <c r="BI134" s="66"/>
      <c r="BJ134" s="66"/>
      <c r="BK134" s="66"/>
      <c r="BL134" s="66"/>
      <c r="BM134" s="66"/>
      <c r="BN134" s="68"/>
      <c r="BO134" s="68"/>
      <c r="BP134" s="68"/>
      <c r="BQ134" s="11"/>
      <c r="BR134" s="511"/>
      <c r="BS134" s="511"/>
      <c r="BT134" s="511"/>
    </row>
    <row r="135" spans="2:72" s="64" customFormat="1" ht="15.6" x14ac:dyDescent="0.3">
      <c r="B135" s="65"/>
      <c r="C135" s="11"/>
      <c r="D135" s="66"/>
      <c r="E135" s="66"/>
      <c r="F135" s="66"/>
      <c r="G135" s="68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8"/>
      <c r="V135" s="68"/>
      <c r="W135" s="68"/>
      <c r="X135" s="66"/>
      <c r="Y135" s="66"/>
      <c r="Z135" s="66"/>
      <c r="AA135" s="66"/>
      <c r="AB135" s="66"/>
      <c r="AC135" s="66"/>
      <c r="AD135" s="66"/>
      <c r="AE135" s="68"/>
      <c r="AF135" s="68"/>
      <c r="AG135" s="68"/>
      <c r="AH135" s="66"/>
      <c r="AI135" s="66"/>
      <c r="AJ135" s="66"/>
      <c r="AK135" s="66"/>
      <c r="AL135" s="66"/>
      <c r="AM135" s="66"/>
      <c r="AN135" s="66"/>
      <c r="AO135" s="68"/>
      <c r="AP135" s="68"/>
      <c r="AQ135" s="68"/>
      <c r="AR135" s="66"/>
      <c r="AS135" s="66"/>
      <c r="AT135" s="66"/>
      <c r="AU135" s="66"/>
      <c r="AV135" s="66"/>
      <c r="AW135" s="66"/>
      <c r="AX135" s="66"/>
      <c r="AY135" s="68"/>
      <c r="AZ135" s="68"/>
      <c r="BA135" s="68"/>
      <c r="BB135" s="66"/>
      <c r="BC135" s="66"/>
      <c r="BD135" s="66"/>
      <c r="BE135" s="66"/>
      <c r="BF135" s="66"/>
      <c r="BG135" s="66"/>
      <c r="BH135" s="66"/>
      <c r="BI135" s="66"/>
      <c r="BJ135" s="66"/>
      <c r="BK135" s="66"/>
      <c r="BL135" s="66"/>
      <c r="BM135" s="66"/>
      <c r="BN135" s="68"/>
      <c r="BO135" s="68"/>
      <c r="BP135" s="68"/>
      <c r="BQ135" s="11"/>
      <c r="BR135" s="511"/>
      <c r="BS135" s="511"/>
      <c r="BT135" s="511"/>
    </row>
    <row r="136" spans="2:72" s="64" customFormat="1" ht="15.6" x14ac:dyDescent="0.3">
      <c r="B136" s="65"/>
      <c r="C136" s="11"/>
      <c r="D136" s="66"/>
      <c r="E136" s="66"/>
      <c r="F136" s="66"/>
      <c r="G136" s="68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8"/>
      <c r="V136" s="68"/>
      <c r="W136" s="68"/>
      <c r="X136" s="66"/>
      <c r="Y136" s="66"/>
      <c r="Z136" s="66"/>
      <c r="AA136" s="66"/>
      <c r="AB136" s="66"/>
      <c r="AC136" s="66"/>
      <c r="AD136" s="66"/>
      <c r="AE136" s="68"/>
      <c r="AF136" s="68"/>
      <c r="AG136" s="68"/>
      <c r="AH136" s="66"/>
      <c r="AI136" s="66"/>
      <c r="AJ136" s="66"/>
      <c r="AK136" s="66"/>
      <c r="AL136" s="66"/>
      <c r="AM136" s="66"/>
      <c r="AN136" s="66"/>
      <c r="AO136" s="68"/>
      <c r="AP136" s="68"/>
      <c r="AQ136" s="68"/>
      <c r="AR136" s="66"/>
      <c r="AS136" s="66"/>
      <c r="AT136" s="66"/>
      <c r="AU136" s="66"/>
      <c r="AV136" s="66"/>
      <c r="AW136" s="66"/>
      <c r="AX136" s="66"/>
      <c r="AY136" s="68"/>
      <c r="AZ136" s="68"/>
      <c r="BA136" s="68"/>
      <c r="BB136" s="66"/>
      <c r="BC136" s="66"/>
      <c r="BD136" s="66"/>
      <c r="BE136" s="66"/>
      <c r="BF136" s="66"/>
      <c r="BG136" s="66"/>
      <c r="BH136" s="66"/>
      <c r="BI136" s="66"/>
      <c r="BJ136" s="66"/>
      <c r="BK136" s="66"/>
      <c r="BL136" s="66"/>
      <c r="BM136" s="66"/>
      <c r="BN136" s="68"/>
      <c r="BO136" s="68"/>
      <c r="BP136" s="68"/>
      <c r="BQ136" s="11"/>
      <c r="BR136" s="511"/>
      <c r="BS136" s="511"/>
      <c r="BT136" s="511"/>
    </row>
    <row r="137" spans="2:72" s="64" customFormat="1" ht="15.6" x14ac:dyDescent="0.3">
      <c r="B137" s="65"/>
      <c r="C137" s="11"/>
      <c r="D137" s="66"/>
      <c r="E137" s="66"/>
      <c r="F137" s="66"/>
      <c r="G137" s="68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8"/>
      <c r="V137" s="68"/>
      <c r="W137" s="68"/>
      <c r="X137" s="66"/>
      <c r="Y137" s="66"/>
      <c r="Z137" s="66"/>
      <c r="AA137" s="66"/>
      <c r="AB137" s="66"/>
      <c r="AC137" s="66"/>
      <c r="AD137" s="66"/>
      <c r="AE137" s="68"/>
      <c r="AF137" s="68"/>
      <c r="AG137" s="68"/>
      <c r="AH137" s="66"/>
      <c r="AI137" s="66"/>
      <c r="AJ137" s="66"/>
      <c r="AK137" s="66"/>
      <c r="AL137" s="66"/>
      <c r="AM137" s="66"/>
      <c r="AN137" s="66"/>
      <c r="AO137" s="68"/>
      <c r="AP137" s="68"/>
      <c r="AQ137" s="68"/>
      <c r="AR137" s="66"/>
      <c r="AS137" s="66"/>
      <c r="AT137" s="66"/>
      <c r="AU137" s="66"/>
      <c r="AV137" s="66"/>
      <c r="AW137" s="66"/>
      <c r="AX137" s="66"/>
      <c r="AY137" s="68"/>
      <c r="AZ137" s="68"/>
      <c r="BA137" s="68"/>
      <c r="BB137" s="66"/>
      <c r="BC137" s="66"/>
      <c r="BD137" s="66"/>
      <c r="BE137" s="66"/>
      <c r="BF137" s="66"/>
      <c r="BG137" s="66"/>
      <c r="BH137" s="66"/>
      <c r="BI137" s="66"/>
      <c r="BJ137" s="66"/>
      <c r="BK137" s="66"/>
      <c r="BL137" s="66"/>
      <c r="BM137" s="66"/>
      <c r="BN137" s="68"/>
      <c r="BO137" s="68"/>
      <c r="BP137" s="68"/>
      <c r="BQ137" s="11"/>
      <c r="BR137" s="511"/>
      <c r="BS137" s="511"/>
      <c r="BT137" s="511"/>
    </row>
    <row r="138" spans="2:72" s="64" customFormat="1" ht="15.6" x14ac:dyDescent="0.3">
      <c r="B138" s="65"/>
      <c r="C138" s="11"/>
      <c r="D138" s="66"/>
      <c r="E138" s="66"/>
      <c r="F138" s="66"/>
      <c r="G138" s="68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8"/>
      <c r="V138" s="68"/>
      <c r="W138" s="68"/>
      <c r="X138" s="66"/>
      <c r="Y138" s="66"/>
      <c r="Z138" s="66"/>
      <c r="AA138" s="66"/>
      <c r="AB138" s="66"/>
      <c r="AC138" s="66"/>
      <c r="AD138" s="66"/>
      <c r="AE138" s="68"/>
      <c r="AF138" s="68"/>
      <c r="AG138" s="68"/>
      <c r="AH138" s="66"/>
      <c r="AI138" s="66"/>
      <c r="AJ138" s="66"/>
      <c r="AK138" s="66"/>
      <c r="AL138" s="66"/>
      <c r="AM138" s="66"/>
      <c r="AN138" s="66"/>
      <c r="AO138" s="68"/>
      <c r="AP138" s="68"/>
      <c r="AQ138" s="68"/>
      <c r="AR138" s="66"/>
      <c r="AS138" s="66"/>
      <c r="AT138" s="66"/>
      <c r="AU138" s="66"/>
      <c r="AV138" s="66"/>
      <c r="AW138" s="66"/>
      <c r="AX138" s="66"/>
      <c r="AY138" s="68"/>
      <c r="AZ138" s="68"/>
      <c r="BA138" s="68"/>
      <c r="BB138" s="66"/>
      <c r="BC138" s="66"/>
      <c r="BD138" s="66"/>
      <c r="BE138" s="66"/>
      <c r="BF138" s="66"/>
      <c r="BG138" s="66"/>
      <c r="BH138" s="66"/>
      <c r="BI138" s="66"/>
      <c r="BJ138" s="66"/>
      <c r="BK138" s="66"/>
      <c r="BL138" s="66"/>
      <c r="BM138" s="66"/>
      <c r="BN138" s="68"/>
      <c r="BO138" s="68"/>
      <c r="BP138" s="68"/>
      <c r="BQ138" s="11"/>
      <c r="BR138" s="511"/>
      <c r="BS138" s="511"/>
      <c r="BT138" s="511"/>
    </row>
    <row r="139" spans="2:72" s="64" customFormat="1" ht="15.6" x14ac:dyDescent="0.3">
      <c r="B139" s="65"/>
      <c r="C139" s="11"/>
      <c r="D139" s="66"/>
      <c r="E139" s="66"/>
      <c r="F139" s="66"/>
      <c r="G139" s="68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8"/>
      <c r="V139" s="68"/>
      <c r="W139" s="68"/>
      <c r="X139" s="66"/>
      <c r="Y139" s="66"/>
      <c r="Z139" s="66"/>
      <c r="AA139" s="66"/>
      <c r="AB139" s="66"/>
      <c r="AC139" s="66"/>
      <c r="AD139" s="66"/>
      <c r="AE139" s="68"/>
      <c r="AF139" s="68"/>
      <c r="AG139" s="68"/>
      <c r="AH139" s="66"/>
      <c r="AI139" s="66"/>
      <c r="AJ139" s="66"/>
      <c r="AK139" s="66"/>
      <c r="AL139" s="66"/>
      <c r="AM139" s="66"/>
      <c r="AN139" s="66"/>
      <c r="AO139" s="68"/>
      <c r="AP139" s="68"/>
      <c r="AQ139" s="68"/>
      <c r="AR139" s="66"/>
      <c r="AS139" s="66"/>
      <c r="AT139" s="66"/>
      <c r="AU139" s="66"/>
      <c r="AV139" s="66"/>
      <c r="AW139" s="66"/>
      <c r="AX139" s="66"/>
      <c r="AY139" s="68"/>
      <c r="AZ139" s="68"/>
      <c r="BA139" s="68"/>
      <c r="BB139" s="66"/>
      <c r="BC139" s="66"/>
      <c r="BD139" s="66"/>
      <c r="BE139" s="66"/>
      <c r="BF139" s="66"/>
      <c r="BG139" s="66"/>
      <c r="BH139" s="66"/>
      <c r="BI139" s="66"/>
      <c r="BJ139" s="66"/>
      <c r="BK139" s="66"/>
      <c r="BL139" s="66"/>
      <c r="BM139" s="66"/>
      <c r="BN139" s="68"/>
      <c r="BO139" s="68"/>
      <c r="BP139" s="68"/>
      <c r="BQ139" s="11"/>
      <c r="BR139" s="511"/>
      <c r="BS139" s="511"/>
      <c r="BT139" s="511"/>
    </row>
    <row r="140" spans="2:72" s="64" customFormat="1" ht="15.6" x14ac:dyDescent="0.3">
      <c r="B140" s="65"/>
      <c r="C140" s="11"/>
      <c r="D140" s="66"/>
      <c r="E140" s="66"/>
      <c r="F140" s="66"/>
      <c r="G140" s="68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8"/>
      <c r="V140" s="68"/>
      <c r="W140" s="68"/>
      <c r="X140" s="66"/>
      <c r="Y140" s="66"/>
      <c r="Z140" s="66"/>
      <c r="AA140" s="66"/>
      <c r="AB140" s="66"/>
      <c r="AC140" s="66"/>
      <c r="AD140" s="66"/>
      <c r="AE140" s="68"/>
      <c r="AF140" s="68"/>
      <c r="AG140" s="68"/>
      <c r="AH140" s="66"/>
      <c r="AI140" s="66"/>
      <c r="AJ140" s="66"/>
      <c r="AK140" s="66"/>
      <c r="AL140" s="66"/>
      <c r="AM140" s="66"/>
      <c r="AN140" s="66"/>
      <c r="AO140" s="68"/>
      <c r="AP140" s="68"/>
      <c r="AQ140" s="68"/>
      <c r="AR140" s="66"/>
      <c r="AS140" s="66"/>
      <c r="AT140" s="66"/>
      <c r="AU140" s="66"/>
      <c r="AV140" s="66"/>
      <c r="AW140" s="66"/>
      <c r="AX140" s="66"/>
      <c r="AY140" s="68"/>
      <c r="AZ140" s="68"/>
      <c r="BA140" s="68"/>
      <c r="BB140" s="66"/>
      <c r="BC140" s="66"/>
      <c r="BD140" s="66"/>
      <c r="BE140" s="66"/>
      <c r="BF140" s="66"/>
      <c r="BG140" s="66"/>
      <c r="BH140" s="66"/>
      <c r="BI140" s="66"/>
      <c r="BJ140" s="66"/>
      <c r="BK140" s="66"/>
      <c r="BL140" s="66"/>
      <c r="BM140" s="66"/>
      <c r="BN140" s="68"/>
      <c r="BO140" s="68"/>
      <c r="BP140" s="68"/>
      <c r="BQ140" s="11"/>
      <c r="BR140" s="511"/>
      <c r="BS140" s="511"/>
      <c r="BT140" s="511"/>
    </row>
    <row r="141" spans="2:72" s="64" customFormat="1" ht="15.6" x14ac:dyDescent="0.3">
      <c r="B141" s="65"/>
      <c r="C141" s="11"/>
      <c r="D141" s="66"/>
      <c r="E141" s="66"/>
      <c r="F141" s="66"/>
      <c r="G141" s="68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8"/>
      <c r="V141" s="68"/>
      <c r="W141" s="68"/>
      <c r="X141" s="66"/>
      <c r="Y141" s="66"/>
      <c r="Z141" s="66"/>
      <c r="AA141" s="66"/>
      <c r="AB141" s="66"/>
      <c r="AC141" s="66"/>
      <c r="AD141" s="66"/>
      <c r="AE141" s="68"/>
      <c r="AF141" s="68"/>
      <c r="AG141" s="68"/>
      <c r="AH141" s="66"/>
      <c r="AI141" s="66"/>
      <c r="AJ141" s="66"/>
      <c r="AK141" s="66"/>
      <c r="AL141" s="66"/>
      <c r="AM141" s="66"/>
      <c r="AN141" s="66"/>
      <c r="AO141" s="68"/>
      <c r="AP141" s="68"/>
      <c r="AQ141" s="68"/>
      <c r="AR141" s="66"/>
      <c r="AS141" s="66"/>
      <c r="AT141" s="66"/>
      <c r="AU141" s="66"/>
      <c r="AV141" s="66"/>
      <c r="AW141" s="66"/>
      <c r="AX141" s="66"/>
      <c r="AY141" s="68"/>
      <c r="AZ141" s="68"/>
      <c r="BA141" s="68"/>
      <c r="BB141" s="66"/>
      <c r="BC141" s="66"/>
      <c r="BD141" s="66"/>
      <c r="BE141" s="66"/>
      <c r="BF141" s="66"/>
      <c r="BG141" s="66"/>
      <c r="BH141" s="66"/>
      <c r="BI141" s="66"/>
      <c r="BJ141" s="66"/>
      <c r="BK141" s="66"/>
      <c r="BL141" s="66"/>
      <c r="BM141" s="66"/>
      <c r="BN141" s="68"/>
      <c r="BO141" s="68"/>
      <c r="BP141" s="68"/>
      <c r="BQ141" s="11"/>
      <c r="BR141" s="511"/>
      <c r="BS141" s="511"/>
      <c r="BT141" s="511"/>
    </row>
    <row r="142" spans="2:72" s="64" customFormat="1" ht="15.6" x14ac:dyDescent="0.3">
      <c r="B142" s="65"/>
      <c r="C142" s="11"/>
      <c r="D142" s="66"/>
      <c r="E142" s="66"/>
      <c r="F142" s="66"/>
      <c r="G142" s="68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8"/>
      <c r="V142" s="68"/>
      <c r="W142" s="68"/>
      <c r="X142" s="66"/>
      <c r="Y142" s="66"/>
      <c r="Z142" s="66"/>
      <c r="AA142" s="66"/>
      <c r="AB142" s="66"/>
      <c r="AC142" s="66"/>
      <c r="AD142" s="66"/>
      <c r="AE142" s="68"/>
      <c r="AF142" s="68"/>
      <c r="AG142" s="68"/>
      <c r="AH142" s="66"/>
      <c r="AI142" s="66"/>
      <c r="AJ142" s="66"/>
      <c r="AK142" s="66"/>
      <c r="AL142" s="66"/>
      <c r="AM142" s="66"/>
      <c r="AN142" s="66"/>
      <c r="AO142" s="68"/>
      <c r="AP142" s="68"/>
      <c r="AQ142" s="68"/>
      <c r="AR142" s="66"/>
      <c r="AS142" s="66"/>
      <c r="AT142" s="66"/>
      <c r="AU142" s="66"/>
      <c r="AV142" s="66"/>
      <c r="AW142" s="66"/>
      <c r="AX142" s="66"/>
      <c r="AY142" s="68"/>
      <c r="AZ142" s="68"/>
      <c r="BA142" s="68"/>
      <c r="BB142" s="66"/>
      <c r="BC142" s="66"/>
      <c r="BD142" s="66"/>
      <c r="BE142" s="66"/>
      <c r="BF142" s="66"/>
      <c r="BG142" s="66"/>
      <c r="BH142" s="66"/>
      <c r="BI142" s="66"/>
      <c r="BJ142" s="66"/>
      <c r="BK142" s="66"/>
      <c r="BL142" s="66"/>
      <c r="BM142" s="66"/>
      <c r="BN142" s="68"/>
      <c r="BO142" s="68"/>
      <c r="BP142" s="68"/>
      <c r="BQ142" s="11"/>
      <c r="BR142" s="511"/>
      <c r="BS142" s="511"/>
      <c r="BT142" s="511"/>
    </row>
    <row r="143" spans="2:72" s="64" customFormat="1" ht="15.6" x14ac:dyDescent="0.3">
      <c r="B143" s="65"/>
      <c r="C143" s="11"/>
      <c r="D143" s="66"/>
      <c r="E143" s="66"/>
      <c r="F143" s="66"/>
      <c r="G143" s="68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8"/>
      <c r="V143" s="68"/>
      <c r="W143" s="68"/>
      <c r="X143" s="66"/>
      <c r="Y143" s="66"/>
      <c r="Z143" s="66"/>
      <c r="AA143" s="66"/>
      <c r="AB143" s="66"/>
      <c r="AC143" s="66"/>
      <c r="AD143" s="66"/>
      <c r="AE143" s="68"/>
      <c r="AF143" s="68"/>
      <c r="AG143" s="68"/>
      <c r="AH143" s="66"/>
      <c r="AI143" s="66"/>
      <c r="AJ143" s="66"/>
      <c r="AK143" s="66"/>
      <c r="AL143" s="66"/>
      <c r="AM143" s="66"/>
      <c r="AN143" s="66"/>
      <c r="AO143" s="68"/>
      <c r="AP143" s="68"/>
      <c r="AQ143" s="68"/>
      <c r="AR143" s="66"/>
      <c r="AS143" s="66"/>
      <c r="AT143" s="66"/>
      <c r="AU143" s="66"/>
      <c r="AV143" s="66"/>
      <c r="AW143" s="66"/>
      <c r="AX143" s="66"/>
      <c r="AY143" s="68"/>
      <c r="AZ143" s="68"/>
      <c r="BA143" s="68"/>
      <c r="BB143" s="66"/>
      <c r="BC143" s="66"/>
      <c r="BD143" s="66"/>
      <c r="BE143" s="66"/>
      <c r="BF143" s="66"/>
      <c r="BG143" s="66"/>
      <c r="BH143" s="66"/>
      <c r="BI143" s="66"/>
      <c r="BJ143" s="66"/>
      <c r="BK143" s="66"/>
      <c r="BL143" s="66"/>
      <c r="BM143" s="66"/>
      <c r="BN143" s="68"/>
      <c r="BO143" s="68"/>
      <c r="BP143" s="68"/>
      <c r="BQ143" s="11"/>
      <c r="BR143" s="511"/>
      <c r="BS143" s="511"/>
      <c r="BT143" s="511"/>
    </row>
    <row r="144" spans="2:72" s="64" customFormat="1" ht="15.6" x14ac:dyDescent="0.3">
      <c r="B144" s="65"/>
      <c r="C144" s="11"/>
      <c r="D144" s="66"/>
      <c r="E144" s="66"/>
      <c r="F144" s="66"/>
      <c r="G144" s="68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8"/>
      <c r="V144" s="68"/>
      <c r="W144" s="68"/>
      <c r="X144" s="66"/>
      <c r="Y144" s="66"/>
      <c r="Z144" s="66"/>
      <c r="AA144" s="66"/>
      <c r="AB144" s="66"/>
      <c r="AC144" s="66"/>
      <c r="AD144" s="66"/>
      <c r="AE144" s="68"/>
      <c r="AF144" s="68"/>
      <c r="AG144" s="68"/>
      <c r="AH144" s="66"/>
      <c r="AI144" s="66"/>
      <c r="AJ144" s="66"/>
      <c r="AK144" s="66"/>
      <c r="AL144" s="66"/>
      <c r="AM144" s="66"/>
      <c r="AN144" s="66"/>
      <c r="AO144" s="68"/>
      <c r="AP144" s="68"/>
      <c r="AQ144" s="68"/>
      <c r="AR144" s="66"/>
      <c r="AS144" s="66"/>
      <c r="AT144" s="66"/>
      <c r="AU144" s="66"/>
      <c r="AV144" s="66"/>
      <c r="AW144" s="66"/>
      <c r="AX144" s="66"/>
      <c r="AY144" s="68"/>
      <c r="AZ144" s="68"/>
      <c r="BA144" s="68"/>
      <c r="BB144" s="66"/>
      <c r="BC144" s="66"/>
      <c r="BD144" s="66"/>
      <c r="BE144" s="66"/>
      <c r="BF144" s="66"/>
      <c r="BG144" s="66"/>
      <c r="BH144" s="66"/>
      <c r="BI144" s="66"/>
      <c r="BJ144" s="66"/>
      <c r="BK144" s="66"/>
      <c r="BL144" s="66"/>
      <c r="BM144" s="66"/>
      <c r="BN144" s="68"/>
      <c r="BO144" s="68"/>
      <c r="BP144" s="68"/>
      <c r="BQ144" s="11"/>
      <c r="BR144" s="511"/>
      <c r="BS144" s="511"/>
      <c r="BT144" s="511"/>
    </row>
    <row r="145" spans="2:72" s="64" customFormat="1" ht="15.6" x14ac:dyDescent="0.3">
      <c r="B145" s="65"/>
      <c r="C145" s="11"/>
      <c r="D145" s="66"/>
      <c r="E145" s="66"/>
      <c r="F145" s="66"/>
      <c r="G145" s="68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8"/>
      <c r="V145" s="68"/>
      <c r="W145" s="68"/>
      <c r="X145" s="66"/>
      <c r="Y145" s="66"/>
      <c r="Z145" s="66"/>
      <c r="AA145" s="66"/>
      <c r="AB145" s="66"/>
      <c r="AC145" s="66"/>
      <c r="AD145" s="66"/>
      <c r="AE145" s="68"/>
      <c r="AF145" s="68"/>
      <c r="AG145" s="68"/>
      <c r="AH145" s="66"/>
      <c r="AI145" s="66"/>
      <c r="AJ145" s="66"/>
      <c r="AK145" s="66"/>
      <c r="AL145" s="66"/>
      <c r="AM145" s="66"/>
      <c r="AN145" s="66"/>
      <c r="AO145" s="68"/>
      <c r="AP145" s="68"/>
      <c r="AQ145" s="68"/>
      <c r="AR145" s="66"/>
      <c r="AS145" s="66"/>
      <c r="AT145" s="66"/>
      <c r="AU145" s="66"/>
      <c r="AV145" s="66"/>
      <c r="AW145" s="66"/>
      <c r="AX145" s="66"/>
      <c r="AY145" s="68"/>
      <c r="AZ145" s="68"/>
      <c r="BA145" s="68"/>
      <c r="BB145" s="66"/>
      <c r="BC145" s="66"/>
      <c r="BD145" s="66"/>
      <c r="BE145" s="66"/>
      <c r="BF145" s="66"/>
      <c r="BG145" s="66"/>
      <c r="BH145" s="66"/>
      <c r="BI145" s="66"/>
      <c r="BJ145" s="66"/>
      <c r="BK145" s="66"/>
      <c r="BL145" s="66"/>
      <c r="BM145" s="66"/>
      <c r="BN145" s="68"/>
      <c r="BO145" s="68"/>
      <c r="BP145" s="68"/>
      <c r="BQ145" s="11"/>
      <c r="BR145" s="511"/>
      <c r="BS145" s="511"/>
      <c r="BT145" s="511"/>
    </row>
    <row r="146" spans="2:72" s="64" customFormat="1" ht="15.6" x14ac:dyDescent="0.3">
      <c r="B146" s="65"/>
      <c r="C146" s="11"/>
      <c r="D146" s="66"/>
      <c r="E146" s="66"/>
      <c r="F146" s="66"/>
      <c r="G146" s="68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8"/>
      <c r="V146" s="68"/>
      <c r="W146" s="68"/>
      <c r="X146" s="66"/>
      <c r="Y146" s="66"/>
      <c r="Z146" s="66"/>
      <c r="AA146" s="66"/>
      <c r="AB146" s="66"/>
      <c r="AC146" s="66"/>
      <c r="AD146" s="66"/>
      <c r="AE146" s="68"/>
      <c r="AF146" s="68"/>
      <c r="AG146" s="68"/>
      <c r="AH146" s="66"/>
      <c r="AI146" s="66"/>
      <c r="AJ146" s="66"/>
      <c r="AK146" s="66"/>
      <c r="AL146" s="66"/>
      <c r="AM146" s="66"/>
      <c r="AN146" s="66"/>
      <c r="AO146" s="68"/>
      <c r="AP146" s="68"/>
      <c r="AQ146" s="68"/>
      <c r="AR146" s="66"/>
      <c r="AS146" s="66"/>
      <c r="AT146" s="66"/>
      <c r="AU146" s="66"/>
      <c r="AV146" s="66"/>
      <c r="AW146" s="66"/>
      <c r="AX146" s="66"/>
      <c r="AY146" s="68"/>
      <c r="AZ146" s="68"/>
      <c r="BA146" s="68"/>
      <c r="BB146" s="66"/>
      <c r="BC146" s="66"/>
      <c r="BD146" s="66"/>
      <c r="BE146" s="66"/>
      <c r="BF146" s="66"/>
      <c r="BG146" s="66"/>
      <c r="BH146" s="66"/>
      <c r="BI146" s="66"/>
      <c r="BJ146" s="66"/>
      <c r="BK146" s="66"/>
      <c r="BL146" s="66"/>
      <c r="BM146" s="66"/>
      <c r="BN146" s="68"/>
      <c r="BO146" s="68"/>
      <c r="BP146" s="68"/>
      <c r="BQ146" s="11"/>
      <c r="BR146" s="511"/>
      <c r="BS146" s="511"/>
      <c r="BT146" s="511"/>
    </row>
    <row r="147" spans="2:72" s="64" customFormat="1" ht="15.6" x14ac:dyDescent="0.3">
      <c r="B147" s="65"/>
      <c r="C147" s="11"/>
      <c r="D147" s="66"/>
      <c r="E147" s="66"/>
      <c r="F147" s="66"/>
      <c r="G147" s="68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8"/>
      <c r="V147" s="68"/>
      <c r="W147" s="68"/>
      <c r="X147" s="66"/>
      <c r="Y147" s="66"/>
      <c r="Z147" s="66"/>
      <c r="AA147" s="66"/>
      <c r="AB147" s="66"/>
      <c r="AC147" s="66"/>
      <c r="AD147" s="66"/>
      <c r="AE147" s="68"/>
      <c r="AF147" s="68"/>
      <c r="AG147" s="68"/>
      <c r="AH147" s="66"/>
      <c r="AI147" s="66"/>
      <c r="AJ147" s="66"/>
      <c r="AK147" s="66"/>
      <c r="AL147" s="66"/>
      <c r="AM147" s="66"/>
      <c r="AN147" s="66"/>
      <c r="AO147" s="68"/>
      <c r="AP147" s="68"/>
      <c r="AQ147" s="68"/>
      <c r="AR147" s="66"/>
      <c r="AS147" s="66"/>
      <c r="AT147" s="66"/>
      <c r="AU147" s="66"/>
      <c r="AV147" s="66"/>
      <c r="AW147" s="66"/>
      <c r="AX147" s="66"/>
      <c r="AY147" s="68"/>
      <c r="AZ147" s="68"/>
      <c r="BA147" s="68"/>
      <c r="BB147" s="66"/>
      <c r="BC147" s="66"/>
      <c r="BD147" s="66"/>
      <c r="BE147" s="66"/>
      <c r="BF147" s="66"/>
      <c r="BG147" s="66"/>
      <c r="BH147" s="66"/>
      <c r="BI147" s="66"/>
      <c r="BJ147" s="66"/>
      <c r="BK147" s="66"/>
      <c r="BL147" s="66"/>
      <c r="BM147" s="66"/>
      <c r="BN147" s="68"/>
      <c r="BO147" s="68"/>
      <c r="BP147" s="68"/>
      <c r="BQ147" s="11"/>
      <c r="BR147" s="511"/>
      <c r="BS147" s="511"/>
      <c r="BT147" s="511"/>
    </row>
    <row r="148" spans="2:72" s="64" customFormat="1" ht="15.6" x14ac:dyDescent="0.3">
      <c r="B148" s="65"/>
      <c r="C148" s="11"/>
      <c r="D148" s="66"/>
      <c r="E148" s="66"/>
      <c r="F148" s="66"/>
      <c r="G148" s="68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8"/>
      <c r="V148" s="68"/>
      <c r="W148" s="68"/>
      <c r="X148" s="66"/>
      <c r="Y148" s="66"/>
      <c r="Z148" s="66"/>
      <c r="AA148" s="66"/>
      <c r="AB148" s="66"/>
      <c r="AC148" s="66"/>
      <c r="AD148" s="66"/>
      <c r="AE148" s="68"/>
      <c r="AF148" s="68"/>
      <c r="AG148" s="68"/>
      <c r="AH148" s="66"/>
      <c r="AI148" s="66"/>
      <c r="AJ148" s="66"/>
      <c r="AK148" s="66"/>
      <c r="AL148" s="66"/>
      <c r="AM148" s="66"/>
      <c r="AN148" s="66"/>
      <c r="AO148" s="68"/>
      <c r="AP148" s="68"/>
      <c r="AQ148" s="68"/>
      <c r="AR148" s="66"/>
      <c r="AS148" s="66"/>
      <c r="AT148" s="66"/>
      <c r="AU148" s="66"/>
      <c r="AV148" s="66"/>
      <c r="AW148" s="66"/>
      <c r="AX148" s="66"/>
      <c r="AY148" s="68"/>
      <c r="AZ148" s="68"/>
      <c r="BA148" s="68"/>
      <c r="BB148" s="66"/>
      <c r="BC148" s="66"/>
      <c r="BD148" s="66"/>
      <c r="BE148" s="66"/>
      <c r="BF148" s="66"/>
      <c r="BG148" s="66"/>
      <c r="BH148" s="66"/>
      <c r="BI148" s="66"/>
      <c r="BJ148" s="66"/>
      <c r="BK148" s="66"/>
      <c r="BL148" s="66"/>
      <c r="BM148" s="66"/>
      <c r="BN148" s="68"/>
      <c r="BO148" s="68"/>
      <c r="BP148" s="68"/>
      <c r="BQ148" s="11"/>
      <c r="BR148" s="511"/>
      <c r="BS148" s="511"/>
      <c r="BT148" s="511"/>
    </row>
    <row r="149" spans="2:72" s="64" customFormat="1" ht="15.6" x14ac:dyDescent="0.3">
      <c r="B149" s="65"/>
      <c r="C149" s="11"/>
      <c r="D149" s="66"/>
      <c r="E149" s="66"/>
      <c r="F149" s="66"/>
      <c r="G149" s="68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8"/>
      <c r="V149" s="68"/>
      <c r="W149" s="68"/>
      <c r="X149" s="66"/>
      <c r="Y149" s="66"/>
      <c r="Z149" s="66"/>
      <c r="AA149" s="66"/>
      <c r="AB149" s="66"/>
      <c r="AC149" s="66"/>
      <c r="AD149" s="66"/>
      <c r="AE149" s="68"/>
      <c r="AF149" s="68"/>
      <c r="AG149" s="68"/>
      <c r="AH149" s="66"/>
      <c r="AI149" s="66"/>
      <c r="AJ149" s="66"/>
      <c r="AK149" s="66"/>
      <c r="AL149" s="66"/>
      <c r="AM149" s="66"/>
      <c r="AN149" s="66"/>
      <c r="AO149" s="68"/>
      <c r="AP149" s="68"/>
      <c r="AQ149" s="68"/>
      <c r="AR149" s="66"/>
      <c r="AS149" s="66"/>
      <c r="AT149" s="66"/>
      <c r="AU149" s="66"/>
      <c r="AV149" s="66"/>
      <c r="AW149" s="66"/>
      <c r="AX149" s="66"/>
      <c r="AY149" s="68"/>
      <c r="AZ149" s="68"/>
      <c r="BA149" s="68"/>
      <c r="BB149" s="66"/>
      <c r="BC149" s="66"/>
      <c r="BD149" s="66"/>
      <c r="BE149" s="66"/>
      <c r="BF149" s="66"/>
      <c r="BG149" s="66"/>
      <c r="BH149" s="66"/>
      <c r="BI149" s="66"/>
      <c r="BJ149" s="66"/>
      <c r="BK149" s="66"/>
      <c r="BL149" s="66"/>
      <c r="BM149" s="66"/>
      <c r="BN149" s="68"/>
      <c r="BO149" s="68"/>
      <c r="BP149" s="68"/>
      <c r="BQ149" s="11"/>
      <c r="BR149" s="511"/>
      <c r="BS149" s="511"/>
      <c r="BT149" s="511"/>
    </row>
    <row r="150" spans="2:72" s="64" customFormat="1" ht="15.6" x14ac:dyDescent="0.3">
      <c r="B150" s="65"/>
      <c r="C150" s="11"/>
      <c r="D150" s="66"/>
      <c r="E150" s="66"/>
      <c r="F150" s="66"/>
      <c r="G150" s="68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8"/>
      <c r="V150" s="68"/>
      <c r="W150" s="68"/>
      <c r="X150" s="66"/>
      <c r="Y150" s="66"/>
      <c r="Z150" s="66"/>
      <c r="AA150" s="66"/>
      <c r="AB150" s="66"/>
      <c r="AC150" s="66"/>
      <c r="AD150" s="66"/>
      <c r="AE150" s="68"/>
      <c r="AF150" s="68"/>
      <c r="AG150" s="68"/>
      <c r="AH150" s="66"/>
      <c r="AI150" s="66"/>
      <c r="AJ150" s="66"/>
      <c r="AK150" s="66"/>
      <c r="AL150" s="66"/>
      <c r="AM150" s="66"/>
      <c r="AN150" s="66"/>
      <c r="AO150" s="68"/>
      <c r="AP150" s="68"/>
      <c r="AQ150" s="68"/>
      <c r="AR150" s="66"/>
      <c r="AS150" s="66"/>
      <c r="AT150" s="66"/>
      <c r="AU150" s="66"/>
      <c r="AV150" s="66"/>
      <c r="AW150" s="66"/>
      <c r="AX150" s="66"/>
      <c r="AY150" s="68"/>
      <c r="AZ150" s="68"/>
      <c r="BA150" s="68"/>
      <c r="BB150" s="66"/>
      <c r="BC150" s="66"/>
      <c r="BD150" s="66"/>
      <c r="BE150" s="66"/>
      <c r="BF150" s="66"/>
      <c r="BG150" s="66"/>
      <c r="BH150" s="66"/>
      <c r="BI150" s="66"/>
      <c r="BJ150" s="66"/>
      <c r="BK150" s="66"/>
      <c r="BL150" s="66"/>
      <c r="BM150" s="66"/>
      <c r="BN150" s="68"/>
      <c r="BO150" s="68"/>
      <c r="BP150" s="68"/>
      <c r="BQ150" s="11"/>
      <c r="BR150" s="511"/>
      <c r="BS150" s="511"/>
      <c r="BT150" s="511"/>
    </row>
    <row r="151" spans="2:72" s="64" customFormat="1" ht="15.6" x14ac:dyDescent="0.3">
      <c r="B151" s="65"/>
      <c r="C151" s="11"/>
      <c r="D151" s="66"/>
      <c r="E151" s="66"/>
      <c r="F151" s="66"/>
      <c r="G151" s="68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8"/>
      <c r="V151" s="68"/>
      <c r="W151" s="68"/>
      <c r="X151" s="66"/>
      <c r="Y151" s="66"/>
      <c r="Z151" s="66"/>
      <c r="AA151" s="66"/>
      <c r="AB151" s="66"/>
      <c r="AC151" s="66"/>
      <c r="AD151" s="66"/>
      <c r="AE151" s="68"/>
      <c r="AF151" s="68"/>
      <c r="AG151" s="68"/>
      <c r="AH151" s="66"/>
      <c r="AI151" s="66"/>
      <c r="AJ151" s="66"/>
      <c r="AK151" s="66"/>
      <c r="AL151" s="66"/>
      <c r="AM151" s="66"/>
      <c r="AN151" s="66"/>
      <c r="AO151" s="68"/>
      <c r="AP151" s="68"/>
      <c r="AQ151" s="68"/>
      <c r="AR151" s="66"/>
      <c r="AS151" s="66"/>
      <c r="AT151" s="66"/>
      <c r="AU151" s="66"/>
      <c r="AV151" s="66"/>
      <c r="AW151" s="66"/>
      <c r="AX151" s="66"/>
      <c r="AY151" s="68"/>
      <c r="AZ151" s="68"/>
      <c r="BA151" s="68"/>
      <c r="BB151" s="66"/>
      <c r="BC151" s="66"/>
      <c r="BD151" s="66"/>
      <c r="BE151" s="66"/>
      <c r="BF151" s="66"/>
      <c r="BG151" s="66"/>
      <c r="BH151" s="66"/>
      <c r="BI151" s="66"/>
      <c r="BJ151" s="66"/>
      <c r="BK151" s="66"/>
      <c r="BL151" s="66"/>
      <c r="BM151" s="66"/>
      <c r="BN151" s="68"/>
      <c r="BO151" s="68"/>
      <c r="BP151" s="68"/>
      <c r="BQ151" s="11"/>
      <c r="BR151" s="511"/>
      <c r="BS151" s="511"/>
      <c r="BT151" s="511"/>
    </row>
    <row r="152" spans="2:72" s="64" customFormat="1" ht="15.6" x14ac:dyDescent="0.3">
      <c r="B152" s="65"/>
      <c r="C152" s="11"/>
      <c r="D152" s="66"/>
      <c r="E152" s="66"/>
      <c r="F152" s="66"/>
      <c r="G152" s="68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8"/>
      <c r="V152" s="68"/>
      <c r="W152" s="68"/>
      <c r="X152" s="66"/>
      <c r="Y152" s="66"/>
      <c r="Z152" s="66"/>
      <c r="AA152" s="66"/>
      <c r="AB152" s="66"/>
      <c r="AC152" s="66"/>
      <c r="AD152" s="66"/>
      <c r="AE152" s="68"/>
      <c r="AF152" s="68"/>
      <c r="AG152" s="68"/>
      <c r="AH152" s="66"/>
      <c r="AI152" s="66"/>
      <c r="AJ152" s="66"/>
      <c r="AK152" s="66"/>
      <c r="AL152" s="66"/>
      <c r="AM152" s="66"/>
      <c r="AN152" s="66"/>
      <c r="AO152" s="68"/>
      <c r="AP152" s="68"/>
      <c r="AQ152" s="68"/>
      <c r="AR152" s="66"/>
      <c r="AS152" s="66"/>
      <c r="AT152" s="66"/>
      <c r="AU152" s="66"/>
      <c r="AV152" s="66"/>
      <c r="AW152" s="66"/>
      <c r="AX152" s="66"/>
      <c r="AY152" s="68"/>
      <c r="AZ152" s="68"/>
      <c r="BA152" s="68"/>
      <c r="BB152" s="66"/>
      <c r="BC152" s="66"/>
      <c r="BD152" s="66"/>
      <c r="BE152" s="66"/>
      <c r="BF152" s="66"/>
      <c r="BG152" s="66"/>
      <c r="BH152" s="66"/>
      <c r="BI152" s="66"/>
      <c r="BJ152" s="66"/>
      <c r="BK152" s="66"/>
      <c r="BL152" s="66"/>
      <c r="BM152" s="66"/>
      <c r="BN152" s="68"/>
      <c r="BO152" s="68"/>
      <c r="BP152" s="68"/>
      <c r="BQ152" s="11"/>
      <c r="BR152" s="511"/>
      <c r="BS152" s="511"/>
      <c r="BT152" s="511"/>
    </row>
    <row r="153" spans="2:72" s="64" customFormat="1" ht="15.6" x14ac:dyDescent="0.3">
      <c r="B153" s="65"/>
      <c r="C153" s="11"/>
      <c r="D153" s="66"/>
      <c r="E153" s="66"/>
      <c r="F153" s="66"/>
      <c r="G153" s="68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8"/>
      <c r="V153" s="68"/>
      <c r="W153" s="68"/>
      <c r="X153" s="66"/>
      <c r="Y153" s="66"/>
      <c r="Z153" s="66"/>
      <c r="AA153" s="66"/>
      <c r="AB153" s="66"/>
      <c r="AC153" s="66"/>
      <c r="AD153" s="66"/>
      <c r="AE153" s="68"/>
      <c r="AF153" s="68"/>
      <c r="AG153" s="68"/>
      <c r="AH153" s="66"/>
      <c r="AI153" s="66"/>
      <c r="AJ153" s="66"/>
      <c r="AK153" s="66"/>
      <c r="AL153" s="66"/>
      <c r="AM153" s="66"/>
      <c r="AN153" s="66"/>
      <c r="AO153" s="68"/>
      <c r="AP153" s="68"/>
      <c r="AQ153" s="68"/>
      <c r="AR153" s="66"/>
      <c r="AS153" s="66"/>
      <c r="AT153" s="66"/>
      <c r="AU153" s="66"/>
      <c r="AV153" s="66"/>
      <c r="AW153" s="66"/>
      <c r="AX153" s="66"/>
      <c r="AY153" s="68"/>
      <c r="AZ153" s="68"/>
      <c r="BA153" s="68"/>
      <c r="BB153" s="66"/>
      <c r="BC153" s="66"/>
      <c r="BD153" s="66"/>
      <c r="BE153" s="66"/>
      <c r="BF153" s="66"/>
      <c r="BG153" s="66"/>
      <c r="BH153" s="66"/>
      <c r="BI153" s="66"/>
      <c r="BJ153" s="66"/>
      <c r="BK153" s="66"/>
      <c r="BL153" s="66"/>
      <c r="BM153" s="66"/>
      <c r="BN153" s="68"/>
      <c r="BO153" s="68"/>
      <c r="BP153" s="68"/>
      <c r="BQ153" s="11"/>
      <c r="BR153" s="511"/>
      <c r="BS153" s="511"/>
      <c r="BT153" s="511"/>
    </row>
    <row r="154" spans="2:72" s="64" customFormat="1" ht="15.6" x14ac:dyDescent="0.3">
      <c r="B154" s="65"/>
      <c r="C154" s="11"/>
      <c r="D154" s="66"/>
      <c r="E154" s="66"/>
      <c r="F154" s="66"/>
      <c r="G154" s="68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8"/>
      <c r="V154" s="68"/>
      <c r="W154" s="68"/>
      <c r="X154" s="66"/>
      <c r="Y154" s="66"/>
      <c r="Z154" s="66"/>
      <c r="AA154" s="66"/>
      <c r="AB154" s="66"/>
      <c r="AC154" s="66"/>
      <c r="AD154" s="66"/>
      <c r="AE154" s="68"/>
      <c r="AF154" s="68"/>
      <c r="AG154" s="68"/>
      <c r="AH154" s="66"/>
      <c r="AI154" s="66"/>
      <c r="AJ154" s="66"/>
      <c r="AK154" s="66"/>
      <c r="AL154" s="66"/>
      <c r="AM154" s="66"/>
      <c r="AN154" s="66"/>
      <c r="AO154" s="68"/>
      <c r="AP154" s="68"/>
      <c r="AQ154" s="68"/>
      <c r="AR154" s="66"/>
      <c r="AS154" s="66"/>
      <c r="AT154" s="66"/>
      <c r="AU154" s="66"/>
      <c r="AV154" s="66"/>
      <c r="AW154" s="66"/>
      <c r="AX154" s="66"/>
      <c r="AY154" s="68"/>
      <c r="AZ154" s="68"/>
      <c r="BA154" s="68"/>
      <c r="BB154" s="66"/>
      <c r="BC154" s="66"/>
      <c r="BD154" s="66"/>
      <c r="BE154" s="66"/>
      <c r="BF154" s="66"/>
      <c r="BG154" s="66"/>
      <c r="BH154" s="66"/>
      <c r="BI154" s="66"/>
      <c r="BJ154" s="66"/>
      <c r="BK154" s="66"/>
      <c r="BL154" s="66"/>
      <c r="BM154" s="66"/>
      <c r="BN154" s="68"/>
      <c r="BO154" s="68"/>
      <c r="BP154" s="68"/>
      <c r="BQ154" s="11"/>
      <c r="BR154" s="511"/>
      <c r="BS154" s="511"/>
      <c r="BT154" s="511"/>
    </row>
    <row r="155" spans="2:72" s="64" customFormat="1" ht="15.6" x14ac:dyDescent="0.3">
      <c r="B155" s="65"/>
      <c r="C155" s="11"/>
      <c r="D155" s="66"/>
      <c r="E155" s="66"/>
      <c r="F155" s="66"/>
      <c r="G155" s="68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8"/>
      <c r="V155" s="68"/>
      <c r="W155" s="68"/>
      <c r="X155" s="66"/>
      <c r="Y155" s="66"/>
      <c r="Z155" s="66"/>
      <c r="AA155" s="66"/>
      <c r="AB155" s="66"/>
      <c r="AC155" s="66"/>
      <c r="AD155" s="66"/>
      <c r="AE155" s="68"/>
      <c r="AF155" s="68"/>
      <c r="AG155" s="68"/>
      <c r="AH155" s="66"/>
      <c r="AI155" s="66"/>
      <c r="AJ155" s="66"/>
      <c r="AK155" s="66"/>
      <c r="AL155" s="66"/>
      <c r="AM155" s="66"/>
      <c r="AN155" s="66"/>
      <c r="AO155" s="68"/>
      <c r="AP155" s="68"/>
      <c r="AQ155" s="68"/>
      <c r="AR155" s="66"/>
      <c r="AS155" s="66"/>
      <c r="AT155" s="66"/>
      <c r="AU155" s="66"/>
      <c r="AV155" s="66"/>
      <c r="AW155" s="66"/>
      <c r="AX155" s="66"/>
      <c r="AY155" s="68"/>
      <c r="AZ155" s="68"/>
      <c r="BA155" s="68"/>
      <c r="BB155" s="66"/>
      <c r="BC155" s="66"/>
      <c r="BD155" s="66"/>
      <c r="BE155" s="66"/>
      <c r="BF155" s="66"/>
      <c r="BG155" s="66"/>
      <c r="BH155" s="66"/>
      <c r="BI155" s="66"/>
      <c r="BJ155" s="66"/>
      <c r="BK155" s="66"/>
      <c r="BL155" s="66"/>
      <c r="BM155" s="66"/>
      <c r="BN155" s="68"/>
      <c r="BO155" s="68"/>
      <c r="BP155" s="68"/>
      <c r="BQ155" s="11"/>
      <c r="BR155" s="511"/>
      <c r="BS155" s="511"/>
      <c r="BT155" s="511"/>
    </row>
    <row r="156" spans="2:72" s="64" customFormat="1" ht="15.6" x14ac:dyDescent="0.3">
      <c r="B156" s="65"/>
      <c r="C156" s="11"/>
      <c r="D156" s="66"/>
      <c r="E156" s="66"/>
      <c r="F156" s="66"/>
      <c r="G156" s="68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8"/>
      <c r="V156" s="68"/>
      <c r="W156" s="68"/>
      <c r="X156" s="66"/>
      <c r="Y156" s="66"/>
      <c r="Z156" s="66"/>
      <c r="AA156" s="66"/>
      <c r="AB156" s="66"/>
      <c r="AC156" s="66"/>
      <c r="AD156" s="66"/>
      <c r="AE156" s="68"/>
      <c r="AF156" s="68"/>
      <c r="AG156" s="68"/>
      <c r="AH156" s="66"/>
      <c r="AI156" s="66"/>
      <c r="AJ156" s="66"/>
      <c r="AK156" s="66"/>
      <c r="AL156" s="66"/>
      <c r="AM156" s="66"/>
      <c r="AN156" s="66"/>
      <c r="AO156" s="68"/>
      <c r="AP156" s="68"/>
      <c r="AQ156" s="68"/>
      <c r="AR156" s="66"/>
      <c r="AS156" s="66"/>
      <c r="AT156" s="66"/>
      <c r="AU156" s="66"/>
      <c r="AV156" s="66"/>
      <c r="AW156" s="66"/>
      <c r="AX156" s="66"/>
      <c r="AY156" s="68"/>
      <c r="AZ156" s="68"/>
      <c r="BA156" s="68"/>
      <c r="BB156" s="66"/>
      <c r="BC156" s="66"/>
      <c r="BD156" s="66"/>
      <c r="BE156" s="66"/>
      <c r="BF156" s="66"/>
      <c r="BG156" s="66"/>
      <c r="BH156" s="66"/>
      <c r="BI156" s="66"/>
      <c r="BJ156" s="66"/>
      <c r="BK156" s="66"/>
      <c r="BL156" s="66"/>
      <c r="BM156" s="66"/>
      <c r="BN156" s="68"/>
      <c r="BO156" s="68"/>
      <c r="BP156" s="68"/>
      <c r="BQ156" s="11"/>
      <c r="BR156" s="511"/>
      <c r="BS156" s="511"/>
      <c r="BT156" s="511"/>
    </row>
    <row r="157" spans="2:72" s="64" customFormat="1" ht="15.6" x14ac:dyDescent="0.3">
      <c r="B157" s="65"/>
      <c r="C157" s="11"/>
      <c r="D157" s="66"/>
      <c r="E157" s="66"/>
      <c r="F157" s="66"/>
      <c r="G157" s="68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8"/>
      <c r="V157" s="68"/>
      <c r="W157" s="68"/>
      <c r="X157" s="66"/>
      <c r="Y157" s="66"/>
      <c r="Z157" s="66"/>
      <c r="AA157" s="66"/>
      <c r="AB157" s="66"/>
      <c r="AC157" s="66"/>
      <c r="AD157" s="66"/>
      <c r="AE157" s="68"/>
      <c r="AF157" s="68"/>
      <c r="AG157" s="68"/>
      <c r="AH157" s="66"/>
      <c r="AI157" s="66"/>
      <c r="AJ157" s="66"/>
      <c r="AK157" s="66"/>
      <c r="AL157" s="66"/>
      <c r="AM157" s="66"/>
      <c r="AN157" s="66"/>
      <c r="AO157" s="68"/>
      <c r="AP157" s="68"/>
      <c r="AQ157" s="68"/>
      <c r="AR157" s="66"/>
      <c r="AS157" s="66"/>
      <c r="AT157" s="66"/>
      <c r="AU157" s="66"/>
      <c r="AV157" s="66"/>
      <c r="AW157" s="66"/>
      <c r="AX157" s="66"/>
      <c r="AY157" s="68"/>
      <c r="AZ157" s="68"/>
      <c r="BA157" s="68"/>
      <c r="BB157" s="66"/>
      <c r="BC157" s="66"/>
      <c r="BD157" s="66"/>
      <c r="BE157" s="66"/>
      <c r="BF157" s="66"/>
      <c r="BG157" s="66"/>
      <c r="BH157" s="66"/>
      <c r="BI157" s="66"/>
      <c r="BJ157" s="66"/>
      <c r="BK157" s="66"/>
      <c r="BL157" s="66"/>
      <c r="BM157" s="66"/>
      <c r="BN157" s="68"/>
      <c r="BO157" s="68"/>
      <c r="BP157" s="68"/>
      <c r="BQ157" s="11"/>
      <c r="BR157" s="511"/>
      <c r="BS157" s="511"/>
      <c r="BT157" s="511"/>
    </row>
    <row r="158" spans="2:72" s="64" customFormat="1" ht="15.6" x14ac:dyDescent="0.3">
      <c r="B158" s="65"/>
      <c r="C158" s="11"/>
      <c r="D158" s="66"/>
      <c r="E158" s="66"/>
      <c r="F158" s="66"/>
      <c r="G158" s="68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8"/>
      <c r="V158" s="68"/>
      <c r="W158" s="68"/>
      <c r="X158" s="66"/>
      <c r="Y158" s="66"/>
      <c r="Z158" s="66"/>
      <c r="AA158" s="66"/>
      <c r="AB158" s="66"/>
      <c r="AC158" s="66"/>
      <c r="AD158" s="66"/>
      <c r="AE158" s="68"/>
      <c r="AF158" s="68"/>
      <c r="AG158" s="68"/>
      <c r="AH158" s="66"/>
      <c r="AI158" s="66"/>
      <c r="AJ158" s="66"/>
      <c r="AK158" s="66"/>
      <c r="AL158" s="66"/>
      <c r="AM158" s="66"/>
      <c r="AN158" s="66"/>
      <c r="AO158" s="68"/>
      <c r="AP158" s="68"/>
      <c r="AQ158" s="68"/>
      <c r="AR158" s="66"/>
      <c r="AS158" s="66"/>
      <c r="AT158" s="66"/>
      <c r="AU158" s="66"/>
      <c r="AV158" s="66"/>
      <c r="AW158" s="66"/>
      <c r="AX158" s="66"/>
      <c r="AY158" s="68"/>
      <c r="AZ158" s="68"/>
      <c r="BA158" s="68"/>
      <c r="BB158" s="66"/>
      <c r="BC158" s="66"/>
      <c r="BD158" s="66"/>
      <c r="BE158" s="66"/>
      <c r="BF158" s="66"/>
      <c r="BG158" s="66"/>
      <c r="BH158" s="66"/>
      <c r="BI158" s="66"/>
      <c r="BJ158" s="66"/>
      <c r="BK158" s="66"/>
      <c r="BL158" s="66"/>
      <c r="BM158" s="66"/>
      <c r="BN158" s="68"/>
      <c r="BO158" s="68"/>
      <c r="BP158" s="68"/>
      <c r="BQ158" s="11"/>
      <c r="BR158" s="511"/>
      <c r="BS158" s="511"/>
      <c r="BT158" s="511"/>
    </row>
    <row r="159" spans="2:72" s="64" customFormat="1" ht="15.6" x14ac:dyDescent="0.3">
      <c r="B159" s="65"/>
      <c r="C159" s="11"/>
      <c r="D159" s="66"/>
      <c r="E159" s="66"/>
      <c r="F159" s="66"/>
      <c r="G159" s="68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8"/>
      <c r="V159" s="68"/>
      <c r="W159" s="68"/>
      <c r="X159" s="66"/>
      <c r="Y159" s="66"/>
      <c r="Z159" s="66"/>
      <c r="AA159" s="66"/>
      <c r="AB159" s="66"/>
      <c r="AC159" s="66"/>
      <c r="AD159" s="66"/>
      <c r="AE159" s="68"/>
      <c r="AF159" s="68"/>
      <c r="AG159" s="68"/>
      <c r="AH159" s="66"/>
      <c r="AI159" s="66"/>
      <c r="AJ159" s="66"/>
      <c r="AK159" s="66"/>
      <c r="AL159" s="66"/>
      <c r="AM159" s="66"/>
      <c r="AN159" s="66"/>
      <c r="AO159" s="68"/>
      <c r="AP159" s="68"/>
      <c r="AQ159" s="68"/>
      <c r="AR159" s="66"/>
      <c r="AS159" s="66"/>
      <c r="AT159" s="66"/>
      <c r="AU159" s="66"/>
      <c r="AV159" s="66"/>
      <c r="AW159" s="66"/>
      <c r="AX159" s="66"/>
      <c r="AY159" s="68"/>
      <c r="AZ159" s="68"/>
      <c r="BA159" s="68"/>
      <c r="BB159" s="66"/>
      <c r="BC159" s="66"/>
      <c r="BD159" s="66"/>
      <c r="BE159" s="66"/>
      <c r="BF159" s="66"/>
      <c r="BG159" s="66"/>
      <c r="BH159" s="66"/>
      <c r="BI159" s="66"/>
      <c r="BJ159" s="66"/>
      <c r="BK159" s="66"/>
      <c r="BL159" s="66"/>
      <c r="BM159" s="66"/>
      <c r="BN159" s="68"/>
      <c r="BO159" s="68"/>
      <c r="BP159" s="68"/>
      <c r="BQ159" s="11"/>
      <c r="BR159" s="511"/>
      <c r="BS159" s="511"/>
      <c r="BT159" s="511"/>
    </row>
    <row r="160" spans="2:72" s="64" customFormat="1" ht="15.6" x14ac:dyDescent="0.3">
      <c r="B160" s="65"/>
      <c r="C160" s="11"/>
      <c r="D160" s="66"/>
      <c r="E160" s="66"/>
      <c r="F160" s="66"/>
      <c r="G160" s="68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8"/>
      <c r="V160" s="68"/>
      <c r="W160" s="68"/>
      <c r="X160" s="66"/>
      <c r="Y160" s="66"/>
      <c r="Z160" s="66"/>
      <c r="AA160" s="66"/>
      <c r="AB160" s="66"/>
      <c r="AC160" s="66"/>
      <c r="AD160" s="66"/>
      <c r="AE160" s="68"/>
      <c r="AF160" s="68"/>
      <c r="AG160" s="68"/>
      <c r="AH160" s="66"/>
      <c r="AI160" s="66"/>
      <c r="AJ160" s="66"/>
      <c r="AK160" s="66"/>
      <c r="AL160" s="66"/>
      <c r="AM160" s="66"/>
      <c r="AN160" s="66"/>
      <c r="AO160" s="68"/>
      <c r="AP160" s="68"/>
      <c r="AQ160" s="68"/>
      <c r="AR160" s="66"/>
      <c r="AS160" s="66"/>
      <c r="AT160" s="66"/>
      <c r="AU160" s="66"/>
      <c r="AV160" s="66"/>
      <c r="AW160" s="66"/>
      <c r="AX160" s="66"/>
      <c r="AY160" s="68"/>
      <c r="AZ160" s="68"/>
      <c r="BA160" s="68"/>
      <c r="BB160" s="66"/>
      <c r="BC160" s="66"/>
      <c r="BD160" s="66"/>
      <c r="BE160" s="66"/>
      <c r="BF160" s="66"/>
      <c r="BG160" s="66"/>
      <c r="BH160" s="66"/>
      <c r="BI160" s="66"/>
      <c r="BJ160" s="66"/>
      <c r="BK160" s="66"/>
      <c r="BL160" s="66"/>
      <c r="BM160" s="66"/>
      <c r="BN160" s="68"/>
      <c r="BO160" s="68"/>
      <c r="BP160" s="68"/>
      <c r="BQ160" s="11"/>
      <c r="BR160" s="511"/>
      <c r="BS160" s="511"/>
      <c r="BT160" s="511"/>
    </row>
    <row r="161" spans="2:72" s="64" customFormat="1" ht="15.6" x14ac:dyDescent="0.3">
      <c r="B161" s="65"/>
      <c r="C161" s="11"/>
      <c r="D161" s="66"/>
      <c r="E161" s="66"/>
      <c r="F161" s="66"/>
      <c r="G161" s="68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8"/>
      <c r="V161" s="68"/>
      <c r="W161" s="68"/>
      <c r="X161" s="66"/>
      <c r="Y161" s="66"/>
      <c r="Z161" s="66"/>
      <c r="AA161" s="66"/>
      <c r="AB161" s="66"/>
      <c r="AC161" s="66"/>
      <c r="AD161" s="66"/>
      <c r="AE161" s="68"/>
      <c r="AF161" s="68"/>
      <c r="AG161" s="68"/>
      <c r="AH161" s="66"/>
      <c r="AI161" s="66"/>
      <c r="AJ161" s="66"/>
      <c r="AK161" s="66"/>
      <c r="AL161" s="66"/>
      <c r="AM161" s="66"/>
      <c r="AN161" s="66"/>
      <c r="AO161" s="68"/>
      <c r="AP161" s="68"/>
      <c r="AQ161" s="68"/>
      <c r="AR161" s="66"/>
      <c r="AS161" s="66"/>
      <c r="AT161" s="66"/>
      <c r="AU161" s="66"/>
      <c r="AV161" s="66"/>
      <c r="AW161" s="66"/>
      <c r="AX161" s="66"/>
      <c r="AY161" s="68"/>
      <c r="AZ161" s="68"/>
      <c r="BA161" s="68"/>
      <c r="BB161" s="66"/>
      <c r="BC161" s="66"/>
      <c r="BD161" s="66"/>
      <c r="BE161" s="66"/>
      <c r="BF161" s="66"/>
      <c r="BG161" s="66"/>
      <c r="BH161" s="66"/>
      <c r="BI161" s="66"/>
      <c r="BJ161" s="66"/>
      <c r="BK161" s="66"/>
      <c r="BL161" s="66"/>
      <c r="BM161" s="66"/>
      <c r="BN161" s="68"/>
      <c r="BO161" s="68"/>
      <c r="BP161" s="68"/>
      <c r="BQ161" s="11"/>
      <c r="BR161" s="511"/>
      <c r="BS161" s="511"/>
      <c r="BT161" s="511"/>
    </row>
    <row r="162" spans="2:72" s="64" customFormat="1" ht="15.6" x14ac:dyDescent="0.3">
      <c r="B162" s="65"/>
      <c r="C162" s="11"/>
      <c r="D162" s="66"/>
      <c r="E162" s="66"/>
      <c r="F162" s="66"/>
      <c r="G162" s="68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8"/>
      <c r="V162" s="68"/>
      <c r="W162" s="68"/>
      <c r="X162" s="66"/>
      <c r="Y162" s="66"/>
      <c r="Z162" s="66"/>
      <c r="AA162" s="66"/>
      <c r="AB162" s="66"/>
      <c r="AC162" s="66"/>
      <c r="AD162" s="66"/>
      <c r="AE162" s="68"/>
      <c r="AF162" s="68"/>
      <c r="AG162" s="68"/>
      <c r="AH162" s="66"/>
      <c r="AI162" s="66"/>
      <c r="AJ162" s="66"/>
      <c r="AK162" s="66"/>
      <c r="AL162" s="66"/>
      <c r="AM162" s="66"/>
      <c r="AN162" s="66"/>
      <c r="AO162" s="68"/>
      <c r="AP162" s="68"/>
      <c r="AQ162" s="68"/>
      <c r="AR162" s="66"/>
      <c r="AS162" s="66"/>
      <c r="AT162" s="66"/>
      <c r="AU162" s="66"/>
      <c r="AV162" s="66"/>
      <c r="AW162" s="66"/>
      <c r="AX162" s="66"/>
      <c r="AY162" s="68"/>
      <c r="AZ162" s="68"/>
      <c r="BA162" s="68"/>
      <c r="BB162" s="66"/>
      <c r="BC162" s="66"/>
      <c r="BD162" s="66"/>
      <c r="BE162" s="66"/>
      <c r="BF162" s="66"/>
      <c r="BG162" s="66"/>
      <c r="BH162" s="66"/>
      <c r="BI162" s="66"/>
      <c r="BJ162" s="66"/>
      <c r="BK162" s="66"/>
      <c r="BL162" s="66"/>
      <c r="BM162" s="66"/>
      <c r="BN162" s="68"/>
      <c r="BO162" s="68"/>
      <c r="BP162" s="68"/>
      <c r="BQ162" s="11"/>
      <c r="BR162" s="511"/>
      <c r="BS162" s="511"/>
      <c r="BT162" s="511"/>
    </row>
    <row r="163" spans="2:72" s="64" customFormat="1" ht="15.6" x14ac:dyDescent="0.3">
      <c r="B163" s="65"/>
      <c r="C163" s="11"/>
      <c r="D163" s="66"/>
      <c r="E163" s="66"/>
      <c r="F163" s="66"/>
      <c r="G163" s="68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8"/>
      <c r="V163" s="68"/>
      <c r="W163" s="68"/>
      <c r="X163" s="66"/>
      <c r="Y163" s="66"/>
      <c r="Z163" s="66"/>
      <c r="AA163" s="66"/>
      <c r="AB163" s="66"/>
      <c r="AC163" s="66"/>
      <c r="AD163" s="66"/>
      <c r="AE163" s="68"/>
      <c r="AF163" s="68"/>
      <c r="AG163" s="68"/>
      <c r="AH163" s="66"/>
      <c r="AI163" s="66"/>
      <c r="AJ163" s="66"/>
      <c r="AK163" s="66"/>
      <c r="AL163" s="66"/>
      <c r="AM163" s="66"/>
      <c r="AN163" s="66"/>
      <c r="AO163" s="68"/>
      <c r="AP163" s="68"/>
      <c r="AQ163" s="68"/>
      <c r="AR163" s="66"/>
      <c r="AS163" s="66"/>
      <c r="AT163" s="66"/>
      <c r="AU163" s="66"/>
      <c r="AV163" s="66"/>
      <c r="AW163" s="66"/>
      <c r="AX163" s="66"/>
      <c r="AY163" s="68"/>
      <c r="AZ163" s="68"/>
      <c r="BA163" s="68"/>
      <c r="BB163" s="66"/>
      <c r="BC163" s="66"/>
      <c r="BD163" s="66"/>
      <c r="BE163" s="66"/>
      <c r="BF163" s="66"/>
      <c r="BG163" s="66"/>
      <c r="BH163" s="66"/>
      <c r="BI163" s="66"/>
      <c r="BJ163" s="66"/>
      <c r="BK163" s="66"/>
      <c r="BL163" s="66"/>
      <c r="BM163" s="66"/>
      <c r="BN163" s="68"/>
      <c r="BO163" s="68"/>
      <c r="BP163" s="68"/>
      <c r="BQ163" s="11"/>
      <c r="BR163" s="511"/>
      <c r="BS163" s="511"/>
      <c r="BT163" s="511"/>
    </row>
    <row r="164" spans="2:72" s="64" customFormat="1" ht="15.6" x14ac:dyDescent="0.3">
      <c r="B164" s="65"/>
      <c r="C164" s="11"/>
      <c r="D164" s="66"/>
      <c r="E164" s="66"/>
      <c r="F164" s="66"/>
      <c r="G164" s="68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8"/>
      <c r="V164" s="68"/>
      <c r="W164" s="68"/>
      <c r="X164" s="66"/>
      <c r="Y164" s="66"/>
      <c r="Z164" s="66"/>
      <c r="AA164" s="66"/>
      <c r="AB164" s="66"/>
      <c r="AC164" s="66"/>
      <c r="AD164" s="66"/>
      <c r="AE164" s="68"/>
      <c r="AF164" s="68"/>
      <c r="AG164" s="68"/>
      <c r="AH164" s="66"/>
      <c r="AI164" s="66"/>
      <c r="AJ164" s="66"/>
      <c r="AK164" s="66"/>
      <c r="AL164" s="66"/>
      <c r="AM164" s="66"/>
      <c r="AN164" s="66"/>
      <c r="AO164" s="68"/>
      <c r="AP164" s="68"/>
      <c r="AQ164" s="68"/>
      <c r="AR164" s="66"/>
      <c r="AS164" s="66"/>
      <c r="AT164" s="66"/>
      <c r="AU164" s="66"/>
      <c r="AV164" s="66"/>
      <c r="AW164" s="66"/>
      <c r="AX164" s="66"/>
      <c r="AY164" s="68"/>
      <c r="AZ164" s="68"/>
      <c r="BA164" s="68"/>
      <c r="BB164" s="66"/>
      <c r="BC164" s="66"/>
      <c r="BD164" s="66"/>
      <c r="BE164" s="66"/>
      <c r="BF164" s="66"/>
      <c r="BG164" s="66"/>
      <c r="BH164" s="66"/>
      <c r="BI164" s="66"/>
      <c r="BJ164" s="66"/>
      <c r="BK164" s="66"/>
      <c r="BL164" s="66"/>
      <c r="BM164" s="66"/>
      <c r="BN164" s="68"/>
      <c r="BO164" s="68"/>
      <c r="BP164" s="68"/>
      <c r="BQ164" s="11"/>
      <c r="BR164" s="511"/>
      <c r="BS164" s="511"/>
      <c r="BT164" s="511"/>
    </row>
    <row r="165" spans="2:72" s="64" customFormat="1" ht="15.6" x14ac:dyDescent="0.3">
      <c r="B165" s="65"/>
      <c r="C165" s="11"/>
      <c r="D165" s="66"/>
      <c r="E165" s="66"/>
      <c r="F165" s="66"/>
      <c r="G165" s="68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8"/>
      <c r="V165" s="68"/>
      <c r="W165" s="68"/>
      <c r="X165" s="66"/>
      <c r="Y165" s="66"/>
      <c r="Z165" s="66"/>
      <c r="AA165" s="66"/>
      <c r="AB165" s="66"/>
      <c r="AC165" s="66"/>
      <c r="AD165" s="66"/>
      <c r="AE165" s="68"/>
      <c r="AF165" s="68"/>
      <c r="AG165" s="68"/>
      <c r="AH165" s="66"/>
      <c r="AI165" s="66"/>
      <c r="AJ165" s="66"/>
      <c r="AK165" s="66"/>
      <c r="AL165" s="66"/>
      <c r="AM165" s="66"/>
      <c r="AN165" s="66"/>
      <c r="AO165" s="68"/>
      <c r="AP165" s="68"/>
      <c r="AQ165" s="68"/>
      <c r="AR165" s="66"/>
      <c r="AS165" s="66"/>
      <c r="AT165" s="66"/>
      <c r="AU165" s="66"/>
      <c r="AV165" s="66"/>
      <c r="AW165" s="66"/>
      <c r="AX165" s="66"/>
      <c r="AY165" s="68"/>
      <c r="AZ165" s="68"/>
      <c r="BA165" s="68"/>
      <c r="BB165" s="66"/>
      <c r="BC165" s="66"/>
      <c r="BD165" s="66"/>
      <c r="BE165" s="66"/>
      <c r="BF165" s="66"/>
      <c r="BG165" s="66"/>
      <c r="BH165" s="66"/>
      <c r="BI165" s="66"/>
      <c r="BJ165" s="66"/>
      <c r="BK165" s="66"/>
      <c r="BL165" s="66"/>
      <c r="BM165" s="66"/>
      <c r="BN165" s="68"/>
      <c r="BO165" s="68"/>
      <c r="BP165" s="68"/>
      <c r="BQ165" s="11"/>
      <c r="BR165" s="511"/>
      <c r="BS165" s="511"/>
      <c r="BT165" s="511"/>
    </row>
    <row r="166" spans="2:72" s="64" customFormat="1" ht="15.6" x14ac:dyDescent="0.3">
      <c r="B166" s="65"/>
      <c r="C166" s="11"/>
      <c r="D166" s="66"/>
      <c r="E166" s="66"/>
      <c r="F166" s="66"/>
      <c r="G166" s="68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8"/>
      <c r="V166" s="68"/>
      <c r="W166" s="68"/>
      <c r="X166" s="66"/>
      <c r="Y166" s="66"/>
      <c r="Z166" s="66"/>
      <c r="AA166" s="66"/>
      <c r="AB166" s="66"/>
      <c r="AC166" s="66"/>
      <c r="AD166" s="66"/>
      <c r="AE166" s="68"/>
      <c r="AF166" s="68"/>
      <c r="AG166" s="68"/>
      <c r="AH166" s="66"/>
      <c r="AI166" s="66"/>
      <c r="AJ166" s="66"/>
      <c r="AK166" s="66"/>
      <c r="AL166" s="66"/>
      <c r="AM166" s="66"/>
      <c r="AN166" s="66"/>
      <c r="AO166" s="68"/>
      <c r="AP166" s="68"/>
      <c r="AQ166" s="68"/>
      <c r="AR166" s="66"/>
      <c r="AS166" s="66"/>
      <c r="AT166" s="66"/>
      <c r="AU166" s="66"/>
      <c r="AV166" s="66"/>
      <c r="AW166" s="66"/>
      <c r="AX166" s="66"/>
      <c r="AY166" s="68"/>
      <c r="AZ166" s="68"/>
      <c r="BA166" s="68"/>
      <c r="BB166" s="66"/>
      <c r="BC166" s="66"/>
      <c r="BD166" s="66"/>
      <c r="BE166" s="66"/>
      <c r="BF166" s="66"/>
      <c r="BG166" s="66"/>
      <c r="BH166" s="66"/>
      <c r="BI166" s="66"/>
      <c r="BJ166" s="66"/>
      <c r="BK166" s="66"/>
      <c r="BL166" s="66"/>
      <c r="BM166" s="66"/>
      <c r="BN166" s="68"/>
      <c r="BO166" s="68"/>
      <c r="BP166" s="68"/>
      <c r="BQ166" s="11"/>
      <c r="BR166" s="511"/>
      <c r="BS166" s="511"/>
      <c r="BT166" s="511"/>
    </row>
    <row r="167" spans="2:72" s="64" customFormat="1" ht="15.6" x14ac:dyDescent="0.3">
      <c r="B167" s="65"/>
      <c r="C167" s="11"/>
      <c r="D167" s="66"/>
      <c r="E167" s="66"/>
      <c r="F167" s="66"/>
      <c r="G167" s="68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8"/>
      <c r="V167" s="68"/>
      <c r="W167" s="68"/>
      <c r="X167" s="66"/>
      <c r="Y167" s="66"/>
      <c r="Z167" s="66"/>
      <c r="AA167" s="66"/>
      <c r="AB167" s="66"/>
      <c r="AC167" s="66"/>
      <c r="AD167" s="66"/>
      <c r="AE167" s="68"/>
      <c r="AF167" s="68"/>
      <c r="AG167" s="68"/>
      <c r="AH167" s="66"/>
      <c r="AI167" s="66"/>
      <c r="AJ167" s="66"/>
      <c r="AK167" s="66"/>
      <c r="AL167" s="66"/>
      <c r="AM167" s="66"/>
      <c r="AN167" s="66"/>
      <c r="AO167" s="68"/>
      <c r="AP167" s="68"/>
      <c r="AQ167" s="68"/>
      <c r="AR167" s="66"/>
      <c r="AS167" s="66"/>
      <c r="AT167" s="66"/>
      <c r="AU167" s="66"/>
      <c r="AV167" s="66"/>
      <c r="AW167" s="66"/>
      <c r="AX167" s="66"/>
      <c r="AY167" s="68"/>
      <c r="AZ167" s="68"/>
      <c r="BA167" s="68"/>
      <c r="BB167" s="66"/>
      <c r="BC167" s="66"/>
      <c r="BD167" s="66"/>
      <c r="BE167" s="66"/>
      <c r="BF167" s="66"/>
      <c r="BG167" s="66"/>
      <c r="BH167" s="66"/>
      <c r="BI167" s="66"/>
      <c r="BJ167" s="66"/>
      <c r="BK167" s="66"/>
      <c r="BL167" s="66"/>
      <c r="BM167" s="66"/>
      <c r="BN167" s="68"/>
      <c r="BO167" s="68"/>
      <c r="BP167" s="68"/>
      <c r="BQ167" s="11"/>
      <c r="BR167" s="511"/>
      <c r="BS167" s="511"/>
      <c r="BT167" s="511"/>
    </row>
    <row r="168" spans="2:72" s="64" customFormat="1" ht="15.6" x14ac:dyDescent="0.3">
      <c r="B168" s="65"/>
      <c r="C168" s="11"/>
      <c r="D168" s="66"/>
      <c r="E168" s="66"/>
      <c r="F168" s="66"/>
      <c r="G168" s="68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8"/>
      <c r="V168" s="68"/>
      <c r="W168" s="68"/>
      <c r="X168" s="66"/>
      <c r="Y168" s="66"/>
      <c r="Z168" s="66"/>
      <c r="AA168" s="66"/>
      <c r="AB168" s="66"/>
      <c r="AC168" s="66"/>
      <c r="AD168" s="66"/>
      <c r="AE168" s="68"/>
      <c r="AF168" s="68"/>
      <c r="AG168" s="68"/>
      <c r="AH168" s="66"/>
      <c r="AI168" s="66"/>
      <c r="AJ168" s="66"/>
      <c r="AK168" s="66"/>
      <c r="AL168" s="66"/>
      <c r="AM168" s="66"/>
      <c r="AN168" s="66"/>
      <c r="AO168" s="68"/>
      <c r="AP168" s="68"/>
      <c r="AQ168" s="68"/>
      <c r="AR168" s="66"/>
      <c r="AS168" s="66"/>
      <c r="AT168" s="66"/>
      <c r="AU168" s="66"/>
      <c r="AV168" s="66"/>
      <c r="AW168" s="66"/>
      <c r="AX168" s="66"/>
      <c r="AY168" s="68"/>
      <c r="AZ168" s="68"/>
      <c r="BA168" s="68"/>
      <c r="BB168" s="66"/>
      <c r="BC168" s="66"/>
      <c r="BD168" s="66"/>
      <c r="BE168" s="66"/>
      <c r="BF168" s="66"/>
      <c r="BG168" s="66"/>
      <c r="BH168" s="66"/>
      <c r="BI168" s="66"/>
      <c r="BJ168" s="66"/>
      <c r="BK168" s="66"/>
      <c r="BL168" s="66"/>
      <c r="BM168" s="66"/>
      <c r="BN168" s="68"/>
      <c r="BO168" s="68"/>
      <c r="BP168" s="68"/>
      <c r="BQ168" s="11"/>
      <c r="BR168" s="511"/>
      <c r="BS168" s="511"/>
      <c r="BT168" s="511"/>
    </row>
    <row r="169" spans="2:72" s="64" customFormat="1" ht="15.6" x14ac:dyDescent="0.3">
      <c r="B169" s="65"/>
      <c r="C169" s="11"/>
      <c r="D169" s="66"/>
      <c r="E169" s="66"/>
      <c r="F169" s="66"/>
      <c r="G169" s="68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8"/>
      <c r="V169" s="68"/>
      <c r="W169" s="68"/>
      <c r="X169" s="66"/>
      <c r="Y169" s="66"/>
      <c r="Z169" s="66"/>
      <c r="AA169" s="66"/>
      <c r="AB169" s="66"/>
      <c r="AC169" s="66"/>
      <c r="AD169" s="66"/>
      <c r="AE169" s="68"/>
      <c r="AF169" s="68"/>
      <c r="AG169" s="68"/>
      <c r="AH169" s="66"/>
      <c r="AI169" s="66"/>
      <c r="AJ169" s="66"/>
      <c r="AK169" s="66"/>
      <c r="AL169" s="66"/>
      <c r="AM169" s="66"/>
      <c r="AN169" s="66"/>
      <c r="AO169" s="68"/>
      <c r="AP169" s="68"/>
      <c r="AQ169" s="68"/>
      <c r="AR169" s="66"/>
      <c r="AS169" s="66"/>
      <c r="AT169" s="66"/>
      <c r="AU169" s="66"/>
      <c r="AV169" s="66"/>
      <c r="AW169" s="66"/>
      <c r="AX169" s="66"/>
      <c r="AY169" s="68"/>
      <c r="AZ169" s="68"/>
      <c r="BA169" s="68"/>
      <c r="BB169" s="66"/>
      <c r="BC169" s="66"/>
      <c r="BD169" s="66"/>
      <c r="BE169" s="66"/>
      <c r="BF169" s="66"/>
      <c r="BG169" s="66"/>
      <c r="BH169" s="66"/>
      <c r="BI169" s="66"/>
      <c r="BJ169" s="66"/>
      <c r="BK169" s="66"/>
      <c r="BL169" s="66"/>
      <c r="BM169" s="66"/>
      <c r="BN169" s="68"/>
      <c r="BO169" s="68"/>
      <c r="BP169" s="68"/>
      <c r="BQ169" s="11"/>
      <c r="BR169" s="511"/>
      <c r="BS169" s="511"/>
      <c r="BT169" s="511"/>
    </row>
    <row r="170" spans="2:72" s="64" customFormat="1" ht="15.6" x14ac:dyDescent="0.3">
      <c r="B170" s="65"/>
      <c r="C170" s="11"/>
      <c r="D170" s="66"/>
      <c r="E170" s="66"/>
      <c r="F170" s="66"/>
      <c r="G170" s="68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8"/>
      <c r="V170" s="68"/>
      <c r="W170" s="68"/>
      <c r="X170" s="66"/>
      <c r="Y170" s="66"/>
      <c r="Z170" s="66"/>
      <c r="AA170" s="66"/>
      <c r="AB170" s="66"/>
      <c r="AC170" s="66"/>
      <c r="AD170" s="66"/>
      <c r="AE170" s="68"/>
      <c r="AF170" s="68"/>
      <c r="AG170" s="68"/>
      <c r="AH170" s="66"/>
      <c r="AI170" s="66"/>
      <c r="AJ170" s="66"/>
      <c r="AK170" s="66"/>
      <c r="AL170" s="66"/>
      <c r="AM170" s="66"/>
      <c r="AN170" s="66"/>
      <c r="AO170" s="68"/>
      <c r="AP170" s="68"/>
      <c r="AQ170" s="68"/>
      <c r="AR170" s="66"/>
      <c r="AS170" s="66"/>
      <c r="AT170" s="66"/>
      <c r="AU170" s="66"/>
      <c r="AV170" s="66"/>
      <c r="AW170" s="66"/>
      <c r="AX170" s="66"/>
      <c r="AY170" s="68"/>
      <c r="AZ170" s="68"/>
      <c r="BA170" s="68"/>
      <c r="BB170" s="66"/>
      <c r="BC170" s="66"/>
      <c r="BD170" s="66"/>
      <c r="BE170" s="66"/>
      <c r="BF170" s="66"/>
      <c r="BG170" s="66"/>
      <c r="BH170" s="66"/>
      <c r="BI170" s="66"/>
      <c r="BJ170" s="66"/>
      <c r="BK170" s="66"/>
      <c r="BL170" s="66"/>
      <c r="BM170" s="66"/>
      <c r="BN170" s="68"/>
      <c r="BO170" s="68"/>
      <c r="BP170" s="68"/>
      <c r="BQ170" s="11"/>
      <c r="BR170" s="511"/>
      <c r="BS170" s="511"/>
      <c r="BT170" s="511"/>
    </row>
    <row r="171" spans="2:72" s="64" customFormat="1" ht="15.6" x14ac:dyDescent="0.3">
      <c r="B171" s="65"/>
      <c r="C171" s="11"/>
      <c r="D171" s="66"/>
      <c r="E171" s="66"/>
      <c r="F171" s="66"/>
      <c r="G171" s="68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8"/>
      <c r="V171" s="68"/>
      <c r="W171" s="68"/>
      <c r="X171" s="66"/>
      <c r="Y171" s="66"/>
      <c r="Z171" s="66"/>
      <c r="AA171" s="66"/>
      <c r="AB171" s="66"/>
      <c r="AC171" s="66"/>
      <c r="AD171" s="66"/>
      <c r="AE171" s="68"/>
      <c r="AF171" s="68"/>
      <c r="AG171" s="68"/>
      <c r="AH171" s="66"/>
      <c r="AI171" s="66"/>
      <c r="AJ171" s="66"/>
      <c r="AK171" s="66"/>
      <c r="AL171" s="66"/>
      <c r="AM171" s="66"/>
      <c r="AN171" s="66"/>
      <c r="AO171" s="68"/>
      <c r="AP171" s="68"/>
      <c r="AQ171" s="68"/>
      <c r="AR171" s="66"/>
      <c r="AS171" s="66"/>
      <c r="AT171" s="66"/>
      <c r="AU171" s="66"/>
      <c r="AV171" s="66"/>
      <c r="AW171" s="66"/>
      <c r="AX171" s="66"/>
      <c r="AY171" s="68"/>
      <c r="AZ171" s="68"/>
      <c r="BA171" s="68"/>
      <c r="BB171" s="66"/>
      <c r="BC171" s="66"/>
      <c r="BD171" s="66"/>
      <c r="BE171" s="66"/>
      <c r="BF171" s="66"/>
      <c r="BG171" s="66"/>
      <c r="BH171" s="66"/>
      <c r="BI171" s="66"/>
      <c r="BJ171" s="66"/>
      <c r="BK171" s="66"/>
      <c r="BL171" s="66"/>
      <c r="BM171" s="66"/>
      <c r="BN171" s="68"/>
      <c r="BO171" s="68"/>
      <c r="BP171" s="68"/>
      <c r="BQ171" s="11"/>
      <c r="BR171" s="511"/>
      <c r="BS171" s="511"/>
      <c r="BT171" s="511"/>
    </row>
    <row r="172" spans="2:72" s="64" customFormat="1" ht="15.6" x14ac:dyDescent="0.3">
      <c r="B172" s="65"/>
      <c r="C172" s="11"/>
      <c r="D172" s="66"/>
      <c r="E172" s="66"/>
      <c r="F172" s="66"/>
      <c r="G172" s="68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8"/>
      <c r="V172" s="68"/>
      <c r="W172" s="68"/>
      <c r="X172" s="66"/>
      <c r="Y172" s="66"/>
      <c r="Z172" s="66"/>
      <c r="AA172" s="66"/>
      <c r="AB172" s="66"/>
      <c r="AC172" s="66"/>
      <c r="AD172" s="66"/>
      <c r="AE172" s="68"/>
      <c r="AF172" s="68"/>
      <c r="AG172" s="68"/>
      <c r="AH172" s="66"/>
      <c r="AI172" s="66"/>
      <c r="AJ172" s="66"/>
      <c r="AK172" s="66"/>
      <c r="AL172" s="66"/>
      <c r="AM172" s="66"/>
      <c r="AN172" s="66"/>
      <c r="AO172" s="68"/>
      <c r="AP172" s="68"/>
      <c r="AQ172" s="68"/>
      <c r="AR172" s="66"/>
      <c r="AS172" s="66"/>
      <c r="AT172" s="66"/>
      <c r="AU172" s="66"/>
      <c r="AV172" s="66"/>
      <c r="AW172" s="66"/>
      <c r="AX172" s="66"/>
      <c r="AY172" s="68"/>
      <c r="AZ172" s="68"/>
      <c r="BA172" s="68"/>
      <c r="BB172" s="66"/>
      <c r="BC172" s="66"/>
      <c r="BD172" s="66"/>
      <c r="BE172" s="66"/>
      <c r="BF172" s="66"/>
      <c r="BG172" s="66"/>
      <c r="BH172" s="66"/>
      <c r="BI172" s="66"/>
      <c r="BJ172" s="66"/>
      <c r="BK172" s="66"/>
      <c r="BL172" s="66"/>
      <c r="BM172" s="66"/>
      <c r="BN172" s="68"/>
      <c r="BO172" s="68"/>
      <c r="BP172" s="68"/>
      <c r="BQ172" s="11"/>
      <c r="BR172" s="511"/>
      <c r="BS172" s="511"/>
      <c r="BT172" s="511"/>
    </row>
    <row r="173" spans="2:72" s="64" customFormat="1" ht="15.6" x14ac:dyDescent="0.3">
      <c r="B173" s="65"/>
      <c r="C173" s="11"/>
      <c r="D173" s="66"/>
      <c r="E173" s="66"/>
      <c r="F173" s="66"/>
      <c r="G173" s="68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8"/>
      <c r="V173" s="68"/>
      <c r="W173" s="68"/>
      <c r="X173" s="66"/>
      <c r="Y173" s="66"/>
      <c r="Z173" s="66"/>
      <c r="AA173" s="66"/>
      <c r="AB173" s="66"/>
      <c r="AC173" s="66"/>
      <c r="AD173" s="66"/>
      <c r="AE173" s="68"/>
      <c r="AF173" s="68"/>
      <c r="AG173" s="68"/>
      <c r="AH173" s="66"/>
      <c r="AI173" s="66"/>
      <c r="AJ173" s="66"/>
      <c r="AK173" s="66"/>
      <c r="AL173" s="66"/>
      <c r="AM173" s="66"/>
      <c r="AN173" s="66"/>
      <c r="AO173" s="68"/>
      <c r="AP173" s="68"/>
      <c r="AQ173" s="68"/>
      <c r="AR173" s="66"/>
      <c r="AS173" s="66"/>
      <c r="AT173" s="66"/>
      <c r="AU173" s="66"/>
      <c r="AV173" s="66"/>
      <c r="AW173" s="66"/>
      <c r="AX173" s="66"/>
      <c r="AY173" s="68"/>
      <c r="AZ173" s="68"/>
      <c r="BA173" s="68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8"/>
      <c r="BO173" s="68"/>
      <c r="BP173" s="68"/>
      <c r="BQ173" s="11"/>
      <c r="BR173" s="511"/>
      <c r="BS173" s="511"/>
      <c r="BT173" s="511"/>
    </row>
    <row r="174" spans="2:72" s="64" customFormat="1" ht="15.6" x14ac:dyDescent="0.3">
      <c r="B174" s="65"/>
      <c r="C174" s="11"/>
      <c r="D174" s="66"/>
      <c r="E174" s="66"/>
      <c r="F174" s="66"/>
      <c r="G174" s="68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8"/>
      <c r="V174" s="68"/>
      <c r="W174" s="68"/>
      <c r="X174" s="66"/>
      <c r="Y174" s="66"/>
      <c r="Z174" s="66"/>
      <c r="AA174" s="66"/>
      <c r="AB174" s="66"/>
      <c r="AC174" s="66"/>
      <c r="AD174" s="66"/>
      <c r="AE174" s="68"/>
      <c r="AF174" s="68"/>
      <c r="AG174" s="68"/>
      <c r="AH174" s="66"/>
      <c r="AI174" s="66"/>
      <c r="AJ174" s="66"/>
      <c r="AK174" s="66"/>
      <c r="AL174" s="66"/>
      <c r="AM174" s="66"/>
      <c r="AN174" s="66"/>
      <c r="AO174" s="68"/>
      <c r="AP174" s="68"/>
      <c r="AQ174" s="68"/>
      <c r="AR174" s="66"/>
      <c r="AS174" s="66"/>
      <c r="AT174" s="66"/>
      <c r="AU174" s="66"/>
      <c r="AV174" s="66"/>
      <c r="AW174" s="66"/>
      <c r="AX174" s="66"/>
      <c r="AY174" s="68"/>
      <c r="AZ174" s="68"/>
      <c r="BA174" s="68"/>
      <c r="BB174" s="66"/>
      <c r="BC174" s="66"/>
      <c r="BD174" s="66"/>
      <c r="BE174" s="66"/>
      <c r="BF174" s="66"/>
      <c r="BG174" s="66"/>
      <c r="BH174" s="66"/>
      <c r="BI174" s="66"/>
      <c r="BJ174" s="66"/>
      <c r="BK174" s="66"/>
      <c r="BL174" s="66"/>
      <c r="BM174" s="66"/>
      <c r="BN174" s="68"/>
      <c r="BO174" s="68"/>
      <c r="BP174" s="68"/>
      <c r="BQ174" s="11"/>
      <c r="BR174" s="511"/>
      <c r="BS174" s="511"/>
      <c r="BT174" s="511"/>
    </row>
    <row r="175" spans="2:72" s="64" customFormat="1" ht="15.6" x14ac:dyDescent="0.3">
      <c r="B175" s="65"/>
      <c r="C175" s="11"/>
      <c r="D175" s="66"/>
      <c r="E175" s="66"/>
      <c r="F175" s="66"/>
      <c r="G175" s="68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8"/>
      <c r="V175" s="68"/>
      <c r="W175" s="68"/>
      <c r="X175" s="66"/>
      <c r="Y175" s="66"/>
      <c r="Z175" s="66"/>
      <c r="AA175" s="66"/>
      <c r="AB175" s="66"/>
      <c r="AC175" s="66"/>
      <c r="AD175" s="66"/>
      <c r="AE175" s="68"/>
      <c r="AF175" s="68"/>
      <c r="AG175" s="68"/>
      <c r="AH175" s="66"/>
      <c r="AI175" s="66"/>
      <c r="AJ175" s="66"/>
      <c r="AK175" s="66"/>
      <c r="AL175" s="66"/>
      <c r="AM175" s="66"/>
      <c r="AN175" s="66"/>
      <c r="AO175" s="68"/>
      <c r="AP175" s="68"/>
      <c r="AQ175" s="68"/>
      <c r="AR175" s="66"/>
      <c r="AS175" s="66"/>
      <c r="AT175" s="66"/>
      <c r="AU175" s="66"/>
      <c r="AV175" s="66"/>
      <c r="AW175" s="66"/>
      <c r="AX175" s="66"/>
      <c r="AY175" s="68"/>
      <c r="AZ175" s="68"/>
      <c r="BA175" s="68"/>
      <c r="BB175" s="66"/>
      <c r="BC175" s="66"/>
      <c r="BD175" s="66"/>
      <c r="BE175" s="66"/>
      <c r="BF175" s="66"/>
      <c r="BG175" s="66"/>
      <c r="BH175" s="66"/>
      <c r="BI175" s="66"/>
      <c r="BJ175" s="66"/>
      <c r="BK175" s="66"/>
      <c r="BL175" s="66"/>
      <c r="BM175" s="66"/>
      <c r="BN175" s="68"/>
      <c r="BO175" s="68"/>
      <c r="BP175" s="68"/>
      <c r="BQ175" s="11"/>
      <c r="BR175" s="511"/>
      <c r="BS175" s="511"/>
      <c r="BT175" s="511"/>
    </row>
    <row r="176" spans="2:72" s="64" customFormat="1" ht="15.6" x14ac:dyDescent="0.3">
      <c r="B176" s="65"/>
      <c r="C176" s="11"/>
      <c r="D176" s="66"/>
      <c r="E176" s="66"/>
      <c r="F176" s="66"/>
      <c r="G176" s="68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8"/>
      <c r="V176" s="68"/>
      <c r="W176" s="68"/>
      <c r="X176" s="66"/>
      <c r="Y176" s="66"/>
      <c r="Z176" s="66"/>
      <c r="AA176" s="66"/>
      <c r="AB176" s="66"/>
      <c r="AC176" s="66"/>
      <c r="AD176" s="66"/>
      <c r="AE176" s="68"/>
      <c r="AF176" s="68"/>
      <c r="AG176" s="68"/>
      <c r="AH176" s="66"/>
      <c r="AI176" s="66"/>
      <c r="AJ176" s="66"/>
      <c r="AK176" s="66"/>
      <c r="AL176" s="66"/>
      <c r="AM176" s="66"/>
      <c r="AN176" s="66"/>
      <c r="AO176" s="68"/>
      <c r="AP176" s="68"/>
      <c r="AQ176" s="68"/>
      <c r="AR176" s="66"/>
      <c r="AS176" s="66"/>
      <c r="AT176" s="66"/>
      <c r="AU176" s="66"/>
      <c r="AV176" s="66"/>
      <c r="AW176" s="66"/>
      <c r="AX176" s="66"/>
      <c r="AY176" s="68"/>
      <c r="AZ176" s="68"/>
      <c r="BA176" s="68"/>
      <c r="BB176" s="66"/>
      <c r="BC176" s="66"/>
      <c r="BD176" s="66"/>
      <c r="BE176" s="66"/>
      <c r="BF176" s="66"/>
      <c r="BG176" s="66"/>
      <c r="BH176" s="66"/>
      <c r="BI176" s="66"/>
      <c r="BJ176" s="66"/>
      <c r="BK176" s="66"/>
      <c r="BL176" s="66"/>
      <c r="BM176" s="66"/>
      <c r="BN176" s="68"/>
      <c r="BO176" s="68"/>
      <c r="BP176" s="68"/>
      <c r="BQ176" s="11"/>
      <c r="BR176" s="511"/>
      <c r="BS176" s="511"/>
      <c r="BT176" s="511"/>
    </row>
    <row r="177" spans="2:72" s="64" customFormat="1" ht="15.6" x14ac:dyDescent="0.3">
      <c r="B177" s="65"/>
      <c r="C177" s="11"/>
      <c r="D177" s="66"/>
      <c r="E177" s="66"/>
      <c r="F177" s="66"/>
      <c r="G177" s="68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8"/>
      <c r="V177" s="68"/>
      <c r="W177" s="68"/>
      <c r="X177" s="66"/>
      <c r="Y177" s="66"/>
      <c r="Z177" s="66"/>
      <c r="AA177" s="66"/>
      <c r="AB177" s="66"/>
      <c r="AC177" s="66"/>
      <c r="AD177" s="66"/>
      <c r="AE177" s="68"/>
      <c r="AF177" s="68"/>
      <c r="AG177" s="68"/>
      <c r="AH177" s="66"/>
      <c r="AI177" s="66"/>
      <c r="AJ177" s="66"/>
      <c r="AK177" s="66"/>
      <c r="AL177" s="66"/>
      <c r="AM177" s="66"/>
      <c r="AN177" s="66"/>
      <c r="AO177" s="68"/>
      <c r="AP177" s="68"/>
      <c r="AQ177" s="68"/>
      <c r="AR177" s="66"/>
      <c r="AS177" s="66"/>
      <c r="AT177" s="66"/>
      <c r="AU177" s="66"/>
      <c r="AV177" s="66"/>
      <c r="AW177" s="66"/>
      <c r="AX177" s="66"/>
      <c r="AY177" s="68"/>
      <c r="AZ177" s="68"/>
      <c r="BA177" s="68"/>
      <c r="BB177" s="66"/>
      <c r="BC177" s="66"/>
      <c r="BD177" s="66"/>
      <c r="BE177" s="66"/>
      <c r="BF177" s="66"/>
      <c r="BG177" s="66"/>
      <c r="BH177" s="66"/>
      <c r="BI177" s="66"/>
      <c r="BJ177" s="66"/>
      <c r="BK177" s="66"/>
      <c r="BL177" s="66"/>
      <c r="BM177" s="66"/>
      <c r="BN177" s="68"/>
      <c r="BO177" s="68"/>
      <c r="BP177" s="68"/>
      <c r="BQ177" s="11"/>
      <c r="BR177" s="511"/>
      <c r="BS177" s="511"/>
      <c r="BT177" s="511"/>
    </row>
    <row r="178" spans="2:72" s="64" customFormat="1" ht="15.6" x14ac:dyDescent="0.3">
      <c r="B178" s="65"/>
      <c r="C178" s="11"/>
      <c r="D178" s="66"/>
      <c r="E178" s="66"/>
      <c r="F178" s="66"/>
      <c r="G178" s="68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8"/>
      <c r="V178" s="68"/>
      <c r="W178" s="68"/>
      <c r="X178" s="66"/>
      <c r="Y178" s="66"/>
      <c r="Z178" s="66"/>
      <c r="AA178" s="66"/>
      <c r="AB178" s="66"/>
      <c r="AC178" s="66"/>
      <c r="AD178" s="66"/>
      <c r="AE178" s="68"/>
      <c r="AF178" s="68"/>
      <c r="AG178" s="68"/>
      <c r="AH178" s="66"/>
      <c r="AI178" s="66"/>
      <c r="AJ178" s="66"/>
      <c r="AK178" s="66"/>
      <c r="AL178" s="66"/>
      <c r="AM178" s="66"/>
      <c r="AN178" s="66"/>
      <c r="AO178" s="68"/>
      <c r="AP178" s="68"/>
      <c r="AQ178" s="68"/>
      <c r="AR178" s="66"/>
      <c r="AS178" s="66"/>
      <c r="AT178" s="66"/>
      <c r="AU178" s="66"/>
      <c r="AV178" s="66"/>
      <c r="AW178" s="66"/>
      <c r="AX178" s="66"/>
      <c r="AY178" s="68"/>
      <c r="AZ178" s="68"/>
      <c r="BA178" s="68"/>
      <c r="BB178" s="66"/>
      <c r="BC178" s="66"/>
      <c r="BD178" s="66"/>
      <c r="BE178" s="66"/>
      <c r="BF178" s="66"/>
      <c r="BG178" s="66"/>
      <c r="BH178" s="66"/>
      <c r="BI178" s="66"/>
      <c r="BJ178" s="66"/>
      <c r="BK178" s="66"/>
      <c r="BL178" s="66"/>
      <c r="BM178" s="66"/>
      <c r="BN178" s="68"/>
      <c r="BO178" s="68"/>
      <c r="BP178" s="68"/>
      <c r="BQ178" s="11"/>
      <c r="BR178" s="511"/>
      <c r="BS178" s="511"/>
      <c r="BT178" s="511"/>
    </row>
    <row r="179" spans="2:72" s="64" customFormat="1" ht="15.6" x14ac:dyDescent="0.3">
      <c r="B179" s="65"/>
      <c r="C179" s="11"/>
      <c r="D179" s="66"/>
      <c r="E179" s="66"/>
      <c r="F179" s="66"/>
      <c r="G179" s="68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8"/>
      <c r="V179" s="68"/>
      <c r="W179" s="68"/>
      <c r="X179" s="66"/>
      <c r="Y179" s="66"/>
      <c r="Z179" s="66"/>
      <c r="AA179" s="66"/>
      <c r="AB179" s="66"/>
      <c r="AC179" s="66"/>
      <c r="AD179" s="66"/>
      <c r="AE179" s="68"/>
      <c r="AF179" s="68"/>
      <c r="AG179" s="68"/>
      <c r="AH179" s="66"/>
      <c r="AI179" s="66"/>
      <c r="AJ179" s="66"/>
      <c r="AK179" s="66"/>
      <c r="AL179" s="66"/>
      <c r="AM179" s="66"/>
      <c r="AN179" s="66"/>
      <c r="AO179" s="68"/>
      <c r="AP179" s="68"/>
      <c r="AQ179" s="68"/>
      <c r="AR179" s="66"/>
      <c r="AS179" s="66"/>
      <c r="AT179" s="66"/>
      <c r="AU179" s="66"/>
      <c r="AV179" s="66"/>
      <c r="AW179" s="66"/>
      <c r="AX179" s="66"/>
      <c r="AY179" s="68"/>
      <c r="AZ179" s="68"/>
      <c r="BA179" s="68"/>
      <c r="BB179" s="66"/>
      <c r="BC179" s="66"/>
      <c r="BD179" s="66"/>
      <c r="BE179" s="66"/>
      <c r="BF179" s="66"/>
      <c r="BG179" s="66"/>
      <c r="BH179" s="66"/>
      <c r="BI179" s="66"/>
      <c r="BJ179" s="66"/>
      <c r="BK179" s="66"/>
      <c r="BL179" s="66"/>
      <c r="BM179" s="66"/>
      <c r="BN179" s="68"/>
      <c r="BO179" s="68"/>
      <c r="BP179" s="68"/>
      <c r="BQ179" s="11"/>
      <c r="BR179" s="511"/>
      <c r="BS179" s="511"/>
      <c r="BT179" s="511"/>
    </row>
    <row r="180" spans="2:72" s="64" customFormat="1" ht="15.6" x14ac:dyDescent="0.3">
      <c r="B180" s="65"/>
      <c r="C180" s="11"/>
      <c r="D180" s="66"/>
      <c r="E180" s="66"/>
      <c r="F180" s="66"/>
      <c r="G180" s="68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8"/>
      <c r="V180" s="68"/>
      <c r="W180" s="68"/>
      <c r="X180" s="66"/>
      <c r="Y180" s="66"/>
      <c r="Z180" s="66"/>
      <c r="AA180" s="66"/>
      <c r="AB180" s="66"/>
      <c r="AC180" s="66"/>
      <c r="AD180" s="66"/>
      <c r="AE180" s="68"/>
      <c r="AF180" s="68"/>
      <c r="AG180" s="68"/>
      <c r="AH180" s="66"/>
      <c r="AI180" s="66"/>
      <c r="AJ180" s="66"/>
      <c r="AK180" s="66"/>
      <c r="AL180" s="66"/>
      <c r="AM180" s="66"/>
      <c r="AN180" s="66"/>
      <c r="AO180" s="68"/>
      <c r="AP180" s="68"/>
      <c r="AQ180" s="68"/>
      <c r="AR180" s="66"/>
      <c r="AS180" s="66"/>
      <c r="AT180" s="66"/>
      <c r="AU180" s="66"/>
      <c r="AV180" s="66"/>
      <c r="AW180" s="66"/>
      <c r="AX180" s="66"/>
      <c r="AY180" s="68"/>
      <c r="AZ180" s="68"/>
      <c r="BA180" s="68"/>
      <c r="BB180" s="66"/>
      <c r="BC180" s="66"/>
      <c r="BD180" s="66"/>
      <c r="BE180" s="66"/>
      <c r="BF180" s="66"/>
      <c r="BG180" s="66"/>
      <c r="BH180" s="66"/>
      <c r="BI180" s="66"/>
      <c r="BJ180" s="66"/>
      <c r="BK180" s="66"/>
      <c r="BL180" s="66"/>
      <c r="BM180" s="66"/>
      <c r="BN180" s="68"/>
      <c r="BO180" s="68"/>
      <c r="BP180" s="68"/>
      <c r="BQ180" s="11"/>
      <c r="BR180" s="511"/>
      <c r="BS180" s="511"/>
      <c r="BT180" s="511"/>
    </row>
    <row r="181" spans="2:72" s="64" customFormat="1" ht="15.6" x14ac:dyDescent="0.3">
      <c r="B181" s="65"/>
      <c r="C181" s="11"/>
      <c r="D181" s="66"/>
      <c r="E181" s="66"/>
      <c r="F181" s="66"/>
      <c r="G181" s="68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8"/>
      <c r="V181" s="68"/>
      <c r="W181" s="68"/>
      <c r="X181" s="66"/>
      <c r="Y181" s="66"/>
      <c r="Z181" s="66"/>
      <c r="AA181" s="66"/>
      <c r="AB181" s="66"/>
      <c r="AC181" s="66"/>
      <c r="AD181" s="66"/>
      <c r="AE181" s="68"/>
      <c r="AF181" s="68"/>
      <c r="AG181" s="68"/>
      <c r="AH181" s="66"/>
      <c r="AI181" s="66"/>
      <c r="AJ181" s="66"/>
      <c r="AK181" s="66"/>
      <c r="AL181" s="66"/>
      <c r="AM181" s="66"/>
      <c r="AN181" s="66"/>
      <c r="AO181" s="68"/>
      <c r="AP181" s="68"/>
      <c r="AQ181" s="68"/>
      <c r="AR181" s="66"/>
      <c r="AS181" s="66"/>
      <c r="AT181" s="66"/>
      <c r="AU181" s="66"/>
      <c r="AV181" s="66"/>
      <c r="AW181" s="66"/>
      <c r="AX181" s="66"/>
      <c r="AY181" s="68"/>
      <c r="AZ181" s="68"/>
      <c r="BA181" s="68"/>
      <c r="BB181" s="66"/>
      <c r="BC181" s="66"/>
      <c r="BD181" s="66"/>
      <c r="BE181" s="66"/>
      <c r="BF181" s="66"/>
      <c r="BG181" s="66"/>
      <c r="BH181" s="66"/>
      <c r="BI181" s="66"/>
      <c r="BJ181" s="66"/>
      <c r="BK181" s="66"/>
      <c r="BL181" s="66"/>
      <c r="BM181" s="66"/>
      <c r="BN181" s="68"/>
      <c r="BO181" s="68"/>
      <c r="BP181" s="68"/>
      <c r="BQ181" s="11"/>
      <c r="BR181" s="511"/>
      <c r="BS181" s="511"/>
      <c r="BT181" s="511"/>
    </row>
    <row r="182" spans="2:72" s="64" customFormat="1" ht="15.6" x14ac:dyDescent="0.3">
      <c r="B182" s="65"/>
      <c r="C182" s="11"/>
      <c r="D182" s="66"/>
      <c r="E182" s="66"/>
      <c r="F182" s="66"/>
      <c r="G182" s="68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8"/>
      <c r="V182" s="68"/>
      <c r="W182" s="68"/>
      <c r="X182" s="66"/>
      <c r="Y182" s="66"/>
      <c r="Z182" s="66"/>
      <c r="AA182" s="66"/>
      <c r="AB182" s="66"/>
      <c r="AC182" s="66"/>
      <c r="AD182" s="66"/>
      <c r="AE182" s="68"/>
      <c r="AF182" s="68"/>
      <c r="AG182" s="68"/>
      <c r="AH182" s="66"/>
      <c r="AI182" s="66"/>
      <c r="AJ182" s="66"/>
      <c r="AK182" s="66"/>
      <c r="AL182" s="66"/>
      <c r="AM182" s="66"/>
      <c r="AN182" s="66"/>
      <c r="AO182" s="68"/>
      <c r="AP182" s="68"/>
      <c r="AQ182" s="68"/>
      <c r="AR182" s="66"/>
      <c r="AS182" s="66"/>
      <c r="AT182" s="66"/>
      <c r="AU182" s="66"/>
      <c r="AV182" s="66"/>
      <c r="AW182" s="66"/>
      <c r="AX182" s="66"/>
      <c r="AY182" s="68"/>
      <c r="AZ182" s="68"/>
      <c r="BA182" s="68"/>
      <c r="BB182" s="66"/>
      <c r="BC182" s="66"/>
      <c r="BD182" s="66"/>
      <c r="BE182" s="66"/>
      <c r="BF182" s="66"/>
      <c r="BG182" s="66"/>
      <c r="BH182" s="66"/>
      <c r="BI182" s="66"/>
      <c r="BJ182" s="66"/>
      <c r="BK182" s="66"/>
      <c r="BL182" s="66"/>
      <c r="BM182" s="66"/>
      <c r="BN182" s="68"/>
      <c r="BO182" s="68"/>
      <c r="BP182" s="68"/>
      <c r="BQ182" s="11"/>
      <c r="BR182" s="511"/>
      <c r="BS182" s="511"/>
      <c r="BT182" s="511"/>
    </row>
    <row r="183" spans="2:72" s="64" customFormat="1" ht="15.6" x14ac:dyDescent="0.3">
      <c r="B183" s="65"/>
      <c r="C183" s="11"/>
      <c r="D183" s="66"/>
      <c r="E183" s="66"/>
      <c r="F183" s="66"/>
      <c r="G183" s="68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8"/>
      <c r="V183" s="68"/>
      <c r="W183" s="68"/>
      <c r="X183" s="66"/>
      <c r="Y183" s="66"/>
      <c r="Z183" s="66"/>
      <c r="AA183" s="66"/>
      <c r="AB183" s="66"/>
      <c r="AC183" s="66"/>
      <c r="AD183" s="66"/>
      <c r="AE183" s="68"/>
      <c r="AF183" s="68"/>
      <c r="AG183" s="68"/>
      <c r="AH183" s="66"/>
      <c r="AI183" s="66"/>
      <c r="AJ183" s="66"/>
      <c r="AK183" s="66"/>
      <c r="AL183" s="66"/>
      <c r="AM183" s="66"/>
      <c r="AN183" s="66"/>
      <c r="AO183" s="68"/>
      <c r="AP183" s="68"/>
      <c r="AQ183" s="68"/>
      <c r="AR183" s="66"/>
      <c r="AS183" s="66"/>
      <c r="AT183" s="66"/>
      <c r="AU183" s="66"/>
      <c r="AV183" s="66"/>
      <c r="AW183" s="66"/>
      <c r="AX183" s="66"/>
      <c r="AY183" s="68"/>
      <c r="AZ183" s="68"/>
      <c r="BA183" s="68"/>
      <c r="BB183" s="66"/>
      <c r="BC183" s="66"/>
      <c r="BD183" s="66"/>
      <c r="BE183" s="66"/>
      <c r="BF183" s="66"/>
      <c r="BG183" s="66"/>
      <c r="BH183" s="66"/>
      <c r="BI183" s="66"/>
      <c r="BJ183" s="66"/>
      <c r="BK183" s="66"/>
      <c r="BL183" s="66"/>
      <c r="BM183" s="66"/>
      <c r="BN183" s="68"/>
      <c r="BO183" s="68"/>
      <c r="BP183" s="68"/>
      <c r="BQ183" s="11"/>
      <c r="BR183" s="511"/>
      <c r="BS183" s="511"/>
      <c r="BT183" s="511"/>
    </row>
    <row r="184" spans="2:72" s="64" customFormat="1" ht="15.6" x14ac:dyDescent="0.3">
      <c r="B184" s="65"/>
      <c r="C184" s="11"/>
      <c r="D184" s="66"/>
      <c r="E184" s="66"/>
      <c r="F184" s="66"/>
      <c r="G184" s="68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8"/>
      <c r="V184" s="68"/>
      <c r="W184" s="68"/>
      <c r="X184" s="66"/>
      <c r="Y184" s="66"/>
      <c r="Z184" s="66"/>
      <c r="AA184" s="66"/>
      <c r="AB184" s="66"/>
      <c r="AC184" s="66"/>
      <c r="AD184" s="66"/>
      <c r="AE184" s="68"/>
      <c r="AF184" s="68"/>
      <c r="AG184" s="68"/>
      <c r="AH184" s="66"/>
      <c r="AI184" s="66"/>
      <c r="AJ184" s="66"/>
      <c r="AK184" s="66"/>
      <c r="AL184" s="66"/>
      <c r="AM184" s="66"/>
      <c r="AN184" s="66"/>
      <c r="AO184" s="68"/>
      <c r="AP184" s="68"/>
      <c r="AQ184" s="68"/>
      <c r="AR184" s="66"/>
      <c r="AS184" s="66"/>
      <c r="AT184" s="66"/>
      <c r="AU184" s="66"/>
      <c r="AV184" s="66"/>
      <c r="AW184" s="66"/>
      <c r="AX184" s="66"/>
      <c r="AY184" s="68"/>
      <c r="AZ184" s="68"/>
      <c r="BA184" s="68"/>
      <c r="BB184" s="66"/>
      <c r="BC184" s="66"/>
      <c r="BD184" s="66"/>
      <c r="BE184" s="66"/>
      <c r="BF184" s="66"/>
      <c r="BG184" s="66"/>
      <c r="BH184" s="66"/>
      <c r="BI184" s="66"/>
      <c r="BJ184" s="66"/>
      <c r="BK184" s="66"/>
      <c r="BL184" s="66"/>
      <c r="BM184" s="66"/>
      <c r="BN184" s="68"/>
      <c r="BO184" s="68"/>
      <c r="BP184" s="68"/>
      <c r="BQ184" s="11"/>
      <c r="BR184" s="511"/>
      <c r="BS184" s="511"/>
      <c r="BT184" s="511"/>
    </row>
    <row r="185" spans="2:72" s="64" customFormat="1" ht="15.6" x14ac:dyDescent="0.3">
      <c r="B185" s="65"/>
      <c r="C185" s="11"/>
      <c r="D185" s="66"/>
      <c r="E185" s="66"/>
      <c r="F185" s="66"/>
      <c r="G185" s="68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8"/>
      <c r="V185" s="68"/>
      <c r="W185" s="68"/>
      <c r="X185" s="66"/>
      <c r="Y185" s="66"/>
      <c r="Z185" s="66"/>
      <c r="AA185" s="66"/>
      <c r="AB185" s="66"/>
      <c r="AC185" s="66"/>
      <c r="AD185" s="66"/>
      <c r="AE185" s="68"/>
      <c r="AF185" s="68"/>
      <c r="AG185" s="68"/>
      <c r="AH185" s="66"/>
      <c r="AI185" s="66"/>
      <c r="AJ185" s="66"/>
      <c r="AK185" s="66"/>
      <c r="AL185" s="66"/>
      <c r="AM185" s="66"/>
      <c r="AN185" s="66"/>
      <c r="AO185" s="68"/>
      <c r="AP185" s="68"/>
      <c r="AQ185" s="68"/>
      <c r="AR185" s="66"/>
      <c r="AS185" s="66"/>
      <c r="AT185" s="66"/>
      <c r="AU185" s="66"/>
      <c r="AV185" s="66"/>
      <c r="AW185" s="66"/>
      <c r="AX185" s="66"/>
      <c r="AY185" s="68"/>
      <c r="AZ185" s="68"/>
      <c r="BA185" s="68"/>
      <c r="BB185" s="66"/>
      <c r="BC185" s="66"/>
      <c r="BD185" s="66"/>
      <c r="BE185" s="66"/>
      <c r="BF185" s="66"/>
      <c r="BG185" s="66"/>
      <c r="BH185" s="66"/>
      <c r="BI185" s="66"/>
      <c r="BJ185" s="66"/>
      <c r="BK185" s="66"/>
      <c r="BL185" s="66"/>
      <c r="BM185" s="66"/>
      <c r="BN185" s="68"/>
      <c r="BO185" s="68"/>
      <c r="BP185" s="68"/>
      <c r="BQ185" s="11"/>
      <c r="BR185" s="511"/>
      <c r="BS185" s="511"/>
      <c r="BT185" s="511"/>
    </row>
    <row r="186" spans="2:72" s="64" customFormat="1" ht="15.6" x14ac:dyDescent="0.3">
      <c r="B186" s="65"/>
      <c r="C186" s="11"/>
      <c r="D186" s="66"/>
      <c r="E186" s="66"/>
      <c r="F186" s="66"/>
      <c r="G186" s="68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8"/>
      <c r="V186" s="68"/>
      <c r="W186" s="68"/>
      <c r="X186" s="66"/>
      <c r="Y186" s="66"/>
      <c r="Z186" s="66"/>
      <c r="AA186" s="66"/>
      <c r="AB186" s="66"/>
      <c r="AC186" s="66"/>
      <c r="AD186" s="66"/>
      <c r="AE186" s="68"/>
      <c r="AF186" s="68"/>
      <c r="AG186" s="68"/>
      <c r="AH186" s="66"/>
      <c r="AI186" s="66"/>
      <c r="AJ186" s="66"/>
      <c r="AK186" s="66"/>
      <c r="AL186" s="66"/>
      <c r="AM186" s="66"/>
      <c r="AN186" s="66"/>
      <c r="AO186" s="68"/>
      <c r="AP186" s="68"/>
      <c r="AQ186" s="68"/>
      <c r="AR186" s="66"/>
      <c r="AS186" s="66"/>
      <c r="AT186" s="66"/>
      <c r="AU186" s="66"/>
      <c r="AV186" s="66"/>
      <c r="AW186" s="66"/>
      <c r="AX186" s="66"/>
      <c r="AY186" s="68"/>
      <c r="AZ186" s="68"/>
      <c r="BA186" s="68"/>
      <c r="BB186" s="66"/>
      <c r="BC186" s="66"/>
      <c r="BD186" s="66"/>
      <c r="BE186" s="66"/>
      <c r="BF186" s="66"/>
      <c r="BG186" s="66"/>
      <c r="BH186" s="66"/>
      <c r="BI186" s="66"/>
      <c r="BJ186" s="66"/>
      <c r="BK186" s="66"/>
      <c r="BL186" s="66"/>
      <c r="BM186" s="66"/>
      <c r="BN186" s="68"/>
      <c r="BO186" s="68"/>
      <c r="BP186" s="68"/>
      <c r="BQ186" s="11"/>
      <c r="BR186" s="511"/>
      <c r="BS186" s="511"/>
      <c r="BT186" s="511"/>
    </row>
    <row r="187" spans="2:72" s="64" customFormat="1" ht="15.6" x14ac:dyDescent="0.3">
      <c r="B187" s="65"/>
      <c r="C187" s="11"/>
      <c r="D187" s="66"/>
      <c r="E187" s="66"/>
      <c r="F187" s="66"/>
      <c r="G187" s="68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8"/>
      <c r="V187" s="68"/>
      <c r="W187" s="68"/>
      <c r="X187" s="66"/>
      <c r="Y187" s="66"/>
      <c r="Z187" s="66"/>
      <c r="AA187" s="66"/>
      <c r="AB187" s="66"/>
      <c r="AC187" s="66"/>
      <c r="AD187" s="66"/>
      <c r="AE187" s="68"/>
      <c r="AF187" s="68"/>
      <c r="AG187" s="68"/>
      <c r="AH187" s="66"/>
      <c r="AI187" s="66"/>
      <c r="AJ187" s="66"/>
      <c r="AK187" s="66"/>
      <c r="AL187" s="66"/>
      <c r="AM187" s="66"/>
      <c r="AN187" s="66"/>
      <c r="AO187" s="68"/>
      <c r="AP187" s="68"/>
      <c r="AQ187" s="68"/>
      <c r="AR187" s="66"/>
      <c r="AS187" s="66"/>
      <c r="AT187" s="66"/>
      <c r="AU187" s="66"/>
      <c r="AV187" s="66"/>
      <c r="AW187" s="66"/>
      <c r="AX187" s="66"/>
      <c r="AY187" s="68"/>
      <c r="AZ187" s="68"/>
      <c r="BA187" s="68"/>
      <c r="BB187" s="66"/>
      <c r="BC187" s="66"/>
      <c r="BD187" s="66"/>
      <c r="BE187" s="66"/>
      <c r="BF187" s="66"/>
      <c r="BG187" s="66"/>
      <c r="BH187" s="66"/>
      <c r="BI187" s="66"/>
      <c r="BJ187" s="66"/>
      <c r="BK187" s="66"/>
      <c r="BL187" s="66"/>
      <c r="BM187" s="66"/>
      <c r="BN187" s="68"/>
      <c r="BO187" s="68"/>
      <c r="BP187" s="68"/>
      <c r="BQ187" s="11"/>
      <c r="BR187" s="511"/>
      <c r="BS187" s="511"/>
      <c r="BT187" s="511"/>
    </row>
    <row r="188" spans="2:72" s="64" customFormat="1" ht="15.6" x14ac:dyDescent="0.3">
      <c r="B188" s="65"/>
      <c r="C188" s="11"/>
      <c r="D188" s="66"/>
      <c r="E188" s="66"/>
      <c r="F188" s="66"/>
      <c r="G188" s="68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8"/>
      <c r="V188" s="68"/>
      <c r="W188" s="68"/>
      <c r="X188" s="66"/>
      <c r="Y188" s="66"/>
      <c r="Z188" s="66"/>
      <c r="AA188" s="66"/>
      <c r="AB188" s="66"/>
      <c r="AC188" s="66"/>
      <c r="AD188" s="66"/>
      <c r="AE188" s="68"/>
      <c r="AF188" s="68"/>
      <c r="AG188" s="68"/>
      <c r="AH188" s="66"/>
      <c r="AI188" s="66"/>
      <c r="AJ188" s="66"/>
      <c r="AK188" s="66"/>
      <c r="AL188" s="66"/>
      <c r="AM188" s="66"/>
      <c r="AN188" s="66"/>
      <c r="AO188" s="68"/>
      <c r="AP188" s="68"/>
      <c r="AQ188" s="68"/>
      <c r="AR188" s="66"/>
      <c r="AS188" s="66"/>
      <c r="AT188" s="66"/>
      <c r="AU188" s="66"/>
      <c r="AV188" s="66"/>
      <c r="AW188" s="66"/>
      <c r="AX188" s="66"/>
      <c r="AY188" s="68"/>
      <c r="AZ188" s="68"/>
      <c r="BA188" s="68"/>
      <c r="BB188" s="66"/>
      <c r="BC188" s="66"/>
      <c r="BD188" s="66"/>
      <c r="BE188" s="66"/>
      <c r="BF188" s="66"/>
      <c r="BG188" s="66"/>
      <c r="BH188" s="66"/>
      <c r="BI188" s="66"/>
      <c r="BJ188" s="66"/>
      <c r="BK188" s="66"/>
      <c r="BL188" s="66"/>
      <c r="BM188" s="66"/>
      <c r="BN188" s="68"/>
      <c r="BO188" s="68"/>
      <c r="BP188" s="68"/>
      <c r="BQ188" s="11"/>
      <c r="BR188" s="511"/>
      <c r="BS188" s="511"/>
      <c r="BT188" s="511"/>
    </row>
    <row r="189" spans="2:72" s="64" customFormat="1" ht="15.6" x14ac:dyDescent="0.3">
      <c r="B189" s="65"/>
      <c r="C189" s="11"/>
      <c r="D189" s="66"/>
      <c r="E189" s="66"/>
      <c r="F189" s="66"/>
      <c r="G189" s="68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8"/>
      <c r="V189" s="68"/>
      <c r="W189" s="68"/>
      <c r="X189" s="66"/>
      <c r="Y189" s="66"/>
      <c r="Z189" s="66"/>
      <c r="AA189" s="66"/>
      <c r="AB189" s="66"/>
      <c r="AC189" s="66"/>
      <c r="AD189" s="66"/>
      <c r="AE189" s="68"/>
      <c r="AF189" s="68"/>
      <c r="AG189" s="68"/>
      <c r="AH189" s="66"/>
      <c r="AI189" s="66"/>
      <c r="AJ189" s="66"/>
      <c r="AK189" s="66"/>
      <c r="AL189" s="66"/>
      <c r="AM189" s="66"/>
      <c r="AN189" s="66"/>
      <c r="AO189" s="68"/>
      <c r="AP189" s="68"/>
      <c r="AQ189" s="68"/>
      <c r="AR189" s="66"/>
      <c r="AS189" s="66"/>
      <c r="AT189" s="66"/>
      <c r="AU189" s="66"/>
      <c r="AV189" s="66"/>
      <c r="AW189" s="66"/>
      <c r="AX189" s="66"/>
      <c r="AY189" s="68"/>
      <c r="AZ189" s="68"/>
      <c r="BA189" s="68"/>
      <c r="BB189" s="66"/>
      <c r="BC189" s="66"/>
      <c r="BD189" s="66"/>
      <c r="BE189" s="66"/>
      <c r="BF189" s="66"/>
      <c r="BG189" s="66"/>
      <c r="BH189" s="66"/>
      <c r="BI189" s="66"/>
      <c r="BJ189" s="66"/>
      <c r="BK189" s="66"/>
      <c r="BL189" s="66"/>
      <c r="BM189" s="66"/>
      <c r="BN189" s="68"/>
      <c r="BO189" s="68"/>
      <c r="BP189" s="68"/>
      <c r="BQ189" s="11"/>
      <c r="BR189" s="511"/>
      <c r="BS189" s="511"/>
      <c r="BT189" s="511"/>
    </row>
    <row r="190" spans="2:72" s="64" customFormat="1" ht="15.6" x14ac:dyDescent="0.3">
      <c r="B190" s="65"/>
      <c r="C190" s="11"/>
      <c r="D190" s="66"/>
      <c r="E190" s="66"/>
      <c r="F190" s="66"/>
      <c r="G190" s="68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8"/>
      <c r="V190" s="68"/>
      <c r="W190" s="68"/>
      <c r="X190" s="66"/>
      <c r="Y190" s="66"/>
      <c r="Z190" s="66"/>
      <c r="AA190" s="66"/>
      <c r="AB190" s="66"/>
      <c r="AC190" s="66"/>
      <c r="AD190" s="66"/>
      <c r="AE190" s="68"/>
      <c r="AF190" s="68"/>
      <c r="AG190" s="68"/>
      <c r="AH190" s="66"/>
      <c r="AI190" s="66"/>
      <c r="AJ190" s="66"/>
      <c r="AK190" s="66"/>
      <c r="AL190" s="66"/>
      <c r="AM190" s="66"/>
      <c r="AN190" s="66"/>
      <c r="AO190" s="68"/>
      <c r="AP190" s="68"/>
      <c r="AQ190" s="68"/>
      <c r="AR190" s="66"/>
      <c r="AS190" s="66"/>
      <c r="AT190" s="66"/>
      <c r="AU190" s="66"/>
      <c r="AV190" s="66"/>
      <c r="AW190" s="66"/>
      <c r="AX190" s="66"/>
      <c r="AY190" s="68"/>
      <c r="AZ190" s="68"/>
      <c r="BA190" s="68"/>
      <c r="BB190" s="66"/>
      <c r="BC190" s="66"/>
      <c r="BD190" s="66"/>
      <c r="BE190" s="66"/>
      <c r="BF190" s="66"/>
      <c r="BG190" s="66"/>
      <c r="BH190" s="66"/>
      <c r="BI190" s="66"/>
      <c r="BJ190" s="66"/>
      <c r="BK190" s="66"/>
      <c r="BL190" s="66"/>
      <c r="BM190" s="66"/>
      <c r="BN190" s="68"/>
      <c r="BO190" s="68"/>
      <c r="BP190" s="68"/>
      <c r="BQ190" s="11"/>
      <c r="BR190" s="511"/>
      <c r="BS190" s="511"/>
      <c r="BT190" s="511"/>
    </row>
    <row r="191" spans="2:72" s="64" customFormat="1" ht="15.6" x14ac:dyDescent="0.3">
      <c r="B191" s="65"/>
      <c r="C191" s="11"/>
      <c r="D191" s="66"/>
      <c r="E191" s="66"/>
      <c r="F191" s="66"/>
      <c r="G191" s="68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8"/>
      <c r="V191" s="68"/>
      <c r="W191" s="68"/>
      <c r="X191" s="66"/>
      <c r="Y191" s="66"/>
      <c r="Z191" s="66"/>
      <c r="AA191" s="66"/>
      <c r="AB191" s="66"/>
      <c r="AC191" s="66"/>
      <c r="AD191" s="66"/>
      <c r="AE191" s="68"/>
      <c r="AF191" s="68"/>
      <c r="AG191" s="68"/>
      <c r="AH191" s="66"/>
      <c r="AI191" s="66"/>
      <c r="AJ191" s="66"/>
      <c r="AK191" s="66"/>
      <c r="AL191" s="66"/>
      <c r="AM191" s="66"/>
      <c r="AN191" s="66"/>
      <c r="AO191" s="68"/>
      <c r="AP191" s="68"/>
      <c r="AQ191" s="68"/>
      <c r="AR191" s="66"/>
      <c r="AS191" s="66"/>
      <c r="AT191" s="66"/>
      <c r="AU191" s="66"/>
      <c r="AV191" s="66"/>
      <c r="AW191" s="66"/>
      <c r="AX191" s="66"/>
      <c r="AY191" s="68"/>
      <c r="AZ191" s="68"/>
      <c r="BA191" s="68"/>
      <c r="BB191" s="66"/>
      <c r="BC191" s="66"/>
      <c r="BD191" s="66"/>
      <c r="BE191" s="66"/>
      <c r="BF191" s="66"/>
      <c r="BG191" s="66"/>
      <c r="BH191" s="66"/>
      <c r="BI191" s="66"/>
      <c r="BJ191" s="66"/>
      <c r="BK191" s="66"/>
      <c r="BL191" s="66"/>
      <c r="BM191" s="66"/>
      <c r="BN191" s="68"/>
      <c r="BO191" s="68"/>
      <c r="BP191" s="68"/>
      <c r="BQ191" s="11"/>
      <c r="BR191" s="511"/>
      <c r="BS191" s="511"/>
      <c r="BT191" s="511"/>
    </row>
    <row r="192" spans="2:72" ht="15.75" customHeight="1" x14ac:dyDescent="0.3"/>
    <row r="193" spans="2:80" ht="15.75" customHeight="1" x14ac:dyDescent="0.3"/>
    <row r="194" spans="2:80" ht="15.75" customHeight="1" x14ac:dyDescent="0.3"/>
    <row r="195" spans="2:80" ht="15.75" customHeight="1" x14ac:dyDescent="0.3"/>
    <row r="196" spans="2:80" s="64" customFormat="1" ht="15.75" customHeight="1" x14ac:dyDescent="0.3">
      <c r="B196" s="65"/>
      <c r="C196" s="11"/>
      <c r="D196" s="66"/>
      <c r="E196" s="66"/>
      <c r="F196" s="66"/>
      <c r="G196" s="68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8"/>
      <c r="V196" s="68"/>
      <c r="W196" s="68"/>
      <c r="X196" s="66"/>
      <c r="Y196" s="66"/>
      <c r="Z196" s="66"/>
      <c r="AA196" s="66"/>
      <c r="AB196" s="66"/>
      <c r="AC196" s="66"/>
      <c r="AD196" s="66"/>
      <c r="AE196" s="68"/>
      <c r="AF196" s="68"/>
      <c r="AG196" s="68"/>
      <c r="AH196" s="66"/>
      <c r="AI196" s="66"/>
      <c r="AJ196" s="66"/>
      <c r="AK196" s="66"/>
      <c r="AL196" s="66"/>
      <c r="AM196" s="66"/>
      <c r="AN196" s="66"/>
      <c r="AO196" s="68"/>
      <c r="AP196" s="68"/>
      <c r="AQ196" s="68"/>
      <c r="AR196" s="66"/>
      <c r="AS196" s="66"/>
      <c r="AT196" s="66"/>
      <c r="AU196" s="66"/>
      <c r="AV196" s="66"/>
      <c r="AW196" s="66"/>
      <c r="AX196" s="66"/>
      <c r="AY196" s="68"/>
      <c r="AZ196" s="68"/>
      <c r="BA196" s="68"/>
      <c r="BB196" s="66"/>
      <c r="BC196" s="66"/>
      <c r="BD196" s="66"/>
      <c r="BE196" s="66"/>
      <c r="BF196" s="66"/>
      <c r="BG196" s="66"/>
      <c r="BH196" s="66"/>
      <c r="BI196" s="66"/>
      <c r="BJ196" s="66"/>
      <c r="BK196" s="66"/>
      <c r="BL196" s="66"/>
      <c r="BM196" s="66"/>
      <c r="BN196" s="68"/>
      <c r="BO196" s="68"/>
      <c r="BP196" s="68"/>
      <c r="BQ196" s="11"/>
      <c r="BR196" s="505"/>
      <c r="BS196" s="505"/>
      <c r="BT196" s="505"/>
      <c r="BU196" s="11"/>
      <c r="BV196" s="11"/>
      <c r="BW196" s="11"/>
      <c r="BX196" s="11"/>
      <c r="BY196" s="11"/>
      <c r="BZ196" s="11"/>
      <c r="CA196" s="11"/>
      <c r="CB196" s="11"/>
    </row>
    <row r="197" spans="2:80" s="64" customFormat="1" ht="15.75" customHeight="1" x14ac:dyDescent="0.3">
      <c r="B197" s="65"/>
      <c r="C197" s="11"/>
      <c r="D197" s="66"/>
      <c r="E197" s="66"/>
      <c r="F197" s="66"/>
      <c r="G197" s="68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8"/>
      <c r="V197" s="68"/>
      <c r="W197" s="68"/>
      <c r="X197" s="66"/>
      <c r="Y197" s="66"/>
      <c r="Z197" s="66"/>
      <c r="AA197" s="66"/>
      <c r="AB197" s="66"/>
      <c r="AC197" s="66"/>
      <c r="AD197" s="66"/>
      <c r="AE197" s="68"/>
      <c r="AF197" s="68"/>
      <c r="AG197" s="68"/>
      <c r="AH197" s="66"/>
      <c r="AI197" s="66"/>
      <c r="AJ197" s="66"/>
      <c r="AK197" s="66"/>
      <c r="AL197" s="66"/>
      <c r="AM197" s="66"/>
      <c r="AN197" s="66"/>
      <c r="AO197" s="68"/>
      <c r="AP197" s="68"/>
      <c r="AQ197" s="68"/>
      <c r="AR197" s="66"/>
      <c r="AS197" s="66"/>
      <c r="AT197" s="66"/>
      <c r="AU197" s="66"/>
      <c r="AV197" s="66"/>
      <c r="AW197" s="66"/>
      <c r="AX197" s="66"/>
      <c r="AY197" s="68"/>
      <c r="AZ197" s="68"/>
      <c r="BA197" s="68"/>
      <c r="BB197" s="66"/>
      <c r="BC197" s="66"/>
      <c r="BD197" s="66"/>
      <c r="BE197" s="66"/>
      <c r="BF197" s="66"/>
      <c r="BG197" s="66"/>
      <c r="BH197" s="66"/>
      <c r="BI197" s="66"/>
      <c r="BJ197" s="66"/>
      <c r="BK197" s="66"/>
      <c r="BL197" s="66"/>
      <c r="BM197" s="66"/>
      <c r="BN197" s="68"/>
      <c r="BO197" s="68"/>
      <c r="BP197" s="68"/>
      <c r="BQ197" s="11"/>
      <c r="BR197" s="505"/>
      <c r="BS197" s="505"/>
      <c r="BT197" s="505"/>
      <c r="BU197" s="11"/>
      <c r="BV197" s="11"/>
      <c r="BW197" s="11"/>
      <c r="BX197" s="11"/>
      <c r="BY197" s="11"/>
      <c r="BZ197" s="11"/>
      <c r="CA197" s="11"/>
      <c r="CB197" s="11"/>
    </row>
    <row r="198" spans="2:80" s="64" customFormat="1" ht="15.75" customHeight="1" x14ac:dyDescent="0.3">
      <c r="B198" s="65"/>
      <c r="C198" s="11"/>
      <c r="D198" s="66"/>
      <c r="E198" s="66"/>
      <c r="F198" s="66"/>
      <c r="G198" s="68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8"/>
      <c r="V198" s="68"/>
      <c r="W198" s="68"/>
      <c r="X198" s="66"/>
      <c r="Y198" s="66"/>
      <c r="Z198" s="66"/>
      <c r="AA198" s="66"/>
      <c r="AB198" s="66"/>
      <c r="AC198" s="66"/>
      <c r="AD198" s="66"/>
      <c r="AE198" s="68"/>
      <c r="AF198" s="68"/>
      <c r="AG198" s="68"/>
      <c r="AH198" s="66"/>
      <c r="AI198" s="66"/>
      <c r="AJ198" s="66"/>
      <c r="AK198" s="66"/>
      <c r="AL198" s="66"/>
      <c r="AM198" s="66"/>
      <c r="AN198" s="66"/>
      <c r="AO198" s="68"/>
      <c r="AP198" s="68"/>
      <c r="AQ198" s="68"/>
      <c r="AR198" s="66"/>
      <c r="AS198" s="66"/>
      <c r="AT198" s="66"/>
      <c r="AU198" s="66"/>
      <c r="AV198" s="66"/>
      <c r="AW198" s="66"/>
      <c r="AX198" s="66"/>
      <c r="AY198" s="68"/>
      <c r="AZ198" s="68"/>
      <c r="BA198" s="68"/>
      <c r="BB198" s="66"/>
      <c r="BC198" s="66"/>
      <c r="BD198" s="66"/>
      <c r="BE198" s="66"/>
      <c r="BF198" s="66"/>
      <c r="BG198" s="66"/>
      <c r="BH198" s="66"/>
      <c r="BI198" s="66"/>
      <c r="BJ198" s="66"/>
      <c r="BK198" s="66"/>
      <c r="BL198" s="66"/>
      <c r="BM198" s="66"/>
      <c r="BN198" s="68"/>
      <c r="BO198" s="68"/>
      <c r="BP198" s="68"/>
      <c r="BQ198" s="11"/>
      <c r="BR198" s="505"/>
      <c r="BS198" s="505"/>
      <c r="BT198" s="505"/>
      <c r="BU198" s="11"/>
      <c r="BV198" s="11"/>
      <c r="BW198" s="11"/>
      <c r="BX198" s="11"/>
      <c r="BY198" s="11"/>
      <c r="BZ198" s="11"/>
      <c r="CA198" s="11"/>
      <c r="CB198" s="11"/>
    </row>
    <row r="199" spans="2:80" s="64" customFormat="1" ht="15.75" customHeight="1" x14ac:dyDescent="0.3">
      <c r="B199" s="65"/>
      <c r="C199" s="11"/>
      <c r="D199" s="66"/>
      <c r="E199" s="66"/>
      <c r="F199" s="66"/>
      <c r="G199" s="68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8"/>
      <c r="V199" s="68"/>
      <c r="W199" s="68"/>
      <c r="X199" s="66"/>
      <c r="Y199" s="66"/>
      <c r="Z199" s="66"/>
      <c r="AA199" s="66"/>
      <c r="AB199" s="66"/>
      <c r="AC199" s="66"/>
      <c r="AD199" s="66"/>
      <c r="AE199" s="68"/>
      <c r="AF199" s="68"/>
      <c r="AG199" s="68"/>
      <c r="AH199" s="66"/>
      <c r="AI199" s="66"/>
      <c r="AJ199" s="66"/>
      <c r="AK199" s="66"/>
      <c r="AL199" s="66"/>
      <c r="AM199" s="66"/>
      <c r="AN199" s="66"/>
      <c r="AO199" s="68"/>
      <c r="AP199" s="68"/>
      <c r="AQ199" s="68"/>
      <c r="AR199" s="66"/>
      <c r="AS199" s="66"/>
      <c r="AT199" s="66"/>
      <c r="AU199" s="66"/>
      <c r="AV199" s="66"/>
      <c r="AW199" s="66"/>
      <c r="AX199" s="66"/>
      <c r="AY199" s="68"/>
      <c r="AZ199" s="68"/>
      <c r="BA199" s="68"/>
      <c r="BB199" s="66"/>
      <c r="BC199" s="66"/>
      <c r="BD199" s="66"/>
      <c r="BE199" s="66"/>
      <c r="BF199" s="66"/>
      <c r="BG199" s="66"/>
      <c r="BH199" s="66"/>
      <c r="BI199" s="66"/>
      <c r="BJ199" s="66"/>
      <c r="BK199" s="66"/>
      <c r="BL199" s="66"/>
      <c r="BM199" s="66"/>
      <c r="BN199" s="68"/>
      <c r="BO199" s="68"/>
      <c r="BP199" s="68"/>
      <c r="BQ199" s="11"/>
      <c r="BR199" s="505"/>
      <c r="BS199" s="505"/>
      <c r="BT199" s="505"/>
      <c r="BU199" s="11"/>
      <c r="BV199" s="11"/>
      <c r="BW199" s="11"/>
      <c r="BX199" s="11"/>
      <c r="BY199" s="11"/>
      <c r="BZ199" s="11"/>
      <c r="CA199" s="11"/>
      <c r="CB199" s="11"/>
    </row>
    <row r="200" spans="2:80" s="64" customFormat="1" ht="15.75" customHeight="1" x14ac:dyDescent="0.3">
      <c r="B200" s="65"/>
      <c r="C200" s="11"/>
      <c r="D200" s="66"/>
      <c r="E200" s="66"/>
      <c r="F200" s="66"/>
      <c r="G200" s="68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8"/>
      <c r="V200" s="68"/>
      <c r="W200" s="68"/>
      <c r="X200" s="66"/>
      <c r="Y200" s="66"/>
      <c r="Z200" s="66"/>
      <c r="AA200" s="66"/>
      <c r="AB200" s="66"/>
      <c r="AC200" s="66"/>
      <c r="AD200" s="66"/>
      <c r="AE200" s="68"/>
      <c r="AF200" s="68"/>
      <c r="AG200" s="68"/>
      <c r="AH200" s="66"/>
      <c r="AI200" s="66"/>
      <c r="AJ200" s="66"/>
      <c r="AK200" s="66"/>
      <c r="AL200" s="66"/>
      <c r="AM200" s="66"/>
      <c r="AN200" s="66"/>
      <c r="AO200" s="68"/>
      <c r="AP200" s="68"/>
      <c r="AQ200" s="68"/>
      <c r="AR200" s="66"/>
      <c r="AS200" s="66"/>
      <c r="AT200" s="66"/>
      <c r="AU200" s="66"/>
      <c r="AV200" s="66"/>
      <c r="AW200" s="66"/>
      <c r="AX200" s="66"/>
      <c r="AY200" s="68"/>
      <c r="AZ200" s="68"/>
      <c r="BA200" s="68"/>
      <c r="BB200" s="66"/>
      <c r="BC200" s="66"/>
      <c r="BD200" s="66"/>
      <c r="BE200" s="66"/>
      <c r="BF200" s="66"/>
      <c r="BG200" s="66"/>
      <c r="BH200" s="66"/>
      <c r="BI200" s="66"/>
      <c r="BJ200" s="66"/>
      <c r="BK200" s="66"/>
      <c r="BL200" s="66"/>
      <c r="BM200" s="66"/>
      <c r="BN200" s="68"/>
      <c r="BO200" s="68"/>
      <c r="BP200" s="68"/>
      <c r="BQ200" s="11"/>
      <c r="BR200" s="505"/>
      <c r="BS200" s="505"/>
      <c r="BT200" s="505"/>
      <c r="BU200" s="11"/>
      <c r="BV200" s="11"/>
      <c r="BW200" s="11"/>
      <c r="BX200" s="11"/>
      <c r="BY200" s="11"/>
      <c r="BZ200" s="11"/>
      <c r="CA200" s="11"/>
      <c r="CB200" s="11"/>
    </row>
    <row r="201" spans="2:80" s="64" customFormat="1" ht="15.75" customHeight="1" x14ac:dyDescent="0.3">
      <c r="B201" s="65"/>
      <c r="C201" s="11"/>
      <c r="D201" s="66"/>
      <c r="E201" s="66"/>
      <c r="F201" s="66"/>
      <c r="G201" s="68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8"/>
      <c r="V201" s="68"/>
      <c r="W201" s="68"/>
      <c r="X201" s="66"/>
      <c r="Y201" s="66"/>
      <c r="Z201" s="66"/>
      <c r="AA201" s="66"/>
      <c r="AB201" s="66"/>
      <c r="AC201" s="66"/>
      <c r="AD201" s="66"/>
      <c r="AE201" s="68"/>
      <c r="AF201" s="68"/>
      <c r="AG201" s="68"/>
      <c r="AH201" s="66"/>
      <c r="AI201" s="66"/>
      <c r="AJ201" s="66"/>
      <c r="AK201" s="66"/>
      <c r="AL201" s="66"/>
      <c r="AM201" s="66"/>
      <c r="AN201" s="66"/>
      <c r="AO201" s="68"/>
      <c r="AP201" s="68"/>
      <c r="AQ201" s="68"/>
      <c r="AR201" s="66"/>
      <c r="AS201" s="66"/>
      <c r="AT201" s="66"/>
      <c r="AU201" s="66"/>
      <c r="AV201" s="66"/>
      <c r="AW201" s="66"/>
      <c r="AX201" s="66"/>
      <c r="AY201" s="68"/>
      <c r="AZ201" s="68"/>
      <c r="BA201" s="68"/>
      <c r="BB201" s="66"/>
      <c r="BC201" s="66"/>
      <c r="BD201" s="66"/>
      <c r="BE201" s="66"/>
      <c r="BF201" s="66"/>
      <c r="BG201" s="66"/>
      <c r="BH201" s="66"/>
      <c r="BI201" s="66"/>
      <c r="BJ201" s="66"/>
      <c r="BK201" s="66"/>
      <c r="BL201" s="66"/>
      <c r="BM201" s="66"/>
      <c r="BN201" s="68"/>
      <c r="BO201" s="68"/>
      <c r="BP201" s="68"/>
      <c r="BQ201" s="11"/>
      <c r="BR201" s="505"/>
      <c r="BS201" s="505"/>
      <c r="BT201" s="505"/>
      <c r="BU201" s="11"/>
      <c r="BV201" s="11"/>
      <c r="BW201" s="11"/>
      <c r="BX201" s="11"/>
      <c r="BY201" s="11"/>
      <c r="BZ201" s="11"/>
      <c r="CA201" s="11"/>
      <c r="CB201" s="11"/>
    </row>
    <row r="202" spans="2:80" s="64" customFormat="1" ht="15.75" customHeight="1" x14ac:dyDescent="0.3">
      <c r="B202" s="65"/>
      <c r="C202" s="11"/>
      <c r="D202" s="66"/>
      <c r="E202" s="66"/>
      <c r="F202" s="66"/>
      <c r="G202" s="68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8"/>
      <c r="V202" s="68"/>
      <c r="W202" s="68"/>
      <c r="X202" s="66"/>
      <c r="Y202" s="66"/>
      <c r="Z202" s="66"/>
      <c r="AA202" s="66"/>
      <c r="AB202" s="66"/>
      <c r="AC202" s="66"/>
      <c r="AD202" s="66"/>
      <c r="AE202" s="68"/>
      <c r="AF202" s="68"/>
      <c r="AG202" s="68"/>
      <c r="AH202" s="66"/>
      <c r="AI202" s="66"/>
      <c r="AJ202" s="66"/>
      <c r="AK202" s="66"/>
      <c r="AL202" s="66"/>
      <c r="AM202" s="66"/>
      <c r="AN202" s="66"/>
      <c r="AO202" s="68"/>
      <c r="AP202" s="68"/>
      <c r="AQ202" s="68"/>
      <c r="AR202" s="66"/>
      <c r="AS202" s="66"/>
      <c r="AT202" s="66"/>
      <c r="AU202" s="66"/>
      <c r="AV202" s="66"/>
      <c r="AW202" s="66"/>
      <c r="AX202" s="66"/>
      <c r="AY202" s="68"/>
      <c r="AZ202" s="68"/>
      <c r="BA202" s="68"/>
      <c r="BB202" s="66"/>
      <c r="BC202" s="66"/>
      <c r="BD202" s="66"/>
      <c r="BE202" s="66"/>
      <c r="BF202" s="66"/>
      <c r="BG202" s="66"/>
      <c r="BH202" s="66"/>
      <c r="BI202" s="66"/>
      <c r="BJ202" s="66"/>
      <c r="BK202" s="66"/>
      <c r="BL202" s="66"/>
      <c r="BM202" s="66"/>
      <c r="BN202" s="68"/>
      <c r="BO202" s="68"/>
      <c r="BP202" s="68"/>
      <c r="BQ202" s="11"/>
      <c r="BR202" s="505"/>
      <c r="BS202" s="505"/>
      <c r="BT202" s="505"/>
      <c r="BU202" s="11"/>
      <c r="BV202" s="11"/>
      <c r="BW202" s="11"/>
      <c r="BX202" s="11"/>
      <c r="BY202" s="11"/>
      <c r="BZ202" s="11"/>
      <c r="CA202" s="11"/>
      <c r="CB202" s="11"/>
    </row>
    <row r="203" spans="2:80" s="64" customFormat="1" ht="15.75" customHeight="1" x14ac:dyDescent="0.3">
      <c r="B203" s="65"/>
      <c r="C203" s="11"/>
      <c r="D203" s="66"/>
      <c r="E203" s="66"/>
      <c r="F203" s="66"/>
      <c r="G203" s="68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8"/>
      <c r="V203" s="68"/>
      <c r="W203" s="68"/>
      <c r="X203" s="66"/>
      <c r="Y203" s="66"/>
      <c r="Z203" s="66"/>
      <c r="AA203" s="66"/>
      <c r="AB203" s="66"/>
      <c r="AC203" s="66"/>
      <c r="AD203" s="66"/>
      <c r="AE203" s="68"/>
      <c r="AF203" s="68"/>
      <c r="AG203" s="68"/>
      <c r="AH203" s="66"/>
      <c r="AI203" s="66"/>
      <c r="AJ203" s="66"/>
      <c r="AK203" s="66"/>
      <c r="AL203" s="66"/>
      <c r="AM203" s="66"/>
      <c r="AN203" s="66"/>
      <c r="AO203" s="68"/>
      <c r="AP203" s="68"/>
      <c r="AQ203" s="68"/>
      <c r="AR203" s="66"/>
      <c r="AS203" s="66"/>
      <c r="AT203" s="66"/>
      <c r="AU203" s="66"/>
      <c r="AV203" s="66"/>
      <c r="AW203" s="66"/>
      <c r="AX203" s="66"/>
      <c r="AY203" s="68"/>
      <c r="AZ203" s="68"/>
      <c r="BA203" s="68"/>
      <c r="BB203" s="66"/>
      <c r="BC203" s="66"/>
      <c r="BD203" s="66"/>
      <c r="BE203" s="66"/>
      <c r="BF203" s="66"/>
      <c r="BG203" s="66"/>
      <c r="BH203" s="66"/>
      <c r="BI203" s="66"/>
      <c r="BJ203" s="66"/>
      <c r="BK203" s="66"/>
      <c r="BL203" s="66"/>
      <c r="BM203" s="66"/>
      <c r="BN203" s="68"/>
      <c r="BO203" s="68"/>
      <c r="BP203" s="68"/>
      <c r="BQ203" s="11"/>
      <c r="BR203" s="505"/>
      <c r="BS203" s="505"/>
      <c r="BT203" s="505"/>
      <c r="BU203" s="11"/>
      <c r="BV203" s="11"/>
      <c r="BW203" s="11"/>
      <c r="BX203" s="11"/>
      <c r="BY203" s="11"/>
      <c r="BZ203" s="11"/>
      <c r="CA203" s="11"/>
      <c r="CB203" s="11"/>
    </row>
    <row r="204" spans="2:80" s="64" customFormat="1" ht="15.75" customHeight="1" x14ac:dyDescent="0.3">
      <c r="B204" s="65"/>
      <c r="C204" s="11"/>
      <c r="D204" s="66"/>
      <c r="E204" s="66"/>
      <c r="F204" s="66"/>
      <c r="G204" s="68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8"/>
      <c r="V204" s="68"/>
      <c r="W204" s="68"/>
      <c r="X204" s="66"/>
      <c r="Y204" s="66"/>
      <c r="Z204" s="66"/>
      <c r="AA204" s="66"/>
      <c r="AB204" s="66"/>
      <c r="AC204" s="66"/>
      <c r="AD204" s="66"/>
      <c r="AE204" s="68"/>
      <c r="AF204" s="68"/>
      <c r="AG204" s="68"/>
      <c r="AH204" s="66"/>
      <c r="AI204" s="66"/>
      <c r="AJ204" s="66"/>
      <c r="AK204" s="66"/>
      <c r="AL204" s="66"/>
      <c r="AM204" s="66"/>
      <c r="AN204" s="66"/>
      <c r="AO204" s="68"/>
      <c r="AP204" s="68"/>
      <c r="AQ204" s="68"/>
      <c r="AR204" s="66"/>
      <c r="AS204" s="66"/>
      <c r="AT204" s="66"/>
      <c r="AU204" s="66"/>
      <c r="AV204" s="66"/>
      <c r="AW204" s="66"/>
      <c r="AX204" s="66"/>
      <c r="AY204" s="68"/>
      <c r="AZ204" s="68"/>
      <c r="BA204" s="68"/>
      <c r="BB204" s="66"/>
      <c r="BC204" s="66"/>
      <c r="BD204" s="66"/>
      <c r="BE204" s="66"/>
      <c r="BF204" s="66"/>
      <c r="BG204" s="66"/>
      <c r="BH204" s="66"/>
      <c r="BI204" s="66"/>
      <c r="BJ204" s="66"/>
      <c r="BK204" s="66"/>
      <c r="BL204" s="66"/>
      <c r="BM204" s="66"/>
      <c r="BN204" s="68"/>
      <c r="BO204" s="68"/>
      <c r="BP204" s="68"/>
      <c r="BQ204" s="11"/>
      <c r="BR204" s="505"/>
      <c r="BS204" s="505"/>
      <c r="BT204" s="505"/>
      <c r="BU204" s="11"/>
      <c r="BV204" s="11"/>
      <c r="BW204" s="11"/>
      <c r="BX204" s="11"/>
      <c r="BY204" s="11"/>
      <c r="BZ204" s="11"/>
      <c r="CA204" s="11"/>
      <c r="CB204" s="11"/>
    </row>
    <row r="205" spans="2:80" s="64" customFormat="1" ht="15.75" customHeight="1" x14ac:dyDescent="0.3">
      <c r="B205" s="65"/>
      <c r="C205" s="11"/>
      <c r="D205" s="66"/>
      <c r="E205" s="66"/>
      <c r="F205" s="66"/>
      <c r="G205" s="68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8"/>
      <c r="V205" s="68"/>
      <c r="W205" s="68"/>
      <c r="X205" s="66"/>
      <c r="Y205" s="66"/>
      <c r="Z205" s="66"/>
      <c r="AA205" s="66"/>
      <c r="AB205" s="66"/>
      <c r="AC205" s="66"/>
      <c r="AD205" s="66"/>
      <c r="AE205" s="68"/>
      <c r="AF205" s="68"/>
      <c r="AG205" s="68"/>
      <c r="AH205" s="66"/>
      <c r="AI205" s="66"/>
      <c r="AJ205" s="66"/>
      <c r="AK205" s="66"/>
      <c r="AL205" s="66"/>
      <c r="AM205" s="66"/>
      <c r="AN205" s="66"/>
      <c r="AO205" s="68"/>
      <c r="AP205" s="68"/>
      <c r="AQ205" s="68"/>
      <c r="AR205" s="66"/>
      <c r="AS205" s="66"/>
      <c r="AT205" s="66"/>
      <c r="AU205" s="66"/>
      <c r="AV205" s="66"/>
      <c r="AW205" s="66"/>
      <c r="AX205" s="66"/>
      <c r="AY205" s="68"/>
      <c r="AZ205" s="68"/>
      <c r="BA205" s="68"/>
      <c r="BB205" s="66"/>
      <c r="BC205" s="66"/>
      <c r="BD205" s="66"/>
      <c r="BE205" s="66"/>
      <c r="BF205" s="66"/>
      <c r="BG205" s="66"/>
      <c r="BH205" s="66"/>
      <c r="BI205" s="66"/>
      <c r="BJ205" s="66"/>
      <c r="BK205" s="66"/>
      <c r="BL205" s="66"/>
      <c r="BM205" s="66"/>
      <c r="BN205" s="68"/>
      <c r="BO205" s="68"/>
      <c r="BP205" s="68"/>
      <c r="BQ205" s="11"/>
      <c r="BR205" s="505"/>
      <c r="BS205" s="505"/>
      <c r="BT205" s="505"/>
      <c r="BU205" s="11"/>
      <c r="BV205" s="11"/>
      <c r="BW205" s="11"/>
      <c r="BX205" s="11"/>
      <c r="BY205" s="11"/>
      <c r="BZ205" s="11"/>
      <c r="CA205" s="11"/>
      <c r="CB205" s="11"/>
    </row>
    <row r="206" spans="2:80" s="64" customFormat="1" ht="15.75" customHeight="1" x14ac:dyDescent="0.3">
      <c r="B206" s="65"/>
      <c r="C206" s="11"/>
      <c r="D206" s="66"/>
      <c r="E206" s="66"/>
      <c r="F206" s="66"/>
      <c r="G206" s="68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8"/>
      <c r="V206" s="68"/>
      <c r="W206" s="68"/>
      <c r="X206" s="66"/>
      <c r="Y206" s="66"/>
      <c r="Z206" s="66"/>
      <c r="AA206" s="66"/>
      <c r="AB206" s="66"/>
      <c r="AC206" s="66"/>
      <c r="AD206" s="66"/>
      <c r="AE206" s="68"/>
      <c r="AF206" s="68"/>
      <c r="AG206" s="68"/>
      <c r="AH206" s="66"/>
      <c r="AI206" s="66"/>
      <c r="AJ206" s="66"/>
      <c r="AK206" s="66"/>
      <c r="AL206" s="66"/>
      <c r="AM206" s="66"/>
      <c r="AN206" s="66"/>
      <c r="AO206" s="68"/>
      <c r="AP206" s="68"/>
      <c r="AQ206" s="68"/>
      <c r="AR206" s="66"/>
      <c r="AS206" s="66"/>
      <c r="AT206" s="66"/>
      <c r="AU206" s="66"/>
      <c r="AV206" s="66"/>
      <c r="AW206" s="66"/>
      <c r="AX206" s="66"/>
      <c r="AY206" s="68"/>
      <c r="AZ206" s="68"/>
      <c r="BA206" s="68"/>
      <c r="BB206" s="66"/>
      <c r="BC206" s="66"/>
      <c r="BD206" s="66"/>
      <c r="BE206" s="66"/>
      <c r="BF206" s="66"/>
      <c r="BG206" s="66"/>
      <c r="BH206" s="66"/>
      <c r="BI206" s="66"/>
      <c r="BJ206" s="66"/>
      <c r="BK206" s="66"/>
      <c r="BL206" s="66"/>
      <c r="BM206" s="66"/>
      <c r="BN206" s="68"/>
      <c r="BO206" s="68"/>
      <c r="BP206" s="68"/>
      <c r="BQ206" s="11"/>
      <c r="BR206" s="505"/>
      <c r="BS206" s="505"/>
      <c r="BT206" s="505"/>
      <c r="BU206" s="11"/>
      <c r="BV206" s="11"/>
      <c r="BW206" s="11"/>
      <c r="BX206" s="11"/>
      <c r="BY206" s="11"/>
      <c r="BZ206" s="11"/>
      <c r="CA206" s="11"/>
      <c r="CB206" s="11"/>
    </row>
    <row r="207" spans="2:80" s="64" customFormat="1" ht="15.75" customHeight="1" x14ac:dyDescent="0.3">
      <c r="B207" s="65"/>
      <c r="C207" s="11"/>
      <c r="D207" s="66"/>
      <c r="E207" s="66"/>
      <c r="F207" s="66"/>
      <c r="G207" s="68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8"/>
      <c r="V207" s="68"/>
      <c r="W207" s="68"/>
      <c r="X207" s="66"/>
      <c r="Y207" s="66"/>
      <c r="Z207" s="66"/>
      <c r="AA207" s="66"/>
      <c r="AB207" s="66"/>
      <c r="AC207" s="66"/>
      <c r="AD207" s="66"/>
      <c r="AE207" s="68"/>
      <c r="AF207" s="68"/>
      <c r="AG207" s="68"/>
      <c r="AH207" s="66"/>
      <c r="AI207" s="66"/>
      <c r="AJ207" s="66"/>
      <c r="AK207" s="66"/>
      <c r="AL207" s="66"/>
      <c r="AM207" s="66"/>
      <c r="AN207" s="66"/>
      <c r="AO207" s="68"/>
      <c r="AP207" s="68"/>
      <c r="AQ207" s="68"/>
      <c r="AR207" s="66"/>
      <c r="AS207" s="66"/>
      <c r="AT207" s="66"/>
      <c r="AU207" s="66"/>
      <c r="AV207" s="66"/>
      <c r="AW207" s="66"/>
      <c r="AX207" s="66"/>
      <c r="AY207" s="68"/>
      <c r="AZ207" s="68"/>
      <c r="BA207" s="68"/>
      <c r="BB207" s="66"/>
      <c r="BC207" s="66"/>
      <c r="BD207" s="66"/>
      <c r="BE207" s="66"/>
      <c r="BF207" s="66"/>
      <c r="BG207" s="66"/>
      <c r="BH207" s="66"/>
      <c r="BI207" s="66"/>
      <c r="BJ207" s="66"/>
      <c r="BK207" s="66"/>
      <c r="BL207" s="66"/>
      <c r="BM207" s="66"/>
      <c r="BN207" s="68"/>
      <c r="BO207" s="68"/>
      <c r="BP207" s="68"/>
      <c r="BQ207" s="11"/>
      <c r="BR207" s="505"/>
      <c r="BS207" s="505"/>
      <c r="BT207" s="505"/>
      <c r="BU207" s="11"/>
      <c r="BV207" s="11"/>
      <c r="BW207" s="11"/>
      <c r="BX207" s="11"/>
      <c r="BY207" s="11"/>
      <c r="BZ207" s="11"/>
      <c r="CA207" s="11"/>
      <c r="CB207" s="11"/>
    </row>
    <row r="208" spans="2:80" s="64" customFormat="1" ht="15.75" customHeight="1" x14ac:dyDescent="0.3">
      <c r="B208" s="65"/>
      <c r="C208" s="11"/>
      <c r="D208" s="66"/>
      <c r="E208" s="66"/>
      <c r="F208" s="66"/>
      <c r="G208" s="68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8"/>
      <c r="V208" s="68"/>
      <c r="W208" s="68"/>
      <c r="X208" s="66"/>
      <c r="Y208" s="66"/>
      <c r="Z208" s="66"/>
      <c r="AA208" s="66"/>
      <c r="AB208" s="66"/>
      <c r="AC208" s="66"/>
      <c r="AD208" s="66"/>
      <c r="AE208" s="68"/>
      <c r="AF208" s="68"/>
      <c r="AG208" s="68"/>
      <c r="AH208" s="66"/>
      <c r="AI208" s="66"/>
      <c r="AJ208" s="66"/>
      <c r="AK208" s="66"/>
      <c r="AL208" s="66"/>
      <c r="AM208" s="66"/>
      <c r="AN208" s="66"/>
      <c r="AO208" s="68"/>
      <c r="AP208" s="68"/>
      <c r="AQ208" s="68"/>
      <c r="AR208" s="66"/>
      <c r="AS208" s="66"/>
      <c r="AT208" s="66"/>
      <c r="AU208" s="66"/>
      <c r="AV208" s="66"/>
      <c r="AW208" s="66"/>
      <c r="AX208" s="66"/>
      <c r="AY208" s="68"/>
      <c r="AZ208" s="68"/>
      <c r="BA208" s="68"/>
      <c r="BB208" s="66"/>
      <c r="BC208" s="66"/>
      <c r="BD208" s="66"/>
      <c r="BE208" s="66"/>
      <c r="BF208" s="66"/>
      <c r="BG208" s="66"/>
      <c r="BH208" s="66"/>
      <c r="BI208" s="66"/>
      <c r="BJ208" s="66"/>
      <c r="BK208" s="66"/>
      <c r="BL208" s="66"/>
      <c r="BM208" s="66"/>
      <c r="BN208" s="68"/>
      <c r="BO208" s="68"/>
      <c r="BP208" s="68"/>
      <c r="BQ208" s="11"/>
      <c r="BR208" s="505"/>
      <c r="BS208" s="505"/>
      <c r="BT208" s="505"/>
      <c r="BU208" s="11"/>
      <c r="BV208" s="11"/>
      <c r="BW208" s="11"/>
      <c r="BX208" s="11"/>
      <c r="BY208" s="11"/>
      <c r="BZ208" s="11"/>
      <c r="CA208" s="11"/>
      <c r="CB208" s="11"/>
    </row>
    <row r="209" spans="2:80" s="64" customFormat="1" ht="15.75" customHeight="1" x14ac:dyDescent="0.3">
      <c r="B209" s="65"/>
      <c r="C209" s="11"/>
      <c r="D209" s="66"/>
      <c r="E209" s="66"/>
      <c r="F209" s="66"/>
      <c r="G209" s="68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8"/>
      <c r="V209" s="68"/>
      <c r="W209" s="68"/>
      <c r="X209" s="66"/>
      <c r="Y209" s="66"/>
      <c r="Z209" s="66"/>
      <c r="AA209" s="66"/>
      <c r="AB209" s="66"/>
      <c r="AC209" s="66"/>
      <c r="AD209" s="66"/>
      <c r="AE209" s="68"/>
      <c r="AF209" s="68"/>
      <c r="AG209" s="68"/>
      <c r="AH209" s="66"/>
      <c r="AI209" s="66"/>
      <c r="AJ209" s="66"/>
      <c r="AK209" s="66"/>
      <c r="AL209" s="66"/>
      <c r="AM209" s="66"/>
      <c r="AN209" s="66"/>
      <c r="AO209" s="68"/>
      <c r="AP209" s="68"/>
      <c r="AQ209" s="68"/>
      <c r="AR209" s="66"/>
      <c r="AS209" s="66"/>
      <c r="AT209" s="66"/>
      <c r="AU209" s="66"/>
      <c r="AV209" s="66"/>
      <c r="AW209" s="66"/>
      <c r="AX209" s="66"/>
      <c r="AY209" s="68"/>
      <c r="AZ209" s="68"/>
      <c r="BA209" s="68"/>
      <c r="BB209" s="66"/>
      <c r="BC209" s="66"/>
      <c r="BD209" s="66"/>
      <c r="BE209" s="66"/>
      <c r="BF209" s="66"/>
      <c r="BG209" s="66"/>
      <c r="BH209" s="66"/>
      <c r="BI209" s="66"/>
      <c r="BJ209" s="66"/>
      <c r="BK209" s="66"/>
      <c r="BL209" s="66"/>
      <c r="BM209" s="66"/>
      <c r="BN209" s="68"/>
      <c r="BO209" s="68"/>
      <c r="BP209" s="68"/>
      <c r="BQ209" s="11"/>
      <c r="BR209" s="505"/>
      <c r="BS209" s="505"/>
      <c r="BT209" s="505"/>
      <c r="BU209" s="11"/>
      <c r="BV209" s="11"/>
      <c r="BW209" s="11"/>
      <c r="BX209" s="11"/>
      <c r="BY209" s="11"/>
      <c r="BZ209" s="11"/>
      <c r="CA209" s="11"/>
      <c r="CB209" s="11"/>
    </row>
    <row r="210" spans="2:80" s="64" customFormat="1" ht="15.75" customHeight="1" x14ac:dyDescent="0.3">
      <c r="B210" s="65"/>
      <c r="C210" s="11"/>
      <c r="D210" s="66"/>
      <c r="E210" s="66"/>
      <c r="F210" s="66"/>
      <c r="G210" s="68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8"/>
      <c r="V210" s="68"/>
      <c r="W210" s="68"/>
      <c r="X210" s="66"/>
      <c r="Y210" s="66"/>
      <c r="Z210" s="66"/>
      <c r="AA210" s="66"/>
      <c r="AB210" s="66"/>
      <c r="AC210" s="66"/>
      <c r="AD210" s="66"/>
      <c r="AE210" s="68"/>
      <c r="AF210" s="68"/>
      <c r="AG210" s="68"/>
      <c r="AH210" s="66"/>
      <c r="AI210" s="66"/>
      <c r="AJ210" s="66"/>
      <c r="AK210" s="66"/>
      <c r="AL210" s="66"/>
      <c r="AM210" s="66"/>
      <c r="AN210" s="66"/>
      <c r="AO210" s="68"/>
      <c r="AP210" s="68"/>
      <c r="AQ210" s="68"/>
      <c r="AR210" s="66"/>
      <c r="AS210" s="66"/>
      <c r="AT210" s="66"/>
      <c r="AU210" s="66"/>
      <c r="AV210" s="66"/>
      <c r="AW210" s="66"/>
      <c r="AX210" s="66"/>
      <c r="AY210" s="68"/>
      <c r="AZ210" s="68"/>
      <c r="BA210" s="68"/>
      <c r="BB210" s="66"/>
      <c r="BC210" s="66"/>
      <c r="BD210" s="66"/>
      <c r="BE210" s="66"/>
      <c r="BF210" s="66"/>
      <c r="BG210" s="66"/>
      <c r="BH210" s="66"/>
      <c r="BI210" s="66"/>
      <c r="BJ210" s="66"/>
      <c r="BK210" s="66"/>
      <c r="BL210" s="66"/>
      <c r="BM210" s="66"/>
      <c r="BN210" s="68"/>
      <c r="BO210" s="68"/>
      <c r="BP210" s="68"/>
      <c r="BQ210" s="11"/>
      <c r="BR210" s="505"/>
      <c r="BS210" s="505"/>
      <c r="BT210" s="505"/>
      <c r="BU210" s="11"/>
      <c r="BV210" s="11"/>
      <c r="BW210" s="11"/>
      <c r="BX210" s="11"/>
      <c r="BY210" s="11"/>
      <c r="BZ210" s="11"/>
      <c r="CA210" s="11"/>
      <c r="CB210" s="11"/>
    </row>
    <row r="211" spans="2:80" s="64" customFormat="1" ht="15.75" customHeight="1" x14ac:dyDescent="0.3">
      <c r="B211" s="65"/>
      <c r="C211" s="11"/>
      <c r="D211" s="66"/>
      <c r="E211" s="66"/>
      <c r="F211" s="66"/>
      <c r="G211" s="68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8"/>
      <c r="V211" s="68"/>
      <c r="W211" s="68"/>
      <c r="X211" s="66"/>
      <c r="Y211" s="66"/>
      <c r="Z211" s="66"/>
      <c r="AA211" s="66"/>
      <c r="AB211" s="66"/>
      <c r="AC211" s="66"/>
      <c r="AD211" s="66"/>
      <c r="AE211" s="68"/>
      <c r="AF211" s="68"/>
      <c r="AG211" s="68"/>
      <c r="AH211" s="66"/>
      <c r="AI211" s="66"/>
      <c r="AJ211" s="66"/>
      <c r="AK211" s="66"/>
      <c r="AL211" s="66"/>
      <c r="AM211" s="66"/>
      <c r="AN211" s="66"/>
      <c r="AO211" s="68"/>
      <c r="AP211" s="68"/>
      <c r="AQ211" s="68"/>
      <c r="AR211" s="66"/>
      <c r="AS211" s="66"/>
      <c r="AT211" s="66"/>
      <c r="AU211" s="66"/>
      <c r="AV211" s="66"/>
      <c r="AW211" s="66"/>
      <c r="AX211" s="66"/>
      <c r="AY211" s="68"/>
      <c r="AZ211" s="68"/>
      <c r="BA211" s="68"/>
      <c r="BB211" s="66"/>
      <c r="BC211" s="66"/>
      <c r="BD211" s="66"/>
      <c r="BE211" s="66"/>
      <c r="BF211" s="66"/>
      <c r="BG211" s="66"/>
      <c r="BH211" s="66"/>
      <c r="BI211" s="66"/>
      <c r="BJ211" s="66"/>
      <c r="BK211" s="66"/>
      <c r="BL211" s="66"/>
      <c r="BM211" s="66"/>
      <c r="BN211" s="68"/>
      <c r="BO211" s="68"/>
      <c r="BP211" s="68"/>
      <c r="BQ211" s="11"/>
      <c r="BR211" s="505"/>
      <c r="BS211" s="505"/>
      <c r="BT211" s="505"/>
      <c r="BU211" s="11"/>
      <c r="BV211" s="11"/>
      <c r="BW211" s="11"/>
      <c r="BX211" s="11"/>
      <c r="BY211" s="11"/>
      <c r="BZ211" s="11"/>
      <c r="CA211" s="11"/>
      <c r="CB211" s="11"/>
    </row>
    <row r="212" spans="2:80" s="64" customFormat="1" ht="15.75" customHeight="1" x14ac:dyDescent="0.3">
      <c r="B212" s="65"/>
      <c r="C212" s="11"/>
      <c r="D212" s="66"/>
      <c r="E212" s="66"/>
      <c r="F212" s="66"/>
      <c r="G212" s="68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8"/>
      <c r="V212" s="68"/>
      <c r="W212" s="68"/>
      <c r="X212" s="66"/>
      <c r="Y212" s="66"/>
      <c r="Z212" s="66"/>
      <c r="AA212" s="66"/>
      <c r="AB212" s="66"/>
      <c r="AC212" s="66"/>
      <c r="AD212" s="66"/>
      <c r="AE212" s="68"/>
      <c r="AF212" s="68"/>
      <c r="AG212" s="68"/>
      <c r="AH212" s="66"/>
      <c r="AI212" s="66"/>
      <c r="AJ212" s="66"/>
      <c r="AK212" s="66"/>
      <c r="AL212" s="66"/>
      <c r="AM212" s="66"/>
      <c r="AN212" s="66"/>
      <c r="AO212" s="68"/>
      <c r="AP212" s="68"/>
      <c r="AQ212" s="68"/>
      <c r="AR212" s="66"/>
      <c r="AS212" s="66"/>
      <c r="AT212" s="66"/>
      <c r="AU212" s="66"/>
      <c r="AV212" s="66"/>
      <c r="AW212" s="66"/>
      <c r="AX212" s="66"/>
      <c r="AY212" s="68"/>
      <c r="AZ212" s="68"/>
      <c r="BA212" s="68"/>
      <c r="BB212" s="66"/>
      <c r="BC212" s="66"/>
      <c r="BD212" s="66"/>
      <c r="BE212" s="66"/>
      <c r="BF212" s="66"/>
      <c r="BG212" s="66"/>
      <c r="BH212" s="66"/>
      <c r="BI212" s="66"/>
      <c r="BJ212" s="66"/>
      <c r="BK212" s="66"/>
      <c r="BL212" s="66"/>
      <c r="BM212" s="66"/>
      <c r="BN212" s="68"/>
      <c r="BO212" s="68"/>
      <c r="BP212" s="68"/>
      <c r="BQ212" s="11"/>
      <c r="BR212" s="505"/>
      <c r="BS212" s="505"/>
      <c r="BT212" s="505"/>
      <c r="BU212" s="11"/>
      <c r="BV212" s="11"/>
      <c r="BW212" s="11"/>
      <c r="BX212" s="11"/>
      <c r="BY212" s="11"/>
      <c r="BZ212" s="11"/>
      <c r="CA212" s="11"/>
      <c r="CB212" s="11"/>
    </row>
    <row r="213" spans="2:80" s="64" customFormat="1" ht="15.75" customHeight="1" x14ac:dyDescent="0.3">
      <c r="B213" s="65"/>
      <c r="C213" s="11"/>
      <c r="D213" s="66"/>
      <c r="E213" s="66"/>
      <c r="F213" s="66"/>
      <c r="G213" s="68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8"/>
      <c r="V213" s="68"/>
      <c r="W213" s="68"/>
      <c r="X213" s="66"/>
      <c r="Y213" s="66"/>
      <c r="Z213" s="66"/>
      <c r="AA213" s="66"/>
      <c r="AB213" s="66"/>
      <c r="AC213" s="66"/>
      <c r="AD213" s="66"/>
      <c r="AE213" s="68"/>
      <c r="AF213" s="68"/>
      <c r="AG213" s="68"/>
      <c r="AH213" s="66"/>
      <c r="AI213" s="66"/>
      <c r="AJ213" s="66"/>
      <c r="AK213" s="66"/>
      <c r="AL213" s="66"/>
      <c r="AM213" s="66"/>
      <c r="AN213" s="66"/>
      <c r="AO213" s="68"/>
      <c r="AP213" s="68"/>
      <c r="AQ213" s="68"/>
      <c r="AR213" s="66"/>
      <c r="AS213" s="66"/>
      <c r="AT213" s="66"/>
      <c r="AU213" s="66"/>
      <c r="AV213" s="66"/>
      <c r="AW213" s="66"/>
      <c r="AX213" s="66"/>
      <c r="AY213" s="68"/>
      <c r="AZ213" s="68"/>
      <c r="BA213" s="68"/>
      <c r="BB213" s="66"/>
      <c r="BC213" s="66"/>
      <c r="BD213" s="66"/>
      <c r="BE213" s="66"/>
      <c r="BF213" s="66"/>
      <c r="BG213" s="66"/>
      <c r="BH213" s="66"/>
      <c r="BI213" s="66"/>
      <c r="BJ213" s="66"/>
      <c r="BK213" s="66"/>
      <c r="BL213" s="66"/>
      <c r="BM213" s="66"/>
      <c r="BN213" s="68"/>
      <c r="BO213" s="68"/>
      <c r="BP213" s="68"/>
      <c r="BQ213" s="11"/>
      <c r="BR213" s="505"/>
      <c r="BS213" s="505"/>
      <c r="BT213" s="505"/>
      <c r="BU213" s="11"/>
      <c r="BV213" s="11"/>
      <c r="BW213" s="11"/>
      <c r="BX213" s="11"/>
      <c r="BY213" s="11"/>
      <c r="BZ213" s="11"/>
      <c r="CA213" s="11"/>
      <c r="CB213" s="11"/>
    </row>
    <row r="214" spans="2:80" s="64" customFormat="1" ht="15.75" customHeight="1" x14ac:dyDescent="0.3">
      <c r="B214" s="65"/>
      <c r="C214" s="11"/>
      <c r="D214" s="66"/>
      <c r="E214" s="66"/>
      <c r="F214" s="66"/>
      <c r="G214" s="68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8"/>
      <c r="V214" s="68"/>
      <c r="W214" s="68"/>
      <c r="X214" s="66"/>
      <c r="Y214" s="66"/>
      <c r="Z214" s="66"/>
      <c r="AA214" s="66"/>
      <c r="AB214" s="66"/>
      <c r="AC214" s="66"/>
      <c r="AD214" s="66"/>
      <c r="AE214" s="68"/>
      <c r="AF214" s="68"/>
      <c r="AG214" s="68"/>
      <c r="AH214" s="66"/>
      <c r="AI214" s="66"/>
      <c r="AJ214" s="66"/>
      <c r="AK214" s="66"/>
      <c r="AL214" s="66"/>
      <c r="AM214" s="66"/>
      <c r="AN214" s="66"/>
      <c r="AO214" s="68"/>
      <c r="AP214" s="68"/>
      <c r="AQ214" s="68"/>
      <c r="AR214" s="66"/>
      <c r="AS214" s="66"/>
      <c r="AT214" s="66"/>
      <c r="AU214" s="66"/>
      <c r="AV214" s="66"/>
      <c r="AW214" s="66"/>
      <c r="AX214" s="66"/>
      <c r="AY214" s="68"/>
      <c r="AZ214" s="68"/>
      <c r="BA214" s="68"/>
      <c r="BB214" s="66"/>
      <c r="BC214" s="66"/>
      <c r="BD214" s="66"/>
      <c r="BE214" s="66"/>
      <c r="BF214" s="66"/>
      <c r="BG214" s="66"/>
      <c r="BH214" s="66"/>
      <c r="BI214" s="66"/>
      <c r="BJ214" s="66"/>
      <c r="BK214" s="66"/>
      <c r="BL214" s="66"/>
      <c r="BM214" s="66"/>
      <c r="BN214" s="68"/>
      <c r="BO214" s="68"/>
      <c r="BP214" s="68"/>
      <c r="BQ214" s="11"/>
      <c r="BR214" s="505"/>
      <c r="BS214" s="505"/>
      <c r="BT214" s="505"/>
      <c r="BU214" s="11"/>
      <c r="BV214" s="11"/>
      <c r="BW214" s="11"/>
      <c r="BX214" s="11"/>
      <c r="BY214" s="11"/>
      <c r="BZ214" s="11"/>
      <c r="CA214" s="11"/>
      <c r="CB214" s="11"/>
    </row>
    <row r="215" spans="2:80" s="64" customFormat="1" ht="15.75" customHeight="1" x14ac:dyDescent="0.3">
      <c r="B215" s="65"/>
      <c r="C215" s="11"/>
      <c r="D215" s="66"/>
      <c r="E215" s="66"/>
      <c r="F215" s="66"/>
      <c r="G215" s="68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8"/>
      <c r="V215" s="68"/>
      <c r="W215" s="68"/>
      <c r="X215" s="66"/>
      <c r="Y215" s="66"/>
      <c r="Z215" s="66"/>
      <c r="AA215" s="66"/>
      <c r="AB215" s="66"/>
      <c r="AC215" s="66"/>
      <c r="AD215" s="66"/>
      <c r="AE215" s="68"/>
      <c r="AF215" s="68"/>
      <c r="AG215" s="68"/>
      <c r="AH215" s="66"/>
      <c r="AI215" s="66"/>
      <c r="AJ215" s="66"/>
      <c r="AK215" s="66"/>
      <c r="AL215" s="66"/>
      <c r="AM215" s="66"/>
      <c r="AN215" s="66"/>
      <c r="AO215" s="68"/>
      <c r="AP215" s="68"/>
      <c r="AQ215" s="68"/>
      <c r="AR215" s="66"/>
      <c r="AS215" s="66"/>
      <c r="AT215" s="66"/>
      <c r="AU215" s="66"/>
      <c r="AV215" s="66"/>
      <c r="AW215" s="66"/>
      <c r="AX215" s="66"/>
      <c r="AY215" s="68"/>
      <c r="AZ215" s="68"/>
      <c r="BA215" s="68"/>
      <c r="BB215" s="66"/>
      <c r="BC215" s="66"/>
      <c r="BD215" s="66"/>
      <c r="BE215" s="66"/>
      <c r="BF215" s="66"/>
      <c r="BG215" s="66"/>
      <c r="BH215" s="66"/>
      <c r="BI215" s="66"/>
      <c r="BJ215" s="66"/>
      <c r="BK215" s="66"/>
      <c r="BL215" s="66"/>
      <c r="BM215" s="66"/>
      <c r="BN215" s="68"/>
      <c r="BO215" s="68"/>
      <c r="BP215" s="68"/>
      <c r="BQ215" s="11"/>
      <c r="BR215" s="505"/>
      <c r="BS215" s="505"/>
      <c r="BT215" s="505"/>
      <c r="BU215" s="11"/>
      <c r="BV215" s="11"/>
      <c r="BW215" s="11"/>
      <c r="BX215" s="11"/>
      <c r="BY215" s="11"/>
      <c r="BZ215" s="11"/>
      <c r="CA215" s="11"/>
      <c r="CB215" s="11"/>
    </row>
    <row r="216" spans="2:80" s="64" customFormat="1" ht="15.75" customHeight="1" x14ac:dyDescent="0.3">
      <c r="B216" s="65"/>
      <c r="C216" s="11"/>
      <c r="D216" s="66"/>
      <c r="E216" s="66"/>
      <c r="F216" s="66"/>
      <c r="G216" s="68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8"/>
      <c r="V216" s="68"/>
      <c r="W216" s="68"/>
      <c r="X216" s="66"/>
      <c r="Y216" s="66"/>
      <c r="Z216" s="66"/>
      <c r="AA216" s="66"/>
      <c r="AB216" s="66"/>
      <c r="AC216" s="66"/>
      <c r="AD216" s="66"/>
      <c r="AE216" s="68"/>
      <c r="AF216" s="68"/>
      <c r="AG216" s="68"/>
      <c r="AH216" s="66"/>
      <c r="AI216" s="66"/>
      <c r="AJ216" s="66"/>
      <c r="AK216" s="66"/>
      <c r="AL216" s="66"/>
      <c r="AM216" s="66"/>
      <c r="AN216" s="66"/>
      <c r="AO216" s="68"/>
      <c r="AP216" s="68"/>
      <c r="AQ216" s="68"/>
      <c r="AR216" s="66"/>
      <c r="AS216" s="66"/>
      <c r="AT216" s="66"/>
      <c r="AU216" s="66"/>
      <c r="AV216" s="66"/>
      <c r="AW216" s="66"/>
      <c r="AX216" s="66"/>
      <c r="AY216" s="68"/>
      <c r="AZ216" s="68"/>
      <c r="BA216" s="68"/>
      <c r="BB216" s="66"/>
      <c r="BC216" s="66"/>
      <c r="BD216" s="66"/>
      <c r="BE216" s="66"/>
      <c r="BF216" s="66"/>
      <c r="BG216" s="66"/>
      <c r="BH216" s="66"/>
      <c r="BI216" s="66"/>
      <c r="BJ216" s="66"/>
      <c r="BK216" s="66"/>
      <c r="BL216" s="66"/>
      <c r="BM216" s="66"/>
      <c r="BN216" s="68"/>
      <c r="BO216" s="68"/>
      <c r="BP216" s="68"/>
      <c r="BQ216" s="11"/>
      <c r="BR216" s="505"/>
      <c r="BS216" s="505"/>
      <c r="BT216" s="505"/>
      <c r="BU216" s="11"/>
      <c r="BV216" s="11"/>
      <c r="BW216" s="11"/>
      <c r="BX216" s="11"/>
      <c r="BY216" s="11"/>
      <c r="BZ216" s="11"/>
      <c r="CA216" s="11"/>
      <c r="CB216" s="11"/>
    </row>
    <row r="217" spans="2:80" s="64" customFormat="1" ht="15.75" customHeight="1" x14ac:dyDescent="0.3">
      <c r="B217" s="65"/>
      <c r="C217" s="11"/>
      <c r="D217" s="66"/>
      <c r="E217" s="66"/>
      <c r="F217" s="66"/>
      <c r="G217" s="68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8"/>
      <c r="V217" s="68"/>
      <c r="W217" s="68"/>
      <c r="X217" s="66"/>
      <c r="Y217" s="66"/>
      <c r="Z217" s="66"/>
      <c r="AA217" s="66"/>
      <c r="AB217" s="66"/>
      <c r="AC217" s="66"/>
      <c r="AD217" s="66"/>
      <c r="AE217" s="68"/>
      <c r="AF217" s="68"/>
      <c r="AG217" s="68"/>
      <c r="AH217" s="66"/>
      <c r="AI217" s="66"/>
      <c r="AJ217" s="66"/>
      <c r="AK217" s="66"/>
      <c r="AL217" s="66"/>
      <c r="AM217" s="66"/>
      <c r="AN217" s="66"/>
      <c r="AO217" s="68"/>
      <c r="AP217" s="68"/>
      <c r="AQ217" s="68"/>
      <c r="AR217" s="66"/>
      <c r="AS217" s="66"/>
      <c r="AT217" s="66"/>
      <c r="AU217" s="66"/>
      <c r="AV217" s="66"/>
      <c r="AW217" s="66"/>
      <c r="AX217" s="66"/>
      <c r="AY217" s="68"/>
      <c r="AZ217" s="68"/>
      <c r="BA217" s="68"/>
      <c r="BB217" s="66"/>
      <c r="BC217" s="66"/>
      <c r="BD217" s="66"/>
      <c r="BE217" s="66"/>
      <c r="BF217" s="66"/>
      <c r="BG217" s="66"/>
      <c r="BH217" s="66"/>
      <c r="BI217" s="66"/>
      <c r="BJ217" s="66"/>
      <c r="BK217" s="66"/>
      <c r="BL217" s="66"/>
      <c r="BM217" s="66"/>
      <c r="BN217" s="68"/>
      <c r="BO217" s="68"/>
      <c r="BP217" s="68"/>
      <c r="BQ217" s="11"/>
      <c r="BR217" s="505"/>
      <c r="BS217" s="505"/>
      <c r="BT217" s="505"/>
      <c r="BU217" s="11"/>
      <c r="BV217" s="11"/>
      <c r="BW217" s="11"/>
      <c r="BX217" s="11"/>
      <c r="BY217" s="11"/>
      <c r="BZ217" s="11"/>
      <c r="CA217" s="11"/>
      <c r="CB217" s="11"/>
    </row>
    <row r="218" spans="2:80" s="64" customFormat="1" ht="15.75" customHeight="1" x14ac:dyDescent="0.3">
      <c r="B218" s="65"/>
      <c r="C218" s="11"/>
      <c r="D218" s="66"/>
      <c r="E218" s="66"/>
      <c r="F218" s="66"/>
      <c r="G218" s="68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8"/>
      <c r="V218" s="68"/>
      <c r="W218" s="68"/>
      <c r="X218" s="66"/>
      <c r="Y218" s="66"/>
      <c r="Z218" s="66"/>
      <c r="AA218" s="66"/>
      <c r="AB218" s="66"/>
      <c r="AC218" s="66"/>
      <c r="AD218" s="66"/>
      <c r="AE218" s="68"/>
      <c r="AF218" s="68"/>
      <c r="AG218" s="68"/>
      <c r="AH218" s="66"/>
      <c r="AI218" s="66"/>
      <c r="AJ218" s="66"/>
      <c r="AK218" s="66"/>
      <c r="AL218" s="66"/>
      <c r="AM218" s="66"/>
      <c r="AN218" s="66"/>
      <c r="AO218" s="68"/>
      <c r="AP218" s="68"/>
      <c r="AQ218" s="68"/>
      <c r="AR218" s="66"/>
      <c r="AS218" s="66"/>
      <c r="AT218" s="66"/>
      <c r="AU218" s="66"/>
      <c r="AV218" s="66"/>
      <c r="AW218" s="66"/>
      <c r="AX218" s="66"/>
      <c r="AY218" s="68"/>
      <c r="AZ218" s="68"/>
      <c r="BA218" s="68"/>
      <c r="BB218" s="66"/>
      <c r="BC218" s="66"/>
      <c r="BD218" s="66"/>
      <c r="BE218" s="66"/>
      <c r="BF218" s="66"/>
      <c r="BG218" s="66"/>
      <c r="BH218" s="66"/>
      <c r="BI218" s="66"/>
      <c r="BJ218" s="66"/>
      <c r="BK218" s="66"/>
      <c r="BL218" s="66"/>
      <c r="BM218" s="66"/>
      <c r="BN218" s="68"/>
      <c r="BO218" s="68"/>
      <c r="BP218" s="68"/>
      <c r="BQ218" s="11"/>
      <c r="BR218" s="505"/>
      <c r="BS218" s="505"/>
      <c r="BT218" s="505"/>
      <c r="BU218" s="11"/>
      <c r="BV218" s="11"/>
      <c r="BW218" s="11"/>
      <c r="BX218" s="11"/>
      <c r="BY218" s="11"/>
      <c r="BZ218" s="11"/>
      <c r="CA218" s="11"/>
      <c r="CB218" s="11"/>
    </row>
    <row r="219" spans="2:80" s="64" customFormat="1" ht="15.75" customHeight="1" x14ac:dyDescent="0.3">
      <c r="B219" s="65"/>
      <c r="C219" s="11"/>
      <c r="D219" s="66"/>
      <c r="E219" s="66"/>
      <c r="F219" s="66"/>
      <c r="G219" s="68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8"/>
      <c r="V219" s="68"/>
      <c r="W219" s="68"/>
      <c r="X219" s="66"/>
      <c r="Y219" s="66"/>
      <c r="Z219" s="66"/>
      <c r="AA219" s="66"/>
      <c r="AB219" s="66"/>
      <c r="AC219" s="66"/>
      <c r="AD219" s="66"/>
      <c r="AE219" s="68"/>
      <c r="AF219" s="68"/>
      <c r="AG219" s="68"/>
      <c r="AH219" s="66"/>
      <c r="AI219" s="66"/>
      <c r="AJ219" s="66"/>
      <c r="AK219" s="66"/>
      <c r="AL219" s="66"/>
      <c r="AM219" s="66"/>
      <c r="AN219" s="66"/>
      <c r="AO219" s="68"/>
      <c r="AP219" s="68"/>
      <c r="AQ219" s="68"/>
      <c r="AR219" s="66"/>
      <c r="AS219" s="66"/>
      <c r="AT219" s="66"/>
      <c r="AU219" s="66"/>
      <c r="AV219" s="66"/>
      <c r="AW219" s="66"/>
      <c r="AX219" s="66"/>
      <c r="AY219" s="68"/>
      <c r="AZ219" s="68"/>
      <c r="BA219" s="68"/>
      <c r="BB219" s="66"/>
      <c r="BC219" s="66"/>
      <c r="BD219" s="66"/>
      <c r="BE219" s="66"/>
      <c r="BF219" s="66"/>
      <c r="BG219" s="66"/>
      <c r="BH219" s="66"/>
      <c r="BI219" s="66"/>
      <c r="BJ219" s="66"/>
      <c r="BK219" s="66"/>
      <c r="BL219" s="66"/>
      <c r="BM219" s="66"/>
      <c r="BN219" s="68"/>
      <c r="BO219" s="68"/>
      <c r="BP219" s="68"/>
      <c r="BQ219" s="11"/>
      <c r="BR219" s="505"/>
      <c r="BS219" s="505"/>
      <c r="BT219" s="505"/>
      <c r="BU219" s="11"/>
      <c r="BV219" s="11"/>
      <c r="BW219" s="11"/>
      <c r="BX219" s="11"/>
      <c r="BY219" s="11"/>
      <c r="BZ219" s="11"/>
      <c r="CA219" s="11"/>
      <c r="CB219" s="11"/>
    </row>
    <row r="220" spans="2:80" s="64" customFormat="1" ht="15.75" customHeight="1" x14ac:dyDescent="0.3">
      <c r="B220" s="65"/>
      <c r="C220" s="11"/>
      <c r="D220" s="66"/>
      <c r="E220" s="66"/>
      <c r="F220" s="66"/>
      <c r="G220" s="68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8"/>
      <c r="V220" s="68"/>
      <c r="W220" s="68"/>
      <c r="X220" s="66"/>
      <c r="Y220" s="66"/>
      <c r="Z220" s="66"/>
      <c r="AA220" s="66"/>
      <c r="AB220" s="66"/>
      <c r="AC220" s="66"/>
      <c r="AD220" s="66"/>
      <c r="AE220" s="68"/>
      <c r="AF220" s="68"/>
      <c r="AG220" s="68"/>
      <c r="AH220" s="66"/>
      <c r="AI220" s="66"/>
      <c r="AJ220" s="66"/>
      <c r="AK220" s="66"/>
      <c r="AL220" s="66"/>
      <c r="AM220" s="66"/>
      <c r="AN220" s="66"/>
      <c r="AO220" s="68"/>
      <c r="AP220" s="68"/>
      <c r="AQ220" s="68"/>
      <c r="AR220" s="66"/>
      <c r="AS220" s="66"/>
      <c r="AT220" s="66"/>
      <c r="AU220" s="66"/>
      <c r="AV220" s="66"/>
      <c r="AW220" s="66"/>
      <c r="AX220" s="66"/>
      <c r="AY220" s="68"/>
      <c r="AZ220" s="68"/>
      <c r="BA220" s="68"/>
      <c r="BB220" s="66"/>
      <c r="BC220" s="66"/>
      <c r="BD220" s="66"/>
      <c r="BE220" s="66"/>
      <c r="BF220" s="66"/>
      <c r="BG220" s="66"/>
      <c r="BH220" s="66"/>
      <c r="BI220" s="66"/>
      <c r="BJ220" s="66"/>
      <c r="BK220" s="66"/>
      <c r="BL220" s="66"/>
      <c r="BM220" s="66"/>
      <c r="BN220" s="68"/>
      <c r="BO220" s="68"/>
      <c r="BP220" s="68"/>
      <c r="BQ220" s="11"/>
      <c r="BR220" s="505"/>
      <c r="BS220" s="505"/>
      <c r="BT220" s="505"/>
      <c r="BU220" s="11"/>
      <c r="BV220" s="11"/>
      <c r="BW220" s="11"/>
      <c r="BX220" s="11"/>
      <c r="BY220" s="11"/>
      <c r="BZ220" s="11"/>
      <c r="CA220" s="11"/>
      <c r="CB220" s="11"/>
    </row>
    <row r="221" spans="2:80" ht="15.75" customHeight="1" x14ac:dyDescent="0.3"/>
    <row r="222" spans="2:80" ht="15.75" customHeight="1" x14ac:dyDescent="0.3"/>
    <row r="223" spans="2:80" ht="15.75" customHeight="1" x14ac:dyDescent="0.3"/>
    <row r="224" spans="2:80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</sheetData>
  <autoFilter ref="L6:M86"/>
  <mergeCells count="46">
    <mergeCell ref="B64:B74"/>
    <mergeCell ref="B76:B86"/>
    <mergeCell ref="AI1:AQ2"/>
    <mergeCell ref="Z1:AA2"/>
    <mergeCell ref="AF4:AF5"/>
    <mergeCell ref="AG4:AG5"/>
    <mergeCell ref="AP4:AP5"/>
    <mergeCell ref="G4:G5"/>
    <mergeCell ref="W4:W5"/>
    <mergeCell ref="AE4:AE5"/>
    <mergeCell ref="AO4:AO5"/>
    <mergeCell ref="C1:L2"/>
    <mergeCell ref="M4:M5"/>
    <mergeCell ref="U4:U5"/>
    <mergeCell ref="V4:V5"/>
    <mergeCell ref="BB1:BQ2"/>
    <mergeCell ref="AQ4:AQ5"/>
    <mergeCell ref="AY4:AY5"/>
    <mergeCell ref="AZ4:AZ5"/>
    <mergeCell ref="BA4:BA5"/>
    <mergeCell ref="BO4:BO5"/>
    <mergeCell ref="BN4:BN5"/>
    <mergeCell ref="BK4:BK5"/>
    <mergeCell ref="BI4:BI5"/>
    <mergeCell ref="BJ4:BJ5"/>
    <mergeCell ref="BQ40:BQ43"/>
    <mergeCell ref="BQ36:BQ39"/>
    <mergeCell ref="BQ19:BQ22"/>
    <mergeCell ref="BQ11:BQ12"/>
    <mergeCell ref="BQ13:BQ14"/>
    <mergeCell ref="A4:A5"/>
    <mergeCell ref="F62:L62"/>
    <mergeCell ref="BQ7:BQ10"/>
    <mergeCell ref="BQ15:BQ18"/>
    <mergeCell ref="BQ23:BQ27"/>
    <mergeCell ref="BQ28:BQ31"/>
    <mergeCell ref="BQ44:BQ54"/>
    <mergeCell ref="B4:B5"/>
    <mergeCell ref="C4:C5"/>
    <mergeCell ref="D4:D5"/>
    <mergeCell ref="E4:E5"/>
    <mergeCell ref="F4:F5"/>
    <mergeCell ref="BP4:BP5"/>
    <mergeCell ref="H4:H5"/>
    <mergeCell ref="K4:K5"/>
    <mergeCell ref="BQ32:BQ35"/>
  </mergeCells>
  <conditionalFormatting sqref="U6:X6 U4:W4 X4:X5 Y4:BP6 BQ7 N4:T6 BH4:BK8 BP6:BP8 BA6:BA8 AQ6:AQ8 AG6:AG8 BQ11 BQ19 BQ15 BQ23 BQ28 BQ44 AC62:AD62 R62:T62 AG62:AG74 AQ62:AQ74 BA62:BA74 BP62:BP74 BK62:BK74 AM62:AN62 AW62:AX62 BG62:BP62 W62:W74 BQ32 BQ40 BQ36 N76:BP86 BK54:BK55 BP54:BP55 BA54:BA55 AQ54:AQ55 A7:BP11 A12:W12 Y12:BP12 A51:BP54 N64:BP74 A13:BP48">
    <cfRule type="expression" dxfId="2304" priority="417" stopIfTrue="1">
      <formula>A$4="sáb"</formula>
    </cfRule>
    <cfRule type="expression" dxfId="2303" priority="418" stopIfTrue="1">
      <formula>A$4="dom"</formula>
    </cfRule>
    <cfRule type="expression" dxfId="2302" priority="419" stopIfTrue="1">
      <formula>($E4=1)</formula>
    </cfRule>
  </conditionalFormatting>
  <conditionalFormatting sqref="F62:M63 AQ55 BA55 BP55 BK55 BQ44 BQ23 BQ28 BQ19 BQ15 F75:BP75 N63:BP63 K6:M6 BQ6:BQ7 BQ11 B75:B86 B64 B83:E85 C62:E86 BQ62:BQ86">
    <cfRule type="cellIs" dxfId="2301" priority="416" stopIfTrue="1" operator="lessThan">
      <formula>0</formula>
    </cfRule>
  </conditionalFormatting>
  <conditionalFormatting sqref="F82:M85 F76:G81 K76:M81 B25:D26 F64:M73 A26:J26 L25:L26 A54:M54 A47:M48 A7:M24 A51:M51 A27:M44">
    <cfRule type="cellIs" dxfId="2300" priority="413" stopIfTrue="1" operator="lessThan">
      <formula>0</formula>
    </cfRule>
    <cfRule type="expression" priority="414" stopIfTrue="1">
      <formula>($E7=0)</formula>
    </cfRule>
    <cfRule type="expression" dxfId="2299" priority="415" stopIfTrue="1">
      <formula>($E7=1)</formula>
    </cfRule>
  </conditionalFormatting>
  <conditionalFormatting sqref="F74:M74 F86:M86">
    <cfRule type="cellIs" dxfId="2298" priority="410" stopIfTrue="1" operator="lessThan">
      <formula>0</formula>
    </cfRule>
    <cfRule type="expression" priority="411" stopIfTrue="1">
      <formula>($E74=0)</formula>
    </cfRule>
    <cfRule type="expression" dxfId="2297" priority="412" stopIfTrue="1">
      <formula>($E74=2)</formula>
    </cfRule>
  </conditionalFormatting>
  <conditionalFormatting sqref="U6 AE6 AO6 AY6 BN6 BI6">
    <cfRule type="cellIs" dxfId="2296" priority="409" stopIfTrue="1" operator="lessThan">
      <formula>0</formula>
    </cfRule>
  </conditionalFormatting>
  <conditionalFormatting sqref="U4:W4 X4:BP5 AC62:AD62 R62:T62 AM62:AN62 AW62:AX62 BG62:BP62">
    <cfRule type="expression" dxfId="2295" priority="407">
      <formula>R$4="sáb"</formula>
    </cfRule>
    <cfRule type="expression" dxfId="2294" priority="408">
      <formula>($E4=1)</formula>
    </cfRule>
  </conditionalFormatting>
  <conditionalFormatting sqref="D30 D34 D42 D38 F54:J54 F47:J48 F7:J24 F51:J51 F26:J44">
    <cfRule type="cellIs" dxfId="2293" priority="405" operator="equal">
      <formula>"BRASIL"</formula>
    </cfRule>
  </conditionalFormatting>
  <conditionalFormatting sqref="N6:BP6">
    <cfRule type="expression" dxfId="2292" priority="402" stopIfTrue="1">
      <formula>N$4="sáb"</formula>
    </cfRule>
    <cfRule type="expression" dxfId="2291" priority="403" stopIfTrue="1">
      <formula>N$4="dom"</formula>
    </cfRule>
    <cfRule type="expression" dxfId="2290" priority="404" stopIfTrue="1">
      <formula>($E6=1)</formula>
    </cfRule>
  </conditionalFormatting>
  <conditionalFormatting sqref="N6:BP6">
    <cfRule type="expression" dxfId="2289" priority="399" stopIfTrue="1">
      <formula>N$4="sáb"</formula>
    </cfRule>
    <cfRule type="expression" dxfId="2288" priority="400" stopIfTrue="1">
      <formula>N$4="dom"</formula>
    </cfRule>
    <cfRule type="expression" dxfId="2287" priority="401" stopIfTrue="1">
      <formula>($E6=1)</formula>
    </cfRule>
  </conditionalFormatting>
  <conditionalFormatting sqref="N6:BP6">
    <cfRule type="expression" dxfId="2286" priority="396" stopIfTrue="1">
      <formula>N$4="sáb"</formula>
    </cfRule>
    <cfRule type="expression" dxfId="2285" priority="397" stopIfTrue="1">
      <formula>N$4="dom"</formula>
    </cfRule>
    <cfRule type="expression" dxfId="2284" priority="398" stopIfTrue="1">
      <formula>($E6=1)</formula>
    </cfRule>
  </conditionalFormatting>
  <conditionalFormatting sqref="N6:BP6">
    <cfRule type="expression" dxfId="2283" priority="393" stopIfTrue="1">
      <formula>N$4="sáb"</formula>
    </cfRule>
    <cfRule type="expression" dxfId="2282" priority="394" stopIfTrue="1">
      <formula>N$4="dom"</formula>
    </cfRule>
    <cfRule type="expression" dxfId="2281" priority="395" stopIfTrue="1">
      <formula>($E6=1)</formula>
    </cfRule>
  </conditionalFormatting>
  <conditionalFormatting sqref="N4:T6">
    <cfRule type="expression" dxfId="2280" priority="390" stopIfTrue="1">
      <formula>N$4="sáb"</formula>
    </cfRule>
    <cfRule type="expression" dxfId="2279" priority="391" stopIfTrue="1">
      <formula>N$4="dom"</formula>
    </cfRule>
    <cfRule type="expression" dxfId="2278" priority="392" stopIfTrue="1">
      <formula>($E4=1)</formula>
    </cfRule>
  </conditionalFormatting>
  <conditionalFormatting sqref="N6:BP6">
    <cfRule type="expression" dxfId="2277" priority="388">
      <formula>N$4="sáb"</formula>
    </cfRule>
    <cfRule type="expression" dxfId="2276" priority="389">
      <formula>($E6=1)</formula>
    </cfRule>
  </conditionalFormatting>
  <conditionalFormatting sqref="N6:BP6">
    <cfRule type="expression" dxfId="2275" priority="385" stopIfTrue="1">
      <formula>N$4="sáb"</formula>
    </cfRule>
    <cfRule type="expression" dxfId="2274" priority="386" stopIfTrue="1">
      <formula>N$4="dom"</formula>
    </cfRule>
    <cfRule type="expression" dxfId="2273" priority="387" stopIfTrue="1">
      <formula>($E6=1)</formula>
    </cfRule>
  </conditionalFormatting>
  <conditionalFormatting sqref="N6:BP6">
    <cfRule type="expression" dxfId="2272" priority="382" stopIfTrue="1">
      <formula>N$4="sáb"</formula>
    </cfRule>
    <cfRule type="expression" dxfId="2271" priority="383" stopIfTrue="1">
      <formula>N$4="dom"</formula>
    </cfRule>
    <cfRule type="expression" dxfId="2270" priority="384" stopIfTrue="1">
      <formula>($E6=1)</formula>
    </cfRule>
  </conditionalFormatting>
  <conditionalFormatting sqref="N4:T5">
    <cfRule type="expression" dxfId="2269" priority="380">
      <formula>N$4="sáb"</formula>
    </cfRule>
    <cfRule type="expression" dxfId="2268" priority="381">
      <formula>($E4=1)</formula>
    </cfRule>
  </conditionalFormatting>
  <conditionalFormatting sqref="N4:T5">
    <cfRule type="expression" dxfId="2267" priority="377" stopIfTrue="1">
      <formula>N$4="sáb"</formula>
    </cfRule>
    <cfRule type="expression" dxfId="2266" priority="378" stopIfTrue="1">
      <formula>N$4="dom"</formula>
    </cfRule>
    <cfRule type="expression" dxfId="2265" priority="379" stopIfTrue="1">
      <formula>($E4=1)</formula>
    </cfRule>
  </conditionalFormatting>
  <conditionalFormatting sqref="N4:T5">
    <cfRule type="expression" dxfId="2264" priority="374" stopIfTrue="1">
      <formula>N$4="sáb"</formula>
    </cfRule>
    <cfRule type="expression" dxfId="2263" priority="375" stopIfTrue="1">
      <formula>N$4="dom"</formula>
    </cfRule>
    <cfRule type="expression" dxfId="2262" priority="376" stopIfTrue="1">
      <formula>($E4=1)</formula>
    </cfRule>
  </conditionalFormatting>
  <conditionalFormatting sqref="AD1:AD2">
    <cfRule type="expression" dxfId="2261" priority="372">
      <formula>(AD1="ok")</formula>
    </cfRule>
    <cfRule type="expression" dxfId="2260" priority="373">
      <formula>(AD1="erro")</formula>
    </cfRule>
  </conditionalFormatting>
  <conditionalFormatting sqref="W62:W74 AG62:AG74 AQ62:AQ74 BA62:BA74 BK62:BK74 BP62:BP74 W28:W44 AG28:AG44 AQ28:AQ44 BA28:BA44 BK28:BK44 BP28:BP44 BP54:BP55 BK54:BK55 BA54:BA55 AQ54:AQ55 AG54 W54 BP47:BP48 BK47:BK48 BA47:BA48 AQ47:AQ48 AG47:AG48 W47:W48 BP7:BP24 BK7:BK24 BA7:BA24 AQ7:AQ24 AG7:AG24 W7:W24 W51 AG51 AQ51 BA51 BK51 BP51">
    <cfRule type="cellIs" dxfId="2259" priority="363" stopIfTrue="1" operator="lessThan">
      <formula>0</formula>
    </cfRule>
  </conditionalFormatting>
  <conditionalFormatting sqref="U4:W4 AO4:AQ4 AH4:AN5 X4:AD5 AE4:AG4 AR4:AX5 AY4:BA4 BB4:BP5 N4:T5">
    <cfRule type="expression" dxfId="2258" priority="324" stopIfTrue="1">
      <formula>N$4="sáb"</formula>
    </cfRule>
    <cfRule type="expression" dxfId="2257" priority="325" stopIfTrue="1">
      <formula>N$4="dom"</formula>
    </cfRule>
    <cfRule type="expression" dxfId="2256" priority="326" stopIfTrue="1">
      <formula>($E4=1)</formula>
    </cfRule>
  </conditionalFormatting>
  <conditionalFormatting sqref="U4:W4 AE4:AG4 AO4:AQ4 AH4:AN5 X4:AD5 AR4:AX5 AY4:BA4 BB4:BP5">
    <cfRule type="expression" dxfId="2255" priority="322">
      <formula>U$4="sáb"</formula>
    </cfRule>
    <cfRule type="expression" dxfId="2254" priority="323">
      <formula>($E4=1)</formula>
    </cfRule>
  </conditionalFormatting>
  <conditionalFormatting sqref="N4:T5">
    <cfRule type="expression" dxfId="2253" priority="319" stopIfTrue="1">
      <formula>N$4="sáb"</formula>
    </cfRule>
    <cfRule type="expression" dxfId="2252" priority="320" stopIfTrue="1">
      <formula>N$4="dom"</formula>
    </cfRule>
    <cfRule type="expression" dxfId="2251" priority="321" stopIfTrue="1">
      <formula>($E4=1)</formula>
    </cfRule>
  </conditionalFormatting>
  <conditionalFormatting sqref="N4:T5">
    <cfRule type="expression" dxfId="2250" priority="317">
      <formula>N$4="sáb"</formula>
    </cfRule>
    <cfRule type="expression" dxfId="2249" priority="318">
      <formula>($E4=1)</formula>
    </cfRule>
  </conditionalFormatting>
  <conditionalFormatting sqref="N4:T5">
    <cfRule type="expression" dxfId="2248" priority="314" stopIfTrue="1">
      <formula>N$4="sáb"</formula>
    </cfRule>
    <cfRule type="expression" dxfId="2247" priority="315" stopIfTrue="1">
      <formula>N$4="dom"</formula>
    </cfRule>
    <cfRule type="expression" dxfId="2246" priority="316" stopIfTrue="1">
      <formula>($E4=1)</formula>
    </cfRule>
  </conditionalFormatting>
  <conditionalFormatting sqref="N4:T5">
    <cfRule type="expression" dxfId="2245" priority="311" stopIfTrue="1">
      <formula>N$4="sáb"</formula>
    </cfRule>
    <cfRule type="expression" dxfId="2244" priority="312" stopIfTrue="1">
      <formula>N$4="dom"</formula>
    </cfRule>
    <cfRule type="expression" dxfId="2243" priority="313" stopIfTrue="1">
      <formula>($E4=1)</formula>
    </cfRule>
  </conditionalFormatting>
  <conditionalFormatting sqref="N62:BP62">
    <cfRule type="cellIs" dxfId="2242" priority="308" operator="greaterThan">
      <formula>21.66</formula>
    </cfRule>
  </conditionalFormatting>
  <conditionalFormatting sqref="E64:E73 E76:E85">
    <cfRule type="cellIs" dxfId="2241" priority="303" stopIfTrue="1" operator="lessThan">
      <formula>0</formula>
    </cfRule>
    <cfRule type="expression" priority="304" stopIfTrue="1">
      <formula>($E64=0)</formula>
    </cfRule>
    <cfRule type="expression" dxfId="2240" priority="305" stopIfTrue="1">
      <formula>($E64=1)</formula>
    </cfRule>
  </conditionalFormatting>
  <conditionalFormatting sqref="E74 E86">
    <cfRule type="cellIs" dxfId="2239" priority="300" stopIfTrue="1" operator="lessThan">
      <formula>0</formula>
    </cfRule>
    <cfRule type="expression" priority="301" stopIfTrue="1">
      <formula>($E74=0)</formula>
    </cfRule>
    <cfRule type="expression" dxfId="2238" priority="302" stopIfTrue="1">
      <formula>($E74=2)</formula>
    </cfRule>
  </conditionalFormatting>
  <conditionalFormatting sqref="D76:D85 D64:D73">
    <cfRule type="cellIs" dxfId="2237" priority="297" stopIfTrue="1" operator="lessThan">
      <formula>0</formula>
    </cfRule>
    <cfRule type="expression" priority="298" stopIfTrue="1">
      <formula>($E64=0)</formula>
    </cfRule>
    <cfRule type="expression" dxfId="2236" priority="299" stopIfTrue="1">
      <formula>($E64=1)</formula>
    </cfRule>
  </conditionalFormatting>
  <conditionalFormatting sqref="D74 D86">
    <cfRule type="cellIs" dxfId="2235" priority="294" stopIfTrue="1" operator="lessThan">
      <formula>0</formula>
    </cfRule>
    <cfRule type="expression" priority="295" stopIfTrue="1">
      <formula>($E74=0)</formula>
    </cfRule>
    <cfRule type="expression" dxfId="2234" priority="296" stopIfTrue="1">
      <formula>($E74=2)</formula>
    </cfRule>
  </conditionalFormatting>
  <conditionalFormatting sqref="C64:C73 C76:C85">
    <cfRule type="cellIs" dxfId="2233" priority="291" stopIfTrue="1" operator="lessThan">
      <formula>0</formula>
    </cfRule>
    <cfRule type="expression" priority="292" stopIfTrue="1">
      <formula>($E64=0)</formula>
    </cfRule>
    <cfRule type="expression" dxfId="2232" priority="293" stopIfTrue="1">
      <formula>($E64=1)</formula>
    </cfRule>
  </conditionalFormatting>
  <conditionalFormatting sqref="C74 C86">
    <cfRule type="cellIs" dxfId="2231" priority="288" stopIfTrue="1" operator="lessThan">
      <formula>0</formula>
    </cfRule>
    <cfRule type="expression" priority="289" stopIfTrue="1">
      <formula>($E74=0)</formula>
    </cfRule>
    <cfRule type="expression" dxfId="2230" priority="290" stopIfTrue="1">
      <formula>($E74=2)</formula>
    </cfRule>
  </conditionalFormatting>
  <conditionalFormatting sqref="AR89">
    <cfRule type="cellIs" dxfId="2229" priority="263" stopIfTrue="1" operator="lessThan">
      <formula>0</formula>
    </cfRule>
  </conditionalFormatting>
  <conditionalFormatting sqref="BR75">
    <cfRule type="cellIs" dxfId="2228" priority="261" stopIfTrue="1" operator="lessThan">
      <formula>0</formula>
    </cfRule>
  </conditionalFormatting>
  <conditionalFormatting sqref="BQ32">
    <cfRule type="cellIs" dxfId="2227" priority="259" stopIfTrue="1" operator="lessThan">
      <formula>0</formula>
    </cfRule>
  </conditionalFormatting>
  <conditionalFormatting sqref="BQ40">
    <cfRule type="cellIs" dxfId="2226" priority="258" stopIfTrue="1" operator="lessThan">
      <formula>0</formula>
    </cfRule>
  </conditionalFormatting>
  <conditionalFormatting sqref="BQ36">
    <cfRule type="cellIs" dxfId="2225" priority="257" stopIfTrue="1" operator="lessThan">
      <formula>0</formula>
    </cfRule>
  </conditionalFormatting>
  <conditionalFormatting sqref="C38">
    <cfRule type="cellIs" dxfId="2224" priority="256" operator="equal">
      <formula>"BRASIL"</formula>
    </cfRule>
  </conditionalFormatting>
  <conditionalFormatting sqref="I79:J81">
    <cfRule type="cellIs" dxfId="2223" priority="253" stopIfTrue="1" operator="lessThan">
      <formula>0</formula>
    </cfRule>
    <cfRule type="expression" priority="254" stopIfTrue="1">
      <formula>($E79=0)</formula>
    </cfRule>
    <cfRule type="expression" dxfId="2222" priority="255" stopIfTrue="1">
      <formula>($E79=1)</formula>
    </cfRule>
  </conditionalFormatting>
  <conditionalFormatting sqref="H76:J78">
    <cfRule type="cellIs" dxfId="2221" priority="250" stopIfTrue="1" operator="lessThan">
      <formula>0</formula>
    </cfRule>
    <cfRule type="expression" priority="251" stopIfTrue="1">
      <formula>($E76=0)</formula>
    </cfRule>
    <cfRule type="expression" dxfId="2220" priority="252" stopIfTrue="1">
      <formula>($E76=1)</formula>
    </cfRule>
  </conditionalFormatting>
  <conditionalFormatting sqref="H76:J78">
    <cfRule type="cellIs" dxfId="2219" priority="247" stopIfTrue="1" operator="lessThan">
      <formula>0</formula>
    </cfRule>
    <cfRule type="expression" priority="248" stopIfTrue="1">
      <formula>($E76=0)</formula>
    </cfRule>
    <cfRule type="expression" dxfId="2218" priority="249" stopIfTrue="1">
      <formula>($E76=1)</formula>
    </cfRule>
  </conditionalFormatting>
  <conditionalFormatting sqref="H79">
    <cfRule type="cellIs" dxfId="2217" priority="244" stopIfTrue="1" operator="lessThan">
      <formula>0</formula>
    </cfRule>
    <cfRule type="expression" priority="245" stopIfTrue="1">
      <formula>($E79=0)</formula>
    </cfRule>
    <cfRule type="expression" dxfId="2216" priority="246" stopIfTrue="1">
      <formula>($E79=1)</formula>
    </cfRule>
  </conditionalFormatting>
  <conditionalFormatting sqref="H79">
    <cfRule type="cellIs" dxfId="2215" priority="241" stopIfTrue="1" operator="lessThan">
      <formula>0</formula>
    </cfRule>
    <cfRule type="expression" priority="242" stopIfTrue="1">
      <formula>($E79=0)</formula>
    </cfRule>
    <cfRule type="expression" dxfId="2214" priority="243" stopIfTrue="1">
      <formula>($E79=1)</formula>
    </cfRule>
  </conditionalFormatting>
  <conditionalFormatting sqref="H80">
    <cfRule type="cellIs" dxfId="2213" priority="238" stopIfTrue="1" operator="lessThan">
      <formula>0</formula>
    </cfRule>
    <cfRule type="expression" priority="239" stopIfTrue="1">
      <formula>($E80=0)</formula>
    </cfRule>
    <cfRule type="expression" dxfId="2212" priority="240" stopIfTrue="1">
      <formula>($E80=1)</formula>
    </cfRule>
  </conditionalFormatting>
  <conditionalFormatting sqref="H80">
    <cfRule type="cellIs" dxfId="2211" priority="235" stopIfTrue="1" operator="lessThan">
      <formula>0</formula>
    </cfRule>
    <cfRule type="expression" priority="236" stopIfTrue="1">
      <formula>($E80=0)</formula>
    </cfRule>
    <cfRule type="expression" dxfId="2210" priority="237" stopIfTrue="1">
      <formula>($E80=1)</formula>
    </cfRule>
  </conditionalFormatting>
  <conditionalFormatting sqref="H81">
    <cfRule type="cellIs" dxfId="2209" priority="232" stopIfTrue="1" operator="lessThan">
      <formula>0</formula>
    </cfRule>
    <cfRule type="expression" priority="233" stopIfTrue="1">
      <formula>($E81=0)</formula>
    </cfRule>
    <cfRule type="expression" dxfId="2208" priority="234" stopIfTrue="1">
      <formula>($E81=1)</formula>
    </cfRule>
  </conditionalFormatting>
  <conditionalFormatting sqref="A25:J25">
    <cfRule type="cellIs" dxfId="2207" priority="159" stopIfTrue="1" operator="lessThan">
      <formula>0</formula>
    </cfRule>
    <cfRule type="expression" priority="160" stopIfTrue="1">
      <formula>($E25=0)</formula>
    </cfRule>
    <cfRule type="expression" dxfId="2206" priority="161" stopIfTrue="1">
      <formula>($E25=1)</formula>
    </cfRule>
  </conditionalFormatting>
  <conditionalFormatting sqref="F25:J25">
    <cfRule type="cellIs" dxfId="2205" priority="158" operator="equal">
      <formula>"BRASIL"</formula>
    </cfRule>
  </conditionalFormatting>
  <conditionalFormatting sqref="K25:K26">
    <cfRule type="cellIs" dxfId="2204" priority="137" stopIfTrue="1" operator="lessThan">
      <formula>0</formula>
    </cfRule>
    <cfRule type="expression" priority="138" stopIfTrue="1">
      <formula>($E25=0)</formula>
    </cfRule>
    <cfRule type="expression" dxfId="2203" priority="139" stopIfTrue="1">
      <formula>($E25=1)</formula>
    </cfRule>
  </conditionalFormatting>
  <conditionalFormatting sqref="M25:M26">
    <cfRule type="cellIs" dxfId="2202" priority="131" stopIfTrue="1" operator="lessThan">
      <formula>0</formula>
    </cfRule>
    <cfRule type="expression" priority="132" stopIfTrue="1">
      <formula>($E25=0)</formula>
    </cfRule>
    <cfRule type="expression" dxfId="2201" priority="133" stopIfTrue="1">
      <formula>($E25=1)</formula>
    </cfRule>
  </conditionalFormatting>
  <conditionalFormatting sqref="W25:W27">
    <cfRule type="cellIs" dxfId="2200" priority="127" stopIfTrue="1" operator="lessThan">
      <formula>0</formula>
    </cfRule>
  </conditionalFormatting>
  <conditionalFormatting sqref="AG25:AG27">
    <cfRule type="cellIs" dxfId="2199" priority="123" stopIfTrue="1" operator="lessThan">
      <formula>0</formula>
    </cfRule>
  </conditionalFormatting>
  <conditionalFormatting sqref="AQ25:AQ27">
    <cfRule type="cellIs" dxfId="2198" priority="119" stopIfTrue="1" operator="lessThan">
      <formula>0</formula>
    </cfRule>
  </conditionalFormatting>
  <conditionalFormatting sqref="BA25:BA27">
    <cfRule type="cellIs" dxfId="2197" priority="115" stopIfTrue="1" operator="lessThan">
      <formula>0</formula>
    </cfRule>
  </conditionalFormatting>
  <conditionalFormatting sqref="BK25:BK27">
    <cfRule type="cellIs" dxfId="2196" priority="111" stopIfTrue="1" operator="lessThan">
      <formula>0</formula>
    </cfRule>
  </conditionalFormatting>
  <conditionalFormatting sqref="BP25:BP27">
    <cfRule type="cellIs" dxfId="2195" priority="107" stopIfTrue="1" operator="lessThan">
      <formula>0</formula>
    </cfRule>
  </conditionalFormatting>
  <conditionalFormatting sqref="A52:M53">
    <cfRule type="cellIs" dxfId="2194" priority="101" stopIfTrue="1" operator="lessThan">
      <formula>0</formula>
    </cfRule>
    <cfRule type="expression" priority="102" stopIfTrue="1">
      <formula>($E52=0)</formula>
    </cfRule>
    <cfRule type="expression" dxfId="2193" priority="103" stopIfTrue="1">
      <formula>($E52=1)</formula>
    </cfRule>
  </conditionalFormatting>
  <conditionalFormatting sqref="F52:J53">
    <cfRule type="cellIs" dxfId="2192" priority="100" operator="equal">
      <formula>"BRASIL"</formula>
    </cfRule>
  </conditionalFormatting>
  <conditionalFormatting sqref="W52:W53 AG52:AG53 AQ52:AQ53 BA52:BA53 BK52:BK53 BP52:BP53">
    <cfRule type="cellIs" dxfId="2191" priority="99" stopIfTrue="1" operator="lessThan">
      <formula>0</formula>
    </cfRule>
  </conditionalFormatting>
  <conditionalFormatting sqref="A45:M45">
    <cfRule type="cellIs" dxfId="2190" priority="88" stopIfTrue="1" operator="lessThan">
      <formula>0</formula>
    </cfRule>
    <cfRule type="expression" priority="89" stopIfTrue="1">
      <formula>($E45=0)</formula>
    </cfRule>
    <cfRule type="expression" dxfId="2189" priority="90" stopIfTrue="1">
      <formula>($E45=1)</formula>
    </cfRule>
  </conditionalFormatting>
  <conditionalFormatting sqref="F45:J45">
    <cfRule type="cellIs" dxfId="2188" priority="87" operator="equal">
      <formula>"BRASIL"</formula>
    </cfRule>
  </conditionalFormatting>
  <conditionalFormatting sqref="BP45 BK45 BA45 AQ45 AG45 W45">
    <cfRule type="cellIs" dxfId="2187" priority="86" stopIfTrue="1" operator="lessThan">
      <formula>0</formula>
    </cfRule>
  </conditionalFormatting>
  <conditionalFormatting sqref="A46:M46">
    <cfRule type="cellIs" dxfId="2186" priority="76" stopIfTrue="1" operator="lessThan">
      <formula>0</formula>
    </cfRule>
    <cfRule type="expression" priority="77" stopIfTrue="1">
      <formula>($E46=0)</formula>
    </cfRule>
    <cfRule type="expression" dxfId="2185" priority="78" stopIfTrue="1">
      <formula>($E46=1)</formula>
    </cfRule>
  </conditionalFormatting>
  <conditionalFormatting sqref="F46:J46">
    <cfRule type="cellIs" dxfId="2184" priority="75" operator="equal">
      <formula>"BRASIL"</formula>
    </cfRule>
  </conditionalFormatting>
  <conditionalFormatting sqref="BP46 BK46 BA46 AQ46 AG46 W46">
    <cfRule type="cellIs" dxfId="2183" priority="74" stopIfTrue="1" operator="lessThan">
      <formula>0</formula>
    </cfRule>
  </conditionalFormatting>
  <conditionalFormatting sqref="B52">
    <cfRule type="cellIs" dxfId="2182" priority="67" stopIfTrue="1" operator="lessThan">
      <formula>0</formula>
    </cfRule>
    <cfRule type="expression" priority="68" stopIfTrue="1">
      <formula>($E52=0)</formula>
    </cfRule>
    <cfRule type="expression" dxfId="2181" priority="69" stopIfTrue="1">
      <formula>($E52=1)</formula>
    </cfRule>
  </conditionalFormatting>
  <conditionalFormatting sqref="N3">
    <cfRule type="expression" dxfId="2180" priority="65">
      <formula>(N3="ok")</formula>
    </cfRule>
    <cfRule type="expression" dxfId="2179" priority="66">
      <formula>(N3="erro")</formula>
    </cfRule>
  </conditionalFormatting>
  <conditionalFormatting sqref="B51:D51">
    <cfRule type="cellIs" dxfId="2178" priority="44" stopIfTrue="1" operator="lessThan">
      <formula>0</formula>
    </cfRule>
    <cfRule type="expression" priority="45" stopIfTrue="1">
      <formula>($E51=0)</formula>
    </cfRule>
    <cfRule type="expression" dxfId="2177" priority="46" stopIfTrue="1">
      <formula>($E51=1)</formula>
    </cfRule>
  </conditionalFormatting>
  <conditionalFormatting sqref="B51">
    <cfRule type="cellIs" dxfId="2176" priority="41" stopIfTrue="1" operator="lessThan">
      <formula>0</formula>
    </cfRule>
    <cfRule type="expression" priority="42" stopIfTrue="1">
      <formula>($E51=0)</formula>
    </cfRule>
    <cfRule type="expression" dxfId="2175" priority="43" stopIfTrue="1">
      <formula>($E51=1)</formula>
    </cfRule>
  </conditionalFormatting>
  <conditionalFormatting sqref="O3:R3">
    <cfRule type="expression" dxfId="2174" priority="35">
      <formula>(O3="ok")</formula>
    </cfRule>
    <cfRule type="expression" dxfId="2173" priority="36">
      <formula>(O3="erro")</formula>
    </cfRule>
  </conditionalFormatting>
  <conditionalFormatting sqref="X12">
    <cfRule type="expression" dxfId="2172" priority="32" stopIfTrue="1">
      <formula>X$4="sáb"</formula>
    </cfRule>
    <cfRule type="expression" dxfId="2171" priority="33" stopIfTrue="1">
      <formula>X$4="dom"</formula>
    </cfRule>
    <cfRule type="expression" dxfId="2170" priority="34" stopIfTrue="1">
      <formula>($E12=1)</formula>
    </cfRule>
  </conditionalFormatting>
  <conditionalFormatting sqref="S3:BQ3">
    <cfRule type="expression" dxfId="2169" priority="30">
      <formula>(S3="ok")</formula>
    </cfRule>
    <cfRule type="expression" dxfId="2168" priority="31">
      <formula>(S3="erro")</formula>
    </cfRule>
  </conditionalFormatting>
  <conditionalFormatting sqref="A49:BP49">
    <cfRule type="expression" dxfId="2167" priority="27" stopIfTrue="1">
      <formula>A$4="sáb"</formula>
    </cfRule>
    <cfRule type="expression" dxfId="2166" priority="28" stopIfTrue="1">
      <formula>A$4="dom"</formula>
    </cfRule>
    <cfRule type="expression" dxfId="2165" priority="29" stopIfTrue="1">
      <formula>($E49=1)</formula>
    </cfRule>
  </conditionalFormatting>
  <conditionalFormatting sqref="A49:M49">
    <cfRule type="cellIs" dxfId="2164" priority="24" stopIfTrue="1" operator="lessThan">
      <formula>0</formula>
    </cfRule>
    <cfRule type="expression" priority="25" stopIfTrue="1">
      <formula>($E49=0)</formula>
    </cfRule>
    <cfRule type="expression" dxfId="2163" priority="26" stopIfTrue="1">
      <formula>($E49=1)</formula>
    </cfRule>
  </conditionalFormatting>
  <conditionalFormatting sqref="F49:J49">
    <cfRule type="cellIs" dxfId="2162" priority="23" operator="equal">
      <formula>"BRASIL"</formula>
    </cfRule>
  </conditionalFormatting>
  <conditionalFormatting sqref="W49 AG49 AQ49 BA49 BK49 BP49">
    <cfRule type="cellIs" dxfId="2161" priority="22" stopIfTrue="1" operator="lessThan">
      <formula>0</formula>
    </cfRule>
  </conditionalFormatting>
  <conditionalFormatting sqref="B49:D49">
    <cfRule type="cellIs" dxfId="2160" priority="19" stopIfTrue="1" operator="lessThan">
      <formula>0</formula>
    </cfRule>
    <cfRule type="expression" priority="20" stopIfTrue="1">
      <formula>($E49=0)</formula>
    </cfRule>
    <cfRule type="expression" dxfId="2159" priority="21" stopIfTrue="1">
      <formula>($E49=1)</formula>
    </cfRule>
  </conditionalFormatting>
  <conditionalFormatting sqref="B49">
    <cfRule type="cellIs" dxfId="2158" priority="16" stopIfTrue="1" operator="lessThan">
      <formula>0</formula>
    </cfRule>
    <cfRule type="expression" priority="17" stopIfTrue="1">
      <formula>($E49=0)</formula>
    </cfRule>
    <cfRule type="expression" dxfId="2157" priority="18" stopIfTrue="1">
      <formula>($E49=1)</formula>
    </cfRule>
  </conditionalFormatting>
  <conditionalFormatting sqref="A50:BP50">
    <cfRule type="expression" dxfId="2156" priority="13" stopIfTrue="1">
      <formula>A$4="sáb"</formula>
    </cfRule>
    <cfRule type="expression" dxfId="2155" priority="14" stopIfTrue="1">
      <formula>A$4="dom"</formula>
    </cfRule>
    <cfRule type="expression" dxfId="2154" priority="15" stopIfTrue="1">
      <formula>($E50=1)</formula>
    </cfRule>
  </conditionalFormatting>
  <conditionalFormatting sqref="A50:M50">
    <cfRule type="cellIs" dxfId="2153" priority="10" stopIfTrue="1" operator="lessThan">
      <formula>0</formula>
    </cfRule>
    <cfRule type="expression" priority="11" stopIfTrue="1">
      <formula>($E50=0)</formula>
    </cfRule>
    <cfRule type="expression" dxfId="2152" priority="12" stopIfTrue="1">
      <formula>($E50=1)</formula>
    </cfRule>
  </conditionalFormatting>
  <conditionalFormatting sqref="F50:J50">
    <cfRule type="cellIs" dxfId="2151" priority="9" operator="equal">
      <formula>"BRASIL"</formula>
    </cfRule>
  </conditionalFormatting>
  <conditionalFormatting sqref="W50 AG50 AQ50 BA50 BK50 BP50">
    <cfRule type="cellIs" dxfId="2150" priority="8" stopIfTrue="1" operator="lessThan">
      <formula>0</formula>
    </cfRule>
  </conditionalFormatting>
  <conditionalFormatting sqref="B50:D50">
    <cfRule type="cellIs" dxfId="2149" priority="5" stopIfTrue="1" operator="lessThan">
      <formula>0</formula>
    </cfRule>
    <cfRule type="expression" priority="6" stopIfTrue="1">
      <formula>($E50=0)</formula>
    </cfRule>
    <cfRule type="expression" dxfId="2148" priority="7" stopIfTrue="1">
      <formula>($E50=1)</formula>
    </cfRule>
  </conditionalFormatting>
  <conditionalFormatting sqref="B50">
    <cfRule type="cellIs" dxfId="2147" priority="2" stopIfTrue="1" operator="lessThan">
      <formula>0</formula>
    </cfRule>
    <cfRule type="expression" priority="3" stopIfTrue="1">
      <formula>($E50=0)</formula>
    </cfRule>
    <cfRule type="expression" dxfId="2146" priority="4" stopIfTrue="1">
      <formula>($E50=1)</formula>
    </cfRule>
  </conditionalFormatting>
  <conditionalFormatting sqref="S57:W57 U56:W56 AC57">
    <cfRule type="cellIs" dxfId="2145" priority="1" stopIfTrue="1" operator="lessThan">
      <formula>0</formula>
    </cfRule>
  </conditionalFormatting>
  <dataValidations disablePrompts="1" count="1">
    <dataValidation type="list" allowBlank="1" showInputMessage="1" showErrorMessage="1" sqref="M2:M3">
      <formula1>"CT,CI,SC,AM"</formula1>
    </dataValidation>
  </dataValidations>
  <printOptions horizontalCentered="1"/>
  <pageMargins left="0.15748031496062992" right="0.15748031496062992" top="0.19685039370078741" bottom="0.19685039370078741" header="0" footer="0"/>
  <pageSetup paperSize="9" scale="36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19" filterMode="1">
    <tabColor indexed="40"/>
    <pageSetUpPr fitToPage="1"/>
  </sheetPr>
  <dimension ref="A1:CC353"/>
  <sheetViews>
    <sheetView showGridLines="0" showZeros="0" zoomScale="70" zoomScaleNormal="70" zoomScaleSheetLayoutView="75" workbookViewId="0">
      <pane xSplit="13" ySplit="6" topLeftCell="AB7" activePane="bottomRight" state="frozen"/>
      <selection activeCell="AV91" sqref="AV91"/>
      <selection pane="topRight" activeCell="AV91" sqref="AV91"/>
      <selection pane="bottomLeft" activeCell="AV91" sqref="AV91"/>
      <selection pane="bottomRight" activeCell="AV91" sqref="AV91"/>
    </sheetView>
  </sheetViews>
  <sheetFormatPr defaultColWidth="9.109375" defaultRowHeight="15.6" zeroHeight="1" outlineLevelRow="1" outlineLevelCol="1" x14ac:dyDescent="0.3"/>
  <cols>
    <col min="1" max="1" width="13.88671875" style="64" hidden="1" customWidth="1" outlineLevel="1"/>
    <col min="2" max="2" width="11.44140625" style="65" bestFit="1" customWidth="1" collapsed="1"/>
    <col min="3" max="3" width="19" style="11" bestFit="1" customWidth="1"/>
    <col min="4" max="4" width="18.33203125" style="66" hidden="1" customWidth="1" outlineLevel="1"/>
    <col min="5" max="5" width="10.6640625" style="66" hidden="1" customWidth="1" outlineLevel="1"/>
    <col min="6" max="6" width="9.44140625" style="66" customWidth="1" collapsed="1"/>
    <col min="7" max="7" width="10.6640625" style="68" hidden="1" customWidth="1"/>
    <col min="8" max="9" width="10.6640625" style="66" hidden="1" customWidth="1"/>
    <col min="10" max="10" width="10.5546875" style="66" hidden="1" customWidth="1" outlineLevel="1"/>
    <col min="11" max="11" width="10.6640625" style="66" customWidth="1" collapsed="1"/>
    <col min="12" max="12" width="13.109375" style="66" bestFit="1" customWidth="1"/>
    <col min="13" max="13" width="10.6640625" style="66" customWidth="1"/>
    <col min="14" max="17" width="9.44140625" style="66" hidden="1" customWidth="1" outlineLevel="1"/>
    <col min="18" max="18" width="9.44140625" style="66" customWidth="1" collapsed="1"/>
    <col min="19" max="20" width="9.88671875" style="66" customWidth="1"/>
    <col min="21" max="23" width="9.88671875" style="68" hidden="1" customWidth="1" outlineLevel="1"/>
    <col min="24" max="24" width="9.88671875" style="66" customWidth="1" collapsed="1"/>
    <col min="25" max="30" width="9.88671875" style="66" customWidth="1"/>
    <col min="31" max="33" width="9.88671875" style="68" hidden="1" customWidth="1" outlineLevel="1"/>
    <col min="34" max="34" width="9.88671875" style="66" customWidth="1" collapsed="1"/>
    <col min="35" max="40" width="9.88671875" style="66" customWidth="1"/>
    <col min="41" max="43" width="9.88671875" style="68" hidden="1" customWidth="1" outlineLevel="1"/>
    <col min="44" max="44" width="9.88671875" style="66" customWidth="1" collapsed="1"/>
    <col min="45" max="50" width="9.88671875" style="66" customWidth="1"/>
    <col min="51" max="53" width="9.88671875" style="68" hidden="1" customWidth="1" outlineLevel="1"/>
    <col min="54" max="54" width="9.88671875" style="66" customWidth="1" collapsed="1"/>
    <col min="55" max="60" width="9.88671875" style="66" customWidth="1"/>
    <col min="61" max="63" width="10.6640625" style="66" hidden="1" customWidth="1" outlineLevel="1"/>
    <col min="64" max="64" width="9.109375" style="66" hidden="1" customWidth="1" outlineLevel="1"/>
    <col min="65" max="65" width="8" style="66" hidden="1" customWidth="1" outlineLevel="1"/>
    <col min="66" max="68" width="10.6640625" style="68" hidden="1" customWidth="1" outlineLevel="1"/>
    <col min="69" max="69" width="11.88671875" style="11" customWidth="1" collapsed="1"/>
    <col min="70" max="72" width="9.109375" style="505" hidden="1" customWidth="1" outlineLevel="1"/>
    <col min="73" max="73" width="9.109375" style="505" customWidth="1" collapsed="1"/>
    <col min="74" max="79" width="9.109375" style="20" hidden="1" customWidth="1" outlineLevel="1"/>
    <col min="80" max="80" width="9.109375" style="661" hidden="1" customWidth="1" outlineLevel="1"/>
    <col min="81" max="81" width="9.109375" style="11" collapsed="1"/>
    <col min="82" max="16384" width="9.109375" style="11"/>
  </cols>
  <sheetData>
    <row r="1" spans="1:80" ht="23.25" customHeight="1" x14ac:dyDescent="0.3">
      <c r="A1" s="10"/>
      <c r="B1" s="227"/>
      <c r="C1" s="1701" t="str">
        <f>TRANSPOSE(RESUMO!A1)</f>
        <v>FSC DEZEMBRO 08 - 09/11 - ANALISE</v>
      </c>
      <c r="D1" s="1702"/>
      <c r="E1" s="1702"/>
      <c r="F1" s="1702"/>
      <c r="G1" s="1702"/>
      <c r="H1" s="1702"/>
      <c r="I1" s="1702"/>
      <c r="J1" s="1702"/>
      <c r="K1" s="1702"/>
      <c r="L1" s="1702"/>
      <c r="M1" s="97"/>
      <c r="N1" s="97"/>
      <c r="O1" s="97"/>
      <c r="P1" s="97"/>
      <c r="Q1" s="284"/>
      <c r="R1" s="284"/>
      <c r="S1" s="284"/>
      <c r="T1" s="284"/>
      <c r="U1" s="246">
        <f>'LINHA 1'!U1</f>
        <v>152</v>
      </c>
      <c r="V1" s="286" t="s">
        <v>13</v>
      </c>
      <c r="W1" s="287"/>
      <c r="X1" s="209" t="s">
        <v>11</v>
      </c>
      <c r="Y1" s="210">
        <f>ROUND(VLOOKUP(V1,[1]Anual!$B$300:$FD$370,U1,0),0)</f>
        <v>65055</v>
      </c>
      <c r="Z1" s="1707">
        <f>SUM(Y1:Y2)</f>
        <v>65055</v>
      </c>
      <c r="AA1" s="1734"/>
      <c r="AB1" s="210">
        <f>ROUND(SUMIF($F$7:$F$61,"BRASIL",L7:L61),0)</f>
        <v>65054</v>
      </c>
      <c r="AC1" s="211">
        <f>AB1-Y1</f>
        <v>-1</v>
      </c>
      <c r="AD1" s="212" t="str">
        <f>IF(AC1=0,"ok","erro")</f>
        <v>erro</v>
      </c>
      <c r="AE1" s="229"/>
      <c r="AF1" s="229"/>
      <c r="AG1" s="229"/>
      <c r="AH1" s="230"/>
      <c r="AI1" s="1699" t="s">
        <v>238</v>
      </c>
      <c r="AJ1" s="1699"/>
      <c r="AK1" s="1699"/>
      <c r="AL1" s="1699"/>
      <c r="AM1" s="1699"/>
      <c r="AN1" s="1699"/>
      <c r="AO1" s="1699"/>
      <c r="AP1" s="1699"/>
      <c r="AQ1" s="1699"/>
      <c r="AR1" s="97"/>
      <c r="AS1" s="97"/>
      <c r="AT1" s="97"/>
      <c r="AU1" s="97"/>
      <c r="AV1" s="97"/>
      <c r="AW1" s="97"/>
      <c r="AX1" s="97"/>
      <c r="AY1" s="231"/>
      <c r="AZ1" s="231"/>
      <c r="BA1" s="231"/>
      <c r="BB1" s="1713">
        <f>SUM(BQ7:BQ60)</f>
        <v>65019</v>
      </c>
      <c r="BC1" s="1713"/>
      <c r="BD1" s="1713"/>
      <c r="BE1" s="1713"/>
      <c r="BF1" s="1713"/>
      <c r="BG1" s="1713"/>
      <c r="BH1" s="1713"/>
      <c r="BI1" s="1713"/>
      <c r="BJ1" s="1713"/>
      <c r="BK1" s="1713"/>
      <c r="BL1" s="1713"/>
      <c r="BM1" s="1713"/>
      <c r="BN1" s="1713"/>
      <c r="BO1" s="1713"/>
      <c r="BP1" s="1713"/>
      <c r="BQ1" s="1714"/>
    </row>
    <row r="2" spans="1:80" ht="18" customHeight="1" thickBot="1" x14ac:dyDescent="0.35">
      <c r="A2" s="12"/>
      <c r="B2" s="232"/>
      <c r="C2" s="1703"/>
      <c r="D2" s="1704"/>
      <c r="E2" s="1704"/>
      <c r="F2" s="1704"/>
      <c r="G2" s="1704"/>
      <c r="H2" s="1704"/>
      <c r="I2" s="1704"/>
      <c r="J2" s="1704"/>
      <c r="K2" s="1704"/>
      <c r="L2" s="1704"/>
      <c r="M2" s="13"/>
      <c r="N2" s="14"/>
      <c r="O2" s="14"/>
      <c r="P2" s="14"/>
      <c r="Q2" s="245"/>
      <c r="R2" s="245"/>
      <c r="S2" s="245"/>
      <c r="T2" s="245"/>
      <c r="U2" s="246">
        <f>'LINHA 1'!U2</f>
        <v>147</v>
      </c>
      <c r="V2" s="247" t="s">
        <v>88</v>
      </c>
      <c r="W2" s="248"/>
      <c r="X2" s="213" t="s">
        <v>12</v>
      </c>
      <c r="Y2" s="112">
        <f>ROUND(VLOOKUP(V2,[1]Anual!$B$300:$FD$370,U1,0),0)</f>
        <v>0</v>
      </c>
      <c r="Z2" s="1735"/>
      <c r="AA2" s="1735"/>
      <c r="AB2" s="112">
        <f>ROUND(SUM(L7:L61)-SUMIF($F$7:$F$61,"BRASIL",L7:L61),0)</f>
        <v>0</v>
      </c>
      <c r="AC2" s="113">
        <f>AB2-Y2</f>
        <v>0</v>
      </c>
      <c r="AD2" s="214" t="str">
        <f>IF(AC2=0,"ok","erro")</f>
        <v>ok</v>
      </c>
      <c r="AE2" s="233"/>
      <c r="AF2" s="233"/>
      <c r="AG2" s="233"/>
      <c r="AH2" s="234"/>
      <c r="AI2" s="1700"/>
      <c r="AJ2" s="1700"/>
      <c r="AK2" s="1700"/>
      <c r="AL2" s="1700"/>
      <c r="AM2" s="1700"/>
      <c r="AN2" s="1700"/>
      <c r="AO2" s="1700"/>
      <c r="AP2" s="1700"/>
      <c r="AQ2" s="1700"/>
      <c r="AR2" s="4"/>
      <c r="AS2" s="4"/>
      <c r="AT2" s="4"/>
      <c r="AU2" s="4"/>
      <c r="AV2" s="4"/>
      <c r="AW2" s="4"/>
      <c r="AX2" s="4"/>
      <c r="AY2" s="74"/>
      <c r="AZ2" s="74"/>
      <c r="BA2" s="74"/>
      <c r="BB2" s="1715"/>
      <c r="BC2" s="1715"/>
      <c r="BD2" s="1715"/>
      <c r="BE2" s="1715"/>
      <c r="BF2" s="1715"/>
      <c r="BG2" s="1715"/>
      <c r="BH2" s="1715"/>
      <c r="BI2" s="1715"/>
      <c r="BJ2" s="1715"/>
      <c r="BK2" s="1715"/>
      <c r="BL2" s="1715"/>
      <c r="BM2" s="1715"/>
      <c r="BN2" s="1715"/>
      <c r="BO2" s="1715"/>
      <c r="BP2" s="1715"/>
      <c r="BQ2" s="1716"/>
    </row>
    <row r="3" spans="1:80" ht="18" customHeight="1" thickBot="1" x14ac:dyDescent="0.35">
      <c r="A3" s="12"/>
      <c r="B3" s="232"/>
      <c r="C3" s="564"/>
      <c r="D3" s="565"/>
      <c r="E3" s="565"/>
      <c r="F3" s="565"/>
      <c r="G3" s="565"/>
      <c r="H3" s="565"/>
      <c r="I3" s="565"/>
      <c r="J3" s="725"/>
      <c r="K3" s="565"/>
      <c r="L3" s="565"/>
      <c r="M3" s="148"/>
      <c r="N3" s="822"/>
      <c r="O3" s="822"/>
      <c r="P3" s="822"/>
      <c r="Q3" s="822"/>
      <c r="R3" s="822"/>
      <c r="S3" s="822"/>
      <c r="T3" s="822"/>
      <c r="U3" s="822"/>
      <c r="V3" s="822"/>
      <c r="W3" s="822"/>
      <c r="X3" s="822"/>
      <c r="Y3" s="822"/>
      <c r="Z3" s="822"/>
      <c r="AA3" s="822"/>
      <c r="AB3" s="822"/>
      <c r="AC3" s="822"/>
      <c r="AD3" s="822"/>
      <c r="AE3" s="822"/>
      <c r="AF3" s="822"/>
      <c r="AG3" s="822"/>
      <c r="AH3" s="822"/>
      <c r="AI3" s="822"/>
      <c r="AJ3" s="822"/>
      <c r="AK3" s="822"/>
      <c r="AL3" s="822"/>
      <c r="AM3" s="822"/>
      <c r="AN3" s="822"/>
      <c r="AO3" s="822"/>
      <c r="AP3" s="822"/>
      <c r="AQ3" s="822"/>
      <c r="AR3" s="822"/>
      <c r="AS3" s="822"/>
      <c r="AT3" s="822"/>
      <c r="AU3" s="822"/>
      <c r="AV3" s="822"/>
      <c r="AW3" s="822"/>
      <c r="AX3" s="822"/>
      <c r="AY3" s="822"/>
      <c r="AZ3" s="822"/>
      <c r="BA3" s="822"/>
      <c r="BB3" s="822"/>
      <c r="BC3" s="822"/>
      <c r="BD3" s="822"/>
      <c r="BE3" s="822"/>
      <c r="BF3" s="822"/>
      <c r="BG3" s="822"/>
      <c r="BH3" s="822"/>
      <c r="BI3" s="822"/>
      <c r="BJ3" s="822"/>
      <c r="BK3" s="822"/>
      <c r="BL3" s="822"/>
      <c r="BM3" s="822"/>
      <c r="BN3" s="822"/>
      <c r="BO3" s="822"/>
      <c r="BP3" s="822"/>
      <c r="BQ3" s="822"/>
    </row>
    <row r="4" spans="1:80" s="20" customFormat="1" ht="18" customHeight="1" x14ac:dyDescent="0.3">
      <c r="A4" s="1686"/>
      <c r="B4" s="1686" t="s">
        <v>28</v>
      </c>
      <c r="C4" s="1697" t="s">
        <v>9</v>
      </c>
      <c r="D4" s="1697" t="s">
        <v>8</v>
      </c>
      <c r="E4" s="1697" t="s">
        <v>789</v>
      </c>
      <c r="F4" s="1697" t="s">
        <v>29</v>
      </c>
      <c r="G4" s="1705" t="s">
        <v>30</v>
      </c>
      <c r="H4" s="1697" t="s">
        <v>31</v>
      </c>
      <c r="I4" s="731" t="s">
        <v>39</v>
      </c>
      <c r="J4" s="746" t="s">
        <v>396</v>
      </c>
      <c r="K4" s="1709" t="s">
        <v>32</v>
      </c>
      <c r="L4" s="731" t="s">
        <v>41</v>
      </c>
      <c r="M4" s="1711" t="s">
        <v>33</v>
      </c>
      <c r="N4" s="16" t="str">
        <f>TRANSPOSE('LINHA 1'!N4)</f>
        <v>SEG</v>
      </c>
      <c r="O4" s="17" t="str">
        <f>TRANSPOSE('LINHA 1'!O4)</f>
        <v>TER</v>
      </c>
      <c r="P4" s="17" t="str">
        <f>TRANSPOSE('LINHA 1'!P4)</f>
        <v>QUA</v>
      </c>
      <c r="Q4" s="17" t="str">
        <f>TRANSPOSE('LINHA 1'!Q4)</f>
        <v>QUI</v>
      </c>
      <c r="R4" s="17" t="str">
        <f>TRANSPOSE('LINHA 1'!R4)</f>
        <v>SEX</v>
      </c>
      <c r="S4" s="17" t="str">
        <f>TRANSPOSE('LINHA 1'!S4)</f>
        <v>SÁB</v>
      </c>
      <c r="T4" s="18" t="str">
        <f>TRANSPOSE('LINHA 1'!T4)</f>
        <v>DOM</v>
      </c>
      <c r="U4" s="1695" t="s">
        <v>26</v>
      </c>
      <c r="V4" s="1695" t="s">
        <v>27</v>
      </c>
      <c r="W4" s="1693" t="s">
        <v>25</v>
      </c>
      <c r="X4" s="19" t="str">
        <f>TRANSPOSE('LINHA 1'!X4)</f>
        <v>SEG</v>
      </c>
      <c r="Y4" s="17" t="str">
        <f>TRANSPOSE('LINHA 1'!Y4)</f>
        <v>TER</v>
      </c>
      <c r="Z4" s="17" t="str">
        <f>TRANSPOSE('LINHA 1'!Z4)</f>
        <v>QUA</v>
      </c>
      <c r="AA4" s="17" t="str">
        <f>TRANSPOSE('LINHA 1'!AA4)</f>
        <v>QUI</v>
      </c>
      <c r="AB4" s="17" t="str">
        <f>TRANSPOSE('LINHA 1'!AB4)</f>
        <v>SEX</v>
      </c>
      <c r="AC4" s="17" t="str">
        <f>TRANSPOSE('LINHA 1'!AC4)</f>
        <v>SÁB</v>
      </c>
      <c r="AD4" s="17" t="str">
        <f>TRANSPOSE('LINHA 1'!AD4)</f>
        <v>DOM</v>
      </c>
      <c r="AE4" s="1695" t="s">
        <v>26</v>
      </c>
      <c r="AF4" s="1695" t="s">
        <v>27</v>
      </c>
      <c r="AG4" s="1693" t="s">
        <v>25</v>
      </c>
      <c r="AH4" s="19" t="str">
        <f>TRANSPOSE('LINHA 1'!AH4)</f>
        <v>SEG</v>
      </c>
      <c r="AI4" s="17" t="str">
        <f>TRANSPOSE('LINHA 1'!AI4)</f>
        <v>TER</v>
      </c>
      <c r="AJ4" s="17" t="str">
        <f>TRANSPOSE('LINHA 1'!AJ4)</f>
        <v>QUA</v>
      </c>
      <c r="AK4" s="17" t="str">
        <f>TRANSPOSE('LINHA 1'!AK4)</f>
        <v>QUI</v>
      </c>
      <c r="AL4" s="17" t="str">
        <f>TRANSPOSE('LINHA 1'!AL4)</f>
        <v>SEX</v>
      </c>
      <c r="AM4" s="17" t="str">
        <f>TRANSPOSE('LINHA 1'!AM4)</f>
        <v>SÁB</v>
      </c>
      <c r="AN4" s="17" t="str">
        <f>TRANSPOSE('LINHA 1'!AN4)</f>
        <v>DOM</v>
      </c>
      <c r="AO4" s="1695" t="s">
        <v>26</v>
      </c>
      <c r="AP4" s="1695" t="s">
        <v>27</v>
      </c>
      <c r="AQ4" s="1693" t="s">
        <v>25</v>
      </c>
      <c r="AR4" s="19" t="str">
        <f>TRANSPOSE('LINHA 1'!AR4)</f>
        <v>SEG</v>
      </c>
      <c r="AS4" s="17" t="str">
        <f>TRANSPOSE('LINHA 1'!AS4)</f>
        <v>TER</v>
      </c>
      <c r="AT4" s="17" t="str">
        <f>TRANSPOSE('LINHA 1'!AT4)</f>
        <v>QUA</v>
      </c>
      <c r="AU4" s="17" t="str">
        <f>TRANSPOSE('LINHA 1'!AU4)</f>
        <v>QUI</v>
      </c>
      <c r="AV4" s="17" t="str">
        <f>TRANSPOSE('LINHA 1'!AV4)</f>
        <v>SEX</v>
      </c>
      <c r="AW4" s="17" t="str">
        <f>TRANSPOSE('LINHA 1'!AW4)</f>
        <v>SÁB</v>
      </c>
      <c r="AX4" s="17" t="str">
        <f>TRANSPOSE('LINHA 1'!AX4)</f>
        <v>DOM</v>
      </c>
      <c r="AY4" s="1695" t="s">
        <v>26</v>
      </c>
      <c r="AZ4" s="1695" t="s">
        <v>27</v>
      </c>
      <c r="BA4" s="1693" t="s">
        <v>25</v>
      </c>
      <c r="BB4" s="19" t="str">
        <f>TRANSPOSE('LINHA 1'!BB4)</f>
        <v>SEG</v>
      </c>
      <c r="BC4" s="17" t="str">
        <f>TRANSPOSE('LINHA 1'!BC4)</f>
        <v>TER</v>
      </c>
      <c r="BD4" s="17" t="str">
        <f>TRANSPOSE('LINHA 1'!BD4)</f>
        <v>QUA</v>
      </c>
      <c r="BE4" s="17" t="str">
        <f>TRANSPOSE('LINHA 1'!BE4)</f>
        <v>QUI</v>
      </c>
      <c r="BF4" s="17" t="str">
        <f>TRANSPOSE('LINHA 1'!BF4)</f>
        <v>SEX</v>
      </c>
      <c r="BG4" s="17" t="str">
        <f>TRANSPOSE('LINHA 1'!BG4)</f>
        <v>SÁB</v>
      </c>
      <c r="BH4" s="17" t="str">
        <f>TRANSPOSE('LINHA 1'!BH4)</f>
        <v>DOM</v>
      </c>
      <c r="BI4" s="1695" t="s">
        <v>26</v>
      </c>
      <c r="BJ4" s="1695" t="s">
        <v>27</v>
      </c>
      <c r="BK4" s="1693" t="s">
        <v>25</v>
      </c>
      <c r="BL4" s="17" t="str">
        <f>TRANSPOSE('LINHA 1'!BL4)</f>
        <v>SEG</v>
      </c>
      <c r="BM4" s="17" t="str">
        <f>TRANSPOSE('LINHA 1'!BM4)</f>
        <v>TER</v>
      </c>
      <c r="BN4" s="1695" t="s">
        <v>26</v>
      </c>
      <c r="BO4" s="1695" t="s">
        <v>27</v>
      </c>
      <c r="BP4" s="1693" t="s">
        <v>25</v>
      </c>
      <c r="BQ4" s="195" t="s">
        <v>14</v>
      </c>
      <c r="BR4" s="506"/>
      <c r="BS4" s="506"/>
      <c r="BT4" s="506"/>
      <c r="BU4" s="506"/>
      <c r="CB4" s="700"/>
    </row>
    <row r="5" spans="1:80" s="20" customFormat="1" ht="18" customHeight="1" x14ac:dyDescent="0.3">
      <c r="A5" s="1687"/>
      <c r="B5" s="1687"/>
      <c r="C5" s="1698"/>
      <c r="D5" s="1698"/>
      <c r="E5" s="1698"/>
      <c r="F5" s="1698"/>
      <c r="G5" s="1706"/>
      <c r="H5" s="1698"/>
      <c r="I5" s="726" t="s">
        <v>40</v>
      </c>
      <c r="J5" s="747" t="s">
        <v>397</v>
      </c>
      <c r="K5" s="1710"/>
      <c r="L5" s="726" t="s">
        <v>40</v>
      </c>
      <c r="M5" s="1712"/>
      <c r="N5" s="21">
        <f>TRANSPOSE('LINHA 1'!N5)</f>
        <v>43070</v>
      </c>
      <c r="O5" s="22">
        <f>TRANSPOSE('LINHA 1'!O5)</f>
        <v>43070</v>
      </c>
      <c r="P5" s="22">
        <f>TRANSPOSE('LINHA 1'!P5)</f>
        <v>43070</v>
      </c>
      <c r="Q5" s="22">
        <f>TRANSPOSE('LINHA 1'!Q5)</f>
        <v>43070</v>
      </c>
      <c r="R5" s="22">
        <f>TRANSPOSE('LINHA 1'!R5)</f>
        <v>43070</v>
      </c>
      <c r="S5" s="22">
        <f>TRANSPOSE('LINHA 1'!S5)</f>
        <v>43071</v>
      </c>
      <c r="T5" s="23">
        <f>TRANSPOSE('LINHA 1'!T5)</f>
        <v>43072</v>
      </c>
      <c r="U5" s="1696"/>
      <c r="V5" s="1696"/>
      <c r="W5" s="1730"/>
      <c r="X5" s="24">
        <f>TRANSPOSE('LINHA 1'!X5)</f>
        <v>43073</v>
      </c>
      <c r="Y5" s="22">
        <f>TRANSPOSE('LINHA 1'!Y5)</f>
        <v>43074</v>
      </c>
      <c r="Z5" s="22">
        <f>TRANSPOSE('LINHA 1'!Z5)</f>
        <v>43075</v>
      </c>
      <c r="AA5" s="22">
        <f>TRANSPOSE('LINHA 1'!AA5)</f>
        <v>43076</v>
      </c>
      <c r="AB5" s="22">
        <f>TRANSPOSE('LINHA 1'!AB5)</f>
        <v>43077</v>
      </c>
      <c r="AC5" s="22">
        <f>TRANSPOSE('LINHA 1'!AC5)</f>
        <v>43078</v>
      </c>
      <c r="AD5" s="22">
        <f>TRANSPOSE('LINHA 1'!AD5)</f>
        <v>43079</v>
      </c>
      <c r="AE5" s="1696"/>
      <c r="AF5" s="1696"/>
      <c r="AG5" s="1694"/>
      <c r="AH5" s="24">
        <f>TRANSPOSE('LINHA 1'!AH5)</f>
        <v>43080</v>
      </c>
      <c r="AI5" s="22">
        <f>TRANSPOSE('LINHA 1'!AI5)</f>
        <v>43081</v>
      </c>
      <c r="AJ5" s="22">
        <f>TRANSPOSE('LINHA 1'!AJ5)</f>
        <v>43082</v>
      </c>
      <c r="AK5" s="22">
        <f>TRANSPOSE('LINHA 1'!AK5)</f>
        <v>43083</v>
      </c>
      <c r="AL5" s="22">
        <f>TRANSPOSE('LINHA 1'!AL5)</f>
        <v>43084</v>
      </c>
      <c r="AM5" s="22">
        <f>TRANSPOSE('LINHA 1'!AM5)</f>
        <v>43085</v>
      </c>
      <c r="AN5" s="22">
        <f>TRANSPOSE('LINHA 1'!AN5)</f>
        <v>43086</v>
      </c>
      <c r="AO5" s="1696"/>
      <c r="AP5" s="1696"/>
      <c r="AQ5" s="1694"/>
      <c r="AR5" s="24">
        <f>TRANSPOSE('LINHA 1'!AR5)</f>
        <v>43087</v>
      </c>
      <c r="AS5" s="22">
        <f>TRANSPOSE('LINHA 1'!AS5)</f>
        <v>43088</v>
      </c>
      <c r="AT5" s="22">
        <f>TRANSPOSE('LINHA 1'!AT5)</f>
        <v>43089</v>
      </c>
      <c r="AU5" s="22">
        <f>TRANSPOSE('LINHA 1'!AU5)</f>
        <v>43090</v>
      </c>
      <c r="AV5" s="22">
        <f>TRANSPOSE('LINHA 1'!AV5)</f>
        <v>43091</v>
      </c>
      <c r="AW5" s="22">
        <f>TRANSPOSE('LINHA 1'!AW5)</f>
        <v>43092</v>
      </c>
      <c r="AX5" s="22">
        <f>TRANSPOSE('LINHA 1'!AX5)</f>
        <v>43093</v>
      </c>
      <c r="AY5" s="1696"/>
      <c r="AZ5" s="1696"/>
      <c r="BA5" s="1694"/>
      <c r="BB5" s="24">
        <f>TRANSPOSE('LINHA 1'!BB5)</f>
        <v>43094</v>
      </c>
      <c r="BC5" s="22">
        <f>TRANSPOSE('LINHA 1'!BC5)</f>
        <v>43095</v>
      </c>
      <c r="BD5" s="22">
        <f>TRANSPOSE('LINHA 1'!BD5)</f>
        <v>43096</v>
      </c>
      <c r="BE5" s="22">
        <f>TRANSPOSE('LINHA 1'!BE5)</f>
        <v>43097</v>
      </c>
      <c r="BF5" s="22">
        <f>TRANSPOSE('LINHA 1'!BF5)</f>
        <v>43098</v>
      </c>
      <c r="BG5" s="22">
        <f>TRANSPOSE('LINHA 1'!BG5)</f>
        <v>43099</v>
      </c>
      <c r="BH5" s="22">
        <f>TRANSPOSE('LINHA 1'!BH5)</f>
        <v>43100</v>
      </c>
      <c r="BI5" s="1696"/>
      <c r="BJ5" s="1696"/>
      <c r="BK5" s="1694"/>
      <c r="BL5" s="22">
        <f>TRANSPOSE('LINHA 1'!BL5)</f>
        <v>43101</v>
      </c>
      <c r="BM5" s="22">
        <f>TRANSPOSE('LINHA 1'!BM5)</f>
        <v>43102</v>
      </c>
      <c r="BN5" s="1696"/>
      <c r="BO5" s="1696"/>
      <c r="BP5" s="1694"/>
      <c r="BQ5" s="196" t="s">
        <v>16</v>
      </c>
      <c r="BR5" s="506"/>
      <c r="BS5" s="506"/>
      <c r="BT5" s="506"/>
      <c r="BU5" s="506"/>
      <c r="CB5" s="700"/>
    </row>
    <row r="6" spans="1:80" s="27" customFormat="1" ht="18" customHeight="1" thickBot="1" x14ac:dyDescent="0.35">
      <c r="A6" s="463" t="s">
        <v>158</v>
      </c>
      <c r="B6" s="215"/>
      <c r="C6" s="5"/>
      <c r="D6" s="5"/>
      <c r="E6" s="6"/>
      <c r="F6" s="5"/>
      <c r="G6" s="76">
        <f>SUM(G7:G60)</f>
        <v>0</v>
      </c>
      <c r="H6" s="5"/>
      <c r="I6" s="5">
        <f>SUM(I7:I60)</f>
        <v>0</v>
      </c>
      <c r="J6" s="748"/>
      <c r="K6" s="25">
        <f>IF(SUM(K7:K60)=0,"ok",SUM(K7:K60))</f>
        <v>-35</v>
      </c>
      <c r="L6" s="26">
        <f t="shared" ref="L6:AQ6" si="0">SUM(L7:L60)</f>
        <v>65054</v>
      </c>
      <c r="M6" s="82">
        <f t="shared" si="0"/>
        <v>65019</v>
      </c>
      <c r="N6" s="69">
        <f t="shared" si="0"/>
        <v>0</v>
      </c>
      <c r="O6" s="70">
        <f t="shared" si="0"/>
        <v>0</v>
      </c>
      <c r="P6" s="70">
        <f t="shared" si="0"/>
        <v>0</v>
      </c>
      <c r="Q6" s="70">
        <f t="shared" si="0"/>
        <v>0</v>
      </c>
      <c r="R6" s="70">
        <f t="shared" si="0"/>
        <v>4474</v>
      </c>
      <c r="S6" s="70">
        <f t="shared" si="0"/>
        <v>0</v>
      </c>
      <c r="T6" s="70">
        <f t="shared" si="0"/>
        <v>0</v>
      </c>
      <c r="U6" s="239">
        <f t="shared" si="0"/>
        <v>4474</v>
      </c>
      <c r="V6" s="239">
        <f t="shared" si="0"/>
        <v>0</v>
      </c>
      <c r="W6" s="240">
        <f t="shared" si="0"/>
        <v>4474</v>
      </c>
      <c r="X6" s="71">
        <f t="shared" si="0"/>
        <v>3662</v>
      </c>
      <c r="Y6" s="70">
        <f t="shared" si="0"/>
        <v>3673</v>
      </c>
      <c r="Z6" s="70">
        <f t="shared" si="0"/>
        <v>3671</v>
      </c>
      <c r="AA6" s="70">
        <f t="shared" si="0"/>
        <v>3671</v>
      </c>
      <c r="AB6" s="70">
        <f t="shared" si="0"/>
        <v>3671</v>
      </c>
      <c r="AC6" s="70">
        <f t="shared" si="0"/>
        <v>2761</v>
      </c>
      <c r="AD6" s="70">
        <f t="shared" si="0"/>
        <v>0</v>
      </c>
      <c r="AE6" s="239">
        <f t="shared" si="0"/>
        <v>21109</v>
      </c>
      <c r="AF6" s="239">
        <f t="shared" si="0"/>
        <v>0</v>
      </c>
      <c r="AG6" s="251">
        <f t="shared" si="0"/>
        <v>25583</v>
      </c>
      <c r="AH6" s="71">
        <f t="shared" si="0"/>
        <v>3659</v>
      </c>
      <c r="AI6" s="70">
        <f t="shared" si="0"/>
        <v>3671</v>
      </c>
      <c r="AJ6" s="70">
        <f t="shared" si="0"/>
        <v>3673</v>
      </c>
      <c r="AK6" s="70">
        <f t="shared" si="0"/>
        <v>3670</v>
      </c>
      <c r="AL6" s="70">
        <f t="shared" si="0"/>
        <v>3665</v>
      </c>
      <c r="AM6" s="70">
        <f t="shared" si="0"/>
        <v>2756</v>
      </c>
      <c r="AN6" s="70">
        <f t="shared" si="0"/>
        <v>0</v>
      </c>
      <c r="AO6" s="239">
        <f t="shared" si="0"/>
        <v>21094</v>
      </c>
      <c r="AP6" s="239">
        <f t="shared" si="0"/>
        <v>0</v>
      </c>
      <c r="AQ6" s="251">
        <f t="shared" si="0"/>
        <v>46677</v>
      </c>
      <c r="AR6" s="71">
        <f t="shared" ref="AR6:BP6" si="1">SUM(AR7:AR60)</f>
        <v>3659</v>
      </c>
      <c r="AS6" s="70">
        <f t="shared" si="1"/>
        <v>3671</v>
      </c>
      <c r="AT6" s="70">
        <f t="shared" si="1"/>
        <v>3671</v>
      </c>
      <c r="AU6" s="70">
        <f t="shared" si="1"/>
        <v>3671</v>
      </c>
      <c r="AV6" s="70">
        <f t="shared" si="1"/>
        <v>3670</v>
      </c>
      <c r="AW6" s="70">
        <f t="shared" si="1"/>
        <v>0</v>
      </c>
      <c r="AX6" s="70">
        <f t="shared" si="1"/>
        <v>0</v>
      </c>
      <c r="AY6" s="239">
        <f t="shared" si="1"/>
        <v>18342</v>
      </c>
      <c r="AZ6" s="239">
        <f t="shared" si="1"/>
        <v>0</v>
      </c>
      <c r="BA6" s="251">
        <f t="shared" si="1"/>
        <v>65019</v>
      </c>
      <c r="BB6" s="71">
        <f t="shared" si="1"/>
        <v>0</v>
      </c>
      <c r="BC6" s="70">
        <f t="shared" si="1"/>
        <v>0</v>
      </c>
      <c r="BD6" s="70">
        <f t="shared" si="1"/>
        <v>0</v>
      </c>
      <c r="BE6" s="70">
        <f t="shared" si="1"/>
        <v>0</v>
      </c>
      <c r="BF6" s="70">
        <f t="shared" si="1"/>
        <v>0</v>
      </c>
      <c r="BG6" s="70">
        <f t="shared" si="1"/>
        <v>0</v>
      </c>
      <c r="BH6" s="70">
        <f t="shared" si="1"/>
        <v>0</v>
      </c>
      <c r="BI6" s="239">
        <f t="shared" si="1"/>
        <v>0</v>
      </c>
      <c r="BJ6" s="239">
        <f t="shared" si="1"/>
        <v>0</v>
      </c>
      <c r="BK6" s="251">
        <f t="shared" si="1"/>
        <v>65019</v>
      </c>
      <c r="BL6" s="70">
        <f t="shared" si="1"/>
        <v>0</v>
      </c>
      <c r="BM6" s="70">
        <f t="shared" si="1"/>
        <v>0</v>
      </c>
      <c r="BN6" s="239">
        <f t="shared" si="1"/>
        <v>0</v>
      </c>
      <c r="BO6" s="239">
        <f t="shared" si="1"/>
        <v>0</v>
      </c>
      <c r="BP6" s="251">
        <f t="shared" si="1"/>
        <v>65019</v>
      </c>
      <c r="BQ6" s="486" t="s">
        <v>17</v>
      </c>
      <c r="BR6" s="507"/>
      <c r="BS6" s="1422" t="s">
        <v>272</v>
      </c>
      <c r="BT6" s="1422" t="s">
        <v>92</v>
      </c>
      <c r="BU6" s="507"/>
      <c r="BV6" s="710" t="s">
        <v>329</v>
      </c>
      <c r="BW6" s="710" t="s">
        <v>330</v>
      </c>
      <c r="BX6" s="710" t="s">
        <v>331</v>
      </c>
      <c r="BY6" s="710" t="s">
        <v>332</v>
      </c>
      <c r="BZ6" s="710" t="s">
        <v>333</v>
      </c>
      <c r="CA6" s="710" t="s">
        <v>334</v>
      </c>
      <c r="CB6" s="701"/>
    </row>
    <row r="7" spans="1:80" s="31" customFormat="1" ht="19.5" customHeight="1" x14ac:dyDescent="0.3">
      <c r="A7" s="464"/>
      <c r="B7" s="455" t="s">
        <v>717</v>
      </c>
      <c r="C7" s="456" t="s">
        <v>1300</v>
      </c>
      <c r="D7" s="456" t="s">
        <v>723</v>
      </c>
      <c r="E7" s="1405" t="s">
        <v>904</v>
      </c>
      <c r="F7" s="456" t="s">
        <v>15</v>
      </c>
      <c r="G7" s="239">
        <f>ROUND(IF(ISERROR(VLOOKUP(D7,[1]Anual!$B$180:$ES$300,($U$1)-3,0)),0,VLOOKUP(D7,[1]Anual!$B$180:$ES$300,($U$1)-3,0)),0)</f>
        <v>0</v>
      </c>
      <c r="H7" s="657" t="e">
        <f>IF(B7="","",(VLOOKUP(B7,Família!$A:$B,2,0)))</f>
        <v>#N/A</v>
      </c>
      <c r="I7" s="456">
        <f>ROUND(IF(ISERROR(VLOOKUP(D7,[1]Anual!$B$180:$ES$300,($U$1)+5,0)),0,VLOOKUP(D7,[1]Anual!$B$180:$ES$300,($U$1)+5,0)),0)</f>
        <v>0</v>
      </c>
      <c r="J7" s="743"/>
      <c r="K7" s="456">
        <f t="shared" ref="K7:K43" si="2">IF(L7=M7,"ok",M7-L7)</f>
        <v>-35</v>
      </c>
      <c r="L7" s="456">
        <f>ROUND(IF(ISERROR(VLOOKUP(D7,[1]Anual!$B$270:$EX$350,$U$1,0)),0,VLOOKUP(D7,[1]Anual!$B$270:$EX$350,$U$1,0)),0)+J7</f>
        <v>7440</v>
      </c>
      <c r="M7" s="457">
        <f t="shared" ref="M7:M43" si="3">SUM(U7,AE7,AO7,AY7,BI7,BN7)</f>
        <v>7405</v>
      </c>
      <c r="N7" s="458">
        <f>ROUND(N81-SUM(N8:N60),0)</f>
        <v>0</v>
      </c>
      <c r="O7" s="459">
        <f>ROUND(O81-SUM(O8:O60),0)</f>
        <v>0</v>
      </c>
      <c r="P7" s="459">
        <f>ROUND(P81-SUM(P8:P60),0)</f>
        <v>0</v>
      </c>
      <c r="Q7" s="459">
        <f t="shared" ref="Q7:T7" si="4">ROUND(Q81-SUM(Q8:Q60),0)</f>
        <v>0</v>
      </c>
      <c r="R7" s="459">
        <f t="shared" si="4"/>
        <v>154</v>
      </c>
      <c r="S7" s="459">
        <f t="shared" si="4"/>
        <v>0</v>
      </c>
      <c r="T7" s="459">
        <f t="shared" si="4"/>
        <v>0</v>
      </c>
      <c r="U7" s="241">
        <f t="shared" ref="U7:U17" si="5">SUM(N7:T7)</f>
        <v>154</v>
      </c>
      <c r="V7" s="241">
        <f>$I7*V$3</f>
        <v>0</v>
      </c>
      <c r="W7" s="240">
        <f>$G7+U7-V7</f>
        <v>154</v>
      </c>
      <c r="X7" s="458">
        <f t="shared" ref="X7:AD7" si="6">ROUND(X81-SUM(X8:X60),0)</f>
        <v>1022</v>
      </c>
      <c r="Y7" s="459">
        <f t="shared" si="6"/>
        <v>313</v>
      </c>
      <c r="Z7" s="459">
        <f t="shared" si="6"/>
        <v>0</v>
      </c>
      <c r="AA7" s="459">
        <f t="shared" si="6"/>
        <v>0</v>
      </c>
      <c r="AB7" s="459">
        <f t="shared" si="6"/>
        <v>551</v>
      </c>
      <c r="AC7" s="459">
        <f t="shared" si="6"/>
        <v>841</v>
      </c>
      <c r="AD7" s="459">
        <f t="shared" si="6"/>
        <v>0</v>
      </c>
      <c r="AE7" s="241">
        <f>SUM(X7:AD7)</f>
        <v>2727</v>
      </c>
      <c r="AF7" s="241">
        <f t="shared" ref="AF7:AF54" si="7">$I7*AF$3</f>
        <v>0</v>
      </c>
      <c r="AG7" s="240">
        <f>$W7+AE7-AF7</f>
        <v>2881</v>
      </c>
      <c r="AH7" s="458">
        <f t="shared" ref="AH7:AN7" si="8">ROUND(AH81-SUM(AH8:AH60),0)</f>
        <v>1019</v>
      </c>
      <c r="AI7" s="459">
        <f t="shared" si="8"/>
        <v>0</v>
      </c>
      <c r="AJ7" s="459">
        <f t="shared" si="8"/>
        <v>0</v>
      </c>
      <c r="AK7" s="459">
        <f t="shared" si="8"/>
        <v>296</v>
      </c>
      <c r="AL7" s="459">
        <f t="shared" si="8"/>
        <v>785</v>
      </c>
      <c r="AM7" s="459">
        <f t="shared" si="8"/>
        <v>229</v>
      </c>
      <c r="AN7" s="459">
        <f t="shared" si="8"/>
        <v>0</v>
      </c>
      <c r="AO7" s="241">
        <f>SUM(AH7:AN7)</f>
        <v>2329</v>
      </c>
      <c r="AP7" s="241">
        <f t="shared" ref="AP7:AP54" si="9">$I7*AP$3</f>
        <v>0</v>
      </c>
      <c r="AQ7" s="240">
        <f>$AG7+AO7-AP7</f>
        <v>5210</v>
      </c>
      <c r="AR7" s="458">
        <f t="shared" ref="AR7:AX7" si="10">ROUND(AR81-SUM(AR8:AR60),0)</f>
        <v>1019</v>
      </c>
      <c r="AS7" s="459">
        <f t="shared" si="10"/>
        <v>0</v>
      </c>
      <c r="AT7" s="459">
        <f t="shared" si="10"/>
        <v>0</v>
      </c>
      <c r="AU7" s="459">
        <f t="shared" si="10"/>
        <v>468</v>
      </c>
      <c r="AV7" s="459">
        <f t="shared" si="10"/>
        <v>708</v>
      </c>
      <c r="AW7" s="459">
        <f t="shared" si="10"/>
        <v>0</v>
      </c>
      <c r="AX7" s="459">
        <f t="shared" si="10"/>
        <v>0</v>
      </c>
      <c r="AY7" s="241">
        <f>SUM(AR7:AX7)</f>
        <v>2195</v>
      </c>
      <c r="AZ7" s="241">
        <f t="shared" ref="AZ7:AZ54" si="11">$I7*AZ$3</f>
        <v>0</v>
      </c>
      <c r="BA7" s="240">
        <f>$AQ7+AY7-AZ7</f>
        <v>7405</v>
      </c>
      <c r="BB7" s="458">
        <f t="shared" ref="BB7:BH7" si="12">ROUND(BB81-SUM(BB8:BB60),0)</f>
        <v>0</v>
      </c>
      <c r="BC7" s="459">
        <f t="shared" si="12"/>
        <v>0</v>
      </c>
      <c r="BD7" s="459">
        <f t="shared" si="12"/>
        <v>0</v>
      </c>
      <c r="BE7" s="459">
        <f t="shared" si="12"/>
        <v>0</v>
      </c>
      <c r="BF7" s="459">
        <f t="shared" si="12"/>
        <v>0</v>
      </c>
      <c r="BG7" s="459">
        <f t="shared" si="12"/>
        <v>0</v>
      </c>
      <c r="BH7" s="459">
        <f t="shared" si="12"/>
        <v>0</v>
      </c>
      <c r="BI7" s="241">
        <f>SUM(BB7:BH7)</f>
        <v>0</v>
      </c>
      <c r="BJ7" s="241">
        <f>$I7*BJ$3</f>
        <v>0</v>
      </c>
      <c r="BK7" s="240">
        <f>$BA7+BI7-BJ7</f>
        <v>7405</v>
      </c>
      <c r="BL7" s="459">
        <f t="shared" ref="BL7:BM7" si="13">ROUND(BL81-SUM(BL8:BL60),0)</f>
        <v>0</v>
      </c>
      <c r="BM7" s="459">
        <f t="shared" si="13"/>
        <v>0</v>
      </c>
      <c r="BN7" s="241">
        <f>SUM(BL7:BM7)</f>
        <v>0</v>
      </c>
      <c r="BO7" s="241">
        <f>$I7*BO$3</f>
        <v>0</v>
      </c>
      <c r="BP7" s="240">
        <f>$BK7+BN7-BO7</f>
        <v>7405</v>
      </c>
      <c r="BQ7" s="1725">
        <f>SUM(M7:M11)</f>
        <v>14365</v>
      </c>
      <c r="BR7" s="521"/>
      <c r="BS7" s="1423">
        <f>IF($C7="","",VLOOKUP($C7,'Carga People'!$C$5:$G$309,5,0))</f>
        <v>0</v>
      </c>
      <c r="BT7" s="1423">
        <f>IF($B7="","",VLOOKUP($B7,RESUMO!$A$53:$AO$62,41,0))</f>
        <v>15</v>
      </c>
      <c r="BU7" s="522"/>
      <c r="BV7" s="694">
        <f t="shared" ref="BV7:BV60" si="14">SUM(N7:T7)</f>
        <v>154</v>
      </c>
      <c r="BW7" s="694">
        <f t="shared" ref="BW7:BW60" si="15">SUM(X7:AD7)</f>
        <v>2727</v>
      </c>
      <c r="BX7" s="694">
        <f t="shared" ref="BX7:BX60" si="16">SUM(AH7:AN7)</f>
        <v>2329</v>
      </c>
      <c r="BY7" s="694">
        <f t="shared" ref="BY7:BY60" si="17">SUM(AR7:AX7)</f>
        <v>2195</v>
      </c>
      <c r="BZ7" s="694">
        <f t="shared" ref="BZ7:BZ60" si="18">SUM(BB7:BH7)</f>
        <v>0</v>
      </c>
      <c r="CA7" s="694">
        <f t="shared" ref="CA7:CA60" si="19">SUM(BL7:BM7)</f>
        <v>0</v>
      </c>
      <c r="CB7" s="482">
        <f t="shared" ref="CB7:CB38" si="20">SUM(BV7:CA7)-M7</f>
        <v>0</v>
      </c>
    </row>
    <row r="8" spans="1:80" s="31" customFormat="1" ht="19.5" customHeight="1" x14ac:dyDescent="0.3">
      <c r="A8" s="344"/>
      <c r="B8" s="29" t="s">
        <v>717</v>
      </c>
      <c r="C8" s="30" t="s">
        <v>1301</v>
      </c>
      <c r="D8" s="30" t="s">
        <v>724</v>
      </c>
      <c r="E8" s="1410" t="s">
        <v>905</v>
      </c>
      <c r="F8" s="30" t="s">
        <v>15</v>
      </c>
      <c r="G8" s="72">
        <f>ROUND(IF(ISERROR(VLOOKUP(D8,[1]Anual!$B$180:$ES$300,($U$1)-3,0)),0,VLOOKUP(D8,[1]Anual!$B$180:$ES$300,($U$1)-3,0)),0)</f>
        <v>0</v>
      </c>
      <c r="H8" s="658" t="e">
        <f>IF(B8="","",(VLOOKUP(B8,Família!$A:$B,2,0)))</f>
        <v>#N/A</v>
      </c>
      <c r="I8" s="30">
        <f>ROUND(IF(ISERROR(VLOOKUP(D8,[1]Anual!$B$180:$ES$300,($U$1)+5,0)),0,VLOOKUP(D8,[1]Anual!$B$180:$ES$300,($U$1)+5,0)),0)</f>
        <v>0</v>
      </c>
      <c r="J8" s="744"/>
      <c r="K8" s="30" t="str">
        <f t="shared" si="2"/>
        <v>ok</v>
      </c>
      <c r="L8" s="28">
        <f>ROUND(IF(ISERROR(VLOOKUP(D8,[1]Anual!$B$270:$EX$360,$U$1,0)),0,VLOOKUP(D8,[1]Anual!$B$270:$EX$360,$U$1,0)),0)+J8</f>
        <v>6960</v>
      </c>
      <c r="M8" s="83">
        <f t="shared" si="3"/>
        <v>6960</v>
      </c>
      <c r="N8" s="368"/>
      <c r="O8" s="369"/>
      <c r="P8" s="369"/>
      <c r="Q8" s="369"/>
      <c r="R8" s="369">
        <v>720</v>
      </c>
      <c r="S8" s="369"/>
      <c r="T8" s="369"/>
      <c r="U8" s="241">
        <f t="shared" si="5"/>
        <v>720</v>
      </c>
      <c r="V8" s="241">
        <f t="shared" ref="V8:V52" si="21">$I8*V$3</f>
        <v>0</v>
      </c>
      <c r="W8" s="240">
        <f t="shared" ref="W8:W52" si="22">$G8+U8-V8</f>
        <v>720</v>
      </c>
      <c r="X8" s="368"/>
      <c r="Y8" s="369">
        <v>480</v>
      </c>
      <c r="Z8" s="369">
        <v>551</v>
      </c>
      <c r="AA8" s="369">
        <v>551</v>
      </c>
      <c r="AB8" s="369"/>
      <c r="AC8" s="369"/>
      <c r="AD8" s="369"/>
      <c r="AE8" s="241">
        <f t="shared" ref="AE8:AE52" si="23">SUM(X8:AD8)</f>
        <v>1582</v>
      </c>
      <c r="AF8" s="241">
        <f t="shared" si="7"/>
        <v>0</v>
      </c>
      <c r="AG8" s="240">
        <f t="shared" ref="AG8:AG52" si="24">$W8+AE8-AF8</f>
        <v>2302</v>
      </c>
      <c r="AH8" s="368"/>
      <c r="AI8" s="369">
        <v>551</v>
      </c>
      <c r="AJ8" s="369">
        <v>553</v>
      </c>
      <c r="AK8" s="369">
        <v>480</v>
      </c>
      <c r="AL8" s="369"/>
      <c r="AM8" s="369">
        <v>847</v>
      </c>
      <c r="AN8" s="369"/>
      <c r="AO8" s="241">
        <f t="shared" ref="AO8:AO52" si="25">SUM(AH8:AN8)</f>
        <v>2431</v>
      </c>
      <c r="AP8" s="241">
        <f t="shared" si="9"/>
        <v>0</v>
      </c>
      <c r="AQ8" s="240">
        <f t="shared" ref="AQ8:AQ52" si="26">$AG8+AO8-AP8</f>
        <v>4733</v>
      </c>
      <c r="AR8" s="368"/>
      <c r="AS8" s="369">
        <v>551</v>
      </c>
      <c r="AT8" s="369">
        <v>551</v>
      </c>
      <c r="AU8" s="369">
        <v>563</v>
      </c>
      <c r="AV8" s="369">
        <v>562</v>
      </c>
      <c r="AW8" s="369"/>
      <c r="AX8" s="369"/>
      <c r="AY8" s="241">
        <f t="shared" ref="AY8:AY52" si="27">SUM(AR8:AX8)</f>
        <v>2227</v>
      </c>
      <c r="AZ8" s="241">
        <f t="shared" si="11"/>
        <v>0</v>
      </c>
      <c r="BA8" s="240">
        <f t="shared" ref="BA8:BA52" si="28">$AQ8+AY8-AZ8</f>
        <v>6960</v>
      </c>
      <c r="BB8" s="368"/>
      <c r="BC8" s="369"/>
      <c r="BD8" s="369"/>
      <c r="BE8" s="369"/>
      <c r="BF8" s="369"/>
      <c r="BG8" s="369"/>
      <c r="BH8" s="369"/>
      <c r="BI8" s="241">
        <f t="shared" ref="BI8:BI52" si="29">SUM(BB8:BH8)</f>
        <v>0</v>
      </c>
      <c r="BJ8" s="241">
        <f t="shared" ref="BJ8:BJ52" si="30">$I8*BJ$3</f>
        <v>0</v>
      </c>
      <c r="BK8" s="240">
        <f t="shared" ref="BK8:BK52" si="31">$BA8+BI8-BJ8</f>
        <v>6960</v>
      </c>
      <c r="BL8" s="369"/>
      <c r="BM8" s="369"/>
      <c r="BN8" s="241">
        <f t="shared" ref="BN8:BN52" si="32">SUM(BL8:BM8)</f>
        <v>0</v>
      </c>
      <c r="BO8" s="241">
        <f t="shared" ref="BO8:BO52" si="33">$I8*BO$3</f>
        <v>0</v>
      </c>
      <c r="BP8" s="240">
        <f t="shared" ref="BP8:BP52" si="34">$BK8+BN8-BO8</f>
        <v>6960</v>
      </c>
      <c r="BQ8" s="1725"/>
      <c r="BR8" s="504"/>
      <c r="BS8" s="1423">
        <f>IF($C8="","",VLOOKUP($C8,'Carga People'!$C$5:$G$309,5,0))</f>
        <v>0</v>
      </c>
      <c r="BT8" s="1423">
        <f>IF($B8="","",VLOOKUP($B8,RESUMO!$A$53:$AO$62,41,0))</f>
        <v>15</v>
      </c>
      <c r="BU8" s="522"/>
      <c r="BV8" s="694">
        <f t="shared" si="14"/>
        <v>720</v>
      </c>
      <c r="BW8" s="694">
        <f t="shared" si="15"/>
        <v>1582</v>
      </c>
      <c r="BX8" s="694">
        <f t="shared" si="16"/>
        <v>2431</v>
      </c>
      <c r="BY8" s="694">
        <f t="shared" si="17"/>
        <v>2227</v>
      </c>
      <c r="BZ8" s="694">
        <f t="shared" si="18"/>
        <v>0</v>
      </c>
      <c r="CA8" s="694">
        <f t="shared" si="19"/>
        <v>0</v>
      </c>
      <c r="CB8" s="482">
        <f t="shared" si="20"/>
        <v>0</v>
      </c>
    </row>
    <row r="9" spans="1:80" s="31" customFormat="1" ht="19.5" hidden="1" customHeight="1" outlineLevel="1" x14ac:dyDescent="0.3">
      <c r="A9" s="344"/>
      <c r="B9" s="29"/>
      <c r="C9" s="30"/>
      <c r="D9" s="30"/>
      <c r="E9" s="1410"/>
      <c r="F9" s="30" t="s">
        <v>15</v>
      </c>
      <c r="G9" s="72">
        <f>ROUND(IF(ISERROR(VLOOKUP(D9,[1]Anual!$B$180:$ES$300,($U$1)-3,0)),0,VLOOKUP(D9,[1]Anual!$B$180:$ES$300,($U$1)-3,0)),0)</f>
        <v>0</v>
      </c>
      <c r="H9" s="658" t="str">
        <f>IF(B9="","",(VLOOKUP(B9,Família!$A:$B,2,0)))</f>
        <v/>
      </c>
      <c r="I9" s="30">
        <f>ROUND(IF(ISERROR(VLOOKUP(D9,[1]Anual!$B$180:$ES$300,($U$1)+5,0)),0,VLOOKUP(D9,[1]Anual!$B$180:$ES$300,($U$1)+5,0)),0)</f>
        <v>0</v>
      </c>
      <c r="J9" s="744"/>
      <c r="K9" s="30" t="str">
        <f t="shared" si="2"/>
        <v>ok</v>
      </c>
      <c r="L9" s="28">
        <f>ROUND(IF(ISERROR(VLOOKUP(D9,[1]Anual!$B$270:$EX$360,$U$1,0)),0,VLOOKUP(D9,[1]Anual!$B$270:$EX$360,$U$1,0)),0)+J9</f>
        <v>0</v>
      </c>
      <c r="M9" s="83">
        <f t="shared" si="3"/>
        <v>0</v>
      </c>
      <c r="N9" s="368"/>
      <c r="O9" s="369"/>
      <c r="P9" s="369"/>
      <c r="Q9" s="369"/>
      <c r="R9" s="369"/>
      <c r="S9" s="369"/>
      <c r="T9" s="369"/>
      <c r="U9" s="241">
        <f t="shared" si="5"/>
        <v>0</v>
      </c>
      <c r="V9" s="241">
        <f t="shared" si="21"/>
        <v>0</v>
      </c>
      <c r="W9" s="240">
        <f t="shared" si="22"/>
        <v>0</v>
      </c>
      <c r="X9" s="368"/>
      <c r="Y9" s="369"/>
      <c r="Z9" s="369"/>
      <c r="AA9" s="369"/>
      <c r="AB9" s="369"/>
      <c r="AC9" s="369"/>
      <c r="AD9" s="369"/>
      <c r="AE9" s="241">
        <f t="shared" si="23"/>
        <v>0</v>
      </c>
      <c r="AF9" s="241">
        <f t="shared" si="7"/>
        <v>0</v>
      </c>
      <c r="AG9" s="240">
        <f t="shared" si="24"/>
        <v>0</v>
      </c>
      <c r="AH9" s="368"/>
      <c r="AI9" s="369"/>
      <c r="AJ9" s="369"/>
      <c r="AK9" s="369"/>
      <c r="AL9" s="369"/>
      <c r="AM9" s="369"/>
      <c r="AN9" s="369"/>
      <c r="AO9" s="241">
        <f t="shared" si="25"/>
        <v>0</v>
      </c>
      <c r="AP9" s="241">
        <f t="shared" si="9"/>
        <v>0</v>
      </c>
      <c r="AQ9" s="240">
        <f t="shared" si="26"/>
        <v>0</v>
      </c>
      <c r="AR9" s="368"/>
      <c r="AS9" s="369"/>
      <c r="AT9" s="369"/>
      <c r="AU9" s="369"/>
      <c r="AV9" s="369"/>
      <c r="AW9" s="369"/>
      <c r="AX9" s="369"/>
      <c r="AY9" s="241">
        <f t="shared" si="27"/>
        <v>0</v>
      </c>
      <c r="AZ9" s="241">
        <f t="shared" si="11"/>
        <v>0</v>
      </c>
      <c r="BA9" s="240">
        <f t="shared" si="28"/>
        <v>0</v>
      </c>
      <c r="BB9" s="368"/>
      <c r="BC9" s="369"/>
      <c r="BD9" s="369"/>
      <c r="BE9" s="369"/>
      <c r="BF9" s="369"/>
      <c r="BG9" s="369"/>
      <c r="BH9" s="369"/>
      <c r="BI9" s="241">
        <f t="shared" si="29"/>
        <v>0</v>
      </c>
      <c r="BJ9" s="241">
        <f t="shared" si="30"/>
        <v>0</v>
      </c>
      <c r="BK9" s="240">
        <f t="shared" si="31"/>
        <v>0</v>
      </c>
      <c r="BL9" s="369"/>
      <c r="BM9" s="369"/>
      <c r="BN9" s="241">
        <f t="shared" si="32"/>
        <v>0</v>
      </c>
      <c r="BO9" s="241">
        <f t="shared" si="33"/>
        <v>0</v>
      </c>
      <c r="BP9" s="240">
        <f t="shared" si="34"/>
        <v>0</v>
      </c>
      <c r="BQ9" s="1725"/>
      <c r="BR9" s="504"/>
      <c r="BS9" s="1423" t="str">
        <f>IF($C9="","",VLOOKUP($C9,'Carga People'!$C$5:$G$309,5,0))</f>
        <v/>
      </c>
      <c r="BT9" s="1423" t="str">
        <f>IF($B9="","",VLOOKUP($B9,RESUMO!$A$53:$AO$62,41,0))</f>
        <v/>
      </c>
      <c r="BU9" s="522"/>
      <c r="BV9" s="694">
        <f t="shared" si="14"/>
        <v>0</v>
      </c>
      <c r="BW9" s="694">
        <f t="shared" si="15"/>
        <v>0</v>
      </c>
      <c r="BX9" s="694">
        <f t="shared" si="16"/>
        <v>0</v>
      </c>
      <c r="BY9" s="694">
        <f t="shared" si="17"/>
        <v>0</v>
      </c>
      <c r="BZ9" s="694">
        <f t="shared" si="18"/>
        <v>0</v>
      </c>
      <c r="CA9" s="694">
        <f t="shared" si="19"/>
        <v>0</v>
      </c>
      <c r="CB9" s="482">
        <f t="shared" si="20"/>
        <v>0</v>
      </c>
    </row>
    <row r="10" spans="1:80" s="31" customFormat="1" ht="19.5" hidden="1" customHeight="1" outlineLevel="1" x14ac:dyDescent="0.3">
      <c r="A10" s="344"/>
      <c r="B10" s="29"/>
      <c r="C10" s="30"/>
      <c r="D10" s="30"/>
      <c r="E10" s="1410"/>
      <c r="F10" s="30" t="s">
        <v>15</v>
      </c>
      <c r="G10" s="72">
        <f>ROUND(IF(ISERROR(VLOOKUP(D10,[1]Anual!$B$180:$ES$300,($U$1)-3,0)),0,VLOOKUP(D10,[1]Anual!$B$180:$ES$300,($U$1)-3,0)),0)</f>
        <v>0</v>
      </c>
      <c r="H10" s="658" t="str">
        <f>IF(B10="","",(VLOOKUP(B10,Família!$A:$B,2,0)))</f>
        <v/>
      </c>
      <c r="I10" s="30">
        <f>ROUND(IF(ISERROR(VLOOKUP(D10,[1]Anual!$B$180:$ES$300,($U$1)+5,0)),0,VLOOKUP(D10,[1]Anual!$B$180:$ES$300,($U$1)+5,0)),0)</f>
        <v>0</v>
      </c>
      <c r="J10" s="744"/>
      <c r="K10" s="30" t="str">
        <f t="shared" si="2"/>
        <v>ok</v>
      </c>
      <c r="L10" s="28">
        <f>ROUND(IF(ISERROR(VLOOKUP(D10,[1]Anual!$B$270:$EX$360,$U$1,0)),0,VLOOKUP(D10,[1]Anual!$B$270:$EX$360,$U$1,0)),0)+J10</f>
        <v>0</v>
      </c>
      <c r="M10" s="83">
        <f t="shared" si="3"/>
        <v>0</v>
      </c>
      <c r="N10" s="368"/>
      <c r="O10" s="369"/>
      <c r="P10" s="369"/>
      <c r="Q10" s="369"/>
      <c r="R10" s="369"/>
      <c r="S10" s="369"/>
      <c r="T10" s="369"/>
      <c r="U10" s="241">
        <f t="shared" si="5"/>
        <v>0</v>
      </c>
      <c r="V10" s="241">
        <f t="shared" si="21"/>
        <v>0</v>
      </c>
      <c r="W10" s="240">
        <f t="shared" si="22"/>
        <v>0</v>
      </c>
      <c r="X10" s="368"/>
      <c r="Y10" s="369"/>
      <c r="Z10" s="369"/>
      <c r="AA10" s="369"/>
      <c r="AB10" s="369"/>
      <c r="AC10" s="369"/>
      <c r="AD10" s="369"/>
      <c r="AE10" s="241">
        <f t="shared" si="23"/>
        <v>0</v>
      </c>
      <c r="AF10" s="241">
        <f t="shared" si="7"/>
        <v>0</v>
      </c>
      <c r="AG10" s="240">
        <f t="shared" si="24"/>
        <v>0</v>
      </c>
      <c r="AH10" s="368"/>
      <c r="AI10" s="369"/>
      <c r="AJ10" s="369"/>
      <c r="AK10" s="369"/>
      <c r="AL10" s="369"/>
      <c r="AM10" s="369"/>
      <c r="AN10" s="369"/>
      <c r="AO10" s="241">
        <f t="shared" si="25"/>
        <v>0</v>
      </c>
      <c r="AP10" s="241">
        <f t="shared" si="9"/>
        <v>0</v>
      </c>
      <c r="AQ10" s="240">
        <f t="shared" si="26"/>
        <v>0</v>
      </c>
      <c r="AR10" s="368"/>
      <c r="AS10" s="369"/>
      <c r="AT10" s="369"/>
      <c r="AU10" s="369"/>
      <c r="AV10" s="369"/>
      <c r="AW10" s="369"/>
      <c r="AX10" s="369"/>
      <c r="AY10" s="241">
        <f t="shared" si="27"/>
        <v>0</v>
      </c>
      <c r="AZ10" s="241">
        <f t="shared" si="11"/>
        <v>0</v>
      </c>
      <c r="BA10" s="240">
        <f t="shared" si="28"/>
        <v>0</v>
      </c>
      <c r="BB10" s="368"/>
      <c r="BC10" s="369"/>
      <c r="BD10" s="369"/>
      <c r="BE10" s="369"/>
      <c r="BF10" s="369"/>
      <c r="BG10" s="369"/>
      <c r="BH10" s="369"/>
      <c r="BI10" s="241">
        <f t="shared" si="29"/>
        <v>0</v>
      </c>
      <c r="BJ10" s="241">
        <f t="shared" si="30"/>
        <v>0</v>
      </c>
      <c r="BK10" s="240">
        <f t="shared" si="31"/>
        <v>0</v>
      </c>
      <c r="BL10" s="369"/>
      <c r="BM10" s="369"/>
      <c r="BN10" s="241">
        <f t="shared" si="32"/>
        <v>0</v>
      </c>
      <c r="BO10" s="241">
        <f t="shared" si="33"/>
        <v>0</v>
      </c>
      <c r="BP10" s="240">
        <f t="shared" si="34"/>
        <v>0</v>
      </c>
      <c r="BQ10" s="1725"/>
      <c r="BR10" s="504"/>
      <c r="BS10" s="1423" t="str">
        <f>IF($C10="","",VLOOKUP($C10,'Carga People'!$C$5:$G$309,5,0))</f>
        <v/>
      </c>
      <c r="BT10" s="1423" t="str">
        <f>IF($B10="","",VLOOKUP($B10,RESUMO!$A$53:$AO$62,41,0))</f>
        <v/>
      </c>
      <c r="BU10" s="522"/>
      <c r="BV10" s="694">
        <f t="shared" si="14"/>
        <v>0</v>
      </c>
      <c r="BW10" s="694">
        <f t="shared" si="15"/>
        <v>0</v>
      </c>
      <c r="BX10" s="694">
        <f t="shared" si="16"/>
        <v>0</v>
      </c>
      <c r="BY10" s="694">
        <f t="shared" si="17"/>
        <v>0</v>
      </c>
      <c r="BZ10" s="694">
        <f t="shared" si="18"/>
        <v>0</v>
      </c>
      <c r="CA10" s="694">
        <f t="shared" si="19"/>
        <v>0</v>
      </c>
      <c r="CB10" s="482">
        <f t="shared" si="20"/>
        <v>0</v>
      </c>
    </row>
    <row r="11" spans="1:80" s="31" customFormat="1" ht="19.5" hidden="1" customHeight="1" outlineLevel="1" x14ac:dyDescent="0.3">
      <c r="A11" s="344"/>
      <c r="B11" s="548"/>
      <c r="C11" s="153"/>
      <c r="D11" s="153"/>
      <c r="E11" s="1411"/>
      <c r="F11" s="153" t="s">
        <v>15</v>
      </c>
      <c r="G11" s="563">
        <f>ROUND(IF(ISERROR(VLOOKUP(D11,[1]Anual!$B$180:$ES$300,($U$1)-3,0)),0,VLOOKUP(D11,[1]Anual!$B$180:$ES$300,($U$1)-3,0)),0)</f>
        <v>0</v>
      </c>
      <c r="H11" s="658" t="str">
        <f>IF(B11="","",(VLOOKUP(B11,Família!$A:$B,2,0)))</f>
        <v/>
      </c>
      <c r="I11" s="153">
        <f>ROUND(IF(ISERROR(VLOOKUP(D11,[1]Anual!$B$180:$ES$300,($U$1)+5,0)),0,VLOOKUP(D11,[1]Anual!$B$180:$ES$300,($U$1)+5,0)),0)</f>
        <v>0</v>
      </c>
      <c r="J11" s="744"/>
      <c r="K11" s="153" t="str">
        <f t="shared" si="2"/>
        <v>ok</v>
      </c>
      <c r="L11" s="28">
        <f>ROUND(IF(ISERROR(VLOOKUP(D11,[1]Anual!$B$270:$EX$360,$U$1,0)),0,VLOOKUP(D11,[1]Anual!$B$270:$EX$360,$U$1,0)),0)+J11</f>
        <v>0</v>
      </c>
      <c r="M11" s="366">
        <f t="shared" si="3"/>
        <v>0</v>
      </c>
      <c r="N11" s="405"/>
      <c r="O11" s="404"/>
      <c r="P11" s="404"/>
      <c r="Q11" s="404"/>
      <c r="R11" s="404"/>
      <c r="S11" s="369"/>
      <c r="T11" s="369"/>
      <c r="U11" s="241">
        <f t="shared" ref="U11" si="35">SUM(N11:T11)</f>
        <v>0</v>
      </c>
      <c r="V11" s="241">
        <f t="shared" si="21"/>
        <v>0</v>
      </c>
      <c r="W11" s="240">
        <f t="shared" si="22"/>
        <v>0</v>
      </c>
      <c r="X11" s="368"/>
      <c r="Y11" s="369"/>
      <c r="Z11" s="369"/>
      <c r="AA11" s="369"/>
      <c r="AB11" s="369"/>
      <c r="AC11" s="369"/>
      <c r="AD11" s="369"/>
      <c r="AE11" s="241">
        <f t="shared" si="23"/>
        <v>0</v>
      </c>
      <c r="AF11" s="241">
        <f t="shared" si="7"/>
        <v>0</v>
      </c>
      <c r="AG11" s="240">
        <f t="shared" si="24"/>
        <v>0</v>
      </c>
      <c r="AH11" s="368"/>
      <c r="AI11" s="369"/>
      <c r="AJ11" s="369"/>
      <c r="AK11" s="369"/>
      <c r="AL11" s="369"/>
      <c r="AM11" s="369"/>
      <c r="AN11" s="369"/>
      <c r="AO11" s="241">
        <f t="shared" si="25"/>
        <v>0</v>
      </c>
      <c r="AP11" s="241">
        <f t="shared" si="9"/>
        <v>0</v>
      </c>
      <c r="AQ11" s="240">
        <f t="shared" si="26"/>
        <v>0</v>
      </c>
      <c r="AR11" s="368"/>
      <c r="AS11" s="369"/>
      <c r="AT11" s="369"/>
      <c r="AU11" s="369"/>
      <c r="AV11" s="369"/>
      <c r="AW11" s="369"/>
      <c r="AX11" s="369"/>
      <c r="AY11" s="241">
        <f t="shared" si="27"/>
        <v>0</v>
      </c>
      <c r="AZ11" s="241">
        <f t="shared" si="11"/>
        <v>0</v>
      </c>
      <c r="BA11" s="240">
        <f t="shared" si="28"/>
        <v>0</v>
      </c>
      <c r="BB11" s="368"/>
      <c r="BC11" s="369"/>
      <c r="BD11" s="369"/>
      <c r="BE11" s="369"/>
      <c r="BF11" s="369"/>
      <c r="BG11" s="369"/>
      <c r="BH11" s="369"/>
      <c r="BI11" s="241">
        <f t="shared" si="29"/>
        <v>0</v>
      </c>
      <c r="BJ11" s="241">
        <f t="shared" si="30"/>
        <v>0</v>
      </c>
      <c r="BK11" s="240">
        <f t="shared" si="31"/>
        <v>0</v>
      </c>
      <c r="BL11" s="369"/>
      <c r="BM11" s="369"/>
      <c r="BN11" s="241">
        <f t="shared" si="32"/>
        <v>0</v>
      </c>
      <c r="BO11" s="241">
        <f t="shared" si="33"/>
        <v>0</v>
      </c>
      <c r="BP11" s="240">
        <f t="shared" si="34"/>
        <v>0</v>
      </c>
      <c r="BQ11" s="1725"/>
      <c r="BR11" s="504"/>
      <c r="BS11" s="1423" t="str">
        <f>IF($C11="","",VLOOKUP($C11,'Carga People'!$C$5:$G$309,5,0))</f>
        <v/>
      </c>
      <c r="BT11" s="1423" t="str">
        <f>IF($B11="","",VLOOKUP($B11,RESUMO!$A$53:$AO$62,41,0))</f>
        <v/>
      </c>
      <c r="BU11" s="522"/>
      <c r="BV11" s="694">
        <f t="shared" si="14"/>
        <v>0</v>
      </c>
      <c r="BW11" s="694">
        <f t="shared" si="15"/>
        <v>0</v>
      </c>
      <c r="BX11" s="694">
        <f t="shared" si="16"/>
        <v>0</v>
      </c>
      <c r="BY11" s="694">
        <f t="shared" si="17"/>
        <v>0</v>
      </c>
      <c r="BZ11" s="694">
        <f t="shared" si="18"/>
        <v>0</v>
      </c>
      <c r="CA11" s="694">
        <f t="shared" si="19"/>
        <v>0</v>
      </c>
      <c r="CB11" s="482">
        <f t="shared" si="20"/>
        <v>0</v>
      </c>
    </row>
    <row r="12" spans="1:80" s="31" customFormat="1" ht="19.5" customHeight="1" collapsed="1" x14ac:dyDescent="0.3">
      <c r="A12" s="461"/>
      <c r="B12" s="455" t="s">
        <v>315</v>
      </c>
      <c r="C12" s="456" t="s">
        <v>485</v>
      </c>
      <c r="D12" s="456" t="s">
        <v>323</v>
      </c>
      <c r="E12" s="1412" t="s">
        <v>894</v>
      </c>
      <c r="F12" s="459" t="s">
        <v>15</v>
      </c>
      <c r="G12" s="241">
        <f>ROUND(IF(ISERROR(VLOOKUP(D12,[1]Anual!$B$180:$ES$300,($U$1)-3,0)),0,VLOOKUP(D12,[1]Anual!$B$180:$ES$300,($U$1)-3,0)),0)</f>
        <v>0</v>
      </c>
      <c r="H12" s="658" t="str">
        <f>IF(B12="","",(VLOOKUP(B12,Família!$A:$B,2,0)))</f>
        <v>LB</v>
      </c>
      <c r="I12" s="459">
        <f>ROUND(IF(ISERROR(VLOOKUP(D12,[1]Anual!$B$180:$ES$300,($U$1)+5,0)),0,VLOOKUP(D12,[1]Anual!$B$180:$ES$300,($U$1)+5,0)),0)</f>
        <v>0</v>
      </c>
      <c r="J12" s="744"/>
      <c r="K12" s="459" t="str">
        <f t="shared" si="2"/>
        <v>ok</v>
      </c>
      <c r="L12" s="459">
        <f>ROUND(IF(ISERROR(VLOOKUP(D12,[1]Anual!$B$270:$EX$360,$U$1,0)),0,VLOOKUP(D12,[1]Anual!$B$270:$EX$360,$U$1,0)),0)+J12</f>
        <v>5280</v>
      </c>
      <c r="M12" s="460">
        <f t="shared" si="3"/>
        <v>5280</v>
      </c>
      <c r="N12" s="458">
        <f>ROUND(N71-SUM(N13:N16),0)</f>
        <v>0</v>
      </c>
      <c r="O12" s="459">
        <f>ROUND(O71-SUM(O13:O16),0)</f>
        <v>0</v>
      </c>
      <c r="P12" s="459">
        <f>ROUND(P71-SUM(P13:P16),0)</f>
        <v>0</v>
      </c>
      <c r="Q12" s="459">
        <f t="shared" ref="Q12:T12" si="36">ROUND(Q71-SUM(Q13:Q16),0)</f>
        <v>0</v>
      </c>
      <c r="R12" s="459">
        <f t="shared" si="36"/>
        <v>480</v>
      </c>
      <c r="S12" s="459">
        <f t="shared" si="36"/>
        <v>0</v>
      </c>
      <c r="T12" s="459">
        <f t="shared" si="36"/>
        <v>0</v>
      </c>
      <c r="U12" s="241">
        <f t="shared" si="5"/>
        <v>480</v>
      </c>
      <c r="V12" s="241">
        <f t="shared" si="21"/>
        <v>0</v>
      </c>
      <c r="W12" s="240">
        <f t="shared" si="22"/>
        <v>480</v>
      </c>
      <c r="X12" s="458">
        <f t="shared" ref="X12:AD12" si="37">ROUND(X71-SUM(X13:X16),0)</f>
        <v>0</v>
      </c>
      <c r="Y12" s="459">
        <f t="shared" si="37"/>
        <v>480</v>
      </c>
      <c r="Z12" s="459">
        <f t="shared" si="37"/>
        <v>0</v>
      </c>
      <c r="AA12" s="459">
        <f t="shared" si="37"/>
        <v>480</v>
      </c>
      <c r="AB12" s="459">
        <f t="shared" si="37"/>
        <v>480</v>
      </c>
      <c r="AC12" s="459">
        <f t="shared" si="37"/>
        <v>0</v>
      </c>
      <c r="AD12" s="459">
        <f t="shared" si="37"/>
        <v>0</v>
      </c>
      <c r="AE12" s="241">
        <f t="shared" si="23"/>
        <v>1440</v>
      </c>
      <c r="AF12" s="241">
        <f t="shared" si="7"/>
        <v>0</v>
      </c>
      <c r="AG12" s="240">
        <f t="shared" si="24"/>
        <v>1920</v>
      </c>
      <c r="AH12" s="458">
        <f t="shared" ref="AH12:AN12" si="38">ROUND(AH71-SUM(AH13:AH16),0)</f>
        <v>0</v>
      </c>
      <c r="AI12" s="459">
        <f t="shared" si="38"/>
        <v>480</v>
      </c>
      <c r="AJ12" s="459">
        <f t="shared" si="38"/>
        <v>480</v>
      </c>
      <c r="AK12" s="459">
        <f t="shared" si="38"/>
        <v>480</v>
      </c>
      <c r="AL12" s="459">
        <f t="shared" si="38"/>
        <v>240</v>
      </c>
      <c r="AM12" s="459">
        <f t="shared" si="38"/>
        <v>480</v>
      </c>
      <c r="AN12" s="459">
        <f t="shared" si="38"/>
        <v>0</v>
      </c>
      <c r="AO12" s="241">
        <f t="shared" si="25"/>
        <v>2160</v>
      </c>
      <c r="AP12" s="241">
        <f t="shared" si="9"/>
        <v>0</v>
      </c>
      <c r="AQ12" s="240">
        <f t="shared" si="26"/>
        <v>4080</v>
      </c>
      <c r="AR12" s="458">
        <f t="shared" ref="AR12:AX12" si="39">ROUND(AR71-SUM(AR13:AR16),0)</f>
        <v>0</v>
      </c>
      <c r="AS12" s="459">
        <f t="shared" si="39"/>
        <v>480</v>
      </c>
      <c r="AT12" s="459">
        <f t="shared" si="39"/>
        <v>480</v>
      </c>
      <c r="AU12" s="459">
        <f t="shared" si="39"/>
        <v>240</v>
      </c>
      <c r="AV12" s="459">
        <f t="shared" si="39"/>
        <v>0</v>
      </c>
      <c r="AW12" s="459">
        <f t="shared" si="39"/>
        <v>0</v>
      </c>
      <c r="AX12" s="459">
        <f t="shared" si="39"/>
        <v>0</v>
      </c>
      <c r="AY12" s="241">
        <f t="shared" si="27"/>
        <v>1200</v>
      </c>
      <c r="AZ12" s="241">
        <f t="shared" si="11"/>
        <v>0</v>
      </c>
      <c r="BA12" s="240">
        <f t="shared" si="28"/>
        <v>5280</v>
      </c>
      <c r="BB12" s="458">
        <f t="shared" ref="BB12:BH12" si="40">ROUND(BB71-SUM(BB13:BB16),0)</f>
        <v>0</v>
      </c>
      <c r="BC12" s="459">
        <f t="shared" si="40"/>
        <v>0</v>
      </c>
      <c r="BD12" s="459">
        <f t="shared" si="40"/>
        <v>0</v>
      </c>
      <c r="BE12" s="459">
        <f t="shared" si="40"/>
        <v>0</v>
      </c>
      <c r="BF12" s="459">
        <f t="shared" si="40"/>
        <v>0</v>
      </c>
      <c r="BG12" s="459">
        <f t="shared" si="40"/>
        <v>0</v>
      </c>
      <c r="BH12" s="459">
        <f t="shared" si="40"/>
        <v>0</v>
      </c>
      <c r="BI12" s="241">
        <f t="shared" si="29"/>
        <v>0</v>
      </c>
      <c r="BJ12" s="241">
        <f t="shared" si="30"/>
        <v>0</v>
      </c>
      <c r="BK12" s="240">
        <f t="shared" si="31"/>
        <v>5280</v>
      </c>
      <c r="BL12" s="459">
        <f t="shared" ref="BL12:BM12" si="41">ROUND(BL71-SUM(BL13:BL16),0)</f>
        <v>0</v>
      </c>
      <c r="BM12" s="459">
        <f t="shared" si="41"/>
        <v>0</v>
      </c>
      <c r="BN12" s="241">
        <f t="shared" si="32"/>
        <v>0</v>
      </c>
      <c r="BO12" s="241">
        <f t="shared" si="33"/>
        <v>0</v>
      </c>
      <c r="BP12" s="240">
        <f t="shared" si="34"/>
        <v>5280</v>
      </c>
      <c r="BQ12" s="1724">
        <f>SUM(M12:M16)</f>
        <v>6720</v>
      </c>
      <c r="BR12" s="504"/>
      <c r="BS12" s="1423">
        <f>IF($C12="","",VLOOKUP($C12,'Carga People'!$C$5:$G$309,5,0))</f>
        <v>0</v>
      </c>
      <c r="BT12" s="1423">
        <f>IF($B12="","",VLOOKUP($B12,RESUMO!$A$53:$AO$62,41,0))</f>
        <v>12</v>
      </c>
      <c r="BU12" s="522"/>
      <c r="BV12" s="694">
        <f t="shared" si="14"/>
        <v>480</v>
      </c>
      <c r="BW12" s="694">
        <f t="shared" si="15"/>
        <v>1440</v>
      </c>
      <c r="BX12" s="694">
        <f t="shared" si="16"/>
        <v>2160</v>
      </c>
      <c r="BY12" s="694">
        <f t="shared" si="17"/>
        <v>1200</v>
      </c>
      <c r="BZ12" s="694">
        <f t="shared" si="18"/>
        <v>0</v>
      </c>
      <c r="CA12" s="694">
        <f t="shared" si="19"/>
        <v>0</v>
      </c>
      <c r="CB12" s="482">
        <f t="shared" si="20"/>
        <v>0</v>
      </c>
    </row>
    <row r="13" spans="1:80" s="31" customFormat="1" ht="19.5" customHeight="1" x14ac:dyDescent="0.3">
      <c r="A13" s="344"/>
      <c r="B13" s="29" t="s">
        <v>315</v>
      </c>
      <c r="C13" s="30" t="s">
        <v>486</v>
      </c>
      <c r="D13" s="30" t="s">
        <v>324</v>
      </c>
      <c r="E13" s="1410" t="s">
        <v>895</v>
      </c>
      <c r="F13" s="30" t="s">
        <v>15</v>
      </c>
      <c r="G13" s="72">
        <f>ROUND(IF(ISERROR(VLOOKUP(D13,[1]Anual!$B$180:$ES$300,($U$1)-3,0)),0,VLOOKUP(D13,[1]Anual!$B$180:$ES$300,($U$1)-3,0)),0)</f>
        <v>0</v>
      </c>
      <c r="H13" s="658" t="str">
        <f>IF(B13="","",(VLOOKUP(B13,Família!$A:$B,2,0)))</f>
        <v>LB</v>
      </c>
      <c r="I13" s="30">
        <f>ROUND(IF(ISERROR(VLOOKUP(D13,[1]Anual!$B$180:$ES$300,($U$1)+5,0)),0,VLOOKUP(D13,[1]Anual!$B$180:$ES$300,($U$1)+5,0)),0)</f>
        <v>0</v>
      </c>
      <c r="J13" s="744"/>
      <c r="K13" s="30" t="str">
        <f>IF(L13=M13,"ok",M13-L13)</f>
        <v>ok</v>
      </c>
      <c r="L13" s="30">
        <f>ROUND(IF(ISERROR(VLOOKUP(D13,[1]Anual!$B$270:$EX$360,$U$1,0)),0,VLOOKUP(D13,[1]Anual!$B$270:$EX$360,$U$1,0)),0)+J13</f>
        <v>1440</v>
      </c>
      <c r="M13" s="83">
        <f t="shared" ref="M13" si="42">SUM(U13,AE13,AO13,AY13,BI13,BN13)</f>
        <v>1440</v>
      </c>
      <c r="N13" s="368"/>
      <c r="O13" s="369"/>
      <c r="P13" s="369"/>
      <c r="Q13" s="369"/>
      <c r="R13" s="369"/>
      <c r="S13" s="369"/>
      <c r="T13" s="369"/>
      <c r="U13" s="241">
        <f t="shared" ref="U13" si="43">SUM(N13:T13)</f>
        <v>0</v>
      </c>
      <c r="V13" s="241">
        <f t="shared" si="21"/>
        <v>0</v>
      </c>
      <c r="W13" s="240">
        <f t="shared" ref="W13" si="44">$G13+U13-V13</f>
        <v>0</v>
      </c>
      <c r="X13" s="368"/>
      <c r="Y13" s="369"/>
      <c r="Z13" s="369">
        <v>480</v>
      </c>
      <c r="AA13" s="369"/>
      <c r="AB13" s="369"/>
      <c r="AC13" s="369">
        <v>720</v>
      </c>
      <c r="AD13" s="369"/>
      <c r="AE13" s="241">
        <f t="shared" ref="AE13" si="45">SUM(X13:AD13)</f>
        <v>1200</v>
      </c>
      <c r="AF13" s="241">
        <f t="shared" si="7"/>
        <v>0</v>
      </c>
      <c r="AG13" s="240">
        <f t="shared" ref="AG13" si="46">$W13+AE13-AF13</f>
        <v>1200</v>
      </c>
      <c r="AH13" s="368"/>
      <c r="AI13" s="369"/>
      <c r="AJ13" s="369"/>
      <c r="AK13" s="369"/>
      <c r="AL13" s="369"/>
      <c r="AM13" s="369"/>
      <c r="AN13" s="369"/>
      <c r="AO13" s="241">
        <f t="shared" ref="AO13" si="47">SUM(AH13:AN13)</f>
        <v>0</v>
      </c>
      <c r="AP13" s="241">
        <f t="shared" si="9"/>
        <v>0</v>
      </c>
      <c r="AQ13" s="240">
        <f t="shared" ref="AQ13" si="48">$AG13+AO13-AP13</f>
        <v>1200</v>
      </c>
      <c r="AR13" s="368"/>
      <c r="AS13" s="369"/>
      <c r="AT13" s="369"/>
      <c r="AU13" s="369">
        <v>240</v>
      </c>
      <c r="AV13" s="369"/>
      <c r="AW13" s="369"/>
      <c r="AX13" s="369"/>
      <c r="AY13" s="241">
        <f t="shared" ref="AY13" si="49">SUM(AR13:AX13)</f>
        <v>240</v>
      </c>
      <c r="AZ13" s="241">
        <f t="shared" si="11"/>
        <v>0</v>
      </c>
      <c r="BA13" s="240">
        <f t="shared" ref="BA13" si="50">$AQ13+AY13-AZ13</f>
        <v>1440</v>
      </c>
      <c r="BB13" s="368"/>
      <c r="BC13" s="369"/>
      <c r="BD13" s="369"/>
      <c r="BE13" s="369"/>
      <c r="BF13" s="369"/>
      <c r="BG13" s="369"/>
      <c r="BH13" s="369"/>
      <c r="BI13" s="241">
        <f t="shared" ref="BI13" si="51">SUM(BB13:BH13)</f>
        <v>0</v>
      </c>
      <c r="BJ13" s="241">
        <f t="shared" si="30"/>
        <v>0</v>
      </c>
      <c r="BK13" s="240">
        <f t="shared" ref="BK13" si="52">$BA13+BI13-BJ13</f>
        <v>1440</v>
      </c>
      <c r="BL13" s="369"/>
      <c r="BM13" s="369"/>
      <c r="BN13" s="241">
        <f t="shared" ref="BN13" si="53">SUM(BL13:BM13)</f>
        <v>0</v>
      </c>
      <c r="BO13" s="241">
        <f t="shared" si="33"/>
        <v>0</v>
      </c>
      <c r="BP13" s="240">
        <f t="shared" ref="BP13" si="54">$BK13+BN13-BO13</f>
        <v>1440</v>
      </c>
      <c r="BQ13" s="1725"/>
      <c r="BR13" s="504"/>
      <c r="BS13" s="1423">
        <f>IF($C13="","",VLOOKUP($C13,'Carga People'!$C$5:$G$309,5,0))</f>
        <v>0</v>
      </c>
      <c r="BT13" s="1423">
        <f>IF($B13="","",VLOOKUP($B13,RESUMO!$A$53:$AO$62,41,0))</f>
        <v>12</v>
      </c>
      <c r="BU13" s="522"/>
      <c r="BV13" s="694">
        <f t="shared" si="14"/>
        <v>0</v>
      </c>
      <c r="BW13" s="694">
        <f t="shared" si="15"/>
        <v>1200</v>
      </c>
      <c r="BX13" s="694">
        <f t="shared" si="16"/>
        <v>0</v>
      </c>
      <c r="BY13" s="694">
        <f t="shared" si="17"/>
        <v>240</v>
      </c>
      <c r="BZ13" s="694">
        <f t="shared" si="18"/>
        <v>0</v>
      </c>
      <c r="CA13" s="694">
        <f t="shared" si="19"/>
        <v>0</v>
      </c>
      <c r="CB13" s="482">
        <f t="shared" si="20"/>
        <v>0</v>
      </c>
    </row>
    <row r="14" spans="1:80" s="31" customFormat="1" ht="19.5" hidden="1" customHeight="1" outlineLevel="1" x14ac:dyDescent="0.3">
      <c r="A14" s="344"/>
      <c r="B14" s="29"/>
      <c r="C14" s="30"/>
      <c r="D14" s="30"/>
      <c r="E14" s="1410"/>
      <c r="F14" s="30" t="s">
        <v>15</v>
      </c>
      <c r="G14" s="72">
        <f>ROUND(IF(ISERROR(VLOOKUP(D14,[1]Anual!$B$180:$ES$300,($U$1)-3,0)),0,VLOOKUP(D14,[1]Anual!$B$180:$ES$300,($U$1)-3,0)),0)</f>
        <v>0</v>
      </c>
      <c r="H14" s="658" t="str">
        <f>IF(B14="","",(VLOOKUP(B14,Família!$A:$B,2,0)))</f>
        <v/>
      </c>
      <c r="I14" s="30">
        <f>ROUND(IF(ISERROR(VLOOKUP(D14,[1]Anual!$B$180:$ES$300,($U$1)+5,0)),0,VLOOKUP(D14,[1]Anual!$B$180:$ES$300,($U$1)+5,0)),0)</f>
        <v>0</v>
      </c>
      <c r="J14" s="744"/>
      <c r="K14" s="30" t="str">
        <f>IF(L14=M14,"ok",M14-L14)</f>
        <v>ok</v>
      </c>
      <c r="L14" s="30">
        <f>ROUND(IF(ISERROR(VLOOKUP(D14,[1]Anual!$B$270:$EX$360,$U$1,0)),0,VLOOKUP(D14,[1]Anual!$B$270:$EX$360,$U$1,0)),0)+J14</f>
        <v>0</v>
      </c>
      <c r="M14" s="83">
        <f t="shared" si="3"/>
        <v>0</v>
      </c>
      <c r="N14" s="368"/>
      <c r="O14" s="369"/>
      <c r="P14" s="369"/>
      <c r="Q14" s="369"/>
      <c r="R14" s="369"/>
      <c r="S14" s="369"/>
      <c r="T14" s="369"/>
      <c r="U14" s="241">
        <f t="shared" si="5"/>
        <v>0</v>
      </c>
      <c r="V14" s="241">
        <f t="shared" si="21"/>
        <v>0</v>
      </c>
      <c r="W14" s="240">
        <f t="shared" si="22"/>
        <v>0</v>
      </c>
      <c r="X14" s="368"/>
      <c r="Y14" s="369"/>
      <c r="Z14" s="369"/>
      <c r="AA14" s="369"/>
      <c r="AB14" s="369"/>
      <c r="AC14" s="369"/>
      <c r="AD14" s="369"/>
      <c r="AE14" s="241">
        <f t="shared" si="23"/>
        <v>0</v>
      </c>
      <c r="AF14" s="241">
        <f t="shared" si="7"/>
        <v>0</v>
      </c>
      <c r="AG14" s="240">
        <f t="shared" si="24"/>
        <v>0</v>
      </c>
      <c r="AH14" s="368"/>
      <c r="AI14" s="369"/>
      <c r="AJ14" s="369"/>
      <c r="AK14" s="369"/>
      <c r="AL14" s="369"/>
      <c r="AM14" s="369"/>
      <c r="AN14" s="369"/>
      <c r="AO14" s="241">
        <f t="shared" si="25"/>
        <v>0</v>
      </c>
      <c r="AP14" s="241">
        <f t="shared" si="9"/>
        <v>0</v>
      </c>
      <c r="AQ14" s="240">
        <f t="shared" si="26"/>
        <v>0</v>
      </c>
      <c r="AR14" s="368"/>
      <c r="AS14" s="369"/>
      <c r="AT14" s="369"/>
      <c r="AU14" s="369"/>
      <c r="AV14" s="369"/>
      <c r="AW14" s="369"/>
      <c r="AX14" s="369"/>
      <c r="AY14" s="241">
        <f t="shared" si="27"/>
        <v>0</v>
      </c>
      <c r="AZ14" s="241">
        <f t="shared" si="11"/>
        <v>0</v>
      </c>
      <c r="BA14" s="240">
        <f t="shared" si="28"/>
        <v>0</v>
      </c>
      <c r="BB14" s="368"/>
      <c r="BC14" s="369"/>
      <c r="BD14" s="369"/>
      <c r="BE14" s="369"/>
      <c r="BF14" s="369"/>
      <c r="BG14" s="369"/>
      <c r="BH14" s="369"/>
      <c r="BI14" s="241">
        <f t="shared" si="29"/>
        <v>0</v>
      </c>
      <c r="BJ14" s="241">
        <f t="shared" si="30"/>
        <v>0</v>
      </c>
      <c r="BK14" s="240">
        <f t="shared" si="31"/>
        <v>0</v>
      </c>
      <c r="BL14" s="369"/>
      <c r="BM14" s="369"/>
      <c r="BN14" s="241">
        <f t="shared" si="32"/>
        <v>0</v>
      </c>
      <c r="BO14" s="241">
        <f t="shared" si="33"/>
        <v>0</v>
      </c>
      <c r="BP14" s="240">
        <f t="shared" si="34"/>
        <v>0</v>
      </c>
      <c r="BQ14" s="1725"/>
      <c r="BR14" s="504"/>
      <c r="BS14" s="1423" t="str">
        <f>IF($C14="","",VLOOKUP($C14,'Carga People'!$C$5:$G$309,5,0))</f>
        <v/>
      </c>
      <c r="BT14" s="1423" t="str">
        <f>IF($B14="","",VLOOKUP($B14,RESUMO!$A$53:$AO$62,41,0))</f>
        <v/>
      </c>
      <c r="BU14" s="522"/>
      <c r="BV14" s="694">
        <f t="shared" si="14"/>
        <v>0</v>
      </c>
      <c r="BW14" s="694">
        <f t="shared" si="15"/>
        <v>0</v>
      </c>
      <c r="BX14" s="694">
        <f t="shared" si="16"/>
        <v>0</v>
      </c>
      <c r="BY14" s="694">
        <f t="shared" si="17"/>
        <v>0</v>
      </c>
      <c r="BZ14" s="694">
        <f t="shared" si="18"/>
        <v>0</v>
      </c>
      <c r="CA14" s="694">
        <f t="shared" si="19"/>
        <v>0</v>
      </c>
      <c r="CB14" s="482">
        <f t="shared" si="20"/>
        <v>0</v>
      </c>
    </row>
    <row r="15" spans="1:80" s="31" customFormat="1" ht="19.5" hidden="1" customHeight="1" outlineLevel="1" x14ac:dyDescent="0.3">
      <c r="A15" s="344"/>
      <c r="B15" s="29"/>
      <c r="C15" s="30"/>
      <c r="D15" s="30"/>
      <c r="E15" s="1410"/>
      <c r="F15" s="30" t="s">
        <v>15</v>
      </c>
      <c r="G15" s="72">
        <f>ROUND(IF(ISERROR(VLOOKUP(D15,[1]Anual!$B$180:$ES$300,($U$1)-3,0)),0,VLOOKUP(D15,[1]Anual!$B$180:$ES$300,($U$1)-3,0)),0)</f>
        <v>0</v>
      </c>
      <c r="H15" s="658" t="str">
        <f>IF(B15="","",(VLOOKUP(B15,Família!$A:$B,2,0)))</f>
        <v/>
      </c>
      <c r="I15" s="30">
        <f>ROUND(IF(ISERROR(VLOOKUP(D15,[1]Anual!$B$180:$ES$300,($U$1)+5,0)),0,VLOOKUP(D15,[1]Anual!$B$180:$ES$300,($U$1)+5,0)),0)</f>
        <v>0</v>
      </c>
      <c r="J15" s="744"/>
      <c r="K15" s="30" t="str">
        <f t="shared" si="2"/>
        <v>ok</v>
      </c>
      <c r="L15" s="30">
        <f>ROUND(IF(ISERROR(VLOOKUP(D15,[1]Anual!$B$270:$EX$360,$U$1,0)),0,VLOOKUP(D15,[1]Anual!$B$270:$EX$360,$U$1,0)),0)+J15</f>
        <v>0</v>
      </c>
      <c r="M15" s="83">
        <f t="shared" si="3"/>
        <v>0</v>
      </c>
      <c r="N15" s="368"/>
      <c r="O15" s="369"/>
      <c r="P15" s="369"/>
      <c r="Q15" s="369"/>
      <c r="R15" s="369"/>
      <c r="S15" s="369"/>
      <c r="T15" s="369"/>
      <c r="U15" s="241">
        <f t="shared" si="5"/>
        <v>0</v>
      </c>
      <c r="V15" s="241">
        <f t="shared" si="21"/>
        <v>0</v>
      </c>
      <c r="W15" s="240">
        <f t="shared" si="22"/>
        <v>0</v>
      </c>
      <c r="X15" s="368"/>
      <c r="Y15" s="369"/>
      <c r="Z15" s="369"/>
      <c r="AA15" s="369"/>
      <c r="AB15" s="369"/>
      <c r="AC15" s="369"/>
      <c r="AD15" s="369"/>
      <c r="AE15" s="241">
        <f t="shared" si="23"/>
        <v>0</v>
      </c>
      <c r="AF15" s="241">
        <f t="shared" si="7"/>
        <v>0</v>
      </c>
      <c r="AG15" s="240">
        <f t="shared" si="24"/>
        <v>0</v>
      </c>
      <c r="AH15" s="368"/>
      <c r="AI15" s="369"/>
      <c r="AJ15" s="369"/>
      <c r="AK15" s="369"/>
      <c r="AL15" s="369"/>
      <c r="AM15" s="369"/>
      <c r="AN15" s="369"/>
      <c r="AO15" s="241">
        <f t="shared" si="25"/>
        <v>0</v>
      </c>
      <c r="AP15" s="241">
        <f t="shared" si="9"/>
        <v>0</v>
      </c>
      <c r="AQ15" s="240">
        <f t="shared" si="26"/>
        <v>0</v>
      </c>
      <c r="AR15" s="368"/>
      <c r="AS15" s="369"/>
      <c r="AT15" s="369"/>
      <c r="AU15" s="369"/>
      <c r="AV15" s="369"/>
      <c r="AW15" s="369"/>
      <c r="AX15" s="369"/>
      <c r="AY15" s="241">
        <f t="shared" si="27"/>
        <v>0</v>
      </c>
      <c r="AZ15" s="241">
        <f t="shared" si="11"/>
        <v>0</v>
      </c>
      <c r="BA15" s="240">
        <f t="shared" si="28"/>
        <v>0</v>
      </c>
      <c r="BB15" s="368"/>
      <c r="BC15" s="369"/>
      <c r="BD15" s="369"/>
      <c r="BE15" s="369"/>
      <c r="BF15" s="369"/>
      <c r="BG15" s="369"/>
      <c r="BH15" s="369"/>
      <c r="BI15" s="241">
        <f t="shared" si="29"/>
        <v>0</v>
      </c>
      <c r="BJ15" s="241">
        <f t="shared" si="30"/>
        <v>0</v>
      </c>
      <c r="BK15" s="240">
        <f t="shared" si="31"/>
        <v>0</v>
      </c>
      <c r="BL15" s="369"/>
      <c r="BM15" s="369"/>
      <c r="BN15" s="241">
        <f t="shared" si="32"/>
        <v>0</v>
      </c>
      <c r="BO15" s="241">
        <f t="shared" si="33"/>
        <v>0</v>
      </c>
      <c r="BP15" s="240">
        <f t="shared" si="34"/>
        <v>0</v>
      </c>
      <c r="BQ15" s="1725"/>
      <c r="BR15" s="504"/>
      <c r="BS15" s="1423" t="str">
        <f>IF($C15="","",VLOOKUP($C15,'Carga People'!$C$5:$G$309,5,0))</f>
        <v/>
      </c>
      <c r="BT15" s="1423" t="str">
        <f>IF($B15="","",VLOOKUP($B15,RESUMO!$A$53:$AO$62,41,0))</f>
        <v/>
      </c>
      <c r="BU15" s="522"/>
      <c r="BV15" s="694">
        <f t="shared" si="14"/>
        <v>0</v>
      </c>
      <c r="BW15" s="694">
        <f t="shared" si="15"/>
        <v>0</v>
      </c>
      <c r="BX15" s="694">
        <f t="shared" si="16"/>
        <v>0</v>
      </c>
      <c r="BY15" s="694">
        <f t="shared" si="17"/>
        <v>0</v>
      </c>
      <c r="BZ15" s="694">
        <f t="shared" si="18"/>
        <v>0</v>
      </c>
      <c r="CA15" s="694">
        <f t="shared" si="19"/>
        <v>0</v>
      </c>
      <c r="CB15" s="482">
        <f t="shared" si="20"/>
        <v>0</v>
      </c>
    </row>
    <row r="16" spans="1:80" s="31" customFormat="1" ht="19.5" hidden="1" customHeight="1" outlineLevel="1" x14ac:dyDescent="0.3">
      <c r="A16" s="344"/>
      <c r="B16" s="29"/>
      <c r="C16" s="30"/>
      <c r="D16" s="30"/>
      <c r="E16" s="1410"/>
      <c r="F16" s="30" t="s">
        <v>15</v>
      </c>
      <c r="G16" s="72">
        <f>ROUND(IF(ISERROR(VLOOKUP(D16,[1]Anual!$B$180:$ES$300,($U$1)-3,0)),0,VLOOKUP(D16,[1]Anual!$B$180:$ES$300,($U$1)-3,0)),0)</f>
        <v>0</v>
      </c>
      <c r="H16" s="658" t="str">
        <f>IF(B16="","",(VLOOKUP(B16,Família!$A:$B,2,0)))</f>
        <v/>
      </c>
      <c r="I16" s="30">
        <f>ROUND(IF(ISERROR(VLOOKUP(D16,[1]Anual!$B$180:$ES$300,($U$1)+5,0)),0,VLOOKUP(D16,[1]Anual!$B$180:$ES$300,($U$1)+5,0)),0)</f>
        <v>0</v>
      </c>
      <c r="J16" s="744"/>
      <c r="K16" s="30" t="str">
        <f t="shared" si="2"/>
        <v>ok</v>
      </c>
      <c r="L16" s="30">
        <f>ROUND(IF(ISERROR(VLOOKUP(D16,[1]Anual!$B$270:$EX$360,$U$1,0)),0,VLOOKUP(D16,[1]Anual!$B$270:$EX$360,$U$1,0)),0)+J16</f>
        <v>0</v>
      </c>
      <c r="M16" s="83">
        <f t="shared" si="3"/>
        <v>0</v>
      </c>
      <c r="N16" s="368"/>
      <c r="O16" s="369"/>
      <c r="P16" s="369"/>
      <c r="Q16" s="369"/>
      <c r="R16" s="369"/>
      <c r="S16" s="369"/>
      <c r="T16" s="369"/>
      <c r="U16" s="241">
        <f t="shared" si="5"/>
        <v>0</v>
      </c>
      <c r="V16" s="241">
        <f t="shared" si="21"/>
        <v>0</v>
      </c>
      <c r="W16" s="240">
        <f t="shared" si="22"/>
        <v>0</v>
      </c>
      <c r="X16" s="368"/>
      <c r="Y16" s="369"/>
      <c r="Z16" s="369"/>
      <c r="AA16" s="369"/>
      <c r="AB16" s="369"/>
      <c r="AC16" s="369"/>
      <c r="AD16" s="369"/>
      <c r="AE16" s="241">
        <f t="shared" si="23"/>
        <v>0</v>
      </c>
      <c r="AF16" s="241">
        <f t="shared" si="7"/>
        <v>0</v>
      </c>
      <c r="AG16" s="240">
        <f t="shared" si="24"/>
        <v>0</v>
      </c>
      <c r="AH16" s="368"/>
      <c r="AI16" s="369"/>
      <c r="AJ16" s="369"/>
      <c r="AK16" s="369"/>
      <c r="AL16" s="369"/>
      <c r="AM16" s="369"/>
      <c r="AN16" s="369"/>
      <c r="AO16" s="241">
        <f t="shared" si="25"/>
        <v>0</v>
      </c>
      <c r="AP16" s="241">
        <f t="shared" si="9"/>
        <v>0</v>
      </c>
      <c r="AQ16" s="240">
        <f t="shared" si="26"/>
        <v>0</v>
      </c>
      <c r="AR16" s="368"/>
      <c r="AS16" s="369"/>
      <c r="AT16" s="369"/>
      <c r="AU16" s="369"/>
      <c r="AV16" s="369"/>
      <c r="AW16" s="369"/>
      <c r="AX16" s="369"/>
      <c r="AY16" s="241">
        <f t="shared" si="27"/>
        <v>0</v>
      </c>
      <c r="AZ16" s="241">
        <f t="shared" si="11"/>
        <v>0</v>
      </c>
      <c r="BA16" s="240">
        <f t="shared" si="28"/>
        <v>0</v>
      </c>
      <c r="BB16" s="368"/>
      <c r="BC16" s="369"/>
      <c r="BD16" s="369"/>
      <c r="BE16" s="369"/>
      <c r="BF16" s="369"/>
      <c r="BG16" s="369"/>
      <c r="BH16" s="369"/>
      <c r="BI16" s="241">
        <f t="shared" si="29"/>
        <v>0</v>
      </c>
      <c r="BJ16" s="241">
        <f t="shared" si="30"/>
        <v>0</v>
      </c>
      <c r="BK16" s="240">
        <f t="shared" si="31"/>
        <v>0</v>
      </c>
      <c r="BL16" s="369"/>
      <c r="BM16" s="369"/>
      <c r="BN16" s="241">
        <f t="shared" si="32"/>
        <v>0</v>
      </c>
      <c r="BO16" s="241">
        <f t="shared" si="33"/>
        <v>0</v>
      </c>
      <c r="BP16" s="240">
        <f t="shared" si="34"/>
        <v>0</v>
      </c>
      <c r="BQ16" s="1726"/>
      <c r="BR16" s="504"/>
      <c r="BS16" s="1423" t="str">
        <f>IF($C16="","",VLOOKUP($C16,'Carga People'!$C$5:$G$309,5,0))</f>
        <v/>
      </c>
      <c r="BT16" s="1423" t="str">
        <f>IF($B16="","",VLOOKUP($B16,RESUMO!$A$53:$AO$62,41,0))</f>
        <v/>
      </c>
      <c r="BU16" s="522"/>
      <c r="BV16" s="694">
        <f t="shared" si="14"/>
        <v>0</v>
      </c>
      <c r="BW16" s="694">
        <f t="shared" si="15"/>
        <v>0</v>
      </c>
      <c r="BX16" s="694">
        <f t="shared" si="16"/>
        <v>0</v>
      </c>
      <c r="BY16" s="694">
        <f t="shared" si="17"/>
        <v>0</v>
      </c>
      <c r="BZ16" s="694">
        <f t="shared" si="18"/>
        <v>0</v>
      </c>
      <c r="CA16" s="694">
        <f t="shared" si="19"/>
        <v>0</v>
      </c>
      <c r="CB16" s="482">
        <f t="shared" si="20"/>
        <v>0</v>
      </c>
    </row>
    <row r="17" spans="1:80" s="31" customFormat="1" ht="19.5" hidden="1" customHeight="1" x14ac:dyDescent="0.3">
      <c r="A17" s="461"/>
      <c r="B17" s="458"/>
      <c r="C17" s="459"/>
      <c r="D17" s="459"/>
      <c r="E17" s="1412"/>
      <c r="F17" s="459" t="s">
        <v>47</v>
      </c>
      <c r="G17" s="241">
        <f>ROUND(IF(ISERROR(VLOOKUP(D17,[1]Anual!$B$180:$ES$300,($U$1)-3,0)),0,VLOOKUP(D17,[1]Anual!$B$180:$ES$300,($U$1)-3,0)),0)</f>
        <v>0</v>
      </c>
      <c r="H17" s="658" t="str">
        <f>IF(B17="","",(VLOOKUP(B17,Família!$A:$B,2,0)))</f>
        <v/>
      </c>
      <c r="I17" s="459">
        <f>ROUND(IF(ISERROR(VLOOKUP(D17,[1]Anual!$B$180:$ES$300,($U$1)+5,0)),0,VLOOKUP(D17,[1]Anual!$B$180:$ES$300,($U$1)+5,0)),0)</f>
        <v>0</v>
      </c>
      <c r="J17" s="744"/>
      <c r="K17" s="459" t="str">
        <f t="shared" si="2"/>
        <v>ok</v>
      </c>
      <c r="L17" s="459">
        <f>ROUND(IF(ISERROR(VLOOKUP(D17,[1]Anual!$B$270:$EX$360,$U$1,0)),0,VLOOKUP(D17,[1]Anual!$B$270:$EX$360,$U$1,0)),0)+J17</f>
        <v>0</v>
      </c>
      <c r="M17" s="459">
        <f t="shared" si="3"/>
        <v>0</v>
      </c>
      <c r="N17" s="458">
        <f>ROUND(N72-SUM(N18:N20),0)</f>
        <v>0</v>
      </c>
      <c r="O17" s="459">
        <f>ROUND(O72-SUM(O18:O20),0)</f>
        <v>0</v>
      </c>
      <c r="P17" s="459">
        <f>ROUND(P72-SUM(P18:P20),0)</f>
        <v>0</v>
      </c>
      <c r="Q17" s="459">
        <f t="shared" ref="Q17:T17" si="55">ROUND(Q72-SUM(Q18:Q20),0)</f>
        <v>0</v>
      </c>
      <c r="R17" s="459">
        <f t="shared" si="55"/>
        <v>0</v>
      </c>
      <c r="S17" s="459">
        <f t="shared" si="55"/>
        <v>0</v>
      </c>
      <c r="T17" s="459">
        <f t="shared" si="55"/>
        <v>0</v>
      </c>
      <c r="U17" s="241">
        <f t="shared" si="5"/>
        <v>0</v>
      </c>
      <c r="V17" s="241">
        <f t="shared" si="21"/>
        <v>0</v>
      </c>
      <c r="W17" s="240">
        <f t="shared" si="22"/>
        <v>0</v>
      </c>
      <c r="X17" s="458">
        <f t="shared" ref="X17:AD17" si="56">ROUND(X72-SUM(X18:X20),0)</f>
        <v>0</v>
      </c>
      <c r="Y17" s="459">
        <f t="shared" si="56"/>
        <v>0</v>
      </c>
      <c r="Z17" s="459">
        <f t="shared" si="56"/>
        <v>0</v>
      </c>
      <c r="AA17" s="459">
        <f t="shared" si="56"/>
        <v>0</v>
      </c>
      <c r="AB17" s="459">
        <f t="shared" si="56"/>
        <v>0</v>
      </c>
      <c r="AC17" s="459">
        <f t="shared" si="56"/>
        <v>0</v>
      </c>
      <c r="AD17" s="459">
        <f t="shared" si="56"/>
        <v>0</v>
      </c>
      <c r="AE17" s="241">
        <f t="shared" si="23"/>
        <v>0</v>
      </c>
      <c r="AF17" s="241">
        <f t="shared" si="7"/>
        <v>0</v>
      </c>
      <c r="AG17" s="240">
        <f t="shared" si="24"/>
        <v>0</v>
      </c>
      <c r="AH17" s="458">
        <f t="shared" ref="AH17:AN17" si="57">ROUND(AH72-SUM(AH18:AH20),0)</f>
        <v>0</v>
      </c>
      <c r="AI17" s="459">
        <f t="shared" si="57"/>
        <v>0</v>
      </c>
      <c r="AJ17" s="459">
        <f t="shared" si="57"/>
        <v>0</v>
      </c>
      <c r="AK17" s="459">
        <f t="shared" si="57"/>
        <v>0</v>
      </c>
      <c r="AL17" s="459">
        <f t="shared" si="57"/>
        <v>0</v>
      </c>
      <c r="AM17" s="459">
        <f t="shared" si="57"/>
        <v>0</v>
      </c>
      <c r="AN17" s="459">
        <f t="shared" si="57"/>
        <v>0</v>
      </c>
      <c r="AO17" s="241">
        <f t="shared" si="25"/>
        <v>0</v>
      </c>
      <c r="AP17" s="241">
        <f t="shared" si="9"/>
        <v>0</v>
      </c>
      <c r="AQ17" s="240">
        <f t="shared" si="26"/>
        <v>0</v>
      </c>
      <c r="AR17" s="458">
        <f t="shared" ref="AR17:AX17" si="58">ROUND(AR72-SUM(AR18:AR20),0)</f>
        <v>0</v>
      </c>
      <c r="AS17" s="459">
        <f t="shared" si="58"/>
        <v>0</v>
      </c>
      <c r="AT17" s="459">
        <f t="shared" si="58"/>
        <v>0</v>
      </c>
      <c r="AU17" s="459">
        <f t="shared" si="58"/>
        <v>0</v>
      </c>
      <c r="AV17" s="459">
        <f t="shared" si="58"/>
        <v>0</v>
      </c>
      <c r="AW17" s="459">
        <f t="shared" si="58"/>
        <v>0</v>
      </c>
      <c r="AX17" s="459">
        <f t="shared" si="58"/>
        <v>0</v>
      </c>
      <c r="AY17" s="241">
        <f t="shared" si="27"/>
        <v>0</v>
      </c>
      <c r="AZ17" s="241">
        <f t="shared" si="11"/>
        <v>0</v>
      </c>
      <c r="BA17" s="240">
        <f t="shared" si="28"/>
        <v>0</v>
      </c>
      <c r="BB17" s="458">
        <f t="shared" ref="BB17:BH17" si="59">ROUND(BB72-SUM(BB18:BB20),0)</f>
        <v>0</v>
      </c>
      <c r="BC17" s="459">
        <f t="shared" si="59"/>
        <v>0</v>
      </c>
      <c r="BD17" s="459">
        <f t="shared" si="59"/>
        <v>0</v>
      </c>
      <c r="BE17" s="459">
        <f t="shared" si="59"/>
        <v>0</v>
      </c>
      <c r="BF17" s="459">
        <f t="shared" si="59"/>
        <v>0</v>
      </c>
      <c r="BG17" s="459">
        <f t="shared" si="59"/>
        <v>0</v>
      </c>
      <c r="BH17" s="459">
        <f t="shared" si="59"/>
        <v>0</v>
      </c>
      <c r="BI17" s="241">
        <f t="shared" si="29"/>
        <v>0</v>
      </c>
      <c r="BJ17" s="241">
        <f t="shared" si="30"/>
        <v>0</v>
      </c>
      <c r="BK17" s="240">
        <f t="shared" si="31"/>
        <v>0</v>
      </c>
      <c r="BL17" s="459">
        <f t="shared" ref="BL17:BM17" si="60">ROUND(BL72-SUM(BL18:BL20),0)</f>
        <v>0</v>
      </c>
      <c r="BM17" s="459">
        <f t="shared" si="60"/>
        <v>0</v>
      </c>
      <c r="BN17" s="241">
        <f t="shared" si="32"/>
        <v>0</v>
      </c>
      <c r="BO17" s="241">
        <f t="shared" si="33"/>
        <v>0</v>
      </c>
      <c r="BP17" s="240">
        <f t="shared" si="34"/>
        <v>0</v>
      </c>
      <c r="BQ17" s="1724">
        <f>SUM(M17:M20)</f>
        <v>0</v>
      </c>
      <c r="BR17" s="504"/>
      <c r="BS17" s="1423" t="str">
        <f>IF($C17="","",VLOOKUP($C17,'Carga People'!$C$5:$G$309,5,0))</f>
        <v/>
      </c>
      <c r="BT17" s="1423" t="str">
        <f>IF($B17="","",VLOOKUP($B17,RESUMO!$A$53:$AO$62,41,0))</f>
        <v/>
      </c>
      <c r="BU17" s="522"/>
      <c r="BV17" s="694">
        <f t="shared" si="14"/>
        <v>0</v>
      </c>
      <c r="BW17" s="694">
        <f t="shared" si="15"/>
        <v>0</v>
      </c>
      <c r="BX17" s="694">
        <f t="shared" si="16"/>
        <v>0</v>
      </c>
      <c r="BY17" s="694">
        <f t="shared" si="17"/>
        <v>0</v>
      </c>
      <c r="BZ17" s="694">
        <f t="shared" si="18"/>
        <v>0</v>
      </c>
      <c r="CA17" s="694">
        <f t="shared" si="19"/>
        <v>0</v>
      </c>
      <c r="CB17" s="482">
        <f t="shared" si="20"/>
        <v>0</v>
      </c>
    </row>
    <row r="18" spans="1:80" s="31" customFormat="1" ht="19.5" hidden="1" customHeight="1" outlineLevel="1" x14ac:dyDescent="0.3">
      <c r="A18" s="344"/>
      <c r="B18" s="29"/>
      <c r="C18" s="30"/>
      <c r="D18" s="30"/>
      <c r="E18" s="1410"/>
      <c r="F18" s="30" t="s">
        <v>47</v>
      </c>
      <c r="G18" s="72">
        <f>ROUND(IF(ISERROR(VLOOKUP(D18,[1]Anual!$B$180:$ES$300,($U$1)-3,0)),0,VLOOKUP(D18,[1]Anual!$B$180:$ES$300,($U$1)-3,0)),0)</f>
        <v>0</v>
      </c>
      <c r="H18" s="658" t="str">
        <f>IF(B18="","",(VLOOKUP(B18,Família!$A:$B,2,0)))</f>
        <v/>
      </c>
      <c r="I18" s="30">
        <f>ROUND(IF(ISERROR(VLOOKUP(D18,[1]Anual!$B$180:$ES$300,($U$1)+5,0)),0,VLOOKUP(D18,[1]Anual!$B$180:$ES$300,($U$1)+5,0)),0)</f>
        <v>0</v>
      </c>
      <c r="J18" s="744"/>
      <c r="K18" s="30" t="str">
        <f t="shared" si="2"/>
        <v>ok</v>
      </c>
      <c r="L18" s="550">
        <f>ROUND(IF(ISERROR(VLOOKUP(D18,[1]Anual!$B$270:$EX$360,$U$1,0)),0,VLOOKUP(D18,[1]Anual!$B$270:$EX$360,$U$1,0)),0)+J18</f>
        <v>0</v>
      </c>
      <c r="M18" s="366">
        <f t="shared" si="3"/>
        <v>0</v>
      </c>
      <c r="N18" s="368"/>
      <c r="O18" s="369"/>
      <c r="P18" s="369"/>
      <c r="Q18" s="369"/>
      <c r="R18" s="369"/>
      <c r="S18" s="369"/>
      <c r="T18" s="369"/>
      <c r="U18" s="241">
        <f t="shared" ref="U18:U52" si="61">SUM(N18:T18)</f>
        <v>0</v>
      </c>
      <c r="V18" s="241">
        <f t="shared" si="21"/>
        <v>0</v>
      </c>
      <c r="W18" s="240">
        <f t="shared" si="22"/>
        <v>0</v>
      </c>
      <c r="X18" s="368"/>
      <c r="Y18" s="369"/>
      <c r="Z18" s="369"/>
      <c r="AA18" s="369"/>
      <c r="AB18" s="369"/>
      <c r="AC18" s="369"/>
      <c r="AD18" s="369"/>
      <c r="AE18" s="241">
        <f t="shared" si="23"/>
        <v>0</v>
      </c>
      <c r="AF18" s="241">
        <f t="shared" si="7"/>
        <v>0</v>
      </c>
      <c r="AG18" s="240">
        <f t="shared" si="24"/>
        <v>0</v>
      </c>
      <c r="AH18" s="368"/>
      <c r="AI18" s="369"/>
      <c r="AJ18" s="369"/>
      <c r="AK18" s="369"/>
      <c r="AL18" s="369"/>
      <c r="AM18" s="369"/>
      <c r="AN18" s="369"/>
      <c r="AO18" s="241">
        <f t="shared" si="25"/>
        <v>0</v>
      </c>
      <c r="AP18" s="241">
        <f t="shared" si="9"/>
        <v>0</v>
      </c>
      <c r="AQ18" s="240">
        <f t="shared" si="26"/>
        <v>0</v>
      </c>
      <c r="AR18" s="368"/>
      <c r="AS18" s="369"/>
      <c r="AT18" s="369"/>
      <c r="AU18" s="369"/>
      <c r="AV18" s="369"/>
      <c r="AW18" s="369"/>
      <c r="AX18" s="369"/>
      <c r="AY18" s="241">
        <f t="shared" si="27"/>
        <v>0</v>
      </c>
      <c r="AZ18" s="241">
        <f t="shared" si="11"/>
        <v>0</v>
      </c>
      <c r="BA18" s="240">
        <f t="shared" si="28"/>
        <v>0</v>
      </c>
      <c r="BB18" s="368"/>
      <c r="BC18" s="369"/>
      <c r="BD18" s="369"/>
      <c r="BE18" s="369"/>
      <c r="BF18" s="369"/>
      <c r="BG18" s="369"/>
      <c r="BH18" s="369"/>
      <c r="BI18" s="241">
        <f t="shared" si="29"/>
        <v>0</v>
      </c>
      <c r="BJ18" s="241">
        <f t="shared" si="30"/>
        <v>0</v>
      </c>
      <c r="BK18" s="240">
        <f t="shared" si="31"/>
        <v>0</v>
      </c>
      <c r="BL18" s="369"/>
      <c r="BM18" s="369"/>
      <c r="BN18" s="241">
        <f t="shared" si="32"/>
        <v>0</v>
      </c>
      <c r="BO18" s="241">
        <f t="shared" si="33"/>
        <v>0</v>
      </c>
      <c r="BP18" s="240">
        <f t="shared" si="34"/>
        <v>0</v>
      </c>
      <c r="BQ18" s="1725"/>
      <c r="BR18" s="504"/>
      <c r="BS18" s="1423" t="str">
        <f>IF($C18="","",VLOOKUP($C18,'Carga People'!$C$5:$G$309,5,0))</f>
        <v/>
      </c>
      <c r="BT18" s="1423" t="str">
        <f>IF($B18="","",VLOOKUP($B18,RESUMO!$A$53:$AO$62,41,0))</f>
        <v/>
      </c>
      <c r="BU18" s="522"/>
      <c r="BV18" s="694">
        <f t="shared" si="14"/>
        <v>0</v>
      </c>
      <c r="BW18" s="694">
        <f t="shared" si="15"/>
        <v>0</v>
      </c>
      <c r="BX18" s="694">
        <f t="shared" si="16"/>
        <v>0</v>
      </c>
      <c r="BY18" s="694">
        <f t="shared" si="17"/>
        <v>0</v>
      </c>
      <c r="BZ18" s="694">
        <f t="shared" si="18"/>
        <v>0</v>
      </c>
      <c r="CA18" s="694">
        <f t="shared" si="19"/>
        <v>0</v>
      </c>
      <c r="CB18" s="482">
        <f t="shared" si="20"/>
        <v>0</v>
      </c>
    </row>
    <row r="19" spans="1:80" s="31" customFormat="1" ht="19.5" hidden="1" customHeight="1" outlineLevel="1" x14ac:dyDescent="0.3">
      <c r="A19" s="344"/>
      <c r="B19" s="29"/>
      <c r="C19" s="30"/>
      <c r="D19" s="30"/>
      <c r="E19" s="1410"/>
      <c r="F19" s="30" t="s">
        <v>47</v>
      </c>
      <c r="G19" s="72">
        <f>ROUND(IF(ISERROR(VLOOKUP(D19,[1]Anual!$B$180:$ES$300,($U$1)-3,0)),0,VLOOKUP(D19,[1]Anual!$B$180:$ES$300,($U$1)-3,0)),0)</f>
        <v>0</v>
      </c>
      <c r="H19" s="658" t="str">
        <f>IF(B19="","",(VLOOKUP(B19,Família!$A:$B,2,0)))</f>
        <v/>
      </c>
      <c r="I19" s="30">
        <f>ROUND(IF(ISERROR(VLOOKUP(D19,[1]Anual!$B$180:$ES$300,($U$1)+5,0)),0,VLOOKUP(D19,[1]Anual!$B$180:$ES$300,($U$1)+5,0)),0)</f>
        <v>0</v>
      </c>
      <c r="J19" s="744"/>
      <c r="K19" s="30" t="str">
        <f t="shared" si="2"/>
        <v>ok</v>
      </c>
      <c r="L19" s="550">
        <f>ROUND(IF(ISERROR(VLOOKUP(D19,[1]Anual!$B$270:$EX$360,$U$1,0)),0,VLOOKUP(D19,[1]Anual!$B$270:$EX$360,$U$1,0)),0)+J19</f>
        <v>0</v>
      </c>
      <c r="M19" s="366">
        <f t="shared" si="3"/>
        <v>0</v>
      </c>
      <c r="N19" s="368"/>
      <c r="O19" s="369"/>
      <c r="P19" s="369"/>
      <c r="Q19" s="369"/>
      <c r="R19" s="369"/>
      <c r="S19" s="369"/>
      <c r="T19" s="369"/>
      <c r="U19" s="241">
        <f t="shared" si="61"/>
        <v>0</v>
      </c>
      <c r="V19" s="241">
        <f t="shared" si="21"/>
        <v>0</v>
      </c>
      <c r="W19" s="240">
        <f t="shared" si="22"/>
        <v>0</v>
      </c>
      <c r="X19" s="368"/>
      <c r="Y19" s="369"/>
      <c r="Z19" s="369"/>
      <c r="AA19" s="369"/>
      <c r="AB19" s="369"/>
      <c r="AC19" s="369"/>
      <c r="AD19" s="369"/>
      <c r="AE19" s="241">
        <f t="shared" si="23"/>
        <v>0</v>
      </c>
      <c r="AF19" s="241">
        <f t="shared" si="7"/>
        <v>0</v>
      </c>
      <c r="AG19" s="240">
        <f t="shared" si="24"/>
        <v>0</v>
      </c>
      <c r="AH19" s="368"/>
      <c r="AI19" s="369"/>
      <c r="AJ19" s="369"/>
      <c r="AK19" s="369"/>
      <c r="AL19" s="369"/>
      <c r="AM19" s="369"/>
      <c r="AN19" s="369"/>
      <c r="AO19" s="241">
        <f t="shared" si="25"/>
        <v>0</v>
      </c>
      <c r="AP19" s="241">
        <f t="shared" si="9"/>
        <v>0</v>
      </c>
      <c r="AQ19" s="240">
        <f t="shared" si="26"/>
        <v>0</v>
      </c>
      <c r="AR19" s="368"/>
      <c r="AS19" s="369"/>
      <c r="AT19" s="369"/>
      <c r="AU19" s="369"/>
      <c r="AV19" s="369"/>
      <c r="AW19" s="369"/>
      <c r="AX19" s="369"/>
      <c r="AY19" s="241">
        <f t="shared" si="27"/>
        <v>0</v>
      </c>
      <c r="AZ19" s="241">
        <f t="shared" si="11"/>
        <v>0</v>
      </c>
      <c r="BA19" s="240">
        <f t="shared" si="28"/>
        <v>0</v>
      </c>
      <c r="BB19" s="368"/>
      <c r="BC19" s="369"/>
      <c r="BD19" s="369"/>
      <c r="BE19" s="369"/>
      <c r="BF19" s="369"/>
      <c r="BG19" s="369"/>
      <c r="BH19" s="369"/>
      <c r="BI19" s="241">
        <f t="shared" si="29"/>
        <v>0</v>
      </c>
      <c r="BJ19" s="241">
        <f t="shared" si="30"/>
        <v>0</v>
      </c>
      <c r="BK19" s="240">
        <f t="shared" si="31"/>
        <v>0</v>
      </c>
      <c r="BL19" s="369"/>
      <c r="BM19" s="369"/>
      <c r="BN19" s="241">
        <f t="shared" si="32"/>
        <v>0</v>
      </c>
      <c r="BO19" s="241">
        <f t="shared" si="33"/>
        <v>0</v>
      </c>
      <c r="BP19" s="240">
        <f t="shared" si="34"/>
        <v>0</v>
      </c>
      <c r="BQ19" s="1725"/>
      <c r="BR19" s="504"/>
      <c r="BS19" s="1423" t="str">
        <f>IF($C19="","",VLOOKUP($C19,'Carga People'!$C$5:$G$309,5,0))</f>
        <v/>
      </c>
      <c r="BT19" s="1423" t="str">
        <f>IF($B19="","",VLOOKUP($B19,RESUMO!$A$53:$AO$62,41,0))</f>
        <v/>
      </c>
      <c r="BU19" s="522"/>
      <c r="BV19" s="694">
        <f t="shared" si="14"/>
        <v>0</v>
      </c>
      <c r="BW19" s="694">
        <f t="shared" si="15"/>
        <v>0</v>
      </c>
      <c r="BX19" s="694">
        <f t="shared" si="16"/>
        <v>0</v>
      </c>
      <c r="BY19" s="694">
        <f t="shared" si="17"/>
        <v>0</v>
      </c>
      <c r="BZ19" s="694">
        <f t="shared" si="18"/>
        <v>0</v>
      </c>
      <c r="CA19" s="694">
        <f t="shared" si="19"/>
        <v>0</v>
      </c>
      <c r="CB19" s="482">
        <f t="shared" si="20"/>
        <v>0</v>
      </c>
    </row>
    <row r="20" spans="1:80" s="31" customFormat="1" ht="19.5" hidden="1" customHeight="1" outlineLevel="1" x14ac:dyDescent="0.3">
      <c r="A20" s="344"/>
      <c r="B20" s="29"/>
      <c r="C20" s="30"/>
      <c r="D20" s="30"/>
      <c r="E20" s="1410"/>
      <c r="F20" s="30" t="s">
        <v>47</v>
      </c>
      <c r="G20" s="72">
        <f>ROUND(IF(ISERROR(VLOOKUP(D20,[1]Anual!$B$180:$ES$300,($U$1)-3,0)),0,VLOOKUP(D20,[1]Anual!$B$180:$ES$300,($U$1)-3,0)),0)</f>
        <v>0</v>
      </c>
      <c r="H20" s="658" t="str">
        <f>IF(B20="","",(VLOOKUP(B20,Família!$A:$B,2,0)))</f>
        <v/>
      </c>
      <c r="I20" s="30">
        <f>ROUND(IF(ISERROR(VLOOKUP(D20,[1]Anual!$B$180:$ES$300,($U$1)+5,0)),0,VLOOKUP(D20,[1]Anual!$B$180:$ES$300,($U$1)+5,0)),0)</f>
        <v>0</v>
      </c>
      <c r="J20" s="744"/>
      <c r="K20" s="30" t="str">
        <f t="shared" si="2"/>
        <v>ok</v>
      </c>
      <c r="L20" s="30">
        <f>ROUND(IF(ISERROR(VLOOKUP(D20,[1]Anual!$B$270:$EX$360,$U$1,0)),0,VLOOKUP(D20,[1]Anual!$B$270:$EX$360,$U$1,0)),0)+J20</f>
        <v>0</v>
      </c>
      <c r="M20" s="366">
        <f t="shared" si="3"/>
        <v>0</v>
      </c>
      <c r="N20" s="368"/>
      <c r="O20" s="369"/>
      <c r="P20" s="369"/>
      <c r="Q20" s="369"/>
      <c r="R20" s="369"/>
      <c r="S20" s="369"/>
      <c r="T20" s="369"/>
      <c r="U20" s="241">
        <f t="shared" si="61"/>
        <v>0</v>
      </c>
      <c r="V20" s="241">
        <f t="shared" si="21"/>
        <v>0</v>
      </c>
      <c r="W20" s="240">
        <f t="shared" si="22"/>
        <v>0</v>
      </c>
      <c r="X20" s="368"/>
      <c r="Y20" s="369"/>
      <c r="Z20" s="369"/>
      <c r="AA20" s="369"/>
      <c r="AB20" s="369"/>
      <c r="AC20" s="369"/>
      <c r="AD20" s="369"/>
      <c r="AE20" s="241">
        <f t="shared" si="23"/>
        <v>0</v>
      </c>
      <c r="AF20" s="241">
        <f t="shared" si="7"/>
        <v>0</v>
      </c>
      <c r="AG20" s="240">
        <f t="shared" si="24"/>
        <v>0</v>
      </c>
      <c r="AH20" s="368"/>
      <c r="AI20" s="369"/>
      <c r="AJ20" s="369"/>
      <c r="AK20" s="369"/>
      <c r="AL20" s="369"/>
      <c r="AM20" s="369"/>
      <c r="AN20" s="369"/>
      <c r="AO20" s="241">
        <f t="shared" si="25"/>
        <v>0</v>
      </c>
      <c r="AP20" s="241">
        <f t="shared" si="9"/>
        <v>0</v>
      </c>
      <c r="AQ20" s="240">
        <f t="shared" si="26"/>
        <v>0</v>
      </c>
      <c r="AR20" s="368"/>
      <c r="AS20" s="369"/>
      <c r="AT20" s="369"/>
      <c r="AU20" s="369"/>
      <c r="AV20" s="369"/>
      <c r="AW20" s="369"/>
      <c r="AX20" s="369"/>
      <c r="AY20" s="241">
        <f t="shared" si="27"/>
        <v>0</v>
      </c>
      <c r="AZ20" s="241">
        <f t="shared" si="11"/>
        <v>0</v>
      </c>
      <c r="BA20" s="240">
        <f t="shared" si="28"/>
        <v>0</v>
      </c>
      <c r="BB20" s="368"/>
      <c r="BC20" s="369"/>
      <c r="BD20" s="369"/>
      <c r="BE20" s="369"/>
      <c r="BF20" s="369"/>
      <c r="BG20" s="369"/>
      <c r="BH20" s="369"/>
      <c r="BI20" s="241">
        <f t="shared" si="29"/>
        <v>0</v>
      </c>
      <c r="BJ20" s="241">
        <f t="shared" si="30"/>
        <v>0</v>
      </c>
      <c r="BK20" s="240">
        <f t="shared" si="31"/>
        <v>0</v>
      </c>
      <c r="BL20" s="369"/>
      <c r="BM20" s="369"/>
      <c r="BN20" s="241">
        <f t="shared" si="32"/>
        <v>0</v>
      </c>
      <c r="BO20" s="241">
        <f t="shared" si="33"/>
        <v>0</v>
      </c>
      <c r="BP20" s="240">
        <f t="shared" si="34"/>
        <v>0</v>
      </c>
      <c r="BQ20" s="1726"/>
      <c r="BR20" s="504"/>
      <c r="BS20" s="1423" t="str">
        <f>IF($C20="","",VLOOKUP($C20,'Carga People'!$C$5:$G$309,5,0))</f>
        <v/>
      </c>
      <c r="BT20" s="1423" t="str">
        <f>IF($B20="","",VLOOKUP($B20,RESUMO!$A$53:$AO$62,41,0))</f>
        <v/>
      </c>
      <c r="BU20" s="522"/>
      <c r="BV20" s="694">
        <f t="shared" si="14"/>
        <v>0</v>
      </c>
      <c r="BW20" s="694">
        <f t="shared" si="15"/>
        <v>0</v>
      </c>
      <c r="BX20" s="694">
        <f t="shared" si="16"/>
        <v>0</v>
      </c>
      <c r="BY20" s="694">
        <f t="shared" si="17"/>
        <v>0</v>
      </c>
      <c r="BZ20" s="694">
        <f t="shared" si="18"/>
        <v>0</v>
      </c>
      <c r="CA20" s="694">
        <f t="shared" si="19"/>
        <v>0</v>
      </c>
      <c r="CB20" s="482">
        <f t="shared" si="20"/>
        <v>0</v>
      </c>
    </row>
    <row r="21" spans="1:80" s="31" customFormat="1" ht="19.5" customHeight="1" collapsed="1" x14ac:dyDescent="0.3">
      <c r="A21" s="461"/>
      <c r="B21" s="458" t="s">
        <v>303</v>
      </c>
      <c r="C21" s="459" t="s">
        <v>378</v>
      </c>
      <c r="D21" s="459" t="s">
        <v>325</v>
      </c>
      <c r="E21" s="1412" t="s">
        <v>896</v>
      </c>
      <c r="F21" s="459" t="s">
        <v>15</v>
      </c>
      <c r="G21" s="241">
        <f>ROUND(IF(ISERROR(VLOOKUP(D21,[1]Anual!$B$180:$ES$300,($U$1)-3,0)),0,VLOOKUP(D21,[1]Anual!$B$180:$ES$300,($U$1)-3,0)),0)</f>
        <v>0</v>
      </c>
      <c r="H21" s="658" t="str">
        <f>IF(B21="","",(VLOOKUP(B21,Família!$A:$B,2,0)))</f>
        <v>LC</v>
      </c>
      <c r="I21" s="459">
        <f>ROUND(IF(ISERROR(VLOOKUP(D21,[1]Anual!$B$180:$ES$300,($U$1)+5,0)),0,VLOOKUP(D21,[1]Anual!$B$180:$ES$300,($U$1)+5,0)),0)</f>
        <v>0</v>
      </c>
      <c r="J21" s="744"/>
      <c r="K21" s="459" t="str">
        <f t="shared" ref="K21" si="62">IF(L21=M21,"ok",M21-L21)</f>
        <v>ok</v>
      </c>
      <c r="L21" s="459">
        <f>ROUND(IF(ISERROR(VLOOKUP(D21,[1]Anual!$B$270:$EX$360,$U$1,0)),0,VLOOKUP(D21,[1]Anual!$B$270:$EX$360,$U$1,0)),0)+J21</f>
        <v>6960</v>
      </c>
      <c r="M21" s="460">
        <f t="shared" ref="M21" si="63">SUM(U21,AE21,AO21,AY21,BI21,BN21)</f>
        <v>6960</v>
      </c>
      <c r="N21" s="458">
        <f>ROUND(N73-SUM(N22:N25),0)</f>
        <v>0</v>
      </c>
      <c r="O21" s="459">
        <f>ROUND(O73-SUM(O22:O25),0)</f>
        <v>0</v>
      </c>
      <c r="P21" s="459">
        <f>ROUND(P73-SUM(P22:P25),0)</f>
        <v>0</v>
      </c>
      <c r="Q21" s="459">
        <f t="shared" ref="Q21:T21" si="64">ROUND(Q73-SUM(Q22:Q25),0)</f>
        <v>0</v>
      </c>
      <c r="R21" s="459">
        <f t="shared" si="64"/>
        <v>720</v>
      </c>
      <c r="S21" s="459">
        <f t="shared" si="64"/>
        <v>0</v>
      </c>
      <c r="T21" s="459">
        <f t="shared" si="64"/>
        <v>0</v>
      </c>
      <c r="U21" s="241">
        <f t="shared" si="61"/>
        <v>720</v>
      </c>
      <c r="V21" s="241">
        <f t="shared" si="21"/>
        <v>0</v>
      </c>
      <c r="W21" s="240">
        <f t="shared" si="22"/>
        <v>720</v>
      </c>
      <c r="X21" s="458">
        <f t="shared" ref="X21:AD21" si="65">ROUND(X73-SUM(X22:X25),0)</f>
        <v>720</v>
      </c>
      <c r="Y21" s="459">
        <f t="shared" si="65"/>
        <v>480</v>
      </c>
      <c r="Z21" s="459">
        <f t="shared" si="65"/>
        <v>0</v>
      </c>
      <c r="AA21" s="459">
        <f t="shared" si="65"/>
        <v>0</v>
      </c>
      <c r="AB21" s="459">
        <f t="shared" si="65"/>
        <v>480</v>
      </c>
      <c r="AC21" s="459">
        <f t="shared" si="65"/>
        <v>720</v>
      </c>
      <c r="AD21" s="459">
        <f t="shared" si="65"/>
        <v>0</v>
      </c>
      <c r="AE21" s="241">
        <f t="shared" si="23"/>
        <v>2400</v>
      </c>
      <c r="AF21" s="241">
        <f t="shared" si="7"/>
        <v>0</v>
      </c>
      <c r="AG21" s="240">
        <f t="shared" si="24"/>
        <v>3120</v>
      </c>
      <c r="AH21" s="458">
        <f t="shared" ref="AH21:AN21" si="66">ROUND(AH73-SUM(AH22:AH25),0)</f>
        <v>480</v>
      </c>
      <c r="AI21" s="459">
        <f t="shared" si="66"/>
        <v>0</v>
      </c>
      <c r="AJ21" s="459">
        <f t="shared" si="66"/>
        <v>0</v>
      </c>
      <c r="AK21" s="459">
        <f t="shared" si="66"/>
        <v>480</v>
      </c>
      <c r="AL21" s="459">
        <f t="shared" si="66"/>
        <v>480</v>
      </c>
      <c r="AM21" s="459">
        <f t="shared" si="66"/>
        <v>720</v>
      </c>
      <c r="AN21" s="459">
        <f t="shared" si="66"/>
        <v>0</v>
      </c>
      <c r="AO21" s="241">
        <f t="shared" si="25"/>
        <v>2160</v>
      </c>
      <c r="AP21" s="241">
        <f t="shared" si="9"/>
        <v>0</v>
      </c>
      <c r="AQ21" s="240">
        <f t="shared" si="26"/>
        <v>5280</v>
      </c>
      <c r="AR21" s="458">
        <f t="shared" ref="AR21:AX21" si="67">ROUND(AR73-SUM(AR22:AR25),0)</f>
        <v>480</v>
      </c>
      <c r="AS21" s="459">
        <f t="shared" si="67"/>
        <v>0</v>
      </c>
      <c r="AT21" s="459">
        <f t="shared" si="67"/>
        <v>0</v>
      </c>
      <c r="AU21" s="459">
        <f t="shared" si="67"/>
        <v>720</v>
      </c>
      <c r="AV21" s="459">
        <f t="shared" si="67"/>
        <v>480</v>
      </c>
      <c r="AW21" s="459">
        <f t="shared" si="67"/>
        <v>0</v>
      </c>
      <c r="AX21" s="459">
        <f t="shared" si="67"/>
        <v>0</v>
      </c>
      <c r="AY21" s="241">
        <f t="shared" si="27"/>
        <v>1680</v>
      </c>
      <c r="AZ21" s="241">
        <f t="shared" si="11"/>
        <v>0</v>
      </c>
      <c r="BA21" s="240">
        <f t="shared" si="28"/>
        <v>6960</v>
      </c>
      <c r="BB21" s="458">
        <f t="shared" ref="BB21:BH21" si="68">ROUND(BB73-SUM(BB22:BB25),0)</f>
        <v>0</v>
      </c>
      <c r="BC21" s="459">
        <f t="shared" si="68"/>
        <v>0</v>
      </c>
      <c r="BD21" s="459">
        <f t="shared" si="68"/>
        <v>0</v>
      </c>
      <c r="BE21" s="459">
        <f t="shared" si="68"/>
        <v>0</v>
      </c>
      <c r="BF21" s="459">
        <f t="shared" si="68"/>
        <v>0</v>
      </c>
      <c r="BG21" s="459">
        <f t="shared" si="68"/>
        <v>0</v>
      </c>
      <c r="BH21" s="459">
        <f t="shared" si="68"/>
        <v>0</v>
      </c>
      <c r="BI21" s="241">
        <f t="shared" si="29"/>
        <v>0</v>
      </c>
      <c r="BJ21" s="241">
        <f t="shared" si="30"/>
        <v>0</v>
      </c>
      <c r="BK21" s="240">
        <f t="shared" si="31"/>
        <v>6960</v>
      </c>
      <c r="BL21" s="459">
        <f t="shared" ref="BL21:BM21" si="69">ROUND(BL73-SUM(BL22:BL25),0)</f>
        <v>0</v>
      </c>
      <c r="BM21" s="459">
        <f t="shared" si="69"/>
        <v>0</v>
      </c>
      <c r="BN21" s="241">
        <f t="shared" si="32"/>
        <v>0</v>
      </c>
      <c r="BO21" s="241">
        <f t="shared" si="33"/>
        <v>0</v>
      </c>
      <c r="BP21" s="240">
        <f t="shared" si="34"/>
        <v>6960</v>
      </c>
      <c r="BQ21" s="1724">
        <f>SUM(M21:M25)</f>
        <v>10080</v>
      </c>
      <c r="BR21" s="504"/>
      <c r="BS21" s="1423">
        <f>IF($C21="","",VLOOKUP($C21,'Carga People'!$C$5:$G$309,5,0))</f>
        <v>0</v>
      </c>
      <c r="BT21" s="1423">
        <f>IF($B21="","",VLOOKUP($B21,RESUMO!$A$53:$AO$62,41,0))</f>
        <v>15</v>
      </c>
      <c r="BU21" s="522"/>
      <c r="BV21" s="694">
        <f t="shared" si="14"/>
        <v>720</v>
      </c>
      <c r="BW21" s="694">
        <f t="shared" si="15"/>
        <v>2400</v>
      </c>
      <c r="BX21" s="694">
        <f t="shared" si="16"/>
        <v>2160</v>
      </c>
      <c r="BY21" s="694">
        <f t="shared" si="17"/>
        <v>1680</v>
      </c>
      <c r="BZ21" s="694">
        <f t="shared" si="18"/>
        <v>0</v>
      </c>
      <c r="CA21" s="694">
        <f t="shared" si="19"/>
        <v>0</v>
      </c>
      <c r="CB21" s="482">
        <f t="shared" si="20"/>
        <v>0</v>
      </c>
    </row>
    <row r="22" spans="1:80" s="31" customFormat="1" ht="19.5" customHeight="1" x14ac:dyDescent="0.3">
      <c r="A22" s="344"/>
      <c r="B22" s="29" t="s">
        <v>303</v>
      </c>
      <c r="C22" s="30" t="s">
        <v>379</v>
      </c>
      <c r="D22" s="30" t="s">
        <v>326</v>
      </c>
      <c r="E22" s="1410" t="s">
        <v>897</v>
      </c>
      <c r="F22" s="30" t="s">
        <v>15</v>
      </c>
      <c r="G22" s="72">
        <f>ROUND(IF(ISERROR(VLOOKUP(D22,[1]Anual!$B$180:$ES$300,($U$1)-3,0)),0,VLOOKUP(D22,[1]Anual!$B$180:$ES$300,($U$1)-3,0)),0)</f>
        <v>0</v>
      </c>
      <c r="H22" s="658" t="str">
        <f>IF(B22="","",(VLOOKUP(B22,Família!$A:$B,2,0)))</f>
        <v>LC</v>
      </c>
      <c r="I22" s="30">
        <f>ROUND(IF(ISERROR(VLOOKUP(D22,[1]Anual!$B$180:$ES$300,($U$1)+5,0)),0,VLOOKUP(D22,[1]Anual!$B$180:$ES$300,($U$1)+5,0)),0)</f>
        <v>0</v>
      </c>
      <c r="J22" s="744"/>
      <c r="K22" s="30" t="str">
        <f>IF(L22=M22,"ok",M22-L22)</f>
        <v>ok</v>
      </c>
      <c r="L22" s="30">
        <f>ROUND(IF(ISERROR(VLOOKUP(D22,[1]Anual!$B$270:$EX$360,$U$1,0)),0,VLOOKUP(D22,[1]Anual!$B$270:$EX$360,$U$1,0)),0)+J22</f>
        <v>3120</v>
      </c>
      <c r="M22" s="83">
        <f t="shared" ref="M22" si="70">SUM(U22,AE22,AO22,AY22,BI22,BN22)</f>
        <v>3120</v>
      </c>
      <c r="N22" s="368"/>
      <c r="O22" s="369"/>
      <c r="P22" s="369"/>
      <c r="Q22" s="369"/>
      <c r="R22" s="369"/>
      <c r="S22" s="369"/>
      <c r="T22" s="369"/>
      <c r="U22" s="241">
        <f t="shared" si="61"/>
        <v>0</v>
      </c>
      <c r="V22" s="241">
        <f t="shared" si="21"/>
        <v>0</v>
      </c>
      <c r="W22" s="240">
        <f t="shared" si="22"/>
        <v>0</v>
      </c>
      <c r="X22" s="368"/>
      <c r="Y22" s="369"/>
      <c r="Z22" s="369">
        <v>480</v>
      </c>
      <c r="AA22" s="369">
        <v>480</v>
      </c>
      <c r="AB22" s="369"/>
      <c r="AC22" s="369"/>
      <c r="AD22" s="369"/>
      <c r="AE22" s="241">
        <f t="shared" si="23"/>
        <v>960</v>
      </c>
      <c r="AF22" s="241">
        <f t="shared" si="7"/>
        <v>0</v>
      </c>
      <c r="AG22" s="240">
        <f t="shared" si="24"/>
        <v>960</v>
      </c>
      <c r="AH22" s="368"/>
      <c r="AI22" s="369">
        <v>480</v>
      </c>
      <c r="AJ22" s="369">
        <v>720</v>
      </c>
      <c r="AK22" s="369"/>
      <c r="AL22" s="369"/>
      <c r="AM22" s="369"/>
      <c r="AN22" s="369"/>
      <c r="AO22" s="241">
        <f t="shared" si="25"/>
        <v>1200</v>
      </c>
      <c r="AP22" s="241">
        <f t="shared" si="9"/>
        <v>0</v>
      </c>
      <c r="AQ22" s="240">
        <f t="shared" si="26"/>
        <v>2160</v>
      </c>
      <c r="AR22" s="368"/>
      <c r="AS22" s="369">
        <v>480</v>
      </c>
      <c r="AT22" s="369">
        <v>480</v>
      </c>
      <c r="AU22" s="369"/>
      <c r="AV22" s="369"/>
      <c r="AW22" s="369"/>
      <c r="AX22" s="369"/>
      <c r="AY22" s="241">
        <f t="shared" si="27"/>
        <v>960</v>
      </c>
      <c r="AZ22" s="241">
        <f t="shared" si="11"/>
        <v>0</v>
      </c>
      <c r="BA22" s="240">
        <f t="shared" si="28"/>
        <v>3120</v>
      </c>
      <c r="BB22" s="368"/>
      <c r="BC22" s="369"/>
      <c r="BD22" s="369"/>
      <c r="BE22" s="369"/>
      <c r="BF22" s="369"/>
      <c r="BG22" s="369"/>
      <c r="BH22" s="369"/>
      <c r="BI22" s="241">
        <f t="shared" si="29"/>
        <v>0</v>
      </c>
      <c r="BJ22" s="241">
        <f t="shared" si="30"/>
        <v>0</v>
      </c>
      <c r="BK22" s="240">
        <f t="shared" si="31"/>
        <v>3120</v>
      </c>
      <c r="BL22" s="369"/>
      <c r="BM22" s="369"/>
      <c r="BN22" s="241">
        <f t="shared" si="32"/>
        <v>0</v>
      </c>
      <c r="BO22" s="241">
        <f t="shared" si="33"/>
        <v>0</v>
      </c>
      <c r="BP22" s="240">
        <f t="shared" si="34"/>
        <v>3120</v>
      </c>
      <c r="BQ22" s="1725"/>
      <c r="BR22" s="504"/>
      <c r="BS22" s="1423">
        <f>IF($C22="","",VLOOKUP($C22,'Carga People'!$C$5:$G$309,5,0))</f>
        <v>0</v>
      </c>
      <c r="BT22" s="1423">
        <f>IF($B22="","",VLOOKUP($B22,RESUMO!$A$53:$AO$62,41,0))</f>
        <v>15</v>
      </c>
      <c r="BU22" s="522"/>
      <c r="BV22" s="694">
        <f t="shared" si="14"/>
        <v>0</v>
      </c>
      <c r="BW22" s="694">
        <f t="shared" si="15"/>
        <v>960</v>
      </c>
      <c r="BX22" s="694">
        <f t="shared" si="16"/>
        <v>1200</v>
      </c>
      <c r="BY22" s="694">
        <f t="shared" si="17"/>
        <v>960</v>
      </c>
      <c r="BZ22" s="694">
        <f t="shared" si="18"/>
        <v>0</v>
      </c>
      <c r="CA22" s="694">
        <f t="shared" si="19"/>
        <v>0</v>
      </c>
      <c r="CB22" s="482">
        <f t="shared" si="20"/>
        <v>0</v>
      </c>
    </row>
    <row r="23" spans="1:80" s="31" customFormat="1" ht="19.5" hidden="1" customHeight="1" outlineLevel="1" x14ac:dyDescent="0.3">
      <c r="A23" s="344"/>
      <c r="B23" s="29"/>
      <c r="C23" s="30"/>
      <c r="D23" s="30"/>
      <c r="E23" s="1410"/>
      <c r="F23" s="30" t="s">
        <v>15</v>
      </c>
      <c r="G23" s="72">
        <f>ROUND(IF(ISERROR(VLOOKUP(D23,[1]Anual!$B$180:$ES$300,($U$1)-3,0)),0,VLOOKUP(D23,[1]Anual!$B$180:$ES$300,($U$1)-3,0)),0)</f>
        <v>0</v>
      </c>
      <c r="H23" s="658" t="str">
        <f>IF(B23="","",(VLOOKUP(B23,Família!$A:$B,2,0)))</f>
        <v/>
      </c>
      <c r="I23" s="30">
        <f>ROUND(IF(ISERROR(VLOOKUP(D23,[1]Anual!$B$180:$ES$300,($U$1)+5,0)),0,VLOOKUP(D23,[1]Anual!$B$180:$ES$300,($U$1)+5,0)),0)</f>
        <v>0</v>
      </c>
      <c r="J23" s="744"/>
      <c r="K23" s="30" t="str">
        <f t="shared" si="2"/>
        <v>ok</v>
      </c>
      <c r="L23" s="30">
        <f>ROUND(IF(ISERROR(VLOOKUP(D23,[1]Anual!$B$270:$EX$360,$U$1,0)),0,VLOOKUP(D23,[1]Anual!$B$270:$EX$360,$U$1,0)),0)+J23</f>
        <v>0</v>
      </c>
      <c r="M23" s="83">
        <f t="shared" si="3"/>
        <v>0</v>
      </c>
      <c r="N23" s="368"/>
      <c r="O23" s="369"/>
      <c r="P23" s="369"/>
      <c r="Q23" s="369"/>
      <c r="R23" s="369"/>
      <c r="S23" s="369"/>
      <c r="T23" s="369"/>
      <c r="U23" s="241">
        <f t="shared" si="61"/>
        <v>0</v>
      </c>
      <c r="V23" s="241">
        <f t="shared" si="21"/>
        <v>0</v>
      </c>
      <c r="W23" s="240">
        <f t="shared" si="22"/>
        <v>0</v>
      </c>
      <c r="X23" s="368"/>
      <c r="Y23" s="369"/>
      <c r="Z23" s="369"/>
      <c r="AA23" s="369"/>
      <c r="AB23" s="369"/>
      <c r="AC23" s="369"/>
      <c r="AD23" s="369"/>
      <c r="AE23" s="241">
        <f t="shared" si="23"/>
        <v>0</v>
      </c>
      <c r="AF23" s="241">
        <f t="shared" si="7"/>
        <v>0</v>
      </c>
      <c r="AG23" s="240">
        <f t="shared" si="24"/>
        <v>0</v>
      </c>
      <c r="AH23" s="368"/>
      <c r="AI23" s="369"/>
      <c r="AJ23" s="369"/>
      <c r="AK23" s="369"/>
      <c r="AL23" s="369"/>
      <c r="AM23" s="369"/>
      <c r="AN23" s="369"/>
      <c r="AO23" s="241">
        <f t="shared" si="25"/>
        <v>0</v>
      </c>
      <c r="AP23" s="241">
        <f t="shared" si="9"/>
        <v>0</v>
      </c>
      <c r="AQ23" s="240">
        <f t="shared" si="26"/>
        <v>0</v>
      </c>
      <c r="AR23" s="368"/>
      <c r="AS23" s="369"/>
      <c r="AT23" s="369"/>
      <c r="AU23" s="369"/>
      <c r="AV23" s="369"/>
      <c r="AW23" s="369"/>
      <c r="AX23" s="369"/>
      <c r="AY23" s="241">
        <f t="shared" si="27"/>
        <v>0</v>
      </c>
      <c r="AZ23" s="241">
        <f t="shared" si="11"/>
        <v>0</v>
      </c>
      <c r="BA23" s="240">
        <f t="shared" si="28"/>
        <v>0</v>
      </c>
      <c r="BB23" s="368"/>
      <c r="BC23" s="369"/>
      <c r="BD23" s="369"/>
      <c r="BE23" s="369"/>
      <c r="BF23" s="369"/>
      <c r="BG23" s="369"/>
      <c r="BH23" s="369"/>
      <c r="BI23" s="241">
        <f t="shared" si="29"/>
        <v>0</v>
      </c>
      <c r="BJ23" s="241">
        <f t="shared" si="30"/>
        <v>0</v>
      </c>
      <c r="BK23" s="240">
        <f t="shared" si="31"/>
        <v>0</v>
      </c>
      <c r="BL23" s="369"/>
      <c r="BM23" s="369"/>
      <c r="BN23" s="241">
        <f t="shared" si="32"/>
        <v>0</v>
      </c>
      <c r="BO23" s="241">
        <f t="shared" si="33"/>
        <v>0</v>
      </c>
      <c r="BP23" s="240">
        <f t="shared" si="34"/>
        <v>0</v>
      </c>
      <c r="BQ23" s="1725"/>
      <c r="BR23" s="504"/>
      <c r="BS23" s="1423" t="str">
        <f>IF($C23="","",VLOOKUP($C23,'Carga People'!$C$5:$G$309,5,0))</f>
        <v/>
      </c>
      <c r="BT23" s="1423" t="str">
        <f>IF($B23="","",VLOOKUP($B23,RESUMO!$A$53:$AO$62,41,0))</f>
        <v/>
      </c>
      <c r="BU23" s="522"/>
      <c r="BV23" s="694">
        <f t="shared" si="14"/>
        <v>0</v>
      </c>
      <c r="BW23" s="694">
        <f t="shared" si="15"/>
        <v>0</v>
      </c>
      <c r="BX23" s="694">
        <f t="shared" si="16"/>
        <v>0</v>
      </c>
      <c r="BY23" s="694">
        <f t="shared" si="17"/>
        <v>0</v>
      </c>
      <c r="BZ23" s="694">
        <f t="shared" si="18"/>
        <v>0</v>
      </c>
      <c r="CA23" s="694">
        <f t="shared" si="19"/>
        <v>0</v>
      </c>
      <c r="CB23" s="482">
        <f t="shared" si="20"/>
        <v>0</v>
      </c>
    </row>
    <row r="24" spans="1:80" s="31" customFormat="1" ht="19.5" hidden="1" customHeight="1" outlineLevel="1" x14ac:dyDescent="0.3">
      <c r="A24" s="344"/>
      <c r="B24" s="29"/>
      <c r="C24" s="30"/>
      <c r="D24" s="30"/>
      <c r="E24" s="1410"/>
      <c r="F24" s="30" t="s">
        <v>15</v>
      </c>
      <c r="G24" s="72">
        <f>ROUND(IF(ISERROR(VLOOKUP(D24,[1]Anual!$B$180:$ES$300,($U$1)-3,0)),0,VLOOKUP(D24,[1]Anual!$B$180:$ES$300,($U$1)-3,0)),0)</f>
        <v>0</v>
      </c>
      <c r="H24" s="658" t="str">
        <f>IF(B24="","",(VLOOKUP(B24,Família!$A:$B,2,0)))</f>
        <v/>
      </c>
      <c r="I24" s="30">
        <f>ROUND(IF(ISERROR(VLOOKUP(D24,[1]Anual!$B$180:$ES$300,($U$1)+5,0)),0,VLOOKUP(D24,[1]Anual!$B$180:$ES$300,($U$1)+5,0)),0)</f>
        <v>0</v>
      </c>
      <c r="J24" s="744"/>
      <c r="K24" s="30" t="str">
        <f t="shared" si="2"/>
        <v>ok</v>
      </c>
      <c r="L24" s="30">
        <f>ROUND(IF(ISERROR(VLOOKUP(D24,[1]Anual!$B$270:$EX$360,$U$1,0)),0,VLOOKUP(D24,[1]Anual!$B$270:$EX$360,$U$1,0)),0)+J24</f>
        <v>0</v>
      </c>
      <c r="M24" s="83">
        <f t="shared" si="3"/>
        <v>0</v>
      </c>
      <c r="N24" s="368"/>
      <c r="O24" s="369"/>
      <c r="P24" s="369"/>
      <c r="Q24" s="369"/>
      <c r="R24" s="369"/>
      <c r="S24" s="369"/>
      <c r="T24" s="369"/>
      <c r="U24" s="241">
        <f t="shared" si="61"/>
        <v>0</v>
      </c>
      <c r="V24" s="241">
        <f t="shared" si="21"/>
        <v>0</v>
      </c>
      <c r="W24" s="240">
        <f t="shared" si="22"/>
        <v>0</v>
      </c>
      <c r="X24" s="368"/>
      <c r="Y24" s="369"/>
      <c r="Z24" s="369"/>
      <c r="AA24" s="369"/>
      <c r="AB24" s="369"/>
      <c r="AC24" s="369"/>
      <c r="AD24" s="369"/>
      <c r="AE24" s="241">
        <f t="shared" si="23"/>
        <v>0</v>
      </c>
      <c r="AF24" s="241">
        <f t="shared" si="7"/>
        <v>0</v>
      </c>
      <c r="AG24" s="240">
        <f t="shared" si="24"/>
        <v>0</v>
      </c>
      <c r="AH24" s="368"/>
      <c r="AI24" s="369"/>
      <c r="AJ24" s="369"/>
      <c r="AK24" s="369"/>
      <c r="AL24" s="369"/>
      <c r="AM24" s="369"/>
      <c r="AN24" s="369"/>
      <c r="AO24" s="241">
        <f t="shared" si="25"/>
        <v>0</v>
      </c>
      <c r="AP24" s="241">
        <f t="shared" si="9"/>
        <v>0</v>
      </c>
      <c r="AQ24" s="240">
        <f t="shared" si="26"/>
        <v>0</v>
      </c>
      <c r="AR24" s="368"/>
      <c r="AS24" s="369"/>
      <c r="AT24" s="369"/>
      <c r="AU24" s="369"/>
      <c r="AV24" s="369"/>
      <c r="AW24" s="369"/>
      <c r="AX24" s="369"/>
      <c r="AY24" s="241">
        <f t="shared" si="27"/>
        <v>0</v>
      </c>
      <c r="AZ24" s="241">
        <f t="shared" si="11"/>
        <v>0</v>
      </c>
      <c r="BA24" s="240">
        <f t="shared" si="28"/>
        <v>0</v>
      </c>
      <c r="BB24" s="368"/>
      <c r="BC24" s="369"/>
      <c r="BD24" s="369"/>
      <c r="BE24" s="369"/>
      <c r="BF24" s="369"/>
      <c r="BG24" s="369"/>
      <c r="BH24" s="369"/>
      <c r="BI24" s="241">
        <f t="shared" si="29"/>
        <v>0</v>
      </c>
      <c r="BJ24" s="241">
        <f t="shared" si="30"/>
        <v>0</v>
      </c>
      <c r="BK24" s="240">
        <f t="shared" si="31"/>
        <v>0</v>
      </c>
      <c r="BL24" s="369"/>
      <c r="BM24" s="369"/>
      <c r="BN24" s="241">
        <f t="shared" si="32"/>
        <v>0</v>
      </c>
      <c r="BO24" s="241">
        <f t="shared" si="33"/>
        <v>0</v>
      </c>
      <c r="BP24" s="240">
        <f t="shared" si="34"/>
        <v>0</v>
      </c>
      <c r="BQ24" s="1725"/>
      <c r="BR24" s="504"/>
      <c r="BS24" s="1423" t="str">
        <f>IF($C24="","",VLOOKUP($C24,'Carga People'!$C$5:$G$309,5,0))</f>
        <v/>
      </c>
      <c r="BT24" s="1423" t="str">
        <f>IF($B24="","",VLOOKUP($B24,RESUMO!$A$53:$AO$62,41,0))</f>
        <v/>
      </c>
      <c r="BU24" s="522"/>
      <c r="BV24" s="694">
        <f t="shared" si="14"/>
        <v>0</v>
      </c>
      <c r="BW24" s="694">
        <f t="shared" si="15"/>
        <v>0</v>
      </c>
      <c r="BX24" s="694">
        <f t="shared" si="16"/>
        <v>0</v>
      </c>
      <c r="BY24" s="694">
        <f t="shared" si="17"/>
        <v>0</v>
      </c>
      <c r="BZ24" s="694">
        <f t="shared" si="18"/>
        <v>0</v>
      </c>
      <c r="CA24" s="694">
        <f t="shared" si="19"/>
        <v>0</v>
      </c>
      <c r="CB24" s="482">
        <f t="shared" si="20"/>
        <v>0</v>
      </c>
    </row>
    <row r="25" spans="1:80" s="31" customFormat="1" ht="19.5" hidden="1" customHeight="1" outlineLevel="1" x14ac:dyDescent="0.3">
      <c r="A25" s="344"/>
      <c r="B25" s="29"/>
      <c r="C25" s="348"/>
      <c r="D25" s="348"/>
      <c r="E25" s="1410"/>
      <c r="F25" s="30" t="s">
        <v>15</v>
      </c>
      <c r="G25" s="72">
        <f>ROUND(IF(ISERROR(VLOOKUP(D25,[1]Anual!$B$180:$ES$300,($U$1)-3,0)),0,VLOOKUP(D25,[1]Anual!$B$180:$ES$300,($U$1)-3,0)),0)</f>
        <v>0</v>
      </c>
      <c r="H25" s="658" t="str">
        <f>IF(B25="","",(VLOOKUP(B25,Família!$A:$B,2,0)))</f>
        <v/>
      </c>
      <c r="I25" s="30">
        <f>ROUND(IF(ISERROR(VLOOKUP(D25,[1]Anual!$B$180:$ES$300,($U$1)+5,0)),0,VLOOKUP(D25,[1]Anual!$B$180:$ES$300,($U$1)+5,0)),0)</f>
        <v>0</v>
      </c>
      <c r="J25" s="744"/>
      <c r="K25" s="30" t="str">
        <f t="shared" si="2"/>
        <v>ok</v>
      </c>
      <c r="L25" s="30">
        <f>ROUND(IF(ISERROR(VLOOKUP(D25,[1]Anual!$B$270:$EX$360,$U$1,0)),0,VLOOKUP(D25,[1]Anual!$B$270:$EX$360,$U$1,0)),0)+J25</f>
        <v>0</v>
      </c>
      <c r="M25" s="83">
        <f t="shared" si="3"/>
        <v>0</v>
      </c>
      <c r="N25" s="368"/>
      <c r="O25" s="369"/>
      <c r="P25" s="369"/>
      <c r="Q25" s="369"/>
      <c r="R25" s="369"/>
      <c r="S25" s="369"/>
      <c r="T25" s="369"/>
      <c r="U25" s="241">
        <f t="shared" si="61"/>
        <v>0</v>
      </c>
      <c r="V25" s="241">
        <f t="shared" si="21"/>
        <v>0</v>
      </c>
      <c r="W25" s="240">
        <f t="shared" si="22"/>
        <v>0</v>
      </c>
      <c r="X25" s="368"/>
      <c r="Y25" s="369"/>
      <c r="Z25" s="369"/>
      <c r="AA25" s="369"/>
      <c r="AB25" s="369"/>
      <c r="AC25" s="369"/>
      <c r="AD25" s="369"/>
      <c r="AE25" s="241">
        <f t="shared" si="23"/>
        <v>0</v>
      </c>
      <c r="AF25" s="241">
        <f t="shared" si="7"/>
        <v>0</v>
      </c>
      <c r="AG25" s="240">
        <f t="shared" si="24"/>
        <v>0</v>
      </c>
      <c r="AH25" s="368"/>
      <c r="AI25" s="369"/>
      <c r="AJ25" s="369"/>
      <c r="AK25" s="369"/>
      <c r="AL25" s="369"/>
      <c r="AM25" s="369"/>
      <c r="AN25" s="369"/>
      <c r="AO25" s="241">
        <f t="shared" si="25"/>
        <v>0</v>
      </c>
      <c r="AP25" s="241">
        <f t="shared" si="9"/>
        <v>0</v>
      </c>
      <c r="AQ25" s="240">
        <f t="shared" si="26"/>
        <v>0</v>
      </c>
      <c r="AR25" s="368"/>
      <c r="AS25" s="369"/>
      <c r="AT25" s="369"/>
      <c r="AU25" s="369"/>
      <c r="AV25" s="369"/>
      <c r="AW25" s="369"/>
      <c r="AX25" s="369"/>
      <c r="AY25" s="241">
        <f t="shared" si="27"/>
        <v>0</v>
      </c>
      <c r="AZ25" s="241">
        <f t="shared" si="11"/>
        <v>0</v>
      </c>
      <c r="BA25" s="240">
        <f t="shared" si="28"/>
        <v>0</v>
      </c>
      <c r="BB25" s="368"/>
      <c r="BC25" s="369"/>
      <c r="BD25" s="369"/>
      <c r="BE25" s="369"/>
      <c r="BF25" s="369"/>
      <c r="BG25" s="369"/>
      <c r="BH25" s="369"/>
      <c r="BI25" s="241">
        <f t="shared" si="29"/>
        <v>0</v>
      </c>
      <c r="BJ25" s="241">
        <f t="shared" si="30"/>
        <v>0</v>
      </c>
      <c r="BK25" s="240">
        <f t="shared" si="31"/>
        <v>0</v>
      </c>
      <c r="BL25" s="369"/>
      <c r="BM25" s="369"/>
      <c r="BN25" s="241">
        <f t="shared" si="32"/>
        <v>0</v>
      </c>
      <c r="BO25" s="241">
        <f t="shared" si="33"/>
        <v>0</v>
      </c>
      <c r="BP25" s="240">
        <f t="shared" si="34"/>
        <v>0</v>
      </c>
      <c r="BQ25" s="1726"/>
      <c r="BR25" s="504"/>
      <c r="BS25" s="1423" t="str">
        <f>IF($C25="","",VLOOKUP($C25,'Carga People'!$C$5:$G$309,5,0))</f>
        <v/>
      </c>
      <c r="BT25" s="1423" t="str">
        <f>IF($B25="","",VLOOKUP($B25,RESUMO!$A$53:$AO$62,41,0))</f>
        <v/>
      </c>
      <c r="BU25" s="522"/>
      <c r="BV25" s="694">
        <f t="shared" si="14"/>
        <v>0</v>
      </c>
      <c r="BW25" s="694">
        <f t="shared" si="15"/>
        <v>0</v>
      </c>
      <c r="BX25" s="694">
        <f t="shared" si="16"/>
        <v>0</v>
      </c>
      <c r="BY25" s="694">
        <f t="shared" si="17"/>
        <v>0</v>
      </c>
      <c r="BZ25" s="694">
        <f t="shared" si="18"/>
        <v>0</v>
      </c>
      <c r="CA25" s="694">
        <f t="shared" si="19"/>
        <v>0</v>
      </c>
      <c r="CB25" s="482">
        <f t="shared" si="20"/>
        <v>0</v>
      </c>
    </row>
    <row r="26" spans="1:80" s="31" customFormat="1" ht="19.5" customHeight="1" collapsed="1" x14ac:dyDescent="0.3">
      <c r="A26" s="461"/>
      <c r="B26" s="458" t="s">
        <v>370</v>
      </c>
      <c r="C26" s="459" t="s">
        <v>787</v>
      </c>
      <c r="D26" s="459" t="s">
        <v>366</v>
      </c>
      <c r="E26" s="1412" t="s">
        <v>898</v>
      </c>
      <c r="F26" s="459" t="s">
        <v>15</v>
      </c>
      <c r="G26" s="241">
        <f>ROUND(IF(ISERROR(VLOOKUP(D26,[1]Anual!$B$180:$ES$300,($U$1)-3,0)),0,VLOOKUP(D26,[1]Anual!$B$180:$ES$300,($U$1)-3,0)),0)</f>
        <v>0</v>
      </c>
      <c r="H26" s="658" t="str">
        <f>IF(B26="","",(VLOOKUP(B26,Família!$A:$B,2,0)))</f>
        <v>LB</v>
      </c>
      <c r="I26" s="459">
        <f>ROUND(IF(ISERROR(VLOOKUP(D26,[1]Anual!$B$180:$ES$300,($U$1)+5,0)),0,VLOOKUP(D26,[1]Anual!$B$180:$ES$300,($U$1)+5,0)),0)</f>
        <v>0</v>
      </c>
      <c r="J26" s="744"/>
      <c r="K26" s="459" t="str">
        <f t="shared" si="2"/>
        <v>ok</v>
      </c>
      <c r="L26" s="459">
        <f>ROUND(IF(ISERROR(VLOOKUP(D26,[1]Anual!$B$280:$EX$360,$U$1,0)),0,VLOOKUP(D26,[1]Anual!$B$280:$EX$360,$U$1,0)),0)+J26</f>
        <v>3840</v>
      </c>
      <c r="M26" s="460">
        <f t="shared" si="3"/>
        <v>3840</v>
      </c>
      <c r="N26" s="458">
        <f>ROUND(N74-SUM(N27:N30),0)</f>
        <v>0</v>
      </c>
      <c r="O26" s="459">
        <f>ROUND(O74-SUM(O27:O30),0)</f>
        <v>0</v>
      </c>
      <c r="P26" s="459">
        <f>ROUND(P74-SUM(P27:P30),0)</f>
        <v>0</v>
      </c>
      <c r="Q26" s="459">
        <f t="shared" ref="Q26:T26" si="71">ROUND(Q74-SUM(Q27:Q30),0)</f>
        <v>0</v>
      </c>
      <c r="R26" s="459">
        <f t="shared" si="71"/>
        <v>240</v>
      </c>
      <c r="S26" s="459">
        <f t="shared" si="71"/>
        <v>0</v>
      </c>
      <c r="T26" s="459">
        <f t="shared" si="71"/>
        <v>0</v>
      </c>
      <c r="U26" s="241">
        <f t="shared" si="61"/>
        <v>240</v>
      </c>
      <c r="V26" s="241">
        <f t="shared" si="21"/>
        <v>0</v>
      </c>
      <c r="W26" s="240">
        <f t="shared" si="22"/>
        <v>240</v>
      </c>
      <c r="X26" s="458">
        <f t="shared" ref="X26:AD26" si="72">ROUND(X74-SUM(X27:X30),0)</f>
        <v>240</v>
      </c>
      <c r="Y26" s="459">
        <f t="shared" si="72"/>
        <v>240</v>
      </c>
      <c r="Z26" s="459">
        <f t="shared" si="72"/>
        <v>240</v>
      </c>
      <c r="AA26" s="459">
        <f t="shared" si="72"/>
        <v>0</v>
      </c>
      <c r="AB26" s="459">
        <f t="shared" si="72"/>
        <v>240</v>
      </c>
      <c r="AC26" s="459">
        <f t="shared" si="72"/>
        <v>0</v>
      </c>
      <c r="AD26" s="459">
        <f t="shared" si="72"/>
        <v>0</v>
      </c>
      <c r="AE26" s="241">
        <f t="shared" si="23"/>
        <v>960</v>
      </c>
      <c r="AF26" s="241">
        <f t="shared" si="7"/>
        <v>0</v>
      </c>
      <c r="AG26" s="240">
        <f t="shared" si="24"/>
        <v>1200</v>
      </c>
      <c r="AH26" s="458">
        <f t="shared" ref="AH26:AN26" si="73">ROUND(AH74-SUM(AH27:AH30),0)</f>
        <v>240</v>
      </c>
      <c r="AI26" s="459">
        <f t="shared" si="73"/>
        <v>240</v>
      </c>
      <c r="AJ26" s="459">
        <f t="shared" si="73"/>
        <v>240</v>
      </c>
      <c r="AK26" s="459">
        <f t="shared" si="73"/>
        <v>240</v>
      </c>
      <c r="AL26" s="459">
        <f t="shared" si="73"/>
        <v>240</v>
      </c>
      <c r="AM26" s="459">
        <f t="shared" si="73"/>
        <v>0</v>
      </c>
      <c r="AN26" s="459">
        <f t="shared" si="73"/>
        <v>0</v>
      </c>
      <c r="AO26" s="241">
        <f t="shared" si="25"/>
        <v>1200</v>
      </c>
      <c r="AP26" s="241">
        <f t="shared" si="9"/>
        <v>0</v>
      </c>
      <c r="AQ26" s="240">
        <f t="shared" si="26"/>
        <v>2400</v>
      </c>
      <c r="AR26" s="458">
        <f t="shared" ref="AR26:AX26" si="74">ROUND(AR74-SUM(AR27:AR30),0)</f>
        <v>240</v>
      </c>
      <c r="AS26" s="459">
        <f t="shared" si="74"/>
        <v>240</v>
      </c>
      <c r="AT26" s="459">
        <f t="shared" si="74"/>
        <v>240</v>
      </c>
      <c r="AU26" s="459">
        <f t="shared" si="74"/>
        <v>240</v>
      </c>
      <c r="AV26" s="459">
        <f t="shared" si="74"/>
        <v>480</v>
      </c>
      <c r="AW26" s="459">
        <f t="shared" si="74"/>
        <v>0</v>
      </c>
      <c r="AX26" s="459">
        <f t="shared" si="74"/>
        <v>0</v>
      </c>
      <c r="AY26" s="241">
        <f t="shared" si="27"/>
        <v>1440</v>
      </c>
      <c r="AZ26" s="241">
        <f t="shared" si="11"/>
        <v>0</v>
      </c>
      <c r="BA26" s="240">
        <f t="shared" si="28"/>
        <v>3840</v>
      </c>
      <c r="BB26" s="458">
        <f t="shared" ref="BB26:BH26" si="75">ROUND(BB74-SUM(BB27:BB30),0)</f>
        <v>0</v>
      </c>
      <c r="BC26" s="459">
        <f t="shared" si="75"/>
        <v>0</v>
      </c>
      <c r="BD26" s="459">
        <f t="shared" si="75"/>
        <v>0</v>
      </c>
      <c r="BE26" s="459">
        <f t="shared" si="75"/>
        <v>0</v>
      </c>
      <c r="BF26" s="459">
        <f t="shared" si="75"/>
        <v>0</v>
      </c>
      <c r="BG26" s="459">
        <f t="shared" si="75"/>
        <v>0</v>
      </c>
      <c r="BH26" s="459">
        <f t="shared" si="75"/>
        <v>0</v>
      </c>
      <c r="BI26" s="241">
        <f t="shared" si="29"/>
        <v>0</v>
      </c>
      <c r="BJ26" s="241">
        <f t="shared" si="30"/>
        <v>0</v>
      </c>
      <c r="BK26" s="240">
        <f t="shared" si="31"/>
        <v>3840</v>
      </c>
      <c r="BL26" s="459">
        <f t="shared" ref="BL26:BM26" si="76">ROUND(BL74-SUM(BL27:BL30),0)</f>
        <v>0</v>
      </c>
      <c r="BM26" s="459">
        <f t="shared" si="76"/>
        <v>0</v>
      </c>
      <c r="BN26" s="241">
        <f t="shared" si="32"/>
        <v>0</v>
      </c>
      <c r="BO26" s="241">
        <f t="shared" si="33"/>
        <v>0</v>
      </c>
      <c r="BP26" s="240">
        <f t="shared" si="34"/>
        <v>3840</v>
      </c>
      <c r="BQ26" s="1724">
        <f>SUM(M26:M30)</f>
        <v>4080</v>
      </c>
      <c r="BR26" s="504"/>
      <c r="BS26" s="1423">
        <f>IF($C26="","",VLOOKUP($C26,'Carga People'!$C$5:$G$309,5,0))</f>
        <v>0</v>
      </c>
      <c r="BT26" s="1423">
        <f>IF($B26="","",VLOOKUP($B26,RESUMO!$A$53:$AO$62,41,0))</f>
        <v>12</v>
      </c>
      <c r="BU26" s="522"/>
      <c r="BV26" s="694">
        <f t="shared" si="14"/>
        <v>240</v>
      </c>
      <c r="BW26" s="694">
        <f t="shared" si="15"/>
        <v>960</v>
      </c>
      <c r="BX26" s="694">
        <f t="shared" si="16"/>
        <v>1200</v>
      </c>
      <c r="BY26" s="694">
        <f t="shared" si="17"/>
        <v>1440</v>
      </c>
      <c r="BZ26" s="694">
        <f t="shared" si="18"/>
        <v>0</v>
      </c>
      <c r="CA26" s="694">
        <f t="shared" si="19"/>
        <v>0</v>
      </c>
      <c r="CB26" s="482">
        <f t="shared" si="20"/>
        <v>0</v>
      </c>
    </row>
    <row r="27" spans="1:80" s="31" customFormat="1" ht="19.5" customHeight="1" x14ac:dyDescent="0.3">
      <c r="A27" s="344"/>
      <c r="B27" s="29" t="s">
        <v>370</v>
      </c>
      <c r="C27" s="30" t="s">
        <v>788</v>
      </c>
      <c r="D27" s="30" t="s">
        <v>367</v>
      </c>
      <c r="E27" s="1410" t="s">
        <v>899</v>
      </c>
      <c r="F27" s="30" t="s">
        <v>15</v>
      </c>
      <c r="G27" s="72">
        <f>ROUND(IF(ISERROR(VLOOKUP(D27,[1]Anual!$B$180:$ES$300,($U$1)-3,0)),0,VLOOKUP(D27,[1]Anual!$B$180:$ES$300,($U$1)-3,0)),0)</f>
        <v>0</v>
      </c>
      <c r="H27" s="658" t="str">
        <f>IF(B27="","",(VLOOKUP(B27,Família!$A:$B,2,0)))</f>
        <v>LB</v>
      </c>
      <c r="I27" s="30">
        <f>ROUND(IF(ISERROR(VLOOKUP(D27,[1]Anual!$B$180:$ES$300,($U$1)+5,0)),0,VLOOKUP(D27,[1]Anual!$B$180:$ES$300,($U$1)+5,0)),0)</f>
        <v>0</v>
      </c>
      <c r="J27" s="744"/>
      <c r="K27" s="30" t="str">
        <f>IF(L27=M27,"ok",M27-L27)</f>
        <v>ok</v>
      </c>
      <c r="L27" s="30">
        <f>ROUND(IF(ISERROR(VLOOKUP(D27,[1]Anual!$B$280:$EX$360,$U$1,0)),0,VLOOKUP(D27,[1]Anual!$B$280:$EX$360,$U$1,0)),0)+J27</f>
        <v>240</v>
      </c>
      <c r="M27" s="83">
        <f t="shared" si="3"/>
        <v>240</v>
      </c>
      <c r="N27" s="368"/>
      <c r="O27" s="369"/>
      <c r="P27" s="369"/>
      <c r="Q27" s="369"/>
      <c r="R27" s="369"/>
      <c r="S27" s="369"/>
      <c r="T27" s="369"/>
      <c r="U27" s="241">
        <f t="shared" si="61"/>
        <v>0</v>
      </c>
      <c r="V27" s="241">
        <f t="shared" si="21"/>
        <v>0</v>
      </c>
      <c r="W27" s="240">
        <f t="shared" si="22"/>
        <v>0</v>
      </c>
      <c r="X27" s="368"/>
      <c r="Y27" s="369"/>
      <c r="Z27" s="369"/>
      <c r="AA27" s="369">
        <v>240</v>
      </c>
      <c r="AB27" s="369"/>
      <c r="AC27" s="369"/>
      <c r="AD27" s="369"/>
      <c r="AE27" s="241">
        <f t="shared" si="23"/>
        <v>240</v>
      </c>
      <c r="AF27" s="241">
        <f t="shared" si="7"/>
        <v>0</v>
      </c>
      <c r="AG27" s="240">
        <f t="shared" si="24"/>
        <v>240</v>
      </c>
      <c r="AH27" s="368"/>
      <c r="AI27" s="369"/>
      <c r="AJ27" s="369"/>
      <c r="AK27" s="369"/>
      <c r="AL27" s="369"/>
      <c r="AM27" s="369"/>
      <c r="AN27" s="369"/>
      <c r="AO27" s="241">
        <f t="shared" si="25"/>
        <v>0</v>
      </c>
      <c r="AP27" s="241">
        <f t="shared" si="9"/>
        <v>0</v>
      </c>
      <c r="AQ27" s="240">
        <f t="shared" si="26"/>
        <v>240</v>
      </c>
      <c r="AR27" s="368"/>
      <c r="AS27" s="369"/>
      <c r="AT27" s="369"/>
      <c r="AU27" s="369"/>
      <c r="AV27" s="369"/>
      <c r="AW27" s="369"/>
      <c r="AX27" s="369"/>
      <c r="AY27" s="241">
        <f t="shared" si="27"/>
        <v>0</v>
      </c>
      <c r="AZ27" s="241">
        <f t="shared" si="11"/>
        <v>0</v>
      </c>
      <c r="BA27" s="240">
        <f t="shared" si="28"/>
        <v>240</v>
      </c>
      <c r="BB27" s="368"/>
      <c r="BC27" s="369"/>
      <c r="BD27" s="369"/>
      <c r="BE27" s="369"/>
      <c r="BF27" s="369"/>
      <c r="BG27" s="369"/>
      <c r="BH27" s="369"/>
      <c r="BI27" s="241">
        <f t="shared" si="29"/>
        <v>0</v>
      </c>
      <c r="BJ27" s="241">
        <f t="shared" si="30"/>
        <v>0</v>
      </c>
      <c r="BK27" s="240">
        <f t="shared" si="31"/>
        <v>240</v>
      </c>
      <c r="BL27" s="369"/>
      <c r="BM27" s="369"/>
      <c r="BN27" s="241">
        <f t="shared" si="32"/>
        <v>0</v>
      </c>
      <c r="BO27" s="241">
        <f t="shared" si="33"/>
        <v>0</v>
      </c>
      <c r="BP27" s="240">
        <f t="shared" si="34"/>
        <v>240</v>
      </c>
      <c r="BQ27" s="1725"/>
      <c r="BR27" s="504"/>
      <c r="BS27" s="1423">
        <f>IF($C27="","",VLOOKUP($C27,'Carga People'!$C$5:$G$309,5,0))</f>
        <v>0</v>
      </c>
      <c r="BT27" s="1423">
        <f>IF($B27="","",VLOOKUP($B27,RESUMO!$A$53:$AO$62,41,0))</f>
        <v>12</v>
      </c>
      <c r="BU27" s="522"/>
      <c r="BV27" s="694">
        <f t="shared" si="14"/>
        <v>0</v>
      </c>
      <c r="BW27" s="694">
        <f t="shared" si="15"/>
        <v>240</v>
      </c>
      <c r="BX27" s="694">
        <f t="shared" si="16"/>
        <v>0</v>
      </c>
      <c r="BY27" s="694">
        <f t="shared" si="17"/>
        <v>0</v>
      </c>
      <c r="BZ27" s="694">
        <f t="shared" si="18"/>
        <v>0</v>
      </c>
      <c r="CA27" s="694">
        <f t="shared" si="19"/>
        <v>0</v>
      </c>
      <c r="CB27" s="482">
        <f t="shared" si="20"/>
        <v>0</v>
      </c>
    </row>
    <row r="28" spans="1:80" s="31" customFormat="1" ht="19.5" hidden="1" customHeight="1" outlineLevel="1" x14ac:dyDescent="0.3">
      <c r="A28" s="344"/>
      <c r="B28" s="29"/>
      <c r="C28" s="30"/>
      <c r="D28" s="30"/>
      <c r="E28" s="1410"/>
      <c r="F28" s="30" t="s">
        <v>15</v>
      </c>
      <c r="G28" s="72">
        <f>ROUND(IF(ISERROR(VLOOKUP(D28,[1]Anual!$B$180:$ES$300,($U$1)-3,0)),0,VLOOKUP(D28,[1]Anual!$B$180:$ES$300,($U$1)-3,0)),0)</f>
        <v>0</v>
      </c>
      <c r="H28" s="658" t="str">
        <f>IF(B28="","",(VLOOKUP(B28,Família!$A:$B,2,0)))</f>
        <v/>
      </c>
      <c r="I28" s="30">
        <f>ROUND(IF(ISERROR(VLOOKUP(D28,[1]Anual!$B$180:$ES$300,($U$1)+5,0)),0,VLOOKUP(D28,[1]Anual!$B$180:$ES$300,($U$1)+5,0)),0)</f>
        <v>0</v>
      </c>
      <c r="J28" s="744"/>
      <c r="K28" s="30" t="str">
        <f t="shared" si="2"/>
        <v>ok</v>
      </c>
      <c r="L28" s="30">
        <f>ROUND(IF(ISERROR(VLOOKUP(D28,[1]Anual!$B$270:$EX$360,$U$1,0)),0,VLOOKUP(D28,[1]Anual!$B$270:$EX$360,$U$1,0)),0)+J28</f>
        <v>0</v>
      </c>
      <c r="M28" s="83">
        <f t="shared" si="3"/>
        <v>0</v>
      </c>
      <c r="N28" s="368"/>
      <c r="O28" s="369"/>
      <c r="P28" s="369"/>
      <c r="Q28" s="369"/>
      <c r="R28" s="369"/>
      <c r="S28" s="369"/>
      <c r="T28" s="369"/>
      <c r="U28" s="241">
        <f t="shared" si="61"/>
        <v>0</v>
      </c>
      <c r="V28" s="241">
        <f t="shared" si="21"/>
        <v>0</v>
      </c>
      <c r="W28" s="240">
        <f t="shared" si="22"/>
        <v>0</v>
      </c>
      <c r="X28" s="368"/>
      <c r="Y28" s="369"/>
      <c r="Z28" s="369"/>
      <c r="AA28" s="369"/>
      <c r="AB28" s="369"/>
      <c r="AC28" s="369"/>
      <c r="AD28" s="369"/>
      <c r="AE28" s="241">
        <f t="shared" si="23"/>
        <v>0</v>
      </c>
      <c r="AF28" s="241">
        <f t="shared" si="7"/>
        <v>0</v>
      </c>
      <c r="AG28" s="240">
        <f t="shared" si="24"/>
        <v>0</v>
      </c>
      <c r="AH28" s="368"/>
      <c r="AI28" s="369"/>
      <c r="AJ28" s="369"/>
      <c r="AK28" s="369"/>
      <c r="AL28" s="369"/>
      <c r="AM28" s="369"/>
      <c r="AN28" s="369"/>
      <c r="AO28" s="241">
        <f t="shared" si="25"/>
        <v>0</v>
      </c>
      <c r="AP28" s="241">
        <f t="shared" si="9"/>
        <v>0</v>
      </c>
      <c r="AQ28" s="240">
        <f t="shared" si="26"/>
        <v>0</v>
      </c>
      <c r="AR28" s="368"/>
      <c r="AS28" s="369"/>
      <c r="AT28" s="369"/>
      <c r="AU28" s="369"/>
      <c r="AV28" s="369"/>
      <c r="AW28" s="369"/>
      <c r="AX28" s="369"/>
      <c r="AY28" s="241">
        <f t="shared" si="27"/>
        <v>0</v>
      </c>
      <c r="AZ28" s="241">
        <f t="shared" si="11"/>
        <v>0</v>
      </c>
      <c r="BA28" s="240">
        <f t="shared" si="28"/>
        <v>0</v>
      </c>
      <c r="BB28" s="368"/>
      <c r="BC28" s="369"/>
      <c r="BD28" s="369"/>
      <c r="BE28" s="369"/>
      <c r="BF28" s="369"/>
      <c r="BG28" s="369"/>
      <c r="BH28" s="369"/>
      <c r="BI28" s="241">
        <f t="shared" si="29"/>
        <v>0</v>
      </c>
      <c r="BJ28" s="241">
        <f t="shared" si="30"/>
        <v>0</v>
      </c>
      <c r="BK28" s="240">
        <f t="shared" si="31"/>
        <v>0</v>
      </c>
      <c r="BL28" s="369"/>
      <c r="BM28" s="369"/>
      <c r="BN28" s="241">
        <f t="shared" si="32"/>
        <v>0</v>
      </c>
      <c r="BO28" s="241">
        <f t="shared" si="33"/>
        <v>0</v>
      </c>
      <c r="BP28" s="240">
        <f t="shared" si="34"/>
        <v>0</v>
      </c>
      <c r="BQ28" s="1725"/>
      <c r="BR28" s="504"/>
      <c r="BS28" s="1423" t="str">
        <f>IF($C28="","",VLOOKUP($C28,'Carga People'!$C$5:$G$309,5,0))</f>
        <v/>
      </c>
      <c r="BT28" s="1423" t="str">
        <f>IF($B28="","",VLOOKUP($B28,RESUMO!$A$53:$AO$62,41,0))</f>
        <v/>
      </c>
      <c r="BU28" s="522"/>
      <c r="BV28" s="694">
        <f t="shared" si="14"/>
        <v>0</v>
      </c>
      <c r="BW28" s="694">
        <f t="shared" si="15"/>
        <v>0</v>
      </c>
      <c r="BX28" s="694">
        <f t="shared" si="16"/>
        <v>0</v>
      </c>
      <c r="BY28" s="694">
        <f t="shared" si="17"/>
        <v>0</v>
      </c>
      <c r="BZ28" s="694">
        <f t="shared" si="18"/>
        <v>0</v>
      </c>
      <c r="CA28" s="694">
        <f t="shared" si="19"/>
        <v>0</v>
      </c>
      <c r="CB28" s="482">
        <f t="shared" si="20"/>
        <v>0</v>
      </c>
    </row>
    <row r="29" spans="1:80" s="31" customFormat="1" ht="19.5" hidden="1" customHeight="1" outlineLevel="1" x14ac:dyDescent="0.3">
      <c r="A29" s="344"/>
      <c r="B29" s="29"/>
      <c r="C29" s="30"/>
      <c r="D29" s="30"/>
      <c r="E29" s="1410"/>
      <c r="F29" s="348" t="s">
        <v>15</v>
      </c>
      <c r="G29" s="72">
        <f>ROUND(IF(ISERROR(VLOOKUP(D29,[1]Anual!$B$180:$ES$300,($U$1)-3,0)),0,VLOOKUP(D29,[1]Anual!$B$180:$ES$300,($U$1)-3,0)),0)</f>
        <v>0</v>
      </c>
      <c r="H29" s="658" t="str">
        <f>IF(B29="","",(VLOOKUP(B29,Família!$A:$B,2,0)))</f>
        <v/>
      </c>
      <c r="I29" s="30">
        <f>ROUND(IF(ISERROR(VLOOKUP(D29,[1]Anual!$B$180:$ES$300,($U$1)+5,0)),0,VLOOKUP(D29,[1]Anual!$B$180:$ES$300,($U$1)+5,0)),0)</f>
        <v>0</v>
      </c>
      <c r="J29" s="744"/>
      <c r="K29" s="30" t="str">
        <f t="shared" si="2"/>
        <v>ok</v>
      </c>
      <c r="L29" s="30">
        <f>ROUND(IF(ISERROR(VLOOKUP(D29,[1]Anual!$B$270:$EX$360,$U$1,0)),0,VLOOKUP(D29,[1]Anual!$B$270:$EX$360,$U$1,0)),0)+J29</f>
        <v>0</v>
      </c>
      <c r="M29" s="83">
        <f t="shared" si="3"/>
        <v>0</v>
      </c>
      <c r="N29" s="368"/>
      <c r="O29" s="369"/>
      <c r="P29" s="369"/>
      <c r="Q29" s="369"/>
      <c r="R29" s="369"/>
      <c r="S29" s="369"/>
      <c r="T29" s="369"/>
      <c r="U29" s="241">
        <f t="shared" si="61"/>
        <v>0</v>
      </c>
      <c r="V29" s="241">
        <f t="shared" si="21"/>
        <v>0</v>
      </c>
      <c r="W29" s="240">
        <f t="shared" si="22"/>
        <v>0</v>
      </c>
      <c r="X29" s="368"/>
      <c r="Y29" s="369"/>
      <c r="Z29" s="369"/>
      <c r="AA29" s="369"/>
      <c r="AB29" s="369"/>
      <c r="AC29" s="369"/>
      <c r="AD29" s="369"/>
      <c r="AE29" s="241">
        <f t="shared" si="23"/>
        <v>0</v>
      </c>
      <c r="AF29" s="241">
        <f t="shared" si="7"/>
        <v>0</v>
      </c>
      <c r="AG29" s="240">
        <f t="shared" si="24"/>
        <v>0</v>
      </c>
      <c r="AH29" s="368"/>
      <c r="AI29" s="369"/>
      <c r="AJ29" s="369"/>
      <c r="AK29" s="369"/>
      <c r="AL29" s="369"/>
      <c r="AM29" s="369"/>
      <c r="AN29" s="369"/>
      <c r="AO29" s="241">
        <f t="shared" si="25"/>
        <v>0</v>
      </c>
      <c r="AP29" s="241">
        <f t="shared" si="9"/>
        <v>0</v>
      </c>
      <c r="AQ29" s="240">
        <f t="shared" si="26"/>
        <v>0</v>
      </c>
      <c r="AR29" s="368"/>
      <c r="AS29" s="369"/>
      <c r="AT29" s="369"/>
      <c r="AU29" s="369"/>
      <c r="AV29" s="369"/>
      <c r="AW29" s="369"/>
      <c r="AX29" s="369"/>
      <c r="AY29" s="241">
        <f t="shared" si="27"/>
        <v>0</v>
      </c>
      <c r="AZ29" s="241">
        <f t="shared" si="11"/>
        <v>0</v>
      </c>
      <c r="BA29" s="240">
        <f t="shared" si="28"/>
        <v>0</v>
      </c>
      <c r="BB29" s="368"/>
      <c r="BC29" s="369"/>
      <c r="BD29" s="369"/>
      <c r="BE29" s="369"/>
      <c r="BF29" s="369"/>
      <c r="BG29" s="369"/>
      <c r="BH29" s="369"/>
      <c r="BI29" s="241">
        <f t="shared" si="29"/>
        <v>0</v>
      </c>
      <c r="BJ29" s="241">
        <f t="shared" si="30"/>
        <v>0</v>
      </c>
      <c r="BK29" s="240">
        <f t="shared" si="31"/>
        <v>0</v>
      </c>
      <c r="BL29" s="369"/>
      <c r="BM29" s="369"/>
      <c r="BN29" s="241">
        <f t="shared" si="32"/>
        <v>0</v>
      </c>
      <c r="BO29" s="241">
        <f t="shared" si="33"/>
        <v>0</v>
      </c>
      <c r="BP29" s="240">
        <f t="shared" si="34"/>
        <v>0</v>
      </c>
      <c r="BQ29" s="1725"/>
      <c r="BR29" s="504"/>
      <c r="BS29" s="1423" t="str">
        <f>IF($C29="","",VLOOKUP($C29,'Carga People'!$C$5:$G$309,5,0))</f>
        <v/>
      </c>
      <c r="BT29" s="1423" t="str">
        <f>IF($B29="","",VLOOKUP($B29,RESUMO!$A$53:$AO$62,41,0))</f>
        <v/>
      </c>
      <c r="BU29" s="522"/>
      <c r="BV29" s="694">
        <f t="shared" si="14"/>
        <v>0</v>
      </c>
      <c r="BW29" s="694">
        <f t="shared" si="15"/>
        <v>0</v>
      </c>
      <c r="BX29" s="694">
        <f t="shared" si="16"/>
        <v>0</v>
      </c>
      <c r="BY29" s="694">
        <f t="shared" si="17"/>
        <v>0</v>
      </c>
      <c r="BZ29" s="694">
        <f t="shared" si="18"/>
        <v>0</v>
      </c>
      <c r="CA29" s="694">
        <f t="shared" si="19"/>
        <v>0</v>
      </c>
      <c r="CB29" s="482">
        <f t="shared" si="20"/>
        <v>0</v>
      </c>
    </row>
    <row r="30" spans="1:80" s="31" customFormat="1" ht="19.5" hidden="1" customHeight="1" outlineLevel="1" x14ac:dyDescent="0.3">
      <c r="A30" s="344"/>
      <c r="B30" s="29"/>
      <c r="C30" s="30"/>
      <c r="D30" s="30"/>
      <c r="E30" s="1410"/>
      <c r="F30" s="348" t="s">
        <v>15</v>
      </c>
      <c r="G30" s="72">
        <f>ROUND(IF(ISERROR(VLOOKUP(D30,[1]Anual!$B$180:$ES$300,($U$1)-3,0)),0,VLOOKUP(D30,[1]Anual!$B$180:$ES$300,($U$1)-3,0)),0)</f>
        <v>0</v>
      </c>
      <c r="H30" s="658" t="str">
        <f>IF(B30="","",(VLOOKUP(B30,Família!$A:$B,2,0)))</f>
        <v/>
      </c>
      <c r="I30" s="30">
        <f>ROUND(IF(ISERROR(VLOOKUP(D30,[1]Anual!$B$180:$ES$300,($U$1)+5,0)),0,VLOOKUP(D30,[1]Anual!$B$180:$ES$300,($U$1)+5,0)),0)</f>
        <v>0</v>
      </c>
      <c r="J30" s="744"/>
      <c r="K30" s="30" t="str">
        <f t="shared" si="2"/>
        <v>ok</v>
      </c>
      <c r="L30" s="30">
        <f>ROUND(IF(ISERROR(VLOOKUP(D30,[1]Anual!$B$270:$EX$360,$U$1,0)),0,VLOOKUP(D30,[1]Anual!$B$270:$EX$360,$U$1,0)),0)+J30</f>
        <v>0</v>
      </c>
      <c r="M30" s="83">
        <f t="shared" si="3"/>
        <v>0</v>
      </c>
      <c r="N30" s="368"/>
      <c r="O30" s="369"/>
      <c r="P30" s="369"/>
      <c r="Q30" s="369"/>
      <c r="R30" s="369"/>
      <c r="S30" s="369"/>
      <c r="T30" s="369"/>
      <c r="U30" s="241">
        <f t="shared" si="61"/>
        <v>0</v>
      </c>
      <c r="V30" s="241">
        <f t="shared" si="21"/>
        <v>0</v>
      </c>
      <c r="W30" s="240">
        <f t="shared" si="22"/>
        <v>0</v>
      </c>
      <c r="X30" s="368"/>
      <c r="Y30" s="369"/>
      <c r="Z30" s="369"/>
      <c r="AA30" s="369"/>
      <c r="AB30" s="369"/>
      <c r="AC30" s="369"/>
      <c r="AD30" s="369"/>
      <c r="AE30" s="241">
        <f t="shared" si="23"/>
        <v>0</v>
      </c>
      <c r="AF30" s="241">
        <f t="shared" si="7"/>
        <v>0</v>
      </c>
      <c r="AG30" s="240">
        <f t="shared" si="24"/>
        <v>0</v>
      </c>
      <c r="AH30" s="368"/>
      <c r="AI30" s="369"/>
      <c r="AJ30" s="369"/>
      <c r="AK30" s="369"/>
      <c r="AL30" s="369"/>
      <c r="AM30" s="369"/>
      <c r="AN30" s="369"/>
      <c r="AO30" s="241">
        <f t="shared" si="25"/>
        <v>0</v>
      </c>
      <c r="AP30" s="241">
        <f t="shared" si="9"/>
        <v>0</v>
      </c>
      <c r="AQ30" s="240">
        <f t="shared" si="26"/>
        <v>0</v>
      </c>
      <c r="AR30" s="368"/>
      <c r="AS30" s="369"/>
      <c r="AT30" s="369"/>
      <c r="AU30" s="369"/>
      <c r="AV30" s="369"/>
      <c r="AW30" s="369"/>
      <c r="AX30" s="369"/>
      <c r="AY30" s="241">
        <f t="shared" si="27"/>
        <v>0</v>
      </c>
      <c r="AZ30" s="241">
        <f t="shared" si="11"/>
        <v>0</v>
      </c>
      <c r="BA30" s="240">
        <f t="shared" si="28"/>
        <v>0</v>
      </c>
      <c r="BB30" s="368"/>
      <c r="BC30" s="369"/>
      <c r="BD30" s="369"/>
      <c r="BE30" s="369"/>
      <c r="BF30" s="369"/>
      <c r="BG30" s="369"/>
      <c r="BH30" s="369"/>
      <c r="BI30" s="241">
        <f t="shared" si="29"/>
        <v>0</v>
      </c>
      <c r="BJ30" s="241">
        <f t="shared" si="30"/>
        <v>0</v>
      </c>
      <c r="BK30" s="240">
        <f t="shared" si="31"/>
        <v>0</v>
      </c>
      <c r="BL30" s="369"/>
      <c r="BM30" s="369"/>
      <c r="BN30" s="241">
        <f t="shared" si="32"/>
        <v>0</v>
      </c>
      <c r="BO30" s="241">
        <f t="shared" si="33"/>
        <v>0</v>
      </c>
      <c r="BP30" s="240">
        <f t="shared" si="34"/>
        <v>0</v>
      </c>
      <c r="BQ30" s="1726"/>
      <c r="BR30" s="504"/>
      <c r="BS30" s="1423" t="str">
        <f>IF($C30="","",VLOOKUP($C30,'Carga People'!$C$5:$G$309,5,0))</f>
        <v/>
      </c>
      <c r="BT30" s="1423" t="str">
        <f>IF($B30="","",VLOOKUP($B30,RESUMO!$A$53:$AO$62,41,0))</f>
        <v/>
      </c>
      <c r="BU30" s="522"/>
      <c r="BV30" s="694">
        <f t="shared" si="14"/>
        <v>0</v>
      </c>
      <c r="BW30" s="694">
        <f t="shared" si="15"/>
        <v>0</v>
      </c>
      <c r="BX30" s="694">
        <f t="shared" si="16"/>
        <v>0</v>
      </c>
      <c r="BY30" s="694">
        <f t="shared" si="17"/>
        <v>0</v>
      </c>
      <c r="BZ30" s="694">
        <f t="shared" si="18"/>
        <v>0</v>
      </c>
      <c r="CA30" s="694">
        <f t="shared" si="19"/>
        <v>0</v>
      </c>
      <c r="CB30" s="482">
        <f t="shared" si="20"/>
        <v>0</v>
      </c>
    </row>
    <row r="31" spans="1:80" s="31" customFormat="1" ht="19.5" hidden="1" customHeight="1" x14ac:dyDescent="0.3">
      <c r="A31" s="461"/>
      <c r="B31" s="458" t="s">
        <v>71</v>
      </c>
      <c r="C31" s="459" t="s">
        <v>262</v>
      </c>
      <c r="D31" s="459" t="s">
        <v>67</v>
      </c>
      <c r="E31" s="1412" t="s">
        <v>900</v>
      </c>
      <c r="F31" s="459" t="s">
        <v>15</v>
      </c>
      <c r="G31" s="573">
        <f>ROUND(IF(ISERROR(VLOOKUP(D31,[1]Anual!$B$180:$ES$300,($U$1)-3,0)),0,VLOOKUP(D31,[1]Anual!$B$180:$ES$300,($U$1)-3,0)),0)</f>
        <v>0</v>
      </c>
      <c r="H31" s="733" t="str">
        <f>IF(B31="","",(VLOOKUP(B31,Família!$A:$B,2,0)))</f>
        <v>LB</v>
      </c>
      <c r="I31" s="459">
        <f>ROUND(IF(ISERROR(VLOOKUP(D31,[1]Anual!$B$180:$ES$300,($U$1)+5,0)),0,VLOOKUP(D31,[1]Anual!$B$180:$ES$300,($U$1)+5,0)),0)</f>
        <v>0</v>
      </c>
      <c r="J31" s="744"/>
      <c r="K31" s="459" t="str">
        <f>IF(L31=M31,"ok",M31-L31)</f>
        <v>ok</v>
      </c>
      <c r="L31" s="459">
        <f>ROUND(IF(ISERROR(VLOOKUP(D31,[1]Anual!$B$270:$EX$360,$U$1,0)),0,VLOOKUP(D31,[1]Anual!$B$270:$EX$360,$U$1,0)),0)+J31</f>
        <v>0</v>
      </c>
      <c r="M31" s="460">
        <f t="shared" si="3"/>
        <v>0</v>
      </c>
      <c r="N31" s="458">
        <f>ROUND(N75-SUM(N32:N35),0)</f>
        <v>0</v>
      </c>
      <c r="O31" s="459">
        <f>ROUND(O75-SUM(O32:O35),0)</f>
        <v>0</v>
      </c>
      <c r="P31" s="459">
        <f>ROUND(P75-SUM(P32:P35),0)</f>
        <v>0</v>
      </c>
      <c r="Q31" s="459">
        <f t="shared" ref="Q31:T31" si="77">ROUND(Q75-SUM(Q32:Q35),0)</f>
        <v>0</v>
      </c>
      <c r="R31" s="459">
        <f t="shared" si="77"/>
        <v>0</v>
      </c>
      <c r="S31" s="459">
        <f t="shared" si="77"/>
        <v>0</v>
      </c>
      <c r="T31" s="459">
        <f t="shared" si="77"/>
        <v>0</v>
      </c>
      <c r="U31" s="573">
        <f t="shared" si="61"/>
        <v>0</v>
      </c>
      <c r="V31" s="573">
        <f t="shared" si="21"/>
        <v>0</v>
      </c>
      <c r="W31" s="734">
        <f t="shared" si="22"/>
        <v>0</v>
      </c>
      <c r="X31" s="458">
        <f t="shared" ref="X31:AD31" si="78">ROUND(X75-SUM(X32:X35),0)</f>
        <v>0</v>
      </c>
      <c r="Y31" s="459">
        <f t="shared" si="78"/>
        <v>0</v>
      </c>
      <c r="Z31" s="459">
        <f t="shared" si="78"/>
        <v>0</v>
      </c>
      <c r="AA31" s="459">
        <f t="shared" si="78"/>
        <v>0</v>
      </c>
      <c r="AB31" s="459">
        <f t="shared" si="78"/>
        <v>0</v>
      </c>
      <c r="AC31" s="459">
        <f t="shared" si="78"/>
        <v>0</v>
      </c>
      <c r="AD31" s="459">
        <f t="shared" si="78"/>
        <v>0</v>
      </c>
      <c r="AE31" s="573">
        <f t="shared" si="23"/>
        <v>0</v>
      </c>
      <c r="AF31" s="573">
        <f t="shared" si="7"/>
        <v>0</v>
      </c>
      <c r="AG31" s="734">
        <f t="shared" si="24"/>
        <v>0</v>
      </c>
      <c r="AH31" s="458">
        <f t="shared" ref="AH31:AN31" si="79">ROUND(AH75-SUM(AH32:AH35),0)</f>
        <v>0</v>
      </c>
      <c r="AI31" s="459">
        <f t="shared" si="79"/>
        <v>0</v>
      </c>
      <c r="AJ31" s="459">
        <f t="shared" si="79"/>
        <v>0</v>
      </c>
      <c r="AK31" s="459">
        <f t="shared" si="79"/>
        <v>0</v>
      </c>
      <c r="AL31" s="459">
        <f t="shared" si="79"/>
        <v>0</v>
      </c>
      <c r="AM31" s="459">
        <f t="shared" si="79"/>
        <v>0</v>
      </c>
      <c r="AN31" s="459">
        <f t="shared" si="79"/>
        <v>0</v>
      </c>
      <c r="AO31" s="573">
        <f t="shared" si="25"/>
        <v>0</v>
      </c>
      <c r="AP31" s="573">
        <f t="shared" si="9"/>
        <v>0</v>
      </c>
      <c r="AQ31" s="734">
        <f t="shared" si="26"/>
        <v>0</v>
      </c>
      <c r="AR31" s="458">
        <f t="shared" ref="AR31:AX31" si="80">ROUND(AR75-SUM(AR32:AR35),0)</f>
        <v>0</v>
      </c>
      <c r="AS31" s="459">
        <f t="shared" si="80"/>
        <v>0</v>
      </c>
      <c r="AT31" s="459">
        <f t="shared" si="80"/>
        <v>0</v>
      </c>
      <c r="AU31" s="459">
        <f t="shared" si="80"/>
        <v>0</v>
      </c>
      <c r="AV31" s="459">
        <f t="shared" si="80"/>
        <v>0</v>
      </c>
      <c r="AW31" s="459">
        <f t="shared" si="80"/>
        <v>0</v>
      </c>
      <c r="AX31" s="459">
        <f t="shared" si="80"/>
        <v>0</v>
      </c>
      <c r="AY31" s="573">
        <f t="shared" si="27"/>
        <v>0</v>
      </c>
      <c r="AZ31" s="573">
        <f t="shared" si="11"/>
        <v>0</v>
      </c>
      <c r="BA31" s="734">
        <f t="shared" si="28"/>
        <v>0</v>
      </c>
      <c r="BB31" s="458">
        <f t="shared" ref="BB31:BH31" si="81">ROUND(BB75-SUM(BB32:BB35),0)</f>
        <v>0</v>
      </c>
      <c r="BC31" s="459">
        <f t="shared" si="81"/>
        <v>0</v>
      </c>
      <c r="BD31" s="459">
        <f t="shared" si="81"/>
        <v>0</v>
      </c>
      <c r="BE31" s="459">
        <f t="shared" si="81"/>
        <v>0</v>
      </c>
      <c r="BF31" s="462">
        <f t="shared" si="81"/>
        <v>0</v>
      </c>
      <c r="BG31" s="462">
        <f t="shared" si="81"/>
        <v>0</v>
      </c>
      <c r="BH31" s="462">
        <f t="shared" si="81"/>
        <v>0</v>
      </c>
      <c r="BI31" s="241">
        <f t="shared" si="29"/>
        <v>0</v>
      </c>
      <c r="BJ31" s="241">
        <f t="shared" si="30"/>
        <v>0</v>
      </c>
      <c r="BK31" s="240">
        <f t="shared" si="31"/>
        <v>0</v>
      </c>
      <c r="BL31" s="462">
        <f t="shared" ref="BL31:BM31" si="82">ROUND(BL75-SUM(BL32:BL35),0)</f>
        <v>0</v>
      </c>
      <c r="BM31" s="462">
        <f t="shared" si="82"/>
        <v>0</v>
      </c>
      <c r="BN31" s="241">
        <f t="shared" si="32"/>
        <v>0</v>
      </c>
      <c r="BO31" s="241">
        <f t="shared" si="33"/>
        <v>0</v>
      </c>
      <c r="BP31" s="240">
        <f t="shared" si="34"/>
        <v>0</v>
      </c>
      <c r="BQ31" s="1724">
        <f>SUM(M31:M35)</f>
        <v>0</v>
      </c>
      <c r="BR31" s="504"/>
      <c r="BS31" s="1423">
        <f>IF($C31="","",VLOOKUP($C31,'Carga People'!$C$5:$G$309,5,0))</f>
        <v>0</v>
      </c>
      <c r="BT31" s="1423" t="e">
        <f>IF($B31="","",VLOOKUP($B31,RESUMO!$A$53:$AO$62,41,0))</f>
        <v>#N/A</v>
      </c>
      <c r="BU31" s="522"/>
      <c r="BV31" s="694">
        <f t="shared" si="14"/>
        <v>0</v>
      </c>
      <c r="BW31" s="694">
        <f t="shared" si="15"/>
        <v>0</v>
      </c>
      <c r="BX31" s="694">
        <f t="shared" si="16"/>
        <v>0</v>
      </c>
      <c r="BY31" s="694">
        <f t="shared" si="17"/>
        <v>0</v>
      </c>
      <c r="BZ31" s="694">
        <f t="shared" si="18"/>
        <v>0</v>
      </c>
      <c r="CA31" s="694">
        <f t="shared" si="19"/>
        <v>0</v>
      </c>
      <c r="CB31" s="482">
        <f t="shared" si="20"/>
        <v>0</v>
      </c>
    </row>
    <row r="32" spans="1:80" s="31" customFormat="1" ht="19.5" hidden="1" customHeight="1" x14ac:dyDescent="0.3">
      <c r="A32" s="344"/>
      <c r="B32" s="29" t="s">
        <v>71</v>
      </c>
      <c r="C32" s="30" t="s">
        <v>263</v>
      </c>
      <c r="D32" s="30" t="s">
        <v>69</v>
      </c>
      <c r="E32" s="1410" t="s">
        <v>901</v>
      </c>
      <c r="F32" s="30" t="s">
        <v>15</v>
      </c>
      <c r="G32" s="72">
        <f>ROUND(IF(ISERROR(VLOOKUP(D32,[1]Anual!$B$180:$ES$300,($U$1)-3,0)),0,VLOOKUP(D32,[1]Anual!$B$180:$ES$300,($U$1)-3,0)),0)</f>
        <v>0</v>
      </c>
      <c r="H32" s="658" t="str">
        <f>IF(B32="","",(VLOOKUP(B32,Família!$A:$B,2,0)))</f>
        <v>LB</v>
      </c>
      <c r="I32" s="30">
        <f>ROUND(IF(ISERROR(VLOOKUP(D32,[1]Anual!$B$180:$ES$300,($U$1)+5,0)),0,VLOOKUP(D32,[1]Anual!$B$180:$ES$300,($U$1)+5,0)),0)</f>
        <v>0</v>
      </c>
      <c r="J32" s="744"/>
      <c r="K32" s="30" t="str">
        <f>IF(L32=M32,"ok",M32-L32)</f>
        <v>ok</v>
      </c>
      <c r="L32" s="30">
        <f>ROUND(IF(ISERROR(VLOOKUP(D32,[1]Anual!$B$270:$EX$360,$U$1,0)),0,VLOOKUP(D32,[1]Anual!$B$270:$EX$360,$U$1,0)),0)+J32</f>
        <v>0</v>
      </c>
      <c r="M32" s="83">
        <f t="shared" si="3"/>
        <v>0</v>
      </c>
      <c r="N32" s="368"/>
      <c r="O32" s="369"/>
      <c r="P32" s="369"/>
      <c r="Q32" s="369"/>
      <c r="R32" s="369"/>
      <c r="S32" s="369"/>
      <c r="T32" s="369"/>
      <c r="U32" s="241">
        <f t="shared" si="61"/>
        <v>0</v>
      </c>
      <c r="V32" s="241">
        <f t="shared" si="21"/>
        <v>0</v>
      </c>
      <c r="W32" s="240">
        <f t="shared" si="22"/>
        <v>0</v>
      </c>
      <c r="X32" s="368"/>
      <c r="Y32" s="369"/>
      <c r="Z32" s="369"/>
      <c r="AA32" s="369"/>
      <c r="AB32" s="369"/>
      <c r="AC32" s="369"/>
      <c r="AD32" s="369"/>
      <c r="AE32" s="241">
        <f t="shared" si="23"/>
        <v>0</v>
      </c>
      <c r="AF32" s="241">
        <f t="shared" si="7"/>
        <v>0</v>
      </c>
      <c r="AG32" s="240">
        <f t="shared" si="24"/>
        <v>0</v>
      </c>
      <c r="AH32" s="368"/>
      <c r="AI32" s="369"/>
      <c r="AJ32" s="369"/>
      <c r="AK32" s="369"/>
      <c r="AL32" s="369"/>
      <c r="AM32" s="369"/>
      <c r="AN32" s="369"/>
      <c r="AO32" s="241">
        <f t="shared" si="25"/>
        <v>0</v>
      </c>
      <c r="AP32" s="241">
        <f t="shared" si="9"/>
        <v>0</v>
      </c>
      <c r="AQ32" s="240">
        <f t="shared" si="26"/>
        <v>0</v>
      </c>
      <c r="AR32" s="368"/>
      <c r="AS32" s="369"/>
      <c r="AT32" s="369"/>
      <c r="AU32" s="369"/>
      <c r="AV32" s="369"/>
      <c r="AW32" s="369"/>
      <c r="AX32" s="369"/>
      <c r="AY32" s="241">
        <f t="shared" si="27"/>
        <v>0</v>
      </c>
      <c r="AZ32" s="241">
        <f t="shared" si="11"/>
        <v>0</v>
      </c>
      <c r="BA32" s="240">
        <f t="shared" si="28"/>
        <v>0</v>
      </c>
      <c r="BB32" s="368"/>
      <c r="BC32" s="369"/>
      <c r="BD32" s="369"/>
      <c r="BE32" s="369"/>
      <c r="BF32" s="369"/>
      <c r="BG32" s="369"/>
      <c r="BH32" s="369"/>
      <c r="BI32" s="241">
        <f t="shared" si="29"/>
        <v>0</v>
      </c>
      <c r="BJ32" s="241">
        <f t="shared" si="30"/>
        <v>0</v>
      </c>
      <c r="BK32" s="240">
        <f t="shared" si="31"/>
        <v>0</v>
      </c>
      <c r="BL32" s="369"/>
      <c r="BM32" s="369"/>
      <c r="BN32" s="241">
        <f t="shared" si="32"/>
        <v>0</v>
      </c>
      <c r="BO32" s="241">
        <f t="shared" si="33"/>
        <v>0</v>
      </c>
      <c r="BP32" s="240">
        <f t="shared" si="34"/>
        <v>0</v>
      </c>
      <c r="BQ32" s="1725"/>
      <c r="BR32" s="504"/>
      <c r="BS32" s="1423" t="e">
        <f>IF($C32="","",VLOOKUP($C32,'Carga People'!$C$5:$G$309,5,0))</f>
        <v>#N/A</v>
      </c>
      <c r="BT32" s="1423" t="e">
        <f>IF($B32="","",VLOOKUP($B32,RESUMO!$A$53:$AO$62,41,0))</f>
        <v>#N/A</v>
      </c>
      <c r="BU32" s="522"/>
      <c r="BV32" s="694">
        <f t="shared" si="14"/>
        <v>0</v>
      </c>
      <c r="BW32" s="694">
        <f t="shared" si="15"/>
        <v>0</v>
      </c>
      <c r="BX32" s="694">
        <f t="shared" si="16"/>
        <v>0</v>
      </c>
      <c r="BY32" s="694">
        <f t="shared" si="17"/>
        <v>0</v>
      </c>
      <c r="BZ32" s="694">
        <f t="shared" si="18"/>
        <v>0</v>
      </c>
      <c r="CA32" s="694">
        <f t="shared" si="19"/>
        <v>0</v>
      </c>
      <c r="CB32" s="482">
        <f t="shared" si="20"/>
        <v>0</v>
      </c>
    </row>
    <row r="33" spans="1:80" s="31" customFormat="1" ht="19.5" hidden="1" customHeight="1" outlineLevel="1" x14ac:dyDescent="0.3">
      <c r="A33" s="344"/>
      <c r="B33" s="29" t="s">
        <v>71</v>
      </c>
      <c r="C33" s="30" t="s">
        <v>521</v>
      </c>
      <c r="D33" s="30"/>
      <c r="E33" s="1410"/>
      <c r="F33" s="30" t="s">
        <v>15</v>
      </c>
      <c r="G33" s="72">
        <f>ROUND(IF(ISERROR(VLOOKUP(D33,[1]Anual!$B$180:$ES$300,($U$1)-3,0)),0,VLOOKUP(D33,[1]Anual!$B$180:$ES$300,($U$1)-3,0)),0)</f>
        <v>0</v>
      </c>
      <c r="H33" s="658" t="str">
        <f>IF(B33="","",(VLOOKUP(B33,Família!$A:$B,2,0)))</f>
        <v>LB</v>
      </c>
      <c r="I33" s="30">
        <f>ROUND(IF(ISERROR(VLOOKUP(D33,[1]Anual!$B$180:$ES$300,($U$1)+5,0)),0,VLOOKUP(D33,[1]Anual!$B$180:$ES$300,($U$1)+5,0)),0)</f>
        <v>0</v>
      </c>
      <c r="J33" s="744"/>
      <c r="K33" s="30" t="str">
        <f>IF(L33=M33,"ok",M33-L33)</f>
        <v>ok</v>
      </c>
      <c r="L33" s="30">
        <f>ROUND(IF(ISERROR(VLOOKUP(D33,[1]Anual!$B$270:$EX$360,$U$1,0)),0,VLOOKUP(D33,[1]Anual!$B$270:$EX$360,$U$1,0)),0)+J33</f>
        <v>0</v>
      </c>
      <c r="M33" s="83">
        <f t="shared" si="3"/>
        <v>0</v>
      </c>
      <c r="N33" s="368"/>
      <c r="O33" s="369"/>
      <c r="P33" s="369"/>
      <c r="Q33" s="369"/>
      <c r="R33" s="369"/>
      <c r="S33" s="369"/>
      <c r="T33" s="369"/>
      <c r="U33" s="241">
        <f t="shared" si="61"/>
        <v>0</v>
      </c>
      <c r="V33" s="241">
        <f t="shared" si="21"/>
        <v>0</v>
      </c>
      <c r="W33" s="240">
        <f t="shared" si="22"/>
        <v>0</v>
      </c>
      <c r="X33" s="368"/>
      <c r="Y33" s="369"/>
      <c r="Z33" s="369"/>
      <c r="AA33" s="369"/>
      <c r="AB33" s="369"/>
      <c r="AC33" s="369"/>
      <c r="AD33" s="369"/>
      <c r="AE33" s="241">
        <f t="shared" si="23"/>
        <v>0</v>
      </c>
      <c r="AF33" s="241">
        <f t="shared" si="7"/>
        <v>0</v>
      </c>
      <c r="AG33" s="240">
        <f t="shared" si="24"/>
        <v>0</v>
      </c>
      <c r="AH33" s="368"/>
      <c r="AI33" s="369"/>
      <c r="AJ33" s="369"/>
      <c r="AK33" s="369"/>
      <c r="AL33" s="369"/>
      <c r="AM33" s="369"/>
      <c r="AN33" s="369"/>
      <c r="AO33" s="241">
        <f t="shared" si="25"/>
        <v>0</v>
      </c>
      <c r="AP33" s="241">
        <f t="shared" si="9"/>
        <v>0</v>
      </c>
      <c r="AQ33" s="240">
        <f t="shared" si="26"/>
        <v>0</v>
      </c>
      <c r="AR33" s="368"/>
      <c r="AS33" s="369"/>
      <c r="AT33" s="369"/>
      <c r="AU33" s="369"/>
      <c r="AV33" s="369"/>
      <c r="AW33" s="369"/>
      <c r="AX33" s="369"/>
      <c r="AY33" s="241">
        <f t="shared" si="27"/>
        <v>0</v>
      </c>
      <c r="AZ33" s="241">
        <f t="shared" si="11"/>
        <v>0</v>
      </c>
      <c r="BA33" s="240">
        <f t="shared" si="28"/>
        <v>0</v>
      </c>
      <c r="BB33" s="368"/>
      <c r="BC33" s="369"/>
      <c r="BD33" s="369"/>
      <c r="BE33" s="369"/>
      <c r="BF33" s="369"/>
      <c r="BG33" s="369"/>
      <c r="BH33" s="369"/>
      <c r="BI33" s="241">
        <f t="shared" si="29"/>
        <v>0</v>
      </c>
      <c r="BJ33" s="241">
        <f t="shared" si="30"/>
        <v>0</v>
      </c>
      <c r="BK33" s="240">
        <f t="shared" si="31"/>
        <v>0</v>
      </c>
      <c r="BL33" s="369"/>
      <c r="BM33" s="369"/>
      <c r="BN33" s="241">
        <f t="shared" si="32"/>
        <v>0</v>
      </c>
      <c r="BO33" s="241">
        <f t="shared" si="33"/>
        <v>0</v>
      </c>
      <c r="BP33" s="240">
        <f t="shared" si="34"/>
        <v>0</v>
      </c>
      <c r="BQ33" s="1725"/>
      <c r="BR33" s="504"/>
      <c r="BS33" s="1423" t="e">
        <f>IF($C33="","",VLOOKUP($C33,'Carga People'!$C$5:$G$309,5,0))</f>
        <v>#N/A</v>
      </c>
      <c r="BT33" s="1423" t="e">
        <f>IF($B33="","",VLOOKUP($B33,RESUMO!$A$53:$AO$62,41,0))</f>
        <v>#N/A</v>
      </c>
      <c r="BU33" s="522"/>
      <c r="BV33" s="694">
        <f t="shared" si="14"/>
        <v>0</v>
      </c>
      <c r="BW33" s="694">
        <f t="shared" si="15"/>
        <v>0</v>
      </c>
      <c r="BX33" s="694">
        <f t="shared" si="16"/>
        <v>0</v>
      </c>
      <c r="BY33" s="694">
        <f t="shared" si="17"/>
        <v>0</v>
      </c>
      <c r="BZ33" s="694">
        <f t="shared" si="18"/>
        <v>0</v>
      </c>
      <c r="CA33" s="694">
        <f t="shared" si="19"/>
        <v>0</v>
      </c>
      <c r="CB33" s="482">
        <f t="shared" si="20"/>
        <v>0</v>
      </c>
    </row>
    <row r="34" spans="1:80" s="31" customFormat="1" ht="19.5" hidden="1" customHeight="1" outlineLevel="1" x14ac:dyDescent="0.3">
      <c r="A34" s="344"/>
      <c r="B34" s="29" t="s">
        <v>71</v>
      </c>
      <c r="C34" s="30" t="s">
        <v>556</v>
      </c>
      <c r="D34" s="30"/>
      <c r="E34" s="1410"/>
      <c r="F34" s="30" t="s">
        <v>15</v>
      </c>
      <c r="G34" s="72">
        <f>ROUND(IF(ISERROR(VLOOKUP(D34,[1]Anual!$B$180:$ES$300,($U$1)-3,0)),0,VLOOKUP(D34,[1]Anual!$B$180:$ES$300,($U$1)-3,0)),0)</f>
        <v>0</v>
      </c>
      <c r="H34" s="658" t="str">
        <f>IF(B34="","",(VLOOKUP(B34,Família!$A:$B,2,0)))</f>
        <v>LB</v>
      </c>
      <c r="I34" s="30">
        <f>ROUND(IF(ISERROR(VLOOKUP(D34,[1]Anual!$B$180:$ES$300,($U$1)+5,0)),0,VLOOKUP(D34,[1]Anual!$B$180:$ES$300,($U$1)+5,0)),0)</f>
        <v>0</v>
      </c>
      <c r="J34" s="744"/>
      <c r="K34" s="30" t="str">
        <f t="shared" si="2"/>
        <v>ok</v>
      </c>
      <c r="L34" s="30">
        <f>ROUND(IF(ISERROR(VLOOKUP(D34,[1]Anual!$B$270:$EX$360,$U$1,0)),0,VLOOKUP(D34,[1]Anual!$B$270:$EX$360,$U$1,0)),0)+J34</f>
        <v>0</v>
      </c>
      <c r="M34" s="83">
        <f t="shared" si="3"/>
        <v>0</v>
      </c>
      <c r="N34" s="368"/>
      <c r="O34" s="369"/>
      <c r="P34" s="369"/>
      <c r="Q34" s="369"/>
      <c r="R34" s="369"/>
      <c r="S34" s="369"/>
      <c r="T34" s="369"/>
      <c r="U34" s="241">
        <f t="shared" si="61"/>
        <v>0</v>
      </c>
      <c r="V34" s="241">
        <f t="shared" si="21"/>
        <v>0</v>
      </c>
      <c r="W34" s="240">
        <f t="shared" si="22"/>
        <v>0</v>
      </c>
      <c r="X34" s="368"/>
      <c r="Y34" s="369"/>
      <c r="Z34" s="369"/>
      <c r="AA34" s="369"/>
      <c r="AB34" s="369"/>
      <c r="AC34" s="369"/>
      <c r="AD34" s="369"/>
      <c r="AE34" s="241">
        <f t="shared" si="23"/>
        <v>0</v>
      </c>
      <c r="AF34" s="241">
        <f t="shared" si="7"/>
        <v>0</v>
      </c>
      <c r="AG34" s="240">
        <f t="shared" si="24"/>
        <v>0</v>
      </c>
      <c r="AH34" s="368"/>
      <c r="AI34" s="369"/>
      <c r="AJ34" s="369"/>
      <c r="AK34" s="369"/>
      <c r="AL34" s="369"/>
      <c r="AM34" s="369"/>
      <c r="AN34" s="369"/>
      <c r="AO34" s="241">
        <f t="shared" si="25"/>
        <v>0</v>
      </c>
      <c r="AP34" s="241">
        <f t="shared" si="9"/>
        <v>0</v>
      </c>
      <c r="AQ34" s="240">
        <f t="shared" si="26"/>
        <v>0</v>
      </c>
      <c r="AR34" s="368"/>
      <c r="AS34" s="369"/>
      <c r="AT34" s="369"/>
      <c r="AU34" s="369"/>
      <c r="AV34" s="369"/>
      <c r="AW34" s="369"/>
      <c r="AX34" s="369"/>
      <c r="AY34" s="241">
        <f t="shared" si="27"/>
        <v>0</v>
      </c>
      <c r="AZ34" s="241">
        <f t="shared" si="11"/>
        <v>0</v>
      </c>
      <c r="BA34" s="240">
        <f t="shared" si="28"/>
        <v>0</v>
      </c>
      <c r="BB34" s="368"/>
      <c r="BC34" s="369"/>
      <c r="BD34" s="369"/>
      <c r="BE34" s="369"/>
      <c r="BF34" s="369"/>
      <c r="BG34" s="369"/>
      <c r="BH34" s="369"/>
      <c r="BI34" s="241">
        <f t="shared" si="29"/>
        <v>0</v>
      </c>
      <c r="BJ34" s="241">
        <f t="shared" si="30"/>
        <v>0</v>
      </c>
      <c r="BK34" s="240">
        <f t="shared" si="31"/>
        <v>0</v>
      </c>
      <c r="BL34" s="369"/>
      <c r="BM34" s="369"/>
      <c r="BN34" s="241">
        <f t="shared" si="32"/>
        <v>0</v>
      </c>
      <c r="BO34" s="241">
        <f t="shared" si="33"/>
        <v>0</v>
      </c>
      <c r="BP34" s="240">
        <f t="shared" si="34"/>
        <v>0</v>
      </c>
      <c r="BQ34" s="1725"/>
      <c r="BR34" s="504"/>
      <c r="BS34" s="1423" t="e">
        <f>IF($C34="","",VLOOKUP($C34,'Carga People'!$C$5:$G$309,5,0))</f>
        <v>#N/A</v>
      </c>
      <c r="BT34" s="1423" t="e">
        <f>IF($B34="","",VLOOKUP($B34,RESUMO!$A$53:$AO$62,41,0))</f>
        <v>#N/A</v>
      </c>
      <c r="BU34" s="522"/>
      <c r="BV34" s="694">
        <f t="shared" si="14"/>
        <v>0</v>
      </c>
      <c r="BW34" s="694">
        <f t="shared" si="15"/>
        <v>0</v>
      </c>
      <c r="BX34" s="694">
        <f t="shared" si="16"/>
        <v>0</v>
      </c>
      <c r="BY34" s="694">
        <f t="shared" si="17"/>
        <v>0</v>
      </c>
      <c r="BZ34" s="694">
        <f t="shared" si="18"/>
        <v>0</v>
      </c>
      <c r="CA34" s="694">
        <f t="shared" si="19"/>
        <v>0</v>
      </c>
      <c r="CB34" s="482">
        <f t="shared" si="20"/>
        <v>0</v>
      </c>
    </row>
    <row r="35" spans="1:80" s="31" customFormat="1" ht="19.5" hidden="1" customHeight="1" outlineLevel="1" x14ac:dyDescent="0.3">
      <c r="A35" s="344"/>
      <c r="B35" s="29"/>
      <c r="C35" s="30"/>
      <c r="D35" s="30"/>
      <c r="E35" s="1410"/>
      <c r="F35" s="30" t="s">
        <v>15</v>
      </c>
      <c r="G35" s="72">
        <f>ROUND(IF(ISERROR(VLOOKUP(D35,[1]Anual!$B$180:$ES$300,($U$1)-3,0)),0,VLOOKUP(D35,[1]Anual!$B$180:$ES$300,($U$1)-3,0)),0)</f>
        <v>0</v>
      </c>
      <c r="H35" s="658" t="str">
        <f>IF(B35="","",(VLOOKUP(B35,Família!$A:$B,2,0)))</f>
        <v/>
      </c>
      <c r="I35" s="30">
        <f>ROUND(IF(ISERROR(VLOOKUP(D35,[1]Anual!$B$180:$ES$300,($U$1)+5,0)),0,VLOOKUP(D35,[1]Anual!$B$180:$ES$300,($U$1)+5,0)),0)</f>
        <v>0</v>
      </c>
      <c r="J35" s="744"/>
      <c r="K35" s="30" t="str">
        <f t="shared" si="2"/>
        <v>ok</v>
      </c>
      <c r="L35" s="30">
        <f>ROUND(IF(ISERROR(VLOOKUP(D35,[1]Anual!$B$270:$EX$360,$U$1,0)),0,VLOOKUP(D35,[1]Anual!$B$270:$EX$360,$U$1,0)),0)+J35</f>
        <v>0</v>
      </c>
      <c r="M35" s="83">
        <f t="shared" si="3"/>
        <v>0</v>
      </c>
      <c r="N35" s="368"/>
      <c r="O35" s="369"/>
      <c r="P35" s="369"/>
      <c r="Q35" s="369"/>
      <c r="R35" s="369"/>
      <c r="S35" s="369"/>
      <c r="T35" s="369"/>
      <c r="U35" s="241">
        <f t="shared" si="61"/>
        <v>0</v>
      </c>
      <c r="V35" s="241">
        <f t="shared" si="21"/>
        <v>0</v>
      </c>
      <c r="W35" s="240">
        <f t="shared" si="22"/>
        <v>0</v>
      </c>
      <c r="X35" s="368"/>
      <c r="Y35" s="369"/>
      <c r="Z35" s="369"/>
      <c r="AA35" s="369"/>
      <c r="AB35" s="369"/>
      <c r="AC35" s="369"/>
      <c r="AD35" s="369"/>
      <c r="AE35" s="241">
        <f t="shared" si="23"/>
        <v>0</v>
      </c>
      <c r="AF35" s="241">
        <f t="shared" si="7"/>
        <v>0</v>
      </c>
      <c r="AG35" s="240">
        <f t="shared" si="24"/>
        <v>0</v>
      </c>
      <c r="AH35" s="368"/>
      <c r="AI35" s="369"/>
      <c r="AJ35" s="369"/>
      <c r="AK35" s="369"/>
      <c r="AL35" s="369"/>
      <c r="AM35" s="369"/>
      <c r="AN35" s="369"/>
      <c r="AO35" s="241">
        <f t="shared" si="25"/>
        <v>0</v>
      </c>
      <c r="AP35" s="241">
        <f t="shared" si="9"/>
        <v>0</v>
      </c>
      <c r="AQ35" s="240">
        <f t="shared" si="26"/>
        <v>0</v>
      </c>
      <c r="AR35" s="368"/>
      <c r="AS35" s="369"/>
      <c r="AT35" s="369"/>
      <c r="AU35" s="369"/>
      <c r="AV35" s="369"/>
      <c r="AW35" s="369"/>
      <c r="AX35" s="369"/>
      <c r="AY35" s="241">
        <f t="shared" si="27"/>
        <v>0</v>
      </c>
      <c r="AZ35" s="241">
        <f t="shared" si="11"/>
        <v>0</v>
      </c>
      <c r="BA35" s="240">
        <f t="shared" si="28"/>
        <v>0</v>
      </c>
      <c r="BB35" s="368"/>
      <c r="BC35" s="369"/>
      <c r="BD35" s="369"/>
      <c r="BE35" s="369"/>
      <c r="BF35" s="369"/>
      <c r="BG35" s="369"/>
      <c r="BH35" s="369"/>
      <c r="BI35" s="241">
        <f t="shared" si="29"/>
        <v>0</v>
      </c>
      <c r="BJ35" s="241">
        <f t="shared" si="30"/>
        <v>0</v>
      </c>
      <c r="BK35" s="240">
        <f t="shared" si="31"/>
        <v>0</v>
      </c>
      <c r="BL35" s="369"/>
      <c r="BM35" s="369"/>
      <c r="BN35" s="241">
        <f t="shared" si="32"/>
        <v>0</v>
      </c>
      <c r="BO35" s="241">
        <f t="shared" si="33"/>
        <v>0</v>
      </c>
      <c r="BP35" s="240">
        <f t="shared" si="34"/>
        <v>0</v>
      </c>
      <c r="BQ35" s="1725"/>
      <c r="BR35" s="504"/>
      <c r="BS35" s="1423" t="str">
        <f>IF($C35="","",VLOOKUP($C35,'Carga People'!$C$5:$G$309,5,0))</f>
        <v/>
      </c>
      <c r="BT35" s="1423" t="str">
        <f>IF($B35="","",VLOOKUP($B35,RESUMO!$A$53:$AO$62,41,0))</f>
        <v/>
      </c>
      <c r="BU35" s="522"/>
      <c r="BV35" s="694">
        <f t="shared" si="14"/>
        <v>0</v>
      </c>
      <c r="BW35" s="694">
        <f t="shared" si="15"/>
        <v>0</v>
      </c>
      <c r="BX35" s="694">
        <f t="shared" si="16"/>
        <v>0</v>
      </c>
      <c r="BY35" s="694">
        <f t="shared" si="17"/>
        <v>0</v>
      </c>
      <c r="BZ35" s="694">
        <f t="shared" si="18"/>
        <v>0</v>
      </c>
      <c r="CA35" s="694">
        <f t="shared" si="19"/>
        <v>0</v>
      </c>
      <c r="CB35" s="482">
        <f t="shared" si="20"/>
        <v>0</v>
      </c>
    </row>
    <row r="36" spans="1:80" s="31" customFormat="1" ht="19.5" hidden="1" customHeight="1" x14ac:dyDescent="0.3">
      <c r="A36" s="461"/>
      <c r="B36" s="458" t="s">
        <v>552</v>
      </c>
      <c r="C36" s="459" t="s">
        <v>618</v>
      </c>
      <c r="D36" s="459" t="s">
        <v>550</v>
      </c>
      <c r="E36" s="1412" t="s">
        <v>902</v>
      </c>
      <c r="F36" s="459" t="s">
        <v>15</v>
      </c>
      <c r="G36" s="241">
        <f>ROUND(IF(ISERROR(VLOOKUP(D36,[1]Anual!$B$180:$ES$300,($U$1)-3,0)),0,VLOOKUP(D36,[1]Anual!$B$180:$ES$300,($U$1)-3,0)),0)</f>
        <v>0</v>
      </c>
      <c r="H36" s="658" t="e">
        <f>IF(B36="","",(VLOOKUP(B36,Família!$A:$B,2,0)))</f>
        <v>#N/A</v>
      </c>
      <c r="I36" s="459">
        <f>ROUND(IF(ISERROR(VLOOKUP(D36,[1]Anual!$B$180:$ES$300,($U$1)+5,0)),0,VLOOKUP(D36,[1]Anual!$B$180:$ES$300,($U$1)+5,0)),0)</f>
        <v>0</v>
      </c>
      <c r="J36" s="744"/>
      <c r="K36" s="459" t="str">
        <f t="shared" si="2"/>
        <v>ok</v>
      </c>
      <c r="L36" s="459">
        <f>ROUND(IF(ISERROR(VLOOKUP(D36,[1]Anual!$B$270:$EX$360,$U$1,0)),0,VLOOKUP(D36,[1]Anual!$B$270:$EX$360,$U$1,0)),0)+J36</f>
        <v>0</v>
      </c>
      <c r="M36" s="460">
        <f t="shared" si="3"/>
        <v>0</v>
      </c>
      <c r="N36" s="458">
        <f>ROUND(N76-SUM(N37:N40),0)</f>
        <v>0</v>
      </c>
      <c r="O36" s="459">
        <f>ROUND(O76-SUM(O37:O40),0)</f>
        <v>0</v>
      </c>
      <c r="P36" s="459">
        <f>ROUND(P76-SUM(P37:P40),0)</f>
        <v>0</v>
      </c>
      <c r="Q36" s="459">
        <f t="shared" ref="Q36:T36" si="83">ROUND(Q76-SUM(Q37:Q40),0)</f>
        <v>0</v>
      </c>
      <c r="R36" s="459">
        <f t="shared" si="83"/>
        <v>0</v>
      </c>
      <c r="S36" s="459">
        <f t="shared" si="83"/>
        <v>0</v>
      </c>
      <c r="T36" s="459">
        <f t="shared" si="83"/>
        <v>0</v>
      </c>
      <c r="U36" s="241">
        <f t="shared" si="61"/>
        <v>0</v>
      </c>
      <c r="V36" s="241">
        <f t="shared" si="21"/>
        <v>0</v>
      </c>
      <c r="W36" s="240">
        <f t="shared" si="22"/>
        <v>0</v>
      </c>
      <c r="X36" s="458">
        <f t="shared" ref="X36:AD36" si="84">ROUND(X76-SUM(X37:X40),0)</f>
        <v>0</v>
      </c>
      <c r="Y36" s="459">
        <f t="shared" si="84"/>
        <v>0</v>
      </c>
      <c r="Z36" s="459">
        <f t="shared" si="84"/>
        <v>0</v>
      </c>
      <c r="AA36" s="459">
        <f t="shared" si="84"/>
        <v>0</v>
      </c>
      <c r="AB36" s="459">
        <f t="shared" si="84"/>
        <v>0</v>
      </c>
      <c r="AC36" s="459">
        <f t="shared" si="84"/>
        <v>0</v>
      </c>
      <c r="AD36" s="459">
        <f t="shared" si="84"/>
        <v>0</v>
      </c>
      <c r="AE36" s="241">
        <f t="shared" si="23"/>
        <v>0</v>
      </c>
      <c r="AF36" s="241">
        <f t="shared" si="7"/>
        <v>0</v>
      </c>
      <c r="AG36" s="240">
        <f t="shared" si="24"/>
        <v>0</v>
      </c>
      <c r="AH36" s="458">
        <f t="shared" ref="AH36:AN36" si="85">ROUND(AH76-SUM(AH37:AH40),0)</f>
        <v>0</v>
      </c>
      <c r="AI36" s="459">
        <f t="shared" si="85"/>
        <v>0</v>
      </c>
      <c r="AJ36" s="459">
        <f t="shared" si="85"/>
        <v>0</v>
      </c>
      <c r="AK36" s="459">
        <f t="shared" si="85"/>
        <v>0</v>
      </c>
      <c r="AL36" s="459">
        <f t="shared" si="85"/>
        <v>0</v>
      </c>
      <c r="AM36" s="459">
        <f t="shared" si="85"/>
        <v>0</v>
      </c>
      <c r="AN36" s="459">
        <f t="shared" si="85"/>
        <v>0</v>
      </c>
      <c r="AO36" s="241">
        <f t="shared" si="25"/>
        <v>0</v>
      </c>
      <c r="AP36" s="241">
        <f t="shared" si="9"/>
        <v>0</v>
      </c>
      <c r="AQ36" s="240">
        <f t="shared" si="26"/>
        <v>0</v>
      </c>
      <c r="AR36" s="458">
        <f t="shared" ref="AR36:AX36" si="86">ROUND(AR76-SUM(AR37:AR40),0)</f>
        <v>0</v>
      </c>
      <c r="AS36" s="459">
        <f t="shared" si="86"/>
        <v>0</v>
      </c>
      <c r="AT36" s="459">
        <f t="shared" si="86"/>
        <v>0</v>
      </c>
      <c r="AU36" s="459">
        <f t="shared" si="86"/>
        <v>0</v>
      </c>
      <c r="AV36" s="459">
        <f t="shared" si="86"/>
        <v>0</v>
      </c>
      <c r="AW36" s="459">
        <f t="shared" si="86"/>
        <v>0</v>
      </c>
      <c r="AX36" s="459">
        <f t="shared" si="86"/>
        <v>0</v>
      </c>
      <c r="AY36" s="241">
        <f t="shared" si="27"/>
        <v>0</v>
      </c>
      <c r="AZ36" s="241">
        <f t="shared" si="11"/>
        <v>0</v>
      </c>
      <c r="BA36" s="240">
        <f t="shared" si="28"/>
        <v>0</v>
      </c>
      <c r="BB36" s="458">
        <f t="shared" ref="BB36:BH36" si="87">ROUND(BB76-SUM(BB37:BB40),0)</f>
        <v>0</v>
      </c>
      <c r="BC36" s="459">
        <f t="shared" si="87"/>
        <v>0</v>
      </c>
      <c r="BD36" s="459">
        <f t="shared" si="87"/>
        <v>0</v>
      </c>
      <c r="BE36" s="459">
        <f t="shared" si="87"/>
        <v>0</v>
      </c>
      <c r="BF36" s="459">
        <f t="shared" si="87"/>
        <v>0</v>
      </c>
      <c r="BG36" s="459">
        <f t="shared" si="87"/>
        <v>0</v>
      </c>
      <c r="BH36" s="459">
        <f t="shared" si="87"/>
        <v>0</v>
      </c>
      <c r="BI36" s="241">
        <f t="shared" si="29"/>
        <v>0</v>
      </c>
      <c r="BJ36" s="241">
        <f t="shared" si="30"/>
        <v>0</v>
      </c>
      <c r="BK36" s="240">
        <f t="shared" si="31"/>
        <v>0</v>
      </c>
      <c r="BL36" s="459">
        <f t="shared" ref="BL36:BM36" si="88">ROUND(BL76-SUM(BL37:BL40),0)</f>
        <v>0</v>
      </c>
      <c r="BM36" s="459">
        <f t="shared" si="88"/>
        <v>0</v>
      </c>
      <c r="BN36" s="241">
        <f t="shared" si="32"/>
        <v>0</v>
      </c>
      <c r="BO36" s="241">
        <f t="shared" si="33"/>
        <v>0</v>
      </c>
      <c r="BP36" s="240">
        <f t="shared" si="34"/>
        <v>0</v>
      </c>
      <c r="BQ36" s="1725">
        <f>SUM(M36:M40)</f>
        <v>0</v>
      </c>
      <c r="BR36" s="504"/>
      <c r="BS36" s="1423">
        <f>IF($C36="","",VLOOKUP($C36,'Carga People'!$C$5:$G$309,5,0))</f>
        <v>0</v>
      </c>
      <c r="BT36" s="1423">
        <f>IF($B36="","",VLOOKUP($B36,RESUMO!$A$53:$AO$62,41,0))</f>
        <v>15</v>
      </c>
      <c r="BU36" s="522"/>
      <c r="BV36" s="694">
        <f t="shared" si="14"/>
        <v>0</v>
      </c>
      <c r="BW36" s="694">
        <f t="shared" si="15"/>
        <v>0</v>
      </c>
      <c r="BX36" s="694">
        <f t="shared" si="16"/>
        <v>0</v>
      </c>
      <c r="BY36" s="694">
        <f t="shared" si="17"/>
        <v>0</v>
      </c>
      <c r="BZ36" s="694">
        <f t="shared" si="18"/>
        <v>0</v>
      </c>
      <c r="CA36" s="694">
        <f t="shared" si="19"/>
        <v>0</v>
      </c>
      <c r="CB36" s="482">
        <f t="shared" si="20"/>
        <v>0</v>
      </c>
    </row>
    <row r="37" spans="1:80" s="31" customFormat="1" ht="19.5" hidden="1" customHeight="1" x14ac:dyDescent="0.3">
      <c r="A37" s="344"/>
      <c r="B37" s="340" t="s">
        <v>552</v>
      </c>
      <c r="C37" s="30" t="s">
        <v>619</v>
      </c>
      <c r="D37" s="30" t="s">
        <v>551</v>
      </c>
      <c r="E37" s="1410" t="s">
        <v>903</v>
      </c>
      <c r="F37" s="30" t="s">
        <v>15</v>
      </c>
      <c r="G37" s="72">
        <f>ROUND(IF(ISERROR(VLOOKUP(D37,[1]Anual!$B$180:$ES$300,($U$1)-3,0)),0,VLOOKUP(D37,[1]Anual!$B$180:$ES$300,($U$1)-3,0)),0)</f>
        <v>0</v>
      </c>
      <c r="H37" s="658" t="e">
        <f>IF(B37="","",(VLOOKUP(B37,Família!$A:$B,2,0)))</f>
        <v>#N/A</v>
      </c>
      <c r="I37" s="30">
        <f>ROUND(IF(ISERROR(VLOOKUP(D37,[1]Anual!$B$180:$ES$300,($U$1)+5,0)),0,VLOOKUP(D37,[1]Anual!$B$180:$ES$300,($U$1)+5,0)),0)</f>
        <v>0</v>
      </c>
      <c r="J37" s="744"/>
      <c r="K37" s="30" t="str">
        <f t="shared" si="2"/>
        <v>ok</v>
      </c>
      <c r="L37" s="153">
        <f>ROUND(IF(ISERROR(VLOOKUP(D37,[1]Anual!$B$270:$EX$360,$U$1,0)),0,VLOOKUP(D37,[1]Anual!$B$270:$EX$360,$U$1,0)),0)+J37</f>
        <v>0</v>
      </c>
      <c r="M37" s="83">
        <f t="shared" si="3"/>
        <v>0</v>
      </c>
      <c r="N37" s="368"/>
      <c r="O37" s="369"/>
      <c r="P37" s="369"/>
      <c r="Q37" s="369"/>
      <c r="R37" s="369"/>
      <c r="S37" s="369"/>
      <c r="T37" s="369"/>
      <c r="U37" s="241">
        <f t="shared" si="61"/>
        <v>0</v>
      </c>
      <c r="V37" s="241">
        <f t="shared" si="21"/>
        <v>0</v>
      </c>
      <c r="W37" s="240">
        <f t="shared" si="22"/>
        <v>0</v>
      </c>
      <c r="X37" s="368"/>
      <c r="Y37" s="369"/>
      <c r="Z37" s="369"/>
      <c r="AA37" s="369"/>
      <c r="AB37" s="369"/>
      <c r="AC37" s="369"/>
      <c r="AD37" s="369"/>
      <c r="AE37" s="241">
        <f t="shared" si="23"/>
        <v>0</v>
      </c>
      <c r="AF37" s="241">
        <f t="shared" si="7"/>
        <v>0</v>
      </c>
      <c r="AG37" s="240">
        <f t="shared" si="24"/>
        <v>0</v>
      </c>
      <c r="AH37" s="368"/>
      <c r="AI37" s="369"/>
      <c r="AJ37" s="369"/>
      <c r="AK37" s="369"/>
      <c r="AL37" s="369"/>
      <c r="AM37" s="369"/>
      <c r="AN37" s="369"/>
      <c r="AO37" s="241">
        <f t="shared" si="25"/>
        <v>0</v>
      </c>
      <c r="AP37" s="241">
        <f t="shared" si="9"/>
        <v>0</v>
      </c>
      <c r="AQ37" s="240">
        <f t="shared" si="26"/>
        <v>0</v>
      </c>
      <c r="AR37" s="368"/>
      <c r="AS37" s="369"/>
      <c r="AT37" s="369"/>
      <c r="AU37" s="369"/>
      <c r="AV37" s="369"/>
      <c r="AW37" s="369"/>
      <c r="AX37" s="369"/>
      <c r="AY37" s="241">
        <f t="shared" si="27"/>
        <v>0</v>
      </c>
      <c r="AZ37" s="241">
        <f t="shared" si="11"/>
        <v>0</v>
      </c>
      <c r="BA37" s="240">
        <f t="shared" si="28"/>
        <v>0</v>
      </c>
      <c r="BB37" s="368"/>
      <c r="BC37" s="369"/>
      <c r="BD37" s="369"/>
      <c r="BE37" s="369"/>
      <c r="BF37" s="369"/>
      <c r="BG37" s="369"/>
      <c r="BH37" s="369"/>
      <c r="BI37" s="241">
        <f t="shared" si="29"/>
        <v>0</v>
      </c>
      <c r="BJ37" s="241">
        <f t="shared" si="30"/>
        <v>0</v>
      </c>
      <c r="BK37" s="240">
        <f t="shared" si="31"/>
        <v>0</v>
      </c>
      <c r="BL37" s="369"/>
      <c r="BM37" s="369"/>
      <c r="BN37" s="241">
        <f t="shared" si="32"/>
        <v>0</v>
      </c>
      <c r="BO37" s="241">
        <f t="shared" si="33"/>
        <v>0</v>
      </c>
      <c r="BP37" s="240">
        <f t="shared" si="34"/>
        <v>0</v>
      </c>
      <c r="BQ37" s="1725"/>
      <c r="BR37" s="504"/>
      <c r="BS37" s="1423">
        <f>IF($C37="","",VLOOKUP($C37,'Carga People'!$C$5:$G$309,5,0))</f>
        <v>0</v>
      </c>
      <c r="BT37" s="1423">
        <f>IF($B37="","",VLOOKUP($B37,RESUMO!$A$53:$AO$62,41,0))</f>
        <v>15</v>
      </c>
      <c r="BU37" s="522"/>
      <c r="BV37" s="694">
        <f t="shared" si="14"/>
        <v>0</v>
      </c>
      <c r="BW37" s="694">
        <f t="shared" si="15"/>
        <v>0</v>
      </c>
      <c r="BX37" s="694">
        <f t="shared" si="16"/>
        <v>0</v>
      </c>
      <c r="BY37" s="694">
        <f t="shared" si="17"/>
        <v>0</v>
      </c>
      <c r="BZ37" s="694">
        <f t="shared" si="18"/>
        <v>0</v>
      </c>
      <c r="CA37" s="694">
        <f t="shared" si="19"/>
        <v>0</v>
      </c>
      <c r="CB37" s="482">
        <f t="shared" si="20"/>
        <v>0</v>
      </c>
    </row>
    <row r="38" spans="1:80" s="31" customFormat="1" ht="19.5" hidden="1" customHeight="1" outlineLevel="1" x14ac:dyDescent="0.3">
      <c r="A38" s="344"/>
      <c r="B38" s="29"/>
      <c r="C38" s="30"/>
      <c r="D38" s="30"/>
      <c r="E38" s="1410"/>
      <c r="F38" s="30" t="s">
        <v>15</v>
      </c>
      <c r="G38" s="72">
        <f>ROUND(IF(ISERROR(VLOOKUP(D38,[1]Anual!$B$180:$ES$300,($U$1)-3,0)),0,VLOOKUP(D38,[1]Anual!$B$180:$ES$300,($U$1)-3,0)),0)</f>
        <v>0</v>
      </c>
      <c r="H38" s="658" t="str">
        <f>IF(B38="","",(VLOOKUP(B38,Família!$A:$B,2,0)))</f>
        <v/>
      </c>
      <c r="I38" s="30">
        <f>ROUND(IF(ISERROR(VLOOKUP(D38,[1]Anual!$B$180:$ES$300,($U$1)+5,0)),0,VLOOKUP(D38,[1]Anual!$B$180:$ES$300,($U$1)+5,0)),0)</f>
        <v>0</v>
      </c>
      <c r="J38" s="744"/>
      <c r="K38" s="30" t="str">
        <f t="shared" si="2"/>
        <v>ok</v>
      </c>
      <c r="L38" s="30">
        <f>ROUND(IF(ISERROR(VLOOKUP(D38,[1]Anual!$B$270:$EX$360,$U$1,0)),0,VLOOKUP(D38,[1]Anual!$B$270:$EX$360,$U$1,0)),0)+J38</f>
        <v>0</v>
      </c>
      <c r="M38" s="83">
        <f t="shared" si="3"/>
        <v>0</v>
      </c>
      <c r="N38" s="368"/>
      <c r="O38" s="369"/>
      <c r="P38" s="369"/>
      <c r="Q38" s="369"/>
      <c r="R38" s="369"/>
      <c r="S38" s="369"/>
      <c r="T38" s="369"/>
      <c r="U38" s="241">
        <f t="shared" si="61"/>
        <v>0</v>
      </c>
      <c r="V38" s="241">
        <f t="shared" si="21"/>
        <v>0</v>
      </c>
      <c r="W38" s="240">
        <f t="shared" si="22"/>
        <v>0</v>
      </c>
      <c r="X38" s="368"/>
      <c r="Y38" s="369"/>
      <c r="Z38" s="369"/>
      <c r="AA38" s="369"/>
      <c r="AB38" s="369"/>
      <c r="AC38" s="369"/>
      <c r="AD38" s="369"/>
      <c r="AE38" s="241">
        <f t="shared" si="23"/>
        <v>0</v>
      </c>
      <c r="AF38" s="241">
        <f t="shared" si="7"/>
        <v>0</v>
      </c>
      <c r="AG38" s="240">
        <f t="shared" si="24"/>
        <v>0</v>
      </c>
      <c r="AH38" s="368"/>
      <c r="AI38" s="369"/>
      <c r="AJ38" s="369"/>
      <c r="AK38" s="369"/>
      <c r="AL38" s="369"/>
      <c r="AM38" s="369"/>
      <c r="AN38" s="369"/>
      <c r="AO38" s="241">
        <f t="shared" si="25"/>
        <v>0</v>
      </c>
      <c r="AP38" s="241">
        <f t="shared" si="9"/>
        <v>0</v>
      </c>
      <c r="AQ38" s="240">
        <f t="shared" si="26"/>
        <v>0</v>
      </c>
      <c r="AR38" s="368"/>
      <c r="AS38" s="369"/>
      <c r="AT38" s="369"/>
      <c r="AU38" s="369"/>
      <c r="AV38" s="369"/>
      <c r="AW38" s="369"/>
      <c r="AX38" s="369"/>
      <c r="AY38" s="241">
        <f t="shared" si="27"/>
        <v>0</v>
      </c>
      <c r="AZ38" s="241">
        <f t="shared" si="11"/>
        <v>0</v>
      </c>
      <c r="BA38" s="240">
        <f t="shared" si="28"/>
        <v>0</v>
      </c>
      <c r="BB38" s="368"/>
      <c r="BC38" s="369"/>
      <c r="BD38" s="369"/>
      <c r="BE38" s="369"/>
      <c r="BF38" s="369"/>
      <c r="BG38" s="369"/>
      <c r="BH38" s="369"/>
      <c r="BI38" s="241">
        <f t="shared" si="29"/>
        <v>0</v>
      </c>
      <c r="BJ38" s="241">
        <f t="shared" si="30"/>
        <v>0</v>
      </c>
      <c r="BK38" s="240">
        <f t="shared" si="31"/>
        <v>0</v>
      </c>
      <c r="BL38" s="369"/>
      <c r="BM38" s="369"/>
      <c r="BN38" s="241">
        <f t="shared" si="32"/>
        <v>0</v>
      </c>
      <c r="BO38" s="241">
        <f t="shared" si="33"/>
        <v>0</v>
      </c>
      <c r="BP38" s="240">
        <f t="shared" si="34"/>
        <v>0</v>
      </c>
      <c r="BQ38" s="1725"/>
      <c r="BR38" s="504"/>
      <c r="BS38" s="1423" t="str">
        <f>IF($C38="","",VLOOKUP($C38,'Carga People'!$C$5:$G$309,5,0))</f>
        <v/>
      </c>
      <c r="BT38" s="1423" t="str">
        <f>IF($B38="","",VLOOKUP($B38,RESUMO!$A$53:$AO$62,41,0))</f>
        <v/>
      </c>
      <c r="BU38" s="522"/>
      <c r="BV38" s="694">
        <f t="shared" si="14"/>
        <v>0</v>
      </c>
      <c r="BW38" s="694">
        <f t="shared" si="15"/>
        <v>0</v>
      </c>
      <c r="BX38" s="694">
        <f t="shared" si="16"/>
        <v>0</v>
      </c>
      <c r="BY38" s="694">
        <f t="shared" si="17"/>
        <v>0</v>
      </c>
      <c r="BZ38" s="694">
        <f t="shared" si="18"/>
        <v>0</v>
      </c>
      <c r="CA38" s="694">
        <f t="shared" si="19"/>
        <v>0</v>
      </c>
      <c r="CB38" s="482">
        <f t="shared" si="20"/>
        <v>0</v>
      </c>
    </row>
    <row r="39" spans="1:80" s="31" customFormat="1" ht="19.5" hidden="1" customHeight="1" outlineLevel="1" x14ac:dyDescent="0.3">
      <c r="A39" s="344"/>
      <c r="B39" s="29"/>
      <c r="C39" s="30"/>
      <c r="D39" s="30"/>
      <c r="E39" s="1410"/>
      <c r="F39" s="30" t="s">
        <v>15</v>
      </c>
      <c r="G39" s="72">
        <f>ROUND(IF(ISERROR(VLOOKUP(D39,[1]Anual!$B$180:$ES$300,($U$1)-3,0)),0,VLOOKUP(D39,[1]Anual!$B$180:$ES$300,($U$1)-3,0)),0)</f>
        <v>0</v>
      </c>
      <c r="H39" s="658" t="str">
        <f>IF(B39="","",(VLOOKUP(B39,Família!$A:$B,2,0)))</f>
        <v/>
      </c>
      <c r="I39" s="30">
        <f>ROUND(IF(ISERROR(VLOOKUP(D39,[1]Anual!$B$180:$ES$300,($U$1)+5,0)),0,VLOOKUP(D39,[1]Anual!$B$180:$ES$300,($U$1)+5,0)),0)</f>
        <v>0</v>
      </c>
      <c r="J39" s="744"/>
      <c r="K39" s="30" t="str">
        <f t="shared" si="2"/>
        <v>ok</v>
      </c>
      <c r="L39" s="30">
        <f>ROUND(IF(ISERROR(VLOOKUP(D39,[1]Anual!$B$270:$EX$360,$U$1,0)),0,VLOOKUP(D39,[1]Anual!$B$270:$EX$360,$U$1,0)),0)+J39</f>
        <v>0</v>
      </c>
      <c r="M39" s="83">
        <f t="shared" si="3"/>
        <v>0</v>
      </c>
      <c r="N39" s="368"/>
      <c r="O39" s="369"/>
      <c r="P39" s="369"/>
      <c r="Q39" s="369"/>
      <c r="R39" s="369"/>
      <c r="S39" s="369"/>
      <c r="T39" s="369"/>
      <c r="U39" s="241">
        <f t="shared" si="61"/>
        <v>0</v>
      </c>
      <c r="V39" s="241">
        <f t="shared" si="21"/>
        <v>0</v>
      </c>
      <c r="W39" s="240">
        <f t="shared" si="22"/>
        <v>0</v>
      </c>
      <c r="X39" s="368"/>
      <c r="Y39" s="369"/>
      <c r="Z39" s="369"/>
      <c r="AA39" s="369"/>
      <c r="AB39" s="369"/>
      <c r="AC39" s="369"/>
      <c r="AD39" s="369"/>
      <c r="AE39" s="241">
        <f t="shared" si="23"/>
        <v>0</v>
      </c>
      <c r="AF39" s="241">
        <f t="shared" si="7"/>
        <v>0</v>
      </c>
      <c r="AG39" s="240">
        <f t="shared" si="24"/>
        <v>0</v>
      </c>
      <c r="AH39" s="368"/>
      <c r="AI39" s="369"/>
      <c r="AJ39" s="369"/>
      <c r="AK39" s="369"/>
      <c r="AL39" s="369"/>
      <c r="AM39" s="369"/>
      <c r="AN39" s="369"/>
      <c r="AO39" s="241">
        <f t="shared" si="25"/>
        <v>0</v>
      </c>
      <c r="AP39" s="241">
        <f t="shared" si="9"/>
        <v>0</v>
      </c>
      <c r="AQ39" s="240">
        <f t="shared" si="26"/>
        <v>0</v>
      </c>
      <c r="AR39" s="368"/>
      <c r="AS39" s="369"/>
      <c r="AT39" s="369"/>
      <c r="AU39" s="369"/>
      <c r="AV39" s="369"/>
      <c r="AW39" s="369"/>
      <c r="AX39" s="369"/>
      <c r="AY39" s="241">
        <f t="shared" si="27"/>
        <v>0</v>
      </c>
      <c r="AZ39" s="241">
        <f t="shared" si="11"/>
        <v>0</v>
      </c>
      <c r="BA39" s="240">
        <f t="shared" si="28"/>
        <v>0</v>
      </c>
      <c r="BB39" s="368"/>
      <c r="BC39" s="369"/>
      <c r="BD39" s="369"/>
      <c r="BE39" s="369"/>
      <c r="BF39" s="369"/>
      <c r="BG39" s="369"/>
      <c r="BH39" s="369"/>
      <c r="BI39" s="241">
        <f t="shared" si="29"/>
        <v>0</v>
      </c>
      <c r="BJ39" s="241">
        <f t="shared" si="30"/>
        <v>0</v>
      </c>
      <c r="BK39" s="240">
        <f t="shared" si="31"/>
        <v>0</v>
      </c>
      <c r="BL39" s="369"/>
      <c r="BM39" s="369"/>
      <c r="BN39" s="241">
        <f t="shared" si="32"/>
        <v>0</v>
      </c>
      <c r="BO39" s="241">
        <f t="shared" si="33"/>
        <v>0</v>
      </c>
      <c r="BP39" s="240">
        <f t="shared" si="34"/>
        <v>0</v>
      </c>
      <c r="BQ39" s="1725"/>
      <c r="BR39" s="504"/>
      <c r="BS39" s="1423" t="str">
        <f>IF($C39="","",VLOOKUP($C39,'Carga People'!$C$5:$G$309,5,0))</f>
        <v/>
      </c>
      <c r="BT39" s="1423" t="str">
        <f>IF($B39="","",VLOOKUP($B39,RESUMO!$A$53:$AO$62,41,0))</f>
        <v/>
      </c>
      <c r="BU39" s="522"/>
      <c r="BV39" s="694">
        <f t="shared" si="14"/>
        <v>0</v>
      </c>
      <c r="BW39" s="694">
        <f t="shared" si="15"/>
        <v>0</v>
      </c>
      <c r="BX39" s="694">
        <f t="shared" si="16"/>
        <v>0</v>
      </c>
      <c r="BY39" s="694">
        <f t="shared" si="17"/>
        <v>0</v>
      </c>
      <c r="BZ39" s="694">
        <f t="shared" si="18"/>
        <v>0</v>
      </c>
      <c r="CA39" s="694">
        <f t="shared" si="19"/>
        <v>0</v>
      </c>
      <c r="CB39" s="482">
        <f t="shared" ref="CB39:CB60" si="89">SUM(BV39:CA39)-M39</f>
        <v>0</v>
      </c>
    </row>
    <row r="40" spans="1:80" s="31" customFormat="1" ht="19.5" hidden="1" customHeight="1" outlineLevel="1" x14ac:dyDescent="0.3">
      <c r="A40" s="344"/>
      <c r="B40" s="29"/>
      <c r="C40" s="30"/>
      <c r="D40" s="30"/>
      <c r="E40" s="1410"/>
      <c r="F40" s="30" t="s">
        <v>15</v>
      </c>
      <c r="G40" s="72">
        <f>ROUND(IF(ISERROR(VLOOKUP(D40,[1]Anual!$B$180:$ES$300,($U$1)-3,0)),0,VLOOKUP(D40,[1]Anual!$B$180:$ES$300,($U$1)-3,0)),0)</f>
        <v>0</v>
      </c>
      <c r="H40" s="658" t="str">
        <f>IF(B40="","",(VLOOKUP(B40,Família!$A:$B,2,0)))</f>
        <v/>
      </c>
      <c r="I40" s="30">
        <f>ROUND(IF(ISERROR(VLOOKUP(D40,[1]Anual!$B$180:$ES$300,($U$1)+5,0)),0,VLOOKUP(D40,[1]Anual!$B$180:$ES$300,($U$1)+5,0)),0)</f>
        <v>0</v>
      </c>
      <c r="J40" s="744"/>
      <c r="K40" s="30" t="str">
        <f t="shared" si="2"/>
        <v>ok</v>
      </c>
      <c r="L40" s="30">
        <f>ROUND(IF(ISERROR(VLOOKUP(D40,[1]Anual!$B$270:$EX$360,$U$1,0)),0,VLOOKUP(D40,[1]Anual!$B$270:$EX$360,$U$1,0)),0)+J40</f>
        <v>0</v>
      </c>
      <c r="M40" s="83">
        <f t="shared" si="3"/>
        <v>0</v>
      </c>
      <c r="N40" s="368"/>
      <c r="O40" s="369"/>
      <c r="P40" s="369"/>
      <c r="Q40" s="369"/>
      <c r="R40" s="369"/>
      <c r="S40" s="369"/>
      <c r="T40" s="369"/>
      <c r="U40" s="241">
        <f t="shared" si="61"/>
        <v>0</v>
      </c>
      <c r="V40" s="241">
        <f t="shared" si="21"/>
        <v>0</v>
      </c>
      <c r="W40" s="240">
        <f t="shared" si="22"/>
        <v>0</v>
      </c>
      <c r="X40" s="368"/>
      <c r="Y40" s="369"/>
      <c r="Z40" s="369"/>
      <c r="AA40" s="369"/>
      <c r="AB40" s="369"/>
      <c r="AC40" s="369"/>
      <c r="AD40" s="369"/>
      <c r="AE40" s="241">
        <f t="shared" si="23"/>
        <v>0</v>
      </c>
      <c r="AF40" s="241">
        <f t="shared" si="7"/>
        <v>0</v>
      </c>
      <c r="AG40" s="240">
        <f t="shared" si="24"/>
        <v>0</v>
      </c>
      <c r="AH40" s="368"/>
      <c r="AI40" s="369"/>
      <c r="AJ40" s="369"/>
      <c r="AK40" s="369"/>
      <c r="AL40" s="369"/>
      <c r="AM40" s="369"/>
      <c r="AN40" s="369"/>
      <c r="AO40" s="241">
        <f t="shared" si="25"/>
        <v>0</v>
      </c>
      <c r="AP40" s="241">
        <f t="shared" si="9"/>
        <v>0</v>
      </c>
      <c r="AQ40" s="240">
        <f t="shared" si="26"/>
        <v>0</v>
      </c>
      <c r="AR40" s="368"/>
      <c r="AS40" s="369"/>
      <c r="AT40" s="369"/>
      <c r="AU40" s="369"/>
      <c r="AV40" s="369"/>
      <c r="AW40" s="369"/>
      <c r="AX40" s="369"/>
      <c r="AY40" s="241">
        <f t="shared" si="27"/>
        <v>0</v>
      </c>
      <c r="AZ40" s="241">
        <f t="shared" si="11"/>
        <v>0</v>
      </c>
      <c r="BA40" s="240">
        <f t="shared" si="28"/>
        <v>0</v>
      </c>
      <c r="BB40" s="368"/>
      <c r="BC40" s="369"/>
      <c r="BD40" s="369"/>
      <c r="BE40" s="369"/>
      <c r="BF40" s="369"/>
      <c r="BG40" s="369"/>
      <c r="BH40" s="369"/>
      <c r="BI40" s="241">
        <f t="shared" si="29"/>
        <v>0</v>
      </c>
      <c r="BJ40" s="241">
        <f t="shared" si="30"/>
        <v>0</v>
      </c>
      <c r="BK40" s="240">
        <f t="shared" si="31"/>
        <v>0</v>
      </c>
      <c r="BL40" s="369"/>
      <c r="BM40" s="369"/>
      <c r="BN40" s="241">
        <f t="shared" si="32"/>
        <v>0</v>
      </c>
      <c r="BO40" s="241">
        <f t="shared" si="33"/>
        <v>0</v>
      </c>
      <c r="BP40" s="240">
        <f t="shared" si="34"/>
        <v>0</v>
      </c>
      <c r="BQ40" s="1725"/>
      <c r="BR40" s="504"/>
      <c r="BS40" s="1423" t="str">
        <f>IF($C40="","",VLOOKUP($C40,'Carga People'!$C$5:$G$309,5,0))</f>
        <v/>
      </c>
      <c r="BT40" s="1423" t="str">
        <f>IF($B40="","",VLOOKUP($B40,RESUMO!$A$53:$AO$62,41,0))</f>
        <v/>
      </c>
      <c r="BU40" s="522"/>
      <c r="BV40" s="694">
        <f t="shared" si="14"/>
        <v>0</v>
      </c>
      <c r="BW40" s="694">
        <f t="shared" si="15"/>
        <v>0</v>
      </c>
      <c r="BX40" s="694">
        <f t="shared" si="16"/>
        <v>0</v>
      </c>
      <c r="BY40" s="694">
        <f t="shared" si="17"/>
        <v>0</v>
      </c>
      <c r="BZ40" s="694">
        <f t="shared" si="18"/>
        <v>0</v>
      </c>
      <c r="CA40" s="694">
        <f t="shared" si="19"/>
        <v>0</v>
      </c>
      <c r="CB40" s="482">
        <f t="shared" si="89"/>
        <v>0</v>
      </c>
    </row>
    <row r="41" spans="1:80" s="31" customFormat="1" ht="19.5" hidden="1" customHeight="1" x14ac:dyDescent="0.3">
      <c r="A41" s="461"/>
      <c r="B41" s="458" t="s">
        <v>687</v>
      </c>
      <c r="C41" s="459" t="s">
        <v>1326</v>
      </c>
      <c r="D41" s="459" t="s">
        <v>685</v>
      </c>
      <c r="E41" s="1412" t="s">
        <v>906</v>
      </c>
      <c r="F41" s="459" t="s">
        <v>15</v>
      </c>
      <c r="G41" s="241">
        <f>ROUND(IF(ISERROR(VLOOKUP(D41,[1]Anual!$B$180:$ES$300,($U$1)-3,0)),0,VLOOKUP(D41,[1]Anual!$B$180:$ES$300,($U$1)-3,0)),0)</f>
        <v>0</v>
      </c>
      <c r="H41" s="658" t="e">
        <f>IF(B41="","",(VLOOKUP(B41,Família!$A:$B,2,0)))</f>
        <v>#N/A</v>
      </c>
      <c r="I41" s="459">
        <f>ROUND(IF(ISERROR(VLOOKUP(D41,[1]Anual!$B$180:$ES$300,($U$1)+5,0)),0,VLOOKUP(D41,[1]Anual!$B$180:$ES$300,($U$1)+5,0)),0)</f>
        <v>0</v>
      </c>
      <c r="J41" s="744"/>
      <c r="K41" s="459" t="str">
        <f t="shared" si="2"/>
        <v>ok</v>
      </c>
      <c r="L41" s="459">
        <f>ROUND(IF(ISERROR(VLOOKUP(D41,[1]Anual!$B$270:$EX$360,$U$1,0)),0,VLOOKUP(D41,[1]Anual!$B$270:$EX$360,$U$1,0)),0)+J41</f>
        <v>0</v>
      </c>
      <c r="M41" s="460">
        <f t="shared" si="3"/>
        <v>0</v>
      </c>
      <c r="N41" s="458">
        <f>ROUND(N77-SUM(N42:N45),0)</f>
        <v>0</v>
      </c>
      <c r="O41" s="459">
        <f>ROUND(O77-SUM(O42:O45),0)</f>
        <v>0</v>
      </c>
      <c r="P41" s="459">
        <f>ROUND(P77-SUM(P42:P45),0)</f>
        <v>0</v>
      </c>
      <c r="Q41" s="459">
        <f t="shared" ref="Q41:T41" si="90">ROUND(Q77-SUM(Q42:Q45),0)</f>
        <v>0</v>
      </c>
      <c r="R41" s="459">
        <f t="shared" si="90"/>
        <v>0</v>
      </c>
      <c r="S41" s="459">
        <f t="shared" si="90"/>
        <v>0</v>
      </c>
      <c r="T41" s="459">
        <f t="shared" si="90"/>
        <v>0</v>
      </c>
      <c r="U41" s="241">
        <f t="shared" si="61"/>
        <v>0</v>
      </c>
      <c r="V41" s="241">
        <f t="shared" si="21"/>
        <v>0</v>
      </c>
      <c r="W41" s="240">
        <f t="shared" si="22"/>
        <v>0</v>
      </c>
      <c r="X41" s="458">
        <f t="shared" ref="X41:AD41" si="91">ROUND(X77-SUM(X42:X45),0)</f>
        <v>0</v>
      </c>
      <c r="Y41" s="459">
        <f t="shared" si="91"/>
        <v>0</v>
      </c>
      <c r="Z41" s="459">
        <f t="shared" si="91"/>
        <v>0</v>
      </c>
      <c r="AA41" s="459">
        <f t="shared" si="91"/>
        <v>0</v>
      </c>
      <c r="AB41" s="459">
        <f t="shared" si="91"/>
        <v>0</v>
      </c>
      <c r="AC41" s="459">
        <f t="shared" si="91"/>
        <v>0</v>
      </c>
      <c r="AD41" s="459">
        <f t="shared" si="91"/>
        <v>0</v>
      </c>
      <c r="AE41" s="241">
        <f t="shared" si="23"/>
        <v>0</v>
      </c>
      <c r="AF41" s="241">
        <f t="shared" si="7"/>
        <v>0</v>
      </c>
      <c r="AG41" s="240">
        <f t="shared" si="24"/>
        <v>0</v>
      </c>
      <c r="AH41" s="458">
        <f t="shared" ref="AH41:AN41" si="92">ROUND(AH77-SUM(AH42:AH45),0)</f>
        <v>0</v>
      </c>
      <c r="AI41" s="459">
        <f t="shared" si="92"/>
        <v>0</v>
      </c>
      <c r="AJ41" s="459">
        <f t="shared" si="92"/>
        <v>0</v>
      </c>
      <c r="AK41" s="459">
        <f t="shared" si="92"/>
        <v>0</v>
      </c>
      <c r="AL41" s="459">
        <f t="shared" si="92"/>
        <v>0</v>
      </c>
      <c r="AM41" s="459">
        <f t="shared" si="92"/>
        <v>0</v>
      </c>
      <c r="AN41" s="459">
        <f t="shared" si="92"/>
        <v>0</v>
      </c>
      <c r="AO41" s="241">
        <f t="shared" si="25"/>
        <v>0</v>
      </c>
      <c r="AP41" s="241">
        <f t="shared" si="9"/>
        <v>0</v>
      </c>
      <c r="AQ41" s="240">
        <f t="shared" si="26"/>
        <v>0</v>
      </c>
      <c r="AR41" s="458">
        <f t="shared" ref="AR41:AX41" si="93">ROUND(AR77-SUM(AR42:AR45),0)</f>
        <v>0</v>
      </c>
      <c r="AS41" s="459">
        <f t="shared" si="93"/>
        <v>0</v>
      </c>
      <c r="AT41" s="459">
        <f t="shared" si="93"/>
        <v>0</v>
      </c>
      <c r="AU41" s="459">
        <f t="shared" si="93"/>
        <v>0</v>
      </c>
      <c r="AV41" s="459">
        <f t="shared" si="93"/>
        <v>0</v>
      </c>
      <c r="AW41" s="459">
        <f t="shared" si="93"/>
        <v>0</v>
      </c>
      <c r="AX41" s="459">
        <f t="shared" si="93"/>
        <v>0</v>
      </c>
      <c r="AY41" s="241">
        <f t="shared" si="27"/>
        <v>0</v>
      </c>
      <c r="AZ41" s="241">
        <f t="shared" si="11"/>
        <v>0</v>
      </c>
      <c r="BA41" s="240">
        <f t="shared" si="28"/>
        <v>0</v>
      </c>
      <c r="BB41" s="458">
        <f t="shared" ref="BB41:BH41" si="94">ROUND(BB77-SUM(BB42:BB45),0)</f>
        <v>0</v>
      </c>
      <c r="BC41" s="459">
        <f t="shared" si="94"/>
        <v>0</v>
      </c>
      <c r="BD41" s="459">
        <f t="shared" si="94"/>
        <v>0</v>
      </c>
      <c r="BE41" s="459">
        <f t="shared" si="94"/>
        <v>0</v>
      </c>
      <c r="BF41" s="459">
        <f t="shared" si="94"/>
        <v>0</v>
      </c>
      <c r="BG41" s="459">
        <f t="shared" si="94"/>
        <v>0</v>
      </c>
      <c r="BH41" s="459">
        <f t="shared" si="94"/>
        <v>0</v>
      </c>
      <c r="BI41" s="241">
        <f t="shared" si="29"/>
        <v>0</v>
      </c>
      <c r="BJ41" s="241">
        <f t="shared" si="30"/>
        <v>0</v>
      </c>
      <c r="BK41" s="240">
        <f t="shared" si="31"/>
        <v>0</v>
      </c>
      <c r="BL41" s="459">
        <f t="shared" ref="BL41:BM41" si="95">ROUND(BL77-SUM(BL42:BL45),0)</f>
        <v>0</v>
      </c>
      <c r="BM41" s="459">
        <f t="shared" si="95"/>
        <v>0</v>
      </c>
      <c r="BN41" s="241">
        <f t="shared" si="32"/>
        <v>0</v>
      </c>
      <c r="BO41" s="241">
        <f t="shared" si="33"/>
        <v>0</v>
      </c>
      <c r="BP41" s="240">
        <f t="shared" si="34"/>
        <v>0</v>
      </c>
      <c r="BQ41" s="1725">
        <f>SUM(M41:M45)</f>
        <v>0</v>
      </c>
      <c r="BR41" s="504"/>
      <c r="BS41" s="1423">
        <f>IF($C41="","",VLOOKUP($C41,'Carga People'!$C$5:$G$309,5,0))</f>
        <v>0</v>
      </c>
      <c r="BT41" s="1423">
        <f>IF($B41="","",VLOOKUP($B41,RESUMO!$A$53:$AO$62,41,0))</f>
        <v>12</v>
      </c>
      <c r="BU41" s="522"/>
      <c r="BV41" s="694">
        <f t="shared" si="14"/>
        <v>0</v>
      </c>
      <c r="BW41" s="694">
        <f t="shared" si="15"/>
        <v>0</v>
      </c>
      <c r="BX41" s="694">
        <f t="shared" si="16"/>
        <v>0</v>
      </c>
      <c r="BY41" s="694">
        <f t="shared" si="17"/>
        <v>0</v>
      </c>
      <c r="BZ41" s="694">
        <f t="shared" si="18"/>
        <v>0</v>
      </c>
      <c r="CA41" s="694">
        <f t="shared" si="19"/>
        <v>0</v>
      </c>
      <c r="CB41" s="482">
        <f t="shared" si="89"/>
        <v>0</v>
      </c>
    </row>
    <row r="42" spans="1:80" s="31" customFormat="1" ht="19.5" hidden="1" customHeight="1" x14ac:dyDescent="0.3">
      <c r="A42" s="344"/>
      <c r="B42" s="548" t="s">
        <v>687</v>
      </c>
      <c r="C42" s="153" t="s">
        <v>1327</v>
      </c>
      <c r="D42" s="153" t="s">
        <v>686</v>
      </c>
      <c r="E42" s="1411" t="s">
        <v>907</v>
      </c>
      <c r="F42" s="153" t="s">
        <v>15</v>
      </c>
      <c r="G42" s="563">
        <f>ROUND(IF(ISERROR(VLOOKUP(D42,[1]Anual!$B$180:$ES$300,($U$1)-3,0)),0,VLOOKUP(D42,[1]Anual!$B$180:$ES$300,($U$1)-3,0)),0)</f>
        <v>0</v>
      </c>
      <c r="H42" s="658" t="e">
        <f>IF(B42="","",(VLOOKUP(B42,Família!$A:$B,2,0)))</f>
        <v>#N/A</v>
      </c>
      <c r="I42" s="153">
        <f>ROUND(IF(ISERROR(VLOOKUP(D42,[1]Anual!$B$180:$ES$300,($U$1)+5,0)),0,VLOOKUP(D42,[1]Anual!$B$180:$ES$300,($U$1)+5,0)),0)</f>
        <v>0</v>
      </c>
      <c r="J42" s="744"/>
      <c r="K42" s="153" t="str">
        <f t="shared" si="2"/>
        <v>ok</v>
      </c>
      <c r="L42" s="153">
        <f>ROUND(IF(ISERROR(VLOOKUP(D42,[1]Anual!$B$270:$EX$360,$U$1,0)),0,VLOOKUP(D42,[1]Anual!$B$270:$EX$360,$U$1,0)),0)+J42</f>
        <v>0</v>
      </c>
      <c r="M42" s="366">
        <f t="shared" si="3"/>
        <v>0</v>
      </c>
      <c r="N42" s="405"/>
      <c r="O42" s="404"/>
      <c r="P42" s="404"/>
      <c r="Q42" s="404"/>
      <c r="R42" s="404"/>
      <c r="S42" s="369"/>
      <c r="T42" s="369"/>
      <c r="U42" s="241">
        <f t="shared" si="61"/>
        <v>0</v>
      </c>
      <c r="V42" s="241">
        <f t="shared" si="21"/>
        <v>0</v>
      </c>
      <c r="W42" s="240">
        <f t="shared" si="22"/>
        <v>0</v>
      </c>
      <c r="X42" s="368"/>
      <c r="Y42" s="369"/>
      <c r="Z42" s="369"/>
      <c r="AA42" s="369"/>
      <c r="AB42" s="369"/>
      <c r="AC42" s="369"/>
      <c r="AD42" s="369"/>
      <c r="AE42" s="241">
        <f t="shared" si="23"/>
        <v>0</v>
      </c>
      <c r="AF42" s="241">
        <f t="shared" si="7"/>
        <v>0</v>
      </c>
      <c r="AG42" s="240">
        <f t="shared" si="24"/>
        <v>0</v>
      </c>
      <c r="AH42" s="368"/>
      <c r="AI42" s="369"/>
      <c r="AJ42" s="369"/>
      <c r="AK42" s="369"/>
      <c r="AL42" s="369"/>
      <c r="AM42" s="369"/>
      <c r="AN42" s="369"/>
      <c r="AO42" s="241">
        <f t="shared" si="25"/>
        <v>0</v>
      </c>
      <c r="AP42" s="241">
        <f t="shared" si="9"/>
        <v>0</v>
      </c>
      <c r="AQ42" s="240">
        <f t="shared" si="26"/>
        <v>0</v>
      </c>
      <c r="AR42" s="368"/>
      <c r="AS42" s="369"/>
      <c r="AT42" s="369"/>
      <c r="AU42" s="369"/>
      <c r="AV42" s="369"/>
      <c r="AW42" s="369"/>
      <c r="AX42" s="369"/>
      <c r="AY42" s="241">
        <f t="shared" si="27"/>
        <v>0</v>
      </c>
      <c r="AZ42" s="241">
        <f t="shared" si="11"/>
        <v>0</v>
      </c>
      <c r="BA42" s="240">
        <f t="shared" si="28"/>
        <v>0</v>
      </c>
      <c r="BB42" s="368"/>
      <c r="BC42" s="369"/>
      <c r="BD42" s="369"/>
      <c r="BE42" s="369"/>
      <c r="BF42" s="369"/>
      <c r="BG42" s="369"/>
      <c r="BH42" s="369"/>
      <c r="BI42" s="241">
        <f t="shared" si="29"/>
        <v>0</v>
      </c>
      <c r="BJ42" s="241">
        <f t="shared" si="30"/>
        <v>0</v>
      </c>
      <c r="BK42" s="240">
        <f t="shared" si="31"/>
        <v>0</v>
      </c>
      <c r="BL42" s="404"/>
      <c r="BM42" s="404"/>
      <c r="BN42" s="241">
        <f t="shared" si="32"/>
        <v>0</v>
      </c>
      <c r="BO42" s="241">
        <f t="shared" si="33"/>
        <v>0</v>
      </c>
      <c r="BP42" s="240">
        <f t="shared" si="34"/>
        <v>0</v>
      </c>
      <c r="BQ42" s="1725"/>
      <c r="BR42" s="504"/>
      <c r="BS42" s="1423">
        <f>IF($C42="","",VLOOKUP($C42,'Carga People'!$C$5:$G$309,5,0))</f>
        <v>0</v>
      </c>
      <c r="BT42" s="1423">
        <f>IF($B42="","",VLOOKUP($B42,RESUMO!$A$53:$AO$62,41,0))</f>
        <v>12</v>
      </c>
      <c r="BU42" s="522"/>
      <c r="BV42" s="694">
        <f t="shared" si="14"/>
        <v>0</v>
      </c>
      <c r="BW42" s="694">
        <f t="shared" si="15"/>
        <v>0</v>
      </c>
      <c r="BX42" s="694">
        <f t="shared" si="16"/>
        <v>0</v>
      </c>
      <c r="BY42" s="694">
        <f t="shared" si="17"/>
        <v>0</v>
      </c>
      <c r="BZ42" s="694">
        <f t="shared" si="18"/>
        <v>0</v>
      </c>
      <c r="CA42" s="694">
        <f t="shared" si="19"/>
        <v>0</v>
      </c>
      <c r="CB42" s="482">
        <f t="shared" si="89"/>
        <v>0</v>
      </c>
    </row>
    <row r="43" spans="1:80" s="31" customFormat="1" ht="19.5" hidden="1" customHeight="1" outlineLevel="1" x14ac:dyDescent="0.3">
      <c r="A43" s="344"/>
      <c r="B43" s="548"/>
      <c r="C43" s="153"/>
      <c r="D43" s="153"/>
      <c r="E43" s="1411"/>
      <c r="F43" s="153" t="s">
        <v>15</v>
      </c>
      <c r="G43" s="153">
        <f>ROUND(IF(ISERROR(VLOOKUP(D43,[1]Anual!$B$180:$ES$300,($U$1)-3,0)),0,VLOOKUP(D43,[1]Anual!$B$180:$ES$300,($U$1)-3,0)),0)</f>
        <v>0</v>
      </c>
      <c r="H43" s="658" t="str">
        <f>IF(B43="","",(VLOOKUP(B43,Família!$A:$B,2,0)))</f>
        <v/>
      </c>
      <c r="I43" s="153">
        <f>ROUND(IF(ISERROR(VLOOKUP(D43,[1]Anual!$B$180:$ES$300,($U$1)+5,0)),0,VLOOKUP(D43,[1]Anual!$B$180:$ES$300,($U$1)+5,0)),0)</f>
        <v>0</v>
      </c>
      <c r="J43" s="744"/>
      <c r="K43" s="404" t="str">
        <f t="shared" si="2"/>
        <v>ok</v>
      </c>
      <c r="L43" s="404">
        <f>ROUND(IF(ISERROR(VLOOKUP(D43,[1]Anual!$B$270:$EX$360,$U$1,0)),0,VLOOKUP(D43,[1]Anual!$B$270:$EX$360,$U$1,0)),0)+J43</f>
        <v>0</v>
      </c>
      <c r="M43" s="366">
        <f t="shared" si="3"/>
        <v>0</v>
      </c>
      <c r="N43" s="405"/>
      <c r="O43" s="404"/>
      <c r="P43" s="404"/>
      <c r="Q43" s="404"/>
      <c r="R43" s="404"/>
      <c r="S43" s="369"/>
      <c r="T43" s="369"/>
      <c r="U43" s="241">
        <f t="shared" si="61"/>
        <v>0</v>
      </c>
      <c r="V43" s="241">
        <f t="shared" si="21"/>
        <v>0</v>
      </c>
      <c r="W43" s="240">
        <f t="shared" si="22"/>
        <v>0</v>
      </c>
      <c r="X43" s="368"/>
      <c r="Y43" s="369"/>
      <c r="Z43" s="369"/>
      <c r="AA43" s="369"/>
      <c r="AB43" s="369"/>
      <c r="AC43" s="369"/>
      <c r="AD43" s="369"/>
      <c r="AE43" s="241">
        <f t="shared" si="23"/>
        <v>0</v>
      </c>
      <c r="AF43" s="241">
        <f t="shared" si="7"/>
        <v>0</v>
      </c>
      <c r="AG43" s="240">
        <f t="shared" si="24"/>
        <v>0</v>
      </c>
      <c r="AH43" s="368"/>
      <c r="AI43" s="369"/>
      <c r="AJ43" s="369"/>
      <c r="AK43" s="369"/>
      <c r="AL43" s="369"/>
      <c r="AM43" s="369"/>
      <c r="AN43" s="369"/>
      <c r="AO43" s="241">
        <f t="shared" si="25"/>
        <v>0</v>
      </c>
      <c r="AP43" s="241">
        <f t="shared" si="9"/>
        <v>0</v>
      </c>
      <c r="AQ43" s="240">
        <f t="shared" si="26"/>
        <v>0</v>
      </c>
      <c r="AR43" s="368"/>
      <c r="AS43" s="369"/>
      <c r="AT43" s="369"/>
      <c r="AU43" s="369"/>
      <c r="AV43" s="369"/>
      <c r="AW43" s="369"/>
      <c r="AX43" s="369"/>
      <c r="AY43" s="241">
        <f t="shared" si="27"/>
        <v>0</v>
      </c>
      <c r="AZ43" s="241">
        <f t="shared" si="11"/>
        <v>0</v>
      </c>
      <c r="BA43" s="240">
        <f t="shared" si="28"/>
        <v>0</v>
      </c>
      <c r="BB43" s="368"/>
      <c r="BC43" s="369"/>
      <c r="BD43" s="369"/>
      <c r="BE43" s="369"/>
      <c r="BF43" s="369"/>
      <c r="BG43" s="369"/>
      <c r="BH43" s="369"/>
      <c r="BI43" s="241">
        <f t="shared" si="29"/>
        <v>0</v>
      </c>
      <c r="BJ43" s="241">
        <f t="shared" si="30"/>
        <v>0</v>
      </c>
      <c r="BK43" s="240">
        <f t="shared" si="31"/>
        <v>0</v>
      </c>
      <c r="BL43" s="404"/>
      <c r="BM43" s="404"/>
      <c r="BN43" s="241">
        <f t="shared" si="32"/>
        <v>0</v>
      </c>
      <c r="BO43" s="241">
        <f t="shared" si="33"/>
        <v>0</v>
      </c>
      <c r="BP43" s="240">
        <f t="shared" si="34"/>
        <v>0</v>
      </c>
      <c r="BQ43" s="1725"/>
      <c r="BR43" s="504"/>
      <c r="BS43" s="1423" t="str">
        <f>IF($C43="","",VLOOKUP($C43,'Carga People'!$C$5:$G$309,5,0))</f>
        <v/>
      </c>
      <c r="BT43" s="1423" t="str">
        <f>IF($B43="","",VLOOKUP($B43,RESUMO!$A$53:$AO$62,41,0))</f>
        <v/>
      </c>
      <c r="BU43" s="522"/>
      <c r="BV43" s="694">
        <f t="shared" si="14"/>
        <v>0</v>
      </c>
      <c r="BW43" s="694">
        <f t="shared" si="15"/>
        <v>0</v>
      </c>
      <c r="BX43" s="694">
        <f t="shared" si="16"/>
        <v>0</v>
      </c>
      <c r="BY43" s="694">
        <f t="shared" si="17"/>
        <v>0</v>
      </c>
      <c r="BZ43" s="694">
        <f t="shared" si="18"/>
        <v>0</v>
      </c>
      <c r="CA43" s="694">
        <f t="shared" si="19"/>
        <v>0</v>
      </c>
      <c r="CB43" s="482">
        <f t="shared" si="89"/>
        <v>0</v>
      </c>
    </row>
    <row r="44" spans="1:80" s="31" customFormat="1" ht="19.5" hidden="1" customHeight="1" outlineLevel="1" x14ac:dyDescent="0.3">
      <c r="A44" s="344"/>
      <c r="B44" s="548"/>
      <c r="C44" s="153"/>
      <c r="D44" s="153"/>
      <c r="E44" s="1411"/>
      <c r="F44" s="153" t="s">
        <v>15</v>
      </c>
      <c r="G44" s="153">
        <f>ROUND(IF(ISERROR(VLOOKUP(D44,[1]Anual!$B$180:$ES$300,($U$1)-3,0)),0,VLOOKUP(D44,[1]Anual!$B$180:$ES$300,($U$1)-3,0)),0)</f>
        <v>0</v>
      </c>
      <c r="H44" s="658" t="str">
        <f>IF(B44="","",(VLOOKUP(B44,Família!$A:$B,2,0)))</f>
        <v/>
      </c>
      <c r="I44" s="153">
        <f>ROUND(IF(ISERROR(VLOOKUP(D44,[1]Anual!$B$180:$ES$300,($U$1)+5,0)),0,VLOOKUP(D44,[1]Anual!$B$180:$ES$300,($U$1)+5,0)),0)</f>
        <v>0</v>
      </c>
      <c r="J44" s="744"/>
      <c r="K44" s="404" t="str">
        <f t="shared" ref="K44:K60" si="96">IF(L44=M44,"ok",M44-L44)</f>
        <v>ok</v>
      </c>
      <c r="L44" s="404">
        <f>ROUND(IF(ISERROR(VLOOKUP(D44,[1]Anual!$B$270:$EX$360,$U$1,0)),0,VLOOKUP(D44,[1]Anual!$B$270:$EX$360,$U$1,0)),0)+J44</f>
        <v>0</v>
      </c>
      <c r="M44" s="366">
        <f t="shared" ref="M44:M60" si="97">SUM(U44,AE44,AO44,AY44,BI44,BN44)</f>
        <v>0</v>
      </c>
      <c r="N44" s="405"/>
      <c r="O44" s="404"/>
      <c r="P44" s="404"/>
      <c r="Q44" s="404"/>
      <c r="R44" s="404"/>
      <c r="S44" s="369"/>
      <c r="T44" s="369"/>
      <c r="U44" s="241">
        <f t="shared" si="61"/>
        <v>0</v>
      </c>
      <c r="V44" s="241">
        <f t="shared" si="21"/>
        <v>0</v>
      </c>
      <c r="W44" s="240">
        <f t="shared" si="22"/>
        <v>0</v>
      </c>
      <c r="X44" s="368"/>
      <c r="Y44" s="369"/>
      <c r="Z44" s="369"/>
      <c r="AA44" s="369"/>
      <c r="AB44" s="369"/>
      <c r="AC44" s="369"/>
      <c r="AD44" s="369"/>
      <c r="AE44" s="241">
        <f t="shared" si="23"/>
        <v>0</v>
      </c>
      <c r="AF44" s="241">
        <f t="shared" si="7"/>
        <v>0</v>
      </c>
      <c r="AG44" s="240">
        <f t="shared" si="24"/>
        <v>0</v>
      </c>
      <c r="AH44" s="368"/>
      <c r="AI44" s="369"/>
      <c r="AJ44" s="369"/>
      <c r="AK44" s="369"/>
      <c r="AL44" s="369"/>
      <c r="AM44" s="369"/>
      <c r="AN44" s="369"/>
      <c r="AO44" s="241">
        <f t="shared" si="25"/>
        <v>0</v>
      </c>
      <c r="AP44" s="241">
        <f t="shared" si="9"/>
        <v>0</v>
      </c>
      <c r="AQ44" s="240">
        <f t="shared" si="26"/>
        <v>0</v>
      </c>
      <c r="AR44" s="368"/>
      <c r="AS44" s="369"/>
      <c r="AT44" s="369"/>
      <c r="AU44" s="369"/>
      <c r="AV44" s="369"/>
      <c r="AW44" s="369"/>
      <c r="AX44" s="369"/>
      <c r="AY44" s="241">
        <f t="shared" si="27"/>
        <v>0</v>
      </c>
      <c r="AZ44" s="241">
        <f t="shared" si="11"/>
        <v>0</v>
      </c>
      <c r="BA44" s="240">
        <f t="shared" si="28"/>
        <v>0</v>
      </c>
      <c r="BB44" s="368"/>
      <c r="BC44" s="369"/>
      <c r="BD44" s="369"/>
      <c r="BE44" s="369"/>
      <c r="BF44" s="369"/>
      <c r="BG44" s="369"/>
      <c r="BH44" s="369"/>
      <c r="BI44" s="241">
        <f t="shared" si="29"/>
        <v>0</v>
      </c>
      <c r="BJ44" s="241">
        <f t="shared" si="30"/>
        <v>0</v>
      </c>
      <c r="BK44" s="240">
        <f t="shared" si="31"/>
        <v>0</v>
      </c>
      <c r="BL44" s="404"/>
      <c r="BM44" s="404"/>
      <c r="BN44" s="241">
        <f t="shared" si="32"/>
        <v>0</v>
      </c>
      <c r="BO44" s="241">
        <f t="shared" si="33"/>
        <v>0</v>
      </c>
      <c r="BP44" s="240">
        <f t="shared" si="34"/>
        <v>0</v>
      </c>
      <c r="BQ44" s="1725"/>
      <c r="BR44" s="504"/>
      <c r="BS44" s="1423" t="str">
        <f>IF($C44="","",VLOOKUP($C44,'Carga People'!$C$5:$G$309,5,0))</f>
        <v/>
      </c>
      <c r="BT44" s="1423" t="str">
        <f>IF($B44="","",VLOOKUP($B44,RESUMO!$A$53:$AO$62,41,0))</f>
        <v/>
      </c>
      <c r="BU44" s="522"/>
      <c r="BV44" s="694">
        <f t="shared" si="14"/>
        <v>0</v>
      </c>
      <c r="BW44" s="694">
        <f t="shared" si="15"/>
        <v>0</v>
      </c>
      <c r="BX44" s="694">
        <f t="shared" si="16"/>
        <v>0</v>
      </c>
      <c r="BY44" s="694">
        <f t="shared" si="17"/>
        <v>0</v>
      </c>
      <c r="BZ44" s="694">
        <f t="shared" si="18"/>
        <v>0</v>
      </c>
      <c r="CA44" s="694">
        <f t="shared" si="19"/>
        <v>0</v>
      </c>
      <c r="CB44" s="482">
        <f t="shared" si="89"/>
        <v>0</v>
      </c>
    </row>
    <row r="45" spans="1:80" s="31" customFormat="1" ht="19.5" hidden="1" customHeight="1" outlineLevel="1" x14ac:dyDescent="0.3">
      <c r="A45" s="344"/>
      <c r="B45" s="29"/>
      <c r="C45" s="30"/>
      <c r="D45" s="30"/>
      <c r="E45" s="1410"/>
      <c r="F45" s="30" t="s">
        <v>15</v>
      </c>
      <c r="G45" s="72">
        <f>ROUND(IF(ISERROR(VLOOKUP(D45,[1]Anual!$B$180:$ES$300,($U$1)-3,0)),0,VLOOKUP(D45,[1]Anual!$B$180:$ES$300,($U$1)-3,0)),0)</f>
        <v>0</v>
      </c>
      <c r="H45" s="658" t="str">
        <f>IF(B45="","",(VLOOKUP(B45,Família!$A:$B,2,0)))</f>
        <v/>
      </c>
      <c r="I45" s="30">
        <f>ROUND(IF(ISERROR(VLOOKUP(D45,[1]Anual!$B$180:$ES$300,($U$1)+5,0)),0,VLOOKUP(D45,[1]Anual!$B$180:$ES$300,($U$1)+5,0)),0)</f>
        <v>0</v>
      </c>
      <c r="J45" s="744"/>
      <c r="K45" s="30" t="str">
        <f t="shared" si="96"/>
        <v>ok</v>
      </c>
      <c r="L45" s="30">
        <f>ROUND(IF(ISERROR(VLOOKUP(D45,[1]Anual!$B$270:$EX$360,$U$1,0)),0,VLOOKUP(D45,[1]Anual!$B$270:$EX$360,$U$1,0)),0)+J45</f>
        <v>0</v>
      </c>
      <c r="M45" s="83">
        <f t="shared" si="97"/>
        <v>0</v>
      </c>
      <c r="N45" s="368"/>
      <c r="O45" s="369"/>
      <c r="P45" s="369"/>
      <c r="Q45" s="369"/>
      <c r="R45" s="369"/>
      <c r="S45" s="369"/>
      <c r="T45" s="369"/>
      <c r="U45" s="241">
        <f t="shared" si="61"/>
        <v>0</v>
      </c>
      <c r="V45" s="241">
        <f t="shared" si="21"/>
        <v>0</v>
      </c>
      <c r="W45" s="240">
        <f t="shared" si="22"/>
        <v>0</v>
      </c>
      <c r="X45" s="368"/>
      <c r="Y45" s="369"/>
      <c r="Z45" s="369"/>
      <c r="AA45" s="369"/>
      <c r="AB45" s="369"/>
      <c r="AC45" s="369"/>
      <c r="AD45" s="369"/>
      <c r="AE45" s="241">
        <f t="shared" si="23"/>
        <v>0</v>
      </c>
      <c r="AF45" s="241">
        <f t="shared" si="7"/>
        <v>0</v>
      </c>
      <c r="AG45" s="240">
        <f t="shared" si="24"/>
        <v>0</v>
      </c>
      <c r="AH45" s="368"/>
      <c r="AI45" s="369"/>
      <c r="AJ45" s="369"/>
      <c r="AK45" s="369"/>
      <c r="AL45" s="369"/>
      <c r="AM45" s="369"/>
      <c r="AN45" s="369"/>
      <c r="AO45" s="241">
        <f t="shared" si="25"/>
        <v>0</v>
      </c>
      <c r="AP45" s="241">
        <f t="shared" si="9"/>
        <v>0</v>
      </c>
      <c r="AQ45" s="240">
        <f t="shared" si="26"/>
        <v>0</v>
      </c>
      <c r="AR45" s="368"/>
      <c r="AS45" s="369"/>
      <c r="AT45" s="369"/>
      <c r="AU45" s="369"/>
      <c r="AV45" s="369"/>
      <c r="AW45" s="369"/>
      <c r="AX45" s="369"/>
      <c r="AY45" s="241">
        <f t="shared" si="27"/>
        <v>0</v>
      </c>
      <c r="AZ45" s="241">
        <f t="shared" si="11"/>
        <v>0</v>
      </c>
      <c r="BA45" s="240">
        <f t="shared" si="28"/>
        <v>0</v>
      </c>
      <c r="BB45" s="368"/>
      <c r="BC45" s="369"/>
      <c r="BD45" s="369"/>
      <c r="BE45" s="369"/>
      <c r="BF45" s="369"/>
      <c r="BG45" s="369"/>
      <c r="BH45" s="369"/>
      <c r="BI45" s="241">
        <f t="shared" si="29"/>
        <v>0</v>
      </c>
      <c r="BJ45" s="241">
        <f t="shared" si="30"/>
        <v>0</v>
      </c>
      <c r="BK45" s="240">
        <f t="shared" si="31"/>
        <v>0</v>
      </c>
      <c r="BL45" s="369"/>
      <c r="BM45" s="369"/>
      <c r="BN45" s="241">
        <f t="shared" si="32"/>
        <v>0</v>
      </c>
      <c r="BO45" s="241">
        <f t="shared" si="33"/>
        <v>0</v>
      </c>
      <c r="BP45" s="240">
        <f t="shared" si="34"/>
        <v>0</v>
      </c>
      <c r="BQ45" s="1725"/>
      <c r="BR45" s="504"/>
      <c r="BS45" s="1423" t="str">
        <f>IF($C45="","",VLOOKUP($C45,'Carga People'!$C$5:$G$309,5,0))</f>
        <v/>
      </c>
      <c r="BT45" s="1423" t="str">
        <f>IF($B45="","",VLOOKUP($B45,RESUMO!$A$53:$AO$62,41,0))</f>
        <v/>
      </c>
      <c r="BU45" s="522"/>
      <c r="BV45" s="694">
        <f t="shared" si="14"/>
        <v>0</v>
      </c>
      <c r="BW45" s="694">
        <f t="shared" si="15"/>
        <v>0</v>
      </c>
      <c r="BX45" s="694">
        <f t="shared" si="16"/>
        <v>0</v>
      </c>
      <c r="BY45" s="694">
        <f t="shared" si="17"/>
        <v>0</v>
      </c>
      <c r="BZ45" s="694">
        <f t="shared" si="18"/>
        <v>0</v>
      </c>
      <c r="CA45" s="694">
        <f t="shared" si="19"/>
        <v>0</v>
      </c>
      <c r="CB45" s="482">
        <f t="shared" si="89"/>
        <v>0</v>
      </c>
    </row>
    <row r="46" spans="1:80" s="31" customFormat="1" ht="19.5" customHeight="1" collapsed="1" x14ac:dyDescent="0.3">
      <c r="A46" s="461"/>
      <c r="B46" s="458" t="s">
        <v>316</v>
      </c>
      <c r="C46" s="459" t="s">
        <v>376</v>
      </c>
      <c r="D46" s="459" t="s">
        <v>321</v>
      </c>
      <c r="E46" s="1412" t="s">
        <v>892</v>
      </c>
      <c r="F46" s="459" t="s">
        <v>15</v>
      </c>
      <c r="G46" s="241">
        <f>ROUND(IF(ISERROR(VLOOKUP(D46,[1]Anual!$B$180:$ES$300,($U$1)-3,0)),0,VLOOKUP(D46,[1]Anual!$B$180:$ES$300,($U$1)-3,0)),0)</f>
        <v>0</v>
      </c>
      <c r="H46" s="658" t="str">
        <f>IF(B46="","",(VLOOKUP(B46,Família!$A:$B,2,0)))</f>
        <v>LG</v>
      </c>
      <c r="I46" s="459">
        <f>ROUND(IF(ISERROR(VLOOKUP(D46,[1]Anual!$B$180:$ES$300,($U$1)+5,0)),0,VLOOKUP(D46,[1]Anual!$B$180:$ES$300,($U$1)+5,0)),0)</f>
        <v>0</v>
      </c>
      <c r="J46" s="744"/>
      <c r="K46" s="459" t="str">
        <f t="shared" ref="K46:K48" si="98">IF(L46=M46,"ok",M46-L46)</f>
        <v>ok</v>
      </c>
      <c r="L46" s="459">
        <f>ROUND(IF(ISERROR(VLOOKUP(D46,[1]Anual!$B$270:$EX$360,$U$1,0)),0,VLOOKUP(D46,[1]Anual!$B$270:$EX$360,$U$1,0)),0)+J46</f>
        <v>3986</v>
      </c>
      <c r="M46" s="460">
        <f t="shared" ref="M46:M48" si="99">SUM(U46,AE46,AO46,AY46,BI46,BN46)</f>
        <v>3986</v>
      </c>
      <c r="N46" s="458">
        <f>ROUND(N78-SUM(N47:N50),0)</f>
        <v>0</v>
      </c>
      <c r="O46" s="459">
        <f>ROUND(O78-SUM(O47:O50),0)</f>
        <v>0</v>
      </c>
      <c r="P46" s="459">
        <f>ROUND(P78-SUM(P47:P50),0)</f>
        <v>0</v>
      </c>
      <c r="Q46" s="459">
        <f t="shared" ref="Q46:T46" si="100">ROUND(Q78-SUM(Q47:Q50),0)</f>
        <v>0</v>
      </c>
      <c r="R46" s="459">
        <f t="shared" si="100"/>
        <v>480</v>
      </c>
      <c r="S46" s="459">
        <f t="shared" si="100"/>
        <v>0</v>
      </c>
      <c r="T46" s="459">
        <f t="shared" si="100"/>
        <v>0</v>
      </c>
      <c r="U46" s="241">
        <f t="shared" si="61"/>
        <v>480</v>
      </c>
      <c r="V46" s="241">
        <f t="shared" si="21"/>
        <v>0</v>
      </c>
      <c r="W46" s="240">
        <f t="shared" si="22"/>
        <v>480</v>
      </c>
      <c r="X46" s="458">
        <f t="shared" ref="X46:AD46" si="101">ROUND(X78-SUM(X47:X50),0)</f>
        <v>480</v>
      </c>
      <c r="Y46" s="459">
        <f t="shared" si="101"/>
        <v>0</v>
      </c>
      <c r="Z46" s="459">
        <f t="shared" si="101"/>
        <v>0</v>
      </c>
      <c r="AA46" s="459">
        <f t="shared" si="101"/>
        <v>480</v>
      </c>
      <c r="AB46" s="459">
        <f t="shared" si="101"/>
        <v>480</v>
      </c>
      <c r="AC46" s="459">
        <f t="shared" si="101"/>
        <v>0</v>
      </c>
      <c r="AD46" s="459">
        <f t="shared" si="101"/>
        <v>0</v>
      </c>
      <c r="AE46" s="241">
        <f t="shared" si="23"/>
        <v>1440</v>
      </c>
      <c r="AF46" s="241">
        <f t="shared" si="7"/>
        <v>0</v>
      </c>
      <c r="AG46" s="240">
        <f t="shared" si="24"/>
        <v>1920</v>
      </c>
      <c r="AH46" s="458">
        <f t="shared" ref="AH46:AN46" si="102">ROUND(AH78-SUM(AH47:AH50),0)</f>
        <v>480</v>
      </c>
      <c r="AI46" s="459">
        <f t="shared" si="102"/>
        <v>480</v>
      </c>
      <c r="AJ46" s="459">
        <f t="shared" si="102"/>
        <v>0</v>
      </c>
      <c r="AK46" s="459">
        <f t="shared" si="102"/>
        <v>254</v>
      </c>
      <c r="AL46" s="459">
        <f t="shared" si="102"/>
        <v>0</v>
      </c>
      <c r="AM46" s="459">
        <f t="shared" si="102"/>
        <v>0</v>
      </c>
      <c r="AN46" s="459">
        <f t="shared" si="102"/>
        <v>0</v>
      </c>
      <c r="AO46" s="241">
        <f t="shared" si="25"/>
        <v>1214</v>
      </c>
      <c r="AP46" s="241">
        <f t="shared" si="9"/>
        <v>0</v>
      </c>
      <c r="AQ46" s="240">
        <f t="shared" si="26"/>
        <v>3134</v>
      </c>
      <c r="AR46" s="458">
        <f t="shared" ref="AR46:AX46" si="103">ROUND(AR78-SUM(AR47:AR50),0)</f>
        <v>480</v>
      </c>
      <c r="AS46" s="459">
        <f t="shared" si="103"/>
        <v>0</v>
      </c>
      <c r="AT46" s="459">
        <f t="shared" si="103"/>
        <v>0</v>
      </c>
      <c r="AU46" s="459">
        <f t="shared" si="103"/>
        <v>0</v>
      </c>
      <c r="AV46" s="459">
        <f t="shared" si="103"/>
        <v>372</v>
      </c>
      <c r="AW46" s="459">
        <f t="shared" si="103"/>
        <v>0</v>
      </c>
      <c r="AX46" s="459">
        <f t="shared" si="103"/>
        <v>0</v>
      </c>
      <c r="AY46" s="241">
        <f t="shared" si="27"/>
        <v>852</v>
      </c>
      <c r="AZ46" s="241">
        <f t="shared" si="11"/>
        <v>0</v>
      </c>
      <c r="BA46" s="240">
        <f t="shared" si="28"/>
        <v>3986</v>
      </c>
      <c r="BB46" s="458">
        <f t="shared" ref="BB46:BH46" si="104">ROUND(BB78-SUM(BB47:BB50),0)</f>
        <v>0</v>
      </c>
      <c r="BC46" s="459">
        <f t="shared" si="104"/>
        <v>0</v>
      </c>
      <c r="BD46" s="459">
        <f t="shared" si="104"/>
        <v>0</v>
      </c>
      <c r="BE46" s="459">
        <f t="shared" si="104"/>
        <v>0</v>
      </c>
      <c r="BF46" s="459">
        <f t="shared" si="104"/>
        <v>0</v>
      </c>
      <c r="BG46" s="459">
        <f t="shared" si="104"/>
        <v>0</v>
      </c>
      <c r="BH46" s="459">
        <f t="shared" si="104"/>
        <v>0</v>
      </c>
      <c r="BI46" s="241">
        <f t="shared" si="29"/>
        <v>0</v>
      </c>
      <c r="BJ46" s="241">
        <f t="shared" si="30"/>
        <v>0</v>
      </c>
      <c r="BK46" s="240">
        <f t="shared" si="31"/>
        <v>3986</v>
      </c>
      <c r="BL46" s="459">
        <f t="shared" ref="BL46:BM46" si="105">ROUND(BL78-SUM(BL47:BL50),0)</f>
        <v>0</v>
      </c>
      <c r="BM46" s="459">
        <f t="shared" si="105"/>
        <v>0</v>
      </c>
      <c r="BN46" s="241">
        <f t="shared" si="32"/>
        <v>0</v>
      </c>
      <c r="BO46" s="241">
        <f t="shared" si="33"/>
        <v>0</v>
      </c>
      <c r="BP46" s="240">
        <f t="shared" si="34"/>
        <v>3986</v>
      </c>
      <c r="BQ46" s="1725">
        <f>SUM(M46:M50)</f>
        <v>6974</v>
      </c>
      <c r="BR46" s="504"/>
      <c r="BS46" s="1423">
        <f>IF($C46="","",VLOOKUP($C46,'Carga People'!$C$5:$G$309,5,0))</f>
        <v>0</v>
      </c>
      <c r="BT46" s="1423">
        <f>IF($B46="","",VLOOKUP($B46,RESUMO!$A$53:$AO$62,41,0))</f>
        <v>12</v>
      </c>
      <c r="BU46" s="522"/>
      <c r="BV46" s="694">
        <f t="shared" si="14"/>
        <v>480</v>
      </c>
      <c r="BW46" s="694">
        <f t="shared" si="15"/>
        <v>1440</v>
      </c>
      <c r="BX46" s="694">
        <f t="shared" si="16"/>
        <v>1214</v>
      </c>
      <c r="BY46" s="694">
        <f t="shared" si="17"/>
        <v>852</v>
      </c>
      <c r="BZ46" s="694">
        <f t="shared" si="18"/>
        <v>0</v>
      </c>
      <c r="CA46" s="694">
        <f t="shared" si="19"/>
        <v>0</v>
      </c>
      <c r="CB46" s="482">
        <f t="shared" si="89"/>
        <v>0</v>
      </c>
    </row>
    <row r="47" spans="1:80" s="31" customFormat="1" ht="19.5" customHeight="1" x14ac:dyDescent="0.3">
      <c r="A47" s="344"/>
      <c r="B47" s="29" t="s">
        <v>316</v>
      </c>
      <c r="C47" s="30" t="s">
        <v>377</v>
      </c>
      <c r="D47" s="30" t="s">
        <v>322</v>
      </c>
      <c r="E47" s="1410" t="s">
        <v>893</v>
      </c>
      <c r="F47" s="30" t="s">
        <v>15</v>
      </c>
      <c r="G47" s="72">
        <f>ROUND(IF(ISERROR(VLOOKUP(D47,[1]Anual!$B$180:$ES$300,($U$1)-3,0)),0,VLOOKUP(D47,[1]Anual!$B$180:$ES$300,($U$1)-3,0)),0)</f>
        <v>0</v>
      </c>
      <c r="H47" s="658" t="str">
        <f>IF(B47="","",(VLOOKUP(B47,Família!$A:$B,2,0)))</f>
        <v>LG</v>
      </c>
      <c r="I47" s="30">
        <f>ROUND(IF(ISERROR(VLOOKUP(D47,[1]Anual!$B$180:$ES$300,($U$1)+5,0)),0,VLOOKUP(D47,[1]Anual!$B$180:$ES$300,($U$1)+5,0)),0)</f>
        <v>0</v>
      </c>
      <c r="J47" s="744"/>
      <c r="K47" s="30" t="str">
        <f t="shared" si="98"/>
        <v>ok</v>
      </c>
      <c r="L47" s="30">
        <f>ROUND(IF(ISERROR(VLOOKUP(D47,[1]Anual!$B$270:$EX$360,$U$1,0)),0,VLOOKUP(D47,[1]Anual!$B$270:$EX$360,$U$1,0)),0)+J47</f>
        <v>2988</v>
      </c>
      <c r="M47" s="83">
        <f t="shared" si="99"/>
        <v>2988</v>
      </c>
      <c r="N47" s="368"/>
      <c r="O47" s="369"/>
      <c r="P47" s="369"/>
      <c r="Q47" s="369"/>
      <c r="R47" s="369"/>
      <c r="S47" s="369"/>
      <c r="T47" s="369"/>
      <c r="U47" s="241">
        <f t="shared" si="61"/>
        <v>0</v>
      </c>
      <c r="V47" s="241">
        <f t="shared" si="21"/>
        <v>0</v>
      </c>
      <c r="W47" s="240">
        <f t="shared" si="22"/>
        <v>0</v>
      </c>
      <c r="X47" s="368"/>
      <c r="Y47" s="369">
        <v>480</v>
      </c>
      <c r="Z47" s="369">
        <v>480</v>
      </c>
      <c r="AA47" s="369"/>
      <c r="AB47" s="369"/>
      <c r="AC47" s="369"/>
      <c r="AD47" s="369"/>
      <c r="AE47" s="241">
        <f t="shared" si="23"/>
        <v>960</v>
      </c>
      <c r="AF47" s="241">
        <f t="shared" si="7"/>
        <v>0</v>
      </c>
      <c r="AG47" s="240">
        <f t="shared" si="24"/>
        <v>960</v>
      </c>
      <c r="AH47" s="368"/>
      <c r="AI47" s="369"/>
      <c r="AJ47" s="369">
        <v>480</v>
      </c>
      <c r="AK47" s="369"/>
      <c r="AL47" s="369">
        <v>480</v>
      </c>
      <c r="AM47" s="369"/>
      <c r="AN47" s="369"/>
      <c r="AO47" s="241">
        <f t="shared" si="25"/>
        <v>960</v>
      </c>
      <c r="AP47" s="241">
        <f t="shared" si="9"/>
        <v>0</v>
      </c>
      <c r="AQ47" s="240">
        <f t="shared" si="26"/>
        <v>1920</v>
      </c>
      <c r="AR47" s="368"/>
      <c r="AS47" s="369">
        <v>480</v>
      </c>
      <c r="AT47" s="369">
        <v>480</v>
      </c>
      <c r="AU47" s="369"/>
      <c r="AV47" s="369">
        <v>108</v>
      </c>
      <c r="AW47" s="369"/>
      <c r="AX47" s="369"/>
      <c r="AY47" s="241">
        <f t="shared" si="27"/>
        <v>1068</v>
      </c>
      <c r="AZ47" s="241">
        <f t="shared" si="11"/>
        <v>0</v>
      </c>
      <c r="BA47" s="240">
        <f t="shared" si="28"/>
        <v>2988</v>
      </c>
      <c r="BB47" s="368"/>
      <c r="BC47" s="369"/>
      <c r="BD47" s="369"/>
      <c r="BE47" s="369"/>
      <c r="BF47" s="369"/>
      <c r="BG47" s="369"/>
      <c r="BH47" s="369"/>
      <c r="BI47" s="241">
        <f t="shared" si="29"/>
        <v>0</v>
      </c>
      <c r="BJ47" s="241">
        <f t="shared" si="30"/>
        <v>0</v>
      </c>
      <c r="BK47" s="240">
        <f t="shared" si="31"/>
        <v>2988</v>
      </c>
      <c r="BL47" s="369"/>
      <c r="BM47" s="369"/>
      <c r="BN47" s="241">
        <f t="shared" si="32"/>
        <v>0</v>
      </c>
      <c r="BO47" s="241">
        <f t="shared" si="33"/>
        <v>0</v>
      </c>
      <c r="BP47" s="240">
        <f t="shared" si="34"/>
        <v>2988</v>
      </c>
      <c r="BQ47" s="1725"/>
      <c r="BR47" s="504"/>
      <c r="BS47" s="1423">
        <f>IF($C47="","",VLOOKUP($C47,'Carga People'!$C$5:$G$309,5,0))</f>
        <v>0</v>
      </c>
      <c r="BT47" s="1423">
        <f>IF($B47="","",VLOOKUP($B47,RESUMO!$A$53:$AO$62,41,0))</f>
        <v>12</v>
      </c>
      <c r="BU47" s="522"/>
      <c r="BV47" s="694">
        <f t="shared" si="14"/>
        <v>0</v>
      </c>
      <c r="BW47" s="694">
        <f t="shared" si="15"/>
        <v>960</v>
      </c>
      <c r="BX47" s="694">
        <f t="shared" si="16"/>
        <v>960</v>
      </c>
      <c r="BY47" s="694">
        <f t="shared" si="17"/>
        <v>1068</v>
      </c>
      <c r="BZ47" s="694">
        <f t="shared" si="18"/>
        <v>0</v>
      </c>
      <c r="CA47" s="694">
        <f t="shared" si="19"/>
        <v>0</v>
      </c>
      <c r="CB47" s="482">
        <f t="shared" si="89"/>
        <v>0</v>
      </c>
    </row>
    <row r="48" spans="1:80" s="31" customFormat="1" ht="19.5" hidden="1" customHeight="1" outlineLevel="1" x14ac:dyDescent="0.3">
      <c r="A48" s="344"/>
      <c r="B48" s="29"/>
      <c r="C48" s="30"/>
      <c r="D48" s="30"/>
      <c r="E48" s="1410"/>
      <c r="F48" s="30" t="s">
        <v>15</v>
      </c>
      <c r="G48" s="72">
        <f>ROUND(IF(ISERROR(VLOOKUP(D48,[1]Anual!$B$180:$ES$300,($U$1)-3,0)),0,VLOOKUP(D48,[1]Anual!$B$180:$ES$300,($U$1)-3,0)),0)</f>
        <v>0</v>
      </c>
      <c r="H48" s="658" t="str">
        <f>IF(B48="","",(VLOOKUP(B48,Família!$A:$B,2,0)))</f>
        <v/>
      </c>
      <c r="I48" s="30">
        <f>ROUND(IF(ISERROR(VLOOKUP(D48,[1]Anual!$B$180:$ES$300,($U$1)+5,0)),0,VLOOKUP(D48,[1]Anual!$B$180:$ES$300,($U$1)+5,0)),0)</f>
        <v>0</v>
      </c>
      <c r="J48" s="744"/>
      <c r="K48" s="30" t="str">
        <f t="shared" si="98"/>
        <v>ok</v>
      </c>
      <c r="L48" s="30">
        <f>ROUND(IF(ISERROR(VLOOKUP(D48,[1]Anual!$B$270:$EX$360,$U$1,0)),0,VLOOKUP(D48,[1]Anual!$B$270:$EX$360,$U$1,0)),0)+J48</f>
        <v>0</v>
      </c>
      <c r="M48" s="83">
        <f t="shared" si="99"/>
        <v>0</v>
      </c>
      <c r="N48" s="368"/>
      <c r="O48" s="369"/>
      <c r="P48" s="369"/>
      <c r="Q48" s="369"/>
      <c r="R48" s="369"/>
      <c r="S48" s="369"/>
      <c r="T48" s="369"/>
      <c r="U48" s="241">
        <f t="shared" si="61"/>
        <v>0</v>
      </c>
      <c r="V48" s="241">
        <f t="shared" si="21"/>
        <v>0</v>
      </c>
      <c r="W48" s="240">
        <f t="shared" si="22"/>
        <v>0</v>
      </c>
      <c r="X48" s="368"/>
      <c r="Y48" s="369"/>
      <c r="Z48" s="369"/>
      <c r="AA48" s="369"/>
      <c r="AB48" s="369"/>
      <c r="AC48" s="369"/>
      <c r="AD48" s="369"/>
      <c r="AE48" s="241">
        <f t="shared" si="23"/>
        <v>0</v>
      </c>
      <c r="AF48" s="241">
        <f t="shared" si="7"/>
        <v>0</v>
      </c>
      <c r="AG48" s="240">
        <f t="shared" si="24"/>
        <v>0</v>
      </c>
      <c r="AH48" s="368"/>
      <c r="AI48" s="369"/>
      <c r="AJ48" s="369"/>
      <c r="AK48" s="369"/>
      <c r="AL48" s="369"/>
      <c r="AM48" s="369"/>
      <c r="AN48" s="369"/>
      <c r="AO48" s="241">
        <f t="shared" si="25"/>
        <v>0</v>
      </c>
      <c r="AP48" s="241">
        <f t="shared" si="9"/>
        <v>0</v>
      </c>
      <c r="AQ48" s="240">
        <f t="shared" si="26"/>
        <v>0</v>
      </c>
      <c r="AR48" s="368"/>
      <c r="AS48" s="369"/>
      <c r="AT48" s="369"/>
      <c r="AU48" s="369"/>
      <c r="AV48" s="369"/>
      <c r="AW48" s="369"/>
      <c r="AX48" s="369"/>
      <c r="AY48" s="241">
        <f t="shared" si="27"/>
        <v>0</v>
      </c>
      <c r="AZ48" s="241">
        <f t="shared" si="11"/>
        <v>0</v>
      </c>
      <c r="BA48" s="240">
        <f t="shared" si="28"/>
        <v>0</v>
      </c>
      <c r="BB48" s="368"/>
      <c r="BC48" s="369"/>
      <c r="BD48" s="369"/>
      <c r="BE48" s="369"/>
      <c r="BF48" s="369"/>
      <c r="BG48" s="369"/>
      <c r="BH48" s="369"/>
      <c r="BI48" s="241">
        <f t="shared" si="29"/>
        <v>0</v>
      </c>
      <c r="BJ48" s="241">
        <f t="shared" si="30"/>
        <v>0</v>
      </c>
      <c r="BK48" s="240">
        <f t="shared" si="31"/>
        <v>0</v>
      </c>
      <c r="BL48" s="369"/>
      <c r="BM48" s="369"/>
      <c r="BN48" s="241">
        <f t="shared" si="32"/>
        <v>0</v>
      </c>
      <c r="BO48" s="241">
        <f t="shared" si="33"/>
        <v>0</v>
      </c>
      <c r="BP48" s="240">
        <f t="shared" si="34"/>
        <v>0</v>
      </c>
      <c r="BQ48" s="1725"/>
      <c r="BR48" s="504"/>
      <c r="BS48" s="1423" t="str">
        <f>IF($C48="","",VLOOKUP($C48,'Carga People'!$C$5:$G$309,5,0))</f>
        <v/>
      </c>
      <c r="BT48" s="1423" t="str">
        <f>IF($B48="","",VLOOKUP($B48,RESUMO!$A$53:$AO$62,41,0))</f>
        <v/>
      </c>
      <c r="BU48" s="522"/>
      <c r="BV48" s="694">
        <f t="shared" si="14"/>
        <v>0</v>
      </c>
      <c r="BW48" s="694">
        <f t="shared" si="15"/>
        <v>0</v>
      </c>
      <c r="BX48" s="694">
        <f t="shared" si="16"/>
        <v>0</v>
      </c>
      <c r="BY48" s="694">
        <f t="shared" si="17"/>
        <v>0</v>
      </c>
      <c r="BZ48" s="694">
        <f t="shared" si="18"/>
        <v>0</v>
      </c>
      <c r="CA48" s="694">
        <f t="shared" si="19"/>
        <v>0</v>
      </c>
      <c r="CB48" s="482">
        <f t="shared" si="89"/>
        <v>0</v>
      </c>
    </row>
    <row r="49" spans="1:80" s="31" customFormat="1" ht="19.5" hidden="1" customHeight="1" outlineLevel="1" x14ac:dyDescent="0.3">
      <c r="A49" s="344"/>
      <c r="B49" s="29"/>
      <c r="C49" s="30"/>
      <c r="D49" s="30"/>
      <c r="E49" s="1410"/>
      <c r="F49" s="30" t="s">
        <v>15</v>
      </c>
      <c r="G49" s="72">
        <f>ROUND(IF(ISERROR(VLOOKUP(D49,[1]Anual!$B$180:$ES$300,($U$1)-3,0)),0,VLOOKUP(D49,[1]Anual!$B$180:$ES$300,($U$1)-3,0)),0)</f>
        <v>0</v>
      </c>
      <c r="H49" s="658" t="str">
        <f>IF(B49="","",(VLOOKUP(B49,Família!$A:$B,2,0)))</f>
        <v/>
      </c>
      <c r="I49" s="30">
        <f>ROUND(IF(ISERROR(VLOOKUP(D49,[1]Anual!$B$180:$ES$300,($U$1)+5,0)),0,VLOOKUP(D49,[1]Anual!$B$180:$ES$300,($U$1)+5,0)),0)</f>
        <v>0</v>
      </c>
      <c r="J49" s="744"/>
      <c r="K49" s="30" t="str">
        <f t="shared" si="96"/>
        <v>ok</v>
      </c>
      <c r="L49" s="30">
        <f>ROUND(IF(ISERROR(VLOOKUP(D49,[1]Anual!$B$270:$EX$360,$U$1,0)),0,VLOOKUP(D49,[1]Anual!$B$270:$EX$360,$U$1,0)),0)+J49</f>
        <v>0</v>
      </c>
      <c r="M49" s="83">
        <f t="shared" si="97"/>
        <v>0</v>
      </c>
      <c r="N49" s="368"/>
      <c r="O49" s="369"/>
      <c r="P49" s="369"/>
      <c r="Q49" s="369"/>
      <c r="R49" s="369"/>
      <c r="S49" s="369"/>
      <c r="T49" s="369"/>
      <c r="U49" s="241">
        <f t="shared" si="61"/>
        <v>0</v>
      </c>
      <c r="V49" s="241">
        <f t="shared" si="21"/>
        <v>0</v>
      </c>
      <c r="W49" s="240">
        <f t="shared" si="22"/>
        <v>0</v>
      </c>
      <c r="X49" s="368"/>
      <c r="Y49" s="369"/>
      <c r="Z49" s="369"/>
      <c r="AA49" s="369"/>
      <c r="AB49" s="369"/>
      <c r="AC49" s="369"/>
      <c r="AD49" s="369"/>
      <c r="AE49" s="241">
        <f t="shared" si="23"/>
        <v>0</v>
      </c>
      <c r="AF49" s="241">
        <f t="shared" si="7"/>
        <v>0</v>
      </c>
      <c r="AG49" s="240">
        <f t="shared" si="24"/>
        <v>0</v>
      </c>
      <c r="AH49" s="368"/>
      <c r="AI49" s="369"/>
      <c r="AJ49" s="369"/>
      <c r="AK49" s="369"/>
      <c r="AL49" s="369"/>
      <c r="AM49" s="369"/>
      <c r="AN49" s="369"/>
      <c r="AO49" s="241">
        <f t="shared" si="25"/>
        <v>0</v>
      </c>
      <c r="AP49" s="241">
        <f t="shared" si="9"/>
        <v>0</v>
      </c>
      <c r="AQ49" s="240">
        <f t="shared" si="26"/>
        <v>0</v>
      </c>
      <c r="AR49" s="368"/>
      <c r="AS49" s="369"/>
      <c r="AT49" s="369"/>
      <c r="AU49" s="369"/>
      <c r="AV49" s="369"/>
      <c r="AW49" s="369"/>
      <c r="AX49" s="369"/>
      <c r="AY49" s="241">
        <f t="shared" si="27"/>
        <v>0</v>
      </c>
      <c r="AZ49" s="241">
        <f t="shared" si="11"/>
        <v>0</v>
      </c>
      <c r="BA49" s="240">
        <f t="shared" si="28"/>
        <v>0</v>
      </c>
      <c r="BB49" s="368"/>
      <c r="BC49" s="369"/>
      <c r="BD49" s="369"/>
      <c r="BE49" s="369"/>
      <c r="BF49" s="369"/>
      <c r="BG49" s="369"/>
      <c r="BH49" s="369"/>
      <c r="BI49" s="241">
        <f t="shared" si="29"/>
        <v>0</v>
      </c>
      <c r="BJ49" s="241">
        <f t="shared" si="30"/>
        <v>0</v>
      </c>
      <c r="BK49" s="240">
        <f t="shared" si="31"/>
        <v>0</v>
      </c>
      <c r="BL49" s="369"/>
      <c r="BM49" s="369"/>
      <c r="BN49" s="241">
        <f t="shared" si="32"/>
        <v>0</v>
      </c>
      <c r="BO49" s="241">
        <f t="shared" si="33"/>
        <v>0</v>
      </c>
      <c r="BP49" s="240">
        <f t="shared" si="34"/>
        <v>0</v>
      </c>
      <c r="BQ49" s="1725"/>
      <c r="BR49" s="504"/>
      <c r="BS49" s="1423" t="str">
        <f>IF($C49="","",VLOOKUP($C49,'Carga People'!$C$5:$G$309,5,0))</f>
        <v/>
      </c>
      <c r="BT49" s="1423" t="str">
        <f>IF($B49="","",VLOOKUP($B49,RESUMO!$A$53:$AO$62,41,0))</f>
        <v/>
      </c>
      <c r="BU49" s="522"/>
      <c r="BV49" s="694">
        <f t="shared" si="14"/>
        <v>0</v>
      </c>
      <c r="BW49" s="694">
        <f t="shared" si="15"/>
        <v>0</v>
      </c>
      <c r="BX49" s="694">
        <f t="shared" si="16"/>
        <v>0</v>
      </c>
      <c r="BY49" s="694">
        <f t="shared" si="17"/>
        <v>0</v>
      </c>
      <c r="BZ49" s="694">
        <f t="shared" si="18"/>
        <v>0</v>
      </c>
      <c r="CA49" s="694">
        <f t="shared" si="19"/>
        <v>0</v>
      </c>
      <c r="CB49" s="482">
        <f t="shared" si="89"/>
        <v>0</v>
      </c>
    </row>
    <row r="50" spans="1:80" s="31" customFormat="1" ht="19.5" hidden="1" customHeight="1" outlineLevel="1" x14ac:dyDescent="0.3">
      <c r="A50" s="344"/>
      <c r="B50" s="29"/>
      <c r="C50" s="30"/>
      <c r="D50" s="30"/>
      <c r="E50" s="1410"/>
      <c r="F50" s="30" t="s">
        <v>15</v>
      </c>
      <c r="G50" s="72">
        <f>ROUND(IF(ISERROR(VLOOKUP(D50,[1]Anual!$B$180:$ES$300,($U$1)-3,0)),0,VLOOKUP(D50,[1]Anual!$B$180:$ES$300,($U$1)-3,0)),0)</f>
        <v>0</v>
      </c>
      <c r="H50" s="658" t="str">
        <f>IF(B50="","",(VLOOKUP(B50,Família!$A:$B,2,0)))</f>
        <v/>
      </c>
      <c r="I50" s="30">
        <f>ROUND(IF(ISERROR(VLOOKUP(D50,[1]Anual!$B$180:$ES$300,($U$1)+5,0)),0,VLOOKUP(D50,[1]Anual!$B$180:$ES$300,($U$1)+5,0)),0)</f>
        <v>0</v>
      </c>
      <c r="J50" s="744"/>
      <c r="K50" s="30" t="str">
        <f t="shared" ref="K50" si="106">IF(L50=M50,"ok",M50-L50)</f>
        <v>ok</v>
      </c>
      <c r="L50" s="30">
        <f>ROUND(IF(ISERROR(VLOOKUP(D50,[1]Anual!$B$270:$EX$360,$U$1,0)),0,VLOOKUP(D50,[1]Anual!$B$270:$EX$360,$U$1,0)),0)+J50</f>
        <v>0</v>
      </c>
      <c r="M50" s="83">
        <f t="shared" ref="M50" si="107">SUM(U50,AE50,AO50,AY50,BI50,BN50)</f>
        <v>0</v>
      </c>
      <c r="N50" s="368"/>
      <c r="O50" s="369"/>
      <c r="P50" s="369"/>
      <c r="Q50" s="369"/>
      <c r="R50" s="369"/>
      <c r="S50" s="369"/>
      <c r="T50" s="369"/>
      <c r="U50" s="241">
        <f t="shared" si="61"/>
        <v>0</v>
      </c>
      <c r="V50" s="241">
        <f t="shared" si="21"/>
        <v>0</v>
      </c>
      <c r="W50" s="240">
        <f t="shared" si="22"/>
        <v>0</v>
      </c>
      <c r="X50" s="368"/>
      <c r="Y50" s="369"/>
      <c r="Z50" s="369"/>
      <c r="AA50" s="369"/>
      <c r="AB50" s="369"/>
      <c r="AC50" s="369"/>
      <c r="AD50" s="369"/>
      <c r="AE50" s="241">
        <f t="shared" si="23"/>
        <v>0</v>
      </c>
      <c r="AF50" s="241">
        <f t="shared" si="7"/>
        <v>0</v>
      </c>
      <c r="AG50" s="240">
        <f t="shared" si="24"/>
        <v>0</v>
      </c>
      <c r="AH50" s="368"/>
      <c r="AI50" s="369"/>
      <c r="AJ50" s="369"/>
      <c r="AK50" s="369"/>
      <c r="AL50" s="369"/>
      <c r="AM50" s="369"/>
      <c r="AN50" s="369"/>
      <c r="AO50" s="241">
        <f t="shared" si="25"/>
        <v>0</v>
      </c>
      <c r="AP50" s="241">
        <f t="shared" si="9"/>
        <v>0</v>
      </c>
      <c r="AQ50" s="240">
        <f t="shared" si="26"/>
        <v>0</v>
      </c>
      <c r="AR50" s="368"/>
      <c r="AS50" s="369"/>
      <c r="AT50" s="369"/>
      <c r="AU50" s="369"/>
      <c r="AV50" s="369"/>
      <c r="AW50" s="369"/>
      <c r="AX50" s="369"/>
      <c r="AY50" s="241">
        <f t="shared" si="27"/>
        <v>0</v>
      </c>
      <c r="AZ50" s="241">
        <f t="shared" si="11"/>
        <v>0</v>
      </c>
      <c r="BA50" s="240">
        <f t="shared" si="28"/>
        <v>0</v>
      </c>
      <c r="BB50" s="368"/>
      <c r="BC50" s="369"/>
      <c r="BD50" s="369"/>
      <c r="BE50" s="369"/>
      <c r="BF50" s="369"/>
      <c r="BG50" s="369"/>
      <c r="BH50" s="369"/>
      <c r="BI50" s="241">
        <f t="shared" si="29"/>
        <v>0</v>
      </c>
      <c r="BJ50" s="241">
        <f t="shared" si="30"/>
        <v>0</v>
      </c>
      <c r="BK50" s="240">
        <f t="shared" si="31"/>
        <v>0</v>
      </c>
      <c r="BL50" s="369"/>
      <c r="BM50" s="369"/>
      <c r="BN50" s="241">
        <f t="shared" si="32"/>
        <v>0</v>
      </c>
      <c r="BO50" s="241">
        <f t="shared" si="33"/>
        <v>0</v>
      </c>
      <c r="BP50" s="240">
        <f t="shared" si="34"/>
        <v>0</v>
      </c>
      <c r="BQ50" s="1725"/>
      <c r="BR50" s="504"/>
      <c r="BS50" s="1423" t="str">
        <f>IF($C50="","",VLOOKUP($C50,'Carga People'!$C$5:$G$309,5,0))</f>
        <v/>
      </c>
      <c r="BT50" s="1423" t="str">
        <f>IF($B50="","",VLOOKUP($B50,RESUMO!$A$53:$AO$62,41,0))</f>
        <v/>
      </c>
      <c r="BU50" s="522"/>
      <c r="BV50" s="694">
        <f t="shared" si="14"/>
        <v>0</v>
      </c>
      <c r="BW50" s="694">
        <f t="shared" si="15"/>
        <v>0</v>
      </c>
      <c r="BX50" s="694">
        <f t="shared" si="16"/>
        <v>0</v>
      </c>
      <c r="BY50" s="694">
        <f t="shared" si="17"/>
        <v>0</v>
      </c>
      <c r="BZ50" s="694">
        <f t="shared" si="18"/>
        <v>0</v>
      </c>
      <c r="CA50" s="694">
        <f t="shared" si="19"/>
        <v>0</v>
      </c>
      <c r="CB50" s="482">
        <f t="shared" si="89"/>
        <v>0</v>
      </c>
    </row>
    <row r="51" spans="1:80" s="31" customFormat="1" ht="19.5" customHeight="1" collapsed="1" x14ac:dyDescent="0.3">
      <c r="A51" s="461"/>
      <c r="B51" s="458" t="s">
        <v>251</v>
      </c>
      <c r="C51" s="459" t="s">
        <v>656</v>
      </c>
      <c r="D51" s="459" t="s">
        <v>253</v>
      </c>
      <c r="E51" s="1412" t="s">
        <v>908</v>
      </c>
      <c r="F51" s="459" t="s">
        <v>15</v>
      </c>
      <c r="G51" s="241">
        <f>ROUND(IF(ISERROR(VLOOKUP(D51,[1]Anual!$B$180:$ES$300,($U$1)-3,0)),0,VLOOKUP(D51,[1]Anual!$B$180:$ES$300,($U$1)-3,0)),0)</f>
        <v>0</v>
      </c>
      <c r="H51" s="658" t="str">
        <f>IF(B51="","",(VLOOKUP(B51,Família!$A:$B,2,0)))</f>
        <v>LD</v>
      </c>
      <c r="I51" s="459">
        <f>ROUND(IF(ISERROR(VLOOKUP(D51,[1]Anual!$B$180:$ES$300,($U$1)+5,0)),0,VLOOKUP(D51,[1]Anual!$B$180:$ES$300,($U$1)+5,0)),0)</f>
        <v>0</v>
      </c>
      <c r="J51" s="744"/>
      <c r="K51" s="459" t="str">
        <f t="shared" si="96"/>
        <v>ok</v>
      </c>
      <c r="L51" s="459">
        <f>ROUND(IF(ISERROR(VLOOKUP(D51,[1]Anual!$B$270:$EX$360,$U$1,0)),0,VLOOKUP(D51,[1]Anual!$B$270:$EX$360,$U$1,0)),0)+J51</f>
        <v>6000</v>
      </c>
      <c r="M51" s="460">
        <f t="shared" si="97"/>
        <v>6000</v>
      </c>
      <c r="N51" s="458">
        <f>ROUND(N79-SUM(N52:N55),0)</f>
        <v>0</v>
      </c>
      <c r="O51" s="459">
        <f>ROUND(O79-SUM(O52:O55),0)</f>
        <v>0</v>
      </c>
      <c r="P51" s="459">
        <f>ROUND(P79-SUM(P52:P55),0)</f>
        <v>0</v>
      </c>
      <c r="Q51" s="459">
        <f t="shared" ref="Q51:T51" si="108">ROUND(Q79-SUM(Q52:Q55),0)</f>
        <v>0</v>
      </c>
      <c r="R51" s="459">
        <f t="shared" si="108"/>
        <v>720</v>
      </c>
      <c r="S51" s="459">
        <f t="shared" si="108"/>
        <v>0</v>
      </c>
      <c r="T51" s="459">
        <f t="shared" si="108"/>
        <v>0</v>
      </c>
      <c r="U51" s="241">
        <f t="shared" si="61"/>
        <v>720</v>
      </c>
      <c r="V51" s="241">
        <f t="shared" si="21"/>
        <v>0</v>
      </c>
      <c r="W51" s="240">
        <f t="shared" si="22"/>
        <v>720</v>
      </c>
      <c r="X51" s="458">
        <f t="shared" ref="X51:AD51" si="109">ROUND(X79-SUM(X52:X55),0)</f>
        <v>480</v>
      </c>
      <c r="Y51" s="459">
        <f t="shared" si="109"/>
        <v>0</v>
      </c>
      <c r="Z51" s="459">
        <f t="shared" si="109"/>
        <v>480</v>
      </c>
      <c r="AA51" s="459">
        <f t="shared" si="109"/>
        <v>480</v>
      </c>
      <c r="AB51" s="459">
        <f t="shared" si="109"/>
        <v>480</v>
      </c>
      <c r="AC51" s="459">
        <f t="shared" si="109"/>
        <v>0</v>
      </c>
      <c r="AD51" s="459">
        <f t="shared" si="109"/>
        <v>0</v>
      </c>
      <c r="AE51" s="241">
        <f t="shared" si="23"/>
        <v>1920</v>
      </c>
      <c r="AF51" s="241">
        <f t="shared" si="7"/>
        <v>0</v>
      </c>
      <c r="AG51" s="240">
        <f t="shared" si="24"/>
        <v>2640</v>
      </c>
      <c r="AH51" s="458">
        <f t="shared" ref="AH51:AN51" si="110">ROUND(AH79-SUM(AH52:AH55),0)</f>
        <v>480</v>
      </c>
      <c r="AI51" s="459">
        <f t="shared" si="110"/>
        <v>480</v>
      </c>
      <c r="AJ51" s="459">
        <f t="shared" si="110"/>
        <v>480</v>
      </c>
      <c r="AK51" s="459">
        <f t="shared" si="110"/>
        <v>0</v>
      </c>
      <c r="AL51" s="459">
        <f t="shared" si="110"/>
        <v>480</v>
      </c>
      <c r="AM51" s="459">
        <f t="shared" si="110"/>
        <v>0</v>
      </c>
      <c r="AN51" s="459">
        <f t="shared" si="110"/>
        <v>0</v>
      </c>
      <c r="AO51" s="241">
        <f t="shared" si="25"/>
        <v>1920</v>
      </c>
      <c r="AP51" s="241">
        <f t="shared" si="9"/>
        <v>0</v>
      </c>
      <c r="AQ51" s="240">
        <f t="shared" si="26"/>
        <v>4560</v>
      </c>
      <c r="AR51" s="458">
        <f t="shared" ref="AR51:AX51" si="111">ROUND(AR79-SUM(AR52:AR55),0)</f>
        <v>480</v>
      </c>
      <c r="AS51" s="459">
        <f t="shared" si="111"/>
        <v>480</v>
      </c>
      <c r="AT51" s="459">
        <f t="shared" si="111"/>
        <v>240</v>
      </c>
      <c r="AU51" s="459">
        <f t="shared" si="111"/>
        <v>240</v>
      </c>
      <c r="AV51" s="459">
        <f t="shared" si="111"/>
        <v>0</v>
      </c>
      <c r="AW51" s="459">
        <f t="shared" si="111"/>
        <v>0</v>
      </c>
      <c r="AX51" s="459">
        <f t="shared" si="111"/>
        <v>0</v>
      </c>
      <c r="AY51" s="241">
        <f t="shared" si="27"/>
        <v>1440</v>
      </c>
      <c r="AZ51" s="241">
        <f t="shared" si="11"/>
        <v>0</v>
      </c>
      <c r="BA51" s="240">
        <f t="shared" si="28"/>
        <v>6000</v>
      </c>
      <c r="BB51" s="458">
        <f t="shared" ref="BB51:BH51" si="112">ROUND(BB79-SUM(BB52:BB55),0)</f>
        <v>0</v>
      </c>
      <c r="BC51" s="459">
        <f t="shared" si="112"/>
        <v>0</v>
      </c>
      <c r="BD51" s="459">
        <f t="shared" si="112"/>
        <v>0</v>
      </c>
      <c r="BE51" s="459">
        <f t="shared" si="112"/>
        <v>0</v>
      </c>
      <c r="BF51" s="459">
        <f t="shared" si="112"/>
        <v>0</v>
      </c>
      <c r="BG51" s="459">
        <f t="shared" si="112"/>
        <v>0</v>
      </c>
      <c r="BH51" s="459">
        <f t="shared" si="112"/>
        <v>0</v>
      </c>
      <c r="BI51" s="241">
        <f t="shared" si="29"/>
        <v>0</v>
      </c>
      <c r="BJ51" s="241">
        <f t="shared" si="30"/>
        <v>0</v>
      </c>
      <c r="BK51" s="240">
        <f t="shared" si="31"/>
        <v>6000</v>
      </c>
      <c r="BL51" s="459">
        <f t="shared" ref="BL51:BM51" si="113">ROUND(BL79-SUM(BL52:BL55),0)</f>
        <v>0</v>
      </c>
      <c r="BM51" s="459">
        <f t="shared" si="113"/>
        <v>0</v>
      </c>
      <c r="BN51" s="241">
        <f t="shared" si="32"/>
        <v>0</v>
      </c>
      <c r="BO51" s="241">
        <f t="shared" si="33"/>
        <v>0</v>
      </c>
      <c r="BP51" s="240">
        <f t="shared" si="34"/>
        <v>6000</v>
      </c>
      <c r="BQ51" s="1725">
        <f>SUM(M51:M55)</f>
        <v>7200</v>
      </c>
      <c r="BR51" s="504"/>
      <c r="BS51" s="1423">
        <f>IF($C51="","",VLOOKUP($C51,'Carga People'!$C$5:$G$309,5,0))</f>
        <v>0</v>
      </c>
      <c r="BT51" s="1423" t="e">
        <f>IF($B51="","",VLOOKUP($B51,RESUMO!$A$53:$AO$62,41,0))</f>
        <v>#N/A</v>
      </c>
      <c r="BU51" s="522"/>
      <c r="BV51" s="694">
        <f t="shared" si="14"/>
        <v>720</v>
      </c>
      <c r="BW51" s="694">
        <f t="shared" si="15"/>
        <v>1920</v>
      </c>
      <c r="BX51" s="694">
        <f t="shared" si="16"/>
        <v>1920</v>
      </c>
      <c r="BY51" s="694">
        <f t="shared" si="17"/>
        <v>1440</v>
      </c>
      <c r="BZ51" s="694">
        <f t="shared" si="18"/>
        <v>0</v>
      </c>
      <c r="CA51" s="694">
        <f t="shared" si="19"/>
        <v>0</v>
      </c>
      <c r="CB51" s="482">
        <f t="shared" si="89"/>
        <v>0</v>
      </c>
    </row>
    <row r="52" spans="1:80" s="31" customFormat="1" ht="19.5" customHeight="1" x14ac:dyDescent="0.3">
      <c r="A52" s="344"/>
      <c r="B52" s="29" t="s">
        <v>251</v>
      </c>
      <c r="C52" s="30" t="s">
        <v>657</v>
      </c>
      <c r="D52" s="30" t="s">
        <v>254</v>
      </c>
      <c r="E52" s="1410" t="s">
        <v>909</v>
      </c>
      <c r="F52" s="30" t="s">
        <v>15</v>
      </c>
      <c r="G52" s="72">
        <f>ROUND(IF(ISERROR(VLOOKUP(D52,[1]Anual!$B$180:$ES$300,($U$1)-3,0)),0,VLOOKUP(D52,[1]Anual!$B$180:$ES$300,($U$1)-3,0)),0)</f>
        <v>0</v>
      </c>
      <c r="H52" s="658" t="str">
        <f>IF(B52="","",(VLOOKUP(B52,Família!$A:$B,2,0)))</f>
        <v>LD</v>
      </c>
      <c r="I52" s="30">
        <f>ROUND(IF(ISERROR(VLOOKUP(D52,[1]Anual!$B$180:$ES$300,($U$1)+5,0)),0,VLOOKUP(D52,[1]Anual!$B$180:$ES$300,($U$1)+5,0)),0)</f>
        <v>0</v>
      </c>
      <c r="J52" s="744"/>
      <c r="K52" s="30" t="str">
        <f t="shared" si="96"/>
        <v>ok</v>
      </c>
      <c r="L52" s="30">
        <f>ROUND(IF(ISERROR(VLOOKUP(D52,[1]Anual!$B$270:$EX$360,$U$1,0)),0,VLOOKUP(D52,[1]Anual!$B$270:$EX$360,$U$1,0)),0)+J52</f>
        <v>1200</v>
      </c>
      <c r="M52" s="83">
        <f t="shared" si="97"/>
        <v>1200</v>
      </c>
      <c r="N52" s="368"/>
      <c r="O52" s="369"/>
      <c r="P52" s="369"/>
      <c r="Q52" s="369"/>
      <c r="R52" s="369"/>
      <c r="S52" s="369"/>
      <c r="T52" s="369"/>
      <c r="U52" s="241">
        <f t="shared" si="61"/>
        <v>0</v>
      </c>
      <c r="V52" s="241">
        <f t="shared" si="21"/>
        <v>0</v>
      </c>
      <c r="W52" s="240">
        <f t="shared" si="22"/>
        <v>0</v>
      </c>
      <c r="X52" s="368"/>
      <c r="Y52" s="369">
        <v>480</v>
      </c>
      <c r="Z52" s="369"/>
      <c r="AA52" s="369"/>
      <c r="AB52" s="369"/>
      <c r="AC52" s="369"/>
      <c r="AD52" s="369"/>
      <c r="AE52" s="241">
        <f t="shared" si="23"/>
        <v>480</v>
      </c>
      <c r="AF52" s="241">
        <f t="shared" si="7"/>
        <v>0</v>
      </c>
      <c r="AG52" s="240">
        <f t="shared" si="24"/>
        <v>480</v>
      </c>
      <c r="AH52" s="368"/>
      <c r="AI52" s="369"/>
      <c r="AJ52" s="369"/>
      <c r="AK52" s="369">
        <v>480</v>
      </c>
      <c r="AL52" s="369"/>
      <c r="AM52" s="369"/>
      <c r="AN52" s="369"/>
      <c r="AO52" s="241">
        <f t="shared" si="25"/>
        <v>480</v>
      </c>
      <c r="AP52" s="241">
        <f t="shared" si="9"/>
        <v>0</v>
      </c>
      <c r="AQ52" s="240">
        <f t="shared" si="26"/>
        <v>960</v>
      </c>
      <c r="AR52" s="368"/>
      <c r="AS52" s="369"/>
      <c r="AT52" s="369">
        <v>240</v>
      </c>
      <c r="AU52" s="369"/>
      <c r="AV52" s="369"/>
      <c r="AW52" s="369"/>
      <c r="AX52" s="369"/>
      <c r="AY52" s="241">
        <f t="shared" si="27"/>
        <v>240</v>
      </c>
      <c r="AZ52" s="241">
        <f t="shared" si="11"/>
        <v>0</v>
      </c>
      <c r="BA52" s="240">
        <f t="shared" si="28"/>
        <v>1200</v>
      </c>
      <c r="BB52" s="368"/>
      <c r="BC52" s="369"/>
      <c r="BD52" s="369"/>
      <c r="BE52" s="369"/>
      <c r="BF52" s="369"/>
      <c r="BG52" s="369"/>
      <c r="BH52" s="369"/>
      <c r="BI52" s="241">
        <f t="shared" si="29"/>
        <v>0</v>
      </c>
      <c r="BJ52" s="241">
        <f t="shared" si="30"/>
        <v>0</v>
      </c>
      <c r="BK52" s="240">
        <f t="shared" si="31"/>
        <v>1200</v>
      </c>
      <c r="BL52" s="369"/>
      <c r="BM52" s="369"/>
      <c r="BN52" s="241">
        <f t="shared" si="32"/>
        <v>0</v>
      </c>
      <c r="BO52" s="241">
        <f t="shared" si="33"/>
        <v>0</v>
      </c>
      <c r="BP52" s="240">
        <f t="shared" si="34"/>
        <v>1200</v>
      </c>
      <c r="BQ52" s="1725"/>
      <c r="BR52" s="504"/>
      <c r="BS52" s="1423">
        <f>IF($C52="","",VLOOKUP($C52,'Carga People'!$C$5:$G$309,5,0))</f>
        <v>0</v>
      </c>
      <c r="BT52" s="1423" t="e">
        <f>IF($B52="","",VLOOKUP($B52,RESUMO!$A$53:$AO$62,41,0))</f>
        <v>#N/A</v>
      </c>
      <c r="BU52" s="522"/>
      <c r="BV52" s="694">
        <f t="shared" si="14"/>
        <v>0</v>
      </c>
      <c r="BW52" s="694">
        <f t="shared" si="15"/>
        <v>480</v>
      </c>
      <c r="BX52" s="694">
        <f t="shared" si="16"/>
        <v>480</v>
      </c>
      <c r="BY52" s="694">
        <f t="shared" si="17"/>
        <v>240</v>
      </c>
      <c r="BZ52" s="694">
        <f t="shared" si="18"/>
        <v>0</v>
      </c>
      <c r="CA52" s="694">
        <f t="shared" si="19"/>
        <v>0</v>
      </c>
      <c r="CB52" s="482">
        <f t="shared" si="89"/>
        <v>0</v>
      </c>
    </row>
    <row r="53" spans="1:80" s="31" customFormat="1" ht="19.5" hidden="1" customHeight="1" outlineLevel="1" x14ac:dyDescent="0.3">
      <c r="A53" s="344"/>
      <c r="B53" s="29"/>
      <c r="C53" s="30"/>
      <c r="D53" s="30"/>
      <c r="E53" s="1410"/>
      <c r="F53" s="30" t="s">
        <v>15</v>
      </c>
      <c r="G53" s="72">
        <f>ROUND(IF(ISERROR(VLOOKUP(D53,[1]Anual!$B$180:$ES$300,($U$1)-3,0)),0,VLOOKUP(D53,[1]Anual!$B$180:$ES$300,($U$1)-3,0)),0)</f>
        <v>0</v>
      </c>
      <c r="H53" s="658" t="str">
        <f>IF(B53="","",(VLOOKUP(B53,Família!$A:$B,2,0)))</f>
        <v/>
      </c>
      <c r="I53" s="30">
        <f>ROUND(IF(ISERROR(VLOOKUP(D53,[1]Anual!$B$180:$ES$300,($U$1)+5,0)),0,VLOOKUP(D53,[1]Anual!$B$180:$ES$300,($U$1)+5,0)),0)</f>
        <v>0</v>
      </c>
      <c r="J53" s="744"/>
      <c r="K53" s="30" t="str">
        <f t="shared" si="96"/>
        <v>ok</v>
      </c>
      <c r="L53" s="30">
        <f>ROUND(IF(ISERROR(VLOOKUP(D53,[1]Anual!$B$270:$EX$360,$U$1,0)),0,VLOOKUP(D53,[1]Anual!$B$270:$EX$360,$U$1,0)),0)+J53</f>
        <v>0</v>
      </c>
      <c r="M53" s="83">
        <f t="shared" si="97"/>
        <v>0</v>
      </c>
      <c r="N53" s="368"/>
      <c r="O53" s="369"/>
      <c r="P53" s="369"/>
      <c r="Q53" s="369"/>
      <c r="R53" s="369"/>
      <c r="S53" s="369"/>
      <c r="T53" s="369"/>
      <c r="U53" s="241">
        <f t="shared" ref="U53:U60" si="114">SUM(N53:T53)</f>
        <v>0</v>
      </c>
      <c r="V53" s="241">
        <f t="shared" ref="V53:V60" si="115">$I53*V$3</f>
        <v>0</v>
      </c>
      <c r="W53" s="240">
        <f t="shared" ref="W53:W60" si="116">$G53+U53-V53</f>
        <v>0</v>
      </c>
      <c r="X53" s="368"/>
      <c r="Y53" s="369"/>
      <c r="Z53" s="369"/>
      <c r="AA53" s="369"/>
      <c r="AB53" s="369"/>
      <c r="AC53" s="369"/>
      <c r="AD53" s="369"/>
      <c r="AE53" s="241">
        <f t="shared" ref="AE53:AE60" si="117">SUM(X53:AD53)</f>
        <v>0</v>
      </c>
      <c r="AF53" s="241">
        <f t="shared" si="7"/>
        <v>0</v>
      </c>
      <c r="AG53" s="240">
        <f t="shared" ref="AG53:AG60" si="118">$W53+AE53-AF53</f>
        <v>0</v>
      </c>
      <c r="AH53" s="368"/>
      <c r="AI53" s="369"/>
      <c r="AJ53" s="369"/>
      <c r="AK53" s="369"/>
      <c r="AL53" s="369"/>
      <c r="AM53" s="369"/>
      <c r="AN53" s="369"/>
      <c r="AO53" s="241">
        <f t="shared" ref="AO53:AO60" si="119">SUM(AH53:AN53)</f>
        <v>0</v>
      </c>
      <c r="AP53" s="241">
        <f t="shared" si="9"/>
        <v>0</v>
      </c>
      <c r="AQ53" s="240">
        <f t="shared" ref="AQ53:AQ60" si="120">$AG53+AO53-AP53</f>
        <v>0</v>
      </c>
      <c r="AR53" s="368"/>
      <c r="AS53" s="369"/>
      <c r="AT53" s="369"/>
      <c r="AU53" s="369"/>
      <c r="AV53" s="369"/>
      <c r="AW53" s="369"/>
      <c r="AX53" s="369"/>
      <c r="AY53" s="241">
        <f t="shared" ref="AY53:AY60" si="121">SUM(AR53:AX53)</f>
        <v>0</v>
      </c>
      <c r="AZ53" s="241">
        <f t="shared" si="11"/>
        <v>0</v>
      </c>
      <c r="BA53" s="240">
        <f t="shared" ref="BA53:BA60" si="122">$AQ53+AY53-AZ53</f>
        <v>0</v>
      </c>
      <c r="BB53" s="368"/>
      <c r="BC53" s="369"/>
      <c r="BD53" s="369"/>
      <c r="BE53" s="369"/>
      <c r="BF53" s="369"/>
      <c r="BG53" s="369"/>
      <c r="BH53" s="369"/>
      <c r="BI53" s="241">
        <f t="shared" ref="BI53:BI60" si="123">SUM(BB53:BH53)</f>
        <v>0</v>
      </c>
      <c r="BJ53" s="241">
        <f t="shared" ref="BJ53:BJ60" si="124">$I53*BJ$3</f>
        <v>0</v>
      </c>
      <c r="BK53" s="240">
        <f t="shared" ref="BK53:BK60" si="125">$BA53+BI53-BJ53</f>
        <v>0</v>
      </c>
      <c r="BL53" s="369"/>
      <c r="BM53" s="369"/>
      <c r="BN53" s="241">
        <f t="shared" ref="BN53:BN60" si="126">SUM(BL53:BM53)</f>
        <v>0</v>
      </c>
      <c r="BO53" s="241">
        <f t="shared" ref="BO53:BO60" si="127">$I53*BO$3</f>
        <v>0</v>
      </c>
      <c r="BP53" s="240">
        <f t="shared" ref="BP53:BP60" si="128">$BK53+BN53-BO53</f>
        <v>0</v>
      </c>
      <c r="BQ53" s="1725"/>
      <c r="BR53" s="504"/>
      <c r="BS53" s="1423" t="str">
        <f>IF($C53="","",VLOOKUP($C53,'Carga People'!$C$5:$G$309,5,0))</f>
        <v/>
      </c>
      <c r="BT53" s="1423" t="str">
        <f>IF($B53="","",VLOOKUP($B53,RESUMO!$A$53:$AO$62,41,0))</f>
        <v/>
      </c>
      <c r="BU53" s="522"/>
      <c r="BV53" s="694">
        <f t="shared" si="14"/>
        <v>0</v>
      </c>
      <c r="BW53" s="694">
        <f t="shared" si="15"/>
        <v>0</v>
      </c>
      <c r="BX53" s="694">
        <f t="shared" si="16"/>
        <v>0</v>
      </c>
      <c r="BY53" s="694">
        <f t="shared" si="17"/>
        <v>0</v>
      </c>
      <c r="BZ53" s="694">
        <f t="shared" si="18"/>
        <v>0</v>
      </c>
      <c r="CA53" s="694">
        <f t="shared" si="19"/>
        <v>0</v>
      </c>
      <c r="CB53" s="482">
        <f t="shared" si="89"/>
        <v>0</v>
      </c>
    </row>
    <row r="54" spans="1:80" s="31" customFormat="1" ht="19.5" hidden="1" customHeight="1" outlineLevel="1" x14ac:dyDescent="0.3">
      <c r="A54" s="344"/>
      <c r="B54" s="29"/>
      <c r="C54" s="30"/>
      <c r="D54" s="30"/>
      <c r="E54" s="1410"/>
      <c r="F54" s="30" t="s">
        <v>15</v>
      </c>
      <c r="G54" s="72">
        <f>ROUND(IF(ISERROR(VLOOKUP(D54,[1]Anual!$B$180:$ES$300,($U$1)-3,0)),0,VLOOKUP(D54,[1]Anual!$B$180:$ES$300,($U$1)-3,0)),0)</f>
        <v>0</v>
      </c>
      <c r="H54" s="658" t="str">
        <f>IF(B54="","",(VLOOKUP(B54,Família!$A:$B,2,0)))</f>
        <v/>
      </c>
      <c r="I54" s="30">
        <f>ROUND(IF(ISERROR(VLOOKUP(D54,[1]Anual!$B$180:$ES$300,($U$1)+5,0)),0,VLOOKUP(D54,[1]Anual!$B$180:$ES$300,($U$1)+5,0)),0)</f>
        <v>0</v>
      </c>
      <c r="J54" s="744"/>
      <c r="K54" s="30" t="str">
        <f t="shared" si="96"/>
        <v>ok</v>
      </c>
      <c r="L54" s="30">
        <f>ROUND(IF(ISERROR(VLOOKUP(D54,[1]Anual!$B$270:$EX$360,$U$1,0)),0,VLOOKUP(D54,[1]Anual!$B$270:$EX$360,$U$1,0)),0)+J54</f>
        <v>0</v>
      </c>
      <c r="M54" s="83">
        <f t="shared" si="97"/>
        <v>0</v>
      </c>
      <c r="N54" s="368"/>
      <c r="O54" s="369"/>
      <c r="P54" s="369"/>
      <c r="Q54" s="369"/>
      <c r="R54" s="369"/>
      <c r="S54" s="369"/>
      <c r="T54" s="369"/>
      <c r="U54" s="241">
        <f t="shared" si="114"/>
        <v>0</v>
      </c>
      <c r="V54" s="241">
        <f t="shared" si="115"/>
        <v>0</v>
      </c>
      <c r="W54" s="240">
        <f t="shared" si="116"/>
        <v>0</v>
      </c>
      <c r="X54" s="368"/>
      <c r="Y54" s="369"/>
      <c r="Z54" s="369"/>
      <c r="AA54" s="369"/>
      <c r="AB54" s="369"/>
      <c r="AC54" s="369"/>
      <c r="AD54" s="369"/>
      <c r="AE54" s="241">
        <f t="shared" si="117"/>
        <v>0</v>
      </c>
      <c r="AF54" s="241">
        <f t="shared" si="7"/>
        <v>0</v>
      </c>
      <c r="AG54" s="240">
        <f t="shared" si="118"/>
        <v>0</v>
      </c>
      <c r="AH54" s="368"/>
      <c r="AI54" s="369"/>
      <c r="AJ54" s="369"/>
      <c r="AK54" s="369"/>
      <c r="AL54" s="369"/>
      <c r="AM54" s="369"/>
      <c r="AN54" s="369"/>
      <c r="AO54" s="241">
        <f t="shared" si="119"/>
        <v>0</v>
      </c>
      <c r="AP54" s="241">
        <f t="shared" si="9"/>
        <v>0</v>
      </c>
      <c r="AQ54" s="240">
        <f t="shared" si="120"/>
        <v>0</v>
      </c>
      <c r="AR54" s="368"/>
      <c r="AS54" s="369"/>
      <c r="AT54" s="369"/>
      <c r="AU54" s="369"/>
      <c r="AV54" s="369"/>
      <c r="AW54" s="369"/>
      <c r="AX54" s="369"/>
      <c r="AY54" s="241">
        <f t="shared" si="121"/>
        <v>0</v>
      </c>
      <c r="AZ54" s="241">
        <f t="shared" si="11"/>
        <v>0</v>
      </c>
      <c r="BA54" s="240">
        <f t="shared" si="122"/>
        <v>0</v>
      </c>
      <c r="BB54" s="368"/>
      <c r="BC54" s="369"/>
      <c r="BD54" s="369"/>
      <c r="BE54" s="369"/>
      <c r="BF54" s="369"/>
      <c r="BG54" s="369"/>
      <c r="BH54" s="369"/>
      <c r="BI54" s="241">
        <f t="shared" si="123"/>
        <v>0</v>
      </c>
      <c r="BJ54" s="241">
        <f t="shared" si="124"/>
        <v>0</v>
      </c>
      <c r="BK54" s="240">
        <f t="shared" si="125"/>
        <v>0</v>
      </c>
      <c r="BL54" s="369"/>
      <c r="BM54" s="369"/>
      <c r="BN54" s="241">
        <f t="shared" si="126"/>
        <v>0</v>
      </c>
      <c r="BO54" s="241">
        <f t="shared" si="127"/>
        <v>0</v>
      </c>
      <c r="BP54" s="240">
        <f t="shared" si="128"/>
        <v>0</v>
      </c>
      <c r="BQ54" s="1725"/>
      <c r="BR54" s="504"/>
      <c r="BS54" s="1423" t="str">
        <f>IF($C54="","",VLOOKUP($C54,'Carga People'!$C$5:$G$309,5,0))</f>
        <v/>
      </c>
      <c r="BT54" s="1423" t="str">
        <f>IF($B54="","",VLOOKUP($B54,RESUMO!$A$53:$AO$62,41,0))</f>
        <v/>
      </c>
      <c r="BU54" s="522"/>
      <c r="BV54" s="694">
        <f t="shared" si="14"/>
        <v>0</v>
      </c>
      <c r="BW54" s="694">
        <f t="shared" si="15"/>
        <v>0</v>
      </c>
      <c r="BX54" s="694">
        <f t="shared" si="16"/>
        <v>0</v>
      </c>
      <c r="BY54" s="694">
        <f t="shared" si="17"/>
        <v>0</v>
      </c>
      <c r="BZ54" s="694">
        <f t="shared" si="18"/>
        <v>0</v>
      </c>
      <c r="CA54" s="694">
        <f t="shared" si="19"/>
        <v>0</v>
      </c>
      <c r="CB54" s="482">
        <f t="shared" si="89"/>
        <v>0</v>
      </c>
    </row>
    <row r="55" spans="1:80" s="31" customFormat="1" ht="19.5" hidden="1" customHeight="1" outlineLevel="1" x14ac:dyDescent="0.3">
      <c r="A55" s="344"/>
      <c r="B55" s="29"/>
      <c r="C55" s="30"/>
      <c r="D55" s="30"/>
      <c r="E55" s="1410"/>
      <c r="F55" s="30" t="s">
        <v>15</v>
      </c>
      <c r="G55" s="72">
        <f>ROUND(IF(ISERROR(VLOOKUP(D55,[1]Anual!$B$180:$ES$300,($U$1)-3,0)),0,VLOOKUP(D55,[1]Anual!$B$180:$ES$300,($U$1)-3,0)),0)</f>
        <v>0</v>
      </c>
      <c r="H55" s="658" t="str">
        <f>IF(B55="","",(VLOOKUP(B55,Família!$A:$B,2,0)))</f>
        <v/>
      </c>
      <c r="I55" s="30">
        <f>ROUND(IF(ISERROR(VLOOKUP(D55,[1]Anual!$B$180:$ES$300,($U$1)+5,0)),0,VLOOKUP(D55,[1]Anual!$B$180:$ES$300,($U$1)+5,0)),0)</f>
        <v>0</v>
      </c>
      <c r="J55" s="744"/>
      <c r="K55" s="30" t="str">
        <f t="shared" si="96"/>
        <v>ok</v>
      </c>
      <c r="L55" s="30">
        <f>ROUND(IF(ISERROR(VLOOKUP(D55,[1]Anual!$B$270:$EX$360,$U$1,0)),0,VLOOKUP(D55,[1]Anual!$B$270:$EX$360,$U$1,0)),0)+J55</f>
        <v>0</v>
      </c>
      <c r="M55" s="83">
        <f t="shared" si="97"/>
        <v>0</v>
      </c>
      <c r="N55" s="368"/>
      <c r="O55" s="369"/>
      <c r="P55" s="369"/>
      <c r="Q55" s="369"/>
      <c r="R55" s="369"/>
      <c r="S55" s="369"/>
      <c r="T55" s="369"/>
      <c r="U55" s="241">
        <f t="shared" si="114"/>
        <v>0</v>
      </c>
      <c r="V55" s="241">
        <f t="shared" si="115"/>
        <v>0</v>
      </c>
      <c r="W55" s="240">
        <f t="shared" si="116"/>
        <v>0</v>
      </c>
      <c r="X55" s="368"/>
      <c r="Y55" s="369"/>
      <c r="Z55" s="369"/>
      <c r="AA55" s="369"/>
      <c r="AB55" s="369"/>
      <c r="AC55" s="369"/>
      <c r="AD55" s="369"/>
      <c r="AE55" s="241">
        <f t="shared" si="117"/>
        <v>0</v>
      </c>
      <c r="AF55" s="241">
        <f t="shared" ref="AF55:AF60" si="129">$I55*AF$3</f>
        <v>0</v>
      </c>
      <c r="AG55" s="240">
        <f t="shared" si="118"/>
        <v>0</v>
      </c>
      <c r="AH55" s="368"/>
      <c r="AI55" s="369"/>
      <c r="AJ55" s="369"/>
      <c r="AK55" s="369"/>
      <c r="AL55" s="369"/>
      <c r="AM55" s="369"/>
      <c r="AN55" s="369"/>
      <c r="AO55" s="241">
        <f t="shared" si="119"/>
        <v>0</v>
      </c>
      <c r="AP55" s="241">
        <f t="shared" ref="AP55:AP60" si="130">$I55*AP$3</f>
        <v>0</v>
      </c>
      <c r="AQ55" s="240">
        <f t="shared" si="120"/>
        <v>0</v>
      </c>
      <c r="AR55" s="368"/>
      <c r="AS55" s="369"/>
      <c r="AT55" s="369"/>
      <c r="AU55" s="369"/>
      <c r="AV55" s="369"/>
      <c r="AW55" s="369"/>
      <c r="AX55" s="369"/>
      <c r="AY55" s="241">
        <f t="shared" si="121"/>
        <v>0</v>
      </c>
      <c r="AZ55" s="241">
        <f t="shared" ref="AZ55:AZ60" si="131">$I55*AZ$3</f>
        <v>0</v>
      </c>
      <c r="BA55" s="240">
        <f t="shared" si="122"/>
        <v>0</v>
      </c>
      <c r="BB55" s="368"/>
      <c r="BC55" s="369"/>
      <c r="BD55" s="369"/>
      <c r="BE55" s="369"/>
      <c r="BF55" s="369"/>
      <c r="BG55" s="369"/>
      <c r="BH55" s="369"/>
      <c r="BI55" s="241">
        <f t="shared" si="123"/>
        <v>0</v>
      </c>
      <c r="BJ55" s="241">
        <f t="shared" si="124"/>
        <v>0</v>
      </c>
      <c r="BK55" s="240">
        <f t="shared" si="125"/>
        <v>0</v>
      </c>
      <c r="BL55" s="369"/>
      <c r="BM55" s="369"/>
      <c r="BN55" s="241">
        <f t="shared" si="126"/>
        <v>0</v>
      </c>
      <c r="BO55" s="241">
        <f t="shared" si="127"/>
        <v>0</v>
      </c>
      <c r="BP55" s="240">
        <f t="shared" si="128"/>
        <v>0</v>
      </c>
      <c r="BQ55" s="1725"/>
      <c r="BR55" s="504"/>
      <c r="BS55" s="1423" t="str">
        <f>IF($C55="","",VLOOKUP($C55,'Carga People'!$C$5:$G$309,5,0))</f>
        <v/>
      </c>
      <c r="BT55" s="1423" t="str">
        <f>IF($B55="","",VLOOKUP($B55,RESUMO!$A$53:$AO$62,41,0))</f>
        <v/>
      </c>
      <c r="BU55" s="522"/>
      <c r="BV55" s="694">
        <f t="shared" si="14"/>
        <v>0</v>
      </c>
      <c r="BW55" s="694">
        <f t="shared" si="15"/>
        <v>0</v>
      </c>
      <c r="BX55" s="694">
        <f t="shared" si="16"/>
        <v>0</v>
      </c>
      <c r="BY55" s="694">
        <f t="shared" si="17"/>
        <v>0</v>
      </c>
      <c r="BZ55" s="694">
        <f t="shared" si="18"/>
        <v>0</v>
      </c>
      <c r="CA55" s="694">
        <f t="shared" si="19"/>
        <v>0</v>
      </c>
      <c r="CB55" s="482">
        <f t="shared" si="89"/>
        <v>0</v>
      </c>
    </row>
    <row r="56" spans="1:80" s="31" customFormat="1" ht="19.5" customHeight="1" collapsed="1" x14ac:dyDescent="0.3">
      <c r="A56" s="461"/>
      <c r="B56" s="458" t="s">
        <v>612</v>
      </c>
      <c r="C56" s="459" t="s">
        <v>683</v>
      </c>
      <c r="D56" s="459" t="s">
        <v>630</v>
      </c>
      <c r="E56" s="1412" t="s">
        <v>910</v>
      </c>
      <c r="F56" s="459" t="s">
        <v>15</v>
      </c>
      <c r="G56" s="241">
        <f>ROUND(IF(ISERROR(VLOOKUP(D56,[1]Anual!$B$180:$ES$300,($U$1)-3,0)),0,VLOOKUP(D56,[1]Anual!$B$180:$ES$300,($U$1)-3,0)),0)</f>
        <v>0</v>
      </c>
      <c r="H56" s="658" t="e">
        <f>IF(B56="","",(VLOOKUP(B56,Família!$A:$B,2,0)))</f>
        <v>#N/A</v>
      </c>
      <c r="I56" s="459">
        <f>ROUND(IF(ISERROR(VLOOKUP(D56,[1]Anual!$B$180:$ES$300,($U$1)+5,0)),0,VLOOKUP(D56,[1]Anual!$B$180:$ES$300,($U$1)+5,0)),0)</f>
        <v>0</v>
      </c>
      <c r="J56" s="744"/>
      <c r="K56" s="459" t="str">
        <f t="shared" si="96"/>
        <v>ok</v>
      </c>
      <c r="L56" s="459">
        <f>ROUND(IF(ISERROR(VLOOKUP(D56,[1]Anual!$B$270:$EX$360,$U$1,0)),0,VLOOKUP(D56,[1]Anual!$B$270:$EX$360,$U$1,0)),0)+J56</f>
        <v>7200</v>
      </c>
      <c r="M56" s="460">
        <f t="shared" si="97"/>
        <v>7200</v>
      </c>
      <c r="N56" s="458">
        <f>ROUND(N80-SUM(N57:N60),0)</f>
        <v>0</v>
      </c>
      <c r="O56" s="459">
        <f>ROUND(O80-SUM(O57:O60),0)</f>
        <v>0</v>
      </c>
      <c r="P56" s="459">
        <f>ROUND(P80-SUM(P57:P60),0)</f>
        <v>0</v>
      </c>
      <c r="Q56" s="459">
        <f t="shared" ref="Q56:T56" si="132">ROUND(Q80-SUM(Q57:Q60),0)</f>
        <v>0</v>
      </c>
      <c r="R56" s="459">
        <f t="shared" si="132"/>
        <v>960</v>
      </c>
      <c r="S56" s="459">
        <f t="shared" si="132"/>
        <v>0</v>
      </c>
      <c r="T56" s="459">
        <f t="shared" si="132"/>
        <v>0</v>
      </c>
      <c r="U56" s="241">
        <f t="shared" si="114"/>
        <v>960</v>
      </c>
      <c r="V56" s="241">
        <f t="shared" si="115"/>
        <v>0</v>
      </c>
      <c r="W56" s="240">
        <f t="shared" si="116"/>
        <v>960</v>
      </c>
      <c r="X56" s="458">
        <f t="shared" ref="X56:AD56" si="133">ROUND(X80-SUM(X57:X60),0)</f>
        <v>720</v>
      </c>
      <c r="Y56" s="459">
        <f t="shared" si="133"/>
        <v>0</v>
      </c>
      <c r="Z56" s="459">
        <f t="shared" si="133"/>
        <v>240</v>
      </c>
      <c r="AA56" s="459">
        <f t="shared" si="133"/>
        <v>240</v>
      </c>
      <c r="AB56" s="459">
        <f t="shared" si="133"/>
        <v>960</v>
      </c>
      <c r="AC56" s="459">
        <f t="shared" si="133"/>
        <v>480</v>
      </c>
      <c r="AD56" s="459">
        <f t="shared" si="133"/>
        <v>0</v>
      </c>
      <c r="AE56" s="241">
        <f t="shared" si="117"/>
        <v>2640</v>
      </c>
      <c r="AF56" s="241">
        <f t="shared" si="129"/>
        <v>0</v>
      </c>
      <c r="AG56" s="240">
        <f t="shared" si="118"/>
        <v>3600</v>
      </c>
      <c r="AH56" s="458">
        <f t="shared" ref="AH56:AN56" si="134">ROUND(AH80-SUM(AH57:AH60),0)</f>
        <v>0</v>
      </c>
      <c r="AI56" s="459">
        <f t="shared" si="134"/>
        <v>0</v>
      </c>
      <c r="AJ56" s="459">
        <f t="shared" si="134"/>
        <v>0</v>
      </c>
      <c r="AK56" s="459">
        <f t="shared" si="134"/>
        <v>720</v>
      </c>
      <c r="AL56" s="459">
        <f t="shared" si="134"/>
        <v>960</v>
      </c>
      <c r="AM56" s="459">
        <f t="shared" si="134"/>
        <v>480</v>
      </c>
      <c r="AN56" s="459">
        <f t="shared" si="134"/>
        <v>0</v>
      </c>
      <c r="AO56" s="241">
        <f t="shared" si="119"/>
        <v>2160</v>
      </c>
      <c r="AP56" s="241">
        <f t="shared" si="130"/>
        <v>0</v>
      </c>
      <c r="AQ56" s="240">
        <f t="shared" si="120"/>
        <v>5760</v>
      </c>
      <c r="AR56" s="458">
        <f t="shared" ref="AR56:AX56" si="135">ROUND(AR80-SUM(AR57:AR60),0)</f>
        <v>960</v>
      </c>
      <c r="AS56" s="459">
        <f t="shared" si="135"/>
        <v>480</v>
      </c>
      <c r="AT56" s="459">
        <f t="shared" si="135"/>
        <v>0</v>
      </c>
      <c r="AU56" s="459">
        <f t="shared" si="135"/>
        <v>0</v>
      </c>
      <c r="AV56" s="459">
        <f t="shared" si="135"/>
        <v>0</v>
      </c>
      <c r="AW56" s="459">
        <f t="shared" si="135"/>
        <v>0</v>
      </c>
      <c r="AX56" s="459">
        <f t="shared" si="135"/>
        <v>0</v>
      </c>
      <c r="AY56" s="241">
        <f t="shared" si="121"/>
        <v>1440</v>
      </c>
      <c r="AZ56" s="241">
        <f t="shared" si="131"/>
        <v>0</v>
      </c>
      <c r="BA56" s="240">
        <f t="shared" si="122"/>
        <v>7200</v>
      </c>
      <c r="BB56" s="458">
        <f t="shared" ref="BB56:BH56" si="136">ROUND(BB80-SUM(BB57:BB60),0)</f>
        <v>0</v>
      </c>
      <c r="BC56" s="459">
        <f t="shared" si="136"/>
        <v>0</v>
      </c>
      <c r="BD56" s="459">
        <f t="shared" si="136"/>
        <v>0</v>
      </c>
      <c r="BE56" s="459">
        <f t="shared" si="136"/>
        <v>0</v>
      </c>
      <c r="BF56" s="459">
        <f t="shared" si="136"/>
        <v>0</v>
      </c>
      <c r="BG56" s="459">
        <f t="shared" si="136"/>
        <v>0</v>
      </c>
      <c r="BH56" s="459">
        <f t="shared" si="136"/>
        <v>0</v>
      </c>
      <c r="BI56" s="241">
        <f t="shared" si="123"/>
        <v>0</v>
      </c>
      <c r="BJ56" s="241">
        <f t="shared" si="124"/>
        <v>0</v>
      </c>
      <c r="BK56" s="240">
        <f t="shared" si="125"/>
        <v>7200</v>
      </c>
      <c r="BL56" s="459">
        <f t="shared" ref="BL56:BM56" si="137">ROUND(BL80-SUM(BL57:BL60),0)</f>
        <v>0</v>
      </c>
      <c r="BM56" s="459">
        <f t="shared" si="137"/>
        <v>0</v>
      </c>
      <c r="BN56" s="241">
        <f t="shared" si="126"/>
        <v>0</v>
      </c>
      <c r="BO56" s="241">
        <f t="shared" si="127"/>
        <v>0</v>
      </c>
      <c r="BP56" s="240">
        <f t="shared" si="128"/>
        <v>7200</v>
      </c>
      <c r="BQ56" s="1725">
        <f>SUM(M56:M60)</f>
        <v>15600</v>
      </c>
      <c r="BR56" s="504"/>
      <c r="BS56" s="1423">
        <f>IF($C56="","",VLOOKUP($C56,'Carga People'!$C$5:$G$309,5,0))</f>
        <v>0</v>
      </c>
      <c r="BT56" s="1423">
        <f>IF($B56="","",VLOOKUP($B56,RESUMO!$A$53:$AO$62,41,0))</f>
        <v>10</v>
      </c>
      <c r="BU56" s="522"/>
      <c r="BV56" s="694">
        <f t="shared" si="14"/>
        <v>960</v>
      </c>
      <c r="BW56" s="694">
        <f t="shared" si="15"/>
        <v>2640</v>
      </c>
      <c r="BX56" s="694">
        <f t="shared" si="16"/>
        <v>2160</v>
      </c>
      <c r="BY56" s="694">
        <f t="shared" si="17"/>
        <v>1440</v>
      </c>
      <c r="BZ56" s="694">
        <f t="shared" si="18"/>
        <v>0</v>
      </c>
      <c r="CA56" s="694">
        <f t="shared" si="19"/>
        <v>0</v>
      </c>
      <c r="CB56" s="482">
        <f t="shared" si="89"/>
        <v>0</v>
      </c>
    </row>
    <row r="57" spans="1:80" s="31" customFormat="1" ht="19.5" customHeight="1" thickBot="1" x14ac:dyDescent="0.35">
      <c r="A57" s="344"/>
      <c r="B57" s="29" t="s">
        <v>612</v>
      </c>
      <c r="C57" s="30" t="s">
        <v>684</v>
      </c>
      <c r="D57" s="30" t="s">
        <v>631</v>
      </c>
      <c r="E57" s="1410" t="s">
        <v>911</v>
      </c>
      <c r="F57" s="30" t="s">
        <v>15</v>
      </c>
      <c r="G57" s="72">
        <f>ROUND(IF(ISERROR(VLOOKUP(D57,[1]Anual!$B$180:$ES$300,($U$1)-3,0)),0,VLOOKUP(D57,[1]Anual!$B$180:$ES$300,($U$1)-3,0)),0)</f>
        <v>0</v>
      </c>
      <c r="H57" s="658" t="e">
        <f>IF(B57="","",(VLOOKUP(B57,Família!$A:$B,2,0)))</f>
        <v>#N/A</v>
      </c>
      <c r="I57" s="30">
        <f>ROUND(IF(ISERROR(VLOOKUP(D57,[1]Anual!$B$180:$ES$300,($U$1)+5,0)),0,VLOOKUP(D57,[1]Anual!$B$180:$ES$300,($U$1)+5,0)),0)</f>
        <v>0</v>
      </c>
      <c r="J57" s="744"/>
      <c r="K57" s="30" t="str">
        <f t="shared" si="96"/>
        <v>ok</v>
      </c>
      <c r="L57" s="153">
        <f>ROUND(IF(ISERROR(VLOOKUP(D57,[1]Anual!$B$270:$EX$360,$U$1,0)),0,VLOOKUP(D57,[1]Anual!$B$270:$EX$360,$U$1,0)),0)+J57</f>
        <v>8400</v>
      </c>
      <c r="M57" s="83">
        <f t="shared" si="97"/>
        <v>8400</v>
      </c>
      <c r="N57" s="368"/>
      <c r="O57" s="369"/>
      <c r="P57" s="404"/>
      <c r="Q57" s="404"/>
      <c r="R57" s="404"/>
      <c r="S57" s="369"/>
      <c r="T57" s="369"/>
      <c r="U57" s="241">
        <f t="shared" si="114"/>
        <v>0</v>
      </c>
      <c r="V57" s="241">
        <f t="shared" si="115"/>
        <v>0</v>
      </c>
      <c r="W57" s="240">
        <f t="shared" si="116"/>
        <v>0</v>
      </c>
      <c r="X57" s="405"/>
      <c r="Y57" s="369">
        <v>720</v>
      </c>
      <c r="Z57" s="369">
        <v>720</v>
      </c>
      <c r="AA57" s="369">
        <v>720</v>
      </c>
      <c r="AB57" s="369"/>
      <c r="AC57" s="369"/>
      <c r="AD57" s="369"/>
      <c r="AE57" s="241">
        <f t="shared" si="117"/>
        <v>2160</v>
      </c>
      <c r="AF57" s="241">
        <f t="shared" si="129"/>
        <v>0</v>
      </c>
      <c r="AG57" s="240">
        <f t="shared" si="118"/>
        <v>2160</v>
      </c>
      <c r="AH57" s="368">
        <v>960</v>
      </c>
      <c r="AI57" s="369">
        <v>960</v>
      </c>
      <c r="AJ57" s="369">
        <v>720</v>
      </c>
      <c r="AK57" s="369">
        <v>240</v>
      </c>
      <c r="AL57" s="369"/>
      <c r="AM57" s="369"/>
      <c r="AN57" s="369"/>
      <c r="AO57" s="241">
        <f t="shared" si="119"/>
        <v>2880</v>
      </c>
      <c r="AP57" s="241">
        <f t="shared" si="130"/>
        <v>0</v>
      </c>
      <c r="AQ57" s="240">
        <f t="shared" si="120"/>
        <v>5040</v>
      </c>
      <c r="AR57" s="368"/>
      <c r="AS57" s="369">
        <v>480</v>
      </c>
      <c r="AT57" s="369">
        <v>960</v>
      </c>
      <c r="AU57" s="369">
        <v>960</v>
      </c>
      <c r="AV57" s="369">
        <v>960</v>
      </c>
      <c r="AW57" s="369"/>
      <c r="AX57" s="369"/>
      <c r="AY57" s="241">
        <f t="shared" si="121"/>
        <v>3360</v>
      </c>
      <c r="AZ57" s="241">
        <f t="shared" si="131"/>
        <v>0</v>
      </c>
      <c r="BA57" s="240">
        <f t="shared" si="122"/>
        <v>8400</v>
      </c>
      <c r="BB57" s="368"/>
      <c r="BC57" s="369"/>
      <c r="BD57" s="369"/>
      <c r="BE57" s="369"/>
      <c r="BF57" s="369"/>
      <c r="BG57" s="369"/>
      <c r="BH57" s="369"/>
      <c r="BI57" s="241">
        <f t="shared" si="123"/>
        <v>0</v>
      </c>
      <c r="BJ57" s="241">
        <f t="shared" si="124"/>
        <v>0</v>
      </c>
      <c r="BK57" s="240">
        <f t="shared" si="125"/>
        <v>8400</v>
      </c>
      <c r="BL57" s="369"/>
      <c r="BM57" s="369"/>
      <c r="BN57" s="241">
        <f t="shared" si="126"/>
        <v>0</v>
      </c>
      <c r="BO57" s="241">
        <f t="shared" si="127"/>
        <v>0</v>
      </c>
      <c r="BP57" s="240">
        <f t="shared" si="128"/>
        <v>8400</v>
      </c>
      <c r="BQ57" s="1725"/>
      <c r="BR57" s="504"/>
      <c r="BS57" s="1423">
        <f>IF($C57="","",VLOOKUP($C57,'Carga People'!$C$5:$G$309,5,0))</f>
        <v>0</v>
      </c>
      <c r="BT57" s="1423">
        <f>IF($B57="","",VLOOKUP($B57,RESUMO!$A$53:$AO$62,41,0))</f>
        <v>10</v>
      </c>
      <c r="BU57" s="522"/>
      <c r="BV57" s="694">
        <f t="shared" si="14"/>
        <v>0</v>
      </c>
      <c r="BW57" s="694">
        <f t="shared" si="15"/>
        <v>2160</v>
      </c>
      <c r="BX57" s="694">
        <f t="shared" si="16"/>
        <v>2880</v>
      </c>
      <c r="BY57" s="694">
        <f t="shared" si="17"/>
        <v>3360</v>
      </c>
      <c r="BZ57" s="694">
        <f t="shared" si="18"/>
        <v>0</v>
      </c>
      <c r="CA57" s="694">
        <f t="shared" si="19"/>
        <v>0</v>
      </c>
      <c r="CB57" s="482">
        <f t="shared" si="89"/>
        <v>0</v>
      </c>
    </row>
    <row r="58" spans="1:80" s="31" customFormat="1" ht="19.5" hidden="1" customHeight="1" outlineLevel="1" x14ac:dyDescent="0.3">
      <c r="A58" s="344"/>
      <c r="B58" s="29"/>
      <c r="C58" s="30"/>
      <c r="D58" s="30"/>
      <c r="E58" s="1410"/>
      <c r="F58" s="30" t="s">
        <v>15</v>
      </c>
      <c r="G58" s="72">
        <f>ROUND(IF(ISERROR(VLOOKUP(D58,[1]Anual!$B$180:$ES$300,($U$1)-3,0)),0,VLOOKUP(D58,[1]Anual!$B$180:$ES$300,($U$1)-3,0)),0)</f>
        <v>0</v>
      </c>
      <c r="H58" s="658" t="str">
        <f>IF(B58="","",(VLOOKUP(B58,Família!$A:$B,2,0)))</f>
        <v/>
      </c>
      <c r="I58" s="30">
        <f>ROUND(IF(ISERROR(VLOOKUP(D58,[1]Anual!$B$180:$ES$300,($U$1)+5,0)),0,VLOOKUP(D58,[1]Anual!$B$180:$ES$300,($U$1)+5,0)),0)</f>
        <v>0</v>
      </c>
      <c r="J58" s="744"/>
      <c r="K58" s="30" t="str">
        <f t="shared" si="96"/>
        <v>ok</v>
      </c>
      <c r="L58" s="153">
        <f>ROUND(IF(ISERROR(VLOOKUP(D58,[1]Anual!$B$270:$EX$360,$U$1,0)),0,VLOOKUP(D58,[1]Anual!$B$270:$EX$360,$U$1,0)),0)+J58</f>
        <v>0</v>
      </c>
      <c r="M58" s="83">
        <f t="shared" si="97"/>
        <v>0</v>
      </c>
      <c r="N58" s="368"/>
      <c r="O58" s="369"/>
      <c r="P58" s="369"/>
      <c r="Q58" s="369"/>
      <c r="R58" s="369"/>
      <c r="S58" s="369"/>
      <c r="T58" s="369"/>
      <c r="U58" s="241">
        <f t="shared" si="114"/>
        <v>0</v>
      </c>
      <c r="V58" s="241">
        <f t="shared" si="115"/>
        <v>0</v>
      </c>
      <c r="W58" s="240">
        <f t="shared" si="116"/>
        <v>0</v>
      </c>
      <c r="X58" s="368"/>
      <c r="Y58" s="369"/>
      <c r="Z58" s="369"/>
      <c r="AA58" s="369"/>
      <c r="AB58" s="369"/>
      <c r="AC58" s="369"/>
      <c r="AD58" s="369"/>
      <c r="AE58" s="241">
        <f t="shared" si="117"/>
        <v>0</v>
      </c>
      <c r="AF58" s="241">
        <f t="shared" si="129"/>
        <v>0</v>
      </c>
      <c r="AG58" s="240">
        <f t="shared" si="118"/>
        <v>0</v>
      </c>
      <c r="AH58" s="368"/>
      <c r="AI58" s="369"/>
      <c r="AJ58" s="369"/>
      <c r="AK58" s="369"/>
      <c r="AL58" s="369"/>
      <c r="AM58" s="369"/>
      <c r="AN58" s="369"/>
      <c r="AO58" s="241">
        <f t="shared" si="119"/>
        <v>0</v>
      </c>
      <c r="AP58" s="241">
        <f t="shared" si="130"/>
        <v>0</v>
      </c>
      <c r="AQ58" s="240">
        <f t="shared" si="120"/>
        <v>0</v>
      </c>
      <c r="AR58" s="368"/>
      <c r="AS58" s="369"/>
      <c r="AT58" s="369"/>
      <c r="AU58" s="369"/>
      <c r="AV58" s="369"/>
      <c r="AW58" s="369"/>
      <c r="AX58" s="369"/>
      <c r="AY58" s="241">
        <f t="shared" si="121"/>
        <v>0</v>
      </c>
      <c r="AZ58" s="241">
        <f t="shared" si="131"/>
        <v>0</v>
      </c>
      <c r="BA58" s="240">
        <f t="shared" si="122"/>
        <v>0</v>
      </c>
      <c r="BB58" s="368"/>
      <c r="BC58" s="369"/>
      <c r="BD58" s="369"/>
      <c r="BE58" s="369"/>
      <c r="BF58" s="369"/>
      <c r="BG58" s="369"/>
      <c r="BH58" s="369"/>
      <c r="BI58" s="241">
        <f t="shared" si="123"/>
        <v>0</v>
      </c>
      <c r="BJ58" s="241">
        <f t="shared" si="124"/>
        <v>0</v>
      </c>
      <c r="BK58" s="240">
        <f t="shared" si="125"/>
        <v>0</v>
      </c>
      <c r="BL58" s="369"/>
      <c r="BM58" s="369"/>
      <c r="BN58" s="241">
        <f t="shared" si="126"/>
        <v>0</v>
      </c>
      <c r="BO58" s="241">
        <f t="shared" si="127"/>
        <v>0</v>
      </c>
      <c r="BP58" s="240">
        <f t="shared" si="128"/>
        <v>0</v>
      </c>
      <c r="BQ58" s="1725"/>
      <c r="BR58" s="504"/>
      <c r="BS58" s="1423" t="str">
        <f>IF($C58="","",VLOOKUP($C58,'Carga People'!$C$5:$G$309,5,0))</f>
        <v/>
      </c>
      <c r="BT58" s="1423" t="str">
        <f>IF($B58="","",VLOOKUP($B58,RESUMO!$A$53:$AO$62,41,0))</f>
        <v/>
      </c>
      <c r="BU58" s="522"/>
      <c r="BV58" s="694">
        <f t="shared" si="14"/>
        <v>0</v>
      </c>
      <c r="BW58" s="694">
        <f t="shared" si="15"/>
        <v>0</v>
      </c>
      <c r="BX58" s="694">
        <f t="shared" si="16"/>
        <v>0</v>
      </c>
      <c r="BY58" s="694">
        <f t="shared" si="17"/>
        <v>0</v>
      </c>
      <c r="BZ58" s="694">
        <f t="shared" si="18"/>
        <v>0</v>
      </c>
      <c r="CA58" s="694">
        <f t="shared" si="19"/>
        <v>0</v>
      </c>
      <c r="CB58" s="482">
        <f t="shared" si="89"/>
        <v>0</v>
      </c>
    </row>
    <row r="59" spans="1:80" s="31" customFormat="1" ht="19.5" hidden="1" customHeight="1" outlineLevel="1" x14ac:dyDescent="0.3">
      <c r="A59" s="344"/>
      <c r="B59" s="29"/>
      <c r="C59" s="30"/>
      <c r="D59" s="30"/>
      <c r="E59" s="1410"/>
      <c r="F59" s="30" t="s">
        <v>15</v>
      </c>
      <c r="G59" s="72">
        <f>ROUND(IF(ISERROR(VLOOKUP(D59,[1]Anual!$B$180:$ES$300,($U$1)-3,0)),0,VLOOKUP(D59,[1]Anual!$B$180:$ES$300,($U$1)-3,0)),0)</f>
        <v>0</v>
      </c>
      <c r="H59" s="658" t="str">
        <f>IF(B59="","",(VLOOKUP(B59,Família!$A:$B,2,0)))</f>
        <v/>
      </c>
      <c r="I59" s="30">
        <f>ROUND(IF(ISERROR(VLOOKUP(D59,[1]Anual!$B$180:$ES$300,($U$1)+5,0)),0,VLOOKUP(D59,[1]Anual!$B$180:$ES$300,($U$1)+5,0)),0)</f>
        <v>0</v>
      </c>
      <c r="J59" s="744"/>
      <c r="K59" s="30" t="str">
        <f>IF(L59=M59,"ok",M59-L59)</f>
        <v>ok</v>
      </c>
      <c r="L59" s="153">
        <f>ROUND(IF(ISERROR(VLOOKUP(D59,[1]Anual!$B$270:$EX$360,$U$1,0)),0,VLOOKUP(D59,[1]Anual!$B$270:$EX$360,$U$1,0)),0)+J59</f>
        <v>0</v>
      </c>
      <c r="M59" s="83">
        <f t="shared" si="97"/>
        <v>0</v>
      </c>
      <c r="N59" s="368"/>
      <c r="O59" s="369"/>
      <c r="P59" s="369"/>
      <c r="Q59" s="369"/>
      <c r="R59" s="369"/>
      <c r="S59" s="369"/>
      <c r="T59" s="369"/>
      <c r="U59" s="241">
        <f t="shared" si="114"/>
        <v>0</v>
      </c>
      <c r="V59" s="241">
        <f t="shared" si="115"/>
        <v>0</v>
      </c>
      <c r="W59" s="240">
        <f t="shared" si="116"/>
        <v>0</v>
      </c>
      <c r="X59" s="368"/>
      <c r="Y59" s="369"/>
      <c r="Z59" s="369"/>
      <c r="AA59" s="369"/>
      <c r="AB59" s="369"/>
      <c r="AC59" s="369"/>
      <c r="AD59" s="369"/>
      <c r="AE59" s="241">
        <f t="shared" si="117"/>
        <v>0</v>
      </c>
      <c r="AF59" s="241">
        <f t="shared" si="129"/>
        <v>0</v>
      </c>
      <c r="AG59" s="240">
        <f t="shared" si="118"/>
        <v>0</v>
      </c>
      <c r="AH59" s="368"/>
      <c r="AI59" s="369"/>
      <c r="AJ59" s="369"/>
      <c r="AK59" s="369"/>
      <c r="AL59" s="369"/>
      <c r="AM59" s="369"/>
      <c r="AN59" s="369"/>
      <c r="AO59" s="241">
        <f t="shared" si="119"/>
        <v>0</v>
      </c>
      <c r="AP59" s="241">
        <f t="shared" si="130"/>
        <v>0</v>
      </c>
      <c r="AQ59" s="240">
        <f t="shared" si="120"/>
        <v>0</v>
      </c>
      <c r="AR59" s="368"/>
      <c r="AS59" s="369"/>
      <c r="AT59" s="369"/>
      <c r="AU59" s="369"/>
      <c r="AV59" s="369"/>
      <c r="AW59" s="369"/>
      <c r="AX59" s="369"/>
      <c r="AY59" s="241">
        <f t="shared" si="121"/>
        <v>0</v>
      </c>
      <c r="AZ59" s="241">
        <f t="shared" si="131"/>
        <v>0</v>
      </c>
      <c r="BA59" s="240">
        <f t="shared" si="122"/>
        <v>0</v>
      </c>
      <c r="BB59" s="368"/>
      <c r="BC59" s="369"/>
      <c r="BD59" s="369"/>
      <c r="BE59" s="369"/>
      <c r="BF59" s="369"/>
      <c r="BG59" s="369"/>
      <c r="BH59" s="369"/>
      <c r="BI59" s="241">
        <f t="shared" si="123"/>
        <v>0</v>
      </c>
      <c r="BJ59" s="241">
        <f t="shared" si="124"/>
        <v>0</v>
      </c>
      <c r="BK59" s="240">
        <f t="shared" si="125"/>
        <v>0</v>
      </c>
      <c r="BL59" s="369"/>
      <c r="BM59" s="369"/>
      <c r="BN59" s="241">
        <f t="shared" si="126"/>
        <v>0</v>
      </c>
      <c r="BO59" s="241">
        <f t="shared" si="127"/>
        <v>0</v>
      </c>
      <c r="BP59" s="240">
        <f t="shared" si="128"/>
        <v>0</v>
      </c>
      <c r="BQ59" s="1725"/>
      <c r="BR59" s="504"/>
      <c r="BS59" s="1423" t="str">
        <f>IF($C59="","",VLOOKUP($C59,'Carga People'!$C$5:$G$309,5,0))</f>
        <v/>
      </c>
      <c r="BT59" s="1423" t="str">
        <f>IF($B59="","",VLOOKUP($B59,RESUMO!$A$53:$AO$62,41,0))</f>
        <v/>
      </c>
      <c r="BU59" s="522"/>
      <c r="BV59" s="694">
        <f t="shared" si="14"/>
        <v>0</v>
      </c>
      <c r="BW59" s="694">
        <f t="shared" si="15"/>
        <v>0</v>
      </c>
      <c r="BX59" s="694">
        <f t="shared" si="16"/>
        <v>0</v>
      </c>
      <c r="BY59" s="694">
        <f t="shared" si="17"/>
        <v>0</v>
      </c>
      <c r="BZ59" s="694">
        <f t="shared" si="18"/>
        <v>0</v>
      </c>
      <c r="CA59" s="694">
        <f t="shared" si="19"/>
        <v>0</v>
      </c>
      <c r="CB59" s="482">
        <f t="shared" si="89"/>
        <v>0</v>
      </c>
    </row>
    <row r="60" spans="1:80" s="31" customFormat="1" ht="19.5" hidden="1" customHeight="1" outlineLevel="1" thickBot="1" x14ac:dyDescent="0.35">
      <c r="A60" s="466"/>
      <c r="B60" s="32"/>
      <c r="C60" s="33"/>
      <c r="D60" s="33"/>
      <c r="E60" s="1413"/>
      <c r="F60" s="33" t="s">
        <v>15</v>
      </c>
      <c r="G60" s="73">
        <f>ROUND(IF(ISERROR(VLOOKUP(D60,[1]Anual!$B$180:$ES$300,($U$1)-3,0)),0,VLOOKUP(D60,[1]Anual!$B$180:$ES$300,($U$1)-3,0)),0)</f>
        <v>0</v>
      </c>
      <c r="H60" s="658" t="str">
        <f>IF(B60="","",(VLOOKUP(B60,Família!$A:$B,2,0)))</f>
        <v/>
      </c>
      <c r="I60" s="33">
        <f>ROUND(IF(ISERROR(VLOOKUP(D60,[1]Anual!$B$180:$ES$300,($U$1)+5,0)),0,VLOOKUP(D60,[1]Anual!$B$180:$ES$300,($U$1)+5,0)),0)</f>
        <v>0</v>
      </c>
      <c r="J60" s="745"/>
      <c r="K60" s="33" t="str">
        <f t="shared" si="96"/>
        <v>ok</v>
      </c>
      <c r="L60" s="33">
        <f>ROUND(IF(ISERROR(VLOOKUP(D60,[1]Anual!$B$270:$EX$360,$U$1,0)),0,VLOOKUP(D60,[1]Anual!$B$270:$EX$360,$U$1,0)),0)+J60</f>
        <v>0</v>
      </c>
      <c r="M60" s="194">
        <f t="shared" si="97"/>
        <v>0</v>
      </c>
      <c r="N60" s="370"/>
      <c r="O60" s="371"/>
      <c r="P60" s="371"/>
      <c r="Q60" s="371"/>
      <c r="R60" s="371"/>
      <c r="S60" s="371"/>
      <c r="T60" s="371"/>
      <c r="U60" s="242">
        <f t="shared" si="114"/>
        <v>0</v>
      </c>
      <c r="V60" s="242">
        <f t="shared" si="115"/>
        <v>0</v>
      </c>
      <c r="W60" s="240">
        <f t="shared" si="116"/>
        <v>0</v>
      </c>
      <c r="X60" s="370"/>
      <c r="Y60" s="371"/>
      <c r="Z60" s="371"/>
      <c r="AA60" s="371"/>
      <c r="AB60" s="371"/>
      <c r="AC60" s="371"/>
      <c r="AD60" s="371"/>
      <c r="AE60" s="242">
        <f t="shared" si="117"/>
        <v>0</v>
      </c>
      <c r="AF60" s="242">
        <f t="shared" si="129"/>
        <v>0</v>
      </c>
      <c r="AG60" s="240">
        <f t="shared" si="118"/>
        <v>0</v>
      </c>
      <c r="AH60" s="370"/>
      <c r="AI60" s="371"/>
      <c r="AJ60" s="371"/>
      <c r="AK60" s="371"/>
      <c r="AL60" s="371"/>
      <c r="AM60" s="371"/>
      <c r="AN60" s="371"/>
      <c r="AO60" s="242">
        <f t="shared" si="119"/>
        <v>0</v>
      </c>
      <c r="AP60" s="242">
        <f t="shared" si="130"/>
        <v>0</v>
      </c>
      <c r="AQ60" s="240">
        <f t="shared" si="120"/>
        <v>0</v>
      </c>
      <c r="AR60" s="370"/>
      <c r="AS60" s="371"/>
      <c r="AT60" s="371"/>
      <c r="AU60" s="371"/>
      <c r="AV60" s="371"/>
      <c r="AW60" s="371"/>
      <c r="AX60" s="371"/>
      <c r="AY60" s="242">
        <f t="shared" si="121"/>
        <v>0</v>
      </c>
      <c r="AZ60" s="242">
        <f t="shared" si="131"/>
        <v>0</v>
      </c>
      <c r="BA60" s="240">
        <f t="shared" si="122"/>
        <v>0</v>
      </c>
      <c r="BB60" s="370"/>
      <c r="BC60" s="371"/>
      <c r="BD60" s="371"/>
      <c r="BE60" s="371"/>
      <c r="BF60" s="371"/>
      <c r="BG60" s="371"/>
      <c r="BH60" s="371"/>
      <c r="BI60" s="242">
        <f t="shared" si="123"/>
        <v>0</v>
      </c>
      <c r="BJ60" s="242">
        <f t="shared" si="124"/>
        <v>0</v>
      </c>
      <c r="BK60" s="240">
        <f t="shared" si="125"/>
        <v>0</v>
      </c>
      <c r="BL60" s="371"/>
      <c r="BM60" s="371"/>
      <c r="BN60" s="242">
        <f t="shared" si="126"/>
        <v>0</v>
      </c>
      <c r="BO60" s="242">
        <f t="shared" si="127"/>
        <v>0</v>
      </c>
      <c r="BP60" s="240">
        <f t="shared" si="128"/>
        <v>0</v>
      </c>
      <c r="BQ60" s="1733"/>
      <c r="BR60" s="504"/>
      <c r="BS60" s="1423" t="str">
        <f>IF($C60="","",VLOOKUP($C60,'Carga People'!$C$5:$G$309,5,0))</f>
        <v/>
      </c>
      <c r="BT60" s="1423" t="str">
        <f>IF($B60="","",VLOOKUP($B60,RESUMO!$A$53:$AO$62,41,0))</f>
        <v/>
      </c>
      <c r="BU60" s="522"/>
      <c r="BV60" s="694">
        <f t="shared" si="14"/>
        <v>0</v>
      </c>
      <c r="BW60" s="694">
        <f t="shared" si="15"/>
        <v>0</v>
      </c>
      <c r="BX60" s="694">
        <f t="shared" si="16"/>
        <v>0</v>
      </c>
      <c r="BY60" s="694">
        <f t="shared" si="17"/>
        <v>0</v>
      </c>
      <c r="BZ60" s="694">
        <f t="shared" si="18"/>
        <v>0</v>
      </c>
      <c r="CA60" s="694">
        <f t="shared" si="19"/>
        <v>0</v>
      </c>
      <c r="CB60" s="482">
        <f t="shared" si="89"/>
        <v>0</v>
      </c>
    </row>
    <row r="61" spans="1:80" ht="18.75" customHeight="1" collapsed="1" x14ac:dyDescent="0.3">
      <c r="A61" s="34"/>
      <c r="B61" s="202" t="s">
        <v>34</v>
      </c>
      <c r="C61" s="717"/>
      <c r="D61" s="186"/>
      <c r="E61" s="186"/>
      <c r="F61" s="186"/>
      <c r="G61" s="185"/>
      <c r="H61" s="186"/>
      <c r="I61" s="186"/>
      <c r="J61" s="186"/>
      <c r="K61" s="186"/>
      <c r="L61" s="204" t="s">
        <v>35</v>
      </c>
      <c r="M61" s="205">
        <v>1</v>
      </c>
      <c r="N61" s="186"/>
      <c r="O61" s="186"/>
      <c r="P61" s="186"/>
      <c r="Q61" s="186"/>
      <c r="R61" s="206"/>
      <c r="S61" s="206"/>
      <c r="T61" s="206"/>
      <c r="U61" s="185"/>
      <c r="V61" s="185"/>
      <c r="W61" s="185"/>
      <c r="X61" s="206"/>
      <c r="Y61" s="206"/>
      <c r="Z61" s="824"/>
      <c r="AA61" s="206"/>
      <c r="AB61" s="206"/>
      <c r="AC61" s="206"/>
      <c r="AD61" s="223"/>
      <c r="AE61" s="224"/>
      <c r="AF61" s="224"/>
      <c r="AG61" s="185"/>
      <c r="AH61" s="186"/>
      <c r="AI61" s="225"/>
      <c r="AJ61" s="206"/>
      <c r="AK61" s="206"/>
      <c r="AL61" s="206"/>
      <c r="AM61" s="206"/>
      <c r="AN61" s="206"/>
      <c r="AO61" s="185"/>
      <c r="AP61" s="185"/>
      <c r="AQ61" s="185"/>
      <c r="AR61" s="206"/>
      <c r="AS61" s="206"/>
      <c r="AT61" s="206"/>
      <c r="AU61" s="186"/>
      <c r="AV61" s="206"/>
      <c r="AW61" s="206"/>
      <c r="AX61" s="206"/>
      <c r="AY61" s="185"/>
      <c r="AZ61" s="185"/>
      <c r="BA61" s="185"/>
      <c r="BB61" s="206"/>
      <c r="BC61" s="206"/>
      <c r="BD61" s="206"/>
      <c r="BE61" s="186"/>
      <c r="BF61" s="186"/>
      <c r="BG61" s="186"/>
      <c r="BH61" s="186"/>
      <c r="BI61" s="185"/>
      <c r="BJ61" s="185"/>
      <c r="BK61" s="185"/>
      <c r="BL61" s="186"/>
      <c r="BM61" s="186"/>
      <c r="BN61" s="185"/>
      <c r="BO61" s="185"/>
      <c r="BP61" s="185"/>
      <c r="BQ61" s="207"/>
      <c r="BV61" s="695"/>
      <c r="BW61" s="695"/>
      <c r="BX61" s="695"/>
      <c r="BY61" s="695"/>
      <c r="BZ61" s="695"/>
      <c r="CA61" s="695"/>
    </row>
    <row r="62" spans="1:80" ht="18.75" customHeight="1" outlineLevel="1" x14ac:dyDescent="0.3">
      <c r="A62" s="34"/>
      <c r="B62" s="438"/>
      <c r="C62" s="1617"/>
      <c r="D62" s="43"/>
      <c r="E62" s="43"/>
      <c r="F62" s="43"/>
      <c r="G62" s="77"/>
      <c r="H62" s="43"/>
      <c r="I62" s="43"/>
      <c r="J62" s="43"/>
      <c r="K62" s="1644"/>
      <c r="L62" s="1580" t="s">
        <v>1254</v>
      </c>
      <c r="M62" s="1581"/>
      <c r="N62" s="1582"/>
      <c r="O62" s="1582"/>
      <c r="P62" s="1582">
        <v>1</v>
      </c>
      <c r="Q62" s="1582">
        <v>1</v>
      </c>
      <c r="R62" s="1582">
        <v>1</v>
      </c>
      <c r="S62" s="1582"/>
      <c r="T62" s="1582"/>
      <c r="U62" s="1583"/>
      <c r="V62" s="1583"/>
      <c r="W62" s="1583"/>
      <c r="X62" s="1582">
        <v>1</v>
      </c>
      <c r="Y62" s="1582">
        <v>1</v>
      </c>
      <c r="Z62" s="1582">
        <v>1</v>
      </c>
      <c r="AA62" s="1582">
        <v>1</v>
      </c>
      <c r="AB62" s="1582">
        <v>1</v>
      </c>
      <c r="AC62" s="1582"/>
      <c r="AD62" s="1582"/>
      <c r="AE62" s="1584"/>
      <c r="AF62" s="1584"/>
      <c r="AG62" s="1584"/>
      <c r="AH62" s="1582">
        <v>1</v>
      </c>
      <c r="AI62" s="1582">
        <v>1</v>
      </c>
      <c r="AJ62" s="1582">
        <v>1</v>
      </c>
      <c r="AK62" s="1582">
        <v>1</v>
      </c>
      <c r="AL62" s="1582">
        <v>1</v>
      </c>
      <c r="AM62" s="1582"/>
      <c r="AN62" s="1582"/>
      <c r="AO62" s="1583"/>
      <c r="AP62" s="1583"/>
      <c r="AQ62" s="1583"/>
      <c r="AR62" s="1582">
        <v>1</v>
      </c>
      <c r="AS62" s="1582">
        <v>1</v>
      </c>
      <c r="AT62" s="1582">
        <v>1</v>
      </c>
      <c r="AU62" s="1582">
        <v>1</v>
      </c>
      <c r="AV62" s="1582">
        <v>1</v>
      </c>
      <c r="AW62" s="1582"/>
      <c r="AX62" s="1582"/>
      <c r="AY62" s="1583"/>
      <c r="AZ62" s="1583"/>
      <c r="BA62" s="1583"/>
      <c r="BB62" s="1582"/>
      <c r="BC62" s="1582"/>
      <c r="BD62" s="1582"/>
      <c r="BE62" s="1582"/>
      <c r="BF62" s="1582"/>
      <c r="BG62" s="1582"/>
      <c r="BH62" s="1582"/>
      <c r="BI62" s="1583"/>
      <c r="BJ62" s="1583"/>
      <c r="BK62" s="1583"/>
      <c r="BL62" s="1582"/>
      <c r="BM62" s="1582"/>
      <c r="BN62" s="1583"/>
      <c r="BO62" s="1583"/>
      <c r="BP62" s="1585"/>
      <c r="BQ62" s="36"/>
      <c r="BV62" s="86"/>
      <c r="BW62" s="86"/>
      <c r="BX62" s="86"/>
      <c r="BY62" s="86"/>
      <c r="BZ62" s="86"/>
      <c r="CA62" s="86"/>
    </row>
    <row r="63" spans="1:80" ht="18.75" customHeight="1" outlineLevel="1" x14ac:dyDescent="0.3">
      <c r="A63" s="34"/>
      <c r="B63" s="343"/>
      <c r="C63" s="1600"/>
      <c r="D63" s="35"/>
      <c r="E63" s="35"/>
      <c r="F63" s="35"/>
      <c r="G63" s="67"/>
      <c r="H63" s="35"/>
      <c r="I63" s="35"/>
      <c r="J63" s="35"/>
      <c r="K63" s="1253"/>
      <c r="L63" s="1611" t="s">
        <v>1255</v>
      </c>
      <c r="M63" s="1612"/>
      <c r="N63" s="1613"/>
      <c r="O63" s="1613"/>
      <c r="P63" s="1613">
        <v>1</v>
      </c>
      <c r="Q63" s="1613">
        <v>1</v>
      </c>
      <c r="R63" s="1613">
        <v>1</v>
      </c>
      <c r="S63" s="1613"/>
      <c r="T63" s="1613"/>
      <c r="U63" s="1613"/>
      <c r="V63" s="1613"/>
      <c r="W63" s="1613"/>
      <c r="X63" s="1613">
        <v>1</v>
      </c>
      <c r="Y63" s="1613">
        <v>1</v>
      </c>
      <c r="Z63" s="1613">
        <v>1</v>
      </c>
      <c r="AA63" s="1613">
        <v>1</v>
      </c>
      <c r="AB63" s="1613">
        <v>1</v>
      </c>
      <c r="AC63" s="1613"/>
      <c r="AD63" s="1613"/>
      <c r="AE63" s="1613"/>
      <c r="AF63" s="1613"/>
      <c r="AG63" s="1613"/>
      <c r="AH63" s="1624">
        <v>1</v>
      </c>
      <c r="AI63" s="1624">
        <v>1</v>
      </c>
      <c r="AJ63" s="1624">
        <v>1</v>
      </c>
      <c r="AK63" s="1624">
        <v>1</v>
      </c>
      <c r="AL63" s="1624">
        <v>1</v>
      </c>
      <c r="AM63" s="1613"/>
      <c r="AN63" s="1613"/>
      <c r="AO63" s="1613"/>
      <c r="AP63" s="1613"/>
      <c r="AQ63" s="1613"/>
      <c r="AR63" s="1624">
        <v>1</v>
      </c>
      <c r="AS63" s="1624">
        <v>1</v>
      </c>
      <c r="AT63" s="1624">
        <v>1</v>
      </c>
      <c r="AU63" s="1624">
        <v>1</v>
      </c>
      <c r="AV63" s="1624">
        <v>1</v>
      </c>
      <c r="AW63" s="1613"/>
      <c r="AX63" s="1613"/>
      <c r="AY63" s="1613"/>
      <c r="AZ63" s="1613"/>
      <c r="BA63" s="1613"/>
      <c r="BB63" s="1624"/>
      <c r="BC63" s="1624"/>
      <c r="BD63" s="1624"/>
      <c r="BE63" s="1624"/>
      <c r="BF63" s="1624"/>
      <c r="BG63" s="1613"/>
      <c r="BH63" s="1613"/>
      <c r="BI63" s="1613"/>
      <c r="BJ63" s="1613"/>
      <c r="BK63" s="1613"/>
      <c r="BL63" s="1613"/>
      <c r="BM63" s="1613"/>
      <c r="BN63" s="1613"/>
      <c r="BO63" s="1613"/>
      <c r="BP63" s="1614"/>
      <c r="BQ63" s="36"/>
      <c r="BV63" s="86"/>
      <c r="BW63" s="86"/>
      <c r="BX63" s="86"/>
      <c r="BY63" s="86"/>
      <c r="BZ63" s="86"/>
      <c r="CA63" s="86"/>
    </row>
    <row r="64" spans="1:80" ht="18.75" customHeight="1" x14ac:dyDescent="0.3">
      <c r="A64" s="34"/>
      <c r="B64" s="343"/>
      <c r="C64" s="440" t="s">
        <v>132</v>
      </c>
      <c r="D64" s="351"/>
      <c r="E64" s="351"/>
      <c r="F64" s="352">
        <f>(8.96+8.92)*100%</f>
        <v>17.880000000000003</v>
      </c>
      <c r="G64" s="351"/>
      <c r="H64" s="351"/>
      <c r="I64" s="351"/>
      <c r="J64" s="351"/>
      <c r="K64" s="353"/>
      <c r="L64" s="354" t="s">
        <v>1256</v>
      </c>
      <c r="M64" s="355">
        <f>SUM(N64:BP64)</f>
        <v>143.36000000000007</v>
      </c>
      <c r="N64" s="372"/>
      <c r="O64" s="372"/>
      <c r="P64" s="372"/>
      <c r="Q64" s="372"/>
      <c r="R64" s="372">
        <f>8.96*R62</f>
        <v>8.9600000000000009</v>
      </c>
      <c r="S64" s="372"/>
      <c r="T64" s="372"/>
      <c r="U64" s="372"/>
      <c r="V64" s="372"/>
      <c r="W64" s="372"/>
      <c r="X64" s="372">
        <f t="shared" ref="X64:AB64" si="138">8.96*X62</f>
        <v>8.9600000000000009</v>
      </c>
      <c r="Y64" s="372">
        <f t="shared" si="138"/>
        <v>8.9600000000000009</v>
      </c>
      <c r="Z64" s="372">
        <f t="shared" si="138"/>
        <v>8.9600000000000009</v>
      </c>
      <c r="AA64" s="372">
        <f t="shared" si="138"/>
        <v>8.9600000000000009</v>
      </c>
      <c r="AB64" s="372">
        <f t="shared" si="138"/>
        <v>8.9600000000000009</v>
      </c>
      <c r="AC64" s="372"/>
      <c r="AD64" s="372"/>
      <c r="AE64" s="372"/>
      <c r="AF64" s="372"/>
      <c r="AG64" s="372"/>
      <c r="AH64" s="372">
        <f t="shared" ref="AH64:AI64" si="139">8.96*AH62</f>
        <v>8.9600000000000009</v>
      </c>
      <c r="AI64" s="372">
        <f t="shared" si="139"/>
        <v>8.9600000000000009</v>
      </c>
      <c r="AJ64" s="372">
        <f t="shared" ref="AJ64" si="140">8.96*AJ62</f>
        <v>8.9600000000000009</v>
      </c>
      <c r="AK64" s="372">
        <f t="shared" ref="AK64:AL64" si="141">8.96*AK62</f>
        <v>8.9600000000000009</v>
      </c>
      <c r="AL64" s="372">
        <f t="shared" si="141"/>
        <v>8.9600000000000009</v>
      </c>
      <c r="AM64" s="372"/>
      <c r="AN64" s="372"/>
      <c r="AO64" s="372"/>
      <c r="AP64" s="372"/>
      <c r="AQ64" s="372"/>
      <c r="AR64" s="372">
        <f t="shared" ref="AR64:AV64" si="142">8.96*AR62</f>
        <v>8.9600000000000009</v>
      </c>
      <c r="AS64" s="372">
        <f t="shared" si="142"/>
        <v>8.9600000000000009</v>
      </c>
      <c r="AT64" s="372">
        <f t="shared" si="142"/>
        <v>8.9600000000000009</v>
      </c>
      <c r="AU64" s="372">
        <f t="shared" si="142"/>
        <v>8.9600000000000009</v>
      </c>
      <c r="AV64" s="372">
        <f t="shared" si="142"/>
        <v>8.9600000000000009</v>
      </c>
      <c r="AW64" s="372"/>
      <c r="AX64" s="372"/>
      <c r="AY64" s="372"/>
      <c r="AZ64" s="372"/>
      <c r="BA64" s="372"/>
      <c r="BB64" s="372"/>
      <c r="BC64" s="372"/>
      <c r="BD64" s="372"/>
      <c r="BE64" s="372"/>
      <c r="BF64" s="372"/>
      <c r="BG64" s="372"/>
      <c r="BH64" s="372"/>
      <c r="BI64" s="372"/>
      <c r="BJ64" s="372"/>
      <c r="BK64" s="372"/>
      <c r="BL64" s="372"/>
      <c r="BM64" s="372"/>
      <c r="BN64" s="372"/>
      <c r="BO64" s="372"/>
      <c r="BP64" s="373"/>
      <c r="BQ64" s="36"/>
      <c r="BV64" s="86"/>
      <c r="BW64" s="86"/>
      <c r="BX64" s="86"/>
      <c r="BY64" s="86"/>
      <c r="BZ64" s="86"/>
      <c r="CA64" s="86"/>
    </row>
    <row r="65" spans="1:80" ht="18.75" customHeight="1" x14ac:dyDescent="0.3">
      <c r="A65" s="34"/>
      <c r="B65" s="343"/>
      <c r="C65" s="440" t="s">
        <v>737</v>
      </c>
      <c r="D65" s="351"/>
      <c r="E65" s="351"/>
      <c r="F65" s="352">
        <f>+M64+M65+M66-M67</f>
        <v>316.83000000000004</v>
      </c>
      <c r="G65" s="351"/>
      <c r="H65" s="351"/>
      <c r="I65" s="351"/>
      <c r="J65" s="351"/>
      <c r="K65" s="353">
        <f>M81/F65</f>
        <v>205.21099643341853</v>
      </c>
      <c r="L65" s="356" t="s">
        <v>1257</v>
      </c>
      <c r="M65" s="1291">
        <f>SUM(N65:BP65)</f>
        <v>146.64999999999998</v>
      </c>
      <c r="N65" s="1290"/>
      <c r="O65" s="1290"/>
      <c r="P65" s="1290"/>
      <c r="Q65" s="1290"/>
      <c r="R65" s="1290">
        <f>3.93+8.92*R63</f>
        <v>12.85</v>
      </c>
      <c r="S65" s="1290"/>
      <c r="T65" s="1290"/>
      <c r="U65" s="1290"/>
      <c r="V65" s="1290"/>
      <c r="W65" s="1290"/>
      <c r="X65" s="1290">
        <f t="shared" ref="X65:AB65" si="143">8.92*X63</f>
        <v>8.92</v>
      </c>
      <c r="Y65" s="1290">
        <f t="shared" si="143"/>
        <v>8.92</v>
      </c>
      <c r="Z65" s="1290">
        <f t="shared" si="143"/>
        <v>8.92</v>
      </c>
      <c r="AA65" s="1290">
        <f t="shared" si="143"/>
        <v>8.92</v>
      </c>
      <c r="AB65" s="1290">
        <f t="shared" si="143"/>
        <v>8.92</v>
      </c>
      <c r="AC65" s="1290"/>
      <c r="AD65" s="1290"/>
      <c r="AE65" s="1290"/>
      <c r="AF65" s="1290"/>
      <c r="AG65" s="1290"/>
      <c r="AH65" s="1290">
        <f t="shared" ref="AH65:AI65" si="144">8.92*AH63</f>
        <v>8.92</v>
      </c>
      <c r="AI65" s="1290">
        <f t="shared" si="144"/>
        <v>8.92</v>
      </c>
      <c r="AJ65" s="1290">
        <f t="shared" ref="AJ65" si="145">8.92*AJ63</f>
        <v>8.92</v>
      </c>
      <c r="AK65" s="1290">
        <f t="shared" ref="AK65:AL65" si="146">8.92*AK63</f>
        <v>8.92</v>
      </c>
      <c r="AL65" s="1290">
        <f t="shared" si="146"/>
        <v>8.92</v>
      </c>
      <c r="AM65" s="1290"/>
      <c r="AN65" s="1290"/>
      <c r="AO65" s="1290"/>
      <c r="AP65" s="1290"/>
      <c r="AQ65" s="1290"/>
      <c r="AR65" s="1290">
        <f t="shared" ref="AR65:AV65" si="147">8.92*AR63</f>
        <v>8.92</v>
      </c>
      <c r="AS65" s="1290">
        <f t="shared" si="147"/>
        <v>8.92</v>
      </c>
      <c r="AT65" s="1290">
        <f t="shared" si="147"/>
        <v>8.92</v>
      </c>
      <c r="AU65" s="1290">
        <f t="shared" si="147"/>
        <v>8.92</v>
      </c>
      <c r="AV65" s="1290">
        <f t="shared" si="147"/>
        <v>8.92</v>
      </c>
      <c r="AW65" s="1290"/>
      <c r="AX65" s="1290"/>
      <c r="AY65" s="1290"/>
      <c r="AZ65" s="1290"/>
      <c r="BA65" s="1290"/>
      <c r="BB65" s="1290"/>
      <c r="BC65" s="1290"/>
      <c r="BD65" s="1290"/>
      <c r="BE65" s="1290"/>
      <c r="BF65" s="1290"/>
      <c r="BG65" s="1290"/>
      <c r="BH65" s="1290"/>
      <c r="BI65" s="1290"/>
      <c r="BJ65" s="1290"/>
      <c r="BK65" s="1290"/>
      <c r="BL65" s="1290"/>
      <c r="BM65" s="1290"/>
      <c r="BN65" s="751"/>
      <c r="BO65" s="751"/>
      <c r="BP65" s="1254"/>
      <c r="BQ65" s="1255"/>
      <c r="BV65" s="86"/>
      <c r="BW65" s="86"/>
      <c r="BX65" s="86"/>
      <c r="BY65" s="86"/>
      <c r="BZ65" s="86"/>
      <c r="CA65" s="86"/>
    </row>
    <row r="66" spans="1:80" ht="18.75" customHeight="1" x14ac:dyDescent="0.3">
      <c r="A66" s="34"/>
      <c r="B66" s="343"/>
      <c r="C66" s="440" t="s">
        <v>738</v>
      </c>
      <c r="D66" s="351"/>
      <c r="E66" s="351"/>
      <c r="F66" s="352">
        <f>SUM(N68:BO68)/F64</f>
        <v>17.719798657718119</v>
      </c>
      <c r="G66" s="351"/>
      <c r="H66" s="351"/>
      <c r="I66" s="351"/>
      <c r="J66" s="351"/>
      <c r="K66" s="353">
        <f>COUNT(N64:BP64)</f>
        <v>16</v>
      </c>
      <c r="L66" s="1642" t="s">
        <v>130</v>
      </c>
      <c r="M66" s="1591">
        <f>SUM(N66:BP66)</f>
        <v>26.820000000000004</v>
      </c>
      <c r="N66" s="1588"/>
      <c r="O66" s="1588"/>
      <c r="P66" s="1588"/>
      <c r="Q66" s="1588"/>
      <c r="R66" s="1588"/>
      <c r="S66" s="1588"/>
      <c r="T66" s="1588"/>
      <c r="U66" s="1588"/>
      <c r="V66" s="1588"/>
      <c r="W66" s="1588"/>
      <c r="X66" s="1588"/>
      <c r="Y66" s="1588"/>
      <c r="Z66" s="1588"/>
      <c r="AA66" s="1588"/>
      <c r="AB66" s="1588"/>
      <c r="AC66" s="1588">
        <f>(8.96+8.92)*75%</f>
        <v>13.410000000000002</v>
      </c>
      <c r="AD66" s="1588"/>
      <c r="AE66" s="1588"/>
      <c r="AF66" s="1588"/>
      <c r="AG66" s="1588"/>
      <c r="AH66" s="1588"/>
      <c r="AI66" s="1588"/>
      <c r="AJ66" s="1588"/>
      <c r="AK66" s="1588"/>
      <c r="AL66" s="1588"/>
      <c r="AM66" s="1588">
        <f>(8.96+8.92)*75%</f>
        <v>13.410000000000002</v>
      </c>
      <c r="AN66" s="1588"/>
      <c r="AO66" s="1588"/>
      <c r="AP66" s="1588"/>
      <c r="AQ66" s="1588"/>
      <c r="AR66" s="1588"/>
      <c r="AS66" s="1588"/>
      <c r="AT66" s="1588"/>
      <c r="AU66" s="1588"/>
      <c r="AV66" s="1588"/>
      <c r="AW66" s="1588"/>
      <c r="AX66" s="1588"/>
      <c r="AY66" s="1588"/>
      <c r="AZ66" s="1588"/>
      <c r="BA66" s="1588"/>
      <c r="BB66" s="1588"/>
      <c r="BC66" s="1588"/>
      <c r="BD66" s="1588"/>
      <c r="BE66" s="1588"/>
      <c r="BF66" s="1588"/>
      <c r="BG66" s="1588"/>
      <c r="BH66" s="1588"/>
      <c r="BI66" s="1588"/>
      <c r="BJ66" s="1588"/>
      <c r="BK66" s="1588"/>
      <c r="BL66" s="1588"/>
      <c r="BM66" s="1588"/>
      <c r="BN66" s="1588"/>
      <c r="BO66" s="1588"/>
      <c r="BP66" s="1615"/>
      <c r="BQ66" s="1255"/>
      <c r="BV66" s="86"/>
      <c r="BW66" s="86"/>
      <c r="BX66" s="86"/>
      <c r="BY66" s="86"/>
      <c r="BZ66" s="86"/>
      <c r="CA66" s="86"/>
    </row>
    <row r="67" spans="1:80" ht="18.75" hidden="1" customHeight="1" x14ac:dyDescent="0.3">
      <c r="A67" s="34"/>
      <c r="B67" s="443"/>
      <c r="C67" s="444" t="s">
        <v>133</v>
      </c>
      <c r="D67" s="362"/>
      <c r="E67" s="362"/>
      <c r="F67" s="363">
        <f>M66/F64</f>
        <v>1.5</v>
      </c>
      <c r="G67" s="362"/>
      <c r="H67" s="362"/>
      <c r="I67" s="362"/>
      <c r="J67" s="362"/>
      <c r="K67" s="364"/>
      <c r="L67" s="1643" t="s">
        <v>131</v>
      </c>
      <c r="M67" s="1593">
        <f>SUM(N67:BP67)</f>
        <v>0</v>
      </c>
      <c r="N67" s="1589"/>
      <c r="O67" s="1589"/>
      <c r="P67" s="1589"/>
      <c r="Q67" s="1589"/>
      <c r="R67" s="1589"/>
      <c r="S67" s="1589"/>
      <c r="T67" s="1589"/>
      <c r="U67" s="1589"/>
      <c r="V67" s="1589"/>
      <c r="W67" s="1589"/>
      <c r="X67" s="1589"/>
      <c r="Y67" s="1589"/>
      <c r="Z67" s="1589"/>
      <c r="AA67" s="1589"/>
      <c r="AB67" s="1589"/>
      <c r="AC67" s="1589"/>
      <c r="AD67" s="1589"/>
      <c r="AE67" s="1589"/>
      <c r="AF67" s="1589"/>
      <c r="AG67" s="1589"/>
      <c r="AH67" s="1589"/>
      <c r="AI67" s="1589"/>
      <c r="AJ67" s="1589"/>
      <c r="AK67" s="1589"/>
      <c r="AL67" s="1589"/>
      <c r="AM67" s="1589"/>
      <c r="AN67" s="1589"/>
      <c r="AO67" s="1589"/>
      <c r="AP67" s="1589"/>
      <c r="AQ67" s="1589"/>
      <c r="AR67" s="1589"/>
      <c r="AS67" s="1589"/>
      <c r="AT67" s="1589"/>
      <c r="AU67" s="1589"/>
      <c r="AV67" s="1589"/>
      <c r="AW67" s="1589"/>
      <c r="AX67" s="1589"/>
      <c r="AY67" s="1589"/>
      <c r="AZ67" s="1589"/>
      <c r="BA67" s="1589"/>
      <c r="BB67" s="1589"/>
      <c r="BC67" s="1589"/>
      <c r="BD67" s="1589"/>
      <c r="BE67" s="1589"/>
      <c r="BF67" s="1589"/>
      <c r="BG67" s="1589"/>
      <c r="BH67" s="1589"/>
      <c r="BI67" s="1589"/>
      <c r="BJ67" s="1589"/>
      <c r="BK67" s="1589"/>
      <c r="BL67" s="1589"/>
      <c r="BM67" s="1589"/>
      <c r="BN67" s="1589"/>
      <c r="BO67" s="1589"/>
      <c r="BP67" s="1616"/>
      <c r="BQ67" s="1256"/>
      <c r="BV67" s="86"/>
      <c r="BW67" s="86"/>
      <c r="BX67" s="86"/>
      <c r="BY67" s="86"/>
      <c r="BZ67" s="86"/>
      <c r="CA67" s="86"/>
    </row>
    <row r="68" spans="1:80" s="27" customFormat="1" ht="17.100000000000001" customHeight="1" x14ac:dyDescent="0.3">
      <c r="A68" s="51"/>
      <c r="B68" s="446"/>
      <c r="C68" s="441" t="s">
        <v>157</v>
      </c>
      <c r="D68" s="442"/>
      <c r="E68" s="40"/>
      <c r="F68" s="1688" t="s">
        <v>93</v>
      </c>
      <c r="G68" s="1688"/>
      <c r="H68" s="1688"/>
      <c r="I68" s="1688"/>
      <c r="J68" s="1688"/>
      <c r="K68" s="1688"/>
      <c r="L68" s="1688"/>
      <c r="M68" s="41"/>
      <c r="N68" s="279">
        <f>N64+N65+N66-N67</f>
        <v>0</v>
      </c>
      <c r="O68" s="280">
        <f t="shared" ref="O68:T68" si="148">O64+O65+O66-O67</f>
        <v>0</v>
      </c>
      <c r="P68" s="280">
        <f t="shared" si="148"/>
        <v>0</v>
      </c>
      <c r="Q68" s="280">
        <f t="shared" si="148"/>
        <v>0</v>
      </c>
      <c r="R68" s="280">
        <f t="shared" si="148"/>
        <v>21.810000000000002</v>
      </c>
      <c r="S68" s="280">
        <f t="shared" si="148"/>
        <v>0</v>
      </c>
      <c r="T68" s="281">
        <f t="shared" si="148"/>
        <v>0</v>
      </c>
      <c r="U68" s="333"/>
      <c r="V68" s="282"/>
      <c r="W68" s="334"/>
      <c r="X68" s="280">
        <f t="shared" ref="X68:AD68" si="149">X64+X65+X66-X67</f>
        <v>17.880000000000003</v>
      </c>
      <c r="Y68" s="280">
        <f t="shared" si="149"/>
        <v>17.880000000000003</v>
      </c>
      <c r="Z68" s="280">
        <f t="shared" si="149"/>
        <v>17.880000000000003</v>
      </c>
      <c r="AA68" s="280">
        <f>AA64+AA65+AA66-AA67</f>
        <v>17.880000000000003</v>
      </c>
      <c r="AB68" s="280">
        <f t="shared" si="149"/>
        <v>17.880000000000003</v>
      </c>
      <c r="AC68" s="280">
        <f t="shared" si="149"/>
        <v>13.410000000000002</v>
      </c>
      <c r="AD68" s="281">
        <f t="shared" si="149"/>
        <v>0</v>
      </c>
      <c r="AE68" s="333"/>
      <c r="AF68" s="282"/>
      <c r="AG68" s="335"/>
      <c r="AH68" s="280">
        <f t="shared" ref="AH68:AN68" si="150">AH64+AH65+AH66-AH67</f>
        <v>17.880000000000003</v>
      </c>
      <c r="AI68" s="280">
        <f t="shared" si="150"/>
        <v>17.880000000000003</v>
      </c>
      <c r="AJ68" s="280">
        <f t="shared" si="150"/>
        <v>17.880000000000003</v>
      </c>
      <c r="AK68" s="280">
        <f t="shared" si="150"/>
        <v>17.880000000000003</v>
      </c>
      <c r="AL68" s="280">
        <f t="shared" si="150"/>
        <v>17.880000000000003</v>
      </c>
      <c r="AM68" s="280">
        <f t="shared" si="150"/>
        <v>13.410000000000002</v>
      </c>
      <c r="AN68" s="281">
        <f t="shared" si="150"/>
        <v>0</v>
      </c>
      <c r="AO68" s="333"/>
      <c r="AP68" s="349"/>
      <c r="AQ68" s="335"/>
      <c r="AR68" s="280">
        <f t="shared" ref="AR68:AX68" si="151">AR64+AR65+AR66-AR67</f>
        <v>17.880000000000003</v>
      </c>
      <c r="AS68" s="280">
        <f t="shared" si="151"/>
        <v>17.880000000000003</v>
      </c>
      <c r="AT68" s="280">
        <f t="shared" si="151"/>
        <v>17.880000000000003</v>
      </c>
      <c r="AU68" s="280">
        <f t="shared" si="151"/>
        <v>17.880000000000003</v>
      </c>
      <c r="AV68" s="280">
        <f t="shared" si="151"/>
        <v>17.880000000000003</v>
      </c>
      <c r="AW68" s="280">
        <f t="shared" si="151"/>
        <v>0</v>
      </c>
      <c r="AX68" s="281">
        <f t="shared" si="151"/>
        <v>0</v>
      </c>
      <c r="AY68" s="333"/>
      <c r="AZ68" s="282"/>
      <c r="BA68" s="335"/>
      <c r="BB68" s="280">
        <f t="shared" ref="BB68:BH68" si="152">BB64+BB65+BB66-BB67</f>
        <v>0</v>
      </c>
      <c r="BC68" s="280">
        <f t="shared" si="152"/>
        <v>0</v>
      </c>
      <c r="BD68" s="280">
        <f t="shared" si="152"/>
        <v>0</v>
      </c>
      <c r="BE68" s="280">
        <f t="shared" si="152"/>
        <v>0</v>
      </c>
      <c r="BF68" s="280">
        <f t="shared" si="152"/>
        <v>0</v>
      </c>
      <c r="BG68" s="280">
        <f t="shared" si="152"/>
        <v>0</v>
      </c>
      <c r="BH68" s="281">
        <f t="shared" si="152"/>
        <v>0</v>
      </c>
      <c r="BI68" s="333"/>
      <c r="BJ68" s="282"/>
      <c r="BK68" s="335"/>
      <c r="BL68" s="341">
        <f t="shared" ref="BL68:BM68" si="153">BL64+BL65+BL66-BL67</f>
        <v>0</v>
      </c>
      <c r="BM68" s="281">
        <f t="shared" si="153"/>
        <v>0</v>
      </c>
      <c r="BN68" s="333"/>
      <c r="BO68" s="282"/>
      <c r="BP68" s="335"/>
      <c r="BQ68" s="198"/>
      <c r="BR68" s="507"/>
      <c r="BS68" s="507"/>
      <c r="BT68" s="507"/>
      <c r="BU68" s="507"/>
      <c r="BV68" s="696"/>
      <c r="BW68" s="696"/>
      <c r="BX68" s="696"/>
      <c r="BY68" s="696"/>
      <c r="BZ68" s="696"/>
      <c r="CA68" s="696"/>
      <c r="CB68" s="701"/>
    </row>
    <row r="69" spans="1:80" ht="9.9" customHeight="1" x14ac:dyDescent="0.3">
      <c r="A69" s="34"/>
      <c r="B69" s="38"/>
      <c r="C69" s="7"/>
      <c r="D69" s="35"/>
      <c r="E69" s="35"/>
      <c r="F69" s="35"/>
      <c r="G69" s="67"/>
      <c r="H69" s="35"/>
      <c r="I69" s="35"/>
      <c r="J69" s="35"/>
      <c r="K69" s="35"/>
      <c r="L69" s="9">
        <v>1</v>
      </c>
      <c r="M69" s="35"/>
      <c r="N69" s="35"/>
      <c r="O69" s="35"/>
      <c r="P69" s="35"/>
      <c r="Q69" s="35"/>
      <c r="R69" s="35"/>
      <c r="S69" s="35"/>
      <c r="T69" s="35"/>
      <c r="U69" s="67"/>
      <c r="V69" s="67"/>
      <c r="W69" s="288"/>
      <c r="X69" s="35"/>
      <c r="Y69" s="35"/>
      <c r="Z69" s="35"/>
      <c r="AA69" s="35"/>
      <c r="AB69" s="35"/>
      <c r="AC69" s="35"/>
      <c r="AD69" s="35"/>
      <c r="AE69" s="67"/>
      <c r="AF69" s="67"/>
      <c r="AG69" s="288"/>
      <c r="AH69" s="35"/>
      <c r="AI69" s="35"/>
      <c r="AJ69" s="35"/>
      <c r="AK69" s="35"/>
      <c r="AL69" s="35"/>
      <c r="AM69" s="35"/>
      <c r="AN69" s="35"/>
      <c r="AO69" s="67"/>
      <c r="AP69" s="67"/>
      <c r="AQ69" s="288"/>
      <c r="AR69" s="35"/>
      <c r="AS69" s="35"/>
      <c r="AT69" s="35"/>
      <c r="AU69" s="35"/>
      <c r="AV69" s="35"/>
      <c r="AW69" s="35"/>
      <c r="AX69" s="35"/>
      <c r="AY69" s="67"/>
      <c r="AZ69" s="67"/>
      <c r="BA69" s="288"/>
      <c r="BB69" s="35"/>
      <c r="BC69" s="35"/>
      <c r="BD69" s="35"/>
      <c r="BE69" s="35"/>
      <c r="BF69" s="35"/>
      <c r="BG69" s="35"/>
      <c r="BH69" s="35"/>
      <c r="BI69" s="67"/>
      <c r="BJ69" s="67"/>
      <c r="BK69" s="288"/>
      <c r="BL69" s="35"/>
      <c r="BM69" s="35"/>
      <c r="BN69" s="67"/>
      <c r="BO69" s="67"/>
      <c r="BP69" s="288"/>
      <c r="BQ69" s="36"/>
      <c r="BV69" s="697"/>
      <c r="BW69" s="697"/>
      <c r="BX69" s="697"/>
      <c r="BY69" s="697"/>
      <c r="BZ69" s="697"/>
      <c r="CA69" s="697"/>
    </row>
    <row r="70" spans="1:80" ht="15" customHeight="1" x14ac:dyDescent="0.3">
      <c r="A70" s="34"/>
      <c r="B70" s="1727" t="s">
        <v>92</v>
      </c>
      <c r="C70" s="1662">
        <v>205</v>
      </c>
      <c r="D70" s="43">
        <f>C70</f>
        <v>205</v>
      </c>
      <c r="E70" s="43"/>
      <c r="F70" s="43" t="s">
        <v>717</v>
      </c>
      <c r="G70" s="43"/>
      <c r="H70" s="43"/>
      <c r="I70" s="43"/>
      <c r="J70" s="43"/>
      <c r="K70" s="43">
        <f>M70-L70</f>
        <v>-37</v>
      </c>
      <c r="L70" s="43">
        <f>ROUND(SUM(L7:L11),0)</f>
        <v>14400</v>
      </c>
      <c r="M70" s="44">
        <f t="shared" ref="M70:M80" si="154">ROUND(SUM(N70:T70,X70:AD70,AH70:AN70,AR70:AX70,BB70:BH70,BL70:BM70),0)</f>
        <v>14363</v>
      </c>
      <c r="N70" s="45">
        <f>$D$83*N83</f>
        <v>0</v>
      </c>
      <c r="O70" s="46">
        <f t="shared" ref="O70:T70" si="155">$D$83*O83</f>
        <v>0</v>
      </c>
      <c r="P70" s="46">
        <f>$D$83*P83</f>
        <v>0</v>
      </c>
      <c r="Q70" s="47">
        <f t="shared" ref="Q70:R70" si="156">$D$83*Q83</f>
        <v>0</v>
      </c>
      <c r="R70" s="47">
        <f t="shared" si="156"/>
        <v>873.97123009230461</v>
      </c>
      <c r="S70" s="47">
        <f>$D$83*S83</f>
        <v>0</v>
      </c>
      <c r="T70" s="80">
        <f t="shared" si="155"/>
        <v>0</v>
      </c>
      <c r="U70" s="252">
        <f>ROUND(SUM(U7:U11),0)</f>
        <v>874</v>
      </c>
      <c r="V70" s="253">
        <f>ROUND(SUM(V7:V11),0)</f>
        <v>0</v>
      </c>
      <c r="W70" s="262">
        <f>ROUND(SUM(W7:W11),0)</f>
        <v>874</v>
      </c>
      <c r="X70" s="46">
        <f t="shared" ref="X70:AB70" si="157">$D$83*X83</f>
        <v>1021.6217227031427</v>
      </c>
      <c r="Y70" s="47">
        <f t="shared" si="157"/>
        <v>793.05029413171394</v>
      </c>
      <c r="Z70" s="47">
        <f t="shared" si="157"/>
        <v>550.68576211200934</v>
      </c>
      <c r="AA70" s="47">
        <f>$D$83*AA83</f>
        <v>550.68576211200934</v>
      </c>
      <c r="AB70" s="47">
        <f t="shared" si="157"/>
        <v>550.68576211200934</v>
      </c>
      <c r="AC70" s="47">
        <f t="shared" ref="AC70:AD70" si="158">$D$83*AC83</f>
        <v>841.46379310344855</v>
      </c>
      <c r="AD70" s="80">
        <f t="shared" si="158"/>
        <v>0</v>
      </c>
      <c r="AE70" s="252">
        <f>ROUND(SUM(AE7:AE11),0)</f>
        <v>4309</v>
      </c>
      <c r="AF70" s="253">
        <f>ROUND(SUM(AF7:AF11),0)</f>
        <v>0</v>
      </c>
      <c r="AG70" s="262">
        <f>ROUND(SUM(AG7:AG11),0)</f>
        <v>5183</v>
      </c>
      <c r="AH70" s="46">
        <f t="shared" ref="AH70:AN70" si="159">$D$83*AH83</f>
        <v>1019.2571906834385</v>
      </c>
      <c r="AI70" s="47">
        <f t="shared" si="159"/>
        <v>550.68576211200934</v>
      </c>
      <c r="AJ70" s="47">
        <f t="shared" si="159"/>
        <v>553.05029413171371</v>
      </c>
      <c r="AK70" s="47">
        <f t="shared" si="159"/>
        <v>775.5886747333692</v>
      </c>
      <c r="AL70" s="47">
        <f t="shared" si="159"/>
        <v>784.97147639772436</v>
      </c>
      <c r="AM70" s="47">
        <f t="shared" si="159"/>
        <v>1075.7495073891628</v>
      </c>
      <c r="AN70" s="80">
        <f t="shared" si="159"/>
        <v>0</v>
      </c>
      <c r="AO70" s="252">
        <f>ROUND(SUM(AO7:AO11),0)</f>
        <v>4760</v>
      </c>
      <c r="AP70" s="253">
        <f>ROUND(SUM(AP7:AP11),0)</f>
        <v>0</v>
      </c>
      <c r="AQ70" s="262">
        <f>ROUND(SUM(AQ7:AQ11),0)</f>
        <v>9943</v>
      </c>
      <c r="AR70" s="46">
        <f t="shared" ref="AR70:AX70" si="160">$D$83*AR83</f>
        <v>1019.2571906834385</v>
      </c>
      <c r="AS70" s="47">
        <f t="shared" si="160"/>
        <v>550.68576211200934</v>
      </c>
      <c r="AT70" s="47">
        <f>$D$83*AT83</f>
        <v>550.68576211200934</v>
      </c>
      <c r="AU70" s="47">
        <f t="shared" si="160"/>
        <v>1030.7201970443355</v>
      </c>
      <c r="AV70" s="47">
        <f t="shared" si="160"/>
        <v>1269.700540437133</v>
      </c>
      <c r="AW70" s="47">
        <f t="shared" si="160"/>
        <v>0</v>
      </c>
      <c r="AX70" s="80">
        <f t="shared" si="160"/>
        <v>0</v>
      </c>
      <c r="AY70" s="252">
        <f>ROUND(SUM(AY7:AY11),0)</f>
        <v>4422</v>
      </c>
      <c r="AZ70" s="253">
        <f>ROUND(SUM(AZ7:AZ11),0)</f>
        <v>0</v>
      </c>
      <c r="BA70" s="262">
        <f>ROUND(SUM(BA7:BA11),0)</f>
        <v>14365</v>
      </c>
      <c r="BB70" s="46">
        <f>$D$83*BB83</f>
        <v>0</v>
      </c>
      <c r="BC70" s="47">
        <f t="shared" ref="BC70:BM70" si="161">$D$83*BC83</f>
        <v>0</v>
      </c>
      <c r="BD70" s="47">
        <f t="shared" si="161"/>
        <v>0</v>
      </c>
      <c r="BE70" s="47">
        <f t="shared" si="161"/>
        <v>0</v>
      </c>
      <c r="BF70" s="47">
        <f t="shared" si="161"/>
        <v>0</v>
      </c>
      <c r="BG70" s="47">
        <f t="shared" si="161"/>
        <v>0</v>
      </c>
      <c r="BH70" s="80">
        <f t="shared" si="161"/>
        <v>0</v>
      </c>
      <c r="BI70" s="252">
        <f>ROUND(SUM(BI7:BI11),0)</f>
        <v>0</v>
      </c>
      <c r="BJ70" s="253">
        <f>ROUND(SUM(BJ7:BJ11),0)</f>
        <v>0</v>
      </c>
      <c r="BK70" s="262">
        <f>ROUND(SUM(BK7:BK11),0)</f>
        <v>14365</v>
      </c>
      <c r="BL70" s="80">
        <f t="shared" ref="BL70" si="162">$D$83*BL83</f>
        <v>0</v>
      </c>
      <c r="BM70" s="80">
        <f t="shared" si="161"/>
        <v>0</v>
      </c>
      <c r="BN70" s="252">
        <f>ROUND(SUM(BN7:BN11),0)</f>
        <v>0</v>
      </c>
      <c r="BO70" s="253">
        <f>ROUND(SUM(BO7:BO11),0)</f>
        <v>0</v>
      </c>
      <c r="BP70" s="262">
        <f>ROUND(SUM(BP7:BP11),0)</f>
        <v>14365</v>
      </c>
      <c r="BQ70" s="197"/>
      <c r="BR70" s="523"/>
      <c r="BV70" s="699">
        <f>SUM(N70:T70)</f>
        <v>873.97123009230461</v>
      </c>
      <c r="BW70" s="699">
        <f>SUM(X70:AD70)</f>
        <v>4308.1930962743336</v>
      </c>
      <c r="BX70" s="699">
        <f>SUM(AH70:AN70)</f>
        <v>4759.3029054474182</v>
      </c>
      <c r="BY70" s="699">
        <f>SUM(AR70:AX70)</f>
        <v>4421.0494523889256</v>
      </c>
      <c r="BZ70" s="699">
        <f>SUM(BB70:BH70)</f>
        <v>0</v>
      </c>
      <c r="CA70" s="699">
        <f>SUM(BL70:BM70)</f>
        <v>0</v>
      </c>
      <c r="CB70" s="482">
        <f>SUM(BV70:CA70)-M70</f>
        <v>-0.48331579701698502</v>
      </c>
    </row>
    <row r="71" spans="1:80" ht="15" customHeight="1" x14ac:dyDescent="0.3">
      <c r="A71" s="34"/>
      <c r="B71" s="1728"/>
      <c r="C71" s="1661">
        <v>210</v>
      </c>
      <c r="D71" s="35">
        <f t="shared" ref="D71:D80" si="163">C71</f>
        <v>210</v>
      </c>
      <c r="E71" s="35">
        <v>0</v>
      </c>
      <c r="F71" s="35" t="s">
        <v>315</v>
      </c>
      <c r="G71" s="35"/>
      <c r="H71" s="35"/>
      <c r="I71" s="35"/>
      <c r="J71" s="35"/>
      <c r="K71" s="35">
        <f>M71-L71</f>
        <v>0</v>
      </c>
      <c r="L71" s="35">
        <f>ROUND(SUM(L12:L16),0)</f>
        <v>6720</v>
      </c>
      <c r="M71" s="49">
        <f t="shared" si="154"/>
        <v>6720</v>
      </c>
      <c r="N71" s="391"/>
      <c r="O71" s="392"/>
      <c r="P71" s="392"/>
      <c r="Q71" s="392"/>
      <c r="R71" s="392">
        <v>480</v>
      </c>
      <c r="S71" s="393"/>
      <c r="T71" s="394"/>
      <c r="U71" s="395">
        <f>ROUND(SUM(U12:U16),0)</f>
        <v>480</v>
      </c>
      <c r="V71" s="396">
        <f>ROUND(SUM(V12:V16),0)</f>
        <v>0</v>
      </c>
      <c r="W71" s="397">
        <f>ROUND(SUM(W12:W16),0)</f>
        <v>480</v>
      </c>
      <c r="X71" s="393"/>
      <c r="Y71" s="393">
        <v>480</v>
      </c>
      <c r="Z71" s="393">
        <v>480</v>
      </c>
      <c r="AA71" s="393">
        <v>480</v>
      </c>
      <c r="AB71" s="393">
        <v>480</v>
      </c>
      <c r="AC71" s="392">
        <v>720</v>
      </c>
      <c r="AD71" s="394"/>
      <c r="AE71" s="395">
        <f>ROUND(SUM(AE12:AE16),0)</f>
        <v>2640</v>
      </c>
      <c r="AF71" s="396">
        <f>ROUND(SUM(AF12:AF16),0)</f>
        <v>0</v>
      </c>
      <c r="AG71" s="397">
        <f>ROUND(SUM(AG12:AG16),0)</f>
        <v>3120</v>
      </c>
      <c r="AH71" s="393"/>
      <c r="AI71" s="393">
        <v>480</v>
      </c>
      <c r="AJ71" s="393">
        <v>480</v>
      </c>
      <c r="AK71" s="393">
        <v>480</v>
      </c>
      <c r="AL71" s="393">
        <v>240</v>
      </c>
      <c r="AM71" s="392">
        <v>480</v>
      </c>
      <c r="AN71" s="394"/>
      <c r="AO71" s="395">
        <f>ROUND(SUM(AO12:AO16),0)</f>
        <v>2160</v>
      </c>
      <c r="AP71" s="396">
        <f>ROUND(SUM(AP12:AP16),0)</f>
        <v>0</v>
      </c>
      <c r="AQ71" s="397">
        <f>ROUND(SUM(AQ12:AQ16),0)</f>
        <v>5280</v>
      </c>
      <c r="AR71" s="393"/>
      <c r="AS71" s="393">
        <v>480</v>
      </c>
      <c r="AT71" s="393">
        <v>480</v>
      </c>
      <c r="AU71" s="393">
        <v>480</v>
      </c>
      <c r="AV71" s="393"/>
      <c r="AW71" s="393"/>
      <c r="AX71" s="394"/>
      <c r="AY71" s="395">
        <f>ROUND(SUM(AY12:AY16),0)</f>
        <v>1440</v>
      </c>
      <c r="AZ71" s="396">
        <f>ROUND(SUM(AZ12:AZ16),0)</f>
        <v>0</v>
      </c>
      <c r="BA71" s="397">
        <f>ROUND(SUM(BA12:BA16),0)</f>
        <v>6720</v>
      </c>
      <c r="BB71" s="393"/>
      <c r="BC71" s="393"/>
      <c r="BD71" s="393"/>
      <c r="BE71" s="393"/>
      <c r="BF71" s="393"/>
      <c r="BG71" s="393"/>
      <c r="BH71" s="394"/>
      <c r="BI71" s="395">
        <f>ROUND(SUM(BI12:BI16),0)</f>
        <v>0</v>
      </c>
      <c r="BJ71" s="396">
        <f>ROUND(SUM(BJ12:BJ16),0)</f>
        <v>0</v>
      </c>
      <c r="BK71" s="397">
        <f>ROUND(SUM(BK12:BK16),0)</f>
        <v>6720</v>
      </c>
      <c r="BL71" s="393"/>
      <c r="BM71" s="394"/>
      <c r="BN71" s="395">
        <f>ROUND(SUM(BN12:BN16),0)</f>
        <v>0</v>
      </c>
      <c r="BO71" s="396">
        <f>ROUND(SUM(BO12:BO16),0)</f>
        <v>0</v>
      </c>
      <c r="BP71" s="397">
        <f>ROUND(SUM(BP12:BP16),0)</f>
        <v>6720</v>
      </c>
      <c r="BQ71" s="197"/>
      <c r="BR71" s="523"/>
      <c r="BV71" s="699">
        <f t="shared" ref="BV71:BV81" si="164">SUM(N71:T71)</f>
        <v>480</v>
      </c>
      <c r="BW71" s="699">
        <f t="shared" ref="BW71:BW81" si="165">SUM(X71:AD71)</f>
        <v>2640</v>
      </c>
      <c r="BX71" s="699">
        <f t="shared" ref="BX71:BX81" si="166">SUM(AH71:AN71)</f>
        <v>2160</v>
      </c>
      <c r="BY71" s="699">
        <f t="shared" ref="BY71:BY81" si="167">SUM(AR71:AX71)</f>
        <v>1440</v>
      </c>
      <c r="BZ71" s="699">
        <f t="shared" ref="BZ71:BZ81" si="168">SUM(BB71:BH71)</f>
        <v>0</v>
      </c>
      <c r="CA71" s="699">
        <f t="shared" ref="CA71:CA81" si="169">SUM(BL71:BM71)</f>
        <v>0</v>
      </c>
      <c r="CB71" s="482">
        <f>SUM(BV71:CA71)-M71</f>
        <v>0</v>
      </c>
    </row>
    <row r="72" spans="1:80" ht="15" hidden="1" customHeight="1" x14ac:dyDescent="0.3">
      <c r="A72" s="34"/>
      <c r="B72" s="1728"/>
      <c r="C72" s="448">
        <v>35</v>
      </c>
      <c r="D72" s="35">
        <f t="shared" si="163"/>
        <v>35</v>
      </c>
      <c r="E72" s="35">
        <v>1</v>
      </c>
      <c r="F72" s="35" t="s">
        <v>98</v>
      </c>
      <c r="G72" s="35"/>
      <c r="H72" s="35"/>
      <c r="I72" s="35"/>
      <c r="J72" s="35"/>
      <c r="K72" s="35">
        <f t="shared" ref="K72:K80" si="170">M72-L72</f>
        <v>0</v>
      </c>
      <c r="L72" s="35">
        <f>ROUND(SUM(L17:L20),0)</f>
        <v>0</v>
      </c>
      <c r="M72" s="49">
        <f t="shared" si="154"/>
        <v>0</v>
      </c>
      <c r="N72" s="391"/>
      <c r="O72" s="392"/>
      <c r="P72" s="392"/>
      <c r="Q72" s="393"/>
      <c r="R72" s="393"/>
      <c r="S72" s="393"/>
      <c r="T72" s="394"/>
      <c r="U72" s="395">
        <f>ROUND(SUM(U17:U20),0)</f>
        <v>0</v>
      </c>
      <c r="V72" s="396">
        <f>ROUND(SUM(V17:V20),0)</f>
        <v>0</v>
      </c>
      <c r="W72" s="397">
        <f>ROUND(SUM(W17:W20),0)</f>
        <v>0</v>
      </c>
      <c r="X72" s="392"/>
      <c r="Y72" s="393"/>
      <c r="Z72" s="393"/>
      <c r="AA72" s="393"/>
      <c r="AB72" s="393"/>
      <c r="AC72" s="393"/>
      <c r="AD72" s="394"/>
      <c r="AE72" s="395">
        <f>ROUND(SUM(AE17:AE20),0)</f>
        <v>0</v>
      </c>
      <c r="AF72" s="396">
        <f>ROUND(SUM(AF17:AF20),0)</f>
        <v>0</v>
      </c>
      <c r="AG72" s="397">
        <f>ROUND(SUM(AG17:AG20),0)</f>
        <v>0</v>
      </c>
      <c r="AH72" s="392"/>
      <c r="AI72" s="393"/>
      <c r="AJ72" s="393"/>
      <c r="AK72" s="393"/>
      <c r="AL72" s="393"/>
      <c r="AM72" s="393"/>
      <c r="AN72" s="394"/>
      <c r="AO72" s="395">
        <f>ROUND(SUM(AO17:AO20),0)</f>
        <v>0</v>
      </c>
      <c r="AP72" s="396">
        <f>ROUND(SUM(AP17:AP20),0)</f>
        <v>0</v>
      </c>
      <c r="AQ72" s="397">
        <f>ROUND(SUM(AQ17:AQ20),0)</f>
        <v>0</v>
      </c>
      <c r="AR72" s="392"/>
      <c r="AS72" s="393"/>
      <c r="AT72" s="393"/>
      <c r="AU72" s="393"/>
      <c r="AV72" s="393"/>
      <c r="AW72" s="393"/>
      <c r="AX72" s="394"/>
      <c r="AY72" s="395">
        <f>ROUND(SUM(AY17:AY20),0)</f>
        <v>0</v>
      </c>
      <c r="AZ72" s="396">
        <f>ROUND(SUM(AZ17:AZ20),0)</f>
        <v>0</v>
      </c>
      <c r="BA72" s="397">
        <f>ROUND(SUM(BA17:BA20),0)</f>
        <v>0</v>
      </c>
      <c r="BB72" s="392"/>
      <c r="BC72" s="393"/>
      <c r="BD72" s="393"/>
      <c r="BE72" s="393"/>
      <c r="BF72" s="393"/>
      <c r="BG72" s="393"/>
      <c r="BH72" s="394"/>
      <c r="BI72" s="395">
        <f>ROUND(SUM(BI17:BI20),0)</f>
        <v>0</v>
      </c>
      <c r="BJ72" s="396">
        <f>ROUND(SUM(BJ17:BJ20),0)</f>
        <v>0</v>
      </c>
      <c r="BK72" s="397">
        <f>ROUND(SUM(BK17:BK20),0)</f>
        <v>0</v>
      </c>
      <c r="BL72" s="394"/>
      <c r="BM72" s="394"/>
      <c r="BN72" s="395">
        <f>ROUND(SUM(BN17:BN20),0)</f>
        <v>0</v>
      </c>
      <c r="BO72" s="396">
        <f>ROUND(SUM(BO17:BO20),0)</f>
        <v>0</v>
      </c>
      <c r="BP72" s="397">
        <f>ROUND(SUM(BP17:BP20),0)</f>
        <v>0</v>
      </c>
      <c r="BQ72" s="197"/>
      <c r="BR72" s="523"/>
      <c r="BV72" s="699">
        <f t="shared" si="164"/>
        <v>0</v>
      </c>
      <c r="BW72" s="699">
        <f t="shared" si="165"/>
        <v>0</v>
      </c>
      <c r="BX72" s="699">
        <f t="shared" si="166"/>
        <v>0</v>
      </c>
      <c r="BY72" s="699">
        <f t="shared" si="167"/>
        <v>0</v>
      </c>
      <c r="BZ72" s="699">
        <f t="shared" si="168"/>
        <v>0</v>
      </c>
      <c r="CA72" s="699">
        <f t="shared" si="169"/>
        <v>0</v>
      </c>
      <c r="CB72" s="482">
        <f>SUM(BV72:CA72)-M72</f>
        <v>0</v>
      </c>
    </row>
    <row r="73" spans="1:80" ht="15" customHeight="1" x14ac:dyDescent="0.3">
      <c r="A73" s="34"/>
      <c r="B73" s="1728"/>
      <c r="C73" s="1661">
        <v>205</v>
      </c>
      <c r="D73" s="35">
        <f t="shared" si="163"/>
        <v>205</v>
      </c>
      <c r="E73" s="35">
        <v>0</v>
      </c>
      <c r="F73" s="35" t="s">
        <v>303</v>
      </c>
      <c r="G73" s="35"/>
      <c r="H73" s="35"/>
      <c r="I73" s="35"/>
      <c r="J73" s="35"/>
      <c r="K73" s="35">
        <f>M73-L73</f>
        <v>0</v>
      </c>
      <c r="L73" s="35">
        <f>ROUND(SUM(L21:L25),0)</f>
        <v>10080</v>
      </c>
      <c r="M73" s="49">
        <f t="shared" si="154"/>
        <v>10080</v>
      </c>
      <c r="N73" s="391"/>
      <c r="O73" s="392"/>
      <c r="P73" s="392"/>
      <c r="Q73" s="392"/>
      <c r="R73" s="392">
        <v>720</v>
      </c>
      <c r="S73" s="393"/>
      <c r="T73" s="394"/>
      <c r="U73" s="395">
        <f>ROUND(SUM(U21:U25),0)</f>
        <v>720</v>
      </c>
      <c r="V73" s="396">
        <f>ROUND(SUM(V21:V25),0)</f>
        <v>0</v>
      </c>
      <c r="W73" s="397">
        <f>ROUND(SUM(W21:W25),0)</f>
        <v>720</v>
      </c>
      <c r="X73" s="393">
        <v>720</v>
      </c>
      <c r="Y73" s="393">
        <v>480</v>
      </c>
      <c r="Z73" s="393">
        <v>480</v>
      </c>
      <c r="AA73" s="393">
        <v>480</v>
      </c>
      <c r="AB73" s="393">
        <v>480</v>
      </c>
      <c r="AC73" s="392">
        <v>720</v>
      </c>
      <c r="AD73" s="394"/>
      <c r="AE73" s="395">
        <f>ROUND(SUM(AE21:AE25),0)</f>
        <v>3360</v>
      </c>
      <c r="AF73" s="396">
        <f>ROUND(SUM(AF21:AF25),0)</f>
        <v>0</v>
      </c>
      <c r="AG73" s="397">
        <f>ROUND(SUM(AG21:AG25),0)</f>
        <v>4080</v>
      </c>
      <c r="AH73" s="393">
        <v>480</v>
      </c>
      <c r="AI73" s="393">
        <v>480</v>
      </c>
      <c r="AJ73" s="393">
        <v>720</v>
      </c>
      <c r="AK73" s="393">
        <v>480</v>
      </c>
      <c r="AL73" s="393">
        <v>480</v>
      </c>
      <c r="AM73" s="392">
        <v>720</v>
      </c>
      <c r="AN73" s="394"/>
      <c r="AO73" s="395">
        <f>ROUND(SUM(AO21:AO25),0)</f>
        <v>3360</v>
      </c>
      <c r="AP73" s="396">
        <f>ROUND(SUM(AP21:AP25),0)</f>
        <v>0</v>
      </c>
      <c r="AQ73" s="397">
        <f>ROUND(SUM(AQ21:AQ25),0)</f>
        <v>7440</v>
      </c>
      <c r="AR73" s="393">
        <v>480</v>
      </c>
      <c r="AS73" s="393">
        <v>480</v>
      </c>
      <c r="AT73" s="393">
        <v>480</v>
      </c>
      <c r="AU73" s="393">
        <v>720</v>
      </c>
      <c r="AV73" s="393">
        <v>480</v>
      </c>
      <c r="AW73" s="393"/>
      <c r="AX73" s="394"/>
      <c r="AY73" s="395">
        <f>ROUND(SUM(AY21:AY25),0)</f>
        <v>2640</v>
      </c>
      <c r="AZ73" s="396">
        <f>ROUND(SUM(AZ21:AZ25),0)</f>
        <v>0</v>
      </c>
      <c r="BA73" s="397">
        <f>ROUND(SUM(BA21:BA25),0)</f>
        <v>10080</v>
      </c>
      <c r="BB73" s="393"/>
      <c r="BC73" s="393"/>
      <c r="BD73" s="393"/>
      <c r="BE73" s="393"/>
      <c r="BF73" s="393"/>
      <c r="BG73" s="393"/>
      <c r="BH73" s="394"/>
      <c r="BI73" s="395">
        <f>ROUND(SUM(BI21:BI25),0)</f>
        <v>0</v>
      </c>
      <c r="BJ73" s="396">
        <f>ROUND(SUM(BJ21:BJ25),0)</f>
        <v>0</v>
      </c>
      <c r="BK73" s="397">
        <f>ROUND(SUM(BK21:BK25),0)</f>
        <v>10080</v>
      </c>
      <c r="BL73" s="394"/>
      <c r="BM73" s="394"/>
      <c r="BN73" s="395">
        <f>ROUND(SUM(BN21:BN25),0)</f>
        <v>0</v>
      </c>
      <c r="BO73" s="396">
        <f>ROUND(SUM(BO21:BO25),0)</f>
        <v>0</v>
      </c>
      <c r="BP73" s="397">
        <f>ROUND(SUM(BP21:BP25),0)</f>
        <v>10080</v>
      </c>
      <c r="BQ73" s="197"/>
      <c r="BR73" s="523"/>
      <c r="BV73" s="699">
        <f t="shared" si="164"/>
        <v>720</v>
      </c>
      <c r="BW73" s="699">
        <f t="shared" si="165"/>
        <v>3360</v>
      </c>
      <c r="BX73" s="699">
        <f t="shared" si="166"/>
        <v>3360</v>
      </c>
      <c r="BY73" s="699">
        <f t="shared" si="167"/>
        <v>2640</v>
      </c>
      <c r="BZ73" s="699">
        <f t="shared" si="168"/>
        <v>0</v>
      </c>
      <c r="CA73" s="699">
        <f t="shared" si="169"/>
        <v>0</v>
      </c>
      <c r="CB73" s="482">
        <f>SUM(BV73:CA73)-M73</f>
        <v>0</v>
      </c>
    </row>
    <row r="74" spans="1:80" ht="15" customHeight="1" x14ac:dyDescent="0.3">
      <c r="A74" s="34"/>
      <c r="B74" s="1728"/>
      <c r="C74" s="1661">
        <v>210</v>
      </c>
      <c r="D74" s="35">
        <f t="shared" si="163"/>
        <v>210</v>
      </c>
      <c r="E74" s="35"/>
      <c r="F74" s="35" t="s">
        <v>370</v>
      </c>
      <c r="G74" s="35"/>
      <c r="H74" s="35"/>
      <c r="I74" s="35"/>
      <c r="J74" s="35"/>
      <c r="K74" s="35">
        <f>M74-L74</f>
        <v>0</v>
      </c>
      <c r="L74" s="35">
        <f>ROUND(SUM(L26:L30),0)</f>
        <v>4080</v>
      </c>
      <c r="M74" s="49">
        <f t="shared" si="154"/>
        <v>4080</v>
      </c>
      <c r="N74" s="391"/>
      <c r="O74" s="392"/>
      <c r="P74" s="392"/>
      <c r="Q74" s="392"/>
      <c r="R74" s="392">
        <v>240</v>
      </c>
      <c r="S74" s="392"/>
      <c r="T74" s="394"/>
      <c r="U74" s="395">
        <f>ROUND(SUM(U26:U30),0)</f>
        <v>240</v>
      </c>
      <c r="V74" s="396">
        <f>ROUND(SUM(V26:V30),0)</f>
        <v>0</v>
      </c>
      <c r="W74" s="397">
        <f>ROUND(SUM(W26:W30),0)</f>
        <v>240</v>
      </c>
      <c r="X74" s="393">
        <v>240</v>
      </c>
      <c r="Y74" s="393">
        <v>240</v>
      </c>
      <c r="Z74" s="393">
        <v>240</v>
      </c>
      <c r="AA74" s="393">
        <v>240</v>
      </c>
      <c r="AB74" s="393">
        <v>240</v>
      </c>
      <c r="AC74" s="392"/>
      <c r="AD74" s="394"/>
      <c r="AE74" s="395">
        <f>ROUND(SUM(AE26:AE30),0)</f>
        <v>1200</v>
      </c>
      <c r="AF74" s="396">
        <f>ROUND(SUM(AF26:AF30),0)</f>
        <v>0</v>
      </c>
      <c r="AG74" s="397">
        <f>ROUND(SUM(AG26:AG30),0)</f>
        <v>1440</v>
      </c>
      <c r="AH74" s="393">
        <v>240</v>
      </c>
      <c r="AI74" s="393">
        <v>240</v>
      </c>
      <c r="AJ74" s="393">
        <v>240</v>
      </c>
      <c r="AK74" s="393">
        <v>240</v>
      </c>
      <c r="AL74" s="393">
        <v>240</v>
      </c>
      <c r="AM74" s="392"/>
      <c r="AN74" s="394"/>
      <c r="AO74" s="395">
        <f>ROUND(SUM(AO26:AO30),0)</f>
        <v>1200</v>
      </c>
      <c r="AP74" s="396">
        <f>ROUND(SUM(AP26:AP30),0)</f>
        <v>0</v>
      </c>
      <c r="AQ74" s="397">
        <f>ROUND(SUM(AQ26:AQ30),0)</f>
        <v>2640</v>
      </c>
      <c r="AR74" s="393">
        <v>240</v>
      </c>
      <c r="AS74" s="393">
        <v>240</v>
      </c>
      <c r="AT74" s="393">
        <v>240</v>
      </c>
      <c r="AU74" s="393">
        <v>240</v>
      </c>
      <c r="AV74" s="393">
        <v>480</v>
      </c>
      <c r="AW74" s="392"/>
      <c r="AX74" s="394"/>
      <c r="AY74" s="395">
        <f>ROUND(SUM(AY26:AY30),0)</f>
        <v>1440</v>
      </c>
      <c r="AZ74" s="396">
        <f>ROUND(SUM(AZ26:AZ30),0)</f>
        <v>0</v>
      </c>
      <c r="BA74" s="397">
        <f>ROUND(SUM(BA26:BA30),0)</f>
        <v>4080</v>
      </c>
      <c r="BB74" s="393"/>
      <c r="BC74" s="393"/>
      <c r="BD74" s="393"/>
      <c r="BE74" s="393"/>
      <c r="BF74" s="393"/>
      <c r="BG74" s="392"/>
      <c r="BH74" s="394"/>
      <c r="BI74" s="395">
        <f>ROUND(SUM(BI26:BI30),0)</f>
        <v>0</v>
      </c>
      <c r="BJ74" s="396">
        <f>ROUND(SUM(BJ26:BJ30),0)</f>
        <v>0</v>
      </c>
      <c r="BK74" s="397">
        <f>ROUND(SUM(BK26:BK30),0)</f>
        <v>4080</v>
      </c>
      <c r="BL74" s="394"/>
      <c r="BM74" s="394"/>
      <c r="BN74" s="395">
        <f>ROUND(SUM(BN26:BN30),0)</f>
        <v>0</v>
      </c>
      <c r="BO74" s="396">
        <f>ROUND(SUM(BO26:BO30),0)</f>
        <v>0</v>
      </c>
      <c r="BP74" s="397">
        <f>ROUND(SUM(BP26:BP30),0)</f>
        <v>4080</v>
      </c>
      <c r="BQ74" s="197"/>
      <c r="BR74" s="523"/>
      <c r="BV74" s="699">
        <f t="shared" si="164"/>
        <v>240</v>
      </c>
      <c r="BW74" s="699">
        <f t="shared" si="165"/>
        <v>1200</v>
      </c>
      <c r="BX74" s="699">
        <f t="shared" si="166"/>
        <v>1200</v>
      </c>
      <c r="BY74" s="699">
        <f t="shared" si="167"/>
        <v>1440</v>
      </c>
      <c r="BZ74" s="699">
        <f t="shared" si="168"/>
        <v>0</v>
      </c>
      <c r="CA74" s="699">
        <f t="shared" si="169"/>
        <v>0</v>
      </c>
      <c r="CB74" s="482">
        <f>SUM(BV74:CA74)-M74</f>
        <v>0</v>
      </c>
    </row>
    <row r="75" spans="1:80" ht="15" hidden="1" customHeight="1" x14ac:dyDescent="0.3">
      <c r="A75" s="34"/>
      <c r="B75" s="1728"/>
      <c r="C75" s="448">
        <v>206</v>
      </c>
      <c r="D75" s="35">
        <f t="shared" si="163"/>
        <v>206</v>
      </c>
      <c r="E75" s="35">
        <v>0</v>
      </c>
      <c r="F75" s="35" t="s">
        <v>71</v>
      </c>
      <c r="G75" s="35"/>
      <c r="H75" s="35"/>
      <c r="I75" s="35"/>
      <c r="J75" s="35"/>
      <c r="K75" s="35">
        <f t="shared" si="170"/>
        <v>0</v>
      </c>
      <c r="L75" s="35">
        <f>ROUND(SUM(L31:L35),0)</f>
        <v>0</v>
      </c>
      <c r="M75" s="49">
        <f t="shared" si="154"/>
        <v>0</v>
      </c>
      <c r="N75" s="391"/>
      <c r="O75" s="392"/>
      <c r="P75" s="392"/>
      <c r="Q75" s="392"/>
      <c r="R75" s="392"/>
      <c r="S75" s="393"/>
      <c r="T75" s="394"/>
      <c r="U75" s="395">
        <f>ROUND(SUM(U31:U35),0)</f>
        <v>0</v>
      </c>
      <c r="V75" s="396">
        <f>ROUND(SUM(V31:V35),0)</f>
        <v>0</v>
      </c>
      <c r="W75" s="397">
        <f>ROUND(SUM(W31:W35),0)</f>
        <v>0</v>
      </c>
      <c r="X75" s="392"/>
      <c r="Y75" s="392"/>
      <c r="Z75" s="392"/>
      <c r="AA75" s="392"/>
      <c r="AB75" s="392"/>
      <c r="AC75" s="392"/>
      <c r="AD75" s="394"/>
      <c r="AE75" s="395">
        <f>ROUND(SUM(AE31:AE35),0)</f>
        <v>0</v>
      </c>
      <c r="AF75" s="396">
        <f>ROUND(SUM(AF31:AF35),0)</f>
        <v>0</v>
      </c>
      <c r="AG75" s="397">
        <f>ROUND(SUM(AG31:AG35),0)</f>
        <v>0</v>
      </c>
      <c r="AH75" s="392"/>
      <c r="AI75" s="392"/>
      <c r="AJ75" s="392"/>
      <c r="AK75" s="392"/>
      <c r="AL75" s="392"/>
      <c r="AM75" s="392"/>
      <c r="AN75" s="394"/>
      <c r="AO75" s="395">
        <f>ROUND(SUM(AO31:AO35),0)</f>
        <v>0</v>
      </c>
      <c r="AP75" s="396">
        <f>ROUND(SUM(AP31:AP35),0)</f>
        <v>0</v>
      </c>
      <c r="AQ75" s="397">
        <f>ROUND(SUM(AQ31:AQ35),0)</f>
        <v>0</v>
      </c>
      <c r="AR75" s="392"/>
      <c r="AS75" s="392"/>
      <c r="AT75" s="392"/>
      <c r="AU75" s="392"/>
      <c r="AV75" s="392"/>
      <c r="AW75" s="392"/>
      <c r="AX75" s="394"/>
      <c r="AY75" s="395">
        <f>ROUND(SUM(AY31:AY35),0)</f>
        <v>0</v>
      </c>
      <c r="AZ75" s="396">
        <f>ROUND(SUM(AZ31:AZ35),0)</f>
        <v>0</v>
      </c>
      <c r="BA75" s="397">
        <f>ROUND(SUM(BA31:BA35),0)</f>
        <v>0</v>
      </c>
      <c r="BB75" s="392"/>
      <c r="BC75" s="392"/>
      <c r="BD75" s="392"/>
      <c r="BE75" s="392"/>
      <c r="BF75" s="392"/>
      <c r="BG75" s="392"/>
      <c r="BH75" s="394"/>
      <c r="BI75" s="395">
        <f>ROUND(SUM(BI31:BI35),0)</f>
        <v>0</v>
      </c>
      <c r="BJ75" s="396">
        <f>ROUND(SUM(BJ31:BJ35),0)</f>
        <v>0</v>
      </c>
      <c r="BK75" s="397">
        <f>ROUND(SUM(BK31:BK35),0)</f>
        <v>0</v>
      </c>
      <c r="BL75" s="394"/>
      <c r="BM75" s="394"/>
      <c r="BN75" s="395">
        <f>ROUND(SUM(BN31:BN35),0)</f>
        <v>0</v>
      </c>
      <c r="BO75" s="396">
        <f>ROUND(SUM(BO31:BO35),0)</f>
        <v>0</v>
      </c>
      <c r="BP75" s="397">
        <f>ROUND(SUM(BP31:BP35),0)</f>
        <v>0</v>
      </c>
      <c r="BQ75" s="197"/>
      <c r="BR75" s="523"/>
      <c r="BV75" s="699">
        <f t="shared" si="164"/>
        <v>0</v>
      </c>
      <c r="BW75" s="699">
        <f t="shared" si="165"/>
        <v>0</v>
      </c>
      <c r="BX75" s="699">
        <f t="shared" si="166"/>
        <v>0</v>
      </c>
      <c r="BY75" s="699">
        <f t="shared" si="167"/>
        <v>0</v>
      </c>
      <c r="BZ75" s="699">
        <f t="shared" si="168"/>
        <v>0</v>
      </c>
      <c r="CA75" s="699">
        <f t="shared" si="169"/>
        <v>0</v>
      </c>
    </row>
    <row r="76" spans="1:80" ht="15" hidden="1" customHeight="1" x14ac:dyDescent="0.3">
      <c r="A76" s="34"/>
      <c r="B76" s="1728"/>
      <c r="C76" s="448">
        <v>195</v>
      </c>
      <c r="D76" s="35">
        <f t="shared" si="163"/>
        <v>195</v>
      </c>
      <c r="E76" s="35">
        <v>1</v>
      </c>
      <c r="F76" s="35" t="s">
        <v>552</v>
      </c>
      <c r="G76" s="35"/>
      <c r="H76" s="35"/>
      <c r="I76" s="35"/>
      <c r="J76" s="35"/>
      <c r="K76" s="35">
        <f t="shared" si="170"/>
        <v>0</v>
      </c>
      <c r="L76" s="35">
        <f>ROUND(SUM(L36:L40),0)</f>
        <v>0</v>
      </c>
      <c r="M76" s="49">
        <f t="shared" si="154"/>
        <v>0</v>
      </c>
      <c r="N76" s="391"/>
      <c r="O76" s="392"/>
      <c r="P76" s="392"/>
      <c r="Q76" s="392"/>
      <c r="R76" s="392"/>
      <c r="S76" s="392"/>
      <c r="T76" s="394"/>
      <c r="U76" s="395">
        <f>ROUND(SUM(U36:U40),0)</f>
        <v>0</v>
      </c>
      <c r="V76" s="396">
        <f>ROUND(SUM(V36:V40),0)</f>
        <v>0</v>
      </c>
      <c r="W76" s="397">
        <f>ROUND(SUM(W36:W40),0)</f>
        <v>0</v>
      </c>
      <c r="X76" s="392"/>
      <c r="Y76" s="392"/>
      <c r="Z76" s="392"/>
      <c r="AA76" s="392"/>
      <c r="AB76" s="392"/>
      <c r="AC76" s="392"/>
      <c r="AD76" s="394"/>
      <c r="AE76" s="395">
        <f>ROUND(SUM(AE36:AE40),0)</f>
        <v>0</v>
      </c>
      <c r="AF76" s="396">
        <f>ROUND(SUM(AF36:AF40),0)</f>
        <v>0</v>
      </c>
      <c r="AG76" s="397">
        <f>ROUND(SUM(AG36:AG40),0)</f>
        <v>0</v>
      </c>
      <c r="AH76" s="392"/>
      <c r="AI76" s="392"/>
      <c r="AJ76" s="392"/>
      <c r="AK76" s="392"/>
      <c r="AL76" s="392"/>
      <c r="AM76" s="392"/>
      <c r="AN76" s="394"/>
      <c r="AO76" s="395">
        <f>ROUND(SUM(AO36:AO40),0)</f>
        <v>0</v>
      </c>
      <c r="AP76" s="396">
        <f>ROUND(SUM(AP36:AP40),0)</f>
        <v>0</v>
      </c>
      <c r="AQ76" s="397">
        <f>ROUND(SUM(AQ36:AQ40),0)</f>
        <v>0</v>
      </c>
      <c r="AR76" s="392"/>
      <c r="AS76" s="392"/>
      <c r="AT76" s="392"/>
      <c r="AU76" s="392"/>
      <c r="AV76" s="392"/>
      <c r="AW76" s="392"/>
      <c r="AX76" s="394"/>
      <c r="AY76" s="395">
        <f>ROUND(SUM(AY36:AY40),0)</f>
        <v>0</v>
      </c>
      <c r="AZ76" s="396">
        <f>ROUND(SUM(AZ36:AZ40),0)</f>
        <v>0</v>
      </c>
      <c r="BA76" s="397">
        <f>ROUND(SUM(BA36:BA40),0)</f>
        <v>0</v>
      </c>
      <c r="BB76" s="392"/>
      <c r="BC76" s="392"/>
      <c r="BD76" s="392"/>
      <c r="BE76" s="392"/>
      <c r="BF76" s="392"/>
      <c r="BG76" s="393"/>
      <c r="BH76" s="394"/>
      <c r="BI76" s="395">
        <f>ROUND(SUM(BI36:BI40),0)</f>
        <v>0</v>
      </c>
      <c r="BJ76" s="396">
        <f>ROUND(SUM(BJ36:BJ40),0)</f>
        <v>0</v>
      </c>
      <c r="BK76" s="397">
        <f>ROUND(SUM(BK36:BK40),0)</f>
        <v>0</v>
      </c>
      <c r="BL76" s="394"/>
      <c r="BM76" s="394"/>
      <c r="BN76" s="395">
        <f>ROUND(SUM(BN36:BN40),0)</f>
        <v>0</v>
      </c>
      <c r="BO76" s="396">
        <f>ROUND(SUM(BO36:BO40),0)</f>
        <v>0</v>
      </c>
      <c r="BP76" s="397">
        <f>ROUND(SUM(BP36:BP40),0)</f>
        <v>0</v>
      </c>
      <c r="BQ76" s="197"/>
      <c r="BR76" s="523"/>
      <c r="BV76" s="699">
        <f t="shared" si="164"/>
        <v>0</v>
      </c>
      <c r="BW76" s="699">
        <f t="shared" si="165"/>
        <v>0</v>
      </c>
      <c r="BX76" s="699">
        <f t="shared" si="166"/>
        <v>0</v>
      </c>
      <c r="BY76" s="699">
        <f t="shared" si="167"/>
        <v>0</v>
      </c>
      <c r="BZ76" s="699">
        <f t="shared" si="168"/>
        <v>0</v>
      </c>
      <c r="CA76" s="699">
        <f t="shared" si="169"/>
        <v>0</v>
      </c>
    </row>
    <row r="77" spans="1:80" ht="15" hidden="1" customHeight="1" x14ac:dyDescent="0.3">
      <c r="A77" s="34"/>
      <c r="B77" s="1728"/>
      <c r="C77" s="1660">
        <v>203</v>
      </c>
      <c r="D77" s="35">
        <f t="shared" si="163"/>
        <v>203</v>
      </c>
      <c r="E77" s="35">
        <v>0</v>
      </c>
      <c r="F77" s="35" t="s">
        <v>687</v>
      </c>
      <c r="G77" s="35"/>
      <c r="H77" s="35"/>
      <c r="I77" s="35"/>
      <c r="J77" s="35"/>
      <c r="K77" s="35">
        <f t="shared" si="170"/>
        <v>0</v>
      </c>
      <c r="L77" s="35">
        <f>ROUND(SUM(L41:L45),0)</f>
        <v>0</v>
      </c>
      <c r="M77" s="49">
        <f t="shared" si="154"/>
        <v>0</v>
      </c>
      <c r="N77" s="391"/>
      <c r="O77" s="392"/>
      <c r="P77" s="392"/>
      <c r="Q77" s="392"/>
      <c r="R77" s="392"/>
      <c r="S77" s="393"/>
      <c r="T77" s="394"/>
      <c r="U77" s="395">
        <f>ROUND(SUM(U41:U45),0)</f>
        <v>0</v>
      </c>
      <c r="V77" s="396">
        <f>ROUND(SUM(V41:V45),0)</f>
        <v>0</v>
      </c>
      <c r="W77" s="397">
        <f>ROUND(SUM(W41:W45),0)</f>
        <v>0</v>
      </c>
      <c r="X77" s="392"/>
      <c r="Y77" s="392"/>
      <c r="Z77" s="392"/>
      <c r="AA77" s="392"/>
      <c r="AB77" s="392"/>
      <c r="AC77" s="392"/>
      <c r="AD77" s="394"/>
      <c r="AE77" s="395">
        <f>ROUND(SUM(AE41:AE45),0)</f>
        <v>0</v>
      </c>
      <c r="AF77" s="396">
        <f>ROUND(SUM(AF41:AF45),0)</f>
        <v>0</v>
      </c>
      <c r="AG77" s="397">
        <f>ROUND(SUM(AG41:AG45),0)</f>
        <v>0</v>
      </c>
      <c r="AH77" s="392"/>
      <c r="AI77" s="392"/>
      <c r="AJ77" s="392"/>
      <c r="AK77" s="392"/>
      <c r="AL77" s="392"/>
      <c r="AM77" s="392"/>
      <c r="AN77" s="394"/>
      <c r="AO77" s="395">
        <f>ROUND(SUM(AO41:AO45),0)</f>
        <v>0</v>
      </c>
      <c r="AP77" s="396">
        <f>ROUND(SUM(AP41:AP45),0)</f>
        <v>0</v>
      </c>
      <c r="AQ77" s="397">
        <f>ROUND(SUM(AQ41:AQ45),0)</f>
        <v>0</v>
      </c>
      <c r="AR77" s="392"/>
      <c r="AS77" s="392"/>
      <c r="AT77" s="392"/>
      <c r="AU77" s="392"/>
      <c r="AV77" s="392"/>
      <c r="AW77" s="393"/>
      <c r="AX77" s="394"/>
      <c r="AY77" s="395">
        <f>ROUND(SUM(AY41:AY45),0)</f>
        <v>0</v>
      </c>
      <c r="AZ77" s="396">
        <f>ROUND(SUM(AZ41:AZ45),0)</f>
        <v>0</v>
      </c>
      <c r="BA77" s="397">
        <f>ROUND(SUM(BA41:BA45),0)</f>
        <v>0</v>
      </c>
      <c r="BB77" s="392"/>
      <c r="BC77" s="392"/>
      <c r="BD77" s="392"/>
      <c r="BE77" s="392"/>
      <c r="BF77" s="392"/>
      <c r="BG77" s="393"/>
      <c r="BH77" s="394"/>
      <c r="BI77" s="395">
        <f>ROUND(SUM(BI41:BI45),0)</f>
        <v>0</v>
      </c>
      <c r="BJ77" s="396">
        <f>ROUND(SUM(BJ41:BJ45),0)</f>
        <v>0</v>
      </c>
      <c r="BK77" s="397">
        <f>ROUND(SUM(BK41:BK45),0)</f>
        <v>0</v>
      </c>
      <c r="BL77" s="392"/>
      <c r="BM77" s="394"/>
      <c r="BN77" s="395">
        <f>ROUND(SUM(BN41:BN45),0)</f>
        <v>0</v>
      </c>
      <c r="BO77" s="396">
        <f>ROUND(SUM(BO41:BO45),0)</f>
        <v>0</v>
      </c>
      <c r="BP77" s="397">
        <f>ROUND(SUM(BP41:BP45),0)</f>
        <v>0</v>
      </c>
      <c r="BQ77" s="197"/>
      <c r="BR77" s="523"/>
      <c r="BV77" s="699">
        <f t="shared" si="164"/>
        <v>0</v>
      </c>
      <c r="BW77" s="699">
        <f t="shared" si="165"/>
        <v>0</v>
      </c>
      <c r="BX77" s="699">
        <f t="shared" si="166"/>
        <v>0</v>
      </c>
      <c r="BY77" s="699">
        <f t="shared" si="167"/>
        <v>0</v>
      </c>
      <c r="BZ77" s="699">
        <f t="shared" si="168"/>
        <v>0</v>
      </c>
      <c r="CA77" s="699">
        <f t="shared" si="169"/>
        <v>0</v>
      </c>
    </row>
    <row r="78" spans="1:80" ht="15" customHeight="1" outlineLevel="1" x14ac:dyDescent="0.3">
      <c r="A78" s="34"/>
      <c r="B78" s="1728"/>
      <c r="C78" s="448">
        <v>206</v>
      </c>
      <c r="D78" s="35">
        <f t="shared" si="163"/>
        <v>206</v>
      </c>
      <c r="E78" s="35">
        <v>1</v>
      </c>
      <c r="F78" s="35" t="s">
        <v>316</v>
      </c>
      <c r="G78" s="35"/>
      <c r="H78" s="35"/>
      <c r="I78" s="35"/>
      <c r="J78" s="35"/>
      <c r="K78" s="35">
        <f t="shared" si="170"/>
        <v>0</v>
      </c>
      <c r="L78" s="35">
        <f>ROUND(SUM(L46:L50),0)</f>
        <v>6974</v>
      </c>
      <c r="M78" s="49">
        <f t="shared" si="154"/>
        <v>6974</v>
      </c>
      <c r="N78" s="391"/>
      <c r="O78" s="392"/>
      <c r="P78" s="392"/>
      <c r="Q78" s="392"/>
      <c r="R78" s="392">
        <v>480</v>
      </c>
      <c r="S78" s="392"/>
      <c r="T78" s="394"/>
      <c r="U78" s="395">
        <f>ROUND(SUM(U46:U50),0)</f>
        <v>480</v>
      </c>
      <c r="V78" s="396">
        <f>ROUND(SUM(V46:V50),0)</f>
        <v>0</v>
      </c>
      <c r="W78" s="397">
        <f>ROUND(SUM(W46:W50),0)</f>
        <v>480</v>
      </c>
      <c r="X78" s="392">
        <v>480</v>
      </c>
      <c r="Y78" s="392">
        <v>480</v>
      </c>
      <c r="Z78" s="392">
        <v>480</v>
      </c>
      <c r="AA78" s="392">
        <v>480</v>
      </c>
      <c r="AB78" s="392">
        <v>480</v>
      </c>
      <c r="AC78" s="392"/>
      <c r="AD78" s="394"/>
      <c r="AE78" s="395">
        <f>ROUND(SUM(AE46:AE50),0)</f>
        <v>2400</v>
      </c>
      <c r="AF78" s="396">
        <f>ROUND(SUM(AF46:AF50),0)</f>
        <v>0</v>
      </c>
      <c r="AG78" s="397">
        <f>ROUND(SUM(AG46:AG50),0)</f>
        <v>2880</v>
      </c>
      <c r="AH78" s="392">
        <v>480</v>
      </c>
      <c r="AI78" s="392">
        <v>480</v>
      </c>
      <c r="AJ78" s="392">
        <v>480</v>
      </c>
      <c r="AK78" s="392">
        <v>254</v>
      </c>
      <c r="AL78" s="392">
        <v>480</v>
      </c>
      <c r="AM78" s="392"/>
      <c r="AN78" s="394"/>
      <c r="AO78" s="395">
        <f>ROUND(SUM(AO46:AO50),0)</f>
        <v>2174</v>
      </c>
      <c r="AP78" s="396">
        <f>ROUND(SUM(AP46:AP50),0)</f>
        <v>0</v>
      </c>
      <c r="AQ78" s="397">
        <f>ROUND(SUM(AQ46:AQ50),0)</f>
        <v>5054</v>
      </c>
      <c r="AR78" s="392">
        <v>480</v>
      </c>
      <c r="AS78" s="392">
        <v>480</v>
      </c>
      <c r="AT78" s="392">
        <v>480</v>
      </c>
      <c r="AU78" s="392"/>
      <c r="AV78" s="392">
        <v>480</v>
      </c>
      <c r="AW78" s="392"/>
      <c r="AX78" s="394"/>
      <c r="AY78" s="395">
        <f>ROUND(SUM(AY46:AY50),0)</f>
        <v>1920</v>
      </c>
      <c r="AZ78" s="396">
        <f>ROUND(SUM(AZ46:AZ50),0)</f>
        <v>0</v>
      </c>
      <c r="BA78" s="397">
        <f>ROUND(SUM(BA46:BA50),0)</f>
        <v>6974</v>
      </c>
      <c r="BB78" s="392"/>
      <c r="BC78" s="392"/>
      <c r="BD78" s="392"/>
      <c r="BE78" s="392"/>
      <c r="BF78" s="392"/>
      <c r="BG78" s="393"/>
      <c r="BH78" s="394"/>
      <c r="BI78" s="395">
        <f>ROUND(SUM(BI46:BI50),0)</f>
        <v>0</v>
      </c>
      <c r="BJ78" s="396">
        <f>ROUND(SUM(BJ46:BJ50),0)</f>
        <v>0</v>
      </c>
      <c r="BK78" s="397">
        <f>ROUND(SUM(BK46:BK50),0)</f>
        <v>6974</v>
      </c>
      <c r="BL78" s="392"/>
      <c r="BM78" s="394"/>
      <c r="BN78" s="395">
        <f>ROUND(SUM(BN46:BN50),0)</f>
        <v>0</v>
      </c>
      <c r="BO78" s="396">
        <f>ROUND(SUM(BO46:BO50),0)</f>
        <v>0</v>
      </c>
      <c r="BP78" s="397">
        <f>ROUND(SUM(BP46:BP50),0)</f>
        <v>6974</v>
      </c>
      <c r="BQ78" s="197"/>
      <c r="BR78" s="523"/>
      <c r="BV78" s="699">
        <f t="shared" si="164"/>
        <v>480</v>
      </c>
      <c r="BW78" s="699">
        <f t="shared" si="165"/>
        <v>2400</v>
      </c>
      <c r="BX78" s="699">
        <f t="shared" si="166"/>
        <v>2174</v>
      </c>
      <c r="BY78" s="699">
        <f t="shared" si="167"/>
        <v>1920</v>
      </c>
      <c r="BZ78" s="699">
        <f t="shared" si="168"/>
        <v>0</v>
      </c>
      <c r="CA78" s="699">
        <f t="shared" si="169"/>
        <v>0</v>
      </c>
    </row>
    <row r="79" spans="1:80" ht="15" customHeight="1" outlineLevel="1" x14ac:dyDescent="0.3">
      <c r="A79" s="34"/>
      <c r="B79" s="1728"/>
      <c r="C79" s="1660">
        <v>203</v>
      </c>
      <c r="D79" s="35">
        <f t="shared" si="163"/>
        <v>203</v>
      </c>
      <c r="E79" s="35">
        <v>0</v>
      </c>
      <c r="F79" s="35" t="s">
        <v>251</v>
      </c>
      <c r="G79" s="35"/>
      <c r="H79" s="35"/>
      <c r="I79" s="35"/>
      <c r="J79" s="35"/>
      <c r="K79" s="35">
        <f t="shared" si="170"/>
        <v>0</v>
      </c>
      <c r="L79" s="35">
        <f>ROUND(SUM(L51:L55),0)</f>
        <v>7200</v>
      </c>
      <c r="M79" s="49">
        <f t="shared" si="154"/>
        <v>7200</v>
      </c>
      <c r="N79" s="391"/>
      <c r="O79" s="392"/>
      <c r="P79" s="392"/>
      <c r="Q79" s="392"/>
      <c r="R79" s="392">
        <v>720</v>
      </c>
      <c r="S79" s="393"/>
      <c r="T79" s="394"/>
      <c r="U79" s="395">
        <f>ROUND(SUM(U51:U55),0)</f>
        <v>720</v>
      </c>
      <c r="V79" s="396">
        <f>ROUND(SUM(V51:V55),0)</f>
        <v>0</v>
      </c>
      <c r="W79" s="397">
        <f>ROUND(SUM(W51:W55),0)</f>
        <v>720</v>
      </c>
      <c r="X79" s="392">
        <v>480</v>
      </c>
      <c r="Y79" s="392">
        <v>480</v>
      </c>
      <c r="Z79" s="392">
        <v>480</v>
      </c>
      <c r="AA79" s="392">
        <v>480</v>
      </c>
      <c r="AB79" s="392">
        <v>480</v>
      </c>
      <c r="AC79" s="392"/>
      <c r="AD79" s="394"/>
      <c r="AE79" s="395">
        <f>ROUND(SUM(AE51:AE55),0)</f>
        <v>2400</v>
      </c>
      <c r="AF79" s="396">
        <f>ROUND(SUM(AF51:AF55),0)</f>
        <v>0</v>
      </c>
      <c r="AG79" s="397">
        <f>ROUND(SUM(AG51:AG55),0)</f>
        <v>3120</v>
      </c>
      <c r="AH79" s="392">
        <v>480</v>
      </c>
      <c r="AI79" s="392">
        <v>480</v>
      </c>
      <c r="AJ79" s="392">
        <v>480</v>
      </c>
      <c r="AK79" s="392">
        <v>480</v>
      </c>
      <c r="AL79" s="392">
        <v>480</v>
      </c>
      <c r="AM79" s="392"/>
      <c r="AN79" s="394"/>
      <c r="AO79" s="395">
        <f>ROUND(SUM(AO51:AO55),0)</f>
        <v>2400</v>
      </c>
      <c r="AP79" s="396">
        <f>ROUND(SUM(AP51:AP55),0)</f>
        <v>0</v>
      </c>
      <c r="AQ79" s="397">
        <f>ROUND(SUM(AQ51:AQ55),0)</f>
        <v>5520</v>
      </c>
      <c r="AR79" s="392">
        <v>480</v>
      </c>
      <c r="AS79" s="392">
        <v>480</v>
      </c>
      <c r="AT79" s="392">
        <v>480</v>
      </c>
      <c r="AU79" s="392">
        <v>240</v>
      </c>
      <c r="AV79" s="392"/>
      <c r="AW79" s="392"/>
      <c r="AX79" s="394"/>
      <c r="AY79" s="395">
        <f>ROUND(SUM(AY51:AY55),0)</f>
        <v>1680</v>
      </c>
      <c r="AZ79" s="396">
        <f>ROUND(SUM(AZ51:AZ55),0)</f>
        <v>0</v>
      </c>
      <c r="BA79" s="397">
        <f>ROUND(SUM(BA51:BA55),0)</f>
        <v>7200</v>
      </c>
      <c r="BB79" s="392"/>
      <c r="BC79" s="392"/>
      <c r="BD79" s="392"/>
      <c r="BE79" s="392"/>
      <c r="BF79" s="392"/>
      <c r="BG79" s="393"/>
      <c r="BH79" s="394"/>
      <c r="BI79" s="395">
        <f>ROUND(SUM(BI51:BI55),0)</f>
        <v>0</v>
      </c>
      <c r="BJ79" s="396">
        <f>ROUND(SUM(BJ51:BJ55),0)</f>
        <v>0</v>
      </c>
      <c r="BK79" s="397">
        <f>ROUND(SUM(BK51:BK55),0)</f>
        <v>7200</v>
      </c>
      <c r="BL79" s="392"/>
      <c r="BM79" s="394"/>
      <c r="BN79" s="395">
        <f>ROUND(SUM(BN51:BN55),0)</f>
        <v>0</v>
      </c>
      <c r="BO79" s="396">
        <f>ROUND(SUM(BO51:BO55),0)</f>
        <v>0</v>
      </c>
      <c r="BP79" s="397">
        <f>ROUND(SUM(BP51:BP55),0)</f>
        <v>7200</v>
      </c>
      <c r="BQ79" s="197"/>
      <c r="BR79" s="523"/>
      <c r="BV79" s="699">
        <f t="shared" si="164"/>
        <v>720</v>
      </c>
      <c r="BW79" s="699">
        <f t="shared" si="165"/>
        <v>2400</v>
      </c>
      <c r="BX79" s="699">
        <f t="shared" si="166"/>
        <v>2400</v>
      </c>
      <c r="BY79" s="699">
        <f t="shared" si="167"/>
        <v>1680</v>
      </c>
      <c r="BZ79" s="699">
        <f t="shared" si="168"/>
        <v>0</v>
      </c>
      <c r="CA79" s="699">
        <f t="shared" si="169"/>
        <v>0</v>
      </c>
    </row>
    <row r="80" spans="1:80" ht="15" customHeight="1" outlineLevel="1" x14ac:dyDescent="0.3">
      <c r="A80" s="34"/>
      <c r="B80" s="1728"/>
      <c r="C80" s="1660">
        <v>203</v>
      </c>
      <c r="D80" s="35">
        <f t="shared" si="163"/>
        <v>203</v>
      </c>
      <c r="E80" s="35">
        <v>1</v>
      </c>
      <c r="F80" s="35" t="s">
        <v>612</v>
      </c>
      <c r="G80" s="35"/>
      <c r="H80" s="35"/>
      <c r="I80" s="35"/>
      <c r="J80" s="35"/>
      <c r="K80" s="35">
        <f t="shared" si="170"/>
        <v>0</v>
      </c>
      <c r="L80" s="35">
        <f>ROUND(SUM(L56:L60),0)</f>
        <v>15600</v>
      </c>
      <c r="M80" s="49">
        <f t="shared" si="154"/>
        <v>15600</v>
      </c>
      <c r="N80" s="391"/>
      <c r="O80" s="392"/>
      <c r="P80" s="392"/>
      <c r="Q80" s="392"/>
      <c r="R80" s="392">
        <v>960</v>
      </c>
      <c r="S80" s="392"/>
      <c r="T80" s="394"/>
      <c r="U80" s="395">
        <f>ROUND(SUM(U56:U60),0)</f>
        <v>960</v>
      </c>
      <c r="V80" s="396">
        <f>ROUND(SUM(V56:V60),0)</f>
        <v>0</v>
      </c>
      <c r="W80" s="397">
        <f>ROUND(SUM(W56:W60),0)</f>
        <v>960</v>
      </c>
      <c r="X80" s="392">
        <v>720</v>
      </c>
      <c r="Y80" s="392">
        <v>720</v>
      </c>
      <c r="Z80" s="392">
        <v>960</v>
      </c>
      <c r="AA80" s="392">
        <v>960</v>
      </c>
      <c r="AB80" s="392">
        <v>960</v>
      </c>
      <c r="AC80" s="392">
        <v>480</v>
      </c>
      <c r="AD80" s="394"/>
      <c r="AE80" s="395">
        <f>ROUND(SUM(AE56:AE60),0)</f>
        <v>4800</v>
      </c>
      <c r="AF80" s="396">
        <f>ROUND(SUM(AF56:AF60),0)</f>
        <v>0</v>
      </c>
      <c r="AG80" s="397">
        <f>ROUND(SUM(AG56:AG60),0)</f>
        <v>5760</v>
      </c>
      <c r="AH80" s="392">
        <v>960</v>
      </c>
      <c r="AI80" s="392">
        <v>960</v>
      </c>
      <c r="AJ80" s="392">
        <v>720</v>
      </c>
      <c r="AK80" s="392">
        <v>960</v>
      </c>
      <c r="AL80" s="392">
        <v>960</v>
      </c>
      <c r="AM80" s="392">
        <v>480</v>
      </c>
      <c r="AN80" s="394"/>
      <c r="AO80" s="395">
        <f>ROUND(SUM(AO56:AO60),0)</f>
        <v>5040</v>
      </c>
      <c r="AP80" s="396">
        <f>ROUND(SUM(AP56:AP60),0)</f>
        <v>0</v>
      </c>
      <c r="AQ80" s="397">
        <f>ROUND(SUM(AQ56:AQ60),0)</f>
        <v>10800</v>
      </c>
      <c r="AR80" s="392">
        <v>960</v>
      </c>
      <c r="AS80" s="392">
        <v>960</v>
      </c>
      <c r="AT80" s="392">
        <v>960</v>
      </c>
      <c r="AU80" s="392">
        <v>960</v>
      </c>
      <c r="AV80" s="392">
        <v>960</v>
      </c>
      <c r="AW80" s="392"/>
      <c r="AX80" s="394"/>
      <c r="AY80" s="395">
        <f>ROUND(SUM(AY56:AY60),0)</f>
        <v>4800</v>
      </c>
      <c r="AZ80" s="396">
        <f>ROUND(SUM(AZ56:AZ60),0)</f>
        <v>0</v>
      </c>
      <c r="BA80" s="397">
        <f>ROUND(SUM(BA56:BA60),0)</f>
        <v>15600</v>
      </c>
      <c r="BB80" s="392"/>
      <c r="BC80" s="392"/>
      <c r="BD80" s="392"/>
      <c r="BE80" s="392"/>
      <c r="BF80" s="392"/>
      <c r="BG80" s="393"/>
      <c r="BH80" s="394"/>
      <c r="BI80" s="395">
        <f>ROUND(SUM(BI56:BI60),0)</f>
        <v>0</v>
      </c>
      <c r="BJ80" s="396">
        <f>ROUND(SUM(BJ56:BJ60),0)</f>
        <v>0</v>
      </c>
      <c r="BK80" s="397">
        <f>ROUND(SUM(BK56:BK60),0)</f>
        <v>15600</v>
      </c>
      <c r="BL80" s="394"/>
      <c r="BM80" s="394"/>
      <c r="BN80" s="395">
        <f>ROUND(SUM(BN56:BN60),0)</f>
        <v>0</v>
      </c>
      <c r="BO80" s="396">
        <f>ROUND(SUM(BO56:BO60),0)</f>
        <v>0</v>
      </c>
      <c r="BP80" s="397">
        <f>ROUND(SUM(BP56:BP60),0)</f>
        <v>15600</v>
      </c>
      <c r="BQ80" s="197"/>
      <c r="BR80" s="523"/>
      <c r="BV80" s="699">
        <f t="shared" si="164"/>
        <v>960</v>
      </c>
      <c r="BW80" s="699">
        <f t="shared" si="165"/>
        <v>4800</v>
      </c>
      <c r="BX80" s="699">
        <f t="shared" si="166"/>
        <v>5040</v>
      </c>
      <c r="BY80" s="699">
        <f t="shared" si="167"/>
        <v>4800</v>
      </c>
      <c r="BZ80" s="699">
        <f t="shared" si="168"/>
        <v>0</v>
      </c>
      <c r="CA80" s="699">
        <f t="shared" si="169"/>
        <v>0</v>
      </c>
    </row>
    <row r="81" spans="1:80" s="27" customFormat="1" ht="15" customHeight="1" x14ac:dyDescent="0.3">
      <c r="A81" s="51"/>
      <c r="B81" s="1729"/>
      <c r="C81" s="539"/>
      <c r="D81" s="540"/>
      <c r="E81" s="540">
        <v>2</v>
      </c>
      <c r="F81" s="540" t="s">
        <v>14</v>
      </c>
      <c r="G81" s="541"/>
      <c r="H81" s="540"/>
      <c r="I81" s="540"/>
      <c r="J81" s="540"/>
      <c r="K81" s="540">
        <f>M81-L81</f>
        <v>-37</v>
      </c>
      <c r="L81" s="540">
        <f>SUM(L70:L80)</f>
        <v>65054</v>
      </c>
      <c r="M81" s="542">
        <f>SUM(M70:M80)</f>
        <v>65017</v>
      </c>
      <c r="N81" s="55">
        <f t="shared" ref="N81:BP81" si="171">SUM(N70:N80)</f>
        <v>0</v>
      </c>
      <c r="O81" s="56">
        <f t="shared" si="171"/>
        <v>0</v>
      </c>
      <c r="P81" s="56">
        <f t="shared" si="171"/>
        <v>0</v>
      </c>
      <c r="Q81" s="57">
        <f t="shared" si="171"/>
        <v>0</v>
      </c>
      <c r="R81" s="57">
        <f t="shared" si="171"/>
        <v>4473.9712300923047</v>
      </c>
      <c r="S81" s="57">
        <f t="shared" si="171"/>
        <v>0</v>
      </c>
      <c r="T81" s="81">
        <f t="shared" si="171"/>
        <v>0</v>
      </c>
      <c r="U81" s="256">
        <f t="shared" si="171"/>
        <v>4474</v>
      </c>
      <c r="V81" s="257">
        <f t="shared" si="171"/>
        <v>0</v>
      </c>
      <c r="W81" s="263">
        <f t="shared" si="171"/>
        <v>4474</v>
      </c>
      <c r="X81" s="56">
        <f t="shared" si="171"/>
        <v>3661.621722703143</v>
      </c>
      <c r="Y81" s="57">
        <f t="shared" si="171"/>
        <v>3673.0502941317141</v>
      </c>
      <c r="Z81" s="57">
        <f t="shared" si="171"/>
        <v>3670.6857621120093</v>
      </c>
      <c r="AA81" s="57">
        <f t="shared" si="171"/>
        <v>3670.6857621120093</v>
      </c>
      <c r="AB81" s="57">
        <f t="shared" si="171"/>
        <v>3670.6857621120093</v>
      </c>
      <c r="AC81" s="57">
        <f t="shared" si="171"/>
        <v>2761.4637931034486</v>
      </c>
      <c r="AD81" s="81">
        <f t="shared" si="171"/>
        <v>0</v>
      </c>
      <c r="AE81" s="256">
        <f t="shared" si="171"/>
        <v>21109</v>
      </c>
      <c r="AF81" s="257">
        <f t="shared" si="171"/>
        <v>0</v>
      </c>
      <c r="AG81" s="263">
        <f t="shared" si="171"/>
        <v>25583</v>
      </c>
      <c r="AH81" s="56">
        <f t="shared" si="171"/>
        <v>3659.2571906834382</v>
      </c>
      <c r="AI81" s="57">
        <f t="shared" si="171"/>
        <v>3670.6857621120093</v>
      </c>
      <c r="AJ81" s="57">
        <f t="shared" si="171"/>
        <v>3673.0502941317136</v>
      </c>
      <c r="AK81" s="57">
        <f t="shared" si="171"/>
        <v>3669.5886747333693</v>
      </c>
      <c r="AL81" s="57">
        <f t="shared" si="171"/>
        <v>3664.9714763977245</v>
      </c>
      <c r="AM81" s="57">
        <f t="shared" si="171"/>
        <v>2755.7495073891628</v>
      </c>
      <c r="AN81" s="81">
        <f t="shared" si="171"/>
        <v>0</v>
      </c>
      <c r="AO81" s="256">
        <f t="shared" si="171"/>
        <v>21094</v>
      </c>
      <c r="AP81" s="257">
        <f t="shared" si="171"/>
        <v>0</v>
      </c>
      <c r="AQ81" s="263">
        <f t="shared" si="171"/>
        <v>46677</v>
      </c>
      <c r="AR81" s="56">
        <f t="shared" si="171"/>
        <v>3659.2571906834382</v>
      </c>
      <c r="AS81" s="57">
        <f t="shared" si="171"/>
        <v>3670.6857621120093</v>
      </c>
      <c r="AT81" s="57">
        <f t="shared" si="171"/>
        <v>3670.6857621120093</v>
      </c>
      <c r="AU81" s="57">
        <f t="shared" si="171"/>
        <v>3670.7201970443357</v>
      </c>
      <c r="AV81" s="57">
        <f t="shared" si="171"/>
        <v>3669.700540437133</v>
      </c>
      <c r="AW81" s="57">
        <f t="shared" si="171"/>
        <v>0</v>
      </c>
      <c r="AX81" s="81">
        <f t="shared" si="171"/>
        <v>0</v>
      </c>
      <c r="AY81" s="256">
        <f t="shared" si="171"/>
        <v>18342</v>
      </c>
      <c r="AZ81" s="257">
        <f t="shared" si="171"/>
        <v>0</v>
      </c>
      <c r="BA81" s="263">
        <f t="shared" si="171"/>
        <v>65019</v>
      </c>
      <c r="BB81" s="56">
        <f t="shared" si="171"/>
        <v>0</v>
      </c>
      <c r="BC81" s="57">
        <f>SUM(BC70:BC80)</f>
        <v>0</v>
      </c>
      <c r="BD81" s="57">
        <f t="shared" si="171"/>
        <v>0</v>
      </c>
      <c r="BE81" s="57">
        <f t="shared" si="171"/>
        <v>0</v>
      </c>
      <c r="BF81" s="57">
        <f t="shared" si="171"/>
        <v>0</v>
      </c>
      <c r="BG81" s="57">
        <f t="shared" si="171"/>
        <v>0</v>
      </c>
      <c r="BH81" s="81">
        <f t="shared" si="171"/>
        <v>0</v>
      </c>
      <c r="BI81" s="256">
        <f t="shared" si="171"/>
        <v>0</v>
      </c>
      <c r="BJ81" s="257">
        <f t="shared" si="171"/>
        <v>0</v>
      </c>
      <c r="BK81" s="263">
        <f t="shared" si="171"/>
        <v>65019</v>
      </c>
      <c r="BL81" s="81">
        <f>SUM(BL70:BL80)</f>
        <v>0</v>
      </c>
      <c r="BM81" s="81">
        <f t="shared" si="171"/>
        <v>0</v>
      </c>
      <c r="BN81" s="256">
        <f t="shared" si="171"/>
        <v>0</v>
      </c>
      <c r="BO81" s="257">
        <f t="shared" si="171"/>
        <v>0</v>
      </c>
      <c r="BP81" s="263">
        <f t="shared" si="171"/>
        <v>65019</v>
      </c>
      <c r="BQ81" s="198"/>
      <c r="BR81" s="523"/>
      <c r="BS81" s="507"/>
      <c r="BT81" s="507"/>
      <c r="BU81" s="507"/>
      <c r="BV81" s="699">
        <f t="shared" si="164"/>
        <v>4473.9712300923047</v>
      </c>
      <c r="BW81" s="699">
        <f t="shared" si="165"/>
        <v>21108.193096274332</v>
      </c>
      <c r="BX81" s="699">
        <f t="shared" si="166"/>
        <v>21093.302905447417</v>
      </c>
      <c r="BY81" s="699">
        <f t="shared" si="167"/>
        <v>18341.049452388925</v>
      </c>
      <c r="BZ81" s="699">
        <f t="shared" si="168"/>
        <v>0</v>
      </c>
      <c r="CA81" s="699">
        <f t="shared" si="169"/>
        <v>0</v>
      </c>
      <c r="CB81" s="482">
        <f>SUM(BV81:CA81)-M81</f>
        <v>-0.48331579702789895</v>
      </c>
    </row>
    <row r="82" spans="1:80" ht="15" customHeight="1" x14ac:dyDescent="0.3">
      <c r="A82" s="34"/>
      <c r="B82" s="596"/>
      <c r="C82" s="7"/>
      <c r="D82" s="7"/>
      <c r="E82" s="7"/>
      <c r="F82" s="7"/>
      <c r="G82" s="543"/>
      <c r="H82" s="7"/>
      <c r="I82" s="7"/>
      <c r="J82" s="7"/>
      <c r="K82" s="39"/>
      <c r="L82" s="8">
        <v>1</v>
      </c>
      <c r="M82" s="9">
        <v>1</v>
      </c>
      <c r="N82" s="35"/>
      <c r="O82" s="35"/>
      <c r="P82" s="35"/>
      <c r="Q82" s="35"/>
      <c r="R82" s="35"/>
      <c r="S82" s="35"/>
      <c r="T82" s="35"/>
      <c r="U82" s="67"/>
      <c r="V82" s="67"/>
      <c r="W82" s="67"/>
      <c r="X82" s="35"/>
      <c r="Y82" s="35"/>
      <c r="Z82" s="35"/>
      <c r="AA82" s="35"/>
      <c r="AB82" s="35"/>
      <c r="AC82" s="35"/>
      <c r="AD82" s="35"/>
      <c r="AE82" s="67"/>
      <c r="AF82" s="67"/>
      <c r="AG82" s="67"/>
      <c r="AH82" s="35"/>
      <c r="AI82" s="35"/>
      <c r="AJ82" s="35"/>
      <c r="AK82" s="35"/>
      <c r="AL82" s="35"/>
      <c r="AM82" s="35"/>
      <c r="AN82" s="35"/>
      <c r="AO82" s="67"/>
      <c r="AP82" s="67"/>
      <c r="AQ82" s="67"/>
      <c r="AR82" s="35"/>
      <c r="AS82" s="35"/>
      <c r="AT82" s="35"/>
      <c r="AU82" s="35"/>
      <c r="AV82" s="35"/>
      <c r="AW82" s="35"/>
      <c r="AX82" s="35"/>
      <c r="AY82" s="67"/>
      <c r="AZ82" s="67"/>
      <c r="BA82" s="67"/>
      <c r="BB82" s="35"/>
      <c r="BC82" s="35"/>
      <c r="BD82" s="35"/>
      <c r="BE82" s="35"/>
      <c r="BF82" s="35"/>
      <c r="BG82" s="35"/>
      <c r="BH82" s="35"/>
      <c r="BI82" s="67"/>
      <c r="BJ82" s="67"/>
      <c r="BK82" s="67"/>
      <c r="BL82" s="35"/>
      <c r="BM82" s="35"/>
      <c r="BN82" s="67"/>
      <c r="BO82" s="67"/>
      <c r="BP82" s="67"/>
      <c r="BQ82" s="36"/>
      <c r="BR82" s="507"/>
    </row>
    <row r="83" spans="1:80" ht="15" hidden="1" customHeight="1" outlineLevel="1" x14ac:dyDescent="0.3">
      <c r="A83" s="60"/>
      <c r="B83" s="1727" t="s">
        <v>306</v>
      </c>
      <c r="C83" s="42"/>
      <c r="D83" s="43">
        <f>D70</f>
        <v>205</v>
      </c>
      <c r="E83" s="43">
        <f t="shared" ref="E83:E93" si="172">E70</f>
        <v>0</v>
      </c>
      <c r="F83" s="43" t="str">
        <f t="shared" ref="F83:F93" si="173">F70</f>
        <v>LAC16</v>
      </c>
      <c r="G83" s="536"/>
      <c r="H83" s="619" t="s">
        <v>308</v>
      </c>
      <c r="I83" s="607">
        <f>M94</f>
        <v>316.83</v>
      </c>
      <c r="J83" s="607"/>
      <c r="K83" s="607"/>
      <c r="L83" s="627">
        <f>L70/D83</f>
        <v>70.243902439024396</v>
      </c>
      <c r="M83" s="607">
        <f>(SUM(N83:BM83))</f>
        <v>70.061056996112114</v>
      </c>
      <c r="N83" s="291">
        <f>N68-SUM(N84:N93)</f>
        <v>0</v>
      </c>
      <c r="O83" s="292">
        <f t="shared" ref="O83:T83" si="174">O68-SUM(O84:O93)</f>
        <v>0</v>
      </c>
      <c r="P83" s="292">
        <f t="shared" si="174"/>
        <v>0</v>
      </c>
      <c r="Q83" s="293">
        <f t="shared" si="174"/>
        <v>0</v>
      </c>
      <c r="R83" s="293">
        <f t="shared" si="174"/>
        <v>4.2632742931331933</v>
      </c>
      <c r="S83" s="294">
        <f t="shared" si="174"/>
        <v>0</v>
      </c>
      <c r="T83" s="295">
        <f t="shared" si="174"/>
        <v>0</v>
      </c>
      <c r="U83" s="296"/>
      <c r="V83" s="297"/>
      <c r="W83" s="298"/>
      <c r="X83" s="293">
        <f t="shared" ref="X83:AD83" si="175">X68-SUM(X84:X93)</f>
        <v>4.983520598551916</v>
      </c>
      <c r="Y83" s="293">
        <f t="shared" si="175"/>
        <v>3.8685380201547019</v>
      </c>
      <c r="Z83" s="293">
        <f t="shared" si="175"/>
        <v>2.6862720103024849</v>
      </c>
      <c r="AA83" s="293">
        <f t="shared" si="175"/>
        <v>2.6862720103024849</v>
      </c>
      <c r="AB83" s="293">
        <f t="shared" si="175"/>
        <v>2.6862720103024849</v>
      </c>
      <c r="AC83" s="293">
        <f t="shared" si="175"/>
        <v>4.1047014297729199</v>
      </c>
      <c r="AD83" s="300">
        <f t="shared" si="175"/>
        <v>0</v>
      </c>
      <c r="AE83" s="296"/>
      <c r="AF83" s="297"/>
      <c r="AG83" s="298"/>
      <c r="AH83" s="292">
        <f t="shared" ref="AH83:AN83" si="176">AH68-SUM(AH84:AH93)</f>
        <v>4.9719862960167731</v>
      </c>
      <c r="AI83" s="293">
        <f t="shared" si="176"/>
        <v>2.6862720103024849</v>
      </c>
      <c r="AJ83" s="293">
        <f t="shared" si="176"/>
        <v>2.6978063128376277</v>
      </c>
      <c r="AK83" s="293">
        <f t="shared" si="176"/>
        <v>3.7833593889432642</v>
      </c>
      <c r="AL83" s="293">
        <f t="shared" si="176"/>
        <v>3.8291291531596308</v>
      </c>
      <c r="AM83" s="293">
        <f t="shared" si="176"/>
        <v>5.2475585726300622</v>
      </c>
      <c r="AN83" s="300">
        <f t="shared" si="176"/>
        <v>0</v>
      </c>
      <c r="AO83" s="296"/>
      <c r="AP83" s="297"/>
      <c r="AQ83" s="298"/>
      <c r="AR83" s="292">
        <f t="shared" ref="AR83:AX83" si="177">AR68-SUM(AR84:AR93)</f>
        <v>4.9719862960167731</v>
      </c>
      <c r="AS83" s="293">
        <f t="shared" si="177"/>
        <v>2.6862720103024849</v>
      </c>
      <c r="AT83" s="293">
        <f t="shared" si="177"/>
        <v>2.6862720103024849</v>
      </c>
      <c r="AU83" s="293">
        <f t="shared" si="177"/>
        <v>5.027903400216271</v>
      </c>
      <c r="AV83" s="293">
        <f t="shared" si="177"/>
        <v>6.1936611728640631</v>
      </c>
      <c r="AW83" s="293">
        <f t="shared" si="177"/>
        <v>0</v>
      </c>
      <c r="AX83" s="300">
        <f t="shared" si="177"/>
        <v>0</v>
      </c>
      <c r="AY83" s="296"/>
      <c r="AZ83" s="297"/>
      <c r="BA83" s="298"/>
      <c r="BB83" s="1654">
        <f>BB68-SUM(BB84:BB93)</f>
        <v>0</v>
      </c>
      <c r="BC83" s="293">
        <f t="shared" ref="BC83:BH83" si="178">BC68-SUM(BC84:BC93)</f>
        <v>0</v>
      </c>
      <c r="BD83" s="293">
        <f t="shared" si="178"/>
        <v>0</v>
      </c>
      <c r="BE83" s="293">
        <f t="shared" si="178"/>
        <v>0</v>
      </c>
      <c r="BF83" s="293">
        <f t="shared" si="178"/>
        <v>0</v>
      </c>
      <c r="BG83" s="293">
        <f t="shared" si="178"/>
        <v>0</v>
      </c>
      <c r="BH83" s="300">
        <f t="shared" si="178"/>
        <v>0</v>
      </c>
      <c r="BI83" s="296"/>
      <c r="BJ83" s="297"/>
      <c r="BK83" s="298"/>
      <c r="BL83" s="652">
        <f t="shared" ref="BL83:BM83" si="179">BL68-SUM(BL84:BL93)</f>
        <v>0</v>
      </c>
      <c r="BM83" s="300">
        <f t="shared" si="179"/>
        <v>0</v>
      </c>
      <c r="BN83" s="296"/>
      <c r="BO83" s="297"/>
      <c r="BP83" s="622"/>
      <c r="BQ83" s="197"/>
      <c r="BR83" s="503"/>
    </row>
    <row r="84" spans="1:80" ht="15" hidden="1" customHeight="1" outlineLevel="1" x14ac:dyDescent="0.3">
      <c r="A84" s="60"/>
      <c r="B84" s="1728"/>
      <c r="C84" s="289"/>
      <c r="D84" s="178">
        <f t="shared" ref="D84:D93" si="180">D71</f>
        <v>210</v>
      </c>
      <c r="E84" s="178">
        <f t="shared" si="172"/>
        <v>0</v>
      </c>
      <c r="F84" s="178" t="str">
        <f t="shared" si="173"/>
        <v>LT12B</v>
      </c>
      <c r="G84" s="544"/>
      <c r="H84" s="620" t="s">
        <v>307</v>
      </c>
      <c r="I84" s="644">
        <f>L94</f>
        <v>317.01284544291235</v>
      </c>
      <c r="J84" s="608"/>
      <c r="K84" s="616"/>
      <c r="L84" s="616">
        <f t="shared" ref="L84:L93" si="181">L71/D84</f>
        <v>32</v>
      </c>
      <c r="M84" s="616">
        <f>(SUM(N84:BM84))</f>
        <v>31.999999999999993</v>
      </c>
      <c r="N84" s="301">
        <f t="shared" ref="N84:N93" si="182">N71/$D84</f>
        <v>0</v>
      </c>
      <c r="O84" s="302">
        <f t="shared" ref="O84:T84" si="183">O71/$D84</f>
        <v>0</v>
      </c>
      <c r="P84" s="302">
        <f t="shared" si="183"/>
        <v>0</v>
      </c>
      <c r="Q84" s="303">
        <f t="shared" si="183"/>
        <v>0</v>
      </c>
      <c r="R84" s="303">
        <f t="shared" si="183"/>
        <v>2.2857142857142856</v>
      </c>
      <c r="S84" s="449">
        <f t="shared" si="183"/>
        <v>0</v>
      </c>
      <c r="T84" s="305">
        <f t="shared" si="183"/>
        <v>0</v>
      </c>
      <c r="U84" s="306"/>
      <c r="V84" s="307"/>
      <c r="W84" s="308"/>
      <c r="X84" s="309">
        <f t="shared" ref="X84:AD84" si="184">X71/$D84</f>
        <v>0</v>
      </c>
      <c r="Y84" s="303">
        <f t="shared" si="184"/>
        <v>2.2857142857142856</v>
      </c>
      <c r="Z84" s="303">
        <f t="shared" si="184"/>
        <v>2.2857142857142856</v>
      </c>
      <c r="AA84" s="303">
        <f t="shared" si="184"/>
        <v>2.2857142857142856</v>
      </c>
      <c r="AB84" s="303">
        <f t="shared" si="184"/>
        <v>2.2857142857142856</v>
      </c>
      <c r="AC84" s="303">
        <f t="shared" si="184"/>
        <v>3.4285714285714284</v>
      </c>
      <c r="AD84" s="310">
        <f t="shared" si="184"/>
        <v>0</v>
      </c>
      <c r="AE84" s="306"/>
      <c r="AF84" s="307"/>
      <c r="AG84" s="308"/>
      <c r="AH84" s="302">
        <f t="shared" ref="AH84:AN84" si="185">AH71/$D84</f>
        <v>0</v>
      </c>
      <c r="AI84" s="303">
        <f t="shared" si="185"/>
        <v>2.2857142857142856</v>
      </c>
      <c r="AJ84" s="303">
        <f t="shared" si="185"/>
        <v>2.2857142857142856</v>
      </c>
      <c r="AK84" s="303">
        <f t="shared" si="185"/>
        <v>2.2857142857142856</v>
      </c>
      <c r="AL84" s="303">
        <f t="shared" si="185"/>
        <v>1.1428571428571428</v>
      </c>
      <c r="AM84" s="303">
        <f t="shared" si="185"/>
        <v>2.2857142857142856</v>
      </c>
      <c r="AN84" s="310">
        <f t="shared" si="185"/>
        <v>0</v>
      </c>
      <c r="AO84" s="306"/>
      <c r="AP84" s="307"/>
      <c r="AQ84" s="308"/>
      <c r="AR84" s="302">
        <f t="shared" ref="AR84:AX84" si="186">AR71/$D84</f>
        <v>0</v>
      </c>
      <c r="AS84" s="303">
        <f t="shared" si="186"/>
        <v>2.2857142857142856</v>
      </c>
      <c r="AT84" s="303">
        <f t="shared" si="186"/>
        <v>2.2857142857142856</v>
      </c>
      <c r="AU84" s="303">
        <f t="shared" si="186"/>
        <v>2.2857142857142856</v>
      </c>
      <c r="AV84" s="303">
        <f t="shared" si="186"/>
        <v>0</v>
      </c>
      <c r="AW84" s="303">
        <f t="shared" si="186"/>
        <v>0</v>
      </c>
      <c r="AX84" s="310">
        <f t="shared" si="186"/>
        <v>0</v>
      </c>
      <c r="AY84" s="306"/>
      <c r="AZ84" s="307"/>
      <c r="BA84" s="308"/>
      <c r="BB84" s="302">
        <f>BB71/$D84</f>
        <v>0</v>
      </c>
      <c r="BC84" s="303">
        <f t="shared" ref="BC84:BH84" si="187">BC71/$D84</f>
        <v>0</v>
      </c>
      <c r="BD84" s="303">
        <f t="shared" si="187"/>
        <v>0</v>
      </c>
      <c r="BE84" s="303">
        <f t="shared" si="187"/>
        <v>0</v>
      </c>
      <c r="BF84" s="303">
        <f t="shared" si="187"/>
        <v>0</v>
      </c>
      <c r="BG84" s="303">
        <f t="shared" si="187"/>
        <v>0</v>
      </c>
      <c r="BH84" s="310">
        <f t="shared" si="187"/>
        <v>0</v>
      </c>
      <c r="BI84" s="306"/>
      <c r="BJ84" s="307"/>
      <c r="BK84" s="308"/>
      <c r="BL84" s="653">
        <f t="shared" ref="BL84:BM84" si="188">BL71/$D84</f>
        <v>0</v>
      </c>
      <c r="BM84" s="310">
        <f t="shared" si="188"/>
        <v>0</v>
      </c>
      <c r="BN84" s="306"/>
      <c r="BO84" s="307"/>
      <c r="BP84" s="623"/>
      <c r="BQ84" s="197"/>
      <c r="BR84" s="503"/>
    </row>
    <row r="85" spans="1:80" ht="15" hidden="1" customHeight="1" outlineLevel="1" x14ac:dyDescent="0.3">
      <c r="A85" s="34"/>
      <c r="B85" s="1728"/>
      <c r="C85" s="48"/>
      <c r="D85" s="35">
        <f t="shared" si="180"/>
        <v>35</v>
      </c>
      <c r="E85" s="35">
        <f t="shared" si="172"/>
        <v>1</v>
      </c>
      <c r="F85" s="35" t="str">
        <f t="shared" si="173"/>
        <v>EXPORTAÇÃO</v>
      </c>
      <c r="G85" s="537"/>
      <c r="H85" s="620" t="s">
        <v>265</v>
      </c>
      <c r="I85" s="608">
        <f>I83-I84</f>
        <v>-0.18284544291236671</v>
      </c>
      <c r="J85" s="608"/>
      <c r="K85" s="608"/>
      <c r="L85" s="616">
        <f t="shared" si="181"/>
        <v>0</v>
      </c>
      <c r="M85" s="608">
        <f t="shared" ref="M85:M94" si="189">(SUM(N85:BM85))</f>
        <v>0</v>
      </c>
      <c r="N85" s="301">
        <f t="shared" si="182"/>
        <v>0</v>
      </c>
      <c r="O85" s="302">
        <f t="shared" ref="O85:T85" si="190">O72/$D85</f>
        <v>0</v>
      </c>
      <c r="P85" s="302">
        <f t="shared" si="190"/>
        <v>0</v>
      </c>
      <c r="Q85" s="303">
        <f t="shared" si="190"/>
        <v>0</v>
      </c>
      <c r="R85" s="303">
        <f t="shared" si="190"/>
        <v>0</v>
      </c>
      <c r="S85" s="449">
        <f t="shared" si="190"/>
        <v>0</v>
      </c>
      <c r="T85" s="305">
        <f t="shared" si="190"/>
        <v>0</v>
      </c>
      <c r="U85" s="306"/>
      <c r="V85" s="307"/>
      <c r="W85" s="308"/>
      <c r="X85" s="311">
        <f t="shared" ref="X85:AD85" si="191">X72/$D85</f>
        <v>0</v>
      </c>
      <c r="Y85" s="303">
        <f t="shared" si="191"/>
        <v>0</v>
      </c>
      <c r="Z85" s="303">
        <f t="shared" si="191"/>
        <v>0</v>
      </c>
      <c r="AA85" s="303">
        <f t="shared" si="191"/>
        <v>0</v>
      </c>
      <c r="AB85" s="303">
        <f t="shared" si="191"/>
        <v>0</v>
      </c>
      <c r="AC85" s="303">
        <f t="shared" si="191"/>
        <v>0</v>
      </c>
      <c r="AD85" s="310">
        <f t="shared" si="191"/>
        <v>0</v>
      </c>
      <c r="AE85" s="306"/>
      <c r="AF85" s="307"/>
      <c r="AG85" s="308"/>
      <c r="AH85" s="302">
        <f t="shared" ref="AH85:AN85" si="192">AH72/$D85</f>
        <v>0</v>
      </c>
      <c r="AI85" s="303">
        <f t="shared" si="192"/>
        <v>0</v>
      </c>
      <c r="AJ85" s="303">
        <f t="shared" si="192"/>
        <v>0</v>
      </c>
      <c r="AK85" s="303">
        <f t="shared" si="192"/>
        <v>0</v>
      </c>
      <c r="AL85" s="303">
        <f t="shared" si="192"/>
        <v>0</v>
      </c>
      <c r="AM85" s="303">
        <f t="shared" si="192"/>
        <v>0</v>
      </c>
      <c r="AN85" s="310">
        <f t="shared" si="192"/>
        <v>0</v>
      </c>
      <c r="AO85" s="306"/>
      <c r="AP85" s="307"/>
      <c r="AQ85" s="308"/>
      <c r="AR85" s="302">
        <f t="shared" ref="AR85:AX85" si="193">AR72/$D85</f>
        <v>0</v>
      </c>
      <c r="AS85" s="303">
        <f t="shared" si="193"/>
        <v>0</v>
      </c>
      <c r="AT85" s="303">
        <f t="shared" si="193"/>
        <v>0</v>
      </c>
      <c r="AU85" s="303">
        <f t="shared" si="193"/>
        <v>0</v>
      </c>
      <c r="AV85" s="303">
        <f t="shared" si="193"/>
        <v>0</v>
      </c>
      <c r="AW85" s="303">
        <f t="shared" si="193"/>
        <v>0</v>
      </c>
      <c r="AX85" s="310">
        <f t="shared" si="193"/>
        <v>0</v>
      </c>
      <c r="AY85" s="306"/>
      <c r="AZ85" s="307"/>
      <c r="BA85" s="308"/>
      <c r="BB85" s="302">
        <f t="shared" ref="BB85:BH85" si="194">BB72/$D85</f>
        <v>0</v>
      </c>
      <c r="BC85" s="303">
        <f t="shared" si="194"/>
        <v>0</v>
      </c>
      <c r="BD85" s="303">
        <f t="shared" si="194"/>
        <v>0</v>
      </c>
      <c r="BE85" s="303">
        <f t="shared" si="194"/>
        <v>0</v>
      </c>
      <c r="BF85" s="303">
        <f t="shared" si="194"/>
        <v>0</v>
      </c>
      <c r="BG85" s="303">
        <f t="shared" si="194"/>
        <v>0</v>
      </c>
      <c r="BH85" s="310">
        <f t="shared" si="194"/>
        <v>0</v>
      </c>
      <c r="BI85" s="306"/>
      <c r="BJ85" s="307"/>
      <c r="BK85" s="308"/>
      <c r="BL85" s="653">
        <f t="shared" ref="BL85:BM85" si="195">BL72/$D85</f>
        <v>0</v>
      </c>
      <c r="BM85" s="310">
        <f t="shared" si="195"/>
        <v>0</v>
      </c>
      <c r="BN85" s="306"/>
      <c r="BO85" s="307"/>
      <c r="BP85" s="623"/>
      <c r="BQ85" s="199"/>
      <c r="BR85" s="503"/>
    </row>
    <row r="86" spans="1:80" ht="15" hidden="1" customHeight="1" outlineLevel="1" x14ac:dyDescent="0.3">
      <c r="A86" s="34"/>
      <c r="B86" s="1728"/>
      <c r="C86" s="289"/>
      <c r="D86" s="178">
        <f t="shared" si="180"/>
        <v>205</v>
      </c>
      <c r="E86" s="178">
        <f t="shared" si="172"/>
        <v>0</v>
      </c>
      <c r="F86" s="178" t="str">
        <f t="shared" si="173"/>
        <v>LTD15</v>
      </c>
      <c r="G86" s="544"/>
      <c r="H86" s="620" t="s">
        <v>311</v>
      </c>
      <c r="I86" s="616" t="e">
        <f>VLOOKUP("DIAS PROGR.",[1]Anual!$B$250:$EX$300,$U$1,0)</f>
        <v>#N/A</v>
      </c>
      <c r="J86" s="616"/>
      <c r="K86" s="616"/>
      <c r="L86" s="616">
        <f t="shared" si="181"/>
        <v>49.170731707317074</v>
      </c>
      <c r="M86" s="616">
        <f t="shared" si="189"/>
        <v>49.170731707317081</v>
      </c>
      <c r="N86" s="301">
        <f t="shared" si="182"/>
        <v>0</v>
      </c>
      <c r="O86" s="302">
        <f t="shared" ref="O86:T86" si="196">O73/$D86</f>
        <v>0</v>
      </c>
      <c r="P86" s="302">
        <f t="shared" si="196"/>
        <v>0</v>
      </c>
      <c r="Q86" s="303">
        <f t="shared" si="196"/>
        <v>0</v>
      </c>
      <c r="R86" s="303">
        <f t="shared" si="196"/>
        <v>3.5121951219512195</v>
      </c>
      <c r="S86" s="449">
        <f t="shared" si="196"/>
        <v>0</v>
      </c>
      <c r="T86" s="305">
        <f t="shared" si="196"/>
        <v>0</v>
      </c>
      <c r="U86" s="306"/>
      <c r="V86" s="307"/>
      <c r="W86" s="308"/>
      <c r="X86" s="309">
        <f t="shared" ref="X86:AD86" si="197">X73/$D86</f>
        <v>3.5121951219512195</v>
      </c>
      <c r="Y86" s="303">
        <f t="shared" si="197"/>
        <v>2.3414634146341462</v>
      </c>
      <c r="Z86" s="303">
        <f t="shared" si="197"/>
        <v>2.3414634146341462</v>
      </c>
      <c r="AA86" s="303">
        <f t="shared" si="197"/>
        <v>2.3414634146341462</v>
      </c>
      <c r="AB86" s="303">
        <f t="shared" si="197"/>
        <v>2.3414634146341462</v>
      </c>
      <c r="AC86" s="303">
        <f t="shared" si="197"/>
        <v>3.5121951219512195</v>
      </c>
      <c r="AD86" s="310">
        <f t="shared" si="197"/>
        <v>0</v>
      </c>
      <c r="AE86" s="306"/>
      <c r="AF86" s="307"/>
      <c r="AG86" s="308"/>
      <c r="AH86" s="302">
        <f t="shared" ref="AH86:AN86" si="198">AH73/$D86</f>
        <v>2.3414634146341462</v>
      </c>
      <c r="AI86" s="303">
        <f t="shared" si="198"/>
        <v>2.3414634146341462</v>
      </c>
      <c r="AJ86" s="303">
        <f t="shared" si="198"/>
        <v>3.5121951219512195</v>
      </c>
      <c r="AK86" s="303">
        <f t="shared" si="198"/>
        <v>2.3414634146341462</v>
      </c>
      <c r="AL86" s="303">
        <f t="shared" si="198"/>
        <v>2.3414634146341462</v>
      </c>
      <c r="AM86" s="303">
        <f t="shared" si="198"/>
        <v>3.5121951219512195</v>
      </c>
      <c r="AN86" s="310">
        <f t="shared" si="198"/>
        <v>0</v>
      </c>
      <c r="AO86" s="306"/>
      <c r="AP86" s="307"/>
      <c r="AQ86" s="308"/>
      <c r="AR86" s="302">
        <f t="shared" ref="AR86:AX86" si="199">AR73/$D86</f>
        <v>2.3414634146341462</v>
      </c>
      <c r="AS86" s="303">
        <f t="shared" si="199"/>
        <v>2.3414634146341462</v>
      </c>
      <c r="AT86" s="303">
        <f t="shared" si="199"/>
        <v>2.3414634146341462</v>
      </c>
      <c r="AU86" s="303">
        <f t="shared" si="199"/>
        <v>3.5121951219512195</v>
      </c>
      <c r="AV86" s="303">
        <f t="shared" si="199"/>
        <v>2.3414634146341462</v>
      </c>
      <c r="AW86" s="303">
        <f t="shared" si="199"/>
        <v>0</v>
      </c>
      <c r="AX86" s="310">
        <f t="shared" si="199"/>
        <v>0</v>
      </c>
      <c r="AY86" s="306"/>
      <c r="AZ86" s="307"/>
      <c r="BA86" s="308"/>
      <c r="BB86" s="302">
        <f t="shared" ref="BB86:BH86" si="200">BB73/$D86</f>
        <v>0</v>
      </c>
      <c r="BC86" s="303">
        <f t="shared" si="200"/>
        <v>0</v>
      </c>
      <c r="BD86" s="303">
        <f t="shared" si="200"/>
        <v>0</v>
      </c>
      <c r="BE86" s="303">
        <f t="shared" si="200"/>
        <v>0</v>
      </c>
      <c r="BF86" s="303">
        <f t="shared" si="200"/>
        <v>0</v>
      </c>
      <c r="BG86" s="303">
        <f t="shared" si="200"/>
        <v>0</v>
      </c>
      <c r="BH86" s="310">
        <f t="shared" si="200"/>
        <v>0</v>
      </c>
      <c r="BI86" s="306"/>
      <c r="BJ86" s="307"/>
      <c r="BK86" s="308"/>
      <c r="BL86" s="653">
        <f t="shared" ref="BL86:BM86" si="201">BL73/$D86</f>
        <v>0</v>
      </c>
      <c r="BM86" s="310">
        <f t="shared" si="201"/>
        <v>0</v>
      </c>
      <c r="BN86" s="306"/>
      <c r="BO86" s="307"/>
      <c r="BP86" s="623"/>
      <c r="BQ86" s="197"/>
      <c r="BR86" s="503"/>
    </row>
    <row r="87" spans="1:80" ht="15" hidden="1" customHeight="1" outlineLevel="1" x14ac:dyDescent="0.3">
      <c r="A87" s="34"/>
      <c r="B87" s="1728"/>
      <c r="C87" s="48"/>
      <c r="D87" s="35">
        <f t="shared" si="180"/>
        <v>210</v>
      </c>
      <c r="E87" s="35">
        <f t="shared" si="172"/>
        <v>0</v>
      </c>
      <c r="F87" s="35" t="str">
        <f t="shared" si="173"/>
        <v>LT13B</v>
      </c>
      <c r="G87" s="537"/>
      <c r="H87" s="620" t="s">
        <v>310</v>
      </c>
      <c r="I87" s="644">
        <f>F66</f>
        <v>17.719798657718119</v>
      </c>
      <c r="J87" s="608"/>
      <c r="K87" s="608"/>
      <c r="L87" s="616">
        <f t="shared" si="181"/>
        <v>19.428571428571427</v>
      </c>
      <c r="M87" s="608">
        <f t="shared" si="189"/>
        <v>19.428571428571423</v>
      </c>
      <c r="N87" s="301">
        <f t="shared" si="182"/>
        <v>0</v>
      </c>
      <c r="O87" s="302">
        <f t="shared" ref="O87:T87" si="202">O74/$D87</f>
        <v>0</v>
      </c>
      <c r="P87" s="302">
        <f t="shared" si="202"/>
        <v>0</v>
      </c>
      <c r="Q87" s="303">
        <f t="shared" si="202"/>
        <v>0</v>
      </c>
      <c r="R87" s="303">
        <f t="shared" si="202"/>
        <v>1.1428571428571428</v>
      </c>
      <c r="S87" s="449">
        <f t="shared" si="202"/>
        <v>0</v>
      </c>
      <c r="T87" s="305">
        <f t="shared" si="202"/>
        <v>0</v>
      </c>
      <c r="U87" s="306"/>
      <c r="V87" s="307"/>
      <c r="W87" s="308"/>
      <c r="X87" s="311">
        <f t="shared" ref="X87:AD87" si="203">X74/$D87</f>
        <v>1.1428571428571428</v>
      </c>
      <c r="Y87" s="303">
        <f t="shared" si="203"/>
        <v>1.1428571428571428</v>
      </c>
      <c r="Z87" s="303">
        <f t="shared" si="203"/>
        <v>1.1428571428571428</v>
      </c>
      <c r="AA87" s="303">
        <f t="shared" si="203"/>
        <v>1.1428571428571428</v>
      </c>
      <c r="AB87" s="303">
        <f t="shared" si="203"/>
        <v>1.1428571428571428</v>
      </c>
      <c r="AC87" s="303">
        <f t="shared" si="203"/>
        <v>0</v>
      </c>
      <c r="AD87" s="310">
        <f t="shared" si="203"/>
        <v>0</v>
      </c>
      <c r="AE87" s="306"/>
      <c r="AF87" s="307"/>
      <c r="AG87" s="308"/>
      <c r="AH87" s="302">
        <f t="shared" ref="AH87:AN87" si="204">AH74/$D87</f>
        <v>1.1428571428571428</v>
      </c>
      <c r="AI87" s="303">
        <f t="shared" si="204"/>
        <v>1.1428571428571428</v>
      </c>
      <c r="AJ87" s="303">
        <f t="shared" si="204"/>
        <v>1.1428571428571428</v>
      </c>
      <c r="AK87" s="303">
        <f t="shared" si="204"/>
        <v>1.1428571428571428</v>
      </c>
      <c r="AL87" s="303">
        <f t="shared" si="204"/>
        <v>1.1428571428571428</v>
      </c>
      <c r="AM87" s="303">
        <f t="shared" si="204"/>
        <v>0</v>
      </c>
      <c r="AN87" s="310">
        <f t="shared" si="204"/>
        <v>0</v>
      </c>
      <c r="AO87" s="306"/>
      <c r="AP87" s="307"/>
      <c r="AQ87" s="308"/>
      <c r="AR87" s="302">
        <f t="shared" ref="AR87:AX87" si="205">AR74/$D87</f>
        <v>1.1428571428571428</v>
      </c>
      <c r="AS87" s="303">
        <f t="shared" si="205"/>
        <v>1.1428571428571428</v>
      </c>
      <c r="AT87" s="303">
        <f t="shared" si="205"/>
        <v>1.1428571428571428</v>
      </c>
      <c r="AU87" s="303">
        <f t="shared" si="205"/>
        <v>1.1428571428571428</v>
      </c>
      <c r="AV87" s="303">
        <f t="shared" si="205"/>
        <v>2.2857142857142856</v>
      </c>
      <c r="AW87" s="303">
        <f t="shared" si="205"/>
        <v>0</v>
      </c>
      <c r="AX87" s="310">
        <f t="shared" si="205"/>
        <v>0</v>
      </c>
      <c r="AY87" s="306"/>
      <c r="AZ87" s="307"/>
      <c r="BA87" s="308"/>
      <c r="BB87" s="302">
        <f t="shared" ref="BB87:BH87" si="206">BB74/$D87</f>
        <v>0</v>
      </c>
      <c r="BC87" s="303">
        <f t="shared" si="206"/>
        <v>0</v>
      </c>
      <c r="BD87" s="303">
        <f t="shared" si="206"/>
        <v>0</v>
      </c>
      <c r="BE87" s="303">
        <f t="shared" si="206"/>
        <v>0</v>
      </c>
      <c r="BF87" s="303">
        <f t="shared" si="206"/>
        <v>0</v>
      </c>
      <c r="BG87" s="303">
        <f t="shared" si="206"/>
        <v>0</v>
      </c>
      <c r="BH87" s="310">
        <f t="shared" si="206"/>
        <v>0</v>
      </c>
      <c r="BI87" s="306"/>
      <c r="BJ87" s="307"/>
      <c r="BK87" s="308"/>
      <c r="BL87" s="653">
        <f t="shared" ref="BL87:BM87" si="207">BL74/$D87</f>
        <v>0</v>
      </c>
      <c r="BM87" s="310">
        <f t="shared" si="207"/>
        <v>0</v>
      </c>
      <c r="BN87" s="306"/>
      <c r="BO87" s="307"/>
      <c r="BP87" s="623"/>
      <c r="BQ87" s="197"/>
      <c r="BR87" s="503"/>
    </row>
    <row r="88" spans="1:80" ht="15" hidden="1" customHeight="1" outlineLevel="1" x14ac:dyDescent="0.3">
      <c r="A88" s="34"/>
      <c r="B88" s="1728"/>
      <c r="C88" s="289"/>
      <c r="D88" s="178">
        <f t="shared" si="180"/>
        <v>206</v>
      </c>
      <c r="E88" s="178">
        <f t="shared" si="172"/>
        <v>0</v>
      </c>
      <c r="F88" s="178" t="str">
        <f t="shared" si="173"/>
        <v>LT12F</v>
      </c>
      <c r="G88" s="544"/>
      <c r="H88" s="654" t="s">
        <v>265</v>
      </c>
      <c r="I88" s="616" t="e">
        <f>I86-I87</f>
        <v>#N/A</v>
      </c>
      <c r="J88" s="616"/>
      <c r="K88" s="616"/>
      <c r="L88" s="616">
        <f t="shared" si="181"/>
        <v>0</v>
      </c>
      <c r="M88" s="616">
        <f t="shared" si="189"/>
        <v>0</v>
      </c>
      <c r="N88" s="301">
        <f t="shared" si="182"/>
        <v>0</v>
      </c>
      <c r="O88" s="302">
        <f t="shared" ref="O88:T88" si="208">O75/$D88</f>
        <v>0</v>
      </c>
      <c r="P88" s="302">
        <f t="shared" si="208"/>
        <v>0</v>
      </c>
      <c r="Q88" s="303">
        <f t="shared" si="208"/>
        <v>0</v>
      </c>
      <c r="R88" s="303">
        <f t="shared" si="208"/>
        <v>0</v>
      </c>
      <c r="S88" s="449">
        <f t="shared" si="208"/>
        <v>0</v>
      </c>
      <c r="T88" s="305">
        <f t="shared" si="208"/>
        <v>0</v>
      </c>
      <c r="U88" s="306"/>
      <c r="V88" s="307"/>
      <c r="W88" s="308"/>
      <c r="X88" s="309">
        <f t="shared" ref="X88:AD88" si="209">X75/$D88</f>
        <v>0</v>
      </c>
      <c r="Y88" s="303">
        <f t="shared" si="209"/>
        <v>0</v>
      </c>
      <c r="Z88" s="303">
        <f t="shared" si="209"/>
        <v>0</v>
      </c>
      <c r="AA88" s="303">
        <f t="shared" si="209"/>
        <v>0</v>
      </c>
      <c r="AB88" s="303">
        <f t="shared" si="209"/>
        <v>0</v>
      </c>
      <c r="AC88" s="303">
        <f t="shared" si="209"/>
        <v>0</v>
      </c>
      <c r="AD88" s="310">
        <f t="shared" si="209"/>
        <v>0</v>
      </c>
      <c r="AE88" s="306"/>
      <c r="AF88" s="307"/>
      <c r="AG88" s="308"/>
      <c r="AH88" s="302">
        <f t="shared" ref="AH88:AN88" si="210">AH75/$D88</f>
        <v>0</v>
      </c>
      <c r="AI88" s="303">
        <f t="shared" si="210"/>
        <v>0</v>
      </c>
      <c r="AJ88" s="303">
        <f t="shared" si="210"/>
        <v>0</v>
      </c>
      <c r="AK88" s="303">
        <f t="shared" si="210"/>
        <v>0</v>
      </c>
      <c r="AL88" s="303">
        <f t="shared" si="210"/>
        <v>0</v>
      </c>
      <c r="AM88" s="303">
        <f t="shared" si="210"/>
        <v>0</v>
      </c>
      <c r="AN88" s="310">
        <f t="shared" si="210"/>
        <v>0</v>
      </c>
      <c r="AO88" s="306"/>
      <c r="AP88" s="307"/>
      <c r="AQ88" s="308"/>
      <c r="AR88" s="302">
        <f t="shared" ref="AR88:AX88" si="211">AR75/$D88</f>
        <v>0</v>
      </c>
      <c r="AS88" s="303">
        <f t="shared" si="211"/>
        <v>0</v>
      </c>
      <c r="AT88" s="303">
        <f t="shared" si="211"/>
        <v>0</v>
      </c>
      <c r="AU88" s="303">
        <f t="shared" si="211"/>
        <v>0</v>
      </c>
      <c r="AV88" s="303">
        <f t="shared" si="211"/>
        <v>0</v>
      </c>
      <c r="AW88" s="303">
        <f t="shared" si="211"/>
        <v>0</v>
      </c>
      <c r="AX88" s="310">
        <f t="shared" si="211"/>
        <v>0</v>
      </c>
      <c r="AY88" s="306"/>
      <c r="AZ88" s="307"/>
      <c r="BA88" s="308"/>
      <c r="BB88" s="302">
        <f t="shared" ref="BB88:BH88" si="212">BB75/$D88</f>
        <v>0</v>
      </c>
      <c r="BC88" s="303">
        <f t="shared" si="212"/>
        <v>0</v>
      </c>
      <c r="BD88" s="303">
        <f t="shared" si="212"/>
        <v>0</v>
      </c>
      <c r="BE88" s="303">
        <f t="shared" si="212"/>
        <v>0</v>
      </c>
      <c r="BF88" s="303">
        <f t="shared" si="212"/>
        <v>0</v>
      </c>
      <c r="BG88" s="303">
        <f t="shared" si="212"/>
        <v>0</v>
      </c>
      <c r="BH88" s="310">
        <f t="shared" si="212"/>
        <v>0</v>
      </c>
      <c r="BI88" s="306"/>
      <c r="BJ88" s="307"/>
      <c r="BK88" s="308"/>
      <c r="BL88" s="653">
        <f t="shared" ref="BL88:BM88" si="213">BL75/$D88</f>
        <v>0</v>
      </c>
      <c r="BM88" s="310">
        <f t="shared" si="213"/>
        <v>0</v>
      </c>
      <c r="BN88" s="306"/>
      <c r="BO88" s="307"/>
      <c r="BP88" s="623"/>
      <c r="BQ88" s="197"/>
      <c r="BR88" s="503"/>
    </row>
    <row r="89" spans="1:80" ht="15" hidden="1" customHeight="1" outlineLevel="1" x14ac:dyDescent="0.3">
      <c r="A89" s="34"/>
      <c r="B89" s="1728"/>
      <c r="C89" s="289"/>
      <c r="D89" s="178">
        <f t="shared" si="180"/>
        <v>195</v>
      </c>
      <c r="E89" s="178">
        <f t="shared" si="172"/>
        <v>1</v>
      </c>
      <c r="F89" s="178" t="str">
        <f t="shared" si="173"/>
        <v>LTD16</v>
      </c>
      <c r="G89" s="544"/>
      <c r="H89" s="178"/>
      <c r="I89" s="178"/>
      <c r="J89" s="178"/>
      <c r="K89" s="616"/>
      <c r="L89" s="616">
        <f t="shared" si="181"/>
        <v>0</v>
      </c>
      <c r="M89" s="616">
        <f t="shared" si="189"/>
        <v>0</v>
      </c>
      <c r="N89" s="645">
        <f t="shared" si="182"/>
        <v>0</v>
      </c>
      <c r="O89" s="311">
        <f t="shared" ref="O89:T89" si="214">O76/$D89</f>
        <v>0</v>
      </c>
      <c r="P89" s="311">
        <f t="shared" si="214"/>
        <v>0</v>
      </c>
      <c r="Q89" s="546">
        <f t="shared" si="214"/>
        <v>0</v>
      </c>
      <c r="R89" s="546">
        <f t="shared" si="214"/>
        <v>0</v>
      </c>
      <c r="S89" s="449">
        <f t="shared" si="214"/>
        <v>0</v>
      </c>
      <c r="T89" s="646">
        <f t="shared" si="214"/>
        <v>0</v>
      </c>
      <c r="U89" s="306"/>
      <c r="V89" s="307"/>
      <c r="W89" s="308"/>
      <c r="X89" s="311">
        <f t="shared" ref="X89:AD89" si="215">X76/$D89</f>
        <v>0</v>
      </c>
      <c r="Y89" s="546">
        <f t="shared" si="215"/>
        <v>0</v>
      </c>
      <c r="Z89" s="546">
        <f t="shared" si="215"/>
        <v>0</v>
      </c>
      <c r="AA89" s="546">
        <f t="shared" si="215"/>
        <v>0</v>
      </c>
      <c r="AB89" s="546">
        <f t="shared" si="215"/>
        <v>0</v>
      </c>
      <c r="AC89" s="546">
        <f t="shared" si="215"/>
        <v>0</v>
      </c>
      <c r="AD89" s="650">
        <f t="shared" si="215"/>
        <v>0</v>
      </c>
      <c r="AE89" s="647"/>
      <c r="AF89" s="648"/>
      <c r="AG89" s="649"/>
      <c r="AH89" s="311">
        <f t="shared" ref="AH89:AN89" si="216">AH76/$D89</f>
        <v>0</v>
      </c>
      <c r="AI89" s="546">
        <f t="shared" si="216"/>
        <v>0</v>
      </c>
      <c r="AJ89" s="546">
        <f t="shared" si="216"/>
        <v>0</v>
      </c>
      <c r="AK89" s="546">
        <f t="shared" si="216"/>
        <v>0</v>
      </c>
      <c r="AL89" s="546">
        <f t="shared" si="216"/>
        <v>0</v>
      </c>
      <c r="AM89" s="546">
        <f t="shared" si="216"/>
        <v>0</v>
      </c>
      <c r="AN89" s="650">
        <f t="shared" si="216"/>
        <v>0</v>
      </c>
      <c r="AO89" s="647"/>
      <c r="AP89" s="648"/>
      <c r="AQ89" s="649"/>
      <c r="AR89" s="311">
        <f t="shared" ref="AR89:AX89" si="217">AR76/$D89</f>
        <v>0</v>
      </c>
      <c r="AS89" s="546">
        <f t="shared" si="217"/>
        <v>0</v>
      </c>
      <c r="AT89" s="546">
        <f t="shared" si="217"/>
        <v>0</v>
      </c>
      <c r="AU89" s="546">
        <f t="shared" si="217"/>
        <v>0</v>
      </c>
      <c r="AV89" s="546">
        <f t="shared" si="217"/>
        <v>0</v>
      </c>
      <c r="AW89" s="546">
        <f t="shared" si="217"/>
        <v>0</v>
      </c>
      <c r="AX89" s="650">
        <f t="shared" si="217"/>
        <v>0</v>
      </c>
      <c r="AY89" s="647"/>
      <c r="AZ89" s="648"/>
      <c r="BA89" s="649"/>
      <c r="BB89" s="311">
        <f t="shared" ref="BB89:BH89" si="218">BB76/$D89</f>
        <v>0</v>
      </c>
      <c r="BC89" s="546">
        <f t="shared" si="218"/>
        <v>0</v>
      </c>
      <c r="BD89" s="546">
        <f t="shared" si="218"/>
        <v>0</v>
      </c>
      <c r="BE89" s="546">
        <f t="shared" si="218"/>
        <v>0</v>
      </c>
      <c r="BF89" s="546">
        <f t="shared" si="218"/>
        <v>0</v>
      </c>
      <c r="BG89" s="546">
        <f t="shared" si="218"/>
        <v>0</v>
      </c>
      <c r="BH89" s="650">
        <f t="shared" si="218"/>
        <v>0</v>
      </c>
      <c r="BI89" s="647"/>
      <c r="BJ89" s="648"/>
      <c r="BK89" s="649"/>
      <c r="BL89" s="616">
        <f t="shared" ref="BL89:BM89" si="219">BL76/$D89</f>
        <v>0</v>
      </c>
      <c r="BM89" s="650">
        <f t="shared" si="219"/>
        <v>0</v>
      </c>
      <c r="BN89" s="647"/>
      <c r="BO89" s="648"/>
      <c r="BP89" s="651"/>
      <c r="BQ89" s="199"/>
      <c r="BR89" s="503"/>
    </row>
    <row r="90" spans="1:80" ht="15" hidden="1" customHeight="1" outlineLevel="1" x14ac:dyDescent="0.3">
      <c r="A90" s="60"/>
      <c r="B90" s="1728"/>
      <c r="C90" s="289"/>
      <c r="D90" s="178">
        <f t="shared" si="180"/>
        <v>203</v>
      </c>
      <c r="E90" s="178">
        <f t="shared" si="172"/>
        <v>0</v>
      </c>
      <c r="F90" s="178" t="str">
        <f t="shared" si="173"/>
        <v>LAC13</v>
      </c>
      <c r="G90" s="544"/>
      <c r="H90" s="178"/>
      <c r="I90" s="178"/>
      <c r="J90" s="178"/>
      <c r="K90" s="616"/>
      <c r="L90" s="616">
        <f t="shared" si="181"/>
        <v>0</v>
      </c>
      <c r="M90" s="616">
        <f t="shared" si="189"/>
        <v>0</v>
      </c>
      <c r="N90" s="645">
        <f t="shared" si="182"/>
        <v>0</v>
      </c>
      <c r="O90" s="311">
        <f t="shared" ref="O90:T90" si="220">O77/$D90</f>
        <v>0</v>
      </c>
      <c r="P90" s="311">
        <f t="shared" si="220"/>
        <v>0</v>
      </c>
      <c r="Q90" s="546">
        <f t="shared" si="220"/>
        <v>0</v>
      </c>
      <c r="R90" s="546">
        <f t="shared" si="220"/>
        <v>0</v>
      </c>
      <c r="S90" s="449">
        <f t="shared" si="220"/>
        <v>0</v>
      </c>
      <c r="T90" s="646">
        <f t="shared" si="220"/>
        <v>0</v>
      </c>
      <c r="U90" s="306"/>
      <c r="V90" s="307"/>
      <c r="W90" s="308"/>
      <c r="X90" s="309">
        <f t="shared" ref="X90:AD90" si="221">X77/$D90</f>
        <v>0</v>
      </c>
      <c r="Y90" s="546">
        <f t="shared" si="221"/>
        <v>0</v>
      </c>
      <c r="Z90" s="546">
        <f t="shared" si="221"/>
        <v>0</v>
      </c>
      <c r="AA90" s="546">
        <f t="shared" si="221"/>
        <v>0</v>
      </c>
      <c r="AB90" s="546">
        <f t="shared" si="221"/>
        <v>0</v>
      </c>
      <c r="AC90" s="546">
        <f t="shared" si="221"/>
        <v>0</v>
      </c>
      <c r="AD90" s="650">
        <f t="shared" si="221"/>
        <v>0</v>
      </c>
      <c r="AE90" s="306"/>
      <c r="AF90" s="307"/>
      <c r="AG90" s="308"/>
      <c r="AH90" s="311">
        <f t="shared" ref="AH90:AN90" si="222">AH77/$D90</f>
        <v>0</v>
      </c>
      <c r="AI90" s="546">
        <f t="shared" si="222"/>
        <v>0</v>
      </c>
      <c r="AJ90" s="546">
        <f t="shared" si="222"/>
        <v>0</v>
      </c>
      <c r="AK90" s="546">
        <f t="shared" si="222"/>
        <v>0</v>
      </c>
      <c r="AL90" s="546">
        <f t="shared" si="222"/>
        <v>0</v>
      </c>
      <c r="AM90" s="546">
        <f t="shared" si="222"/>
        <v>0</v>
      </c>
      <c r="AN90" s="650">
        <f t="shared" si="222"/>
        <v>0</v>
      </c>
      <c r="AO90" s="306"/>
      <c r="AP90" s="307"/>
      <c r="AQ90" s="308"/>
      <c r="AR90" s="311">
        <f t="shared" ref="AR90:AX90" si="223">AR77/$D90</f>
        <v>0</v>
      </c>
      <c r="AS90" s="546">
        <f t="shared" si="223"/>
        <v>0</v>
      </c>
      <c r="AT90" s="546">
        <f t="shared" si="223"/>
        <v>0</v>
      </c>
      <c r="AU90" s="546">
        <f t="shared" si="223"/>
        <v>0</v>
      </c>
      <c r="AV90" s="546">
        <f t="shared" si="223"/>
        <v>0</v>
      </c>
      <c r="AW90" s="546">
        <f t="shared" si="223"/>
        <v>0</v>
      </c>
      <c r="AX90" s="650">
        <f t="shared" si="223"/>
        <v>0</v>
      </c>
      <c r="AY90" s="306"/>
      <c r="AZ90" s="307"/>
      <c r="BA90" s="308"/>
      <c r="BB90" s="311">
        <f t="shared" ref="BB90:BH90" si="224">BB77/$D90</f>
        <v>0</v>
      </c>
      <c r="BC90" s="546">
        <f t="shared" si="224"/>
        <v>0</v>
      </c>
      <c r="BD90" s="546">
        <f t="shared" si="224"/>
        <v>0</v>
      </c>
      <c r="BE90" s="546">
        <f t="shared" si="224"/>
        <v>0</v>
      </c>
      <c r="BF90" s="546">
        <f t="shared" si="224"/>
        <v>0</v>
      </c>
      <c r="BG90" s="546">
        <f t="shared" si="224"/>
        <v>0</v>
      </c>
      <c r="BH90" s="650">
        <f t="shared" si="224"/>
        <v>0</v>
      </c>
      <c r="BI90" s="306"/>
      <c r="BJ90" s="307"/>
      <c r="BK90" s="308"/>
      <c r="BL90" s="616">
        <f t="shared" ref="BL90:BM90" si="225">BL77/$D90</f>
        <v>0</v>
      </c>
      <c r="BM90" s="650">
        <f t="shared" si="225"/>
        <v>0</v>
      </c>
      <c r="BN90" s="306"/>
      <c r="BO90" s="307"/>
      <c r="BP90" s="623"/>
      <c r="BQ90" s="197"/>
      <c r="BR90" s="503"/>
    </row>
    <row r="91" spans="1:80" ht="15" hidden="1" customHeight="1" outlineLevel="1" x14ac:dyDescent="0.3">
      <c r="A91" s="34"/>
      <c r="B91" s="1728"/>
      <c r="C91" s="289"/>
      <c r="D91" s="178">
        <f t="shared" si="180"/>
        <v>206</v>
      </c>
      <c r="E91" s="178">
        <f t="shared" si="172"/>
        <v>1</v>
      </c>
      <c r="F91" s="178" t="str">
        <f t="shared" si="173"/>
        <v>LTD13</v>
      </c>
      <c r="G91" s="544"/>
      <c r="H91" s="178"/>
      <c r="I91" s="178"/>
      <c r="J91" s="178"/>
      <c r="K91" s="616"/>
      <c r="L91" s="616">
        <f t="shared" si="181"/>
        <v>33.854368932038838</v>
      </c>
      <c r="M91" s="616">
        <f t="shared" si="189"/>
        <v>33.854368932038824</v>
      </c>
      <c r="N91" s="645">
        <f t="shared" si="182"/>
        <v>0</v>
      </c>
      <c r="O91" s="311">
        <f t="shared" ref="O91:T91" si="226">O78/$D91</f>
        <v>0</v>
      </c>
      <c r="P91" s="311">
        <f t="shared" si="226"/>
        <v>0</v>
      </c>
      <c r="Q91" s="546">
        <f t="shared" si="226"/>
        <v>0</v>
      </c>
      <c r="R91" s="546">
        <f t="shared" si="226"/>
        <v>2.3300970873786406</v>
      </c>
      <c r="S91" s="449">
        <f t="shared" si="226"/>
        <v>0</v>
      </c>
      <c r="T91" s="646">
        <f t="shared" si="226"/>
        <v>0</v>
      </c>
      <c r="U91" s="306"/>
      <c r="V91" s="307"/>
      <c r="W91" s="308"/>
      <c r="X91" s="311">
        <f t="shared" ref="X91:AD91" si="227">X78/$D91</f>
        <v>2.3300970873786406</v>
      </c>
      <c r="Y91" s="546">
        <f t="shared" si="227"/>
        <v>2.3300970873786406</v>
      </c>
      <c r="Z91" s="546">
        <f t="shared" si="227"/>
        <v>2.3300970873786406</v>
      </c>
      <c r="AA91" s="546">
        <f t="shared" si="227"/>
        <v>2.3300970873786406</v>
      </c>
      <c r="AB91" s="546">
        <f t="shared" si="227"/>
        <v>2.3300970873786406</v>
      </c>
      <c r="AC91" s="546">
        <f t="shared" si="227"/>
        <v>0</v>
      </c>
      <c r="AD91" s="650">
        <f t="shared" si="227"/>
        <v>0</v>
      </c>
      <c r="AE91" s="306"/>
      <c r="AF91" s="307"/>
      <c r="AG91" s="308"/>
      <c r="AH91" s="311">
        <f t="shared" ref="AH91:AN91" si="228">AH78/$D91</f>
        <v>2.3300970873786406</v>
      </c>
      <c r="AI91" s="546">
        <f t="shared" si="228"/>
        <v>2.3300970873786406</v>
      </c>
      <c r="AJ91" s="546">
        <f t="shared" si="228"/>
        <v>2.3300970873786406</v>
      </c>
      <c r="AK91" s="546">
        <f t="shared" si="228"/>
        <v>1.233009708737864</v>
      </c>
      <c r="AL91" s="546">
        <f t="shared" si="228"/>
        <v>2.3300970873786406</v>
      </c>
      <c r="AM91" s="546">
        <f t="shared" si="228"/>
        <v>0</v>
      </c>
      <c r="AN91" s="650">
        <f t="shared" si="228"/>
        <v>0</v>
      </c>
      <c r="AO91" s="306"/>
      <c r="AP91" s="307"/>
      <c r="AQ91" s="308"/>
      <c r="AR91" s="311">
        <f t="shared" ref="AR91:AX91" si="229">AR78/$D91</f>
        <v>2.3300970873786406</v>
      </c>
      <c r="AS91" s="546">
        <f t="shared" si="229"/>
        <v>2.3300970873786406</v>
      </c>
      <c r="AT91" s="546">
        <f t="shared" si="229"/>
        <v>2.3300970873786406</v>
      </c>
      <c r="AU91" s="546">
        <f t="shared" si="229"/>
        <v>0</v>
      </c>
      <c r="AV91" s="546">
        <f t="shared" si="229"/>
        <v>2.3300970873786406</v>
      </c>
      <c r="AW91" s="546">
        <f t="shared" si="229"/>
        <v>0</v>
      </c>
      <c r="AX91" s="650">
        <f t="shared" si="229"/>
        <v>0</v>
      </c>
      <c r="AY91" s="306"/>
      <c r="AZ91" s="307"/>
      <c r="BA91" s="308"/>
      <c r="BB91" s="311">
        <f t="shared" ref="BB91:BH91" si="230">BB78/$D91</f>
        <v>0</v>
      </c>
      <c r="BC91" s="546">
        <f t="shared" si="230"/>
        <v>0</v>
      </c>
      <c r="BD91" s="546">
        <f t="shared" si="230"/>
        <v>0</v>
      </c>
      <c r="BE91" s="546">
        <f t="shared" si="230"/>
        <v>0</v>
      </c>
      <c r="BF91" s="546">
        <f t="shared" si="230"/>
        <v>0</v>
      </c>
      <c r="BG91" s="546">
        <f t="shared" si="230"/>
        <v>0</v>
      </c>
      <c r="BH91" s="650">
        <f t="shared" si="230"/>
        <v>0</v>
      </c>
      <c r="BI91" s="306"/>
      <c r="BJ91" s="307"/>
      <c r="BK91" s="308"/>
      <c r="BL91" s="616">
        <f t="shared" ref="BL91:BM91" si="231">BL78/$D91</f>
        <v>0</v>
      </c>
      <c r="BM91" s="650">
        <f t="shared" si="231"/>
        <v>0</v>
      </c>
      <c r="BN91" s="306"/>
      <c r="BO91" s="307"/>
      <c r="BP91" s="623"/>
      <c r="BQ91" s="199"/>
      <c r="BR91" s="503"/>
    </row>
    <row r="92" spans="1:80" ht="15" hidden="1" customHeight="1" outlineLevel="1" x14ac:dyDescent="0.3">
      <c r="A92" s="34"/>
      <c r="B92" s="1728"/>
      <c r="C92" s="289"/>
      <c r="D92" s="178">
        <f t="shared" si="180"/>
        <v>203</v>
      </c>
      <c r="E92" s="178">
        <f t="shared" si="172"/>
        <v>0</v>
      </c>
      <c r="F92" s="178" t="str">
        <f t="shared" si="173"/>
        <v>LT10B</v>
      </c>
      <c r="G92" s="544"/>
      <c r="H92" s="178"/>
      <c r="I92" s="178"/>
      <c r="J92" s="178"/>
      <c r="K92" s="616"/>
      <c r="L92" s="616">
        <f t="shared" si="181"/>
        <v>35.467980295566505</v>
      </c>
      <c r="M92" s="616">
        <f t="shared" si="189"/>
        <v>35.467980295566505</v>
      </c>
      <c r="N92" s="645">
        <f t="shared" si="182"/>
        <v>0</v>
      </c>
      <c r="O92" s="311">
        <f t="shared" ref="O92:T92" si="232">O79/$D92</f>
        <v>0</v>
      </c>
      <c r="P92" s="311">
        <f t="shared" si="232"/>
        <v>0</v>
      </c>
      <c r="Q92" s="546">
        <f t="shared" si="232"/>
        <v>0</v>
      </c>
      <c r="R92" s="546">
        <f t="shared" si="232"/>
        <v>3.5467980295566504</v>
      </c>
      <c r="S92" s="449">
        <f t="shared" si="232"/>
        <v>0</v>
      </c>
      <c r="T92" s="646">
        <f t="shared" si="232"/>
        <v>0</v>
      </c>
      <c r="U92" s="306"/>
      <c r="V92" s="307"/>
      <c r="W92" s="308"/>
      <c r="X92" s="309">
        <f t="shared" ref="X92:AD92" si="233">X79/$D92</f>
        <v>2.3645320197044337</v>
      </c>
      <c r="Y92" s="546">
        <f t="shared" si="233"/>
        <v>2.3645320197044337</v>
      </c>
      <c r="Z92" s="546">
        <f t="shared" si="233"/>
        <v>2.3645320197044337</v>
      </c>
      <c r="AA92" s="546">
        <f t="shared" si="233"/>
        <v>2.3645320197044337</v>
      </c>
      <c r="AB92" s="546">
        <f t="shared" si="233"/>
        <v>2.3645320197044337</v>
      </c>
      <c r="AC92" s="546">
        <f t="shared" si="233"/>
        <v>0</v>
      </c>
      <c r="AD92" s="650">
        <f t="shared" si="233"/>
        <v>0</v>
      </c>
      <c r="AE92" s="306"/>
      <c r="AF92" s="307"/>
      <c r="AG92" s="308"/>
      <c r="AH92" s="311">
        <f t="shared" ref="AH92:AN92" si="234">AH79/$D92</f>
        <v>2.3645320197044337</v>
      </c>
      <c r="AI92" s="546">
        <f t="shared" si="234"/>
        <v>2.3645320197044337</v>
      </c>
      <c r="AJ92" s="546">
        <f t="shared" si="234"/>
        <v>2.3645320197044337</v>
      </c>
      <c r="AK92" s="546">
        <f t="shared" si="234"/>
        <v>2.3645320197044337</v>
      </c>
      <c r="AL92" s="546">
        <f t="shared" si="234"/>
        <v>2.3645320197044337</v>
      </c>
      <c r="AM92" s="546">
        <f t="shared" si="234"/>
        <v>0</v>
      </c>
      <c r="AN92" s="650">
        <f t="shared" si="234"/>
        <v>0</v>
      </c>
      <c r="AO92" s="306"/>
      <c r="AP92" s="307"/>
      <c r="AQ92" s="308"/>
      <c r="AR92" s="311">
        <f t="shared" ref="AR92:AX92" si="235">AR79/$D92</f>
        <v>2.3645320197044337</v>
      </c>
      <c r="AS92" s="546">
        <f t="shared" si="235"/>
        <v>2.3645320197044337</v>
      </c>
      <c r="AT92" s="546">
        <f t="shared" si="235"/>
        <v>2.3645320197044337</v>
      </c>
      <c r="AU92" s="546">
        <f t="shared" si="235"/>
        <v>1.1822660098522169</v>
      </c>
      <c r="AV92" s="546">
        <f t="shared" si="235"/>
        <v>0</v>
      </c>
      <c r="AW92" s="546">
        <f t="shared" si="235"/>
        <v>0</v>
      </c>
      <c r="AX92" s="650">
        <f t="shared" si="235"/>
        <v>0</v>
      </c>
      <c r="AY92" s="306"/>
      <c r="AZ92" s="307"/>
      <c r="BA92" s="308"/>
      <c r="BB92" s="311">
        <f t="shared" ref="BB92:BH92" si="236">BB79/$D92</f>
        <v>0</v>
      </c>
      <c r="BC92" s="546">
        <f t="shared" si="236"/>
        <v>0</v>
      </c>
      <c r="BD92" s="546">
        <f t="shared" si="236"/>
        <v>0</v>
      </c>
      <c r="BE92" s="546">
        <f t="shared" si="236"/>
        <v>0</v>
      </c>
      <c r="BF92" s="546">
        <f t="shared" si="236"/>
        <v>0</v>
      </c>
      <c r="BG92" s="546">
        <f t="shared" si="236"/>
        <v>0</v>
      </c>
      <c r="BH92" s="650">
        <f t="shared" si="236"/>
        <v>0</v>
      </c>
      <c r="BI92" s="306"/>
      <c r="BJ92" s="307"/>
      <c r="BK92" s="308"/>
      <c r="BL92" s="616">
        <f t="shared" ref="BL92:BM92" si="237">BL79/$D92</f>
        <v>0</v>
      </c>
      <c r="BM92" s="650">
        <f t="shared" si="237"/>
        <v>0</v>
      </c>
      <c r="BN92" s="306"/>
      <c r="BO92" s="307"/>
      <c r="BP92" s="623"/>
      <c r="BQ92" s="197"/>
      <c r="BR92" s="503"/>
    </row>
    <row r="93" spans="1:80" ht="15" hidden="1" customHeight="1" outlineLevel="1" x14ac:dyDescent="0.3">
      <c r="A93" s="34"/>
      <c r="B93" s="1728"/>
      <c r="C93" s="289"/>
      <c r="D93" s="178">
        <f t="shared" si="180"/>
        <v>203</v>
      </c>
      <c r="E93" s="178">
        <f t="shared" si="172"/>
        <v>1</v>
      </c>
      <c r="F93" s="178" t="str">
        <f t="shared" si="173"/>
        <v>LAC11</v>
      </c>
      <c r="G93" s="544"/>
      <c r="H93" s="178"/>
      <c r="I93" s="178"/>
      <c r="J93" s="178"/>
      <c r="K93" s="616"/>
      <c r="L93" s="616">
        <f t="shared" si="181"/>
        <v>76.847290640394093</v>
      </c>
      <c r="M93" s="616">
        <f t="shared" si="189"/>
        <v>76.847290640394093</v>
      </c>
      <c r="N93" s="311">
        <f t="shared" si="182"/>
        <v>0</v>
      </c>
      <c r="O93" s="311">
        <f t="shared" ref="O93:T93" si="238">O80/$D93</f>
        <v>0</v>
      </c>
      <c r="P93" s="311">
        <f t="shared" si="238"/>
        <v>0</v>
      </c>
      <c r="Q93" s="546">
        <f t="shared" si="238"/>
        <v>0</v>
      </c>
      <c r="R93" s="546">
        <f t="shared" si="238"/>
        <v>4.7290640394088674</v>
      </c>
      <c r="S93" s="546">
        <f t="shared" si="238"/>
        <v>0</v>
      </c>
      <c r="T93" s="546">
        <f t="shared" si="238"/>
        <v>0</v>
      </c>
      <c r="U93" s="306"/>
      <c r="V93" s="307"/>
      <c r="W93" s="308"/>
      <c r="X93" s="546">
        <f t="shared" ref="X93:AD93" si="239">X80/$D93</f>
        <v>3.5467980295566504</v>
      </c>
      <c r="Y93" s="546">
        <f t="shared" si="239"/>
        <v>3.5467980295566504</v>
      </c>
      <c r="Z93" s="546">
        <f t="shared" si="239"/>
        <v>4.7290640394088674</v>
      </c>
      <c r="AA93" s="546">
        <f t="shared" si="239"/>
        <v>4.7290640394088674</v>
      </c>
      <c r="AB93" s="546">
        <f t="shared" si="239"/>
        <v>4.7290640394088674</v>
      </c>
      <c r="AC93" s="546">
        <f t="shared" si="239"/>
        <v>2.3645320197044337</v>
      </c>
      <c r="AD93" s="546">
        <f t="shared" si="239"/>
        <v>0</v>
      </c>
      <c r="AE93" s="306"/>
      <c r="AF93" s="307"/>
      <c r="AG93" s="308"/>
      <c r="AH93" s="546">
        <f t="shared" ref="AH93:AN93" si="240">AH80/$D93</f>
        <v>4.7290640394088674</v>
      </c>
      <c r="AI93" s="546">
        <f t="shared" si="240"/>
        <v>4.7290640394088674</v>
      </c>
      <c r="AJ93" s="546">
        <f t="shared" si="240"/>
        <v>3.5467980295566504</v>
      </c>
      <c r="AK93" s="546">
        <f t="shared" si="240"/>
        <v>4.7290640394088674</v>
      </c>
      <c r="AL93" s="546">
        <f t="shared" si="240"/>
        <v>4.7290640394088674</v>
      </c>
      <c r="AM93" s="546">
        <f t="shared" si="240"/>
        <v>2.3645320197044337</v>
      </c>
      <c r="AN93" s="546">
        <f t="shared" si="240"/>
        <v>0</v>
      </c>
      <c r="AO93" s="306"/>
      <c r="AP93" s="307"/>
      <c r="AQ93" s="308"/>
      <c r="AR93" s="546">
        <f t="shared" ref="AR93:AX93" si="241">AR80/$D93</f>
        <v>4.7290640394088674</v>
      </c>
      <c r="AS93" s="546">
        <f t="shared" si="241"/>
        <v>4.7290640394088674</v>
      </c>
      <c r="AT93" s="546">
        <f t="shared" si="241"/>
        <v>4.7290640394088674</v>
      </c>
      <c r="AU93" s="546">
        <f t="shared" si="241"/>
        <v>4.7290640394088674</v>
      </c>
      <c r="AV93" s="546">
        <f t="shared" si="241"/>
        <v>4.7290640394088674</v>
      </c>
      <c r="AW93" s="546">
        <f t="shared" si="241"/>
        <v>0</v>
      </c>
      <c r="AX93" s="546">
        <f t="shared" si="241"/>
        <v>0</v>
      </c>
      <c r="AY93" s="306"/>
      <c r="AZ93" s="307"/>
      <c r="BA93" s="308"/>
      <c r="BB93" s="546">
        <f t="shared" ref="BB93:BH93" si="242">BB80/$D93</f>
        <v>0</v>
      </c>
      <c r="BC93" s="546">
        <f t="shared" si="242"/>
        <v>0</v>
      </c>
      <c r="BD93" s="546">
        <f t="shared" si="242"/>
        <v>0</v>
      </c>
      <c r="BE93" s="546">
        <f t="shared" si="242"/>
        <v>0</v>
      </c>
      <c r="BF93" s="546">
        <f t="shared" si="242"/>
        <v>0</v>
      </c>
      <c r="BG93" s="546">
        <f t="shared" si="242"/>
        <v>0</v>
      </c>
      <c r="BH93" s="546">
        <f t="shared" si="242"/>
        <v>0</v>
      </c>
      <c r="BI93" s="306"/>
      <c r="BJ93" s="307"/>
      <c r="BK93" s="308"/>
      <c r="BL93" s="311">
        <f t="shared" ref="BL93:BM93" si="243">BL80/$D93</f>
        <v>0</v>
      </c>
      <c r="BM93" s="546">
        <f t="shared" si="243"/>
        <v>0</v>
      </c>
      <c r="BN93" s="306"/>
      <c r="BO93" s="307"/>
      <c r="BP93" s="623"/>
      <c r="BQ93" s="197"/>
      <c r="BR93" s="503"/>
    </row>
    <row r="94" spans="1:80" s="27" customFormat="1" ht="15" hidden="1" customHeight="1" outlineLevel="1" x14ac:dyDescent="0.3">
      <c r="A94" s="62"/>
      <c r="B94" s="1729"/>
      <c r="C94" s="52" t="s">
        <v>312</v>
      </c>
      <c r="D94" s="53">
        <f>AVERAGE(D83:D93)</f>
        <v>189.18181818181819</v>
      </c>
      <c r="E94" s="540">
        <v>2</v>
      </c>
      <c r="F94" s="540" t="s">
        <v>14</v>
      </c>
      <c r="G94" s="541"/>
      <c r="H94" s="540"/>
      <c r="I94" s="540"/>
      <c r="J94" s="540"/>
      <c r="K94" s="609"/>
      <c r="L94" s="609">
        <f>SUM(L83:L93)</f>
        <v>317.01284544291235</v>
      </c>
      <c r="M94" s="625">
        <f t="shared" si="189"/>
        <v>316.83</v>
      </c>
      <c r="N94" s="312">
        <f>SUM(N83:N93)</f>
        <v>0</v>
      </c>
      <c r="O94" s="313">
        <f t="shared" ref="O94:T94" si="244">SUM(O83:O93)</f>
        <v>0</v>
      </c>
      <c r="P94" s="313">
        <f t="shared" si="244"/>
        <v>0</v>
      </c>
      <c r="Q94" s="314">
        <f t="shared" si="244"/>
        <v>0</v>
      </c>
      <c r="R94" s="314">
        <f t="shared" si="244"/>
        <v>21.810000000000002</v>
      </c>
      <c r="S94" s="314">
        <f t="shared" si="244"/>
        <v>0</v>
      </c>
      <c r="T94" s="315">
        <f t="shared" si="244"/>
        <v>0</v>
      </c>
      <c r="U94" s="316">
        <f t="shared" ref="U94:AN94" si="245">SUM(U83:U93)</f>
        <v>0</v>
      </c>
      <c r="V94" s="317">
        <f t="shared" si="245"/>
        <v>0</v>
      </c>
      <c r="W94" s="318">
        <f t="shared" si="245"/>
        <v>0</v>
      </c>
      <c r="X94" s="313">
        <f t="shared" si="245"/>
        <v>17.880000000000003</v>
      </c>
      <c r="Y94" s="314">
        <f t="shared" si="245"/>
        <v>17.880000000000003</v>
      </c>
      <c r="Z94" s="314">
        <f t="shared" si="245"/>
        <v>17.880000000000003</v>
      </c>
      <c r="AA94" s="314">
        <f t="shared" si="245"/>
        <v>17.880000000000003</v>
      </c>
      <c r="AB94" s="314">
        <f t="shared" si="245"/>
        <v>17.880000000000003</v>
      </c>
      <c r="AC94" s="314">
        <f t="shared" si="245"/>
        <v>13.410000000000002</v>
      </c>
      <c r="AD94" s="315">
        <f t="shared" si="245"/>
        <v>0</v>
      </c>
      <c r="AE94" s="316">
        <f t="shared" si="245"/>
        <v>0</v>
      </c>
      <c r="AF94" s="317">
        <f t="shared" si="245"/>
        <v>0</v>
      </c>
      <c r="AG94" s="318">
        <f t="shared" si="245"/>
        <v>0</v>
      </c>
      <c r="AH94" s="313">
        <f t="shared" si="245"/>
        <v>17.880000000000006</v>
      </c>
      <c r="AI94" s="314">
        <f t="shared" si="245"/>
        <v>17.880000000000003</v>
      </c>
      <c r="AJ94" s="314">
        <f t="shared" si="245"/>
        <v>17.880000000000003</v>
      </c>
      <c r="AK94" s="314">
        <f t="shared" si="245"/>
        <v>17.880000000000003</v>
      </c>
      <c r="AL94" s="314">
        <f t="shared" si="245"/>
        <v>17.880000000000006</v>
      </c>
      <c r="AM94" s="314">
        <f t="shared" si="245"/>
        <v>13.410000000000002</v>
      </c>
      <c r="AN94" s="315">
        <f t="shared" si="245"/>
        <v>0</v>
      </c>
      <c r="AO94" s="316"/>
      <c r="AP94" s="317"/>
      <c r="AQ94" s="318"/>
      <c r="AR94" s="313">
        <f t="shared" ref="AR94:AX94" si="246">SUM(AR83:AR93)</f>
        <v>17.880000000000006</v>
      </c>
      <c r="AS94" s="314">
        <f t="shared" si="246"/>
        <v>17.880000000000003</v>
      </c>
      <c r="AT94" s="314">
        <f t="shared" si="246"/>
        <v>17.880000000000003</v>
      </c>
      <c r="AU94" s="314">
        <f t="shared" si="246"/>
        <v>17.880000000000003</v>
      </c>
      <c r="AV94" s="314">
        <f t="shared" si="246"/>
        <v>17.880000000000003</v>
      </c>
      <c r="AW94" s="314">
        <f t="shared" si="246"/>
        <v>0</v>
      </c>
      <c r="AX94" s="315">
        <f t="shared" si="246"/>
        <v>0</v>
      </c>
      <c r="AY94" s="316"/>
      <c r="AZ94" s="317"/>
      <c r="BA94" s="318"/>
      <c r="BB94" s="313">
        <f t="shared" ref="BB94:BH94" si="247">SUM(BB83:BB93)</f>
        <v>0</v>
      </c>
      <c r="BC94" s="314">
        <f t="shared" si="247"/>
        <v>0</v>
      </c>
      <c r="BD94" s="314">
        <f t="shared" si="247"/>
        <v>0</v>
      </c>
      <c r="BE94" s="314">
        <f t="shared" si="247"/>
        <v>0</v>
      </c>
      <c r="BF94" s="314">
        <f t="shared" si="247"/>
        <v>0</v>
      </c>
      <c r="BG94" s="314">
        <f t="shared" si="247"/>
        <v>0</v>
      </c>
      <c r="BH94" s="315">
        <f t="shared" si="247"/>
        <v>0</v>
      </c>
      <c r="BI94" s="316"/>
      <c r="BJ94" s="317"/>
      <c r="BK94" s="318"/>
      <c r="BL94" s="618">
        <f t="shared" ref="BL94:BM94" si="248">SUM(BL83:BL93)</f>
        <v>0</v>
      </c>
      <c r="BM94" s="315">
        <f t="shared" si="248"/>
        <v>0</v>
      </c>
      <c r="BN94" s="316"/>
      <c r="BO94" s="317"/>
      <c r="BP94" s="626"/>
      <c r="BQ94" s="200"/>
      <c r="BR94" s="503"/>
      <c r="BS94" s="507"/>
      <c r="BT94" s="507"/>
      <c r="BU94" s="507"/>
      <c r="BV94" s="698"/>
      <c r="BW94" s="698"/>
      <c r="BX94" s="698"/>
      <c r="BY94" s="698"/>
      <c r="BZ94" s="698"/>
      <c r="CA94" s="698"/>
      <c r="CB94" s="701"/>
    </row>
    <row r="95" spans="1:80" ht="15" hidden="1" customHeight="1" outlineLevel="1" x14ac:dyDescent="0.3">
      <c r="A95" s="34"/>
      <c r="B95" s="596"/>
      <c r="C95" s="7"/>
      <c r="D95" s="7"/>
      <c r="E95" s="7"/>
      <c r="F95" s="7"/>
      <c r="G95" s="543"/>
      <c r="H95" s="7"/>
      <c r="I95" s="7"/>
      <c r="J95" s="7"/>
      <c r="K95" s="39"/>
      <c r="L95" s="8">
        <v>1</v>
      </c>
      <c r="M95" s="9">
        <v>1</v>
      </c>
      <c r="N95" s="35"/>
      <c r="O95" s="35"/>
      <c r="P95" s="35"/>
      <c r="Q95" s="35"/>
      <c r="R95" s="35"/>
      <c r="S95" s="35"/>
      <c r="T95" s="35"/>
      <c r="U95" s="67"/>
      <c r="V95" s="67"/>
      <c r="W95" s="67"/>
      <c r="X95" s="35"/>
      <c r="Y95" s="35"/>
      <c r="Z95" s="35"/>
      <c r="AA95" s="35"/>
      <c r="AB95" s="35"/>
      <c r="AC95" s="35"/>
      <c r="AD95" s="35"/>
      <c r="AE95" s="67"/>
      <c r="AF95" s="67"/>
      <c r="AG95" s="67"/>
      <c r="AH95" s="35"/>
      <c r="AI95" s="35"/>
      <c r="AJ95" s="35"/>
      <c r="AK95" s="35"/>
      <c r="AL95" s="35"/>
      <c r="AM95" s="35"/>
      <c r="AN95" s="35"/>
      <c r="AO95" s="67"/>
      <c r="AP95" s="67"/>
      <c r="AQ95" s="67"/>
      <c r="AR95" s="35"/>
      <c r="AS95" s="35"/>
      <c r="AT95" s="35"/>
      <c r="AU95" s="35"/>
      <c r="AV95" s="35"/>
      <c r="AW95" s="35"/>
      <c r="AX95" s="35"/>
      <c r="AY95" s="67"/>
      <c r="AZ95" s="67"/>
      <c r="BA95" s="67"/>
      <c r="BB95" s="35"/>
      <c r="BC95" s="35"/>
      <c r="BD95" s="35"/>
      <c r="BE95" s="35"/>
      <c r="BF95" s="35"/>
      <c r="BG95" s="35"/>
      <c r="BH95" s="35"/>
      <c r="BI95" s="67"/>
      <c r="BJ95" s="67"/>
      <c r="BK95" s="67"/>
      <c r="BL95" s="35"/>
      <c r="BM95" s="35"/>
      <c r="BN95" s="67"/>
      <c r="BO95" s="67"/>
      <c r="BP95" s="67"/>
      <c r="BQ95" s="36"/>
      <c r="BR95" s="507"/>
    </row>
    <row r="96" spans="1:80" ht="16.2" collapsed="1" thickBot="1" x14ac:dyDescent="0.35"/>
    <row r="97" spans="2:69" ht="17.399999999999999" x14ac:dyDescent="0.3">
      <c r="B97" s="435"/>
      <c r="C97" s="179" t="s">
        <v>89</v>
      </c>
      <c r="D97" s="179"/>
      <c r="E97" s="179"/>
      <c r="F97" s="179"/>
      <c r="G97" s="179"/>
      <c r="H97" s="186"/>
      <c r="I97" s="186"/>
      <c r="J97" s="186"/>
      <c r="K97" s="179"/>
      <c r="L97" s="179"/>
      <c r="M97" s="179"/>
      <c r="N97" s="179"/>
      <c r="O97" s="179"/>
      <c r="P97" s="179"/>
      <c r="Q97" s="186"/>
      <c r="R97" s="186"/>
      <c r="S97" s="179"/>
      <c r="T97" s="179"/>
      <c r="U97" s="185"/>
      <c r="V97" s="185"/>
      <c r="W97" s="185"/>
      <c r="X97" s="179"/>
      <c r="Y97" s="179" t="s">
        <v>90</v>
      </c>
      <c r="Z97" s="179"/>
      <c r="AA97" s="179"/>
      <c r="AB97" s="179"/>
      <c r="AC97" s="179"/>
      <c r="AD97" s="179"/>
      <c r="AE97" s="179"/>
      <c r="AF97" s="179"/>
      <c r="AG97" s="185"/>
      <c r="AH97" s="179"/>
      <c r="AI97" s="179"/>
      <c r="AJ97" s="179"/>
      <c r="AK97" s="179"/>
      <c r="AL97" s="179"/>
      <c r="AM97" s="179"/>
      <c r="AN97" s="179"/>
      <c r="AO97" s="185"/>
      <c r="AP97" s="185"/>
      <c r="AQ97" s="185"/>
      <c r="AR97" s="179" t="s">
        <v>91</v>
      </c>
      <c r="AS97" s="186"/>
      <c r="AT97" s="186"/>
      <c r="AU97" s="186"/>
      <c r="AV97" s="186"/>
      <c r="AW97" s="186"/>
      <c r="AX97" s="186"/>
      <c r="AY97" s="185"/>
      <c r="AZ97" s="185"/>
      <c r="BA97" s="185"/>
      <c r="BB97" s="186"/>
      <c r="BC97" s="186"/>
      <c r="BD97" s="186"/>
      <c r="BE97" s="186"/>
      <c r="BF97" s="186"/>
      <c r="BG97" s="186"/>
      <c r="BH97" s="186"/>
      <c r="BI97" s="186"/>
      <c r="BJ97" s="186"/>
      <c r="BK97" s="186"/>
      <c r="BL97" s="186"/>
      <c r="BM97" s="186"/>
      <c r="BN97" s="185"/>
      <c r="BO97" s="185"/>
      <c r="BP97" s="336"/>
      <c r="BQ97" s="339"/>
    </row>
    <row r="98" spans="2:69" x14ac:dyDescent="0.3">
      <c r="B98" s="436"/>
      <c r="C98" s="385" t="str">
        <f>'LINHA 1'!C163</f>
        <v>25/12 - NATAL</v>
      </c>
      <c r="D98" s="180"/>
      <c r="E98" s="180"/>
      <c r="F98" s="180"/>
      <c r="G98" s="180"/>
      <c r="H98" s="35"/>
      <c r="I98" s="35"/>
      <c r="J98" s="35"/>
      <c r="K98" s="181"/>
      <c r="L98" s="180"/>
      <c r="M98" s="180"/>
      <c r="N98" s="180"/>
      <c r="O98" s="180"/>
      <c r="P98" s="180"/>
      <c r="Q98" s="35"/>
      <c r="R98" s="35"/>
      <c r="S98" s="388"/>
      <c r="T98" s="388"/>
      <c r="U98" s="67"/>
      <c r="V98" s="67"/>
      <c r="W98" s="67"/>
      <c r="X98" s="182"/>
      <c r="Y98" s="181"/>
      <c r="Z98" s="180"/>
      <c r="AA98" s="180"/>
      <c r="AB98" s="180"/>
      <c r="AC98" s="386"/>
      <c r="AD98" s="180"/>
      <c r="AE98" s="180"/>
      <c r="AF98" s="180"/>
      <c r="AG98" s="67"/>
      <c r="AH98" s="181"/>
      <c r="AI98" s="180"/>
      <c r="AJ98" s="180"/>
      <c r="AK98" s="180"/>
      <c r="AL98" s="180"/>
      <c r="AM98" s="180"/>
      <c r="AN98" s="180"/>
      <c r="AO98" s="67"/>
      <c r="AP98" s="67"/>
      <c r="AQ98" s="67"/>
      <c r="AR98" s="385"/>
      <c r="AS98" s="35"/>
      <c r="AT98" s="35"/>
      <c r="AU98" s="35"/>
      <c r="AV98" s="35"/>
      <c r="AW98" s="35"/>
      <c r="AX98" s="35"/>
      <c r="AY98" s="67"/>
      <c r="AZ98" s="67"/>
      <c r="BA98" s="67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67"/>
      <c r="BO98" s="67"/>
      <c r="BP98" s="337"/>
      <c r="BQ98" s="339"/>
    </row>
    <row r="99" spans="2:69" x14ac:dyDescent="0.3">
      <c r="B99" s="436"/>
      <c r="C99" s="385">
        <f>'LINHA 1'!C164</f>
        <v>0</v>
      </c>
      <c r="D99" s="180"/>
      <c r="E99" s="180"/>
      <c r="F99" s="180"/>
      <c r="G99" s="180"/>
      <c r="H99" s="35"/>
      <c r="I99" s="35"/>
      <c r="J99" s="35"/>
      <c r="K99" s="181"/>
      <c r="L99" s="180"/>
      <c r="M99" s="180"/>
      <c r="N99" s="180"/>
      <c r="O99" s="180"/>
      <c r="P99" s="180"/>
      <c r="Q99" s="35"/>
      <c r="R99" s="35"/>
      <c r="S99" s="388"/>
      <c r="T99" s="388"/>
      <c r="U99" s="67"/>
      <c r="V99" s="67"/>
      <c r="W99" s="67"/>
      <c r="X99" s="182"/>
      <c r="Y99" s="180"/>
      <c r="Z99" s="180"/>
      <c r="AA99" s="180"/>
      <c r="AB99" s="180"/>
      <c r="AC99" s="386"/>
      <c r="AD99" s="180"/>
      <c r="AE99" s="180"/>
      <c r="AF99" s="180"/>
      <c r="AG99" s="67"/>
      <c r="AH99" s="181"/>
      <c r="AI99" s="180"/>
      <c r="AJ99" s="180"/>
      <c r="AK99" s="180"/>
      <c r="AL99" s="180"/>
      <c r="AM99" s="180"/>
      <c r="AN99" s="180"/>
      <c r="AO99" s="67"/>
      <c r="AP99" s="67"/>
      <c r="AQ99" s="67"/>
      <c r="AR99" s="385"/>
      <c r="AS99" s="35"/>
      <c r="AT99" s="35"/>
      <c r="AU99" s="35"/>
      <c r="AV99" s="35"/>
      <c r="AW99" s="35"/>
      <c r="AX99" s="35"/>
      <c r="AY99" s="67"/>
      <c r="AZ99" s="67"/>
      <c r="BA99" s="67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67"/>
      <c r="BO99" s="67"/>
      <c r="BP99" s="337"/>
      <c r="BQ99" s="339"/>
    </row>
    <row r="100" spans="2:69" x14ac:dyDescent="0.3">
      <c r="B100" s="436"/>
      <c r="C100" s="385">
        <f>'LINHA 1'!C165</f>
        <v>0</v>
      </c>
      <c r="D100" s="180"/>
      <c r="E100" s="180"/>
      <c r="F100" s="180"/>
      <c r="G100" s="180"/>
      <c r="H100" s="35"/>
      <c r="I100" s="35"/>
      <c r="J100" s="35"/>
      <c r="K100" s="181"/>
      <c r="L100" s="180"/>
      <c r="M100" s="180"/>
      <c r="N100" s="180"/>
      <c r="O100" s="180"/>
      <c r="P100" s="180"/>
      <c r="Q100" s="35"/>
      <c r="R100" s="35"/>
      <c r="S100" s="388"/>
      <c r="T100" s="388"/>
      <c r="U100" s="67"/>
      <c r="V100" s="67"/>
      <c r="W100" s="67"/>
      <c r="X100" s="182"/>
      <c r="Y100" s="180"/>
      <c r="Z100" s="180"/>
      <c r="AA100" s="180"/>
      <c r="AB100" s="180"/>
      <c r="AC100" s="386"/>
      <c r="AD100" s="180"/>
      <c r="AE100" s="180"/>
      <c r="AF100" s="180"/>
      <c r="AG100" s="67"/>
      <c r="AH100" s="181"/>
      <c r="AI100" s="180"/>
      <c r="AJ100" s="180"/>
      <c r="AK100" s="180"/>
      <c r="AL100" s="180"/>
      <c r="AM100" s="180"/>
      <c r="AN100" s="180"/>
      <c r="AO100" s="67"/>
      <c r="AP100" s="67"/>
      <c r="AQ100" s="67"/>
      <c r="AR100" s="385"/>
      <c r="AS100" s="35"/>
      <c r="AT100" s="35"/>
      <c r="AU100" s="35"/>
      <c r="AV100" s="35"/>
      <c r="AW100" s="35"/>
      <c r="AX100" s="35"/>
      <c r="AY100" s="67"/>
      <c r="AZ100" s="67"/>
      <c r="BA100" s="67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67"/>
      <c r="BO100" s="67"/>
      <c r="BP100" s="337"/>
      <c r="BQ100" s="339"/>
    </row>
    <row r="101" spans="2:69" ht="16.2" thickBot="1" x14ac:dyDescent="0.35">
      <c r="B101" s="437"/>
      <c r="C101" s="401">
        <f>'LINHA 1'!C166</f>
        <v>0</v>
      </c>
      <c r="D101" s="184"/>
      <c r="E101" s="184"/>
      <c r="F101" s="184"/>
      <c r="G101" s="184"/>
      <c r="H101" s="184"/>
      <c r="I101" s="184"/>
      <c r="J101" s="184"/>
      <c r="K101" s="184"/>
      <c r="L101" s="184"/>
      <c r="M101" s="184"/>
      <c r="N101" s="184"/>
      <c r="O101" s="184"/>
      <c r="P101" s="184"/>
      <c r="Q101" s="184"/>
      <c r="R101" s="184"/>
      <c r="S101" s="387"/>
      <c r="T101" s="184"/>
      <c r="U101" s="184"/>
      <c r="V101" s="184"/>
      <c r="W101" s="184"/>
      <c r="X101" s="184"/>
      <c r="Y101" s="184"/>
      <c r="Z101" s="184"/>
      <c r="AA101" s="184"/>
      <c r="AB101" s="184"/>
      <c r="AC101" s="387"/>
      <c r="AD101" s="184"/>
      <c r="AE101" s="184"/>
      <c r="AF101" s="184"/>
      <c r="AG101" s="184"/>
      <c r="AH101" s="184"/>
      <c r="AI101" s="184"/>
      <c r="AJ101" s="184"/>
      <c r="AK101" s="184"/>
      <c r="AL101" s="184"/>
      <c r="AM101" s="190"/>
      <c r="AN101" s="190"/>
      <c r="AO101" s="189"/>
      <c r="AP101" s="189"/>
      <c r="AQ101" s="189"/>
      <c r="AR101" s="389"/>
      <c r="AS101" s="190"/>
      <c r="AT101" s="190"/>
      <c r="AU101" s="190"/>
      <c r="AV101" s="190"/>
      <c r="AW101" s="190"/>
      <c r="AX101" s="190"/>
      <c r="AY101" s="189"/>
      <c r="AZ101" s="189"/>
      <c r="BA101" s="189"/>
      <c r="BB101" s="190"/>
      <c r="BC101" s="190"/>
      <c r="BD101" s="190"/>
      <c r="BE101" s="190"/>
      <c r="BF101" s="190"/>
      <c r="BG101" s="190"/>
      <c r="BH101" s="190"/>
      <c r="BI101" s="190"/>
      <c r="BJ101" s="190"/>
      <c r="BK101" s="190"/>
      <c r="BL101" s="190"/>
      <c r="BM101" s="190"/>
      <c r="BN101" s="189"/>
      <c r="BO101" s="189"/>
      <c r="BP101" s="338"/>
      <c r="BQ101" s="339"/>
    </row>
    <row r="102" spans="2:69" x14ac:dyDescent="0.3"/>
    <row r="103" spans="2:69" x14ac:dyDescent="0.3">
      <c r="U103" s="66">
        <f>+U7+U8+'LINHA 2'!U40+'LINHA 2'!U41+'LINHA 1'!U49+'LINHA 1'!U50</f>
        <v>2074</v>
      </c>
      <c r="V103" s="66">
        <f>+V7+V8+'LINHA 2'!V40+'LINHA 2'!V41+'LINHA 1'!V49+'LINHA 1'!V50</f>
        <v>0</v>
      </c>
      <c r="W103" s="66">
        <f>+W7+W8+'LINHA 2'!W40+'LINHA 2'!W41+'LINHA 1'!W49+'LINHA 1'!W50</f>
        <v>2074</v>
      </c>
      <c r="AE103" s="66">
        <f>+AE7+AE8+'LINHA 2'!AE40+'LINHA 2'!AE41+'LINHA 1'!AE49+'LINHA 1'!AE50</f>
        <v>10309</v>
      </c>
      <c r="AF103" s="66">
        <f>+AF7+AF8+'LINHA 2'!AF40+'LINHA 2'!AF41+'LINHA 1'!AF49+'LINHA 1'!AF50</f>
        <v>0</v>
      </c>
      <c r="AG103" s="66">
        <f>+AG7+AG8+'LINHA 2'!AG40+'LINHA 2'!AG41+'LINHA 1'!AG49+'LINHA 1'!AG50</f>
        <v>12383</v>
      </c>
      <c r="AO103" s="66">
        <f>+AO7+AO8+'LINHA 2'!AO40+'LINHA 2'!AO41+'LINHA 1'!AO49+'LINHA 1'!AO50</f>
        <v>10760</v>
      </c>
      <c r="AP103" s="66">
        <f>+AP7+AP8+'LINHA 2'!AP40+'LINHA 2'!AP41+'LINHA 1'!AP49+'LINHA 1'!AP50</f>
        <v>0</v>
      </c>
      <c r="AQ103" s="66">
        <f>+AQ7+AQ8+'LINHA 2'!AQ40+'LINHA 2'!AQ41+'LINHA 1'!AQ49+'LINHA 1'!AQ50</f>
        <v>23143</v>
      </c>
      <c r="AY103" s="66">
        <f>+AY7+AY8+'LINHA 2'!AY40+'LINHA 2'!AY41+'LINHA 1'!AY49+'LINHA 1'!AY50</f>
        <v>9222</v>
      </c>
      <c r="AZ103" s="66">
        <f>+AZ7+AZ8+'LINHA 2'!AZ40+'LINHA 2'!AZ41+'LINHA 1'!AZ49+'LINHA 1'!AZ50</f>
        <v>0</v>
      </c>
      <c r="BA103" s="66">
        <f>+BA7+BA8+'LINHA 2'!BA40+'LINHA 2'!BA41+'LINHA 1'!BA49+'LINHA 1'!BA50</f>
        <v>32365</v>
      </c>
      <c r="BQ103" s="66"/>
    </row>
    <row r="104" spans="2:69" x14ac:dyDescent="0.3">
      <c r="P104" s="66" t="str">
        <f>IF(P103&gt;720,720-P103,"")</f>
        <v/>
      </c>
      <c r="Q104" s="66" t="str">
        <f t="shared" ref="Q104:BA104" si="249">IF(Q103&gt;720,720-Q103,"")</f>
        <v/>
      </c>
      <c r="R104" s="66" t="str">
        <f t="shared" si="249"/>
        <v/>
      </c>
      <c r="S104" s="66" t="str">
        <f t="shared" si="249"/>
        <v/>
      </c>
      <c r="U104" s="66">
        <f t="shared" si="249"/>
        <v>-1354</v>
      </c>
      <c r="V104" s="66" t="str">
        <f t="shared" si="249"/>
        <v/>
      </c>
      <c r="W104" s="66">
        <f t="shared" si="249"/>
        <v>-1354</v>
      </c>
      <c r="AE104" s="66">
        <f t="shared" si="249"/>
        <v>-9589</v>
      </c>
      <c r="AF104" s="66" t="str">
        <f t="shared" si="249"/>
        <v/>
      </c>
      <c r="AG104" s="66">
        <f t="shared" si="249"/>
        <v>-11663</v>
      </c>
      <c r="AO104" s="66">
        <f t="shared" si="249"/>
        <v>-10040</v>
      </c>
      <c r="AP104" s="66" t="str">
        <f t="shared" si="249"/>
        <v/>
      </c>
      <c r="AQ104" s="66">
        <f t="shared" si="249"/>
        <v>-22423</v>
      </c>
      <c r="AY104" s="66">
        <f t="shared" si="249"/>
        <v>-8502</v>
      </c>
      <c r="AZ104" s="66" t="str">
        <f t="shared" si="249"/>
        <v/>
      </c>
      <c r="BA104" s="66">
        <f t="shared" si="249"/>
        <v>-31645</v>
      </c>
    </row>
    <row r="105" spans="2:69" x14ac:dyDescent="0.3"/>
    <row r="106" spans="2:69" x14ac:dyDescent="0.3"/>
    <row r="107" spans="2:69" x14ac:dyDescent="0.3"/>
    <row r="108" spans="2:69" x14ac:dyDescent="0.3"/>
    <row r="109" spans="2:69" x14ac:dyDescent="0.3"/>
    <row r="110" spans="2:69" x14ac:dyDescent="0.3"/>
    <row r="111" spans="2:69" x14ac:dyDescent="0.3"/>
    <row r="112" spans="2:69" x14ac:dyDescent="0.3"/>
    <row r="113" x14ac:dyDescent="0.3"/>
    <row r="114" x14ac:dyDescent="0.3"/>
    <row r="115" x14ac:dyDescent="0.3"/>
    <row r="116" x14ac:dyDescent="0.3"/>
    <row r="117" x14ac:dyDescent="0.3"/>
    <row r="118" x14ac:dyDescent="0.3"/>
    <row r="119" x14ac:dyDescent="0.3"/>
    <row r="120" x14ac:dyDescent="0.3"/>
    <row r="121" x14ac:dyDescent="0.3"/>
    <row r="122" x14ac:dyDescent="0.3"/>
    <row r="123" x14ac:dyDescent="0.3"/>
    <row r="124" x14ac:dyDescent="0.3"/>
    <row r="125" x14ac:dyDescent="0.3"/>
    <row r="126" x14ac:dyDescent="0.3"/>
    <row r="127" x14ac:dyDescent="0.3"/>
    <row r="128" x14ac:dyDescent="0.3"/>
    <row r="129" x14ac:dyDescent="0.3"/>
    <row r="130" x14ac:dyDescent="0.3"/>
    <row r="131" x14ac:dyDescent="0.3"/>
    <row r="132" x14ac:dyDescent="0.3"/>
    <row r="133" x14ac:dyDescent="0.3"/>
    <row r="134" x14ac:dyDescent="0.3"/>
    <row r="135" x14ac:dyDescent="0.3"/>
    <row r="136" x14ac:dyDescent="0.3"/>
    <row r="137" x14ac:dyDescent="0.3"/>
    <row r="138" x14ac:dyDescent="0.3"/>
    <row r="139" x14ac:dyDescent="0.3"/>
    <row r="140" x14ac:dyDescent="0.3"/>
    <row r="141" x14ac:dyDescent="0.3"/>
    <row r="142" x14ac:dyDescent="0.3"/>
    <row r="143" x14ac:dyDescent="0.3"/>
    <row r="144" x14ac:dyDescent="0.3"/>
    <row r="145" x14ac:dyDescent="0.3"/>
    <row r="146" x14ac:dyDescent="0.3"/>
    <row r="147" x14ac:dyDescent="0.3"/>
    <row r="148" x14ac:dyDescent="0.3"/>
    <row r="149" x14ac:dyDescent="0.3"/>
    <row r="150" x14ac:dyDescent="0.3"/>
    <row r="151" x14ac:dyDescent="0.3"/>
    <row r="152" x14ac:dyDescent="0.3"/>
    <row r="153" x14ac:dyDescent="0.3"/>
    <row r="154" x14ac:dyDescent="0.3"/>
    <row r="155" x14ac:dyDescent="0.3"/>
    <row r="156" x14ac:dyDescent="0.3"/>
    <row r="157" x14ac:dyDescent="0.3"/>
    <row r="158" x14ac:dyDescent="0.3"/>
    <row r="159" x14ac:dyDescent="0.3"/>
    <row r="160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  <row r="182" x14ac:dyDescent="0.3"/>
    <row r="183" x14ac:dyDescent="0.3"/>
    <row r="184" x14ac:dyDescent="0.3"/>
    <row r="185" x14ac:dyDescent="0.3"/>
    <row r="186" x14ac:dyDescent="0.3"/>
    <row r="187" x14ac:dyDescent="0.3"/>
    <row r="188" x14ac:dyDescent="0.3"/>
    <row r="189" x14ac:dyDescent="0.3"/>
    <row r="190" x14ac:dyDescent="0.3"/>
    <row r="191" x14ac:dyDescent="0.3"/>
    <row r="192" x14ac:dyDescent="0.3"/>
    <row r="193" x14ac:dyDescent="0.3"/>
    <row r="194" x14ac:dyDescent="0.3"/>
    <row r="195" x14ac:dyDescent="0.3"/>
    <row r="196" x14ac:dyDescent="0.3"/>
    <row r="197" x14ac:dyDescent="0.3"/>
    <row r="198" x14ac:dyDescent="0.3"/>
    <row r="199" x14ac:dyDescent="0.3"/>
    <row r="200" x14ac:dyDescent="0.3"/>
    <row r="201" x14ac:dyDescent="0.3"/>
    <row r="202" x14ac:dyDescent="0.3"/>
    <row r="203" x14ac:dyDescent="0.3"/>
    <row r="204" x14ac:dyDescent="0.3"/>
    <row r="205" x14ac:dyDescent="0.3"/>
    <row r="206" x14ac:dyDescent="0.3"/>
    <row r="207" x14ac:dyDescent="0.3"/>
    <row r="208" x14ac:dyDescent="0.3"/>
    <row r="209" x14ac:dyDescent="0.3"/>
    <row r="210" x14ac:dyDescent="0.3"/>
    <row r="211" x14ac:dyDescent="0.3"/>
    <row r="212" x14ac:dyDescent="0.3"/>
    <row r="213" x14ac:dyDescent="0.3"/>
    <row r="214" x14ac:dyDescent="0.3"/>
    <row r="215" x14ac:dyDescent="0.3"/>
    <row r="216" x14ac:dyDescent="0.3"/>
    <row r="217" x14ac:dyDescent="0.3"/>
    <row r="218" x14ac:dyDescent="0.3"/>
    <row r="219" x14ac:dyDescent="0.3"/>
    <row r="220" x14ac:dyDescent="0.3"/>
    <row r="221" x14ac:dyDescent="0.3"/>
    <row r="222" x14ac:dyDescent="0.3"/>
    <row r="223" x14ac:dyDescent="0.3"/>
    <row r="224" x14ac:dyDescent="0.3"/>
    <row r="225" x14ac:dyDescent="0.3"/>
    <row r="226" x14ac:dyDescent="0.3"/>
    <row r="227" x14ac:dyDescent="0.3"/>
    <row r="228" x14ac:dyDescent="0.3"/>
    <row r="229" x14ac:dyDescent="0.3"/>
    <row r="230" x14ac:dyDescent="0.3"/>
    <row r="231" x14ac:dyDescent="0.3"/>
    <row r="232" x14ac:dyDescent="0.3"/>
    <row r="233" x14ac:dyDescent="0.3"/>
    <row r="234" x14ac:dyDescent="0.3"/>
    <row r="235" x14ac:dyDescent="0.3"/>
    <row r="236" x14ac:dyDescent="0.3"/>
    <row r="237" x14ac:dyDescent="0.3"/>
    <row r="238" x14ac:dyDescent="0.3"/>
    <row r="239" x14ac:dyDescent="0.3"/>
    <row r="240" x14ac:dyDescent="0.3"/>
    <row r="241" x14ac:dyDescent="0.3"/>
    <row r="242" x14ac:dyDescent="0.3"/>
    <row r="243" x14ac:dyDescent="0.3"/>
    <row r="244" x14ac:dyDescent="0.3"/>
    <row r="245" x14ac:dyDescent="0.3"/>
    <row r="246" x14ac:dyDescent="0.3"/>
    <row r="247" x14ac:dyDescent="0.3"/>
    <row r="248" x14ac:dyDescent="0.3"/>
    <row r="249" x14ac:dyDescent="0.3"/>
    <row r="250" x14ac:dyDescent="0.3"/>
    <row r="251" x14ac:dyDescent="0.3"/>
    <row r="252" x14ac:dyDescent="0.3"/>
    <row r="253" x14ac:dyDescent="0.3"/>
    <row r="254" x14ac:dyDescent="0.3"/>
    <row r="255" x14ac:dyDescent="0.3"/>
    <row r="256" x14ac:dyDescent="0.3"/>
    <row r="257" x14ac:dyDescent="0.3"/>
    <row r="258" x14ac:dyDescent="0.3"/>
    <row r="259" x14ac:dyDescent="0.3"/>
    <row r="260" x14ac:dyDescent="0.3"/>
    <row r="261" x14ac:dyDescent="0.3"/>
    <row r="262" x14ac:dyDescent="0.3"/>
    <row r="263" x14ac:dyDescent="0.3"/>
    <row r="264" x14ac:dyDescent="0.3"/>
    <row r="265" x14ac:dyDescent="0.3"/>
    <row r="266" x14ac:dyDescent="0.3"/>
    <row r="267" x14ac:dyDescent="0.3"/>
    <row r="268" x14ac:dyDescent="0.3"/>
    <row r="269" x14ac:dyDescent="0.3"/>
    <row r="270" x14ac:dyDescent="0.3"/>
    <row r="271" x14ac:dyDescent="0.3"/>
    <row r="272" x14ac:dyDescent="0.3"/>
    <row r="273" x14ac:dyDescent="0.3"/>
    <row r="274" x14ac:dyDescent="0.3"/>
    <row r="275" x14ac:dyDescent="0.3"/>
    <row r="276" x14ac:dyDescent="0.3"/>
    <row r="277" x14ac:dyDescent="0.3"/>
    <row r="278" x14ac:dyDescent="0.3"/>
    <row r="279" x14ac:dyDescent="0.3"/>
    <row r="280" x14ac:dyDescent="0.3"/>
    <row r="281" x14ac:dyDescent="0.3"/>
    <row r="282" x14ac:dyDescent="0.3"/>
    <row r="283" x14ac:dyDescent="0.3"/>
    <row r="284" x14ac:dyDescent="0.3"/>
    <row r="285" x14ac:dyDescent="0.3"/>
    <row r="286" x14ac:dyDescent="0.3"/>
    <row r="287" x14ac:dyDescent="0.3"/>
    <row r="288" x14ac:dyDescent="0.3"/>
    <row r="289" x14ac:dyDescent="0.3"/>
    <row r="290" x14ac:dyDescent="0.3"/>
    <row r="291" x14ac:dyDescent="0.3"/>
    <row r="292" x14ac:dyDescent="0.3"/>
    <row r="293" x14ac:dyDescent="0.3"/>
    <row r="294" x14ac:dyDescent="0.3"/>
    <row r="295" x14ac:dyDescent="0.3"/>
    <row r="296" x14ac:dyDescent="0.3"/>
    <row r="297" x14ac:dyDescent="0.3"/>
    <row r="298" x14ac:dyDescent="0.3"/>
    <row r="299" x14ac:dyDescent="0.3"/>
    <row r="300" x14ac:dyDescent="0.3"/>
    <row r="301" x14ac:dyDescent="0.3"/>
    <row r="302" x14ac:dyDescent="0.3"/>
    <row r="303" x14ac:dyDescent="0.3"/>
    <row r="304" x14ac:dyDescent="0.3"/>
    <row r="305" x14ac:dyDescent="0.3"/>
    <row r="306" x14ac:dyDescent="0.3"/>
    <row r="307" x14ac:dyDescent="0.3"/>
    <row r="308" x14ac:dyDescent="0.3"/>
    <row r="309" x14ac:dyDescent="0.3"/>
    <row r="310" x14ac:dyDescent="0.3"/>
    <row r="311" x14ac:dyDescent="0.3"/>
    <row r="312" x14ac:dyDescent="0.3"/>
    <row r="313" x14ac:dyDescent="0.3"/>
    <row r="314" x14ac:dyDescent="0.3"/>
    <row r="315" x14ac:dyDescent="0.3"/>
    <row r="316" x14ac:dyDescent="0.3"/>
    <row r="317" x14ac:dyDescent="0.3"/>
    <row r="318" x14ac:dyDescent="0.3"/>
    <row r="319" x14ac:dyDescent="0.3"/>
    <row r="320" x14ac:dyDescent="0.3"/>
    <row r="321" x14ac:dyDescent="0.3"/>
    <row r="322" x14ac:dyDescent="0.3"/>
    <row r="323" x14ac:dyDescent="0.3"/>
    <row r="324" x14ac:dyDescent="0.3"/>
    <row r="325" x14ac:dyDescent="0.3"/>
    <row r="326" x14ac:dyDescent="0.3"/>
    <row r="327" x14ac:dyDescent="0.3"/>
    <row r="328" x14ac:dyDescent="0.3"/>
    <row r="329" x14ac:dyDescent="0.3"/>
    <row r="330" x14ac:dyDescent="0.3"/>
    <row r="331" x14ac:dyDescent="0.3"/>
    <row r="332" x14ac:dyDescent="0.3"/>
    <row r="333" x14ac:dyDescent="0.3"/>
    <row r="334" x14ac:dyDescent="0.3"/>
    <row r="335" x14ac:dyDescent="0.3"/>
    <row r="336" x14ac:dyDescent="0.3"/>
    <row r="337" x14ac:dyDescent="0.3"/>
    <row r="338" x14ac:dyDescent="0.3"/>
    <row r="339" x14ac:dyDescent="0.3"/>
    <row r="340" x14ac:dyDescent="0.3"/>
    <row r="341" x14ac:dyDescent="0.3"/>
    <row r="342" x14ac:dyDescent="0.3"/>
    <row r="343" x14ac:dyDescent="0.3"/>
    <row r="344" x14ac:dyDescent="0.3"/>
    <row r="345" x14ac:dyDescent="0.3"/>
    <row r="346" x14ac:dyDescent="0.3"/>
    <row r="347" x14ac:dyDescent="0.3"/>
    <row r="348" x14ac:dyDescent="0.3"/>
    <row r="349" x14ac:dyDescent="0.3"/>
    <row r="350" x14ac:dyDescent="0.3"/>
    <row r="351" x14ac:dyDescent="0.3"/>
    <row r="352" x14ac:dyDescent="0.3"/>
    <row r="353" x14ac:dyDescent="0.3"/>
  </sheetData>
  <autoFilter ref="L6:M95">
    <filterColumn colId="1">
      <filters blank="1">
        <filter val="1"/>
        <filter val="1.200"/>
        <filter val="1.440"/>
        <filter val="10.080"/>
        <filter val="14.729"/>
        <filter val="143,36"/>
        <filter val="146,65"/>
        <filter val="15.600"/>
        <filter val="19,43"/>
        <filter val="2.988"/>
        <filter val="240"/>
        <filter val="28,61"/>
        <filter val="3.120"/>
        <filter val="3.840"/>
        <filter val="3.986"/>
        <filter val="318,62"/>
        <filter val="32,00"/>
        <filter val="33,85"/>
        <filter val="35,47"/>
        <filter val="4.080"/>
        <filter val="49,17"/>
        <filter val="5.280"/>
        <filter val="6.000"/>
        <filter val="6.720"/>
        <filter val="6.960"/>
        <filter val="6.974"/>
        <filter val="65.383"/>
        <filter val="7.200"/>
        <filter val="7.772"/>
        <filter val="71,85"/>
        <filter val="76,85"/>
        <filter val="8.400"/>
      </filters>
    </filterColumn>
  </autoFilter>
  <mergeCells count="46">
    <mergeCell ref="C1:L2"/>
    <mergeCell ref="Z1:AA2"/>
    <mergeCell ref="AI1:AQ2"/>
    <mergeCell ref="BB1:BQ2"/>
    <mergeCell ref="F4:F5"/>
    <mergeCell ref="AP4:AP5"/>
    <mergeCell ref="G4:G5"/>
    <mergeCell ref="H4:H5"/>
    <mergeCell ref="K4:K5"/>
    <mergeCell ref="M4:M5"/>
    <mergeCell ref="U4:U5"/>
    <mergeCell ref="V4:V5"/>
    <mergeCell ref="W4:W5"/>
    <mergeCell ref="AE4:AE5"/>
    <mergeCell ref="AF4:AF5"/>
    <mergeCell ref="AG4:AG5"/>
    <mergeCell ref="A4:A5"/>
    <mergeCell ref="B4:B5"/>
    <mergeCell ref="C4:C5"/>
    <mergeCell ref="D4:D5"/>
    <mergeCell ref="E4:E5"/>
    <mergeCell ref="AO4:AO5"/>
    <mergeCell ref="BQ12:BQ16"/>
    <mergeCell ref="AQ4:AQ5"/>
    <mergeCell ref="AY4:AY5"/>
    <mergeCell ref="AZ4:AZ5"/>
    <mergeCell ref="BA4:BA5"/>
    <mergeCell ref="BI4:BI5"/>
    <mergeCell ref="BJ4:BJ5"/>
    <mergeCell ref="BK4:BK5"/>
    <mergeCell ref="BN4:BN5"/>
    <mergeCell ref="BO4:BO5"/>
    <mergeCell ref="BP4:BP5"/>
    <mergeCell ref="BQ7:BQ11"/>
    <mergeCell ref="B70:B81"/>
    <mergeCell ref="B83:B94"/>
    <mergeCell ref="BQ17:BQ20"/>
    <mergeCell ref="BQ21:BQ25"/>
    <mergeCell ref="BQ26:BQ30"/>
    <mergeCell ref="BQ31:BQ35"/>
    <mergeCell ref="BQ36:BQ40"/>
    <mergeCell ref="BQ41:BQ45"/>
    <mergeCell ref="BQ46:BQ50"/>
    <mergeCell ref="BQ51:BQ55"/>
    <mergeCell ref="BQ56:BQ60"/>
    <mergeCell ref="F68:L68"/>
  </mergeCells>
  <conditionalFormatting sqref="N4:T6 U6:X6 U4:W4 BQ7 BN6:BP6 BN4:BP4 BL4:BM6 X4:X5 Y4:BH6 BI4:BK4 BI6:BK10 BQ17 A7:BH8 BL7:BP10 BQ21 BQ31 BQ36:BQ56 W68 R68:T68 A12 BO11:BP11 AG68 AQ68 BA68:BC68 AM68:AN68 AW68:AX68 BG68:BP68 AB68:AD68 N83:BP94 E12:G12 I12:BQ12 I11:R11 A9:G11 H9:H60 I9:BH10 A14:G60 I26 K26:BQ26 I27:BP60 L9:L11 I14:BP25 N70:BP81">
    <cfRule type="expression" dxfId="2144" priority="272" stopIfTrue="1">
      <formula>A$4="sáb"</formula>
    </cfRule>
    <cfRule type="expression" dxfId="2143" priority="273" stopIfTrue="1">
      <formula>A$4="dom"</formula>
    </cfRule>
    <cfRule type="expression" dxfId="2142" priority="274" stopIfTrue="1">
      <formula>($E4=1)</formula>
    </cfRule>
  </conditionalFormatting>
  <conditionalFormatting sqref="F68:M69 N69:BP69 C82:BP82 C68:E74 C83:E94 AG61 AQ61 BA61 BP61 BK61 R61:AC61 BQ21 BQ26 BQ31 K6:M6 BQ6:BQ7 BQ12 BQ17 B70:B75 BQ36:BQ56 C81:E81 BQ68:BQ95 B82:B95">
    <cfRule type="cellIs" dxfId="2141" priority="271" stopIfTrue="1" operator="lessThan">
      <formula>0</formula>
    </cfRule>
  </conditionalFormatting>
  <conditionalFormatting sqref="F89:M93 F70:M74 A7:M8 F83:G88 K83:M88 A12 E12:G12 A9:G11 H9:H60 A14:G60 I26 K26:M26 I27:M60 I9:M12 I14:M25">
    <cfRule type="cellIs" dxfId="2140" priority="268" stopIfTrue="1" operator="lessThan">
      <formula>0</formula>
    </cfRule>
    <cfRule type="expression" priority="269" stopIfTrue="1">
      <formula>($E7=0)</formula>
    </cfRule>
    <cfRule type="expression" dxfId="2139" priority="270" stopIfTrue="1">
      <formula>($E7=1)</formula>
    </cfRule>
  </conditionalFormatting>
  <conditionalFormatting sqref="F81:M81 F94:M94">
    <cfRule type="cellIs" dxfId="2138" priority="265" stopIfTrue="1" operator="lessThan">
      <formula>0</formula>
    </cfRule>
    <cfRule type="expression" priority="266" stopIfTrue="1">
      <formula>($E81=0)</formula>
    </cfRule>
    <cfRule type="expression" dxfId="2137" priority="267" stopIfTrue="1">
      <formula>($E81=2)</formula>
    </cfRule>
  </conditionalFormatting>
  <conditionalFormatting sqref="U6 AE6 AO6 AY6 BN6 BI6">
    <cfRule type="cellIs" dxfId="2136" priority="264" stopIfTrue="1" operator="lessThan">
      <formula>0</formula>
    </cfRule>
  </conditionalFormatting>
  <conditionalFormatting sqref="U4:W4 BN4:BP4 BL4:BM5 X4:BH5 BI4:BK4 R68:T68 BB68:BC68 AM68:AN68 AW68:AX68 BG68:BP68 AB68:AD68">
    <cfRule type="expression" dxfId="2135" priority="262">
      <formula>R$4="sáb"</formula>
    </cfRule>
    <cfRule type="expression" dxfId="2134" priority="263">
      <formula>($E4=1)</formula>
    </cfRule>
  </conditionalFormatting>
  <conditionalFormatting sqref="F7:J8 F14:G60 F9:G12 I9:J12 H9:H60 I14:J25 I27:J60 I26">
    <cfRule type="cellIs" dxfId="2133" priority="261" operator="equal">
      <formula>"BRASIL"</formula>
    </cfRule>
  </conditionalFormatting>
  <conditionalFormatting sqref="N6:BP6">
    <cfRule type="expression" dxfId="2132" priority="258" stopIfTrue="1">
      <formula>N$4="sáb"</formula>
    </cfRule>
    <cfRule type="expression" dxfId="2131" priority="259" stopIfTrue="1">
      <formula>N$4="dom"</formula>
    </cfRule>
    <cfRule type="expression" dxfId="2130" priority="260" stopIfTrue="1">
      <formula>($E6=1)</formula>
    </cfRule>
  </conditionalFormatting>
  <conditionalFormatting sqref="N6:BP6">
    <cfRule type="expression" dxfId="2129" priority="255" stopIfTrue="1">
      <formula>N$4="sáb"</formula>
    </cfRule>
    <cfRule type="expression" dxfId="2128" priority="256" stopIfTrue="1">
      <formula>N$4="dom"</formula>
    </cfRule>
    <cfRule type="expression" dxfId="2127" priority="257" stopIfTrue="1">
      <formula>($E6=1)</formula>
    </cfRule>
  </conditionalFormatting>
  <conditionalFormatting sqref="N6:BP6">
    <cfRule type="expression" dxfId="2126" priority="252" stopIfTrue="1">
      <formula>N$4="sáb"</formula>
    </cfRule>
    <cfRule type="expression" dxfId="2125" priority="253" stopIfTrue="1">
      <formula>N$4="dom"</formula>
    </cfRule>
    <cfRule type="expression" dxfId="2124" priority="254" stopIfTrue="1">
      <formula>($E6=1)</formula>
    </cfRule>
  </conditionalFormatting>
  <conditionalFormatting sqref="N6:BP6">
    <cfRule type="expression" dxfId="2123" priority="249" stopIfTrue="1">
      <formula>N$4="sáb"</formula>
    </cfRule>
    <cfRule type="expression" dxfId="2122" priority="250" stopIfTrue="1">
      <formula>N$4="dom"</formula>
    </cfRule>
    <cfRule type="expression" dxfId="2121" priority="251" stopIfTrue="1">
      <formula>($E6=1)</formula>
    </cfRule>
  </conditionalFormatting>
  <conditionalFormatting sqref="N4:T6">
    <cfRule type="expression" dxfId="2120" priority="246" stopIfTrue="1">
      <formula>N$4="sáb"</formula>
    </cfRule>
    <cfRule type="expression" dxfId="2119" priority="247" stopIfTrue="1">
      <formula>N$4="dom"</formula>
    </cfRule>
    <cfRule type="expression" dxfId="2118" priority="248" stopIfTrue="1">
      <formula>($E4=1)</formula>
    </cfRule>
  </conditionalFormatting>
  <conditionalFormatting sqref="N6:BP6">
    <cfRule type="expression" dxfId="2117" priority="244">
      <formula>N$4="sáb"</formula>
    </cfRule>
    <cfRule type="expression" dxfId="2116" priority="245">
      <formula>($E6=1)</formula>
    </cfRule>
  </conditionalFormatting>
  <conditionalFormatting sqref="N6:BP6">
    <cfRule type="expression" dxfId="2115" priority="241" stopIfTrue="1">
      <formula>N$4="sáb"</formula>
    </cfRule>
    <cfRule type="expression" dxfId="2114" priority="242" stopIfTrue="1">
      <formula>N$4="dom"</formula>
    </cfRule>
    <cfRule type="expression" dxfId="2113" priority="243" stopIfTrue="1">
      <formula>($E6=1)</formula>
    </cfRule>
  </conditionalFormatting>
  <conditionalFormatting sqref="N6:BP6">
    <cfRule type="expression" dxfId="2112" priority="238" stopIfTrue="1">
      <formula>N$4="sáb"</formula>
    </cfRule>
    <cfRule type="expression" dxfId="2111" priority="239" stopIfTrue="1">
      <formula>N$4="dom"</formula>
    </cfRule>
    <cfRule type="expression" dxfId="2110" priority="240" stopIfTrue="1">
      <formula>($E6=1)</formula>
    </cfRule>
  </conditionalFormatting>
  <conditionalFormatting sqref="N4:T5">
    <cfRule type="expression" dxfId="2109" priority="236">
      <formula>N$4="sáb"</formula>
    </cfRule>
    <cfRule type="expression" dxfId="2108" priority="237">
      <formula>($E4=1)</formula>
    </cfRule>
  </conditionalFormatting>
  <conditionalFormatting sqref="N4:T5">
    <cfRule type="expression" dxfId="2107" priority="233" stopIfTrue="1">
      <formula>N$4="sáb"</formula>
    </cfRule>
    <cfRule type="expression" dxfId="2106" priority="234" stopIfTrue="1">
      <formula>N$4="dom"</formula>
    </cfRule>
    <cfRule type="expression" dxfId="2105" priority="235" stopIfTrue="1">
      <formula>($E4=1)</formula>
    </cfRule>
  </conditionalFormatting>
  <conditionalFormatting sqref="N4:T5">
    <cfRule type="expression" dxfId="2104" priority="230" stopIfTrue="1">
      <formula>N$4="sáb"</formula>
    </cfRule>
    <cfRule type="expression" dxfId="2103" priority="231" stopIfTrue="1">
      <formula>N$4="dom"</formula>
    </cfRule>
    <cfRule type="expression" dxfId="2102" priority="232" stopIfTrue="1">
      <formula>($E4=1)</formula>
    </cfRule>
  </conditionalFormatting>
  <conditionalFormatting sqref="AD1:AD2">
    <cfRule type="expression" dxfId="2101" priority="228">
      <formula>(AD1="ok")</formula>
    </cfRule>
    <cfRule type="expression" dxfId="2100" priority="229">
      <formula>(AD1="erro")</formula>
    </cfRule>
  </conditionalFormatting>
  <conditionalFormatting sqref="W70:W74 AG68 AQ68 BA68 BP68 BK68 W68 AG70:AG74 AQ70:AQ74 BA70:BA74 BK70:BK74 BP70:BP74 BK7:BK10 BP7:BP12 W6:W10 AQ7:AQ10 BA7:BA10 AG7:AG10 BP14:BP60 BK14:BK60 AG14:AG60 BA14:BA60 AQ14:AQ60 W14:W60 AG12 BA12 AQ12 W12 BK12 BP81 BK81 BA81 AQ81 AG81 W81">
    <cfRule type="cellIs" dxfId="2099" priority="227" stopIfTrue="1" operator="lessThan">
      <formula>0</formula>
    </cfRule>
  </conditionalFormatting>
  <conditionalFormatting sqref="N4:T5 U4:W4 AO4:AQ4 AH4:AN5 X4:AD5 AE4:AG4 AR4:AX5 AY4:BA4 BN4:BP4 BL4:BM5 BB4:BH5 BI4:BK4">
    <cfRule type="expression" dxfId="2098" priority="224" stopIfTrue="1">
      <formula>N$4="sáb"</formula>
    </cfRule>
    <cfRule type="expression" dxfId="2097" priority="225" stopIfTrue="1">
      <formula>N$4="dom"</formula>
    </cfRule>
    <cfRule type="expression" dxfId="2096" priority="226" stopIfTrue="1">
      <formula>($E4=1)</formula>
    </cfRule>
  </conditionalFormatting>
  <conditionalFormatting sqref="U4:W4 AE4:AG4 AO4:AQ4 AH4:AN5 X4:AD5 AR4:AX5 AY4:BA4 BN4:BP4 BL4:BM5 BB4:BH5 BI4:BK4">
    <cfRule type="expression" dxfId="2095" priority="222">
      <formula>U$4="sáb"</formula>
    </cfRule>
    <cfRule type="expression" dxfId="2094" priority="223">
      <formula>($E4=1)</formula>
    </cfRule>
  </conditionalFormatting>
  <conditionalFormatting sqref="N4:T5">
    <cfRule type="expression" dxfId="2093" priority="219" stopIfTrue="1">
      <formula>N$4="sáb"</formula>
    </cfRule>
    <cfRule type="expression" dxfId="2092" priority="220" stopIfTrue="1">
      <formula>N$4="dom"</formula>
    </cfRule>
    <cfRule type="expression" dxfId="2091" priority="221" stopIfTrue="1">
      <formula>($E4=1)</formula>
    </cfRule>
  </conditionalFormatting>
  <conditionalFormatting sqref="N4:T5">
    <cfRule type="expression" dxfId="2090" priority="217">
      <formula>N$4="sáb"</formula>
    </cfRule>
    <cfRule type="expression" dxfId="2089" priority="218">
      <formula>($E4=1)</formula>
    </cfRule>
  </conditionalFormatting>
  <conditionalFormatting sqref="N4:T5">
    <cfRule type="expression" dxfId="2088" priority="214" stopIfTrue="1">
      <formula>N$4="sáb"</formula>
    </cfRule>
    <cfRule type="expression" dxfId="2087" priority="215" stopIfTrue="1">
      <formula>N$4="dom"</formula>
    </cfRule>
    <cfRule type="expression" dxfId="2086" priority="216" stopIfTrue="1">
      <formula>($E4=1)</formula>
    </cfRule>
  </conditionalFormatting>
  <conditionalFormatting sqref="N4:T5">
    <cfRule type="expression" dxfId="2085" priority="211" stopIfTrue="1">
      <formula>N$4="sáb"</formula>
    </cfRule>
    <cfRule type="expression" dxfId="2084" priority="212" stopIfTrue="1">
      <formula>N$4="dom"</formula>
    </cfRule>
    <cfRule type="expression" dxfId="2083" priority="213" stopIfTrue="1">
      <formula>($E4=1)</formula>
    </cfRule>
  </conditionalFormatting>
  <conditionalFormatting sqref="N68:BP68">
    <cfRule type="cellIs" dxfId="2082" priority="209" operator="greaterThan">
      <formula>17.3</formula>
    </cfRule>
    <cfRule type="cellIs" dxfId="2081" priority="210" operator="greaterThan">
      <formula>17.2</formula>
    </cfRule>
  </conditionalFormatting>
  <conditionalFormatting sqref="E70:E74 E83:E93">
    <cfRule type="cellIs" dxfId="2080" priority="206" stopIfTrue="1" operator="lessThan">
      <formula>0</formula>
    </cfRule>
    <cfRule type="expression" priority="207" stopIfTrue="1">
      <formula>($E70=0)</formula>
    </cfRule>
    <cfRule type="expression" dxfId="2079" priority="208" stopIfTrue="1">
      <formula>($E70=1)</formula>
    </cfRule>
  </conditionalFormatting>
  <conditionalFormatting sqref="E81 E94">
    <cfRule type="cellIs" dxfId="2078" priority="203" stopIfTrue="1" operator="lessThan">
      <formula>0</formula>
    </cfRule>
    <cfRule type="expression" priority="204" stopIfTrue="1">
      <formula>($E81=0)</formula>
    </cfRule>
    <cfRule type="expression" dxfId="2077" priority="205" stopIfTrue="1">
      <formula>($E81=2)</formula>
    </cfRule>
  </conditionalFormatting>
  <conditionalFormatting sqref="D70:D74 D83:D93">
    <cfRule type="cellIs" dxfId="2076" priority="200" stopIfTrue="1" operator="lessThan">
      <formula>0</formula>
    </cfRule>
    <cfRule type="expression" priority="201" stopIfTrue="1">
      <formula>($E70=0)</formula>
    </cfRule>
    <cfRule type="expression" dxfId="2075" priority="202" stopIfTrue="1">
      <formula>($E70=1)</formula>
    </cfRule>
  </conditionalFormatting>
  <conditionalFormatting sqref="D81 D94">
    <cfRule type="cellIs" dxfId="2074" priority="197" stopIfTrue="1" operator="lessThan">
      <formula>0</formula>
    </cfRule>
    <cfRule type="expression" priority="198" stopIfTrue="1">
      <formula>($E81=0)</formula>
    </cfRule>
    <cfRule type="expression" dxfId="2073" priority="199" stopIfTrue="1">
      <formula>($E81=2)</formula>
    </cfRule>
  </conditionalFormatting>
  <conditionalFormatting sqref="C70:C74 C83:C93">
    <cfRule type="cellIs" dxfId="2072" priority="194" stopIfTrue="1" operator="lessThan">
      <formula>0</formula>
    </cfRule>
    <cfRule type="expression" priority="195" stopIfTrue="1">
      <formula>($E70=0)</formula>
    </cfRule>
    <cfRule type="expression" dxfId="2071" priority="196" stopIfTrue="1">
      <formula>($E70=1)</formula>
    </cfRule>
  </conditionalFormatting>
  <conditionalFormatting sqref="C81 C94">
    <cfRule type="cellIs" dxfId="2070" priority="191" stopIfTrue="1" operator="lessThan">
      <formula>0</formula>
    </cfRule>
    <cfRule type="expression" priority="192" stopIfTrue="1">
      <formula>($E81=0)</formula>
    </cfRule>
    <cfRule type="expression" dxfId="2069" priority="193" stopIfTrue="1">
      <formula>($E81=2)</formula>
    </cfRule>
  </conditionalFormatting>
  <conditionalFormatting sqref="C70:C74">
    <cfRule type="cellIs" dxfId="2068" priority="188" stopIfTrue="1" operator="lessThan">
      <formula>0</formula>
    </cfRule>
    <cfRule type="expression" priority="189" stopIfTrue="1">
      <formula>($E70=0)</formula>
    </cfRule>
    <cfRule type="expression" dxfId="2067" priority="190" stopIfTrue="1">
      <formula>($E70=1)</formula>
    </cfRule>
  </conditionalFormatting>
  <conditionalFormatting sqref="C81">
    <cfRule type="cellIs" dxfId="2066" priority="185" stopIfTrue="1" operator="lessThan">
      <formula>0</formula>
    </cfRule>
    <cfRule type="expression" priority="186" stopIfTrue="1">
      <formula>($E81=0)</formula>
    </cfRule>
    <cfRule type="expression" dxfId="2065" priority="187" stopIfTrue="1">
      <formula>($E81=2)</formula>
    </cfRule>
  </conditionalFormatting>
  <conditionalFormatting sqref="A13 E13:G13 I13:BP13">
    <cfRule type="expression" dxfId="2064" priority="167" stopIfTrue="1">
      <formula>A$4="sáb"</formula>
    </cfRule>
    <cfRule type="expression" dxfId="2063" priority="168" stopIfTrue="1">
      <formula>A$4="dom"</formula>
    </cfRule>
    <cfRule type="expression" dxfId="2062" priority="169" stopIfTrue="1">
      <formula>($E13=1)</formula>
    </cfRule>
  </conditionalFormatting>
  <conditionalFormatting sqref="A13 E13:G13 I13:M13">
    <cfRule type="cellIs" dxfId="2061" priority="164" stopIfTrue="1" operator="lessThan">
      <formula>0</formula>
    </cfRule>
    <cfRule type="expression" priority="165" stopIfTrue="1">
      <formula>($E13=0)</formula>
    </cfRule>
    <cfRule type="expression" dxfId="2060" priority="166" stopIfTrue="1">
      <formula>($E13=1)</formula>
    </cfRule>
  </conditionalFormatting>
  <conditionalFormatting sqref="F13:G13 I13:J13">
    <cfRule type="cellIs" dxfId="2059" priority="163" operator="equal">
      <formula>"BRASIL"</formula>
    </cfRule>
  </conditionalFormatting>
  <conditionalFormatting sqref="AG13 BA13 AQ13 W13 BP13 BK13">
    <cfRule type="cellIs" dxfId="2058" priority="162" stopIfTrue="1" operator="lessThan">
      <formula>0</formula>
    </cfRule>
  </conditionalFormatting>
  <conditionalFormatting sqref="S11:BN11">
    <cfRule type="expression" dxfId="2057" priority="159" stopIfTrue="1">
      <formula>S$4="sáb"</formula>
    </cfRule>
    <cfRule type="expression" dxfId="2056" priority="160" stopIfTrue="1">
      <formula>S$4="dom"</formula>
    </cfRule>
    <cfRule type="expression" dxfId="2055" priority="161" stopIfTrue="1">
      <formula>($E11=1)</formula>
    </cfRule>
  </conditionalFormatting>
  <conditionalFormatting sqref="BK11 W11 AQ11 BA11 AG11">
    <cfRule type="cellIs" dxfId="2054" priority="158" stopIfTrue="1" operator="lessThan">
      <formula>0</formula>
    </cfRule>
  </conditionalFormatting>
  <conditionalFormatting sqref="C75:E76">
    <cfRule type="cellIs" dxfId="2053" priority="154" stopIfTrue="1" operator="lessThan">
      <formula>0</formula>
    </cfRule>
  </conditionalFormatting>
  <conditionalFormatting sqref="F75:M76">
    <cfRule type="cellIs" dxfId="2052" priority="151" stopIfTrue="1" operator="lessThan">
      <formula>0</formula>
    </cfRule>
    <cfRule type="expression" priority="152" stopIfTrue="1">
      <formula>($E75=0)</formula>
    </cfRule>
    <cfRule type="expression" dxfId="2051" priority="153" stopIfTrue="1">
      <formula>($E75=1)</formula>
    </cfRule>
  </conditionalFormatting>
  <conditionalFormatting sqref="W75:W76 AG75:AG76 AQ75:AQ76 BA75:BA76 BK75:BK76 BP75:BP76">
    <cfRule type="cellIs" dxfId="2050" priority="150" stopIfTrue="1" operator="lessThan">
      <formula>0</formula>
    </cfRule>
  </conditionalFormatting>
  <conditionalFormatting sqref="E75:E76">
    <cfRule type="cellIs" dxfId="2049" priority="147" stopIfTrue="1" operator="lessThan">
      <formula>0</formula>
    </cfRule>
    <cfRule type="expression" priority="148" stopIfTrue="1">
      <formula>($E75=0)</formula>
    </cfRule>
    <cfRule type="expression" dxfId="2048" priority="149" stopIfTrue="1">
      <formula>($E75=1)</formula>
    </cfRule>
  </conditionalFormatting>
  <conditionalFormatting sqref="D75:D76">
    <cfRule type="cellIs" dxfId="2047" priority="144" stopIfTrue="1" operator="lessThan">
      <formula>0</formula>
    </cfRule>
    <cfRule type="expression" priority="145" stopIfTrue="1">
      <formula>($E75=0)</formula>
    </cfRule>
    <cfRule type="expression" dxfId="2046" priority="146" stopIfTrue="1">
      <formula>($E75=1)</formula>
    </cfRule>
  </conditionalFormatting>
  <conditionalFormatting sqref="C75:C76">
    <cfRule type="cellIs" dxfId="2045" priority="141" stopIfTrue="1" operator="lessThan">
      <formula>0</formula>
    </cfRule>
    <cfRule type="expression" priority="142" stopIfTrue="1">
      <formula>($E75=0)</formula>
    </cfRule>
    <cfRule type="expression" dxfId="2044" priority="143" stopIfTrue="1">
      <formula>($E75=1)</formula>
    </cfRule>
  </conditionalFormatting>
  <conditionalFormatting sqref="C75:C76">
    <cfRule type="cellIs" dxfId="2043" priority="138" stopIfTrue="1" operator="lessThan">
      <formula>0</formula>
    </cfRule>
    <cfRule type="expression" priority="139" stopIfTrue="1">
      <formula>($E75=0)</formula>
    </cfRule>
    <cfRule type="expression" dxfId="2042" priority="140" stopIfTrue="1">
      <formula>($E75=1)</formula>
    </cfRule>
  </conditionalFormatting>
  <conditionalFormatting sqref="C77:E78">
    <cfRule type="cellIs" dxfId="2041" priority="134" stopIfTrue="1" operator="lessThan">
      <formula>0</formula>
    </cfRule>
  </conditionalFormatting>
  <conditionalFormatting sqref="F77:M78">
    <cfRule type="cellIs" dxfId="2040" priority="131" stopIfTrue="1" operator="lessThan">
      <formula>0</formula>
    </cfRule>
    <cfRule type="expression" priority="132" stopIfTrue="1">
      <formula>($E77=0)</formula>
    </cfRule>
    <cfRule type="expression" dxfId="2039" priority="133" stopIfTrue="1">
      <formula>($E77=1)</formula>
    </cfRule>
  </conditionalFormatting>
  <conditionalFormatting sqref="W77:W78 AG77:AG78 AQ77:AQ78 BA77:BA78 BK77:BK78 BP77:BP78">
    <cfRule type="cellIs" dxfId="2038" priority="130" stopIfTrue="1" operator="lessThan">
      <formula>0</formula>
    </cfRule>
  </conditionalFormatting>
  <conditionalFormatting sqref="E77:E78">
    <cfRule type="cellIs" dxfId="2037" priority="127" stopIfTrue="1" operator="lessThan">
      <formula>0</formula>
    </cfRule>
    <cfRule type="expression" priority="128" stopIfTrue="1">
      <formula>($E77=0)</formula>
    </cfRule>
    <cfRule type="expression" dxfId="2036" priority="129" stopIfTrue="1">
      <formula>($E77=1)</formula>
    </cfRule>
  </conditionalFormatting>
  <conditionalFormatting sqref="D77:D78">
    <cfRule type="cellIs" dxfId="2035" priority="124" stopIfTrue="1" operator="lessThan">
      <formula>0</formula>
    </cfRule>
    <cfRule type="expression" priority="125" stopIfTrue="1">
      <formula>($E77=0)</formula>
    </cfRule>
    <cfRule type="expression" dxfId="2034" priority="126" stopIfTrue="1">
      <formula>($E77=1)</formula>
    </cfRule>
  </conditionalFormatting>
  <conditionalFormatting sqref="C77:C78">
    <cfRule type="cellIs" dxfId="2033" priority="121" stopIfTrue="1" operator="lessThan">
      <formula>0</formula>
    </cfRule>
    <cfRule type="expression" priority="122" stopIfTrue="1">
      <formula>($E77=0)</formula>
    </cfRule>
    <cfRule type="expression" dxfId="2032" priority="123" stopIfTrue="1">
      <formula>($E77=1)</formula>
    </cfRule>
  </conditionalFormatting>
  <conditionalFormatting sqref="C77:C78">
    <cfRule type="cellIs" dxfId="2031" priority="118" stopIfTrue="1" operator="lessThan">
      <formula>0</formula>
    </cfRule>
    <cfRule type="expression" priority="119" stopIfTrue="1">
      <formula>($E77=0)</formula>
    </cfRule>
    <cfRule type="expression" dxfId="2030" priority="120" stopIfTrue="1">
      <formula>($E77=1)</formula>
    </cfRule>
  </conditionalFormatting>
  <conditionalFormatting sqref="C79:E80">
    <cfRule type="cellIs" dxfId="2029" priority="114" stopIfTrue="1" operator="lessThan">
      <formula>0</formula>
    </cfRule>
  </conditionalFormatting>
  <conditionalFormatting sqref="F79:M80">
    <cfRule type="cellIs" dxfId="2028" priority="111" stopIfTrue="1" operator="lessThan">
      <formula>0</formula>
    </cfRule>
    <cfRule type="expression" priority="112" stopIfTrue="1">
      <formula>($E79=0)</formula>
    </cfRule>
    <cfRule type="expression" dxfId="2027" priority="113" stopIfTrue="1">
      <formula>($E79=1)</formula>
    </cfRule>
  </conditionalFormatting>
  <conditionalFormatting sqref="W79:W80 AG79:AG80 AQ79:AQ80 BA79:BA80 BK79:BK80 BP79:BP80">
    <cfRule type="cellIs" dxfId="2026" priority="110" stopIfTrue="1" operator="lessThan">
      <formula>0</formula>
    </cfRule>
  </conditionalFormatting>
  <conditionalFormatting sqref="E79:E80">
    <cfRule type="cellIs" dxfId="2025" priority="107" stopIfTrue="1" operator="lessThan">
      <formula>0</formula>
    </cfRule>
    <cfRule type="expression" priority="108" stopIfTrue="1">
      <formula>($E79=0)</formula>
    </cfRule>
    <cfRule type="expression" dxfId="2024" priority="109" stopIfTrue="1">
      <formula>($E79=1)</formula>
    </cfRule>
  </conditionalFormatting>
  <conditionalFormatting sqref="D79:D80">
    <cfRule type="cellIs" dxfId="2023" priority="104" stopIfTrue="1" operator="lessThan">
      <formula>0</formula>
    </cfRule>
    <cfRule type="expression" priority="105" stopIfTrue="1">
      <formula>($E79=0)</formula>
    </cfRule>
    <cfRule type="expression" dxfId="2022" priority="106" stopIfTrue="1">
      <formula>($E79=1)</formula>
    </cfRule>
  </conditionalFormatting>
  <conditionalFormatting sqref="C79:C80">
    <cfRule type="cellIs" dxfId="2021" priority="101" stopIfTrue="1" operator="lessThan">
      <formula>0</formula>
    </cfRule>
    <cfRule type="expression" priority="102" stopIfTrue="1">
      <formula>($E79=0)</formula>
    </cfRule>
    <cfRule type="expression" dxfId="2020" priority="103" stopIfTrue="1">
      <formula>($E79=1)</formula>
    </cfRule>
  </conditionalFormatting>
  <conditionalFormatting sqref="C79:C80">
    <cfRule type="cellIs" dxfId="2019" priority="98" stopIfTrue="1" operator="lessThan">
      <formula>0</formula>
    </cfRule>
    <cfRule type="expression" priority="99" stopIfTrue="1">
      <formula>($E79=0)</formula>
    </cfRule>
    <cfRule type="expression" dxfId="2018" priority="100" stopIfTrue="1">
      <formula>($E79=1)</formula>
    </cfRule>
  </conditionalFormatting>
  <conditionalFormatting sqref="I86:J88">
    <cfRule type="cellIs" dxfId="2017" priority="94" stopIfTrue="1" operator="lessThan">
      <formula>0</formula>
    </cfRule>
    <cfRule type="expression" priority="95" stopIfTrue="1">
      <formula>($E86=0)</formula>
    </cfRule>
    <cfRule type="expression" dxfId="2016" priority="96" stopIfTrue="1">
      <formula>($E86=1)</formula>
    </cfRule>
  </conditionalFormatting>
  <conditionalFormatting sqref="H83:J85">
    <cfRule type="cellIs" dxfId="2015" priority="91" stopIfTrue="1" operator="lessThan">
      <formula>0</formula>
    </cfRule>
    <cfRule type="expression" priority="92" stopIfTrue="1">
      <formula>($E83=0)</formula>
    </cfRule>
    <cfRule type="expression" dxfId="2014" priority="93" stopIfTrue="1">
      <formula>($E83=1)</formula>
    </cfRule>
  </conditionalFormatting>
  <conditionalFormatting sqref="H83:J85">
    <cfRule type="cellIs" dxfId="2013" priority="88" stopIfTrue="1" operator="lessThan">
      <formula>0</formula>
    </cfRule>
    <cfRule type="expression" priority="89" stopIfTrue="1">
      <formula>($E83=0)</formula>
    </cfRule>
    <cfRule type="expression" dxfId="2012" priority="90" stopIfTrue="1">
      <formula>($E83=1)</formula>
    </cfRule>
  </conditionalFormatting>
  <conditionalFormatting sqref="H86">
    <cfRule type="cellIs" dxfId="2011" priority="85" stopIfTrue="1" operator="lessThan">
      <formula>0</formula>
    </cfRule>
    <cfRule type="expression" priority="86" stopIfTrue="1">
      <formula>($E86=0)</formula>
    </cfRule>
    <cfRule type="expression" dxfId="2010" priority="87" stopIfTrue="1">
      <formula>($E86=1)</formula>
    </cfRule>
  </conditionalFormatting>
  <conditionalFormatting sqref="H86">
    <cfRule type="cellIs" dxfId="2009" priority="82" stopIfTrue="1" operator="lessThan">
      <formula>0</formula>
    </cfRule>
    <cfRule type="expression" priority="83" stopIfTrue="1">
      <formula>($E86=0)</formula>
    </cfRule>
    <cfRule type="expression" dxfId="2008" priority="84" stopIfTrue="1">
      <formula>($E86=1)</formula>
    </cfRule>
  </conditionalFormatting>
  <conditionalFormatting sqref="H87">
    <cfRule type="cellIs" dxfId="2007" priority="79" stopIfTrue="1" operator="lessThan">
      <formula>0</formula>
    </cfRule>
    <cfRule type="expression" priority="80" stopIfTrue="1">
      <formula>($E87=0)</formula>
    </cfRule>
    <cfRule type="expression" dxfId="2006" priority="81" stopIfTrue="1">
      <formula>($E87=1)</formula>
    </cfRule>
  </conditionalFormatting>
  <conditionalFormatting sqref="H87">
    <cfRule type="cellIs" dxfId="2005" priority="76" stopIfTrue="1" operator="lessThan">
      <formula>0</formula>
    </cfRule>
    <cfRule type="expression" priority="77" stopIfTrue="1">
      <formula>($E87=0)</formula>
    </cfRule>
    <cfRule type="expression" dxfId="2004" priority="78" stopIfTrue="1">
      <formula>($E87=1)</formula>
    </cfRule>
  </conditionalFormatting>
  <conditionalFormatting sqref="H88">
    <cfRule type="cellIs" dxfId="2003" priority="73" stopIfTrue="1" operator="lessThan">
      <formula>0</formula>
    </cfRule>
    <cfRule type="expression" priority="74" stopIfTrue="1">
      <formula>($E88=0)</formula>
    </cfRule>
    <cfRule type="expression" dxfId="2002" priority="75" stopIfTrue="1">
      <formula>($E88=1)</formula>
    </cfRule>
  </conditionalFormatting>
  <conditionalFormatting sqref="C95:BP95">
    <cfRule type="cellIs" dxfId="2001" priority="69" stopIfTrue="1" operator="lessThan">
      <formula>0</formula>
    </cfRule>
  </conditionalFormatting>
  <conditionalFormatting sqref="B12:D13">
    <cfRule type="expression" dxfId="2000" priority="12" stopIfTrue="1">
      <formula>B$4="sáb"</formula>
    </cfRule>
    <cfRule type="expression" dxfId="1999" priority="13" stopIfTrue="1">
      <formula>B$4="dom"</formula>
    </cfRule>
    <cfRule type="expression" dxfId="1998" priority="14" stopIfTrue="1">
      <formula>($E12=1)</formula>
    </cfRule>
  </conditionalFormatting>
  <conditionalFormatting sqref="B12:D13">
    <cfRule type="cellIs" dxfId="1997" priority="9" stopIfTrue="1" operator="lessThan">
      <formula>0</formula>
    </cfRule>
    <cfRule type="expression" priority="10" stopIfTrue="1">
      <formula>($E12=0)</formula>
    </cfRule>
    <cfRule type="expression" dxfId="1996" priority="11" stopIfTrue="1">
      <formula>($E12=1)</formula>
    </cfRule>
  </conditionalFormatting>
  <conditionalFormatting sqref="J26">
    <cfRule type="expression" dxfId="1995" priority="6" stopIfTrue="1">
      <formula>J$4="sáb"</formula>
    </cfRule>
    <cfRule type="expression" dxfId="1994" priority="7" stopIfTrue="1">
      <formula>J$4="dom"</formula>
    </cfRule>
    <cfRule type="expression" dxfId="1993" priority="8" stopIfTrue="1">
      <formula>($E26=1)</formula>
    </cfRule>
  </conditionalFormatting>
  <conditionalFormatting sqref="J26">
    <cfRule type="cellIs" dxfId="1992" priority="3" stopIfTrue="1" operator="lessThan">
      <formula>0</formula>
    </cfRule>
    <cfRule type="expression" priority="4" stopIfTrue="1">
      <formula>($E26=0)</formula>
    </cfRule>
    <cfRule type="expression" dxfId="1991" priority="5" stopIfTrue="1">
      <formula>($E26=1)</formula>
    </cfRule>
  </conditionalFormatting>
  <conditionalFormatting sqref="J26">
    <cfRule type="cellIs" dxfId="1990" priority="2" operator="equal">
      <formula>"BRASIL"</formula>
    </cfRule>
  </conditionalFormatting>
  <conditionalFormatting sqref="U62:W62 R63:AC63">
    <cfRule type="cellIs" dxfId="1989" priority="1" stopIfTrue="1" operator="lessThan">
      <formula>0</formula>
    </cfRule>
  </conditionalFormatting>
  <dataValidations disablePrompts="1" count="1">
    <dataValidation type="list" allowBlank="1" showInputMessage="1" showErrorMessage="1" sqref="M2:M3">
      <formula1>"CT,CI,SC,AM"</formula1>
    </dataValidation>
  </dataValidations>
  <printOptions horizontalCentered="1"/>
  <pageMargins left="0.15748031496062992" right="0.15748031496062992" top="0.19685039370078741" bottom="0.19685039370078741" header="0" footer="0"/>
  <pageSetup paperSize="9" scale="37" fitToHeight="2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16">
    <tabColor indexed="40"/>
    <pageSetUpPr fitToPage="1"/>
  </sheetPr>
  <dimension ref="A1:CC499"/>
  <sheetViews>
    <sheetView showGridLines="0" showZeros="0" tabSelected="1" zoomScale="70" zoomScaleNormal="70" zoomScaleSheetLayoutView="75" workbookViewId="0">
      <pane xSplit="13" ySplit="6" topLeftCell="N7" activePane="bottomRight" state="frozen"/>
      <selection activeCell="AV91" sqref="AV91"/>
      <selection pane="topRight" activeCell="AV91" sqref="AV91"/>
      <selection pane="bottomLeft" activeCell="AV91" sqref="AV91"/>
      <selection pane="bottomRight" activeCell="C24" sqref="C24"/>
    </sheetView>
  </sheetViews>
  <sheetFormatPr defaultColWidth="9.109375" defaultRowHeight="15.6" zeroHeight="1" outlineLevelRow="1" outlineLevelCol="1" x14ac:dyDescent="0.3"/>
  <cols>
    <col min="1" max="1" width="13.88671875" style="64" hidden="1" customWidth="1" outlineLevel="1"/>
    <col min="2" max="2" width="11.44140625" style="65" bestFit="1" customWidth="1" collapsed="1"/>
    <col min="3" max="3" width="19" style="11" bestFit="1" customWidth="1"/>
    <col min="4" max="4" width="18.33203125" style="66" hidden="1" customWidth="1" outlineLevel="1"/>
    <col min="5" max="5" width="12.88671875" style="66" hidden="1" customWidth="1" outlineLevel="1"/>
    <col min="6" max="6" width="11.88671875" style="66" customWidth="1" collapsed="1"/>
    <col min="7" max="7" width="10.6640625" style="68" hidden="1" customWidth="1"/>
    <col min="8" max="8" width="14.109375" style="66" hidden="1" customWidth="1"/>
    <col min="9" max="9" width="10.6640625" style="66" hidden="1" customWidth="1"/>
    <col min="10" max="10" width="10.109375" style="66" hidden="1" customWidth="1" outlineLevel="1"/>
    <col min="11" max="11" width="10.33203125" style="66" customWidth="1" collapsed="1"/>
    <col min="12" max="12" width="13.109375" style="66" bestFit="1" customWidth="1"/>
    <col min="13" max="13" width="22.77734375" style="66" customWidth="1"/>
    <col min="14" max="17" width="8.6640625" style="66" hidden="1" customWidth="1" outlineLevel="1"/>
    <col min="18" max="18" width="8.6640625" style="66" customWidth="1" collapsed="1"/>
    <col min="19" max="20" width="8.6640625" style="66" customWidth="1"/>
    <col min="21" max="23" width="8.6640625" style="68" hidden="1" customWidth="1" outlineLevel="1"/>
    <col min="24" max="24" width="8.6640625" style="66" customWidth="1" collapsed="1"/>
    <col min="25" max="30" width="8.6640625" style="66" customWidth="1"/>
    <col min="31" max="33" width="8.6640625" style="68" hidden="1" customWidth="1" outlineLevel="1"/>
    <col min="34" max="34" width="8.6640625" style="66" customWidth="1" collapsed="1"/>
    <col min="35" max="40" width="8.6640625" style="66" customWidth="1"/>
    <col min="41" max="43" width="8.6640625" style="68" hidden="1" customWidth="1" outlineLevel="1"/>
    <col min="44" max="44" width="8.6640625" style="66" customWidth="1" collapsed="1"/>
    <col min="45" max="50" width="8.6640625" style="66" customWidth="1"/>
    <col min="51" max="53" width="8.6640625" style="68" hidden="1" customWidth="1" outlineLevel="1"/>
    <col min="54" max="54" width="8.6640625" style="66" customWidth="1" collapsed="1"/>
    <col min="55" max="60" width="8.6640625" style="66" customWidth="1"/>
    <col min="61" max="65" width="8.6640625" style="66" hidden="1" customWidth="1" outlineLevel="1"/>
    <col min="66" max="68" width="8.6640625" style="68" hidden="1" customWidth="1" outlineLevel="1"/>
    <col min="69" max="69" width="11.88671875" style="11" customWidth="1" collapsed="1"/>
    <col min="70" max="72" width="9.109375" style="505" hidden="1" customWidth="1" outlineLevel="1"/>
    <col min="73" max="73" width="9.109375" style="505" customWidth="1" collapsed="1"/>
    <col min="74" max="79" width="8.44140625" style="11" hidden="1" customWidth="1" outlineLevel="1"/>
    <col min="80" max="80" width="9.109375" style="11" hidden="1" customWidth="1" outlineLevel="1"/>
    <col min="81" max="81" width="9.109375" style="11" collapsed="1"/>
    <col min="82" max="16384" width="9.109375" style="11"/>
  </cols>
  <sheetData>
    <row r="1" spans="1:80" ht="23.25" customHeight="1" x14ac:dyDescent="0.3">
      <c r="A1" s="10"/>
      <c r="B1" s="227"/>
      <c r="C1" s="1701" t="s">
        <v>1330</v>
      </c>
      <c r="D1" s="1702"/>
      <c r="E1" s="1702"/>
      <c r="F1" s="1702"/>
      <c r="G1" s="1702"/>
      <c r="H1" s="1702"/>
      <c r="I1" s="1702"/>
      <c r="J1" s="1702"/>
      <c r="K1" s="1702"/>
      <c r="L1" s="1702"/>
      <c r="M1" s="97"/>
      <c r="N1" s="97"/>
      <c r="O1" s="97"/>
      <c r="P1" s="97"/>
      <c r="Q1" s="284"/>
      <c r="R1" s="284"/>
      <c r="S1" s="284"/>
      <c r="T1" s="284"/>
      <c r="U1" s="285">
        <f>'LINHA 1'!U1</f>
        <v>152</v>
      </c>
      <c r="V1" s="286" t="s">
        <v>13</v>
      </c>
      <c r="W1" s="287"/>
      <c r="X1" s="209" t="s">
        <v>11</v>
      </c>
      <c r="Y1" s="210">
        <f>ROUND(VLOOKUP(V1,[1]Anual!$B$600:$FD$650,U1,0),0)</f>
        <v>30731</v>
      </c>
      <c r="Z1" s="1707">
        <f>SUM(Y1:Y2)</f>
        <v>34700</v>
      </c>
      <c r="AA1" s="1734"/>
      <c r="AB1" s="210">
        <f>ROUND(SUMIF($F$7:$F$30,"BRASIL",L7:L30),0)</f>
        <v>31783</v>
      </c>
      <c r="AC1" s="211">
        <f>AB1-Y1</f>
        <v>1052</v>
      </c>
      <c r="AD1" s="212" t="str">
        <f>IF(AC1=0,"ok","erro")</f>
        <v>erro</v>
      </c>
      <c r="AE1" s="229"/>
      <c r="AF1" s="229"/>
      <c r="AG1" s="229"/>
      <c r="AH1" s="230"/>
      <c r="AI1" s="1699" t="s">
        <v>18</v>
      </c>
      <c r="AJ1" s="1699"/>
      <c r="AK1" s="1699"/>
      <c r="AL1" s="1699"/>
      <c r="AM1" s="1699"/>
      <c r="AN1" s="1699"/>
      <c r="AO1" s="1699"/>
      <c r="AP1" s="1699"/>
      <c r="AQ1" s="1699"/>
      <c r="AR1" s="97"/>
      <c r="AS1" s="97"/>
      <c r="AT1" s="97"/>
      <c r="AU1" s="97"/>
      <c r="AV1" s="97"/>
      <c r="AW1" s="97"/>
      <c r="AX1" s="97"/>
      <c r="AY1" s="231"/>
      <c r="AZ1" s="231"/>
      <c r="BA1" s="231"/>
      <c r="BB1" s="1713">
        <f>SUM(BQ7:BQ29)</f>
        <v>31783</v>
      </c>
      <c r="BC1" s="1713"/>
      <c r="BD1" s="1713"/>
      <c r="BE1" s="1713"/>
      <c r="BF1" s="1713"/>
      <c r="BG1" s="1713"/>
      <c r="BH1" s="1713"/>
      <c r="BI1" s="1713"/>
      <c r="BJ1" s="1713"/>
      <c r="BK1" s="1713"/>
      <c r="BL1" s="1713"/>
      <c r="BM1" s="1713"/>
      <c r="BN1" s="1713"/>
      <c r="BO1" s="1713"/>
      <c r="BP1" s="1713"/>
      <c r="BQ1" s="1714"/>
    </row>
    <row r="2" spans="1:80" ht="18" customHeight="1" thickBot="1" x14ac:dyDescent="0.35">
      <c r="A2" s="12"/>
      <c r="B2" s="232"/>
      <c r="C2" s="1703"/>
      <c r="D2" s="1704"/>
      <c r="E2" s="1704"/>
      <c r="F2" s="1704"/>
      <c r="G2" s="1704"/>
      <c r="H2" s="1704"/>
      <c r="I2" s="1704"/>
      <c r="J2" s="1704"/>
      <c r="K2" s="1704"/>
      <c r="L2" s="1704"/>
      <c r="M2" s="13"/>
      <c r="N2" s="14"/>
      <c r="O2" s="14"/>
      <c r="P2" s="14"/>
      <c r="Q2" s="245"/>
      <c r="R2" s="245"/>
      <c r="S2" s="245"/>
      <c r="T2" s="245"/>
      <c r="U2" s="246">
        <f>'LINHA 1'!U2</f>
        <v>147</v>
      </c>
      <c r="V2" s="247" t="s">
        <v>88</v>
      </c>
      <c r="W2" s="248"/>
      <c r="X2" s="213" t="s">
        <v>12</v>
      </c>
      <c r="Y2" s="112">
        <f>ROUND(VLOOKUP(V2,[1]Anual!$B$600:$FD$650,U1,0),0)</f>
        <v>3969</v>
      </c>
      <c r="Z2" s="1735"/>
      <c r="AA2" s="1735"/>
      <c r="AB2" s="112">
        <f>ROUND(SUM(L7:L30)-SUMIF($F$7:$F$30,"BRASIL",L7:L30),0)</f>
        <v>0</v>
      </c>
      <c r="AC2" s="113">
        <f>AB2-Y2</f>
        <v>-3969</v>
      </c>
      <c r="AD2" s="214" t="str">
        <f>IF(AC2=0,"ok","erro")</f>
        <v>erro</v>
      </c>
      <c r="AE2" s="233"/>
      <c r="AF2" s="233"/>
      <c r="AG2" s="233"/>
      <c r="AH2" s="234"/>
      <c r="AI2" s="1700"/>
      <c r="AJ2" s="1700"/>
      <c r="AK2" s="1700"/>
      <c r="AL2" s="1700"/>
      <c r="AM2" s="1700"/>
      <c r="AN2" s="1700"/>
      <c r="AO2" s="1700"/>
      <c r="AP2" s="1700"/>
      <c r="AQ2" s="1700"/>
      <c r="AR2" s="4"/>
      <c r="AS2" s="4"/>
      <c r="AT2" s="4"/>
      <c r="AU2" s="4"/>
      <c r="AV2" s="4"/>
      <c r="AW2" s="4"/>
      <c r="AX2" s="4"/>
      <c r="AY2" s="74"/>
      <c r="AZ2" s="74"/>
      <c r="BA2" s="74"/>
      <c r="BB2" s="1715"/>
      <c r="BC2" s="1715"/>
      <c r="BD2" s="1715"/>
      <c r="BE2" s="1715"/>
      <c r="BF2" s="1715"/>
      <c r="BG2" s="1715"/>
      <c r="BH2" s="1715"/>
      <c r="BI2" s="1715"/>
      <c r="BJ2" s="1715"/>
      <c r="BK2" s="1715"/>
      <c r="BL2" s="1715"/>
      <c r="BM2" s="1715"/>
      <c r="BN2" s="1715"/>
      <c r="BO2" s="1715"/>
      <c r="BP2" s="1715"/>
      <c r="BQ2" s="1716"/>
    </row>
    <row r="3" spans="1:80" ht="18" customHeight="1" thickBot="1" x14ac:dyDescent="0.35">
      <c r="A3" s="12"/>
      <c r="B3" s="232"/>
      <c r="C3" s="249"/>
      <c r="D3" s="250"/>
      <c r="E3" s="250"/>
      <c r="F3" s="250"/>
      <c r="G3" s="250"/>
      <c r="H3" s="250"/>
      <c r="I3" s="250"/>
      <c r="J3" s="725"/>
      <c r="K3" s="250"/>
      <c r="L3" s="250"/>
      <c r="M3" s="148"/>
      <c r="N3" s="823"/>
      <c r="O3" s="823"/>
      <c r="P3" s="823"/>
      <c r="Q3" s="823"/>
      <c r="R3" s="823"/>
      <c r="S3" s="823"/>
      <c r="T3" s="823"/>
      <c r="U3" s="823"/>
      <c r="V3" s="823"/>
      <c r="W3" s="823"/>
      <c r="X3" s="823"/>
      <c r="Y3" s="823"/>
      <c r="Z3" s="823"/>
      <c r="AA3" s="823"/>
      <c r="AB3" s="823"/>
      <c r="AC3" s="823"/>
      <c r="AD3" s="823"/>
      <c r="AE3" s="823"/>
      <c r="AF3" s="823"/>
      <c r="AG3" s="823"/>
      <c r="AH3" s="823"/>
      <c r="AI3" s="823"/>
      <c r="AJ3" s="823"/>
      <c r="AK3" s="823"/>
      <c r="AL3" s="823"/>
      <c r="AM3" s="823"/>
      <c r="AN3" s="823"/>
      <c r="AO3" s="823"/>
      <c r="AP3" s="823"/>
      <c r="AQ3" s="823"/>
      <c r="AR3" s="823"/>
      <c r="AS3" s="823"/>
      <c r="AT3" s="823"/>
      <c r="AU3" s="823"/>
      <c r="AV3" s="823"/>
      <c r="AW3" s="823"/>
      <c r="AX3" s="823"/>
      <c r="AY3" s="823"/>
      <c r="AZ3" s="823"/>
      <c r="BA3" s="823"/>
      <c r="BB3" s="823"/>
      <c r="BC3" s="823"/>
      <c r="BD3" s="823"/>
      <c r="BE3" s="823"/>
      <c r="BF3" s="823"/>
      <c r="BG3" s="823"/>
      <c r="BH3" s="823"/>
      <c r="BI3" s="823"/>
      <c r="BJ3" s="823"/>
      <c r="BK3" s="823"/>
      <c r="BL3" s="823"/>
      <c r="BM3" s="823"/>
      <c r="BN3" s="823"/>
      <c r="BO3" s="823"/>
      <c r="BP3" s="823"/>
      <c r="BQ3" s="823"/>
    </row>
    <row r="4" spans="1:80" s="20" customFormat="1" ht="25.05" customHeight="1" x14ac:dyDescent="0.3">
      <c r="A4" s="1686"/>
      <c r="B4" s="1686" t="s">
        <v>28</v>
      </c>
      <c r="C4" s="1697" t="s">
        <v>9</v>
      </c>
      <c r="D4" s="1697" t="s">
        <v>8</v>
      </c>
      <c r="E4" s="1697" t="s">
        <v>789</v>
      </c>
      <c r="F4" s="1697" t="s">
        <v>29</v>
      </c>
      <c r="G4" s="1705" t="s">
        <v>30</v>
      </c>
      <c r="H4" s="1697" t="s">
        <v>31</v>
      </c>
      <c r="I4" s="731" t="s">
        <v>39</v>
      </c>
      <c r="J4" s="746" t="s">
        <v>396</v>
      </c>
      <c r="K4" s="1709" t="s">
        <v>32</v>
      </c>
      <c r="L4" s="731" t="s">
        <v>41</v>
      </c>
      <c r="M4" s="1711" t="s">
        <v>33</v>
      </c>
      <c r="N4" s="16" t="str">
        <f>TRANSPOSE('LINHA 1'!N4)</f>
        <v>SEG</v>
      </c>
      <c r="O4" s="17" t="str">
        <f>TRANSPOSE('LINHA 1'!O4)</f>
        <v>TER</v>
      </c>
      <c r="P4" s="17" t="str">
        <f>TRANSPOSE('LINHA 1'!P4)</f>
        <v>QUA</v>
      </c>
      <c r="Q4" s="17" t="str">
        <f>TRANSPOSE('LINHA 1'!Q4)</f>
        <v>QUI</v>
      </c>
      <c r="R4" s="17" t="str">
        <f>TRANSPOSE('LINHA 1'!R4)</f>
        <v>SEX</v>
      </c>
      <c r="S4" s="17" t="str">
        <f>TRANSPOSE('LINHA 1'!S4)</f>
        <v>SÁB</v>
      </c>
      <c r="T4" s="18" t="str">
        <f>TRANSPOSE('LINHA 1'!T4)</f>
        <v>DOM</v>
      </c>
      <c r="U4" s="1695" t="s">
        <v>26</v>
      </c>
      <c r="V4" s="1695" t="s">
        <v>27</v>
      </c>
      <c r="W4" s="1693" t="s">
        <v>25</v>
      </c>
      <c r="X4" s="19" t="str">
        <f>TRANSPOSE('LINHA 1'!X4)</f>
        <v>SEG</v>
      </c>
      <c r="Y4" s="17" t="str">
        <f>TRANSPOSE('LINHA 1'!Y4)</f>
        <v>TER</v>
      </c>
      <c r="Z4" s="17" t="str">
        <f>TRANSPOSE('LINHA 1'!Z4)</f>
        <v>QUA</v>
      </c>
      <c r="AA4" s="17" t="str">
        <f>TRANSPOSE('LINHA 1'!AA4)</f>
        <v>QUI</v>
      </c>
      <c r="AB4" s="17" t="str">
        <f>TRANSPOSE('LINHA 1'!AB4)</f>
        <v>SEX</v>
      </c>
      <c r="AC4" s="17" t="str">
        <f>TRANSPOSE('LINHA 1'!AC4)</f>
        <v>SÁB</v>
      </c>
      <c r="AD4" s="17" t="str">
        <f>TRANSPOSE('LINHA 1'!AD4)</f>
        <v>DOM</v>
      </c>
      <c r="AE4" s="1695" t="s">
        <v>26</v>
      </c>
      <c r="AF4" s="1695" t="s">
        <v>27</v>
      </c>
      <c r="AG4" s="1693" t="s">
        <v>25</v>
      </c>
      <c r="AH4" s="19" t="str">
        <f>TRANSPOSE('LINHA 1'!AH4)</f>
        <v>SEG</v>
      </c>
      <c r="AI4" s="17" t="str">
        <f>TRANSPOSE('LINHA 1'!AI4)</f>
        <v>TER</v>
      </c>
      <c r="AJ4" s="17" t="str">
        <f>TRANSPOSE('LINHA 1'!AJ4)</f>
        <v>QUA</v>
      </c>
      <c r="AK4" s="17" t="str">
        <f>TRANSPOSE('LINHA 1'!AK4)</f>
        <v>QUI</v>
      </c>
      <c r="AL4" s="17" t="str">
        <f>TRANSPOSE('LINHA 1'!AL4)</f>
        <v>SEX</v>
      </c>
      <c r="AM4" s="17" t="str">
        <f>TRANSPOSE('LINHA 1'!AM4)</f>
        <v>SÁB</v>
      </c>
      <c r="AN4" s="17" t="str">
        <f>TRANSPOSE('LINHA 1'!AN4)</f>
        <v>DOM</v>
      </c>
      <c r="AO4" s="1695" t="s">
        <v>26</v>
      </c>
      <c r="AP4" s="1695" t="s">
        <v>27</v>
      </c>
      <c r="AQ4" s="1693" t="s">
        <v>25</v>
      </c>
      <c r="AR4" s="19" t="str">
        <f>TRANSPOSE('LINHA 1'!AR4)</f>
        <v>SEG</v>
      </c>
      <c r="AS4" s="17" t="str">
        <f>TRANSPOSE('LINHA 1'!AS4)</f>
        <v>TER</v>
      </c>
      <c r="AT4" s="17" t="str">
        <f>TRANSPOSE('LINHA 1'!AT4)</f>
        <v>QUA</v>
      </c>
      <c r="AU4" s="17" t="str">
        <f>TRANSPOSE('LINHA 1'!AU4)</f>
        <v>QUI</v>
      </c>
      <c r="AV4" s="17" t="str">
        <f>TRANSPOSE('LINHA 1'!AV4)</f>
        <v>SEX</v>
      </c>
      <c r="AW4" s="17" t="str">
        <f>TRANSPOSE('LINHA 1'!AW4)</f>
        <v>SÁB</v>
      </c>
      <c r="AX4" s="17" t="str">
        <f>TRANSPOSE('LINHA 1'!AX4)</f>
        <v>DOM</v>
      </c>
      <c r="AY4" s="1695" t="s">
        <v>26</v>
      </c>
      <c r="AZ4" s="1695" t="s">
        <v>27</v>
      </c>
      <c r="BA4" s="1693" t="s">
        <v>25</v>
      </c>
      <c r="BB4" s="19" t="str">
        <f>TRANSPOSE('LINHA 1'!BB4)</f>
        <v>SEG</v>
      </c>
      <c r="BC4" s="17" t="str">
        <f>TRANSPOSE('LINHA 1'!BC4)</f>
        <v>TER</v>
      </c>
      <c r="BD4" s="17" t="str">
        <f>TRANSPOSE('LINHA 1'!BD4)</f>
        <v>QUA</v>
      </c>
      <c r="BE4" s="17" t="str">
        <f>TRANSPOSE('LINHA 1'!BE4)</f>
        <v>QUI</v>
      </c>
      <c r="BF4" s="17" t="str">
        <f>TRANSPOSE('LINHA 1'!BF4)</f>
        <v>SEX</v>
      </c>
      <c r="BG4" s="17" t="str">
        <f>TRANSPOSE('LINHA 1'!BG4)</f>
        <v>SÁB</v>
      </c>
      <c r="BH4" s="17" t="str">
        <f>TRANSPOSE('LINHA 1'!BH4)</f>
        <v>DOM</v>
      </c>
      <c r="BI4" s="1695" t="s">
        <v>26</v>
      </c>
      <c r="BJ4" s="1695" t="s">
        <v>27</v>
      </c>
      <c r="BK4" s="1693" t="s">
        <v>25</v>
      </c>
      <c r="BL4" s="17" t="str">
        <f>TRANSPOSE('LINHA 1'!BL4)</f>
        <v>SEG</v>
      </c>
      <c r="BM4" s="17" t="str">
        <f>TRANSPOSE('LINHA 1'!BM4)</f>
        <v>TER</v>
      </c>
      <c r="BN4" s="1695" t="s">
        <v>26</v>
      </c>
      <c r="BO4" s="1695" t="s">
        <v>27</v>
      </c>
      <c r="BP4" s="1693" t="s">
        <v>25</v>
      </c>
      <c r="BQ4" s="195" t="s">
        <v>14</v>
      </c>
      <c r="BR4" s="506"/>
      <c r="BS4" s="506"/>
      <c r="BT4" s="506"/>
      <c r="BU4" s="506"/>
    </row>
    <row r="5" spans="1:80" s="20" customFormat="1" ht="25.05" customHeight="1" x14ac:dyDescent="0.3">
      <c r="A5" s="1687"/>
      <c r="B5" s="1687"/>
      <c r="C5" s="1698"/>
      <c r="D5" s="1698"/>
      <c r="E5" s="1698"/>
      <c r="F5" s="1698"/>
      <c r="G5" s="1706"/>
      <c r="H5" s="1698"/>
      <c r="I5" s="726" t="s">
        <v>40</v>
      </c>
      <c r="J5" s="747" t="s">
        <v>397</v>
      </c>
      <c r="K5" s="1710"/>
      <c r="L5" s="726" t="s">
        <v>40</v>
      </c>
      <c r="M5" s="1712"/>
      <c r="N5" s="21">
        <f>TRANSPOSE('LINHA 1'!N5)</f>
        <v>43070</v>
      </c>
      <c r="O5" s="22">
        <f>TRANSPOSE('LINHA 1'!O5)</f>
        <v>43070</v>
      </c>
      <c r="P5" s="22">
        <f>TRANSPOSE('LINHA 1'!P5)</f>
        <v>43070</v>
      </c>
      <c r="Q5" s="22">
        <f>TRANSPOSE('LINHA 1'!Q5)</f>
        <v>43070</v>
      </c>
      <c r="R5" s="22">
        <v>43252</v>
      </c>
      <c r="S5" s="22">
        <v>43253</v>
      </c>
      <c r="T5" s="23">
        <v>43254</v>
      </c>
      <c r="U5" s="1696"/>
      <c r="V5" s="1696"/>
      <c r="W5" s="1730"/>
      <c r="X5" s="24">
        <v>43255</v>
      </c>
      <c r="Y5" s="22">
        <v>43256</v>
      </c>
      <c r="Z5" s="22">
        <v>43257</v>
      </c>
      <c r="AA5" s="22">
        <v>43258</v>
      </c>
      <c r="AB5" s="22">
        <v>43259</v>
      </c>
      <c r="AC5" s="22">
        <v>43260</v>
      </c>
      <c r="AD5" s="22">
        <v>43261</v>
      </c>
      <c r="AE5" s="1696"/>
      <c r="AF5" s="1696"/>
      <c r="AG5" s="1694"/>
      <c r="AH5" s="24">
        <v>43262</v>
      </c>
      <c r="AI5" s="22">
        <v>43263</v>
      </c>
      <c r="AJ5" s="22">
        <v>43264</v>
      </c>
      <c r="AK5" s="22">
        <v>43265</v>
      </c>
      <c r="AL5" s="22">
        <v>43266</v>
      </c>
      <c r="AM5" s="22">
        <v>43267</v>
      </c>
      <c r="AN5" s="22">
        <v>43268</v>
      </c>
      <c r="AO5" s="1696"/>
      <c r="AP5" s="1696"/>
      <c r="AQ5" s="1694"/>
      <c r="AR5" s="24">
        <v>43269</v>
      </c>
      <c r="AS5" s="22">
        <v>43270</v>
      </c>
      <c r="AT5" s="22">
        <v>43271</v>
      </c>
      <c r="AU5" s="22">
        <v>43272</v>
      </c>
      <c r="AV5" s="22">
        <v>43273</v>
      </c>
      <c r="AW5" s="22">
        <v>43274</v>
      </c>
      <c r="AX5" s="22">
        <v>43275</v>
      </c>
      <c r="AY5" s="1696"/>
      <c r="AZ5" s="1696"/>
      <c r="BA5" s="1694"/>
      <c r="BB5" s="24">
        <v>43276</v>
      </c>
      <c r="BC5" s="22">
        <v>43277</v>
      </c>
      <c r="BD5" s="22">
        <v>43278</v>
      </c>
      <c r="BE5" s="22">
        <v>43279</v>
      </c>
      <c r="BF5" s="22">
        <v>43280</v>
      </c>
      <c r="BG5" s="22">
        <v>43281</v>
      </c>
      <c r="BH5" s="22"/>
      <c r="BI5" s="1696"/>
      <c r="BJ5" s="1696"/>
      <c r="BK5" s="1694"/>
      <c r="BL5" s="22">
        <f>TRANSPOSE('LINHA 1'!BL5)</f>
        <v>43101</v>
      </c>
      <c r="BM5" s="22">
        <f>TRANSPOSE('LINHA 1'!BM5)</f>
        <v>43102</v>
      </c>
      <c r="BN5" s="1696"/>
      <c r="BO5" s="1696"/>
      <c r="BP5" s="1694"/>
      <c r="BQ5" s="196" t="s">
        <v>16</v>
      </c>
      <c r="BR5" s="506"/>
      <c r="BS5" s="506"/>
      <c r="BT5" s="506"/>
      <c r="BU5" s="506"/>
    </row>
    <row r="6" spans="1:80" s="27" customFormat="1" ht="25.05" customHeight="1" thickBot="1" x14ac:dyDescent="0.35">
      <c r="A6" s="463" t="s">
        <v>158</v>
      </c>
      <c r="B6" s="215"/>
      <c r="C6" s="5"/>
      <c r="D6" s="5"/>
      <c r="E6" s="6"/>
      <c r="F6" s="5"/>
      <c r="G6" s="76">
        <f>SUM(G7:G29)</f>
        <v>0</v>
      </c>
      <c r="H6" s="5"/>
      <c r="I6" s="5">
        <f>SUM(I7:I29)</f>
        <v>0</v>
      </c>
      <c r="J6" s="748"/>
      <c r="K6" s="1307" t="str">
        <f>IF(SUM(K7:K29)=0,"ok",SUM(K7:K29))</f>
        <v>ok</v>
      </c>
      <c r="L6" s="26">
        <f t="shared" ref="L6:AQ6" si="0">SUM(L7:L29)</f>
        <v>31783</v>
      </c>
      <c r="M6" s="1667">
        <f t="shared" si="0"/>
        <v>31783</v>
      </c>
      <c r="N6" s="69">
        <f t="shared" si="0"/>
        <v>0</v>
      </c>
      <c r="O6" s="70">
        <f t="shared" si="0"/>
        <v>0</v>
      </c>
      <c r="P6" s="70">
        <f t="shared" si="0"/>
        <v>0</v>
      </c>
      <c r="Q6" s="70">
        <f t="shared" si="0"/>
        <v>0</v>
      </c>
      <c r="R6" s="70">
        <f t="shared" si="0"/>
        <v>3183</v>
      </c>
      <c r="S6" s="70">
        <f t="shared" si="0"/>
        <v>0</v>
      </c>
      <c r="T6" s="70">
        <f t="shared" si="0"/>
        <v>0</v>
      </c>
      <c r="U6" s="239">
        <f t="shared" si="0"/>
        <v>3183</v>
      </c>
      <c r="V6" s="239">
        <f t="shared" si="0"/>
        <v>0</v>
      </c>
      <c r="W6" s="240">
        <f t="shared" si="0"/>
        <v>3183</v>
      </c>
      <c r="X6" s="71">
        <f t="shared" si="0"/>
        <v>1257</v>
      </c>
      <c r="Y6" s="70">
        <f t="shared" si="0"/>
        <v>1230</v>
      </c>
      <c r="Z6" s="70">
        <f t="shared" si="0"/>
        <v>1201</v>
      </c>
      <c r="AA6" s="70">
        <f t="shared" si="0"/>
        <v>2503</v>
      </c>
      <c r="AB6" s="70">
        <f t="shared" si="0"/>
        <v>2426</v>
      </c>
      <c r="AC6" s="70">
        <f t="shared" si="0"/>
        <v>0</v>
      </c>
      <c r="AD6" s="70">
        <f t="shared" si="0"/>
        <v>0</v>
      </c>
      <c r="AE6" s="239">
        <f t="shared" si="0"/>
        <v>8617</v>
      </c>
      <c r="AF6" s="239">
        <f t="shared" si="0"/>
        <v>0</v>
      </c>
      <c r="AG6" s="251">
        <f t="shared" si="0"/>
        <v>11560</v>
      </c>
      <c r="AH6" s="71">
        <f t="shared" si="0"/>
        <v>1257</v>
      </c>
      <c r="AI6" s="70">
        <f t="shared" si="0"/>
        <v>1257</v>
      </c>
      <c r="AJ6" s="70">
        <f t="shared" si="0"/>
        <v>2524</v>
      </c>
      <c r="AK6" s="70">
        <f t="shared" si="0"/>
        <v>2541</v>
      </c>
      <c r="AL6" s="70">
        <f t="shared" si="0"/>
        <v>2399</v>
      </c>
      <c r="AM6" s="70">
        <f t="shared" si="0"/>
        <v>0</v>
      </c>
      <c r="AN6" s="70">
        <f t="shared" si="0"/>
        <v>0</v>
      </c>
      <c r="AO6" s="239">
        <f t="shared" si="0"/>
        <v>9978</v>
      </c>
      <c r="AP6" s="239">
        <f t="shared" si="0"/>
        <v>0</v>
      </c>
      <c r="AQ6" s="251">
        <f t="shared" si="0"/>
        <v>20578</v>
      </c>
      <c r="AR6" s="71">
        <f t="shared" ref="AR6:BW6" si="1">SUM(AR7:AR29)</f>
        <v>1257</v>
      </c>
      <c r="AS6" s="70">
        <f t="shared" si="1"/>
        <v>1257</v>
      </c>
      <c r="AT6" s="70">
        <f t="shared" si="1"/>
        <v>2471</v>
      </c>
      <c r="AU6" s="70">
        <f t="shared" si="1"/>
        <v>2391</v>
      </c>
      <c r="AV6" s="70">
        <f t="shared" si="1"/>
        <v>2629</v>
      </c>
      <c r="AW6" s="70">
        <f t="shared" si="1"/>
        <v>0</v>
      </c>
      <c r="AX6" s="70">
        <f t="shared" si="1"/>
        <v>0</v>
      </c>
      <c r="AY6" s="239">
        <f t="shared" si="1"/>
        <v>10005</v>
      </c>
      <c r="AZ6" s="239">
        <f t="shared" si="1"/>
        <v>0</v>
      </c>
      <c r="BA6" s="251">
        <f t="shared" si="1"/>
        <v>30343</v>
      </c>
      <c r="BB6" s="71">
        <f t="shared" si="1"/>
        <v>0</v>
      </c>
      <c r="BC6" s="70">
        <f t="shared" si="1"/>
        <v>0</v>
      </c>
      <c r="BD6" s="70">
        <f t="shared" si="1"/>
        <v>0</v>
      </c>
      <c r="BE6" s="70">
        <f t="shared" si="1"/>
        <v>0</v>
      </c>
      <c r="BF6" s="70">
        <f t="shared" si="1"/>
        <v>0</v>
      </c>
      <c r="BG6" s="70">
        <f t="shared" si="1"/>
        <v>0</v>
      </c>
      <c r="BH6" s="70">
        <f t="shared" si="1"/>
        <v>0</v>
      </c>
      <c r="BI6" s="239">
        <f t="shared" si="1"/>
        <v>0</v>
      </c>
      <c r="BJ6" s="239">
        <f t="shared" si="1"/>
        <v>0</v>
      </c>
      <c r="BK6" s="251">
        <f t="shared" si="1"/>
        <v>29383</v>
      </c>
      <c r="BL6" s="70">
        <f t="shared" si="1"/>
        <v>0</v>
      </c>
      <c r="BM6" s="70">
        <f t="shared" si="1"/>
        <v>0</v>
      </c>
      <c r="BN6" s="239">
        <f t="shared" si="1"/>
        <v>0</v>
      </c>
      <c r="BO6" s="239">
        <f t="shared" si="1"/>
        <v>0</v>
      </c>
      <c r="BP6" s="251">
        <f t="shared" si="1"/>
        <v>27943</v>
      </c>
      <c r="BQ6" s="486" t="s">
        <v>17</v>
      </c>
      <c r="BR6" s="507"/>
      <c r="BS6" s="1422" t="s">
        <v>272</v>
      </c>
      <c r="BT6" s="1422" t="s">
        <v>92</v>
      </c>
      <c r="BU6" s="507"/>
      <c r="BV6" s="715" t="s">
        <v>329</v>
      </c>
      <c r="BW6" s="715" t="s">
        <v>330</v>
      </c>
      <c r="BX6" s="715" t="s">
        <v>331</v>
      </c>
      <c r="BY6" s="715" t="s">
        <v>332</v>
      </c>
      <c r="BZ6" s="715" t="s">
        <v>333</v>
      </c>
      <c r="CA6" s="715" t="s">
        <v>334</v>
      </c>
      <c r="CB6" s="701"/>
    </row>
    <row r="7" spans="1:80" s="31" customFormat="1" ht="25.05" customHeight="1" x14ac:dyDescent="0.3">
      <c r="A7" s="464" t="s">
        <v>142</v>
      </c>
      <c r="B7" s="576" t="s">
        <v>114</v>
      </c>
      <c r="C7" s="459" t="s">
        <v>149</v>
      </c>
      <c r="D7" s="459" t="s">
        <v>140</v>
      </c>
      <c r="E7" s="1412" t="s">
        <v>826</v>
      </c>
      <c r="F7" s="456" t="s">
        <v>15</v>
      </c>
      <c r="G7" s="239">
        <f>ROUND(IF(ISERROR(VLOOKUP(D7,[1]Anual!$B$180:$ES$300,($U$1)-3,0)),0,VLOOKUP(D7,[1]Anual!$B$180:$ES$300,($U$1)-3,0)),0)</f>
        <v>0</v>
      </c>
      <c r="H7" s="657" t="str">
        <f>IF(B7="","",(VLOOKUP(B7,Família!$A:$B,2,0)))</f>
        <v>FF</v>
      </c>
      <c r="I7" s="456">
        <f>ROUND(IF(ISERROR(VLOOKUP(D7,[1]Anual!$B$180:$ES$300,($U$1)+5,0)),0,VLOOKUP(D7,[1]Anual!$B$180:$ES$300,($U$1)+5,0)),0)</f>
        <v>0</v>
      </c>
      <c r="J7" s="1395"/>
      <c r="K7" s="456" t="str">
        <f t="shared" ref="K7:K23" si="2">IF(L7=M7,"ok",M7-L7)</f>
        <v>ok</v>
      </c>
      <c r="L7" s="459">
        <f>M7</f>
        <v>12343</v>
      </c>
      <c r="M7" s="457">
        <f t="shared" ref="M7:M23" si="3">SUM(U7,AE7,AO7,AY7,BI7,BN7)</f>
        <v>12343</v>
      </c>
      <c r="N7" s="458">
        <f t="shared" ref="N7:T7" si="4">ROUND(N53-SUM(N8:N29),0)</f>
        <v>0</v>
      </c>
      <c r="O7" s="459">
        <f t="shared" si="4"/>
        <v>0</v>
      </c>
      <c r="P7" s="459">
        <f t="shared" si="4"/>
        <v>0</v>
      </c>
      <c r="Q7" s="459">
        <f t="shared" si="4"/>
        <v>0</v>
      </c>
      <c r="R7" s="459">
        <f t="shared" si="4"/>
        <v>543</v>
      </c>
      <c r="S7" s="459">
        <f t="shared" si="4"/>
        <v>0</v>
      </c>
      <c r="T7" s="459">
        <f t="shared" si="4"/>
        <v>0</v>
      </c>
      <c r="U7" s="241">
        <f t="shared" ref="U7:U19" si="5">SUM(N7:T7)</f>
        <v>543</v>
      </c>
      <c r="V7" s="241">
        <f>$I7*V$3</f>
        <v>0</v>
      </c>
      <c r="W7" s="240">
        <f>$G7+U7-V7</f>
        <v>543</v>
      </c>
      <c r="X7" s="458">
        <f t="shared" ref="X7:AD7" si="6">ROUND(X53-SUM(X8:X29),0)</f>
        <v>537</v>
      </c>
      <c r="Y7" s="459">
        <f t="shared" si="6"/>
        <v>750</v>
      </c>
      <c r="Z7" s="459">
        <f t="shared" si="6"/>
        <v>721</v>
      </c>
      <c r="AA7" s="459">
        <f t="shared" si="6"/>
        <v>1303</v>
      </c>
      <c r="AB7" s="459">
        <f t="shared" si="6"/>
        <v>986</v>
      </c>
      <c r="AC7" s="459">
        <f t="shared" si="6"/>
        <v>0</v>
      </c>
      <c r="AD7" s="459">
        <f t="shared" si="6"/>
        <v>0</v>
      </c>
      <c r="AE7" s="241">
        <f t="shared" ref="AE7:AE28" si="7">SUM(X7:AD7)</f>
        <v>4297</v>
      </c>
      <c r="AF7" s="241">
        <f t="shared" ref="AF7:AF29" si="8">$I7*AF$3</f>
        <v>0</v>
      </c>
      <c r="AG7" s="240">
        <f>$W7+AE7-AF7</f>
        <v>4840</v>
      </c>
      <c r="AH7" s="458">
        <f t="shared" ref="AH7:AN7" si="9">ROUND(AH53-SUM(AH8:AH29),0)</f>
        <v>537</v>
      </c>
      <c r="AI7" s="459">
        <f t="shared" si="9"/>
        <v>537</v>
      </c>
      <c r="AJ7" s="459">
        <f t="shared" si="9"/>
        <v>844</v>
      </c>
      <c r="AK7" s="459">
        <f t="shared" si="9"/>
        <v>861</v>
      </c>
      <c r="AL7" s="459">
        <f t="shared" si="9"/>
        <v>1199</v>
      </c>
      <c r="AM7" s="459">
        <f t="shared" si="9"/>
        <v>0</v>
      </c>
      <c r="AN7" s="459">
        <f t="shared" si="9"/>
        <v>0</v>
      </c>
      <c r="AO7" s="241">
        <f>SUM(AH7:AN7)</f>
        <v>3978</v>
      </c>
      <c r="AP7" s="241">
        <f t="shared" ref="AP7:AP29" si="10">$I7*AP$3</f>
        <v>0</v>
      </c>
      <c r="AQ7" s="240">
        <f>$AG7+AO7-AP7</f>
        <v>8818</v>
      </c>
      <c r="AR7" s="458">
        <f t="shared" ref="AR7:AX7" si="11">ROUND(AR53-SUM(AR8:AR29),0)</f>
        <v>537</v>
      </c>
      <c r="AS7" s="459">
        <f t="shared" si="11"/>
        <v>537</v>
      </c>
      <c r="AT7" s="459">
        <f t="shared" si="11"/>
        <v>1031</v>
      </c>
      <c r="AU7" s="459">
        <f t="shared" si="11"/>
        <v>951</v>
      </c>
      <c r="AV7" s="459">
        <f t="shared" si="11"/>
        <v>469</v>
      </c>
      <c r="AW7" s="459">
        <f t="shared" si="11"/>
        <v>0</v>
      </c>
      <c r="AX7" s="459">
        <f t="shared" si="11"/>
        <v>0</v>
      </c>
      <c r="AY7" s="241">
        <f>SUM(AR7:AX7)</f>
        <v>3525</v>
      </c>
      <c r="AZ7" s="241">
        <f t="shared" ref="AZ7:AZ29" si="12">$I7*AZ$3</f>
        <v>0</v>
      </c>
      <c r="BA7" s="240">
        <f>$AQ7+AY7-AZ7</f>
        <v>12343</v>
      </c>
      <c r="BB7" s="458">
        <f t="shared" ref="BB7:BH7" si="13">ROUND(BB53-SUM(BB8:BB29),0)</f>
        <v>0</v>
      </c>
      <c r="BC7" s="459">
        <f t="shared" si="13"/>
        <v>0</v>
      </c>
      <c r="BD7" s="459">
        <f t="shared" si="13"/>
        <v>0</v>
      </c>
      <c r="BE7" s="459">
        <f t="shared" si="13"/>
        <v>0</v>
      </c>
      <c r="BF7" s="459">
        <f t="shared" si="13"/>
        <v>0</v>
      </c>
      <c r="BG7" s="459">
        <f t="shared" si="13"/>
        <v>0</v>
      </c>
      <c r="BH7" s="459">
        <f t="shared" si="13"/>
        <v>0</v>
      </c>
      <c r="BI7" s="241">
        <f>SUM(BB7:BH7)</f>
        <v>0</v>
      </c>
      <c r="BJ7" s="241">
        <f>$I7*BJ$3</f>
        <v>0</v>
      </c>
      <c r="BK7" s="240">
        <f>$BA7+BI7-BJ7</f>
        <v>12343</v>
      </c>
      <c r="BL7" s="459">
        <f>ROUND(BL53-SUM(BL8:BL29),0)</f>
        <v>0</v>
      </c>
      <c r="BM7" s="459">
        <f>ROUND(BM53-SUM(BM8:BM29),0)</f>
        <v>0</v>
      </c>
      <c r="BN7" s="241">
        <f>SUM(BL7:BM7)</f>
        <v>0</v>
      </c>
      <c r="BO7" s="241">
        <f>$I7*BO$3</f>
        <v>0</v>
      </c>
      <c r="BP7" s="240">
        <f>$BK7+BN7-BO7</f>
        <v>12343</v>
      </c>
      <c r="BQ7" s="1725">
        <f>SUM(M7:M16)</f>
        <v>17143</v>
      </c>
      <c r="BR7" s="521"/>
      <c r="BS7" s="1423">
        <f>IF($C7="","",VLOOKUP($C7,'Carga People'!$C$5:$G$309,5,0))</f>
        <v>0</v>
      </c>
      <c r="BT7" s="1423">
        <f>IF($B7="","",VLOOKUP($B7,RESUMO!$A$63:$AO$94,41,0))</f>
        <v>0</v>
      </c>
      <c r="BU7" s="522"/>
      <c r="BV7" s="702">
        <f t="shared" ref="BV7" si="14">SUM(N7:T7)</f>
        <v>543</v>
      </c>
      <c r="BW7" s="702">
        <f t="shared" ref="BW7" si="15">SUM(X7:AD7)</f>
        <v>4297</v>
      </c>
      <c r="BX7" s="702">
        <f t="shared" ref="BX7" si="16">SUM(AH7:AN7)</f>
        <v>3978</v>
      </c>
      <c r="BY7" s="702">
        <f t="shared" ref="BY7" si="17">SUM(AR7:AX7)</f>
        <v>3525</v>
      </c>
      <c r="BZ7" s="702">
        <f t="shared" ref="BZ7" si="18">SUM(BB7:BH7)</f>
        <v>0</v>
      </c>
      <c r="CA7" s="702">
        <f t="shared" ref="CA7" si="19">SUM(BL7:BM7)</f>
        <v>0</v>
      </c>
      <c r="CB7" s="482">
        <f>SUM(BV7:CA7)-M7</f>
        <v>0</v>
      </c>
    </row>
    <row r="8" spans="1:80" s="31" customFormat="1" ht="25.05" customHeight="1" x14ac:dyDescent="0.3">
      <c r="A8" s="344" t="s">
        <v>142</v>
      </c>
      <c r="B8" s="577" t="s">
        <v>112</v>
      </c>
      <c r="C8" s="30" t="s">
        <v>199</v>
      </c>
      <c r="D8" s="30" t="s">
        <v>220</v>
      </c>
      <c r="E8" s="1410" t="s">
        <v>825</v>
      </c>
      <c r="F8" s="30" t="s">
        <v>15</v>
      </c>
      <c r="G8" s="72">
        <f>ROUND(IF(ISERROR(VLOOKUP(D8,[1]Anual!$B$180:$ES$300,($U$1)-3,0)),0,VLOOKUP(D8,[1]Anual!$B$180:$ES$300,($U$1)-3,0)),0)</f>
        <v>0</v>
      </c>
      <c r="H8" s="658" t="str">
        <f>IF(B8="","",(VLOOKUP(B8,Família!$A:$B,2,0)))</f>
        <v>FH</v>
      </c>
      <c r="I8" s="30">
        <f>ROUND(IF(ISERROR(VLOOKUP(D8,[1]Anual!$B$180:$ES$300,($U$1)+5,0)),0,VLOOKUP(D8,[1]Anual!$B$180:$ES$300,($U$1)+5,0)),0)</f>
        <v>0</v>
      </c>
      <c r="J8" s="778"/>
      <c r="K8" s="30" t="str">
        <f>IF(L8=M8,"ok",M8-L8)</f>
        <v>ok</v>
      </c>
      <c r="L8" s="30">
        <f t="shared" ref="L8:L29" si="20">M8</f>
        <v>960</v>
      </c>
      <c r="M8" s="83">
        <f t="shared" si="3"/>
        <v>960</v>
      </c>
      <c r="N8" s="368"/>
      <c r="O8" s="369"/>
      <c r="P8" s="369"/>
      <c r="Q8" s="369"/>
      <c r="R8" s="369">
        <v>480</v>
      </c>
      <c r="S8" s="369"/>
      <c r="T8" s="369"/>
      <c r="U8" s="241">
        <f t="shared" si="5"/>
        <v>480</v>
      </c>
      <c r="V8" s="241">
        <f t="shared" ref="V8:V29" si="21">$I8*V$3</f>
        <v>0</v>
      </c>
      <c r="W8" s="240">
        <f t="shared" ref="W8:W23" si="22">$G8+U8-V8</f>
        <v>480</v>
      </c>
      <c r="X8" s="368"/>
      <c r="Y8" s="369"/>
      <c r="Z8" s="369"/>
      <c r="AA8" s="369"/>
      <c r="AB8" s="369"/>
      <c r="AC8" s="369"/>
      <c r="AD8" s="369"/>
      <c r="AE8" s="241">
        <f t="shared" si="7"/>
        <v>0</v>
      </c>
      <c r="AF8" s="241">
        <f t="shared" si="8"/>
        <v>0</v>
      </c>
      <c r="AG8" s="240">
        <f t="shared" ref="AG8:AG23" si="23">$W8+AE8-AF8</f>
        <v>480</v>
      </c>
      <c r="AH8" s="368"/>
      <c r="AI8" s="369"/>
      <c r="AJ8" s="369">
        <v>240</v>
      </c>
      <c r="AK8" s="369">
        <v>240</v>
      </c>
      <c r="AL8" s="369"/>
      <c r="AM8" s="369"/>
      <c r="AN8" s="369"/>
      <c r="AO8" s="241">
        <f t="shared" ref="AO8:AO23" si="24">SUM(AH8:AN8)</f>
        <v>480</v>
      </c>
      <c r="AP8" s="241">
        <f t="shared" si="10"/>
        <v>0</v>
      </c>
      <c r="AQ8" s="240">
        <f t="shared" ref="AQ8:AQ23" si="25">$AG8+AO8-AP8</f>
        <v>960</v>
      </c>
      <c r="AR8" s="368"/>
      <c r="AS8" s="566"/>
      <c r="AT8" s="369"/>
      <c r="AU8" s="369"/>
      <c r="AV8" s="369"/>
      <c r="AW8" s="566"/>
      <c r="AX8" s="369"/>
      <c r="AY8" s="241">
        <f t="shared" ref="AY8:AY23" si="26">SUM(AR8:AX8)</f>
        <v>0</v>
      </c>
      <c r="AZ8" s="241">
        <f t="shared" si="12"/>
        <v>0</v>
      </c>
      <c r="BA8" s="240">
        <f t="shared" ref="BA8:BA23" si="27">$AQ8+AY8-AZ8</f>
        <v>960</v>
      </c>
      <c r="BB8" s="368"/>
      <c r="BC8" s="369"/>
      <c r="BD8" s="369"/>
      <c r="BE8" s="369"/>
      <c r="BF8" s="369"/>
      <c r="BG8" s="369"/>
      <c r="BH8" s="369"/>
      <c r="BI8" s="241">
        <f t="shared" ref="BI8:BI23" si="28">SUM(BB8:BH8)</f>
        <v>0</v>
      </c>
      <c r="BJ8" s="241">
        <f t="shared" ref="BJ8:BJ29" si="29">$I8*BJ$3</f>
        <v>0</v>
      </c>
      <c r="BK8" s="240">
        <f t="shared" ref="BK8:BK23" si="30">$BA8+BI8-BJ8</f>
        <v>960</v>
      </c>
      <c r="BL8" s="369"/>
      <c r="BM8" s="369"/>
      <c r="BN8" s="241">
        <f t="shared" ref="BN8:BN23" si="31">SUM(BL8:BM8)</f>
        <v>0</v>
      </c>
      <c r="BO8" s="241">
        <f t="shared" ref="BO8:BO28" si="32">$I8*BO$3</f>
        <v>0</v>
      </c>
      <c r="BP8" s="240">
        <f t="shared" ref="BP8:BP23" si="33">$BK8+BN8-BO8</f>
        <v>960</v>
      </c>
      <c r="BQ8" s="1725"/>
      <c r="BR8" s="504"/>
      <c r="BS8" s="1423">
        <f>IF($C8="","",VLOOKUP($C8,'Carga People'!$C$5:$G$309,5,0))</f>
        <v>0</v>
      </c>
      <c r="BT8" s="1423" t="e">
        <f>IF($B8="","",VLOOKUP($B8,RESUMO!$A$63:$AO$94,41,0))</f>
        <v>#N/A</v>
      </c>
      <c r="BU8" s="522"/>
      <c r="BV8" s="702">
        <f t="shared" ref="BV8:BV29" si="34">SUM(N8:T8)</f>
        <v>480</v>
      </c>
      <c r="BW8" s="702">
        <f t="shared" ref="BW8:BW29" si="35">SUM(X8:AD8)</f>
        <v>0</v>
      </c>
      <c r="BX8" s="702">
        <f t="shared" ref="BX8:BX29" si="36">SUM(AH8:AN8)</f>
        <v>480</v>
      </c>
      <c r="BY8" s="702">
        <f t="shared" ref="BY8:BY29" si="37">SUM(AR8:AX8)</f>
        <v>0</v>
      </c>
      <c r="BZ8" s="702">
        <f t="shared" ref="BZ8:BZ29" si="38">SUM(BB8:BH8)</f>
        <v>0</v>
      </c>
      <c r="CA8" s="702">
        <f t="shared" ref="CA8:CA29" si="39">SUM(BL8:BM8)</f>
        <v>0</v>
      </c>
      <c r="CB8" s="482">
        <f t="shared" ref="CB8:CB29" si="40">SUM(BV8:CA8)-M8</f>
        <v>0</v>
      </c>
    </row>
    <row r="9" spans="1:80" s="31" customFormat="1" ht="25.05" customHeight="1" x14ac:dyDescent="0.3">
      <c r="A9" s="344" t="s">
        <v>142</v>
      </c>
      <c r="B9" s="578" t="s">
        <v>109</v>
      </c>
      <c r="C9" s="153" t="s">
        <v>146</v>
      </c>
      <c r="D9" s="153" t="s">
        <v>137</v>
      </c>
      <c r="E9" s="1411" t="s">
        <v>814</v>
      </c>
      <c r="F9" s="153" t="s">
        <v>15</v>
      </c>
      <c r="G9" s="563">
        <f>ROUND(IF(ISERROR(VLOOKUP(D9,[1]Anual!$B$180:$ES$300,($U$1)-3,0)),0,VLOOKUP(D9,[1]Anual!$B$180:$ES$300,($U$1)-3,0)),0)</f>
        <v>0</v>
      </c>
      <c r="H9" s="658" t="str">
        <f>IF(B9="","",(VLOOKUP(B9,Família!$A:$B,2,0)))</f>
        <v>FI</v>
      </c>
      <c r="I9" s="153">
        <f>ROUND(IF(ISERROR(VLOOKUP(D9,[1]Anual!$B$180:$ES$300,($U$1)+5,0)),0,VLOOKUP(D9,[1]Anual!$B$180:$ES$300,($U$1)+5,0)),0)</f>
        <v>0</v>
      </c>
      <c r="J9" s="778"/>
      <c r="K9" s="153" t="str">
        <f t="shared" ref="K9:K10" si="41">IF(L9=M9,"ok",M9-L9)</f>
        <v>ok</v>
      </c>
      <c r="L9" s="30">
        <f t="shared" si="20"/>
        <v>960</v>
      </c>
      <c r="M9" s="366">
        <f t="shared" ref="M9:M10" si="42">SUM(U9,AE9,AO9,AY9,BI9,BN9)</f>
        <v>960</v>
      </c>
      <c r="N9" s="405"/>
      <c r="O9" s="404"/>
      <c r="P9" s="404"/>
      <c r="Q9" s="404"/>
      <c r="R9" s="404"/>
      <c r="S9" s="404"/>
      <c r="T9" s="404"/>
      <c r="U9" s="241">
        <f t="shared" si="5"/>
        <v>0</v>
      </c>
      <c r="V9" s="241">
        <f t="shared" si="21"/>
        <v>0</v>
      </c>
      <c r="W9" s="240">
        <f t="shared" ref="W9:W10" si="43">$G9+U9-V9</f>
        <v>0</v>
      </c>
      <c r="X9" s="405"/>
      <c r="Y9" s="404"/>
      <c r="Z9" s="404"/>
      <c r="AA9" s="404">
        <v>240</v>
      </c>
      <c r="AB9" s="404">
        <v>240</v>
      </c>
      <c r="AC9" s="404"/>
      <c r="AD9" s="404"/>
      <c r="AE9" s="241">
        <f t="shared" si="7"/>
        <v>480</v>
      </c>
      <c r="AF9" s="241">
        <f t="shared" si="8"/>
        <v>0</v>
      </c>
      <c r="AG9" s="240">
        <f t="shared" ref="AG9:AG10" si="44">$W9+AE9-AF9</f>
        <v>480</v>
      </c>
      <c r="AH9" s="405"/>
      <c r="AI9" s="404"/>
      <c r="AJ9" s="404"/>
      <c r="AK9" s="404"/>
      <c r="AL9" s="404">
        <v>240</v>
      </c>
      <c r="AM9" s="404"/>
      <c r="AN9" s="404"/>
      <c r="AO9" s="241">
        <f t="shared" ref="AO9:AO10" si="45">SUM(AH9:AN9)</f>
        <v>240</v>
      </c>
      <c r="AP9" s="241">
        <f t="shared" si="10"/>
        <v>0</v>
      </c>
      <c r="AQ9" s="240">
        <f t="shared" ref="AQ9:AQ10" si="46">$AG9+AO9-AP9</f>
        <v>720</v>
      </c>
      <c r="AR9" s="405"/>
      <c r="AS9" s="404"/>
      <c r="AT9" s="404"/>
      <c r="AU9" s="404"/>
      <c r="AV9" s="404">
        <v>240</v>
      </c>
      <c r="AW9" s="404"/>
      <c r="AX9" s="404"/>
      <c r="AY9" s="241">
        <f t="shared" ref="AY9:AY10" si="47">SUM(AR9:AX9)</f>
        <v>240</v>
      </c>
      <c r="AZ9" s="241">
        <f t="shared" si="12"/>
        <v>0</v>
      </c>
      <c r="BA9" s="240">
        <f t="shared" ref="BA9:BA10" si="48">$AQ9+AY9-AZ9</f>
        <v>960</v>
      </c>
      <c r="BB9" s="405"/>
      <c r="BC9" s="404"/>
      <c r="BD9" s="404"/>
      <c r="BE9" s="404"/>
      <c r="BF9" s="404"/>
      <c r="BG9" s="404"/>
      <c r="BH9" s="404"/>
      <c r="BI9" s="241">
        <f t="shared" ref="BI9:BI10" si="49">SUM(BB9:BH9)</f>
        <v>0</v>
      </c>
      <c r="BJ9" s="241">
        <f t="shared" si="29"/>
        <v>0</v>
      </c>
      <c r="BK9" s="240">
        <f t="shared" ref="BK9:BK10" si="50">$BA9+BI9-BJ9</f>
        <v>960</v>
      </c>
      <c r="BL9" s="404"/>
      <c r="BM9" s="404"/>
      <c r="BN9" s="241">
        <f t="shared" ref="BN9:BN10" si="51">SUM(BL9:BM9)</f>
        <v>0</v>
      </c>
      <c r="BO9" s="241">
        <f t="shared" si="32"/>
        <v>0</v>
      </c>
      <c r="BP9" s="240">
        <f t="shared" ref="BP9:BP10" si="52">$BK9+BN9-BO9</f>
        <v>960</v>
      </c>
      <c r="BQ9" s="1725"/>
      <c r="BR9" s="504"/>
      <c r="BS9" s="1423">
        <f>IF($C9="","",VLOOKUP($C9,'Carga People'!$C$5:$G$309,5,0))</f>
        <v>0</v>
      </c>
      <c r="BT9" s="1423">
        <f>IF($B9="","",VLOOKUP($B9,RESUMO!$A$63:$AO$94,41,0))</f>
        <v>0</v>
      </c>
      <c r="BU9" s="522"/>
      <c r="BV9" s="702">
        <f t="shared" si="34"/>
        <v>0</v>
      </c>
      <c r="BW9" s="702">
        <f t="shared" si="35"/>
        <v>480</v>
      </c>
      <c r="BX9" s="702">
        <f t="shared" si="36"/>
        <v>240</v>
      </c>
      <c r="BY9" s="702">
        <f t="shared" si="37"/>
        <v>240</v>
      </c>
      <c r="BZ9" s="702">
        <f t="shared" si="38"/>
        <v>0</v>
      </c>
      <c r="CA9" s="702">
        <f t="shared" si="39"/>
        <v>0</v>
      </c>
      <c r="CB9" s="482">
        <f t="shared" si="40"/>
        <v>0</v>
      </c>
    </row>
    <row r="10" spans="1:80" s="31" customFormat="1" ht="25.05" customHeight="1" x14ac:dyDescent="0.3">
      <c r="A10" s="344" t="s">
        <v>142</v>
      </c>
      <c r="B10" s="578" t="s">
        <v>105</v>
      </c>
      <c r="C10" s="153" t="s">
        <v>145</v>
      </c>
      <c r="D10" s="153" t="s">
        <v>136</v>
      </c>
      <c r="E10" s="1411" t="s">
        <v>813</v>
      </c>
      <c r="F10" s="153" t="s">
        <v>15</v>
      </c>
      <c r="G10" s="563">
        <f>ROUND(IF(ISERROR(VLOOKUP(D10,[1]Anual!$B$180:$ES$300,($U$1)-3,0)),0,VLOOKUP(D10,[1]Anual!$B$180:$ES$300,($U$1)-3,0)),0)</f>
        <v>0</v>
      </c>
      <c r="H10" s="658" t="str">
        <f>IF(B10="","",(VLOOKUP(B10,Família!$A:$B,2,0)))</f>
        <v>FG</v>
      </c>
      <c r="I10" s="153">
        <f>ROUND(IF(ISERROR(VLOOKUP(D10,[1]Anual!$B$180:$ES$300,($U$1)+5,0)),0,VLOOKUP(D10,[1]Anual!$B$180:$ES$300,($U$1)+5,0)),0)</f>
        <v>0</v>
      </c>
      <c r="J10" s="778"/>
      <c r="K10" s="153" t="str">
        <f t="shared" si="41"/>
        <v>ok</v>
      </c>
      <c r="L10" s="30">
        <f t="shared" si="20"/>
        <v>960</v>
      </c>
      <c r="M10" s="366">
        <f t="shared" si="42"/>
        <v>960</v>
      </c>
      <c r="N10" s="405"/>
      <c r="O10" s="404"/>
      <c r="P10" s="404"/>
      <c r="Q10" s="404"/>
      <c r="R10" s="404">
        <v>480</v>
      </c>
      <c r="S10" s="404"/>
      <c r="T10" s="404"/>
      <c r="U10" s="241">
        <f t="shared" si="5"/>
        <v>480</v>
      </c>
      <c r="V10" s="241">
        <f t="shared" si="21"/>
        <v>0</v>
      </c>
      <c r="W10" s="240">
        <f t="shared" si="43"/>
        <v>480</v>
      </c>
      <c r="X10" s="405"/>
      <c r="Y10" s="404"/>
      <c r="Z10" s="404"/>
      <c r="AA10" s="404"/>
      <c r="AB10" s="404"/>
      <c r="AC10" s="404"/>
      <c r="AD10" s="404"/>
      <c r="AE10" s="241">
        <f t="shared" si="7"/>
        <v>0</v>
      </c>
      <c r="AF10" s="241">
        <f t="shared" si="8"/>
        <v>0</v>
      </c>
      <c r="AG10" s="240">
        <f t="shared" si="44"/>
        <v>480</v>
      </c>
      <c r="AH10" s="405"/>
      <c r="AI10" s="404"/>
      <c r="AJ10" s="404"/>
      <c r="AK10" s="404"/>
      <c r="AL10" s="404"/>
      <c r="AM10" s="404"/>
      <c r="AN10" s="404"/>
      <c r="AO10" s="241">
        <f t="shared" si="45"/>
        <v>0</v>
      </c>
      <c r="AP10" s="241">
        <f t="shared" si="10"/>
        <v>0</v>
      </c>
      <c r="AQ10" s="240">
        <f t="shared" si="46"/>
        <v>480</v>
      </c>
      <c r="AR10" s="405"/>
      <c r="AS10" s="404"/>
      <c r="AT10" s="404">
        <v>240</v>
      </c>
      <c r="AU10" s="404">
        <v>240</v>
      </c>
      <c r="AV10" s="404"/>
      <c r="AW10" s="404"/>
      <c r="AX10" s="404"/>
      <c r="AY10" s="241">
        <f t="shared" si="47"/>
        <v>480</v>
      </c>
      <c r="AZ10" s="241">
        <f t="shared" si="12"/>
        <v>0</v>
      </c>
      <c r="BA10" s="240">
        <f t="shared" si="48"/>
        <v>960</v>
      </c>
      <c r="BB10" s="405"/>
      <c r="BC10" s="404"/>
      <c r="BD10" s="404"/>
      <c r="BE10" s="404"/>
      <c r="BF10" s="404"/>
      <c r="BG10" s="404"/>
      <c r="BH10" s="404"/>
      <c r="BI10" s="241">
        <f t="shared" si="49"/>
        <v>0</v>
      </c>
      <c r="BJ10" s="241">
        <f t="shared" si="29"/>
        <v>0</v>
      </c>
      <c r="BK10" s="240">
        <f t="shared" si="50"/>
        <v>960</v>
      </c>
      <c r="BL10" s="404"/>
      <c r="BM10" s="404"/>
      <c r="BN10" s="241">
        <f t="shared" si="51"/>
        <v>0</v>
      </c>
      <c r="BO10" s="241">
        <f t="shared" si="32"/>
        <v>0</v>
      </c>
      <c r="BP10" s="240">
        <f t="shared" si="52"/>
        <v>960</v>
      </c>
      <c r="BQ10" s="1725"/>
      <c r="BR10" s="504"/>
      <c r="BS10" s="1423">
        <f>IF($C10="","",VLOOKUP($C10,'Carga People'!$C$5:$G$309,5,0))</f>
        <v>0</v>
      </c>
      <c r="BT10" s="1423">
        <f>IF($B10="","",VLOOKUP($B10,RESUMO!$A$63:$AO$94,41,0))</f>
        <v>0</v>
      </c>
      <c r="BU10" s="522"/>
      <c r="BV10" s="702">
        <f t="shared" si="34"/>
        <v>480</v>
      </c>
      <c r="BW10" s="702">
        <f t="shared" si="35"/>
        <v>0</v>
      </c>
      <c r="BX10" s="702">
        <f t="shared" si="36"/>
        <v>0</v>
      </c>
      <c r="BY10" s="702">
        <f t="shared" si="37"/>
        <v>480</v>
      </c>
      <c r="BZ10" s="702">
        <f t="shared" si="38"/>
        <v>0</v>
      </c>
      <c r="CA10" s="702">
        <f t="shared" si="39"/>
        <v>0</v>
      </c>
      <c r="CB10" s="482">
        <f t="shared" si="40"/>
        <v>0</v>
      </c>
    </row>
    <row r="11" spans="1:80" s="31" customFormat="1" ht="25.05" customHeight="1" x14ac:dyDescent="0.3">
      <c r="A11" s="344" t="s">
        <v>142</v>
      </c>
      <c r="B11" s="578" t="s">
        <v>113</v>
      </c>
      <c r="C11" s="153" t="s">
        <v>60</v>
      </c>
      <c r="D11" s="153" t="s">
        <v>61</v>
      </c>
      <c r="E11" s="1411" t="s">
        <v>827</v>
      </c>
      <c r="F11" s="153" t="s">
        <v>15</v>
      </c>
      <c r="G11" s="563">
        <f>ROUND(IF(ISERROR(VLOOKUP(D11,[1]Anual!$B$180:$ES$300,($U$1)-3,0)),0,VLOOKUP(D11,[1]Anual!$B$180:$ES$300,($U$1)-3,0)),0)</f>
        <v>0</v>
      </c>
      <c r="H11" s="658" t="str">
        <f>IF(B11="","",(VLOOKUP(B11,Família!$A:$B,2,0)))</f>
        <v>FF</v>
      </c>
      <c r="I11" s="153">
        <f>ROUND(IF(ISERROR(VLOOKUP(D11,[1]Anual!$B$180:$ES$300,($U$1)+5,0)),0,VLOOKUP(D11,[1]Anual!$B$180:$ES$300,($U$1)+5,0)),0)</f>
        <v>0</v>
      </c>
      <c r="J11" s="778"/>
      <c r="K11" s="153" t="str">
        <f t="shared" ref="K11" si="53">IF(L11=M11,"ok",M11-L11)</f>
        <v>ok</v>
      </c>
      <c r="L11" s="30">
        <f t="shared" si="20"/>
        <v>960</v>
      </c>
      <c r="M11" s="366">
        <f t="shared" si="3"/>
        <v>960</v>
      </c>
      <c r="N11" s="405"/>
      <c r="O11" s="404"/>
      <c r="P11" s="404"/>
      <c r="Q11" s="404"/>
      <c r="R11" s="404"/>
      <c r="S11" s="404"/>
      <c r="T11" s="404"/>
      <c r="U11" s="241">
        <f t="shared" ref="U11" si="54">SUM(N11:T11)</f>
        <v>0</v>
      </c>
      <c r="V11" s="241">
        <f t="shared" si="21"/>
        <v>0</v>
      </c>
      <c r="W11" s="240">
        <f t="shared" si="22"/>
        <v>0</v>
      </c>
      <c r="X11" s="405"/>
      <c r="Y11" s="404"/>
      <c r="Z11" s="404">
        <v>240</v>
      </c>
      <c r="AA11" s="404"/>
      <c r="AB11" s="404">
        <v>240</v>
      </c>
      <c r="AC11" s="404"/>
      <c r="AD11" s="404"/>
      <c r="AE11" s="241">
        <f t="shared" si="7"/>
        <v>480</v>
      </c>
      <c r="AF11" s="241">
        <f t="shared" si="8"/>
        <v>0</v>
      </c>
      <c r="AG11" s="240">
        <f t="shared" si="23"/>
        <v>480</v>
      </c>
      <c r="AH11" s="405"/>
      <c r="AI11" s="404"/>
      <c r="AJ11" s="404">
        <v>240</v>
      </c>
      <c r="AK11" s="404"/>
      <c r="AL11" s="404"/>
      <c r="AM11" s="404"/>
      <c r="AN11" s="404"/>
      <c r="AO11" s="241">
        <f t="shared" si="24"/>
        <v>240</v>
      </c>
      <c r="AP11" s="241">
        <f t="shared" si="10"/>
        <v>0</v>
      </c>
      <c r="AQ11" s="240">
        <f t="shared" si="25"/>
        <v>720</v>
      </c>
      <c r="AR11" s="405"/>
      <c r="AS11" s="404"/>
      <c r="AT11" s="404"/>
      <c r="AU11" s="404"/>
      <c r="AV11" s="404">
        <v>240</v>
      </c>
      <c r="AW11" s="404"/>
      <c r="AX11" s="404"/>
      <c r="AY11" s="241">
        <f t="shared" si="26"/>
        <v>240</v>
      </c>
      <c r="AZ11" s="241">
        <f t="shared" si="12"/>
        <v>0</v>
      </c>
      <c r="BA11" s="240">
        <f t="shared" si="27"/>
        <v>960</v>
      </c>
      <c r="BB11" s="405"/>
      <c r="BC11" s="404"/>
      <c r="BD11" s="404"/>
      <c r="BE11" s="404"/>
      <c r="BF11" s="404"/>
      <c r="BG11" s="404"/>
      <c r="BH11" s="404"/>
      <c r="BI11" s="241">
        <f t="shared" si="28"/>
        <v>0</v>
      </c>
      <c r="BJ11" s="241">
        <f t="shared" si="29"/>
        <v>0</v>
      </c>
      <c r="BK11" s="240">
        <f t="shared" si="30"/>
        <v>960</v>
      </c>
      <c r="BL11" s="404"/>
      <c r="BM11" s="404"/>
      <c r="BN11" s="241">
        <f t="shared" si="31"/>
        <v>0</v>
      </c>
      <c r="BO11" s="241">
        <f t="shared" si="32"/>
        <v>0</v>
      </c>
      <c r="BP11" s="240">
        <f t="shared" si="33"/>
        <v>960</v>
      </c>
      <c r="BQ11" s="1725"/>
      <c r="BR11" s="504"/>
      <c r="BS11" s="1423">
        <f>IF($C11="","",VLOOKUP($C11,'Carga People'!$C$5:$G$309,5,0))</f>
        <v>0</v>
      </c>
      <c r="BT11" s="1423">
        <f>IF($B11="","",VLOOKUP($B11,RESUMO!$A$63:$AO$94,41,0))</f>
        <v>0</v>
      </c>
      <c r="BU11" s="522"/>
      <c r="BV11" s="702">
        <f t="shared" ref="BV11" si="55">SUM(N11:T11)</f>
        <v>0</v>
      </c>
      <c r="BW11" s="702">
        <f t="shared" ref="BW11" si="56">SUM(X11:AD11)</f>
        <v>480</v>
      </c>
      <c r="BX11" s="702">
        <f t="shared" ref="BX11" si="57">SUM(AH11:AN11)</f>
        <v>240</v>
      </c>
      <c r="BY11" s="702">
        <f t="shared" ref="BY11" si="58">SUM(AR11:AX11)</f>
        <v>240</v>
      </c>
      <c r="BZ11" s="702">
        <f t="shared" ref="BZ11" si="59">SUM(BB11:BH11)</f>
        <v>0</v>
      </c>
      <c r="CA11" s="702">
        <f t="shared" ref="CA11" si="60">SUM(BL11:BM11)</f>
        <v>0</v>
      </c>
      <c r="CB11" s="482">
        <f t="shared" ref="CB11" si="61">SUM(BV11:CA11)-M11</f>
        <v>0</v>
      </c>
    </row>
    <row r="12" spans="1:80" s="31" customFormat="1" ht="25.05" customHeight="1" x14ac:dyDescent="0.3">
      <c r="A12" s="344" t="s">
        <v>142</v>
      </c>
      <c r="B12" s="578" t="s">
        <v>99</v>
      </c>
      <c r="C12" s="153" t="s">
        <v>48</v>
      </c>
      <c r="D12" s="153" t="s">
        <v>49</v>
      </c>
      <c r="E12" s="1411" t="s">
        <v>828</v>
      </c>
      <c r="F12" s="153" t="s">
        <v>15</v>
      </c>
      <c r="G12" s="563">
        <f>ROUND(IF(ISERROR(VLOOKUP(D12,[1]Anual!$B$180:$ES$300,($U$1)-3,0)),0,VLOOKUP(D12,[1]Anual!$B$180:$ES$300,($U$1)-3,0)),0)</f>
        <v>0</v>
      </c>
      <c r="H12" s="658" t="str">
        <f>IF(B12="","",(VLOOKUP(B12,Família!$A:$B,2,0)))</f>
        <v>FH</v>
      </c>
      <c r="I12" s="153">
        <f>ROUND(IF(ISERROR(VLOOKUP(D12,[1]Anual!$B$180:$ES$300,($U$1)+5,0)),0,VLOOKUP(D12,[1]Anual!$B$180:$ES$300,($U$1)+5,0)),0)</f>
        <v>0</v>
      </c>
      <c r="J12" s="778"/>
      <c r="K12" s="153" t="str">
        <f t="shared" ref="K12" si="62">IF(L12=M12,"ok",M12-L12)</f>
        <v>ok</v>
      </c>
      <c r="L12" s="30">
        <f t="shared" si="20"/>
        <v>480</v>
      </c>
      <c r="M12" s="366">
        <f t="shared" ref="M12" si="63">SUM(U12,AE12,AO12,AY12,BI12,BN12)</f>
        <v>480</v>
      </c>
      <c r="N12" s="405"/>
      <c r="O12" s="404"/>
      <c r="P12" s="404"/>
      <c r="Q12" s="404"/>
      <c r="R12" s="404"/>
      <c r="S12" s="404"/>
      <c r="T12" s="404"/>
      <c r="U12" s="241">
        <f t="shared" si="5"/>
        <v>0</v>
      </c>
      <c r="V12" s="241">
        <f t="shared" si="21"/>
        <v>0</v>
      </c>
      <c r="W12" s="240">
        <f t="shared" ref="W12:W16" si="64">$G12+U12-V12</f>
        <v>0</v>
      </c>
      <c r="X12" s="405"/>
      <c r="Y12" s="404"/>
      <c r="Z12" s="404"/>
      <c r="AA12" s="404"/>
      <c r="AB12" s="404"/>
      <c r="AC12" s="404"/>
      <c r="AD12" s="404"/>
      <c r="AE12" s="241">
        <f t="shared" si="7"/>
        <v>0</v>
      </c>
      <c r="AF12" s="241">
        <f t="shared" si="8"/>
        <v>0</v>
      </c>
      <c r="AG12" s="240">
        <f t="shared" ref="AG12:AG16" si="65">$W12+AE12-AF12</f>
        <v>0</v>
      </c>
      <c r="AH12" s="405"/>
      <c r="AI12" s="404"/>
      <c r="AJ12" s="404"/>
      <c r="AK12" s="404">
        <v>240</v>
      </c>
      <c r="AL12" s="404"/>
      <c r="AM12" s="404"/>
      <c r="AN12" s="404"/>
      <c r="AO12" s="241">
        <f t="shared" ref="AO12:AO16" si="66">SUM(AH12:AN12)</f>
        <v>240</v>
      </c>
      <c r="AP12" s="241">
        <f t="shared" si="10"/>
        <v>0</v>
      </c>
      <c r="AQ12" s="240">
        <f t="shared" ref="AQ12:AQ16" si="67">$AG12+AO12-AP12</f>
        <v>240</v>
      </c>
      <c r="AR12" s="405"/>
      <c r="AS12" s="404"/>
      <c r="AT12" s="404"/>
      <c r="AU12" s="404"/>
      <c r="AV12" s="404">
        <v>240</v>
      </c>
      <c r="AW12" s="404"/>
      <c r="AX12" s="404"/>
      <c r="AY12" s="241">
        <f t="shared" ref="AY12:AY16" si="68">SUM(AR12:AX12)</f>
        <v>240</v>
      </c>
      <c r="AZ12" s="241">
        <f t="shared" si="12"/>
        <v>0</v>
      </c>
      <c r="BA12" s="240">
        <f t="shared" ref="BA12:BA16" si="69">$AQ12+AY12-AZ12</f>
        <v>480</v>
      </c>
      <c r="BB12" s="405"/>
      <c r="BC12" s="404"/>
      <c r="BD12" s="404"/>
      <c r="BE12" s="404"/>
      <c r="BF12" s="404"/>
      <c r="BG12" s="404"/>
      <c r="BH12" s="404"/>
      <c r="BI12" s="241">
        <f t="shared" ref="BI12:BI16" si="70">SUM(BB12:BH12)</f>
        <v>0</v>
      </c>
      <c r="BJ12" s="241">
        <f t="shared" si="29"/>
        <v>0</v>
      </c>
      <c r="BK12" s="240">
        <f t="shared" ref="BK12:BK16" si="71">$BA12+BI12-BJ12</f>
        <v>480</v>
      </c>
      <c r="BL12" s="404"/>
      <c r="BM12" s="404"/>
      <c r="BN12" s="241">
        <f t="shared" ref="BN12:BN16" si="72">SUM(BL12:BM12)</f>
        <v>0</v>
      </c>
      <c r="BO12" s="241">
        <f t="shared" si="32"/>
        <v>0</v>
      </c>
      <c r="BP12" s="240">
        <f t="shared" ref="BP12:BP16" si="73">$BK12+BN12-BO12</f>
        <v>480</v>
      </c>
      <c r="BQ12" s="1725"/>
      <c r="BR12" s="504"/>
      <c r="BS12" s="1423">
        <f>IF($C12="","",VLOOKUP($C12,'Carga People'!$C$5:$G$309,5,0))</f>
        <v>0</v>
      </c>
      <c r="BT12" s="1423">
        <f>IF($B12="","",VLOOKUP($B12,RESUMO!$A$63:$AO$94,41,0))</f>
        <v>0</v>
      </c>
      <c r="BU12" s="522"/>
      <c r="BV12" s="702">
        <f t="shared" si="34"/>
        <v>0</v>
      </c>
      <c r="BW12" s="702">
        <f t="shared" si="35"/>
        <v>0</v>
      </c>
      <c r="BX12" s="702">
        <f t="shared" si="36"/>
        <v>240</v>
      </c>
      <c r="BY12" s="702">
        <f t="shared" si="37"/>
        <v>240</v>
      </c>
      <c r="BZ12" s="702">
        <f t="shared" si="38"/>
        <v>0</v>
      </c>
      <c r="CA12" s="702">
        <f t="shared" si="39"/>
        <v>0</v>
      </c>
      <c r="CB12" s="482">
        <f t="shared" si="40"/>
        <v>0</v>
      </c>
    </row>
    <row r="13" spans="1:80" s="31" customFormat="1" ht="25.05" customHeight="1" x14ac:dyDescent="0.3">
      <c r="A13" s="344" t="s">
        <v>142</v>
      </c>
      <c r="B13" s="578" t="s">
        <v>111</v>
      </c>
      <c r="C13" s="153" t="s">
        <v>56</v>
      </c>
      <c r="D13" s="153" t="s">
        <v>57</v>
      </c>
      <c r="E13" s="1411" t="s">
        <v>829</v>
      </c>
      <c r="F13" s="153" t="s">
        <v>15</v>
      </c>
      <c r="G13" s="563">
        <f>ROUND(IF(ISERROR(VLOOKUP(D13,[1]Anual!$B$180:$ES$300,($U$1)-3,0)),0,VLOOKUP(D13,[1]Anual!$B$180:$ES$300,($U$1)-3,0)),0)</f>
        <v>0</v>
      </c>
      <c r="H13" s="658" t="str">
        <f>IF(B13="","",(VLOOKUP(B13,Família!$A:$B,2,0)))</f>
        <v>FG</v>
      </c>
      <c r="I13" s="153">
        <f>ROUND(IF(ISERROR(VLOOKUP(D13,[1]Anual!$B$180:$ES$300,($U$1)+5,0)),0,VLOOKUP(D13,[1]Anual!$B$180:$ES$300,($U$1)+5,0)),0)</f>
        <v>0</v>
      </c>
      <c r="J13" s="778"/>
      <c r="K13" s="153" t="str">
        <f t="shared" ref="K13:K14" si="74">IF(L13=M13,"ok",M13-L13)</f>
        <v>ok</v>
      </c>
      <c r="L13" s="30">
        <f t="shared" si="20"/>
        <v>480</v>
      </c>
      <c r="M13" s="366">
        <f t="shared" ref="M13:M14" si="75">SUM(U13,AE13,AO13,AY13,BI13,BN13)</f>
        <v>480</v>
      </c>
      <c r="N13" s="405"/>
      <c r="O13" s="404"/>
      <c r="P13" s="404"/>
      <c r="Q13" s="404"/>
      <c r="R13" s="404"/>
      <c r="S13" s="404"/>
      <c r="T13" s="404"/>
      <c r="U13" s="241">
        <f t="shared" ref="U13:U14" si="76">SUM(N13:T13)</f>
        <v>0</v>
      </c>
      <c r="V13" s="241">
        <f t="shared" si="21"/>
        <v>0</v>
      </c>
      <c r="W13" s="240">
        <f t="shared" ref="W13:W14" si="77">$G13+U13-V13</f>
        <v>0</v>
      </c>
      <c r="X13" s="405"/>
      <c r="Y13" s="404"/>
      <c r="Z13" s="404"/>
      <c r="AA13" s="404"/>
      <c r="AB13" s="404"/>
      <c r="AC13" s="404"/>
      <c r="AD13" s="404"/>
      <c r="AE13" s="241">
        <f t="shared" si="7"/>
        <v>0</v>
      </c>
      <c r="AF13" s="241">
        <f t="shared" si="8"/>
        <v>0</v>
      </c>
      <c r="AG13" s="240">
        <f t="shared" ref="AG13:AG14" si="78">$W13+AE13-AF13</f>
        <v>0</v>
      </c>
      <c r="AH13" s="405"/>
      <c r="AI13" s="404"/>
      <c r="AJ13" s="404"/>
      <c r="AK13" s="404"/>
      <c r="AL13" s="404">
        <v>240</v>
      </c>
      <c r="AM13" s="404"/>
      <c r="AN13" s="404"/>
      <c r="AO13" s="241">
        <f t="shared" ref="AO13:AO14" si="79">SUM(AH13:AN13)</f>
        <v>240</v>
      </c>
      <c r="AP13" s="241">
        <f t="shared" si="10"/>
        <v>0</v>
      </c>
      <c r="AQ13" s="240">
        <f t="shared" ref="AQ13:AQ14" si="80">$AG13+AO13-AP13</f>
        <v>240</v>
      </c>
      <c r="AR13" s="405"/>
      <c r="AS13" s="404"/>
      <c r="AT13" s="404">
        <v>240</v>
      </c>
      <c r="AU13" s="404"/>
      <c r="AV13" s="404"/>
      <c r="AW13" s="404"/>
      <c r="AX13" s="404"/>
      <c r="AY13" s="241">
        <f t="shared" ref="AY13:AY14" si="81">SUM(AR13:AX13)</f>
        <v>240</v>
      </c>
      <c r="AZ13" s="241">
        <f t="shared" si="12"/>
        <v>0</v>
      </c>
      <c r="BA13" s="240">
        <f t="shared" ref="BA13:BA14" si="82">$AQ13+AY13-AZ13</f>
        <v>480</v>
      </c>
      <c r="BB13" s="405"/>
      <c r="BC13" s="404"/>
      <c r="BD13" s="404"/>
      <c r="BE13" s="404"/>
      <c r="BF13" s="404"/>
      <c r="BG13" s="404"/>
      <c r="BH13" s="404"/>
      <c r="BI13" s="241">
        <f t="shared" ref="BI13:BI14" si="83">SUM(BB13:BH13)</f>
        <v>0</v>
      </c>
      <c r="BJ13" s="241">
        <f t="shared" si="29"/>
        <v>0</v>
      </c>
      <c r="BK13" s="240">
        <f t="shared" ref="BK13:BK14" si="84">$BA13+BI13-BJ13</f>
        <v>480</v>
      </c>
      <c r="BL13" s="404"/>
      <c r="BM13" s="404"/>
      <c r="BN13" s="241">
        <f t="shared" ref="BN13:BN14" si="85">SUM(BL13:BM13)</f>
        <v>0</v>
      </c>
      <c r="BO13" s="241">
        <f t="shared" si="32"/>
        <v>0</v>
      </c>
      <c r="BP13" s="240">
        <f t="shared" ref="BP13:BP14" si="86">$BK13+BN13-BO13</f>
        <v>480</v>
      </c>
      <c r="BQ13" s="1725"/>
      <c r="BR13" s="504"/>
      <c r="BS13" s="1423">
        <f>IF($C13="","",VLOOKUP($C13,'Carga People'!$C$5:$G$309,5,0))</f>
        <v>0</v>
      </c>
      <c r="BT13" s="1423">
        <f>IF($B13="","",VLOOKUP($B13,RESUMO!$A$63:$AO$94,41,0))</f>
        <v>0</v>
      </c>
      <c r="BU13" s="522"/>
      <c r="BV13" s="702">
        <f t="shared" ref="BV13:BV14" si="87">SUM(N13:T13)</f>
        <v>0</v>
      </c>
      <c r="BW13" s="702">
        <f t="shared" ref="BW13:BW14" si="88">SUM(X13:AD13)</f>
        <v>0</v>
      </c>
      <c r="BX13" s="702">
        <f t="shared" ref="BX13:BX14" si="89">SUM(AH13:AN13)</f>
        <v>240</v>
      </c>
      <c r="BY13" s="702">
        <f t="shared" ref="BY13:BY14" si="90">SUM(AR13:AX13)</f>
        <v>240</v>
      </c>
      <c r="BZ13" s="702">
        <f t="shared" ref="BZ13:BZ14" si="91">SUM(BB13:BH13)</f>
        <v>0</v>
      </c>
      <c r="CA13" s="702">
        <f t="shared" ref="CA13:CA14" si="92">SUM(BL13:BM13)</f>
        <v>0</v>
      </c>
      <c r="CB13" s="482">
        <f t="shared" ref="CB13:CB14" si="93">SUM(BV13:CA13)-M13</f>
        <v>0</v>
      </c>
    </row>
    <row r="14" spans="1:80" s="31" customFormat="1" ht="25.05" customHeight="1" outlineLevel="1" x14ac:dyDescent="0.3">
      <c r="A14" s="344" t="s">
        <v>142</v>
      </c>
      <c r="B14" s="578" t="s">
        <v>101</v>
      </c>
      <c r="C14" s="153" t="s">
        <v>1077</v>
      </c>
      <c r="D14" s="1532" t="s">
        <v>1078</v>
      </c>
      <c r="E14" s="1533">
        <v>926564304</v>
      </c>
      <c r="F14" s="153" t="s">
        <v>15</v>
      </c>
      <c r="G14" s="563">
        <f>ROUND(IF(ISERROR(VLOOKUP(D14,[1]Anual!$B$180:$ES$300,($U$1)-3,0)),0,VLOOKUP(D14,[1]Anual!$B$180:$ES$300,($U$1)-3,0)),0)</f>
        <v>0</v>
      </c>
      <c r="H14" s="658" t="str">
        <f>IF(B14="","",(VLOOKUP(B14,Família!$A:$B,2,0)))</f>
        <v>FF</v>
      </c>
      <c r="I14" s="153">
        <f>ROUND(IF(ISERROR(VLOOKUP(D14,[1]Anual!$B$180:$ES$300,($U$1)+5,0)),0,VLOOKUP(D14,[1]Anual!$B$180:$ES$300,($U$1)+5,0)),0)</f>
        <v>0</v>
      </c>
      <c r="J14" s="778"/>
      <c r="K14" s="153" t="str">
        <f t="shared" si="74"/>
        <v>ok</v>
      </c>
      <c r="L14" s="30">
        <f t="shared" si="20"/>
        <v>0</v>
      </c>
      <c r="M14" s="366">
        <f t="shared" si="75"/>
        <v>0</v>
      </c>
      <c r="N14" s="405"/>
      <c r="O14" s="404"/>
      <c r="P14" s="404"/>
      <c r="Q14" s="404"/>
      <c r="R14" s="404"/>
      <c r="S14" s="404"/>
      <c r="T14" s="404"/>
      <c r="U14" s="241">
        <f t="shared" si="76"/>
        <v>0</v>
      </c>
      <c r="V14" s="241">
        <f t="shared" si="21"/>
        <v>0</v>
      </c>
      <c r="W14" s="240">
        <f t="shared" si="77"/>
        <v>0</v>
      </c>
      <c r="X14" s="405"/>
      <c r="Y14" s="404"/>
      <c r="Z14" s="1535"/>
      <c r="AA14" s="404"/>
      <c r="AB14" s="404"/>
      <c r="AC14" s="404"/>
      <c r="AD14" s="404"/>
      <c r="AE14" s="241">
        <f t="shared" ref="AE14" si="94">SUM(X14:AD14)</f>
        <v>0</v>
      </c>
      <c r="AF14" s="241">
        <f t="shared" si="8"/>
        <v>0</v>
      </c>
      <c r="AG14" s="240">
        <f t="shared" si="78"/>
        <v>0</v>
      </c>
      <c r="AH14" s="405"/>
      <c r="AI14" s="404"/>
      <c r="AJ14" s="404"/>
      <c r="AK14" s="404"/>
      <c r="AL14" s="404"/>
      <c r="AM14" s="404"/>
      <c r="AN14" s="404"/>
      <c r="AO14" s="241">
        <f t="shared" si="79"/>
        <v>0</v>
      </c>
      <c r="AP14" s="241">
        <f t="shared" si="10"/>
        <v>0</v>
      </c>
      <c r="AQ14" s="240">
        <f t="shared" si="80"/>
        <v>0</v>
      </c>
      <c r="AR14" s="405"/>
      <c r="AS14" s="404"/>
      <c r="AT14" s="1535"/>
      <c r="AU14" s="404"/>
      <c r="AV14" s="404"/>
      <c r="AW14" s="404"/>
      <c r="AX14" s="404"/>
      <c r="AY14" s="241">
        <f t="shared" si="81"/>
        <v>0</v>
      </c>
      <c r="AZ14" s="241">
        <f t="shared" si="12"/>
        <v>0</v>
      </c>
      <c r="BA14" s="240">
        <f t="shared" si="82"/>
        <v>0</v>
      </c>
      <c r="BB14" s="405"/>
      <c r="BC14" s="404"/>
      <c r="BD14" s="1535"/>
      <c r="BE14" s="404"/>
      <c r="BF14" s="404"/>
      <c r="BG14" s="404"/>
      <c r="BH14" s="404"/>
      <c r="BI14" s="241">
        <f t="shared" si="83"/>
        <v>0</v>
      </c>
      <c r="BJ14" s="241">
        <f t="shared" si="29"/>
        <v>0</v>
      </c>
      <c r="BK14" s="240">
        <f t="shared" si="84"/>
        <v>0</v>
      </c>
      <c r="BL14" s="404"/>
      <c r="BM14" s="404"/>
      <c r="BN14" s="241">
        <f t="shared" si="85"/>
        <v>0</v>
      </c>
      <c r="BO14" s="241">
        <f t="shared" si="32"/>
        <v>0</v>
      </c>
      <c r="BP14" s="240">
        <f t="shared" si="86"/>
        <v>0</v>
      </c>
      <c r="BQ14" s="1725"/>
      <c r="BR14" s="504"/>
      <c r="BS14" s="1423">
        <f>IF($C14="","",VLOOKUP($C14,'Carga People'!$C$5:$G$309,5,0))</f>
        <v>0</v>
      </c>
      <c r="BT14" s="1423">
        <f>IF($B14="","",VLOOKUP($B14,RESUMO!$A$63:$AO$94,41,0))</f>
        <v>0</v>
      </c>
      <c r="BU14" s="522"/>
      <c r="BV14" s="702">
        <f t="shared" si="87"/>
        <v>0</v>
      </c>
      <c r="BW14" s="702">
        <f t="shared" si="88"/>
        <v>0</v>
      </c>
      <c r="BX14" s="702">
        <f t="shared" si="89"/>
        <v>0</v>
      </c>
      <c r="BY14" s="702">
        <f t="shared" si="90"/>
        <v>0</v>
      </c>
      <c r="BZ14" s="702">
        <f t="shared" si="91"/>
        <v>0</v>
      </c>
      <c r="CA14" s="702">
        <f t="shared" si="92"/>
        <v>0</v>
      </c>
      <c r="CB14" s="482">
        <f t="shared" si="93"/>
        <v>0</v>
      </c>
    </row>
    <row r="15" spans="1:80" s="31" customFormat="1" ht="25.05" customHeight="1" outlineLevel="1" x14ac:dyDescent="0.3">
      <c r="A15" s="344" t="s">
        <v>142</v>
      </c>
      <c r="B15" s="578" t="s">
        <v>102</v>
      </c>
      <c r="C15" s="153" t="s">
        <v>1080</v>
      </c>
      <c r="D15" s="779" t="s">
        <v>1081</v>
      </c>
      <c r="E15" s="1533">
        <v>926564280</v>
      </c>
      <c r="F15" s="153" t="s">
        <v>15</v>
      </c>
      <c r="G15" s="563">
        <f>ROUND(IF(ISERROR(VLOOKUP(D15,[1]Anual!$B$180:$ES$300,($U$1)-3,0)),0,VLOOKUP(D15,[1]Anual!$B$180:$ES$300,($U$1)-3,0)),0)</f>
        <v>0</v>
      </c>
      <c r="H15" s="658" t="str">
        <f>IF(B15="","",(VLOOKUP(B15,Família!$A:$B,2,0)))</f>
        <v>FG</v>
      </c>
      <c r="I15" s="153">
        <f>ROUND(IF(ISERROR(VLOOKUP(D15,[1]Anual!$B$180:$ES$300,($U$1)+5,0)),0,VLOOKUP(D15,[1]Anual!$B$180:$ES$300,($U$1)+5,0)),0)</f>
        <v>0</v>
      </c>
      <c r="J15" s="778"/>
      <c r="K15" s="153" t="str">
        <f t="shared" ref="K15" si="95">IF(L15=M15,"ok",M15-L15)</f>
        <v>ok</v>
      </c>
      <c r="L15" s="30">
        <f t="shared" si="20"/>
        <v>0</v>
      </c>
      <c r="M15" s="366">
        <f t="shared" ref="M15" si="96">SUM(U15,AE15,AO15,AY15,BI15,BN15)</f>
        <v>0</v>
      </c>
      <c r="N15" s="405"/>
      <c r="O15" s="404"/>
      <c r="P15" s="404"/>
      <c r="Q15" s="404"/>
      <c r="R15" s="404"/>
      <c r="S15" s="404"/>
      <c r="T15" s="404"/>
      <c r="U15" s="241">
        <f t="shared" ref="U15" si="97">SUM(N15:T15)</f>
        <v>0</v>
      </c>
      <c r="V15" s="241">
        <f t="shared" si="21"/>
        <v>0</v>
      </c>
      <c r="W15" s="240">
        <f t="shared" ref="W15" si="98">$G15+U15-V15</f>
        <v>0</v>
      </c>
      <c r="X15" s="405"/>
      <c r="Y15" s="404"/>
      <c r="Z15" s="404"/>
      <c r="AA15" s="1535"/>
      <c r="AB15" s="404"/>
      <c r="AC15" s="404"/>
      <c r="AD15" s="404"/>
      <c r="AE15" s="241">
        <f t="shared" ref="AE15" si="99">SUM(X15:AD15)</f>
        <v>0</v>
      </c>
      <c r="AF15" s="241">
        <f t="shared" si="8"/>
        <v>0</v>
      </c>
      <c r="AG15" s="240">
        <f t="shared" ref="AG15" si="100">$W15+AE15-AF15</f>
        <v>0</v>
      </c>
      <c r="AH15" s="405"/>
      <c r="AI15" s="404"/>
      <c r="AJ15" s="404"/>
      <c r="AK15" s="404"/>
      <c r="AL15" s="404"/>
      <c r="AM15" s="404"/>
      <c r="AN15" s="404"/>
      <c r="AO15" s="241">
        <f t="shared" ref="AO15" si="101">SUM(AH15:AN15)</f>
        <v>0</v>
      </c>
      <c r="AP15" s="241">
        <f t="shared" si="10"/>
        <v>0</v>
      </c>
      <c r="AQ15" s="240">
        <f t="shared" ref="AQ15" si="102">$AG15+AO15-AP15</f>
        <v>0</v>
      </c>
      <c r="AR15" s="405"/>
      <c r="AS15" s="1535"/>
      <c r="AT15" s="404"/>
      <c r="AU15" s="404"/>
      <c r="AV15" s="404"/>
      <c r="AW15" s="404"/>
      <c r="AX15" s="404"/>
      <c r="AY15" s="241">
        <f t="shared" ref="AY15" si="103">SUM(AR15:AX15)</f>
        <v>0</v>
      </c>
      <c r="AZ15" s="241">
        <f t="shared" si="12"/>
        <v>0</v>
      </c>
      <c r="BA15" s="240">
        <f t="shared" ref="BA15" si="104">$AQ15+AY15-AZ15</f>
        <v>0</v>
      </c>
      <c r="BB15" s="405"/>
      <c r="BC15" s="404"/>
      <c r="BD15" s="1535"/>
      <c r="BE15" s="404"/>
      <c r="BF15" s="404"/>
      <c r="BG15" s="404"/>
      <c r="BH15" s="404"/>
      <c r="BI15" s="241">
        <f t="shared" ref="BI15" si="105">SUM(BB15:BH15)</f>
        <v>0</v>
      </c>
      <c r="BJ15" s="241">
        <f t="shared" si="29"/>
        <v>0</v>
      </c>
      <c r="BK15" s="240">
        <f t="shared" ref="BK15" si="106">$BA15+BI15-BJ15</f>
        <v>0</v>
      </c>
      <c r="BL15" s="404"/>
      <c r="BM15" s="404"/>
      <c r="BN15" s="241">
        <f t="shared" ref="BN15" si="107">SUM(BL15:BM15)</f>
        <v>0</v>
      </c>
      <c r="BO15" s="241">
        <f t="shared" si="32"/>
        <v>0</v>
      </c>
      <c r="BP15" s="240">
        <f t="shared" ref="BP15" si="108">$BK15+BN15-BO15</f>
        <v>0</v>
      </c>
      <c r="BQ15" s="1725"/>
      <c r="BR15" s="504"/>
      <c r="BS15" s="1423">
        <f>IF($C15="","",VLOOKUP($C15,'Carga People'!$C$5:$G$309,5,0))</f>
        <v>0</v>
      </c>
      <c r="BT15" s="1423">
        <f>IF($B15="","",VLOOKUP($B15,RESUMO!$A$63:$AO$94,41,0))</f>
        <v>0</v>
      </c>
      <c r="BU15" s="522"/>
      <c r="BV15" s="702">
        <f t="shared" ref="BV15" si="109">SUM(N15:T15)</f>
        <v>0</v>
      </c>
      <c r="BW15" s="702">
        <f t="shared" ref="BW15" si="110">SUM(X15:AD15)</f>
        <v>0</v>
      </c>
      <c r="BX15" s="702">
        <f t="shared" ref="BX15" si="111">SUM(AH15:AN15)</f>
        <v>0</v>
      </c>
      <c r="BY15" s="702">
        <f t="shared" ref="BY15" si="112">SUM(AR15:AX15)</f>
        <v>0</v>
      </c>
      <c r="BZ15" s="702">
        <f t="shared" ref="BZ15" si="113">SUM(BB15:BH15)</f>
        <v>0</v>
      </c>
      <c r="CA15" s="702">
        <f t="shared" ref="CA15" si="114">SUM(BL15:BM15)</f>
        <v>0</v>
      </c>
      <c r="CB15" s="482">
        <f t="shared" ref="CB15" si="115">SUM(BV15:CA15)-M15</f>
        <v>0</v>
      </c>
    </row>
    <row r="16" spans="1:80" s="31" customFormat="1" ht="25.05" customHeight="1" outlineLevel="1" x14ac:dyDescent="0.3">
      <c r="A16" s="344"/>
      <c r="B16" s="578" t="s">
        <v>110</v>
      </c>
      <c r="C16" s="153" t="s">
        <v>1083</v>
      </c>
      <c r="D16" s="779" t="s">
        <v>1084</v>
      </c>
      <c r="E16" s="1533">
        <v>926564281</v>
      </c>
      <c r="F16" s="153" t="s">
        <v>15</v>
      </c>
      <c r="G16" s="563">
        <f>ROUND(IF(ISERROR(VLOOKUP(D16,[1]Anual!$B$180:$ES$300,($U$1)-3,0)),0,VLOOKUP(D16,[1]Anual!$B$180:$ES$300,($U$1)-3,0)),0)</f>
        <v>0</v>
      </c>
      <c r="H16" s="658" t="str">
        <f>IF(B16="","",(VLOOKUP(B16,Família!$A:$B,2,0)))</f>
        <v>FJ</v>
      </c>
      <c r="I16" s="153">
        <f>ROUND(IF(ISERROR(VLOOKUP(D16,[1]Anual!$B$180:$ES$300,($U$1)+5,0)),0,VLOOKUP(D16,[1]Anual!$B$180:$ES$300,($U$1)+5,0)),0)</f>
        <v>0</v>
      </c>
      <c r="J16" s="778"/>
      <c r="K16" s="153" t="str">
        <f t="shared" ref="K16" si="116">IF(L16=M16,"ok",M16-L16)</f>
        <v>ok</v>
      </c>
      <c r="L16" s="30">
        <f t="shared" si="20"/>
        <v>0</v>
      </c>
      <c r="M16" s="366">
        <f t="shared" ref="M16" si="117">SUM(U16,AE16,AO16,AY16,BI16,BN16)</f>
        <v>0</v>
      </c>
      <c r="N16" s="405"/>
      <c r="O16" s="404"/>
      <c r="P16" s="404"/>
      <c r="Q16" s="404"/>
      <c r="R16" s="404"/>
      <c r="S16" s="404"/>
      <c r="T16" s="404"/>
      <c r="U16" s="241">
        <f t="shared" si="5"/>
        <v>0</v>
      </c>
      <c r="V16" s="241">
        <f t="shared" si="21"/>
        <v>0</v>
      </c>
      <c r="W16" s="240">
        <f t="shared" si="64"/>
        <v>0</v>
      </c>
      <c r="X16" s="405"/>
      <c r="Y16" s="404"/>
      <c r="Z16" s="404"/>
      <c r="AA16" s="1535"/>
      <c r="AB16" s="404"/>
      <c r="AC16" s="404"/>
      <c r="AD16" s="404"/>
      <c r="AE16" s="241">
        <f t="shared" si="7"/>
        <v>0</v>
      </c>
      <c r="AF16" s="241">
        <f t="shared" si="8"/>
        <v>0</v>
      </c>
      <c r="AG16" s="240">
        <f t="shared" si="65"/>
        <v>0</v>
      </c>
      <c r="AH16" s="405"/>
      <c r="AI16" s="404"/>
      <c r="AJ16" s="404"/>
      <c r="AK16" s="404"/>
      <c r="AL16" s="404"/>
      <c r="AM16" s="404"/>
      <c r="AN16" s="404"/>
      <c r="AO16" s="241">
        <f t="shared" si="66"/>
        <v>0</v>
      </c>
      <c r="AP16" s="241">
        <f t="shared" si="10"/>
        <v>0</v>
      </c>
      <c r="AQ16" s="240">
        <f t="shared" si="67"/>
        <v>0</v>
      </c>
      <c r="AR16" s="405"/>
      <c r="AS16" s="1535"/>
      <c r="AT16" s="404"/>
      <c r="AU16" s="404"/>
      <c r="AV16" s="404"/>
      <c r="AW16" s="404"/>
      <c r="AX16" s="404"/>
      <c r="AY16" s="241">
        <f t="shared" si="68"/>
        <v>0</v>
      </c>
      <c r="AZ16" s="241">
        <f t="shared" si="12"/>
        <v>0</v>
      </c>
      <c r="BA16" s="240">
        <f t="shared" si="69"/>
        <v>0</v>
      </c>
      <c r="BB16" s="405"/>
      <c r="BC16" s="404"/>
      <c r="BD16" s="1535"/>
      <c r="BE16" s="404"/>
      <c r="BF16" s="404"/>
      <c r="BG16" s="404"/>
      <c r="BH16" s="404"/>
      <c r="BI16" s="241">
        <f t="shared" si="70"/>
        <v>0</v>
      </c>
      <c r="BJ16" s="241">
        <f t="shared" si="29"/>
        <v>0</v>
      </c>
      <c r="BK16" s="240">
        <f t="shared" si="71"/>
        <v>0</v>
      </c>
      <c r="BL16" s="404"/>
      <c r="BM16" s="404"/>
      <c r="BN16" s="241">
        <f t="shared" si="72"/>
        <v>0</v>
      </c>
      <c r="BO16" s="241">
        <f t="shared" si="32"/>
        <v>0</v>
      </c>
      <c r="BP16" s="240">
        <f t="shared" si="73"/>
        <v>0</v>
      </c>
      <c r="BQ16" s="1725"/>
      <c r="BR16" s="504"/>
      <c r="BS16" s="1423">
        <f>IF($C16="","",VLOOKUP($C16,'Carga People'!$C$5:$G$309,5,0))</f>
        <v>0</v>
      </c>
      <c r="BT16" s="1423" t="e">
        <f>IF($B16="","",VLOOKUP($B16,RESUMO!$A$63:$AO$94,41,0))</f>
        <v>#N/A</v>
      </c>
      <c r="BU16" s="522"/>
      <c r="BV16" s="702">
        <f t="shared" si="34"/>
        <v>0</v>
      </c>
      <c r="BW16" s="702">
        <f t="shared" si="35"/>
        <v>0</v>
      </c>
      <c r="BX16" s="702">
        <f t="shared" si="36"/>
        <v>0</v>
      </c>
      <c r="BY16" s="702">
        <f t="shared" si="37"/>
        <v>0</v>
      </c>
      <c r="BZ16" s="702">
        <f t="shared" si="38"/>
        <v>0</v>
      </c>
      <c r="CA16" s="702">
        <f t="shared" si="39"/>
        <v>0</v>
      </c>
      <c r="CB16" s="482">
        <f t="shared" si="40"/>
        <v>0</v>
      </c>
    </row>
    <row r="17" spans="1:80" s="31" customFormat="1" ht="25.05" customHeight="1" x14ac:dyDescent="0.3">
      <c r="A17" s="461" t="s">
        <v>142</v>
      </c>
      <c r="B17" s="576" t="s">
        <v>108</v>
      </c>
      <c r="C17" s="459" t="s">
        <v>50</v>
      </c>
      <c r="D17" s="459" t="s">
        <v>51</v>
      </c>
      <c r="E17" s="1412" t="s">
        <v>830</v>
      </c>
      <c r="F17" s="459" t="s">
        <v>15</v>
      </c>
      <c r="G17" s="241">
        <f>ROUND(IF(ISERROR(VLOOKUP(D17,[1]Anual!$B$180:$ES$300,($U$1)-3,0)),0,VLOOKUP(D17,[1]Anual!$B$180:$ES$300,($U$1)-3,0)),0)</f>
        <v>0</v>
      </c>
      <c r="H17" s="658" t="str">
        <f>IF(B17="","",(VLOOKUP(B17,Família!$A:$B,2,0)))</f>
        <v>FK</v>
      </c>
      <c r="I17" s="459">
        <f>ROUND(IF(ISERROR(VLOOKUP(D17,[1]Anual!$B$180:$ES$300,($U$1)+5,0)),0,VLOOKUP(D17,[1]Anual!$B$180:$ES$300,($U$1)+5,0)),0)</f>
        <v>0</v>
      </c>
      <c r="J17" s="778"/>
      <c r="K17" s="459" t="str">
        <f t="shared" si="2"/>
        <v>ok</v>
      </c>
      <c r="L17" s="459">
        <f t="shared" si="20"/>
        <v>720</v>
      </c>
      <c r="M17" s="460">
        <f t="shared" si="3"/>
        <v>720</v>
      </c>
      <c r="N17" s="458">
        <f t="shared" ref="N17:T17" si="118">ROUND(N40-SUM(N18:N23),0)</f>
        <v>0</v>
      </c>
      <c r="O17" s="459">
        <f t="shared" si="118"/>
        <v>0</v>
      </c>
      <c r="P17" s="459">
        <f t="shared" si="118"/>
        <v>0</v>
      </c>
      <c r="Q17" s="459">
        <f t="shared" si="118"/>
        <v>0</v>
      </c>
      <c r="R17" s="459">
        <f t="shared" si="118"/>
        <v>240</v>
      </c>
      <c r="S17" s="459">
        <f t="shared" si="118"/>
        <v>0</v>
      </c>
      <c r="T17" s="459">
        <f t="shared" si="118"/>
        <v>0</v>
      </c>
      <c r="U17" s="241">
        <f t="shared" si="5"/>
        <v>240</v>
      </c>
      <c r="V17" s="241">
        <f t="shared" si="21"/>
        <v>0</v>
      </c>
      <c r="W17" s="240">
        <f t="shared" si="22"/>
        <v>240</v>
      </c>
      <c r="X17" s="458">
        <f t="shared" ref="X17:AD17" si="119">ROUND(X40-SUM(X18:X23),0)</f>
        <v>0</v>
      </c>
      <c r="Y17" s="459">
        <f t="shared" si="119"/>
        <v>0</v>
      </c>
      <c r="Z17" s="459">
        <f t="shared" si="119"/>
        <v>0</v>
      </c>
      <c r="AA17" s="459">
        <f t="shared" si="119"/>
        <v>0</v>
      </c>
      <c r="AB17" s="459">
        <f t="shared" si="119"/>
        <v>0</v>
      </c>
      <c r="AC17" s="459">
        <f t="shared" si="119"/>
        <v>0</v>
      </c>
      <c r="AD17" s="459">
        <f t="shared" si="119"/>
        <v>0</v>
      </c>
      <c r="AE17" s="241">
        <f t="shared" si="7"/>
        <v>0</v>
      </c>
      <c r="AF17" s="241">
        <f t="shared" si="8"/>
        <v>0</v>
      </c>
      <c r="AG17" s="240">
        <f t="shared" si="23"/>
        <v>240</v>
      </c>
      <c r="AH17" s="458">
        <f t="shared" ref="AH17:AN17" si="120">ROUND(AH40-SUM(AH18:AH23),0)</f>
        <v>0</v>
      </c>
      <c r="AI17" s="459">
        <f t="shared" si="120"/>
        <v>0</v>
      </c>
      <c r="AJ17" s="459">
        <f t="shared" si="120"/>
        <v>0</v>
      </c>
      <c r="AK17" s="459">
        <f t="shared" si="120"/>
        <v>240</v>
      </c>
      <c r="AL17" s="459">
        <f t="shared" si="120"/>
        <v>0</v>
      </c>
      <c r="AM17" s="459">
        <f t="shared" si="120"/>
        <v>0</v>
      </c>
      <c r="AN17" s="459">
        <f t="shared" si="120"/>
        <v>0</v>
      </c>
      <c r="AO17" s="241">
        <f t="shared" si="24"/>
        <v>240</v>
      </c>
      <c r="AP17" s="241">
        <f t="shared" si="10"/>
        <v>0</v>
      </c>
      <c r="AQ17" s="240">
        <f t="shared" si="25"/>
        <v>480</v>
      </c>
      <c r="AR17" s="458">
        <f t="shared" ref="AR17:AX17" si="121">ROUND(AR40-SUM(AR18:AR23),0)</f>
        <v>0</v>
      </c>
      <c r="AS17" s="459">
        <f t="shared" si="121"/>
        <v>0</v>
      </c>
      <c r="AT17" s="459">
        <f t="shared" si="121"/>
        <v>0</v>
      </c>
      <c r="AU17" s="459">
        <f t="shared" si="121"/>
        <v>0</v>
      </c>
      <c r="AV17" s="459">
        <f t="shared" si="121"/>
        <v>240</v>
      </c>
      <c r="AW17" s="459">
        <f t="shared" si="121"/>
        <v>0</v>
      </c>
      <c r="AX17" s="459">
        <f t="shared" si="121"/>
        <v>0</v>
      </c>
      <c r="AY17" s="241">
        <f t="shared" si="26"/>
        <v>240</v>
      </c>
      <c r="AZ17" s="241">
        <f t="shared" si="12"/>
        <v>0</v>
      </c>
      <c r="BA17" s="240">
        <f t="shared" si="27"/>
        <v>720</v>
      </c>
      <c r="BB17" s="458">
        <f t="shared" ref="BB17:BH17" si="122">ROUND(BB40-SUM(BB18:BB23),0)</f>
        <v>0</v>
      </c>
      <c r="BC17" s="459">
        <f t="shared" si="122"/>
        <v>0</v>
      </c>
      <c r="BD17" s="459">
        <f t="shared" si="122"/>
        <v>0</v>
      </c>
      <c r="BE17" s="459">
        <f t="shared" si="122"/>
        <v>0</v>
      </c>
      <c r="BF17" s="459">
        <f t="shared" si="122"/>
        <v>0</v>
      </c>
      <c r="BG17" s="459">
        <f t="shared" si="122"/>
        <v>0</v>
      </c>
      <c r="BH17" s="459">
        <f t="shared" si="122"/>
        <v>0</v>
      </c>
      <c r="BI17" s="241">
        <f t="shared" si="28"/>
        <v>0</v>
      </c>
      <c r="BJ17" s="241">
        <f t="shared" si="29"/>
        <v>0</v>
      </c>
      <c r="BK17" s="240">
        <f t="shared" si="30"/>
        <v>720</v>
      </c>
      <c r="BL17" s="459">
        <f>ROUND(BL40-SUM(BL18:BL23),0)</f>
        <v>0</v>
      </c>
      <c r="BM17" s="459">
        <f>ROUND(BM40-SUM(BM18:BM23),0)</f>
        <v>0</v>
      </c>
      <c r="BN17" s="241">
        <f t="shared" si="31"/>
        <v>0</v>
      </c>
      <c r="BO17" s="241">
        <f t="shared" si="32"/>
        <v>0</v>
      </c>
      <c r="BP17" s="240">
        <f t="shared" si="33"/>
        <v>720</v>
      </c>
      <c r="BQ17" s="1724">
        <f>SUM(M17:M23)</f>
        <v>2400</v>
      </c>
      <c r="BR17" s="504"/>
      <c r="BS17" s="1423">
        <f>IF($C17="","",VLOOKUP($C17,'Carga People'!$C$5:$G$309,5,0))</f>
        <v>0</v>
      </c>
      <c r="BT17" s="1423" t="e">
        <f>IF($B17="","",VLOOKUP($B17,RESUMO!$A$63:$AO$94,41,0))</f>
        <v>#N/A</v>
      </c>
      <c r="BU17" s="522"/>
      <c r="BV17" s="702">
        <f t="shared" si="34"/>
        <v>240</v>
      </c>
      <c r="BW17" s="702">
        <f t="shared" si="35"/>
        <v>0</v>
      </c>
      <c r="BX17" s="702">
        <f t="shared" si="36"/>
        <v>240</v>
      </c>
      <c r="BY17" s="702">
        <f t="shared" si="37"/>
        <v>240</v>
      </c>
      <c r="BZ17" s="702">
        <f t="shared" si="38"/>
        <v>0</v>
      </c>
      <c r="CA17" s="702">
        <f t="shared" si="39"/>
        <v>0</v>
      </c>
      <c r="CB17" s="482">
        <f t="shared" si="40"/>
        <v>0</v>
      </c>
    </row>
    <row r="18" spans="1:80" s="31" customFormat="1" ht="25.05" customHeight="1" x14ac:dyDescent="0.3">
      <c r="A18" s="344" t="s">
        <v>142</v>
      </c>
      <c r="B18" s="578" t="s">
        <v>319</v>
      </c>
      <c r="C18" s="153" t="s">
        <v>58</v>
      </c>
      <c r="D18" s="153" t="s">
        <v>59</v>
      </c>
      <c r="E18" s="1410" t="s">
        <v>831</v>
      </c>
      <c r="F18" s="30" t="s">
        <v>15</v>
      </c>
      <c r="G18" s="72">
        <f>ROUND(IF(ISERROR(VLOOKUP(D18,[1]Anual!$B$180:$ES$300,($U$1)-3,0)),0,VLOOKUP(D18,[1]Anual!$B$180:$ES$300,($U$1)-3,0)),0)</f>
        <v>0</v>
      </c>
      <c r="H18" s="658" t="str">
        <f>IF(B18="","",(VLOOKUP(B18,Família!$A:$B,2,0)))</f>
        <v>FE</v>
      </c>
      <c r="I18" s="30">
        <f>ROUND(IF(ISERROR(VLOOKUP(D18,[1]Anual!$B$180:$ES$300,($U$1)+5,0)),0,VLOOKUP(D18,[1]Anual!$B$180:$ES$300,($U$1)+5,0)),0)</f>
        <v>0</v>
      </c>
      <c r="J18" s="778"/>
      <c r="K18" s="30" t="str">
        <f t="shared" ref="K18:K22" si="123">IF(L18=M18,"ok",M18-L18)</f>
        <v>ok</v>
      </c>
      <c r="L18" s="30">
        <f t="shared" si="20"/>
        <v>1440</v>
      </c>
      <c r="M18" s="83">
        <f t="shared" ref="M18:M21" si="124">SUM(U18,AE18,AO18,AY18,BI18,BN18)</f>
        <v>1440</v>
      </c>
      <c r="N18" s="368"/>
      <c r="O18" s="369"/>
      <c r="P18" s="369"/>
      <c r="Q18" s="369"/>
      <c r="R18" s="369">
        <v>480</v>
      </c>
      <c r="S18" s="369"/>
      <c r="T18" s="369"/>
      <c r="U18" s="241">
        <f t="shared" si="5"/>
        <v>480</v>
      </c>
      <c r="V18" s="241">
        <f t="shared" si="21"/>
        <v>0</v>
      </c>
      <c r="W18" s="240">
        <f t="shared" ref="W18:W21" si="125">$G18+U18-V18</f>
        <v>480</v>
      </c>
      <c r="X18" s="368"/>
      <c r="Y18" s="369"/>
      <c r="Z18" s="369"/>
      <c r="AA18" s="369"/>
      <c r="AB18" s="369"/>
      <c r="AC18" s="369"/>
      <c r="AD18" s="369"/>
      <c r="AE18" s="241">
        <f t="shared" si="7"/>
        <v>0</v>
      </c>
      <c r="AF18" s="241">
        <f t="shared" si="8"/>
        <v>0</v>
      </c>
      <c r="AG18" s="240">
        <f t="shared" ref="AG18:AG21" si="126">$W18+AE18-AF18</f>
        <v>480</v>
      </c>
      <c r="AH18" s="368"/>
      <c r="AI18" s="369"/>
      <c r="AJ18" s="369">
        <v>240</v>
      </c>
      <c r="AK18" s="369"/>
      <c r="AL18" s="369"/>
      <c r="AM18" s="369"/>
      <c r="AN18" s="369"/>
      <c r="AO18" s="241">
        <f t="shared" ref="AO18:AO21" si="127">SUM(AH18:AN18)</f>
        <v>240</v>
      </c>
      <c r="AP18" s="241">
        <f t="shared" si="10"/>
        <v>0</v>
      </c>
      <c r="AQ18" s="240">
        <f t="shared" ref="AQ18:AQ21" si="128">$AG18+AO18-AP18</f>
        <v>720</v>
      </c>
      <c r="AR18" s="368"/>
      <c r="AS18" s="369"/>
      <c r="AT18" s="369">
        <v>240</v>
      </c>
      <c r="AU18" s="369">
        <v>480</v>
      </c>
      <c r="AV18" s="369"/>
      <c r="AW18" s="369"/>
      <c r="AX18" s="369"/>
      <c r="AY18" s="241">
        <f t="shared" ref="AY18:AY21" si="129">SUM(AR18:AX18)</f>
        <v>720</v>
      </c>
      <c r="AZ18" s="241">
        <f t="shared" si="12"/>
        <v>0</v>
      </c>
      <c r="BA18" s="240">
        <f t="shared" ref="BA18:BA21" si="130">$AQ18+AY18-AZ18</f>
        <v>1440</v>
      </c>
      <c r="BB18" s="368"/>
      <c r="BC18" s="369"/>
      <c r="BD18" s="369"/>
      <c r="BE18" s="369"/>
      <c r="BF18" s="369"/>
      <c r="BG18" s="369"/>
      <c r="BH18" s="369"/>
      <c r="BI18" s="241">
        <f t="shared" ref="BI18:BI21" si="131">SUM(BB18:BH18)</f>
        <v>0</v>
      </c>
      <c r="BJ18" s="241">
        <f t="shared" si="29"/>
        <v>0</v>
      </c>
      <c r="BK18" s="240">
        <f t="shared" ref="BK18:BK21" si="132">$BA18+BI18-BJ18</f>
        <v>1440</v>
      </c>
      <c r="BL18" s="369"/>
      <c r="BM18" s="369"/>
      <c r="BN18" s="241">
        <f t="shared" ref="BN18:BN21" si="133">SUM(BL18:BM18)</f>
        <v>0</v>
      </c>
      <c r="BO18" s="241">
        <f t="shared" si="32"/>
        <v>0</v>
      </c>
      <c r="BP18" s="240">
        <f t="shared" ref="BP18:BP21" si="134">$BK18+BN18-BO18</f>
        <v>1440</v>
      </c>
      <c r="BQ18" s="1725"/>
      <c r="BR18" s="504"/>
      <c r="BS18" s="1423">
        <f>IF($C18="","",VLOOKUP($C18,'Carga People'!$C$5:$G$309,5,0))</f>
        <v>0</v>
      </c>
      <c r="BT18" s="1423">
        <f>IF($B18="","",VLOOKUP($B18,RESUMO!$A$63:$AO$94,41,0))</f>
        <v>0</v>
      </c>
      <c r="BU18" s="522"/>
      <c r="BV18" s="702">
        <f t="shared" si="34"/>
        <v>480</v>
      </c>
      <c r="BW18" s="702">
        <f t="shared" si="35"/>
        <v>0</v>
      </c>
      <c r="BX18" s="702">
        <f t="shared" si="36"/>
        <v>240</v>
      </c>
      <c r="BY18" s="702">
        <f t="shared" si="37"/>
        <v>720</v>
      </c>
      <c r="BZ18" s="702">
        <f t="shared" si="38"/>
        <v>0</v>
      </c>
      <c r="CA18" s="702">
        <f t="shared" si="39"/>
        <v>0</v>
      </c>
      <c r="CB18" s="482">
        <f t="shared" si="40"/>
        <v>0</v>
      </c>
    </row>
    <row r="19" spans="1:80" s="31" customFormat="1" ht="25.05" customHeight="1" x14ac:dyDescent="0.3">
      <c r="A19" s="344" t="s">
        <v>142</v>
      </c>
      <c r="B19" s="578" t="s">
        <v>320</v>
      </c>
      <c r="C19" s="153" t="s">
        <v>143</v>
      </c>
      <c r="D19" s="153" t="s">
        <v>134</v>
      </c>
      <c r="E19" s="1410" t="s">
        <v>815</v>
      </c>
      <c r="F19" s="30" t="s">
        <v>15</v>
      </c>
      <c r="G19" s="72">
        <f>ROUND(IF(ISERROR(VLOOKUP(D19,[1]Anual!$B$180:$ES$300,($U$1)-3,0)),0,VLOOKUP(D19,[1]Anual!$B$180:$ES$300,($U$1)-3,0)),0)</f>
        <v>0</v>
      </c>
      <c r="H19" s="658" t="str">
        <f>IF(B19="","",(VLOOKUP(B19,Família!$A:$B,2,0)))</f>
        <v>FE</v>
      </c>
      <c r="I19" s="30">
        <f>ROUND(IF(ISERROR(VLOOKUP(D19,[1]Anual!$B$180:$ES$300,($U$1)+5,0)),0,VLOOKUP(D19,[1]Anual!$B$180:$ES$300,($U$1)+5,0)),0)</f>
        <v>0</v>
      </c>
      <c r="J19" s="778"/>
      <c r="K19" s="30" t="str">
        <f t="shared" ref="K19:K21" si="135">IF(L19=M19,"ok",M19-L19)</f>
        <v>ok</v>
      </c>
      <c r="L19" s="30">
        <f t="shared" si="20"/>
        <v>0</v>
      </c>
      <c r="M19" s="83">
        <f t="shared" si="124"/>
        <v>0</v>
      </c>
      <c r="N19" s="368"/>
      <c r="O19" s="369"/>
      <c r="P19" s="369"/>
      <c r="Q19" s="369"/>
      <c r="R19" s="369"/>
      <c r="S19" s="369"/>
      <c r="T19" s="369"/>
      <c r="U19" s="241">
        <f t="shared" si="5"/>
        <v>0</v>
      </c>
      <c r="V19" s="241">
        <f t="shared" si="21"/>
        <v>0</v>
      </c>
      <c r="W19" s="240">
        <f t="shared" si="125"/>
        <v>0</v>
      </c>
      <c r="X19" s="368"/>
      <c r="Y19" s="369"/>
      <c r="Z19" s="369"/>
      <c r="AA19" s="369"/>
      <c r="AB19" s="369"/>
      <c r="AC19" s="369"/>
      <c r="AD19" s="369"/>
      <c r="AE19" s="241">
        <f t="shared" si="7"/>
        <v>0</v>
      </c>
      <c r="AF19" s="241">
        <f t="shared" si="8"/>
        <v>0</v>
      </c>
      <c r="AG19" s="240">
        <f t="shared" si="126"/>
        <v>0</v>
      </c>
      <c r="AH19" s="368"/>
      <c r="AI19" s="369"/>
      <c r="AJ19" s="369"/>
      <c r="AK19" s="369"/>
      <c r="AL19" s="369"/>
      <c r="AM19" s="369"/>
      <c r="AN19" s="369"/>
      <c r="AO19" s="241">
        <f t="shared" si="127"/>
        <v>0</v>
      </c>
      <c r="AP19" s="241">
        <f t="shared" si="10"/>
        <v>0</v>
      </c>
      <c r="AQ19" s="240">
        <f t="shared" si="128"/>
        <v>0</v>
      </c>
      <c r="AR19" s="368"/>
      <c r="AS19" s="369"/>
      <c r="AT19" s="369"/>
      <c r="AU19" s="369"/>
      <c r="AV19" s="369"/>
      <c r="AW19" s="369"/>
      <c r="AX19" s="369"/>
      <c r="AY19" s="241">
        <f t="shared" si="129"/>
        <v>0</v>
      </c>
      <c r="AZ19" s="241">
        <f t="shared" si="12"/>
        <v>0</v>
      </c>
      <c r="BA19" s="240">
        <f t="shared" si="130"/>
        <v>0</v>
      </c>
      <c r="BB19" s="368"/>
      <c r="BC19" s="369"/>
      <c r="BD19" s="369"/>
      <c r="BE19" s="369"/>
      <c r="BF19" s="369"/>
      <c r="BG19" s="369"/>
      <c r="BH19" s="369"/>
      <c r="BI19" s="241">
        <f t="shared" si="131"/>
        <v>0</v>
      </c>
      <c r="BJ19" s="241">
        <f t="shared" si="29"/>
        <v>0</v>
      </c>
      <c r="BK19" s="240">
        <f t="shared" si="132"/>
        <v>0</v>
      </c>
      <c r="BL19" s="369"/>
      <c r="BM19" s="369"/>
      <c r="BN19" s="241">
        <f t="shared" si="133"/>
        <v>0</v>
      </c>
      <c r="BO19" s="241">
        <f t="shared" si="32"/>
        <v>0</v>
      </c>
      <c r="BP19" s="240">
        <f t="shared" si="134"/>
        <v>0</v>
      </c>
      <c r="BQ19" s="1725"/>
      <c r="BR19" s="504"/>
      <c r="BS19" s="1423">
        <f>IF($C19="","",VLOOKUP($C19,'Carga People'!$C$5:$G$309,5,0))</f>
        <v>0</v>
      </c>
      <c r="BT19" s="1423">
        <f>IF($B19="","",VLOOKUP($B19,RESUMO!$A$63:$AO$94,41,0))</f>
        <v>0</v>
      </c>
      <c r="BU19" s="522"/>
      <c r="BV19" s="702">
        <f t="shared" si="34"/>
        <v>0</v>
      </c>
      <c r="BW19" s="702">
        <f t="shared" si="35"/>
        <v>0</v>
      </c>
      <c r="BX19" s="702">
        <f t="shared" si="36"/>
        <v>0</v>
      </c>
      <c r="BY19" s="702">
        <f t="shared" si="37"/>
        <v>0</v>
      </c>
      <c r="BZ19" s="702">
        <f t="shared" si="38"/>
        <v>0</v>
      </c>
      <c r="CA19" s="702">
        <f t="shared" si="39"/>
        <v>0</v>
      </c>
      <c r="CB19" s="482">
        <f t="shared" si="40"/>
        <v>0</v>
      </c>
    </row>
    <row r="20" spans="1:80" s="31" customFormat="1" ht="25.05" customHeight="1" x14ac:dyDescent="0.3">
      <c r="A20" s="344"/>
      <c r="B20" s="578" t="s">
        <v>82</v>
      </c>
      <c r="C20" s="153" t="s">
        <v>62</v>
      </c>
      <c r="D20" s="153" t="s">
        <v>63</v>
      </c>
      <c r="E20" s="1410" t="s">
        <v>832</v>
      </c>
      <c r="F20" s="30" t="s">
        <v>15</v>
      </c>
      <c r="G20" s="72">
        <f>ROUND(IF(ISERROR(VLOOKUP(D20,[1]Anual!$B$180:$ES$300,($U$1)-3,0)),0,VLOOKUP(D20,[1]Anual!$B$180:$ES$300,($U$1)-3,0)),0)</f>
        <v>0</v>
      </c>
      <c r="H20" s="658" t="str">
        <f>IF(B20="","",(VLOOKUP(B20,Família!$A:$B,2,0)))</f>
        <v>FE</v>
      </c>
      <c r="I20" s="30">
        <f>ROUND(IF(ISERROR(VLOOKUP(D20,[1]Anual!$B$180:$ES$300,($U$1)+5,0)),0,VLOOKUP(D20,[1]Anual!$B$180:$ES$300,($U$1)+5,0)),0)</f>
        <v>0</v>
      </c>
      <c r="J20" s="778"/>
      <c r="K20" s="30" t="str">
        <f t="shared" si="135"/>
        <v>ok</v>
      </c>
      <c r="L20" s="30">
        <f t="shared" si="20"/>
        <v>240</v>
      </c>
      <c r="M20" s="83">
        <f t="shared" si="124"/>
        <v>240</v>
      </c>
      <c r="N20" s="368"/>
      <c r="O20" s="369"/>
      <c r="P20" s="369"/>
      <c r="Q20" s="369"/>
      <c r="R20" s="369"/>
      <c r="S20" s="369"/>
      <c r="T20" s="369"/>
      <c r="U20" s="241">
        <f t="shared" ref="U20:U21" si="136">SUM(N20:T20)</f>
        <v>0</v>
      </c>
      <c r="V20" s="241">
        <f t="shared" si="21"/>
        <v>0</v>
      </c>
      <c r="W20" s="240">
        <f t="shared" si="125"/>
        <v>0</v>
      </c>
      <c r="X20" s="368"/>
      <c r="Y20" s="369"/>
      <c r="Z20" s="369"/>
      <c r="AA20" s="369"/>
      <c r="AB20" s="369"/>
      <c r="AC20" s="369"/>
      <c r="AD20" s="369"/>
      <c r="AE20" s="241">
        <f t="shared" si="7"/>
        <v>0</v>
      </c>
      <c r="AF20" s="241">
        <f t="shared" si="8"/>
        <v>0</v>
      </c>
      <c r="AG20" s="240">
        <f t="shared" si="126"/>
        <v>0</v>
      </c>
      <c r="AH20" s="368"/>
      <c r="AI20" s="369"/>
      <c r="AJ20" s="369"/>
      <c r="AK20" s="369"/>
      <c r="AL20" s="369"/>
      <c r="AM20" s="369"/>
      <c r="AN20" s="369"/>
      <c r="AO20" s="241">
        <f t="shared" si="127"/>
        <v>0</v>
      </c>
      <c r="AP20" s="241">
        <f t="shared" si="10"/>
        <v>0</v>
      </c>
      <c r="AQ20" s="240">
        <f t="shared" si="128"/>
        <v>0</v>
      </c>
      <c r="AR20" s="368"/>
      <c r="AS20" s="369"/>
      <c r="AT20" s="369"/>
      <c r="AU20" s="369"/>
      <c r="AV20" s="369">
        <v>240</v>
      </c>
      <c r="AW20" s="369"/>
      <c r="AX20" s="369"/>
      <c r="AY20" s="241">
        <f t="shared" si="129"/>
        <v>240</v>
      </c>
      <c r="AZ20" s="241">
        <f t="shared" si="12"/>
        <v>0</v>
      </c>
      <c r="BA20" s="240">
        <f t="shared" si="130"/>
        <v>240</v>
      </c>
      <c r="BB20" s="368"/>
      <c r="BC20" s="369"/>
      <c r="BD20" s="369"/>
      <c r="BE20" s="369"/>
      <c r="BF20" s="369"/>
      <c r="BG20" s="369"/>
      <c r="BH20" s="369"/>
      <c r="BI20" s="241">
        <f t="shared" si="131"/>
        <v>0</v>
      </c>
      <c r="BJ20" s="241">
        <f t="shared" si="29"/>
        <v>0</v>
      </c>
      <c r="BK20" s="240">
        <f t="shared" si="132"/>
        <v>240</v>
      </c>
      <c r="BL20" s="369"/>
      <c r="BM20" s="369"/>
      <c r="BN20" s="241">
        <f t="shared" si="133"/>
        <v>0</v>
      </c>
      <c r="BO20" s="241">
        <f t="shared" si="32"/>
        <v>0</v>
      </c>
      <c r="BP20" s="240">
        <f t="shared" si="134"/>
        <v>240</v>
      </c>
      <c r="BQ20" s="1725"/>
      <c r="BR20" s="504"/>
      <c r="BS20" s="1423">
        <f>IF($C20="","",VLOOKUP($C20,'Carga People'!$C$5:$G$309,5,0))</f>
        <v>0</v>
      </c>
      <c r="BT20" s="1423" t="e">
        <f>IF($B20="","",VLOOKUP($B20,RESUMO!$A$63:$AO$94,41,0))</f>
        <v>#N/A</v>
      </c>
      <c r="BU20" s="522"/>
      <c r="BV20" s="702">
        <f t="shared" ref="BV20:BV21" si="137">SUM(N20:T20)</f>
        <v>0</v>
      </c>
      <c r="BW20" s="702">
        <f t="shared" ref="BW20:BW21" si="138">SUM(X20:AD20)</f>
        <v>0</v>
      </c>
      <c r="BX20" s="702">
        <f t="shared" ref="BX20:BX21" si="139">SUM(AH20:AN20)</f>
        <v>0</v>
      </c>
      <c r="BY20" s="702">
        <f t="shared" ref="BY20:BY21" si="140">SUM(AR20:AX20)</f>
        <v>240</v>
      </c>
      <c r="BZ20" s="702">
        <f t="shared" ref="BZ20:BZ21" si="141">SUM(BB20:BH20)</f>
        <v>0</v>
      </c>
      <c r="CA20" s="702">
        <f t="shared" ref="CA20:CA21" si="142">SUM(BL20:BM20)</f>
        <v>0</v>
      </c>
      <c r="CB20" s="482">
        <f t="shared" ref="CB20:CB21" si="143">SUM(BV20:CA20)-M20</f>
        <v>0</v>
      </c>
    </row>
    <row r="21" spans="1:80" s="31" customFormat="1" ht="25.05" customHeight="1" x14ac:dyDescent="0.3">
      <c r="A21" s="344"/>
      <c r="B21" s="578" t="s">
        <v>79</v>
      </c>
      <c r="C21" s="153" t="s">
        <v>64</v>
      </c>
      <c r="D21" s="153" t="s">
        <v>65</v>
      </c>
      <c r="E21" s="1410" t="s">
        <v>833</v>
      </c>
      <c r="F21" s="30" t="s">
        <v>15</v>
      </c>
      <c r="G21" s="72">
        <f>ROUND(IF(ISERROR(VLOOKUP(D21,[1]Anual!$B$180:$ES$300,($U$1)-3,0)),0,VLOOKUP(D21,[1]Anual!$B$180:$ES$300,($U$1)-3,0)),0)</f>
        <v>0</v>
      </c>
      <c r="H21" s="658" t="str">
        <f>IF(B21="","",(VLOOKUP(B21,Família!$A:$B,2,0)))</f>
        <v>FE</v>
      </c>
      <c r="I21" s="30">
        <f>ROUND(IF(ISERROR(VLOOKUP(D21,[1]Anual!$B$180:$ES$300,($U$1)+5,0)),0,VLOOKUP(D21,[1]Anual!$B$180:$ES$300,($U$1)+5,0)),0)</f>
        <v>0</v>
      </c>
      <c r="J21" s="778"/>
      <c r="K21" s="30" t="str">
        <f t="shared" si="135"/>
        <v>ok</v>
      </c>
      <c r="L21" s="30">
        <f t="shared" si="20"/>
        <v>0</v>
      </c>
      <c r="M21" s="83">
        <f t="shared" si="124"/>
        <v>0</v>
      </c>
      <c r="N21" s="368"/>
      <c r="O21" s="369"/>
      <c r="P21" s="369"/>
      <c r="Q21" s="369"/>
      <c r="R21" s="369"/>
      <c r="S21" s="369"/>
      <c r="T21" s="369"/>
      <c r="U21" s="241">
        <f t="shared" si="136"/>
        <v>0</v>
      </c>
      <c r="V21" s="241">
        <f t="shared" si="21"/>
        <v>0</v>
      </c>
      <c r="W21" s="240">
        <f t="shared" si="125"/>
        <v>0</v>
      </c>
      <c r="X21" s="368"/>
      <c r="Y21" s="369"/>
      <c r="Z21" s="369"/>
      <c r="AA21" s="369"/>
      <c r="AB21" s="369"/>
      <c r="AC21" s="369"/>
      <c r="AD21" s="369"/>
      <c r="AE21" s="241">
        <f t="shared" ref="AE21" si="144">SUM(X21:AD21)</f>
        <v>0</v>
      </c>
      <c r="AF21" s="241">
        <f t="shared" si="8"/>
        <v>0</v>
      </c>
      <c r="AG21" s="240">
        <f t="shared" si="126"/>
        <v>0</v>
      </c>
      <c r="AH21" s="368"/>
      <c r="AI21" s="369"/>
      <c r="AJ21" s="369"/>
      <c r="AK21" s="369"/>
      <c r="AL21" s="369"/>
      <c r="AM21" s="369"/>
      <c r="AN21" s="369"/>
      <c r="AO21" s="241">
        <f t="shared" si="127"/>
        <v>0</v>
      </c>
      <c r="AP21" s="241">
        <f t="shared" si="10"/>
        <v>0</v>
      </c>
      <c r="AQ21" s="240">
        <f t="shared" si="128"/>
        <v>0</v>
      </c>
      <c r="AR21" s="368"/>
      <c r="AS21" s="369"/>
      <c r="AT21" s="369"/>
      <c r="AU21" s="369"/>
      <c r="AV21" s="369"/>
      <c r="AW21" s="369"/>
      <c r="AX21" s="369"/>
      <c r="AY21" s="241">
        <f t="shared" si="129"/>
        <v>0</v>
      </c>
      <c r="AZ21" s="241">
        <f t="shared" si="12"/>
        <v>0</v>
      </c>
      <c r="BA21" s="240">
        <f t="shared" si="130"/>
        <v>0</v>
      </c>
      <c r="BB21" s="368"/>
      <c r="BC21" s="369"/>
      <c r="BD21" s="369"/>
      <c r="BE21" s="369"/>
      <c r="BF21" s="369"/>
      <c r="BG21" s="369"/>
      <c r="BH21" s="369"/>
      <c r="BI21" s="241">
        <f t="shared" si="131"/>
        <v>0</v>
      </c>
      <c r="BJ21" s="241">
        <f t="shared" si="29"/>
        <v>0</v>
      </c>
      <c r="BK21" s="240">
        <f t="shared" si="132"/>
        <v>0</v>
      </c>
      <c r="BL21" s="369"/>
      <c r="BM21" s="369"/>
      <c r="BN21" s="241">
        <f t="shared" si="133"/>
        <v>0</v>
      </c>
      <c r="BO21" s="241">
        <f t="shared" si="32"/>
        <v>0</v>
      </c>
      <c r="BP21" s="240">
        <f t="shared" si="134"/>
        <v>0</v>
      </c>
      <c r="BQ21" s="1725"/>
      <c r="BR21" s="504"/>
      <c r="BS21" s="1423" t="e">
        <f>IF($C21="","",VLOOKUP($C21,'Carga People'!$C$5:$G$309,5,0))</f>
        <v>#N/A</v>
      </c>
      <c r="BT21" s="1423" t="e">
        <f>IF($B21="","",VLOOKUP($B21,RESUMO!$A$63:$AO$94,41,0))</f>
        <v>#N/A</v>
      </c>
      <c r="BU21" s="522"/>
      <c r="BV21" s="702">
        <f t="shared" si="137"/>
        <v>0</v>
      </c>
      <c r="BW21" s="702">
        <f t="shared" si="138"/>
        <v>0</v>
      </c>
      <c r="BX21" s="702">
        <f t="shared" si="139"/>
        <v>0</v>
      </c>
      <c r="BY21" s="702">
        <f t="shared" si="140"/>
        <v>0</v>
      </c>
      <c r="BZ21" s="702">
        <f t="shared" si="141"/>
        <v>0</v>
      </c>
      <c r="CA21" s="702">
        <f t="shared" si="142"/>
        <v>0</v>
      </c>
      <c r="CB21" s="482">
        <f t="shared" si="143"/>
        <v>0</v>
      </c>
    </row>
    <row r="22" spans="1:80" s="31" customFormat="1" ht="25.05" customHeight="1" outlineLevel="1" x14ac:dyDescent="0.3">
      <c r="A22" s="344"/>
      <c r="B22" s="578" t="s">
        <v>87</v>
      </c>
      <c r="C22" s="153" t="s">
        <v>1086</v>
      </c>
      <c r="D22" s="779" t="s">
        <v>1087</v>
      </c>
      <c r="E22" s="1534">
        <v>926564307</v>
      </c>
      <c r="F22" s="30" t="s">
        <v>15</v>
      </c>
      <c r="G22" s="72">
        <f>ROUND(IF(ISERROR(VLOOKUP(D22,[1]Anual!$B$180:$ES$300,($U$1)-3,0)),0,VLOOKUP(D22,[1]Anual!$B$180:$ES$300,($U$1)-3,0)),0)</f>
        <v>0</v>
      </c>
      <c r="H22" s="658" t="str">
        <f>IF(B22="","",(VLOOKUP(B22,Família!$A:$B,2,0)))</f>
        <v>FE</v>
      </c>
      <c r="I22" s="30">
        <f>ROUND(IF(ISERROR(VLOOKUP(D22,[1]Anual!$B$180:$ES$300,($U$1)+5,0)),0,VLOOKUP(D22,[1]Anual!$B$180:$ES$300,($U$1)+5,0)),0)</f>
        <v>0</v>
      </c>
      <c r="J22" s="778"/>
      <c r="K22" s="30" t="str">
        <f t="shared" si="123"/>
        <v>ok</v>
      </c>
      <c r="L22" s="30">
        <f t="shared" si="20"/>
        <v>0</v>
      </c>
      <c r="M22" s="83">
        <f t="shared" ref="M22" si="145">SUM(U22,AE22,AO22,AY22,BI22,BN22)</f>
        <v>0</v>
      </c>
      <c r="N22" s="368"/>
      <c r="O22" s="369"/>
      <c r="P22" s="369"/>
      <c r="Q22" s="369"/>
      <c r="R22" s="369"/>
      <c r="S22" s="369"/>
      <c r="T22" s="369"/>
      <c r="U22" s="241">
        <f t="shared" ref="U22" si="146">SUM(N22:T22)</f>
        <v>0</v>
      </c>
      <c r="V22" s="241">
        <f t="shared" si="21"/>
        <v>0</v>
      </c>
      <c r="W22" s="240">
        <f t="shared" ref="W22" si="147">$G22+U22-V22</f>
        <v>0</v>
      </c>
      <c r="X22" s="368"/>
      <c r="Y22" s="369"/>
      <c r="Z22" s="369"/>
      <c r="AA22" s="369"/>
      <c r="AB22" s="369"/>
      <c r="AC22" s="369"/>
      <c r="AD22" s="369"/>
      <c r="AE22" s="241">
        <f t="shared" si="7"/>
        <v>0</v>
      </c>
      <c r="AF22" s="241">
        <f t="shared" si="8"/>
        <v>0</v>
      </c>
      <c r="AG22" s="240">
        <f t="shared" ref="AG22" si="148">$W22+AE22-AF22</f>
        <v>0</v>
      </c>
      <c r="AH22" s="368"/>
      <c r="AI22" s="369"/>
      <c r="AJ22" s="369"/>
      <c r="AK22" s="369"/>
      <c r="AL22" s="369"/>
      <c r="AM22" s="369"/>
      <c r="AN22" s="369"/>
      <c r="AO22" s="241">
        <f t="shared" ref="AO22" si="149">SUM(AH22:AN22)</f>
        <v>0</v>
      </c>
      <c r="AP22" s="241">
        <f t="shared" si="10"/>
        <v>0</v>
      </c>
      <c r="AQ22" s="240">
        <f t="shared" ref="AQ22" si="150">$AG22+AO22-AP22</f>
        <v>0</v>
      </c>
      <c r="AR22" s="368"/>
      <c r="AS22" s="369"/>
      <c r="AT22" s="655"/>
      <c r="AU22" s="369"/>
      <c r="AV22" s="369"/>
      <c r="AW22" s="369"/>
      <c r="AX22" s="369"/>
      <c r="AY22" s="241">
        <f t="shared" ref="AY22" si="151">SUM(AR22:AX22)</f>
        <v>0</v>
      </c>
      <c r="AZ22" s="241">
        <f t="shared" si="12"/>
        <v>0</v>
      </c>
      <c r="BA22" s="240">
        <f t="shared" ref="BA22" si="152">$AQ22+AY22-AZ22</f>
        <v>0</v>
      </c>
      <c r="BB22" s="368"/>
      <c r="BC22" s="369"/>
      <c r="BD22" s="369"/>
      <c r="BE22" s="655"/>
      <c r="BF22" s="369"/>
      <c r="BG22" s="369"/>
      <c r="BH22" s="369"/>
      <c r="BI22" s="241">
        <f t="shared" ref="BI22" si="153">SUM(BB22:BH22)</f>
        <v>0</v>
      </c>
      <c r="BJ22" s="241">
        <f t="shared" si="29"/>
        <v>0</v>
      </c>
      <c r="BK22" s="240">
        <f t="shared" ref="BK22" si="154">$BA22+BI22-BJ22</f>
        <v>0</v>
      </c>
      <c r="BL22" s="369"/>
      <c r="BM22" s="369"/>
      <c r="BN22" s="241">
        <f t="shared" ref="BN22" si="155">SUM(BL22:BM22)</f>
        <v>0</v>
      </c>
      <c r="BO22" s="241">
        <f t="shared" si="32"/>
        <v>0</v>
      </c>
      <c r="BP22" s="240">
        <f t="shared" ref="BP22" si="156">$BK22+BN22-BO22</f>
        <v>0</v>
      </c>
      <c r="BQ22" s="1725"/>
      <c r="BR22" s="504"/>
      <c r="BS22" s="1423">
        <f>IF($C22="","",VLOOKUP($C22,'Carga People'!$C$5:$G$309,5,0))</f>
        <v>0</v>
      </c>
      <c r="BT22" s="1423" t="e">
        <f>IF($B22="","",VLOOKUP($B22,RESUMO!$A$63:$AO$94,41,0))</f>
        <v>#N/A</v>
      </c>
      <c r="BU22" s="522"/>
      <c r="BV22" s="702">
        <f t="shared" si="34"/>
        <v>0</v>
      </c>
      <c r="BW22" s="702">
        <f t="shared" si="35"/>
        <v>0</v>
      </c>
      <c r="BX22" s="702">
        <f t="shared" si="36"/>
        <v>0</v>
      </c>
      <c r="BY22" s="702">
        <f t="shared" si="37"/>
        <v>0</v>
      </c>
      <c r="BZ22" s="702">
        <f t="shared" si="38"/>
        <v>0</v>
      </c>
      <c r="CA22" s="702">
        <f t="shared" si="39"/>
        <v>0</v>
      </c>
      <c r="CB22" s="482">
        <f t="shared" si="40"/>
        <v>0</v>
      </c>
    </row>
    <row r="23" spans="1:80" s="31" customFormat="1" ht="25.05" customHeight="1" outlineLevel="1" x14ac:dyDescent="0.3">
      <c r="A23" s="344"/>
      <c r="B23" s="578" t="s">
        <v>348</v>
      </c>
      <c r="C23" s="153" t="s">
        <v>1089</v>
      </c>
      <c r="D23" s="779" t="s">
        <v>1090</v>
      </c>
      <c r="E23" s="1534">
        <v>926564282</v>
      </c>
      <c r="F23" s="30" t="s">
        <v>15</v>
      </c>
      <c r="G23" s="72">
        <f>ROUND(IF(ISERROR(VLOOKUP(D23,[1]Anual!$B$180:$ES$300,($U$1)-3,0)),0,VLOOKUP(D23,[1]Anual!$B$180:$ES$300,($U$1)-3,0)),0)</f>
        <v>0</v>
      </c>
      <c r="H23" s="658" t="e">
        <f>IF(B23="","",(VLOOKUP(B23,Família!$A:$B,2,0)))</f>
        <v>#N/A</v>
      </c>
      <c r="I23" s="30">
        <f>ROUND(IF(ISERROR(VLOOKUP(D23,[1]Anual!$B$180:$ES$300,($U$1)+5,0)),0,VLOOKUP(D23,[1]Anual!$B$180:$ES$300,($U$1)+5,0)),0)</f>
        <v>0</v>
      </c>
      <c r="J23" s="778"/>
      <c r="K23" s="30" t="str">
        <f t="shared" si="2"/>
        <v>ok</v>
      </c>
      <c r="L23" s="30">
        <f t="shared" si="20"/>
        <v>0</v>
      </c>
      <c r="M23" s="83">
        <f t="shared" si="3"/>
        <v>0</v>
      </c>
      <c r="N23" s="368"/>
      <c r="O23" s="369"/>
      <c r="P23" s="369"/>
      <c r="Q23" s="369"/>
      <c r="R23" s="369"/>
      <c r="S23" s="369"/>
      <c r="T23" s="369"/>
      <c r="U23" s="241">
        <f t="shared" ref="U23" si="157">SUM(N23:T23)</f>
        <v>0</v>
      </c>
      <c r="V23" s="241">
        <f t="shared" si="21"/>
        <v>0</v>
      </c>
      <c r="W23" s="240">
        <f t="shared" si="22"/>
        <v>0</v>
      </c>
      <c r="X23" s="368"/>
      <c r="Y23" s="369"/>
      <c r="Z23" s="369"/>
      <c r="AA23" s="655"/>
      <c r="AB23" s="369"/>
      <c r="AC23" s="369"/>
      <c r="AD23" s="369"/>
      <c r="AE23" s="241">
        <f t="shared" si="7"/>
        <v>0</v>
      </c>
      <c r="AF23" s="241">
        <f t="shared" si="8"/>
        <v>0</v>
      </c>
      <c r="AG23" s="240">
        <f t="shared" si="23"/>
        <v>0</v>
      </c>
      <c r="AH23" s="368"/>
      <c r="AI23" s="369"/>
      <c r="AJ23" s="369"/>
      <c r="AK23" s="369"/>
      <c r="AL23" s="369"/>
      <c r="AM23" s="369"/>
      <c r="AN23" s="369"/>
      <c r="AO23" s="241">
        <f t="shared" si="24"/>
        <v>0</v>
      </c>
      <c r="AP23" s="241">
        <f t="shared" si="10"/>
        <v>0</v>
      </c>
      <c r="AQ23" s="240">
        <f t="shared" si="25"/>
        <v>0</v>
      </c>
      <c r="AR23" s="368"/>
      <c r="AS23" s="655"/>
      <c r="AT23" s="369"/>
      <c r="AU23" s="369"/>
      <c r="AV23" s="369"/>
      <c r="AW23" s="369"/>
      <c r="AX23" s="369"/>
      <c r="AY23" s="241">
        <f t="shared" si="26"/>
        <v>0</v>
      </c>
      <c r="AZ23" s="241">
        <f t="shared" si="12"/>
        <v>0</v>
      </c>
      <c r="BA23" s="240">
        <f t="shared" si="27"/>
        <v>0</v>
      </c>
      <c r="BB23" s="368"/>
      <c r="BC23" s="369"/>
      <c r="BD23" s="369"/>
      <c r="BE23" s="655"/>
      <c r="BF23" s="369"/>
      <c r="BG23" s="369"/>
      <c r="BH23" s="369"/>
      <c r="BI23" s="241">
        <f t="shared" si="28"/>
        <v>0</v>
      </c>
      <c r="BJ23" s="241">
        <f t="shared" si="29"/>
        <v>0</v>
      </c>
      <c r="BK23" s="240">
        <f t="shared" si="30"/>
        <v>0</v>
      </c>
      <c r="BL23" s="369"/>
      <c r="BM23" s="369"/>
      <c r="BN23" s="241">
        <f t="shared" si="31"/>
        <v>0</v>
      </c>
      <c r="BO23" s="241">
        <f t="shared" si="32"/>
        <v>0</v>
      </c>
      <c r="BP23" s="240">
        <f t="shared" si="33"/>
        <v>0</v>
      </c>
      <c r="BQ23" s="1726"/>
      <c r="BR23" s="504"/>
      <c r="BS23" s="1423">
        <f>IF($C23="","",VLOOKUP($C23,'Carga People'!$C$5:$G$309,5,0))</f>
        <v>0</v>
      </c>
      <c r="BT23" s="1423">
        <f>IF($B23="","",VLOOKUP($B23,RESUMO!$A$63:$AO$94,41,0))</f>
        <v>0</v>
      </c>
      <c r="BU23" s="522"/>
      <c r="BV23" s="702">
        <f t="shared" si="34"/>
        <v>0</v>
      </c>
      <c r="BW23" s="702">
        <f t="shared" si="35"/>
        <v>0</v>
      </c>
      <c r="BX23" s="702">
        <f t="shared" si="36"/>
        <v>0</v>
      </c>
      <c r="BY23" s="702">
        <f t="shared" si="37"/>
        <v>0</v>
      </c>
      <c r="BZ23" s="702">
        <f t="shared" si="38"/>
        <v>0</v>
      </c>
      <c r="CA23" s="702">
        <f t="shared" si="39"/>
        <v>0</v>
      </c>
      <c r="CB23" s="482">
        <f t="shared" si="40"/>
        <v>0</v>
      </c>
    </row>
    <row r="24" spans="1:80" s="31" customFormat="1" ht="25.05" customHeight="1" x14ac:dyDescent="0.3">
      <c r="A24" s="461" t="s">
        <v>142</v>
      </c>
      <c r="B24" s="576" t="s">
        <v>190</v>
      </c>
      <c r="C24" s="459" t="s">
        <v>147</v>
      </c>
      <c r="D24" s="459" t="s">
        <v>138</v>
      </c>
      <c r="E24" s="1412" t="s">
        <v>834</v>
      </c>
      <c r="F24" s="459" t="s">
        <v>15</v>
      </c>
      <c r="G24" s="241">
        <f>ROUND(IF(ISERROR(VLOOKUP(D24,[1]Anual!$B$180:$ES$300,($U$1)-3,0)),0,VLOOKUP(D24,[1]Anual!$B$180:$ES$300,($U$1)-3,0)),0)</f>
        <v>0</v>
      </c>
      <c r="H24" s="658" t="str">
        <f>IF(B24="","",(VLOOKUP(B24,Família!$A:$B,2,0)))</f>
        <v>FJ</v>
      </c>
      <c r="I24" s="459">
        <f>ROUND(IF(ISERROR(VLOOKUP(D24,[1]Anual!$B$180:$ES$300,($U$1)+5,0)),0,VLOOKUP(D24,[1]Anual!$B$180:$ES$300,($U$1)+5,0)),0)</f>
        <v>0</v>
      </c>
      <c r="J24" s="778"/>
      <c r="K24" s="459" t="str">
        <f t="shared" ref="K24:K27" si="158">IF(L24=M24,"ok",M24-L24)</f>
        <v>ok</v>
      </c>
      <c r="L24" s="459">
        <f t="shared" si="20"/>
        <v>4560</v>
      </c>
      <c r="M24" s="460">
        <f t="shared" ref="M24:M28" si="159">SUM(U24,AE24,AO24,AY24,BI24,BN24)</f>
        <v>4560</v>
      </c>
      <c r="N24" s="458">
        <f t="shared" ref="N24:T24" si="160">ROUND(N41-SUM(N25:N28),0)</f>
        <v>0</v>
      </c>
      <c r="O24" s="459">
        <f t="shared" si="160"/>
        <v>0</v>
      </c>
      <c r="P24" s="459">
        <f t="shared" si="160"/>
        <v>0</v>
      </c>
      <c r="Q24" s="459">
        <f t="shared" si="160"/>
        <v>0</v>
      </c>
      <c r="R24" s="459">
        <f t="shared" si="160"/>
        <v>480</v>
      </c>
      <c r="S24" s="459">
        <f t="shared" si="160"/>
        <v>0</v>
      </c>
      <c r="T24" s="459">
        <f t="shared" si="160"/>
        <v>0</v>
      </c>
      <c r="U24" s="241">
        <f t="shared" ref="U24" si="161">SUM(N24:T24)</f>
        <v>480</v>
      </c>
      <c r="V24" s="241">
        <f t="shared" si="21"/>
        <v>0</v>
      </c>
      <c r="W24" s="240">
        <f t="shared" ref="W24:W28" si="162">$G24+U24-V24</f>
        <v>480</v>
      </c>
      <c r="X24" s="458">
        <f t="shared" ref="X24:AD24" si="163">ROUND(X41-SUM(X25:X28),0)</f>
        <v>240</v>
      </c>
      <c r="Y24" s="459">
        <f t="shared" si="163"/>
        <v>0</v>
      </c>
      <c r="Z24" s="459">
        <f t="shared" si="163"/>
        <v>0</v>
      </c>
      <c r="AA24" s="459">
        <f t="shared" si="163"/>
        <v>240</v>
      </c>
      <c r="AB24" s="459">
        <f t="shared" si="163"/>
        <v>480</v>
      </c>
      <c r="AC24" s="459">
        <f t="shared" si="163"/>
        <v>0</v>
      </c>
      <c r="AD24" s="459">
        <f t="shared" si="163"/>
        <v>0</v>
      </c>
      <c r="AE24" s="241">
        <f t="shared" si="7"/>
        <v>960</v>
      </c>
      <c r="AF24" s="241">
        <f t="shared" si="8"/>
        <v>0</v>
      </c>
      <c r="AG24" s="240">
        <f t="shared" ref="AG24:AG28" si="164">$W24+AE24-AF24</f>
        <v>1440</v>
      </c>
      <c r="AH24" s="458">
        <f t="shared" ref="AH24:AN24" si="165">ROUND(AH41-SUM(AH25:AH28),0)</f>
        <v>240</v>
      </c>
      <c r="AI24" s="459">
        <f t="shared" si="165"/>
        <v>240</v>
      </c>
      <c r="AJ24" s="459">
        <f t="shared" si="165"/>
        <v>480</v>
      </c>
      <c r="AK24" s="459">
        <f t="shared" si="165"/>
        <v>480</v>
      </c>
      <c r="AL24" s="459">
        <f t="shared" si="165"/>
        <v>240</v>
      </c>
      <c r="AM24" s="459">
        <f t="shared" si="165"/>
        <v>0</v>
      </c>
      <c r="AN24" s="459">
        <f t="shared" si="165"/>
        <v>0</v>
      </c>
      <c r="AO24" s="241">
        <f t="shared" ref="AO24:AO28" si="166">SUM(AH24:AN24)</f>
        <v>1680</v>
      </c>
      <c r="AP24" s="241">
        <f t="shared" si="10"/>
        <v>0</v>
      </c>
      <c r="AQ24" s="240">
        <f t="shared" ref="AQ24:AQ28" si="167">$AG24+AO24-AP24</f>
        <v>3120</v>
      </c>
      <c r="AR24" s="458">
        <f t="shared" ref="AR24:AX24" si="168">ROUND(AR41-SUM(AR25:AR28),0)</f>
        <v>240</v>
      </c>
      <c r="AS24" s="459">
        <f t="shared" si="168"/>
        <v>240</v>
      </c>
      <c r="AT24" s="459">
        <f t="shared" si="168"/>
        <v>240</v>
      </c>
      <c r="AU24" s="459">
        <f t="shared" si="168"/>
        <v>240</v>
      </c>
      <c r="AV24" s="459">
        <f t="shared" si="168"/>
        <v>480</v>
      </c>
      <c r="AW24" s="459">
        <f t="shared" si="168"/>
        <v>0</v>
      </c>
      <c r="AX24" s="459">
        <f t="shared" si="168"/>
        <v>0</v>
      </c>
      <c r="AY24" s="241">
        <f t="shared" ref="AY24:AY28" si="169">SUM(AR24:AX24)</f>
        <v>1440</v>
      </c>
      <c r="AZ24" s="241">
        <f t="shared" si="12"/>
        <v>0</v>
      </c>
      <c r="BA24" s="240">
        <f t="shared" ref="BA24:BA28" si="170">$AQ24+AY24-AZ24</f>
        <v>4560</v>
      </c>
      <c r="BB24" s="458">
        <f t="shared" ref="BB24:BH24" si="171">ROUND(BB41-SUM(BB25:BB28),0)</f>
        <v>0</v>
      </c>
      <c r="BC24" s="459">
        <f t="shared" si="171"/>
        <v>0</v>
      </c>
      <c r="BD24" s="459">
        <f t="shared" si="171"/>
        <v>0</v>
      </c>
      <c r="BE24" s="459">
        <f t="shared" si="171"/>
        <v>0</v>
      </c>
      <c r="BF24" s="459">
        <f t="shared" si="171"/>
        <v>0</v>
      </c>
      <c r="BG24" s="459">
        <f t="shared" si="171"/>
        <v>0</v>
      </c>
      <c r="BH24" s="459">
        <f t="shared" si="171"/>
        <v>0</v>
      </c>
      <c r="BI24" s="241">
        <f t="shared" ref="BI24:BI28" si="172">SUM(BB24:BH24)</f>
        <v>0</v>
      </c>
      <c r="BJ24" s="241">
        <f t="shared" si="29"/>
        <v>0</v>
      </c>
      <c r="BK24" s="240">
        <f t="shared" ref="BK24:BK28" si="173">$BA24+BI24-BJ24</f>
        <v>4560</v>
      </c>
      <c r="BL24" s="459">
        <f>ROUND(BL41-SUM(BL25:BL28),0)</f>
        <v>0</v>
      </c>
      <c r="BM24" s="459">
        <f>ROUND(BM41-SUM(BM25:BM28),0)</f>
        <v>0</v>
      </c>
      <c r="BN24" s="241">
        <f t="shared" ref="BN24:BN28" si="174">SUM(BL24:BM24)</f>
        <v>0</v>
      </c>
      <c r="BO24" s="241">
        <f t="shared" si="32"/>
        <v>0</v>
      </c>
      <c r="BP24" s="240">
        <f t="shared" ref="BP24:BP28" si="175">$BK24+BN24-BO24</f>
        <v>4560</v>
      </c>
      <c r="BQ24" s="1724">
        <f>SUM(M24:M28)</f>
        <v>8400</v>
      </c>
      <c r="BR24" s="504"/>
      <c r="BS24" s="1423">
        <f>IF($C24="","",VLOOKUP($C24,'Carga People'!$C$5:$G$309,5,0))</f>
        <v>0</v>
      </c>
      <c r="BT24" s="1423">
        <f>IF($B24="","",VLOOKUP($B24,RESUMO!$A$63:$AO$94,41,0))</f>
        <v>0</v>
      </c>
      <c r="BU24" s="522"/>
      <c r="BV24" s="702">
        <f t="shared" si="34"/>
        <v>480</v>
      </c>
      <c r="BW24" s="702">
        <f t="shared" si="35"/>
        <v>960</v>
      </c>
      <c r="BX24" s="702">
        <f t="shared" si="36"/>
        <v>1680</v>
      </c>
      <c r="BY24" s="702">
        <f t="shared" si="37"/>
        <v>1440</v>
      </c>
      <c r="BZ24" s="702">
        <f t="shared" si="38"/>
        <v>0</v>
      </c>
      <c r="CA24" s="702">
        <f t="shared" si="39"/>
        <v>0</v>
      </c>
      <c r="CB24" s="482">
        <f t="shared" si="40"/>
        <v>0</v>
      </c>
    </row>
    <row r="25" spans="1:80" s="31" customFormat="1" ht="25.05" customHeight="1" x14ac:dyDescent="0.3">
      <c r="A25" s="344" t="s">
        <v>142</v>
      </c>
      <c r="B25" s="577" t="s">
        <v>107</v>
      </c>
      <c r="C25" s="30" t="s">
        <v>148</v>
      </c>
      <c r="D25" s="30" t="s">
        <v>139</v>
      </c>
      <c r="E25" s="1410" t="s">
        <v>835</v>
      </c>
      <c r="F25" s="30" t="s">
        <v>15</v>
      </c>
      <c r="G25" s="72">
        <f>ROUND(IF(ISERROR(VLOOKUP(D25,[1]Anual!$B$180:$ES$300,($U$1)-3,0)),0,VLOOKUP(D25,[1]Anual!$B$180:$ES$300,($U$1)-3,0)),0)</f>
        <v>0</v>
      </c>
      <c r="H25" s="658" t="str">
        <f>IF(B25="","",(VLOOKUP(B25,Família!$A:$B,2,0)))</f>
        <v>FK</v>
      </c>
      <c r="I25" s="30">
        <f>ROUND(IF(ISERROR(VLOOKUP(D25,[1]Anual!$B$180:$ES$300,($U$1)+5,0)),0,VLOOKUP(D25,[1]Anual!$B$180:$ES$300,($U$1)+5,0)),0)</f>
        <v>0</v>
      </c>
      <c r="J25" s="778"/>
      <c r="K25" s="30" t="str">
        <f t="shared" si="158"/>
        <v>ok</v>
      </c>
      <c r="L25" s="30">
        <f t="shared" si="20"/>
        <v>3840</v>
      </c>
      <c r="M25" s="83">
        <f t="shared" si="159"/>
        <v>3840</v>
      </c>
      <c r="N25" s="368"/>
      <c r="O25" s="369"/>
      <c r="P25" s="369"/>
      <c r="Q25" s="369"/>
      <c r="R25" s="369">
        <v>240</v>
      </c>
      <c r="S25" s="369"/>
      <c r="T25" s="369"/>
      <c r="U25" s="241">
        <f t="shared" ref="U25:U27" si="176">SUM(N25:T25)</f>
        <v>240</v>
      </c>
      <c r="V25" s="241">
        <f t="shared" si="21"/>
        <v>0</v>
      </c>
      <c r="W25" s="240">
        <f t="shared" si="162"/>
        <v>240</v>
      </c>
      <c r="X25" s="368">
        <v>240</v>
      </c>
      <c r="Y25" s="369">
        <v>240</v>
      </c>
      <c r="Z25" s="369"/>
      <c r="AA25" s="369">
        <v>480</v>
      </c>
      <c r="AB25" s="369">
        <v>240</v>
      </c>
      <c r="AC25" s="369"/>
      <c r="AD25" s="369"/>
      <c r="AE25" s="241">
        <f t="shared" si="7"/>
        <v>1200</v>
      </c>
      <c r="AF25" s="241">
        <f t="shared" si="8"/>
        <v>0</v>
      </c>
      <c r="AG25" s="240">
        <f t="shared" si="164"/>
        <v>1440</v>
      </c>
      <c r="AH25" s="368">
        <v>240</v>
      </c>
      <c r="AI25" s="369">
        <v>240</v>
      </c>
      <c r="AJ25" s="369">
        <v>240</v>
      </c>
      <c r="AK25" s="369">
        <v>240</v>
      </c>
      <c r="AL25" s="369">
        <v>240</v>
      </c>
      <c r="AM25" s="369"/>
      <c r="AN25" s="369"/>
      <c r="AO25" s="241">
        <f t="shared" si="166"/>
        <v>1200</v>
      </c>
      <c r="AP25" s="241">
        <f t="shared" si="10"/>
        <v>0</v>
      </c>
      <c r="AQ25" s="240">
        <f t="shared" si="167"/>
        <v>2640</v>
      </c>
      <c r="AR25" s="368">
        <v>240</v>
      </c>
      <c r="AS25" s="369">
        <v>240</v>
      </c>
      <c r="AT25" s="369">
        <v>240</v>
      </c>
      <c r="AU25" s="369">
        <v>240</v>
      </c>
      <c r="AV25" s="369">
        <v>240</v>
      </c>
      <c r="AW25" s="369"/>
      <c r="AX25" s="369"/>
      <c r="AY25" s="241">
        <f t="shared" si="169"/>
        <v>1200</v>
      </c>
      <c r="AZ25" s="241">
        <f t="shared" si="12"/>
        <v>0</v>
      </c>
      <c r="BA25" s="240">
        <f t="shared" si="170"/>
        <v>3840</v>
      </c>
      <c r="BB25" s="368"/>
      <c r="BC25" s="369"/>
      <c r="BD25" s="369"/>
      <c r="BE25" s="369"/>
      <c r="BF25" s="369"/>
      <c r="BG25" s="369"/>
      <c r="BH25" s="369"/>
      <c r="BI25" s="241">
        <f t="shared" si="172"/>
        <v>0</v>
      </c>
      <c r="BJ25" s="241">
        <f t="shared" si="29"/>
        <v>0</v>
      </c>
      <c r="BK25" s="240">
        <f t="shared" si="173"/>
        <v>3840</v>
      </c>
      <c r="BL25" s="369"/>
      <c r="BM25" s="369"/>
      <c r="BN25" s="241">
        <f t="shared" si="174"/>
        <v>0</v>
      </c>
      <c r="BO25" s="241">
        <f t="shared" si="32"/>
        <v>0</v>
      </c>
      <c r="BP25" s="240">
        <f t="shared" si="175"/>
        <v>3840</v>
      </c>
      <c r="BQ25" s="1725"/>
      <c r="BR25" s="504"/>
      <c r="BS25" s="1423">
        <f>IF($C25="","",VLOOKUP($C25,'Carga People'!$C$5:$G$309,5,0))</f>
        <v>0</v>
      </c>
      <c r="BT25" s="1423">
        <f>IF($B25="","",VLOOKUP($B25,RESUMO!$A$63:$AO$94,41,0))</f>
        <v>0</v>
      </c>
      <c r="BU25" s="522"/>
      <c r="BV25" s="702">
        <f t="shared" si="34"/>
        <v>240</v>
      </c>
      <c r="BW25" s="702">
        <f t="shared" si="35"/>
        <v>1200</v>
      </c>
      <c r="BX25" s="702">
        <f t="shared" si="36"/>
        <v>1200</v>
      </c>
      <c r="BY25" s="702">
        <f t="shared" si="37"/>
        <v>1200</v>
      </c>
      <c r="BZ25" s="702">
        <f t="shared" si="38"/>
        <v>0</v>
      </c>
      <c r="CA25" s="702">
        <f t="shared" si="39"/>
        <v>0</v>
      </c>
      <c r="CB25" s="482">
        <f t="shared" si="40"/>
        <v>0</v>
      </c>
    </row>
    <row r="26" spans="1:80" s="31" customFormat="1" ht="25.05" customHeight="1" outlineLevel="1" x14ac:dyDescent="0.3">
      <c r="A26" s="344"/>
      <c r="B26" s="578" t="s">
        <v>103</v>
      </c>
      <c r="C26" s="153" t="s">
        <v>1304</v>
      </c>
      <c r="D26" s="779" t="s">
        <v>1309</v>
      </c>
      <c r="E26" s="1522"/>
      <c r="F26" s="30" t="s">
        <v>15</v>
      </c>
      <c r="G26" s="72">
        <f>ROUND(IF(ISERROR(VLOOKUP(D26,[1]Anual!$B$180:$ES$300,($U$1)-3,0)),0,VLOOKUP(D26,[1]Anual!$B$180:$ES$300,($U$1)-3,0)),0)</f>
        <v>0</v>
      </c>
      <c r="H26" s="658" t="str">
        <f>IF(B26="","",(VLOOKUP(B26,Família!$A:$B,2,0)))</f>
        <v>FL</v>
      </c>
      <c r="I26" s="30">
        <f>ROUND(IF(ISERROR(VLOOKUP(D26,[1]Anual!$B$180:$ES$300,($U$1)+5,0)),0,VLOOKUP(D26,[1]Anual!$B$180:$ES$300,($U$1)+5,0)),0)</f>
        <v>0</v>
      </c>
      <c r="J26" s="778"/>
      <c r="K26" s="30" t="str">
        <f t="shared" ref="K26" si="177">IF(L26=M26,"ok",M26-L26)</f>
        <v>ok</v>
      </c>
      <c r="L26" s="30">
        <f t="shared" si="20"/>
        <v>0</v>
      </c>
      <c r="M26" s="83">
        <f t="shared" ref="M26" si="178">SUM(U26,AE26,AO26,AY26,BI26,BN26)</f>
        <v>0</v>
      </c>
      <c r="N26" s="368"/>
      <c r="O26" s="369"/>
      <c r="P26" s="369"/>
      <c r="Q26" s="369"/>
      <c r="R26" s="369"/>
      <c r="S26" s="369"/>
      <c r="T26" s="369"/>
      <c r="U26" s="241">
        <f t="shared" ref="U26" si="179">SUM(N26:T26)</f>
        <v>0</v>
      </c>
      <c r="V26" s="241">
        <f t="shared" si="21"/>
        <v>0</v>
      </c>
      <c r="W26" s="240">
        <f t="shared" ref="W26" si="180">$G26+U26-V26</f>
        <v>0</v>
      </c>
      <c r="X26" s="368"/>
      <c r="Y26" s="655"/>
      <c r="Z26" s="369"/>
      <c r="AA26" s="369"/>
      <c r="AB26" s="369"/>
      <c r="AC26" s="369"/>
      <c r="AD26" s="369"/>
      <c r="AE26" s="241">
        <f t="shared" ref="AE26" si="181">SUM(X26:AD26)</f>
        <v>0</v>
      </c>
      <c r="AF26" s="241">
        <f t="shared" si="8"/>
        <v>0</v>
      </c>
      <c r="AG26" s="240">
        <f t="shared" ref="AG26" si="182">$W26+AE26-AF26</f>
        <v>0</v>
      </c>
      <c r="AH26" s="368"/>
      <c r="AI26" s="369"/>
      <c r="AJ26" s="369"/>
      <c r="AK26" s="369"/>
      <c r="AL26" s="369"/>
      <c r="AM26" s="369"/>
      <c r="AN26" s="369"/>
      <c r="AO26" s="241">
        <f t="shared" ref="AO26" si="183">SUM(AH26:AN26)</f>
        <v>0</v>
      </c>
      <c r="AP26" s="241">
        <f t="shared" si="10"/>
        <v>0</v>
      </c>
      <c r="AQ26" s="240">
        <f t="shared" ref="AQ26" si="184">$AG26+AO26-AP26</f>
        <v>0</v>
      </c>
      <c r="AR26" s="819"/>
      <c r="AS26" s="655"/>
      <c r="AT26" s="655"/>
      <c r="AU26" s="655"/>
      <c r="AV26" s="655"/>
      <c r="AW26" s="369"/>
      <c r="AX26" s="369"/>
      <c r="AY26" s="241">
        <f t="shared" ref="AY26" si="185">SUM(AR26:AX26)</f>
        <v>0</v>
      </c>
      <c r="AZ26" s="241">
        <f t="shared" si="12"/>
        <v>0</v>
      </c>
      <c r="BA26" s="240">
        <f t="shared" ref="BA26" si="186">$AQ26+AY26-AZ26</f>
        <v>0</v>
      </c>
      <c r="BB26" s="819"/>
      <c r="BC26" s="655"/>
      <c r="BD26" s="655"/>
      <c r="BE26" s="655"/>
      <c r="BF26" s="655"/>
      <c r="BG26" s="369"/>
      <c r="BH26" s="369"/>
      <c r="BI26" s="241">
        <f t="shared" ref="BI26" si="187">SUM(BB26:BH26)</f>
        <v>0</v>
      </c>
      <c r="BJ26" s="241">
        <f t="shared" si="29"/>
        <v>0</v>
      </c>
      <c r="BK26" s="240">
        <f t="shared" ref="BK26" si="188">$BA26+BI26-BJ26</f>
        <v>0</v>
      </c>
      <c r="BL26" s="655"/>
      <c r="BM26" s="655"/>
      <c r="BN26" s="241">
        <f t="shared" ref="BN26" si="189">SUM(BL26:BM26)</f>
        <v>0</v>
      </c>
      <c r="BO26" s="241">
        <f t="shared" si="32"/>
        <v>0</v>
      </c>
      <c r="BP26" s="240">
        <f t="shared" ref="BP26" si="190">$BK26+BN26-BO26</f>
        <v>0</v>
      </c>
      <c r="BQ26" s="1725"/>
      <c r="BR26" s="504"/>
      <c r="BS26" s="1423">
        <f>IF($C26="","",VLOOKUP($C26,'Carga People'!$C$5:$G$309,5,0))</f>
        <v>0</v>
      </c>
      <c r="BT26" s="1423">
        <f>IF($B26="","",VLOOKUP($B26,RESUMO!$A$63:$AO$94,41,0))</f>
        <v>0</v>
      </c>
      <c r="BU26" s="522"/>
      <c r="BV26" s="702">
        <f t="shared" ref="BV26" si="191">SUM(N26:T26)</f>
        <v>0</v>
      </c>
      <c r="BW26" s="702">
        <f t="shared" ref="BW26" si="192">SUM(X26:AD26)</f>
        <v>0</v>
      </c>
      <c r="BX26" s="702">
        <f t="shared" ref="BX26" si="193">SUM(AH26:AN26)</f>
        <v>0</v>
      </c>
      <c r="BY26" s="702">
        <f t="shared" ref="BY26" si="194">SUM(AR26:AX26)</f>
        <v>0</v>
      </c>
      <c r="BZ26" s="702">
        <f t="shared" ref="BZ26" si="195">SUM(BB26:BH26)</f>
        <v>0</v>
      </c>
      <c r="CA26" s="702">
        <f t="shared" ref="CA26" si="196">SUM(BL26:BM26)</f>
        <v>0</v>
      </c>
      <c r="CB26" s="482">
        <f t="shared" ref="CB26" si="197">SUM(BV26:CA26)-M26</f>
        <v>0</v>
      </c>
    </row>
    <row r="27" spans="1:80" s="31" customFormat="1" ht="25.05" customHeight="1" outlineLevel="1" x14ac:dyDescent="0.3">
      <c r="A27" s="344"/>
      <c r="B27" s="578" t="s">
        <v>104</v>
      </c>
      <c r="C27" s="153" t="s">
        <v>1302</v>
      </c>
      <c r="D27" s="779" t="s">
        <v>1310</v>
      </c>
      <c r="E27" s="1522"/>
      <c r="F27" s="30" t="s">
        <v>15</v>
      </c>
      <c r="G27" s="72">
        <f>ROUND(IF(ISERROR(VLOOKUP(D27,[1]Anual!$B$180:$ES$300,($U$1)-3,0)),0,VLOOKUP(D27,[1]Anual!$B$180:$ES$300,($U$1)-3,0)),0)</f>
        <v>0</v>
      </c>
      <c r="H27" s="658" t="str">
        <f>IF(B27="","",(VLOOKUP(B27,Família!$A:$B,2,0)))</f>
        <v>FM</v>
      </c>
      <c r="I27" s="30">
        <f>ROUND(IF(ISERROR(VLOOKUP(D27,[1]Anual!$B$180:$ES$300,($U$1)+5,0)),0,VLOOKUP(D27,[1]Anual!$B$180:$ES$300,($U$1)+5,0)),0)</f>
        <v>0</v>
      </c>
      <c r="J27" s="778"/>
      <c r="K27" s="30" t="str">
        <f t="shared" si="158"/>
        <v>ok</v>
      </c>
      <c r="L27" s="30">
        <f t="shared" si="20"/>
        <v>0</v>
      </c>
      <c r="M27" s="83">
        <f t="shared" si="159"/>
        <v>0</v>
      </c>
      <c r="N27" s="368"/>
      <c r="O27" s="369"/>
      <c r="P27" s="369"/>
      <c r="Q27" s="369"/>
      <c r="R27" s="369"/>
      <c r="S27" s="369"/>
      <c r="T27" s="369"/>
      <c r="U27" s="241">
        <f t="shared" si="176"/>
        <v>0</v>
      </c>
      <c r="V27" s="241">
        <f t="shared" si="21"/>
        <v>0</v>
      </c>
      <c r="W27" s="240">
        <f t="shared" si="162"/>
        <v>0</v>
      </c>
      <c r="X27" s="368"/>
      <c r="Y27" s="655"/>
      <c r="Z27" s="369"/>
      <c r="AA27" s="369"/>
      <c r="AB27" s="369"/>
      <c r="AC27" s="369"/>
      <c r="AD27" s="369"/>
      <c r="AE27" s="241">
        <f t="shared" si="7"/>
        <v>0</v>
      </c>
      <c r="AF27" s="241">
        <f t="shared" si="8"/>
        <v>0</v>
      </c>
      <c r="AG27" s="240">
        <f t="shared" si="164"/>
        <v>0</v>
      </c>
      <c r="AH27" s="368"/>
      <c r="AI27" s="369"/>
      <c r="AJ27" s="369"/>
      <c r="AK27" s="369"/>
      <c r="AL27" s="369"/>
      <c r="AM27" s="369"/>
      <c r="AN27" s="369"/>
      <c r="AO27" s="241">
        <f t="shared" si="166"/>
        <v>0</v>
      </c>
      <c r="AP27" s="241">
        <f t="shared" si="10"/>
        <v>0</v>
      </c>
      <c r="AQ27" s="240">
        <f t="shared" si="167"/>
        <v>0</v>
      </c>
      <c r="AR27" s="368"/>
      <c r="AS27" s="655"/>
      <c r="AT27" s="655"/>
      <c r="AU27" s="655"/>
      <c r="AV27" s="655"/>
      <c r="AW27" s="369"/>
      <c r="AX27" s="369"/>
      <c r="AY27" s="241">
        <f t="shared" si="169"/>
        <v>0</v>
      </c>
      <c r="AZ27" s="241">
        <f t="shared" si="12"/>
        <v>0</v>
      </c>
      <c r="BA27" s="240">
        <f t="shared" si="170"/>
        <v>0</v>
      </c>
      <c r="BB27" s="819"/>
      <c r="BC27" s="655"/>
      <c r="BD27" s="655"/>
      <c r="BE27" s="655"/>
      <c r="BF27" s="655"/>
      <c r="BG27" s="369"/>
      <c r="BH27" s="369"/>
      <c r="BI27" s="241">
        <f t="shared" si="172"/>
        <v>0</v>
      </c>
      <c r="BJ27" s="241">
        <f t="shared" si="29"/>
        <v>0</v>
      </c>
      <c r="BK27" s="240">
        <f t="shared" si="173"/>
        <v>0</v>
      </c>
      <c r="BL27" s="655"/>
      <c r="BM27" s="655"/>
      <c r="BN27" s="241">
        <f t="shared" si="174"/>
        <v>0</v>
      </c>
      <c r="BO27" s="241">
        <f t="shared" si="32"/>
        <v>0</v>
      </c>
      <c r="BP27" s="240">
        <f t="shared" si="175"/>
        <v>0</v>
      </c>
      <c r="BQ27" s="1725"/>
      <c r="BR27" s="504"/>
      <c r="BS27" s="1423">
        <f>IF($C27="","",VLOOKUP($C27,'Carga People'!$C$5:$G$309,5,0))</f>
        <v>0</v>
      </c>
      <c r="BT27" s="1423">
        <f>IF($B27="","",VLOOKUP($B27,RESUMO!$A$63:$AO$94,41,0))</f>
        <v>0</v>
      </c>
      <c r="BU27" s="522"/>
      <c r="BV27" s="702">
        <f t="shared" si="34"/>
        <v>0</v>
      </c>
      <c r="BW27" s="702">
        <f t="shared" si="35"/>
        <v>0</v>
      </c>
      <c r="BX27" s="702">
        <f t="shared" si="36"/>
        <v>0</v>
      </c>
      <c r="BY27" s="702">
        <f t="shared" si="37"/>
        <v>0</v>
      </c>
      <c r="BZ27" s="702">
        <f t="shared" si="38"/>
        <v>0</v>
      </c>
      <c r="CA27" s="702">
        <f t="shared" si="39"/>
        <v>0</v>
      </c>
      <c r="CB27" s="482">
        <f t="shared" si="40"/>
        <v>0</v>
      </c>
    </row>
    <row r="28" spans="1:80" s="31" customFormat="1" ht="25.05" customHeight="1" outlineLevel="1" x14ac:dyDescent="0.3">
      <c r="A28" s="344"/>
      <c r="B28" s="578" t="s">
        <v>117</v>
      </c>
      <c r="C28" s="153" t="s">
        <v>1303</v>
      </c>
      <c r="D28" s="779" t="s">
        <v>1311</v>
      </c>
      <c r="E28" s="1522"/>
      <c r="F28" s="30" t="s">
        <v>15</v>
      </c>
      <c r="G28" s="72">
        <f>ROUND(IF(ISERROR(VLOOKUP(D28,[1]Anual!$B$180:$ES$300,($U$1)-3,0)),0,VLOOKUP(D28,[1]Anual!$B$180:$ES$300,($U$1)-3,0)),0)</f>
        <v>0</v>
      </c>
      <c r="H28" s="658" t="str">
        <f>IF(B28="","",(VLOOKUP(B28,Família!$A:$B,2,0)))</f>
        <v>FJ</v>
      </c>
      <c r="I28" s="30">
        <f>ROUND(IF(ISERROR(VLOOKUP(D28,[1]Anual!$B$180:$ES$300,($U$1)+5,0)),0,VLOOKUP(D28,[1]Anual!$B$180:$ES$300,($U$1)+5,0)),0)</f>
        <v>0</v>
      </c>
      <c r="J28" s="778"/>
      <c r="K28" s="30" t="str">
        <f>IF(L28=M28,"ok",M28-L28)</f>
        <v>ok</v>
      </c>
      <c r="L28" s="30">
        <f t="shared" si="20"/>
        <v>0</v>
      </c>
      <c r="M28" s="83">
        <f t="shared" si="159"/>
        <v>0</v>
      </c>
      <c r="N28" s="368"/>
      <c r="O28" s="369"/>
      <c r="P28" s="369"/>
      <c r="Q28" s="369"/>
      <c r="R28" s="369"/>
      <c r="S28" s="369"/>
      <c r="T28" s="369"/>
      <c r="U28" s="241">
        <f t="shared" ref="U28:U29" si="198">SUM(N28:T28)</f>
        <v>0</v>
      </c>
      <c r="V28" s="241">
        <f t="shared" si="21"/>
        <v>0</v>
      </c>
      <c r="W28" s="240">
        <f t="shared" si="162"/>
        <v>0</v>
      </c>
      <c r="X28" s="368"/>
      <c r="Y28" s="655"/>
      <c r="Z28" s="369"/>
      <c r="AA28" s="369"/>
      <c r="AB28" s="369"/>
      <c r="AC28" s="369"/>
      <c r="AD28" s="369"/>
      <c r="AE28" s="241">
        <f t="shared" si="7"/>
        <v>0</v>
      </c>
      <c r="AF28" s="241">
        <f t="shared" si="8"/>
        <v>0</v>
      </c>
      <c r="AG28" s="240">
        <f t="shared" si="164"/>
        <v>0</v>
      </c>
      <c r="AH28" s="368"/>
      <c r="AI28" s="369"/>
      <c r="AJ28" s="369"/>
      <c r="AK28" s="369"/>
      <c r="AL28" s="369"/>
      <c r="AM28" s="369"/>
      <c r="AN28" s="369"/>
      <c r="AO28" s="241">
        <f t="shared" si="166"/>
        <v>0</v>
      </c>
      <c r="AP28" s="241">
        <f t="shared" si="10"/>
        <v>0</v>
      </c>
      <c r="AQ28" s="240">
        <f t="shared" si="167"/>
        <v>0</v>
      </c>
      <c r="AR28" s="368"/>
      <c r="AS28" s="655"/>
      <c r="AT28" s="655"/>
      <c r="AU28" s="655"/>
      <c r="AV28" s="655"/>
      <c r="AW28" s="369"/>
      <c r="AX28" s="369"/>
      <c r="AY28" s="241">
        <f t="shared" si="169"/>
        <v>0</v>
      </c>
      <c r="AZ28" s="241">
        <f t="shared" si="12"/>
        <v>0</v>
      </c>
      <c r="BA28" s="240">
        <f t="shared" si="170"/>
        <v>0</v>
      </c>
      <c r="BB28" s="819"/>
      <c r="BC28" s="655"/>
      <c r="BD28" s="655"/>
      <c r="BE28" s="655"/>
      <c r="BF28" s="655"/>
      <c r="BG28" s="369"/>
      <c r="BH28" s="369"/>
      <c r="BI28" s="241">
        <f t="shared" si="172"/>
        <v>0</v>
      </c>
      <c r="BJ28" s="241">
        <f t="shared" si="29"/>
        <v>0</v>
      </c>
      <c r="BK28" s="240">
        <f t="shared" si="173"/>
        <v>0</v>
      </c>
      <c r="BL28" s="369"/>
      <c r="BM28" s="369"/>
      <c r="BN28" s="241">
        <f t="shared" si="174"/>
        <v>0</v>
      </c>
      <c r="BO28" s="241">
        <f t="shared" si="32"/>
        <v>0</v>
      </c>
      <c r="BP28" s="240">
        <f t="shared" si="175"/>
        <v>0</v>
      </c>
      <c r="BQ28" s="1726"/>
      <c r="BR28" s="504"/>
      <c r="BS28" s="1423">
        <f>IF($C28="","",VLOOKUP($C28,'Carga People'!$C$5:$G$309,5,0))</f>
        <v>0</v>
      </c>
      <c r="BT28" s="1423">
        <f>IF($B28="","",VLOOKUP($B28,RESUMO!$A$63:$AO$94,41,0))</f>
        <v>0</v>
      </c>
      <c r="BU28" s="522"/>
      <c r="BV28" s="702">
        <f t="shared" si="34"/>
        <v>0</v>
      </c>
      <c r="BW28" s="702">
        <f t="shared" si="35"/>
        <v>0</v>
      </c>
      <c r="BX28" s="702">
        <f t="shared" si="36"/>
        <v>0</v>
      </c>
      <c r="BY28" s="702">
        <f t="shared" si="37"/>
        <v>0</v>
      </c>
      <c r="BZ28" s="702">
        <f t="shared" si="38"/>
        <v>0</v>
      </c>
      <c r="CA28" s="702">
        <f t="shared" si="39"/>
        <v>0</v>
      </c>
      <c r="CB28" s="482">
        <f t="shared" si="40"/>
        <v>0</v>
      </c>
    </row>
    <row r="29" spans="1:80" s="31" customFormat="1" ht="25.05" customHeight="1" thickBot="1" x14ac:dyDescent="0.35">
      <c r="A29" s="461" t="s">
        <v>160</v>
      </c>
      <c r="B29" s="576" t="s">
        <v>116</v>
      </c>
      <c r="C29" s="459" t="s">
        <v>403</v>
      </c>
      <c r="D29" s="459" t="s">
        <v>412</v>
      </c>
      <c r="E29" s="1412" t="s">
        <v>836</v>
      </c>
      <c r="F29" s="459" t="s">
        <v>15</v>
      </c>
      <c r="G29" s="241">
        <f>ROUND(IF(ISERROR(VLOOKUP(D29,[1]Anual!$B$180:$ES$300,($U$1)-3,0)),0,VLOOKUP(D29,[1]Anual!$B$180:$ES$300,($U$1)-3,0)),0)</f>
        <v>0</v>
      </c>
      <c r="H29" s="658" t="str">
        <f>IF(B29="","",(VLOOKUP(B29,Família!$A:$B,2,0)))</f>
        <v>FK</v>
      </c>
      <c r="I29" s="459">
        <f>ROUND(IF(ISERROR(VLOOKUP(D29,[1]Anual!$B$180:$ES$300,($U$1)+5,0)),0,VLOOKUP(D29,[1]Anual!$B$180:$ES$300,($U$1)+5,0)),0)</f>
        <v>0</v>
      </c>
      <c r="J29" s="778"/>
      <c r="K29" s="459" t="str">
        <f>IF(L29=M29,"ok",M29-L29)</f>
        <v>ok</v>
      </c>
      <c r="L29" s="459">
        <f t="shared" si="20"/>
        <v>3840</v>
      </c>
      <c r="M29" s="460">
        <f>SUM(U29,AE29,AO29,AY29,BI29,BN29)</f>
        <v>3840</v>
      </c>
      <c r="N29" s="458">
        <v>0</v>
      </c>
      <c r="O29" s="459">
        <v>0</v>
      </c>
      <c r="P29" s="459">
        <v>0</v>
      </c>
      <c r="Q29" s="459">
        <v>0</v>
      </c>
      <c r="R29" s="459">
        <v>240</v>
      </c>
      <c r="S29" s="459">
        <v>0</v>
      </c>
      <c r="T29" s="459">
        <v>0</v>
      </c>
      <c r="U29" s="241">
        <f t="shared" si="198"/>
        <v>240</v>
      </c>
      <c r="V29" s="241">
        <f t="shared" si="21"/>
        <v>0</v>
      </c>
      <c r="W29" s="240">
        <f t="shared" ref="W29" si="199">$G29+U29-V29</f>
        <v>240</v>
      </c>
      <c r="X29" s="458">
        <v>240</v>
      </c>
      <c r="Y29" s="459">
        <v>240</v>
      </c>
      <c r="Z29" s="459">
        <v>240</v>
      </c>
      <c r="AA29" s="459">
        <v>240</v>
      </c>
      <c r="AB29" s="459">
        <v>240</v>
      </c>
      <c r="AC29" s="459">
        <f>ROUND(AC46-SUM(AC30:AC33),0)</f>
        <v>0</v>
      </c>
      <c r="AD29" s="459">
        <f>ROUND(AD46-SUM(AD30:AD33),0)</f>
        <v>0</v>
      </c>
      <c r="AE29" s="241">
        <f t="shared" ref="AE29" si="200">SUM(X29:AD29)</f>
        <v>1200</v>
      </c>
      <c r="AF29" s="241">
        <f t="shared" si="8"/>
        <v>0</v>
      </c>
      <c r="AG29" s="240">
        <f t="shared" ref="AG29" si="201">$G29+AE29-AF29</f>
        <v>1200</v>
      </c>
      <c r="AH29" s="458">
        <v>240</v>
      </c>
      <c r="AI29" s="459">
        <v>240</v>
      </c>
      <c r="AJ29" s="459">
        <v>240</v>
      </c>
      <c r="AK29" s="459">
        <v>240</v>
      </c>
      <c r="AL29" s="459">
        <v>240</v>
      </c>
      <c r="AM29" s="459">
        <f>ROUND(AM46-SUM(AM30:AM33),0)</f>
        <v>0</v>
      </c>
      <c r="AN29" s="459">
        <f>ROUND(AN46-SUM(AN30:AN33),0)</f>
        <v>0</v>
      </c>
      <c r="AO29" s="241">
        <f t="shared" ref="AO29" si="202">SUM(AH29:AN29)</f>
        <v>1200</v>
      </c>
      <c r="AP29" s="241">
        <f t="shared" si="10"/>
        <v>0</v>
      </c>
      <c r="AQ29" s="240">
        <f t="shared" ref="AQ29" si="203">$W29+AO29-AP29</f>
        <v>1440</v>
      </c>
      <c r="AR29" s="458">
        <v>240</v>
      </c>
      <c r="AS29" s="459">
        <v>240</v>
      </c>
      <c r="AT29" s="459">
        <v>240</v>
      </c>
      <c r="AU29" s="459">
        <v>240</v>
      </c>
      <c r="AV29" s="459">
        <v>240</v>
      </c>
      <c r="AW29" s="459">
        <f>ROUND(AW46-SUM(AW30:AW33),0)</f>
        <v>0</v>
      </c>
      <c r="AX29" s="459">
        <f>ROUND(AX46-SUM(AX30:AX33),0)</f>
        <v>0</v>
      </c>
      <c r="AY29" s="241">
        <f t="shared" ref="AY29" si="204">SUM(AR29:AX29)</f>
        <v>1200</v>
      </c>
      <c r="AZ29" s="241">
        <f t="shared" si="12"/>
        <v>0</v>
      </c>
      <c r="BA29" s="240">
        <f t="shared" ref="BA29" si="205">$AG29+AY29-AZ29</f>
        <v>2400</v>
      </c>
      <c r="BB29" s="458">
        <f t="shared" ref="BB29:BH29" si="206">ROUND(BB46-SUM(BB30:BB33),0)</f>
        <v>0</v>
      </c>
      <c r="BC29" s="459">
        <f t="shared" si="206"/>
        <v>0</v>
      </c>
      <c r="BD29" s="459">
        <f t="shared" si="206"/>
        <v>0</v>
      </c>
      <c r="BE29" s="459">
        <f t="shared" si="206"/>
        <v>0</v>
      </c>
      <c r="BF29" s="459">
        <f t="shared" si="206"/>
        <v>0</v>
      </c>
      <c r="BG29" s="459">
        <f t="shared" si="206"/>
        <v>0</v>
      </c>
      <c r="BH29" s="459">
        <f t="shared" si="206"/>
        <v>0</v>
      </c>
      <c r="BI29" s="241">
        <f t="shared" ref="BI29" si="207">SUM(BB29:BH29)</f>
        <v>0</v>
      </c>
      <c r="BJ29" s="241">
        <f t="shared" si="29"/>
        <v>0</v>
      </c>
      <c r="BK29" s="240">
        <f t="shared" ref="BK29" si="208">$AQ29+BI29-BJ29</f>
        <v>1440</v>
      </c>
      <c r="BL29" s="458">
        <f>ROUND(BL46-SUM(BL30:BL33),0)</f>
        <v>0</v>
      </c>
      <c r="BM29" s="459">
        <f>ROUND(BM46-SUM(BM30:BM33),0)</f>
        <v>0</v>
      </c>
      <c r="BN29" s="459">
        <v>0</v>
      </c>
      <c r="BO29" s="459">
        <v>0</v>
      </c>
      <c r="BP29" s="459">
        <v>0</v>
      </c>
      <c r="BQ29" s="459">
        <f>M29</f>
        <v>3840</v>
      </c>
      <c r="BR29" s="459">
        <f>ROUND(BR46-SUM(BR30:BR33),0)</f>
        <v>0</v>
      </c>
      <c r="BS29" s="1423">
        <f>IF($C29="","",VLOOKUP($C29,'Carga People'!$C$5:$G$309,5,0))</f>
        <v>0</v>
      </c>
      <c r="BT29" s="1423">
        <f>IF($B29="","",VLOOKUP($B29,RESUMO!$A$63:$AO$94,41,0))</f>
        <v>0</v>
      </c>
      <c r="BU29" s="522"/>
      <c r="BV29" s="702">
        <f t="shared" si="34"/>
        <v>240</v>
      </c>
      <c r="BW29" s="702">
        <f t="shared" si="35"/>
        <v>1200</v>
      </c>
      <c r="BX29" s="702">
        <f t="shared" si="36"/>
        <v>1200</v>
      </c>
      <c r="BY29" s="702">
        <f t="shared" si="37"/>
        <v>1200</v>
      </c>
      <c r="BZ29" s="702">
        <f t="shared" si="38"/>
        <v>0</v>
      </c>
      <c r="CA29" s="702">
        <f t="shared" si="39"/>
        <v>0</v>
      </c>
      <c r="CB29" s="482">
        <f t="shared" si="40"/>
        <v>0</v>
      </c>
    </row>
    <row r="30" spans="1:80" ht="25.05" customHeight="1" x14ac:dyDescent="0.3">
      <c r="A30" s="34"/>
      <c r="B30" s="202" t="s">
        <v>34</v>
      </c>
      <c r="C30" s="203"/>
      <c r="D30" s="186"/>
      <c r="E30" s="186"/>
      <c r="F30" s="186"/>
      <c r="G30" s="185"/>
      <c r="H30" s="186"/>
      <c r="I30" s="186"/>
      <c r="J30" s="186"/>
      <c r="K30" s="186"/>
      <c r="L30" s="204" t="s">
        <v>35</v>
      </c>
      <c r="M30" s="205">
        <v>1</v>
      </c>
      <c r="N30" s="186"/>
      <c r="O30" s="186"/>
      <c r="P30" s="186"/>
      <c r="Q30" s="186"/>
      <c r="R30" s="206"/>
      <c r="S30" s="206"/>
      <c r="T30" s="206"/>
      <c r="U30" s="185"/>
      <c r="V30" s="185"/>
      <c r="W30" s="185"/>
      <c r="X30" s="206"/>
      <c r="Y30" s="206"/>
      <c r="Z30" s="206"/>
      <c r="AA30" s="206"/>
      <c r="AB30" s="206"/>
      <c r="AC30" s="206"/>
      <c r="AD30" s="223"/>
      <c r="AE30" s="224"/>
      <c r="AF30" s="224"/>
      <c r="AG30" s="185"/>
      <c r="AH30" s="186"/>
      <c r="AI30" s="225"/>
      <c r="AJ30" s="206"/>
      <c r="AK30" s="206"/>
      <c r="AL30" s="206"/>
      <c r="AM30" s="206"/>
      <c r="AN30" s="206"/>
      <c r="AO30" s="185"/>
      <c r="AP30" s="185"/>
      <c r="AQ30" s="185"/>
      <c r="AR30" s="206"/>
      <c r="AS30" s="206"/>
      <c r="AT30" s="206"/>
      <c r="AU30" s="186"/>
      <c r="AV30" s="206"/>
      <c r="AW30" s="206"/>
      <c r="AX30" s="206"/>
      <c r="AY30" s="185"/>
      <c r="AZ30" s="185"/>
      <c r="BA30" s="185"/>
      <c r="BB30" s="206"/>
      <c r="BC30" s="206"/>
      <c r="BD30" s="206"/>
      <c r="BE30" s="186"/>
      <c r="BF30" s="186"/>
      <c r="BG30" s="186"/>
      <c r="BH30" s="186"/>
      <c r="BI30" s="185"/>
      <c r="BJ30" s="185"/>
      <c r="BK30" s="185"/>
      <c r="BL30" s="186"/>
      <c r="BM30" s="186"/>
      <c r="BN30" s="185"/>
      <c r="BO30" s="185"/>
      <c r="BP30" s="185"/>
      <c r="BQ30" s="207"/>
      <c r="BV30" s="703"/>
      <c r="BW30" s="703"/>
      <c r="BX30" s="703"/>
      <c r="BY30" s="703"/>
      <c r="BZ30" s="703"/>
      <c r="CA30" s="703"/>
      <c r="CB30" s="482"/>
    </row>
    <row r="31" spans="1:80" ht="25.05" customHeight="1" outlineLevel="1" x14ac:dyDescent="0.3">
      <c r="A31" s="34"/>
      <c r="B31" s="438"/>
      <c r="C31" s="1610"/>
      <c r="D31" s="43"/>
      <c r="E31" s="43"/>
      <c r="F31" s="43"/>
      <c r="G31" s="77"/>
      <c r="H31" s="43"/>
      <c r="I31" s="43"/>
      <c r="J31" s="43"/>
      <c r="K31" s="1644"/>
      <c r="L31" s="1583" t="s">
        <v>1254</v>
      </c>
      <c r="M31" s="1653"/>
      <c r="N31" s="1582"/>
      <c r="O31" s="1582"/>
      <c r="P31" s="1582"/>
      <c r="Q31" s="1582"/>
      <c r="R31" s="1582">
        <v>1</v>
      </c>
      <c r="S31" s="1582"/>
      <c r="T31" s="1582"/>
      <c r="U31" s="1583"/>
      <c r="V31" s="1583"/>
      <c r="W31" s="1583"/>
      <c r="X31" s="1582">
        <v>1</v>
      </c>
      <c r="Y31" s="1582">
        <v>1</v>
      </c>
      <c r="Z31" s="1582">
        <v>1</v>
      </c>
      <c r="AA31" s="1582">
        <v>1</v>
      </c>
      <c r="AB31" s="1582">
        <v>1</v>
      </c>
      <c r="AC31" s="1582"/>
      <c r="AD31" s="1582"/>
      <c r="AE31" s="1584"/>
      <c r="AF31" s="1584"/>
      <c r="AG31" s="1584"/>
      <c r="AH31" s="1582">
        <v>1</v>
      </c>
      <c r="AI31" s="1582">
        <v>1</v>
      </c>
      <c r="AJ31" s="1582">
        <v>1</v>
      </c>
      <c r="AK31" s="1582">
        <v>1</v>
      </c>
      <c r="AL31" s="1582">
        <v>1</v>
      </c>
      <c r="AM31" s="1582"/>
      <c r="AN31" s="1582"/>
      <c r="AO31" s="1583"/>
      <c r="AP31" s="1583"/>
      <c r="AQ31" s="1583"/>
      <c r="AR31" s="1582">
        <v>1</v>
      </c>
      <c r="AS31" s="1582">
        <v>1</v>
      </c>
      <c r="AT31" s="1582">
        <v>1</v>
      </c>
      <c r="AU31" s="1582">
        <v>1</v>
      </c>
      <c r="AV31" s="1582">
        <v>1</v>
      </c>
      <c r="AW31" s="1582"/>
      <c r="AX31" s="1582"/>
      <c r="AY31" s="1583"/>
      <c r="AZ31" s="1583"/>
      <c r="BA31" s="1583"/>
      <c r="BB31" s="1582"/>
      <c r="BC31" s="1582"/>
      <c r="BD31" s="1582"/>
      <c r="BE31" s="1582"/>
      <c r="BF31" s="1582"/>
      <c r="BG31" s="1582"/>
      <c r="BH31" s="1582"/>
      <c r="BI31" s="1583"/>
      <c r="BJ31" s="1583"/>
      <c r="BK31" s="1583"/>
      <c r="BL31" s="1582"/>
      <c r="BM31" s="1582"/>
      <c r="BN31" s="1583"/>
      <c r="BO31" s="1583"/>
      <c r="BP31" s="1585"/>
      <c r="BQ31" s="36"/>
      <c r="BV31" s="704"/>
      <c r="BW31" s="704"/>
      <c r="BX31" s="704"/>
      <c r="BY31" s="704"/>
      <c r="BZ31" s="704"/>
      <c r="CA31" s="704"/>
      <c r="CB31" s="482"/>
    </row>
    <row r="32" spans="1:80" ht="25.05" customHeight="1" outlineLevel="1" x14ac:dyDescent="0.3">
      <c r="A32" s="34"/>
      <c r="B32" s="343"/>
      <c r="C32" s="7"/>
      <c r="D32" s="35"/>
      <c r="E32" s="35"/>
      <c r="F32" s="35"/>
      <c r="G32" s="67"/>
      <c r="H32" s="35"/>
      <c r="I32" s="35"/>
      <c r="J32" s="35"/>
      <c r="K32" s="1253"/>
      <c r="L32" s="1623" t="s">
        <v>1255</v>
      </c>
      <c r="M32" s="1592"/>
      <c r="N32" s="1613"/>
      <c r="O32" s="1613"/>
      <c r="P32" s="1613"/>
      <c r="Q32" s="1613"/>
      <c r="R32" s="1613">
        <v>1</v>
      </c>
      <c r="S32" s="1613"/>
      <c r="T32" s="1613"/>
      <c r="U32" s="1613"/>
      <c r="V32" s="1613"/>
      <c r="W32" s="1613"/>
      <c r="X32" s="1613">
        <v>1</v>
      </c>
      <c r="Y32" s="1613">
        <v>1</v>
      </c>
      <c r="Z32" s="1613">
        <v>1</v>
      </c>
      <c r="AA32" s="1613">
        <v>1</v>
      </c>
      <c r="AB32" s="1613">
        <v>1</v>
      </c>
      <c r="AC32" s="1613"/>
      <c r="AD32" s="1613"/>
      <c r="AE32" s="1613"/>
      <c r="AF32" s="1613"/>
      <c r="AG32" s="1613"/>
      <c r="AH32" s="1613">
        <v>1</v>
      </c>
      <c r="AI32" s="1613">
        <v>1</v>
      </c>
      <c r="AJ32" s="1613">
        <v>1</v>
      </c>
      <c r="AK32" s="1613">
        <v>1</v>
      </c>
      <c r="AL32" s="1613">
        <v>1</v>
      </c>
      <c r="AM32" s="1613"/>
      <c r="AN32" s="1613"/>
      <c r="AO32" s="1613"/>
      <c r="AP32" s="1613"/>
      <c r="AQ32" s="1613"/>
      <c r="AR32" s="1613">
        <v>1</v>
      </c>
      <c r="AS32" s="1613">
        <v>1</v>
      </c>
      <c r="AT32" s="1613">
        <v>1</v>
      </c>
      <c r="AU32" s="1613">
        <v>1</v>
      </c>
      <c r="AV32" s="1613">
        <v>1</v>
      </c>
      <c r="AW32" s="1613"/>
      <c r="AX32" s="1613"/>
      <c r="AY32" s="1613"/>
      <c r="AZ32" s="1613"/>
      <c r="BA32" s="1613"/>
      <c r="BB32" s="1613"/>
      <c r="BC32" s="1613"/>
      <c r="BD32" s="1613"/>
      <c r="BE32" s="1613"/>
      <c r="BF32" s="1613"/>
      <c r="BG32" s="1613"/>
      <c r="BH32" s="1613"/>
      <c r="BI32" s="1613"/>
      <c r="BJ32" s="1613"/>
      <c r="BK32" s="1613"/>
      <c r="BL32" s="1613"/>
      <c r="BM32" s="1613"/>
      <c r="BN32" s="1611"/>
      <c r="BO32" s="1611"/>
      <c r="BP32" s="1622"/>
      <c r="BQ32" s="36"/>
      <c r="BV32" s="704"/>
      <c r="BW32" s="704"/>
      <c r="BX32" s="704"/>
      <c r="BY32" s="704"/>
      <c r="BZ32" s="704"/>
      <c r="CA32" s="704"/>
      <c r="CB32" s="482"/>
    </row>
    <row r="33" spans="1:80" ht="25.05" customHeight="1" x14ac:dyDescent="0.3">
      <c r="A33" s="34"/>
      <c r="B33" s="343"/>
      <c r="C33" s="440" t="s">
        <v>132</v>
      </c>
      <c r="D33" s="351"/>
      <c r="E33" s="351"/>
      <c r="F33" s="352">
        <v>8.9600000000000009</v>
      </c>
      <c r="G33" s="351"/>
      <c r="H33" s="351"/>
      <c r="I33" s="351"/>
      <c r="J33" s="351"/>
      <c r="K33" s="353"/>
      <c r="L33" s="354" t="s">
        <v>1256</v>
      </c>
      <c r="M33" s="355">
        <f>SUM(N33:BP33)</f>
        <v>143.36000000000007</v>
      </c>
      <c r="N33" s="372"/>
      <c r="O33" s="372"/>
      <c r="P33" s="372"/>
      <c r="Q33" s="372"/>
      <c r="R33" s="372">
        <f>8.96*R31</f>
        <v>8.9600000000000009</v>
      </c>
      <c r="S33" s="372"/>
      <c r="T33" s="372"/>
      <c r="U33" s="372"/>
      <c r="V33" s="372"/>
      <c r="W33" s="372"/>
      <c r="X33" s="372">
        <f t="shared" ref="X33:AB33" si="209">8.96*X31</f>
        <v>8.9600000000000009</v>
      </c>
      <c r="Y33" s="372">
        <f t="shared" si="209"/>
        <v>8.9600000000000009</v>
      </c>
      <c r="Z33" s="372">
        <f t="shared" si="209"/>
        <v>8.9600000000000009</v>
      </c>
      <c r="AA33" s="372">
        <f t="shared" si="209"/>
        <v>8.9600000000000009</v>
      </c>
      <c r="AB33" s="372">
        <f t="shared" si="209"/>
        <v>8.9600000000000009</v>
      </c>
      <c r="AC33" s="372"/>
      <c r="AD33" s="372"/>
      <c r="AE33" s="372"/>
      <c r="AF33" s="372"/>
      <c r="AG33" s="372"/>
      <c r="AH33" s="372">
        <f t="shared" ref="AH33:AI33" si="210">8.96*AH31</f>
        <v>8.9600000000000009</v>
      </c>
      <c r="AI33" s="372">
        <f t="shared" si="210"/>
        <v>8.9600000000000009</v>
      </c>
      <c r="AJ33" s="372">
        <f t="shared" ref="AJ33" si="211">8.96*AJ31</f>
        <v>8.9600000000000009</v>
      </c>
      <c r="AK33" s="372">
        <f t="shared" ref="AK33:AL33" si="212">8.96*AK31</f>
        <v>8.9600000000000009</v>
      </c>
      <c r="AL33" s="372">
        <f t="shared" si="212"/>
        <v>8.9600000000000009</v>
      </c>
      <c r="AM33" s="372"/>
      <c r="AN33" s="372"/>
      <c r="AO33" s="372"/>
      <c r="AP33" s="372"/>
      <c r="AQ33" s="372"/>
      <c r="AR33" s="372">
        <f t="shared" ref="AR33:AV33" si="213">8.96*AR31</f>
        <v>8.9600000000000009</v>
      </c>
      <c r="AS33" s="372">
        <f t="shared" si="213"/>
        <v>8.9600000000000009</v>
      </c>
      <c r="AT33" s="372">
        <f t="shared" si="213"/>
        <v>8.9600000000000009</v>
      </c>
      <c r="AU33" s="372">
        <f t="shared" si="213"/>
        <v>8.9600000000000009</v>
      </c>
      <c r="AV33" s="372">
        <f t="shared" si="213"/>
        <v>8.9600000000000009</v>
      </c>
      <c r="AW33" s="372"/>
      <c r="AX33" s="372"/>
      <c r="AY33" s="372"/>
      <c r="AZ33" s="372"/>
      <c r="BA33" s="372"/>
      <c r="BB33" s="372"/>
      <c r="BC33" s="372"/>
      <c r="BD33" s="372"/>
      <c r="BE33" s="372"/>
      <c r="BF33" s="372"/>
      <c r="BG33" s="372"/>
      <c r="BH33" s="372"/>
      <c r="BI33" s="372"/>
      <c r="BJ33" s="372"/>
      <c r="BK33" s="372"/>
      <c r="BL33" s="372"/>
      <c r="BM33" s="372"/>
      <c r="BN33" s="372"/>
      <c r="BO33" s="372"/>
      <c r="BP33" s="373"/>
      <c r="BQ33" s="36"/>
      <c r="BV33" s="704"/>
      <c r="BW33" s="704"/>
      <c r="BX33" s="704"/>
      <c r="BY33" s="704"/>
      <c r="BZ33" s="704"/>
      <c r="CA33" s="704"/>
      <c r="CB33" s="482"/>
    </row>
    <row r="34" spans="1:80" ht="25.05" customHeight="1" x14ac:dyDescent="0.3">
      <c r="A34" s="34"/>
      <c r="B34" s="343"/>
      <c r="C34" s="440" t="s">
        <v>737</v>
      </c>
      <c r="D34" s="351"/>
      <c r="E34" s="351"/>
      <c r="F34" s="352">
        <f>M33+M34+M35-M36</f>
        <v>227.56000000000006</v>
      </c>
      <c r="G34" s="351"/>
      <c r="H34" s="351"/>
      <c r="I34" s="351"/>
      <c r="J34" s="351"/>
      <c r="K34" s="353">
        <f>M53/F34</f>
        <v>139.66865881525749</v>
      </c>
      <c r="L34" s="356" t="s">
        <v>1257</v>
      </c>
      <c r="M34" s="357">
        <f>SUM(N34:BP34)</f>
        <v>84.2</v>
      </c>
      <c r="N34" s="1290"/>
      <c r="O34" s="1290"/>
      <c r="P34" s="1290"/>
      <c r="Q34" s="1290"/>
      <c r="R34" s="1655">
        <f>3.92+8.92</f>
        <v>12.84</v>
      </c>
      <c r="S34" s="1290"/>
      <c r="T34" s="1290"/>
      <c r="U34" s="1290"/>
      <c r="V34" s="1290"/>
      <c r="W34" s="1290"/>
      <c r="X34" s="1290"/>
      <c r="Y34" s="1290"/>
      <c r="Z34" s="1290"/>
      <c r="AA34" s="1290">
        <v>8.92</v>
      </c>
      <c r="AB34" s="1290">
        <v>8.92</v>
      </c>
      <c r="AC34" s="1290"/>
      <c r="AD34" s="1290"/>
      <c r="AE34" s="1290"/>
      <c r="AF34" s="1290"/>
      <c r="AG34" s="1290"/>
      <c r="AH34" s="1290"/>
      <c r="AI34" s="1290"/>
      <c r="AJ34" s="1290">
        <v>8.92</v>
      </c>
      <c r="AK34" s="1290">
        <v>8.92</v>
      </c>
      <c r="AL34" s="1290">
        <v>8.92</v>
      </c>
      <c r="AM34" s="1290"/>
      <c r="AN34" s="1290"/>
      <c r="AO34" s="1290"/>
      <c r="AP34" s="1290"/>
      <c r="AQ34" s="1290"/>
      <c r="AR34" s="1290"/>
      <c r="AS34" s="1290"/>
      <c r="AT34" s="1290">
        <v>8.92</v>
      </c>
      <c r="AU34" s="1290">
        <v>8.92</v>
      </c>
      <c r="AV34" s="1290">
        <v>8.92</v>
      </c>
      <c r="AW34" s="1290"/>
      <c r="AX34" s="1290"/>
      <c r="AY34" s="1290"/>
      <c r="AZ34" s="1290"/>
      <c r="BA34" s="1290"/>
      <c r="BB34" s="1290"/>
      <c r="BC34" s="1290"/>
      <c r="BD34" s="1290"/>
      <c r="BE34" s="1290"/>
      <c r="BF34" s="1290"/>
      <c r="BG34" s="1290"/>
      <c r="BH34" s="1290"/>
      <c r="BI34" s="1290"/>
      <c r="BJ34" s="1290"/>
      <c r="BK34" s="1290"/>
      <c r="BL34" s="1290"/>
      <c r="BM34" s="1290"/>
      <c r="BN34" s="374"/>
      <c r="BO34" s="374"/>
      <c r="BP34" s="375"/>
      <c r="BQ34" s="36"/>
      <c r="BV34" s="704"/>
      <c r="BW34" s="704"/>
      <c r="BX34" s="704"/>
      <c r="BY34" s="704"/>
      <c r="BZ34" s="704"/>
      <c r="CA34" s="704"/>
      <c r="CB34" s="482"/>
    </row>
    <row r="35" spans="1:80" ht="25.05" customHeight="1" x14ac:dyDescent="0.3">
      <c r="A35" s="34"/>
      <c r="B35" s="343"/>
      <c r="C35" s="440" t="s">
        <v>738</v>
      </c>
      <c r="D35" s="351"/>
      <c r="E35" s="351"/>
      <c r="F35" s="352">
        <f>SUM(N37:BO37)/F33</f>
        <v>25.397321428571427</v>
      </c>
      <c r="G35" s="351"/>
      <c r="H35" s="351"/>
      <c r="I35" s="351"/>
      <c r="J35" s="351"/>
      <c r="K35" s="353">
        <f>COUNT(N33:BP33)</f>
        <v>16</v>
      </c>
      <c r="L35" s="1642" t="s">
        <v>130</v>
      </c>
      <c r="M35" s="1591">
        <f>SUM(N35:BP35)</f>
        <v>0</v>
      </c>
      <c r="N35" s="1588"/>
      <c r="O35" s="1588"/>
      <c r="P35" s="1588"/>
      <c r="Q35" s="1588"/>
      <c r="R35" s="1588"/>
      <c r="S35" s="1588"/>
      <c r="T35" s="1588"/>
      <c r="U35" s="1588"/>
      <c r="V35" s="1588"/>
      <c r="W35" s="1588"/>
      <c r="X35" s="1588"/>
      <c r="Y35" s="1588"/>
      <c r="Z35" s="1588"/>
      <c r="AA35" s="1588"/>
      <c r="AB35" s="1588"/>
      <c r="AC35" s="1588"/>
      <c r="AD35" s="1588"/>
      <c r="AE35" s="1588"/>
      <c r="AF35" s="1588"/>
      <c r="AG35" s="1588"/>
      <c r="AH35" s="1588"/>
      <c r="AI35" s="1588"/>
      <c r="AJ35" s="1588"/>
      <c r="AK35" s="1588"/>
      <c r="AL35" s="1588"/>
      <c r="AM35" s="1588"/>
      <c r="AN35" s="1588"/>
      <c r="AO35" s="1588"/>
      <c r="AP35" s="1588"/>
      <c r="AQ35" s="1588"/>
      <c r="AR35" s="1588"/>
      <c r="AS35" s="1588"/>
      <c r="AT35" s="1588"/>
      <c r="AU35" s="1588"/>
      <c r="AV35" s="1588"/>
      <c r="AW35" s="1588"/>
      <c r="AX35" s="1588"/>
      <c r="AY35" s="1588"/>
      <c r="AZ35" s="1588"/>
      <c r="BA35" s="1588"/>
      <c r="BB35" s="1588"/>
      <c r="BC35" s="1588"/>
      <c r="BD35" s="1588"/>
      <c r="BE35" s="1588"/>
      <c r="BF35" s="1588"/>
      <c r="BG35" s="1588"/>
      <c r="BH35" s="1588"/>
      <c r="BI35" s="1588"/>
      <c r="BJ35" s="1588"/>
      <c r="BK35" s="1588"/>
      <c r="BL35" s="1588"/>
      <c r="BM35" s="1588"/>
      <c r="BN35" s="1601"/>
      <c r="BO35" s="1601"/>
      <c r="BP35" s="1602"/>
      <c r="BQ35" s="36"/>
      <c r="BV35" s="704"/>
      <c r="BW35" s="704"/>
      <c r="BX35" s="704"/>
      <c r="BY35" s="704"/>
      <c r="BZ35" s="704"/>
      <c r="CA35" s="704"/>
      <c r="CB35" s="482"/>
    </row>
    <row r="36" spans="1:80" ht="25.05" customHeight="1" x14ac:dyDescent="0.3">
      <c r="A36" s="34"/>
      <c r="B36" s="443"/>
      <c r="C36" s="444" t="s">
        <v>133</v>
      </c>
      <c r="D36" s="362"/>
      <c r="E36" s="362"/>
      <c r="F36" s="363">
        <f>M35/F33</f>
        <v>0</v>
      </c>
      <c r="G36" s="362"/>
      <c r="H36" s="362"/>
      <c r="I36" s="362"/>
      <c r="J36" s="362"/>
      <c r="K36" s="364"/>
      <c r="L36" s="1643" t="s">
        <v>131</v>
      </c>
      <c r="M36" s="1593">
        <f>SUM(N36:BP36)</f>
        <v>0</v>
      </c>
      <c r="N36" s="1589"/>
      <c r="O36" s="1589"/>
      <c r="P36" s="1589"/>
      <c r="Q36" s="1589"/>
      <c r="R36" s="1589"/>
      <c r="S36" s="1589"/>
      <c r="T36" s="1589"/>
      <c r="U36" s="1589"/>
      <c r="V36" s="1589"/>
      <c r="W36" s="1589"/>
      <c r="X36" s="1589"/>
      <c r="Y36" s="1589"/>
      <c r="Z36" s="1589"/>
      <c r="AA36" s="1589"/>
      <c r="AB36" s="1589"/>
      <c r="AC36" s="1589"/>
      <c r="AD36" s="1589"/>
      <c r="AE36" s="1589"/>
      <c r="AF36" s="1589"/>
      <c r="AG36" s="1589"/>
      <c r="AH36" s="1589"/>
      <c r="AI36" s="1589"/>
      <c r="AJ36" s="1589"/>
      <c r="AK36" s="1589"/>
      <c r="AL36" s="1589"/>
      <c r="AM36" s="1589"/>
      <c r="AN36" s="1589"/>
      <c r="AO36" s="1589"/>
      <c r="AP36" s="1589"/>
      <c r="AQ36" s="1589"/>
      <c r="AR36" s="1589"/>
      <c r="AS36" s="1589"/>
      <c r="AT36" s="1589"/>
      <c r="AU36" s="1589"/>
      <c r="AV36" s="1589"/>
      <c r="AW36" s="1589"/>
      <c r="AX36" s="1589"/>
      <c r="AY36" s="1589"/>
      <c r="AZ36" s="1589"/>
      <c r="BA36" s="1589"/>
      <c r="BB36" s="1589"/>
      <c r="BC36" s="1589"/>
      <c r="BD36" s="1589"/>
      <c r="BE36" s="1589"/>
      <c r="BF36" s="1589"/>
      <c r="BG36" s="1589"/>
      <c r="BH36" s="1589"/>
      <c r="BI36" s="1589"/>
      <c r="BJ36" s="1589"/>
      <c r="BK36" s="1589"/>
      <c r="BL36" s="1589"/>
      <c r="BM36" s="1589"/>
      <c r="BN36" s="1604"/>
      <c r="BO36" s="1604"/>
      <c r="BP36" s="1605"/>
      <c r="BQ36" s="36"/>
      <c r="BV36" s="704"/>
      <c r="BW36" s="704"/>
      <c r="BX36" s="704"/>
      <c r="BY36" s="704"/>
      <c r="BZ36" s="704"/>
      <c r="CA36" s="704"/>
      <c r="CB36" s="482"/>
    </row>
    <row r="37" spans="1:80" s="27" customFormat="1" ht="25.05" customHeight="1" x14ac:dyDescent="0.3">
      <c r="A37" s="51"/>
      <c r="B37" s="446"/>
      <c r="C37" s="441" t="s">
        <v>157</v>
      </c>
      <c r="D37" s="442"/>
      <c r="E37" s="40"/>
      <c r="F37" s="1666" t="s">
        <v>93</v>
      </c>
      <c r="G37" s="1666"/>
      <c r="H37" s="1666"/>
      <c r="I37" s="1666"/>
      <c r="J37" s="1666"/>
      <c r="K37" s="1666"/>
      <c r="L37" s="1666"/>
      <c r="M37" s="41"/>
      <c r="N37" s="279">
        <f>N33+N34+N35-N36</f>
        <v>0</v>
      </c>
      <c r="O37" s="280">
        <f t="shared" ref="O37:T37" si="214">O33+O34+O35-O36</f>
        <v>0</v>
      </c>
      <c r="P37" s="280">
        <f t="shared" si="214"/>
        <v>0</v>
      </c>
      <c r="Q37" s="280">
        <f t="shared" si="214"/>
        <v>0</v>
      </c>
      <c r="R37" s="280">
        <f t="shared" si="214"/>
        <v>21.8</v>
      </c>
      <c r="S37" s="280">
        <f t="shared" si="214"/>
        <v>0</v>
      </c>
      <c r="T37" s="281">
        <f t="shared" si="214"/>
        <v>0</v>
      </c>
      <c r="U37" s="333"/>
      <c r="V37" s="282"/>
      <c r="W37" s="334"/>
      <c r="X37" s="280">
        <f t="shared" ref="X37:AD37" si="215">X33+X34+X35-X36</f>
        <v>8.9600000000000009</v>
      </c>
      <c r="Y37" s="280">
        <f t="shared" si="215"/>
        <v>8.9600000000000009</v>
      </c>
      <c r="Z37" s="280">
        <f t="shared" si="215"/>
        <v>8.9600000000000009</v>
      </c>
      <c r="AA37" s="280">
        <f>AA33+AA34+AA35-AA36</f>
        <v>17.880000000000003</v>
      </c>
      <c r="AB37" s="280">
        <f>AB33+AB34+AB35-AB36</f>
        <v>17.880000000000003</v>
      </c>
      <c r="AC37" s="280">
        <f t="shared" si="215"/>
        <v>0</v>
      </c>
      <c r="AD37" s="281">
        <f t="shared" si="215"/>
        <v>0</v>
      </c>
      <c r="AE37" s="333"/>
      <c r="AF37" s="282"/>
      <c r="AG37" s="335"/>
      <c r="AH37" s="280">
        <f t="shared" ref="AH37:AN37" si="216">AH33+AH34+AH35-AH36</f>
        <v>8.9600000000000009</v>
      </c>
      <c r="AI37" s="280">
        <f t="shared" si="216"/>
        <v>8.9600000000000009</v>
      </c>
      <c r="AJ37" s="280">
        <f t="shared" si="216"/>
        <v>17.880000000000003</v>
      </c>
      <c r="AK37" s="280">
        <f t="shared" si="216"/>
        <v>17.880000000000003</v>
      </c>
      <c r="AL37" s="280">
        <f t="shared" si="216"/>
        <v>17.880000000000003</v>
      </c>
      <c r="AM37" s="280">
        <f t="shared" si="216"/>
        <v>0</v>
      </c>
      <c r="AN37" s="281">
        <f t="shared" si="216"/>
        <v>0</v>
      </c>
      <c r="AO37" s="333"/>
      <c r="AP37" s="349"/>
      <c r="AQ37" s="335"/>
      <c r="AR37" s="280">
        <f t="shared" ref="AR37:AX37" si="217">AR33+AR34+AR35-AR36</f>
        <v>8.9600000000000009</v>
      </c>
      <c r="AS37" s="280">
        <f t="shared" si="217"/>
        <v>8.9600000000000009</v>
      </c>
      <c r="AT37" s="280">
        <f t="shared" si="217"/>
        <v>17.880000000000003</v>
      </c>
      <c r="AU37" s="280">
        <f t="shared" si="217"/>
        <v>17.880000000000003</v>
      </c>
      <c r="AV37" s="280">
        <f t="shared" si="217"/>
        <v>17.880000000000003</v>
      </c>
      <c r="AW37" s="280">
        <f t="shared" si="217"/>
        <v>0</v>
      </c>
      <c r="AX37" s="281">
        <f t="shared" si="217"/>
        <v>0</v>
      </c>
      <c r="AY37" s="333"/>
      <c r="AZ37" s="282"/>
      <c r="BA37" s="335"/>
      <c r="BB37" s="280">
        <f t="shared" ref="BB37:BH37" si="218">BB33+BB34+BB35-BB36</f>
        <v>0</v>
      </c>
      <c r="BC37" s="280">
        <f t="shared" si="218"/>
        <v>0</v>
      </c>
      <c r="BD37" s="280">
        <f t="shared" si="218"/>
        <v>0</v>
      </c>
      <c r="BE37" s="280">
        <f t="shared" si="218"/>
        <v>0</v>
      </c>
      <c r="BF37" s="280">
        <f t="shared" si="218"/>
        <v>0</v>
      </c>
      <c r="BG37" s="280">
        <f t="shared" si="218"/>
        <v>0</v>
      </c>
      <c r="BH37" s="281">
        <f t="shared" si="218"/>
        <v>0</v>
      </c>
      <c r="BI37" s="333"/>
      <c r="BJ37" s="282"/>
      <c r="BK37" s="335"/>
      <c r="BL37" s="341">
        <f t="shared" ref="BL37:BM37" si="219">BL33+BL34+BL35-BL36</f>
        <v>0</v>
      </c>
      <c r="BM37" s="281">
        <f t="shared" si="219"/>
        <v>0</v>
      </c>
      <c r="BN37" s="333"/>
      <c r="BO37" s="282"/>
      <c r="BP37" s="335"/>
      <c r="BQ37" s="198"/>
      <c r="BR37" s="507"/>
      <c r="BS37" s="507"/>
      <c r="BT37" s="507"/>
      <c r="BU37" s="507"/>
      <c r="BV37" s="704"/>
      <c r="BW37" s="704"/>
      <c r="BX37" s="704"/>
      <c r="BY37" s="704"/>
      <c r="BZ37" s="704"/>
      <c r="CA37" s="704"/>
      <c r="CB37" s="482"/>
    </row>
    <row r="38" spans="1:80" ht="9.9" customHeight="1" x14ac:dyDescent="0.3">
      <c r="A38" s="34"/>
      <c r="B38" s="38"/>
      <c r="C38" s="7"/>
      <c r="D38" s="35"/>
      <c r="E38" s="35"/>
      <c r="F38" s="35"/>
      <c r="G38" s="67"/>
      <c r="H38" s="35"/>
      <c r="I38" s="35"/>
      <c r="J38" s="35"/>
      <c r="K38" s="35"/>
      <c r="L38" s="9">
        <v>1</v>
      </c>
      <c r="M38" s="35"/>
      <c r="N38" s="35"/>
      <c r="O38" s="35"/>
      <c r="P38" s="35"/>
      <c r="Q38" s="35"/>
      <c r="R38" s="35"/>
      <c r="S38" s="35"/>
      <c r="T38" s="35"/>
      <c r="U38" s="67"/>
      <c r="V38" s="67"/>
      <c r="W38" s="288"/>
      <c r="X38" s="35"/>
      <c r="Y38" s="35"/>
      <c r="Z38" s="35"/>
      <c r="AA38" s="35"/>
      <c r="AB38" s="35"/>
      <c r="AC38" s="35"/>
      <c r="AD38" s="35"/>
      <c r="AE38" s="67"/>
      <c r="AF38" s="67"/>
      <c r="AG38" s="288"/>
      <c r="AH38" s="35"/>
      <c r="AI38" s="35"/>
      <c r="AJ38" s="35"/>
      <c r="AK38" s="35"/>
      <c r="AL38" s="35"/>
      <c r="AM38" s="35"/>
      <c r="AN38" s="35"/>
      <c r="AO38" s="67"/>
      <c r="AP38" s="67"/>
      <c r="AQ38" s="288"/>
      <c r="AR38" s="35"/>
      <c r="AS38" s="35"/>
      <c r="AT38" s="35"/>
      <c r="AU38" s="35"/>
      <c r="AV38" s="35"/>
      <c r="AW38" s="35"/>
      <c r="AX38" s="35"/>
      <c r="AY38" s="67"/>
      <c r="AZ38" s="67"/>
      <c r="BA38" s="288"/>
      <c r="BB38" s="35"/>
      <c r="BC38" s="35"/>
      <c r="BD38" s="35"/>
      <c r="BE38" s="35"/>
      <c r="BF38" s="35"/>
      <c r="BG38" s="35"/>
      <c r="BH38" s="35"/>
      <c r="BI38" s="67"/>
      <c r="BJ38" s="67"/>
      <c r="BK38" s="288"/>
      <c r="BL38" s="35"/>
      <c r="BM38" s="35"/>
      <c r="BN38" s="67"/>
      <c r="BO38" s="67"/>
      <c r="BP38" s="288"/>
      <c r="BQ38" s="36"/>
      <c r="BV38" s="705"/>
      <c r="BW38" s="705"/>
      <c r="BX38" s="705"/>
      <c r="BY38" s="705"/>
      <c r="BZ38" s="705"/>
      <c r="CA38" s="705"/>
      <c r="CB38" s="482"/>
    </row>
    <row r="39" spans="1:80" ht="15" customHeight="1" x14ac:dyDescent="0.3">
      <c r="A39" s="34"/>
      <c r="B39" s="1727" t="s">
        <v>92</v>
      </c>
      <c r="C39" s="433">
        <v>150</v>
      </c>
      <c r="D39" s="760">
        <f>C39</f>
        <v>150</v>
      </c>
      <c r="E39" s="43">
        <v>1</v>
      </c>
      <c r="F39" s="760" t="s">
        <v>354</v>
      </c>
      <c r="G39" s="536"/>
      <c r="H39" s="43"/>
      <c r="I39" s="43"/>
      <c r="J39" s="43"/>
      <c r="K39" s="43">
        <f>M39-L39</f>
        <v>-5105</v>
      </c>
      <c r="L39" s="43">
        <f>ROUND(SUM(L7:L16),0)</f>
        <v>17143</v>
      </c>
      <c r="M39" s="44">
        <f>ROUND(SUM(N39:T39,X39:AD39,AH39:AN39,AR39:AX39,BB39:BH39,BL39:BM39),0)</f>
        <v>12038</v>
      </c>
      <c r="N39" s="45">
        <f>$D$55*N55</f>
        <v>0</v>
      </c>
      <c r="O39" s="46">
        <f t="shared" ref="O39:T39" si="220">$D$55*O55</f>
        <v>0</v>
      </c>
      <c r="P39" s="46">
        <f>$D$55*P55</f>
        <v>0</v>
      </c>
      <c r="Q39" s="47">
        <f>$D$55*Q55</f>
        <v>0</v>
      </c>
      <c r="R39" s="47">
        <f t="shared" si="220"/>
        <v>1502.727272727273</v>
      </c>
      <c r="S39" s="47">
        <f>$D$55*S55</f>
        <v>0</v>
      </c>
      <c r="T39" s="80">
        <f t="shared" si="220"/>
        <v>0</v>
      </c>
      <c r="U39" s="259">
        <f>ROUND(SUM(U7:U16),0)</f>
        <v>1503</v>
      </c>
      <c r="V39" s="260">
        <f>ROUND(SUM(V7:V16),0)</f>
        <v>0</v>
      </c>
      <c r="W39" s="262">
        <f>ROUND(SUM(W7:W16),0)</f>
        <v>1503</v>
      </c>
      <c r="X39" s="47">
        <f t="shared" ref="X39:AD39" si="221">$D$55*X55</f>
        <v>536.72727272727286</v>
      </c>
      <c r="Y39" s="47">
        <f t="shared" si="221"/>
        <v>510.06060606060612</v>
      </c>
      <c r="Z39" s="47">
        <f t="shared" si="221"/>
        <v>642.3333333333336</v>
      </c>
      <c r="AA39" s="47">
        <f t="shared" si="221"/>
        <v>883.44522144522205</v>
      </c>
      <c r="AB39" s="47">
        <f t="shared" si="221"/>
        <v>876.03508771929887</v>
      </c>
      <c r="AC39" s="47"/>
      <c r="AD39" s="80">
        <f t="shared" si="221"/>
        <v>0</v>
      </c>
      <c r="AE39" s="259">
        <f>ROUND(SUM(AE7:AE16),0)</f>
        <v>5257</v>
      </c>
      <c r="AF39" s="260">
        <f>ROUND(SUM(AF7:AF16),0)</f>
        <v>0</v>
      </c>
      <c r="AG39" s="262">
        <f>ROUND(SUM(AG7:AG16),0)</f>
        <v>6760</v>
      </c>
      <c r="AH39" s="46">
        <f t="shared" ref="AH39:AN39" si="222">$D$55*AH55</f>
        <v>536.72727272727286</v>
      </c>
      <c r="AI39" s="47">
        <f t="shared" si="222"/>
        <v>536.72727272727286</v>
      </c>
      <c r="AJ39" s="47">
        <f t="shared" si="222"/>
        <v>964.42424242424283</v>
      </c>
      <c r="AK39" s="47">
        <f t="shared" si="222"/>
        <v>861.39393939393983</v>
      </c>
      <c r="AL39" s="47">
        <f t="shared" si="222"/>
        <v>1041.8245614035091</v>
      </c>
      <c r="AM39" s="47"/>
      <c r="AN39" s="80">
        <f t="shared" si="222"/>
        <v>0</v>
      </c>
      <c r="AO39" s="259">
        <f>ROUND(SUM(AO7:AO16),0)</f>
        <v>5418</v>
      </c>
      <c r="AP39" s="260">
        <f>ROUND(SUM(AP7:AP16),0)</f>
        <v>0</v>
      </c>
      <c r="AQ39" s="262">
        <f>ROUND(SUM(AQ7:AQ16),0)</f>
        <v>12178</v>
      </c>
      <c r="AR39" s="46">
        <f t="shared" ref="AR39:AX39" si="223">$D$55*AR55</f>
        <v>536.72727272727286</v>
      </c>
      <c r="AS39" s="47">
        <f t="shared" si="223"/>
        <v>536.72727272727286</v>
      </c>
      <c r="AT39" s="47">
        <f t="shared" si="223"/>
        <v>671.09090909090946</v>
      </c>
      <c r="AU39" s="47">
        <f t="shared" si="223"/>
        <v>452.44657097288712</v>
      </c>
      <c r="AV39" s="47">
        <f t="shared" si="223"/>
        <v>948.66666666666686</v>
      </c>
      <c r="AW39" s="47">
        <f t="shared" si="223"/>
        <v>0</v>
      </c>
      <c r="AX39" s="80">
        <f t="shared" si="223"/>
        <v>0</v>
      </c>
      <c r="AY39" s="259">
        <f>ROUND(SUM(AY7:AY16),0)</f>
        <v>4965</v>
      </c>
      <c r="AZ39" s="260">
        <f>ROUND(SUM(AZ7:AZ16),0)</f>
        <v>0</v>
      </c>
      <c r="BA39" s="262">
        <f>ROUND(SUM(BA7:BA16),0)</f>
        <v>17143</v>
      </c>
      <c r="BB39" s="47">
        <f t="shared" ref="BB39:BM39" si="224">$D$55*BB55</f>
        <v>0</v>
      </c>
      <c r="BC39" s="47">
        <f t="shared" si="224"/>
        <v>0</v>
      </c>
      <c r="BD39" s="47">
        <f t="shared" si="224"/>
        <v>0</v>
      </c>
      <c r="BE39" s="47">
        <f t="shared" si="224"/>
        <v>0</v>
      </c>
      <c r="BF39" s="47">
        <f t="shared" si="224"/>
        <v>0</v>
      </c>
      <c r="BG39" s="47">
        <f t="shared" si="224"/>
        <v>0</v>
      </c>
      <c r="BH39" s="80">
        <f t="shared" ref="BH39" si="225">$D$55*BH55</f>
        <v>0</v>
      </c>
      <c r="BI39" s="259">
        <f>ROUND(SUM(BI7:BI16),0)</f>
        <v>0</v>
      </c>
      <c r="BJ39" s="260">
        <f>ROUND(SUM(BJ7:BJ16),0)</f>
        <v>0</v>
      </c>
      <c r="BK39" s="262">
        <f>ROUND(SUM(BK7:BK16),0)</f>
        <v>17143</v>
      </c>
      <c r="BL39" s="80">
        <f t="shared" ref="BL39" si="226">$D$55*BL55</f>
        <v>0</v>
      </c>
      <c r="BM39" s="80">
        <f t="shared" si="224"/>
        <v>0</v>
      </c>
      <c r="BN39" s="259">
        <f>ROUND(SUM(BN7:BN16),0)</f>
        <v>0</v>
      </c>
      <c r="BO39" s="260">
        <f>ROUND(SUM(BO7:BO16),0)</f>
        <v>0</v>
      </c>
      <c r="BP39" s="262">
        <f>ROUND(SUM(BP7:BP16),0)</f>
        <v>17143</v>
      </c>
      <c r="BQ39" s="197"/>
      <c r="BR39" s="523"/>
      <c r="BV39" s="702">
        <f t="shared" ref="BV39:BV53" si="227">SUM(N39:T39)</f>
        <v>1502.727272727273</v>
      </c>
      <c r="BW39" s="702">
        <f t="shared" ref="BW39:BW53" si="228">SUM(X39:AD39)</f>
        <v>3448.6015212857337</v>
      </c>
      <c r="BX39" s="702">
        <f t="shared" ref="BX39:BX53" si="229">SUM(AH39:AN39)</f>
        <v>3941.0972886762374</v>
      </c>
      <c r="BY39" s="702">
        <f t="shared" ref="BY39:BY53" si="230">SUM(AR39:AX39)</f>
        <v>3145.6586921850094</v>
      </c>
      <c r="BZ39" s="702">
        <f t="shared" ref="BZ39:BZ53" si="231">SUM(BB39:BH39)</f>
        <v>0</v>
      </c>
      <c r="CA39" s="702">
        <f t="shared" ref="CA39:CA53" si="232">SUM(BL39:BM39)</f>
        <v>0</v>
      </c>
      <c r="CB39" s="482">
        <f t="shared" ref="CB39:CB53" si="233">SUM(BV39:CA39)-M39</f>
        <v>8.4774874252616428E-2</v>
      </c>
    </row>
    <row r="40" spans="1:80" ht="15" customHeight="1" x14ac:dyDescent="0.3">
      <c r="A40" s="34"/>
      <c r="B40" s="1728"/>
      <c r="C40" s="434">
        <v>150</v>
      </c>
      <c r="D40" s="761">
        <f t="shared" ref="D40:D52" si="234">C40</f>
        <v>150</v>
      </c>
      <c r="E40" s="35">
        <v>1</v>
      </c>
      <c r="F40" s="761" t="s">
        <v>355</v>
      </c>
      <c r="G40" s="537"/>
      <c r="H40" s="35"/>
      <c r="I40" s="35"/>
      <c r="J40" s="35"/>
      <c r="K40" s="35">
        <f t="shared" ref="K40:K43" si="235">M40-L40</f>
        <v>0</v>
      </c>
      <c r="L40" s="35">
        <f>ROUND(SUM(L17:L23),0)</f>
        <v>2400</v>
      </c>
      <c r="M40" s="49">
        <f t="shared" ref="M40:M51" si="236">ROUND(SUM(N40:T40,X40:AD40,AH40:AN40,AR40:AX40,BB40:BH40,BL40:BM40),0)</f>
        <v>2400</v>
      </c>
      <c r="N40" s="391"/>
      <c r="O40" s="392"/>
      <c r="P40" s="392"/>
      <c r="Q40" s="392"/>
      <c r="R40" s="392">
        <v>720</v>
      </c>
      <c r="S40" s="393"/>
      <c r="T40" s="394"/>
      <c r="U40" s="395">
        <f>ROUND(SUM(U17:U23),0)</f>
        <v>720</v>
      </c>
      <c r="V40" s="396">
        <f>ROUND(SUM(V17:V23),0)</f>
        <v>0</v>
      </c>
      <c r="W40" s="397">
        <f>ROUND(SUM(W17:W23),0)</f>
        <v>720</v>
      </c>
      <c r="X40" s="392"/>
      <c r="Y40" s="392"/>
      <c r="Z40" s="392"/>
      <c r="AA40" s="392"/>
      <c r="AB40" s="392"/>
      <c r="AC40" s="392"/>
      <c r="AD40" s="394"/>
      <c r="AE40" s="395">
        <f>ROUND(SUM(AE17:AE23),0)</f>
        <v>0</v>
      </c>
      <c r="AF40" s="396">
        <f>ROUND(SUM(AF17:AF23),0)</f>
        <v>0</v>
      </c>
      <c r="AG40" s="397">
        <f>ROUND(SUM(AG17:AG23),0)</f>
        <v>720</v>
      </c>
      <c r="AH40" s="392"/>
      <c r="AI40" s="392"/>
      <c r="AJ40" s="392">
        <v>240</v>
      </c>
      <c r="AK40" s="392">
        <v>240</v>
      </c>
      <c r="AL40" s="392"/>
      <c r="AM40" s="392"/>
      <c r="AN40" s="394"/>
      <c r="AO40" s="395">
        <f>ROUND(SUM(AO17:AO23),0)</f>
        <v>480</v>
      </c>
      <c r="AP40" s="396">
        <f>ROUND(SUM(AP17:AP23),0)</f>
        <v>0</v>
      </c>
      <c r="AQ40" s="397">
        <f>ROUND(SUM(AQ17:AQ23),0)</f>
        <v>1200</v>
      </c>
      <c r="AR40" s="392"/>
      <c r="AS40" s="392"/>
      <c r="AT40" s="392">
        <v>240</v>
      </c>
      <c r="AU40" s="392">
        <v>480</v>
      </c>
      <c r="AV40" s="392">
        <v>480</v>
      </c>
      <c r="AW40" s="393"/>
      <c r="AX40" s="394"/>
      <c r="AY40" s="395">
        <f>ROUND(SUM(AY17:AY23),0)</f>
        <v>1200</v>
      </c>
      <c r="AZ40" s="396">
        <f>ROUND(SUM(AZ17:AZ23),0)</f>
        <v>0</v>
      </c>
      <c r="BA40" s="397">
        <f>ROUND(SUM(BA17:BA23),0)</f>
        <v>2400</v>
      </c>
      <c r="BB40" s="392"/>
      <c r="BC40" s="393"/>
      <c r="BD40" s="393"/>
      <c r="BE40" s="393"/>
      <c r="BF40" s="393"/>
      <c r="BG40" s="393"/>
      <c r="BH40" s="394"/>
      <c r="BI40" s="395">
        <f>ROUND(SUM(BI17:BI23),0)</f>
        <v>0</v>
      </c>
      <c r="BJ40" s="396">
        <f>ROUND(SUM(BJ17:BJ23),0)</f>
        <v>0</v>
      </c>
      <c r="BK40" s="397">
        <f>ROUND(SUM(BK17:BK23),0)</f>
        <v>2400</v>
      </c>
      <c r="BL40" s="394"/>
      <c r="BM40" s="394"/>
      <c r="BN40" s="395">
        <f>ROUND(SUM(BN17:BN23),0)</f>
        <v>0</v>
      </c>
      <c r="BO40" s="396">
        <f>ROUND(SUM(BO17:BO23),0)</f>
        <v>0</v>
      </c>
      <c r="BP40" s="397">
        <f>ROUND(SUM(BP17:BP23),0)</f>
        <v>2400</v>
      </c>
      <c r="BQ40" s="197"/>
      <c r="BR40" s="523"/>
      <c r="BV40" s="702">
        <f t="shared" si="227"/>
        <v>720</v>
      </c>
      <c r="BW40" s="702">
        <f t="shared" si="228"/>
        <v>0</v>
      </c>
      <c r="BX40" s="702">
        <f t="shared" si="229"/>
        <v>480</v>
      </c>
      <c r="BY40" s="702">
        <f t="shared" si="230"/>
        <v>1200</v>
      </c>
      <c r="BZ40" s="702">
        <f t="shared" si="231"/>
        <v>0</v>
      </c>
      <c r="CA40" s="702">
        <f t="shared" si="232"/>
        <v>0</v>
      </c>
      <c r="CB40" s="482">
        <f t="shared" si="233"/>
        <v>0</v>
      </c>
    </row>
    <row r="41" spans="1:80" ht="15" customHeight="1" x14ac:dyDescent="0.3">
      <c r="A41" s="34"/>
      <c r="B41" s="1728"/>
      <c r="C41" s="434">
        <v>150</v>
      </c>
      <c r="D41" s="761">
        <f t="shared" si="234"/>
        <v>150</v>
      </c>
      <c r="E41" s="35"/>
      <c r="F41" s="761" t="s">
        <v>353</v>
      </c>
      <c r="G41" s="537"/>
      <c r="H41" s="35"/>
      <c r="I41" s="35"/>
      <c r="J41" s="35"/>
      <c r="K41" s="35">
        <f t="shared" si="235"/>
        <v>0</v>
      </c>
      <c r="L41" s="35">
        <f>ROUND(SUM(L24:L28),0)</f>
        <v>8400</v>
      </c>
      <c r="M41" s="49">
        <f t="shared" si="236"/>
        <v>8400</v>
      </c>
      <c r="N41" s="391"/>
      <c r="O41" s="392"/>
      <c r="P41" s="392"/>
      <c r="Q41" s="393"/>
      <c r="R41" s="393">
        <v>720</v>
      </c>
      <c r="S41" s="393"/>
      <c r="T41" s="394"/>
      <c r="U41" s="395">
        <f>ROUND(SUM(U24:U28),0)</f>
        <v>720</v>
      </c>
      <c r="V41" s="396">
        <f>ROUND(SUM(V24:V28),0)</f>
        <v>0</v>
      </c>
      <c r="W41" s="397">
        <f>ROUND(SUM(W24:W28),0)</f>
        <v>720</v>
      </c>
      <c r="X41" s="393">
        <v>480</v>
      </c>
      <c r="Y41" s="393">
        <v>240</v>
      </c>
      <c r="Z41" s="393"/>
      <c r="AA41" s="393">
        <v>720</v>
      </c>
      <c r="AB41" s="393">
        <v>720</v>
      </c>
      <c r="AC41" s="393"/>
      <c r="AD41" s="394"/>
      <c r="AE41" s="395">
        <f>ROUND(SUM(AE24:AE28),0)</f>
        <v>2160</v>
      </c>
      <c r="AF41" s="396">
        <f>ROUND(SUM(AF24:AF28),0)</f>
        <v>0</v>
      </c>
      <c r="AG41" s="397">
        <f>ROUND(SUM(AG24:AG28),0)</f>
        <v>2880</v>
      </c>
      <c r="AH41" s="393">
        <v>480</v>
      </c>
      <c r="AI41" s="393">
        <v>480</v>
      </c>
      <c r="AJ41" s="393">
        <v>720</v>
      </c>
      <c r="AK41" s="393">
        <v>720</v>
      </c>
      <c r="AL41" s="393">
        <v>480</v>
      </c>
      <c r="AM41" s="393"/>
      <c r="AN41" s="394"/>
      <c r="AO41" s="395">
        <f>ROUND(SUM(AO24:AO28),0)</f>
        <v>2880</v>
      </c>
      <c r="AP41" s="396">
        <f>ROUND(SUM(AP24:AP28),0)</f>
        <v>0</v>
      </c>
      <c r="AQ41" s="397">
        <f>ROUND(SUM(AQ24:AQ28),0)</f>
        <v>5760</v>
      </c>
      <c r="AR41" s="393">
        <v>480</v>
      </c>
      <c r="AS41" s="393">
        <v>480</v>
      </c>
      <c r="AT41" s="393">
        <v>480</v>
      </c>
      <c r="AU41" s="393">
        <v>480</v>
      </c>
      <c r="AV41" s="393">
        <v>720</v>
      </c>
      <c r="AW41" s="393"/>
      <c r="AX41" s="394"/>
      <c r="AY41" s="395">
        <f>ROUND(SUM(AY24:AY28),0)</f>
        <v>2640</v>
      </c>
      <c r="AZ41" s="396">
        <f>ROUND(SUM(AZ24:AZ28),0)</f>
        <v>0</v>
      </c>
      <c r="BA41" s="397">
        <f>ROUND(SUM(BA24:BA28),0)</f>
        <v>8400</v>
      </c>
      <c r="BB41" s="393"/>
      <c r="BC41" s="393"/>
      <c r="BD41" s="393"/>
      <c r="BE41" s="393"/>
      <c r="BF41" s="393"/>
      <c r="BG41" s="393"/>
      <c r="BH41" s="394"/>
      <c r="BI41" s="395">
        <f>ROUND(SUM(BI24:BI28),0)</f>
        <v>0</v>
      </c>
      <c r="BJ41" s="396">
        <f>ROUND(SUM(BJ24:BJ28),0)</f>
        <v>0</v>
      </c>
      <c r="BK41" s="397">
        <f>ROUND(SUM(BK24:BK28),0)</f>
        <v>8400</v>
      </c>
      <c r="BL41" s="394"/>
      <c r="BM41" s="394"/>
      <c r="BN41" s="395">
        <f>ROUND(SUM(BN24:BN28),0)</f>
        <v>0</v>
      </c>
      <c r="BO41" s="396">
        <f>ROUND(SUM(BO24:BO28),0)</f>
        <v>0</v>
      </c>
      <c r="BP41" s="397">
        <f>ROUND(SUM(BP24:BP28),0)</f>
        <v>8400</v>
      </c>
      <c r="BQ41" s="197"/>
      <c r="BR41" s="523"/>
      <c r="BV41" s="702">
        <f t="shared" si="227"/>
        <v>720</v>
      </c>
      <c r="BW41" s="702">
        <f t="shared" si="228"/>
        <v>2160</v>
      </c>
      <c r="BX41" s="702">
        <f t="shared" si="229"/>
        <v>2880</v>
      </c>
      <c r="BY41" s="702">
        <f t="shared" si="230"/>
        <v>2640</v>
      </c>
      <c r="BZ41" s="702">
        <f t="shared" si="231"/>
        <v>0</v>
      </c>
      <c r="CA41" s="702">
        <f t="shared" si="232"/>
        <v>0</v>
      </c>
      <c r="CB41" s="482">
        <f t="shared" si="233"/>
        <v>0</v>
      </c>
    </row>
    <row r="42" spans="1:80" ht="15" customHeight="1" x14ac:dyDescent="0.3">
      <c r="A42" s="34"/>
      <c r="B42" s="1728"/>
      <c r="C42" s="434">
        <v>110</v>
      </c>
      <c r="D42" s="761">
        <f t="shared" si="234"/>
        <v>110</v>
      </c>
      <c r="E42" s="35"/>
      <c r="F42" s="805" t="s">
        <v>375</v>
      </c>
      <c r="G42" s="537"/>
      <c r="H42" s="35"/>
      <c r="I42" s="35"/>
      <c r="J42" s="35"/>
      <c r="K42" s="35">
        <f t="shared" si="235"/>
        <v>-1560</v>
      </c>
      <c r="L42" s="35">
        <f>ROUND(SUM(L29:L29),0)</f>
        <v>3840</v>
      </c>
      <c r="M42" s="49">
        <f t="shared" si="236"/>
        <v>2280</v>
      </c>
      <c r="N42" s="391"/>
      <c r="O42" s="392"/>
      <c r="P42" s="392"/>
      <c r="Q42" s="392"/>
      <c r="R42" s="392"/>
      <c r="S42" s="393"/>
      <c r="T42" s="394"/>
      <c r="U42" s="395">
        <f>ROUND(SUM(U29:U29),0)</f>
        <v>240</v>
      </c>
      <c r="V42" s="396">
        <f>ROUND(SUM(V29:V29),0)</f>
        <v>0</v>
      </c>
      <c r="W42" s="397">
        <f>ROUND(SUM(W29:W29),0)</f>
        <v>240</v>
      </c>
      <c r="X42" s="392">
        <v>240</v>
      </c>
      <c r="Y42" s="392">
        <v>240</v>
      </c>
      <c r="Z42" s="392">
        <v>240</v>
      </c>
      <c r="AA42" s="392"/>
      <c r="AB42" s="392"/>
      <c r="AC42" s="392"/>
      <c r="AD42" s="394"/>
      <c r="AE42" s="395">
        <f>ROUND(SUM(AE29:AE29),0)</f>
        <v>1200</v>
      </c>
      <c r="AF42" s="396">
        <f>ROUND(SUM(AF29:AF29),0)</f>
        <v>0</v>
      </c>
      <c r="AG42" s="397">
        <f>ROUND(SUM(AG29:AG29),0)</f>
        <v>1200</v>
      </c>
      <c r="AH42" s="392">
        <v>240</v>
      </c>
      <c r="AI42" s="392">
        <v>240</v>
      </c>
      <c r="AJ42" s="392">
        <v>120</v>
      </c>
      <c r="AK42" s="392">
        <v>240</v>
      </c>
      <c r="AL42" s="392"/>
      <c r="AM42" s="392"/>
      <c r="AN42" s="394"/>
      <c r="AO42" s="395">
        <f>ROUND(SUM(AO29:AO29),0)</f>
        <v>1200</v>
      </c>
      <c r="AP42" s="396">
        <f>ROUND(SUM(AP29:AP29),0)</f>
        <v>0</v>
      </c>
      <c r="AQ42" s="397">
        <f>ROUND(SUM(AQ29:AQ29),0)</f>
        <v>1440</v>
      </c>
      <c r="AR42" s="392">
        <v>240</v>
      </c>
      <c r="AS42" s="392"/>
      <c r="AT42" s="392">
        <v>240</v>
      </c>
      <c r="AU42" s="392">
        <v>240</v>
      </c>
      <c r="AV42" s="392"/>
      <c r="AW42" s="393"/>
      <c r="AX42" s="394"/>
      <c r="AY42" s="395">
        <f>ROUND(SUM(AY29:AY29),0)</f>
        <v>1200</v>
      </c>
      <c r="AZ42" s="396">
        <f>ROUND(SUM(AZ29:AZ29),0)</f>
        <v>0</v>
      </c>
      <c r="BA42" s="397">
        <f>ROUND(SUM(BA29:BA29),0)</f>
        <v>2400</v>
      </c>
      <c r="BB42" s="392"/>
      <c r="BC42" s="392"/>
      <c r="BD42" s="392"/>
      <c r="BE42" s="392"/>
      <c r="BF42" s="392"/>
      <c r="BG42" s="393"/>
      <c r="BH42" s="394"/>
      <c r="BI42" s="395">
        <f>ROUND(SUM(BI29:BI29),0)</f>
        <v>0</v>
      </c>
      <c r="BJ42" s="396">
        <f>ROUND(SUM(BJ29:BJ29),0)</f>
        <v>0</v>
      </c>
      <c r="BK42" s="397">
        <f>ROUND(SUM(BK29:BK29),0)</f>
        <v>1440</v>
      </c>
      <c r="BL42" s="394"/>
      <c r="BM42" s="394"/>
      <c r="BN42" s="395">
        <f>ROUND(SUM(BN29:BN29),0)</f>
        <v>0</v>
      </c>
      <c r="BO42" s="396">
        <f>ROUND(SUM(BO29:BO29),0)</f>
        <v>0</v>
      </c>
      <c r="BP42" s="397">
        <f>ROUND(SUM(BP29:BP29),0)</f>
        <v>0</v>
      </c>
      <c r="BQ42" s="197"/>
      <c r="BR42" s="523"/>
      <c r="BV42" s="702">
        <f t="shared" si="227"/>
        <v>0</v>
      </c>
      <c r="BW42" s="702">
        <f t="shared" si="228"/>
        <v>720</v>
      </c>
      <c r="BX42" s="702">
        <f t="shared" si="229"/>
        <v>840</v>
      </c>
      <c r="BY42" s="702">
        <f t="shared" si="230"/>
        <v>720</v>
      </c>
      <c r="BZ42" s="702">
        <f t="shared" si="231"/>
        <v>0</v>
      </c>
      <c r="CA42" s="702">
        <f t="shared" si="232"/>
        <v>0</v>
      </c>
      <c r="CB42" s="482">
        <f t="shared" si="233"/>
        <v>0</v>
      </c>
    </row>
    <row r="43" spans="1:80" ht="15" customHeight="1" x14ac:dyDescent="0.3">
      <c r="A43" s="34"/>
      <c r="B43" s="1728"/>
      <c r="C43" s="434">
        <v>135</v>
      </c>
      <c r="D43" s="761">
        <f t="shared" si="234"/>
        <v>135</v>
      </c>
      <c r="E43" s="35">
        <v>1</v>
      </c>
      <c r="F43" s="805" t="s">
        <v>357</v>
      </c>
      <c r="G43" s="537"/>
      <c r="H43" s="35"/>
      <c r="I43" s="35"/>
      <c r="J43" s="35"/>
      <c r="K43" s="35" t="e">
        <f t="shared" si="235"/>
        <v>#REF!</v>
      </c>
      <c r="L43" s="35" t="e">
        <f>ROUND(SUM(#REF!),0)</f>
        <v>#REF!</v>
      </c>
      <c r="M43" s="49">
        <f t="shared" si="236"/>
        <v>3120</v>
      </c>
      <c r="N43" s="391"/>
      <c r="O43" s="392"/>
      <c r="P43" s="392"/>
      <c r="Q43" s="392"/>
      <c r="R43" s="392"/>
      <c r="S43" s="392"/>
      <c r="T43" s="394"/>
      <c r="U43" s="395" t="e">
        <f>ROUND(SUM(#REF!),0)</f>
        <v>#REF!</v>
      </c>
      <c r="V43" s="396" t="e">
        <f>ROUND(SUM(#REF!),0)</f>
        <v>#REF!</v>
      </c>
      <c r="W43" s="397" t="e">
        <f>ROUND(SUM(#REF!),0)</f>
        <v>#REF!</v>
      </c>
      <c r="X43" s="392"/>
      <c r="Y43" s="392">
        <v>240</v>
      </c>
      <c r="Z43" s="392"/>
      <c r="AA43" s="392"/>
      <c r="AB43" s="392">
        <v>480</v>
      </c>
      <c r="AC43" s="392"/>
      <c r="AD43" s="394"/>
      <c r="AE43" s="395" t="e">
        <f>ROUND(SUM(#REF!),0)</f>
        <v>#REF!</v>
      </c>
      <c r="AF43" s="396" t="e">
        <f>ROUND(SUM(#REF!),0)</f>
        <v>#REF!</v>
      </c>
      <c r="AG43" s="397" t="e">
        <f>ROUND(SUM(#REF!),0)</f>
        <v>#REF!</v>
      </c>
      <c r="AH43" s="392"/>
      <c r="AI43" s="392"/>
      <c r="AJ43" s="392">
        <v>240</v>
      </c>
      <c r="AK43" s="392">
        <v>480</v>
      </c>
      <c r="AL43" s="392">
        <v>480</v>
      </c>
      <c r="AM43" s="392"/>
      <c r="AN43" s="394"/>
      <c r="AO43" s="395" t="e">
        <f>ROUND(SUM(#REF!),0)</f>
        <v>#REF!</v>
      </c>
      <c r="AP43" s="396" t="e">
        <f>ROUND(SUM(#REF!),0)</f>
        <v>#REF!</v>
      </c>
      <c r="AQ43" s="397" t="e">
        <f>ROUND(SUM(#REF!),0)</f>
        <v>#REF!</v>
      </c>
      <c r="AR43" s="392"/>
      <c r="AS43" s="392"/>
      <c r="AT43" s="392">
        <v>480</v>
      </c>
      <c r="AU43" s="392">
        <v>480</v>
      </c>
      <c r="AV43" s="392">
        <v>240</v>
      </c>
      <c r="AW43" s="392"/>
      <c r="AX43" s="394"/>
      <c r="AY43" s="395" t="e">
        <f>ROUND(SUM(#REF!),0)</f>
        <v>#REF!</v>
      </c>
      <c r="AZ43" s="396" t="e">
        <f>ROUND(SUM(#REF!),0)</f>
        <v>#REF!</v>
      </c>
      <c r="BA43" s="397" t="e">
        <f>ROUND(SUM(#REF!),0)</f>
        <v>#REF!</v>
      </c>
      <c r="BB43" s="392"/>
      <c r="BC43" s="392"/>
      <c r="BD43" s="392"/>
      <c r="BE43" s="392"/>
      <c r="BF43" s="392"/>
      <c r="BG43" s="392"/>
      <c r="BH43" s="392"/>
      <c r="BI43" s="395" t="e">
        <f>ROUND(SUM(#REF!),0)</f>
        <v>#REF!</v>
      </c>
      <c r="BJ43" s="396" t="e">
        <f>ROUND(SUM(#REF!),0)</f>
        <v>#REF!</v>
      </c>
      <c r="BK43" s="397" t="e">
        <f>ROUND(SUM(#REF!),0)</f>
        <v>#REF!</v>
      </c>
      <c r="BL43" s="394"/>
      <c r="BM43" s="394"/>
      <c r="BN43" s="395" t="e">
        <f>ROUND(SUM(#REF!),0)</f>
        <v>#REF!</v>
      </c>
      <c r="BO43" s="396" t="e">
        <f>ROUND(SUM(#REF!),0)</f>
        <v>#REF!</v>
      </c>
      <c r="BP43" s="397" t="e">
        <f>ROUND(SUM(#REF!),0)</f>
        <v>#REF!</v>
      </c>
      <c r="BQ43" s="197"/>
      <c r="BR43" s="523"/>
      <c r="BV43" s="702">
        <f t="shared" si="227"/>
        <v>0</v>
      </c>
      <c r="BW43" s="702">
        <f t="shared" si="228"/>
        <v>720</v>
      </c>
      <c r="BX43" s="702">
        <f t="shared" si="229"/>
        <v>1200</v>
      </c>
      <c r="BY43" s="702">
        <f t="shared" si="230"/>
        <v>1200</v>
      </c>
      <c r="BZ43" s="702">
        <f t="shared" si="231"/>
        <v>0</v>
      </c>
      <c r="CA43" s="702">
        <f t="shared" si="232"/>
        <v>0</v>
      </c>
      <c r="CB43" s="482">
        <f t="shared" si="233"/>
        <v>0</v>
      </c>
    </row>
    <row r="44" spans="1:80" ht="15" customHeight="1" x14ac:dyDescent="0.3">
      <c r="A44" s="34"/>
      <c r="B44" s="1728"/>
      <c r="C44" s="434">
        <v>135</v>
      </c>
      <c r="D44" s="761">
        <f t="shared" si="234"/>
        <v>135</v>
      </c>
      <c r="E44" s="35">
        <v>1</v>
      </c>
      <c r="F44" s="805" t="s">
        <v>356</v>
      </c>
      <c r="G44" s="537"/>
      <c r="H44" s="35"/>
      <c r="I44" s="35"/>
      <c r="J44" s="35"/>
      <c r="K44" s="35" t="e">
        <f t="shared" ref="K44" si="237">M44-L44</f>
        <v>#REF!</v>
      </c>
      <c r="L44" s="35" t="e">
        <f>ROUND(SUM(#REF!),0)</f>
        <v>#REF!</v>
      </c>
      <c r="M44" s="49">
        <f>ROUND(SUM(N44:T44,X44:AD44,AH44:AN44,AR44:AX44,BB44:BH44,BL44:BM44),0)</f>
        <v>960</v>
      </c>
      <c r="N44" s="391"/>
      <c r="O44" s="392"/>
      <c r="P44" s="392"/>
      <c r="Q44" s="392"/>
      <c r="R44" s="392"/>
      <c r="S44" s="392"/>
      <c r="T44" s="394"/>
      <c r="U44" s="395" t="e">
        <f>ROUND(SUM(#REF!),0)</f>
        <v>#REF!</v>
      </c>
      <c r="V44" s="396" t="e">
        <f>ROUND(SUM(#REF!),0)</f>
        <v>#REF!</v>
      </c>
      <c r="W44" s="397" t="e">
        <f>ROUND(SUM(#REF!),0)</f>
        <v>#REF!</v>
      </c>
      <c r="X44" s="392"/>
      <c r="Y44" s="392"/>
      <c r="Z44" s="392">
        <v>240</v>
      </c>
      <c r="AA44" s="392">
        <v>240</v>
      </c>
      <c r="AB44" s="392"/>
      <c r="AC44" s="392"/>
      <c r="AD44" s="394"/>
      <c r="AE44" s="395" t="e">
        <f>ROUND(SUM(#REF!),0)</f>
        <v>#REF!</v>
      </c>
      <c r="AF44" s="396" t="e">
        <f>ROUND(SUM(#REF!),0)</f>
        <v>#REF!</v>
      </c>
      <c r="AG44" s="397" t="e">
        <f>ROUND(SUM(#REF!),0)</f>
        <v>#REF!</v>
      </c>
      <c r="AH44" s="392"/>
      <c r="AI44" s="392"/>
      <c r="AJ44" s="392"/>
      <c r="AK44" s="392"/>
      <c r="AL44" s="392"/>
      <c r="AM44" s="392"/>
      <c r="AN44" s="394"/>
      <c r="AO44" s="395" t="e">
        <f>ROUND(SUM(#REF!),0)</f>
        <v>#REF!</v>
      </c>
      <c r="AP44" s="396" t="e">
        <f>ROUND(SUM(#REF!),0)</f>
        <v>#REF!</v>
      </c>
      <c r="AQ44" s="397" t="e">
        <f>ROUND(SUM(#REF!),0)</f>
        <v>#REF!</v>
      </c>
      <c r="AR44" s="392"/>
      <c r="AS44" s="392"/>
      <c r="AT44" s="392">
        <v>240</v>
      </c>
      <c r="AU44" s="392"/>
      <c r="AV44" s="392">
        <v>240</v>
      </c>
      <c r="AW44" s="392"/>
      <c r="AX44" s="394"/>
      <c r="AY44" s="395" t="e">
        <f>ROUND(SUM(#REF!),0)</f>
        <v>#REF!</v>
      </c>
      <c r="AZ44" s="396" t="e">
        <f>ROUND(SUM(#REF!),0)</f>
        <v>#REF!</v>
      </c>
      <c r="BA44" s="397" t="e">
        <f>ROUND(SUM(#REF!),0)</f>
        <v>#REF!</v>
      </c>
      <c r="BB44" s="392"/>
      <c r="BC44" s="392"/>
      <c r="BD44" s="392"/>
      <c r="BE44" s="392"/>
      <c r="BF44" s="392"/>
      <c r="BG44" s="392"/>
      <c r="BH44" s="392"/>
      <c r="BI44" s="395" t="e">
        <f>ROUND(SUM(#REF!),0)</f>
        <v>#REF!</v>
      </c>
      <c r="BJ44" s="396" t="e">
        <f>ROUND(SUM(#REF!),0)</f>
        <v>#REF!</v>
      </c>
      <c r="BK44" s="397" t="e">
        <f>ROUND(SUM(#REF!),0)</f>
        <v>#REF!</v>
      </c>
      <c r="BL44" s="392"/>
      <c r="BM44" s="392"/>
      <c r="BN44" s="395" t="e">
        <f>ROUND(SUM(#REF!),0)</f>
        <v>#REF!</v>
      </c>
      <c r="BO44" s="396" t="e">
        <f>ROUND(SUM(#REF!),0)</f>
        <v>#REF!</v>
      </c>
      <c r="BP44" s="397" t="e">
        <f>ROUND(SUM(#REF!),0)</f>
        <v>#REF!</v>
      </c>
      <c r="BQ44" s="197"/>
      <c r="BR44" s="523"/>
      <c r="BV44" s="702">
        <f t="shared" ref="BV44" si="238">SUM(N44:T44)</f>
        <v>0</v>
      </c>
      <c r="BW44" s="702">
        <f t="shared" ref="BW44" si="239">SUM(X44:AD44)</f>
        <v>480</v>
      </c>
      <c r="BX44" s="702">
        <f t="shared" ref="BX44" si="240">SUM(AH44:AN44)</f>
        <v>0</v>
      </c>
      <c r="BY44" s="702">
        <f t="shared" ref="BY44" si="241">SUM(AR44:AX44)</f>
        <v>480</v>
      </c>
      <c r="BZ44" s="702">
        <f t="shared" ref="BZ44" si="242">SUM(BB44:BH44)</f>
        <v>0</v>
      </c>
      <c r="CA44" s="702">
        <f t="shared" ref="CA44" si="243">SUM(BL44:BM44)</f>
        <v>0</v>
      </c>
      <c r="CB44" s="482">
        <f t="shared" ref="CB44" si="244">SUM(BV44:CA44)-M44</f>
        <v>0</v>
      </c>
    </row>
    <row r="45" spans="1:80" ht="15" customHeight="1" x14ac:dyDescent="0.3">
      <c r="A45" s="34"/>
      <c r="B45" s="1728"/>
      <c r="C45" s="821">
        <v>110</v>
      </c>
      <c r="D45" s="806">
        <f t="shared" si="234"/>
        <v>110</v>
      </c>
      <c r="E45" s="795">
        <v>1</v>
      </c>
      <c r="F45" s="912" t="s">
        <v>423</v>
      </c>
      <c r="G45" s="796"/>
      <c r="H45" s="795"/>
      <c r="I45" s="795"/>
      <c r="J45" s="795"/>
      <c r="K45" s="795" t="e">
        <f t="shared" ref="K45" si="245">M45-L45</f>
        <v>#REF!</v>
      </c>
      <c r="L45" s="795" t="e">
        <f>ROUND(SUM(#REF!),0)</f>
        <v>#REF!</v>
      </c>
      <c r="M45" s="797">
        <f t="shared" ref="M45:M46" si="246">ROUND(SUM(N45:T45,X45:AD45,AH45:AN45,AR45:AX45,BB45:BH45,BL45:BM45),0)</f>
        <v>1080</v>
      </c>
      <c r="N45" s="798"/>
      <c r="O45" s="799"/>
      <c r="P45" s="799"/>
      <c r="Q45" s="799"/>
      <c r="R45" s="799">
        <v>240</v>
      </c>
      <c r="S45" s="800"/>
      <c r="T45" s="801"/>
      <c r="U45" s="802" t="e">
        <f>ROUND(SUM(#REF!),0)</f>
        <v>#REF!</v>
      </c>
      <c r="V45" s="803" t="e">
        <f>ROUND(SUM(#REF!),0)</f>
        <v>#REF!</v>
      </c>
      <c r="W45" s="804" t="e">
        <f>ROUND(SUM(#REF!),0)</f>
        <v>#REF!</v>
      </c>
      <c r="X45" s="799"/>
      <c r="Y45" s="799"/>
      <c r="Z45" s="799"/>
      <c r="AA45" s="799">
        <v>240</v>
      </c>
      <c r="AB45" s="799"/>
      <c r="AC45" s="799"/>
      <c r="AD45" s="801"/>
      <c r="AE45" s="802" t="e">
        <f>ROUND(SUM(#REF!),0)</f>
        <v>#REF!</v>
      </c>
      <c r="AF45" s="803" t="e">
        <f>ROUND(SUM(#REF!),0)</f>
        <v>#REF!</v>
      </c>
      <c r="AG45" s="804" t="e">
        <f>ROUND(SUM(#REF!),0)</f>
        <v>#REF!</v>
      </c>
      <c r="AH45" s="799"/>
      <c r="AI45" s="799"/>
      <c r="AJ45" s="799">
        <v>240</v>
      </c>
      <c r="AK45" s="799"/>
      <c r="AL45" s="799"/>
      <c r="AM45" s="799"/>
      <c r="AN45" s="801"/>
      <c r="AO45" s="802" t="e">
        <f>ROUND(SUM(#REF!),0)</f>
        <v>#REF!</v>
      </c>
      <c r="AP45" s="803" t="e">
        <f>ROUND(SUM(#REF!),0)</f>
        <v>#REF!</v>
      </c>
      <c r="AQ45" s="804" t="e">
        <f>ROUND(SUM(#REF!),0)</f>
        <v>#REF!</v>
      </c>
      <c r="AR45" s="799"/>
      <c r="AS45" s="799">
        <v>240</v>
      </c>
      <c r="AT45" s="799">
        <v>120</v>
      </c>
      <c r="AU45" s="799"/>
      <c r="AV45" s="799"/>
      <c r="AW45" s="800"/>
      <c r="AX45" s="801"/>
      <c r="AY45" s="802" t="e">
        <f>ROUND(SUM(#REF!),0)</f>
        <v>#REF!</v>
      </c>
      <c r="AZ45" s="803" t="e">
        <f>ROUND(SUM(#REF!),0)</f>
        <v>#REF!</v>
      </c>
      <c r="BA45" s="804" t="e">
        <f>ROUND(SUM(#REF!),0)</f>
        <v>#REF!</v>
      </c>
      <c r="BB45" s="799"/>
      <c r="BC45" s="799"/>
      <c r="BD45" s="799"/>
      <c r="BE45" s="799"/>
      <c r="BF45" s="799"/>
      <c r="BG45" s="799"/>
      <c r="BH45" s="799"/>
      <c r="BI45" s="802" t="e">
        <f>ROUND(SUM(#REF!),0)</f>
        <v>#REF!</v>
      </c>
      <c r="BJ45" s="803" t="e">
        <f>ROUND(SUM(#REF!),0)</f>
        <v>#REF!</v>
      </c>
      <c r="BK45" s="804" t="e">
        <f>ROUND(SUM(#REF!),0)</f>
        <v>#REF!</v>
      </c>
      <c r="BL45" s="799"/>
      <c r="BM45" s="799"/>
      <c r="BN45" s="802" t="e">
        <f>ROUND(SUM(#REF!),0)</f>
        <v>#REF!</v>
      </c>
      <c r="BO45" s="803" t="e">
        <f>ROUND(SUM(#REF!),0)</f>
        <v>#REF!</v>
      </c>
      <c r="BP45" s="804" t="e">
        <f>ROUND(SUM(#REF!),0)</f>
        <v>#REF!</v>
      </c>
      <c r="BQ45" s="197"/>
      <c r="BR45" s="523"/>
      <c r="BV45" s="702">
        <f t="shared" si="227"/>
        <v>240</v>
      </c>
      <c r="BW45" s="702">
        <f t="shared" si="228"/>
        <v>240</v>
      </c>
      <c r="BX45" s="702">
        <f t="shared" si="229"/>
        <v>240</v>
      </c>
      <c r="BY45" s="702">
        <f t="shared" si="230"/>
        <v>360</v>
      </c>
      <c r="BZ45" s="702">
        <f t="shared" si="231"/>
        <v>0</v>
      </c>
      <c r="CA45" s="702">
        <f t="shared" si="232"/>
        <v>0</v>
      </c>
      <c r="CB45" s="482">
        <f t="shared" si="233"/>
        <v>0</v>
      </c>
    </row>
    <row r="46" spans="1:80" ht="15" customHeight="1" x14ac:dyDescent="0.3">
      <c r="A46" s="34"/>
      <c r="B46" s="1728"/>
      <c r="C46" s="917">
        <v>130</v>
      </c>
      <c r="D46" s="807">
        <f t="shared" si="234"/>
        <v>130</v>
      </c>
      <c r="E46" s="788">
        <v>1</v>
      </c>
      <c r="F46" s="807" t="s">
        <v>591</v>
      </c>
      <c r="G46" s="789"/>
      <c r="H46" s="788"/>
      <c r="I46" s="788"/>
      <c r="J46" s="788"/>
      <c r="K46" s="788" t="e">
        <f t="shared" ref="K46:K53" si="247">M46-L46</f>
        <v>#REF!</v>
      </c>
      <c r="L46" s="788" t="e">
        <f>ROUND(SUM(#REF!),0)</f>
        <v>#REF!</v>
      </c>
      <c r="M46" s="790">
        <f t="shared" si="246"/>
        <v>0</v>
      </c>
      <c r="N46" s="791"/>
      <c r="O46" s="792"/>
      <c r="P46" s="792"/>
      <c r="Q46" s="792"/>
      <c r="R46" s="792"/>
      <c r="S46" s="792"/>
      <c r="T46" s="793"/>
      <c r="U46" s="395" t="e">
        <f>ROUND(SUM(#REF!),0)</f>
        <v>#REF!</v>
      </c>
      <c r="V46" s="396" t="e">
        <f>ROUND(SUM(#REF!),0)</f>
        <v>#REF!</v>
      </c>
      <c r="W46" s="397" t="e">
        <f>ROUND(SUM(#REF!),0)</f>
        <v>#REF!</v>
      </c>
      <c r="X46" s="792"/>
      <c r="Y46" s="792"/>
      <c r="Z46" s="792"/>
      <c r="AA46" s="792"/>
      <c r="AB46" s="792"/>
      <c r="AC46" s="792"/>
      <c r="AD46" s="793"/>
      <c r="AE46" s="395" t="e">
        <f>ROUND(SUM(#REF!),0)</f>
        <v>#REF!</v>
      </c>
      <c r="AF46" s="396" t="e">
        <f>ROUND(SUM(#REF!),0)</f>
        <v>#REF!</v>
      </c>
      <c r="AG46" s="397" t="e">
        <f>ROUND(SUM(#REF!),0)</f>
        <v>#REF!</v>
      </c>
      <c r="AH46" s="792"/>
      <c r="AI46" s="792"/>
      <c r="AJ46" s="792"/>
      <c r="AK46" s="792"/>
      <c r="AL46" s="792"/>
      <c r="AM46" s="792"/>
      <c r="AN46" s="793"/>
      <c r="AO46" s="395" t="e">
        <f>ROUND(SUM(#REF!),0)</f>
        <v>#REF!</v>
      </c>
      <c r="AP46" s="396" t="e">
        <f>ROUND(SUM(#REF!),0)</f>
        <v>#REF!</v>
      </c>
      <c r="AQ46" s="397" t="e">
        <f>ROUND(SUM(#REF!),0)</f>
        <v>#REF!</v>
      </c>
      <c r="AR46" s="792"/>
      <c r="AS46" s="792"/>
      <c r="AT46" s="792"/>
      <c r="AU46" s="792"/>
      <c r="AV46" s="792"/>
      <c r="AW46" s="792"/>
      <c r="AX46" s="793"/>
      <c r="AY46" s="395" t="e">
        <f>ROUND(SUM(#REF!),0)</f>
        <v>#REF!</v>
      </c>
      <c r="AZ46" s="396" t="e">
        <f>ROUND(SUM(#REF!),0)</f>
        <v>#REF!</v>
      </c>
      <c r="BA46" s="397" t="e">
        <f>ROUND(SUM(#REF!),0)</f>
        <v>#REF!</v>
      </c>
      <c r="BB46" s="792"/>
      <c r="BC46" s="792"/>
      <c r="BD46" s="792"/>
      <c r="BE46" s="792"/>
      <c r="BF46" s="792"/>
      <c r="BG46" s="792"/>
      <c r="BH46" s="792"/>
      <c r="BI46" s="395" t="e">
        <f>ROUND(SUM(#REF!),0)</f>
        <v>#REF!</v>
      </c>
      <c r="BJ46" s="396" t="e">
        <f>ROUND(SUM(#REF!),0)</f>
        <v>#REF!</v>
      </c>
      <c r="BK46" s="397" t="e">
        <f>ROUND(SUM(#REF!),0)</f>
        <v>#REF!</v>
      </c>
      <c r="BL46" s="792"/>
      <c r="BM46" s="792"/>
      <c r="BN46" s="395" t="e">
        <f>ROUND(SUM(#REF!),0)</f>
        <v>#REF!</v>
      </c>
      <c r="BO46" s="396" t="e">
        <f>ROUND(SUM(#REF!),0)</f>
        <v>#REF!</v>
      </c>
      <c r="BP46" s="397" t="e">
        <f>ROUND(SUM(#REF!),0)</f>
        <v>#REF!</v>
      </c>
      <c r="BQ46" s="197"/>
      <c r="BR46" s="523"/>
      <c r="BV46" s="702">
        <f t="shared" si="227"/>
        <v>0</v>
      </c>
      <c r="BW46" s="702">
        <f t="shared" si="228"/>
        <v>0</v>
      </c>
      <c r="BX46" s="702">
        <f t="shared" si="229"/>
        <v>0</v>
      </c>
      <c r="BY46" s="702">
        <f t="shared" si="230"/>
        <v>0</v>
      </c>
      <c r="BZ46" s="702">
        <f t="shared" si="231"/>
        <v>0</v>
      </c>
      <c r="CA46" s="702">
        <f t="shared" si="232"/>
        <v>0</v>
      </c>
      <c r="CB46" s="482">
        <f t="shared" si="233"/>
        <v>0</v>
      </c>
    </row>
    <row r="47" spans="1:80" ht="15" customHeight="1" x14ac:dyDescent="0.3">
      <c r="A47" s="34"/>
      <c r="B47" s="1728"/>
      <c r="C47" s="1659">
        <v>130</v>
      </c>
      <c r="D47" s="805">
        <f t="shared" si="234"/>
        <v>130</v>
      </c>
      <c r="E47" s="178"/>
      <c r="F47" s="805" t="s">
        <v>590</v>
      </c>
      <c r="G47" s="544"/>
      <c r="H47" s="178"/>
      <c r="I47" s="178"/>
      <c r="J47" s="178"/>
      <c r="K47" s="178" t="e">
        <f t="shared" si="247"/>
        <v>#REF!</v>
      </c>
      <c r="L47" s="178" t="e">
        <f>ROUND(SUM(#REF!),0)</f>
        <v>#REF!</v>
      </c>
      <c r="M47" s="913">
        <f>ROUND(SUM(N47:T47,X47:AD47,AH47:AN47,AR47:AX47,BB47:BH47,BL47:BM47),0)</f>
        <v>420</v>
      </c>
      <c r="N47" s="914"/>
      <c r="O47" s="915"/>
      <c r="P47" s="915"/>
      <c r="Q47" s="915"/>
      <c r="R47" s="915"/>
      <c r="S47" s="915"/>
      <c r="T47" s="916"/>
      <c r="U47" s="940" t="e">
        <f>ROUND(SUM(#REF!),0)</f>
        <v>#REF!</v>
      </c>
      <c r="V47" s="941" t="e">
        <f>ROUND(SUM(#REF!),0)</f>
        <v>#REF!</v>
      </c>
      <c r="W47" s="942" t="e">
        <f>ROUND(SUM(#REF!),0)</f>
        <v>#REF!</v>
      </c>
      <c r="X47" s="915"/>
      <c r="Y47" s="915"/>
      <c r="Z47" s="915"/>
      <c r="AA47" s="915">
        <v>420</v>
      </c>
      <c r="AB47" s="915"/>
      <c r="AC47" s="915"/>
      <c r="AD47" s="916"/>
      <c r="AE47" s="940" t="e">
        <f>ROUND(SUM(#REF!),0)</f>
        <v>#REF!</v>
      </c>
      <c r="AF47" s="941" t="e">
        <f>ROUND(SUM(#REF!),0)</f>
        <v>#REF!</v>
      </c>
      <c r="AG47" s="942" t="e">
        <f>ROUND(SUM(#REF!),0)</f>
        <v>#REF!</v>
      </c>
      <c r="AH47" s="915"/>
      <c r="AI47" s="915"/>
      <c r="AJ47" s="915"/>
      <c r="AK47" s="915"/>
      <c r="AL47" s="915"/>
      <c r="AM47" s="915"/>
      <c r="AN47" s="916"/>
      <c r="AO47" s="940" t="e">
        <f>ROUND(SUM(#REF!),0)</f>
        <v>#REF!</v>
      </c>
      <c r="AP47" s="941" t="e">
        <f>ROUND(SUM(#REF!),0)</f>
        <v>#REF!</v>
      </c>
      <c r="AQ47" s="942" t="e">
        <f>ROUND(SUM(#REF!),0)</f>
        <v>#REF!</v>
      </c>
      <c r="AR47" s="915"/>
      <c r="AS47" s="915"/>
      <c r="AT47" s="915"/>
      <c r="AU47" s="915"/>
      <c r="AV47" s="915"/>
      <c r="AW47" s="915"/>
      <c r="AX47" s="916"/>
      <c r="AY47" s="940" t="e">
        <f>ROUND(SUM(#REF!),0)</f>
        <v>#REF!</v>
      </c>
      <c r="AZ47" s="941" t="e">
        <f>ROUND(SUM(#REF!),0)</f>
        <v>#REF!</v>
      </c>
      <c r="BA47" s="942" t="e">
        <f>ROUND(SUM(#REF!),0)</f>
        <v>#REF!</v>
      </c>
      <c r="BB47" s="915"/>
      <c r="BC47" s="915"/>
      <c r="BD47" s="915"/>
      <c r="BE47" s="915"/>
      <c r="BF47" s="915"/>
      <c r="BG47" s="915"/>
      <c r="BH47" s="915"/>
      <c r="BI47" s="395" t="e">
        <f>ROUND(SUM(#REF!),0)</f>
        <v>#REF!</v>
      </c>
      <c r="BJ47" s="396" t="e">
        <f>ROUND(SUM(#REF!),0)</f>
        <v>#REF!</v>
      </c>
      <c r="BK47" s="397" t="e">
        <f>ROUND(SUM(#REF!),0)</f>
        <v>#REF!</v>
      </c>
      <c r="BL47" s="915"/>
      <c r="BM47" s="915"/>
      <c r="BN47" s="395" t="e">
        <f>ROUND(SUM(#REF!),0)</f>
        <v>#REF!</v>
      </c>
      <c r="BO47" s="396" t="e">
        <f>ROUND(SUM(#REF!),0)</f>
        <v>#REF!</v>
      </c>
      <c r="BP47" s="397" t="e">
        <f>ROUND(SUM(#REF!),0)</f>
        <v>#REF!</v>
      </c>
      <c r="BQ47" s="197"/>
      <c r="BR47" s="523"/>
      <c r="BV47" s="702">
        <f t="shared" ref="BV47" si="248">SUM(N47:T47)</f>
        <v>0</v>
      </c>
      <c r="BW47" s="702">
        <f t="shared" ref="BW47" si="249">SUM(X47:AD47)</f>
        <v>420</v>
      </c>
      <c r="BX47" s="702">
        <f t="shared" ref="BX47" si="250">SUM(AH47:AN47)</f>
        <v>0</v>
      </c>
      <c r="BY47" s="702">
        <f t="shared" ref="BY47" si="251">SUM(AR47:AX47)</f>
        <v>0</v>
      </c>
      <c r="BZ47" s="702">
        <f t="shared" ref="BZ47" si="252">SUM(BB47:BH47)</f>
        <v>0</v>
      </c>
      <c r="CA47" s="702">
        <f t="shared" ref="CA47" si="253">SUM(BL47:BM47)</f>
        <v>0</v>
      </c>
      <c r="CB47" s="482">
        <f t="shared" ref="CB47" si="254">SUM(BV47:CA47)-M47</f>
        <v>0</v>
      </c>
    </row>
    <row r="48" spans="1:80" ht="15" customHeight="1" x14ac:dyDescent="0.3">
      <c r="A48" s="34"/>
      <c r="B48" s="1728"/>
      <c r="C48" s="1657">
        <v>110</v>
      </c>
      <c r="D48" s="808">
        <f t="shared" si="234"/>
        <v>110</v>
      </c>
      <c r="E48" s="782"/>
      <c r="F48" s="808" t="s">
        <v>497</v>
      </c>
      <c r="G48" s="783"/>
      <c r="H48" s="782"/>
      <c r="I48" s="782"/>
      <c r="J48" s="782"/>
      <c r="K48" s="782" t="e">
        <f t="shared" si="247"/>
        <v>#REF!</v>
      </c>
      <c r="L48" s="782" t="e">
        <f>ROUND(SUM(#REF!),0)</f>
        <v>#REF!</v>
      </c>
      <c r="M48" s="784">
        <f>ROUND(SUM(N48:T48,X48:AD48,AH48:AN48,AR48:AX48,BB48:BH48,BL48:BM48),0)</f>
        <v>79</v>
      </c>
      <c r="N48" s="785"/>
      <c r="O48" s="786"/>
      <c r="P48" s="786"/>
      <c r="Q48" s="794"/>
      <c r="R48" s="794"/>
      <c r="S48" s="794"/>
      <c r="T48" s="787"/>
      <c r="U48" s="943" t="e">
        <f>ROUND(SUM(#REF!),0)</f>
        <v>#REF!</v>
      </c>
      <c r="V48" s="944" t="e">
        <f>ROUND(SUM(#REF!),0)</f>
        <v>#REF!</v>
      </c>
      <c r="W48" s="945" t="e">
        <f>ROUND(SUM(#REF!),0)</f>
        <v>#REF!</v>
      </c>
      <c r="X48" s="786"/>
      <c r="Y48" s="786"/>
      <c r="Z48" s="786">
        <v>79</v>
      </c>
      <c r="AA48" s="794"/>
      <c r="AB48" s="794"/>
      <c r="AC48" s="794"/>
      <c r="AD48" s="787"/>
      <c r="AE48" s="943" t="e">
        <f>ROUND(SUM(#REF!),0)</f>
        <v>#REF!</v>
      </c>
      <c r="AF48" s="944" t="e">
        <f>ROUND(SUM(#REF!),0)</f>
        <v>#REF!</v>
      </c>
      <c r="AG48" s="945" t="e">
        <f>ROUND(SUM(#REF!),0)</f>
        <v>#REF!</v>
      </c>
      <c r="AH48" s="786"/>
      <c r="AI48" s="794"/>
      <c r="AJ48" s="794"/>
      <c r="AK48" s="786"/>
      <c r="AL48" s="786"/>
      <c r="AM48" s="794"/>
      <c r="AN48" s="787"/>
      <c r="AO48" s="943" t="e">
        <f>ROUND(SUM(#REF!),0)</f>
        <v>#REF!</v>
      </c>
      <c r="AP48" s="944" t="e">
        <f>ROUND(SUM(#REF!),0)</f>
        <v>#REF!</v>
      </c>
      <c r="AQ48" s="945" t="e">
        <f>ROUND(SUM(#REF!),0)</f>
        <v>#REF!</v>
      </c>
      <c r="AR48" s="786"/>
      <c r="AS48" s="786"/>
      <c r="AT48" s="786"/>
      <c r="AU48" s="786"/>
      <c r="AV48" s="794"/>
      <c r="AW48" s="794"/>
      <c r="AX48" s="787"/>
      <c r="AY48" s="943" t="e">
        <f>ROUND(SUM(#REF!),0)</f>
        <v>#REF!</v>
      </c>
      <c r="AZ48" s="944" t="e">
        <f>ROUND(SUM(#REF!),0)</f>
        <v>#REF!</v>
      </c>
      <c r="BA48" s="945" t="e">
        <f>ROUND(SUM(#REF!),0)</f>
        <v>#REF!</v>
      </c>
      <c r="BB48" s="786"/>
      <c r="BC48" s="794"/>
      <c r="BD48" s="794"/>
      <c r="BE48" s="794"/>
      <c r="BF48" s="794"/>
      <c r="BG48" s="794"/>
      <c r="BH48" s="794"/>
      <c r="BI48" s="802" t="e">
        <f>ROUND(SUM(#REF!),0)</f>
        <v>#REF!</v>
      </c>
      <c r="BJ48" s="803" t="e">
        <f>ROUND(SUM(#REF!),0)</f>
        <v>#REF!</v>
      </c>
      <c r="BK48" s="804" t="e">
        <f>ROUND(SUM(#REF!),0)</f>
        <v>#REF!</v>
      </c>
      <c r="BL48" s="794"/>
      <c r="BM48" s="794"/>
      <c r="BN48" s="802" t="e">
        <f>ROUND(SUM(#REF!),0)</f>
        <v>#REF!</v>
      </c>
      <c r="BO48" s="803" t="e">
        <f>ROUND(SUM(#REF!),0)</f>
        <v>#REF!</v>
      </c>
      <c r="BP48" s="804" t="e">
        <f>ROUND(SUM(#REF!),0)</f>
        <v>#REF!</v>
      </c>
      <c r="BQ48" s="197"/>
      <c r="BR48" s="523"/>
      <c r="BV48" s="702">
        <f t="shared" si="227"/>
        <v>0</v>
      </c>
      <c r="BW48" s="702">
        <f t="shared" si="228"/>
        <v>79</v>
      </c>
      <c r="BX48" s="702">
        <f t="shared" si="229"/>
        <v>0</v>
      </c>
      <c r="BY48" s="702">
        <f t="shared" si="230"/>
        <v>0</v>
      </c>
      <c r="BZ48" s="702">
        <f t="shared" si="231"/>
        <v>0</v>
      </c>
      <c r="CA48" s="702">
        <f t="shared" si="232"/>
        <v>0</v>
      </c>
      <c r="CB48" s="482">
        <f t="shared" si="233"/>
        <v>0</v>
      </c>
    </row>
    <row r="49" spans="1:80" ht="15" customHeight="1" x14ac:dyDescent="0.3">
      <c r="A49" s="34"/>
      <c r="B49" s="1728"/>
      <c r="C49" s="918">
        <v>110</v>
      </c>
      <c r="D49" s="809">
        <f t="shared" si="234"/>
        <v>110</v>
      </c>
      <c r="E49" s="681">
        <v>0</v>
      </c>
      <c r="F49" s="809" t="s">
        <v>97</v>
      </c>
      <c r="G49" s="682"/>
      <c r="H49" s="681"/>
      <c r="I49" s="681"/>
      <c r="J49" s="681"/>
      <c r="K49" s="681" t="e">
        <f t="shared" si="247"/>
        <v>#REF!</v>
      </c>
      <c r="L49" s="681" t="e">
        <f>ROUND(SUM(#REF!),0)</f>
        <v>#REF!</v>
      </c>
      <c r="M49" s="683">
        <f>ROUND(SUM(N49:T49,X49:AD49,AH49:AN49,AR49:AX49,BB49:BH49,BL49:BM49),0)</f>
        <v>0</v>
      </c>
      <c r="N49" s="684"/>
      <c r="O49" s="685"/>
      <c r="P49" s="685"/>
      <c r="Q49" s="687"/>
      <c r="R49" s="687"/>
      <c r="S49" s="687"/>
      <c r="T49" s="686"/>
      <c r="U49" s="395" t="e">
        <f>ROUND(SUM(#REF!),0)</f>
        <v>#REF!</v>
      </c>
      <c r="V49" s="396" t="e">
        <f>ROUND(SUM(#REF!),0)</f>
        <v>#REF!</v>
      </c>
      <c r="W49" s="397" t="e">
        <f>ROUND(SUM(#REF!),0)</f>
        <v>#REF!</v>
      </c>
      <c r="X49" s="685"/>
      <c r="Y49" s="687"/>
      <c r="Z49" s="687"/>
      <c r="AA49" s="687"/>
      <c r="AB49" s="687"/>
      <c r="AC49" s="687"/>
      <c r="AD49" s="686"/>
      <c r="AE49" s="395" t="e">
        <f>ROUND(SUM(#REF!),0)</f>
        <v>#REF!</v>
      </c>
      <c r="AF49" s="396" t="e">
        <f>ROUND(SUM(#REF!),0)</f>
        <v>#REF!</v>
      </c>
      <c r="AG49" s="397" t="e">
        <f>ROUND(SUM(#REF!),0)</f>
        <v>#REF!</v>
      </c>
      <c r="AH49" s="685"/>
      <c r="AI49" s="687"/>
      <c r="AJ49" s="687"/>
      <c r="AK49" s="687"/>
      <c r="AL49" s="687"/>
      <c r="AM49" s="687"/>
      <c r="AN49" s="686"/>
      <c r="AO49" s="395" t="e">
        <f>ROUND(SUM(#REF!),0)</f>
        <v>#REF!</v>
      </c>
      <c r="AP49" s="396" t="e">
        <f>ROUND(SUM(#REF!),0)</f>
        <v>#REF!</v>
      </c>
      <c r="AQ49" s="397" t="e">
        <f>ROUND(SUM(#REF!),0)</f>
        <v>#REF!</v>
      </c>
      <c r="AR49" s="685"/>
      <c r="AS49" s="687"/>
      <c r="AT49" s="687"/>
      <c r="AU49" s="687"/>
      <c r="AV49" s="687"/>
      <c r="AW49" s="687"/>
      <c r="AX49" s="686"/>
      <c r="AY49" s="395" t="e">
        <f>ROUND(SUM(#REF!),0)</f>
        <v>#REF!</v>
      </c>
      <c r="AZ49" s="396" t="e">
        <f>ROUND(SUM(#REF!),0)</f>
        <v>#REF!</v>
      </c>
      <c r="BA49" s="397" t="e">
        <f>ROUND(SUM(#REF!),0)</f>
        <v>#REF!</v>
      </c>
      <c r="BB49" s="685"/>
      <c r="BC49" s="687"/>
      <c r="BD49" s="687"/>
      <c r="BE49" s="687"/>
      <c r="BF49" s="687"/>
      <c r="BG49" s="687"/>
      <c r="BH49" s="687"/>
      <c r="BI49" s="395" t="e">
        <f>ROUND(SUM(#REF!),0)</f>
        <v>#REF!</v>
      </c>
      <c r="BJ49" s="396" t="e">
        <f>ROUND(SUM(#REF!),0)</f>
        <v>#REF!</v>
      </c>
      <c r="BK49" s="397" t="e">
        <f>ROUND(SUM(#REF!),0)</f>
        <v>#REF!</v>
      </c>
      <c r="BL49" s="687"/>
      <c r="BM49" s="687"/>
      <c r="BN49" s="395" t="e">
        <f>ROUND(SUM(#REF!),0)</f>
        <v>#REF!</v>
      </c>
      <c r="BO49" s="396" t="e">
        <f>ROUND(SUM(#REF!),0)</f>
        <v>#REF!</v>
      </c>
      <c r="BP49" s="397" t="e">
        <f>ROUND(SUM(#REF!),0)</f>
        <v>#REF!</v>
      </c>
      <c r="BQ49" s="197"/>
      <c r="BR49" s="523"/>
      <c r="BV49" s="702">
        <f t="shared" si="227"/>
        <v>0</v>
      </c>
      <c r="BW49" s="702">
        <f t="shared" si="228"/>
        <v>0</v>
      </c>
      <c r="BX49" s="702">
        <f t="shared" si="229"/>
        <v>0</v>
      </c>
      <c r="BY49" s="702">
        <f t="shared" si="230"/>
        <v>0</v>
      </c>
      <c r="BZ49" s="702">
        <f t="shared" si="231"/>
        <v>0</v>
      </c>
      <c r="CA49" s="702">
        <f t="shared" si="232"/>
        <v>0</v>
      </c>
      <c r="CB49" s="482">
        <f t="shared" si="233"/>
        <v>0</v>
      </c>
    </row>
    <row r="50" spans="1:80" ht="15" customHeight="1" x14ac:dyDescent="0.3">
      <c r="A50" s="34"/>
      <c r="B50" s="1728"/>
      <c r="C50" s="919">
        <v>95</v>
      </c>
      <c r="D50" s="810">
        <f t="shared" si="234"/>
        <v>95</v>
      </c>
      <c r="E50" s="525"/>
      <c r="F50" s="810" t="s">
        <v>189</v>
      </c>
      <c r="G50" s="538"/>
      <c r="H50" s="525"/>
      <c r="I50" s="525"/>
      <c r="J50" s="525"/>
      <c r="K50" s="525" t="e">
        <f t="shared" si="247"/>
        <v>#REF!</v>
      </c>
      <c r="L50" s="525" t="e">
        <f>ROUND(SUM(#REF!),0)</f>
        <v>#REF!</v>
      </c>
      <c r="M50" s="526">
        <f t="shared" si="236"/>
        <v>986</v>
      </c>
      <c r="N50" s="527"/>
      <c r="O50" s="528"/>
      <c r="P50" s="528"/>
      <c r="Q50" s="529"/>
      <c r="R50" s="529"/>
      <c r="S50" s="529"/>
      <c r="T50" s="530"/>
      <c r="U50" s="395" t="e">
        <f>ROUND(SUM(#REF!),0)</f>
        <v>#REF!</v>
      </c>
      <c r="V50" s="396" t="e">
        <f>ROUND(SUM(#REF!),0)</f>
        <v>#REF!</v>
      </c>
      <c r="W50" s="397" t="e">
        <f>ROUND(SUM(#REF!),0)</f>
        <v>#REF!</v>
      </c>
      <c r="X50" s="528"/>
      <c r="Y50" s="529"/>
      <c r="Z50" s="529"/>
      <c r="AA50" s="529"/>
      <c r="AB50" s="529">
        <v>350</v>
      </c>
      <c r="AC50" s="529"/>
      <c r="AD50" s="530"/>
      <c r="AE50" s="395" t="e">
        <f>ROUND(SUM(#REF!),0)</f>
        <v>#REF!</v>
      </c>
      <c r="AF50" s="396" t="e">
        <f>ROUND(SUM(#REF!),0)</f>
        <v>#REF!</v>
      </c>
      <c r="AG50" s="397" t="e">
        <f>ROUND(SUM(#REF!),0)</f>
        <v>#REF!</v>
      </c>
      <c r="AH50" s="528"/>
      <c r="AI50" s="529"/>
      <c r="AJ50" s="529"/>
      <c r="AK50" s="529"/>
      <c r="AL50" s="529">
        <v>377</v>
      </c>
      <c r="AM50" s="529"/>
      <c r="AN50" s="530"/>
      <c r="AO50" s="395" t="e">
        <f>ROUND(SUM(#REF!),0)</f>
        <v>#REF!</v>
      </c>
      <c r="AP50" s="396" t="e">
        <f>ROUND(SUM(#REF!),0)</f>
        <v>#REF!</v>
      </c>
      <c r="AQ50" s="397" t="e">
        <f>ROUND(SUM(#REF!),0)</f>
        <v>#REF!</v>
      </c>
      <c r="AR50" s="528"/>
      <c r="AS50" s="529"/>
      <c r="AT50" s="529"/>
      <c r="AU50" s="529">
        <v>259</v>
      </c>
      <c r="AV50" s="529"/>
      <c r="AW50" s="529"/>
      <c r="AX50" s="530"/>
      <c r="AY50" s="395" t="e">
        <f>ROUND(SUM(#REF!),0)</f>
        <v>#REF!</v>
      </c>
      <c r="AZ50" s="396" t="e">
        <f>ROUND(SUM(#REF!),0)</f>
        <v>#REF!</v>
      </c>
      <c r="BA50" s="397" t="e">
        <f>ROUND(SUM(#REF!),0)</f>
        <v>#REF!</v>
      </c>
      <c r="BB50" s="528"/>
      <c r="BC50" s="529"/>
      <c r="BD50" s="529"/>
      <c r="BE50" s="529"/>
      <c r="BF50" s="529"/>
      <c r="BG50" s="529"/>
      <c r="BH50" s="529"/>
      <c r="BI50" s="395" t="e">
        <f>ROUND(SUM(#REF!),0)</f>
        <v>#REF!</v>
      </c>
      <c r="BJ50" s="396" t="e">
        <f>ROUND(SUM(#REF!),0)</f>
        <v>#REF!</v>
      </c>
      <c r="BK50" s="397" t="e">
        <f>ROUND(SUM(#REF!),0)</f>
        <v>#REF!</v>
      </c>
      <c r="BL50" s="529"/>
      <c r="BM50" s="529"/>
      <c r="BN50" s="395" t="e">
        <f>ROUND(SUM(#REF!),0)</f>
        <v>#REF!</v>
      </c>
      <c r="BO50" s="396" t="e">
        <f>ROUND(SUM(#REF!),0)</f>
        <v>#REF!</v>
      </c>
      <c r="BP50" s="397" t="e">
        <f>ROUND(SUM(#REF!),0)</f>
        <v>#REF!</v>
      </c>
      <c r="BQ50" s="197"/>
      <c r="BR50" s="523"/>
      <c r="BV50" s="702">
        <f t="shared" si="227"/>
        <v>0</v>
      </c>
      <c r="BW50" s="702">
        <f t="shared" si="228"/>
        <v>350</v>
      </c>
      <c r="BX50" s="702">
        <f t="shared" si="229"/>
        <v>377</v>
      </c>
      <c r="BY50" s="702">
        <f t="shared" si="230"/>
        <v>259</v>
      </c>
      <c r="BZ50" s="702">
        <f t="shared" si="231"/>
        <v>0</v>
      </c>
      <c r="CA50" s="702">
        <f t="shared" si="232"/>
        <v>0</v>
      </c>
      <c r="CB50" s="482">
        <f t="shared" si="233"/>
        <v>0</v>
      </c>
    </row>
    <row r="51" spans="1:80" ht="15" customHeight="1" x14ac:dyDescent="0.3">
      <c r="A51" s="34"/>
      <c r="B51" s="1728"/>
      <c r="C51" s="919">
        <v>72</v>
      </c>
      <c r="D51" s="810">
        <f t="shared" si="234"/>
        <v>72</v>
      </c>
      <c r="E51" s="525">
        <v>0</v>
      </c>
      <c r="F51" s="810" t="s">
        <v>770</v>
      </c>
      <c r="G51" s="538"/>
      <c r="H51" s="525"/>
      <c r="I51" s="525"/>
      <c r="J51" s="525"/>
      <c r="K51" s="525" t="e">
        <f t="shared" si="247"/>
        <v>#REF!</v>
      </c>
      <c r="L51" s="525" t="e">
        <f>ROUND(SUM(#REF!),0)</f>
        <v>#REF!</v>
      </c>
      <c r="M51" s="526">
        <f t="shared" si="236"/>
        <v>0</v>
      </c>
      <c r="N51" s="527"/>
      <c r="O51" s="528"/>
      <c r="P51" s="528"/>
      <c r="Q51" s="529"/>
      <c r="R51" s="529"/>
      <c r="S51" s="529"/>
      <c r="T51" s="530"/>
      <c r="U51" s="395" t="e">
        <f>ROUND(SUM(#REF!),0)</f>
        <v>#REF!</v>
      </c>
      <c r="V51" s="396" t="e">
        <f>ROUND(SUM(#REF!),0)</f>
        <v>#REF!</v>
      </c>
      <c r="W51" s="397" t="e">
        <f>ROUND(SUM(#REF!),0)</f>
        <v>#REF!</v>
      </c>
      <c r="X51" s="528"/>
      <c r="Y51" s="529"/>
      <c r="Z51" s="529"/>
      <c r="AA51" s="529"/>
      <c r="AB51" s="529"/>
      <c r="AC51" s="529"/>
      <c r="AD51" s="530"/>
      <c r="AE51" s="395" t="e">
        <f>ROUND(SUM(#REF!),0)</f>
        <v>#REF!</v>
      </c>
      <c r="AF51" s="396" t="e">
        <f>ROUND(SUM(#REF!),0)</f>
        <v>#REF!</v>
      </c>
      <c r="AG51" s="397" t="e">
        <f>ROUND(SUM(#REF!),0)</f>
        <v>#REF!</v>
      </c>
      <c r="AH51" s="528"/>
      <c r="AI51" s="529"/>
      <c r="AJ51" s="529"/>
      <c r="AK51" s="529"/>
      <c r="AL51" s="529"/>
      <c r="AM51" s="529"/>
      <c r="AN51" s="530"/>
      <c r="AO51" s="395" t="e">
        <f>ROUND(SUM(#REF!),0)</f>
        <v>#REF!</v>
      </c>
      <c r="AP51" s="396" t="e">
        <f>ROUND(SUM(#REF!),0)</f>
        <v>#REF!</v>
      </c>
      <c r="AQ51" s="397" t="e">
        <f>ROUND(SUM(#REF!),0)</f>
        <v>#REF!</v>
      </c>
      <c r="AR51" s="528"/>
      <c r="AS51" s="529"/>
      <c r="AT51" s="529"/>
      <c r="AU51" s="529"/>
      <c r="AV51" s="529"/>
      <c r="AW51" s="529"/>
      <c r="AX51" s="530"/>
      <c r="AY51" s="395" t="e">
        <f>ROUND(SUM(#REF!),0)</f>
        <v>#REF!</v>
      </c>
      <c r="AZ51" s="396" t="e">
        <f>ROUND(SUM(#REF!),0)</f>
        <v>#REF!</v>
      </c>
      <c r="BA51" s="397" t="e">
        <f>ROUND(SUM(#REF!),0)</f>
        <v>#REF!</v>
      </c>
      <c r="BB51" s="528"/>
      <c r="BC51" s="529"/>
      <c r="BD51" s="529"/>
      <c r="BE51" s="529"/>
      <c r="BF51" s="529"/>
      <c r="BG51" s="529"/>
      <c r="BH51" s="529"/>
      <c r="BI51" s="395" t="e">
        <f>ROUND(SUM(#REF!),0)</f>
        <v>#REF!</v>
      </c>
      <c r="BJ51" s="396" t="e">
        <f>ROUND(SUM(#REF!),0)</f>
        <v>#REF!</v>
      </c>
      <c r="BK51" s="397" t="e">
        <f>ROUND(SUM(#REF!),0)</f>
        <v>#REF!</v>
      </c>
      <c r="BL51" s="529"/>
      <c r="BM51" s="529"/>
      <c r="BN51" s="395" t="e">
        <f>ROUND(SUM(#REF!),0)</f>
        <v>#REF!</v>
      </c>
      <c r="BO51" s="396" t="e">
        <f>ROUND(SUM(#REF!),0)</f>
        <v>#REF!</v>
      </c>
      <c r="BP51" s="397" t="e">
        <f>ROUND(SUM(#REF!),0)</f>
        <v>#REF!</v>
      </c>
      <c r="BQ51" s="197"/>
      <c r="BR51" s="523"/>
      <c r="BV51" s="702">
        <f t="shared" si="227"/>
        <v>0</v>
      </c>
      <c r="BW51" s="702">
        <f t="shared" si="228"/>
        <v>0</v>
      </c>
      <c r="BX51" s="702">
        <f t="shared" si="229"/>
        <v>0</v>
      </c>
      <c r="BY51" s="702">
        <f t="shared" si="230"/>
        <v>0</v>
      </c>
      <c r="BZ51" s="702">
        <f t="shared" si="231"/>
        <v>0</v>
      </c>
      <c r="CA51" s="702">
        <f t="shared" si="232"/>
        <v>0</v>
      </c>
      <c r="CB51" s="482">
        <f t="shared" si="233"/>
        <v>0</v>
      </c>
    </row>
    <row r="52" spans="1:80" ht="15" customHeight="1" x14ac:dyDescent="0.3">
      <c r="A52" s="34">
        <v>20</v>
      </c>
      <c r="B52" s="1728"/>
      <c r="C52" s="919">
        <v>95</v>
      </c>
      <c r="D52" s="810">
        <f t="shared" si="234"/>
        <v>95</v>
      </c>
      <c r="E52" s="525"/>
      <c r="F52" s="810" t="s">
        <v>141</v>
      </c>
      <c r="G52" s="538"/>
      <c r="H52" s="525"/>
      <c r="I52" s="525"/>
      <c r="J52" s="525"/>
      <c r="K52" s="525" t="e">
        <f t="shared" si="247"/>
        <v>#REF!</v>
      </c>
      <c r="L52" s="525" t="e">
        <f>ROUND(SUM(#REF!),0)</f>
        <v>#REF!</v>
      </c>
      <c r="M52" s="526">
        <f>ROUND(SUM(N52:T52,X52:AD52,AH52:AN52,AR52:AX52,BB52:BH52,BL52:BM52),0)</f>
        <v>20</v>
      </c>
      <c r="N52" s="527"/>
      <c r="O52" s="528"/>
      <c r="P52" s="528"/>
      <c r="Q52" s="528"/>
      <c r="R52" s="528"/>
      <c r="S52" s="529"/>
      <c r="T52" s="530"/>
      <c r="U52" s="395" t="e">
        <f>ROUND(SUM(#REF!),0)</f>
        <v>#REF!</v>
      </c>
      <c r="V52" s="396" t="e">
        <f>ROUND(SUM(#REF!),0)</f>
        <v>#REF!</v>
      </c>
      <c r="W52" s="397" t="e">
        <f>ROUND(SUM(#REF!),0)</f>
        <v>#REF!</v>
      </c>
      <c r="X52" s="528"/>
      <c r="Y52" s="528"/>
      <c r="Z52" s="528"/>
      <c r="AA52" s="528"/>
      <c r="AB52" s="528"/>
      <c r="AC52" s="528"/>
      <c r="AD52" s="530"/>
      <c r="AE52" s="395" t="e">
        <f>ROUND(SUM(#REF!),0)</f>
        <v>#REF!</v>
      </c>
      <c r="AF52" s="396" t="e">
        <f>ROUND(SUM(#REF!),0)</f>
        <v>#REF!</v>
      </c>
      <c r="AG52" s="397" t="e">
        <f>ROUND(SUM(#REF!),0)</f>
        <v>#REF!</v>
      </c>
      <c r="AH52" s="528"/>
      <c r="AI52" s="528"/>
      <c r="AJ52" s="528"/>
      <c r="AK52" s="528"/>
      <c r="AL52" s="528">
        <v>20</v>
      </c>
      <c r="AM52" s="528"/>
      <c r="AN52" s="530"/>
      <c r="AO52" s="395" t="e">
        <f>ROUND(SUM(#REF!),0)</f>
        <v>#REF!</v>
      </c>
      <c r="AP52" s="396" t="e">
        <f>ROUND(SUM(#REF!),0)</f>
        <v>#REF!</v>
      </c>
      <c r="AQ52" s="397" t="e">
        <f>ROUND(SUM(#REF!),0)</f>
        <v>#REF!</v>
      </c>
      <c r="AR52" s="528"/>
      <c r="AS52" s="528"/>
      <c r="AT52" s="528"/>
      <c r="AU52" s="528"/>
      <c r="AV52" s="528"/>
      <c r="AW52" s="528"/>
      <c r="AX52" s="530"/>
      <c r="AY52" s="395" t="e">
        <f>ROUND(SUM(#REF!),0)</f>
        <v>#REF!</v>
      </c>
      <c r="AZ52" s="396" t="e">
        <f>ROUND(SUM(#REF!),0)</f>
        <v>#REF!</v>
      </c>
      <c r="BA52" s="397" t="e">
        <f>ROUND(SUM(#REF!),0)</f>
        <v>#REF!</v>
      </c>
      <c r="BB52" s="528"/>
      <c r="BC52" s="528"/>
      <c r="BD52" s="528"/>
      <c r="BE52" s="528"/>
      <c r="BF52" s="528"/>
      <c r="BG52" s="528"/>
      <c r="BH52" s="528"/>
      <c r="BI52" s="395" t="e">
        <f>ROUND(SUM(#REF!),0)</f>
        <v>#REF!</v>
      </c>
      <c r="BJ52" s="396" t="e">
        <f>ROUND(SUM(#REF!),0)</f>
        <v>#REF!</v>
      </c>
      <c r="BK52" s="397" t="e">
        <f>ROUND(SUM(#REF!),0)</f>
        <v>#REF!</v>
      </c>
      <c r="BL52" s="528"/>
      <c r="BM52" s="528"/>
      <c r="BN52" s="395" t="e">
        <f>ROUND(SUM(#REF!),0)</f>
        <v>#REF!</v>
      </c>
      <c r="BO52" s="396" t="e">
        <f>ROUND(SUM(#REF!),0)</f>
        <v>#REF!</v>
      </c>
      <c r="BP52" s="397" t="e">
        <f>ROUND(SUM(#REF!),0)</f>
        <v>#REF!</v>
      </c>
      <c r="BQ52" s="197"/>
      <c r="BR52" s="523"/>
      <c r="BV52" s="702">
        <f t="shared" si="227"/>
        <v>0</v>
      </c>
      <c r="BW52" s="702">
        <f t="shared" si="228"/>
        <v>0</v>
      </c>
      <c r="BX52" s="702">
        <f t="shared" si="229"/>
        <v>20</v>
      </c>
      <c r="BY52" s="702">
        <f t="shared" si="230"/>
        <v>0</v>
      </c>
      <c r="BZ52" s="702">
        <f t="shared" si="231"/>
        <v>0</v>
      </c>
      <c r="CA52" s="702">
        <f t="shared" si="232"/>
        <v>0</v>
      </c>
      <c r="CB52" s="482">
        <f t="shared" si="233"/>
        <v>0</v>
      </c>
    </row>
    <row r="53" spans="1:80" s="27" customFormat="1" ht="15" customHeight="1" x14ac:dyDescent="0.3">
      <c r="A53" s="51"/>
      <c r="B53" s="1729"/>
      <c r="C53" s="920"/>
      <c r="D53" s="53"/>
      <c r="E53" s="540">
        <v>2</v>
      </c>
      <c r="F53" s="540" t="s">
        <v>14</v>
      </c>
      <c r="G53" s="541"/>
      <c r="H53" s="540"/>
      <c r="I53" s="540"/>
      <c r="J53" s="540"/>
      <c r="K53" s="540" t="e">
        <f t="shared" si="247"/>
        <v>#REF!</v>
      </c>
      <c r="L53" s="540" t="e">
        <f t="shared" ref="L53:AQ53" si="255">SUM(L39:L52)</f>
        <v>#REF!</v>
      </c>
      <c r="M53" s="542">
        <f t="shared" si="255"/>
        <v>31783</v>
      </c>
      <c r="N53" s="55">
        <f t="shared" si="255"/>
        <v>0</v>
      </c>
      <c r="O53" s="56">
        <f t="shared" si="255"/>
        <v>0</v>
      </c>
      <c r="P53" s="56">
        <f t="shared" si="255"/>
        <v>0</v>
      </c>
      <c r="Q53" s="57">
        <f t="shared" si="255"/>
        <v>0</v>
      </c>
      <c r="R53" s="57">
        <f t="shared" si="255"/>
        <v>3182.727272727273</v>
      </c>
      <c r="S53" s="57">
        <f t="shared" si="255"/>
        <v>0</v>
      </c>
      <c r="T53" s="81">
        <f t="shared" si="255"/>
        <v>0</v>
      </c>
      <c r="U53" s="256" t="e">
        <f t="shared" si="255"/>
        <v>#REF!</v>
      </c>
      <c r="V53" s="257" t="e">
        <f t="shared" si="255"/>
        <v>#REF!</v>
      </c>
      <c r="W53" s="263" t="e">
        <f t="shared" si="255"/>
        <v>#REF!</v>
      </c>
      <c r="X53" s="56">
        <f t="shared" si="255"/>
        <v>1256.727272727273</v>
      </c>
      <c r="Y53" s="57">
        <f t="shared" si="255"/>
        <v>1230.060606060606</v>
      </c>
      <c r="Z53" s="57">
        <f t="shared" si="255"/>
        <v>1201.3333333333335</v>
      </c>
      <c r="AA53" s="57">
        <f t="shared" si="255"/>
        <v>2503.4452214452222</v>
      </c>
      <c r="AB53" s="57">
        <f t="shared" si="255"/>
        <v>2426.0350877192986</v>
      </c>
      <c r="AC53" s="57">
        <f t="shared" si="255"/>
        <v>0</v>
      </c>
      <c r="AD53" s="81">
        <f t="shared" si="255"/>
        <v>0</v>
      </c>
      <c r="AE53" s="256" t="e">
        <f t="shared" si="255"/>
        <v>#REF!</v>
      </c>
      <c r="AF53" s="257" t="e">
        <f t="shared" si="255"/>
        <v>#REF!</v>
      </c>
      <c r="AG53" s="263" t="e">
        <f t="shared" si="255"/>
        <v>#REF!</v>
      </c>
      <c r="AH53" s="56">
        <f t="shared" si="255"/>
        <v>1256.727272727273</v>
      </c>
      <c r="AI53" s="57">
        <f t="shared" si="255"/>
        <v>1256.727272727273</v>
      </c>
      <c r="AJ53" s="57">
        <f t="shared" si="255"/>
        <v>2524.4242424242429</v>
      </c>
      <c r="AK53" s="57">
        <f t="shared" si="255"/>
        <v>2541.3939393939399</v>
      </c>
      <c r="AL53" s="57">
        <f t="shared" si="255"/>
        <v>2398.8245614035091</v>
      </c>
      <c r="AM53" s="57">
        <f t="shared" si="255"/>
        <v>0</v>
      </c>
      <c r="AN53" s="81">
        <f t="shared" si="255"/>
        <v>0</v>
      </c>
      <c r="AO53" s="256" t="e">
        <f t="shared" si="255"/>
        <v>#REF!</v>
      </c>
      <c r="AP53" s="257" t="e">
        <f t="shared" si="255"/>
        <v>#REF!</v>
      </c>
      <c r="AQ53" s="263" t="e">
        <f t="shared" si="255"/>
        <v>#REF!</v>
      </c>
      <c r="AR53" s="56">
        <f t="shared" ref="AR53:BP53" si="256">SUM(AR39:AR52)</f>
        <v>1256.727272727273</v>
      </c>
      <c r="AS53" s="57">
        <f t="shared" si="256"/>
        <v>1256.727272727273</v>
      </c>
      <c r="AT53" s="57">
        <f t="shared" si="256"/>
        <v>2471.0909090909095</v>
      </c>
      <c r="AU53" s="57">
        <f t="shared" si="256"/>
        <v>2391.446570972887</v>
      </c>
      <c r="AV53" s="57">
        <f t="shared" si="256"/>
        <v>2628.666666666667</v>
      </c>
      <c r="AW53" s="57">
        <f t="shared" si="256"/>
        <v>0</v>
      </c>
      <c r="AX53" s="81">
        <f t="shared" si="256"/>
        <v>0</v>
      </c>
      <c r="AY53" s="256" t="e">
        <f t="shared" si="256"/>
        <v>#REF!</v>
      </c>
      <c r="AZ53" s="257" t="e">
        <f t="shared" si="256"/>
        <v>#REF!</v>
      </c>
      <c r="BA53" s="263" t="e">
        <f t="shared" si="256"/>
        <v>#REF!</v>
      </c>
      <c r="BB53" s="56">
        <f t="shared" si="256"/>
        <v>0</v>
      </c>
      <c r="BC53" s="57">
        <f t="shared" si="256"/>
        <v>0</v>
      </c>
      <c r="BD53" s="57">
        <f t="shared" si="256"/>
        <v>0</v>
      </c>
      <c r="BE53" s="57">
        <f t="shared" si="256"/>
        <v>0</v>
      </c>
      <c r="BF53" s="57">
        <f t="shared" si="256"/>
        <v>0</v>
      </c>
      <c r="BG53" s="57">
        <f t="shared" si="256"/>
        <v>0</v>
      </c>
      <c r="BH53" s="57">
        <f t="shared" si="256"/>
        <v>0</v>
      </c>
      <c r="BI53" s="256" t="e">
        <f t="shared" si="256"/>
        <v>#REF!</v>
      </c>
      <c r="BJ53" s="257" t="e">
        <f t="shared" si="256"/>
        <v>#REF!</v>
      </c>
      <c r="BK53" s="263" t="e">
        <f t="shared" si="256"/>
        <v>#REF!</v>
      </c>
      <c r="BL53" s="57">
        <f t="shared" si="256"/>
        <v>0</v>
      </c>
      <c r="BM53" s="57">
        <f t="shared" si="256"/>
        <v>0</v>
      </c>
      <c r="BN53" s="256" t="e">
        <f t="shared" si="256"/>
        <v>#REF!</v>
      </c>
      <c r="BO53" s="257" t="e">
        <f t="shared" si="256"/>
        <v>#REF!</v>
      </c>
      <c r="BP53" s="263" t="e">
        <f t="shared" si="256"/>
        <v>#REF!</v>
      </c>
      <c r="BQ53" s="198"/>
      <c r="BR53" s="523"/>
      <c r="BS53" s="507"/>
      <c r="BT53" s="507"/>
      <c r="BU53" s="507"/>
      <c r="BV53" s="702">
        <f t="shared" si="227"/>
        <v>3182.727272727273</v>
      </c>
      <c r="BW53" s="702">
        <f t="shared" si="228"/>
        <v>8617.6015212857346</v>
      </c>
      <c r="BX53" s="702">
        <f t="shared" si="229"/>
        <v>9978.0972886762374</v>
      </c>
      <c r="BY53" s="702">
        <f t="shared" si="230"/>
        <v>10004.65869218501</v>
      </c>
      <c r="BZ53" s="702">
        <f t="shared" si="231"/>
        <v>0</v>
      </c>
      <c r="CA53" s="702">
        <f t="shared" si="232"/>
        <v>0</v>
      </c>
      <c r="CB53" s="482">
        <f t="shared" si="233"/>
        <v>8.4774874252616428E-2</v>
      </c>
    </row>
    <row r="54" spans="1:80" ht="15" customHeight="1" x14ac:dyDescent="0.3">
      <c r="A54" s="34"/>
      <c r="B54" s="7"/>
      <c r="C54" s="829"/>
      <c r="D54" s="87"/>
      <c r="E54" s="7"/>
      <c r="F54" s="7"/>
      <c r="G54" s="543"/>
      <c r="H54" s="7"/>
      <c r="I54" s="7"/>
      <c r="J54" s="7"/>
      <c r="K54" s="39"/>
      <c r="L54" s="8">
        <v>1</v>
      </c>
      <c r="M54" s="9">
        <v>1</v>
      </c>
      <c r="N54" s="35"/>
      <c r="O54" s="35"/>
      <c r="P54" s="35"/>
      <c r="Q54" s="35"/>
      <c r="R54" s="35"/>
      <c r="S54" s="35"/>
      <c r="T54" s="35"/>
      <c r="U54" s="67"/>
      <c r="V54" s="67"/>
      <c r="W54" s="67"/>
      <c r="X54" s="35"/>
      <c r="Y54" s="35"/>
      <c r="Z54" s="35"/>
      <c r="AA54" s="35"/>
      <c r="AB54" s="35"/>
      <c r="AC54" s="35"/>
      <c r="AD54" s="35"/>
      <c r="AE54" s="67"/>
      <c r="AF54" s="67"/>
      <c r="AG54" s="67"/>
      <c r="AH54" s="35"/>
      <c r="AI54" s="35"/>
      <c r="AJ54" s="35"/>
      <c r="AK54" s="35"/>
      <c r="AL54" s="35"/>
      <c r="AM54" s="35"/>
      <c r="AN54" s="35"/>
      <c r="AO54" s="67"/>
      <c r="AP54" s="67"/>
      <c r="AQ54" s="67"/>
      <c r="AR54" s="35"/>
      <c r="AS54" s="35"/>
      <c r="AT54" s="35"/>
      <c r="AU54" s="35"/>
      <c r="AV54" s="35"/>
      <c r="AW54" s="35"/>
      <c r="AX54" s="35"/>
      <c r="AY54" s="67"/>
      <c r="AZ54" s="67"/>
      <c r="BA54" s="67"/>
      <c r="BB54" s="35"/>
      <c r="BC54" s="35"/>
      <c r="BD54" s="35"/>
      <c r="BE54" s="35"/>
      <c r="BF54" s="35"/>
      <c r="BG54" s="35"/>
      <c r="BH54" s="35"/>
      <c r="BI54" s="67"/>
      <c r="BJ54" s="67"/>
      <c r="BK54" s="67"/>
      <c r="BL54" s="35"/>
      <c r="BM54" s="35"/>
      <c r="BN54" s="67"/>
      <c r="BO54" s="67"/>
      <c r="BP54" s="67"/>
      <c r="BQ54" s="36"/>
      <c r="BR54" s="507"/>
    </row>
    <row r="55" spans="1:80" ht="15" customHeight="1" outlineLevel="1" x14ac:dyDescent="0.3">
      <c r="A55" s="60"/>
      <c r="B55" s="1727" t="s">
        <v>306</v>
      </c>
      <c r="C55" s="42"/>
      <c r="D55" s="760">
        <f t="shared" ref="D55:F63" si="257">D39</f>
        <v>150</v>
      </c>
      <c r="E55" s="43">
        <f t="shared" si="257"/>
        <v>1</v>
      </c>
      <c r="F55" s="760" t="str">
        <f t="shared" si="257"/>
        <v>1CV BR</v>
      </c>
      <c r="G55" s="536"/>
      <c r="H55" s="619" t="s">
        <v>308</v>
      </c>
      <c r="I55" s="607">
        <f>M69</f>
        <v>227.56000000000003</v>
      </c>
      <c r="J55" s="607"/>
      <c r="K55" s="43"/>
      <c r="L55" s="627">
        <f t="shared" ref="L55:L63" si="258">L39/D55</f>
        <v>114.28666666666666</v>
      </c>
      <c r="M55" s="607">
        <f t="shared" ref="M55:M60" si="259">SUM(N55:BM55)</f>
        <v>80.253898499161693</v>
      </c>
      <c r="N55" s="291">
        <f t="shared" ref="N55:T55" si="260">N37-SUM(N56:N68)</f>
        <v>0</v>
      </c>
      <c r="O55" s="292">
        <f t="shared" si="260"/>
        <v>0</v>
      </c>
      <c r="P55" s="292">
        <f t="shared" si="260"/>
        <v>0</v>
      </c>
      <c r="Q55" s="293">
        <f t="shared" si="260"/>
        <v>0</v>
      </c>
      <c r="R55" s="293">
        <f t="shared" si="260"/>
        <v>10.018181818181819</v>
      </c>
      <c r="S55" s="628">
        <f t="shared" si="260"/>
        <v>0</v>
      </c>
      <c r="T55" s="629">
        <f t="shared" si="260"/>
        <v>0</v>
      </c>
      <c r="U55" s="630"/>
      <c r="V55" s="631"/>
      <c r="W55" s="632"/>
      <c r="X55" s="633">
        <f t="shared" ref="X55:AD55" si="261">X37-SUM(X56:X68)</f>
        <v>3.578181818181819</v>
      </c>
      <c r="Y55" s="293">
        <f t="shared" si="261"/>
        <v>3.400404040404041</v>
      </c>
      <c r="Z55" s="293">
        <f t="shared" si="261"/>
        <v>4.2822222222222237</v>
      </c>
      <c r="AA55" s="293">
        <f t="shared" si="261"/>
        <v>5.8896348096348135</v>
      </c>
      <c r="AB55" s="293">
        <f t="shared" si="261"/>
        <v>5.8402339181286589</v>
      </c>
      <c r="AC55" s="293">
        <f t="shared" si="261"/>
        <v>0</v>
      </c>
      <c r="AD55" s="300">
        <f t="shared" si="261"/>
        <v>0</v>
      </c>
      <c r="AE55" s="630"/>
      <c r="AF55" s="631"/>
      <c r="AG55" s="632"/>
      <c r="AH55" s="292">
        <f t="shared" ref="AH55:AN55" si="262">AH37-SUM(AH56:AH68)</f>
        <v>3.578181818181819</v>
      </c>
      <c r="AI55" s="293">
        <f t="shared" si="262"/>
        <v>3.578181818181819</v>
      </c>
      <c r="AJ55" s="293">
        <f t="shared" si="262"/>
        <v>6.429494949494952</v>
      </c>
      <c r="AK55" s="293">
        <f t="shared" si="262"/>
        <v>5.7426262626262652</v>
      </c>
      <c r="AL55" s="293">
        <f t="shared" si="262"/>
        <v>6.9454970760233934</v>
      </c>
      <c r="AM55" s="293">
        <f t="shared" si="262"/>
        <v>0</v>
      </c>
      <c r="AN55" s="300">
        <f t="shared" si="262"/>
        <v>0</v>
      </c>
      <c r="AO55" s="630"/>
      <c r="AP55" s="631"/>
      <c r="AQ55" s="632"/>
      <c r="AR55" s="292">
        <f t="shared" ref="AR55:AX55" si="263">AR37-SUM(AR56:AR68)</f>
        <v>3.578181818181819</v>
      </c>
      <c r="AS55" s="293">
        <f t="shared" si="263"/>
        <v>3.578181818181819</v>
      </c>
      <c r="AT55" s="293">
        <f t="shared" si="263"/>
        <v>4.4739393939393963</v>
      </c>
      <c r="AU55" s="293">
        <f t="shared" si="263"/>
        <v>3.0163104731525809</v>
      </c>
      <c r="AV55" s="293">
        <f t="shared" si="263"/>
        <v>6.3244444444444454</v>
      </c>
      <c r="AW55" s="293">
        <f t="shared" si="263"/>
        <v>0</v>
      </c>
      <c r="AX55" s="300">
        <f t="shared" si="263"/>
        <v>0</v>
      </c>
      <c r="AY55" s="630"/>
      <c r="AZ55" s="631"/>
      <c r="BA55" s="632"/>
      <c r="BB55" s="292">
        <f t="shared" ref="BB55:BH55" si="264">BB37-SUM(BB56:BB68)</f>
        <v>0</v>
      </c>
      <c r="BC55" s="293">
        <f t="shared" si="264"/>
        <v>0</v>
      </c>
      <c r="BD55" s="293">
        <f t="shared" si="264"/>
        <v>0</v>
      </c>
      <c r="BE55" s="293">
        <f t="shared" si="264"/>
        <v>0</v>
      </c>
      <c r="BF55" s="293">
        <f t="shared" si="264"/>
        <v>0</v>
      </c>
      <c r="BG55" s="293">
        <f t="shared" si="264"/>
        <v>0</v>
      </c>
      <c r="BH55" s="300">
        <f t="shared" si="264"/>
        <v>0</v>
      </c>
      <c r="BI55" s="630"/>
      <c r="BJ55" s="631"/>
      <c r="BK55" s="634"/>
      <c r="BL55" s="293">
        <f>BL37-SUM(BL56:BL68)</f>
        <v>0</v>
      </c>
      <c r="BM55" s="293">
        <f>BM37-SUM(BM56:BM68)</f>
        <v>0</v>
      </c>
      <c r="BN55" s="630"/>
      <c r="BO55" s="631"/>
      <c r="BP55" s="634"/>
      <c r="BQ55" s="197"/>
      <c r="BR55" s="503"/>
    </row>
    <row r="56" spans="1:80" ht="15" customHeight="1" outlineLevel="1" x14ac:dyDescent="0.3">
      <c r="A56" s="60"/>
      <c r="B56" s="1728"/>
      <c r="C56" s="289"/>
      <c r="D56" s="805">
        <f t="shared" si="257"/>
        <v>150</v>
      </c>
      <c r="E56" s="178">
        <f t="shared" si="257"/>
        <v>1</v>
      </c>
      <c r="F56" s="805" t="str">
        <f t="shared" si="257"/>
        <v>1CV INOX</v>
      </c>
      <c r="G56" s="544"/>
      <c r="H56" s="620" t="s">
        <v>307</v>
      </c>
      <c r="I56" s="608" t="e">
        <f>L69</f>
        <v>#REF!</v>
      </c>
      <c r="J56" s="608"/>
      <c r="K56" s="178"/>
      <c r="L56" s="616">
        <f t="shared" si="258"/>
        <v>16</v>
      </c>
      <c r="M56" s="616">
        <f t="shared" si="259"/>
        <v>16</v>
      </c>
      <c r="N56" s="301">
        <f t="shared" ref="N56:T63" si="265">N40/$D56</f>
        <v>0</v>
      </c>
      <c r="O56" s="302">
        <f t="shared" si="265"/>
        <v>0</v>
      </c>
      <c r="P56" s="302">
        <f t="shared" si="265"/>
        <v>0</v>
      </c>
      <c r="Q56" s="303">
        <f t="shared" si="265"/>
        <v>0</v>
      </c>
      <c r="R56" s="303">
        <f t="shared" si="265"/>
        <v>4.8</v>
      </c>
      <c r="S56" s="546">
        <f t="shared" si="265"/>
        <v>0</v>
      </c>
      <c r="T56" s="635">
        <f t="shared" si="265"/>
        <v>0</v>
      </c>
      <c r="U56" s="636"/>
      <c r="V56" s="637"/>
      <c r="W56" s="638"/>
      <c r="X56" s="311">
        <f t="shared" ref="X56:AD63" si="266">X40/$D56</f>
        <v>0</v>
      </c>
      <c r="Y56" s="303">
        <f t="shared" si="266"/>
        <v>0</v>
      </c>
      <c r="Z56" s="303">
        <f t="shared" si="266"/>
        <v>0</v>
      </c>
      <c r="AA56" s="303">
        <f t="shared" si="266"/>
        <v>0</v>
      </c>
      <c r="AB56" s="303">
        <f t="shared" si="266"/>
        <v>0</v>
      </c>
      <c r="AC56" s="303">
        <f t="shared" si="266"/>
        <v>0</v>
      </c>
      <c r="AD56" s="310">
        <f t="shared" si="266"/>
        <v>0</v>
      </c>
      <c r="AE56" s="636"/>
      <c r="AF56" s="637"/>
      <c r="AG56" s="638"/>
      <c r="AH56" s="302">
        <f t="shared" ref="AH56:AN63" si="267">AH40/$D56</f>
        <v>0</v>
      </c>
      <c r="AI56" s="303">
        <f t="shared" si="267"/>
        <v>0</v>
      </c>
      <c r="AJ56" s="303">
        <f t="shared" si="267"/>
        <v>1.6</v>
      </c>
      <c r="AK56" s="303">
        <f t="shared" si="267"/>
        <v>1.6</v>
      </c>
      <c r="AL56" s="303">
        <f t="shared" si="267"/>
        <v>0</v>
      </c>
      <c r="AM56" s="303">
        <f t="shared" si="267"/>
        <v>0</v>
      </c>
      <c r="AN56" s="310">
        <f t="shared" si="267"/>
        <v>0</v>
      </c>
      <c r="AO56" s="636"/>
      <c r="AP56" s="637"/>
      <c r="AQ56" s="638"/>
      <c r="AR56" s="302">
        <f t="shared" ref="AR56:AX63" si="268">AR40/$D56</f>
        <v>0</v>
      </c>
      <c r="AS56" s="303">
        <f t="shared" si="268"/>
        <v>0</v>
      </c>
      <c r="AT56" s="303">
        <f t="shared" si="268"/>
        <v>1.6</v>
      </c>
      <c r="AU56" s="303">
        <f t="shared" si="268"/>
        <v>3.2</v>
      </c>
      <c r="AV56" s="303">
        <f t="shared" si="268"/>
        <v>3.2</v>
      </c>
      <c r="AW56" s="303">
        <f t="shared" si="268"/>
        <v>0</v>
      </c>
      <c r="AX56" s="310">
        <f t="shared" si="268"/>
        <v>0</v>
      </c>
      <c r="AY56" s="636"/>
      <c r="AZ56" s="637"/>
      <c r="BA56" s="638"/>
      <c r="BB56" s="302">
        <f t="shared" ref="BB56:BH63" si="269">BB40/$D56</f>
        <v>0</v>
      </c>
      <c r="BC56" s="303">
        <f t="shared" si="269"/>
        <v>0</v>
      </c>
      <c r="BD56" s="303">
        <f t="shared" si="269"/>
        <v>0</v>
      </c>
      <c r="BE56" s="303">
        <f t="shared" si="269"/>
        <v>0</v>
      </c>
      <c r="BF56" s="303">
        <f t="shared" si="269"/>
        <v>0</v>
      </c>
      <c r="BG56" s="303">
        <f t="shared" si="269"/>
        <v>0</v>
      </c>
      <c r="BH56" s="310">
        <f t="shared" si="269"/>
        <v>0</v>
      </c>
      <c r="BI56" s="636"/>
      <c r="BJ56" s="637"/>
      <c r="BK56" s="639"/>
      <c r="BL56" s="303">
        <f t="shared" ref="BL56:BM63" si="270">BL40/$D56</f>
        <v>0</v>
      </c>
      <c r="BM56" s="303">
        <f t="shared" si="270"/>
        <v>0</v>
      </c>
      <c r="BN56" s="636"/>
      <c r="BO56" s="637"/>
      <c r="BP56" s="638"/>
      <c r="BQ56" s="197"/>
      <c r="BR56" s="503"/>
    </row>
    <row r="57" spans="1:80" ht="15" customHeight="1" outlineLevel="1" x14ac:dyDescent="0.3">
      <c r="A57" s="34"/>
      <c r="B57" s="1728"/>
      <c r="C57" s="48"/>
      <c r="D57" s="761">
        <f t="shared" si="257"/>
        <v>150</v>
      </c>
      <c r="E57" s="35">
        <f t="shared" si="257"/>
        <v>0</v>
      </c>
      <c r="F57" s="761" t="str">
        <f t="shared" si="257"/>
        <v>76SRB/76SRX</v>
      </c>
      <c r="G57" s="537"/>
      <c r="H57" s="620" t="s">
        <v>265</v>
      </c>
      <c r="I57" s="608" t="e">
        <f>I55-I56</f>
        <v>#REF!</v>
      </c>
      <c r="J57" s="608"/>
      <c r="K57" s="35"/>
      <c r="L57" s="616">
        <f t="shared" si="258"/>
        <v>56</v>
      </c>
      <c r="M57" s="608">
        <f t="shared" si="259"/>
        <v>56.000000000000007</v>
      </c>
      <c r="N57" s="301">
        <f t="shared" si="265"/>
        <v>0</v>
      </c>
      <c r="O57" s="302">
        <f t="shared" si="265"/>
        <v>0</v>
      </c>
      <c r="P57" s="302">
        <f t="shared" si="265"/>
        <v>0</v>
      </c>
      <c r="Q57" s="303">
        <f t="shared" si="265"/>
        <v>0</v>
      </c>
      <c r="R57" s="303">
        <f t="shared" si="265"/>
        <v>4.8</v>
      </c>
      <c r="S57" s="546">
        <f t="shared" si="265"/>
        <v>0</v>
      </c>
      <c r="T57" s="635">
        <f t="shared" si="265"/>
        <v>0</v>
      </c>
      <c r="U57" s="636"/>
      <c r="V57" s="637"/>
      <c r="W57" s="638"/>
      <c r="X57" s="311">
        <f t="shared" si="266"/>
        <v>3.2</v>
      </c>
      <c r="Y57" s="303">
        <f t="shared" si="266"/>
        <v>1.6</v>
      </c>
      <c r="Z57" s="303">
        <f t="shared" si="266"/>
        <v>0</v>
      </c>
      <c r="AA57" s="303">
        <f t="shared" si="266"/>
        <v>4.8</v>
      </c>
      <c r="AB57" s="303">
        <f t="shared" si="266"/>
        <v>4.8</v>
      </c>
      <c r="AC57" s="303">
        <f t="shared" si="266"/>
        <v>0</v>
      </c>
      <c r="AD57" s="310">
        <f t="shared" si="266"/>
        <v>0</v>
      </c>
      <c r="AE57" s="636"/>
      <c r="AF57" s="637"/>
      <c r="AG57" s="638"/>
      <c r="AH57" s="302">
        <f t="shared" si="267"/>
        <v>3.2</v>
      </c>
      <c r="AI57" s="303">
        <f t="shared" si="267"/>
        <v>3.2</v>
      </c>
      <c r="AJ57" s="303">
        <f t="shared" si="267"/>
        <v>4.8</v>
      </c>
      <c r="AK57" s="303">
        <f t="shared" si="267"/>
        <v>4.8</v>
      </c>
      <c r="AL57" s="303">
        <f t="shared" si="267"/>
        <v>3.2</v>
      </c>
      <c r="AM57" s="303">
        <f t="shared" si="267"/>
        <v>0</v>
      </c>
      <c r="AN57" s="310">
        <f t="shared" si="267"/>
        <v>0</v>
      </c>
      <c r="AO57" s="636"/>
      <c r="AP57" s="637"/>
      <c r="AQ57" s="638"/>
      <c r="AR57" s="302">
        <f t="shared" si="268"/>
        <v>3.2</v>
      </c>
      <c r="AS57" s="303">
        <f t="shared" si="268"/>
        <v>3.2</v>
      </c>
      <c r="AT57" s="303">
        <f t="shared" si="268"/>
        <v>3.2</v>
      </c>
      <c r="AU57" s="303">
        <f t="shared" si="268"/>
        <v>3.2</v>
      </c>
      <c r="AV57" s="303">
        <f t="shared" si="268"/>
        <v>4.8</v>
      </c>
      <c r="AW57" s="303">
        <f t="shared" si="268"/>
        <v>0</v>
      </c>
      <c r="AX57" s="310">
        <f t="shared" si="268"/>
        <v>0</v>
      </c>
      <c r="AY57" s="636"/>
      <c r="AZ57" s="637"/>
      <c r="BA57" s="638"/>
      <c r="BB57" s="302">
        <f t="shared" si="269"/>
        <v>0</v>
      </c>
      <c r="BC57" s="303">
        <f t="shared" si="269"/>
        <v>0</v>
      </c>
      <c r="BD57" s="303">
        <f t="shared" si="269"/>
        <v>0</v>
      </c>
      <c r="BE57" s="303">
        <f t="shared" si="269"/>
        <v>0</v>
      </c>
      <c r="BF57" s="303">
        <f t="shared" si="269"/>
        <v>0</v>
      </c>
      <c r="BG57" s="303">
        <f t="shared" si="269"/>
        <v>0</v>
      </c>
      <c r="BH57" s="310">
        <f t="shared" si="269"/>
        <v>0</v>
      </c>
      <c r="BI57" s="636"/>
      <c r="BJ57" s="637"/>
      <c r="BK57" s="639"/>
      <c r="BL57" s="303">
        <f t="shared" si="270"/>
        <v>0</v>
      </c>
      <c r="BM57" s="303">
        <f t="shared" si="270"/>
        <v>0</v>
      </c>
      <c r="BN57" s="636"/>
      <c r="BO57" s="637"/>
      <c r="BP57" s="638"/>
      <c r="BQ57" s="199"/>
      <c r="BR57" s="503"/>
    </row>
    <row r="58" spans="1:80" ht="15" customHeight="1" outlineLevel="1" x14ac:dyDescent="0.3">
      <c r="A58" s="34"/>
      <c r="B58" s="1728"/>
      <c r="C58" s="289"/>
      <c r="D58" s="805">
        <f t="shared" si="257"/>
        <v>110</v>
      </c>
      <c r="E58" s="178">
        <f t="shared" si="257"/>
        <v>0</v>
      </c>
      <c r="F58" s="805" t="str">
        <f t="shared" si="257"/>
        <v>EXPERIENCE</v>
      </c>
      <c r="G58" s="544"/>
      <c r="H58" s="620" t="s">
        <v>311</v>
      </c>
      <c r="I58" s="616" t="e">
        <f>VLOOKUP("DIAS PROGR.",[1]Anual!$B$400:$EX$490,$U$1,0)</f>
        <v>#N/A</v>
      </c>
      <c r="J58" s="616"/>
      <c r="K58" s="178"/>
      <c r="L58" s="616">
        <f t="shared" si="258"/>
        <v>34.909090909090907</v>
      </c>
      <c r="M58" s="616">
        <f t="shared" si="259"/>
        <v>20.727272727272727</v>
      </c>
      <c r="N58" s="301">
        <f t="shared" si="265"/>
        <v>0</v>
      </c>
      <c r="O58" s="302">
        <f t="shared" si="265"/>
        <v>0</v>
      </c>
      <c r="P58" s="302">
        <f t="shared" si="265"/>
        <v>0</v>
      </c>
      <c r="Q58" s="303">
        <f t="shared" si="265"/>
        <v>0</v>
      </c>
      <c r="R58" s="303">
        <f t="shared" si="265"/>
        <v>0</v>
      </c>
      <c r="S58" s="546">
        <f t="shared" si="265"/>
        <v>0</v>
      </c>
      <c r="T58" s="635">
        <f t="shared" si="265"/>
        <v>0</v>
      </c>
      <c r="U58" s="636"/>
      <c r="V58" s="637"/>
      <c r="W58" s="638"/>
      <c r="X58" s="311">
        <f t="shared" si="266"/>
        <v>2.1818181818181817</v>
      </c>
      <c r="Y58" s="303">
        <f t="shared" si="266"/>
        <v>2.1818181818181817</v>
      </c>
      <c r="Z58" s="303">
        <f t="shared" si="266"/>
        <v>2.1818181818181817</v>
      </c>
      <c r="AA58" s="303">
        <f t="shared" si="266"/>
        <v>0</v>
      </c>
      <c r="AB58" s="303">
        <f t="shared" si="266"/>
        <v>0</v>
      </c>
      <c r="AC58" s="303">
        <f t="shared" si="266"/>
        <v>0</v>
      </c>
      <c r="AD58" s="310">
        <f t="shared" si="266"/>
        <v>0</v>
      </c>
      <c r="AE58" s="636"/>
      <c r="AF58" s="637"/>
      <c r="AG58" s="638"/>
      <c r="AH58" s="302">
        <f t="shared" si="267"/>
        <v>2.1818181818181817</v>
      </c>
      <c r="AI58" s="303">
        <f t="shared" si="267"/>
        <v>2.1818181818181817</v>
      </c>
      <c r="AJ58" s="303">
        <f t="shared" si="267"/>
        <v>1.0909090909090908</v>
      </c>
      <c r="AK58" s="303">
        <f t="shared" si="267"/>
        <v>2.1818181818181817</v>
      </c>
      <c r="AL58" s="303">
        <f t="shared" si="267"/>
        <v>0</v>
      </c>
      <c r="AM58" s="303">
        <f t="shared" si="267"/>
        <v>0</v>
      </c>
      <c r="AN58" s="310">
        <f t="shared" si="267"/>
        <v>0</v>
      </c>
      <c r="AO58" s="636"/>
      <c r="AP58" s="637"/>
      <c r="AQ58" s="638"/>
      <c r="AR58" s="302">
        <f t="shared" si="268"/>
        <v>2.1818181818181817</v>
      </c>
      <c r="AS58" s="303">
        <f t="shared" si="268"/>
        <v>0</v>
      </c>
      <c r="AT58" s="303">
        <f t="shared" si="268"/>
        <v>2.1818181818181817</v>
      </c>
      <c r="AU58" s="303">
        <f t="shared" si="268"/>
        <v>2.1818181818181817</v>
      </c>
      <c r="AV58" s="303">
        <f t="shared" si="268"/>
        <v>0</v>
      </c>
      <c r="AW58" s="303">
        <f t="shared" si="268"/>
        <v>0</v>
      </c>
      <c r="AX58" s="310">
        <f t="shared" si="268"/>
        <v>0</v>
      </c>
      <c r="AY58" s="636"/>
      <c r="AZ58" s="637"/>
      <c r="BA58" s="638"/>
      <c r="BB58" s="302">
        <f t="shared" si="269"/>
        <v>0</v>
      </c>
      <c r="BC58" s="303">
        <f t="shared" si="269"/>
        <v>0</v>
      </c>
      <c r="BD58" s="303">
        <f t="shared" si="269"/>
        <v>0</v>
      </c>
      <c r="BE58" s="303">
        <f t="shared" si="269"/>
        <v>0</v>
      </c>
      <c r="BF58" s="303">
        <f t="shared" si="269"/>
        <v>0</v>
      </c>
      <c r="BG58" s="303">
        <f t="shared" si="269"/>
        <v>0</v>
      </c>
      <c r="BH58" s="310">
        <f t="shared" si="269"/>
        <v>0</v>
      </c>
      <c r="BI58" s="636"/>
      <c r="BJ58" s="637"/>
      <c r="BK58" s="639"/>
      <c r="BL58" s="303">
        <f t="shared" si="270"/>
        <v>0</v>
      </c>
      <c r="BM58" s="303">
        <f t="shared" si="270"/>
        <v>0</v>
      </c>
      <c r="BN58" s="636"/>
      <c r="BO58" s="637"/>
      <c r="BP58" s="638"/>
      <c r="BQ58" s="197"/>
      <c r="BR58" s="503"/>
    </row>
    <row r="59" spans="1:80" ht="15" customHeight="1" outlineLevel="1" x14ac:dyDescent="0.3">
      <c r="A59" s="34"/>
      <c r="B59" s="1728"/>
      <c r="C59" s="48"/>
      <c r="D59" s="761">
        <f t="shared" si="257"/>
        <v>135</v>
      </c>
      <c r="E59" s="35">
        <f t="shared" si="257"/>
        <v>1</v>
      </c>
      <c r="F59" s="761" t="str">
        <f t="shared" si="257"/>
        <v>2CV BR</v>
      </c>
      <c r="G59" s="537"/>
      <c r="H59" s="620" t="s">
        <v>310</v>
      </c>
      <c r="I59" s="608">
        <f>F35</f>
        <v>25.397321428571427</v>
      </c>
      <c r="J59" s="608"/>
      <c r="K59" s="35"/>
      <c r="L59" s="616" t="e">
        <f t="shared" si="258"/>
        <v>#REF!</v>
      </c>
      <c r="M59" s="608">
        <f t="shared" si="259"/>
        <v>23.111111111111114</v>
      </c>
      <c r="N59" s="301">
        <f t="shared" si="265"/>
        <v>0</v>
      </c>
      <c r="O59" s="302">
        <f t="shared" si="265"/>
        <v>0</v>
      </c>
      <c r="P59" s="302">
        <f t="shared" si="265"/>
        <v>0</v>
      </c>
      <c r="Q59" s="303">
        <f t="shared" si="265"/>
        <v>0</v>
      </c>
      <c r="R59" s="303">
        <f t="shared" si="265"/>
        <v>0</v>
      </c>
      <c r="S59" s="546">
        <f t="shared" si="265"/>
        <v>0</v>
      </c>
      <c r="T59" s="635">
        <f t="shared" si="265"/>
        <v>0</v>
      </c>
      <c r="U59" s="636"/>
      <c r="V59" s="637"/>
      <c r="W59" s="638"/>
      <c r="X59" s="311">
        <f t="shared" si="266"/>
        <v>0</v>
      </c>
      <c r="Y59" s="303">
        <f t="shared" si="266"/>
        <v>1.7777777777777777</v>
      </c>
      <c r="Z59" s="303">
        <f t="shared" si="266"/>
        <v>0</v>
      </c>
      <c r="AA59" s="303">
        <f t="shared" si="266"/>
        <v>0</v>
      </c>
      <c r="AB59" s="303">
        <f t="shared" si="266"/>
        <v>3.5555555555555554</v>
      </c>
      <c r="AC59" s="303">
        <f t="shared" si="266"/>
        <v>0</v>
      </c>
      <c r="AD59" s="310">
        <f t="shared" si="266"/>
        <v>0</v>
      </c>
      <c r="AE59" s="636"/>
      <c r="AF59" s="637"/>
      <c r="AG59" s="638"/>
      <c r="AH59" s="302">
        <f t="shared" si="267"/>
        <v>0</v>
      </c>
      <c r="AI59" s="303">
        <f t="shared" si="267"/>
        <v>0</v>
      </c>
      <c r="AJ59" s="303">
        <f t="shared" si="267"/>
        <v>1.7777777777777777</v>
      </c>
      <c r="AK59" s="303">
        <f t="shared" si="267"/>
        <v>3.5555555555555554</v>
      </c>
      <c r="AL59" s="303">
        <f t="shared" si="267"/>
        <v>3.5555555555555554</v>
      </c>
      <c r="AM59" s="303">
        <f t="shared" si="267"/>
        <v>0</v>
      </c>
      <c r="AN59" s="310">
        <f t="shared" si="267"/>
        <v>0</v>
      </c>
      <c r="AO59" s="636"/>
      <c r="AP59" s="637"/>
      <c r="AQ59" s="638"/>
      <c r="AR59" s="302">
        <f t="shared" si="268"/>
        <v>0</v>
      </c>
      <c r="AS59" s="303">
        <f t="shared" si="268"/>
        <v>0</v>
      </c>
      <c r="AT59" s="303">
        <f t="shared" si="268"/>
        <v>3.5555555555555554</v>
      </c>
      <c r="AU59" s="303">
        <f t="shared" si="268"/>
        <v>3.5555555555555554</v>
      </c>
      <c r="AV59" s="303">
        <f t="shared" si="268"/>
        <v>1.7777777777777777</v>
      </c>
      <c r="AW59" s="303">
        <f t="shared" si="268"/>
        <v>0</v>
      </c>
      <c r="AX59" s="310">
        <f t="shared" si="268"/>
        <v>0</v>
      </c>
      <c r="AY59" s="636"/>
      <c r="AZ59" s="637"/>
      <c r="BA59" s="638"/>
      <c r="BB59" s="302">
        <f t="shared" si="269"/>
        <v>0</v>
      </c>
      <c r="BC59" s="303">
        <f t="shared" si="269"/>
        <v>0</v>
      </c>
      <c r="BD59" s="303">
        <f t="shared" si="269"/>
        <v>0</v>
      </c>
      <c r="BE59" s="303">
        <f t="shared" si="269"/>
        <v>0</v>
      </c>
      <c r="BF59" s="303">
        <f t="shared" si="269"/>
        <v>0</v>
      </c>
      <c r="BG59" s="303">
        <f t="shared" si="269"/>
        <v>0</v>
      </c>
      <c r="BH59" s="310">
        <f t="shared" si="269"/>
        <v>0</v>
      </c>
      <c r="BI59" s="636"/>
      <c r="BJ59" s="637"/>
      <c r="BK59" s="639"/>
      <c r="BL59" s="303">
        <f t="shared" si="270"/>
        <v>0</v>
      </c>
      <c r="BM59" s="303">
        <f t="shared" si="270"/>
        <v>0</v>
      </c>
      <c r="BN59" s="636"/>
      <c r="BO59" s="637"/>
      <c r="BP59" s="638"/>
      <c r="BQ59" s="197"/>
      <c r="BR59" s="503"/>
    </row>
    <row r="60" spans="1:80" ht="15" customHeight="1" outlineLevel="1" x14ac:dyDescent="0.3">
      <c r="A60" s="34"/>
      <c r="B60" s="1728"/>
      <c r="C60" s="48"/>
      <c r="D60" s="761">
        <f t="shared" si="257"/>
        <v>135</v>
      </c>
      <c r="E60" s="35">
        <f t="shared" si="257"/>
        <v>1</v>
      </c>
      <c r="F60" s="761" t="str">
        <f t="shared" si="257"/>
        <v>2CV INOX</v>
      </c>
      <c r="G60" s="537"/>
      <c r="H60" s="620" t="s">
        <v>310</v>
      </c>
      <c r="I60" s="608">
        <f>F36</f>
        <v>0</v>
      </c>
      <c r="J60" s="608"/>
      <c r="K60" s="35"/>
      <c r="L60" s="616" t="e">
        <f t="shared" si="258"/>
        <v>#REF!</v>
      </c>
      <c r="M60" s="608">
        <f t="shared" si="259"/>
        <v>7.1111111111111107</v>
      </c>
      <c r="N60" s="301">
        <f t="shared" si="265"/>
        <v>0</v>
      </c>
      <c r="O60" s="302">
        <f t="shared" si="265"/>
        <v>0</v>
      </c>
      <c r="P60" s="302">
        <f t="shared" si="265"/>
        <v>0</v>
      </c>
      <c r="Q60" s="303">
        <f t="shared" si="265"/>
        <v>0</v>
      </c>
      <c r="R60" s="303">
        <f t="shared" si="265"/>
        <v>0</v>
      </c>
      <c r="S60" s="546">
        <f t="shared" si="265"/>
        <v>0</v>
      </c>
      <c r="T60" s="635">
        <f t="shared" si="265"/>
        <v>0</v>
      </c>
      <c r="U60" s="636"/>
      <c r="V60" s="637"/>
      <c r="W60" s="638"/>
      <c r="X60" s="311">
        <f t="shared" si="266"/>
        <v>0</v>
      </c>
      <c r="Y60" s="303">
        <f t="shared" si="266"/>
        <v>0</v>
      </c>
      <c r="Z60" s="303">
        <f t="shared" si="266"/>
        <v>1.7777777777777777</v>
      </c>
      <c r="AA60" s="303">
        <f t="shared" si="266"/>
        <v>1.7777777777777777</v>
      </c>
      <c r="AB60" s="303">
        <f t="shared" si="266"/>
        <v>0</v>
      </c>
      <c r="AC60" s="303">
        <f t="shared" si="266"/>
        <v>0</v>
      </c>
      <c r="AD60" s="310">
        <f t="shared" si="266"/>
        <v>0</v>
      </c>
      <c r="AE60" s="636"/>
      <c r="AF60" s="637"/>
      <c r="AG60" s="638"/>
      <c r="AH60" s="302">
        <f t="shared" si="267"/>
        <v>0</v>
      </c>
      <c r="AI60" s="303">
        <f t="shared" si="267"/>
        <v>0</v>
      </c>
      <c r="AJ60" s="303">
        <f t="shared" si="267"/>
        <v>0</v>
      </c>
      <c r="AK60" s="303">
        <f t="shared" si="267"/>
        <v>0</v>
      </c>
      <c r="AL60" s="303">
        <f t="shared" si="267"/>
        <v>0</v>
      </c>
      <c r="AM60" s="303">
        <f t="shared" si="267"/>
        <v>0</v>
      </c>
      <c r="AN60" s="310">
        <f t="shared" si="267"/>
        <v>0</v>
      </c>
      <c r="AO60" s="636"/>
      <c r="AP60" s="637"/>
      <c r="AQ60" s="638"/>
      <c r="AR60" s="302">
        <f t="shared" si="268"/>
        <v>0</v>
      </c>
      <c r="AS60" s="303">
        <f t="shared" si="268"/>
        <v>0</v>
      </c>
      <c r="AT60" s="303">
        <f t="shared" si="268"/>
        <v>1.7777777777777777</v>
      </c>
      <c r="AU60" s="303">
        <f t="shared" si="268"/>
        <v>0</v>
      </c>
      <c r="AV60" s="303">
        <f t="shared" si="268"/>
        <v>1.7777777777777777</v>
      </c>
      <c r="AW60" s="303">
        <f t="shared" si="268"/>
        <v>0</v>
      </c>
      <c r="AX60" s="310">
        <f t="shared" si="268"/>
        <v>0</v>
      </c>
      <c r="AY60" s="636"/>
      <c r="AZ60" s="637"/>
      <c r="BA60" s="638"/>
      <c r="BB60" s="302">
        <f t="shared" si="269"/>
        <v>0</v>
      </c>
      <c r="BC60" s="303">
        <f t="shared" si="269"/>
        <v>0</v>
      </c>
      <c r="BD60" s="303">
        <f t="shared" si="269"/>
        <v>0</v>
      </c>
      <c r="BE60" s="303">
        <f t="shared" si="269"/>
        <v>0</v>
      </c>
      <c r="BF60" s="303">
        <f t="shared" si="269"/>
        <v>0</v>
      </c>
      <c r="BG60" s="303">
        <f t="shared" si="269"/>
        <v>0</v>
      </c>
      <c r="BH60" s="310">
        <f t="shared" si="269"/>
        <v>0</v>
      </c>
      <c r="BI60" s="636"/>
      <c r="BJ60" s="637"/>
      <c r="BK60" s="639"/>
      <c r="BL60" s="303">
        <f t="shared" si="270"/>
        <v>0</v>
      </c>
      <c r="BM60" s="303">
        <f t="shared" si="270"/>
        <v>0</v>
      </c>
      <c r="BN60" s="636"/>
      <c r="BO60" s="637"/>
      <c r="BP60" s="638"/>
      <c r="BQ60" s="197"/>
      <c r="BR60" s="503"/>
    </row>
    <row r="61" spans="1:80" ht="15" customHeight="1" outlineLevel="1" x14ac:dyDescent="0.3">
      <c r="A61" s="34"/>
      <c r="B61" s="1728"/>
      <c r="C61" s="921"/>
      <c r="D61" s="912">
        <f t="shared" si="257"/>
        <v>110</v>
      </c>
      <c r="E61" s="922">
        <f t="shared" si="257"/>
        <v>1</v>
      </c>
      <c r="F61" s="912" t="str">
        <f t="shared" si="257"/>
        <v>CORE EXTENSION</v>
      </c>
      <c r="G61" s="923"/>
      <c r="H61" s="924" t="s">
        <v>311</v>
      </c>
      <c r="I61" s="925" t="e">
        <f>VLOOKUP("DIAS PROGR.",[1]Anual!$B$400:$EX$490,$U$1,0)</f>
        <v>#N/A</v>
      </c>
      <c r="J61" s="925"/>
      <c r="K61" s="922"/>
      <c r="L61" s="925" t="e">
        <f t="shared" si="258"/>
        <v>#REF!</v>
      </c>
      <c r="M61" s="925">
        <f t="shared" ref="M61:M69" si="271">SUM(N61:BM61)</f>
        <v>9.8181818181818166</v>
      </c>
      <c r="N61" s="926">
        <f t="shared" si="265"/>
        <v>0</v>
      </c>
      <c r="O61" s="927">
        <f t="shared" si="265"/>
        <v>0</v>
      </c>
      <c r="P61" s="927">
        <f t="shared" si="265"/>
        <v>0</v>
      </c>
      <c r="Q61" s="928">
        <f t="shared" si="265"/>
        <v>0</v>
      </c>
      <c r="R61" s="928">
        <f t="shared" si="265"/>
        <v>2.1818181818181817</v>
      </c>
      <c r="S61" s="929">
        <f t="shared" si="265"/>
        <v>0</v>
      </c>
      <c r="T61" s="930">
        <f t="shared" si="265"/>
        <v>0</v>
      </c>
      <c r="U61" s="640"/>
      <c r="V61" s="641"/>
      <c r="W61" s="642"/>
      <c r="X61" s="931">
        <f t="shared" si="266"/>
        <v>0</v>
      </c>
      <c r="Y61" s="928">
        <f t="shared" si="266"/>
        <v>0</v>
      </c>
      <c r="Z61" s="928">
        <f t="shared" si="266"/>
        <v>0</v>
      </c>
      <c r="AA61" s="928">
        <f t="shared" si="266"/>
        <v>2.1818181818181817</v>
      </c>
      <c r="AB61" s="928">
        <f t="shared" si="266"/>
        <v>0</v>
      </c>
      <c r="AC61" s="928">
        <f t="shared" si="266"/>
        <v>0</v>
      </c>
      <c r="AD61" s="932">
        <f t="shared" si="266"/>
        <v>0</v>
      </c>
      <c r="AE61" s="640"/>
      <c r="AF61" s="641"/>
      <c r="AG61" s="642"/>
      <c r="AH61" s="927">
        <f t="shared" si="267"/>
        <v>0</v>
      </c>
      <c r="AI61" s="928">
        <f t="shared" si="267"/>
        <v>0</v>
      </c>
      <c r="AJ61" s="928">
        <f t="shared" si="267"/>
        <v>2.1818181818181817</v>
      </c>
      <c r="AK61" s="928">
        <f t="shared" si="267"/>
        <v>0</v>
      </c>
      <c r="AL61" s="928">
        <f t="shared" si="267"/>
        <v>0</v>
      </c>
      <c r="AM61" s="928">
        <f t="shared" si="267"/>
        <v>0</v>
      </c>
      <c r="AN61" s="932">
        <f t="shared" si="267"/>
        <v>0</v>
      </c>
      <c r="AO61" s="640"/>
      <c r="AP61" s="641"/>
      <c r="AQ61" s="642"/>
      <c r="AR61" s="927">
        <f t="shared" si="268"/>
        <v>0</v>
      </c>
      <c r="AS61" s="928">
        <f t="shared" si="268"/>
        <v>2.1818181818181817</v>
      </c>
      <c r="AT61" s="928">
        <f t="shared" si="268"/>
        <v>1.0909090909090908</v>
      </c>
      <c r="AU61" s="928">
        <f t="shared" si="268"/>
        <v>0</v>
      </c>
      <c r="AV61" s="928">
        <f t="shared" si="268"/>
        <v>0</v>
      </c>
      <c r="AW61" s="928">
        <f t="shared" si="268"/>
        <v>0</v>
      </c>
      <c r="AX61" s="932">
        <f t="shared" si="268"/>
        <v>0</v>
      </c>
      <c r="AY61" s="640"/>
      <c r="AZ61" s="641"/>
      <c r="BA61" s="642"/>
      <c r="BB61" s="927">
        <f t="shared" si="269"/>
        <v>0</v>
      </c>
      <c r="BC61" s="928">
        <f t="shared" si="269"/>
        <v>0</v>
      </c>
      <c r="BD61" s="928">
        <f t="shared" si="269"/>
        <v>0</v>
      </c>
      <c r="BE61" s="928">
        <f t="shared" si="269"/>
        <v>0</v>
      </c>
      <c r="BF61" s="928">
        <f t="shared" si="269"/>
        <v>0</v>
      </c>
      <c r="BG61" s="928">
        <f t="shared" si="269"/>
        <v>0</v>
      </c>
      <c r="BH61" s="932">
        <f t="shared" si="269"/>
        <v>0</v>
      </c>
      <c r="BI61" s="640"/>
      <c r="BJ61" s="641"/>
      <c r="BK61" s="643"/>
      <c r="BL61" s="928">
        <f t="shared" si="270"/>
        <v>0</v>
      </c>
      <c r="BM61" s="928">
        <f t="shared" si="270"/>
        <v>0</v>
      </c>
      <c r="BN61" s="640"/>
      <c r="BO61" s="641"/>
      <c r="BP61" s="642"/>
      <c r="BQ61" s="197"/>
      <c r="BR61" s="503"/>
    </row>
    <row r="62" spans="1:80" ht="15" customHeight="1" outlineLevel="1" x14ac:dyDescent="0.3">
      <c r="A62" s="34"/>
      <c r="B62" s="1728"/>
      <c r="C62" s="811"/>
      <c r="D62" s="807">
        <f t="shared" si="257"/>
        <v>130</v>
      </c>
      <c r="E62" s="788">
        <f t="shared" si="257"/>
        <v>1</v>
      </c>
      <c r="F62" s="807" t="str">
        <f t="shared" si="257"/>
        <v>EXPORT 2CV</v>
      </c>
      <c r="G62" s="789"/>
      <c r="H62" s="812" t="s">
        <v>310</v>
      </c>
      <c r="I62" s="814" t="str">
        <f>F39</f>
        <v>1CV BR</v>
      </c>
      <c r="J62" s="814"/>
      <c r="K62" s="788"/>
      <c r="L62" s="814" t="e">
        <f t="shared" si="258"/>
        <v>#REF!</v>
      </c>
      <c r="M62" s="814">
        <f t="shared" si="271"/>
        <v>0</v>
      </c>
      <c r="N62" s="815">
        <f t="shared" si="265"/>
        <v>0</v>
      </c>
      <c r="O62" s="816">
        <f t="shared" si="265"/>
        <v>0</v>
      </c>
      <c r="P62" s="816">
        <f t="shared" si="265"/>
        <v>0</v>
      </c>
      <c r="Q62" s="817">
        <f t="shared" si="265"/>
        <v>0</v>
      </c>
      <c r="R62" s="817">
        <f t="shared" si="265"/>
        <v>0</v>
      </c>
      <c r="S62" s="817">
        <f t="shared" si="265"/>
        <v>0</v>
      </c>
      <c r="T62" s="818">
        <f t="shared" si="265"/>
        <v>0</v>
      </c>
      <c r="U62" s="636"/>
      <c r="V62" s="637"/>
      <c r="W62" s="638"/>
      <c r="X62" s="816">
        <f t="shared" si="266"/>
        <v>0</v>
      </c>
      <c r="Y62" s="817">
        <f t="shared" si="266"/>
        <v>0</v>
      </c>
      <c r="Z62" s="817">
        <f t="shared" si="266"/>
        <v>0</v>
      </c>
      <c r="AA62" s="817">
        <f t="shared" si="266"/>
        <v>0</v>
      </c>
      <c r="AB62" s="817">
        <f t="shared" si="266"/>
        <v>0</v>
      </c>
      <c r="AC62" s="817">
        <f t="shared" si="266"/>
        <v>0</v>
      </c>
      <c r="AD62" s="818">
        <f t="shared" si="266"/>
        <v>0</v>
      </c>
      <c r="AE62" s="636"/>
      <c r="AF62" s="637"/>
      <c r="AG62" s="638"/>
      <c r="AH62" s="816">
        <f t="shared" si="267"/>
        <v>0</v>
      </c>
      <c r="AI62" s="817">
        <f t="shared" si="267"/>
        <v>0</v>
      </c>
      <c r="AJ62" s="817">
        <f t="shared" si="267"/>
        <v>0</v>
      </c>
      <c r="AK62" s="817">
        <f t="shared" si="267"/>
        <v>0</v>
      </c>
      <c r="AL62" s="817">
        <f t="shared" si="267"/>
        <v>0</v>
      </c>
      <c r="AM62" s="817">
        <f t="shared" si="267"/>
        <v>0</v>
      </c>
      <c r="AN62" s="818">
        <f t="shared" si="267"/>
        <v>0</v>
      </c>
      <c r="AO62" s="636"/>
      <c r="AP62" s="637"/>
      <c r="AQ62" s="638"/>
      <c r="AR62" s="816">
        <f t="shared" si="268"/>
        <v>0</v>
      </c>
      <c r="AS62" s="817">
        <f t="shared" si="268"/>
        <v>0</v>
      </c>
      <c r="AT62" s="817">
        <f t="shared" si="268"/>
        <v>0</v>
      </c>
      <c r="AU62" s="817">
        <f t="shared" si="268"/>
        <v>0</v>
      </c>
      <c r="AV62" s="817">
        <f t="shared" si="268"/>
        <v>0</v>
      </c>
      <c r="AW62" s="817">
        <f t="shared" si="268"/>
        <v>0</v>
      </c>
      <c r="AX62" s="818">
        <f t="shared" si="268"/>
        <v>0</v>
      </c>
      <c r="AY62" s="636"/>
      <c r="AZ62" s="637"/>
      <c r="BA62" s="638"/>
      <c r="BB62" s="816">
        <f t="shared" si="269"/>
        <v>0</v>
      </c>
      <c r="BC62" s="817">
        <f t="shared" si="269"/>
        <v>0</v>
      </c>
      <c r="BD62" s="817">
        <f t="shared" si="269"/>
        <v>0</v>
      </c>
      <c r="BE62" s="817">
        <f t="shared" si="269"/>
        <v>0</v>
      </c>
      <c r="BF62" s="817">
        <f t="shared" si="269"/>
        <v>0</v>
      </c>
      <c r="BG62" s="303">
        <f t="shared" si="269"/>
        <v>0</v>
      </c>
      <c r="BH62" s="310">
        <f t="shared" si="269"/>
        <v>0</v>
      </c>
      <c r="BI62" s="636"/>
      <c r="BJ62" s="637"/>
      <c r="BK62" s="639"/>
      <c r="BL62" s="817">
        <f t="shared" si="270"/>
        <v>0</v>
      </c>
      <c r="BM62" s="817">
        <f t="shared" si="270"/>
        <v>0</v>
      </c>
      <c r="BN62" s="636"/>
      <c r="BO62" s="637"/>
      <c r="BP62" s="638"/>
      <c r="BQ62" s="197"/>
      <c r="BR62" s="503"/>
    </row>
    <row r="63" spans="1:80" ht="15" customHeight="1" outlineLevel="1" x14ac:dyDescent="0.3">
      <c r="A63" s="34"/>
      <c r="B63" s="1728"/>
      <c r="C63" s="289"/>
      <c r="D63" s="805">
        <f t="shared" si="257"/>
        <v>130</v>
      </c>
      <c r="E63" s="178">
        <f t="shared" si="257"/>
        <v>0</v>
      </c>
      <c r="F63" s="805" t="str">
        <f t="shared" si="257"/>
        <v>EXPORT 1CV</v>
      </c>
      <c r="G63" s="544"/>
      <c r="H63" s="654" t="s">
        <v>265</v>
      </c>
      <c r="I63" s="616" t="e">
        <f>I57-I58</f>
        <v>#REF!</v>
      </c>
      <c r="J63" s="616"/>
      <c r="K63" s="178"/>
      <c r="L63" s="616" t="e">
        <f t="shared" si="258"/>
        <v>#REF!</v>
      </c>
      <c r="M63" s="616">
        <f t="shared" si="271"/>
        <v>3.2307692307692308</v>
      </c>
      <c r="N63" s="645">
        <f t="shared" si="265"/>
        <v>0</v>
      </c>
      <c r="O63" s="311">
        <f t="shared" si="265"/>
        <v>0</v>
      </c>
      <c r="P63" s="311">
        <f t="shared" si="265"/>
        <v>0</v>
      </c>
      <c r="Q63" s="546">
        <f t="shared" si="265"/>
        <v>0</v>
      </c>
      <c r="R63" s="546">
        <f t="shared" si="265"/>
        <v>0</v>
      </c>
      <c r="S63" s="546">
        <f t="shared" si="265"/>
        <v>0</v>
      </c>
      <c r="T63" s="650">
        <f t="shared" si="265"/>
        <v>0</v>
      </c>
      <c r="U63" s="636"/>
      <c r="V63" s="637"/>
      <c r="W63" s="638"/>
      <c r="X63" s="311">
        <f t="shared" si="266"/>
        <v>0</v>
      </c>
      <c r="Y63" s="546">
        <f t="shared" si="266"/>
        <v>0</v>
      </c>
      <c r="Z63" s="546">
        <f t="shared" si="266"/>
        <v>0</v>
      </c>
      <c r="AA63" s="546">
        <f t="shared" si="266"/>
        <v>3.2307692307692308</v>
      </c>
      <c r="AB63" s="546">
        <f t="shared" si="266"/>
        <v>0</v>
      </c>
      <c r="AC63" s="546">
        <f t="shared" si="266"/>
        <v>0</v>
      </c>
      <c r="AD63" s="650">
        <f t="shared" si="266"/>
        <v>0</v>
      </c>
      <c r="AE63" s="636"/>
      <c r="AF63" s="637"/>
      <c r="AG63" s="638"/>
      <c r="AH63" s="311">
        <f t="shared" si="267"/>
        <v>0</v>
      </c>
      <c r="AI63" s="546">
        <f t="shared" si="267"/>
        <v>0</v>
      </c>
      <c r="AJ63" s="546">
        <f t="shared" si="267"/>
        <v>0</v>
      </c>
      <c r="AK63" s="546">
        <f t="shared" si="267"/>
        <v>0</v>
      </c>
      <c r="AL63" s="546">
        <f t="shared" si="267"/>
        <v>0</v>
      </c>
      <c r="AM63" s="546">
        <f t="shared" si="267"/>
        <v>0</v>
      </c>
      <c r="AN63" s="650">
        <f t="shared" si="267"/>
        <v>0</v>
      </c>
      <c r="AO63" s="636"/>
      <c r="AP63" s="637"/>
      <c r="AQ63" s="638"/>
      <c r="AR63" s="311">
        <f t="shared" si="268"/>
        <v>0</v>
      </c>
      <c r="AS63" s="546">
        <f t="shared" si="268"/>
        <v>0</v>
      </c>
      <c r="AT63" s="546">
        <f t="shared" si="268"/>
        <v>0</v>
      </c>
      <c r="AU63" s="546">
        <f t="shared" si="268"/>
        <v>0</v>
      </c>
      <c r="AV63" s="546">
        <f t="shared" si="268"/>
        <v>0</v>
      </c>
      <c r="AW63" s="546">
        <f t="shared" si="268"/>
        <v>0</v>
      </c>
      <c r="AX63" s="650">
        <f t="shared" si="268"/>
        <v>0</v>
      </c>
      <c r="AY63" s="636"/>
      <c r="AZ63" s="637"/>
      <c r="BA63" s="638"/>
      <c r="BB63" s="311">
        <f t="shared" si="269"/>
        <v>0</v>
      </c>
      <c r="BC63" s="546">
        <f t="shared" si="269"/>
        <v>0</v>
      </c>
      <c r="BD63" s="546">
        <f t="shared" si="269"/>
        <v>0</v>
      </c>
      <c r="BE63" s="546">
        <f t="shared" si="269"/>
        <v>0</v>
      </c>
      <c r="BF63" s="546">
        <f t="shared" si="269"/>
        <v>0</v>
      </c>
      <c r="BG63" s="546">
        <f t="shared" si="269"/>
        <v>0</v>
      </c>
      <c r="BH63" s="650">
        <f t="shared" si="269"/>
        <v>0</v>
      </c>
      <c r="BI63" s="636"/>
      <c r="BJ63" s="637"/>
      <c r="BK63" s="639"/>
      <c r="BL63" s="546">
        <f t="shared" si="270"/>
        <v>0</v>
      </c>
      <c r="BM63" s="546">
        <f t="shared" si="270"/>
        <v>0</v>
      </c>
      <c r="BN63" s="636"/>
      <c r="BO63" s="637"/>
      <c r="BP63" s="638"/>
      <c r="BQ63" s="197"/>
      <c r="BR63" s="503"/>
    </row>
    <row r="64" spans="1:80" ht="15" customHeight="1" outlineLevel="1" x14ac:dyDescent="0.3">
      <c r="A64" s="34"/>
      <c r="B64" s="1728"/>
      <c r="C64" s="933"/>
      <c r="D64" s="808">
        <f t="shared" ref="D64:F68" si="272">D48</f>
        <v>110</v>
      </c>
      <c r="E64" s="782">
        <f t="shared" si="272"/>
        <v>0</v>
      </c>
      <c r="F64" s="808" t="str">
        <f t="shared" si="272"/>
        <v>MEXICO</v>
      </c>
      <c r="G64" s="783"/>
      <c r="H64" s="782"/>
      <c r="I64" s="782"/>
      <c r="J64" s="782"/>
      <c r="K64" s="782"/>
      <c r="L64" s="813" t="e">
        <f>L48/D64</f>
        <v>#REF!</v>
      </c>
      <c r="M64" s="813">
        <f t="shared" si="271"/>
        <v>0.71818181818181814</v>
      </c>
      <c r="N64" s="934">
        <f t="shared" ref="N64:T68" si="273">N48/$D64</f>
        <v>0</v>
      </c>
      <c r="O64" s="935">
        <f t="shared" si="273"/>
        <v>0</v>
      </c>
      <c r="P64" s="935">
        <f t="shared" si="273"/>
        <v>0</v>
      </c>
      <c r="Q64" s="936">
        <f t="shared" si="273"/>
        <v>0</v>
      </c>
      <c r="R64" s="936">
        <f t="shared" si="273"/>
        <v>0</v>
      </c>
      <c r="S64" s="936">
        <f t="shared" si="273"/>
        <v>0</v>
      </c>
      <c r="T64" s="937">
        <f t="shared" si="273"/>
        <v>0</v>
      </c>
      <c r="U64" s="640"/>
      <c r="V64" s="641"/>
      <c r="W64" s="642"/>
      <c r="X64" s="935">
        <f t="shared" ref="X64:AD68" si="274">X48/$D64</f>
        <v>0</v>
      </c>
      <c r="Y64" s="936">
        <f t="shared" si="274"/>
        <v>0</v>
      </c>
      <c r="Z64" s="936">
        <f t="shared" si="274"/>
        <v>0.71818181818181814</v>
      </c>
      <c r="AA64" s="936">
        <f t="shared" si="274"/>
        <v>0</v>
      </c>
      <c r="AB64" s="936">
        <f t="shared" si="274"/>
        <v>0</v>
      </c>
      <c r="AC64" s="936">
        <f t="shared" si="274"/>
        <v>0</v>
      </c>
      <c r="AD64" s="937">
        <f t="shared" si="274"/>
        <v>0</v>
      </c>
      <c r="AE64" s="640"/>
      <c r="AF64" s="641"/>
      <c r="AG64" s="642"/>
      <c r="AH64" s="935">
        <f t="shared" ref="AH64:AN68" si="275">AH48/$D64</f>
        <v>0</v>
      </c>
      <c r="AI64" s="936">
        <f t="shared" si="275"/>
        <v>0</v>
      </c>
      <c r="AJ64" s="936">
        <f t="shared" si="275"/>
        <v>0</v>
      </c>
      <c r="AK64" s="936">
        <f t="shared" si="275"/>
        <v>0</v>
      </c>
      <c r="AL64" s="936">
        <f t="shared" si="275"/>
        <v>0</v>
      </c>
      <c r="AM64" s="936">
        <f t="shared" si="275"/>
        <v>0</v>
      </c>
      <c r="AN64" s="937">
        <f t="shared" si="275"/>
        <v>0</v>
      </c>
      <c r="AO64" s="640"/>
      <c r="AP64" s="641"/>
      <c r="AQ64" s="642"/>
      <c r="AR64" s="935">
        <f t="shared" ref="AR64:AX68" si="276">AR48/$D64</f>
        <v>0</v>
      </c>
      <c r="AS64" s="936">
        <f t="shared" si="276"/>
        <v>0</v>
      </c>
      <c r="AT64" s="936">
        <f t="shared" si="276"/>
        <v>0</v>
      </c>
      <c r="AU64" s="936">
        <f t="shared" si="276"/>
        <v>0</v>
      </c>
      <c r="AV64" s="936">
        <f t="shared" si="276"/>
        <v>0</v>
      </c>
      <c r="AW64" s="936">
        <f t="shared" si="276"/>
        <v>0</v>
      </c>
      <c r="AX64" s="937">
        <f t="shared" si="276"/>
        <v>0</v>
      </c>
      <c r="AY64" s="640"/>
      <c r="AZ64" s="641"/>
      <c r="BA64" s="642"/>
      <c r="BB64" s="935">
        <f t="shared" ref="BB64:BH68" si="277">BB48/$D64</f>
        <v>0</v>
      </c>
      <c r="BC64" s="936">
        <f t="shared" si="277"/>
        <v>0</v>
      </c>
      <c r="BD64" s="936">
        <f t="shared" si="277"/>
        <v>0</v>
      </c>
      <c r="BE64" s="936">
        <f t="shared" si="277"/>
        <v>0</v>
      </c>
      <c r="BF64" s="936">
        <f t="shared" si="277"/>
        <v>0</v>
      </c>
      <c r="BG64" s="938">
        <f t="shared" si="277"/>
        <v>0</v>
      </c>
      <c r="BH64" s="939">
        <f t="shared" si="277"/>
        <v>0</v>
      </c>
      <c r="BI64" s="640"/>
      <c r="BJ64" s="641"/>
      <c r="BK64" s="643"/>
      <c r="BL64" s="936">
        <f t="shared" ref="BL64:BM68" si="278">BL48/$D64</f>
        <v>0</v>
      </c>
      <c r="BM64" s="936">
        <f t="shared" si="278"/>
        <v>0</v>
      </c>
      <c r="BN64" s="640"/>
      <c r="BO64" s="641"/>
      <c r="BP64" s="642"/>
      <c r="BQ64" s="199"/>
      <c r="BR64" s="503"/>
    </row>
    <row r="65" spans="1:79" ht="15" customHeight="1" outlineLevel="1" x14ac:dyDescent="0.3">
      <c r="A65" s="60"/>
      <c r="B65" s="1728"/>
      <c r="C65" s="688"/>
      <c r="D65" s="809">
        <f t="shared" si="272"/>
        <v>110</v>
      </c>
      <c r="E65" s="681">
        <f t="shared" si="272"/>
        <v>0</v>
      </c>
      <c r="F65" s="809" t="str">
        <f t="shared" si="272"/>
        <v>PREMIUM</v>
      </c>
      <c r="G65" s="682"/>
      <c r="H65" s="681"/>
      <c r="I65" s="681"/>
      <c r="J65" s="681"/>
      <c r="K65" s="681"/>
      <c r="L65" s="689" t="e">
        <f>L49/D65</f>
        <v>#REF!</v>
      </c>
      <c r="M65" s="689">
        <f t="shared" si="271"/>
        <v>0</v>
      </c>
      <c r="N65" s="690">
        <f t="shared" si="273"/>
        <v>0</v>
      </c>
      <c r="O65" s="691">
        <f t="shared" si="273"/>
        <v>0</v>
      </c>
      <c r="P65" s="691">
        <f t="shared" si="273"/>
        <v>0</v>
      </c>
      <c r="Q65" s="692">
        <f t="shared" si="273"/>
        <v>0</v>
      </c>
      <c r="R65" s="692">
        <f t="shared" si="273"/>
        <v>0</v>
      </c>
      <c r="S65" s="692">
        <f t="shared" si="273"/>
        <v>0</v>
      </c>
      <c r="T65" s="693">
        <f t="shared" si="273"/>
        <v>0</v>
      </c>
      <c r="U65" s="636"/>
      <c r="V65" s="637"/>
      <c r="W65" s="638"/>
      <c r="X65" s="691">
        <f t="shared" si="274"/>
        <v>0</v>
      </c>
      <c r="Y65" s="692">
        <f t="shared" si="274"/>
        <v>0</v>
      </c>
      <c r="Z65" s="692">
        <f t="shared" si="274"/>
        <v>0</v>
      </c>
      <c r="AA65" s="692">
        <f t="shared" si="274"/>
        <v>0</v>
      </c>
      <c r="AB65" s="692">
        <f t="shared" si="274"/>
        <v>0</v>
      </c>
      <c r="AC65" s="692">
        <f t="shared" si="274"/>
        <v>0</v>
      </c>
      <c r="AD65" s="693">
        <f t="shared" si="274"/>
        <v>0</v>
      </c>
      <c r="AE65" s="636"/>
      <c r="AF65" s="637"/>
      <c r="AG65" s="638"/>
      <c r="AH65" s="691">
        <f t="shared" si="275"/>
        <v>0</v>
      </c>
      <c r="AI65" s="692">
        <f t="shared" si="275"/>
        <v>0</v>
      </c>
      <c r="AJ65" s="692">
        <f t="shared" si="275"/>
        <v>0</v>
      </c>
      <c r="AK65" s="692">
        <f t="shared" si="275"/>
        <v>0</v>
      </c>
      <c r="AL65" s="692">
        <f t="shared" si="275"/>
        <v>0</v>
      </c>
      <c r="AM65" s="692">
        <f t="shared" si="275"/>
        <v>0</v>
      </c>
      <c r="AN65" s="693">
        <f t="shared" si="275"/>
        <v>0</v>
      </c>
      <c r="AO65" s="636"/>
      <c r="AP65" s="637"/>
      <c r="AQ65" s="638"/>
      <c r="AR65" s="691">
        <f t="shared" si="276"/>
        <v>0</v>
      </c>
      <c r="AS65" s="692">
        <f t="shared" si="276"/>
        <v>0</v>
      </c>
      <c r="AT65" s="692">
        <f t="shared" si="276"/>
        <v>0</v>
      </c>
      <c r="AU65" s="692">
        <f t="shared" si="276"/>
        <v>0</v>
      </c>
      <c r="AV65" s="692">
        <f t="shared" si="276"/>
        <v>0</v>
      </c>
      <c r="AW65" s="692">
        <f t="shared" si="276"/>
        <v>0</v>
      </c>
      <c r="AX65" s="693">
        <f t="shared" si="276"/>
        <v>0</v>
      </c>
      <c r="AY65" s="636"/>
      <c r="AZ65" s="637"/>
      <c r="BA65" s="638"/>
      <c r="BB65" s="691">
        <f t="shared" si="277"/>
        <v>0</v>
      </c>
      <c r="BC65" s="692">
        <f t="shared" si="277"/>
        <v>0</v>
      </c>
      <c r="BD65" s="692">
        <f t="shared" si="277"/>
        <v>0</v>
      </c>
      <c r="BE65" s="692">
        <f t="shared" si="277"/>
        <v>0</v>
      </c>
      <c r="BF65" s="692">
        <f t="shared" si="277"/>
        <v>0</v>
      </c>
      <c r="BG65" s="303">
        <f t="shared" si="277"/>
        <v>0</v>
      </c>
      <c r="BH65" s="310">
        <f t="shared" si="277"/>
        <v>0</v>
      </c>
      <c r="BI65" s="636"/>
      <c r="BJ65" s="637"/>
      <c r="BK65" s="639"/>
      <c r="BL65" s="692">
        <f t="shared" si="278"/>
        <v>0</v>
      </c>
      <c r="BM65" s="692">
        <f t="shared" si="278"/>
        <v>0</v>
      </c>
      <c r="BN65" s="636"/>
      <c r="BO65" s="637"/>
      <c r="BP65" s="639"/>
      <c r="BQ65" s="197"/>
      <c r="BR65" s="503"/>
    </row>
    <row r="66" spans="1:79" ht="15" customHeight="1" outlineLevel="1" x14ac:dyDescent="0.3">
      <c r="A66" s="34"/>
      <c r="B66" s="1728"/>
      <c r="C66" s="531"/>
      <c r="D66" s="810">
        <f t="shared" si="272"/>
        <v>95</v>
      </c>
      <c r="E66" s="525">
        <f t="shared" si="272"/>
        <v>0</v>
      </c>
      <c r="F66" s="810" t="str">
        <f t="shared" si="272"/>
        <v>HIGH</v>
      </c>
      <c r="G66" s="538"/>
      <c r="H66" s="525"/>
      <c r="I66" s="525"/>
      <c r="J66" s="525"/>
      <c r="K66" s="525"/>
      <c r="L66" s="624" t="e">
        <f>L50/D66</f>
        <v>#REF!</v>
      </c>
      <c r="M66" s="624">
        <f t="shared" si="271"/>
        <v>10.378947368421052</v>
      </c>
      <c r="N66" s="532">
        <f t="shared" si="273"/>
        <v>0</v>
      </c>
      <c r="O66" s="533">
        <f t="shared" si="273"/>
        <v>0</v>
      </c>
      <c r="P66" s="533">
        <f t="shared" si="273"/>
        <v>0</v>
      </c>
      <c r="Q66" s="534">
        <f t="shared" si="273"/>
        <v>0</v>
      </c>
      <c r="R66" s="534">
        <f t="shared" si="273"/>
        <v>0</v>
      </c>
      <c r="S66" s="534">
        <f t="shared" si="273"/>
        <v>0</v>
      </c>
      <c r="T66" s="535">
        <f t="shared" si="273"/>
        <v>0</v>
      </c>
      <c r="U66" s="636"/>
      <c r="V66" s="637"/>
      <c r="W66" s="638"/>
      <c r="X66" s="533">
        <f t="shared" si="274"/>
        <v>0</v>
      </c>
      <c r="Y66" s="534">
        <f t="shared" si="274"/>
        <v>0</v>
      </c>
      <c r="Z66" s="534">
        <f t="shared" si="274"/>
        <v>0</v>
      </c>
      <c r="AA66" s="534">
        <f t="shared" si="274"/>
        <v>0</v>
      </c>
      <c r="AB66" s="534">
        <f t="shared" si="274"/>
        <v>3.6842105263157894</v>
      </c>
      <c r="AC66" s="534">
        <f t="shared" si="274"/>
        <v>0</v>
      </c>
      <c r="AD66" s="535">
        <f t="shared" si="274"/>
        <v>0</v>
      </c>
      <c r="AE66" s="636"/>
      <c r="AF66" s="637"/>
      <c r="AG66" s="638"/>
      <c r="AH66" s="533">
        <f t="shared" si="275"/>
        <v>0</v>
      </c>
      <c r="AI66" s="534">
        <f t="shared" si="275"/>
        <v>0</v>
      </c>
      <c r="AJ66" s="534">
        <f t="shared" si="275"/>
        <v>0</v>
      </c>
      <c r="AK66" s="534">
        <f t="shared" si="275"/>
        <v>0</v>
      </c>
      <c r="AL66" s="534">
        <f t="shared" si="275"/>
        <v>3.9684210526315788</v>
      </c>
      <c r="AM66" s="534">
        <f t="shared" si="275"/>
        <v>0</v>
      </c>
      <c r="AN66" s="535">
        <f t="shared" si="275"/>
        <v>0</v>
      </c>
      <c r="AO66" s="636"/>
      <c r="AP66" s="637"/>
      <c r="AQ66" s="638"/>
      <c r="AR66" s="533">
        <f t="shared" si="276"/>
        <v>0</v>
      </c>
      <c r="AS66" s="534">
        <f t="shared" si="276"/>
        <v>0</v>
      </c>
      <c r="AT66" s="534">
        <f t="shared" si="276"/>
        <v>0</v>
      </c>
      <c r="AU66" s="534">
        <f t="shared" si="276"/>
        <v>2.7263157894736842</v>
      </c>
      <c r="AV66" s="534">
        <f t="shared" si="276"/>
        <v>0</v>
      </c>
      <c r="AW66" s="534">
        <f t="shared" si="276"/>
        <v>0</v>
      </c>
      <c r="AX66" s="535">
        <f t="shared" si="276"/>
        <v>0</v>
      </c>
      <c r="AY66" s="636"/>
      <c r="AZ66" s="637"/>
      <c r="BA66" s="638"/>
      <c r="BB66" s="533">
        <f t="shared" si="277"/>
        <v>0</v>
      </c>
      <c r="BC66" s="534">
        <f t="shared" si="277"/>
        <v>0</v>
      </c>
      <c r="BD66" s="534">
        <f t="shared" si="277"/>
        <v>0</v>
      </c>
      <c r="BE66" s="534">
        <f t="shared" si="277"/>
        <v>0</v>
      </c>
      <c r="BF66" s="534">
        <f t="shared" si="277"/>
        <v>0</v>
      </c>
      <c r="BG66" s="303">
        <f t="shared" si="277"/>
        <v>0</v>
      </c>
      <c r="BH66" s="310">
        <f t="shared" si="277"/>
        <v>0</v>
      </c>
      <c r="BI66" s="636"/>
      <c r="BJ66" s="637"/>
      <c r="BK66" s="639"/>
      <c r="BL66" s="534">
        <f t="shared" si="278"/>
        <v>0</v>
      </c>
      <c r="BM66" s="534">
        <f t="shared" si="278"/>
        <v>0</v>
      </c>
      <c r="BN66" s="636"/>
      <c r="BO66" s="637"/>
      <c r="BP66" s="639"/>
      <c r="BQ66" s="199"/>
      <c r="BR66" s="503"/>
    </row>
    <row r="67" spans="1:79" ht="15" customHeight="1" outlineLevel="1" x14ac:dyDescent="0.3">
      <c r="A67" s="34"/>
      <c r="B67" s="1728"/>
      <c r="C67" s="531"/>
      <c r="D67" s="810">
        <f t="shared" si="272"/>
        <v>72</v>
      </c>
      <c r="E67" s="525">
        <f t="shared" si="272"/>
        <v>0</v>
      </c>
      <c r="F67" s="810" t="str">
        <f t="shared" si="272"/>
        <v>WIFI</v>
      </c>
      <c r="G67" s="538"/>
      <c r="H67" s="525"/>
      <c r="I67" s="525"/>
      <c r="J67" s="525"/>
      <c r="K67" s="525"/>
      <c r="L67" s="624" t="e">
        <f>L51/D67</f>
        <v>#REF!</v>
      </c>
      <c r="M67" s="624">
        <f t="shared" si="271"/>
        <v>0</v>
      </c>
      <c r="N67" s="532">
        <f t="shared" si="273"/>
        <v>0</v>
      </c>
      <c r="O67" s="533">
        <f t="shared" si="273"/>
        <v>0</v>
      </c>
      <c r="P67" s="533">
        <f t="shared" si="273"/>
        <v>0</v>
      </c>
      <c r="Q67" s="534">
        <f t="shared" si="273"/>
        <v>0</v>
      </c>
      <c r="R67" s="534">
        <f t="shared" si="273"/>
        <v>0</v>
      </c>
      <c r="S67" s="534">
        <f t="shared" si="273"/>
        <v>0</v>
      </c>
      <c r="T67" s="535">
        <f t="shared" si="273"/>
        <v>0</v>
      </c>
      <c r="U67" s="636"/>
      <c r="V67" s="637"/>
      <c r="W67" s="638"/>
      <c r="X67" s="533">
        <f t="shared" si="274"/>
        <v>0</v>
      </c>
      <c r="Y67" s="534">
        <f t="shared" si="274"/>
        <v>0</v>
      </c>
      <c r="Z67" s="534">
        <f t="shared" si="274"/>
        <v>0</v>
      </c>
      <c r="AA67" s="534">
        <f t="shared" si="274"/>
        <v>0</v>
      </c>
      <c r="AB67" s="534">
        <f t="shared" si="274"/>
        <v>0</v>
      </c>
      <c r="AC67" s="534">
        <f t="shared" si="274"/>
        <v>0</v>
      </c>
      <c r="AD67" s="535">
        <f t="shared" si="274"/>
        <v>0</v>
      </c>
      <c r="AE67" s="636"/>
      <c r="AF67" s="637"/>
      <c r="AG67" s="638"/>
      <c r="AH67" s="533">
        <f t="shared" si="275"/>
        <v>0</v>
      </c>
      <c r="AI67" s="534">
        <f t="shared" si="275"/>
        <v>0</v>
      </c>
      <c r="AJ67" s="534">
        <f t="shared" si="275"/>
        <v>0</v>
      </c>
      <c r="AK67" s="534">
        <f t="shared" si="275"/>
        <v>0</v>
      </c>
      <c r="AL67" s="534">
        <f t="shared" si="275"/>
        <v>0</v>
      </c>
      <c r="AM67" s="534">
        <f t="shared" si="275"/>
        <v>0</v>
      </c>
      <c r="AN67" s="535">
        <f t="shared" si="275"/>
        <v>0</v>
      </c>
      <c r="AO67" s="636"/>
      <c r="AP67" s="637"/>
      <c r="AQ67" s="638"/>
      <c r="AR67" s="533">
        <f t="shared" si="276"/>
        <v>0</v>
      </c>
      <c r="AS67" s="534">
        <f t="shared" si="276"/>
        <v>0</v>
      </c>
      <c r="AT67" s="534">
        <f t="shared" si="276"/>
        <v>0</v>
      </c>
      <c r="AU67" s="534">
        <f t="shared" si="276"/>
        <v>0</v>
      </c>
      <c r="AV67" s="534">
        <f t="shared" si="276"/>
        <v>0</v>
      </c>
      <c r="AW67" s="534">
        <f t="shared" si="276"/>
        <v>0</v>
      </c>
      <c r="AX67" s="535">
        <f t="shared" si="276"/>
        <v>0</v>
      </c>
      <c r="AY67" s="636"/>
      <c r="AZ67" s="637"/>
      <c r="BA67" s="638"/>
      <c r="BB67" s="533">
        <f t="shared" si="277"/>
        <v>0</v>
      </c>
      <c r="BC67" s="534">
        <f t="shared" si="277"/>
        <v>0</v>
      </c>
      <c r="BD67" s="534">
        <f t="shared" si="277"/>
        <v>0</v>
      </c>
      <c r="BE67" s="534">
        <f t="shared" si="277"/>
        <v>0</v>
      </c>
      <c r="BF67" s="534">
        <f t="shared" si="277"/>
        <v>0</v>
      </c>
      <c r="BG67" s="303">
        <f t="shared" si="277"/>
        <v>0</v>
      </c>
      <c r="BH67" s="310">
        <f t="shared" si="277"/>
        <v>0</v>
      </c>
      <c r="BI67" s="636"/>
      <c r="BJ67" s="637"/>
      <c r="BK67" s="639"/>
      <c r="BL67" s="534">
        <f t="shared" si="278"/>
        <v>0</v>
      </c>
      <c r="BM67" s="534">
        <f t="shared" si="278"/>
        <v>0</v>
      </c>
      <c r="BN67" s="636"/>
      <c r="BO67" s="637"/>
      <c r="BP67" s="639"/>
      <c r="BQ67" s="197"/>
      <c r="BR67" s="503"/>
    </row>
    <row r="68" spans="1:79" ht="15" customHeight="1" outlineLevel="1" x14ac:dyDescent="0.3">
      <c r="A68" s="34"/>
      <c r="B68" s="1728"/>
      <c r="C68" s="531"/>
      <c r="D68" s="810">
        <f t="shared" si="272"/>
        <v>95</v>
      </c>
      <c r="E68" s="525">
        <f t="shared" si="272"/>
        <v>0</v>
      </c>
      <c r="F68" s="810" t="str">
        <f t="shared" si="272"/>
        <v>GLASS III</v>
      </c>
      <c r="G68" s="538"/>
      <c r="H68" s="525"/>
      <c r="I68" s="525"/>
      <c r="J68" s="525"/>
      <c r="K68" s="525"/>
      <c r="L68" s="624" t="e">
        <f>L52/D68</f>
        <v>#REF!</v>
      </c>
      <c r="M68" s="624">
        <f t="shared" si="271"/>
        <v>0.21052631578947367</v>
      </c>
      <c r="N68" s="532">
        <f t="shared" si="273"/>
        <v>0</v>
      </c>
      <c r="O68" s="533">
        <f t="shared" si="273"/>
        <v>0</v>
      </c>
      <c r="P68" s="533">
        <f t="shared" si="273"/>
        <v>0</v>
      </c>
      <c r="Q68" s="534">
        <f t="shared" si="273"/>
        <v>0</v>
      </c>
      <c r="R68" s="534">
        <f t="shared" si="273"/>
        <v>0</v>
      </c>
      <c r="S68" s="534">
        <f t="shared" si="273"/>
        <v>0</v>
      </c>
      <c r="T68" s="534">
        <f t="shared" si="273"/>
        <v>0</v>
      </c>
      <c r="U68" s="636"/>
      <c r="V68" s="637"/>
      <c r="W68" s="638"/>
      <c r="X68" s="534">
        <f t="shared" si="274"/>
        <v>0</v>
      </c>
      <c r="Y68" s="534">
        <f t="shared" si="274"/>
        <v>0</v>
      </c>
      <c r="Z68" s="534">
        <f t="shared" si="274"/>
        <v>0</v>
      </c>
      <c r="AA68" s="534">
        <f t="shared" si="274"/>
        <v>0</v>
      </c>
      <c r="AB68" s="534">
        <f t="shared" si="274"/>
        <v>0</v>
      </c>
      <c r="AC68" s="534">
        <f t="shared" si="274"/>
        <v>0</v>
      </c>
      <c r="AD68" s="534">
        <f t="shared" si="274"/>
        <v>0</v>
      </c>
      <c r="AE68" s="636"/>
      <c r="AF68" s="637"/>
      <c r="AG68" s="638"/>
      <c r="AH68" s="534">
        <f t="shared" si="275"/>
        <v>0</v>
      </c>
      <c r="AI68" s="534">
        <f t="shared" si="275"/>
        <v>0</v>
      </c>
      <c r="AJ68" s="534">
        <f t="shared" si="275"/>
        <v>0</v>
      </c>
      <c r="AK68" s="534">
        <f t="shared" si="275"/>
        <v>0</v>
      </c>
      <c r="AL68" s="534">
        <f t="shared" si="275"/>
        <v>0.21052631578947367</v>
      </c>
      <c r="AM68" s="534">
        <f t="shared" si="275"/>
        <v>0</v>
      </c>
      <c r="AN68" s="534">
        <f t="shared" si="275"/>
        <v>0</v>
      </c>
      <c r="AO68" s="636"/>
      <c r="AP68" s="637"/>
      <c r="AQ68" s="638"/>
      <c r="AR68" s="534">
        <f t="shared" si="276"/>
        <v>0</v>
      </c>
      <c r="AS68" s="534">
        <f t="shared" si="276"/>
        <v>0</v>
      </c>
      <c r="AT68" s="534">
        <f t="shared" si="276"/>
        <v>0</v>
      </c>
      <c r="AU68" s="534">
        <f t="shared" si="276"/>
        <v>0</v>
      </c>
      <c r="AV68" s="534">
        <f t="shared" si="276"/>
        <v>0</v>
      </c>
      <c r="AW68" s="534">
        <f t="shared" si="276"/>
        <v>0</v>
      </c>
      <c r="AX68" s="534">
        <f t="shared" si="276"/>
        <v>0</v>
      </c>
      <c r="AY68" s="636"/>
      <c r="AZ68" s="637"/>
      <c r="BA68" s="638"/>
      <c r="BB68" s="534">
        <f t="shared" si="277"/>
        <v>0</v>
      </c>
      <c r="BC68" s="534">
        <f t="shared" si="277"/>
        <v>0</v>
      </c>
      <c r="BD68" s="534">
        <f t="shared" si="277"/>
        <v>0</v>
      </c>
      <c r="BE68" s="534">
        <f t="shared" si="277"/>
        <v>0</v>
      </c>
      <c r="BF68" s="534">
        <f t="shared" si="277"/>
        <v>0</v>
      </c>
      <c r="BG68" s="303">
        <f t="shared" si="277"/>
        <v>0</v>
      </c>
      <c r="BH68" s="303">
        <f t="shared" si="277"/>
        <v>0</v>
      </c>
      <c r="BI68" s="636"/>
      <c r="BJ68" s="637"/>
      <c r="BK68" s="639"/>
      <c r="BL68" s="534">
        <f t="shared" si="278"/>
        <v>0</v>
      </c>
      <c r="BM68" s="534">
        <f t="shared" si="278"/>
        <v>0</v>
      </c>
      <c r="BN68" s="636"/>
      <c r="BO68" s="637"/>
      <c r="BP68" s="639"/>
      <c r="BQ68" s="197"/>
      <c r="BR68" s="503"/>
    </row>
    <row r="69" spans="1:79" s="27" customFormat="1" ht="15" customHeight="1" outlineLevel="1" x14ac:dyDescent="0.3">
      <c r="A69" s="62"/>
      <c r="B69" s="1729"/>
      <c r="C69" s="52" t="s">
        <v>309</v>
      </c>
      <c r="D69" s="53">
        <f>D53</f>
        <v>0</v>
      </c>
      <c r="E69" s="540">
        <v>2</v>
      </c>
      <c r="F69" s="540" t="s">
        <v>14</v>
      </c>
      <c r="G69" s="541"/>
      <c r="H69" s="540"/>
      <c r="I69" s="540"/>
      <c r="J69" s="540"/>
      <c r="K69" s="540"/>
      <c r="L69" s="609" t="e">
        <f>SUM(L55:L68)</f>
        <v>#REF!</v>
      </c>
      <c r="M69" s="625">
        <f t="shared" si="271"/>
        <v>227.56000000000003</v>
      </c>
      <c r="N69" s="312">
        <f t="shared" ref="N69:AN69" si="279">SUM(N55:N68)</f>
        <v>0</v>
      </c>
      <c r="O69" s="313">
        <f t="shared" si="279"/>
        <v>0</v>
      </c>
      <c r="P69" s="313">
        <f t="shared" si="279"/>
        <v>0</v>
      </c>
      <c r="Q69" s="314">
        <f t="shared" si="279"/>
        <v>0</v>
      </c>
      <c r="R69" s="314">
        <f t="shared" si="279"/>
        <v>21.800000000000004</v>
      </c>
      <c r="S69" s="314">
        <f t="shared" si="279"/>
        <v>0</v>
      </c>
      <c r="T69" s="315">
        <f t="shared" si="279"/>
        <v>0</v>
      </c>
      <c r="U69" s="640">
        <f t="shared" si="279"/>
        <v>0</v>
      </c>
      <c r="V69" s="641">
        <f t="shared" si="279"/>
        <v>0</v>
      </c>
      <c r="W69" s="642">
        <f t="shared" si="279"/>
        <v>0</v>
      </c>
      <c r="X69" s="313">
        <f t="shared" si="279"/>
        <v>8.9600000000000009</v>
      </c>
      <c r="Y69" s="314">
        <f t="shared" si="279"/>
        <v>8.9600000000000009</v>
      </c>
      <c r="Z69" s="314">
        <f t="shared" si="279"/>
        <v>8.9600000000000009</v>
      </c>
      <c r="AA69" s="314">
        <f t="shared" si="279"/>
        <v>17.880000000000006</v>
      </c>
      <c r="AB69" s="314">
        <f t="shared" si="279"/>
        <v>17.880000000000003</v>
      </c>
      <c r="AC69" s="314">
        <f t="shared" si="279"/>
        <v>0</v>
      </c>
      <c r="AD69" s="315">
        <f t="shared" si="279"/>
        <v>0</v>
      </c>
      <c r="AE69" s="640">
        <f t="shared" si="279"/>
        <v>0</v>
      </c>
      <c r="AF69" s="641">
        <f t="shared" si="279"/>
        <v>0</v>
      </c>
      <c r="AG69" s="642">
        <f t="shared" si="279"/>
        <v>0</v>
      </c>
      <c r="AH69" s="313">
        <f t="shared" si="279"/>
        <v>8.9600000000000009</v>
      </c>
      <c r="AI69" s="314">
        <f t="shared" si="279"/>
        <v>8.9600000000000009</v>
      </c>
      <c r="AJ69" s="314">
        <f t="shared" si="279"/>
        <v>17.880000000000003</v>
      </c>
      <c r="AK69" s="314">
        <f t="shared" si="279"/>
        <v>17.880000000000003</v>
      </c>
      <c r="AL69" s="314">
        <f t="shared" si="279"/>
        <v>17.88</v>
      </c>
      <c r="AM69" s="314">
        <f t="shared" si="279"/>
        <v>0</v>
      </c>
      <c r="AN69" s="315">
        <f t="shared" si="279"/>
        <v>0</v>
      </c>
      <c r="AO69" s="640"/>
      <c r="AP69" s="641"/>
      <c r="AQ69" s="642"/>
      <c r="AR69" s="313">
        <f t="shared" ref="AR69:AX69" si="280">SUM(AR55:AR68)</f>
        <v>8.9600000000000009</v>
      </c>
      <c r="AS69" s="314">
        <f t="shared" si="280"/>
        <v>8.9600000000000009</v>
      </c>
      <c r="AT69" s="314">
        <f t="shared" si="280"/>
        <v>17.880000000000003</v>
      </c>
      <c r="AU69" s="314">
        <f t="shared" si="280"/>
        <v>17.880000000000003</v>
      </c>
      <c r="AV69" s="314">
        <f t="shared" si="280"/>
        <v>17.880000000000003</v>
      </c>
      <c r="AW69" s="314">
        <f t="shared" si="280"/>
        <v>0</v>
      </c>
      <c r="AX69" s="315">
        <f t="shared" si="280"/>
        <v>0</v>
      </c>
      <c r="AY69" s="640"/>
      <c r="AZ69" s="641"/>
      <c r="BA69" s="642"/>
      <c r="BB69" s="313">
        <f t="shared" ref="BB69:BH69" si="281">SUM(BB55:BB68)</f>
        <v>0</v>
      </c>
      <c r="BC69" s="314">
        <f t="shared" si="281"/>
        <v>0</v>
      </c>
      <c r="BD69" s="314">
        <f t="shared" si="281"/>
        <v>0</v>
      </c>
      <c r="BE69" s="314">
        <f t="shared" si="281"/>
        <v>0</v>
      </c>
      <c r="BF69" s="314">
        <f t="shared" si="281"/>
        <v>0</v>
      </c>
      <c r="BG69" s="314">
        <f t="shared" si="281"/>
        <v>0</v>
      </c>
      <c r="BH69" s="315">
        <f t="shared" si="281"/>
        <v>0</v>
      </c>
      <c r="BI69" s="640"/>
      <c r="BJ69" s="641"/>
      <c r="BK69" s="643"/>
      <c r="BL69" s="314">
        <f>SUM(BL55:BL68)</f>
        <v>0</v>
      </c>
      <c r="BM69" s="314">
        <f>SUM(BM55:BM68)</f>
        <v>0</v>
      </c>
      <c r="BN69" s="640"/>
      <c r="BO69" s="641"/>
      <c r="BP69" s="643"/>
      <c r="BQ69" s="200"/>
      <c r="BR69" s="503"/>
      <c r="BS69" s="507"/>
      <c r="BT69" s="507"/>
      <c r="BU69" s="507"/>
    </row>
    <row r="70" spans="1:79" ht="15" customHeight="1" outlineLevel="1" x14ac:dyDescent="0.3">
      <c r="A70" s="34"/>
      <c r="B70" s="7"/>
      <c r="C70" s="7"/>
      <c r="D70" s="7"/>
      <c r="E70" s="7"/>
      <c r="F70" s="7"/>
      <c r="G70" s="543"/>
      <c r="H70" s="7"/>
      <c r="I70" s="7"/>
      <c r="J70" s="7"/>
      <c r="K70" s="39"/>
      <c r="L70" s="8">
        <v>1</v>
      </c>
      <c r="M70" s="9">
        <v>1</v>
      </c>
      <c r="N70" s="35"/>
      <c r="O70" s="35"/>
      <c r="P70" s="35"/>
      <c r="Q70" s="35"/>
      <c r="R70" s="35"/>
      <c r="S70" s="35"/>
      <c r="T70" s="35"/>
      <c r="U70" s="67"/>
      <c r="V70" s="67"/>
      <c r="W70" s="67"/>
      <c r="X70" s="35"/>
      <c r="Y70" s="35"/>
      <c r="Z70" s="35"/>
      <c r="AA70" s="35"/>
      <c r="AB70" s="35"/>
      <c r="AC70" s="35"/>
      <c r="AD70" s="35"/>
      <c r="AE70" s="67"/>
      <c r="AF70" s="67"/>
      <c r="AG70" s="67"/>
      <c r="AH70" s="608"/>
      <c r="AI70" s="35"/>
      <c r="AJ70" s="35"/>
      <c r="AK70" s="35"/>
      <c r="AL70" s="35"/>
      <c r="AM70" s="35"/>
      <c r="AN70" s="35"/>
      <c r="AO70" s="67"/>
      <c r="AP70" s="67"/>
      <c r="AQ70" s="67"/>
      <c r="AR70" s="35"/>
      <c r="AS70" s="35"/>
      <c r="AT70" s="35"/>
      <c r="AU70" s="35"/>
      <c r="AV70" s="35"/>
      <c r="AW70" s="35"/>
      <c r="AX70" s="35"/>
      <c r="AY70" s="67"/>
      <c r="AZ70" s="67"/>
      <c r="BA70" s="67"/>
      <c r="BB70" s="35"/>
      <c r="BC70" s="35"/>
      <c r="BD70" s="35"/>
      <c r="BE70" s="35"/>
      <c r="BF70" s="35"/>
      <c r="BG70" s="35"/>
      <c r="BH70" s="35"/>
      <c r="BI70" s="67"/>
      <c r="BJ70" s="67"/>
      <c r="BK70" s="67"/>
      <c r="BL70" s="35"/>
      <c r="BM70" s="35"/>
      <c r="BN70" s="67"/>
      <c r="BO70" s="67"/>
      <c r="BP70" s="67"/>
      <c r="BQ70" s="36"/>
      <c r="BR70" s="507"/>
    </row>
    <row r="71" spans="1:79" ht="16.2" thickBot="1" x14ac:dyDescent="0.35"/>
    <row r="72" spans="1:79" ht="17.399999999999999" x14ac:dyDescent="0.3">
      <c r="B72" s="435"/>
      <c r="C72" s="179" t="s">
        <v>89</v>
      </c>
      <c r="D72" s="179"/>
      <c r="E72" s="179"/>
      <c r="F72" s="179"/>
      <c r="G72" s="179"/>
      <c r="H72" s="186"/>
      <c r="I72" s="186"/>
      <c r="J72" s="186"/>
      <c r="K72" s="179"/>
      <c r="L72" s="179"/>
      <c r="M72" s="179"/>
      <c r="N72" s="179"/>
      <c r="O72" s="179"/>
      <c r="P72" s="179"/>
      <c r="Q72" s="186"/>
      <c r="R72" s="186"/>
      <c r="S72" s="179"/>
      <c r="T72" s="179"/>
      <c r="U72" s="185"/>
      <c r="V72" s="185"/>
      <c r="W72" s="185"/>
      <c r="X72" s="179"/>
      <c r="Y72" s="179" t="s">
        <v>90</v>
      </c>
      <c r="Z72" s="179"/>
      <c r="AA72" s="179"/>
      <c r="AB72" s="179"/>
      <c r="AC72" s="179"/>
      <c r="AD72" s="179"/>
      <c r="AE72" s="179"/>
      <c r="AF72" s="179"/>
      <c r="AG72" s="185"/>
      <c r="AH72" s="179"/>
      <c r="AI72" s="179"/>
      <c r="AJ72" s="179"/>
      <c r="AK72" s="179"/>
      <c r="AL72" s="179"/>
      <c r="AM72" s="179"/>
      <c r="AN72" s="179"/>
      <c r="AO72" s="185"/>
      <c r="AP72" s="185"/>
      <c r="AQ72" s="185"/>
      <c r="AR72" s="179" t="s">
        <v>91</v>
      </c>
      <c r="AS72" s="186"/>
      <c r="AT72" s="186"/>
      <c r="AU72" s="186"/>
      <c r="AV72" s="186"/>
      <c r="AW72" s="186"/>
      <c r="AX72" s="186"/>
      <c r="AY72" s="185"/>
      <c r="AZ72" s="185"/>
      <c r="BA72" s="185"/>
      <c r="BB72" s="186"/>
      <c r="BC72" s="186"/>
      <c r="BD72" s="186"/>
      <c r="BE72" s="186"/>
      <c r="BF72" s="186"/>
      <c r="BG72" s="186"/>
      <c r="BH72" s="186"/>
      <c r="BI72" s="186"/>
      <c r="BJ72" s="186"/>
      <c r="BK72" s="186"/>
      <c r="BL72" s="186"/>
      <c r="BM72" s="186"/>
      <c r="BN72" s="185"/>
      <c r="BO72" s="185"/>
      <c r="BP72" s="336"/>
      <c r="BQ72" s="339"/>
    </row>
    <row r="73" spans="1:79" x14ac:dyDescent="0.3">
      <c r="B73" s="436"/>
      <c r="C73" s="385" t="str">
        <f>'LINHA 1'!C163</f>
        <v>25/12 - NATAL</v>
      </c>
      <c r="D73" s="180"/>
      <c r="E73" s="180"/>
      <c r="F73" s="180"/>
      <c r="G73" s="180"/>
      <c r="H73" s="35"/>
      <c r="I73" s="35"/>
      <c r="J73" s="35"/>
      <c r="K73" s="181"/>
      <c r="L73" s="180"/>
      <c r="M73" s="180"/>
      <c r="N73" s="180"/>
      <c r="O73" s="180"/>
      <c r="P73" s="180"/>
      <c r="Q73" s="35"/>
      <c r="R73" s="35"/>
      <c r="S73" s="388"/>
      <c r="T73" s="388"/>
      <c r="U73" s="67"/>
      <c r="V73" s="67"/>
      <c r="W73" s="67"/>
      <c r="X73" s="182"/>
      <c r="Y73" s="181"/>
      <c r="Z73" s="180"/>
      <c r="AA73" s="180"/>
      <c r="AB73" s="180"/>
      <c r="AC73" s="386"/>
      <c r="AD73" s="180"/>
      <c r="AE73" s="180"/>
      <c r="AF73" s="180"/>
      <c r="AG73" s="67"/>
      <c r="AH73" s="181"/>
      <c r="AI73" s="180"/>
      <c r="AJ73" s="180"/>
      <c r="AK73" s="180"/>
      <c r="AL73" s="180"/>
      <c r="AM73" s="180"/>
      <c r="AN73" s="180"/>
      <c r="AO73" s="67"/>
      <c r="AP73" s="67"/>
      <c r="AQ73" s="67"/>
      <c r="AR73" s="385"/>
      <c r="AS73" s="35"/>
      <c r="AT73" s="35"/>
      <c r="AU73" s="35"/>
      <c r="AV73" s="35"/>
      <c r="AW73" s="35"/>
      <c r="AX73" s="35"/>
      <c r="AY73" s="67"/>
      <c r="AZ73" s="67"/>
      <c r="BA73" s="67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67"/>
      <c r="BO73" s="67"/>
      <c r="BP73" s="337"/>
      <c r="BQ73" s="339"/>
    </row>
    <row r="74" spans="1:79" x14ac:dyDescent="0.3">
      <c r="B74" s="436"/>
      <c r="C74" s="385">
        <f>'LINHA 1'!C164</f>
        <v>0</v>
      </c>
      <c r="D74" s="180"/>
      <c r="E74" s="180"/>
      <c r="F74" s="180"/>
      <c r="G74" s="180"/>
      <c r="H74" s="35"/>
      <c r="I74" s="35"/>
      <c r="J74" s="35"/>
      <c r="K74" s="216"/>
      <c r="L74" s="180"/>
      <c r="M74" s="180"/>
      <c r="N74" s="180"/>
      <c r="O74" s="180"/>
      <c r="P74" s="180"/>
      <c r="Q74" s="35"/>
      <c r="R74" s="35"/>
      <c r="S74" s="388"/>
      <c r="T74" s="388"/>
      <c r="U74" s="67"/>
      <c r="V74" s="67"/>
      <c r="W74" s="67"/>
      <c r="X74" s="182"/>
      <c r="Y74" s="180"/>
      <c r="Z74" s="180"/>
      <c r="AA74" s="180"/>
      <c r="AB74" s="180"/>
      <c r="AD74" s="180"/>
      <c r="AE74" s="180"/>
      <c r="AF74" s="180"/>
      <c r="AG74" s="67"/>
      <c r="AH74" s="181"/>
      <c r="AI74" s="180"/>
      <c r="AJ74" s="180"/>
      <c r="AK74" s="180"/>
      <c r="AL74" s="180"/>
      <c r="AM74" s="180"/>
      <c r="AN74" s="180"/>
      <c r="AO74" s="67"/>
      <c r="AP74" s="67"/>
      <c r="AQ74" s="67"/>
      <c r="AR74" s="1536"/>
      <c r="AS74" s="35"/>
      <c r="AT74" s="35"/>
      <c r="AU74" s="35"/>
      <c r="AV74" s="35"/>
      <c r="AW74" s="35"/>
      <c r="AX74" s="35"/>
      <c r="AY74" s="67"/>
      <c r="AZ74" s="67"/>
      <c r="BA74" s="67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67"/>
      <c r="BO74" s="67"/>
      <c r="BP74" s="337"/>
      <c r="BQ74" s="339"/>
    </row>
    <row r="75" spans="1:79" x14ac:dyDescent="0.3">
      <c r="B75" s="436"/>
      <c r="C75" s="385">
        <f>'LINHA 1'!C165</f>
        <v>0</v>
      </c>
      <c r="D75" s="180"/>
      <c r="E75" s="180"/>
      <c r="F75" s="180"/>
      <c r="G75" s="180"/>
      <c r="H75" s="35"/>
      <c r="I75" s="35"/>
      <c r="J75" s="35"/>
      <c r="K75" s="181"/>
      <c r="L75" s="180"/>
      <c r="M75" s="180"/>
      <c r="N75" s="180"/>
      <c r="O75" s="180"/>
      <c r="P75" s="180"/>
      <c r="Q75" s="35"/>
      <c r="R75" s="35"/>
      <c r="S75" s="388"/>
      <c r="T75" s="388"/>
      <c r="U75" s="67"/>
      <c r="V75" s="67"/>
      <c r="W75" s="67"/>
      <c r="X75" s="182"/>
      <c r="Y75" s="180"/>
      <c r="Z75" s="180"/>
      <c r="AA75" s="180"/>
      <c r="AB75" s="180"/>
      <c r="AC75" s="386"/>
      <c r="AD75" s="180"/>
      <c r="AE75" s="180"/>
      <c r="AF75" s="180"/>
      <c r="AG75" s="67"/>
      <c r="AH75" s="181"/>
      <c r="AI75" s="180"/>
      <c r="AJ75" s="180"/>
      <c r="AK75" s="180"/>
      <c r="AL75" s="180"/>
      <c r="AM75" s="180"/>
      <c r="AN75" s="180"/>
      <c r="AO75" s="67"/>
      <c r="AP75" s="67"/>
      <c r="AQ75" s="67"/>
      <c r="AR75" s="1536"/>
      <c r="AS75" s="35"/>
      <c r="AT75" s="35"/>
      <c r="AU75" s="35"/>
      <c r="AV75" s="35"/>
      <c r="AW75" s="35"/>
      <c r="AX75" s="35"/>
      <c r="AY75" s="67"/>
      <c r="AZ75" s="67"/>
      <c r="BA75" s="67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67"/>
      <c r="BO75" s="67"/>
      <c r="BP75" s="337"/>
      <c r="BQ75" s="339"/>
    </row>
    <row r="76" spans="1:79" ht="16.2" thickBot="1" x14ac:dyDescent="0.35">
      <c r="B76" s="437"/>
      <c r="C76" s="401">
        <f>'LINHA 1'!C166</f>
        <v>0</v>
      </c>
      <c r="D76" s="184"/>
      <c r="E76" s="184"/>
      <c r="F76" s="184"/>
      <c r="G76" s="184"/>
      <c r="H76" s="184"/>
      <c r="I76" s="184"/>
      <c r="J76" s="184"/>
      <c r="K76" s="184"/>
      <c r="L76" s="184"/>
      <c r="M76" s="184"/>
      <c r="N76" s="184"/>
      <c r="O76" s="184"/>
      <c r="P76" s="184"/>
      <c r="Q76" s="184"/>
      <c r="R76" s="184"/>
      <c r="S76" s="387"/>
      <c r="T76" s="184"/>
      <c r="U76" s="184"/>
      <c r="V76" s="184"/>
      <c r="W76" s="184"/>
      <c r="X76" s="184"/>
      <c r="Y76" s="184"/>
      <c r="Z76" s="184"/>
      <c r="AA76" s="184"/>
      <c r="AB76" s="184"/>
      <c r="AC76" s="387"/>
      <c r="AD76" s="184"/>
      <c r="AE76" s="184"/>
      <c r="AF76" s="184"/>
      <c r="AG76" s="184"/>
      <c r="AH76" s="184"/>
      <c r="AI76" s="184"/>
      <c r="AJ76" s="184"/>
      <c r="AK76" s="184"/>
      <c r="AL76" s="184"/>
      <c r="AM76" s="190"/>
      <c r="AN76" s="190"/>
      <c r="AO76" s="189"/>
      <c r="AP76" s="189"/>
      <c r="AQ76" s="189"/>
      <c r="AR76" s="389"/>
      <c r="AS76" s="190"/>
      <c r="AT76" s="190"/>
      <c r="AU76" s="190"/>
      <c r="AV76" s="190"/>
      <c r="AW76" s="190"/>
      <c r="AX76" s="190"/>
      <c r="AY76" s="189"/>
      <c r="AZ76" s="189"/>
      <c r="BA76" s="189"/>
      <c r="BB76" s="190"/>
      <c r="BC76" s="190"/>
      <c r="BD76" s="190"/>
      <c r="BE76" s="190"/>
      <c r="BF76" s="190"/>
      <c r="BG76" s="190"/>
      <c r="BH76" s="190"/>
      <c r="BI76" s="190"/>
      <c r="BJ76" s="190"/>
      <c r="BK76" s="190"/>
      <c r="BL76" s="190"/>
      <c r="BM76" s="190"/>
      <c r="BN76" s="189"/>
      <c r="BO76" s="189"/>
      <c r="BP76" s="338"/>
      <c r="BQ76" s="339"/>
    </row>
    <row r="77" spans="1:79" x14ac:dyDescent="0.3"/>
    <row r="78" spans="1:79" x14ac:dyDescent="0.3"/>
    <row r="79" spans="1:79" ht="18" hidden="1" outlineLevel="1" x14ac:dyDescent="0.35">
      <c r="K79" s="1257"/>
      <c r="L79" s="1258"/>
      <c r="M79" s="1259" t="s">
        <v>595</v>
      </c>
      <c r="N79" s="1283">
        <f t="shared" ref="N79:T79" si="282">+N39+N40+N41+N47</f>
        <v>0</v>
      </c>
      <c r="O79" s="1283">
        <f t="shared" si="282"/>
        <v>0</v>
      </c>
      <c r="P79" s="1283">
        <f t="shared" si="282"/>
        <v>0</v>
      </c>
      <c r="Q79" s="1283">
        <f t="shared" si="282"/>
        <v>0</v>
      </c>
      <c r="R79" s="1283">
        <f t="shared" si="282"/>
        <v>2942.727272727273</v>
      </c>
      <c r="S79" s="1283">
        <f t="shared" si="282"/>
        <v>0</v>
      </c>
      <c r="T79" s="1283">
        <f t="shared" si="282"/>
        <v>0</v>
      </c>
      <c r="U79" s="1283"/>
      <c r="V79" s="1283"/>
      <c r="W79" s="1283"/>
      <c r="X79" s="1283">
        <f t="shared" ref="X79:AD79" si="283">+X39+X40+X41+X47</f>
        <v>1016.7272727272729</v>
      </c>
      <c r="Y79" s="1283">
        <f t="shared" si="283"/>
        <v>750.06060606060612</v>
      </c>
      <c r="Z79" s="1283">
        <f t="shared" si="283"/>
        <v>642.3333333333336</v>
      </c>
      <c r="AA79" s="1283">
        <f t="shared" si="283"/>
        <v>2023.4452214452222</v>
      </c>
      <c r="AB79" s="1283">
        <f t="shared" si="283"/>
        <v>1596.0350877192989</v>
      </c>
      <c r="AC79" s="1283">
        <f t="shared" si="283"/>
        <v>0</v>
      </c>
      <c r="AD79" s="1283">
        <f t="shared" si="283"/>
        <v>0</v>
      </c>
      <c r="AE79" s="1283"/>
      <c r="AF79" s="1283"/>
      <c r="AG79" s="1283"/>
      <c r="AH79" s="1283">
        <f t="shared" ref="AH79:AN79" si="284">+AH39+AH40+AH41+AH47</f>
        <v>1016.7272727272729</v>
      </c>
      <c r="AI79" s="1283">
        <f t="shared" si="284"/>
        <v>1016.7272727272729</v>
      </c>
      <c r="AJ79" s="1283">
        <f t="shared" si="284"/>
        <v>1924.4242424242429</v>
      </c>
      <c r="AK79" s="1283">
        <f t="shared" si="284"/>
        <v>1821.3939393939399</v>
      </c>
      <c r="AL79" s="1283">
        <f t="shared" si="284"/>
        <v>1521.8245614035091</v>
      </c>
      <c r="AM79" s="1283">
        <f t="shared" si="284"/>
        <v>0</v>
      </c>
      <c r="AN79" s="1283">
        <f t="shared" si="284"/>
        <v>0</v>
      </c>
      <c r="AO79" s="1283"/>
      <c r="AP79" s="1283"/>
      <c r="AQ79" s="1283"/>
      <c r="AR79" s="1283">
        <f t="shared" ref="AR79:AX79" si="285">+AR39+AR40+AR41+AR47</f>
        <v>1016.7272727272729</v>
      </c>
      <c r="AS79" s="1283">
        <f t="shared" si="285"/>
        <v>1016.7272727272729</v>
      </c>
      <c r="AT79" s="1283">
        <f t="shared" si="285"/>
        <v>1391.0909090909095</v>
      </c>
      <c r="AU79" s="1283">
        <f t="shared" si="285"/>
        <v>1412.446570972887</v>
      </c>
      <c r="AV79" s="1283">
        <f t="shared" si="285"/>
        <v>2148.666666666667</v>
      </c>
      <c r="AW79" s="1283">
        <f t="shared" si="285"/>
        <v>0</v>
      </c>
      <c r="AX79" s="1283">
        <f t="shared" si="285"/>
        <v>0</v>
      </c>
      <c r="AY79" s="1283"/>
      <c r="AZ79" s="1283"/>
      <c r="BA79" s="1283"/>
      <c r="BB79" s="1283">
        <f t="shared" ref="BB79:BH79" si="286">+BB39+BB40+BB41+BB47</f>
        <v>0</v>
      </c>
      <c r="BC79" s="1283">
        <f t="shared" si="286"/>
        <v>0</v>
      </c>
      <c r="BD79" s="1283">
        <f t="shared" si="286"/>
        <v>0</v>
      </c>
      <c r="BE79" s="1283">
        <f t="shared" si="286"/>
        <v>0</v>
      </c>
      <c r="BF79" s="1283">
        <f t="shared" si="286"/>
        <v>0</v>
      </c>
      <c r="BG79" s="1283">
        <f t="shared" si="286"/>
        <v>0</v>
      </c>
      <c r="BH79" s="1283">
        <f t="shared" si="286"/>
        <v>0</v>
      </c>
      <c r="BI79" s="1283"/>
      <c r="BJ79" s="1283"/>
      <c r="BK79" s="1283"/>
      <c r="BL79" s="1283">
        <f>+BL39+BL40+BL41+BL47</f>
        <v>0</v>
      </c>
      <c r="BM79" s="1283">
        <f>+BM39+BM40+BM41+BM47</f>
        <v>0</v>
      </c>
      <c r="BN79" s="1283"/>
      <c r="BO79" s="1283"/>
      <c r="BP79" s="1283"/>
      <c r="BQ79" s="1283">
        <f>SUM(N79:BP79)</f>
        <v>23258.084774874253</v>
      </c>
      <c r="BR79" s="365">
        <f t="shared" ref="BR79:BS81" si="287">BR106+BR103+BR100</f>
        <v>0</v>
      </c>
      <c r="BS79" s="365">
        <f t="shared" si="287"/>
        <v>0</v>
      </c>
      <c r="BT79" s="365"/>
      <c r="BV79" s="702">
        <f t="shared" ref="BV79" si="288">SUM(N79:T79)</f>
        <v>2942.727272727273</v>
      </c>
      <c r="BW79" s="702">
        <f t="shared" ref="BW79" si="289">SUM(X79:AD79)</f>
        <v>6028.6015212857337</v>
      </c>
      <c r="BX79" s="702">
        <f t="shared" ref="BX79" si="290">SUM(AH79:AN79)</f>
        <v>7301.0972886762374</v>
      </c>
      <c r="BY79" s="702">
        <f t="shared" ref="BY79" si="291">SUM(AR79:AX79)</f>
        <v>6985.6586921850094</v>
      </c>
      <c r="BZ79" s="702">
        <f t="shared" ref="BZ79" si="292">SUM(BB79:BH79)</f>
        <v>0</v>
      </c>
      <c r="CA79" s="702">
        <f t="shared" ref="CA79" si="293">SUM(BL79:BM79)</f>
        <v>0</v>
      </c>
    </row>
    <row r="80" spans="1:79" ht="18" hidden="1" outlineLevel="1" x14ac:dyDescent="0.35">
      <c r="K80" s="1257"/>
      <c r="L80" s="1258"/>
      <c r="M80" s="1259" t="s">
        <v>522</v>
      </c>
      <c r="N80" s="1283">
        <f t="shared" ref="N80:T80" si="294">+N52+N51+N50+N49+N42+N45+N44+N43+N46</f>
        <v>0</v>
      </c>
      <c r="O80" s="1283">
        <f t="shared" si="294"/>
        <v>0</v>
      </c>
      <c r="P80" s="1283">
        <f t="shared" si="294"/>
        <v>0</v>
      </c>
      <c r="Q80" s="1283">
        <f t="shared" si="294"/>
        <v>0</v>
      </c>
      <c r="R80" s="1283">
        <f t="shared" si="294"/>
        <v>240</v>
      </c>
      <c r="S80" s="1283">
        <f t="shared" si="294"/>
        <v>0</v>
      </c>
      <c r="T80" s="1283">
        <f t="shared" si="294"/>
        <v>0</v>
      </c>
      <c r="U80" s="1283"/>
      <c r="V80" s="1283"/>
      <c r="W80" s="1283"/>
      <c r="X80" s="1283">
        <f t="shared" ref="X80:AD80" si="295">+X52+X51+X50+X49+X42+X45+X44+X43+X46</f>
        <v>240</v>
      </c>
      <c r="Y80" s="1283">
        <f t="shared" si="295"/>
        <v>480</v>
      </c>
      <c r="Z80" s="1283">
        <f t="shared" si="295"/>
        <v>480</v>
      </c>
      <c r="AA80" s="1283">
        <f t="shared" si="295"/>
        <v>480</v>
      </c>
      <c r="AB80" s="1283">
        <f t="shared" si="295"/>
        <v>830</v>
      </c>
      <c r="AC80" s="1283">
        <f t="shared" si="295"/>
        <v>0</v>
      </c>
      <c r="AD80" s="1283">
        <f t="shared" si="295"/>
        <v>0</v>
      </c>
      <c r="AE80" s="1283"/>
      <c r="AF80" s="1283"/>
      <c r="AG80" s="1283"/>
      <c r="AH80" s="1283">
        <f t="shared" ref="AH80:AN80" si="296">+AH52+AH51+AH50+AH49+AH42+AH45+AH44+AH43+AH46</f>
        <v>240</v>
      </c>
      <c r="AI80" s="1283">
        <f t="shared" si="296"/>
        <v>240</v>
      </c>
      <c r="AJ80" s="1283">
        <f t="shared" si="296"/>
        <v>600</v>
      </c>
      <c r="AK80" s="1283">
        <f t="shared" si="296"/>
        <v>720</v>
      </c>
      <c r="AL80" s="1283">
        <f t="shared" si="296"/>
        <v>877</v>
      </c>
      <c r="AM80" s="1283">
        <f t="shared" si="296"/>
        <v>0</v>
      </c>
      <c r="AN80" s="1283">
        <f t="shared" si="296"/>
        <v>0</v>
      </c>
      <c r="AO80" s="1283"/>
      <c r="AP80" s="1283"/>
      <c r="AQ80" s="1283"/>
      <c r="AR80" s="1283">
        <f t="shared" ref="AR80:AX80" si="297">+AR52+AR51+AR50+AR49+AR42+AR45+AR44+AR43+AR46</f>
        <v>240</v>
      </c>
      <c r="AS80" s="1283">
        <f t="shared" si="297"/>
        <v>240</v>
      </c>
      <c r="AT80" s="1283">
        <f t="shared" si="297"/>
        <v>1080</v>
      </c>
      <c r="AU80" s="1283">
        <f t="shared" si="297"/>
        <v>979</v>
      </c>
      <c r="AV80" s="1283">
        <f t="shared" si="297"/>
        <v>480</v>
      </c>
      <c r="AW80" s="1283">
        <f t="shared" si="297"/>
        <v>0</v>
      </c>
      <c r="AX80" s="1283">
        <f t="shared" si="297"/>
        <v>0</v>
      </c>
      <c r="AY80" s="1283"/>
      <c r="AZ80" s="1283"/>
      <c r="BA80" s="1283"/>
      <c r="BB80" s="1283">
        <f t="shared" ref="BB80:BH80" si="298">+BB52+BB51+BB50+BB49+BB42+BB45+BB44+BB43+BB46</f>
        <v>0</v>
      </c>
      <c r="BC80" s="1283">
        <f t="shared" si="298"/>
        <v>0</v>
      </c>
      <c r="BD80" s="1283">
        <f t="shared" si="298"/>
        <v>0</v>
      </c>
      <c r="BE80" s="1283">
        <f t="shared" si="298"/>
        <v>0</v>
      </c>
      <c r="BF80" s="1283">
        <f t="shared" si="298"/>
        <v>0</v>
      </c>
      <c r="BG80" s="1283">
        <f t="shared" si="298"/>
        <v>0</v>
      </c>
      <c r="BH80" s="1283">
        <f t="shared" si="298"/>
        <v>0</v>
      </c>
      <c r="BI80" s="1283"/>
      <c r="BJ80" s="1283"/>
      <c r="BK80" s="1283"/>
      <c r="BL80" s="1283">
        <f>+BL52+BL51+BL50+BL49+BL42+BL45+BL44+BL43+BL46</f>
        <v>0</v>
      </c>
      <c r="BM80" s="1283">
        <f>+BM52+BM51+BM50+BM49+BM42+BM45+BM44+BM43+BM46</f>
        <v>0</v>
      </c>
      <c r="BN80" s="1283"/>
      <c r="BO80" s="1283"/>
      <c r="BP80" s="1283"/>
      <c r="BQ80" s="1283">
        <f t="shared" ref="BQ80:BQ89" si="299">SUM(N80:BP80)</f>
        <v>8446</v>
      </c>
      <c r="BR80" s="365">
        <f t="shared" si="287"/>
        <v>0</v>
      </c>
      <c r="BS80" s="365">
        <f t="shared" si="287"/>
        <v>0</v>
      </c>
      <c r="BT80" s="365"/>
      <c r="BV80" s="702">
        <f t="shared" ref="BV80:BV86" si="300">SUM(N80:T80)</f>
        <v>240</v>
      </c>
      <c r="BW80" s="702">
        <f t="shared" ref="BW80:BW86" si="301">SUM(X80:AD80)</f>
        <v>2510</v>
      </c>
      <c r="BX80" s="702">
        <f t="shared" ref="BX80:BX86" si="302">SUM(AH80:AN80)</f>
        <v>2677</v>
      </c>
      <c r="BY80" s="702">
        <f t="shared" ref="BY80:BY86" si="303">SUM(AR80:AX80)</f>
        <v>3019</v>
      </c>
      <c r="BZ80" s="702">
        <f t="shared" ref="BZ80:BZ86" si="304">SUM(BB80:BH80)</f>
        <v>0</v>
      </c>
      <c r="CA80" s="702">
        <f t="shared" ref="CA80:CA86" si="305">SUM(BL80:BM80)</f>
        <v>0</v>
      </c>
    </row>
    <row r="81" spans="11:79" ht="18" hidden="1" outlineLevel="1" x14ac:dyDescent="0.35">
      <c r="K81" s="1257"/>
      <c r="L81" s="1258"/>
      <c r="M81" s="1259" t="s">
        <v>597</v>
      </c>
      <c r="N81" s="1283">
        <f t="shared" ref="N81:P81" si="306">N79-N80</f>
        <v>0</v>
      </c>
      <c r="O81" s="1283">
        <f t="shared" si="306"/>
        <v>0</v>
      </c>
      <c r="P81" s="1283">
        <f t="shared" si="306"/>
        <v>0</v>
      </c>
      <c r="Q81" s="1283">
        <f>Q79-Q80</f>
        <v>0</v>
      </c>
      <c r="R81" s="1283">
        <f t="shared" ref="R81:BM81" si="307">R79-R80</f>
        <v>2702.727272727273</v>
      </c>
      <c r="S81" s="1283">
        <f t="shared" si="307"/>
        <v>0</v>
      </c>
      <c r="T81" s="1283">
        <f t="shared" si="307"/>
        <v>0</v>
      </c>
      <c r="U81" s="1283"/>
      <c r="V81" s="1283"/>
      <c r="W81" s="1283"/>
      <c r="X81" s="1283">
        <f t="shared" si="307"/>
        <v>776.72727272727286</v>
      </c>
      <c r="Y81" s="1283">
        <f t="shared" si="307"/>
        <v>270.06060606060612</v>
      </c>
      <c r="Z81" s="1283">
        <f t="shared" si="307"/>
        <v>162.3333333333336</v>
      </c>
      <c r="AA81" s="1283">
        <f t="shared" si="307"/>
        <v>1543.4452214452222</v>
      </c>
      <c r="AB81" s="1283">
        <f t="shared" si="307"/>
        <v>766.03508771929887</v>
      </c>
      <c r="AC81" s="1283">
        <f t="shared" si="307"/>
        <v>0</v>
      </c>
      <c r="AD81" s="1283">
        <f t="shared" si="307"/>
        <v>0</v>
      </c>
      <c r="AE81" s="1283"/>
      <c r="AF81" s="1283"/>
      <c r="AG81" s="1283"/>
      <c r="AH81" s="1283">
        <f t="shared" si="307"/>
        <v>776.72727272727286</v>
      </c>
      <c r="AI81" s="1283">
        <f t="shared" si="307"/>
        <v>776.72727272727286</v>
      </c>
      <c r="AJ81" s="1283">
        <f t="shared" si="307"/>
        <v>1324.4242424242429</v>
      </c>
      <c r="AK81" s="1283">
        <f t="shared" si="307"/>
        <v>1101.3939393939399</v>
      </c>
      <c r="AL81" s="1283">
        <f t="shared" si="307"/>
        <v>644.82456140350905</v>
      </c>
      <c r="AM81" s="1283">
        <f t="shared" si="307"/>
        <v>0</v>
      </c>
      <c r="AN81" s="1283">
        <f t="shared" si="307"/>
        <v>0</v>
      </c>
      <c r="AO81" s="1283"/>
      <c r="AP81" s="1283"/>
      <c r="AQ81" s="1283"/>
      <c r="AR81" s="1283">
        <f t="shared" si="307"/>
        <v>776.72727272727286</v>
      </c>
      <c r="AS81" s="1283">
        <f t="shared" si="307"/>
        <v>776.72727272727286</v>
      </c>
      <c r="AT81" s="1283">
        <f t="shared" si="307"/>
        <v>311.09090909090946</v>
      </c>
      <c r="AU81" s="1283">
        <f t="shared" si="307"/>
        <v>433.446570972887</v>
      </c>
      <c r="AV81" s="1283">
        <f t="shared" si="307"/>
        <v>1668.666666666667</v>
      </c>
      <c r="AW81" s="1283">
        <f t="shared" si="307"/>
        <v>0</v>
      </c>
      <c r="AX81" s="1283">
        <f t="shared" si="307"/>
        <v>0</v>
      </c>
      <c r="AY81" s="1283"/>
      <c r="AZ81" s="1283"/>
      <c r="BA81" s="1283"/>
      <c r="BB81" s="1283">
        <f t="shared" si="307"/>
        <v>0</v>
      </c>
      <c r="BC81" s="1283">
        <f t="shared" si="307"/>
        <v>0</v>
      </c>
      <c r="BD81" s="1283">
        <f t="shared" si="307"/>
        <v>0</v>
      </c>
      <c r="BE81" s="1283">
        <f t="shared" si="307"/>
        <v>0</v>
      </c>
      <c r="BF81" s="1283">
        <f t="shared" si="307"/>
        <v>0</v>
      </c>
      <c r="BG81" s="1283">
        <f t="shared" si="307"/>
        <v>0</v>
      </c>
      <c r="BH81" s="1283">
        <f t="shared" si="307"/>
        <v>0</v>
      </c>
      <c r="BI81" s="1283"/>
      <c r="BJ81" s="1283"/>
      <c r="BK81" s="1283"/>
      <c r="BL81" s="1283">
        <f t="shared" si="307"/>
        <v>0</v>
      </c>
      <c r="BM81" s="1283">
        <f t="shared" si="307"/>
        <v>0</v>
      </c>
      <c r="BN81" s="1283"/>
      <c r="BO81" s="1283"/>
      <c r="BP81" s="1283"/>
      <c r="BQ81" s="1283">
        <f t="shared" si="299"/>
        <v>14812.084774874253</v>
      </c>
      <c r="BR81" s="365">
        <f t="shared" si="287"/>
        <v>0</v>
      </c>
      <c r="BS81" s="365">
        <f t="shared" si="287"/>
        <v>0</v>
      </c>
      <c r="BT81" s="365"/>
      <c r="BV81" s="952"/>
      <c r="BW81" s="952"/>
      <c r="BX81" s="952"/>
      <c r="BY81" s="952"/>
      <c r="BZ81" s="952"/>
      <c r="CA81" s="952"/>
    </row>
    <row r="82" spans="11:79" ht="18" hidden="1" outlineLevel="1" x14ac:dyDescent="0.35">
      <c r="K82" s="1260"/>
      <c r="L82" s="1261"/>
      <c r="M82" s="1262" t="s">
        <v>644</v>
      </c>
      <c r="N82" s="1284">
        <f t="shared" ref="N82:T82" si="308">SUMIF($B$7:$B$41,"=76R*",N7:N41)</f>
        <v>0</v>
      </c>
      <c r="O82" s="1284">
        <f t="shared" si="308"/>
        <v>0</v>
      </c>
      <c r="P82" s="1284">
        <f t="shared" si="308"/>
        <v>0</v>
      </c>
      <c r="Q82" s="1284">
        <f t="shared" si="308"/>
        <v>0</v>
      </c>
      <c r="R82" s="1284">
        <f t="shared" si="308"/>
        <v>480</v>
      </c>
      <c r="S82" s="1284">
        <f t="shared" si="308"/>
        <v>0</v>
      </c>
      <c r="T82" s="1284">
        <f t="shared" si="308"/>
        <v>0</v>
      </c>
      <c r="U82" s="1284"/>
      <c r="V82" s="1284"/>
      <c r="W82" s="1284"/>
      <c r="X82" s="1284">
        <f t="shared" ref="X82:AD82" si="309">SUMIF($B$7:$B$41,"=76R*",X7:X41)</f>
        <v>0</v>
      </c>
      <c r="Y82" s="1284">
        <f t="shared" si="309"/>
        <v>0</v>
      </c>
      <c r="Z82" s="1284">
        <f t="shared" si="309"/>
        <v>0</v>
      </c>
      <c r="AA82" s="1284">
        <f t="shared" si="309"/>
        <v>0</v>
      </c>
      <c r="AB82" s="1284">
        <f t="shared" si="309"/>
        <v>0</v>
      </c>
      <c r="AC82" s="1284">
        <f t="shared" si="309"/>
        <v>0</v>
      </c>
      <c r="AD82" s="1284">
        <f t="shared" si="309"/>
        <v>0</v>
      </c>
      <c r="AE82" s="1284"/>
      <c r="AF82" s="1284"/>
      <c r="AG82" s="1284"/>
      <c r="AH82" s="1284">
        <f t="shared" ref="AH82:AN82" si="310">SUMIF($B$7:$B$41,"=76R*",AH7:AH41)</f>
        <v>0</v>
      </c>
      <c r="AI82" s="1284">
        <f t="shared" si="310"/>
        <v>0</v>
      </c>
      <c r="AJ82" s="1284">
        <f t="shared" si="310"/>
        <v>240</v>
      </c>
      <c r="AK82" s="1284">
        <f t="shared" si="310"/>
        <v>0</v>
      </c>
      <c r="AL82" s="1284">
        <f t="shared" si="310"/>
        <v>0</v>
      </c>
      <c r="AM82" s="1284">
        <f t="shared" si="310"/>
        <v>0</v>
      </c>
      <c r="AN82" s="1284">
        <f t="shared" si="310"/>
        <v>0</v>
      </c>
      <c r="AO82" s="1284"/>
      <c r="AP82" s="1284"/>
      <c r="AQ82" s="1284"/>
      <c r="AR82" s="1284">
        <f t="shared" ref="AR82:AX82" si="311">SUMIF($B$7:$B$41,"=76R*",AR7:AR41)</f>
        <v>0</v>
      </c>
      <c r="AS82" s="1284">
        <f t="shared" si="311"/>
        <v>0</v>
      </c>
      <c r="AT82" s="1284">
        <f t="shared" si="311"/>
        <v>240</v>
      </c>
      <c r="AU82" s="1284">
        <f t="shared" si="311"/>
        <v>480</v>
      </c>
      <c r="AV82" s="1284">
        <f t="shared" si="311"/>
        <v>0</v>
      </c>
      <c r="AW82" s="1284">
        <f t="shared" si="311"/>
        <v>0</v>
      </c>
      <c r="AX82" s="1284">
        <f t="shared" si="311"/>
        <v>0</v>
      </c>
      <c r="AY82" s="1284"/>
      <c r="AZ82" s="1284"/>
      <c r="BA82" s="1284"/>
      <c r="BB82" s="1284">
        <f t="shared" ref="BB82:BH82" si="312">SUMIF($B$7:$B$41,"=76R*",BB7:BB41)</f>
        <v>0</v>
      </c>
      <c r="BC82" s="1284">
        <f t="shared" si="312"/>
        <v>0</v>
      </c>
      <c r="BD82" s="1284">
        <f t="shared" si="312"/>
        <v>0</v>
      </c>
      <c r="BE82" s="1284">
        <f t="shared" si="312"/>
        <v>0</v>
      </c>
      <c r="BF82" s="1284">
        <f t="shared" si="312"/>
        <v>0</v>
      </c>
      <c r="BG82" s="1284">
        <f t="shared" si="312"/>
        <v>0</v>
      </c>
      <c r="BH82" s="1284">
        <f t="shared" si="312"/>
        <v>0</v>
      </c>
      <c r="BI82" s="1284"/>
      <c r="BJ82" s="1284"/>
      <c r="BK82" s="1284"/>
      <c r="BL82" s="1284">
        <f>SUMIF($B$7:$B$41,"=76R*",BL7:BL41)</f>
        <v>0</v>
      </c>
      <c r="BM82" s="1284">
        <f>SUMIF($B$7:$B$41,"=76R*",BM7:BM41)</f>
        <v>0</v>
      </c>
      <c r="BN82" s="1284"/>
      <c r="BO82" s="1284"/>
      <c r="BP82" s="1284"/>
      <c r="BQ82" s="1284">
        <f t="shared" si="299"/>
        <v>1440</v>
      </c>
      <c r="BR82" s="365">
        <f>+BR41+BR45</f>
        <v>0</v>
      </c>
      <c r="BS82" s="365">
        <f>+BS41+BS45</f>
        <v>0</v>
      </c>
      <c r="BT82" s="365"/>
      <c r="BV82" s="702">
        <f t="shared" si="300"/>
        <v>480</v>
      </c>
      <c r="BW82" s="702">
        <f t="shared" si="301"/>
        <v>0</v>
      </c>
      <c r="BX82" s="702">
        <f t="shared" si="302"/>
        <v>240</v>
      </c>
      <c r="BY82" s="702">
        <f t="shared" si="303"/>
        <v>720</v>
      </c>
      <c r="BZ82" s="702">
        <f t="shared" si="304"/>
        <v>0</v>
      </c>
      <c r="CA82" s="702">
        <f t="shared" si="305"/>
        <v>0</v>
      </c>
    </row>
    <row r="83" spans="11:79" ht="18" hidden="1" outlineLevel="1" x14ac:dyDescent="0.35">
      <c r="K83" s="1260"/>
      <c r="L83" s="1261"/>
      <c r="M83" s="1262" t="s">
        <v>528</v>
      </c>
      <c r="N83" s="1284">
        <f t="shared" ref="N83:T83" si="313">SUMIF($B$7:$B$41,"=76DMX",N7:N41)</f>
        <v>0</v>
      </c>
      <c r="O83" s="1284">
        <f t="shared" si="313"/>
        <v>0</v>
      </c>
      <c r="P83" s="1284">
        <f t="shared" si="313"/>
        <v>0</v>
      </c>
      <c r="Q83" s="1284">
        <f t="shared" si="313"/>
        <v>0</v>
      </c>
      <c r="R83" s="1284">
        <f t="shared" si="313"/>
        <v>0</v>
      </c>
      <c r="S83" s="1284">
        <f t="shared" si="313"/>
        <v>0</v>
      </c>
      <c r="T83" s="1284">
        <f t="shared" si="313"/>
        <v>0</v>
      </c>
      <c r="U83" s="1284"/>
      <c r="V83" s="1284"/>
      <c r="W83" s="1284"/>
      <c r="X83" s="1284">
        <f t="shared" ref="X83:AD83" si="314">SUMIF($B$7:$B$41,"=76DMX",X7:X41)</f>
        <v>0</v>
      </c>
      <c r="Y83" s="1284">
        <f t="shared" si="314"/>
        <v>0</v>
      </c>
      <c r="Z83" s="1284">
        <f t="shared" si="314"/>
        <v>0</v>
      </c>
      <c r="AA83" s="1284">
        <f t="shared" si="314"/>
        <v>0</v>
      </c>
      <c r="AB83" s="1284">
        <f t="shared" si="314"/>
        <v>0</v>
      </c>
      <c r="AC83" s="1284">
        <f t="shared" si="314"/>
        <v>0</v>
      </c>
      <c r="AD83" s="1284">
        <f t="shared" si="314"/>
        <v>0</v>
      </c>
      <c r="AE83" s="1284"/>
      <c r="AF83" s="1284"/>
      <c r="AG83" s="1284"/>
      <c r="AH83" s="1284">
        <f t="shared" ref="AH83:AN83" si="315">SUMIF($B$7:$B$41,"=76DMX",AH7:AH41)</f>
        <v>0</v>
      </c>
      <c r="AI83" s="1284">
        <f t="shared" si="315"/>
        <v>0</v>
      </c>
      <c r="AJ83" s="1284">
        <f t="shared" si="315"/>
        <v>0</v>
      </c>
      <c r="AK83" s="1284">
        <f t="shared" si="315"/>
        <v>0</v>
      </c>
      <c r="AL83" s="1284">
        <f t="shared" si="315"/>
        <v>0</v>
      </c>
      <c r="AM83" s="1284">
        <f t="shared" si="315"/>
        <v>0</v>
      </c>
      <c r="AN83" s="1284">
        <f t="shared" si="315"/>
        <v>0</v>
      </c>
      <c r="AO83" s="1284"/>
      <c r="AP83" s="1284"/>
      <c r="AQ83" s="1284"/>
      <c r="AR83" s="1284">
        <f t="shared" ref="AR83:AX83" si="316">SUMIF($B$7:$B$41,"=76DMX",AR7:AR41)</f>
        <v>0</v>
      </c>
      <c r="AS83" s="1284">
        <f t="shared" si="316"/>
        <v>0</v>
      </c>
      <c r="AT83" s="1284">
        <f t="shared" si="316"/>
        <v>0</v>
      </c>
      <c r="AU83" s="1284">
        <f t="shared" si="316"/>
        <v>0</v>
      </c>
      <c r="AV83" s="1284">
        <f t="shared" si="316"/>
        <v>0</v>
      </c>
      <c r="AW83" s="1284">
        <f t="shared" si="316"/>
        <v>0</v>
      </c>
      <c r="AX83" s="1284">
        <f t="shared" si="316"/>
        <v>0</v>
      </c>
      <c r="AY83" s="1284"/>
      <c r="AZ83" s="1284"/>
      <c r="BA83" s="1284"/>
      <c r="BB83" s="1284">
        <f t="shared" ref="BB83:BH83" si="317">SUMIF($B$7:$B$41,"=76DMX",BB7:BB41)</f>
        <v>0</v>
      </c>
      <c r="BC83" s="1284">
        <f t="shared" si="317"/>
        <v>0</v>
      </c>
      <c r="BD83" s="1284">
        <f t="shared" si="317"/>
        <v>0</v>
      </c>
      <c r="BE83" s="1284">
        <f t="shared" si="317"/>
        <v>0</v>
      </c>
      <c r="BF83" s="1284">
        <f t="shared" si="317"/>
        <v>0</v>
      </c>
      <c r="BG83" s="1284">
        <f t="shared" si="317"/>
        <v>0</v>
      </c>
      <c r="BH83" s="1284">
        <f t="shared" si="317"/>
        <v>0</v>
      </c>
      <c r="BI83" s="1284"/>
      <c r="BJ83" s="1284"/>
      <c r="BK83" s="1284"/>
      <c r="BL83" s="1284">
        <f>SUMIF($B$7:$B$41,"=76DMX",BL7:BL41)</f>
        <v>0</v>
      </c>
      <c r="BM83" s="1284">
        <f>SUMIF($B$7:$B$41,"=76DMX",BM7:BM41)</f>
        <v>0</v>
      </c>
      <c r="BN83" s="1284"/>
      <c r="BO83" s="1284"/>
      <c r="BP83" s="1284"/>
      <c r="BQ83" s="1284">
        <f t="shared" si="299"/>
        <v>0</v>
      </c>
      <c r="BR83" s="365">
        <f>+BR49</f>
        <v>0</v>
      </c>
      <c r="BS83" s="365">
        <f>+BS49</f>
        <v>0</v>
      </c>
      <c r="BT83" s="365"/>
      <c r="BV83" s="947">
        <f t="shared" si="300"/>
        <v>0</v>
      </c>
      <c r="BW83" s="947">
        <f t="shared" si="301"/>
        <v>0</v>
      </c>
      <c r="BX83" s="947">
        <f t="shared" si="302"/>
        <v>0</v>
      </c>
      <c r="BY83" s="947">
        <f t="shared" si="303"/>
        <v>0</v>
      </c>
      <c r="BZ83" s="947">
        <f t="shared" si="304"/>
        <v>0</v>
      </c>
      <c r="CA83" s="947">
        <f t="shared" si="305"/>
        <v>0</v>
      </c>
    </row>
    <row r="84" spans="11:79" ht="18" hidden="1" outlineLevel="1" x14ac:dyDescent="0.35">
      <c r="K84" s="1260"/>
      <c r="L84" s="1261"/>
      <c r="M84" s="1262" t="s">
        <v>411</v>
      </c>
      <c r="N84" s="1284">
        <f t="shared" ref="N84:T84" si="318">SUMIF($B$7:$B$41,"=76DPB",N7:N41)</f>
        <v>0</v>
      </c>
      <c r="O84" s="1284">
        <f t="shared" si="318"/>
        <v>0</v>
      </c>
      <c r="P84" s="1284">
        <f t="shared" si="318"/>
        <v>0</v>
      </c>
      <c r="Q84" s="1284">
        <f t="shared" si="318"/>
        <v>0</v>
      </c>
      <c r="R84" s="1284">
        <f t="shared" si="318"/>
        <v>0</v>
      </c>
      <c r="S84" s="1284">
        <f t="shared" si="318"/>
        <v>0</v>
      </c>
      <c r="T84" s="1284">
        <f t="shared" si="318"/>
        <v>0</v>
      </c>
      <c r="U84" s="1284"/>
      <c r="V84" s="1284"/>
      <c r="W84" s="1284"/>
      <c r="X84" s="1284">
        <f>SUMIF($B$7:$B$41,"=76DPB",X7:X41)</f>
        <v>0</v>
      </c>
      <c r="Y84" s="1284">
        <f>SUMIF($B$7:$B$41,"=76DPB",Y7:Y41)</f>
        <v>0</v>
      </c>
      <c r="Z84" s="1284">
        <f>SUMIF($B$7:$B$41,"=76DPB",Z$7:Z$41)</f>
        <v>0</v>
      </c>
      <c r="AA84" s="1284">
        <f>SUMIF($B$7:$B$41,"=76DPB",AA7:AA41)</f>
        <v>0</v>
      </c>
      <c r="AB84" s="1284">
        <f>SUMIF($B$7:$B$41,"=76DPB",AB7:AB41)</f>
        <v>0</v>
      </c>
      <c r="AC84" s="1284">
        <f>SUMIF($B$7:$B$41,"=76DPB",AC7:AC41)</f>
        <v>0</v>
      </c>
      <c r="AD84" s="1284">
        <f>SUMIF($B$7:$B$41,"=76DPB",AD7:AD41)</f>
        <v>0</v>
      </c>
      <c r="AE84" s="1284"/>
      <c r="AF84" s="1284"/>
      <c r="AG84" s="1284"/>
      <c r="AH84" s="1284">
        <f t="shared" ref="AH84:AN84" si="319">SUMIF($B$7:$B$41,"=76DPB",AH7:AH41)</f>
        <v>0</v>
      </c>
      <c r="AI84" s="1284">
        <f t="shared" si="319"/>
        <v>0</v>
      </c>
      <c r="AJ84" s="1284">
        <f t="shared" si="319"/>
        <v>0</v>
      </c>
      <c r="AK84" s="1284">
        <f t="shared" si="319"/>
        <v>0</v>
      </c>
      <c r="AL84" s="1284">
        <f t="shared" si="319"/>
        <v>0</v>
      </c>
      <c r="AM84" s="1284">
        <f t="shared" si="319"/>
        <v>0</v>
      </c>
      <c r="AN84" s="1284">
        <f t="shared" si="319"/>
        <v>0</v>
      </c>
      <c r="AO84" s="1284"/>
      <c r="AP84" s="1284"/>
      <c r="AQ84" s="1284"/>
      <c r="AR84" s="1284">
        <f t="shared" ref="AR84:AX84" si="320">SUMIF($B$7:$B$41,"=76DPB",AR7:AR41)</f>
        <v>0</v>
      </c>
      <c r="AS84" s="1284">
        <f t="shared" si="320"/>
        <v>0</v>
      </c>
      <c r="AT84" s="1284">
        <f t="shared" si="320"/>
        <v>0</v>
      </c>
      <c r="AU84" s="1284">
        <f t="shared" si="320"/>
        <v>0</v>
      </c>
      <c r="AV84" s="1284">
        <f t="shared" si="320"/>
        <v>0</v>
      </c>
      <c r="AW84" s="1284">
        <f t="shared" si="320"/>
        <v>0</v>
      </c>
      <c r="AX84" s="1284">
        <f t="shared" si="320"/>
        <v>0</v>
      </c>
      <c r="AY84" s="1284"/>
      <c r="AZ84" s="1284"/>
      <c r="BA84" s="1284"/>
      <c r="BB84" s="1284">
        <f t="shared" ref="BB84:BH84" si="321">SUMIF($B$7:$B$41,"=76DPB",BB7:BB41)</f>
        <v>0</v>
      </c>
      <c r="BC84" s="1284">
        <f t="shared" si="321"/>
        <v>0</v>
      </c>
      <c r="BD84" s="1284">
        <f t="shared" si="321"/>
        <v>0</v>
      </c>
      <c r="BE84" s="1284">
        <f t="shared" si="321"/>
        <v>0</v>
      </c>
      <c r="BF84" s="1284">
        <f t="shared" si="321"/>
        <v>0</v>
      </c>
      <c r="BG84" s="1284">
        <f t="shared" si="321"/>
        <v>0</v>
      </c>
      <c r="BH84" s="1284">
        <f t="shared" si="321"/>
        <v>0</v>
      </c>
      <c r="BI84" s="1284"/>
      <c r="BJ84" s="1284"/>
      <c r="BK84" s="1284"/>
      <c r="BL84" s="1284">
        <f>SUMIF($B$7:$B$41,"=76DPB",BL7:BL41)</f>
        <v>0</v>
      </c>
      <c r="BM84" s="1284">
        <f>SUMIF($B$7:$B$41,"=76DPB",BM7:BM41)</f>
        <v>0</v>
      </c>
      <c r="BN84" s="1284"/>
      <c r="BO84" s="1284"/>
      <c r="BP84" s="1284"/>
      <c r="BQ84" s="1284">
        <f t="shared" si="299"/>
        <v>0</v>
      </c>
      <c r="BR84" s="365">
        <f>SUM(BR50:BR51)</f>
        <v>0</v>
      </c>
      <c r="BS84" s="365">
        <f>SUM(BS50:BS51)</f>
        <v>0</v>
      </c>
      <c r="BT84" s="365"/>
      <c r="BV84" s="951">
        <f t="shared" si="300"/>
        <v>0</v>
      </c>
      <c r="BW84" s="951">
        <f t="shared" si="301"/>
        <v>0</v>
      </c>
      <c r="BX84" s="951">
        <f t="shared" si="302"/>
        <v>0</v>
      </c>
      <c r="BY84" s="951">
        <f t="shared" si="303"/>
        <v>0</v>
      </c>
      <c r="BZ84" s="951">
        <f t="shared" si="304"/>
        <v>0</v>
      </c>
      <c r="CA84" s="951">
        <f t="shared" si="305"/>
        <v>0</v>
      </c>
    </row>
    <row r="85" spans="11:79" ht="18" hidden="1" outlineLevel="1" x14ac:dyDescent="0.35">
      <c r="K85" s="1263"/>
      <c r="L85" s="1264"/>
      <c r="M85" s="1265" t="s">
        <v>523</v>
      </c>
      <c r="N85" s="485">
        <f>SUMIF($B$7:$B$41,"=76SR*",N7:N41)+SUMIF($B$7:$B$41,"=76R*",N7:N41)+SUMIF('LINHA 5'!$B$7:$B$11,"=*SR*")</f>
        <v>0</v>
      </c>
      <c r="O85" s="485">
        <f>SUMIF($B$7:$B$41,"=76SR*",O7:O41)+SUMIF($B$7:$B$41,"=76R*",O7:O41)+SUMIF('LINHA 5'!$B$7:$B$11,"=*SR*")</f>
        <v>0</v>
      </c>
      <c r="P85" s="485">
        <f>SUMIF($B$7:$B$41,"=76SR*",P7:P41)+SUMIF($B$7:$B$41,"=76R*",P7:P41)+SUMIF('LINHA 5'!$B$7:$B$11,"=*SR*")</f>
        <v>0</v>
      </c>
      <c r="Q85" s="485">
        <f>SUMIF($B$7:$B$41,"=76SR*",Q7:Q41)+SUMIF($B$7:$B$41,"=76R*",Q7:Q41)+SUMIF('LINHA 5'!$B$7:$B$11,"=*SR*")</f>
        <v>0</v>
      </c>
      <c r="R85" s="485">
        <f>SUMIF($B$7:$B$41,"=76SR*",R7:R41)+SUMIF($B$7:$B$41,"=76R*",R7:R41)+SUMIF('LINHA 5'!$B$7:$B$11,"=*SR*")</f>
        <v>720</v>
      </c>
      <c r="S85" s="485">
        <f>SUMIF($B$7:$B$41,"=76SR*",S7:S41)+SUMIF($B$7:$B$41,"=76R*",S7:S41)+SUMIF('LINHA 5'!$B$7:$B$11,"=*SR*")</f>
        <v>0</v>
      </c>
      <c r="T85" s="485">
        <f>SUMIF($B$7:$B$41,"=76SR*",T7:T41)+SUMIF($B$7:$B$41,"=76R*",T7:T41)+SUMIF('LINHA 5'!$B$7:$B$11,"=*SR*")</f>
        <v>0</v>
      </c>
      <c r="U85" s="485"/>
      <c r="V85" s="485"/>
      <c r="W85" s="485"/>
      <c r="X85" s="485">
        <f>SUMIF($B$7:$B$41,"=76SR*",X7:X41)+SUMIF($B$7:$B$41,"=76R*",X7:X41)+SUMIF('LINHA 5'!$B$7:$B$11,"=*SR*")</f>
        <v>240</v>
      </c>
      <c r="Y85" s="485">
        <f>SUMIF($B$7:$B$41,"=76SR*",Y7:Y41)+SUMIF($B$7:$B$41,"=76R*",Y7:Y41)+SUMIF('LINHA 5'!$B$7:$B$11,"=*SR*")</f>
        <v>240</v>
      </c>
      <c r="Z85" s="1320">
        <f>SUMIF($B$7:$B$41,"=76SR*",Z7:Z41)+SUMIF($B$7:$B$41,"=76R*",Z7:Z41)+SUMIF('LINHA 5'!$B$7:$B$11,"=*SR*")</f>
        <v>240</v>
      </c>
      <c r="AA85" s="1320">
        <f>SUMIF($B$7:$B$41,"=76SR*",AA7:AA41)+SUMIF($B$7:$B$41,"=76R*",AA7:AA41)+SUMIF('LINHA 5'!$B$7:$B$11,"=*SR*")</f>
        <v>240</v>
      </c>
      <c r="AB85" s="485">
        <f>SUMIF($B$7:$B$41,"=76SR*",AB7:AB41)+SUMIF($B$7:$B$41,"=76R*",AB7:AB41)+SUMIF('LINHA 5'!$B$7:$B$11,"=*SR*")</f>
        <v>240</v>
      </c>
      <c r="AC85" s="485">
        <f>SUMIF($B$7:$B$41,"=76SR*",AC7:AC41)+SUMIF($B$7:$B$41,"=76R*",AC7:AC41)+SUMIF('LINHA 5'!$B$7:$B$11,"=*SR*")</f>
        <v>0</v>
      </c>
      <c r="AD85" s="485">
        <f>SUMIF($B$7:$B$41,"=76SR*",AD7:AD41)+SUMIF($B$7:$B$41,"=76R*",AD7:AD41)+SUMIF('LINHA 5'!$B$7:$B$11,"=*SR*")</f>
        <v>0</v>
      </c>
      <c r="AE85" s="485"/>
      <c r="AF85" s="485"/>
      <c r="AG85" s="485"/>
      <c r="AH85" s="485">
        <f>SUMIF($B$7:$B$41,"=76SR*",AH7:AH41)+SUMIF($B$7:$B$41,"=76R*",AH7:AH41)+SUMIF('LINHA 5'!$B$7:$B$11,"=*SR*")</f>
        <v>240</v>
      </c>
      <c r="AI85" s="485">
        <f>SUMIF($B$7:$B$41,"=76SR*",AI7:AI41)+SUMIF($B$7:$B$41,"=76R*",AI7:AI41)+SUMIF('LINHA 5'!$B$7:$B$11,"=*SR*")</f>
        <v>240</v>
      </c>
      <c r="AJ85" s="485">
        <f>SUMIF($B$7:$B$41,"=76SR*",AJ7:AJ41)+SUMIF($B$7:$B$41,"=76R*",AJ7:AJ41)+SUMIF('LINHA 5'!$B$7:$B$11,"=*SR*")</f>
        <v>480</v>
      </c>
      <c r="AK85" s="485">
        <f>SUMIF($B$7:$B$41,"=76SR*",AK7:AK41)+SUMIF($B$7:$B$41,"=76R*",AK7:AK41)+SUMIF('LINHA 5'!$B$7:$B$11,"=*SR*")</f>
        <v>240</v>
      </c>
      <c r="AL85" s="485">
        <f>SUMIF($B$7:$B$41,"=76SR*",AL7:AL41)+SUMIF($B$7:$B$41,"=76R*",AL7:AL41)+SUMIF('LINHA 5'!$B$7:$B$11,"=*SR*")</f>
        <v>240</v>
      </c>
      <c r="AM85" s="485">
        <f>SUMIF($B$7:$B$41,"=76SR*",AM7:AM41)+SUMIF($B$7:$B$41,"=76R*",AM7:AM41)+SUMIF('LINHA 5'!$B$7:$B$11,"=*SR*")</f>
        <v>0</v>
      </c>
      <c r="AN85" s="485">
        <f>SUMIF($B$7:$B$41,"=76SR*",AN7:AN41)+SUMIF($B$7:$B$41,"=76R*",AN7:AN41)+SUMIF('LINHA 5'!$B$7:$B$11,"=*SR*")</f>
        <v>0</v>
      </c>
      <c r="AO85" s="485"/>
      <c r="AP85" s="485"/>
      <c r="AQ85" s="485"/>
      <c r="AR85" s="485">
        <f>SUMIF($B$7:$B$41,"=76SR*",AR7:AR41)+SUMIF($B$7:$B$41,"=76R*",AR7:AR41)+SUMIF('LINHA 5'!$B$7:$B$11,"=*SR*")</f>
        <v>240</v>
      </c>
      <c r="AS85" s="485">
        <f>SUMIF($B$7:$B$41,"=76SR*",AS7:AS41)+SUMIF($B$7:$B$41,"=76R*",AS7:AS41)+SUMIF('LINHA 5'!$B$7:$B$11,"=*SR*")</f>
        <v>240</v>
      </c>
      <c r="AT85" s="485">
        <f>SUMIF($B$7:$B$41,"=76SR*",AT7:AT41)+SUMIF($B$7:$B$41,"=76R*",AT7:AT41)+SUMIF('LINHA 5'!$B$7:$B$11,"=*SR*")</f>
        <v>480</v>
      </c>
      <c r="AU85" s="485">
        <f>SUMIF($B$7:$B$41,"=76SR*",AU7:AU41)+SUMIF($B$7:$B$41,"=76R*",AU7:AU41)+SUMIF('LINHA 5'!$B$7:$B$11,"=*SR*")</f>
        <v>720</v>
      </c>
      <c r="AV85" s="485">
        <f>SUMIF($B$7:$B$41,"=76SR*",AV7:AV41)+SUMIF($B$7:$B$41,"=76R*",AV7:AV41)+SUMIF('LINHA 5'!$B$7:$B$11,"=*SR*")</f>
        <v>240</v>
      </c>
      <c r="AW85" s="485">
        <f>SUMIF($B$7:$B$41,"=76SR*",AW7:AW41)+SUMIF($B$7:$B$41,"=76R*",AW7:AW41)+SUMIF('LINHA 5'!$B$7:$B$11,"=*SR*")</f>
        <v>0</v>
      </c>
      <c r="AX85" s="485">
        <f>SUMIF($B$7:$B$41,"=76SR*",AX7:AX41)+SUMIF($B$7:$B$41,"=76R*",AX7:AX41)+SUMIF('LINHA 5'!$B$7:$B$11,"=*SR*")</f>
        <v>0</v>
      </c>
      <c r="AY85" s="485"/>
      <c r="AZ85" s="485"/>
      <c r="BA85" s="485"/>
      <c r="BB85" s="485">
        <f>SUMIF($B$7:$B$41,"=76SR*",BB7:BB41)+SUMIF($B$7:$B$41,"=76R*",BB7:BB41)+SUMIF('LINHA 5'!$B$7:$B$11,"=*SR*")</f>
        <v>0</v>
      </c>
      <c r="BC85" s="485">
        <f>SUMIF($B$7:$B$41,"=76SR*",BC7:BC41)+SUMIF($B$7:$B$41,"=76R*",BC7:BC41)+SUMIF('LINHA 5'!$B$7:$B$11,"=*SR*")</f>
        <v>0</v>
      </c>
      <c r="BD85" s="485">
        <f>SUMIF($B$7:$B$41,"=76SR*",BD7:BD41)+SUMIF($B$7:$B$41,"=76R*",BD7:BD41)+SUMIF('LINHA 5'!$B$7:$B$11,"=*SR*")</f>
        <v>0</v>
      </c>
      <c r="BE85" s="485">
        <f>SUMIF($B$7:$B$41,"=76SR*",BE7:BE41)+SUMIF($B$7:$B$41,"=76R*",BE7:BE41)+SUMIF('LINHA 5'!$B$7:$B$11,"=*SR*")</f>
        <v>0</v>
      </c>
      <c r="BF85" s="485">
        <f>SUMIF($B$7:$B$41,"=76SR*",BF7:BF41)+SUMIF($B$7:$B$41,"=76R*",BF7:BF41)+SUMIF('LINHA 5'!$B$7:$B$11,"=*SR*")</f>
        <v>0</v>
      </c>
      <c r="BG85" s="485">
        <f>SUMIF($B$7:$B$41,"=76SR*",BG7:BG41)+SUMIF($B$7:$B$41,"=76R*",BG7:BG41)+SUMIF('LINHA 5'!$B$7:$B$11,"=*SR*")</f>
        <v>0</v>
      </c>
      <c r="BH85" s="485">
        <f>SUMIF($B$7:$B$41,"=76SR*",BH7:BH41)+SUMIF($B$7:$B$41,"=76R*",BH7:BH41)+SUMIF('LINHA 5'!$B$7:$B$11,"=*SR*")</f>
        <v>0</v>
      </c>
      <c r="BI85" s="485"/>
      <c r="BJ85" s="485"/>
      <c r="BK85" s="485"/>
      <c r="BL85" s="485">
        <f>SUMIF($B$7:$B$41,"=76SR*",BL7:BL41)+SUMIF($B$7:$B$41,"=76R*",BL7:BL41)+SUMIF('LINHA 5'!$B$7:$B$11,"=*SR*")</f>
        <v>0</v>
      </c>
      <c r="BM85" s="485">
        <f>SUMIF($B$7:$B$41,"=76SR*",BM7:BM41)+SUMIF($B$7:$B$41,"=76R*",BM7:BM41)+SUMIF('LINHA 5'!$B$7:$B$11,"=*SR*")</f>
        <v>0</v>
      </c>
      <c r="BN85" s="485"/>
      <c r="BO85" s="485"/>
      <c r="BP85" s="485"/>
      <c r="BQ85" s="485">
        <f t="shared" si="299"/>
        <v>5280</v>
      </c>
      <c r="BR85" s="365">
        <f>+BR51</f>
        <v>0</v>
      </c>
      <c r="BS85" s="365">
        <f>+BS51</f>
        <v>0</v>
      </c>
      <c r="BT85" s="365"/>
      <c r="BV85" s="951">
        <f t="shared" si="300"/>
        <v>720</v>
      </c>
      <c r="BW85" s="951">
        <f t="shared" si="301"/>
        <v>1200</v>
      </c>
      <c r="BX85" s="951">
        <f t="shared" si="302"/>
        <v>1440</v>
      </c>
      <c r="BY85" s="951">
        <f t="shared" si="303"/>
        <v>1920</v>
      </c>
      <c r="BZ85" s="951">
        <f t="shared" si="304"/>
        <v>0</v>
      </c>
      <c r="CA85" s="951">
        <f t="shared" si="305"/>
        <v>0</v>
      </c>
    </row>
    <row r="86" spans="11:79" ht="18" hidden="1" outlineLevel="1" x14ac:dyDescent="0.35">
      <c r="K86" s="1266"/>
      <c r="L86" s="1267"/>
      <c r="M86" s="1268" t="s">
        <v>97</v>
      </c>
      <c r="N86" s="946">
        <f t="shared" ref="N86:T86" si="322">SUMIF($B$7:$B$41,"*F*",N$7:N$41)</f>
        <v>0</v>
      </c>
      <c r="O86" s="946">
        <f t="shared" si="322"/>
        <v>0</v>
      </c>
      <c r="P86" s="946">
        <f t="shared" si="322"/>
        <v>0</v>
      </c>
      <c r="Q86" s="946">
        <f t="shared" si="322"/>
        <v>0</v>
      </c>
      <c r="R86" s="946">
        <f t="shared" si="322"/>
        <v>0</v>
      </c>
      <c r="S86" s="946">
        <f t="shared" si="322"/>
        <v>0</v>
      </c>
      <c r="T86" s="946">
        <f t="shared" si="322"/>
        <v>0</v>
      </c>
      <c r="U86" s="946"/>
      <c r="V86" s="946"/>
      <c r="W86" s="946"/>
      <c r="X86" s="946">
        <f t="shared" ref="X86:AD86" si="323">SUMIF($B$7:$B$41,"*F*",X$7:X$41)</f>
        <v>0</v>
      </c>
      <c r="Y86" s="946">
        <f t="shared" si="323"/>
        <v>0</v>
      </c>
      <c r="Z86" s="946">
        <f t="shared" si="323"/>
        <v>0</v>
      </c>
      <c r="AA86" s="946">
        <f t="shared" si="323"/>
        <v>0</v>
      </c>
      <c r="AB86" s="946">
        <f t="shared" si="323"/>
        <v>0</v>
      </c>
      <c r="AC86" s="946">
        <f t="shared" si="323"/>
        <v>0</v>
      </c>
      <c r="AD86" s="946">
        <f t="shared" si="323"/>
        <v>0</v>
      </c>
      <c r="AE86" s="946"/>
      <c r="AF86" s="946"/>
      <c r="AG86" s="946"/>
      <c r="AH86" s="946">
        <f t="shared" ref="AH86:AN86" si="324">SUMIF($B$7:$B$41,"*F*",AH$7:AH$41)</f>
        <v>0</v>
      </c>
      <c r="AI86" s="946">
        <f t="shared" si="324"/>
        <v>0</v>
      </c>
      <c r="AJ86" s="946">
        <f t="shared" si="324"/>
        <v>0</v>
      </c>
      <c r="AK86" s="946">
        <f t="shared" si="324"/>
        <v>0</v>
      </c>
      <c r="AL86" s="946">
        <f t="shared" si="324"/>
        <v>0</v>
      </c>
      <c r="AM86" s="946">
        <f t="shared" si="324"/>
        <v>0</v>
      </c>
      <c r="AN86" s="946">
        <f t="shared" si="324"/>
        <v>0</v>
      </c>
      <c r="AO86" s="946"/>
      <c r="AP86" s="946"/>
      <c r="AQ86" s="946"/>
      <c r="AR86" s="946">
        <f t="shared" ref="AR86:AX86" si="325">SUMIF($B$7:$B$41,"*F*",AR$7:AR$41)</f>
        <v>0</v>
      </c>
      <c r="AS86" s="946">
        <f t="shared" si="325"/>
        <v>0</v>
      </c>
      <c r="AT86" s="946">
        <f t="shared" si="325"/>
        <v>0</v>
      </c>
      <c r="AU86" s="946">
        <f t="shared" si="325"/>
        <v>0</v>
      </c>
      <c r="AV86" s="946">
        <f t="shared" si="325"/>
        <v>0</v>
      </c>
      <c r="AW86" s="946">
        <f t="shared" si="325"/>
        <v>0</v>
      </c>
      <c r="AX86" s="946">
        <f t="shared" si="325"/>
        <v>0</v>
      </c>
      <c r="AY86" s="946"/>
      <c r="AZ86" s="946"/>
      <c r="BA86" s="946"/>
      <c r="BB86" s="946">
        <f t="shared" ref="BB86:BH86" si="326">SUMIF($B$7:$B$41,"*F*",BB$7:BB$41)</f>
        <v>0</v>
      </c>
      <c r="BC86" s="946">
        <f t="shared" si="326"/>
        <v>0</v>
      </c>
      <c r="BD86" s="946">
        <f t="shared" si="326"/>
        <v>0</v>
      </c>
      <c r="BE86" s="946">
        <f t="shared" si="326"/>
        <v>0</v>
      </c>
      <c r="BF86" s="946">
        <f t="shared" si="326"/>
        <v>0</v>
      </c>
      <c r="BG86" s="946">
        <f t="shared" si="326"/>
        <v>0</v>
      </c>
      <c r="BH86" s="946">
        <f t="shared" si="326"/>
        <v>0</v>
      </c>
      <c r="BI86" s="946"/>
      <c r="BJ86" s="946"/>
      <c r="BK86" s="946"/>
      <c r="BL86" s="946">
        <f>SUMIF($B$7:$B$41,"*F*",BL$7:BL$41)</f>
        <v>0</v>
      </c>
      <c r="BM86" s="946">
        <f>SUMIF($B$7:$B$41,"*F*",BM$7:BM$41)</f>
        <v>0</v>
      </c>
      <c r="BN86" s="946"/>
      <c r="BO86" s="946"/>
      <c r="BP86" s="946"/>
      <c r="BQ86" s="946">
        <f t="shared" si="299"/>
        <v>0</v>
      </c>
      <c r="BR86" s="365">
        <f>+BR52</f>
        <v>0</v>
      </c>
      <c r="BS86" s="365">
        <f>+BS52</f>
        <v>0</v>
      </c>
      <c r="BT86" s="365"/>
      <c r="BV86" s="951">
        <f t="shared" si="300"/>
        <v>0</v>
      </c>
      <c r="BW86" s="951">
        <f t="shared" si="301"/>
        <v>0</v>
      </c>
      <c r="BX86" s="951">
        <f t="shared" si="302"/>
        <v>0</v>
      </c>
      <c r="BY86" s="951">
        <f t="shared" si="303"/>
        <v>0</v>
      </c>
      <c r="BZ86" s="951">
        <f t="shared" si="304"/>
        <v>0</v>
      </c>
      <c r="CA86" s="951">
        <f t="shared" si="305"/>
        <v>0</v>
      </c>
    </row>
    <row r="87" spans="11:79" ht="18" hidden="1" outlineLevel="1" x14ac:dyDescent="0.35">
      <c r="K87" s="1269"/>
      <c r="L87" s="1270"/>
      <c r="M87" s="1271" t="s">
        <v>594</v>
      </c>
      <c r="N87" s="950">
        <f t="shared" ref="N87:T87" si="327">SUMIF($B$7:$B$41,"*DGX*",N$7:N$41)+SUMIF($B$7:$B$41,"*GDX*",N$7:N$41)+SUMIF($B$7:$B$41,"*GEX*",N$7:N$41)</f>
        <v>0</v>
      </c>
      <c r="O87" s="950">
        <f t="shared" si="327"/>
        <v>0</v>
      </c>
      <c r="P87" s="950">
        <f t="shared" si="327"/>
        <v>0</v>
      </c>
      <c r="Q87" s="950">
        <f t="shared" si="327"/>
        <v>0</v>
      </c>
      <c r="R87" s="950">
        <f t="shared" si="327"/>
        <v>0</v>
      </c>
      <c r="S87" s="950">
        <f t="shared" si="327"/>
        <v>0</v>
      </c>
      <c r="T87" s="950">
        <f t="shared" si="327"/>
        <v>0</v>
      </c>
      <c r="U87" s="950"/>
      <c r="V87" s="950"/>
      <c r="W87" s="950"/>
      <c r="X87" s="950">
        <f t="shared" ref="X87:AD87" si="328">SUMIF($B$7:$B$41,"*DGX*",X$7:X$41)+SUMIF($B$7:$B$41,"*GDX*",X$7:X$41)+SUMIF($B$7:$B$41,"*GEX*",X$7:X$41)</f>
        <v>0</v>
      </c>
      <c r="Y87" s="950">
        <f t="shared" si="328"/>
        <v>0</v>
      </c>
      <c r="Z87" s="950">
        <f t="shared" si="328"/>
        <v>0</v>
      </c>
      <c r="AA87" s="950">
        <f t="shared" si="328"/>
        <v>0</v>
      </c>
      <c r="AB87" s="950">
        <f t="shared" si="328"/>
        <v>0</v>
      </c>
      <c r="AC87" s="950">
        <f t="shared" si="328"/>
        <v>0</v>
      </c>
      <c r="AD87" s="950">
        <f t="shared" si="328"/>
        <v>0</v>
      </c>
      <c r="AE87" s="950"/>
      <c r="AF87" s="950"/>
      <c r="AG87" s="950"/>
      <c r="AH87" s="950">
        <f t="shared" ref="AH87:AN87" si="329">SUMIF($B$7:$B$41,"*DGX*",AH$7:AH$41)+SUMIF($B$7:$B$41,"*GDX*",AH$7:AH$41)+SUMIF($B$7:$B$41,"*GEX*",AH$7:AH$41)</f>
        <v>0</v>
      </c>
      <c r="AI87" s="950">
        <f t="shared" si="329"/>
        <v>0</v>
      </c>
      <c r="AJ87" s="950">
        <f t="shared" si="329"/>
        <v>0</v>
      </c>
      <c r="AK87" s="950">
        <f t="shared" si="329"/>
        <v>0</v>
      </c>
      <c r="AL87" s="950">
        <f t="shared" si="329"/>
        <v>0</v>
      </c>
      <c r="AM87" s="950">
        <f t="shared" si="329"/>
        <v>0</v>
      </c>
      <c r="AN87" s="950">
        <f t="shared" si="329"/>
        <v>0</v>
      </c>
      <c r="AO87" s="950"/>
      <c r="AP87" s="950"/>
      <c r="AQ87" s="950"/>
      <c r="AR87" s="950">
        <f t="shared" ref="AR87:AX87" si="330">SUMIF($B$7:$B$41,"*DGX*",AR$7:AR$41)+SUMIF($B$7:$B$41,"*GDX*",AR$7:AR$41)+SUMIF($B$7:$B$41,"*GEX*",AR$7:AR$41)</f>
        <v>0</v>
      </c>
      <c r="AS87" s="950">
        <f t="shared" si="330"/>
        <v>0</v>
      </c>
      <c r="AT87" s="950">
        <f t="shared" si="330"/>
        <v>0</v>
      </c>
      <c r="AU87" s="950">
        <f t="shared" si="330"/>
        <v>0</v>
      </c>
      <c r="AV87" s="950">
        <f t="shared" si="330"/>
        <v>0</v>
      </c>
      <c r="AW87" s="950">
        <f t="shared" si="330"/>
        <v>0</v>
      </c>
      <c r="AX87" s="950">
        <f t="shared" si="330"/>
        <v>0</v>
      </c>
      <c r="AY87" s="950"/>
      <c r="AZ87" s="950"/>
      <c r="BA87" s="950"/>
      <c r="BB87" s="950">
        <f t="shared" ref="BB87:BH87" si="331">SUMIF($B$7:$B$41,"*DGX*",BB$7:BB$41)+SUMIF($B$7:$B$41,"*GDX*",BB$7:BB$41)+SUMIF($B$7:$B$41,"*GEX*",BB$7:BB$41)</f>
        <v>0</v>
      </c>
      <c r="BC87" s="950">
        <f t="shared" si="331"/>
        <v>0</v>
      </c>
      <c r="BD87" s="950">
        <f t="shared" si="331"/>
        <v>0</v>
      </c>
      <c r="BE87" s="950">
        <f t="shared" si="331"/>
        <v>0</v>
      </c>
      <c r="BF87" s="950">
        <f t="shared" si="331"/>
        <v>0</v>
      </c>
      <c r="BG87" s="950">
        <f t="shared" si="331"/>
        <v>0</v>
      </c>
      <c r="BH87" s="950">
        <f t="shared" si="331"/>
        <v>0</v>
      </c>
      <c r="BI87" s="950"/>
      <c r="BJ87" s="950"/>
      <c r="BK87" s="950"/>
      <c r="BL87" s="950">
        <f>SUMIF($B$7:$B$41,"*DGX*",BL$7:BL$41)+SUMIF($B$7:$B$41,"*GDX*",BL$7:BL$41)+SUMIF($B$7:$B$41,"*GEX*",BL$7:BL$41)</f>
        <v>0</v>
      </c>
      <c r="BM87" s="950">
        <f>SUMIF($B$7:$B$41,"*DGX*",BM$7:BM$41)+SUMIF($B$7:$B$41,"*GDX*",BM$7:BM$41)+SUMIF($B$7:$B$41,"*GEX*",BM$7:BM$41)</f>
        <v>0</v>
      </c>
      <c r="BN87" s="950"/>
      <c r="BO87" s="950"/>
      <c r="BP87" s="950"/>
      <c r="BQ87" s="950">
        <f t="shared" si="299"/>
        <v>0</v>
      </c>
      <c r="BV87" s="949"/>
      <c r="BW87" s="949"/>
      <c r="BX87" s="949"/>
      <c r="BY87" s="949"/>
      <c r="BZ87" s="949"/>
      <c r="CA87" s="949"/>
    </row>
    <row r="88" spans="11:79" ht="18" hidden="1" outlineLevel="1" x14ac:dyDescent="0.35">
      <c r="K88" s="1269"/>
      <c r="L88" s="1270"/>
      <c r="M88" s="1271" t="s">
        <v>593</v>
      </c>
      <c r="N88" s="950">
        <f t="shared" ref="N88:T88" si="332">SUMIF($B$7:$B$41,"*IX*",N$7:N$41)+SUMIF($B$7:$B$41,"*DWG*",N$7:N$41)</f>
        <v>0</v>
      </c>
      <c r="O88" s="950">
        <f t="shared" si="332"/>
        <v>0</v>
      </c>
      <c r="P88" s="950">
        <f t="shared" si="332"/>
        <v>0</v>
      </c>
      <c r="Q88" s="950">
        <f t="shared" si="332"/>
        <v>0</v>
      </c>
      <c r="R88" s="950">
        <f t="shared" si="332"/>
        <v>0</v>
      </c>
      <c r="S88" s="950">
        <f t="shared" si="332"/>
        <v>0</v>
      </c>
      <c r="T88" s="950">
        <f t="shared" si="332"/>
        <v>0</v>
      </c>
      <c r="U88" s="950"/>
      <c r="V88" s="950"/>
      <c r="W88" s="950"/>
      <c r="X88" s="950">
        <f t="shared" ref="X88:AD88" si="333">SUMIF($B$7:$B$41,"*IX*",X$7:X$41)+SUMIF($B$7:$B$41,"*DWG*",X$7:X$41)</f>
        <v>0</v>
      </c>
      <c r="Y88" s="950">
        <f t="shared" si="333"/>
        <v>0</v>
      </c>
      <c r="Z88" s="950">
        <f t="shared" si="333"/>
        <v>0</v>
      </c>
      <c r="AA88" s="950">
        <f t="shared" si="333"/>
        <v>0</v>
      </c>
      <c r="AB88" s="950">
        <f t="shared" si="333"/>
        <v>0</v>
      </c>
      <c r="AC88" s="950">
        <f t="shared" si="333"/>
        <v>0</v>
      </c>
      <c r="AD88" s="950">
        <f t="shared" si="333"/>
        <v>0</v>
      </c>
      <c r="AE88" s="950"/>
      <c r="AF88" s="950"/>
      <c r="AG88" s="950"/>
      <c r="AH88" s="950">
        <f t="shared" ref="AH88:AN88" si="334">SUMIF($B$7:$B$41,"*IX*",AH$7:AH$41)+SUMIF($B$7:$B$41,"*DWG*",AH$7:AH$41)</f>
        <v>0</v>
      </c>
      <c r="AI88" s="950">
        <f t="shared" si="334"/>
        <v>0</v>
      </c>
      <c r="AJ88" s="950">
        <f t="shared" si="334"/>
        <v>0</v>
      </c>
      <c r="AK88" s="950">
        <f t="shared" si="334"/>
        <v>0</v>
      </c>
      <c r="AL88" s="950">
        <f t="shared" si="334"/>
        <v>0</v>
      </c>
      <c r="AM88" s="950">
        <f t="shared" si="334"/>
        <v>0</v>
      </c>
      <c r="AN88" s="950">
        <f t="shared" si="334"/>
        <v>0</v>
      </c>
      <c r="AO88" s="950"/>
      <c r="AP88" s="950"/>
      <c r="AQ88" s="950"/>
      <c r="AR88" s="950">
        <f t="shared" ref="AR88:AX88" si="335">SUMIF($B$7:$B$41,"*IX*",AR$7:AR$41)+SUMIF($B$7:$B$41,"*DWG*",AR$7:AR$41)</f>
        <v>0</v>
      </c>
      <c r="AS88" s="950">
        <f t="shared" si="335"/>
        <v>0</v>
      </c>
      <c r="AT88" s="950">
        <f t="shared" si="335"/>
        <v>0</v>
      </c>
      <c r="AU88" s="950">
        <f t="shared" si="335"/>
        <v>0</v>
      </c>
      <c r="AV88" s="950">
        <f t="shared" si="335"/>
        <v>0</v>
      </c>
      <c r="AW88" s="950">
        <f t="shared" si="335"/>
        <v>0</v>
      </c>
      <c r="AX88" s="950">
        <f t="shared" si="335"/>
        <v>0</v>
      </c>
      <c r="AY88" s="950"/>
      <c r="AZ88" s="950"/>
      <c r="BA88" s="950"/>
      <c r="BB88" s="950">
        <f t="shared" ref="BB88:BH88" si="336">SUMIF($B$7:$B$41,"*IX*",BB$7:BB$41)+SUMIF($B$7:$B$41,"*DWG*",BB$7:BB$41)</f>
        <v>0</v>
      </c>
      <c r="BC88" s="950">
        <f t="shared" si="336"/>
        <v>0</v>
      </c>
      <c r="BD88" s="950">
        <f t="shared" si="336"/>
        <v>0</v>
      </c>
      <c r="BE88" s="950">
        <f t="shared" si="336"/>
        <v>0</v>
      </c>
      <c r="BF88" s="950">
        <f t="shared" si="336"/>
        <v>0</v>
      </c>
      <c r="BG88" s="950">
        <f t="shared" si="336"/>
        <v>0</v>
      </c>
      <c r="BH88" s="950">
        <f t="shared" si="336"/>
        <v>0</v>
      </c>
      <c r="BI88" s="950"/>
      <c r="BJ88" s="950"/>
      <c r="BK88" s="950"/>
      <c r="BL88" s="950">
        <f>SUMIF($B$7:$B$41,"*IX*",BL$7:BL$41)+SUMIF($B$7:$B$41,"*DWG*",BL$7:BL$41)</f>
        <v>0</v>
      </c>
      <c r="BM88" s="950">
        <f>SUMIF($B$7:$B$41,"*IX*",BM$7:BM$41)+SUMIF($B$7:$B$41,"*DWG*",BM$7:BM$41)</f>
        <v>0</v>
      </c>
      <c r="BN88" s="950"/>
      <c r="BO88" s="950"/>
      <c r="BP88" s="950"/>
      <c r="BQ88" s="950">
        <f t="shared" si="299"/>
        <v>0</v>
      </c>
      <c r="BV88" s="505"/>
      <c r="BW88" s="505"/>
      <c r="BX88" s="505"/>
      <c r="BY88" s="505"/>
      <c r="BZ88" s="505"/>
      <c r="CA88" s="505"/>
    </row>
    <row r="89" spans="11:79" ht="18" hidden="1" outlineLevel="1" x14ac:dyDescent="0.35">
      <c r="K89" s="1269"/>
      <c r="L89" s="1270"/>
      <c r="M89" s="1271" t="s">
        <v>592</v>
      </c>
      <c r="N89" s="950">
        <f t="shared" ref="N89:T89" si="337">SUMIF($B$7:$B$41,"*GN*",N$7:N$41)+SUMIF($B$7:$B$41,"*VX*",N$7:N$41)</f>
        <v>0</v>
      </c>
      <c r="O89" s="950">
        <f t="shared" si="337"/>
        <v>0</v>
      </c>
      <c r="P89" s="950">
        <f t="shared" si="337"/>
        <v>0</v>
      </c>
      <c r="Q89" s="950">
        <f t="shared" si="337"/>
        <v>0</v>
      </c>
      <c r="R89" s="950">
        <f t="shared" si="337"/>
        <v>0</v>
      </c>
      <c r="S89" s="950">
        <f t="shared" si="337"/>
        <v>0</v>
      </c>
      <c r="T89" s="950">
        <f t="shared" si="337"/>
        <v>0</v>
      </c>
      <c r="U89" s="950"/>
      <c r="V89" s="950"/>
      <c r="W89" s="950"/>
      <c r="X89" s="950">
        <f t="shared" ref="X89:AD89" si="338">SUMIF($B$7:$B$41,"*GN*",X$7:X$41)+SUMIF($B$7:$B$41,"*VX*",X$7:X$41)</f>
        <v>0</v>
      </c>
      <c r="Y89" s="950">
        <f t="shared" si="338"/>
        <v>0</v>
      </c>
      <c r="Z89" s="950">
        <f t="shared" si="338"/>
        <v>0</v>
      </c>
      <c r="AA89" s="950">
        <f t="shared" si="338"/>
        <v>0</v>
      </c>
      <c r="AB89" s="950">
        <f t="shared" si="338"/>
        <v>0</v>
      </c>
      <c r="AC89" s="950">
        <f t="shared" si="338"/>
        <v>0</v>
      </c>
      <c r="AD89" s="950">
        <f t="shared" si="338"/>
        <v>0</v>
      </c>
      <c r="AE89" s="950"/>
      <c r="AF89" s="950"/>
      <c r="AG89" s="950"/>
      <c r="AH89" s="950">
        <f t="shared" ref="AH89:AN89" si="339">SUMIF($B$7:$B$41,"*GN*",AH$7:AH$41)+SUMIF($B$7:$B$41,"*VX*",AH$7:AH$41)</f>
        <v>0</v>
      </c>
      <c r="AI89" s="950">
        <f t="shared" si="339"/>
        <v>0</v>
      </c>
      <c r="AJ89" s="950">
        <f t="shared" si="339"/>
        <v>0</v>
      </c>
      <c r="AK89" s="950">
        <f t="shared" si="339"/>
        <v>0</v>
      </c>
      <c r="AL89" s="950">
        <f t="shared" si="339"/>
        <v>0</v>
      </c>
      <c r="AM89" s="950">
        <f t="shared" si="339"/>
        <v>0</v>
      </c>
      <c r="AN89" s="950">
        <f t="shared" si="339"/>
        <v>0</v>
      </c>
      <c r="AO89" s="950"/>
      <c r="AP89" s="950"/>
      <c r="AQ89" s="950"/>
      <c r="AR89" s="950">
        <f t="shared" ref="AR89:AX89" si="340">SUMIF($B$7:$B$41,"*GN*",AR$7:AR$41)+SUMIF($B$7:$B$41,"*VX*",AR$7:AR$41)</f>
        <v>0</v>
      </c>
      <c r="AS89" s="950">
        <f t="shared" si="340"/>
        <v>0</v>
      </c>
      <c r="AT89" s="950">
        <f t="shared" si="340"/>
        <v>0</v>
      </c>
      <c r="AU89" s="950">
        <f t="shared" si="340"/>
        <v>0</v>
      </c>
      <c r="AV89" s="950">
        <f t="shared" si="340"/>
        <v>240</v>
      </c>
      <c r="AW89" s="950">
        <f t="shared" si="340"/>
        <v>0</v>
      </c>
      <c r="AX89" s="950">
        <f t="shared" si="340"/>
        <v>0</v>
      </c>
      <c r="AY89" s="950"/>
      <c r="AZ89" s="950"/>
      <c r="BA89" s="950"/>
      <c r="BB89" s="950">
        <f t="shared" ref="BB89:BH89" si="341">SUMIF($B$7:$B$41,"*GN*",BB$7:BB$41)+SUMIF($B$7:$B$41,"*VX*",BB$7:BB$41)</f>
        <v>0</v>
      </c>
      <c r="BC89" s="950">
        <f t="shared" si="341"/>
        <v>0</v>
      </c>
      <c r="BD89" s="950">
        <f t="shared" si="341"/>
        <v>0</v>
      </c>
      <c r="BE89" s="950">
        <f t="shared" si="341"/>
        <v>0</v>
      </c>
      <c r="BF89" s="950">
        <f t="shared" si="341"/>
        <v>0</v>
      </c>
      <c r="BG89" s="950">
        <f t="shared" si="341"/>
        <v>0</v>
      </c>
      <c r="BH89" s="950">
        <f t="shared" si="341"/>
        <v>0</v>
      </c>
      <c r="BI89" s="950"/>
      <c r="BJ89" s="950"/>
      <c r="BK89" s="950"/>
      <c r="BL89" s="950">
        <f>SUMIF($B$7:$B$41,"*GN*",BL$7:BL$41)+SUMIF($B$7:$B$41,"*VX*",BL$7:BL$41)</f>
        <v>0</v>
      </c>
      <c r="BM89" s="950">
        <f>SUMIF($B$7:$B$41,"*GN*",BM$7:BM$41)+SUMIF($B$7:$B$41,"*VX*",BM$7:BM$41)</f>
        <v>0</v>
      </c>
      <c r="BN89" s="950"/>
      <c r="BO89" s="950"/>
      <c r="BP89" s="950"/>
      <c r="BQ89" s="950">
        <f t="shared" si="299"/>
        <v>240</v>
      </c>
      <c r="BV89" s="505"/>
      <c r="BW89" s="505"/>
      <c r="BX89" s="505"/>
      <c r="BY89" s="505"/>
      <c r="BZ89" s="505"/>
      <c r="CA89" s="505"/>
    </row>
    <row r="90" spans="11:79" ht="18" hidden="1" outlineLevel="1" x14ac:dyDescent="0.35">
      <c r="K90" s="1272"/>
      <c r="L90" s="1273"/>
      <c r="M90" s="1274" t="s">
        <v>596</v>
      </c>
      <c r="N90" s="948">
        <f t="shared" ref="N90:BM90" si="342">N89+N88+N87</f>
        <v>0</v>
      </c>
      <c r="O90" s="948">
        <f t="shared" si="342"/>
        <v>0</v>
      </c>
      <c r="P90" s="948">
        <f t="shared" si="342"/>
        <v>0</v>
      </c>
      <c r="Q90" s="948">
        <f t="shared" si="342"/>
        <v>0</v>
      </c>
      <c r="R90" s="948">
        <f t="shared" si="342"/>
        <v>0</v>
      </c>
      <c r="S90" s="948">
        <f t="shared" si="342"/>
        <v>0</v>
      </c>
      <c r="T90" s="948">
        <f t="shared" si="342"/>
        <v>0</v>
      </c>
      <c r="U90" s="948"/>
      <c r="V90" s="948"/>
      <c r="W90" s="948"/>
      <c r="X90" s="948">
        <f t="shared" si="342"/>
        <v>0</v>
      </c>
      <c r="Y90" s="948">
        <f t="shared" si="342"/>
        <v>0</v>
      </c>
      <c r="Z90" s="948">
        <f t="shared" si="342"/>
        <v>0</v>
      </c>
      <c r="AA90" s="948">
        <f t="shared" si="342"/>
        <v>0</v>
      </c>
      <c r="AB90" s="948">
        <f t="shared" si="342"/>
        <v>0</v>
      </c>
      <c r="AC90" s="948">
        <f t="shared" si="342"/>
        <v>0</v>
      </c>
      <c r="AD90" s="948">
        <f t="shared" si="342"/>
        <v>0</v>
      </c>
      <c r="AE90" s="948"/>
      <c r="AF90" s="948"/>
      <c r="AG90" s="948"/>
      <c r="AH90" s="948">
        <f t="shared" si="342"/>
        <v>0</v>
      </c>
      <c r="AI90" s="948">
        <f t="shared" si="342"/>
        <v>0</v>
      </c>
      <c r="AJ90" s="948">
        <f t="shared" si="342"/>
        <v>0</v>
      </c>
      <c r="AK90" s="948">
        <f t="shared" si="342"/>
        <v>0</v>
      </c>
      <c r="AL90" s="948">
        <f t="shared" si="342"/>
        <v>0</v>
      </c>
      <c r="AM90" s="948">
        <f t="shared" si="342"/>
        <v>0</v>
      </c>
      <c r="AN90" s="948">
        <f t="shared" si="342"/>
        <v>0</v>
      </c>
      <c r="AO90" s="948"/>
      <c r="AP90" s="948"/>
      <c r="AQ90" s="948"/>
      <c r="AR90" s="948">
        <f t="shared" si="342"/>
        <v>0</v>
      </c>
      <c r="AS90" s="948">
        <f t="shared" si="342"/>
        <v>0</v>
      </c>
      <c r="AT90" s="948">
        <f t="shared" si="342"/>
        <v>0</v>
      </c>
      <c r="AU90" s="948">
        <f t="shared" si="342"/>
        <v>0</v>
      </c>
      <c r="AV90" s="948">
        <f t="shared" si="342"/>
        <v>240</v>
      </c>
      <c r="AW90" s="948">
        <f t="shared" si="342"/>
        <v>0</v>
      </c>
      <c r="AX90" s="948">
        <f t="shared" si="342"/>
        <v>0</v>
      </c>
      <c r="AY90" s="948"/>
      <c r="AZ90" s="948"/>
      <c r="BA90" s="948"/>
      <c r="BB90" s="948">
        <f t="shared" si="342"/>
        <v>0</v>
      </c>
      <c r="BC90" s="948">
        <f t="shared" si="342"/>
        <v>0</v>
      </c>
      <c r="BD90" s="948">
        <f t="shared" si="342"/>
        <v>0</v>
      </c>
      <c r="BE90" s="948">
        <f t="shared" si="342"/>
        <v>0</v>
      </c>
      <c r="BF90" s="948">
        <f t="shared" si="342"/>
        <v>0</v>
      </c>
      <c r="BG90" s="948">
        <f t="shared" si="342"/>
        <v>0</v>
      </c>
      <c r="BH90" s="948">
        <f t="shared" si="342"/>
        <v>0</v>
      </c>
      <c r="BI90" s="948"/>
      <c r="BJ90" s="948"/>
      <c r="BK90" s="948"/>
      <c r="BL90" s="948">
        <f t="shared" si="342"/>
        <v>0</v>
      </c>
      <c r="BM90" s="948">
        <f t="shared" si="342"/>
        <v>0</v>
      </c>
      <c r="BN90" s="948"/>
      <c r="BO90" s="948"/>
      <c r="BP90" s="948"/>
      <c r="BQ90" s="948">
        <f t="shared" ref="BQ90" si="343">SUM(N90:BP90)</f>
        <v>240</v>
      </c>
    </row>
    <row r="91" spans="11:79" ht="18" hidden="1" outlineLevel="1" x14ac:dyDescent="0.35">
      <c r="K91" s="1275"/>
      <c r="L91" s="1275"/>
      <c r="M91" s="1276"/>
      <c r="N91" s="805"/>
      <c r="O91" s="805"/>
      <c r="P91" s="805"/>
      <c r="Q91" s="805"/>
      <c r="R91" s="805"/>
      <c r="S91" s="805"/>
      <c r="T91" s="805"/>
      <c r="U91" s="805"/>
      <c r="V91" s="805"/>
      <c r="W91" s="805"/>
      <c r="X91" s="805"/>
      <c r="Y91" s="805"/>
      <c r="Z91" s="805"/>
      <c r="AA91" s="805"/>
      <c r="AB91" s="805"/>
      <c r="AC91" s="805"/>
      <c r="AD91" s="805"/>
      <c r="AE91" s="805"/>
      <c r="AF91" s="805"/>
      <c r="AG91" s="805"/>
      <c r="AH91" s="805"/>
      <c r="AI91" s="805"/>
      <c r="AJ91" s="805"/>
      <c r="AK91" s="805"/>
      <c r="AL91" s="805"/>
      <c r="AM91" s="805"/>
      <c r="AN91" s="805"/>
      <c r="AO91" s="805"/>
      <c r="AP91" s="805"/>
      <c r="AQ91" s="805"/>
      <c r="AR91" s="805"/>
      <c r="AS91" s="805"/>
      <c r="AT91" s="805"/>
      <c r="AU91" s="805"/>
      <c r="AV91" s="805"/>
      <c r="AW91" s="805"/>
      <c r="AX91" s="805"/>
      <c r="AY91" s="805"/>
      <c r="AZ91" s="805"/>
      <c r="BA91" s="805"/>
      <c r="BB91" s="805"/>
      <c r="BC91" s="805"/>
      <c r="BD91" s="805"/>
      <c r="BE91" s="805"/>
      <c r="BF91" s="805"/>
      <c r="BG91" s="805"/>
      <c r="BH91" s="805"/>
      <c r="BI91" s="805"/>
      <c r="BJ91" s="805"/>
      <c r="BK91" s="805"/>
      <c r="BL91" s="805"/>
      <c r="BM91" s="805"/>
      <c r="BN91" s="805"/>
      <c r="BO91" s="805"/>
      <c r="BP91" s="805"/>
      <c r="BQ91" s="805"/>
    </row>
    <row r="92" spans="11:79" ht="18" hidden="1" outlineLevel="1" x14ac:dyDescent="0.35">
      <c r="K92" s="1277" t="s">
        <v>120</v>
      </c>
      <c r="L92" s="1278" t="s">
        <v>120</v>
      </c>
      <c r="M92" s="1279"/>
      <c r="N92" s="1285"/>
      <c r="O92" s="1285"/>
      <c r="P92" s="1285"/>
      <c r="Q92" s="1285"/>
      <c r="R92" s="1285"/>
      <c r="S92" s="1285"/>
      <c r="T92" s="1285"/>
      <c r="U92" s="1285"/>
      <c r="V92" s="1285"/>
      <c r="W92" s="1285"/>
      <c r="X92" s="1285"/>
      <c r="Y92" s="1285"/>
      <c r="Z92" s="1285"/>
      <c r="AA92" s="1285"/>
      <c r="AB92" s="1285"/>
      <c r="AC92" s="1285"/>
      <c r="AD92" s="1285"/>
      <c r="AE92" s="1285"/>
      <c r="AF92" s="1285"/>
      <c r="AG92" s="1285"/>
      <c r="AH92" s="1285"/>
      <c r="AI92" s="1285"/>
      <c r="AJ92" s="1285"/>
      <c r="AK92" s="1285"/>
      <c r="AL92" s="1285"/>
      <c r="AM92" s="1285"/>
      <c r="AN92" s="1285"/>
      <c r="AO92" s="1285"/>
      <c r="AP92" s="1285"/>
      <c r="AQ92" s="1285"/>
      <c r="AR92" s="1285"/>
      <c r="AS92" s="1285"/>
      <c r="AT92" s="1285"/>
      <c r="AU92" s="1285"/>
      <c r="AV92" s="1285"/>
      <c r="AW92" s="1285"/>
      <c r="AX92" s="1285"/>
      <c r="AY92" s="1285"/>
      <c r="AZ92" s="1285"/>
      <c r="BA92" s="1285"/>
      <c r="BB92" s="1285"/>
      <c r="BC92" s="1285"/>
      <c r="BD92" s="1285"/>
      <c r="BE92" s="1285"/>
      <c r="BF92" s="1285"/>
      <c r="BG92" s="1285"/>
      <c r="BH92" s="1285"/>
      <c r="BI92" s="1285"/>
      <c r="BJ92" s="1285"/>
      <c r="BK92" s="1285"/>
      <c r="BL92" s="1285"/>
      <c r="BM92" s="1285"/>
      <c r="BN92" s="1285"/>
      <c r="BO92" s="1285"/>
      <c r="BP92" s="1285"/>
      <c r="BQ92" s="1287"/>
    </row>
    <row r="93" spans="11:79" ht="18" hidden="1" outlineLevel="1" x14ac:dyDescent="0.35">
      <c r="K93" s="1280"/>
      <c r="L93" s="1281"/>
      <c r="M93" s="1282" t="s">
        <v>645</v>
      </c>
      <c r="N93" s="1286">
        <f>'LINHA 5'!N60</f>
        <v>0</v>
      </c>
      <c r="O93" s="1286">
        <f>'LINHA 5'!O60</f>
        <v>0</v>
      </c>
      <c r="P93" s="1286">
        <f>'LINHA 5'!P60</f>
        <v>0</v>
      </c>
      <c r="Q93" s="1286">
        <f>'LINHA 5'!Q60</f>
        <v>0</v>
      </c>
      <c r="R93" s="1286">
        <f>'LINHA 5'!R60</f>
        <v>240</v>
      </c>
      <c r="S93" s="1286">
        <f>'LINHA 5'!S60</f>
        <v>0</v>
      </c>
      <c r="T93" s="1286">
        <f>'LINHA 5'!T60</f>
        <v>0</v>
      </c>
      <c r="U93" s="1286"/>
      <c r="V93" s="1286"/>
      <c r="W93" s="1286"/>
      <c r="X93" s="1286">
        <f>'LINHA 5'!X60</f>
        <v>0</v>
      </c>
      <c r="Y93" s="1286">
        <f>'LINHA 5'!Y60</f>
        <v>480</v>
      </c>
      <c r="Z93" s="1286">
        <f>'LINHA 5'!Z60</f>
        <v>0</v>
      </c>
      <c r="AA93" s="1286">
        <f>'LINHA 5'!AA60</f>
        <v>0</v>
      </c>
      <c r="AB93" s="1286">
        <f>'LINHA 5'!AB60</f>
        <v>0</v>
      </c>
      <c r="AC93" s="1286">
        <f>'LINHA 5'!AC60</f>
        <v>0</v>
      </c>
      <c r="AD93" s="1286">
        <f>'LINHA 5'!AD60</f>
        <v>0</v>
      </c>
      <c r="AE93" s="1286"/>
      <c r="AF93" s="1286"/>
      <c r="AG93" s="1286"/>
      <c r="AH93" s="1286">
        <f>'LINHA 5'!AH60</f>
        <v>0</v>
      </c>
      <c r="AI93" s="1286">
        <f>'LINHA 5'!AI60</f>
        <v>720</v>
      </c>
      <c r="AJ93" s="1286">
        <f>'LINHA 5'!AJ60</f>
        <v>0</v>
      </c>
      <c r="AK93" s="1286">
        <f>'LINHA 5'!AK60</f>
        <v>0</v>
      </c>
      <c r="AL93" s="1286">
        <f>'LINHA 5'!AL60</f>
        <v>0</v>
      </c>
      <c r="AM93" s="1286">
        <f>'LINHA 5'!AM60</f>
        <v>0</v>
      </c>
      <c r="AN93" s="1286">
        <f>'LINHA 5'!AN60</f>
        <v>0</v>
      </c>
      <c r="AO93" s="1286"/>
      <c r="AP93" s="1286"/>
      <c r="AQ93" s="1286"/>
      <c r="AR93" s="1286">
        <f>'LINHA 5'!AR60</f>
        <v>0</v>
      </c>
      <c r="AS93" s="1286">
        <f>'LINHA 5'!AS60</f>
        <v>480</v>
      </c>
      <c r="AT93" s="1286">
        <f>'LINHA 5'!AT60</f>
        <v>0</v>
      </c>
      <c r="AU93" s="1286">
        <f>'LINHA 5'!AU60</f>
        <v>0</v>
      </c>
      <c r="AV93" s="1286">
        <f>'LINHA 5'!AV60</f>
        <v>0</v>
      </c>
      <c r="AW93" s="1286">
        <f>'LINHA 5'!AW60</f>
        <v>0</v>
      </c>
      <c r="AX93" s="1286">
        <f>'LINHA 5'!AX60</f>
        <v>0</v>
      </c>
      <c r="AY93" s="1286"/>
      <c r="AZ93" s="1286"/>
      <c r="BA93" s="1286"/>
      <c r="BB93" s="1286">
        <f>'LINHA 5'!BB60</f>
        <v>0</v>
      </c>
      <c r="BC93" s="1286">
        <f>'LINHA 5'!BC60</f>
        <v>0</v>
      </c>
      <c r="BD93" s="1286">
        <f>'LINHA 5'!BD60</f>
        <v>0</v>
      </c>
      <c r="BE93" s="1286">
        <f>'LINHA 5'!BE60</f>
        <v>0</v>
      </c>
      <c r="BF93" s="1286">
        <f>'LINHA 5'!BF60</f>
        <v>0</v>
      </c>
      <c r="BG93" s="1286">
        <f>'LINHA 5'!BG60</f>
        <v>0</v>
      </c>
      <c r="BH93" s="1286">
        <f>'LINHA 5'!BH60</f>
        <v>0</v>
      </c>
      <c r="BI93" s="1286"/>
      <c r="BJ93" s="1286"/>
      <c r="BK93" s="1286"/>
      <c r="BL93" s="1286">
        <f>'LINHA 5'!BL60</f>
        <v>0</v>
      </c>
      <c r="BM93" s="1286">
        <f>'LINHA 5'!BM60</f>
        <v>0</v>
      </c>
      <c r="BN93" s="1286">
        <f>+'LINHA 5'!BN60</f>
        <v>0</v>
      </c>
      <c r="BO93" s="1286">
        <f>+'LINHA 5'!BO60</f>
        <v>0</v>
      </c>
      <c r="BP93" s="1286">
        <f>+'LINHA 5'!BP60</f>
        <v>0</v>
      </c>
      <c r="BQ93" s="1288">
        <f>SUM(N93:BP93)</f>
        <v>1920</v>
      </c>
    </row>
    <row r="94" spans="11:79" hidden="1" outlineLevel="1" x14ac:dyDescent="0.3"/>
    <row r="95" spans="11:79" hidden="1" outlineLevel="1" x14ac:dyDescent="0.3"/>
    <row r="96" spans="11:79" collapsed="1" x14ac:dyDescent="0.3"/>
    <row r="97" spans="11:79" x14ac:dyDescent="0.3"/>
    <row r="98" spans="11:79" x14ac:dyDescent="0.3"/>
    <row r="99" spans="11:79" x14ac:dyDescent="0.3"/>
    <row r="100" spans="11:79" hidden="1" outlineLevel="1" x14ac:dyDescent="0.3">
      <c r="K100" s="1736" t="s">
        <v>161</v>
      </c>
      <c r="L100" s="471"/>
      <c r="M100" s="472" t="s">
        <v>162</v>
      </c>
      <c r="N100" s="473">
        <f>SUMIF($E$7:$E$29,41,N$7:N$29)+SUMIF($E$7:$E$29,47,N$7:N$29)+SUMIF('LINHA 5'!$E$7:$E$130,41,'LINHA 5'!N$7:N$130)+SUMIF('LINHA 5'!$E$7:$E$130,47,'LINHA 5'!N$7:N$130)+SUMIF('LINHA 5'!$E$7:$E$130,48,'LINHA 5'!N$7:N$130)</f>
        <v>0</v>
      </c>
      <c r="O100" s="473">
        <f>SUMIF($E$7:$E$29,41,O$7:O$29)+SUMIF($E$7:$E$29,47,O$7:O$29)+SUMIF('LINHA 5'!$E$7:$E$130,41,'LINHA 5'!O$7:O$130)+SUMIF('LINHA 5'!$E$7:$E$130,47,'LINHA 5'!O$7:O$130)+SUMIF('LINHA 5'!$E$7:$E$130,48,'LINHA 5'!O$7:O$130)</f>
        <v>0</v>
      </c>
      <c r="P100" s="473">
        <f>SUMIF($E$7:$E$29,41,P$7:P$29)+SUMIF($E$7:$E$29,47,P$7:P$29)+SUMIF('LINHA 5'!$E$7:$E$130,41,'LINHA 5'!P$7:P$130)+SUMIF('LINHA 5'!$E$7:$E$130,47,'LINHA 5'!P$7:P$130)+SUMIF('LINHA 5'!$E$7:$E$130,48,'LINHA 5'!P$7:P$130)</f>
        <v>0</v>
      </c>
      <c r="Q100" s="473">
        <f>SUMIF($E$7:$E$29,41,Q$7:Q$29)+SUMIF($E$7:$E$29,47,Q$7:Q$29)+SUMIF('LINHA 5'!$E$7:$E$130,41,'LINHA 5'!Q$7:Q$130)+SUMIF('LINHA 5'!$E$7:$E$130,47,'LINHA 5'!Q$7:Q$130)+SUMIF('LINHA 5'!$E$7:$E$130,48,'LINHA 5'!Q$7:Q$130)</f>
        <v>0</v>
      </c>
      <c r="R100" s="473">
        <f>SUMIF($E$7:$E$29,41,R$7:R$29)+SUMIF($E$7:$E$29,47,R$7:R$29)+SUMIF('LINHA 5'!$E$7:$E$130,41,'LINHA 5'!R$7:R$130)+SUMIF('LINHA 5'!$E$7:$E$130,47,'LINHA 5'!R$7:R$130)+SUMIF('LINHA 5'!$E$7:$E$130,48,'LINHA 5'!R$7:R$130)</f>
        <v>0</v>
      </c>
      <c r="S100" s="473">
        <f>SUMIF($E$7:$E$29,41,S$7:S$29)+SUMIF($E$7:$E$29,47,S$7:S$29)+SUMIF('LINHA 5'!$E$7:$E$130,41,'LINHA 5'!S$7:S$130)+SUMIF('LINHA 5'!$E$7:$E$130,47,'LINHA 5'!S$7:S$130)+SUMIF('LINHA 5'!$E$7:$E$130,48,'LINHA 5'!S$7:S$130)</f>
        <v>0</v>
      </c>
      <c r="T100" s="473">
        <f>SUMIF($E$7:$E$29,41,T$7:T$29)+SUMIF($E$7:$E$29,47,T$7:T$29)+SUMIF('LINHA 5'!$E$7:$E$130,41,'LINHA 5'!T$7:T$130)+SUMIF('LINHA 5'!$E$7:$E$130,47,'LINHA 5'!T$7:T$130)+SUMIF('LINHA 5'!$E$7:$E$130,48,'LINHA 5'!T$7:T$130)</f>
        <v>0</v>
      </c>
      <c r="U100" s="473"/>
      <c r="V100" s="473"/>
      <c r="W100" s="473"/>
      <c r="X100" s="473">
        <f>SUMIF($E$7:$E$29,41,X$7:X$29)+SUMIF($E$7:$E$29,47,X$7:X$29)+SUMIF('LINHA 5'!$E$7:$E$130,41,'LINHA 5'!X$7:X$130)+SUMIF('LINHA 5'!$E$7:$E$130,47,'LINHA 5'!X$7:X$130)+SUMIF('LINHA 5'!$E$7:$E$130,48,'LINHA 5'!X$7:X$130)</f>
        <v>0</v>
      </c>
      <c r="Y100" s="473">
        <f>SUMIF($E$7:$E$29,41,Y$7:Y$29)+SUMIF($E$7:$E$29,47,Y$7:Y$29)+SUMIF('LINHA 5'!$E$7:$E$130,41,'LINHA 5'!Y$7:Y$130)+SUMIF('LINHA 5'!$E$7:$E$130,47,'LINHA 5'!Y$7:Y$130)+SUMIF('LINHA 5'!$E$7:$E$130,48,'LINHA 5'!Y$7:Y$130)</f>
        <v>0</v>
      </c>
      <c r="Z100" s="473">
        <f>SUMIF($E$7:$E$29,41,Z$7:Z$29)+SUMIF($E$7:$E$29,47,Z$7:Z$29)+SUMIF('LINHA 5'!$E$7:$E$130,41,'LINHA 5'!Z$7:Z$130)+SUMIF('LINHA 5'!$E$7:$E$130,47,'LINHA 5'!Z$7:Z$130)+SUMIF('LINHA 5'!$E$7:$E$130,48,'LINHA 5'!Z$7:Z$130)</f>
        <v>0</v>
      </c>
      <c r="AA100" s="473">
        <f>SUMIF($E$7:$E$29,41,AA$7:AA$29)+SUMIF($E$7:$E$29,47,AA$7:AA$29)+SUMIF('LINHA 5'!$E$7:$E$130,41,'LINHA 5'!AA$7:AA$130)+SUMIF('LINHA 5'!$E$7:$E$130,47,'LINHA 5'!AA$7:AA$130)+SUMIF('LINHA 5'!$E$7:$E$130,48,'LINHA 5'!AA$7:AA$130)</f>
        <v>0</v>
      </c>
      <c r="AB100" s="473">
        <f>SUMIF($E$7:$E$29,41,AB$7:AB$29)+SUMIF($E$7:$E$29,47,AB$7:AB$29)+SUMIF('LINHA 5'!$E$7:$E$130,41,'LINHA 5'!AB$7:AB$130)+SUMIF('LINHA 5'!$E$7:$E$130,47,'LINHA 5'!AB$7:AB$130)+SUMIF('LINHA 5'!$E$7:$E$130,48,'LINHA 5'!AB$7:AB$130)</f>
        <v>0</v>
      </c>
      <c r="AC100" s="473">
        <f>SUMIF($E$7:$E$29,41,AC$7:AC$29)+SUMIF($E$7:$E$29,47,AC$7:AC$29)+SUMIF('LINHA 5'!$E$7:$E$130,41,'LINHA 5'!AC$7:AC$130)+SUMIF('LINHA 5'!$E$7:$E$130,47,'LINHA 5'!AC$7:AC$130)+SUMIF('LINHA 5'!$E$7:$E$130,48,'LINHA 5'!AC$7:AC$130)</f>
        <v>0</v>
      </c>
      <c r="AD100" s="473">
        <f>SUMIF($E$7:$E$29,41,AD$7:AD$29)+SUMIF($E$7:$E$29,47,AD$7:AD$29)+SUMIF('LINHA 5'!$E$7:$E$130,41,'LINHA 5'!AD$7:AD$130)+SUMIF('LINHA 5'!$E$7:$E$130,47,'LINHA 5'!AD$7:AD$130)+SUMIF('LINHA 5'!$E$7:$E$130,48,'LINHA 5'!AD$7:AD$130)</f>
        <v>0</v>
      </c>
      <c r="AE100" s="473"/>
      <c r="AF100" s="473"/>
      <c r="AG100" s="473"/>
      <c r="AH100" s="473">
        <f>SUMIF($E$7:$E$29,41,AH$7:AH$29)+SUMIF($E$7:$E$29,47,AH$7:AH$29)+SUMIF('LINHA 5'!$E$7:$E$130,41,'LINHA 5'!AH$7:AH$130)+SUMIF('LINHA 5'!$E$7:$E$130,47,'LINHA 5'!AH$7:AH$130)+SUMIF('LINHA 5'!$E$7:$E$130,48,'LINHA 5'!AH$7:AH$130)</f>
        <v>0</v>
      </c>
      <c r="AI100" s="473">
        <f>SUMIF($E$7:$E$29,41,AI$7:AI$29)+SUMIF($E$7:$E$29,47,AI$7:AI$29)+SUMIF('LINHA 5'!$E$7:$E$130,41,'LINHA 5'!AI$7:AI$130)+SUMIF('LINHA 5'!$E$7:$E$130,47,'LINHA 5'!AI$7:AI$130)+SUMIF('LINHA 5'!$E$7:$E$130,48,'LINHA 5'!AI$7:AI$130)</f>
        <v>0</v>
      </c>
      <c r="AJ100" s="473">
        <f>SUMIF($E$7:$E$29,41,AJ$7:AJ$29)+SUMIF($E$7:$E$29,47,AJ$7:AJ$29)+SUMIF('LINHA 5'!$E$7:$E$130,41,'LINHA 5'!AJ$7:AJ$130)+SUMIF('LINHA 5'!$E$7:$E$130,47,'LINHA 5'!AJ$7:AJ$130)+SUMIF('LINHA 5'!$E$7:$E$130,48,'LINHA 5'!AJ$7:AJ$130)</f>
        <v>0</v>
      </c>
      <c r="AK100" s="473">
        <f>SUMIF($E$7:$E$29,41,AK$7:AK$29)+SUMIF($E$7:$E$29,47,AK$7:AK$29)+SUMIF('LINHA 5'!$E$7:$E$130,41,'LINHA 5'!AK$7:AK$130)+SUMIF('LINHA 5'!$E$7:$E$130,47,'LINHA 5'!AK$7:AK$130)+SUMIF('LINHA 5'!$E$7:$E$130,48,'LINHA 5'!AK$7:AK$130)</f>
        <v>0</v>
      </c>
      <c r="AL100" s="473">
        <f>SUMIF($E$7:$E$29,41,AL$7:AL$29)+SUMIF($E$7:$E$29,47,AL$7:AL$29)+SUMIF('LINHA 5'!$E$7:$E$130,41,'LINHA 5'!AL$7:AL$130)+SUMIF('LINHA 5'!$E$7:$E$130,47,'LINHA 5'!AL$7:AL$130)+SUMIF('LINHA 5'!$E$7:$E$130,48,'LINHA 5'!AL$7:AL$130)</f>
        <v>0</v>
      </c>
      <c r="AM100" s="473">
        <f>SUMIF($E$7:$E$29,41,AM$7:AM$29)+SUMIF($E$7:$E$29,47,AM$7:AM$29)+SUMIF('LINHA 5'!$E$7:$E$130,41,'LINHA 5'!AM$7:AM$130)+SUMIF('LINHA 5'!$E$7:$E$130,47,'LINHA 5'!AM$7:AM$130)+SUMIF('LINHA 5'!$E$7:$E$130,48,'LINHA 5'!AM$7:AM$130)</f>
        <v>0</v>
      </c>
      <c r="AN100" s="473">
        <f>SUMIF($E$7:$E$29,41,AN$7:AN$29)+SUMIF($E$7:$E$29,47,AN$7:AN$29)+SUMIF('LINHA 5'!$E$7:$E$130,41,'LINHA 5'!AN$7:AN$130)+SUMIF('LINHA 5'!$E$7:$E$130,47,'LINHA 5'!AN$7:AN$130)+SUMIF('LINHA 5'!$E$7:$E$130,48,'LINHA 5'!AN$7:AN$130)</f>
        <v>0</v>
      </c>
      <c r="AO100" s="473"/>
      <c r="AP100" s="473"/>
      <c r="AQ100" s="473"/>
      <c r="AR100" s="473">
        <f>SUMIF($E$7:$E$29,41,AR$7:AR$29)+SUMIF($E$7:$E$29,47,AR$7:AR$29)+SUMIF('LINHA 5'!$E$7:$E$130,41,'LINHA 5'!AR$7:AR$130)+SUMIF('LINHA 5'!$E$7:$E$130,47,'LINHA 5'!AR$7:AR$130)+SUMIF('LINHA 5'!$E$7:$E$130,48,'LINHA 5'!AR$7:AR$130)</f>
        <v>0</v>
      </c>
      <c r="AS100" s="473">
        <f>SUMIF($E$7:$E$29,41,AS$7:AS$29)+SUMIF($E$7:$E$29,47,AS$7:AS$29)+SUMIF('LINHA 5'!$E$7:$E$130,41,'LINHA 5'!AS$7:AS$130)+SUMIF('LINHA 5'!$E$7:$E$130,47,'LINHA 5'!AS$7:AS$130)+SUMIF('LINHA 5'!$E$7:$E$130,48,'LINHA 5'!AS$7:AS$130)</f>
        <v>0</v>
      </c>
      <c r="AT100" s="473">
        <f>SUMIF($E$7:$E$29,41,AT$7:AT$29)+SUMIF($E$7:$E$29,47,AT$7:AT$29)+SUMIF('LINHA 5'!$E$7:$E$130,41,'LINHA 5'!AT$7:AT$130)+SUMIF('LINHA 5'!$E$7:$E$130,47,'LINHA 5'!AT$7:AT$130)+SUMIF('LINHA 5'!$E$7:$E$130,48,'LINHA 5'!AT$7:AT$130)</f>
        <v>0</v>
      </c>
      <c r="AU100" s="473">
        <f>SUMIF($E$7:$E$29,41,AU$7:AU$29)+SUMIF($E$7:$E$29,47,AU$7:AU$29)+SUMIF('LINHA 5'!$E$7:$E$130,41,'LINHA 5'!AU$7:AU$130)+SUMIF('LINHA 5'!$E$7:$E$130,47,'LINHA 5'!AU$7:AU$130)+SUMIF('LINHA 5'!$E$7:$E$130,48,'LINHA 5'!AU$7:AU$130)</f>
        <v>0</v>
      </c>
      <c r="AV100" s="473">
        <f>SUMIF($E$7:$E$29,41,AV$7:AV$29)+SUMIF($E$7:$E$29,47,AV$7:AV$29)+SUMIF('LINHA 5'!$E$7:$E$130,41,'LINHA 5'!AV$7:AV$130)+SUMIF('LINHA 5'!$E$7:$E$130,47,'LINHA 5'!AV$7:AV$130)+SUMIF('LINHA 5'!$E$7:$E$130,48,'LINHA 5'!AV$7:AV$130)</f>
        <v>0</v>
      </c>
      <c r="AW100" s="473">
        <f>SUMIF($E$7:$E$29,41,AW$7:AW$29)+SUMIF($E$7:$E$29,47,AW$7:AW$29)+SUMIF('LINHA 5'!$E$7:$E$130,41,'LINHA 5'!AW$7:AW$130)+SUMIF('LINHA 5'!$E$7:$E$130,47,'LINHA 5'!AW$7:AW$130)+SUMIF('LINHA 5'!$E$7:$E$130,48,'LINHA 5'!AW$7:AW$130)</f>
        <v>0</v>
      </c>
      <c r="AX100" s="473">
        <f>SUMIF($E$7:$E$29,41,AX$7:AX$29)+SUMIF($E$7:$E$29,47,AX$7:AX$29)+SUMIF('LINHA 5'!$E$7:$E$130,41,'LINHA 5'!AX$7:AX$130)+SUMIF('LINHA 5'!$E$7:$E$130,47,'LINHA 5'!AX$7:AX$130)+SUMIF('LINHA 5'!$E$7:$E$130,48,'LINHA 5'!AX$7:AX$130)</f>
        <v>0</v>
      </c>
      <c r="AY100" s="473"/>
      <c r="AZ100" s="473"/>
      <c r="BA100" s="473"/>
      <c r="BB100" s="473">
        <f>SUMIF($E$7:$E$29,41,BB$7:BB$29)+SUMIF($E$7:$E$29,47,BB$7:BB$29)+SUMIF('LINHA 5'!$E$7:$E$130,41,'LINHA 5'!BB$7:BB$130)+SUMIF('LINHA 5'!$E$7:$E$130,47,'LINHA 5'!BB$7:BB$130)+SUMIF('LINHA 5'!$E$7:$E$130,48,'LINHA 5'!BB$7:BB$130)</f>
        <v>0</v>
      </c>
      <c r="BC100" s="473">
        <f>SUMIF($E$7:$E$29,41,BC$7:BC$29)+SUMIF($E$7:$E$29,47,BC$7:BC$29)+SUMIF('LINHA 5'!$E$7:$E$130,41,'LINHA 5'!BC$7:BC$130)+SUMIF('LINHA 5'!$E$7:$E$130,47,'LINHA 5'!BC$7:BC$130)+SUMIF('LINHA 5'!$E$7:$E$130,48,'LINHA 5'!BC$7:BC$130)</f>
        <v>0</v>
      </c>
      <c r="BD100" s="473">
        <f>SUMIF($E$7:$E$29,41,BD$7:BD$29)+SUMIF($E$7:$E$29,47,BD$7:BD$29)+SUMIF('LINHA 5'!$E$7:$E$130,41,'LINHA 5'!BD$7:BD$130)+SUMIF('LINHA 5'!$E$7:$E$130,47,'LINHA 5'!BD$7:BD$130)+SUMIF('LINHA 5'!$E$7:$E$130,48,'LINHA 5'!BD$7:BD$130)</f>
        <v>0</v>
      </c>
      <c r="BE100" s="473">
        <f>SUMIF($E$7:$E$29,41,BE$7:BE$29)+SUMIF($E$7:$E$29,47,BE$7:BE$29)+SUMIF('LINHA 5'!$E$7:$E$130,41,'LINHA 5'!BE$7:BE$130)+SUMIF('LINHA 5'!$E$7:$E$130,47,'LINHA 5'!BE$7:BE$130)+SUMIF('LINHA 5'!$E$7:$E$130,48,'LINHA 5'!BE$7:BE$130)</f>
        <v>0</v>
      </c>
      <c r="BF100" s="473">
        <f>SUMIF($E$7:$E$29,41,BF$7:BF$29)+SUMIF($E$7:$E$29,47,BF$7:BF$29)+SUMIF('LINHA 5'!$E$7:$E$130,41,'LINHA 5'!BF$7:BF$130)+SUMIF('LINHA 5'!$E$7:$E$130,47,'LINHA 5'!BF$7:BF$130)+SUMIF('LINHA 5'!$E$7:$E$130,48,'LINHA 5'!BF$7:BF$130)</f>
        <v>0</v>
      </c>
      <c r="BG100" s="473">
        <f>SUMIF($E$7:$E$29,41,BG$7:BG$29)+SUMIF($E$7:$E$29,47,BG$7:BG$29)+SUMIF('LINHA 5'!$E$7:$E$130,41,'LINHA 5'!BG$7:BG$130)+SUMIF('LINHA 5'!$E$7:$E$130,47,'LINHA 5'!BG$7:BG$130)+SUMIF('LINHA 5'!$E$7:$E$130,48,'LINHA 5'!BG$7:BG$130)</f>
        <v>0</v>
      </c>
      <c r="BH100" s="473">
        <f>SUMIF($E$7:$E$29,41,BH$7:BH$29)+SUMIF($E$7:$E$29,47,BH$7:BH$29)+SUMIF('LINHA 5'!$E$7:$E$130,41,'LINHA 5'!BH$7:BH$130)+SUMIF('LINHA 5'!$E$7:$E$130,47,'LINHA 5'!BH$7:BH$130)+SUMIF('LINHA 5'!$E$7:$E$130,48,'LINHA 5'!BH$7:BH$130)</f>
        <v>0</v>
      </c>
      <c r="BI100" s="473"/>
      <c r="BJ100" s="473"/>
      <c r="BK100" s="473"/>
      <c r="BL100" s="473">
        <f>SUMIF($E$7:$E$29,41,BL$7:BL$29)+SUMIF($E$7:$E$29,47,BL$7:BL$29)+SUMIF('LINHA 5'!$E$7:$E$130,41,'LINHA 5'!BL$7:BL$130)+SUMIF('LINHA 5'!$E$7:$E$130,47,'LINHA 5'!BL$7:BL$130)+SUMIF('LINHA 5'!$E$7:$E$130,48,'LINHA 5'!BL$7:BL$130)</f>
        <v>0</v>
      </c>
      <c r="BM100" s="473">
        <f>SUMIF($E$7:$E$29,41,BM$7:BM$29)+SUMIF($E$7:$E$29,47,BM$7:BM$29)+SUMIF('LINHA 5'!$E$7:$E$130,41,'LINHA 5'!BM$7:BM$130)+SUMIF('LINHA 5'!$E$7:$E$130,47,'LINHA 5'!BM$7:BM$130)+SUMIF('LINHA 5'!$E$7:$E$130,48,'LINHA 5'!BM$7:BM$130)</f>
        <v>0</v>
      </c>
      <c r="BN100" s="473"/>
      <c r="BO100" s="473"/>
      <c r="BP100" s="473"/>
      <c r="BQ100" s="473">
        <f t="shared" ref="BQ100:BQ108" si="344">SUM(N100:BP100)</f>
        <v>0</v>
      </c>
      <c r="BV100" s="702">
        <f t="shared" ref="BV100:BV108" si="345">SUM(N100:T100)</f>
        <v>0</v>
      </c>
      <c r="BW100" s="702">
        <f t="shared" ref="BW100:BW108" si="346">SUM(X100:AD100)</f>
        <v>0</v>
      </c>
      <c r="BX100" s="702">
        <f t="shared" ref="BX100:BX108" si="347">SUM(AH100:AN100)</f>
        <v>0</v>
      </c>
      <c r="BY100" s="702">
        <f t="shared" ref="BY100:BY108" si="348">SUM(AR100:AX100)</f>
        <v>0</v>
      </c>
      <c r="BZ100" s="702">
        <f t="shared" ref="BZ100:BZ108" si="349">SUM(BB100:BH100)</f>
        <v>0</v>
      </c>
      <c r="CA100" s="702">
        <f t="shared" ref="CA100:CA108" si="350">SUM(BL100:BM100)</f>
        <v>0</v>
      </c>
    </row>
    <row r="101" spans="11:79" hidden="1" outlineLevel="1" x14ac:dyDescent="0.3">
      <c r="K101" s="1737"/>
      <c r="L101" s="471"/>
      <c r="M101" s="472" t="s">
        <v>163</v>
      </c>
      <c r="N101" s="473">
        <f t="shared" ref="N101:T101" si="351">SUMIF($E$7:$E$29,42,N$7:N$29)</f>
        <v>0</v>
      </c>
      <c r="O101" s="473">
        <f t="shared" si="351"/>
        <v>0</v>
      </c>
      <c r="P101" s="473">
        <f t="shared" si="351"/>
        <v>0</v>
      </c>
      <c r="Q101" s="473">
        <f t="shared" si="351"/>
        <v>0</v>
      </c>
      <c r="R101" s="473">
        <f t="shared" si="351"/>
        <v>0</v>
      </c>
      <c r="S101" s="473">
        <f t="shared" si="351"/>
        <v>0</v>
      </c>
      <c r="T101" s="473">
        <f t="shared" si="351"/>
        <v>0</v>
      </c>
      <c r="U101" s="473"/>
      <c r="V101" s="473"/>
      <c r="W101" s="473"/>
      <c r="X101" s="473">
        <f t="shared" ref="X101:AD101" si="352">SUMIF($E$7:$E$29,42,X$7:X$29)</f>
        <v>0</v>
      </c>
      <c r="Y101" s="473">
        <f t="shared" si="352"/>
        <v>0</v>
      </c>
      <c r="Z101" s="473">
        <f t="shared" si="352"/>
        <v>0</v>
      </c>
      <c r="AA101" s="473">
        <f t="shared" si="352"/>
        <v>0</v>
      </c>
      <c r="AB101" s="473">
        <f t="shared" si="352"/>
        <v>0</v>
      </c>
      <c r="AC101" s="473">
        <f t="shared" si="352"/>
        <v>0</v>
      </c>
      <c r="AD101" s="473">
        <f t="shared" si="352"/>
        <v>0</v>
      </c>
      <c r="AE101" s="473"/>
      <c r="AF101" s="473"/>
      <c r="AG101" s="473"/>
      <c r="AH101" s="473">
        <f t="shared" ref="AH101:AN101" si="353">SUMIF($E$7:$E$29,42,AH$7:AH$29)</f>
        <v>0</v>
      </c>
      <c r="AI101" s="473">
        <f t="shared" si="353"/>
        <v>0</v>
      </c>
      <c r="AJ101" s="473">
        <f t="shared" si="353"/>
        <v>0</v>
      </c>
      <c r="AK101" s="473">
        <f t="shared" si="353"/>
        <v>0</v>
      </c>
      <c r="AL101" s="473">
        <f t="shared" si="353"/>
        <v>0</v>
      </c>
      <c r="AM101" s="473">
        <f t="shared" si="353"/>
        <v>0</v>
      </c>
      <c r="AN101" s="473">
        <f t="shared" si="353"/>
        <v>0</v>
      </c>
      <c r="AO101" s="473"/>
      <c r="AP101" s="473"/>
      <c r="AQ101" s="473"/>
      <c r="AR101" s="473">
        <f t="shared" ref="AR101:AX101" si="354">SUMIF($E$7:$E$29,42,AR$7:AR$29)</f>
        <v>0</v>
      </c>
      <c r="AS101" s="473">
        <f t="shared" si="354"/>
        <v>0</v>
      </c>
      <c r="AT101" s="473">
        <f t="shared" si="354"/>
        <v>0</v>
      </c>
      <c r="AU101" s="473">
        <f t="shared" si="354"/>
        <v>0</v>
      </c>
      <c r="AV101" s="473">
        <f t="shared" si="354"/>
        <v>0</v>
      </c>
      <c r="AW101" s="473">
        <f t="shared" si="354"/>
        <v>0</v>
      </c>
      <c r="AX101" s="473">
        <f t="shared" si="354"/>
        <v>0</v>
      </c>
      <c r="AY101" s="473"/>
      <c r="AZ101" s="473"/>
      <c r="BA101" s="473"/>
      <c r="BB101" s="473">
        <f t="shared" ref="BB101:BH101" si="355">SUMIF($E$7:$E$29,42,BB$7:BB$29)</f>
        <v>0</v>
      </c>
      <c r="BC101" s="473">
        <f t="shared" si="355"/>
        <v>0</v>
      </c>
      <c r="BD101" s="473">
        <f t="shared" si="355"/>
        <v>0</v>
      </c>
      <c r="BE101" s="473">
        <f t="shared" si="355"/>
        <v>0</v>
      </c>
      <c r="BF101" s="473">
        <f t="shared" si="355"/>
        <v>0</v>
      </c>
      <c r="BG101" s="473">
        <f t="shared" si="355"/>
        <v>0</v>
      </c>
      <c r="BH101" s="473">
        <f t="shared" si="355"/>
        <v>0</v>
      </c>
      <c r="BI101" s="473"/>
      <c r="BJ101" s="473"/>
      <c r="BK101" s="473"/>
      <c r="BL101" s="473">
        <f>SUMIF($E$7:$E$29,42,BL$7:BL$29)</f>
        <v>0</v>
      </c>
      <c r="BM101" s="473">
        <f>SUMIF($E$7:$E$29,42,BM$7:BM$29)</f>
        <v>0</v>
      </c>
      <c r="BN101" s="473"/>
      <c r="BO101" s="473"/>
      <c r="BP101" s="473"/>
      <c r="BQ101" s="473">
        <f t="shared" si="344"/>
        <v>0</v>
      </c>
      <c r="BV101" s="702">
        <f t="shared" si="345"/>
        <v>0</v>
      </c>
      <c r="BW101" s="702">
        <f t="shared" si="346"/>
        <v>0</v>
      </c>
      <c r="BX101" s="702">
        <f t="shared" si="347"/>
        <v>0</v>
      </c>
      <c r="BY101" s="702">
        <f t="shared" si="348"/>
        <v>0</v>
      </c>
      <c r="BZ101" s="702">
        <f t="shared" si="349"/>
        <v>0</v>
      </c>
      <c r="CA101" s="702">
        <f t="shared" si="350"/>
        <v>0</v>
      </c>
    </row>
    <row r="102" spans="11:79" hidden="1" outlineLevel="1" x14ac:dyDescent="0.3">
      <c r="K102" s="1737"/>
      <c r="L102" s="474"/>
      <c r="M102" s="475" t="s">
        <v>164</v>
      </c>
      <c r="N102" s="476">
        <f>SUM(N100:N101)</f>
        <v>0</v>
      </c>
      <c r="O102" s="476">
        <f t="shared" ref="O102:R102" si="356">SUM(O100:O101)</f>
        <v>0</v>
      </c>
      <c r="P102" s="476">
        <f t="shared" si="356"/>
        <v>0</v>
      </c>
      <c r="Q102" s="476">
        <f t="shared" si="356"/>
        <v>0</v>
      </c>
      <c r="R102" s="476">
        <f t="shared" si="356"/>
        <v>0</v>
      </c>
      <c r="S102" s="476">
        <f>SUM(S100:S101)</f>
        <v>0</v>
      </c>
      <c r="T102" s="476">
        <f t="shared" ref="T102:BM102" si="357">SUM(T100:T101)</f>
        <v>0</v>
      </c>
      <c r="U102" s="476"/>
      <c r="V102" s="476"/>
      <c r="W102" s="476"/>
      <c r="X102" s="476">
        <f t="shared" si="357"/>
        <v>0</v>
      </c>
      <c r="Y102" s="476">
        <f t="shared" si="357"/>
        <v>0</v>
      </c>
      <c r="Z102" s="476">
        <f t="shared" si="357"/>
        <v>0</v>
      </c>
      <c r="AA102" s="476">
        <f t="shared" si="357"/>
        <v>0</v>
      </c>
      <c r="AB102" s="476">
        <f t="shared" si="357"/>
        <v>0</v>
      </c>
      <c r="AC102" s="476">
        <f t="shared" si="357"/>
        <v>0</v>
      </c>
      <c r="AD102" s="476">
        <f t="shared" si="357"/>
        <v>0</v>
      </c>
      <c r="AE102" s="476"/>
      <c r="AF102" s="476"/>
      <c r="AG102" s="476"/>
      <c r="AH102" s="476">
        <f t="shared" si="357"/>
        <v>0</v>
      </c>
      <c r="AI102" s="476">
        <f t="shared" si="357"/>
        <v>0</v>
      </c>
      <c r="AJ102" s="476">
        <f t="shared" si="357"/>
        <v>0</v>
      </c>
      <c r="AK102" s="476">
        <f t="shared" si="357"/>
        <v>0</v>
      </c>
      <c r="AL102" s="476">
        <f t="shared" si="357"/>
        <v>0</v>
      </c>
      <c r="AM102" s="476">
        <f t="shared" si="357"/>
        <v>0</v>
      </c>
      <c r="AN102" s="476">
        <f t="shared" si="357"/>
        <v>0</v>
      </c>
      <c r="AO102" s="476"/>
      <c r="AP102" s="476"/>
      <c r="AQ102" s="476"/>
      <c r="AR102" s="476">
        <f t="shared" si="357"/>
        <v>0</v>
      </c>
      <c r="AS102" s="476">
        <f t="shared" si="357"/>
        <v>0</v>
      </c>
      <c r="AT102" s="476">
        <f t="shared" si="357"/>
        <v>0</v>
      </c>
      <c r="AU102" s="476">
        <f t="shared" si="357"/>
        <v>0</v>
      </c>
      <c r="AV102" s="476">
        <f t="shared" si="357"/>
        <v>0</v>
      </c>
      <c r="AW102" s="476">
        <f t="shared" si="357"/>
        <v>0</v>
      </c>
      <c r="AX102" s="476">
        <f t="shared" si="357"/>
        <v>0</v>
      </c>
      <c r="AY102" s="476"/>
      <c r="AZ102" s="476"/>
      <c r="BA102" s="476"/>
      <c r="BB102" s="476">
        <f t="shared" si="357"/>
        <v>0</v>
      </c>
      <c r="BC102" s="476">
        <f t="shared" si="357"/>
        <v>0</v>
      </c>
      <c r="BD102" s="476">
        <f t="shared" si="357"/>
        <v>0</v>
      </c>
      <c r="BE102" s="476">
        <f t="shared" si="357"/>
        <v>0</v>
      </c>
      <c r="BF102" s="476">
        <f t="shared" si="357"/>
        <v>0</v>
      </c>
      <c r="BG102" s="476">
        <f t="shared" si="357"/>
        <v>0</v>
      </c>
      <c r="BH102" s="476">
        <f t="shared" si="357"/>
        <v>0</v>
      </c>
      <c r="BI102" s="476"/>
      <c r="BJ102" s="476"/>
      <c r="BK102" s="476"/>
      <c r="BL102" s="476">
        <f t="shared" si="357"/>
        <v>0</v>
      </c>
      <c r="BM102" s="476">
        <f t="shared" si="357"/>
        <v>0</v>
      </c>
      <c r="BN102" s="476"/>
      <c r="BO102" s="476"/>
      <c r="BP102" s="476"/>
      <c r="BQ102" s="477">
        <f t="shared" si="344"/>
        <v>0</v>
      </c>
      <c r="BV102" s="702">
        <f t="shared" si="345"/>
        <v>0</v>
      </c>
      <c r="BW102" s="702">
        <f t="shared" si="346"/>
        <v>0</v>
      </c>
      <c r="BX102" s="702">
        <f t="shared" si="347"/>
        <v>0</v>
      </c>
      <c r="BY102" s="702">
        <f t="shared" si="348"/>
        <v>0</v>
      </c>
      <c r="BZ102" s="702">
        <f t="shared" si="349"/>
        <v>0</v>
      </c>
      <c r="CA102" s="702">
        <f t="shared" si="350"/>
        <v>0</v>
      </c>
    </row>
    <row r="103" spans="11:79" hidden="1" outlineLevel="1" x14ac:dyDescent="0.3">
      <c r="K103" s="1737"/>
      <c r="L103" s="471"/>
      <c r="M103" s="472" t="s">
        <v>165</v>
      </c>
      <c r="N103" s="473">
        <f>SUMIF($E$7:$E$29,51,N$7:N$29)+SUMIF('LINHA 5'!$E$7:$E$130,51,'LINHA 5'!N$7:N$130)</f>
        <v>0</v>
      </c>
      <c r="O103" s="473">
        <f>SUMIF($E$7:$E$29,51,O$7:O$29)+SUMIF('LINHA 5'!$E$7:$E$130,51,'LINHA 5'!O$7:O$130)</f>
        <v>0</v>
      </c>
      <c r="P103" s="473">
        <f>SUMIF($E$7:$E$29,51,P$7:P$29)+SUMIF('LINHA 5'!$E$7:$E$130,51,'LINHA 5'!P$7:P$130)</f>
        <v>0</v>
      </c>
      <c r="Q103" s="473">
        <f>SUMIF($E$7:$E$29,51,Q$7:Q$29)+SUMIF('LINHA 5'!$E$7:$E$130,51,'LINHA 5'!Q$7:Q$130)</f>
        <v>0</v>
      </c>
      <c r="R103" s="473">
        <f>SUMIF($E$7:$E$29,51,R$7:R$29)+SUMIF('LINHA 5'!$E$7:$E$130,51,'LINHA 5'!R$7:R$130)</f>
        <v>0</v>
      </c>
      <c r="S103" s="473">
        <f>SUMIF($E$7:$E$29,51,S$7:S$29)+SUMIF('LINHA 5'!$E$7:$E$130,51,'LINHA 5'!S$7:S$130)</f>
        <v>0</v>
      </c>
      <c r="T103" s="473">
        <f>SUMIF($E$7:$E$29,51,T$7:T$29)+SUMIF('LINHA 5'!$E$7:$E$130,51,'LINHA 5'!T$7:T$130)</f>
        <v>0</v>
      </c>
      <c r="U103" s="473"/>
      <c r="V103" s="473"/>
      <c r="W103" s="473"/>
      <c r="X103" s="473">
        <f>SUMIF($E$7:$E$29,51,X$7:X$29)+SUMIF('LINHA 5'!$E$7:$E$130,51,'LINHA 5'!X$7:X$130)</f>
        <v>0</v>
      </c>
      <c r="Y103" s="473">
        <f>SUMIF($E$7:$E$29,51,Y$7:Y$29)+SUMIF('LINHA 5'!$E$7:$E$130,51,'LINHA 5'!Y$7:Y$130)</f>
        <v>0</v>
      </c>
      <c r="Z103" s="473">
        <f>SUMIF($E$7:$E$29,51,Z$7:Z$29)+SUMIF('LINHA 5'!$E$7:$E$130,51,'LINHA 5'!Z$7:Z$130)</f>
        <v>0</v>
      </c>
      <c r="AA103" s="473">
        <f>SUMIF($E$7:$E$29,51,AA$7:AA$29)+SUMIF('LINHA 5'!$E$7:$E$130,51,'LINHA 5'!AA$7:AA$130)</f>
        <v>0</v>
      </c>
      <c r="AB103" s="473">
        <f>SUMIF($E$7:$E$29,51,AB$7:AB$29)+SUMIF('LINHA 5'!$E$7:$E$130,51,'LINHA 5'!AB$7:AB$130)</f>
        <v>0</v>
      </c>
      <c r="AC103" s="473">
        <f>SUMIF($E$7:$E$29,51,AC$7:AC$29)+SUMIF('LINHA 5'!$E$7:$E$130,51,'LINHA 5'!AC$7:AC$130)</f>
        <v>0</v>
      </c>
      <c r="AD103" s="473">
        <f>SUMIF($E$7:$E$29,51,AD$7:AD$29)+SUMIF('LINHA 5'!$E$7:$E$130,51,'LINHA 5'!AD$7:AD$130)</f>
        <v>0</v>
      </c>
      <c r="AE103" s="473"/>
      <c r="AF103" s="473"/>
      <c r="AG103" s="473"/>
      <c r="AH103" s="473">
        <f>SUMIF($E$7:$E$29,51,AH$7:AH$29)+SUMIF('LINHA 5'!$E$7:$E$130,51,'LINHA 5'!AH$7:AH$130)</f>
        <v>0</v>
      </c>
      <c r="AI103" s="473">
        <f>SUMIF($E$7:$E$29,51,AI$7:AI$29)+SUMIF('LINHA 5'!$E$7:$E$130,51,'LINHA 5'!AI$7:AI$130)</f>
        <v>0</v>
      </c>
      <c r="AJ103" s="473">
        <f>SUMIF($E$7:$E$29,51,AJ$7:AJ$29)+SUMIF('LINHA 5'!$E$7:$E$130,51,'LINHA 5'!AJ$7:AJ$130)</f>
        <v>0</v>
      </c>
      <c r="AK103" s="473">
        <f>SUMIF($E$7:$E$29,51,AK$7:AK$29)+SUMIF('LINHA 5'!$E$7:$E$130,51,'LINHA 5'!AK$7:AK$130)</f>
        <v>0</v>
      </c>
      <c r="AL103" s="473">
        <f>SUMIF($E$7:$E$29,51,AL$7:AL$29)+SUMIF('LINHA 5'!$E$7:$E$130,51,'LINHA 5'!AL$7:AL$130)</f>
        <v>0</v>
      </c>
      <c r="AM103" s="473">
        <f>SUMIF($E$7:$E$29,51,AM$7:AM$29)+SUMIF('LINHA 5'!$E$7:$E$130,51,'LINHA 5'!AM$7:AM$130)</f>
        <v>0</v>
      </c>
      <c r="AN103" s="473">
        <f>SUMIF($E$7:$E$29,51,AN$7:AN$29)+SUMIF('LINHA 5'!$E$7:$E$130,51,'LINHA 5'!AN$7:AN$130)</f>
        <v>0</v>
      </c>
      <c r="AO103" s="473"/>
      <c r="AP103" s="473"/>
      <c r="AQ103" s="473"/>
      <c r="AR103" s="473">
        <f>SUMIF($E$7:$E$29,51,AR$7:AR$29)+SUMIF('LINHA 5'!$E$7:$E$130,51,'LINHA 5'!AR$7:AR$130)</f>
        <v>0</v>
      </c>
      <c r="AS103" s="473">
        <f>SUMIF($E$7:$E$29,51,AS$7:AS$29)+SUMIF('LINHA 5'!$E$7:$E$130,51,'LINHA 5'!AS$7:AS$130)</f>
        <v>0</v>
      </c>
      <c r="AT103" s="473">
        <f>SUMIF($E$7:$E$29,51,AT$7:AT$29)+SUMIF('LINHA 5'!$E$7:$E$130,51,'LINHA 5'!AT$7:AT$130)</f>
        <v>0</v>
      </c>
      <c r="AU103" s="473">
        <f>SUMIF($E$7:$E$29,51,AU$7:AU$29)+SUMIF('LINHA 5'!$E$7:$E$130,51,'LINHA 5'!AU$7:AU$130)</f>
        <v>0</v>
      </c>
      <c r="AV103" s="473">
        <f>SUMIF($E$7:$E$29,51,AV$7:AV$29)+SUMIF('LINHA 5'!$E$7:$E$130,51,'LINHA 5'!AV$7:AV$130)</f>
        <v>0</v>
      </c>
      <c r="AW103" s="473">
        <f>SUMIF($E$7:$E$29,51,AW$7:AW$29)+SUMIF('LINHA 5'!$E$7:$E$130,51,'LINHA 5'!AW$7:AW$130)</f>
        <v>0</v>
      </c>
      <c r="AX103" s="473">
        <f>SUMIF($E$7:$E$29,51,AX$7:AX$29)+SUMIF('LINHA 5'!$E$7:$E$130,51,'LINHA 5'!AX$7:AX$130)</f>
        <v>0</v>
      </c>
      <c r="AY103" s="473"/>
      <c r="AZ103" s="473"/>
      <c r="BA103" s="473"/>
      <c r="BB103" s="473">
        <f>SUMIF($E$7:$E$29,51,BB$7:BB$29)+SUMIF('LINHA 5'!$E$7:$E$130,51,'LINHA 5'!BB$7:BB$130)</f>
        <v>0</v>
      </c>
      <c r="BC103" s="473">
        <f>SUMIF($E$7:$E$29,51,BC$7:BC$29)+SUMIF('LINHA 5'!$E$7:$E$130,51,'LINHA 5'!BC$7:BC$130)</f>
        <v>0</v>
      </c>
      <c r="BD103" s="473">
        <f>SUMIF($E$7:$E$29,51,BD$7:BD$29)+SUMIF('LINHA 5'!$E$7:$E$130,51,'LINHA 5'!BD$7:BD$130)</f>
        <v>0</v>
      </c>
      <c r="BE103" s="473">
        <f>SUMIF($E$7:$E$29,51,BE$7:BE$29)+SUMIF('LINHA 5'!$E$7:$E$130,51,'LINHA 5'!BE$7:BE$130)</f>
        <v>0</v>
      </c>
      <c r="BF103" s="473">
        <f>SUMIF($E$7:$E$29,51,BF$7:BF$29)+SUMIF('LINHA 5'!$E$7:$E$130,51,'LINHA 5'!BF$7:BF$130)</f>
        <v>0</v>
      </c>
      <c r="BG103" s="473">
        <f>SUMIF($E$7:$E$29,51,BG$7:BG$29)+SUMIF('LINHA 5'!$E$7:$E$130,51,'LINHA 5'!BG$7:BG$130)</f>
        <v>0</v>
      </c>
      <c r="BH103" s="473">
        <f>SUMIF($E$7:$E$29,51,BH$7:BH$29)+SUMIF('LINHA 5'!$E$7:$E$130,51,'LINHA 5'!BH$7:BH$130)</f>
        <v>0</v>
      </c>
      <c r="BI103" s="473"/>
      <c r="BJ103" s="473"/>
      <c r="BK103" s="473"/>
      <c r="BL103" s="473">
        <f>SUMIF($E$7:$E$29,51,BL$7:BL$29)+SUMIF('LINHA 5'!$E$7:$E$130,51,'LINHA 5'!BL$7:BL$130)</f>
        <v>0</v>
      </c>
      <c r="BM103" s="473">
        <f>SUMIF($E$7:$E$29,51,BM$7:BM$29)+SUMIF('LINHA 5'!$E$7:$E$130,51,'LINHA 5'!BM$7:BM$130)</f>
        <v>0</v>
      </c>
      <c r="BN103" s="473"/>
      <c r="BO103" s="473"/>
      <c r="BP103" s="473"/>
      <c r="BQ103" s="473">
        <f t="shared" si="344"/>
        <v>0</v>
      </c>
      <c r="BV103" s="702">
        <f t="shared" si="345"/>
        <v>0</v>
      </c>
      <c r="BW103" s="702">
        <f t="shared" si="346"/>
        <v>0</v>
      </c>
      <c r="BX103" s="702">
        <f t="shared" si="347"/>
        <v>0</v>
      </c>
      <c r="BY103" s="702">
        <f t="shared" si="348"/>
        <v>0</v>
      </c>
      <c r="BZ103" s="702">
        <f t="shared" si="349"/>
        <v>0</v>
      </c>
      <c r="CA103" s="702">
        <f t="shared" si="350"/>
        <v>0</v>
      </c>
    </row>
    <row r="104" spans="11:79" hidden="1" outlineLevel="1" x14ac:dyDescent="0.3">
      <c r="K104" s="1737"/>
      <c r="L104" s="471"/>
      <c r="M104" s="472" t="s">
        <v>166</v>
      </c>
      <c r="N104" s="473">
        <f t="shared" ref="N104:T104" si="358">SUMIF($E$7:$E$29,52,N$7:N$29)</f>
        <v>0</v>
      </c>
      <c r="O104" s="473">
        <f t="shared" si="358"/>
        <v>0</v>
      </c>
      <c r="P104" s="473">
        <f t="shared" si="358"/>
        <v>0</v>
      </c>
      <c r="Q104" s="473">
        <f t="shared" si="358"/>
        <v>0</v>
      </c>
      <c r="R104" s="473">
        <f t="shared" si="358"/>
        <v>0</v>
      </c>
      <c r="S104" s="473">
        <f t="shared" si="358"/>
        <v>0</v>
      </c>
      <c r="T104" s="473">
        <f t="shared" si="358"/>
        <v>0</v>
      </c>
      <c r="U104" s="473"/>
      <c r="V104" s="473"/>
      <c r="W104" s="473"/>
      <c r="X104" s="473">
        <f t="shared" ref="X104:AD104" si="359">SUMIF($E$7:$E$29,52,X$7:X$29)</f>
        <v>0</v>
      </c>
      <c r="Y104" s="473">
        <f t="shared" si="359"/>
        <v>0</v>
      </c>
      <c r="Z104" s="473">
        <f t="shared" si="359"/>
        <v>0</v>
      </c>
      <c r="AA104" s="473">
        <f t="shared" si="359"/>
        <v>0</v>
      </c>
      <c r="AB104" s="473">
        <f t="shared" si="359"/>
        <v>0</v>
      </c>
      <c r="AC104" s="473">
        <f t="shared" si="359"/>
        <v>0</v>
      </c>
      <c r="AD104" s="473">
        <f t="shared" si="359"/>
        <v>0</v>
      </c>
      <c r="AE104" s="473"/>
      <c r="AF104" s="473"/>
      <c r="AG104" s="473"/>
      <c r="AH104" s="473">
        <f t="shared" ref="AH104:AN104" si="360">SUMIF($E$7:$E$29,52,AH$7:AH$29)</f>
        <v>0</v>
      </c>
      <c r="AI104" s="473">
        <f t="shared" si="360"/>
        <v>0</v>
      </c>
      <c r="AJ104" s="473">
        <f t="shared" si="360"/>
        <v>0</v>
      </c>
      <c r="AK104" s="473">
        <f t="shared" si="360"/>
        <v>0</v>
      </c>
      <c r="AL104" s="473">
        <f t="shared" si="360"/>
        <v>0</v>
      </c>
      <c r="AM104" s="473">
        <f t="shared" si="360"/>
        <v>0</v>
      </c>
      <c r="AN104" s="473">
        <f t="shared" si="360"/>
        <v>0</v>
      </c>
      <c r="AO104" s="473"/>
      <c r="AP104" s="473"/>
      <c r="AQ104" s="473"/>
      <c r="AR104" s="473">
        <f t="shared" ref="AR104:AX104" si="361">SUMIF($E$7:$E$29,52,AR$7:AR$29)</f>
        <v>0</v>
      </c>
      <c r="AS104" s="473">
        <f t="shared" si="361"/>
        <v>0</v>
      </c>
      <c r="AT104" s="473">
        <f t="shared" si="361"/>
        <v>0</v>
      </c>
      <c r="AU104" s="473">
        <f t="shared" si="361"/>
        <v>0</v>
      </c>
      <c r="AV104" s="473">
        <f t="shared" si="361"/>
        <v>0</v>
      </c>
      <c r="AW104" s="473">
        <f t="shared" si="361"/>
        <v>0</v>
      </c>
      <c r="AX104" s="473">
        <f t="shared" si="361"/>
        <v>0</v>
      </c>
      <c r="AY104" s="473"/>
      <c r="AZ104" s="473"/>
      <c r="BA104" s="473"/>
      <c r="BB104" s="473">
        <f t="shared" ref="BB104:BH104" si="362">SUMIF($E$7:$E$29,52,BB$7:BB$29)</f>
        <v>0</v>
      </c>
      <c r="BC104" s="473">
        <f t="shared" si="362"/>
        <v>0</v>
      </c>
      <c r="BD104" s="473">
        <f t="shared" si="362"/>
        <v>0</v>
      </c>
      <c r="BE104" s="473">
        <f t="shared" si="362"/>
        <v>0</v>
      </c>
      <c r="BF104" s="473">
        <f t="shared" si="362"/>
        <v>0</v>
      </c>
      <c r="BG104" s="473">
        <f t="shared" si="362"/>
        <v>0</v>
      </c>
      <c r="BH104" s="473">
        <f t="shared" si="362"/>
        <v>0</v>
      </c>
      <c r="BI104" s="473"/>
      <c r="BJ104" s="473"/>
      <c r="BK104" s="473"/>
      <c r="BL104" s="473">
        <f>SUMIF($E$7:$E$29,52,BL$7:BL$29)</f>
        <v>0</v>
      </c>
      <c r="BM104" s="473">
        <f>SUMIF($E$7:$E$29,52,BM$7:BM$29)</f>
        <v>0</v>
      </c>
      <c r="BN104" s="473"/>
      <c r="BO104" s="473"/>
      <c r="BP104" s="473"/>
      <c r="BQ104" s="473">
        <f t="shared" si="344"/>
        <v>0</v>
      </c>
      <c r="BV104" s="702">
        <f t="shared" si="345"/>
        <v>0</v>
      </c>
      <c r="BW104" s="702">
        <f t="shared" si="346"/>
        <v>0</v>
      </c>
      <c r="BX104" s="702">
        <f t="shared" si="347"/>
        <v>0</v>
      </c>
      <c r="BY104" s="702">
        <f t="shared" si="348"/>
        <v>0</v>
      </c>
      <c r="BZ104" s="702">
        <f t="shared" si="349"/>
        <v>0</v>
      </c>
      <c r="CA104" s="702">
        <f t="shared" si="350"/>
        <v>0</v>
      </c>
    </row>
    <row r="105" spans="11:79" hidden="1" outlineLevel="1" x14ac:dyDescent="0.3">
      <c r="K105" s="1737"/>
      <c r="L105" s="478"/>
      <c r="M105" s="479" t="s">
        <v>167</v>
      </c>
      <c r="N105" s="480">
        <f>SUM(N103:N104)</f>
        <v>0</v>
      </c>
      <c r="O105" s="480">
        <f t="shared" ref="O105:R105" si="363">SUM(O103:O104)</f>
        <v>0</v>
      </c>
      <c r="P105" s="480">
        <f t="shared" si="363"/>
        <v>0</v>
      </c>
      <c r="Q105" s="480">
        <f t="shared" si="363"/>
        <v>0</v>
      </c>
      <c r="R105" s="480">
        <f t="shared" si="363"/>
        <v>0</v>
      </c>
      <c r="S105" s="480">
        <f>SUM(S103:S104)</f>
        <v>0</v>
      </c>
      <c r="T105" s="480">
        <f t="shared" ref="T105:BM105" si="364">SUM(T103:T104)</f>
        <v>0</v>
      </c>
      <c r="U105" s="480"/>
      <c r="V105" s="480"/>
      <c r="W105" s="480"/>
      <c r="X105" s="480">
        <f t="shared" si="364"/>
        <v>0</v>
      </c>
      <c r="Y105" s="480">
        <f t="shared" si="364"/>
        <v>0</v>
      </c>
      <c r="Z105" s="480">
        <f t="shared" si="364"/>
        <v>0</v>
      </c>
      <c r="AA105" s="480">
        <f t="shared" si="364"/>
        <v>0</v>
      </c>
      <c r="AB105" s="480">
        <f t="shared" si="364"/>
        <v>0</v>
      </c>
      <c r="AC105" s="480">
        <f t="shared" si="364"/>
        <v>0</v>
      </c>
      <c r="AD105" s="480">
        <f t="shared" si="364"/>
        <v>0</v>
      </c>
      <c r="AE105" s="480"/>
      <c r="AF105" s="480"/>
      <c r="AG105" s="480"/>
      <c r="AH105" s="480">
        <f t="shared" si="364"/>
        <v>0</v>
      </c>
      <c r="AI105" s="480">
        <f t="shared" si="364"/>
        <v>0</v>
      </c>
      <c r="AJ105" s="480">
        <f t="shared" si="364"/>
        <v>0</v>
      </c>
      <c r="AK105" s="480">
        <f t="shared" si="364"/>
        <v>0</v>
      </c>
      <c r="AL105" s="480">
        <f t="shared" si="364"/>
        <v>0</v>
      </c>
      <c r="AM105" s="480">
        <f t="shared" si="364"/>
        <v>0</v>
      </c>
      <c r="AN105" s="480">
        <f t="shared" si="364"/>
        <v>0</v>
      </c>
      <c r="AO105" s="480"/>
      <c r="AP105" s="480"/>
      <c r="AQ105" s="480"/>
      <c r="AR105" s="480">
        <f t="shared" si="364"/>
        <v>0</v>
      </c>
      <c r="AS105" s="480">
        <f t="shared" si="364"/>
        <v>0</v>
      </c>
      <c r="AT105" s="480">
        <f t="shared" si="364"/>
        <v>0</v>
      </c>
      <c r="AU105" s="480">
        <f t="shared" si="364"/>
        <v>0</v>
      </c>
      <c r="AV105" s="480">
        <f t="shared" si="364"/>
        <v>0</v>
      </c>
      <c r="AW105" s="480">
        <f t="shared" si="364"/>
        <v>0</v>
      </c>
      <c r="AX105" s="480">
        <f t="shared" si="364"/>
        <v>0</v>
      </c>
      <c r="AY105" s="480"/>
      <c r="AZ105" s="480"/>
      <c r="BA105" s="480"/>
      <c r="BB105" s="480">
        <f t="shared" si="364"/>
        <v>0</v>
      </c>
      <c r="BC105" s="480">
        <f t="shared" si="364"/>
        <v>0</v>
      </c>
      <c r="BD105" s="480">
        <f t="shared" si="364"/>
        <v>0</v>
      </c>
      <c r="BE105" s="480">
        <f t="shared" si="364"/>
        <v>0</v>
      </c>
      <c r="BF105" s="480">
        <f t="shared" si="364"/>
        <v>0</v>
      </c>
      <c r="BG105" s="480">
        <f t="shared" si="364"/>
        <v>0</v>
      </c>
      <c r="BH105" s="480">
        <f t="shared" si="364"/>
        <v>0</v>
      </c>
      <c r="BI105" s="480"/>
      <c r="BJ105" s="480"/>
      <c r="BK105" s="480"/>
      <c r="BL105" s="480">
        <f t="shared" si="364"/>
        <v>0</v>
      </c>
      <c r="BM105" s="480">
        <f t="shared" si="364"/>
        <v>0</v>
      </c>
      <c r="BN105" s="480"/>
      <c r="BO105" s="480"/>
      <c r="BP105" s="480"/>
      <c r="BQ105" s="481">
        <f t="shared" si="344"/>
        <v>0</v>
      </c>
      <c r="BV105" s="702">
        <f t="shared" si="345"/>
        <v>0</v>
      </c>
      <c r="BW105" s="702">
        <f t="shared" si="346"/>
        <v>0</v>
      </c>
      <c r="BX105" s="702">
        <f t="shared" si="347"/>
        <v>0</v>
      </c>
      <c r="BY105" s="702">
        <f t="shared" si="348"/>
        <v>0</v>
      </c>
      <c r="BZ105" s="702">
        <f t="shared" si="349"/>
        <v>0</v>
      </c>
      <c r="CA105" s="702">
        <f t="shared" si="350"/>
        <v>0</v>
      </c>
    </row>
    <row r="106" spans="11:79" hidden="1" outlineLevel="1" x14ac:dyDescent="0.3">
      <c r="K106" s="1737"/>
      <c r="L106" s="471"/>
      <c r="M106" s="472" t="s">
        <v>168</v>
      </c>
      <c r="N106" s="473">
        <f t="shared" ref="N106:T106" si="365">SUMIF($E$7:$E$29,61,N$7:N$29)</f>
        <v>0</v>
      </c>
      <c r="O106" s="473">
        <f t="shared" si="365"/>
        <v>0</v>
      </c>
      <c r="P106" s="473">
        <f t="shared" si="365"/>
        <v>0</v>
      </c>
      <c r="Q106" s="473">
        <f t="shared" si="365"/>
        <v>0</v>
      </c>
      <c r="R106" s="473">
        <f t="shared" si="365"/>
        <v>0</v>
      </c>
      <c r="S106" s="473">
        <f t="shared" si="365"/>
        <v>0</v>
      </c>
      <c r="T106" s="473">
        <f t="shared" si="365"/>
        <v>0</v>
      </c>
      <c r="U106" s="473"/>
      <c r="V106" s="473"/>
      <c r="W106" s="473"/>
      <c r="X106" s="473">
        <f t="shared" ref="X106:AD106" si="366">SUMIF($E$7:$E$29,61,X$7:X$29)</f>
        <v>0</v>
      </c>
      <c r="Y106" s="473">
        <f t="shared" si="366"/>
        <v>0</v>
      </c>
      <c r="Z106" s="473">
        <f t="shared" si="366"/>
        <v>0</v>
      </c>
      <c r="AA106" s="473">
        <f t="shared" si="366"/>
        <v>0</v>
      </c>
      <c r="AB106" s="473">
        <f t="shared" si="366"/>
        <v>0</v>
      </c>
      <c r="AC106" s="473">
        <f t="shared" si="366"/>
        <v>0</v>
      </c>
      <c r="AD106" s="473">
        <f t="shared" si="366"/>
        <v>0</v>
      </c>
      <c r="AE106" s="473"/>
      <c r="AF106" s="473"/>
      <c r="AG106" s="473"/>
      <c r="AH106" s="473">
        <f t="shared" ref="AH106:AN106" si="367">SUMIF($E$7:$E$29,61,AH$7:AH$29)</f>
        <v>0</v>
      </c>
      <c r="AI106" s="473">
        <f t="shared" si="367"/>
        <v>0</v>
      </c>
      <c r="AJ106" s="473">
        <f t="shared" si="367"/>
        <v>0</v>
      </c>
      <c r="AK106" s="473">
        <f t="shared" si="367"/>
        <v>0</v>
      </c>
      <c r="AL106" s="473">
        <f t="shared" si="367"/>
        <v>0</v>
      </c>
      <c r="AM106" s="473">
        <f t="shared" si="367"/>
        <v>0</v>
      </c>
      <c r="AN106" s="473">
        <f t="shared" si="367"/>
        <v>0</v>
      </c>
      <c r="AO106" s="473"/>
      <c r="AP106" s="473"/>
      <c r="AQ106" s="473"/>
      <c r="AR106" s="473">
        <f t="shared" ref="AR106:AX106" si="368">SUMIF($E$7:$E$29,61,AR$7:AR$29)</f>
        <v>0</v>
      </c>
      <c r="AS106" s="473">
        <f t="shared" si="368"/>
        <v>0</v>
      </c>
      <c r="AT106" s="473">
        <f t="shared" si="368"/>
        <v>0</v>
      </c>
      <c r="AU106" s="473">
        <f t="shared" si="368"/>
        <v>0</v>
      </c>
      <c r="AV106" s="473">
        <f t="shared" si="368"/>
        <v>0</v>
      </c>
      <c r="AW106" s="473">
        <f t="shared" si="368"/>
        <v>0</v>
      </c>
      <c r="AX106" s="473">
        <f t="shared" si="368"/>
        <v>0</v>
      </c>
      <c r="AY106" s="473"/>
      <c r="AZ106" s="473"/>
      <c r="BA106" s="473"/>
      <c r="BB106" s="473">
        <f t="shared" ref="BB106:BH106" si="369">SUMIF($E$7:$E$29,61,BB$7:BB$29)</f>
        <v>0</v>
      </c>
      <c r="BC106" s="473">
        <f t="shared" si="369"/>
        <v>0</v>
      </c>
      <c r="BD106" s="473">
        <f t="shared" si="369"/>
        <v>0</v>
      </c>
      <c r="BE106" s="473">
        <f t="shared" si="369"/>
        <v>0</v>
      </c>
      <c r="BF106" s="473">
        <f t="shared" si="369"/>
        <v>0</v>
      </c>
      <c r="BG106" s="473">
        <f t="shared" si="369"/>
        <v>0</v>
      </c>
      <c r="BH106" s="473">
        <f t="shared" si="369"/>
        <v>0</v>
      </c>
      <c r="BI106" s="473"/>
      <c r="BJ106" s="473"/>
      <c r="BK106" s="473"/>
      <c r="BL106" s="473">
        <f>SUMIF($E$7:$E$29,61,BL$7:BL$29)</f>
        <v>0</v>
      </c>
      <c r="BM106" s="473">
        <f>SUMIF($E$7:$E$29,61,BM$7:BM$29)</f>
        <v>0</v>
      </c>
      <c r="BN106" s="473"/>
      <c r="BO106" s="473"/>
      <c r="BP106" s="473"/>
      <c r="BQ106" s="473">
        <f t="shared" si="344"/>
        <v>0</v>
      </c>
      <c r="BV106" s="702">
        <f t="shared" si="345"/>
        <v>0</v>
      </c>
      <c r="BW106" s="702">
        <f t="shared" si="346"/>
        <v>0</v>
      </c>
      <c r="BX106" s="702">
        <f t="shared" si="347"/>
        <v>0</v>
      </c>
      <c r="BY106" s="702">
        <f t="shared" si="348"/>
        <v>0</v>
      </c>
      <c r="BZ106" s="702">
        <f t="shared" si="349"/>
        <v>0</v>
      </c>
      <c r="CA106" s="702">
        <f t="shared" si="350"/>
        <v>0</v>
      </c>
    </row>
    <row r="107" spans="11:79" hidden="1" outlineLevel="1" x14ac:dyDescent="0.3">
      <c r="K107" s="1737"/>
      <c r="L107" s="471"/>
      <c r="M107" s="472" t="s">
        <v>169</v>
      </c>
      <c r="N107" s="473">
        <f t="shared" ref="N107:T107" si="370">SUMIF($E$7:$E$29,62,N$7:N$29)</f>
        <v>0</v>
      </c>
      <c r="O107" s="473">
        <f t="shared" si="370"/>
        <v>0</v>
      </c>
      <c r="P107" s="473">
        <f t="shared" si="370"/>
        <v>0</v>
      </c>
      <c r="Q107" s="473">
        <f t="shared" si="370"/>
        <v>0</v>
      </c>
      <c r="R107" s="473">
        <f t="shared" si="370"/>
        <v>0</v>
      </c>
      <c r="S107" s="473">
        <f t="shared" si="370"/>
        <v>0</v>
      </c>
      <c r="T107" s="473">
        <f t="shared" si="370"/>
        <v>0</v>
      </c>
      <c r="U107" s="473"/>
      <c r="V107" s="473"/>
      <c r="W107" s="473"/>
      <c r="X107" s="473">
        <f t="shared" ref="X107:AD107" si="371">SUMIF($E$7:$E$29,62,X$7:X$29)</f>
        <v>0</v>
      </c>
      <c r="Y107" s="473">
        <f t="shared" si="371"/>
        <v>0</v>
      </c>
      <c r="Z107" s="473">
        <f t="shared" si="371"/>
        <v>0</v>
      </c>
      <c r="AA107" s="473">
        <f t="shared" si="371"/>
        <v>0</v>
      </c>
      <c r="AB107" s="473">
        <f t="shared" si="371"/>
        <v>0</v>
      </c>
      <c r="AC107" s="473">
        <f t="shared" si="371"/>
        <v>0</v>
      </c>
      <c r="AD107" s="473">
        <f t="shared" si="371"/>
        <v>0</v>
      </c>
      <c r="AE107" s="473"/>
      <c r="AF107" s="473"/>
      <c r="AG107" s="473"/>
      <c r="AH107" s="473">
        <f t="shared" ref="AH107:AN107" si="372">SUMIF($E$7:$E$29,62,AH$7:AH$29)</f>
        <v>0</v>
      </c>
      <c r="AI107" s="473">
        <f t="shared" si="372"/>
        <v>0</v>
      </c>
      <c r="AJ107" s="473">
        <f t="shared" si="372"/>
        <v>0</v>
      </c>
      <c r="AK107" s="473">
        <f t="shared" si="372"/>
        <v>0</v>
      </c>
      <c r="AL107" s="473">
        <f t="shared" si="372"/>
        <v>0</v>
      </c>
      <c r="AM107" s="473">
        <f t="shared" si="372"/>
        <v>0</v>
      </c>
      <c r="AN107" s="473">
        <f t="shared" si="372"/>
        <v>0</v>
      </c>
      <c r="AO107" s="473"/>
      <c r="AP107" s="473"/>
      <c r="AQ107" s="473"/>
      <c r="AR107" s="473">
        <f t="shared" ref="AR107:AX107" si="373">SUMIF($E$7:$E$29,62,AR$7:AR$29)</f>
        <v>0</v>
      </c>
      <c r="AS107" s="473">
        <f t="shared" si="373"/>
        <v>0</v>
      </c>
      <c r="AT107" s="473">
        <f t="shared" si="373"/>
        <v>0</v>
      </c>
      <c r="AU107" s="473">
        <f t="shared" si="373"/>
        <v>0</v>
      </c>
      <c r="AV107" s="473">
        <f t="shared" si="373"/>
        <v>0</v>
      </c>
      <c r="AW107" s="473">
        <f t="shared" si="373"/>
        <v>0</v>
      </c>
      <c r="AX107" s="473">
        <f t="shared" si="373"/>
        <v>0</v>
      </c>
      <c r="AY107" s="473"/>
      <c r="AZ107" s="473"/>
      <c r="BA107" s="473"/>
      <c r="BB107" s="473">
        <f t="shared" ref="BB107:BH107" si="374">SUMIF($E$7:$E$29,62,BB$7:BB$29)</f>
        <v>0</v>
      </c>
      <c r="BC107" s="473">
        <f t="shared" si="374"/>
        <v>0</v>
      </c>
      <c r="BD107" s="473">
        <f t="shared" si="374"/>
        <v>0</v>
      </c>
      <c r="BE107" s="473">
        <f t="shared" si="374"/>
        <v>0</v>
      </c>
      <c r="BF107" s="473">
        <f t="shared" si="374"/>
        <v>0</v>
      </c>
      <c r="BG107" s="473">
        <f t="shared" si="374"/>
        <v>0</v>
      </c>
      <c r="BH107" s="473">
        <f t="shared" si="374"/>
        <v>0</v>
      </c>
      <c r="BI107" s="473"/>
      <c r="BJ107" s="473"/>
      <c r="BK107" s="473"/>
      <c r="BL107" s="473">
        <f>SUMIF($E$7:$E$29,62,BL$7:BL$29)</f>
        <v>0</v>
      </c>
      <c r="BM107" s="473">
        <f>SUMIF($E$7:$E$29,62,BM$7:BM$29)</f>
        <v>0</v>
      </c>
      <c r="BN107" s="473"/>
      <c r="BO107" s="473"/>
      <c r="BP107" s="473"/>
      <c r="BQ107" s="473">
        <f t="shared" si="344"/>
        <v>0</v>
      </c>
      <c r="BV107" s="702">
        <f t="shared" si="345"/>
        <v>0</v>
      </c>
      <c r="BW107" s="702">
        <f t="shared" si="346"/>
        <v>0</v>
      </c>
      <c r="BX107" s="702">
        <f t="shared" si="347"/>
        <v>0</v>
      </c>
      <c r="BY107" s="702">
        <f t="shared" si="348"/>
        <v>0</v>
      </c>
      <c r="BZ107" s="702">
        <f t="shared" si="349"/>
        <v>0</v>
      </c>
      <c r="CA107" s="702">
        <f t="shared" si="350"/>
        <v>0</v>
      </c>
    </row>
    <row r="108" spans="11:79" hidden="1" outlineLevel="1" x14ac:dyDescent="0.3">
      <c r="K108" s="1738"/>
      <c r="L108" s="478"/>
      <c r="M108" s="479" t="s">
        <v>170</v>
      </c>
      <c r="N108" s="480">
        <f>SUM(N106:N107)</f>
        <v>0</v>
      </c>
      <c r="O108" s="480">
        <f t="shared" ref="O108:R108" si="375">SUM(O106:O107)</f>
        <v>0</v>
      </c>
      <c r="P108" s="480">
        <f t="shared" si="375"/>
        <v>0</v>
      </c>
      <c r="Q108" s="480">
        <f t="shared" si="375"/>
        <v>0</v>
      </c>
      <c r="R108" s="480">
        <f t="shared" si="375"/>
        <v>0</v>
      </c>
      <c r="S108" s="480">
        <f>SUM(S106:S107)</f>
        <v>0</v>
      </c>
      <c r="T108" s="480">
        <f t="shared" ref="T108:BM108" si="376">SUM(T106:T107)</f>
        <v>0</v>
      </c>
      <c r="U108" s="480"/>
      <c r="V108" s="480"/>
      <c r="W108" s="480"/>
      <c r="X108" s="480">
        <f t="shared" si="376"/>
        <v>0</v>
      </c>
      <c r="Y108" s="480">
        <f t="shared" si="376"/>
        <v>0</v>
      </c>
      <c r="Z108" s="480">
        <f t="shared" si="376"/>
        <v>0</v>
      </c>
      <c r="AA108" s="480">
        <f t="shared" si="376"/>
        <v>0</v>
      </c>
      <c r="AB108" s="480">
        <f t="shared" si="376"/>
        <v>0</v>
      </c>
      <c r="AC108" s="480">
        <f t="shared" si="376"/>
        <v>0</v>
      </c>
      <c r="AD108" s="480">
        <f t="shared" si="376"/>
        <v>0</v>
      </c>
      <c r="AE108" s="480"/>
      <c r="AF108" s="480"/>
      <c r="AG108" s="480"/>
      <c r="AH108" s="480">
        <f t="shared" si="376"/>
        <v>0</v>
      </c>
      <c r="AI108" s="480">
        <f t="shared" si="376"/>
        <v>0</v>
      </c>
      <c r="AJ108" s="480">
        <f t="shared" si="376"/>
        <v>0</v>
      </c>
      <c r="AK108" s="480">
        <f t="shared" si="376"/>
        <v>0</v>
      </c>
      <c r="AL108" s="480">
        <f t="shared" si="376"/>
        <v>0</v>
      </c>
      <c r="AM108" s="480">
        <f t="shared" si="376"/>
        <v>0</v>
      </c>
      <c r="AN108" s="480">
        <f t="shared" si="376"/>
        <v>0</v>
      </c>
      <c r="AO108" s="480"/>
      <c r="AP108" s="480"/>
      <c r="AQ108" s="480"/>
      <c r="AR108" s="480">
        <f t="shared" si="376"/>
        <v>0</v>
      </c>
      <c r="AS108" s="480">
        <f t="shared" si="376"/>
        <v>0</v>
      </c>
      <c r="AT108" s="480">
        <f t="shared" si="376"/>
        <v>0</v>
      </c>
      <c r="AU108" s="480">
        <f t="shared" si="376"/>
        <v>0</v>
      </c>
      <c r="AV108" s="480">
        <f t="shared" si="376"/>
        <v>0</v>
      </c>
      <c r="AW108" s="480">
        <f t="shared" si="376"/>
        <v>0</v>
      </c>
      <c r="AX108" s="480">
        <f t="shared" si="376"/>
        <v>0</v>
      </c>
      <c r="AY108" s="480"/>
      <c r="AZ108" s="480"/>
      <c r="BA108" s="480"/>
      <c r="BB108" s="480">
        <f t="shared" si="376"/>
        <v>0</v>
      </c>
      <c r="BC108" s="480">
        <f t="shared" si="376"/>
        <v>0</v>
      </c>
      <c r="BD108" s="480">
        <f t="shared" si="376"/>
        <v>0</v>
      </c>
      <c r="BE108" s="480">
        <f t="shared" si="376"/>
        <v>0</v>
      </c>
      <c r="BF108" s="480">
        <f t="shared" si="376"/>
        <v>0</v>
      </c>
      <c r="BG108" s="480">
        <f t="shared" si="376"/>
        <v>0</v>
      </c>
      <c r="BH108" s="480">
        <f t="shared" si="376"/>
        <v>0</v>
      </c>
      <c r="BI108" s="480"/>
      <c r="BJ108" s="480"/>
      <c r="BK108" s="480"/>
      <c r="BL108" s="480">
        <f t="shared" si="376"/>
        <v>0</v>
      </c>
      <c r="BM108" s="480">
        <f t="shared" si="376"/>
        <v>0</v>
      </c>
      <c r="BN108" s="480"/>
      <c r="BO108" s="480"/>
      <c r="BP108" s="480"/>
      <c r="BQ108" s="481">
        <f t="shared" si="344"/>
        <v>0</v>
      </c>
      <c r="BR108" s="512"/>
      <c r="BV108" s="702">
        <f t="shared" si="345"/>
        <v>0</v>
      </c>
      <c r="BW108" s="702">
        <f t="shared" si="346"/>
        <v>0</v>
      </c>
      <c r="BX108" s="702">
        <f t="shared" si="347"/>
        <v>0</v>
      </c>
      <c r="BY108" s="702">
        <f t="shared" si="348"/>
        <v>0</v>
      </c>
      <c r="BZ108" s="702">
        <f t="shared" si="349"/>
        <v>0</v>
      </c>
      <c r="CA108" s="702">
        <f t="shared" si="350"/>
        <v>0</v>
      </c>
    </row>
    <row r="109" spans="11:79" ht="18" hidden="1" outlineLevel="1" x14ac:dyDescent="0.35">
      <c r="K109" s="482" t="s">
        <v>598</v>
      </c>
      <c r="N109" s="597">
        <f>+N6+'LINHA 5'!N6-'LINHA 4'!N108-'LINHA 4'!N105-'LINHA 4'!N102</f>
        <v>0</v>
      </c>
      <c r="O109" s="597">
        <f>+O6+'LINHA 5'!O6-'LINHA 4'!O108-'LINHA 4'!O105-'LINHA 4'!O102</f>
        <v>0</v>
      </c>
      <c r="P109" s="597">
        <f>+P6+'LINHA 5'!P6-'LINHA 4'!P108-'LINHA 4'!P105-'LINHA 4'!P102</f>
        <v>0</v>
      </c>
      <c r="Q109" s="597">
        <f>+Q6+'LINHA 5'!Q6-'LINHA 4'!Q108-'LINHA 4'!Q105-'LINHA 4'!Q102</f>
        <v>0</v>
      </c>
      <c r="R109" s="597">
        <f>+R6+'LINHA 5'!R6-'LINHA 4'!R108-'LINHA 4'!R105-'LINHA 4'!R102</f>
        <v>4763</v>
      </c>
      <c r="S109" s="597">
        <f>+S6+'LINHA 5'!S6-'LINHA 4'!S108-'LINHA 4'!S105-'LINHA 4'!S102</f>
        <v>0</v>
      </c>
      <c r="T109" s="597">
        <f>+T6+'LINHA 5'!T6-'LINHA 4'!T108-'LINHA 4'!T105-'LINHA 4'!T102</f>
        <v>0</v>
      </c>
      <c r="U109" s="597"/>
      <c r="V109" s="597"/>
      <c r="W109" s="597"/>
      <c r="X109" s="597">
        <f>+X6+'LINHA 5'!X6-'LINHA 4'!X108-'LINHA 4'!X105-'LINHA 4'!X102</f>
        <v>4396</v>
      </c>
      <c r="Y109" s="597">
        <f>+Y6+'LINHA 5'!Y6-'LINHA 4'!Y108-'LINHA 4'!Y105-'LINHA 4'!Y102</f>
        <v>4284</v>
      </c>
      <c r="Z109" s="597">
        <f>+Z6+'LINHA 5'!Z6-'LINHA 4'!Z108-'LINHA 4'!Z105-'LINHA 4'!Z102</f>
        <v>4425</v>
      </c>
      <c r="AA109" s="597">
        <f>+AA6+'LINHA 5'!AA6-'LINHA 4'!AA108-'LINHA 4'!AA105-'LINHA 4'!AA102</f>
        <v>4116</v>
      </c>
      <c r="AB109" s="597">
        <f>+AB6+'LINHA 5'!AB6-'LINHA 4'!AB108-'LINHA 4'!AB105-'LINHA 4'!AB102</f>
        <v>4133</v>
      </c>
      <c r="AC109" s="597">
        <f>+AC6+'LINHA 5'!AC6-'LINHA 4'!AC108-'LINHA 4'!AC105-'LINHA 4'!AC102</f>
        <v>1613</v>
      </c>
      <c r="AD109" s="597">
        <f>+AD6+'LINHA 5'!AD6-'LINHA 4'!AD108-'LINHA 4'!AD105-'LINHA 4'!AD102</f>
        <v>0</v>
      </c>
      <c r="AE109" s="597"/>
      <c r="AF109" s="597"/>
      <c r="AG109" s="597"/>
      <c r="AH109" s="597">
        <f>+AH6+'LINHA 5'!AH6-'LINHA 4'!AH108-'LINHA 4'!AH105-'LINHA 4'!AH102</f>
        <v>4396</v>
      </c>
      <c r="AI109" s="597">
        <f>+AI6+'LINHA 5'!AI6-'LINHA 4'!AI108-'LINHA 4'!AI105-'LINHA 4'!AI102</f>
        <v>4311</v>
      </c>
      <c r="AJ109" s="597">
        <f>+AJ6+'LINHA 5'!AJ6-'LINHA 4'!AJ108-'LINHA 4'!AJ105-'LINHA 4'!AJ102</f>
        <v>4147</v>
      </c>
      <c r="AK109" s="597">
        <f>+AK6+'LINHA 5'!AK6-'LINHA 4'!AK108-'LINHA 4'!AK105-'LINHA 4'!AK102</f>
        <v>4248</v>
      </c>
      <c r="AL109" s="597">
        <f>+AL6+'LINHA 5'!AL6-'LINHA 4'!AL108-'LINHA 4'!AL105-'LINHA 4'!AL102</f>
        <v>4106</v>
      </c>
      <c r="AM109" s="597">
        <f>+AM6+'LINHA 5'!AM6-'LINHA 4'!AM108-'LINHA 4'!AM105-'LINHA 4'!AM102</f>
        <v>1613</v>
      </c>
      <c r="AN109" s="597">
        <f>+AN6+'LINHA 5'!AN6-'LINHA 4'!AN108-'LINHA 4'!AN105-'LINHA 4'!AN102</f>
        <v>0</v>
      </c>
      <c r="AO109" s="597"/>
      <c r="AP109" s="597"/>
      <c r="AQ109" s="597"/>
      <c r="AR109" s="597">
        <f>+AR6+'LINHA 5'!AR6-'LINHA 4'!AR108-'LINHA 4'!AR105-'LINHA 4'!AR102</f>
        <v>4396</v>
      </c>
      <c r="AS109" s="597">
        <f>+AS6+'LINHA 5'!AS6-'LINHA 4'!AS108-'LINHA 4'!AS105-'LINHA 4'!AS102</f>
        <v>4311</v>
      </c>
      <c r="AT109" s="597">
        <f>+AT6+'LINHA 5'!AT6-'LINHA 4'!AT108-'LINHA 4'!AT105-'LINHA 4'!AT102</f>
        <v>4136</v>
      </c>
      <c r="AU109" s="597">
        <f>+AU6+'LINHA 5'!AU6-'LINHA 4'!AU108-'LINHA 4'!AU105-'LINHA 4'!AU102</f>
        <v>4141</v>
      </c>
      <c r="AV109" s="597">
        <f>+AV6+'LINHA 5'!AV6-'LINHA 4'!AV108-'LINHA 4'!AV105-'LINHA 4'!AV102</f>
        <v>4336</v>
      </c>
      <c r="AW109" s="597">
        <f>+AW6+'LINHA 5'!AW6-'LINHA 4'!AW108-'LINHA 4'!AW105-'LINHA 4'!AW102</f>
        <v>0</v>
      </c>
      <c r="AX109" s="597">
        <f>+AX6+'LINHA 5'!AX6-'LINHA 4'!AX108-'LINHA 4'!AX105-'LINHA 4'!AX102</f>
        <v>0</v>
      </c>
      <c r="AY109" s="597"/>
      <c r="AZ109" s="597"/>
      <c r="BA109" s="597"/>
      <c r="BB109" s="597">
        <f>+BB6+'LINHA 5'!BB6-'LINHA 4'!BB108-'LINHA 4'!BB105-'LINHA 4'!BB102</f>
        <v>0</v>
      </c>
      <c r="BC109" s="597">
        <f>+BC6+'LINHA 5'!BC6-'LINHA 4'!BC108-'LINHA 4'!BC105-'LINHA 4'!BC102</f>
        <v>0</v>
      </c>
      <c r="BD109" s="597">
        <f>+BD6+'LINHA 5'!BD6-'LINHA 4'!BD108-'LINHA 4'!BD105-'LINHA 4'!BD102</f>
        <v>0</v>
      </c>
      <c r="BE109" s="597">
        <f>+BE6+'LINHA 5'!BE6-'LINHA 4'!BE108-'LINHA 4'!BE105-'LINHA 4'!BE102</f>
        <v>0</v>
      </c>
      <c r="BF109" s="597"/>
      <c r="BG109" s="597"/>
      <c r="BH109" s="597"/>
      <c r="BI109" s="597"/>
      <c r="BJ109" s="597"/>
      <c r="BK109" s="597"/>
      <c r="BL109" s="597"/>
      <c r="BM109" s="597"/>
      <c r="BN109" s="597"/>
      <c r="BO109" s="597"/>
      <c r="BP109" s="597"/>
      <c r="BQ109" s="597">
        <f>BQ108+BQ105+BQ102-(BB1+'LINHA 5'!BB1)</f>
        <v>-71871</v>
      </c>
    </row>
    <row r="110" spans="11:79" hidden="1" outlineLevel="1" x14ac:dyDescent="0.3"/>
    <row r="111" spans="11:79" collapsed="1" x14ac:dyDescent="0.3"/>
    <row r="112" spans="11:79" x14ac:dyDescent="0.3"/>
    <row r="113" x14ac:dyDescent="0.3"/>
    <row r="114" x14ac:dyDescent="0.3"/>
    <row r="115" x14ac:dyDescent="0.3"/>
    <row r="116" x14ac:dyDescent="0.3"/>
    <row r="117" x14ac:dyDescent="0.3"/>
    <row r="118" x14ac:dyDescent="0.3"/>
    <row r="119" x14ac:dyDescent="0.3"/>
    <row r="120" x14ac:dyDescent="0.3"/>
    <row r="121" x14ac:dyDescent="0.3"/>
    <row r="122" x14ac:dyDescent="0.3"/>
    <row r="123" x14ac:dyDescent="0.3"/>
    <row r="124" x14ac:dyDescent="0.3"/>
    <row r="125" x14ac:dyDescent="0.3"/>
    <row r="126" x14ac:dyDescent="0.3"/>
    <row r="127" x14ac:dyDescent="0.3"/>
    <row r="128" x14ac:dyDescent="0.3"/>
    <row r="129" x14ac:dyDescent="0.3"/>
    <row r="130" x14ac:dyDescent="0.3"/>
    <row r="131" x14ac:dyDescent="0.3"/>
    <row r="132" x14ac:dyDescent="0.3"/>
    <row r="133" x14ac:dyDescent="0.3"/>
    <row r="134" x14ac:dyDescent="0.3"/>
    <row r="135" x14ac:dyDescent="0.3"/>
    <row r="136" x14ac:dyDescent="0.3"/>
    <row r="137" x14ac:dyDescent="0.3"/>
    <row r="138" x14ac:dyDescent="0.3"/>
    <row r="139" x14ac:dyDescent="0.3"/>
    <row r="140" x14ac:dyDescent="0.3"/>
    <row r="141" x14ac:dyDescent="0.3"/>
    <row r="142" x14ac:dyDescent="0.3"/>
    <row r="143" x14ac:dyDescent="0.3"/>
    <row r="144" x14ac:dyDescent="0.3"/>
    <row r="145" x14ac:dyDescent="0.3"/>
    <row r="146" x14ac:dyDescent="0.3"/>
    <row r="147" x14ac:dyDescent="0.3"/>
    <row r="148" x14ac:dyDescent="0.3"/>
    <row r="149" x14ac:dyDescent="0.3"/>
    <row r="150" x14ac:dyDescent="0.3"/>
    <row r="151" x14ac:dyDescent="0.3"/>
    <row r="152" x14ac:dyDescent="0.3"/>
    <row r="153" x14ac:dyDescent="0.3"/>
    <row r="154" x14ac:dyDescent="0.3"/>
    <row r="155" x14ac:dyDescent="0.3"/>
    <row r="156" x14ac:dyDescent="0.3"/>
    <row r="157" x14ac:dyDescent="0.3"/>
    <row r="158" x14ac:dyDescent="0.3"/>
    <row r="159" x14ac:dyDescent="0.3"/>
    <row r="160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  <row r="182" x14ac:dyDescent="0.3"/>
    <row r="183" x14ac:dyDescent="0.3"/>
    <row r="184" x14ac:dyDescent="0.3"/>
    <row r="185" x14ac:dyDescent="0.3"/>
    <row r="186" x14ac:dyDescent="0.3"/>
    <row r="187" x14ac:dyDescent="0.3"/>
    <row r="188" x14ac:dyDescent="0.3"/>
    <row r="189" x14ac:dyDescent="0.3"/>
    <row r="190" x14ac:dyDescent="0.3"/>
    <row r="191" x14ac:dyDescent="0.3"/>
    <row r="192" x14ac:dyDescent="0.3"/>
    <row r="193" x14ac:dyDescent="0.3"/>
    <row r="194" x14ac:dyDescent="0.3"/>
    <row r="195" x14ac:dyDescent="0.3"/>
    <row r="196" x14ac:dyDescent="0.3"/>
    <row r="197" x14ac:dyDescent="0.3"/>
    <row r="198" x14ac:dyDescent="0.3"/>
    <row r="199" x14ac:dyDescent="0.3"/>
    <row r="200" x14ac:dyDescent="0.3"/>
    <row r="201" x14ac:dyDescent="0.3"/>
    <row r="202" x14ac:dyDescent="0.3"/>
    <row r="203" x14ac:dyDescent="0.3"/>
    <row r="204" x14ac:dyDescent="0.3"/>
    <row r="205" x14ac:dyDescent="0.3"/>
    <row r="206" x14ac:dyDescent="0.3"/>
    <row r="207" x14ac:dyDescent="0.3"/>
    <row r="208" x14ac:dyDescent="0.3"/>
    <row r="209" x14ac:dyDescent="0.3"/>
    <row r="210" x14ac:dyDescent="0.3"/>
    <row r="211" x14ac:dyDescent="0.3"/>
    <row r="212" x14ac:dyDescent="0.3"/>
    <row r="213" x14ac:dyDescent="0.3"/>
    <row r="214" x14ac:dyDescent="0.3"/>
    <row r="215" x14ac:dyDescent="0.3"/>
    <row r="216" x14ac:dyDescent="0.3"/>
    <row r="217" x14ac:dyDescent="0.3"/>
    <row r="218" x14ac:dyDescent="0.3"/>
    <row r="219" x14ac:dyDescent="0.3"/>
    <row r="220" x14ac:dyDescent="0.3"/>
    <row r="221" x14ac:dyDescent="0.3"/>
    <row r="222" x14ac:dyDescent="0.3"/>
    <row r="223" x14ac:dyDescent="0.3"/>
    <row r="224" x14ac:dyDescent="0.3"/>
    <row r="225" x14ac:dyDescent="0.3"/>
    <row r="226" x14ac:dyDescent="0.3"/>
    <row r="227" x14ac:dyDescent="0.3"/>
    <row r="228" x14ac:dyDescent="0.3"/>
    <row r="229" x14ac:dyDescent="0.3"/>
    <row r="230" x14ac:dyDescent="0.3"/>
    <row r="231" x14ac:dyDescent="0.3"/>
    <row r="232" x14ac:dyDescent="0.3"/>
    <row r="233" x14ac:dyDescent="0.3"/>
    <row r="234" x14ac:dyDescent="0.3"/>
    <row r="235" x14ac:dyDescent="0.3"/>
    <row r="236" x14ac:dyDescent="0.3"/>
    <row r="237" x14ac:dyDescent="0.3"/>
    <row r="238" x14ac:dyDescent="0.3"/>
    <row r="239" x14ac:dyDescent="0.3"/>
    <row r="240" x14ac:dyDescent="0.3"/>
    <row r="241" x14ac:dyDescent="0.3"/>
    <row r="242" x14ac:dyDescent="0.3"/>
    <row r="243" x14ac:dyDescent="0.3"/>
    <row r="244" x14ac:dyDescent="0.3"/>
    <row r="245" x14ac:dyDescent="0.3"/>
    <row r="246" x14ac:dyDescent="0.3"/>
    <row r="247" x14ac:dyDescent="0.3"/>
    <row r="248" x14ac:dyDescent="0.3"/>
    <row r="249" x14ac:dyDescent="0.3"/>
    <row r="250" x14ac:dyDescent="0.3"/>
    <row r="251" x14ac:dyDescent="0.3"/>
    <row r="252" x14ac:dyDescent="0.3"/>
    <row r="253" x14ac:dyDescent="0.3"/>
    <row r="254" x14ac:dyDescent="0.3"/>
    <row r="255" x14ac:dyDescent="0.3"/>
    <row r="256" x14ac:dyDescent="0.3"/>
    <row r="257" x14ac:dyDescent="0.3"/>
    <row r="258" x14ac:dyDescent="0.3"/>
    <row r="259" x14ac:dyDescent="0.3"/>
    <row r="260" x14ac:dyDescent="0.3"/>
    <row r="261" x14ac:dyDescent="0.3"/>
    <row r="262" x14ac:dyDescent="0.3"/>
    <row r="263" x14ac:dyDescent="0.3"/>
    <row r="264" x14ac:dyDescent="0.3"/>
    <row r="265" x14ac:dyDescent="0.3"/>
    <row r="266" x14ac:dyDescent="0.3"/>
    <row r="267" x14ac:dyDescent="0.3"/>
    <row r="268" x14ac:dyDescent="0.3"/>
    <row r="269" x14ac:dyDescent="0.3"/>
    <row r="270" x14ac:dyDescent="0.3"/>
    <row r="271" x14ac:dyDescent="0.3"/>
    <row r="272" x14ac:dyDescent="0.3"/>
    <row r="273" x14ac:dyDescent="0.3"/>
    <row r="274" x14ac:dyDescent="0.3"/>
    <row r="275" x14ac:dyDescent="0.3"/>
    <row r="276" x14ac:dyDescent="0.3"/>
    <row r="277" x14ac:dyDescent="0.3"/>
    <row r="278" x14ac:dyDescent="0.3"/>
    <row r="279" x14ac:dyDescent="0.3"/>
    <row r="280" x14ac:dyDescent="0.3"/>
    <row r="281" x14ac:dyDescent="0.3"/>
    <row r="282" x14ac:dyDescent="0.3"/>
    <row r="283" x14ac:dyDescent="0.3"/>
    <row r="284" x14ac:dyDescent="0.3"/>
    <row r="285" x14ac:dyDescent="0.3"/>
    <row r="286" x14ac:dyDescent="0.3"/>
    <row r="287" x14ac:dyDescent="0.3"/>
    <row r="288" x14ac:dyDescent="0.3"/>
    <row r="289" x14ac:dyDescent="0.3"/>
    <row r="290" x14ac:dyDescent="0.3"/>
    <row r="291" x14ac:dyDescent="0.3"/>
    <row r="292" x14ac:dyDescent="0.3"/>
    <row r="293" x14ac:dyDescent="0.3"/>
    <row r="294" x14ac:dyDescent="0.3"/>
    <row r="295" x14ac:dyDescent="0.3"/>
    <row r="296" x14ac:dyDescent="0.3"/>
    <row r="297" x14ac:dyDescent="0.3"/>
    <row r="298" x14ac:dyDescent="0.3"/>
    <row r="299" x14ac:dyDescent="0.3"/>
    <row r="300" x14ac:dyDescent="0.3"/>
    <row r="301" x14ac:dyDescent="0.3"/>
    <row r="302" x14ac:dyDescent="0.3"/>
    <row r="303" x14ac:dyDescent="0.3"/>
    <row r="304" x14ac:dyDescent="0.3"/>
    <row r="305" x14ac:dyDescent="0.3"/>
    <row r="306" x14ac:dyDescent="0.3"/>
    <row r="307" x14ac:dyDescent="0.3"/>
    <row r="308" x14ac:dyDescent="0.3"/>
    <row r="309" x14ac:dyDescent="0.3"/>
    <row r="310" x14ac:dyDescent="0.3"/>
    <row r="311" x14ac:dyDescent="0.3"/>
    <row r="312" x14ac:dyDescent="0.3"/>
    <row r="313" x14ac:dyDescent="0.3"/>
    <row r="314" x14ac:dyDescent="0.3"/>
    <row r="315" x14ac:dyDescent="0.3"/>
    <row r="316" x14ac:dyDescent="0.3"/>
    <row r="317" x14ac:dyDescent="0.3"/>
    <row r="318" x14ac:dyDescent="0.3"/>
    <row r="319" x14ac:dyDescent="0.3"/>
    <row r="320" x14ac:dyDescent="0.3"/>
    <row r="321" x14ac:dyDescent="0.3"/>
    <row r="322" x14ac:dyDescent="0.3"/>
    <row r="323" x14ac:dyDescent="0.3"/>
    <row r="324" x14ac:dyDescent="0.3"/>
    <row r="325" x14ac:dyDescent="0.3"/>
    <row r="326" x14ac:dyDescent="0.3"/>
    <row r="327" x14ac:dyDescent="0.3"/>
    <row r="328" x14ac:dyDescent="0.3"/>
    <row r="329" x14ac:dyDescent="0.3"/>
    <row r="330" x14ac:dyDescent="0.3"/>
    <row r="331" x14ac:dyDescent="0.3"/>
    <row r="332" x14ac:dyDescent="0.3"/>
    <row r="333" x14ac:dyDescent="0.3"/>
    <row r="334" x14ac:dyDescent="0.3"/>
    <row r="335" x14ac:dyDescent="0.3"/>
    <row r="336" x14ac:dyDescent="0.3"/>
    <row r="337" x14ac:dyDescent="0.3"/>
    <row r="338" x14ac:dyDescent="0.3"/>
    <row r="339" x14ac:dyDescent="0.3"/>
    <row r="340" x14ac:dyDescent="0.3"/>
    <row r="341" x14ac:dyDescent="0.3"/>
    <row r="342" x14ac:dyDescent="0.3"/>
    <row r="343" x14ac:dyDescent="0.3"/>
    <row r="344" x14ac:dyDescent="0.3"/>
    <row r="345" x14ac:dyDescent="0.3"/>
    <row r="346" x14ac:dyDescent="0.3"/>
    <row r="347" x14ac:dyDescent="0.3"/>
    <row r="348" x14ac:dyDescent="0.3"/>
    <row r="349" x14ac:dyDescent="0.3"/>
    <row r="350" x14ac:dyDescent="0.3"/>
    <row r="351" x14ac:dyDescent="0.3"/>
    <row r="352" x14ac:dyDescent="0.3"/>
    <row r="353" x14ac:dyDescent="0.3"/>
    <row r="354" x14ac:dyDescent="0.3"/>
    <row r="355" x14ac:dyDescent="0.3"/>
    <row r="356" x14ac:dyDescent="0.3"/>
    <row r="357" x14ac:dyDescent="0.3"/>
    <row r="358" x14ac:dyDescent="0.3"/>
    <row r="359" x14ac:dyDescent="0.3"/>
    <row r="360" x14ac:dyDescent="0.3"/>
    <row r="361" x14ac:dyDescent="0.3"/>
    <row r="362" x14ac:dyDescent="0.3"/>
    <row r="363" x14ac:dyDescent="0.3"/>
    <row r="364" x14ac:dyDescent="0.3"/>
    <row r="365" x14ac:dyDescent="0.3"/>
    <row r="366" x14ac:dyDescent="0.3"/>
    <row r="367" x14ac:dyDescent="0.3"/>
    <row r="368" x14ac:dyDescent="0.3"/>
    <row r="369" x14ac:dyDescent="0.3"/>
    <row r="370" x14ac:dyDescent="0.3"/>
    <row r="371" x14ac:dyDescent="0.3"/>
    <row r="372" x14ac:dyDescent="0.3"/>
    <row r="373" x14ac:dyDescent="0.3"/>
    <row r="374" x14ac:dyDescent="0.3"/>
    <row r="375" x14ac:dyDescent="0.3"/>
    <row r="376" x14ac:dyDescent="0.3"/>
    <row r="377" x14ac:dyDescent="0.3"/>
    <row r="378" x14ac:dyDescent="0.3"/>
    <row r="379" x14ac:dyDescent="0.3"/>
    <row r="380" x14ac:dyDescent="0.3"/>
    <row r="381" x14ac:dyDescent="0.3"/>
    <row r="382" x14ac:dyDescent="0.3"/>
    <row r="383" x14ac:dyDescent="0.3"/>
    <row r="384" x14ac:dyDescent="0.3"/>
    <row r="385" x14ac:dyDescent="0.3"/>
    <row r="386" x14ac:dyDescent="0.3"/>
    <row r="387" x14ac:dyDescent="0.3"/>
    <row r="388" x14ac:dyDescent="0.3"/>
    <row r="389" x14ac:dyDescent="0.3"/>
    <row r="390" x14ac:dyDescent="0.3"/>
    <row r="391" x14ac:dyDescent="0.3"/>
    <row r="392" x14ac:dyDescent="0.3"/>
    <row r="393" x14ac:dyDescent="0.3"/>
    <row r="394" x14ac:dyDescent="0.3"/>
    <row r="395" x14ac:dyDescent="0.3"/>
    <row r="396" x14ac:dyDescent="0.3"/>
    <row r="397" x14ac:dyDescent="0.3"/>
    <row r="398" x14ac:dyDescent="0.3"/>
    <row r="399" x14ac:dyDescent="0.3"/>
    <row r="400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x14ac:dyDescent="0.3"/>
    <row r="429" x14ac:dyDescent="0.3"/>
    <row r="430" x14ac:dyDescent="0.3"/>
    <row r="431" x14ac:dyDescent="0.3"/>
    <row r="432" x14ac:dyDescent="0.3"/>
    <row r="433" x14ac:dyDescent="0.3"/>
    <row r="434" x14ac:dyDescent="0.3"/>
    <row r="435" x14ac:dyDescent="0.3"/>
    <row r="436" x14ac:dyDescent="0.3"/>
    <row r="437" x14ac:dyDescent="0.3"/>
    <row r="438" x14ac:dyDescent="0.3"/>
    <row r="439" x14ac:dyDescent="0.3"/>
    <row r="440" x14ac:dyDescent="0.3"/>
    <row r="441" x14ac:dyDescent="0.3"/>
    <row r="442" x14ac:dyDescent="0.3"/>
    <row r="443" x14ac:dyDescent="0.3"/>
    <row r="444" x14ac:dyDescent="0.3"/>
    <row r="445" x14ac:dyDescent="0.3"/>
    <row r="446" x14ac:dyDescent="0.3"/>
    <row r="447" x14ac:dyDescent="0.3"/>
    <row r="448" x14ac:dyDescent="0.3"/>
    <row r="449" x14ac:dyDescent="0.3"/>
    <row r="450" x14ac:dyDescent="0.3"/>
    <row r="451" x14ac:dyDescent="0.3"/>
    <row r="452" x14ac:dyDescent="0.3"/>
    <row r="453" x14ac:dyDescent="0.3"/>
    <row r="454" x14ac:dyDescent="0.3"/>
    <row r="455" x14ac:dyDescent="0.3"/>
    <row r="456" x14ac:dyDescent="0.3"/>
    <row r="457" x14ac:dyDescent="0.3"/>
    <row r="458" x14ac:dyDescent="0.3"/>
    <row r="459" x14ac:dyDescent="0.3"/>
    <row r="460" x14ac:dyDescent="0.3"/>
    <row r="461" x14ac:dyDescent="0.3"/>
    <row r="462" x14ac:dyDescent="0.3"/>
    <row r="463" x14ac:dyDescent="0.3"/>
    <row r="464" x14ac:dyDescent="0.3"/>
    <row r="465" x14ac:dyDescent="0.3"/>
    <row r="466" x14ac:dyDescent="0.3"/>
    <row r="467" x14ac:dyDescent="0.3"/>
    <row r="468" x14ac:dyDescent="0.3"/>
    <row r="469" x14ac:dyDescent="0.3"/>
    <row r="470" x14ac:dyDescent="0.3"/>
    <row r="471" x14ac:dyDescent="0.3"/>
    <row r="472" x14ac:dyDescent="0.3"/>
    <row r="473" x14ac:dyDescent="0.3"/>
    <row r="474" x14ac:dyDescent="0.3"/>
    <row r="475" x14ac:dyDescent="0.3"/>
    <row r="476" x14ac:dyDescent="0.3"/>
    <row r="477" x14ac:dyDescent="0.3"/>
    <row r="478" x14ac:dyDescent="0.3"/>
    <row r="479" x14ac:dyDescent="0.3"/>
    <row r="480" x14ac:dyDescent="0.3"/>
    <row r="481" x14ac:dyDescent="0.3"/>
    <row r="482" x14ac:dyDescent="0.3"/>
    <row r="483" x14ac:dyDescent="0.3"/>
    <row r="484" x14ac:dyDescent="0.3"/>
    <row r="485" x14ac:dyDescent="0.3"/>
    <row r="486" x14ac:dyDescent="0.3"/>
    <row r="487" x14ac:dyDescent="0.3"/>
    <row r="488" x14ac:dyDescent="0.3"/>
    <row r="489" x14ac:dyDescent="0.3"/>
    <row r="490" x14ac:dyDescent="0.3"/>
    <row r="491" x14ac:dyDescent="0.3"/>
    <row r="492" x14ac:dyDescent="0.3"/>
    <row r="493" x14ac:dyDescent="0.3"/>
    <row r="494" x14ac:dyDescent="0.3"/>
    <row r="495" x14ac:dyDescent="0.3"/>
    <row r="496" x14ac:dyDescent="0.3"/>
    <row r="497" x14ac:dyDescent="0.3"/>
    <row r="498" x14ac:dyDescent="0.3"/>
    <row r="499" x14ac:dyDescent="0.3"/>
  </sheetData>
  <autoFilter ref="B6:M70"/>
  <sortState ref="B42:D55">
    <sortCondition ref="B42:B55"/>
    <sortCondition ref="C42:C55"/>
  </sortState>
  <mergeCells count="38">
    <mergeCell ref="Z1:AA2"/>
    <mergeCell ref="BB1:BQ2"/>
    <mergeCell ref="AG4:AG5"/>
    <mergeCell ref="AI1:AQ2"/>
    <mergeCell ref="BQ7:BQ16"/>
    <mergeCell ref="AO4:AO5"/>
    <mergeCell ref="BQ24:BQ28"/>
    <mergeCell ref="BQ17:BQ23"/>
    <mergeCell ref="BI4:BI5"/>
    <mergeCell ref="AY4:AY5"/>
    <mergeCell ref="BJ4:BJ5"/>
    <mergeCell ref="BN4:BN5"/>
    <mergeCell ref="AP4:AP5"/>
    <mergeCell ref="AQ4:AQ5"/>
    <mergeCell ref="BK4:BK5"/>
    <mergeCell ref="BP4:BP5"/>
    <mergeCell ref="BO4:BO5"/>
    <mergeCell ref="AZ4:AZ5"/>
    <mergeCell ref="BA4:BA5"/>
    <mergeCell ref="C1:L2"/>
    <mergeCell ref="W4:W5"/>
    <mergeCell ref="M4:M5"/>
    <mergeCell ref="G4:G5"/>
    <mergeCell ref="H4:H5"/>
    <mergeCell ref="K4:K5"/>
    <mergeCell ref="C4:C5"/>
    <mergeCell ref="D4:D5"/>
    <mergeCell ref="E4:E5"/>
    <mergeCell ref="F4:F5"/>
    <mergeCell ref="A4:A5"/>
    <mergeCell ref="K100:K108"/>
    <mergeCell ref="AF4:AF5"/>
    <mergeCell ref="V4:V5"/>
    <mergeCell ref="U4:U5"/>
    <mergeCell ref="AE4:AE5"/>
    <mergeCell ref="B39:B53"/>
    <mergeCell ref="B55:B69"/>
    <mergeCell ref="B4:B5"/>
  </mergeCells>
  <phoneticPr fontId="0" type="noConversion"/>
  <conditionalFormatting sqref="N4:T6 T6:X6 U4:W4 BQ7 BN6:BP6 BN4:BP4 BL4:BM6 BI4:BK4 W6:W8 BL4:BL8 BH4:BH8 BI6:BK8 M7:BP8 BL25:BP25 BL24:BQ24 BL17:BQ17 BL16:BP16 L7:L11 A24:BK25 M16:BK19 BL18:BP19 A13 E13:I13 J12:BP13 A12:I12 M20:BP20 A17:L20 B12:D13 A21:BP21 F15:BP15 A15:A16 F16:L16 A22:A23 F22:BP23 A7:K8 A26:A28 AG37 AQ37 BA37:BC37 AM37:AN37 AW37:AX37 BG37:BP37 W37 R37:T37 AB37:AD37 N39:BP53 N55:BP69 A29:W29 X4:BH6 D26:BP28">
    <cfRule type="expression" dxfId="1988" priority="9561" stopIfTrue="1">
      <formula>A$4="sáb"</formula>
    </cfRule>
    <cfRule type="expression" dxfId="1987" priority="9562" stopIfTrue="1">
      <formula>A$4="dom"</formula>
    </cfRule>
    <cfRule type="expression" dxfId="1986" priority="9563" stopIfTrue="1">
      <formula>($E4=1)</formula>
    </cfRule>
  </conditionalFormatting>
  <conditionalFormatting sqref="F37:M38 N38:BP38 C37:M37 E54:BP54 C37:E43 AG30 AQ30 BA30 BP30 BK30 R30:AC30 K6:M6 BQ6:BQ7 BQ17 B54:B59 B39:B43 B45:E46 B61:E62 BQ37:BQ43 BQ45:BQ46 BQ61:BQ62 C48:E59 BQ48:BQ59 B64:E69 BQ64:BQ69">
    <cfRule type="cellIs" dxfId="1985" priority="9558" stopIfTrue="1" operator="lessThan">
      <formula>0</formula>
    </cfRule>
  </conditionalFormatting>
  <conditionalFormatting sqref="M23 E17:J17 A23 F23:J23 K17:K18 K55:M57 F55:G59 I58:M59 K22:K23 F39:M43 A16 C45:M46 C61:G62 M16:M17 M7:M8 F49:M52 L16:L20 L22:L25 M48 F43:F44 F48:K48 L7:L13 F16:K16 A7:K8 C48:E52 C64:M68 L27:L29 K29">
    <cfRule type="cellIs" dxfId="1984" priority="9194" stopIfTrue="1" operator="lessThan">
      <formula>0</formula>
    </cfRule>
    <cfRule type="expression" priority="9195" stopIfTrue="1">
      <formula>($E7=0)</formula>
    </cfRule>
    <cfRule type="expression" dxfId="1983" priority="9196" stopIfTrue="1">
      <formula>($E7=1)</formula>
    </cfRule>
  </conditionalFormatting>
  <conditionalFormatting sqref="F53:M53 F69:M69">
    <cfRule type="cellIs" dxfId="1982" priority="9191" stopIfTrue="1" operator="lessThan">
      <formula>0</formula>
    </cfRule>
    <cfRule type="expression" priority="9192" stopIfTrue="1">
      <formula>($E53=0)</formula>
    </cfRule>
    <cfRule type="expression" dxfId="1981" priority="9193" stopIfTrue="1">
      <formula>($E53=2)</formula>
    </cfRule>
  </conditionalFormatting>
  <conditionalFormatting sqref="U6 AE6 AO6 AY6 BN6 BI6">
    <cfRule type="cellIs" dxfId="1980" priority="9186" stopIfTrue="1" operator="lessThan">
      <formula>0</formula>
    </cfRule>
  </conditionalFormatting>
  <conditionalFormatting sqref="U4:W4 BN4:BP4 BL4:BM5 BI4:BK4 BB37:BC37 AM37:AN37 AW37:AX37 BG37:BP37 R37:T37 AB37:AD37 X4:BH5">
    <cfRule type="expression" dxfId="1979" priority="8784">
      <formula>R$4="sáb"</formula>
    </cfRule>
    <cfRule type="expression" dxfId="1978" priority="8785">
      <formula>($E4=1)</formula>
    </cfRule>
  </conditionalFormatting>
  <conditionalFormatting sqref="F23:J23 F7:J8 F16:J17">
    <cfRule type="cellIs" dxfId="1977" priority="8392" operator="equal">
      <formula>"BRASIL"</formula>
    </cfRule>
  </conditionalFormatting>
  <conditionalFormatting sqref="N6:BP6">
    <cfRule type="expression" dxfId="1976" priority="8385" stopIfTrue="1">
      <formula>N$4="sáb"</formula>
    </cfRule>
    <cfRule type="expression" dxfId="1975" priority="8386" stopIfTrue="1">
      <formula>N$4="dom"</formula>
    </cfRule>
    <cfRule type="expression" dxfId="1974" priority="8387" stopIfTrue="1">
      <formula>($E6=1)</formula>
    </cfRule>
  </conditionalFormatting>
  <conditionalFormatting sqref="N6:BP6">
    <cfRule type="expression" dxfId="1973" priority="8381" stopIfTrue="1">
      <formula>N$4="sáb"</formula>
    </cfRule>
    <cfRule type="expression" dxfId="1972" priority="8382" stopIfTrue="1">
      <formula>N$4="dom"</formula>
    </cfRule>
    <cfRule type="expression" dxfId="1971" priority="8383" stopIfTrue="1">
      <formula>($E6=1)</formula>
    </cfRule>
  </conditionalFormatting>
  <conditionalFormatting sqref="N6:BP6">
    <cfRule type="expression" dxfId="1970" priority="8378" stopIfTrue="1">
      <formula>N$4="sáb"</formula>
    </cfRule>
    <cfRule type="expression" dxfId="1969" priority="8379" stopIfTrue="1">
      <formula>N$4="dom"</formula>
    </cfRule>
    <cfRule type="expression" dxfId="1968" priority="8380" stopIfTrue="1">
      <formula>($E6=1)</formula>
    </cfRule>
  </conditionalFormatting>
  <conditionalFormatting sqref="N6:BP6">
    <cfRule type="expression" dxfId="1967" priority="8374" stopIfTrue="1">
      <formula>N$4="sáb"</formula>
    </cfRule>
    <cfRule type="expression" dxfId="1966" priority="8375" stopIfTrue="1">
      <formula>N$4="dom"</formula>
    </cfRule>
    <cfRule type="expression" dxfId="1965" priority="8376" stopIfTrue="1">
      <formula>($E6=1)</formula>
    </cfRule>
  </conditionalFormatting>
  <conditionalFormatting sqref="N4:T6">
    <cfRule type="expression" dxfId="1964" priority="6125" stopIfTrue="1">
      <formula>N$4="sáb"</formula>
    </cfRule>
    <cfRule type="expression" dxfId="1963" priority="6126" stopIfTrue="1">
      <formula>N$4="dom"</formula>
    </cfRule>
    <cfRule type="expression" dxfId="1962" priority="6127" stopIfTrue="1">
      <formula>($E4=1)</formula>
    </cfRule>
  </conditionalFormatting>
  <conditionalFormatting sqref="N6:BP6">
    <cfRule type="expression" dxfId="1961" priority="6123">
      <formula>N$4="sáb"</formula>
    </cfRule>
    <cfRule type="expression" dxfId="1960" priority="6124">
      <formula>($E6=1)</formula>
    </cfRule>
  </conditionalFormatting>
  <conditionalFormatting sqref="N6:BP6">
    <cfRule type="expression" dxfId="1959" priority="6120" stopIfTrue="1">
      <formula>N$4="sáb"</formula>
    </cfRule>
    <cfRule type="expression" dxfId="1958" priority="6121" stopIfTrue="1">
      <formula>N$4="dom"</formula>
    </cfRule>
    <cfRule type="expression" dxfId="1957" priority="6122" stopIfTrue="1">
      <formula>($E6=1)</formula>
    </cfRule>
  </conditionalFormatting>
  <conditionalFormatting sqref="N6:BP6">
    <cfRule type="expression" dxfId="1956" priority="6117" stopIfTrue="1">
      <formula>N$4="sáb"</formula>
    </cfRule>
    <cfRule type="expression" dxfId="1955" priority="6118" stopIfTrue="1">
      <formula>N$4="dom"</formula>
    </cfRule>
    <cfRule type="expression" dxfId="1954" priority="6119" stopIfTrue="1">
      <formula>($E6=1)</formula>
    </cfRule>
  </conditionalFormatting>
  <conditionalFormatting sqref="N4:T5">
    <cfRule type="expression" dxfId="1953" priority="6115">
      <formula>N$4="sáb"</formula>
    </cfRule>
    <cfRule type="expression" dxfId="1952" priority="6116">
      <formula>($E4=1)</formula>
    </cfRule>
  </conditionalFormatting>
  <conditionalFormatting sqref="N4:T5">
    <cfRule type="expression" dxfId="1951" priority="6112" stopIfTrue="1">
      <formula>N$4="sáb"</formula>
    </cfRule>
    <cfRule type="expression" dxfId="1950" priority="6113" stopIfTrue="1">
      <formula>N$4="dom"</formula>
    </cfRule>
    <cfRule type="expression" dxfId="1949" priority="6114" stopIfTrue="1">
      <formula>($E4=1)</formula>
    </cfRule>
  </conditionalFormatting>
  <conditionalFormatting sqref="N4:T5">
    <cfRule type="expression" dxfId="1948" priority="6109" stopIfTrue="1">
      <formula>N$4="sáb"</formula>
    </cfRule>
    <cfRule type="expression" dxfId="1947" priority="6110" stopIfTrue="1">
      <formula>N$4="dom"</formula>
    </cfRule>
    <cfRule type="expression" dxfId="1946" priority="6111" stopIfTrue="1">
      <formula>($E4=1)</formula>
    </cfRule>
  </conditionalFormatting>
  <conditionalFormatting sqref="AD1:AD2">
    <cfRule type="expression" dxfId="1945" priority="3949">
      <formula>(AD1="ok")</formula>
    </cfRule>
    <cfRule type="expression" dxfId="1944" priority="3950">
      <formula>(AD1="erro")</formula>
    </cfRule>
  </conditionalFormatting>
  <conditionalFormatting sqref="AG37 AQ37 BA37 BP37 BK37 W37 BP23 AG7:AG8 BA7:BA8 AQ7:AQ8 W6:W8 BP7:BP8 BK7:BK8 BP16:BP17 W39:W43 AG39:AG43 AQ39:AQ43 BA39:BA43 BP39:BP43 BK39:BK43 W22:W25 AG22:AG25 AQ22:AQ25 BA22:BA25 BK22:BK25 BK45:BK46 BP45:BP46 BA45:BA46 AQ45:AQ46 AG45:AG46 W45:W46 BK27:BK28 BA27:BA28 AQ27:AQ28 AG27:AG28 W27:W29 W48:W53 AG48:AG53 AQ48:AQ53 BA48:BA53 BK48:BK53 BP48:BP53">
    <cfRule type="cellIs" dxfId="1943" priority="3941" stopIfTrue="1" operator="lessThan">
      <formula>0</formula>
    </cfRule>
  </conditionalFormatting>
  <conditionalFormatting sqref="N4:T5 U4:W4 AO4:AQ4 AH4:AN5 AE4:AG4 AR4:AX5 AY4:BA4 BN4:BP4 BL4:BM5 BB4:BH5 BI4:BK4 X4:AD5">
    <cfRule type="expression" dxfId="1942" priority="3902" stopIfTrue="1">
      <formula>N$4="sáb"</formula>
    </cfRule>
    <cfRule type="expression" dxfId="1941" priority="3903" stopIfTrue="1">
      <formula>N$4="dom"</formula>
    </cfRule>
    <cfRule type="expression" dxfId="1940" priority="3904" stopIfTrue="1">
      <formula>($E4=1)</formula>
    </cfRule>
  </conditionalFormatting>
  <conditionalFormatting sqref="U4:W4 AE4:AG4 AO4:AQ4 AH4:AN5 AR4:AX5 AY4:BA4 BN4:BP4 BL4:BM5 BB4:BH5 BI4:BK4 X4:AD5">
    <cfRule type="expression" dxfId="1939" priority="3900">
      <formula>U$4="sáb"</formula>
    </cfRule>
    <cfRule type="expression" dxfId="1938" priority="3901">
      <formula>($E4=1)</formula>
    </cfRule>
  </conditionalFormatting>
  <conditionalFormatting sqref="N4:T5">
    <cfRule type="expression" dxfId="1937" priority="3897" stopIfTrue="1">
      <formula>N$4="sáb"</formula>
    </cfRule>
    <cfRule type="expression" dxfId="1936" priority="3898" stopIfTrue="1">
      <formula>N$4="dom"</formula>
    </cfRule>
    <cfRule type="expression" dxfId="1935" priority="3899" stopIfTrue="1">
      <formula>($E4=1)</formula>
    </cfRule>
  </conditionalFormatting>
  <conditionalFormatting sqref="N4:T5">
    <cfRule type="expression" dxfId="1934" priority="3895">
      <formula>N$4="sáb"</formula>
    </cfRule>
    <cfRule type="expression" dxfId="1933" priority="3896">
      <formula>($E4=1)</formula>
    </cfRule>
  </conditionalFormatting>
  <conditionalFormatting sqref="N4:T5">
    <cfRule type="expression" dxfId="1932" priority="3892" stopIfTrue="1">
      <formula>N$4="sáb"</formula>
    </cfRule>
    <cfRule type="expression" dxfId="1931" priority="3893" stopIfTrue="1">
      <formula>N$4="dom"</formula>
    </cfRule>
    <cfRule type="expression" dxfId="1930" priority="3894" stopIfTrue="1">
      <formula>($E4=1)</formula>
    </cfRule>
  </conditionalFormatting>
  <conditionalFormatting sqref="N4:T5">
    <cfRule type="expression" dxfId="1929" priority="3889" stopIfTrue="1">
      <formula>N$4="sáb"</formula>
    </cfRule>
    <cfRule type="expression" dxfId="1928" priority="3890" stopIfTrue="1">
      <formula>N$4="dom"</formula>
    </cfRule>
    <cfRule type="expression" dxfId="1927" priority="3891" stopIfTrue="1">
      <formula>($E4=1)</formula>
    </cfRule>
  </conditionalFormatting>
  <conditionalFormatting sqref="N37:BP37">
    <cfRule type="cellIs" dxfId="1926" priority="3853" operator="greaterThan">
      <formula>17.3</formula>
    </cfRule>
    <cfRule type="cellIs" dxfId="1925" priority="3854" operator="greaterThan">
      <formula>17.2</formula>
    </cfRule>
  </conditionalFormatting>
  <conditionalFormatting sqref="E39:E43 E55:E59">
    <cfRule type="cellIs" dxfId="1924" priority="3844" stopIfTrue="1" operator="lessThan">
      <formula>0</formula>
    </cfRule>
    <cfRule type="expression" priority="3845" stopIfTrue="1">
      <formula>($E39=0)</formula>
    </cfRule>
    <cfRule type="expression" dxfId="1923" priority="3846" stopIfTrue="1">
      <formula>($E39=1)</formula>
    </cfRule>
  </conditionalFormatting>
  <conditionalFormatting sqref="E53 E69">
    <cfRule type="cellIs" dxfId="1922" priority="3841" stopIfTrue="1" operator="lessThan">
      <formula>0</formula>
    </cfRule>
    <cfRule type="expression" priority="3842" stopIfTrue="1">
      <formula>($E53=0)</formula>
    </cfRule>
    <cfRule type="expression" dxfId="1921" priority="3843" stopIfTrue="1">
      <formula>($E53=2)</formula>
    </cfRule>
  </conditionalFormatting>
  <conditionalFormatting sqref="D39:D43 D55:D59">
    <cfRule type="cellIs" dxfId="1920" priority="3838" stopIfTrue="1" operator="lessThan">
      <formula>0</formula>
    </cfRule>
    <cfRule type="expression" priority="3839" stopIfTrue="1">
      <formula>($E39=0)</formula>
    </cfRule>
    <cfRule type="expression" dxfId="1919" priority="3840" stopIfTrue="1">
      <formula>($E39=1)</formula>
    </cfRule>
  </conditionalFormatting>
  <conditionalFormatting sqref="D53 D69">
    <cfRule type="cellIs" dxfId="1918" priority="3835" stopIfTrue="1" operator="lessThan">
      <formula>0</formula>
    </cfRule>
    <cfRule type="expression" priority="3836" stopIfTrue="1">
      <formula>($E53=0)</formula>
    </cfRule>
    <cfRule type="expression" dxfId="1917" priority="3837" stopIfTrue="1">
      <formula>($E53=2)</formula>
    </cfRule>
  </conditionalFormatting>
  <conditionalFormatting sqref="C39:C43 C55:C59">
    <cfRule type="cellIs" dxfId="1916" priority="3832" stopIfTrue="1" operator="lessThan">
      <formula>0</formula>
    </cfRule>
    <cfRule type="expression" priority="3833" stopIfTrue="1">
      <formula>($E39=0)</formula>
    </cfRule>
    <cfRule type="expression" dxfId="1915" priority="3834" stopIfTrue="1">
      <formula>($E39=1)</formula>
    </cfRule>
  </conditionalFormatting>
  <conditionalFormatting sqref="C53 C69">
    <cfRule type="cellIs" dxfId="1914" priority="3829" stopIfTrue="1" operator="lessThan">
      <formula>0</formula>
    </cfRule>
    <cfRule type="expression" priority="3830" stopIfTrue="1">
      <formula>($E53=0)</formula>
    </cfRule>
    <cfRule type="expression" dxfId="1913" priority="3831" stopIfTrue="1">
      <formula>($E53=2)</formula>
    </cfRule>
  </conditionalFormatting>
  <conditionalFormatting sqref="C39:C43">
    <cfRule type="cellIs" dxfId="1912" priority="3826" stopIfTrue="1" operator="lessThan">
      <formula>0</formula>
    </cfRule>
    <cfRule type="expression" priority="3827" stopIfTrue="1">
      <formula>($E39=0)</formula>
    </cfRule>
    <cfRule type="expression" dxfId="1911" priority="3828" stopIfTrue="1">
      <formula>($E39=1)</formula>
    </cfRule>
  </conditionalFormatting>
  <conditionalFormatting sqref="C53">
    <cfRule type="cellIs" dxfId="1910" priority="3823" stopIfTrue="1" operator="lessThan">
      <formula>0</formula>
    </cfRule>
    <cfRule type="expression" priority="3824" stopIfTrue="1">
      <formula>($E53=0)</formula>
    </cfRule>
    <cfRule type="expression" dxfId="1909" priority="3825" stopIfTrue="1">
      <formula>($E53=2)</formula>
    </cfRule>
  </conditionalFormatting>
  <conditionalFormatting sqref="K74">
    <cfRule type="expression" priority="3812">
      <formula>($A74="LINHA 5")</formula>
    </cfRule>
    <cfRule type="expression" dxfId="1908" priority="3813">
      <formula>($A74="LINHA 4")</formula>
    </cfRule>
    <cfRule type="expression" priority="3814">
      <formula>($A74="LINHA 3")</formula>
    </cfRule>
    <cfRule type="expression" dxfId="1907" priority="3815">
      <formula>($A74="LINHA 2")</formula>
    </cfRule>
    <cfRule type="expression" priority="3816">
      <formula>($A74="LINHA 1")</formula>
    </cfRule>
  </conditionalFormatting>
  <conditionalFormatting sqref="E18:J18 M18">
    <cfRule type="cellIs" dxfId="1906" priority="3781" stopIfTrue="1" operator="lessThan">
      <formula>0</formula>
    </cfRule>
    <cfRule type="expression" priority="3782" stopIfTrue="1">
      <formula>($E18=0)</formula>
    </cfRule>
    <cfRule type="expression" dxfId="1905" priority="3783" stopIfTrue="1">
      <formula>($E18=1)</formula>
    </cfRule>
  </conditionalFormatting>
  <conditionalFormatting sqref="F18:J18">
    <cfRule type="cellIs" dxfId="1904" priority="3780" operator="equal">
      <formula>"BRASIL"</formula>
    </cfRule>
  </conditionalFormatting>
  <conditionalFormatting sqref="BP18">
    <cfRule type="cellIs" dxfId="1903" priority="3779" stopIfTrue="1" operator="lessThan">
      <formula>0</formula>
    </cfRule>
  </conditionalFormatting>
  <conditionalFormatting sqref="M22 F22:G22 I22:J22">
    <cfRule type="cellIs" dxfId="1902" priority="3741" stopIfTrue="1" operator="lessThan">
      <formula>0</formula>
    </cfRule>
    <cfRule type="expression" priority="3742" stopIfTrue="1">
      <formula>($E22=0)</formula>
    </cfRule>
    <cfRule type="expression" dxfId="1901" priority="3743" stopIfTrue="1">
      <formula>($E22=1)</formula>
    </cfRule>
  </conditionalFormatting>
  <conditionalFormatting sqref="F22:G22 I22:J22">
    <cfRule type="cellIs" dxfId="1900" priority="3740" operator="equal">
      <formula>"BRASIL"</formula>
    </cfRule>
  </conditionalFormatting>
  <conditionalFormatting sqref="BP22">
    <cfRule type="cellIs" dxfId="1899" priority="3739" stopIfTrue="1" operator="lessThan">
      <formula>0</formula>
    </cfRule>
  </conditionalFormatting>
  <conditionalFormatting sqref="H55:J57">
    <cfRule type="cellIs" dxfId="1898" priority="3411" stopIfTrue="1" operator="lessThan">
      <formula>0</formula>
    </cfRule>
    <cfRule type="expression" priority="3412" stopIfTrue="1">
      <formula>($E55=0)</formula>
    </cfRule>
    <cfRule type="expression" dxfId="1897" priority="3413" stopIfTrue="1">
      <formula>($E55=1)</formula>
    </cfRule>
  </conditionalFormatting>
  <conditionalFormatting sqref="H55:J57">
    <cfRule type="cellIs" dxfId="1896" priority="3408" stopIfTrue="1" operator="lessThan">
      <formula>0</formula>
    </cfRule>
    <cfRule type="expression" priority="3409" stopIfTrue="1">
      <formula>($E55=0)</formula>
    </cfRule>
    <cfRule type="expression" dxfId="1895" priority="3410" stopIfTrue="1">
      <formula>($E55=1)</formula>
    </cfRule>
  </conditionalFormatting>
  <conditionalFormatting sqref="H58">
    <cfRule type="cellIs" dxfId="1894" priority="3405" stopIfTrue="1" operator="lessThan">
      <formula>0</formula>
    </cfRule>
    <cfRule type="expression" priority="3406" stopIfTrue="1">
      <formula>($E58=0)</formula>
    </cfRule>
    <cfRule type="expression" dxfId="1893" priority="3407" stopIfTrue="1">
      <formula>($E58=1)</formula>
    </cfRule>
  </conditionalFormatting>
  <conditionalFormatting sqref="H58">
    <cfRule type="cellIs" dxfId="1892" priority="3402" stopIfTrue="1" operator="lessThan">
      <formula>0</formula>
    </cfRule>
    <cfRule type="expression" priority="3403" stopIfTrue="1">
      <formula>($E58=0)</formula>
    </cfRule>
    <cfRule type="expression" dxfId="1891" priority="3404" stopIfTrue="1">
      <formula>($E58=1)</formula>
    </cfRule>
  </conditionalFormatting>
  <conditionalFormatting sqref="H59">
    <cfRule type="cellIs" dxfId="1890" priority="3399" stopIfTrue="1" operator="lessThan">
      <formula>0</formula>
    </cfRule>
    <cfRule type="expression" priority="3400" stopIfTrue="1">
      <formula>($E59=0)</formula>
    </cfRule>
    <cfRule type="expression" dxfId="1889" priority="3401" stopIfTrue="1">
      <formula>($E59=1)</formula>
    </cfRule>
  </conditionalFormatting>
  <conditionalFormatting sqref="H59">
    <cfRule type="cellIs" dxfId="1888" priority="3396" stopIfTrue="1" operator="lessThan">
      <formula>0</formula>
    </cfRule>
    <cfRule type="expression" priority="3397" stopIfTrue="1">
      <formula>($E59=0)</formula>
    </cfRule>
    <cfRule type="expression" dxfId="1887" priority="3398" stopIfTrue="1">
      <formula>($E59=1)</formula>
    </cfRule>
  </conditionalFormatting>
  <conditionalFormatting sqref="B70:BQ70">
    <cfRule type="cellIs" dxfId="1886" priority="3356" stopIfTrue="1" operator="lessThan">
      <formula>0</formula>
    </cfRule>
  </conditionalFormatting>
  <conditionalFormatting sqref="BQ24">
    <cfRule type="cellIs" dxfId="1885" priority="3066" stopIfTrue="1" operator="lessThan">
      <formula>0</formula>
    </cfRule>
  </conditionalFormatting>
  <conditionalFormatting sqref="M28 E24:J24 M24 A28 E28:J28 K24:K25 K27:K28">
    <cfRule type="cellIs" dxfId="1884" priority="3063" stopIfTrue="1" operator="lessThan">
      <formula>0</formula>
    </cfRule>
    <cfRule type="expression" priority="3064" stopIfTrue="1">
      <formula>($E24=0)</formula>
    </cfRule>
    <cfRule type="expression" dxfId="1883" priority="3065" stopIfTrue="1">
      <formula>($E24=1)</formula>
    </cfRule>
  </conditionalFormatting>
  <conditionalFormatting sqref="F28:J28 F24:J24">
    <cfRule type="cellIs" dxfId="1882" priority="3062" operator="equal">
      <formula>"BRASIL"</formula>
    </cfRule>
  </conditionalFormatting>
  <conditionalFormatting sqref="BP28 BP24">
    <cfRule type="cellIs" dxfId="1881" priority="3061" stopIfTrue="1" operator="lessThan">
      <formula>0</formula>
    </cfRule>
  </conditionalFormatting>
  <conditionalFormatting sqref="E25:J25 M25">
    <cfRule type="cellIs" dxfId="1880" priority="3055" stopIfTrue="1" operator="lessThan">
      <formula>0</formula>
    </cfRule>
    <cfRule type="expression" priority="3056" stopIfTrue="1">
      <formula>($E25=0)</formula>
    </cfRule>
    <cfRule type="expression" dxfId="1879" priority="3057" stopIfTrue="1">
      <formula>($E25=1)</formula>
    </cfRule>
  </conditionalFormatting>
  <conditionalFormatting sqref="F25:J25">
    <cfRule type="cellIs" dxfId="1878" priority="3054" operator="equal">
      <formula>"BRASIL"</formula>
    </cfRule>
  </conditionalFormatting>
  <conditionalFormatting sqref="BP25">
    <cfRule type="cellIs" dxfId="1877" priority="3053" stopIfTrue="1" operator="lessThan">
      <formula>0</formula>
    </cfRule>
  </conditionalFormatting>
  <conditionalFormatting sqref="A27 M27 E27:J27">
    <cfRule type="cellIs" dxfId="1876" priority="3050" stopIfTrue="1" operator="lessThan">
      <formula>0</formula>
    </cfRule>
    <cfRule type="expression" priority="3051" stopIfTrue="1">
      <formula>($E27=0)</formula>
    </cfRule>
    <cfRule type="expression" dxfId="1875" priority="3052" stopIfTrue="1">
      <formula>($E27=1)</formula>
    </cfRule>
  </conditionalFormatting>
  <conditionalFormatting sqref="F27:J27">
    <cfRule type="cellIs" dxfId="1874" priority="3049" operator="equal">
      <formula>"BRASIL"</formula>
    </cfRule>
  </conditionalFormatting>
  <conditionalFormatting sqref="BP27">
    <cfRule type="cellIs" dxfId="1873" priority="3048" stopIfTrue="1" operator="lessThan">
      <formula>0</formula>
    </cfRule>
  </conditionalFormatting>
  <conditionalFormatting sqref="D28">
    <cfRule type="cellIs" dxfId="1872" priority="3045" stopIfTrue="1" operator="lessThan">
      <formula>0</formula>
    </cfRule>
    <cfRule type="expression" priority="3046" stopIfTrue="1">
      <formula>($E28=0)</formula>
    </cfRule>
    <cfRule type="expression" dxfId="1871" priority="3047" stopIfTrue="1">
      <formula>($E28=1)</formula>
    </cfRule>
  </conditionalFormatting>
  <conditionalFormatting sqref="D27">
    <cfRule type="cellIs" dxfId="1870" priority="3042" stopIfTrue="1" operator="lessThan">
      <formula>0</formula>
    </cfRule>
    <cfRule type="expression" priority="3043" stopIfTrue="1">
      <formula>($E27=0)</formula>
    </cfRule>
    <cfRule type="expression" dxfId="1869" priority="3044" stopIfTrue="1">
      <formula>($E27=1)</formula>
    </cfRule>
  </conditionalFormatting>
  <conditionalFormatting sqref="A29:J29 M29">
    <cfRule type="cellIs" dxfId="1868" priority="3035" stopIfTrue="1" operator="lessThan">
      <formula>0</formula>
    </cfRule>
    <cfRule type="expression" priority="3036" stopIfTrue="1">
      <formula>($E29=0)</formula>
    </cfRule>
    <cfRule type="expression" dxfId="1867" priority="3037" stopIfTrue="1">
      <formula>($E29=1)</formula>
    </cfRule>
  </conditionalFormatting>
  <conditionalFormatting sqref="F29:J29">
    <cfRule type="cellIs" dxfId="1866" priority="3034" operator="equal">
      <formula>"BRASIL"</formula>
    </cfRule>
  </conditionalFormatting>
  <conditionalFormatting sqref="A24:D24">
    <cfRule type="cellIs" dxfId="1865" priority="2952" stopIfTrue="1" operator="lessThan">
      <formula>0</formula>
    </cfRule>
    <cfRule type="expression" priority="2953" stopIfTrue="1">
      <formula>($E24=0)</formula>
    </cfRule>
    <cfRule type="expression" dxfId="1864" priority="2954" stopIfTrue="1">
      <formula>($E24=1)</formula>
    </cfRule>
  </conditionalFormatting>
  <conditionalFormatting sqref="A25:D25">
    <cfRule type="cellIs" dxfId="1863" priority="2946" stopIfTrue="1" operator="lessThan">
      <formula>0</formula>
    </cfRule>
    <cfRule type="expression" priority="2947" stopIfTrue="1">
      <formula>($E25=0)</formula>
    </cfRule>
    <cfRule type="expression" dxfId="1862" priority="2948" stopIfTrue="1">
      <formula>($E25=1)</formula>
    </cfRule>
  </conditionalFormatting>
  <conditionalFormatting sqref="B18:D18">
    <cfRule type="cellIs" dxfId="1861" priority="2934" stopIfTrue="1" operator="lessThan">
      <formula>0</formula>
    </cfRule>
    <cfRule type="expression" priority="2935" stopIfTrue="1">
      <formula>($E18=0)</formula>
    </cfRule>
    <cfRule type="expression" dxfId="1860" priority="2936" stopIfTrue="1">
      <formula>($E18=1)</formula>
    </cfRule>
  </conditionalFormatting>
  <conditionalFormatting sqref="B17:D17">
    <cfRule type="cellIs" dxfId="1859" priority="2928" stopIfTrue="1" operator="lessThan">
      <formula>0</formula>
    </cfRule>
    <cfRule type="expression" priority="2929" stopIfTrue="1">
      <formula>($E17=0)</formula>
    </cfRule>
    <cfRule type="expression" dxfId="1858" priority="2930" stopIfTrue="1">
      <formula>($E17=1)</formula>
    </cfRule>
  </conditionalFormatting>
  <conditionalFormatting sqref="A17:A18 A22">
    <cfRule type="cellIs" dxfId="1857" priority="2922" stopIfTrue="1" operator="lessThan">
      <formula>0</formula>
    </cfRule>
    <cfRule type="expression" priority="2923" stopIfTrue="1">
      <formula>($E17=0)</formula>
    </cfRule>
    <cfRule type="expression" dxfId="1856" priority="2924" stopIfTrue="1">
      <formula>($E17=1)</formula>
    </cfRule>
  </conditionalFormatting>
  <conditionalFormatting sqref="H22">
    <cfRule type="cellIs" dxfId="1855" priority="2916" stopIfTrue="1" operator="lessThan">
      <formula>0</formula>
    </cfRule>
    <cfRule type="expression" priority="2917" stopIfTrue="1">
      <formula>($E22=0)</formula>
    </cfRule>
    <cfRule type="expression" dxfId="1854" priority="2918" stopIfTrue="1">
      <formula>($E22=1)</formula>
    </cfRule>
  </conditionalFormatting>
  <conditionalFormatting sqref="H22">
    <cfRule type="cellIs" dxfId="1853" priority="2915" operator="equal">
      <formula>"BRASIL"</formula>
    </cfRule>
  </conditionalFormatting>
  <conditionalFormatting sqref="K19">
    <cfRule type="cellIs" dxfId="1852" priority="2909" stopIfTrue="1" operator="lessThan">
      <formula>0</formula>
    </cfRule>
    <cfRule type="expression" priority="2910" stopIfTrue="1">
      <formula>($E19=0)</formula>
    </cfRule>
    <cfRule type="expression" dxfId="1851" priority="2911" stopIfTrue="1">
      <formula>($E19=1)</formula>
    </cfRule>
  </conditionalFormatting>
  <conditionalFormatting sqref="M19 E19:G19 I19">
    <cfRule type="cellIs" dxfId="1850" priority="2906" stopIfTrue="1" operator="lessThan">
      <formula>0</formula>
    </cfRule>
    <cfRule type="expression" priority="2907" stopIfTrue="1">
      <formula>($E19=0)</formula>
    </cfRule>
    <cfRule type="expression" dxfId="1849" priority="2908" stopIfTrue="1">
      <formula>($E19=1)</formula>
    </cfRule>
  </conditionalFormatting>
  <conditionalFormatting sqref="F19:G19 I19">
    <cfRule type="cellIs" dxfId="1848" priority="2905" operator="equal">
      <formula>"BRASIL"</formula>
    </cfRule>
  </conditionalFormatting>
  <conditionalFormatting sqref="BP19">
    <cfRule type="cellIs" dxfId="1847" priority="2904" stopIfTrue="1" operator="lessThan">
      <formula>0</formula>
    </cfRule>
  </conditionalFormatting>
  <conditionalFormatting sqref="B19:D19">
    <cfRule type="cellIs" dxfId="1846" priority="2901" stopIfTrue="1" operator="lessThan">
      <formula>0</formula>
    </cfRule>
    <cfRule type="expression" priority="2902" stopIfTrue="1">
      <formula>($E19=0)</formula>
    </cfRule>
    <cfRule type="expression" dxfId="1845" priority="2903" stopIfTrue="1">
      <formula>($E19=1)</formula>
    </cfRule>
  </conditionalFormatting>
  <conditionalFormatting sqref="A19">
    <cfRule type="cellIs" dxfId="1844" priority="2898" stopIfTrue="1" operator="lessThan">
      <formula>0</formula>
    </cfRule>
    <cfRule type="expression" priority="2899" stopIfTrue="1">
      <formula>($E19=0)</formula>
    </cfRule>
    <cfRule type="expression" dxfId="1843" priority="2900" stopIfTrue="1">
      <formula>($E19=1)</formula>
    </cfRule>
  </conditionalFormatting>
  <conditionalFormatting sqref="H19">
    <cfRule type="cellIs" dxfId="1842" priority="2895" stopIfTrue="1" operator="lessThan">
      <formula>0</formula>
    </cfRule>
    <cfRule type="expression" priority="2896" stopIfTrue="1">
      <formula>($E19=0)</formula>
    </cfRule>
    <cfRule type="expression" dxfId="1841" priority="2897" stopIfTrue="1">
      <formula>($E19=1)</formula>
    </cfRule>
  </conditionalFormatting>
  <conditionalFormatting sqref="H19">
    <cfRule type="cellIs" dxfId="1840" priority="2894" operator="equal">
      <formula>"BRASIL"</formula>
    </cfRule>
  </conditionalFormatting>
  <conditionalFormatting sqref="W16:W19">
    <cfRule type="cellIs" dxfId="1839" priority="2831" stopIfTrue="1" operator="lessThan">
      <formula>0</formula>
    </cfRule>
  </conditionalFormatting>
  <conditionalFormatting sqref="AG16:AG19">
    <cfRule type="cellIs" dxfId="1838" priority="2827" stopIfTrue="1" operator="lessThan">
      <formula>0</formula>
    </cfRule>
  </conditionalFormatting>
  <conditionalFormatting sqref="AQ16:AQ19">
    <cfRule type="cellIs" dxfId="1837" priority="2823" stopIfTrue="1" operator="lessThan">
      <formula>0</formula>
    </cfRule>
  </conditionalFormatting>
  <conditionalFormatting sqref="BA16:BA19">
    <cfRule type="cellIs" dxfId="1836" priority="2819" stopIfTrue="1" operator="lessThan">
      <formula>0</formula>
    </cfRule>
  </conditionalFormatting>
  <conditionalFormatting sqref="BK16:BK19">
    <cfRule type="cellIs" dxfId="1835" priority="2815" stopIfTrue="1" operator="lessThan">
      <formula>0</formula>
    </cfRule>
  </conditionalFormatting>
  <conditionalFormatting sqref="I61:M62">
    <cfRule type="cellIs" dxfId="1834" priority="2788" stopIfTrue="1" operator="lessThan">
      <formula>0</formula>
    </cfRule>
    <cfRule type="expression" priority="2789" stopIfTrue="1">
      <formula>($E61=0)</formula>
    </cfRule>
    <cfRule type="expression" dxfId="1833" priority="2790" stopIfTrue="1">
      <formula>($E61=1)</formula>
    </cfRule>
  </conditionalFormatting>
  <conditionalFormatting sqref="H61">
    <cfRule type="cellIs" dxfId="1832" priority="2770" stopIfTrue="1" operator="lessThan">
      <formula>0</formula>
    </cfRule>
    <cfRule type="expression" priority="2771" stopIfTrue="1">
      <formula>($E61=0)</formula>
    </cfRule>
    <cfRule type="expression" dxfId="1831" priority="2772" stopIfTrue="1">
      <formula>($E61=1)</formula>
    </cfRule>
  </conditionalFormatting>
  <conditionalFormatting sqref="H61">
    <cfRule type="cellIs" dxfId="1830" priority="2767" stopIfTrue="1" operator="lessThan">
      <formula>0</formula>
    </cfRule>
    <cfRule type="expression" priority="2768" stopIfTrue="1">
      <formula>($E61=0)</formula>
    </cfRule>
    <cfRule type="expression" dxfId="1829" priority="2769" stopIfTrue="1">
      <formula>($E61=1)</formula>
    </cfRule>
  </conditionalFormatting>
  <conditionalFormatting sqref="H62">
    <cfRule type="cellIs" dxfId="1828" priority="2764" stopIfTrue="1" operator="lessThan">
      <formula>0</formula>
    </cfRule>
    <cfRule type="expression" priority="2765" stopIfTrue="1">
      <formula>($E62=0)</formula>
    </cfRule>
    <cfRule type="expression" dxfId="1827" priority="2766" stopIfTrue="1">
      <formula>($E62=1)</formula>
    </cfRule>
  </conditionalFormatting>
  <conditionalFormatting sqref="H62">
    <cfRule type="cellIs" dxfId="1826" priority="2761" stopIfTrue="1" operator="lessThan">
      <formula>0</formula>
    </cfRule>
    <cfRule type="expression" priority="2762" stopIfTrue="1">
      <formula>($E62=0)</formula>
    </cfRule>
    <cfRule type="expression" dxfId="1825" priority="2763" stopIfTrue="1">
      <formula>($E62=1)</formula>
    </cfRule>
  </conditionalFormatting>
  <conditionalFormatting sqref="A11:K11 X11:AD11 AH11:AN11 AR11:AX11 BB11:BH11 BL11:BP11 M11:T11">
    <cfRule type="expression" dxfId="1824" priority="2625" stopIfTrue="1">
      <formula>A$4="sáb"</formula>
    </cfRule>
    <cfRule type="expression" dxfId="1823" priority="2626" stopIfTrue="1">
      <formula>A$4="dom"</formula>
    </cfRule>
    <cfRule type="expression" dxfId="1822" priority="2627" stopIfTrue="1">
      <formula>($E11=1)</formula>
    </cfRule>
  </conditionalFormatting>
  <conditionalFormatting sqref="A11:K11 M11">
    <cfRule type="cellIs" dxfId="1821" priority="2622" stopIfTrue="1" operator="lessThan">
      <formula>0</formula>
    </cfRule>
    <cfRule type="expression" priority="2623" stopIfTrue="1">
      <formula>($E11=0)</formula>
    </cfRule>
    <cfRule type="expression" dxfId="1820" priority="2624" stopIfTrue="1">
      <formula>($E11=1)</formula>
    </cfRule>
  </conditionalFormatting>
  <conditionalFormatting sqref="F11:J11">
    <cfRule type="cellIs" dxfId="1819" priority="2621" operator="equal">
      <formula>"BRASIL"</formula>
    </cfRule>
  </conditionalFormatting>
  <conditionalFormatting sqref="BP11">
    <cfRule type="cellIs" dxfId="1818" priority="2620" stopIfTrue="1" operator="lessThan">
      <formula>0</formula>
    </cfRule>
  </conditionalFormatting>
  <conditionalFormatting sqref="U11:W11">
    <cfRule type="expression" dxfId="1817" priority="2617" stopIfTrue="1">
      <formula>U$4="sáb"</formula>
    </cfRule>
    <cfRule type="expression" dxfId="1816" priority="2618" stopIfTrue="1">
      <formula>U$4="dom"</formula>
    </cfRule>
    <cfRule type="expression" dxfId="1815" priority="2619" stopIfTrue="1">
      <formula>($E11=1)</formula>
    </cfRule>
  </conditionalFormatting>
  <conditionalFormatting sqref="W11">
    <cfRule type="cellIs" dxfId="1814" priority="2616" stopIfTrue="1" operator="lessThan">
      <formula>0</formula>
    </cfRule>
  </conditionalFormatting>
  <conditionalFormatting sqref="AE11:AG11">
    <cfRule type="expression" dxfId="1813" priority="2613" stopIfTrue="1">
      <formula>AE$4="sáb"</formula>
    </cfRule>
    <cfRule type="expression" dxfId="1812" priority="2614" stopIfTrue="1">
      <formula>AE$4="dom"</formula>
    </cfRule>
    <cfRule type="expression" dxfId="1811" priority="2615" stopIfTrue="1">
      <formula>($E11=1)</formula>
    </cfRule>
  </conditionalFormatting>
  <conditionalFormatting sqref="AG11">
    <cfRule type="cellIs" dxfId="1810" priority="2612" stopIfTrue="1" operator="lessThan">
      <formula>0</formula>
    </cfRule>
  </conditionalFormatting>
  <conditionalFormatting sqref="AO11:AQ11">
    <cfRule type="expression" dxfId="1809" priority="2609" stopIfTrue="1">
      <formula>AO$4="sáb"</formula>
    </cfRule>
    <cfRule type="expression" dxfId="1808" priority="2610" stopIfTrue="1">
      <formula>AO$4="dom"</formula>
    </cfRule>
    <cfRule type="expression" dxfId="1807" priority="2611" stopIfTrue="1">
      <formula>($E11=1)</formula>
    </cfRule>
  </conditionalFormatting>
  <conditionalFormatting sqref="AQ11">
    <cfRule type="cellIs" dxfId="1806" priority="2608" stopIfTrue="1" operator="lessThan">
      <formula>0</formula>
    </cfRule>
  </conditionalFormatting>
  <conditionalFormatting sqref="AY11:BA11">
    <cfRule type="expression" dxfId="1805" priority="2605" stopIfTrue="1">
      <formula>AY$4="sáb"</formula>
    </cfRule>
    <cfRule type="expression" dxfId="1804" priority="2606" stopIfTrue="1">
      <formula>AY$4="dom"</formula>
    </cfRule>
    <cfRule type="expression" dxfId="1803" priority="2607" stopIfTrue="1">
      <formula>($E11=1)</formula>
    </cfRule>
  </conditionalFormatting>
  <conditionalFormatting sqref="BA11">
    <cfRule type="cellIs" dxfId="1802" priority="2604" stopIfTrue="1" operator="lessThan">
      <formula>0</formula>
    </cfRule>
  </conditionalFormatting>
  <conditionalFormatting sqref="BI11:BK11">
    <cfRule type="expression" dxfId="1801" priority="2601" stopIfTrue="1">
      <formula>BI$4="sáb"</formula>
    </cfRule>
    <cfRule type="expression" dxfId="1800" priority="2602" stopIfTrue="1">
      <formula>BI$4="dom"</formula>
    </cfRule>
    <cfRule type="expression" dxfId="1799" priority="2603" stopIfTrue="1">
      <formula>($E11=1)</formula>
    </cfRule>
  </conditionalFormatting>
  <conditionalFormatting sqref="BK11">
    <cfRule type="cellIs" dxfId="1798" priority="2600" stopIfTrue="1" operator="lessThan">
      <formula>0</formula>
    </cfRule>
  </conditionalFormatting>
  <conditionalFormatting sqref="A13 E13:I13 M13 K13">
    <cfRule type="cellIs" dxfId="1797" priority="2594" stopIfTrue="1" operator="lessThan">
      <formula>0</formula>
    </cfRule>
    <cfRule type="expression" priority="2595" stopIfTrue="1">
      <formula>($E13=0)</formula>
    </cfRule>
    <cfRule type="expression" dxfId="1796" priority="2596" stopIfTrue="1">
      <formula>($E13=1)</formula>
    </cfRule>
  </conditionalFormatting>
  <conditionalFormatting sqref="F13:I13">
    <cfRule type="cellIs" dxfId="1795" priority="2593" operator="equal">
      <formula>"BRASIL"</formula>
    </cfRule>
  </conditionalFormatting>
  <conditionalFormatting sqref="BP13">
    <cfRule type="cellIs" dxfId="1794" priority="2592" stopIfTrue="1" operator="lessThan">
      <formula>0</formula>
    </cfRule>
  </conditionalFormatting>
  <conditionalFormatting sqref="W13">
    <cfRule type="cellIs" dxfId="1793" priority="2588" stopIfTrue="1" operator="lessThan">
      <formula>0</formula>
    </cfRule>
  </conditionalFormatting>
  <conditionalFormatting sqref="AG13">
    <cfRule type="cellIs" dxfId="1792" priority="2584" stopIfTrue="1" operator="lessThan">
      <formula>0</formula>
    </cfRule>
  </conditionalFormatting>
  <conditionalFormatting sqref="AQ13">
    <cfRule type="cellIs" dxfId="1791" priority="2580" stopIfTrue="1" operator="lessThan">
      <formula>0</formula>
    </cfRule>
  </conditionalFormatting>
  <conditionalFormatting sqref="BA13">
    <cfRule type="cellIs" dxfId="1790" priority="2576" stopIfTrue="1" operator="lessThan">
      <formula>0</formula>
    </cfRule>
  </conditionalFormatting>
  <conditionalFormatting sqref="BK13">
    <cfRule type="cellIs" dxfId="1789" priority="2572" stopIfTrue="1" operator="lessThan">
      <formula>0</formula>
    </cfRule>
  </conditionalFormatting>
  <conditionalFormatting sqref="A12:I12 M12 K12">
    <cfRule type="cellIs" dxfId="1788" priority="2566" stopIfTrue="1" operator="lessThan">
      <formula>0</formula>
    </cfRule>
    <cfRule type="expression" priority="2567" stopIfTrue="1">
      <formula>($E12=0)</formula>
    </cfRule>
    <cfRule type="expression" dxfId="1787" priority="2568" stopIfTrue="1">
      <formula>($E12=1)</formula>
    </cfRule>
  </conditionalFormatting>
  <conditionalFormatting sqref="F12:I12">
    <cfRule type="cellIs" dxfId="1786" priority="2565" operator="equal">
      <formula>"BRASIL"</formula>
    </cfRule>
  </conditionalFormatting>
  <conditionalFormatting sqref="BP12">
    <cfRule type="cellIs" dxfId="1785" priority="2564" stopIfTrue="1" operator="lessThan">
      <formula>0</formula>
    </cfRule>
  </conditionalFormatting>
  <conditionalFormatting sqref="W12">
    <cfRule type="cellIs" dxfId="1784" priority="2560" stopIfTrue="1" operator="lessThan">
      <formula>0</formula>
    </cfRule>
  </conditionalFormatting>
  <conditionalFormatting sqref="AG12">
    <cfRule type="cellIs" dxfId="1783" priority="2556" stopIfTrue="1" operator="lessThan">
      <formula>0</formula>
    </cfRule>
  </conditionalFormatting>
  <conditionalFormatting sqref="AQ12">
    <cfRule type="cellIs" dxfId="1782" priority="2552" stopIfTrue="1" operator="lessThan">
      <formula>0</formula>
    </cfRule>
  </conditionalFormatting>
  <conditionalFormatting sqref="BA12">
    <cfRule type="cellIs" dxfId="1781" priority="2548" stopIfTrue="1" operator="lessThan">
      <formula>0</formula>
    </cfRule>
  </conditionalFormatting>
  <conditionalFormatting sqref="BK12">
    <cfRule type="cellIs" dxfId="1780" priority="2544" stopIfTrue="1" operator="lessThan">
      <formula>0</formula>
    </cfRule>
  </conditionalFormatting>
  <conditionalFormatting sqref="B13:D13">
    <cfRule type="cellIs" dxfId="1779" priority="2538" stopIfTrue="1" operator="lessThan">
      <formula>0</formula>
    </cfRule>
    <cfRule type="expression" priority="2539" stopIfTrue="1">
      <formula>($E13=0)</formula>
    </cfRule>
    <cfRule type="expression" dxfId="1778" priority="2540" stopIfTrue="1">
      <formula>($E13=1)</formula>
    </cfRule>
  </conditionalFormatting>
  <conditionalFormatting sqref="K20">
    <cfRule type="cellIs" dxfId="1777" priority="2532" stopIfTrue="1" operator="lessThan">
      <formula>0</formula>
    </cfRule>
    <cfRule type="expression" priority="2533" stopIfTrue="1">
      <formula>($E20=0)</formula>
    </cfRule>
    <cfRule type="expression" dxfId="1776" priority="2534" stopIfTrue="1">
      <formula>($E20=1)</formula>
    </cfRule>
  </conditionalFormatting>
  <conditionalFormatting sqref="M20 E20:G20 I20:J20">
    <cfRule type="cellIs" dxfId="1775" priority="2529" stopIfTrue="1" operator="lessThan">
      <formula>0</formula>
    </cfRule>
    <cfRule type="expression" priority="2530" stopIfTrue="1">
      <formula>($E20=0)</formula>
    </cfRule>
    <cfRule type="expression" dxfId="1774" priority="2531" stopIfTrue="1">
      <formula>($E20=1)</formula>
    </cfRule>
  </conditionalFormatting>
  <conditionalFormatting sqref="F20:G20 I20:J20">
    <cfRule type="cellIs" dxfId="1773" priority="2528" operator="equal">
      <formula>"BRASIL"</formula>
    </cfRule>
  </conditionalFormatting>
  <conditionalFormatting sqref="BP20">
    <cfRule type="cellIs" dxfId="1772" priority="2527" stopIfTrue="1" operator="lessThan">
      <formula>0</formula>
    </cfRule>
  </conditionalFormatting>
  <conditionalFormatting sqref="B20:D20">
    <cfRule type="cellIs" dxfId="1771" priority="2524" stopIfTrue="1" operator="lessThan">
      <formula>0</formula>
    </cfRule>
    <cfRule type="expression" priority="2525" stopIfTrue="1">
      <formula>($E20=0)</formula>
    </cfRule>
    <cfRule type="expression" dxfId="1770" priority="2526" stopIfTrue="1">
      <formula>($E20=1)</formula>
    </cfRule>
  </conditionalFormatting>
  <conditionalFormatting sqref="A20">
    <cfRule type="cellIs" dxfId="1769" priority="2521" stopIfTrue="1" operator="lessThan">
      <formula>0</formula>
    </cfRule>
    <cfRule type="expression" priority="2522" stopIfTrue="1">
      <formula>($E20=0)</formula>
    </cfRule>
    <cfRule type="expression" dxfId="1768" priority="2523" stopIfTrue="1">
      <formula>($E20=1)</formula>
    </cfRule>
  </conditionalFormatting>
  <conditionalFormatting sqref="H20">
    <cfRule type="cellIs" dxfId="1767" priority="2518" stopIfTrue="1" operator="lessThan">
      <formula>0</formula>
    </cfRule>
    <cfRule type="expression" priority="2519" stopIfTrue="1">
      <formula>($E20=0)</formula>
    </cfRule>
    <cfRule type="expression" dxfId="1766" priority="2520" stopIfTrue="1">
      <formula>($E20=1)</formula>
    </cfRule>
  </conditionalFormatting>
  <conditionalFormatting sqref="H20">
    <cfRule type="cellIs" dxfId="1765" priority="2517" operator="equal">
      <formula>"BRASIL"</formula>
    </cfRule>
  </conditionalFormatting>
  <conditionalFormatting sqref="W20">
    <cfRule type="cellIs" dxfId="1764" priority="2513" stopIfTrue="1" operator="lessThan">
      <formula>0</formula>
    </cfRule>
  </conditionalFormatting>
  <conditionalFormatting sqref="AG20">
    <cfRule type="cellIs" dxfId="1763" priority="2509" stopIfTrue="1" operator="lessThan">
      <formula>0</formula>
    </cfRule>
  </conditionalFormatting>
  <conditionalFormatting sqref="AQ20">
    <cfRule type="cellIs" dxfId="1762" priority="2505" stopIfTrue="1" operator="lessThan">
      <formula>0</formula>
    </cfRule>
  </conditionalFormatting>
  <conditionalFormatting sqref="BA20">
    <cfRule type="cellIs" dxfId="1761" priority="2501" stopIfTrue="1" operator="lessThan">
      <formula>0</formula>
    </cfRule>
  </conditionalFormatting>
  <conditionalFormatting sqref="BK20">
    <cfRule type="cellIs" dxfId="1760" priority="2497" stopIfTrue="1" operator="lessThan">
      <formula>0</formula>
    </cfRule>
  </conditionalFormatting>
  <conditionalFormatting sqref="A9:K9 X9:AD9 AH9:AN9 AR9:AX9 BB9:BH9 BL9:BP9 M9:T9">
    <cfRule type="expression" dxfId="1759" priority="2494" stopIfTrue="1">
      <formula>A$4="sáb"</formula>
    </cfRule>
    <cfRule type="expression" dxfId="1758" priority="2495" stopIfTrue="1">
      <formula>A$4="dom"</formula>
    </cfRule>
    <cfRule type="expression" dxfId="1757" priority="2496" stopIfTrue="1">
      <formula>($E9=1)</formula>
    </cfRule>
  </conditionalFormatting>
  <conditionalFormatting sqref="A9:K9 M9">
    <cfRule type="cellIs" dxfId="1756" priority="2491" stopIfTrue="1" operator="lessThan">
      <formula>0</formula>
    </cfRule>
    <cfRule type="expression" priority="2492" stopIfTrue="1">
      <formula>($E9=0)</formula>
    </cfRule>
    <cfRule type="expression" dxfId="1755" priority="2493" stopIfTrue="1">
      <formula>($E9=1)</formula>
    </cfRule>
  </conditionalFormatting>
  <conditionalFormatting sqref="F9:J9">
    <cfRule type="cellIs" dxfId="1754" priority="2490" operator="equal">
      <formula>"BRASIL"</formula>
    </cfRule>
  </conditionalFormatting>
  <conditionalFormatting sqref="BP9">
    <cfRule type="cellIs" dxfId="1753" priority="2489" stopIfTrue="1" operator="lessThan">
      <formula>0</formula>
    </cfRule>
  </conditionalFormatting>
  <conditionalFormatting sqref="U9:W9">
    <cfRule type="expression" dxfId="1752" priority="2486" stopIfTrue="1">
      <formula>U$4="sáb"</formula>
    </cfRule>
    <cfRule type="expression" dxfId="1751" priority="2487" stopIfTrue="1">
      <formula>U$4="dom"</formula>
    </cfRule>
    <cfRule type="expression" dxfId="1750" priority="2488" stopIfTrue="1">
      <formula>($E9=1)</formula>
    </cfRule>
  </conditionalFormatting>
  <conditionalFormatting sqref="W9">
    <cfRule type="cellIs" dxfId="1749" priority="2485" stopIfTrue="1" operator="lessThan">
      <formula>0</formula>
    </cfRule>
  </conditionalFormatting>
  <conditionalFormatting sqref="AE9:AG9">
    <cfRule type="expression" dxfId="1748" priority="2482" stopIfTrue="1">
      <formula>AE$4="sáb"</formula>
    </cfRule>
    <cfRule type="expression" dxfId="1747" priority="2483" stopIfTrue="1">
      <formula>AE$4="dom"</formula>
    </cfRule>
    <cfRule type="expression" dxfId="1746" priority="2484" stopIfTrue="1">
      <formula>($E9=1)</formula>
    </cfRule>
  </conditionalFormatting>
  <conditionalFormatting sqref="AG9">
    <cfRule type="cellIs" dxfId="1745" priority="2481" stopIfTrue="1" operator="lessThan">
      <formula>0</formula>
    </cfRule>
  </conditionalFormatting>
  <conditionalFormatting sqref="AO9:AQ9">
    <cfRule type="expression" dxfId="1744" priority="2478" stopIfTrue="1">
      <formula>AO$4="sáb"</formula>
    </cfRule>
    <cfRule type="expression" dxfId="1743" priority="2479" stopIfTrue="1">
      <formula>AO$4="dom"</formula>
    </cfRule>
    <cfRule type="expression" dxfId="1742" priority="2480" stopIfTrue="1">
      <formula>($E9=1)</formula>
    </cfRule>
  </conditionalFormatting>
  <conditionalFormatting sqref="AQ9">
    <cfRule type="cellIs" dxfId="1741" priority="2477" stopIfTrue="1" operator="lessThan">
      <formula>0</formula>
    </cfRule>
  </conditionalFormatting>
  <conditionalFormatting sqref="AY9:BA9">
    <cfRule type="expression" dxfId="1740" priority="2474" stopIfTrue="1">
      <formula>AY$4="sáb"</formula>
    </cfRule>
    <cfRule type="expression" dxfId="1739" priority="2475" stopIfTrue="1">
      <formula>AY$4="dom"</formula>
    </cfRule>
    <cfRule type="expression" dxfId="1738" priority="2476" stopIfTrue="1">
      <formula>($E9=1)</formula>
    </cfRule>
  </conditionalFormatting>
  <conditionalFormatting sqref="BA9">
    <cfRule type="cellIs" dxfId="1737" priority="2473" stopIfTrue="1" operator="lessThan">
      <formula>0</formula>
    </cfRule>
  </conditionalFormatting>
  <conditionalFormatting sqref="BI9:BK9">
    <cfRule type="expression" dxfId="1736" priority="2470" stopIfTrue="1">
      <formula>BI$4="sáb"</formula>
    </cfRule>
    <cfRule type="expression" dxfId="1735" priority="2471" stopIfTrue="1">
      <formula>BI$4="dom"</formula>
    </cfRule>
    <cfRule type="expression" dxfId="1734" priority="2472" stopIfTrue="1">
      <formula>($E9=1)</formula>
    </cfRule>
  </conditionalFormatting>
  <conditionalFormatting sqref="BK9">
    <cfRule type="cellIs" dxfId="1733" priority="2469" stopIfTrue="1" operator="lessThan">
      <formula>0</formula>
    </cfRule>
  </conditionalFormatting>
  <conditionalFormatting sqref="A10:K10 X10:AD10 AH10:AN10 AR10:AX10 BB10:BH10 BL10:BP10 M10:T10">
    <cfRule type="expression" dxfId="1732" priority="2466" stopIfTrue="1">
      <formula>A$4="sáb"</formula>
    </cfRule>
    <cfRule type="expression" dxfId="1731" priority="2467" stopIfTrue="1">
      <formula>A$4="dom"</formula>
    </cfRule>
    <cfRule type="expression" dxfId="1730" priority="2468" stopIfTrue="1">
      <formula>($E10=1)</formula>
    </cfRule>
  </conditionalFormatting>
  <conditionalFormatting sqref="A10:K10 M10">
    <cfRule type="cellIs" dxfId="1729" priority="2463" stopIfTrue="1" operator="lessThan">
      <formula>0</formula>
    </cfRule>
    <cfRule type="expression" priority="2464" stopIfTrue="1">
      <formula>($E10=0)</formula>
    </cfRule>
    <cfRule type="expression" dxfId="1728" priority="2465" stopIfTrue="1">
      <formula>($E10=1)</formula>
    </cfRule>
  </conditionalFormatting>
  <conditionalFormatting sqref="F10:J10">
    <cfRule type="cellIs" dxfId="1727" priority="2462" operator="equal">
      <formula>"BRASIL"</formula>
    </cfRule>
  </conditionalFormatting>
  <conditionalFormatting sqref="BP10">
    <cfRule type="cellIs" dxfId="1726" priority="2461" stopIfTrue="1" operator="lessThan">
      <formula>0</formula>
    </cfRule>
  </conditionalFormatting>
  <conditionalFormatting sqref="U10:W10">
    <cfRule type="expression" dxfId="1725" priority="2458" stopIfTrue="1">
      <formula>U$4="sáb"</formula>
    </cfRule>
    <cfRule type="expression" dxfId="1724" priority="2459" stopIfTrue="1">
      <formula>U$4="dom"</formula>
    </cfRule>
    <cfRule type="expression" dxfId="1723" priority="2460" stopIfTrue="1">
      <formula>($E10=1)</formula>
    </cfRule>
  </conditionalFormatting>
  <conditionalFormatting sqref="W10">
    <cfRule type="cellIs" dxfId="1722" priority="2457" stopIfTrue="1" operator="lessThan">
      <formula>0</formula>
    </cfRule>
  </conditionalFormatting>
  <conditionalFormatting sqref="AE10:AG10">
    <cfRule type="expression" dxfId="1721" priority="2454" stopIfTrue="1">
      <formula>AE$4="sáb"</formula>
    </cfRule>
    <cfRule type="expression" dxfId="1720" priority="2455" stopIfTrue="1">
      <formula>AE$4="dom"</formula>
    </cfRule>
    <cfRule type="expression" dxfId="1719" priority="2456" stopIfTrue="1">
      <formula>($E10=1)</formula>
    </cfRule>
  </conditionalFormatting>
  <conditionalFormatting sqref="AG10">
    <cfRule type="cellIs" dxfId="1718" priority="2453" stopIfTrue="1" operator="lessThan">
      <formula>0</formula>
    </cfRule>
  </conditionalFormatting>
  <conditionalFormatting sqref="AO10:AQ10">
    <cfRule type="expression" dxfId="1717" priority="2450" stopIfTrue="1">
      <formula>AO$4="sáb"</formula>
    </cfRule>
    <cfRule type="expression" dxfId="1716" priority="2451" stopIfTrue="1">
      <formula>AO$4="dom"</formula>
    </cfRule>
    <cfRule type="expression" dxfId="1715" priority="2452" stopIfTrue="1">
      <formula>($E10=1)</formula>
    </cfRule>
  </conditionalFormatting>
  <conditionalFormatting sqref="AQ10">
    <cfRule type="cellIs" dxfId="1714" priority="2449" stopIfTrue="1" operator="lessThan">
      <formula>0</formula>
    </cfRule>
  </conditionalFormatting>
  <conditionalFormatting sqref="AY10:BA10">
    <cfRule type="expression" dxfId="1713" priority="2446" stopIfTrue="1">
      <formula>AY$4="sáb"</formula>
    </cfRule>
    <cfRule type="expression" dxfId="1712" priority="2447" stopIfTrue="1">
      <formula>AY$4="dom"</formula>
    </cfRule>
    <cfRule type="expression" dxfId="1711" priority="2448" stopIfTrue="1">
      <formula>($E10=1)</formula>
    </cfRule>
  </conditionalFormatting>
  <conditionalFormatting sqref="BA10">
    <cfRule type="cellIs" dxfId="1710" priority="2445" stopIfTrue="1" operator="lessThan">
      <formula>0</formula>
    </cfRule>
  </conditionalFormatting>
  <conditionalFormatting sqref="BI10:BK10">
    <cfRule type="expression" dxfId="1709" priority="2442" stopIfTrue="1">
      <formula>BI$4="sáb"</formula>
    </cfRule>
    <cfRule type="expression" dxfId="1708" priority="2443" stopIfTrue="1">
      <formula>BI$4="dom"</formula>
    </cfRule>
    <cfRule type="expression" dxfId="1707" priority="2444" stopIfTrue="1">
      <formula>($E10=1)</formula>
    </cfRule>
  </conditionalFormatting>
  <conditionalFormatting sqref="BK10">
    <cfRule type="cellIs" dxfId="1706" priority="2441" stopIfTrue="1" operator="lessThan">
      <formula>0</formula>
    </cfRule>
  </conditionalFormatting>
  <conditionalFormatting sqref="B44:E44 BQ44">
    <cfRule type="cellIs" dxfId="1705" priority="2297" stopIfTrue="1" operator="lessThan">
      <formula>0</formula>
    </cfRule>
  </conditionalFormatting>
  <conditionalFormatting sqref="F44:M44">
    <cfRule type="cellIs" dxfId="1704" priority="2294" stopIfTrue="1" operator="lessThan">
      <formula>0</formula>
    </cfRule>
    <cfRule type="expression" priority="2295" stopIfTrue="1">
      <formula>($E44=0)</formula>
    </cfRule>
    <cfRule type="expression" dxfId="1703" priority="2296" stopIfTrue="1">
      <formula>($E44=1)</formula>
    </cfRule>
  </conditionalFormatting>
  <conditionalFormatting sqref="W44 AG44 AQ44 BA44 BP44 BK44">
    <cfRule type="cellIs" dxfId="1702" priority="2293" stopIfTrue="1" operator="lessThan">
      <formula>0</formula>
    </cfRule>
  </conditionalFormatting>
  <conditionalFormatting sqref="E44">
    <cfRule type="cellIs" dxfId="1701" priority="2290" stopIfTrue="1" operator="lessThan">
      <formula>0</formula>
    </cfRule>
    <cfRule type="expression" priority="2291" stopIfTrue="1">
      <formula>($E44=0)</formula>
    </cfRule>
    <cfRule type="expression" dxfId="1700" priority="2292" stopIfTrue="1">
      <formula>($E44=1)</formula>
    </cfRule>
  </conditionalFormatting>
  <conditionalFormatting sqref="D44">
    <cfRule type="cellIs" dxfId="1699" priority="2287" stopIfTrue="1" operator="lessThan">
      <formula>0</formula>
    </cfRule>
    <cfRule type="expression" priority="2288" stopIfTrue="1">
      <formula>($E44=0)</formula>
    </cfRule>
    <cfRule type="expression" dxfId="1698" priority="2289" stopIfTrue="1">
      <formula>($E44=1)</formula>
    </cfRule>
  </conditionalFormatting>
  <conditionalFormatting sqref="C44">
    <cfRule type="cellIs" dxfId="1697" priority="2284" stopIfTrue="1" operator="lessThan">
      <formula>0</formula>
    </cfRule>
    <cfRule type="expression" priority="2285" stopIfTrue="1">
      <formula>($E44=0)</formula>
    </cfRule>
    <cfRule type="expression" dxfId="1696" priority="2286" stopIfTrue="1">
      <formula>($E44=1)</formula>
    </cfRule>
  </conditionalFormatting>
  <conditionalFormatting sqref="C44">
    <cfRule type="cellIs" dxfId="1695" priority="2281" stopIfTrue="1" operator="lessThan">
      <formula>0</formula>
    </cfRule>
    <cfRule type="expression" priority="2282" stopIfTrue="1">
      <formula>($E44=0)</formula>
    </cfRule>
    <cfRule type="expression" dxfId="1694" priority="2283" stopIfTrue="1">
      <formula>($E44=1)</formula>
    </cfRule>
  </conditionalFormatting>
  <conditionalFormatting sqref="B60:E60 BQ60">
    <cfRule type="cellIs" dxfId="1693" priority="2277" stopIfTrue="1" operator="lessThan">
      <formula>0</formula>
    </cfRule>
  </conditionalFormatting>
  <conditionalFormatting sqref="F60:G60 I60:M60">
    <cfRule type="cellIs" dxfId="1692" priority="2274" stopIfTrue="1" operator="lessThan">
      <formula>0</formula>
    </cfRule>
    <cfRule type="expression" priority="2275" stopIfTrue="1">
      <formula>($E60=0)</formula>
    </cfRule>
    <cfRule type="expression" dxfId="1691" priority="2276" stopIfTrue="1">
      <formula>($E60=1)</formula>
    </cfRule>
  </conditionalFormatting>
  <conditionalFormatting sqref="E60">
    <cfRule type="cellIs" dxfId="1690" priority="2271" stopIfTrue="1" operator="lessThan">
      <formula>0</formula>
    </cfRule>
    <cfRule type="expression" priority="2272" stopIfTrue="1">
      <formula>($E60=0)</formula>
    </cfRule>
    <cfRule type="expression" dxfId="1689" priority="2273" stopIfTrue="1">
      <formula>($E60=1)</formula>
    </cfRule>
  </conditionalFormatting>
  <conditionalFormatting sqref="D60">
    <cfRule type="cellIs" dxfId="1688" priority="2268" stopIfTrue="1" operator="lessThan">
      <formula>0</formula>
    </cfRule>
    <cfRule type="expression" priority="2269" stopIfTrue="1">
      <formula>($E60=0)</formula>
    </cfRule>
    <cfRule type="expression" dxfId="1687" priority="2270" stopIfTrue="1">
      <formula>($E60=1)</formula>
    </cfRule>
  </conditionalFormatting>
  <conditionalFormatting sqref="C60">
    <cfRule type="cellIs" dxfId="1686" priority="2265" stopIfTrue="1" operator="lessThan">
      <formula>0</formula>
    </cfRule>
    <cfRule type="expression" priority="2266" stopIfTrue="1">
      <formula>($E60=0)</formula>
    </cfRule>
    <cfRule type="expression" dxfId="1685" priority="2267" stopIfTrue="1">
      <formula>($E60=1)</formula>
    </cfRule>
  </conditionalFormatting>
  <conditionalFormatting sqref="H60">
    <cfRule type="cellIs" dxfId="1684" priority="2262" stopIfTrue="1" operator="lessThan">
      <formula>0</formula>
    </cfRule>
    <cfRule type="expression" priority="2263" stopIfTrue="1">
      <formula>($E60=0)</formula>
    </cfRule>
    <cfRule type="expression" dxfId="1683" priority="2264" stopIfTrue="1">
      <formula>($E60=1)</formula>
    </cfRule>
  </conditionalFormatting>
  <conditionalFormatting sqref="H60">
    <cfRule type="cellIs" dxfId="1682" priority="2259" stopIfTrue="1" operator="lessThan">
      <formula>0</formula>
    </cfRule>
    <cfRule type="expression" priority="2260" stopIfTrue="1">
      <formula>($E60=0)</formula>
    </cfRule>
    <cfRule type="expression" dxfId="1681" priority="2261" stopIfTrue="1">
      <formula>($E60=1)</formula>
    </cfRule>
  </conditionalFormatting>
  <conditionalFormatting sqref="B47:E47 BQ47">
    <cfRule type="cellIs" dxfId="1680" priority="2255" stopIfTrue="1" operator="lessThan">
      <formula>0</formula>
    </cfRule>
  </conditionalFormatting>
  <conditionalFormatting sqref="G47:M47">
    <cfRule type="cellIs" dxfId="1679" priority="2252" stopIfTrue="1" operator="lessThan">
      <formula>0</formula>
    </cfRule>
    <cfRule type="expression" priority="2253" stopIfTrue="1">
      <formula>($E47=0)</formula>
    </cfRule>
    <cfRule type="expression" dxfId="1678" priority="2254" stopIfTrue="1">
      <formula>($E47=1)</formula>
    </cfRule>
  </conditionalFormatting>
  <conditionalFormatting sqref="W47 AG47 AQ47 BA47 BP47 BK47">
    <cfRule type="cellIs" dxfId="1677" priority="2251" stopIfTrue="1" operator="lessThan">
      <formula>0</formula>
    </cfRule>
  </conditionalFormatting>
  <conditionalFormatting sqref="E47">
    <cfRule type="cellIs" dxfId="1676" priority="2248" stopIfTrue="1" operator="lessThan">
      <formula>0</formula>
    </cfRule>
    <cfRule type="expression" priority="2249" stopIfTrue="1">
      <formula>($E47=0)</formula>
    </cfRule>
    <cfRule type="expression" dxfId="1675" priority="2250" stopIfTrue="1">
      <formula>($E47=1)</formula>
    </cfRule>
  </conditionalFormatting>
  <conditionalFormatting sqref="D47">
    <cfRule type="cellIs" dxfId="1674" priority="2245" stopIfTrue="1" operator="lessThan">
      <formula>0</formula>
    </cfRule>
    <cfRule type="expression" priority="2246" stopIfTrue="1">
      <formula>($E47=0)</formula>
    </cfRule>
    <cfRule type="expression" dxfId="1673" priority="2247" stopIfTrue="1">
      <formula>($E47=1)</formula>
    </cfRule>
  </conditionalFormatting>
  <conditionalFormatting sqref="C47">
    <cfRule type="cellIs" dxfId="1672" priority="2242" stopIfTrue="1" operator="lessThan">
      <formula>0</formula>
    </cfRule>
    <cfRule type="expression" priority="2243" stopIfTrue="1">
      <formula>($E47=0)</formula>
    </cfRule>
    <cfRule type="expression" dxfId="1671" priority="2244" stopIfTrue="1">
      <formula>($E47=1)</formula>
    </cfRule>
  </conditionalFormatting>
  <conditionalFormatting sqref="C47">
    <cfRule type="cellIs" dxfId="1670" priority="2239" stopIfTrue="1" operator="lessThan">
      <formula>0</formula>
    </cfRule>
    <cfRule type="expression" priority="2240" stopIfTrue="1">
      <formula>($E47=0)</formula>
    </cfRule>
    <cfRule type="expression" dxfId="1669" priority="2241" stopIfTrue="1">
      <formula>($E47=1)</formula>
    </cfRule>
  </conditionalFormatting>
  <conditionalFormatting sqref="BQ63 B63:E63">
    <cfRule type="cellIs" dxfId="1668" priority="2205" stopIfTrue="1" operator="lessThan">
      <formula>0</formula>
    </cfRule>
  </conditionalFormatting>
  <conditionalFormatting sqref="I63:M63 F63:G63">
    <cfRule type="cellIs" dxfId="1667" priority="2202" stopIfTrue="1" operator="lessThan">
      <formula>0</formula>
    </cfRule>
    <cfRule type="expression" priority="2203" stopIfTrue="1">
      <formula>($E63=0)</formula>
    </cfRule>
    <cfRule type="expression" dxfId="1666" priority="2204" stopIfTrue="1">
      <formula>($E63=1)</formula>
    </cfRule>
  </conditionalFormatting>
  <conditionalFormatting sqref="E63">
    <cfRule type="cellIs" dxfId="1665" priority="2199" stopIfTrue="1" operator="lessThan">
      <formula>0</formula>
    </cfRule>
    <cfRule type="expression" priority="2200" stopIfTrue="1">
      <formula>($E63=0)</formula>
    </cfRule>
    <cfRule type="expression" dxfId="1664" priority="2201" stopIfTrue="1">
      <formula>($E63=1)</formula>
    </cfRule>
  </conditionalFormatting>
  <conditionalFormatting sqref="D63">
    <cfRule type="cellIs" dxfId="1663" priority="2196" stopIfTrue="1" operator="lessThan">
      <formula>0</formula>
    </cfRule>
    <cfRule type="expression" priority="2197" stopIfTrue="1">
      <formula>($E63=0)</formula>
    </cfRule>
    <cfRule type="expression" dxfId="1662" priority="2198" stopIfTrue="1">
      <formula>($E63=1)</formula>
    </cfRule>
  </conditionalFormatting>
  <conditionalFormatting sqref="C63">
    <cfRule type="cellIs" dxfId="1661" priority="2193" stopIfTrue="1" operator="lessThan">
      <formula>0</formula>
    </cfRule>
    <cfRule type="expression" priority="2194" stopIfTrue="1">
      <formula>($E63=0)</formula>
    </cfRule>
    <cfRule type="expression" dxfId="1660" priority="2195" stopIfTrue="1">
      <formula>($E63=1)</formula>
    </cfRule>
  </conditionalFormatting>
  <conditionalFormatting sqref="H63">
    <cfRule type="cellIs" dxfId="1659" priority="2190" stopIfTrue="1" operator="lessThan">
      <formula>0</formula>
    </cfRule>
    <cfRule type="expression" priority="2191" stopIfTrue="1">
      <formula>($E63=0)</formula>
    </cfRule>
    <cfRule type="expression" dxfId="1658" priority="2192" stopIfTrue="1">
      <formula>($E63=1)</formula>
    </cfRule>
  </conditionalFormatting>
  <conditionalFormatting sqref="J12">
    <cfRule type="cellIs" dxfId="1657" priority="1675" stopIfTrue="1" operator="lessThan">
      <formula>0</formula>
    </cfRule>
    <cfRule type="expression" priority="1676" stopIfTrue="1">
      <formula>($E12=0)</formula>
    </cfRule>
    <cfRule type="expression" dxfId="1656" priority="1677" stopIfTrue="1">
      <formula>($E12=1)</formula>
    </cfRule>
  </conditionalFormatting>
  <conditionalFormatting sqref="J12">
    <cfRule type="cellIs" dxfId="1655" priority="1674" operator="equal">
      <formula>"BRASIL"</formula>
    </cfRule>
  </conditionalFormatting>
  <conditionalFormatting sqref="J19">
    <cfRule type="cellIs" dxfId="1654" priority="1668" stopIfTrue="1" operator="lessThan">
      <formula>0</formula>
    </cfRule>
    <cfRule type="expression" priority="1669" stopIfTrue="1">
      <formula>($E19=0)</formula>
    </cfRule>
    <cfRule type="expression" dxfId="1653" priority="1670" stopIfTrue="1">
      <formula>($E19=1)</formula>
    </cfRule>
  </conditionalFormatting>
  <conditionalFormatting sqref="J19">
    <cfRule type="cellIs" dxfId="1652" priority="1667" operator="equal">
      <formula>"BRASIL"</formula>
    </cfRule>
  </conditionalFormatting>
  <conditionalFormatting sqref="J13">
    <cfRule type="cellIs" dxfId="1651" priority="1661" stopIfTrue="1" operator="lessThan">
      <formula>0</formula>
    </cfRule>
    <cfRule type="expression" priority="1662" stopIfTrue="1">
      <formula>($E13=0)</formula>
    </cfRule>
    <cfRule type="expression" dxfId="1650" priority="1663" stopIfTrue="1">
      <formula>($E13=1)</formula>
    </cfRule>
  </conditionalFormatting>
  <conditionalFormatting sqref="J13">
    <cfRule type="cellIs" dxfId="1649" priority="1660" operator="equal">
      <formula>"BRASIL"</formula>
    </cfRule>
  </conditionalFormatting>
  <conditionalFormatting sqref="B13:D13">
    <cfRule type="cellIs" dxfId="1648" priority="1354" stopIfTrue="1" operator="lessThan">
      <formula>0</formula>
    </cfRule>
    <cfRule type="expression" priority="1355" stopIfTrue="1">
      <formula>($E13=0)</formula>
    </cfRule>
    <cfRule type="expression" dxfId="1647" priority="1356" stopIfTrue="1">
      <formula>($E13=1)</formula>
    </cfRule>
  </conditionalFormatting>
  <conditionalFormatting sqref="B12:D12">
    <cfRule type="cellIs" dxfId="1646" priority="1348" stopIfTrue="1" operator="lessThan">
      <formula>0</formula>
    </cfRule>
    <cfRule type="expression" priority="1349" stopIfTrue="1">
      <formula>($E12=0)</formula>
    </cfRule>
    <cfRule type="expression" dxfId="1645" priority="1350" stopIfTrue="1">
      <formula>($E12=1)</formula>
    </cfRule>
  </conditionalFormatting>
  <conditionalFormatting sqref="B11:D11">
    <cfRule type="expression" dxfId="1644" priority="1345" stopIfTrue="1">
      <formula>B$4="sáb"</formula>
    </cfRule>
    <cfRule type="expression" dxfId="1643" priority="1346" stopIfTrue="1">
      <formula>B$4="dom"</formula>
    </cfRule>
    <cfRule type="expression" dxfId="1642" priority="1347" stopIfTrue="1">
      <formula>($E11=1)</formula>
    </cfRule>
  </conditionalFormatting>
  <conditionalFormatting sqref="B11:D11">
    <cfRule type="cellIs" dxfId="1641" priority="1342" stopIfTrue="1" operator="lessThan">
      <formula>0</formula>
    </cfRule>
    <cfRule type="expression" priority="1343" stopIfTrue="1">
      <formula>($E11=0)</formula>
    </cfRule>
    <cfRule type="expression" dxfId="1640" priority="1344" stopIfTrue="1">
      <formula>($E11=1)</formula>
    </cfRule>
  </conditionalFormatting>
  <conditionalFormatting sqref="L15">
    <cfRule type="cellIs" dxfId="1639" priority="1286" stopIfTrue="1" operator="lessThan">
      <formula>0</formula>
    </cfRule>
    <cfRule type="expression" priority="1287" stopIfTrue="1">
      <formula>($E15=0)</formula>
    </cfRule>
    <cfRule type="expression" dxfId="1638" priority="1288" stopIfTrue="1">
      <formula>($E15=1)</formula>
    </cfRule>
  </conditionalFormatting>
  <conditionalFormatting sqref="A15 F15:I15 M15 K15">
    <cfRule type="cellIs" dxfId="1637" priority="1280" stopIfTrue="1" operator="lessThan">
      <formula>0</formula>
    </cfRule>
    <cfRule type="expression" priority="1281" stopIfTrue="1">
      <formula>($E15=0)</formula>
    </cfRule>
    <cfRule type="expression" dxfId="1636" priority="1282" stopIfTrue="1">
      <formula>($E15=1)</formula>
    </cfRule>
  </conditionalFormatting>
  <conditionalFormatting sqref="F15:I15">
    <cfRule type="cellIs" dxfId="1635" priority="1279" operator="equal">
      <formula>"BRASIL"</formula>
    </cfRule>
  </conditionalFormatting>
  <conditionalFormatting sqref="BP15">
    <cfRule type="cellIs" dxfId="1634" priority="1278" stopIfTrue="1" operator="lessThan">
      <formula>0</formula>
    </cfRule>
  </conditionalFormatting>
  <conditionalFormatting sqref="W15">
    <cfRule type="cellIs" dxfId="1633" priority="1274" stopIfTrue="1" operator="lessThan">
      <formula>0</formula>
    </cfRule>
  </conditionalFormatting>
  <conditionalFormatting sqref="AG15">
    <cfRule type="cellIs" dxfId="1632" priority="1270" stopIfTrue="1" operator="lessThan">
      <formula>0</formula>
    </cfRule>
  </conditionalFormatting>
  <conditionalFormatting sqref="AQ15">
    <cfRule type="cellIs" dxfId="1631" priority="1266" stopIfTrue="1" operator="lessThan">
      <formula>0</formula>
    </cfRule>
  </conditionalFormatting>
  <conditionalFormatting sqref="BA15">
    <cfRule type="cellIs" dxfId="1630" priority="1262" stopIfTrue="1" operator="lessThan">
      <formula>0</formula>
    </cfRule>
  </conditionalFormatting>
  <conditionalFormatting sqref="BK15">
    <cfRule type="cellIs" dxfId="1629" priority="1258" stopIfTrue="1" operator="lessThan">
      <formula>0</formula>
    </cfRule>
  </conditionalFormatting>
  <conditionalFormatting sqref="J15">
    <cfRule type="cellIs" dxfId="1628" priority="1246" stopIfTrue="1" operator="lessThan">
      <formula>0</formula>
    </cfRule>
    <cfRule type="expression" priority="1247" stopIfTrue="1">
      <formula>($E15=0)</formula>
    </cfRule>
    <cfRule type="expression" dxfId="1627" priority="1248" stopIfTrue="1">
      <formula>($E15=1)</formula>
    </cfRule>
  </conditionalFormatting>
  <conditionalFormatting sqref="J15">
    <cfRule type="cellIs" dxfId="1626" priority="1245" operator="equal">
      <formula>"BRASIL"</formula>
    </cfRule>
  </conditionalFormatting>
  <conditionalFormatting sqref="K21:L21">
    <cfRule type="cellIs" dxfId="1625" priority="1233" stopIfTrue="1" operator="lessThan">
      <formula>0</formula>
    </cfRule>
    <cfRule type="expression" priority="1234" stopIfTrue="1">
      <formula>($E21=0)</formula>
    </cfRule>
    <cfRule type="expression" dxfId="1624" priority="1235" stopIfTrue="1">
      <formula>($E21=1)</formula>
    </cfRule>
  </conditionalFormatting>
  <conditionalFormatting sqref="W21 AG21 AQ21 BA21 BK21">
    <cfRule type="cellIs" dxfId="1623" priority="1232" stopIfTrue="1" operator="lessThan">
      <formula>0</formula>
    </cfRule>
  </conditionalFormatting>
  <conditionalFormatting sqref="M21 E21:G21 I21:J21">
    <cfRule type="cellIs" dxfId="1622" priority="1229" stopIfTrue="1" operator="lessThan">
      <formula>0</formula>
    </cfRule>
    <cfRule type="expression" priority="1230" stopIfTrue="1">
      <formula>($E21=0)</formula>
    </cfRule>
    <cfRule type="expression" dxfId="1621" priority="1231" stopIfTrue="1">
      <formula>($E21=1)</formula>
    </cfRule>
  </conditionalFormatting>
  <conditionalFormatting sqref="F21:G21 I21:J21">
    <cfRule type="cellIs" dxfId="1620" priority="1228" operator="equal">
      <formula>"BRASIL"</formula>
    </cfRule>
  </conditionalFormatting>
  <conditionalFormatting sqref="BP21">
    <cfRule type="cellIs" dxfId="1619" priority="1227" stopIfTrue="1" operator="lessThan">
      <formula>0</formula>
    </cfRule>
  </conditionalFormatting>
  <conditionalFormatting sqref="B21:D21">
    <cfRule type="cellIs" dxfId="1618" priority="1224" stopIfTrue="1" operator="lessThan">
      <formula>0</formula>
    </cfRule>
    <cfRule type="expression" priority="1225" stopIfTrue="1">
      <formula>($E21=0)</formula>
    </cfRule>
    <cfRule type="expression" dxfId="1617" priority="1226" stopIfTrue="1">
      <formula>($E21=1)</formula>
    </cfRule>
  </conditionalFormatting>
  <conditionalFormatting sqref="A21">
    <cfRule type="cellIs" dxfId="1616" priority="1221" stopIfTrue="1" operator="lessThan">
      <formula>0</formula>
    </cfRule>
    <cfRule type="expression" priority="1222" stopIfTrue="1">
      <formula>($E21=0)</formula>
    </cfRule>
    <cfRule type="expression" dxfId="1615" priority="1223" stopIfTrue="1">
      <formula>($E21=1)</formula>
    </cfRule>
  </conditionalFormatting>
  <conditionalFormatting sqref="H21">
    <cfRule type="cellIs" dxfId="1614" priority="1218" stopIfTrue="1" operator="lessThan">
      <formula>0</formula>
    </cfRule>
    <cfRule type="expression" priority="1219" stopIfTrue="1">
      <formula>($E21=0)</formula>
    </cfRule>
    <cfRule type="expression" dxfId="1613" priority="1220" stopIfTrue="1">
      <formula>($E21=1)</formula>
    </cfRule>
  </conditionalFormatting>
  <conditionalFormatting sqref="H21">
    <cfRule type="cellIs" dxfId="1612" priority="1217" operator="equal">
      <formula>"BRASIL"</formula>
    </cfRule>
  </conditionalFormatting>
  <conditionalFormatting sqref="L48">
    <cfRule type="cellIs" dxfId="1611" priority="696" stopIfTrue="1" operator="lessThan">
      <formula>0</formula>
    </cfRule>
    <cfRule type="expression" priority="697" stopIfTrue="1">
      <formula>($E48=0)</formula>
    </cfRule>
    <cfRule type="expression" dxfId="1610" priority="698" stopIfTrue="1">
      <formula>($E48=1)</formula>
    </cfRule>
  </conditionalFormatting>
  <conditionalFormatting sqref="F45">
    <cfRule type="cellIs" dxfId="1609" priority="693" stopIfTrue="1" operator="lessThan">
      <formula>0</formula>
    </cfRule>
    <cfRule type="expression" priority="694" stopIfTrue="1">
      <formula>($E45=0)</formula>
    </cfRule>
    <cfRule type="expression" dxfId="1608" priority="695" stopIfTrue="1">
      <formula>($E45=1)</formula>
    </cfRule>
  </conditionalFormatting>
  <conditionalFormatting sqref="F47">
    <cfRule type="cellIs" dxfId="1607" priority="687" stopIfTrue="1" operator="lessThan">
      <formula>0</formula>
    </cfRule>
    <cfRule type="expression" priority="688" stopIfTrue="1">
      <formula>($E47=0)</formula>
    </cfRule>
    <cfRule type="expression" dxfId="1606" priority="689" stopIfTrue="1">
      <formula>($E47=1)</formula>
    </cfRule>
  </conditionalFormatting>
  <conditionalFormatting sqref="Q91:BP93">
    <cfRule type="cellIs" dxfId="1605" priority="652" operator="greaterThan">
      <formula>481</formula>
    </cfRule>
  </conditionalFormatting>
  <conditionalFormatting sqref="Q83:BM84">
    <cfRule type="cellIs" dxfId="1604" priority="651" operator="greaterThan">
      <formula>121</formula>
    </cfRule>
  </conditionalFormatting>
  <conditionalFormatting sqref="Q82:BM82">
    <cfRule type="cellIs" dxfId="1603" priority="650" operator="greaterThan">
      <formula>241</formula>
    </cfRule>
  </conditionalFormatting>
  <conditionalFormatting sqref="Q85:BM85">
    <cfRule type="cellIs" dxfId="1602" priority="649" operator="greaterThan">
      <formula>721</formula>
    </cfRule>
  </conditionalFormatting>
  <conditionalFormatting sqref="Q81:BM81">
    <cfRule type="cellIs" dxfId="1601" priority="648" operator="lessThan">
      <formula>0</formula>
    </cfRule>
  </conditionalFormatting>
  <conditionalFormatting sqref="Q86:BM86">
    <cfRule type="cellIs" dxfId="1600" priority="647" operator="greaterThan">
      <formula>121</formula>
    </cfRule>
  </conditionalFormatting>
  <conditionalFormatting sqref="Q90:BM90">
    <cfRule type="cellIs" dxfId="1599" priority="646" operator="greaterThan">
      <formula>120</formula>
    </cfRule>
  </conditionalFormatting>
  <conditionalFormatting sqref="N83:P84">
    <cfRule type="cellIs" dxfId="1598" priority="644" operator="greaterThan">
      <formula>121</formula>
    </cfRule>
  </conditionalFormatting>
  <conditionalFormatting sqref="N82:P82">
    <cfRule type="cellIs" dxfId="1597" priority="643" operator="greaterThan">
      <formula>241</formula>
    </cfRule>
  </conditionalFormatting>
  <conditionalFormatting sqref="N85:P85">
    <cfRule type="cellIs" dxfId="1596" priority="642" operator="greaterThan">
      <formula>721</formula>
    </cfRule>
  </conditionalFormatting>
  <conditionalFormatting sqref="N81:P81">
    <cfRule type="cellIs" dxfId="1595" priority="641" operator="lessThan">
      <formula>0</formula>
    </cfRule>
  </conditionalFormatting>
  <conditionalFormatting sqref="N86:P86">
    <cfRule type="cellIs" dxfId="1594" priority="640" operator="greaterThan">
      <formula>121</formula>
    </cfRule>
  </conditionalFormatting>
  <conditionalFormatting sqref="N90:P90">
    <cfRule type="cellIs" dxfId="1593" priority="639" operator="greaterThan">
      <formula>120</formula>
    </cfRule>
  </conditionalFormatting>
  <conditionalFormatting sqref="N91:P93">
    <cfRule type="cellIs" dxfId="1592" priority="645" operator="greaterThan">
      <formula>481</formula>
    </cfRule>
  </conditionalFormatting>
  <conditionalFormatting sqref="L26">
    <cfRule type="cellIs" dxfId="1591" priority="360" stopIfTrue="1" operator="lessThan">
      <formula>0</formula>
    </cfRule>
    <cfRule type="expression" priority="361" stopIfTrue="1">
      <formula>($E26=0)</formula>
    </cfRule>
    <cfRule type="expression" dxfId="1590" priority="362" stopIfTrue="1">
      <formula>($E26=1)</formula>
    </cfRule>
  </conditionalFormatting>
  <conditionalFormatting sqref="BK26 BA26 AQ26 AG26 W26">
    <cfRule type="cellIs" dxfId="1589" priority="359" stopIfTrue="1" operator="lessThan">
      <formula>0</formula>
    </cfRule>
  </conditionalFormatting>
  <conditionalFormatting sqref="K26">
    <cfRule type="cellIs" dxfId="1588" priority="356" stopIfTrue="1" operator="lessThan">
      <formula>0</formula>
    </cfRule>
    <cfRule type="expression" priority="357" stopIfTrue="1">
      <formula>($E26=0)</formula>
    </cfRule>
    <cfRule type="expression" dxfId="1587" priority="358" stopIfTrue="1">
      <formula>($E26=1)</formula>
    </cfRule>
  </conditionalFormatting>
  <conditionalFormatting sqref="A26 M26 E26:J26">
    <cfRule type="cellIs" dxfId="1586" priority="353" stopIfTrue="1" operator="lessThan">
      <formula>0</formula>
    </cfRule>
    <cfRule type="expression" priority="354" stopIfTrue="1">
      <formula>($E26=0)</formula>
    </cfRule>
    <cfRule type="expression" dxfId="1585" priority="355" stopIfTrue="1">
      <formula>($E26=1)</formula>
    </cfRule>
  </conditionalFormatting>
  <conditionalFormatting sqref="F26:J26">
    <cfRule type="cellIs" dxfId="1584" priority="352" operator="equal">
      <formula>"BRASIL"</formula>
    </cfRule>
  </conditionalFormatting>
  <conditionalFormatting sqref="BP26">
    <cfRule type="cellIs" dxfId="1583" priority="351" stopIfTrue="1" operator="lessThan">
      <formula>0</formula>
    </cfRule>
  </conditionalFormatting>
  <conditionalFormatting sqref="D26">
    <cfRule type="cellIs" dxfId="1582" priority="348" stopIfTrue="1" operator="lessThan">
      <formula>0</formula>
    </cfRule>
    <cfRule type="expression" priority="349" stopIfTrue="1">
      <formula>($E26=0)</formula>
    </cfRule>
    <cfRule type="expression" dxfId="1581" priority="350" stopIfTrue="1">
      <formula>($E26=1)</formula>
    </cfRule>
  </conditionalFormatting>
  <conditionalFormatting sqref="A14 F14:BP14">
    <cfRule type="expression" dxfId="1580" priority="345" stopIfTrue="1">
      <formula>A$4="sáb"</formula>
    </cfRule>
    <cfRule type="expression" dxfId="1579" priority="346" stopIfTrue="1">
      <formula>A$4="dom"</formula>
    </cfRule>
    <cfRule type="expression" dxfId="1578" priority="347" stopIfTrue="1">
      <formula>($E14=1)</formula>
    </cfRule>
  </conditionalFormatting>
  <conditionalFormatting sqref="L14">
    <cfRule type="cellIs" dxfId="1577" priority="342" stopIfTrue="1" operator="lessThan">
      <formula>0</formula>
    </cfRule>
    <cfRule type="expression" priority="343" stopIfTrue="1">
      <formula>($E14=0)</formula>
    </cfRule>
    <cfRule type="expression" dxfId="1576" priority="344" stopIfTrue="1">
      <formula>($E14=1)</formula>
    </cfRule>
  </conditionalFormatting>
  <conditionalFormatting sqref="A14 F14:I14 M14 K14">
    <cfRule type="cellIs" dxfId="1575" priority="339" stopIfTrue="1" operator="lessThan">
      <formula>0</formula>
    </cfRule>
    <cfRule type="expression" priority="340" stopIfTrue="1">
      <formula>($E14=0)</formula>
    </cfRule>
    <cfRule type="expression" dxfId="1574" priority="341" stopIfTrue="1">
      <formula>($E14=1)</formula>
    </cfRule>
  </conditionalFormatting>
  <conditionalFormatting sqref="F14:I14">
    <cfRule type="cellIs" dxfId="1573" priority="338" operator="equal">
      <formula>"BRASIL"</formula>
    </cfRule>
  </conditionalFormatting>
  <conditionalFormatting sqref="BP14">
    <cfRule type="cellIs" dxfId="1572" priority="337" stopIfTrue="1" operator="lessThan">
      <formula>0</formula>
    </cfRule>
  </conditionalFormatting>
  <conditionalFormatting sqref="W14">
    <cfRule type="cellIs" dxfId="1571" priority="336" stopIfTrue="1" operator="lessThan">
      <formula>0</formula>
    </cfRule>
  </conditionalFormatting>
  <conditionalFormatting sqref="AG14">
    <cfRule type="cellIs" dxfId="1570" priority="335" stopIfTrue="1" operator="lessThan">
      <formula>0</formula>
    </cfRule>
  </conditionalFormatting>
  <conditionalFormatting sqref="AQ14">
    <cfRule type="cellIs" dxfId="1569" priority="334" stopIfTrue="1" operator="lessThan">
      <formula>0</formula>
    </cfRule>
  </conditionalFormatting>
  <conditionalFormatting sqref="BA14">
    <cfRule type="cellIs" dxfId="1568" priority="333" stopIfTrue="1" operator="lessThan">
      <formula>0</formula>
    </cfRule>
  </conditionalFormatting>
  <conditionalFormatting sqref="BK14">
    <cfRule type="cellIs" dxfId="1567" priority="332" stopIfTrue="1" operator="lessThan">
      <formula>0</formula>
    </cfRule>
  </conditionalFormatting>
  <conditionalFormatting sqref="J14">
    <cfRule type="cellIs" dxfId="1566" priority="326" stopIfTrue="1" operator="lessThan">
      <formula>0</formula>
    </cfRule>
    <cfRule type="expression" priority="327" stopIfTrue="1">
      <formula>($E14=0)</formula>
    </cfRule>
    <cfRule type="expression" dxfId="1565" priority="328" stopIfTrue="1">
      <formula>($E14=1)</formula>
    </cfRule>
  </conditionalFormatting>
  <conditionalFormatting sqref="J14">
    <cfRule type="cellIs" dxfId="1564" priority="325" operator="equal">
      <formula>"BRASIL"</formula>
    </cfRule>
  </conditionalFormatting>
  <conditionalFormatting sqref="D14">
    <cfRule type="expression" dxfId="1563" priority="319" stopIfTrue="1">
      <formula>D$4="sáb"</formula>
    </cfRule>
    <cfRule type="expression" dxfId="1562" priority="320" stopIfTrue="1">
      <formula>D$4="dom"</formula>
    </cfRule>
    <cfRule type="expression" dxfId="1561" priority="321" stopIfTrue="1">
      <formula>($E14=1)</formula>
    </cfRule>
  </conditionalFormatting>
  <conditionalFormatting sqref="D14">
    <cfRule type="cellIs" dxfId="1560" priority="316" stopIfTrue="1" operator="lessThan">
      <formula>0</formula>
    </cfRule>
    <cfRule type="expression" priority="317" stopIfTrue="1">
      <formula>($E14=0)</formula>
    </cfRule>
    <cfRule type="expression" dxfId="1559" priority="318" stopIfTrue="1">
      <formula>($E14=1)</formula>
    </cfRule>
  </conditionalFormatting>
  <conditionalFormatting sqref="D14">
    <cfRule type="expression" dxfId="1558" priority="313" stopIfTrue="1">
      <formula>D$4="sáb"</formula>
    </cfRule>
    <cfRule type="expression" dxfId="1557" priority="314" stopIfTrue="1">
      <formula>D$4="dom"</formula>
    </cfRule>
    <cfRule type="expression" dxfId="1556" priority="315" stopIfTrue="1">
      <formula>($E14=1)</formula>
    </cfRule>
  </conditionalFormatting>
  <conditionalFormatting sqref="D14">
    <cfRule type="cellIs" dxfId="1555" priority="310" stopIfTrue="1" operator="lessThan">
      <formula>0</formula>
    </cfRule>
    <cfRule type="expression" priority="311" stopIfTrue="1">
      <formula>($E14=0)</formula>
    </cfRule>
    <cfRule type="expression" dxfId="1554" priority="312" stopIfTrue="1">
      <formula>($E14=1)</formula>
    </cfRule>
  </conditionalFormatting>
  <conditionalFormatting sqref="E14">
    <cfRule type="expression" dxfId="1553" priority="307" stopIfTrue="1">
      <formula>E$4="sáb"</formula>
    </cfRule>
    <cfRule type="expression" dxfId="1552" priority="308" stopIfTrue="1">
      <formula>E$4="dom"</formula>
    </cfRule>
    <cfRule type="expression" dxfId="1551" priority="309" stopIfTrue="1">
      <formula>($E14=1)</formula>
    </cfRule>
  </conditionalFormatting>
  <conditionalFormatting sqref="E14">
    <cfRule type="cellIs" dxfId="1550" priority="304" stopIfTrue="1" operator="lessThan">
      <formula>0</formula>
    </cfRule>
    <cfRule type="expression" priority="305" stopIfTrue="1">
      <formula>($E14=0)</formula>
    </cfRule>
    <cfRule type="expression" dxfId="1549" priority="306" stopIfTrue="1">
      <formula>($E14=1)</formula>
    </cfRule>
  </conditionalFormatting>
  <conditionalFormatting sqref="D16">
    <cfRule type="expression" dxfId="1548" priority="301" stopIfTrue="1">
      <formula>D$4="sáb"</formula>
    </cfRule>
    <cfRule type="expression" dxfId="1547" priority="302" stopIfTrue="1">
      <formula>D$4="dom"</formula>
    </cfRule>
    <cfRule type="expression" dxfId="1546" priority="303" stopIfTrue="1">
      <formula>($E16=1)</formula>
    </cfRule>
  </conditionalFormatting>
  <conditionalFormatting sqref="D16">
    <cfRule type="cellIs" dxfId="1545" priority="298" stopIfTrue="1" operator="lessThan">
      <formula>0</formula>
    </cfRule>
    <cfRule type="expression" priority="299" stopIfTrue="1">
      <formula>($E16=0)</formula>
    </cfRule>
    <cfRule type="expression" dxfId="1544" priority="300" stopIfTrue="1">
      <formula>($E16=1)</formula>
    </cfRule>
  </conditionalFormatting>
  <conditionalFormatting sqref="D15">
    <cfRule type="expression" dxfId="1543" priority="295" stopIfTrue="1">
      <formula>D$4="sáb"</formula>
    </cfRule>
    <cfRule type="expression" dxfId="1542" priority="296" stopIfTrue="1">
      <formula>D$4="dom"</formula>
    </cfRule>
    <cfRule type="expression" dxfId="1541" priority="297" stopIfTrue="1">
      <formula>($E15=1)</formula>
    </cfRule>
  </conditionalFormatting>
  <conditionalFormatting sqref="D15">
    <cfRule type="cellIs" dxfId="1540" priority="292" stopIfTrue="1" operator="lessThan">
      <formula>0</formula>
    </cfRule>
    <cfRule type="expression" priority="293" stopIfTrue="1">
      <formula>($E15=0)</formula>
    </cfRule>
    <cfRule type="expression" dxfId="1539" priority="294" stopIfTrue="1">
      <formula>($E15=1)</formula>
    </cfRule>
  </conditionalFormatting>
  <conditionalFormatting sqref="D15">
    <cfRule type="expression" dxfId="1538" priority="289" stopIfTrue="1">
      <formula>D$4="sáb"</formula>
    </cfRule>
    <cfRule type="expression" dxfId="1537" priority="290" stopIfTrue="1">
      <formula>D$4="dom"</formula>
    </cfRule>
    <cfRule type="expression" dxfId="1536" priority="291" stopIfTrue="1">
      <formula>($E15=1)</formula>
    </cfRule>
  </conditionalFormatting>
  <conditionalFormatting sqref="D15">
    <cfRule type="cellIs" dxfId="1535" priority="286" stopIfTrue="1" operator="lessThan">
      <formula>0</formula>
    </cfRule>
    <cfRule type="expression" priority="287" stopIfTrue="1">
      <formula>($E15=0)</formula>
    </cfRule>
    <cfRule type="expression" dxfId="1534" priority="288" stopIfTrue="1">
      <formula>($E15=1)</formula>
    </cfRule>
  </conditionalFormatting>
  <conditionalFormatting sqref="E15:E16">
    <cfRule type="expression" dxfId="1533" priority="283" stopIfTrue="1">
      <formula>E$4="sáb"</formula>
    </cfRule>
    <cfRule type="expression" dxfId="1532" priority="284" stopIfTrue="1">
      <formula>E$4="dom"</formula>
    </cfRule>
    <cfRule type="expression" dxfId="1531" priority="285" stopIfTrue="1">
      <formula>($E15=1)</formula>
    </cfRule>
  </conditionalFormatting>
  <conditionalFormatting sqref="E15:E16">
    <cfRule type="cellIs" dxfId="1530" priority="280" stopIfTrue="1" operator="lessThan">
      <formula>0</formula>
    </cfRule>
    <cfRule type="expression" priority="281" stopIfTrue="1">
      <formula>($E15=0)</formula>
    </cfRule>
    <cfRule type="expression" dxfId="1529" priority="282" stopIfTrue="1">
      <formula>($E15=1)</formula>
    </cfRule>
  </conditionalFormatting>
  <conditionalFormatting sqref="D23:E23">
    <cfRule type="expression" dxfId="1528" priority="277" stopIfTrue="1">
      <formula>D$4="sáb"</formula>
    </cfRule>
    <cfRule type="expression" dxfId="1527" priority="278" stopIfTrue="1">
      <formula>D$4="dom"</formula>
    </cfRule>
    <cfRule type="expression" dxfId="1526" priority="279" stopIfTrue="1">
      <formula>($E23=1)</formula>
    </cfRule>
  </conditionalFormatting>
  <conditionalFormatting sqref="E23">
    <cfRule type="cellIs" dxfId="1525" priority="274" stopIfTrue="1" operator="lessThan">
      <formula>0</formula>
    </cfRule>
    <cfRule type="expression" priority="275" stopIfTrue="1">
      <formula>($E23=0)</formula>
    </cfRule>
    <cfRule type="expression" dxfId="1524" priority="276" stopIfTrue="1">
      <formula>($E23=1)</formula>
    </cfRule>
  </conditionalFormatting>
  <conditionalFormatting sqref="D23">
    <cfRule type="cellIs" dxfId="1523" priority="271" stopIfTrue="1" operator="lessThan">
      <formula>0</formula>
    </cfRule>
    <cfRule type="expression" priority="272" stopIfTrue="1">
      <formula>($E23=0)</formula>
    </cfRule>
    <cfRule type="expression" dxfId="1522" priority="273" stopIfTrue="1">
      <formula>($E23=1)</formula>
    </cfRule>
  </conditionalFormatting>
  <conditionalFormatting sqref="D22">
    <cfRule type="expression" dxfId="1521" priority="268" stopIfTrue="1">
      <formula>D$4="sáb"</formula>
    </cfRule>
    <cfRule type="expression" dxfId="1520" priority="269" stopIfTrue="1">
      <formula>D$4="dom"</formula>
    </cfRule>
    <cfRule type="expression" dxfId="1519" priority="270" stopIfTrue="1">
      <formula>($E22=1)</formula>
    </cfRule>
  </conditionalFormatting>
  <conditionalFormatting sqref="D22">
    <cfRule type="cellIs" dxfId="1518" priority="265" stopIfTrue="1" operator="lessThan">
      <formula>0</formula>
    </cfRule>
    <cfRule type="expression" priority="266" stopIfTrue="1">
      <formula>($E22=0)</formula>
    </cfRule>
    <cfRule type="expression" dxfId="1517" priority="267" stopIfTrue="1">
      <formula>($E22=1)</formula>
    </cfRule>
  </conditionalFormatting>
  <conditionalFormatting sqref="E22">
    <cfRule type="expression" dxfId="1516" priority="262" stopIfTrue="1">
      <formula>E$4="sáb"</formula>
    </cfRule>
    <cfRule type="expression" dxfId="1515" priority="263" stopIfTrue="1">
      <formula>E$4="dom"</formula>
    </cfRule>
    <cfRule type="expression" dxfId="1514" priority="264" stopIfTrue="1">
      <formula>($E22=1)</formula>
    </cfRule>
  </conditionalFormatting>
  <conditionalFormatting sqref="E22">
    <cfRule type="cellIs" dxfId="1513" priority="259" stopIfTrue="1" operator="lessThan">
      <formula>0</formula>
    </cfRule>
    <cfRule type="expression" priority="260" stopIfTrue="1">
      <formula>($E22=0)</formula>
    </cfRule>
    <cfRule type="expression" dxfId="1512" priority="261" stopIfTrue="1">
      <formula>($E22=1)</formula>
    </cfRule>
  </conditionalFormatting>
  <conditionalFormatting sqref="U31:W31">
    <cfRule type="cellIs" dxfId="1511" priority="47" stopIfTrue="1" operator="lessThan">
      <formula>0</formula>
    </cfRule>
  </conditionalFormatting>
  <conditionalFormatting sqref="B7:D7">
    <cfRule type="cellIs" dxfId="1510" priority="44" stopIfTrue="1" operator="lessThan">
      <formula>0</formula>
    </cfRule>
    <cfRule type="expression" priority="45" stopIfTrue="1">
      <formula>($E7=0)</formula>
    </cfRule>
    <cfRule type="expression" dxfId="1509" priority="46" stopIfTrue="1">
      <formula>($E7=1)</formula>
    </cfRule>
  </conditionalFormatting>
  <conditionalFormatting sqref="AC29:BR29">
    <cfRule type="expression" dxfId="1508" priority="35" stopIfTrue="1">
      <formula>AC$4="sáb"</formula>
    </cfRule>
    <cfRule type="expression" dxfId="1507" priority="36" stopIfTrue="1">
      <formula>AC$4="dom"</formula>
    </cfRule>
    <cfRule type="expression" dxfId="1506" priority="37" stopIfTrue="1">
      <formula>($E29=1)</formula>
    </cfRule>
  </conditionalFormatting>
  <conditionalFormatting sqref="AG29 AQ29 BA29 BK29">
    <cfRule type="cellIs" dxfId="1505" priority="34" stopIfTrue="1" operator="lessThan">
      <formula>0</formula>
    </cfRule>
  </conditionalFormatting>
  <conditionalFormatting sqref="X29:AB29">
    <cfRule type="expression" dxfId="1504" priority="31" stopIfTrue="1">
      <formula>X$4="sáb"</formula>
    </cfRule>
    <cfRule type="expression" dxfId="1503" priority="32" stopIfTrue="1">
      <formula>X$4="dom"</formula>
    </cfRule>
    <cfRule type="expression" dxfId="1502" priority="33" stopIfTrue="1">
      <formula>($E29=1)</formula>
    </cfRule>
  </conditionalFormatting>
  <conditionalFormatting sqref="M29">
    <cfRule type="cellIs" dxfId="1501" priority="28" stopIfTrue="1" operator="lessThan">
      <formula>0</formula>
    </cfRule>
    <cfRule type="expression" priority="29" stopIfTrue="1">
      <formula>($E29=0)</formula>
    </cfRule>
    <cfRule type="expression" dxfId="1500" priority="30" stopIfTrue="1">
      <formula>($E29=1)</formula>
    </cfRule>
  </conditionalFormatting>
  <conditionalFormatting sqref="B14:C16">
    <cfRule type="expression" dxfId="41" priority="25" stopIfTrue="1">
      <formula>B$4="sáb"</formula>
    </cfRule>
    <cfRule type="expression" dxfId="40" priority="26" stopIfTrue="1">
      <formula>B$4="dom"</formula>
    </cfRule>
    <cfRule type="expression" dxfId="39" priority="27" stopIfTrue="1">
      <formula>($E14=1)</formula>
    </cfRule>
  </conditionalFormatting>
  <conditionalFormatting sqref="B14:C16">
    <cfRule type="cellIs" dxfId="35" priority="22" stopIfTrue="1" operator="lessThan">
      <formula>0</formula>
    </cfRule>
    <cfRule type="expression" priority="23" stopIfTrue="1">
      <formula>($E14=0)</formula>
    </cfRule>
    <cfRule type="expression" dxfId="34" priority="24" stopIfTrue="1">
      <formula>($E14=1)</formula>
    </cfRule>
  </conditionalFormatting>
  <conditionalFormatting sqref="B14:C16">
    <cfRule type="cellIs" dxfId="31" priority="19" stopIfTrue="1" operator="lessThan">
      <formula>0</formula>
    </cfRule>
    <cfRule type="expression" priority="20" stopIfTrue="1">
      <formula>($E14=0)</formula>
    </cfRule>
    <cfRule type="expression" dxfId="30" priority="21" stopIfTrue="1">
      <formula>($E14=1)</formula>
    </cfRule>
  </conditionalFormatting>
  <conditionalFormatting sqref="B22:C23">
    <cfRule type="expression" dxfId="27" priority="16" stopIfTrue="1">
      <formula>B$4="sáb"</formula>
    </cfRule>
    <cfRule type="expression" dxfId="26" priority="17" stopIfTrue="1">
      <formula>B$4="dom"</formula>
    </cfRule>
    <cfRule type="expression" dxfId="25" priority="18" stopIfTrue="1">
      <formula>($E22=1)</formula>
    </cfRule>
  </conditionalFormatting>
  <conditionalFormatting sqref="B22:C23">
    <cfRule type="cellIs" dxfId="21" priority="13" stopIfTrue="1" operator="lessThan">
      <formula>0</formula>
    </cfRule>
    <cfRule type="expression" priority="14" stopIfTrue="1">
      <formula>($E22=0)</formula>
    </cfRule>
    <cfRule type="expression" dxfId="20" priority="15" stopIfTrue="1">
      <formula>($E22=1)</formula>
    </cfRule>
  </conditionalFormatting>
  <conditionalFormatting sqref="B22:C23">
    <cfRule type="cellIs" dxfId="17" priority="10" stopIfTrue="1" operator="lessThan">
      <formula>0</formula>
    </cfRule>
    <cfRule type="expression" priority="11" stopIfTrue="1">
      <formula>($E22=0)</formula>
    </cfRule>
    <cfRule type="expression" dxfId="16" priority="12" stopIfTrue="1">
      <formula>($E22=1)</formula>
    </cfRule>
  </conditionalFormatting>
  <conditionalFormatting sqref="B26:C28">
    <cfRule type="expression" dxfId="13" priority="7" stopIfTrue="1">
      <formula>B$4="sáb"</formula>
    </cfRule>
    <cfRule type="expression" dxfId="12" priority="8" stopIfTrue="1">
      <formula>B$4="dom"</formula>
    </cfRule>
    <cfRule type="expression" dxfId="11" priority="9" stopIfTrue="1">
      <formula>($E26=1)</formula>
    </cfRule>
  </conditionalFormatting>
  <conditionalFormatting sqref="B26:C28">
    <cfRule type="cellIs" dxfId="7" priority="4" stopIfTrue="1" operator="lessThan">
      <formula>0</formula>
    </cfRule>
    <cfRule type="expression" priority="5" stopIfTrue="1">
      <formula>($E26=0)</formula>
    </cfRule>
    <cfRule type="expression" dxfId="6" priority="6" stopIfTrue="1">
      <formula>($E26=1)</formula>
    </cfRule>
  </conditionalFormatting>
  <conditionalFormatting sqref="B26:C28">
    <cfRule type="cellIs" dxfId="3" priority="1" stopIfTrue="1" operator="lessThan">
      <formula>0</formula>
    </cfRule>
    <cfRule type="expression" priority="2" stopIfTrue="1">
      <formula>($E26=0)</formula>
    </cfRule>
    <cfRule type="expression" dxfId="2" priority="3" stopIfTrue="1">
      <formula>($E26=1)</formula>
    </cfRule>
  </conditionalFormatting>
  <dataValidations count="1">
    <dataValidation type="list" allowBlank="1" showInputMessage="1" showErrorMessage="1" sqref="M2:M3">
      <formula1>"CT,CI,SC,AM"</formula1>
    </dataValidation>
  </dataValidations>
  <printOptions horizontalCentered="1"/>
  <pageMargins left="0.15748031496062992" right="0.15748031496062992" top="0.19685039370078741" bottom="0.19685039370078741" header="0" footer="0"/>
  <pageSetup paperSize="9" scale="41" orientation="landscape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40"/>
  </sheetPr>
  <dimension ref="A1:E25"/>
  <sheetViews>
    <sheetView workbookViewId="0">
      <selection activeCell="F2" sqref="F2"/>
    </sheetView>
  </sheetViews>
  <sheetFormatPr defaultRowHeight="13.2" x14ac:dyDescent="0.25"/>
  <cols>
    <col min="1" max="1" width="15.33203125" bestFit="1" customWidth="1"/>
  </cols>
  <sheetData>
    <row r="1" spans="1:5" x14ac:dyDescent="0.25">
      <c r="C1" s="1668">
        <v>43447</v>
      </c>
      <c r="D1" s="1668">
        <v>43448</v>
      </c>
      <c r="E1" s="1668">
        <v>43449</v>
      </c>
    </row>
    <row r="2" spans="1:5" x14ac:dyDescent="0.25">
      <c r="A2" t="s">
        <v>149</v>
      </c>
      <c r="B2" t="s">
        <v>114</v>
      </c>
      <c r="C2">
        <v>844</v>
      </c>
      <c r="D2">
        <v>861</v>
      </c>
      <c r="E2">
        <v>1199</v>
      </c>
    </row>
    <row r="3" spans="1:5" x14ac:dyDescent="0.25">
      <c r="A3" t="s">
        <v>199</v>
      </c>
      <c r="B3" t="s">
        <v>112</v>
      </c>
      <c r="C3">
        <v>240</v>
      </c>
      <c r="D3">
        <v>240</v>
      </c>
    </row>
    <row r="4" spans="1:5" x14ac:dyDescent="0.25">
      <c r="A4" t="s">
        <v>146</v>
      </c>
      <c r="B4" t="s">
        <v>109</v>
      </c>
      <c r="E4">
        <v>240</v>
      </c>
    </row>
    <row r="5" spans="1:5" x14ac:dyDescent="0.25">
      <c r="A5" t="s">
        <v>145</v>
      </c>
      <c r="B5" t="s">
        <v>105</v>
      </c>
    </row>
    <row r="6" spans="1:5" x14ac:dyDescent="0.25">
      <c r="A6" t="s">
        <v>60</v>
      </c>
      <c r="B6" t="s">
        <v>113</v>
      </c>
      <c r="C6">
        <v>240</v>
      </c>
    </row>
    <row r="7" spans="1:5" x14ac:dyDescent="0.25">
      <c r="A7" t="s">
        <v>48</v>
      </c>
      <c r="B7" t="s">
        <v>99</v>
      </c>
      <c r="D7">
        <v>240</v>
      </c>
    </row>
    <row r="8" spans="1:5" x14ac:dyDescent="0.25">
      <c r="A8" t="s">
        <v>56</v>
      </c>
      <c r="B8" t="s">
        <v>111</v>
      </c>
      <c r="E8">
        <v>240</v>
      </c>
    </row>
    <row r="9" spans="1:5" x14ac:dyDescent="0.25">
      <c r="A9" t="s">
        <v>1077</v>
      </c>
      <c r="B9" t="s">
        <v>101</v>
      </c>
    </row>
    <row r="10" spans="1:5" x14ac:dyDescent="0.25">
      <c r="A10" t="s">
        <v>1080</v>
      </c>
      <c r="B10" t="s">
        <v>102</v>
      </c>
    </row>
    <row r="11" spans="1:5" x14ac:dyDescent="0.25">
      <c r="A11" t="s">
        <v>1083</v>
      </c>
      <c r="B11" t="s">
        <v>110</v>
      </c>
    </row>
    <row r="12" spans="1:5" x14ac:dyDescent="0.25">
      <c r="A12" t="s">
        <v>50</v>
      </c>
      <c r="B12" t="s">
        <v>108</v>
      </c>
      <c r="D12">
        <v>240</v>
      </c>
    </row>
    <row r="13" spans="1:5" x14ac:dyDescent="0.25">
      <c r="A13" t="s">
        <v>58</v>
      </c>
      <c r="B13" t="s">
        <v>319</v>
      </c>
      <c r="C13">
        <v>240</v>
      </c>
    </row>
    <row r="14" spans="1:5" x14ac:dyDescent="0.25">
      <c r="A14" t="s">
        <v>143</v>
      </c>
      <c r="B14" t="s">
        <v>320</v>
      </c>
    </row>
    <row r="15" spans="1:5" x14ac:dyDescent="0.25">
      <c r="A15" t="s">
        <v>62</v>
      </c>
      <c r="B15" t="s">
        <v>82</v>
      </c>
    </row>
    <row r="16" spans="1:5" x14ac:dyDescent="0.25">
      <c r="A16" t="s">
        <v>64</v>
      </c>
      <c r="B16" t="s">
        <v>79</v>
      </c>
    </row>
    <row r="17" spans="1:5" x14ac:dyDescent="0.25">
      <c r="A17" t="s">
        <v>1086</v>
      </c>
      <c r="B17" t="s">
        <v>87</v>
      </c>
    </row>
    <row r="18" spans="1:5" x14ac:dyDescent="0.25">
      <c r="A18" t="s">
        <v>1089</v>
      </c>
      <c r="B18" t="s">
        <v>348</v>
      </c>
    </row>
    <row r="19" spans="1:5" x14ac:dyDescent="0.25">
      <c r="A19" t="s">
        <v>147</v>
      </c>
      <c r="B19" t="s">
        <v>190</v>
      </c>
      <c r="C19">
        <v>480</v>
      </c>
      <c r="D19">
        <v>480</v>
      </c>
      <c r="E19">
        <v>240</v>
      </c>
    </row>
    <row r="20" spans="1:5" x14ac:dyDescent="0.25">
      <c r="A20" t="s">
        <v>148</v>
      </c>
      <c r="B20" t="s">
        <v>107</v>
      </c>
      <c r="C20">
        <v>240</v>
      </c>
      <c r="D20">
        <v>240</v>
      </c>
      <c r="E20">
        <v>240</v>
      </c>
    </row>
    <row r="21" spans="1:5" x14ac:dyDescent="0.25">
      <c r="A21" t="s">
        <v>1304</v>
      </c>
      <c r="B21" t="s">
        <v>103</v>
      </c>
    </row>
    <row r="22" spans="1:5" x14ac:dyDescent="0.25">
      <c r="A22" t="s">
        <v>1302</v>
      </c>
      <c r="B22" t="s">
        <v>104</v>
      </c>
    </row>
    <row r="23" spans="1:5" x14ac:dyDescent="0.25">
      <c r="A23" t="s">
        <v>1303</v>
      </c>
      <c r="B23" t="s">
        <v>117</v>
      </c>
    </row>
    <row r="24" spans="1:5" x14ac:dyDescent="0.25">
      <c r="A24" t="s">
        <v>403</v>
      </c>
      <c r="B24" t="s">
        <v>116</v>
      </c>
      <c r="C24">
        <v>240</v>
      </c>
      <c r="D24">
        <v>240</v>
      </c>
      <c r="E24">
        <v>240</v>
      </c>
    </row>
    <row r="25" spans="1:5" x14ac:dyDescent="0.25">
      <c r="C25">
        <f>SUM(C2:C24)</f>
        <v>2524</v>
      </c>
      <c r="D25">
        <f t="shared" ref="D25:E25" si="0">SUM(D2:D24)</f>
        <v>2541</v>
      </c>
      <c r="E25">
        <f t="shared" si="0"/>
        <v>2399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 filterMode="1">
    <tabColor indexed="40"/>
    <pageSetUpPr fitToPage="1"/>
  </sheetPr>
  <dimension ref="A1:CC335"/>
  <sheetViews>
    <sheetView showGridLines="0" showZeros="0" zoomScale="70" zoomScaleNormal="70" zoomScaleSheetLayoutView="75" workbookViewId="0">
      <pane xSplit="13" ySplit="6" topLeftCell="AN7" activePane="bottomRight" state="frozen"/>
      <selection activeCell="AV91" sqref="AV91"/>
      <selection pane="topRight" activeCell="AV91" sqref="AV91"/>
      <selection pane="bottomLeft" activeCell="AV91" sqref="AV91"/>
      <selection pane="bottomRight" activeCell="AV91" sqref="AV91"/>
    </sheetView>
  </sheetViews>
  <sheetFormatPr defaultColWidth="9.109375" defaultRowHeight="15.75" customHeight="1" zeroHeight="1" outlineLevelRow="1" outlineLevelCol="1" x14ac:dyDescent="0.3"/>
  <cols>
    <col min="1" max="1" width="12.109375" style="64" hidden="1" customWidth="1" outlineLevel="1"/>
    <col min="2" max="2" width="11.44140625" style="65" bestFit="1" customWidth="1" collapsed="1"/>
    <col min="3" max="3" width="20.33203125" style="11" bestFit="1" customWidth="1"/>
    <col min="4" max="4" width="18.33203125" style="66" hidden="1" customWidth="1" outlineLevel="1"/>
    <col min="5" max="5" width="10.6640625" style="66" hidden="1" customWidth="1" outlineLevel="1"/>
    <col min="6" max="6" width="10.109375" style="66" customWidth="1" collapsed="1"/>
    <col min="7" max="7" width="14.33203125" style="68" hidden="1" customWidth="1"/>
    <col min="8" max="9" width="10.6640625" style="66" hidden="1" customWidth="1"/>
    <col min="10" max="10" width="10.6640625" style="66" hidden="1" customWidth="1" outlineLevel="1"/>
    <col min="11" max="11" width="10.6640625" style="66" customWidth="1" collapsed="1"/>
    <col min="12" max="12" width="13.109375" style="66" bestFit="1" customWidth="1"/>
    <col min="13" max="13" width="10.6640625" style="66" customWidth="1"/>
    <col min="14" max="17" width="9" style="66" hidden="1" customWidth="1" outlineLevel="1"/>
    <col min="18" max="18" width="9" style="66" customWidth="1" collapsed="1"/>
    <col min="19" max="20" width="9" style="66" customWidth="1"/>
    <col min="21" max="23" width="9" style="68" hidden="1" customWidth="1" outlineLevel="1"/>
    <col min="24" max="24" width="9" style="66" customWidth="1" collapsed="1"/>
    <col min="25" max="30" width="9" style="66" customWidth="1"/>
    <col min="31" max="33" width="9" style="68" hidden="1" customWidth="1" outlineLevel="1"/>
    <col min="34" max="34" width="9" style="66" customWidth="1" collapsed="1"/>
    <col min="35" max="40" width="9" style="66" customWidth="1"/>
    <col min="41" max="43" width="9" style="68" hidden="1" customWidth="1" outlineLevel="1"/>
    <col min="44" max="44" width="9" style="66" customWidth="1" collapsed="1"/>
    <col min="45" max="50" width="9" style="66" customWidth="1"/>
    <col min="51" max="53" width="9" style="68" hidden="1" customWidth="1" outlineLevel="1"/>
    <col min="54" max="54" width="9" style="66" customWidth="1" collapsed="1"/>
    <col min="55" max="60" width="9" style="66" customWidth="1"/>
    <col min="61" max="65" width="9" style="66" hidden="1" customWidth="1" outlineLevel="1"/>
    <col min="66" max="68" width="9" style="68" hidden="1" customWidth="1" outlineLevel="1"/>
    <col min="69" max="69" width="11.88671875" style="11" customWidth="1" collapsed="1"/>
    <col min="70" max="72" width="9.109375" style="505" hidden="1" customWidth="1" outlineLevel="1"/>
    <col min="73" max="73" width="9.109375" style="11" customWidth="1" collapsed="1"/>
    <col min="74" max="80" width="9.109375" style="11" hidden="1" customWidth="1" outlineLevel="1"/>
    <col min="81" max="81" width="9.109375" style="11" collapsed="1"/>
    <col min="82" max="16384" width="9.109375" style="11"/>
  </cols>
  <sheetData>
    <row r="1" spans="1:80" ht="23.25" customHeight="1" x14ac:dyDescent="0.3">
      <c r="A1" s="10"/>
      <c r="B1" s="227"/>
      <c r="C1" s="1701" t="str">
        <f>TRANSPOSE(RESUMO!A1)</f>
        <v>FSC DEZEMBRO 08 - 09/11 - ANALISE</v>
      </c>
      <c r="D1" s="1702"/>
      <c r="E1" s="1702"/>
      <c r="F1" s="1702"/>
      <c r="G1" s="1702"/>
      <c r="H1" s="1702"/>
      <c r="I1" s="1702"/>
      <c r="J1" s="1702"/>
      <c r="K1" s="1702"/>
      <c r="L1" s="1702"/>
      <c r="M1" s="97"/>
      <c r="N1" s="230"/>
      <c r="O1" s="230"/>
      <c r="P1" s="230"/>
      <c r="Q1" s="230"/>
      <c r="R1" s="230"/>
      <c r="S1" s="230"/>
      <c r="T1" s="230"/>
      <c r="U1" s="97">
        <f>'LINHA 1'!U1</f>
        <v>152</v>
      </c>
      <c r="V1" s="228" t="s">
        <v>13</v>
      </c>
      <c r="W1" s="229"/>
      <c r="X1" s="209" t="s">
        <v>11</v>
      </c>
      <c r="Y1" s="210">
        <f>ROUND(VLOOKUP(V1,[1]Anual!$B$700:$FD$780,U1,0),0)</f>
        <v>39297</v>
      </c>
      <c r="Z1" s="1707">
        <f>SUM(Y1:Y2)</f>
        <v>39599</v>
      </c>
      <c r="AA1" s="1707"/>
      <c r="AB1" s="210">
        <f>ROUND(SUMIF($F$7:$F$50,"BRASIL",L7:L50),0)</f>
        <v>39297</v>
      </c>
      <c r="AC1" s="211">
        <f>AB1-Y1</f>
        <v>0</v>
      </c>
      <c r="AD1" s="212" t="str">
        <f>IF(AC1=0,"ok","erro")</f>
        <v>ok</v>
      </c>
      <c r="AE1" s="229"/>
      <c r="AF1" s="229"/>
      <c r="AG1" s="229"/>
      <c r="AH1" s="230"/>
      <c r="AI1" s="1699" t="s">
        <v>120</v>
      </c>
      <c r="AJ1" s="1699"/>
      <c r="AK1" s="1699"/>
      <c r="AL1" s="1699"/>
      <c r="AM1" s="1699"/>
      <c r="AN1" s="1699"/>
      <c r="AO1" s="1699"/>
      <c r="AP1" s="1699"/>
      <c r="AQ1" s="1699"/>
      <c r="AR1" s="97"/>
      <c r="AS1" s="97"/>
      <c r="AT1" s="97"/>
      <c r="AU1" s="97"/>
      <c r="AV1" s="97"/>
      <c r="AW1" s="97"/>
      <c r="AX1" s="97"/>
      <c r="AY1" s="231"/>
      <c r="AZ1" s="231"/>
      <c r="BA1" s="231"/>
      <c r="BB1" s="1713">
        <f>SUM(BQ7:BQ49)</f>
        <v>40088</v>
      </c>
      <c r="BC1" s="1713"/>
      <c r="BD1" s="1713"/>
      <c r="BE1" s="1713"/>
      <c r="BF1" s="1713"/>
      <c r="BG1" s="1713"/>
      <c r="BH1" s="1713"/>
      <c r="BI1" s="1713"/>
      <c r="BJ1" s="1713"/>
      <c r="BK1" s="1713"/>
      <c r="BL1" s="1713"/>
      <c r="BM1" s="1713"/>
      <c r="BN1" s="1713"/>
      <c r="BO1" s="1713"/>
      <c r="BP1" s="1713"/>
      <c r="BQ1" s="1714"/>
    </row>
    <row r="2" spans="1:80" ht="18" customHeight="1" thickBot="1" x14ac:dyDescent="0.35">
      <c r="A2" s="12"/>
      <c r="B2" s="232"/>
      <c r="C2" s="1703"/>
      <c r="D2" s="1704"/>
      <c r="E2" s="1704"/>
      <c r="F2" s="1704"/>
      <c r="G2" s="1704"/>
      <c r="H2" s="1704"/>
      <c r="I2" s="1704"/>
      <c r="J2" s="1704"/>
      <c r="K2" s="1704"/>
      <c r="L2" s="1704"/>
      <c r="M2" s="148"/>
      <c r="N2" s="234"/>
      <c r="O2" s="234"/>
      <c r="P2" s="234"/>
      <c r="Q2" s="234"/>
      <c r="R2" s="234"/>
      <c r="S2" s="234"/>
      <c r="T2" s="234"/>
      <c r="U2" s="4">
        <f>'LINHA 1'!U2</f>
        <v>147</v>
      </c>
      <c r="V2" s="208" t="s">
        <v>88</v>
      </c>
      <c r="W2" s="233"/>
      <c r="X2" s="213" t="s">
        <v>12</v>
      </c>
      <c r="Y2" s="112">
        <f>ROUND(VLOOKUP(V2,[1]Anual!$B$700:$FD$780,U1,0),0)</f>
        <v>302</v>
      </c>
      <c r="Z2" s="1708"/>
      <c r="AA2" s="1708"/>
      <c r="AB2" s="112">
        <f>ROUND(SUM(L7:L50)-SUMIF($F$7:$F$50,"BRASIL",L7:L50),0)</f>
        <v>293</v>
      </c>
      <c r="AC2" s="113">
        <f>AB2-Y2</f>
        <v>-9</v>
      </c>
      <c r="AD2" s="214" t="str">
        <f>IF(AC2=0,"ok","erro")</f>
        <v>erro</v>
      </c>
      <c r="AE2" s="233"/>
      <c r="AF2" s="233"/>
      <c r="AG2" s="233"/>
      <c r="AH2" s="234"/>
      <c r="AI2" s="1700"/>
      <c r="AJ2" s="1700"/>
      <c r="AK2" s="1700"/>
      <c r="AL2" s="1700"/>
      <c r="AM2" s="1700"/>
      <c r="AN2" s="1700"/>
      <c r="AO2" s="1700"/>
      <c r="AP2" s="1700"/>
      <c r="AQ2" s="1700"/>
      <c r="AR2" s="4"/>
      <c r="AS2" s="4"/>
      <c r="AT2" s="4"/>
      <c r="AU2" s="4"/>
      <c r="AV2" s="4"/>
      <c r="AW2" s="4"/>
      <c r="AX2" s="4"/>
      <c r="AY2" s="74"/>
      <c r="AZ2" s="74"/>
      <c r="BA2" s="74"/>
      <c r="BB2" s="1715"/>
      <c r="BC2" s="1715"/>
      <c r="BD2" s="1715"/>
      <c r="BE2" s="1715"/>
      <c r="BF2" s="1715"/>
      <c r="BG2" s="1715"/>
      <c r="BH2" s="1715"/>
      <c r="BI2" s="1715"/>
      <c r="BJ2" s="1715"/>
      <c r="BK2" s="1715"/>
      <c r="BL2" s="1715"/>
      <c r="BM2" s="1715"/>
      <c r="BN2" s="1715"/>
      <c r="BO2" s="1715"/>
      <c r="BP2" s="1715"/>
      <c r="BQ2" s="1716"/>
    </row>
    <row r="3" spans="1:80" ht="18" customHeight="1" thickBot="1" x14ac:dyDescent="0.35">
      <c r="A3" s="12"/>
      <c r="B3" s="232"/>
      <c r="C3" s="151"/>
      <c r="D3" s="152"/>
      <c r="E3" s="152"/>
      <c r="F3" s="152"/>
      <c r="G3" s="152"/>
      <c r="H3" s="152"/>
      <c r="I3" s="152"/>
      <c r="J3" s="725"/>
      <c r="K3" s="152"/>
      <c r="L3" s="152"/>
      <c r="M3" s="148"/>
      <c r="N3" s="721">
        <v>0.9</v>
      </c>
      <c r="O3" s="721">
        <v>0.9</v>
      </c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  <c r="AF3" s="721"/>
      <c r="AG3" s="721"/>
      <c r="AH3" s="721"/>
      <c r="AI3" s="721"/>
      <c r="AJ3" s="721"/>
      <c r="AK3" s="721"/>
      <c r="AL3" s="721"/>
      <c r="AM3" s="721"/>
      <c r="AN3" s="721"/>
      <c r="AO3" s="721"/>
      <c r="AP3" s="721"/>
      <c r="AQ3" s="721"/>
      <c r="AR3" s="721"/>
      <c r="AS3" s="721"/>
      <c r="AT3" s="721"/>
      <c r="AU3" s="721"/>
      <c r="AV3" s="721"/>
      <c r="AW3" s="721"/>
      <c r="AX3" s="721"/>
      <c r="AY3" s="721"/>
      <c r="AZ3" s="721"/>
      <c r="BA3" s="721"/>
      <c r="BB3" s="721"/>
      <c r="BC3" s="721"/>
      <c r="BD3" s="721"/>
      <c r="BE3" s="721"/>
      <c r="BF3" s="721"/>
      <c r="BG3" s="721"/>
      <c r="BH3" s="721"/>
      <c r="BI3" s="721"/>
      <c r="BJ3" s="721"/>
      <c r="BK3" s="721"/>
      <c r="BL3" s="721"/>
      <c r="BM3" s="721"/>
      <c r="BN3" s="721"/>
      <c r="BO3" s="721"/>
      <c r="BP3" s="721"/>
      <c r="BQ3" s="721"/>
    </row>
    <row r="4" spans="1:80" s="20" customFormat="1" ht="18" customHeight="1" x14ac:dyDescent="0.3">
      <c r="A4" s="1739"/>
      <c r="B4" s="1739" t="s">
        <v>28</v>
      </c>
      <c r="C4" s="1743" t="s">
        <v>9</v>
      </c>
      <c r="D4" s="1743" t="s">
        <v>8</v>
      </c>
      <c r="E4" s="1743" t="s">
        <v>789</v>
      </c>
      <c r="F4" s="1743" t="s">
        <v>29</v>
      </c>
      <c r="G4" s="1740" t="s">
        <v>30</v>
      </c>
      <c r="H4" s="1743" t="s">
        <v>31</v>
      </c>
      <c r="I4" s="727" t="s">
        <v>39</v>
      </c>
      <c r="J4" s="746" t="s">
        <v>396</v>
      </c>
      <c r="K4" s="1748" t="s">
        <v>32</v>
      </c>
      <c r="L4" s="727" t="s">
        <v>41</v>
      </c>
      <c r="M4" s="1750" t="s">
        <v>33</v>
      </c>
      <c r="N4" s="16" t="str">
        <f>TRANSPOSE('LINHA 1'!N4)</f>
        <v>SEG</v>
      </c>
      <c r="O4" s="16" t="str">
        <f>TRANSPOSE('LINHA 1'!O4)</f>
        <v>TER</v>
      </c>
      <c r="P4" s="16" t="str">
        <f>TRANSPOSE('LINHA 1'!P4)</f>
        <v>QUA</v>
      </c>
      <c r="Q4" s="16" t="str">
        <f>TRANSPOSE('LINHA 1'!Q4)</f>
        <v>QUI</v>
      </c>
      <c r="R4" s="16" t="str">
        <f>TRANSPOSE('LINHA 1'!R4)</f>
        <v>SEX</v>
      </c>
      <c r="S4" s="16" t="str">
        <f>TRANSPOSE('LINHA 1'!S4)</f>
        <v>SÁB</v>
      </c>
      <c r="T4" s="16" t="str">
        <f>TRANSPOSE('LINHA 1'!T4)</f>
        <v>DOM</v>
      </c>
      <c r="U4" s="1740" t="s">
        <v>26</v>
      </c>
      <c r="V4" s="1740" t="s">
        <v>27</v>
      </c>
      <c r="W4" s="1741" t="s">
        <v>25</v>
      </c>
      <c r="X4" s="19" t="str">
        <f>TRANSPOSE('LINHA 1'!X4)</f>
        <v>SEG</v>
      </c>
      <c r="Y4" s="17" t="str">
        <f>TRANSPOSE('LINHA 1'!Y4)</f>
        <v>TER</v>
      </c>
      <c r="Z4" s="17" t="str">
        <f>TRANSPOSE('LINHA 1'!Z4)</f>
        <v>QUA</v>
      </c>
      <c r="AA4" s="17" t="str">
        <f>TRANSPOSE('LINHA 1'!AA4)</f>
        <v>QUI</v>
      </c>
      <c r="AB4" s="17" t="str">
        <f>TRANSPOSE('LINHA 1'!AB4)</f>
        <v>SEX</v>
      </c>
      <c r="AC4" s="17" t="str">
        <f>TRANSPOSE('LINHA 1'!AC4)</f>
        <v>SÁB</v>
      </c>
      <c r="AD4" s="17" t="str">
        <f>TRANSPOSE('LINHA 1'!AD4)</f>
        <v>DOM</v>
      </c>
      <c r="AE4" s="1740" t="s">
        <v>26</v>
      </c>
      <c r="AF4" s="1740" t="s">
        <v>27</v>
      </c>
      <c r="AG4" s="1741" t="s">
        <v>25</v>
      </c>
      <c r="AH4" s="19" t="str">
        <f>TRANSPOSE('LINHA 1'!AH4)</f>
        <v>SEG</v>
      </c>
      <c r="AI4" s="17" t="str">
        <f>TRANSPOSE('LINHA 1'!AI4)</f>
        <v>TER</v>
      </c>
      <c r="AJ4" s="17" t="str">
        <f>TRANSPOSE('LINHA 1'!AJ4)</f>
        <v>QUA</v>
      </c>
      <c r="AK4" s="17" t="str">
        <f>TRANSPOSE('LINHA 1'!AK4)</f>
        <v>QUI</v>
      </c>
      <c r="AL4" s="17" t="str">
        <f>TRANSPOSE('LINHA 1'!AL4)</f>
        <v>SEX</v>
      </c>
      <c r="AM4" s="17" t="str">
        <f>TRANSPOSE('LINHA 1'!AM4)</f>
        <v>SÁB</v>
      </c>
      <c r="AN4" s="17" t="str">
        <f>TRANSPOSE('LINHA 1'!AN4)</f>
        <v>DOM</v>
      </c>
      <c r="AO4" s="1740" t="s">
        <v>26</v>
      </c>
      <c r="AP4" s="1740" t="s">
        <v>27</v>
      </c>
      <c r="AQ4" s="1741" t="s">
        <v>25</v>
      </c>
      <c r="AR4" s="19" t="str">
        <f>TRANSPOSE('LINHA 1'!AR4)</f>
        <v>SEG</v>
      </c>
      <c r="AS4" s="17" t="str">
        <f>TRANSPOSE('LINHA 1'!AS4)</f>
        <v>TER</v>
      </c>
      <c r="AT4" s="17" t="str">
        <f>TRANSPOSE('LINHA 1'!AT4)</f>
        <v>QUA</v>
      </c>
      <c r="AU4" s="17" t="str">
        <f>TRANSPOSE('LINHA 1'!AU4)</f>
        <v>QUI</v>
      </c>
      <c r="AV4" s="17" t="str">
        <f>TRANSPOSE('LINHA 1'!AV4)</f>
        <v>SEX</v>
      </c>
      <c r="AW4" s="17" t="str">
        <f>TRANSPOSE('LINHA 1'!AW4)</f>
        <v>SÁB</v>
      </c>
      <c r="AX4" s="17" t="str">
        <f>TRANSPOSE('LINHA 1'!AX4)</f>
        <v>DOM</v>
      </c>
      <c r="AY4" s="1740" t="s">
        <v>26</v>
      </c>
      <c r="AZ4" s="1740" t="s">
        <v>27</v>
      </c>
      <c r="BA4" s="1741" t="s">
        <v>25</v>
      </c>
      <c r="BB4" s="19" t="str">
        <f>TRANSPOSE('LINHA 1'!BB4)</f>
        <v>SEG</v>
      </c>
      <c r="BC4" s="17" t="str">
        <f>TRANSPOSE('LINHA 1'!BC4)</f>
        <v>TER</v>
      </c>
      <c r="BD4" s="17" t="str">
        <f>TRANSPOSE('LINHA 1'!BD4)</f>
        <v>QUA</v>
      </c>
      <c r="BE4" s="17" t="str">
        <f>TRANSPOSE('LINHA 1'!BE4)</f>
        <v>QUI</v>
      </c>
      <c r="BF4" s="17" t="str">
        <f>TRANSPOSE('LINHA 1'!BF4)</f>
        <v>SEX</v>
      </c>
      <c r="BG4" s="17" t="str">
        <f>TRANSPOSE('LINHA 1'!BG4)</f>
        <v>SÁB</v>
      </c>
      <c r="BH4" s="17" t="str">
        <f>TRANSPOSE('LINHA 1'!BH4)</f>
        <v>DOM</v>
      </c>
      <c r="BI4" s="1740" t="s">
        <v>26</v>
      </c>
      <c r="BJ4" s="1740" t="s">
        <v>27</v>
      </c>
      <c r="BK4" s="1741" t="s">
        <v>25</v>
      </c>
      <c r="BL4" s="17" t="str">
        <f>TRANSPOSE('LINHA 1'!BL4)</f>
        <v>SEG</v>
      </c>
      <c r="BM4" s="17" t="str">
        <f>TRANSPOSE('LINHA 1'!BM4)</f>
        <v>TER</v>
      </c>
      <c r="BN4" s="1740" t="s">
        <v>26</v>
      </c>
      <c r="BO4" s="1740" t="s">
        <v>27</v>
      </c>
      <c r="BP4" s="1741" t="s">
        <v>25</v>
      </c>
      <c r="BQ4" s="192" t="s">
        <v>14</v>
      </c>
      <c r="BR4" s="506"/>
      <c r="BS4" s="506"/>
      <c r="BT4" s="506"/>
    </row>
    <row r="5" spans="1:80" s="20" customFormat="1" ht="18" customHeight="1" x14ac:dyDescent="0.3">
      <c r="A5" s="1687"/>
      <c r="B5" s="1687"/>
      <c r="C5" s="1698"/>
      <c r="D5" s="1698"/>
      <c r="E5" s="1698"/>
      <c r="F5" s="1698"/>
      <c r="G5" s="1706"/>
      <c r="H5" s="1698"/>
      <c r="I5" s="726" t="s">
        <v>40</v>
      </c>
      <c r="J5" s="747" t="s">
        <v>397</v>
      </c>
      <c r="K5" s="1749"/>
      <c r="L5" s="726" t="s">
        <v>40</v>
      </c>
      <c r="M5" s="1712"/>
      <c r="N5" s="21">
        <f>TRANSPOSE('LINHA 1'!N5)</f>
        <v>43070</v>
      </c>
      <c r="O5" s="22">
        <f>TRANSPOSE('LINHA 1'!O5)</f>
        <v>43070</v>
      </c>
      <c r="P5" s="22">
        <f>TRANSPOSE('LINHA 1'!P5)</f>
        <v>43070</v>
      </c>
      <c r="Q5" s="22">
        <f>TRANSPOSE('LINHA 1'!Q5)</f>
        <v>43070</v>
      </c>
      <c r="R5" s="22">
        <f>TRANSPOSE('LINHA 1'!R5)</f>
        <v>43070</v>
      </c>
      <c r="S5" s="22">
        <f>TRANSPOSE('LINHA 1'!S5)</f>
        <v>43071</v>
      </c>
      <c r="T5" s="23">
        <f>TRANSPOSE('LINHA 1'!T5)</f>
        <v>43072</v>
      </c>
      <c r="U5" s="1706"/>
      <c r="V5" s="1706"/>
      <c r="W5" s="1751"/>
      <c r="X5" s="24">
        <f>TRANSPOSE('LINHA 1'!X5)</f>
        <v>43073</v>
      </c>
      <c r="Y5" s="22">
        <f>TRANSPOSE('LINHA 1'!Y5)</f>
        <v>43074</v>
      </c>
      <c r="Z5" s="22">
        <f>TRANSPOSE('LINHA 1'!Z5)</f>
        <v>43075</v>
      </c>
      <c r="AA5" s="22">
        <f>TRANSPOSE('LINHA 1'!AA5)</f>
        <v>43076</v>
      </c>
      <c r="AB5" s="22">
        <f>TRANSPOSE('LINHA 1'!AB5)</f>
        <v>43077</v>
      </c>
      <c r="AC5" s="22">
        <f>TRANSPOSE('LINHA 1'!AC5)</f>
        <v>43078</v>
      </c>
      <c r="AD5" s="22">
        <f>TRANSPOSE('LINHA 1'!AD5)</f>
        <v>43079</v>
      </c>
      <c r="AE5" s="1706"/>
      <c r="AF5" s="1706"/>
      <c r="AG5" s="1742"/>
      <c r="AH5" s="24">
        <f>TRANSPOSE('LINHA 1'!AH5)</f>
        <v>43080</v>
      </c>
      <c r="AI5" s="22">
        <f>TRANSPOSE('LINHA 1'!AI5)</f>
        <v>43081</v>
      </c>
      <c r="AJ5" s="22">
        <f>TRANSPOSE('LINHA 1'!AJ5)</f>
        <v>43082</v>
      </c>
      <c r="AK5" s="22">
        <f>TRANSPOSE('LINHA 1'!AK5)</f>
        <v>43083</v>
      </c>
      <c r="AL5" s="22">
        <f>TRANSPOSE('LINHA 1'!AL5)</f>
        <v>43084</v>
      </c>
      <c r="AM5" s="22">
        <f>TRANSPOSE('LINHA 1'!AM5)</f>
        <v>43085</v>
      </c>
      <c r="AN5" s="22">
        <f>TRANSPOSE('LINHA 1'!AN5)</f>
        <v>43086</v>
      </c>
      <c r="AO5" s="1706"/>
      <c r="AP5" s="1706"/>
      <c r="AQ5" s="1742"/>
      <c r="AR5" s="24">
        <f>TRANSPOSE('LINHA 1'!AR5)</f>
        <v>43087</v>
      </c>
      <c r="AS5" s="22">
        <f>TRANSPOSE('LINHA 1'!AS5)</f>
        <v>43088</v>
      </c>
      <c r="AT5" s="22">
        <f>TRANSPOSE('LINHA 1'!AT5)</f>
        <v>43089</v>
      </c>
      <c r="AU5" s="22">
        <f>TRANSPOSE('LINHA 1'!AU5)</f>
        <v>43090</v>
      </c>
      <c r="AV5" s="22">
        <f>TRANSPOSE('LINHA 1'!AV5)</f>
        <v>43091</v>
      </c>
      <c r="AW5" s="22">
        <f>TRANSPOSE('LINHA 1'!AW5)</f>
        <v>43092</v>
      </c>
      <c r="AX5" s="22">
        <f>TRANSPOSE('LINHA 1'!AX5)</f>
        <v>43093</v>
      </c>
      <c r="AY5" s="1706"/>
      <c r="AZ5" s="1706"/>
      <c r="BA5" s="1742"/>
      <c r="BB5" s="24">
        <f>TRANSPOSE('LINHA 1'!BB5)</f>
        <v>43094</v>
      </c>
      <c r="BC5" s="22">
        <f>TRANSPOSE('LINHA 1'!BC5)</f>
        <v>43095</v>
      </c>
      <c r="BD5" s="22">
        <f>TRANSPOSE('LINHA 1'!BD5)</f>
        <v>43096</v>
      </c>
      <c r="BE5" s="22">
        <f>TRANSPOSE('LINHA 1'!BE5)</f>
        <v>43097</v>
      </c>
      <c r="BF5" s="22">
        <f>TRANSPOSE('LINHA 1'!BF5)</f>
        <v>43098</v>
      </c>
      <c r="BG5" s="22">
        <f>TRANSPOSE('LINHA 1'!BG5)</f>
        <v>43099</v>
      </c>
      <c r="BH5" s="22">
        <f>TRANSPOSE('LINHA 1'!BH5)</f>
        <v>43100</v>
      </c>
      <c r="BI5" s="1706"/>
      <c r="BJ5" s="1706"/>
      <c r="BK5" s="1742"/>
      <c r="BL5" s="22">
        <f>TRANSPOSE('LINHA 1'!BL5)</f>
        <v>43101</v>
      </c>
      <c r="BM5" s="22">
        <f>TRANSPOSE('LINHA 1'!BM5)</f>
        <v>43102</v>
      </c>
      <c r="BN5" s="1706"/>
      <c r="BO5" s="1706"/>
      <c r="BP5" s="1742"/>
      <c r="BQ5" s="193" t="s">
        <v>16</v>
      </c>
      <c r="BR5" s="506"/>
      <c r="BS5" s="506"/>
      <c r="BT5" s="506"/>
    </row>
    <row r="6" spans="1:80" s="27" customFormat="1" ht="18" customHeight="1" x14ac:dyDescent="0.3">
      <c r="A6" s="463" t="s">
        <v>158</v>
      </c>
      <c r="B6" s="215"/>
      <c r="C6" s="5"/>
      <c r="D6" s="5"/>
      <c r="E6" s="6"/>
      <c r="F6" s="5"/>
      <c r="G6" s="76">
        <f>SUM(G7:G49)</f>
        <v>0</v>
      </c>
      <c r="H6" s="5"/>
      <c r="I6" s="728">
        <f>SUM(I7:I49)</f>
        <v>0</v>
      </c>
      <c r="J6" s="748"/>
      <c r="K6" s="729">
        <f>IF(SUM(K7:K49)=0,"ok",SUM(K7:K49))</f>
        <v>499</v>
      </c>
      <c r="L6" s="730">
        <f t="shared" ref="L6:AQ6" si="0">SUM(L7:L49)</f>
        <v>39589</v>
      </c>
      <c r="M6" s="82">
        <f t="shared" si="0"/>
        <v>40088</v>
      </c>
      <c r="N6" s="69">
        <f t="shared" si="0"/>
        <v>0</v>
      </c>
      <c r="O6" s="70">
        <f t="shared" si="0"/>
        <v>0</v>
      </c>
      <c r="P6" s="70">
        <f t="shared" si="0"/>
        <v>0</v>
      </c>
      <c r="Q6" s="70">
        <f t="shared" si="0"/>
        <v>0</v>
      </c>
      <c r="R6" s="70">
        <f t="shared" si="0"/>
        <v>1580</v>
      </c>
      <c r="S6" s="70">
        <f t="shared" si="0"/>
        <v>0</v>
      </c>
      <c r="T6" s="70">
        <f t="shared" si="0"/>
        <v>0</v>
      </c>
      <c r="U6" s="239">
        <f t="shared" si="0"/>
        <v>1580</v>
      </c>
      <c r="V6" s="239">
        <f t="shared" si="0"/>
        <v>0</v>
      </c>
      <c r="W6" s="240">
        <f t="shared" si="0"/>
        <v>1580</v>
      </c>
      <c r="X6" s="71">
        <f t="shared" si="0"/>
        <v>3139</v>
      </c>
      <c r="Y6" s="70">
        <f t="shared" si="0"/>
        <v>3054</v>
      </c>
      <c r="Z6" s="70">
        <f t="shared" si="0"/>
        <v>3224</v>
      </c>
      <c r="AA6" s="70">
        <f t="shared" si="0"/>
        <v>1613</v>
      </c>
      <c r="AB6" s="70">
        <f t="shared" si="0"/>
        <v>1707</v>
      </c>
      <c r="AC6" s="70">
        <f t="shared" si="0"/>
        <v>1613</v>
      </c>
      <c r="AD6" s="70">
        <f t="shared" si="0"/>
        <v>0</v>
      </c>
      <c r="AE6" s="239">
        <f t="shared" si="0"/>
        <v>14350</v>
      </c>
      <c r="AF6" s="239">
        <f t="shared" si="0"/>
        <v>0</v>
      </c>
      <c r="AG6" s="251">
        <f t="shared" si="0"/>
        <v>15930</v>
      </c>
      <c r="AH6" s="71">
        <f t="shared" si="0"/>
        <v>3139</v>
      </c>
      <c r="AI6" s="70">
        <f t="shared" si="0"/>
        <v>3054</v>
      </c>
      <c r="AJ6" s="70">
        <f t="shared" si="0"/>
        <v>1623</v>
      </c>
      <c r="AK6" s="70">
        <f t="shared" si="0"/>
        <v>1707</v>
      </c>
      <c r="AL6" s="70">
        <f t="shared" si="0"/>
        <v>1707</v>
      </c>
      <c r="AM6" s="70">
        <f t="shared" si="0"/>
        <v>1613</v>
      </c>
      <c r="AN6" s="70">
        <f t="shared" si="0"/>
        <v>0</v>
      </c>
      <c r="AO6" s="239">
        <f t="shared" si="0"/>
        <v>12843</v>
      </c>
      <c r="AP6" s="239">
        <f t="shared" si="0"/>
        <v>0</v>
      </c>
      <c r="AQ6" s="251">
        <f t="shared" si="0"/>
        <v>28773</v>
      </c>
      <c r="AR6" s="71">
        <f t="shared" ref="AR6:BP6" si="1">SUM(AR7:AR49)</f>
        <v>3139</v>
      </c>
      <c r="AS6" s="70">
        <f t="shared" si="1"/>
        <v>3054</v>
      </c>
      <c r="AT6" s="70">
        <f t="shared" si="1"/>
        <v>1665</v>
      </c>
      <c r="AU6" s="70">
        <f t="shared" si="1"/>
        <v>1750</v>
      </c>
      <c r="AV6" s="70">
        <f t="shared" si="1"/>
        <v>1707</v>
      </c>
      <c r="AW6" s="70">
        <f t="shared" si="1"/>
        <v>0</v>
      </c>
      <c r="AX6" s="70">
        <f t="shared" si="1"/>
        <v>0</v>
      </c>
      <c r="AY6" s="239">
        <f t="shared" si="1"/>
        <v>11315</v>
      </c>
      <c r="AZ6" s="239">
        <f t="shared" si="1"/>
        <v>0</v>
      </c>
      <c r="BA6" s="251">
        <f t="shared" si="1"/>
        <v>40088</v>
      </c>
      <c r="BB6" s="71">
        <f t="shared" si="1"/>
        <v>0</v>
      </c>
      <c r="BC6" s="70">
        <f t="shared" si="1"/>
        <v>0</v>
      </c>
      <c r="BD6" s="70">
        <f t="shared" si="1"/>
        <v>0</v>
      </c>
      <c r="BE6" s="70">
        <f t="shared" si="1"/>
        <v>0</v>
      </c>
      <c r="BF6" s="70">
        <f t="shared" si="1"/>
        <v>0</v>
      </c>
      <c r="BG6" s="70">
        <f t="shared" si="1"/>
        <v>0</v>
      </c>
      <c r="BH6" s="70">
        <f t="shared" si="1"/>
        <v>0</v>
      </c>
      <c r="BI6" s="239">
        <f t="shared" si="1"/>
        <v>0</v>
      </c>
      <c r="BJ6" s="239">
        <f t="shared" si="1"/>
        <v>0</v>
      </c>
      <c r="BK6" s="251">
        <f t="shared" si="1"/>
        <v>40088</v>
      </c>
      <c r="BL6" s="70">
        <f t="shared" si="1"/>
        <v>0</v>
      </c>
      <c r="BM6" s="70">
        <f t="shared" si="1"/>
        <v>0</v>
      </c>
      <c r="BN6" s="239">
        <f t="shared" si="1"/>
        <v>0</v>
      </c>
      <c r="BO6" s="239">
        <f t="shared" si="1"/>
        <v>0</v>
      </c>
      <c r="BP6" s="251">
        <f t="shared" si="1"/>
        <v>40088</v>
      </c>
      <c r="BQ6" s="193" t="s">
        <v>17</v>
      </c>
      <c r="BR6" s="507"/>
      <c r="BS6" s="1422" t="s">
        <v>272</v>
      </c>
      <c r="BT6" s="1422" t="s">
        <v>92</v>
      </c>
      <c r="BV6" s="710" t="s">
        <v>329</v>
      </c>
      <c r="BW6" s="710" t="s">
        <v>330</v>
      </c>
      <c r="BX6" s="710" t="s">
        <v>331</v>
      </c>
      <c r="BY6" s="710" t="s">
        <v>332</v>
      </c>
      <c r="BZ6" s="710" t="s">
        <v>333</v>
      </c>
      <c r="CA6" s="710" t="s">
        <v>334</v>
      </c>
      <c r="CB6" s="701"/>
    </row>
    <row r="7" spans="1:80" s="31" customFormat="1" ht="19.5" customHeight="1" x14ac:dyDescent="0.3">
      <c r="A7" s="604" t="s">
        <v>159</v>
      </c>
      <c r="B7" s="455" t="s">
        <v>653</v>
      </c>
      <c r="C7" s="456" t="s">
        <v>688</v>
      </c>
      <c r="D7" s="456" t="s">
        <v>674</v>
      </c>
      <c r="E7" s="1405" t="s">
        <v>796</v>
      </c>
      <c r="F7" s="456" t="s">
        <v>15</v>
      </c>
      <c r="G7" s="239">
        <f>ROUND(IF(ISERROR(VLOOKUP(D7,[1]Anual!$B$300:$ES$350,($U$1)-3,0)),0,VLOOKUP(D7,[1]Anual!$B$300:$ES$350,($U$1)-3,0)),0)</f>
        <v>0</v>
      </c>
      <c r="H7" s="657" t="e">
        <f>IF(B7="","",(VLOOKUP(B7,Família!$A:$B,2,0)))</f>
        <v>#N/A</v>
      </c>
      <c r="I7" s="456">
        <f>ROUND(IF(ISERROR(VLOOKUP(D7,[1]Anual!$B$300:$ES$350,($U$1)+5,0)),0,VLOOKUP(D7,[1]Anual!$B$300:$ES$350,($U$1)+5,0)),0)</f>
        <v>0</v>
      </c>
      <c r="J7" s="743"/>
      <c r="K7" s="456">
        <f>IF(L7=M7,"ok",M7-L7)</f>
        <v>499</v>
      </c>
      <c r="L7" s="456">
        <f>ROUND(IF(ISERROR(VLOOKUP(D7,[1]Anual!$B$600:$EX$720,$U$1,0)),0,VLOOKUP(D7,[1]Anual!$B$600:$EX$720,$U$1,0)),0)+J7</f>
        <v>897</v>
      </c>
      <c r="M7" s="457">
        <f>SUM(U7,AE7,AO7,AY7,BI7,BN7)</f>
        <v>1396</v>
      </c>
      <c r="N7" s="458">
        <f t="shared" ref="N7:T7" si="2">ROUND(N67-SUM(N8:N49),0)</f>
        <v>0</v>
      </c>
      <c r="O7" s="459">
        <f t="shared" si="2"/>
        <v>0</v>
      </c>
      <c r="P7" s="459">
        <f t="shared" si="2"/>
        <v>0</v>
      </c>
      <c r="Q7" s="459">
        <f t="shared" si="2"/>
        <v>0</v>
      </c>
      <c r="R7" s="459">
        <f t="shared" si="2"/>
        <v>0</v>
      </c>
      <c r="S7" s="459">
        <f t="shared" si="2"/>
        <v>0</v>
      </c>
      <c r="T7" s="459">
        <f t="shared" si="2"/>
        <v>0</v>
      </c>
      <c r="U7" s="241">
        <f>SUM(N7:T7)</f>
        <v>0</v>
      </c>
      <c r="V7" s="241">
        <f>$I7*V$3</f>
        <v>0</v>
      </c>
      <c r="W7" s="240">
        <f>$G7+U7-V7</f>
        <v>0</v>
      </c>
      <c r="X7" s="458">
        <f t="shared" ref="X7:AD7" si="3">ROUND(X67-SUM(X8:X49),0)</f>
        <v>0</v>
      </c>
      <c r="Y7" s="459">
        <f t="shared" si="3"/>
        <v>0</v>
      </c>
      <c r="Z7" s="459">
        <f t="shared" si="3"/>
        <v>0</v>
      </c>
      <c r="AA7" s="459">
        <f t="shared" si="3"/>
        <v>601</v>
      </c>
      <c r="AB7" s="459">
        <f t="shared" si="3"/>
        <v>0</v>
      </c>
      <c r="AC7" s="459">
        <f t="shared" si="3"/>
        <v>233</v>
      </c>
      <c r="AD7" s="459">
        <f t="shared" si="3"/>
        <v>0</v>
      </c>
      <c r="AE7" s="241">
        <f>SUM(X7:AD7)</f>
        <v>834</v>
      </c>
      <c r="AF7" s="241">
        <f>$I7*AF$3</f>
        <v>0</v>
      </c>
      <c r="AG7" s="240">
        <f>$W7+AE7-AF7</f>
        <v>834</v>
      </c>
      <c r="AH7" s="458">
        <f t="shared" ref="AH7:AN7" si="4">ROUND(AH67-SUM(AH8:AH49),0)</f>
        <v>0</v>
      </c>
      <c r="AI7" s="459">
        <f t="shared" si="4"/>
        <v>0</v>
      </c>
      <c r="AJ7" s="459">
        <f t="shared" si="4"/>
        <v>0</v>
      </c>
      <c r="AK7" s="459">
        <f t="shared" si="4"/>
        <v>267</v>
      </c>
      <c r="AL7" s="459">
        <f t="shared" si="4"/>
        <v>267</v>
      </c>
      <c r="AM7" s="459">
        <f t="shared" si="4"/>
        <v>28</v>
      </c>
      <c r="AN7" s="459">
        <f t="shared" si="4"/>
        <v>0</v>
      </c>
      <c r="AO7" s="241">
        <f>SUM(AH7:AN7)</f>
        <v>562</v>
      </c>
      <c r="AP7" s="241">
        <f>$I7*AP$3</f>
        <v>0</v>
      </c>
      <c r="AQ7" s="240">
        <f>$AG7+AO7-AP7</f>
        <v>1396</v>
      </c>
      <c r="AR7" s="458">
        <f t="shared" ref="AR7:AX7" si="5">ROUND(AR67-SUM(AR8:AR49),0)</f>
        <v>0</v>
      </c>
      <c r="AS7" s="459">
        <f t="shared" si="5"/>
        <v>0</v>
      </c>
      <c r="AT7" s="459">
        <f t="shared" si="5"/>
        <v>0</v>
      </c>
      <c r="AU7" s="459">
        <f t="shared" si="5"/>
        <v>0</v>
      </c>
      <c r="AV7" s="459">
        <f t="shared" si="5"/>
        <v>0</v>
      </c>
      <c r="AW7" s="459">
        <f t="shared" si="5"/>
        <v>0</v>
      </c>
      <c r="AX7" s="459">
        <f t="shared" si="5"/>
        <v>0</v>
      </c>
      <c r="AY7" s="241">
        <f>SUM(AR7:AX7)</f>
        <v>0</v>
      </c>
      <c r="AZ7" s="241">
        <f t="shared" ref="AZ7:AZ49" si="6">$I7*AZ$3</f>
        <v>0</v>
      </c>
      <c r="BA7" s="240">
        <f>$AQ7+AY7-AZ7</f>
        <v>1396</v>
      </c>
      <c r="BB7" s="458">
        <f t="shared" ref="BB7:BH7" si="7">ROUND(BB67-SUM(BB8:BB49),0)</f>
        <v>0</v>
      </c>
      <c r="BC7" s="459">
        <f t="shared" si="7"/>
        <v>0</v>
      </c>
      <c r="BD7" s="459">
        <f t="shared" si="7"/>
        <v>0</v>
      </c>
      <c r="BE7" s="459">
        <f t="shared" si="7"/>
        <v>0</v>
      </c>
      <c r="BF7" s="459">
        <f t="shared" si="7"/>
        <v>0</v>
      </c>
      <c r="BG7" s="459">
        <f t="shared" si="7"/>
        <v>0</v>
      </c>
      <c r="BH7" s="459">
        <f t="shared" si="7"/>
        <v>0</v>
      </c>
      <c r="BI7" s="241">
        <f>SUM(BB7:BH7)</f>
        <v>0</v>
      </c>
      <c r="BJ7" s="241">
        <f t="shared" ref="BJ7:BJ49" si="8">$I7*BJ$3</f>
        <v>0</v>
      </c>
      <c r="BK7" s="240">
        <f>$BA7+BI7-BJ7</f>
        <v>1396</v>
      </c>
      <c r="BL7" s="459">
        <f>ROUND(BL67-SUM(BL8:BL49),0)</f>
        <v>0</v>
      </c>
      <c r="BM7" s="459">
        <f>ROUND(BM67-SUM(BM8:BM49),0)</f>
        <v>0</v>
      </c>
      <c r="BN7" s="241">
        <f>SUM(BL7:BM7)</f>
        <v>0</v>
      </c>
      <c r="BO7" s="241">
        <f>$I7*BO$3</f>
        <v>0</v>
      </c>
      <c r="BP7" s="240">
        <f>$BK7+BN7-BO7</f>
        <v>1396</v>
      </c>
      <c r="BQ7" s="1744">
        <f>SUM(M7:M20)</f>
        <v>20356</v>
      </c>
      <c r="BR7" s="524"/>
      <c r="BS7" s="1423">
        <f>IF($C7="","",VLOOKUP($C7,'Carga People'!$C$5:$G$309,5,0))</f>
        <v>0</v>
      </c>
      <c r="BT7" s="1423">
        <f>IF($B7="","",VLOOKUP($B7,RESUMO!$A$95:$AO$107,41,0))</f>
        <v>0</v>
      </c>
      <c r="BV7" s="706">
        <f t="shared" ref="BV7" si="9">SUM(N7:T7)</f>
        <v>0</v>
      </c>
      <c r="BW7" s="706">
        <f t="shared" ref="BW7" si="10">SUM(X7:AD7)</f>
        <v>834</v>
      </c>
      <c r="BX7" s="706">
        <f t="shared" ref="BX7" si="11">SUM(AH7:AN7)</f>
        <v>562</v>
      </c>
      <c r="BY7" s="706">
        <f t="shared" ref="BY7" si="12">SUM(AR7:AX7)</f>
        <v>0</v>
      </c>
      <c r="BZ7" s="706">
        <f t="shared" ref="BZ7" si="13">SUM(BB7:BH7)</f>
        <v>0</v>
      </c>
      <c r="CA7" s="706">
        <f t="shared" ref="CA7" si="14">SUM(BL7:BM7)</f>
        <v>0</v>
      </c>
      <c r="CB7" s="482">
        <f>SUM(BV7:CA7)-M7</f>
        <v>0</v>
      </c>
    </row>
    <row r="8" spans="1:80" s="31" customFormat="1" ht="19.5" customHeight="1" x14ac:dyDescent="0.3">
      <c r="A8" s="605" t="s">
        <v>159</v>
      </c>
      <c r="B8" s="29" t="s">
        <v>652</v>
      </c>
      <c r="C8" s="30" t="s">
        <v>691</v>
      </c>
      <c r="D8" s="30" t="s">
        <v>672</v>
      </c>
      <c r="E8" s="1406" t="s">
        <v>797</v>
      </c>
      <c r="F8" s="30" t="s">
        <v>15</v>
      </c>
      <c r="G8" s="72">
        <f>ROUND(IF(ISERROR(VLOOKUP(D8,[1]Anual!$B$300:$ES$350,($U$1)-3,0)),0,VLOOKUP(D8,[1]Anual!$B$300:$ES$350,($U$1)-3,0)),0)</f>
        <v>0</v>
      </c>
      <c r="H8" s="658" t="e">
        <f>IF(B8="","",(VLOOKUP(B8,Família!$A:$B,2,0)))</f>
        <v>#N/A</v>
      </c>
      <c r="I8" s="30">
        <f>ROUND(IF(ISERROR(VLOOKUP(D8,[1]Anual!$B$300:$ES$350,($U$1)+5,0)),0,VLOOKUP(D8,[1]Anual!$B$300:$ES$350,($U$1)+5,0)),0)</f>
        <v>0</v>
      </c>
      <c r="J8" s="744"/>
      <c r="K8" s="30" t="str">
        <f>IF(L8=M8,"ok",M8-L8)</f>
        <v>ok</v>
      </c>
      <c r="L8" s="153">
        <f>ROUND(IF(ISERROR(VLOOKUP(D8,[1]Anual!$B$600:$EX$720,$U$1,0)),0,VLOOKUP(D8,[1]Anual!$B$600:$EX$720,$U$1,0)),0)+J8</f>
        <v>3600</v>
      </c>
      <c r="M8" s="83">
        <f>SUM(U8,AE8,AO8,AY8,BI8,BN8)</f>
        <v>3600</v>
      </c>
      <c r="N8" s="368"/>
      <c r="O8" s="369"/>
      <c r="P8" s="369"/>
      <c r="Q8" s="369"/>
      <c r="R8" s="369"/>
      <c r="S8" s="369"/>
      <c r="T8" s="369"/>
      <c r="U8" s="241">
        <f t="shared" ref="U8:U49" si="15">SUM(N8:T8)</f>
        <v>0</v>
      </c>
      <c r="V8" s="241">
        <f t="shared" ref="V8:V49" si="16">$I8*V$3</f>
        <v>0</v>
      </c>
      <c r="W8" s="240">
        <f t="shared" ref="W8:W49" si="17">$G8+U8-V8</f>
        <v>0</v>
      </c>
      <c r="X8" s="368">
        <v>499</v>
      </c>
      <c r="Y8" s="404">
        <v>174</v>
      </c>
      <c r="Z8" s="404">
        <v>584</v>
      </c>
      <c r="AA8" s="404"/>
      <c r="AB8" s="404">
        <v>267</v>
      </c>
      <c r="AC8" s="369">
        <v>180</v>
      </c>
      <c r="AD8" s="369"/>
      <c r="AE8" s="241">
        <f t="shared" ref="AE8:AE49" si="18">SUM(X8:AD8)</f>
        <v>1704</v>
      </c>
      <c r="AF8" s="241">
        <f t="shared" ref="AF8:AF49" si="19">$I8*AF$3</f>
        <v>0</v>
      </c>
      <c r="AG8" s="240">
        <f>$W8+AE8-AF8</f>
        <v>1704</v>
      </c>
      <c r="AH8" s="405">
        <v>259</v>
      </c>
      <c r="AI8" s="404">
        <v>414</v>
      </c>
      <c r="AJ8" s="404">
        <v>183</v>
      </c>
      <c r="AK8" s="404"/>
      <c r="AL8" s="404"/>
      <c r="AM8" s="369">
        <v>385</v>
      </c>
      <c r="AN8" s="369"/>
      <c r="AO8" s="241">
        <f t="shared" ref="AO8:AO49" si="20">SUM(AH8:AN8)</f>
        <v>1241</v>
      </c>
      <c r="AP8" s="241">
        <f t="shared" ref="AP8:AP49" si="21">$I8*AP$3</f>
        <v>0</v>
      </c>
      <c r="AQ8" s="240">
        <f t="shared" ref="AQ8:AQ49" si="22">$AG8+AO8-AP8</f>
        <v>2945</v>
      </c>
      <c r="AR8" s="368">
        <v>19</v>
      </c>
      <c r="AS8" s="369">
        <v>174</v>
      </c>
      <c r="AT8" s="369">
        <v>225</v>
      </c>
      <c r="AU8" s="369">
        <v>70</v>
      </c>
      <c r="AV8" s="369">
        <v>167</v>
      </c>
      <c r="AW8" s="369"/>
      <c r="AX8" s="369"/>
      <c r="AY8" s="241">
        <f t="shared" ref="AY8:AY49" si="23">SUM(AR8:AX8)</f>
        <v>655</v>
      </c>
      <c r="AZ8" s="241">
        <f t="shared" si="6"/>
        <v>0</v>
      </c>
      <c r="BA8" s="240">
        <f t="shared" ref="BA8:BA49" si="24">$AQ8+AY8-AZ8</f>
        <v>3600</v>
      </c>
      <c r="BB8" s="368"/>
      <c r="BC8" s="369"/>
      <c r="BD8" s="369"/>
      <c r="BE8" s="369"/>
      <c r="BF8" s="369"/>
      <c r="BG8" s="369"/>
      <c r="BH8" s="369"/>
      <c r="BI8" s="241">
        <f t="shared" ref="BI8:BI49" si="25">SUM(BB8:BH8)</f>
        <v>0</v>
      </c>
      <c r="BJ8" s="241">
        <f t="shared" si="8"/>
        <v>0</v>
      </c>
      <c r="BK8" s="240">
        <f t="shared" ref="BK8:BK49" si="26">$BA8+BI8-BJ8</f>
        <v>3600</v>
      </c>
      <c r="BL8" s="369"/>
      <c r="BM8" s="369"/>
      <c r="BN8" s="241">
        <f t="shared" ref="BN8:BN49" si="27">SUM(BL8:BM8)</f>
        <v>0</v>
      </c>
      <c r="BO8" s="241">
        <f t="shared" ref="BO8:BO49" si="28">$I8*BO$3</f>
        <v>0</v>
      </c>
      <c r="BP8" s="240">
        <f t="shared" ref="BP8:BP49" si="29">$BK8+BN8-BO8</f>
        <v>3600</v>
      </c>
      <c r="BQ8" s="1744"/>
      <c r="BR8" s="507"/>
      <c r="BS8" s="1423">
        <f>IF($C8="","",VLOOKUP($C8,'Carga People'!$C$5:$G$309,5,0))</f>
        <v>0</v>
      </c>
      <c r="BT8" s="1423">
        <f>IF($B8="","",VLOOKUP($B8,RESUMO!$A$95:$AO$107,41,0))</f>
        <v>0</v>
      </c>
      <c r="BV8" s="706">
        <f t="shared" ref="BV8:BV67" si="30">SUM(N8:T8)</f>
        <v>0</v>
      </c>
      <c r="BW8" s="706">
        <f t="shared" ref="BW8:BW67" si="31">SUM(X8:AD8)</f>
        <v>1704</v>
      </c>
      <c r="BX8" s="706">
        <f t="shared" ref="BX8:BX67" si="32">SUM(AH8:AN8)</f>
        <v>1241</v>
      </c>
      <c r="BY8" s="706">
        <f t="shared" ref="BY8:BY67" si="33">SUM(AR8:AX8)</f>
        <v>655</v>
      </c>
      <c r="BZ8" s="706">
        <f t="shared" ref="BZ8:BZ67" si="34">SUM(BB8:BH8)</f>
        <v>0</v>
      </c>
      <c r="CA8" s="706">
        <f t="shared" ref="CA8:CA67" si="35">SUM(BL8:BM8)</f>
        <v>0</v>
      </c>
      <c r="CB8" s="482">
        <f t="shared" ref="CB8:CB67" si="36">SUM(BV8:CA8)-M8</f>
        <v>0</v>
      </c>
    </row>
    <row r="9" spans="1:80" s="31" customFormat="1" ht="19.5" customHeight="1" x14ac:dyDescent="0.3">
      <c r="A9" s="605" t="s">
        <v>159</v>
      </c>
      <c r="B9" s="548" t="s">
        <v>648</v>
      </c>
      <c r="C9" s="30" t="s">
        <v>693</v>
      </c>
      <c r="D9" s="30" t="s">
        <v>675</v>
      </c>
      <c r="E9" s="1406" t="s">
        <v>798</v>
      </c>
      <c r="F9" s="30" t="s">
        <v>15</v>
      </c>
      <c r="G9" s="72">
        <f>ROUND(IF(ISERROR(VLOOKUP(D9,[1]Anual!$B$300:$ES$350,($U$1)-3,0)),0,VLOOKUP(D9,[1]Anual!$B$300:$ES$350,($U$1)-3,0)),0)</f>
        <v>0</v>
      </c>
      <c r="H9" s="658" t="e">
        <f>IF(B9="","",(VLOOKUP(B9,Família!$A:$B,2,0)))</f>
        <v>#N/A</v>
      </c>
      <c r="I9" s="30">
        <f>ROUND(IF(ISERROR(VLOOKUP(D9,[1]Anual!$B$300:$ES$350,($U$1)+5,0)),0,VLOOKUP(D9,[1]Anual!$B$300:$ES$350,($U$1)+5,0)),0)</f>
        <v>0</v>
      </c>
      <c r="J9" s="744"/>
      <c r="K9" s="30" t="str">
        <f>IF(L9=M9,"ok",M9-L9)</f>
        <v>ok</v>
      </c>
      <c r="L9" s="153">
        <f>ROUND(IF(ISERROR(VLOOKUP(D9,[1]Anual!$B$600:$EX$720,$U$1,0)),0,VLOOKUP(D9,[1]Anual!$B$600:$EX$720,$U$1,0)),0)+J9</f>
        <v>4800</v>
      </c>
      <c r="M9" s="83">
        <f t="shared" ref="M9:M12" si="37">SUM(U9,AE9,AO9,AY9,BI9,BN9)</f>
        <v>4800</v>
      </c>
      <c r="N9" s="368"/>
      <c r="O9" s="369"/>
      <c r="P9" s="369"/>
      <c r="Q9" s="369"/>
      <c r="R9" s="369"/>
      <c r="S9" s="369"/>
      <c r="T9" s="369"/>
      <c r="U9" s="241">
        <f t="shared" si="15"/>
        <v>0</v>
      </c>
      <c r="V9" s="241">
        <f t="shared" si="16"/>
        <v>0</v>
      </c>
      <c r="W9" s="240">
        <f t="shared" ref="W9:W19" si="38">$G9+U9-V9</f>
        <v>0</v>
      </c>
      <c r="X9" s="368">
        <v>480</v>
      </c>
      <c r="Y9" s="404">
        <v>480</v>
      </c>
      <c r="Z9" s="404"/>
      <c r="AA9" s="404"/>
      <c r="AB9" s="404">
        <v>480</v>
      </c>
      <c r="AC9" s="369"/>
      <c r="AD9" s="369"/>
      <c r="AE9" s="241">
        <f t="shared" si="18"/>
        <v>1440</v>
      </c>
      <c r="AF9" s="241">
        <f t="shared" si="19"/>
        <v>0</v>
      </c>
      <c r="AG9" s="240">
        <f>$W9+AE9-AF9</f>
        <v>1440</v>
      </c>
      <c r="AH9" s="405">
        <v>480</v>
      </c>
      <c r="AI9" s="404">
        <v>480</v>
      </c>
      <c r="AJ9" s="404"/>
      <c r="AK9" s="404"/>
      <c r="AL9" s="404">
        <v>480</v>
      </c>
      <c r="AM9" s="369"/>
      <c r="AN9" s="369"/>
      <c r="AO9" s="241">
        <f t="shared" si="20"/>
        <v>1440</v>
      </c>
      <c r="AP9" s="241">
        <f t="shared" si="21"/>
        <v>0</v>
      </c>
      <c r="AQ9" s="240">
        <f t="shared" si="22"/>
        <v>2880</v>
      </c>
      <c r="AR9" s="368">
        <v>240</v>
      </c>
      <c r="AS9" s="369">
        <v>480</v>
      </c>
      <c r="AT9" s="369">
        <v>480</v>
      </c>
      <c r="AU9" s="369">
        <v>480</v>
      </c>
      <c r="AV9" s="369">
        <v>240</v>
      </c>
      <c r="AW9" s="369"/>
      <c r="AX9" s="369"/>
      <c r="AY9" s="241">
        <f t="shared" si="23"/>
        <v>1920</v>
      </c>
      <c r="AZ9" s="241">
        <f t="shared" si="6"/>
        <v>0</v>
      </c>
      <c r="BA9" s="240">
        <f t="shared" si="24"/>
        <v>4800</v>
      </c>
      <c r="BB9" s="368"/>
      <c r="BC9" s="369"/>
      <c r="BD9" s="369"/>
      <c r="BE9" s="369"/>
      <c r="BF9" s="369"/>
      <c r="BG9" s="369"/>
      <c r="BH9" s="369"/>
      <c r="BI9" s="241">
        <f t="shared" si="25"/>
        <v>0</v>
      </c>
      <c r="BJ9" s="241">
        <f t="shared" si="8"/>
        <v>0</v>
      </c>
      <c r="BK9" s="240">
        <f t="shared" si="26"/>
        <v>4800</v>
      </c>
      <c r="BL9" s="369"/>
      <c r="BM9" s="369"/>
      <c r="BN9" s="241">
        <f t="shared" si="27"/>
        <v>0</v>
      </c>
      <c r="BO9" s="241">
        <f t="shared" si="28"/>
        <v>0</v>
      </c>
      <c r="BP9" s="240">
        <f t="shared" si="29"/>
        <v>4800</v>
      </c>
      <c r="BQ9" s="1744"/>
      <c r="BR9" s="507"/>
      <c r="BS9" s="1423">
        <f>IF($C9="","",VLOOKUP($C9,'Carga People'!$C$5:$G$309,5,0))</f>
        <v>0</v>
      </c>
      <c r="BT9" s="1423">
        <f>IF($B9="","",VLOOKUP($B9,RESUMO!$A$95:$AO$107,41,0))</f>
        <v>0</v>
      </c>
      <c r="BV9" s="706">
        <f t="shared" si="30"/>
        <v>0</v>
      </c>
      <c r="BW9" s="706">
        <f t="shared" si="31"/>
        <v>1440</v>
      </c>
      <c r="BX9" s="706">
        <f t="shared" si="32"/>
        <v>1440</v>
      </c>
      <c r="BY9" s="706">
        <f t="shared" si="33"/>
        <v>1920</v>
      </c>
      <c r="BZ9" s="706">
        <f t="shared" si="34"/>
        <v>0</v>
      </c>
      <c r="CA9" s="706">
        <f t="shared" si="35"/>
        <v>0</v>
      </c>
      <c r="CB9" s="482">
        <f t="shared" si="36"/>
        <v>0</v>
      </c>
    </row>
    <row r="10" spans="1:80" s="31" customFormat="1" ht="19.5" customHeight="1" x14ac:dyDescent="0.3">
      <c r="A10" s="605" t="s">
        <v>192</v>
      </c>
      <c r="B10" s="548" t="s">
        <v>651</v>
      </c>
      <c r="C10" s="30" t="s">
        <v>690</v>
      </c>
      <c r="D10" s="30" t="s">
        <v>671</v>
      </c>
      <c r="E10" s="1406" t="s">
        <v>800</v>
      </c>
      <c r="F10" s="30" t="s">
        <v>15</v>
      </c>
      <c r="G10" s="72">
        <f>ROUND(IF(ISERROR(VLOOKUP(D10,[1]Anual!$B$300:$ES$350,($U$1)-3,0)),0,VLOOKUP(D10,[1]Anual!$B$300:$ES$350,($U$1)-3,0)),0)</f>
        <v>0</v>
      </c>
      <c r="H10" s="658" t="e">
        <f>IF(B10="","",(VLOOKUP(B10,Família!$A:$B,2,0)))</f>
        <v>#N/A</v>
      </c>
      <c r="I10" s="30">
        <f>ROUND(IF(ISERROR(VLOOKUP(D10,[1]Anual!$B$300:$ES$350,($U$1)+5,0)),0,VLOOKUP(D10,[1]Anual!$B$300:$ES$350,($U$1)+5,0)),0)</f>
        <v>0</v>
      </c>
      <c r="J10" s="744"/>
      <c r="K10" s="30" t="str">
        <f>IF(L10=M10,"ok",M10-L10)</f>
        <v>ok</v>
      </c>
      <c r="L10" s="153">
        <f>ROUND(IF(ISERROR(VLOOKUP(D10,[1]Anual!$B$600:$EX$720,$U$1,0)),0,VLOOKUP(D10,[1]Anual!$B$600:$EX$720,$U$1,0)),0)+J10</f>
        <v>3360</v>
      </c>
      <c r="M10" s="83">
        <f t="shared" ref="M10" si="39">SUM(U10,AE10,AO10,AY10,BI10,BN10)</f>
        <v>3360</v>
      </c>
      <c r="N10" s="368"/>
      <c r="O10" s="369"/>
      <c r="P10" s="369"/>
      <c r="Q10" s="369"/>
      <c r="R10" s="369">
        <v>380</v>
      </c>
      <c r="S10" s="369"/>
      <c r="T10" s="369"/>
      <c r="U10" s="241">
        <f t="shared" ref="U10" si="40">SUM(N10:T10)</f>
        <v>380</v>
      </c>
      <c r="V10" s="241">
        <f t="shared" si="16"/>
        <v>0</v>
      </c>
      <c r="W10" s="240">
        <f t="shared" ref="W10" si="41">$G10+U10-V10</f>
        <v>380</v>
      </c>
      <c r="X10" s="368">
        <v>240</v>
      </c>
      <c r="Y10" s="404"/>
      <c r="Z10" s="404">
        <v>480</v>
      </c>
      <c r="AA10" s="404"/>
      <c r="AB10" s="404"/>
      <c r="AC10" s="369">
        <v>480</v>
      </c>
      <c r="AD10" s="369"/>
      <c r="AE10" s="241">
        <f t="shared" ref="AE10" si="42">SUM(X10:AD10)</f>
        <v>1200</v>
      </c>
      <c r="AF10" s="241">
        <f t="shared" si="19"/>
        <v>0</v>
      </c>
      <c r="AG10" s="240">
        <f t="shared" ref="AG10" si="43">$W10+AE10-AF10</f>
        <v>1580</v>
      </c>
      <c r="AH10" s="405"/>
      <c r="AI10" s="404"/>
      <c r="AJ10" s="404"/>
      <c r="AK10" s="404">
        <v>720</v>
      </c>
      <c r="AL10" s="404"/>
      <c r="AM10" s="369">
        <v>240</v>
      </c>
      <c r="AN10" s="369"/>
      <c r="AO10" s="241">
        <f t="shared" ref="AO10" si="44">SUM(AH10:AN10)</f>
        <v>960</v>
      </c>
      <c r="AP10" s="241">
        <f t="shared" si="21"/>
        <v>0</v>
      </c>
      <c r="AQ10" s="240">
        <f t="shared" ref="AQ10" si="45">$AG10+AO10-AP10</f>
        <v>2540</v>
      </c>
      <c r="AR10" s="368">
        <v>480</v>
      </c>
      <c r="AS10" s="369"/>
      <c r="AT10" s="369"/>
      <c r="AU10" s="369"/>
      <c r="AV10" s="369">
        <v>340</v>
      </c>
      <c r="AW10" s="369"/>
      <c r="AX10" s="369"/>
      <c r="AY10" s="241">
        <f t="shared" ref="AY10" si="46">SUM(AR10:AX10)</f>
        <v>820</v>
      </c>
      <c r="AZ10" s="241">
        <f t="shared" si="6"/>
        <v>0</v>
      </c>
      <c r="BA10" s="240">
        <f t="shared" ref="BA10" si="47">$AQ10+AY10-AZ10</f>
        <v>3360</v>
      </c>
      <c r="BB10" s="368"/>
      <c r="BC10" s="369"/>
      <c r="BD10" s="369"/>
      <c r="BE10" s="369"/>
      <c r="BF10" s="369"/>
      <c r="BG10" s="369"/>
      <c r="BH10" s="369"/>
      <c r="BI10" s="241">
        <f t="shared" ref="BI10" si="48">SUM(BB10:BH10)</f>
        <v>0</v>
      </c>
      <c r="BJ10" s="241">
        <f t="shared" si="8"/>
        <v>0</v>
      </c>
      <c r="BK10" s="240">
        <f t="shared" ref="BK10" si="49">$BA10+BI10-BJ10</f>
        <v>3360</v>
      </c>
      <c r="BL10" s="369"/>
      <c r="BM10" s="369"/>
      <c r="BN10" s="241">
        <f t="shared" ref="BN10" si="50">SUM(BL10:BM10)</f>
        <v>0</v>
      </c>
      <c r="BO10" s="241">
        <f t="shared" si="28"/>
        <v>0</v>
      </c>
      <c r="BP10" s="240">
        <f t="shared" ref="BP10" si="51">$BK10+BN10-BO10</f>
        <v>3360</v>
      </c>
      <c r="BQ10" s="1744"/>
      <c r="BR10" s="507"/>
      <c r="BS10" s="1423">
        <f>IF($C10="","",VLOOKUP($C10,'Carga People'!$C$5:$G$309,5,0))</f>
        <v>0</v>
      </c>
      <c r="BT10" s="1423">
        <f>IF($B10="","",VLOOKUP($B10,RESUMO!$A$95:$AO$107,41,0))</f>
        <v>0</v>
      </c>
      <c r="BV10" s="706">
        <f t="shared" ref="BV10" si="52">SUM(N10:T10)</f>
        <v>380</v>
      </c>
      <c r="BW10" s="706">
        <f t="shared" ref="BW10" si="53">SUM(X10:AD10)</f>
        <v>1200</v>
      </c>
      <c r="BX10" s="706">
        <f t="shared" ref="BX10" si="54">SUM(AH10:AN10)</f>
        <v>960</v>
      </c>
      <c r="BY10" s="706">
        <f t="shared" ref="BY10" si="55">SUM(AR10:AX10)</f>
        <v>820</v>
      </c>
      <c r="BZ10" s="706">
        <f t="shared" ref="BZ10" si="56">SUM(BB10:BH10)</f>
        <v>0</v>
      </c>
      <c r="CA10" s="706">
        <f t="shared" ref="CA10" si="57">SUM(BL10:BM10)</f>
        <v>0</v>
      </c>
      <c r="CB10" s="482">
        <f t="shared" ref="CB10" si="58">SUM(BV10:CA10)-M10</f>
        <v>0</v>
      </c>
    </row>
    <row r="11" spans="1:80" s="31" customFormat="1" ht="19.5" customHeight="1" x14ac:dyDescent="0.3">
      <c r="A11" s="605" t="s">
        <v>192</v>
      </c>
      <c r="B11" s="548" t="s">
        <v>650</v>
      </c>
      <c r="C11" s="30" t="s">
        <v>692</v>
      </c>
      <c r="D11" s="30" t="s">
        <v>669</v>
      </c>
      <c r="E11" s="1406" t="s">
        <v>801</v>
      </c>
      <c r="F11" s="30" t="s">
        <v>15</v>
      </c>
      <c r="G11" s="72">
        <f>ROUND(IF(ISERROR(VLOOKUP(D11,[1]Anual!$B$300:$ES$350,($U$1)-3,0)),0,VLOOKUP(D11,[1]Anual!$B$300:$ES$350,($U$1)-3,0)),0)</f>
        <v>0</v>
      </c>
      <c r="H11" s="658" t="e">
        <f>IF(B11="","",(VLOOKUP(B11,Família!$A:$B,2,0)))</f>
        <v>#N/A</v>
      </c>
      <c r="I11" s="30">
        <f>ROUND(IF(ISERROR(VLOOKUP(D11,[1]Anual!$B$300:$ES$350,($U$1)+5,0)),0,VLOOKUP(D11,[1]Anual!$B$300:$ES$350,($U$1)+5,0)),0)</f>
        <v>0</v>
      </c>
      <c r="J11" s="744"/>
      <c r="K11" s="30" t="str">
        <f>IF(L11=M11,"ok",M11-L11)</f>
        <v>ok</v>
      </c>
      <c r="L11" s="153">
        <f>ROUND(IF(ISERROR(VLOOKUP(D11,[1]Anual!$B$600:$EX$720,$U$1,0)),0,VLOOKUP(D11,[1]Anual!$B$600:$EX$720,$U$1,0)),0)+J11</f>
        <v>3360</v>
      </c>
      <c r="M11" s="83">
        <f t="shared" si="37"/>
        <v>3360</v>
      </c>
      <c r="N11" s="368"/>
      <c r="O11" s="369"/>
      <c r="P11" s="369"/>
      <c r="Q11" s="369"/>
      <c r="R11" s="369"/>
      <c r="S11" s="369"/>
      <c r="T11" s="369"/>
      <c r="U11" s="241">
        <f t="shared" si="15"/>
        <v>0</v>
      </c>
      <c r="V11" s="241">
        <f t="shared" si="16"/>
        <v>0</v>
      </c>
      <c r="W11" s="240">
        <f t="shared" si="38"/>
        <v>0</v>
      </c>
      <c r="X11" s="368"/>
      <c r="Y11" s="404">
        <v>480</v>
      </c>
      <c r="Z11" s="404"/>
      <c r="AA11" s="404"/>
      <c r="AB11" s="404">
        <v>240</v>
      </c>
      <c r="AC11" s="369"/>
      <c r="AD11" s="369"/>
      <c r="AE11" s="241">
        <f t="shared" si="18"/>
        <v>720</v>
      </c>
      <c r="AF11" s="241">
        <f t="shared" si="19"/>
        <v>0</v>
      </c>
      <c r="AG11" s="240">
        <f t="shared" ref="AG11:AG49" si="59">$W11+AE11-AF11</f>
        <v>720</v>
      </c>
      <c r="AH11" s="405">
        <v>480</v>
      </c>
      <c r="AI11" s="404"/>
      <c r="AJ11" s="404">
        <v>480</v>
      </c>
      <c r="AK11" s="404"/>
      <c r="AL11" s="404">
        <v>480</v>
      </c>
      <c r="AM11" s="369"/>
      <c r="AN11" s="369"/>
      <c r="AO11" s="241">
        <f t="shared" si="20"/>
        <v>1440</v>
      </c>
      <c r="AP11" s="241">
        <f t="shared" si="21"/>
        <v>0</v>
      </c>
      <c r="AQ11" s="240">
        <f t="shared" si="22"/>
        <v>2160</v>
      </c>
      <c r="AR11" s="368">
        <v>480</v>
      </c>
      <c r="AS11" s="369"/>
      <c r="AT11" s="369">
        <v>240</v>
      </c>
      <c r="AU11" s="369"/>
      <c r="AV11" s="369">
        <v>480</v>
      </c>
      <c r="AW11" s="369"/>
      <c r="AX11" s="369"/>
      <c r="AY11" s="241">
        <f t="shared" si="23"/>
        <v>1200</v>
      </c>
      <c r="AZ11" s="241">
        <f t="shared" si="6"/>
        <v>0</v>
      </c>
      <c r="BA11" s="240">
        <f t="shared" si="24"/>
        <v>3360</v>
      </c>
      <c r="BB11" s="368"/>
      <c r="BC11" s="369"/>
      <c r="BD11" s="369"/>
      <c r="BE11" s="369"/>
      <c r="BF11" s="369"/>
      <c r="BG11" s="369"/>
      <c r="BH11" s="369"/>
      <c r="BI11" s="241">
        <f t="shared" si="25"/>
        <v>0</v>
      </c>
      <c r="BJ11" s="241">
        <f t="shared" si="8"/>
        <v>0</v>
      </c>
      <c r="BK11" s="240">
        <f t="shared" si="26"/>
        <v>3360</v>
      </c>
      <c r="BL11" s="369"/>
      <c r="BM11" s="369"/>
      <c r="BN11" s="241">
        <f t="shared" si="27"/>
        <v>0</v>
      </c>
      <c r="BO11" s="241">
        <f t="shared" si="28"/>
        <v>0</v>
      </c>
      <c r="BP11" s="240">
        <f t="shared" si="29"/>
        <v>3360</v>
      </c>
      <c r="BQ11" s="1744"/>
      <c r="BR11" s="507"/>
      <c r="BS11" s="1423">
        <f>IF($C11="","",VLOOKUP($C11,'Carga People'!$C$5:$G$309,5,0))</f>
        <v>0</v>
      </c>
      <c r="BT11" s="1423">
        <f>IF($B11="","",VLOOKUP($B11,RESUMO!$A$95:$AO$107,41,0))</f>
        <v>0</v>
      </c>
      <c r="BV11" s="706">
        <f t="shared" si="30"/>
        <v>0</v>
      </c>
      <c r="BW11" s="706">
        <f t="shared" si="31"/>
        <v>720</v>
      </c>
      <c r="BX11" s="706">
        <f t="shared" si="32"/>
        <v>1440</v>
      </c>
      <c r="BY11" s="706">
        <f t="shared" si="33"/>
        <v>1200</v>
      </c>
      <c r="BZ11" s="706">
        <f t="shared" si="34"/>
        <v>0</v>
      </c>
      <c r="CA11" s="706">
        <f t="shared" si="35"/>
        <v>0</v>
      </c>
      <c r="CB11" s="482">
        <f t="shared" si="36"/>
        <v>0</v>
      </c>
    </row>
    <row r="12" spans="1:80" s="31" customFormat="1" ht="19.5" customHeight="1" x14ac:dyDescent="0.3">
      <c r="A12" s="605" t="s">
        <v>192</v>
      </c>
      <c r="B12" s="548" t="s">
        <v>649</v>
      </c>
      <c r="C12" s="30" t="s">
        <v>689</v>
      </c>
      <c r="D12" s="30" t="s">
        <v>670</v>
      </c>
      <c r="E12" s="1406" t="s">
        <v>802</v>
      </c>
      <c r="F12" s="30" t="s">
        <v>15</v>
      </c>
      <c r="G12" s="72">
        <f>ROUND(IF(ISERROR(VLOOKUP(D12,[1]Anual!$B$300:$ES$350,($U$1)-3,0)),0,VLOOKUP(D12,[1]Anual!$B$300:$ES$350,($U$1)-3,0)),0)</f>
        <v>0</v>
      </c>
      <c r="H12" s="658" t="e">
        <f>IF(B12="","",(VLOOKUP(B12,Família!$A:$B,2,0)))</f>
        <v>#N/A</v>
      </c>
      <c r="I12" s="30">
        <f>ROUND(IF(ISERROR(VLOOKUP(D12,[1]Anual!$B$300:$ES$350,($U$1)+5,0)),0,VLOOKUP(D12,[1]Anual!$B$300:$ES$350,($U$1)+5,0)),0)</f>
        <v>0</v>
      </c>
      <c r="J12" s="744"/>
      <c r="K12" s="30" t="str">
        <f t="shared" ref="K12" si="60">IF(L12=M12,"ok",M12-L12)</f>
        <v>ok</v>
      </c>
      <c r="L12" s="30">
        <f>ROUND(IF(ISERROR(VLOOKUP(D12,[1]Anual!$B$600:$EX$720,$U$1,0)),0,VLOOKUP(D12,[1]Anual!$B$600:$EX$720,$U$1,0)),0)+J12</f>
        <v>1200</v>
      </c>
      <c r="M12" s="83">
        <f t="shared" si="37"/>
        <v>1200</v>
      </c>
      <c r="N12" s="368"/>
      <c r="O12" s="369"/>
      <c r="P12" s="369"/>
      <c r="Q12" s="369"/>
      <c r="R12" s="369"/>
      <c r="S12" s="369"/>
      <c r="T12" s="369"/>
      <c r="U12" s="241">
        <f t="shared" si="15"/>
        <v>0</v>
      </c>
      <c r="V12" s="241">
        <f t="shared" si="16"/>
        <v>0</v>
      </c>
      <c r="W12" s="240">
        <f t="shared" si="38"/>
        <v>0</v>
      </c>
      <c r="X12" s="368"/>
      <c r="Y12" s="404"/>
      <c r="Z12" s="404">
        <v>720</v>
      </c>
      <c r="AA12" s="404"/>
      <c r="AB12" s="404"/>
      <c r="AC12" s="369"/>
      <c r="AD12" s="369"/>
      <c r="AE12" s="241">
        <f t="shared" si="18"/>
        <v>720</v>
      </c>
      <c r="AF12" s="241">
        <f t="shared" si="19"/>
        <v>0</v>
      </c>
      <c r="AG12" s="240">
        <f t="shared" si="59"/>
        <v>720</v>
      </c>
      <c r="AH12" s="405"/>
      <c r="AI12" s="404"/>
      <c r="AJ12" s="404"/>
      <c r="AK12" s="404">
        <v>240</v>
      </c>
      <c r="AL12" s="404"/>
      <c r="AM12" s="369"/>
      <c r="AN12" s="369"/>
      <c r="AO12" s="241">
        <f t="shared" si="20"/>
        <v>240</v>
      </c>
      <c r="AP12" s="241">
        <f t="shared" si="21"/>
        <v>0</v>
      </c>
      <c r="AQ12" s="240">
        <f t="shared" si="22"/>
        <v>960</v>
      </c>
      <c r="AR12" s="368"/>
      <c r="AS12" s="369">
        <v>240</v>
      </c>
      <c r="AT12" s="369"/>
      <c r="AU12" s="369"/>
      <c r="AV12" s="369"/>
      <c r="AW12" s="369"/>
      <c r="AX12" s="369"/>
      <c r="AY12" s="241">
        <f t="shared" si="23"/>
        <v>240</v>
      </c>
      <c r="AZ12" s="241">
        <f t="shared" si="6"/>
        <v>0</v>
      </c>
      <c r="BA12" s="240">
        <f t="shared" si="24"/>
        <v>1200</v>
      </c>
      <c r="BB12" s="368"/>
      <c r="BC12" s="369"/>
      <c r="BD12" s="369"/>
      <c r="BE12" s="369"/>
      <c r="BF12" s="369"/>
      <c r="BG12" s="369"/>
      <c r="BH12" s="369"/>
      <c r="BI12" s="241">
        <f t="shared" si="25"/>
        <v>0</v>
      </c>
      <c r="BJ12" s="241">
        <f t="shared" si="8"/>
        <v>0</v>
      </c>
      <c r="BK12" s="240">
        <f t="shared" si="26"/>
        <v>1200</v>
      </c>
      <c r="BL12" s="369"/>
      <c r="BM12" s="369"/>
      <c r="BN12" s="241">
        <f t="shared" si="27"/>
        <v>0</v>
      </c>
      <c r="BO12" s="241">
        <f t="shared" si="28"/>
        <v>0</v>
      </c>
      <c r="BP12" s="240">
        <f t="shared" si="29"/>
        <v>1200</v>
      </c>
      <c r="BQ12" s="1744"/>
      <c r="BR12" s="507"/>
      <c r="BS12" s="1423">
        <f>IF($C12="","",VLOOKUP($C12,'Carga People'!$C$5:$G$309,5,0))</f>
        <v>0</v>
      </c>
      <c r="BT12" s="1423">
        <f>IF($B12="","",VLOOKUP($B12,RESUMO!$A$95:$AO$107,41,0))</f>
        <v>0</v>
      </c>
      <c r="BV12" s="706">
        <f t="shared" si="30"/>
        <v>0</v>
      </c>
      <c r="BW12" s="706">
        <f t="shared" si="31"/>
        <v>720</v>
      </c>
      <c r="BX12" s="706">
        <f t="shared" si="32"/>
        <v>240</v>
      </c>
      <c r="BY12" s="706">
        <f t="shared" si="33"/>
        <v>240</v>
      </c>
      <c r="BZ12" s="706">
        <f t="shared" si="34"/>
        <v>0</v>
      </c>
      <c r="CA12" s="706">
        <f t="shared" si="35"/>
        <v>0</v>
      </c>
      <c r="CB12" s="482">
        <f t="shared" si="36"/>
        <v>0</v>
      </c>
    </row>
    <row r="13" spans="1:80" s="31" customFormat="1" ht="19.5" customHeight="1" x14ac:dyDescent="0.3">
      <c r="A13" s="605" t="s">
        <v>192</v>
      </c>
      <c r="B13" s="548" t="s">
        <v>695</v>
      </c>
      <c r="C13" s="30" t="s">
        <v>743</v>
      </c>
      <c r="D13" s="30" t="s">
        <v>744</v>
      </c>
      <c r="E13" s="1406" t="s">
        <v>803</v>
      </c>
      <c r="F13" s="30" t="s">
        <v>15</v>
      </c>
      <c r="G13" s="72">
        <f>ROUND(IF(ISERROR(VLOOKUP(D13,[1]Anual!$B$300:$ES$350,($U$1)-3,0)),0,VLOOKUP(D13,[1]Anual!$B$300:$ES$350,($U$1)-3,0)),0)</f>
        <v>0</v>
      </c>
      <c r="H13" s="658" t="e">
        <f>IF(B13="","",(VLOOKUP(B13,Família!$A:$B,2,0)))</f>
        <v>#N/A</v>
      </c>
      <c r="I13" s="30">
        <f>ROUND(IF(ISERROR(VLOOKUP(D13,[1]Anual!$B$300:$ES$350,($U$1)+5,0)),0,VLOOKUP(D13,[1]Anual!$B$300:$ES$350,($U$1)+5,0)),0)</f>
        <v>0</v>
      </c>
      <c r="J13" s="744"/>
      <c r="K13" s="30" t="str">
        <f>IF(L13=M13,"ok",M13-L13)</f>
        <v>ok</v>
      </c>
      <c r="L13" s="153">
        <f>ROUND(IF(ISERROR(VLOOKUP(D13,[1]Anual!$B$600:$EX$720,$U$1,0)),0,VLOOKUP(D13,[1]Anual!$B$600:$EX$720,$U$1,0)),0)+J13</f>
        <v>720</v>
      </c>
      <c r="M13" s="83">
        <f t="shared" ref="M13:M15" si="61">SUM(U13,AE13,AO13,AY13,BI13,BN13)</f>
        <v>720</v>
      </c>
      <c r="N13" s="368"/>
      <c r="O13" s="369"/>
      <c r="P13" s="369"/>
      <c r="Q13" s="369"/>
      <c r="R13" s="369"/>
      <c r="S13" s="369"/>
      <c r="T13" s="369"/>
      <c r="U13" s="241">
        <f t="shared" ref="U13:U15" si="62">SUM(N13:T13)</f>
        <v>0</v>
      </c>
      <c r="V13" s="241">
        <f t="shared" si="16"/>
        <v>0</v>
      </c>
      <c r="W13" s="240">
        <f t="shared" si="38"/>
        <v>0</v>
      </c>
      <c r="X13" s="368"/>
      <c r="Y13" s="404"/>
      <c r="Z13" s="404"/>
      <c r="AA13" s="404"/>
      <c r="AB13" s="404">
        <v>240</v>
      </c>
      <c r="AC13" s="369"/>
      <c r="AD13" s="369"/>
      <c r="AE13" s="241">
        <f t="shared" ref="AE13:AE15" si="63">SUM(X13:AD13)</f>
        <v>240</v>
      </c>
      <c r="AF13" s="241">
        <f t="shared" si="19"/>
        <v>0</v>
      </c>
      <c r="AG13" s="240">
        <f t="shared" ref="AG13:AG15" si="64">$W13+AE13-AF13</f>
        <v>240</v>
      </c>
      <c r="AH13" s="405"/>
      <c r="AI13" s="404"/>
      <c r="AJ13" s="404"/>
      <c r="AK13" s="404"/>
      <c r="AL13" s="404"/>
      <c r="AM13" s="369">
        <v>240</v>
      </c>
      <c r="AN13" s="369"/>
      <c r="AO13" s="241">
        <f t="shared" ref="AO13:AO15" si="65">SUM(AH13:AN13)</f>
        <v>240</v>
      </c>
      <c r="AP13" s="241">
        <f t="shared" si="21"/>
        <v>0</v>
      </c>
      <c r="AQ13" s="240">
        <f t="shared" ref="AQ13:AQ15" si="66">$AG13+AO13-AP13</f>
        <v>480</v>
      </c>
      <c r="AR13" s="368"/>
      <c r="AS13" s="369"/>
      <c r="AT13" s="369"/>
      <c r="AU13" s="369">
        <v>240</v>
      </c>
      <c r="AV13" s="369"/>
      <c r="AW13" s="369"/>
      <c r="AX13" s="369"/>
      <c r="AY13" s="241">
        <f t="shared" ref="AY13:AY15" si="67">SUM(AR13:AX13)</f>
        <v>240</v>
      </c>
      <c r="AZ13" s="241">
        <f t="shared" si="6"/>
        <v>0</v>
      </c>
      <c r="BA13" s="240">
        <f t="shared" ref="BA13:BA15" si="68">$AQ13+AY13-AZ13</f>
        <v>720</v>
      </c>
      <c r="BB13" s="368"/>
      <c r="BC13" s="369"/>
      <c r="BD13" s="369"/>
      <c r="BE13" s="369"/>
      <c r="BF13" s="369"/>
      <c r="BG13" s="369"/>
      <c r="BH13" s="369"/>
      <c r="BI13" s="241">
        <f t="shared" ref="BI13:BI15" si="69">SUM(BB13:BH13)</f>
        <v>0</v>
      </c>
      <c r="BJ13" s="241">
        <f t="shared" si="8"/>
        <v>0</v>
      </c>
      <c r="BK13" s="240">
        <f t="shared" ref="BK13:BK15" si="70">$BA13+BI13-BJ13</f>
        <v>720</v>
      </c>
      <c r="BL13" s="369"/>
      <c r="BM13" s="369"/>
      <c r="BN13" s="241">
        <f t="shared" ref="BN13:BN15" si="71">SUM(BL13:BM13)</f>
        <v>0</v>
      </c>
      <c r="BO13" s="241">
        <f t="shared" si="28"/>
        <v>0</v>
      </c>
      <c r="BP13" s="240">
        <f t="shared" ref="BP13:BP15" si="72">$BK13+BN13-BO13</f>
        <v>720</v>
      </c>
      <c r="BQ13" s="1744"/>
      <c r="BR13" s="507"/>
      <c r="BS13" s="1423">
        <f>IF($C13="","",VLOOKUP($C13,'Carga People'!$C$5:$G$309,5,0))</f>
        <v>0</v>
      </c>
      <c r="BT13" s="1423">
        <f>IF($B13="","",VLOOKUP($B13,RESUMO!$A$95:$AO$107,41,0))</f>
        <v>0</v>
      </c>
      <c r="BV13" s="706">
        <f t="shared" ref="BV13:BV15" si="73">SUM(N13:T13)</f>
        <v>0</v>
      </c>
      <c r="BW13" s="706">
        <f t="shared" ref="BW13:BW15" si="74">SUM(X13:AD13)</f>
        <v>240</v>
      </c>
      <c r="BX13" s="706">
        <f t="shared" ref="BX13:BX15" si="75">SUM(AH13:AN13)</f>
        <v>240</v>
      </c>
      <c r="BY13" s="706">
        <f t="shared" ref="BY13:BY15" si="76">SUM(AR13:AX13)</f>
        <v>240</v>
      </c>
      <c r="BZ13" s="706">
        <f t="shared" ref="BZ13:BZ15" si="77">SUM(BB13:BH13)</f>
        <v>0</v>
      </c>
      <c r="CA13" s="706">
        <f t="shared" ref="CA13:CA15" si="78">SUM(BL13:BM13)</f>
        <v>0</v>
      </c>
      <c r="CB13" s="482">
        <f t="shared" ref="CB13:CB15" si="79">SUM(BV13:CA13)-M13</f>
        <v>0</v>
      </c>
    </row>
    <row r="14" spans="1:80" s="31" customFormat="1" ht="19.5" customHeight="1" x14ac:dyDescent="0.3">
      <c r="A14" s="605" t="s">
        <v>192</v>
      </c>
      <c r="B14" s="458" t="s">
        <v>698</v>
      </c>
      <c r="C14" s="459" t="s">
        <v>697</v>
      </c>
      <c r="D14" s="459" t="s">
        <v>696</v>
      </c>
      <c r="E14" s="1407" t="s">
        <v>799</v>
      </c>
      <c r="F14" s="459" t="s">
        <v>15</v>
      </c>
      <c r="G14" s="241">
        <f>ROUND(IF(ISERROR(VLOOKUP(D14,[1]Anual!$B$300:$ES$350,($U$1)-3,0)),0,VLOOKUP(D14,[1]Anual!$B$300:$ES$350,($U$1)-3,0)),0)</f>
        <v>0</v>
      </c>
      <c r="H14" s="469" t="e">
        <f>IF(B14="","",(VLOOKUP(B14,Família!$A:$B,2,0)))</f>
        <v>#N/A</v>
      </c>
      <c r="I14" s="459">
        <f>ROUND(IF(ISERROR(VLOOKUP(D14,[1]Anual!$B$300:$ES$350,($U$1)+5,0)),0,VLOOKUP(D14,[1]Anual!$B$300:$ES$350,($U$1)+5,0)),0)</f>
        <v>0</v>
      </c>
      <c r="J14" s="459"/>
      <c r="K14" s="459" t="str">
        <f t="shared" ref="K14:K15" si="80">IF(L14=M14,"ok",M14-L14)</f>
        <v>ok</v>
      </c>
      <c r="L14" s="459">
        <f>ROUND(IF(ISERROR(VLOOKUP(D14,[1]Anual!$B$600:$EX$720,$U$1,0)),0,VLOOKUP(D14,[1]Anual!$B$600:$EX$720,$U$1,0)),0)+J14</f>
        <v>1920</v>
      </c>
      <c r="M14" s="460">
        <f t="shared" si="61"/>
        <v>1920</v>
      </c>
      <c r="N14" s="492">
        <f t="shared" ref="N14:T14" si="81">ROUND(N60-SUM(N15:N20),0)</f>
        <v>0</v>
      </c>
      <c r="O14" s="491">
        <f t="shared" si="81"/>
        <v>0</v>
      </c>
      <c r="P14" s="491">
        <f t="shared" si="81"/>
        <v>0</v>
      </c>
      <c r="Q14" s="491">
        <f t="shared" si="81"/>
        <v>0</v>
      </c>
      <c r="R14" s="491">
        <f t="shared" si="81"/>
        <v>240</v>
      </c>
      <c r="S14" s="491">
        <f t="shared" si="81"/>
        <v>0</v>
      </c>
      <c r="T14" s="491">
        <f t="shared" si="81"/>
        <v>0</v>
      </c>
      <c r="U14" s="241">
        <f t="shared" si="62"/>
        <v>240</v>
      </c>
      <c r="V14" s="241">
        <f t="shared" si="16"/>
        <v>0</v>
      </c>
      <c r="W14" s="240">
        <f t="shared" si="38"/>
        <v>240</v>
      </c>
      <c r="X14" s="492">
        <f t="shared" ref="X14:AD14" si="82">ROUND(X60-SUM(X15:X20),0)</f>
        <v>0</v>
      </c>
      <c r="Y14" s="491">
        <f t="shared" si="82"/>
        <v>480</v>
      </c>
      <c r="Z14" s="491">
        <f t="shared" si="82"/>
        <v>0</v>
      </c>
      <c r="AA14" s="491">
        <f t="shared" si="82"/>
        <v>0</v>
      </c>
      <c r="AB14" s="491">
        <f t="shared" si="82"/>
        <v>0</v>
      </c>
      <c r="AC14" s="491">
        <f t="shared" si="82"/>
        <v>0</v>
      </c>
      <c r="AD14" s="491">
        <f t="shared" si="82"/>
        <v>0</v>
      </c>
      <c r="AE14" s="241">
        <f t="shared" si="63"/>
        <v>480</v>
      </c>
      <c r="AF14" s="241">
        <f t="shared" si="19"/>
        <v>0</v>
      </c>
      <c r="AG14" s="240">
        <f t="shared" si="64"/>
        <v>720</v>
      </c>
      <c r="AH14" s="492">
        <f t="shared" ref="AH14:AN14" si="83">ROUND(AH60-SUM(AH15:AH20),0)</f>
        <v>0</v>
      </c>
      <c r="AI14" s="491">
        <f t="shared" si="83"/>
        <v>720</v>
      </c>
      <c r="AJ14" s="491">
        <f t="shared" si="83"/>
        <v>0</v>
      </c>
      <c r="AK14" s="491">
        <f t="shared" si="83"/>
        <v>0</v>
      </c>
      <c r="AL14" s="491">
        <f t="shared" si="83"/>
        <v>0</v>
      </c>
      <c r="AM14" s="491">
        <f t="shared" si="83"/>
        <v>0</v>
      </c>
      <c r="AN14" s="491">
        <f t="shared" si="83"/>
        <v>0</v>
      </c>
      <c r="AO14" s="241">
        <f t="shared" si="65"/>
        <v>720</v>
      </c>
      <c r="AP14" s="241">
        <f t="shared" si="21"/>
        <v>0</v>
      </c>
      <c r="AQ14" s="240">
        <f t="shared" si="66"/>
        <v>1440</v>
      </c>
      <c r="AR14" s="492">
        <f t="shared" ref="AR14:AX14" si="84">ROUND(AR60-SUM(AR15:AR20),0)</f>
        <v>0</v>
      </c>
      <c r="AS14" s="491">
        <f t="shared" si="84"/>
        <v>480</v>
      </c>
      <c r="AT14" s="491">
        <f t="shared" si="84"/>
        <v>0</v>
      </c>
      <c r="AU14" s="491">
        <f t="shared" si="84"/>
        <v>0</v>
      </c>
      <c r="AV14" s="491">
        <f t="shared" si="84"/>
        <v>0</v>
      </c>
      <c r="AW14" s="491">
        <f t="shared" si="84"/>
        <v>0</v>
      </c>
      <c r="AX14" s="491">
        <f t="shared" si="84"/>
        <v>0</v>
      </c>
      <c r="AY14" s="241">
        <f t="shared" si="67"/>
        <v>480</v>
      </c>
      <c r="AZ14" s="241">
        <f t="shared" si="6"/>
        <v>0</v>
      </c>
      <c r="BA14" s="240">
        <f t="shared" si="68"/>
        <v>1920</v>
      </c>
      <c r="BB14" s="492">
        <f t="shared" ref="BB14:BH14" si="85">ROUND(BB60-SUM(BB15:BB20),0)</f>
        <v>0</v>
      </c>
      <c r="BC14" s="491">
        <f t="shared" si="85"/>
        <v>0</v>
      </c>
      <c r="BD14" s="491">
        <f t="shared" si="85"/>
        <v>0</v>
      </c>
      <c r="BE14" s="491">
        <f t="shared" si="85"/>
        <v>0</v>
      </c>
      <c r="BF14" s="491">
        <f t="shared" si="85"/>
        <v>0</v>
      </c>
      <c r="BG14" s="491">
        <f t="shared" si="85"/>
        <v>0</v>
      </c>
      <c r="BH14" s="491">
        <f t="shared" si="85"/>
        <v>0</v>
      </c>
      <c r="BI14" s="241">
        <f t="shared" si="69"/>
        <v>0</v>
      </c>
      <c r="BJ14" s="241">
        <f t="shared" si="8"/>
        <v>0</v>
      </c>
      <c r="BK14" s="240">
        <f t="shared" si="70"/>
        <v>1920</v>
      </c>
      <c r="BL14" s="491">
        <f>ROUND(BL60-SUM(BL15:BL20),0)</f>
        <v>0</v>
      </c>
      <c r="BM14" s="491">
        <f>ROUND(BM60-SUM(BM15:BM20),0)</f>
        <v>0</v>
      </c>
      <c r="BN14" s="241">
        <f t="shared" si="71"/>
        <v>0</v>
      </c>
      <c r="BO14" s="241">
        <f t="shared" si="28"/>
        <v>0</v>
      </c>
      <c r="BP14" s="240">
        <f t="shared" si="72"/>
        <v>1920</v>
      </c>
      <c r="BQ14" s="1744"/>
      <c r="BR14" s="507"/>
      <c r="BS14" s="1423">
        <f>IF($C14="","",VLOOKUP($C14,'Carga People'!$C$5:$G$309,5,0))</f>
        <v>0</v>
      </c>
      <c r="BT14" s="1423">
        <f>IF($B14="","",VLOOKUP($B14,RESUMO!$A$95:$AO$107,41,0))</f>
        <v>0</v>
      </c>
      <c r="BV14" s="706">
        <f t="shared" si="73"/>
        <v>240</v>
      </c>
      <c r="BW14" s="706">
        <f t="shared" si="74"/>
        <v>480</v>
      </c>
      <c r="BX14" s="706">
        <f t="shared" si="75"/>
        <v>720</v>
      </c>
      <c r="BY14" s="706">
        <f t="shared" si="76"/>
        <v>480</v>
      </c>
      <c r="BZ14" s="706">
        <f t="shared" si="77"/>
        <v>0</v>
      </c>
      <c r="CA14" s="706">
        <f t="shared" si="78"/>
        <v>0</v>
      </c>
      <c r="CB14" s="482">
        <f t="shared" si="79"/>
        <v>0</v>
      </c>
    </row>
    <row r="15" spans="1:80" s="31" customFormat="1" ht="19.5" hidden="1" customHeight="1" outlineLevel="1" x14ac:dyDescent="0.3">
      <c r="A15" s="605" t="s">
        <v>192</v>
      </c>
      <c r="B15" s="548"/>
      <c r="C15" s="30"/>
      <c r="D15" s="30"/>
      <c r="E15" s="1406"/>
      <c r="F15" s="30" t="s">
        <v>15</v>
      </c>
      <c r="G15" s="72">
        <f>ROUND(IF(ISERROR(VLOOKUP(D15,[1]Anual!$B$300:$ES$350,($U$1)-3,0)),0,VLOOKUP(D15,[1]Anual!$B$300:$ES$350,($U$1)-3,0)),0)</f>
        <v>0</v>
      </c>
      <c r="H15" s="658" t="str">
        <f>IF(B15="","",(VLOOKUP(B15,Família!$A:$B,2,0)))</f>
        <v/>
      </c>
      <c r="I15" s="30">
        <f>ROUND(IF(ISERROR(VLOOKUP(D15,[1]Anual!$B$300:$ES$350,($U$1)+5,0)),0,VLOOKUP(D15,[1]Anual!$B$300:$ES$350,($U$1)+5,0)),0)</f>
        <v>0</v>
      </c>
      <c r="J15" s="744"/>
      <c r="K15" s="30" t="str">
        <f t="shared" si="80"/>
        <v>ok</v>
      </c>
      <c r="L15" s="30">
        <f>ROUND(IF(ISERROR(VLOOKUP(D15,[1]Anual!$B$600:$EX$720,$U$1,0)),0,VLOOKUP(D15,[1]Anual!$B$600:$EX$720,$U$1,0)),0)+J15</f>
        <v>0</v>
      </c>
      <c r="M15" s="83">
        <f t="shared" si="61"/>
        <v>0</v>
      </c>
      <c r="N15" s="368"/>
      <c r="O15" s="369"/>
      <c r="P15" s="369"/>
      <c r="Q15" s="369"/>
      <c r="R15" s="369"/>
      <c r="S15" s="369"/>
      <c r="T15" s="369"/>
      <c r="U15" s="241">
        <f t="shared" si="62"/>
        <v>0</v>
      </c>
      <c r="V15" s="241">
        <f t="shared" si="16"/>
        <v>0</v>
      </c>
      <c r="W15" s="240">
        <f t="shared" si="38"/>
        <v>0</v>
      </c>
      <c r="X15" s="368"/>
      <c r="Y15" s="404"/>
      <c r="Z15" s="404"/>
      <c r="AA15" s="404"/>
      <c r="AB15" s="404"/>
      <c r="AC15" s="369"/>
      <c r="AD15" s="369"/>
      <c r="AE15" s="241">
        <f t="shared" si="63"/>
        <v>0</v>
      </c>
      <c r="AF15" s="241">
        <f t="shared" si="19"/>
        <v>0</v>
      </c>
      <c r="AG15" s="240">
        <f t="shared" si="64"/>
        <v>0</v>
      </c>
      <c r="AH15" s="405"/>
      <c r="AI15" s="404"/>
      <c r="AJ15" s="404"/>
      <c r="AK15" s="404"/>
      <c r="AL15" s="404"/>
      <c r="AM15" s="369"/>
      <c r="AN15" s="369"/>
      <c r="AO15" s="241">
        <f t="shared" si="65"/>
        <v>0</v>
      </c>
      <c r="AP15" s="241">
        <f t="shared" si="21"/>
        <v>0</v>
      </c>
      <c r="AQ15" s="240">
        <f t="shared" si="66"/>
        <v>0</v>
      </c>
      <c r="AR15" s="368"/>
      <c r="AS15" s="369"/>
      <c r="AT15" s="369"/>
      <c r="AU15" s="369"/>
      <c r="AV15" s="369"/>
      <c r="AW15" s="369"/>
      <c r="AX15" s="369"/>
      <c r="AY15" s="241">
        <f t="shared" si="67"/>
        <v>0</v>
      </c>
      <c r="AZ15" s="241">
        <f t="shared" si="6"/>
        <v>0</v>
      </c>
      <c r="BA15" s="240">
        <f t="shared" si="68"/>
        <v>0</v>
      </c>
      <c r="BB15" s="368"/>
      <c r="BC15" s="369"/>
      <c r="BD15" s="369"/>
      <c r="BE15" s="369"/>
      <c r="BF15" s="369"/>
      <c r="BG15" s="369"/>
      <c r="BH15" s="369"/>
      <c r="BI15" s="241">
        <f t="shared" si="69"/>
        <v>0</v>
      </c>
      <c r="BJ15" s="241">
        <f t="shared" si="8"/>
        <v>0</v>
      </c>
      <c r="BK15" s="240">
        <f t="shared" si="70"/>
        <v>0</v>
      </c>
      <c r="BL15" s="369"/>
      <c r="BM15" s="369"/>
      <c r="BN15" s="241">
        <f t="shared" si="71"/>
        <v>0</v>
      </c>
      <c r="BO15" s="241">
        <f t="shared" si="28"/>
        <v>0</v>
      </c>
      <c r="BP15" s="240">
        <f t="shared" si="72"/>
        <v>0</v>
      </c>
      <c r="BQ15" s="1744"/>
      <c r="BR15" s="507"/>
      <c r="BS15" s="1423" t="str">
        <f>IF($C15="","",VLOOKUP($C15,'Carga People'!$C$5:$G$309,5,0))</f>
        <v/>
      </c>
      <c r="BT15" s="1423" t="str">
        <f>IF($B15="","",VLOOKUP($B15,RESUMO!$A$95:$AO$107,41,0))</f>
        <v/>
      </c>
      <c r="BV15" s="706">
        <f t="shared" si="73"/>
        <v>0</v>
      </c>
      <c r="BW15" s="706">
        <f t="shared" si="74"/>
        <v>0</v>
      </c>
      <c r="BX15" s="706">
        <f t="shared" si="75"/>
        <v>0</v>
      </c>
      <c r="BY15" s="706">
        <f t="shared" si="76"/>
        <v>0</v>
      </c>
      <c r="BZ15" s="706">
        <f t="shared" si="77"/>
        <v>0</v>
      </c>
      <c r="CA15" s="706">
        <f t="shared" si="78"/>
        <v>0</v>
      </c>
      <c r="CB15" s="482">
        <f t="shared" si="79"/>
        <v>0</v>
      </c>
    </row>
    <row r="16" spans="1:80" s="31" customFormat="1" ht="19.5" hidden="1" customHeight="1" outlineLevel="1" x14ac:dyDescent="0.3">
      <c r="A16" s="605" t="s">
        <v>192</v>
      </c>
      <c r="B16" s="548"/>
      <c r="C16" s="30"/>
      <c r="D16" s="30"/>
      <c r="E16" s="1406"/>
      <c r="F16" s="30" t="s">
        <v>15</v>
      </c>
      <c r="G16" s="72">
        <f>ROUND(IF(ISERROR(VLOOKUP(D16,[1]Anual!$B$300:$ES$350,($U$1)-3,0)),0,VLOOKUP(D16,[1]Anual!$B$300:$ES$350,($U$1)-3,0)),0)</f>
        <v>0</v>
      </c>
      <c r="H16" s="658" t="str">
        <f>IF(B16="","",(VLOOKUP(B16,Família!$A:$B,2,0)))</f>
        <v/>
      </c>
      <c r="I16" s="30">
        <f>ROUND(IF(ISERROR(VLOOKUP(D16,[1]Anual!$B$300:$ES$350,($U$1)+5,0)),0,VLOOKUP(D16,[1]Anual!$B$300:$ES$350,($U$1)+5,0)),0)</f>
        <v>0</v>
      </c>
      <c r="J16" s="744"/>
      <c r="K16" s="30" t="str">
        <f t="shared" ref="K16:K17" si="86">IF(L16=M16,"ok",M16-L16)</f>
        <v>ok</v>
      </c>
      <c r="L16" s="30">
        <f>ROUND(IF(ISERROR(VLOOKUP(D16,[1]Anual!$B$600:$EX$720,$U$1,0)),0,VLOOKUP(D16,[1]Anual!$B$600:$EX$720,$U$1,0)),0)+J16</f>
        <v>0</v>
      </c>
      <c r="M16" s="83">
        <f t="shared" ref="M16:M17" si="87">SUM(U16,AE16,AO16,AY16,BI16,BN16)</f>
        <v>0</v>
      </c>
      <c r="N16" s="368"/>
      <c r="O16" s="369"/>
      <c r="P16" s="369"/>
      <c r="Q16" s="369"/>
      <c r="R16" s="369"/>
      <c r="S16" s="369"/>
      <c r="T16" s="369"/>
      <c r="U16" s="241">
        <f t="shared" ref="U16:U17" si="88">SUM(N16:T16)</f>
        <v>0</v>
      </c>
      <c r="V16" s="241">
        <f t="shared" si="16"/>
        <v>0</v>
      </c>
      <c r="W16" s="240">
        <f t="shared" si="38"/>
        <v>0</v>
      </c>
      <c r="X16" s="368"/>
      <c r="Y16" s="404"/>
      <c r="Z16" s="404"/>
      <c r="AA16" s="404"/>
      <c r="AB16" s="404"/>
      <c r="AC16" s="369"/>
      <c r="AD16" s="369"/>
      <c r="AE16" s="241">
        <f t="shared" ref="AE16:AE17" si="89">SUM(X16:AD16)</f>
        <v>0</v>
      </c>
      <c r="AF16" s="241">
        <f t="shared" si="19"/>
        <v>0</v>
      </c>
      <c r="AG16" s="240">
        <f t="shared" ref="AG16:AG17" si="90">$W16+AE16-AF16</f>
        <v>0</v>
      </c>
      <c r="AH16" s="405"/>
      <c r="AI16" s="404"/>
      <c r="AJ16" s="404"/>
      <c r="AK16" s="404"/>
      <c r="AL16" s="404"/>
      <c r="AM16" s="369"/>
      <c r="AN16" s="369"/>
      <c r="AO16" s="241">
        <f t="shared" ref="AO16:AO17" si="91">SUM(AH16:AN16)</f>
        <v>0</v>
      </c>
      <c r="AP16" s="241">
        <f t="shared" si="21"/>
        <v>0</v>
      </c>
      <c r="AQ16" s="240">
        <f t="shared" ref="AQ16:AQ17" si="92">$AG16+AO16-AP16</f>
        <v>0</v>
      </c>
      <c r="AR16" s="368"/>
      <c r="AS16" s="369"/>
      <c r="AT16" s="404"/>
      <c r="AU16" s="369"/>
      <c r="AV16" s="369"/>
      <c r="AW16" s="369"/>
      <c r="AX16" s="369"/>
      <c r="AY16" s="241">
        <f t="shared" ref="AY16:AY17" si="93">SUM(AR16:AX16)</f>
        <v>0</v>
      </c>
      <c r="AZ16" s="241">
        <f t="shared" si="6"/>
        <v>0</v>
      </c>
      <c r="BA16" s="240">
        <f t="shared" ref="BA16:BA17" si="94">$AQ16+AY16-AZ16</f>
        <v>0</v>
      </c>
      <c r="BB16" s="368"/>
      <c r="BC16" s="369"/>
      <c r="BD16" s="369"/>
      <c r="BE16" s="369"/>
      <c r="BF16" s="369"/>
      <c r="BG16" s="369"/>
      <c r="BH16" s="369"/>
      <c r="BI16" s="241">
        <f t="shared" ref="BI16:BI17" si="95">SUM(BB16:BH16)</f>
        <v>0</v>
      </c>
      <c r="BJ16" s="241">
        <f t="shared" si="8"/>
        <v>0</v>
      </c>
      <c r="BK16" s="240">
        <f t="shared" ref="BK16:BK17" si="96">$BA16+BI16-BJ16</f>
        <v>0</v>
      </c>
      <c r="BL16" s="369"/>
      <c r="BM16" s="369"/>
      <c r="BN16" s="241">
        <f t="shared" ref="BN16:BN17" si="97">SUM(BL16:BM16)</f>
        <v>0</v>
      </c>
      <c r="BO16" s="241">
        <f t="shared" si="28"/>
        <v>0</v>
      </c>
      <c r="BP16" s="240">
        <f t="shared" ref="BP16:BP17" si="98">$BK16+BN16-BO16</f>
        <v>0</v>
      </c>
      <c r="BQ16" s="1744"/>
      <c r="BR16" s="507"/>
      <c r="BS16" s="1423" t="str">
        <f>IF($C16="","",VLOOKUP($C16,'Carga People'!$C$5:$G$309,5,0))</f>
        <v/>
      </c>
      <c r="BT16" s="1423" t="str">
        <f>IF($B16="","",VLOOKUP($B16,RESUMO!$A$95:$AO$107,41,0))</f>
        <v/>
      </c>
      <c r="BV16" s="706">
        <f t="shared" ref="BV16:BV17" si="99">SUM(N16:T16)</f>
        <v>0</v>
      </c>
      <c r="BW16" s="706">
        <f t="shared" ref="BW16:BW17" si="100">SUM(X16:AD16)</f>
        <v>0</v>
      </c>
      <c r="BX16" s="706">
        <f t="shared" ref="BX16:BX17" si="101">SUM(AH16:AN16)</f>
        <v>0</v>
      </c>
      <c r="BY16" s="706">
        <f t="shared" ref="BY16:BY17" si="102">SUM(AR16:AX16)</f>
        <v>0</v>
      </c>
      <c r="BZ16" s="706">
        <f t="shared" ref="BZ16:BZ17" si="103">SUM(BB16:BH16)</f>
        <v>0</v>
      </c>
      <c r="CA16" s="706">
        <f t="shared" ref="CA16:CA17" si="104">SUM(BL16:BM16)</f>
        <v>0</v>
      </c>
      <c r="CB16" s="482">
        <f t="shared" ref="CB16:CB17" si="105">SUM(BV16:CA16)-M16</f>
        <v>0</v>
      </c>
    </row>
    <row r="17" spans="1:80" s="31" customFormat="1" ht="19.5" hidden="1" customHeight="1" outlineLevel="1" x14ac:dyDescent="0.3">
      <c r="A17" s="605" t="s">
        <v>192</v>
      </c>
      <c r="B17" s="548"/>
      <c r="C17" s="30"/>
      <c r="D17" s="30"/>
      <c r="E17" s="1406"/>
      <c r="F17" s="30" t="s">
        <v>15</v>
      </c>
      <c r="G17" s="72">
        <f>ROUND(IF(ISERROR(VLOOKUP(D17,[1]Anual!$B$300:$ES$350,($U$1)-3,0)),0,VLOOKUP(D17,[1]Anual!$B$300:$ES$350,($U$1)-3,0)),0)</f>
        <v>0</v>
      </c>
      <c r="H17" s="658" t="str">
        <f>IF(B17="","",(VLOOKUP(B17,Família!$A:$B,2,0)))</f>
        <v/>
      </c>
      <c r="I17" s="30">
        <f>ROUND(IF(ISERROR(VLOOKUP(D17,[1]Anual!$B$300:$ES$350,($U$1)+5,0)),0,VLOOKUP(D17,[1]Anual!$B$300:$ES$350,($U$1)+5,0)),0)</f>
        <v>0</v>
      </c>
      <c r="J17" s="744"/>
      <c r="K17" s="30" t="str">
        <f t="shared" si="86"/>
        <v>ok</v>
      </c>
      <c r="L17" s="30">
        <f>ROUND(IF(ISERROR(VLOOKUP(D17,[1]Anual!$B$600:$EX$720,$U$1,0)),0,VLOOKUP(D17,[1]Anual!$B$600:$EX$720,$U$1,0)),0)+J17</f>
        <v>0</v>
      </c>
      <c r="M17" s="83">
        <f t="shared" si="87"/>
        <v>0</v>
      </c>
      <c r="N17" s="368"/>
      <c r="O17" s="369"/>
      <c r="P17" s="369"/>
      <c r="Q17" s="369"/>
      <c r="R17" s="369"/>
      <c r="S17" s="369"/>
      <c r="T17" s="369"/>
      <c r="U17" s="241">
        <f t="shared" si="88"/>
        <v>0</v>
      </c>
      <c r="V17" s="241">
        <f t="shared" si="16"/>
        <v>0</v>
      </c>
      <c r="W17" s="240">
        <f t="shared" si="38"/>
        <v>0</v>
      </c>
      <c r="X17" s="368"/>
      <c r="Y17" s="404"/>
      <c r="Z17" s="404"/>
      <c r="AA17" s="404"/>
      <c r="AB17" s="404"/>
      <c r="AC17" s="369"/>
      <c r="AD17" s="369"/>
      <c r="AE17" s="241">
        <f t="shared" si="89"/>
        <v>0</v>
      </c>
      <c r="AF17" s="241">
        <f t="shared" si="19"/>
        <v>0</v>
      </c>
      <c r="AG17" s="240">
        <f t="shared" si="90"/>
        <v>0</v>
      </c>
      <c r="AH17" s="405"/>
      <c r="AI17" s="404"/>
      <c r="AJ17" s="404"/>
      <c r="AK17" s="404"/>
      <c r="AL17" s="404"/>
      <c r="AM17" s="369"/>
      <c r="AN17" s="369"/>
      <c r="AO17" s="241">
        <f t="shared" si="91"/>
        <v>0</v>
      </c>
      <c r="AP17" s="241">
        <f t="shared" si="21"/>
        <v>0</v>
      </c>
      <c r="AQ17" s="240">
        <f t="shared" si="92"/>
        <v>0</v>
      </c>
      <c r="AR17" s="368"/>
      <c r="AS17" s="369"/>
      <c r="AT17" s="369"/>
      <c r="AU17" s="404"/>
      <c r="AV17" s="369"/>
      <c r="AW17" s="369"/>
      <c r="AX17" s="369"/>
      <c r="AY17" s="241">
        <f t="shared" si="93"/>
        <v>0</v>
      </c>
      <c r="AZ17" s="241">
        <f t="shared" si="6"/>
        <v>0</v>
      </c>
      <c r="BA17" s="240">
        <f t="shared" si="94"/>
        <v>0</v>
      </c>
      <c r="BB17" s="368"/>
      <c r="BC17" s="369"/>
      <c r="BD17" s="369"/>
      <c r="BE17" s="369"/>
      <c r="BF17" s="369"/>
      <c r="BG17" s="369"/>
      <c r="BH17" s="369"/>
      <c r="BI17" s="241">
        <f t="shared" si="95"/>
        <v>0</v>
      </c>
      <c r="BJ17" s="241">
        <f t="shared" si="8"/>
        <v>0</v>
      </c>
      <c r="BK17" s="240">
        <f t="shared" si="96"/>
        <v>0</v>
      </c>
      <c r="BL17" s="369"/>
      <c r="BM17" s="369"/>
      <c r="BN17" s="241">
        <f t="shared" si="97"/>
        <v>0</v>
      </c>
      <c r="BO17" s="241">
        <f t="shared" si="28"/>
        <v>0</v>
      </c>
      <c r="BP17" s="240">
        <f t="shared" si="98"/>
        <v>0</v>
      </c>
      <c r="BQ17" s="1744"/>
      <c r="BR17" s="507"/>
      <c r="BS17" s="1423" t="str">
        <f>IF($C17="","",VLOOKUP($C17,'Carga People'!$C$5:$G$309,5,0))</f>
        <v/>
      </c>
      <c r="BT17" s="1423" t="str">
        <f>IF($B17="","",VLOOKUP($B17,RESUMO!$A$95:$AO$107,41,0))</f>
        <v/>
      </c>
      <c r="BV17" s="706">
        <f t="shared" si="99"/>
        <v>0</v>
      </c>
      <c r="BW17" s="706">
        <f t="shared" si="100"/>
        <v>0</v>
      </c>
      <c r="BX17" s="706">
        <f t="shared" si="101"/>
        <v>0</v>
      </c>
      <c r="BY17" s="706">
        <f t="shared" si="102"/>
        <v>0</v>
      </c>
      <c r="BZ17" s="706">
        <f t="shared" si="103"/>
        <v>0</v>
      </c>
      <c r="CA17" s="706">
        <f t="shared" si="104"/>
        <v>0</v>
      </c>
      <c r="CB17" s="482">
        <f t="shared" si="105"/>
        <v>0</v>
      </c>
    </row>
    <row r="18" spans="1:80" s="31" customFormat="1" ht="19.5" hidden="1" customHeight="1" outlineLevel="1" x14ac:dyDescent="0.3">
      <c r="A18" s="605" t="s">
        <v>192</v>
      </c>
      <c r="B18" s="548"/>
      <c r="C18" s="30"/>
      <c r="D18" s="30"/>
      <c r="E18" s="1406"/>
      <c r="F18" s="30" t="s">
        <v>15</v>
      </c>
      <c r="G18" s="72">
        <f>ROUND(IF(ISERROR(VLOOKUP(D18,[1]Anual!$B$300:$ES$350,($U$1)-3,0)),0,VLOOKUP(D18,[1]Anual!$B$300:$ES$350,($U$1)-3,0)),0)</f>
        <v>0</v>
      </c>
      <c r="H18" s="658" t="str">
        <f>IF(B18="","",(VLOOKUP(B18,Família!$A:$B,2,0)))</f>
        <v/>
      </c>
      <c r="I18" s="30">
        <f>ROUND(IF(ISERROR(VLOOKUP(D18,[1]Anual!$B$300:$ES$350,($U$1)+5,0)),0,VLOOKUP(D18,[1]Anual!$B$300:$ES$350,($U$1)+5,0)),0)</f>
        <v>0</v>
      </c>
      <c r="J18" s="744"/>
      <c r="K18" s="30" t="str">
        <f t="shared" ref="K18" si="106">IF(L18=M18,"ok",M18-L18)</f>
        <v>ok</v>
      </c>
      <c r="L18" s="30">
        <f>ROUND(IF(ISERROR(VLOOKUP(D18,[1]Anual!$B$600:$EX$720,$U$1,0)),0,VLOOKUP(D18,[1]Anual!$B$600:$EX$720,$U$1,0)),0)+J18</f>
        <v>0</v>
      </c>
      <c r="M18" s="83">
        <f t="shared" ref="M18" si="107">SUM(U18,AE18,AO18,AY18,BI18,BN18)</f>
        <v>0</v>
      </c>
      <c r="N18" s="368"/>
      <c r="O18" s="369"/>
      <c r="P18" s="369"/>
      <c r="Q18" s="369"/>
      <c r="R18" s="369"/>
      <c r="S18" s="369"/>
      <c r="T18" s="369"/>
      <c r="U18" s="241">
        <f t="shared" ref="U18" si="108">SUM(N18:T18)</f>
        <v>0</v>
      </c>
      <c r="V18" s="241">
        <f t="shared" si="16"/>
        <v>0</v>
      </c>
      <c r="W18" s="240">
        <f t="shared" si="38"/>
        <v>0</v>
      </c>
      <c r="X18" s="368"/>
      <c r="Y18" s="404"/>
      <c r="Z18" s="404"/>
      <c r="AA18" s="404"/>
      <c r="AB18" s="404"/>
      <c r="AC18" s="369"/>
      <c r="AD18" s="369"/>
      <c r="AE18" s="241">
        <f t="shared" ref="AE18" si="109">SUM(X18:AD18)</f>
        <v>0</v>
      </c>
      <c r="AF18" s="241">
        <f t="shared" si="19"/>
        <v>0</v>
      </c>
      <c r="AG18" s="240">
        <f t="shared" ref="AG18" si="110">$W18+AE18-AF18</f>
        <v>0</v>
      </c>
      <c r="AH18" s="405"/>
      <c r="AI18" s="404"/>
      <c r="AJ18" s="404"/>
      <c r="AK18" s="404"/>
      <c r="AL18" s="404"/>
      <c r="AM18" s="369"/>
      <c r="AN18" s="369"/>
      <c r="AO18" s="241">
        <f t="shared" ref="AO18" si="111">SUM(AH18:AN18)</f>
        <v>0</v>
      </c>
      <c r="AP18" s="241">
        <f t="shared" si="21"/>
        <v>0</v>
      </c>
      <c r="AQ18" s="240">
        <f t="shared" ref="AQ18" si="112">$AG18+AO18-AP18</f>
        <v>0</v>
      </c>
      <c r="AR18" s="368"/>
      <c r="AS18" s="369"/>
      <c r="AT18" s="369"/>
      <c r="AU18" s="369"/>
      <c r="AV18" s="369"/>
      <c r="AW18" s="369"/>
      <c r="AX18" s="369"/>
      <c r="AY18" s="241">
        <f t="shared" ref="AY18" si="113">SUM(AR18:AX18)</f>
        <v>0</v>
      </c>
      <c r="AZ18" s="241">
        <f t="shared" si="6"/>
        <v>0</v>
      </c>
      <c r="BA18" s="240">
        <f t="shared" ref="BA18" si="114">$AQ18+AY18-AZ18</f>
        <v>0</v>
      </c>
      <c r="BB18" s="368"/>
      <c r="BC18" s="369"/>
      <c r="BD18" s="369"/>
      <c r="BE18" s="369"/>
      <c r="BF18" s="369"/>
      <c r="BG18" s="369"/>
      <c r="BH18" s="369"/>
      <c r="BI18" s="241">
        <f t="shared" ref="BI18" si="115">SUM(BB18:BH18)</f>
        <v>0</v>
      </c>
      <c r="BJ18" s="241">
        <f t="shared" si="8"/>
        <v>0</v>
      </c>
      <c r="BK18" s="240">
        <f t="shared" ref="BK18" si="116">$BA18+BI18-BJ18</f>
        <v>0</v>
      </c>
      <c r="BL18" s="369"/>
      <c r="BM18" s="369"/>
      <c r="BN18" s="241">
        <f t="shared" ref="BN18" si="117">SUM(BL18:BM18)</f>
        <v>0</v>
      </c>
      <c r="BO18" s="241">
        <f t="shared" si="28"/>
        <v>0</v>
      </c>
      <c r="BP18" s="240">
        <f t="shared" ref="BP18" si="118">$BK18+BN18-BO18</f>
        <v>0</v>
      </c>
      <c r="BQ18" s="1744"/>
      <c r="BR18" s="507"/>
      <c r="BS18" s="1423" t="str">
        <f>IF($C18="","",VLOOKUP($C18,'Carga People'!$C$5:$G$309,5,0))</f>
        <v/>
      </c>
      <c r="BT18" s="1423" t="str">
        <f>IF($B18="","",VLOOKUP($B18,RESUMO!$A$95:$AO$107,41,0))</f>
        <v/>
      </c>
      <c r="BV18" s="706">
        <f t="shared" ref="BV18" si="119">SUM(N18:T18)</f>
        <v>0</v>
      </c>
      <c r="BW18" s="706">
        <f t="shared" ref="BW18" si="120">SUM(X18:AD18)</f>
        <v>0</v>
      </c>
      <c r="BX18" s="706">
        <f t="shared" ref="BX18" si="121">SUM(AH18:AN18)</f>
        <v>0</v>
      </c>
      <c r="BY18" s="706">
        <f t="shared" ref="BY18" si="122">SUM(AR18:AX18)</f>
        <v>0</v>
      </c>
      <c r="BZ18" s="706">
        <f t="shared" ref="BZ18" si="123">SUM(BB18:BH18)</f>
        <v>0</v>
      </c>
      <c r="CA18" s="706">
        <f t="shared" ref="CA18" si="124">SUM(BL18:BM18)</f>
        <v>0</v>
      </c>
      <c r="CB18" s="482">
        <f t="shared" ref="CB18" si="125">SUM(BV18:CA18)-M18</f>
        <v>0</v>
      </c>
    </row>
    <row r="19" spans="1:80" s="31" customFormat="1" ht="19.5" hidden="1" customHeight="1" outlineLevel="1" x14ac:dyDescent="0.3">
      <c r="A19" s="605" t="s">
        <v>192</v>
      </c>
      <c r="B19" s="548"/>
      <c r="C19" s="30"/>
      <c r="D19" s="30"/>
      <c r="E19" s="1406"/>
      <c r="F19" s="30" t="s">
        <v>15</v>
      </c>
      <c r="G19" s="72">
        <f>ROUND(IF(ISERROR(VLOOKUP(D19,[1]Anual!$B$300:$ES$350,($U$1)-3,0)),0,VLOOKUP(D19,[1]Anual!$B$300:$ES$350,($U$1)-3,0)),0)</f>
        <v>0</v>
      </c>
      <c r="H19" s="658" t="str">
        <f>IF(B19="","",(VLOOKUP(B19,Família!$A:$B,2,0)))</f>
        <v/>
      </c>
      <c r="I19" s="30">
        <f>ROUND(IF(ISERROR(VLOOKUP(D19,[1]Anual!$B$300:$ES$350,($U$1)+5,0)),0,VLOOKUP(D19,[1]Anual!$B$300:$ES$350,($U$1)+5,0)),0)</f>
        <v>0</v>
      </c>
      <c r="J19" s="744"/>
      <c r="K19" s="30" t="str">
        <f t="shared" ref="K19" si="126">IF(L19=M19,"ok",M19-L19)</f>
        <v>ok</v>
      </c>
      <c r="L19" s="30">
        <f>ROUND(IF(ISERROR(VLOOKUP(D19,[1]Anual!$B$600:$EX$720,$U$1,0)),0,VLOOKUP(D19,[1]Anual!$B$600:$EX$720,$U$1,0)),0)+J19</f>
        <v>0</v>
      </c>
      <c r="M19" s="83">
        <f t="shared" ref="M19" si="127">SUM(U19,AE19,AO19,AY19,BI19,BN19)</f>
        <v>0</v>
      </c>
      <c r="N19" s="368"/>
      <c r="O19" s="369"/>
      <c r="P19" s="369"/>
      <c r="Q19" s="369"/>
      <c r="R19" s="369"/>
      <c r="S19" s="369"/>
      <c r="T19" s="369"/>
      <c r="U19" s="241">
        <f t="shared" ref="U19" si="128">SUM(N19:T19)</f>
        <v>0</v>
      </c>
      <c r="V19" s="241">
        <f t="shared" si="16"/>
        <v>0</v>
      </c>
      <c r="W19" s="240">
        <f t="shared" si="38"/>
        <v>0</v>
      </c>
      <c r="X19" s="368"/>
      <c r="Y19" s="404"/>
      <c r="Z19" s="404"/>
      <c r="AA19" s="404"/>
      <c r="AB19" s="404"/>
      <c r="AC19" s="369"/>
      <c r="AD19" s="369"/>
      <c r="AE19" s="241">
        <f t="shared" ref="AE19" si="129">SUM(X19:AD19)</f>
        <v>0</v>
      </c>
      <c r="AF19" s="241">
        <f t="shared" si="19"/>
        <v>0</v>
      </c>
      <c r="AG19" s="240">
        <f t="shared" ref="AG19" si="130">$W19+AE19-AF19</f>
        <v>0</v>
      </c>
      <c r="AH19" s="405"/>
      <c r="AI19" s="404"/>
      <c r="AJ19" s="404"/>
      <c r="AK19" s="404"/>
      <c r="AL19" s="404"/>
      <c r="AM19" s="369"/>
      <c r="AN19" s="369"/>
      <c r="AO19" s="241">
        <f t="shared" ref="AO19" si="131">SUM(AH19:AN19)</f>
        <v>0</v>
      </c>
      <c r="AP19" s="241">
        <f t="shared" si="21"/>
        <v>0</v>
      </c>
      <c r="AQ19" s="240">
        <f t="shared" ref="AQ19" si="132">$AG19+AO19-AP19</f>
        <v>0</v>
      </c>
      <c r="AR19" s="368"/>
      <c r="AS19" s="369"/>
      <c r="AT19" s="369"/>
      <c r="AU19" s="369"/>
      <c r="AV19" s="369"/>
      <c r="AW19" s="369"/>
      <c r="AX19" s="369"/>
      <c r="AY19" s="241">
        <f t="shared" ref="AY19" si="133">SUM(AR19:AX19)</f>
        <v>0</v>
      </c>
      <c r="AZ19" s="241">
        <f t="shared" si="6"/>
        <v>0</v>
      </c>
      <c r="BA19" s="240">
        <f t="shared" ref="BA19" si="134">$AQ19+AY19-AZ19</f>
        <v>0</v>
      </c>
      <c r="BB19" s="368"/>
      <c r="BC19" s="369"/>
      <c r="BD19" s="369"/>
      <c r="BE19" s="369"/>
      <c r="BF19" s="369"/>
      <c r="BG19" s="369"/>
      <c r="BH19" s="369"/>
      <c r="BI19" s="241">
        <f t="shared" ref="BI19" si="135">SUM(BB19:BH19)</f>
        <v>0</v>
      </c>
      <c r="BJ19" s="241">
        <f t="shared" si="8"/>
        <v>0</v>
      </c>
      <c r="BK19" s="240">
        <f t="shared" ref="BK19" si="136">$BA19+BI19-BJ19</f>
        <v>0</v>
      </c>
      <c r="BL19" s="369"/>
      <c r="BM19" s="369"/>
      <c r="BN19" s="241">
        <f t="shared" ref="BN19" si="137">SUM(BL19:BM19)</f>
        <v>0</v>
      </c>
      <c r="BO19" s="241">
        <f t="shared" si="28"/>
        <v>0</v>
      </c>
      <c r="BP19" s="240">
        <f t="shared" ref="BP19" si="138">$BK19+BN19-BO19</f>
        <v>0</v>
      </c>
      <c r="BQ19" s="1744"/>
      <c r="BR19" s="507"/>
      <c r="BS19" s="1423" t="str">
        <f>IF($C19="","",VLOOKUP($C19,'Carga People'!$C$5:$G$309,5,0))</f>
        <v/>
      </c>
      <c r="BT19" s="1423" t="str">
        <f>IF($B19="","",VLOOKUP($B19,RESUMO!$A$95:$AO$107,41,0))</f>
        <v/>
      </c>
      <c r="BV19" s="706">
        <f t="shared" ref="BV19" si="139">SUM(N19:T19)</f>
        <v>0</v>
      </c>
      <c r="BW19" s="706">
        <f t="shared" ref="BW19" si="140">SUM(X19:AD19)</f>
        <v>0</v>
      </c>
      <c r="BX19" s="706">
        <f t="shared" ref="BX19" si="141">SUM(AH19:AN19)</f>
        <v>0</v>
      </c>
      <c r="BY19" s="706">
        <f t="shared" ref="BY19" si="142">SUM(AR19:AX19)</f>
        <v>0</v>
      </c>
      <c r="BZ19" s="706">
        <f t="shared" ref="BZ19" si="143">SUM(BB19:BH19)</f>
        <v>0</v>
      </c>
      <c r="CA19" s="706">
        <f t="shared" ref="CA19" si="144">SUM(BL19:BM19)</f>
        <v>0</v>
      </c>
      <c r="CB19" s="482">
        <f t="shared" ref="CB19" si="145">SUM(BV19:CA19)-M19</f>
        <v>0</v>
      </c>
    </row>
    <row r="20" spans="1:80" s="31" customFormat="1" ht="19.5" hidden="1" customHeight="1" outlineLevel="1" x14ac:dyDescent="0.3">
      <c r="A20" s="605"/>
      <c r="B20" s="548"/>
      <c r="C20" s="30"/>
      <c r="D20" s="30"/>
      <c r="E20" s="1406"/>
      <c r="F20" s="30" t="s">
        <v>15</v>
      </c>
      <c r="G20" s="72">
        <f>ROUND(IF(ISERROR(VLOOKUP(D20,[1]Anual!$B$300:$ES$350,($U$1)-3,0)),0,VLOOKUP(D20,[1]Anual!$B$300:$ES$350,($U$1)-3,0)),0)</f>
        <v>0</v>
      </c>
      <c r="H20" s="658" t="str">
        <f>IF(B20="","",(VLOOKUP(B20,Família!$A:$B,2,0)))</f>
        <v/>
      </c>
      <c r="I20" s="30">
        <f>ROUND(IF(ISERROR(VLOOKUP(D20,[1]Anual!$B$300:$ES$350,($U$1)+5,0)),0,VLOOKUP(D20,[1]Anual!$B$300:$ES$350,($U$1)+5,0)),0)</f>
        <v>0</v>
      </c>
      <c r="J20" s="744"/>
      <c r="K20" s="30" t="str">
        <f>IF(L20=M20,"ok",M20-L20)</f>
        <v>ok</v>
      </c>
      <c r="L20" s="30">
        <f>ROUND(IF(ISERROR(VLOOKUP(D20,[1]Anual!$B$600:$EX$720,$U$1,0)),0,VLOOKUP(D20,[1]Anual!$B$600:$EX$720,$U$1,0)),0)+J20</f>
        <v>0</v>
      </c>
      <c r="M20" s="83">
        <f t="shared" ref="M20" si="146">SUM(U20,AE20,AO20,AY20,BI20,BN20)</f>
        <v>0</v>
      </c>
      <c r="N20" s="368"/>
      <c r="O20" s="369"/>
      <c r="P20" s="369"/>
      <c r="Q20" s="369"/>
      <c r="R20" s="369"/>
      <c r="S20" s="369"/>
      <c r="T20" s="369"/>
      <c r="U20" s="241">
        <f t="shared" si="15"/>
        <v>0</v>
      </c>
      <c r="V20" s="241">
        <f t="shared" si="16"/>
        <v>0</v>
      </c>
      <c r="W20" s="240">
        <f t="shared" si="17"/>
        <v>0</v>
      </c>
      <c r="X20" s="368"/>
      <c r="Y20" s="404"/>
      <c r="Z20" s="404"/>
      <c r="AA20" s="404"/>
      <c r="AB20" s="404"/>
      <c r="AC20" s="369"/>
      <c r="AD20" s="369"/>
      <c r="AE20" s="241">
        <f t="shared" si="18"/>
        <v>0</v>
      </c>
      <c r="AF20" s="241">
        <f t="shared" si="19"/>
        <v>0</v>
      </c>
      <c r="AG20" s="240">
        <f t="shared" si="59"/>
        <v>0</v>
      </c>
      <c r="AH20" s="405"/>
      <c r="AI20" s="404"/>
      <c r="AJ20" s="404"/>
      <c r="AK20" s="404"/>
      <c r="AL20" s="404"/>
      <c r="AM20" s="369"/>
      <c r="AN20" s="369"/>
      <c r="AO20" s="241">
        <f t="shared" si="20"/>
        <v>0</v>
      </c>
      <c r="AP20" s="241">
        <f t="shared" si="21"/>
        <v>0</v>
      </c>
      <c r="AQ20" s="240">
        <f t="shared" si="22"/>
        <v>0</v>
      </c>
      <c r="AR20" s="368"/>
      <c r="AS20" s="369"/>
      <c r="AT20" s="369"/>
      <c r="AU20" s="369"/>
      <c r="AV20" s="369"/>
      <c r="AW20" s="369"/>
      <c r="AX20" s="369"/>
      <c r="AY20" s="241">
        <f t="shared" si="23"/>
        <v>0</v>
      </c>
      <c r="AZ20" s="241">
        <f t="shared" si="6"/>
        <v>0</v>
      </c>
      <c r="BA20" s="240">
        <f t="shared" si="24"/>
        <v>0</v>
      </c>
      <c r="BB20" s="368"/>
      <c r="BC20" s="369"/>
      <c r="BD20" s="369"/>
      <c r="BE20" s="369"/>
      <c r="BF20" s="369"/>
      <c r="BG20" s="369"/>
      <c r="BH20" s="369"/>
      <c r="BI20" s="241">
        <f t="shared" si="25"/>
        <v>0</v>
      </c>
      <c r="BJ20" s="241">
        <f t="shared" si="8"/>
        <v>0</v>
      </c>
      <c r="BK20" s="240">
        <f t="shared" si="26"/>
        <v>0</v>
      </c>
      <c r="BL20" s="369"/>
      <c r="BM20" s="369"/>
      <c r="BN20" s="241">
        <f t="shared" si="27"/>
        <v>0</v>
      </c>
      <c r="BO20" s="241">
        <f t="shared" si="28"/>
        <v>0</v>
      </c>
      <c r="BP20" s="240">
        <f t="shared" si="29"/>
        <v>0</v>
      </c>
      <c r="BQ20" s="1744"/>
      <c r="BR20" s="507"/>
      <c r="BS20" s="1423" t="str">
        <f>IF($C20="","",VLOOKUP($C20,'Carga People'!$C$5:$G$309,5,0))</f>
        <v/>
      </c>
      <c r="BT20" s="1423" t="str">
        <f>IF($B20="","",VLOOKUP($B20,RESUMO!$A$95:$AO$107,41,0))</f>
        <v/>
      </c>
      <c r="BV20" s="706">
        <f t="shared" si="30"/>
        <v>0</v>
      </c>
      <c r="BW20" s="706">
        <f t="shared" si="31"/>
        <v>0</v>
      </c>
      <c r="BX20" s="706">
        <f t="shared" si="32"/>
        <v>0</v>
      </c>
      <c r="BY20" s="706">
        <f t="shared" si="33"/>
        <v>0</v>
      </c>
      <c r="BZ20" s="706">
        <f t="shared" si="34"/>
        <v>0</v>
      </c>
      <c r="CA20" s="706">
        <f t="shared" si="35"/>
        <v>0</v>
      </c>
      <c r="CB20" s="482">
        <f t="shared" si="36"/>
        <v>0</v>
      </c>
    </row>
    <row r="21" spans="1:80" s="31" customFormat="1" ht="19.5" customHeight="1" collapsed="1" x14ac:dyDescent="0.3">
      <c r="A21" s="606" t="s">
        <v>228</v>
      </c>
      <c r="B21" s="458" t="s">
        <v>647</v>
      </c>
      <c r="C21" s="459" t="s">
        <v>694</v>
      </c>
      <c r="D21" s="459" t="s">
        <v>673</v>
      </c>
      <c r="E21" s="1407" t="s">
        <v>804</v>
      </c>
      <c r="F21" s="459" t="s">
        <v>15</v>
      </c>
      <c r="G21" s="241"/>
      <c r="H21" s="658" t="e">
        <f>IF(B21="","",(VLOOKUP(B21,Família!$A:$B,2,0)))</f>
        <v>#N/A</v>
      </c>
      <c r="I21" s="459"/>
      <c r="J21" s="744"/>
      <c r="K21" s="459" t="str">
        <f t="shared" ref="K21:K22" si="147">IF(L21=M21,"ok",M21-L21)</f>
        <v>ok</v>
      </c>
      <c r="L21" s="456">
        <f>ROUND(IF(ISERROR(VLOOKUP(D21,[1]Anual!$B$600:$EX$720,$U$1,0)),0,VLOOKUP(D21,[1]Anual!$B$600:$EX$720,$U$1,0)),0)+J21</f>
        <v>7920</v>
      </c>
      <c r="M21" s="460">
        <f t="shared" ref="M21:M22" si="148">SUM(U21,AE21,AO21,AY21,BI21,BN21)</f>
        <v>7920</v>
      </c>
      <c r="N21" s="458">
        <f t="shared" ref="N21:T21" si="149">ROUND(N61-SUM(N22:N24),0)</f>
        <v>0</v>
      </c>
      <c r="O21" s="459">
        <f t="shared" si="149"/>
        <v>0</v>
      </c>
      <c r="P21" s="459">
        <f t="shared" si="149"/>
        <v>0</v>
      </c>
      <c r="Q21" s="459">
        <f t="shared" si="149"/>
        <v>0</v>
      </c>
      <c r="R21" s="459">
        <f t="shared" si="149"/>
        <v>0</v>
      </c>
      <c r="S21" s="459">
        <f t="shared" si="149"/>
        <v>0</v>
      </c>
      <c r="T21" s="459">
        <f t="shared" si="149"/>
        <v>0</v>
      </c>
      <c r="U21" s="241">
        <f>SUM(N21:T21)</f>
        <v>0</v>
      </c>
      <c r="V21" s="241">
        <f>$I21*V$3</f>
        <v>0</v>
      </c>
      <c r="W21" s="240">
        <f t="shared" ref="W21:W43" si="150">$G21+U21-V21</f>
        <v>0</v>
      </c>
      <c r="X21" s="458">
        <f t="shared" ref="X21:AD21" si="151">ROUND(X61-SUM(X22:X24),0)</f>
        <v>960</v>
      </c>
      <c r="Y21" s="459">
        <f t="shared" si="151"/>
        <v>480</v>
      </c>
      <c r="Z21" s="459">
        <f t="shared" si="151"/>
        <v>960</v>
      </c>
      <c r="AA21" s="459">
        <f t="shared" si="151"/>
        <v>0</v>
      </c>
      <c r="AB21" s="459">
        <f t="shared" si="151"/>
        <v>0</v>
      </c>
      <c r="AC21" s="459">
        <f t="shared" si="151"/>
        <v>720</v>
      </c>
      <c r="AD21" s="459">
        <f t="shared" si="151"/>
        <v>0</v>
      </c>
      <c r="AE21" s="241">
        <f t="shared" ref="AE21:AE43" si="152">SUM(X21:AD21)</f>
        <v>3120</v>
      </c>
      <c r="AF21" s="241">
        <f t="shared" si="19"/>
        <v>0</v>
      </c>
      <c r="AG21" s="240">
        <f t="shared" ref="AG21:AG43" si="153">$W21+AE21-AF21</f>
        <v>3120</v>
      </c>
      <c r="AH21" s="458">
        <f t="shared" ref="AH21:AN21" si="154">ROUND(AH61-SUM(AH22:AH24),0)</f>
        <v>960</v>
      </c>
      <c r="AI21" s="459">
        <f t="shared" si="154"/>
        <v>720</v>
      </c>
      <c r="AJ21" s="459">
        <f t="shared" si="154"/>
        <v>0</v>
      </c>
      <c r="AK21" s="459">
        <f t="shared" si="154"/>
        <v>0</v>
      </c>
      <c r="AL21" s="459">
        <f t="shared" si="154"/>
        <v>0</v>
      </c>
      <c r="AM21" s="459">
        <f t="shared" si="154"/>
        <v>720</v>
      </c>
      <c r="AN21" s="459">
        <f t="shared" si="154"/>
        <v>0</v>
      </c>
      <c r="AO21" s="241">
        <f t="shared" ref="AO21:AO22" si="155">SUM(AH21:AN21)</f>
        <v>2400</v>
      </c>
      <c r="AP21" s="241">
        <f t="shared" si="21"/>
        <v>0</v>
      </c>
      <c r="AQ21" s="240">
        <f t="shared" ref="AQ21:AQ43" si="156">$AG21+AO21-AP21</f>
        <v>5520</v>
      </c>
      <c r="AR21" s="458">
        <f t="shared" ref="AR21:AX21" si="157">ROUND(AR61-SUM(AR22:AR24),0)</f>
        <v>960</v>
      </c>
      <c r="AS21" s="459">
        <f t="shared" si="157"/>
        <v>720</v>
      </c>
      <c r="AT21" s="459">
        <f t="shared" si="157"/>
        <v>0</v>
      </c>
      <c r="AU21" s="459">
        <f t="shared" si="157"/>
        <v>720</v>
      </c>
      <c r="AV21" s="459">
        <f t="shared" si="157"/>
        <v>0</v>
      </c>
      <c r="AW21" s="459">
        <f t="shared" si="157"/>
        <v>0</v>
      </c>
      <c r="AX21" s="459">
        <f t="shared" si="157"/>
        <v>0</v>
      </c>
      <c r="AY21" s="241">
        <f t="shared" ref="AY21:AY46" si="158">SUM(AR21:AX21)</f>
        <v>2400</v>
      </c>
      <c r="AZ21" s="241">
        <f t="shared" si="6"/>
        <v>0</v>
      </c>
      <c r="BA21" s="240">
        <f t="shared" ref="BA21:BA46" si="159">$AQ21+AY21-AZ21</f>
        <v>7920</v>
      </c>
      <c r="BB21" s="458">
        <f t="shared" ref="BB21:BH21" si="160">ROUND(BB61-SUM(BB22:BB24),0)</f>
        <v>0</v>
      </c>
      <c r="BC21" s="459">
        <f t="shared" si="160"/>
        <v>0</v>
      </c>
      <c r="BD21" s="459">
        <f t="shared" si="160"/>
        <v>0</v>
      </c>
      <c r="BE21" s="459">
        <f t="shared" si="160"/>
        <v>0</v>
      </c>
      <c r="BF21" s="459">
        <f t="shared" si="160"/>
        <v>0</v>
      </c>
      <c r="BG21" s="459">
        <f t="shared" si="160"/>
        <v>0</v>
      </c>
      <c r="BH21" s="459">
        <f t="shared" si="160"/>
        <v>0</v>
      </c>
      <c r="BI21" s="241">
        <f t="shared" ref="BI21:BI43" si="161">SUM(BB21:BH21)</f>
        <v>0</v>
      </c>
      <c r="BJ21" s="241">
        <f t="shared" si="8"/>
        <v>0</v>
      </c>
      <c r="BK21" s="240">
        <f t="shared" ref="BK21:BK43" si="162">$BA21+BI21-BJ21</f>
        <v>7920</v>
      </c>
      <c r="BL21" s="459">
        <f>ROUND(BL61-SUM(BL22:BL24),0)</f>
        <v>0</v>
      </c>
      <c r="BM21" s="459">
        <f>ROUND(BM61-SUM(BM22:BM24),0)</f>
        <v>0</v>
      </c>
      <c r="BN21" s="241">
        <f>SUM(BL21:BM21)</f>
        <v>0</v>
      </c>
      <c r="BO21" s="241">
        <f>$I21*BO$3</f>
        <v>0</v>
      </c>
      <c r="BP21" s="240">
        <f t="shared" ref="BP21:BP24" si="163">$BK21+BN21-BO21</f>
        <v>7920</v>
      </c>
      <c r="BQ21" s="1745">
        <f>SUM(M21:M24)</f>
        <v>7920</v>
      </c>
      <c r="BR21" s="507"/>
      <c r="BS21" s="1423">
        <f>IF($C21="","",VLOOKUP($C21,'Carga People'!$C$5:$G$309,5,0))</f>
        <v>0</v>
      </c>
      <c r="BT21" s="1423" t="e">
        <f>IF($B21="","",VLOOKUP($B21,RESUMO!$A$95:$AO$107,41,0))</f>
        <v>#N/A</v>
      </c>
      <c r="BV21" s="706">
        <f t="shared" si="30"/>
        <v>0</v>
      </c>
      <c r="BW21" s="706">
        <f t="shared" si="31"/>
        <v>3120</v>
      </c>
      <c r="BX21" s="706">
        <f t="shared" si="32"/>
        <v>2400</v>
      </c>
      <c r="BY21" s="706">
        <f t="shared" si="33"/>
        <v>2400</v>
      </c>
      <c r="BZ21" s="706">
        <f t="shared" si="34"/>
        <v>0</v>
      </c>
      <c r="CA21" s="706">
        <f t="shared" si="35"/>
        <v>0</v>
      </c>
      <c r="CB21" s="482">
        <f t="shared" si="36"/>
        <v>0</v>
      </c>
    </row>
    <row r="22" spans="1:80" s="31" customFormat="1" ht="19.5" hidden="1" customHeight="1" outlineLevel="1" x14ac:dyDescent="0.3">
      <c r="A22" s="605" t="s">
        <v>228</v>
      </c>
      <c r="B22" s="29"/>
      <c r="C22" s="30"/>
      <c r="D22" s="30"/>
      <c r="E22" s="1406"/>
      <c r="F22" s="30" t="s">
        <v>15</v>
      </c>
      <c r="G22" s="72"/>
      <c r="H22" s="658" t="str">
        <f>IF(B22="","",(VLOOKUP(B22,Família!$A:$B,2,0)))</f>
        <v/>
      </c>
      <c r="I22" s="30"/>
      <c r="J22" s="744"/>
      <c r="K22" s="30" t="str">
        <f t="shared" si="147"/>
        <v>ok</v>
      </c>
      <c r="L22" s="153">
        <f>ROUND(IF(ISERROR(VLOOKUP(D22,[1]Anual!$B$600:$EX$720,$U$1,0)),0,VLOOKUP(D22,[1]Anual!$B$600:$EX$720,$U$1,0)),0)+J22</f>
        <v>0</v>
      </c>
      <c r="M22" s="83">
        <f t="shared" si="148"/>
        <v>0</v>
      </c>
      <c r="N22" s="368"/>
      <c r="O22" s="369"/>
      <c r="P22" s="369"/>
      <c r="Q22" s="369"/>
      <c r="R22" s="369"/>
      <c r="S22" s="369"/>
      <c r="T22" s="369"/>
      <c r="U22" s="241">
        <f t="shared" ref="U22:U24" si="164">SUM(N22:T22)</f>
        <v>0</v>
      </c>
      <c r="V22" s="241">
        <f t="shared" si="16"/>
        <v>0</v>
      </c>
      <c r="W22" s="240">
        <f t="shared" si="150"/>
        <v>0</v>
      </c>
      <c r="X22" s="368"/>
      <c r="Y22" s="369"/>
      <c r="Z22" s="369"/>
      <c r="AA22" s="369"/>
      <c r="AB22" s="369"/>
      <c r="AC22" s="369"/>
      <c r="AD22" s="369"/>
      <c r="AE22" s="241">
        <f t="shared" si="152"/>
        <v>0</v>
      </c>
      <c r="AF22" s="241">
        <f t="shared" si="19"/>
        <v>0</v>
      </c>
      <c r="AG22" s="240">
        <f t="shared" si="153"/>
        <v>0</v>
      </c>
      <c r="AH22" s="368"/>
      <c r="AI22" s="369"/>
      <c r="AJ22" s="369"/>
      <c r="AK22" s="369"/>
      <c r="AL22" s="369"/>
      <c r="AM22" s="369"/>
      <c r="AN22" s="369"/>
      <c r="AO22" s="241">
        <f t="shared" si="155"/>
        <v>0</v>
      </c>
      <c r="AP22" s="241">
        <f t="shared" si="21"/>
        <v>0</v>
      </c>
      <c r="AQ22" s="240">
        <f t="shared" si="156"/>
        <v>0</v>
      </c>
      <c r="AR22" s="368"/>
      <c r="AS22" s="369"/>
      <c r="AT22" s="369"/>
      <c r="AU22" s="369"/>
      <c r="AV22" s="369"/>
      <c r="AW22" s="369"/>
      <c r="AX22" s="369"/>
      <c r="AY22" s="241">
        <f t="shared" si="158"/>
        <v>0</v>
      </c>
      <c r="AZ22" s="241">
        <f t="shared" si="6"/>
        <v>0</v>
      </c>
      <c r="BA22" s="240">
        <f t="shared" si="159"/>
        <v>0</v>
      </c>
      <c r="BB22" s="368"/>
      <c r="BC22" s="369"/>
      <c r="BD22" s="369"/>
      <c r="BE22" s="369"/>
      <c r="BF22" s="369"/>
      <c r="BG22" s="369"/>
      <c r="BH22" s="369"/>
      <c r="BI22" s="241">
        <f t="shared" si="161"/>
        <v>0</v>
      </c>
      <c r="BJ22" s="241">
        <f t="shared" si="8"/>
        <v>0</v>
      </c>
      <c r="BK22" s="240">
        <f t="shared" si="162"/>
        <v>0</v>
      </c>
      <c r="BL22" s="369"/>
      <c r="BM22" s="369"/>
      <c r="BN22" s="241">
        <f t="shared" ref="BN22:BN24" si="165">SUM(BL22:BM22)</f>
        <v>0</v>
      </c>
      <c r="BO22" s="241">
        <f t="shared" si="28"/>
        <v>0</v>
      </c>
      <c r="BP22" s="240">
        <f t="shared" si="163"/>
        <v>0</v>
      </c>
      <c r="BQ22" s="1746"/>
      <c r="BR22" s="507"/>
      <c r="BS22" s="1423" t="str">
        <f>IF($C22="","",VLOOKUP($C22,'Carga People'!$C$5:$G$309,5,0))</f>
        <v/>
      </c>
      <c r="BT22" s="1423" t="str">
        <f>IF($B22="","",VLOOKUP($B22,RESUMO!$A$95:$AO$107,41,0))</f>
        <v/>
      </c>
      <c r="BV22" s="706">
        <f t="shared" si="30"/>
        <v>0</v>
      </c>
      <c r="BW22" s="706">
        <f t="shared" si="31"/>
        <v>0</v>
      </c>
      <c r="BX22" s="706">
        <f t="shared" si="32"/>
        <v>0</v>
      </c>
      <c r="BY22" s="706">
        <f t="shared" si="33"/>
        <v>0</v>
      </c>
      <c r="BZ22" s="706">
        <f t="shared" si="34"/>
        <v>0</v>
      </c>
      <c r="CA22" s="706">
        <f t="shared" si="35"/>
        <v>0</v>
      </c>
      <c r="CB22" s="482">
        <f t="shared" si="36"/>
        <v>0</v>
      </c>
    </row>
    <row r="23" spans="1:80" s="31" customFormat="1" ht="19.5" hidden="1" customHeight="1" outlineLevel="1" x14ac:dyDescent="0.3">
      <c r="A23" s="605" t="s">
        <v>228</v>
      </c>
      <c r="B23" s="29"/>
      <c r="C23" s="30"/>
      <c r="D23" s="30"/>
      <c r="E23" s="1406"/>
      <c r="F23" s="30" t="s">
        <v>15</v>
      </c>
      <c r="G23" s="72">
        <f>ROUND(IF(ISERROR(VLOOKUP(D23,[1]Anual!$B$300:$ES$350,($U$1)-3,0)),0,VLOOKUP(D23,[1]Anual!$B$300:$ES$350,($U$1)-3,0)),0)</f>
        <v>0</v>
      </c>
      <c r="H23" s="658" t="str">
        <f>IF(B23="","",(VLOOKUP(B23,Família!$A:$B,2,0)))</f>
        <v/>
      </c>
      <c r="I23" s="30">
        <f>ROUND(IF(ISERROR(VLOOKUP(D23,[1]Anual!$B$300:$ES$350,($U$1)+5,0)),0,VLOOKUP(D23,[1]Anual!$B$300:$ES$350,($U$1)+5,0)),0)</f>
        <v>0</v>
      </c>
      <c r="J23" s="744"/>
      <c r="K23" s="30" t="str">
        <f t="shared" ref="K23:K24" si="166">IF(L23=M23,"ok",M23-L23)</f>
        <v>ok</v>
      </c>
      <c r="L23" s="153">
        <f>ROUND(IF(ISERROR(VLOOKUP(D23,[1]Anual!$B$600:$EX$720,$U$1,0)),0,VLOOKUP(D23,[1]Anual!$B$600:$EX$720,$U$1,0)),0)+J23</f>
        <v>0</v>
      </c>
      <c r="M23" s="83">
        <f t="shared" ref="M23" si="167">SUM(U23,AE23,AO23,AY23,BI23,BN23)</f>
        <v>0</v>
      </c>
      <c r="N23" s="368"/>
      <c r="O23" s="369"/>
      <c r="P23" s="369"/>
      <c r="Q23" s="369"/>
      <c r="R23" s="369"/>
      <c r="S23" s="369"/>
      <c r="T23" s="369"/>
      <c r="U23" s="241">
        <f t="shared" ref="U23" si="168">SUM(N23:T23)</f>
        <v>0</v>
      </c>
      <c r="V23" s="241">
        <f t="shared" si="16"/>
        <v>0</v>
      </c>
      <c r="W23" s="240">
        <f t="shared" si="150"/>
        <v>0</v>
      </c>
      <c r="X23" s="368"/>
      <c r="Y23" s="369"/>
      <c r="Z23" s="369"/>
      <c r="AA23" s="369"/>
      <c r="AB23" s="369"/>
      <c r="AC23" s="369"/>
      <c r="AD23" s="369"/>
      <c r="AE23" s="241">
        <f t="shared" si="152"/>
        <v>0</v>
      </c>
      <c r="AF23" s="241">
        <f t="shared" si="19"/>
        <v>0</v>
      </c>
      <c r="AG23" s="240">
        <f t="shared" si="153"/>
        <v>0</v>
      </c>
      <c r="AH23" s="368"/>
      <c r="AI23" s="369"/>
      <c r="AJ23" s="369"/>
      <c r="AK23" s="820"/>
      <c r="AL23" s="369"/>
      <c r="AM23" s="369"/>
      <c r="AN23" s="369"/>
      <c r="AO23" s="241">
        <f t="shared" ref="AO23" si="169">SUM(AH23:AN23)</f>
        <v>0</v>
      </c>
      <c r="AP23" s="241">
        <f t="shared" si="21"/>
        <v>0</v>
      </c>
      <c r="AQ23" s="240">
        <f t="shared" si="156"/>
        <v>0</v>
      </c>
      <c r="AR23" s="368"/>
      <c r="AS23" s="369"/>
      <c r="AT23" s="369"/>
      <c r="AU23" s="369"/>
      <c r="AV23" s="369"/>
      <c r="AW23" s="369"/>
      <c r="AX23" s="369"/>
      <c r="AY23" s="241">
        <f t="shared" si="158"/>
        <v>0</v>
      </c>
      <c r="AZ23" s="241">
        <f t="shared" si="6"/>
        <v>0</v>
      </c>
      <c r="BA23" s="240">
        <f t="shared" si="159"/>
        <v>0</v>
      </c>
      <c r="BB23" s="368"/>
      <c r="BC23" s="369"/>
      <c r="BD23" s="369"/>
      <c r="BE23" s="369"/>
      <c r="BF23" s="369"/>
      <c r="BG23" s="369"/>
      <c r="BH23" s="369"/>
      <c r="BI23" s="241">
        <f t="shared" si="161"/>
        <v>0</v>
      </c>
      <c r="BJ23" s="241">
        <f t="shared" si="8"/>
        <v>0</v>
      </c>
      <c r="BK23" s="240">
        <f t="shared" si="162"/>
        <v>0</v>
      </c>
      <c r="BL23" s="369"/>
      <c r="BM23" s="369"/>
      <c r="BN23" s="241">
        <f t="shared" ref="BN23" si="170">SUM(BL23:BM23)</f>
        <v>0</v>
      </c>
      <c r="BO23" s="241">
        <f t="shared" si="28"/>
        <v>0</v>
      </c>
      <c r="BP23" s="240">
        <f t="shared" ref="BP23" si="171">$BK23+BN23-BO23</f>
        <v>0</v>
      </c>
      <c r="BQ23" s="1746"/>
      <c r="BR23" s="507"/>
      <c r="BS23" s="1423" t="str">
        <f>IF($C23="","",VLOOKUP($C23,'Carga People'!$C$5:$G$309,5,0))</f>
        <v/>
      </c>
      <c r="BT23" s="1423" t="str">
        <f>IF($B23="","",VLOOKUP($B23,RESUMO!$A$95:$AO$107,41,0))</f>
        <v/>
      </c>
      <c r="BV23" s="706">
        <f t="shared" ref="BV23" si="172">SUM(N23:T23)</f>
        <v>0</v>
      </c>
      <c r="BW23" s="706">
        <f t="shared" ref="BW23" si="173">SUM(X23:AD23)</f>
        <v>0</v>
      </c>
      <c r="BX23" s="706">
        <f t="shared" ref="BX23" si="174">SUM(AH23:AN23)</f>
        <v>0</v>
      </c>
      <c r="BY23" s="706">
        <f t="shared" ref="BY23" si="175">SUM(AR23:AX23)</f>
        <v>0</v>
      </c>
      <c r="BZ23" s="706">
        <f t="shared" ref="BZ23" si="176">SUM(BB23:BH23)</f>
        <v>0</v>
      </c>
      <c r="CA23" s="706">
        <f t="shared" ref="CA23" si="177">SUM(BL23:BM23)</f>
        <v>0</v>
      </c>
      <c r="CB23" s="482">
        <f t="shared" ref="CB23" si="178">SUM(BV23:CA23)-M23</f>
        <v>0</v>
      </c>
    </row>
    <row r="24" spans="1:80" s="31" customFormat="1" ht="19.5" hidden="1" customHeight="1" outlineLevel="1" x14ac:dyDescent="0.3">
      <c r="A24" s="605" t="s">
        <v>228</v>
      </c>
      <c r="B24" s="29"/>
      <c r="C24" s="30"/>
      <c r="D24" s="30"/>
      <c r="E24" s="1406"/>
      <c r="F24" s="30" t="s">
        <v>47</v>
      </c>
      <c r="G24" s="72">
        <f>ROUND(IF(ISERROR(VLOOKUP(D24,[1]Anual!$B$300:$ES$350,($U$1)-3,0)),0,VLOOKUP(D24,[1]Anual!$B$300:$ES$350,($U$1)-3,0)),0)</f>
        <v>0</v>
      </c>
      <c r="H24" s="658" t="str">
        <f>IF(B24="","",(VLOOKUP(B24,Família!$A:$B,2,0)))</f>
        <v/>
      </c>
      <c r="I24" s="30">
        <f>ROUND(IF(ISERROR(VLOOKUP(D24,[1]Anual!$B$300:$ES$350,($U$1)+5,0)),0,VLOOKUP(D24,[1]Anual!$B$300:$ES$350,($U$1)+5,0)),0)</f>
        <v>0</v>
      </c>
      <c r="J24" s="778"/>
      <c r="K24" s="30" t="str">
        <f t="shared" si="166"/>
        <v>ok</v>
      </c>
      <c r="L24" s="153">
        <f>ROUND(IF(ISERROR(VLOOKUP(D24,[1]Anual!$G$600:$EX$750,$U$2,0)),0,VLOOKUP(D24,[1]Anual!$G$600:$EX$750,$U$2,0)),0)+J24</f>
        <v>0</v>
      </c>
      <c r="M24" s="83">
        <f t="shared" ref="M24" si="179">SUM(U24,AE24,AO24,AY24,BI24,BN24)</f>
        <v>0</v>
      </c>
      <c r="N24" s="368"/>
      <c r="O24" s="369"/>
      <c r="P24" s="369"/>
      <c r="Q24" s="369"/>
      <c r="R24" s="369"/>
      <c r="S24" s="369"/>
      <c r="T24" s="369"/>
      <c r="U24" s="241">
        <f t="shared" si="164"/>
        <v>0</v>
      </c>
      <c r="V24" s="241">
        <f t="shared" si="16"/>
        <v>0</v>
      </c>
      <c r="W24" s="240">
        <f t="shared" ref="W24:W40" si="180">$G24+U24-V24</f>
        <v>0</v>
      </c>
      <c r="X24" s="368"/>
      <c r="Y24" s="369"/>
      <c r="Z24" s="369"/>
      <c r="AA24" s="369"/>
      <c r="AB24" s="369"/>
      <c r="AC24" s="369"/>
      <c r="AD24" s="369"/>
      <c r="AE24" s="241">
        <f t="shared" ref="AE24:AE40" si="181">SUM(X24:AD24)</f>
        <v>0</v>
      </c>
      <c r="AF24" s="241">
        <f t="shared" si="19"/>
        <v>0</v>
      </c>
      <c r="AG24" s="240">
        <f t="shared" ref="AG24:AG40" si="182">$W24+AE24-AF24</f>
        <v>0</v>
      </c>
      <c r="AH24" s="368"/>
      <c r="AI24" s="369"/>
      <c r="AJ24" s="369"/>
      <c r="AK24" s="369"/>
      <c r="AL24" s="369"/>
      <c r="AM24" s="369"/>
      <c r="AN24" s="369"/>
      <c r="AO24" s="241">
        <f t="shared" ref="AO24" si="183">SUM(AH24:AN24)</f>
        <v>0</v>
      </c>
      <c r="AP24" s="241">
        <f t="shared" si="21"/>
        <v>0</v>
      </c>
      <c r="AQ24" s="240">
        <f t="shared" ref="AQ24:AQ40" si="184">$AG24+AO24-AP24</f>
        <v>0</v>
      </c>
      <c r="AR24" s="368"/>
      <c r="AS24" s="369"/>
      <c r="AT24" s="369"/>
      <c r="AU24" s="369"/>
      <c r="AV24" s="369"/>
      <c r="AW24" s="369"/>
      <c r="AX24" s="369"/>
      <c r="AY24" s="241">
        <f t="shared" ref="AY24:AY40" si="185">SUM(AR24:AX24)</f>
        <v>0</v>
      </c>
      <c r="AZ24" s="241">
        <f t="shared" si="6"/>
        <v>0</v>
      </c>
      <c r="BA24" s="240">
        <f t="shared" ref="BA24:BA40" si="186">$AQ24+AY24-AZ24</f>
        <v>0</v>
      </c>
      <c r="BB24" s="368"/>
      <c r="BC24" s="369"/>
      <c r="BD24" s="369"/>
      <c r="BE24" s="369"/>
      <c r="BF24" s="369"/>
      <c r="BG24" s="369"/>
      <c r="BH24" s="369"/>
      <c r="BI24" s="241">
        <f t="shared" ref="BI24:BI40" si="187">SUM(BB24:BH24)</f>
        <v>0</v>
      </c>
      <c r="BJ24" s="241">
        <f t="shared" si="8"/>
        <v>0</v>
      </c>
      <c r="BK24" s="240">
        <f t="shared" ref="BK24:BK40" si="188">$BA24+BI24-BJ24</f>
        <v>0</v>
      </c>
      <c r="BL24" s="369"/>
      <c r="BM24" s="369"/>
      <c r="BN24" s="241">
        <f t="shared" si="165"/>
        <v>0</v>
      </c>
      <c r="BO24" s="241">
        <f t="shared" si="28"/>
        <v>0</v>
      </c>
      <c r="BP24" s="240">
        <f t="shared" si="163"/>
        <v>0</v>
      </c>
      <c r="BQ24" s="1747"/>
      <c r="BR24" s="507"/>
      <c r="BS24" s="1423" t="str">
        <f>IF($C24="","",VLOOKUP($C24,'Carga People'!$C$5:$G$309,5,0))</f>
        <v/>
      </c>
      <c r="BT24" s="1423" t="str">
        <f>IF($B24="","",VLOOKUP($B24,RESUMO!$A$95:$AO$107,41,0))</f>
        <v/>
      </c>
      <c r="BV24" s="706">
        <f t="shared" si="30"/>
        <v>0</v>
      </c>
      <c r="BW24" s="706">
        <f t="shared" si="31"/>
        <v>0</v>
      </c>
      <c r="BX24" s="706">
        <f t="shared" si="32"/>
        <v>0</v>
      </c>
      <c r="BY24" s="706">
        <f t="shared" si="33"/>
        <v>0</v>
      </c>
      <c r="BZ24" s="706">
        <f t="shared" si="34"/>
        <v>0</v>
      </c>
      <c r="CA24" s="706">
        <f t="shared" si="35"/>
        <v>0</v>
      </c>
      <c r="CB24" s="482">
        <f t="shared" si="36"/>
        <v>0</v>
      </c>
    </row>
    <row r="25" spans="1:80" s="31" customFormat="1" ht="19.5" hidden="1" customHeight="1" x14ac:dyDescent="0.3">
      <c r="A25" s="606" t="s">
        <v>229</v>
      </c>
      <c r="B25" s="458" t="s">
        <v>754</v>
      </c>
      <c r="C25" s="459" t="s">
        <v>756</v>
      </c>
      <c r="D25" s="459" t="s">
        <v>750</v>
      </c>
      <c r="E25" s="1407" t="s">
        <v>805</v>
      </c>
      <c r="F25" s="459" t="s">
        <v>47</v>
      </c>
      <c r="G25" s="762">
        <v>0</v>
      </c>
      <c r="H25" s="777" t="s">
        <v>290</v>
      </c>
      <c r="I25" s="762">
        <v>0</v>
      </c>
      <c r="J25" s="778"/>
      <c r="K25" s="462" t="str">
        <f t="shared" ref="K25" si="189">IF(L25=M25,"ok",M25-L25)</f>
        <v>ok</v>
      </c>
      <c r="L25" s="456">
        <f>ROUND(IF(ISERROR(VLOOKUP(D25,[1]Anual!$G$600:$EX$750,$U$2,0)),0,VLOOKUP(D25,[1]Anual!$G$600:$EX$750,$U$2,0)),0)+J25</f>
        <v>0</v>
      </c>
      <c r="M25" s="460">
        <f t="shared" ref="M25:M32" si="190">SUM(U25,AE25,AO25,AY25,BI25,BN25)</f>
        <v>0</v>
      </c>
      <c r="N25" s="458">
        <f t="shared" ref="N25:T25" si="191">ROUND(N62-SUM(N26:N33),0)</f>
        <v>0</v>
      </c>
      <c r="O25" s="459">
        <f t="shared" si="191"/>
        <v>0</v>
      </c>
      <c r="P25" s="459">
        <f t="shared" si="191"/>
        <v>0</v>
      </c>
      <c r="Q25" s="459">
        <f t="shared" si="191"/>
        <v>0</v>
      </c>
      <c r="R25" s="459">
        <f t="shared" si="191"/>
        <v>0</v>
      </c>
      <c r="S25" s="459">
        <f t="shared" si="191"/>
        <v>0</v>
      </c>
      <c r="T25" s="459">
        <f t="shared" si="191"/>
        <v>0</v>
      </c>
      <c r="U25" s="241">
        <f>SUM(N25:T25)</f>
        <v>0</v>
      </c>
      <c r="V25" s="241">
        <f t="shared" ref="V25:V38" si="192">$I25*V$3</f>
        <v>0</v>
      </c>
      <c r="W25" s="240">
        <f t="shared" ref="W25:W37" si="193">$G25+U25-V25</f>
        <v>0</v>
      </c>
      <c r="X25" s="458">
        <f t="shared" ref="X25:AD25" si="194">ROUND(X62-SUM(X26:X33),0)</f>
        <v>0</v>
      </c>
      <c r="Y25" s="459">
        <f t="shared" si="194"/>
        <v>0</v>
      </c>
      <c r="Z25" s="459">
        <f t="shared" si="194"/>
        <v>0</v>
      </c>
      <c r="AA25" s="459">
        <f t="shared" si="194"/>
        <v>0</v>
      </c>
      <c r="AB25" s="459">
        <f t="shared" si="194"/>
        <v>0</v>
      </c>
      <c r="AC25" s="459">
        <f t="shared" si="194"/>
        <v>0</v>
      </c>
      <c r="AD25" s="459">
        <f t="shared" si="194"/>
        <v>0</v>
      </c>
      <c r="AE25" s="241">
        <f>SUM(X25:AD25)</f>
        <v>0</v>
      </c>
      <c r="AF25" s="241">
        <f t="shared" ref="AF25:AF37" si="195">$I25*AF$3</f>
        <v>0</v>
      </c>
      <c r="AG25" s="240">
        <f t="shared" ref="AG25:AG37" si="196">$W25+AE25-AF25</f>
        <v>0</v>
      </c>
      <c r="AH25" s="458">
        <f t="shared" ref="AH25:AN25" si="197">ROUND(AH62-SUM(AH26:AH33),0)</f>
        <v>0</v>
      </c>
      <c r="AI25" s="459">
        <f t="shared" si="197"/>
        <v>0</v>
      </c>
      <c r="AJ25" s="459">
        <f t="shared" si="197"/>
        <v>0</v>
      </c>
      <c r="AK25" s="459">
        <f t="shared" si="197"/>
        <v>0</v>
      </c>
      <c r="AL25" s="459">
        <f t="shared" si="197"/>
        <v>0</v>
      </c>
      <c r="AM25" s="459">
        <f t="shared" si="197"/>
        <v>0</v>
      </c>
      <c r="AN25" s="459">
        <f t="shared" si="197"/>
        <v>0</v>
      </c>
      <c r="AO25" s="241">
        <f t="shared" ref="AO25:AO26" si="198">SUM(AH25:AN25)</f>
        <v>0</v>
      </c>
      <c r="AP25" s="241">
        <f t="shared" ref="AP25:AP37" si="199">$I25*AP$3</f>
        <v>0</v>
      </c>
      <c r="AQ25" s="240">
        <f t="shared" ref="AQ25:AQ37" si="200">$AG25+AO25-AP25</f>
        <v>0</v>
      </c>
      <c r="AR25" s="458">
        <f t="shared" ref="AR25:AX25" si="201">ROUND(AR62-SUM(AR26:AR33),0)</f>
        <v>0</v>
      </c>
      <c r="AS25" s="459">
        <f t="shared" si="201"/>
        <v>0</v>
      </c>
      <c r="AT25" s="459">
        <f t="shared" si="201"/>
        <v>0</v>
      </c>
      <c r="AU25" s="459">
        <f t="shared" si="201"/>
        <v>0</v>
      </c>
      <c r="AV25" s="459">
        <f t="shared" si="201"/>
        <v>0</v>
      </c>
      <c r="AW25" s="459">
        <f t="shared" si="201"/>
        <v>0</v>
      </c>
      <c r="AX25" s="459">
        <f t="shared" si="201"/>
        <v>0</v>
      </c>
      <c r="AY25" s="241">
        <f>SUM(AR25:AX25)</f>
        <v>0</v>
      </c>
      <c r="AZ25" s="241">
        <f t="shared" ref="AZ25:AZ37" si="202">$I25*AZ$3</f>
        <v>0</v>
      </c>
      <c r="BA25" s="240">
        <f t="shared" ref="BA25:BA37" si="203">$AQ25+AY25-AZ25</f>
        <v>0</v>
      </c>
      <c r="BB25" s="458">
        <f t="shared" ref="BB25:BH25" si="204">ROUND(BB62-SUM(BB26:BB33),0)</f>
        <v>0</v>
      </c>
      <c r="BC25" s="459">
        <f t="shared" si="204"/>
        <v>0</v>
      </c>
      <c r="BD25" s="459">
        <f t="shared" si="204"/>
        <v>0</v>
      </c>
      <c r="BE25" s="459">
        <f t="shared" si="204"/>
        <v>0</v>
      </c>
      <c r="BF25" s="459">
        <f t="shared" si="204"/>
        <v>0</v>
      </c>
      <c r="BG25" s="459">
        <f t="shared" si="204"/>
        <v>0</v>
      </c>
      <c r="BH25" s="459">
        <f t="shared" si="204"/>
        <v>0</v>
      </c>
      <c r="BI25" s="241">
        <f>SUM(BB25:BH25)</f>
        <v>0</v>
      </c>
      <c r="BJ25" s="241">
        <f t="shared" ref="BJ25:BJ37" si="205">$I25*BJ$3</f>
        <v>0</v>
      </c>
      <c r="BK25" s="240">
        <f t="shared" ref="BK25:BK37" si="206">$BA25+BI25-BJ25</f>
        <v>0</v>
      </c>
      <c r="BL25" s="459">
        <f>ROUND(BL62-SUM(BL26:BL33),0)</f>
        <v>0</v>
      </c>
      <c r="BM25" s="459">
        <f>ROUND(BM62-SUM(BM26:BM33),0)</f>
        <v>0</v>
      </c>
      <c r="BN25" s="241">
        <f>SUM(BL25:BM25)</f>
        <v>0</v>
      </c>
      <c r="BO25" s="241">
        <f t="shared" ref="BO25:BO38" si="207">$I25*BO$3</f>
        <v>0</v>
      </c>
      <c r="BP25" s="240">
        <f t="shared" ref="BP25:BP37" si="208">$BK25+BN25-BO25</f>
        <v>0</v>
      </c>
      <c r="BQ25" s="1745">
        <f>SUM(M25:M33)</f>
        <v>0</v>
      </c>
      <c r="BR25" s="507"/>
      <c r="BS25" s="1423" t="e">
        <f>IF($C25="","",VLOOKUP($C25,'Carga People'!$C$5:$G$309,5,0))</f>
        <v>#N/A</v>
      </c>
      <c r="BT25" s="1423" t="e">
        <f>IF($B25="","",VLOOKUP($B25,RESUMO!$A$95:$AO$107,41,0))</f>
        <v>#N/A</v>
      </c>
      <c r="BV25" s="706">
        <f t="shared" ref="BV25:BV37" si="209">SUM(N25:T25)</f>
        <v>0</v>
      </c>
      <c r="BW25" s="706">
        <f t="shared" ref="BW25:BW37" si="210">SUM(X25:AD25)</f>
        <v>0</v>
      </c>
      <c r="BX25" s="706">
        <f t="shared" ref="BX25:BX37" si="211">SUM(AH25:AN25)</f>
        <v>0</v>
      </c>
      <c r="BY25" s="706">
        <f t="shared" ref="BY25:BY37" si="212">SUM(AR25:AX25)</f>
        <v>0</v>
      </c>
      <c r="BZ25" s="706">
        <f t="shared" ref="BZ25:BZ37" si="213">SUM(BB25:BH25)</f>
        <v>0</v>
      </c>
      <c r="CA25" s="706">
        <f t="shared" ref="CA25:CA37" si="214">SUM(BL25:BM25)</f>
        <v>0</v>
      </c>
      <c r="CB25" s="482">
        <f t="shared" ref="CB25:CB37" si="215">SUM(BV25:CA25)-M25</f>
        <v>0</v>
      </c>
    </row>
    <row r="26" spans="1:80" s="31" customFormat="1" ht="19.5" hidden="1" customHeight="1" x14ac:dyDescent="0.3">
      <c r="A26" s="605" t="s">
        <v>229</v>
      </c>
      <c r="B26" s="29" t="s">
        <v>754</v>
      </c>
      <c r="C26" s="30" t="s">
        <v>755</v>
      </c>
      <c r="D26" s="30" t="s">
        <v>749</v>
      </c>
      <c r="E26" s="1406" t="s">
        <v>806</v>
      </c>
      <c r="F26" s="30" t="s">
        <v>47</v>
      </c>
      <c r="G26" s="72">
        <f>ROUND(IF(ISERROR(VLOOKUP(D26,[1]Anual!$B$300:$ES$350,($U$1)-3,0)),0,VLOOKUP(D26,[1]Anual!$B$300:$ES$350,($U$1)-3,0)),0)</f>
        <v>0</v>
      </c>
      <c r="H26" s="658" t="e">
        <f>IF(B26="","",(VLOOKUP(B26,Família!$A:$B,2,0)))</f>
        <v>#N/A</v>
      </c>
      <c r="I26" s="30">
        <f>ROUND(IF(ISERROR(VLOOKUP(D26,[1]Anual!$B$300:$ES$350,($U$1)+5,0)),0,VLOOKUP(D26,[1]Anual!$B$300:$ES$350,($U$1)+5,0)),0)</f>
        <v>0</v>
      </c>
      <c r="J26" s="749"/>
      <c r="K26" s="30" t="str">
        <f t="shared" ref="K26:K28" si="216">IF(L26=M26,"ok",M26-L26)</f>
        <v>ok</v>
      </c>
      <c r="L26" s="30">
        <f>ROUND(IF(ISERROR(VLOOKUP(D26,[1]Anual!$G$600:$EX$750,$U$2,0)),0,VLOOKUP(D26,[1]Anual!$G$600:$EX$750,$U$2,0)),0)+J26</f>
        <v>0</v>
      </c>
      <c r="M26" s="83">
        <f t="shared" si="190"/>
        <v>0</v>
      </c>
      <c r="N26" s="368"/>
      <c r="O26" s="369"/>
      <c r="P26" s="369"/>
      <c r="Q26" s="369"/>
      <c r="R26" s="369"/>
      <c r="S26" s="369"/>
      <c r="T26" s="369"/>
      <c r="U26" s="241">
        <f t="shared" ref="U26:U33" si="217">SUM(N26:T26)</f>
        <v>0</v>
      </c>
      <c r="V26" s="241">
        <f t="shared" si="192"/>
        <v>0</v>
      </c>
      <c r="W26" s="240">
        <f t="shared" si="193"/>
        <v>0</v>
      </c>
      <c r="X26" s="368"/>
      <c r="Y26" s="369"/>
      <c r="Z26" s="369"/>
      <c r="AA26" s="369"/>
      <c r="AB26" s="369"/>
      <c r="AC26" s="369"/>
      <c r="AD26" s="369"/>
      <c r="AE26" s="241">
        <f>SUM(X26:AD26)</f>
        <v>0</v>
      </c>
      <c r="AF26" s="241">
        <f t="shared" si="195"/>
        <v>0</v>
      </c>
      <c r="AG26" s="240">
        <f t="shared" si="196"/>
        <v>0</v>
      </c>
      <c r="AH26" s="368"/>
      <c r="AI26" s="369"/>
      <c r="AJ26" s="369"/>
      <c r="AK26" s="369"/>
      <c r="AL26" s="369"/>
      <c r="AM26" s="369"/>
      <c r="AN26" s="369"/>
      <c r="AO26" s="241">
        <f t="shared" si="198"/>
        <v>0</v>
      </c>
      <c r="AP26" s="241">
        <f t="shared" si="199"/>
        <v>0</v>
      </c>
      <c r="AQ26" s="240">
        <f t="shared" si="200"/>
        <v>0</v>
      </c>
      <c r="AR26" s="368"/>
      <c r="AS26" s="369"/>
      <c r="AT26" s="369"/>
      <c r="AU26" s="369"/>
      <c r="AV26" s="369"/>
      <c r="AW26" s="369"/>
      <c r="AX26" s="369"/>
      <c r="AY26" s="241">
        <f>SUM(AR26:AX26)</f>
        <v>0</v>
      </c>
      <c r="AZ26" s="241">
        <f t="shared" si="202"/>
        <v>0</v>
      </c>
      <c r="BA26" s="240">
        <f t="shared" si="203"/>
        <v>0</v>
      </c>
      <c r="BB26" s="368"/>
      <c r="BC26" s="369"/>
      <c r="BD26" s="369"/>
      <c r="BE26" s="369"/>
      <c r="BF26" s="369"/>
      <c r="BG26" s="369"/>
      <c r="BH26" s="369"/>
      <c r="BI26" s="241">
        <f>SUM(BB26:BH26)</f>
        <v>0</v>
      </c>
      <c r="BJ26" s="241">
        <f t="shared" si="205"/>
        <v>0</v>
      </c>
      <c r="BK26" s="240">
        <f t="shared" si="206"/>
        <v>0</v>
      </c>
      <c r="BL26" s="369"/>
      <c r="BM26" s="369"/>
      <c r="BN26" s="241">
        <f t="shared" ref="BN26:BN33" si="218">SUM(BL26:BM26)</f>
        <v>0</v>
      </c>
      <c r="BO26" s="241">
        <f t="shared" si="207"/>
        <v>0</v>
      </c>
      <c r="BP26" s="240">
        <f t="shared" si="208"/>
        <v>0</v>
      </c>
      <c r="BQ26" s="1746"/>
      <c r="BR26" s="507"/>
      <c r="BS26" s="1423" t="e">
        <f>IF($C26="","",VLOOKUP($C26,'Carga People'!$C$5:$G$309,5,0))</f>
        <v>#N/A</v>
      </c>
      <c r="BT26" s="1423" t="e">
        <f>IF($B26="","",VLOOKUP($B26,RESUMO!$A$95:$AO$107,41,0))</f>
        <v>#N/A</v>
      </c>
      <c r="BV26" s="706">
        <f t="shared" si="209"/>
        <v>0</v>
      </c>
      <c r="BW26" s="706">
        <f t="shared" si="210"/>
        <v>0</v>
      </c>
      <c r="BX26" s="706">
        <f t="shared" si="211"/>
        <v>0</v>
      </c>
      <c r="BY26" s="706">
        <f t="shared" si="212"/>
        <v>0</v>
      </c>
      <c r="BZ26" s="706">
        <f t="shared" si="213"/>
        <v>0</v>
      </c>
      <c r="CA26" s="706">
        <f t="shared" si="214"/>
        <v>0</v>
      </c>
      <c r="CB26" s="482">
        <f t="shared" si="215"/>
        <v>0</v>
      </c>
    </row>
    <row r="27" spans="1:80" s="31" customFormat="1" ht="19.5" hidden="1" customHeight="1" x14ac:dyDescent="0.3">
      <c r="A27" s="605" t="s">
        <v>229</v>
      </c>
      <c r="B27" s="29" t="s">
        <v>647</v>
      </c>
      <c r="C27" s="30" t="s">
        <v>680</v>
      </c>
      <c r="D27" s="30" t="s">
        <v>676</v>
      </c>
      <c r="E27" s="1406" t="s">
        <v>807</v>
      </c>
      <c r="F27" s="30" t="s">
        <v>47</v>
      </c>
      <c r="G27" s="72">
        <f>ROUND(IF(ISERROR(VLOOKUP(D27,[1]Anual!$B$300:$ES$350,($U$1)-3,0)),0,VLOOKUP(D27,[1]Anual!$B$300:$ES$350,($U$1)-3,0)),0)</f>
        <v>0</v>
      </c>
      <c r="H27" s="658" t="e">
        <f>IF(B27="","",(VLOOKUP(B27,Família!$A:$B,2,0)))</f>
        <v>#N/A</v>
      </c>
      <c r="I27" s="30">
        <f>ROUND(IF(ISERROR(VLOOKUP(D27,[1]Anual!$B$300:$ES$350,($U$1)+5,0)),0,VLOOKUP(D27,[1]Anual!$B$300:$ES$350,($U$1)+5,0)),0)</f>
        <v>0</v>
      </c>
      <c r="J27" s="749"/>
      <c r="K27" s="30" t="str">
        <f t="shared" si="216"/>
        <v>ok</v>
      </c>
      <c r="L27" s="30">
        <f>ROUND(IF(ISERROR(VLOOKUP(D27,[1]Anual!$G$600:$EX$750,$U$2,0)),0,VLOOKUP(D27,[1]Anual!$G$600:$EX$750,$U$2,0)),0)+J27</f>
        <v>0</v>
      </c>
      <c r="M27" s="83">
        <f t="shared" si="190"/>
        <v>0</v>
      </c>
      <c r="N27" s="368"/>
      <c r="O27" s="369"/>
      <c r="P27" s="369"/>
      <c r="Q27" s="369"/>
      <c r="R27" s="369"/>
      <c r="S27" s="369"/>
      <c r="T27" s="369"/>
      <c r="U27" s="241">
        <f t="shared" si="217"/>
        <v>0</v>
      </c>
      <c r="V27" s="241">
        <f t="shared" si="192"/>
        <v>0</v>
      </c>
      <c r="W27" s="240">
        <f t="shared" si="193"/>
        <v>0</v>
      </c>
      <c r="X27" s="368"/>
      <c r="Y27" s="369"/>
      <c r="Z27" s="369"/>
      <c r="AA27" s="369"/>
      <c r="AB27" s="369"/>
      <c r="AC27" s="369"/>
      <c r="AD27" s="369"/>
      <c r="AE27" s="241">
        <f t="shared" ref="AE27:AE33" si="219">SUM(X27:AD27)</f>
        <v>0</v>
      </c>
      <c r="AF27" s="241">
        <f t="shared" si="195"/>
        <v>0</v>
      </c>
      <c r="AG27" s="240">
        <f t="shared" si="196"/>
        <v>0</v>
      </c>
      <c r="AH27" s="368"/>
      <c r="AI27" s="369"/>
      <c r="AJ27" s="369"/>
      <c r="AK27" s="369"/>
      <c r="AL27" s="369"/>
      <c r="AM27" s="369"/>
      <c r="AN27" s="369"/>
      <c r="AO27" s="241">
        <f t="shared" ref="AO27:AO33" si="220">SUM(AH27:AN27)</f>
        <v>0</v>
      </c>
      <c r="AP27" s="241">
        <f t="shared" si="199"/>
        <v>0</v>
      </c>
      <c r="AQ27" s="240">
        <f t="shared" si="200"/>
        <v>0</v>
      </c>
      <c r="AR27" s="368"/>
      <c r="AS27" s="369"/>
      <c r="AT27" s="369"/>
      <c r="AU27" s="369"/>
      <c r="AV27" s="369"/>
      <c r="AW27" s="369"/>
      <c r="AX27" s="369"/>
      <c r="AY27" s="241">
        <f t="shared" ref="AY27:AY33" si="221">SUM(AR27:AX27)</f>
        <v>0</v>
      </c>
      <c r="AZ27" s="241">
        <f t="shared" si="202"/>
        <v>0</v>
      </c>
      <c r="BA27" s="240">
        <f t="shared" si="203"/>
        <v>0</v>
      </c>
      <c r="BB27" s="368"/>
      <c r="BC27" s="369"/>
      <c r="BD27" s="369"/>
      <c r="BE27" s="369"/>
      <c r="BF27" s="369"/>
      <c r="BG27" s="369"/>
      <c r="BH27" s="369"/>
      <c r="BI27" s="241">
        <f t="shared" ref="BI27:BI33" si="222">SUM(BB27:BH27)</f>
        <v>0</v>
      </c>
      <c r="BJ27" s="241">
        <f t="shared" si="205"/>
        <v>0</v>
      </c>
      <c r="BK27" s="240">
        <f t="shared" si="206"/>
        <v>0</v>
      </c>
      <c r="BL27" s="369"/>
      <c r="BM27" s="369"/>
      <c r="BN27" s="241">
        <f t="shared" si="218"/>
        <v>0</v>
      </c>
      <c r="BO27" s="241">
        <f t="shared" si="207"/>
        <v>0</v>
      </c>
      <c r="BP27" s="240">
        <f t="shared" si="208"/>
        <v>0</v>
      </c>
      <c r="BQ27" s="1746"/>
      <c r="BR27" s="507"/>
      <c r="BS27" s="1423">
        <f>IF($C27="","",VLOOKUP($C27,'Carga People'!$C$5:$G$309,5,0))</f>
        <v>0</v>
      </c>
      <c r="BT27" s="1423" t="e">
        <f>IF($B27="","",VLOOKUP($B27,RESUMO!$A$95:$AO$107,41,0))</f>
        <v>#N/A</v>
      </c>
      <c r="BV27" s="706">
        <f t="shared" si="209"/>
        <v>0</v>
      </c>
      <c r="BW27" s="706">
        <f t="shared" si="210"/>
        <v>0</v>
      </c>
      <c r="BX27" s="706">
        <f t="shared" si="211"/>
        <v>0</v>
      </c>
      <c r="BY27" s="706">
        <f t="shared" si="212"/>
        <v>0</v>
      </c>
      <c r="BZ27" s="706">
        <f t="shared" si="213"/>
        <v>0</v>
      </c>
      <c r="CA27" s="706">
        <f t="shared" si="214"/>
        <v>0</v>
      </c>
      <c r="CB27" s="482">
        <f t="shared" si="215"/>
        <v>0</v>
      </c>
    </row>
    <row r="28" spans="1:80" s="31" customFormat="1" ht="19.5" hidden="1" customHeight="1" x14ac:dyDescent="0.3">
      <c r="A28" s="605"/>
      <c r="B28" s="29" t="s">
        <v>647</v>
      </c>
      <c r="C28" s="153" t="s">
        <v>701</v>
      </c>
      <c r="D28" s="153" t="s">
        <v>700</v>
      </c>
      <c r="E28" s="1406" t="s">
        <v>808</v>
      </c>
      <c r="F28" s="30" t="s">
        <v>47</v>
      </c>
      <c r="G28" s="72"/>
      <c r="H28" s="658" t="e">
        <f>IF(B28="","",(VLOOKUP(B28,Família!$A:$B,2,0)))</f>
        <v>#N/A</v>
      </c>
      <c r="I28" s="30"/>
      <c r="J28" s="744"/>
      <c r="K28" s="30" t="str">
        <f t="shared" si="216"/>
        <v>ok</v>
      </c>
      <c r="L28" s="30">
        <f>ROUND(IF(ISERROR(VLOOKUP(D28,[1]Anual!$G$600:$EX$750,$U$2,0)),0,VLOOKUP(D28,[1]Anual!$G$600:$EX$750,$U$2,0)),0)+J28</f>
        <v>0</v>
      </c>
      <c r="M28" s="83">
        <f t="shared" si="190"/>
        <v>0</v>
      </c>
      <c r="N28" s="368"/>
      <c r="O28" s="369"/>
      <c r="P28" s="369"/>
      <c r="Q28" s="369"/>
      <c r="R28" s="369"/>
      <c r="S28" s="369"/>
      <c r="T28" s="369"/>
      <c r="U28" s="241">
        <f t="shared" si="217"/>
        <v>0</v>
      </c>
      <c r="V28" s="241">
        <f t="shared" si="192"/>
        <v>0</v>
      </c>
      <c r="W28" s="240">
        <f t="shared" si="193"/>
        <v>0</v>
      </c>
      <c r="X28" s="368"/>
      <c r="Y28" s="369"/>
      <c r="Z28" s="369"/>
      <c r="AA28" s="369"/>
      <c r="AB28" s="369"/>
      <c r="AC28" s="369"/>
      <c r="AD28" s="369"/>
      <c r="AE28" s="241">
        <f t="shared" si="219"/>
        <v>0</v>
      </c>
      <c r="AF28" s="241">
        <f t="shared" si="195"/>
        <v>0</v>
      </c>
      <c r="AG28" s="240">
        <f t="shared" si="196"/>
        <v>0</v>
      </c>
      <c r="AH28" s="368"/>
      <c r="AI28" s="369"/>
      <c r="AJ28" s="369"/>
      <c r="AK28" s="369"/>
      <c r="AL28" s="369"/>
      <c r="AM28" s="369"/>
      <c r="AN28" s="369"/>
      <c r="AO28" s="241">
        <f t="shared" si="220"/>
        <v>0</v>
      </c>
      <c r="AP28" s="241">
        <f t="shared" si="199"/>
        <v>0</v>
      </c>
      <c r="AQ28" s="240">
        <f t="shared" si="200"/>
        <v>0</v>
      </c>
      <c r="AR28" s="368"/>
      <c r="AS28" s="369"/>
      <c r="AT28" s="369"/>
      <c r="AU28" s="369"/>
      <c r="AV28" s="369"/>
      <c r="AW28" s="369"/>
      <c r="AX28" s="369"/>
      <c r="AY28" s="241">
        <f t="shared" si="221"/>
        <v>0</v>
      </c>
      <c r="AZ28" s="241">
        <f t="shared" si="202"/>
        <v>0</v>
      </c>
      <c r="BA28" s="240">
        <f t="shared" si="203"/>
        <v>0</v>
      </c>
      <c r="BB28" s="368"/>
      <c r="BC28" s="369"/>
      <c r="BD28" s="369"/>
      <c r="BE28" s="369"/>
      <c r="BF28" s="369"/>
      <c r="BG28" s="369"/>
      <c r="BH28" s="369"/>
      <c r="BI28" s="241">
        <f t="shared" si="222"/>
        <v>0</v>
      </c>
      <c r="BJ28" s="241">
        <f t="shared" si="205"/>
        <v>0</v>
      </c>
      <c r="BK28" s="240">
        <f t="shared" si="206"/>
        <v>0</v>
      </c>
      <c r="BL28" s="369"/>
      <c r="BM28" s="369"/>
      <c r="BN28" s="241">
        <f t="shared" si="218"/>
        <v>0</v>
      </c>
      <c r="BO28" s="241">
        <f t="shared" si="207"/>
        <v>0</v>
      </c>
      <c r="BP28" s="240">
        <f t="shared" si="208"/>
        <v>0</v>
      </c>
      <c r="BQ28" s="1746"/>
      <c r="BR28" s="507"/>
      <c r="BS28" s="1423">
        <f>IF($C28="","",VLOOKUP($C28,'Carga People'!$C$5:$G$309,5,0))</f>
        <v>0</v>
      </c>
      <c r="BT28" s="1423" t="e">
        <f>IF($B28="","",VLOOKUP($B28,RESUMO!$A$95:$AO$107,41,0))</f>
        <v>#N/A</v>
      </c>
      <c r="BV28" s="706">
        <f t="shared" si="209"/>
        <v>0</v>
      </c>
      <c r="BW28" s="706">
        <f t="shared" si="210"/>
        <v>0</v>
      </c>
      <c r="BX28" s="706">
        <f t="shared" si="211"/>
        <v>0</v>
      </c>
      <c r="BY28" s="706">
        <f t="shared" si="212"/>
        <v>0</v>
      </c>
      <c r="BZ28" s="706">
        <f t="shared" si="213"/>
        <v>0</v>
      </c>
      <c r="CA28" s="706">
        <f t="shared" si="214"/>
        <v>0</v>
      </c>
      <c r="CB28" s="482">
        <f t="shared" si="215"/>
        <v>0</v>
      </c>
    </row>
    <row r="29" spans="1:80" s="31" customFormat="1" ht="19.5" hidden="1" customHeight="1" x14ac:dyDescent="0.3">
      <c r="A29" s="605" t="s">
        <v>229</v>
      </c>
      <c r="B29" s="29" t="s">
        <v>753</v>
      </c>
      <c r="C29" s="30" t="s">
        <v>757</v>
      </c>
      <c r="D29" s="30" t="s">
        <v>752</v>
      </c>
      <c r="E29" s="1406" t="s">
        <v>809</v>
      </c>
      <c r="F29" s="30" t="s">
        <v>47</v>
      </c>
      <c r="G29" s="72">
        <f>ROUND(IF(ISERROR(VLOOKUP(D29,[1]Anual!$B$300:$ES$350,($U$1)-3,0)),0,VLOOKUP(D29,[1]Anual!$B$300:$ES$350,($U$1)-3,0)),0)</f>
        <v>0</v>
      </c>
      <c r="H29" s="658" t="e">
        <f>IF(B29="","",(VLOOKUP(B29,Família!$A:$B,2,0)))</f>
        <v>#N/A</v>
      </c>
      <c r="I29" s="30">
        <f>ROUND(IF(ISERROR(VLOOKUP(D29,[1]Anual!$B$300:$ES$350,($U$1)+5,0)),0,VLOOKUP(D29,[1]Anual!$B$300:$ES$350,($U$1)+5,0)),0)</f>
        <v>0</v>
      </c>
      <c r="J29" s="749"/>
      <c r="K29" s="30" t="str">
        <f t="shared" ref="K29:K32" si="223">IF(L29=M29,"ok",M29-L29)</f>
        <v>ok</v>
      </c>
      <c r="L29" s="30">
        <f>ROUND(IF(ISERROR(VLOOKUP(D29,[1]Anual!$G$600:$EX$750,$U$2,0)),0,VLOOKUP(D29,[1]Anual!$G$600:$EX$750,$U$2,0)),0)+J29</f>
        <v>0</v>
      </c>
      <c r="M29" s="83">
        <f t="shared" si="190"/>
        <v>0</v>
      </c>
      <c r="N29" s="368"/>
      <c r="O29" s="369"/>
      <c r="P29" s="369"/>
      <c r="Q29" s="369"/>
      <c r="R29" s="369"/>
      <c r="S29" s="369"/>
      <c r="T29" s="369"/>
      <c r="U29" s="241">
        <f t="shared" ref="U29:U32" si="224">SUM(N29:T29)</f>
        <v>0</v>
      </c>
      <c r="V29" s="241">
        <f t="shared" si="192"/>
        <v>0</v>
      </c>
      <c r="W29" s="240">
        <f t="shared" ref="W29:W32" si="225">$G29+U29-V29</f>
        <v>0</v>
      </c>
      <c r="X29" s="368"/>
      <c r="Y29" s="369"/>
      <c r="Z29" s="369"/>
      <c r="AA29" s="369"/>
      <c r="AB29" s="369"/>
      <c r="AC29" s="369"/>
      <c r="AD29" s="369"/>
      <c r="AE29" s="241">
        <f>SUM(X29:AD29)</f>
        <v>0</v>
      </c>
      <c r="AF29" s="241">
        <f t="shared" si="195"/>
        <v>0</v>
      </c>
      <c r="AG29" s="240">
        <f t="shared" ref="AG29:AG32" si="226">$W29+AE29-AF29</f>
        <v>0</v>
      </c>
      <c r="AH29" s="368"/>
      <c r="AI29" s="369"/>
      <c r="AJ29" s="369"/>
      <c r="AK29" s="369"/>
      <c r="AL29" s="369"/>
      <c r="AM29" s="369"/>
      <c r="AN29" s="369"/>
      <c r="AO29" s="241">
        <f t="shared" ref="AO29" si="227">SUM(AH29:AN29)</f>
        <v>0</v>
      </c>
      <c r="AP29" s="241">
        <f t="shared" si="199"/>
        <v>0</v>
      </c>
      <c r="AQ29" s="240">
        <f t="shared" ref="AQ29:AQ32" si="228">$AG29+AO29-AP29</f>
        <v>0</v>
      </c>
      <c r="AR29" s="368"/>
      <c r="AS29" s="369"/>
      <c r="AT29" s="369"/>
      <c r="AU29" s="369"/>
      <c r="AV29" s="369"/>
      <c r="AW29" s="369"/>
      <c r="AX29" s="369"/>
      <c r="AY29" s="241">
        <f>SUM(AR29:AX29)</f>
        <v>0</v>
      </c>
      <c r="AZ29" s="241">
        <f t="shared" si="202"/>
        <v>0</v>
      </c>
      <c r="BA29" s="240">
        <f t="shared" ref="BA29:BA32" si="229">$AQ29+AY29-AZ29</f>
        <v>0</v>
      </c>
      <c r="BB29" s="368"/>
      <c r="BC29" s="369"/>
      <c r="BD29" s="369"/>
      <c r="BE29" s="369"/>
      <c r="BF29" s="369"/>
      <c r="BG29" s="369"/>
      <c r="BH29" s="369"/>
      <c r="BI29" s="241">
        <f>SUM(BB29:BH29)</f>
        <v>0</v>
      </c>
      <c r="BJ29" s="241">
        <f t="shared" si="205"/>
        <v>0</v>
      </c>
      <c r="BK29" s="240">
        <f t="shared" ref="BK29:BK32" si="230">$BA29+BI29-BJ29</f>
        <v>0</v>
      </c>
      <c r="BL29" s="369"/>
      <c r="BM29" s="369"/>
      <c r="BN29" s="241">
        <f t="shared" ref="BN29:BN32" si="231">SUM(BL29:BM29)</f>
        <v>0</v>
      </c>
      <c r="BO29" s="241">
        <f t="shared" si="207"/>
        <v>0</v>
      </c>
      <c r="BP29" s="240">
        <f t="shared" ref="BP29:BP32" si="232">$BK29+BN29-BO29</f>
        <v>0</v>
      </c>
      <c r="BQ29" s="1746"/>
      <c r="BR29" s="507"/>
      <c r="BS29" s="1423" t="e">
        <f>IF($C29="","",VLOOKUP($C29,'Carga People'!$C$5:$G$309,5,0))</f>
        <v>#N/A</v>
      </c>
      <c r="BT29" s="1423" t="e">
        <f>IF($B29="","",VLOOKUP($B29,RESUMO!$A$95:$AO$107,41,0))</f>
        <v>#N/A</v>
      </c>
      <c r="BV29" s="706">
        <f t="shared" ref="BV29:BV32" si="233">SUM(N29:T29)</f>
        <v>0</v>
      </c>
      <c r="BW29" s="706">
        <f t="shared" ref="BW29:BW32" si="234">SUM(X29:AD29)</f>
        <v>0</v>
      </c>
      <c r="BX29" s="706">
        <f t="shared" ref="BX29:BX32" si="235">SUM(AH29:AN29)</f>
        <v>0</v>
      </c>
      <c r="BY29" s="706">
        <f t="shared" ref="BY29:BY32" si="236">SUM(AR29:AX29)</f>
        <v>0</v>
      </c>
      <c r="BZ29" s="706">
        <f t="shared" ref="BZ29:BZ32" si="237">SUM(BB29:BH29)</f>
        <v>0</v>
      </c>
      <c r="CA29" s="706">
        <f t="shared" ref="CA29:CA32" si="238">SUM(BL29:BM29)</f>
        <v>0</v>
      </c>
      <c r="CB29" s="482">
        <f t="shared" ref="CB29:CB32" si="239">SUM(BV29:CA29)-M29</f>
        <v>0</v>
      </c>
    </row>
    <row r="30" spans="1:80" s="31" customFormat="1" ht="19.5" hidden="1" customHeight="1" x14ac:dyDescent="0.3">
      <c r="A30" s="605" t="s">
        <v>229</v>
      </c>
      <c r="B30" s="29" t="s">
        <v>753</v>
      </c>
      <c r="C30" s="30" t="s">
        <v>1217</v>
      </c>
      <c r="D30" s="30" t="s">
        <v>1216</v>
      </c>
      <c r="E30" s="1406" t="s">
        <v>810</v>
      </c>
      <c r="F30" s="30" t="s">
        <v>47</v>
      </c>
      <c r="G30" s="72">
        <f>ROUND(IF(ISERROR(VLOOKUP(D30,[1]Anual!$B$300:$ES$350,($U$1)-3,0)),0,VLOOKUP(D30,[1]Anual!$B$300:$ES$350,($U$1)-3,0)),0)</f>
        <v>0</v>
      </c>
      <c r="H30" s="658" t="e">
        <f>IF(B30="","",(VLOOKUP(B30,Família!$A:$B,2,0)))</f>
        <v>#N/A</v>
      </c>
      <c r="I30" s="30">
        <f>ROUND(IF(ISERROR(VLOOKUP(D30,[1]Anual!$B$300:$ES$350,($U$1)+5,0)),0,VLOOKUP(D30,[1]Anual!$B$300:$ES$350,($U$1)+5,0)),0)</f>
        <v>0</v>
      </c>
      <c r="J30" s="749"/>
      <c r="K30" s="30" t="str">
        <f t="shared" si="223"/>
        <v>ok</v>
      </c>
      <c r="L30" s="30">
        <f>ROUND(IF(ISERROR(VLOOKUP(D30,[1]Anual!$G$600:$EX$750,$U$2,0)),0,VLOOKUP(D30,[1]Anual!$G$600:$EX$750,$U$2,0)),0)+J30</f>
        <v>0</v>
      </c>
      <c r="M30" s="83">
        <f t="shared" si="190"/>
        <v>0</v>
      </c>
      <c r="N30" s="368"/>
      <c r="O30" s="369"/>
      <c r="P30" s="369"/>
      <c r="Q30" s="369"/>
      <c r="R30" s="369"/>
      <c r="S30" s="369"/>
      <c r="T30" s="369"/>
      <c r="U30" s="241">
        <f t="shared" si="224"/>
        <v>0</v>
      </c>
      <c r="V30" s="241">
        <f t="shared" si="192"/>
        <v>0</v>
      </c>
      <c r="W30" s="240">
        <f t="shared" si="225"/>
        <v>0</v>
      </c>
      <c r="X30" s="368"/>
      <c r="Y30" s="369"/>
      <c r="Z30" s="369"/>
      <c r="AA30" s="369"/>
      <c r="AB30" s="369"/>
      <c r="AC30" s="369"/>
      <c r="AD30" s="369"/>
      <c r="AE30" s="241">
        <f t="shared" ref="AE30:AE32" si="240">SUM(X30:AD30)</f>
        <v>0</v>
      </c>
      <c r="AF30" s="241">
        <f t="shared" si="195"/>
        <v>0</v>
      </c>
      <c r="AG30" s="240">
        <f t="shared" si="226"/>
        <v>0</v>
      </c>
      <c r="AH30" s="368"/>
      <c r="AI30" s="369"/>
      <c r="AJ30" s="369"/>
      <c r="AK30" s="369"/>
      <c r="AL30" s="369"/>
      <c r="AM30" s="369"/>
      <c r="AN30" s="369"/>
      <c r="AO30" s="241">
        <f t="shared" ref="AO30:AO32" si="241">SUM(AH30:AN30)</f>
        <v>0</v>
      </c>
      <c r="AP30" s="241">
        <f t="shared" si="199"/>
        <v>0</v>
      </c>
      <c r="AQ30" s="240">
        <f t="shared" si="228"/>
        <v>0</v>
      </c>
      <c r="AR30" s="368"/>
      <c r="AS30" s="369"/>
      <c r="AT30" s="369"/>
      <c r="AU30" s="369"/>
      <c r="AV30" s="369"/>
      <c r="AW30" s="369"/>
      <c r="AX30" s="369"/>
      <c r="AY30" s="241">
        <f t="shared" ref="AY30:AY32" si="242">SUM(AR30:AX30)</f>
        <v>0</v>
      </c>
      <c r="AZ30" s="241">
        <f t="shared" si="202"/>
        <v>0</v>
      </c>
      <c r="BA30" s="240">
        <f t="shared" si="229"/>
        <v>0</v>
      </c>
      <c r="BB30" s="368"/>
      <c r="BC30" s="369"/>
      <c r="BD30" s="369"/>
      <c r="BE30" s="369"/>
      <c r="BF30" s="369"/>
      <c r="BG30" s="369"/>
      <c r="BH30" s="369"/>
      <c r="BI30" s="241">
        <f t="shared" ref="BI30:BI32" si="243">SUM(BB30:BH30)</f>
        <v>0</v>
      </c>
      <c r="BJ30" s="241">
        <f t="shared" si="205"/>
        <v>0</v>
      </c>
      <c r="BK30" s="240">
        <f t="shared" si="230"/>
        <v>0</v>
      </c>
      <c r="BL30" s="369"/>
      <c r="BM30" s="369"/>
      <c r="BN30" s="241">
        <f t="shared" si="231"/>
        <v>0</v>
      </c>
      <c r="BO30" s="241">
        <f t="shared" si="207"/>
        <v>0</v>
      </c>
      <c r="BP30" s="240">
        <f t="shared" si="232"/>
        <v>0</v>
      </c>
      <c r="BQ30" s="1746"/>
      <c r="BR30" s="507"/>
      <c r="BS30" s="1423">
        <f>IF($C30="","",VLOOKUP($C30,'Carga People'!$C$5:$G$309,5,0))</f>
        <v>0</v>
      </c>
      <c r="BT30" s="1423" t="e">
        <f>IF($B30="","",VLOOKUP($B30,RESUMO!$A$95:$AO$107,41,0))</f>
        <v>#N/A</v>
      </c>
      <c r="BV30" s="706">
        <f t="shared" si="233"/>
        <v>0</v>
      </c>
      <c r="BW30" s="706">
        <f t="shared" si="234"/>
        <v>0</v>
      </c>
      <c r="BX30" s="706">
        <f t="shared" si="235"/>
        <v>0</v>
      </c>
      <c r="BY30" s="706">
        <f t="shared" si="236"/>
        <v>0</v>
      </c>
      <c r="BZ30" s="706">
        <f t="shared" si="237"/>
        <v>0</v>
      </c>
      <c r="CA30" s="706">
        <f t="shared" si="238"/>
        <v>0</v>
      </c>
      <c r="CB30" s="482">
        <f t="shared" si="239"/>
        <v>0</v>
      </c>
    </row>
    <row r="31" spans="1:80" s="31" customFormat="1" ht="19.5" hidden="1" customHeight="1" x14ac:dyDescent="0.3">
      <c r="A31" s="605"/>
      <c r="B31" s="29" t="s">
        <v>678</v>
      </c>
      <c r="C31" s="153" t="s">
        <v>679</v>
      </c>
      <c r="D31" s="153" t="s">
        <v>677</v>
      </c>
      <c r="E31" s="1406" t="s">
        <v>811</v>
      </c>
      <c r="F31" s="30" t="s">
        <v>47</v>
      </c>
      <c r="G31" s="72"/>
      <c r="H31" s="658" t="e">
        <f>IF(B31="","",(VLOOKUP(B31,Família!$A:$B,2,0)))</f>
        <v>#N/A</v>
      </c>
      <c r="I31" s="30"/>
      <c r="J31" s="744"/>
      <c r="K31" s="30" t="str">
        <f t="shared" ref="K31" si="244">IF(L31=M31,"ok",M31-L31)</f>
        <v>ok</v>
      </c>
      <c r="L31" s="30">
        <f>ROUND(IF(ISERROR(VLOOKUP(D31,[1]Anual!$G$600:$EX$750,$U$2,0)),0,VLOOKUP(D31,[1]Anual!$G$600:$EX$750,$U$2,0)),0)+J31</f>
        <v>0</v>
      </c>
      <c r="M31" s="83">
        <f t="shared" si="190"/>
        <v>0</v>
      </c>
      <c r="N31" s="368"/>
      <c r="O31" s="369"/>
      <c r="P31" s="369"/>
      <c r="Q31" s="369"/>
      <c r="R31" s="369"/>
      <c r="S31" s="369"/>
      <c r="T31" s="369"/>
      <c r="U31" s="241">
        <f t="shared" ref="U31" si="245">SUM(N31:T31)</f>
        <v>0</v>
      </c>
      <c r="V31" s="241">
        <f t="shared" si="192"/>
        <v>0</v>
      </c>
      <c r="W31" s="240">
        <f t="shared" ref="W31" si="246">$G31+U31-V31</f>
        <v>0</v>
      </c>
      <c r="X31" s="368"/>
      <c r="Y31" s="369"/>
      <c r="Z31" s="369"/>
      <c r="AA31" s="369"/>
      <c r="AB31" s="369"/>
      <c r="AC31" s="369"/>
      <c r="AD31" s="369"/>
      <c r="AE31" s="241">
        <f t="shared" ref="AE31" si="247">SUM(X31:AD31)</f>
        <v>0</v>
      </c>
      <c r="AF31" s="241">
        <f t="shared" si="195"/>
        <v>0</v>
      </c>
      <c r="AG31" s="240">
        <f t="shared" ref="AG31" si="248">$W31+AE31-AF31</f>
        <v>0</v>
      </c>
      <c r="AH31" s="368"/>
      <c r="AI31" s="369"/>
      <c r="AJ31" s="369"/>
      <c r="AK31" s="369"/>
      <c r="AL31" s="369"/>
      <c r="AM31" s="369"/>
      <c r="AN31" s="369"/>
      <c r="AO31" s="241">
        <f t="shared" ref="AO31" si="249">SUM(AH31:AN31)</f>
        <v>0</v>
      </c>
      <c r="AP31" s="241">
        <f t="shared" si="199"/>
        <v>0</v>
      </c>
      <c r="AQ31" s="240">
        <f t="shared" ref="AQ31" si="250">$AG31+AO31-AP31</f>
        <v>0</v>
      </c>
      <c r="AR31" s="368"/>
      <c r="AS31" s="369"/>
      <c r="AT31" s="369"/>
      <c r="AU31" s="369"/>
      <c r="AV31" s="369"/>
      <c r="AW31" s="369"/>
      <c r="AX31" s="369"/>
      <c r="AY31" s="241">
        <f t="shared" ref="AY31" si="251">SUM(AR31:AX31)</f>
        <v>0</v>
      </c>
      <c r="AZ31" s="241">
        <f t="shared" si="202"/>
        <v>0</v>
      </c>
      <c r="BA31" s="240">
        <f t="shared" ref="BA31" si="252">$AQ31+AY31-AZ31</f>
        <v>0</v>
      </c>
      <c r="BB31" s="368"/>
      <c r="BC31" s="369"/>
      <c r="BD31" s="369"/>
      <c r="BE31" s="369"/>
      <c r="BF31" s="369"/>
      <c r="BG31" s="369"/>
      <c r="BH31" s="369"/>
      <c r="BI31" s="241">
        <f t="shared" ref="BI31" si="253">SUM(BB31:BH31)</f>
        <v>0</v>
      </c>
      <c r="BJ31" s="241">
        <f t="shared" si="205"/>
        <v>0</v>
      </c>
      <c r="BK31" s="240">
        <f t="shared" ref="BK31" si="254">$BA31+BI31-BJ31</f>
        <v>0</v>
      </c>
      <c r="BL31" s="369"/>
      <c r="BM31" s="369"/>
      <c r="BN31" s="241">
        <f t="shared" ref="BN31" si="255">SUM(BL31:BM31)</f>
        <v>0</v>
      </c>
      <c r="BO31" s="241">
        <f t="shared" si="207"/>
        <v>0</v>
      </c>
      <c r="BP31" s="240">
        <f t="shared" ref="BP31" si="256">$BK31+BN31-BO31</f>
        <v>0</v>
      </c>
      <c r="BQ31" s="1746"/>
      <c r="BR31" s="507"/>
      <c r="BS31" s="1423">
        <f>IF($C31="","",VLOOKUP($C31,'Carga People'!$C$5:$G$309,5,0))</f>
        <v>0</v>
      </c>
      <c r="BT31" s="1423" t="e">
        <f>IF($B31="","",VLOOKUP($B31,RESUMO!$A$95:$AO$107,41,0))</f>
        <v>#N/A</v>
      </c>
      <c r="BV31" s="706">
        <f t="shared" ref="BV31" si="257">SUM(N31:T31)</f>
        <v>0</v>
      </c>
      <c r="BW31" s="706">
        <f t="shared" ref="BW31" si="258">SUM(X31:AD31)</f>
        <v>0</v>
      </c>
      <c r="BX31" s="706">
        <f t="shared" ref="BX31" si="259">SUM(AH31:AN31)</f>
        <v>0</v>
      </c>
      <c r="BY31" s="706">
        <f t="shared" ref="BY31" si="260">SUM(AR31:AX31)</f>
        <v>0</v>
      </c>
      <c r="BZ31" s="706">
        <f t="shared" ref="BZ31" si="261">SUM(BB31:BH31)</f>
        <v>0</v>
      </c>
      <c r="CA31" s="706">
        <f t="shared" ref="CA31" si="262">SUM(BL31:BM31)</f>
        <v>0</v>
      </c>
      <c r="CB31" s="482">
        <f t="shared" ref="CB31" si="263">SUM(BV31:CA31)-M31</f>
        <v>0</v>
      </c>
    </row>
    <row r="32" spans="1:80" s="31" customFormat="1" ht="19.5" hidden="1" customHeight="1" x14ac:dyDescent="0.3">
      <c r="A32" s="605"/>
      <c r="B32" s="29" t="s">
        <v>648</v>
      </c>
      <c r="C32" s="153" t="s">
        <v>1261</v>
      </c>
      <c r="D32" s="153" t="s">
        <v>1260</v>
      </c>
      <c r="E32" s="1406" t="s">
        <v>812</v>
      </c>
      <c r="F32" s="30" t="s">
        <v>47</v>
      </c>
      <c r="G32" s="72"/>
      <c r="H32" s="658" t="e">
        <f>IF(B32="","",(VLOOKUP(B32,Família!$A:$B,2,0)))</f>
        <v>#N/A</v>
      </c>
      <c r="I32" s="30"/>
      <c r="J32" s="744"/>
      <c r="K32" s="30" t="str">
        <f t="shared" si="223"/>
        <v>ok</v>
      </c>
      <c r="L32" s="30">
        <f>ROUND(IF(ISERROR(VLOOKUP(D32,[1]Anual!$G$600:$EX$750,$U$2,0)),0,VLOOKUP(D32,[1]Anual!$G$600:$EX$750,$U$2,0)),0)+J32</f>
        <v>0</v>
      </c>
      <c r="M32" s="83">
        <f t="shared" si="190"/>
        <v>0</v>
      </c>
      <c r="N32" s="368"/>
      <c r="O32" s="369"/>
      <c r="P32" s="369"/>
      <c r="Q32" s="369"/>
      <c r="R32" s="369"/>
      <c r="S32" s="369"/>
      <c r="T32" s="369"/>
      <c r="U32" s="241">
        <f t="shared" si="224"/>
        <v>0</v>
      </c>
      <c r="V32" s="241">
        <f t="shared" si="192"/>
        <v>0</v>
      </c>
      <c r="W32" s="240">
        <f t="shared" si="225"/>
        <v>0</v>
      </c>
      <c r="X32" s="368"/>
      <c r="Y32" s="369"/>
      <c r="Z32" s="369"/>
      <c r="AA32" s="369"/>
      <c r="AB32" s="369"/>
      <c r="AC32" s="369"/>
      <c r="AD32" s="369"/>
      <c r="AE32" s="241">
        <f t="shared" si="240"/>
        <v>0</v>
      </c>
      <c r="AF32" s="241">
        <f t="shared" si="195"/>
        <v>0</v>
      </c>
      <c r="AG32" s="240">
        <f t="shared" si="226"/>
        <v>0</v>
      </c>
      <c r="AH32" s="368"/>
      <c r="AI32" s="369"/>
      <c r="AJ32" s="369"/>
      <c r="AK32" s="369"/>
      <c r="AL32" s="369"/>
      <c r="AM32" s="369"/>
      <c r="AN32" s="369"/>
      <c r="AO32" s="241">
        <f t="shared" si="241"/>
        <v>0</v>
      </c>
      <c r="AP32" s="241">
        <f t="shared" si="199"/>
        <v>0</v>
      </c>
      <c r="AQ32" s="240">
        <f t="shared" si="228"/>
        <v>0</v>
      </c>
      <c r="AR32" s="368"/>
      <c r="AS32" s="369"/>
      <c r="AT32" s="369"/>
      <c r="AU32" s="369"/>
      <c r="AV32" s="369"/>
      <c r="AW32" s="369"/>
      <c r="AX32" s="369"/>
      <c r="AY32" s="241">
        <f t="shared" si="242"/>
        <v>0</v>
      </c>
      <c r="AZ32" s="241">
        <f t="shared" si="202"/>
        <v>0</v>
      </c>
      <c r="BA32" s="240">
        <f t="shared" si="229"/>
        <v>0</v>
      </c>
      <c r="BB32" s="368"/>
      <c r="BC32" s="369"/>
      <c r="BD32" s="369"/>
      <c r="BE32" s="369"/>
      <c r="BF32" s="369"/>
      <c r="BG32" s="369"/>
      <c r="BH32" s="369"/>
      <c r="BI32" s="241">
        <f t="shared" si="243"/>
        <v>0</v>
      </c>
      <c r="BJ32" s="241">
        <f t="shared" si="205"/>
        <v>0</v>
      </c>
      <c r="BK32" s="240">
        <f t="shared" si="230"/>
        <v>0</v>
      </c>
      <c r="BL32" s="369"/>
      <c r="BM32" s="369"/>
      <c r="BN32" s="241">
        <f t="shared" si="231"/>
        <v>0</v>
      </c>
      <c r="BO32" s="241">
        <f t="shared" si="207"/>
        <v>0</v>
      </c>
      <c r="BP32" s="240">
        <f t="shared" si="232"/>
        <v>0</v>
      </c>
      <c r="BQ32" s="1746"/>
      <c r="BR32" s="507"/>
      <c r="BS32" s="1423">
        <f>IF($C32="","",VLOOKUP($C32,'Carga People'!$C$5:$G$309,5,0))</f>
        <v>0</v>
      </c>
      <c r="BT32" s="1423">
        <f>IF($B32="","",VLOOKUP($B32,RESUMO!$A$95:$AO$107,41,0))</f>
        <v>0</v>
      </c>
      <c r="BV32" s="706">
        <f t="shared" si="233"/>
        <v>0</v>
      </c>
      <c r="BW32" s="706">
        <f t="shared" si="234"/>
        <v>0</v>
      </c>
      <c r="BX32" s="706">
        <f t="shared" si="235"/>
        <v>0</v>
      </c>
      <c r="BY32" s="706">
        <f t="shared" si="236"/>
        <v>0</v>
      </c>
      <c r="BZ32" s="706">
        <f t="shared" si="237"/>
        <v>0</v>
      </c>
      <c r="CA32" s="706">
        <f t="shared" si="238"/>
        <v>0</v>
      </c>
      <c r="CB32" s="482">
        <f t="shared" si="239"/>
        <v>0</v>
      </c>
    </row>
    <row r="33" spans="1:80" s="31" customFormat="1" ht="19.5" hidden="1" customHeight="1" x14ac:dyDescent="0.3">
      <c r="A33" s="605"/>
      <c r="B33" s="716" t="s">
        <v>754</v>
      </c>
      <c r="C33" s="1399" t="s">
        <v>1215</v>
      </c>
      <c r="D33" s="153" t="s">
        <v>1214</v>
      </c>
      <c r="E33" s="1406"/>
      <c r="F33" s="30" t="s">
        <v>47</v>
      </c>
      <c r="G33" s="72">
        <f>ROUND(IF(ISERROR(VLOOKUP(D33,[1]Anual!$B$300:$ES$350,($U$1)-3,0)),0,VLOOKUP(D33,[1]Anual!$B$300:$ES$350,($U$1)-3,0)),0)</f>
        <v>0</v>
      </c>
      <c r="H33" s="658" t="e">
        <f>IF(B33="","",(VLOOKUP(B33,Família!$A:$B,2,0)))</f>
        <v>#N/A</v>
      </c>
      <c r="I33" s="30">
        <f>ROUND(IF(ISERROR(VLOOKUP(D33,[1]Anual!$B$300:$ES$350,($U$1)+5,0)),0,VLOOKUP(D33,[1]Anual!$B$300:$ES$350,($U$1)+5,0)),0)</f>
        <v>0</v>
      </c>
      <c r="J33" s="744"/>
      <c r="K33" s="30" t="str">
        <f t="shared" ref="K33" si="264">IF(L33=M33,"ok",M33-L33)</f>
        <v>ok</v>
      </c>
      <c r="L33" s="30">
        <f>ROUND(IF(ISERROR(VLOOKUP(D33,[1]Anual!$G$600:$EX$750,$U$2,0)),0,VLOOKUP(D33,[1]Anual!$G$600:$EX$750,$U$2,0)),0)+J33</f>
        <v>0</v>
      </c>
      <c r="M33" s="83">
        <f t="shared" ref="M33" si="265">SUM(U33,AE33,AO33,AY33,BI33,BN33)</f>
        <v>0</v>
      </c>
      <c r="N33" s="368"/>
      <c r="O33" s="369"/>
      <c r="P33" s="369"/>
      <c r="Q33" s="369"/>
      <c r="R33" s="369"/>
      <c r="S33" s="369"/>
      <c r="T33" s="369"/>
      <c r="U33" s="241">
        <f t="shared" si="217"/>
        <v>0</v>
      </c>
      <c r="V33" s="241">
        <f t="shared" si="192"/>
        <v>0</v>
      </c>
      <c r="W33" s="240">
        <f t="shared" si="193"/>
        <v>0</v>
      </c>
      <c r="X33" s="368"/>
      <c r="Y33" s="369"/>
      <c r="Z33" s="369"/>
      <c r="AA33" s="369"/>
      <c r="AB33" s="369"/>
      <c r="AC33" s="369"/>
      <c r="AD33" s="369"/>
      <c r="AE33" s="241">
        <f t="shared" si="219"/>
        <v>0</v>
      </c>
      <c r="AF33" s="241">
        <f t="shared" si="195"/>
        <v>0</v>
      </c>
      <c r="AG33" s="240">
        <f t="shared" si="196"/>
        <v>0</v>
      </c>
      <c r="AH33" s="368"/>
      <c r="AI33" s="369"/>
      <c r="AJ33" s="369"/>
      <c r="AK33" s="369"/>
      <c r="AL33" s="369"/>
      <c r="AM33" s="369"/>
      <c r="AN33" s="369"/>
      <c r="AO33" s="241">
        <f t="shared" si="220"/>
        <v>0</v>
      </c>
      <c r="AP33" s="241">
        <f t="shared" si="199"/>
        <v>0</v>
      </c>
      <c r="AQ33" s="240">
        <f t="shared" si="200"/>
        <v>0</v>
      </c>
      <c r="AR33" s="368"/>
      <c r="AS33" s="369"/>
      <c r="AT33" s="369"/>
      <c r="AU33" s="369"/>
      <c r="AV33" s="369"/>
      <c r="AW33" s="369"/>
      <c r="AX33" s="369"/>
      <c r="AY33" s="241">
        <f t="shared" si="221"/>
        <v>0</v>
      </c>
      <c r="AZ33" s="241">
        <f t="shared" si="202"/>
        <v>0</v>
      </c>
      <c r="BA33" s="240">
        <f t="shared" si="203"/>
        <v>0</v>
      </c>
      <c r="BB33" s="368"/>
      <c r="BC33" s="369"/>
      <c r="BD33" s="369"/>
      <c r="BE33" s="369"/>
      <c r="BF33" s="369"/>
      <c r="BG33" s="369"/>
      <c r="BH33" s="369"/>
      <c r="BI33" s="241">
        <f t="shared" si="222"/>
        <v>0</v>
      </c>
      <c r="BJ33" s="241">
        <f t="shared" si="205"/>
        <v>0</v>
      </c>
      <c r="BK33" s="240">
        <f t="shared" si="206"/>
        <v>0</v>
      </c>
      <c r="BL33" s="369"/>
      <c r="BM33" s="369"/>
      <c r="BN33" s="241">
        <f t="shared" si="218"/>
        <v>0</v>
      </c>
      <c r="BO33" s="241">
        <f t="shared" si="207"/>
        <v>0</v>
      </c>
      <c r="BP33" s="240">
        <f t="shared" si="208"/>
        <v>0</v>
      </c>
      <c r="BQ33" s="1747"/>
      <c r="BR33" s="507"/>
      <c r="BS33" s="1423">
        <f>IF($C33="","",VLOOKUP($C33,'Carga People'!$C$5:$G$309,5,0))</f>
        <v>0</v>
      </c>
      <c r="BT33" s="1423" t="e">
        <f>IF($B33="","",VLOOKUP($B33,RESUMO!$A$95:$AO$107,41,0))</f>
        <v>#N/A</v>
      </c>
      <c r="BV33" s="706">
        <f t="shared" si="209"/>
        <v>0</v>
      </c>
      <c r="BW33" s="706">
        <f t="shared" si="210"/>
        <v>0</v>
      </c>
      <c r="BX33" s="706">
        <f t="shared" si="211"/>
        <v>0</v>
      </c>
      <c r="BY33" s="706">
        <f t="shared" si="212"/>
        <v>0</v>
      </c>
      <c r="BZ33" s="706">
        <f t="shared" si="213"/>
        <v>0</v>
      </c>
      <c r="CA33" s="706">
        <f t="shared" si="214"/>
        <v>0</v>
      </c>
      <c r="CB33" s="482">
        <f t="shared" si="215"/>
        <v>0</v>
      </c>
    </row>
    <row r="34" spans="1:80" s="31" customFormat="1" ht="19.5" hidden="1" customHeight="1" x14ac:dyDescent="0.3">
      <c r="A34" s="606" t="s">
        <v>305</v>
      </c>
      <c r="B34" s="458" t="s">
        <v>113</v>
      </c>
      <c r="C34" s="459" t="s">
        <v>244</v>
      </c>
      <c r="D34" s="459" t="s">
        <v>136</v>
      </c>
      <c r="E34" s="1407" t="s">
        <v>813</v>
      </c>
      <c r="F34" s="459" t="s">
        <v>15</v>
      </c>
      <c r="G34" s="241"/>
      <c r="H34" s="658" t="str">
        <f>IF(B34="","",(VLOOKUP(B34,Família!$A:$B,2,0)))</f>
        <v>FF</v>
      </c>
      <c r="I34" s="459"/>
      <c r="J34" s="744"/>
      <c r="K34" s="459" t="str">
        <f t="shared" ref="K34:K35" si="266">IF(L34=M34,"ok",M34-L34)</f>
        <v>ok</v>
      </c>
      <c r="L34" s="456">
        <f>ROUND(IF(ISERROR(VLOOKUP(D34,[1]Anual!$B$600:$EX$720,$U$1,0)),0,VLOOKUP(D34,[1]Anual!$B$600:$EX$720,$U$1,0)),0)+J34</f>
        <v>0</v>
      </c>
      <c r="M34" s="460">
        <f>SUM(U34,AE34,AO34,AY34,BI34,BN34)</f>
        <v>0</v>
      </c>
      <c r="N34" s="458">
        <f t="shared" ref="N34:T34" si="267">ROUND(N63-SUM(N35:N37),0)</f>
        <v>0</v>
      </c>
      <c r="O34" s="459">
        <f t="shared" si="267"/>
        <v>0</v>
      </c>
      <c r="P34" s="459">
        <f t="shared" si="267"/>
        <v>0</v>
      </c>
      <c r="Q34" s="459">
        <f t="shared" si="267"/>
        <v>0</v>
      </c>
      <c r="R34" s="459">
        <f t="shared" si="267"/>
        <v>0</v>
      </c>
      <c r="S34" s="459">
        <f t="shared" si="267"/>
        <v>0</v>
      </c>
      <c r="T34" s="459">
        <f t="shared" si="267"/>
        <v>0</v>
      </c>
      <c r="U34" s="241">
        <f>SUM(N34:T34)</f>
        <v>0</v>
      </c>
      <c r="V34" s="241">
        <f t="shared" si="192"/>
        <v>0</v>
      </c>
      <c r="W34" s="240">
        <f t="shared" si="193"/>
        <v>0</v>
      </c>
      <c r="X34" s="458">
        <f t="shared" ref="X34:AD34" si="268">ROUND(X63-SUM(X35:X37),0)</f>
        <v>0</v>
      </c>
      <c r="Y34" s="459">
        <f t="shared" si="268"/>
        <v>0</v>
      </c>
      <c r="Z34" s="459">
        <f t="shared" si="268"/>
        <v>0</v>
      </c>
      <c r="AA34" s="459">
        <f t="shared" si="268"/>
        <v>0</v>
      </c>
      <c r="AB34" s="459">
        <f t="shared" si="268"/>
        <v>0</v>
      </c>
      <c r="AC34" s="459">
        <f t="shared" si="268"/>
        <v>0</v>
      </c>
      <c r="AD34" s="459">
        <f t="shared" si="268"/>
        <v>0</v>
      </c>
      <c r="AE34" s="241">
        <f>SUM(X34:AD34)</f>
        <v>0</v>
      </c>
      <c r="AF34" s="241">
        <f t="shared" si="195"/>
        <v>0</v>
      </c>
      <c r="AG34" s="240">
        <f t="shared" si="196"/>
        <v>0</v>
      </c>
      <c r="AH34" s="458">
        <f t="shared" ref="AH34:AN34" si="269">ROUND(AH63-SUM(AH35:AH37),0)</f>
        <v>0</v>
      </c>
      <c r="AI34" s="459">
        <f t="shared" si="269"/>
        <v>0</v>
      </c>
      <c r="AJ34" s="459">
        <f t="shared" si="269"/>
        <v>0</v>
      </c>
      <c r="AK34" s="459">
        <f t="shared" si="269"/>
        <v>0</v>
      </c>
      <c r="AL34" s="459">
        <f t="shared" si="269"/>
        <v>0</v>
      </c>
      <c r="AM34" s="459">
        <f t="shared" si="269"/>
        <v>0</v>
      </c>
      <c r="AN34" s="459">
        <f t="shared" si="269"/>
        <v>0</v>
      </c>
      <c r="AO34" s="241">
        <f>SUM(AH34:AN34)</f>
        <v>0</v>
      </c>
      <c r="AP34" s="241">
        <f t="shared" si="199"/>
        <v>0</v>
      </c>
      <c r="AQ34" s="240">
        <f t="shared" si="200"/>
        <v>0</v>
      </c>
      <c r="AR34" s="458">
        <f t="shared" ref="AR34:AX34" si="270">ROUND(AR63-SUM(AR35:AR37),0)</f>
        <v>0</v>
      </c>
      <c r="AS34" s="459">
        <f t="shared" si="270"/>
        <v>0</v>
      </c>
      <c r="AT34" s="459">
        <f t="shared" si="270"/>
        <v>0</v>
      </c>
      <c r="AU34" s="459">
        <f t="shared" si="270"/>
        <v>0</v>
      </c>
      <c r="AV34" s="459">
        <f t="shared" si="270"/>
        <v>0</v>
      </c>
      <c r="AW34" s="459">
        <f t="shared" si="270"/>
        <v>0</v>
      </c>
      <c r="AX34" s="459">
        <f t="shared" si="270"/>
        <v>0</v>
      </c>
      <c r="AY34" s="241">
        <f>SUM(AR34:AX34)</f>
        <v>0</v>
      </c>
      <c r="AZ34" s="241">
        <f t="shared" si="202"/>
        <v>0</v>
      </c>
      <c r="BA34" s="240">
        <f t="shared" si="203"/>
        <v>0</v>
      </c>
      <c r="BB34" s="458">
        <f t="shared" ref="BB34:BH34" si="271">ROUND(BB63-SUM(BB35:BB37),0)</f>
        <v>0</v>
      </c>
      <c r="BC34" s="459">
        <f t="shared" si="271"/>
        <v>0</v>
      </c>
      <c r="BD34" s="459">
        <f t="shared" si="271"/>
        <v>0</v>
      </c>
      <c r="BE34" s="459">
        <f t="shared" si="271"/>
        <v>0</v>
      </c>
      <c r="BF34" s="459">
        <f t="shared" si="271"/>
        <v>0</v>
      </c>
      <c r="BG34" s="459">
        <f t="shared" si="271"/>
        <v>0</v>
      </c>
      <c r="BH34" s="459">
        <f t="shared" si="271"/>
        <v>0</v>
      </c>
      <c r="BI34" s="241">
        <f>SUM(BB34:BH34)</f>
        <v>0</v>
      </c>
      <c r="BJ34" s="241">
        <f t="shared" si="205"/>
        <v>0</v>
      </c>
      <c r="BK34" s="240">
        <f t="shared" si="206"/>
        <v>0</v>
      </c>
      <c r="BL34" s="459">
        <f>ROUND(BL63-SUM(BL35:BL37),0)</f>
        <v>0</v>
      </c>
      <c r="BM34" s="459">
        <f>ROUND(BM63-SUM(BM35:BM37),0)</f>
        <v>0</v>
      </c>
      <c r="BN34" s="241">
        <f>SUM(BL34:BM34)</f>
        <v>0</v>
      </c>
      <c r="BO34" s="241">
        <f t="shared" si="207"/>
        <v>0</v>
      </c>
      <c r="BP34" s="240">
        <f t="shared" si="208"/>
        <v>0</v>
      </c>
      <c r="BQ34" s="1745">
        <f>SUM(M34:M37)</f>
        <v>0</v>
      </c>
      <c r="BR34" s="507"/>
      <c r="BS34" s="1423">
        <f>IF($C34="","",VLOOKUP($C34,'Carga People'!$C$5:$G$309,5,0))</f>
        <v>0</v>
      </c>
      <c r="BT34" s="1423">
        <f>IF($B34="","",VLOOKUP($B34,RESUMO!$A$95:$AO$107,41,0))</f>
        <v>0</v>
      </c>
      <c r="BV34" s="706">
        <f t="shared" si="209"/>
        <v>0</v>
      </c>
      <c r="BW34" s="706">
        <f t="shared" si="210"/>
        <v>0</v>
      </c>
      <c r="BX34" s="706">
        <f t="shared" si="211"/>
        <v>0</v>
      </c>
      <c r="BY34" s="706">
        <f t="shared" si="212"/>
        <v>0</v>
      </c>
      <c r="BZ34" s="706">
        <f t="shared" si="213"/>
        <v>0</v>
      </c>
      <c r="CA34" s="706">
        <f t="shared" si="214"/>
        <v>0</v>
      </c>
      <c r="CB34" s="482">
        <f t="shared" si="215"/>
        <v>0</v>
      </c>
    </row>
    <row r="35" spans="1:80" s="31" customFormat="1" ht="19.5" hidden="1" customHeight="1" x14ac:dyDescent="0.3">
      <c r="A35" s="605" t="s">
        <v>305</v>
      </c>
      <c r="B35" s="29" t="s">
        <v>114</v>
      </c>
      <c r="C35" s="30" t="s">
        <v>246</v>
      </c>
      <c r="D35" s="30" t="s">
        <v>137</v>
      </c>
      <c r="E35" s="1406" t="s">
        <v>814</v>
      </c>
      <c r="F35" s="30" t="s">
        <v>15</v>
      </c>
      <c r="G35" s="72"/>
      <c r="H35" s="658" t="str">
        <f>IF(B35="","",(VLOOKUP(B35,Família!$A:$B,2,0)))</f>
        <v>FF</v>
      </c>
      <c r="I35" s="30"/>
      <c r="J35" s="744"/>
      <c r="K35" s="30" t="str">
        <f t="shared" si="266"/>
        <v>ok</v>
      </c>
      <c r="L35" s="30">
        <f>ROUND(IF(ISERROR(VLOOKUP(D35,[1]Anual!$B$600:$EX$720,$U$1,0)),0,VLOOKUP(D35,[1]Anual!$B$600:$EX$720,$U$1,0)),0)+J35</f>
        <v>0</v>
      </c>
      <c r="M35" s="83">
        <f>SUM(U35,AE35,AO35,AY35,BI35,BN35)</f>
        <v>0</v>
      </c>
      <c r="N35" s="368"/>
      <c r="O35" s="369"/>
      <c r="P35" s="369"/>
      <c r="Q35" s="11"/>
      <c r="R35" s="369"/>
      <c r="S35" s="369"/>
      <c r="T35" s="369"/>
      <c r="U35" s="241">
        <f>SUM(N35:T35)</f>
        <v>0</v>
      </c>
      <c r="V35" s="241">
        <f t="shared" si="192"/>
        <v>0</v>
      </c>
      <c r="W35" s="240">
        <f t="shared" si="193"/>
        <v>0</v>
      </c>
      <c r="X35" s="368"/>
      <c r="Y35" s="369"/>
      <c r="Z35" s="369"/>
      <c r="AA35" s="369"/>
      <c r="AB35" s="369"/>
      <c r="AC35" s="369"/>
      <c r="AD35" s="369"/>
      <c r="AE35" s="241">
        <f>SUM(X35:AD35)</f>
        <v>0</v>
      </c>
      <c r="AF35" s="241">
        <f t="shared" si="195"/>
        <v>0</v>
      </c>
      <c r="AG35" s="240">
        <f t="shared" si="196"/>
        <v>0</v>
      </c>
      <c r="AH35" s="368"/>
      <c r="AI35" s="369"/>
      <c r="AJ35" s="369"/>
      <c r="AK35" s="369"/>
      <c r="AL35" s="369"/>
      <c r="AM35" s="369"/>
      <c r="AN35" s="369"/>
      <c r="AO35" s="241">
        <f>SUM(AH35:AN35)</f>
        <v>0</v>
      </c>
      <c r="AP35" s="241">
        <f t="shared" si="199"/>
        <v>0</v>
      </c>
      <c r="AQ35" s="240">
        <f t="shared" si="200"/>
        <v>0</v>
      </c>
      <c r="AR35" s="368"/>
      <c r="AS35" s="369"/>
      <c r="AT35" s="369"/>
      <c r="AU35" s="369"/>
      <c r="AV35" s="369"/>
      <c r="AW35" s="369"/>
      <c r="AX35" s="369"/>
      <c r="AY35" s="241">
        <f>SUM(AR35:AX35)</f>
        <v>0</v>
      </c>
      <c r="AZ35" s="241">
        <f t="shared" si="202"/>
        <v>0</v>
      </c>
      <c r="BA35" s="240">
        <f t="shared" si="203"/>
        <v>0</v>
      </c>
      <c r="BB35" s="368"/>
      <c r="BC35" s="369"/>
      <c r="BD35" s="369"/>
      <c r="BE35" s="369"/>
      <c r="BF35" s="369"/>
      <c r="BG35" s="369"/>
      <c r="BH35" s="369"/>
      <c r="BI35" s="241">
        <f>SUM(BB35:BH35)</f>
        <v>0</v>
      </c>
      <c r="BJ35" s="241">
        <f t="shared" si="205"/>
        <v>0</v>
      </c>
      <c r="BK35" s="240">
        <f t="shared" si="206"/>
        <v>0</v>
      </c>
      <c r="BL35" s="369"/>
      <c r="BM35" s="369"/>
      <c r="BN35" s="241">
        <f>SUM(BL35:BM35)</f>
        <v>0</v>
      </c>
      <c r="BO35" s="241">
        <f t="shared" si="207"/>
        <v>0</v>
      </c>
      <c r="BP35" s="240">
        <f t="shared" si="208"/>
        <v>0</v>
      </c>
      <c r="BQ35" s="1746"/>
      <c r="BR35" s="507"/>
      <c r="BS35" s="1423">
        <f>IF($C35="","",VLOOKUP($C35,'Carga People'!$C$5:$G$309,5,0))</f>
        <v>0</v>
      </c>
      <c r="BT35" s="1423" t="e">
        <f>IF($B35="","",VLOOKUP($B35,RESUMO!$A$95:$AO$107,41,0))</f>
        <v>#N/A</v>
      </c>
      <c r="BV35" s="706">
        <f t="shared" si="209"/>
        <v>0</v>
      </c>
      <c r="BW35" s="706">
        <f t="shared" si="210"/>
        <v>0</v>
      </c>
      <c r="BX35" s="706">
        <f t="shared" si="211"/>
        <v>0</v>
      </c>
      <c r="BY35" s="706">
        <f t="shared" si="212"/>
        <v>0</v>
      </c>
      <c r="BZ35" s="706">
        <f t="shared" si="213"/>
        <v>0</v>
      </c>
      <c r="CA35" s="706">
        <f t="shared" si="214"/>
        <v>0</v>
      </c>
      <c r="CB35" s="482">
        <f t="shared" si="215"/>
        <v>0</v>
      </c>
    </row>
    <row r="36" spans="1:80" s="31" customFormat="1" ht="19.5" hidden="1" customHeight="1" x14ac:dyDescent="0.3">
      <c r="A36" s="605" t="s">
        <v>305</v>
      </c>
      <c r="B36" s="29" t="s">
        <v>111</v>
      </c>
      <c r="C36" s="30" t="s">
        <v>247</v>
      </c>
      <c r="D36" s="30" t="s">
        <v>134</v>
      </c>
      <c r="E36" s="1406" t="s">
        <v>815</v>
      </c>
      <c r="F36" s="30" t="s">
        <v>15</v>
      </c>
      <c r="G36" s="72">
        <f>ROUND(IF(ISERROR(VLOOKUP(D36,[1]Anual!$B$300:$ES$350,($U$1)-3,0)),0,VLOOKUP(D36,[1]Anual!$B$300:$ES$350,($U$1)-3,0)),0)</f>
        <v>0</v>
      </c>
      <c r="H36" s="658" t="str">
        <f>IF(B36="","",(VLOOKUP(B36,Família!$A:$B,2,0)))</f>
        <v>FG</v>
      </c>
      <c r="I36" s="30">
        <f>ROUND(IF(ISERROR(VLOOKUP(D36,[1]Anual!$B$300:$ES$350,($U$1)+5,0)),0,VLOOKUP(D36,[1]Anual!$B$300:$ES$350,($U$1)+5,0)),0)</f>
        <v>0</v>
      </c>
      <c r="J36" s="744"/>
      <c r="K36" s="30" t="str">
        <f>IF(L36=M36,"ok",M36-L36)</f>
        <v>ok</v>
      </c>
      <c r="L36" s="30">
        <f>ROUND(IF(ISERROR(VLOOKUP(D36,[1]Anual!$B$600:$EX$720,$U$1,0)),0,VLOOKUP(D36,[1]Anual!$B$600:$EX$720,$U$1,0)),0)+J36</f>
        <v>0</v>
      </c>
      <c r="M36" s="83">
        <f t="shared" ref="M36" si="272">SUM(U36,AE36,AO36,AY36,BI36,BN36)</f>
        <v>0</v>
      </c>
      <c r="N36" s="368"/>
      <c r="O36" s="369"/>
      <c r="P36" s="369"/>
      <c r="Q36" s="369"/>
      <c r="R36" s="369"/>
      <c r="S36" s="369"/>
      <c r="T36" s="369"/>
      <c r="U36" s="241">
        <f>SUM(N36:T36)</f>
        <v>0</v>
      </c>
      <c r="V36" s="241">
        <f t="shared" si="192"/>
        <v>0</v>
      </c>
      <c r="W36" s="240">
        <f t="shared" si="193"/>
        <v>0</v>
      </c>
      <c r="X36" s="368"/>
      <c r="Y36" s="369"/>
      <c r="Z36" s="369"/>
      <c r="AA36" s="369"/>
      <c r="AB36" s="369"/>
      <c r="AC36" s="369"/>
      <c r="AD36" s="369"/>
      <c r="AE36" s="241">
        <f>SUM(X36:AD36)</f>
        <v>0</v>
      </c>
      <c r="AF36" s="241">
        <f t="shared" si="195"/>
        <v>0</v>
      </c>
      <c r="AG36" s="240">
        <f t="shared" si="196"/>
        <v>0</v>
      </c>
      <c r="AH36" s="368"/>
      <c r="AI36" s="369"/>
      <c r="AJ36" s="369"/>
      <c r="AK36" s="369"/>
      <c r="AL36" s="369"/>
      <c r="AM36" s="369"/>
      <c r="AN36" s="369"/>
      <c r="AO36" s="241">
        <f>SUM(AH36:AN36)</f>
        <v>0</v>
      </c>
      <c r="AP36" s="241">
        <f t="shared" si="199"/>
        <v>0</v>
      </c>
      <c r="AQ36" s="240">
        <f t="shared" si="200"/>
        <v>0</v>
      </c>
      <c r="AR36" s="368"/>
      <c r="AS36" s="369"/>
      <c r="AT36" s="369"/>
      <c r="AU36" s="369"/>
      <c r="AV36" s="369"/>
      <c r="AW36" s="369"/>
      <c r="AX36" s="369"/>
      <c r="AY36" s="241">
        <f>SUM(AR36:AX36)</f>
        <v>0</v>
      </c>
      <c r="AZ36" s="241">
        <f t="shared" si="202"/>
        <v>0</v>
      </c>
      <c r="BA36" s="240">
        <f t="shared" si="203"/>
        <v>0</v>
      </c>
      <c r="BB36" s="368"/>
      <c r="BC36" s="369"/>
      <c r="BD36" s="369"/>
      <c r="BE36" s="369"/>
      <c r="BF36" s="369"/>
      <c r="BG36" s="369"/>
      <c r="BH36" s="369"/>
      <c r="BI36" s="241">
        <f>SUM(BB36:BH36)</f>
        <v>0</v>
      </c>
      <c r="BJ36" s="241">
        <f t="shared" si="205"/>
        <v>0</v>
      </c>
      <c r="BK36" s="240">
        <f t="shared" si="206"/>
        <v>0</v>
      </c>
      <c r="BL36" s="369"/>
      <c r="BM36" s="369"/>
      <c r="BN36" s="241">
        <f>SUM(BL36:BM36)</f>
        <v>0</v>
      </c>
      <c r="BO36" s="241">
        <f t="shared" si="207"/>
        <v>0</v>
      </c>
      <c r="BP36" s="240">
        <f t="shared" si="208"/>
        <v>0</v>
      </c>
      <c r="BQ36" s="1746"/>
      <c r="BR36" s="507"/>
      <c r="BS36" s="1423">
        <f>IF($C36="","",VLOOKUP($C36,'Carga People'!$C$5:$G$309,5,0))</f>
        <v>0</v>
      </c>
      <c r="BT36" s="1423" t="e">
        <f>IF($B36="","",VLOOKUP($B36,RESUMO!$A$95:$AO$107,41,0))</f>
        <v>#N/A</v>
      </c>
      <c r="BV36" s="706">
        <f t="shared" si="209"/>
        <v>0</v>
      </c>
      <c r="BW36" s="706">
        <f t="shared" si="210"/>
        <v>0</v>
      </c>
      <c r="BX36" s="706">
        <f t="shared" si="211"/>
        <v>0</v>
      </c>
      <c r="BY36" s="706">
        <f t="shared" si="212"/>
        <v>0</v>
      </c>
      <c r="BZ36" s="706">
        <f t="shared" si="213"/>
        <v>0</v>
      </c>
      <c r="CA36" s="706">
        <f t="shared" si="214"/>
        <v>0</v>
      </c>
      <c r="CB36" s="482">
        <f t="shared" si="215"/>
        <v>0</v>
      </c>
    </row>
    <row r="37" spans="1:80" s="31" customFormat="1" ht="19.5" hidden="1" customHeight="1" outlineLevel="1" x14ac:dyDescent="0.3">
      <c r="A37" s="605"/>
      <c r="B37" s="29"/>
      <c r="C37" s="30"/>
      <c r="D37" s="30"/>
      <c r="E37" s="1406"/>
      <c r="F37" s="30" t="s">
        <v>15</v>
      </c>
      <c r="G37" s="72">
        <f>ROUND(IF(ISERROR(VLOOKUP(D37,[1]Anual!$B$300:$ES$350,($U$1)-3,0)),0,VLOOKUP(D37,[1]Anual!$B$300:$ES$350,($U$1)-3,0)),0)</f>
        <v>0</v>
      </c>
      <c r="H37" s="658" t="str">
        <f>IF(B37="","",(VLOOKUP(B37,Família!$A:$B,2,0)))</f>
        <v/>
      </c>
      <c r="I37" s="30">
        <f>ROUND(IF(ISERROR(VLOOKUP(D37,[1]Anual!$B$300:$ES$350,($U$1)+5,0)),0,VLOOKUP(D37,[1]Anual!$B$300:$ES$350,($U$1)+5,0)),0)</f>
        <v>0</v>
      </c>
      <c r="J37" s="744"/>
      <c r="K37" s="30" t="str">
        <f>IF(L37=M37,"ok",M37-L37)</f>
        <v>ok</v>
      </c>
      <c r="L37" s="30">
        <f>ROUND(IF(ISERROR(VLOOKUP(D37,[1]Anual!$B$600:$EX$720,$U$1,0)),0,VLOOKUP(D37,[1]Anual!$B$600:$EX$720,$U$1,0)),0)+J37</f>
        <v>0</v>
      </c>
      <c r="M37" s="83">
        <f>SUM(U37,AE37,AO37,AY37,BI37,BN37)</f>
        <v>0</v>
      </c>
      <c r="N37" s="368"/>
      <c r="O37" s="369"/>
      <c r="P37" s="369"/>
      <c r="Q37" s="369"/>
      <c r="R37" s="369"/>
      <c r="S37" s="369"/>
      <c r="T37" s="369"/>
      <c r="U37" s="241">
        <f>SUM(N37:T37)</f>
        <v>0</v>
      </c>
      <c r="V37" s="241">
        <f t="shared" si="192"/>
        <v>0</v>
      </c>
      <c r="W37" s="240">
        <f t="shared" si="193"/>
        <v>0</v>
      </c>
      <c r="X37" s="368"/>
      <c r="Y37" s="369"/>
      <c r="Z37" s="369"/>
      <c r="AA37" s="369"/>
      <c r="AB37" s="369"/>
      <c r="AC37" s="369"/>
      <c r="AD37" s="369"/>
      <c r="AE37" s="241">
        <f>SUM(X37:AD37)</f>
        <v>0</v>
      </c>
      <c r="AF37" s="241">
        <f t="shared" si="195"/>
        <v>0</v>
      </c>
      <c r="AG37" s="240">
        <f t="shared" si="196"/>
        <v>0</v>
      </c>
      <c r="AH37" s="368"/>
      <c r="AI37" s="369"/>
      <c r="AJ37" s="369"/>
      <c r="AK37" s="369"/>
      <c r="AL37" s="369"/>
      <c r="AM37" s="369"/>
      <c r="AN37" s="369"/>
      <c r="AO37" s="241">
        <f>SUM(AH37:AN37)</f>
        <v>0</v>
      </c>
      <c r="AP37" s="241">
        <f t="shared" si="199"/>
        <v>0</v>
      </c>
      <c r="AQ37" s="240">
        <f t="shared" si="200"/>
        <v>0</v>
      </c>
      <c r="AR37" s="368"/>
      <c r="AS37" s="369"/>
      <c r="AT37" s="369"/>
      <c r="AU37" s="369"/>
      <c r="AV37" s="369"/>
      <c r="AW37" s="369"/>
      <c r="AX37" s="369"/>
      <c r="AY37" s="241">
        <f>SUM(AR37:AX37)</f>
        <v>0</v>
      </c>
      <c r="AZ37" s="241">
        <f t="shared" si="202"/>
        <v>0</v>
      </c>
      <c r="BA37" s="240">
        <f t="shared" si="203"/>
        <v>0</v>
      </c>
      <c r="BB37" s="368"/>
      <c r="BC37" s="369"/>
      <c r="BD37" s="369"/>
      <c r="BE37" s="369"/>
      <c r="BF37" s="369"/>
      <c r="BG37" s="369"/>
      <c r="BH37" s="369"/>
      <c r="BI37" s="241">
        <f>SUM(BB37:BH37)</f>
        <v>0</v>
      </c>
      <c r="BJ37" s="241">
        <f t="shared" si="205"/>
        <v>0</v>
      </c>
      <c r="BK37" s="240">
        <f t="shared" si="206"/>
        <v>0</v>
      </c>
      <c r="BL37" s="369"/>
      <c r="BM37" s="369"/>
      <c r="BN37" s="241">
        <f>SUM(BL37:BM37)</f>
        <v>0</v>
      </c>
      <c r="BO37" s="241">
        <f t="shared" si="207"/>
        <v>0</v>
      </c>
      <c r="BP37" s="240">
        <f t="shared" si="208"/>
        <v>0</v>
      </c>
      <c r="BQ37" s="1747"/>
      <c r="BR37" s="507"/>
      <c r="BS37" s="1423" t="str">
        <f>IF($C37="","",VLOOKUP($C37,'Carga People'!$C$5:$G$309,5,0))</f>
        <v/>
      </c>
      <c r="BT37" s="1423" t="str">
        <f>IF($B37="","",VLOOKUP($B37,RESUMO!$A$95:$AO$107,41,0))</f>
        <v/>
      </c>
      <c r="BV37" s="706">
        <f t="shared" si="209"/>
        <v>0</v>
      </c>
      <c r="BW37" s="706">
        <f t="shared" si="210"/>
        <v>0</v>
      </c>
      <c r="BX37" s="706">
        <f t="shared" si="211"/>
        <v>0</v>
      </c>
      <c r="BY37" s="706">
        <f t="shared" si="212"/>
        <v>0</v>
      </c>
      <c r="BZ37" s="706">
        <f t="shared" si="213"/>
        <v>0</v>
      </c>
      <c r="CA37" s="706">
        <f t="shared" si="214"/>
        <v>0</v>
      </c>
      <c r="CB37" s="482">
        <f t="shared" si="215"/>
        <v>0</v>
      </c>
    </row>
    <row r="38" spans="1:80" s="31" customFormat="1" ht="19.5" customHeight="1" collapsed="1" x14ac:dyDescent="0.3">
      <c r="A38" s="606" t="s">
        <v>229</v>
      </c>
      <c r="B38" s="458" t="s">
        <v>776</v>
      </c>
      <c r="C38" s="459" t="s">
        <v>777</v>
      </c>
      <c r="D38" s="459" t="s">
        <v>778</v>
      </c>
      <c r="E38" s="1407" t="s">
        <v>816</v>
      </c>
      <c r="F38" s="459" t="s">
        <v>15</v>
      </c>
      <c r="G38" s="241"/>
      <c r="H38" s="658" t="e">
        <f>IF(B38="","",(VLOOKUP(B38,Família!$A:$B,2,0)))</f>
        <v>#N/A</v>
      </c>
      <c r="I38" s="459"/>
      <c r="J38" s="744"/>
      <c r="K38" s="459" t="str">
        <f t="shared" ref="K38" si="273">IF(L38=M38,"ok",M38-L38)</f>
        <v>ok</v>
      </c>
      <c r="L38" s="456">
        <f>ROUND(IF(ISERROR(VLOOKUP(D38,[1]Anual!$B$600:$EX$720,$U$1,0)),0,VLOOKUP(D38,[1]Anual!$B$600:$EX$720,$U$1,0)),0)+J38</f>
        <v>7680</v>
      </c>
      <c r="M38" s="460">
        <f t="shared" ref="M38:M41" si="274">SUM(U38,AE38,AO38,AY38,BI38,BN38)</f>
        <v>7680</v>
      </c>
      <c r="N38" s="458">
        <f t="shared" ref="N38:T38" si="275">ROUND(N64-SUM(N39:N41),0)</f>
        <v>0</v>
      </c>
      <c r="O38" s="459">
        <f t="shared" si="275"/>
        <v>0</v>
      </c>
      <c r="P38" s="459">
        <f t="shared" si="275"/>
        <v>0</v>
      </c>
      <c r="Q38" s="459">
        <f t="shared" si="275"/>
        <v>0</v>
      </c>
      <c r="R38" s="459">
        <f t="shared" si="275"/>
        <v>480</v>
      </c>
      <c r="S38" s="459">
        <f t="shared" si="275"/>
        <v>0</v>
      </c>
      <c r="T38" s="459">
        <f t="shared" si="275"/>
        <v>0</v>
      </c>
      <c r="U38" s="241">
        <f>SUM(N38:T38)</f>
        <v>480</v>
      </c>
      <c r="V38" s="241">
        <f t="shared" si="192"/>
        <v>0</v>
      </c>
      <c r="W38" s="240">
        <f t="shared" si="180"/>
        <v>480</v>
      </c>
      <c r="X38" s="458">
        <f t="shared" ref="X38:AD38" si="276">ROUND(X64-SUM(X39:X41),0)</f>
        <v>960</v>
      </c>
      <c r="Y38" s="459">
        <f t="shared" si="276"/>
        <v>960</v>
      </c>
      <c r="Z38" s="459">
        <f t="shared" si="276"/>
        <v>480</v>
      </c>
      <c r="AA38" s="459">
        <f t="shared" si="276"/>
        <v>240</v>
      </c>
      <c r="AB38" s="459">
        <f t="shared" si="276"/>
        <v>480</v>
      </c>
      <c r="AC38" s="459">
        <f t="shared" si="276"/>
        <v>0</v>
      </c>
      <c r="AD38" s="459">
        <f t="shared" si="276"/>
        <v>0</v>
      </c>
      <c r="AE38" s="241">
        <f t="shared" si="181"/>
        <v>3120</v>
      </c>
      <c r="AF38" s="241">
        <f t="shared" si="19"/>
        <v>0</v>
      </c>
      <c r="AG38" s="240">
        <f t="shared" si="182"/>
        <v>3600</v>
      </c>
      <c r="AH38" s="458">
        <f t="shared" ref="AH38:AN38" si="277">ROUND(AH64-SUM(AH39:AH41),0)</f>
        <v>480</v>
      </c>
      <c r="AI38" s="459">
        <f t="shared" si="277"/>
        <v>720</v>
      </c>
      <c r="AJ38" s="459">
        <f t="shared" si="277"/>
        <v>480</v>
      </c>
      <c r="AK38" s="459">
        <f t="shared" si="277"/>
        <v>480</v>
      </c>
      <c r="AL38" s="459">
        <f t="shared" si="277"/>
        <v>0</v>
      </c>
      <c r="AM38" s="459">
        <f t="shared" si="277"/>
        <v>0</v>
      </c>
      <c r="AN38" s="459">
        <f t="shared" si="277"/>
        <v>0</v>
      </c>
      <c r="AO38" s="241">
        <f t="shared" ref="AO38:AO40" si="278">SUM(AH38:AN38)</f>
        <v>2160</v>
      </c>
      <c r="AP38" s="241">
        <f t="shared" si="21"/>
        <v>0</v>
      </c>
      <c r="AQ38" s="240">
        <f t="shared" si="184"/>
        <v>5760</v>
      </c>
      <c r="AR38" s="458">
        <f t="shared" ref="AR38:AX38" si="279">ROUND(AR64-SUM(AR39:AR41),0)</f>
        <v>480</v>
      </c>
      <c r="AS38" s="459">
        <f t="shared" si="279"/>
        <v>960</v>
      </c>
      <c r="AT38" s="459">
        <f t="shared" si="279"/>
        <v>240</v>
      </c>
      <c r="AU38" s="459">
        <f t="shared" si="279"/>
        <v>240</v>
      </c>
      <c r="AV38" s="459">
        <f t="shared" si="279"/>
        <v>0</v>
      </c>
      <c r="AW38" s="459">
        <f t="shared" si="279"/>
        <v>0</v>
      </c>
      <c r="AX38" s="459">
        <f t="shared" si="279"/>
        <v>0</v>
      </c>
      <c r="AY38" s="241">
        <f t="shared" si="185"/>
        <v>1920</v>
      </c>
      <c r="AZ38" s="241">
        <f t="shared" si="6"/>
        <v>0</v>
      </c>
      <c r="BA38" s="240">
        <f t="shared" si="186"/>
        <v>7680</v>
      </c>
      <c r="BB38" s="458">
        <f t="shared" ref="BB38:BH38" si="280">ROUND(BB64-SUM(BB39:BB41),0)</f>
        <v>0</v>
      </c>
      <c r="BC38" s="459">
        <f t="shared" si="280"/>
        <v>0</v>
      </c>
      <c r="BD38" s="459">
        <f t="shared" si="280"/>
        <v>0</v>
      </c>
      <c r="BE38" s="459">
        <f t="shared" si="280"/>
        <v>0</v>
      </c>
      <c r="BF38" s="459">
        <f t="shared" si="280"/>
        <v>0</v>
      </c>
      <c r="BG38" s="459">
        <f t="shared" si="280"/>
        <v>0</v>
      </c>
      <c r="BH38" s="459">
        <f t="shared" si="280"/>
        <v>0</v>
      </c>
      <c r="BI38" s="241">
        <f t="shared" si="187"/>
        <v>0</v>
      </c>
      <c r="BJ38" s="241">
        <f t="shared" si="8"/>
        <v>0</v>
      </c>
      <c r="BK38" s="240">
        <f t="shared" si="188"/>
        <v>7680</v>
      </c>
      <c r="BL38" s="459">
        <f>ROUND(BL64-SUM(BL39:BL41),0)</f>
        <v>0</v>
      </c>
      <c r="BM38" s="459">
        <f>ROUND(BM64-SUM(BM39:BM41),0)</f>
        <v>0</v>
      </c>
      <c r="BN38" s="241">
        <f>SUM(BL38:BM38)</f>
        <v>0</v>
      </c>
      <c r="BO38" s="241">
        <f t="shared" si="207"/>
        <v>0</v>
      </c>
      <c r="BP38" s="240">
        <f t="shared" ref="BP38:BP41" si="281">$BK38+BN38-BO38</f>
        <v>7680</v>
      </c>
      <c r="BQ38" s="1745">
        <f>SUM(M38:M41)</f>
        <v>11520</v>
      </c>
      <c r="BR38" s="507"/>
      <c r="BS38" s="1423">
        <f>IF($C38="","",VLOOKUP($C38,'Carga People'!$C$5:$G$309,5,0))</f>
        <v>0</v>
      </c>
      <c r="BT38" s="1423">
        <f>IF($B38="","",VLOOKUP($B38,RESUMO!$A$95:$AO$107,41,0))</f>
        <v>0</v>
      </c>
      <c r="BV38" s="706">
        <f t="shared" si="30"/>
        <v>480</v>
      </c>
      <c r="BW38" s="706">
        <f t="shared" si="31"/>
        <v>3120</v>
      </c>
      <c r="BX38" s="706">
        <f t="shared" si="32"/>
        <v>2160</v>
      </c>
      <c r="BY38" s="706">
        <f t="shared" si="33"/>
        <v>1920</v>
      </c>
      <c r="BZ38" s="706">
        <f t="shared" si="34"/>
        <v>0</v>
      </c>
      <c r="CA38" s="706">
        <f t="shared" si="35"/>
        <v>0</v>
      </c>
      <c r="CB38" s="482">
        <f t="shared" si="36"/>
        <v>0</v>
      </c>
    </row>
    <row r="39" spans="1:80" s="31" customFormat="1" ht="19.5" customHeight="1" x14ac:dyDescent="0.3">
      <c r="A39" s="605" t="s">
        <v>229</v>
      </c>
      <c r="B39" s="29" t="s">
        <v>773</v>
      </c>
      <c r="C39" s="30" t="s">
        <v>774</v>
      </c>
      <c r="D39" s="30" t="s">
        <v>775</v>
      </c>
      <c r="E39" s="1406" t="s">
        <v>817</v>
      </c>
      <c r="F39" s="30" t="s">
        <v>15</v>
      </c>
      <c r="G39" s="72">
        <f>ROUND(IF(ISERROR(VLOOKUP(D39,[1]Anual!$B$300:$ES$350,($U$1)-3,0)),0,VLOOKUP(D39,[1]Anual!$B$300:$ES$350,($U$1)-3,0)),0)</f>
        <v>0</v>
      </c>
      <c r="H39" s="658" t="e">
        <f>IF(B39="","",(VLOOKUP(B39,Família!$A:$B,2,0)))</f>
        <v>#N/A</v>
      </c>
      <c r="I39" s="30">
        <f>ROUND(IF(ISERROR(VLOOKUP(D39,[1]Anual!$B$300:$ES$350,($U$1)+5,0)),0,VLOOKUP(D39,[1]Anual!$B$300:$ES$350,($U$1)+5,0)),0)</f>
        <v>0</v>
      </c>
      <c r="J39" s="749"/>
      <c r="K39" s="30" t="str">
        <f t="shared" ref="K39:K41" si="282">IF(L39=M39,"ok",M39-L39)</f>
        <v>ok</v>
      </c>
      <c r="L39" s="30">
        <f>ROUND(IF(ISERROR(VLOOKUP(D39,[1]Anual!$B$600:$EX$720,$U$1,0)),0,VLOOKUP(D39,[1]Anual!$B$600:$EX$720,$U$1,0)),0)+J39</f>
        <v>3840</v>
      </c>
      <c r="M39" s="83">
        <f t="shared" si="274"/>
        <v>3840</v>
      </c>
      <c r="N39" s="368"/>
      <c r="O39" s="369"/>
      <c r="P39" s="369"/>
      <c r="Q39" s="369"/>
      <c r="R39" s="369">
        <v>480</v>
      </c>
      <c r="S39" s="369"/>
      <c r="T39" s="369"/>
      <c r="U39" s="241">
        <f t="shared" ref="U39" si="283">SUM(N39:T39)</f>
        <v>480</v>
      </c>
      <c r="V39" s="241">
        <f t="shared" si="16"/>
        <v>0</v>
      </c>
      <c r="W39" s="240">
        <f t="shared" ref="W39" si="284">$G39+U39-V39</f>
        <v>480</v>
      </c>
      <c r="X39" s="368"/>
      <c r="Y39" s="369"/>
      <c r="Z39" s="369"/>
      <c r="AA39" s="369">
        <v>480</v>
      </c>
      <c r="AB39" s="369"/>
      <c r="AC39" s="369"/>
      <c r="AD39" s="369"/>
      <c r="AE39" s="241">
        <f t="shared" ref="AE39" si="285">SUM(X39:AD39)</f>
        <v>480</v>
      </c>
      <c r="AF39" s="241">
        <f t="shared" si="19"/>
        <v>0</v>
      </c>
      <c r="AG39" s="240">
        <f t="shared" ref="AG39" si="286">$W39+AE39-AF39</f>
        <v>960</v>
      </c>
      <c r="AH39" s="368">
        <v>480</v>
      </c>
      <c r="AI39" s="369"/>
      <c r="AJ39" s="369">
        <v>480</v>
      </c>
      <c r="AK39" s="369"/>
      <c r="AL39" s="369">
        <v>480</v>
      </c>
      <c r="AM39" s="369"/>
      <c r="AN39" s="369"/>
      <c r="AO39" s="241">
        <f t="shared" ref="AO39" si="287">SUM(AH39:AN39)</f>
        <v>1440</v>
      </c>
      <c r="AP39" s="241">
        <f t="shared" si="21"/>
        <v>0</v>
      </c>
      <c r="AQ39" s="240">
        <f t="shared" ref="AQ39" si="288">$AG39+AO39-AP39</f>
        <v>2400</v>
      </c>
      <c r="AR39" s="368">
        <v>480</v>
      </c>
      <c r="AS39" s="369"/>
      <c r="AT39" s="369">
        <v>480</v>
      </c>
      <c r="AU39" s="369"/>
      <c r="AV39" s="369">
        <v>480</v>
      </c>
      <c r="AW39" s="369"/>
      <c r="AX39" s="369"/>
      <c r="AY39" s="241">
        <f t="shared" ref="AY39" si="289">SUM(AR39:AX39)</f>
        <v>1440</v>
      </c>
      <c r="AZ39" s="241">
        <f t="shared" si="6"/>
        <v>0</v>
      </c>
      <c r="BA39" s="240">
        <f t="shared" ref="BA39" si="290">$AQ39+AY39-AZ39</f>
        <v>3840</v>
      </c>
      <c r="BB39" s="368"/>
      <c r="BC39" s="369"/>
      <c r="BD39" s="369"/>
      <c r="BE39" s="369"/>
      <c r="BF39" s="369"/>
      <c r="BG39" s="369"/>
      <c r="BH39" s="369"/>
      <c r="BI39" s="241">
        <f t="shared" ref="BI39" si="291">SUM(BB39:BH39)</f>
        <v>0</v>
      </c>
      <c r="BJ39" s="241">
        <f t="shared" si="8"/>
        <v>0</v>
      </c>
      <c r="BK39" s="240">
        <f t="shared" ref="BK39" si="292">$BA39+BI39-BJ39</f>
        <v>3840</v>
      </c>
      <c r="BL39" s="369"/>
      <c r="BM39" s="369"/>
      <c r="BN39" s="241">
        <f t="shared" ref="BN39" si="293">SUM(BL39:BM39)</f>
        <v>0</v>
      </c>
      <c r="BO39" s="241">
        <f t="shared" si="28"/>
        <v>0</v>
      </c>
      <c r="BP39" s="240">
        <f t="shared" ref="BP39" si="294">$BK39+BN39-BO39</f>
        <v>3840</v>
      </c>
      <c r="BQ39" s="1746"/>
      <c r="BR39" s="507"/>
      <c r="BS39" s="1423">
        <f>IF($C39="","",VLOOKUP($C39,'Carga People'!$C$5:$G$309,5,0))</f>
        <v>0</v>
      </c>
      <c r="BT39" s="1423">
        <f>IF($B39="","",VLOOKUP($B39,RESUMO!$A$95:$AO$107,41,0))</f>
        <v>0</v>
      </c>
      <c r="BV39" s="706">
        <f t="shared" ref="BV39" si="295">SUM(N39:T39)</f>
        <v>480</v>
      </c>
      <c r="BW39" s="706">
        <f t="shared" ref="BW39" si="296">SUM(X39:AD39)</f>
        <v>480</v>
      </c>
      <c r="BX39" s="706">
        <f t="shared" ref="BX39" si="297">SUM(AH39:AN39)</f>
        <v>1440</v>
      </c>
      <c r="BY39" s="706">
        <f t="shared" ref="BY39" si="298">SUM(AR39:AX39)</f>
        <v>1440</v>
      </c>
      <c r="BZ39" s="706">
        <f t="shared" ref="BZ39" si="299">SUM(BB39:BH39)</f>
        <v>0</v>
      </c>
      <c r="CA39" s="706">
        <f t="shared" ref="CA39" si="300">SUM(BL39:BM39)</f>
        <v>0</v>
      </c>
      <c r="CB39" s="482">
        <f t="shared" ref="CB39" si="301">SUM(BV39:CA39)-M39</f>
        <v>0</v>
      </c>
    </row>
    <row r="40" spans="1:80" s="31" customFormat="1" ht="19.5" hidden="1" customHeight="1" x14ac:dyDescent="0.3">
      <c r="A40" s="605" t="s">
        <v>229</v>
      </c>
      <c r="B40" s="29" t="s">
        <v>236</v>
      </c>
      <c r="C40" s="30" t="s">
        <v>1244</v>
      </c>
      <c r="D40" s="30" t="s">
        <v>496</v>
      </c>
      <c r="E40" s="1406"/>
      <c r="F40" s="153" t="s">
        <v>47</v>
      </c>
      <c r="G40" s="563"/>
      <c r="H40" s="658" t="str">
        <f>IF(B40="","",(VLOOKUP(B40,Família!$A:$B,2,0)))</f>
        <v>FC</v>
      </c>
      <c r="I40" s="153"/>
      <c r="J40" s="744"/>
      <c r="K40" s="153" t="str">
        <f t="shared" si="282"/>
        <v>ok</v>
      </c>
      <c r="L40" s="30">
        <f>ROUND(IF(ISERROR(VLOOKUP(D40,[1]Anual!$G$600:$EX$750,$U$2,0)),0,VLOOKUP(D40,[1]Anual!$G$600:$EX$750,$U$2,0)),0)+J40</f>
        <v>0</v>
      </c>
      <c r="M40" s="83">
        <f t="shared" si="274"/>
        <v>0</v>
      </c>
      <c r="N40" s="368"/>
      <c r="O40" s="369"/>
      <c r="P40" s="369"/>
      <c r="Q40" s="369"/>
      <c r="R40" s="369"/>
      <c r="S40" s="369"/>
      <c r="T40" s="369"/>
      <c r="U40" s="241">
        <f t="shared" ref="U40:U41" si="302">SUM(N40:T40)</f>
        <v>0</v>
      </c>
      <c r="V40" s="241">
        <f t="shared" si="16"/>
        <v>0</v>
      </c>
      <c r="W40" s="240">
        <f t="shared" si="180"/>
        <v>0</v>
      </c>
      <c r="X40" s="368"/>
      <c r="Y40" s="369"/>
      <c r="Z40" s="369"/>
      <c r="AA40" s="369"/>
      <c r="AB40" s="369"/>
      <c r="AC40" s="369"/>
      <c r="AD40" s="369"/>
      <c r="AE40" s="241">
        <f t="shared" si="181"/>
        <v>0</v>
      </c>
      <c r="AF40" s="241">
        <f t="shared" si="19"/>
        <v>0</v>
      </c>
      <c r="AG40" s="240">
        <f t="shared" si="182"/>
        <v>0</v>
      </c>
      <c r="AH40" s="368"/>
      <c r="AI40" s="369"/>
      <c r="AJ40" s="369"/>
      <c r="AK40" s="369"/>
      <c r="AL40" s="369"/>
      <c r="AM40" s="369"/>
      <c r="AN40" s="369"/>
      <c r="AO40" s="241">
        <f t="shared" si="278"/>
        <v>0</v>
      </c>
      <c r="AP40" s="241">
        <f t="shared" si="21"/>
        <v>0</v>
      </c>
      <c r="AQ40" s="240">
        <f t="shared" si="184"/>
        <v>0</v>
      </c>
      <c r="AR40" s="368"/>
      <c r="AS40" s="369"/>
      <c r="AT40" s="369"/>
      <c r="AU40" s="369"/>
      <c r="AV40" s="369"/>
      <c r="AW40" s="369"/>
      <c r="AX40" s="369"/>
      <c r="AY40" s="241">
        <f t="shared" si="185"/>
        <v>0</v>
      </c>
      <c r="AZ40" s="241">
        <f t="shared" si="6"/>
        <v>0</v>
      </c>
      <c r="BA40" s="240">
        <f t="shared" si="186"/>
        <v>0</v>
      </c>
      <c r="BB40" s="368"/>
      <c r="BC40" s="369"/>
      <c r="BD40" s="369"/>
      <c r="BE40" s="369"/>
      <c r="BF40" s="369"/>
      <c r="BG40" s="369"/>
      <c r="BH40" s="369"/>
      <c r="BI40" s="241">
        <f t="shared" si="187"/>
        <v>0</v>
      </c>
      <c r="BJ40" s="241">
        <f t="shared" si="8"/>
        <v>0</v>
      </c>
      <c r="BK40" s="240">
        <f t="shared" si="188"/>
        <v>0</v>
      </c>
      <c r="BL40" s="369"/>
      <c r="BM40" s="369"/>
      <c r="BN40" s="241">
        <f t="shared" ref="BN40:BN41" si="303">SUM(BL40:BM40)</f>
        <v>0</v>
      </c>
      <c r="BO40" s="241">
        <f t="shared" si="28"/>
        <v>0</v>
      </c>
      <c r="BP40" s="240">
        <f t="shared" si="281"/>
        <v>0</v>
      </c>
      <c r="BQ40" s="1746"/>
      <c r="BR40" s="507"/>
      <c r="BS40" s="1423">
        <f>IF($C40="","",VLOOKUP($C40,'Carga People'!$C$5:$G$309,5,0))</f>
        <v>0</v>
      </c>
      <c r="BT40" s="1423" t="e">
        <f>IF($B40="","",VLOOKUP($B40,RESUMO!$A$95:$AO$107,41,0))</f>
        <v>#N/A</v>
      </c>
      <c r="BV40" s="706">
        <f t="shared" si="30"/>
        <v>0</v>
      </c>
      <c r="BW40" s="706">
        <f t="shared" si="31"/>
        <v>0</v>
      </c>
      <c r="BX40" s="706">
        <f t="shared" si="32"/>
        <v>0</v>
      </c>
      <c r="BY40" s="706">
        <f t="shared" si="33"/>
        <v>0</v>
      </c>
      <c r="BZ40" s="706">
        <f t="shared" si="34"/>
        <v>0</v>
      </c>
      <c r="CA40" s="706">
        <f t="shared" si="35"/>
        <v>0</v>
      </c>
      <c r="CB40" s="482">
        <f t="shared" si="36"/>
        <v>0</v>
      </c>
    </row>
    <row r="41" spans="1:80" s="31" customFormat="1" ht="19.5" hidden="1" customHeight="1" x14ac:dyDescent="0.3">
      <c r="A41" s="605"/>
      <c r="B41" s="29" t="s">
        <v>291</v>
      </c>
      <c r="C41" s="30" t="s">
        <v>1246</v>
      </c>
      <c r="D41" s="30" t="s">
        <v>1245</v>
      </c>
      <c r="E41" s="1406"/>
      <c r="F41" s="153" t="s">
        <v>47</v>
      </c>
      <c r="G41" s="563"/>
      <c r="H41" s="658" t="str">
        <f>IF(B41="","",(VLOOKUP(B41,Família!$A:$B,2,0)))</f>
        <v>FC</v>
      </c>
      <c r="I41" s="153"/>
      <c r="J41" s="744"/>
      <c r="K41" s="153" t="str">
        <f t="shared" si="282"/>
        <v>ok</v>
      </c>
      <c r="L41" s="30">
        <f>ROUND(IF(ISERROR(VLOOKUP(D41,[1]Anual!$G$600:$EX$750,$U$2,0)),0,VLOOKUP(D41,[1]Anual!$G$600:$EX$750,$U$2,0)),0)+J41</f>
        <v>0</v>
      </c>
      <c r="M41" s="83">
        <f t="shared" si="274"/>
        <v>0</v>
      </c>
      <c r="N41" s="368"/>
      <c r="O41" s="369"/>
      <c r="P41" s="369"/>
      <c r="Q41" s="369"/>
      <c r="R41" s="369"/>
      <c r="S41" s="369"/>
      <c r="T41" s="369"/>
      <c r="U41" s="241">
        <f t="shared" si="302"/>
        <v>0</v>
      </c>
      <c r="V41" s="241">
        <f t="shared" si="16"/>
        <v>0</v>
      </c>
      <c r="W41" s="240">
        <f t="shared" ref="W41" si="304">$G41+U41-V41</f>
        <v>0</v>
      </c>
      <c r="X41" s="368"/>
      <c r="Y41" s="369"/>
      <c r="Z41" s="369"/>
      <c r="AA41" s="369"/>
      <c r="AB41" s="369"/>
      <c r="AC41" s="369"/>
      <c r="AD41" s="369"/>
      <c r="AE41" s="241">
        <f t="shared" ref="AE41" si="305">SUM(X41:AD41)</f>
        <v>0</v>
      </c>
      <c r="AF41" s="241">
        <f t="shared" si="19"/>
        <v>0</v>
      </c>
      <c r="AG41" s="240">
        <f t="shared" ref="AG41" si="306">$W41+AE41-AF41</f>
        <v>0</v>
      </c>
      <c r="AH41" s="368"/>
      <c r="AI41" s="369"/>
      <c r="AJ41" s="369"/>
      <c r="AK41" s="369"/>
      <c r="AL41" s="369"/>
      <c r="AM41" s="369"/>
      <c r="AN41" s="369"/>
      <c r="AO41" s="241">
        <f t="shared" ref="AO41" si="307">SUM(AH41:AN41)</f>
        <v>0</v>
      </c>
      <c r="AP41" s="241">
        <f t="shared" si="21"/>
        <v>0</v>
      </c>
      <c r="AQ41" s="240">
        <f t="shared" ref="AQ41" si="308">$AG41+AO41-AP41</f>
        <v>0</v>
      </c>
      <c r="AR41" s="368"/>
      <c r="AS41" s="369"/>
      <c r="AT41" s="369"/>
      <c r="AU41" s="369"/>
      <c r="AV41" s="369"/>
      <c r="AW41" s="369"/>
      <c r="AX41" s="369"/>
      <c r="AY41" s="241">
        <f t="shared" ref="AY41" si="309">SUM(AR41:AX41)</f>
        <v>0</v>
      </c>
      <c r="AZ41" s="241">
        <f t="shared" si="6"/>
        <v>0</v>
      </c>
      <c r="BA41" s="240">
        <f t="shared" ref="BA41" si="310">$AQ41+AY41-AZ41</f>
        <v>0</v>
      </c>
      <c r="BB41" s="368"/>
      <c r="BC41" s="369"/>
      <c r="BD41" s="369"/>
      <c r="BE41" s="369"/>
      <c r="BF41" s="369"/>
      <c r="BG41" s="369"/>
      <c r="BH41" s="369"/>
      <c r="BI41" s="241">
        <f t="shared" ref="BI41" si="311">SUM(BB41:BH41)</f>
        <v>0</v>
      </c>
      <c r="BJ41" s="241">
        <f t="shared" si="8"/>
        <v>0</v>
      </c>
      <c r="BK41" s="240">
        <f t="shared" ref="BK41" si="312">$BA41+BI41-BJ41</f>
        <v>0</v>
      </c>
      <c r="BL41" s="369"/>
      <c r="BM41" s="369"/>
      <c r="BN41" s="241">
        <f t="shared" si="303"/>
        <v>0</v>
      </c>
      <c r="BO41" s="241">
        <f t="shared" si="28"/>
        <v>0</v>
      </c>
      <c r="BP41" s="240">
        <f t="shared" si="281"/>
        <v>0</v>
      </c>
      <c r="BQ41" s="1747"/>
      <c r="BR41" s="507"/>
      <c r="BS41" s="1423">
        <f>IF($C41="","",VLOOKUP($C41,'Carga People'!$C$5:$G$309,5,0))</f>
        <v>0</v>
      </c>
      <c r="BT41" s="1423" t="e">
        <f>IF($B41="","",VLOOKUP($B41,RESUMO!$A$95:$AO$107,41,0))</f>
        <v>#N/A</v>
      </c>
      <c r="BV41" s="706">
        <f t="shared" si="30"/>
        <v>0</v>
      </c>
      <c r="BW41" s="706">
        <f t="shared" si="31"/>
        <v>0</v>
      </c>
      <c r="BX41" s="706">
        <f t="shared" si="32"/>
        <v>0</v>
      </c>
      <c r="BY41" s="706">
        <f t="shared" si="33"/>
        <v>0</v>
      </c>
      <c r="BZ41" s="706">
        <f t="shared" si="34"/>
        <v>0</v>
      </c>
      <c r="CA41" s="706">
        <f t="shared" si="35"/>
        <v>0</v>
      </c>
      <c r="CB41" s="482">
        <f t="shared" si="36"/>
        <v>0</v>
      </c>
    </row>
    <row r="42" spans="1:80" s="31" customFormat="1" ht="19.5" customHeight="1" x14ac:dyDescent="0.3">
      <c r="A42" s="606"/>
      <c r="B42" s="458" t="s">
        <v>776</v>
      </c>
      <c r="C42" s="459" t="s">
        <v>1169</v>
      </c>
      <c r="D42" s="459" t="s">
        <v>1167</v>
      </c>
      <c r="E42" s="1407"/>
      <c r="F42" s="459" t="s">
        <v>47</v>
      </c>
      <c r="G42" s="762">
        <f>ROUND(IF(ISERROR(VLOOKUP(D42,[1]Anual!$B$300:$ES$350,($U$1)-3,0)),0,VLOOKUP(D42,[1]Anual!$B$300:$ES$350,($U$1)-3,0)),0)</f>
        <v>0</v>
      </c>
      <c r="H42" s="777" t="e">
        <f>IF(B42="","",(VLOOKUP(B42,Família!$A:$B,2,0)))</f>
        <v>#N/A</v>
      </c>
      <c r="I42" s="762">
        <f>ROUND(IF(ISERROR(VLOOKUP(D42,[1]Anual!$B$300:$ES$350,($U$1)+5,0)),0,VLOOKUP(D42,[1]Anual!$B$300:$ES$350,($U$1)+5,0)),0)</f>
        <v>0</v>
      </c>
      <c r="J42" s="778">
        <v>150</v>
      </c>
      <c r="K42" s="462" t="str">
        <f t="shared" ref="K42:K43" si="313">IF(L42=M42,"ok",M42-L42)</f>
        <v>ok</v>
      </c>
      <c r="L42" s="456">
        <f>ROUND(IF(ISERROR(VLOOKUP(D42,[1]Anual!$G$600:$EX$750,$U$2,0)),0,VLOOKUP(D42,[1]Anual!$G$600:$EX$750,$U$2,0)),0)+J42</f>
        <v>150</v>
      </c>
      <c r="M42" s="460">
        <f t="shared" ref="M42:M43" si="314">SUM(U42,AE42,AO42,AY42,BI42,BN42)</f>
        <v>150</v>
      </c>
      <c r="N42" s="459">
        <f t="shared" ref="N42:T42" si="315">ROUND(N65-SUM(N43:N45),0)</f>
        <v>0</v>
      </c>
      <c r="O42" s="459">
        <f t="shared" si="315"/>
        <v>0</v>
      </c>
      <c r="P42" s="459">
        <f t="shared" si="315"/>
        <v>0</v>
      </c>
      <c r="Q42" s="459">
        <f t="shared" si="315"/>
        <v>0</v>
      </c>
      <c r="R42" s="459">
        <f t="shared" si="315"/>
        <v>0</v>
      </c>
      <c r="S42" s="459">
        <f t="shared" si="315"/>
        <v>0</v>
      </c>
      <c r="T42" s="459">
        <f t="shared" si="315"/>
        <v>0</v>
      </c>
      <c r="U42" s="241">
        <f t="shared" ref="U42:U43" si="316">SUM(N42:T42)</f>
        <v>0</v>
      </c>
      <c r="V42" s="241">
        <f>$I42*V$3</f>
        <v>0</v>
      </c>
      <c r="W42" s="240">
        <f t="shared" si="150"/>
        <v>0</v>
      </c>
      <c r="X42" s="458">
        <f t="shared" ref="X42:AD42" si="317">ROUND(X65-SUM(X43:X45),0)</f>
        <v>0</v>
      </c>
      <c r="Y42" s="459">
        <f t="shared" si="317"/>
        <v>0</v>
      </c>
      <c r="Z42" s="459">
        <f t="shared" si="317"/>
        <v>0</v>
      </c>
      <c r="AA42" s="459">
        <f t="shared" si="317"/>
        <v>150</v>
      </c>
      <c r="AB42" s="459">
        <f t="shared" si="317"/>
        <v>0</v>
      </c>
      <c r="AC42" s="459">
        <f t="shared" si="317"/>
        <v>0</v>
      </c>
      <c r="AD42" s="459">
        <f t="shared" si="317"/>
        <v>0</v>
      </c>
      <c r="AE42" s="241">
        <f t="shared" si="152"/>
        <v>150</v>
      </c>
      <c r="AF42" s="241">
        <f t="shared" si="19"/>
        <v>0</v>
      </c>
      <c r="AG42" s="240">
        <f t="shared" si="153"/>
        <v>150</v>
      </c>
      <c r="AH42" s="458">
        <f t="shared" ref="AH42:AN42" si="318">ROUND(AH65-SUM(AH43:AH45),0)</f>
        <v>0</v>
      </c>
      <c r="AI42" s="459">
        <f t="shared" si="318"/>
        <v>0</v>
      </c>
      <c r="AJ42" s="459">
        <f t="shared" si="318"/>
        <v>0</v>
      </c>
      <c r="AK42" s="459">
        <f t="shared" si="318"/>
        <v>0</v>
      </c>
      <c r="AL42" s="459">
        <f t="shared" si="318"/>
        <v>0</v>
      </c>
      <c r="AM42" s="459">
        <f t="shared" si="318"/>
        <v>0</v>
      </c>
      <c r="AN42" s="459">
        <f t="shared" si="318"/>
        <v>0</v>
      </c>
      <c r="AO42" s="241">
        <f t="shared" ref="AO42:AO43" si="319">SUM(AH42:AN42)</f>
        <v>0</v>
      </c>
      <c r="AP42" s="241">
        <f t="shared" si="21"/>
        <v>0</v>
      </c>
      <c r="AQ42" s="240">
        <f t="shared" si="156"/>
        <v>150</v>
      </c>
      <c r="AR42" s="458">
        <f t="shared" ref="AR42:AX42" si="320">ROUND(AR65-SUM(AR43:AR45),0)</f>
        <v>0</v>
      </c>
      <c r="AS42" s="459">
        <f t="shared" si="320"/>
        <v>0</v>
      </c>
      <c r="AT42" s="762">
        <f t="shared" si="320"/>
        <v>0</v>
      </c>
      <c r="AU42" s="459">
        <f t="shared" si="320"/>
        <v>0</v>
      </c>
      <c r="AV42" s="459">
        <f t="shared" si="320"/>
        <v>0</v>
      </c>
      <c r="AW42" s="459">
        <f t="shared" si="320"/>
        <v>0</v>
      </c>
      <c r="AX42" s="459">
        <f t="shared" si="320"/>
        <v>0</v>
      </c>
      <c r="AY42" s="241">
        <f t="shared" si="158"/>
        <v>0</v>
      </c>
      <c r="AZ42" s="241">
        <f t="shared" si="6"/>
        <v>0</v>
      </c>
      <c r="BA42" s="240">
        <f t="shared" si="159"/>
        <v>150</v>
      </c>
      <c r="BB42" s="458">
        <f t="shared" ref="BB42:BH42" si="321">ROUND(BB65-SUM(BB43:BB45),0)</f>
        <v>0</v>
      </c>
      <c r="BC42" s="459">
        <f t="shared" si="321"/>
        <v>0</v>
      </c>
      <c r="BD42" s="459">
        <f t="shared" si="321"/>
        <v>0</v>
      </c>
      <c r="BE42" s="459">
        <f t="shared" si="321"/>
        <v>0</v>
      </c>
      <c r="BF42" s="459">
        <f t="shared" si="321"/>
        <v>0</v>
      </c>
      <c r="BG42" s="459">
        <f t="shared" si="321"/>
        <v>0</v>
      </c>
      <c r="BH42" s="459">
        <f t="shared" si="321"/>
        <v>0</v>
      </c>
      <c r="BI42" s="241">
        <f t="shared" si="161"/>
        <v>0</v>
      </c>
      <c r="BJ42" s="241">
        <f t="shared" si="8"/>
        <v>0</v>
      </c>
      <c r="BK42" s="240">
        <f t="shared" si="162"/>
        <v>150</v>
      </c>
      <c r="BL42" s="459">
        <f>ROUND(BL65-SUM(BL43:BL45),0)</f>
        <v>0</v>
      </c>
      <c r="BM42" s="459">
        <f>ROUND(BM65-SUM(BM43:BM45),0)</f>
        <v>0</v>
      </c>
      <c r="BN42" s="241">
        <f t="shared" ref="BN42:BN46" si="322">SUM(BL42:BM42)</f>
        <v>0</v>
      </c>
      <c r="BO42" s="241">
        <f t="shared" si="28"/>
        <v>0</v>
      </c>
      <c r="BP42" s="240">
        <f t="shared" ref="BP42" si="323">$BK42+BN42-BO42</f>
        <v>150</v>
      </c>
      <c r="BQ42" s="1745">
        <f>SUM(M42:M45)</f>
        <v>292</v>
      </c>
      <c r="BR42" s="507"/>
      <c r="BS42" s="1423">
        <f>IF($C42="","",VLOOKUP($C42,'Carga People'!$C$5:$G$309,5,0))</f>
        <v>0</v>
      </c>
      <c r="BT42" s="1423">
        <f>IF($B42="","",VLOOKUP($B42,RESUMO!$A$95:$AO$107,41,0))</f>
        <v>0</v>
      </c>
      <c r="BV42" s="706">
        <f t="shared" si="30"/>
        <v>0</v>
      </c>
      <c r="BW42" s="706">
        <f t="shared" si="31"/>
        <v>150</v>
      </c>
      <c r="BX42" s="706">
        <f t="shared" si="32"/>
        <v>0</v>
      </c>
      <c r="BY42" s="706">
        <f t="shared" si="33"/>
        <v>0</v>
      </c>
      <c r="BZ42" s="706">
        <f t="shared" si="34"/>
        <v>0</v>
      </c>
      <c r="CA42" s="706">
        <f t="shared" si="35"/>
        <v>0</v>
      </c>
      <c r="CB42" s="482">
        <f t="shared" si="36"/>
        <v>0</v>
      </c>
    </row>
    <row r="43" spans="1:80" s="31" customFormat="1" ht="19.5" customHeight="1" thickBot="1" x14ac:dyDescent="0.35">
      <c r="A43" s="605"/>
      <c r="B43" s="29" t="s">
        <v>773</v>
      </c>
      <c r="C43" s="30" t="s">
        <v>1170</v>
      </c>
      <c r="D43" s="30" t="s">
        <v>1168</v>
      </c>
      <c r="E43" s="1406"/>
      <c r="F43" s="30" t="s">
        <v>47</v>
      </c>
      <c r="G43" s="779">
        <f>ROUND(IF(ISERROR(VLOOKUP(D43,[1]Anual!$B$300:$ES$350,($U$1)-3,0)),0,VLOOKUP(D43,[1]Anual!$B$300:$ES$350,($U$1)-3,0)),0)</f>
        <v>0</v>
      </c>
      <c r="H43" s="777" t="e">
        <f>IF(B43="","",(VLOOKUP(B43,Família!$A:$B,2,0)))</f>
        <v>#N/A</v>
      </c>
      <c r="I43" s="779">
        <f>ROUND(IF(ISERROR(VLOOKUP(D43,[1]Anual!$B$300:$ES$350,($U$1)+5,0)),0,VLOOKUP(D43,[1]Anual!$B$300:$ES$350,($U$1)+5,0)),0)</f>
        <v>0</v>
      </c>
      <c r="J43" s="778">
        <v>142</v>
      </c>
      <c r="K43" s="723" t="str">
        <f t="shared" si="313"/>
        <v>ok</v>
      </c>
      <c r="L43" s="30">
        <f>ROUND(IF(ISERROR(VLOOKUP(D43,[1]Anual!$G$600:$EX$750,$U$2,0)),0,VLOOKUP(D43,[1]Anual!$G$600:$EX$750,$U$2,0)),0)+J43</f>
        <v>142</v>
      </c>
      <c r="M43" s="83">
        <f t="shared" si="314"/>
        <v>142</v>
      </c>
      <c r="N43" s="368"/>
      <c r="O43" s="369"/>
      <c r="P43" s="369"/>
      <c r="Q43" s="369"/>
      <c r="R43" s="369"/>
      <c r="S43" s="369"/>
      <c r="T43" s="369"/>
      <c r="U43" s="241">
        <f t="shared" si="316"/>
        <v>0</v>
      </c>
      <c r="V43" s="241">
        <f t="shared" si="16"/>
        <v>0</v>
      </c>
      <c r="W43" s="240">
        <f t="shared" si="150"/>
        <v>0</v>
      </c>
      <c r="X43" s="368"/>
      <c r="Y43" s="369"/>
      <c r="Z43" s="369"/>
      <c r="AA43" s="369">
        <v>142</v>
      </c>
      <c r="AB43" s="369"/>
      <c r="AC43" s="369"/>
      <c r="AD43" s="369"/>
      <c r="AE43" s="241">
        <f t="shared" si="152"/>
        <v>142</v>
      </c>
      <c r="AF43" s="241">
        <f t="shared" si="19"/>
        <v>0</v>
      </c>
      <c r="AG43" s="240">
        <f t="shared" si="153"/>
        <v>142</v>
      </c>
      <c r="AH43" s="368"/>
      <c r="AI43" s="369"/>
      <c r="AJ43" s="369"/>
      <c r="AK43" s="369"/>
      <c r="AL43" s="369"/>
      <c r="AM43" s="369"/>
      <c r="AN43" s="369"/>
      <c r="AO43" s="241">
        <f t="shared" si="319"/>
        <v>0</v>
      </c>
      <c r="AP43" s="241">
        <f t="shared" si="21"/>
        <v>0</v>
      </c>
      <c r="AQ43" s="240">
        <f t="shared" si="156"/>
        <v>142</v>
      </c>
      <c r="AR43" s="368"/>
      <c r="AS43" s="369"/>
      <c r="AT43" s="655"/>
      <c r="AU43" s="369"/>
      <c r="AV43" s="369"/>
      <c r="AW43" s="369"/>
      <c r="AX43" s="369"/>
      <c r="AY43" s="241">
        <f t="shared" si="158"/>
        <v>0</v>
      </c>
      <c r="AZ43" s="241">
        <f t="shared" si="6"/>
        <v>0</v>
      </c>
      <c r="BA43" s="240">
        <f t="shared" si="159"/>
        <v>142</v>
      </c>
      <c r="BB43" s="368"/>
      <c r="BC43" s="369"/>
      <c r="BD43" s="369"/>
      <c r="BE43" s="369"/>
      <c r="BF43" s="369"/>
      <c r="BG43" s="369"/>
      <c r="BH43" s="369"/>
      <c r="BI43" s="241">
        <f t="shared" si="161"/>
        <v>0</v>
      </c>
      <c r="BJ43" s="241">
        <f t="shared" si="8"/>
        <v>0</v>
      </c>
      <c r="BK43" s="240">
        <f t="shared" si="162"/>
        <v>142</v>
      </c>
      <c r="BL43" s="369"/>
      <c r="BM43" s="369"/>
      <c r="BN43" s="241">
        <f t="shared" si="322"/>
        <v>0</v>
      </c>
      <c r="BO43" s="241">
        <f t="shared" si="28"/>
        <v>0</v>
      </c>
      <c r="BP43" s="240">
        <f t="shared" ref="BP43:BP46" si="324">$BK43+BN43-BO43</f>
        <v>142</v>
      </c>
      <c r="BQ43" s="1746"/>
      <c r="BR43" s="507"/>
      <c r="BS43" s="1423">
        <f>IF($C43="","",VLOOKUP($C43,'Carga People'!$C$5:$G$309,5,0))</f>
        <v>0</v>
      </c>
      <c r="BT43" s="1423">
        <f>IF($B43="","",VLOOKUP($B43,RESUMO!$A$95:$AO$107,41,0))</f>
        <v>0</v>
      </c>
      <c r="BV43" s="706">
        <f t="shared" si="30"/>
        <v>0</v>
      </c>
      <c r="BW43" s="706">
        <f t="shared" si="31"/>
        <v>142</v>
      </c>
      <c r="BX43" s="706">
        <f t="shared" si="32"/>
        <v>0</v>
      </c>
      <c r="BY43" s="706">
        <f t="shared" si="33"/>
        <v>0</v>
      </c>
      <c r="BZ43" s="706">
        <f t="shared" si="34"/>
        <v>0</v>
      </c>
      <c r="CA43" s="706">
        <f t="shared" si="35"/>
        <v>0</v>
      </c>
      <c r="CB43" s="482">
        <f t="shared" si="36"/>
        <v>0</v>
      </c>
    </row>
    <row r="44" spans="1:80" s="567" customFormat="1" ht="19.5" hidden="1" customHeight="1" x14ac:dyDescent="0.3">
      <c r="A44" s="605"/>
      <c r="B44" s="548"/>
      <c r="C44" s="30"/>
      <c r="D44" s="30"/>
      <c r="E44" s="1408"/>
      <c r="F44" s="153" t="s">
        <v>47</v>
      </c>
      <c r="G44" s="563"/>
      <c r="H44" s="658" t="str">
        <f>IF(B44="","",(VLOOKUP(B44,Família!$A:$B,2,0)))</f>
        <v/>
      </c>
      <c r="I44" s="153"/>
      <c r="J44" s="744"/>
      <c r="K44" s="153" t="str">
        <f t="shared" ref="K44" si="325">IF(L44=M44,"ok",M44-L44)</f>
        <v>ok</v>
      </c>
      <c r="L44" s="30">
        <f>ROUND(IF(ISERROR(VLOOKUP(D44,[1]Anual!$G$600:$EX$750,$U$2,0)),0,VLOOKUP(D44,[1]Anual!$G$600:$EX$750,$U$2,0)),0)+J44</f>
        <v>0</v>
      </c>
      <c r="M44" s="83">
        <f t="shared" ref="M44:M46" si="326">SUM(U44,AE44,AO44,AY44,BI44,BN44)</f>
        <v>0</v>
      </c>
      <c r="N44" s="405"/>
      <c r="O44" s="404"/>
      <c r="P44" s="404"/>
      <c r="Q44" s="404"/>
      <c r="R44" s="404"/>
      <c r="S44" s="404"/>
      <c r="T44" s="404"/>
      <c r="U44" s="241">
        <f t="shared" ref="U44:U45" si="327">SUM(N44:T44)</f>
        <v>0</v>
      </c>
      <c r="V44" s="241">
        <f t="shared" si="16"/>
        <v>0</v>
      </c>
      <c r="W44" s="240">
        <f t="shared" ref="W44:W45" si="328">$G44+U44-V44</f>
        <v>0</v>
      </c>
      <c r="X44" s="405"/>
      <c r="Y44" s="404"/>
      <c r="Z44" s="404"/>
      <c r="AA44" s="404"/>
      <c r="AB44" s="404"/>
      <c r="AC44" s="404"/>
      <c r="AD44" s="404"/>
      <c r="AE44" s="241">
        <f t="shared" ref="AE44:AE45" si="329">SUM(X44:AD44)</f>
        <v>0</v>
      </c>
      <c r="AF44" s="241">
        <f t="shared" si="19"/>
        <v>0</v>
      </c>
      <c r="AG44" s="240">
        <f t="shared" ref="AG44:AG45" si="330">$W44+AE44-AF44</f>
        <v>0</v>
      </c>
      <c r="AH44" s="405"/>
      <c r="AI44" s="404"/>
      <c r="AJ44" s="404"/>
      <c r="AK44" s="404"/>
      <c r="AL44" s="404"/>
      <c r="AM44" s="404"/>
      <c r="AN44" s="404"/>
      <c r="AO44" s="241">
        <f t="shared" ref="AO44:AO45" si="331">SUM(AH44:AN44)</f>
        <v>0</v>
      </c>
      <c r="AP44" s="241">
        <f t="shared" si="21"/>
        <v>0</v>
      </c>
      <c r="AQ44" s="240">
        <f t="shared" ref="AQ44:AQ45" si="332">$AG44+AO44-AP44</f>
        <v>0</v>
      </c>
      <c r="AR44" s="405"/>
      <c r="AS44" s="404"/>
      <c r="AT44" s="404"/>
      <c r="AU44" s="404"/>
      <c r="AV44" s="404"/>
      <c r="AW44" s="404"/>
      <c r="AX44" s="404"/>
      <c r="AY44" s="241">
        <f t="shared" ref="AY44:AY45" si="333">SUM(AR44:AX44)</f>
        <v>0</v>
      </c>
      <c r="AZ44" s="241">
        <f t="shared" si="6"/>
        <v>0</v>
      </c>
      <c r="BA44" s="240">
        <f t="shared" ref="BA44:BA45" si="334">$AQ44+AY44-AZ44</f>
        <v>0</v>
      </c>
      <c r="BB44" s="405"/>
      <c r="BC44" s="404"/>
      <c r="BD44" s="404"/>
      <c r="BE44" s="404"/>
      <c r="BF44" s="369"/>
      <c r="BG44" s="566"/>
      <c r="BH44" s="566"/>
      <c r="BI44" s="241">
        <f t="shared" ref="BI44:BI45" si="335">SUM(BB44:BH44)</f>
        <v>0</v>
      </c>
      <c r="BJ44" s="241">
        <f t="shared" si="8"/>
        <v>0</v>
      </c>
      <c r="BK44" s="240">
        <f t="shared" ref="BK44:BK45" si="336">$BA44+BI44-BJ44</f>
        <v>0</v>
      </c>
      <c r="BL44" s="566"/>
      <c r="BM44" s="566"/>
      <c r="BN44" s="241">
        <f t="shared" ref="BN44:BN45" si="337">SUM(BL44:BM44)</f>
        <v>0</v>
      </c>
      <c r="BO44" s="241">
        <f t="shared" si="28"/>
        <v>0</v>
      </c>
      <c r="BP44" s="240">
        <f t="shared" ref="BP44:BP45" si="338">$BK44+BN44-BO44</f>
        <v>0</v>
      </c>
      <c r="BQ44" s="1746"/>
      <c r="BR44" s="507"/>
      <c r="BS44" s="1423" t="str">
        <f>IF($C44="","",VLOOKUP($C44,'Carga People'!$C$5:$G$309,5,0))</f>
        <v/>
      </c>
      <c r="BT44" s="1423" t="str">
        <f>IF($B44="","",VLOOKUP($B44,RESUMO!$A$95:$AO$107,41,0))</f>
        <v/>
      </c>
      <c r="BV44" s="706">
        <f t="shared" si="30"/>
        <v>0</v>
      </c>
      <c r="BW44" s="706">
        <f t="shared" si="31"/>
        <v>0</v>
      </c>
      <c r="BX44" s="706">
        <f t="shared" si="32"/>
        <v>0</v>
      </c>
      <c r="BY44" s="706">
        <f t="shared" si="33"/>
        <v>0</v>
      </c>
      <c r="BZ44" s="706">
        <f t="shared" si="34"/>
        <v>0</v>
      </c>
      <c r="CA44" s="706">
        <f t="shared" si="35"/>
        <v>0</v>
      </c>
      <c r="CB44" s="482">
        <f t="shared" si="36"/>
        <v>0</v>
      </c>
    </row>
    <row r="45" spans="1:80" s="31" customFormat="1" ht="19.5" hidden="1" customHeight="1" x14ac:dyDescent="0.3">
      <c r="A45" s="605"/>
      <c r="B45" s="548"/>
      <c r="C45" s="153"/>
      <c r="D45" s="153"/>
      <c r="E45" s="1408"/>
      <c r="F45" s="153" t="s">
        <v>47</v>
      </c>
      <c r="G45" s="563">
        <f>ROUND(IF(ISERROR(VLOOKUP(D45,[1]Anual!$B$300:$ES$350,($U$1)-3,0)),0,VLOOKUP(D45,[1]Anual!$B$300:$ES$350,($U$1)-3,0)),0)</f>
        <v>0</v>
      </c>
      <c r="H45" s="658" t="str">
        <f>IF(B45="","",(VLOOKUP(B45,Família!$A:$B,2,0)))</f>
        <v/>
      </c>
      <c r="I45" s="153">
        <f>ROUND(IF(ISERROR(VLOOKUP(D45,[1]Anual!$B$300:$ES$350,($U$1)+5,0)),0,VLOOKUP(D45,[1]Anual!$B$300:$ES$350,($U$1)+5,0)),0)</f>
        <v>0</v>
      </c>
      <c r="J45" s="744"/>
      <c r="K45" s="153" t="str">
        <f>IF(L45=M45,"ok",M45-L45)</f>
        <v>ok</v>
      </c>
      <c r="L45" s="30">
        <f>ROUND(IF(ISERROR(VLOOKUP(D45,[1]Anual!$G$600:$EX$750,$U$2,0)),0,VLOOKUP(D45,[1]Anual!$G$600:$EX$750,$U$2,0)),0)+J45</f>
        <v>0</v>
      </c>
      <c r="M45" s="83">
        <f t="shared" si="326"/>
        <v>0</v>
      </c>
      <c r="N45" s="405"/>
      <c r="O45" s="404"/>
      <c r="P45" s="404"/>
      <c r="Q45" s="404"/>
      <c r="R45" s="404"/>
      <c r="S45" s="404"/>
      <c r="T45" s="404"/>
      <c r="U45" s="241">
        <f t="shared" si="327"/>
        <v>0</v>
      </c>
      <c r="V45" s="241">
        <f t="shared" si="16"/>
        <v>0</v>
      </c>
      <c r="W45" s="240">
        <f t="shared" si="328"/>
        <v>0</v>
      </c>
      <c r="X45" s="405"/>
      <c r="Y45" s="404"/>
      <c r="Z45" s="404"/>
      <c r="AA45" s="404"/>
      <c r="AB45" s="404"/>
      <c r="AC45" s="404"/>
      <c r="AD45" s="404"/>
      <c r="AE45" s="241">
        <f t="shared" si="329"/>
        <v>0</v>
      </c>
      <c r="AF45" s="241">
        <f t="shared" si="19"/>
        <v>0</v>
      </c>
      <c r="AG45" s="240">
        <f t="shared" si="330"/>
        <v>0</v>
      </c>
      <c r="AH45" s="405"/>
      <c r="AI45" s="404"/>
      <c r="AJ45" s="404"/>
      <c r="AK45" s="404"/>
      <c r="AL45" s="404"/>
      <c r="AM45" s="404"/>
      <c r="AN45" s="404"/>
      <c r="AO45" s="241">
        <f t="shared" si="331"/>
        <v>0</v>
      </c>
      <c r="AP45" s="241">
        <f t="shared" si="21"/>
        <v>0</v>
      </c>
      <c r="AQ45" s="240">
        <f t="shared" si="332"/>
        <v>0</v>
      </c>
      <c r="AR45" s="405"/>
      <c r="AS45" s="404"/>
      <c r="AT45" s="404"/>
      <c r="AU45" s="404"/>
      <c r="AV45" s="404"/>
      <c r="AW45" s="404"/>
      <c r="AX45" s="404"/>
      <c r="AY45" s="241">
        <f t="shared" si="333"/>
        <v>0</v>
      </c>
      <c r="AZ45" s="241">
        <f t="shared" si="6"/>
        <v>0</v>
      </c>
      <c r="BA45" s="240">
        <f t="shared" si="334"/>
        <v>0</v>
      </c>
      <c r="BB45" s="405"/>
      <c r="BC45" s="404"/>
      <c r="BD45" s="404"/>
      <c r="BE45" s="404"/>
      <c r="BF45" s="369"/>
      <c r="BG45" s="369"/>
      <c r="BH45" s="369"/>
      <c r="BI45" s="241">
        <f t="shared" si="335"/>
        <v>0</v>
      </c>
      <c r="BJ45" s="241">
        <f t="shared" si="8"/>
        <v>0</v>
      </c>
      <c r="BK45" s="240">
        <f t="shared" si="336"/>
        <v>0</v>
      </c>
      <c r="BL45" s="369"/>
      <c r="BM45" s="369"/>
      <c r="BN45" s="241">
        <f t="shared" si="337"/>
        <v>0</v>
      </c>
      <c r="BO45" s="241">
        <f t="shared" si="28"/>
        <v>0</v>
      </c>
      <c r="BP45" s="240">
        <f t="shared" si="338"/>
        <v>0</v>
      </c>
      <c r="BQ45" s="1747"/>
      <c r="BR45" s="507"/>
      <c r="BS45" s="1423" t="str">
        <f>IF($C45="","",VLOOKUP($C45,'Carga People'!$C$5:$G$309,5,0))</f>
        <v/>
      </c>
      <c r="BT45" s="1423" t="str">
        <f>IF($B45="","",VLOOKUP($B45,RESUMO!$A$95:$AO$107,41,0))</f>
        <v/>
      </c>
      <c r="BV45" s="706">
        <f t="shared" si="30"/>
        <v>0</v>
      </c>
      <c r="BW45" s="706">
        <f t="shared" si="31"/>
        <v>0</v>
      </c>
      <c r="BX45" s="706">
        <f t="shared" si="32"/>
        <v>0</v>
      </c>
      <c r="BY45" s="706">
        <f t="shared" si="33"/>
        <v>0</v>
      </c>
      <c r="BZ45" s="706">
        <f t="shared" si="34"/>
        <v>0</v>
      </c>
      <c r="CA45" s="706">
        <f t="shared" si="35"/>
        <v>0</v>
      </c>
      <c r="CB45" s="482">
        <f t="shared" si="36"/>
        <v>0</v>
      </c>
    </row>
    <row r="46" spans="1:80" s="31" customFormat="1" ht="19.5" hidden="1" customHeight="1" x14ac:dyDescent="0.3">
      <c r="A46" s="606"/>
      <c r="B46" s="458" t="s">
        <v>776</v>
      </c>
      <c r="C46" s="459" t="s">
        <v>1222</v>
      </c>
      <c r="D46" s="459" t="s">
        <v>1218</v>
      </c>
      <c r="E46" s="1407"/>
      <c r="F46" s="459" t="s">
        <v>47</v>
      </c>
      <c r="G46" s="241">
        <f>ROUND(IF(ISERROR(VLOOKUP(D46,[1]Anual!$B$300:$ES$350,($U$1)-3,0)),0,VLOOKUP(D46,[1]Anual!$B$300:$ES$350,($U$1)-3,0)),0)</f>
        <v>0</v>
      </c>
      <c r="H46" s="658" t="e">
        <f>IF(B46="","",(VLOOKUP(B46,Família!$A:$B,2,0)))</f>
        <v>#N/A</v>
      </c>
      <c r="I46" s="459">
        <f>ROUND(IF(ISERROR(VLOOKUP(D46,[1]Anual!$B$300:$ES$350,($U$1)+5,0)),0,VLOOKUP(D46,[1]Anual!$B$300:$ES$350,($U$1)+5,0)),0)</f>
        <v>0</v>
      </c>
      <c r="J46" s="744"/>
      <c r="K46" s="462" t="str">
        <f t="shared" ref="K46:K47" si="339">IF(L46=M46,"ok",M46-L46)</f>
        <v>ok</v>
      </c>
      <c r="L46" s="456">
        <f>ROUND(IF(ISERROR(VLOOKUP(D46,[1]Anual!$G$600:$EX$750,$U$2,0)),0,VLOOKUP(D46,[1]Anual!$G$600:$EX$750,$U$2,0)),0)+J46</f>
        <v>0</v>
      </c>
      <c r="M46" s="460">
        <f t="shared" si="326"/>
        <v>0</v>
      </c>
      <c r="N46" s="458">
        <f t="shared" ref="N46:T46" si="340">ROUND(N66-SUM(N47:N49),0)</f>
        <v>0</v>
      </c>
      <c r="O46" s="828">
        <f t="shared" si="340"/>
        <v>0</v>
      </c>
      <c r="P46" s="459">
        <f t="shared" si="340"/>
        <v>0</v>
      </c>
      <c r="Q46" s="459">
        <f t="shared" si="340"/>
        <v>0</v>
      </c>
      <c r="R46" s="459">
        <f t="shared" si="340"/>
        <v>0</v>
      </c>
      <c r="S46" s="459">
        <f t="shared" si="340"/>
        <v>0</v>
      </c>
      <c r="T46" s="459">
        <f t="shared" si="340"/>
        <v>0</v>
      </c>
      <c r="U46" s="241">
        <f t="shared" ref="U46" si="341">SUM(N46:T46)</f>
        <v>0</v>
      </c>
      <c r="V46" s="241">
        <f>$I46*V$3</f>
        <v>0</v>
      </c>
      <c r="W46" s="240">
        <f>$G46+U46-V46</f>
        <v>0</v>
      </c>
      <c r="X46" s="458">
        <f t="shared" ref="X46:AD46" si="342">ROUND(X66-SUM(X47:X49),0)</f>
        <v>0</v>
      </c>
      <c r="Y46" s="459">
        <f t="shared" si="342"/>
        <v>0</v>
      </c>
      <c r="Z46" s="459">
        <f t="shared" si="342"/>
        <v>0</v>
      </c>
      <c r="AA46" s="459">
        <f t="shared" si="342"/>
        <v>0</v>
      </c>
      <c r="AB46" s="459">
        <f t="shared" si="342"/>
        <v>0</v>
      </c>
      <c r="AC46" s="459">
        <f t="shared" si="342"/>
        <v>0</v>
      </c>
      <c r="AD46" s="459">
        <f t="shared" si="342"/>
        <v>0</v>
      </c>
      <c r="AE46" s="241">
        <f t="shared" ref="AE46" si="343">SUM(X46:AD46)</f>
        <v>0</v>
      </c>
      <c r="AF46" s="241">
        <f>$I46*AF$3</f>
        <v>0</v>
      </c>
      <c r="AG46" s="240">
        <f t="shared" ref="AG46" si="344">$W46+AE46-AF46</f>
        <v>0</v>
      </c>
      <c r="AH46" s="458">
        <f t="shared" ref="AH46:AN46" si="345">ROUND(AH66-SUM(AH47:AH49),0)</f>
        <v>0</v>
      </c>
      <c r="AI46" s="459">
        <f t="shared" si="345"/>
        <v>0</v>
      </c>
      <c r="AJ46" s="459">
        <f t="shared" si="345"/>
        <v>0</v>
      </c>
      <c r="AK46" s="459">
        <f t="shared" si="345"/>
        <v>0</v>
      </c>
      <c r="AL46" s="459">
        <f t="shared" si="345"/>
        <v>0</v>
      </c>
      <c r="AM46" s="459">
        <f t="shared" si="345"/>
        <v>0</v>
      </c>
      <c r="AN46" s="459">
        <f t="shared" si="345"/>
        <v>0</v>
      </c>
      <c r="AO46" s="241">
        <f t="shared" ref="AO46" si="346">SUM(AH46:AN46)</f>
        <v>0</v>
      </c>
      <c r="AP46" s="241">
        <f>$I46*AP$3</f>
        <v>0</v>
      </c>
      <c r="AQ46" s="240">
        <f t="shared" ref="AQ46" si="347">$AG46+AO46-AP46</f>
        <v>0</v>
      </c>
      <c r="AR46" s="458">
        <f t="shared" ref="AR46:AX46" si="348">ROUND(AR66-SUM(AR47:AR49),0)</f>
        <v>0</v>
      </c>
      <c r="AS46" s="459">
        <f t="shared" si="348"/>
        <v>0</v>
      </c>
      <c r="AT46" s="459">
        <f t="shared" si="348"/>
        <v>0</v>
      </c>
      <c r="AU46" s="459">
        <f t="shared" si="348"/>
        <v>0</v>
      </c>
      <c r="AV46" s="459">
        <f t="shared" si="348"/>
        <v>0</v>
      </c>
      <c r="AW46" s="459">
        <f t="shared" si="348"/>
        <v>0</v>
      </c>
      <c r="AX46" s="459">
        <f t="shared" si="348"/>
        <v>0</v>
      </c>
      <c r="AY46" s="241">
        <f t="shared" si="158"/>
        <v>0</v>
      </c>
      <c r="AZ46" s="241">
        <f t="shared" si="6"/>
        <v>0</v>
      </c>
      <c r="BA46" s="240">
        <f t="shared" si="159"/>
        <v>0</v>
      </c>
      <c r="BB46" s="458">
        <f t="shared" ref="BB46:BH46" si="349">ROUND(BB66-SUM(BB47:BB49),0)</f>
        <v>0</v>
      </c>
      <c r="BC46" s="459">
        <f t="shared" si="349"/>
        <v>0</v>
      </c>
      <c r="BD46" s="459">
        <f t="shared" si="349"/>
        <v>0</v>
      </c>
      <c r="BE46" s="459">
        <f t="shared" si="349"/>
        <v>0</v>
      </c>
      <c r="BF46" s="459">
        <f t="shared" si="349"/>
        <v>0</v>
      </c>
      <c r="BG46" s="459">
        <f t="shared" si="349"/>
        <v>0</v>
      </c>
      <c r="BH46" s="459">
        <f t="shared" si="349"/>
        <v>0</v>
      </c>
      <c r="BI46" s="241">
        <f t="shared" ref="BI46" si="350">SUM(BB46:BH46)</f>
        <v>0</v>
      </c>
      <c r="BJ46" s="241">
        <f>$I46*BJ$3</f>
        <v>0</v>
      </c>
      <c r="BK46" s="240">
        <f t="shared" ref="BK46" si="351">$BA46+BI46-BJ46</f>
        <v>0</v>
      </c>
      <c r="BL46" s="459">
        <f>ROUND(BL66-SUM(BL47:BL49),0)</f>
        <v>0</v>
      </c>
      <c r="BM46" s="459">
        <f>ROUND(BM66-SUM(BM47:BM49),0)</f>
        <v>0</v>
      </c>
      <c r="BN46" s="241">
        <f t="shared" si="322"/>
        <v>0</v>
      </c>
      <c r="BO46" s="241">
        <f t="shared" si="28"/>
        <v>0</v>
      </c>
      <c r="BP46" s="240">
        <f t="shared" si="324"/>
        <v>0</v>
      </c>
      <c r="BQ46" s="1745">
        <f>SUM(M46:M49)</f>
        <v>0</v>
      </c>
      <c r="BR46" s="507"/>
      <c r="BS46" s="1423">
        <f>IF($C46="","",VLOOKUP($C46,'Carga People'!$C$5:$G$309,5,0))</f>
        <v>0</v>
      </c>
      <c r="BT46" s="1423">
        <f>IF($B46="","",VLOOKUP($B46,RESUMO!$A$95:$AO$107,41,0))</f>
        <v>0</v>
      </c>
      <c r="BV46" s="706">
        <f t="shared" si="30"/>
        <v>0</v>
      </c>
      <c r="BW46" s="706">
        <f t="shared" si="31"/>
        <v>0</v>
      </c>
      <c r="BX46" s="706">
        <f t="shared" si="32"/>
        <v>0</v>
      </c>
      <c r="BY46" s="706">
        <f t="shared" si="33"/>
        <v>0</v>
      </c>
      <c r="BZ46" s="706">
        <f t="shared" si="34"/>
        <v>0</v>
      </c>
      <c r="CA46" s="706">
        <f t="shared" si="35"/>
        <v>0</v>
      </c>
      <c r="CB46" s="482">
        <f t="shared" si="36"/>
        <v>0</v>
      </c>
    </row>
    <row r="47" spans="1:80" s="31" customFormat="1" ht="19.5" hidden="1" customHeight="1" x14ac:dyDescent="0.3">
      <c r="A47" s="605"/>
      <c r="B47" s="29" t="s">
        <v>773</v>
      </c>
      <c r="C47" s="30" t="s">
        <v>1223</v>
      </c>
      <c r="D47" s="30" t="s">
        <v>1219</v>
      </c>
      <c r="E47" s="1406"/>
      <c r="F47" s="30" t="s">
        <v>47</v>
      </c>
      <c r="G47" s="72">
        <f>ROUND(IF(ISERROR(VLOOKUP(D47,[1]Anual!$B$300:$ES$350,($U$1)-3,0)),0,VLOOKUP(D47,[1]Anual!$B$300:$ES$350,($U$1)-3,0)),0)</f>
        <v>0</v>
      </c>
      <c r="H47" s="658" t="e">
        <f>IF(B47="","",(VLOOKUP(B47,Família!$A:$B,2,0)))</f>
        <v>#N/A</v>
      </c>
      <c r="I47" s="30">
        <f>ROUND(IF(ISERROR(VLOOKUP(D47,[1]Anual!$B$300:$ES$350,($U$1)+5,0)),0,VLOOKUP(D47,[1]Anual!$B$300:$ES$350,($U$1)+5,0)),0)</f>
        <v>0</v>
      </c>
      <c r="J47" s="744"/>
      <c r="K47" s="723" t="str">
        <f t="shared" si="339"/>
        <v>ok</v>
      </c>
      <c r="L47" s="30">
        <f>ROUND(IF(ISERROR(VLOOKUP(D47,[1]Anual!$G$600:$EX$750,$U$2,0)),0,VLOOKUP(D47,[1]Anual!$G$600:$EX$750,$U$2,0)),0)+J47</f>
        <v>0</v>
      </c>
      <c r="M47" s="83">
        <f t="shared" ref="M47:M49" si="352">SUM(U47,AE47,AO47,AY47,BI47,BN47)</f>
        <v>0</v>
      </c>
      <c r="N47" s="368"/>
      <c r="O47" s="820"/>
      <c r="P47" s="369"/>
      <c r="Q47" s="369"/>
      <c r="R47" s="369"/>
      <c r="S47" s="369"/>
      <c r="T47" s="369"/>
      <c r="U47" s="241">
        <f t="shared" ref="U47" si="353">SUM(N47:T47)</f>
        <v>0</v>
      </c>
      <c r="V47" s="241">
        <f>$I47*V$3</f>
        <v>0</v>
      </c>
      <c r="W47" s="240">
        <f>$G47+U47-V47</f>
        <v>0</v>
      </c>
      <c r="X47" s="368"/>
      <c r="Y47" s="369"/>
      <c r="Z47" s="369"/>
      <c r="AA47" s="369"/>
      <c r="AB47" s="369"/>
      <c r="AC47" s="369"/>
      <c r="AD47" s="369"/>
      <c r="AE47" s="241">
        <f t="shared" ref="AE47" si="354">SUM(X47:AD47)</f>
        <v>0</v>
      </c>
      <c r="AF47" s="241">
        <f>$I47*AF$3</f>
        <v>0</v>
      </c>
      <c r="AG47" s="240">
        <f t="shared" ref="AG47" si="355">$W47+AE47-AF47</f>
        <v>0</v>
      </c>
      <c r="AH47" s="368"/>
      <c r="AI47" s="369"/>
      <c r="AJ47" s="369"/>
      <c r="AK47" s="369"/>
      <c r="AL47" s="369"/>
      <c r="AM47" s="369"/>
      <c r="AN47" s="369"/>
      <c r="AO47" s="241">
        <f t="shared" ref="AO47" si="356">SUM(AH47:AN47)</f>
        <v>0</v>
      </c>
      <c r="AP47" s="241">
        <f>$I47*AP$3</f>
        <v>0</v>
      </c>
      <c r="AQ47" s="240">
        <f t="shared" ref="AQ47" si="357">$AG47+AO47-AP47</f>
        <v>0</v>
      </c>
      <c r="AR47" s="368"/>
      <c r="AS47" s="369"/>
      <c r="AT47" s="369"/>
      <c r="AU47" s="369"/>
      <c r="AV47" s="369"/>
      <c r="AW47" s="369"/>
      <c r="AX47" s="369"/>
      <c r="AY47" s="241">
        <f t="shared" ref="AY47" si="358">SUM(AR47:AX47)</f>
        <v>0</v>
      </c>
      <c r="AZ47" s="241">
        <f>$I47*AZ$3</f>
        <v>0</v>
      </c>
      <c r="BA47" s="240">
        <f t="shared" ref="BA47" si="359">$AQ47+AY47-AZ47</f>
        <v>0</v>
      </c>
      <c r="BB47" s="368"/>
      <c r="BC47" s="369"/>
      <c r="BD47" s="369"/>
      <c r="BE47" s="369"/>
      <c r="BF47" s="369"/>
      <c r="BG47" s="369"/>
      <c r="BH47" s="369"/>
      <c r="BI47" s="241">
        <f t="shared" ref="BI47" si="360">SUM(BB47:BH47)</f>
        <v>0</v>
      </c>
      <c r="BJ47" s="241">
        <f>$I47*BJ$3</f>
        <v>0</v>
      </c>
      <c r="BK47" s="240">
        <f t="shared" ref="BK47" si="361">$BA47+BI47-BJ47</f>
        <v>0</v>
      </c>
      <c r="BL47" s="369"/>
      <c r="BM47" s="369"/>
      <c r="BN47" s="241">
        <f t="shared" ref="BN47" si="362">SUM(BL47:BM47)</f>
        <v>0</v>
      </c>
      <c r="BO47" s="241">
        <f>$I47*BO$3</f>
        <v>0</v>
      </c>
      <c r="BP47" s="240">
        <f t="shared" ref="BP47" si="363">$BK47+BN47-BO47</f>
        <v>0</v>
      </c>
      <c r="BQ47" s="1746"/>
      <c r="BR47" s="507"/>
      <c r="BS47" s="1423">
        <f>IF($C47="","",VLOOKUP($C47,'Carga People'!$C$5:$G$309,5,0))</f>
        <v>0</v>
      </c>
      <c r="BT47" s="1423">
        <f>IF($B47="","",VLOOKUP($B47,RESUMO!$A$95:$AO$107,41,0))</f>
        <v>0</v>
      </c>
      <c r="BV47" s="706">
        <f t="shared" si="30"/>
        <v>0</v>
      </c>
      <c r="BW47" s="706">
        <f t="shared" si="31"/>
        <v>0</v>
      </c>
      <c r="BX47" s="706">
        <f t="shared" si="32"/>
        <v>0</v>
      </c>
      <c r="BY47" s="706">
        <f t="shared" si="33"/>
        <v>0</v>
      </c>
      <c r="BZ47" s="706">
        <f t="shared" si="34"/>
        <v>0</v>
      </c>
      <c r="CA47" s="706">
        <f t="shared" si="35"/>
        <v>0</v>
      </c>
      <c r="CB47" s="482">
        <f t="shared" si="36"/>
        <v>0</v>
      </c>
    </row>
    <row r="48" spans="1:80" s="31" customFormat="1" ht="19.5" hidden="1" customHeight="1" x14ac:dyDescent="0.3">
      <c r="A48" s="603"/>
      <c r="B48" s="29" t="s">
        <v>776</v>
      </c>
      <c r="C48" s="30" t="s">
        <v>1061</v>
      </c>
      <c r="D48" s="30" t="s">
        <v>1058</v>
      </c>
      <c r="E48" s="1406"/>
      <c r="F48" s="30" t="s">
        <v>47</v>
      </c>
      <c r="G48" s="72">
        <f>ROUND(IF(ISERROR(VLOOKUP(D48,[1]Anual!$B$300:$ES$350,($U$1)-3,0)),0,VLOOKUP(D48,[1]Anual!$B$300:$ES$350,($U$1)-3,0)),0)</f>
        <v>0</v>
      </c>
      <c r="H48" s="658" t="e">
        <f>IF(B48="","",(VLOOKUP(B48,Família!$A:$B,2,0)))</f>
        <v>#N/A</v>
      </c>
      <c r="I48" s="30">
        <f>ROUND(IF(ISERROR(VLOOKUP(D48,[1]Anual!$B$300:$ES$350,($U$1)+5,0)),0,VLOOKUP(D48,[1]Anual!$B$300:$ES$350,($U$1)+5,0)),0)</f>
        <v>0</v>
      </c>
      <c r="J48" s="744"/>
      <c r="K48" s="723" t="str">
        <f t="shared" ref="K48:K49" si="364">IF(L48=M48,"ok",M48-L48)</f>
        <v>ok</v>
      </c>
      <c r="L48" s="30">
        <f>ROUND(IF(ISERROR(VLOOKUP(D48,[1]Anual!$G$600:$EX$750,$U$2,0)),0,VLOOKUP(D48,[1]Anual!$G$600:$EX$750,$U$2,0)),0)+J48</f>
        <v>0</v>
      </c>
      <c r="M48" s="83">
        <f t="shared" si="352"/>
        <v>0</v>
      </c>
      <c r="N48" s="368"/>
      <c r="O48" s="820"/>
      <c r="P48" s="369"/>
      <c r="Q48" s="369"/>
      <c r="R48" s="369"/>
      <c r="S48" s="369"/>
      <c r="T48" s="369"/>
      <c r="U48" s="241">
        <f t="shared" ref="U48" si="365">SUM(N48:T48)</f>
        <v>0</v>
      </c>
      <c r="V48" s="241">
        <f t="shared" si="16"/>
        <v>0</v>
      </c>
      <c r="W48" s="240">
        <f t="shared" ref="W48" si="366">$G48+U48-V48</f>
        <v>0</v>
      </c>
      <c r="X48" s="368"/>
      <c r="Y48" s="369"/>
      <c r="Z48" s="369"/>
      <c r="AA48" s="369"/>
      <c r="AB48" s="369"/>
      <c r="AC48" s="369"/>
      <c r="AD48" s="369"/>
      <c r="AE48" s="241">
        <f t="shared" ref="AE48" si="367">SUM(X48:AD48)</f>
        <v>0</v>
      </c>
      <c r="AF48" s="241">
        <f t="shared" si="19"/>
        <v>0</v>
      </c>
      <c r="AG48" s="240">
        <f t="shared" ref="AG48" si="368">$W48+AE48-AF48</f>
        <v>0</v>
      </c>
      <c r="AH48" s="368"/>
      <c r="AI48" s="369"/>
      <c r="AJ48" s="369"/>
      <c r="AK48" s="369"/>
      <c r="AL48" s="369"/>
      <c r="AM48" s="369"/>
      <c r="AN48" s="369"/>
      <c r="AO48" s="241">
        <f t="shared" ref="AO48" si="369">SUM(AH48:AN48)</f>
        <v>0</v>
      </c>
      <c r="AP48" s="241">
        <f t="shared" si="21"/>
        <v>0</v>
      </c>
      <c r="AQ48" s="240">
        <f t="shared" ref="AQ48" si="370">$AG48+AO48-AP48</f>
        <v>0</v>
      </c>
      <c r="AR48" s="368"/>
      <c r="AS48" s="369"/>
      <c r="AT48" s="655"/>
      <c r="AU48" s="655"/>
      <c r="AV48" s="369"/>
      <c r="AW48" s="369"/>
      <c r="AX48" s="369"/>
      <c r="AY48" s="241">
        <f t="shared" ref="AY48" si="371">SUM(AR48:AX48)</f>
        <v>0</v>
      </c>
      <c r="AZ48" s="241">
        <f t="shared" si="6"/>
        <v>0</v>
      </c>
      <c r="BA48" s="240">
        <f t="shared" ref="BA48" si="372">$AQ48+AY48-AZ48</f>
        <v>0</v>
      </c>
      <c r="BB48" s="368"/>
      <c r="BC48" s="369"/>
      <c r="BD48" s="369"/>
      <c r="BE48" s="369"/>
      <c r="BF48" s="369"/>
      <c r="BG48" s="369"/>
      <c r="BH48" s="369"/>
      <c r="BI48" s="241">
        <f t="shared" ref="BI48" si="373">SUM(BB48:BH48)</f>
        <v>0</v>
      </c>
      <c r="BJ48" s="241">
        <f t="shared" si="8"/>
        <v>0</v>
      </c>
      <c r="BK48" s="240">
        <f t="shared" ref="BK48" si="374">$BA48+BI48-BJ48</f>
        <v>0</v>
      </c>
      <c r="BL48" s="369"/>
      <c r="BM48" s="369"/>
      <c r="BN48" s="241">
        <f t="shared" ref="BN48" si="375">SUM(BL48:BM48)</f>
        <v>0</v>
      </c>
      <c r="BO48" s="241">
        <f t="shared" si="28"/>
        <v>0</v>
      </c>
      <c r="BP48" s="240">
        <f t="shared" ref="BP48" si="376">$BK48+BN48-BO48</f>
        <v>0</v>
      </c>
      <c r="BQ48" s="1746"/>
      <c r="BR48" s="507"/>
      <c r="BS48" s="1423" t="e">
        <f>IF($C48="","",VLOOKUP($C48,'Carga People'!$C$5:$G$309,5,0))</f>
        <v>#N/A</v>
      </c>
      <c r="BT48" s="1423">
        <f>IF($B48="","",VLOOKUP($B48,RESUMO!$A$95:$AO$107,41,0))</f>
        <v>0</v>
      </c>
      <c r="BV48" s="706">
        <f t="shared" ref="BV48" si="377">SUM(N48:T48)</f>
        <v>0</v>
      </c>
      <c r="BW48" s="706">
        <f t="shared" ref="BW48" si="378">SUM(X48:AD48)</f>
        <v>0</v>
      </c>
      <c r="BX48" s="706">
        <f t="shared" ref="BX48" si="379">SUM(AH48:AN48)</f>
        <v>0</v>
      </c>
      <c r="BY48" s="706">
        <f t="shared" ref="BY48" si="380">SUM(AR48:AX48)</f>
        <v>0</v>
      </c>
      <c r="BZ48" s="706">
        <f t="shared" ref="BZ48" si="381">SUM(BB48:BH48)</f>
        <v>0</v>
      </c>
      <c r="CA48" s="706">
        <f t="shared" ref="CA48" si="382">SUM(BL48:BM48)</f>
        <v>0</v>
      </c>
      <c r="CB48" s="482">
        <f t="shared" ref="CB48" si="383">SUM(BV48:CA48)-M48</f>
        <v>0</v>
      </c>
    </row>
    <row r="49" spans="1:80" s="31" customFormat="1" ht="19.5" hidden="1" customHeight="1" thickBot="1" x14ac:dyDescent="0.35">
      <c r="A49" s="466"/>
      <c r="B49" s="32" t="s">
        <v>773</v>
      </c>
      <c r="C49" s="33" t="s">
        <v>1062</v>
      </c>
      <c r="D49" s="33" t="s">
        <v>1059</v>
      </c>
      <c r="E49" s="1409"/>
      <c r="F49" s="30" t="s">
        <v>47</v>
      </c>
      <c r="G49" s="73">
        <f>ROUND(IF(ISERROR(VLOOKUP(D49,[1]Anual!$B$300:$ES$350,($U$1)-3,0)),0,VLOOKUP(D49,[1]Anual!$B$300:$ES$350,($U$1)-3,0)),0)</f>
        <v>0</v>
      </c>
      <c r="H49" s="659" t="e">
        <f>IF(B49="","",(VLOOKUP(B49,Família!$A:$B,2,0)))</f>
        <v>#N/A</v>
      </c>
      <c r="I49" s="33">
        <f>ROUND(IF(ISERROR(VLOOKUP(D49,[1]Anual!$B$300:$ES$350,($U$1)+5,0)),0,VLOOKUP(D49,[1]Anual!$B$300:$ES$350,($U$1)+5,0)),0)</f>
        <v>0</v>
      </c>
      <c r="J49" s="745"/>
      <c r="K49" s="723" t="str">
        <f t="shared" si="364"/>
        <v>ok</v>
      </c>
      <c r="L49" s="30">
        <f>ROUND(IF(ISERROR(VLOOKUP(D49,[1]Anual!$G$600:$EX$750,$U$2,0)),0,VLOOKUP(D49,[1]Anual!$G$600:$EX$750,$U$2,0)),0)+J49</f>
        <v>0</v>
      </c>
      <c r="M49" s="83">
        <f t="shared" si="352"/>
        <v>0</v>
      </c>
      <c r="N49" s="370"/>
      <c r="O49" s="371"/>
      <c r="P49" s="371"/>
      <c r="Q49" s="371"/>
      <c r="R49" s="371"/>
      <c r="S49" s="371"/>
      <c r="T49" s="371"/>
      <c r="U49" s="242">
        <f t="shared" si="15"/>
        <v>0</v>
      </c>
      <c r="V49" s="242">
        <f t="shared" si="16"/>
        <v>0</v>
      </c>
      <c r="W49" s="240">
        <f t="shared" si="17"/>
        <v>0</v>
      </c>
      <c r="X49" s="370"/>
      <c r="Y49" s="371"/>
      <c r="Z49" s="371"/>
      <c r="AA49" s="371"/>
      <c r="AB49" s="371"/>
      <c r="AC49" s="371"/>
      <c r="AD49" s="371"/>
      <c r="AE49" s="242">
        <f t="shared" si="18"/>
        <v>0</v>
      </c>
      <c r="AF49" s="242">
        <f t="shared" si="19"/>
        <v>0</v>
      </c>
      <c r="AG49" s="432">
        <f t="shared" si="59"/>
        <v>0</v>
      </c>
      <c r="AH49" s="370"/>
      <c r="AI49" s="371"/>
      <c r="AJ49" s="371"/>
      <c r="AK49" s="371"/>
      <c r="AL49" s="371"/>
      <c r="AM49" s="371"/>
      <c r="AN49" s="371"/>
      <c r="AO49" s="242">
        <f t="shared" si="20"/>
        <v>0</v>
      </c>
      <c r="AP49" s="242">
        <f t="shared" si="21"/>
        <v>0</v>
      </c>
      <c r="AQ49" s="240">
        <f t="shared" si="22"/>
        <v>0</v>
      </c>
      <c r="AR49" s="370"/>
      <c r="AS49" s="371"/>
      <c r="AT49" s="371"/>
      <c r="AU49" s="371"/>
      <c r="AV49" s="371"/>
      <c r="AW49" s="371"/>
      <c r="AX49" s="371"/>
      <c r="AY49" s="242">
        <f t="shared" si="23"/>
        <v>0</v>
      </c>
      <c r="AZ49" s="242">
        <f t="shared" si="6"/>
        <v>0</v>
      </c>
      <c r="BA49" s="240">
        <f t="shared" si="24"/>
        <v>0</v>
      </c>
      <c r="BB49" s="370"/>
      <c r="BC49" s="371"/>
      <c r="BD49" s="371"/>
      <c r="BE49" s="371"/>
      <c r="BF49" s="371"/>
      <c r="BG49" s="371"/>
      <c r="BH49" s="371"/>
      <c r="BI49" s="242">
        <f t="shared" si="25"/>
        <v>0</v>
      </c>
      <c r="BJ49" s="242">
        <f t="shared" si="8"/>
        <v>0</v>
      </c>
      <c r="BK49" s="240">
        <f t="shared" si="26"/>
        <v>0</v>
      </c>
      <c r="BL49" s="371"/>
      <c r="BM49" s="371"/>
      <c r="BN49" s="242">
        <f t="shared" si="27"/>
        <v>0</v>
      </c>
      <c r="BO49" s="242">
        <f t="shared" si="28"/>
        <v>0</v>
      </c>
      <c r="BP49" s="240">
        <f t="shared" si="29"/>
        <v>0</v>
      </c>
      <c r="BQ49" s="1752"/>
      <c r="BR49" s="507"/>
      <c r="BS49" s="1423" t="e">
        <f>IF($C49="","",VLOOKUP($C49,'Carga People'!$C$5:$G$309,5,0))</f>
        <v>#N/A</v>
      </c>
      <c r="BT49" s="1423">
        <f>IF($B49="","",VLOOKUP($B49,RESUMO!$A$95:$AO$107,41,0))</f>
        <v>0</v>
      </c>
      <c r="BV49" s="706">
        <f t="shared" si="30"/>
        <v>0</v>
      </c>
      <c r="BW49" s="706">
        <f t="shared" si="31"/>
        <v>0</v>
      </c>
      <c r="BX49" s="706">
        <f t="shared" si="32"/>
        <v>0</v>
      </c>
      <c r="BY49" s="706">
        <f t="shared" si="33"/>
        <v>0</v>
      </c>
      <c r="BZ49" s="706">
        <f t="shared" si="34"/>
        <v>0</v>
      </c>
      <c r="CA49" s="706">
        <f t="shared" si="35"/>
        <v>0</v>
      </c>
      <c r="CB49" s="482">
        <f t="shared" si="36"/>
        <v>0</v>
      </c>
    </row>
    <row r="50" spans="1:80" ht="18.75" customHeight="1" x14ac:dyDescent="0.3">
      <c r="A50" s="34"/>
      <c r="B50" s="202" t="s">
        <v>34</v>
      </c>
      <c r="C50" s="203"/>
      <c r="D50" s="186"/>
      <c r="E50" s="186"/>
      <c r="F50" s="186"/>
      <c r="G50" s="185"/>
      <c r="H50" s="186"/>
      <c r="I50" s="186"/>
      <c r="J50" s="186"/>
      <c r="K50" s="186"/>
      <c r="L50" s="204">
        <v>1</v>
      </c>
      <c r="M50" s="205">
        <v>1</v>
      </c>
      <c r="N50" s="549"/>
      <c r="O50" s="549"/>
      <c r="P50" s="549"/>
      <c r="Q50" s="549"/>
      <c r="R50" s="549"/>
      <c r="S50" s="549"/>
      <c r="T50" s="549"/>
      <c r="U50" s="185"/>
      <c r="V50" s="185"/>
      <c r="W50" s="185"/>
      <c r="X50" s="549"/>
      <c r="Y50" s="549"/>
      <c r="Z50" s="549"/>
      <c r="AA50" s="549"/>
      <c r="AB50" s="549"/>
      <c r="AC50" s="549"/>
      <c r="AD50" s="549"/>
      <c r="AE50" s="224"/>
      <c r="AF50" s="224"/>
      <c r="AG50" s="185"/>
      <c r="AH50" s="549"/>
      <c r="AI50" s="549"/>
      <c r="AJ50" s="549"/>
      <c r="AK50" s="549"/>
      <c r="AL50" s="549"/>
      <c r="AM50" s="549"/>
      <c r="AN50" s="549"/>
      <c r="AO50" s="185"/>
      <c r="AP50" s="185"/>
      <c r="AQ50" s="185"/>
      <c r="AR50" s="549"/>
      <c r="AS50" s="549"/>
      <c r="AT50" s="549"/>
      <c r="AU50" s="549"/>
      <c r="AV50" s="549"/>
      <c r="AW50" s="549"/>
      <c r="AX50" s="549"/>
      <c r="AY50" s="185"/>
      <c r="AZ50" s="185"/>
      <c r="BA50" s="185"/>
      <c r="BB50" s="549"/>
      <c r="BC50" s="549"/>
      <c r="BD50" s="549"/>
      <c r="BE50" s="549"/>
      <c r="BF50" s="549"/>
      <c r="BG50" s="186"/>
      <c r="BH50" s="186"/>
      <c r="BI50" s="185"/>
      <c r="BJ50" s="185"/>
      <c r="BK50" s="185"/>
      <c r="BL50" s="186"/>
      <c r="BM50" s="186"/>
      <c r="BN50" s="185"/>
      <c r="BO50" s="185"/>
      <c r="BP50" s="185"/>
      <c r="BQ50" s="207"/>
      <c r="BV50" s="707"/>
      <c r="BW50" s="707"/>
      <c r="BX50" s="707"/>
      <c r="BY50" s="707"/>
      <c r="BZ50" s="707"/>
      <c r="CA50" s="707"/>
      <c r="CB50" s="482"/>
    </row>
    <row r="51" spans="1:80" ht="18.75" customHeight="1" outlineLevel="1" x14ac:dyDescent="0.3">
      <c r="A51" s="34"/>
      <c r="B51" s="438"/>
      <c r="C51" s="1610"/>
      <c r="D51" s="43"/>
      <c r="E51" s="43"/>
      <c r="F51" s="43"/>
      <c r="G51" s="77"/>
      <c r="H51" s="43"/>
      <c r="I51" s="43"/>
      <c r="J51" s="43"/>
      <c r="K51" s="1644"/>
      <c r="L51" s="1580" t="s">
        <v>1254</v>
      </c>
      <c r="M51" s="1581"/>
      <c r="N51" s="1582"/>
      <c r="O51" s="1582"/>
      <c r="P51" s="1582"/>
      <c r="Q51" s="1582"/>
      <c r="R51" s="1582">
        <v>1</v>
      </c>
      <c r="S51" s="1582"/>
      <c r="T51" s="1582"/>
      <c r="U51" s="1583"/>
      <c r="V51" s="1583"/>
      <c r="W51" s="1583"/>
      <c r="X51" s="1582">
        <v>1</v>
      </c>
      <c r="Y51" s="1582">
        <v>1</v>
      </c>
      <c r="Z51" s="1582">
        <v>1</v>
      </c>
      <c r="AA51" s="1582">
        <v>1</v>
      </c>
      <c r="AB51" s="1582">
        <v>1</v>
      </c>
      <c r="AC51" s="1582"/>
      <c r="AD51" s="1582"/>
      <c r="AE51" s="1584"/>
      <c r="AF51" s="1584"/>
      <c r="AG51" s="1584"/>
      <c r="AH51" s="1582">
        <v>1</v>
      </c>
      <c r="AI51" s="1582">
        <v>1</v>
      </c>
      <c r="AJ51" s="1582">
        <v>1</v>
      </c>
      <c r="AK51" s="1582">
        <v>1</v>
      </c>
      <c r="AL51" s="1582">
        <v>1</v>
      </c>
      <c r="AM51" s="1582"/>
      <c r="AN51" s="1582"/>
      <c r="AO51" s="1583"/>
      <c r="AP51" s="1583"/>
      <c r="AQ51" s="1583"/>
      <c r="AR51" s="1582">
        <v>1</v>
      </c>
      <c r="AS51" s="1582">
        <v>1</v>
      </c>
      <c r="AT51" s="1582">
        <v>1</v>
      </c>
      <c r="AU51" s="1582">
        <v>1</v>
      </c>
      <c r="AV51" s="1582">
        <v>1</v>
      </c>
      <c r="AW51" s="1582"/>
      <c r="AX51" s="1582"/>
      <c r="AY51" s="1583"/>
      <c r="AZ51" s="1583"/>
      <c r="BA51" s="1583"/>
      <c r="BB51" s="1582"/>
      <c r="BC51" s="1582"/>
      <c r="BD51" s="1582"/>
      <c r="BE51" s="1582"/>
      <c r="BF51" s="1582"/>
      <c r="BG51" s="1582"/>
      <c r="BH51" s="1582"/>
      <c r="BI51" s="1583"/>
      <c r="BJ51" s="1583"/>
      <c r="BK51" s="1583"/>
      <c r="BL51" s="1582"/>
      <c r="BM51" s="1582"/>
      <c r="BN51" s="1583"/>
      <c r="BO51" s="1583"/>
      <c r="BP51" s="1585"/>
      <c r="BQ51" s="36"/>
      <c r="BV51" s="708"/>
      <c r="BW51" s="708"/>
      <c r="BX51" s="708"/>
      <c r="BY51" s="708"/>
      <c r="BZ51" s="708"/>
      <c r="CA51" s="708"/>
      <c r="CB51" s="482"/>
    </row>
    <row r="52" spans="1:80" ht="18.75" customHeight="1" outlineLevel="1" x14ac:dyDescent="0.3">
      <c r="A52" s="34"/>
      <c r="B52" s="343"/>
      <c r="C52" s="7"/>
      <c r="D52" s="35"/>
      <c r="E52" s="35"/>
      <c r="F52" s="35"/>
      <c r="G52" s="67"/>
      <c r="H52" s="35"/>
      <c r="I52" s="35"/>
      <c r="J52" s="35"/>
      <c r="K52" s="1253"/>
      <c r="L52" s="1611" t="s">
        <v>1255</v>
      </c>
      <c r="M52" s="1618"/>
      <c r="N52" s="1613"/>
      <c r="O52" s="1613"/>
      <c r="P52" s="1613"/>
      <c r="Q52" s="1613"/>
      <c r="R52" s="1613">
        <v>0.85</v>
      </c>
      <c r="S52" s="1613"/>
      <c r="T52" s="1613"/>
      <c r="U52" s="1613">
        <v>0.85</v>
      </c>
      <c r="V52" s="1613">
        <v>0.85</v>
      </c>
      <c r="W52" s="1613">
        <v>0.85</v>
      </c>
      <c r="X52" s="1613">
        <v>0.85</v>
      </c>
      <c r="Y52" s="1613">
        <v>0.85</v>
      </c>
      <c r="Z52" s="1613">
        <v>0.85</v>
      </c>
      <c r="AA52" s="1613">
        <v>0.85</v>
      </c>
      <c r="AB52" s="1613">
        <v>0.85</v>
      </c>
      <c r="AC52" s="1613"/>
      <c r="AD52" s="1613"/>
      <c r="AE52" s="1613">
        <v>0.85</v>
      </c>
      <c r="AF52" s="1613">
        <v>0.85</v>
      </c>
      <c r="AG52" s="1613">
        <v>0.85</v>
      </c>
      <c r="AH52" s="1613">
        <v>0.85</v>
      </c>
      <c r="AI52" s="1613">
        <v>0.85</v>
      </c>
      <c r="AJ52" s="1613">
        <v>0.85</v>
      </c>
      <c r="AK52" s="1613">
        <v>0.85</v>
      </c>
      <c r="AL52" s="1613">
        <v>0.85</v>
      </c>
      <c r="AM52" s="1613"/>
      <c r="AN52" s="1613"/>
      <c r="AO52" s="1613">
        <v>0.85</v>
      </c>
      <c r="AP52" s="1613">
        <v>0.85</v>
      </c>
      <c r="AQ52" s="1613">
        <v>0.85</v>
      </c>
      <c r="AR52" s="1613">
        <v>0.85</v>
      </c>
      <c r="AS52" s="1613">
        <v>0.85</v>
      </c>
      <c r="AT52" s="1613">
        <v>0.85</v>
      </c>
      <c r="AU52" s="1613">
        <v>0.85</v>
      </c>
      <c r="AV52" s="1613">
        <v>0.85</v>
      </c>
      <c r="AW52" s="1613"/>
      <c r="AX52" s="1613"/>
      <c r="AY52" s="1613">
        <v>0.85</v>
      </c>
      <c r="AZ52" s="1613">
        <v>0.85</v>
      </c>
      <c r="BA52" s="1613">
        <v>0.85</v>
      </c>
      <c r="BB52" s="1613"/>
      <c r="BC52" s="1613"/>
      <c r="BD52" s="1613"/>
      <c r="BE52" s="1613"/>
      <c r="BF52" s="1613"/>
      <c r="BG52" s="1613"/>
      <c r="BH52" s="1613"/>
      <c r="BI52" s="1613"/>
      <c r="BJ52" s="1613"/>
      <c r="BK52" s="1613"/>
      <c r="BL52" s="1613"/>
      <c r="BM52" s="1613"/>
      <c r="BN52" s="1613"/>
      <c r="BO52" s="1613"/>
      <c r="BP52" s="1622"/>
      <c r="BQ52" s="36"/>
      <c r="BV52" s="708"/>
      <c r="BW52" s="708"/>
      <c r="BX52" s="708"/>
      <c r="BY52" s="708"/>
      <c r="BZ52" s="708"/>
      <c r="CA52" s="708"/>
      <c r="CB52" s="482"/>
    </row>
    <row r="53" spans="1:80" ht="18.75" customHeight="1" x14ac:dyDescent="0.3">
      <c r="A53" s="34"/>
      <c r="B53" s="343"/>
      <c r="C53" s="440" t="s">
        <v>132</v>
      </c>
      <c r="D53" s="351"/>
      <c r="E53" s="351"/>
      <c r="F53" s="352">
        <f>8.96</f>
        <v>8.9600000000000009</v>
      </c>
      <c r="G53" s="351"/>
      <c r="H53" s="352"/>
      <c r="I53" s="351"/>
      <c r="J53" s="351"/>
      <c r="K53" s="353"/>
      <c r="L53" s="354" t="s">
        <v>1256</v>
      </c>
      <c r="M53" s="355">
        <f>SUM(N53:BP53)</f>
        <v>143.36000000000007</v>
      </c>
      <c r="N53" s="372"/>
      <c r="O53" s="372"/>
      <c r="P53" s="372"/>
      <c r="Q53" s="372"/>
      <c r="R53" s="372">
        <f t="shared" ref="R53" si="384">8.96</f>
        <v>8.9600000000000009</v>
      </c>
      <c r="S53" s="372"/>
      <c r="T53" s="372"/>
      <c r="U53" s="372"/>
      <c r="V53" s="372"/>
      <c r="W53" s="372"/>
      <c r="X53" s="372">
        <f>8.96</f>
        <v>8.9600000000000009</v>
      </c>
      <c r="Y53" s="372">
        <f t="shared" ref="Y53:AB53" si="385">8.96</f>
        <v>8.9600000000000009</v>
      </c>
      <c r="Z53" s="372">
        <f t="shared" si="385"/>
        <v>8.9600000000000009</v>
      </c>
      <c r="AA53" s="372">
        <f t="shared" si="385"/>
        <v>8.9600000000000009</v>
      </c>
      <c r="AB53" s="372">
        <f t="shared" si="385"/>
        <v>8.9600000000000009</v>
      </c>
      <c r="AC53" s="372"/>
      <c r="AD53" s="372"/>
      <c r="AE53" s="372"/>
      <c r="AF53" s="372"/>
      <c r="AG53" s="372"/>
      <c r="AH53" s="372">
        <f t="shared" ref="AH53:AL53" si="386">8.96</f>
        <v>8.9600000000000009</v>
      </c>
      <c r="AI53" s="372">
        <f t="shared" si="386"/>
        <v>8.9600000000000009</v>
      </c>
      <c r="AJ53" s="372">
        <f t="shared" si="386"/>
        <v>8.9600000000000009</v>
      </c>
      <c r="AK53" s="372">
        <f t="shared" si="386"/>
        <v>8.9600000000000009</v>
      </c>
      <c r="AL53" s="372">
        <f t="shared" si="386"/>
        <v>8.9600000000000009</v>
      </c>
      <c r="AM53" s="372"/>
      <c r="AN53" s="372"/>
      <c r="AO53" s="372"/>
      <c r="AP53" s="372"/>
      <c r="AQ53" s="372"/>
      <c r="AR53" s="372">
        <f t="shared" ref="AR53:AV53" si="387">8.96</f>
        <v>8.9600000000000009</v>
      </c>
      <c r="AS53" s="372">
        <f t="shared" si="387"/>
        <v>8.9600000000000009</v>
      </c>
      <c r="AT53" s="372">
        <f t="shared" si="387"/>
        <v>8.9600000000000009</v>
      </c>
      <c r="AU53" s="372">
        <f t="shared" si="387"/>
        <v>8.9600000000000009</v>
      </c>
      <c r="AV53" s="372">
        <f t="shared" si="387"/>
        <v>8.9600000000000009</v>
      </c>
      <c r="AW53" s="372"/>
      <c r="AX53" s="372"/>
      <c r="AY53" s="372"/>
      <c r="AZ53" s="372"/>
      <c r="BA53" s="372"/>
      <c r="BB53" s="372"/>
      <c r="BC53" s="372"/>
      <c r="BD53" s="372"/>
      <c r="BE53" s="372"/>
      <c r="BF53" s="372"/>
      <c r="BG53" s="372"/>
      <c r="BH53" s="372"/>
      <c r="BI53" s="372"/>
      <c r="BJ53" s="372"/>
      <c r="BK53" s="372"/>
      <c r="BL53" s="372"/>
      <c r="BM53" s="372"/>
      <c r="BN53" s="372"/>
      <c r="BO53" s="372"/>
      <c r="BP53" s="373"/>
      <c r="BQ53" s="36"/>
      <c r="BV53" s="708"/>
      <c r="BW53" s="708"/>
      <c r="BX53" s="708"/>
      <c r="BY53" s="708"/>
      <c r="BZ53" s="708"/>
      <c r="CA53" s="708"/>
      <c r="CB53" s="482"/>
    </row>
    <row r="54" spans="1:80" ht="18.75" customHeight="1" x14ac:dyDescent="0.3">
      <c r="A54" s="34"/>
      <c r="B54" s="343"/>
      <c r="C54" s="440" t="s">
        <v>737</v>
      </c>
      <c r="D54" s="351"/>
      <c r="E54" s="351"/>
      <c r="F54" s="352">
        <f>M53+M54+M55-M56</f>
        <v>212.5620000000001</v>
      </c>
      <c r="G54" s="351"/>
      <c r="H54" s="352"/>
      <c r="I54" s="351"/>
      <c r="J54" s="351"/>
      <c r="K54" s="353">
        <f>M67/F54</f>
        <v>188.59909108871756</v>
      </c>
      <c r="L54" s="356" t="s">
        <v>1257</v>
      </c>
      <c r="M54" s="357">
        <f>SUM(N54:BP54)</f>
        <v>53.073999999999998</v>
      </c>
      <c r="N54" s="1290"/>
      <c r="O54" s="1290"/>
      <c r="P54" s="1290"/>
      <c r="Q54" s="1290"/>
      <c r="R54" s="1290"/>
      <c r="S54" s="1290"/>
      <c r="T54" s="1290"/>
      <c r="U54" s="1290"/>
      <c r="V54" s="1290"/>
      <c r="W54" s="1290"/>
      <c r="X54" s="1290">
        <f>8.92*X52</f>
        <v>7.5819999999999999</v>
      </c>
      <c r="Y54" s="1290">
        <f>8.92*Y52</f>
        <v>7.5819999999999999</v>
      </c>
      <c r="Z54" s="1290">
        <f>8.92*Z52</f>
        <v>7.5819999999999999</v>
      </c>
      <c r="AA54" s="1290"/>
      <c r="AB54" s="1664"/>
      <c r="AC54" s="1290"/>
      <c r="AD54" s="1290"/>
      <c r="AE54" s="1290"/>
      <c r="AF54" s="1290"/>
      <c r="AG54" s="1290"/>
      <c r="AH54" s="1290">
        <f>8.92*AH52</f>
        <v>7.5819999999999999</v>
      </c>
      <c r="AI54" s="1290">
        <f>8.92*AI52</f>
        <v>7.5819999999999999</v>
      </c>
      <c r="AJ54" s="1290"/>
      <c r="AK54" s="1664"/>
      <c r="AL54" s="1664"/>
      <c r="AM54" s="1290"/>
      <c r="AN54" s="1290"/>
      <c r="AO54" s="1290"/>
      <c r="AP54" s="1290"/>
      <c r="AQ54" s="1290"/>
      <c r="AR54" s="1290">
        <f>8.92*AR52</f>
        <v>7.5819999999999999</v>
      </c>
      <c r="AS54" s="1290">
        <f>8.92*AS52</f>
        <v>7.5819999999999999</v>
      </c>
      <c r="AT54" s="1290"/>
      <c r="AU54" s="1664"/>
      <c r="AV54" s="1664"/>
      <c r="AW54" s="1290"/>
      <c r="AX54" s="1290"/>
      <c r="AY54" s="1290"/>
      <c r="AZ54" s="1290"/>
      <c r="BA54" s="1290"/>
      <c r="BB54" s="1290"/>
      <c r="BC54" s="1290"/>
      <c r="BD54" s="1290"/>
      <c r="BE54" s="1290"/>
      <c r="BF54" s="1290"/>
      <c r="BG54" s="1290"/>
      <c r="BH54" s="1290"/>
      <c r="BI54" s="1290"/>
      <c r="BJ54" s="1290"/>
      <c r="BK54" s="1290"/>
      <c r="BL54" s="1290"/>
      <c r="BM54" s="1290"/>
      <c r="BN54" s="374"/>
      <c r="BO54" s="374"/>
      <c r="BP54" s="375"/>
      <c r="BQ54" s="36"/>
      <c r="BV54" s="708"/>
      <c r="BW54" s="708"/>
      <c r="BX54" s="708"/>
      <c r="BY54" s="708"/>
      <c r="BZ54" s="708"/>
      <c r="CA54" s="708"/>
      <c r="CB54" s="482"/>
    </row>
    <row r="55" spans="1:80" ht="18.75" customHeight="1" x14ac:dyDescent="0.3">
      <c r="A55" s="34"/>
      <c r="B55" s="343"/>
      <c r="C55" s="440" t="s">
        <v>738</v>
      </c>
      <c r="D55" s="351"/>
      <c r="E55" s="351"/>
      <c r="F55" s="352">
        <f>SUM(N57:BO57)/F53</f>
        <v>23.723437500000003</v>
      </c>
      <c r="G55" s="351"/>
      <c r="H55" s="352"/>
      <c r="I55" s="351"/>
      <c r="J55" s="351"/>
      <c r="K55" s="353">
        <f>COUNT(N53:BP53)</f>
        <v>16</v>
      </c>
      <c r="L55" s="1642" t="s">
        <v>130</v>
      </c>
      <c r="M55" s="1625">
        <f>SUM(N55:BP55)</f>
        <v>16.128000000000004</v>
      </c>
      <c r="N55" s="1588"/>
      <c r="O55" s="1588"/>
      <c r="P55" s="1588"/>
      <c r="Q55" s="1588"/>
      <c r="R55" s="1588"/>
      <c r="S55" s="1588"/>
      <c r="T55" s="1588"/>
      <c r="U55" s="1588"/>
      <c r="V55" s="1588"/>
      <c r="W55" s="1588"/>
      <c r="X55" s="1588"/>
      <c r="Y55" s="1588"/>
      <c r="Z55" s="1588"/>
      <c r="AA55" s="1588"/>
      <c r="AB55" s="1588"/>
      <c r="AC55" s="1588">
        <f>8.96*90%</f>
        <v>8.0640000000000018</v>
      </c>
      <c r="AD55" s="1588"/>
      <c r="AE55" s="1588"/>
      <c r="AF55" s="1588"/>
      <c r="AG55" s="1588"/>
      <c r="AH55" s="1588"/>
      <c r="AI55" s="1588"/>
      <c r="AJ55" s="1588"/>
      <c r="AK55" s="1588"/>
      <c r="AL55" s="1588"/>
      <c r="AM55" s="1588">
        <f>8.96*90%</f>
        <v>8.0640000000000018</v>
      </c>
      <c r="AN55" s="1588"/>
      <c r="AO55" s="1588"/>
      <c r="AP55" s="1588"/>
      <c r="AQ55" s="1588"/>
      <c r="AR55" s="1588"/>
      <c r="AS55" s="1588"/>
      <c r="AT55" s="1588"/>
      <c r="AU55" s="1627"/>
      <c r="AV55" s="1588"/>
      <c r="AW55" s="1588"/>
      <c r="AX55" s="1588"/>
      <c r="AY55" s="1588"/>
      <c r="AZ55" s="1588"/>
      <c r="BA55" s="1588"/>
      <c r="BB55" s="1588"/>
      <c r="BC55" s="1627"/>
      <c r="BD55" s="1588"/>
      <c r="BE55" s="1627"/>
      <c r="BF55" s="1627"/>
      <c r="BG55" s="1588"/>
      <c r="BH55" s="1588"/>
      <c r="BI55" s="1588"/>
      <c r="BJ55" s="1588"/>
      <c r="BK55" s="1588"/>
      <c r="BL55" s="1588"/>
      <c r="BM55" s="1588"/>
      <c r="BN55" s="1601"/>
      <c r="BO55" s="1601"/>
      <c r="BP55" s="1602"/>
      <c r="BQ55" s="36"/>
      <c r="BV55" s="708"/>
      <c r="BW55" s="708"/>
      <c r="BX55" s="708"/>
      <c r="BY55" s="708"/>
      <c r="BZ55" s="708"/>
      <c r="CA55" s="708"/>
      <c r="CB55" s="482"/>
    </row>
    <row r="56" spans="1:80" ht="18.75" hidden="1" customHeight="1" x14ac:dyDescent="0.3">
      <c r="A56" s="34"/>
      <c r="B56" s="443"/>
      <c r="C56" s="444" t="s">
        <v>133</v>
      </c>
      <c r="D56" s="362"/>
      <c r="E56" s="362"/>
      <c r="F56" s="363">
        <f>M55/F53</f>
        <v>1.8000000000000003</v>
      </c>
      <c r="G56" s="362"/>
      <c r="H56" s="363"/>
      <c r="I56" s="362"/>
      <c r="J56" s="362"/>
      <c r="K56" s="364"/>
      <c r="L56" s="1643" t="s">
        <v>131</v>
      </c>
      <c r="M56" s="1626">
        <f>SUM(N56:BP56)</f>
        <v>0</v>
      </c>
      <c r="N56" s="1589"/>
      <c r="O56" s="1589"/>
      <c r="P56" s="1589"/>
      <c r="Q56" s="1589"/>
      <c r="R56" s="1589"/>
      <c r="S56" s="1589"/>
      <c r="T56" s="1589"/>
      <c r="U56" s="1589"/>
      <c r="V56" s="1589"/>
      <c r="W56" s="1589"/>
      <c r="X56" s="1589"/>
      <c r="Y56" s="1589"/>
      <c r="Z56" s="1589"/>
      <c r="AA56" s="1589"/>
      <c r="AB56" s="1589"/>
      <c r="AC56" s="1589"/>
      <c r="AD56" s="1589"/>
      <c r="AE56" s="1589"/>
      <c r="AF56" s="1589"/>
      <c r="AG56" s="1589"/>
      <c r="AH56" s="1589"/>
      <c r="AI56" s="1589"/>
      <c r="AJ56" s="1589"/>
      <c r="AK56" s="1589"/>
      <c r="AL56" s="1589"/>
      <c r="AM56" s="1589"/>
      <c r="AN56" s="1589"/>
      <c r="AO56" s="1589"/>
      <c r="AP56" s="1589"/>
      <c r="AQ56" s="1589"/>
      <c r="AR56" s="1589"/>
      <c r="AS56" s="1589"/>
      <c r="AT56" s="1589"/>
      <c r="AU56" s="1589"/>
      <c r="AV56" s="1589"/>
      <c r="AW56" s="1589"/>
      <c r="AX56" s="1589"/>
      <c r="AY56" s="1589"/>
      <c r="AZ56" s="1589"/>
      <c r="BA56" s="1589"/>
      <c r="BB56" s="1589"/>
      <c r="BC56" s="1589"/>
      <c r="BD56" s="1589"/>
      <c r="BE56" s="1589"/>
      <c r="BF56" s="1589"/>
      <c r="BG56" s="1589"/>
      <c r="BH56" s="1589"/>
      <c r="BI56" s="1589"/>
      <c r="BJ56" s="1589"/>
      <c r="BK56" s="1589"/>
      <c r="BL56" s="1589"/>
      <c r="BM56" s="1589"/>
      <c r="BN56" s="1604"/>
      <c r="BO56" s="1604"/>
      <c r="BP56" s="1605"/>
      <c r="BQ56" s="36"/>
      <c r="BR56" s="507"/>
      <c r="BS56" s="507"/>
      <c r="BT56" s="507"/>
      <c r="BV56" s="708"/>
      <c r="BW56" s="708"/>
      <c r="BX56" s="708"/>
      <c r="BY56" s="708"/>
      <c r="BZ56" s="708"/>
      <c r="CA56" s="708"/>
      <c r="CB56" s="482"/>
    </row>
    <row r="57" spans="1:80" s="27" customFormat="1" ht="17.100000000000001" customHeight="1" x14ac:dyDescent="0.3">
      <c r="A57" s="51"/>
      <c r="B57" s="446"/>
      <c r="C57" s="441" t="s">
        <v>157</v>
      </c>
      <c r="D57" s="40"/>
      <c r="E57" s="40"/>
      <c r="F57" s="1688" t="s">
        <v>93</v>
      </c>
      <c r="G57" s="1688"/>
      <c r="H57" s="1688"/>
      <c r="I57" s="1688"/>
      <c r="J57" s="1688"/>
      <c r="K57" s="1688"/>
      <c r="L57" s="1688"/>
      <c r="M57" s="41"/>
      <c r="N57" s="279">
        <f>N53+N54+N55-N56</f>
        <v>0</v>
      </c>
      <c r="O57" s="280">
        <f t="shared" ref="O57:T57" si="388">O53+O54+O55-O56</f>
        <v>0</v>
      </c>
      <c r="P57" s="280">
        <f t="shared" si="388"/>
        <v>0</v>
      </c>
      <c r="Q57" s="280">
        <f t="shared" si="388"/>
        <v>0</v>
      </c>
      <c r="R57" s="280">
        <f t="shared" si="388"/>
        <v>8.9600000000000009</v>
      </c>
      <c r="S57" s="280">
        <f t="shared" si="388"/>
        <v>0</v>
      </c>
      <c r="T57" s="281">
        <f t="shared" si="388"/>
        <v>0</v>
      </c>
      <c r="U57" s="333"/>
      <c r="V57" s="282"/>
      <c r="W57" s="334"/>
      <c r="X57" s="280">
        <f t="shared" ref="X57:AD57" si="389">X53+X54+X55-X56</f>
        <v>16.542000000000002</v>
      </c>
      <c r="Y57" s="280">
        <f t="shared" si="389"/>
        <v>16.542000000000002</v>
      </c>
      <c r="Z57" s="280">
        <f t="shared" si="389"/>
        <v>16.542000000000002</v>
      </c>
      <c r="AA57" s="280">
        <f t="shared" si="389"/>
        <v>8.9600000000000009</v>
      </c>
      <c r="AB57" s="280">
        <f t="shared" si="389"/>
        <v>8.9600000000000009</v>
      </c>
      <c r="AC57" s="280">
        <f t="shared" si="389"/>
        <v>8.0640000000000018</v>
      </c>
      <c r="AD57" s="281">
        <f t="shared" si="389"/>
        <v>0</v>
      </c>
      <c r="AE57" s="333"/>
      <c r="AF57" s="282"/>
      <c r="AG57" s="335"/>
      <c r="AH57" s="280">
        <f t="shared" ref="AH57:AN57" si="390">AH53+AH54+AH55-AH56</f>
        <v>16.542000000000002</v>
      </c>
      <c r="AI57" s="280">
        <f t="shared" si="390"/>
        <v>16.542000000000002</v>
      </c>
      <c r="AJ57" s="280">
        <f t="shared" si="390"/>
        <v>8.9600000000000009</v>
      </c>
      <c r="AK57" s="280">
        <f t="shared" si="390"/>
        <v>8.9600000000000009</v>
      </c>
      <c r="AL57" s="280">
        <f t="shared" si="390"/>
        <v>8.9600000000000009</v>
      </c>
      <c r="AM57" s="280">
        <f t="shared" si="390"/>
        <v>8.0640000000000018</v>
      </c>
      <c r="AN57" s="281">
        <f t="shared" si="390"/>
        <v>0</v>
      </c>
      <c r="AO57" s="333"/>
      <c r="AP57" s="349"/>
      <c r="AQ57" s="335"/>
      <c r="AR57" s="280">
        <f t="shared" ref="AR57:AX57" si="391">AR53+AR54+AR55-AR56</f>
        <v>16.542000000000002</v>
      </c>
      <c r="AS57" s="280">
        <f t="shared" si="391"/>
        <v>16.542000000000002</v>
      </c>
      <c r="AT57" s="280">
        <f t="shared" si="391"/>
        <v>8.9600000000000009</v>
      </c>
      <c r="AU57" s="280">
        <f t="shared" si="391"/>
        <v>8.9600000000000009</v>
      </c>
      <c r="AV57" s="280">
        <f t="shared" si="391"/>
        <v>8.9600000000000009</v>
      </c>
      <c r="AW57" s="280">
        <f t="shared" si="391"/>
        <v>0</v>
      </c>
      <c r="AX57" s="281">
        <f t="shared" si="391"/>
        <v>0</v>
      </c>
      <c r="AY57" s="281">
        <f t="shared" ref="AY57:BA57" si="392">AY53+AY55-AY56</f>
        <v>0</v>
      </c>
      <c r="AZ57" s="281">
        <f t="shared" si="392"/>
        <v>0</v>
      </c>
      <c r="BA57" s="281">
        <f t="shared" si="392"/>
        <v>0</v>
      </c>
      <c r="BB57" s="279">
        <f t="shared" ref="BB57:BH57" si="393">BB53+BB54+BB55-BB56</f>
        <v>0</v>
      </c>
      <c r="BC57" s="280">
        <f t="shared" si="393"/>
        <v>0</v>
      </c>
      <c r="BD57" s="280">
        <f t="shared" si="393"/>
        <v>0</v>
      </c>
      <c r="BE57" s="280">
        <f t="shared" si="393"/>
        <v>0</v>
      </c>
      <c r="BF57" s="280">
        <f t="shared" si="393"/>
        <v>0</v>
      </c>
      <c r="BG57" s="280">
        <f t="shared" si="393"/>
        <v>0</v>
      </c>
      <c r="BH57" s="281">
        <f t="shared" si="393"/>
        <v>0</v>
      </c>
      <c r="BI57" s="333"/>
      <c r="BJ57" s="282"/>
      <c r="BK57" s="335"/>
      <c r="BL57" s="341">
        <f t="shared" ref="BL57:BM57" si="394">BL53+BL54+BL55-BL56</f>
        <v>0</v>
      </c>
      <c r="BM57" s="281">
        <f t="shared" si="394"/>
        <v>0</v>
      </c>
      <c r="BN57" s="333"/>
      <c r="BO57" s="282"/>
      <c r="BP57" s="335"/>
      <c r="BQ57" s="198"/>
      <c r="BR57" s="505"/>
      <c r="BS57" s="505"/>
      <c r="BT57" s="505"/>
      <c r="BV57" s="708"/>
      <c r="BW57" s="708"/>
      <c r="BX57" s="708"/>
      <c r="BY57" s="708"/>
      <c r="BZ57" s="708"/>
      <c r="CA57" s="708"/>
      <c r="CB57" s="482"/>
    </row>
    <row r="58" spans="1:80" ht="9.9" customHeight="1" x14ac:dyDescent="0.3">
      <c r="A58" s="34"/>
      <c r="B58" s="38"/>
      <c r="C58" s="7"/>
      <c r="D58" s="35"/>
      <c r="E58" s="35"/>
      <c r="F58" s="35"/>
      <c r="G58" s="67"/>
      <c r="H58" s="35"/>
      <c r="I58" s="35"/>
      <c r="J58" s="35"/>
      <c r="K58" s="35"/>
      <c r="L58" s="9">
        <v>1</v>
      </c>
      <c r="M58" s="35"/>
      <c r="N58" s="35"/>
      <c r="O58" s="35"/>
      <c r="P58" s="35"/>
      <c r="Q58" s="35"/>
      <c r="R58" s="35"/>
      <c r="S58" s="35"/>
      <c r="T58" s="35"/>
      <c r="U58" s="67"/>
      <c r="V58" s="67"/>
      <c r="W58" s="67"/>
      <c r="X58" s="35"/>
      <c r="Y58" s="35"/>
      <c r="Z58" s="35"/>
      <c r="AA58" s="35"/>
      <c r="AB58" s="35"/>
      <c r="AC58" s="35"/>
      <c r="AD58" s="35"/>
      <c r="AE58" s="67"/>
      <c r="AF58" s="67"/>
      <c r="AG58" s="67"/>
      <c r="AH58" s="35"/>
      <c r="AI58" s="35"/>
      <c r="AJ58" s="35"/>
      <c r="AK58" s="35"/>
      <c r="AL58" s="35"/>
      <c r="AM58" s="35"/>
      <c r="AN58" s="35"/>
      <c r="AO58" s="67"/>
      <c r="AP58" s="67"/>
      <c r="AQ58" s="67"/>
      <c r="AR58" s="35"/>
      <c r="AS58" s="35"/>
      <c r="AT58" s="35"/>
      <c r="AU58" s="35"/>
      <c r="AV58" s="35"/>
      <c r="AW58" s="35"/>
      <c r="AX58" s="35"/>
      <c r="AY58" s="67"/>
      <c r="AZ58" s="67"/>
      <c r="BA58" s="67"/>
      <c r="BB58" s="35"/>
      <c r="BC58" s="35"/>
      <c r="BD58" s="35"/>
      <c r="BE58" s="35"/>
      <c r="BF58" s="35"/>
      <c r="BG58" s="35"/>
      <c r="BH58" s="35"/>
      <c r="BI58" s="67"/>
      <c r="BJ58" s="67"/>
      <c r="BK58" s="67"/>
      <c r="BL58" s="35"/>
      <c r="BM58" s="35"/>
      <c r="BN58" s="67"/>
      <c r="BO58" s="67"/>
      <c r="BP58" s="67"/>
      <c r="BQ58" s="36"/>
      <c r="BV58" s="709"/>
      <c r="BW58" s="709"/>
      <c r="BX58" s="709"/>
      <c r="BY58" s="709"/>
      <c r="BZ58" s="709"/>
      <c r="CA58" s="709"/>
      <c r="CB58" s="482"/>
    </row>
    <row r="59" spans="1:80" ht="17.100000000000001" customHeight="1" x14ac:dyDescent="0.3">
      <c r="A59" s="34"/>
      <c r="B59" s="1753" t="s">
        <v>92</v>
      </c>
      <c r="C59" s="433">
        <v>200</v>
      </c>
      <c r="D59" s="43">
        <f t="shared" ref="D59:D66" si="395">C59</f>
        <v>200</v>
      </c>
      <c r="E59" s="43">
        <v>1</v>
      </c>
      <c r="F59" s="43" t="s">
        <v>735</v>
      </c>
      <c r="G59" s="77"/>
      <c r="H59" s="607"/>
      <c r="I59" s="43"/>
      <c r="J59" s="43"/>
      <c r="K59" s="43">
        <f>M59-L59</f>
        <v>500</v>
      </c>
      <c r="L59" s="77">
        <f>ROUND(SUM(L7:L13),0)</f>
        <v>17937</v>
      </c>
      <c r="M59" s="44">
        <f t="shared" ref="M59:M67" si="396">ROUND(SUM(N59:T59,X59:AD59,AH59:AN59,AR59:AX59,BB59:BH59,BL59:BM59),0)</f>
        <v>18437</v>
      </c>
      <c r="N59" s="170">
        <f>$D$59*N69</f>
        <v>0</v>
      </c>
      <c r="O59" s="171">
        <f t="shared" ref="O59:T59" si="397">$D$59*O69</f>
        <v>0</v>
      </c>
      <c r="P59" s="171">
        <f t="shared" si="397"/>
        <v>0</v>
      </c>
      <c r="Q59" s="172">
        <f t="shared" si="397"/>
        <v>0</v>
      </c>
      <c r="R59" s="172">
        <f t="shared" si="397"/>
        <v>380.23529411764707</v>
      </c>
      <c r="S59" s="172">
        <f t="shared" si="397"/>
        <v>0</v>
      </c>
      <c r="T59" s="173">
        <f t="shared" si="397"/>
        <v>0</v>
      </c>
      <c r="U59" s="663">
        <f>ROUND(SUM(U7:U20),0)</f>
        <v>620</v>
      </c>
      <c r="V59" s="664">
        <f>ROUND(SUM(V7:V20),0)</f>
        <v>0</v>
      </c>
      <c r="W59" s="665">
        <f>ROUND(SUM(W7:W20),0)</f>
        <v>620</v>
      </c>
      <c r="X59" s="170">
        <f>$D$59*X69</f>
        <v>1218.9882352941179</v>
      </c>
      <c r="Y59" s="171">
        <f t="shared" ref="Y59:AD59" si="398">$D$59*Y69</f>
        <v>1134.2823529411767</v>
      </c>
      <c r="Z59" s="171">
        <f t="shared" si="398"/>
        <v>1783.6941176470593</v>
      </c>
      <c r="AA59" s="172">
        <f t="shared" si="398"/>
        <v>601.41176470588243</v>
      </c>
      <c r="AB59" s="172">
        <f t="shared" si="398"/>
        <v>1227.2941176470588</v>
      </c>
      <c r="AC59" s="172">
        <f t="shared" si="398"/>
        <v>892.80000000000041</v>
      </c>
      <c r="AD59" s="173">
        <f t="shared" si="398"/>
        <v>0</v>
      </c>
      <c r="AE59" s="663">
        <f>ROUND(SUM(AE7:AE20),0)</f>
        <v>7338</v>
      </c>
      <c r="AF59" s="664">
        <f>ROUND(SUM(AF7:AF20),0)</f>
        <v>0</v>
      </c>
      <c r="AG59" s="665">
        <f>ROUND(SUM(AG7:AG20),0)</f>
        <v>7958</v>
      </c>
      <c r="AH59" s="170">
        <f t="shared" ref="AH59:AN59" si="399">$D$59*AH69</f>
        <v>1218.9882352941179</v>
      </c>
      <c r="AI59" s="171">
        <f t="shared" si="399"/>
        <v>894.2823529411769</v>
      </c>
      <c r="AJ59" s="171">
        <f t="shared" si="399"/>
        <v>662.58823529411779</v>
      </c>
      <c r="AK59" s="172">
        <f t="shared" si="399"/>
        <v>1227.2941176470588</v>
      </c>
      <c r="AL59" s="172">
        <f t="shared" si="399"/>
        <v>1227.2941176470588</v>
      </c>
      <c r="AM59" s="172">
        <f t="shared" si="399"/>
        <v>892.80000000000041</v>
      </c>
      <c r="AN59" s="173">
        <f t="shared" si="399"/>
        <v>0</v>
      </c>
      <c r="AO59" s="663">
        <f>ROUND(SUM(AO7:AO20),0)</f>
        <v>6843</v>
      </c>
      <c r="AP59" s="664">
        <f>ROUND(SUM(AP7:AP20),0)</f>
        <v>0</v>
      </c>
      <c r="AQ59" s="665">
        <f>ROUND(SUM(AQ7:AQ20),0)</f>
        <v>14801</v>
      </c>
      <c r="AR59" s="170">
        <f t="shared" ref="AR59:AX59" si="400">$D$59*AR69</f>
        <v>1218.9882352941179</v>
      </c>
      <c r="AS59" s="171">
        <f t="shared" si="400"/>
        <v>894.2823529411769</v>
      </c>
      <c r="AT59" s="171">
        <f t="shared" si="400"/>
        <v>944.9411764705884</v>
      </c>
      <c r="AU59" s="172">
        <f t="shared" si="400"/>
        <v>789.64705882352962</v>
      </c>
      <c r="AV59" s="172">
        <f t="shared" si="400"/>
        <v>1227.2941176470588</v>
      </c>
      <c r="AW59" s="172">
        <f t="shared" si="400"/>
        <v>0</v>
      </c>
      <c r="AX59" s="173">
        <f t="shared" si="400"/>
        <v>0</v>
      </c>
      <c r="AY59" s="663">
        <f>ROUND(SUM(AY7:AY20),0)</f>
        <v>5555</v>
      </c>
      <c r="AZ59" s="664">
        <f>ROUND(SUM(AZ7:AZ20),0)</f>
        <v>0</v>
      </c>
      <c r="BA59" s="665">
        <f>ROUND(SUM(BA7:BA20),0)</f>
        <v>20356</v>
      </c>
      <c r="BB59" s="170">
        <f t="shared" ref="BB59:BH59" si="401">$D$59*BB69</f>
        <v>0</v>
      </c>
      <c r="BC59" s="171">
        <f t="shared" si="401"/>
        <v>0</v>
      </c>
      <c r="BD59" s="171">
        <f t="shared" si="401"/>
        <v>0</v>
      </c>
      <c r="BE59" s="172">
        <f t="shared" si="401"/>
        <v>0</v>
      </c>
      <c r="BF59" s="172"/>
      <c r="BG59" s="172">
        <f t="shared" si="401"/>
        <v>0</v>
      </c>
      <c r="BH59" s="173">
        <f t="shared" si="401"/>
        <v>0</v>
      </c>
      <c r="BI59" s="663">
        <f>ROUND(SUM(BI7:BI20),0)</f>
        <v>0</v>
      </c>
      <c r="BJ59" s="664">
        <f>ROUND(SUM(BJ7:BJ20),0)</f>
        <v>0</v>
      </c>
      <c r="BK59" s="665">
        <f>ROUND(SUM(BK7:BK20),0)</f>
        <v>20356</v>
      </c>
      <c r="BL59" s="170">
        <f t="shared" ref="BL59:BM59" si="402">$D$59*BL69</f>
        <v>0</v>
      </c>
      <c r="BM59" s="173">
        <f t="shared" si="402"/>
        <v>0</v>
      </c>
      <c r="BN59" s="663">
        <f>ROUND(SUM(BN7:BN20),0)</f>
        <v>0</v>
      </c>
      <c r="BO59" s="664">
        <f>ROUND(SUM(BO7:BO20),0)</f>
        <v>0</v>
      </c>
      <c r="BP59" s="665">
        <f>ROUND(SUM(BP7:BP20),0)</f>
        <v>20356</v>
      </c>
      <c r="BQ59" s="197"/>
      <c r="BR59" s="524"/>
      <c r="BV59" s="706">
        <f t="shared" si="30"/>
        <v>380.23529411764707</v>
      </c>
      <c r="BW59" s="706">
        <f t="shared" si="31"/>
        <v>6858.4705882352955</v>
      </c>
      <c r="BX59" s="706">
        <f t="shared" si="32"/>
        <v>6123.2470588235301</v>
      </c>
      <c r="BY59" s="706">
        <f t="shared" si="33"/>
        <v>5075.1529411764714</v>
      </c>
      <c r="BZ59" s="706">
        <f t="shared" si="34"/>
        <v>0</v>
      </c>
      <c r="CA59" s="706">
        <f t="shared" si="35"/>
        <v>0</v>
      </c>
      <c r="CB59" s="482">
        <f t="shared" si="36"/>
        <v>0.10588235294562764</v>
      </c>
    </row>
    <row r="60" spans="1:80" ht="17.100000000000001" customHeight="1" x14ac:dyDescent="0.3">
      <c r="A60" s="34"/>
      <c r="B60" s="1754"/>
      <c r="C60" s="781">
        <v>170</v>
      </c>
      <c r="D60" s="35">
        <f t="shared" si="395"/>
        <v>170</v>
      </c>
      <c r="E60" s="35">
        <v>1</v>
      </c>
      <c r="F60" s="551" t="s">
        <v>698</v>
      </c>
      <c r="G60" s="67"/>
      <c r="H60" s="608"/>
      <c r="I60" s="35"/>
      <c r="J60" s="35"/>
      <c r="K60" s="35">
        <f t="shared" ref="K60:K67" si="403">M60-L60</f>
        <v>0</v>
      </c>
      <c r="L60" s="67">
        <f>ROUND(SUM(L14:L20),0)</f>
        <v>1920</v>
      </c>
      <c r="M60" s="49">
        <f t="shared" si="396"/>
        <v>1920</v>
      </c>
      <c r="N60" s="499"/>
      <c r="O60" s="499"/>
      <c r="P60" s="499"/>
      <c r="Q60" s="499"/>
      <c r="R60" s="499">
        <v>240</v>
      </c>
      <c r="S60" s="499"/>
      <c r="T60" s="501"/>
      <c r="U60" s="666">
        <f>ROUND(SUM(U34:U37),0)</f>
        <v>0</v>
      </c>
      <c r="V60" s="667">
        <f>ROUND(SUM(V34:V37),0)</f>
        <v>0</v>
      </c>
      <c r="W60" s="668">
        <f>ROUND(SUM(W34:W37),0)</f>
        <v>0</v>
      </c>
      <c r="X60" s="498"/>
      <c r="Y60" s="499">
        <v>480</v>
      </c>
      <c r="Z60" s="499"/>
      <c r="AA60" s="499"/>
      <c r="AB60" s="499"/>
      <c r="AC60" s="499"/>
      <c r="AD60" s="501"/>
      <c r="AE60" s="666">
        <f>ROUND(SUM(AE34:AE37),0)</f>
        <v>0</v>
      </c>
      <c r="AF60" s="667">
        <f>ROUND(SUM(AF34:AF37),0)</f>
        <v>0</v>
      </c>
      <c r="AG60" s="668">
        <f>ROUND(SUM(AG34:AG37),0)</f>
        <v>0</v>
      </c>
      <c r="AH60" s="378"/>
      <c r="AI60" s="380">
        <v>720</v>
      </c>
      <c r="AJ60" s="499"/>
      <c r="AK60" s="380"/>
      <c r="AL60" s="380"/>
      <c r="AM60" s="499"/>
      <c r="AN60" s="501"/>
      <c r="AO60" s="666">
        <f>ROUND(SUM(AO34:AO37),0)</f>
        <v>0</v>
      </c>
      <c r="AP60" s="667">
        <f>ROUND(SUM(AP34:AP37),0)</f>
        <v>0</v>
      </c>
      <c r="AQ60" s="668">
        <f>ROUND(SUM(AQ34:AQ37),0)</f>
        <v>0</v>
      </c>
      <c r="AR60" s="498"/>
      <c r="AS60" s="499">
        <v>480</v>
      </c>
      <c r="AT60" s="499"/>
      <c r="AU60" s="380"/>
      <c r="AV60" s="499"/>
      <c r="AW60" s="499"/>
      <c r="AX60" s="501"/>
      <c r="AY60" s="666">
        <f>ROUND(SUM(AY34:AY37),0)</f>
        <v>0</v>
      </c>
      <c r="AZ60" s="667">
        <f>ROUND(SUM(AZ34:AZ37),0)</f>
        <v>0</v>
      </c>
      <c r="BA60" s="668">
        <f>ROUND(SUM(BA34:BA37),0)</f>
        <v>0</v>
      </c>
      <c r="BB60" s="498"/>
      <c r="BC60" s="499"/>
      <c r="BD60" s="499"/>
      <c r="BE60" s="499"/>
      <c r="BF60" s="499"/>
      <c r="BG60" s="500"/>
      <c r="BH60" s="501"/>
      <c r="BI60" s="666">
        <f>ROUND(SUM(BI34:BI37),0)</f>
        <v>0</v>
      </c>
      <c r="BJ60" s="667">
        <f>ROUND(SUM(BJ34:BJ37),0)</f>
        <v>0</v>
      </c>
      <c r="BK60" s="668">
        <f>ROUND(SUM(BK34:BK37),0)</f>
        <v>0</v>
      </c>
      <c r="BL60" s="498"/>
      <c r="BM60" s="501"/>
      <c r="BN60" s="666">
        <f>ROUND(SUM(BN34:BN37),0)</f>
        <v>0</v>
      </c>
      <c r="BO60" s="667">
        <f>ROUND(SUM(BO34:BO37),0)</f>
        <v>0</v>
      </c>
      <c r="BP60" s="668">
        <f>ROUND(SUM(BP34:BP37),0)</f>
        <v>0</v>
      </c>
      <c r="BQ60" s="197"/>
      <c r="BR60" s="507"/>
      <c r="BV60" s="706">
        <f t="shared" si="30"/>
        <v>240</v>
      </c>
      <c r="BW60" s="706">
        <f t="shared" si="31"/>
        <v>480</v>
      </c>
      <c r="BX60" s="706">
        <f t="shared" si="32"/>
        <v>720</v>
      </c>
      <c r="BY60" s="706">
        <f t="shared" si="33"/>
        <v>480</v>
      </c>
      <c r="BZ60" s="706">
        <f t="shared" si="34"/>
        <v>0</v>
      </c>
      <c r="CA60" s="706">
        <f t="shared" si="35"/>
        <v>0</v>
      </c>
      <c r="CB60" s="482">
        <f t="shared" si="36"/>
        <v>0</v>
      </c>
    </row>
    <row r="61" spans="1:80" ht="17.100000000000001" customHeight="1" x14ac:dyDescent="0.3">
      <c r="A61" s="34"/>
      <c r="B61" s="1754"/>
      <c r="C61" s="434">
        <v>200</v>
      </c>
      <c r="D61" s="35">
        <f t="shared" ref="D61" si="404">C61</f>
        <v>200</v>
      </c>
      <c r="E61" s="35"/>
      <c r="F61" s="551" t="s">
        <v>736</v>
      </c>
      <c r="G61" s="67"/>
      <c r="H61" s="608"/>
      <c r="I61" s="35"/>
      <c r="J61" s="35"/>
      <c r="K61" s="35">
        <f t="shared" ref="K61" si="405">M61-L61</f>
        <v>0</v>
      </c>
      <c r="L61" s="67">
        <f>ROUND(SUM(L21:L24),0)</f>
        <v>7920</v>
      </c>
      <c r="M61" s="49">
        <f t="shared" si="396"/>
        <v>7920</v>
      </c>
      <c r="N61" s="499"/>
      <c r="O61" s="499"/>
      <c r="P61" s="499"/>
      <c r="Q61" s="499"/>
      <c r="R61" s="499"/>
      <c r="S61" s="499"/>
      <c r="T61" s="501"/>
      <c r="U61" s="666">
        <f>ROUND(SUM(U35:U37),0)</f>
        <v>0</v>
      </c>
      <c r="V61" s="667">
        <f>ROUND(SUM(V35:V37),0)</f>
        <v>0</v>
      </c>
      <c r="W61" s="668">
        <f>ROUND(SUM(W35:W37),0)</f>
        <v>0</v>
      </c>
      <c r="X61" s="378">
        <v>960</v>
      </c>
      <c r="Y61" s="380">
        <v>480</v>
      </c>
      <c r="Z61" s="380">
        <v>960</v>
      </c>
      <c r="AA61" s="380"/>
      <c r="AB61" s="380"/>
      <c r="AC61" s="499">
        <v>720</v>
      </c>
      <c r="AD61" s="501"/>
      <c r="AE61" s="666">
        <f>ROUND(SUM(AE35:AE37),0)</f>
        <v>0</v>
      </c>
      <c r="AF61" s="667">
        <f>ROUND(SUM(AF35:AF37),0)</f>
        <v>0</v>
      </c>
      <c r="AG61" s="668">
        <f>ROUND(SUM(AG35:AG37),0)</f>
        <v>0</v>
      </c>
      <c r="AH61" s="378">
        <v>960</v>
      </c>
      <c r="AI61" s="500">
        <v>720</v>
      </c>
      <c r="AJ61" s="500"/>
      <c r="AK61" s="500"/>
      <c r="AL61" s="500"/>
      <c r="AM61" s="499">
        <v>720</v>
      </c>
      <c r="AN61" s="501"/>
      <c r="AO61" s="666">
        <f>ROUND(SUM(AO35:AO37),0)</f>
        <v>0</v>
      </c>
      <c r="AP61" s="667">
        <f>ROUND(SUM(AP35:AP37),0)</f>
        <v>0</v>
      </c>
      <c r="AQ61" s="668">
        <f>ROUND(SUM(AQ35:AQ37),0)</f>
        <v>0</v>
      </c>
      <c r="AR61" s="378">
        <v>960</v>
      </c>
      <c r="AS61" s="499">
        <v>720</v>
      </c>
      <c r="AT61" s="500"/>
      <c r="AU61" s="500">
        <v>720</v>
      </c>
      <c r="AV61" s="500"/>
      <c r="AW61" s="499"/>
      <c r="AX61" s="501"/>
      <c r="AY61" s="666">
        <f>ROUND(SUM(AY35:AY37),0)</f>
        <v>0</v>
      </c>
      <c r="AZ61" s="667">
        <f>ROUND(SUM(AZ35:AZ37),0)</f>
        <v>0</v>
      </c>
      <c r="BA61" s="668">
        <f>ROUND(SUM(BA35:BA37),0)</f>
        <v>0</v>
      </c>
      <c r="BB61" s="498"/>
      <c r="BC61" s="499"/>
      <c r="BD61" s="380"/>
      <c r="BE61" s="499"/>
      <c r="BF61" s="380"/>
      <c r="BG61" s="500"/>
      <c r="BH61" s="501"/>
      <c r="BI61" s="666">
        <f>ROUND(SUM(BI35:BI37),0)</f>
        <v>0</v>
      </c>
      <c r="BJ61" s="667">
        <f>ROUND(SUM(BJ35:BJ37),0)</f>
        <v>0</v>
      </c>
      <c r="BK61" s="668">
        <f>ROUND(SUM(BK35:BK37),0)</f>
        <v>0</v>
      </c>
      <c r="BL61" s="498"/>
      <c r="BM61" s="501"/>
      <c r="BN61" s="666">
        <f>ROUND(SUM(BN35:BN37),0)</f>
        <v>0</v>
      </c>
      <c r="BO61" s="667">
        <f>ROUND(SUM(BO35:BO37),0)</f>
        <v>0</v>
      </c>
      <c r="BP61" s="668">
        <f>ROUND(SUM(BP35:BP37),0)</f>
        <v>0</v>
      </c>
      <c r="BQ61" s="197"/>
      <c r="BR61" s="507"/>
      <c r="BV61" s="706">
        <f t="shared" ref="BV61" si="406">SUM(N61:T61)</f>
        <v>0</v>
      </c>
      <c r="BW61" s="706">
        <f t="shared" ref="BW61" si="407">SUM(X61:AD61)</f>
        <v>3120</v>
      </c>
      <c r="BX61" s="706">
        <f t="shared" ref="BX61" si="408">SUM(AH61:AN61)</f>
        <v>2400</v>
      </c>
      <c r="BY61" s="706">
        <f t="shared" ref="BY61" si="409">SUM(AR61:AX61)</f>
        <v>2400</v>
      </c>
      <c r="BZ61" s="706">
        <f t="shared" ref="BZ61" si="410">SUM(BB61:BH61)</f>
        <v>0</v>
      </c>
      <c r="CA61" s="706">
        <f t="shared" ref="CA61" si="411">SUM(BL61:BM61)</f>
        <v>0</v>
      </c>
      <c r="CB61" s="482">
        <f t="shared" ref="CB61" si="412">SUM(BV61:CA61)-M61</f>
        <v>0</v>
      </c>
    </row>
    <row r="62" spans="1:80" ht="17.100000000000001" hidden="1" customHeight="1" x14ac:dyDescent="0.3">
      <c r="A62" s="34"/>
      <c r="B62" s="1754"/>
      <c r="C62" s="434">
        <v>195</v>
      </c>
      <c r="D62" s="35">
        <f t="shared" si="395"/>
        <v>195</v>
      </c>
      <c r="E62" s="35"/>
      <c r="F62" s="1658" t="s">
        <v>740</v>
      </c>
      <c r="G62" s="67"/>
      <c r="H62" s="608"/>
      <c r="I62" s="35"/>
      <c r="J62" s="35"/>
      <c r="K62" s="35">
        <f t="shared" si="403"/>
        <v>0</v>
      </c>
      <c r="L62" s="67">
        <f>ROUND(SUM(L25:L33),0)</f>
        <v>0</v>
      </c>
      <c r="M62" s="49">
        <f t="shared" si="396"/>
        <v>0</v>
      </c>
      <c r="N62" s="499"/>
      <c r="O62" s="499"/>
      <c r="P62" s="499"/>
      <c r="Q62" s="499"/>
      <c r="R62" s="499"/>
      <c r="S62" s="499"/>
      <c r="T62" s="501"/>
      <c r="U62" s="666">
        <f>ROUND(SUM(U21:U24),0)</f>
        <v>0</v>
      </c>
      <c r="V62" s="667">
        <f>ROUND(SUM(V21:V24),0)</f>
        <v>0</v>
      </c>
      <c r="W62" s="668">
        <f>ROUND(SUM(W21:W24),0)</f>
        <v>0</v>
      </c>
      <c r="X62" s="498"/>
      <c r="Y62" s="500"/>
      <c r="Z62" s="500"/>
      <c r="AA62" s="500"/>
      <c r="AB62" s="500"/>
      <c r="AC62" s="500"/>
      <c r="AD62" s="501"/>
      <c r="AE62" s="666">
        <f>ROUND(SUM(AE21:AE24),0)</f>
        <v>3120</v>
      </c>
      <c r="AF62" s="667">
        <f>ROUND(SUM(AF21:AF24),0)</f>
        <v>0</v>
      </c>
      <c r="AG62" s="668">
        <f>ROUND(SUM(AG21:AG24),0)</f>
        <v>3120</v>
      </c>
      <c r="AH62" s="498"/>
      <c r="AI62" s="500"/>
      <c r="AJ62" s="500"/>
      <c r="AK62" s="500"/>
      <c r="AL62" s="500"/>
      <c r="AM62" s="500"/>
      <c r="AN62" s="501"/>
      <c r="AO62" s="666">
        <f>ROUND(SUM(AO21:AO24),0)</f>
        <v>2400</v>
      </c>
      <c r="AP62" s="667">
        <f>ROUND(SUM(AP21:AP24),0)</f>
        <v>0</v>
      </c>
      <c r="AQ62" s="668">
        <f>ROUND(SUM(AQ21:AQ24),0)</f>
        <v>5520</v>
      </c>
      <c r="AR62" s="498"/>
      <c r="AS62" s="500"/>
      <c r="AT62" s="500"/>
      <c r="AU62" s="500"/>
      <c r="AV62" s="500"/>
      <c r="AW62" s="499"/>
      <c r="AX62" s="501"/>
      <c r="AY62" s="666">
        <f>ROUND(SUM(AY21:AY24),0)</f>
        <v>2400</v>
      </c>
      <c r="AZ62" s="667">
        <f>ROUND(SUM(AZ21:AZ24),0)</f>
        <v>0</v>
      </c>
      <c r="BA62" s="668">
        <f>ROUND(SUM(BA21:BA24),0)</f>
        <v>7920</v>
      </c>
      <c r="BB62" s="498"/>
      <c r="BC62" s="499"/>
      <c r="BD62" s="499"/>
      <c r="BE62" s="499"/>
      <c r="BF62" s="499"/>
      <c r="BG62" s="500"/>
      <c r="BH62" s="501"/>
      <c r="BI62" s="666">
        <f>ROUND(SUM(BI21:BI24),0)</f>
        <v>0</v>
      </c>
      <c r="BJ62" s="667">
        <f>ROUND(SUM(BJ21:BJ24),0)</f>
        <v>0</v>
      </c>
      <c r="BK62" s="668">
        <f>ROUND(SUM(BK21:BK24),0)</f>
        <v>7920</v>
      </c>
      <c r="BL62" s="498"/>
      <c r="BM62" s="501"/>
      <c r="BN62" s="666">
        <f>ROUND(SUM(BN21:BN24),0)</f>
        <v>0</v>
      </c>
      <c r="BO62" s="667">
        <f>ROUND(SUM(BO21:BO24),0)</f>
        <v>0</v>
      </c>
      <c r="BP62" s="668">
        <f>ROUND(SUM(BP21:BP24),0)</f>
        <v>7920</v>
      </c>
      <c r="BQ62" s="197"/>
      <c r="BR62" s="507"/>
      <c r="BV62" s="706">
        <f t="shared" si="30"/>
        <v>0</v>
      </c>
      <c r="BW62" s="706">
        <f t="shared" si="31"/>
        <v>0</v>
      </c>
      <c r="BX62" s="706">
        <f t="shared" si="32"/>
        <v>0</v>
      </c>
      <c r="BY62" s="706">
        <f t="shared" si="33"/>
        <v>0</v>
      </c>
      <c r="BZ62" s="706">
        <f t="shared" si="34"/>
        <v>0</v>
      </c>
      <c r="CA62" s="706">
        <f t="shared" si="35"/>
        <v>0</v>
      </c>
      <c r="CB62" s="482">
        <f t="shared" si="36"/>
        <v>0</v>
      </c>
    </row>
    <row r="63" spans="1:80" ht="17.100000000000001" hidden="1" customHeight="1" x14ac:dyDescent="0.3">
      <c r="A63" s="34"/>
      <c r="B63" s="1754"/>
      <c r="C63" s="434">
        <v>150</v>
      </c>
      <c r="D63" s="35">
        <f t="shared" ref="D63:D65" si="413">C63</f>
        <v>150</v>
      </c>
      <c r="E63" s="35">
        <v>1</v>
      </c>
      <c r="F63" s="1381" t="s">
        <v>227</v>
      </c>
      <c r="G63" s="67"/>
      <c r="H63" s="608"/>
      <c r="I63" s="35"/>
      <c r="J63" s="35"/>
      <c r="K63" s="35">
        <f t="shared" si="403"/>
        <v>0</v>
      </c>
      <c r="L63" s="67">
        <f>ROUND(SUM(L34:L37),0)</f>
        <v>0</v>
      </c>
      <c r="M63" s="49">
        <f t="shared" si="396"/>
        <v>0</v>
      </c>
      <c r="N63" s="499"/>
      <c r="O63" s="499"/>
      <c r="P63" s="499"/>
      <c r="Q63" s="499"/>
      <c r="R63" s="499"/>
      <c r="S63" s="499"/>
      <c r="T63" s="501"/>
      <c r="U63" s="666">
        <f>ROUND(SUM(U38:U41),0)</f>
        <v>960</v>
      </c>
      <c r="V63" s="667">
        <f>ROUND(SUM(V38:V41),0)</f>
        <v>0</v>
      </c>
      <c r="W63" s="668">
        <f>ROUND(SUM(W38:W41),0)</f>
        <v>960</v>
      </c>
      <c r="X63" s="378"/>
      <c r="Y63" s="380"/>
      <c r="Z63" s="380"/>
      <c r="AA63" s="380"/>
      <c r="AB63" s="500"/>
      <c r="AC63" s="499"/>
      <c r="AD63" s="501"/>
      <c r="AE63" s="666">
        <f>ROUND(SUM(AE38:AE41),0)</f>
        <v>3600</v>
      </c>
      <c r="AF63" s="667">
        <f>ROUND(SUM(AF38:AF41),0)</f>
        <v>0</v>
      </c>
      <c r="AG63" s="668">
        <f>ROUND(SUM(AG38:AG41),0)</f>
        <v>4560</v>
      </c>
      <c r="AH63" s="378"/>
      <c r="AI63" s="500"/>
      <c r="AJ63" s="500"/>
      <c r="AK63" s="500"/>
      <c r="AL63" s="500"/>
      <c r="AM63" s="499"/>
      <c r="AN63" s="501"/>
      <c r="AO63" s="666">
        <f>ROUND(SUM(AO38:AO41),0)</f>
        <v>3600</v>
      </c>
      <c r="AP63" s="667">
        <f>ROUND(SUM(AP38:AP41),0)</f>
        <v>0</v>
      </c>
      <c r="AQ63" s="668">
        <f>ROUND(SUM(AQ38:AQ41),0)</f>
        <v>8160</v>
      </c>
      <c r="AR63" s="378"/>
      <c r="AS63" s="499"/>
      <c r="AT63" s="499"/>
      <c r="AU63" s="499"/>
      <c r="AV63" s="499"/>
      <c r="AW63" s="499"/>
      <c r="AX63" s="501"/>
      <c r="AY63" s="666">
        <f>ROUND(SUM(AY38:AY41),0)</f>
        <v>3360</v>
      </c>
      <c r="AZ63" s="667">
        <f>ROUND(SUM(AZ38:AZ41),0)</f>
        <v>0</v>
      </c>
      <c r="BA63" s="668">
        <f>ROUND(SUM(BA38:BA41),0)</f>
        <v>11520</v>
      </c>
      <c r="BB63" s="498"/>
      <c r="BC63" s="499"/>
      <c r="BD63" s="499"/>
      <c r="BE63" s="499"/>
      <c r="BF63" s="499"/>
      <c r="BG63" s="500"/>
      <c r="BH63" s="501"/>
      <c r="BI63" s="666">
        <f>ROUND(SUM(BI38:BI41),0)</f>
        <v>0</v>
      </c>
      <c r="BJ63" s="667">
        <f>ROUND(SUM(BJ38:BJ41),0)</f>
        <v>0</v>
      </c>
      <c r="BK63" s="668">
        <f>ROUND(SUM(BK38:BK41),0)</f>
        <v>11520</v>
      </c>
      <c r="BL63" s="498"/>
      <c r="BM63" s="501"/>
      <c r="BN63" s="666">
        <f>ROUND(SUM(BN38:BN41),0)</f>
        <v>0</v>
      </c>
      <c r="BO63" s="667">
        <f>ROUND(SUM(BO38:BO41),0)</f>
        <v>0</v>
      </c>
      <c r="BP63" s="668">
        <f>ROUND(SUM(BP38:BP41),0)</f>
        <v>11520</v>
      </c>
      <c r="BQ63" s="197"/>
      <c r="BR63" s="507"/>
      <c r="BV63" s="706">
        <f t="shared" si="30"/>
        <v>0</v>
      </c>
      <c r="BW63" s="706">
        <f t="shared" si="31"/>
        <v>0</v>
      </c>
      <c r="BX63" s="706">
        <f t="shared" si="32"/>
        <v>0</v>
      </c>
      <c r="BY63" s="706">
        <f t="shared" si="33"/>
        <v>0</v>
      </c>
      <c r="BZ63" s="706">
        <f t="shared" si="34"/>
        <v>0</v>
      </c>
      <c r="CA63" s="706">
        <f t="shared" si="35"/>
        <v>0</v>
      </c>
      <c r="CB63" s="482">
        <f t="shared" si="36"/>
        <v>0</v>
      </c>
    </row>
    <row r="64" spans="1:80" ht="17.100000000000001" customHeight="1" x14ac:dyDescent="0.3">
      <c r="A64" s="34"/>
      <c r="B64" s="1754"/>
      <c r="C64" s="781">
        <v>170</v>
      </c>
      <c r="D64" s="35">
        <f t="shared" si="413"/>
        <v>170</v>
      </c>
      <c r="E64" s="35"/>
      <c r="F64" s="35" t="s">
        <v>1053</v>
      </c>
      <c r="G64" s="67"/>
      <c r="H64" s="608"/>
      <c r="I64" s="35"/>
      <c r="J64" s="35"/>
      <c r="K64" s="35">
        <f t="shared" si="403"/>
        <v>0</v>
      </c>
      <c r="L64" s="67">
        <f>ROUND(SUM(L38:L41),0)</f>
        <v>11520</v>
      </c>
      <c r="M64" s="49">
        <f t="shared" si="396"/>
        <v>11520</v>
      </c>
      <c r="N64" s="499"/>
      <c r="O64" s="499"/>
      <c r="P64" s="499"/>
      <c r="Q64" s="499"/>
      <c r="R64" s="499">
        <v>960</v>
      </c>
      <c r="S64" s="499"/>
      <c r="T64" s="501"/>
      <c r="U64" s="666">
        <f>ROUND(SUM(U25:U33),0)</f>
        <v>0</v>
      </c>
      <c r="V64" s="667">
        <f>ROUND(SUM(V25:V33),0)</f>
        <v>0</v>
      </c>
      <c r="W64" s="668">
        <f>ROUND(SUM(W25:W33),0)</f>
        <v>0</v>
      </c>
      <c r="X64" s="498">
        <v>960</v>
      </c>
      <c r="Y64" s="380">
        <v>960</v>
      </c>
      <c r="Z64" s="380">
        <v>480</v>
      </c>
      <c r="AA64" s="499">
        <v>720</v>
      </c>
      <c r="AB64" s="500">
        <v>480</v>
      </c>
      <c r="AC64" s="499"/>
      <c r="AD64" s="501"/>
      <c r="AE64" s="666">
        <f>ROUND(SUM(AE25:AE33),0)</f>
        <v>0</v>
      </c>
      <c r="AF64" s="667">
        <f>ROUND(SUM(AF25:AF33),0)</f>
        <v>0</v>
      </c>
      <c r="AG64" s="668">
        <f>ROUND(SUM(AG25:AG33),0)</f>
        <v>0</v>
      </c>
      <c r="AH64" s="378">
        <v>960</v>
      </c>
      <c r="AI64" s="500">
        <v>720</v>
      </c>
      <c r="AJ64" s="500">
        <v>960</v>
      </c>
      <c r="AK64" s="500">
        <v>480</v>
      </c>
      <c r="AL64" s="500">
        <v>480</v>
      </c>
      <c r="AM64" s="499"/>
      <c r="AN64" s="501"/>
      <c r="AO64" s="666">
        <f>ROUND(SUM(AO25:AO33),0)</f>
        <v>0</v>
      </c>
      <c r="AP64" s="667">
        <f>ROUND(SUM(AP25:AP33),0)</f>
        <v>0</v>
      </c>
      <c r="AQ64" s="668">
        <f>ROUND(SUM(AQ25:AQ33),0)</f>
        <v>0</v>
      </c>
      <c r="AR64" s="378">
        <v>960</v>
      </c>
      <c r="AS64" s="499">
        <v>960</v>
      </c>
      <c r="AT64" s="499">
        <v>720</v>
      </c>
      <c r="AU64" s="499">
        <v>240</v>
      </c>
      <c r="AV64" s="499">
        <v>480</v>
      </c>
      <c r="AW64" s="499"/>
      <c r="AX64" s="501"/>
      <c r="AY64" s="666">
        <f>ROUND(SUM(AY25:AY33),0)</f>
        <v>0</v>
      </c>
      <c r="AZ64" s="667">
        <f>ROUND(SUM(AZ25:AZ33),0)</f>
        <v>0</v>
      </c>
      <c r="BA64" s="668">
        <f>ROUND(SUM(BA25:BA33),0)</f>
        <v>0</v>
      </c>
      <c r="BB64" s="498"/>
      <c r="BC64" s="499"/>
      <c r="BD64" s="499"/>
      <c r="BE64" s="499"/>
      <c r="BF64" s="499"/>
      <c r="BG64" s="500"/>
      <c r="BH64" s="501"/>
      <c r="BI64" s="666">
        <f>ROUND(SUM(BI25:BI33),0)</f>
        <v>0</v>
      </c>
      <c r="BJ64" s="667">
        <f>ROUND(SUM(BJ25:BJ33),0)</f>
        <v>0</v>
      </c>
      <c r="BK64" s="668">
        <f>ROUND(SUM(BK25:BK33),0)</f>
        <v>0</v>
      </c>
      <c r="BL64" s="498"/>
      <c r="BM64" s="501"/>
      <c r="BN64" s="666">
        <f>ROUND(SUM(BN25:BN33),0)</f>
        <v>0</v>
      </c>
      <c r="BO64" s="667">
        <f>ROUND(SUM(BO25:BO33),0)</f>
        <v>0</v>
      </c>
      <c r="BP64" s="668">
        <f>ROUND(SUM(BP25:BP33),0)</f>
        <v>0</v>
      </c>
      <c r="BQ64" s="197"/>
      <c r="BR64" s="507"/>
      <c r="BV64" s="706">
        <f t="shared" si="30"/>
        <v>960</v>
      </c>
      <c r="BW64" s="706">
        <f t="shared" si="31"/>
        <v>3600</v>
      </c>
      <c r="BX64" s="706">
        <f t="shared" si="32"/>
        <v>3600</v>
      </c>
      <c r="BY64" s="706">
        <f t="shared" si="33"/>
        <v>3360</v>
      </c>
      <c r="BZ64" s="706">
        <f t="shared" si="34"/>
        <v>0</v>
      </c>
      <c r="CA64" s="706">
        <f t="shared" si="35"/>
        <v>0</v>
      </c>
      <c r="CB64" s="482">
        <f t="shared" si="36"/>
        <v>0</v>
      </c>
    </row>
    <row r="65" spans="1:80" ht="16.5" customHeight="1" x14ac:dyDescent="0.3">
      <c r="A65" s="34"/>
      <c r="B65" s="1754"/>
      <c r="C65" s="781">
        <v>170</v>
      </c>
      <c r="D65" s="35">
        <f t="shared" si="413"/>
        <v>170</v>
      </c>
      <c r="E65" s="35"/>
      <c r="F65" s="35" t="s">
        <v>1052</v>
      </c>
      <c r="G65" s="67"/>
      <c r="H65" s="608"/>
      <c r="I65" s="35"/>
      <c r="J65" s="35"/>
      <c r="K65" s="35">
        <f t="shared" si="403"/>
        <v>0</v>
      </c>
      <c r="L65" s="67">
        <f>ROUND(SUM(L42:L45),0)</f>
        <v>292</v>
      </c>
      <c r="M65" s="49">
        <f t="shared" si="396"/>
        <v>292</v>
      </c>
      <c r="N65" s="499"/>
      <c r="O65" s="499"/>
      <c r="P65" s="499"/>
      <c r="Q65" s="499"/>
      <c r="R65" s="499"/>
      <c r="S65" s="499"/>
      <c r="T65" s="501"/>
      <c r="U65" s="666">
        <f>ROUND(SUM(U42:U45),0)</f>
        <v>0</v>
      </c>
      <c r="V65" s="667">
        <f>ROUND(SUM(V42:V45),0)</f>
        <v>0</v>
      </c>
      <c r="W65" s="668">
        <f>ROUND(SUM(W42:W45),0)</f>
        <v>0</v>
      </c>
      <c r="X65" s="498"/>
      <c r="Y65" s="500"/>
      <c r="Z65" s="500"/>
      <c r="AA65" s="500">
        <v>292</v>
      </c>
      <c r="AB65" s="500"/>
      <c r="AC65" s="499"/>
      <c r="AD65" s="501"/>
      <c r="AE65" s="666">
        <f>ROUND(SUM(AE42:AE45),0)</f>
        <v>292</v>
      </c>
      <c r="AF65" s="667">
        <f>ROUND(SUM(AF42:AF45),0)</f>
        <v>0</v>
      </c>
      <c r="AG65" s="668">
        <f>ROUND(SUM(AG42:AG45),0)</f>
        <v>292</v>
      </c>
      <c r="AH65" s="498"/>
      <c r="AI65" s="500"/>
      <c r="AJ65" s="500"/>
      <c r="AK65" s="500"/>
      <c r="AL65" s="500"/>
      <c r="AM65" s="499"/>
      <c r="AN65" s="501"/>
      <c r="AO65" s="666">
        <f>ROUND(SUM(AO42:AO45),0)</f>
        <v>0</v>
      </c>
      <c r="AP65" s="667">
        <f>ROUND(SUM(AP42:AP45),0)</f>
        <v>0</v>
      </c>
      <c r="AQ65" s="668">
        <f>ROUND(SUM(AQ42:AQ45),0)</f>
        <v>292</v>
      </c>
      <c r="AR65" s="498"/>
      <c r="AS65" s="499"/>
      <c r="AT65" s="499"/>
      <c r="AU65" s="499"/>
      <c r="AV65" s="499"/>
      <c r="AW65" s="499"/>
      <c r="AX65" s="501"/>
      <c r="AY65" s="666">
        <f>ROUND(SUM(AY42:AY45),0)</f>
        <v>0</v>
      </c>
      <c r="AZ65" s="667">
        <f>ROUND(SUM(AZ42:AZ45),0)</f>
        <v>0</v>
      </c>
      <c r="BA65" s="668">
        <f>ROUND(SUM(BA42:BA45),0)</f>
        <v>292</v>
      </c>
      <c r="BB65" s="498"/>
      <c r="BC65" s="499"/>
      <c r="BD65" s="499"/>
      <c r="BE65" s="499"/>
      <c r="BF65" s="499"/>
      <c r="BG65" s="500"/>
      <c r="BH65" s="501"/>
      <c r="BI65" s="666">
        <f>ROUND(SUM(BI42:BI45),0)</f>
        <v>0</v>
      </c>
      <c r="BJ65" s="667">
        <f>ROUND(SUM(BJ42:BJ45),0)</f>
        <v>0</v>
      </c>
      <c r="BK65" s="668">
        <f>ROUND(SUM(BK42:BK45),0)</f>
        <v>292</v>
      </c>
      <c r="BL65" s="498"/>
      <c r="BM65" s="501"/>
      <c r="BN65" s="666">
        <f>ROUND(SUM(BN42:BN45),0)</f>
        <v>0</v>
      </c>
      <c r="BO65" s="667">
        <f>ROUND(SUM(BO42:BO45),0)</f>
        <v>0</v>
      </c>
      <c r="BP65" s="668">
        <f>ROUND(SUM(BP42:BP45),0)</f>
        <v>292</v>
      </c>
      <c r="BQ65" s="197"/>
      <c r="BR65" s="507"/>
      <c r="BV65" s="706">
        <f t="shared" si="30"/>
        <v>0</v>
      </c>
      <c r="BW65" s="706">
        <f t="shared" si="31"/>
        <v>292</v>
      </c>
      <c r="BX65" s="706">
        <f t="shared" si="32"/>
        <v>0</v>
      </c>
      <c r="BY65" s="706">
        <f t="shared" si="33"/>
        <v>0</v>
      </c>
      <c r="BZ65" s="706">
        <f t="shared" si="34"/>
        <v>0</v>
      </c>
      <c r="CA65" s="706">
        <f t="shared" si="35"/>
        <v>0</v>
      </c>
      <c r="CB65" s="482">
        <f t="shared" si="36"/>
        <v>0</v>
      </c>
    </row>
    <row r="66" spans="1:80" ht="17.100000000000001" hidden="1" customHeight="1" x14ac:dyDescent="0.3">
      <c r="A66" s="34"/>
      <c r="B66" s="1754"/>
      <c r="C66" s="781">
        <v>170</v>
      </c>
      <c r="D66" s="35">
        <f t="shared" si="395"/>
        <v>170</v>
      </c>
      <c r="E66" s="35">
        <v>1</v>
      </c>
      <c r="F66" s="35" t="s">
        <v>236</v>
      </c>
      <c r="G66" s="67"/>
      <c r="H66" s="608"/>
      <c r="I66" s="35"/>
      <c r="J66" s="35"/>
      <c r="K66" s="35">
        <f t="shared" si="403"/>
        <v>0</v>
      </c>
      <c r="L66" s="67">
        <f>ROUND(SUM(L46:L49),0)</f>
        <v>0</v>
      </c>
      <c r="M66" s="49">
        <f t="shared" si="396"/>
        <v>0</v>
      </c>
      <c r="N66" s="378"/>
      <c r="O66" s="379"/>
      <c r="P66" s="379"/>
      <c r="Q66" s="379"/>
      <c r="R66" s="379"/>
      <c r="S66" s="380"/>
      <c r="T66" s="381"/>
      <c r="U66" s="666">
        <f>ROUND(SUM(U46:U49),0)</f>
        <v>0</v>
      </c>
      <c r="V66" s="667">
        <f>ROUND(SUM(V46:V49),0)</f>
        <v>0</v>
      </c>
      <c r="W66" s="668">
        <f>ROUND(SUM(W46:W49),0)</f>
        <v>0</v>
      </c>
      <c r="X66" s="378"/>
      <c r="Y66" s="380"/>
      <c r="Z66" s="380"/>
      <c r="AA66" s="380"/>
      <c r="AB66" s="380"/>
      <c r="AC66" s="379"/>
      <c r="AD66" s="381"/>
      <c r="AE66" s="666">
        <f>ROUND(SUM(AE46:AE49),0)</f>
        <v>0</v>
      </c>
      <c r="AF66" s="667">
        <f>ROUND(SUM(AF46:AF49),0)</f>
        <v>0</v>
      </c>
      <c r="AG66" s="668">
        <f>ROUND(SUM(AG46:AG49),0)</f>
        <v>0</v>
      </c>
      <c r="AH66" s="378"/>
      <c r="AI66" s="380"/>
      <c r="AJ66" s="380"/>
      <c r="AK66" s="380"/>
      <c r="AL66" s="380"/>
      <c r="AM66" s="379"/>
      <c r="AN66" s="381"/>
      <c r="AO66" s="666">
        <f>ROUND(SUM(AO46:AO49),0)</f>
        <v>0</v>
      </c>
      <c r="AP66" s="667">
        <f>ROUND(SUM(AP46:AP49),0)</f>
        <v>0</v>
      </c>
      <c r="AQ66" s="668">
        <f>ROUND(SUM(AQ46:AQ49),0)</f>
        <v>0</v>
      </c>
      <c r="AR66" s="378"/>
      <c r="AS66" s="379"/>
      <c r="AT66" s="379"/>
      <c r="AU66" s="379"/>
      <c r="AV66" s="379"/>
      <c r="AW66" s="379"/>
      <c r="AX66" s="381"/>
      <c r="AY66" s="666">
        <f>ROUND(SUM(AY46:AY49),0)</f>
        <v>0</v>
      </c>
      <c r="AZ66" s="667">
        <f>ROUND(SUM(AZ46:AZ49),0)</f>
        <v>0</v>
      </c>
      <c r="BA66" s="668">
        <f>ROUND(SUM(BA46:BA49),0)</f>
        <v>0</v>
      </c>
      <c r="BB66" s="378"/>
      <c r="BC66" s="379"/>
      <c r="BD66" s="379"/>
      <c r="BE66" s="379"/>
      <c r="BF66" s="379"/>
      <c r="BG66" s="380"/>
      <c r="BH66" s="381"/>
      <c r="BI66" s="666">
        <f>ROUND(SUM(BI46:BI49),0)</f>
        <v>0</v>
      </c>
      <c r="BJ66" s="667">
        <f>ROUND(SUM(BJ46:BJ49),0)</f>
        <v>0</v>
      </c>
      <c r="BK66" s="668">
        <f>ROUND(SUM(BK46:BK49),0)</f>
        <v>0</v>
      </c>
      <c r="BL66" s="378"/>
      <c r="BM66" s="381"/>
      <c r="BN66" s="666">
        <f>ROUND(SUM(BN46:BN49),0)</f>
        <v>0</v>
      </c>
      <c r="BO66" s="667">
        <f>ROUND(SUM(BO46:BO49),0)</f>
        <v>0</v>
      </c>
      <c r="BP66" s="668">
        <f>ROUND(SUM(BP46:BP49),0)</f>
        <v>0</v>
      </c>
      <c r="BQ66" s="197"/>
      <c r="BR66" s="524"/>
      <c r="BV66" s="706">
        <f t="shared" si="30"/>
        <v>0</v>
      </c>
      <c r="BW66" s="706">
        <f t="shared" si="31"/>
        <v>0</v>
      </c>
      <c r="BX66" s="706">
        <f t="shared" si="32"/>
        <v>0</v>
      </c>
      <c r="BY66" s="706">
        <f t="shared" si="33"/>
        <v>0</v>
      </c>
      <c r="BZ66" s="706">
        <f t="shared" si="34"/>
        <v>0</v>
      </c>
      <c r="CA66" s="706">
        <f t="shared" si="35"/>
        <v>0</v>
      </c>
      <c r="CB66" s="482">
        <f t="shared" si="36"/>
        <v>0</v>
      </c>
    </row>
    <row r="67" spans="1:80" ht="16.5" customHeight="1" x14ac:dyDescent="0.3">
      <c r="A67" s="34"/>
      <c r="B67" s="1755"/>
      <c r="C67" s="447"/>
      <c r="D67" s="53"/>
      <c r="E67" s="53"/>
      <c r="F67" s="53" t="s">
        <v>14</v>
      </c>
      <c r="G67" s="75"/>
      <c r="H67" s="609"/>
      <c r="I67" s="53"/>
      <c r="J67" s="53"/>
      <c r="K67" s="53">
        <f t="shared" si="403"/>
        <v>500</v>
      </c>
      <c r="L67" s="53">
        <f>SUM(L59:L66)</f>
        <v>39589</v>
      </c>
      <c r="M67" s="54">
        <f t="shared" si="396"/>
        <v>40089</v>
      </c>
      <c r="N67" s="174">
        <f>SUM(N59:N66)</f>
        <v>0</v>
      </c>
      <c r="O67" s="175">
        <f t="shared" ref="O67:T67" si="414">SUM(O59:O66)</f>
        <v>0</v>
      </c>
      <c r="P67" s="175">
        <f t="shared" si="414"/>
        <v>0</v>
      </c>
      <c r="Q67" s="176">
        <f>SUM(Q59:Q66)</f>
        <v>0</v>
      </c>
      <c r="R67" s="176">
        <f t="shared" si="414"/>
        <v>1580.2352941176471</v>
      </c>
      <c r="S67" s="176">
        <f t="shared" si="414"/>
        <v>0</v>
      </c>
      <c r="T67" s="177">
        <f t="shared" si="414"/>
        <v>0</v>
      </c>
      <c r="U67" s="669">
        <f>SUM(U59:U66)</f>
        <v>1580</v>
      </c>
      <c r="V67" s="670">
        <f>SUM(V59:V66)</f>
        <v>0</v>
      </c>
      <c r="W67" s="670">
        <f>SUM(W59:W66)</f>
        <v>1580</v>
      </c>
      <c r="X67" s="174">
        <f>SUM(X59:X66)</f>
        <v>3138.9882352941177</v>
      </c>
      <c r="Y67" s="175">
        <f t="shared" ref="Y67:AD67" si="415">SUM(Y59:Y66)</f>
        <v>3054.2823529411767</v>
      </c>
      <c r="Z67" s="175">
        <f t="shared" si="415"/>
        <v>3223.6941176470591</v>
      </c>
      <c r="AA67" s="176">
        <f t="shared" si="415"/>
        <v>1613.4117647058824</v>
      </c>
      <c r="AB67" s="176">
        <f t="shared" si="415"/>
        <v>1707.2941176470588</v>
      </c>
      <c r="AC67" s="176">
        <f t="shared" si="415"/>
        <v>1612.8000000000004</v>
      </c>
      <c r="AD67" s="177">
        <f t="shared" si="415"/>
        <v>0</v>
      </c>
      <c r="AE67" s="669">
        <f>SUM(AE59:AE66)</f>
        <v>14350</v>
      </c>
      <c r="AF67" s="670">
        <f>SUM(AF59:AF66)</f>
        <v>0</v>
      </c>
      <c r="AG67" s="670">
        <f>SUM(AG59:AG66)</f>
        <v>15930</v>
      </c>
      <c r="AH67" s="174">
        <f>SUM(AH59:AH66)</f>
        <v>3138.9882352941177</v>
      </c>
      <c r="AI67" s="175">
        <f t="shared" ref="AI67:AN67" si="416">SUM(AI59:AI66)</f>
        <v>3054.2823529411771</v>
      </c>
      <c r="AJ67" s="175">
        <f t="shared" si="416"/>
        <v>1622.5882352941178</v>
      </c>
      <c r="AK67" s="176">
        <f t="shared" si="416"/>
        <v>1707.2941176470588</v>
      </c>
      <c r="AL67" s="176">
        <f t="shared" si="416"/>
        <v>1707.2941176470588</v>
      </c>
      <c r="AM67" s="176">
        <f t="shared" si="416"/>
        <v>1612.8000000000004</v>
      </c>
      <c r="AN67" s="177">
        <f t="shared" si="416"/>
        <v>0</v>
      </c>
      <c r="AO67" s="669">
        <f>SUM(AO59:AO66)</f>
        <v>12843</v>
      </c>
      <c r="AP67" s="670">
        <f>SUM(AP59:AP66)</f>
        <v>0</v>
      </c>
      <c r="AQ67" s="670">
        <f>SUM(AQ59:AQ66)</f>
        <v>28773</v>
      </c>
      <c r="AR67" s="174">
        <f>SUM(AR59:AR66)</f>
        <v>3138.9882352941177</v>
      </c>
      <c r="AS67" s="175">
        <f t="shared" ref="AS67:AX67" si="417">SUM(AS59:AS66)</f>
        <v>3054.2823529411771</v>
      </c>
      <c r="AT67" s="175">
        <f t="shared" si="417"/>
        <v>1664.9411764705883</v>
      </c>
      <c r="AU67" s="176">
        <f t="shared" si="417"/>
        <v>1749.6470588235297</v>
      </c>
      <c r="AV67" s="176">
        <f>SUM(AV59:AV66)</f>
        <v>1707.2941176470588</v>
      </c>
      <c r="AW67" s="176">
        <f t="shared" si="417"/>
        <v>0</v>
      </c>
      <c r="AX67" s="177">
        <f t="shared" si="417"/>
        <v>0</v>
      </c>
      <c r="AY67" s="669">
        <f>SUM(AY59:AY66)</f>
        <v>11315</v>
      </c>
      <c r="AZ67" s="670">
        <f>SUM(AZ59:AZ66)</f>
        <v>0</v>
      </c>
      <c r="BA67" s="670">
        <f>SUM(BA59:BA66)</f>
        <v>40088</v>
      </c>
      <c r="BB67" s="174">
        <f>SUM(BB59:BB66)</f>
        <v>0</v>
      </c>
      <c r="BC67" s="175">
        <f t="shared" ref="BC67:BM67" si="418">SUM(BC59:BC66)</f>
        <v>0</v>
      </c>
      <c r="BD67" s="175">
        <f t="shared" si="418"/>
        <v>0</v>
      </c>
      <c r="BE67" s="176">
        <f t="shared" si="418"/>
        <v>0</v>
      </c>
      <c r="BF67" s="176">
        <f t="shared" si="418"/>
        <v>0</v>
      </c>
      <c r="BG67" s="176">
        <f t="shared" si="418"/>
        <v>0</v>
      </c>
      <c r="BH67" s="177">
        <f t="shared" ref="BH67" si="419">SUM(BH59:BH66)</f>
        <v>0</v>
      </c>
      <c r="BI67" s="669">
        <f>SUM(BI59:BI66)</f>
        <v>0</v>
      </c>
      <c r="BJ67" s="670">
        <f>SUM(BJ59:BJ66)</f>
        <v>0</v>
      </c>
      <c r="BK67" s="670">
        <f>SUM(BK59:BK66)</f>
        <v>40088</v>
      </c>
      <c r="BL67" s="174">
        <f t="shared" ref="BL67" si="420">SUM(BL59:BL66)</f>
        <v>0</v>
      </c>
      <c r="BM67" s="177">
        <f t="shared" si="418"/>
        <v>0</v>
      </c>
      <c r="BN67" s="669">
        <f>SUM(BN59:BN66)</f>
        <v>0</v>
      </c>
      <c r="BO67" s="670">
        <f>SUM(BO59:BO66)</f>
        <v>0</v>
      </c>
      <c r="BP67" s="670">
        <f>SUM(BP59:BP66)</f>
        <v>40088</v>
      </c>
      <c r="BQ67" s="197"/>
      <c r="BR67" s="524"/>
      <c r="BV67" s="706">
        <f t="shared" si="30"/>
        <v>1580.2352941176471</v>
      </c>
      <c r="BW67" s="706">
        <f t="shared" si="31"/>
        <v>14350.470588235297</v>
      </c>
      <c r="BX67" s="706">
        <f t="shared" si="32"/>
        <v>12843.247058823532</v>
      </c>
      <c r="BY67" s="706">
        <f t="shared" si="33"/>
        <v>11315.152941176471</v>
      </c>
      <c r="BZ67" s="706">
        <f t="shared" si="34"/>
        <v>0</v>
      </c>
      <c r="CA67" s="706">
        <f t="shared" si="35"/>
        <v>0</v>
      </c>
      <c r="CB67" s="482">
        <f t="shared" si="36"/>
        <v>0.10588235294562764</v>
      </c>
    </row>
    <row r="68" spans="1:80" ht="17.100000000000001" customHeight="1" x14ac:dyDescent="0.3">
      <c r="A68" s="34"/>
      <c r="B68" s="218"/>
      <c r="C68" s="218"/>
      <c r="D68" s="218"/>
      <c r="E68" s="218"/>
      <c r="F68" s="218"/>
      <c r="G68" s="219"/>
      <c r="H68" s="218"/>
      <c r="I68" s="218"/>
      <c r="J68" s="218"/>
      <c r="K68" s="220"/>
      <c r="L68" s="221"/>
      <c r="M68" s="222"/>
      <c r="N68" s="216"/>
      <c r="O68" s="216"/>
      <c r="P68" s="216"/>
      <c r="Q68" s="216"/>
      <c r="R68" s="216"/>
      <c r="S68" s="216"/>
      <c r="T68" s="216"/>
      <c r="U68" s="217"/>
      <c r="V68" s="217"/>
      <c r="W68" s="217"/>
      <c r="X68" s="216"/>
      <c r="Y68" s="216"/>
      <c r="Z68" s="216"/>
      <c r="AA68" s="216"/>
      <c r="AB68" s="216"/>
      <c r="AC68" s="216"/>
      <c r="AD68" s="216"/>
      <c r="AE68" s="233"/>
      <c r="AF68" s="233"/>
      <c r="AG68" s="233"/>
      <c r="AH68" s="216"/>
      <c r="AI68" s="216"/>
      <c r="AJ68" s="216"/>
      <c r="AK68" s="216"/>
      <c r="AL68" s="216"/>
      <c r="AM68" s="216"/>
      <c r="AN68" s="216"/>
      <c r="AO68" s="233"/>
      <c r="AP68" s="233"/>
      <c r="AQ68" s="233"/>
      <c r="AR68" s="216"/>
      <c r="AS68" s="216"/>
      <c r="AT68" s="216"/>
      <c r="AU68" s="216"/>
      <c r="AV68" s="216"/>
      <c r="AW68" s="216"/>
      <c r="AX68" s="216"/>
      <c r="AY68" s="233"/>
      <c r="AZ68" s="233"/>
      <c r="BA68" s="233"/>
      <c r="BB68" s="216"/>
      <c r="BC68" s="216"/>
      <c r="BD68" s="216"/>
      <c r="BE68" s="216"/>
      <c r="BF68" s="216"/>
      <c r="BG68" s="216"/>
      <c r="BH68" s="216"/>
      <c r="BI68" s="233"/>
      <c r="BJ68" s="233"/>
      <c r="BK68" s="233"/>
      <c r="BL68" s="216"/>
      <c r="BM68" s="216"/>
      <c r="BN68" s="233"/>
      <c r="BO68" s="233"/>
      <c r="BP68" s="233"/>
      <c r="BQ68" s="226"/>
    </row>
    <row r="69" spans="1:80" ht="17.100000000000001" hidden="1" customHeight="1" outlineLevel="1" x14ac:dyDescent="0.3">
      <c r="A69" s="34"/>
      <c r="B69" s="1727" t="s">
        <v>306</v>
      </c>
      <c r="C69" s="42"/>
      <c r="D69" s="43">
        <f>D59</f>
        <v>200</v>
      </c>
      <c r="E69" s="43">
        <f>E59</f>
        <v>1</v>
      </c>
      <c r="F69" s="43" t="str">
        <f>F59</f>
        <v>MELISSA C</v>
      </c>
      <c r="G69" s="619"/>
      <c r="H69" s="619" t="s">
        <v>308</v>
      </c>
      <c r="I69" s="607">
        <f>M77</f>
        <v>212.56200000000004</v>
      </c>
      <c r="J69" s="607"/>
      <c r="K69" s="607"/>
      <c r="L69" s="607">
        <f t="shared" ref="L69:L76" si="421">L59/D69</f>
        <v>89.685000000000002</v>
      </c>
      <c r="M69" s="607">
        <f t="shared" ref="M69:M77" si="422">SUM(N69:T69,X69:AD69,AH69:AN69,AR69:AX69,BB69:BM69)</f>
        <v>92.185529411764719</v>
      </c>
      <c r="N69" s="678">
        <f>N57-SUM(N70:N76)</f>
        <v>0</v>
      </c>
      <c r="O69" s="292">
        <f t="shared" ref="O69:T69" si="423">O57-SUM(O70:O76)</f>
        <v>0</v>
      </c>
      <c r="P69" s="292">
        <f t="shared" si="423"/>
        <v>0</v>
      </c>
      <c r="Q69" s="293">
        <f t="shared" si="423"/>
        <v>0</v>
      </c>
      <c r="R69" s="293">
        <f t="shared" si="423"/>
        <v>1.9011764705882355</v>
      </c>
      <c r="S69" s="293">
        <f t="shared" si="423"/>
        <v>0</v>
      </c>
      <c r="T69" s="345">
        <f t="shared" si="423"/>
        <v>0</v>
      </c>
      <c r="U69" s="292"/>
      <c r="V69" s="293"/>
      <c r="W69" s="345"/>
      <c r="X69" s="292">
        <f t="shared" ref="X69" si="424">X57-SUM(X70:X76)</f>
        <v>6.0949411764705896</v>
      </c>
      <c r="Y69" s="293">
        <f t="shared" ref="Y69:AD69" si="425">Y57-SUM(Y70:Y76)</f>
        <v>5.6714117647058835</v>
      </c>
      <c r="Z69" s="293">
        <f t="shared" si="425"/>
        <v>8.9184705882352961</v>
      </c>
      <c r="AA69" s="293">
        <f t="shared" si="425"/>
        <v>3.0070588235294125</v>
      </c>
      <c r="AB69" s="293">
        <f t="shared" si="425"/>
        <v>6.1364705882352943</v>
      </c>
      <c r="AC69" s="293">
        <f t="shared" si="425"/>
        <v>4.4640000000000022</v>
      </c>
      <c r="AD69" s="345">
        <f t="shared" si="425"/>
        <v>0</v>
      </c>
      <c r="AE69" s="671"/>
      <c r="AF69" s="672"/>
      <c r="AG69" s="673"/>
      <c r="AH69" s="292">
        <f t="shared" ref="AH69:AN69" si="426">AH57-SUM(AH70:AH76)</f>
        <v>6.0949411764705896</v>
      </c>
      <c r="AI69" s="293">
        <f t="shared" si="426"/>
        <v>4.4714117647058842</v>
      </c>
      <c r="AJ69" s="293">
        <f t="shared" si="426"/>
        <v>3.3129411764705887</v>
      </c>
      <c r="AK69" s="293">
        <f t="shared" si="426"/>
        <v>6.1364705882352943</v>
      </c>
      <c r="AL69" s="293">
        <f t="shared" si="426"/>
        <v>6.1364705882352943</v>
      </c>
      <c r="AM69" s="293">
        <f t="shared" si="426"/>
        <v>4.4640000000000022</v>
      </c>
      <c r="AN69" s="345">
        <f t="shared" si="426"/>
        <v>0</v>
      </c>
      <c r="AO69" s="671"/>
      <c r="AP69" s="672"/>
      <c r="AQ69" s="673"/>
      <c r="AR69" s="292">
        <f t="shared" ref="AR69:AX69" si="427">AR57-SUM(AR70:AR76)</f>
        <v>6.0949411764705896</v>
      </c>
      <c r="AS69" s="293">
        <f t="shared" si="427"/>
        <v>4.4714117647058842</v>
      </c>
      <c r="AT69" s="293">
        <f t="shared" si="427"/>
        <v>4.724705882352942</v>
      </c>
      <c r="AU69" s="293">
        <f t="shared" si="427"/>
        <v>3.948235294117648</v>
      </c>
      <c r="AV69" s="293">
        <f t="shared" si="427"/>
        <v>6.1364705882352943</v>
      </c>
      <c r="AW69" s="293">
        <f t="shared" si="427"/>
        <v>0</v>
      </c>
      <c r="AX69" s="345">
        <f t="shared" si="427"/>
        <v>0</v>
      </c>
      <c r="AY69" s="671"/>
      <c r="AZ69" s="672"/>
      <c r="BA69" s="673"/>
      <c r="BB69" s="292">
        <f t="shared" ref="BB69:BH69" si="428">BB57-SUM(BB70:BB76)</f>
        <v>0</v>
      </c>
      <c r="BC69" s="293">
        <f t="shared" si="428"/>
        <v>0</v>
      </c>
      <c r="BD69" s="293">
        <f t="shared" si="428"/>
        <v>0</v>
      </c>
      <c r="BE69" s="293">
        <f t="shared" si="428"/>
        <v>0</v>
      </c>
      <c r="BF69" s="293">
        <f t="shared" si="428"/>
        <v>0</v>
      </c>
      <c r="BG69" s="292">
        <f t="shared" si="428"/>
        <v>0</v>
      </c>
      <c r="BH69" s="345">
        <f t="shared" si="428"/>
        <v>0</v>
      </c>
      <c r="BI69" s="671"/>
      <c r="BJ69" s="672"/>
      <c r="BK69" s="673"/>
      <c r="BL69" s="291">
        <f t="shared" ref="BL69:BM69" si="429">BL57-SUM(BL70:BL76)</f>
        <v>0</v>
      </c>
      <c r="BM69" s="345">
        <f t="shared" si="429"/>
        <v>0</v>
      </c>
      <c r="BN69" s="671"/>
      <c r="BO69" s="672"/>
      <c r="BP69" s="673"/>
      <c r="BQ69" s="197"/>
      <c r="BR69" s="524"/>
    </row>
    <row r="70" spans="1:80" ht="17.100000000000001" hidden="1" customHeight="1" outlineLevel="1" x14ac:dyDescent="0.3">
      <c r="A70" s="34"/>
      <c r="B70" s="1728"/>
      <c r="C70" s="48"/>
      <c r="D70" s="35">
        <f t="shared" ref="D70:D76" si="430">D60</f>
        <v>170</v>
      </c>
      <c r="E70" s="35">
        <f t="shared" ref="E70:E71" si="431">E60</f>
        <v>1</v>
      </c>
      <c r="F70" s="35" t="str">
        <f t="shared" ref="F70:F76" si="432">F60</f>
        <v>52ERS</v>
      </c>
      <c r="G70" s="620"/>
      <c r="H70" s="620" t="s">
        <v>307</v>
      </c>
      <c r="I70" s="608">
        <f>L77</f>
        <v>210.06147058823532</v>
      </c>
      <c r="J70" s="608"/>
      <c r="K70" s="608"/>
      <c r="L70" s="608">
        <f t="shared" si="421"/>
        <v>11.294117647058824</v>
      </c>
      <c r="M70" s="608">
        <f t="shared" si="422"/>
        <v>11.294117647058824</v>
      </c>
      <c r="N70" s="679">
        <f>N60/$D$70</f>
        <v>0</v>
      </c>
      <c r="O70" s="303">
        <f t="shared" ref="O70:T70" si="433">O60/$D$70</f>
        <v>0</v>
      </c>
      <c r="P70" s="303">
        <f t="shared" si="433"/>
        <v>0</v>
      </c>
      <c r="Q70" s="303">
        <f t="shared" si="433"/>
        <v>0</v>
      </c>
      <c r="R70" s="303">
        <f t="shared" si="433"/>
        <v>1.411764705882353</v>
      </c>
      <c r="S70" s="303">
        <f t="shared" si="433"/>
        <v>0</v>
      </c>
      <c r="T70" s="346">
        <f t="shared" si="433"/>
        <v>0</v>
      </c>
      <c r="U70" s="302"/>
      <c r="V70" s="303"/>
      <c r="W70" s="346"/>
      <c r="X70" s="302">
        <f>X60/$D$70</f>
        <v>0</v>
      </c>
      <c r="Y70" s="303">
        <f t="shared" ref="Y70:AD70" si="434">Y60/$D$70</f>
        <v>2.8235294117647061</v>
      </c>
      <c r="Z70" s="303">
        <f t="shared" si="434"/>
        <v>0</v>
      </c>
      <c r="AA70" s="303">
        <f t="shared" si="434"/>
        <v>0</v>
      </c>
      <c r="AB70" s="303">
        <f t="shared" si="434"/>
        <v>0</v>
      </c>
      <c r="AC70" s="303">
        <f t="shared" si="434"/>
        <v>0</v>
      </c>
      <c r="AD70" s="346">
        <f t="shared" si="434"/>
        <v>0</v>
      </c>
      <c r="AE70" s="674"/>
      <c r="AF70" s="675"/>
      <c r="AG70" s="676"/>
      <c r="AH70" s="302">
        <f t="shared" ref="AH70:AN70" si="435">AH60/$D$70</f>
        <v>0</v>
      </c>
      <c r="AI70" s="303">
        <f t="shared" si="435"/>
        <v>4.2352941176470589</v>
      </c>
      <c r="AJ70" s="303">
        <f t="shared" si="435"/>
        <v>0</v>
      </c>
      <c r="AK70" s="303">
        <f t="shared" si="435"/>
        <v>0</v>
      </c>
      <c r="AL70" s="303">
        <f t="shared" si="435"/>
        <v>0</v>
      </c>
      <c r="AM70" s="303">
        <f t="shared" si="435"/>
        <v>0</v>
      </c>
      <c r="AN70" s="346">
        <f t="shared" si="435"/>
        <v>0</v>
      </c>
      <c r="AO70" s="674"/>
      <c r="AP70" s="675"/>
      <c r="AQ70" s="676"/>
      <c r="AR70" s="302">
        <f t="shared" ref="AR70:AX70" si="436">AR60/$D$70</f>
        <v>0</v>
      </c>
      <c r="AS70" s="303">
        <f t="shared" si="436"/>
        <v>2.8235294117647061</v>
      </c>
      <c r="AT70" s="303">
        <f t="shared" si="436"/>
        <v>0</v>
      </c>
      <c r="AU70" s="303">
        <f t="shared" si="436"/>
        <v>0</v>
      </c>
      <c r="AV70" s="303">
        <f t="shared" si="436"/>
        <v>0</v>
      </c>
      <c r="AW70" s="303">
        <f t="shared" si="436"/>
        <v>0</v>
      </c>
      <c r="AX70" s="346">
        <f t="shared" si="436"/>
        <v>0</v>
      </c>
      <c r="AY70" s="674"/>
      <c r="AZ70" s="675"/>
      <c r="BA70" s="676"/>
      <c r="BB70" s="302">
        <f t="shared" ref="BB70:BH70" si="437">BB60/$D$70</f>
        <v>0</v>
      </c>
      <c r="BC70" s="303">
        <f t="shared" si="437"/>
        <v>0</v>
      </c>
      <c r="BD70" s="303">
        <f t="shared" si="437"/>
        <v>0</v>
      </c>
      <c r="BE70" s="303">
        <f t="shared" si="437"/>
        <v>0</v>
      </c>
      <c r="BF70" s="303">
        <f t="shared" si="437"/>
        <v>0</v>
      </c>
      <c r="BG70" s="302">
        <f t="shared" si="437"/>
        <v>0</v>
      </c>
      <c r="BH70" s="346">
        <f t="shared" si="437"/>
        <v>0</v>
      </c>
      <c r="BI70" s="674"/>
      <c r="BJ70" s="675"/>
      <c r="BK70" s="676"/>
      <c r="BL70" s="310">
        <f t="shared" ref="BL70:BM70" si="438">BL60/$D$70</f>
        <v>0</v>
      </c>
      <c r="BM70" s="346">
        <f t="shared" si="438"/>
        <v>0</v>
      </c>
      <c r="BN70" s="674"/>
      <c r="BO70" s="675"/>
      <c r="BP70" s="676"/>
      <c r="BQ70" s="197"/>
      <c r="BR70" s="524"/>
    </row>
    <row r="71" spans="1:80" ht="17.100000000000001" hidden="1" customHeight="1" outlineLevel="1" x14ac:dyDescent="0.3">
      <c r="A71" s="34"/>
      <c r="B71" s="1728"/>
      <c r="C71" s="48"/>
      <c r="D71" s="35">
        <f t="shared" si="430"/>
        <v>200</v>
      </c>
      <c r="E71" s="35">
        <f t="shared" si="431"/>
        <v>0</v>
      </c>
      <c r="F71" s="35" t="str">
        <f t="shared" si="432"/>
        <v>CONCEIÇÃO</v>
      </c>
      <c r="G71" s="620"/>
      <c r="H71" s="620" t="s">
        <v>265</v>
      </c>
      <c r="I71" s="608">
        <f>I68-I69</f>
        <v>-212.56200000000004</v>
      </c>
      <c r="J71" s="608"/>
      <c r="K71" s="608"/>
      <c r="L71" s="608">
        <f t="shared" si="421"/>
        <v>39.6</v>
      </c>
      <c r="M71" s="608">
        <f t="shared" si="422"/>
        <v>39.6</v>
      </c>
      <c r="N71" s="679">
        <f>N61/$D$71</f>
        <v>0</v>
      </c>
      <c r="O71" s="303">
        <f t="shared" ref="O71:T71" si="439">O61/$D$71</f>
        <v>0</v>
      </c>
      <c r="P71" s="303">
        <f t="shared" si="439"/>
        <v>0</v>
      </c>
      <c r="Q71" s="303">
        <f t="shared" si="439"/>
        <v>0</v>
      </c>
      <c r="R71" s="303">
        <f t="shared" si="439"/>
        <v>0</v>
      </c>
      <c r="S71" s="303">
        <f t="shared" si="439"/>
        <v>0</v>
      </c>
      <c r="T71" s="346">
        <f t="shared" si="439"/>
        <v>0</v>
      </c>
      <c r="U71" s="302"/>
      <c r="V71" s="303"/>
      <c r="W71" s="346"/>
      <c r="X71" s="302">
        <f>X61/$D$71</f>
        <v>4.8</v>
      </c>
      <c r="Y71" s="303">
        <f t="shared" ref="Y71:AD71" si="440">Y61/$D$71</f>
        <v>2.4</v>
      </c>
      <c r="Z71" s="303">
        <f t="shared" si="440"/>
        <v>4.8</v>
      </c>
      <c r="AA71" s="303">
        <f t="shared" si="440"/>
        <v>0</v>
      </c>
      <c r="AB71" s="303">
        <f t="shared" si="440"/>
        <v>0</v>
      </c>
      <c r="AC71" s="303">
        <f t="shared" si="440"/>
        <v>3.6</v>
      </c>
      <c r="AD71" s="346">
        <f t="shared" si="440"/>
        <v>0</v>
      </c>
      <c r="AE71" s="674"/>
      <c r="AF71" s="675"/>
      <c r="AG71" s="676"/>
      <c r="AH71" s="302">
        <f t="shared" ref="AH71:AN71" si="441">AH61/$D$71</f>
        <v>4.8</v>
      </c>
      <c r="AI71" s="303">
        <f t="shared" si="441"/>
        <v>3.6</v>
      </c>
      <c r="AJ71" s="303">
        <f t="shared" si="441"/>
        <v>0</v>
      </c>
      <c r="AK71" s="303">
        <f t="shared" si="441"/>
        <v>0</v>
      </c>
      <c r="AL71" s="303">
        <f t="shared" si="441"/>
        <v>0</v>
      </c>
      <c r="AM71" s="303">
        <f t="shared" si="441"/>
        <v>3.6</v>
      </c>
      <c r="AN71" s="346">
        <f t="shared" si="441"/>
        <v>0</v>
      </c>
      <c r="AO71" s="674"/>
      <c r="AP71" s="675"/>
      <c r="AQ71" s="676"/>
      <c r="AR71" s="302">
        <f t="shared" ref="AR71:AX71" si="442">AR61/$D$71</f>
        <v>4.8</v>
      </c>
      <c r="AS71" s="303">
        <f t="shared" si="442"/>
        <v>3.6</v>
      </c>
      <c r="AT71" s="303">
        <f t="shared" si="442"/>
        <v>0</v>
      </c>
      <c r="AU71" s="303">
        <f t="shared" si="442"/>
        <v>3.6</v>
      </c>
      <c r="AV71" s="303">
        <f t="shared" si="442"/>
        <v>0</v>
      </c>
      <c r="AW71" s="303">
        <f t="shared" si="442"/>
        <v>0</v>
      </c>
      <c r="AX71" s="346">
        <f t="shared" si="442"/>
        <v>0</v>
      </c>
      <c r="AY71" s="674"/>
      <c r="AZ71" s="675"/>
      <c r="BA71" s="676"/>
      <c r="BB71" s="302">
        <f t="shared" ref="BB71:BH71" si="443">BB61/$D$71</f>
        <v>0</v>
      </c>
      <c r="BC71" s="303">
        <f t="shared" si="443"/>
        <v>0</v>
      </c>
      <c r="BD71" s="303">
        <f t="shared" si="443"/>
        <v>0</v>
      </c>
      <c r="BE71" s="303">
        <f t="shared" si="443"/>
        <v>0</v>
      </c>
      <c r="BF71" s="303">
        <f t="shared" si="443"/>
        <v>0</v>
      </c>
      <c r="BG71" s="302">
        <f t="shared" si="443"/>
        <v>0</v>
      </c>
      <c r="BH71" s="346">
        <f t="shared" si="443"/>
        <v>0</v>
      </c>
      <c r="BI71" s="674"/>
      <c r="BJ71" s="675"/>
      <c r="BK71" s="676"/>
      <c r="BL71" s="310">
        <f t="shared" ref="BL71:BM71" si="444">BL61/$D$71</f>
        <v>0</v>
      </c>
      <c r="BM71" s="346">
        <f t="shared" si="444"/>
        <v>0</v>
      </c>
      <c r="BN71" s="674"/>
      <c r="BO71" s="675"/>
      <c r="BP71" s="676"/>
      <c r="BQ71" s="197"/>
      <c r="BR71" s="524"/>
    </row>
    <row r="72" spans="1:80" ht="17.100000000000001" hidden="1" customHeight="1" outlineLevel="1" x14ac:dyDescent="0.3">
      <c r="A72" s="34"/>
      <c r="B72" s="1728"/>
      <c r="C72" s="48"/>
      <c r="D72" s="35">
        <f t="shared" si="430"/>
        <v>195</v>
      </c>
      <c r="E72" s="35">
        <f>E62</f>
        <v>0</v>
      </c>
      <c r="F72" s="35" t="str">
        <f t="shared" si="432"/>
        <v>EXP. CONCEIÇÃO</v>
      </c>
      <c r="G72" s="620"/>
      <c r="H72" s="620" t="s">
        <v>265</v>
      </c>
      <c r="I72" s="608">
        <f>I69-I70</f>
        <v>2.5005294117647168</v>
      </c>
      <c r="J72" s="608"/>
      <c r="K72" s="608"/>
      <c r="L72" s="608">
        <f t="shared" si="421"/>
        <v>0</v>
      </c>
      <c r="M72" s="608">
        <f t="shared" si="422"/>
        <v>0</v>
      </c>
      <c r="N72" s="679">
        <f>N62/$D$72</f>
        <v>0</v>
      </c>
      <c r="O72" s="303">
        <f t="shared" ref="O72:T72" si="445">O62/$D$72</f>
        <v>0</v>
      </c>
      <c r="P72" s="303">
        <f t="shared" si="445"/>
        <v>0</v>
      </c>
      <c r="Q72" s="303">
        <f t="shared" si="445"/>
        <v>0</v>
      </c>
      <c r="R72" s="303">
        <f t="shared" si="445"/>
        <v>0</v>
      </c>
      <c r="S72" s="303">
        <f t="shared" si="445"/>
        <v>0</v>
      </c>
      <c r="T72" s="346">
        <f t="shared" si="445"/>
        <v>0</v>
      </c>
      <c r="U72" s="302"/>
      <c r="V72" s="303"/>
      <c r="W72" s="346"/>
      <c r="X72" s="302">
        <f>X62/$D$72</f>
        <v>0</v>
      </c>
      <c r="Y72" s="303">
        <f t="shared" ref="Y72:AD72" si="446">Y62/$D$72</f>
        <v>0</v>
      </c>
      <c r="Z72" s="303">
        <f t="shared" si="446"/>
        <v>0</v>
      </c>
      <c r="AA72" s="303">
        <f t="shared" si="446"/>
        <v>0</v>
      </c>
      <c r="AB72" s="303">
        <f t="shared" si="446"/>
        <v>0</v>
      </c>
      <c r="AC72" s="303">
        <f t="shared" si="446"/>
        <v>0</v>
      </c>
      <c r="AD72" s="346">
        <f t="shared" si="446"/>
        <v>0</v>
      </c>
      <c r="AE72" s="674"/>
      <c r="AF72" s="675"/>
      <c r="AG72" s="676"/>
      <c r="AH72" s="302">
        <f t="shared" ref="AH72:AN72" si="447">AH62/$D$72</f>
        <v>0</v>
      </c>
      <c r="AI72" s="303">
        <f t="shared" si="447"/>
        <v>0</v>
      </c>
      <c r="AJ72" s="303">
        <f t="shared" si="447"/>
        <v>0</v>
      </c>
      <c r="AK72" s="303">
        <f t="shared" si="447"/>
        <v>0</v>
      </c>
      <c r="AL72" s="303">
        <f t="shared" si="447"/>
        <v>0</v>
      </c>
      <c r="AM72" s="303">
        <f t="shared" si="447"/>
        <v>0</v>
      </c>
      <c r="AN72" s="346">
        <f t="shared" si="447"/>
        <v>0</v>
      </c>
      <c r="AO72" s="674"/>
      <c r="AP72" s="675"/>
      <c r="AQ72" s="676"/>
      <c r="AR72" s="302">
        <f t="shared" ref="AR72:AX72" si="448">AR62/$D$72</f>
        <v>0</v>
      </c>
      <c r="AS72" s="303">
        <f t="shared" si="448"/>
        <v>0</v>
      </c>
      <c r="AT72" s="303">
        <f t="shared" si="448"/>
        <v>0</v>
      </c>
      <c r="AU72" s="303">
        <f t="shared" si="448"/>
        <v>0</v>
      </c>
      <c r="AV72" s="303">
        <f t="shared" si="448"/>
        <v>0</v>
      </c>
      <c r="AW72" s="303">
        <f t="shared" si="448"/>
        <v>0</v>
      </c>
      <c r="AX72" s="346">
        <f t="shared" si="448"/>
        <v>0</v>
      </c>
      <c r="AY72" s="674"/>
      <c r="AZ72" s="675"/>
      <c r="BA72" s="676"/>
      <c r="BB72" s="302">
        <f t="shared" ref="BB72:BH72" si="449">BB62/$D$72</f>
        <v>0</v>
      </c>
      <c r="BC72" s="303">
        <f t="shared" si="449"/>
        <v>0</v>
      </c>
      <c r="BD72" s="303">
        <f t="shared" si="449"/>
        <v>0</v>
      </c>
      <c r="BE72" s="303">
        <f t="shared" si="449"/>
        <v>0</v>
      </c>
      <c r="BF72" s="303">
        <f t="shared" si="449"/>
        <v>0</v>
      </c>
      <c r="BG72" s="302">
        <f t="shared" si="449"/>
        <v>0</v>
      </c>
      <c r="BH72" s="346">
        <f t="shared" si="449"/>
        <v>0</v>
      </c>
      <c r="BI72" s="674"/>
      <c r="BJ72" s="675"/>
      <c r="BK72" s="676"/>
      <c r="BL72" s="310">
        <f t="shared" ref="BL72:BM72" si="450">BL62/$D$72</f>
        <v>0</v>
      </c>
      <c r="BM72" s="346">
        <f t="shared" si="450"/>
        <v>0</v>
      </c>
      <c r="BN72" s="674"/>
      <c r="BO72" s="675"/>
      <c r="BP72" s="676"/>
      <c r="BQ72" s="197"/>
      <c r="BR72" s="524"/>
    </row>
    <row r="73" spans="1:80" ht="17.100000000000001" hidden="1" customHeight="1" outlineLevel="1" x14ac:dyDescent="0.3">
      <c r="A73" s="34"/>
      <c r="B73" s="1728"/>
      <c r="C73" s="48"/>
      <c r="D73" s="35">
        <f t="shared" si="430"/>
        <v>150</v>
      </c>
      <c r="E73" s="35">
        <f>E63</f>
        <v>1</v>
      </c>
      <c r="F73" s="35" t="str">
        <f t="shared" si="432"/>
        <v>56</v>
      </c>
      <c r="G73" s="621"/>
      <c r="H73" s="620" t="s">
        <v>311</v>
      </c>
      <c r="I73" s="608" t="e">
        <f>VLOOKUP("DIAS PROGR.",[1]Anual!$B$500:$EX$600,$U$1,0)</f>
        <v>#N/A</v>
      </c>
      <c r="J73" s="608"/>
      <c r="K73" s="608"/>
      <c r="L73" s="608">
        <f t="shared" si="421"/>
        <v>0</v>
      </c>
      <c r="M73" s="608">
        <f t="shared" si="422"/>
        <v>0</v>
      </c>
      <c r="N73" s="679">
        <f>N63/$D$73</f>
        <v>0</v>
      </c>
      <c r="O73" s="302">
        <f t="shared" ref="O73:T73" si="451">O63/$D$73</f>
        <v>0</v>
      </c>
      <c r="P73" s="302">
        <f t="shared" si="451"/>
        <v>0</v>
      </c>
      <c r="Q73" s="303">
        <f t="shared" si="451"/>
        <v>0</v>
      </c>
      <c r="R73" s="303">
        <f t="shared" si="451"/>
        <v>0</v>
      </c>
      <c r="S73" s="303">
        <f t="shared" si="451"/>
        <v>0</v>
      </c>
      <c r="T73" s="346">
        <f t="shared" si="451"/>
        <v>0</v>
      </c>
      <c r="U73" s="615"/>
      <c r="V73" s="610"/>
      <c r="W73" s="611"/>
      <c r="X73" s="302">
        <f>X63/$D$73</f>
        <v>0</v>
      </c>
      <c r="Y73" s="303">
        <f t="shared" ref="Y73:AD73" si="452">Y63/$D$73</f>
        <v>0</v>
      </c>
      <c r="Z73" s="303">
        <f t="shared" si="452"/>
        <v>0</v>
      </c>
      <c r="AA73" s="303">
        <f t="shared" si="452"/>
        <v>0</v>
      </c>
      <c r="AB73" s="303">
        <f t="shared" si="452"/>
        <v>0</v>
      </c>
      <c r="AC73" s="303">
        <f t="shared" si="452"/>
        <v>0</v>
      </c>
      <c r="AD73" s="346">
        <f t="shared" si="452"/>
        <v>0</v>
      </c>
      <c r="AE73" s="677"/>
      <c r="AF73" s="307"/>
      <c r="AG73" s="308"/>
      <c r="AH73" s="302">
        <f t="shared" ref="AH73:AN73" si="453">AH63/$D$73</f>
        <v>0</v>
      </c>
      <c r="AI73" s="303">
        <f t="shared" si="453"/>
        <v>0</v>
      </c>
      <c r="AJ73" s="303">
        <f t="shared" si="453"/>
        <v>0</v>
      </c>
      <c r="AK73" s="303">
        <f t="shared" si="453"/>
        <v>0</v>
      </c>
      <c r="AL73" s="303">
        <f t="shared" si="453"/>
        <v>0</v>
      </c>
      <c r="AM73" s="303">
        <f t="shared" si="453"/>
        <v>0</v>
      </c>
      <c r="AN73" s="346">
        <f t="shared" si="453"/>
        <v>0</v>
      </c>
      <c r="AO73" s="677"/>
      <c r="AP73" s="307"/>
      <c r="AQ73" s="308"/>
      <c r="AR73" s="302">
        <f t="shared" ref="AR73:AX73" si="454">AR63/$D$73</f>
        <v>0</v>
      </c>
      <c r="AS73" s="303">
        <f t="shared" si="454"/>
        <v>0</v>
      </c>
      <c r="AT73" s="303">
        <f t="shared" si="454"/>
        <v>0</v>
      </c>
      <c r="AU73" s="303">
        <f t="shared" si="454"/>
        <v>0</v>
      </c>
      <c r="AV73" s="303">
        <f t="shared" si="454"/>
        <v>0</v>
      </c>
      <c r="AW73" s="303">
        <f t="shared" si="454"/>
        <v>0</v>
      </c>
      <c r="AX73" s="346">
        <f t="shared" si="454"/>
        <v>0</v>
      </c>
      <c r="AY73" s="677"/>
      <c r="AZ73" s="307"/>
      <c r="BA73" s="308"/>
      <c r="BB73" s="302">
        <f t="shared" ref="BB73:BH73" si="455">BB63/$D$73</f>
        <v>0</v>
      </c>
      <c r="BC73" s="303">
        <f t="shared" si="455"/>
        <v>0</v>
      </c>
      <c r="BD73" s="303">
        <f t="shared" si="455"/>
        <v>0</v>
      </c>
      <c r="BE73" s="303">
        <f t="shared" si="455"/>
        <v>0</v>
      </c>
      <c r="BF73" s="303">
        <f t="shared" si="455"/>
        <v>0</v>
      </c>
      <c r="BG73" s="302">
        <f t="shared" si="455"/>
        <v>0</v>
      </c>
      <c r="BH73" s="346">
        <f t="shared" si="455"/>
        <v>0</v>
      </c>
      <c r="BI73" s="677"/>
      <c r="BJ73" s="307"/>
      <c r="BK73" s="308"/>
      <c r="BL73" s="303">
        <f t="shared" ref="BL73:BM73" si="456">BL63/$D$73</f>
        <v>0</v>
      </c>
      <c r="BM73" s="346">
        <f t="shared" si="456"/>
        <v>0</v>
      </c>
      <c r="BN73" s="677"/>
      <c r="BO73" s="307"/>
      <c r="BP73" s="308"/>
      <c r="BQ73" s="197"/>
      <c r="BR73" s="524"/>
    </row>
    <row r="74" spans="1:80" ht="17.100000000000001" hidden="1" customHeight="1" outlineLevel="1" x14ac:dyDescent="0.3">
      <c r="A74" s="34"/>
      <c r="B74" s="1728"/>
      <c r="C74" s="48"/>
      <c r="D74" s="35">
        <f t="shared" si="430"/>
        <v>170</v>
      </c>
      <c r="E74" s="35">
        <f>E64</f>
        <v>0</v>
      </c>
      <c r="F74" s="35" t="str">
        <f t="shared" si="432"/>
        <v>76SBC/76SSP</v>
      </c>
      <c r="G74" s="621"/>
      <c r="H74" s="620" t="s">
        <v>310</v>
      </c>
      <c r="I74" s="608">
        <f>F53</f>
        <v>8.9600000000000009</v>
      </c>
      <c r="J74" s="608"/>
      <c r="K74" s="608"/>
      <c r="L74" s="608">
        <f t="shared" si="421"/>
        <v>67.764705882352942</v>
      </c>
      <c r="M74" s="608">
        <f t="shared" si="422"/>
        <v>67.764705882352942</v>
      </c>
      <c r="N74" s="679">
        <f>N64/$D$74</f>
        <v>0</v>
      </c>
      <c r="O74" s="303">
        <f t="shared" ref="O74:T74" si="457">O64/$D$74</f>
        <v>0</v>
      </c>
      <c r="P74" s="303">
        <f t="shared" si="457"/>
        <v>0</v>
      </c>
      <c r="Q74" s="303">
        <f t="shared" si="457"/>
        <v>0</v>
      </c>
      <c r="R74" s="303">
        <f t="shared" si="457"/>
        <v>5.6470588235294121</v>
      </c>
      <c r="S74" s="303">
        <f t="shared" si="457"/>
        <v>0</v>
      </c>
      <c r="T74" s="346">
        <f t="shared" si="457"/>
        <v>0</v>
      </c>
      <c r="U74" s="615"/>
      <c r="V74" s="610"/>
      <c r="W74" s="611"/>
      <c r="X74" s="302">
        <f>X64/$D$74</f>
        <v>5.6470588235294121</v>
      </c>
      <c r="Y74" s="303">
        <f t="shared" ref="Y74:AD74" si="458">Y64/$D$74</f>
        <v>5.6470588235294121</v>
      </c>
      <c r="Z74" s="303">
        <f t="shared" si="458"/>
        <v>2.8235294117647061</v>
      </c>
      <c r="AA74" s="303">
        <f t="shared" si="458"/>
        <v>4.2352941176470589</v>
      </c>
      <c r="AB74" s="303">
        <f t="shared" si="458"/>
        <v>2.8235294117647061</v>
      </c>
      <c r="AC74" s="303">
        <f t="shared" si="458"/>
        <v>0</v>
      </c>
      <c r="AD74" s="346">
        <f t="shared" si="458"/>
        <v>0</v>
      </c>
      <c r="AE74" s="677"/>
      <c r="AF74" s="307"/>
      <c r="AG74" s="308"/>
      <c r="AH74" s="302">
        <f t="shared" ref="AH74:AN74" si="459">AH64/$D$74</f>
        <v>5.6470588235294121</v>
      </c>
      <c r="AI74" s="303">
        <f t="shared" si="459"/>
        <v>4.2352941176470589</v>
      </c>
      <c r="AJ74" s="303">
        <f t="shared" si="459"/>
        <v>5.6470588235294121</v>
      </c>
      <c r="AK74" s="303">
        <f t="shared" si="459"/>
        <v>2.8235294117647061</v>
      </c>
      <c r="AL74" s="303">
        <f t="shared" si="459"/>
        <v>2.8235294117647061</v>
      </c>
      <c r="AM74" s="303">
        <f t="shared" si="459"/>
        <v>0</v>
      </c>
      <c r="AN74" s="346">
        <f t="shared" si="459"/>
        <v>0</v>
      </c>
      <c r="AO74" s="677"/>
      <c r="AP74" s="307"/>
      <c r="AQ74" s="308"/>
      <c r="AR74" s="302">
        <f t="shared" ref="AR74:AX74" si="460">AR64/$D$74</f>
        <v>5.6470588235294121</v>
      </c>
      <c r="AS74" s="303">
        <f t="shared" si="460"/>
        <v>5.6470588235294121</v>
      </c>
      <c r="AT74" s="303">
        <f t="shared" si="460"/>
        <v>4.2352941176470589</v>
      </c>
      <c r="AU74" s="303">
        <f t="shared" si="460"/>
        <v>1.411764705882353</v>
      </c>
      <c r="AV74" s="303">
        <f t="shared" si="460"/>
        <v>2.8235294117647061</v>
      </c>
      <c r="AW74" s="303">
        <f t="shared" si="460"/>
        <v>0</v>
      </c>
      <c r="AX74" s="346">
        <f t="shared" si="460"/>
        <v>0</v>
      </c>
      <c r="AY74" s="677"/>
      <c r="AZ74" s="307"/>
      <c r="BA74" s="308"/>
      <c r="BB74" s="302">
        <f t="shared" ref="BB74:BH74" si="461">BB64/$D$74</f>
        <v>0</v>
      </c>
      <c r="BC74" s="303">
        <f t="shared" si="461"/>
        <v>0</v>
      </c>
      <c r="BD74" s="303">
        <f t="shared" si="461"/>
        <v>0</v>
      </c>
      <c r="BE74" s="303">
        <f t="shared" si="461"/>
        <v>0</v>
      </c>
      <c r="BF74" s="303">
        <f t="shared" si="461"/>
        <v>0</v>
      </c>
      <c r="BG74" s="302">
        <f t="shared" si="461"/>
        <v>0</v>
      </c>
      <c r="BH74" s="346">
        <f t="shared" si="461"/>
        <v>0</v>
      </c>
      <c r="BI74" s="677"/>
      <c r="BJ74" s="307"/>
      <c r="BK74" s="308"/>
      <c r="BL74" s="303">
        <f t="shared" ref="BL74:BM74" si="462">BL64/$D$74</f>
        <v>0</v>
      </c>
      <c r="BM74" s="346">
        <f t="shared" si="462"/>
        <v>0</v>
      </c>
      <c r="BN74" s="677"/>
      <c r="BO74" s="307"/>
      <c r="BP74" s="308"/>
      <c r="BQ74" s="197"/>
      <c r="BR74" s="524"/>
    </row>
    <row r="75" spans="1:80" ht="17.100000000000001" hidden="1" customHeight="1" outlineLevel="1" x14ac:dyDescent="0.3">
      <c r="A75" s="34"/>
      <c r="B75" s="1728"/>
      <c r="C75" s="48"/>
      <c r="D75" s="35">
        <f t="shared" si="430"/>
        <v>170</v>
      </c>
      <c r="E75" s="35">
        <f>E65</f>
        <v>0</v>
      </c>
      <c r="F75" s="35" t="str">
        <f t="shared" si="432"/>
        <v>5Q MARIA EXPORT</v>
      </c>
      <c r="G75" s="621"/>
      <c r="H75" s="620" t="s">
        <v>310</v>
      </c>
      <c r="I75" s="608">
        <f>F55</f>
        <v>23.723437500000003</v>
      </c>
      <c r="J75" s="608"/>
      <c r="K75" s="608"/>
      <c r="L75" s="608">
        <f t="shared" si="421"/>
        <v>1.7176470588235293</v>
      </c>
      <c r="M75" s="608">
        <f t="shared" si="422"/>
        <v>1.7176470588235293</v>
      </c>
      <c r="N75" s="679">
        <f>N65/$D$75</f>
        <v>0</v>
      </c>
      <c r="O75" s="303">
        <f t="shared" ref="O75:T75" si="463">O65/$D$75</f>
        <v>0</v>
      </c>
      <c r="P75" s="303">
        <f t="shared" si="463"/>
        <v>0</v>
      </c>
      <c r="Q75" s="303">
        <f t="shared" si="463"/>
        <v>0</v>
      </c>
      <c r="R75" s="303">
        <f t="shared" si="463"/>
        <v>0</v>
      </c>
      <c r="S75" s="303">
        <f t="shared" si="463"/>
        <v>0</v>
      </c>
      <c r="T75" s="346">
        <f t="shared" si="463"/>
        <v>0</v>
      </c>
      <c r="U75" s="615"/>
      <c r="V75" s="610"/>
      <c r="W75" s="611"/>
      <c r="X75" s="302">
        <f>X65/$D$75</f>
        <v>0</v>
      </c>
      <c r="Y75" s="303">
        <f t="shared" ref="Y75:AD75" si="464">Y65/$D$75</f>
        <v>0</v>
      </c>
      <c r="Z75" s="303">
        <f t="shared" si="464"/>
        <v>0</v>
      </c>
      <c r="AA75" s="303">
        <f t="shared" si="464"/>
        <v>1.7176470588235293</v>
      </c>
      <c r="AB75" s="303">
        <f t="shared" si="464"/>
        <v>0</v>
      </c>
      <c r="AC75" s="303">
        <f t="shared" si="464"/>
        <v>0</v>
      </c>
      <c r="AD75" s="346">
        <f t="shared" si="464"/>
        <v>0</v>
      </c>
      <c r="AE75" s="677"/>
      <c r="AF75" s="307"/>
      <c r="AG75" s="308"/>
      <c r="AH75" s="302">
        <f t="shared" ref="AH75:AN75" si="465">AH65/$D$75</f>
        <v>0</v>
      </c>
      <c r="AI75" s="303">
        <f t="shared" si="465"/>
        <v>0</v>
      </c>
      <c r="AJ75" s="303">
        <f t="shared" si="465"/>
        <v>0</v>
      </c>
      <c r="AK75" s="303">
        <f t="shared" si="465"/>
        <v>0</v>
      </c>
      <c r="AL75" s="303">
        <f t="shared" si="465"/>
        <v>0</v>
      </c>
      <c r="AM75" s="303">
        <f t="shared" si="465"/>
        <v>0</v>
      </c>
      <c r="AN75" s="346">
        <f t="shared" si="465"/>
        <v>0</v>
      </c>
      <c r="AO75" s="677"/>
      <c r="AP75" s="307"/>
      <c r="AQ75" s="308"/>
      <c r="AR75" s="302">
        <f t="shared" ref="AR75:AX75" si="466">AR65/$D$75</f>
        <v>0</v>
      </c>
      <c r="AS75" s="303">
        <f t="shared" si="466"/>
        <v>0</v>
      </c>
      <c r="AT75" s="303">
        <f t="shared" si="466"/>
        <v>0</v>
      </c>
      <c r="AU75" s="303">
        <f t="shared" si="466"/>
        <v>0</v>
      </c>
      <c r="AV75" s="303">
        <f t="shared" si="466"/>
        <v>0</v>
      </c>
      <c r="AW75" s="303">
        <f t="shared" si="466"/>
        <v>0</v>
      </c>
      <c r="AX75" s="346">
        <f t="shared" si="466"/>
        <v>0</v>
      </c>
      <c r="AY75" s="677"/>
      <c r="AZ75" s="307"/>
      <c r="BA75" s="308"/>
      <c r="BB75" s="302">
        <f t="shared" ref="BB75:BH75" si="467">BB65/$D$75</f>
        <v>0</v>
      </c>
      <c r="BC75" s="303">
        <f t="shared" si="467"/>
        <v>0</v>
      </c>
      <c r="BD75" s="303">
        <f t="shared" si="467"/>
        <v>0</v>
      </c>
      <c r="BE75" s="303">
        <f t="shared" si="467"/>
        <v>0</v>
      </c>
      <c r="BF75" s="303">
        <f t="shared" si="467"/>
        <v>0</v>
      </c>
      <c r="BG75" s="302">
        <f t="shared" si="467"/>
        <v>0</v>
      </c>
      <c r="BH75" s="346">
        <f t="shared" si="467"/>
        <v>0</v>
      </c>
      <c r="BI75" s="677"/>
      <c r="BJ75" s="307"/>
      <c r="BK75" s="308"/>
      <c r="BL75" s="303">
        <f t="shared" ref="BL75:BM75" si="468">BL65/$D$75</f>
        <v>0</v>
      </c>
      <c r="BM75" s="346">
        <f t="shared" si="468"/>
        <v>0</v>
      </c>
      <c r="BN75" s="677"/>
      <c r="BO75" s="307"/>
      <c r="BP75" s="308"/>
      <c r="BQ75" s="197"/>
      <c r="BR75" s="524"/>
    </row>
    <row r="76" spans="1:80" ht="17.100000000000001" hidden="1" customHeight="1" outlineLevel="1" x14ac:dyDescent="0.3">
      <c r="A76" s="34"/>
      <c r="B76" s="1728"/>
      <c r="C76" s="48"/>
      <c r="D76" s="35">
        <f t="shared" si="430"/>
        <v>170</v>
      </c>
      <c r="E76" s="35">
        <f>E66</f>
        <v>1</v>
      </c>
      <c r="F76" s="35" t="str">
        <f t="shared" si="432"/>
        <v>76BSP</v>
      </c>
      <c r="G76" s="621"/>
      <c r="H76" s="620" t="s">
        <v>265</v>
      </c>
      <c r="I76" s="608" t="e">
        <f>I73-I75</f>
        <v>#N/A</v>
      </c>
      <c r="J76" s="608"/>
      <c r="K76" s="608"/>
      <c r="L76" s="608">
        <f t="shared" si="421"/>
        <v>0</v>
      </c>
      <c r="M76" s="608">
        <f t="shared" si="422"/>
        <v>0</v>
      </c>
      <c r="N76" s="679">
        <f>N66/$D$76</f>
        <v>0</v>
      </c>
      <c r="O76" s="302">
        <f t="shared" ref="O76:T76" si="469">O66/$D$76</f>
        <v>0</v>
      </c>
      <c r="P76" s="302">
        <f t="shared" si="469"/>
        <v>0</v>
      </c>
      <c r="Q76" s="303">
        <f t="shared" si="469"/>
        <v>0</v>
      </c>
      <c r="R76" s="303">
        <f t="shared" si="469"/>
        <v>0</v>
      </c>
      <c r="S76" s="303">
        <f t="shared" si="469"/>
        <v>0</v>
      </c>
      <c r="T76" s="346">
        <f t="shared" si="469"/>
        <v>0</v>
      </c>
      <c r="U76" s="615"/>
      <c r="V76" s="610"/>
      <c r="W76" s="611"/>
      <c r="X76" s="302">
        <f>X66/$D$76</f>
        <v>0</v>
      </c>
      <c r="Y76" s="303">
        <f t="shared" ref="Y76:AD76" si="470">Y66/$D$76</f>
        <v>0</v>
      </c>
      <c r="Z76" s="303">
        <f t="shared" si="470"/>
        <v>0</v>
      </c>
      <c r="AA76" s="303">
        <f t="shared" si="470"/>
        <v>0</v>
      </c>
      <c r="AB76" s="303">
        <f t="shared" si="470"/>
        <v>0</v>
      </c>
      <c r="AC76" s="303">
        <f t="shared" si="470"/>
        <v>0</v>
      </c>
      <c r="AD76" s="346">
        <f t="shared" si="470"/>
        <v>0</v>
      </c>
      <c r="AE76" s="677"/>
      <c r="AF76" s="307"/>
      <c r="AG76" s="308"/>
      <c r="AH76" s="302">
        <f t="shared" ref="AH76:AN76" si="471">AH66/$D$76</f>
        <v>0</v>
      </c>
      <c r="AI76" s="303">
        <f t="shared" si="471"/>
        <v>0</v>
      </c>
      <c r="AJ76" s="303">
        <f t="shared" si="471"/>
        <v>0</v>
      </c>
      <c r="AK76" s="303">
        <f t="shared" si="471"/>
        <v>0</v>
      </c>
      <c r="AL76" s="303">
        <f t="shared" si="471"/>
        <v>0</v>
      </c>
      <c r="AM76" s="303">
        <f t="shared" si="471"/>
        <v>0</v>
      </c>
      <c r="AN76" s="346">
        <f t="shared" si="471"/>
        <v>0</v>
      </c>
      <c r="AO76" s="677"/>
      <c r="AP76" s="307"/>
      <c r="AQ76" s="308"/>
      <c r="AR76" s="302">
        <f t="shared" ref="AR76:AX76" si="472">AR66/$D$76</f>
        <v>0</v>
      </c>
      <c r="AS76" s="303">
        <f t="shared" si="472"/>
        <v>0</v>
      </c>
      <c r="AT76" s="303">
        <f t="shared" si="472"/>
        <v>0</v>
      </c>
      <c r="AU76" s="303">
        <f t="shared" si="472"/>
        <v>0</v>
      </c>
      <c r="AV76" s="303">
        <f t="shared" si="472"/>
        <v>0</v>
      </c>
      <c r="AW76" s="303">
        <f t="shared" si="472"/>
        <v>0</v>
      </c>
      <c r="AX76" s="346">
        <f t="shared" si="472"/>
        <v>0</v>
      </c>
      <c r="AY76" s="677"/>
      <c r="AZ76" s="307"/>
      <c r="BA76" s="308"/>
      <c r="BB76" s="302">
        <f t="shared" ref="BB76:BH76" si="473">BB66/$D$76</f>
        <v>0</v>
      </c>
      <c r="BC76" s="303">
        <f t="shared" si="473"/>
        <v>0</v>
      </c>
      <c r="BD76" s="303">
        <f t="shared" si="473"/>
        <v>0</v>
      </c>
      <c r="BE76" s="303">
        <f t="shared" si="473"/>
        <v>0</v>
      </c>
      <c r="BF76" s="303">
        <f t="shared" si="473"/>
        <v>0</v>
      </c>
      <c r="BG76" s="302">
        <f t="shared" si="473"/>
        <v>0</v>
      </c>
      <c r="BH76" s="346">
        <f t="shared" si="473"/>
        <v>0</v>
      </c>
      <c r="BI76" s="677"/>
      <c r="BJ76" s="307"/>
      <c r="BK76" s="308"/>
      <c r="BL76" s="303">
        <f t="shared" ref="BL76:BM76" si="474">BL66/$D$76</f>
        <v>0</v>
      </c>
      <c r="BM76" s="346">
        <f t="shared" si="474"/>
        <v>0</v>
      </c>
      <c r="BN76" s="677"/>
      <c r="BO76" s="307"/>
      <c r="BP76" s="308"/>
      <c r="BQ76" s="197"/>
      <c r="BR76" s="524"/>
    </row>
    <row r="77" spans="1:80" ht="14.25" hidden="1" customHeight="1" outlineLevel="1" x14ac:dyDescent="0.3">
      <c r="A77" s="34"/>
      <c r="B77" s="1729"/>
      <c r="C77" s="52" t="s">
        <v>309</v>
      </c>
      <c r="D77" s="53">
        <f>AVERAGE(D69:D76)</f>
        <v>178.125</v>
      </c>
      <c r="E77" s="53"/>
      <c r="F77" s="53" t="s">
        <v>14</v>
      </c>
      <c r="G77" s="617"/>
      <c r="H77" s="618"/>
      <c r="I77" s="618"/>
      <c r="J77" s="618"/>
      <c r="K77" s="618"/>
      <c r="L77" s="618">
        <f>SUM(L69:L76)</f>
        <v>210.06147058823532</v>
      </c>
      <c r="M77" s="382">
        <f t="shared" si="422"/>
        <v>212.56200000000004</v>
      </c>
      <c r="N77" s="680">
        <f>SUM(N69:N76)</f>
        <v>0</v>
      </c>
      <c r="O77" s="313">
        <f t="shared" ref="O77:T77" si="475">SUM(O69:O76)</f>
        <v>0</v>
      </c>
      <c r="P77" s="313">
        <f t="shared" si="475"/>
        <v>0</v>
      </c>
      <c r="Q77" s="314">
        <f t="shared" si="475"/>
        <v>0</v>
      </c>
      <c r="R77" s="314">
        <f t="shared" si="475"/>
        <v>8.9600000000000009</v>
      </c>
      <c r="S77" s="314">
        <f t="shared" si="475"/>
        <v>0</v>
      </c>
      <c r="T77" s="314">
        <f t="shared" si="475"/>
        <v>0</v>
      </c>
      <c r="U77" s="612"/>
      <c r="V77" s="613"/>
      <c r="W77" s="614"/>
      <c r="X77" s="314">
        <f>SUM(X69:X76)</f>
        <v>16.542000000000002</v>
      </c>
      <c r="Y77" s="314">
        <f t="shared" ref="Y77:AD77" si="476">SUM(Y69:Y76)</f>
        <v>16.542000000000002</v>
      </c>
      <c r="Z77" s="314">
        <f t="shared" si="476"/>
        <v>16.542000000000002</v>
      </c>
      <c r="AA77" s="314">
        <f t="shared" si="476"/>
        <v>8.9600000000000009</v>
      </c>
      <c r="AB77" s="314">
        <f t="shared" si="476"/>
        <v>8.9600000000000009</v>
      </c>
      <c r="AC77" s="314">
        <f t="shared" si="476"/>
        <v>8.0640000000000018</v>
      </c>
      <c r="AD77" s="314">
        <f t="shared" si="476"/>
        <v>0</v>
      </c>
      <c r="AE77" s="316"/>
      <c r="AF77" s="317"/>
      <c r="AG77" s="318"/>
      <c r="AH77" s="314">
        <f t="shared" ref="AH77:AN77" si="477">SUM(AH69:AH76)</f>
        <v>16.542000000000002</v>
      </c>
      <c r="AI77" s="314">
        <f t="shared" si="477"/>
        <v>16.542000000000002</v>
      </c>
      <c r="AJ77" s="314">
        <f t="shared" si="477"/>
        <v>8.9600000000000009</v>
      </c>
      <c r="AK77" s="314">
        <f t="shared" si="477"/>
        <v>8.9600000000000009</v>
      </c>
      <c r="AL77" s="314">
        <f t="shared" si="477"/>
        <v>8.9600000000000009</v>
      </c>
      <c r="AM77" s="314">
        <f t="shared" si="477"/>
        <v>8.0640000000000018</v>
      </c>
      <c r="AN77" s="314">
        <f t="shared" si="477"/>
        <v>0</v>
      </c>
      <c r="AO77" s="316"/>
      <c r="AP77" s="317"/>
      <c r="AQ77" s="318"/>
      <c r="AR77" s="314">
        <f t="shared" ref="AR77:AX77" si="478">SUM(AR69:AR76)</f>
        <v>16.542000000000002</v>
      </c>
      <c r="AS77" s="314">
        <f t="shared" si="478"/>
        <v>16.542000000000002</v>
      </c>
      <c r="AT77" s="314">
        <f t="shared" si="478"/>
        <v>8.9600000000000009</v>
      </c>
      <c r="AU77" s="314">
        <f t="shared" si="478"/>
        <v>8.9600000000000009</v>
      </c>
      <c r="AV77" s="314">
        <f t="shared" si="478"/>
        <v>8.9600000000000009</v>
      </c>
      <c r="AW77" s="314">
        <f t="shared" si="478"/>
        <v>0</v>
      </c>
      <c r="AX77" s="314">
        <f t="shared" si="478"/>
        <v>0</v>
      </c>
      <c r="AY77" s="316"/>
      <c r="AZ77" s="317"/>
      <c r="BA77" s="318"/>
      <c r="BB77" s="314">
        <f t="shared" ref="BB77:BH77" si="479">SUM(BB69:BB76)</f>
        <v>0</v>
      </c>
      <c r="BC77" s="314">
        <f t="shared" si="479"/>
        <v>0</v>
      </c>
      <c r="BD77" s="314">
        <f t="shared" si="479"/>
        <v>0</v>
      </c>
      <c r="BE77" s="314">
        <f t="shared" si="479"/>
        <v>0</v>
      </c>
      <c r="BF77" s="314">
        <f t="shared" si="479"/>
        <v>0</v>
      </c>
      <c r="BG77" s="313">
        <f t="shared" si="479"/>
        <v>0</v>
      </c>
      <c r="BH77" s="314">
        <f t="shared" si="479"/>
        <v>0</v>
      </c>
      <c r="BI77" s="316"/>
      <c r="BJ77" s="317"/>
      <c r="BK77" s="318"/>
      <c r="BL77" s="314">
        <f t="shared" ref="BL77:BM77" si="480">SUM(BL69:BL76)</f>
        <v>0</v>
      </c>
      <c r="BM77" s="314">
        <f t="shared" si="480"/>
        <v>0</v>
      </c>
      <c r="BN77" s="316"/>
      <c r="BO77" s="317"/>
      <c r="BP77" s="318"/>
      <c r="BQ77" s="236"/>
      <c r="BR77" s="524"/>
    </row>
    <row r="78" spans="1:80" ht="17.100000000000001" hidden="1" customHeight="1" outlineLevel="1" x14ac:dyDescent="0.3">
      <c r="A78" s="34"/>
      <c r="B78" s="218"/>
      <c r="C78" s="218"/>
      <c r="D78" s="218"/>
      <c r="E78" s="218"/>
      <c r="F78" s="218"/>
      <c r="G78" s="219"/>
      <c r="H78" s="218"/>
      <c r="I78" s="218"/>
      <c r="J78" s="218"/>
      <c r="K78" s="220"/>
      <c r="L78" s="221"/>
      <c r="M78" s="222"/>
      <c r="N78" s="216"/>
      <c r="O78" s="216"/>
      <c r="P78" s="216"/>
      <c r="Q78" s="216"/>
      <c r="R78" s="216"/>
      <c r="S78" s="216"/>
      <c r="T78" s="216"/>
      <c r="U78" s="217"/>
      <c r="V78" s="217"/>
      <c r="W78" s="217"/>
      <c r="X78" s="216"/>
      <c r="Y78" s="216"/>
      <c r="Z78" s="216"/>
      <c r="AA78" s="216"/>
      <c r="AB78" s="216"/>
      <c r="AC78" s="216"/>
      <c r="AD78" s="216"/>
      <c r="AE78" s="233"/>
      <c r="AF78" s="233"/>
      <c r="AG78" s="233"/>
      <c r="AH78" s="216"/>
      <c r="AI78" s="216"/>
      <c r="AJ78" s="216"/>
      <c r="AK78" s="216"/>
      <c r="AL78" s="216"/>
      <c r="AM78" s="216"/>
      <c r="AN78" s="216"/>
      <c r="AO78" s="233"/>
      <c r="AP78" s="233"/>
      <c r="AQ78" s="233"/>
      <c r="AR78" s="216"/>
      <c r="AS78" s="216"/>
      <c r="AT78" s="216"/>
      <c r="AU78" s="216"/>
      <c r="AV78" s="216"/>
      <c r="AW78" s="216"/>
      <c r="AX78" s="216"/>
      <c r="AY78" s="233"/>
      <c r="AZ78" s="233"/>
      <c r="BA78" s="233"/>
      <c r="BB78" s="216"/>
      <c r="BC78" s="216"/>
      <c r="BD78" s="216"/>
      <c r="BE78" s="216"/>
      <c r="BF78" s="216"/>
      <c r="BG78" s="216"/>
      <c r="BH78" s="216"/>
      <c r="BI78" s="233"/>
      <c r="BJ78" s="233"/>
      <c r="BK78" s="233"/>
      <c r="BL78" s="216"/>
      <c r="BM78" s="216"/>
      <c r="BN78" s="233"/>
      <c r="BO78" s="233"/>
      <c r="BP78" s="233"/>
      <c r="BQ78" s="226"/>
    </row>
    <row r="79" spans="1:80" ht="16.2" collapsed="1" thickBot="1" x14ac:dyDescent="0.35">
      <c r="B79" s="662"/>
      <c r="C79" s="218"/>
      <c r="D79" s="216"/>
      <c r="E79" s="216"/>
      <c r="F79" s="216"/>
      <c r="G79" s="217"/>
      <c r="H79" s="216"/>
      <c r="I79" s="216"/>
      <c r="J79" s="216"/>
      <c r="K79" s="216"/>
      <c r="L79" s="216"/>
      <c r="M79" s="216"/>
      <c r="N79" s="216"/>
      <c r="O79" s="653"/>
      <c r="P79" s="653"/>
      <c r="Q79" s="653"/>
      <c r="R79" s="653"/>
      <c r="S79" s="653"/>
      <c r="T79" s="653"/>
      <c r="U79" s="653"/>
      <c r="V79" s="653"/>
      <c r="W79" s="653"/>
      <c r="X79" s="653"/>
      <c r="Y79" s="653"/>
      <c r="Z79" s="653"/>
      <c r="AA79" s="653"/>
      <c r="AB79" s="653"/>
      <c r="AC79" s="653"/>
      <c r="AD79" s="653"/>
      <c r="AE79" s="653"/>
      <c r="AF79" s="653"/>
      <c r="AG79" s="653"/>
      <c r="AH79" s="653"/>
      <c r="AI79" s="653"/>
      <c r="AJ79" s="653"/>
      <c r="AK79" s="653"/>
      <c r="AL79" s="653"/>
      <c r="AM79" s="653"/>
      <c r="AN79" s="653"/>
      <c r="AO79" s="653"/>
      <c r="AP79" s="653"/>
      <c r="AQ79" s="653"/>
      <c r="AR79" s="653"/>
      <c r="AS79" s="653"/>
      <c r="AT79" s="653"/>
      <c r="AU79" s="653"/>
      <c r="AV79" s="653"/>
      <c r="AW79" s="653"/>
      <c r="AX79" s="653"/>
      <c r="AY79" s="653"/>
      <c r="AZ79" s="653"/>
      <c r="BA79" s="653"/>
      <c r="BB79" s="653"/>
      <c r="BC79" s="653"/>
      <c r="BD79" s="653"/>
      <c r="BE79" s="653"/>
      <c r="BF79" s="653">
        <f>+'LINHA 3'!BF67</f>
        <v>0</v>
      </c>
      <c r="BG79" s="653">
        <f>+'LINHA 3'!BG67</f>
        <v>0</v>
      </c>
      <c r="BH79" s="653">
        <f>+'LINHA 3'!BH67</f>
        <v>0</v>
      </c>
      <c r="BI79" s="653">
        <f>+'LINHA 3'!BI67</f>
        <v>0</v>
      </c>
      <c r="BJ79" s="653">
        <f>+'LINHA 3'!BJ67</f>
        <v>0</v>
      </c>
      <c r="BK79" s="653">
        <f>+'LINHA 3'!BK67</f>
        <v>0</v>
      </c>
      <c r="BL79" s="653">
        <f>+'LINHA 3'!BL67</f>
        <v>0</v>
      </c>
      <c r="BM79" s="653">
        <f>+'LINHA 3'!BM67</f>
        <v>0</v>
      </c>
      <c r="BN79" s="653">
        <f>+'LINHA 3'!BN67</f>
        <v>0</v>
      </c>
      <c r="BO79" s="653">
        <f>+'LINHA 3'!BO67</f>
        <v>0</v>
      </c>
      <c r="BP79" s="653">
        <f>+'LINHA 3'!BP67</f>
        <v>0</v>
      </c>
      <c r="BQ79" s="218"/>
    </row>
    <row r="80" spans="1:80" ht="17.399999999999999" x14ac:dyDescent="0.3">
      <c r="B80" s="435"/>
      <c r="C80" s="179" t="s">
        <v>89</v>
      </c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 t="s">
        <v>90</v>
      </c>
      <c r="Z80" s="179"/>
      <c r="AA80" s="179"/>
      <c r="AB80" s="179"/>
      <c r="AC80" s="179"/>
      <c r="AD80" s="179"/>
      <c r="AE80" s="179"/>
      <c r="AF80" s="179"/>
      <c r="AG80" s="179"/>
      <c r="AH80" s="179"/>
      <c r="AI80" s="179"/>
      <c r="AJ80" s="179"/>
      <c r="AK80" s="179"/>
      <c r="AL80" s="179"/>
      <c r="AM80" s="179"/>
      <c r="AN80" s="179"/>
      <c r="AO80" s="179"/>
      <c r="AP80" s="185"/>
      <c r="AQ80" s="185"/>
      <c r="AR80" s="179" t="s">
        <v>91</v>
      </c>
      <c r="AS80" s="186"/>
      <c r="AT80" s="186"/>
      <c r="AU80" s="186"/>
      <c r="AV80" s="186"/>
      <c r="AW80" s="186"/>
      <c r="AX80" s="186"/>
      <c r="AY80" s="185"/>
      <c r="AZ80" s="185"/>
      <c r="BA80" s="185"/>
      <c r="BB80" s="186"/>
      <c r="BC80" s="186"/>
      <c r="BD80" s="186"/>
      <c r="BE80" s="186"/>
      <c r="BF80" s="186"/>
      <c r="BG80" s="186"/>
      <c r="BH80" s="186"/>
      <c r="BI80" s="186"/>
      <c r="BJ80" s="186"/>
      <c r="BK80" s="186"/>
      <c r="BL80" s="186"/>
      <c r="BM80" s="186"/>
      <c r="BN80" s="185"/>
      <c r="BO80" s="185"/>
      <c r="BP80" s="185"/>
      <c r="BQ80" s="187"/>
    </row>
    <row r="81" spans="2:72" ht="15.6" x14ac:dyDescent="0.3">
      <c r="B81" s="436"/>
      <c r="C81" s="385" t="str">
        <f>'LINHA 1'!C163</f>
        <v>25/12 - NATAL</v>
      </c>
      <c r="D81" s="180"/>
      <c r="E81" s="180"/>
      <c r="F81" s="180"/>
      <c r="G81" s="180"/>
      <c r="H81" s="180"/>
      <c r="I81" s="180"/>
      <c r="J81" s="180"/>
      <c r="K81" s="181"/>
      <c r="L81" s="180"/>
      <c r="M81" s="180"/>
      <c r="N81" s="180"/>
      <c r="O81" s="180"/>
      <c r="P81" s="180"/>
      <c r="Q81" s="182"/>
      <c r="R81" s="180"/>
      <c r="S81" s="180"/>
      <c r="T81" s="180"/>
      <c r="U81" s="180"/>
      <c r="V81" s="180"/>
      <c r="W81" s="180"/>
      <c r="X81" s="385"/>
      <c r="Y81" s="181"/>
      <c r="Z81" s="180"/>
      <c r="AA81" s="180"/>
      <c r="AB81" s="180"/>
      <c r="AC81" s="180"/>
      <c r="AD81" s="182"/>
      <c r="AE81" s="180"/>
      <c r="AF81" s="180"/>
      <c r="AG81" s="180"/>
      <c r="AH81" s="390"/>
      <c r="AI81" s="180"/>
      <c r="AJ81" s="180"/>
      <c r="AK81" s="183"/>
      <c r="AL81" s="180"/>
      <c r="AM81" s="180"/>
      <c r="AN81" s="180"/>
      <c r="AO81" s="180"/>
      <c r="AP81" s="67"/>
      <c r="AQ81" s="67"/>
      <c r="AR81" s="386"/>
      <c r="AS81" s="35"/>
      <c r="AT81" s="35"/>
      <c r="AU81" s="35"/>
      <c r="AV81" s="35"/>
      <c r="AW81" s="35"/>
      <c r="AX81" s="35"/>
      <c r="AY81" s="67"/>
      <c r="AZ81" s="67"/>
      <c r="BA81" s="67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67"/>
      <c r="BO81" s="67"/>
      <c r="BP81" s="67"/>
      <c r="BQ81" s="188"/>
    </row>
    <row r="82" spans="2:72" ht="15.6" x14ac:dyDescent="0.3">
      <c r="B82" s="436"/>
      <c r="C82" s="385">
        <f>'LINHA 1'!C164</f>
        <v>0</v>
      </c>
      <c r="D82" s="180"/>
      <c r="E82" s="180"/>
      <c r="F82" s="180"/>
      <c r="G82" s="180"/>
      <c r="H82" s="180"/>
      <c r="I82" s="180"/>
      <c r="J82" s="180"/>
      <c r="K82" s="180"/>
      <c r="L82" s="180"/>
      <c r="M82" s="180"/>
      <c r="N82" s="180"/>
      <c r="O82" s="180"/>
      <c r="P82" s="180"/>
      <c r="Q82" s="182"/>
      <c r="R82" s="180"/>
      <c r="S82" s="180"/>
      <c r="T82" s="180"/>
      <c r="U82" s="180"/>
      <c r="V82" s="180"/>
      <c r="W82" s="180"/>
      <c r="X82" s="386"/>
      <c r="Y82" s="181"/>
      <c r="Z82" s="180"/>
      <c r="AA82" s="180"/>
      <c r="AB82" s="180"/>
      <c r="AC82" s="180"/>
      <c r="AD82" s="182"/>
      <c r="AE82" s="180"/>
      <c r="AF82" s="180"/>
      <c r="AG82" s="180"/>
      <c r="AH82" s="390"/>
      <c r="AI82" s="180"/>
      <c r="AJ82" s="180"/>
      <c r="AK82" s="180"/>
      <c r="AL82" s="180"/>
      <c r="AM82" s="180"/>
      <c r="AN82" s="180"/>
      <c r="AO82" s="180"/>
      <c r="AP82" s="67"/>
      <c r="AQ82" s="67"/>
      <c r="AR82" s="386"/>
      <c r="AS82" s="35"/>
      <c r="AT82" s="35"/>
      <c r="AU82" s="35"/>
      <c r="AV82" s="35"/>
      <c r="AW82" s="35"/>
      <c r="AX82" s="35"/>
      <c r="AY82" s="67"/>
      <c r="AZ82" s="67"/>
      <c r="BA82" s="67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67"/>
      <c r="BO82" s="67"/>
      <c r="BP82" s="67"/>
      <c r="BQ82" s="188"/>
    </row>
    <row r="83" spans="2:72" ht="15.6" x14ac:dyDescent="0.3">
      <c r="B83" s="436"/>
      <c r="C83" s="385">
        <f>'LINHA 1'!C165</f>
        <v>0</v>
      </c>
      <c r="D83" s="180"/>
      <c r="E83" s="180"/>
      <c r="F83" s="180"/>
      <c r="G83" s="180"/>
      <c r="H83" s="180"/>
      <c r="I83" s="180"/>
      <c r="J83" s="180"/>
      <c r="K83" s="180"/>
      <c r="L83" s="180"/>
      <c r="M83" s="180"/>
      <c r="N83" s="180"/>
      <c r="O83" s="180"/>
      <c r="P83" s="180"/>
      <c r="Q83" s="182"/>
      <c r="R83" s="180"/>
      <c r="S83" s="180"/>
      <c r="T83" s="180"/>
      <c r="U83" s="180"/>
      <c r="V83" s="180"/>
      <c r="W83" s="180"/>
      <c r="X83" s="386"/>
      <c r="Y83" s="181"/>
      <c r="Z83" s="180"/>
      <c r="AA83" s="180"/>
      <c r="AB83" s="180"/>
      <c r="AC83" s="180"/>
      <c r="AD83" s="180"/>
      <c r="AE83" s="180"/>
      <c r="AF83" s="180"/>
      <c r="AG83" s="180"/>
      <c r="AH83" s="386"/>
      <c r="AI83" s="180"/>
      <c r="AJ83" s="180"/>
      <c r="AK83" s="180"/>
      <c r="AL83" s="180"/>
      <c r="AM83" s="180"/>
      <c r="AN83" s="180"/>
      <c r="AO83" s="180"/>
      <c r="AP83" s="67"/>
      <c r="AQ83" s="67"/>
      <c r="AR83" s="388"/>
      <c r="AS83" s="35"/>
      <c r="AT83" s="35"/>
      <c r="AU83" s="35"/>
      <c r="AV83" s="35"/>
      <c r="AW83" s="35"/>
      <c r="AX83" s="35"/>
      <c r="AY83" s="67"/>
      <c r="AZ83" s="67"/>
      <c r="BA83" s="67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67"/>
      <c r="BO83" s="67"/>
      <c r="BP83" s="67"/>
      <c r="BQ83" s="188"/>
    </row>
    <row r="84" spans="2:72" ht="16.2" thickBot="1" x14ac:dyDescent="0.35">
      <c r="B84" s="437"/>
      <c r="C84" s="401">
        <f>'LINHA 1'!C166</f>
        <v>0</v>
      </c>
      <c r="D84" s="184"/>
      <c r="E84" s="184"/>
      <c r="F84" s="184"/>
      <c r="G84" s="184"/>
      <c r="H84" s="184"/>
      <c r="I84" s="184"/>
      <c r="J84" s="184"/>
      <c r="K84" s="184"/>
      <c r="L84" s="184"/>
      <c r="M84" s="184"/>
      <c r="N84" s="184"/>
      <c r="O84" s="184"/>
      <c r="P84" s="184"/>
      <c r="Q84" s="184"/>
      <c r="R84" s="184"/>
      <c r="S84" s="184"/>
      <c r="T84" s="184"/>
      <c r="U84" s="184"/>
      <c r="V84" s="184"/>
      <c r="W84" s="184"/>
      <c r="X84" s="387"/>
      <c r="Y84" s="387"/>
      <c r="Z84" s="184"/>
      <c r="AA84" s="184"/>
      <c r="AB84" s="184"/>
      <c r="AC84" s="184"/>
      <c r="AD84" s="184"/>
      <c r="AE84" s="184"/>
      <c r="AF84" s="184"/>
      <c r="AG84" s="184"/>
      <c r="AH84" s="387"/>
      <c r="AI84" s="184"/>
      <c r="AJ84" s="184"/>
      <c r="AK84" s="184"/>
      <c r="AL84" s="184"/>
      <c r="AM84" s="184"/>
      <c r="AN84" s="184"/>
      <c r="AO84" s="184"/>
      <c r="AP84" s="189"/>
      <c r="AQ84" s="189"/>
      <c r="AR84" s="389"/>
      <c r="AS84" s="190"/>
      <c r="AT84" s="190"/>
      <c r="AU84" s="190"/>
      <c r="AV84" s="190"/>
      <c r="AW84" s="190"/>
      <c r="AX84" s="190"/>
      <c r="AY84" s="189"/>
      <c r="AZ84" s="189"/>
      <c r="BA84" s="189"/>
      <c r="BB84" s="190"/>
      <c r="BC84" s="190"/>
      <c r="BD84" s="190"/>
      <c r="BE84" s="190"/>
      <c r="BF84" s="190"/>
      <c r="BG84" s="190"/>
      <c r="BH84" s="190"/>
      <c r="BI84" s="190"/>
      <c r="BJ84" s="190"/>
      <c r="BK84" s="190"/>
      <c r="BL84" s="190"/>
      <c r="BM84" s="190"/>
      <c r="BN84" s="189"/>
      <c r="BO84" s="189"/>
      <c r="BP84" s="189"/>
      <c r="BQ84" s="191"/>
    </row>
    <row r="85" spans="2:72" ht="15.6" x14ac:dyDescent="0.3"/>
    <row r="86" spans="2:72" ht="15.6" x14ac:dyDescent="0.3"/>
    <row r="87" spans="2:72" s="64" customFormat="1" ht="15.6" x14ac:dyDescent="0.3">
      <c r="B87" s="65"/>
      <c r="C87" s="11"/>
      <c r="D87" s="66"/>
      <c r="E87" s="66"/>
      <c r="F87" s="66"/>
      <c r="G87" s="68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8"/>
      <c r="V87" s="68"/>
      <c r="W87" s="68"/>
      <c r="X87" s="66"/>
      <c r="Y87" s="66"/>
      <c r="Z87" s="66"/>
      <c r="AA87" s="66"/>
      <c r="AB87" s="66"/>
      <c r="AC87" s="66"/>
      <c r="AD87" s="66"/>
      <c r="AE87" s="68"/>
      <c r="AF87" s="68"/>
      <c r="AG87" s="68"/>
      <c r="AH87" s="66"/>
      <c r="AI87" s="66"/>
      <c r="AJ87" s="66"/>
      <c r="AK87" s="66"/>
      <c r="AL87" s="66"/>
      <c r="AM87" s="66"/>
      <c r="AN87" s="66"/>
      <c r="AO87" s="68"/>
      <c r="AP87" s="68"/>
      <c r="AQ87" s="68"/>
      <c r="AR87" s="66"/>
      <c r="AS87" s="66"/>
      <c r="AT87" s="66"/>
      <c r="AU87" s="66"/>
      <c r="AV87" s="66"/>
      <c r="AW87" s="66"/>
      <c r="AX87" s="66"/>
      <c r="AY87" s="68"/>
      <c r="AZ87" s="68"/>
      <c r="BA87" s="68"/>
      <c r="BB87" s="66"/>
      <c r="BC87" s="66"/>
      <c r="BD87" s="66"/>
      <c r="BE87" s="66"/>
      <c r="BF87" s="66"/>
      <c r="BG87" s="66"/>
      <c r="BH87" s="66"/>
      <c r="BI87" s="66"/>
      <c r="BJ87" s="66"/>
      <c r="BK87" s="66"/>
      <c r="BL87" s="66"/>
      <c r="BM87" s="66"/>
      <c r="BN87" s="68"/>
      <c r="BO87" s="68"/>
      <c r="BP87" s="68"/>
      <c r="BQ87" s="11"/>
      <c r="BR87" s="511"/>
      <c r="BS87" s="511"/>
      <c r="BT87" s="511"/>
    </row>
    <row r="88" spans="2:72" s="64" customFormat="1" ht="15.6" x14ac:dyDescent="0.3">
      <c r="B88" s="65"/>
      <c r="C88" s="11"/>
      <c r="D88" s="66"/>
      <c r="E88" s="66"/>
      <c r="F88" s="66"/>
      <c r="G88" s="68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8"/>
      <c r="V88" s="68"/>
      <c r="W88" s="68"/>
      <c r="X88" s="66"/>
      <c r="Y88" s="66"/>
      <c r="Z88" s="66"/>
      <c r="AA88" s="66"/>
      <c r="AB88" s="66"/>
      <c r="AC88" s="66"/>
      <c r="AD88" s="66"/>
      <c r="AE88" s="68"/>
      <c r="AF88" s="68"/>
      <c r="AG88" s="68"/>
      <c r="AH88" s="66"/>
      <c r="AI88" s="66"/>
      <c r="AJ88" s="66"/>
      <c r="AK88" s="66"/>
      <c r="AL88" s="66"/>
      <c r="AM88" s="66"/>
      <c r="AN88" s="66"/>
      <c r="AO88" s="68"/>
      <c r="AP88" s="68"/>
      <c r="AQ88" s="68"/>
      <c r="AR88" s="66"/>
      <c r="AS88" s="66"/>
      <c r="AT88" s="66"/>
      <c r="AU88" s="66"/>
      <c r="AV88" s="66"/>
      <c r="AW88" s="66"/>
      <c r="AX88" s="66"/>
      <c r="AY88" s="68"/>
      <c r="AZ88" s="68"/>
      <c r="BA88" s="68"/>
      <c r="BB88" s="66"/>
      <c r="BC88" s="66"/>
      <c r="BD88" s="66"/>
      <c r="BE88" s="66"/>
      <c r="BF88" s="66"/>
      <c r="BG88" s="66"/>
      <c r="BH88" s="66"/>
      <c r="BI88" s="66"/>
      <c r="BJ88" s="66"/>
      <c r="BK88" s="66"/>
      <c r="BL88" s="66"/>
      <c r="BM88" s="66"/>
      <c r="BN88" s="68"/>
      <c r="BO88" s="68"/>
      <c r="BP88" s="68"/>
      <c r="BQ88" s="11"/>
      <c r="BR88" s="511"/>
      <c r="BS88" s="511"/>
      <c r="BT88" s="511"/>
    </row>
    <row r="89" spans="2:72" s="64" customFormat="1" ht="15.6" x14ac:dyDescent="0.3">
      <c r="B89" s="65"/>
      <c r="C89" s="11"/>
      <c r="D89" s="66"/>
      <c r="E89" s="66"/>
      <c r="F89" s="66"/>
      <c r="G89" s="68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8"/>
      <c r="V89" s="68"/>
      <c r="W89" s="68"/>
      <c r="X89" s="66"/>
      <c r="Y89" s="66"/>
      <c r="Z89" s="66"/>
      <c r="AA89" s="66"/>
      <c r="AB89" s="66"/>
      <c r="AC89" s="66"/>
      <c r="AD89" s="66"/>
      <c r="AE89" s="68"/>
      <c r="AF89" s="68"/>
      <c r="AG89" s="68"/>
      <c r="AH89" s="66"/>
      <c r="AI89" s="66"/>
      <c r="AJ89" s="66"/>
      <c r="AK89" s="66"/>
      <c r="AL89" s="66"/>
      <c r="AM89" s="66"/>
      <c r="AN89" s="66"/>
      <c r="AO89" s="68"/>
      <c r="AP89" s="68"/>
      <c r="AQ89" s="68"/>
      <c r="AR89" s="66"/>
      <c r="AS89" s="66"/>
      <c r="AT89" s="66"/>
      <c r="AU89" s="66"/>
      <c r="AV89" s="66"/>
      <c r="AW89" s="66"/>
      <c r="AX89" s="66"/>
      <c r="AY89" s="68"/>
      <c r="AZ89" s="68"/>
      <c r="BA89" s="68"/>
      <c r="BB89" s="66"/>
      <c r="BC89" s="66"/>
      <c r="BD89" s="66"/>
      <c r="BE89" s="66"/>
      <c r="BF89" s="66"/>
      <c r="BG89" s="66"/>
      <c r="BH89" s="66"/>
      <c r="BI89" s="66"/>
      <c r="BJ89" s="66"/>
      <c r="BK89" s="66"/>
      <c r="BL89" s="66"/>
      <c r="BM89" s="66"/>
      <c r="BN89" s="68"/>
      <c r="BO89" s="68"/>
      <c r="BP89" s="68"/>
      <c r="BQ89" s="11"/>
      <c r="BR89" s="511"/>
      <c r="BS89" s="511"/>
      <c r="BT89" s="511"/>
    </row>
    <row r="90" spans="2:72" s="64" customFormat="1" ht="15.6" x14ac:dyDescent="0.3">
      <c r="B90" s="65"/>
      <c r="C90" s="11"/>
      <c r="D90" s="66"/>
      <c r="E90" s="66"/>
      <c r="F90" s="66"/>
      <c r="G90" s="68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8"/>
      <c r="V90" s="68"/>
      <c r="W90" s="68"/>
      <c r="X90" s="66"/>
      <c r="Y90" s="66"/>
      <c r="Z90" s="66"/>
      <c r="AA90" s="66"/>
      <c r="AB90" s="66"/>
      <c r="AC90" s="66"/>
      <c r="AD90" s="66"/>
      <c r="AE90" s="68"/>
      <c r="AF90" s="68"/>
      <c r="AG90" s="68"/>
      <c r="AH90" s="66"/>
      <c r="AI90" s="66"/>
      <c r="AJ90" s="66"/>
      <c r="AK90" s="66"/>
      <c r="AL90" s="66"/>
      <c r="AM90" s="66"/>
      <c r="AN90" s="66"/>
      <c r="AO90" s="68"/>
      <c r="AP90" s="68"/>
      <c r="AQ90" s="68"/>
      <c r="AR90" s="66"/>
      <c r="AS90" s="66"/>
      <c r="AT90" s="66"/>
      <c r="AU90" s="66"/>
      <c r="AV90" s="66"/>
      <c r="AW90" s="66"/>
      <c r="AX90" s="66"/>
      <c r="AY90" s="68"/>
      <c r="AZ90" s="68"/>
      <c r="BA90" s="68"/>
      <c r="BB90" s="66"/>
      <c r="BC90" s="66"/>
      <c r="BD90" s="66"/>
      <c r="BE90" s="66"/>
      <c r="BF90" s="66"/>
      <c r="BG90" s="66"/>
      <c r="BH90" s="66"/>
      <c r="BI90" s="66"/>
      <c r="BJ90" s="66"/>
      <c r="BK90" s="66"/>
      <c r="BL90" s="66"/>
      <c r="BM90" s="66"/>
      <c r="BN90" s="68"/>
      <c r="BO90" s="68"/>
      <c r="BP90" s="68"/>
      <c r="BQ90" s="11"/>
      <c r="BR90" s="511"/>
      <c r="BS90" s="511"/>
      <c r="BT90" s="511"/>
    </row>
    <row r="91" spans="2:72" s="64" customFormat="1" ht="15.6" x14ac:dyDescent="0.3">
      <c r="B91" s="65"/>
      <c r="C91" s="11"/>
      <c r="D91" s="66"/>
      <c r="E91" s="66"/>
      <c r="F91" s="66"/>
      <c r="G91" s="68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8"/>
      <c r="V91" s="68"/>
      <c r="W91" s="68"/>
      <c r="X91" s="66"/>
      <c r="Y91" s="66"/>
      <c r="Z91" s="66"/>
      <c r="AA91" s="66"/>
      <c r="AB91" s="66"/>
      <c r="AC91" s="66"/>
      <c r="AD91" s="66"/>
      <c r="AE91" s="68"/>
      <c r="AF91" s="68"/>
      <c r="AG91" s="68"/>
      <c r="AH91" s="66"/>
      <c r="AI91" s="66"/>
      <c r="AJ91" s="66"/>
      <c r="AK91" s="66"/>
      <c r="AL91" s="66"/>
      <c r="AM91" s="66"/>
      <c r="AN91" s="66"/>
      <c r="AO91" s="68"/>
      <c r="AP91" s="68"/>
      <c r="AQ91" s="68"/>
      <c r="AR91" s="66"/>
      <c r="AS91" s="66"/>
      <c r="AT91" s="66"/>
      <c r="AU91" s="66"/>
      <c r="AV91" s="66"/>
      <c r="AW91" s="66"/>
      <c r="AX91" s="66"/>
      <c r="AY91" s="68"/>
      <c r="AZ91" s="68"/>
      <c r="BA91" s="68"/>
      <c r="BB91" s="66"/>
      <c r="BC91" s="66"/>
      <c r="BD91" s="66"/>
      <c r="BE91" s="66"/>
      <c r="BF91" s="66"/>
      <c r="BG91" s="66"/>
      <c r="BH91" s="66"/>
      <c r="BI91" s="66"/>
      <c r="BJ91" s="66"/>
      <c r="BK91" s="66"/>
      <c r="BL91" s="66"/>
      <c r="BM91" s="66"/>
      <c r="BN91" s="68"/>
      <c r="BO91" s="68"/>
      <c r="BP91" s="68"/>
      <c r="BQ91" s="11"/>
      <c r="BR91" s="511"/>
      <c r="BS91" s="511"/>
      <c r="BT91" s="511"/>
    </row>
    <row r="92" spans="2:72" s="64" customFormat="1" ht="15.6" x14ac:dyDescent="0.3">
      <c r="B92" s="65"/>
      <c r="C92" s="11"/>
      <c r="D92" s="66"/>
      <c r="E92" s="66"/>
      <c r="F92" s="66"/>
      <c r="G92" s="68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8"/>
      <c r="V92" s="68"/>
      <c r="W92" s="68"/>
      <c r="X92" s="66"/>
      <c r="Y92" s="66"/>
      <c r="Z92" s="66"/>
      <c r="AA92" s="66"/>
      <c r="AB92" s="66"/>
      <c r="AC92" s="66"/>
      <c r="AD92" s="66"/>
      <c r="AE92" s="68"/>
      <c r="AF92" s="68"/>
      <c r="AG92" s="68"/>
      <c r="AH92" s="66"/>
      <c r="AI92" s="66"/>
      <c r="AJ92" s="66"/>
      <c r="AK92" s="66"/>
      <c r="AL92" s="66"/>
      <c r="AM92" s="66"/>
      <c r="AN92" s="66"/>
      <c r="AO92" s="68"/>
      <c r="AP92" s="68"/>
      <c r="AQ92" s="68"/>
      <c r="AR92" s="66"/>
      <c r="AS92" s="66"/>
      <c r="AT92" s="66"/>
      <c r="AU92" s="66"/>
      <c r="AV92" s="66"/>
      <c r="AW92" s="66"/>
      <c r="AX92" s="66"/>
      <c r="AY92" s="68"/>
      <c r="AZ92" s="68"/>
      <c r="BA92" s="68"/>
      <c r="BB92" s="66"/>
      <c r="BC92" s="66"/>
      <c r="BD92" s="66"/>
      <c r="BE92" s="66"/>
      <c r="BF92" s="66"/>
      <c r="BG92" s="66"/>
      <c r="BH92" s="66"/>
      <c r="BI92" s="66"/>
      <c r="BJ92" s="66"/>
      <c r="BK92" s="66"/>
      <c r="BL92" s="66"/>
      <c r="BM92" s="66"/>
      <c r="BN92" s="68"/>
      <c r="BO92" s="68"/>
      <c r="BP92" s="68"/>
      <c r="BQ92" s="11"/>
      <c r="BR92" s="511"/>
      <c r="BS92" s="511"/>
      <c r="BT92" s="511"/>
    </row>
    <row r="93" spans="2:72" s="64" customFormat="1" ht="15.6" x14ac:dyDescent="0.3">
      <c r="B93" s="65"/>
      <c r="C93" s="11"/>
      <c r="D93" s="66"/>
      <c r="E93" s="66"/>
      <c r="F93" s="66"/>
      <c r="G93" s="68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8"/>
      <c r="V93" s="68"/>
      <c r="W93" s="68"/>
      <c r="X93" s="66"/>
      <c r="Y93" s="66"/>
      <c r="Z93" s="66"/>
      <c r="AA93" s="66"/>
      <c r="AB93" s="66"/>
      <c r="AC93" s="66"/>
      <c r="AD93" s="66"/>
      <c r="AE93" s="68"/>
      <c r="AF93" s="68"/>
      <c r="AG93" s="68"/>
      <c r="AH93" s="66"/>
      <c r="AI93" s="66"/>
      <c r="AJ93" s="66"/>
      <c r="AK93" s="66"/>
      <c r="AL93" s="66"/>
      <c r="AM93" s="66"/>
      <c r="AN93" s="66"/>
      <c r="AO93" s="68"/>
      <c r="AP93" s="68"/>
      <c r="AQ93" s="68"/>
      <c r="AR93" s="66"/>
      <c r="AS93" s="66"/>
      <c r="AT93" s="66"/>
      <c r="AU93" s="66"/>
      <c r="AV93" s="66"/>
      <c r="AW93" s="66"/>
      <c r="AX93" s="66"/>
      <c r="AY93" s="68"/>
      <c r="AZ93" s="68"/>
      <c r="BA93" s="68"/>
      <c r="BB93" s="66"/>
      <c r="BC93" s="66"/>
      <c r="BD93" s="66"/>
      <c r="BE93" s="66"/>
      <c r="BF93" s="66"/>
      <c r="BG93" s="66"/>
      <c r="BH93" s="66"/>
      <c r="BI93" s="66"/>
      <c r="BJ93" s="66"/>
      <c r="BK93" s="66"/>
      <c r="BL93" s="66"/>
      <c r="BM93" s="66"/>
      <c r="BN93" s="68"/>
      <c r="BO93" s="68"/>
      <c r="BP93" s="68"/>
      <c r="BQ93" s="11"/>
      <c r="BR93" s="511"/>
      <c r="BS93" s="511"/>
      <c r="BT93" s="511"/>
    </row>
    <row r="94" spans="2:72" s="64" customFormat="1" ht="15.6" x14ac:dyDescent="0.3">
      <c r="B94" s="65"/>
      <c r="C94" s="11"/>
      <c r="D94" s="66"/>
      <c r="E94" s="66"/>
      <c r="F94" s="66"/>
      <c r="G94" s="68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8"/>
      <c r="V94" s="68"/>
      <c r="W94" s="68"/>
      <c r="X94" s="66"/>
      <c r="Y94" s="66"/>
      <c r="Z94" s="66"/>
      <c r="AA94" s="66"/>
      <c r="AB94" s="66"/>
      <c r="AC94" s="66"/>
      <c r="AD94" s="66"/>
      <c r="AE94" s="68"/>
      <c r="AF94" s="68"/>
      <c r="AG94" s="68"/>
      <c r="AH94" s="66"/>
      <c r="AI94" s="66"/>
      <c r="AJ94" s="66"/>
      <c r="AK94" s="66"/>
      <c r="AL94" s="66"/>
      <c r="AM94" s="66"/>
      <c r="AN94" s="66"/>
      <c r="AO94" s="68"/>
      <c r="AP94" s="68"/>
      <c r="AQ94" s="68"/>
      <c r="AR94" s="66"/>
      <c r="AS94" s="66"/>
      <c r="AT94" s="66"/>
      <c r="AU94" s="66"/>
      <c r="AV94" s="66"/>
      <c r="AW94" s="66"/>
      <c r="AX94" s="66"/>
      <c r="AY94" s="68"/>
      <c r="AZ94" s="68"/>
      <c r="BA94" s="68"/>
      <c r="BB94" s="66"/>
      <c r="BC94" s="66"/>
      <c r="BD94" s="66"/>
      <c r="BE94" s="66"/>
      <c r="BF94" s="66"/>
      <c r="BG94" s="66"/>
      <c r="BH94" s="66"/>
      <c r="BI94" s="66"/>
      <c r="BJ94" s="66"/>
      <c r="BK94" s="66"/>
      <c r="BL94" s="66"/>
      <c r="BM94" s="66"/>
      <c r="BN94" s="68"/>
      <c r="BO94" s="68"/>
      <c r="BP94" s="68"/>
      <c r="BQ94" s="11"/>
      <c r="BR94" s="511"/>
      <c r="BS94" s="511"/>
      <c r="BT94" s="511"/>
    </row>
    <row r="95" spans="2:72" s="64" customFormat="1" ht="15.6" x14ac:dyDescent="0.3">
      <c r="B95" s="65"/>
      <c r="C95" s="11"/>
      <c r="D95" s="66"/>
      <c r="E95" s="66"/>
      <c r="F95" s="66"/>
      <c r="G95" s="68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8"/>
      <c r="V95" s="68"/>
      <c r="W95" s="68"/>
      <c r="X95" s="66"/>
      <c r="Y95" s="66"/>
      <c r="Z95" s="66"/>
      <c r="AA95" s="66"/>
      <c r="AB95" s="66"/>
      <c r="AC95" s="66"/>
      <c r="AD95" s="66"/>
      <c r="AE95" s="68"/>
      <c r="AF95" s="68"/>
      <c r="AG95" s="68"/>
      <c r="AH95" s="66"/>
      <c r="AI95" s="66"/>
      <c r="AJ95" s="66"/>
      <c r="AK95" s="66"/>
      <c r="AL95" s="66"/>
      <c r="AM95" s="66"/>
      <c r="AN95" s="66"/>
      <c r="AO95" s="68"/>
      <c r="AP95" s="68"/>
      <c r="AQ95" s="68"/>
      <c r="AR95" s="66"/>
      <c r="AS95" s="66"/>
      <c r="AT95" s="66"/>
      <c r="AU95" s="66"/>
      <c r="AV95" s="66"/>
      <c r="AW95" s="66"/>
      <c r="AX95" s="66"/>
      <c r="AY95" s="68"/>
      <c r="AZ95" s="68"/>
      <c r="BA95" s="68"/>
      <c r="BB95" s="66"/>
      <c r="BC95" s="66"/>
      <c r="BD95" s="66"/>
      <c r="BE95" s="66"/>
      <c r="BF95" s="66"/>
      <c r="BG95" s="66"/>
      <c r="BH95" s="66"/>
      <c r="BI95" s="66"/>
      <c r="BJ95" s="66"/>
      <c r="BK95" s="66"/>
      <c r="BL95" s="66"/>
      <c r="BM95" s="66"/>
      <c r="BN95" s="68"/>
      <c r="BO95" s="68"/>
      <c r="BP95" s="68"/>
      <c r="BQ95" s="11"/>
      <c r="BR95" s="511"/>
      <c r="BS95" s="511"/>
      <c r="BT95" s="511"/>
    </row>
    <row r="96" spans="2:72" s="64" customFormat="1" ht="15.6" x14ac:dyDescent="0.3">
      <c r="B96" s="65"/>
      <c r="C96" s="11"/>
      <c r="D96" s="66"/>
      <c r="E96" s="66"/>
      <c r="F96" s="66"/>
      <c r="G96" s="68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8"/>
      <c r="V96" s="68"/>
      <c r="W96" s="68"/>
      <c r="X96" s="66"/>
      <c r="Y96" s="66"/>
      <c r="Z96" s="66"/>
      <c r="AA96" s="66"/>
      <c r="AB96" s="66"/>
      <c r="AC96" s="66"/>
      <c r="AD96" s="66"/>
      <c r="AE96" s="68"/>
      <c r="AF96" s="68"/>
      <c r="AG96" s="68"/>
      <c r="AH96" s="66"/>
      <c r="AI96" s="66"/>
      <c r="AJ96" s="66"/>
      <c r="AK96" s="66"/>
      <c r="AL96" s="66"/>
      <c r="AM96" s="66"/>
      <c r="AN96" s="66"/>
      <c r="AO96" s="68"/>
      <c r="AP96" s="68"/>
      <c r="AQ96" s="68"/>
      <c r="AR96" s="66"/>
      <c r="AS96" s="66"/>
      <c r="AT96" s="66"/>
      <c r="AU96" s="66"/>
      <c r="AV96" s="66"/>
      <c r="AW96" s="66"/>
      <c r="AX96" s="66"/>
      <c r="AY96" s="68"/>
      <c r="AZ96" s="68"/>
      <c r="BA96" s="68"/>
      <c r="BB96" s="66"/>
      <c r="BC96" s="66"/>
      <c r="BD96" s="66"/>
      <c r="BE96" s="66"/>
      <c r="BF96" s="66"/>
      <c r="BG96" s="66"/>
      <c r="BH96" s="66"/>
      <c r="BI96" s="66"/>
      <c r="BJ96" s="66"/>
      <c r="BK96" s="66"/>
      <c r="BL96" s="66"/>
      <c r="BM96" s="66"/>
      <c r="BN96" s="68"/>
      <c r="BO96" s="68"/>
      <c r="BP96" s="68"/>
      <c r="BQ96" s="11"/>
      <c r="BR96" s="511"/>
      <c r="BS96" s="511"/>
      <c r="BT96" s="511"/>
    </row>
    <row r="97" spans="2:72" s="64" customFormat="1" ht="15.6" x14ac:dyDescent="0.3">
      <c r="B97" s="65"/>
      <c r="C97" s="11"/>
      <c r="D97" s="66"/>
      <c r="E97" s="66"/>
      <c r="F97" s="66"/>
      <c r="G97" s="68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8"/>
      <c r="V97" s="68"/>
      <c r="W97" s="68"/>
      <c r="X97" s="66"/>
      <c r="Y97" s="66"/>
      <c r="Z97" s="66"/>
      <c r="AA97" s="66"/>
      <c r="AB97" s="66"/>
      <c r="AC97" s="66"/>
      <c r="AD97" s="66"/>
      <c r="AE97" s="68"/>
      <c r="AF97" s="68"/>
      <c r="AG97" s="68"/>
      <c r="AH97" s="66"/>
      <c r="AI97" s="66"/>
      <c r="AJ97" s="66"/>
      <c r="AK97" s="66"/>
      <c r="AL97" s="66"/>
      <c r="AM97" s="66"/>
      <c r="AN97" s="66"/>
      <c r="AO97" s="68"/>
      <c r="AP97" s="68"/>
      <c r="AQ97" s="68"/>
      <c r="AR97" s="66"/>
      <c r="AS97" s="66"/>
      <c r="AT97" s="66"/>
      <c r="AU97" s="66"/>
      <c r="AV97" s="66"/>
      <c r="AW97" s="66"/>
      <c r="AX97" s="66"/>
      <c r="AY97" s="68"/>
      <c r="AZ97" s="68"/>
      <c r="BA97" s="68"/>
      <c r="BB97" s="66"/>
      <c r="BC97" s="66"/>
      <c r="BD97" s="66"/>
      <c r="BE97" s="66"/>
      <c r="BF97" s="66"/>
      <c r="BG97" s="66"/>
      <c r="BH97" s="66"/>
      <c r="BI97" s="66"/>
      <c r="BJ97" s="66"/>
      <c r="BK97" s="66"/>
      <c r="BL97" s="66"/>
      <c r="BM97" s="66"/>
      <c r="BN97" s="68"/>
      <c r="BO97" s="68"/>
      <c r="BP97" s="68"/>
      <c r="BQ97" s="11"/>
      <c r="BR97" s="511"/>
      <c r="BS97" s="511"/>
      <c r="BT97" s="511"/>
    </row>
    <row r="98" spans="2:72" s="64" customFormat="1" ht="15.6" x14ac:dyDescent="0.3">
      <c r="B98" s="65"/>
      <c r="C98" s="11"/>
      <c r="D98" s="66"/>
      <c r="E98" s="66"/>
      <c r="F98" s="66"/>
      <c r="G98" s="68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8"/>
      <c r="V98" s="68"/>
      <c r="W98" s="68"/>
      <c r="X98" s="66"/>
      <c r="Y98" s="66"/>
      <c r="Z98" s="66"/>
      <c r="AA98" s="66"/>
      <c r="AB98" s="66"/>
      <c r="AC98" s="66"/>
      <c r="AD98" s="66"/>
      <c r="AE98" s="68"/>
      <c r="AF98" s="68"/>
      <c r="AG98" s="68"/>
      <c r="AH98" s="66"/>
      <c r="AI98" s="66"/>
      <c r="AJ98" s="66"/>
      <c r="AK98" s="66"/>
      <c r="AL98" s="66"/>
      <c r="AM98" s="66"/>
      <c r="AN98" s="66"/>
      <c r="AO98" s="68"/>
      <c r="AP98" s="68"/>
      <c r="AQ98" s="68"/>
      <c r="AR98" s="66"/>
      <c r="AS98" s="66"/>
      <c r="AT98" s="66"/>
      <c r="AU98" s="66"/>
      <c r="AV98" s="66"/>
      <c r="AW98" s="66"/>
      <c r="AX98" s="66"/>
      <c r="AY98" s="68"/>
      <c r="AZ98" s="68"/>
      <c r="BA98" s="68"/>
      <c r="BB98" s="66"/>
      <c r="BC98" s="66"/>
      <c r="BD98" s="66"/>
      <c r="BE98" s="66"/>
      <c r="BF98" s="66"/>
      <c r="BG98" s="66"/>
      <c r="BH98" s="66"/>
      <c r="BI98" s="66"/>
      <c r="BJ98" s="66"/>
      <c r="BK98" s="66"/>
      <c r="BL98" s="66"/>
      <c r="BM98" s="66"/>
      <c r="BN98" s="68"/>
      <c r="BO98" s="68"/>
      <c r="BP98" s="68"/>
      <c r="BQ98" s="11"/>
      <c r="BR98" s="511"/>
      <c r="BS98" s="511"/>
      <c r="BT98" s="511"/>
    </row>
    <row r="99" spans="2:72" s="64" customFormat="1" ht="15.6" x14ac:dyDescent="0.3">
      <c r="B99" s="65"/>
      <c r="C99" s="11"/>
      <c r="D99" s="66"/>
      <c r="E99" s="66"/>
      <c r="F99" s="66"/>
      <c r="G99" s="68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8"/>
      <c r="V99" s="68"/>
      <c r="W99" s="68"/>
      <c r="X99" s="66"/>
      <c r="Y99" s="66"/>
      <c r="Z99" s="66"/>
      <c r="AA99" s="66"/>
      <c r="AB99" s="66"/>
      <c r="AC99" s="66"/>
      <c r="AD99" s="66"/>
      <c r="AE99" s="68"/>
      <c r="AF99" s="68"/>
      <c r="AG99" s="68"/>
      <c r="AH99" s="66"/>
      <c r="AI99" s="66"/>
      <c r="AJ99" s="66"/>
      <c r="AK99" s="66"/>
      <c r="AL99" s="66"/>
      <c r="AM99" s="66"/>
      <c r="AN99" s="66"/>
      <c r="AO99" s="68"/>
      <c r="AP99" s="68"/>
      <c r="AQ99" s="68"/>
      <c r="AR99" s="66"/>
      <c r="AS99" s="66"/>
      <c r="AT99" s="66"/>
      <c r="AU99" s="66"/>
      <c r="AV99" s="66"/>
      <c r="AW99" s="66"/>
      <c r="AX99" s="66"/>
      <c r="AY99" s="68"/>
      <c r="AZ99" s="68"/>
      <c r="BA99" s="68"/>
      <c r="BB99" s="66"/>
      <c r="BC99" s="66"/>
      <c r="BD99" s="66"/>
      <c r="BE99" s="66"/>
      <c r="BF99" s="66"/>
      <c r="BG99" s="66"/>
      <c r="BH99" s="66"/>
      <c r="BI99" s="66"/>
      <c r="BJ99" s="66"/>
      <c r="BK99" s="66"/>
      <c r="BL99" s="66"/>
      <c r="BM99" s="66"/>
      <c r="BN99" s="68"/>
      <c r="BO99" s="68"/>
      <c r="BP99" s="68"/>
      <c r="BQ99" s="11"/>
      <c r="BR99" s="511"/>
      <c r="BS99" s="511"/>
      <c r="BT99" s="511"/>
    </row>
    <row r="100" spans="2:72" s="64" customFormat="1" ht="15.6" x14ac:dyDescent="0.3">
      <c r="B100" s="65"/>
      <c r="C100" s="11"/>
      <c r="D100" s="66"/>
      <c r="E100" s="66"/>
      <c r="F100" s="66"/>
      <c r="G100" s="68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8"/>
      <c r="V100" s="68"/>
      <c r="W100" s="68"/>
      <c r="X100" s="66"/>
      <c r="Y100" s="66"/>
      <c r="Z100" s="66"/>
      <c r="AA100" s="66"/>
      <c r="AB100" s="66"/>
      <c r="AC100" s="66"/>
      <c r="AD100" s="66"/>
      <c r="AE100" s="68"/>
      <c r="AF100" s="68"/>
      <c r="AG100" s="68"/>
      <c r="AH100" s="66"/>
      <c r="AI100" s="66"/>
      <c r="AJ100" s="66"/>
      <c r="AK100" s="66"/>
      <c r="AL100" s="66"/>
      <c r="AM100" s="66"/>
      <c r="AN100" s="66"/>
      <c r="AO100" s="68"/>
      <c r="AP100" s="68"/>
      <c r="AQ100" s="68"/>
      <c r="AR100" s="66"/>
      <c r="AS100" s="66"/>
      <c r="AT100" s="66"/>
      <c r="AU100" s="66"/>
      <c r="AV100" s="66"/>
      <c r="AW100" s="66"/>
      <c r="AX100" s="66"/>
      <c r="AY100" s="68"/>
      <c r="AZ100" s="68"/>
      <c r="BA100" s="68"/>
      <c r="BB100" s="66"/>
      <c r="BC100" s="66"/>
      <c r="BD100" s="66"/>
      <c r="BE100" s="66"/>
      <c r="BF100" s="66"/>
      <c r="BG100" s="66"/>
      <c r="BH100" s="66"/>
      <c r="BI100" s="66"/>
      <c r="BJ100" s="66"/>
      <c r="BK100" s="66"/>
      <c r="BL100" s="66"/>
      <c r="BM100" s="66"/>
      <c r="BN100" s="68"/>
      <c r="BO100" s="68"/>
      <c r="BP100" s="68"/>
      <c r="BQ100" s="11"/>
      <c r="BR100" s="511"/>
      <c r="BS100" s="511"/>
      <c r="BT100" s="511"/>
    </row>
    <row r="101" spans="2:72" s="64" customFormat="1" ht="15.6" x14ac:dyDescent="0.3">
      <c r="B101" s="65"/>
      <c r="C101" s="11"/>
      <c r="D101" s="66"/>
      <c r="E101" s="66"/>
      <c r="F101" s="66"/>
      <c r="G101" s="68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8"/>
      <c r="V101" s="68"/>
      <c r="W101" s="68"/>
      <c r="X101" s="66"/>
      <c r="Y101" s="66"/>
      <c r="Z101" s="66"/>
      <c r="AA101" s="66"/>
      <c r="AB101" s="66"/>
      <c r="AC101" s="66"/>
      <c r="AD101" s="66"/>
      <c r="AE101" s="68"/>
      <c r="AF101" s="68"/>
      <c r="AG101" s="68"/>
      <c r="AH101" s="66"/>
      <c r="AI101" s="66"/>
      <c r="AJ101" s="66"/>
      <c r="AK101" s="66"/>
      <c r="AL101" s="66"/>
      <c r="AM101" s="66"/>
      <c r="AN101" s="66"/>
      <c r="AO101" s="68"/>
      <c r="AP101" s="68"/>
      <c r="AQ101" s="68"/>
      <c r="AR101" s="66"/>
      <c r="AS101" s="66"/>
      <c r="AT101" s="66"/>
      <c r="AU101" s="66"/>
      <c r="AV101" s="66"/>
      <c r="AW101" s="66"/>
      <c r="AX101" s="66"/>
      <c r="AY101" s="68"/>
      <c r="AZ101" s="68"/>
      <c r="BA101" s="68"/>
      <c r="BB101" s="66"/>
      <c r="BC101" s="66"/>
      <c r="BD101" s="66"/>
      <c r="BE101" s="66"/>
      <c r="BF101" s="66"/>
      <c r="BG101" s="66"/>
      <c r="BH101" s="66"/>
      <c r="BI101" s="66"/>
      <c r="BJ101" s="66"/>
      <c r="BK101" s="66"/>
      <c r="BL101" s="66"/>
      <c r="BM101" s="66"/>
      <c r="BN101" s="68"/>
      <c r="BO101" s="68"/>
      <c r="BP101" s="68"/>
      <c r="BQ101" s="11"/>
      <c r="BR101" s="511"/>
      <c r="BS101" s="511"/>
      <c r="BT101" s="511"/>
    </row>
    <row r="102" spans="2:72" s="64" customFormat="1" ht="15.6" x14ac:dyDescent="0.3">
      <c r="B102" s="65"/>
      <c r="C102" s="11"/>
      <c r="D102" s="66"/>
      <c r="E102" s="66"/>
      <c r="F102" s="66"/>
      <c r="G102" s="68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8"/>
      <c r="V102" s="68"/>
      <c r="W102" s="68"/>
      <c r="X102" s="66"/>
      <c r="Y102" s="66"/>
      <c r="Z102" s="66"/>
      <c r="AA102" s="66"/>
      <c r="AB102" s="66"/>
      <c r="AC102" s="66"/>
      <c r="AD102" s="66"/>
      <c r="AE102" s="68"/>
      <c r="AF102" s="68"/>
      <c r="AG102" s="68"/>
      <c r="AH102" s="66"/>
      <c r="AI102" s="66"/>
      <c r="AJ102" s="66"/>
      <c r="AK102" s="66"/>
      <c r="AL102" s="66"/>
      <c r="AM102" s="66"/>
      <c r="AN102" s="66"/>
      <c r="AO102" s="68"/>
      <c r="AP102" s="68"/>
      <c r="AQ102" s="68"/>
      <c r="AR102" s="66"/>
      <c r="AS102" s="66"/>
      <c r="AT102" s="66"/>
      <c r="AU102" s="66"/>
      <c r="AV102" s="66"/>
      <c r="AW102" s="66"/>
      <c r="AX102" s="66"/>
      <c r="AY102" s="68"/>
      <c r="AZ102" s="68"/>
      <c r="BA102" s="68"/>
      <c r="BB102" s="66"/>
      <c r="BC102" s="66"/>
      <c r="BD102" s="66"/>
      <c r="BE102" s="66"/>
      <c r="BF102" s="66"/>
      <c r="BG102" s="66"/>
      <c r="BH102" s="66"/>
      <c r="BI102" s="66"/>
      <c r="BJ102" s="66"/>
      <c r="BK102" s="66"/>
      <c r="BL102" s="66"/>
      <c r="BM102" s="66"/>
      <c r="BN102" s="68"/>
      <c r="BO102" s="68"/>
      <c r="BP102" s="68"/>
      <c r="BQ102" s="11"/>
      <c r="BR102" s="511"/>
      <c r="BS102" s="511"/>
      <c r="BT102" s="511"/>
    </row>
    <row r="103" spans="2:72" s="64" customFormat="1" ht="15.6" x14ac:dyDescent="0.3">
      <c r="B103" s="65"/>
      <c r="C103" s="11"/>
      <c r="D103" s="66"/>
      <c r="E103" s="66"/>
      <c r="F103" s="66"/>
      <c r="G103" s="68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8"/>
      <c r="V103" s="68"/>
      <c r="W103" s="68"/>
      <c r="X103" s="66"/>
      <c r="Y103" s="66"/>
      <c r="Z103" s="66"/>
      <c r="AA103" s="66"/>
      <c r="AB103" s="66"/>
      <c r="AC103" s="66"/>
      <c r="AD103" s="66"/>
      <c r="AE103" s="68"/>
      <c r="AF103" s="68"/>
      <c r="AG103" s="68"/>
      <c r="AH103" s="66"/>
      <c r="AI103" s="66"/>
      <c r="AJ103" s="66"/>
      <c r="AK103" s="66"/>
      <c r="AL103" s="66"/>
      <c r="AM103" s="66"/>
      <c r="AN103" s="66"/>
      <c r="AO103" s="68"/>
      <c r="AP103" s="68"/>
      <c r="AQ103" s="68"/>
      <c r="AR103" s="66"/>
      <c r="AS103" s="66"/>
      <c r="AT103" s="66"/>
      <c r="AU103" s="66"/>
      <c r="AV103" s="66"/>
      <c r="AW103" s="66"/>
      <c r="AX103" s="66"/>
      <c r="AY103" s="68"/>
      <c r="AZ103" s="68"/>
      <c r="BA103" s="68"/>
      <c r="BB103" s="66"/>
      <c r="BC103" s="66"/>
      <c r="BD103" s="66"/>
      <c r="BE103" s="66"/>
      <c r="BF103" s="66"/>
      <c r="BG103" s="66"/>
      <c r="BH103" s="66"/>
      <c r="BI103" s="66"/>
      <c r="BJ103" s="66"/>
      <c r="BK103" s="66"/>
      <c r="BL103" s="66"/>
      <c r="BM103" s="66"/>
      <c r="BN103" s="68"/>
      <c r="BO103" s="68"/>
      <c r="BP103" s="68"/>
      <c r="BQ103" s="11"/>
      <c r="BR103" s="511"/>
      <c r="BS103" s="511"/>
      <c r="BT103" s="511"/>
    </row>
    <row r="104" spans="2:72" s="64" customFormat="1" ht="15.6" x14ac:dyDescent="0.3">
      <c r="B104" s="65"/>
      <c r="C104" s="11"/>
      <c r="D104" s="66"/>
      <c r="E104" s="66"/>
      <c r="F104" s="66"/>
      <c r="G104" s="68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8"/>
      <c r="V104" s="68"/>
      <c r="W104" s="68"/>
      <c r="X104" s="66"/>
      <c r="Y104" s="66"/>
      <c r="Z104" s="66"/>
      <c r="AA104" s="66"/>
      <c r="AB104" s="66"/>
      <c r="AC104" s="66"/>
      <c r="AD104" s="66"/>
      <c r="AE104" s="68"/>
      <c r="AF104" s="68"/>
      <c r="AG104" s="68"/>
      <c r="AH104" s="66"/>
      <c r="AI104" s="66"/>
      <c r="AJ104" s="66"/>
      <c r="AK104" s="66"/>
      <c r="AL104" s="66"/>
      <c r="AM104" s="66"/>
      <c r="AN104" s="66"/>
      <c r="AO104" s="68"/>
      <c r="AP104" s="68"/>
      <c r="AQ104" s="68"/>
      <c r="AR104" s="66"/>
      <c r="AS104" s="66"/>
      <c r="AT104" s="66"/>
      <c r="AU104" s="66"/>
      <c r="AV104" s="66"/>
      <c r="AW104" s="66"/>
      <c r="AX104" s="66"/>
      <c r="AY104" s="68"/>
      <c r="AZ104" s="68"/>
      <c r="BA104" s="68"/>
      <c r="BB104" s="66"/>
      <c r="BC104" s="66"/>
      <c r="BD104" s="66"/>
      <c r="BE104" s="66"/>
      <c r="BF104" s="66"/>
      <c r="BG104" s="66"/>
      <c r="BH104" s="66"/>
      <c r="BI104" s="66"/>
      <c r="BJ104" s="66"/>
      <c r="BK104" s="66"/>
      <c r="BL104" s="66"/>
      <c r="BM104" s="66"/>
      <c r="BN104" s="68"/>
      <c r="BO104" s="68"/>
      <c r="BP104" s="68"/>
      <c r="BQ104" s="11"/>
      <c r="BR104" s="511"/>
      <c r="BS104" s="511"/>
      <c r="BT104" s="511"/>
    </row>
    <row r="105" spans="2:72" s="64" customFormat="1" ht="15.6" x14ac:dyDescent="0.3">
      <c r="B105" s="65"/>
      <c r="C105" s="11"/>
      <c r="D105" s="66"/>
      <c r="E105" s="66"/>
      <c r="F105" s="66"/>
      <c r="G105" s="68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8"/>
      <c r="V105" s="68"/>
      <c r="W105" s="68"/>
      <c r="X105" s="66"/>
      <c r="Y105" s="66"/>
      <c r="Z105" s="66"/>
      <c r="AA105" s="66"/>
      <c r="AB105" s="66"/>
      <c r="AC105" s="66"/>
      <c r="AD105" s="66"/>
      <c r="AE105" s="68"/>
      <c r="AF105" s="68"/>
      <c r="AG105" s="68"/>
      <c r="AH105" s="66"/>
      <c r="AI105" s="66"/>
      <c r="AJ105" s="66"/>
      <c r="AK105" s="66"/>
      <c r="AL105" s="66"/>
      <c r="AM105" s="66"/>
      <c r="AN105" s="66"/>
      <c r="AO105" s="68"/>
      <c r="AP105" s="68"/>
      <c r="AQ105" s="68"/>
      <c r="AR105" s="66"/>
      <c r="AS105" s="66"/>
      <c r="AT105" s="66"/>
      <c r="AU105" s="66"/>
      <c r="AV105" s="66"/>
      <c r="AW105" s="66"/>
      <c r="AX105" s="66"/>
      <c r="AY105" s="68"/>
      <c r="AZ105" s="68"/>
      <c r="BA105" s="68"/>
      <c r="BB105" s="66"/>
      <c r="BC105" s="66"/>
      <c r="BD105" s="66"/>
      <c r="BE105" s="66"/>
      <c r="BF105" s="66"/>
      <c r="BG105" s="66"/>
      <c r="BH105" s="66"/>
      <c r="BI105" s="66"/>
      <c r="BJ105" s="66"/>
      <c r="BK105" s="66"/>
      <c r="BL105" s="66"/>
      <c r="BM105" s="66"/>
      <c r="BN105" s="68"/>
      <c r="BO105" s="68"/>
      <c r="BP105" s="68"/>
      <c r="BQ105" s="11"/>
      <c r="BR105" s="511"/>
      <c r="BS105" s="511"/>
      <c r="BT105" s="511"/>
    </row>
    <row r="106" spans="2:72" s="64" customFormat="1" ht="15.6" x14ac:dyDescent="0.3">
      <c r="B106" s="65"/>
      <c r="C106" s="11"/>
      <c r="D106" s="66"/>
      <c r="E106" s="66"/>
      <c r="F106" s="66"/>
      <c r="G106" s="68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8"/>
      <c r="V106" s="68"/>
      <c r="W106" s="68"/>
      <c r="X106" s="66"/>
      <c r="Y106" s="66"/>
      <c r="Z106" s="66"/>
      <c r="AA106" s="66"/>
      <c r="AB106" s="66"/>
      <c r="AC106" s="66"/>
      <c r="AD106" s="66"/>
      <c r="AE106" s="68"/>
      <c r="AF106" s="68"/>
      <c r="AG106" s="68"/>
      <c r="AH106" s="66"/>
      <c r="AI106" s="66"/>
      <c r="AJ106" s="66"/>
      <c r="AK106" s="66"/>
      <c r="AL106" s="66"/>
      <c r="AM106" s="66"/>
      <c r="AN106" s="66"/>
      <c r="AO106" s="68"/>
      <c r="AP106" s="68"/>
      <c r="AQ106" s="68"/>
      <c r="AR106" s="66"/>
      <c r="AS106" s="66"/>
      <c r="AT106" s="66"/>
      <c r="AU106" s="66"/>
      <c r="AV106" s="66"/>
      <c r="AW106" s="66"/>
      <c r="AX106" s="66"/>
      <c r="AY106" s="68"/>
      <c r="AZ106" s="68"/>
      <c r="BA106" s="68"/>
      <c r="BB106" s="66"/>
      <c r="BC106" s="66"/>
      <c r="BD106" s="66"/>
      <c r="BE106" s="66"/>
      <c r="BF106" s="66"/>
      <c r="BG106" s="66"/>
      <c r="BH106" s="66"/>
      <c r="BI106" s="66"/>
      <c r="BJ106" s="66"/>
      <c r="BK106" s="66"/>
      <c r="BL106" s="66"/>
      <c r="BM106" s="66"/>
      <c r="BN106" s="68"/>
      <c r="BO106" s="68"/>
      <c r="BP106" s="68"/>
      <c r="BQ106" s="11"/>
      <c r="BR106" s="511"/>
      <c r="BS106" s="511"/>
      <c r="BT106" s="511"/>
    </row>
    <row r="107" spans="2:72" s="64" customFormat="1" ht="15.6" x14ac:dyDescent="0.3">
      <c r="B107" s="65"/>
      <c r="C107" s="11"/>
      <c r="D107" s="66"/>
      <c r="E107" s="66"/>
      <c r="F107" s="66"/>
      <c r="G107" s="68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8"/>
      <c r="V107" s="68"/>
      <c r="W107" s="68"/>
      <c r="X107" s="66"/>
      <c r="Y107" s="66"/>
      <c r="Z107" s="66"/>
      <c r="AA107" s="66"/>
      <c r="AB107" s="66"/>
      <c r="AC107" s="66"/>
      <c r="AD107" s="66"/>
      <c r="AE107" s="68"/>
      <c r="AF107" s="68"/>
      <c r="AG107" s="68"/>
      <c r="AH107" s="66"/>
      <c r="AI107" s="66"/>
      <c r="AJ107" s="66"/>
      <c r="AK107" s="66"/>
      <c r="AL107" s="66"/>
      <c r="AM107" s="66"/>
      <c r="AN107" s="66"/>
      <c r="AO107" s="68"/>
      <c r="AP107" s="68"/>
      <c r="AQ107" s="68"/>
      <c r="AR107" s="66"/>
      <c r="AS107" s="66"/>
      <c r="AT107" s="66"/>
      <c r="AU107" s="66"/>
      <c r="AV107" s="66"/>
      <c r="AW107" s="66"/>
      <c r="AX107" s="66"/>
      <c r="AY107" s="68"/>
      <c r="AZ107" s="68"/>
      <c r="BA107" s="68"/>
      <c r="BB107" s="66"/>
      <c r="BC107" s="66"/>
      <c r="BD107" s="66"/>
      <c r="BE107" s="66"/>
      <c r="BF107" s="66"/>
      <c r="BG107" s="66"/>
      <c r="BH107" s="66"/>
      <c r="BI107" s="66"/>
      <c r="BJ107" s="66"/>
      <c r="BK107" s="66"/>
      <c r="BL107" s="66"/>
      <c r="BM107" s="66"/>
      <c r="BN107" s="68"/>
      <c r="BO107" s="68"/>
      <c r="BP107" s="68"/>
      <c r="BQ107" s="11"/>
      <c r="BR107" s="511"/>
      <c r="BS107" s="511"/>
      <c r="BT107" s="511"/>
    </row>
    <row r="108" spans="2:72" s="64" customFormat="1" ht="15.6" x14ac:dyDescent="0.3">
      <c r="B108" s="65"/>
      <c r="C108" s="11"/>
      <c r="D108" s="66"/>
      <c r="E108" s="66"/>
      <c r="F108" s="66"/>
      <c r="G108" s="68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8"/>
      <c r="V108" s="68"/>
      <c r="W108" s="68"/>
      <c r="X108" s="66"/>
      <c r="Y108" s="66"/>
      <c r="Z108" s="66"/>
      <c r="AA108" s="66"/>
      <c r="AB108" s="66"/>
      <c r="AC108" s="66"/>
      <c r="AD108" s="66"/>
      <c r="AE108" s="68"/>
      <c r="AF108" s="68"/>
      <c r="AG108" s="68"/>
      <c r="AH108" s="66"/>
      <c r="AI108" s="66"/>
      <c r="AJ108" s="66"/>
      <c r="AK108" s="66"/>
      <c r="AL108" s="66"/>
      <c r="AM108" s="66"/>
      <c r="AN108" s="66"/>
      <c r="AO108" s="68"/>
      <c r="AP108" s="68"/>
      <c r="AQ108" s="68"/>
      <c r="AR108" s="66"/>
      <c r="AS108" s="66"/>
      <c r="AT108" s="66"/>
      <c r="AU108" s="66"/>
      <c r="AV108" s="66"/>
      <c r="AW108" s="66"/>
      <c r="AX108" s="66"/>
      <c r="AY108" s="68"/>
      <c r="AZ108" s="68"/>
      <c r="BA108" s="68"/>
      <c r="BB108" s="66"/>
      <c r="BC108" s="66"/>
      <c r="BD108" s="66"/>
      <c r="BE108" s="66"/>
      <c r="BF108" s="66"/>
      <c r="BG108" s="66"/>
      <c r="BH108" s="66"/>
      <c r="BI108" s="66"/>
      <c r="BJ108" s="66"/>
      <c r="BK108" s="66"/>
      <c r="BL108" s="66"/>
      <c r="BM108" s="66"/>
      <c r="BN108" s="68"/>
      <c r="BO108" s="68"/>
      <c r="BP108" s="68"/>
      <c r="BQ108" s="11"/>
      <c r="BR108" s="511"/>
      <c r="BS108" s="511"/>
      <c r="BT108" s="511"/>
    </row>
    <row r="109" spans="2:72" s="64" customFormat="1" ht="15.6" x14ac:dyDescent="0.3">
      <c r="B109" s="65"/>
      <c r="C109" s="11"/>
      <c r="D109" s="66"/>
      <c r="E109" s="66"/>
      <c r="F109" s="66"/>
      <c r="G109" s="68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8"/>
      <c r="V109" s="68"/>
      <c r="W109" s="68"/>
      <c r="X109" s="66"/>
      <c r="Y109" s="66"/>
      <c r="Z109" s="66"/>
      <c r="AA109" s="66"/>
      <c r="AB109" s="66"/>
      <c r="AC109" s="66"/>
      <c r="AD109" s="66"/>
      <c r="AE109" s="68"/>
      <c r="AF109" s="68"/>
      <c r="AG109" s="68"/>
      <c r="AH109" s="66"/>
      <c r="AI109" s="66"/>
      <c r="AJ109" s="66"/>
      <c r="AK109" s="66"/>
      <c r="AL109" s="66"/>
      <c r="AM109" s="66"/>
      <c r="AN109" s="66"/>
      <c r="AO109" s="68"/>
      <c r="AP109" s="68"/>
      <c r="AQ109" s="68"/>
      <c r="AR109" s="66"/>
      <c r="AS109" s="66"/>
      <c r="AT109" s="66"/>
      <c r="AU109" s="66"/>
      <c r="AV109" s="66"/>
      <c r="AW109" s="66"/>
      <c r="AX109" s="66"/>
      <c r="AY109" s="68"/>
      <c r="AZ109" s="68"/>
      <c r="BA109" s="68"/>
      <c r="BB109" s="66"/>
      <c r="BC109" s="66"/>
      <c r="BD109" s="66"/>
      <c r="BE109" s="66"/>
      <c r="BF109" s="66"/>
      <c r="BG109" s="66"/>
      <c r="BH109" s="66"/>
      <c r="BI109" s="66"/>
      <c r="BJ109" s="66"/>
      <c r="BK109" s="66"/>
      <c r="BL109" s="66"/>
      <c r="BM109" s="66"/>
      <c r="BN109" s="68"/>
      <c r="BO109" s="68"/>
      <c r="BP109" s="68"/>
      <c r="BQ109" s="11"/>
      <c r="BR109" s="511"/>
      <c r="BS109" s="511"/>
      <c r="BT109" s="511"/>
    </row>
    <row r="110" spans="2:72" s="64" customFormat="1" ht="15.6" x14ac:dyDescent="0.3">
      <c r="B110" s="65"/>
      <c r="C110" s="11"/>
      <c r="D110" s="66"/>
      <c r="E110" s="66"/>
      <c r="F110" s="66"/>
      <c r="G110" s="68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8"/>
      <c r="V110" s="68"/>
      <c r="W110" s="68"/>
      <c r="X110" s="66"/>
      <c r="Y110" s="66"/>
      <c r="Z110" s="66"/>
      <c r="AA110" s="66"/>
      <c r="AB110" s="66"/>
      <c r="AC110" s="66"/>
      <c r="AD110" s="66"/>
      <c r="AE110" s="68"/>
      <c r="AF110" s="68"/>
      <c r="AG110" s="68"/>
      <c r="AH110" s="66"/>
      <c r="AI110" s="66"/>
      <c r="AJ110" s="66"/>
      <c r="AK110" s="66"/>
      <c r="AL110" s="66"/>
      <c r="AM110" s="66"/>
      <c r="AN110" s="66"/>
      <c r="AO110" s="68"/>
      <c r="AP110" s="68"/>
      <c r="AQ110" s="68"/>
      <c r="AR110" s="66"/>
      <c r="AS110" s="66"/>
      <c r="AT110" s="66"/>
      <c r="AU110" s="66"/>
      <c r="AV110" s="66"/>
      <c r="AW110" s="66"/>
      <c r="AX110" s="66"/>
      <c r="AY110" s="68"/>
      <c r="AZ110" s="68"/>
      <c r="BA110" s="68"/>
      <c r="BB110" s="66"/>
      <c r="BC110" s="66"/>
      <c r="BD110" s="66"/>
      <c r="BE110" s="66"/>
      <c r="BF110" s="66"/>
      <c r="BG110" s="66"/>
      <c r="BH110" s="66"/>
      <c r="BI110" s="66"/>
      <c r="BJ110" s="66"/>
      <c r="BK110" s="66"/>
      <c r="BL110" s="66"/>
      <c r="BM110" s="66"/>
      <c r="BN110" s="68"/>
      <c r="BO110" s="68"/>
      <c r="BP110" s="68"/>
      <c r="BQ110" s="11"/>
      <c r="BR110" s="511"/>
      <c r="BS110" s="511"/>
      <c r="BT110" s="511"/>
    </row>
    <row r="111" spans="2:72" s="64" customFormat="1" ht="15.6" x14ac:dyDescent="0.3">
      <c r="B111" s="65"/>
      <c r="C111" s="11"/>
      <c r="D111" s="66"/>
      <c r="E111" s="66"/>
      <c r="F111" s="66"/>
      <c r="G111" s="68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8"/>
      <c r="V111" s="68"/>
      <c r="W111" s="68"/>
      <c r="X111" s="66"/>
      <c r="Y111" s="66"/>
      <c r="Z111" s="66"/>
      <c r="AA111" s="66"/>
      <c r="AB111" s="66"/>
      <c r="AC111" s="66"/>
      <c r="AD111" s="66"/>
      <c r="AE111" s="68"/>
      <c r="AF111" s="68"/>
      <c r="AG111" s="68"/>
      <c r="AH111" s="66"/>
      <c r="AI111" s="66"/>
      <c r="AJ111" s="66"/>
      <c r="AK111" s="66"/>
      <c r="AL111" s="66"/>
      <c r="AM111" s="66"/>
      <c r="AN111" s="66"/>
      <c r="AO111" s="68"/>
      <c r="AP111" s="68"/>
      <c r="AQ111" s="68"/>
      <c r="AR111" s="66"/>
      <c r="AS111" s="66"/>
      <c r="AT111" s="66"/>
      <c r="AU111" s="66"/>
      <c r="AV111" s="66"/>
      <c r="AW111" s="66"/>
      <c r="AX111" s="66"/>
      <c r="AY111" s="68"/>
      <c r="AZ111" s="68"/>
      <c r="BA111" s="68"/>
      <c r="BB111" s="66"/>
      <c r="BC111" s="66"/>
      <c r="BD111" s="66"/>
      <c r="BE111" s="66"/>
      <c r="BF111" s="66"/>
      <c r="BG111" s="66"/>
      <c r="BH111" s="66"/>
      <c r="BI111" s="66"/>
      <c r="BJ111" s="66"/>
      <c r="BK111" s="66"/>
      <c r="BL111" s="66"/>
      <c r="BM111" s="66"/>
      <c r="BN111" s="68"/>
      <c r="BO111" s="68"/>
      <c r="BP111" s="68"/>
      <c r="BQ111" s="11"/>
      <c r="BR111" s="511"/>
      <c r="BS111" s="511"/>
      <c r="BT111" s="511"/>
    </row>
    <row r="112" spans="2:72" s="64" customFormat="1" ht="15.6" x14ac:dyDescent="0.3">
      <c r="B112" s="65"/>
      <c r="C112" s="11"/>
      <c r="D112" s="66"/>
      <c r="E112" s="66"/>
      <c r="F112" s="66"/>
      <c r="G112" s="68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8"/>
      <c r="V112" s="68"/>
      <c r="W112" s="68"/>
      <c r="X112" s="66"/>
      <c r="Y112" s="66"/>
      <c r="Z112" s="66"/>
      <c r="AA112" s="66"/>
      <c r="AB112" s="66"/>
      <c r="AC112" s="66"/>
      <c r="AD112" s="66"/>
      <c r="AE112" s="68"/>
      <c r="AF112" s="68"/>
      <c r="AG112" s="68"/>
      <c r="AH112" s="66"/>
      <c r="AI112" s="66"/>
      <c r="AJ112" s="66"/>
      <c r="AK112" s="66"/>
      <c r="AL112" s="66"/>
      <c r="AM112" s="66"/>
      <c r="AN112" s="66"/>
      <c r="AO112" s="68"/>
      <c r="AP112" s="68"/>
      <c r="AQ112" s="68"/>
      <c r="AR112" s="66"/>
      <c r="AS112" s="66"/>
      <c r="AT112" s="66"/>
      <c r="AU112" s="66"/>
      <c r="AV112" s="66"/>
      <c r="AW112" s="66"/>
      <c r="AX112" s="66"/>
      <c r="AY112" s="68"/>
      <c r="AZ112" s="68"/>
      <c r="BA112" s="68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8"/>
      <c r="BO112" s="68"/>
      <c r="BP112" s="68"/>
      <c r="BQ112" s="11"/>
      <c r="BR112" s="511"/>
      <c r="BS112" s="511"/>
      <c r="BT112" s="511"/>
    </row>
    <row r="113" spans="2:72" s="64" customFormat="1" ht="15.6" x14ac:dyDescent="0.3">
      <c r="B113" s="65"/>
      <c r="C113" s="11"/>
      <c r="D113" s="66"/>
      <c r="E113" s="66"/>
      <c r="F113" s="66"/>
      <c r="G113" s="68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8"/>
      <c r="V113" s="68"/>
      <c r="W113" s="68"/>
      <c r="X113" s="66"/>
      <c r="Y113" s="66"/>
      <c r="Z113" s="66"/>
      <c r="AA113" s="66"/>
      <c r="AB113" s="66"/>
      <c r="AC113" s="66"/>
      <c r="AD113" s="66"/>
      <c r="AE113" s="68"/>
      <c r="AF113" s="68"/>
      <c r="AG113" s="68"/>
      <c r="AH113" s="66"/>
      <c r="AI113" s="66"/>
      <c r="AJ113" s="66"/>
      <c r="AK113" s="66"/>
      <c r="AL113" s="66"/>
      <c r="AM113" s="66"/>
      <c r="AN113" s="66"/>
      <c r="AO113" s="68"/>
      <c r="AP113" s="68"/>
      <c r="AQ113" s="68"/>
      <c r="AR113" s="66"/>
      <c r="AS113" s="66"/>
      <c r="AT113" s="66"/>
      <c r="AU113" s="66"/>
      <c r="AV113" s="66"/>
      <c r="AW113" s="66"/>
      <c r="AX113" s="66"/>
      <c r="AY113" s="68"/>
      <c r="AZ113" s="68"/>
      <c r="BA113" s="68"/>
      <c r="BB113" s="66"/>
      <c r="BC113" s="66"/>
      <c r="BD113" s="66"/>
      <c r="BE113" s="66"/>
      <c r="BF113" s="66"/>
      <c r="BG113" s="66"/>
      <c r="BH113" s="66"/>
      <c r="BI113" s="66"/>
      <c r="BJ113" s="66"/>
      <c r="BK113" s="66"/>
      <c r="BL113" s="66"/>
      <c r="BM113" s="66"/>
      <c r="BN113" s="68"/>
      <c r="BO113" s="68"/>
      <c r="BP113" s="68"/>
      <c r="BQ113" s="11"/>
      <c r="BR113" s="511"/>
      <c r="BS113" s="511"/>
      <c r="BT113" s="511"/>
    </row>
    <row r="114" spans="2:72" s="64" customFormat="1" ht="15.6" x14ac:dyDescent="0.3">
      <c r="B114" s="65"/>
      <c r="C114" s="11"/>
      <c r="D114" s="66"/>
      <c r="E114" s="66"/>
      <c r="F114" s="66"/>
      <c r="G114" s="68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8"/>
      <c r="V114" s="68"/>
      <c r="W114" s="68"/>
      <c r="X114" s="66"/>
      <c r="Y114" s="66"/>
      <c r="Z114" s="66"/>
      <c r="AA114" s="66"/>
      <c r="AB114" s="66"/>
      <c r="AC114" s="66"/>
      <c r="AD114" s="66"/>
      <c r="AE114" s="68"/>
      <c r="AF114" s="68"/>
      <c r="AG114" s="68"/>
      <c r="AH114" s="66"/>
      <c r="AI114" s="66"/>
      <c r="AJ114" s="66"/>
      <c r="AK114" s="66"/>
      <c r="AL114" s="66"/>
      <c r="AM114" s="66"/>
      <c r="AN114" s="66"/>
      <c r="AO114" s="68"/>
      <c r="AP114" s="68"/>
      <c r="AQ114" s="68"/>
      <c r="AR114" s="66"/>
      <c r="AS114" s="66"/>
      <c r="AT114" s="66"/>
      <c r="AU114" s="66"/>
      <c r="AV114" s="66"/>
      <c r="AW114" s="66"/>
      <c r="AX114" s="66"/>
      <c r="AY114" s="68"/>
      <c r="AZ114" s="68"/>
      <c r="BA114" s="68"/>
      <c r="BB114" s="66"/>
      <c r="BC114" s="66"/>
      <c r="BD114" s="66"/>
      <c r="BE114" s="66"/>
      <c r="BF114" s="66"/>
      <c r="BG114" s="66"/>
      <c r="BH114" s="66"/>
      <c r="BI114" s="66"/>
      <c r="BJ114" s="66"/>
      <c r="BK114" s="66"/>
      <c r="BL114" s="66"/>
      <c r="BM114" s="66"/>
      <c r="BN114" s="68"/>
      <c r="BO114" s="68"/>
      <c r="BP114" s="68"/>
      <c r="BQ114" s="11"/>
      <c r="BR114" s="511"/>
      <c r="BS114" s="511"/>
      <c r="BT114" s="511"/>
    </row>
    <row r="115" spans="2:72" s="64" customFormat="1" ht="15.6" x14ac:dyDescent="0.3">
      <c r="B115" s="65"/>
      <c r="C115" s="11"/>
      <c r="D115" s="66"/>
      <c r="E115" s="66"/>
      <c r="F115" s="66"/>
      <c r="G115" s="68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8"/>
      <c r="V115" s="68"/>
      <c r="W115" s="68"/>
      <c r="X115" s="66"/>
      <c r="Y115" s="66"/>
      <c r="Z115" s="66"/>
      <c r="AA115" s="66"/>
      <c r="AB115" s="66"/>
      <c r="AC115" s="66"/>
      <c r="AD115" s="66"/>
      <c r="AE115" s="68"/>
      <c r="AF115" s="68"/>
      <c r="AG115" s="68"/>
      <c r="AH115" s="66"/>
      <c r="AI115" s="66"/>
      <c r="AJ115" s="66"/>
      <c r="AK115" s="66"/>
      <c r="AL115" s="66"/>
      <c r="AM115" s="66"/>
      <c r="AN115" s="66"/>
      <c r="AO115" s="68"/>
      <c r="AP115" s="68"/>
      <c r="AQ115" s="68"/>
      <c r="AR115" s="66"/>
      <c r="AS115" s="66"/>
      <c r="AT115" s="66"/>
      <c r="AU115" s="66"/>
      <c r="AV115" s="66"/>
      <c r="AW115" s="66"/>
      <c r="AX115" s="66"/>
      <c r="AY115" s="68"/>
      <c r="AZ115" s="68"/>
      <c r="BA115" s="68"/>
      <c r="BB115" s="66"/>
      <c r="BC115" s="66"/>
      <c r="BD115" s="66"/>
      <c r="BE115" s="66"/>
      <c r="BF115" s="66"/>
      <c r="BG115" s="66"/>
      <c r="BH115" s="66"/>
      <c r="BI115" s="66"/>
      <c r="BJ115" s="66"/>
      <c r="BK115" s="66"/>
      <c r="BL115" s="66"/>
      <c r="BM115" s="66"/>
      <c r="BN115" s="68"/>
      <c r="BO115" s="68"/>
      <c r="BP115" s="68"/>
      <c r="BQ115" s="11"/>
      <c r="BR115" s="511"/>
      <c r="BS115" s="511"/>
      <c r="BT115" s="511"/>
    </row>
    <row r="116" spans="2:72" s="64" customFormat="1" ht="15.6" x14ac:dyDescent="0.3">
      <c r="B116" s="65"/>
      <c r="C116" s="11"/>
      <c r="D116" s="66"/>
      <c r="E116" s="66"/>
      <c r="F116" s="66"/>
      <c r="G116" s="68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8"/>
      <c r="V116" s="68"/>
      <c r="W116" s="68"/>
      <c r="X116" s="66"/>
      <c r="Y116" s="66"/>
      <c r="Z116" s="66"/>
      <c r="AA116" s="66"/>
      <c r="AB116" s="66"/>
      <c r="AC116" s="66"/>
      <c r="AD116" s="66"/>
      <c r="AE116" s="68"/>
      <c r="AF116" s="68"/>
      <c r="AG116" s="68"/>
      <c r="AH116" s="66"/>
      <c r="AI116" s="66"/>
      <c r="AJ116" s="66"/>
      <c r="AK116" s="66"/>
      <c r="AL116" s="66"/>
      <c r="AM116" s="66"/>
      <c r="AN116" s="66"/>
      <c r="AO116" s="68"/>
      <c r="AP116" s="68"/>
      <c r="AQ116" s="68"/>
      <c r="AR116" s="66"/>
      <c r="AS116" s="66"/>
      <c r="AT116" s="66"/>
      <c r="AU116" s="66"/>
      <c r="AV116" s="66"/>
      <c r="AW116" s="66"/>
      <c r="AX116" s="66"/>
      <c r="AY116" s="68"/>
      <c r="AZ116" s="68"/>
      <c r="BA116" s="68"/>
      <c r="BB116" s="66"/>
      <c r="BC116" s="66"/>
      <c r="BD116" s="66"/>
      <c r="BE116" s="66"/>
      <c r="BF116" s="66"/>
      <c r="BG116" s="66"/>
      <c r="BH116" s="66"/>
      <c r="BI116" s="66"/>
      <c r="BJ116" s="66"/>
      <c r="BK116" s="66"/>
      <c r="BL116" s="66"/>
      <c r="BM116" s="66"/>
      <c r="BN116" s="68"/>
      <c r="BO116" s="68"/>
      <c r="BP116" s="68"/>
      <c r="BQ116" s="11"/>
      <c r="BR116" s="511"/>
      <c r="BS116" s="511"/>
      <c r="BT116" s="511"/>
    </row>
    <row r="117" spans="2:72" s="64" customFormat="1" ht="15.6" x14ac:dyDescent="0.3">
      <c r="B117" s="65"/>
      <c r="C117" s="11"/>
      <c r="D117" s="66"/>
      <c r="E117" s="66"/>
      <c r="F117" s="66"/>
      <c r="G117" s="68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8"/>
      <c r="V117" s="68"/>
      <c r="W117" s="68"/>
      <c r="X117" s="66"/>
      <c r="Y117" s="66"/>
      <c r="Z117" s="66"/>
      <c r="AA117" s="66"/>
      <c r="AB117" s="66"/>
      <c r="AC117" s="66"/>
      <c r="AD117" s="66"/>
      <c r="AE117" s="68"/>
      <c r="AF117" s="68"/>
      <c r="AG117" s="68"/>
      <c r="AH117" s="66"/>
      <c r="AI117" s="66"/>
      <c r="AJ117" s="66"/>
      <c r="AK117" s="66"/>
      <c r="AL117" s="66"/>
      <c r="AM117" s="66"/>
      <c r="AN117" s="66"/>
      <c r="AO117" s="68"/>
      <c r="AP117" s="68"/>
      <c r="AQ117" s="68"/>
      <c r="AR117" s="66"/>
      <c r="AS117" s="66"/>
      <c r="AT117" s="66"/>
      <c r="AU117" s="66"/>
      <c r="AV117" s="66"/>
      <c r="AW117" s="66"/>
      <c r="AX117" s="66"/>
      <c r="AY117" s="68"/>
      <c r="AZ117" s="68"/>
      <c r="BA117" s="68"/>
      <c r="BB117" s="66"/>
      <c r="BC117" s="66"/>
      <c r="BD117" s="66"/>
      <c r="BE117" s="66"/>
      <c r="BF117" s="66"/>
      <c r="BG117" s="66"/>
      <c r="BH117" s="66"/>
      <c r="BI117" s="66"/>
      <c r="BJ117" s="66"/>
      <c r="BK117" s="66"/>
      <c r="BL117" s="66"/>
      <c r="BM117" s="66"/>
      <c r="BN117" s="68"/>
      <c r="BO117" s="68"/>
      <c r="BP117" s="68"/>
      <c r="BQ117" s="11"/>
      <c r="BR117" s="511"/>
      <c r="BS117" s="511"/>
      <c r="BT117" s="511"/>
    </row>
    <row r="118" spans="2:72" s="64" customFormat="1" ht="15.6" x14ac:dyDescent="0.3">
      <c r="B118" s="65"/>
      <c r="C118" s="11"/>
      <c r="D118" s="66"/>
      <c r="E118" s="66"/>
      <c r="F118" s="66"/>
      <c r="G118" s="68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8"/>
      <c r="V118" s="68"/>
      <c r="W118" s="68"/>
      <c r="X118" s="66"/>
      <c r="Y118" s="66"/>
      <c r="Z118" s="66"/>
      <c r="AA118" s="66"/>
      <c r="AB118" s="66"/>
      <c r="AC118" s="66"/>
      <c r="AD118" s="66"/>
      <c r="AE118" s="68"/>
      <c r="AF118" s="68"/>
      <c r="AG118" s="68"/>
      <c r="AH118" s="66"/>
      <c r="AI118" s="66"/>
      <c r="AJ118" s="66"/>
      <c r="AK118" s="66"/>
      <c r="AL118" s="66"/>
      <c r="AM118" s="66"/>
      <c r="AN118" s="66"/>
      <c r="AO118" s="68"/>
      <c r="AP118" s="68"/>
      <c r="AQ118" s="68"/>
      <c r="AR118" s="66"/>
      <c r="AS118" s="66"/>
      <c r="AT118" s="66"/>
      <c r="AU118" s="66"/>
      <c r="AV118" s="66"/>
      <c r="AW118" s="66"/>
      <c r="AX118" s="66"/>
      <c r="AY118" s="68"/>
      <c r="AZ118" s="68"/>
      <c r="BA118" s="68"/>
      <c r="BB118" s="66"/>
      <c r="BC118" s="66"/>
      <c r="BD118" s="66"/>
      <c r="BE118" s="66"/>
      <c r="BF118" s="66"/>
      <c r="BG118" s="66"/>
      <c r="BH118" s="66"/>
      <c r="BI118" s="66"/>
      <c r="BJ118" s="66"/>
      <c r="BK118" s="66"/>
      <c r="BL118" s="66"/>
      <c r="BM118" s="66"/>
      <c r="BN118" s="68"/>
      <c r="BO118" s="68"/>
      <c r="BP118" s="68"/>
      <c r="BQ118" s="11"/>
      <c r="BR118" s="511"/>
      <c r="BS118" s="511"/>
      <c r="BT118" s="511"/>
    </row>
    <row r="119" spans="2:72" s="64" customFormat="1" ht="15.6" x14ac:dyDescent="0.3">
      <c r="B119" s="65"/>
      <c r="C119" s="11"/>
      <c r="D119" s="66"/>
      <c r="E119" s="66"/>
      <c r="F119" s="66"/>
      <c r="G119" s="68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8"/>
      <c r="V119" s="68"/>
      <c r="W119" s="68"/>
      <c r="X119" s="66"/>
      <c r="Y119" s="66"/>
      <c r="Z119" s="66"/>
      <c r="AA119" s="66"/>
      <c r="AB119" s="66"/>
      <c r="AC119" s="66"/>
      <c r="AD119" s="66"/>
      <c r="AE119" s="68"/>
      <c r="AF119" s="68"/>
      <c r="AG119" s="68"/>
      <c r="AH119" s="66"/>
      <c r="AI119" s="66"/>
      <c r="AJ119" s="66"/>
      <c r="AK119" s="66"/>
      <c r="AL119" s="66"/>
      <c r="AM119" s="66"/>
      <c r="AN119" s="66"/>
      <c r="AO119" s="68"/>
      <c r="AP119" s="68"/>
      <c r="AQ119" s="68"/>
      <c r="AR119" s="66"/>
      <c r="AS119" s="66"/>
      <c r="AT119" s="66"/>
      <c r="AU119" s="66"/>
      <c r="AV119" s="66"/>
      <c r="AW119" s="66"/>
      <c r="AX119" s="66"/>
      <c r="AY119" s="68"/>
      <c r="AZ119" s="68"/>
      <c r="BA119" s="68"/>
      <c r="BB119" s="66"/>
      <c r="BC119" s="66"/>
      <c r="BD119" s="66"/>
      <c r="BE119" s="66"/>
      <c r="BF119" s="66"/>
      <c r="BG119" s="66"/>
      <c r="BH119" s="66"/>
      <c r="BI119" s="66"/>
      <c r="BJ119" s="66"/>
      <c r="BK119" s="66"/>
      <c r="BL119" s="66"/>
      <c r="BM119" s="66"/>
      <c r="BN119" s="68"/>
      <c r="BO119" s="68"/>
      <c r="BP119" s="68"/>
      <c r="BQ119" s="11"/>
      <c r="BR119" s="511"/>
      <c r="BS119" s="511"/>
      <c r="BT119" s="511"/>
    </row>
    <row r="120" spans="2:72" s="64" customFormat="1" ht="15.6" x14ac:dyDescent="0.3">
      <c r="B120" s="65"/>
      <c r="C120" s="11"/>
      <c r="D120" s="66"/>
      <c r="E120" s="66"/>
      <c r="F120" s="66"/>
      <c r="G120" s="68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8"/>
      <c r="V120" s="68"/>
      <c r="W120" s="68"/>
      <c r="X120" s="66"/>
      <c r="Y120" s="66"/>
      <c r="Z120" s="66"/>
      <c r="AA120" s="66"/>
      <c r="AB120" s="66"/>
      <c r="AC120" s="66"/>
      <c r="AD120" s="66"/>
      <c r="AE120" s="68"/>
      <c r="AF120" s="68"/>
      <c r="AG120" s="68"/>
      <c r="AH120" s="66"/>
      <c r="AI120" s="66"/>
      <c r="AJ120" s="66"/>
      <c r="AK120" s="66"/>
      <c r="AL120" s="66"/>
      <c r="AM120" s="66"/>
      <c r="AN120" s="66"/>
      <c r="AO120" s="68"/>
      <c r="AP120" s="68"/>
      <c r="AQ120" s="68"/>
      <c r="AR120" s="66"/>
      <c r="AS120" s="66"/>
      <c r="AT120" s="66"/>
      <c r="AU120" s="66"/>
      <c r="AV120" s="66"/>
      <c r="AW120" s="66"/>
      <c r="AX120" s="66"/>
      <c r="AY120" s="68"/>
      <c r="AZ120" s="68"/>
      <c r="BA120" s="68"/>
      <c r="BB120" s="66"/>
      <c r="BC120" s="66"/>
      <c r="BD120" s="66"/>
      <c r="BE120" s="66"/>
      <c r="BF120" s="66"/>
      <c r="BG120" s="66"/>
      <c r="BH120" s="66"/>
      <c r="BI120" s="66"/>
      <c r="BJ120" s="66"/>
      <c r="BK120" s="66"/>
      <c r="BL120" s="66"/>
      <c r="BM120" s="66"/>
      <c r="BN120" s="68"/>
      <c r="BO120" s="68"/>
      <c r="BP120" s="68"/>
      <c r="BQ120" s="11"/>
      <c r="BR120" s="511"/>
      <c r="BS120" s="511"/>
      <c r="BT120" s="511"/>
    </row>
    <row r="121" spans="2:72" s="64" customFormat="1" ht="15.6" x14ac:dyDescent="0.3">
      <c r="B121" s="65"/>
      <c r="C121" s="11"/>
      <c r="D121" s="66"/>
      <c r="E121" s="66"/>
      <c r="F121" s="66"/>
      <c r="G121" s="68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8"/>
      <c r="V121" s="68"/>
      <c r="W121" s="68"/>
      <c r="X121" s="66"/>
      <c r="Y121" s="66"/>
      <c r="Z121" s="66"/>
      <c r="AA121" s="66"/>
      <c r="AB121" s="66"/>
      <c r="AC121" s="66"/>
      <c r="AD121" s="66"/>
      <c r="AE121" s="68"/>
      <c r="AF121" s="68"/>
      <c r="AG121" s="68"/>
      <c r="AH121" s="66"/>
      <c r="AI121" s="66"/>
      <c r="AJ121" s="66"/>
      <c r="AK121" s="66"/>
      <c r="AL121" s="66"/>
      <c r="AM121" s="66"/>
      <c r="AN121" s="66"/>
      <c r="AO121" s="68"/>
      <c r="AP121" s="68"/>
      <c r="AQ121" s="68"/>
      <c r="AR121" s="66"/>
      <c r="AS121" s="66"/>
      <c r="AT121" s="66"/>
      <c r="AU121" s="66"/>
      <c r="AV121" s="66"/>
      <c r="AW121" s="66"/>
      <c r="AX121" s="66"/>
      <c r="AY121" s="68"/>
      <c r="AZ121" s="68"/>
      <c r="BA121" s="68"/>
      <c r="BB121" s="66"/>
      <c r="BC121" s="66"/>
      <c r="BD121" s="66"/>
      <c r="BE121" s="66"/>
      <c r="BF121" s="66"/>
      <c r="BG121" s="66"/>
      <c r="BH121" s="66"/>
      <c r="BI121" s="66"/>
      <c r="BJ121" s="66"/>
      <c r="BK121" s="66"/>
      <c r="BL121" s="66"/>
      <c r="BM121" s="66"/>
      <c r="BN121" s="68"/>
      <c r="BO121" s="68"/>
      <c r="BP121" s="68"/>
      <c r="BQ121" s="11"/>
      <c r="BR121" s="511"/>
      <c r="BS121" s="511"/>
      <c r="BT121" s="511"/>
    </row>
    <row r="122" spans="2:72" s="64" customFormat="1" ht="15.6" x14ac:dyDescent="0.3">
      <c r="B122" s="65"/>
      <c r="C122" s="11"/>
      <c r="D122" s="66"/>
      <c r="E122" s="66"/>
      <c r="F122" s="66"/>
      <c r="G122" s="68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8"/>
      <c r="V122" s="68"/>
      <c r="W122" s="68"/>
      <c r="X122" s="66"/>
      <c r="Y122" s="66"/>
      <c r="Z122" s="66"/>
      <c r="AA122" s="66"/>
      <c r="AB122" s="66"/>
      <c r="AC122" s="66"/>
      <c r="AD122" s="66"/>
      <c r="AE122" s="68"/>
      <c r="AF122" s="68"/>
      <c r="AG122" s="68"/>
      <c r="AH122" s="66"/>
      <c r="AI122" s="66"/>
      <c r="AJ122" s="66"/>
      <c r="AK122" s="66"/>
      <c r="AL122" s="66"/>
      <c r="AM122" s="66"/>
      <c r="AN122" s="66"/>
      <c r="AO122" s="68"/>
      <c r="AP122" s="68"/>
      <c r="AQ122" s="68"/>
      <c r="AR122" s="66"/>
      <c r="AS122" s="66"/>
      <c r="AT122" s="66"/>
      <c r="AU122" s="66"/>
      <c r="AV122" s="66"/>
      <c r="AW122" s="66"/>
      <c r="AX122" s="66"/>
      <c r="AY122" s="68"/>
      <c r="AZ122" s="68"/>
      <c r="BA122" s="68"/>
      <c r="BB122" s="66"/>
      <c r="BC122" s="66"/>
      <c r="BD122" s="66"/>
      <c r="BE122" s="66"/>
      <c r="BF122" s="66"/>
      <c r="BG122" s="66"/>
      <c r="BH122" s="66"/>
      <c r="BI122" s="66"/>
      <c r="BJ122" s="66"/>
      <c r="BK122" s="66"/>
      <c r="BL122" s="66"/>
      <c r="BM122" s="66"/>
      <c r="BN122" s="68"/>
      <c r="BO122" s="68"/>
      <c r="BP122" s="68"/>
      <c r="BQ122" s="11"/>
      <c r="BR122" s="511"/>
      <c r="BS122" s="511"/>
      <c r="BT122" s="511"/>
    </row>
    <row r="123" spans="2:72" s="64" customFormat="1" ht="15.6" x14ac:dyDescent="0.3">
      <c r="B123" s="65"/>
      <c r="C123" s="11"/>
      <c r="D123" s="66"/>
      <c r="E123" s="66"/>
      <c r="F123" s="66"/>
      <c r="G123" s="68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8"/>
      <c r="V123" s="68"/>
      <c r="W123" s="68"/>
      <c r="X123" s="66"/>
      <c r="Y123" s="66"/>
      <c r="Z123" s="66"/>
      <c r="AA123" s="66"/>
      <c r="AB123" s="66"/>
      <c r="AC123" s="66"/>
      <c r="AD123" s="66"/>
      <c r="AE123" s="68"/>
      <c r="AF123" s="68"/>
      <c r="AG123" s="68"/>
      <c r="AH123" s="66"/>
      <c r="AI123" s="66"/>
      <c r="AJ123" s="66"/>
      <c r="AK123" s="66"/>
      <c r="AL123" s="66"/>
      <c r="AM123" s="66"/>
      <c r="AN123" s="66"/>
      <c r="AO123" s="68"/>
      <c r="AP123" s="68"/>
      <c r="AQ123" s="68"/>
      <c r="AR123" s="66"/>
      <c r="AS123" s="66"/>
      <c r="AT123" s="66"/>
      <c r="AU123" s="66"/>
      <c r="AV123" s="66"/>
      <c r="AW123" s="66"/>
      <c r="AX123" s="66"/>
      <c r="AY123" s="68"/>
      <c r="AZ123" s="68"/>
      <c r="BA123" s="68"/>
      <c r="BB123" s="66"/>
      <c r="BC123" s="66"/>
      <c r="BD123" s="66"/>
      <c r="BE123" s="66"/>
      <c r="BF123" s="66"/>
      <c r="BG123" s="66"/>
      <c r="BH123" s="66"/>
      <c r="BI123" s="66"/>
      <c r="BJ123" s="66"/>
      <c r="BK123" s="66"/>
      <c r="BL123" s="66"/>
      <c r="BM123" s="66"/>
      <c r="BN123" s="68"/>
      <c r="BO123" s="68"/>
      <c r="BP123" s="68"/>
      <c r="BQ123" s="11"/>
      <c r="BR123" s="511"/>
      <c r="BS123" s="511"/>
      <c r="BT123" s="511"/>
    </row>
    <row r="124" spans="2:72" s="64" customFormat="1" ht="15.6" x14ac:dyDescent="0.3">
      <c r="B124" s="65"/>
      <c r="C124" s="11"/>
      <c r="D124" s="66"/>
      <c r="E124" s="66"/>
      <c r="F124" s="66"/>
      <c r="G124" s="68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8"/>
      <c r="V124" s="68"/>
      <c r="W124" s="68"/>
      <c r="X124" s="66"/>
      <c r="Y124" s="66"/>
      <c r="Z124" s="66"/>
      <c r="AA124" s="66"/>
      <c r="AB124" s="66"/>
      <c r="AC124" s="66"/>
      <c r="AD124" s="66"/>
      <c r="AE124" s="68"/>
      <c r="AF124" s="68"/>
      <c r="AG124" s="68"/>
      <c r="AH124" s="66"/>
      <c r="AI124" s="66"/>
      <c r="AJ124" s="66"/>
      <c r="AK124" s="66"/>
      <c r="AL124" s="66"/>
      <c r="AM124" s="66"/>
      <c r="AN124" s="66"/>
      <c r="AO124" s="68"/>
      <c r="AP124" s="68"/>
      <c r="AQ124" s="68"/>
      <c r="AR124" s="66"/>
      <c r="AS124" s="66"/>
      <c r="AT124" s="66"/>
      <c r="AU124" s="66"/>
      <c r="AV124" s="66"/>
      <c r="AW124" s="66"/>
      <c r="AX124" s="66"/>
      <c r="AY124" s="68"/>
      <c r="AZ124" s="68"/>
      <c r="BA124" s="68"/>
      <c r="BB124" s="66"/>
      <c r="BC124" s="66"/>
      <c r="BD124" s="66"/>
      <c r="BE124" s="66"/>
      <c r="BF124" s="66"/>
      <c r="BG124" s="66"/>
      <c r="BH124" s="66"/>
      <c r="BI124" s="66"/>
      <c r="BJ124" s="66"/>
      <c r="BK124" s="66"/>
      <c r="BL124" s="66"/>
      <c r="BM124" s="66"/>
      <c r="BN124" s="68"/>
      <c r="BO124" s="68"/>
      <c r="BP124" s="68"/>
      <c r="BQ124" s="11"/>
      <c r="BR124" s="511"/>
      <c r="BS124" s="511"/>
      <c r="BT124" s="511"/>
    </row>
    <row r="125" spans="2:72" s="64" customFormat="1" ht="15.6" x14ac:dyDescent="0.3">
      <c r="B125" s="65"/>
      <c r="C125" s="11"/>
      <c r="D125" s="66"/>
      <c r="E125" s="66"/>
      <c r="F125" s="66"/>
      <c r="G125" s="68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8"/>
      <c r="V125" s="68"/>
      <c r="W125" s="68"/>
      <c r="X125" s="66"/>
      <c r="Y125" s="66"/>
      <c r="Z125" s="66"/>
      <c r="AA125" s="66"/>
      <c r="AB125" s="66"/>
      <c r="AC125" s="66"/>
      <c r="AD125" s="66"/>
      <c r="AE125" s="68"/>
      <c r="AF125" s="68"/>
      <c r="AG125" s="68"/>
      <c r="AH125" s="66"/>
      <c r="AI125" s="66"/>
      <c r="AJ125" s="66"/>
      <c r="AK125" s="66"/>
      <c r="AL125" s="66"/>
      <c r="AM125" s="66"/>
      <c r="AN125" s="66"/>
      <c r="AO125" s="68"/>
      <c r="AP125" s="68"/>
      <c r="AQ125" s="68"/>
      <c r="AR125" s="66"/>
      <c r="AS125" s="66"/>
      <c r="AT125" s="66"/>
      <c r="AU125" s="66"/>
      <c r="AV125" s="66"/>
      <c r="AW125" s="66"/>
      <c r="AX125" s="66"/>
      <c r="AY125" s="68"/>
      <c r="AZ125" s="68"/>
      <c r="BA125" s="68"/>
      <c r="BB125" s="66"/>
      <c r="BC125" s="66"/>
      <c r="BD125" s="66"/>
      <c r="BE125" s="66"/>
      <c r="BF125" s="66"/>
      <c r="BG125" s="66"/>
      <c r="BH125" s="66"/>
      <c r="BI125" s="66"/>
      <c r="BJ125" s="66"/>
      <c r="BK125" s="66"/>
      <c r="BL125" s="66"/>
      <c r="BM125" s="66"/>
      <c r="BN125" s="68"/>
      <c r="BO125" s="68"/>
      <c r="BP125" s="68"/>
      <c r="BQ125" s="11"/>
      <c r="BR125" s="511"/>
      <c r="BS125" s="511"/>
      <c r="BT125" s="511"/>
    </row>
    <row r="126" spans="2:72" s="64" customFormat="1" ht="15.6" x14ac:dyDescent="0.3">
      <c r="B126" s="65"/>
      <c r="C126" s="11"/>
      <c r="D126" s="66"/>
      <c r="E126" s="66"/>
      <c r="F126" s="66"/>
      <c r="G126" s="68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8"/>
      <c r="V126" s="68"/>
      <c r="W126" s="68"/>
      <c r="X126" s="66"/>
      <c r="Y126" s="66"/>
      <c r="Z126" s="66"/>
      <c r="AA126" s="66"/>
      <c r="AB126" s="66"/>
      <c r="AC126" s="66"/>
      <c r="AD126" s="66"/>
      <c r="AE126" s="68"/>
      <c r="AF126" s="68"/>
      <c r="AG126" s="68"/>
      <c r="AH126" s="66"/>
      <c r="AI126" s="66"/>
      <c r="AJ126" s="66"/>
      <c r="AK126" s="66"/>
      <c r="AL126" s="66"/>
      <c r="AM126" s="66"/>
      <c r="AN126" s="66"/>
      <c r="AO126" s="68"/>
      <c r="AP126" s="68"/>
      <c r="AQ126" s="68"/>
      <c r="AR126" s="66"/>
      <c r="AS126" s="66"/>
      <c r="AT126" s="66"/>
      <c r="AU126" s="66"/>
      <c r="AV126" s="66"/>
      <c r="AW126" s="66"/>
      <c r="AX126" s="66"/>
      <c r="AY126" s="68"/>
      <c r="AZ126" s="68"/>
      <c r="BA126" s="68"/>
      <c r="BB126" s="66"/>
      <c r="BC126" s="66"/>
      <c r="BD126" s="66"/>
      <c r="BE126" s="66"/>
      <c r="BF126" s="66"/>
      <c r="BG126" s="66"/>
      <c r="BH126" s="66"/>
      <c r="BI126" s="66"/>
      <c r="BJ126" s="66"/>
      <c r="BK126" s="66"/>
      <c r="BL126" s="66"/>
      <c r="BM126" s="66"/>
      <c r="BN126" s="68"/>
      <c r="BO126" s="68"/>
      <c r="BP126" s="68"/>
      <c r="BQ126" s="11"/>
      <c r="BR126" s="511"/>
      <c r="BS126" s="511"/>
      <c r="BT126" s="511"/>
    </row>
    <row r="127" spans="2:72" s="64" customFormat="1" ht="15.6" x14ac:dyDescent="0.3">
      <c r="B127" s="65"/>
      <c r="C127" s="11"/>
      <c r="D127" s="66"/>
      <c r="E127" s="66"/>
      <c r="F127" s="66"/>
      <c r="G127" s="68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8"/>
      <c r="V127" s="68"/>
      <c r="W127" s="68"/>
      <c r="X127" s="66"/>
      <c r="Y127" s="66"/>
      <c r="Z127" s="66"/>
      <c r="AA127" s="66"/>
      <c r="AB127" s="66"/>
      <c r="AC127" s="66"/>
      <c r="AD127" s="66"/>
      <c r="AE127" s="68"/>
      <c r="AF127" s="68"/>
      <c r="AG127" s="68"/>
      <c r="AH127" s="66"/>
      <c r="AI127" s="66"/>
      <c r="AJ127" s="66"/>
      <c r="AK127" s="66"/>
      <c r="AL127" s="66"/>
      <c r="AM127" s="66"/>
      <c r="AN127" s="66"/>
      <c r="AO127" s="68"/>
      <c r="AP127" s="68"/>
      <c r="AQ127" s="68"/>
      <c r="AR127" s="66"/>
      <c r="AS127" s="66"/>
      <c r="AT127" s="66"/>
      <c r="AU127" s="66"/>
      <c r="AV127" s="66"/>
      <c r="AW127" s="66"/>
      <c r="AX127" s="66"/>
      <c r="AY127" s="68"/>
      <c r="AZ127" s="68"/>
      <c r="BA127" s="68"/>
      <c r="BB127" s="66"/>
      <c r="BC127" s="66"/>
      <c r="BD127" s="66"/>
      <c r="BE127" s="66"/>
      <c r="BF127" s="66"/>
      <c r="BG127" s="66"/>
      <c r="BH127" s="66"/>
      <c r="BI127" s="66"/>
      <c r="BJ127" s="66"/>
      <c r="BK127" s="66"/>
      <c r="BL127" s="66"/>
      <c r="BM127" s="66"/>
      <c r="BN127" s="68"/>
      <c r="BO127" s="68"/>
      <c r="BP127" s="68"/>
      <c r="BQ127" s="11"/>
      <c r="BR127" s="511"/>
      <c r="BS127" s="511"/>
      <c r="BT127" s="511"/>
    </row>
    <row r="128" spans="2:72" s="64" customFormat="1" ht="15.6" x14ac:dyDescent="0.3">
      <c r="B128" s="65"/>
      <c r="C128" s="11"/>
      <c r="D128" s="66"/>
      <c r="E128" s="66"/>
      <c r="F128" s="66"/>
      <c r="G128" s="68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8"/>
      <c r="V128" s="68"/>
      <c r="W128" s="68"/>
      <c r="X128" s="66"/>
      <c r="Y128" s="66"/>
      <c r="Z128" s="66"/>
      <c r="AA128" s="66"/>
      <c r="AB128" s="66"/>
      <c r="AC128" s="66"/>
      <c r="AD128" s="66"/>
      <c r="AE128" s="68"/>
      <c r="AF128" s="68"/>
      <c r="AG128" s="68"/>
      <c r="AH128" s="66"/>
      <c r="AI128" s="66"/>
      <c r="AJ128" s="66"/>
      <c r="AK128" s="66"/>
      <c r="AL128" s="66"/>
      <c r="AM128" s="66"/>
      <c r="AN128" s="66"/>
      <c r="AO128" s="68"/>
      <c r="AP128" s="68"/>
      <c r="AQ128" s="68"/>
      <c r="AR128" s="66"/>
      <c r="AS128" s="66"/>
      <c r="AT128" s="66"/>
      <c r="AU128" s="66"/>
      <c r="AV128" s="66"/>
      <c r="AW128" s="66"/>
      <c r="AX128" s="66"/>
      <c r="AY128" s="68"/>
      <c r="AZ128" s="68"/>
      <c r="BA128" s="68"/>
      <c r="BB128" s="66"/>
      <c r="BC128" s="66"/>
      <c r="BD128" s="66"/>
      <c r="BE128" s="66"/>
      <c r="BF128" s="66"/>
      <c r="BG128" s="66"/>
      <c r="BH128" s="66"/>
      <c r="BI128" s="66"/>
      <c r="BJ128" s="66"/>
      <c r="BK128" s="66"/>
      <c r="BL128" s="66"/>
      <c r="BM128" s="66"/>
      <c r="BN128" s="68"/>
      <c r="BO128" s="68"/>
      <c r="BP128" s="68"/>
      <c r="BQ128" s="11"/>
      <c r="BR128" s="511"/>
      <c r="BS128" s="511"/>
      <c r="BT128" s="511"/>
    </row>
    <row r="129" spans="2:72" s="64" customFormat="1" ht="15.6" x14ac:dyDescent="0.3">
      <c r="B129" s="65"/>
      <c r="C129" s="11"/>
      <c r="D129" s="66"/>
      <c r="E129" s="66"/>
      <c r="F129" s="66"/>
      <c r="G129" s="68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8"/>
      <c r="V129" s="68"/>
      <c r="W129" s="68"/>
      <c r="X129" s="66"/>
      <c r="Y129" s="66"/>
      <c r="Z129" s="66"/>
      <c r="AA129" s="66"/>
      <c r="AB129" s="66"/>
      <c r="AC129" s="66"/>
      <c r="AD129" s="66"/>
      <c r="AE129" s="68"/>
      <c r="AF129" s="68"/>
      <c r="AG129" s="68"/>
      <c r="AH129" s="66"/>
      <c r="AI129" s="66"/>
      <c r="AJ129" s="66"/>
      <c r="AK129" s="66"/>
      <c r="AL129" s="66"/>
      <c r="AM129" s="66"/>
      <c r="AN129" s="66"/>
      <c r="AO129" s="68"/>
      <c r="AP129" s="68"/>
      <c r="AQ129" s="68"/>
      <c r="AR129" s="66"/>
      <c r="AS129" s="66"/>
      <c r="AT129" s="66"/>
      <c r="AU129" s="66"/>
      <c r="AV129" s="66"/>
      <c r="AW129" s="66"/>
      <c r="AX129" s="66"/>
      <c r="AY129" s="68"/>
      <c r="AZ129" s="68"/>
      <c r="BA129" s="68"/>
      <c r="BB129" s="66"/>
      <c r="BC129" s="66"/>
      <c r="BD129" s="66"/>
      <c r="BE129" s="66"/>
      <c r="BF129" s="66"/>
      <c r="BG129" s="66"/>
      <c r="BH129" s="66"/>
      <c r="BI129" s="66"/>
      <c r="BJ129" s="66"/>
      <c r="BK129" s="66"/>
      <c r="BL129" s="66"/>
      <c r="BM129" s="66"/>
      <c r="BN129" s="68"/>
      <c r="BO129" s="68"/>
      <c r="BP129" s="68"/>
      <c r="BQ129" s="11"/>
      <c r="BR129" s="511"/>
      <c r="BS129" s="511"/>
      <c r="BT129" s="511"/>
    </row>
    <row r="130" spans="2:72" s="64" customFormat="1" ht="15.6" x14ac:dyDescent="0.3">
      <c r="B130" s="65"/>
      <c r="C130" s="11"/>
      <c r="D130" s="66"/>
      <c r="E130" s="66"/>
      <c r="F130" s="66"/>
      <c r="G130" s="68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8"/>
      <c r="V130" s="68"/>
      <c r="W130" s="68"/>
      <c r="X130" s="66"/>
      <c r="Y130" s="66"/>
      <c r="Z130" s="66"/>
      <c r="AA130" s="66"/>
      <c r="AB130" s="66"/>
      <c r="AC130" s="66"/>
      <c r="AD130" s="66"/>
      <c r="AE130" s="68"/>
      <c r="AF130" s="68"/>
      <c r="AG130" s="68"/>
      <c r="AH130" s="66"/>
      <c r="AI130" s="66"/>
      <c r="AJ130" s="66"/>
      <c r="AK130" s="66"/>
      <c r="AL130" s="66"/>
      <c r="AM130" s="66"/>
      <c r="AN130" s="66"/>
      <c r="AO130" s="68"/>
      <c r="AP130" s="68"/>
      <c r="AQ130" s="68"/>
      <c r="AR130" s="66"/>
      <c r="AS130" s="66"/>
      <c r="AT130" s="66"/>
      <c r="AU130" s="66"/>
      <c r="AV130" s="66"/>
      <c r="AW130" s="66"/>
      <c r="AX130" s="66"/>
      <c r="AY130" s="68"/>
      <c r="AZ130" s="68"/>
      <c r="BA130" s="68"/>
      <c r="BB130" s="66"/>
      <c r="BC130" s="66"/>
      <c r="BD130" s="66"/>
      <c r="BE130" s="66"/>
      <c r="BF130" s="66"/>
      <c r="BG130" s="66"/>
      <c r="BH130" s="66"/>
      <c r="BI130" s="66"/>
      <c r="BJ130" s="66"/>
      <c r="BK130" s="66"/>
      <c r="BL130" s="66"/>
      <c r="BM130" s="66"/>
      <c r="BN130" s="68"/>
      <c r="BO130" s="68"/>
      <c r="BP130" s="68"/>
      <c r="BQ130" s="11"/>
      <c r="BR130" s="511"/>
      <c r="BS130" s="511"/>
      <c r="BT130" s="511"/>
    </row>
    <row r="131" spans="2:72" s="64" customFormat="1" ht="15.6" x14ac:dyDescent="0.3">
      <c r="B131" s="65"/>
      <c r="C131" s="11"/>
      <c r="D131" s="66"/>
      <c r="E131" s="66"/>
      <c r="F131" s="66"/>
      <c r="G131" s="68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8"/>
      <c r="V131" s="68"/>
      <c r="W131" s="68"/>
      <c r="X131" s="66"/>
      <c r="Y131" s="66"/>
      <c r="Z131" s="66"/>
      <c r="AA131" s="66"/>
      <c r="AB131" s="66"/>
      <c r="AC131" s="66"/>
      <c r="AD131" s="66"/>
      <c r="AE131" s="68"/>
      <c r="AF131" s="68"/>
      <c r="AG131" s="68"/>
      <c r="AH131" s="66"/>
      <c r="AI131" s="66"/>
      <c r="AJ131" s="66"/>
      <c r="AK131" s="66"/>
      <c r="AL131" s="66"/>
      <c r="AM131" s="66"/>
      <c r="AN131" s="66"/>
      <c r="AO131" s="68"/>
      <c r="AP131" s="68"/>
      <c r="AQ131" s="68"/>
      <c r="AR131" s="66"/>
      <c r="AS131" s="66"/>
      <c r="AT131" s="66"/>
      <c r="AU131" s="66"/>
      <c r="AV131" s="66"/>
      <c r="AW131" s="66"/>
      <c r="AX131" s="66"/>
      <c r="AY131" s="68"/>
      <c r="AZ131" s="68"/>
      <c r="BA131" s="68"/>
      <c r="BB131" s="66"/>
      <c r="BC131" s="66"/>
      <c r="BD131" s="66"/>
      <c r="BE131" s="66"/>
      <c r="BF131" s="66"/>
      <c r="BG131" s="66"/>
      <c r="BH131" s="66"/>
      <c r="BI131" s="66"/>
      <c r="BJ131" s="66"/>
      <c r="BK131" s="66"/>
      <c r="BL131" s="66"/>
      <c r="BM131" s="66"/>
      <c r="BN131" s="68"/>
      <c r="BO131" s="68"/>
      <c r="BP131" s="68"/>
      <c r="BQ131" s="11"/>
      <c r="BR131" s="511"/>
      <c r="BS131" s="511"/>
      <c r="BT131" s="511"/>
    </row>
    <row r="132" spans="2:72" s="64" customFormat="1" ht="15.6" x14ac:dyDescent="0.3">
      <c r="B132" s="65"/>
      <c r="C132" s="11"/>
      <c r="D132" s="66"/>
      <c r="E132" s="66"/>
      <c r="F132" s="66"/>
      <c r="G132" s="68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8"/>
      <c r="V132" s="68"/>
      <c r="W132" s="68"/>
      <c r="X132" s="66"/>
      <c r="Y132" s="66"/>
      <c r="Z132" s="66"/>
      <c r="AA132" s="66"/>
      <c r="AB132" s="66"/>
      <c r="AC132" s="66"/>
      <c r="AD132" s="66"/>
      <c r="AE132" s="68"/>
      <c r="AF132" s="68"/>
      <c r="AG132" s="68"/>
      <c r="AH132" s="66"/>
      <c r="AI132" s="66"/>
      <c r="AJ132" s="66"/>
      <c r="AK132" s="66"/>
      <c r="AL132" s="66"/>
      <c r="AM132" s="66"/>
      <c r="AN132" s="66"/>
      <c r="AO132" s="68"/>
      <c r="AP132" s="68"/>
      <c r="AQ132" s="68"/>
      <c r="AR132" s="66"/>
      <c r="AS132" s="66"/>
      <c r="AT132" s="66"/>
      <c r="AU132" s="66"/>
      <c r="AV132" s="66"/>
      <c r="AW132" s="66"/>
      <c r="AX132" s="66"/>
      <c r="AY132" s="68"/>
      <c r="AZ132" s="68"/>
      <c r="BA132" s="68"/>
      <c r="BB132" s="66"/>
      <c r="BC132" s="66"/>
      <c r="BD132" s="66"/>
      <c r="BE132" s="66"/>
      <c r="BF132" s="66"/>
      <c r="BG132" s="66"/>
      <c r="BH132" s="66"/>
      <c r="BI132" s="66"/>
      <c r="BJ132" s="66"/>
      <c r="BK132" s="66"/>
      <c r="BL132" s="66"/>
      <c r="BM132" s="66"/>
      <c r="BN132" s="68"/>
      <c r="BO132" s="68"/>
      <c r="BP132" s="68"/>
      <c r="BQ132" s="11"/>
      <c r="BR132" s="511"/>
      <c r="BS132" s="511"/>
      <c r="BT132" s="511"/>
    </row>
    <row r="133" spans="2:72" s="64" customFormat="1" ht="15.6" x14ac:dyDescent="0.3">
      <c r="B133" s="65"/>
      <c r="C133" s="11"/>
      <c r="D133" s="66"/>
      <c r="E133" s="66"/>
      <c r="F133" s="66"/>
      <c r="G133" s="68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8"/>
      <c r="V133" s="68"/>
      <c r="W133" s="68"/>
      <c r="X133" s="66"/>
      <c r="Y133" s="66"/>
      <c r="Z133" s="66"/>
      <c r="AA133" s="66"/>
      <c r="AB133" s="66"/>
      <c r="AC133" s="66"/>
      <c r="AD133" s="66"/>
      <c r="AE133" s="68"/>
      <c r="AF133" s="68"/>
      <c r="AG133" s="68"/>
      <c r="AH133" s="66"/>
      <c r="AI133" s="66"/>
      <c r="AJ133" s="66"/>
      <c r="AK133" s="66"/>
      <c r="AL133" s="66"/>
      <c r="AM133" s="66"/>
      <c r="AN133" s="66"/>
      <c r="AO133" s="68"/>
      <c r="AP133" s="68"/>
      <c r="AQ133" s="68"/>
      <c r="AR133" s="66"/>
      <c r="AS133" s="66"/>
      <c r="AT133" s="66"/>
      <c r="AU133" s="66"/>
      <c r="AV133" s="66"/>
      <c r="AW133" s="66"/>
      <c r="AX133" s="66"/>
      <c r="AY133" s="68"/>
      <c r="AZ133" s="68"/>
      <c r="BA133" s="68"/>
      <c r="BB133" s="66"/>
      <c r="BC133" s="66"/>
      <c r="BD133" s="66"/>
      <c r="BE133" s="66"/>
      <c r="BF133" s="66"/>
      <c r="BG133" s="66"/>
      <c r="BH133" s="66"/>
      <c r="BI133" s="66"/>
      <c r="BJ133" s="66"/>
      <c r="BK133" s="66"/>
      <c r="BL133" s="66"/>
      <c r="BM133" s="66"/>
      <c r="BN133" s="68"/>
      <c r="BO133" s="68"/>
      <c r="BP133" s="68"/>
      <c r="BQ133" s="11"/>
      <c r="BR133" s="511"/>
      <c r="BS133" s="511"/>
      <c r="BT133" s="511"/>
    </row>
    <row r="134" spans="2:72" s="64" customFormat="1" ht="15.6" x14ac:dyDescent="0.3">
      <c r="B134" s="65"/>
      <c r="C134" s="11"/>
      <c r="D134" s="66"/>
      <c r="E134" s="66"/>
      <c r="F134" s="66"/>
      <c r="G134" s="68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8"/>
      <c r="V134" s="68"/>
      <c r="W134" s="68"/>
      <c r="X134" s="66"/>
      <c r="Y134" s="66"/>
      <c r="Z134" s="66"/>
      <c r="AA134" s="66"/>
      <c r="AB134" s="66"/>
      <c r="AC134" s="66"/>
      <c r="AD134" s="66"/>
      <c r="AE134" s="68"/>
      <c r="AF134" s="68"/>
      <c r="AG134" s="68"/>
      <c r="AH134" s="66"/>
      <c r="AI134" s="66"/>
      <c r="AJ134" s="66"/>
      <c r="AK134" s="66"/>
      <c r="AL134" s="66"/>
      <c r="AM134" s="66"/>
      <c r="AN134" s="66"/>
      <c r="AO134" s="68"/>
      <c r="AP134" s="68"/>
      <c r="AQ134" s="68"/>
      <c r="AR134" s="66"/>
      <c r="AS134" s="66"/>
      <c r="AT134" s="66"/>
      <c r="AU134" s="66"/>
      <c r="AV134" s="66"/>
      <c r="AW134" s="66"/>
      <c r="AX134" s="66"/>
      <c r="AY134" s="68"/>
      <c r="AZ134" s="68"/>
      <c r="BA134" s="68"/>
      <c r="BB134" s="66"/>
      <c r="BC134" s="66"/>
      <c r="BD134" s="66"/>
      <c r="BE134" s="66"/>
      <c r="BF134" s="66"/>
      <c r="BG134" s="66"/>
      <c r="BH134" s="66"/>
      <c r="BI134" s="66"/>
      <c r="BJ134" s="66"/>
      <c r="BK134" s="66"/>
      <c r="BL134" s="66"/>
      <c r="BM134" s="66"/>
      <c r="BN134" s="68"/>
      <c r="BO134" s="68"/>
      <c r="BP134" s="68"/>
      <c r="BQ134" s="11"/>
      <c r="BR134" s="511"/>
      <c r="BS134" s="511"/>
      <c r="BT134" s="511"/>
    </row>
    <row r="135" spans="2:72" s="64" customFormat="1" ht="15.6" x14ac:dyDescent="0.3">
      <c r="B135" s="65"/>
      <c r="C135" s="11"/>
      <c r="D135" s="66"/>
      <c r="E135" s="66"/>
      <c r="F135" s="66"/>
      <c r="G135" s="68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8"/>
      <c r="V135" s="68"/>
      <c r="W135" s="68"/>
      <c r="X135" s="66"/>
      <c r="Y135" s="66"/>
      <c r="Z135" s="66"/>
      <c r="AA135" s="66"/>
      <c r="AB135" s="66"/>
      <c r="AC135" s="66"/>
      <c r="AD135" s="66"/>
      <c r="AE135" s="68"/>
      <c r="AF135" s="68"/>
      <c r="AG135" s="68"/>
      <c r="AH135" s="66"/>
      <c r="AI135" s="66"/>
      <c r="AJ135" s="66"/>
      <c r="AK135" s="66"/>
      <c r="AL135" s="66"/>
      <c r="AM135" s="66"/>
      <c r="AN135" s="66"/>
      <c r="AO135" s="68"/>
      <c r="AP135" s="68"/>
      <c r="AQ135" s="68"/>
      <c r="AR135" s="66"/>
      <c r="AS135" s="66"/>
      <c r="AT135" s="66"/>
      <c r="AU135" s="66"/>
      <c r="AV135" s="66"/>
      <c r="AW135" s="66"/>
      <c r="AX135" s="66"/>
      <c r="AY135" s="68"/>
      <c r="AZ135" s="68"/>
      <c r="BA135" s="68"/>
      <c r="BB135" s="66"/>
      <c r="BC135" s="66"/>
      <c r="BD135" s="66"/>
      <c r="BE135" s="66"/>
      <c r="BF135" s="66"/>
      <c r="BG135" s="66"/>
      <c r="BH135" s="66"/>
      <c r="BI135" s="66"/>
      <c r="BJ135" s="66"/>
      <c r="BK135" s="66"/>
      <c r="BL135" s="66"/>
      <c r="BM135" s="66"/>
      <c r="BN135" s="68"/>
      <c r="BO135" s="68"/>
      <c r="BP135" s="68"/>
      <c r="BQ135" s="11"/>
      <c r="BR135" s="511"/>
      <c r="BS135" s="511"/>
      <c r="BT135" s="511"/>
    </row>
    <row r="136" spans="2:72" s="64" customFormat="1" ht="15.6" x14ac:dyDescent="0.3">
      <c r="B136" s="65"/>
      <c r="C136" s="11"/>
      <c r="D136" s="66"/>
      <c r="E136" s="66"/>
      <c r="F136" s="66"/>
      <c r="G136" s="68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8"/>
      <c r="V136" s="68"/>
      <c r="W136" s="68"/>
      <c r="X136" s="66"/>
      <c r="Y136" s="66"/>
      <c r="Z136" s="66"/>
      <c r="AA136" s="66"/>
      <c r="AB136" s="66"/>
      <c r="AC136" s="66"/>
      <c r="AD136" s="66"/>
      <c r="AE136" s="68"/>
      <c r="AF136" s="68"/>
      <c r="AG136" s="68"/>
      <c r="AH136" s="66"/>
      <c r="AI136" s="66"/>
      <c r="AJ136" s="66"/>
      <c r="AK136" s="66"/>
      <c r="AL136" s="66"/>
      <c r="AM136" s="66"/>
      <c r="AN136" s="66"/>
      <c r="AO136" s="68"/>
      <c r="AP136" s="68"/>
      <c r="AQ136" s="68"/>
      <c r="AR136" s="66"/>
      <c r="AS136" s="66"/>
      <c r="AT136" s="66"/>
      <c r="AU136" s="66"/>
      <c r="AV136" s="66"/>
      <c r="AW136" s="66"/>
      <c r="AX136" s="66"/>
      <c r="AY136" s="68"/>
      <c r="AZ136" s="68"/>
      <c r="BA136" s="68"/>
      <c r="BB136" s="66"/>
      <c r="BC136" s="66"/>
      <c r="BD136" s="66"/>
      <c r="BE136" s="66"/>
      <c r="BF136" s="66"/>
      <c r="BG136" s="66"/>
      <c r="BH136" s="66"/>
      <c r="BI136" s="66"/>
      <c r="BJ136" s="66"/>
      <c r="BK136" s="66"/>
      <c r="BL136" s="66"/>
      <c r="BM136" s="66"/>
      <c r="BN136" s="68"/>
      <c r="BO136" s="68"/>
      <c r="BP136" s="68"/>
      <c r="BQ136" s="11"/>
      <c r="BR136" s="511"/>
      <c r="BS136" s="511"/>
      <c r="BT136" s="511"/>
    </row>
    <row r="137" spans="2:72" s="64" customFormat="1" ht="15.6" x14ac:dyDescent="0.3">
      <c r="B137" s="65"/>
      <c r="C137" s="11"/>
      <c r="D137" s="66"/>
      <c r="E137" s="66"/>
      <c r="F137" s="66"/>
      <c r="G137" s="68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8"/>
      <c r="V137" s="68"/>
      <c r="W137" s="68"/>
      <c r="X137" s="66"/>
      <c r="Y137" s="66"/>
      <c r="Z137" s="66"/>
      <c r="AA137" s="66"/>
      <c r="AB137" s="66"/>
      <c r="AC137" s="66"/>
      <c r="AD137" s="66"/>
      <c r="AE137" s="68"/>
      <c r="AF137" s="68"/>
      <c r="AG137" s="68"/>
      <c r="AH137" s="66"/>
      <c r="AI137" s="66"/>
      <c r="AJ137" s="66"/>
      <c r="AK137" s="66"/>
      <c r="AL137" s="66"/>
      <c r="AM137" s="66"/>
      <c r="AN137" s="66"/>
      <c r="AO137" s="68"/>
      <c r="AP137" s="68"/>
      <c r="AQ137" s="68"/>
      <c r="AR137" s="66"/>
      <c r="AS137" s="66"/>
      <c r="AT137" s="66"/>
      <c r="AU137" s="66"/>
      <c r="AV137" s="66"/>
      <c r="AW137" s="66"/>
      <c r="AX137" s="66"/>
      <c r="AY137" s="68"/>
      <c r="AZ137" s="68"/>
      <c r="BA137" s="68"/>
      <c r="BB137" s="66"/>
      <c r="BC137" s="66"/>
      <c r="BD137" s="66"/>
      <c r="BE137" s="66"/>
      <c r="BF137" s="66"/>
      <c r="BG137" s="66"/>
      <c r="BH137" s="66"/>
      <c r="BI137" s="66"/>
      <c r="BJ137" s="66"/>
      <c r="BK137" s="66"/>
      <c r="BL137" s="66"/>
      <c r="BM137" s="66"/>
      <c r="BN137" s="68"/>
      <c r="BO137" s="68"/>
      <c r="BP137" s="68"/>
      <c r="BQ137" s="11"/>
      <c r="BR137" s="511"/>
      <c r="BS137" s="511"/>
      <c r="BT137" s="511"/>
    </row>
    <row r="138" spans="2:72" s="64" customFormat="1" ht="15.6" x14ac:dyDescent="0.3">
      <c r="B138" s="65"/>
      <c r="C138" s="11"/>
      <c r="D138" s="66"/>
      <c r="E138" s="66"/>
      <c r="F138" s="66"/>
      <c r="G138" s="68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8"/>
      <c r="V138" s="68"/>
      <c r="W138" s="68"/>
      <c r="X138" s="66"/>
      <c r="Y138" s="66"/>
      <c r="Z138" s="66"/>
      <c r="AA138" s="66"/>
      <c r="AB138" s="66"/>
      <c r="AC138" s="66"/>
      <c r="AD138" s="66"/>
      <c r="AE138" s="68"/>
      <c r="AF138" s="68"/>
      <c r="AG138" s="68"/>
      <c r="AH138" s="66"/>
      <c r="AI138" s="66"/>
      <c r="AJ138" s="66"/>
      <c r="AK138" s="66"/>
      <c r="AL138" s="66"/>
      <c r="AM138" s="66"/>
      <c r="AN138" s="66"/>
      <c r="AO138" s="68"/>
      <c r="AP138" s="68"/>
      <c r="AQ138" s="68"/>
      <c r="AR138" s="66"/>
      <c r="AS138" s="66"/>
      <c r="AT138" s="66"/>
      <c r="AU138" s="66"/>
      <c r="AV138" s="66"/>
      <c r="AW138" s="66"/>
      <c r="AX138" s="66"/>
      <c r="AY138" s="68"/>
      <c r="AZ138" s="68"/>
      <c r="BA138" s="68"/>
      <c r="BB138" s="66"/>
      <c r="BC138" s="66"/>
      <c r="BD138" s="66"/>
      <c r="BE138" s="66"/>
      <c r="BF138" s="66"/>
      <c r="BG138" s="66"/>
      <c r="BH138" s="66"/>
      <c r="BI138" s="66"/>
      <c r="BJ138" s="66"/>
      <c r="BK138" s="66"/>
      <c r="BL138" s="66"/>
      <c r="BM138" s="66"/>
      <c r="BN138" s="68"/>
      <c r="BO138" s="68"/>
      <c r="BP138" s="68"/>
      <c r="BQ138" s="11"/>
      <c r="BR138" s="511"/>
      <c r="BS138" s="511"/>
      <c r="BT138" s="511"/>
    </row>
    <row r="139" spans="2:72" s="64" customFormat="1" ht="15.6" x14ac:dyDescent="0.3">
      <c r="B139" s="65"/>
      <c r="C139" s="11"/>
      <c r="D139" s="66"/>
      <c r="E139" s="66"/>
      <c r="F139" s="66"/>
      <c r="G139" s="68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8"/>
      <c r="V139" s="68"/>
      <c r="W139" s="68"/>
      <c r="X139" s="66"/>
      <c r="Y139" s="66"/>
      <c r="Z139" s="66"/>
      <c r="AA139" s="66"/>
      <c r="AB139" s="66"/>
      <c r="AC139" s="66"/>
      <c r="AD139" s="66"/>
      <c r="AE139" s="68"/>
      <c r="AF139" s="68"/>
      <c r="AG139" s="68"/>
      <c r="AH139" s="66"/>
      <c r="AI139" s="66"/>
      <c r="AJ139" s="66"/>
      <c r="AK139" s="66"/>
      <c r="AL139" s="66"/>
      <c r="AM139" s="66"/>
      <c r="AN139" s="66"/>
      <c r="AO139" s="68"/>
      <c r="AP139" s="68"/>
      <c r="AQ139" s="68"/>
      <c r="AR139" s="66"/>
      <c r="AS139" s="66"/>
      <c r="AT139" s="66"/>
      <c r="AU139" s="66"/>
      <c r="AV139" s="66"/>
      <c r="AW139" s="66"/>
      <c r="AX139" s="66"/>
      <c r="AY139" s="68"/>
      <c r="AZ139" s="68"/>
      <c r="BA139" s="68"/>
      <c r="BB139" s="66"/>
      <c r="BC139" s="66"/>
      <c r="BD139" s="66"/>
      <c r="BE139" s="66"/>
      <c r="BF139" s="66"/>
      <c r="BG139" s="66"/>
      <c r="BH139" s="66"/>
      <c r="BI139" s="66"/>
      <c r="BJ139" s="66"/>
      <c r="BK139" s="66"/>
      <c r="BL139" s="66"/>
      <c r="BM139" s="66"/>
      <c r="BN139" s="68"/>
      <c r="BO139" s="68"/>
      <c r="BP139" s="68"/>
      <c r="BQ139" s="11"/>
      <c r="BR139" s="511"/>
      <c r="BS139" s="511"/>
      <c r="BT139" s="511"/>
    </row>
    <row r="140" spans="2:72" s="64" customFormat="1" ht="15.6" x14ac:dyDescent="0.3">
      <c r="B140" s="65"/>
      <c r="C140" s="11"/>
      <c r="D140" s="66"/>
      <c r="E140" s="66"/>
      <c r="F140" s="66"/>
      <c r="G140" s="68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8"/>
      <c r="V140" s="68"/>
      <c r="W140" s="68"/>
      <c r="X140" s="66"/>
      <c r="Y140" s="66"/>
      <c r="Z140" s="66"/>
      <c r="AA140" s="66"/>
      <c r="AB140" s="66"/>
      <c r="AC140" s="66"/>
      <c r="AD140" s="66"/>
      <c r="AE140" s="68"/>
      <c r="AF140" s="68"/>
      <c r="AG140" s="68"/>
      <c r="AH140" s="66"/>
      <c r="AI140" s="66"/>
      <c r="AJ140" s="66"/>
      <c r="AK140" s="66"/>
      <c r="AL140" s="66"/>
      <c r="AM140" s="66"/>
      <c r="AN140" s="66"/>
      <c r="AO140" s="68"/>
      <c r="AP140" s="68"/>
      <c r="AQ140" s="68"/>
      <c r="AR140" s="66"/>
      <c r="AS140" s="66"/>
      <c r="AT140" s="66"/>
      <c r="AU140" s="66"/>
      <c r="AV140" s="66"/>
      <c r="AW140" s="66"/>
      <c r="AX140" s="66"/>
      <c r="AY140" s="68"/>
      <c r="AZ140" s="68"/>
      <c r="BA140" s="68"/>
      <c r="BB140" s="66"/>
      <c r="BC140" s="66"/>
      <c r="BD140" s="66"/>
      <c r="BE140" s="66"/>
      <c r="BF140" s="66"/>
      <c r="BG140" s="66"/>
      <c r="BH140" s="66"/>
      <c r="BI140" s="66"/>
      <c r="BJ140" s="66"/>
      <c r="BK140" s="66"/>
      <c r="BL140" s="66"/>
      <c r="BM140" s="66"/>
      <c r="BN140" s="68"/>
      <c r="BO140" s="68"/>
      <c r="BP140" s="68"/>
      <c r="BQ140" s="11"/>
      <c r="BR140" s="511"/>
      <c r="BS140" s="511"/>
      <c r="BT140" s="511"/>
    </row>
    <row r="141" spans="2:72" s="64" customFormat="1" ht="15.6" x14ac:dyDescent="0.3">
      <c r="B141" s="65"/>
      <c r="C141" s="11"/>
      <c r="D141" s="66"/>
      <c r="E141" s="66"/>
      <c r="F141" s="66"/>
      <c r="G141" s="68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8"/>
      <c r="V141" s="68"/>
      <c r="W141" s="68"/>
      <c r="X141" s="66"/>
      <c r="Y141" s="66"/>
      <c r="Z141" s="66"/>
      <c r="AA141" s="66"/>
      <c r="AB141" s="66"/>
      <c r="AC141" s="66"/>
      <c r="AD141" s="66"/>
      <c r="AE141" s="68"/>
      <c r="AF141" s="68"/>
      <c r="AG141" s="68"/>
      <c r="AH141" s="66"/>
      <c r="AI141" s="66"/>
      <c r="AJ141" s="66"/>
      <c r="AK141" s="66"/>
      <c r="AL141" s="66"/>
      <c r="AM141" s="66"/>
      <c r="AN141" s="66"/>
      <c r="AO141" s="68"/>
      <c r="AP141" s="68"/>
      <c r="AQ141" s="68"/>
      <c r="AR141" s="66"/>
      <c r="AS141" s="66"/>
      <c r="AT141" s="66"/>
      <c r="AU141" s="66"/>
      <c r="AV141" s="66"/>
      <c r="AW141" s="66"/>
      <c r="AX141" s="66"/>
      <c r="AY141" s="68"/>
      <c r="AZ141" s="68"/>
      <c r="BA141" s="68"/>
      <c r="BB141" s="66"/>
      <c r="BC141" s="66"/>
      <c r="BD141" s="66"/>
      <c r="BE141" s="66"/>
      <c r="BF141" s="66"/>
      <c r="BG141" s="66"/>
      <c r="BH141" s="66"/>
      <c r="BI141" s="66"/>
      <c r="BJ141" s="66"/>
      <c r="BK141" s="66"/>
      <c r="BL141" s="66"/>
      <c r="BM141" s="66"/>
      <c r="BN141" s="68"/>
      <c r="BO141" s="68"/>
      <c r="BP141" s="68"/>
      <c r="BQ141" s="11"/>
      <c r="BR141" s="511"/>
      <c r="BS141" s="511"/>
      <c r="BT141" s="511"/>
    </row>
    <row r="142" spans="2:72" s="64" customFormat="1" ht="15.6" x14ac:dyDescent="0.3">
      <c r="B142" s="65"/>
      <c r="C142" s="11"/>
      <c r="D142" s="66"/>
      <c r="E142" s="66"/>
      <c r="F142" s="66"/>
      <c r="G142" s="68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8"/>
      <c r="V142" s="68"/>
      <c r="W142" s="68"/>
      <c r="X142" s="66"/>
      <c r="Y142" s="66"/>
      <c r="Z142" s="66"/>
      <c r="AA142" s="66"/>
      <c r="AB142" s="66"/>
      <c r="AC142" s="66"/>
      <c r="AD142" s="66"/>
      <c r="AE142" s="68"/>
      <c r="AF142" s="68"/>
      <c r="AG142" s="68"/>
      <c r="AH142" s="66"/>
      <c r="AI142" s="66"/>
      <c r="AJ142" s="66"/>
      <c r="AK142" s="66"/>
      <c r="AL142" s="66"/>
      <c r="AM142" s="66"/>
      <c r="AN142" s="66"/>
      <c r="AO142" s="68"/>
      <c r="AP142" s="68"/>
      <c r="AQ142" s="68"/>
      <c r="AR142" s="66"/>
      <c r="AS142" s="66"/>
      <c r="AT142" s="66"/>
      <c r="AU142" s="66"/>
      <c r="AV142" s="66"/>
      <c r="AW142" s="66"/>
      <c r="AX142" s="66"/>
      <c r="AY142" s="68"/>
      <c r="AZ142" s="68"/>
      <c r="BA142" s="68"/>
      <c r="BB142" s="66"/>
      <c r="BC142" s="66"/>
      <c r="BD142" s="66"/>
      <c r="BE142" s="66"/>
      <c r="BF142" s="66"/>
      <c r="BG142" s="66"/>
      <c r="BH142" s="66"/>
      <c r="BI142" s="66"/>
      <c r="BJ142" s="66"/>
      <c r="BK142" s="66"/>
      <c r="BL142" s="66"/>
      <c r="BM142" s="66"/>
      <c r="BN142" s="68"/>
      <c r="BO142" s="68"/>
      <c r="BP142" s="68"/>
      <c r="BQ142" s="11"/>
      <c r="BR142" s="511"/>
      <c r="BS142" s="511"/>
      <c r="BT142" s="511"/>
    </row>
    <row r="143" spans="2:72" s="64" customFormat="1" ht="15.6" x14ac:dyDescent="0.3">
      <c r="B143" s="65"/>
      <c r="C143" s="11"/>
      <c r="D143" s="66"/>
      <c r="E143" s="66"/>
      <c r="F143" s="66"/>
      <c r="G143" s="68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8"/>
      <c r="V143" s="68"/>
      <c r="W143" s="68"/>
      <c r="X143" s="66"/>
      <c r="Y143" s="66"/>
      <c r="Z143" s="66"/>
      <c r="AA143" s="66"/>
      <c r="AB143" s="66"/>
      <c r="AC143" s="66"/>
      <c r="AD143" s="66"/>
      <c r="AE143" s="68"/>
      <c r="AF143" s="68"/>
      <c r="AG143" s="68"/>
      <c r="AH143" s="66"/>
      <c r="AI143" s="66"/>
      <c r="AJ143" s="66"/>
      <c r="AK143" s="66"/>
      <c r="AL143" s="66"/>
      <c r="AM143" s="66"/>
      <c r="AN143" s="66"/>
      <c r="AO143" s="68"/>
      <c r="AP143" s="68"/>
      <c r="AQ143" s="68"/>
      <c r="AR143" s="66"/>
      <c r="AS143" s="66"/>
      <c r="AT143" s="66"/>
      <c r="AU143" s="66"/>
      <c r="AV143" s="66"/>
      <c r="AW143" s="66"/>
      <c r="AX143" s="66"/>
      <c r="AY143" s="68"/>
      <c r="AZ143" s="68"/>
      <c r="BA143" s="68"/>
      <c r="BB143" s="66"/>
      <c r="BC143" s="66"/>
      <c r="BD143" s="66"/>
      <c r="BE143" s="66"/>
      <c r="BF143" s="66"/>
      <c r="BG143" s="66"/>
      <c r="BH143" s="66"/>
      <c r="BI143" s="66"/>
      <c r="BJ143" s="66"/>
      <c r="BK143" s="66"/>
      <c r="BL143" s="66"/>
      <c r="BM143" s="66"/>
      <c r="BN143" s="68"/>
      <c r="BO143" s="68"/>
      <c r="BP143" s="68"/>
      <c r="BQ143" s="11"/>
      <c r="BR143" s="511"/>
      <c r="BS143" s="511"/>
      <c r="BT143" s="511"/>
    </row>
    <row r="144" spans="2:72" s="64" customFormat="1" ht="15.6" x14ac:dyDescent="0.3">
      <c r="B144" s="65"/>
      <c r="C144" s="11"/>
      <c r="D144" s="66"/>
      <c r="E144" s="66"/>
      <c r="F144" s="66"/>
      <c r="G144" s="68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8"/>
      <c r="V144" s="68"/>
      <c r="W144" s="68"/>
      <c r="X144" s="66"/>
      <c r="Y144" s="66"/>
      <c r="Z144" s="66"/>
      <c r="AA144" s="66"/>
      <c r="AB144" s="66"/>
      <c r="AC144" s="66"/>
      <c r="AD144" s="66"/>
      <c r="AE144" s="68"/>
      <c r="AF144" s="68"/>
      <c r="AG144" s="68"/>
      <c r="AH144" s="66"/>
      <c r="AI144" s="66"/>
      <c r="AJ144" s="66"/>
      <c r="AK144" s="66"/>
      <c r="AL144" s="66"/>
      <c r="AM144" s="66"/>
      <c r="AN144" s="66"/>
      <c r="AO144" s="68"/>
      <c r="AP144" s="68"/>
      <c r="AQ144" s="68"/>
      <c r="AR144" s="66"/>
      <c r="AS144" s="66"/>
      <c r="AT144" s="66"/>
      <c r="AU144" s="66"/>
      <c r="AV144" s="66"/>
      <c r="AW144" s="66"/>
      <c r="AX144" s="66"/>
      <c r="AY144" s="68"/>
      <c r="AZ144" s="68"/>
      <c r="BA144" s="68"/>
      <c r="BB144" s="66"/>
      <c r="BC144" s="66"/>
      <c r="BD144" s="66"/>
      <c r="BE144" s="66"/>
      <c r="BF144" s="66"/>
      <c r="BG144" s="66"/>
      <c r="BH144" s="66"/>
      <c r="BI144" s="66"/>
      <c r="BJ144" s="66"/>
      <c r="BK144" s="66"/>
      <c r="BL144" s="66"/>
      <c r="BM144" s="66"/>
      <c r="BN144" s="68"/>
      <c r="BO144" s="68"/>
      <c r="BP144" s="68"/>
      <c r="BQ144" s="11"/>
      <c r="BR144" s="511"/>
      <c r="BS144" s="511"/>
      <c r="BT144" s="511"/>
    </row>
    <row r="145" spans="2:72" s="64" customFormat="1" ht="15.6" x14ac:dyDescent="0.3">
      <c r="B145" s="65"/>
      <c r="C145" s="11"/>
      <c r="D145" s="66"/>
      <c r="E145" s="66"/>
      <c r="F145" s="66"/>
      <c r="G145" s="68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8"/>
      <c r="V145" s="68"/>
      <c r="W145" s="68"/>
      <c r="X145" s="66"/>
      <c r="Y145" s="66"/>
      <c r="Z145" s="66"/>
      <c r="AA145" s="66"/>
      <c r="AB145" s="66"/>
      <c r="AC145" s="66"/>
      <c r="AD145" s="66"/>
      <c r="AE145" s="68"/>
      <c r="AF145" s="68"/>
      <c r="AG145" s="68"/>
      <c r="AH145" s="66"/>
      <c r="AI145" s="66"/>
      <c r="AJ145" s="66"/>
      <c r="AK145" s="66"/>
      <c r="AL145" s="66"/>
      <c r="AM145" s="66"/>
      <c r="AN145" s="66"/>
      <c r="AO145" s="68"/>
      <c r="AP145" s="68"/>
      <c r="AQ145" s="68"/>
      <c r="AR145" s="66"/>
      <c r="AS145" s="66"/>
      <c r="AT145" s="66"/>
      <c r="AU145" s="66"/>
      <c r="AV145" s="66"/>
      <c r="AW145" s="66"/>
      <c r="AX145" s="66"/>
      <c r="AY145" s="68"/>
      <c r="AZ145" s="68"/>
      <c r="BA145" s="68"/>
      <c r="BB145" s="66"/>
      <c r="BC145" s="66"/>
      <c r="BD145" s="66"/>
      <c r="BE145" s="66"/>
      <c r="BF145" s="66"/>
      <c r="BG145" s="66"/>
      <c r="BH145" s="66"/>
      <c r="BI145" s="66"/>
      <c r="BJ145" s="66"/>
      <c r="BK145" s="66"/>
      <c r="BL145" s="66"/>
      <c r="BM145" s="66"/>
      <c r="BN145" s="68"/>
      <c r="BO145" s="68"/>
      <c r="BP145" s="68"/>
      <c r="BQ145" s="11"/>
      <c r="BR145" s="511"/>
      <c r="BS145" s="511"/>
      <c r="BT145" s="511"/>
    </row>
    <row r="146" spans="2:72" s="64" customFormat="1" ht="15.6" x14ac:dyDescent="0.3">
      <c r="B146" s="65"/>
      <c r="C146" s="11"/>
      <c r="D146" s="66"/>
      <c r="E146" s="66"/>
      <c r="F146" s="66"/>
      <c r="G146" s="68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8"/>
      <c r="V146" s="68"/>
      <c r="W146" s="68"/>
      <c r="X146" s="66"/>
      <c r="Y146" s="66"/>
      <c r="Z146" s="66"/>
      <c r="AA146" s="66"/>
      <c r="AB146" s="66"/>
      <c r="AC146" s="66"/>
      <c r="AD146" s="66"/>
      <c r="AE146" s="68"/>
      <c r="AF146" s="68"/>
      <c r="AG146" s="68"/>
      <c r="AH146" s="66"/>
      <c r="AI146" s="66"/>
      <c r="AJ146" s="66"/>
      <c r="AK146" s="66"/>
      <c r="AL146" s="66"/>
      <c r="AM146" s="66"/>
      <c r="AN146" s="66"/>
      <c r="AO146" s="68"/>
      <c r="AP146" s="68"/>
      <c r="AQ146" s="68"/>
      <c r="AR146" s="66"/>
      <c r="AS146" s="66"/>
      <c r="AT146" s="66"/>
      <c r="AU146" s="66"/>
      <c r="AV146" s="66"/>
      <c r="AW146" s="66"/>
      <c r="AX146" s="66"/>
      <c r="AY146" s="68"/>
      <c r="AZ146" s="68"/>
      <c r="BA146" s="68"/>
      <c r="BB146" s="66"/>
      <c r="BC146" s="66"/>
      <c r="BD146" s="66"/>
      <c r="BE146" s="66"/>
      <c r="BF146" s="66"/>
      <c r="BG146" s="66"/>
      <c r="BH146" s="66"/>
      <c r="BI146" s="66"/>
      <c r="BJ146" s="66"/>
      <c r="BK146" s="66"/>
      <c r="BL146" s="66"/>
      <c r="BM146" s="66"/>
      <c r="BN146" s="68"/>
      <c r="BO146" s="68"/>
      <c r="BP146" s="68"/>
      <c r="BQ146" s="11"/>
      <c r="BR146" s="511"/>
      <c r="BS146" s="511"/>
      <c r="BT146" s="511"/>
    </row>
    <row r="147" spans="2:72" s="64" customFormat="1" ht="15.6" x14ac:dyDescent="0.3">
      <c r="B147" s="65"/>
      <c r="C147" s="11"/>
      <c r="D147" s="66"/>
      <c r="E147" s="66"/>
      <c r="F147" s="66"/>
      <c r="G147" s="68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8"/>
      <c r="V147" s="68"/>
      <c r="W147" s="68"/>
      <c r="X147" s="66"/>
      <c r="Y147" s="66"/>
      <c r="Z147" s="66"/>
      <c r="AA147" s="66"/>
      <c r="AB147" s="66"/>
      <c r="AC147" s="66"/>
      <c r="AD147" s="66"/>
      <c r="AE147" s="68"/>
      <c r="AF147" s="68"/>
      <c r="AG147" s="68"/>
      <c r="AH147" s="66"/>
      <c r="AI147" s="66"/>
      <c r="AJ147" s="66"/>
      <c r="AK147" s="66"/>
      <c r="AL147" s="66"/>
      <c r="AM147" s="66"/>
      <c r="AN147" s="66"/>
      <c r="AO147" s="68"/>
      <c r="AP147" s="68"/>
      <c r="AQ147" s="68"/>
      <c r="AR147" s="66"/>
      <c r="AS147" s="66"/>
      <c r="AT147" s="66"/>
      <c r="AU147" s="66"/>
      <c r="AV147" s="66"/>
      <c r="AW147" s="66"/>
      <c r="AX147" s="66"/>
      <c r="AY147" s="68"/>
      <c r="AZ147" s="68"/>
      <c r="BA147" s="68"/>
      <c r="BB147" s="66"/>
      <c r="BC147" s="66"/>
      <c r="BD147" s="66"/>
      <c r="BE147" s="66"/>
      <c r="BF147" s="66"/>
      <c r="BG147" s="66"/>
      <c r="BH147" s="66"/>
      <c r="BI147" s="66"/>
      <c r="BJ147" s="66"/>
      <c r="BK147" s="66"/>
      <c r="BL147" s="66"/>
      <c r="BM147" s="66"/>
      <c r="BN147" s="68"/>
      <c r="BO147" s="68"/>
      <c r="BP147" s="68"/>
      <c r="BQ147" s="11"/>
      <c r="BR147" s="511"/>
      <c r="BS147" s="511"/>
      <c r="BT147" s="511"/>
    </row>
    <row r="148" spans="2:72" s="64" customFormat="1" ht="15.6" x14ac:dyDescent="0.3">
      <c r="B148" s="65"/>
      <c r="C148" s="11"/>
      <c r="D148" s="66"/>
      <c r="E148" s="66"/>
      <c r="F148" s="66"/>
      <c r="G148" s="68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8"/>
      <c r="V148" s="68"/>
      <c r="W148" s="68"/>
      <c r="X148" s="66"/>
      <c r="Y148" s="66"/>
      <c r="Z148" s="66"/>
      <c r="AA148" s="66"/>
      <c r="AB148" s="66"/>
      <c r="AC148" s="66"/>
      <c r="AD148" s="66"/>
      <c r="AE148" s="68"/>
      <c r="AF148" s="68"/>
      <c r="AG148" s="68"/>
      <c r="AH148" s="66"/>
      <c r="AI148" s="66"/>
      <c r="AJ148" s="66"/>
      <c r="AK148" s="66"/>
      <c r="AL148" s="66"/>
      <c r="AM148" s="66"/>
      <c r="AN148" s="66"/>
      <c r="AO148" s="68"/>
      <c r="AP148" s="68"/>
      <c r="AQ148" s="68"/>
      <c r="AR148" s="66"/>
      <c r="AS148" s="66"/>
      <c r="AT148" s="66"/>
      <c r="AU148" s="66"/>
      <c r="AV148" s="66"/>
      <c r="AW148" s="66"/>
      <c r="AX148" s="66"/>
      <c r="AY148" s="68"/>
      <c r="AZ148" s="68"/>
      <c r="BA148" s="68"/>
      <c r="BB148" s="66"/>
      <c r="BC148" s="66"/>
      <c r="BD148" s="66"/>
      <c r="BE148" s="66"/>
      <c r="BF148" s="66"/>
      <c r="BG148" s="66"/>
      <c r="BH148" s="66"/>
      <c r="BI148" s="66"/>
      <c r="BJ148" s="66"/>
      <c r="BK148" s="66"/>
      <c r="BL148" s="66"/>
      <c r="BM148" s="66"/>
      <c r="BN148" s="68"/>
      <c r="BO148" s="68"/>
      <c r="BP148" s="68"/>
      <c r="BQ148" s="11"/>
      <c r="BR148" s="511"/>
      <c r="BS148" s="511"/>
      <c r="BT148" s="511"/>
    </row>
    <row r="149" spans="2:72" s="64" customFormat="1" ht="15.6" x14ac:dyDescent="0.3">
      <c r="B149" s="65"/>
      <c r="C149" s="11"/>
      <c r="D149" s="66"/>
      <c r="E149" s="66"/>
      <c r="F149" s="66"/>
      <c r="G149" s="68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8"/>
      <c r="V149" s="68"/>
      <c r="W149" s="68"/>
      <c r="X149" s="66"/>
      <c r="Y149" s="66"/>
      <c r="Z149" s="66"/>
      <c r="AA149" s="66"/>
      <c r="AB149" s="66"/>
      <c r="AC149" s="66"/>
      <c r="AD149" s="66"/>
      <c r="AE149" s="68"/>
      <c r="AF149" s="68"/>
      <c r="AG149" s="68"/>
      <c r="AH149" s="66"/>
      <c r="AI149" s="66"/>
      <c r="AJ149" s="66"/>
      <c r="AK149" s="66"/>
      <c r="AL149" s="66"/>
      <c r="AM149" s="66"/>
      <c r="AN149" s="66"/>
      <c r="AO149" s="68"/>
      <c r="AP149" s="68"/>
      <c r="AQ149" s="68"/>
      <c r="AR149" s="66"/>
      <c r="AS149" s="66"/>
      <c r="AT149" s="66"/>
      <c r="AU149" s="66"/>
      <c r="AV149" s="66"/>
      <c r="AW149" s="66"/>
      <c r="AX149" s="66"/>
      <c r="AY149" s="68"/>
      <c r="AZ149" s="68"/>
      <c r="BA149" s="68"/>
      <c r="BB149" s="66"/>
      <c r="BC149" s="66"/>
      <c r="BD149" s="66"/>
      <c r="BE149" s="66"/>
      <c r="BF149" s="66"/>
      <c r="BG149" s="66"/>
      <c r="BH149" s="66"/>
      <c r="BI149" s="66"/>
      <c r="BJ149" s="66"/>
      <c r="BK149" s="66"/>
      <c r="BL149" s="66"/>
      <c r="BM149" s="66"/>
      <c r="BN149" s="68"/>
      <c r="BO149" s="68"/>
      <c r="BP149" s="68"/>
      <c r="BQ149" s="11"/>
      <c r="BR149" s="511"/>
      <c r="BS149" s="511"/>
      <c r="BT149" s="511"/>
    </row>
    <row r="150" spans="2:72" s="64" customFormat="1" ht="15.6" x14ac:dyDescent="0.3">
      <c r="B150" s="65"/>
      <c r="C150" s="11"/>
      <c r="D150" s="66"/>
      <c r="E150" s="66"/>
      <c r="F150" s="66"/>
      <c r="G150" s="68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8"/>
      <c r="V150" s="68"/>
      <c r="W150" s="68"/>
      <c r="X150" s="66"/>
      <c r="Y150" s="66"/>
      <c r="Z150" s="66"/>
      <c r="AA150" s="66"/>
      <c r="AB150" s="66"/>
      <c r="AC150" s="66"/>
      <c r="AD150" s="66"/>
      <c r="AE150" s="68"/>
      <c r="AF150" s="68"/>
      <c r="AG150" s="68"/>
      <c r="AH150" s="66"/>
      <c r="AI150" s="66"/>
      <c r="AJ150" s="66"/>
      <c r="AK150" s="66"/>
      <c r="AL150" s="66"/>
      <c r="AM150" s="66"/>
      <c r="AN150" s="66"/>
      <c r="AO150" s="68"/>
      <c r="AP150" s="68"/>
      <c r="AQ150" s="68"/>
      <c r="AR150" s="66"/>
      <c r="AS150" s="66"/>
      <c r="AT150" s="66"/>
      <c r="AU150" s="66"/>
      <c r="AV150" s="66"/>
      <c r="AW150" s="66"/>
      <c r="AX150" s="66"/>
      <c r="AY150" s="68"/>
      <c r="AZ150" s="68"/>
      <c r="BA150" s="68"/>
      <c r="BB150" s="66"/>
      <c r="BC150" s="66"/>
      <c r="BD150" s="66"/>
      <c r="BE150" s="66"/>
      <c r="BF150" s="66"/>
      <c r="BG150" s="66"/>
      <c r="BH150" s="66"/>
      <c r="BI150" s="66"/>
      <c r="BJ150" s="66"/>
      <c r="BK150" s="66"/>
      <c r="BL150" s="66"/>
      <c r="BM150" s="66"/>
      <c r="BN150" s="68"/>
      <c r="BO150" s="68"/>
      <c r="BP150" s="68"/>
      <c r="BQ150" s="11"/>
      <c r="BR150" s="511"/>
      <c r="BS150" s="511"/>
      <c r="BT150" s="511"/>
    </row>
    <row r="151" spans="2:72" s="64" customFormat="1" ht="15.6" x14ac:dyDescent="0.3">
      <c r="B151" s="65"/>
      <c r="C151" s="11"/>
      <c r="D151" s="66"/>
      <c r="E151" s="66"/>
      <c r="F151" s="66"/>
      <c r="G151" s="68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8"/>
      <c r="V151" s="68"/>
      <c r="W151" s="68"/>
      <c r="X151" s="66"/>
      <c r="Y151" s="66"/>
      <c r="Z151" s="66"/>
      <c r="AA151" s="66"/>
      <c r="AB151" s="66"/>
      <c r="AC151" s="66"/>
      <c r="AD151" s="66"/>
      <c r="AE151" s="68"/>
      <c r="AF151" s="68"/>
      <c r="AG151" s="68"/>
      <c r="AH151" s="66"/>
      <c r="AI151" s="66"/>
      <c r="AJ151" s="66"/>
      <c r="AK151" s="66"/>
      <c r="AL151" s="66"/>
      <c r="AM151" s="66"/>
      <c r="AN151" s="66"/>
      <c r="AO151" s="68"/>
      <c r="AP151" s="68"/>
      <c r="AQ151" s="68"/>
      <c r="AR151" s="66"/>
      <c r="AS151" s="66"/>
      <c r="AT151" s="66"/>
      <c r="AU151" s="66"/>
      <c r="AV151" s="66"/>
      <c r="AW151" s="66"/>
      <c r="AX151" s="66"/>
      <c r="AY151" s="68"/>
      <c r="AZ151" s="68"/>
      <c r="BA151" s="68"/>
      <c r="BB151" s="66"/>
      <c r="BC151" s="66"/>
      <c r="BD151" s="66"/>
      <c r="BE151" s="66"/>
      <c r="BF151" s="66"/>
      <c r="BG151" s="66"/>
      <c r="BH151" s="66"/>
      <c r="BI151" s="66"/>
      <c r="BJ151" s="66"/>
      <c r="BK151" s="66"/>
      <c r="BL151" s="66"/>
      <c r="BM151" s="66"/>
      <c r="BN151" s="68"/>
      <c r="BO151" s="68"/>
      <c r="BP151" s="68"/>
      <c r="BQ151" s="11"/>
      <c r="BR151" s="511"/>
      <c r="BS151" s="511"/>
      <c r="BT151" s="511"/>
    </row>
    <row r="152" spans="2:72" s="64" customFormat="1" ht="15.6" x14ac:dyDescent="0.3">
      <c r="B152" s="65"/>
      <c r="C152" s="11"/>
      <c r="D152" s="66"/>
      <c r="E152" s="66"/>
      <c r="F152" s="66"/>
      <c r="G152" s="68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8"/>
      <c r="V152" s="68"/>
      <c r="W152" s="68"/>
      <c r="X152" s="66"/>
      <c r="Y152" s="66"/>
      <c r="Z152" s="66"/>
      <c r="AA152" s="66"/>
      <c r="AB152" s="66"/>
      <c r="AC152" s="66"/>
      <c r="AD152" s="66"/>
      <c r="AE152" s="68"/>
      <c r="AF152" s="68"/>
      <c r="AG152" s="68"/>
      <c r="AH152" s="66"/>
      <c r="AI152" s="66"/>
      <c r="AJ152" s="66"/>
      <c r="AK152" s="66"/>
      <c r="AL152" s="66"/>
      <c r="AM152" s="66"/>
      <c r="AN152" s="66"/>
      <c r="AO152" s="68"/>
      <c r="AP152" s="68"/>
      <c r="AQ152" s="68"/>
      <c r="AR152" s="66"/>
      <c r="AS152" s="66"/>
      <c r="AT152" s="66"/>
      <c r="AU152" s="66"/>
      <c r="AV152" s="66"/>
      <c r="AW152" s="66"/>
      <c r="AX152" s="66"/>
      <c r="AY152" s="68"/>
      <c r="AZ152" s="68"/>
      <c r="BA152" s="68"/>
      <c r="BB152" s="66"/>
      <c r="BC152" s="66"/>
      <c r="BD152" s="66"/>
      <c r="BE152" s="66"/>
      <c r="BF152" s="66"/>
      <c r="BG152" s="66"/>
      <c r="BH152" s="66"/>
      <c r="BI152" s="66"/>
      <c r="BJ152" s="66"/>
      <c r="BK152" s="66"/>
      <c r="BL152" s="66"/>
      <c r="BM152" s="66"/>
      <c r="BN152" s="68"/>
      <c r="BO152" s="68"/>
      <c r="BP152" s="68"/>
      <c r="BQ152" s="11"/>
      <c r="BR152" s="511"/>
      <c r="BS152" s="511"/>
      <c r="BT152" s="511"/>
    </row>
    <row r="153" spans="2:72" s="64" customFormat="1" ht="15.6" x14ac:dyDescent="0.3">
      <c r="B153" s="65"/>
      <c r="C153" s="11"/>
      <c r="D153" s="66"/>
      <c r="E153" s="66"/>
      <c r="F153" s="66"/>
      <c r="G153" s="68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8"/>
      <c r="V153" s="68"/>
      <c r="W153" s="68"/>
      <c r="X153" s="66"/>
      <c r="Y153" s="66"/>
      <c r="Z153" s="66"/>
      <c r="AA153" s="66"/>
      <c r="AB153" s="66"/>
      <c r="AC153" s="66"/>
      <c r="AD153" s="66"/>
      <c r="AE153" s="68"/>
      <c r="AF153" s="68"/>
      <c r="AG153" s="68"/>
      <c r="AH153" s="66"/>
      <c r="AI153" s="66"/>
      <c r="AJ153" s="66"/>
      <c r="AK153" s="66"/>
      <c r="AL153" s="66"/>
      <c r="AM153" s="66"/>
      <c r="AN153" s="66"/>
      <c r="AO153" s="68"/>
      <c r="AP153" s="68"/>
      <c r="AQ153" s="68"/>
      <c r="AR153" s="66"/>
      <c r="AS153" s="66"/>
      <c r="AT153" s="66"/>
      <c r="AU153" s="66"/>
      <c r="AV153" s="66"/>
      <c r="AW153" s="66"/>
      <c r="AX153" s="66"/>
      <c r="AY153" s="68"/>
      <c r="AZ153" s="68"/>
      <c r="BA153" s="68"/>
      <c r="BB153" s="66"/>
      <c r="BC153" s="66"/>
      <c r="BD153" s="66"/>
      <c r="BE153" s="66"/>
      <c r="BF153" s="66"/>
      <c r="BG153" s="66"/>
      <c r="BH153" s="66"/>
      <c r="BI153" s="66"/>
      <c r="BJ153" s="66"/>
      <c r="BK153" s="66"/>
      <c r="BL153" s="66"/>
      <c r="BM153" s="66"/>
      <c r="BN153" s="68"/>
      <c r="BO153" s="68"/>
      <c r="BP153" s="68"/>
      <c r="BQ153" s="11"/>
      <c r="BR153" s="511"/>
      <c r="BS153" s="511"/>
      <c r="BT153" s="511"/>
    </row>
    <row r="154" spans="2:72" s="64" customFormat="1" ht="15.6" x14ac:dyDescent="0.3">
      <c r="B154" s="65"/>
      <c r="C154" s="11"/>
      <c r="D154" s="66"/>
      <c r="E154" s="66"/>
      <c r="F154" s="66"/>
      <c r="G154" s="68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8"/>
      <c r="V154" s="68"/>
      <c r="W154" s="68"/>
      <c r="X154" s="66"/>
      <c r="Y154" s="66"/>
      <c r="Z154" s="66"/>
      <c r="AA154" s="66"/>
      <c r="AB154" s="66"/>
      <c r="AC154" s="66"/>
      <c r="AD154" s="66"/>
      <c r="AE154" s="68"/>
      <c r="AF154" s="68"/>
      <c r="AG154" s="68"/>
      <c r="AH154" s="66"/>
      <c r="AI154" s="66"/>
      <c r="AJ154" s="66"/>
      <c r="AK154" s="66"/>
      <c r="AL154" s="66"/>
      <c r="AM154" s="66"/>
      <c r="AN154" s="66"/>
      <c r="AO154" s="68"/>
      <c r="AP154" s="68"/>
      <c r="AQ154" s="68"/>
      <c r="AR154" s="66"/>
      <c r="AS154" s="66"/>
      <c r="AT154" s="66"/>
      <c r="AU154" s="66"/>
      <c r="AV154" s="66"/>
      <c r="AW154" s="66"/>
      <c r="AX154" s="66"/>
      <c r="AY154" s="68"/>
      <c r="AZ154" s="68"/>
      <c r="BA154" s="68"/>
      <c r="BB154" s="66"/>
      <c r="BC154" s="66"/>
      <c r="BD154" s="66"/>
      <c r="BE154" s="66"/>
      <c r="BF154" s="66"/>
      <c r="BG154" s="66"/>
      <c r="BH154" s="66"/>
      <c r="BI154" s="66"/>
      <c r="BJ154" s="66"/>
      <c r="BK154" s="66"/>
      <c r="BL154" s="66"/>
      <c r="BM154" s="66"/>
      <c r="BN154" s="68"/>
      <c r="BO154" s="68"/>
      <c r="BP154" s="68"/>
      <c r="BQ154" s="11"/>
      <c r="BR154" s="511"/>
      <c r="BS154" s="511"/>
      <c r="BT154" s="511"/>
    </row>
    <row r="155" spans="2:72" s="64" customFormat="1" ht="15.6" x14ac:dyDescent="0.3">
      <c r="B155" s="65"/>
      <c r="C155" s="11"/>
      <c r="D155" s="66"/>
      <c r="E155" s="66"/>
      <c r="F155" s="66"/>
      <c r="G155" s="68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8"/>
      <c r="V155" s="68"/>
      <c r="W155" s="68"/>
      <c r="X155" s="66"/>
      <c r="Y155" s="66"/>
      <c r="Z155" s="66"/>
      <c r="AA155" s="66"/>
      <c r="AB155" s="66"/>
      <c r="AC155" s="66"/>
      <c r="AD155" s="66"/>
      <c r="AE155" s="68"/>
      <c r="AF155" s="68"/>
      <c r="AG155" s="68"/>
      <c r="AH155" s="66"/>
      <c r="AI155" s="66"/>
      <c r="AJ155" s="66"/>
      <c r="AK155" s="66"/>
      <c r="AL155" s="66"/>
      <c r="AM155" s="66"/>
      <c r="AN155" s="66"/>
      <c r="AO155" s="68"/>
      <c r="AP155" s="68"/>
      <c r="AQ155" s="68"/>
      <c r="AR155" s="66"/>
      <c r="AS155" s="66"/>
      <c r="AT155" s="66"/>
      <c r="AU155" s="66"/>
      <c r="AV155" s="66"/>
      <c r="AW155" s="66"/>
      <c r="AX155" s="66"/>
      <c r="AY155" s="68"/>
      <c r="AZ155" s="68"/>
      <c r="BA155" s="68"/>
      <c r="BB155" s="66"/>
      <c r="BC155" s="66"/>
      <c r="BD155" s="66"/>
      <c r="BE155" s="66"/>
      <c r="BF155" s="66"/>
      <c r="BG155" s="66"/>
      <c r="BH155" s="66"/>
      <c r="BI155" s="66"/>
      <c r="BJ155" s="66"/>
      <c r="BK155" s="66"/>
      <c r="BL155" s="66"/>
      <c r="BM155" s="66"/>
      <c r="BN155" s="68"/>
      <c r="BO155" s="68"/>
      <c r="BP155" s="68"/>
      <c r="BQ155" s="11"/>
      <c r="BR155" s="511"/>
      <c r="BS155" s="511"/>
      <c r="BT155" s="511"/>
    </row>
    <row r="156" spans="2:72" s="64" customFormat="1" ht="15.6" x14ac:dyDescent="0.3">
      <c r="B156" s="65"/>
      <c r="C156" s="11"/>
      <c r="D156" s="66"/>
      <c r="E156" s="66"/>
      <c r="F156" s="66"/>
      <c r="G156" s="68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8"/>
      <c r="V156" s="68"/>
      <c r="W156" s="68"/>
      <c r="X156" s="66"/>
      <c r="Y156" s="66"/>
      <c r="Z156" s="66"/>
      <c r="AA156" s="66"/>
      <c r="AB156" s="66"/>
      <c r="AC156" s="66"/>
      <c r="AD156" s="66"/>
      <c r="AE156" s="68"/>
      <c r="AF156" s="68"/>
      <c r="AG156" s="68"/>
      <c r="AH156" s="66"/>
      <c r="AI156" s="66"/>
      <c r="AJ156" s="66"/>
      <c r="AK156" s="66"/>
      <c r="AL156" s="66"/>
      <c r="AM156" s="66"/>
      <c r="AN156" s="66"/>
      <c r="AO156" s="68"/>
      <c r="AP156" s="68"/>
      <c r="AQ156" s="68"/>
      <c r="AR156" s="66"/>
      <c r="AS156" s="66"/>
      <c r="AT156" s="66"/>
      <c r="AU156" s="66"/>
      <c r="AV156" s="66"/>
      <c r="AW156" s="66"/>
      <c r="AX156" s="66"/>
      <c r="AY156" s="68"/>
      <c r="AZ156" s="68"/>
      <c r="BA156" s="68"/>
      <c r="BB156" s="66"/>
      <c r="BC156" s="66"/>
      <c r="BD156" s="66"/>
      <c r="BE156" s="66"/>
      <c r="BF156" s="66"/>
      <c r="BG156" s="66"/>
      <c r="BH156" s="66"/>
      <c r="BI156" s="66"/>
      <c r="BJ156" s="66"/>
      <c r="BK156" s="66"/>
      <c r="BL156" s="66"/>
      <c r="BM156" s="66"/>
      <c r="BN156" s="68"/>
      <c r="BO156" s="68"/>
      <c r="BP156" s="68"/>
      <c r="BQ156" s="11"/>
      <c r="BR156" s="511"/>
      <c r="BS156" s="511"/>
      <c r="BT156" s="511"/>
    </row>
    <row r="157" spans="2:72" s="64" customFormat="1" ht="15.6" x14ac:dyDescent="0.3">
      <c r="B157" s="65"/>
      <c r="C157" s="11"/>
      <c r="D157" s="66"/>
      <c r="E157" s="66"/>
      <c r="F157" s="66"/>
      <c r="G157" s="68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8"/>
      <c r="V157" s="68"/>
      <c r="W157" s="68"/>
      <c r="X157" s="66"/>
      <c r="Y157" s="66"/>
      <c r="Z157" s="66"/>
      <c r="AA157" s="66"/>
      <c r="AB157" s="66"/>
      <c r="AC157" s="66"/>
      <c r="AD157" s="66"/>
      <c r="AE157" s="68"/>
      <c r="AF157" s="68"/>
      <c r="AG157" s="68"/>
      <c r="AH157" s="66"/>
      <c r="AI157" s="66"/>
      <c r="AJ157" s="66"/>
      <c r="AK157" s="66"/>
      <c r="AL157" s="66"/>
      <c r="AM157" s="66"/>
      <c r="AN157" s="66"/>
      <c r="AO157" s="68"/>
      <c r="AP157" s="68"/>
      <c r="AQ157" s="68"/>
      <c r="AR157" s="66"/>
      <c r="AS157" s="66"/>
      <c r="AT157" s="66"/>
      <c r="AU157" s="66"/>
      <c r="AV157" s="66"/>
      <c r="AW157" s="66"/>
      <c r="AX157" s="66"/>
      <c r="AY157" s="68"/>
      <c r="AZ157" s="68"/>
      <c r="BA157" s="68"/>
      <c r="BB157" s="66"/>
      <c r="BC157" s="66"/>
      <c r="BD157" s="66"/>
      <c r="BE157" s="66"/>
      <c r="BF157" s="66"/>
      <c r="BG157" s="66"/>
      <c r="BH157" s="66"/>
      <c r="BI157" s="66"/>
      <c r="BJ157" s="66"/>
      <c r="BK157" s="66"/>
      <c r="BL157" s="66"/>
      <c r="BM157" s="66"/>
      <c r="BN157" s="68"/>
      <c r="BO157" s="68"/>
      <c r="BP157" s="68"/>
      <c r="BQ157" s="11"/>
      <c r="BR157" s="511"/>
      <c r="BS157" s="511"/>
      <c r="BT157" s="511"/>
    </row>
    <row r="158" spans="2:72" s="64" customFormat="1" ht="15.6" x14ac:dyDescent="0.3">
      <c r="B158" s="65"/>
      <c r="C158" s="11"/>
      <c r="D158" s="66"/>
      <c r="E158" s="66"/>
      <c r="F158" s="66"/>
      <c r="G158" s="68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8"/>
      <c r="V158" s="68"/>
      <c r="W158" s="68"/>
      <c r="X158" s="66"/>
      <c r="Y158" s="66"/>
      <c r="Z158" s="66"/>
      <c r="AA158" s="66"/>
      <c r="AB158" s="66"/>
      <c r="AC158" s="66"/>
      <c r="AD158" s="66"/>
      <c r="AE158" s="68"/>
      <c r="AF158" s="68"/>
      <c r="AG158" s="68"/>
      <c r="AH158" s="66"/>
      <c r="AI158" s="66"/>
      <c r="AJ158" s="66"/>
      <c r="AK158" s="66"/>
      <c r="AL158" s="66"/>
      <c r="AM158" s="66"/>
      <c r="AN158" s="66"/>
      <c r="AO158" s="68"/>
      <c r="AP158" s="68"/>
      <c r="AQ158" s="68"/>
      <c r="AR158" s="66"/>
      <c r="AS158" s="66"/>
      <c r="AT158" s="66"/>
      <c r="AU158" s="66"/>
      <c r="AV158" s="66"/>
      <c r="AW158" s="66"/>
      <c r="AX158" s="66"/>
      <c r="AY158" s="68"/>
      <c r="AZ158" s="68"/>
      <c r="BA158" s="68"/>
      <c r="BB158" s="66"/>
      <c r="BC158" s="66"/>
      <c r="BD158" s="66"/>
      <c r="BE158" s="66"/>
      <c r="BF158" s="66"/>
      <c r="BG158" s="66"/>
      <c r="BH158" s="66"/>
      <c r="BI158" s="66"/>
      <c r="BJ158" s="66"/>
      <c r="BK158" s="66"/>
      <c r="BL158" s="66"/>
      <c r="BM158" s="66"/>
      <c r="BN158" s="68"/>
      <c r="BO158" s="68"/>
      <c r="BP158" s="68"/>
      <c r="BQ158" s="11"/>
      <c r="BR158" s="511"/>
      <c r="BS158" s="511"/>
      <c r="BT158" s="511"/>
    </row>
    <row r="159" spans="2:72" s="64" customFormat="1" ht="15.6" x14ac:dyDescent="0.3">
      <c r="B159" s="65"/>
      <c r="C159" s="11"/>
      <c r="D159" s="66"/>
      <c r="E159" s="66"/>
      <c r="F159" s="66"/>
      <c r="G159" s="68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8"/>
      <c r="V159" s="68"/>
      <c r="W159" s="68"/>
      <c r="X159" s="66"/>
      <c r="Y159" s="66"/>
      <c r="Z159" s="66"/>
      <c r="AA159" s="66"/>
      <c r="AB159" s="66"/>
      <c r="AC159" s="66"/>
      <c r="AD159" s="66"/>
      <c r="AE159" s="68"/>
      <c r="AF159" s="68"/>
      <c r="AG159" s="68"/>
      <c r="AH159" s="66"/>
      <c r="AI159" s="66"/>
      <c r="AJ159" s="66"/>
      <c r="AK159" s="66"/>
      <c r="AL159" s="66"/>
      <c r="AM159" s="66"/>
      <c r="AN159" s="66"/>
      <c r="AO159" s="68"/>
      <c r="AP159" s="68"/>
      <c r="AQ159" s="68"/>
      <c r="AR159" s="66"/>
      <c r="AS159" s="66"/>
      <c r="AT159" s="66"/>
      <c r="AU159" s="66"/>
      <c r="AV159" s="66"/>
      <c r="AW159" s="66"/>
      <c r="AX159" s="66"/>
      <c r="AY159" s="68"/>
      <c r="AZ159" s="68"/>
      <c r="BA159" s="68"/>
      <c r="BB159" s="66"/>
      <c r="BC159" s="66"/>
      <c r="BD159" s="66"/>
      <c r="BE159" s="66"/>
      <c r="BF159" s="66"/>
      <c r="BG159" s="66"/>
      <c r="BH159" s="66"/>
      <c r="BI159" s="66"/>
      <c r="BJ159" s="66"/>
      <c r="BK159" s="66"/>
      <c r="BL159" s="66"/>
      <c r="BM159" s="66"/>
      <c r="BN159" s="68"/>
      <c r="BO159" s="68"/>
      <c r="BP159" s="68"/>
      <c r="BQ159" s="11"/>
      <c r="BR159" s="511"/>
      <c r="BS159" s="511"/>
      <c r="BT159" s="511"/>
    </row>
    <row r="160" spans="2:72" s="64" customFormat="1" ht="15.6" x14ac:dyDescent="0.3">
      <c r="B160" s="65"/>
      <c r="C160" s="11"/>
      <c r="D160" s="66"/>
      <c r="E160" s="66"/>
      <c r="F160" s="66"/>
      <c r="G160" s="68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8"/>
      <c r="V160" s="68"/>
      <c r="W160" s="68"/>
      <c r="X160" s="66"/>
      <c r="Y160" s="66"/>
      <c r="Z160" s="66"/>
      <c r="AA160" s="66"/>
      <c r="AB160" s="66"/>
      <c r="AC160" s="66"/>
      <c r="AD160" s="66"/>
      <c r="AE160" s="68"/>
      <c r="AF160" s="68"/>
      <c r="AG160" s="68"/>
      <c r="AH160" s="66"/>
      <c r="AI160" s="66"/>
      <c r="AJ160" s="66"/>
      <c r="AK160" s="66"/>
      <c r="AL160" s="66"/>
      <c r="AM160" s="66"/>
      <c r="AN160" s="66"/>
      <c r="AO160" s="68"/>
      <c r="AP160" s="68"/>
      <c r="AQ160" s="68"/>
      <c r="AR160" s="66"/>
      <c r="AS160" s="66"/>
      <c r="AT160" s="66"/>
      <c r="AU160" s="66"/>
      <c r="AV160" s="66"/>
      <c r="AW160" s="66"/>
      <c r="AX160" s="66"/>
      <c r="AY160" s="68"/>
      <c r="AZ160" s="68"/>
      <c r="BA160" s="68"/>
      <c r="BB160" s="66"/>
      <c r="BC160" s="66"/>
      <c r="BD160" s="66"/>
      <c r="BE160" s="66"/>
      <c r="BF160" s="66"/>
      <c r="BG160" s="66"/>
      <c r="BH160" s="66"/>
      <c r="BI160" s="66"/>
      <c r="BJ160" s="66"/>
      <c r="BK160" s="66"/>
      <c r="BL160" s="66"/>
      <c r="BM160" s="66"/>
      <c r="BN160" s="68"/>
      <c r="BO160" s="68"/>
      <c r="BP160" s="68"/>
      <c r="BQ160" s="11"/>
      <c r="BR160" s="511"/>
      <c r="BS160" s="511"/>
      <c r="BT160" s="511"/>
    </row>
    <row r="161" spans="2:72" s="64" customFormat="1" ht="15.6" x14ac:dyDescent="0.3">
      <c r="B161" s="65"/>
      <c r="C161" s="11"/>
      <c r="D161" s="66"/>
      <c r="E161" s="66"/>
      <c r="F161" s="66"/>
      <c r="G161" s="68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8"/>
      <c r="V161" s="68"/>
      <c r="W161" s="68"/>
      <c r="X161" s="66"/>
      <c r="Y161" s="66"/>
      <c r="Z161" s="66"/>
      <c r="AA161" s="66"/>
      <c r="AB161" s="66"/>
      <c r="AC161" s="66"/>
      <c r="AD161" s="66"/>
      <c r="AE161" s="68"/>
      <c r="AF161" s="68"/>
      <c r="AG161" s="68"/>
      <c r="AH161" s="66"/>
      <c r="AI161" s="66"/>
      <c r="AJ161" s="66"/>
      <c r="AK161" s="66"/>
      <c r="AL161" s="66"/>
      <c r="AM161" s="66"/>
      <c r="AN161" s="66"/>
      <c r="AO161" s="68"/>
      <c r="AP161" s="68"/>
      <c r="AQ161" s="68"/>
      <c r="AR161" s="66"/>
      <c r="AS161" s="66"/>
      <c r="AT161" s="66"/>
      <c r="AU161" s="66"/>
      <c r="AV161" s="66"/>
      <c r="AW161" s="66"/>
      <c r="AX161" s="66"/>
      <c r="AY161" s="68"/>
      <c r="AZ161" s="68"/>
      <c r="BA161" s="68"/>
      <c r="BB161" s="66"/>
      <c r="BC161" s="66"/>
      <c r="BD161" s="66"/>
      <c r="BE161" s="66"/>
      <c r="BF161" s="66"/>
      <c r="BG161" s="66"/>
      <c r="BH161" s="66"/>
      <c r="BI161" s="66"/>
      <c r="BJ161" s="66"/>
      <c r="BK161" s="66"/>
      <c r="BL161" s="66"/>
      <c r="BM161" s="66"/>
      <c r="BN161" s="68"/>
      <c r="BO161" s="68"/>
      <c r="BP161" s="68"/>
      <c r="BQ161" s="11"/>
      <c r="BR161" s="511"/>
      <c r="BS161" s="511"/>
      <c r="BT161" s="511"/>
    </row>
    <row r="162" spans="2:72" s="64" customFormat="1" ht="15.6" x14ac:dyDescent="0.3">
      <c r="B162" s="65"/>
      <c r="C162" s="11"/>
      <c r="D162" s="66"/>
      <c r="E162" s="66"/>
      <c r="F162" s="66"/>
      <c r="G162" s="68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8"/>
      <c r="V162" s="68"/>
      <c r="W162" s="68"/>
      <c r="X162" s="66"/>
      <c r="Y162" s="66"/>
      <c r="Z162" s="66"/>
      <c r="AA162" s="66"/>
      <c r="AB162" s="66"/>
      <c r="AC162" s="66"/>
      <c r="AD162" s="66"/>
      <c r="AE162" s="68"/>
      <c r="AF162" s="68"/>
      <c r="AG162" s="68"/>
      <c r="AH162" s="66"/>
      <c r="AI162" s="66"/>
      <c r="AJ162" s="66"/>
      <c r="AK162" s="66"/>
      <c r="AL162" s="66"/>
      <c r="AM162" s="66"/>
      <c r="AN162" s="66"/>
      <c r="AO162" s="68"/>
      <c r="AP162" s="68"/>
      <c r="AQ162" s="68"/>
      <c r="AR162" s="66"/>
      <c r="AS162" s="66"/>
      <c r="AT162" s="66"/>
      <c r="AU162" s="66"/>
      <c r="AV162" s="66"/>
      <c r="AW162" s="66"/>
      <c r="AX162" s="66"/>
      <c r="AY162" s="68"/>
      <c r="AZ162" s="68"/>
      <c r="BA162" s="68"/>
      <c r="BB162" s="66"/>
      <c r="BC162" s="66"/>
      <c r="BD162" s="66"/>
      <c r="BE162" s="66"/>
      <c r="BF162" s="66"/>
      <c r="BG162" s="66"/>
      <c r="BH162" s="66"/>
      <c r="BI162" s="66"/>
      <c r="BJ162" s="66"/>
      <c r="BK162" s="66"/>
      <c r="BL162" s="66"/>
      <c r="BM162" s="66"/>
      <c r="BN162" s="68"/>
      <c r="BO162" s="68"/>
      <c r="BP162" s="68"/>
      <c r="BQ162" s="11"/>
      <c r="BR162" s="511"/>
      <c r="BS162" s="511"/>
      <c r="BT162" s="511"/>
    </row>
    <row r="163" spans="2:72" s="64" customFormat="1" ht="15.6" x14ac:dyDescent="0.3">
      <c r="B163" s="65"/>
      <c r="C163" s="11"/>
      <c r="D163" s="66"/>
      <c r="E163" s="66"/>
      <c r="F163" s="66"/>
      <c r="G163" s="68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8"/>
      <c r="V163" s="68"/>
      <c r="W163" s="68"/>
      <c r="X163" s="66"/>
      <c r="Y163" s="66"/>
      <c r="Z163" s="66"/>
      <c r="AA163" s="66"/>
      <c r="AB163" s="66"/>
      <c r="AC163" s="66"/>
      <c r="AD163" s="66"/>
      <c r="AE163" s="68"/>
      <c r="AF163" s="68"/>
      <c r="AG163" s="68"/>
      <c r="AH163" s="66"/>
      <c r="AI163" s="66"/>
      <c r="AJ163" s="66"/>
      <c r="AK163" s="66"/>
      <c r="AL163" s="66"/>
      <c r="AM163" s="66"/>
      <c r="AN163" s="66"/>
      <c r="AO163" s="68"/>
      <c r="AP163" s="68"/>
      <c r="AQ163" s="68"/>
      <c r="AR163" s="66"/>
      <c r="AS163" s="66"/>
      <c r="AT163" s="66"/>
      <c r="AU163" s="66"/>
      <c r="AV163" s="66"/>
      <c r="AW163" s="66"/>
      <c r="AX163" s="66"/>
      <c r="AY163" s="68"/>
      <c r="AZ163" s="68"/>
      <c r="BA163" s="68"/>
      <c r="BB163" s="66"/>
      <c r="BC163" s="66"/>
      <c r="BD163" s="66"/>
      <c r="BE163" s="66"/>
      <c r="BF163" s="66"/>
      <c r="BG163" s="66"/>
      <c r="BH163" s="66"/>
      <c r="BI163" s="66"/>
      <c r="BJ163" s="66"/>
      <c r="BK163" s="66"/>
      <c r="BL163" s="66"/>
      <c r="BM163" s="66"/>
      <c r="BN163" s="68"/>
      <c r="BO163" s="68"/>
      <c r="BP163" s="68"/>
      <c r="BQ163" s="11"/>
      <c r="BR163" s="511"/>
      <c r="BS163" s="511"/>
      <c r="BT163" s="511"/>
    </row>
    <row r="164" spans="2:72" s="64" customFormat="1" ht="15.6" x14ac:dyDescent="0.3">
      <c r="B164" s="65"/>
      <c r="C164" s="11"/>
      <c r="D164" s="66"/>
      <c r="E164" s="66"/>
      <c r="F164" s="66"/>
      <c r="G164" s="68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8"/>
      <c r="V164" s="68"/>
      <c r="W164" s="68"/>
      <c r="X164" s="66"/>
      <c r="Y164" s="66"/>
      <c r="Z164" s="66"/>
      <c r="AA164" s="66"/>
      <c r="AB164" s="66"/>
      <c r="AC164" s="66"/>
      <c r="AD164" s="66"/>
      <c r="AE164" s="68"/>
      <c r="AF164" s="68"/>
      <c r="AG164" s="68"/>
      <c r="AH164" s="66"/>
      <c r="AI164" s="66"/>
      <c r="AJ164" s="66"/>
      <c r="AK164" s="66"/>
      <c r="AL164" s="66"/>
      <c r="AM164" s="66"/>
      <c r="AN164" s="66"/>
      <c r="AO164" s="68"/>
      <c r="AP164" s="68"/>
      <c r="AQ164" s="68"/>
      <c r="AR164" s="66"/>
      <c r="AS164" s="66"/>
      <c r="AT164" s="66"/>
      <c r="AU164" s="66"/>
      <c r="AV164" s="66"/>
      <c r="AW164" s="66"/>
      <c r="AX164" s="66"/>
      <c r="AY164" s="68"/>
      <c r="AZ164" s="68"/>
      <c r="BA164" s="68"/>
      <c r="BB164" s="66"/>
      <c r="BC164" s="66"/>
      <c r="BD164" s="66"/>
      <c r="BE164" s="66"/>
      <c r="BF164" s="66"/>
      <c r="BG164" s="66"/>
      <c r="BH164" s="66"/>
      <c r="BI164" s="66"/>
      <c r="BJ164" s="66"/>
      <c r="BK164" s="66"/>
      <c r="BL164" s="66"/>
      <c r="BM164" s="66"/>
      <c r="BN164" s="68"/>
      <c r="BO164" s="68"/>
      <c r="BP164" s="68"/>
      <c r="BQ164" s="11"/>
      <c r="BR164" s="511"/>
      <c r="BS164" s="511"/>
      <c r="BT164" s="511"/>
    </row>
    <row r="165" spans="2:72" s="64" customFormat="1" ht="15.6" x14ac:dyDescent="0.3">
      <c r="B165" s="65"/>
      <c r="C165" s="11"/>
      <c r="D165" s="66"/>
      <c r="E165" s="66"/>
      <c r="F165" s="66"/>
      <c r="G165" s="68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8"/>
      <c r="V165" s="68"/>
      <c r="W165" s="68"/>
      <c r="X165" s="66"/>
      <c r="Y165" s="66"/>
      <c r="Z165" s="66"/>
      <c r="AA165" s="66"/>
      <c r="AB165" s="66"/>
      <c r="AC165" s="66"/>
      <c r="AD165" s="66"/>
      <c r="AE165" s="68"/>
      <c r="AF165" s="68"/>
      <c r="AG165" s="68"/>
      <c r="AH165" s="66"/>
      <c r="AI165" s="66"/>
      <c r="AJ165" s="66"/>
      <c r="AK165" s="66"/>
      <c r="AL165" s="66"/>
      <c r="AM165" s="66"/>
      <c r="AN165" s="66"/>
      <c r="AO165" s="68"/>
      <c r="AP165" s="68"/>
      <c r="AQ165" s="68"/>
      <c r="AR165" s="66"/>
      <c r="AS165" s="66"/>
      <c r="AT165" s="66"/>
      <c r="AU165" s="66"/>
      <c r="AV165" s="66"/>
      <c r="AW165" s="66"/>
      <c r="AX165" s="66"/>
      <c r="AY165" s="68"/>
      <c r="AZ165" s="68"/>
      <c r="BA165" s="68"/>
      <c r="BB165" s="66"/>
      <c r="BC165" s="66"/>
      <c r="BD165" s="66"/>
      <c r="BE165" s="66"/>
      <c r="BF165" s="66"/>
      <c r="BG165" s="66"/>
      <c r="BH165" s="66"/>
      <c r="BI165" s="66"/>
      <c r="BJ165" s="66"/>
      <c r="BK165" s="66"/>
      <c r="BL165" s="66"/>
      <c r="BM165" s="66"/>
      <c r="BN165" s="68"/>
      <c r="BO165" s="68"/>
      <c r="BP165" s="68"/>
      <c r="BQ165" s="11"/>
      <c r="BR165" s="511"/>
      <c r="BS165" s="511"/>
      <c r="BT165" s="511"/>
    </row>
    <row r="166" spans="2:72" s="64" customFormat="1" ht="15.6" x14ac:dyDescent="0.3">
      <c r="B166" s="65"/>
      <c r="C166" s="11"/>
      <c r="D166" s="66"/>
      <c r="E166" s="66"/>
      <c r="F166" s="66"/>
      <c r="G166" s="68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8"/>
      <c r="V166" s="68"/>
      <c r="W166" s="68"/>
      <c r="X166" s="66"/>
      <c r="Y166" s="66"/>
      <c r="Z166" s="66"/>
      <c r="AA166" s="66"/>
      <c r="AB166" s="66"/>
      <c r="AC166" s="66"/>
      <c r="AD166" s="66"/>
      <c r="AE166" s="68"/>
      <c r="AF166" s="68"/>
      <c r="AG166" s="68"/>
      <c r="AH166" s="66"/>
      <c r="AI166" s="66"/>
      <c r="AJ166" s="66"/>
      <c r="AK166" s="66"/>
      <c r="AL166" s="66"/>
      <c r="AM166" s="66"/>
      <c r="AN166" s="66"/>
      <c r="AO166" s="68"/>
      <c r="AP166" s="68"/>
      <c r="AQ166" s="68"/>
      <c r="AR166" s="66"/>
      <c r="AS166" s="66"/>
      <c r="AT166" s="66"/>
      <c r="AU166" s="66"/>
      <c r="AV166" s="66"/>
      <c r="AW166" s="66"/>
      <c r="AX166" s="66"/>
      <c r="AY166" s="68"/>
      <c r="AZ166" s="68"/>
      <c r="BA166" s="68"/>
      <c r="BB166" s="66"/>
      <c r="BC166" s="66"/>
      <c r="BD166" s="66"/>
      <c r="BE166" s="66"/>
      <c r="BF166" s="66"/>
      <c r="BG166" s="66"/>
      <c r="BH166" s="66"/>
      <c r="BI166" s="66"/>
      <c r="BJ166" s="66"/>
      <c r="BK166" s="66"/>
      <c r="BL166" s="66"/>
      <c r="BM166" s="66"/>
      <c r="BN166" s="68"/>
      <c r="BO166" s="68"/>
      <c r="BP166" s="68"/>
      <c r="BQ166" s="11"/>
      <c r="BR166" s="511"/>
      <c r="BS166" s="511"/>
      <c r="BT166" s="511"/>
    </row>
    <row r="167" spans="2:72" s="64" customFormat="1" ht="15.6" x14ac:dyDescent="0.3">
      <c r="B167" s="65"/>
      <c r="C167" s="11"/>
      <c r="D167" s="66"/>
      <c r="E167" s="66"/>
      <c r="F167" s="66"/>
      <c r="G167" s="68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8"/>
      <c r="V167" s="68"/>
      <c r="W167" s="68"/>
      <c r="X167" s="66"/>
      <c r="Y167" s="66"/>
      <c r="Z167" s="66"/>
      <c r="AA167" s="66"/>
      <c r="AB167" s="66"/>
      <c r="AC167" s="66"/>
      <c r="AD167" s="66"/>
      <c r="AE167" s="68"/>
      <c r="AF167" s="68"/>
      <c r="AG167" s="68"/>
      <c r="AH167" s="66"/>
      <c r="AI167" s="66"/>
      <c r="AJ167" s="66"/>
      <c r="AK167" s="66"/>
      <c r="AL167" s="66"/>
      <c r="AM167" s="66"/>
      <c r="AN167" s="66"/>
      <c r="AO167" s="68"/>
      <c r="AP167" s="68"/>
      <c r="AQ167" s="68"/>
      <c r="AR167" s="66"/>
      <c r="AS167" s="66"/>
      <c r="AT167" s="66"/>
      <c r="AU167" s="66"/>
      <c r="AV167" s="66"/>
      <c r="AW167" s="66"/>
      <c r="AX167" s="66"/>
      <c r="AY167" s="68"/>
      <c r="AZ167" s="68"/>
      <c r="BA167" s="68"/>
      <c r="BB167" s="66"/>
      <c r="BC167" s="66"/>
      <c r="BD167" s="66"/>
      <c r="BE167" s="66"/>
      <c r="BF167" s="66"/>
      <c r="BG167" s="66"/>
      <c r="BH167" s="66"/>
      <c r="BI167" s="66"/>
      <c r="BJ167" s="66"/>
      <c r="BK167" s="66"/>
      <c r="BL167" s="66"/>
      <c r="BM167" s="66"/>
      <c r="BN167" s="68"/>
      <c r="BO167" s="68"/>
      <c r="BP167" s="68"/>
      <c r="BQ167" s="11"/>
      <c r="BR167" s="511"/>
      <c r="BS167" s="511"/>
      <c r="BT167" s="511"/>
    </row>
    <row r="168" spans="2:72" s="64" customFormat="1" ht="15.6" x14ac:dyDescent="0.3">
      <c r="B168" s="65"/>
      <c r="C168" s="11"/>
      <c r="D168" s="66"/>
      <c r="E168" s="66"/>
      <c r="F168" s="66"/>
      <c r="G168" s="68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8"/>
      <c r="V168" s="68"/>
      <c r="W168" s="68"/>
      <c r="X168" s="66"/>
      <c r="Y168" s="66"/>
      <c r="Z168" s="66"/>
      <c r="AA168" s="66"/>
      <c r="AB168" s="66"/>
      <c r="AC168" s="66"/>
      <c r="AD168" s="66"/>
      <c r="AE168" s="68"/>
      <c r="AF168" s="68"/>
      <c r="AG168" s="68"/>
      <c r="AH168" s="66"/>
      <c r="AI168" s="66"/>
      <c r="AJ168" s="66"/>
      <c r="AK168" s="66"/>
      <c r="AL168" s="66"/>
      <c r="AM168" s="66"/>
      <c r="AN168" s="66"/>
      <c r="AO168" s="68"/>
      <c r="AP168" s="68"/>
      <c r="AQ168" s="68"/>
      <c r="AR168" s="66"/>
      <c r="AS168" s="66"/>
      <c r="AT168" s="66"/>
      <c r="AU168" s="66"/>
      <c r="AV168" s="66"/>
      <c r="AW168" s="66"/>
      <c r="AX168" s="66"/>
      <c r="AY168" s="68"/>
      <c r="AZ168" s="68"/>
      <c r="BA168" s="68"/>
      <c r="BB168" s="66"/>
      <c r="BC168" s="66"/>
      <c r="BD168" s="66"/>
      <c r="BE168" s="66"/>
      <c r="BF168" s="66"/>
      <c r="BG168" s="66"/>
      <c r="BH168" s="66"/>
      <c r="BI168" s="66"/>
      <c r="BJ168" s="66"/>
      <c r="BK168" s="66"/>
      <c r="BL168" s="66"/>
      <c r="BM168" s="66"/>
      <c r="BN168" s="68"/>
      <c r="BO168" s="68"/>
      <c r="BP168" s="68"/>
      <c r="BQ168" s="11"/>
      <c r="BR168" s="511"/>
      <c r="BS168" s="511"/>
      <c r="BT168" s="511"/>
    </row>
    <row r="169" spans="2:72" s="64" customFormat="1" ht="15.6" x14ac:dyDescent="0.3">
      <c r="B169" s="65"/>
      <c r="C169" s="11"/>
      <c r="D169" s="66"/>
      <c r="E169" s="66"/>
      <c r="F169" s="66"/>
      <c r="G169" s="68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8"/>
      <c r="V169" s="68"/>
      <c r="W169" s="68"/>
      <c r="X169" s="66"/>
      <c r="Y169" s="66"/>
      <c r="Z169" s="66"/>
      <c r="AA169" s="66"/>
      <c r="AB169" s="66"/>
      <c r="AC169" s="66"/>
      <c r="AD169" s="66"/>
      <c r="AE169" s="68"/>
      <c r="AF169" s="68"/>
      <c r="AG169" s="68"/>
      <c r="AH169" s="66"/>
      <c r="AI169" s="66"/>
      <c r="AJ169" s="66"/>
      <c r="AK169" s="66"/>
      <c r="AL169" s="66"/>
      <c r="AM169" s="66"/>
      <c r="AN169" s="66"/>
      <c r="AO169" s="68"/>
      <c r="AP169" s="68"/>
      <c r="AQ169" s="68"/>
      <c r="AR169" s="66"/>
      <c r="AS169" s="66"/>
      <c r="AT169" s="66"/>
      <c r="AU169" s="66"/>
      <c r="AV169" s="66"/>
      <c r="AW169" s="66"/>
      <c r="AX169" s="66"/>
      <c r="AY169" s="68"/>
      <c r="AZ169" s="68"/>
      <c r="BA169" s="68"/>
      <c r="BB169" s="66"/>
      <c r="BC169" s="66"/>
      <c r="BD169" s="66"/>
      <c r="BE169" s="66"/>
      <c r="BF169" s="66"/>
      <c r="BG169" s="66"/>
      <c r="BH169" s="66"/>
      <c r="BI169" s="66"/>
      <c r="BJ169" s="66"/>
      <c r="BK169" s="66"/>
      <c r="BL169" s="66"/>
      <c r="BM169" s="66"/>
      <c r="BN169" s="68"/>
      <c r="BO169" s="68"/>
      <c r="BP169" s="68"/>
      <c r="BQ169" s="11"/>
      <c r="BR169" s="511"/>
      <c r="BS169" s="511"/>
      <c r="BT169" s="511"/>
    </row>
    <row r="170" spans="2:72" s="64" customFormat="1" ht="15.6" x14ac:dyDescent="0.3">
      <c r="B170" s="65"/>
      <c r="C170" s="11"/>
      <c r="D170" s="66"/>
      <c r="E170" s="66"/>
      <c r="F170" s="66"/>
      <c r="G170" s="68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8"/>
      <c r="V170" s="68"/>
      <c r="W170" s="68"/>
      <c r="X170" s="66"/>
      <c r="Y170" s="66"/>
      <c r="Z170" s="66"/>
      <c r="AA170" s="66"/>
      <c r="AB170" s="66"/>
      <c r="AC170" s="66"/>
      <c r="AD170" s="66"/>
      <c r="AE170" s="68"/>
      <c r="AF170" s="68"/>
      <c r="AG170" s="68"/>
      <c r="AH170" s="66"/>
      <c r="AI170" s="66"/>
      <c r="AJ170" s="66"/>
      <c r="AK170" s="66"/>
      <c r="AL170" s="66"/>
      <c r="AM170" s="66"/>
      <c r="AN170" s="66"/>
      <c r="AO170" s="68"/>
      <c r="AP170" s="68"/>
      <c r="AQ170" s="68"/>
      <c r="AR170" s="66"/>
      <c r="AS170" s="66"/>
      <c r="AT170" s="66"/>
      <c r="AU170" s="66"/>
      <c r="AV170" s="66"/>
      <c r="AW170" s="66"/>
      <c r="AX170" s="66"/>
      <c r="AY170" s="68"/>
      <c r="AZ170" s="68"/>
      <c r="BA170" s="68"/>
      <c r="BB170" s="66"/>
      <c r="BC170" s="66"/>
      <c r="BD170" s="66"/>
      <c r="BE170" s="66"/>
      <c r="BF170" s="66"/>
      <c r="BG170" s="66"/>
      <c r="BH170" s="66"/>
      <c r="BI170" s="66"/>
      <c r="BJ170" s="66"/>
      <c r="BK170" s="66"/>
      <c r="BL170" s="66"/>
      <c r="BM170" s="66"/>
      <c r="BN170" s="68"/>
      <c r="BO170" s="68"/>
      <c r="BP170" s="68"/>
      <c r="BQ170" s="11"/>
      <c r="BR170" s="511"/>
      <c r="BS170" s="511"/>
      <c r="BT170" s="511"/>
    </row>
    <row r="171" spans="2:72" s="64" customFormat="1" ht="15.6" x14ac:dyDescent="0.3">
      <c r="B171" s="65"/>
      <c r="C171" s="11"/>
      <c r="D171" s="66"/>
      <c r="E171" s="66"/>
      <c r="F171" s="66"/>
      <c r="G171" s="68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8"/>
      <c r="V171" s="68"/>
      <c r="W171" s="68"/>
      <c r="X171" s="66"/>
      <c r="Y171" s="66"/>
      <c r="Z171" s="66"/>
      <c r="AA171" s="66"/>
      <c r="AB171" s="66"/>
      <c r="AC171" s="66"/>
      <c r="AD171" s="66"/>
      <c r="AE171" s="68"/>
      <c r="AF171" s="68"/>
      <c r="AG171" s="68"/>
      <c r="AH171" s="66"/>
      <c r="AI171" s="66"/>
      <c r="AJ171" s="66"/>
      <c r="AK171" s="66"/>
      <c r="AL171" s="66"/>
      <c r="AM171" s="66"/>
      <c r="AN171" s="66"/>
      <c r="AO171" s="68"/>
      <c r="AP171" s="68"/>
      <c r="AQ171" s="68"/>
      <c r="AR171" s="66"/>
      <c r="AS171" s="66"/>
      <c r="AT171" s="66"/>
      <c r="AU171" s="66"/>
      <c r="AV171" s="66"/>
      <c r="AW171" s="66"/>
      <c r="AX171" s="66"/>
      <c r="AY171" s="68"/>
      <c r="AZ171" s="68"/>
      <c r="BA171" s="68"/>
      <c r="BB171" s="66"/>
      <c r="BC171" s="66"/>
      <c r="BD171" s="66"/>
      <c r="BE171" s="66"/>
      <c r="BF171" s="66"/>
      <c r="BG171" s="66"/>
      <c r="BH171" s="66"/>
      <c r="BI171" s="66"/>
      <c r="BJ171" s="66"/>
      <c r="BK171" s="66"/>
      <c r="BL171" s="66"/>
      <c r="BM171" s="66"/>
      <c r="BN171" s="68"/>
      <c r="BO171" s="68"/>
      <c r="BP171" s="68"/>
      <c r="BQ171" s="11"/>
      <c r="BR171" s="511"/>
      <c r="BS171" s="511"/>
      <c r="BT171" s="511"/>
    </row>
    <row r="172" spans="2:72" s="64" customFormat="1" ht="15.6" x14ac:dyDescent="0.3">
      <c r="B172" s="65"/>
      <c r="C172" s="11"/>
      <c r="D172" s="66"/>
      <c r="E172" s="66"/>
      <c r="F172" s="66"/>
      <c r="G172" s="68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8"/>
      <c r="V172" s="68"/>
      <c r="W172" s="68"/>
      <c r="X172" s="66"/>
      <c r="Y172" s="66"/>
      <c r="Z172" s="66"/>
      <c r="AA172" s="66"/>
      <c r="AB172" s="66"/>
      <c r="AC172" s="66"/>
      <c r="AD172" s="66"/>
      <c r="AE172" s="68"/>
      <c r="AF172" s="68"/>
      <c r="AG172" s="68"/>
      <c r="AH172" s="66"/>
      <c r="AI172" s="66"/>
      <c r="AJ172" s="66"/>
      <c r="AK172" s="66"/>
      <c r="AL172" s="66"/>
      <c r="AM172" s="66"/>
      <c r="AN172" s="66"/>
      <c r="AO172" s="68"/>
      <c r="AP172" s="68"/>
      <c r="AQ172" s="68"/>
      <c r="AR172" s="66"/>
      <c r="AS172" s="66"/>
      <c r="AT172" s="66"/>
      <c r="AU172" s="66"/>
      <c r="AV172" s="66"/>
      <c r="AW172" s="66"/>
      <c r="AX172" s="66"/>
      <c r="AY172" s="68"/>
      <c r="AZ172" s="68"/>
      <c r="BA172" s="68"/>
      <c r="BB172" s="66"/>
      <c r="BC172" s="66"/>
      <c r="BD172" s="66"/>
      <c r="BE172" s="66"/>
      <c r="BF172" s="66"/>
      <c r="BG172" s="66"/>
      <c r="BH172" s="66"/>
      <c r="BI172" s="66"/>
      <c r="BJ172" s="66"/>
      <c r="BK172" s="66"/>
      <c r="BL172" s="66"/>
      <c r="BM172" s="66"/>
      <c r="BN172" s="68"/>
      <c r="BO172" s="68"/>
      <c r="BP172" s="68"/>
      <c r="BQ172" s="11"/>
      <c r="BR172" s="511"/>
      <c r="BS172" s="511"/>
      <c r="BT172" s="511"/>
    </row>
    <row r="173" spans="2:72" s="64" customFormat="1" ht="15.6" x14ac:dyDescent="0.3">
      <c r="B173" s="65"/>
      <c r="C173" s="11"/>
      <c r="D173" s="66"/>
      <c r="E173" s="66"/>
      <c r="F173" s="66"/>
      <c r="G173" s="68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8"/>
      <c r="V173" s="68"/>
      <c r="W173" s="68"/>
      <c r="X173" s="66"/>
      <c r="Y173" s="66"/>
      <c r="Z173" s="66"/>
      <c r="AA173" s="66"/>
      <c r="AB173" s="66"/>
      <c r="AC173" s="66"/>
      <c r="AD173" s="66"/>
      <c r="AE173" s="68"/>
      <c r="AF173" s="68"/>
      <c r="AG173" s="68"/>
      <c r="AH173" s="66"/>
      <c r="AI173" s="66"/>
      <c r="AJ173" s="66"/>
      <c r="AK173" s="66"/>
      <c r="AL173" s="66"/>
      <c r="AM173" s="66"/>
      <c r="AN173" s="66"/>
      <c r="AO173" s="68"/>
      <c r="AP173" s="68"/>
      <c r="AQ173" s="68"/>
      <c r="AR173" s="66"/>
      <c r="AS173" s="66"/>
      <c r="AT173" s="66"/>
      <c r="AU173" s="66"/>
      <c r="AV173" s="66"/>
      <c r="AW173" s="66"/>
      <c r="AX173" s="66"/>
      <c r="AY173" s="68"/>
      <c r="AZ173" s="68"/>
      <c r="BA173" s="68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8"/>
      <c r="BO173" s="68"/>
      <c r="BP173" s="68"/>
      <c r="BQ173" s="11"/>
      <c r="BR173" s="511"/>
      <c r="BS173" s="511"/>
      <c r="BT173" s="511"/>
    </row>
    <row r="174" spans="2:72" s="64" customFormat="1" ht="15.6" x14ac:dyDescent="0.3">
      <c r="B174" s="65"/>
      <c r="C174" s="11"/>
      <c r="D174" s="66"/>
      <c r="E174" s="66"/>
      <c r="F174" s="66"/>
      <c r="G174" s="68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8"/>
      <c r="V174" s="68"/>
      <c r="W174" s="68"/>
      <c r="X174" s="66"/>
      <c r="Y174" s="66"/>
      <c r="Z174" s="66"/>
      <c r="AA174" s="66"/>
      <c r="AB174" s="66"/>
      <c r="AC174" s="66"/>
      <c r="AD174" s="66"/>
      <c r="AE174" s="68"/>
      <c r="AF174" s="68"/>
      <c r="AG174" s="68"/>
      <c r="AH174" s="66"/>
      <c r="AI174" s="66"/>
      <c r="AJ174" s="66"/>
      <c r="AK174" s="66"/>
      <c r="AL174" s="66"/>
      <c r="AM174" s="66"/>
      <c r="AN174" s="66"/>
      <c r="AO174" s="68"/>
      <c r="AP174" s="68"/>
      <c r="AQ174" s="68"/>
      <c r="AR174" s="66"/>
      <c r="AS174" s="66"/>
      <c r="AT174" s="66"/>
      <c r="AU174" s="66"/>
      <c r="AV174" s="66"/>
      <c r="AW174" s="66"/>
      <c r="AX174" s="66"/>
      <c r="AY174" s="68"/>
      <c r="AZ174" s="68"/>
      <c r="BA174" s="68"/>
      <c r="BB174" s="66"/>
      <c r="BC174" s="66"/>
      <c r="BD174" s="66"/>
      <c r="BE174" s="66"/>
      <c r="BF174" s="66"/>
      <c r="BG174" s="66"/>
      <c r="BH174" s="66"/>
      <c r="BI174" s="66"/>
      <c r="BJ174" s="66"/>
      <c r="BK174" s="66"/>
      <c r="BL174" s="66"/>
      <c r="BM174" s="66"/>
      <c r="BN174" s="68"/>
      <c r="BO174" s="68"/>
      <c r="BP174" s="68"/>
      <c r="BQ174" s="11"/>
      <c r="BR174" s="511"/>
      <c r="BS174" s="511"/>
      <c r="BT174" s="511"/>
    </row>
    <row r="175" spans="2:72" s="64" customFormat="1" ht="15.6" x14ac:dyDescent="0.3">
      <c r="B175" s="65"/>
      <c r="C175" s="11"/>
      <c r="D175" s="66"/>
      <c r="E175" s="66"/>
      <c r="F175" s="66"/>
      <c r="G175" s="68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8"/>
      <c r="V175" s="68"/>
      <c r="W175" s="68"/>
      <c r="X175" s="66"/>
      <c r="Y175" s="66"/>
      <c r="Z175" s="66"/>
      <c r="AA175" s="66"/>
      <c r="AB175" s="66"/>
      <c r="AC175" s="66"/>
      <c r="AD175" s="66"/>
      <c r="AE175" s="68"/>
      <c r="AF175" s="68"/>
      <c r="AG175" s="68"/>
      <c r="AH175" s="66"/>
      <c r="AI175" s="66"/>
      <c r="AJ175" s="66"/>
      <c r="AK175" s="66"/>
      <c r="AL175" s="66"/>
      <c r="AM175" s="66"/>
      <c r="AN175" s="66"/>
      <c r="AO175" s="68"/>
      <c r="AP175" s="68"/>
      <c r="AQ175" s="68"/>
      <c r="AR175" s="66"/>
      <c r="AS175" s="66"/>
      <c r="AT175" s="66"/>
      <c r="AU175" s="66"/>
      <c r="AV175" s="66"/>
      <c r="AW175" s="66"/>
      <c r="AX175" s="66"/>
      <c r="AY175" s="68"/>
      <c r="AZ175" s="68"/>
      <c r="BA175" s="68"/>
      <c r="BB175" s="66"/>
      <c r="BC175" s="66"/>
      <c r="BD175" s="66"/>
      <c r="BE175" s="66"/>
      <c r="BF175" s="66"/>
      <c r="BG175" s="66"/>
      <c r="BH175" s="66"/>
      <c r="BI175" s="66"/>
      <c r="BJ175" s="66"/>
      <c r="BK175" s="66"/>
      <c r="BL175" s="66"/>
      <c r="BM175" s="66"/>
      <c r="BN175" s="68"/>
      <c r="BO175" s="68"/>
      <c r="BP175" s="68"/>
      <c r="BQ175" s="11"/>
      <c r="BR175" s="511"/>
      <c r="BS175" s="511"/>
      <c r="BT175" s="511"/>
    </row>
    <row r="176" spans="2:72" s="64" customFormat="1" ht="15.6" x14ac:dyDescent="0.3">
      <c r="B176" s="65"/>
      <c r="C176" s="11"/>
      <c r="D176" s="66"/>
      <c r="E176" s="66"/>
      <c r="F176" s="66"/>
      <c r="G176" s="68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8"/>
      <c r="V176" s="68"/>
      <c r="W176" s="68"/>
      <c r="X176" s="66"/>
      <c r="Y176" s="66"/>
      <c r="Z176" s="66"/>
      <c r="AA176" s="66"/>
      <c r="AB176" s="66"/>
      <c r="AC176" s="66"/>
      <c r="AD176" s="66"/>
      <c r="AE176" s="68"/>
      <c r="AF176" s="68"/>
      <c r="AG176" s="68"/>
      <c r="AH176" s="66"/>
      <c r="AI176" s="66"/>
      <c r="AJ176" s="66"/>
      <c r="AK176" s="66"/>
      <c r="AL176" s="66"/>
      <c r="AM176" s="66"/>
      <c r="AN176" s="66"/>
      <c r="AO176" s="68"/>
      <c r="AP176" s="68"/>
      <c r="AQ176" s="68"/>
      <c r="AR176" s="66"/>
      <c r="AS176" s="66"/>
      <c r="AT176" s="66"/>
      <c r="AU176" s="66"/>
      <c r="AV176" s="66"/>
      <c r="AW176" s="66"/>
      <c r="AX176" s="66"/>
      <c r="AY176" s="68"/>
      <c r="AZ176" s="68"/>
      <c r="BA176" s="68"/>
      <c r="BB176" s="66"/>
      <c r="BC176" s="66"/>
      <c r="BD176" s="66"/>
      <c r="BE176" s="66"/>
      <c r="BF176" s="66"/>
      <c r="BG176" s="66"/>
      <c r="BH176" s="66"/>
      <c r="BI176" s="66"/>
      <c r="BJ176" s="66"/>
      <c r="BK176" s="66"/>
      <c r="BL176" s="66"/>
      <c r="BM176" s="66"/>
      <c r="BN176" s="68"/>
      <c r="BO176" s="68"/>
      <c r="BP176" s="68"/>
      <c r="BQ176" s="11"/>
      <c r="BR176" s="511"/>
      <c r="BS176" s="511"/>
      <c r="BT176" s="511"/>
    </row>
    <row r="177" spans="2:72" s="64" customFormat="1" ht="15.6" x14ac:dyDescent="0.3">
      <c r="B177" s="65"/>
      <c r="C177" s="11"/>
      <c r="D177" s="66"/>
      <c r="E177" s="66"/>
      <c r="F177" s="66"/>
      <c r="G177" s="68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8"/>
      <c r="V177" s="68"/>
      <c r="W177" s="68"/>
      <c r="X177" s="66"/>
      <c r="Y177" s="66"/>
      <c r="Z177" s="66"/>
      <c r="AA177" s="66"/>
      <c r="AB177" s="66"/>
      <c r="AC177" s="66"/>
      <c r="AD177" s="66"/>
      <c r="AE177" s="68"/>
      <c r="AF177" s="68"/>
      <c r="AG177" s="68"/>
      <c r="AH177" s="66"/>
      <c r="AI177" s="66"/>
      <c r="AJ177" s="66"/>
      <c r="AK177" s="66"/>
      <c r="AL177" s="66"/>
      <c r="AM177" s="66"/>
      <c r="AN177" s="66"/>
      <c r="AO177" s="68"/>
      <c r="AP177" s="68"/>
      <c r="AQ177" s="68"/>
      <c r="AR177" s="66"/>
      <c r="AS177" s="66"/>
      <c r="AT177" s="66"/>
      <c r="AU177" s="66"/>
      <c r="AV177" s="66"/>
      <c r="AW177" s="66"/>
      <c r="AX177" s="66"/>
      <c r="AY177" s="68"/>
      <c r="AZ177" s="68"/>
      <c r="BA177" s="68"/>
      <c r="BB177" s="66"/>
      <c r="BC177" s="66"/>
      <c r="BD177" s="66"/>
      <c r="BE177" s="66"/>
      <c r="BF177" s="66"/>
      <c r="BG177" s="66"/>
      <c r="BH177" s="66"/>
      <c r="BI177" s="66"/>
      <c r="BJ177" s="66"/>
      <c r="BK177" s="66"/>
      <c r="BL177" s="66"/>
      <c r="BM177" s="66"/>
      <c r="BN177" s="68"/>
      <c r="BO177" s="68"/>
      <c r="BP177" s="68"/>
      <c r="BQ177" s="11"/>
      <c r="BR177" s="511"/>
      <c r="BS177" s="511"/>
      <c r="BT177" s="511"/>
    </row>
    <row r="178" spans="2:72" s="64" customFormat="1" ht="15.6" x14ac:dyDescent="0.3">
      <c r="B178" s="65"/>
      <c r="C178" s="11"/>
      <c r="D178" s="66"/>
      <c r="E178" s="66"/>
      <c r="F178" s="66"/>
      <c r="G178" s="68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8"/>
      <c r="V178" s="68"/>
      <c r="W178" s="68"/>
      <c r="X178" s="66"/>
      <c r="Y178" s="66"/>
      <c r="Z178" s="66"/>
      <c r="AA178" s="66"/>
      <c r="AB178" s="66"/>
      <c r="AC178" s="66"/>
      <c r="AD178" s="66"/>
      <c r="AE178" s="68"/>
      <c r="AF178" s="68"/>
      <c r="AG178" s="68"/>
      <c r="AH178" s="66"/>
      <c r="AI178" s="66"/>
      <c r="AJ178" s="66"/>
      <c r="AK178" s="66"/>
      <c r="AL178" s="66"/>
      <c r="AM178" s="66"/>
      <c r="AN178" s="66"/>
      <c r="AO178" s="68"/>
      <c r="AP178" s="68"/>
      <c r="AQ178" s="68"/>
      <c r="AR178" s="66"/>
      <c r="AS178" s="66"/>
      <c r="AT178" s="66"/>
      <c r="AU178" s="66"/>
      <c r="AV178" s="66"/>
      <c r="AW178" s="66"/>
      <c r="AX178" s="66"/>
      <c r="AY178" s="68"/>
      <c r="AZ178" s="68"/>
      <c r="BA178" s="68"/>
      <c r="BB178" s="66"/>
      <c r="BC178" s="66"/>
      <c r="BD178" s="66"/>
      <c r="BE178" s="66"/>
      <c r="BF178" s="66"/>
      <c r="BG178" s="66"/>
      <c r="BH178" s="66"/>
      <c r="BI178" s="66"/>
      <c r="BJ178" s="66"/>
      <c r="BK178" s="66"/>
      <c r="BL178" s="66"/>
      <c r="BM178" s="66"/>
      <c r="BN178" s="68"/>
      <c r="BO178" s="68"/>
      <c r="BP178" s="68"/>
      <c r="BQ178" s="11"/>
      <c r="BR178" s="511"/>
      <c r="BS178" s="511"/>
      <c r="BT178" s="511"/>
    </row>
    <row r="179" spans="2:72" s="64" customFormat="1" ht="15.6" x14ac:dyDescent="0.3">
      <c r="B179" s="65"/>
      <c r="C179" s="11"/>
      <c r="D179" s="66"/>
      <c r="E179" s="66"/>
      <c r="F179" s="66"/>
      <c r="G179" s="68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8"/>
      <c r="V179" s="68"/>
      <c r="W179" s="68"/>
      <c r="X179" s="66"/>
      <c r="Y179" s="66"/>
      <c r="Z179" s="66"/>
      <c r="AA179" s="66"/>
      <c r="AB179" s="66"/>
      <c r="AC179" s="66"/>
      <c r="AD179" s="66"/>
      <c r="AE179" s="68"/>
      <c r="AF179" s="68"/>
      <c r="AG179" s="68"/>
      <c r="AH179" s="66"/>
      <c r="AI179" s="66"/>
      <c r="AJ179" s="66"/>
      <c r="AK179" s="66"/>
      <c r="AL179" s="66"/>
      <c r="AM179" s="66"/>
      <c r="AN179" s="66"/>
      <c r="AO179" s="68"/>
      <c r="AP179" s="68"/>
      <c r="AQ179" s="68"/>
      <c r="AR179" s="66"/>
      <c r="AS179" s="66"/>
      <c r="AT179" s="66"/>
      <c r="AU179" s="66"/>
      <c r="AV179" s="66"/>
      <c r="AW179" s="66"/>
      <c r="AX179" s="66"/>
      <c r="AY179" s="68"/>
      <c r="AZ179" s="68"/>
      <c r="BA179" s="68"/>
      <c r="BB179" s="66"/>
      <c r="BC179" s="66"/>
      <c r="BD179" s="66"/>
      <c r="BE179" s="66"/>
      <c r="BF179" s="66"/>
      <c r="BG179" s="66"/>
      <c r="BH179" s="66"/>
      <c r="BI179" s="66"/>
      <c r="BJ179" s="66"/>
      <c r="BK179" s="66"/>
      <c r="BL179" s="66"/>
      <c r="BM179" s="66"/>
      <c r="BN179" s="68"/>
      <c r="BO179" s="68"/>
      <c r="BP179" s="68"/>
      <c r="BQ179" s="11"/>
      <c r="BR179" s="511"/>
      <c r="BS179" s="511"/>
      <c r="BT179" s="511"/>
    </row>
    <row r="180" spans="2:72" s="64" customFormat="1" ht="15.6" x14ac:dyDescent="0.3">
      <c r="B180" s="65"/>
      <c r="C180" s="11"/>
      <c r="D180" s="66"/>
      <c r="E180" s="66"/>
      <c r="F180" s="66"/>
      <c r="G180" s="68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8"/>
      <c r="V180" s="68"/>
      <c r="W180" s="68"/>
      <c r="X180" s="66"/>
      <c r="Y180" s="66"/>
      <c r="Z180" s="66"/>
      <c r="AA180" s="66"/>
      <c r="AB180" s="66"/>
      <c r="AC180" s="66"/>
      <c r="AD180" s="66"/>
      <c r="AE180" s="68"/>
      <c r="AF180" s="68"/>
      <c r="AG180" s="68"/>
      <c r="AH180" s="66"/>
      <c r="AI180" s="66"/>
      <c r="AJ180" s="66"/>
      <c r="AK180" s="66"/>
      <c r="AL180" s="66"/>
      <c r="AM180" s="66"/>
      <c r="AN180" s="66"/>
      <c r="AO180" s="68"/>
      <c r="AP180" s="68"/>
      <c r="AQ180" s="68"/>
      <c r="AR180" s="66"/>
      <c r="AS180" s="66"/>
      <c r="AT180" s="66"/>
      <c r="AU180" s="66"/>
      <c r="AV180" s="66"/>
      <c r="AW180" s="66"/>
      <c r="AX180" s="66"/>
      <c r="AY180" s="68"/>
      <c r="AZ180" s="68"/>
      <c r="BA180" s="68"/>
      <c r="BB180" s="66"/>
      <c r="BC180" s="66"/>
      <c r="BD180" s="66"/>
      <c r="BE180" s="66"/>
      <c r="BF180" s="66"/>
      <c r="BG180" s="66"/>
      <c r="BH180" s="66"/>
      <c r="BI180" s="66"/>
      <c r="BJ180" s="66"/>
      <c r="BK180" s="66"/>
      <c r="BL180" s="66"/>
      <c r="BM180" s="66"/>
      <c r="BN180" s="68"/>
      <c r="BO180" s="68"/>
      <c r="BP180" s="68"/>
      <c r="BQ180" s="11"/>
      <c r="BR180" s="511"/>
      <c r="BS180" s="511"/>
      <c r="BT180" s="511"/>
    </row>
    <row r="181" spans="2:72" s="64" customFormat="1" ht="15.6" x14ac:dyDescent="0.3">
      <c r="B181" s="65"/>
      <c r="C181" s="11"/>
      <c r="D181" s="66"/>
      <c r="E181" s="66"/>
      <c r="F181" s="66"/>
      <c r="G181" s="68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8"/>
      <c r="V181" s="68"/>
      <c r="W181" s="68"/>
      <c r="X181" s="66"/>
      <c r="Y181" s="66"/>
      <c r="Z181" s="66"/>
      <c r="AA181" s="66"/>
      <c r="AB181" s="66"/>
      <c r="AC181" s="66"/>
      <c r="AD181" s="66"/>
      <c r="AE181" s="68"/>
      <c r="AF181" s="68"/>
      <c r="AG181" s="68"/>
      <c r="AH181" s="66"/>
      <c r="AI181" s="66"/>
      <c r="AJ181" s="66"/>
      <c r="AK181" s="66"/>
      <c r="AL181" s="66"/>
      <c r="AM181" s="66"/>
      <c r="AN181" s="66"/>
      <c r="AO181" s="68"/>
      <c r="AP181" s="68"/>
      <c r="AQ181" s="68"/>
      <c r="AR181" s="66"/>
      <c r="AS181" s="66"/>
      <c r="AT181" s="66"/>
      <c r="AU181" s="66"/>
      <c r="AV181" s="66"/>
      <c r="AW181" s="66"/>
      <c r="AX181" s="66"/>
      <c r="AY181" s="68"/>
      <c r="AZ181" s="68"/>
      <c r="BA181" s="68"/>
      <c r="BB181" s="66"/>
      <c r="BC181" s="66"/>
      <c r="BD181" s="66"/>
      <c r="BE181" s="66"/>
      <c r="BF181" s="66"/>
      <c r="BG181" s="66"/>
      <c r="BH181" s="66"/>
      <c r="BI181" s="66"/>
      <c r="BJ181" s="66"/>
      <c r="BK181" s="66"/>
      <c r="BL181" s="66"/>
      <c r="BM181" s="66"/>
      <c r="BN181" s="68"/>
      <c r="BO181" s="68"/>
      <c r="BP181" s="68"/>
      <c r="BQ181" s="11"/>
      <c r="BR181" s="511"/>
      <c r="BS181" s="511"/>
      <c r="BT181" s="511"/>
    </row>
    <row r="182" spans="2:72" s="64" customFormat="1" ht="15.6" x14ac:dyDescent="0.3">
      <c r="B182" s="65"/>
      <c r="C182" s="11"/>
      <c r="D182" s="66"/>
      <c r="E182" s="66"/>
      <c r="F182" s="66"/>
      <c r="G182" s="68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8"/>
      <c r="V182" s="68"/>
      <c r="W182" s="68"/>
      <c r="X182" s="66"/>
      <c r="Y182" s="66"/>
      <c r="Z182" s="66"/>
      <c r="AA182" s="66"/>
      <c r="AB182" s="66"/>
      <c r="AC182" s="66"/>
      <c r="AD182" s="66"/>
      <c r="AE182" s="68"/>
      <c r="AF182" s="68"/>
      <c r="AG182" s="68"/>
      <c r="AH182" s="66"/>
      <c r="AI182" s="66"/>
      <c r="AJ182" s="66"/>
      <c r="AK182" s="66"/>
      <c r="AL182" s="66"/>
      <c r="AM182" s="66"/>
      <c r="AN182" s="66"/>
      <c r="AO182" s="68"/>
      <c r="AP182" s="68"/>
      <c r="AQ182" s="68"/>
      <c r="AR182" s="66"/>
      <c r="AS182" s="66"/>
      <c r="AT182" s="66"/>
      <c r="AU182" s="66"/>
      <c r="AV182" s="66"/>
      <c r="AW182" s="66"/>
      <c r="AX182" s="66"/>
      <c r="AY182" s="68"/>
      <c r="AZ182" s="68"/>
      <c r="BA182" s="68"/>
      <c r="BB182" s="66"/>
      <c r="BC182" s="66"/>
      <c r="BD182" s="66"/>
      <c r="BE182" s="66"/>
      <c r="BF182" s="66"/>
      <c r="BG182" s="66"/>
      <c r="BH182" s="66"/>
      <c r="BI182" s="66"/>
      <c r="BJ182" s="66"/>
      <c r="BK182" s="66"/>
      <c r="BL182" s="66"/>
      <c r="BM182" s="66"/>
      <c r="BN182" s="68"/>
      <c r="BO182" s="68"/>
      <c r="BP182" s="68"/>
      <c r="BQ182" s="11"/>
      <c r="BR182" s="511"/>
      <c r="BS182" s="511"/>
      <c r="BT182" s="511"/>
    </row>
    <row r="183" spans="2:72" s="64" customFormat="1" ht="15.6" x14ac:dyDescent="0.3">
      <c r="B183" s="65"/>
      <c r="C183" s="11"/>
      <c r="D183" s="66"/>
      <c r="E183" s="66"/>
      <c r="F183" s="66"/>
      <c r="G183" s="68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8"/>
      <c r="V183" s="68"/>
      <c r="W183" s="68"/>
      <c r="X183" s="66"/>
      <c r="Y183" s="66"/>
      <c r="Z183" s="66"/>
      <c r="AA183" s="66"/>
      <c r="AB183" s="66"/>
      <c r="AC183" s="66"/>
      <c r="AD183" s="66"/>
      <c r="AE183" s="68"/>
      <c r="AF183" s="68"/>
      <c r="AG183" s="68"/>
      <c r="AH183" s="66"/>
      <c r="AI183" s="66"/>
      <c r="AJ183" s="66"/>
      <c r="AK183" s="66"/>
      <c r="AL183" s="66"/>
      <c r="AM183" s="66"/>
      <c r="AN183" s="66"/>
      <c r="AO183" s="68"/>
      <c r="AP183" s="68"/>
      <c r="AQ183" s="68"/>
      <c r="AR183" s="66"/>
      <c r="AS183" s="66"/>
      <c r="AT183" s="66"/>
      <c r="AU183" s="66"/>
      <c r="AV183" s="66"/>
      <c r="AW183" s="66"/>
      <c r="AX183" s="66"/>
      <c r="AY183" s="68"/>
      <c r="AZ183" s="68"/>
      <c r="BA183" s="68"/>
      <c r="BB183" s="66"/>
      <c r="BC183" s="66"/>
      <c r="BD183" s="66"/>
      <c r="BE183" s="66"/>
      <c r="BF183" s="66"/>
      <c r="BG183" s="66"/>
      <c r="BH183" s="66"/>
      <c r="BI183" s="66"/>
      <c r="BJ183" s="66"/>
      <c r="BK183" s="66"/>
      <c r="BL183" s="66"/>
      <c r="BM183" s="66"/>
      <c r="BN183" s="68"/>
      <c r="BO183" s="68"/>
      <c r="BP183" s="68"/>
      <c r="BQ183" s="11"/>
      <c r="BR183" s="511"/>
      <c r="BS183" s="511"/>
      <c r="BT183" s="511"/>
    </row>
    <row r="184" spans="2:72" s="64" customFormat="1" ht="15.6" x14ac:dyDescent="0.3">
      <c r="B184" s="65"/>
      <c r="C184" s="11"/>
      <c r="D184" s="66"/>
      <c r="E184" s="66"/>
      <c r="F184" s="66"/>
      <c r="G184" s="68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8"/>
      <c r="V184" s="68"/>
      <c r="W184" s="68"/>
      <c r="X184" s="66"/>
      <c r="Y184" s="66"/>
      <c r="Z184" s="66"/>
      <c r="AA184" s="66"/>
      <c r="AB184" s="66"/>
      <c r="AC184" s="66"/>
      <c r="AD184" s="66"/>
      <c r="AE184" s="68"/>
      <c r="AF184" s="68"/>
      <c r="AG184" s="68"/>
      <c r="AH184" s="66"/>
      <c r="AI184" s="66"/>
      <c r="AJ184" s="66"/>
      <c r="AK184" s="66"/>
      <c r="AL184" s="66"/>
      <c r="AM184" s="66"/>
      <c r="AN184" s="66"/>
      <c r="AO184" s="68"/>
      <c r="AP184" s="68"/>
      <c r="AQ184" s="68"/>
      <c r="AR184" s="66"/>
      <c r="AS184" s="66"/>
      <c r="AT184" s="66"/>
      <c r="AU184" s="66"/>
      <c r="AV184" s="66"/>
      <c r="AW184" s="66"/>
      <c r="AX184" s="66"/>
      <c r="AY184" s="68"/>
      <c r="AZ184" s="68"/>
      <c r="BA184" s="68"/>
      <c r="BB184" s="66"/>
      <c r="BC184" s="66"/>
      <c r="BD184" s="66"/>
      <c r="BE184" s="66"/>
      <c r="BF184" s="66"/>
      <c r="BG184" s="66"/>
      <c r="BH184" s="66"/>
      <c r="BI184" s="66"/>
      <c r="BJ184" s="66"/>
      <c r="BK184" s="66"/>
      <c r="BL184" s="66"/>
      <c r="BM184" s="66"/>
      <c r="BN184" s="68"/>
      <c r="BO184" s="68"/>
      <c r="BP184" s="68"/>
      <c r="BQ184" s="11"/>
      <c r="BR184" s="511"/>
      <c r="BS184" s="511"/>
      <c r="BT184" s="511"/>
    </row>
    <row r="185" spans="2:72" s="64" customFormat="1" ht="15.6" x14ac:dyDescent="0.3">
      <c r="B185" s="65"/>
      <c r="C185" s="11"/>
      <c r="D185" s="66"/>
      <c r="E185" s="66"/>
      <c r="F185" s="66"/>
      <c r="G185" s="68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8"/>
      <c r="V185" s="68"/>
      <c r="W185" s="68"/>
      <c r="X185" s="66"/>
      <c r="Y185" s="66"/>
      <c r="Z185" s="66"/>
      <c r="AA185" s="66"/>
      <c r="AB185" s="66"/>
      <c r="AC185" s="66"/>
      <c r="AD185" s="66"/>
      <c r="AE185" s="68"/>
      <c r="AF185" s="68"/>
      <c r="AG185" s="68"/>
      <c r="AH185" s="66"/>
      <c r="AI185" s="66"/>
      <c r="AJ185" s="66"/>
      <c r="AK185" s="66"/>
      <c r="AL185" s="66"/>
      <c r="AM185" s="66"/>
      <c r="AN185" s="66"/>
      <c r="AO185" s="68"/>
      <c r="AP185" s="68"/>
      <c r="AQ185" s="68"/>
      <c r="AR185" s="66"/>
      <c r="AS185" s="66"/>
      <c r="AT185" s="66"/>
      <c r="AU185" s="66"/>
      <c r="AV185" s="66"/>
      <c r="AW185" s="66"/>
      <c r="AX185" s="66"/>
      <c r="AY185" s="68"/>
      <c r="AZ185" s="68"/>
      <c r="BA185" s="68"/>
      <c r="BB185" s="66"/>
      <c r="BC185" s="66"/>
      <c r="BD185" s="66"/>
      <c r="BE185" s="66"/>
      <c r="BF185" s="66"/>
      <c r="BG185" s="66"/>
      <c r="BH185" s="66"/>
      <c r="BI185" s="66"/>
      <c r="BJ185" s="66"/>
      <c r="BK185" s="66"/>
      <c r="BL185" s="66"/>
      <c r="BM185" s="66"/>
      <c r="BN185" s="68"/>
      <c r="BO185" s="68"/>
      <c r="BP185" s="68"/>
      <c r="BQ185" s="11"/>
      <c r="BR185" s="511"/>
      <c r="BS185" s="511"/>
      <c r="BT185" s="511"/>
    </row>
    <row r="186" spans="2:72" ht="15.75" customHeight="1" x14ac:dyDescent="0.3"/>
    <row r="187" spans="2:72" ht="15.75" customHeight="1" x14ac:dyDescent="0.3"/>
    <row r="188" spans="2:72" ht="15.75" customHeight="1" x14ac:dyDescent="0.3"/>
    <row r="189" spans="2:72" ht="15.75" customHeight="1" x14ac:dyDescent="0.3"/>
    <row r="190" spans="2:72" ht="15.75" customHeight="1" x14ac:dyDescent="0.3"/>
    <row r="191" spans="2:72" ht="15.75" customHeight="1" x14ac:dyDescent="0.3"/>
    <row r="192" spans="2:7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</sheetData>
  <autoFilter ref="L6:M67">
    <filterColumn colId="1">
      <filters blank="1">
        <filter val="1"/>
        <filter val="1.200"/>
        <filter val="1.396"/>
        <filter val="1.920"/>
        <filter val="11.520"/>
        <filter val="142"/>
        <filter val="143,36"/>
        <filter val="150"/>
        <filter val="16,13"/>
        <filter val="18.437"/>
        <filter val="292"/>
        <filter val="3.360"/>
        <filter val="3.600"/>
        <filter val="3.840"/>
        <filter val="4.800"/>
        <filter val="40.089"/>
        <filter val="53,07"/>
        <filter val="7.680"/>
        <filter val="7.920"/>
        <filter val="720"/>
      </filters>
    </filterColumn>
  </autoFilter>
  <mergeCells count="42">
    <mergeCell ref="BQ42:BQ45"/>
    <mergeCell ref="BQ46:BQ49"/>
    <mergeCell ref="B59:B67"/>
    <mergeCell ref="B69:B77"/>
    <mergeCell ref="BQ21:BQ24"/>
    <mergeCell ref="BQ25:BQ33"/>
    <mergeCell ref="BQ38:BQ41"/>
    <mergeCell ref="BQ7:BQ20"/>
    <mergeCell ref="AZ4:AZ5"/>
    <mergeCell ref="BQ34:BQ37"/>
    <mergeCell ref="C1:L2"/>
    <mergeCell ref="G4:G5"/>
    <mergeCell ref="H4:H5"/>
    <mergeCell ref="AQ4:AQ5"/>
    <mergeCell ref="K4:K5"/>
    <mergeCell ref="M4:M5"/>
    <mergeCell ref="BB1:BQ2"/>
    <mergeCell ref="Z1:AA2"/>
    <mergeCell ref="AI1:AQ2"/>
    <mergeCell ref="W4:W5"/>
    <mergeCell ref="AE4:AE5"/>
    <mergeCell ref="B4:B5"/>
    <mergeCell ref="C4:C5"/>
    <mergeCell ref="D4:D5"/>
    <mergeCell ref="E4:E5"/>
    <mergeCell ref="F4:F5"/>
    <mergeCell ref="A4:A5"/>
    <mergeCell ref="AY4:AY5"/>
    <mergeCell ref="BP4:BP5"/>
    <mergeCell ref="F57:L57"/>
    <mergeCell ref="BN4:BN5"/>
    <mergeCell ref="BO4:BO5"/>
    <mergeCell ref="BA4:BA5"/>
    <mergeCell ref="AO4:AO5"/>
    <mergeCell ref="V4:V5"/>
    <mergeCell ref="U4:U5"/>
    <mergeCell ref="AF4:AF5"/>
    <mergeCell ref="AG4:AG5"/>
    <mergeCell ref="AP4:AP5"/>
    <mergeCell ref="BI4:BI5"/>
    <mergeCell ref="BJ4:BJ5"/>
    <mergeCell ref="BK4:BK5"/>
  </mergeCells>
  <conditionalFormatting sqref="U6:X6 U4:W4 X4:X5 Y4:BP6 BQ7 N4:T6 W6:W9 BH4:BL9 A7:BP9 A11:BP12 BQ21 A35:P35 W34:W36 BH34:BL36 A34:BQ34 R35:BP35 BQ25 A36:BP37 A38:BQ38 BQ42 BQ46 AB57:AD57 R57:T57 AG57 AQ57 AL57:AN57 W57 BG57:BP57 AV57:BD57 N59:BP78 A19:BP33 A39:BP49">
    <cfRule type="expression" dxfId="1499" priority="4776" stopIfTrue="1">
      <formula>A$4="sáb"</formula>
    </cfRule>
    <cfRule type="expression" dxfId="1498" priority="4777" stopIfTrue="1">
      <formula>A$4="dom"</formula>
    </cfRule>
    <cfRule type="expression" dxfId="1497" priority="4778" stopIfTrue="1">
      <formula>($E4=1)</formula>
    </cfRule>
  </conditionalFormatting>
  <conditionalFormatting sqref="AG50 AQ50 BA50 BP50 BK50 K6:M6 BQ6:BQ7 F57:M58 N58:BP58 F68:BP68 U50:W50 BQ57:BQ60 C57:E60 BQ34 BQ42 BQ46 C76 BQ76:BQ77 C66:E69 BQ66:BQ70 C72 E72 E76:E77 C62:E62 BQ62 BQ72 C70:D70">
    <cfRule type="cellIs" dxfId="1496" priority="4775" stopIfTrue="1" operator="lessThan">
      <formula>0</formula>
    </cfRule>
  </conditionalFormatting>
  <conditionalFormatting sqref="F59:M60 F77:M77 F67:M70 G72:K72 G76:K76 M76 M72 C78:E78 G66:M66 A49:M49 A20 F20:M20 A24 A7:M9 F62:M62 G28:K28 M26:M28 A25:M25 F27:L27 F26:M26 L25:L28 A26:E28 F25:F28 A33:M38 L42:L48 K48:M49 A41:M47 A40:E40 A11:M12 F40:M41">
    <cfRule type="cellIs" dxfId="1495" priority="4772" stopIfTrue="1" operator="lessThan">
      <formula>0</formula>
    </cfRule>
    <cfRule type="expression" priority="4773" stopIfTrue="1">
      <formula>($E7=0)</formula>
    </cfRule>
    <cfRule type="expression" dxfId="1494" priority="4774" stopIfTrue="1">
      <formula>($E7=1)</formula>
    </cfRule>
  </conditionalFormatting>
  <conditionalFormatting sqref="U6 AE6 AO6 AY6 BN6 BI6">
    <cfRule type="cellIs" dxfId="1493" priority="4765" stopIfTrue="1" operator="lessThan">
      <formula>0</formula>
    </cfRule>
  </conditionalFormatting>
  <conditionalFormatting sqref="U4:W4 X4:BP5 AB57:AD57 R57:T57 AL57:AN57 BG57:BP57 AV57:BD57">
    <cfRule type="expression" dxfId="1492" priority="4727">
      <formula>R$4="sáb"</formula>
    </cfRule>
    <cfRule type="expression" dxfId="1491" priority="4728">
      <formula>($E4=1)</formula>
    </cfRule>
  </conditionalFormatting>
  <conditionalFormatting sqref="F7:J9 F49:J49 F20:J20 F34:J38 F11:J12 F40:J47">
    <cfRule type="cellIs" dxfId="1490" priority="4338" operator="equal">
      <formula>"BRASIL"</formula>
    </cfRule>
  </conditionalFormatting>
  <conditionalFormatting sqref="N6:BP6">
    <cfRule type="expression" dxfId="1489" priority="4332" stopIfTrue="1">
      <formula>N$4="sáb"</formula>
    </cfRule>
    <cfRule type="expression" dxfId="1488" priority="4333" stopIfTrue="1">
      <formula>N$4="dom"</formula>
    </cfRule>
    <cfRule type="expression" dxfId="1487" priority="4334" stopIfTrue="1">
      <formula>($E6=1)</formula>
    </cfRule>
  </conditionalFormatting>
  <conditionalFormatting sqref="N6:BP6">
    <cfRule type="expression" dxfId="1486" priority="4329" stopIfTrue="1">
      <formula>N$4="sáb"</formula>
    </cfRule>
    <cfRule type="expression" dxfId="1485" priority="4330" stopIfTrue="1">
      <formula>N$4="dom"</formula>
    </cfRule>
    <cfRule type="expression" dxfId="1484" priority="4331" stopIfTrue="1">
      <formula>($E6=1)</formula>
    </cfRule>
  </conditionalFormatting>
  <conditionalFormatting sqref="N6:BP6">
    <cfRule type="expression" dxfId="1483" priority="4326" stopIfTrue="1">
      <formula>N$4="sáb"</formula>
    </cfRule>
    <cfRule type="expression" dxfId="1482" priority="4327" stopIfTrue="1">
      <formula>N$4="dom"</formula>
    </cfRule>
    <cfRule type="expression" dxfId="1481" priority="4328" stopIfTrue="1">
      <formula>($E6=1)</formula>
    </cfRule>
  </conditionalFormatting>
  <conditionalFormatting sqref="N6:BP6">
    <cfRule type="expression" dxfId="1480" priority="4323" stopIfTrue="1">
      <formula>N$4="sáb"</formula>
    </cfRule>
    <cfRule type="expression" dxfId="1479" priority="4324" stopIfTrue="1">
      <formula>N$4="dom"</formula>
    </cfRule>
    <cfRule type="expression" dxfId="1478" priority="4325" stopIfTrue="1">
      <formula>($E6=1)</formula>
    </cfRule>
  </conditionalFormatting>
  <conditionalFormatting sqref="N4:T6">
    <cfRule type="expression" dxfId="1477" priority="3838" stopIfTrue="1">
      <formula>N$4="sáb"</formula>
    </cfRule>
    <cfRule type="expression" dxfId="1476" priority="3839" stopIfTrue="1">
      <formula>N$4="dom"</formula>
    </cfRule>
    <cfRule type="expression" dxfId="1475" priority="3840" stopIfTrue="1">
      <formula>($E4=1)</formula>
    </cfRule>
  </conditionalFormatting>
  <conditionalFormatting sqref="N6:BP6">
    <cfRule type="expression" dxfId="1474" priority="3836">
      <formula>N$4="sáb"</formula>
    </cfRule>
    <cfRule type="expression" dxfId="1473" priority="3837">
      <formula>($E6=1)</formula>
    </cfRule>
  </conditionalFormatting>
  <conditionalFormatting sqref="N6:BP6">
    <cfRule type="expression" dxfId="1472" priority="3833" stopIfTrue="1">
      <formula>N$4="sáb"</formula>
    </cfRule>
    <cfRule type="expression" dxfId="1471" priority="3834" stopIfTrue="1">
      <formula>N$4="dom"</formula>
    </cfRule>
    <cfRule type="expression" dxfId="1470" priority="3835" stopIfTrue="1">
      <formula>($E6=1)</formula>
    </cfRule>
  </conditionalFormatting>
  <conditionalFormatting sqref="N6:BP6">
    <cfRule type="expression" dxfId="1469" priority="3830" stopIfTrue="1">
      <formula>N$4="sáb"</formula>
    </cfRule>
    <cfRule type="expression" dxfId="1468" priority="3831" stopIfTrue="1">
      <formula>N$4="dom"</formula>
    </cfRule>
    <cfRule type="expression" dxfId="1467" priority="3832" stopIfTrue="1">
      <formula>($E6=1)</formula>
    </cfRule>
  </conditionalFormatting>
  <conditionalFormatting sqref="N4:T5">
    <cfRule type="expression" dxfId="1466" priority="3828">
      <formula>N$4="sáb"</formula>
    </cfRule>
    <cfRule type="expression" dxfId="1465" priority="3829">
      <formula>($E4=1)</formula>
    </cfRule>
  </conditionalFormatting>
  <conditionalFormatting sqref="N4:T5">
    <cfRule type="expression" dxfId="1464" priority="3825" stopIfTrue="1">
      <formula>N$4="sáb"</formula>
    </cfRule>
    <cfRule type="expression" dxfId="1463" priority="3826" stopIfTrue="1">
      <formula>N$4="dom"</formula>
    </cfRule>
    <cfRule type="expression" dxfId="1462" priority="3827" stopIfTrue="1">
      <formula>($E4=1)</formula>
    </cfRule>
  </conditionalFormatting>
  <conditionalFormatting sqref="N4:T5">
    <cfRule type="expression" dxfId="1461" priority="3822" stopIfTrue="1">
      <formula>N$4="sáb"</formula>
    </cfRule>
    <cfRule type="expression" dxfId="1460" priority="3823" stopIfTrue="1">
      <formula>N$4="dom"</formula>
    </cfRule>
    <cfRule type="expression" dxfId="1459" priority="3824" stopIfTrue="1">
      <formula>($E4=1)</formula>
    </cfRule>
  </conditionalFormatting>
  <conditionalFormatting sqref="AD1:AD2">
    <cfRule type="expression" dxfId="1458" priority="1667">
      <formula>(AD1="ok")</formula>
    </cfRule>
    <cfRule type="expression" dxfId="1457" priority="1668">
      <formula>(AD1="erro")</formula>
    </cfRule>
  </conditionalFormatting>
  <conditionalFormatting sqref="BP59:BP60 BK59:BK60 BA59:BA60 AQ59:AQ60 AG59:AG60 W59:W60 W76:W77 AG76:AG77 AQ76:AQ77 BA76:BA77 BK76:BK77 BP76:BP77 BK7:BK9 BP7:BP9 W6:W9 AG7:AG9 AQ7:AQ9 BA7:BA9 W66:W70 AG66:AG70 AQ66:AQ70 BA66:BA70 BK66:BK70 BP66:BP70 BA40:BA47 AQ40:AQ47 AG40:AG47 W40:W47 BP40:BP47 BK40:BK47 BA49 AQ49 AG49 W49 BP49 BK49 BA20 AQ20 AG20 W20 BP20 BK20 BA24 AQ24 AG24 W24 BP24 BK24 W62 AG62 AQ62 BA62 BK62 BP62 BK34:BK38 BP34:BP38 W34:W38 AG34:AG38 AQ34:AQ38 BA34:BA38 BP72 BK72 BA72 AQ72 AG72 W72 BA11:BA12 AQ11:AQ12 AG11:AG12 W11:W12 BP11:BP12 BK11:BK12">
    <cfRule type="cellIs" dxfId="1456" priority="1659" stopIfTrue="1" operator="lessThan">
      <formula>0</formula>
    </cfRule>
  </conditionalFormatting>
  <conditionalFormatting sqref="U4:W4 AO4:AQ4 AH4:AN5 X4:AD5 AE4:AG4 AR4:AX5 AY4:BA4 BB4:BP5 N4:T5">
    <cfRule type="expression" dxfId="1455" priority="1620" stopIfTrue="1">
      <formula>N$4="sáb"</formula>
    </cfRule>
    <cfRule type="expression" dxfId="1454" priority="1621" stopIfTrue="1">
      <formula>N$4="dom"</formula>
    </cfRule>
    <cfRule type="expression" dxfId="1453" priority="1622" stopIfTrue="1">
      <formula>($E4=1)</formula>
    </cfRule>
  </conditionalFormatting>
  <conditionalFormatting sqref="U4:W4 AE4:AG4 AO4:AQ4 AH4:AN5 X4:AD5 AR4:AX5 AY4:BA4 BB4:BP5">
    <cfRule type="expression" dxfId="1452" priority="1618">
      <formula>U$4="sáb"</formula>
    </cfRule>
    <cfRule type="expression" dxfId="1451" priority="1619">
      <formula>($E4=1)</formula>
    </cfRule>
  </conditionalFormatting>
  <conditionalFormatting sqref="N4:T5">
    <cfRule type="expression" dxfId="1450" priority="1615" stopIfTrue="1">
      <formula>N$4="sáb"</formula>
    </cfRule>
    <cfRule type="expression" dxfId="1449" priority="1616" stopIfTrue="1">
      <formula>N$4="dom"</formula>
    </cfRule>
    <cfRule type="expression" dxfId="1448" priority="1617" stopIfTrue="1">
      <formula>($E4=1)</formula>
    </cfRule>
  </conditionalFormatting>
  <conditionalFormatting sqref="N4:T5">
    <cfRule type="expression" dxfId="1447" priority="1613">
      <formula>N$4="sáb"</formula>
    </cfRule>
    <cfRule type="expression" dxfId="1446" priority="1614">
      <formula>($E4=1)</formula>
    </cfRule>
  </conditionalFormatting>
  <conditionalFormatting sqref="N4:T5">
    <cfRule type="expression" dxfId="1445" priority="1610" stopIfTrue="1">
      <formula>N$4="sáb"</formula>
    </cfRule>
    <cfRule type="expression" dxfId="1444" priority="1611" stopIfTrue="1">
      <formula>N$4="dom"</formula>
    </cfRule>
    <cfRule type="expression" dxfId="1443" priority="1612" stopIfTrue="1">
      <formula>($E4=1)</formula>
    </cfRule>
  </conditionalFormatting>
  <conditionalFormatting sqref="N4:T5">
    <cfRule type="expression" dxfId="1442" priority="1607" stopIfTrue="1">
      <formula>N$4="sáb"</formula>
    </cfRule>
    <cfRule type="expression" dxfId="1441" priority="1608" stopIfTrue="1">
      <formula>N$4="dom"</formula>
    </cfRule>
    <cfRule type="expression" dxfId="1440" priority="1609" stopIfTrue="1">
      <formula>($E4=1)</formula>
    </cfRule>
  </conditionalFormatting>
  <conditionalFormatting sqref="F59:M60 F69:M70 L77 G76:K76 G66:M66 G72:K72 M72 M76 F62:M62">
    <cfRule type="cellIs" dxfId="1439" priority="1600" stopIfTrue="1" operator="lessThan">
      <formula>0</formula>
    </cfRule>
    <cfRule type="expression" priority="1601" stopIfTrue="1">
      <formula>($E59=0)</formula>
    </cfRule>
    <cfRule type="expression" dxfId="1438" priority="1602" stopIfTrue="1">
      <formula>($E59=1)</formula>
    </cfRule>
  </conditionalFormatting>
  <conditionalFormatting sqref="F67:M67 F77:M77">
    <cfRule type="cellIs" dxfId="1437" priority="1597" stopIfTrue="1" operator="lessThan">
      <formula>0</formula>
    </cfRule>
    <cfRule type="expression" priority="1598" stopIfTrue="1">
      <formula>($E67=0)</formula>
    </cfRule>
    <cfRule type="expression" dxfId="1436" priority="1599" stopIfTrue="1">
      <formula>($E67=2)</formula>
    </cfRule>
  </conditionalFormatting>
  <conditionalFormatting sqref="C57:M57">
    <cfRule type="cellIs" dxfId="1435" priority="1588" stopIfTrue="1" operator="lessThan">
      <formula>0</formula>
    </cfRule>
  </conditionalFormatting>
  <conditionalFormatting sqref="AG57 AQ57 BA57 BP57 BK57 W57">
    <cfRule type="cellIs" dxfId="1434" priority="1585" stopIfTrue="1" operator="lessThan">
      <formula>0</formula>
    </cfRule>
  </conditionalFormatting>
  <conditionalFormatting sqref="N57:BP57">
    <cfRule type="cellIs" dxfId="1433" priority="1584" operator="greaterThan">
      <formula>8.6</formula>
    </cfRule>
  </conditionalFormatting>
  <conditionalFormatting sqref="B59:B60 B76:B77 B66:B70 B62 B72">
    <cfRule type="cellIs" dxfId="1432" priority="1581" stopIfTrue="1" operator="lessThan">
      <formula>0</formula>
    </cfRule>
  </conditionalFormatting>
  <conditionalFormatting sqref="E59:E60 E76:E77 E66:E69 E62 E72">
    <cfRule type="cellIs" dxfId="1431" priority="1578" stopIfTrue="1" operator="lessThan">
      <formula>0</formula>
    </cfRule>
    <cfRule type="expression" priority="1579" stopIfTrue="1">
      <formula>($E59=0)</formula>
    </cfRule>
    <cfRule type="expression" dxfId="1430" priority="1580" stopIfTrue="1">
      <formula>($E59=1)</formula>
    </cfRule>
  </conditionalFormatting>
  <conditionalFormatting sqref="E59:E60 E69 E76 E66 E62 E72">
    <cfRule type="cellIs" dxfId="1429" priority="1575" stopIfTrue="1" operator="lessThan">
      <formula>0</formula>
    </cfRule>
    <cfRule type="expression" priority="1576" stopIfTrue="1">
      <formula>($E59=0)</formula>
    </cfRule>
    <cfRule type="expression" dxfId="1428" priority="1577" stopIfTrue="1">
      <formula>($E59=1)</formula>
    </cfRule>
  </conditionalFormatting>
  <conditionalFormatting sqref="E77 E67">
    <cfRule type="cellIs" dxfId="1427" priority="1572" stopIfTrue="1" operator="lessThan">
      <formula>0</formula>
    </cfRule>
    <cfRule type="expression" priority="1573" stopIfTrue="1">
      <formula>($E67=0)</formula>
    </cfRule>
    <cfRule type="expression" dxfId="1426" priority="1574" stopIfTrue="1">
      <formula>($E67=2)</formula>
    </cfRule>
  </conditionalFormatting>
  <conditionalFormatting sqref="D59:D60 D66:D70 D62">
    <cfRule type="cellIs" dxfId="1425" priority="1569" stopIfTrue="1" operator="lessThan">
      <formula>0</formula>
    </cfRule>
    <cfRule type="expression" priority="1570" stopIfTrue="1">
      <formula>($E59=0)</formula>
    </cfRule>
    <cfRule type="expression" dxfId="1424" priority="1571" stopIfTrue="1">
      <formula>($E59=1)</formula>
    </cfRule>
  </conditionalFormatting>
  <conditionalFormatting sqref="D59:D60 D69:D70 D66 D62">
    <cfRule type="cellIs" dxfId="1423" priority="1566" stopIfTrue="1" operator="lessThan">
      <formula>0</formula>
    </cfRule>
    <cfRule type="expression" priority="1567" stopIfTrue="1">
      <formula>($E59=0)</formula>
    </cfRule>
    <cfRule type="expression" dxfId="1422" priority="1568" stopIfTrue="1">
      <formula>($E59=1)</formula>
    </cfRule>
  </conditionalFormatting>
  <conditionalFormatting sqref="D67">
    <cfRule type="cellIs" dxfId="1421" priority="1563" stopIfTrue="1" operator="lessThan">
      <formula>0</formula>
    </cfRule>
    <cfRule type="expression" priority="1564" stopIfTrue="1">
      <formula>($E67=0)</formula>
    </cfRule>
    <cfRule type="expression" dxfId="1420" priority="1565" stopIfTrue="1">
      <formula>($E67=2)</formula>
    </cfRule>
  </conditionalFormatting>
  <conditionalFormatting sqref="C59:C60 C76 C66:C70 C62 C72">
    <cfRule type="cellIs" dxfId="1419" priority="1560" stopIfTrue="1" operator="lessThan">
      <formula>0</formula>
    </cfRule>
    <cfRule type="expression" priority="1561" stopIfTrue="1">
      <formula>($E59=0)</formula>
    </cfRule>
    <cfRule type="expression" dxfId="1418" priority="1562" stopIfTrue="1">
      <formula>($E59=1)</formula>
    </cfRule>
  </conditionalFormatting>
  <conditionalFormatting sqref="C59:C60 C69:C70 C76 C66 C62 C72">
    <cfRule type="cellIs" dxfId="1417" priority="1557" stopIfTrue="1" operator="lessThan">
      <formula>0</formula>
    </cfRule>
    <cfRule type="expression" priority="1558" stopIfTrue="1">
      <formula>($E59=0)</formula>
    </cfRule>
    <cfRule type="expression" dxfId="1416" priority="1559" stopIfTrue="1">
      <formula>($E59=1)</formula>
    </cfRule>
  </conditionalFormatting>
  <conditionalFormatting sqref="C67">
    <cfRule type="cellIs" dxfId="1415" priority="1554" stopIfTrue="1" operator="lessThan">
      <formula>0</formula>
    </cfRule>
    <cfRule type="expression" priority="1555" stopIfTrue="1">
      <formula>($E67=0)</formula>
    </cfRule>
    <cfRule type="expression" dxfId="1414" priority="1556" stopIfTrue="1">
      <formula>($E67=2)</formula>
    </cfRule>
  </conditionalFormatting>
  <conditionalFormatting sqref="C73 BQ73 E73">
    <cfRule type="cellIs" dxfId="1413" priority="1543" stopIfTrue="1" operator="lessThan">
      <formula>0</formula>
    </cfRule>
  </conditionalFormatting>
  <conditionalFormatting sqref="G73:K73 M73">
    <cfRule type="cellIs" dxfId="1412" priority="1540" stopIfTrue="1" operator="lessThan">
      <formula>0</formula>
    </cfRule>
    <cfRule type="expression" priority="1541" stopIfTrue="1">
      <formula>($E73=0)</formula>
    </cfRule>
    <cfRule type="expression" dxfId="1411" priority="1542" stopIfTrue="1">
      <formula>($E73=1)</formula>
    </cfRule>
  </conditionalFormatting>
  <conditionalFormatting sqref="W73 AG73 AQ73 BA73 BK73 BP73">
    <cfRule type="cellIs" dxfId="1410" priority="1539" stopIfTrue="1" operator="lessThan">
      <formula>0</formula>
    </cfRule>
  </conditionalFormatting>
  <conditionalFormatting sqref="G73:K73 M73">
    <cfRule type="cellIs" dxfId="1409" priority="1533" stopIfTrue="1" operator="lessThan">
      <formula>0</formula>
    </cfRule>
    <cfRule type="expression" priority="1534" stopIfTrue="1">
      <formula>($E73=0)</formula>
    </cfRule>
    <cfRule type="expression" dxfId="1408" priority="1535" stopIfTrue="1">
      <formula>($E73=1)</formula>
    </cfRule>
  </conditionalFormatting>
  <conditionalFormatting sqref="B73">
    <cfRule type="cellIs" dxfId="1407" priority="1532" stopIfTrue="1" operator="lessThan">
      <formula>0</formula>
    </cfRule>
  </conditionalFormatting>
  <conditionalFormatting sqref="E73">
    <cfRule type="cellIs" dxfId="1406" priority="1529" stopIfTrue="1" operator="lessThan">
      <formula>0</formula>
    </cfRule>
    <cfRule type="expression" priority="1530" stopIfTrue="1">
      <formula>($E73=0)</formula>
    </cfRule>
    <cfRule type="expression" dxfId="1405" priority="1531" stopIfTrue="1">
      <formula>($E73=1)</formula>
    </cfRule>
  </conditionalFormatting>
  <conditionalFormatting sqref="E73">
    <cfRule type="cellIs" dxfId="1404" priority="1526" stopIfTrue="1" operator="lessThan">
      <formula>0</formula>
    </cfRule>
    <cfRule type="expression" priority="1527" stopIfTrue="1">
      <formula>($E73=0)</formula>
    </cfRule>
    <cfRule type="expression" dxfId="1403" priority="1528" stopIfTrue="1">
      <formula>($E73=1)</formula>
    </cfRule>
  </conditionalFormatting>
  <conditionalFormatting sqref="G75:K75 M75">
    <cfRule type="cellIs" dxfId="1402" priority="1507" stopIfTrue="1" operator="lessThan">
      <formula>0</formula>
    </cfRule>
    <cfRule type="expression" priority="1508" stopIfTrue="1">
      <formula>($E75=0)</formula>
    </cfRule>
    <cfRule type="expression" dxfId="1401" priority="1509" stopIfTrue="1">
      <formula>($E75=1)</formula>
    </cfRule>
  </conditionalFormatting>
  <conditionalFormatting sqref="C73">
    <cfRule type="cellIs" dxfId="1400" priority="1517" stopIfTrue="1" operator="lessThan">
      <formula>0</formula>
    </cfRule>
    <cfRule type="expression" priority="1518" stopIfTrue="1">
      <formula>($E73=0)</formula>
    </cfRule>
    <cfRule type="expression" dxfId="1399" priority="1519" stopIfTrue="1">
      <formula>($E73=1)</formula>
    </cfRule>
  </conditionalFormatting>
  <conditionalFormatting sqref="C73">
    <cfRule type="cellIs" dxfId="1398" priority="1514" stopIfTrue="1" operator="lessThan">
      <formula>0</formula>
    </cfRule>
    <cfRule type="expression" priority="1515" stopIfTrue="1">
      <formula>($E73=0)</formula>
    </cfRule>
    <cfRule type="expression" dxfId="1397" priority="1516" stopIfTrue="1">
      <formula>($E73=1)</formula>
    </cfRule>
  </conditionalFormatting>
  <conditionalFormatting sqref="C75 BQ75 E75">
    <cfRule type="cellIs" dxfId="1396" priority="1510" stopIfTrue="1" operator="lessThan">
      <formula>0</formula>
    </cfRule>
  </conditionalFormatting>
  <conditionalFormatting sqref="W75 AG75 AQ75 BA75 BK75 BP75">
    <cfRule type="cellIs" dxfId="1395" priority="1506" stopIfTrue="1" operator="lessThan">
      <formula>0</formula>
    </cfRule>
  </conditionalFormatting>
  <conditionalFormatting sqref="G75:K75 M75">
    <cfRule type="cellIs" dxfId="1394" priority="1500" stopIfTrue="1" operator="lessThan">
      <formula>0</formula>
    </cfRule>
    <cfRule type="expression" priority="1501" stopIfTrue="1">
      <formula>($E75=0)</formula>
    </cfRule>
    <cfRule type="expression" dxfId="1393" priority="1502" stopIfTrue="1">
      <formula>($E75=1)</formula>
    </cfRule>
  </conditionalFormatting>
  <conditionalFormatting sqref="B75">
    <cfRule type="cellIs" dxfId="1392" priority="1499" stopIfTrue="1" operator="lessThan">
      <formula>0</formula>
    </cfRule>
  </conditionalFormatting>
  <conditionalFormatting sqref="E75">
    <cfRule type="cellIs" dxfId="1391" priority="1496" stopIfTrue="1" operator="lessThan">
      <formula>0</formula>
    </cfRule>
    <cfRule type="expression" priority="1497" stopIfTrue="1">
      <formula>($E75=0)</formula>
    </cfRule>
    <cfRule type="expression" dxfId="1390" priority="1498" stopIfTrue="1">
      <formula>($E75=1)</formula>
    </cfRule>
  </conditionalFormatting>
  <conditionalFormatting sqref="E75">
    <cfRule type="cellIs" dxfId="1389" priority="1493" stopIfTrue="1" operator="lessThan">
      <formula>0</formula>
    </cfRule>
    <cfRule type="expression" priority="1494" stopIfTrue="1">
      <formula>($E75=0)</formula>
    </cfRule>
    <cfRule type="expression" dxfId="1388" priority="1495" stopIfTrue="1">
      <formula>($E75=1)</formula>
    </cfRule>
  </conditionalFormatting>
  <conditionalFormatting sqref="C75">
    <cfRule type="cellIs" dxfId="1387" priority="1484" stopIfTrue="1" operator="lessThan">
      <formula>0</formula>
    </cfRule>
    <cfRule type="expression" priority="1485" stopIfTrue="1">
      <formula>($E75=0)</formula>
    </cfRule>
    <cfRule type="expression" dxfId="1386" priority="1486" stopIfTrue="1">
      <formula>($E75=1)</formula>
    </cfRule>
  </conditionalFormatting>
  <conditionalFormatting sqref="C75">
    <cfRule type="cellIs" dxfId="1385" priority="1481" stopIfTrue="1" operator="lessThan">
      <formula>0</formula>
    </cfRule>
    <cfRule type="expression" priority="1482" stopIfTrue="1">
      <formula>($E75=0)</formula>
    </cfRule>
    <cfRule type="expression" dxfId="1384" priority="1483" stopIfTrue="1">
      <formula>($E75=1)</formula>
    </cfRule>
  </conditionalFormatting>
  <conditionalFormatting sqref="C77:D77">
    <cfRule type="cellIs" dxfId="1383" priority="1480" stopIfTrue="1" operator="lessThan">
      <formula>0</formula>
    </cfRule>
  </conditionalFormatting>
  <conditionalFormatting sqref="D77">
    <cfRule type="cellIs" dxfId="1382" priority="1477" stopIfTrue="1" operator="lessThan">
      <formula>0</formula>
    </cfRule>
    <cfRule type="expression" priority="1478" stopIfTrue="1">
      <formula>($E77=0)</formula>
    </cfRule>
    <cfRule type="expression" dxfId="1381" priority="1479" stopIfTrue="1">
      <formula>($E77=2)</formula>
    </cfRule>
  </conditionalFormatting>
  <conditionalFormatting sqref="C77">
    <cfRule type="cellIs" dxfId="1380" priority="1474" stopIfTrue="1" operator="lessThan">
      <formula>0</formula>
    </cfRule>
    <cfRule type="expression" priority="1475" stopIfTrue="1">
      <formula>($E77=0)</formula>
    </cfRule>
    <cfRule type="expression" dxfId="1379" priority="1476" stopIfTrue="1">
      <formula>($E77=2)</formula>
    </cfRule>
  </conditionalFormatting>
  <conditionalFormatting sqref="C78:BQ78">
    <cfRule type="cellIs" dxfId="1378" priority="1470" stopIfTrue="1" operator="lessThan">
      <formula>0</formula>
    </cfRule>
  </conditionalFormatting>
  <conditionalFormatting sqref="F78:M78">
    <cfRule type="cellIs" dxfId="1377" priority="1467" stopIfTrue="1" operator="lessThan">
      <formula>0</formula>
    </cfRule>
    <cfRule type="expression" priority="1468" stopIfTrue="1">
      <formula>($E78=0)</formula>
    </cfRule>
    <cfRule type="expression" dxfId="1376" priority="1469" stopIfTrue="1">
      <formula>($E78=1)</formula>
    </cfRule>
  </conditionalFormatting>
  <conditionalFormatting sqref="BP78 BK78 BA78 AQ78 AG78 W78">
    <cfRule type="cellIs" dxfId="1375" priority="1466" stopIfTrue="1" operator="lessThan">
      <formula>0</formula>
    </cfRule>
  </conditionalFormatting>
  <conditionalFormatting sqref="B78">
    <cfRule type="cellIs" dxfId="1374" priority="1456" stopIfTrue="1" operator="lessThan">
      <formula>0</formula>
    </cfRule>
  </conditionalFormatting>
  <conditionalFormatting sqref="BQ21">
    <cfRule type="cellIs" dxfId="1373" priority="1346" stopIfTrue="1" operator="lessThan">
      <formula>0</formula>
    </cfRule>
  </conditionalFormatting>
  <conditionalFormatting sqref="A21:M22 A24:E24">
    <cfRule type="cellIs" dxfId="1372" priority="1343" stopIfTrue="1" operator="lessThan">
      <formula>0</formula>
    </cfRule>
    <cfRule type="expression" priority="1344" stopIfTrue="1">
      <formula>($E21=0)</formula>
    </cfRule>
    <cfRule type="expression" dxfId="1371" priority="1345" stopIfTrue="1">
      <formula>($E21=1)</formula>
    </cfRule>
  </conditionalFormatting>
  <conditionalFormatting sqref="F21:J22">
    <cfRule type="cellIs" dxfId="1370" priority="1342" operator="equal">
      <formula>"BRASIL"</formula>
    </cfRule>
  </conditionalFormatting>
  <conditionalFormatting sqref="BK21:BK22 BP21:BP22 W21:W22 AG21:AG22 AQ21:AQ22 BA21:BA22">
    <cfRule type="cellIs" dxfId="1369" priority="1341" stopIfTrue="1" operator="lessThan">
      <formula>0</formula>
    </cfRule>
  </conditionalFormatting>
  <conditionalFormatting sqref="BQ25">
    <cfRule type="cellIs" dxfId="1368" priority="1337" stopIfTrue="1" operator="lessThan">
      <formula>0</formula>
    </cfRule>
  </conditionalFormatting>
  <conditionalFormatting sqref="L42:L45">
    <cfRule type="cellIs" dxfId="1367" priority="1334" stopIfTrue="1" operator="lessThan">
      <formula>0</formula>
    </cfRule>
    <cfRule type="expression" priority="1335" stopIfTrue="1">
      <formula>($E42=0)</formula>
    </cfRule>
    <cfRule type="expression" dxfId="1366" priority="1336" stopIfTrue="1">
      <formula>($E42=1)</formula>
    </cfRule>
  </conditionalFormatting>
  <conditionalFormatting sqref="F25:J25 G28:J28 G33:J33">
    <cfRule type="cellIs" dxfId="1365" priority="1333" operator="equal">
      <formula>"BRASIL"</formula>
    </cfRule>
  </conditionalFormatting>
  <conditionalFormatting sqref="BK25:BK28 BP25:BP28 W25:W28 AG25:AG28 AQ25:AQ28 BA25:BA28 BA33 AQ33 AG33 W33 BP33 BK33">
    <cfRule type="cellIs" dxfId="1364" priority="1332" stopIfTrue="1" operator="lessThan">
      <formula>0</formula>
    </cfRule>
  </conditionalFormatting>
  <conditionalFormatting sqref="BQ38">
    <cfRule type="cellIs" dxfId="1363" priority="1328" stopIfTrue="1" operator="lessThan">
      <formula>0</formula>
    </cfRule>
  </conditionalFormatting>
  <conditionalFormatting sqref="L38:L41">
    <cfRule type="cellIs" dxfId="1362" priority="1309" stopIfTrue="1" operator="lessThan">
      <formula>0</formula>
    </cfRule>
    <cfRule type="expression" priority="1310" stopIfTrue="1">
      <formula>($E38=0)</formula>
    </cfRule>
    <cfRule type="expression" dxfId="1361" priority="1311" stopIfTrue="1">
      <formula>($E38=1)</formula>
    </cfRule>
  </conditionalFormatting>
  <conditionalFormatting sqref="F24:I24 M24 K24">
    <cfRule type="cellIs" dxfId="1360" priority="1302" stopIfTrue="1" operator="lessThan">
      <formula>0</formula>
    </cfRule>
    <cfRule type="expression" priority="1303" stopIfTrue="1">
      <formula>($E24=0)</formula>
    </cfRule>
    <cfRule type="expression" dxfId="1359" priority="1304" stopIfTrue="1">
      <formula>($E24=1)</formula>
    </cfRule>
  </conditionalFormatting>
  <conditionalFormatting sqref="F24:I24">
    <cfRule type="cellIs" dxfId="1358" priority="1301" operator="equal">
      <formula>"BRASIL"</formula>
    </cfRule>
  </conditionalFormatting>
  <conditionalFormatting sqref="BQ64:BQ65 C63:E63 E64:E65">
    <cfRule type="cellIs" dxfId="1357" priority="1289" stopIfTrue="1" operator="lessThan">
      <formula>0</formula>
    </cfRule>
  </conditionalFormatting>
  <conditionalFormatting sqref="G64:M65">
    <cfRule type="cellIs" dxfId="1356" priority="1286" stopIfTrue="1" operator="lessThan">
      <formula>0</formula>
    </cfRule>
    <cfRule type="expression" priority="1287" stopIfTrue="1">
      <formula>($E64=0)</formula>
    </cfRule>
    <cfRule type="expression" dxfId="1355" priority="1288" stopIfTrue="1">
      <formula>($E64=1)</formula>
    </cfRule>
  </conditionalFormatting>
  <conditionalFormatting sqref="BP64:BP65 BK64:BK65 BA64:BA65 AQ64:AQ65 AG64:AG65 W64:W65">
    <cfRule type="cellIs" dxfId="1354" priority="1285" stopIfTrue="1" operator="lessThan">
      <formula>0</formula>
    </cfRule>
  </conditionalFormatting>
  <conditionalFormatting sqref="G64:M65">
    <cfRule type="cellIs" dxfId="1353" priority="1282" stopIfTrue="1" operator="lessThan">
      <formula>0</formula>
    </cfRule>
    <cfRule type="expression" priority="1283" stopIfTrue="1">
      <formula>($E64=0)</formula>
    </cfRule>
    <cfRule type="expression" dxfId="1352" priority="1284" stopIfTrue="1">
      <formula>($E64=1)</formula>
    </cfRule>
  </conditionalFormatting>
  <conditionalFormatting sqref="B64:B65">
    <cfRule type="cellIs" dxfId="1351" priority="1281" stopIfTrue="1" operator="lessThan">
      <formula>0</formula>
    </cfRule>
  </conditionalFormatting>
  <conditionalFormatting sqref="E63:E65">
    <cfRule type="cellIs" dxfId="1350" priority="1278" stopIfTrue="1" operator="lessThan">
      <formula>0</formula>
    </cfRule>
    <cfRule type="expression" priority="1279" stopIfTrue="1">
      <formula>($E63=0)</formula>
    </cfRule>
    <cfRule type="expression" dxfId="1349" priority="1280" stopIfTrue="1">
      <formula>($E63=1)</formula>
    </cfRule>
  </conditionalFormatting>
  <conditionalFormatting sqref="E63:E65">
    <cfRule type="cellIs" dxfId="1348" priority="1275" stopIfTrue="1" operator="lessThan">
      <formula>0</formula>
    </cfRule>
    <cfRule type="expression" priority="1276" stopIfTrue="1">
      <formula>($E63=0)</formula>
    </cfRule>
    <cfRule type="expression" dxfId="1347" priority="1277" stopIfTrue="1">
      <formula>($E63=1)</formula>
    </cfRule>
  </conditionalFormatting>
  <conditionalFormatting sqref="D63">
    <cfRule type="cellIs" dxfId="1346" priority="1272" stopIfTrue="1" operator="lessThan">
      <formula>0</formula>
    </cfRule>
    <cfRule type="expression" priority="1273" stopIfTrue="1">
      <formula>($E63=0)</formula>
    </cfRule>
    <cfRule type="expression" dxfId="1345" priority="1274" stopIfTrue="1">
      <formula>($E63=1)</formula>
    </cfRule>
  </conditionalFormatting>
  <conditionalFormatting sqref="D63">
    <cfRule type="cellIs" dxfId="1344" priority="1269" stopIfTrue="1" operator="lessThan">
      <formula>0</formula>
    </cfRule>
    <cfRule type="expression" priority="1270" stopIfTrue="1">
      <formula>($E63=0)</formula>
    </cfRule>
    <cfRule type="expression" dxfId="1343" priority="1271" stopIfTrue="1">
      <formula>($E63=1)</formula>
    </cfRule>
  </conditionalFormatting>
  <conditionalFormatting sqref="C63">
    <cfRule type="cellIs" dxfId="1342" priority="1266" stopIfTrue="1" operator="lessThan">
      <formula>0</formula>
    </cfRule>
    <cfRule type="expression" priority="1267" stopIfTrue="1">
      <formula>($E63=0)</formula>
    </cfRule>
    <cfRule type="expression" dxfId="1341" priority="1268" stopIfTrue="1">
      <formula>($E63=1)</formula>
    </cfRule>
  </conditionalFormatting>
  <conditionalFormatting sqref="C63">
    <cfRule type="cellIs" dxfId="1340" priority="1263" stopIfTrue="1" operator="lessThan">
      <formula>0</formula>
    </cfRule>
    <cfRule type="expression" priority="1264" stopIfTrue="1">
      <formula>($E63=0)</formula>
    </cfRule>
    <cfRule type="expression" dxfId="1339" priority="1265" stopIfTrue="1">
      <formula>($E63=1)</formula>
    </cfRule>
  </conditionalFormatting>
  <conditionalFormatting sqref="BQ63 C63:E63">
    <cfRule type="cellIs" dxfId="1338" priority="1259" stopIfTrue="1" operator="lessThan">
      <formula>0</formula>
    </cfRule>
  </conditionalFormatting>
  <conditionalFormatting sqref="F63:M63">
    <cfRule type="cellIs" dxfId="1337" priority="1256" stopIfTrue="1" operator="lessThan">
      <formula>0</formula>
    </cfRule>
    <cfRule type="expression" priority="1257" stopIfTrue="1">
      <formula>($E63=0)</formula>
    </cfRule>
    <cfRule type="expression" dxfId="1336" priority="1258" stopIfTrue="1">
      <formula>($E63=1)</formula>
    </cfRule>
  </conditionalFormatting>
  <conditionalFormatting sqref="BP63 BK63 BA63 AQ63 AG63 W63">
    <cfRule type="cellIs" dxfId="1335" priority="1255" stopIfTrue="1" operator="lessThan">
      <formula>0</formula>
    </cfRule>
  </conditionalFormatting>
  <conditionalFormatting sqref="F63:M63">
    <cfRule type="cellIs" dxfId="1334" priority="1252" stopIfTrue="1" operator="lessThan">
      <formula>0</formula>
    </cfRule>
    <cfRule type="expression" priority="1253" stopIfTrue="1">
      <formula>($E63=0)</formula>
    </cfRule>
    <cfRule type="expression" dxfId="1333" priority="1254" stopIfTrue="1">
      <formula>($E63=1)</formula>
    </cfRule>
  </conditionalFormatting>
  <conditionalFormatting sqref="B63">
    <cfRule type="cellIs" dxfId="1332" priority="1251" stopIfTrue="1" operator="lessThan">
      <formula>0</formula>
    </cfRule>
  </conditionalFormatting>
  <conditionalFormatting sqref="E63">
    <cfRule type="cellIs" dxfId="1331" priority="1248" stopIfTrue="1" operator="lessThan">
      <formula>0</formula>
    </cfRule>
    <cfRule type="expression" priority="1249" stopIfTrue="1">
      <formula>($E63=0)</formula>
    </cfRule>
    <cfRule type="expression" dxfId="1330" priority="1250" stopIfTrue="1">
      <formula>($E63=1)</formula>
    </cfRule>
  </conditionalFormatting>
  <conditionalFormatting sqref="E63">
    <cfRule type="cellIs" dxfId="1329" priority="1245" stopIfTrue="1" operator="lessThan">
      <formula>0</formula>
    </cfRule>
    <cfRule type="expression" priority="1246" stopIfTrue="1">
      <formula>($E63=0)</formula>
    </cfRule>
    <cfRule type="expression" dxfId="1328" priority="1247" stopIfTrue="1">
      <formula>($E63=1)</formula>
    </cfRule>
  </conditionalFormatting>
  <conditionalFormatting sqref="D63">
    <cfRule type="cellIs" dxfId="1327" priority="1242" stopIfTrue="1" operator="lessThan">
      <formula>0</formula>
    </cfRule>
    <cfRule type="expression" priority="1243" stopIfTrue="1">
      <formula>($E63=0)</formula>
    </cfRule>
    <cfRule type="expression" dxfId="1326" priority="1244" stopIfTrue="1">
      <formula>($E63=1)</formula>
    </cfRule>
  </conditionalFormatting>
  <conditionalFormatting sqref="D63">
    <cfRule type="cellIs" dxfId="1325" priority="1239" stopIfTrue="1" operator="lessThan">
      <formula>0</formula>
    </cfRule>
    <cfRule type="expression" priority="1240" stopIfTrue="1">
      <formula>($E63=0)</formula>
    </cfRule>
    <cfRule type="expression" dxfId="1324" priority="1241" stopIfTrue="1">
      <formula>($E63=1)</formula>
    </cfRule>
  </conditionalFormatting>
  <conditionalFormatting sqref="C63">
    <cfRule type="cellIs" dxfId="1323" priority="1236" stopIfTrue="1" operator="lessThan">
      <formula>0</formula>
    </cfRule>
    <cfRule type="expression" priority="1237" stopIfTrue="1">
      <formula>($E63=0)</formula>
    </cfRule>
    <cfRule type="expression" dxfId="1322" priority="1238" stopIfTrue="1">
      <formula>($E63=1)</formula>
    </cfRule>
  </conditionalFormatting>
  <conditionalFormatting sqref="C63">
    <cfRule type="cellIs" dxfId="1321" priority="1233" stopIfTrue="1" operator="lessThan">
      <formula>0</formula>
    </cfRule>
    <cfRule type="expression" priority="1234" stopIfTrue="1">
      <formula>($E63=0)</formula>
    </cfRule>
    <cfRule type="expression" dxfId="1320" priority="1235" stopIfTrue="1">
      <formula>($E63=1)</formula>
    </cfRule>
  </conditionalFormatting>
  <conditionalFormatting sqref="F63">
    <cfRule type="cellIs" dxfId="1319" priority="1230" stopIfTrue="1" operator="lessThan">
      <formula>0</formula>
    </cfRule>
    <cfRule type="expression" priority="1231" stopIfTrue="1">
      <formula>($E63=0)</formula>
    </cfRule>
    <cfRule type="expression" dxfId="1318" priority="1232" stopIfTrue="1">
      <formula>($E63=1)</formula>
    </cfRule>
  </conditionalFormatting>
  <conditionalFormatting sqref="F63">
    <cfRule type="cellIs" dxfId="1317" priority="1227" stopIfTrue="1" operator="lessThan">
      <formula>0</formula>
    </cfRule>
    <cfRule type="expression" priority="1228" stopIfTrue="1">
      <formula>($E63=0)</formula>
    </cfRule>
    <cfRule type="expression" dxfId="1316" priority="1229" stopIfTrue="1">
      <formula>($E63=1)</formula>
    </cfRule>
  </conditionalFormatting>
  <conditionalFormatting sqref="F72:F76">
    <cfRule type="cellIs" dxfId="1315" priority="1224" stopIfTrue="1" operator="lessThan">
      <formula>0</formula>
    </cfRule>
    <cfRule type="expression" priority="1225" stopIfTrue="1">
      <formula>($E72=0)</formula>
    </cfRule>
    <cfRule type="expression" dxfId="1314" priority="1226" stopIfTrue="1">
      <formula>($E72=1)</formula>
    </cfRule>
  </conditionalFormatting>
  <conditionalFormatting sqref="F72:F76">
    <cfRule type="cellIs" dxfId="1313" priority="1221" stopIfTrue="1" operator="lessThan">
      <formula>0</formula>
    </cfRule>
    <cfRule type="expression" priority="1222" stopIfTrue="1">
      <formula>($E72=0)</formula>
    </cfRule>
    <cfRule type="expression" dxfId="1312" priority="1223" stopIfTrue="1">
      <formula>($E72=1)</formula>
    </cfRule>
  </conditionalFormatting>
  <conditionalFormatting sqref="C74 BQ74 E74">
    <cfRule type="cellIs" dxfId="1311" priority="1217" stopIfTrue="1" operator="lessThan">
      <formula>0</formula>
    </cfRule>
  </conditionalFormatting>
  <conditionalFormatting sqref="G74:K74 M74">
    <cfRule type="cellIs" dxfId="1310" priority="1214" stopIfTrue="1" operator="lessThan">
      <formula>0</formula>
    </cfRule>
    <cfRule type="expression" priority="1215" stopIfTrue="1">
      <formula>($E74=0)</formula>
    </cfRule>
    <cfRule type="expression" dxfId="1309" priority="1216" stopIfTrue="1">
      <formula>($E74=1)</formula>
    </cfRule>
  </conditionalFormatting>
  <conditionalFormatting sqref="W74 AG74 AQ74 BA74 BK74 BP74">
    <cfRule type="cellIs" dxfId="1308" priority="1213" stopIfTrue="1" operator="lessThan">
      <formula>0</formula>
    </cfRule>
  </conditionalFormatting>
  <conditionalFormatting sqref="G74:K74 M74">
    <cfRule type="cellIs" dxfId="1307" priority="1210" stopIfTrue="1" operator="lessThan">
      <formula>0</formula>
    </cfRule>
    <cfRule type="expression" priority="1211" stopIfTrue="1">
      <formula>($E74=0)</formula>
    </cfRule>
    <cfRule type="expression" dxfId="1306" priority="1212" stopIfTrue="1">
      <formula>($E74=1)</formula>
    </cfRule>
  </conditionalFormatting>
  <conditionalFormatting sqref="B74">
    <cfRule type="cellIs" dxfId="1305" priority="1209" stopIfTrue="1" operator="lessThan">
      <formula>0</formula>
    </cfRule>
  </conditionalFormatting>
  <conditionalFormatting sqref="E74">
    <cfRule type="cellIs" dxfId="1304" priority="1206" stopIfTrue="1" operator="lessThan">
      <formula>0</formula>
    </cfRule>
    <cfRule type="expression" priority="1207" stopIfTrue="1">
      <formula>($E74=0)</formula>
    </cfRule>
    <cfRule type="expression" dxfId="1303" priority="1208" stopIfTrue="1">
      <formula>($E74=1)</formula>
    </cfRule>
  </conditionalFormatting>
  <conditionalFormatting sqref="E74">
    <cfRule type="cellIs" dxfId="1302" priority="1203" stopIfTrue="1" operator="lessThan">
      <formula>0</formula>
    </cfRule>
    <cfRule type="expression" priority="1204" stopIfTrue="1">
      <formula>($E74=0)</formula>
    </cfRule>
    <cfRule type="expression" dxfId="1301" priority="1205" stopIfTrue="1">
      <formula>($E74=1)</formula>
    </cfRule>
  </conditionalFormatting>
  <conditionalFormatting sqref="C74">
    <cfRule type="cellIs" dxfId="1300" priority="1194" stopIfTrue="1" operator="lessThan">
      <formula>0</formula>
    </cfRule>
    <cfRule type="expression" priority="1195" stopIfTrue="1">
      <formula>($E74=0)</formula>
    </cfRule>
    <cfRule type="expression" dxfId="1299" priority="1196" stopIfTrue="1">
      <formula>($E74=1)</formula>
    </cfRule>
  </conditionalFormatting>
  <conditionalFormatting sqref="C74">
    <cfRule type="cellIs" dxfId="1298" priority="1191" stopIfTrue="1" operator="lessThan">
      <formula>0</formula>
    </cfRule>
    <cfRule type="expression" priority="1192" stopIfTrue="1">
      <formula>($E74=0)</formula>
    </cfRule>
    <cfRule type="expression" dxfId="1297" priority="1193" stopIfTrue="1">
      <formula>($E74=1)</formula>
    </cfRule>
  </conditionalFormatting>
  <conditionalFormatting sqref="L72:L76">
    <cfRule type="cellIs" dxfId="1296" priority="1175" stopIfTrue="1" operator="lessThan">
      <formula>0</formula>
    </cfRule>
    <cfRule type="expression" priority="1176" stopIfTrue="1">
      <formula>($E72=0)</formula>
    </cfRule>
    <cfRule type="expression" dxfId="1295" priority="1177" stopIfTrue="1">
      <formula>($E72=1)</formula>
    </cfRule>
  </conditionalFormatting>
  <conditionalFormatting sqref="L72:L76">
    <cfRule type="cellIs" dxfId="1294" priority="1172" stopIfTrue="1" operator="lessThan">
      <formula>0</formula>
    </cfRule>
    <cfRule type="expression" priority="1173" stopIfTrue="1">
      <formula>($E72=0)</formula>
    </cfRule>
    <cfRule type="expression" dxfId="1293" priority="1174" stopIfTrue="1">
      <formula>($E72=1)</formula>
    </cfRule>
  </conditionalFormatting>
  <conditionalFormatting sqref="D72:D76">
    <cfRule type="cellIs" dxfId="1292" priority="1184" stopIfTrue="1" operator="lessThan">
      <formula>0</formula>
    </cfRule>
  </conditionalFormatting>
  <conditionalFormatting sqref="D72:D76">
    <cfRule type="cellIs" dxfId="1291" priority="1181" stopIfTrue="1" operator="lessThan">
      <formula>0</formula>
    </cfRule>
    <cfRule type="expression" priority="1182" stopIfTrue="1">
      <formula>($E72=0)</formula>
    </cfRule>
    <cfRule type="expression" dxfId="1290" priority="1183" stopIfTrue="1">
      <formula>($E72=1)</formula>
    </cfRule>
  </conditionalFormatting>
  <conditionalFormatting sqref="D72:D76">
    <cfRule type="cellIs" dxfId="1289" priority="1178" stopIfTrue="1" operator="lessThan">
      <formula>0</formula>
    </cfRule>
    <cfRule type="expression" priority="1179" stopIfTrue="1">
      <formula>($E72=0)</formula>
    </cfRule>
    <cfRule type="expression" dxfId="1288" priority="1180" stopIfTrue="1">
      <formula>($E72=1)</formula>
    </cfRule>
  </conditionalFormatting>
  <conditionalFormatting sqref="A23:M23">
    <cfRule type="cellIs" dxfId="1287" priority="1166" stopIfTrue="1" operator="lessThan">
      <formula>0</formula>
    </cfRule>
    <cfRule type="expression" priority="1167" stopIfTrue="1">
      <formula>($E23=0)</formula>
    </cfRule>
    <cfRule type="expression" dxfId="1286" priority="1168" stopIfTrue="1">
      <formula>($E23=1)</formula>
    </cfRule>
  </conditionalFormatting>
  <conditionalFormatting sqref="F23:J23">
    <cfRule type="cellIs" dxfId="1285" priority="1165" operator="equal">
      <formula>"BRASIL"</formula>
    </cfRule>
  </conditionalFormatting>
  <conditionalFormatting sqref="BA23 AQ23 AG23 W23 BP23 BK23">
    <cfRule type="cellIs" dxfId="1284" priority="1164" stopIfTrue="1" operator="lessThan">
      <formula>0</formula>
    </cfRule>
  </conditionalFormatting>
  <conditionalFormatting sqref="E65">
    <cfRule type="cellIs" dxfId="1283" priority="1163" stopIfTrue="1" operator="lessThan">
      <formula>0</formula>
    </cfRule>
  </conditionalFormatting>
  <conditionalFormatting sqref="E65">
    <cfRule type="cellIs" dxfId="1282" priority="1154" stopIfTrue="1" operator="lessThan">
      <formula>0</formula>
    </cfRule>
    <cfRule type="expression" priority="1155" stopIfTrue="1">
      <formula>($E65=0)</formula>
    </cfRule>
    <cfRule type="expression" dxfId="1281" priority="1156" stopIfTrue="1">
      <formula>($E65=1)</formula>
    </cfRule>
  </conditionalFormatting>
  <conditionalFormatting sqref="E65">
    <cfRule type="cellIs" dxfId="1280" priority="1151" stopIfTrue="1" operator="lessThan">
      <formula>0</formula>
    </cfRule>
    <cfRule type="expression" priority="1152" stopIfTrue="1">
      <formula>($E65=0)</formula>
    </cfRule>
    <cfRule type="expression" dxfId="1279" priority="1153" stopIfTrue="1">
      <formula>($E65=1)</formula>
    </cfRule>
  </conditionalFormatting>
  <conditionalFormatting sqref="A39:I39 K39:M39 L42:L45">
    <cfRule type="cellIs" dxfId="1278" priority="1133" stopIfTrue="1" operator="lessThan">
      <formula>0</formula>
    </cfRule>
    <cfRule type="expression" priority="1134" stopIfTrue="1">
      <formula>($E39=0)</formula>
    </cfRule>
    <cfRule type="expression" dxfId="1277" priority="1135" stopIfTrue="1">
      <formula>($E39=1)</formula>
    </cfRule>
  </conditionalFormatting>
  <conditionalFormatting sqref="F39:I39">
    <cfRule type="cellIs" dxfId="1276" priority="1132" operator="equal">
      <formula>"BRASIL"</formula>
    </cfRule>
  </conditionalFormatting>
  <conditionalFormatting sqref="BA39 AQ39 AG39 W39 BP39 BK39">
    <cfRule type="cellIs" dxfId="1275" priority="1131" stopIfTrue="1" operator="lessThan">
      <formula>0</formula>
    </cfRule>
  </conditionalFormatting>
  <conditionalFormatting sqref="M24">
    <cfRule type="cellIs" dxfId="1274" priority="1121" stopIfTrue="1" operator="lessThan">
      <formula>0</formula>
    </cfRule>
    <cfRule type="expression" priority="1122" stopIfTrue="1">
      <formula>($E24=0)</formula>
    </cfRule>
    <cfRule type="expression" dxfId="1273" priority="1123" stopIfTrue="1">
      <formula>($E24=1)</formula>
    </cfRule>
  </conditionalFormatting>
  <conditionalFormatting sqref="K39:M39 M40 L42:L45">
    <cfRule type="cellIs" dxfId="1272" priority="1103" stopIfTrue="1" operator="lessThan">
      <formula>0</formula>
    </cfRule>
    <cfRule type="expression" priority="1104" stopIfTrue="1">
      <formula>($E39=0)</formula>
    </cfRule>
    <cfRule type="expression" dxfId="1271" priority="1105" stopIfTrue="1">
      <formula>($E39=1)</formula>
    </cfRule>
  </conditionalFormatting>
  <conditionalFormatting sqref="F39:I39 K39:M39 M40 L42:L45">
    <cfRule type="cellIs" dxfId="1270" priority="1099" stopIfTrue="1" operator="lessThan">
      <formula>0</formula>
    </cfRule>
    <cfRule type="expression" priority="1100" stopIfTrue="1">
      <formula>($E39=0)</formula>
    </cfRule>
    <cfRule type="expression" dxfId="1269" priority="1101" stopIfTrue="1">
      <formula>($E39=1)</formula>
    </cfRule>
  </conditionalFormatting>
  <conditionalFormatting sqref="F39:I39">
    <cfRule type="cellIs" dxfId="1268" priority="1098" operator="equal">
      <formula>"BRASIL"</formula>
    </cfRule>
  </conditionalFormatting>
  <conditionalFormatting sqref="C44">
    <cfRule type="cellIs" dxfId="1267" priority="1074" stopIfTrue="1" operator="lessThan">
      <formula>0</formula>
    </cfRule>
    <cfRule type="expression" priority="1075" stopIfTrue="1">
      <formula>($E44=0)</formula>
    </cfRule>
    <cfRule type="expression" dxfId="1266" priority="1076" stopIfTrue="1">
      <formula>($E44=1)</formula>
    </cfRule>
  </conditionalFormatting>
  <conditionalFormatting sqref="C44">
    <cfRule type="cellIs" dxfId="1265" priority="1071" stopIfTrue="1" operator="lessThan">
      <formula>0</formula>
    </cfRule>
    <cfRule type="expression" priority="1072" stopIfTrue="1">
      <formula>($E44=0)</formula>
    </cfRule>
    <cfRule type="expression" dxfId="1264" priority="1073" stopIfTrue="1">
      <formula>($E44=1)</formula>
    </cfRule>
  </conditionalFormatting>
  <conditionalFormatting sqref="D44">
    <cfRule type="cellIs" dxfId="1263" priority="1068" stopIfTrue="1" operator="lessThan">
      <formula>0</formula>
    </cfRule>
    <cfRule type="expression" priority="1069" stopIfTrue="1">
      <formula>($E44=0)</formula>
    </cfRule>
    <cfRule type="expression" dxfId="1262" priority="1070" stopIfTrue="1">
      <formula>($E44=1)</formula>
    </cfRule>
  </conditionalFormatting>
  <conditionalFormatting sqref="D44">
    <cfRule type="cellIs" dxfId="1261" priority="1065" stopIfTrue="1" operator="lessThan">
      <formula>0</formula>
    </cfRule>
    <cfRule type="expression" priority="1066" stopIfTrue="1">
      <formula>($E44=0)</formula>
    </cfRule>
    <cfRule type="expression" dxfId="1260" priority="1067" stopIfTrue="1">
      <formula>($E44=1)</formula>
    </cfRule>
  </conditionalFormatting>
  <conditionalFormatting sqref="L38">
    <cfRule type="cellIs" dxfId="1259" priority="1043" stopIfTrue="1" operator="lessThan">
      <formula>0</formula>
    </cfRule>
    <cfRule type="expression" priority="1044" stopIfTrue="1">
      <formula>($E38=0)</formula>
    </cfRule>
    <cfRule type="expression" dxfId="1258" priority="1045" stopIfTrue="1">
      <formula>($E38=1)</formula>
    </cfRule>
  </conditionalFormatting>
  <conditionalFormatting sqref="F38">
    <cfRule type="cellIs" dxfId="1257" priority="1040" stopIfTrue="1" operator="lessThan">
      <formula>0</formula>
    </cfRule>
    <cfRule type="expression" priority="1041" stopIfTrue="1">
      <formula>($E38=0)</formula>
    </cfRule>
    <cfRule type="expression" dxfId="1256" priority="1042" stopIfTrue="1">
      <formula>($E38=1)</formula>
    </cfRule>
  </conditionalFormatting>
  <conditionalFormatting sqref="F38">
    <cfRule type="cellIs" dxfId="1255" priority="1039" operator="equal">
      <formula>"BRASIL"</formula>
    </cfRule>
  </conditionalFormatting>
  <conditionalFormatting sqref="F66">
    <cfRule type="cellIs" dxfId="1254" priority="1005" stopIfTrue="1" operator="lessThan">
      <formula>0</formula>
    </cfRule>
    <cfRule type="expression" priority="1006" stopIfTrue="1">
      <formula>($E66=0)</formula>
    </cfRule>
    <cfRule type="expression" dxfId="1253" priority="1007" stopIfTrue="1">
      <formula>($E66=1)</formula>
    </cfRule>
  </conditionalFormatting>
  <conditionalFormatting sqref="F66">
    <cfRule type="cellIs" dxfId="1252" priority="1002" stopIfTrue="1" operator="lessThan">
      <formula>0</formula>
    </cfRule>
    <cfRule type="expression" priority="1003" stopIfTrue="1">
      <formula>($E66=0)</formula>
    </cfRule>
    <cfRule type="expression" dxfId="1251" priority="1004" stopIfTrue="1">
      <formula>($E66=1)</formula>
    </cfRule>
  </conditionalFormatting>
  <conditionalFormatting sqref="F66">
    <cfRule type="cellIs" dxfId="1250" priority="999" stopIfTrue="1" operator="lessThan">
      <formula>0</formula>
    </cfRule>
    <cfRule type="expression" priority="1000" stopIfTrue="1">
      <formula>($E66=0)</formula>
    </cfRule>
    <cfRule type="expression" dxfId="1249" priority="1001" stopIfTrue="1">
      <formula>($E66=1)</formula>
    </cfRule>
  </conditionalFormatting>
  <conditionalFormatting sqref="F66">
    <cfRule type="cellIs" dxfId="1248" priority="996" stopIfTrue="1" operator="lessThan">
      <formula>0</formula>
    </cfRule>
    <cfRule type="expression" priority="997" stopIfTrue="1">
      <formula>($E66=0)</formula>
    </cfRule>
    <cfRule type="expression" dxfId="1247" priority="998" stopIfTrue="1">
      <formula>($E66=1)</formula>
    </cfRule>
  </conditionalFormatting>
  <conditionalFormatting sqref="B43:D43">
    <cfRule type="cellIs" dxfId="1246" priority="993" stopIfTrue="1" operator="lessThan">
      <formula>0</formula>
    </cfRule>
    <cfRule type="expression" priority="994" stopIfTrue="1">
      <formula>($E43=0)</formula>
    </cfRule>
    <cfRule type="expression" dxfId="1245" priority="995" stopIfTrue="1">
      <formula>($E43=1)</formula>
    </cfRule>
  </conditionalFormatting>
  <conditionalFormatting sqref="B43:D43">
    <cfRule type="cellIs" dxfId="1244" priority="990" stopIfTrue="1" operator="lessThan">
      <formula>0</formula>
    </cfRule>
    <cfRule type="expression" priority="991" stopIfTrue="1">
      <formula>($E43=0)</formula>
    </cfRule>
    <cfRule type="expression" dxfId="1243" priority="992" stopIfTrue="1">
      <formula>($E43=1)</formula>
    </cfRule>
  </conditionalFormatting>
  <conditionalFormatting sqref="B39:D39">
    <cfRule type="cellIs" dxfId="1242" priority="983" stopIfTrue="1" operator="lessThan">
      <formula>0</formula>
    </cfRule>
    <cfRule type="expression" priority="984" stopIfTrue="1">
      <formula>($E39=0)</formula>
    </cfRule>
    <cfRule type="expression" dxfId="1241" priority="985" stopIfTrue="1">
      <formula>($E39=1)</formula>
    </cfRule>
  </conditionalFormatting>
  <conditionalFormatting sqref="F39">
    <cfRule type="cellIs" dxfId="1240" priority="980" stopIfTrue="1" operator="lessThan">
      <formula>0</formula>
    </cfRule>
    <cfRule type="expression" priority="981" stopIfTrue="1">
      <formula>($E39=0)</formula>
    </cfRule>
    <cfRule type="expression" dxfId="1239" priority="982" stopIfTrue="1">
      <formula>($E39=1)</formula>
    </cfRule>
  </conditionalFormatting>
  <conditionalFormatting sqref="F39">
    <cfRule type="cellIs" dxfId="1238" priority="979" operator="equal">
      <formula>"BRASIL"</formula>
    </cfRule>
  </conditionalFormatting>
  <conditionalFormatting sqref="C64:C65">
    <cfRule type="cellIs" dxfId="1237" priority="968" stopIfTrue="1" operator="lessThan">
      <formula>0</formula>
    </cfRule>
  </conditionalFormatting>
  <conditionalFormatting sqref="C64:C65">
    <cfRule type="cellIs" dxfId="1236" priority="965" stopIfTrue="1" operator="lessThan">
      <formula>0</formula>
    </cfRule>
    <cfRule type="expression" priority="966" stopIfTrue="1">
      <formula>($E64=0)</formula>
    </cfRule>
    <cfRule type="expression" dxfId="1235" priority="967" stopIfTrue="1">
      <formula>($E64=1)</formula>
    </cfRule>
  </conditionalFormatting>
  <conditionalFormatting sqref="C64:C65">
    <cfRule type="cellIs" dxfId="1234" priority="962" stopIfTrue="1" operator="lessThan">
      <formula>0</formula>
    </cfRule>
    <cfRule type="expression" priority="963" stopIfTrue="1">
      <formula>($E64=0)</formula>
    </cfRule>
    <cfRule type="expression" dxfId="1233" priority="964" stopIfTrue="1">
      <formula>($E64=1)</formula>
    </cfRule>
  </conditionalFormatting>
  <conditionalFormatting sqref="C65">
    <cfRule type="cellIs" dxfId="1232" priority="961" stopIfTrue="1" operator="lessThan">
      <formula>0</formula>
    </cfRule>
  </conditionalFormatting>
  <conditionalFormatting sqref="C65">
    <cfRule type="cellIs" dxfId="1231" priority="958" stopIfTrue="1" operator="lessThan">
      <formula>0</formula>
    </cfRule>
    <cfRule type="expression" priority="959" stopIfTrue="1">
      <formula>($E65=0)</formula>
    </cfRule>
    <cfRule type="expression" dxfId="1230" priority="960" stopIfTrue="1">
      <formula>($E65=1)</formula>
    </cfRule>
  </conditionalFormatting>
  <conditionalFormatting sqref="C65">
    <cfRule type="cellIs" dxfId="1229" priority="955" stopIfTrue="1" operator="lessThan">
      <formula>0</formula>
    </cfRule>
    <cfRule type="expression" priority="956" stopIfTrue="1">
      <formula>($E65=0)</formula>
    </cfRule>
    <cfRule type="expression" dxfId="1228" priority="957" stopIfTrue="1">
      <formula>($E65=1)</formula>
    </cfRule>
  </conditionalFormatting>
  <conditionalFormatting sqref="F65">
    <cfRule type="cellIs" dxfId="1227" priority="940" stopIfTrue="1" operator="lessThan">
      <formula>0</formula>
    </cfRule>
    <cfRule type="expression" priority="941" stopIfTrue="1">
      <formula>($E65=0)</formula>
    </cfRule>
    <cfRule type="expression" dxfId="1226" priority="942" stopIfTrue="1">
      <formula>($E65=1)</formula>
    </cfRule>
  </conditionalFormatting>
  <conditionalFormatting sqref="F65">
    <cfRule type="cellIs" dxfId="1225" priority="937" stopIfTrue="1" operator="lessThan">
      <formula>0</formula>
    </cfRule>
    <cfRule type="expression" priority="938" stopIfTrue="1">
      <formula>($E65=0)</formula>
    </cfRule>
    <cfRule type="expression" dxfId="1224" priority="939" stopIfTrue="1">
      <formula>($E65=1)</formula>
    </cfRule>
  </conditionalFormatting>
  <conditionalFormatting sqref="F65">
    <cfRule type="cellIs" dxfId="1223" priority="934" stopIfTrue="1" operator="lessThan">
      <formula>0</formula>
    </cfRule>
    <cfRule type="expression" priority="935" stopIfTrue="1">
      <formula>($E65=0)</formula>
    </cfRule>
    <cfRule type="expression" dxfId="1222" priority="936" stopIfTrue="1">
      <formula>($E65=1)</formula>
    </cfRule>
  </conditionalFormatting>
  <conditionalFormatting sqref="F65">
    <cfRule type="cellIs" dxfId="1221" priority="931" stopIfTrue="1" operator="lessThan">
      <formula>0</formula>
    </cfRule>
    <cfRule type="expression" priority="932" stopIfTrue="1">
      <formula>($E65=0)</formula>
    </cfRule>
    <cfRule type="expression" dxfId="1220" priority="933" stopIfTrue="1">
      <formula>($E65=1)</formula>
    </cfRule>
  </conditionalFormatting>
  <conditionalFormatting sqref="D64:D65">
    <cfRule type="cellIs" dxfId="1219" priority="930" stopIfTrue="1" operator="lessThan">
      <formula>0</formula>
    </cfRule>
  </conditionalFormatting>
  <conditionalFormatting sqref="D64:D65">
    <cfRule type="cellIs" dxfId="1218" priority="927" stopIfTrue="1" operator="lessThan">
      <formula>0</formula>
    </cfRule>
    <cfRule type="expression" priority="928" stopIfTrue="1">
      <formula>($E64=0)</formula>
    </cfRule>
    <cfRule type="expression" dxfId="1217" priority="929" stopIfTrue="1">
      <formula>($E64=1)</formula>
    </cfRule>
  </conditionalFormatting>
  <conditionalFormatting sqref="D64:D65">
    <cfRule type="cellIs" dxfId="1216" priority="924" stopIfTrue="1" operator="lessThan">
      <formula>0</formula>
    </cfRule>
    <cfRule type="expression" priority="925" stopIfTrue="1">
      <formula>($E64=0)</formula>
    </cfRule>
    <cfRule type="expression" dxfId="1215" priority="926" stopIfTrue="1">
      <formula>($E64=1)</formula>
    </cfRule>
  </conditionalFormatting>
  <conditionalFormatting sqref="D64:D65">
    <cfRule type="cellIs" dxfId="1214" priority="923" stopIfTrue="1" operator="lessThan">
      <formula>0</formula>
    </cfRule>
  </conditionalFormatting>
  <conditionalFormatting sqref="D64:D65">
    <cfRule type="cellIs" dxfId="1213" priority="920" stopIfTrue="1" operator="lessThan">
      <formula>0</formula>
    </cfRule>
    <cfRule type="expression" priority="921" stopIfTrue="1">
      <formula>($E64=0)</formula>
    </cfRule>
    <cfRule type="expression" dxfId="1212" priority="922" stopIfTrue="1">
      <formula>($E64=1)</formula>
    </cfRule>
  </conditionalFormatting>
  <conditionalFormatting sqref="D64:D65">
    <cfRule type="cellIs" dxfId="1211" priority="917" stopIfTrue="1" operator="lessThan">
      <formula>0</formula>
    </cfRule>
    <cfRule type="expression" priority="918" stopIfTrue="1">
      <formula>($E64=0)</formula>
    </cfRule>
    <cfRule type="expression" dxfId="1210" priority="919" stopIfTrue="1">
      <formula>($E64=1)</formula>
    </cfRule>
  </conditionalFormatting>
  <conditionalFormatting sqref="M42">
    <cfRule type="cellIs" dxfId="1209" priority="866" stopIfTrue="1" operator="lessThan">
      <formula>0</formula>
    </cfRule>
    <cfRule type="expression" priority="867" stopIfTrue="1">
      <formula>($E42=0)</formula>
    </cfRule>
    <cfRule type="expression" dxfId="1208" priority="868" stopIfTrue="1">
      <formula>($E42=1)</formula>
    </cfRule>
  </conditionalFormatting>
  <conditionalFormatting sqref="M42">
    <cfRule type="cellIs" dxfId="1207" priority="863" stopIfTrue="1" operator="lessThan">
      <formula>0</formula>
    </cfRule>
    <cfRule type="expression" priority="864" stopIfTrue="1">
      <formula>($E42=0)</formula>
    </cfRule>
    <cfRule type="expression" dxfId="1206" priority="865" stopIfTrue="1">
      <formula>($E42=1)</formula>
    </cfRule>
  </conditionalFormatting>
  <conditionalFormatting sqref="M43:M45">
    <cfRule type="cellIs" dxfId="1205" priority="851" stopIfTrue="1" operator="lessThan">
      <formula>0</formula>
    </cfRule>
    <cfRule type="expression" priority="852" stopIfTrue="1">
      <formula>($E43=0)</formula>
    </cfRule>
    <cfRule type="expression" dxfId="1204" priority="853" stopIfTrue="1">
      <formula>($E43=1)</formula>
    </cfRule>
  </conditionalFormatting>
  <conditionalFormatting sqref="M43">
    <cfRule type="cellIs" dxfId="1203" priority="848" stopIfTrue="1" operator="lessThan">
      <formula>0</formula>
    </cfRule>
    <cfRule type="expression" priority="849" stopIfTrue="1">
      <formula>($E43=0)</formula>
    </cfRule>
    <cfRule type="expression" dxfId="1202" priority="850" stopIfTrue="1">
      <formula>($E43=1)</formula>
    </cfRule>
  </conditionalFormatting>
  <conditionalFormatting sqref="M44">
    <cfRule type="cellIs" dxfId="1201" priority="845" stopIfTrue="1" operator="lessThan">
      <formula>0</formula>
    </cfRule>
    <cfRule type="expression" priority="846" stopIfTrue="1">
      <formula>($E44=0)</formula>
    </cfRule>
    <cfRule type="expression" dxfId="1200" priority="847" stopIfTrue="1">
      <formula>($E44=1)</formula>
    </cfRule>
  </conditionalFormatting>
  <conditionalFormatting sqref="M43">
    <cfRule type="cellIs" dxfId="1199" priority="842" stopIfTrue="1" operator="lessThan">
      <formula>0</formula>
    </cfRule>
    <cfRule type="expression" priority="843" stopIfTrue="1">
      <formula>($E43=0)</formula>
    </cfRule>
    <cfRule type="expression" dxfId="1198" priority="844" stopIfTrue="1">
      <formula>($E43=1)</formula>
    </cfRule>
  </conditionalFormatting>
  <conditionalFormatting sqref="M43:M45">
    <cfRule type="cellIs" dxfId="1197" priority="839" stopIfTrue="1" operator="lessThan">
      <formula>0</formula>
    </cfRule>
    <cfRule type="expression" priority="840" stopIfTrue="1">
      <formula>($E43=0)</formula>
    </cfRule>
    <cfRule type="expression" dxfId="1196" priority="841" stopIfTrue="1">
      <formula>($E43=1)</formula>
    </cfRule>
  </conditionalFormatting>
  <conditionalFormatting sqref="M43:M45">
    <cfRule type="cellIs" dxfId="1195" priority="836" stopIfTrue="1" operator="lessThan">
      <formula>0</formula>
    </cfRule>
    <cfRule type="expression" priority="837" stopIfTrue="1">
      <formula>($E43=0)</formula>
    </cfRule>
    <cfRule type="expression" dxfId="1194" priority="838" stopIfTrue="1">
      <formula>($E43=1)</formula>
    </cfRule>
  </conditionalFormatting>
  <conditionalFormatting sqref="M43:M45">
    <cfRule type="cellIs" dxfId="1193" priority="833" stopIfTrue="1" operator="lessThan">
      <formula>0</formula>
    </cfRule>
    <cfRule type="expression" priority="834" stopIfTrue="1">
      <formula>($E43=0)</formula>
    </cfRule>
    <cfRule type="expression" dxfId="1192" priority="835" stopIfTrue="1">
      <formula>($E43=1)</formula>
    </cfRule>
  </conditionalFormatting>
  <conditionalFormatting sqref="L42">
    <cfRule type="cellIs" dxfId="1191" priority="824" stopIfTrue="1" operator="lessThan">
      <formula>0</formula>
    </cfRule>
    <cfRule type="expression" priority="825" stopIfTrue="1">
      <formula>($E42=0)</formula>
    </cfRule>
    <cfRule type="expression" dxfId="1190" priority="826" stopIfTrue="1">
      <formula>($E42=1)</formula>
    </cfRule>
  </conditionalFormatting>
  <conditionalFormatting sqref="L42">
    <cfRule type="cellIs" dxfId="1189" priority="821" stopIfTrue="1" operator="lessThan">
      <formula>0</formula>
    </cfRule>
    <cfRule type="expression" priority="822" stopIfTrue="1">
      <formula>($E42=0)</formula>
    </cfRule>
    <cfRule type="expression" dxfId="1188" priority="823" stopIfTrue="1">
      <formula>($E42=1)</formula>
    </cfRule>
  </conditionalFormatting>
  <conditionalFormatting sqref="L43">
    <cfRule type="cellIs" dxfId="1187" priority="818" stopIfTrue="1" operator="lessThan">
      <formula>0</formula>
    </cfRule>
    <cfRule type="expression" priority="819" stopIfTrue="1">
      <formula>($E43=0)</formula>
    </cfRule>
    <cfRule type="expression" dxfId="1186" priority="820" stopIfTrue="1">
      <formula>($E43=1)</formula>
    </cfRule>
  </conditionalFormatting>
  <conditionalFormatting sqref="L44">
    <cfRule type="cellIs" dxfId="1185" priority="815" stopIfTrue="1" operator="lessThan">
      <formula>0</formula>
    </cfRule>
    <cfRule type="expression" priority="816" stopIfTrue="1">
      <formula>($E44=0)</formula>
    </cfRule>
    <cfRule type="expression" dxfId="1184" priority="817" stopIfTrue="1">
      <formula>($E44=1)</formula>
    </cfRule>
  </conditionalFormatting>
  <conditionalFormatting sqref="L43">
    <cfRule type="cellIs" dxfId="1183" priority="812" stopIfTrue="1" operator="lessThan">
      <formula>0</formula>
    </cfRule>
    <cfRule type="expression" priority="813" stopIfTrue="1">
      <formula>($E43=0)</formula>
    </cfRule>
    <cfRule type="expression" dxfId="1182" priority="814" stopIfTrue="1">
      <formula>($E43=1)</formula>
    </cfRule>
  </conditionalFormatting>
  <conditionalFormatting sqref="L44">
    <cfRule type="cellIs" dxfId="1181" priority="809" stopIfTrue="1" operator="lessThan">
      <formula>0</formula>
    </cfRule>
    <cfRule type="expression" priority="810" stopIfTrue="1">
      <formula>($E44=0)</formula>
    </cfRule>
    <cfRule type="expression" dxfId="1180" priority="811" stopIfTrue="1">
      <formula>($E44=1)</formula>
    </cfRule>
  </conditionalFormatting>
  <conditionalFormatting sqref="L44">
    <cfRule type="cellIs" dxfId="1179" priority="806" stopIfTrue="1" operator="lessThan">
      <formula>0</formula>
    </cfRule>
    <cfRule type="expression" priority="807" stopIfTrue="1">
      <formula>($E44=0)</formula>
    </cfRule>
    <cfRule type="expression" dxfId="1178" priority="808" stopIfTrue="1">
      <formula>($E44=1)</formula>
    </cfRule>
  </conditionalFormatting>
  <conditionalFormatting sqref="L44">
    <cfRule type="cellIs" dxfId="1177" priority="803" stopIfTrue="1" operator="lessThan">
      <formula>0</formula>
    </cfRule>
    <cfRule type="expression" priority="804" stopIfTrue="1">
      <formula>($E44=0)</formula>
    </cfRule>
    <cfRule type="expression" dxfId="1176" priority="805" stopIfTrue="1">
      <formula>($E44=1)</formula>
    </cfRule>
  </conditionalFormatting>
  <conditionalFormatting sqref="L44">
    <cfRule type="cellIs" dxfId="1175" priority="800" stopIfTrue="1" operator="lessThan">
      <formula>0</formula>
    </cfRule>
    <cfRule type="expression" priority="801" stopIfTrue="1">
      <formula>($E44=0)</formula>
    </cfRule>
    <cfRule type="expression" dxfId="1174" priority="802" stopIfTrue="1">
      <formula>($E44=1)</formula>
    </cfRule>
  </conditionalFormatting>
  <conditionalFormatting sqref="F25">
    <cfRule type="cellIs" dxfId="1173" priority="796" operator="equal">
      <formula>"BRASIL"</formula>
    </cfRule>
  </conditionalFormatting>
  <conditionalFormatting sqref="F25">
    <cfRule type="cellIs" dxfId="1172" priority="792" operator="equal">
      <formula>"BRASIL"</formula>
    </cfRule>
  </conditionalFormatting>
  <conditionalFormatting sqref="B42:F42">
    <cfRule type="cellIs" dxfId="1171" priority="789" stopIfTrue="1" operator="lessThan">
      <formula>0</formula>
    </cfRule>
    <cfRule type="expression" priority="790" stopIfTrue="1">
      <formula>($E42=0)</formula>
    </cfRule>
    <cfRule type="expression" dxfId="1170" priority="791" stopIfTrue="1">
      <formula>($E42=1)</formula>
    </cfRule>
  </conditionalFormatting>
  <conditionalFormatting sqref="F42">
    <cfRule type="cellIs" dxfId="1169" priority="788" operator="equal">
      <formula>"BRASIL"</formula>
    </cfRule>
  </conditionalFormatting>
  <conditionalFormatting sqref="B42:F42">
    <cfRule type="cellIs" dxfId="1168" priority="785" stopIfTrue="1" operator="lessThan">
      <formula>0</formula>
    </cfRule>
    <cfRule type="expression" priority="786" stopIfTrue="1">
      <formula>($E42=0)</formula>
    </cfRule>
    <cfRule type="expression" dxfId="1167" priority="787" stopIfTrue="1">
      <formula>($E42=1)</formula>
    </cfRule>
  </conditionalFormatting>
  <conditionalFormatting sqref="F42">
    <cfRule type="cellIs" dxfId="1166" priority="784" operator="equal">
      <formula>"BRASIL"</formula>
    </cfRule>
  </conditionalFormatting>
  <conditionalFormatting sqref="F42">
    <cfRule type="cellIs" dxfId="1165" priority="781" stopIfTrue="1" operator="lessThan">
      <formula>0</formula>
    </cfRule>
    <cfRule type="expression" priority="782" stopIfTrue="1">
      <formula>($E42=0)</formula>
    </cfRule>
    <cfRule type="expression" dxfId="1164" priority="783" stopIfTrue="1">
      <formula>($E42=1)</formula>
    </cfRule>
  </conditionalFormatting>
  <conditionalFormatting sqref="F42">
    <cfRule type="cellIs" dxfId="1163" priority="780" operator="equal">
      <formula>"BRASIL"</formula>
    </cfRule>
  </conditionalFormatting>
  <conditionalFormatting sqref="B43:F43">
    <cfRule type="cellIs" dxfId="1162" priority="756" stopIfTrue="1" operator="lessThan">
      <formula>0</formula>
    </cfRule>
    <cfRule type="expression" priority="757" stopIfTrue="1">
      <formula>($E43=0)</formula>
    </cfRule>
    <cfRule type="expression" dxfId="1161" priority="758" stopIfTrue="1">
      <formula>($E43=1)</formula>
    </cfRule>
  </conditionalFormatting>
  <conditionalFormatting sqref="F43">
    <cfRule type="cellIs" dxfId="1160" priority="755" operator="equal">
      <formula>"BRASIL"</formula>
    </cfRule>
  </conditionalFormatting>
  <conditionalFormatting sqref="B43:F43">
    <cfRule type="cellIs" dxfId="1159" priority="752" stopIfTrue="1" operator="lessThan">
      <formula>0</formula>
    </cfRule>
    <cfRule type="expression" priority="753" stopIfTrue="1">
      <formula>($E43=0)</formula>
    </cfRule>
    <cfRule type="expression" dxfId="1158" priority="754" stopIfTrue="1">
      <formula>($E43=1)</formula>
    </cfRule>
  </conditionalFormatting>
  <conditionalFormatting sqref="F43">
    <cfRule type="cellIs" dxfId="1157" priority="751" operator="equal">
      <formula>"BRASIL"</formula>
    </cfRule>
  </conditionalFormatting>
  <conditionalFormatting sqref="F43">
    <cfRule type="cellIs" dxfId="1156" priority="748" stopIfTrue="1" operator="lessThan">
      <formula>0</formula>
    </cfRule>
    <cfRule type="expression" priority="749" stopIfTrue="1">
      <formula>($E43=0)</formula>
    </cfRule>
    <cfRule type="expression" dxfId="1155" priority="750" stopIfTrue="1">
      <formula>($E43=1)</formula>
    </cfRule>
  </conditionalFormatting>
  <conditionalFormatting sqref="F43">
    <cfRule type="cellIs" dxfId="1154" priority="747" operator="equal">
      <formula>"BRASIL"</formula>
    </cfRule>
  </conditionalFormatting>
  <conditionalFormatting sqref="F43">
    <cfRule type="cellIs" dxfId="1153" priority="744" stopIfTrue="1" operator="lessThan">
      <formula>0</formula>
    </cfRule>
    <cfRule type="expression" priority="745" stopIfTrue="1">
      <formula>($E43=0)</formula>
    </cfRule>
    <cfRule type="expression" dxfId="1152" priority="746" stopIfTrue="1">
      <formula>($E43=1)</formula>
    </cfRule>
  </conditionalFormatting>
  <conditionalFormatting sqref="F43">
    <cfRule type="cellIs" dxfId="1151" priority="743" operator="equal">
      <formula>"BRASIL"</formula>
    </cfRule>
  </conditionalFormatting>
  <conditionalFormatting sqref="B43">
    <cfRule type="cellIs" dxfId="1150" priority="740" stopIfTrue="1" operator="lessThan">
      <formula>0</formula>
    </cfRule>
    <cfRule type="expression" priority="741" stopIfTrue="1">
      <formula>($E43=0)</formula>
    </cfRule>
    <cfRule type="expression" dxfId="1149" priority="742" stopIfTrue="1">
      <formula>($E43=1)</formula>
    </cfRule>
  </conditionalFormatting>
  <conditionalFormatting sqref="B43">
    <cfRule type="cellIs" dxfId="1148" priority="737" stopIfTrue="1" operator="lessThan">
      <formula>0</formula>
    </cfRule>
    <cfRule type="expression" priority="738" stopIfTrue="1">
      <formula>($E43=0)</formula>
    </cfRule>
    <cfRule type="expression" dxfId="1147" priority="739" stopIfTrue="1">
      <formula>($E43=1)</formula>
    </cfRule>
  </conditionalFormatting>
  <conditionalFormatting sqref="B43:F43">
    <cfRule type="cellIs" dxfId="1146" priority="734" stopIfTrue="1" operator="lessThan">
      <formula>0</formula>
    </cfRule>
    <cfRule type="expression" priority="735" stopIfTrue="1">
      <formula>($E43=0)</formula>
    </cfRule>
    <cfRule type="expression" dxfId="1145" priority="736" stopIfTrue="1">
      <formula>($E43=1)</formula>
    </cfRule>
  </conditionalFormatting>
  <conditionalFormatting sqref="F43">
    <cfRule type="cellIs" dxfId="1144" priority="733" operator="equal">
      <formula>"BRASIL"</formula>
    </cfRule>
  </conditionalFormatting>
  <conditionalFormatting sqref="F43">
    <cfRule type="cellIs" dxfId="1143" priority="730" stopIfTrue="1" operator="lessThan">
      <formula>0</formula>
    </cfRule>
    <cfRule type="expression" priority="731" stopIfTrue="1">
      <formula>($E43=0)</formula>
    </cfRule>
    <cfRule type="expression" dxfId="1142" priority="732" stopIfTrue="1">
      <formula>($E43=1)</formula>
    </cfRule>
  </conditionalFormatting>
  <conditionalFormatting sqref="F43">
    <cfRule type="cellIs" dxfId="1141" priority="729" operator="equal">
      <formula>"BRASIL"</formula>
    </cfRule>
  </conditionalFormatting>
  <conditionalFormatting sqref="B43:D43">
    <cfRule type="cellIs" dxfId="1140" priority="726" stopIfTrue="1" operator="lessThan">
      <formula>0</formula>
    </cfRule>
    <cfRule type="expression" priority="727" stopIfTrue="1">
      <formula>($E43=0)</formula>
    </cfRule>
    <cfRule type="expression" dxfId="1139" priority="728" stopIfTrue="1">
      <formula>($E43=1)</formula>
    </cfRule>
  </conditionalFormatting>
  <conditionalFormatting sqref="F43">
    <cfRule type="cellIs" dxfId="1138" priority="723" stopIfTrue="1" operator="lessThan">
      <formula>0</formula>
    </cfRule>
    <cfRule type="expression" priority="724" stopIfTrue="1">
      <formula>($E43=0)</formula>
    </cfRule>
    <cfRule type="expression" dxfId="1137" priority="725" stopIfTrue="1">
      <formula>($E43=1)</formula>
    </cfRule>
  </conditionalFormatting>
  <conditionalFormatting sqref="F43">
    <cfRule type="cellIs" dxfId="1136" priority="722" operator="equal">
      <formula>"BRASIL"</formula>
    </cfRule>
  </conditionalFormatting>
  <conditionalFormatting sqref="C24:D24">
    <cfRule type="cellIs" dxfId="1135" priority="719" stopIfTrue="1" operator="lessThan">
      <formula>0</formula>
    </cfRule>
    <cfRule type="expression" priority="720" stopIfTrue="1">
      <formula>($E24=0)</formula>
    </cfRule>
    <cfRule type="expression" dxfId="1134" priority="721" stopIfTrue="1">
      <formula>($E24=1)</formula>
    </cfRule>
  </conditionalFormatting>
  <conditionalFormatting sqref="L24">
    <cfRule type="cellIs" dxfId="1133" priority="713" stopIfTrue="1" operator="lessThan">
      <formula>0</formula>
    </cfRule>
    <cfRule type="expression" priority="714" stopIfTrue="1">
      <formula>($E24=0)</formula>
    </cfRule>
    <cfRule type="expression" dxfId="1132" priority="715" stopIfTrue="1">
      <formula>($E24=1)</formula>
    </cfRule>
  </conditionalFormatting>
  <conditionalFormatting sqref="L24">
    <cfRule type="cellIs" dxfId="1131" priority="710" stopIfTrue="1" operator="lessThan">
      <formula>0</formula>
    </cfRule>
    <cfRule type="expression" priority="711" stopIfTrue="1">
      <formula>($E24=0)</formula>
    </cfRule>
    <cfRule type="expression" dxfId="1130" priority="712" stopIfTrue="1">
      <formula>($E24=1)</formula>
    </cfRule>
  </conditionalFormatting>
  <conditionalFormatting sqref="F41">
    <cfRule type="cellIs" dxfId="1129" priority="707" stopIfTrue="1" operator="lessThan">
      <formula>0</formula>
    </cfRule>
    <cfRule type="expression" priority="708" stopIfTrue="1">
      <formula>($E41=0)</formula>
    </cfRule>
    <cfRule type="expression" dxfId="1128" priority="709" stopIfTrue="1">
      <formula>($E41=1)</formula>
    </cfRule>
  </conditionalFormatting>
  <conditionalFormatting sqref="F41">
    <cfRule type="cellIs" dxfId="1127" priority="706" operator="equal">
      <formula>"BRASIL"</formula>
    </cfRule>
  </conditionalFormatting>
  <conditionalFormatting sqref="J41">
    <cfRule type="cellIs" dxfId="1126" priority="703" stopIfTrue="1" operator="lessThan">
      <formula>0</formula>
    </cfRule>
    <cfRule type="expression" priority="704" stopIfTrue="1">
      <formula>($E41=0)</formula>
    </cfRule>
    <cfRule type="expression" dxfId="1125" priority="705" stopIfTrue="1">
      <formula>($E41=1)</formula>
    </cfRule>
  </conditionalFormatting>
  <conditionalFormatting sqref="J41">
    <cfRule type="cellIs" dxfId="1124" priority="702" operator="equal">
      <formula>"BRASIL"</formula>
    </cfRule>
  </conditionalFormatting>
  <conditionalFormatting sqref="J41">
    <cfRule type="cellIs" dxfId="1123" priority="699" stopIfTrue="1" operator="lessThan">
      <formula>0</formula>
    </cfRule>
    <cfRule type="expression" priority="700" stopIfTrue="1">
      <formula>($E41=0)</formula>
    </cfRule>
    <cfRule type="expression" dxfId="1122" priority="701" stopIfTrue="1">
      <formula>($E41=1)</formula>
    </cfRule>
  </conditionalFormatting>
  <conditionalFormatting sqref="J41">
    <cfRule type="cellIs" dxfId="1121" priority="698" operator="equal">
      <formula>"BRASIL"</formula>
    </cfRule>
  </conditionalFormatting>
  <conditionalFormatting sqref="J39">
    <cfRule type="cellIs" dxfId="1120" priority="692" stopIfTrue="1" operator="lessThan">
      <formula>0</formula>
    </cfRule>
    <cfRule type="expression" priority="693" stopIfTrue="1">
      <formula>($E39=0)</formula>
    </cfRule>
    <cfRule type="expression" dxfId="1119" priority="694" stopIfTrue="1">
      <formula>($E39=1)</formula>
    </cfRule>
  </conditionalFormatting>
  <conditionalFormatting sqref="J39">
    <cfRule type="cellIs" dxfId="1118" priority="691" operator="equal">
      <formula>"BRASIL"</formula>
    </cfRule>
  </conditionalFormatting>
  <conditionalFormatting sqref="J24">
    <cfRule type="cellIs" dxfId="1117" priority="685" stopIfTrue="1" operator="lessThan">
      <formula>0</formula>
    </cfRule>
    <cfRule type="expression" priority="686" stopIfTrue="1">
      <formula>($E24=0)</formula>
    </cfRule>
    <cfRule type="expression" dxfId="1116" priority="687" stopIfTrue="1">
      <formula>($E24=1)</formula>
    </cfRule>
  </conditionalFormatting>
  <conditionalFormatting sqref="J24">
    <cfRule type="cellIs" dxfId="1115" priority="684" operator="equal">
      <formula>"BRASIL"</formula>
    </cfRule>
  </conditionalFormatting>
  <conditionalFormatting sqref="A48:K48 M48">
    <cfRule type="cellIs" dxfId="1114" priority="661" stopIfTrue="1" operator="lessThan">
      <formula>0</formula>
    </cfRule>
    <cfRule type="expression" priority="662" stopIfTrue="1">
      <formula>($E48=0)</formula>
    </cfRule>
    <cfRule type="expression" dxfId="1113" priority="663" stopIfTrue="1">
      <formula>($E48=1)</formula>
    </cfRule>
  </conditionalFormatting>
  <conditionalFormatting sqref="F48:J48">
    <cfRule type="cellIs" dxfId="1112" priority="660" operator="equal">
      <formula>"BRASIL"</formula>
    </cfRule>
  </conditionalFormatting>
  <conditionalFormatting sqref="BK48 BP48 W48 AG48 AQ48 BA48">
    <cfRule type="cellIs" dxfId="1111" priority="659" stopIfTrue="1" operator="lessThan">
      <formula>0</formula>
    </cfRule>
  </conditionalFormatting>
  <conditionalFormatting sqref="F27:I27">
    <cfRule type="cellIs" dxfId="1110" priority="525" operator="equal">
      <formula>"BRASIL"</formula>
    </cfRule>
  </conditionalFormatting>
  <conditionalFormatting sqref="F27:I27">
    <cfRule type="cellIs" dxfId="1109" priority="518" operator="equal">
      <formula>"BRASIL"</formula>
    </cfRule>
  </conditionalFormatting>
  <conditionalFormatting sqref="F27">
    <cfRule type="cellIs" dxfId="1108" priority="514" operator="equal">
      <formula>"BRASIL"</formula>
    </cfRule>
  </conditionalFormatting>
  <conditionalFormatting sqref="J27">
    <cfRule type="cellIs" dxfId="1107" priority="507" operator="equal">
      <formula>"BRASIL"</formula>
    </cfRule>
  </conditionalFormatting>
  <conditionalFormatting sqref="F26:I26">
    <cfRule type="cellIs" dxfId="1106" priority="553" operator="equal">
      <formula>"BRASIL"</formula>
    </cfRule>
  </conditionalFormatting>
  <conditionalFormatting sqref="F26:I26">
    <cfRule type="cellIs" dxfId="1105" priority="546" operator="equal">
      <formula>"BRASIL"</formula>
    </cfRule>
  </conditionalFormatting>
  <conditionalFormatting sqref="F26">
    <cfRule type="cellIs" dxfId="1104" priority="542" operator="equal">
      <formula>"BRASIL"</formula>
    </cfRule>
  </conditionalFormatting>
  <conditionalFormatting sqref="J26">
    <cfRule type="cellIs" dxfId="1103" priority="535" operator="equal">
      <formula>"BRASIL"</formula>
    </cfRule>
  </conditionalFormatting>
  <conditionalFormatting sqref="L40">
    <cfRule type="cellIs" dxfId="1102" priority="501" stopIfTrue="1" operator="lessThan">
      <formula>0</formula>
    </cfRule>
    <cfRule type="expression" priority="502" stopIfTrue="1">
      <formula>($E40=0)</formula>
    </cfRule>
    <cfRule type="expression" dxfId="1101" priority="503" stopIfTrue="1">
      <formula>($E40=1)</formula>
    </cfRule>
  </conditionalFormatting>
  <conditionalFormatting sqref="F40:I40 K40:L40">
    <cfRule type="cellIs" dxfId="1100" priority="498" stopIfTrue="1" operator="lessThan">
      <formula>0</formula>
    </cfRule>
    <cfRule type="expression" priority="499" stopIfTrue="1">
      <formula>($E40=0)</formula>
    </cfRule>
    <cfRule type="expression" dxfId="1099" priority="500" stopIfTrue="1">
      <formula>($E40=1)</formula>
    </cfRule>
  </conditionalFormatting>
  <conditionalFormatting sqref="F40:I40">
    <cfRule type="cellIs" dxfId="1098" priority="497" operator="equal">
      <formula>"BRASIL"</formula>
    </cfRule>
  </conditionalFormatting>
  <conditionalFormatting sqref="K40:L40">
    <cfRule type="cellIs" dxfId="1097" priority="494" stopIfTrue="1" operator="lessThan">
      <formula>0</formula>
    </cfRule>
    <cfRule type="expression" priority="495" stopIfTrue="1">
      <formula>($E40=0)</formula>
    </cfRule>
    <cfRule type="expression" dxfId="1096" priority="496" stopIfTrue="1">
      <formula>($E40=1)</formula>
    </cfRule>
  </conditionalFormatting>
  <conditionalFormatting sqref="F40:I40 K40:L40">
    <cfRule type="cellIs" dxfId="1095" priority="491" stopIfTrue="1" operator="lessThan">
      <formula>0</formula>
    </cfRule>
    <cfRule type="expression" priority="492" stopIfTrue="1">
      <formula>($E40=0)</formula>
    </cfRule>
    <cfRule type="expression" dxfId="1094" priority="493" stopIfTrue="1">
      <formula>($E40=1)</formula>
    </cfRule>
  </conditionalFormatting>
  <conditionalFormatting sqref="F40:I40">
    <cfRule type="cellIs" dxfId="1093" priority="490" operator="equal">
      <formula>"BRASIL"</formula>
    </cfRule>
  </conditionalFormatting>
  <conditionalFormatting sqref="F40">
    <cfRule type="cellIs" dxfId="1092" priority="487" stopIfTrue="1" operator="lessThan">
      <formula>0</formula>
    </cfRule>
    <cfRule type="expression" priority="488" stopIfTrue="1">
      <formula>($E40=0)</formula>
    </cfRule>
    <cfRule type="expression" dxfId="1091" priority="489" stopIfTrue="1">
      <formula>($E40=1)</formula>
    </cfRule>
  </conditionalFormatting>
  <conditionalFormatting sqref="F40">
    <cfRule type="cellIs" dxfId="1090" priority="486" operator="equal">
      <formula>"BRASIL"</formula>
    </cfRule>
  </conditionalFormatting>
  <conditionalFormatting sqref="J40">
    <cfRule type="cellIs" dxfId="1089" priority="480" stopIfTrue="1" operator="lessThan">
      <formula>0</formula>
    </cfRule>
    <cfRule type="expression" priority="481" stopIfTrue="1">
      <formula>($E40=0)</formula>
    </cfRule>
    <cfRule type="expression" dxfId="1088" priority="482" stopIfTrue="1">
      <formula>($E40=1)</formula>
    </cfRule>
  </conditionalFormatting>
  <conditionalFormatting sqref="J40">
    <cfRule type="cellIs" dxfId="1087" priority="479" operator="equal">
      <formula>"BRASIL"</formula>
    </cfRule>
  </conditionalFormatting>
  <conditionalFormatting sqref="A14:BP14 A13 E13:BP13">
    <cfRule type="expression" dxfId="1086" priority="476" stopIfTrue="1">
      <formula>A$4="sáb"</formula>
    </cfRule>
    <cfRule type="expression" dxfId="1085" priority="477" stopIfTrue="1">
      <formula>A$4="dom"</formula>
    </cfRule>
    <cfRule type="expression" dxfId="1084" priority="478" stopIfTrue="1">
      <formula>($E13=1)</formula>
    </cfRule>
  </conditionalFormatting>
  <conditionalFormatting sqref="A14:M14 A13 E13:M13">
    <cfRule type="cellIs" dxfId="1083" priority="473" stopIfTrue="1" operator="lessThan">
      <formula>0</formula>
    </cfRule>
    <cfRule type="expression" priority="474" stopIfTrue="1">
      <formula>($E13=0)</formula>
    </cfRule>
    <cfRule type="expression" dxfId="1082" priority="475" stopIfTrue="1">
      <formula>($E13=1)</formula>
    </cfRule>
  </conditionalFormatting>
  <conditionalFormatting sqref="F13:J14">
    <cfRule type="cellIs" dxfId="1081" priority="472" operator="equal">
      <formula>"BRASIL"</formula>
    </cfRule>
  </conditionalFormatting>
  <conditionalFormatting sqref="BK13:BK14 BP13:BP14 W13:W14 AG13:AG14 AQ13:AQ14 BA13:BA14">
    <cfRule type="cellIs" dxfId="1080" priority="471" stopIfTrue="1" operator="lessThan">
      <formula>0</formula>
    </cfRule>
  </conditionalFormatting>
  <conditionalFormatting sqref="F28">
    <cfRule type="cellIs" dxfId="1079" priority="449" operator="equal">
      <formula>"BRASIL"</formula>
    </cfRule>
  </conditionalFormatting>
  <conditionalFormatting sqref="F28">
    <cfRule type="cellIs" dxfId="1078" priority="445" operator="equal">
      <formula>"BRASIL"</formula>
    </cfRule>
  </conditionalFormatting>
  <conditionalFormatting sqref="F28">
    <cfRule type="cellIs" dxfId="1077" priority="441" operator="equal">
      <formula>"BRASIL"</formula>
    </cfRule>
  </conditionalFormatting>
  <conditionalFormatting sqref="E20">
    <cfRule type="cellIs" dxfId="1076" priority="429" stopIfTrue="1" operator="lessThan">
      <formula>0</formula>
    </cfRule>
    <cfRule type="expression" priority="430" stopIfTrue="1">
      <formula>($E20=0)</formula>
    </cfRule>
    <cfRule type="expression" dxfId="1075" priority="431" stopIfTrue="1">
      <formula>($E20=1)</formula>
    </cfRule>
  </conditionalFormatting>
  <conditionalFormatting sqref="F33">
    <cfRule type="cellIs" dxfId="1074" priority="422" operator="equal">
      <formula>"BRASIL"</formula>
    </cfRule>
  </conditionalFormatting>
  <conditionalFormatting sqref="F33">
    <cfRule type="cellIs" dxfId="1073" priority="418" operator="equal">
      <formula>"BRASIL"</formula>
    </cfRule>
  </conditionalFormatting>
  <conditionalFormatting sqref="F33">
    <cfRule type="cellIs" dxfId="1072" priority="414" operator="equal">
      <formula>"BRASIL"</formula>
    </cfRule>
  </conditionalFormatting>
  <conditionalFormatting sqref="B13 D13">
    <cfRule type="expression" dxfId="1071" priority="378" stopIfTrue="1">
      <formula>B$4="sáb"</formula>
    </cfRule>
    <cfRule type="expression" dxfId="1070" priority="379" stopIfTrue="1">
      <formula>B$4="dom"</formula>
    </cfRule>
    <cfRule type="expression" dxfId="1069" priority="380" stopIfTrue="1">
      <formula>($E13=1)</formula>
    </cfRule>
  </conditionalFormatting>
  <conditionalFormatting sqref="B13 D13">
    <cfRule type="cellIs" dxfId="1068" priority="375" stopIfTrue="1" operator="lessThan">
      <formula>0</formula>
    </cfRule>
    <cfRule type="expression" priority="376" stopIfTrue="1">
      <formula>($E13=0)</formula>
    </cfRule>
    <cfRule type="expression" dxfId="1067" priority="377" stopIfTrue="1">
      <formula>($E13=1)</formula>
    </cfRule>
  </conditionalFormatting>
  <conditionalFormatting sqref="C13">
    <cfRule type="expression" dxfId="1066" priority="366" stopIfTrue="1">
      <formula>C$4="sáb"</formula>
    </cfRule>
    <cfRule type="expression" dxfId="1065" priority="367" stopIfTrue="1">
      <formula>C$4="dom"</formula>
    </cfRule>
    <cfRule type="expression" dxfId="1064" priority="368" stopIfTrue="1">
      <formula>($E13=1)</formula>
    </cfRule>
  </conditionalFormatting>
  <conditionalFormatting sqref="C13">
    <cfRule type="cellIs" dxfId="1063" priority="363" stopIfTrue="1" operator="lessThan">
      <formula>0</formula>
    </cfRule>
    <cfRule type="expression" priority="364" stopIfTrue="1">
      <formula>($E13=0)</formula>
    </cfRule>
    <cfRule type="expression" dxfId="1062" priority="365" stopIfTrue="1">
      <formula>($E13=1)</formula>
    </cfRule>
  </conditionalFormatting>
  <conditionalFormatting sqref="A16 E16:AG16 AI16:BP16">
    <cfRule type="expression" dxfId="1061" priority="360" stopIfTrue="1">
      <formula>A$4="sáb"</formula>
    </cfRule>
    <cfRule type="expression" dxfId="1060" priority="361" stopIfTrue="1">
      <formula>A$4="dom"</formula>
    </cfRule>
    <cfRule type="expression" dxfId="1059" priority="362" stopIfTrue="1">
      <formula>($E16=1)</formula>
    </cfRule>
  </conditionalFormatting>
  <conditionalFormatting sqref="A16 E16:M16">
    <cfRule type="cellIs" dxfId="1058" priority="357" stopIfTrue="1" operator="lessThan">
      <formula>0</formula>
    </cfRule>
    <cfRule type="expression" priority="358" stopIfTrue="1">
      <formula>($E16=0)</formula>
    </cfRule>
    <cfRule type="expression" dxfId="1057" priority="359" stopIfTrue="1">
      <formula>($E16=1)</formula>
    </cfRule>
  </conditionalFormatting>
  <conditionalFormatting sqref="F16:J16">
    <cfRule type="cellIs" dxfId="1056" priority="356" operator="equal">
      <formula>"BRASIL"</formula>
    </cfRule>
  </conditionalFormatting>
  <conditionalFormatting sqref="BK16 BP16 W16 AG16 AQ16 BA16">
    <cfRule type="cellIs" dxfId="1055" priority="355" stopIfTrue="1" operator="lessThan">
      <formula>0</formula>
    </cfRule>
  </conditionalFormatting>
  <conditionalFormatting sqref="A15 E15:BP15">
    <cfRule type="expression" dxfId="1054" priority="352" stopIfTrue="1">
      <formula>A$4="sáb"</formula>
    </cfRule>
    <cfRule type="expression" dxfId="1053" priority="353" stopIfTrue="1">
      <formula>A$4="dom"</formula>
    </cfRule>
    <cfRule type="expression" dxfId="1052" priority="354" stopIfTrue="1">
      <formula>($E15=1)</formula>
    </cfRule>
  </conditionalFormatting>
  <conditionalFormatting sqref="A15 E15:M15">
    <cfRule type="cellIs" dxfId="1051" priority="349" stopIfTrue="1" operator="lessThan">
      <formula>0</formula>
    </cfRule>
    <cfRule type="expression" priority="350" stopIfTrue="1">
      <formula>($E15=0)</formula>
    </cfRule>
    <cfRule type="expression" dxfId="1050" priority="351" stopIfTrue="1">
      <formula>($E15=1)</formula>
    </cfRule>
  </conditionalFormatting>
  <conditionalFormatting sqref="F15:J15">
    <cfRule type="cellIs" dxfId="1049" priority="348" operator="equal">
      <formula>"BRASIL"</formula>
    </cfRule>
  </conditionalFormatting>
  <conditionalFormatting sqref="BK15 BP15 W15 AG15 AQ15 BA15">
    <cfRule type="cellIs" dxfId="1048" priority="347" stopIfTrue="1" operator="lessThan">
      <formula>0</formula>
    </cfRule>
  </conditionalFormatting>
  <conditionalFormatting sqref="A18 E18:AA18 AC18:AK18 AM18:AQ18 AS18:BP18">
    <cfRule type="expression" dxfId="1047" priority="344" stopIfTrue="1">
      <formula>A$4="sáb"</formula>
    </cfRule>
    <cfRule type="expression" dxfId="1046" priority="345" stopIfTrue="1">
      <formula>A$4="dom"</formula>
    </cfRule>
    <cfRule type="expression" dxfId="1045" priority="346" stopIfTrue="1">
      <formula>($E18=1)</formula>
    </cfRule>
  </conditionalFormatting>
  <conditionalFormatting sqref="A18 E18:M18">
    <cfRule type="cellIs" dxfId="1044" priority="341" stopIfTrue="1" operator="lessThan">
      <formula>0</formula>
    </cfRule>
    <cfRule type="expression" priority="342" stopIfTrue="1">
      <formula>($E18=0)</formula>
    </cfRule>
    <cfRule type="expression" dxfId="1043" priority="343" stopIfTrue="1">
      <formula>($E18=1)</formula>
    </cfRule>
  </conditionalFormatting>
  <conditionalFormatting sqref="F18:J18">
    <cfRule type="cellIs" dxfId="1042" priority="340" operator="equal">
      <formula>"BRASIL"</formula>
    </cfRule>
  </conditionalFormatting>
  <conditionalFormatting sqref="BK18 BP18 W18 AG18 AQ18 BA18">
    <cfRule type="cellIs" dxfId="1041" priority="339" stopIfTrue="1" operator="lessThan">
      <formula>0</formula>
    </cfRule>
  </conditionalFormatting>
  <conditionalFormatting sqref="A17 E17:AT17 AV17:BP17">
    <cfRule type="expression" dxfId="1040" priority="336" stopIfTrue="1">
      <formula>A$4="sáb"</formula>
    </cfRule>
    <cfRule type="expression" dxfId="1039" priority="337" stopIfTrue="1">
      <formula>A$4="dom"</formula>
    </cfRule>
    <cfRule type="expression" dxfId="1038" priority="338" stopIfTrue="1">
      <formula>($E17=1)</formula>
    </cfRule>
  </conditionalFormatting>
  <conditionalFormatting sqref="A17 E17:M17">
    <cfRule type="cellIs" dxfId="1037" priority="333" stopIfTrue="1" operator="lessThan">
      <formula>0</formula>
    </cfRule>
    <cfRule type="expression" priority="334" stopIfTrue="1">
      <formula>($E17=0)</formula>
    </cfRule>
    <cfRule type="expression" dxfId="1036" priority="335" stopIfTrue="1">
      <formula>($E17=1)</formula>
    </cfRule>
  </conditionalFormatting>
  <conditionalFormatting sqref="F17:J17">
    <cfRule type="cellIs" dxfId="1035" priority="332" operator="equal">
      <formula>"BRASIL"</formula>
    </cfRule>
  </conditionalFormatting>
  <conditionalFormatting sqref="BK17 BP17 W17 AG17 AQ17 BA17">
    <cfRule type="cellIs" dxfId="1034" priority="331" stopIfTrue="1" operator="lessThan">
      <formula>0</formula>
    </cfRule>
  </conditionalFormatting>
  <conditionalFormatting sqref="B18:D18">
    <cfRule type="expression" dxfId="1033" priority="328" stopIfTrue="1">
      <formula>B$4="sáb"</formula>
    </cfRule>
    <cfRule type="expression" dxfId="1032" priority="329" stopIfTrue="1">
      <formula>B$4="dom"</formula>
    </cfRule>
    <cfRule type="expression" dxfId="1031" priority="330" stopIfTrue="1">
      <formula>($E18=1)</formula>
    </cfRule>
  </conditionalFormatting>
  <conditionalFormatting sqref="B18:D18">
    <cfRule type="cellIs" dxfId="1030" priority="325" stopIfTrue="1" operator="lessThan">
      <formula>0</formula>
    </cfRule>
    <cfRule type="expression" priority="326" stopIfTrue="1">
      <formula>($E18=0)</formula>
    </cfRule>
    <cfRule type="expression" dxfId="1029" priority="327" stopIfTrue="1">
      <formula>($E18=1)</formula>
    </cfRule>
  </conditionalFormatting>
  <conditionalFormatting sqref="B20 D20">
    <cfRule type="cellIs" dxfId="1028" priority="319" stopIfTrue="1" operator="lessThan">
      <formula>0</formula>
    </cfRule>
    <cfRule type="expression" priority="320" stopIfTrue="1">
      <formula>($E20=0)</formula>
    </cfRule>
    <cfRule type="expression" dxfId="1027" priority="321" stopIfTrue="1">
      <formula>($E20=1)</formula>
    </cfRule>
  </conditionalFormatting>
  <conditionalFormatting sqref="C20">
    <cfRule type="cellIs" dxfId="1026" priority="313" stopIfTrue="1" operator="lessThan">
      <formula>0</formula>
    </cfRule>
    <cfRule type="expression" priority="314" stopIfTrue="1">
      <formula>($E20=0)</formula>
    </cfRule>
    <cfRule type="expression" dxfId="1025" priority="315" stopIfTrue="1">
      <formula>($E20=1)</formula>
    </cfRule>
  </conditionalFormatting>
  <conditionalFormatting sqref="B17:D17">
    <cfRule type="expression" dxfId="1024" priority="310" stopIfTrue="1">
      <formula>B$4="sáb"</formula>
    </cfRule>
    <cfRule type="expression" dxfId="1023" priority="311" stopIfTrue="1">
      <formula>B$4="dom"</formula>
    </cfRule>
    <cfRule type="expression" dxfId="1022" priority="312" stopIfTrue="1">
      <formula>($E17=1)</formula>
    </cfRule>
  </conditionalFormatting>
  <conditionalFormatting sqref="B17:D17">
    <cfRule type="cellIs" dxfId="1021" priority="307" stopIfTrue="1" operator="lessThan">
      <formula>0</formula>
    </cfRule>
    <cfRule type="expression" priority="308" stopIfTrue="1">
      <formula>($E17=0)</formula>
    </cfRule>
    <cfRule type="expression" dxfId="1020" priority="309" stopIfTrue="1">
      <formula>($E17=1)</formula>
    </cfRule>
  </conditionalFormatting>
  <conditionalFormatting sqref="B16:D16">
    <cfRule type="expression" dxfId="1019" priority="304" stopIfTrue="1">
      <formula>B$4="sáb"</formula>
    </cfRule>
    <cfRule type="expression" dxfId="1018" priority="305" stopIfTrue="1">
      <formula>B$4="dom"</formula>
    </cfRule>
    <cfRule type="expression" dxfId="1017" priority="306" stopIfTrue="1">
      <formula>($E16=1)</formula>
    </cfRule>
  </conditionalFormatting>
  <conditionalFormatting sqref="B16:D16">
    <cfRule type="cellIs" dxfId="1016" priority="301" stopIfTrue="1" operator="lessThan">
      <formula>0</formula>
    </cfRule>
    <cfRule type="expression" priority="302" stopIfTrue="1">
      <formula>($E16=0)</formula>
    </cfRule>
    <cfRule type="expression" dxfId="1015" priority="303" stopIfTrue="1">
      <formula>($E16=1)</formula>
    </cfRule>
  </conditionalFormatting>
  <conditionalFormatting sqref="B15:D15">
    <cfRule type="expression" dxfId="1014" priority="298" stopIfTrue="1">
      <formula>B$4="sáb"</formula>
    </cfRule>
    <cfRule type="expression" dxfId="1013" priority="299" stopIfTrue="1">
      <formula>B$4="dom"</formula>
    </cfRule>
    <cfRule type="expression" dxfId="1012" priority="300" stopIfTrue="1">
      <formula>($E15=1)</formula>
    </cfRule>
  </conditionalFormatting>
  <conditionalFormatting sqref="B15:D15">
    <cfRule type="cellIs" dxfId="1011" priority="295" stopIfTrue="1" operator="lessThan">
      <formula>0</formula>
    </cfRule>
    <cfRule type="expression" priority="296" stopIfTrue="1">
      <formula>($E15=0)</formula>
    </cfRule>
    <cfRule type="expression" dxfId="1010" priority="297" stopIfTrue="1">
      <formula>($E15=1)</formula>
    </cfRule>
  </conditionalFormatting>
  <conditionalFormatting sqref="B8:D8">
    <cfRule type="cellIs" dxfId="1009" priority="292" stopIfTrue="1" operator="lessThan">
      <formula>0</formula>
    </cfRule>
    <cfRule type="expression" priority="293" stopIfTrue="1">
      <formula>($E8=0)</formula>
    </cfRule>
    <cfRule type="expression" dxfId="1008" priority="294" stopIfTrue="1">
      <formula>($E8=1)</formula>
    </cfRule>
  </conditionalFormatting>
  <conditionalFormatting sqref="A19 E19:M19">
    <cfRule type="cellIs" dxfId="1007" priority="286" stopIfTrue="1" operator="lessThan">
      <formula>0</formula>
    </cfRule>
    <cfRule type="expression" priority="287" stopIfTrue="1">
      <formula>($E19=0)</formula>
    </cfRule>
    <cfRule type="expression" dxfId="1006" priority="288" stopIfTrue="1">
      <formula>($E19=1)</formula>
    </cfRule>
  </conditionalFormatting>
  <conditionalFormatting sqref="F19:J19">
    <cfRule type="cellIs" dxfId="1005" priority="285" operator="equal">
      <formula>"BRASIL"</formula>
    </cfRule>
  </conditionalFormatting>
  <conditionalFormatting sqref="BK19 BP19 W19 AG19 AQ19 BA19">
    <cfRule type="cellIs" dxfId="1004" priority="284" stopIfTrue="1" operator="lessThan">
      <formula>0</formula>
    </cfRule>
  </conditionalFormatting>
  <conditionalFormatting sqref="B19:D19">
    <cfRule type="cellIs" dxfId="1003" priority="278" stopIfTrue="1" operator="lessThan">
      <formula>0</formula>
    </cfRule>
    <cfRule type="expression" priority="279" stopIfTrue="1">
      <formula>($E19=0)</formula>
    </cfRule>
    <cfRule type="expression" dxfId="1002" priority="280" stopIfTrue="1">
      <formula>($E19=1)</formula>
    </cfRule>
  </conditionalFormatting>
  <conditionalFormatting sqref="BQ61 C61:E61">
    <cfRule type="cellIs" dxfId="1001" priority="260" stopIfTrue="1" operator="lessThan">
      <formula>0</formula>
    </cfRule>
  </conditionalFormatting>
  <conditionalFormatting sqref="F61:M61">
    <cfRule type="cellIs" dxfId="1000" priority="257" stopIfTrue="1" operator="lessThan">
      <formula>0</formula>
    </cfRule>
    <cfRule type="expression" priority="258" stopIfTrue="1">
      <formula>($E61=0)</formula>
    </cfRule>
    <cfRule type="expression" dxfId="999" priority="259" stopIfTrue="1">
      <formula>($E61=1)</formula>
    </cfRule>
  </conditionalFormatting>
  <conditionalFormatting sqref="BP61 BK61 BA61 AQ61 AG61 W61">
    <cfRule type="cellIs" dxfId="998" priority="256" stopIfTrue="1" operator="lessThan">
      <formula>0</formula>
    </cfRule>
  </conditionalFormatting>
  <conditionalFormatting sqref="F61:M61">
    <cfRule type="cellIs" dxfId="997" priority="253" stopIfTrue="1" operator="lessThan">
      <formula>0</formula>
    </cfRule>
    <cfRule type="expression" priority="254" stopIfTrue="1">
      <formula>($E61=0)</formula>
    </cfRule>
    <cfRule type="expression" dxfId="996" priority="255" stopIfTrue="1">
      <formula>($E61=1)</formula>
    </cfRule>
  </conditionalFormatting>
  <conditionalFormatting sqref="B61">
    <cfRule type="cellIs" dxfId="995" priority="252" stopIfTrue="1" operator="lessThan">
      <formula>0</formula>
    </cfRule>
  </conditionalFormatting>
  <conditionalFormatting sqref="E61">
    <cfRule type="cellIs" dxfId="994" priority="249" stopIfTrue="1" operator="lessThan">
      <formula>0</formula>
    </cfRule>
    <cfRule type="expression" priority="250" stopIfTrue="1">
      <formula>($E61=0)</formula>
    </cfRule>
    <cfRule type="expression" dxfId="993" priority="251" stopIfTrue="1">
      <formula>($E61=1)</formula>
    </cfRule>
  </conditionalFormatting>
  <conditionalFormatting sqref="E61">
    <cfRule type="cellIs" dxfId="992" priority="246" stopIfTrue="1" operator="lessThan">
      <formula>0</formula>
    </cfRule>
    <cfRule type="expression" priority="247" stopIfTrue="1">
      <formula>($E61=0)</formula>
    </cfRule>
    <cfRule type="expression" dxfId="991" priority="248" stopIfTrue="1">
      <formula>($E61=1)</formula>
    </cfRule>
  </conditionalFormatting>
  <conditionalFormatting sqref="D61">
    <cfRule type="cellIs" dxfId="990" priority="243" stopIfTrue="1" operator="lessThan">
      <formula>0</formula>
    </cfRule>
    <cfRule type="expression" priority="244" stopIfTrue="1">
      <formula>($E61=0)</formula>
    </cfRule>
    <cfRule type="expression" dxfId="989" priority="245" stopIfTrue="1">
      <formula>($E61=1)</formula>
    </cfRule>
  </conditionalFormatting>
  <conditionalFormatting sqref="D61">
    <cfRule type="cellIs" dxfId="988" priority="240" stopIfTrue="1" operator="lessThan">
      <formula>0</formula>
    </cfRule>
    <cfRule type="expression" priority="241" stopIfTrue="1">
      <formula>($E61=0)</formula>
    </cfRule>
    <cfRule type="expression" dxfId="987" priority="242" stopIfTrue="1">
      <formula>($E61=1)</formula>
    </cfRule>
  </conditionalFormatting>
  <conditionalFormatting sqref="C61">
    <cfRule type="cellIs" dxfId="986" priority="237" stopIfTrue="1" operator="lessThan">
      <formula>0</formula>
    </cfRule>
    <cfRule type="expression" priority="238" stopIfTrue="1">
      <formula>($E61=0)</formula>
    </cfRule>
    <cfRule type="expression" dxfId="985" priority="239" stopIfTrue="1">
      <formula>($E61=1)</formula>
    </cfRule>
  </conditionalFormatting>
  <conditionalFormatting sqref="C61">
    <cfRule type="cellIs" dxfId="984" priority="234" stopIfTrue="1" operator="lessThan">
      <formula>0</formula>
    </cfRule>
    <cfRule type="expression" priority="235" stopIfTrue="1">
      <formula>($E61=0)</formula>
    </cfRule>
    <cfRule type="expression" dxfId="983" priority="236" stopIfTrue="1">
      <formula>($E61=1)</formula>
    </cfRule>
  </conditionalFormatting>
  <conditionalFormatting sqref="C71 BQ71">
    <cfRule type="cellIs" dxfId="982" priority="230" stopIfTrue="1" operator="lessThan">
      <formula>0</formula>
    </cfRule>
  </conditionalFormatting>
  <conditionalFormatting sqref="G71:K71 M71">
    <cfRule type="cellIs" dxfId="981" priority="227" stopIfTrue="1" operator="lessThan">
      <formula>0</formula>
    </cfRule>
    <cfRule type="expression" priority="228" stopIfTrue="1">
      <formula>($E71=0)</formula>
    </cfRule>
    <cfRule type="expression" dxfId="980" priority="229" stopIfTrue="1">
      <formula>($E71=1)</formula>
    </cfRule>
  </conditionalFormatting>
  <conditionalFormatting sqref="BP71 BK71 BA71 AQ71 AG71 W71">
    <cfRule type="cellIs" dxfId="979" priority="226" stopIfTrue="1" operator="lessThan">
      <formula>0</formula>
    </cfRule>
  </conditionalFormatting>
  <conditionalFormatting sqref="G71:K71 M71">
    <cfRule type="cellIs" dxfId="978" priority="223" stopIfTrue="1" operator="lessThan">
      <formula>0</formula>
    </cfRule>
    <cfRule type="expression" priority="224" stopIfTrue="1">
      <formula>($E71=0)</formula>
    </cfRule>
    <cfRule type="expression" dxfId="977" priority="225" stopIfTrue="1">
      <formula>($E71=1)</formula>
    </cfRule>
  </conditionalFormatting>
  <conditionalFormatting sqref="B71">
    <cfRule type="cellIs" dxfId="976" priority="222" stopIfTrue="1" operator="lessThan">
      <formula>0</formula>
    </cfRule>
  </conditionalFormatting>
  <conditionalFormatting sqref="C71">
    <cfRule type="cellIs" dxfId="975" priority="213" stopIfTrue="1" operator="lessThan">
      <formula>0</formula>
    </cfRule>
    <cfRule type="expression" priority="214" stopIfTrue="1">
      <formula>($E71=0)</formula>
    </cfRule>
    <cfRule type="expression" dxfId="974" priority="215" stopIfTrue="1">
      <formula>($E71=1)</formula>
    </cfRule>
  </conditionalFormatting>
  <conditionalFormatting sqref="C71">
    <cfRule type="cellIs" dxfId="973" priority="210" stopIfTrue="1" operator="lessThan">
      <formula>0</formula>
    </cfRule>
    <cfRule type="expression" priority="211" stopIfTrue="1">
      <formula>($E71=0)</formula>
    </cfRule>
    <cfRule type="expression" dxfId="972" priority="212" stopIfTrue="1">
      <formula>($E71=1)</formula>
    </cfRule>
  </conditionalFormatting>
  <conditionalFormatting sqref="F71">
    <cfRule type="cellIs" dxfId="971" priority="207" stopIfTrue="1" operator="lessThan">
      <formula>0</formula>
    </cfRule>
    <cfRule type="expression" priority="208" stopIfTrue="1">
      <formula>($E71=0)</formula>
    </cfRule>
    <cfRule type="expression" dxfId="970" priority="209" stopIfTrue="1">
      <formula>($E71=1)</formula>
    </cfRule>
  </conditionalFormatting>
  <conditionalFormatting sqref="F71">
    <cfRule type="cellIs" dxfId="969" priority="204" stopIfTrue="1" operator="lessThan">
      <formula>0</formula>
    </cfRule>
    <cfRule type="expression" priority="205" stopIfTrue="1">
      <formula>($E71=0)</formula>
    </cfRule>
    <cfRule type="expression" dxfId="968" priority="206" stopIfTrue="1">
      <formula>($E71=1)</formula>
    </cfRule>
  </conditionalFormatting>
  <conditionalFormatting sqref="L71">
    <cfRule type="cellIs" dxfId="967" priority="194" stopIfTrue="1" operator="lessThan">
      <formula>0</formula>
    </cfRule>
    <cfRule type="expression" priority="195" stopIfTrue="1">
      <formula>($E71=0)</formula>
    </cfRule>
    <cfRule type="expression" dxfId="966" priority="196" stopIfTrue="1">
      <formula>($E71=1)</formula>
    </cfRule>
  </conditionalFormatting>
  <conditionalFormatting sqref="L71">
    <cfRule type="cellIs" dxfId="965" priority="191" stopIfTrue="1" operator="lessThan">
      <formula>0</formula>
    </cfRule>
    <cfRule type="expression" priority="192" stopIfTrue="1">
      <formula>($E71=0)</formula>
    </cfRule>
    <cfRule type="expression" dxfId="964" priority="193" stopIfTrue="1">
      <formula>($E71=1)</formula>
    </cfRule>
  </conditionalFormatting>
  <conditionalFormatting sqref="D71">
    <cfRule type="cellIs" dxfId="963" priority="203" stopIfTrue="1" operator="lessThan">
      <formula>0</formula>
    </cfRule>
  </conditionalFormatting>
  <conditionalFormatting sqref="D71">
    <cfRule type="cellIs" dxfId="962" priority="200" stopIfTrue="1" operator="lessThan">
      <formula>0</formula>
    </cfRule>
    <cfRule type="expression" priority="201" stopIfTrue="1">
      <formula>($E71=0)</formula>
    </cfRule>
    <cfRule type="expression" dxfId="961" priority="202" stopIfTrue="1">
      <formula>($E71=1)</formula>
    </cfRule>
  </conditionalFormatting>
  <conditionalFormatting sqref="D71">
    <cfRule type="cellIs" dxfId="960" priority="197" stopIfTrue="1" operator="lessThan">
      <formula>0</formula>
    </cfRule>
    <cfRule type="expression" priority="198" stopIfTrue="1">
      <formula>($E71=0)</formula>
    </cfRule>
    <cfRule type="expression" dxfId="959" priority="199" stopIfTrue="1">
      <formula>($E71=1)</formula>
    </cfRule>
  </conditionalFormatting>
  <conditionalFormatting sqref="E70:E71">
    <cfRule type="cellIs" dxfId="958" priority="190" stopIfTrue="1" operator="lessThan">
      <formula>0</formula>
    </cfRule>
  </conditionalFormatting>
  <conditionalFormatting sqref="E70:E71">
    <cfRule type="cellIs" dxfId="957" priority="187" stopIfTrue="1" operator="lessThan">
      <formula>0</formula>
    </cfRule>
    <cfRule type="expression" priority="188" stopIfTrue="1">
      <formula>($E70=0)</formula>
    </cfRule>
    <cfRule type="expression" dxfId="956" priority="189" stopIfTrue="1">
      <formula>($E70=1)</formula>
    </cfRule>
  </conditionalFormatting>
  <conditionalFormatting sqref="E70:E71">
    <cfRule type="cellIs" dxfId="955" priority="184" stopIfTrue="1" operator="lessThan">
      <formula>0</formula>
    </cfRule>
    <cfRule type="expression" priority="185" stopIfTrue="1">
      <formula>($E70=0)</formula>
    </cfRule>
    <cfRule type="expression" dxfId="954" priority="186" stopIfTrue="1">
      <formula>($E70=1)</formula>
    </cfRule>
  </conditionalFormatting>
  <conditionalFormatting sqref="A29:M30 A32:M32">
    <cfRule type="cellIs" dxfId="953" priority="178" stopIfTrue="1" operator="lessThan">
      <formula>0</formula>
    </cfRule>
    <cfRule type="expression" priority="179" stopIfTrue="1">
      <formula>($E29=0)</formula>
    </cfRule>
    <cfRule type="expression" dxfId="952" priority="180" stopIfTrue="1">
      <formula>($E29=1)</formula>
    </cfRule>
  </conditionalFormatting>
  <conditionalFormatting sqref="G32:J32">
    <cfRule type="cellIs" dxfId="951" priority="177" operator="equal">
      <formula>"BRASIL"</formula>
    </cfRule>
  </conditionalFormatting>
  <conditionalFormatting sqref="BK29:BK30 BP29:BP30 W29:W30 AG29:AG30 AQ29:AQ30 BA29:BA30 BA32 AQ32 AG32 W32 BP32 BK32">
    <cfRule type="cellIs" dxfId="950" priority="176" stopIfTrue="1" operator="lessThan">
      <formula>0</formula>
    </cfRule>
  </conditionalFormatting>
  <conditionalFormatting sqref="F30:I30">
    <cfRule type="cellIs" dxfId="949" priority="171" operator="equal">
      <formula>"BRASIL"</formula>
    </cfRule>
  </conditionalFormatting>
  <conditionalFormatting sqref="F30:I30">
    <cfRule type="cellIs" dxfId="948" priority="170" operator="equal">
      <formula>"BRASIL"</formula>
    </cfRule>
  </conditionalFormatting>
  <conditionalFormatting sqref="F30">
    <cfRule type="cellIs" dxfId="947" priority="169" operator="equal">
      <formula>"BRASIL"</formula>
    </cfRule>
  </conditionalFormatting>
  <conditionalFormatting sqref="J30">
    <cfRule type="cellIs" dxfId="946" priority="168" operator="equal">
      <formula>"BRASIL"</formula>
    </cfRule>
  </conditionalFormatting>
  <conditionalFormatting sqref="F29:I29">
    <cfRule type="cellIs" dxfId="945" priority="175" operator="equal">
      <formula>"BRASIL"</formula>
    </cfRule>
  </conditionalFormatting>
  <conditionalFormatting sqref="F29:I29">
    <cfRule type="cellIs" dxfId="944" priority="174" operator="equal">
      <formula>"BRASIL"</formula>
    </cfRule>
  </conditionalFormatting>
  <conditionalFormatting sqref="F29">
    <cfRule type="cellIs" dxfId="943" priority="173" operator="equal">
      <formula>"BRASIL"</formula>
    </cfRule>
  </conditionalFormatting>
  <conditionalFormatting sqref="J29">
    <cfRule type="cellIs" dxfId="942" priority="172" operator="equal">
      <formula>"BRASIL"</formula>
    </cfRule>
  </conditionalFormatting>
  <conditionalFormatting sqref="F32">
    <cfRule type="cellIs" dxfId="941" priority="167" operator="equal">
      <formula>"BRASIL"</formula>
    </cfRule>
  </conditionalFormatting>
  <conditionalFormatting sqref="F32">
    <cfRule type="cellIs" dxfId="940" priority="166" operator="equal">
      <formula>"BRASIL"</formula>
    </cfRule>
  </conditionalFormatting>
  <conditionalFormatting sqref="F32">
    <cfRule type="cellIs" dxfId="939" priority="165" operator="equal">
      <formula>"BRASIL"</formula>
    </cfRule>
  </conditionalFormatting>
  <conditionalFormatting sqref="A31:M31">
    <cfRule type="cellIs" dxfId="938" priority="159" stopIfTrue="1" operator="lessThan">
      <formula>0</formula>
    </cfRule>
    <cfRule type="expression" priority="160" stopIfTrue="1">
      <formula>($E31=0)</formula>
    </cfRule>
    <cfRule type="expression" dxfId="937" priority="161" stopIfTrue="1">
      <formula>($E31=1)</formula>
    </cfRule>
  </conditionalFormatting>
  <conditionalFormatting sqref="G31:J31">
    <cfRule type="cellIs" dxfId="936" priority="158" operator="equal">
      <formula>"BRASIL"</formula>
    </cfRule>
  </conditionalFormatting>
  <conditionalFormatting sqref="BA31 AQ31 AG31 W31 BP31 BK31">
    <cfRule type="cellIs" dxfId="935" priority="157" stopIfTrue="1" operator="lessThan">
      <formula>0</formula>
    </cfRule>
  </conditionalFormatting>
  <conditionalFormatting sqref="F31">
    <cfRule type="cellIs" dxfId="934" priority="156" operator="equal">
      <formula>"BRASIL"</formula>
    </cfRule>
  </conditionalFormatting>
  <conditionalFormatting sqref="F31">
    <cfRule type="cellIs" dxfId="933" priority="155" operator="equal">
      <formula>"BRASIL"</formula>
    </cfRule>
  </conditionalFormatting>
  <conditionalFormatting sqref="F31">
    <cfRule type="cellIs" dxfId="932" priority="154" operator="equal">
      <formula>"BRASIL"</formula>
    </cfRule>
  </conditionalFormatting>
  <conditionalFormatting sqref="L46">
    <cfRule type="cellIs" dxfId="931" priority="151" stopIfTrue="1" operator="lessThan">
      <formula>0</formula>
    </cfRule>
    <cfRule type="expression" priority="152" stopIfTrue="1">
      <formula>($E46=0)</formula>
    </cfRule>
    <cfRule type="expression" dxfId="930" priority="153" stopIfTrue="1">
      <formula>($E46=1)</formula>
    </cfRule>
  </conditionalFormatting>
  <conditionalFormatting sqref="L46">
    <cfRule type="cellIs" dxfId="929" priority="148" stopIfTrue="1" operator="lessThan">
      <formula>0</formula>
    </cfRule>
    <cfRule type="expression" priority="149" stopIfTrue="1">
      <formula>($E46=0)</formula>
    </cfRule>
    <cfRule type="expression" dxfId="928" priority="150" stopIfTrue="1">
      <formula>($E46=1)</formula>
    </cfRule>
  </conditionalFormatting>
  <conditionalFormatting sqref="L46">
    <cfRule type="cellIs" dxfId="927" priority="145" stopIfTrue="1" operator="lessThan">
      <formula>0</formula>
    </cfRule>
    <cfRule type="expression" priority="146" stopIfTrue="1">
      <formula>($E46=0)</formula>
    </cfRule>
    <cfRule type="expression" dxfId="926" priority="147" stopIfTrue="1">
      <formula>($E46=1)</formula>
    </cfRule>
  </conditionalFormatting>
  <conditionalFormatting sqref="L46">
    <cfRule type="cellIs" dxfId="925" priority="142" stopIfTrue="1" operator="lessThan">
      <formula>0</formula>
    </cfRule>
    <cfRule type="expression" priority="143" stopIfTrue="1">
      <formula>($E46=0)</formula>
    </cfRule>
    <cfRule type="expression" dxfId="924" priority="144" stopIfTrue="1">
      <formula>($E46=1)</formula>
    </cfRule>
  </conditionalFormatting>
  <conditionalFormatting sqref="M46">
    <cfRule type="cellIs" dxfId="923" priority="139" stopIfTrue="1" operator="lessThan">
      <formula>0</formula>
    </cfRule>
    <cfRule type="expression" priority="140" stopIfTrue="1">
      <formula>($E46=0)</formula>
    </cfRule>
    <cfRule type="expression" dxfId="922" priority="141" stopIfTrue="1">
      <formula>($E46=1)</formula>
    </cfRule>
  </conditionalFormatting>
  <conditionalFormatting sqref="M46">
    <cfRule type="cellIs" dxfId="921" priority="136" stopIfTrue="1" operator="lessThan">
      <formula>0</formula>
    </cfRule>
    <cfRule type="expression" priority="137" stopIfTrue="1">
      <formula>($E46=0)</formula>
    </cfRule>
    <cfRule type="expression" dxfId="920" priority="138" stopIfTrue="1">
      <formula>($E46=1)</formula>
    </cfRule>
  </conditionalFormatting>
  <conditionalFormatting sqref="L46">
    <cfRule type="cellIs" dxfId="919" priority="133" stopIfTrue="1" operator="lessThan">
      <formula>0</formula>
    </cfRule>
    <cfRule type="expression" priority="134" stopIfTrue="1">
      <formula>($E46=0)</formula>
    </cfRule>
    <cfRule type="expression" dxfId="918" priority="135" stopIfTrue="1">
      <formula>($E46=1)</formula>
    </cfRule>
  </conditionalFormatting>
  <conditionalFormatting sqref="L46">
    <cfRule type="cellIs" dxfId="917" priority="130" stopIfTrue="1" operator="lessThan">
      <formula>0</formula>
    </cfRule>
    <cfRule type="expression" priority="131" stopIfTrue="1">
      <formula>($E46=0)</formula>
    </cfRule>
    <cfRule type="expression" dxfId="916" priority="132" stopIfTrue="1">
      <formula>($E46=1)</formula>
    </cfRule>
  </conditionalFormatting>
  <conditionalFormatting sqref="L47:L49">
    <cfRule type="cellIs" dxfId="915" priority="127" stopIfTrue="1" operator="lessThan">
      <formula>0</formula>
    </cfRule>
    <cfRule type="expression" priority="128" stopIfTrue="1">
      <formula>($E47=0)</formula>
    </cfRule>
    <cfRule type="expression" dxfId="914" priority="129" stopIfTrue="1">
      <formula>($E47=1)</formula>
    </cfRule>
  </conditionalFormatting>
  <conditionalFormatting sqref="L47:L49">
    <cfRule type="cellIs" dxfId="913" priority="124" stopIfTrue="1" operator="lessThan">
      <formula>0</formula>
    </cfRule>
    <cfRule type="expression" priority="125" stopIfTrue="1">
      <formula>($E47=0)</formula>
    </cfRule>
    <cfRule type="expression" dxfId="912" priority="126" stopIfTrue="1">
      <formula>($E47=1)</formula>
    </cfRule>
  </conditionalFormatting>
  <conditionalFormatting sqref="L47:L49">
    <cfRule type="cellIs" dxfId="911" priority="121" stopIfTrue="1" operator="lessThan">
      <formula>0</formula>
    </cfRule>
    <cfRule type="expression" priority="122" stopIfTrue="1">
      <formula>($E47=0)</formula>
    </cfRule>
    <cfRule type="expression" dxfId="910" priority="123" stopIfTrue="1">
      <formula>($E47=1)</formula>
    </cfRule>
  </conditionalFormatting>
  <conditionalFormatting sqref="L47:L49">
    <cfRule type="cellIs" dxfId="909" priority="118" stopIfTrue="1" operator="lessThan">
      <formula>0</formula>
    </cfRule>
    <cfRule type="expression" priority="119" stopIfTrue="1">
      <formula>($E47=0)</formula>
    </cfRule>
    <cfRule type="expression" dxfId="908" priority="120" stopIfTrue="1">
      <formula>($E47=1)</formula>
    </cfRule>
  </conditionalFormatting>
  <conditionalFormatting sqref="M47:M49">
    <cfRule type="cellIs" dxfId="907" priority="115" stopIfTrue="1" operator="lessThan">
      <formula>0</formula>
    </cfRule>
    <cfRule type="expression" priority="116" stopIfTrue="1">
      <formula>($E47=0)</formula>
    </cfRule>
    <cfRule type="expression" dxfId="906" priority="117" stopIfTrue="1">
      <formula>($E47=1)</formula>
    </cfRule>
  </conditionalFormatting>
  <conditionalFormatting sqref="M47:M49">
    <cfRule type="cellIs" dxfId="905" priority="112" stopIfTrue="1" operator="lessThan">
      <formula>0</formula>
    </cfRule>
    <cfRule type="expression" priority="113" stopIfTrue="1">
      <formula>($E47=0)</formula>
    </cfRule>
    <cfRule type="expression" dxfId="904" priority="114" stopIfTrue="1">
      <formula>($E47=1)</formula>
    </cfRule>
  </conditionalFormatting>
  <conditionalFormatting sqref="M47:M49">
    <cfRule type="cellIs" dxfId="903" priority="109" stopIfTrue="1" operator="lessThan">
      <formula>0</formula>
    </cfRule>
    <cfRule type="expression" priority="110" stopIfTrue="1">
      <formula>($E47=0)</formula>
    </cfRule>
    <cfRule type="expression" dxfId="902" priority="111" stopIfTrue="1">
      <formula>($E47=1)</formula>
    </cfRule>
  </conditionalFormatting>
  <conditionalFormatting sqref="M47:M49">
    <cfRule type="cellIs" dxfId="901" priority="106" stopIfTrue="1" operator="lessThan">
      <formula>0</formula>
    </cfRule>
    <cfRule type="expression" priority="107" stopIfTrue="1">
      <formula>($E47=0)</formula>
    </cfRule>
    <cfRule type="expression" dxfId="900" priority="108" stopIfTrue="1">
      <formula>($E47=1)</formula>
    </cfRule>
  </conditionalFormatting>
  <conditionalFormatting sqref="M47:M49">
    <cfRule type="cellIs" dxfId="899" priority="103" stopIfTrue="1" operator="lessThan">
      <formula>0</formula>
    </cfRule>
    <cfRule type="expression" priority="104" stopIfTrue="1">
      <formula>($E47=0)</formula>
    </cfRule>
    <cfRule type="expression" dxfId="898" priority="105" stopIfTrue="1">
      <formula>($E47=1)</formula>
    </cfRule>
  </conditionalFormatting>
  <conditionalFormatting sqref="M47:M49">
    <cfRule type="cellIs" dxfId="897" priority="100" stopIfTrue="1" operator="lessThan">
      <formula>0</formula>
    </cfRule>
    <cfRule type="expression" priority="101" stopIfTrue="1">
      <formula>($E47=0)</formula>
    </cfRule>
    <cfRule type="expression" dxfId="896" priority="102" stopIfTrue="1">
      <formula>($E47=1)</formula>
    </cfRule>
  </conditionalFormatting>
  <conditionalFormatting sqref="L47:L49">
    <cfRule type="cellIs" dxfId="895" priority="97" stopIfTrue="1" operator="lessThan">
      <formula>0</formula>
    </cfRule>
    <cfRule type="expression" priority="98" stopIfTrue="1">
      <formula>($E47=0)</formula>
    </cfRule>
    <cfRule type="expression" dxfId="894" priority="99" stopIfTrue="1">
      <formula>($E47=1)</formula>
    </cfRule>
  </conditionalFormatting>
  <conditionalFormatting sqref="L47:L49">
    <cfRule type="cellIs" dxfId="893" priority="94" stopIfTrue="1" operator="lessThan">
      <formula>0</formula>
    </cfRule>
    <cfRule type="expression" priority="95" stopIfTrue="1">
      <formula>($E47=0)</formula>
    </cfRule>
    <cfRule type="expression" dxfId="892" priority="96" stopIfTrue="1">
      <formula>($E47=1)</formula>
    </cfRule>
  </conditionalFormatting>
  <conditionalFormatting sqref="AB18">
    <cfRule type="expression" dxfId="891" priority="91" stopIfTrue="1">
      <formula>AB$4="sáb"</formula>
    </cfRule>
    <cfRule type="expression" dxfId="890" priority="92" stopIfTrue="1">
      <formula>AB$4="dom"</formula>
    </cfRule>
    <cfRule type="expression" dxfId="889" priority="93" stopIfTrue="1">
      <formula>($E18=1)</formula>
    </cfRule>
  </conditionalFormatting>
  <conditionalFormatting sqref="AL18">
    <cfRule type="expression" dxfId="888" priority="88" stopIfTrue="1">
      <formula>AL$4="sáb"</formula>
    </cfRule>
    <cfRule type="expression" dxfId="887" priority="89" stopIfTrue="1">
      <formula>AL$4="dom"</formula>
    </cfRule>
    <cfRule type="expression" dxfId="886" priority="90" stopIfTrue="1">
      <formula>($E18=1)</formula>
    </cfRule>
  </conditionalFormatting>
  <conditionalFormatting sqref="AU17">
    <cfRule type="expression" dxfId="885" priority="82" stopIfTrue="1">
      <formula>AU$4="sáb"</formula>
    </cfRule>
    <cfRule type="expression" dxfId="884" priority="83" stopIfTrue="1">
      <formula>AU$4="dom"</formula>
    </cfRule>
    <cfRule type="expression" dxfId="883" priority="84" stopIfTrue="1">
      <formula>($E17=1)</formula>
    </cfRule>
  </conditionalFormatting>
  <conditionalFormatting sqref="AH16">
    <cfRule type="expression" dxfId="882" priority="79" stopIfTrue="1">
      <formula>AH$4="sáb"</formula>
    </cfRule>
    <cfRule type="expression" dxfId="881" priority="80" stopIfTrue="1">
      <formula>AH$4="dom"</formula>
    </cfRule>
    <cfRule type="expression" dxfId="880" priority="81" stopIfTrue="1">
      <formula>($E16=1)</formula>
    </cfRule>
  </conditionalFormatting>
  <conditionalFormatting sqref="AR18">
    <cfRule type="expression" dxfId="879" priority="76" stopIfTrue="1">
      <formula>AR$4="sáb"</formula>
    </cfRule>
    <cfRule type="expression" dxfId="878" priority="77" stopIfTrue="1">
      <formula>AR$4="dom"</formula>
    </cfRule>
    <cfRule type="expression" dxfId="877" priority="78" stopIfTrue="1">
      <formula>($E18=1)</formula>
    </cfRule>
  </conditionalFormatting>
  <conditionalFormatting sqref="L44:L45">
    <cfRule type="cellIs" dxfId="876" priority="73" stopIfTrue="1" operator="lessThan">
      <formula>0</formula>
    </cfRule>
    <cfRule type="expression" priority="74" stopIfTrue="1">
      <formula>($E44=0)</formula>
    </cfRule>
    <cfRule type="expression" dxfId="875" priority="75" stopIfTrue="1">
      <formula>($E44=1)</formula>
    </cfRule>
  </conditionalFormatting>
  <conditionalFormatting sqref="L44:L45">
    <cfRule type="cellIs" dxfId="874" priority="70" stopIfTrue="1" operator="lessThan">
      <formula>0</formula>
    </cfRule>
    <cfRule type="expression" priority="71" stopIfTrue="1">
      <formula>($E44=0)</formula>
    </cfRule>
    <cfRule type="expression" dxfId="873" priority="72" stopIfTrue="1">
      <formula>($E44=1)</formula>
    </cfRule>
  </conditionalFormatting>
  <conditionalFormatting sqref="F64">
    <cfRule type="cellIs" dxfId="872" priority="67" stopIfTrue="1" operator="lessThan">
      <formula>0</formula>
    </cfRule>
    <cfRule type="expression" priority="68" stopIfTrue="1">
      <formula>($E64=0)</formula>
    </cfRule>
    <cfRule type="expression" dxfId="871" priority="69" stopIfTrue="1">
      <formula>($E64=1)</formula>
    </cfRule>
  </conditionalFormatting>
  <conditionalFormatting sqref="F64">
    <cfRule type="cellIs" dxfId="870" priority="64" stopIfTrue="1" operator="lessThan">
      <formula>0</formula>
    </cfRule>
    <cfRule type="expression" priority="65" stopIfTrue="1">
      <formula>($E64=0)</formula>
    </cfRule>
    <cfRule type="expression" dxfId="869" priority="66" stopIfTrue="1">
      <formula>($E64=1)</formula>
    </cfRule>
  </conditionalFormatting>
  <conditionalFormatting sqref="F64">
    <cfRule type="cellIs" dxfId="868" priority="61" stopIfTrue="1" operator="lessThan">
      <formula>0</formula>
    </cfRule>
    <cfRule type="expression" priority="62" stopIfTrue="1">
      <formula>($E64=0)</formula>
    </cfRule>
    <cfRule type="expression" dxfId="867" priority="63" stopIfTrue="1">
      <formula>($E64=1)</formula>
    </cfRule>
  </conditionalFormatting>
  <conditionalFormatting sqref="F64">
    <cfRule type="cellIs" dxfId="866" priority="58" stopIfTrue="1" operator="lessThan">
      <formula>0</formula>
    </cfRule>
    <cfRule type="expression" priority="59" stopIfTrue="1">
      <formula>($E64=0)</formula>
    </cfRule>
    <cfRule type="expression" dxfId="865" priority="60" stopIfTrue="1">
      <formula>($E64=1)</formula>
    </cfRule>
  </conditionalFormatting>
  <conditionalFormatting sqref="A10:BP10">
    <cfRule type="expression" dxfId="864" priority="55" stopIfTrue="1">
      <formula>A$4="sáb"</formula>
    </cfRule>
    <cfRule type="expression" dxfId="863" priority="56" stopIfTrue="1">
      <formula>A$4="dom"</formula>
    </cfRule>
    <cfRule type="expression" dxfId="862" priority="57" stopIfTrue="1">
      <formula>($E10=1)</formula>
    </cfRule>
  </conditionalFormatting>
  <conditionalFormatting sqref="A10:M10">
    <cfRule type="cellIs" dxfId="861" priority="52" stopIfTrue="1" operator="lessThan">
      <formula>0</formula>
    </cfRule>
    <cfRule type="expression" priority="53" stopIfTrue="1">
      <formula>($E10=0)</formula>
    </cfRule>
    <cfRule type="expression" dxfId="860" priority="54" stopIfTrue="1">
      <formula>($E10=1)</formula>
    </cfRule>
  </conditionalFormatting>
  <conditionalFormatting sqref="F10:J10">
    <cfRule type="cellIs" dxfId="859" priority="51" operator="equal">
      <formula>"BRASIL"</formula>
    </cfRule>
  </conditionalFormatting>
  <conditionalFormatting sqref="BA10 AQ10 AG10 W10 BP10 BK10">
    <cfRule type="cellIs" dxfId="858" priority="50" stopIfTrue="1" operator="lessThan">
      <formula>0</formula>
    </cfRule>
  </conditionalFormatting>
  <conditionalFormatting sqref="L40:L41">
    <cfRule type="cellIs" dxfId="857" priority="47" stopIfTrue="1" operator="lessThan">
      <formula>0</formula>
    </cfRule>
    <cfRule type="expression" priority="48" stopIfTrue="1">
      <formula>($E40=0)</formula>
    </cfRule>
    <cfRule type="expression" dxfId="856" priority="49" stopIfTrue="1">
      <formula>($E40=1)</formula>
    </cfRule>
  </conditionalFormatting>
  <conditionalFormatting sqref="L40:L41">
    <cfRule type="cellIs" dxfId="855" priority="44" stopIfTrue="1" operator="lessThan">
      <formula>0</formula>
    </cfRule>
    <cfRule type="expression" priority="45" stopIfTrue="1">
      <formula>($E40=0)</formula>
    </cfRule>
    <cfRule type="expression" dxfId="854" priority="46" stopIfTrue="1">
      <formula>($E40=1)</formula>
    </cfRule>
  </conditionalFormatting>
  <conditionalFormatting sqref="L40:L41">
    <cfRule type="cellIs" dxfId="853" priority="41" stopIfTrue="1" operator="lessThan">
      <formula>0</formula>
    </cfRule>
    <cfRule type="expression" priority="42" stopIfTrue="1">
      <formula>($E40=0)</formula>
    </cfRule>
    <cfRule type="expression" dxfId="852" priority="43" stopIfTrue="1">
      <formula>($E40=1)</formula>
    </cfRule>
  </conditionalFormatting>
  <conditionalFormatting sqref="L40:L41">
    <cfRule type="cellIs" dxfId="851" priority="38" stopIfTrue="1" operator="lessThan">
      <formula>0</formula>
    </cfRule>
    <cfRule type="expression" priority="39" stopIfTrue="1">
      <formula>($E40=0)</formula>
    </cfRule>
    <cfRule type="expression" dxfId="850" priority="40" stopIfTrue="1">
      <formula>($E40=1)</formula>
    </cfRule>
  </conditionalFormatting>
  <conditionalFormatting sqref="M40:M41">
    <cfRule type="cellIs" dxfId="849" priority="35" stopIfTrue="1" operator="lessThan">
      <formula>0</formula>
    </cfRule>
    <cfRule type="expression" priority="36" stopIfTrue="1">
      <formula>($E40=0)</formula>
    </cfRule>
    <cfRule type="expression" dxfId="848" priority="37" stopIfTrue="1">
      <formula>($E40=1)</formula>
    </cfRule>
  </conditionalFormatting>
  <conditionalFormatting sqref="M40:M41">
    <cfRule type="cellIs" dxfId="847" priority="32" stopIfTrue="1" operator="lessThan">
      <formula>0</formula>
    </cfRule>
    <cfRule type="expression" priority="33" stopIfTrue="1">
      <formula>($E40=0)</formula>
    </cfRule>
    <cfRule type="expression" dxfId="846" priority="34" stopIfTrue="1">
      <formula>($E40=1)</formula>
    </cfRule>
  </conditionalFormatting>
  <conditionalFormatting sqref="M40:M41">
    <cfRule type="cellIs" dxfId="845" priority="29" stopIfTrue="1" operator="lessThan">
      <formula>0</formula>
    </cfRule>
    <cfRule type="expression" priority="30" stopIfTrue="1">
      <formula>($E40=0)</formula>
    </cfRule>
    <cfRule type="expression" dxfId="844" priority="31" stopIfTrue="1">
      <formula>($E40=1)</formula>
    </cfRule>
  </conditionalFormatting>
  <conditionalFormatting sqref="M40:M41">
    <cfRule type="cellIs" dxfId="843" priority="26" stopIfTrue="1" operator="lessThan">
      <formula>0</formula>
    </cfRule>
    <cfRule type="expression" priority="27" stopIfTrue="1">
      <formula>($E40=0)</formula>
    </cfRule>
    <cfRule type="expression" dxfId="842" priority="28" stopIfTrue="1">
      <formula>($E40=1)</formula>
    </cfRule>
  </conditionalFormatting>
  <conditionalFormatting sqref="M40:M41">
    <cfRule type="cellIs" dxfId="841" priority="23" stopIfTrue="1" operator="lessThan">
      <formula>0</formula>
    </cfRule>
    <cfRule type="expression" priority="24" stopIfTrue="1">
      <formula>($E40=0)</formula>
    </cfRule>
    <cfRule type="expression" dxfId="840" priority="25" stopIfTrue="1">
      <formula>($E40=1)</formula>
    </cfRule>
  </conditionalFormatting>
  <conditionalFormatting sqref="L40:L41">
    <cfRule type="cellIs" dxfId="839" priority="20" stopIfTrue="1" operator="lessThan">
      <formula>0</formula>
    </cfRule>
    <cfRule type="expression" priority="21" stopIfTrue="1">
      <formula>($E40=0)</formula>
    </cfRule>
    <cfRule type="expression" dxfId="838" priority="22" stopIfTrue="1">
      <formula>($E40=1)</formula>
    </cfRule>
  </conditionalFormatting>
  <conditionalFormatting sqref="L40:L41">
    <cfRule type="cellIs" dxfId="837" priority="17" stopIfTrue="1" operator="lessThan">
      <formula>0</formula>
    </cfRule>
    <cfRule type="expression" priority="18" stopIfTrue="1">
      <formula>($E40=0)</formula>
    </cfRule>
    <cfRule type="expression" dxfId="836" priority="19" stopIfTrue="1">
      <formula>($E40=1)</formula>
    </cfRule>
  </conditionalFormatting>
  <conditionalFormatting sqref="L40:L41">
    <cfRule type="cellIs" dxfId="835" priority="14" stopIfTrue="1" operator="lessThan">
      <formula>0</formula>
    </cfRule>
    <cfRule type="expression" priority="15" stopIfTrue="1">
      <formula>($E40=0)</formula>
    </cfRule>
    <cfRule type="expression" dxfId="834" priority="16" stopIfTrue="1">
      <formula>($E40=1)</formula>
    </cfRule>
  </conditionalFormatting>
  <conditionalFormatting sqref="L40:L41">
    <cfRule type="cellIs" dxfId="833" priority="11" stopIfTrue="1" operator="lessThan">
      <formula>0</formula>
    </cfRule>
    <cfRule type="expression" priority="12" stopIfTrue="1">
      <formula>($E40=0)</formula>
    </cfRule>
    <cfRule type="expression" dxfId="832" priority="13" stopIfTrue="1">
      <formula>($E40=1)</formula>
    </cfRule>
  </conditionalFormatting>
  <conditionalFormatting sqref="L40:L41">
    <cfRule type="cellIs" dxfId="831" priority="8" stopIfTrue="1" operator="lessThan">
      <formula>0</formula>
    </cfRule>
    <cfRule type="expression" priority="9" stopIfTrue="1">
      <formula>($E40=0)</formula>
    </cfRule>
    <cfRule type="expression" dxfId="830" priority="10" stopIfTrue="1">
      <formula>($E40=1)</formula>
    </cfRule>
  </conditionalFormatting>
  <conditionalFormatting sqref="L40:L41">
    <cfRule type="cellIs" dxfId="829" priority="5" stopIfTrue="1" operator="lessThan">
      <formula>0</formula>
    </cfRule>
    <cfRule type="expression" priority="6" stopIfTrue="1">
      <formula>($E40=0)</formula>
    </cfRule>
    <cfRule type="expression" dxfId="828" priority="7" stopIfTrue="1">
      <formula>($E40=1)</formula>
    </cfRule>
  </conditionalFormatting>
  <conditionalFormatting sqref="L40:L41">
    <cfRule type="cellIs" dxfId="827" priority="2" stopIfTrue="1" operator="lessThan">
      <formula>0</formula>
    </cfRule>
    <cfRule type="expression" priority="3" stopIfTrue="1">
      <formula>($E40=0)</formula>
    </cfRule>
    <cfRule type="expression" dxfId="826" priority="4" stopIfTrue="1">
      <formula>($E40=1)</formula>
    </cfRule>
  </conditionalFormatting>
  <conditionalFormatting sqref="U51:W51">
    <cfRule type="cellIs" dxfId="825" priority="1" stopIfTrue="1" operator="lessThan">
      <formula>0</formula>
    </cfRule>
  </conditionalFormatting>
  <dataValidations count="1">
    <dataValidation type="list" allowBlank="1" showInputMessage="1" showErrorMessage="1" sqref="M2:M3">
      <formula1>"CT,CI,SC,AM"</formula1>
    </dataValidation>
  </dataValidations>
  <printOptions horizontalCentered="1"/>
  <pageMargins left="0.15748031496062992" right="0.15748031496062992" top="0.19685039370078741" bottom="0.19685039370078741" header="0" footer="0"/>
  <pageSetup paperSize="9" scale="4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21" filterMode="1">
    <tabColor rgb="FF00CCFF"/>
    <pageSetUpPr fitToPage="1"/>
  </sheetPr>
  <dimension ref="A1:CC354"/>
  <sheetViews>
    <sheetView showGridLines="0" showZeros="0" zoomScale="70" zoomScaleNormal="70" zoomScaleSheetLayoutView="75" workbookViewId="0">
      <pane xSplit="13" ySplit="6" topLeftCell="AS7" activePane="bottomRight" state="frozen"/>
      <selection activeCell="AV91" sqref="AV91"/>
      <selection pane="topRight" activeCell="AV91" sqref="AV91"/>
      <selection pane="bottomLeft" activeCell="AV91" sqref="AV91"/>
      <selection pane="bottomRight" activeCell="AV91" sqref="AV91"/>
    </sheetView>
  </sheetViews>
  <sheetFormatPr defaultColWidth="9.109375" defaultRowHeight="15.6" zeroHeight="1" outlineLevelRow="1" outlineLevelCol="1" x14ac:dyDescent="0.3"/>
  <cols>
    <col min="1" max="1" width="13.88671875" style="1218" hidden="1" customWidth="1" outlineLevel="1"/>
    <col min="2" max="2" width="11.44140625" style="1219" bestFit="1" customWidth="1" collapsed="1"/>
    <col min="3" max="3" width="19" style="974" bestFit="1" customWidth="1"/>
    <col min="4" max="4" width="18.33203125" style="1220" hidden="1" customWidth="1" outlineLevel="1"/>
    <col min="5" max="5" width="10.6640625" style="1220" hidden="1" customWidth="1" outlineLevel="1"/>
    <col min="6" max="6" width="9.44140625" style="1220" customWidth="1" collapsed="1"/>
    <col min="7" max="7" width="10.6640625" style="1221" hidden="1" customWidth="1"/>
    <col min="8" max="9" width="10.6640625" style="1220" hidden="1" customWidth="1"/>
    <col min="10" max="10" width="10.5546875" style="1220" hidden="1" customWidth="1" outlineLevel="1"/>
    <col min="11" max="11" width="10.6640625" style="1220" customWidth="1" collapsed="1"/>
    <col min="12" max="12" width="13.109375" style="1220" bestFit="1" customWidth="1"/>
    <col min="13" max="13" width="10.6640625" style="1220" customWidth="1"/>
    <col min="14" max="14" width="9.44140625" style="1220" hidden="1" customWidth="1" outlineLevel="1"/>
    <col min="15" max="15" width="10.6640625" style="1220" hidden="1" customWidth="1" outlineLevel="1"/>
    <col min="16" max="17" width="9.44140625" style="1220" hidden="1" customWidth="1" outlineLevel="1"/>
    <col min="18" max="18" width="9.44140625" style="1220" customWidth="1" collapsed="1"/>
    <col min="19" max="20" width="9.88671875" style="1220" customWidth="1"/>
    <col min="21" max="23" width="9.88671875" style="1221" hidden="1" customWidth="1" outlineLevel="1"/>
    <col min="24" max="24" width="9.88671875" style="1220" customWidth="1" collapsed="1"/>
    <col min="25" max="30" width="9.88671875" style="1220" customWidth="1"/>
    <col min="31" max="33" width="9.88671875" style="1221" hidden="1" customWidth="1" outlineLevel="1"/>
    <col min="34" max="34" width="9.88671875" style="1220" customWidth="1" collapsed="1"/>
    <col min="35" max="40" width="9.88671875" style="1220" customWidth="1"/>
    <col min="41" max="43" width="9.88671875" style="1221" hidden="1" customWidth="1" outlineLevel="1"/>
    <col min="44" max="44" width="9.88671875" style="1220" customWidth="1" collapsed="1"/>
    <col min="45" max="50" width="9.88671875" style="1220" customWidth="1"/>
    <col min="51" max="53" width="9.88671875" style="1221" hidden="1" customWidth="1" outlineLevel="1"/>
    <col min="54" max="54" width="9.88671875" style="1220" customWidth="1" collapsed="1"/>
    <col min="55" max="60" width="9.88671875" style="1220" customWidth="1"/>
    <col min="61" max="63" width="10.6640625" style="1220" hidden="1" customWidth="1" outlineLevel="1"/>
    <col min="64" max="64" width="9.109375" style="1220" hidden="1" customWidth="1" outlineLevel="1"/>
    <col min="65" max="65" width="8" style="1220" hidden="1" customWidth="1" outlineLevel="1"/>
    <col min="66" max="68" width="10.6640625" style="1221" hidden="1" customWidth="1" outlineLevel="1"/>
    <col min="69" max="69" width="11.88671875" style="974" customWidth="1" collapsed="1"/>
    <col min="70" max="72" width="9.109375" style="971" hidden="1" customWidth="1" outlineLevel="1"/>
    <col min="73" max="73" width="9.109375" style="971" customWidth="1" collapsed="1"/>
    <col min="74" max="79" width="9.109375" style="972" hidden="1" customWidth="1" outlineLevel="1"/>
    <col min="80" max="80" width="9.109375" style="973" hidden="1" customWidth="1" outlineLevel="1"/>
    <col min="81" max="81" width="9.109375" style="974" collapsed="1"/>
    <col min="82" max="16384" width="9.109375" style="974"/>
  </cols>
  <sheetData>
    <row r="1" spans="1:80" ht="23.25" customHeight="1" x14ac:dyDescent="0.3">
      <c r="A1" s="957"/>
      <c r="B1" s="958"/>
      <c r="C1" s="1756" t="str">
        <f>TRANSPOSE(RESUMO!A1)</f>
        <v>FSC DEZEMBRO 08 - 09/11 - ANALISE</v>
      </c>
      <c r="D1" s="1757"/>
      <c r="E1" s="1757"/>
      <c r="F1" s="1757"/>
      <c r="G1" s="1757"/>
      <c r="H1" s="1757"/>
      <c r="I1" s="1757"/>
      <c r="J1" s="1757"/>
      <c r="K1" s="1757"/>
      <c r="L1" s="1757"/>
      <c r="M1" s="959"/>
      <c r="N1" s="959"/>
      <c r="O1" s="959"/>
      <c r="P1" s="959"/>
      <c r="Q1" s="960"/>
      <c r="R1" s="960"/>
      <c r="S1" s="960"/>
      <c r="T1" s="960"/>
      <c r="U1" s="961">
        <f>'LINHA 1'!U1</f>
        <v>152</v>
      </c>
      <c r="V1" s="962" t="s">
        <v>13</v>
      </c>
      <c r="W1" s="963"/>
      <c r="X1" s="964" t="s">
        <v>11</v>
      </c>
      <c r="Y1" s="965">
        <f>ROUND(VLOOKUP(V1,[1]Anual!$B$800:$FD$850,U1,0),0)</f>
        <v>15378</v>
      </c>
      <c r="Z1" s="1760">
        <f>SUM(Y1:Y2)</f>
        <v>15378</v>
      </c>
      <c r="AA1" s="1761"/>
      <c r="AB1" s="965">
        <f>ROUND(SUMIF($F$7:$F$42,"BRASIL",L7:L42),0)</f>
        <v>15378</v>
      </c>
      <c r="AC1" s="966">
        <f>AB1-Y1</f>
        <v>0</v>
      </c>
      <c r="AD1" s="967" t="str">
        <f>IF(AC1=0,"ok","erro")</f>
        <v>ok</v>
      </c>
      <c r="AE1" s="968"/>
      <c r="AF1" s="968"/>
      <c r="AG1" s="968"/>
      <c r="AH1" s="969"/>
      <c r="AI1" s="1763" t="s">
        <v>587</v>
      </c>
      <c r="AJ1" s="1763"/>
      <c r="AK1" s="1763"/>
      <c r="AL1" s="1763"/>
      <c r="AM1" s="1763"/>
      <c r="AN1" s="1763"/>
      <c r="AO1" s="1763"/>
      <c r="AP1" s="1763"/>
      <c r="AQ1" s="1763"/>
      <c r="AR1" s="959"/>
      <c r="AS1" s="959"/>
      <c r="AT1" s="959"/>
      <c r="AU1" s="959"/>
      <c r="AV1" s="959"/>
      <c r="AW1" s="959"/>
      <c r="AX1" s="959"/>
      <c r="AY1" s="970"/>
      <c r="AZ1" s="970"/>
      <c r="BA1" s="970"/>
      <c r="BB1" s="1765">
        <f>SUM(BQ7:BQ41)</f>
        <v>15476</v>
      </c>
      <c r="BC1" s="1765"/>
      <c r="BD1" s="1765"/>
      <c r="BE1" s="1765"/>
      <c r="BF1" s="1765"/>
      <c r="BG1" s="1765"/>
      <c r="BH1" s="1765"/>
      <c r="BI1" s="1765"/>
      <c r="BJ1" s="1765"/>
      <c r="BK1" s="1765"/>
      <c r="BL1" s="1765"/>
      <c r="BM1" s="1765"/>
      <c r="BN1" s="1765"/>
      <c r="BO1" s="1765"/>
      <c r="BP1" s="1765"/>
      <c r="BQ1" s="1766"/>
    </row>
    <row r="2" spans="1:80" ht="18" customHeight="1" thickBot="1" x14ac:dyDescent="0.35">
      <c r="A2" s="975"/>
      <c r="B2" s="976"/>
      <c r="C2" s="1758"/>
      <c r="D2" s="1759"/>
      <c r="E2" s="1759"/>
      <c r="F2" s="1759"/>
      <c r="G2" s="1759"/>
      <c r="H2" s="1759"/>
      <c r="I2" s="1759"/>
      <c r="J2" s="1759"/>
      <c r="K2" s="1759"/>
      <c r="L2" s="1759"/>
      <c r="M2" s="977"/>
      <c r="N2" s="978"/>
      <c r="O2" s="978"/>
      <c r="P2" s="978"/>
      <c r="Q2" s="979"/>
      <c r="R2" s="979"/>
      <c r="S2" s="979"/>
      <c r="T2" s="979"/>
      <c r="U2" s="980">
        <f>'LINHA 1'!U2</f>
        <v>147</v>
      </c>
      <c r="V2" s="981" t="s">
        <v>88</v>
      </c>
      <c r="W2" s="982"/>
      <c r="X2" s="983" t="s">
        <v>12</v>
      </c>
      <c r="Y2" s="984">
        <f>ROUND(VLOOKUP(V2,[1]Anual!$B$800:$FD$850,U1,0),0)</f>
        <v>0</v>
      </c>
      <c r="Z2" s="1762"/>
      <c r="AA2" s="1762"/>
      <c r="AB2" s="984">
        <f>ROUND(SUM(L7:L42)-SUMIF($F$7:$F$42,"BRASIL",L7:L42),0)</f>
        <v>0</v>
      </c>
      <c r="AC2" s="985">
        <f>AB2-Y2</f>
        <v>0</v>
      </c>
      <c r="AD2" s="986" t="str">
        <f>IF(AC2=0,"ok","erro")</f>
        <v>ok</v>
      </c>
      <c r="AE2" s="987"/>
      <c r="AF2" s="987"/>
      <c r="AG2" s="987"/>
      <c r="AH2" s="988"/>
      <c r="AI2" s="1764"/>
      <c r="AJ2" s="1764"/>
      <c r="AK2" s="1764"/>
      <c r="AL2" s="1764"/>
      <c r="AM2" s="1764"/>
      <c r="AN2" s="1764"/>
      <c r="AO2" s="1764"/>
      <c r="AP2" s="1764"/>
      <c r="AQ2" s="1764"/>
      <c r="AR2" s="989"/>
      <c r="AS2" s="989"/>
      <c r="AT2" s="989"/>
      <c r="AU2" s="989"/>
      <c r="AV2" s="989"/>
      <c r="AW2" s="989"/>
      <c r="AX2" s="989"/>
      <c r="AY2" s="990"/>
      <c r="AZ2" s="990"/>
      <c r="BA2" s="990"/>
      <c r="BB2" s="1767"/>
      <c r="BC2" s="1767"/>
      <c r="BD2" s="1767"/>
      <c r="BE2" s="1767"/>
      <c r="BF2" s="1767"/>
      <c r="BG2" s="1767"/>
      <c r="BH2" s="1767"/>
      <c r="BI2" s="1767"/>
      <c r="BJ2" s="1767"/>
      <c r="BK2" s="1767"/>
      <c r="BL2" s="1767"/>
      <c r="BM2" s="1767"/>
      <c r="BN2" s="1767"/>
      <c r="BO2" s="1767"/>
      <c r="BP2" s="1767"/>
      <c r="BQ2" s="1768"/>
    </row>
    <row r="3" spans="1:80" ht="18" customHeight="1" thickBot="1" x14ac:dyDescent="0.35">
      <c r="A3" s="975"/>
      <c r="B3" s="976"/>
      <c r="C3" s="991"/>
      <c r="D3" s="992"/>
      <c r="E3" s="992"/>
      <c r="F3" s="992"/>
      <c r="G3" s="992"/>
      <c r="H3" s="992"/>
      <c r="I3" s="992"/>
      <c r="J3" s="992"/>
      <c r="K3" s="992"/>
      <c r="L3" s="992"/>
      <c r="M3" s="993"/>
      <c r="N3" s="721"/>
      <c r="O3" s="721">
        <v>1</v>
      </c>
      <c r="P3" s="721">
        <v>1</v>
      </c>
      <c r="Q3" s="721">
        <v>1</v>
      </c>
      <c r="R3" s="721">
        <v>1</v>
      </c>
      <c r="S3" s="721">
        <v>1</v>
      </c>
      <c r="T3" s="721">
        <v>1</v>
      </c>
      <c r="U3" s="721">
        <v>1</v>
      </c>
      <c r="V3" s="721">
        <v>1</v>
      </c>
      <c r="W3" s="721">
        <v>1</v>
      </c>
      <c r="X3" s="721">
        <v>1</v>
      </c>
      <c r="Y3" s="721">
        <v>1</v>
      </c>
      <c r="Z3" s="721">
        <v>1</v>
      </c>
      <c r="AA3" s="721">
        <v>1</v>
      </c>
      <c r="AB3" s="721">
        <v>1</v>
      </c>
      <c r="AC3" s="721">
        <v>1</v>
      </c>
      <c r="AD3" s="721">
        <v>1</v>
      </c>
      <c r="AE3" s="721">
        <v>1</v>
      </c>
      <c r="AF3" s="721">
        <v>1</v>
      </c>
      <c r="AG3" s="721">
        <v>1</v>
      </c>
      <c r="AH3" s="721">
        <v>1</v>
      </c>
      <c r="AI3" s="721">
        <v>1</v>
      </c>
      <c r="AJ3" s="721">
        <v>1</v>
      </c>
      <c r="AK3" s="721">
        <v>1</v>
      </c>
      <c r="AL3" s="721">
        <v>1</v>
      </c>
      <c r="AM3" s="721">
        <v>1</v>
      </c>
      <c r="AN3" s="721">
        <v>1</v>
      </c>
      <c r="AO3" s="721">
        <v>1</v>
      </c>
      <c r="AP3" s="721">
        <v>1</v>
      </c>
      <c r="AQ3" s="721">
        <v>1</v>
      </c>
      <c r="AR3" s="721">
        <v>1</v>
      </c>
      <c r="AS3" s="721">
        <v>1</v>
      </c>
      <c r="AT3" s="721">
        <v>1</v>
      </c>
      <c r="AU3" s="721">
        <v>1</v>
      </c>
      <c r="AV3" s="721">
        <v>1</v>
      </c>
      <c r="AW3" s="721">
        <v>1</v>
      </c>
      <c r="AX3" s="721">
        <v>1</v>
      </c>
      <c r="AY3" s="721">
        <v>1</v>
      </c>
      <c r="AZ3" s="721">
        <v>1</v>
      </c>
      <c r="BA3" s="721">
        <v>1</v>
      </c>
      <c r="BB3" s="721">
        <v>1</v>
      </c>
      <c r="BC3" s="721">
        <v>1</v>
      </c>
      <c r="BD3" s="721">
        <v>1</v>
      </c>
      <c r="BE3" s="721">
        <v>1</v>
      </c>
      <c r="BF3" s="721">
        <v>1</v>
      </c>
      <c r="BG3" s="721">
        <v>1</v>
      </c>
      <c r="BH3" s="721">
        <v>1</v>
      </c>
      <c r="BI3" s="721">
        <v>1</v>
      </c>
      <c r="BJ3" s="721">
        <v>1</v>
      </c>
      <c r="BK3" s="721">
        <v>1</v>
      </c>
      <c r="BL3" s="721">
        <v>1</v>
      </c>
      <c r="BM3" s="721">
        <v>1</v>
      </c>
      <c r="BN3" s="721">
        <v>1</v>
      </c>
      <c r="BO3" s="721">
        <v>1</v>
      </c>
      <c r="BP3" s="721">
        <v>1</v>
      </c>
      <c r="BQ3" s="721">
        <v>1</v>
      </c>
    </row>
    <row r="4" spans="1:80" s="972" customFormat="1" ht="18" customHeight="1" x14ac:dyDescent="0.3">
      <c r="A4" s="1769"/>
      <c r="B4" s="1769" t="s">
        <v>28</v>
      </c>
      <c r="C4" s="1771" t="s">
        <v>9</v>
      </c>
      <c r="D4" s="1771" t="s">
        <v>8</v>
      </c>
      <c r="E4" s="1771" t="s">
        <v>789</v>
      </c>
      <c r="F4" s="1771" t="s">
        <v>29</v>
      </c>
      <c r="G4" s="1775" t="s">
        <v>30</v>
      </c>
      <c r="H4" s="1771" t="s">
        <v>31</v>
      </c>
      <c r="I4" s="994" t="s">
        <v>39</v>
      </c>
      <c r="J4" s="995" t="s">
        <v>396</v>
      </c>
      <c r="K4" s="1777" t="s">
        <v>32</v>
      </c>
      <c r="L4" s="994" t="s">
        <v>41</v>
      </c>
      <c r="M4" s="1779" t="s">
        <v>33</v>
      </c>
      <c r="N4" s="996" t="str">
        <f>TRANSPOSE('LINHA 1'!N4)</f>
        <v>SEG</v>
      </c>
      <c r="O4" s="997" t="str">
        <f>TRANSPOSE('LINHA 1'!O4)</f>
        <v>TER</v>
      </c>
      <c r="P4" s="997" t="str">
        <f>TRANSPOSE('LINHA 1'!P4)</f>
        <v>QUA</v>
      </c>
      <c r="Q4" s="997" t="str">
        <f>TRANSPOSE('LINHA 1'!Q4)</f>
        <v>QUI</v>
      </c>
      <c r="R4" s="997" t="str">
        <f>TRANSPOSE('LINHA 1'!R4)</f>
        <v>SEX</v>
      </c>
      <c r="S4" s="997" t="str">
        <f>TRANSPOSE('LINHA 1'!S4)</f>
        <v>SÁB</v>
      </c>
      <c r="T4" s="998" t="str">
        <f>TRANSPOSE('LINHA 1'!T4)</f>
        <v>DOM</v>
      </c>
      <c r="U4" s="1773" t="s">
        <v>26</v>
      </c>
      <c r="V4" s="1773" t="s">
        <v>27</v>
      </c>
      <c r="W4" s="1781" t="s">
        <v>25</v>
      </c>
      <c r="X4" s="999" t="str">
        <f>TRANSPOSE('LINHA 1'!X4)</f>
        <v>SEG</v>
      </c>
      <c r="Y4" s="997" t="str">
        <f>TRANSPOSE('LINHA 1'!Y4)</f>
        <v>TER</v>
      </c>
      <c r="Z4" s="997" t="str">
        <f>TRANSPOSE('LINHA 1'!Z4)</f>
        <v>QUA</v>
      </c>
      <c r="AA4" s="997" t="str">
        <f>TRANSPOSE('LINHA 1'!AA4)</f>
        <v>QUI</v>
      </c>
      <c r="AB4" s="997" t="str">
        <f>TRANSPOSE('LINHA 1'!AB4)</f>
        <v>SEX</v>
      </c>
      <c r="AC4" s="997" t="str">
        <f>TRANSPOSE('LINHA 1'!AC4)</f>
        <v>SÁB</v>
      </c>
      <c r="AD4" s="997" t="str">
        <f>TRANSPOSE('LINHA 1'!AD4)</f>
        <v>DOM</v>
      </c>
      <c r="AE4" s="1773" t="s">
        <v>26</v>
      </c>
      <c r="AF4" s="1773" t="s">
        <v>27</v>
      </c>
      <c r="AG4" s="1781" t="s">
        <v>25</v>
      </c>
      <c r="AH4" s="999" t="str">
        <f>TRANSPOSE('LINHA 1'!AH4)</f>
        <v>SEG</v>
      </c>
      <c r="AI4" s="997" t="str">
        <f>TRANSPOSE('LINHA 1'!AI4)</f>
        <v>TER</v>
      </c>
      <c r="AJ4" s="997" t="str">
        <f>TRANSPOSE('LINHA 1'!AJ4)</f>
        <v>QUA</v>
      </c>
      <c r="AK4" s="997" t="str">
        <f>TRANSPOSE('LINHA 1'!AK4)</f>
        <v>QUI</v>
      </c>
      <c r="AL4" s="997" t="str">
        <f>TRANSPOSE('LINHA 1'!AL4)</f>
        <v>SEX</v>
      </c>
      <c r="AM4" s="997" t="str">
        <f>TRANSPOSE('LINHA 1'!AM4)</f>
        <v>SÁB</v>
      </c>
      <c r="AN4" s="997" t="str">
        <f>TRANSPOSE('LINHA 1'!AN4)</f>
        <v>DOM</v>
      </c>
      <c r="AO4" s="1773" t="s">
        <v>26</v>
      </c>
      <c r="AP4" s="1773" t="s">
        <v>27</v>
      </c>
      <c r="AQ4" s="1781" t="s">
        <v>25</v>
      </c>
      <c r="AR4" s="999" t="str">
        <f>TRANSPOSE('LINHA 1'!AR4)</f>
        <v>SEG</v>
      </c>
      <c r="AS4" s="997" t="str">
        <f>TRANSPOSE('LINHA 1'!AS4)</f>
        <v>TER</v>
      </c>
      <c r="AT4" s="997" t="str">
        <f>TRANSPOSE('LINHA 1'!AT4)</f>
        <v>QUA</v>
      </c>
      <c r="AU4" s="997" t="str">
        <f>TRANSPOSE('LINHA 1'!AU4)</f>
        <v>QUI</v>
      </c>
      <c r="AV4" s="997" t="str">
        <f>TRANSPOSE('LINHA 1'!AV4)</f>
        <v>SEX</v>
      </c>
      <c r="AW4" s="997" t="str">
        <f>TRANSPOSE('LINHA 1'!AW4)</f>
        <v>SÁB</v>
      </c>
      <c r="AX4" s="997" t="str">
        <f>TRANSPOSE('LINHA 1'!AX4)</f>
        <v>DOM</v>
      </c>
      <c r="AY4" s="1773" t="s">
        <v>26</v>
      </c>
      <c r="AZ4" s="1773" t="s">
        <v>27</v>
      </c>
      <c r="BA4" s="1781" t="s">
        <v>25</v>
      </c>
      <c r="BB4" s="999" t="str">
        <f>TRANSPOSE('LINHA 1'!BB4)</f>
        <v>SEG</v>
      </c>
      <c r="BC4" s="997" t="str">
        <f>TRANSPOSE('LINHA 1'!BC4)</f>
        <v>TER</v>
      </c>
      <c r="BD4" s="997" t="str">
        <f>TRANSPOSE('LINHA 1'!BD4)</f>
        <v>QUA</v>
      </c>
      <c r="BE4" s="997" t="str">
        <f>TRANSPOSE('LINHA 1'!BE4)</f>
        <v>QUI</v>
      </c>
      <c r="BF4" s="997" t="str">
        <f>TRANSPOSE('LINHA 1'!BF4)</f>
        <v>SEX</v>
      </c>
      <c r="BG4" s="997" t="str">
        <f>TRANSPOSE('LINHA 1'!BG4)</f>
        <v>SÁB</v>
      </c>
      <c r="BH4" s="997" t="str">
        <f>TRANSPOSE('LINHA 1'!BH4)</f>
        <v>DOM</v>
      </c>
      <c r="BI4" s="1773" t="s">
        <v>26</v>
      </c>
      <c r="BJ4" s="1773" t="s">
        <v>27</v>
      </c>
      <c r="BK4" s="1781" t="s">
        <v>25</v>
      </c>
      <c r="BL4" s="997" t="str">
        <f>TRANSPOSE('LINHA 1'!BL4)</f>
        <v>SEG</v>
      </c>
      <c r="BM4" s="997" t="str">
        <f>TRANSPOSE('LINHA 1'!BM4)</f>
        <v>TER</v>
      </c>
      <c r="BN4" s="1773" t="s">
        <v>26</v>
      </c>
      <c r="BO4" s="1773" t="s">
        <v>27</v>
      </c>
      <c r="BP4" s="1781" t="s">
        <v>25</v>
      </c>
      <c r="BQ4" s="1000" t="s">
        <v>14</v>
      </c>
      <c r="BR4" s="1001"/>
      <c r="BS4" s="1001"/>
      <c r="BT4" s="1001"/>
      <c r="BU4" s="1001"/>
      <c r="CB4" s="1002"/>
    </row>
    <row r="5" spans="1:80" s="972" customFormat="1" ht="18" customHeight="1" x14ac:dyDescent="0.3">
      <c r="A5" s="1770"/>
      <c r="B5" s="1770"/>
      <c r="C5" s="1772"/>
      <c r="D5" s="1772"/>
      <c r="E5" s="1772"/>
      <c r="F5" s="1772"/>
      <c r="G5" s="1776"/>
      <c r="H5" s="1772"/>
      <c r="I5" s="1003" t="s">
        <v>40</v>
      </c>
      <c r="J5" s="1004" t="s">
        <v>397</v>
      </c>
      <c r="K5" s="1778"/>
      <c r="L5" s="1003" t="s">
        <v>40</v>
      </c>
      <c r="M5" s="1780"/>
      <c r="N5" s="1005">
        <f>TRANSPOSE('LINHA 1'!N5)</f>
        <v>43070</v>
      </c>
      <c r="O5" s="1006">
        <f>TRANSPOSE('LINHA 1'!O5)</f>
        <v>43070</v>
      </c>
      <c r="P5" s="1006">
        <f>TRANSPOSE('LINHA 1'!P5)</f>
        <v>43070</v>
      </c>
      <c r="Q5" s="1006">
        <f>TRANSPOSE('LINHA 1'!Q5)</f>
        <v>43070</v>
      </c>
      <c r="R5" s="1006">
        <f>TRANSPOSE('LINHA 1'!R5)</f>
        <v>43070</v>
      </c>
      <c r="S5" s="1006">
        <f>TRANSPOSE('LINHA 1'!S5)</f>
        <v>43071</v>
      </c>
      <c r="T5" s="1007">
        <f>TRANSPOSE('LINHA 1'!T5)</f>
        <v>43072</v>
      </c>
      <c r="U5" s="1774"/>
      <c r="V5" s="1774"/>
      <c r="W5" s="1782"/>
      <c r="X5" s="1008">
        <f>TRANSPOSE('LINHA 1'!X5)</f>
        <v>43073</v>
      </c>
      <c r="Y5" s="1006">
        <f>TRANSPOSE('LINHA 1'!Y5)</f>
        <v>43074</v>
      </c>
      <c r="Z5" s="1006">
        <f>TRANSPOSE('LINHA 1'!Z5)</f>
        <v>43075</v>
      </c>
      <c r="AA5" s="1006">
        <f>TRANSPOSE('LINHA 1'!AA5)</f>
        <v>43076</v>
      </c>
      <c r="AB5" s="1006">
        <f>TRANSPOSE('LINHA 1'!AB5)</f>
        <v>43077</v>
      </c>
      <c r="AC5" s="1006">
        <f>TRANSPOSE('LINHA 1'!AC5)</f>
        <v>43078</v>
      </c>
      <c r="AD5" s="1006">
        <f>TRANSPOSE('LINHA 1'!AD5)</f>
        <v>43079</v>
      </c>
      <c r="AE5" s="1774"/>
      <c r="AF5" s="1774"/>
      <c r="AG5" s="1783"/>
      <c r="AH5" s="1008">
        <f>TRANSPOSE('LINHA 1'!AH5)</f>
        <v>43080</v>
      </c>
      <c r="AI5" s="1006">
        <f>TRANSPOSE('LINHA 1'!AI5)</f>
        <v>43081</v>
      </c>
      <c r="AJ5" s="1006">
        <f>TRANSPOSE('LINHA 1'!AJ5)</f>
        <v>43082</v>
      </c>
      <c r="AK5" s="1006">
        <f>TRANSPOSE('LINHA 1'!AK5)</f>
        <v>43083</v>
      </c>
      <c r="AL5" s="1006">
        <f>TRANSPOSE('LINHA 1'!AL5)</f>
        <v>43084</v>
      </c>
      <c r="AM5" s="1006">
        <f>TRANSPOSE('LINHA 1'!AM5)</f>
        <v>43085</v>
      </c>
      <c r="AN5" s="1006">
        <f>TRANSPOSE('LINHA 1'!AN5)</f>
        <v>43086</v>
      </c>
      <c r="AO5" s="1774"/>
      <c r="AP5" s="1774"/>
      <c r="AQ5" s="1783"/>
      <c r="AR5" s="1008">
        <f>TRANSPOSE('LINHA 1'!AR5)</f>
        <v>43087</v>
      </c>
      <c r="AS5" s="1006">
        <f>TRANSPOSE('LINHA 1'!AS5)</f>
        <v>43088</v>
      </c>
      <c r="AT5" s="1006">
        <f>TRANSPOSE('LINHA 1'!AT5)</f>
        <v>43089</v>
      </c>
      <c r="AU5" s="1006">
        <f>TRANSPOSE('LINHA 1'!AU5)</f>
        <v>43090</v>
      </c>
      <c r="AV5" s="1006">
        <f>TRANSPOSE('LINHA 1'!AV5)</f>
        <v>43091</v>
      </c>
      <c r="AW5" s="1006">
        <f>TRANSPOSE('LINHA 1'!AW5)</f>
        <v>43092</v>
      </c>
      <c r="AX5" s="1006">
        <f>TRANSPOSE('LINHA 1'!AX5)</f>
        <v>43093</v>
      </c>
      <c r="AY5" s="1774"/>
      <c r="AZ5" s="1774"/>
      <c r="BA5" s="1783"/>
      <c r="BB5" s="1008">
        <f>TRANSPOSE('LINHA 1'!BB5)</f>
        <v>43094</v>
      </c>
      <c r="BC5" s="1006">
        <f>TRANSPOSE('LINHA 1'!BC5)</f>
        <v>43095</v>
      </c>
      <c r="BD5" s="1006">
        <f>TRANSPOSE('LINHA 1'!BD5)</f>
        <v>43096</v>
      </c>
      <c r="BE5" s="1006">
        <f>TRANSPOSE('LINHA 1'!BE5)</f>
        <v>43097</v>
      </c>
      <c r="BF5" s="1006">
        <f>TRANSPOSE('LINHA 1'!BF5)</f>
        <v>43098</v>
      </c>
      <c r="BG5" s="1006">
        <f>TRANSPOSE('LINHA 1'!BG5)</f>
        <v>43099</v>
      </c>
      <c r="BH5" s="1006">
        <f>TRANSPOSE('LINHA 1'!BH5)</f>
        <v>43100</v>
      </c>
      <c r="BI5" s="1774"/>
      <c r="BJ5" s="1774"/>
      <c r="BK5" s="1783"/>
      <c r="BL5" s="1006">
        <f>TRANSPOSE('LINHA 1'!BL5)</f>
        <v>43101</v>
      </c>
      <c r="BM5" s="1006">
        <f>TRANSPOSE('LINHA 1'!BM5)</f>
        <v>43102</v>
      </c>
      <c r="BN5" s="1774"/>
      <c r="BO5" s="1774"/>
      <c r="BP5" s="1783"/>
      <c r="BQ5" s="1009" t="s">
        <v>16</v>
      </c>
      <c r="BR5" s="1001"/>
      <c r="BS5" s="1001"/>
      <c r="BT5" s="1001"/>
      <c r="BU5" s="1001"/>
      <c r="CB5" s="1002"/>
    </row>
    <row r="6" spans="1:80" s="1029" customFormat="1" ht="18" customHeight="1" thickBot="1" x14ac:dyDescent="0.35">
      <c r="A6" s="1010" t="s">
        <v>158</v>
      </c>
      <c r="B6" s="1011"/>
      <c r="C6" s="1012"/>
      <c r="D6" s="1012"/>
      <c r="E6" s="1013"/>
      <c r="F6" s="1012"/>
      <c r="G6" s="1014">
        <f>SUM(G7:G41)</f>
        <v>0</v>
      </c>
      <c r="H6" s="1012"/>
      <c r="I6" s="1012">
        <f>SUM(I7:I41)</f>
        <v>0</v>
      </c>
      <c r="J6" s="1015"/>
      <c r="K6" s="1016">
        <f>IF(SUM(K7:K41)=0,"ok",SUM(K7:K41))</f>
        <v>98</v>
      </c>
      <c r="L6" s="1017">
        <f t="shared" ref="L6:BP6" si="0">SUM(L7:L41)</f>
        <v>15378</v>
      </c>
      <c r="M6" s="1018">
        <f t="shared" si="0"/>
        <v>15476</v>
      </c>
      <c r="N6" s="1019">
        <f t="shared" si="0"/>
        <v>0</v>
      </c>
      <c r="O6" s="1020">
        <f t="shared" si="0"/>
        <v>0</v>
      </c>
      <c r="P6" s="1020">
        <f t="shared" si="0"/>
        <v>0</v>
      </c>
      <c r="Q6" s="1020">
        <f t="shared" si="0"/>
        <v>0</v>
      </c>
      <c r="R6" s="1020">
        <f t="shared" si="0"/>
        <v>983</v>
      </c>
      <c r="S6" s="1020">
        <f t="shared" si="0"/>
        <v>0</v>
      </c>
      <c r="T6" s="1020">
        <f t="shared" si="0"/>
        <v>0</v>
      </c>
      <c r="U6" s="1021">
        <f t="shared" si="0"/>
        <v>983</v>
      </c>
      <c r="V6" s="1021">
        <f t="shared" si="0"/>
        <v>0</v>
      </c>
      <c r="W6" s="1022">
        <f t="shared" si="0"/>
        <v>983</v>
      </c>
      <c r="X6" s="1023">
        <f t="shared" si="0"/>
        <v>983</v>
      </c>
      <c r="Y6" s="1020">
        <f t="shared" si="0"/>
        <v>983</v>
      </c>
      <c r="Z6" s="1020">
        <f t="shared" si="0"/>
        <v>938</v>
      </c>
      <c r="AA6" s="1020">
        <f t="shared" si="0"/>
        <v>894</v>
      </c>
      <c r="AB6" s="1020">
        <f t="shared" si="0"/>
        <v>894</v>
      </c>
      <c r="AC6" s="1020">
        <f t="shared" si="0"/>
        <v>336</v>
      </c>
      <c r="AD6" s="1020">
        <f t="shared" si="0"/>
        <v>0</v>
      </c>
      <c r="AE6" s="1021">
        <f t="shared" si="0"/>
        <v>5028</v>
      </c>
      <c r="AF6" s="1021">
        <f t="shared" si="0"/>
        <v>0</v>
      </c>
      <c r="AG6" s="1024">
        <f t="shared" si="0"/>
        <v>6011</v>
      </c>
      <c r="AH6" s="1023">
        <f t="shared" si="0"/>
        <v>894</v>
      </c>
      <c r="AI6" s="1020">
        <f t="shared" si="0"/>
        <v>894</v>
      </c>
      <c r="AJ6" s="1020">
        <f t="shared" si="0"/>
        <v>983</v>
      </c>
      <c r="AK6" s="1020">
        <f t="shared" si="0"/>
        <v>983</v>
      </c>
      <c r="AL6" s="1020">
        <f t="shared" si="0"/>
        <v>905</v>
      </c>
      <c r="AM6" s="1020">
        <f t="shared" si="0"/>
        <v>336</v>
      </c>
      <c r="AN6" s="1020">
        <f t="shared" si="0"/>
        <v>0</v>
      </c>
      <c r="AO6" s="1021">
        <f t="shared" si="0"/>
        <v>4995</v>
      </c>
      <c r="AP6" s="1021">
        <f t="shared" si="0"/>
        <v>0</v>
      </c>
      <c r="AQ6" s="1024">
        <f t="shared" si="0"/>
        <v>11006</v>
      </c>
      <c r="AR6" s="1023">
        <f t="shared" si="0"/>
        <v>894</v>
      </c>
      <c r="AS6" s="1020">
        <f t="shared" si="0"/>
        <v>894</v>
      </c>
      <c r="AT6" s="1020">
        <f t="shared" si="0"/>
        <v>894</v>
      </c>
      <c r="AU6" s="1020">
        <f t="shared" si="0"/>
        <v>894</v>
      </c>
      <c r="AV6" s="1020">
        <f t="shared" si="0"/>
        <v>894</v>
      </c>
      <c r="AW6" s="1020">
        <f t="shared" si="0"/>
        <v>0</v>
      </c>
      <c r="AX6" s="1020">
        <f t="shared" si="0"/>
        <v>0</v>
      </c>
      <c r="AY6" s="1021">
        <f t="shared" si="0"/>
        <v>4470</v>
      </c>
      <c r="AZ6" s="1021">
        <f t="shared" si="0"/>
        <v>0</v>
      </c>
      <c r="BA6" s="1024">
        <f t="shared" si="0"/>
        <v>15476</v>
      </c>
      <c r="BB6" s="1023">
        <f t="shared" si="0"/>
        <v>0</v>
      </c>
      <c r="BC6" s="1020">
        <f t="shared" si="0"/>
        <v>0</v>
      </c>
      <c r="BD6" s="1020">
        <f t="shared" si="0"/>
        <v>0</v>
      </c>
      <c r="BE6" s="1020">
        <f t="shared" si="0"/>
        <v>0</v>
      </c>
      <c r="BF6" s="1020">
        <f t="shared" si="0"/>
        <v>0</v>
      </c>
      <c r="BG6" s="1020">
        <f t="shared" si="0"/>
        <v>0</v>
      </c>
      <c r="BH6" s="1020">
        <f t="shared" si="0"/>
        <v>0</v>
      </c>
      <c r="BI6" s="1021">
        <f t="shared" si="0"/>
        <v>0</v>
      </c>
      <c r="BJ6" s="1021">
        <f t="shared" si="0"/>
        <v>0</v>
      </c>
      <c r="BK6" s="1024">
        <f t="shared" si="0"/>
        <v>15476</v>
      </c>
      <c r="BL6" s="1020">
        <f t="shared" si="0"/>
        <v>0</v>
      </c>
      <c r="BM6" s="1020">
        <f t="shared" si="0"/>
        <v>0</v>
      </c>
      <c r="BN6" s="1021">
        <f t="shared" si="0"/>
        <v>0</v>
      </c>
      <c r="BO6" s="1021">
        <f t="shared" si="0"/>
        <v>0</v>
      </c>
      <c r="BP6" s="1024">
        <f t="shared" si="0"/>
        <v>15476</v>
      </c>
      <c r="BQ6" s="1025" t="s">
        <v>17</v>
      </c>
      <c r="BR6" s="1026"/>
      <c r="BS6" s="1426" t="s">
        <v>272</v>
      </c>
      <c r="BT6" s="1422" t="s">
        <v>92</v>
      </c>
      <c r="BU6" s="1026"/>
      <c r="BV6" s="1027" t="s">
        <v>329</v>
      </c>
      <c r="BW6" s="1027" t="s">
        <v>330</v>
      </c>
      <c r="BX6" s="1027" t="s">
        <v>331</v>
      </c>
      <c r="BY6" s="1027" t="s">
        <v>332</v>
      </c>
      <c r="BZ6" s="1027" t="s">
        <v>333</v>
      </c>
      <c r="CA6" s="1027" t="s">
        <v>334</v>
      </c>
      <c r="CB6" s="1028"/>
    </row>
    <row r="7" spans="1:80" s="1043" customFormat="1" ht="19.5" customHeight="1" x14ac:dyDescent="0.3">
      <c r="A7" s="1030"/>
      <c r="B7" s="1031" t="s">
        <v>730</v>
      </c>
      <c r="C7" s="1032" t="s">
        <v>1172</v>
      </c>
      <c r="D7" s="1032" t="s">
        <v>1055</v>
      </c>
      <c r="E7" s="1401"/>
      <c r="F7" s="1032" t="s">
        <v>15</v>
      </c>
      <c r="G7" s="1021">
        <f>ROUND(IF(ISERROR(VLOOKUP(D7,[1]Anual!$B$180:$ES$300,($U$1)-3,0)),0,VLOOKUP(D7,[1]Anual!$B$180:$ES$300,($U$1)-3,0)),0)</f>
        <v>0</v>
      </c>
      <c r="H7" s="1033" t="e">
        <f>IF(B7="","",(VLOOKUP(B7,Família!$A:$B,2,0)))</f>
        <v>#N/A</v>
      </c>
      <c r="I7" s="1032">
        <f>ROUND(IF(ISERROR(VLOOKUP(D7,[1]Anual!$B$180:$ES$300,($U$1)+5,0)),0,VLOOKUP(D7,[1]Anual!$B$180:$ES$300,($U$1)+5,0)),0)</f>
        <v>0</v>
      </c>
      <c r="J7" s="1034"/>
      <c r="K7" s="1032">
        <f t="shared" ref="K7:K41" si="1">IF(L7=M7,"ok",M7-L7)</f>
        <v>98</v>
      </c>
      <c r="L7" s="1032">
        <f>ROUND(IF(ISERROR(VLOOKUP(D7,[1]Anual!$B$720:$EX$810,$U$1,0)),0,VLOOKUP(D7,[1]Anual!$B$720:$EX$810,$U$1,0)),0)+J7</f>
        <v>6540</v>
      </c>
      <c r="M7" s="1035">
        <f t="shared" ref="M7:M41" si="2">SUM(U7,AE7,AO7,AY7,BI7,BN7)</f>
        <v>6638</v>
      </c>
      <c r="N7" s="1036">
        <f t="shared" ref="N7:T7" si="3">ROUND(N58-SUM(N8:N41),0)</f>
        <v>0</v>
      </c>
      <c r="O7" s="1037">
        <f t="shared" si="3"/>
        <v>0</v>
      </c>
      <c r="P7" s="1037">
        <f t="shared" si="3"/>
        <v>0</v>
      </c>
      <c r="Q7" s="1037">
        <f t="shared" si="3"/>
        <v>0</v>
      </c>
      <c r="R7" s="1037">
        <f t="shared" si="3"/>
        <v>0</v>
      </c>
      <c r="S7" s="1037">
        <f t="shared" si="3"/>
        <v>0</v>
      </c>
      <c r="T7" s="1037">
        <f t="shared" si="3"/>
        <v>0</v>
      </c>
      <c r="U7" s="1038">
        <f t="shared" ref="U7:U17" si="4">SUM(N7:T7)</f>
        <v>0</v>
      </c>
      <c r="V7" s="1038">
        <f>$I7*V$3</f>
        <v>0</v>
      </c>
      <c r="W7" s="1022">
        <f>$G7+U7-V7</f>
        <v>0</v>
      </c>
      <c r="X7" s="1036">
        <f>ROUND(X58-SUM(X8:X41),0)</f>
        <v>0</v>
      </c>
      <c r="Y7" s="1037">
        <f t="shared" ref="Y7:AD7" si="5">ROUND(Y58-SUM(Y8:Y41),0)</f>
        <v>0</v>
      </c>
      <c r="Z7" s="1037">
        <f t="shared" si="5"/>
        <v>458</v>
      </c>
      <c r="AA7" s="1037">
        <f t="shared" si="5"/>
        <v>414</v>
      </c>
      <c r="AB7" s="1037">
        <f t="shared" si="5"/>
        <v>414</v>
      </c>
      <c r="AC7" s="1037">
        <f t="shared" si="5"/>
        <v>336</v>
      </c>
      <c r="AD7" s="1037">
        <f t="shared" si="5"/>
        <v>0</v>
      </c>
      <c r="AE7" s="1038">
        <f>SUM(X7:AD7)</f>
        <v>1622</v>
      </c>
      <c r="AF7" s="1038">
        <f t="shared" ref="AF7:AF41" si="6">$I7*AF$3</f>
        <v>0</v>
      </c>
      <c r="AG7" s="1022">
        <f>$W7+AE7-AF7</f>
        <v>1622</v>
      </c>
      <c r="AH7" s="1036">
        <f>ROUND(AH58-SUM(AH8:AH41),0)</f>
        <v>414</v>
      </c>
      <c r="AI7" s="1037">
        <f t="shared" ref="AI7:AN7" si="7">ROUND(AI58-SUM(AI8:AI41),0)</f>
        <v>894</v>
      </c>
      <c r="AJ7" s="1037">
        <f t="shared" si="7"/>
        <v>0</v>
      </c>
      <c r="AK7" s="1037">
        <f t="shared" si="7"/>
        <v>0</v>
      </c>
      <c r="AL7" s="1037">
        <f t="shared" si="7"/>
        <v>60</v>
      </c>
      <c r="AM7" s="1037">
        <f t="shared" si="7"/>
        <v>336</v>
      </c>
      <c r="AN7" s="1037">
        <f t="shared" si="7"/>
        <v>0</v>
      </c>
      <c r="AO7" s="1038">
        <f>SUM(AH7:AN7)</f>
        <v>1704</v>
      </c>
      <c r="AP7" s="1038">
        <f t="shared" ref="AP7:AP41" si="8">$I7*AP$3</f>
        <v>0</v>
      </c>
      <c r="AQ7" s="1022">
        <f>$AG7+AO7-AP7</f>
        <v>3326</v>
      </c>
      <c r="AR7" s="1036">
        <f t="shared" ref="AR7:AX7" si="9">ROUND(AR58-SUM(AR8:AR41),0)</f>
        <v>654</v>
      </c>
      <c r="AS7" s="1037">
        <f>ROUND(AS58-SUM(AS8:AS41),0)</f>
        <v>414</v>
      </c>
      <c r="AT7" s="1037">
        <f t="shared" si="9"/>
        <v>456</v>
      </c>
      <c r="AU7" s="1037">
        <f t="shared" si="9"/>
        <v>894</v>
      </c>
      <c r="AV7" s="1037">
        <f t="shared" si="9"/>
        <v>894</v>
      </c>
      <c r="AW7" s="1037">
        <f t="shared" si="9"/>
        <v>0</v>
      </c>
      <c r="AX7" s="1037">
        <f t="shared" si="9"/>
        <v>0</v>
      </c>
      <c r="AY7" s="1038">
        <f>SUM(AR7:AX7)</f>
        <v>3312</v>
      </c>
      <c r="AZ7" s="1038">
        <f t="shared" ref="AZ7:AZ41" si="10">$I7*AZ$3</f>
        <v>0</v>
      </c>
      <c r="BA7" s="1022">
        <f>$AQ7+AY7-AZ7</f>
        <v>6638</v>
      </c>
      <c r="BB7" s="1036">
        <f t="shared" ref="BB7:BH7" si="11">ROUND(BB58-SUM(BB8:BB41),0)</f>
        <v>0</v>
      </c>
      <c r="BC7" s="1037">
        <f t="shared" si="11"/>
        <v>0</v>
      </c>
      <c r="BD7" s="1037">
        <f t="shared" si="11"/>
        <v>0</v>
      </c>
      <c r="BE7" s="1037">
        <f t="shared" si="11"/>
        <v>0</v>
      </c>
      <c r="BF7" s="1037">
        <f t="shared" si="11"/>
        <v>0</v>
      </c>
      <c r="BG7" s="1037">
        <f t="shared" si="11"/>
        <v>0</v>
      </c>
      <c r="BH7" s="1037">
        <f t="shared" si="11"/>
        <v>0</v>
      </c>
      <c r="BI7" s="1038">
        <f>SUM(BB7:BH7)</f>
        <v>0</v>
      </c>
      <c r="BJ7" s="1038">
        <f>$I7*BJ$3</f>
        <v>0</v>
      </c>
      <c r="BK7" s="1022">
        <f>$BA7+BI7-BJ7</f>
        <v>6638</v>
      </c>
      <c r="BL7" s="1037">
        <f>ROUND(BL58-SUM(BL8:BL41),0)</f>
        <v>0</v>
      </c>
      <c r="BM7" s="1037">
        <f>ROUND(BM58-SUM(BM8:BM41),0)</f>
        <v>0</v>
      </c>
      <c r="BN7" s="1038">
        <f>SUM(BL7:BM7)</f>
        <v>0</v>
      </c>
      <c r="BO7" s="1038">
        <f>$I7*BO$3</f>
        <v>0</v>
      </c>
      <c r="BP7" s="1022">
        <f>$BK7+BN7-BO7</f>
        <v>6638</v>
      </c>
      <c r="BQ7" s="1785">
        <f>SUM(M7:M11)</f>
        <v>6638</v>
      </c>
      <c r="BR7" s="1039"/>
      <c r="BS7" s="1427">
        <f>IF($C7="","",VLOOKUP($C7,'Carga People'!$C$5:$G$316,5,0))</f>
        <v>0</v>
      </c>
      <c r="BT7" s="1423">
        <f>IF($B7="","",VLOOKUP($B7,RESUMO!$A$109:$AO$118,41,0))</f>
        <v>0</v>
      </c>
      <c r="BU7" s="1040"/>
      <c r="BV7" s="1041">
        <f t="shared" ref="BV7:BV41" si="12">SUM(N7:T7)</f>
        <v>0</v>
      </c>
      <c r="BW7" s="1041">
        <f t="shared" ref="BW7:BW41" si="13">SUM(X7:AD7)</f>
        <v>1622</v>
      </c>
      <c r="BX7" s="1041">
        <f t="shared" ref="BX7:BX41" si="14">SUM(AH7:AN7)</f>
        <v>1704</v>
      </c>
      <c r="BY7" s="1041">
        <f t="shared" ref="BY7:BY41" si="15">SUM(AR7:AX7)</f>
        <v>3312</v>
      </c>
      <c r="BZ7" s="1041">
        <f t="shared" ref="BZ7:BZ41" si="16">SUM(BB7:BH7)</f>
        <v>0</v>
      </c>
      <c r="CA7" s="1041">
        <f t="shared" ref="CA7:CA41" si="17">SUM(BL7:BM7)</f>
        <v>0</v>
      </c>
      <c r="CB7" s="1042">
        <f t="shared" ref="CB7:CB41" si="18">SUM(BV7:CA7)-M7</f>
        <v>0</v>
      </c>
    </row>
    <row r="8" spans="1:80" s="1043" customFormat="1" ht="19.5" hidden="1" customHeight="1" x14ac:dyDescent="0.3">
      <c r="A8" s="1044"/>
      <c r="B8" s="1045" t="s">
        <v>730</v>
      </c>
      <c r="C8" s="1046" t="s">
        <v>1165</v>
      </c>
      <c r="D8" s="1046" t="s">
        <v>1158</v>
      </c>
      <c r="E8" s="1402"/>
      <c r="F8" s="1046" t="s">
        <v>47</v>
      </c>
      <c r="G8" s="1047">
        <f>ROUND(IF(ISERROR(VLOOKUP(D8,[1]Anual!$B$180:$ES$300,($U$1)-3,0)),0,VLOOKUP(D8,[1]Anual!$B$180:$ES$300,($U$1)-3,0)),0)</f>
        <v>0</v>
      </c>
      <c r="H8" s="1048" t="e">
        <f>IF(B8="","",(VLOOKUP(B8,Família!$A:$B,2,0)))</f>
        <v>#N/A</v>
      </c>
      <c r="I8" s="1046">
        <f>ROUND(IF(ISERROR(VLOOKUP(D8,[1]Anual!$B$180:$ES$300,($U$1)+5,0)),0,VLOOKUP(D8,[1]Anual!$B$180:$ES$300,($U$1)+5,0)),0)</f>
        <v>0</v>
      </c>
      <c r="J8" s="1049"/>
      <c r="K8" s="1046" t="str">
        <f t="shared" si="1"/>
        <v>ok</v>
      </c>
      <c r="L8" s="1046">
        <f>ROUND(IF(ISERROR(VLOOKUP(D8,[1]Anual!$G$750:$EX$810,$U$2,0)),0,VLOOKUP(D8,[1]Anual!$G$750:$EX$810,$U$2,0)),0)+J8</f>
        <v>0</v>
      </c>
      <c r="M8" s="1050">
        <f t="shared" ref="M8" si="19">SUM(U8,AE8,AO8,AY8,BI8,BN8)</f>
        <v>0</v>
      </c>
      <c r="N8" s="1051"/>
      <c r="O8" s="1052"/>
      <c r="P8" s="1052"/>
      <c r="Q8" s="1052"/>
      <c r="R8" s="1052"/>
      <c r="S8" s="1052"/>
      <c r="T8" s="1052"/>
      <c r="U8" s="1038">
        <f t="shared" si="4"/>
        <v>0</v>
      </c>
      <c r="V8" s="1038">
        <f t="shared" ref="V8:V41" si="20">$I8*V$3</f>
        <v>0</v>
      </c>
      <c r="W8" s="1022">
        <f t="shared" ref="W8:W41" si="21">$G8+U8-V8</f>
        <v>0</v>
      </c>
      <c r="X8" s="1051"/>
      <c r="Y8" s="1052"/>
      <c r="Z8" s="1052"/>
      <c r="AA8" s="1052"/>
      <c r="AB8" s="1052"/>
      <c r="AC8" s="1052"/>
      <c r="AD8" s="1052"/>
      <c r="AE8" s="1038">
        <f t="shared" ref="AE8:AE41" si="22">SUM(X8:AD8)</f>
        <v>0</v>
      </c>
      <c r="AF8" s="1038">
        <f t="shared" si="6"/>
        <v>0</v>
      </c>
      <c r="AG8" s="1022">
        <f t="shared" ref="AG8:AG41" si="23">$W8+AE8-AF8</f>
        <v>0</v>
      </c>
      <c r="AH8" s="1051"/>
      <c r="AI8" s="1052"/>
      <c r="AJ8" s="1052"/>
      <c r="AK8" s="1052"/>
      <c r="AL8" s="1052"/>
      <c r="AM8" s="1052"/>
      <c r="AN8" s="1052"/>
      <c r="AO8" s="1038">
        <f t="shared" ref="AO8:AO41" si="24">SUM(AH8:AN8)</f>
        <v>0</v>
      </c>
      <c r="AP8" s="1038">
        <f t="shared" si="8"/>
        <v>0</v>
      </c>
      <c r="AQ8" s="1022">
        <f t="shared" ref="AQ8:AQ41" si="25">$AG8+AO8-AP8</f>
        <v>0</v>
      </c>
      <c r="AR8" s="1051"/>
      <c r="AS8" s="1052"/>
      <c r="AT8" s="1052"/>
      <c r="AU8" s="1052"/>
      <c r="AV8" s="1052"/>
      <c r="AW8" s="1052"/>
      <c r="AX8" s="1052"/>
      <c r="AY8" s="1038">
        <f t="shared" ref="AY8:AY41" si="26">SUM(AR8:AX8)</f>
        <v>0</v>
      </c>
      <c r="AZ8" s="1038">
        <f t="shared" si="10"/>
        <v>0</v>
      </c>
      <c r="BA8" s="1022">
        <f t="shared" ref="BA8:BA41" si="27">$AQ8+AY8-AZ8</f>
        <v>0</v>
      </c>
      <c r="BB8" s="1051"/>
      <c r="BC8" s="1052"/>
      <c r="BD8" s="1052"/>
      <c r="BE8" s="1052"/>
      <c r="BF8" s="1052"/>
      <c r="BG8" s="1052"/>
      <c r="BH8" s="1052"/>
      <c r="BI8" s="1038">
        <f t="shared" ref="BI8:BI41" si="28">SUM(BB8:BH8)</f>
        <v>0</v>
      </c>
      <c r="BJ8" s="1038">
        <f t="shared" ref="BJ8:BJ41" si="29">$I8*BJ$3</f>
        <v>0</v>
      </c>
      <c r="BK8" s="1022">
        <f t="shared" ref="BK8:BK41" si="30">$BA8+BI8-BJ8</f>
        <v>0</v>
      </c>
      <c r="BL8" s="1052"/>
      <c r="BM8" s="1052"/>
      <c r="BN8" s="1038">
        <f t="shared" ref="BN8:BN41" si="31">SUM(BL8:BM8)</f>
        <v>0</v>
      </c>
      <c r="BO8" s="1038">
        <f t="shared" ref="BO8:BO41" si="32">$I8*BO$3</f>
        <v>0</v>
      </c>
      <c r="BP8" s="1022">
        <f t="shared" ref="BP8:BP41" si="33">$BK8+BN8-BO8</f>
        <v>0</v>
      </c>
      <c r="BQ8" s="1785"/>
      <c r="BR8" s="1053"/>
      <c r="BS8" s="1427">
        <f>IF($C8="","",VLOOKUP($C8,'Carga People'!$C$5:$G$316,5,0))</f>
        <v>0</v>
      </c>
      <c r="BT8" s="1423">
        <f>IF($B8="","",VLOOKUP($B8,RESUMO!$A$109:$AO$118,41,0))</f>
        <v>0</v>
      </c>
      <c r="BU8" s="1040"/>
      <c r="BV8" s="1041">
        <f t="shared" si="12"/>
        <v>0</v>
      </c>
      <c r="BW8" s="1041">
        <f t="shared" si="13"/>
        <v>0</v>
      </c>
      <c r="BX8" s="1041">
        <f t="shared" si="14"/>
        <v>0</v>
      </c>
      <c r="BY8" s="1041">
        <f t="shared" si="15"/>
        <v>0</v>
      </c>
      <c r="BZ8" s="1041">
        <f t="shared" si="16"/>
        <v>0</v>
      </c>
      <c r="CA8" s="1041">
        <f t="shared" si="17"/>
        <v>0</v>
      </c>
      <c r="CB8" s="1042">
        <f t="shared" si="18"/>
        <v>0</v>
      </c>
    </row>
    <row r="9" spans="1:80" s="1043" customFormat="1" ht="19.5" hidden="1" customHeight="1" outlineLevel="1" x14ac:dyDescent="0.3">
      <c r="A9" s="1044"/>
      <c r="B9" s="1045"/>
      <c r="C9" s="1046"/>
      <c r="D9" s="1046"/>
      <c r="E9" s="1402"/>
      <c r="F9" s="1046" t="s">
        <v>15</v>
      </c>
      <c r="G9" s="1047">
        <f>ROUND(IF(ISERROR(VLOOKUP(D9,[1]Anual!$B$180:$ES$300,($U$1)-3,0)),0,VLOOKUP(D9,[1]Anual!$B$180:$ES$300,($U$1)-3,0)),0)</f>
        <v>0</v>
      </c>
      <c r="H9" s="1048" t="str">
        <f>IF(B9="","",(VLOOKUP(B9,Família!$A:$B,2,0)))</f>
        <v/>
      </c>
      <c r="I9" s="1046">
        <f>ROUND(IF(ISERROR(VLOOKUP(D9,[1]Anual!$B$180:$ES$300,($U$1)+5,0)),0,VLOOKUP(D9,[1]Anual!$B$180:$ES$300,($U$1)+5,0)),0)</f>
        <v>0</v>
      </c>
      <c r="J9" s="1049"/>
      <c r="K9" s="1046" t="str">
        <f t="shared" si="1"/>
        <v>ok</v>
      </c>
      <c r="L9" s="407">
        <f>ROUND(IF(ISERROR(VLOOKUP(D9,[1]Anual!$B$720:$EX$810,$U$1,0)),0,VLOOKUP(D9,[1]Anual!$B$720:$EX$810,$U$1,0)),0)+J9</f>
        <v>0</v>
      </c>
      <c r="M9" s="1050">
        <f t="shared" si="2"/>
        <v>0</v>
      </c>
      <c r="N9" s="1051"/>
      <c r="O9" s="1052"/>
      <c r="P9" s="1052"/>
      <c r="Q9" s="1052"/>
      <c r="R9" s="1052"/>
      <c r="S9" s="1052"/>
      <c r="T9" s="1052"/>
      <c r="U9" s="1038">
        <f t="shared" si="4"/>
        <v>0</v>
      </c>
      <c r="V9" s="1038">
        <f t="shared" si="20"/>
        <v>0</v>
      </c>
      <c r="W9" s="1022">
        <f t="shared" si="21"/>
        <v>0</v>
      </c>
      <c r="X9" s="1051"/>
      <c r="Y9" s="1052"/>
      <c r="Z9" s="1052"/>
      <c r="AA9" s="1052"/>
      <c r="AB9" s="1052"/>
      <c r="AC9" s="1052"/>
      <c r="AD9" s="1052"/>
      <c r="AE9" s="1038">
        <f t="shared" si="22"/>
        <v>0</v>
      </c>
      <c r="AF9" s="1038">
        <f t="shared" si="6"/>
        <v>0</v>
      </c>
      <c r="AG9" s="1022">
        <f t="shared" si="23"/>
        <v>0</v>
      </c>
      <c r="AH9" s="1051"/>
      <c r="AI9" s="1052"/>
      <c r="AJ9" s="1052"/>
      <c r="AK9" s="1052"/>
      <c r="AL9" s="1052"/>
      <c r="AM9" s="1052"/>
      <c r="AN9" s="1052"/>
      <c r="AO9" s="1038">
        <f t="shared" si="24"/>
        <v>0</v>
      </c>
      <c r="AP9" s="1038">
        <f t="shared" si="8"/>
        <v>0</v>
      </c>
      <c r="AQ9" s="1022">
        <f t="shared" si="25"/>
        <v>0</v>
      </c>
      <c r="AR9" s="1051"/>
      <c r="AS9" s="1052"/>
      <c r="AT9" s="1052"/>
      <c r="AU9" s="1052"/>
      <c r="AV9" s="1052"/>
      <c r="AW9" s="1052"/>
      <c r="AX9" s="1052"/>
      <c r="AY9" s="1038">
        <f t="shared" si="26"/>
        <v>0</v>
      </c>
      <c r="AZ9" s="1038">
        <f t="shared" si="10"/>
        <v>0</v>
      </c>
      <c r="BA9" s="1022">
        <f t="shared" si="27"/>
        <v>0</v>
      </c>
      <c r="BB9" s="1051"/>
      <c r="BC9" s="1052"/>
      <c r="BD9" s="1052"/>
      <c r="BE9" s="1052"/>
      <c r="BF9" s="1052"/>
      <c r="BG9" s="1052"/>
      <c r="BH9" s="1052"/>
      <c r="BI9" s="1038">
        <f t="shared" si="28"/>
        <v>0</v>
      </c>
      <c r="BJ9" s="1038">
        <f t="shared" si="29"/>
        <v>0</v>
      </c>
      <c r="BK9" s="1022">
        <f t="shared" si="30"/>
        <v>0</v>
      </c>
      <c r="BL9" s="1052"/>
      <c r="BM9" s="1052"/>
      <c r="BN9" s="1038">
        <f t="shared" si="31"/>
        <v>0</v>
      </c>
      <c r="BO9" s="1038">
        <f t="shared" si="32"/>
        <v>0</v>
      </c>
      <c r="BP9" s="1022">
        <f t="shared" si="33"/>
        <v>0</v>
      </c>
      <c r="BQ9" s="1785"/>
      <c r="BR9" s="1053"/>
      <c r="BS9" s="1427" t="str">
        <f>IF($C9="","",VLOOKUP($C9,'Carga People'!$C$5:$G$316,5,0))</f>
        <v/>
      </c>
      <c r="BT9" s="1423" t="str">
        <f>IF($B9="","",VLOOKUP($B9,RESUMO!$A$109:$AO$118,41,0))</f>
        <v/>
      </c>
      <c r="BU9" s="1040"/>
      <c r="BV9" s="1041">
        <f t="shared" si="12"/>
        <v>0</v>
      </c>
      <c r="BW9" s="1041">
        <f t="shared" si="13"/>
        <v>0</v>
      </c>
      <c r="BX9" s="1041">
        <f t="shared" si="14"/>
        <v>0</v>
      </c>
      <c r="BY9" s="1041">
        <f t="shared" si="15"/>
        <v>0</v>
      </c>
      <c r="BZ9" s="1041">
        <f t="shared" si="16"/>
        <v>0</v>
      </c>
      <c r="CA9" s="1041">
        <f t="shared" si="17"/>
        <v>0</v>
      </c>
      <c r="CB9" s="1042">
        <f t="shared" si="18"/>
        <v>0</v>
      </c>
    </row>
    <row r="10" spans="1:80" s="1043" customFormat="1" ht="19.5" hidden="1" customHeight="1" outlineLevel="1" x14ac:dyDescent="0.3">
      <c r="A10" s="1044"/>
      <c r="B10" s="1045"/>
      <c r="C10" s="1046"/>
      <c r="D10" s="1046"/>
      <c r="E10" s="1402"/>
      <c r="F10" s="1046" t="s">
        <v>15</v>
      </c>
      <c r="G10" s="1047">
        <f>ROUND(IF(ISERROR(VLOOKUP(D10,[1]Anual!$B$180:$ES$300,($U$1)-3,0)),0,VLOOKUP(D10,[1]Anual!$B$180:$ES$300,($U$1)-3,0)),0)</f>
        <v>0</v>
      </c>
      <c r="H10" s="1048" t="str">
        <f>IF(B10="","",(VLOOKUP(B10,Família!$A:$B,2,0)))</f>
        <v/>
      </c>
      <c r="I10" s="1046">
        <f>ROUND(IF(ISERROR(VLOOKUP(D10,[1]Anual!$B$180:$ES$300,($U$1)+5,0)),0,VLOOKUP(D10,[1]Anual!$B$180:$ES$300,($U$1)+5,0)),0)</f>
        <v>0</v>
      </c>
      <c r="J10" s="1049"/>
      <c r="K10" s="1046" t="str">
        <f t="shared" si="1"/>
        <v>ok</v>
      </c>
      <c r="L10" s="407">
        <f>ROUND(IF(ISERROR(VLOOKUP(D10,[1]Anual!$B$720:$EX$810,$U$1,0)),0,VLOOKUP(D10,[1]Anual!$B$720:$EX$810,$U$1,0)),0)+J10</f>
        <v>0</v>
      </c>
      <c r="M10" s="1050">
        <f t="shared" si="2"/>
        <v>0</v>
      </c>
      <c r="N10" s="1051"/>
      <c r="O10" s="1052"/>
      <c r="P10" s="1052"/>
      <c r="Q10" s="1052"/>
      <c r="R10" s="1052"/>
      <c r="S10" s="1052"/>
      <c r="T10" s="1052"/>
      <c r="U10" s="1038">
        <f t="shared" si="4"/>
        <v>0</v>
      </c>
      <c r="V10" s="1038">
        <f t="shared" si="20"/>
        <v>0</v>
      </c>
      <c r="W10" s="1022">
        <f t="shared" si="21"/>
        <v>0</v>
      </c>
      <c r="X10" s="1051"/>
      <c r="Y10" s="1052"/>
      <c r="Z10" s="1052"/>
      <c r="AA10" s="1052"/>
      <c r="AB10" s="1052"/>
      <c r="AC10" s="1052"/>
      <c r="AD10" s="1052"/>
      <c r="AE10" s="1038">
        <f t="shared" si="22"/>
        <v>0</v>
      </c>
      <c r="AF10" s="1038">
        <f t="shared" si="6"/>
        <v>0</v>
      </c>
      <c r="AG10" s="1022">
        <f t="shared" si="23"/>
        <v>0</v>
      </c>
      <c r="AH10" s="1051"/>
      <c r="AI10" s="1052"/>
      <c r="AJ10" s="1052"/>
      <c r="AK10" s="1052"/>
      <c r="AL10" s="1052"/>
      <c r="AM10" s="1052"/>
      <c r="AN10" s="1052"/>
      <c r="AO10" s="1038">
        <f t="shared" si="24"/>
        <v>0</v>
      </c>
      <c r="AP10" s="1038">
        <f t="shared" si="8"/>
        <v>0</v>
      </c>
      <c r="AQ10" s="1022">
        <f t="shared" si="25"/>
        <v>0</v>
      </c>
      <c r="AR10" s="1051"/>
      <c r="AS10" s="1052"/>
      <c r="AT10" s="1052"/>
      <c r="AU10" s="1052"/>
      <c r="AV10" s="1052"/>
      <c r="AW10" s="1052"/>
      <c r="AX10" s="1052"/>
      <c r="AY10" s="1038">
        <f t="shared" si="26"/>
        <v>0</v>
      </c>
      <c r="AZ10" s="1038">
        <f t="shared" si="10"/>
        <v>0</v>
      </c>
      <c r="BA10" s="1022">
        <f t="shared" si="27"/>
        <v>0</v>
      </c>
      <c r="BB10" s="1051"/>
      <c r="BC10" s="1052"/>
      <c r="BD10" s="1052"/>
      <c r="BE10" s="1052"/>
      <c r="BF10" s="1052"/>
      <c r="BG10" s="1052"/>
      <c r="BH10" s="1052"/>
      <c r="BI10" s="1038">
        <f t="shared" si="28"/>
        <v>0</v>
      </c>
      <c r="BJ10" s="1038">
        <f t="shared" si="29"/>
        <v>0</v>
      </c>
      <c r="BK10" s="1022">
        <f t="shared" si="30"/>
        <v>0</v>
      </c>
      <c r="BL10" s="1052"/>
      <c r="BM10" s="1052"/>
      <c r="BN10" s="1038">
        <f t="shared" si="31"/>
        <v>0</v>
      </c>
      <c r="BO10" s="1038">
        <f t="shared" si="32"/>
        <v>0</v>
      </c>
      <c r="BP10" s="1022">
        <f t="shared" si="33"/>
        <v>0</v>
      </c>
      <c r="BQ10" s="1785"/>
      <c r="BR10" s="1053"/>
      <c r="BS10" s="1427" t="str">
        <f>IF($C10="","",VLOOKUP($C10,'Carga People'!$C$5:$G$316,5,0))</f>
        <v/>
      </c>
      <c r="BT10" s="1423" t="str">
        <f>IF($B10="","",VLOOKUP($B10,RESUMO!$A$109:$AO$118,41,0))</f>
        <v/>
      </c>
      <c r="BU10" s="1040"/>
      <c r="BV10" s="1041">
        <f t="shared" si="12"/>
        <v>0</v>
      </c>
      <c r="BW10" s="1041">
        <f t="shared" si="13"/>
        <v>0</v>
      </c>
      <c r="BX10" s="1041">
        <f t="shared" si="14"/>
        <v>0</v>
      </c>
      <c r="BY10" s="1041">
        <f t="shared" si="15"/>
        <v>0</v>
      </c>
      <c r="BZ10" s="1041">
        <f t="shared" si="16"/>
        <v>0</v>
      </c>
      <c r="CA10" s="1041">
        <f t="shared" si="17"/>
        <v>0</v>
      </c>
      <c r="CB10" s="1042">
        <f t="shared" si="18"/>
        <v>0</v>
      </c>
    </row>
    <row r="11" spans="1:80" s="1043" customFormat="1" ht="19.5" hidden="1" customHeight="1" outlineLevel="1" x14ac:dyDescent="0.3">
      <c r="A11" s="1044"/>
      <c r="B11" s="1054"/>
      <c r="C11" s="1055"/>
      <c r="D11" s="1055"/>
      <c r="E11" s="1400"/>
      <c r="F11" s="1055" t="s">
        <v>15</v>
      </c>
      <c r="G11" s="1056">
        <f>ROUND(IF(ISERROR(VLOOKUP(D11,[1]Anual!$B$180:$ES$300,($U$1)-3,0)),0,VLOOKUP(D11,[1]Anual!$B$180:$ES$300,($U$1)-3,0)),0)</f>
        <v>0</v>
      </c>
      <c r="H11" s="1048" t="str">
        <f>IF(B11="","",(VLOOKUP(B11,Família!$A:$B,2,0)))</f>
        <v/>
      </c>
      <c r="I11" s="1055">
        <f>ROUND(IF(ISERROR(VLOOKUP(D11,[1]Anual!$B$180:$ES$300,($U$1)+5,0)),0,VLOOKUP(D11,[1]Anual!$B$180:$ES$300,($U$1)+5,0)),0)</f>
        <v>0</v>
      </c>
      <c r="J11" s="1049"/>
      <c r="K11" s="1055" t="str">
        <f t="shared" si="1"/>
        <v>ok</v>
      </c>
      <c r="L11" s="1055">
        <f>ROUND(IF(ISERROR(VLOOKUP(D11,[1]Anual!$B$720:$EX$810,$U$1,0)),0,VLOOKUP(D11,[1]Anual!$B$720:$EX$810,$U$1,0)),0)+J11</f>
        <v>0</v>
      </c>
      <c r="M11" s="1057">
        <f t="shared" si="2"/>
        <v>0</v>
      </c>
      <c r="N11" s="1058"/>
      <c r="O11" s="1059"/>
      <c r="P11" s="1059"/>
      <c r="Q11" s="1059"/>
      <c r="R11" s="1059"/>
      <c r="S11" s="1052"/>
      <c r="T11" s="1052"/>
      <c r="U11" s="1038">
        <f t="shared" ref="U11" si="34">SUM(N11:T11)</f>
        <v>0</v>
      </c>
      <c r="V11" s="1038">
        <f t="shared" si="20"/>
        <v>0</v>
      </c>
      <c r="W11" s="1022">
        <f t="shared" si="21"/>
        <v>0</v>
      </c>
      <c r="X11" s="1051"/>
      <c r="Y11" s="1052"/>
      <c r="Z11" s="1052"/>
      <c r="AA11" s="1052"/>
      <c r="AB11" s="1052"/>
      <c r="AC11" s="1052"/>
      <c r="AD11" s="1052"/>
      <c r="AE11" s="1038">
        <f t="shared" si="22"/>
        <v>0</v>
      </c>
      <c r="AF11" s="1038">
        <f t="shared" si="6"/>
        <v>0</v>
      </c>
      <c r="AG11" s="1022">
        <f t="shared" si="23"/>
        <v>0</v>
      </c>
      <c r="AH11" s="1051"/>
      <c r="AI11" s="1052"/>
      <c r="AJ11" s="1052"/>
      <c r="AK11" s="1052"/>
      <c r="AL11" s="1052"/>
      <c r="AM11" s="1052"/>
      <c r="AN11" s="1052"/>
      <c r="AO11" s="1038">
        <f t="shared" si="24"/>
        <v>0</v>
      </c>
      <c r="AP11" s="1038">
        <f t="shared" si="8"/>
        <v>0</v>
      </c>
      <c r="AQ11" s="1022">
        <f t="shared" si="25"/>
        <v>0</v>
      </c>
      <c r="AR11" s="1051"/>
      <c r="AS11" s="1052"/>
      <c r="AT11" s="1052"/>
      <c r="AU11" s="1052"/>
      <c r="AV11" s="1052"/>
      <c r="AW11" s="1052"/>
      <c r="AX11" s="1052"/>
      <c r="AY11" s="1038">
        <f t="shared" si="26"/>
        <v>0</v>
      </c>
      <c r="AZ11" s="1038">
        <f t="shared" si="10"/>
        <v>0</v>
      </c>
      <c r="BA11" s="1022">
        <f t="shared" si="27"/>
        <v>0</v>
      </c>
      <c r="BB11" s="1051"/>
      <c r="BC11" s="1052"/>
      <c r="BD11" s="1052"/>
      <c r="BE11" s="1052"/>
      <c r="BF11" s="1052"/>
      <c r="BG11" s="1052"/>
      <c r="BH11" s="1052"/>
      <c r="BI11" s="1038">
        <f t="shared" si="28"/>
        <v>0</v>
      </c>
      <c r="BJ11" s="1038">
        <f t="shared" si="29"/>
        <v>0</v>
      </c>
      <c r="BK11" s="1022">
        <f t="shared" si="30"/>
        <v>0</v>
      </c>
      <c r="BL11" s="1052"/>
      <c r="BM11" s="1052"/>
      <c r="BN11" s="1038">
        <f t="shared" si="31"/>
        <v>0</v>
      </c>
      <c r="BO11" s="1038">
        <f t="shared" si="32"/>
        <v>0</v>
      </c>
      <c r="BP11" s="1022">
        <f t="shared" si="33"/>
        <v>0</v>
      </c>
      <c r="BQ11" s="1785"/>
      <c r="BR11" s="1053"/>
      <c r="BS11" s="1427" t="str">
        <f>IF($C11="","",VLOOKUP($C11,'Carga People'!$C$5:$G$316,5,0))</f>
        <v/>
      </c>
      <c r="BT11" s="1423" t="str">
        <f>IF($B11="","",VLOOKUP($B11,RESUMO!$A$109:$AO$118,41,0))</f>
        <v/>
      </c>
      <c r="BU11" s="1040"/>
      <c r="BV11" s="1041">
        <f t="shared" si="12"/>
        <v>0</v>
      </c>
      <c r="BW11" s="1041">
        <f t="shared" si="13"/>
        <v>0</v>
      </c>
      <c r="BX11" s="1041">
        <f t="shared" si="14"/>
        <v>0</v>
      </c>
      <c r="BY11" s="1041">
        <f t="shared" si="15"/>
        <v>0</v>
      </c>
      <c r="BZ11" s="1041">
        <f t="shared" si="16"/>
        <v>0</v>
      </c>
      <c r="CA11" s="1041">
        <f t="shared" si="17"/>
        <v>0</v>
      </c>
      <c r="CB11" s="1042">
        <f t="shared" si="18"/>
        <v>0</v>
      </c>
    </row>
    <row r="12" spans="1:80" s="1043" customFormat="1" ht="19.5" hidden="1" customHeight="1" x14ac:dyDescent="0.3">
      <c r="A12" s="1060"/>
      <c r="B12" s="1031" t="s">
        <v>603</v>
      </c>
      <c r="C12" s="1032" t="s">
        <v>703</v>
      </c>
      <c r="D12" s="1032" t="s">
        <v>609</v>
      </c>
      <c r="E12" s="1403" t="s">
        <v>791</v>
      </c>
      <c r="F12" s="1037" t="s">
        <v>15</v>
      </c>
      <c r="G12" s="1038">
        <f>ROUND(IF(ISERROR(VLOOKUP(D12,[1]Anual!$B$180:$ES$300,($U$1)-3,0)),0,VLOOKUP(D12,[1]Anual!$B$180:$ES$300,($U$1)-3,0)),0)</f>
        <v>0</v>
      </c>
      <c r="H12" s="1048" t="e">
        <f>IF(B12="","",(VLOOKUP(B12,Família!$A:$B,2,0)))</f>
        <v>#N/A</v>
      </c>
      <c r="I12" s="1037">
        <f>ROUND(IF(ISERROR(VLOOKUP(D12,[1]Anual!$B$180:$ES$300,($U$1)+5,0)),0,VLOOKUP(D12,[1]Anual!$B$180:$ES$300,($U$1)+5,0)),0)</f>
        <v>0</v>
      </c>
      <c r="J12" s="1049"/>
      <c r="K12" s="1037" t="str">
        <f t="shared" si="1"/>
        <v>ok</v>
      </c>
      <c r="L12" s="1037">
        <f>ROUND(IF(ISERROR(VLOOKUP(D12,[1]Anual!$B$720:$EX$810,$U$1,0)),0,VLOOKUP(D12,[1]Anual!$B$720:$EX$810,$U$1,0)),0)+J12</f>
        <v>0</v>
      </c>
      <c r="M12" s="1061">
        <f t="shared" si="2"/>
        <v>0</v>
      </c>
      <c r="N12" s="1036">
        <f t="shared" ref="N12:T12" si="35">ROUND(N52-SUM(N13:N16),0)</f>
        <v>0</v>
      </c>
      <c r="O12" s="1037">
        <f t="shared" si="35"/>
        <v>0</v>
      </c>
      <c r="P12" s="1037">
        <f t="shared" si="35"/>
        <v>0</v>
      </c>
      <c r="Q12" s="1037">
        <f t="shared" si="35"/>
        <v>0</v>
      </c>
      <c r="R12" s="1037">
        <f t="shared" si="35"/>
        <v>0</v>
      </c>
      <c r="S12" s="1037">
        <f t="shared" si="35"/>
        <v>0</v>
      </c>
      <c r="T12" s="1037">
        <f t="shared" si="35"/>
        <v>0</v>
      </c>
      <c r="U12" s="1038">
        <f t="shared" si="4"/>
        <v>0</v>
      </c>
      <c r="V12" s="1038">
        <f t="shared" si="20"/>
        <v>0</v>
      </c>
      <c r="W12" s="1022">
        <f t="shared" si="21"/>
        <v>0</v>
      </c>
      <c r="X12" s="1036">
        <f>ROUND(X52-SUM(X13:X16),0)</f>
        <v>0</v>
      </c>
      <c r="Y12" s="1037">
        <f t="shared" ref="Y12:AD12" si="36">ROUND(Y52-SUM(Y13:Y16),0)</f>
        <v>0</v>
      </c>
      <c r="Z12" s="1037">
        <f t="shared" si="36"/>
        <v>0</v>
      </c>
      <c r="AA12" s="1037">
        <f t="shared" si="36"/>
        <v>0</v>
      </c>
      <c r="AB12" s="1037">
        <f t="shared" si="36"/>
        <v>0</v>
      </c>
      <c r="AC12" s="1037">
        <f t="shared" si="36"/>
        <v>0</v>
      </c>
      <c r="AD12" s="1037">
        <f t="shared" si="36"/>
        <v>0</v>
      </c>
      <c r="AE12" s="1038">
        <f t="shared" si="22"/>
        <v>0</v>
      </c>
      <c r="AF12" s="1038">
        <f t="shared" si="6"/>
        <v>0</v>
      </c>
      <c r="AG12" s="1022">
        <f t="shared" si="23"/>
        <v>0</v>
      </c>
      <c r="AH12" s="1036">
        <f>ROUND(AH52-SUM(AH13:AH16),0)</f>
        <v>0</v>
      </c>
      <c r="AI12" s="1037">
        <f t="shared" ref="AI12:AN12" si="37">ROUND(AI52-SUM(AI13:AI16),0)</f>
        <v>0</v>
      </c>
      <c r="AJ12" s="1037">
        <f t="shared" si="37"/>
        <v>0</v>
      </c>
      <c r="AK12" s="1037">
        <f t="shared" si="37"/>
        <v>0</v>
      </c>
      <c r="AL12" s="1037">
        <f t="shared" si="37"/>
        <v>0</v>
      </c>
      <c r="AM12" s="1037">
        <f t="shared" si="37"/>
        <v>0</v>
      </c>
      <c r="AN12" s="1037">
        <f t="shared" si="37"/>
        <v>0</v>
      </c>
      <c r="AO12" s="1038">
        <f t="shared" si="24"/>
        <v>0</v>
      </c>
      <c r="AP12" s="1038">
        <f t="shared" si="8"/>
        <v>0</v>
      </c>
      <c r="AQ12" s="1022">
        <f t="shared" si="25"/>
        <v>0</v>
      </c>
      <c r="AR12" s="1036">
        <f t="shared" ref="AR12:AX12" si="38">ROUND(AR52-SUM(AR13:AR16),0)</f>
        <v>0</v>
      </c>
      <c r="AS12" s="1037">
        <f t="shared" si="38"/>
        <v>0</v>
      </c>
      <c r="AT12" s="1037">
        <f t="shared" si="38"/>
        <v>0</v>
      </c>
      <c r="AU12" s="1037">
        <f t="shared" si="38"/>
        <v>0</v>
      </c>
      <c r="AV12" s="1037">
        <f t="shared" si="38"/>
        <v>0</v>
      </c>
      <c r="AW12" s="1037">
        <f t="shared" si="38"/>
        <v>0</v>
      </c>
      <c r="AX12" s="1037">
        <f t="shared" si="38"/>
        <v>0</v>
      </c>
      <c r="AY12" s="1038">
        <f t="shared" si="26"/>
        <v>0</v>
      </c>
      <c r="AZ12" s="1038">
        <f t="shared" si="10"/>
        <v>0</v>
      </c>
      <c r="BA12" s="1022">
        <f t="shared" si="27"/>
        <v>0</v>
      </c>
      <c r="BB12" s="1036">
        <f t="shared" ref="BB12:BH12" si="39">ROUND(BB52-SUM(BB13:BB16),0)</f>
        <v>0</v>
      </c>
      <c r="BC12" s="1037">
        <f t="shared" si="39"/>
        <v>0</v>
      </c>
      <c r="BD12" s="1037">
        <f t="shared" si="39"/>
        <v>0</v>
      </c>
      <c r="BE12" s="1037">
        <f t="shared" si="39"/>
        <v>0</v>
      </c>
      <c r="BF12" s="1037">
        <f t="shared" si="39"/>
        <v>0</v>
      </c>
      <c r="BG12" s="1037">
        <f t="shared" si="39"/>
        <v>0</v>
      </c>
      <c r="BH12" s="1037">
        <f t="shared" si="39"/>
        <v>0</v>
      </c>
      <c r="BI12" s="1038">
        <f t="shared" si="28"/>
        <v>0</v>
      </c>
      <c r="BJ12" s="1038">
        <f t="shared" si="29"/>
        <v>0</v>
      </c>
      <c r="BK12" s="1022">
        <f t="shared" si="30"/>
        <v>0</v>
      </c>
      <c r="BL12" s="1037">
        <f>ROUND(BL52-SUM(BL13:BL16),0)</f>
        <v>0</v>
      </c>
      <c r="BM12" s="1037">
        <f>ROUND(BM52-SUM(BM13:BM16),0)</f>
        <v>0</v>
      </c>
      <c r="BN12" s="1038">
        <f t="shared" si="31"/>
        <v>0</v>
      </c>
      <c r="BO12" s="1038">
        <f t="shared" si="32"/>
        <v>0</v>
      </c>
      <c r="BP12" s="1022">
        <f t="shared" si="33"/>
        <v>0</v>
      </c>
      <c r="BQ12" s="1784">
        <f>SUM(M12:M16)</f>
        <v>0</v>
      </c>
      <c r="BR12" s="1053"/>
      <c r="BS12" s="1427">
        <f>IF($C12="","",VLOOKUP($C12,'Carga People'!$C$5:$G$316,5,0))</f>
        <v>0</v>
      </c>
      <c r="BT12" s="1423">
        <f>IF($B12="","",VLOOKUP($B12,RESUMO!$A$109:$AO$118,41,0))</f>
        <v>0</v>
      </c>
      <c r="BU12" s="1040"/>
      <c r="BV12" s="1041">
        <f t="shared" si="12"/>
        <v>0</v>
      </c>
      <c r="BW12" s="1041">
        <f t="shared" si="13"/>
        <v>0</v>
      </c>
      <c r="BX12" s="1041">
        <f t="shared" si="14"/>
        <v>0</v>
      </c>
      <c r="BY12" s="1041">
        <f t="shared" si="15"/>
        <v>0</v>
      </c>
      <c r="BZ12" s="1041">
        <f t="shared" si="16"/>
        <v>0</v>
      </c>
      <c r="CA12" s="1041">
        <f t="shared" si="17"/>
        <v>0</v>
      </c>
      <c r="CB12" s="1042">
        <f t="shared" si="18"/>
        <v>0</v>
      </c>
    </row>
    <row r="13" spans="1:80" s="1043" customFormat="1" ht="19.5" hidden="1" customHeight="1" x14ac:dyDescent="0.3">
      <c r="A13" s="1044"/>
      <c r="B13" s="1045" t="s">
        <v>603</v>
      </c>
      <c r="C13" s="1046" t="s">
        <v>1166</v>
      </c>
      <c r="D13" s="1046" t="s">
        <v>1159</v>
      </c>
      <c r="E13" s="1402"/>
      <c r="F13" s="1046" t="s">
        <v>47</v>
      </c>
      <c r="G13" s="1047">
        <f>ROUND(IF(ISERROR(VLOOKUP(D13,[1]Anual!$B$180:$ES$300,($U$1)-3,0)),0,VLOOKUP(D13,[1]Anual!$B$180:$ES$300,($U$1)-3,0)),0)</f>
        <v>0</v>
      </c>
      <c r="H13" s="1048" t="e">
        <f>IF(B13="","",(VLOOKUP(B13,Família!$A:$B,2,0)))</f>
        <v>#N/A</v>
      </c>
      <c r="I13" s="1046">
        <f>ROUND(IF(ISERROR(VLOOKUP(D13,[1]Anual!$B$180:$ES$300,($U$1)+5,0)),0,VLOOKUP(D13,[1]Anual!$B$180:$ES$300,($U$1)+5,0)),0)</f>
        <v>0</v>
      </c>
      <c r="J13" s="1049"/>
      <c r="K13" s="1046" t="str">
        <f>IF(L13=M13,"ok",M13-L13)</f>
        <v>ok</v>
      </c>
      <c r="L13" s="1046">
        <f>ROUND(IF(ISERROR(VLOOKUP(D13,[1]Anual!$G$750:$EX$810,$U$2,0)),0,VLOOKUP(D13,[1]Anual!$G$750:$EX$810,$U$2,0)),0)+J13</f>
        <v>0</v>
      </c>
      <c r="M13" s="1050">
        <f t="shared" si="2"/>
        <v>0</v>
      </c>
      <c r="N13" s="1051"/>
      <c r="O13" s="1052"/>
      <c r="P13" s="1052"/>
      <c r="Q13" s="1052"/>
      <c r="R13" s="1052"/>
      <c r="S13" s="1052"/>
      <c r="T13" s="1052"/>
      <c r="U13" s="1038">
        <f t="shared" ref="U13" si="40">SUM(N13:T13)</f>
        <v>0</v>
      </c>
      <c r="V13" s="1038">
        <f t="shared" si="20"/>
        <v>0</v>
      </c>
      <c r="W13" s="1022">
        <f t="shared" si="21"/>
        <v>0</v>
      </c>
      <c r="X13" s="1051"/>
      <c r="Y13" s="1052"/>
      <c r="Z13" s="1052"/>
      <c r="AA13" s="1052"/>
      <c r="AB13" s="1052"/>
      <c r="AC13" s="1052"/>
      <c r="AD13" s="1052"/>
      <c r="AE13" s="1038">
        <f t="shared" si="22"/>
        <v>0</v>
      </c>
      <c r="AF13" s="1038">
        <f t="shared" si="6"/>
        <v>0</v>
      </c>
      <c r="AG13" s="1022">
        <f t="shared" si="23"/>
        <v>0</v>
      </c>
      <c r="AH13" s="1051"/>
      <c r="AI13" s="1052"/>
      <c r="AJ13" s="1052"/>
      <c r="AK13" s="1052"/>
      <c r="AL13" s="1052"/>
      <c r="AM13" s="1052"/>
      <c r="AN13" s="1052"/>
      <c r="AO13" s="1038">
        <f t="shared" si="24"/>
        <v>0</v>
      </c>
      <c r="AP13" s="1038">
        <f t="shared" si="8"/>
        <v>0</v>
      </c>
      <c r="AQ13" s="1022">
        <f t="shared" si="25"/>
        <v>0</v>
      </c>
      <c r="AR13" s="1051"/>
      <c r="AS13" s="1052"/>
      <c r="AT13" s="1052"/>
      <c r="AU13" s="1052"/>
      <c r="AV13" s="1052"/>
      <c r="AW13" s="1052"/>
      <c r="AX13" s="1052"/>
      <c r="AY13" s="1038">
        <f t="shared" si="26"/>
        <v>0</v>
      </c>
      <c r="AZ13" s="1038">
        <f t="shared" si="10"/>
        <v>0</v>
      </c>
      <c r="BA13" s="1022">
        <f t="shared" si="27"/>
        <v>0</v>
      </c>
      <c r="BB13" s="1051"/>
      <c r="BC13" s="1052"/>
      <c r="BD13" s="1052"/>
      <c r="BE13" s="1052"/>
      <c r="BF13" s="1052"/>
      <c r="BG13" s="1052"/>
      <c r="BH13" s="1052"/>
      <c r="BI13" s="1038">
        <f t="shared" si="28"/>
        <v>0</v>
      </c>
      <c r="BJ13" s="1038">
        <f t="shared" si="29"/>
        <v>0</v>
      </c>
      <c r="BK13" s="1022">
        <f t="shared" si="30"/>
        <v>0</v>
      </c>
      <c r="BL13" s="1052"/>
      <c r="BM13" s="1052"/>
      <c r="BN13" s="1038">
        <f t="shared" si="31"/>
        <v>0</v>
      </c>
      <c r="BO13" s="1038">
        <f t="shared" si="32"/>
        <v>0</v>
      </c>
      <c r="BP13" s="1022">
        <f t="shared" si="33"/>
        <v>0</v>
      </c>
      <c r="BQ13" s="1785"/>
      <c r="BR13" s="1053"/>
      <c r="BS13" s="1427">
        <f>IF($C13="","",VLOOKUP($C13,'Carga People'!$C$5:$G$316,5,0))</f>
        <v>0</v>
      </c>
      <c r="BT13" s="1423">
        <f>IF($B13="","",VLOOKUP($B13,RESUMO!$A$109:$AO$118,41,0))</f>
        <v>0</v>
      </c>
      <c r="BU13" s="1040"/>
      <c r="BV13" s="1041">
        <f t="shared" si="12"/>
        <v>0</v>
      </c>
      <c r="BW13" s="1041">
        <f t="shared" si="13"/>
        <v>0</v>
      </c>
      <c r="BX13" s="1041">
        <f t="shared" si="14"/>
        <v>0</v>
      </c>
      <c r="BY13" s="1041">
        <f t="shared" si="15"/>
        <v>0</v>
      </c>
      <c r="BZ13" s="1041">
        <f t="shared" si="16"/>
        <v>0</v>
      </c>
      <c r="CA13" s="1041">
        <f t="shared" si="17"/>
        <v>0</v>
      </c>
      <c r="CB13" s="1042">
        <f t="shared" si="18"/>
        <v>0</v>
      </c>
    </row>
    <row r="14" spans="1:80" s="1043" customFormat="1" ht="19.5" hidden="1" customHeight="1" outlineLevel="1" x14ac:dyDescent="0.3">
      <c r="A14" s="1044"/>
      <c r="B14" s="1045"/>
      <c r="C14" s="1046"/>
      <c r="D14" s="1046"/>
      <c r="E14" s="1402"/>
      <c r="F14" s="1046" t="s">
        <v>15</v>
      </c>
      <c r="G14" s="1047">
        <f>ROUND(IF(ISERROR(VLOOKUP(D14,[1]Anual!$B$180:$ES$300,($U$1)-3,0)),0,VLOOKUP(D14,[1]Anual!$B$180:$ES$300,($U$1)-3,0)),0)</f>
        <v>0</v>
      </c>
      <c r="H14" s="1048" t="str">
        <f>IF(B14="","",(VLOOKUP(B14,Família!$A:$B,2,0)))</f>
        <v/>
      </c>
      <c r="I14" s="1046">
        <f>ROUND(IF(ISERROR(VLOOKUP(D14,[1]Anual!$B$180:$ES$300,($U$1)+5,0)),0,VLOOKUP(D14,[1]Anual!$B$180:$ES$300,($U$1)+5,0)),0)</f>
        <v>0</v>
      </c>
      <c r="J14" s="1049"/>
      <c r="K14" s="1046" t="str">
        <f>IF(L14=M14,"ok",M14-L14)</f>
        <v>ok</v>
      </c>
      <c r="L14" s="1046">
        <f>ROUND(IF(ISERROR(VLOOKUP(D14,[1]Anual!$B$720:$EX$810,$U$1,0)),0,VLOOKUP(D14,[1]Anual!$B$720:$EX$810,$U$1,0)),0)+J14</f>
        <v>0</v>
      </c>
      <c r="M14" s="1050">
        <f t="shared" si="2"/>
        <v>0</v>
      </c>
      <c r="N14" s="1051"/>
      <c r="O14" s="1052"/>
      <c r="P14" s="1052"/>
      <c r="Q14" s="1052"/>
      <c r="R14" s="1052"/>
      <c r="S14" s="1052"/>
      <c r="T14" s="1052"/>
      <c r="U14" s="1038">
        <f t="shared" si="4"/>
        <v>0</v>
      </c>
      <c r="V14" s="1038">
        <f t="shared" si="20"/>
        <v>0</v>
      </c>
      <c r="W14" s="1022">
        <f t="shared" si="21"/>
        <v>0</v>
      </c>
      <c r="X14" s="1051"/>
      <c r="Y14" s="1052"/>
      <c r="Z14" s="1052"/>
      <c r="AA14" s="1052"/>
      <c r="AB14" s="1052"/>
      <c r="AC14" s="1052"/>
      <c r="AD14" s="1052"/>
      <c r="AE14" s="1038">
        <f t="shared" si="22"/>
        <v>0</v>
      </c>
      <c r="AF14" s="1038">
        <f t="shared" si="6"/>
        <v>0</v>
      </c>
      <c r="AG14" s="1022">
        <f t="shared" si="23"/>
        <v>0</v>
      </c>
      <c r="AH14" s="1051"/>
      <c r="AI14" s="1052"/>
      <c r="AJ14" s="1052"/>
      <c r="AK14" s="1052"/>
      <c r="AL14" s="1052"/>
      <c r="AM14" s="1052"/>
      <c r="AN14" s="1052"/>
      <c r="AO14" s="1038">
        <f t="shared" si="24"/>
        <v>0</v>
      </c>
      <c r="AP14" s="1038">
        <f t="shared" si="8"/>
        <v>0</v>
      </c>
      <c r="AQ14" s="1022">
        <f t="shared" si="25"/>
        <v>0</v>
      </c>
      <c r="AR14" s="1051"/>
      <c r="AS14" s="1052"/>
      <c r="AT14" s="1052"/>
      <c r="AU14" s="1052"/>
      <c r="AV14" s="1052"/>
      <c r="AW14" s="1052"/>
      <c r="AX14" s="1052"/>
      <c r="AY14" s="1038">
        <f t="shared" si="26"/>
        <v>0</v>
      </c>
      <c r="AZ14" s="1038">
        <f t="shared" si="10"/>
        <v>0</v>
      </c>
      <c r="BA14" s="1022">
        <f t="shared" si="27"/>
        <v>0</v>
      </c>
      <c r="BB14" s="1051"/>
      <c r="BC14" s="1052"/>
      <c r="BD14" s="1052"/>
      <c r="BE14" s="1052"/>
      <c r="BF14" s="1052"/>
      <c r="BG14" s="1052"/>
      <c r="BH14" s="1052"/>
      <c r="BI14" s="1038">
        <f t="shared" si="28"/>
        <v>0</v>
      </c>
      <c r="BJ14" s="1038">
        <f t="shared" si="29"/>
        <v>0</v>
      </c>
      <c r="BK14" s="1022">
        <f t="shared" si="30"/>
        <v>0</v>
      </c>
      <c r="BL14" s="1052"/>
      <c r="BM14" s="1052"/>
      <c r="BN14" s="1038">
        <f t="shared" si="31"/>
        <v>0</v>
      </c>
      <c r="BO14" s="1038">
        <f t="shared" si="32"/>
        <v>0</v>
      </c>
      <c r="BP14" s="1022">
        <f t="shared" si="33"/>
        <v>0</v>
      </c>
      <c r="BQ14" s="1785"/>
      <c r="BR14" s="1053"/>
      <c r="BS14" s="1427" t="str">
        <f>IF($C14="","",VLOOKUP($C14,'Carga People'!$C$5:$G$316,5,0))</f>
        <v/>
      </c>
      <c r="BT14" s="1423" t="str">
        <f>IF($B14="","",VLOOKUP($B14,RESUMO!$A$109:$AO$118,41,0))</f>
        <v/>
      </c>
      <c r="BU14" s="1040"/>
      <c r="BV14" s="1041">
        <f t="shared" si="12"/>
        <v>0</v>
      </c>
      <c r="BW14" s="1041">
        <f t="shared" si="13"/>
        <v>0</v>
      </c>
      <c r="BX14" s="1041">
        <f t="shared" si="14"/>
        <v>0</v>
      </c>
      <c r="BY14" s="1041">
        <f t="shared" si="15"/>
        <v>0</v>
      </c>
      <c r="BZ14" s="1041">
        <f t="shared" si="16"/>
        <v>0</v>
      </c>
      <c r="CA14" s="1041">
        <f t="shared" si="17"/>
        <v>0</v>
      </c>
      <c r="CB14" s="1042">
        <f t="shared" si="18"/>
        <v>0</v>
      </c>
    </row>
    <row r="15" spans="1:80" s="1043" customFormat="1" ht="19.5" hidden="1" customHeight="1" outlineLevel="1" x14ac:dyDescent="0.3">
      <c r="A15" s="1044"/>
      <c r="B15" s="1045"/>
      <c r="C15" s="1046"/>
      <c r="D15" s="1046"/>
      <c r="E15" s="1402"/>
      <c r="F15" s="1046" t="s">
        <v>15</v>
      </c>
      <c r="G15" s="1047">
        <f>ROUND(IF(ISERROR(VLOOKUP(D15,[1]Anual!$B$180:$ES$300,($U$1)-3,0)),0,VLOOKUP(D15,[1]Anual!$B$180:$ES$300,($U$1)-3,0)),0)</f>
        <v>0</v>
      </c>
      <c r="H15" s="1048" t="str">
        <f>IF(B15="","",(VLOOKUP(B15,Família!$A:$B,2,0)))</f>
        <v/>
      </c>
      <c r="I15" s="1046">
        <f>ROUND(IF(ISERROR(VLOOKUP(D15,[1]Anual!$B$180:$ES$300,($U$1)+5,0)),0,VLOOKUP(D15,[1]Anual!$B$180:$ES$300,($U$1)+5,0)),0)</f>
        <v>0</v>
      </c>
      <c r="J15" s="1049"/>
      <c r="K15" s="1046" t="str">
        <f t="shared" si="1"/>
        <v>ok</v>
      </c>
      <c r="L15" s="1046">
        <f>ROUND(IF(ISERROR(VLOOKUP(D15,[1]Anual!$B$720:$EX$810,$U$1,0)),0,VLOOKUP(D15,[1]Anual!$B$720:$EX$810,$U$1,0)),0)+J15</f>
        <v>0</v>
      </c>
      <c r="M15" s="1050">
        <f t="shared" si="2"/>
        <v>0</v>
      </c>
      <c r="N15" s="1051"/>
      <c r="O15" s="1052"/>
      <c r="P15" s="1052"/>
      <c r="Q15" s="1052"/>
      <c r="R15" s="1052"/>
      <c r="S15" s="1052"/>
      <c r="T15" s="1052"/>
      <c r="U15" s="1038">
        <f t="shared" si="4"/>
        <v>0</v>
      </c>
      <c r="V15" s="1038">
        <f t="shared" si="20"/>
        <v>0</v>
      </c>
      <c r="W15" s="1022">
        <f t="shared" si="21"/>
        <v>0</v>
      </c>
      <c r="X15" s="1051"/>
      <c r="Y15" s="1052"/>
      <c r="Z15" s="1052"/>
      <c r="AA15" s="1052"/>
      <c r="AB15" s="1052"/>
      <c r="AC15" s="1052"/>
      <c r="AD15" s="1052"/>
      <c r="AE15" s="1038">
        <f t="shared" si="22"/>
        <v>0</v>
      </c>
      <c r="AF15" s="1038">
        <f t="shared" si="6"/>
        <v>0</v>
      </c>
      <c r="AG15" s="1022">
        <f t="shared" si="23"/>
        <v>0</v>
      </c>
      <c r="AH15" s="1051"/>
      <c r="AI15" s="1052"/>
      <c r="AJ15" s="1052"/>
      <c r="AK15" s="1052"/>
      <c r="AL15" s="1052"/>
      <c r="AM15" s="1052"/>
      <c r="AN15" s="1052"/>
      <c r="AO15" s="1038">
        <f t="shared" si="24"/>
        <v>0</v>
      </c>
      <c r="AP15" s="1038">
        <f t="shared" si="8"/>
        <v>0</v>
      </c>
      <c r="AQ15" s="1022">
        <f t="shared" si="25"/>
        <v>0</v>
      </c>
      <c r="AR15" s="1051"/>
      <c r="AS15" s="1052"/>
      <c r="AT15" s="1052"/>
      <c r="AU15" s="1052"/>
      <c r="AV15" s="1052"/>
      <c r="AW15" s="1052"/>
      <c r="AX15" s="1052"/>
      <c r="AY15" s="1038">
        <f t="shared" si="26"/>
        <v>0</v>
      </c>
      <c r="AZ15" s="1038">
        <f t="shared" si="10"/>
        <v>0</v>
      </c>
      <c r="BA15" s="1022">
        <f t="shared" si="27"/>
        <v>0</v>
      </c>
      <c r="BB15" s="1051"/>
      <c r="BC15" s="1052"/>
      <c r="BD15" s="1052"/>
      <c r="BE15" s="1052"/>
      <c r="BF15" s="1052"/>
      <c r="BG15" s="1052"/>
      <c r="BH15" s="1052"/>
      <c r="BI15" s="1038">
        <f t="shared" si="28"/>
        <v>0</v>
      </c>
      <c r="BJ15" s="1038">
        <f t="shared" si="29"/>
        <v>0</v>
      </c>
      <c r="BK15" s="1022">
        <f t="shared" si="30"/>
        <v>0</v>
      </c>
      <c r="BL15" s="1052"/>
      <c r="BM15" s="1052"/>
      <c r="BN15" s="1038">
        <f t="shared" si="31"/>
        <v>0</v>
      </c>
      <c r="BO15" s="1038">
        <f t="shared" si="32"/>
        <v>0</v>
      </c>
      <c r="BP15" s="1022">
        <f t="shared" si="33"/>
        <v>0</v>
      </c>
      <c r="BQ15" s="1785"/>
      <c r="BR15" s="1053"/>
      <c r="BS15" s="1427" t="str">
        <f>IF($C15="","",VLOOKUP($C15,'Carga People'!$C$5:$G$316,5,0))</f>
        <v/>
      </c>
      <c r="BT15" s="1423" t="str">
        <f>IF($B15="","",VLOOKUP($B15,RESUMO!$A$109:$AO$118,41,0))</f>
        <v/>
      </c>
      <c r="BU15" s="1040"/>
      <c r="BV15" s="1041">
        <f t="shared" si="12"/>
        <v>0</v>
      </c>
      <c r="BW15" s="1041">
        <f t="shared" si="13"/>
        <v>0</v>
      </c>
      <c r="BX15" s="1041">
        <f t="shared" si="14"/>
        <v>0</v>
      </c>
      <c r="BY15" s="1041">
        <f t="shared" si="15"/>
        <v>0</v>
      </c>
      <c r="BZ15" s="1041">
        <f t="shared" si="16"/>
        <v>0</v>
      </c>
      <c r="CA15" s="1041">
        <f t="shared" si="17"/>
        <v>0</v>
      </c>
      <c r="CB15" s="1042">
        <f t="shared" si="18"/>
        <v>0</v>
      </c>
    </row>
    <row r="16" spans="1:80" s="1043" customFormat="1" ht="19.5" hidden="1" customHeight="1" outlineLevel="1" x14ac:dyDescent="0.3">
      <c r="A16" s="1044"/>
      <c r="B16" s="1045"/>
      <c r="C16" s="1046"/>
      <c r="D16" s="1046"/>
      <c r="E16" s="1402"/>
      <c r="F16" s="1046" t="s">
        <v>15</v>
      </c>
      <c r="G16" s="1047">
        <f>ROUND(IF(ISERROR(VLOOKUP(D16,[1]Anual!$B$180:$ES$300,($U$1)-3,0)),0,VLOOKUP(D16,[1]Anual!$B$180:$ES$300,($U$1)-3,0)),0)</f>
        <v>0</v>
      </c>
      <c r="H16" s="1048" t="str">
        <f>IF(B16="","",(VLOOKUP(B16,Família!$A:$B,2,0)))</f>
        <v/>
      </c>
      <c r="I16" s="1046">
        <f>ROUND(IF(ISERROR(VLOOKUP(D16,[1]Anual!$B$180:$ES$300,($U$1)+5,0)),0,VLOOKUP(D16,[1]Anual!$B$180:$ES$300,($U$1)+5,0)),0)</f>
        <v>0</v>
      </c>
      <c r="J16" s="1049"/>
      <c r="K16" s="1046" t="str">
        <f t="shared" si="1"/>
        <v>ok</v>
      </c>
      <c r="L16" s="1046">
        <f>ROUND(IF(ISERROR(VLOOKUP(D16,[1]Anual!$B$720:$EX$810,$U$1,0)),0,VLOOKUP(D16,[1]Anual!$B$720:$EX$810,$U$1,0)),0)+J16</f>
        <v>0</v>
      </c>
      <c r="M16" s="1050">
        <f t="shared" si="2"/>
        <v>0</v>
      </c>
      <c r="N16" s="1051"/>
      <c r="O16" s="1052"/>
      <c r="P16" s="1052"/>
      <c r="Q16" s="1052"/>
      <c r="R16" s="1052"/>
      <c r="S16" s="1052"/>
      <c r="T16" s="1052"/>
      <c r="U16" s="1038">
        <f t="shared" si="4"/>
        <v>0</v>
      </c>
      <c r="V16" s="1038">
        <f t="shared" si="20"/>
        <v>0</v>
      </c>
      <c r="W16" s="1022">
        <f t="shared" si="21"/>
        <v>0</v>
      </c>
      <c r="X16" s="1051"/>
      <c r="Y16" s="1052"/>
      <c r="Z16" s="1052"/>
      <c r="AA16" s="1052"/>
      <c r="AB16" s="1052"/>
      <c r="AC16" s="1052"/>
      <c r="AD16" s="1052"/>
      <c r="AE16" s="1038">
        <f t="shared" si="22"/>
        <v>0</v>
      </c>
      <c r="AF16" s="1038">
        <f t="shared" si="6"/>
        <v>0</v>
      </c>
      <c r="AG16" s="1022">
        <f t="shared" si="23"/>
        <v>0</v>
      </c>
      <c r="AH16" s="1051"/>
      <c r="AI16" s="1052"/>
      <c r="AJ16" s="1052"/>
      <c r="AK16" s="1052"/>
      <c r="AL16" s="1052"/>
      <c r="AM16" s="1052"/>
      <c r="AN16" s="1052"/>
      <c r="AO16" s="1038">
        <f t="shared" si="24"/>
        <v>0</v>
      </c>
      <c r="AP16" s="1038">
        <f t="shared" si="8"/>
        <v>0</v>
      </c>
      <c r="AQ16" s="1022">
        <f t="shared" si="25"/>
        <v>0</v>
      </c>
      <c r="AR16" s="1051"/>
      <c r="AS16" s="1052"/>
      <c r="AT16" s="1052"/>
      <c r="AU16" s="1052"/>
      <c r="AV16" s="1052"/>
      <c r="AW16" s="1052"/>
      <c r="AX16" s="1052"/>
      <c r="AY16" s="1038">
        <f t="shared" si="26"/>
        <v>0</v>
      </c>
      <c r="AZ16" s="1038">
        <f t="shared" si="10"/>
        <v>0</v>
      </c>
      <c r="BA16" s="1022">
        <f t="shared" si="27"/>
        <v>0</v>
      </c>
      <c r="BB16" s="1051"/>
      <c r="BC16" s="1052"/>
      <c r="BD16" s="1052"/>
      <c r="BE16" s="1052"/>
      <c r="BF16" s="1052"/>
      <c r="BG16" s="1052"/>
      <c r="BH16" s="1052"/>
      <c r="BI16" s="1038">
        <f t="shared" si="28"/>
        <v>0</v>
      </c>
      <c r="BJ16" s="1038">
        <f t="shared" si="29"/>
        <v>0</v>
      </c>
      <c r="BK16" s="1022">
        <f t="shared" si="30"/>
        <v>0</v>
      </c>
      <c r="BL16" s="1052"/>
      <c r="BM16" s="1052"/>
      <c r="BN16" s="1038">
        <f t="shared" si="31"/>
        <v>0</v>
      </c>
      <c r="BO16" s="1038">
        <f t="shared" si="32"/>
        <v>0</v>
      </c>
      <c r="BP16" s="1022">
        <f t="shared" si="33"/>
        <v>0</v>
      </c>
      <c r="BQ16" s="1786"/>
      <c r="BR16" s="1053"/>
      <c r="BS16" s="1427" t="str">
        <f>IF($C16="","",VLOOKUP($C16,'Carga People'!$C$5:$G$316,5,0))</f>
        <v/>
      </c>
      <c r="BT16" s="1423" t="str">
        <f>IF($B16="","",VLOOKUP($B16,RESUMO!$A$109:$AO$118,41,0))</f>
        <v/>
      </c>
      <c r="BU16" s="1040"/>
      <c r="BV16" s="1041">
        <f t="shared" si="12"/>
        <v>0</v>
      </c>
      <c r="BW16" s="1041">
        <f t="shared" si="13"/>
        <v>0</v>
      </c>
      <c r="BX16" s="1041">
        <f t="shared" si="14"/>
        <v>0</v>
      </c>
      <c r="BY16" s="1041">
        <f t="shared" si="15"/>
        <v>0</v>
      </c>
      <c r="BZ16" s="1041">
        <f t="shared" si="16"/>
        <v>0</v>
      </c>
      <c r="CA16" s="1041">
        <f t="shared" si="17"/>
        <v>0</v>
      </c>
      <c r="CB16" s="1042">
        <f t="shared" si="18"/>
        <v>0</v>
      </c>
    </row>
    <row r="17" spans="1:80" s="1043" customFormat="1" ht="19.5" customHeight="1" collapsed="1" x14ac:dyDescent="0.3">
      <c r="A17" s="1060"/>
      <c r="B17" s="1036" t="s">
        <v>601</v>
      </c>
      <c r="C17" s="1037" t="s">
        <v>704</v>
      </c>
      <c r="D17" s="1037" t="s">
        <v>607</v>
      </c>
      <c r="E17" s="1403" t="s">
        <v>792</v>
      </c>
      <c r="F17" s="1037" t="s">
        <v>15</v>
      </c>
      <c r="G17" s="1038">
        <f>ROUND(IF(ISERROR(VLOOKUP(D17,[1]Anual!$B$180:$ES$300,($U$1)-3,0)),0,VLOOKUP(D17,[1]Anual!$B$180:$ES$300,($U$1)-3,0)),0)</f>
        <v>0</v>
      </c>
      <c r="H17" s="1048" t="e">
        <f>IF(B17="","",(VLOOKUP(B17,Família!$A:$B,2,0)))</f>
        <v>#N/A</v>
      </c>
      <c r="I17" s="1037">
        <f>ROUND(IF(ISERROR(VLOOKUP(D17,[1]Anual!$B$180:$ES$300,($U$1)+5,0)),0,VLOOKUP(D17,[1]Anual!$B$180:$ES$300,($U$1)+5,0)),0)</f>
        <v>0</v>
      </c>
      <c r="J17" s="1049"/>
      <c r="K17" s="1037" t="str">
        <f t="shared" si="1"/>
        <v>ok</v>
      </c>
      <c r="L17" s="1037">
        <f>ROUND(IF(ISERROR(VLOOKUP(D17,[1]Anual!$B$720:$EX$810,$U$1,0)),0,VLOOKUP(D17,[1]Anual!$B$720:$EX$810,$U$1,0)),0)+J17</f>
        <v>240</v>
      </c>
      <c r="M17" s="1061">
        <f t="shared" si="2"/>
        <v>240</v>
      </c>
      <c r="N17" s="1036">
        <f t="shared" ref="N17:T17" si="41">ROUND(N53-SUM(N18:N21),0)</f>
        <v>0</v>
      </c>
      <c r="O17" s="1037">
        <f t="shared" si="41"/>
        <v>0</v>
      </c>
      <c r="P17" s="1037">
        <f t="shared" si="41"/>
        <v>0</v>
      </c>
      <c r="Q17" s="1037">
        <f t="shared" si="41"/>
        <v>0</v>
      </c>
      <c r="R17" s="1037">
        <f t="shared" si="41"/>
        <v>0</v>
      </c>
      <c r="S17" s="1037">
        <f t="shared" si="41"/>
        <v>0</v>
      </c>
      <c r="T17" s="1037">
        <f t="shared" si="41"/>
        <v>0</v>
      </c>
      <c r="U17" s="1038">
        <f t="shared" si="4"/>
        <v>0</v>
      </c>
      <c r="V17" s="1038">
        <f t="shared" si="20"/>
        <v>0</v>
      </c>
      <c r="W17" s="1022">
        <f t="shared" si="21"/>
        <v>0</v>
      </c>
      <c r="X17" s="1036">
        <f>ROUND(X53-SUM(X18:X21),0)</f>
        <v>0</v>
      </c>
      <c r="Y17" s="1037">
        <f t="shared" ref="Y17:AD17" si="42">ROUND(Y53-SUM(Y18:Y21),0)</f>
        <v>0</v>
      </c>
      <c r="Z17" s="1037">
        <f t="shared" si="42"/>
        <v>0</v>
      </c>
      <c r="AA17" s="1037">
        <f t="shared" si="42"/>
        <v>0</v>
      </c>
      <c r="AB17" s="1037">
        <f t="shared" si="42"/>
        <v>0</v>
      </c>
      <c r="AC17" s="1037">
        <f t="shared" si="42"/>
        <v>0</v>
      </c>
      <c r="AD17" s="1037">
        <f t="shared" si="42"/>
        <v>0</v>
      </c>
      <c r="AE17" s="1038">
        <f t="shared" si="22"/>
        <v>0</v>
      </c>
      <c r="AF17" s="1038">
        <f t="shared" si="6"/>
        <v>0</v>
      </c>
      <c r="AG17" s="1022">
        <f t="shared" si="23"/>
        <v>0</v>
      </c>
      <c r="AH17" s="1036">
        <f>ROUND(AH53-SUM(AH18:AH21),0)</f>
        <v>0</v>
      </c>
      <c r="AI17" s="1037">
        <f t="shared" ref="AI17:AN17" si="43">ROUND(AI53-SUM(AI18:AI21),0)</f>
        <v>0</v>
      </c>
      <c r="AJ17" s="1037">
        <f t="shared" si="43"/>
        <v>0</v>
      </c>
      <c r="AK17" s="1037">
        <f t="shared" si="43"/>
        <v>0</v>
      </c>
      <c r="AL17" s="1037">
        <f t="shared" si="43"/>
        <v>240</v>
      </c>
      <c r="AM17" s="1037">
        <f t="shared" si="43"/>
        <v>0</v>
      </c>
      <c r="AN17" s="1037">
        <f t="shared" si="43"/>
        <v>0</v>
      </c>
      <c r="AO17" s="1038">
        <f t="shared" si="24"/>
        <v>240</v>
      </c>
      <c r="AP17" s="1038">
        <f t="shared" si="8"/>
        <v>0</v>
      </c>
      <c r="AQ17" s="1022">
        <f t="shared" si="25"/>
        <v>240</v>
      </c>
      <c r="AR17" s="1036">
        <f t="shared" ref="AR17:AX17" si="44">ROUND(AR53-SUM(AR18:AR21),0)</f>
        <v>0</v>
      </c>
      <c r="AS17" s="1037">
        <f t="shared" si="44"/>
        <v>0</v>
      </c>
      <c r="AT17" s="1037">
        <f t="shared" si="44"/>
        <v>0</v>
      </c>
      <c r="AU17" s="1037">
        <f t="shared" si="44"/>
        <v>0</v>
      </c>
      <c r="AV17" s="1037">
        <f t="shared" si="44"/>
        <v>0</v>
      </c>
      <c r="AW17" s="1037">
        <f t="shared" si="44"/>
        <v>0</v>
      </c>
      <c r="AX17" s="1037">
        <f t="shared" si="44"/>
        <v>0</v>
      </c>
      <c r="AY17" s="1038">
        <f t="shared" si="26"/>
        <v>0</v>
      </c>
      <c r="AZ17" s="1038">
        <f t="shared" si="10"/>
        <v>0</v>
      </c>
      <c r="BA17" s="1022">
        <f t="shared" si="27"/>
        <v>240</v>
      </c>
      <c r="BB17" s="1036">
        <f t="shared" ref="BB17:BH17" si="45">ROUND(BB53-SUM(BB18:BB21),0)</f>
        <v>0</v>
      </c>
      <c r="BC17" s="1037">
        <f t="shared" si="45"/>
        <v>0</v>
      </c>
      <c r="BD17" s="1037">
        <f t="shared" si="45"/>
        <v>0</v>
      </c>
      <c r="BE17" s="1037">
        <f t="shared" si="45"/>
        <v>0</v>
      </c>
      <c r="BF17" s="1037">
        <f t="shared" si="45"/>
        <v>0</v>
      </c>
      <c r="BG17" s="1037">
        <f t="shared" si="45"/>
        <v>0</v>
      </c>
      <c r="BH17" s="1037">
        <f t="shared" si="45"/>
        <v>0</v>
      </c>
      <c r="BI17" s="1038">
        <f t="shared" si="28"/>
        <v>0</v>
      </c>
      <c r="BJ17" s="1038">
        <f t="shared" si="29"/>
        <v>0</v>
      </c>
      <c r="BK17" s="1022">
        <f t="shared" si="30"/>
        <v>240</v>
      </c>
      <c r="BL17" s="1037">
        <f>ROUND(BL53-SUM(BL18:BL21),0)</f>
        <v>0</v>
      </c>
      <c r="BM17" s="1037">
        <f>ROUND(BM53-SUM(BM18:BM21),0)</f>
        <v>0</v>
      </c>
      <c r="BN17" s="1038">
        <f t="shared" si="31"/>
        <v>0</v>
      </c>
      <c r="BO17" s="1038">
        <f t="shared" si="32"/>
        <v>0</v>
      </c>
      <c r="BP17" s="1022">
        <f t="shared" si="33"/>
        <v>240</v>
      </c>
      <c r="BQ17" s="1784">
        <f>SUM(M17:M21)</f>
        <v>2118</v>
      </c>
      <c r="BR17" s="1053"/>
      <c r="BS17" s="1427">
        <f>IF($C17="","",VLOOKUP($C17,'Carga People'!$C$5:$G$316,5,0))</f>
        <v>0</v>
      </c>
      <c r="BT17" s="1423">
        <f>IF($B17="","",VLOOKUP($B17,RESUMO!$A$109:$AO$118,41,0))</f>
        <v>0</v>
      </c>
      <c r="BU17" s="1040"/>
      <c r="BV17" s="1041">
        <f t="shared" si="12"/>
        <v>0</v>
      </c>
      <c r="BW17" s="1041">
        <f t="shared" si="13"/>
        <v>0</v>
      </c>
      <c r="BX17" s="1041">
        <f t="shared" si="14"/>
        <v>240</v>
      </c>
      <c r="BY17" s="1041">
        <f t="shared" si="15"/>
        <v>0</v>
      </c>
      <c r="BZ17" s="1041">
        <f t="shared" si="16"/>
        <v>0</v>
      </c>
      <c r="CA17" s="1041">
        <f t="shared" si="17"/>
        <v>0</v>
      </c>
      <c r="CB17" s="1042">
        <f t="shared" si="18"/>
        <v>0</v>
      </c>
    </row>
    <row r="18" spans="1:80" s="1043" customFormat="1" ht="19.5" customHeight="1" x14ac:dyDescent="0.3">
      <c r="A18" s="1044"/>
      <c r="B18" s="1045" t="s">
        <v>600</v>
      </c>
      <c r="C18" s="1046" t="s">
        <v>705</v>
      </c>
      <c r="D18" s="1046" t="s">
        <v>605</v>
      </c>
      <c r="E18" s="1402" t="s">
        <v>793</v>
      </c>
      <c r="F18" s="1046" t="s">
        <v>15</v>
      </c>
      <c r="G18" s="1047">
        <f>ROUND(IF(ISERROR(VLOOKUP(D18,[1]Anual!$B$180:$ES$300,($U$1)-3,0)),0,VLOOKUP(D18,[1]Anual!$B$180:$ES$300,($U$1)-3,0)),0)</f>
        <v>0</v>
      </c>
      <c r="H18" s="1048" t="e">
        <f>IF(B18="","",(VLOOKUP(B18,Família!$A:$B,2,0)))</f>
        <v>#N/A</v>
      </c>
      <c r="I18" s="1046">
        <f>ROUND(IF(ISERROR(VLOOKUP(D18,[1]Anual!$B$180:$ES$300,($U$1)+5,0)),0,VLOOKUP(D18,[1]Anual!$B$180:$ES$300,($U$1)+5,0)),0)</f>
        <v>0</v>
      </c>
      <c r="J18" s="1049"/>
      <c r="K18" s="1046" t="str">
        <f t="shared" si="1"/>
        <v>ok</v>
      </c>
      <c r="L18" s="1046">
        <f>ROUND(IF(ISERROR(VLOOKUP(D18,[1]Anual!$B$720:$EX$810,$U$1,0)),0,VLOOKUP(D18,[1]Anual!$B$720:$EX$810,$U$1,0)),0)+J18</f>
        <v>1878</v>
      </c>
      <c r="M18" s="1050">
        <f t="shared" si="2"/>
        <v>1878</v>
      </c>
      <c r="N18" s="1051"/>
      <c r="O18" s="1052"/>
      <c r="P18" s="1052"/>
      <c r="Q18" s="1052"/>
      <c r="R18" s="1052"/>
      <c r="S18" s="1052"/>
      <c r="T18" s="1052"/>
      <c r="U18" s="1038">
        <f t="shared" ref="U18:U41" si="46">SUM(N18:T18)</f>
        <v>0</v>
      </c>
      <c r="V18" s="1038">
        <f t="shared" si="20"/>
        <v>0</v>
      </c>
      <c r="W18" s="1022">
        <f t="shared" si="21"/>
        <v>0</v>
      </c>
      <c r="X18" s="1051"/>
      <c r="Y18" s="1052"/>
      <c r="Z18" s="1052"/>
      <c r="AA18" s="1052">
        <v>480</v>
      </c>
      <c r="AB18" s="1052"/>
      <c r="AC18" s="1052"/>
      <c r="AD18" s="1052"/>
      <c r="AE18" s="1038">
        <f t="shared" si="22"/>
        <v>480</v>
      </c>
      <c r="AF18" s="1038">
        <f t="shared" si="6"/>
        <v>0</v>
      </c>
      <c r="AG18" s="1022">
        <f t="shared" si="23"/>
        <v>480</v>
      </c>
      <c r="AH18" s="1051"/>
      <c r="AI18" s="1052"/>
      <c r="AJ18" s="1052"/>
      <c r="AK18" s="1052"/>
      <c r="AL18" s="1052">
        <v>480</v>
      </c>
      <c r="AM18" s="1052"/>
      <c r="AN18" s="1052"/>
      <c r="AO18" s="1038">
        <f t="shared" si="24"/>
        <v>480</v>
      </c>
      <c r="AP18" s="1038">
        <f t="shared" si="8"/>
        <v>0</v>
      </c>
      <c r="AQ18" s="1022">
        <f t="shared" si="25"/>
        <v>960</v>
      </c>
      <c r="AR18" s="1051"/>
      <c r="AS18" s="1052">
        <v>480</v>
      </c>
      <c r="AT18" s="1052">
        <v>438</v>
      </c>
      <c r="AU18" s="1052"/>
      <c r="AV18" s="1052"/>
      <c r="AW18" s="1052"/>
      <c r="AX18" s="1052"/>
      <c r="AY18" s="1038">
        <f t="shared" si="26"/>
        <v>918</v>
      </c>
      <c r="AZ18" s="1038">
        <f t="shared" si="10"/>
        <v>0</v>
      </c>
      <c r="BA18" s="1022">
        <f t="shared" si="27"/>
        <v>1878</v>
      </c>
      <c r="BB18" s="1051"/>
      <c r="BC18" s="1052"/>
      <c r="BD18" s="1052"/>
      <c r="BE18" s="1052"/>
      <c r="BF18" s="1052"/>
      <c r="BG18" s="1052"/>
      <c r="BH18" s="1052"/>
      <c r="BI18" s="1038">
        <f t="shared" si="28"/>
        <v>0</v>
      </c>
      <c r="BJ18" s="1038">
        <f t="shared" si="29"/>
        <v>0</v>
      </c>
      <c r="BK18" s="1022">
        <f t="shared" si="30"/>
        <v>1878</v>
      </c>
      <c r="BL18" s="1052"/>
      <c r="BM18" s="1052"/>
      <c r="BN18" s="1038">
        <f t="shared" si="31"/>
        <v>0</v>
      </c>
      <c r="BO18" s="1038">
        <f t="shared" si="32"/>
        <v>0</v>
      </c>
      <c r="BP18" s="1022">
        <f t="shared" si="33"/>
        <v>1878</v>
      </c>
      <c r="BQ18" s="1785"/>
      <c r="BR18" s="1053"/>
      <c r="BS18" s="1427">
        <f>IF($C18="","",VLOOKUP($C18,'Carga People'!$C$5:$G$316,5,0))</f>
        <v>0</v>
      </c>
      <c r="BT18" s="1423">
        <f>IF($B18="","",VLOOKUP($B18,RESUMO!$A$109:$AO$118,41,0))</f>
        <v>0</v>
      </c>
      <c r="BU18" s="1040"/>
      <c r="BV18" s="1041">
        <f t="shared" si="12"/>
        <v>0</v>
      </c>
      <c r="BW18" s="1041">
        <f t="shared" si="13"/>
        <v>480</v>
      </c>
      <c r="BX18" s="1041">
        <f t="shared" si="14"/>
        <v>480</v>
      </c>
      <c r="BY18" s="1041">
        <f t="shared" si="15"/>
        <v>918</v>
      </c>
      <c r="BZ18" s="1041">
        <f t="shared" si="16"/>
        <v>0</v>
      </c>
      <c r="CA18" s="1041">
        <f t="shared" si="17"/>
        <v>0</v>
      </c>
      <c r="CB18" s="1042">
        <f t="shared" si="18"/>
        <v>0</v>
      </c>
    </row>
    <row r="19" spans="1:80" s="1043" customFormat="1" ht="19.5" hidden="1" customHeight="1" x14ac:dyDescent="0.3">
      <c r="A19" s="1044"/>
      <c r="B19" s="1045" t="s">
        <v>601</v>
      </c>
      <c r="C19" s="1046" t="s">
        <v>1162</v>
      </c>
      <c r="D19" s="1046" t="s">
        <v>1161</v>
      </c>
      <c r="E19" s="1402"/>
      <c r="F19" s="1046" t="s">
        <v>47</v>
      </c>
      <c r="G19" s="1047">
        <f>ROUND(IF(ISERROR(VLOOKUP(D19,[1]Anual!$B$180:$ES$300,($U$1)-3,0)),0,VLOOKUP(D19,[1]Anual!$B$180:$ES$300,($U$1)-3,0)),0)</f>
        <v>0</v>
      </c>
      <c r="H19" s="1048" t="e">
        <f>IF(B19="","",(VLOOKUP(B19,Família!$A:$B,2,0)))</f>
        <v>#N/A</v>
      </c>
      <c r="I19" s="1046">
        <f>ROUND(IF(ISERROR(VLOOKUP(D19,[1]Anual!$B$180:$ES$300,($U$1)+5,0)),0,VLOOKUP(D19,[1]Anual!$B$180:$ES$300,($U$1)+5,0)),0)</f>
        <v>0</v>
      </c>
      <c r="J19" s="1049"/>
      <c r="K19" s="1046" t="str">
        <f>IF(L19=M19,"ok",M19-L19)</f>
        <v>ok</v>
      </c>
      <c r="L19" s="1046">
        <f>ROUND(IF(ISERROR(VLOOKUP(D19,[1]Anual!$G$750:$EX$810,$U$2,0)),0,VLOOKUP(D19,[1]Anual!$G$750:$EX$810,$U$2,0)),0)+J19</f>
        <v>0</v>
      </c>
      <c r="M19" s="1050">
        <f t="shared" si="2"/>
        <v>0</v>
      </c>
      <c r="N19" s="1051"/>
      <c r="O19" s="1052"/>
      <c r="P19" s="1052"/>
      <c r="Q19" s="1052"/>
      <c r="R19" s="1052"/>
      <c r="S19" s="1052"/>
      <c r="T19" s="1052"/>
      <c r="U19" s="1038">
        <f t="shared" si="46"/>
        <v>0</v>
      </c>
      <c r="V19" s="1038">
        <f t="shared" si="20"/>
        <v>0</v>
      </c>
      <c r="W19" s="1022">
        <f t="shared" si="21"/>
        <v>0</v>
      </c>
      <c r="X19" s="1051"/>
      <c r="Y19" s="1052"/>
      <c r="Z19" s="1052"/>
      <c r="AA19" s="1052"/>
      <c r="AB19" s="1052"/>
      <c r="AC19" s="1052"/>
      <c r="AD19" s="1052"/>
      <c r="AE19" s="1038">
        <f t="shared" si="22"/>
        <v>0</v>
      </c>
      <c r="AF19" s="1038">
        <f t="shared" si="6"/>
        <v>0</v>
      </c>
      <c r="AG19" s="1022">
        <f t="shared" si="23"/>
        <v>0</v>
      </c>
      <c r="AH19" s="1051"/>
      <c r="AI19" s="1052"/>
      <c r="AJ19" s="1052"/>
      <c r="AK19" s="1052"/>
      <c r="AL19" s="1052"/>
      <c r="AM19" s="1052"/>
      <c r="AN19" s="1052"/>
      <c r="AO19" s="1038">
        <f t="shared" si="24"/>
        <v>0</v>
      </c>
      <c r="AP19" s="1038">
        <f t="shared" si="8"/>
        <v>0</v>
      </c>
      <c r="AQ19" s="1022">
        <f t="shared" si="25"/>
        <v>0</v>
      </c>
      <c r="AR19" s="1051"/>
      <c r="AS19" s="1052"/>
      <c r="AT19" s="1052"/>
      <c r="AU19" s="1052"/>
      <c r="AV19" s="1052"/>
      <c r="AW19" s="1052"/>
      <c r="AX19" s="1052"/>
      <c r="AY19" s="1038">
        <f t="shared" si="26"/>
        <v>0</v>
      </c>
      <c r="AZ19" s="1038">
        <f t="shared" si="10"/>
        <v>0</v>
      </c>
      <c r="BA19" s="1022">
        <f t="shared" si="27"/>
        <v>0</v>
      </c>
      <c r="BB19" s="1051"/>
      <c r="BC19" s="1052"/>
      <c r="BD19" s="1052"/>
      <c r="BE19" s="1052"/>
      <c r="BF19" s="1052"/>
      <c r="BG19" s="1052"/>
      <c r="BH19" s="1052"/>
      <c r="BI19" s="1038">
        <f t="shared" si="28"/>
        <v>0</v>
      </c>
      <c r="BJ19" s="1038">
        <f t="shared" si="29"/>
        <v>0</v>
      </c>
      <c r="BK19" s="1022">
        <f t="shared" si="30"/>
        <v>0</v>
      </c>
      <c r="BL19" s="1052"/>
      <c r="BM19" s="1052"/>
      <c r="BN19" s="1038">
        <f t="shared" si="31"/>
        <v>0</v>
      </c>
      <c r="BO19" s="1038">
        <f t="shared" si="32"/>
        <v>0</v>
      </c>
      <c r="BP19" s="1022">
        <f t="shared" si="33"/>
        <v>0</v>
      </c>
      <c r="BQ19" s="1785"/>
      <c r="BR19" s="1053"/>
      <c r="BS19" s="1427">
        <f>IF($C19="","",VLOOKUP($C19,'Carga People'!$C$5:$G$316,5,0))</f>
        <v>0</v>
      </c>
      <c r="BT19" s="1423">
        <f>IF($B19="","",VLOOKUP($B19,RESUMO!$A$109:$AO$118,41,0))</f>
        <v>0</v>
      </c>
      <c r="BU19" s="1040"/>
      <c r="BV19" s="1041">
        <f t="shared" si="12"/>
        <v>0</v>
      </c>
      <c r="BW19" s="1041">
        <f t="shared" si="13"/>
        <v>0</v>
      </c>
      <c r="BX19" s="1041">
        <f t="shared" si="14"/>
        <v>0</v>
      </c>
      <c r="BY19" s="1041">
        <f t="shared" si="15"/>
        <v>0</v>
      </c>
      <c r="BZ19" s="1041">
        <f t="shared" si="16"/>
        <v>0</v>
      </c>
      <c r="CA19" s="1041">
        <f t="shared" si="17"/>
        <v>0</v>
      </c>
      <c r="CB19" s="1042">
        <f t="shared" si="18"/>
        <v>0</v>
      </c>
    </row>
    <row r="20" spans="1:80" s="1043" customFormat="1" ht="19.5" hidden="1" customHeight="1" x14ac:dyDescent="0.3">
      <c r="A20" s="1044"/>
      <c r="B20" s="1045" t="s">
        <v>600</v>
      </c>
      <c r="C20" s="1046" t="s">
        <v>1211</v>
      </c>
      <c r="D20" s="1046" t="s">
        <v>1210</v>
      </c>
      <c r="E20" s="1402"/>
      <c r="F20" s="1046" t="s">
        <v>47</v>
      </c>
      <c r="G20" s="1047">
        <f>ROUND(IF(ISERROR(VLOOKUP(D20,[1]Anual!$B$180:$ES$300,($U$1)-3,0)),0,VLOOKUP(D20,[1]Anual!$B$180:$ES$300,($U$1)-3,0)),0)</f>
        <v>0</v>
      </c>
      <c r="H20" s="1048" t="e">
        <f>IF(B20="","",(VLOOKUP(B20,Família!$A:$B,2,0)))</f>
        <v>#N/A</v>
      </c>
      <c r="I20" s="1046">
        <f>ROUND(IF(ISERROR(VLOOKUP(D20,[1]Anual!$B$180:$ES$300,($U$1)+5,0)),0,VLOOKUP(D20,[1]Anual!$B$180:$ES$300,($U$1)+5,0)),0)</f>
        <v>0</v>
      </c>
      <c r="J20" s="1049"/>
      <c r="K20" s="1046" t="str">
        <f t="shared" si="1"/>
        <v>ok</v>
      </c>
      <c r="L20" s="1046">
        <f>ROUND(IF(ISERROR(VLOOKUP(D20,[1]Anual!$G$750:$EX$810,$U$2,0)),0,VLOOKUP(D20,[1]Anual!$G$750:$EX$810,$U$2,0)),0)+J20</f>
        <v>0</v>
      </c>
      <c r="M20" s="1050">
        <f t="shared" ref="M20" si="47">SUM(U20,AE20,AO20,AY20,BI20,BN20)</f>
        <v>0</v>
      </c>
      <c r="N20" s="1051"/>
      <c r="O20" s="1052"/>
      <c r="P20" s="1052"/>
      <c r="Q20" s="1052"/>
      <c r="R20" s="1052"/>
      <c r="S20" s="1052"/>
      <c r="T20" s="1052"/>
      <c r="U20" s="1038">
        <f t="shared" si="46"/>
        <v>0</v>
      </c>
      <c r="V20" s="1038">
        <f t="shared" si="20"/>
        <v>0</v>
      </c>
      <c r="W20" s="1022">
        <f t="shared" si="21"/>
        <v>0</v>
      </c>
      <c r="X20" s="1051"/>
      <c r="Y20" s="1052"/>
      <c r="Z20" s="1052"/>
      <c r="AA20" s="1052"/>
      <c r="AB20" s="1052"/>
      <c r="AC20" s="1052"/>
      <c r="AD20" s="1052"/>
      <c r="AE20" s="1038">
        <f t="shared" si="22"/>
        <v>0</v>
      </c>
      <c r="AF20" s="1038">
        <f t="shared" si="6"/>
        <v>0</v>
      </c>
      <c r="AG20" s="1022">
        <f t="shared" si="23"/>
        <v>0</v>
      </c>
      <c r="AH20" s="1051"/>
      <c r="AI20" s="1052"/>
      <c r="AJ20" s="1052"/>
      <c r="AK20" s="1052"/>
      <c r="AL20" s="1052"/>
      <c r="AM20" s="1052"/>
      <c r="AN20" s="1052"/>
      <c r="AO20" s="1038">
        <f t="shared" si="24"/>
        <v>0</v>
      </c>
      <c r="AP20" s="1038">
        <f t="shared" si="8"/>
        <v>0</v>
      </c>
      <c r="AQ20" s="1022">
        <f t="shared" si="25"/>
        <v>0</v>
      </c>
      <c r="AR20" s="1051"/>
      <c r="AS20" s="1052"/>
      <c r="AT20" s="1052"/>
      <c r="AU20" s="1052"/>
      <c r="AV20" s="1052"/>
      <c r="AW20" s="1052"/>
      <c r="AX20" s="1052"/>
      <c r="AY20" s="1038">
        <f t="shared" si="26"/>
        <v>0</v>
      </c>
      <c r="AZ20" s="1038">
        <f t="shared" si="10"/>
        <v>0</v>
      </c>
      <c r="BA20" s="1022">
        <f t="shared" si="27"/>
        <v>0</v>
      </c>
      <c r="BB20" s="1051"/>
      <c r="BC20" s="1052"/>
      <c r="BD20" s="1052"/>
      <c r="BE20" s="1052"/>
      <c r="BF20" s="1052"/>
      <c r="BG20" s="1052"/>
      <c r="BH20" s="1052"/>
      <c r="BI20" s="1038">
        <f t="shared" si="28"/>
        <v>0</v>
      </c>
      <c r="BJ20" s="1038">
        <f t="shared" si="29"/>
        <v>0</v>
      </c>
      <c r="BK20" s="1022">
        <f t="shared" si="30"/>
        <v>0</v>
      </c>
      <c r="BL20" s="1052"/>
      <c r="BM20" s="1052"/>
      <c r="BN20" s="1038">
        <f t="shared" si="31"/>
        <v>0</v>
      </c>
      <c r="BO20" s="1038">
        <f t="shared" si="32"/>
        <v>0</v>
      </c>
      <c r="BP20" s="1022">
        <f t="shared" si="33"/>
        <v>0</v>
      </c>
      <c r="BQ20" s="1785"/>
      <c r="BR20" s="1053"/>
      <c r="BS20" s="1427">
        <f>IF($C20="","",VLOOKUP($C20,'Carga People'!$C$5:$G$316,5,0))</f>
        <v>0</v>
      </c>
      <c r="BT20" s="1423">
        <f>IF($B20="","",VLOOKUP($B20,RESUMO!$A$109:$AO$118,41,0))</f>
        <v>0</v>
      </c>
      <c r="BU20" s="1040"/>
      <c r="BV20" s="1041">
        <f t="shared" si="12"/>
        <v>0</v>
      </c>
      <c r="BW20" s="1041">
        <f t="shared" si="13"/>
        <v>0</v>
      </c>
      <c r="BX20" s="1041">
        <f t="shared" si="14"/>
        <v>0</v>
      </c>
      <c r="BY20" s="1041">
        <f t="shared" si="15"/>
        <v>0</v>
      </c>
      <c r="BZ20" s="1041">
        <f t="shared" si="16"/>
        <v>0</v>
      </c>
      <c r="CA20" s="1041">
        <f t="shared" si="17"/>
        <v>0</v>
      </c>
      <c r="CB20" s="1042">
        <f t="shared" si="18"/>
        <v>0</v>
      </c>
    </row>
    <row r="21" spans="1:80" s="1043" customFormat="1" ht="19.5" hidden="1" customHeight="1" outlineLevel="1" x14ac:dyDescent="0.3">
      <c r="A21" s="1044"/>
      <c r="B21" s="1045"/>
      <c r="C21" s="1046"/>
      <c r="D21" s="1046"/>
      <c r="E21" s="1402"/>
      <c r="F21" s="1046" t="s">
        <v>47</v>
      </c>
      <c r="G21" s="1047">
        <f>ROUND(IF(ISERROR(VLOOKUP(D21,[1]Anual!$B$180:$ES$300,($U$1)-3,0)),0,VLOOKUP(D21,[1]Anual!$B$180:$ES$300,($U$1)-3,0)),0)</f>
        <v>0</v>
      </c>
      <c r="H21" s="1048" t="str">
        <f>IF(B21="","",(VLOOKUP(B21,Família!$A:$B,2,0)))</f>
        <v/>
      </c>
      <c r="I21" s="1046">
        <f>ROUND(IF(ISERROR(VLOOKUP(D21,[1]Anual!$B$180:$ES$300,($U$1)+5,0)),0,VLOOKUP(D21,[1]Anual!$B$180:$ES$300,($U$1)+5,0)),0)</f>
        <v>0</v>
      </c>
      <c r="J21" s="1049"/>
      <c r="K21" s="1046" t="str">
        <f t="shared" ref="K21" si="48">IF(L21=M21,"ok",M21-L21)</f>
        <v>ok</v>
      </c>
      <c r="L21" s="1046"/>
      <c r="M21" s="1050">
        <f t="shared" ref="M21" si="49">SUM(U21,AE21,AO21,AY21,BI21,BN21)</f>
        <v>0</v>
      </c>
      <c r="N21" s="1051"/>
      <c r="O21" s="1052"/>
      <c r="P21" s="1052"/>
      <c r="Q21" s="1052"/>
      <c r="R21" s="1052"/>
      <c r="S21" s="1052"/>
      <c r="T21" s="1052"/>
      <c r="U21" s="1038">
        <f t="shared" si="46"/>
        <v>0</v>
      </c>
      <c r="V21" s="1038">
        <f t="shared" si="20"/>
        <v>0</v>
      </c>
      <c r="W21" s="1022">
        <f t="shared" si="21"/>
        <v>0</v>
      </c>
      <c r="X21" s="1051"/>
      <c r="Y21" s="1052"/>
      <c r="Z21" s="1052"/>
      <c r="AA21" s="1052"/>
      <c r="AB21" s="1052"/>
      <c r="AC21" s="1052"/>
      <c r="AD21" s="1052"/>
      <c r="AE21" s="1038">
        <f t="shared" si="22"/>
        <v>0</v>
      </c>
      <c r="AF21" s="1038">
        <f t="shared" si="6"/>
        <v>0</v>
      </c>
      <c r="AG21" s="1022">
        <f t="shared" si="23"/>
        <v>0</v>
      </c>
      <c r="AH21" s="1051"/>
      <c r="AI21" s="1052"/>
      <c r="AJ21" s="1052"/>
      <c r="AK21" s="1052"/>
      <c r="AL21" s="1052"/>
      <c r="AM21" s="1052"/>
      <c r="AN21" s="1052"/>
      <c r="AO21" s="1038">
        <f t="shared" si="24"/>
        <v>0</v>
      </c>
      <c r="AP21" s="1038">
        <f t="shared" si="8"/>
        <v>0</v>
      </c>
      <c r="AQ21" s="1022">
        <f t="shared" si="25"/>
        <v>0</v>
      </c>
      <c r="AR21" s="1051"/>
      <c r="AS21" s="1052"/>
      <c r="AT21" s="1052"/>
      <c r="AU21" s="1052"/>
      <c r="AV21" s="1052"/>
      <c r="AW21" s="1052"/>
      <c r="AX21" s="1052"/>
      <c r="AY21" s="1038">
        <f t="shared" si="26"/>
        <v>0</v>
      </c>
      <c r="AZ21" s="1038">
        <f t="shared" si="10"/>
        <v>0</v>
      </c>
      <c r="BA21" s="1022">
        <f t="shared" si="27"/>
        <v>0</v>
      </c>
      <c r="BB21" s="1051"/>
      <c r="BC21" s="1052"/>
      <c r="BD21" s="1052"/>
      <c r="BE21" s="1052"/>
      <c r="BF21" s="1052"/>
      <c r="BG21" s="1052"/>
      <c r="BH21" s="1052"/>
      <c r="BI21" s="1038">
        <f t="shared" si="28"/>
        <v>0</v>
      </c>
      <c r="BJ21" s="1038">
        <f t="shared" si="29"/>
        <v>0</v>
      </c>
      <c r="BK21" s="1022">
        <f t="shared" si="30"/>
        <v>0</v>
      </c>
      <c r="BL21" s="1052"/>
      <c r="BM21" s="1052"/>
      <c r="BN21" s="1038">
        <f t="shared" si="31"/>
        <v>0</v>
      </c>
      <c r="BO21" s="1038">
        <f t="shared" si="32"/>
        <v>0</v>
      </c>
      <c r="BP21" s="1022">
        <f t="shared" si="33"/>
        <v>0</v>
      </c>
      <c r="BQ21" s="1786"/>
      <c r="BR21" s="1053"/>
      <c r="BS21" s="1427" t="str">
        <f>IF($C21="","",VLOOKUP($C21,'Carga People'!$C$5:$G$316,5,0))</f>
        <v/>
      </c>
      <c r="BT21" s="1423" t="str">
        <f>IF($B21="","",VLOOKUP($B21,RESUMO!$A$109:$AO$118,41,0))</f>
        <v/>
      </c>
      <c r="BU21" s="1040"/>
      <c r="BV21" s="1041">
        <f t="shared" si="12"/>
        <v>0</v>
      </c>
      <c r="BW21" s="1041">
        <f t="shared" si="13"/>
        <v>0</v>
      </c>
      <c r="BX21" s="1041">
        <f t="shared" si="14"/>
        <v>0</v>
      </c>
      <c r="BY21" s="1041">
        <f t="shared" si="15"/>
        <v>0</v>
      </c>
      <c r="BZ21" s="1041">
        <f t="shared" si="16"/>
        <v>0</v>
      </c>
      <c r="CA21" s="1041">
        <f t="shared" si="17"/>
        <v>0</v>
      </c>
      <c r="CB21" s="1042">
        <f t="shared" si="18"/>
        <v>0</v>
      </c>
    </row>
    <row r="22" spans="1:80" s="1043" customFormat="1" ht="19.5" hidden="1" customHeight="1" x14ac:dyDescent="0.3">
      <c r="A22" s="1060"/>
      <c r="B22" s="1036" t="s">
        <v>602</v>
      </c>
      <c r="C22" s="1037" t="s">
        <v>706</v>
      </c>
      <c r="D22" s="1037" t="s">
        <v>610</v>
      </c>
      <c r="E22" s="1403" t="s">
        <v>794</v>
      </c>
      <c r="F22" s="1037" t="s">
        <v>15</v>
      </c>
      <c r="G22" s="1038">
        <f>ROUND(IF(ISERROR(VLOOKUP(D22,[1]Anual!$B$180:$ES$300,($U$1)-3,0)),0,VLOOKUP(D22,[1]Anual!$B$180:$ES$300,($U$1)-3,0)),0)</f>
        <v>0</v>
      </c>
      <c r="H22" s="1048" t="e">
        <f>IF(B22="","",(VLOOKUP(B22,Família!$A:$B,2,0)))</f>
        <v>#N/A</v>
      </c>
      <c r="I22" s="1037">
        <f>ROUND(IF(ISERROR(VLOOKUP(D22,[1]Anual!$B$180:$ES$300,($U$1)+5,0)),0,VLOOKUP(D22,[1]Anual!$B$180:$ES$300,($U$1)+5,0)),0)</f>
        <v>0</v>
      </c>
      <c r="J22" s="1049"/>
      <c r="K22" s="1037" t="str">
        <f t="shared" si="1"/>
        <v>ok</v>
      </c>
      <c r="L22" s="1037">
        <f>ROUND(IF(ISERROR(VLOOKUP(D22,[1]Anual!$B$720:$EX$810,$U$1,0)),0,VLOOKUP(D22,[1]Anual!$B$720:$EX$810,$U$1,0)),0)+J22</f>
        <v>0</v>
      </c>
      <c r="M22" s="1061">
        <f t="shared" si="2"/>
        <v>0</v>
      </c>
      <c r="N22" s="1036">
        <f t="shared" ref="N22:T22" si="50">ROUND(N54-SUM(N23:N26),0)</f>
        <v>0</v>
      </c>
      <c r="O22" s="1037">
        <f t="shared" si="50"/>
        <v>0</v>
      </c>
      <c r="P22" s="1037">
        <f t="shared" si="50"/>
        <v>0</v>
      </c>
      <c r="Q22" s="1037">
        <f t="shared" si="50"/>
        <v>0</v>
      </c>
      <c r="R22" s="1037">
        <f t="shared" si="50"/>
        <v>0</v>
      </c>
      <c r="S22" s="1037">
        <f t="shared" si="50"/>
        <v>0</v>
      </c>
      <c r="T22" s="1037">
        <f t="shared" si="50"/>
        <v>0</v>
      </c>
      <c r="U22" s="1038">
        <f t="shared" si="46"/>
        <v>0</v>
      </c>
      <c r="V22" s="1038">
        <f t="shared" si="20"/>
        <v>0</v>
      </c>
      <c r="W22" s="1022">
        <f t="shared" si="21"/>
        <v>0</v>
      </c>
      <c r="X22" s="1036">
        <f>ROUND(X54-SUM(X23:X26),0)</f>
        <v>0</v>
      </c>
      <c r="Y22" s="1037">
        <f t="shared" ref="Y22:AD22" si="51">ROUND(Y54-SUM(Y23:Y26),0)</f>
        <v>0</v>
      </c>
      <c r="Z22" s="1037">
        <f t="shared" si="51"/>
        <v>0</v>
      </c>
      <c r="AA22" s="1037">
        <f t="shared" si="51"/>
        <v>0</v>
      </c>
      <c r="AB22" s="1037">
        <f t="shared" si="51"/>
        <v>0</v>
      </c>
      <c r="AC22" s="1037">
        <f t="shared" si="51"/>
        <v>0</v>
      </c>
      <c r="AD22" s="1037">
        <f t="shared" si="51"/>
        <v>0</v>
      </c>
      <c r="AE22" s="1038">
        <f t="shared" si="22"/>
        <v>0</v>
      </c>
      <c r="AF22" s="1038">
        <f t="shared" si="6"/>
        <v>0</v>
      </c>
      <c r="AG22" s="1022">
        <f t="shared" si="23"/>
        <v>0</v>
      </c>
      <c r="AH22" s="1036">
        <f>ROUND(AH54-SUM(AH23:AH26),0)</f>
        <v>0</v>
      </c>
      <c r="AI22" s="1037">
        <f t="shared" ref="AI22:AN22" si="52">ROUND(AI54-SUM(AI23:AI26),0)</f>
        <v>0</v>
      </c>
      <c r="AJ22" s="1037">
        <f t="shared" si="52"/>
        <v>0</v>
      </c>
      <c r="AK22" s="1037">
        <f t="shared" si="52"/>
        <v>0</v>
      </c>
      <c r="AL22" s="1037">
        <f t="shared" si="52"/>
        <v>0</v>
      </c>
      <c r="AM22" s="1037">
        <f t="shared" si="52"/>
        <v>0</v>
      </c>
      <c r="AN22" s="1037">
        <f t="shared" si="52"/>
        <v>0</v>
      </c>
      <c r="AO22" s="1038">
        <f t="shared" si="24"/>
        <v>0</v>
      </c>
      <c r="AP22" s="1038">
        <f t="shared" si="8"/>
        <v>0</v>
      </c>
      <c r="AQ22" s="1022">
        <f t="shared" si="25"/>
        <v>0</v>
      </c>
      <c r="AR22" s="1036">
        <f t="shared" ref="AR22:AX22" si="53">ROUND(AR54-SUM(AR23:AR26),0)</f>
        <v>0</v>
      </c>
      <c r="AS22" s="1037">
        <f>ROUND(AS54-SUM(AS23:AS26),0)</f>
        <v>0</v>
      </c>
      <c r="AT22" s="1037">
        <f t="shared" si="53"/>
        <v>0</v>
      </c>
      <c r="AU22" s="1037">
        <f t="shared" si="53"/>
        <v>0</v>
      </c>
      <c r="AV22" s="1037">
        <f t="shared" si="53"/>
        <v>0</v>
      </c>
      <c r="AW22" s="1037">
        <f t="shared" si="53"/>
        <v>0</v>
      </c>
      <c r="AX22" s="1037">
        <f t="shared" si="53"/>
        <v>0</v>
      </c>
      <c r="AY22" s="1038">
        <f t="shared" si="26"/>
        <v>0</v>
      </c>
      <c r="AZ22" s="1038">
        <f t="shared" si="10"/>
        <v>0</v>
      </c>
      <c r="BA22" s="1022">
        <f t="shared" si="27"/>
        <v>0</v>
      </c>
      <c r="BB22" s="1036">
        <f t="shared" ref="BB22:BH22" si="54">ROUND(BB54-SUM(BB23:BB26),0)</f>
        <v>0</v>
      </c>
      <c r="BC22" s="1037">
        <f t="shared" si="54"/>
        <v>0</v>
      </c>
      <c r="BD22" s="1037">
        <f t="shared" si="54"/>
        <v>0</v>
      </c>
      <c r="BE22" s="1037">
        <f t="shared" si="54"/>
        <v>0</v>
      </c>
      <c r="BF22" s="1037">
        <f t="shared" si="54"/>
        <v>0</v>
      </c>
      <c r="BG22" s="1037">
        <f t="shared" si="54"/>
        <v>0</v>
      </c>
      <c r="BH22" s="1037">
        <f t="shared" si="54"/>
        <v>0</v>
      </c>
      <c r="BI22" s="1038">
        <f t="shared" si="28"/>
        <v>0</v>
      </c>
      <c r="BJ22" s="1038">
        <f t="shared" si="29"/>
        <v>0</v>
      </c>
      <c r="BK22" s="1022">
        <f t="shared" si="30"/>
        <v>0</v>
      </c>
      <c r="BL22" s="1037">
        <f>ROUND(BL54-SUM(BL23:BL26),0)</f>
        <v>0</v>
      </c>
      <c r="BM22" s="1037">
        <f>ROUND(BM54-SUM(BM23:BM26),0)</f>
        <v>0</v>
      </c>
      <c r="BN22" s="1038">
        <f t="shared" si="31"/>
        <v>0</v>
      </c>
      <c r="BO22" s="1038">
        <f t="shared" si="32"/>
        <v>0</v>
      </c>
      <c r="BP22" s="1022">
        <f t="shared" si="33"/>
        <v>0</v>
      </c>
      <c r="BQ22" s="1784">
        <f>SUM(M22:M26)</f>
        <v>1200</v>
      </c>
      <c r="BR22" s="1053"/>
      <c r="BS22" s="1427">
        <f>IF($C22="","",VLOOKUP($C22,'Carga People'!$C$5:$G$316,5,0))</f>
        <v>0</v>
      </c>
      <c r="BT22" s="1423">
        <f>IF($B22="","",VLOOKUP($B22,RESUMO!$A$109:$AO$118,41,0))</f>
        <v>0</v>
      </c>
      <c r="BU22" s="1040"/>
      <c r="BV22" s="1041">
        <f t="shared" si="12"/>
        <v>0</v>
      </c>
      <c r="BW22" s="1041">
        <f t="shared" si="13"/>
        <v>0</v>
      </c>
      <c r="BX22" s="1041">
        <f t="shared" si="14"/>
        <v>0</v>
      </c>
      <c r="BY22" s="1041">
        <f t="shared" si="15"/>
        <v>0</v>
      </c>
      <c r="BZ22" s="1041">
        <f t="shared" si="16"/>
        <v>0</v>
      </c>
      <c r="CA22" s="1041">
        <f t="shared" si="17"/>
        <v>0</v>
      </c>
      <c r="CB22" s="1042">
        <f t="shared" si="18"/>
        <v>0</v>
      </c>
    </row>
    <row r="23" spans="1:80" s="1043" customFormat="1" ht="19.5" customHeight="1" x14ac:dyDescent="0.3">
      <c r="A23" s="1044"/>
      <c r="B23" s="1045" t="s">
        <v>604</v>
      </c>
      <c r="C23" s="1046" t="s">
        <v>707</v>
      </c>
      <c r="D23" s="1046" t="s">
        <v>608</v>
      </c>
      <c r="E23" s="1402" t="s">
        <v>795</v>
      </c>
      <c r="F23" s="1046" t="s">
        <v>15</v>
      </c>
      <c r="G23" s="1047">
        <f>ROUND(IF(ISERROR(VLOOKUP(D23,[1]Anual!$B$180:$ES$300,($U$1)-3,0)),0,VLOOKUP(D23,[1]Anual!$B$180:$ES$300,($U$1)-3,0)),0)</f>
        <v>0</v>
      </c>
      <c r="H23" s="1048" t="e">
        <f>IF(B23="","",(VLOOKUP(B23,Família!$A:$B,2,0)))</f>
        <v>#N/A</v>
      </c>
      <c r="I23" s="1046">
        <f>ROUND(IF(ISERROR(VLOOKUP(D23,[1]Anual!$B$180:$ES$300,($U$1)+5,0)),0,VLOOKUP(D23,[1]Anual!$B$180:$ES$300,($U$1)+5,0)),0)</f>
        <v>0</v>
      </c>
      <c r="J23" s="1049"/>
      <c r="K23" s="1046" t="str">
        <f>IF(L23=M23,"ok",M23-L23)</f>
        <v>ok</v>
      </c>
      <c r="L23" s="1046">
        <f>ROUND(IF(ISERROR(VLOOKUP(D23,[1]Anual!$B$720:$EX$810,$U$1,0)),0,VLOOKUP(D23,[1]Anual!$B$720:$EX$810,$U$1,0)),0)+J23</f>
        <v>1200</v>
      </c>
      <c r="M23" s="1050">
        <f t="shared" si="2"/>
        <v>1200</v>
      </c>
      <c r="N23" s="1051"/>
      <c r="O23" s="1052"/>
      <c r="P23" s="1052"/>
      <c r="Q23" s="1052"/>
      <c r="R23" s="1052"/>
      <c r="S23" s="1052"/>
      <c r="T23" s="1052"/>
      <c r="U23" s="1038">
        <f t="shared" si="46"/>
        <v>0</v>
      </c>
      <c r="V23" s="1038">
        <f t="shared" si="20"/>
        <v>0</v>
      </c>
      <c r="W23" s="1022">
        <f t="shared" si="21"/>
        <v>0</v>
      </c>
      <c r="X23" s="1051"/>
      <c r="Y23" s="1052"/>
      <c r="Z23" s="1052"/>
      <c r="AA23" s="1052"/>
      <c r="AB23" s="1052">
        <v>480</v>
      </c>
      <c r="AC23" s="1052"/>
      <c r="AD23" s="1052"/>
      <c r="AE23" s="1038">
        <f t="shared" si="22"/>
        <v>480</v>
      </c>
      <c r="AF23" s="1038">
        <f t="shared" si="6"/>
        <v>0</v>
      </c>
      <c r="AG23" s="1022">
        <f t="shared" si="23"/>
        <v>480</v>
      </c>
      <c r="AH23" s="1051">
        <v>480</v>
      </c>
      <c r="AI23" s="1052"/>
      <c r="AJ23" s="1052"/>
      <c r="AK23" s="1052"/>
      <c r="AL23" s="1052"/>
      <c r="AM23" s="1052"/>
      <c r="AN23" s="1052"/>
      <c r="AO23" s="1038">
        <f t="shared" si="24"/>
        <v>480</v>
      </c>
      <c r="AP23" s="1038">
        <f t="shared" si="8"/>
        <v>0</v>
      </c>
      <c r="AQ23" s="1022">
        <f t="shared" si="25"/>
        <v>960</v>
      </c>
      <c r="AR23" s="1051">
        <v>240</v>
      </c>
      <c r="AS23" s="1052"/>
      <c r="AT23" s="1052"/>
      <c r="AU23" s="1052"/>
      <c r="AV23" s="1052"/>
      <c r="AW23" s="1052"/>
      <c r="AX23" s="1052"/>
      <c r="AY23" s="1038">
        <f t="shared" si="26"/>
        <v>240</v>
      </c>
      <c r="AZ23" s="1038">
        <f t="shared" si="10"/>
        <v>0</v>
      </c>
      <c r="BA23" s="1022">
        <f t="shared" si="27"/>
        <v>1200</v>
      </c>
      <c r="BB23" s="1051"/>
      <c r="BC23" s="1052"/>
      <c r="BD23" s="1052"/>
      <c r="BE23" s="1052"/>
      <c r="BF23" s="1052"/>
      <c r="BG23" s="1052"/>
      <c r="BH23" s="1052"/>
      <c r="BI23" s="1038">
        <f t="shared" si="28"/>
        <v>0</v>
      </c>
      <c r="BJ23" s="1038">
        <f t="shared" si="29"/>
        <v>0</v>
      </c>
      <c r="BK23" s="1022">
        <f t="shared" si="30"/>
        <v>1200</v>
      </c>
      <c r="BL23" s="1052"/>
      <c r="BM23" s="1052"/>
      <c r="BN23" s="1038">
        <f t="shared" si="31"/>
        <v>0</v>
      </c>
      <c r="BO23" s="1038">
        <f t="shared" si="32"/>
        <v>0</v>
      </c>
      <c r="BP23" s="1022">
        <f t="shared" si="33"/>
        <v>1200</v>
      </c>
      <c r="BQ23" s="1785"/>
      <c r="BR23" s="1053"/>
      <c r="BS23" s="1427">
        <f>IF($C23="","",VLOOKUP($C23,'Carga People'!$C$5:$G$316,5,0))</f>
        <v>0</v>
      </c>
      <c r="BT23" s="1423">
        <f>IF($B23="","",VLOOKUP($B23,RESUMO!$A$109:$AO$118,41,0))</f>
        <v>0</v>
      </c>
      <c r="BU23" s="1040"/>
      <c r="BV23" s="1041">
        <f t="shared" si="12"/>
        <v>0</v>
      </c>
      <c r="BW23" s="1041">
        <f t="shared" si="13"/>
        <v>480</v>
      </c>
      <c r="BX23" s="1041">
        <f t="shared" si="14"/>
        <v>480</v>
      </c>
      <c r="BY23" s="1041">
        <f t="shared" si="15"/>
        <v>240</v>
      </c>
      <c r="BZ23" s="1041">
        <f t="shared" si="16"/>
        <v>0</v>
      </c>
      <c r="CA23" s="1041">
        <f t="shared" si="17"/>
        <v>0</v>
      </c>
      <c r="CB23" s="1042">
        <f t="shared" si="18"/>
        <v>0</v>
      </c>
    </row>
    <row r="24" spans="1:80" s="1043" customFormat="1" ht="19.5" hidden="1" customHeight="1" x14ac:dyDescent="0.3">
      <c r="A24" s="1044"/>
      <c r="B24" s="1045" t="s">
        <v>604</v>
      </c>
      <c r="C24" s="1046" t="s">
        <v>1163</v>
      </c>
      <c r="D24" s="1046" t="s">
        <v>1160</v>
      </c>
      <c r="E24" s="1402"/>
      <c r="F24" s="1046" t="s">
        <v>47</v>
      </c>
      <c r="G24" s="1047">
        <f>ROUND(IF(ISERROR(VLOOKUP(D24,[1]Anual!$B$180:$ES$300,($U$1)-3,0)),0,VLOOKUP(D24,[1]Anual!$B$180:$ES$300,($U$1)-3,0)),0)</f>
        <v>0</v>
      </c>
      <c r="H24" s="1048" t="e">
        <f>IF(B24="","",(VLOOKUP(B24,Família!$A:$B,2,0)))</f>
        <v>#N/A</v>
      </c>
      <c r="I24" s="1046">
        <f>ROUND(IF(ISERROR(VLOOKUP(D24,[1]Anual!$B$180:$ES$300,($U$1)+5,0)),0,VLOOKUP(D24,[1]Anual!$B$180:$ES$300,($U$1)+5,0)),0)</f>
        <v>0</v>
      </c>
      <c r="J24" s="1049"/>
      <c r="K24" s="1046" t="str">
        <f>IF(L24=M24,"ok",M24-L24)</f>
        <v>ok</v>
      </c>
      <c r="L24" s="1046">
        <f>ROUND(IF(ISERROR(VLOOKUP(D24,[1]Anual!$G$750:$EX$810,$U$2,0)),0,VLOOKUP(D24,[1]Anual!$G$750:$EX$810,$U$2,0)),0)+J24</f>
        <v>0</v>
      </c>
      <c r="M24" s="1050">
        <f t="shared" ref="M24" si="55">SUM(U24,AE24,AO24,AY24,BI24,BN24)</f>
        <v>0</v>
      </c>
      <c r="N24" s="1051"/>
      <c r="O24" s="1052"/>
      <c r="P24" s="1052"/>
      <c r="Q24" s="1052"/>
      <c r="R24" s="1052"/>
      <c r="S24" s="1052"/>
      <c r="T24" s="1052"/>
      <c r="U24" s="1038">
        <f t="shared" si="46"/>
        <v>0</v>
      </c>
      <c r="V24" s="1038">
        <f t="shared" si="20"/>
        <v>0</v>
      </c>
      <c r="W24" s="1022">
        <f t="shared" si="21"/>
        <v>0</v>
      </c>
      <c r="X24" s="1051"/>
      <c r="Y24" s="1052"/>
      <c r="Z24" s="1052"/>
      <c r="AA24" s="1052"/>
      <c r="AB24" s="1052"/>
      <c r="AC24" s="1052"/>
      <c r="AD24" s="1052"/>
      <c r="AE24" s="1038">
        <f t="shared" si="22"/>
        <v>0</v>
      </c>
      <c r="AF24" s="1038">
        <f t="shared" si="6"/>
        <v>0</v>
      </c>
      <c r="AG24" s="1022">
        <f t="shared" si="23"/>
        <v>0</v>
      </c>
      <c r="AH24" s="1051"/>
      <c r="AI24" s="1052"/>
      <c r="AJ24" s="1052"/>
      <c r="AK24" s="1052"/>
      <c r="AL24" s="1052"/>
      <c r="AM24" s="1052"/>
      <c r="AN24" s="1052"/>
      <c r="AO24" s="1038">
        <f t="shared" si="24"/>
        <v>0</v>
      </c>
      <c r="AP24" s="1038">
        <f t="shared" si="8"/>
        <v>0</v>
      </c>
      <c r="AQ24" s="1022">
        <f t="shared" si="25"/>
        <v>0</v>
      </c>
      <c r="AR24" s="1051"/>
      <c r="AS24" s="1052"/>
      <c r="AT24" s="1052"/>
      <c r="AU24" s="1052"/>
      <c r="AV24" s="1052"/>
      <c r="AW24" s="1052"/>
      <c r="AX24" s="1052"/>
      <c r="AY24" s="1038">
        <f t="shared" si="26"/>
        <v>0</v>
      </c>
      <c r="AZ24" s="1038">
        <f t="shared" si="10"/>
        <v>0</v>
      </c>
      <c r="BA24" s="1022">
        <f t="shared" si="27"/>
        <v>0</v>
      </c>
      <c r="BB24" s="1051"/>
      <c r="BC24" s="1052"/>
      <c r="BD24" s="1052"/>
      <c r="BE24" s="1052"/>
      <c r="BF24" s="1052"/>
      <c r="BG24" s="1052"/>
      <c r="BH24" s="1052"/>
      <c r="BI24" s="1038">
        <f t="shared" si="28"/>
        <v>0</v>
      </c>
      <c r="BJ24" s="1038">
        <f t="shared" si="29"/>
        <v>0</v>
      </c>
      <c r="BK24" s="1022">
        <f t="shared" si="30"/>
        <v>0</v>
      </c>
      <c r="BL24" s="1052"/>
      <c r="BM24" s="1052"/>
      <c r="BN24" s="1038">
        <f t="shared" si="31"/>
        <v>0</v>
      </c>
      <c r="BO24" s="1038">
        <f t="shared" si="32"/>
        <v>0</v>
      </c>
      <c r="BP24" s="1022">
        <f t="shared" si="33"/>
        <v>0</v>
      </c>
      <c r="BQ24" s="1785"/>
      <c r="BR24" s="1053"/>
      <c r="BS24" s="1427">
        <f>IF($C24="","",VLOOKUP($C24,'Carga People'!$C$5:$G$316,5,0))</f>
        <v>0</v>
      </c>
      <c r="BT24" s="1423">
        <f>IF($B24="","",VLOOKUP($B24,RESUMO!$A$109:$AO$118,41,0))</f>
        <v>0</v>
      </c>
      <c r="BU24" s="1040"/>
      <c r="BV24" s="1041">
        <f t="shared" si="12"/>
        <v>0</v>
      </c>
      <c r="BW24" s="1041">
        <f t="shared" si="13"/>
        <v>0</v>
      </c>
      <c r="BX24" s="1041">
        <f t="shared" si="14"/>
        <v>0</v>
      </c>
      <c r="BY24" s="1041">
        <f t="shared" si="15"/>
        <v>0</v>
      </c>
      <c r="BZ24" s="1041">
        <f t="shared" si="16"/>
        <v>0</v>
      </c>
      <c r="CA24" s="1041">
        <f t="shared" si="17"/>
        <v>0</v>
      </c>
      <c r="CB24" s="1042">
        <f t="shared" si="18"/>
        <v>0</v>
      </c>
    </row>
    <row r="25" spans="1:80" s="1043" customFormat="1" ht="19.5" hidden="1" customHeight="1" outlineLevel="1" x14ac:dyDescent="0.3">
      <c r="A25" s="1044"/>
      <c r="B25" s="1045"/>
      <c r="C25" s="1046"/>
      <c r="D25" s="1046"/>
      <c r="E25" s="1402"/>
      <c r="F25" s="1046" t="s">
        <v>15</v>
      </c>
      <c r="G25" s="1047">
        <f>ROUND(IF(ISERROR(VLOOKUP(D25,[1]Anual!$B$180:$ES$300,($U$1)-3,0)),0,VLOOKUP(D25,[1]Anual!$B$180:$ES$300,($U$1)-3,0)),0)</f>
        <v>0</v>
      </c>
      <c r="H25" s="1048" t="str">
        <f>IF(B25="","",(VLOOKUP(B25,Família!$A:$B,2,0)))</f>
        <v/>
      </c>
      <c r="I25" s="1046">
        <f>ROUND(IF(ISERROR(VLOOKUP(D25,[1]Anual!$B$180:$ES$300,($U$1)+5,0)),0,VLOOKUP(D25,[1]Anual!$B$180:$ES$300,($U$1)+5,0)),0)</f>
        <v>0</v>
      </c>
      <c r="J25" s="1049"/>
      <c r="K25" s="1046" t="str">
        <f t="shared" si="1"/>
        <v>ok</v>
      </c>
      <c r="L25" s="1046">
        <f>ROUND(IF(ISERROR(VLOOKUP(D25,[1]Anual!$B$720:$EX$810,$U$1,0)),0,VLOOKUP(D25,[1]Anual!$B$720:$EX$810,$U$1,0)),0)+J25</f>
        <v>0</v>
      </c>
      <c r="M25" s="1050">
        <f t="shared" si="2"/>
        <v>0</v>
      </c>
      <c r="N25" s="1051"/>
      <c r="O25" s="1052"/>
      <c r="P25" s="1052"/>
      <c r="Q25" s="1052"/>
      <c r="R25" s="1052"/>
      <c r="S25" s="1052"/>
      <c r="T25" s="1052"/>
      <c r="U25" s="1038">
        <f t="shared" si="46"/>
        <v>0</v>
      </c>
      <c r="V25" s="1038">
        <f t="shared" si="20"/>
        <v>0</v>
      </c>
      <c r="W25" s="1022">
        <f t="shared" si="21"/>
        <v>0</v>
      </c>
      <c r="X25" s="1051"/>
      <c r="Y25" s="1052"/>
      <c r="Z25" s="1052"/>
      <c r="AA25" s="1052"/>
      <c r="AB25" s="1052"/>
      <c r="AC25" s="1052"/>
      <c r="AD25" s="1052"/>
      <c r="AE25" s="1038">
        <f t="shared" si="22"/>
        <v>0</v>
      </c>
      <c r="AF25" s="1038">
        <f t="shared" si="6"/>
        <v>0</v>
      </c>
      <c r="AG25" s="1022">
        <f t="shared" si="23"/>
        <v>0</v>
      </c>
      <c r="AH25" s="1051"/>
      <c r="AI25" s="1052"/>
      <c r="AJ25" s="1052"/>
      <c r="AK25" s="1052"/>
      <c r="AL25" s="1052"/>
      <c r="AM25" s="1052"/>
      <c r="AN25" s="1052"/>
      <c r="AO25" s="1038">
        <f t="shared" si="24"/>
        <v>0</v>
      </c>
      <c r="AP25" s="1038">
        <f t="shared" si="8"/>
        <v>0</v>
      </c>
      <c r="AQ25" s="1022">
        <f t="shared" si="25"/>
        <v>0</v>
      </c>
      <c r="AR25" s="1051"/>
      <c r="AS25" s="1052"/>
      <c r="AT25" s="1052"/>
      <c r="AU25" s="1052"/>
      <c r="AV25" s="1052"/>
      <c r="AW25" s="1052"/>
      <c r="AX25" s="1052"/>
      <c r="AY25" s="1038">
        <f t="shared" si="26"/>
        <v>0</v>
      </c>
      <c r="AZ25" s="1038">
        <f t="shared" si="10"/>
        <v>0</v>
      </c>
      <c r="BA25" s="1022">
        <f t="shared" si="27"/>
        <v>0</v>
      </c>
      <c r="BB25" s="1051"/>
      <c r="BC25" s="1052"/>
      <c r="BD25" s="1052"/>
      <c r="BE25" s="1052"/>
      <c r="BF25" s="1052"/>
      <c r="BG25" s="1052"/>
      <c r="BH25" s="1052"/>
      <c r="BI25" s="1038">
        <f t="shared" si="28"/>
        <v>0</v>
      </c>
      <c r="BJ25" s="1038">
        <f t="shared" si="29"/>
        <v>0</v>
      </c>
      <c r="BK25" s="1022">
        <f t="shared" si="30"/>
        <v>0</v>
      </c>
      <c r="BL25" s="1052"/>
      <c r="BM25" s="1052"/>
      <c r="BN25" s="1038">
        <f t="shared" si="31"/>
        <v>0</v>
      </c>
      <c r="BO25" s="1038">
        <f t="shared" si="32"/>
        <v>0</v>
      </c>
      <c r="BP25" s="1022">
        <f t="shared" si="33"/>
        <v>0</v>
      </c>
      <c r="BQ25" s="1785"/>
      <c r="BR25" s="1053"/>
      <c r="BS25" s="1427" t="str">
        <f>IF($C25="","",VLOOKUP($C25,'Carga People'!$C$5:$G$316,5,0))</f>
        <v/>
      </c>
      <c r="BT25" s="1423" t="str">
        <f>IF($B25="","",VLOOKUP($B25,RESUMO!$A$109:$AO$118,41,0))</f>
        <v/>
      </c>
      <c r="BU25" s="1040"/>
      <c r="BV25" s="1041">
        <f t="shared" si="12"/>
        <v>0</v>
      </c>
      <c r="BW25" s="1041">
        <f t="shared" si="13"/>
        <v>0</v>
      </c>
      <c r="BX25" s="1041">
        <f t="shared" si="14"/>
        <v>0</v>
      </c>
      <c r="BY25" s="1041">
        <f t="shared" si="15"/>
        <v>0</v>
      </c>
      <c r="BZ25" s="1041">
        <f t="shared" si="16"/>
        <v>0</v>
      </c>
      <c r="CA25" s="1041">
        <f t="shared" si="17"/>
        <v>0</v>
      </c>
      <c r="CB25" s="1042">
        <f t="shared" si="18"/>
        <v>0</v>
      </c>
    </row>
    <row r="26" spans="1:80" s="1043" customFormat="1" ht="19.5" hidden="1" customHeight="1" outlineLevel="1" x14ac:dyDescent="0.3">
      <c r="A26" s="1044"/>
      <c r="B26" s="1045"/>
      <c r="C26" s="1062"/>
      <c r="D26" s="1062"/>
      <c r="E26" s="1402"/>
      <c r="F26" s="1046" t="s">
        <v>15</v>
      </c>
      <c r="G26" s="1047">
        <f>ROUND(IF(ISERROR(VLOOKUP(D26,[1]Anual!$B$180:$ES$300,($U$1)-3,0)),0,VLOOKUP(D26,[1]Anual!$B$180:$ES$300,($U$1)-3,0)),0)</f>
        <v>0</v>
      </c>
      <c r="H26" s="1048" t="str">
        <f>IF(B26="","",(VLOOKUP(B26,Família!$A:$B,2,0)))</f>
        <v/>
      </c>
      <c r="I26" s="1046">
        <f>ROUND(IF(ISERROR(VLOOKUP(D26,[1]Anual!$B$180:$ES$300,($U$1)+5,0)),0,VLOOKUP(D26,[1]Anual!$B$180:$ES$300,($U$1)+5,0)),0)</f>
        <v>0</v>
      </c>
      <c r="J26" s="1049"/>
      <c r="K26" s="1046" t="str">
        <f t="shared" si="1"/>
        <v>ok</v>
      </c>
      <c r="L26" s="1046">
        <f>ROUND(IF(ISERROR(VLOOKUP(D26,[1]Anual!$B$720:$EX$810,$U$1,0)),0,VLOOKUP(D26,[1]Anual!$B$720:$EX$810,$U$1,0)),0)+J26</f>
        <v>0</v>
      </c>
      <c r="M26" s="1050">
        <f t="shared" si="2"/>
        <v>0</v>
      </c>
      <c r="N26" s="1051"/>
      <c r="O26" s="1052"/>
      <c r="P26" s="1052"/>
      <c r="Q26" s="1052"/>
      <c r="R26" s="1052"/>
      <c r="S26" s="1052"/>
      <c r="T26" s="1052"/>
      <c r="U26" s="1038">
        <f t="shared" si="46"/>
        <v>0</v>
      </c>
      <c r="V26" s="1038">
        <f t="shared" si="20"/>
        <v>0</v>
      </c>
      <c r="W26" s="1022">
        <f t="shared" si="21"/>
        <v>0</v>
      </c>
      <c r="X26" s="1051"/>
      <c r="Y26" s="1052"/>
      <c r="Z26" s="1052"/>
      <c r="AA26" s="1052"/>
      <c r="AB26" s="1052"/>
      <c r="AC26" s="1052"/>
      <c r="AD26" s="1052"/>
      <c r="AE26" s="1038">
        <f t="shared" si="22"/>
        <v>0</v>
      </c>
      <c r="AF26" s="1038">
        <f t="shared" si="6"/>
        <v>0</v>
      </c>
      <c r="AG26" s="1022">
        <f t="shared" si="23"/>
        <v>0</v>
      </c>
      <c r="AH26" s="1051"/>
      <c r="AI26" s="1052"/>
      <c r="AJ26" s="1052"/>
      <c r="AK26" s="1052"/>
      <c r="AL26" s="1052"/>
      <c r="AM26" s="1052"/>
      <c r="AN26" s="1052"/>
      <c r="AO26" s="1038">
        <f t="shared" si="24"/>
        <v>0</v>
      </c>
      <c r="AP26" s="1038">
        <f t="shared" si="8"/>
        <v>0</v>
      </c>
      <c r="AQ26" s="1022">
        <f t="shared" si="25"/>
        <v>0</v>
      </c>
      <c r="AR26" s="1051"/>
      <c r="AS26" s="1052"/>
      <c r="AT26" s="1052"/>
      <c r="AU26" s="1052"/>
      <c r="AV26" s="1052"/>
      <c r="AW26" s="1052"/>
      <c r="AX26" s="1052"/>
      <c r="AY26" s="1038">
        <f t="shared" si="26"/>
        <v>0</v>
      </c>
      <c r="AZ26" s="1038">
        <f t="shared" si="10"/>
        <v>0</v>
      </c>
      <c r="BA26" s="1022">
        <f t="shared" si="27"/>
        <v>0</v>
      </c>
      <c r="BB26" s="1051"/>
      <c r="BC26" s="1052"/>
      <c r="BD26" s="1052"/>
      <c r="BE26" s="1052"/>
      <c r="BF26" s="1052"/>
      <c r="BG26" s="1052"/>
      <c r="BH26" s="1052"/>
      <c r="BI26" s="1038">
        <f t="shared" si="28"/>
        <v>0</v>
      </c>
      <c r="BJ26" s="1038">
        <f t="shared" si="29"/>
        <v>0</v>
      </c>
      <c r="BK26" s="1022">
        <f t="shared" si="30"/>
        <v>0</v>
      </c>
      <c r="BL26" s="1052"/>
      <c r="BM26" s="1052"/>
      <c r="BN26" s="1038">
        <f t="shared" si="31"/>
        <v>0</v>
      </c>
      <c r="BO26" s="1038">
        <f t="shared" si="32"/>
        <v>0</v>
      </c>
      <c r="BP26" s="1022">
        <f t="shared" si="33"/>
        <v>0</v>
      </c>
      <c r="BQ26" s="1786"/>
      <c r="BR26" s="1053"/>
      <c r="BS26" s="1427" t="str">
        <f>IF($C26="","",VLOOKUP($C26,'Carga People'!$C$5:$G$316,5,0))</f>
        <v/>
      </c>
      <c r="BT26" s="1423" t="str">
        <f>IF($B26="","",VLOOKUP($B26,RESUMO!$A$109:$AO$118,41,0))</f>
        <v/>
      </c>
      <c r="BU26" s="1040"/>
      <c r="BV26" s="1041">
        <f t="shared" si="12"/>
        <v>0</v>
      </c>
      <c r="BW26" s="1041">
        <f t="shared" si="13"/>
        <v>0</v>
      </c>
      <c r="BX26" s="1041">
        <f t="shared" si="14"/>
        <v>0</v>
      </c>
      <c r="BY26" s="1041">
        <f t="shared" si="15"/>
        <v>0</v>
      </c>
      <c r="BZ26" s="1041">
        <f t="shared" si="16"/>
        <v>0</v>
      </c>
      <c r="CA26" s="1041">
        <f t="shared" si="17"/>
        <v>0</v>
      </c>
      <c r="CB26" s="1042">
        <f t="shared" si="18"/>
        <v>0</v>
      </c>
    </row>
    <row r="27" spans="1:80" s="1043" customFormat="1" ht="19.5" customHeight="1" collapsed="1" x14ac:dyDescent="0.3">
      <c r="A27" s="1060"/>
      <c r="B27" s="1036" t="s">
        <v>729</v>
      </c>
      <c r="C27" s="1037" t="s">
        <v>1171</v>
      </c>
      <c r="D27" s="1037" t="s">
        <v>1054</v>
      </c>
      <c r="E27" s="1403"/>
      <c r="F27" s="1037" t="s">
        <v>15</v>
      </c>
      <c r="G27" s="1038">
        <f>ROUND(IF(ISERROR(VLOOKUP(D27,[1]Anual!$B$180:$ES$300,($U$1)-3,0)),0,VLOOKUP(D27,[1]Anual!$B$180:$ES$300,($U$1)-3,0)),0)</f>
        <v>0</v>
      </c>
      <c r="H27" s="1048" t="e">
        <f>IF(B27="","",(VLOOKUP(B27,Família!$A:$B,2,0)))</f>
        <v>#N/A</v>
      </c>
      <c r="I27" s="1037">
        <f>ROUND(IF(ISERROR(VLOOKUP(D27,[1]Anual!$B$180:$ES$300,($U$1)+5,0)),0,VLOOKUP(D27,[1]Anual!$B$180:$ES$300,($U$1)+5,0)),0)</f>
        <v>0</v>
      </c>
      <c r="J27" s="1049"/>
      <c r="K27" s="1037" t="str">
        <f t="shared" si="1"/>
        <v>ok</v>
      </c>
      <c r="L27" s="1037">
        <f>ROUND(IF(ISERROR(VLOOKUP(D27,[1]Anual!$B$720:$EX$810,$U$1,0)),0,VLOOKUP(D27,[1]Anual!$B$720:$EX$810,$U$1,0)),0)+J27</f>
        <v>5040</v>
      </c>
      <c r="M27" s="1061">
        <f t="shared" si="2"/>
        <v>5040</v>
      </c>
      <c r="N27" s="1036">
        <f t="shared" ref="N27:T27" si="56">ROUND(N55-SUM(N28:N31),0)</f>
        <v>0</v>
      </c>
      <c r="O27" s="1037">
        <f t="shared" si="56"/>
        <v>0</v>
      </c>
      <c r="P27" s="1037">
        <f t="shared" si="56"/>
        <v>0</v>
      </c>
      <c r="Q27" s="1037">
        <f t="shared" si="56"/>
        <v>0</v>
      </c>
      <c r="R27" s="1037">
        <f t="shared" si="56"/>
        <v>983</v>
      </c>
      <c r="S27" s="1037">
        <f t="shared" si="56"/>
        <v>0</v>
      </c>
      <c r="T27" s="1037">
        <f t="shared" si="56"/>
        <v>0</v>
      </c>
      <c r="U27" s="1038">
        <f t="shared" si="46"/>
        <v>983</v>
      </c>
      <c r="V27" s="1038">
        <f t="shared" si="20"/>
        <v>0</v>
      </c>
      <c r="W27" s="1022">
        <f t="shared" si="21"/>
        <v>983</v>
      </c>
      <c r="X27" s="1036">
        <f>ROUND(X55-SUM(X28:X31),0)</f>
        <v>983</v>
      </c>
      <c r="Y27" s="1037">
        <f t="shared" ref="Y27:AD27" si="57">ROUND(Y55-SUM(Y28:Y31),0)</f>
        <v>983</v>
      </c>
      <c r="Z27" s="1037">
        <f t="shared" si="57"/>
        <v>0</v>
      </c>
      <c r="AA27" s="1037">
        <f t="shared" si="57"/>
        <v>0</v>
      </c>
      <c r="AB27" s="1037">
        <f t="shared" si="57"/>
        <v>0</v>
      </c>
      <c r="AC27" s="1037">
        <f t="shared" si="57"/>
        <v>0</v>
      </c>
      <c r="AD27" s="1037">
        <f t="shared" si="57"/>
        <v>0</v>
      </c>
      <c r="AE27" s="1038">
        <f t="shared" si="22"/>
        <v>1966</v>
      </c>
      <c r="AF27" s="1038">
        <f t="shared" si="6"/>
        <v>0</v>
      </c>
      <c r="AG27" s="1022">
        <f t="shared" si="23"/>
        <v>2949</v>
      </c>
      <c r="AH27" s="1036">
        <f>ROUND(AH55-SUM(AH28:AH31),0)</f>
        <v>0</v>
      </c>
      <c r="AI27" s="1037">
        <f t="shared" ref="AI27:AN27" si="58">ROUND(AI55-SUM(AI28:AI31),0)</f>
        <v>0</v>
      </c>
      <c r="AJ27" s="1037">
        <f t="shared" si="58"/>
        <v>983</v>
      </c>
      <c r="AK27" s="1037">
        <f t="shared" si="58"/>
        <v>983</v>
      </c>
      <c r="AL27" s="1037">
        <f t="shared" si="58"/>
        <v>125</v>
      </c>
      <c r="AM27" s="1037">
        <f t="shared" si="58"/>
        <v>0</v>
      </c>
      <c r="AN27" s="1037">
        <f t="shared" si="58"/>
        <v>0</v>
      </c>
      <c r="AO27" s="1038">
        <f t="shared" si="24"/>
        <v>2091</v>
      </c>
      <c r="AP27" s="1038">
        <f t="shared" si="8"/>
        <v>0</v>
      </c>
      <c r="AQ27" s="1022">
        <f t="shared" si="25"/>
        <v>5040</v>
      </c>
      <c r="AR27" s="1036">
        <f t="shared" ref="AR27:AX27" si="59">ROUND(AR55-SUM(AR28:AR31),0)</f>
        <v>0</v>
      </c>
      <c r="AS27" s="1037">
        <f t="shared" si="59"/>
        <v>0</v>
      </c>
      <c r="AT27" s="1037">
        <f t="shared" si="59"/>
        <v>0</v>
      </c>
      <c r="AU27" s="1037">
        <f t="shared" si="59"/>
        <v>0</v>
      </c>
      <c r="AV27" s="1037">
        <f t="shared" si="59"/>
        <v>0</v>
      </c>
      <c r="AW27" s="1037">
        <f t="shared" si="59"/>
        <v>0</v>
      </c>
      <c r="AX27" s="1037">
        <f t="shared" si="59"/>
        <v>0</v>
      </c>
      <c r="AY27" s="1038">
        <f t="shared" si="26"/>
        <v>0</v>
      </c>
      <c r="AZ27" s="1038">
        <f t="shared" si="10"/>
        <v>0</v>
      </c>
      <c r="BA27" s="1022">
        <f t="shared" si="27"/>
        <v>5040</v>
      </c>
      <c r="BB27" s="1036">
        <f t="shared" ref="BB27:BH27" si="60">ROUND(BB55-SUM(BB28:BB31),0)</f>
        <v>0</v>
      </c>
      <c r="BC27" s="1037">
        <f t="shared" si="60"/>
        <v>0</v>
      </c>
      <c r="BD27" s="1037">
        <f t="shared" si="60"/>
        <v>0</v>
      </c>
      <c r="BE27" s="1037">
        <f t="shared" si="60"/>
        <v>0</v>
      </c>
      <c r="BF27" s="1037">
        <f t="shared" si="60"/>
        <v>0</v>
      </c>
      <c r="BG27" s="1037">
        <f t="shared" si="60"/>
        <v>0</v>
      </c>
      <c r="BH27" s="1037">
        <f t="shared" si="60"/>
        <v>0</v>
      </c>
      <c r="BI27" s="1038">
        <f t="shared" si="28"/>
        <v>0</v>
      </c>
      <c r="BJ27" s="1038">
        <f t="shared" si="29"/>
        <v>0</v>
      </c>
      <c r="BK27" s="1022">
        <f t="shared" si="30"/>
        <v>5040</v>
      </c>
      <c r="BL27" s="1037">
        <f>ROUND(BL55-SUM(BL28:BL31),0)</f>
        <v>0</v>
      </c>
      <c r="BM27" s="1037">
        <f>ROUND(BM55-SUM(BM28:BM31),0)</f>
        <v>0</v>
      </c>
      <c r="BN27" s="1038">
        <f t="shared" si="31"/>
        <v>0</v>
      </c>
      <c r="BO27" s="1038">
        <f t="shared" si="32"/>
        <v>0</v>
      </c>
      <c r="BP27" s="1022">
        <f t="shared" si="33"/>
        <v>5040</v>
      </c>
      <c r="BQ27" s="1785">
        <f>SUM(M27:M31)</f>
        <v>5040</v>
      </c>
      <c r="BR27" s="1053"/>
      <c r="BS27" s="1427">
        <f>IF($C27="","",VLOOKUP($C27,'Carga People'!$C$5:$G$316,5,0))</f>
        <v>0</v>
      </c>
      <c r="BT27" s="1423" t="e">
        <f>IF($B27="","",VLOOKUP($B27,RESUMO!$A$109:$AO$118,41,0))</f>
        <v>#N/A</v>
      </c>
      <c r="BU27" s="1040"/>
      <c r="BV27" s="1041">
        <f t="shared" si="12"/>
        <v>983</v>
      </c>
      <c r="BW27" s="1041">
        <f t="shared" si="13"/>
        <v>1966</v>
      </c>
      <c r="BX27" s="1041">
        <f t="shared" si="14"/>
        <v>2091</v>
      </c>
      <c r="BY27" s="1041">
        <f t="shared" si="15"/>
        <v>0</v>
      </c>
      <c r="BZ27" s="1041">
        <f t="shared" si="16"/>
        <v>0</v>
      </c>
      <c r="CA27" s="1041">
        <f t="shared" si="17"/>
        <v>0</v>
      </c>
      <c r="CB27" s="1042">
        <f t="shared" si="18"/>
        <v>0</v>
      </c>
    </row>
    <row r="28" spans="1:80" s="1043" customFormat="1" ht="19.5" hidden="1" customHeight="1" x14ac:dyDescent="0.3">
      <c r="A28" s="1044"/>
      <c r="B28" s="1045" t="s">
        <v>729</v>
      </c>
      <c r="C28" s="1046" t="s">
        <v>1164</v>
      </c>
      <c r="D28" s="1046" t="s">
        <v>1157</v>
      </c>
      <c r="E28" s="1402"/>
      <c r="F28" s="1046" t="s">
        <v>47</v>
      </c>
      <c r="G28" s="1047">
        <f>ROUND(IF(ISERROR(VLOOKUP(D28,[1]Anual!$B$180:$ES$300,($U$1)-3,0)),0,VLOOKUP(D28,[1]Anual!$B$180:$ES$300,($U$1)-3,0)),0)</f>
        <v>0</v>
      </c>
      <c r="H28" s="1048" t="e">
        <f>IF(B28="","",(VLOOKUP(B28,Família!$A:$B,2,0)))</f>
        <v>#N/A</v>
      </c>
      <c r="I28" s="1046">
        <f>ROUND(IF(ISERROR(VLOOKUP(D28,[1]Anual!$B$180:$ES$300,($U$1)+5,0)),0,VLOOKUP(D28,[1]Anual!$B$180:$ES$300,($U$1)+5,0)),0)</f>
        <v>0</v>
      </c>
      <c r="J28" s="1049"/>
      <c r="K28" s="1046" t="str">
        <f>IF(L28=M28,"ok",M28-L28)</f>
        <v>ok</v>
      </c>
      <c r="L28" s="1046">
        <f>ROUND(IF(ISERROR(VLOOKUP(D28,[1]Anual!$G$750:$EX$810,$U$2,0)),0,VLOOKUP(D28,[1]Anual!$G$750:$EX$810,$U$2,0)),0)+J28</f>
        <v>0</v>
      </c>
      <c r="M28" s="1050">
        <f t="shared" ref="M28" si="61">SUM(U28,AE28,AO28,AY28,BI28,BN28)</f>
        <v>0</v>
      </c>
      <c r="N28" s="1051"/>
      <c r="O28" s="1052"/>
      <c r="P28" s="1052"/>
      <c r="Q28" s="1052"/>
      <c r="R28" s="1052"/>
      <c r="S28" s="1052"/>
      <c r="T28" s="1052"/>
      <c r="U28" s="1038">
        <f t="shared" si="46"/>
        <v>0</v>
      </c>
      <c r="V28" s="1038">
        <f t="shared" si="20"/>
        <v>0</v>
      </c>
      <c r="W28" s="1022">
        <f t="shared" si="21"/>
        <v>0</v>
      </c>
      <c r="X28" s="1051"/>
      <c r="Y28" s="1052"/>
      <c r="Z28" s="1052"/>
      <c r="AA28" s="1052"/>
      <c r="AB28" s="1052"/>
      <c r="AC28" s="1052"/>
      <c r="AD28" s="1052"/>
      <c r="AE28" s="1038">
        <f t="shared" si="22"/>
        <v>0</v>
      </c>
      <c r="AF28" s="1038">
        <f t="shared" si="6"/>
        <v>0</v>
      </c>
      <c r="AG28" s="1022">
        <f t="shared" si="23"/>
        <v>0</v>
      </c>
      <c r="AH28" s="1051"/>
      <c r="AI28" s="1052"/>
      <c r="AJ28" s="1052"/>
      <c r="AK28" s="1052"/>
      <c r="AL28" s="1052"/>
      <c r="AM28" s="1052"/>
      <c r="AN28" s="1052"/>
      <c r="AO28" s="1038">
        <f t="shared" si="24"/>
        <v>0</v>
      </c>
      <c r="AP28" s="1038">
        <f t="shared" si="8"/>
        <v>0</v>
      </c>
      <c r="AQ28" s="1022">
        <f t="shared" si="25"/>
        <v>0</v>
      </c>
      <c r="AR28" s="1051"/>
      <c r="AS28" s="1052"/>
      <c r="AT28" s="1052"/>
      <c r="AU28" s="1052"/>
      <c r="AV28" s="1052"/>
      <c r="AW28" s="1052"/>
      <c r="AX28" s="1052"/>
      <c r="AY28" s="1038">
        <f t="shared" si="26"/>
        <v>0</v>
      </c>
      <c r="AZ28" s="1038">
        <f t="shared" si="10"/>
        <v>0</v>
      </c>
      <c r="BA28" s="1022">
        <f t="shared" si="27"/>
        <v>0</v>
      </c>
      <c r="BB28" s="1051"/>
      <c r="BC28" s="1052"/>
      <c r="BD28" s="1052"/>
      <c r="BE28" s="1052"/>
      <c r="BF28" s="1052"/>
      <c r="BG28" s="1052"/>
      <c r="BH28" s="1052"/>
      <c r="BI28" s="1038">
        <f t="shared" si="28"/>
        <v>0</v>
      </c>
      <c r="BJ28" s="1038">
        <f t="shared" si="29"/>
        <v>0</v>
      </c>
      <c r="BK28" s="1022">
        <f t="shared" si="30"/>
        <v>0</v>
      </c>
      <c r="BL28" s="1052"/>
      <c r="BM28" s="1052"/>
      <c r="BN28" s="1038">
        <f t="shared" si="31"/>
        <v>0</v>
      </c>
      <c r="BO28" s="1038">
        <f t="shared" si="32"/>
        <v>0</v>
      </c>
      <c r="BP28" s="1022">
        <f t="shared" si="33"/>
        <v>0</v>
      </c>
      <c r="BQ28" s="1785"/>
      <c r="BR28" s="1053"/>
      <c r="BS28" s="1427">
        <f>IF($C28="","",VLOOKUP($C28,'Carga People'!$C$5:$G$316,5,0))</f>
        <v>0</v>
      </c>
      <c r="BT28" s="1423" t="e">
        <f>IF($B28="","",VLOOKUP($B28,RESUMO!$A$109:$AO$118,41,0))</f>
        <v>#N/A</v>
      </c>
      <c r="BU28" s="1040"/>
      <c r="BV28" s="1041">
        <f t="shared" si="12"/>
        <v>0</v>
      </c>
      <c r="BW28" s="1041">
        <f t="shared" si="13"/>
        <v>0</v>
      </c>
      <c r="BX28" s="1041">
        <f t="shared" si="14"/>
        <v>0</v>
      </c>
      <c r="BY28" s="1041">
        <f t="shared" si="15"/>
        <v>0</v>
      </c>
      <c r="BZ28" s="1041">
        <f t="shared" si="16"/>
        <v>0</v>
      </c>
      <c r="CA28" s="1041">
        <f t="shared" si="17"/>
        <v>0</v>
      </c>
      <c r="CB28" s="1042">
        <f t="shared" si="18"/>
        <v>0</v>
      </c>
    </row>
    <row r="29" spans="1:80" s="1043" customFormat="1" ht="19.5" hidden="1" customHeight="1" outlineLevel="1" x14ac:dyDescent="0.3">
      <c r="A29" s="1044"/>
      <c r="B29" s="1045"/>
      <c r="C29" s="1046"/>
      <c r="D29" s="1046"/>
      <c r="E29" s="1402"/>
      <c r="F29" s="1046" t="s">
        <v>15</v>
      </c>
      <c r="G29" s="1047">
        <f>ROUND(IF(ISERROR(VLOOKUP(D29,[1]Anual!$B$180:$ES$300,($U$1)-3,0)),0,VLOOKUP(D29,[1]Anual!$B$180:$ES$300,($U$1)-3,0)),0)</f>
        <v>0</v>
      </c>
      <c r="H29" s="1048" t="str">
        <f>IF(B29="","",(VLOOKUP(B29,Família!$A:$B,2,0)))</f>
        <v/>
      </c>
      <c r="I29" s="1046">
        <f>ROUND(IF(ISERROR(VLOOKUP(D29,[1]Anual!$B$180:$ES$300,($U$1)+5,0)),0,VLOOKUP(D29,[1]Anual!$B$180:$ES$300,($U$1)+5,0)),0)</f>
        <v>0</v>
      </c>
      <c r="J29" s="1049"/>
      <c r="K29" s="1046" t="str">
        <f t="shared" si="1"/>
        <v>ok</v>
      </c>
      <c r="L29" s="1046">
        <f>ROUND(IF(ISERROR(VLOOKUP(D29,[1]Anual!$B$720:$EX$810,$U$1,0)),0,VLOOKUP(D29,[1]Anual!$B$720:$EX$810,$U$1,0)),0)+J29</f>
        <v>0</v>
      </c>
      <c r="M29" s="1050">
        <f t="shared" si="2"/>
        <v>0</v>
      </c>
      <c r="N29" s="1051"/>
      <c r="O29" s="1052"/>
      <c r="P29" s="1052"/>
      <c r="Q29" s="1052"/>
      <c r="R29" s="1052"/>
      <c r="S29" s="1052"/>
      <c r="T29" s="1052"/>
      <c r="U29" s="1038">
        <f t="shared" si="46"/>
        <v>0</v>
      </c>
      <c r="V29" s="1038">
        <f t="shared" si="20"/>
        <v>0</v>
      </c>
      <c r="W29" s="1022">
        <f t="shared" si="21"/>
        <v>0</v>
      </c>
      <c r="X29" s="1051"/>
      <c r="Y29" s="1052"/>
      <c r="Z29" s="1052"/>
      <c r="AA29" s="1052"/>
      <c r="AB29" s="1052"/>
      <c r="AC29" s="1052"/>
      <c r="AD29" s="1052"/>
      <c r="AE29" s="1038">
        <f t="shared" si="22"/>
        <v>0</v>
      </c>
      <c r="AF29" s="1038">
        <f t="shared" si="6"/>
        <v>0</v>
      </c>
      <c r="AG29" s="1022">
        <f t="shared" si="23"/>
        <v>0</v>
      </c>
      <c r="AH29" s="1051"/>
      <c r="AI29" s="1052"/>
      <c r="AJ29" s="1052"/>
      <c r="AK29" s="1052"/>
      <c r="AL29" s="1052"/>
      <c r="AM29" s="1052"/>
      <c r="AN29" s="1052"/>
      <c r="AO29" s="1038">
        <f t="shared" si="24"/>
        <v>0</v>
      </c>
      <c r="AP29" s="1038">
        <f t="shared" si="8"/>
        <v>0</v>
      </c>
      <c r="AQ29" s="1022">
        <f t="shared" si="25"/>
        <v>0</v>
      </c>
      <c r="AR29" s="1051"/>
      <c r="AS29" s="1052"/>
      <c r="AT29" s="1052"/>
      <c r="AU29" s="1052"/>
      <c r="AV29" s="1052"/>
      <c r="AW29" s="1052"/>
      <c r="AX29" s="1052"/>
      <c r="AY29" s="1038">
        <f t="shared" si="26"/>
        <v>0</v>
      </c>
      <c r="AZ29" s="1038">
        <f t="shared" si="10"/>
        <v>0</v>
      </c>
      <c r="BA29" s="1022">
        <f t="shared" si="27"/>
        <v>0</v>
      </c>
      <c r="BB29" s="1051"/>
      <c r="BC29" s="1052"/>
      <c r="BD29" s="1052"/>
      <c r="BE29" s="1052"/>
      <c r="BF29" s="1052"/>
      <c r="BG29" s="1052"/>
      <c r="BH29" s="1052"/>
      <c r="BI29" s="1038">
        <f t="shared" si="28"/>
        <v>0</v>
      </c>
      <c r="BJ29" s="1038">
        <f t="shared" si="29"/>
        <v>0</v>
      </c>
      <c r="BK29" s="1022">
        <f t="shared" si="30"/>
        <v>0</v>
      </c>
      <c r="BL29" s="1052"/>
      <c r="BM29" s="1052"/>
      <c r="BN29" s="1038">
        <f t="shared" si="31"/>
        <v>0</v>
      </c>
      <c r="BO29" s="1038">
        <f t="shared" si="32"/>
        <v>0</v>
      </c>
      <c r="BP29" s="1022">
        <f t="shared" si="33"/>
        <v>0</v>
      </c>
      <c r="BQ29" s="1785"/>
      <c r="BR29" s="1053"/>
      <c r="BS29" s="1427" t="str">
        <f>IF($C29="","",VLOOKUP($C29,'Carga People'!$C$5:$G$316,5,0))</f>
        <v/>
      </c>
      <c r="BT29" s="1423" t="str">
        <f>IF($B29="","",VLOOKUP($B29,RESUMO!$A$109:$AO$118,41,0))</f>
        <v/>
      </c>
      <c r="BU29" s="1040"/>
      <c r="BV29" s="1041">
        <f t="shared" si="12"/>
        <v>0</v>
      </c>
      <c r="BW29" s="1041">
        <f t="shared" si="13"/>
        <v>0</v>
      </c>
      <c r="BX29" s="1041">
        <f t="shared" si="14"/>
        <v>0</v>
      </c>
      <c r="BY29" s="1041">
        <f t="shared" si="15"/>
        <v>0</v>
      </c>
      <c r="BZ29" s="1041">
        <f t="shared" si="16"/>
        <v>0</v>
      </c>
      <c r="CA29" s="1041">
        <f t="shared" si="17"/>
        <v>0</v>
      </c>
      <c r="CB29" s="1042">
        <f t="shared" si="18"/>
        <v>0</v>
      </c>
    </row>
    <row r="30" spans="1:80" s="1043" customFormat="1" ht="19.5" hidden="1" customHeight="1" outlineLevel="1" x14ac:dyDescent="0.3">
      <c r="A30" s="1044"/>
      <c r="B30" s="1045"/>
      <c r="C30" s="1046"/>
      <c r="D30" s="1046"/>
      <c r="E30" s="1402"/>
      <c r="F30" s="1046" t="s">
        <v>15</v>
      </c>
      <c r="G30" s="1047">
        <f>ROUND(IF(ISERROR(VLOOKUP(D30,[1]Anual!$B$180:$ES$300,($U$1)-3,0)),0,VLOOKUP(D30,[1]Anual!$B$180:$ES$300,($U$1)-3,0)),0)</f>
        <v>0</v>
      </c>
      <c r="H30" s="1048" t="str">
        <f>IF(B30="","",(VLOOKUP(B30,Família!$A:$B,2,0)))</f>
        <v/>
      </c>
      <c r="I30" s="1046">
        <f>ROUND(IF(ISERROR(VLOOKUP(D30,[1]Anual!$B$180:$ES$300,($U$1)+5,0)),0,VLOOKUP(D30,[1]Anual!$B$180:$ES$300,($U$1)+5,0)),0)</f>
        <v>0</v>
      </c>
      <c r="J30" s="1049"/>
      <c r="K30" s="1046" t="str">
        <f t="shared" si="1"/>
        <v>ok</v>
      </c>
      <c r="L30" s="1046">
        <f>ROUND(IF(ISERROR(VLOOKUP(D30,[1]Anual!$B$720:$EX$810,$U$1,0)),0,VLOOKUP(D30,[1]Anual!$B$720:$EX$810,$U$1,0)),0)+J30</f>
        <v>0</v>
      </c>
      <c r="M30" s="1050">
        <f t="shared" si="2"/>
        <v>0</v>
      </c>
      <c r="N30" s="1051"/>
      <c r="O30" s="1052"/>
      <c r="P30" s="1052"/>
      <c r="Q30" s="1052"/>
      <c r="R30" s="1052"/>
      <c r="S30" s="1052"/>
      <c r="T30" s="1052"/>
      <c r="U30" s="1038">
        <f t="shared" si="46"/>
        <v>0</v>
      </c>
      <c r="V30" s="1038">
        <f t="shared" si="20"/>
        <v>0</v>
      </c>
      <c r="W30" s="1022">
        <f t="shared" si="21"/>
        <v>0</v>
      </c>
      <c r="X30" s="1051"/>
      <c r="Y30" s="1052"/>
      <c r="Z30" s="1052"/>
      <c r="AA30" s="1052"/>
      <c r="AB30" s="1052"/>
      <c r="AC30" s="1052"/>
      <c r="AD30" s="1052"/>
      <c r="AE30" s="1038">
        <f t="shared" si="22"/>
        <v>0</v>
      </c>
      <c r="AF30" s="1038">
        <f t="shared" si="6"/>
        <v>0</v>
      </c>
      <c r="AG30" s="1022">
        <f t="shared" si="23"/>
        <v>0</v>
      </c>
      <c r="AH30" s="1051"/>
      <c r="AI30" s="1052"/>
      <c r="AJ30" s="1052"/>
      <c r="AK30" s="1052"/>
      <c r="AL30" s="1052"/>
      <c r="AM30" s="1052"/>
      <c r="AN30" s="1052"/>
      <c r="AO30" s="1038">
        <f t="shared" si="24"/>
        <v>0</v>
      </c>
      <c r="AP30" s="1038">
        <f t="shared" si="8"/>
        <v>0</v>
      </c>
      <c r="AQ30" s="1022">
        <f t="shared" si="25"/>
        <v>0</v>
      </c>
      <c r="AR30" s="1051"/>
      <c r="AS30" s="1052"/>
      <c r="AT30" s="1052"/>
      <c r="AU30" s="1052"/>
      <c r="AV30" s="1052"/>
      <c r="AW30" s="1052"/>
      <c r="AX30" s="1052"/>
      <c r="AY30" s="1038">
        <f t="shared" si="26"/>
        <v>0</v>
      </c>
      <c r="AZ30" s="1038">
        <f t="shared" si="10"/>
        <v>0</v>
      </c>
      <c r="BA30" s="1022">
        <f t="shared" si="27"/>
        <v>0</v>
      </c>
      <c r="BB30" s="1051"/>
      <c r="BC30" s="1052"/>
      <c r="BD30" s="1052"/>
      <c r="BE30" s="1052"/>
      <c r="BF30" s="1052"/>
      <c r="BG30" s="1052"/>
      <c r="BH30" s="1052"/>
      <c r="BI30" s="1038">
        <f t="shared" si="28"/>
        <v>0</v>
      </c>
      <c r="BJ30" s="1038">
        <f t="shared" si="29"/>
        <v>0</v>
      </c>
      <c r="BK30" s="1022">
        <f t="shared" si="30"/>
        <v>0</v>
      </c>
      <c r="BL30" s="1052"/>
      <c r="BM30" s="1052"/>
      <c r="BN30" s="1038">
        <f t="shared" si="31"/>
        <v>0</v>
      </c>
      <c r="BO30" s="1038">
        <f t="shared" si="32"/>
        <v>0</v>
      </c>
      <c r="BP30" s="1022">
        <f t="shared" si="33"/>
        <v>0</v>
      </c>
      <c r="BQ30" s="1785"/>
      <c r="BR30" s="1053"/>
      <c r="BS30" s="1427" t="str">
        <f>IF($C30="","",VLOOKUP($C30,'Carga People'!$C$5:$G$316,5,0))</f>
        <v/>
      </c>
      <c r="BT30" s="1423" t="str">
        <f>IF($B30="","",VLOOKUP($B30,RESUMO!$A$109:$AO$118,41,0))</f>
        <v/>
      </c>
      <c r="BU30" s="1040"/>
      <c r="BV30" s="1041">
        <f t="shared" si="12"/>
        <v>0</v>
      </c>
      <c r="BW30" s="1041">
        <f t="shared" si="13"/>
        <v>0</v>
      </c>
      <c r="BX30" s="1041">
        <f t="shared" si="14"/>
        <v>0</v>
      </c>
      <c r="BY30" s="1041">
        <f t="shared" si="15"/>
        <v>0</v>
      </c>
      <c r="BZ30" s="1041">
        <f t="shared" si="16"/>
        <v>0</v>
      </c>
      <c r="CA30" s="1041">
        <f t="shared" si="17"/>
        <v>0</v>
      </c>
      <c r="CB30" s="1042">
        <f t="shared" si="18"/>
        <v>0</v>
      </c>
    </row>
    <row r="31" spans="1:80" s="1043" customFormat="1" ht="19.5" hidden="1" customHeight="1" outlineLevel="1" x14ac:dyDescent="0.3">
      <c r="A31" s="1044"/>
      <c r="B31" s="1045"/>
      <c r="C31" s="1046"/>
      <c r="D31" s="1046"/>
      <c r="E31" s="1402"/>
      <c r="F31" s="1046" t="s">
        <v>15</v>
      </c>
      <c r="G31" s="1047">
        <f>ROUND(IF(ISERROR(VLOOKUP(D31,[1]Anual!$B$180:$ES$300,($U$1)-3,0)),0,VLOOKUP(D31,[1]Anual!$B$180:$ES$300,($U$1)-3,0)),0)</f>
        <v>0</v>
      </c>
      <c r="H31" s="1048" t="str">
        <f>IF(B31="","",(VLOOKUP(B31,Família!$A:$B,2,0)))</f>
        <v/>
      </c>
      <c r="I31" s="1046">
        <f>ROUND(IF(ISERROR(VLOOKUP(D31,[1]Anual!$B$180:$ES$300,($U$1)+5,0)),0,VLOOKUP(D31,[1]Anual!$B$180:$ES$300,($U$1)+5,0)),0)</f>
        <v>0</v>
      </c>
      <c r="J31" s="1049"/>
      <c r="K31" s="1046" t="str">
        <f t="shared" si="1"/>
        <v>ok</v>
      </c>
      <c r="L31" s="1046">
        <f>ROUND(IF(ISERROR(VLOOKUP(D31,[1]Anual!$B$720:$EX$810,$U$1,0)),0,VLOOKUP(D31,[1]Anual!$B$720:$EX$810,$U$1,0)),0)+J31</f>
        <v>0</v>
      </c>
      <c r="M31" s="1050">
        <f t="shared" si="2"/>
        <v>0</v>
      </c>
      <c r="N31" s="1051"/>
      <c r="O31" s="1052"/>
      <c r="P31" s="1052"/>
      <c r="Q31" s="1052"/>
      <c r="R31" s="1052"/>
      <c r="S31" s="1052"/>
      <c r="T31" s="1052"/>
      <c r="U31" s="1038">
        <f t="shared" si="46"/>
        <v>0</v>
      </c>
      <c r="V31" s="1038">
        <f t="shared" si="20"/>
        <v>0</v>
      </c>
      <c r="W31" s="1022">
        <f t="shared" si="21"/>
        <v>0</v>
      </c>
      <c r="X31" s="1051"/>
      <c r="Y31" s="1052"/>
      <c r="Z31" s="1052"/>
      <c r="AA31" s="1052"/>
      <c r="AB31" s="1052"/>
      <c r="AC31" s="1052"/>
      <c r="AD31" s="1052"/>
      <c r="AE31" s="1038">
        <f t="shared" si="22"/>
        <v>0</v>
      </c>
      <c r="AF31" s="1038">
        <f t="shared" si="6"/>
        <v>0</v>
      </c>
      <c r="AG31" s="1022">
        <f t="shared" si="23"/>
        <v>0</v>
      </c>
      <c r="AH31" s="1051"/>
      <c r="AI31" s="1052"/>
      <c r="AJ31" s="1052"/>
      <c r="AK31" s="1052"/>
      <c r="AL31" s="1052"/>
      <c r="AM31" s="1052"/>
      <c r="AN31" s="1052"/>
      <c r="AO31" s="1038">
        <f t="shared" si="24"/>
        <v>0</v>
      </c>
      <c r="AP31" s="1038">
        <f t="shared" si="8"/>
        <v>0</v>
      </c>
      <c r="AQ31" s="1022">
        <f t="shared" si="25"/>
        <v>0</v>
      </c>
      <c r="AR31" s="1051"/>
      <c r="AS31" s="1052"/>
      <c r="AT31" s="1052"/>
      <c r="AU31" s="1052"/>
      <c r="AV31" s="1052"/>
      <c r="AW31" s="1052"/>
      <c r="AX31" s="1052"/>
      <c r="AY31" s="1038">
        <f t="shared" si="26"/>
        <v>0</v>
      </c>
      <c r="AZ31" s="1038">
        <f t="shared" si="10"/>
        <v>0</v>
      </c>
      <c r="BA31" s="1022">
        <f t="shared" si="27"/>
        <v>0</v>
      </c>
      <c r="BB31" s="1051"/>
      <c r="BC31" s="1052"/>
      <c r="BD31" s="1052"/>
      <c r="BE31" s="1052"/>
      <c r="BF31" s="1052"/>
      <c r="BG31" s="1052"/>
      <c r="BH31" s="1052"/>
      <c r="BI31" s="1038">
        <f t="shared" si="28"/>
        <v>0</v>
      </c>
      <c r="BJ31" s="1038">
        <f t="shared" si="29"/>
        <v>0</v>
      </c>
      <c r="BK31" s="1022">
        <f t="shared" si="30"/>
        <v>0</v>
      </c>
      <c r="BL31" s="1052"/>
      <c r="BM31" s="1052"/>
      <c r="BN31" s="1038">
        <f t="shared" si="31"/>
        <v>0</v>
      </c>
      <c r="BO31" s="1038">
        <f t="shared" si="32"/>
        <v>0</v>
      </c>
      <c r="BP31" s="1022">
        <f t="shared" si="33"/>
        <v>0</v>
      </c>
      <c r="BQ31" s="1785"/>
      <c r="BR31" s="1053"/>
      <c r="BS31" s="1427" t="str">
        <f>IF($C31="","",VLOOKUP($C31,'Carga People'!$C$5:$G$316,5,0))</f>
        <v/>
      </c>
      <c r="BT31" s="1423" t="str">
        <f>IF($B31="","",VLOOKUP($B31,RESUMO!$A$109:$AO$118,41,0))</f>
        <v/>
      </c>
      <c r="BU31" s="1040"/>
      <c r="BV31" s="1041">
        <f t="shared" si="12"/>
        <v>0</v>
      </c>
      <c r="BW31" s="1041">
        <f t="shared" si="13"/>
        <v>0</v>
      </c>
      <c r="BX31" s="1041">
        <f t="shared" si="14"/>
        <v>0</v>
      </c>
      <c r="BY31" s="1041">
        <f t="shared" si="15"/>
        <v>0</v>
      </c>
      <c r="BZ31" s="1041">
        <f t="shared" si="16"/>
        <v>0</v>
      </c>
      <c r="CA31" s="1041">
        <f t="shared" si="17"/>
        <v>0</v>
      </c>
      <c r="CB31" s="1042">
        <f t="shared" si="18"/>
        <v>0</v>
      </c>
    </row>
    <row r="32" spans="1:80" s="1043" customFormat="1" ht="19.5" customHeight="1" collapsed="1" thickBot="1" x14ac:dyDescent="0.35">
      <c r="A32" s="1060"/>
      <c r="B32" s="1036" t="s">
        <v>599</v>
      </c>
      <c r="C32" s="1037" t="s">
        <v>702</v>
      </c>
      <c r="D32" s="1037" t="s">
        <v>606</v>
      </c>
      <c r="E32" s="1403" t="s">
        <v>790</v>
      </c>
      <c r="F32" s="1037" t="s">
        <v>15</v>
      </c>
      <c r="G32" s="1038">
        <f>ROUND(IF(ISERROR(VLOOKUP(D32,[1]Anual!$B$180:$ES$300,($U$1)-3,0)),0,VLOOKUP(D32,[1]Anual!$B$180:$ES$300,($U$1)-3,0)),0)</f>
        <v>0</v>
      </c>
      <c r="H32" s="1048" t="e">
        <f>IF(B32="","",(VLOOKUP(B32,Família!$A:$B,2,0)))</f>
        <v>#N/A</v>
      </c>
      <c r="I32" s="1037">
        <f>ROUND(IF(ISERROR(VLOOKUP(D32,[1]Anual!$B$180:$ES$300,($U$1)+5,0)),0,VLOOKUP(D32,[1]Anual!$B$180:$ES$300,($U$1)+5,0)),0)</f>
        <v>0</v>
      </c>
      <c r="J32" s="1049"/>
      <c r="K32" s="1037" t="str">
        <f t="shared" si="1"/>
        <v>ok</v>
      </c>
      <c r="L32" s="1037">
        <f>ROUND(IF(ISERROR(VLOOKUP(D32,[1]Anual!$B$720:$EX$810,$U$1,0)),0,VLOOKUP(D32,[1]Anual!$B$720:$EX$810,$U$1,0)),0)+J32</f>
        <v>480</v>
      </c>
      <c r="M32" s="1061">
        <f t="shared" si="2"/>
        <v>480</v>
      </c>
      <c r="N32" s="1036">
        <f t="shared" ref="N32:T32" si="62">ROUND(N56-SUM(N33:N36),0)</f>
        <v>0</v>
      </c>
      <c r="O32" s="1037">
        <f t="shared" si="62"/>
        <v>0</v>
      </c>
      <c r="P32" s="1037">
        <f t="shared" si="62"/>
        <v>0</v>
      </c>
      <c r="Q32" s="1037">
        <f t="shared" si="62"/>
        <v>0</v>
      </c>
      <c r="R32" s="1037">
        <f t="shared" si="62"/>
        <v>0</v>
      </c>
      <c r="S32" s="1037">
        <f t="shared" si="62"/>
        <v>0</v>
      </c>
      <c r="T32" s="1037">
        <f t="shared" si="62"/>
        <v>0</v>
      </c>
      <c r="U32" s="1038">
        <f t="shared" si="46"/>
        <v>0</v>
      </c>
      <c r="V32" s="1038">
        <f t="shared" si="20"/>
        <v>0</v>
      </c>
      <c r="W32" s="1022">
        <f t="shared" si="21"/>
        <v>0</v>
      </c>
      <c r="X32" s="1036">
        <f>ROUND(X56-SUM(X33:X36),0)</f>
        <v>0</v>
      </c>
      <c r="Y32" s="1037">
        <f t="shared" ref="Y32:AD32" si="63">ROUND(Y56-SUM(Y33:Y36),0)</f>
        <v>0</v>
      </c>
      <c r="Z32" s="1037">
        <f t="shared" si="63"/>
        <v>480</v>
      </c>
      <c r="AA32" s="1037">
        <f t="shared" si="63"/>
        <v>0</v>
      </c>
      <c r="AB32" s="1037">
        <f t="shared" si="63"/>
        <v>0</v>
      </c>
      <c r="AC32" s="1037">
        <f t="shared" si="63"/>
        <v>0</v>
      </c>
      <c r="AD32" s="1037">
        <f t="shared" si="63"/>
        <v>0</v>
      </c>
      <c r="AE32" s="1038">
        <f t="shared" si="22"/>
        <v>480</v>
      </c>
      <c r="AF32" s="1038">
        <f t="shared" si="6"/>
        <v>0</v>
      </c>
      <c r="AG32" s="1022">
        <f t="shared" si="23"/>
        <v>480</v>
      </c>
      <c r="AH32" s="1036">
        <f>ROUND(AH56-SUM(AH33:AH36),0)</f>
        <v>0</v>
      </c>
      <c r="AI32" s="1037">
        <f t="shared" ref="AI32:AN32" si="64">ROUND(AI56-SUM(AI33:AI36),0)</f>
        <v>0</v>
      </c>
      <c r="AJ32" s="1037">
        <f t="shared" si="64"/>
        <v>0</v>
      </c>
      <c r="AK32" s="1037">
        <f t="shared" si="64"/>
        <v>0</v>
      </c>
      <c r="AL32" s="1037">
        <f t="shared" si="64"/>
        <v>0</v>
      </c>
      <c r="AM32" s="1037">
        <f t="shared" si="64"/>
        <v>0</v>
      </c>
      <c r="AN32" s="1037">
        <f t="shared" si="64"/>
        <v>0</v>
      </c>
      <c r="AO32" s="1038">
        <f t="shared" si="24"/>
        <v>0</v>
      </c>
      <c r="AP32" s="1038">
        <f t="shared" si="8"/>
        <v>0</v>
      </c>
      <c r="AQ32" s="1022">
        <f t="shared" si="25"/>
        <v>480</v>
      </c>
      <c r="AR32" s="1036">
        <f t="shared" ref="AR32:AX32" si="65">ROUND(AR56-SUM(AR33:AR36),0)</f>
        <v>0</v>
      </c>
      <c r="AS32" s="1037">
        <f t="shared" si="65"/>
        <v>0</v>
      </c>
      <c r="AT32" s="1037">
        <f t="shared" si="65"/>
        <v>0</v>
      </c>
      <c r="AU32" s="1037">
        <f t="shared" si="65"/>
        <v>0</v>
      </c>
      <c r="AV32" s="1037">
        <f t="shared" si="65"/>
        <v>0</v>
      </c>
      <c r="AW32" s="1037">
        <f t="shared" si="65"/>
        <v>0</v>
      </c>
      <c r="AX32" s="1037">
        <f t="shared" si="65"/>
        <v>0</v>
      </c>
      <c r="AY32" s="1038">
        <f t="shared" si="26"/>
        <v>0</v>
      </c>
      <c r="AZ32" s="1038">
        <f t="shared" si="10"/>
        <v>0</v>
      </c>
      <c r="BA32" s="1022">
        <f t="shared" si="27"/>
        <v>480</v>
      </c>
      <c r="BB32" s="1036">
        <f t="shared" ref="BB32:BH32" si="66">ROUND(BB56-SUM(BB33:BB36),0)</f>
        <v>0</v>
      </c>
      <c r="BC32" s="1037">
        <f t="shared" si="66"/>
        <v>0</v>
      </c>
      <c r="BD32" s="1037">
        <f t="shared" si="66"/>
        <v>0</v>
      </c>
      <c r="BE32" s="1037">
        <f t="shared" si="66"/>
        <v>0</v>
      </c>
      <c r="BF32" s="1037">
        <f t="shared" si="66"/>
        <v>0</v>
      </c>
      <c r="BG32" s="1037">
        <f t="shared" si="66"/>
        <v>0</v>
      </c>
      <c r="BH32" s="1037">
        <f t="shared" si="66"/>
        <v>0</v>
      </c>
      <c r="BI32" s="1038">
        <f t="shared" si="28"/>
        <v>0</v>
      </c>
      <c r="BJ32" s="1038">
        <f t="shared" si="29"/>
        <v>0</v>
      </c>
      <c r="BK32" s="1022">
        <f t="shared" si="30"/>
        <v>480</v>
      </c>
      <c r="BL32" s="1037">
        <f>ROUND(BL56-SUM(BL33:BL36),0)</f>
        <v>0</v>
      </c>
      <c r="BM32" s="1037">
        <f>ROUND(BM56-SUM(BM33:BM36),0)</f>
        <v>0</v>
      </c>
      <c r="BN32" s="1038">
        <f t="shared" si="31"/>
        <v>0</v>
      </c>
      <c r="BO32" s="1038">
        <f t="shared" si="32"/>
        <v>0</v>
      </c>
      <c r="BP32" s="1022">
        <f t="shared" si="33"/>
        <v>480</v>
      </c>
      <c r="BQ32" s="1785">
        <f>SUM(M32:M36)</f>
        <v>480</v>
      </c>
      <c r="BR32" s="1053"/>
      <c r="BS32" s="1427">
        <f>IF($C32="","",VLOOKUP($C32,'Carga People'!$C$5:$G$316,5,0))</f>
        <v>0</v>
      </c>
      <c r="BT32" s="1423">
        <f>IF($B32="","",VLOOKUP($B32,RESUMO!$A$109:$AO$118,41,0))</f>
        <v>0</v>
      </c>
      <c r="BU32" s="1040"/>
      <c r="BV32" s="1041">
        <f t="shared" si="12"/>
        <v>0</v>
      </c>
      <c r="BW32" s="1041">
        <f t="shared" si="13"/>
        <v>480</v>
      </c>
      <c r="BX32" s="1041">
        <f t="shared" si="14"/>
        <v>0</v>
      </c>
      <c r="BY32" s="1041">
        <f t="shared" si="15"/>
        <v>0</v>
      </c>
      <c r="BZ32" s="1041">
        <f t="shared" si="16"/>
        <v>0</v>
      </c>
      <c r="CA32" s="1041">
        <f t="shared" si="17"/>
        <v>0</v>
      </c>
      <c r="CB32" s="1042">
        <f t="shared" si="18"/>
        <v>0</v>
      </c>
    </row>
    <row r="33" spans="1:80" s="1043" customFormat="1" ht="19.5" hidden="1" customHeight="1" x14ac:dyDescent="0.3">
      <c r="A33" s="1044"/>
      <c r="B33" s="1045" t="s">
        <v>599</v>
      </c>
      <c r="C33" s="1046" t="s">
        <v>1213</v>
      </c>
      <c r="D33" s="1046" t="s">
        <v>1212</v>
      </c>
      <c r="E33" s="1402"/>
      <c r="F33" s="1046" t="s">
        <v>47</v>
      </c>
      <c r="G33" s="1047">
        <f>ROUND(IF(ISERROR(VLOOKUP(D33,[1]Anual!$B$180:$ES$300,($U$1)-3,0)),0,VLOOKUP(D33,[1]Anual!$B$180:$ES$300,($U$1)-3,0)),0)</f>
        <v>0</v>
      </c>
      <c r="H33" s="1048" t="e">
        <f>IF(B33="","",(VLOOKUP(B33,Família!$A:$B,2,0)))</f>
        <v>#N/A</v>
      </c>
      <c r="I33" s="1046">
        <f>ROUND(IF(ISERROR(VLOOKUP(D33,[1]Anual!$B$180:$ES$300,($U$1)+5,0)),0,VLOOKUP(D33,[1]Anual!$B$180:$ES$300,($U$1)+5,0)),0)</f>
        <v>0</v>
      </c>
      <c r="J33" s="1049"/>
      <c r="K33" s="1046" t="str">
        <f t="shared" si="1"/>
        <v>ok</v>
      </c>
      <c r="L33" s="1046">
        <f>ROUND(IF(ISERROR(VLOOKUP(D33,[1]Anual!$G$750:$EX$810,$U$2,0)),0,VLOOKUP(D33,[1]Anual!$G$750:$EX$810,$U$2,0)),0)+J33</f>
        <v>0</v>
      </c>
      <c r="M33" s="1050">
        <f t="shared" si="2"/>
        <v>0</v>
      </c>
      <c r="N33" s="1051"/>
      <c r="O33" s="1052"/>
      <c r="P33" s="1052"/>
      <c r="Q33" s="1052"/>
      <c r="R33" s="1052"/>
      <c r="S33" s="1052"/>
      <c r="T33" s="1052"/>
      <c r="U33" s="1038">
        <f t="shared" si="46"/>
        <v>0</v>
      </c>
      <c r="V33" s="1038">
        <f t="shared" si="20"/>
        <v>0</v>
      </c>
      <c r="W33" s="1022">
        <f t="shared" si="21"/>
        <v>0</v>
      </c>
      <c r="X33" s="1051"/>
      <c r="Y33" s="1052"/>
      <c r="Z33" s="1052"/>
      <c r="AA33" s="1052"/>
      <c r="AB33" s="1052"/>
      <c r="AC33" s="1052"/>
      <c r="AD33" s="1052"/>
      <c r="AE33" s="1038">
        <f t="shared" si="22"/>
        <v>0</v>
      </c>
      <c r="AF33" s="1038">
        <f t="shared" si="6"/>
        <v>0</v>
      </c>
      <c r="AG33" s="1022">
        <f t="shared" si="23"/>
        <v>0</v>
      </c>
      <c r="AH33" s="1051"/>
      <c r="AI33" s="1052"/>
      <c r="AJ33" s="1052"/>
      <c r="AK33" s="1052"/>
      <c r="AL33" s="1052"/>
      <c r="AM33" s="1052"/>
      <c r="AN33" s="1052"/>
      <c r="AO33" s="1038">
        <f t="shared" si="24"/>
        <v>0</v>
      </c>
      <c r="AP33" s="1038">
        <f t="shared" si="8"/>
        <v>0</v>
      </c>
      <c r="AQ33" s="1022">
        <f t="shared" si="25"/>
        <v>0</v>
      </c>
      <c r="AR33" s="1051"/>
      <c r="AS33" s="1052"/>
      <c r="AT33" s="1052"/>
      <c r="AU33" s="1052"/>
      <c r="AV33" s="1052"/>
      <c r="AW33" s="1052"/>
      <c r="AX33" s="1052"/>
      <c r="AY33" s="1038">
        <f t="shared" si="26"/>
        <v>0</v>
      </c>
      <c r="AZ33" s="1038">
        <f t="shared" si="10"/>
        <v>0</v>
      </c>
      <c r="BA33" s="1022">
        <f t="shared" si="27"/>
        <v>0</v>
      </c>
      <c r="BB33" s="1051"/>
      <c r="BC33" s="1052"/>
      <c r="BD33" s="1052"/>
      <c r="BE33" s="1052"/>
      <c r="BF33" s="1052"/>
      <c r="BG33" s="1052"/>
      <c r="BH33" s="1052"/>
      <c r="BI33" s="1038">
        <f t="shared" si="28"/>
        <v>0</v>
      </c>
      <c r="BJ33" s="1038">
        <f t="shared" si="29"/>
        <v>0</v>
      </c>
      <c r="BK33" s="1022">
        <f t="shared" si="30"/>
        <v>0</v>
      </c>
      <c r="BL33" s="1052"/>
      <c r="BM33" s="1052"/>
      <c r="BN33" s="1038">
        <f t="shared" si="31"/>
        <v>0</v>
      </c>
      <c r="BO33" s="1038">
        <f t="shared" si="32"/>
        <v>0</v>
      </c>
      <c r="BP33" s="1022">
        <f t="shared" si="33"/>
        <v>0</v>
      </c>
      <c r="BQ33" s="1785"/>
      <c r="BR33" s="1053"/>
      <c r="BS33" s="1427">
        <f>IF($C33="","",VLOOKUP($C33,'Carga People'!$C$5:$G$316,5,0))</f>
        <v>0</v>
      </c>
      <c r="BT33" s="1423">
        <f>IF($B33="","",VLOOKUP($B33,RESUMO!$A$109:$AO$118,41,0))</f>
        <v>0</v>
      </c>
      <c r="BU33" s="1040"/>
      <c r="BV33" s="1041">
        <f t="shared" si="12"/>
        <v>0</v>
      </c>
      <c r="BW33" s="1041">
        <f t="shared" si="13"/>
        <v>0</v>
      </c>
      <c r="BX33" s="1041">
        <f t="shared" si="14"/>
        <v>0</v>
      </c>
      <c r="BY33" s="1041">
        <f t="shared" si="15"/>
        <v>0</v>
      </c>
      <c r="BZ33" s="1041">
        <f t="shared" si="16"/>
        <v>0</v>
      </c>
      <c r="CA33" s="1041">
        <f t="shared" si="17"/>
        <v>0</v>
      </c>
      <c r="CB33" s="1042">
        <f t="shared" si="18"/>
        <v>0</v>
      </c>
    </row>
    <row r="34" spans="1:80" s="1043" customFormat="1" ht="19.5" hidden="1" customHeight="1" outlineLevel="1" x14ac:dyDescent="0.3">
      <c r="A34" s="1044"/>
      <c r="B34" s="1045"/>
      <c r="C34" s="1046"/>
      <c r="D34" s="1046"/>
      <c r="E34" s="1402"/>
      <c r="F34" s="1046" t="s">
        <v>15</v>
      </c>
      <c r="G34" s="1047">
        <f>ROUND(IF(ISERROR(VLOOKUP(D34,[1]Anual!$B$180:$ES$300,($U$1)-3,0)),0,VLOOKUP(D34,[1]Anual!$B$180:$ES$300,($U$1)-3,0)),0)</f>
        <v>0</v>
      </c>
      <c r="H34" s="1048" t="str">
        <f>IF(B34="","",(VLOOKUP(B34,Família!$A:$B,2,0)))</f>
        <v/>
      </c>
      <c r="I34" s="1046">
        <f>ROUND(IF(ISERROR(VLOOKUP(D34,[1]Anual!$B$180:$ES$300,($U$1)+5,0)),0,VLOOKUP(D34,[1]Anual!$B$180:$ES$300,($U$1)+5,0)),0)</f>
        <v>0</v>
      </c>
      <c r="J34" s="1049"/>
      <c r="K34" s="1046" t="str">
        <f t="shared" si="1"/>
        <v>ok</v>
      </c>
      <c r="L34" s="1046">
        <f>ROUND(IF(ISERROR(VLOOKUP(D34,[1]Anual!$B$720:$EX$810,$U$1,0)),0,VLOOKUP(D34,[1]Anual!$B$720:$EX$810,$U$1,0)),0)+J34</f>
        <v>0</v>
      </c>
      <c r="M34" s="1050">
        <f t="shared" si="2"/>
        <v>0</v>
      </c>
      <c r="N34" s="1051"/>
      <c r="O34" s="1052"/>
      <c r="P34" s="1052"/>
      <c r="Q34" s="1052"/>
      <c r="R34" s="1052"/>
      <c r="S34" s="1052"/>
      <c r="T34" s="1052"/>
      <c r="U34" s="1038">
        <f t="shared" si="46"/>
        <v>0</v>
      </c>
      <c r="V34" s="1038">
        <f t="shared" si="20"/>
        <v>0</v>
      </c>
      <c r="W34" s="1022">
        <f t="shared" si="21"/>
        <v>0</v>
      </c>
      <c r="X34" s="1051"/>
      <c r="Y34" s="1052"/>
      <c r="Z34" s="1052"/>
      <c r="AA34" s="1052"/>
      <c r="AB34" s="1052"/>
      <c r="AC34" s="1052"/>
      <c r="AD34" s="1052"/>
      <c r="AE34" s="1038">
        <f t="shared" si="22"/>
        <v>0</v>
      </c>
      <c r="AF34" s="1038">
        <f t="shared" si="6"/>
        <v>0</v>
      </c>
      <c r="AG34" s="1022">
        <f t="shared" si="23"/>
        <v>0</v>
      </c>
      <c r="AH34" s="1051"/>
      <c r="AI34" s="1052"/>
      <c r="AJ34" s="1052"/>
      <c r="AK34" s="1052"/>
      <c r="AL34" s="1052"/>
      <c r="AM34" s="1052"/>
      <c r="AN34" s="1052"/>
      <c r="AO34" s="1038">
        <f t="shared" si="24"/>
        <v>0</v>
      </c>
      <c r="AP34" s="1038">
        <f t="shared" si="8"/>
        <v>0</v>
      </c>
      <c r="AQ34" s="1022">
        <f t="shared" si="25"/>
        <v>0</v>
      </c>
      <c r="AR34" s="1051"/>
      <c r="AS34" s="1052"/>
      <c r="AT34" s="1052"/>
      <c r="AU34" s="1052"/>
      <c r="AV34" s="1052"/>
      <c r="AW34" s="1052"/>
      <c r="AX34" s="1052"/>
      <c r="AY34" s="1038">
        <f t="shared" si="26"/>
        <v>0</v>
      </c>
      <c r="AZ34" s="1038">
        <f t="shared" si="10"/>
        <v>0</v>
      </c>
      <c r="BA34" s="1022">
        <f t="shared" si="27"/>
        <v>0</v>
      </c>
      <c r="BB34" s="1051"/>
      <c r="BC34" s="1052"/>
      <c r="BD34" s="1052"/>
      <c r="BE34" s="1052"/>
      <c r="BF34" s="1052"/>
      <c r="BG34" s="1052"/>
      <c r="BH34" s="1052"/>
      <c r="BI34" s="1038">
        <f t="shared" si="28"/>
        <v>0</v>
      </c>
      <c r="BJ34" s="1038">
        <f t="shared" si="29"/>
        <v>0</v>
      </c>
      <c r="BK34" s="1022">
        <f t="shared" si="30"/>
        <v>0</v>
      </c>
      <c r="BL34" s="1052"/>
      <c r="BM34" s="1052"/>
      <c r="BN34" s="1038">
        <f t="shared" si="31"/>
        <v>0</v>
      </c>
      <c r="BO34" s="1038">
        <f t="shared" si="32"/>
        <v>0</v>
      </c>
      <c r="BP34" s="1022">
        <f t="shared" si="33"/>
        <v>0</v>
      </c>
      <c r="BQ34" s="1785"/>
      <c r="BR34" s="1053"/>
      <c r="BS34" s="1427" t="str">
        <f>IF($C34="","",VLOOKUP($C34,'Carga People'!$C$5:$G$316,5,0))</f>
        <v/>
      </c>
      <c r="BT34" s="1423" t="str">
        <f>IF($B34="","",VLOOKUP($B34,RESUMO!$A$109:$AO$118,41,0))</f>
        <v/>
      </c>
      <c r="BU34" s="1040"/>
      <c r="BV34" s="1041">
        <f t="shared" si="12"/>
        <v>0</v>
      </c>
      <c r="BW34" s="1041">
        <f t="shared" si="13"/>
        <v>0</v>
      </c>
      <c r="BX34" s="1041">
        <f t="shared" si="14"/>
        <v>0</v>
      </c>
      <c r="BY34" s="1041">
        <f t="shared" si="15"/>
        <v>0</v>
      </c>
      <c r="BZ34" s="1041">
        <f t="shared" si="16"/>
        <v>0</v>
      </c>
      <c r="CA34" s="1041">
        <f t="shared" si="17"/>
        <v>0</v>
      </c>
      <c r="CB34" s="1042">
        <f t="shared" si="18"/>
        <v>0</v>
      </c>
    </row>
    <row r="35" spans="1:80" s="1043" customFormat="1" ht="19.5" hidden="1" customHeight="1" outlineLevel="1" x14ac:dyDescent="0.3">
      <c r="A35" s="1044"/>
      <c r="B35" s="1045"/>
      <c r="C35" s="1046"/>
      <c r="D35" s="1046"/>
      <c r="E35" s="1402"/>
      <c r="F35" s="1046" t="s">
        <v>15</v>
      </c>
      <c r="G35" s="1047">
        <f>ROUND(IF(ISERROR(VLOOKUP(D35,[1]Anual!$B$180:$ES$300,($U$1)-3,0)),0,VLOOKUP(D35,[1]Anual!$B$180:$ES$300,($U$1)-3,0)),0)</f>
        <v>0</v>
      </c>
      <c r="H35" s="1048" t="str">
        <f>IF(B35="","",(VLOOKUP(B35,Família!$A:$B,2,0)))</f>
        <v/>
      </c>
      <c r="I35" s="1046">
        <f>ROUND(IF(ISERROR(VLOOKUP(D35,[1]Anual!$B$180:$ES$300,($U$1)+5,0)),0,VLOOKUP(D35,[1]Anual!$B$180:$ES$300,($U$1)+5,0)),0)</f>
        <v>0</v>
      </c>
      <c r="J35" s="1049"/>
      <c r="K35" s="1046" t="str">
        <f t="shared" si="1"/>
        <v>ok</v>
      </c>
      <c r="L35" s="1046">
        <f>ROUND(IF(ISERROR(VLOOKUP(D35,[1]Anual!$B$720:$EX$810,$U$1,0)),0,VLOOKUP(D35,[1]Anual!$B$720:$EX$810,$U$1,0)),0)+J35</f>
        <v>0</v>
      </c>
      <c r="M35" s="1050">
        <f t="shared" si="2"/>
        <v>0</v>
      </c>
      <c r="N35" s="1051"/>
      <c r="O35" s="1052"/>
      <c r="P35" s="1052"/>
      <c r="Q35" s="1052"/>
      <c r="R35" s="1052"/>
      <c r="S35" s="1052"/>
      <c r="T35" s="1052"/>
      <c r="U35" s="1038">
        <f t="shared" si="46"/>
        <v>0</v>
      </c>
      <c r="V35" s="1038">
        <f t="shared" si="20"/>
        <v>0</v>
      </c>
      <c r="W35" s="1022">
        <f t="shared" si="21"/>
        <v>0</v>
      </c>
      <c r="X35" s="1051"/>
      <c r="Y35" s="1052"/>
      <c r="Z35" s="1052"/>
      <c r="AA35" s="1052"/>
      <c r="AB35" s="1052"/>
      <c r="AC35" s="1052"/>
      <c r="AD35" s="1052"/>
      <c r="AE35" s="1038">
        <f t="shared" si="22"/>
        <v>0</v>
      </c>
      <c r="AF35" s="1038">
        <f t="shared" si="6"/>
        <v>0</v>
      </c>
      <c r="AG35" s="1022">
        <f t="shared" si="23"/>
        <v>0</v>
      </c>
      <c r="AH35" s="1051"/>
      <c r="AI35" s="1052"/>
      <c r="AJ35" s="1052"/>
      <c r="AK35" s="1052"/>
      <c r="AL35" s="1052"/>
      <c r="AM35" s="1052"/>
      <c r="AN35" s="1052"/>
      <c r="AO35" s="1038">
        <f t="shared" si="24"/>
        <v>0</v>
      </c>
      <c r="AP35" s="1038">
        <f t="shared" si="8"/>
        <v>0</v>
      </c>
      <c r="AQ35" s="1022">
        <f t="shared" si="25"/>
        <v>0</v>
      </c>
      <c r="AR35" s="1051"/>
      <c r="AS35" s="1052"/>
      <c r="AT35" s="1052"/>
      <c r="AU35" s="1052"/>
      <c r="AV35" s="1052"/>
      <c r="AW35" s="1052"/>
      <c r="AX35" s="1052"/>
      <c r="AY35" s="1038">
        <f t="shared" si="26"/>
        <v>0</v>
      </c>
      <c r="AZ35" s="1038">
        <f t="shared" si="10"/>
        <v>0</v>
      </c>
      <c r="BA35" s="1022">
        <f t="shared" si="27"/>
        <v>0</v>
      </c>
      <c r="BB35" s="1051"/>
      <c r="BC35" s="1052"/>
      <c r="BD35" s="1052"/>
      <c r="BE35" s="1052"/>
      <c r="BF35" s="1052"/>
      <c r="BG35" s="1052"/>
      <c r="BH35" s="1052"/>
      <c r="BI35" s="1038">
        <f t="shared" si="28"/>
        <v>0</v>
      </c>
      <c r="BJ35" s="1038">
        <f t="shared" si="29"/>
        <v>0</v>
      </c>
      <c r="BK35" s="1022">
        <f t="shared" si="30"/>
        <v>0</v>
      </c>
      <c r="BL35" s="1052"/>
      <c r="BM35" s="1052"/>
      <c r="BN35" s="1038">
        <f t="shared" si="31"/>
        <v>0</v>
      </c>
      <c r="BO35" s="1038">
        <f t="shared" si="32"/>
        <v>0</v>
      </c>
      <c r="BP35" s="1022">
        <f t="shared" si="33"/>
        <v>0</v>
      </c>
      <c r="BQ35" s="1785"/>
      <c r="BR35" s="1053"/>
      <c r="BS35" s="1427" t="str">
        <f>IF($C35="","",VLOOKUP($C35,'Carga People'!$C$5:$G$316,5,0))</f>
        <v/>
      </c>
      <c r="BT35" s="1423" t="str">
        <f>IF($B35="","",VLOOKUP($B35,RESUMO!$A$109:$AO$118,41,0))</f>
        <v/>
      </c>
      <c r="BU35" s="1040"/>
      <c r="BV35" s="1041">
        <f t="shared" si="12"/>
        <v>0</v>
      </c>
      <c r="BW35" s="1041">
        <f t="shared" si="13"/>
        <v>0</v>
      </c>
      <c r="BX35" s="1041">
        <f t="shared" si="14"/>
        <v>0</v>
      </c>
      <c r="BY35" s="1041">
        <f t="shared" si="15"/>
        <v>0</v>
      </c>
      <c r="BZ35" s="1041">
        <f t="shared" si="16"/>
        <v>0</v>
      </c>
      <c r="CA35" s="1041">
        <f t="shared" si="17"/>
        <v>0</v>
      </c>
      <c r="CB35" s="1042">
        <f t="shared" si="18"/>
        <v>0</v>
      </c>
    </row>
    <row r="36" spans="1:80" s="1043" customFormat="1" ht="19.5" hidden="1" customHeight="1" outlineLevel="1" x14ac:dyDescent="0.3">
      <c r="A36" s="1044"/>
      <c r="B36" s="1045"/>
      <c r="C36" s="1046"/>
      <c r="D36" s="1046"/>
      <c r="E36" s="1402"/>
      <c r="F36" s="1046" t="s">
        <v>15</v>
      </c>
      <c r="G36" s="1047">
        <f>ROUND(IF(ISERROR(VLOOKUP(D36,[1]Anual!$B$180:$ES$300,($U$1)-3,0)),0,VLOOKUP(D36,[1]Anual!$B$180:$ES$300,($U$1)-3,0)),0)</f>
        <v>0</v>
      </c>
      <c r="H36" s="1048" t="str">
        <f>IF(B36="","",(VLOOKUP(B36,Família!$A:$B,2,0)))</f>
        <v/>
      </c>
      <c r="I36" s="1046">
        <f>ROUND(IF(ISERROR(VLOOKUP(D36,[1]Anual!$B$180:$ES$300,($U$1)+5,0)),0,VLOOKUP(D36,[1]Anual!$B$180:$ES$300,($U$1)+5,0)),0)</f>
        <v>0</v>
      </c>
      <c r="J36" s="1049"/>
      <c r="K36" s="1046" t="str">
        <f t="shared" si="1"/>
        <v>ok</v>
      </c>
      <c r="L36" s="1046">
        <f>ROUND(IF(ISERROR(VLOOKUP(D36,[1]Anual!$B$720:$EX$810,$U$1,0)),0,VLOOKUP(D36,[1]Anual!$B$720:$EX$810,$U$1,0)),0)+J36</f>
        <v>0</v>
      </c>
      <c r="M36" s="1050">
        <f t="shared" si="2"/>
        <v>0</v>
      </c>
      <c r="N36" s="1051"/>
      <c r="O36" s="1052"/>
      <c r="P36" s="1052"/>
      <c r="Q36" s="1052"/>
      <c r="R36" s="1052"/>
      <c r="S36" s="1052"/>
      <c r="T36" s="1052"/>
      <c r="U36" s="1038">
        <f t="shared" si="46"/>
        <v>0</v>
      </c>
      <c r="V36" s="1038">
        <f t="shared" si="20"/>
        <v>0</v>
      </c>
      <c r="W36" s="1022">
        <f t="shared" si="21"/>
        <v>0</v>
      </c>
      <c r="X36" s="1051"/>
      <c r="Y36" s="1052"/>
      <c r="Z36" s="1052"/>
      <c r="AA36" s="1052"/>
      <c r="AB36" s="1052"/>
      <c r="AC36" s="1052"/>
      <c r="AD36" s="1052"/>
      <c r="AE36" s="1038">
        <f t="shared" si="22"/>
        <v>0</v>
      </c>
      <c r="AF36" s="1038">
        <f t="shared" si="6"/>
        <v>0</v>
      </c>
      <c r="AG36" s="1022">
        <f t="shared" si="23"/>
        <v>0</v>
      </c>
      <c r="AH36" s="1051"/>
      <c r="AI36" s="1052"/>
      <c r="AJ36" s="1052"/>
      <c r="AK36" s="1052"/>
      <c r="AL36" s="1052"/>
      <c r="AM36" s="1052"/>
      <c r="AN36" s="1052"/>
      <c r="AO36" s="1038">
        <f t="shared" si="24"/>
        <v>0</v>
      </c>
      <c r="AP36" s="1038">
        <f t="shared" si="8"/>
        <v>0</v>
      </c>
      <c r="AQ36" s="1022">
        <f t="shared" si="25"/>
        <v>0</v>
      </c>
      <c r="AR36" s="1051"/>
      <c r="AS36" s="1052"/>
      <c r="AT36" s="1052"/>
      <c r="AU36" s="1052"/>
      <c r="AV36" s="1052"/>
      <c r="AW36" s="1052"/>
      <c r="AX36" s="1052"/>
      <c r="AY36" s="1038">
        <f t="shared" si="26"/>
        <v>0</v>
      </c>
      <c r="AZ36" s="1038">
        <f t="shared" si="10"/>
        <v>0</v>
      </c>
      <c r="BA36" s="1022">
        <f t="shared" si="27"/>
        <v>0</v>
      </c>
      <c r="BB36" s="1051"/>
      <c r="BC36" s="1052"/>
      <c r="BD36" s="1052"/>
      <c r="BE36" s="1052"/>
      <c r="BF36" s="1052"/>
      <c r="BG36" s="1052"/>
      <c r="BH36" s="1052"/>
      <c r="BI36" s="1038">
        <f t="shared" si="28"/>
        <v>0</v>
      </c>
      <c r="BJ36" s="1038">
        <f t="shared" si="29"/>
        <v>0</v>
      </c>
      <c r="BK36" s="1022">
        <f t="shared" si="30"/>
        <v>0</v>
      </c>
      <c r="BL36" s="1052"/>
      <c r="BM36" s="1052"/>
      <c r="BN36" s="1038">
        <f t="shared" si="31"/>
        <v>0</v>
      </c>
      <c r="BO36" s="1038">
        <f t="shared" si="32"/>
        <v>0</v>
      </c>
      <c r="BP36" s="1022">
        <f t="shared" si="33"/>
        <v>0</v>
      </c>
      <c r="BQ36" s="1785"/>
      <c r="BR36" s="1053"/>
      <c r="BS36" s="1427" t="str">
        <f>IF($C36="","",VLOOKUP($C36,'Carga People'!$C$5:$G$316,5,0))</f>
        <v/>
      </c>
      <c r="BT36" s="1423" t="str">
        <f>IF($B36="","",VLOOKUP($B36,RESUMO!$A$109:$AO$118,41,0))</f>
        <v/>
      </c>
      <c r="BU36" s="1040"/>
      <c r="BV36" s="1041">
        <f t="shared" si="12"/>
        <v>0</v>
      </c>
      <c r="BW36" s="1041">
        <f t="shared" si="13"/>
        <v>0</v>
      </c>
      <c r="BX36" s="1041">
        <f t="shared" si="14"/>
        <v>0</v>
      </c>
      <c r="BY36" s="1041">
        <f t="shared" si="15"/>
        <v>0</v>
      </c>
      <c r="BZ36" s="1041">
        <f t="shared" si="16"/>
        <v>0</v>
      </c>
      <c r="CA36" s="1041">
        <f t="shared" si="17"/>
        <v>0</v>
      </c>
      <c r="CB36" s="1042">
        <f t="shared" si="18"/>
        <v>0</v>
      </c>
    </row>
    <row r="37" spans="1:80" s="1043" customFormat="1" ht="19.5" hidden="1" customHeight="1" x14ac:dyDescent="0.3">
      <c r="A37" s="1060"/>
      <c r="B37" s="1036" t="s">
        <v>731</v>
      </c>
      <c r="C37" s="1037" t="s">
        <v>742</v>
      </c>
      <c r="D37" s="1037" t="s">
        <v>732</v>
      </c>
      <c r="E37" s="1403"/>
      <c r="F37" s="1037" t="s">
        <v>15</v>
      </c>
      <c r="G37" s="1038">
        <f>ROUND(IF(ISERROR(VLOOKUP(D37,[1]Anual!$B$180:$ES$300,($U$1)-3,0)),0,VLOOKUP(D37,[1]Anual!$B$180:$ES$300,($U$1)-3,0)),0)</f>
        <v>0</v>
      </c>
      <c r="H37" s="1048" t="e">
        <f>IF(B37="","",(VLOOKUP(B37,Família!$A:$B,2,0)))</f>
        <v>#N/A</v>
      </c>
      <c r="I37" s="1037">
        <f>ROUND(IF(ISERROR(VLOOKUP(D37,[1]Anual!$B$180:$ES$300,($U$1)+5,0)),0,VLOOKUP(D37,[1]Anual!$B$180:$ES$300,($U$1)+5,0)),0)</f>
        <v>0</v>
      </c>
      <c r="J37" s="1049"/>
      <c r="K37" s="1037" t="str">
        <f t="shared" si="1"/>
        <v>ok</v>
      </c>
      <c r="L37" s="1037">
        <f>ROUND(IF(ISERROR(VLOOKUP(D37,[1]Anual!$B$720:$EX$810,$U$1,0)),0,VLOOKUP(D37,[1]Anual!$B$720:$EX$810,$U$1,0)),0)+J37</f>
        <v>0</v>
      </c>
      <c r="M37" s="1061">
        <f t="shared" si="2"/>
        <v>0</v>
      </c>
      <c r="N37" s="1036">
        <f t="shared" ref="N37:T37" si="67">ROUND(N57-SUM(N38:N41),0)</f>
        <v>0</v>
      </c>
      <c r="O37" s="1037">
        <f t="shared" si="67"/>
        <v>0</v>
      </c>
      <c r="P37" s="1037">
        <f t="shared" si="67"/>
        <v>0</v>
      </c>
      <c r="Q37" s="1037">
        <f t="shared" si="67"/>
        <v>0</v>
      </c>
      <c r="R37" s="1037">
        <f t="shared" si="67"/>
        <v>0</v>
      </c>
      <c r="S37" s="1037">
        <f t="shared" si="67"/>
        <v>0</v>
      </c>
      <c r="T37" s="1037">
        <f t="shared" si="67"/>
        <v>0</v>
      </c>
      <c r="U37" s="1038">
        <f t="shared" si="46"/>
        <v>0</v>
      </c>
      <c r="V37" s="1038">
        <f t="shared" si="20"/>
        <v>0</v>
      </c>
      <c r="W37" s="1022">
        <f t="shared" si="21"/>
        <v>0</v>
      </c>
      <c r="X37" s="1036">
        <f>ROUND(X57-SUM(X38:X41),0)</f>
        <v>0</v>
      </c>
      <c r="Y37" s="1037">
        <f t="shared" ref="Y37:AD37" si="68">ROUND(Y57-SUM(Y38:Y41),0)</f>
        <v>0</v>
      </c>
      <c r="Z37" s="1037">
        <f t="shared" si="68"/>
        <v>0</v>
      </c>
      <c r="AA37" s="1037">
        <f t="shared" si="68"/>
        <v>0</v>
      </c>
      <c r="AB37" s="1037">
        <f t="shared" si="68"/>
        <v>0</v>
      </c>
      <c r="AC37" s="1037">
        <f t="shared" si="68"/>
        <v>0</v>
      </c>
      <c r="AD37" s="1037">
        <f t="shared" si="68"/>
        <v>0</v>
      </c>
      <c r="AE37" s="1038">
        <f t="shared" si="22"/>
        <v>0</v>
      </c>
      <c r="AF37" s="1038">
        <f t="shared" si="6"/>
        <v>0</v>
      </c>
      <c r="AG37" s="1022">
        <f t="shared" si="23"/>
        <v>0</v>
      </c>
      <c r="AH37" s="1036">
        <f t="shared" ref="AH37:AN37" si="69">ROUND(AH57-SUM(AH38:AH41),0)</f>
        <v>0</v>
      </c>
      <c r="AI37" s="1037">
        <f t="shared" si="69"/>
        <v>0</v>
      </c>
      <c r="AJ37" s="1037">
        <f t="shared" si="69"/>
        <v>0</v>
      </c>
      <c r="AK37" s="1037">
        <f t="shared" si="69"/>
        <v>0</v>
      </c>
      <c r="AL37" s="1037">
        <f t="shared" si="69"/>
        <v>0</v>
      </c>
      <c r="AM37" s="1037">
        <f t="shared" si="69"/>
        <v>0</v>
      </c>
      <c r="AN37" s="1037">
        <f t="shared" si="69"/>
        <v>0</v>
      </c>
      <c r="AO37" s="1038">
        <f t="shared" si="24"/>
        <v>0</v>
      </c>
      <c r="AP37" s="1038">
        <f t="shared" si="8"/>
        <v>0</v>
      </c>
      <c r="AQ37" s="1022">
        <f t="shared" si="25"/>
        <v>0</v>
      </c>
      <c r="AR37" s="1036">
        <f t="shared" ref="AR37:AX37" si="70">ROUND(AR57-SUM(AR38:AR41),0)</f>
        <v>0</v>
      </c>
      <c r="AS37" s="1037">
        <f t="shared" si="70"/>
        <v>0</v>
      </c>
      <c r="AT37" s="1037">
        <f t="shared" si="70"/>
        <v>0</v>
      </c>
      <c r="AU37" s="1037">
        <f t="shared" si="70"/>
        <v>0</v>
      </c>
      <c r="AV37" s="1037">
        <f t="shared" si="70"/>
        <v>0</v>
      </c>
      <c r="AW37" s="1037">
        <f t="shared" si="70"/>
        <v>0</v>
      </c>
      <c r="AX37" s="1037">
        <f t="shared" si="70"/>
        <v>0</v>
      </c>
      <c r="AY37" s="1038">
        <f t="shared" si="26"/>
        <v>0</v>
      </c>
      <c r="AZ37" s="1038">
        <f t="shared" si="10"/>
        <v>0</v>
      </c>
      <c r="BA37" s="1022">
        <f t="shared" si="27"/>
        <v>0</v>
      </c>
      <c r="BB37" s="1036">
        <f t="shared" ref="BB37:BH37" si="71">ROUND(BB57-SUM(BB38:BB41),0)</f>
        <v>0</v>
      </c>
      <c r="BC37" s="1037">
        <f t="shared" si="71"/>
        <v>0</v>
      </c>
      <c r="BD37" s="1037">
        <f t="shared" si="71"/>
        <v>0</v>
      </c>
      <c r="BE37" s="1037">
        <f t="shared" si="71"/>
        <v>0</v>
      </c>
      <c r="BF37" s="1037">
        <f t="shared" si="71"/>
        <v>0</v>
      </c>
      <c r="BG37" s="1037">
        <f t="shared" si="71"/>
        <v>0</v>
      </c>
      <c r="BH37" s="1037">
        <f t="shared" si="71"/>
        <v>0</v>
      </c>
      <c r="BI37" s="1038">
        <f t="shared" si="28"/>
        <v>0</v>
      </c>
      <c r="BJ37" s="1038">
        <f t="shared" si="29"/>
        <v>0</v>
      </c>
      <c r="BK37" s="1022">
        <f t="shared" si="30"/>
        <v>0</v>
      </c>
      <c r="BL37" s="1037">
        <f>ROUND(BL57-SUM(BL38:BL41),0)</f>
        <v>0</v>
      </c>
      <c r="BM37" s="1037">
        <f>ROUND(BM57-SUM(BM38:BM41),0)</f>
        <v>0</v>
      </c>
      <c r="BN37" s="1038">
        <f t="shared" si="31"/>
        <v>0</v>
      </c>
      <c r="BO37" s="1038">
        <f t="shared" si="32"/>
        <v>0</v>
      </c>
      <c r="BP37" s="1022">
        <f t="shared" si="33"/>
        <v>0</v>
      </c>
      <c r="BQ37" s="1785">
        <f>SUM(M37:M41)</f>
        <v>0</v>
      </c>
      <c r="BR37" s="1053"/>
      <c r="BS37" s="1427" t="e">
        <f>IF($C37="","",VLOOKUP($C37,'Carga People'!$C$5:$G$316,5,0))</f>
        <v>#N/A</v>
      </c>
      <c r="BT37" s="1423">
        <f>IF($B37="","",VLOOKUP($B37,RESUMO!$A$109:$AO$118,41,0))</f>
        <v>0</v>
      </c>
      <c r="BU37" s="1040"/>
      <c r="BV37" s="1041">
        <f t="shared" si="12"/>
        <v>0</v>
      </c>
      <c r="BW37" s="1041">
        <f t="shared" si="13"/>
        <v>0</v>
      </c>
      <c r="BX37" s="1041">
        <f t="shared" si="14"/>
        <v>0</v>
      </c>
      <c r="BY37" s="1041">
        <f t="shared" si="15"/>
        <v>0</v>
      </c>
      <c r="BZ37" s="1041">
        <f t="shared" si="16"/>
        <v>0</v>
      </c>
      <c r="CA37" s="1041">
        <f t="shared" si="17"/>
        <v>0</v>
      </c>
      <c r="CB37" s="1042">
        <f t="shared" si="18"/>
        <v>0</v>
      </c>
    </row>
    <row r="38" spans="1:80" s="1043" customFormat="1" ht="19.5" hidden="1" customHeight="1" outlineLevel="1" x14ac:dyDescent="0.3">
      <c r="A38" s="1044"/>
      <c r="B38" s="1045"/>
      <c r="C38" s="1046"/>
      <c r="D38" s="1046"/>
      <c r="E38" s="1402"/>
      <c r="F38" s="1046" t="s">
        <v>15</v>
      </c>
      <c r="G38" s="1047">
        <f>ROUND(IF(ISERROR(VLOOKUP(D38,[1]Anual!$B$180:$ES$300,($U$1)-3,0)),0,VLOOKUP(D38,[1]Anual!$B$180:$ES$300,($U$1)-3,0)),0)</f>
        <v>0</v>
      </c>
      <c r="H38" s="1048" t="str">
        <f>IF(B38="","",(VLOOKUP(B38,Família!$A:$B,2,0)))</f>
        <v/>
      </c>
      <c r="I38" s="1046">
        <f>ROUND(IF(ISERROR(VLOOKUP(D38,[1]Anual!$B$180:$ES$300,($U$1)+5,0)),0,VLOOKUP(D38,[1]Anual!$B$180:$ES$300,($U$1)+5,0)),0)</f>
        <v>0</v>
      </c>
      <c r="J38" s="1049"/>
      <c r="K38" s="1046" t="str">
        <f t="shared" si="1"/>
        <v>ok</v>
      </c>
      <c r="L38" s="1055">
        <f>ROUND(IF(ISERROR(VLOOKUP(D38,[1]Anual!$B$720:$EX$810,$U$1,0)),0,VLOOKUP(D38,[1]Anual!$B$720:$EX$810,$U$1,0)),0)+J38</f>
        <v>0</v>
      </c>
      <c r="M38" s="1050">
        <f t="shared" si="2"/>
        <v>0</v>
      </c>
      <c r="N38" s="1051"/>
      <c r="O38" s="1052"/>
      <c r="P38" s="1052"/>
      <c r="Q38" s="1052"/>
      <c r="R38" s="1052"/>
      <c r="S38" s="1052"/>
      <c r="T38" s="1052"/>
      <c r="U38" s="1038">
        <f t="shared" si="46"/>
        <v>0</v>
      </c>
      <c r="V38" s="1038">
        <f t="shared" si="20"/>
        <v>0</v>
      </c>
      <c r="W38" s="1022">
        <f t="shared" si="21"/>
        <v>0</v>
      </c>
      <c r="X38" s="1051"/>
      <c r="Y38" s="1052"/>
      <c r="Z38" s="1052"/>
      <c r="AA38" s="1052"/>
      <c r="AB38" s="1052"/>
      <c r="AC38" s="1052"/>
      <c r="AD38" s="1052"/>
      <c r="AE38" s="1038">
        <f t="shared" si="22"/>
        <v>0</v>
      </c>
      <c r="AF38" s="1038">
        <f t="shared" si="6"/>
        <v>0</v>
      </c>
      <c r="AG38" s="1022">
        <f t="shared" si="23"/>
        <v>0</v>
      </c>
      <c r="AH38" s="1051"/>
      <c r="AI38" s="1052"/>
      <c r="AJ38" s="1052"/>
      <c r="AK38" s="1052"/>
      <c r="AL38" s="1052"/>
      <c r="AM38" s="1052"/>
      <c r="AN38" s="1052"/>
      <c r="AO38" s="1038">
        <f t="shared" si="24"/>
        <v>0</v>
      </c>
      <c r="AP38" s="1038">
        <f t="shared" si="8"/>
        <v>0</v>
      </c>
      <c r="AQ38" s="1022">
        <f t="shared" si="25"/>
        <v>0</v>
      </c>
      <c r="AR38" s="1051"/>
      <c r="AS38" s="1052"/>
      <c r="AT38" s="1052"/>
      <c r="AU38" s="1052"/>
      <c r="AV38" s="1052"/>
      <c r="AW38" s="1052"/>
      <c r="AX38" s="1052"/>
      <c r="AY38" s="1038">
        <f t="shared" si="26"/>
        <v>0</v>
      </c>
      <c r="AZ38" s="1038">
        <f t="shared" si="10"/>
        <v>0</v>
      </c>
      <c r="BA38" s="1022">
        <f t="shared" si="27"/>
        <v>0</v>
      </c>
      <c r="BB38" s="1051"/>
      <c r="BC38" s="1052"/>
      <c r="BD38" s="1052"/>
      <c r="BE38" s="1052"/>
      <c r="BF38" s="1052"/>
      <c r="BG38" s="1052"/>
      <c r="BH38" s="1052"/>
      <c r="BI38" s="1038">
        <f t="shared" si="28"/>
        <v>0</v>
      </c>
      <c r="BJ38" s="1038">
        <f t="shared" si="29"/>
        <v>0</v>
      </c>
      <c r="BK38" s="1022">
        <f t="shared" si="30"/>
        <v>0</v>
      </c>
      <c r="BL38" s="1052"/>
      <c r="BM38" s="1052"/>
      <c r="BN38" s="1038">
        <f t="shared" si="31"/>
        <v>0</v>
      </c>
      <c r="BO38" s="1038">
        <f t="shared" si="32"/>
        <v>0</v>
      </c>
      <c r="BP38" s="1022">
        <f t="shared" si="33"/>
        <v>0</v>
      </c>
      <c r="BQ38" s="1785"/>
      <c r="BR38" s="1053"/>
      <c r="BS38" s="1427" t="str">
        <f>IF($C38="","",VLOOKUP($C38,'Carga People'!$C$5:$G$316,5,0))</f>
        <v/>
      </c>
      <c r="BT38" s="1423" t="str">
        <f>IF($B38="","",VLOOKUP($B38,RESUMO!$A$109:$AO$118,41,0))</f>
        <v/>
      </c>
      <c r="BU38" s="1040"/>
      <c r="BV38" s="1041">
        <f t="shared" si="12"/>
        <v>0</v>
      </c>
      <c r="BW38" s="1041">
        <f t="shared" si="13"/>
        <v>0</v>
      </c>
      <c r="BX38" s="1041">
        <f t="shared" si="14"/>
        <v>0</v>
      </c>
      <c r="BY38" s="1041">
        <f t="shared" si="15"/>
        <v>0</v>
      </c>
      <c r="BZ38" s="1041">
        <f t="shared" si="16"/>
        <v>0</v>
      </c>
      <c r="CA38" s="1041">
        <f t="shared" si="17"/>
        <v>0</v>
      </c>
      <c r="CB38" s="1042">
        <f t="shared" si="18"/>
        <v>0</v>
      </c>
    </row>
    <row r="39" spans="1:80" s="1043" customFormat="1" ht="19.5" hidden="1" customHeight="1" outlineLevel="1" x14ac:dyDescent="0.3">
      <c r="A39" s="1044"/>
      <c r="B39" s="1391"/>
      <c r="C39" s="1062"/>
      <c r="D39" s="1062"/>
      <c r="E39" s="1402"/>
      <c r="F39" s="1046" t="s">
        <v>15</v>
      </c>
      <c r="G39" s="1047">
        <f>ROUND(IF(ISERROR(VLOOKUP(D39,[1]Anual!$B$180:$ES$300,($U$1)-3,0)),0,VLOOKUP(D39,[1]Anual!$B$180:$ES$300,($U$1)-3,0)),0)</f>
        <v>0</v>
      </c>
      <c r="H39" s="1048" t="str">
        <f>IF(B39="","",(VLOOKUP(B39,Família!$A:$B,2,0)))</f>
        <v/>
      </c>
      <c r="I39" s="1046">
        <f>ROUND(IF(ISERROR(VLOOKUP(D39,[1]Anual!$B$180:$ES$300,($U$1)+5,0)),0,VLOOKUP(D39,[1]Anual!$B$180:$ES$300,($U$1)+5,0)),0)</f>
        <v>0</v>
      </c>
      <c r="J39" s="1049"/>
      <c r="K39" s="1046" t="str">
        <f t="shared" si="1"/>
        <v>ok</v>
      </c>
      <c r="L39" s="1055">
        <f>ROUND(IF(ISERROR(VLOOKUP(D39,[1]Anual!$B$720:$EX$810,$U$1,0)),0,VLOOKUP(D39,[1]Anual!$B$720:$EX$810,$U$1,0)),0)+J39</f>
        <v>0</v>
      </c>
      <c r="M39" s="1050">
        <f t="shared" si="2"/>
        <v>0</v>
      </c>
      <c r="N39" s="1051"/>
      <c r="O39" s="1052"/>
      <c r="P39" s="1052"/>
      <c r="Q39" s="1052"/>
      <c r="R39" s="1052"/>
      <c r="S39" s="1052"/>
      <c r="T39" s="1052"/>
      <c r="U39" s="1038">
        <f t="shared" si="46"/>
        <v>0</v>
      </c>
      <c r="V39" s="1038">
        <f t="shared" si="20"/>
        <v>0</v>
      </c>
      <c r="W39" s="1022">
        <f t="shared" si="21"/>
        <v>0</v>
      </c>
      <c r="X39" s="1051"/>
      <c r="Y39" s="1052"/>
      <c r="Z39" s="1052"/>
      <c r="AA39" s="1052"/>
      <c r="AB39" s="1052"/>
      <c r="AC39" s="1052"/>
      <c r="AD39" s="1052"/>
      <c r="AE39" s="1038">
        <f t="shared" si="22"/>
        <v>0</v>
      </c>
      <c r="AF39" s="1038">
        <f t="shared" si="6"/>
        <v>0</v>
      </c>
      <c r="AG39" s="1022">
        <f t="shared" si="23"/>
        <v>0</v>
      </c>
      <c r="AH39" s="1051"/>
      <c r="AI39" s="1052"/>
      <c r="AJ39" s="1052"/>
      <c r="AK39" s="1052"/>
      <c r="AL39" s="1052"/>
      <c r="AM39" s="1052"/>
      <c r="AN39" s="1052"/>
      <c r="AO39" s="1038">
        <f t="shared" si="24"/>
        <v>0</v>
      </c>
      <c r="AP39" s="1038">
        <f t="shared" si="8"/>
        <v>0</v>
      </c>
      <c r="AQ39" s="1022">
        <f t="shared" si="25"/>
        <v>0</v>
      </c>
      <c r="AR39" s="1051"/>
      <c r="AS39" s="1052"/>
      <c r="AT39" s="1052"/>
      <c r="AU39" s="1052"/>
      <c r="AV39" s="1052"/>
      <c r="AW39" s="1052"/>
      <c r="AX39" s="1052"/>
      <c r="AY39" s="1038">
        <f t="shared" si="26"/>
        <v>0</v>
      </c>
      <c r="AZ39" s="1038">
        <f t="shared" si="10"/>
        <v>0</v>
      </c>
      <c r="BA39" s="1022">
        <f t="shared" si="27"/>
        <v>0</v>
      </c>
      <c r="BB39" s="1051"/>
      <c r="BC39" s="1052"/>
      <c r="BD39" s="1052"/>
      <c r="BE39" s="1052"/>
      <c r="BF39" s="1052"/>
      <c r="BG39" s="1052"/>
      <c r="BH39" s="1052"/>
      <c r="BI39" s="1038">
        <f t="shared" si="28"/>
        <v>0</v>
      </c>
      <c r="BJ39" s="1038">
        <f t="shared" si="29"/>
        <v>0</v>
      </c>
      <c r="BK39" s="1022">
        <f t="shared" si="30"/>
        <v>0</v>
      </c>
      <c r="BL39" s="1052"/>
      <c r="BM39" s="1052"/>
      <c r="BN39" s="1038">
        <f t="shared" si="31"/>
        <v>0</v>
      </c>
      <c r="BO39" s="1038">
        <f t="shared" si="32"/>
        <v>0</v>
      </c>
      <c r="BP39" s="1022">
        <f t="shared" si="33"/>
        <v>0</v>
      </c>
      <c r="BQ39" s="1785"/>
      <c r="BR39" s="1053"/>
      <c r="BS39" s="1427" t="str">
        <f>IF($C39="","",VLOOKUP($C39,'Carga People'!$C$5:$G$316,5,0))</f>
        <v/>
      </c>
      <c r="BT39" s="1423" t="str">
        <f>IF($B39="","",VLOOKUP($B39,RESUMO!$A$109:$AO$118,41,0))</f>
        <v/>
      </c>
      <c r="BU39" s="1040"/>
      <c r="BV39" s="1041">
        <f t="shared" si="12"/>
        <v>0</v>
      </c>
      <c r="BW39" s="1041">
        <f t="shared" si="13"/>
        <v>0</v>
      </c>
      <c r="BX39" s="1041">
        <f t="shared" si="14"/>
        <v>0</v>
      </c>
      <c r="BY39" s="1041">
        <f t="shared" si="15"/>
        <v>0</v>
      </c>
      <c r="BZ39" s="1041">
        <f t="shared" si="16"/>
        <v>0</v>
      </c>
      <c r="CA39" s="1041">
        <f t="shared" si="17"/>
        <v>0</v>
      </c>
      <c r="CB39" s="1042">
        <f t="shared" si="18"/>
        <v>0</v>
      </c>
    </row>
    <row r="40" spans="1:80" s="1043" customFormat="1" ht="19.5" hidden="1" customHeight="1" outlineLevel="1" x14ac:dyDescent="0.3">
      <c r="A40" s="1044"/>
      <c r="B40" s="1045"/>
      <c r="C40" s="1046"/>
      <c r="D40" s="1046"/>
      <c r="E40" s="1402"/>
      <c r="F40" s="1046" t="s">
        <v>15</v>
      </c>
      <c r="G40" s="1047">
        <f>ROUND(IF(ISERROR(VLOOKUP(D40,[1]Anual!$B$180:$ES$300,($U$1)-3,0)),0,VLOOKUP(D40,[1]Anual!$B$180:$ES$300,($U$1)-3,0)),0)</f>
        <v>0</v>
      </c>
      <c r="H40" s="1048" t="str">
        <f>IF(B40="","",(VLOOKUP(B40,Família!$A:$B,2,0)))</f>
        <v/>
      </c>
      <c r="I40" s="1046">
        <f>ROUND(IF(ISERROR(VLOOKUP(D40,[1]Anual!$B$180:$ES$300,($U$1)+5,0)),0,VLOOKUP(D40,[1]Anual!$B$180:$ES$300,($U$1)+5,0)),0)</f>
        <v>0</v>
      </c>
      <c r="J40" s="1049"/>
      <c r="K40" s="1046" t="str">
        <f>IF(L40=M40,"ok",M40-L40)</f>
        <v>ok</v>
      </c>
      <c r="L40" s="1055">
        <f>ROUND(IF(ISERROR(VLOOKUP(D40,[1]Anual!$B$720:$EX$810,$U$1,0)),0,VLOOKUP(D40,[1]Anual!$B$720:$EX$810,$U$1,0)),0)+J40</f>
        <v>0</v>
      </c>
      <c r="M40" s="1050">
        <f t="shared" si="2"/>
        <v>0</v>
      </c>
      <c r="N40" s="1051"/>
      <c r="O40" s="1052"/>
      <c r="P40" s="1052"/>
      <c r="Q40" s="1052"/>
      <c r="R40" s="1052"/>
      <c r="S40" s="1052"/>
      <c r="T40" s="1052"/>
      <c r="U40" s="1038">
        <f t="shared" si="46"/>
        <v>0</v>
      </c>
      <c r="V40" s="1038">
        <f t="shared" si="20"/>
        <v>0</v>
      </c>
      <c r="W40" s="1022">
        <f t="shared" si="21"/>
        <v>0</v>
      </c>
      <c r="X40" s="1051"/>
      <c r="Y40" s="1052"/>
      <c r="Z40" s="1052"/>
      <c r="AA40" s="1052"/>
      <c r="AB40" s="1052"/>
      <c r="AC40" s="1052"/>
      <c r="AD40" s="1052"/>
      <c r="AE40" s="1038">
        <f t="shared" si="22"/>
        <v>0</v>
      </c>
      <c r="AF40" s="1038">
        <f t="shared" si="6"/>
        <v>0</v>
      </c>
      <c r="AG40" s="1022">
        <f t="shared" si="23"/>
        <v>0</v>
      </c>
      <c r="AH40" s="1051"/>
      <c r="AI40" s="1052"/>
      <c r="AJ40" s="1052"/>
      <c r="AK40" s="1052"/>
      <c r="AL40" s="1052"/>
      <c r="AM40" s="1052"/>
      <c r="AN40" s="1052"/>
      <c r="AO40" s="1038">
        <f t="shared" si="24"/>
        <v>0</v>
      </c>
      <c r="AP40" s="1038">
        <f t="shared" si="8"/>
        <v>0</v>
      </c>
      <c r="AQ40" s="1022">
        <f t="shared" si="25"/>
        <v>0</v>
      </c>
      <c r="AR40" s="1051"/>
      <c r="AS40" s="1052"/>
      <c r="AT40" s="1052"/>
      <c r="AU40" s="1052"/>
      <c r="AV40" s="1052"/>
      <c r="AW40" s="1052"/>
      <c r="AX40" s="1052"/>
      <c r="AY40" s="1038">
        <f t="shared" si="26"/>
        <v>0</v>
      </c>
      <c r="AZ40" s="1038">
        <f t="shared" si="10"/>
        <v>0</v>
      </c>
      <c r="BA40" s="1022">
        <f t="shared" si="27"/>
        <v>0</v>
      </c>
      <c r="BB40" s="1051"/>
      <c r="BC40" s="1052"/>
      <c r="BD40" s="1052"/>
      <c r="BE40" s="1052"/>
      <c r="BF40" s="1052"/>
      <c r="BG40" s="1052"/>
      <c r="BH40" s="1052"/>
      <c r="BI40" s="1038">
        <f t="shared" si="28"/>
        <v>0</v>
      </c>
      <c r="BJ40" s="1038">
        <f t="shared" si="29"/>
        <v>0</v>
      </c>
      <c r="BK40" s="1022">
        <f t="shared" si="30"/>
        <v>0</v>
      </c>
      <c r="BL40" s="1052"/>
      <c r="BM40" s="1052"/>
      <c r="BN40" s="1038">
        <f t="shared" si="31"/>
        <v>0</v>
      </c>
      <c r="BO40" s="1038">
        <f t="shared" si="32"/>
        <v>0</v>
      </c>
      <c r="BP40" s="1022">
        <f t="shared" si="33"/>
        <v>0</v>
      </c>
      <c r="BQ40" s="1785"/>
      <c r="BR40" s="1053"/>
      <c r="BS40" s="1427" t="str">
        <f>IF($C40="","",VLOOKUP($C40,'Carga People'!$C$5:$G$316,5,0))</f>
        <v/>
      </c>
      <c r="BT40" s="1423" t="str">
        <f>IF($B40="","",VLOOKUP($B40,RESUMO!$A$109:$AO$118,41,0))</f>
        <v/>
      </c>
      <c r="BU40" s="1040"/>
      <c r="BV40" s="1041">
        <f t="shared" si="12"/>
        <v>0</v>
      </c>
      <c r="BW40" s="1041">
        <f t="shared" si="13"/>
        <v>0</v>
      </c>
      <c r="BX40" s="1041">
        <f t="shared" si="14"/>
        <v>0</v>
      </c>
      <c r="BY40" s="1041">
        <f t="shared" si="15"/>
        <v>0</v>
      </c>
      <c r="BZ40" s="1041">
        <f t="shared" si="16"/>
        <v>0</v>
      </c>
      <c r="CA40" s="1041">
        <f t="shared" si="17"/>
        <v>0</v>
      </c>
      <c r="CB40" s="1042">
        <f t="shared" si="18"/>
        <v>0</v>
      </c>
    </row>
    <row r="41" spans="1:80" s="1043" customFormat="1" ht="19.5" hidden="1" customHeight="1" outlineLevel="1" thickBot="1" x14ac:dyDescent="0.35">
      <c r="A41" s="1063"/>
      <c r="B41" s="1064"/>
      <c r="C41" s="1065"/>
      <c r="D41" s="1065"/>
      <c r="E41" s="1404"/>
      <c r="F41" s="1065" t="s">
        <v>15</v>
      </c>
      <c r="G41" s="1066">
        <f>ROUND(IF(ISERROR(VLOOKUP(D41,[1]Anual!$B$180:$ES$300,($U$1)-3,0)),0,VLOOKUP(D41,[1]Anual!$B$180:$ES$300,($U$1)-3,0)),0)</f>
        <v>0</v>
      </c>
      <c r="H41" s="1048" t="str">
        <f>IF(B41="","",(VLOOKUP(B41,Família!$A:$B,2,0)))</f>
        <v/>
      </c>
      <c r="I41" s="1065">
        <f>ROUND(IF(ISERROR(VLOOKUP(D41,[1]Anual!$B$180:$ES$300,($U$1)+5,0)),0,VLOOKUP(D41,[1]Anual!$B$180:$ES$300,($U$1)+5,0)),0)</f>
        <v>0</v>
      </c>
      <c r="J41" s="1067"/>
      <c r="K41" s="1065" t="str">
        <f t="shared" si="1"/>
        <v>ok</v>
      </c>
      <c r="L41" s="1065">
        <f>ROUND(IF(ISERROR(VLOOKUP(D41,[1]Anual!$B$720:$EX$810,$U$1,0)),0,VLOOKUP(D41,[1]Anual!$B$720:$EX$810,$U$1,0)),0)+J41</f>
        <v>0</v>
      </c>
      <c r="M41" s="1068">
        <f t="shared" si="2"/>
        <v>0</v>
      </c>
      <c r="N41" s="1069"/>
      <c r="O41" s="1070"/>
      <c r="P41" s="1070"/>
      <c r="Q41" s="1070"/>
      <c r="R41" s="1070"/>
      <c r="S41" s="1070"/>
      <c r="T41" s="1070"/>
      <c r="U41" s="1071">
        <f t="shared" si="46"/>
        <v>0</v>
      </c>
      <c r="V41" s="1071">
        <f t="shared" si="20"/>
        <v>0</v>
      </c>
      <c r="W41" s="1022">
        <f t="shared" si="21"/>
        <v>0</v>
      </c>
      <c r="X41" s="1069"/>
      <c r="Y41" s="1070"/>
      <c r="Z41" s="1070"/>
      <c r="AA41" s="1070"/>
      <c r="AB41" s="1070"/>
      <c r="AC41" s="1070"/>
      <c r="AD41" s="1070"/>
      <c r="AE41" s="1071">
        <f t="shared" si="22"/>
        <v>0</v>
      </c>
      <c r="AF41" s="1071">
        <f t="shared" si="6"/>
        <v>0</v>
      </c>
      <c r="AG41" s="1022">
        <f t="shared" si="23"/>
        <v>0</v>
      </c>
      <c r="AH41" s="1069"/>
      <c r="AI41" s="1070"/>
      <c r="AJ41" s="1070"/>
      <c r="AK41" s="1070"/>
      <c r="AL41" s="1070"/>
      <c r="AM41" s="1070"/>
      <c r="AN41" s="1070"/>
      <c r="AO41" s="1071">
        <f t="shared" si="24"/>
        <v>0</v>
      </c>
      <c r="AP41" s="1071">
        <f t="shared" si="8"/>
        <v>0</v>
      </c>
      <c r="AQ41" s="1022">
        <f t="shared" si="25"/>
        <v>0</v>
      </c>
      <c r="AR41" s="1069"/>
      <c r="AS41" s="1070"/>
      <c r="AT41" s="1070"/>
      <c r="AU41" s="1070"/>
      <c r="AV41" s="1070"/>
      <c r="AW41" s="1070"/>
      <c r="AX41" s="1070"/>
      <c r="AY41" s="1071">
        <f t="shared" si="26"/>
        <v>0</v>
      </c>
      <c r="AZ41" s="1071">
        <f t="shared" si="10"/>
        <v>0</v>
      </c>
      <c r="BA41" s="1022">
        <f t="shared" si="27"/>
        <v>0</v>
      </c>
      <c r="BB41" s="1069"/>
      <c r="BC41" s="1070"/>
      <c r="BD41" s="1070"/>
      <c r="BE41" s="1070"/>
      <c r="BF41" s="1070"/>
      <c r="BG41" s="1070"/>
      <c r="BH41" s="1070"/>
      <c r="BI41" s="1071">
        <f t="shared" si="28"/>
        <v>0</v>
      </c>
      <c r="BJ41" s="1071">
        <f t="shared" si="29"/>
        <v>0</v>
      </c>
      <c r="BK41" s="1022">
        <f t="shared" si="30"/>
        <v>0</v>
      </c>
      <c r="BL41" s="1070"/>
      <c r="BM41" s="1070"/>
      <c r="BN41" s="1071">
        <f t="shared" si="31"/>
        <v>0</v>
      </c>
      <c r="BO41" s="1071">
        <f t="shared" si="32"/>
        <v>0</v>
      </c>
      <c r="BP41" s="1022">
        <f t="shared" si="33"/>
        <v>0</v>
      </c>
      <c r="BQ41" s="1790"/>
      <c r="BR41" s="1053"/>
      <c r="BS41" s="1427" t="str">
        <f>IF($C41="","",VLOOKUP($C41,'Carga People'!$C$5:$G$316,5,0))</f>
        <v/>
      </c>
      <c r="BT41" s="1423" t="str">
        <f>IF($B41="","",VLOOKUP($B41,RESUMO!$A$109:$AO$118,41,0))</f>
        <v/>
      </c>
      <c r="BU41" s="1040"/>
      <c r="BV41" s="1041">
        <f t="shared" si="12"/>
        <v>0</v>
      </c>
      <c r="BW41" s="1041">
        <f t="shared" si="13"/>
        <v>0</v>
      </c>
      <c r="BX41" s="1041">
        <f t="shared" si="14"/>
        <v>0</v>
      </c>
      <c r="BY41" s="1041">
        <f t="shared" si="15"/>
        <v>0</v>
      </c>
      <c r="BZ41" s="1041">
        <f t="shared" si="16"/>
        <v>0</v>
      </c>
      <c r="CA41" s="1041">
        <f t="shared" si="17"/>
        <v>0</v>
      </c>
      <c r="CB41" s="1042">
        <f t="shared" si="18"/>
        <v>0</v>
      </c>
    </row>
    <row r="42" spans="1:80" ht="18.75" customHeight="1" collapsed="1" x14ac:dyDescent="0.3">
      <c r="A42" s="1072"/>
      <c r="B42" s="1073" t="s">
        <v>34</v>
      </c>
      <c r="C42" s="1074"/>
      <c r="D42" s="1075"/>
      <c r="E42" s="1075"/>
      <c r="F42" s="1075"/>
      <c r="G42" s="1076"/>
      <c r="H42" s="1075"/>
      <c r="I42" s="1075"/>
      <c r="J42" s="1075"/>
      <c r="K42" s="1075"/>
      <c r="L42" s="1077" t="s">
        <v>35</v>
      </c>
      <c r="M42" s="1078">
        <v>1</v>
      </c>
      <c r="N42" s="1075"/>
      <c r="O42" s="1075"/>
      <c r="P42" s="1075"/>
      <c r="Q42" s="1075"/>
      <c r="R42" s="1079"/>
      <c r="S42" s="1079"/>
      <c r="T42" s="1079"/>
      <c r="U42" s="1076"/>
      <c r="V42" s="1076"/>
      <c r="W42" s="1076"/>
      <c r="X42" s="1079"/>
      <c r="Y42" s="1079"/>
      <c r="Z42" s="1079"/>
      <c r="AA42" s="1079"/>
      <c r="AB42" s="1079"/>
      <c r="AC42" s="1079"/>
      <c r="AD42" s="1080"/>
      <c r="AE42" s="1081"/>
      <c r="AF42" s="1081"/>
      <c r="AG42" s="1076"/>
      <c r="AH42" s="1075"/>
      <c r="AI42" s="1082"/>
      <c r="AJ42" s="1079"/>
      <c r="AK42" s="1079"/>
      <c r="AL42" s="1079"/>
      <c r="AM42" s="1079"/>
      <c r="AN42" s="1079"/>
      <c r="AO42" s="1076"/>
      <c r="AP42" s="1076"/>
      <c r="AQ42" s="1076"/>
      <c r="AR42" s="1079"/>
      <c r="AS42" s="1079"/>
      <c r="AT42" s="1079"/>
      <c r="AU42" s="1075"/>
      <c r="AV42" s="1079"/>
      <c r="AW42" s="1079"/>
      <c r="AX42" s="1079"/>
      <c r="AY42" s="1076"/>
      <c r="AZ42" s="1076"/>
      <c r="BA42" s="1076"/>
      <c r="BB42" s="1079"/>
      <c r="BC42" s="1079"/>
      <c r="BD42" s="1079"/>
      <c r="BE42" s="1075"/>
      <c r="BF42" s="1075"/>
      <c r="BG42" s="1075"/>
      <c r="BH42" s="1075"/>
      <c r="BI42" s="1076"/>
      <c r="BJ42" s="1076"/>
      <c r="BK42" s="1076"/>
      <c r="BL42" s="1075"/>
      <c r="BM42" s="1075"/>
      <c r="BN42" s="1076"/>
      <c r="BO42" s="1076"/>
      <c r="BP42" s="1076"/>
      <c r="BQ42" s="1083"/>
      <c r="BV42" s="1084"/>
      <c r="BW42" s="1084"/>
      <c r="BX42" s="1084"/>
      <c r="BY42" s="1084"/>
      <c r="BZ42" s="1084"/>
      <c r="CA42" s="1084"/>
    </row>
    <row r="43" spans="1:80" ht="18.75" customHeight="1" outlineLevel="1" x14ac:dyDescent="0.3">
      <c r="A43" s="1072"/>
      <c r="B43" s="1636"/>
      <c r="C43" s="1637"/>
      <c r="D43" s="1638"/>
      <c r="E43" s="1638"/>
      <c r="F43" s="1638"/>
      <c r="G43" s="1639"/>
      <c r="H43" s="1638"/>
      <c r="I43" s="1638"/>
      <c r="J43" s="1638"/>
      <c r="K43" s="1645"/>
      <c r="L43" s="1580" t="s">
        <v>1254</v>
      </c>
      <c r="M43" s="1581"/>
      <c r="N43" s="1582">
        <v>1</v>
      </c>
      <c r="O43" s="1582">
        <v>1</v>
      </c>
      <c r="P43" s="1582">
        <v>1</v>
      </c>
      <c r="Q43" s="1582">
        <v>1</v>
      </c>
      <c r="R43" s="1582">
        <v>1</v>
      </c>
      <c r="S43" s="1582"/>
      <c r="T43" s="1582"/>
      <c r="U43" s="1583"/>
      <c r="V43" s="1583"/>
      <c r="W43" s="1583"/>
      <c r="X43" s="1582">
        <v>1</v>
      </c>
      <c r="Y43" s="1582">
        <v>1</v>
      </c>
      <c r="Z43" s="1582">
        <v>1</v>
      </c>
      <c r="AA43" s="1582">
        <v>1</v>
      </c>
      <c r="AB43" s="1582">
        <v>1</v>
      </c>
      <c r="AC43" s="1582"/>
      <c r="AD43" s="1582"/>
      <c r="AE43" s="1584"/>
      <c r="AF43" s="1584"/>
      <c r="AG43" s="1584"/>
      <c r="AH43" s="1582">
        <v>1</v>
      </c>
      <c r="AI43" s="1582">
        <v>1</v>
      </c>
      <c r="AJ43" s="1582">
        <v>1</v>
      </c>
      <c r="AK43" s="1582">
        <v>1</v>
      </c>
      <c r="AL43" s="1582">
        <v>1</v>
      </c>
      <c r="AM43" s="1582"/>
      <c r="AN43" s="1582"/>
      <c r="AO43" s="1583"/>
      <c r="AP43" s="1583"/>
      <c r="AQ43" s="1583"/>
      <c r="AR43" s="1582">
        <v>1</v>
      </c>
      <c r="AS43" s="1582">
        <v>1</v>
      </c>
      <c r="AT43" s="1582">
        <v>1</v>
      </c>
      <c r="AU43" s="1582">
        <v>1</v>
      </c>
      <c r="AV43" s="1582">
        <v>1</v>
      </c>
      <c r="AW43" s="1582"/>
      <c r="AX43" s="1582"/>
      <c r="AY43" s="1583"/>
      <c r="AZ43" s="1583"/>
      <c r="BA43" s="1583"/>
      <c r="BB43" s="1582"/>
      <c r="BC43" s="1582"/>
      <c r="BD43" s="1582"/>
      <c r="BE43" s="1582"/>
      <c r="BF43" s="1582"/>
      <c r="BG43" s="1582"/>
      <c r="BH43" s="1582"/>
      <c r="BI43" s="1583"/>
      <c r="BJ43" s="1583"/>
      <c r="BK43" s="1583"/>
      <c r="BL43" s="1582"/>
      <c r="BM43" s="1582"/>
      <c r="BN43" s="1583"/>
      <c r="BO43" s="1583"/>
      <c r="BP43" s="1585"/>
      <c r="BQ43" s="1092"/>
      <c r="BV43" s="1093"/>
      <c r="BW43" s="1093"/>
      <c r="BX43" s="1093"/>
      <c r="BY43" s="1093"/>
      <c r="BZ43" s="1093"/>
      <c r="CA43" s="1093"/>
    </row>
    <row r="44" spans="1:80" ht="18.75" customHeight="1" outlineLevel="1" x14ac:dyDescent="0.3">
      <c r="A44" s="1072"/>
      <c r="B44" s="1646"/>
      <c r="C44" s="1647"/>
      <c r="D44" s="1176"/>
      <c r="E44" s="1176"/>
      <c r="F44" s="1176"/>
      <c r="G44" s="1648"/>
      <c r="H44" s="1176"/>
      <c r="I44" s="1176"/>
      <c r="J44" s="1176"/>
      <c r="K44" s="1649"/>
      <c r="L44" s="1611" t="s">
        <v>1255</v>
      </c>
      <c r="M44" s="1618"/>
      <c r="N44" s="1613"/>
      <c r="O44" s="1613"/>
      <c r="P44" s="1613"/>
      <c r="Q44" s="1613"/>
      <c r="R44" s="1613"/>
      <c r="S44" s="1613"/>
      <c r="T44" s="1613"/>
      <c r="U44" s="1613"/>
      <c r="V44" s="1613"/>
      <c r="W44" s="1613"/>
      <c r="X44" s="1613"/>
      <c r="Y44" s="1613"/>
      <c r="Z44" s="1613"/>
      <c r="AA44" s="1613"/>
      <c r="AB44" s="1613"/>
      <c r="AC44" s="1613">
        <v>1</v>
      </c>
      <c r="AD44" s="1613"/>
      <c r="AE44" s="1613"/>
      <c r="AF44" s="1613"/>
      <c r="AG44" s="1613"/>
      <c r="AH44" s="1613"/>
      <c r="AI44" s="1613"/>
      <c r="AJ44" s="1613"/>
      <c r="AK44" s="1613"/>
      <c r="AL44" s="1613"/>
      <c r="AM44" s="1613">
        <v>1</v>
      </c>
      <c r="AN44" s="1613"/>
      <c r="AO44" s="1613"/>
      <c r="AP44" s="1613"/>
      <c r="AQ44" s="1613"/>
      <c r="AR44" s="1613"/>
      <c r="AS44" s="1613"/>
      <c r="AT44" s="1613"/>
      <c r="AU44" s="1613"/>
      <c r="AV44" s="1613"/>
      <c r="AW44" s="1613"/>
      <c r="AX44" s="1613"/>
      <c r="AY44" s="1613"/>
      <c r="AZ44" s="1613"/>
      <c r="BA44" s="1613"/>
      <c r="BB44" s="1613"/>
      <c r="BC44" s="1613"/>
      <c r="BD44" s="1613"/>
      <c r="BE44" s="1613"/>
      <c r="BF44" s="1613"/>
      <c r="BG44" s="1613"/>
      <c r="BH44" s="1613"/>
      <c r="BI44" s="1613"/>
      <c r="BJ44" s="1613"/>
      <c r="BK44" s="1613"/>
      <c r="BL44" s="1613"/>
      <c r="BM44" s="1613"/>
      <c r="BN44" s="1613"/>
      <c r="BO44" s="1613"/>
      <c r="BP44" s="1622"/>
      <c r="BQ44" s="1092"/>
      <c r="BV44" s="1093"/>
      <c r="BW44" s="1093"/>
      <c r="BX44" s="1093"/>
      <c r="BY44" s="1093"/>
      <c r="BZ44" s="1093"/>
      <c r="CA44" s="1093"/>
    </row>
    <row r="45" spans="1:80" ht="18.75" customHeight="1" x14ac:dyDescent="0.3">
      <c r="A45" s="1072"/>
      <c r="B45" s="1085"/>
      <c r="C45" s="1086" t="s">
        <v>132</v>
      </c>
      <c r="D45" s="1087"/>
      <c r="E45" s="1087"/>
      <c r="F45" s="1088">
        <v>8.9600000000000009</v>
      </c>
      <c r="G45" s="1087"/>
      <c r="H45" s="1087"/>
      <c r="I45" s="1087"/>
      <c r="J45" s="1087"/>
      <c r="K45" s="1650"/>
      <c r="L45" s="354" t="s">
        <v>1256</v>
      </c>
      <c r="M45" s="1089">
        <f>SUM(N45:BP45)</f>
        <v>143.36000000000007</v>
      </c>
      <c r="N45" s="1090"/>
      <c r="O45" s="1090"/>
      <c r="P45" s="1090"/>
      <c r="Q45" s="1090"/>
      <c r="R45" s="1090">
        <v>8.9600000000000009</v>
      </c>
      <c r="S45" s="1090"/>
      <c r="T45" s="1090"/>
      <c r="U45" s="1090"/>
      <c r="V45" s="1090"/>
      <c r="W45" s="1090"/>
      <c r="X45" s="1090">
        <f>8.96*X3</f>
        <v>8.9600000000000009</v>
      </c>
      <c r="Y45" s="1090">
        <f t="shared" ref="Y45:AB45" si="72">8.96*Y3</f>
        <v>8.9600000000000009</v>
      </c>
      <c r="Z45" s="1090">
        <f t="shared" si="72"/>
        <v>8.9600000000000009</v>
      </c>
      <c r="AA45" s="1090">
        <f t="shared" si="72"/>
        <v>8.9600000000000009</v>
      </c>
      <c r="AB45" s="1090">
        <f t="shared" si="72"/>
        <v>8.9600000000000009</v>
      </c>
      <c r="AC45" s="1090"/>
      <c r="AD45" s="1090"/>
      <c r="AE45" s="1090"/>
      <c r="AF45" s="1090"/>
      <c r="AG45" s="1090"/>
      <c r="AH45" s="1090">
        <f t="shared" ref="AH45:AL45" si="73">8.96*AH3</f>
        <v>8.9600000000000009</v>
      </c>
      <c r="AI45" s="1090">
        <f t="shared" si="73"/>
        <v>8.9600000000000009</v>
      </c>
      <c r="AJ45" s="1090">
        <f t="shared" si="73"/>
        <v>8.9600000000000009</v>
      </c>
      <c r="AK45" s="1090">
        <f t="shared" si="73"/>
        <v>8.9600000000000009</v>
      </c>
      <c r="AL45" s="1090">
        <f t="shared" si="73"/>
        <v>8.9600000000000009</v>
      </c>
      <c r="AM45" s="1090"/>
      <c r="AN45" s="1090"/>
      <c r="AO45" s="1090"/>
      <c r="AP45" s="1090"/>
      <c r="AQ45" s="1090"/>
      <c r="AR45" s="1090">
        <f t="shared" ref="AR45:AV45" si="74">8.96*AR3</f>
        <v>8.9600000000000009</v>
      </c>
      <c r="AS45" s="1090">
        <f t="shared" si="74"/>
        <v>8.9600000000000009</v>
      </c>
      <c r="AT45" s="1090">
        <f t="shared" si="74"/>
        <v>8.9600000000000009</v>
      </c>
      <c r="AU45" s="1090">
        <f t="shared" si="74"/>
        <v>8.9600000000000009</v>
      </c>
      <c r="AV45" s="1090">
        <f t="shared" si="74"/>
        <v>8.9600000000000009</v>
      </c>
      <c r="AW45" s="1090"/>
      <c r="AX45" s="1090"/>
      <c r="AY45" s="1090"/>
      <c r="AZ45" s="1090"/>
      <c r="BA45" s="1090"/>
      <c r="BB45" s="1090"/>
      <c r="BC45" s="1090"/>
      <c r="BD45" s="1090"/>
      <c r="BE45" s="1090"/>
      <c r="BF45" s="1090"/>
      <c r="BG45" s="1090"/>
      <c r="BH45" s="1090"/>
      <c r="BI45" s="1090"/>
      <c r="BJ45" s="1090"/>
      <c r="BK45" s="1090"/>
      <c r="BL45" s="1090"/>
      <c r="BM45" s="1090"/>
      <c r="BN45" s="1090"/>
      <c r="BO45" s="1090"/>
      <c r="BP45" s="1091"/>
      <c r="BQ45" s="1092"/>
      <c r="BV45" s="1093"/>
      <c r="BW45" s="1093"/>
      <c r="BX45" s="1093"/>
      <c r="BY45" s="1093"/>
      <c r="BZ45" s="1093"/>
      <c r="CA45" s="1093"/>
    </row>
    <row r="46" spans="1:80" ht="18.75" customHeight="1" x14ac:dyDescent="0.3">
      <c r="A46" s="1072"/>
      <c r="B46" s="1094"/>
      <c r="C46" s="1095" t="s">
        <v>737</v>
      </c>
      <c r="D46" s="1096"/>
      <c r="E46" s="1096"/>
      <c r="F46" s="1097">
        <f>+M45+M46+M47-M48</f>
        <v>299.52000000000004</v>
      </c>
      <c r="G46" s="1096"/>
      <c r="H46" s="1096"/>
      <c r="I46" s="1096"/>
      <c r="J46" s="1096"/>
      <c r="K46" s="1651">
        <f>M58/F46</f>
        <v>51.676014957264954</v>
      </c>
      <c r="L46" s="356" t="s">
        <v>1257</v>
      </c>
      <c r="M46" s="1098">
        <f>SUM(N46:BP46)</f>
        <v>142.72</v>
      </c>
      <c r="N46" s="1292"/>
      <c r="O46" s="1292"/>
      <c r="P46" s="1292"/>
      <c r="Q46" s="1292"/>
      <c r="R46" s="1292">
        <v>8.92</v>
      </c>
      <c r="S46" s="1292"/>
      <c r="T46" s="1292"/>
      <c r="U46" s="1292"/>
      <c r="V46" s="1292"/>
      <c r="W46" s="1292"/>
      <c r="X46" s="1292">
        <v>8.92</v>
      </c>
      <c r="Y46" s="1292">
        <v>8.92</v>
      </c>
      <c r="Z46" s="1292">
        <v>8.92</v>
      </c>
      <c r="AA46" s="1292">
        <v>8.92</v>
      </c>
      <c r="AB46" s="1292">
        <v>8.92</v>
      </c>
      <c r="AC46" s="1292"/>
      <c r="AD46" s="1292"/>
      <c r="AE46" s="1292"/>
      <c r="AF46" s="1292"/>
      <c r="AG46" s="1292"/>
      <c r="AH46" s="1292">
        <v>8.92</v>
      </c>
      <c r="AI46" s="1292">
        <v>8.92</v>
      </c>
      <c r="AJ46" s="1292">
        <v>8.92</v>
      </c>
      <c r="AK46" s="1292">
        <v>8.92</v>
      </c>
      <c r="AL46" s="1292">
        <v>8.92</v>
      </c>
      <c r="AM46" s="1292"/>
      <c r="AN46" s="1292"/>
      <c r="AO46" s="1292"/>
      <c r="AP46" s="1292"/>
      <c r="AQ46" s="1292"/>
      <c r="AR46" s="1292">
        <v>8.92</v>
      </c>
      <c r="AS46" s="1292">
        <v>8.92</v>
      </c>
      <c r="AT46" s="1292">
        <v>8.92</v>
      </c>
      <c r="AU46" s="1292">
        <v>8.92</v>
      </c>
      <c r="AV46" s="1292">
        <v>8.92</v>
      </c>
      <c r="AW46" s="1292"/>
      <c r="AX46" s="1292"/>
      <c r="AY46" s="1292"/>
      <c r="AZ46" s="1292"/>
      <c r="BA46" s="1292"/>
      <c r="BB46" s="1292"/>
      <c r="BC46" s="1292"/>
      <c r="BD46" s="1292"/>
      <c r="BE46" s="1292"/>
      <c r="BF46" s="1292"/>
      <c r="BG46" s="1292"/>
      <c r="BH46" s="1292"/>
      <c r="BI46" s="1292"/>
      <c r="BJ46" s="1292"/>
      <c r="BK46" s="1292"/>
      <c r="BL46" s="1292"/>
      <c r="BM46" s="1292"/>
      <c r="BN46" s="1099"/>
      <c r="BO46" s="1099"/>
      <c r="BP46" s="1100"/>
      <c r="BQ46" s="1092"/>
      <c r="BV46" s="1093"/>
      <c r="BW46" s="1093"/>
      <c r="BX46" s="1093"/>
      <c r="BY46" s="1093"/>
      <c r="BZ46" s="1093"/>
      <c r="CA46" s="1093"/>
    </row>
    <row r="47" spans="1:80" ht="18.75" customHeight="1" x14ac:dyDescent="0.3">
      <c r="A47" s="1072"/>
      <c r="B47" s="1094"/>
      <c r="C47" s="1095" t="s">
        <v>738</v>
      </c>
      <c r="D47" s="1096"/>
      <c r="E47" s="1096"/>
      <c r="F47" s="1097">
        <f>SUM(N49:BO49)/F45</f>
        <v>33.428571428571423</v>
      </c>
      <c r="G47" s="1096"/>
      <c r="H47" s="1096"/>
      <c r="I47" s="1096"/>
      <c r="J47" s="1096"/>
      <c r="K47" s="1651">
        <f>COUNT(N45:BP45)</f>
        <v>16</v>
      </c>
      <c r="L47" s="1642" t="s">
        <v>130</v>
      </c>
      <c r="M47" s="1628">
        <f>SUM(N47:BP47)</f>
        <v>13.440000000000001</v>
      </c>
      <c r="N47" s="1629"/>
      <c r="O47" s="1629"/>
      <c r="P47" s="1629"/>
      <c r="Q47" s="1629"/>
      <c r="R47" s="1629"/>
      <c r="S47" s="1629"/>
      <c r="T47" s="1629"/>
      <c r="U47" s="1629"/>
      <c r="V47" s="1629"/>
      <c r="W47" s="1629"/>
      <c r="X47" s="1629"/>
      <c r="Y47" s="1629"/>
      <c r="Z47" s="1629"/>
      <c r="AA47" s="1629"/>
      <c r="AB47" s="1629"/>
      <c r="AC47" s="1629">
        <f>8.96*75%</f>
        <v>6.7200000000000006</v>
      </c>
      <c r="AD47" s="1629"/>
      <c r="AE47" s="1629"/>
      <c r="AF47" s="1629"/>
      <c r="AG47" s="1629"/>
      <c r="AH47" s="1629"/>
      <c r="AI47" s="1629"/>
      <c r="AJ47" s="1629"/>
      <c r="AK47" s="1629"/>
      <c r="AL47" s="1629"/>
      <c r="AM47" s="1629">
        <f>8.96*75%</f>
        <v>6.7200000000000006</v>
      </c>
      <c r="AN47" s="1629"/>
      <c r="AO47" s="1629"/>
      <c r="AP47" s="1629"/>
      <c r="AQ47" s="1629"/>
      <c r="AR47" s="1629"/>
      <c r="AS47" s="1629"/>
      <c r="AT47" s="1629"/>
      <c r="AU47" s="1629"/>
      <c r="AV47" s="1629"/>
      <c r="AW47" s="1629"/>
      <c r="AX47" s="1629"/>
      <c r="AY47" s="1629"/>
      <c r="AZ47" s="1629"/>
      <c r="BA47" s="1629"/>
      <c r="BB47" s="1629"/>
      <c r="BC47" s="1629"/>
      <c r="BD47" s="1629"/>
      <c r="BE47" s="1629"/>
      <c r="BF47" s="1629"/>
      <c r="BG47" s="1629"/>
      <c r="BH47" s="1629"/>
      <c r="BI47" s="1629"/>
      <c r="BJ47" s="1629"/>
      <c r="BK47" s="1629"/>
      <c r="BL47" s="1629"/>
      <c r="BM47" s="1629"/>
      <c r="BN47" s="1630"/>
      <c r="BO47" s="1630"/>
      <c r="BP47" s="1631"/>
      <c r="BQ47" s="1092"/>
      <c r="BV47" s="1093"/>
      <c r="BW47" s="1093"/>
      <c r="BX47" s="1093"/>
      <c r="BY47" s="1093"/>
      <c r="BZ47" s="1093"/>
      <c r="CA47" s="1093"/>
    </row>
    <row r="48" spans="1:80" ht="18.75" hidden="1" customHeight="1" x14ac:dyDescent="0.3">
      <c r="A48" s="1072"/>
      <c r="B48" s="1101"/>
      <c r="C48" s="1102" t="s">
        <v>133</v>
      </c>
      <c r="D48" s="1103"/>
      <c r="E48" s="1103"/>
      <c r="F48" s="1104">
        <f>M47/F45</f>
        <v>1.5</v>
      </c>
      <c r="G48" s="1103"/>
      <c r="H48" s="1103"/>
      <c r="I48" s="1103"/>
      <c r="J48" s="1103"/>
      <c r="K48" s="1652"/>
      <c r="L48" s="1643" t="s">
        <v>131</v>
      </c>
      <c r="M48" s="1632">
        <f>SUM(N48:BP48)</f>
        <v>0</v>
      </c>
      <c r="N48" s="1633"/>
      <c r="O48" s="1633"/>
      <c r="P48" s="1633"/>
      <c r="Q48" s="1633"/>
      <c r="R48" s="1633"/>
      <c r="S48" s="1633"/>
      <c r="T48" s="1633"/>
      <c r="U48" s="1633"/>
      <c r="V48" s="1633"/>
      <c r="W48" s="1633"/>
      <c r="X48" s="1633"/>
      <c r="Y48" s="1633"/>
      <c r="Z48" s="1633"/>
      <c r="AA48" s="1633"/>
      <c r="AB48" s="1633"/>
      <c r="AC48" s="1633"/>
      <c r="AD48" s="1633"/>
      <c r="AE48" s="1633"/>
      <c r="AF48" s="1633"/>
      <c r="AG48" s="1633"/>
      <c r="AH48" s="1633"/>
      <c r="AI48" s="1633"/>
      <c r="AJ48" s="1633"/>
      <c r="AK48" s="1633"/>
      <c r="AL48" s="1633"/>
      <c r="AM48" s="1633"/>
      <c r="AN48" s="1633"/>
      <c r="AO48" s="1633"/>
      <c r="AP48" s="1633"/>
      <c r="AQ48" s="1633"/>
      <c r="AR48" s="1633"/>
      <c r="AS48" s="1633"/>
      <c r="AT48" s="1633"/>
      <c r="AU48" s="1633"/>
      <c r="AV48" s="1633"/>
      <c r="AW48" s="1633"/>
      <c r="AX48" s="1633"/>
      <c r="AY48" s="1633"/>
      <c r="AZ48" s="1633"/>
      <c r="BA48" s="1633"/>
      <c r="BB48" s="1633"/>
      <c r="BC48" s="1633"/>
      <c r="BD48" s="1633"/>
      <c r="BE48" s="1633"/>
      <c r="BF48" s="1633"/>
      <c r="BG48" s="1633"/>
      <c r="BH48" s="1633"/>
      <c r="BI48" s="1633"/>
      <c r="BJ48" s="1633"/>
      <c r="BK48" s="1633"/>
      <c r="BL48" s="1633"/>
      <c r="BM48" s="1633"/>
      <c r="BN48" s="1634"/>
      <c r="BO48" s="1634"/>
      <c r="BP48" s="1635"/>
      <c r="BQ48" s="1105"/>
      <c r="BV48" s="1093"/>
      <c r="BW48" s="1093"/>
      <c r="BX48" s="1093"/>
      <c r="BY48" s="1093"/>
      <c r="BZ48" s="1093"/>
      <c r="CA48" s="1093"/>
    </row>
    <row r="49" spans="1:80" s="1029" customFormat="1" ht="17.100000000000001" customHeight="1" x14ac:dyDescent="0.3">
      <c r="A49" s="1106"/>
      <c r="B49" s="1107"/>
      <c r="C49" s="1108" t="s">
        <v>157</v>
      </c>
      <c r="D49" s="1109"/>
      <c r="E49" s="1110"/>
      <c r="F49" s="1791" t="s">
        <v>93</v>
      </c>
      <c r="G49" s="1791"/>
      <c r="H49" s="1791"/>
      <c r="I49" s="1791"/>
      <c r="J49" s="1791"/>
      <c r="K49" s="1791"/>
      <c r="L49" s="1791"/>
      <c r="M49" s="1111"/>
      <c r="N49" s="279">
        <f>N45+N46+N47-N48</f>
        <v>0</v>
      </c>
      <c r="O49" s="280">
        <f t="shared" ref="O49:T49" si="75">O45+O46+O47-O48</f>
        <v>0</v>
      </c>
      <c r="P49" s="280">
        <f t="shared" si="75"/>
        <v>0</v>
      </c>
      <c r="Q49" s="280">
        <f t="shared" si="75"/>
        <v>0</v>
      </c>
      <c r="R49" s="280">
        <f t="shared" si="75"/>
        <v>17.880000000000003</v>
      </c>
      <c r="S49" s="280">
        <f t="shared" si="75"/>
        <v>0</v>
      </c>
      <c r="T49" s="281">
        <f t="shared" si="75"/>
        <v>0</v>
      </c>
      <c r="U49" s="333"/>
      <c r="V49" s="282"/>
      <c r="W49" s="1112"/>
      <c r="X49" s="280">
        <f t="shared" ref="X49:AD49" si="76">X45+X46+X47-X48</f>
        <v>17.880000000000003</v>
      </c>
      <c r="Y49" s="280">
        <f t="shared" si="76"/>
        <v>17.880000000000003</v>
      </c>
      <c r="Z49" s="280">
        <f t="shared" si="76"/>
        <v>17.880000000000003</v>
      </c>
      <c r="AA49" s="280">
        <f t="shared" si="76"/>
        <v>17.880000000000003</v>
      </c>
      <c r="AB49" s="280">
        <f t="shared" si="76"/>
        <v>17.880000000000003</v>
      </c>
      <c r="AC49" s="280">
        <f t="shared" si="76"/>
        <v>6.7200000000000006</v>
      </c>
      <c r="AD49" s="281">
        <f t="shared" si="76"/>
        <v>0</v>
      </c>
      <c r="AE49" s="333"/>
      <c r="AF49" s="282"/>
      <c r="AG49" s="1113"/>
      <c r="AH49" s="280">
        <f t="shared" ref="AH49:AN49" si="77">AH45+AH46+AH47-AH48</f>
        <v>17.880000000000003</v>
      </c>
      <c r="AI49" s="280">
        <f t="shared" si="77"/>
        <v>17.880000000000003</v>
      </c>
      <c r="AJ49" s="280">
        <f t="shared" si="77"/>
        <v>17.880000000000003</v>
      </c>
      <c r="AK49" s="280">
        <f t="shared" si="77"/>
        <v>17.880000000000003</v>
      </c>
      <c r="AL49" s="280">
        <f t="shared" si="77"/>
        <v>17.880000000000003</v>
      </c>
      <c r="AM49" s="280">
        <f t="shared" si="77"/>
        <v>6.7200000000000006</v>
      </c>
      <c r="AN49" s="281">
        <f t="shared" si="77"/>
        <v>0</v>
      </c>
      <c r="AO49" s="333"/>
      <c r="AP49" s="349"/>
      <c r="AQ49" s="1113"/>
      <c r="AR49" s="280">
        <f t="shared" ref="AR49:AX49" si="78">AR45+AR46+AR47-AR48</f>
        <v>17.880000000000003</v>
      </c>
      <c r="AS49" s="280">
        <f t="shared" si="78"/>
        <v>17.880000000000003</v>
      </c>
      <c r="AT49" s="280">
        <f t="shared" si="78"/>
        <v>17.880000000000003</v>
      </c>
      <c r="AU49" s="280">
        <f t="shared" si="78"/>
        <v>17.880000000000003</v>
      </c>
      <c r="AV49" s="280">
        <f t="shared" si="78"/>
        <v>17.880000000000003</v>
      </c>
      <c r="AW49" s="280">
        <f t="shared" si="78"/>
        <v>0</v>
      </c>
      <c r="AX49" s="281">
        <f t="shared" si="78"/>
        <v>0</v>
      </c>
      <c r="AY49" s="333"/>
      <c r="AZ49" s="282"/>
      <c r="BA49" s="1113"/>
      <c r="BB49" s="280">
        <f t="shared" ref="BB49:BH49" si="79">BB45+BB46+BB47-BB48</f>
        <v>0</v>
      </c>
      <c r="BC49" s="280">
        <f t="shared" si="79"/>
        <v>0</v>
      </c>
      <c r="BD49" s="280">
        <f t="shared" si="79"/>
        <v>0</v>
      </c>
      <c r="BE49" s="280">
        <f t="shared" si="79"/>
        <v>0</v>
      </c>
      <c r="BF49" s="280">
        <f t="shared" si="79"/>
        <v>0</v>
      </c>
      <c r="BG49" s="280">
        <f t="shared" si="79"/>
        <v>0</v>
      </c>
      <c r="BH49" s="281">
        <f t="shared" si="79"/>
        <v>0</v>
      </c>
      <c r="BI49" s="333"/>
      <c r="BJ49" s="282"/>
      <c r="BK49" s="1113"/>
      <c r="BL49" s="341">
        <f>BL45+BL46+BL47-BL48</f>
        <v>0</v>
      </c>
      <c r="BM49" s="281">
        <f>BM45+BM46+BM47-BM48</f>
        <v>0</v>
      </c>
      <c r="BN49" s="333"/>
      <c r="BO49" s="282"/>
      <c r="BP49" s="1113"/>
      <c r="BQ49" s="1114"/>
      <c r="BR49" s="1026"/>
      <c r="BS49" s="1026"/>
      <c r="BT49" s="1026"/>
      <c r="BU49" s="1026"/>
      <c r="BV49" s="1115"/>
      <c r="BW49" s="1115"/>
      <c r="BX49" s="1115"/>
      <c r="BY49" s="1115"/>
      <c r="BZ49" s="1115"/>
      <c r="CA49" s="1115"/>
      <c r="CB49" s="1028"/>
    </row>
    <row r="50" spans="1:80" ht="9.9" customHeight="1" x14ac:dyDescent="0.3">
      <c r="A50" s="1072"/>
      <c r="B50" s="1116"/>
      <c r="C50" s="1117"/>
      <c r="D50" s="1118"/>
      <c r="E50" s="1118"/>
      <c r="F50" s="1118"/>
      <c r="G50" s="1119"/>
      <c r="H50" s="1118"/>
      <c r="I50" s="1118"/>
      <c r="J50" s="1118"/>
      <c r="K50" s="1118"/>
      <c r="L50" s="1120">
        <v>1</v>
      </c>
      <c r="M50" s="1118"/>
      <c r="N50" s="1118"/>
      <c r="O50" s="1118"/>
      <c r="P50" s="1118"/>
      <c r="Q50" s="1118"/>
      <c r="R50" s="1118"/>
      <c r="S50" s="1118"/>
      <c r="T50" s="1118"/>
      <c r="U50" s="1119"/>
      <c r="V50" s="1119"/>
      <c r="W50" s="1121"/>
      <c r="X50" s="1118"/>
      <c r="Y50" s="1118"/>
      <c r="Z50" s="1118"/>
      <c r="AA50" s="1118"/>
      <c r="AB50" s="1118"/>
      <c r="AC50" s="1118"/>
      <c r="AD50" s="1118"/>
      <c r="AE50" s="1119"/>
      <c r="AF50" s="1119"/>
      <c r="AG50" s="1121"/>
      <c r="AH50" s="1118"/>
      <c r="AI50" s="1118"/>
      <c r="AJ50" s="1118"/>
      <c r="AK50" s="1118"/>
      <c r="AL50" s="1118"/>
      <c r="AM50" s="1118"/>
      <c r="AN50" s="1118"/>
      <c r="AO50" s="1119"/>
      <c r="AP50" s="1119"/>
      <c r="AQ50" s="1121"/>
      <c r="AR50" s="1118"/>
      <c r="AS50" s="1118"/>
      <c r="AT50" s="1118"/>
      <c r="AU50" s="1118"/>
      <c r="AV50" s="1118"/>
      <c r="AW50" s="1118"/>
      <c r="AX50" s="1118"/>
      <c r="AY50" s="1119"/>
      <c r="AZ50" s="1119"/>
      <c r="BA50" s="1121"/>
      <c r="BB50" s="1118"/>
      <c r="BC50" s="1118"/>
      <c r="BD50" s="1118"/>
      <c r="BE50" s="1118"/>
      <c r="BF50" s="1118"/>
      <c r="BG50" s="1118"/>
      <c r="BH50" s="1118"/>
      <c r="BI50" s="1119"/>
      <c r="BJ50" s="1119"/>
      <c r="BK50" s="1121"/>
      <c r="BL50" s="1118"/>
      <c r="BM50" s="1118"/>
      <c r="BN50" s="1119"/>
      <c r="BO50" s="1119"/>
      <c r="BP50" s="1121"/>
      <c r="BQ50" s="1092"/>
      <c r="BV50" s="1122"/>
      <c r="BW50" s="1122"/>
      <c r="BX50" s="1122"/>
      <c r="BY50" s="1122"/>
      <c r="BZ50" s="1122"/>
      <c r="CA50" s="1122"/>
    </row>
    <row r="51" spans="1:80" ht="15" customHeight="1" x14ac:dyDescent="0.3">
      <c r="A51" s="1072"/>
      <c r="B51" s="1787" t="s">
        <v>92</v>
      </c>
      <c r="C51" s="1517">
        <v>50</v>
      </c>
      <c r="D51" s="607">
        <f>C51</f>
        <v>50</v>
      </c>
      <c r="E51" s="1123">
        <v>1</v>
      </c>
      <c r="F51" s="1123" t="s">
        <v>730</v>
      </c>
      <c r="G51" s="1123"/>
      <c r="H51" s="1123"/>
      <c r="I51" s="1123"/>
      <c r="J51" s="1123"/>
      <c r="K51" s="1123">
        <f t="shared" ref="K51:K58" si="80">M51-L51</f>
        <v>100</v>
      </c>
      <c r="L51" s="1123">
        <f>ROUND(SUM(L7:L11),0)</f>
        <v>6540</v>
      </c>
      <c r="M51" s="1124">
        <f>ROUND(SUM(N51:T51,X51:AD51,AH51:AN51,AR51:AX51,BB51:BH51,BL51:BM51),0)</f>
        <v>6640</v>
      </c>
      <c r="N51" s="1125">
        <f>$D$60*N60</f>
        <v>0</v>
      </c>
      <c r="O51" s="1126">
        <f t="shared" ref="O51:T51" si="81">$D$60*O60</f>
        <v>0</v>
      </c>
      <c r="P51" s="1126">
        <f>$D$60*P60</f>
        <v>0</v>
      </c>
      <c r="Q51" s="1127">
        <f t="shared" ref="Q51:R51" si="82">$D$60*Q60</f>
        <v>0</v>
      </c>
      <c r="R51" s="1127">
        <f t="shared" si="82"/>
        <v>0.36363636363656582</v>
      </c>
      <c r="S51" s="1127">
        <f>$D$60*S60</f>
        <v>0</v>
      </c>
      <c r="T51" s="1128">
        <f t="shared" si="81"/>
        <v>0</v>
      </c>
      <c r="U51" s="1129">
        <f>ROUND(SUM(U7:U11),0)</f>
        <v>0</v>
      </c>
      <c r="V51" s="1130">
        <f>ROUND(SUM(V7:V11),0)</f>
        <v>0</v>
      </c>
      <c r="W51" s="1131">
        <f>ROUND(SUM(W7:W11),0)</f>
        <v>0</v>
      </c>
      <c r="X51" s="1126">
        <f t="shared" ref="X51:AD51" si="83">$D$60*X60</f>
        <v>0.36363636363656582</v>
      </c>
      <c r="Y51" s="1127">
        <f t="shared" si="83"/>
        <v>0.36363636363656582</v>
      </c>
      <c r="Z51" s="1127">
        <f>$D$60*Z60</f>
        <v>457.6363636363638</v>
      </c>
      <c r="AA51" s="1127">
        <f t="shared" si="83"/>
        <v>414.00000000000017</v>
      </c>
      <c r="AB51" s="1127">
        <f t="shared" si="83"/>
        <v>414.00000000000017</v>
      </c>
      <c r="AC51" s="1127">
        <f t="shared" si="83"/>
        <v>336.00000000000006</v>
      </c>
      <c r="AD51" s="1128">
        <f t="shared" si="83"/>
        <v>0</v>
      </c>
      <c r="AE51" s="1129">
        <f>ROUND(SUM(AE7:AE11),0)</f>
        <v>1622</v>
      </c>
      <c r="AF51" s="1130">
        <f>ROUND(SUM(AF7:AF11),0)</f>
        <v>0</v>
      </c>
      <c r="AG51" s="1131">
        <f>ROUND(SUM(AG7:AG11),0)</f>
        <v>1622</v>
      </c>
      <c r="AH51" s="1126">
        <f t="shared" ref="AH51:AN51" si="84">$D$60*AH60</f>
        <v>414.00000000000017</v>
      </c>
      <c r="AI51" s="1127">
        <f t="shared" si="84"/>
        <v>894.00000000000011</v>
      </c>
      <c r="AJ51" s="1127">
        <f t="shared" si="84"/>
        <v>0.36363636363656582</v>
      </c>
      <c r="AK51" s="1127">
        <f t="shared" si="84"/>
        <v>0.36363636363656582</v>
      </c>
      <c r="AL51" s="1127">
        <f t="shared" si="84"/>
        <v>60.36363636363653</v>
      </c>
      <c r="AM51" s="1127">
        <f t="shared" si="84"/>
        <v>336.00000000000006</v>
      </c>
      <c r="AN51" s="1128">
        <f t="shared" si="84"/>
        <v>0</v>
      </c>
      <c r="AO51" s="1129">
        <f>ROUND(SUM(AO7:AO11),0)</f>
        <v>1704</v>
      </c>
      <c r="AP51" s="1130">
        <f>ROUND(SUM(AP7:AP11),0)</f>
        <v>0</v>
      </c>
      <c r="AQ51" s="1131">
        <f>ROUND(SUM(AQ7:AQ11),0)</f>
        <v>3326</v>
      </c>
      <c r="AR51" s="1126">
        <f>$D$60*AR60</f>
        <v>654.00000000000011</v>
      </c>
      <c r="AS51" s="1127">
        <f>$D$60*AS60</f>
        <v>414.00000000000017</v>
      </c>
      <c r="AT51" s="1127">
        <f>$D$60*AT60</f>
        <v>456.00000000000011</v>
      </c>
      <c r="AU51" s="1127">
        <f t="shared" ref="AU51:AX51" si="85">$D$60*AU60</f>
        <v>894.00000000000011</v>
      </c>
      <c r="AV51" s="1127">
        <f t="shared" si="85"/>
        <v>894.00000000000011</v>
      </c>
      <c r="AW51" s="1127">
        <f t="shared" si="85"/>
        <v>0</v>
      </c>
      <c r="AX51" s="1128">
        <f t="shared" si="85"/>
        <v>0</v>
      </c>
      <c r="AY51" s="1129">
        <f>ROUND(SUM(AY7:AY11),0)</f>
        <v>3312</v>
      </c>
      <c r="AZ51" s="1130">
        <f>ROUND(SUM(AZ7:AZ11),0)</f>
        <v>0</v>
      </c>
      <c r="BA51" s="1131">
        <f>ROUND(SUM(BA7:BA11),0)</f>
        <v>6638</v>
      </c>
      <c r="BB51" s="1126">
        <f t="shared" ref="BB51:BM51" si="86">$D$60*BB60</f>
        <v>0</v>
      </c>
      <c r="BC51" s="1127">
        <f t="shared" si="86"/>
        <v>0</v>
      </c>
      <c r="BD51" s="1127">
        <f t="shared" si="86"/>
        <v>0</v>
      </c>
      <c r="BE51" s="1127">
        <f t="shared" si="86"/>
        <v>0</v>
      </c>
      <c r="BF51" s="1127">
        <f t="shared" si="86"/>
        <v>0</v>
      </c>
      <c r="BG51" s="1127">
        <f t="shared" si="86"/>
        <v>0</v>
      </c>
      <c r="BH51" s="1128">
        <f t="shared" si="86"/>
        <v>0</v>
      </c>
      <c r="BI51" s="1129">
        <f>ROUND(SUM(BI7:BI11),0)</f>
        <v>0</v>
      </c>
      <c r="BJ51" s="1130">
        <f>ROUND(SUM(BJ7:BJ11),0)</f>
        <v>0</v>
      </c>
      <c r="BK51" s="1131">
        <f>ROUND(SUM(BK7:BK11),0)</f>
        <v>6638</v>
      </c>
      <c r="BL51" s="1128">
        <f t="shared" ref="BL51" si="87">$D$60*BL60</f>
        <v>0</v>
      </c>
      <c r="BM51" s="1128">
        <f t="shared" si="86"/>
        <v>0</v>
      </c>
      <c r="BN51" s="1129">
        <f>ROUND(SUM(BN7:BN11),0)</f>
        <v>0</v>
      </c>
      <c r="BO51" s="1130">
        <f>ROUND(SUM(BO7:BO11),0)</f>
        <v>0</v>
      </c>
      <c r="BP51" s="1131">
        <f>ROUND(SUM(BP7:BP11),0)</f>
        <v>6638</v>
      </c>
      <c r="BQ51" s="1132"/>
      <c r="BR51" s="1133"/>
      <c r="BV51" s="1134">
        <f>SUM(N51:T51)</f>
        <v>0.36363636363656582</v>
      </c>
      <c r="BW51" s="1134">
        <f>SUM(X51:AD51)</f>
        <v>1622.3636363636374</v>
      </c>
      <c r="BX51" s="1134">
        <f>SUM(AH51:AN51)</f>
        <v>1705.0909090909097</v>
      </c>
      <c r="BY51" s="1134">
        <f>SUM(AR51:AX51)</f>
        <v>3312.0000000000005</v>
      </c>
      <c r="BZ51" s="1134">
        <f>SUM(BB51:BH51)</f>
        <v>0</v>
      </c>
      <c r="CA51" s="1134">
        <f>SUM(BL51:BM51)</f>
        <v>0</v>
      </c>
      <c r="CB51" s="1042">
        <f>SUM(BV51:CA51)-M51</f>
        <v>-0.18181818181619747</v>
      </c>
    </row>
    <row r="52" spans="1:80" ht="15" hidden="1" customHeight="1" x14ac:dyDescent="0.3">
      <c r="A52" s="1072"/>
      <c r="B52" s="1788"/>
      <c r="C52" s="1518">
        <v>55</v>
      </c>
      <c r="D52" s="608">
        <f t="shared" ref="D52:D57" si="88">C52</f>
        <v>55</v>
      </c>
      <c r="E52" s="1118">
        <v>0</v>
      </c>
      <c r="F52" s="1118" t="s">
        <v>603</v>
      </c>
      <c r="G52" s="1118"/>
      <c r="H52" s="1118"/>
      <c r="I52" s="1118"/>
      <c r="J52" s="1118"/>
      <c r="K52" s="1118">
        <f t="shared" si="80"/>
        <v>0</v>
      </c>
      <c r="L52" s="1118">
        <f>ROUND(SUM(L12:L16),0)</f>
        <v>0</v>
      </c>
      <c r="M52" s="1135">
        <f t="shared" ref="M52:M57" si="89">ROUND(SUM(N52:T52,X52:AD52,AH52:AN52,AR52:AX52,BB52:BH52,BL52:BM52),0)</f>
        <v>0</v>
      </c>
      <c r="N52" s="1136"/>
      <c r="O52" s="1137"/>
      <c r="P52" s="1137"/>
      <c r="Q52" s="1137"/>
      <c r="R52" s="1137"/>
      <c r="S52" s="1138"/>
      <c r="T52" s="1139"/>
      <c r="U52" s="1140">
        <f>ROUND(SUM(U12:U16),0)</f>
        <v>0</v>
      </c>
      <c r="V52" s="1141">
        <f>ROUND(SUM(V12:V16),0)</f>
        <v>0</v>
      </c>
      <c r="W52" s="1142">
        <f>ROUND(SUM(W12:W16),0)</f>
        <v>0</v>
      </c>
      <c r="X52" s="1138"/>
      <c r="Y52" s="1138"/>
      <c r="Z52" s="1138"/>
      <c r="AA52" s="1138"/>
      <c r="AB52" s="1138"/>
      <c r="AC52" s="1137"/>
      <c r="AD52" s="1139"/>
      <c r="AE52" s="1140">
        <f>ROUND(SUM(AE12:AE16),0)</f>
        <v>0</v>
      </c>
      <c r="AF52" s="1141">
        <f>ROUND(SUM(AF12:AF16),0)</f>
        <v>0</v>
      </c>
      <c r="AG52" s="1142">
        <f>ROUND(SUM(AG12:AG16),0)</f>
        <v>0</v>
      </c>
      <c r="AH52" s="1138"/>
      <c r="AI52" s="1138"/>
      <c r="AJ52" s="1138"/>
      <c r="AK52" s="1138"/>
      <c r="AL52" s="1138"/>
      <c r="AM52" s="1137"/>
      <c r="AN52" s="1139"/>
      <c r="AO52" s="1140">
        <f>ROUND(SUM(AO12:AO16),0)</f>
        <v>0</v>
      </c>
      <c r="AP52" s="1141">
        <f>ROUND(SUM(AP12:AP16),0)</f>
        <v>0</v>
      </c>
      <c r="AQ52" s="1142">
        <f>ROUND(SUM(AQ12:AQ16),0)</f>
        <v>0</v>
      </c>
      <c r="AR52" s="1138"/>
      <c r="AS52" s="1138"/>
      <c r="AT52" s="1138"/>
      <c r="AU52" s="1138"/>
      <c r="AV52" s="1138"/>
      <c r="AW52" s="1138"/>
      <c r="AX52" s="1139"/>
      <c r="AY52" s="1140">
        <f>ROUND(SUM(AY12:AY16),0)</f>
        <v>0</v>
      </c>
      <c r="AZ52" s="1141">
        <f>ROUND(SUM(AZ12:AZ16),0)</f>
        <v>0</v>
      </c>
      <c r="BA52" s="1142">
        <f>ROUND(SUM(BA12:BA16),0)</f>
        <v>0</v>
      </c>
      <c r="BB52" s="1138"/>
      <c r="BC52" s="1138"/>
      <c r="BD52" s="1138"/>
      <c r="BE52" s="1138"/>
      <c r="BF52" s="1138"/>
      <c r="BG52" s="1138"/>
      <c r="BH52" s="1139"/>
      <c r="BI52" s="1140">
        <f>ROUND(SUM(BI12:BI16),0)</f>
        <v>0</v>
      </c>
      <c r="BJ52" s="1141">
        <f>ROUND(SUM(BJ12:BJ16),0)</f>
        <v>0</v>
      </c>
      <c r="BK52" s="1142">
        <f>ROUND(SUM(BK12:BK16),0)</f>
        <v>0</v>
      </c>
      <c r="BL52" s="1139"/>
      <c r="BM52" s="1139"/>
      <c r="BN52" s="1140">
        <f>ROUND(SUM(BN12:BN16),0)</f>
        <v>0</v>
      </c>
      <c r="BO52" s="1141">
        <f>ROUND(SUM(BO12:BO16),0)</f>
        <v>0</v>
      </c>
      <c r="BP52" s="1142">
        <f>ROUND(SUM(BP12:BP16),0)</f>
        <v>0</v>
      </c>
      <c r="BQ52" s="1132"/>
      <c r="BR52" s="1133"/>
      <c r="BV52" s="1134">
        <f t="shared" ref="BV52:BV58" si="90">SUM(N52:T52)</f>
        <v>0</v>
      </c>
      <c r="BW52" s="1134">
        <f t="shared" ref="BW52:BW58" si="91">SUM(X52:AD52)</f>
        <v>0</v>
      </c>
      <c r="BX52" s="1134">
        <f t="shared" ref="BX52:BX58" si="92">SUM(AH52:AN52)</f>
        <v>0</v>
      </c>
      <c r="BY52" s="1134">
        <f t="shared" ref="BY52:BY58" si="93">SUM(AR52:AX52)</f>
        <v>0</v>
      </c>
      <c r="BZ52" s="1134">
        <f t="shared" ref="BZ52:BZ58" si="94">SUM(BB52:BH52)</f>
        <v>0</v>
      </c>
      <c r="CA52" s="1134">
        <f t="shared" ref="CA52:CA58" si="95">SUM(BL52:BM52)</f>
        <v>0</v>
      </c>
      <c r="CB52" s="1042">
        <f>SUM(BV52:CA52)-M52</f>
        <v>0</v>
      </c>
    </row>
    <row r="53" spans="1:80" ht="15" customHeight="1" x14ac:dyDescent="0.3">
      <c r="A53" s="1072"/>
      <c r="B53" s="1788"/>
      <c r="C53" s="1518">
        <v>50</v>
      </c>
      <c r="D53" s="608">
        <f t="shared" si="88"/>
        <v>50</v>
      </c>
      <c r="E53" s="1118">
        <v>1</v>
      </c>
      <c r="F53" s="1118" t="s">
        <v>1069</v>
      </c>
      <c r="G53" s="1118"/>
      <c r="H53" s="1118"/>
      <c r="I53" s="1118"/>
      <c r="J53" s="1118"/>
      <c r="K53" s="1118">
        <f t="shared" si="80"/>
        <v>0</v>
      </c>
      <c r="L53" s="1118">
        <f>ROUND(SUM(L17:L21),0)</f>
        <v>2118</v>
      </c>
      <c r="M53" s="1135">
        <f t="shared" si="89"/>
        <v>2118</v>
      </c>
      <c r="N53" s="1136"/>
      <c r="O53" s="1137"/>
      <c r="P53" s="1137"/>
      <c r="Q53" s="1138"/>
      <c r="R53" s="1138"/>
      <c r="S53" s="1138"/>
      <c r="T53" s="1139"/>
      <c r="U53" s="1140">
        <f>ROUND(SUM(U17:U21),0)</f>
        <v>0</v>
      </c>
      <c r="V53" s="1141">
        <f>ROUND(SUM(V17:V21),0)</f>
        <v>0</v>
      </c>
      <c r="W53" s="1142">
        <f>ROUND(SUM(W17:W21),0)</f>
        <v>0</v>
      </c>
      <c r="X53" s="1137"/>
      <c r="Y53" s="1138"/>
      <c r="Z53" s="1138"/>
      <c r="AA53" s="1138">
        <v>480</v>
      </c>
      <c r="AB53" s="1138"/>
      <c r="AC53" s="1138"/>
      <c r="AD53" s="1139"/>
      <c r="AE53" s="1140">
        <f>ROUND(SUM(AE17:AE21),0)</f>
        <v>480</v>
      </c>
      <c r="AF53" s="1141">
        <f>ROUND(SUM(AF17:AF21),0)</f>
        <v>0</v>
      </c>
      <c r="AG53" s="1142">
        <f>ROUND(SUM(AG17:AG21),0)</f>
        <v>480</v>
      </c>
      <c r="AH53" s="1137"/>
      <c r="AI53" s="1138"/>
      <c r="AJ53" s="1138"/>
      <c r="AK53" s="1138"/>
      <c r="AL53" s="1138">
        <v>720</v>
      </c>
      <c r="AM53" s="1138"/>
      <c r="AN53" s="1139"/>
      <c r="AO53" s="1140">
        <f>ROUND(SUM(AO17:AO21),0)</f>
        <v>720</v>
      </c>
      <c r="AP53" s="1141">
        <f>ROUND(SUM(AP17:AP21),0)</f>
        <v>0</v>
      </c>
      <c r="AQ53" s="1142">
        <f>ROUND(SUM(AQ17:AQ21),0)</f>
        <v>1200</v>
      </c>
      <c r="AR53" s="1137"/>
      <c r="AS53" s="1138">
        <v>480</v>
      </c>
      <c r="AT53" s="1138">
        <v>438</v>
      </c>
      <c r="AU53" s="1138"/>
      <c r="AV53" s="1138"/>
      <c r="AW53" s="1138"/>
      <c r="AX53" s="1139"/>
      <c r="AY53" s="1140">
        <f>ROUND(SUM(AY17:AY21),0)</f>
        <v>918</v>
      </c>
      <c r="AZ53" s="1141">
        <f>ROUND(SUM(AZ17:AZ21),0)</f>
        <v>0</v>
      </c>
      <c r="BA53" s="1142">
        <f>ROUND(SUM(BA17:BA21),0)</f>
        <v>2118</v>
      </c>
      <c r="BB53" s="1137"/>
      <c r="BC53" s="1138"/>
      <c r="BD53" s="1138"/>
      <c r="BE53" s="1138"/>
      <c r="BF53" s="1138"/>
      <c r="BG53" s="1138"/>
      <c r="BH53" s="1139"/>
      <c r="BI53" s="1140">
        <f>ROUND(SUM(BI17:BI21),0)</f>
        <v>0</v>
      </c>
      <c r="BJ53" s="1141">
        <f>ROUND(SUM(BJ17:BJ21),0)</f>
        <v>0</v>
      </c>
      <c r="BK53" s="1142">
        <f>ROUND(SUM(BK17:BK21),0)</f>
        <v>2118</v>
      </c>
      <c r="BL53" s="1139"/>
      <c r="BM53" s="1139"/>
      <c r="BN53" s="1140">
        <f>ROUND(SUM(BN17:BN21),0)</f>
        <v>0</v>
      </c>
      <c r="BO53" s="1141">
        <f>ROUND(SUM(BO17:BO21),0)</f>
        <v>0</v>
      </c>
      <c r="BP53" s="1142">
        <f>ROUND(SUM(BP17:BP21),0)</f>
        <v>2118</v>
      </c>
      <c r="BQ53" s="1132"/>
      <c r="BR53" s="1133"/>
      <c r="BV53" s="1134">
        <f t="shared" si="90"/>
        <v>0</v>
      </c>
      <c r="BW53" s="1134">
        <f t="shared" si="91"/>
        <v>480</v>
      </c>
      <c r="BX53" s="1134">
        <f t="shared" si="92"/>
        <v>720</v>
      </c>
      <c r="BY53" s="1134">
        <f t="shared" si="93"/>
        <v>918</v>
      </c>
      <c r="BZ53" s="1134">
        <f t="shared" si="94"/>
        <v>0</v>
      </c>
      <c r="CA53" s="1134">
        <f t="shared" si="95"/>
        <v>0</v>
      </c>
      <c r="CB53" s="1042">
        <f>SUM(BV53:CA53)-M53</f>
        <v>0</v>
      </c>
    </row>
    <row r="54" spans="1:80" ht="15" customHeight="1" x14ac:dyDescent="0.3">
      <c r="A54" s="1072"/>
      <c r="B54" s="1788"/>
      <c r="C54" s="1518">
        <v>50</v>
      </c>
      <c r="D54" s="608">
        <f t="shared" si="88"/>
        <v>50</v>
      </c>
      <c r="E54" s="1118">
        <v>0</v>
      </c>
      <c r="F54" s="1118" t="s">
        <v>1070</v>
      </c>
      <c r="G54" s="1118"/>
      <c r="H54" s="1118"/>
      <c r="I54" s="1118"/>
      <c r="J54" s="1118"/>
      <c r="K54" s="1118">
        <f t="shared" si="80"/>
        <v>0</v>
      </c>
      <c r="L54" s="1118">
        <f>ROUND(SUM(L22:L26),0)</f>
        <v>1200</v>
      </c>
      <c r="M54" s="1135">
        <f t="shared" si="89"/>
        <v>1200</v>
      </c>
      <c r="N54" s="1136"/>
      <c r="O54" s="1137"/>
      <c r="P54" s="1137"/>
      <c r="Q54" s="1137"/>
      <c r="R54" s="1137"/>
      <c r="S54" s="1138"/>
      <c r="T54" s="1139"/>
      <c r="U54" s="1140">
        <f>ROUND(SUM(U22:U26),0)</f>
        <v>0</v>
      </c>
      <c r="V54" s="1141">
        <f>ROUND(SUM(V22:V26),0)</f>
        <v>0</v>
      </c>
      <c r="W54" s="1142">
        <f>ROUND(SUM(W22:W26),0)</f>
        <v>0</v>
      </c>
      <c r="X54" s="1137"/>
      <c r="Y54" s="1137"/>
      <c r="Z54" s="1137"/>
      <c r="AA54" s="1137"/>
      <c r="AB54" s="1137">
        <v>480</v>
      </c>
      <c r="AC54" s="1137"/>
      <c r="AD54" s="1139"/>
      <c r="AE54" s="1140">
        <f>ROUND(SUM(AE22:AE26),0)</f>
        <v>480</v>
      </c>
      <c r="AF54" s="1141">
        <f>ROUND(SUM(AF22:AF26),0)</f>
        <v>0</v>
      </c>
      <c r="AG54" s="1142">
        <f>ROUND(SUM(AG22:AG26),0)</f>
        <v>480</v>
      </c>
      <c r="AH54" s="1137">
        <v>480</v>
      </c>
      <c r="AI54" s="1137"/>
      <c r="AJ54" s="1137"/>
      <c r="AK54" s="1137"/>
      <c r="AL54" s="1137"/>
      <c r="AM54" s="1137"/>
      <c r="AN54" s="1139"/>
      <c r="AO54" s="1140">
        <f>ROUND(SUM(AO22:AO26),0)</f>
        <v>480</v>
      </c>
      <c r="AP54" s="1141">
        <f>ROUND(SUM(AP22:AP26),0)</f>
        <v>0</v>
      </c>
      <c r="AQ54" s="1142">
        <f>ROUND(SUM(AQ22:AQ26),0)</f>
        <v>960</v>
      </c>
      <c r="AR54" s="1137">
        <v>240</v>
      </c>
      <c r="AS54" s="1137"/>
      <c r="AT54" s="1137"/>
      <c r="AU54" s="1137"/>
      <c r="AV54" s="1137"/>
      <c r="AW54" s="1138"/>
      <c r="AX54" s="1139"/>
      <c r="AY54" s="1140">
        <f>ROUND(SUM(AY22:AY26),0)</f>
        <v>240</v>
      </c>
      <c r="AZ54" s="1141">
        <f>ROUND(SUM(AZ22:AZ26),0)</f>
        <v>0</v>
      </c>
      <c r="BA54" s="1142">
        <f>ROUND(SUM(BA22:BA26),0)</f>
        <v>1200</v>
      </c>
      <c r="BB54" s="1137"/>
      <c r="BC54" s="1137"/>
      <c r="BD54" s="1137"/>
      <c r="BE54" s="1137"/>
      <c r="BF54" s="1137"/>
      <c r="BG54" s="1138"/>
      <c r="BH54" s="1139"/>
      <c r="BI54" s="1140">
        <f>ROUND(SUM(BI22:BI26),0)</f>
        <v>0</v>
      </c>
      <c r="BJ54" s="1141">
        <f>ROUND(SUM(BJ22:BJ26),0)</f>
        <v>0</v>
      </c>
      <c r="BK54" s="1142">
        <f>ROUND(SUM(BK22:BK26),0)</f>
        <v>1200</v>
      </c>
      <c r="BL54" s="1139"/>
      <c r="BM54" s="1139"/>
      <c r="BN54" s="1140">
        <f>ROUND(SUM(BN22:BN26),0)</f>
        <v>0</v>
      </c>
      <c r="BO54" s="1141">
        <f>ROUND(SUM(BO22:BO26),0)</f>
        <v>0</v>
      </c>
      <c r="BP54" s="1142">
        <f>ROUND(SUM(BP22:BP26),0)</f>
        <v>1200</v>
      </c>
      <c r="BQ54" s="1132"/>
      <c r="BR54" s="1133"/>
      <c r="BV54" s="1134">
        <f t="shared" si="90"/>
        <v>0</v>
      </c>
      <c r="BW54" s="1134">
        <f t="shared" si="91"/>
        <v>480</v>
      </c>
      <c r="BX54" s="1134">
        <f t="shared" si="92"/>
        <v>480</v>
      </c>
      <c r="BY54" s="1134">
        <f t="shared" si="93"/>
        <v>240</v>
      </c>
      <c r="BZ54" s="1134">
        <f t="shared" si="94"/>
        <v>0</v>
      </c>
      <c r="CA54" s="1134">
        <f t="shared" si="95"/>
        <v>0</v>
      </c>
      <c r="CB54" s="1042">
        <f>SUM(BV54:CA54)-M54</f>
        <v>0</v>
      </c>
    </row>
    <row r="55" spans="1:80" ht="15" customHeight="1" x14ac:dyDescent="0.3">
      <c r="A55" s="1072"/>
      <c r="B55" s="1788"/>
      <c r="C55" s="1518">
        <v>55</v>
      </c>
      <c r="D55" s="608">
        <f t="shared" si="88"/>
        <v>55</v>
      </c>
      <c r="E55" s="1118">
        <v>1</v>
      </c>
      <c r="F55" s="1118" t="s">
        <v>729</v>
      </c>
      <c r="G55" s="1118"/>
      <c r="H55" s="1118"/>
      <c r="I55" s="1118"/>
      <c r="J55" s="1118"/>
      <c r="K55" s="1118">
        <f t="shared" si="80"/>
        <v>0</v>
      </c>
      <c r="L55" s="1118">
        <f>ROUND(SUM(L27:L31),0)</f>
        <v>5040</v>
      </c>
      <c r="M55" s="1135">
        <f t="shared" si="89"/>
        <v>5040</v>
      </c>
      <c r="N55" s="1136"/>
      <c r="O55" s="1137"/>
      <c r="P55" s="1137"/>
      <c r="Q55" s="1137"/>
      <c r="R55" s="1137">
        <v>983</v>
      </c>
      <c r="S55" s="1137"/>
      <c r="T55" s="1139"/>
      <c r="U55" s="1140">
        <f>ROUND(SUM(U27:U31),0)</f>
        <v>983</v>
      </c>
      <c r="V55" s="1141">
        <f>ROUND(SUM(V27:V31),0)</f>
        <v>0</v>
      </c>
      <c r="W55" s="1142">
        <f>ROUND(SUM(W27:W31),0)</f>
        <v>983</v>
      </c>
      <c r="X55" s="1137">
        <v>983</v>
      </c>
      <c r="Y55" s="1137">
        <v>983</v>
      </c>
      <c r="Z55" s="1137"/>
      <c r="AA55" s="1137"/>
      <c r="AB55" s="1137"/>
      <c r="AC55" s="1137"/>
      <c r="AD55" s="1139"/>
      <c r="AE55" s="1140">
        <f>ROUND(SUM(AE27:AE31),0)</f>
        <v>1966</v>
      </c>
      <c r="AF55" s="1141">
        <f>ROUND(SUM(AF27:AF31),0)</f>
        <v>0</v>
      </c>
      <c r="AG55" s="1142">
        <f>ROUND(SUM(AG27:AG31),0)</f>
        <v>2949</v>
      </c>
      <c r="AH55" s="1137"/>
      <c r="AI55" s="1137"/>
      <c r="AJ55" s="1137">
        <v>983</v>
      </c>
      <c r="AK55" s="1137">
        <v>983</v>
      </c>
      <c r="AL55" s="1137">
        <v>125</v>
      </c>
      <c r="AM55" s="1137"/>
      <c r="AN55" s="1139"/>
      <c r="AO55" s="1140">
        <f>ROUND(SUM(AO27:AO31),0)</f>
        <v>2091</v>
      </c>
      <c r="AP55" s="1141">
        <f>ROUND(SUM(AP27:AP31),0)</f>
        <v>0</v>
      </c>
      <c r="AQ55" s="1142">
        <f>ROUND(SUM(AQ27:AQ31),0)</f>
        <v>5040</v>
      </c>
      <c r="AR55" s="1137"/>
      <c r="AS55" s="1137"/>
      <c r="AT55" s="1137"/>
      <c r="AU55" s="1137"/>
      <c r="AV55" s="1137"/>
      <c r="AW55" s="1137"/>
      <c r="AX55" s="1139"/>
      <c r="AY55" s="1140">
        <f>ROUND(SUM(AY27:AY31),0)</f>
        <v>0</v>
      </c>
      <c r="AZ55" s="1141">
        <f>ROUND(SUM(AZ27:AZ31),0)</f>
        <v>0</v>
      </c>
      <c r="BA55" s="1142">
        <f>ROUND(SUM(BA27:BA31),0)</f>
        <v>5040</v>
      </c>
      <c r="BB55" s="1137"/>
      <c r="BC55" s="1137"/>
      <c r="BD55" s="1137"/>
      <c r="BE55" s="1137"/>
      <c r="BF55" s="1137"/>
      <c r="BG55" s="1138"/>
      <c r="BH55" s="1139"/>
      <c r="BI55" s="1140">
        <f>ROUND(SUM(BI27:BI31),0)</f>
        <v>0</v>
      </c>
      <c r="BJ55" s="1141">
        <f>ROUND(SUM(BJ27:BJ31),0)</f>
        <v>0</v>
      </c>
      <c r="BK55" s="1142">
        <f>ROUND(SUM(BK27:BK31),0)</f>
        <v>5040</v>
      </c>
      <c r="BL55" s="1139"/>
      <c r="BM55" s="1139"/>
      <c r="BN55" s="1140">
        <f>ROUND(SUM(BN27:BN31),0)</f>
        <v>0</v>
      </c>
      <c r="BO55" s="1141">
        <f>ROUND(SUM(BO27:BO31),0)</f>
        <v>0</v>
      </c>
      <c r="BP55" s="1142">
        <f>ROUND(SUM(BP27:BP31),0)</f>
        <v>5040</v>
      </c>
      <c r="BQ55" s="1132"/>
      <c r="BR55" s="1133"/>
      <c r="BV55" s="1134">
        <f t="shared" si="90"/>
        <v>983</v>
      </c>
      <c r="BW55" s="1134">
        <f t="shared" si="91"/>
        <v>1966</v>
      </c>
      <c r="BX55" s="1134">
        <f t="shared" si="92"/>
        <v>2091</v>
      </c>
      <c r="BY55" s="1134">
        <f t="shared" si="93"/>
        <v>0</v>
      </c>
      <c r="BZ55" s="1134">
        <f t="shared" si="94"/>
        <v>0</v>
      </c>
      <c r="CA55" s="1134">
        <f t="shared" si="95"/>
        <v>0</v>
      </c>
    </row>
    <row r="56" spans="1:80" ht="15" customHeight="1" x14ac:dyDescent="0.3">
      <c r="A56" s="1072"/>
      <c r="B56" s="1788"/>
      <c r="C56" s="1518">
        <v>55</v>
      </c>
      <c r="D56" s="608">
        <f t="shared" si="88"/>
        <v>55</v>
      </c>
      <c r="E56" s="1118">
        <v>0</v>
      </c>
      <c r="F56" s="1118" t="s">
        <v>599</v>
      </c>
      <c r="G56" s="1118"/>
      <c r="H56" s="1118"/>
      <c r="I56" s="1118"/>
      <c r="J56" s="1118"/>
      <c r="K56" s="1118">
        <f t="shared" si="80"/>
        <v>0</v>
      </c>
      <c r="L56" s="1118">
        <f>ROUND(SUM(L32:L36),0)</f>
        <v>480</v>
      </c>
      <c r="M56" s="1135">
        <f t="shared" si="89"/>
        <v>480</v>
      </c>
      <c r="N56" s="1136"/>
      <c r="O56" s="1137"/>
      <c r="P56" s="1137"/>
      <c r="Q56" s="1137"/>
      <c r="R56" s="1137"/>
      <c r="S56" s="1138"/>
      <c r="T56" s="1139"/>
      <c r="U56" s="1140">
        <f>ROUND(SUM(U32:U36),0)</f>
        <v>0</v>
      </c>
      <c r="V56" s="1141">
        <f>ROUND(SUM(V32:V36),0)</f>
        <v>0</v>
      </c>
      <c r="W56" s="1142">
        <f>ROUND(SUM(W32:W36),0)</f>
        <v>0</v>
      </c>
      <c r="X56" s="1137"/>
      <c r="Y56" s="1137"/>
      <c r="Z56" s="1137">
        <v>480</v>
      </c>
      <c r="AA56" s="1137"/>
      <c r="AB56" s="1137"/>
      <c r="AC56" s="1137"/>
      <c r="AD56" s="1139"/>
      <c r="AE56" s="1140">
        <f>ROUND(SUM(AE32:AE36),0)</f>
        <v>480</v>
      </c>
      <c r="AF56" s="1141">
        <f>ROUND(SUM(AF32:AF36),0)</f>
        <v>0</v>
      </c>
      <c r="AG56" s="1142">
        <f>ROUND(SUM(AG32:AG36),0)</f>
        <v>480</v>
      </c>
      <c r="AH56" s="1137"/>
      <c r="AI56" s="1137"/>
      <c r="AJ56" s="1137"/>
      <c r="AK56" s="1137"/>
      <c r="AL56" s="1137"/>
      <c r="AM56" s="1137"/>
      <c r="AN56" s="1139"/>
      <c r="AO56" s="1140">
        <f>ROUND(SUM(AO32:AO36),0)</f>
        <v>0</v>
      </c>
      <c r="AP56" s="1141">
        <f>ROUND(SUM(AP32:AP36),0)</f>
        <v>0</v>
      </c>
      <c r="AQ56" s="1142">
        <f>ROUND(SUM(AQ32:AQ36),0)</f>
        <v>480</v>
      </c>
      <c r="AR56" s="1137"/>
      <c r="AS56" s="1137"/>
      <c r="AT56" s="1137"/>
      <c r="AU56" s="1137"/>
      <c r="AV56" s="1137"/>
      <c r="AW56" s="1138"/>
      <c r="AX56" s="1139"/>
      <c r="AY56" s="1140">
        <f>ROUND(SUM(AY32:AY36),0)</f>
        <v>0</v>
      </c>
      <c r="AZ56" s="1141">
        <f>ROUND(SUM(AZ32:AZ36),0)</f>
        <v>0</v>
      </c>
      <c r="BA56" s="1142">
        <f>ROUND(SUM(BA32:BA36),0)</f>
        <v>480</v>
      </c>
      <c r="BB56" s="1137"/>
      <c r="BC56" s="1137"/>
      <c r="BD56" s="1137"/>
      <c r="BE56" s="1137"/>
      <c r="BF56" s="1137"/>
      <c r="BG56" s="1138"/>
      <c r="BH56" s="1139"/>
      <c r="BI56" s="1140">
        <f>ROUND(SUM(BI32:BI36),0)</f>
        <v>0</v>
      </c>
      <c r="BJ56" s="1141">
        <f>ROUND(SUM(BJ32:BJ36),0)</f>
        <v>0</v>
      </c>
      <c r="BK56" s="1142">
        <f>ROUND(SUM(BK32:BK36),0)</f>
        <v>480</v>
      </c>
      <c r="BL56" s="1139"/>
      <c r="BM56" s="1139"/>
      <c r="BN56" s="1140">
        <f>ROUND(SUM(BN32:BN36),0)</f>
        <v>0</v>
      </c>
      <c r="BO56" s="1141">
        <f>ROUND(SUM(BO32:BO36),0)</f>
        <v>0</v>
      </c>
      <c r="BP56" s="1142">
        <f>ROUND(SUM(BP32:BP36),0)</f>
        <v>480</v>
      </c>
      <c r="BQ56" s="1132"/>
      <c r="BR56" s="1133"/>
      <c r="BV56" s="1134">
        <f t="shared" si="90"/>
        <v>0</v>
      </c>
      <c r="BW56" s="1134">
        <f t="shared" si="91"/>
        <v>480</v>
      </c>
      <c r="BX56" s="1134">
        <f t="shared" si="92"/>
        <v>0</v>
      </c>
      <c r="BY56" s="1134">
        <f t="shared" si="93"/>
        <v>0</v>
      </c>
      <c r="BZ56" s="1134">
        <f t="shared" si="94"/>
        <v>0</v>
      </c>
      <c r="CA56" s="1134">
        <f t="shared" si="95"/>
        <v>0</v>
      </c>
    </row>
    <row r="57" spans="1:80" ht="15" hidden="1" customHeight="1" x14ac:dyDescent="0.3">
      <c r="A57" s="1072"/>
      <c r="B57" s="1788"/>
      <c r="C57" s="1518">
        <v>50</v>
      </c>
      <c r="D57" s="608">
        <f t="shared" si="88"/>
        <v>50</v>
      </c>
      <c r="E57" s="1118">
        <v>1</v>
      </c>
      <c r="F57" s="1118" t="s">
        <v>731</v>
      </c>
      <c r="G57" s="1118"/>
      <c r="H57" s="1118"/>
      <c r="I57" s="1118"/>
      <c r="J57" s="1118"/>
      <c r="K57" s="1118">
        <f t="shared" si="80"/>
        <v>0</v>
      </c>
      <c r="L57" s="1118">
        <f>ROUND(SUM(L37:L41),0)</f>
        <v>0</v>
      </c>
      <c r="M57" s="1135">
        <f t="shared" si="89"/>
        <v>0</v>
      </c>
      <c r="N57" s="1136"/>
      <c r="O57" s="1137"/>
      <c r="P57" s="1137"/>
      <c r="Q57" s="1137"/>
      <c r="R57" s="1137"/>
      <c r="S57" s="1137"/>
      <c r="T57" s="1139"/>
      <c r="U57" s="1140">
        <f>ROUND(SUM(U37:U41),0)</f>
        <v>0</v>
      </c>
      <c r="V57" s="1141">
        <f>ROUND(SUM(V37:V41),0)</f>
        <v>0</v>
      </c>
      <c r="W57" s="1142">
        <f>ROUND(SUM(W37:W41),0)</f>
        <v>0</v>
      </c>
      <c r="X57" s="1137"/>
      <c r="Y57" s="1137"/>
      <c r="Z57" s="1137"/>
      <c r="AA57" s="1137"/>
      <c r="AB57" s="1137"/>
      <c r="AC57" s="1137"/>
      <c r="AD57" s="1139"/>
      <c r="AE57" s="1140">
        <f>ROUND(SUM(AE37:AE41),0)</f>
        <v>0</v>
      </c>
      <c r="AF57" s="1141">
        <f>ROUND(SUM(AF37:AF41),0)</f>
        <v>0</v>
      </c>
      <c r="AG57" s="1142">
        <f>ROUND(SUM(AG37:AG41),0)</f>
        <v>0</v>
      </c>
      <c r="AH57" s="1137"/>
      <c r="AI57" s="1137"/>
      <c r="AJ57" s="1137"/>
      <c r="AK57" s="1137"/>
      <c r="AL57" s="1137"/>
      <c r="AM57" s="1137"/>
      <c r="AN57" s="1139"/>
      <c r="AO57" s="1140">
        <f>ROUND(SUM(AO37:AO41),0)</f>
        <v>0</v>
      </c>
      <c r="AP57" s="1141">
        <f>ROUND(SUM(AP37:AP41),0)</f>
        <v>0</v>
      </c>
      <c r="AQ57" s="1142">
        <f>ROUND(SUM(AQ37:AQ41),0)</f>
        <v>0</v>
      </c>
      <c r="AR57" s="1137"/>
      <c r="AS57" s="1137"/>
      <c r="AT57" s="1137"/>
      <c r="AU57" s="1137"/>
      <c r="AV57" s="1137"/>
      <c r="AW57" s="1137"/>
      <c r="AX57" s="1139"/>
      <c r="AY57" s="1140">
        <f>ROUND(SUM(AY37:AY41),0)</f>
        <v>0</v>
      </c>
      <c r="AZ57" s="1141">
        <f>ROUND(SUM(AZ37:AZ41),0)</f>
        <v>0</v>
      </c>
      <c r="BA57" s="1142">
        <f>ROUND(SUM(BA37:BA41),0)</f>
        <v>0</v>
      </c>
      <c r="BB57" s="1137"/>
      <c r="BC57" s="1137"/>
      <c r="BD57" s="1137"/>
      <c r="BE57" s="1137"/>
      <c r="BF57" s="1137"/>
      <c r="BG57" s="1138"/>
      <c r="BH57" s="1139"/>
      <c r="BI57" s="1140">
        <f>ROUND(SUM(BI37:BI41),0)</f>
        <v>0</v>
      </c>
      <c r="BJ57" s="1141">
        <f>ROUND(SUM(BJ37:BJ41),0)</f>
        <v>0</v>
      </c>
      <c r="BK57" s="1142">
        <f>ROUND(SUM(BK37:BK41),0)</f>
        <v>0</v>
      </c>
      <c r="BL57" s="1139"/>
      <c r="BM57" s="1139"/>
      <c r="BN57" s="1140">
        <f>ROUND(SUM(BN37:BN41),0)</f>
        <v>0</v>
      </c>
      <c r="BO57" s="1141">
        <f>ROUND(SUM(BO37:BO41),0)</f>
        <v>0</v>
      </c>
      <c r="BP57" s="1142">
        <f>ROUND(SUM(BP37:BP41),0)</f>
        <v>0</v>
      </c>
      <c r="BQ57" s="1132"/>
      <c r="BR57" s="1133"/>
      <c r="BV57" s="1134">
        <f t="shared" si="90"/>
        <v>0</v>
      </c>
      <c r="BW57" s="1134">
        <f t="shared" si="91"/>
        <v>0</v>
      </c>
      <c r="BX57" s="1134">
        <f t="shared" si="92"/>
        <v>0</v>
      </c>
      <c r="BY57" s="1134">
        <f t="shared" si="93"/>
        <v>0</v>
      </c>
      <c r="BZ57" s="1134">
        <f t="shared" si="94"/>
        <v>0</v>
      </c>
      <c r="CA57" s="1134">
        <f t="shared" si="95"/>
        <v>0</v>
      </c>
    </row>
    <row r="58" spans="1:80" s="1029" customFormat="1" ht="15" customHeight="1" x14ac:dyDescent="0.3">
      <c r="A58" s="1106"/>
      <c r="B58" s="1789"/>
      <c r="C58" s="1143">
        <v>1</v>
      </c>
      <c r="D58" s="1144"/>
      <c r="E58" s="1144">
        <v>2</v>
      </c>
      <c r="F58" s="1144" t="s">
        <v>14</v>
      </c>
      <c r="G58" s="1145"/>
      <c r="H58" s="1144"/>
      <c r="I58" s="1144"/>
      <c r="J58" s="1144"/>
      <c r="K58" s="1144">
        <f t="shared" si="80"/>
        <v>100</v>
      </c>
      <c r="L58" s="1144">
        <f>SUM(L51:L57)</f>
        <v>15378</v>
      </c>
      <c r="M58" s="1146">
        <f t="shared" ref="M58:BP58" si="96">SUM(M51:M57)</f>
        <v>15478</v>
      </c>
      <c r="N58" s="1147">
        <f t="shared" si="96"/>
        <v>0</v>
      </c>
      <c r="O58" s="1148">
        <f t="shared" si="96"/>
        <v>0</v>
      </c>
      <c r="P58" s="1148">
        <f t="shared" si="96"/>
        <v>0</v>
      </c>
      <c r="Q58" s="1149">
        <f t="shared" si="96"/>
        <v>0</v>
      </c>
      <c r="R58" s="1149">
        <f t="shared" si="96"/>
        <v>983.3636363636366</v>
      </c>
      <c r="S58" s="1149">
        <f t="shared" si="96"/>
        <v>0</v>
      </c>
      <c r="T58" s="1150">
        <f t="shared" si="96"/>
        <v>0</v>
      </c>
      <c r="U58" s="1151">
        <f t="shared" si="96"/>
        <v>983</v>
      </c>
      <c r="V58" s="1152">
        <f t="shared" si="96"/>
        <v>0</v>
      </c>
      <c r="W58" s="1153">
        <f t="shared" si="96"/>
        <v>983</v>
      </c>
      <c r="X58" s="1148">
        <f t="shared" si="96"/>
        <v>983.3636363636366</v>
      </c>
      <c r="Y58" s="1149">
        <f t="shared" si="96"/>
        <v>983.3636363636366</v>
      </c>
      <c r="Z58" s="1149">
        <f t="shared" si="96"/>
        <v>937.63636363636374</v>
      </c>
      <c r="AA58" s="1149">
        <f t="shared" si="96"/>
        <v>894.00000000000023</v>
      </c>
      <c r="AB58" s="1149">
        <f t="shared" si="96"/>
        <v>894.00000000000023</v>
      </c>
      <c r="AC58" s="1149">
        <f t="shared" si="96"/>
        <v>336.00000000000006</v>
      </c>
      <c r="AD58" s="1150">
        <f t="shared" si="96"/>
        <v>0</v>
      </c>
      <c r="AE58" s="1151">
        <f t="shared" si="96"/>
        <v>5028</v>
      </c>
      <c r="AF58" s="1152">
        <f t="shared" si="96"/>
        <v>0</v>
      </c>
      <c r="AG58" s="1153">
        <f t="shared" si="96"/>
        <v>6011</v>
      </c>
      <c r="AH58" s="1148">
        <f t="shared" si="96"/>
        <v>894.00000000000023</v>
      </c>
      <c r="AI58" s="1149">
        <f t="shared" si="96"/>
        <v>894.00000000000011</v>
      </c>
      <c r="AJ58" s="1149">
        <f t="shared" si="96"/>
        <v>983.3636363636366</v>
      </c>
      <c r="AK58" s="1149">
        <f t="shared" si="96"/>
        <v>983.3636363636366</v>
      </c>
      <c r="AL58" s="1149">
        <f t="shared" si="96"/>
        <v>905.36363636363649</v>
      </c>
      <c r="AM58" s="1149">
        <f t="shared" si="96"/>
        <v>336.00000000000006</v>
      </c>
      <c r="AN58" s="1150">
        <f t="shared" si="96"/>
        <v>0</v>
      </c>
      <c r="AO58" s="1151">
        <f t="shared" si="96"/>
        <v>4995</v>
      </c>
      <c r="AP58" s="1152">
        <f t="shared" si="96"/>
        <v>0</v>
      </c>
      <c r="AQ58" s="1153">
        <f t="shared" si="96"/>
        <v>11006</v>
      </c>
      <c r="AR58" s="1148">
        <f t="shared" si="96"/>
        <v>894.00000000000011</v>
      </c>
      <c r="AS58" s="1149">
        <f t="shared" si="96"/>
        <v>894.00000000000023</v>
      </c>
      <c r="AT58" s="1149">
        <f t="shared" si="96"/>
        <v>894.00000000000011</v>
      </c>
      <c r="AU58" s="1149">
        <f t="shared" si="96"/>
        <v>894.00000000000011</v>
      </c>
      <c r="AV58" s="1149">
        <f t="shared" si="96"/>
        <v>894.00000000000011</v>
      </c>
      <c r="AW58" s="1149">
        <f t="shared" si="96"/>
        <v>0</v>
      </c>
      <c r="AX58" s="1150">
        <f t="shared" si="96"/>
        <v>0</v>
      </c>
      <c r="AY58" s="1151">
        <f t="shared" si="96"/>
        <v>4470</v>
      </c>
      <c r="AZ58" s="1152">
        <f t="shared" si="96"/>
        <v>0</v>
      </c>
      <c r="BA58" s="1153">
        <f t="shared" si="96"/>
        <v>15476</v>
      </c>
      <c r="BB58" s="1148">
        <f t="shared" si="96"/>
        <v>0</v>
      </c>
      <c r="BC58" s="1149">
        <f t="shared" si="96"/>
        <v>0</v>
      </c>
      <c r="BD58" s="1149">
        <f t="shared" si="96"/>
        <v>0</v>
      </c>
      <c r="BE58" s="1149">
        <f t="shared" si="96"/>
        <v>0</v>
      </c>
      <c r="BF58" s="1149">
        <f t="shared" si="96"/>
        <v>0</v>
      </c>
      <c r="BG58" s="1149">
        <f t="shared" si="96"/>
        <v>0</v>
      </c>
      <c r="BH58" s="1150">
        <f t="shared" si="96"/>
        <v>0</v>
      </c>
      <c r="BI58" s="1151">
        <f t="shared" si="96"/>
        <v>0</v>
      </c>
      <c r="BJ58" s="1152">
        <f t="shared" si="96"/>
        <v>0</v>
      </c>
      <c r="BK58" s="1153">
        <f t="shared" si="96"/>
        <v>15476</v>
      </c>
      <c r="BL58" s="1150">
        <f t="shared" si="96"/>
        <v>0</v>
      </c>
      <c r="BM58" s="1150">
        <f t="shared" si="96"/>
        <v>0</v>
      </c>
      <c r="BN58" s="1151">
        <f t="shared" si="96"/>
        <v>0</v>
      </c>
      <c r="BO58" s="1152">
        <f t="shared" si="96"/>
        <v>0</v>
      </c>
      <c r="BP58" s="1153">
        <f t="shared" si="96"/>
        <v>15476</v>
      </c>
      <c r="BQ58" s="1114"/>
      <c r="BR58" s="1133"/>
      <c r="BS58" s="1026"/>
      <c r="BT58" s="1026"/>
      <c r="BU58" s="1026"/>
      <c r="BV58" s="1134">
        <f t="shared" si="90"/>
        <v>983.3636363636366</v>
      </c>
      <c r="BW58" s="1134">
        <f t="shared" si="91"/>
        <v>5028.3636363636369</v>
      </c>
      <c r="BX58" s="1134">
        <f t="shared" si="92"/>
        <v>4996.0909090909099</v>
      </c>
      <c r="BY58" s="1134">
        <f t="shared" si="93"/>
        <v>4470.0000000000009</v>
      </c>
      <c r="BZ58" s="1134">
        <f t="shared" si="94"/>
        <v>0</v>
      </c>
      <c r="CA58" s="1134">
        <f t="shared" si="95"/>
        <v>0</v>
      </c>
      <c r="CB58" s="1042">
        <f>SUM(BV58:CA58)-M58</f>
        <v>-0.18181818181619747</v>
      </c>
    </row>
    <row r="59" spans="1:80" ht="13.5" customHeight="1" x14ac:dyDescent="0.4">
      <c r="A59" s="1072"/>
      <c r="B59" s="1154"/>
      <c r="C59" s="1117"/>
      <c r="D59" s="1117"/>
      <c r="E59" s="1117"/>
      <c r="F59" s="1117"/>
      <c r="G59" s="1155"/>
      <c r="H59" s="1117"/>
      <c r="I59" s="1117"/>
      <c r="J59" s="1117"/>
      <c r="K59" s="1156"/>
      <c r="L59" s="1157">
        <v>1</v>
      </c>
      <c r="M59" s="1120">
        <v>1</v>
      </c>
      <c r="N59" s="1118"/>
      <c r="O59" s="830"/>
      <c r="P59" s="830"/>
      <c r="Q59" s="830"/>
      <c r="R59" s="830"/>
      <c r="S59" s="830"/>
      <c r="T59" s="830"/>
      <c r="U59" s="830"/>
      <c r="V59" s="830"/>
      <c r="W59" s="830"/>
      <c r="X59" s="830"/>
      <c r="Y59" s="830"/>
      <c r="Z59" s="830"/>
      <c r="AA59" s="830"/>
      <c r="AB59" s="830"/>
      <c r="AC59" s="830"/>
      <c r="AD59" s="830"/>
      <c r="AE59" s="830"/>
      <c r="AF59" s="830"/>
      <c r="AG59" s="830"/>
      <c r="AH59" s="830"/>
      <c r="AI59" s="830"/>
      <c r="AJ59" s="830"/>
      <c r="AK59" s="830"/>
      <c r="AL59" s="830"/>
      <c r="AM59" s="830"/>
      <c r="AN59" s="830"/>
      <c r="AO59" s="830"/>
      <c r="AP59" s="830"/>
      <c r="AQ59" s="830"/>
      <c r="AR59" s="830"/>
      <c r="AS59" s="830"/>
      <c r="AT59" s="830"/>
      <c r="AU59" s="830"/>
      <c r="AV59" s="830"/>
      <c r="AW59" s="830"/>
      <c r="AX59" s="830"/>
      <c r="AY59" s="830"/>
      <c r="AZ59" s="830"/>
      <c r="BA59" s="830"/>
      <c r="BB59" s="830"/>
      <c r="BC59" s="830"/>
      <c r="BD59" s="830"/>
      <c r="BE59" s="830"/>
      <c r="BF59" s="830"/>
      <c r="BG59" s="830"/>
      <c r="BH59" s="1118"/>
      <c r="BI59" s="1119"/>
      <c r="BJ59" s="1119"/>
      <c r="BK59" s="1119"/>
      <c r="BL59" s="1118"/>
      <c r="BM59" s="1118"/>
      <c r="BN59" s="1119"/>
      <c r="BO59" s="1119"/>
      <c r="BP59" s="1119"/>
      <c r="BQ59" s="1092"/>
      <c r="BR59" s="1026"/>
    </row>
    <row r="60" spans="1:80" ht="15" hidden="1" customHeight="1" outlineLevel="1" x14ac:dyDescent="0.3">
      <c r="A60" s="1158"/>
      <c r="B60" s="1787" t="s">
        <v>306</v>
      </c>
      <c r="C60" s="1159"/>
      <c r="D60" s="607">
        <f t="shared" ref="D60:F66" si="97">D51</f>
        <v>50</v>
      </c>
      <c r="E60" s="1123">
        <f t="shared" si="97"/>
        <v>1</v>
      </c>
      <c r="F60" s="1123" t="str">
        <f t="shared" si="97"/>
        <v>GC70V</v>
      </c>
      <c r="G60" s="1160"/>
      <c r="H60" s="1161" t="s">
        <v>308</v>
      </c>
      <c r="I60" s="1162">
        <f>M67</f>
        <v>299.52</v>
      </c>
      <c r="J60" s="1162"/>
      <c r="K60" s="1162"/>
      <c r="L60" s="1163">
        <f t="shared" ref="L60:L66" si="98">L51/D60</f>
        <v>130.80000000000001</v>
      </c>
      <c r="M60" s="1162">
        <f>(SUM(N60:BM60))</f>
        <v>132.79636363636368</v>
      </c>
      <c r="N60" s="1164">
        <f t="shared" ref="N60:T60" si="99">N49-SUM(N61:N66)</f>
        <v>0</v>
      </c>
      <c r="O60" s="1165">
        <f t="shared" si="99"/>
        <v>0</v>
      </c>
      <c r="P60" s="1165">
        <f t="shared" si="99"/>
        <v>0</v>
      </c>
      <c r="Q60" s="1166">
        <f t="shared" si="99"/>
        <v>0</v>
      </c>
      <c r="R60" s="1166">
        <f t="shared" si="99"/>
        <v>7.2727272727313164E-3</v>
      </c>
      <c r="S60" s="1167">
        <f t="shared" si="99"/>
        <v>0</v>
      </c>
      <c r="T60" s="1168">
        <f t="shared" si="99"/>
        <v>0</v>
      </c>
      <c r="U60" s="1169"/>
      <c r="V60" s="1170"/>
      <c r="W60" s="1171"/>
      <c r="X60" s="1166">
        <f>X49-SUM(X61:X66)</f>
        <v>7.2727272727313164E-3</v>
      </c>
      <c r="Y60" s="1166">
        <f t="shared" ref="Y60" si="100">Y49-SUM(Y61:Y66)</f>
        <v>7.2727272727313164E-3</v>
      </c>
      <c r="Z60" s="1166">
        <f>Z49-SUM(Z61:Z66)</f>
        <v>9.1527272727272759</v>
      </c>
      <c r="AA60" s="1166">
        <f t="shared" ref="AA60:AD60" si="101">AA49-SUM(AA61:AA66)</f>
        <v>8.2800000000000029</v>
      </c>
      <c r="AB60" s="1166">
        <f t="shared" si="101"/>
        <v>8.2800000000000029</v>
      </c>
      <c r="AC60" s="1166">
        <f t="shared" si="101"/>
        <v>6.7200000000000006</v>
      </c>
      <c r="AD60" s="1172">
        <f t="shared" si="101"/>
        <v>0</v>
      </c>
      <c r="AE60" s="1169"/>
      <c r="AF60" s="1170"/>
      <c r="AG60" s="1171"/>
      <c r="AH60" s="1165">
        <f t="shared" ref="AH60:AN60" si="102">AH49-SUM(AH61:AH66)</f>
        <v>8.2800000000000029</v>
      </c>
      <c r="AI60" s="1166">
        <f t="shared" si="102"/>
        <v>17.880000000000003</v>
      </c>
      <c r="AJ60" s="1166">
        <f t="shared" si="102"/>
        <v>7.2727272727313164E-3</v>
      </c>
      <c r="AK60" s="1166">
        <f t="shared" si="102"/>
        <v>7.2727272727313164E-3</v>
      </c>
      <c r="AL60" s="1166">
        <f t="shared" si="102"/>
        <v>1.2072727272727306</v>
      </c>
      <c r="AM60" s="1166">
        <f t="shared" si="102"/>
        <v>6.7200000000000006</v>
      </c>
      <c r="AN60" s="1172">
        <f t="shared" si="102"/>
        <v>0</v>
      </c>
      <c r="AO60" s="1169"/>
      <c r="AP60" s="1170"/>
      <c r="AQ60" s="1171"/>
      <c r="AR60" s="1165">
        <f t="shared" ref="AR60:AX60" si="103">AR49-SUM(AR61:AR66)</f>
        <v>13.080000000000002</v>
      </c>
      <c r="AS60" s="1166">
        <f>AS49-SUM(AS61:AS66)</f>
        <v>8.2800000000000029</v>
      </c>
      <c r="AT60" s="1166">
        <f t="shared" si="103"/>
        <v>9.1200000000000028</v>
      </c>
      <c r="AU60" s="1166">
        <f t="shared" si="103"/>
        <v>17.880000000000003</v>
      </c>
      <c r="AV60" s="1166">
        <f t="shared" si="103"/>
        <v>17.880000000000003</v>
      </c>
      <c r="AW60" s="1166">
        <f t="shared" si="103"/>
        <v>0</v>
      </c>
      <c r="AX60" s="1172">
        <f t="shared" si="103"/>
        <v>0</v>
      </c>
      <c r="AY60" s="1169"/>
      <c r="AZ60" s="1170"/>
      <c r="BA60" s="1171"/>
      <c r="BB60" s="1165">
        <f>BB49-SUM(BB61:BB66)</f>
        <v>0</v>
      </c>
      <c r="BC60" s="1166">
        <f t="shared" ref="BC60:BH60" si="104">BC49-SUM(BC61:BC66)</f>
        <v>0</v>
      </c>
      <c r="BD60" s="1166">
        <f t="shared" si="104"/>
        <v>0</v>
      </c>
      <c r="BE60" s="1166">
        <f t="shared" si="104"/>
        <v>0</v>
      </c>
      <c r="BF60" s="1166">
        <f t="shared" si="104"/>
        <v>0</v>
      </c>
      <c r="BG60" s="1166">
        <f t="shared" si="104"/>
        <v>0</v>
      </c>
      <c r="BH60" s="1172">
        <f t="shared" si="104"/>
        <v>0</v>
      </c>
      <c r="BI60" s="1169"/>
      <c r="BJ60" s="1170"/>
      <c r="BK60" s="1171"/>
      <c r="BL60" s="1173">
        <f t="shared" ref="BL60:BM60" si="105">BL49-SUM(BL61:BL66)</f>
        <v>0</v>
      </c>
      <c r="BM60" s="1172">
        <f t="shared" si="105"/>
        <v>0</v>
      </c>
      <c r="BN60" s="1169"/>
      <c r="BO60" s="1170"/>
      <c r="BP60" s="1174"/>
      <c r="BQ60" s="1132"/>
      <c r="BR60" s="503"/>
    </row>
    <row r="61" spans="1:80" ht="15" hidden="1" customHeight="1" outlineLevel="1" x14ac:dyDescent="0.3">
      <c r="A61" s="1158"/>
      <c r="B61" s="1788"/>
      <c r="C61" s="1175"/>
      <c r="D61" s="616">
        <f t="shared" si="97"/>
        <v>55</v>
      </c>
      <c r="E61" s="1176">
        <f t="shared" si="97"/>
        <v>0</v>
      </c>
      <c r="F61" s="1176" t="str">
        <f t="shared" si="97"/>
        <v>GT60X</v>
      </c>
      <c r="G61" s="1177"/>
      <c r="H61" s="1178" t="s">
        <v>307</v>
      </c>
      <c r="I61" s="1179">
        <f>L67</f>
        <v>297.5236363636364</v>
      </c>
      <c r="J61" s="1180"/>
      <c r="K61" s="1181"/>
      <c r="L61" s="1181">
        <f t="shared" si="98"/>
        <v>0</v>
      </c>
      <c r="M61" s="1181">
        <f>(SUM(N61:BM61))</f>
        <v>0</v>
      </c>
      <c r="N61" s="1182">
        <f t="shared" ref="N61:R61" si="106">N52/$D61</f>
        <v>0</v>
      </c>
      <c r="O61" s="1183">
        <f t="shared" si="106"/>
        <v>0</v>
      </c>
      <c r="P61" s="1183">
        <f t="shared" si="106"/>
        <v>0</v>
      </c>
      <c r="Q61" s="1184">
        <f t="shared" si="106"/>
        <v>0</v>
      </c>
      <c r="R61" s="1184">
        <f t="shared" si="106"/>
        <v>0</v>
      </c>
      <c r="S61" s="1185">
        <f t="shared" ref="S61:S66" si="107">S52/$D61</f>
        <v>0</v>
      </c>
      <c r="T61" s="1186">
        <f t="shared" ref="T61:T66" si="108">T52/$D61</f>
        <v>0</v>
      </c>
      <c r="U61" s="1187"/>
      <c r="V61" s="1188"/>
      <c r="W61" s="1189"/>
      <c r="X61" s="1190">
        <f t="shared" ref="X61:AD61" si="109">X52/$D61</f>
        <v>0</v>
      </c>
      <c r="Y61" s="1184">
        <f t="shared" si="109"/>
        <v>0</v>
      </c>
      <c r="Z61" s="1184">
        <f t="shared" si="109"/>
        <v>0</v>
      </c>
      <c r="AA61" s="1184">
        <f t="shared" si="109"/>
        <v>0</v>
      </c>
      <c r="AB61" s="1184">
        <f t="shared" si="109"/>
        <v>0</v>
      </c>
      <c r="AC61" s="1184">
        <f t="shared" si="109"/>
        <v>0</v>
      </c>
      <c r="AD61" s="1191">
        <f t="shared" si="109"/>
        <v>0</v>
      </c>
      <c r="AE61" s="1187"/>
      <c r="AF61" s="1188"/>
      <c r="AG61" s="1189"/>
      <c r="AH61" s="1183">
        <f t="shared" ref="AH61:AN61" si="110">AH52/$D61</f>
        <v>0</v>
      </c>
      <c r="AI61" s="1184">
        <f t="shared" si="110"/>
        <v>0</v>
      </c>
      <c r="AJ61" s="1184">
        <f t="shared" si="110"/>
        <v>0</v>
      </c>
      <c r="AK61" s="1184">
        <f t="shared" si="110"/>
        <v>0</v>
      </c>
      <c r="AL61" s="1184">
        <f t="shared" si="110"/>
        <v>0</v>
      </c>
      <c r="AM61" s="1184">
        <f t="shared" si="110"/>
        <v>0</v>
      </c>
      <c r="AN61" s="1191">
        <f t="shared" si="110"/>
        <v>0</v>
      </c>
      <c r="AO61" s="1187"/>
      <c r="AP61" s="1188"/>
      <c r="AQ61" s="1189"/>
      <c r="AR61" s="1183">
        <f t="shared" ref="AR61:AX61" si="111">AR52/$D61</f>
        <v>0</v>
      </c>
      <c r="AS61" s="1184">
        <f t="shared" ref="AS61:AS66" si="112">AS52/$D61</f>
        <v>0</v>
      </c>
      <c r="AT61" s="1184">
        <f t="shared" si="111"/>
        <v>0</v>
      </c>
      <c r="AU61" s="1184">
        <f t="shared" si="111"/>
        <v>0</v>
      </c>
      <c r="AV61" s="1184">
        <f t="shared" si="111"/>
        <v>0</v>
      </c>
      <c r="AW61" s="1184">
        <f t="shared" si="111"/>
        <v>0</v>
      </c>
      <c r="AX61" s="1191">
        <f t="shared" si="111"/>
        <v>0</v>
      </c>
      <c r="AY61" s="1187"/>
      <c r="AZ61" s="1188"/>
      <c r="BA61" s="1189"/>
      <c r="BB61" s="1183">
        <f t="shared" ref="BB61:BH61" si="113">BB52/$D61</f>
        <v>0</v>
      </c>
      <c r="BC61" s="1184">
        <f t="shared" si="113"/>
        <v>0</v>
      </c>
      <c r="BD61" s="1184">
        <f t="shared" si="113"/>
        <v>0</v>
      </c>
      <c r="BE61" s="1184">
        <f t="shared" si="113"/>
        <v>0</v>
      </c>
      <c r="BF61" s="1184">
        <f t="shared" si="113"/>
        <v>0</v>
      </c>
      <c r="BG61" s="1184">
        <f t="shared" si="113"/>
        <v>0</v>
      </c>
      <c r="BH61" s="1191">
        <f t="shared" si="113"/>
        <v>0</v>
      </c>
      <c r="BI61" s="1187"/>
      <c r="BJ61" s="1188"/>
      <c r="BK61" s="1189"/>
      <c r="BL61" s="1192">
        <f t="shared" ref="BL61:BM61" si="114">BL52/$D61</f>
        <v>0</v>
      </c>
      <c r="BM61" s="1191">
        <f t="shared" si="114"/>
        <v>0</v>
      </c>
      <c r="BN61" s="1187"/>
      <c r="BO61" s="1188"/>
      <c r="BP61" s="1193"/>
      <c r="BQ61" s="1132"/>
      <c r="BR61" s="503"/>
    </row>
    <row r="62" spans="1:80" ht="15" hidden="1" customHeight="1" outlineLevel="1" x14ac:dyDescent="0.3">
      <c r="A62" s="1072"/>
      <c r="B62" s="1788"/>
      <c r="C62" s="1194"/>
      <c r="D62" s="608">
        <f t="shared" si="97"/>
        <v>50</v>
      </c>
      <c r="E62" s="1118">
        <f t="shared" si="97"/>
        <v>1</v>
      </c>
      <c r="F62" s="1118" t="str">
        <f t="shared" si="97"/>
        <v>GC75</v>
      </c>
      <c r="G62" s="1195"/>
      <c r="H62" s="1178" t="s">
        <v>265</v>
      </c>
      <c r="I62" s="1180">
        <f>I60-I61</f>
        <v>1.9963636363635828</v>
      </c>
      <c r="J62" s="1180"/>
      <c r="K62" s="1180"/>
      <c r="L62" s="1181">
        <f t="shared" si="98"/>
        <v>42.36</v>
      </c>
      <c r="M62" s="1180">
        <f t="shared" ref="M62:M67" si="115">(SUM(N62:BM62))</f>
        <v>42.36</v>
      </c>
      <c r="N62" s="1182">
        <f t="shared" ref="N62:R62" si="116">N53/$D62</f>
        <v>0</v>
      </c>
      <c r="O62" s="1183">
        <f t="shared" si="116"/>
        <v>0</v>
      </c>
      <c r="P62" s="1183">
        <f t="shared" si="116"/>
        <v>0</v>
      </c>
      <c r="Q62" s="1184">
        <f t="shared" si="116"/>
        <v>0</v>
      </c>
      <c r="R62" s="1184">
        <f t="shared" si="116"/>
        <v>0</v>
      </c>
      <c r="S62" s="1185">
        <f t="shared" si="107"/>
        <v>0</v>
      </c>
      <c r="T62" s="1186">
        <f t="shared" si="108"/>
        <v>0</v>
      </c>
      <c r="U62" s="1187"/>
      <c r="V62" s="1188"/>
      <c r="W62" s="1189"/>
      <c r="X62" s="1196">
        <f t="shared" ref="X62:AD62" si="117">X53/$D62</f>
        <v>0</v>
      </c>
      <c r="Y62" s="1184">
        <f t="shared" si="117"/>
        <v>0</v>
      </c>
      <c r="Z62" s="1184">
        <f t="shared" si="117"/>
        <v>0</v>
      </c>
      <c r="AA62" s="1184">
        <f t="shared" si="117"/>
        <v>9.6</v>
      </c>
      <c r="AB62" s="1184">
        <f t="shared" si="117"/>
        <v>0</v>
      </c>
      <c r="AC62" s="1184">
        <f t="shared" si="117"/>
        <v>0</v>
      </c>
      <c r="AD62" s="1191">
        <f t="shared" si="117"/>
        <v>0</v>
      </c>
      <c r="AE62" s="1187"/>
      <c r="AF62" s="1188"/>
      <c r="AG62" s="1189"/>
      <c r="AH62" s="1183">
        <f t="shared" ref="AH62:AN62" si="118">AH53/$D62</f>
        <v>0</v>
      </c>
      <c r="AI62" s="1184">
        <f t="shared" si="118"/>
        <v>0</v>
      </c>
      <c r="AJ62" s="1184">
        <f t="shared" si="118"/>
        <v>0</v>
      </c>
      <c r="AK62" s="1184">
        <f t="shared" si="118"/>
        <v>0</v>
      </c>
      <c r="AL62" s="1184">
        <f t="shared" si="118"/>
        <v>14.4</v>
      </c>
      <c r="AM62" s="1184">
        <f t="shared" si="118"/>
        <v>0</v>
      </c>
      <c r="AN62" s="1191">
        <f t="shared" si="118"/>
        <v>0</v>
      </c>
      <c r="AO62" s="1187"/>
      <c r="AP62" s="1188"/>
      <c r="AQ62" s="1189"/>
      <c r="AR62" s="1183">
        <f t="shared" ref="AR62:AX62" si="119">AR53/$D62</f>
        <v>0</v>
      </c>
      <c r="AS62" s="1184">
        <f t="shared" si="112"/>
        <v>9.6</v>
      </c>
      <c r="AT62" s="1184">
        <f t="shared" si="119"/>
        <v>8.76</v>
      </c>
      <c r="AU62" s="1184">
        <f t="shared" si="119"/>
        <v>0</v>
      </c>
      <c r="AV62" s="1184">
        <f t="shared" si="119"/>
        <v>0</v>
      </c>
      <c r="AW62" s="1184">
        <f t="shared" si="119"/>
        <v>0</v>
      </c>
      <c r="AX62" s="1191">
        <f t="shared" si="119"/>
        <v>0</v>
      </c>
      <c r="AY62" s="1187"/>
      <c r="AZ62" s="1188"/>
      <c r="BA62" s="1189"/>
      <c r="BB62" s="1183">
        <f t="shared" ref="BB62:BH62" si="120">BB53/$D62</f>
        <v>0</v>
      </c>
      <c r="BC62" s="1184">
        <f t="shared" si="120"/>
        <v>0</v>
      </c>
      <c r="BD62" s="1184">
        <f t="shared" si="120"/>
        <v>0</v>
      </c>
      <c r="BE62" s="1184">
        <f t="shared" si="120"/>
        <v>0</v>
      </c>
      <c r="BF62" s="1184">
        <f t="shared" si="120"/>
        <v>0</v>
      </c>
      <c r="BG62" s="1184">
        <f t="shared" si="120"/>
        <v>0</v>
      </c>
      <c r="BH62" s="1191">
        <f t="shared" si="120"/>
        <v>0</v>
      </c>
      <c r="BI62" s="1187"/>
      <c r="BJ62" s="1188"/>
      <c r="BK62" s="1189"/>
      <c r="BL62" s="1192">
        <f t="shared" ref="BL62:BM62" si="121">BL53/$D62</f>
        <v>0</v>
      </c>
      <c r="BM62" s="1191">
        <f t="shared" si="121"/>
        <v>0</v>
      </c>
      <c r="BN62" s="1187"/>
      <c r="BO62" s="1188"/>
      <c r="BP62" s="1193"/>
      <c r="BQ62" s="1197"/>
      <c r="BR62" s="503"/>
    </row>
    <row r="63" spans="1:80" ht="15" hidden="1" customHeight="1" outlineLevel="1" x14ac:dyDescent="0.3">
      <c r="A63" s="1072"/>
      <c r="B63" s="1788"/>
      <c r="C63" s="1175"/>
      <c r="D63" s="616">
        <f t="shared" si="97"/>
        <v>50</v>
      </c>
      <c r="E63" s="1176">
        <f t="shared" si="97"/>
        <v>0</v>
      </c>
      <c r="F63" s="1176" t="str">
        <f t="shared" si="97"/>
        <v>75X</v>
      </c>
      <c r="G63" s="1177"/>
      <c r="H63" s="1178" t="s">
        <v>311</v>
      </c>
      <c r="I63" s="1181" t="e">
        <f>VLOOKUP("DIAS PROGR.",[1]Anual!$B$250:$EX$300,$U$1,0)</f>
        <v>#N/A</v>
      </c>
      <c r="J63" s="1181"/>
      <c r="K63" s="1181"/>
      <c r="L63" s="1181">
        <f t="shared" si="98"/>
        <v>24</v>
      </c>
      <c r="M63" s="1181">
        <f t="shared" si="115"/>
        <v>24</v>
      </c>
      <c r="N63" s="1182">
        <f t="shared" ref="N63:R63" si="122">N54/$D63</f>
        <v>0</v>
      </c>
      <c r="O63" s="1183">
        <f t="shared" si="122"/>
        <v>0</v>
      </c>
      <c r="P63" s="1183">
        <f t="shared" si="122"/>
        <v>0</v>
      </c>
      <c r="Q63" s="1184">
        <f t="shared" si="122"/>
        <v>0</v>
      </c>
      <c r="R63" s="1184">
        <f t="shared" si="122"/>
        <v>0</v>
      </c>
      <c r="S63" s="1185">
        <f t="shared" si="107"/>
        <v>0</v>
      </c>
      <c r="T63" s="1186">
        <f t="shared" si="108"/>
        <v>0</v>
      </c>
      <c r="U63" s="1187"/>
      <c r="V63" s="1188"/>
      <c r="W63" s="1189"/>
      <c r="X63" s="1190">
        <f t="shared" ref="X63:AD63" si="123">X54/$D63</f>
        <v>0</v>
      </c>
      <c r="Y63" s="1184">
        <f t="shared" si="123"/>
        <v>0</v>
      </c>
      <c r="Z63" s="1184">
        <f t="shared" si="123"/>
        <v>0</v>
      </c>
      <c r="AA63" s="1184">
        <f t="shared" si="123"/>
        <v>0</v>
      </c>
      <c r="AB63" s="1184">
        <f t="shared" si="123"/>
        <v>9.6</v>
      </c>
      <c r="AC63" s="1184">
        <f t="shared" si="123"/>
        <v>0</v>
      </c>
      <c r="AD63" s="1191">
        <f t="shared" si="123"/>
        <v>0</v>
      </c>
      <c r="AE63" s="1187"/>
      <c r="AF63" s="1188"/>
      <c r="AG63" s="1189"/>
      <c r="AH63" s="1183">
        <f t="shared" ref="AH63:AN63" si="124">AH54/$D63</f>
        <v>9.6</v>
      </c>
      <c r="AI63" s="1184">
        <f t="shared" si="124"/>
        <v>0</v>
      </c>
      <c r="AJ63" s="1184">
        <f t="shared" si="124"/>
        <v>0</v>
      </c>
      <c r="AK63" s="1184">
        <f t="shared" si="124"/>
        <v>0</v>
      </c>
      <c r="AL63" s="1184">
        <f t="shared" si="124"/>
        <v>0</v>
      </c>
      <c r="AM63" s="1184">
        <f t="shared" si="124"/>
        <v>0</v>
      </c>
      <c r="AN63" s="1191">
        <f t="shared" si="124"/>
        <v>0</v>
      </c>
      <c r="AO63" s="1187"/>
      <c r="AP63" s="1188"/>
      <c r="AQ63" s="1189"/>
      <c r="AR63" s="1183">
        <f t="shared" ref="AR63:AX63" si="125">AR54/$D63</f>
        <v>4.8</v>
      </c>
      <c r="AS63" s="1184">
        <f t="shared" si="112"/>
        <v>0</v>
      </c>
      <c r="AT63" s="1184">
        <f t="shared" si="125"/>
        <v>0</v>
      </c>
      <c r="AU63" s="1184">
        <f t="shared" si="125"/>
        <v>0</v>
      </c>
      <c r="AV63" s="1184">
        <f t="shared" si="125"/>
        <v>0</v>
      </c>
      <c r="AW63" s="1184">
        <f t="shared" si="125"/>
        <v>0</v>
      </c>
      <c r="AX63" s="1191">
        <f t="shared" si="125"/>
        <v>0</v>
      </c>
      <c r="AY63" s="1187"/>
      <c r="AZ63" s="1188"/>
      <c r="BA63" s="1189"/>
      <c r="BB63" s="1183">
        <f t="shared" ref="BB63:BH63" si="126">BB54/$D63</f>
        <v>0</v>
      </c>
      <c r="BC63" s="1184">
        <f t="shared" si="126"/>
        <v>0</v>
      </c>
      <c r="BD63" s="1184">
        <f t="shared" si="126"/>
        <v>0</v>
      </c>
      <c r="BE63" s="1184">
        <f t="shared" si="126"/>
        <v>0</v>
      </c>
      <c r="BF63" s="1184">
        <f t="shared" si="126"/>
        <v>0</v>
      </c>
      <c r="BG63" s="1184">
        <f t="shared" si="126"/>
        <v>0</v>
      </c>
      <c r="BH63" s="1191">
        <f t="shared" si="126"/>
        <v>0</v>
      </c>
      <c r="BI63" s="1187"/>
      <c r="BJ63" s="1188"/>
      <c r="BK63" s="1189"/>
      <c r="BL63" s="1192">
        <f t="shared" ref="BL63:BM63" si="127">BL54/$D63</f>
        <v>0</v>
      </c>
      <c r="BM63" s="1191">
        <f t="shared" si="127"/>
        <v>0</v>
      </c>
      <c r="BN63" s="1187"/>
      <c r="BO63" s="1188"/>
      <c r="BP63" s="1193"/>
      <c r="BQ63" s="1132"/>
      <c r="BR63" s="503"/>
    </row>
    <row r="64" spans="1:80" ht="15" hidden="1" customHeight="1" outlineLevel="1" x14ac:dyDescent="0.3">
      <c r="A64" s="1072"/>
      <c r="B64" s="1788"/>
      <c r="C64" s="1175"/>
      <c r="D64" s="616">
        <f t="shared" si="97"/>
        <v>55</v>
      </c>
      <c r="E64" s="1176">
        <f t="shared" si="97"/>
        <v>1</v>
      </c>
      <c r="F64" s="1176" t="str">
        <f t="shared" si="97"/>
        <v>GC58V</v>
      </c>
      <c r="G64" s="1177"/>
      <c r="H64" s="1176"/>
      <c r="I64" s="1176"/>
      <c r="J64" s="1176"/>
      <c r="K64" s="1181"/>
      <c r="L64" s="1181">
        <f t="shared" si="98"/>
        <v>91.63636363636364</v>
      </c>
      <c r="M64" s="1181">
        <f t="shared" si="115"/>
        <v>91.636363636363626</v>
      </c>
      <c r="N64" s="1198">
        <f t="shared" ref="N64:R64" si="128">N55/$D64</f>
        <v>0</v>
      </c>
      <c r="O64" s="1196">
        <f t="shared" si="128"/>
        <v>0</v>
      </c>
      <c r="P64" s="1196">
        <f t="shared" si="128"/>
        <v>0</v>
      </c>
      <c r="Q64" s="1199">
        <f t="shared" si="128"/>
        <v>0</v>
      </c>
      <c r="R64" s="1199">
        <f t="shared" si="128"/>
        <v>17.872727272727271</v>
      </c>
      <c r="S64" s="1185">
        <f t="shared" si="107"/>
        <v>0</v>
      </c>
      <c r="T64" s="1200">
        <f t="shared" si="108"/>
        <v>0</v>
      </c>
      <c r="U64" s="1187"/>
      <c r="V64" s="1188"/>
      <c r="W64" s="1189"/>
      <c r="X64" s="1196">
        <f t="shared" ref="X64:AD64" si="129">X55/$D64</f>
        <v>17.872727272727271</v>
      </c>
      <c r="Y64" s="1199">
        <f t="shared" si="129"/>
        <v>17.872727272727271</v>
      </c>
      <c r="Z64" s="1199">
        <f t="shared" si="129"/>
        <v>0</v>
      </c>
      <c r="AA64" s="1199">
        <f t="shared" si="129"/>
        <v>0</v>
      </c>
      <c r="AB64" s="1199">
        <f t="shared" si="129"/>
        <v>0</v>
      </c>
      <c r="AC64" s="1199">
        <f t="shared" si="129"/>
        <v>0</v>
      </c>
      <c r="AD64" s="1201">
        <f t="shared" si="129"/>
        <v>0</v>
      </c>
      <c r="AE64" s="1187"/>
      <c r="AF64" s="1188"/>
      <c r="AG64" s="1189"/>
      <c r="AH64" s="1196">
        <f t="shared" ref="AH64:AN64" si="130">AH55/$D64</f>
        <v>0</v>
      </c>
      <c r="AI64" s="1199">
        <f t="shared" si="130"/>
        <v>0</v>
      </c>
      <c r="AJ64" s="1199">
        <f t="shared" si="130"/>
        <v>17.872727272727271</v>
      </c>
      <c r="AK64" s="1199">
        <f t="shared" si="130"/>
        <v>17.872727272727271</v>
      </c>
      <c r="AL64" s="1199">
        <f t="shared" si="130"/>
        <v>2.2727272727272729</v>
      </c>
      <c r="AM64" s="1199">
        <f t="shared" si="130"/>
        <v>0</v>
      </c>
      <c r="AN64" s="1201">
        <f t="shared" si="130"/>
        <v>0</v>
      </c>
      <c r="AO64" s="1187"/>
      <c r="AP64" s="1188"/>
      <c r="AQ64" s="1189"/>
      <c r="AR64" s="1196">
        <f t="shared" ref="AR64:AX64" si="131">AR55/$D64</f>
        <v>0</v>
      </c>
      <c r="AS64" s="1199">
        <f t="shared" si="112"/>
        <v>0</v>
      </c>
      <c r="AT64" s="1199">
        <f t="shared" si="131"/>
        <v>0</v>
      </c>
      <c r="AU64" s="1199">
        <f t="shared" si="131"/>
        <v>0</v>
      </c>
      <c r="AV64" s="1199">
        <f t="shared" si="131"/>
        <v>0</v>
      </c>
      <c r="AW64" s="1199">
        <f t="shared" si="131"/>
        <v>0</v>
      </c>
      <c r="AX64" s="1201">
        <f t="shared" si="131"/>
        <v>0</v>
      </c>
      <c r="AY64" s="1187"/>
      <c r="AZ64" s="1188"/>
      <c r="BA64" s="1189"/>
      <c r="BB64" s="1196">
        <f t="shared" ref="BB64:BH64" si="132">BB55/$D64</f>
        <v>0</v>
      </c>
      <c r="BC64" s="1199">
        <f t="shared" si="132"/>
        <v>0</v>
      </c>
      <c r="BD64" s="1199">
        <f t="shared" si="132"/>
        <v>0</v>
      </c>
      <c r="BE64" s="1199">
        <f t="shared" si="132"/>
        <v>0</v>
      </c>
      <c r="BF64" s="1199">
        <f t="shared" si="132"/>
        <v>0</v>
      </c>
      <c r="BG64" s="1199">
        <f t="shared" si="132"/>
        <v>0</v>
      </c>
      <c r="BH64" s="1201">
        <f t="shared" si="132"/>
        <v>0</v>
      </c>
      <c r="BI64" s="1187"/>
      <c r="BJ64" s="1188"/>
      <c r="BK64" s="1189"/>
      <c r="BL64" s="1181">
        <f t="shared" ref="BL64:BM64" si="133">BL55/$D64</f>
        <v>0</v>
      </c>
      <c r="BM64" s="1201">
        <f t="shared" si="133"/>
        <v>0</v>
      </c>
      <c r="BN64" s="1187"/>
      <c r="BO64" s="1188"/>
      <c r="BP64" s="1193"/>
      <c r="BQ64" s="1197"/>
      <c r="BR64" s="503"/>
    </row>
    <row r="65" spans="1:81" ht="15" hidden="1" customHeight="1" outlineLevel="1" x14ac:dyDescent="0.3">
      <c r="A65" s="1072"/>
      <c r="B65" s="1788"/>
      <c r="C65" s="1175"/>
      <c r="D65" s="616">
        <f t="shared" si="97"/>
        <v>55</v>
      </c>
      <c r="E65" s="1176">
        <f t="shared" si="97"/>
        <v>0</v>
      </c>
      <c r="F65" s="1176" t="str">
        <f t="shared" si="97"/>
        <v>GC60V</v>
      </c>
      <c r="G65" s="1177"/>
      <c r="H65" s="1176"/>
      <c r="I65" s="1176"/>
      <c r="J65" s="1176"/>
      <c r="K65" s="1181"/>
      <c r="L65" s="1181">
        <f t="shared" si="98"/>
        <v>8.7272727272727266</v>
      </c>
      <c r="M65" s="1181">
        <f t="shared" si="115"/>
        <v>8.7272727272727266</v>
      </c>
      <c r="N65" s="1198">
        <f t="shared" ref="N65:R65" si="134">N56/$D65</f>
        <v>0</v>
      </c>
      <c r="O65" s="1196">
        <f t="shared" si="134"/>
        <v>0</v>
      </c>
      <c r="P65" s="1196">
        <f t="shared" si="134"/>
        <v>0</v>
      </c>
      <c r="Q65" s="1199">
        <f t="shared" si="134"/>
        <v>0</v>
      </c>
      <c r="R65" s="1199">
        <f t="shared" si="134"/>
        <v>0</v>
      </c>
      <c r="S65" s="1185">
        <f t="shared" si="107"/>
        <v>0</v>
      </c>
      <c r="T65" s="1200">
        <f t="shared" si="108"/>
        <v>0</v>
      </c>
      <c r="U65" s="1187"/>
      <c r="V65" s="1188"/>
      <c r="W65" s="1189"/>
      <c r="X65" s="1190">
        <f t="shared" ref="X65:AD65" si="135">X56/$D65</f>
        <v>0</v>
      </c>
      <c r="Y65" s="1199">
        <f t="shared" si="135"/>
        <v>0</v>
      </c>
      <c r="Z65" s="1199">
        <f t="shared" si="135"/>
        <v>8.7272727272727266</v>
      </c>
      <c r="AA65" s="1199">
        <f t="shared" si="135"/>
        <v>0</v>
      </c>
      <c r="AB65" s="1199">
        <f t="shared" si="135"/>
        <v>0</v>
      </c>
      <c r="AC65" s="1199">
        <f t="shared" si="135"/>
        <v>0</v>
      </c>
      <c r="AD65" s="1201">
        <f t="shared" si="135"/>
        <v>0</v>
      </c>
      <c r="AE65" s="1187"/>
      <c r="AF65" s="1188"/>
      <c r="AG65" s="1189"/>
      <c r="AH65" s="1196">
        <f t="shared" ref="AH65:AN65" si="136">AH56/$D65</f>
        <v>0</v>
      </c>
      <c r="AI65" s="1199">
        <f t="shared" si="136"/>
        <v>0</v>
      </c>
      <c r="AJ65" s="1199">
        <f t="shared" si="136"/>
        <v>0</v>
      </c>
      <c r="AK65" s="1199">
        <f t="shared" si="136"/>
        <v>0</v>
      </c>
      <c r="AL65" s="1199">
        <f t="shared" si="136"/>
        <v>0</v>
      </c>
      <c r="AM65" s="1199">
        <f t="shared" si="136"/>
        <v>0</v>
      </c>
      <c r="AN65" s="1201">
        <f t="shared" si="136"/>
        <v>0</v>
      </c>
      <c r="AO65" s="1187"/>
      <c r="AP65" s="1188"/>
      <c r="AQ65" s="1189"/>
      <c r="AR65" s="1196">
        <f t="shared" ref="AR65:AX65" si="137">AR56/$D65</f>
        <v>0</v>
      </c>
      <c r="AS65" s="1199">
        <f t="shared" si="112"/>
        <v>0</v>
      </c>
      <c r="AT65" s="1199">
        <f t="shared" si="137"/>
        <v>0</v>
      </c>
      <c r="AU65" s="1199">
        <f t="shared" si="137"/>
        <v>0</v>
      </c>
      <c r="AV65" s="1199">
        <f t="shared" si="137"/>
        <v>0</v>
      </c>
      <c r="AW65" s="1199">
        <f t="shared" si="137"/>
        <v>0</v>
      </c>
      <c r="AX65" s="1201">
        <f t="shared" si="137"/>
        <v>0</v>
      </c>
      <c r="AY65" s="1187"/>
      <c r="AZ65" s="1188"/>
      <c r="BA65" s="1189"/>
      <c r="BB65" s="1196">
        <f t="shared" ref="BB65:BH65" si="138">BB56/$D65</f>
        <v>0</v>
      </c>
      <c r="BC65" s="1199">
        <f t="shared" si="138"/>
        <v>0</v>
      </c>
      <c r="BD65" s="1199">
        <f t="shared" si="138"/>
        <v>0</v>
      </c>
      <c r="BE65" s="1199">
        <f t="shared" si="138"/>
        <v>0</v>
      </c>
      <c r="BF65" s="1199">
        <f t="shared" si="138"/>
        <v>0</v>
      </c>
      <c r="BG65" s="1199">
        <f t="shared" si="138"/>
        <v>0</v>
      </c>
      <c r="BH65" s="1201">
        <f t="shared" si="138"/>
        <v>0</v>
      </c>
      <c r="BI65" s="1187"/>
      <c r="BJ65" s="1188"/>
      <c r="BK65" s="1189"/>
      <c r="BL65" s="1181">
        <f t="shared" ref="BL65:BM65" si="139">BL56/$D65</f>
        <v>0</v>
      </c>
      <c r="BM65" s="1201">
        <f t="shared" si="139"/>
        <v>0</v>
      </c>
      <c r="BN65" s="1187"/>
      <c r="BO65" s="1188"/>
      <c r="BP65" s="1193"/>
      <c r="BQ65" s="1132"/>
      <c r="BR65" s="503"/>
    </row>
    <row r="66" spans="1:81" ht="15" hidden="1" customHeight="1" outlineLevel="1" x14ac:dyDescent="0.3">
      <c r="A66" s="1072"/>
      <c r="B66" s="1788"/>
      <c r="C66" s="1175"/>
      <c r="D66" s="616">
        <f t="shared" si="97"/>
        <v>50</v>
      </c>
      <c r="E66" s="1176">
        <f t="shared" si="97"/>
        <v>1</v>
      </c>
      <c r="F66" s="1176" t="str">
        <f t="shared" si="97"/>
        <v>GT70V</v>
      </c>
      <c r="G66" s="1177"/>
      <c r="H66" s="1176"/>
      <c r="I66" s="1176"/>
      <c r="J66" s="1176"/>
      <c r="K66" s="1181"/>
      <c r="L66" s="1181">
        <f t="shared" si="98"/>
        <v>0</v>
      </c>
      <c r="M66" s="1181">
        <f t="shared" si="115"/>
        <v>0</v>
      </c>
      <c r="N66" s="1196">
        <f t="shared" ref="N66:R66" si="140">N57/$D66</f>
        <v>0</v>
      </c>
      <c r="O66" s="1196">
        <f t="shared" si="140"/>
        <v>0</v>
      </c>
      <c r="P66" s="1196">
        <f t="shared" si="140"/>
        <v>0</v>
      </c>
      <c r="Q66" s="1199">
        <f t="shared" si="140"/>
        <v>0</v>
      </c>
      <c r="R66" s="1199">
        <f t="shared" si="140"/>
        <v>0</v>
      </c>
      <c r="S66" s="1199">
        <f t="shared" si="107"/>
        <v>0</v>
      </c>
      <c r="T66" s="1199">
        <f t="shared" si="108"/>
        <v>0</v>
      </c>
      <c r="U66" s="1187"/>
      <c r="V66" s="1188"/>
      <c r="W66" s="1189"/>
      <c r="X66" s="1199">
        <f t="shared" ref="X66:AD66" si="141">X57/$D66</f>
        <v>0</v>
      </c>
      <c r="Y66" s="1199">
        <f t="shared" si="141"/>
        <v>0</v>
      </c>
      <c r="Z66" s="1199">
        <f t="shared" si="141"/>
        <v>0</v>
      </c>
      <c r="AA66" s="1199">
        <f t="shared" si="141"/>
        <v>0</v>
      </c>
      <c r="AB66" s="1199">
        <f t="shared" si="141"/>
        <v>0</v>
      </c>
      <c r="AC66" s="1199">
        <f t="shared" si="141"/>
        <v>0</v>
      </c>
      <c r="AD66" s="1199">
        <f t="shared" si="141"/>
        <v>0</v>
      </c>
      <c r="AE66" s="1187"/>
      <c r="AF66" s="1188"/>
      <c r="AG66" s="1189"/>
      <c r="AH66" s="1199">
        <f t="shared" ref="AH66:AN66" si="142">AH57/$D66</f>
        <v>0</v>
      </c>
      <c r="AI66" s="1199">
        <f t="shared" si="142"/>
        <v>0</v>
      </c>
      <c r="AJ66" s="1199">
        <f t="shared" si="142"/>
        <v>0</v>
      </c>
      <c r="AK66" s="1199">
        <f t="shared" si="142"/>
        <v>0</v>
      </c>
      <c r="AL66" s="1199">
        <f t="shared" si="142"/>
        <v>0</v>
      </c>
      <c r="AM66" s="1199">
        <f t="shared" si="142"/>
        <v>0</v>
      </c>
      <c r="AN66" s="1199">
        <f t="shared" si="142"/>
        <v>0</v>
      </c>
      <c r="AO66" s="1187"/>
      <c r="AP66" s="1188"/>
      <c r="AQ66" s="1189"/>
      <c r="AR66" s="1199">
        <f t="shared" ref="AR66:AX66" si="143">AR57/$D66</f>
        <v>0</v>
      </c>
      <c r="AS66" s="1199">
        <f t="shared" si="112"/>
        <v>0</v>
      </c>
      <c r="AT66" s="1199">
        <f t="shared" si="143"/>
        <v>0</v>
      </c>
      <c r="AU66" s="1199">
        <f t="shared" si="143"/>
        <v>0</v>
      </c>
      <c r="AV66" s="1199">
        <f t="shared" si="143"/>
        <v>0</v>
      </c>
      <c r="AW66" s="1199">
        <f t="shared" si="143"/>
        <v>0</v>
      </c>
      <c r="AX66" s="1199">
        <f t="shared" si="143"/>
        <v>0</v>
      </c>
      <c r="AY66" s="1187"/>
      <c r="AZ66" s="1188"/>
      <c r="BA66" s="1189"/>
      <c r="BB66" s="1199">
        <f t="shared" ref="BB66:BH66" si="144">BB57/$D66</f>
        <v>0</v>
      </c>
      <c r="BC66" s="1199">
        <f t="shared" si="144"/>
        <v>0</v>
      </c>
      <c r="BD66" s="1199">
        <f t="shared" si="144"/>
        <v>0</v>
      </c>
      <c r="BE66" s="1199">
        <f t="shared" si="144"/>
        <v>0</v>
      </c>
      <c r="BF66" s="1199">
        <f t="shared" si="144"/>
        <v>0</v>
      </c>
      <c r="BG66" s="1199">
        <f t="shared" si="144"/>
        <v>0</v>
      </c>
      <c r="BH66" s="1199">
        <f t="shared" si="144"/>
        <v>0</v>
      </c>
      <c r="BI66" s="1187"/>
      <c r="BJ66" s="1188"/>
      <c r="BK66" s="1189"/>
      <c r="BL66" s="1196">
        <f t="shared" ref="BL66:BM66" si="145">BL57/$D66</f>
        <v>0</v>
      </c>
      <c r="BM66" s="1199">
        <f t="shared" si="145"/>
        <v>0</v>
      </c>
      <c r="BN66" s="1187"/>
      <c r="BO66" s="1188"/>
      <c r="BP66" s="1193"/>
      <c r="BQ66" s="1132"/>
      <c r="BR66" s="503"/>
    </row>
    <row r="67" spans="1:81" s="1029" customFormat="1" ht="15" hidden="1" customHeight="1" outlineLevel="1" x14ac:dyDescent="0.3">
      <c r="A67" s="1202"/>
      <c r="B67" s="1789"/>
      <c r="C67" s="1203" t="s">
        <v>312</v>
      </c>
      <c r="D67" s="1204">
        <f>AVERAGE(D60:D66)</f>
        <v>52.142857142857146</v>
      </c>
      <c r="E67" s="1144">
        <v>2</v>
      </c>
      <c r="F67" s="1144" t="s">
        <v>14</v>
      </c>
      <c r="G67" s="1145"/>
      <c r="H67" s="1144"/>
      <c r="I67" s="1144"/>
      <c r="J67" s="1144"/>
      <c r="K67" s="1205"/>
      <c r="L67" s="1205">
        <f>SUM(L60:L66)</f>
        <v>297.5236363636364</v>
      </c>
      <c r="M67" s="1206">
        <f t="shared" si="115"/>
        <v>299.52</v>
      </c>
      <c r="N67" s="1207">
        <f t="shared" ref="N67:AN67" si="146">SUM(N60:N66)</f>
        <v>0</v>
      </c>
      <c r="O67" s="1208">
        <f t="shared" si="146"/>
        <v>0</v>
      </c>
      <c r="P67" s="1208">
        <f t="shared" si="146"/>
        <v>0</v>
      </c>
      <c r="Q67" s="1209">
        <f t="shared" si="146"/>
        <v>0</v>
      </c>
      <c r="R67" s="1209">
        <f t="shared" si="146"/>
        <v>17.880000000000003</v>
      </c>
      <c r="S67" s="1209">
        <f t="shared" si="146"/>
        <v>0</v>
      </c>
      <c r="T67" s="1210">
        <f t="shared" si="146"/>
        <v>0</v>
      </c>
      <c r="U67" s="1211">
        <f t="shared" si="146"/>
        <v>0</v>
      </c>
      <c r="V67" s="1212">
        <f t="shared" si="146"/>
        <v>0</v>
      </c>
      <c r="W67" s="1213">
        <f t="shared" si="146"/>
        <v>0</v>
      </c>
      <c r="X67" s="1208">
        <f>SUM(X60:X66)</f>
        <v>17.880000000000003</v>
      </c>
      <c r="Y67" s="1209">
        <f t="shared" si="146"/>
        <v>17.880000000000003</v>
      </c>
      <c r="Z67" s="1209">
        <f>SUM(Z60:Z66)</f>
        <v>17.880000000000003</v>
      </c>
      <c r="AA67" s="1209">
        <f t="shared" si="146"/>
        <v>17.880000000000003</v>
      </c>
      <c r="AB67" s="1209">
        <f t="shared" si="146"/>
        <v>17.880000000000003</v>
      </c>
      <c r="AC67" s="1209">
        <f t="shared" si="146"/>
        <v>6.7200000000000006</v>
      </c>
      <c r="AD67" s="1210">
        <f t="shared" si="146"/>
        <v>0</v>
      </c>
      <c r="AE67" s="1211">
        <f t="shared" si="146"/>
        <v>0</v>
      </c>
      <c r="AF67" s="1212">
        <f t="shared" si="146"/>
        <v>0</v>
      </c>
      <c r="AG67" s="1213">
        <f t="shared" si="146"/>
        <v>0</v>
      </c>
      <c r="AH67" s="1208">
        <f t="shared" si="146"/>
        <v>17.880000000000003</v>
      </c>
      <c r="AI67" s="1209">
        <f t="shared" si="146"/>
        <v>17.880000000000003</v>
      </c>
      <c r="AJ67" s="1209">
        <f t="shared" si="146"/>
        <v>17.880000000000003</v>
      </c>
      <c r="AK67" s="1209">
        <f t="shared" si="146"/>
        <v>17.880000000000003</v>
      </c>
      <c r="AL67" s="1209">
        <f t="shared" si="146"/>
        <v>17.880000000000003</v>
      </c>
      <c r="AM67" s="1209">
        <f t="shared" si="146"/>
        <v>6.7200000000000006</v>
      </c>
      <c r="AN67" s="1210">
        <f t="shared" si="146"/>
        <v>0</v>
      </c>
      <c r="AO67" s="1211"/>
      <c r="AP67" s="1212"/>
      <c r="AQ67" s="1213"/>
      <c r="AR67" s="1208">
        <f t="shared" ref="AR67:AX67" si="147">SUM(AR60:AR66)</f>
        <v>17.880000000000003</v>
      </c>
      <c r="AS67" s="1209">
        <f t="shared" si="147"/>
        <v>17.880000000000003</v>
      </c>
      <c r="AT67" s="1209">
        <f t="shared" si="147"/>
        <v>17.880000000000003</v>
      </c>
      <c r="AU67" s="1209">
        <f t="shared" si="147"/>
        <v>17.880000000000003</v>
      </c>
      <c r="AV67" s="1209">
        <f t="shared" si="147"/>
        <v>17.880000000000003</v>
      </c>
      <c r="AW67" s="1209">
        <f t="shared" si="147"/>
        <v>0</v>
      </c>
      <c r="AX67" s="1210">
        <f t="shared" si="147"/>
        <v>0</v>
      </c>
      <c r="AY67" s="1211"/>
      <c r="AZ67" s="1212"/>
      <c r="BA67" s="1213"/>
      <c r="BB67" s="1208">
        <f>SUM(BB60:BB66)</f>
        <v>0</v>
      </c>
      <c r="BC67" s="1209">
        <f t="shared" ref="BC67:BH67" si="148">SUM(BC60:BC66)</f>
        <v>0</v>
      </c>
      <c r="BD67" s="1209">
        <f t="shared" si="148"/>
        <v>0</v>
      </c>
      <c r="BE67" s="1209">
        <f t="shared" si="148"/>
        <v>0</v>
      </c>
      <c r="BF67" s="1209">
        <f t="shared" si="148"/>
        <v>0</v>
      </c>
      <c r="BG67" s="1209">
        <f t="shared" si="148"/>
        <v>0</v>
      </c>
      <c r="BH67" s="1210">
        <f t="shared" si="148"/>
        <v>0</v>
      </c>
      <c r="BI67" s="1211"/>
      <c r="BJ67" s="1212"/>
      <c r="BK67" s="1213"/>
      <c r="BL67" s="1214">
        <f>SUM(BL60:BL66)</f>
        <v>0</v>
      </c>
      <c r="BM67" s="1210">
        <f>SUM(BM60:BM66)</f>
        <v>0</v>
      </c>
      <c r="BN67" s="1211"/>
      <c r="BO67" s="1212"/>
      <c r="BP67" s="1215"/>
      <c r="BQ67" s="1216"/>
      <c r="BR67" s="503"/>
      <c r="BS67" s="1026"/>
      <c r="BT67" s="1026"/>
      <c r="BU67" s="1026"/>
      <c r="BV67" s="1217"/>
      <c r="BW67" s="1217"/>
      <c r="BX67" s="1217"/>
      <c r="BY67" s="1217"/>
      <c r="BZ67" s="1217"/>
      <c r="CA67" s="1217"/>
      <c r="CB67" s="1028"/>
    </row>
    <row r="68" spans="1:81" ht="15" hidden="1" customHeight="1" outlineLevel="1" x14ac:dyDescent="0.3">
      <c r="A68" s="1072"/>
      <c r="B68" s="1154"/>
      <c r="C68" s="1117"/>
      <c r="D68" s="1117"/>
      <c r="E68" s="1117"/>
      <c r="F68" s="1117"/>
      <c r="G68" s="1155"/>
      <c r="H68" s="1117"/>
      <c r="I68" s="1117"/>
      <c r="J68" s="1117"/>
      <c r="K68" s="1156"/>
      <c r="L68" s="1157">
        <v>1</v>
      </c>
      <c r="M68" s="1120">
        <v>1</v>
      </c>
      <c r="N68" s="1118"/>
      <c r="O68" s="1118"/>
      <c r="P68" s="1118"/>
      <c r="Q68" s="1118"/>
      <c r="R68" s="1118"/>
      <c r="S68" s="1118"/>
      <c r="T68" s="1118"/>
      <c r="U68" s="1119"/>
      <c r="V68" s="1119"/>
      <c r="W68" s="1119"/>
      <c r="X68" s="1118"/>
      <c r="Y68" s="1118"/>
      <c r="Z68" s="1118"/>
      <c r="AA68" s="1118"/>
      <c r="AB68" s="1118"/>
      <c r="AC68" s="1118"/>
      <c r="AD68" s="1118"/>
      <c r="AE68" s="1119"/>
      <c r="AF68" s="1119"/>
      <c r="AG68" s="1119"/>
      <c r="AH68" s="1118"/>
      <c r="AI68" s="1118"/>
      <c r="AJ68" s="1118"/>
      <c r="AK68" s="1118"/>
      <c r="AL68" s="1118"/>
      <c r="AM68" s="1118"/>
      <c r="AN68" s="1118"/>
      <c r="AO68" s="1119"/>
      <c r="AP68" s="1119"/>
      <c r="AQ68" s="1119"/>
      <c r="AR68" s="1118"/>
      <c r="AS68" s="1118"/>
      <c r="AT68" s="1118"/>
      <c r="AU68" s="1118"/>
      <c r="AV68" s="1118"/>
      <c r="AW68" s="1118"/>
      <c r="AX68" s="1118"/>
      <c r="AY68" s="1119"/>
      <c r="AZ68" s="1119"/>
      <c r="BA68" s="1119"/>
      <c r="BB68" s="1118"/>
      <c r="BC68" s="1118"/>
      <c r="BD68" s="1118"/>
      <c r="BE68" s="1118"/>
      <c r="BF68" s="1118"/>
      <c r="BG68" s="1118"/>
      <c r="BH68" s="1118"/>
      <c r="BI68" s="1119"/>
      <c r="BJ68" s="1119"/>
      <c r="BK68" s="1119"/>
      <c r="BL68" s="1118"/>
      <c r="BM68" s="1118"/>
      <c r="BN68" s="1119"/>
      <c r="BO68" s="1119"/>
      <c r="BP68" s="1119"/>
      <c r="BQ68" s="1092"/>
      <c r="BR68" s="1026"/>
    </row>
    <row r="69" spans="1:81" ht="16.2" collapsed="1" thickBot="1" x14ac:dyDescent="0.35"/>
    <row r="70" spans="1:81" ht="17.399999999999999" x14ac:dyDescent="0.3">
      <c r="B70" s="1222"/>
      <c r="C70" s="1223" t="s">
        <v>89</v>
      </c>
      <c r="D70" s="1223"/>
      <c r="E70" s="1223"/>
      <c r="F70" s="1223"/>
      <c r="G70" s="1223"/>
      <c r="H70" s="1075"/>
      <c r="I70" s="1075"/>
      <c r="J70" s="1075"/>
      <c r="K70" s="1223"/>
      <c r="L70" s="1223"/>
      <c r="M70" s="1223"/>
      <c r="N70" s="1223"/>
      <c r="O70" s="1223"/>
      <c r="P70" s="1223"/>
      <c r="Q70" s="1075"/>
      <c r="R70" s="1075"/>
      <c r="S70" s="1223"/>
      <c r="T70" s="1223"/>
      <c r="U70" s="1076"/>
      <c r="V70" s="1076"/>
      <c r="W70" s="1076"/>
      <c r="X70" s="1223"/>
      <c r="Y70" s="1223" t="s">
        <v>90</v>
      </c>
      <c r="Z70" s="1223"/>
      <c r="AA70" s="1223"/>
      <c r="AB70" s="1223"/>
      <c r="AC70" s="1223"/>
      <c r="AD70" s="1223"/>
      <c r="AE70" s="1223"/>
      <c r="AF70" s="1223"/>
      <c r="AG70" s="1076"/>
      <c r="AH70" s="1223"/>
      <c r="AI70" s="1223"/>
      <c r="AJ70" s="1223"/>
      <c r="AK70" s="1223"/>
      <c r="AL70" s="1223"/>
      <c r="AM70" s="1223"/>
      <c r="AN70" s="1223"/>
      <c r="AO70" s="1076"/>
      <c r="AP70" s="1076"/>
      <c r="AQ70" s="1076"/>
      <c r="AR70" s="1223" t="s">
        <v>91</v>
      </c>
      <c r="AS70" s="1075"/>
      <c r="AT70" s="1075"/>
      <c r="AU70" s="1075"/>
      <c r="AV70" s="1075"/>
      <c r="AW70" s="1075"/>
      <c r="AX70" s="1075"/>
      <c r="AY70" s="1076"/>
      <c r="AZ70" s="1076"/>
      <c r="BA70" s="1076"/>
      <c r="BB70" s="1075"/>
      <c r="BC70" s="1075"/>
      <c r="BD70" s="1075"/>
      <c r="BE70" s="1075"/>
      <c r="BF70" s="1075"/>
      <c r="BG70" s="1075"/>
      <c r="BH70" s="1075"/>
      <c r="BI70" s="1075"/>
      <c r="BJ70" s="1075"/>
      <c r="BK70" s="1075"/>
      <c r="BL70" s="1075"/>
      <c r="BM70" s="1075"/>
      <c r="BN70" s="1076"/>
      <c r="BO70" s="1076"/>
      <c r="BP70" s="1224"/>
      <c r="BQ70" s="1225"/>
    </row>
    <row r="71" spans="1:81" x14ac:dyDescent="0.3">
      <c r="B71" s="1226"/>
      <c r="C71" s="1227" t="str">
        <f>'LINHA 1'!C163</f>
        <v>25/12 - NATAL</v>
      </c>
      <c r="D71" s="1228"/>
      <c r="E71" s="1228"/>
      <c r="F71" s="1228"/>
      <c r="G71" s="1228"/>
      <c r="H71" s="1118"/>
      <c r="I71" s="1118"/>
      <c r="J71" s="1118"/>
      <c r="K71" s="1229"/>
      <c r="L71" s="1228"/>
      <c r="M71" s="1228"/>
      <c r="N71" s="1228"/>
      <c r="O71" s="1228"/>
      <c r="P71" s="1228"/>
      <c r="Q71" s="1118"/>
      <c r="R71" s="1118"/>
      <c r="S71" s="1227"/>
      <c r="T71" s="1227"/>
      <c r="U71" s="1119"/>
      <c r="V71" s="1119"/>
      <c r="W71" s="1119"/>
      <c r="X71" s="1230"/>
      <c r="Y71" s="181"/>
      <c r="Z71" s="1228"/>
      <c r="AA71" s="1228"/>
      <c r="AB71" s="1228"/>
      <c r="AC71" s="1231"/>
      <c r="AD71" s="1228"/>
      <c r="AE71" s="1229"/>
      <c r="AF71" s="1228"/>
      <c r="AG71" s="1119"/>
      <c r="AH71" s="1229"/>
      <c r="AI71" s="1228"/>
      <c r="AJ71" s="1228"/>
      <c r="AK71" s="1228"/>
      <c r="AL71" s="1228"/>
      <c r="AM71" s="1228"/>
      <c r="AN71" s="1228"/>
      <c r="AO71" s="1119"/>
      <c r="AP71" s="1119"/>
      <c r="AQ71" s="1119"/>
      <c r="AR71" s="1227"/>
      <c r="AS71" s="1118"/>
      <c r="AT71" s="1118"/>
      <c r="AU71" s="1118"/>
      <c r="AV71" s="1118"/>
      <c r="AW71" s="1118"/>
      <c r="AX71" s="1118"/>
      <c r="AY71" s="1119"/>
      <c r="AZ71" s="1119"/>
      <c r="BA71" s="1119"/>
      <c r="BB71" s="1118"/>
      <c r="BC71" s="1118"/>
      <c r="BD71" s="1118"/>
      <c r="BE71" s="1118"/>
      <c r="BF71" s="1118"/>
      <c r="BG71" s="1118"/>
      <c r="BH71" s="1118"/>
      <c r="BI71" s="1118"/>
      <c r="BJ71" s="1118"/>
      <c r="BK71" s="1118"/>
      <c r="BL71" s="1118"/>
      <c r="BM71" s="1118"/>
      <c r="BN71" s="1119"/>
      <c r="BO71" s="1119"/>
      <c r="BP71" s="1232"/>
      <c r="BQ71" s="1225"/>
    </row>
    <row r="72" spans="1:81" x14ac:dyDescent="0.3">
      <c r="B72" s="1226"/>
      <c r="C72" s="1227">
        <f>'LINHA 1'!C164</f>
        <v>0</v>
      </c>
      <c r="D72" s="1228"/>
      <c r="E72" s="1228"/>
      <c r="F72" s="1228"/>
      <c r="G72" s="1228"/>
      <c r="H72" s="1118"/>
      <c r="I72" s="1118"/>
      <c r="J72" s="1118"/>
      <c r="K72" s="1229"/>
      <c r="L72" s="1228"/>
      <c r="M72" s="1228"/>
      <c r="N72" s="1228"/>
      <c r="O72" s="1228"/>
      <c r="P72" s="1228"/>
      <c r="Q72" s="1118"/>
      <c r="R72" s="1118"/>
      <c r="S72" s="1233"/>
      <c r="T72" s="1233"/>
      <c r="U72" s="1119"/>
      <c r="V72" s="1119"/>
      <c r="W72" s="1119"/>
      <c r="X72" s="1234"/>
      <c r="Y72" s="1229"/>
      <c r="Z72" s="1228"/>
      <c r="AA72" s="1228"/>
      <c r="AB72" s="1228"/>
      <c r="AC72" s="1231"/>
      <c r="AD72" s="1228"/>
      <c r="AE72" s="1228"/>
      <c r="AF72" s="1228"/>
      <c r="AG72" s="1119"/>
      <c r="AH72" s="1229"/>
      <c r="AI72" s="1228"/>
      <c r="AJ72" s="1228"/>
      <c r="AK72" s="1228"/>
      <c r="AL72" s="1228"/>
      <c r="AM72" s="1228"/>
      <c r="AN72" s="1228"/>
      <c r="AO72" s="1119"/>
      <c r="AP72" s="1119"/>
      <c r="AQ72" s="1119"/>
      <c r="AR72" s="1231"/>
      <c r="AS72" s="1118"/>
      <c r="AT72" s="1118"/>
      <c r="AU72" s="1118"/>
      <c r="AV72" s="1118"/>
      <c r="AW72" s="1118"/>
      <c r="AX72" s="1118"/>
      <c r="AY72" s="1119"/>
      <c r="AZ72" s="1119"/>
      <c r="BA72" s="1119"/>
      <c r="BB72" s="1118"/>
      <c r="BC72" s="1118"/>
      <c r="BD72" s="1118"/>
      <c r="BE72" s="1118"/>
      <c r="BF72" s="1118"/>
      <c r="BG72" s="1118"/>
      <c r="BH72" s="1118"/>
      <c r="BI72" s="1118"/>
      <c r="BJ72" s="1118"/>
      <c r="BK72" s="1118"/>
      <c r="BL72" s="1118"/>
      <c r="BM72" s="1118"/>
      <c r="BN72" s="1119"/>
      <c r="BO72" s="1119"/>
      <c r="BP72" s="1232"/>
      <c r="BQ72" s="1225"/>
    </row>
    <row r="73" spans="1:81" s="971" customFormat="1" x14ac:dyDescent="0.3">
      <c r="A73" s="1218"/>
      <c r="B73" s="1226"/>
      <c r="C73" s="1227">
        <f>'LINHA 1'!C165</f>
        <v>0</v>
      </c>
      <c r="D73" s="1228"/>
      <c r="E73" s="1228"/>
      <c r="F73" s="1228"/>
      <c r="G73" s="1228"/>
      <c r="H73" s="1118"/>
      <c r="I73" s="1118"/>
      <c r="J73" s="1118"/>
      <c r="K73" s="1235"/>
      <c r="L73" s="1228"/>
      <c r="M73" s="1228"/>
      <c r="N73" s="1228"/>
      <c r="O73" s="1228"/>
      <c r="P73" s="1228"/>
      <c r="Q73" s="1118"/>
      <c r="R73" s="1118"/>
      <c r="S73" s="1233"/>
      <c r="T73" s="1233"/>
      <c r="U73" s="1119"/>
      <c r="V73" s="1119"/>
      <c r="W73" s="1119"/>
      <c r="X73" s="1234"/>
      <c r="Y73" s="1229"/>
      <c r="Z73" s="1228"/>
      <c r="AA73" s="1228"/>
      <c r="AB73" s="1228"/>
      <c r="AC73" s="1220"/>
      <c r="AD73" s="1228"/>
      <c r="AE73" s="1228"/>
      <c r="AF73" s="1228"/>
      <c r="AG73" s="1119"/>
      <c r="AH73" s="1229"/>
      <c r="AI73" s="1228"/>
      <c r="AJ73" s="1228"/>
      <c r="AK73" s="1228"/>
      <c r="AL73" s="1228"/>
      <c r="AM73" s="1228"/>
      <c r="AN73" s="1228"/>
      <c r="AO73" s="1119"/>
      <c r="AP73" s="1119"/>
      <c r="AQ73" s="1119"/>
      <c r="AR73" s="1227"/>
      <c r="AS73" s="1118"/>
      <c r="AT73" s="1118"/>
      <c r="AU73" s="1118"/>
      <c r="AV73" s="1118"/>
      <c r="AW73" s="1118"/>
      <c r="AX73" s="1118"/>
      <c r="AY73" s="1119"/>
      <c r="AZ73" s="1119"/>
      <c r="BA73" s="1119"/>
      <c r="BB73" s="1118"/>
      <c r="BC73" s="1118"/>
      <c r="BD73" s="1118"/>
      <c r="BE73" s="1118"/>
      <c r="BF73" s="1118"/>
      <c r="BG73" s="1118"/>
      <c r="BH73" s="1118"/>
      <c r="BI73" s="1118"/>
      <c r="BJ73" s="1118"/>
      <c r="BK73" s="1118"/>
      <c r="BL73" s="1118"/>
      <c r="BM73" s="1118"/>
      <c r="BN73" s="1119"/>
      <c r="BO73" s="1119"/>
      <c r="BP73" s="1232"/>
      <c r="BQ73" s="1225"/>
      <c r="BV73" s="972"/>
      <c r="BW73" s="972"/>
      <c r="BX73" s="972"/>
      <c r="BY73" s="972"/>
      <c r="BZ73" s="972"/>
      <c r="CA73" s="972"/>
      <c r="CB73" s="973"/>
      <c r="CC73" s="974"/>
    </row>
    <row r="74" spans="1:81" s="971" customFormat="1" ht="16.2" thickBot="1" x14ac:dyDescent="0.35">
      <c r="A74" s="1218"/>
      <c r="B74" s="1236"/>
      <c r="C74" s="1237">
        <f>'LINHA 1'!C166</f>
        <v>0</v>
      </c>
      <c r="D74" s="1238"/>
      <c r="E74" s="1238"/>
      <c r="F74" s="1238"/>
      <c r="G74" s="1238"/>
      <c r="H74" s="1238"/>
      <c r="I74" s="1238"/>
      <c r="J74" s="1238"/>
      <c r="K74" s="1238"/>
      <c r="L74" s="1238"/>
      <c r="M74" s="1238"/>
      <c r="N74" s="1238"/>
      <c r="O74" s="1238"/>
      <c r="P74" s="1238"/>
      <c r="Q74" s="1238"/>
      <c r="R74" s="1238"/>
      <c r="S74" s="1239"/>
      <c r="T74" s="1238"/>
      <c r="U74" s="1238"/>
      <c r="V74" s="1238"/>
      <c r="W74" s="1238"/>
      <c r="X74" s="1238"/>
      <c r="Y74" s="1238"/>
      <c r="Z74" s="1238"/>
      <c r="AA74" s="1238"/>
      <c r="AB74" s="1238"/>
      <c r="AC74" s="1239"/>
      <c r="AD74" s="1238"/>
      <c r="AE74" s="1238"/>
      <c r="AF74" s="1238"/>
      <c r="AG74" s="1238"/>
      <c r="AH74" s="1238"/>
      <c r="AI74" s="1238"/>
      <c r="AJ74" s="1238"/>
      <c r="AK74" s="1238"/>
      <c r="AL74" s="1238"/>
      <c r="AM74" s="1240"/>
      <c r="AN74" s="1240"/>
      <c r="AO74" s="1241"/>
      <c r="AP74" s="1241"/>
      <c r="AQ74" s="1241"/>
      <c r="AR74" s="1242"/>
      <c r="AS74" s="1240"/>
      <c r="AT74" s="1240"/>
      <c r="AU74" s="1240"/>
      <c r="AV74" s="1240"/>
      <c r="AW74" s="1240"/>
      <c r="AX74" s="1240"/>
      <c r="AY74" s="1241"/>
      <c r="AZ74" s="1241"/>
      <c r="BA74" s="1241"/>
      <c r="BB74" s="1240"/>
      <c r="BC74" s="1240"/>
      <c r="BD74" s="1240"/>
      <c r="BE74" s="1240"/>
      <c r="BF74" s="1240"/>
      <c r="BG74" s="1240"/>
      <c r="BH74" s="1240"/>
      <c r="BI74" s="1240"/>
      <c r="BJ74" s="1240"/>
      <c r="BK74" s="1240"/>
      <c r="BL74" s="1240"/>
      <c r="BM74" s="1240"/>
      <c r="BN74" s="1241"/>
      <c r="BO74" s="1241"/>
      <c r="BP74" s="1243"/>
      <c r="BQ74" s="1225"/>
      <c r="BV74" s="972"/>
      <c r="BW74" s="972"/>
      <c r="BX74" s="972"/>
      <c r="BY74" s="972"/>
      <c r="BZ74" s="972"/>
      <c r="CA74" s="972"/>
      <c r="CB74" s="973"/>
      <c r="CC74" s="974"/>
    </row>
    <row r="75" spans="1:81" s="971" customFormat="1" x14ac:dyDescent="0.3">
      <c r="A75" s="1218"/>
      <c r="B75" s="1219"/>
      <c r="C75" s="974"/>
      <c r="D75" s="1220"/>
      <c r="E75" s="1220"/>
      <c r="F75" s="1220"/>
      <c r="G75" s="1221"/>
      <c r="H75" s="1220"/>
      <c r="I75" s="1220"/>
      <c r="J75" s="1220"/>
      <c r="K75" s="1220"/>
      <c r="L75" s="1220"/>
      <c r="M75" s="1220"/>
      <c r="N75" s="1220"/>
      <c r="O75" s="1220"/>
      <c r="P75" s="1220"/>
      <c r="Q75" s="1220"/>
      <c r="R75" s="1220"/>
      <c r="S75" s="1220"/>
      <c r="T75" s="1220"/>
      <c r="U75" s="1221"/>
      <c r="V75" s="1221"/>
      <c r="W75" s="1221"/>
      <c r="X75" s="1220"/>
      <c r="Y75" s="1220"/>
      <c r="Z75" s="1220"/>
      <c r="AA75" s="1220"/>
      <c r="AB75" s="1220"/>
      <c r="AC75" s="1220"/>
      <c r="AD75" s="1220"/>
      <c r="AE75" s="1221"/>
      <c r="AF75" s="1221"/>
      <c r="AG75" s="1221"/>
      <c r="AH75" s="1220"/>
      <c r="AI75" s="1220"/>
      <c r="AJ75" s="1220"/>
      <c r="AK75" s="1220"/>
      <c r="AL75" s="1220"/>
      <c r="AM75" s="1220"/>
      <c r="AN75" s="1220"/>
      <c r="AO75" s="1221"/>
      <c r="AP75" s="1221"/>
      <c r="AQ75" s="1221"/>
      <c r="AR75" s="1220"/>
      <c r="AS75" s="1220"/>
      <c r="AT75" s="1220"/>
      <c r="AU75" s="1220"/>
      <c r="AV75" s="1220"/>
      <c r="AW75" s="1220"/>
      <c r="AX75" s="1220"/>
      <c r="AY75" s="1221"/>
      <c r="AZ75" s="1221"/>
      <c r="BA75" s="1221"/>
      <c r="BB75" s="1220"/>
      <c r="BC75" s="1220"/>
      <c r="BD75" s="1220"/>
      <c r="BE75" s="1220"/>
      <c r="BF75" s="1220"/>
      <c r="BG75" s="1220"/>
      <c r="BH75" s="1220"/>
      <c r="BI75" s="1220"/>
      <c r="BJ75" s="1220"/>
      <c r="BK75" s="1220"/>
      <c r="BL75" s="1220"/>
      <c r="BM75" s="1220"/>
      <c r="BN75" s="1221"/>
      <c r="BO75" s="1221"/>
      <c r="BP75" s="1221"/>
      <c r="BQ75" s="974"/>
      <c r="BV75" s="972"/>
      <c r="BW75" s="972"/>
      <c r="BX75" s="972"/>
      <c r="BY75" s="972"/>
      <c r="BZ75" s="972"/>
      <c r="CA75" s="972"/>
      <c r="CB75" s="973"/>
      <c r="CC75" s="974"/>
    </row>
    <row r="76" spans="1:81" s="971" customFormat="1" x14ac:dyDescent="0.3">
      <c r="A76" s="1218"/>
      <c r="B76" s="1219"/>
      <c r="C76" s="974"/>
      <c r="D76" s="1220"/>
      <c r="E76" s="1220"/>
      <c r="F76" s="1220"/>
      <c r="G76" s="1221"/>
      <c r="H76" s="1220"/>
      <c r="I76" s="1220"/>
      <c r="J76" s="1220"/>
      <c r="K76" s="1220"/>
      <c r="L76" s="1220"/>
      <c r="M76" s="1220"/>
      <c r="N76" s="1220"/>
      <c r="O76" s="1220"/>
      <c r="P76" s="1220"/>
      <c r="Q76" s="1220"/>
      <c r="R76" s="1220"/>
      <c r="S76" s="1220"/>
      <c r="T76" s="1220"/>
      <c r="U76" s="1220">
        <f>+U7+U8+'LINHA 2'!U40+'LINHA 2'!U41+'LINHA 1'!U49+'LINHA 1'!U50</f>
        <v>1200</v>
      </c>
      <c r="V76" s="1220">
        <f>+V7+V8+'LINHA 2'!V40+'LINHA 2'!V41+'LINHA 1'!V49+'LINHA 1'!V50</f>
        <v>0</v>
      </c>
      <c r="W76" s="1220">
        <f>+W7+W8+'LINHA 2'!W40+'LINHA 2'!W41+'LINHA 1'!W49+'LINHA 1'!W50</f>
        <v>1200</v>
      </c>
      <c r="X76" s="1220"/>
      <c r="Y76" s="1220"/>
      <c r="Z76" s="1220"/>
      <c r="AA76" s="1220"/>
      <c r="AB76" s="1220"/>
      <c r="AC76" s="1220"/>
      <c r="AD76" s="1220"/>
      <c r="AE76" s="1220">
        <f>+AE7+AE8+'LINHA 2'!AE40+'LINHA 2'!AE41+'LINHA 1'!AE49+'LINHA 1'!AE50</f>
        <v>7622</v>
      </c>
      <c r="AF76" s="1220">
        <f>+AF7+AF8+'LINHA 2'!AF40+'LINHA 2'!AF41+'LINHA 1'!AF49+'LINHA 1'!AF50</f>
        <v>0</v>
      </c>
      <c r="AG76" s="1220">
        <f>+AG7+AG8+'LINHA 2'!AG40+'LINHA 2'!AG41+'LINHA 1'!AG49+'LINHA 1'!AG50</f>
        <v>8822</v>
      </c>
      <c r="AH76" s="1220"/>
      <c r="AI76" s="1220"/>
      <c r="AJ76" s="1220"/>
      <c r="AK76" s="1220"/>
      <c r="AL76" s="1220"/>
      <c r="AM76" s="1220"/>
      <c r="AN76" s="1220"/>
      <c r="AO76" s="1220">
        <f>+AO7+AO8+'LINHA 2'!AO40+'LINHA 2'!AO41+'LINHA 1'!AO49+'LINHA 1'!AO50</f>
        <v>7704</v>
      </c>
      <c r="AP76" s="1220">
        <f>+AP7+AP8+'LINHA 2'!AP40+'LINHA 2'!AP41+'LINHA 1'!AP49+'LINHA 1'!AP50</f>
        <v>0</v>
      </c>
      <c r="AQ76" s="1220">
        <f>+AQ7+AQ8+'LINHA 2'!AQ40+'LINHA 2'!AQ41+'LINHA 1'!AQ49+'LINHA 1'!AQ50</f>
        <v>16526</v>
      </c>
      <c r="AR76" s="1220"/>
      <c r="AS76" s="1220"/>
      <c r="AT76" s="1220"/>
      <c r="AU76" s="1220"/>
      <c r="AV76" s="1220"/>
      <c r="AW76" s="1220"/>
      <c r="AX76" s="1220"/>
      <c r="AY76" s="1220">
        <f>+AY7+AY8+'LINHA 2'!AY40+'LINHA 2'!AY41+'LINHA 1'!AY49+'LINHA 1'!AY50</f>
        <v>8112</v>
      </c>
      <c r="AZ76" s="1220">
        <f>+AZ7+AZ8+'LINHA 2'!AZ40+'LINHA 2'!AZ41+'LINHA 1'!AZ49+'LINHA 1'!AZ50</f>
        <v>0</v>
      </c>
      <c r="BA76" s="1220">
        <f>+BA7+BA8+'LINHA 2'!BA40+'LINHA 2'!BA41+'LINHA 1'!BA49+'LINHA 1'!BA50</f>
        <v>24638</v>
      </c>
      <c r="BB76" s="1220"/>
      <c r="BC76" s="1220"/>
      <c r="BD76" s="1220"/>
      <c r="BE76" s="1220"/>
      <c r="BF76" s="1220"/>
      <c r="BG76" s="1220"/>
      <c r="BH76" s="1220"/>
      <c r="BI76" s="1220"/>
      <c r="BJ76" s="1220"/>
      <c r="BK76" s="1220"/>
      <c r="BL76" s="1220"/>
      <c r="BM76" s="1220"/>
      <c r="BN76" s="1221"/>
      <c r="BO76" s="1221"/>
      <c r="BP76" s="1221"/>
      <c r="BQ76" s="1220"/>
      <c r="BV76" s="972"/>
      <c r="BW76" s="972"/>
      <c r="BX76" s="972"/>
      <c r="BY76" s="972"/>
      <c r="BZ76" s="972"/>
      <c r="CA76" s="972"/>
      <c r="CB76" s="973"/>
      <c r="CC76" s="974"/>
    </row>
    <row r="77" spans="1:81" s="971" customFormat="1" x14ac:dyDescent="0.3">
      <c r="A77" s="1218"/>
      <c r="B77" s="1219"/>
      <c r="C77" s="974"/>
      <c r="D77" s="1220"/>
      <c r="E77" s="1220"/>
      <c r="F77" s="1220"/>
      <c r="G77" s="1221"/>
      <c r="H77" s="1220"/>
      <c r="I77" s="1220"/>
      <c r="J77" s="1220"/>
      <c r="K77" s="1220"/>
      <c r="L77" s="1220"/>
      <c r="M77" s="1220"/>
      <c r="N77" s="1220"/>
      <c r="O77" s="1220"/>
      <c r="P77" s="1220" t="str">
        <f>IF(P76&gt;720,720-P76,"")</f>
        <v/>
      </c>
      <c r="Q77" s="1220" t="str">
        <f t="shared" ref="Q77:BA77" si="149">IF(Q76&gt;720,720-Q76,"")</f>
        <v/>
      </c>
      <c r="R77" s="1220" t="str">
        <f t="shared" si="149"/>
        <v/>
      </c>
      <c r="S77" s="1220" t="str">
        <f t="shared" si="149"/>
        <v/>
      </c>
      <c r="T77" s="1220"/>
      <c r="U77" s="1220">
        <f t="shared" si="149"/>
        <v>-480</v>
      </c>
      <c r="V77" s="1220" t="str">
        <f t="shared" si="149"/>
        <v/>
      </c>
      <c r="W77" s="1220">
        <f t="shared" si="149"/>
        <v>-480</v>
      </c>
      <c r="X77" s="1220"/>
      <c r="Y77" s="1220"/>
      <c r="Z77" s="1220"/>
      <c r="AA77" s="1220"/>
      <c r="AB77" s="1220"/>
      <c r="AC77" s="1220"/>
      <c r="AD77" s="1220"/>
      <c r="AE77" s="1220">
        <f t="shared" si="149"/>
        <v>-6902</v>
      </c>
      <c r="AF77" s="1220" t="str">
        <f t="shared" si="149"/>
        <v/>
      </c>
      <c r="AG77" s="1220">
        <f t="shared" si="149"/>
        <v>-8102</v>
      </c>
      <c r="AH77" s="1220"/>
      <c r="AI77" s="1220"/>
      <c r="AJ77" s="1220"/>
      <c r="AK77" s="1220"/>
      <c r="AL77" s="1220"/>
      <c r="AM77" s="1220"/>
      <c r="AN77" s="1220"/>
      <c r="AO77" s="1220">
        <f t="shared" si="149"/>
        <v>-6984</v>
      </c>
      <c r="AP77" s="1220" t="str">
        <f t="shared" si="149"/>
        <v/>
      </c>
      <c r="AQ77" s="1220">
        <f t="shared" si="149"/>
        <v>-15806</v>
      </c>
      <c r="AR77" s="1220"/>
      <c r="AS77" s="1220"/>
      <c r="AT77" s="1220"/>
      <c r="AU77" s="1220"/>
      <c r="AV77" s="1220"/>
      <c r="AW77" s="1220"/>
      <c r="AX77" s="1220"/>
      <c r="AY77" s="1220">
        <f t="shared" si="149"/>
        <v>-7392</v>
      </c>
      <c r="AZ77" s="1220" t="str">
        <f t="shared" si="149"/>
        <v/>
      </c>
      <c r="BA77" s="1220">
        <f t="shared" si="149"/>
        <v>-23918</v>
      </c>
      <c r="BB77" s="1220"/>
      <c r="BC77" s="1220"/>
      <c r="BD77" s="1220"/>
      <c r="BE77" s="1220"/>
      <c r="BF77" s="1220"/>
      <c r="BG77" s="1220"/>
      <c r="BH77" s="1220"/>
      <c r="BI77" s="1220"/>
      <c r="BJ77" s="1220"/>
      <c r="BK77" s="1220"/>
      <c r="BL77" s="1220"/>
      <c r="BM77" s="1220"/>
      <c r="BN77" s="1221"/>
      <c r="BO77" s="1221"/>
      <c r="BP77" s="1221"/>
      <c r="BQ77" s="974"/>
      <c r="BV77" s="972"/>
      <c r="BW77" s="972"/>
      <c r="BX77" s="972"/>
      <c r="BY77" s="972"/>
      <c r="BZ77" s="972"/>
      <c r="CA77" s="972"/>
      <c r="CB77" s="973"/>
      <c r="CC77" s="974"/>
    </row>
    <row r="78" spans="1:81" s="971" customFormat="1" x14ac:dyDescent="0.3">
      <c r="A78" s="1218"/>
      <c r="B78" s="1219"/>
      <c r="C78" s="974"/>
      <c r="D78" s="1220"/>
      <c r="E78" s="1220"/>
      <c r="F78" s="1220"/>
      <c r="G78" s="1221"/>
      <c r="H78" s="1220"/>
      <c r="I78" s="1220"/>
      <c r="J78" s="1220"/>
      <c r="K78" s="1220"/>
      <c r="L78" s="1220"/>
      <c r="M78" s="1220"/>
      <c r="N78" s="1220"/>
      <c r="O78" s="1220"/>
      <c r="P78" s="1220"/>
      <c r="Q78" s="1220"/>
      <c r="R78" s="1220"/>
      <c r="S78" s="1220"/>
      <c r="T78" s="1220"/>
      <c r="U78" s="1221"/>
      <c r="V78" s="1221"/>
      <c r="W78" s="1221"/>
      <c r="X78" s="1220"/>
      <c r="Y78" s="1220"/>
      <c r="Z78" s="1220"/>
      <c r="AA78" s="1220"/>
      <c r="AB78" s="1220"/>
      <c r="AC78" s="1220"/>
      <c r="AD78" s="1220"/>
      <c r="AE78" s="1221"/>
      <c r="AF78" s="1221"/>
      <c r="AG78" s="1221"/>
      <c r="AH78" s="1220"/>
      <c r="AI78" s="1220"/>
      <c r="AJ78" s="1220"/>
      <c r="AK78" s="1220"/>
      <c r="AL78" s="1220"/>
      <c r="AM78" s="1220"/>
      <c r="AN78" s="1220"/>
      <c r="AO78" s="1221"/>
      <c r="AP78" s="1221"/>
      <c r="AQ78" s="1221"/>
      <c r="AR78" s="1220"/>
      <c r="AS78" s="1220"/>
      <c r="AT78" s="1220"/>
      <c r="AU78" s="1220"/>
      <c r="AV78" s="1220"/>
      <c r="AW78" s="1220"/>
      <c r="AX78" s="1220"/>
      <c r="AY78" s="1221"/>
      <c r="AZ78" s="1221"/>
      <c r="BA78" s="1221"/>
      <c r="BB78" s="1220"/>
      <c r="BC78" s="1220"/>
      <c r="BD78" s="1220"/>
      <c r="BE78" s="1220"/>
      <c r="BF78" s="1220"/>
      <c r="BG78" s="1220"/>
      <c r="BH78" s="1220"/>
      <c r="BI78" s="1220"/>
      <c r="BJ78" s="1220"/>
      <c r="BK78" s="1220"/>
      <c r="BL78" s="1220"/>
      <c r="BM78" s="1220"/>
      <c r="BN78" s="1221"/>
      <c r="BO78" s="1221"/>
      <c r="BP78" s="1221"/>
      <c r="BQ78" s="974"/>
      <c r="BV78" s="972"/>
      <c r="BW78" s="972"/>
      <c r="BX78" s="972"/>
      <c r="BY78" s="972"/>
      <c r="BZ78" s="972"/>
      <c r="CA78" s="972"/>
      <c r="CB78" s="973"/>
      <c r="CC78" s="974"/>
    </row>
    <row r="79" spans="1:81" s="971" customFormat="1" x14ac:dyDescent="0.3">
      <c r="A79" s="1218"/>
      <c r="B79" s="1219"/>
      <c r="C79" s="974"/>
      <c r="D79" s="1220"/>
      <c r="E79" s="1220"/>
      <c r="F79" s="1220"/>
      <c r="G79" s="1221"/>
      <c r="H79" s="1220"/>
      <c r="I79" s="1220"/>
      <c r="J79" s="1220"/>
      <c r="K79" s="1220"/>
      <c r="L79" s="1220"/>
      <c r="M79" s="1220"/>
      <c r="N79" s="1220"/>
      <c r="O79" s="1220"/>
      <c r="P79" s="1220"/>
      <c r="Q79" s="1220"/>
      <c r="R79" s="1220"/>
      <c r="S79" s="1220"/>
      <c r="T79" s="1220"/>
      <c r="U79" s="1221"/>
      <c r="V79" s="1221"/>
      <c r="W79" s="1221"/>
      <c r="X79" s="1220"/>
      <c r="Y79" s="1220"/>
      <c r="Z79" s="1220"/>
      <c r="AA79" s="1220"/>
      <c r="AB79" s="1220"/>
      <c r="AC79" s="1220"/>
      <c r="AD79" s="1220"/>
      <c r="AE79" s="1221"/>
      <c r="AF79" s="1221"/>
      <c r="AG79" s="1221"/>
      <c r="AH79" s="1220"/>
      <c r="AI79" s="1220"/>
      <c r="AJ79" s="1220"/>
      <c r="AK79" s="1220"/>
      <c r="AL79" s="1220"/>
      <c r="AM79" s="1220"/>
      <c r="AN79" s="1220"/>
      <c r="AO79" s="1221"/>
      <c r="AP79" s="1221"/>
      <c r="AQ79" s="1221"/>
      <c r="AR79" s="1220"/>
      <c r="AS79" s="1220"/>
      <c r="AT79" s="1220"/>
      <c r="AU79" s="1220"/>
      <c r="AV79" s="1220"/>
      <c r="AW79" s="1220"/>
      <c r="AX79" s="1220"/>
      <c r="AY79" s="1221"/>
      <c r="AZ79" s="1221"/>
      <c r="BA79" s="1221"/>
      <c r="BB79" s="1220"/>
      <c r="BC79" s="1220"/>
      <c r="BD79" s="1220"/>
      <c r="BE79" s="1220"/>
      <c r="BF79" s="1220"/>
      <c r="BG79" s="1220"/>
      <c r="BH79" s="1220"/>
      <c r="BI79" s="1220"/>
      <c r="BJ79" s="1220"/>
      <c r="BK79" s="1220"/>
      <c r="BL79" s="1220"/>
      <c r="BM79" s="1220"/>
      <c r="BN79" s="1221"/>
      <c r="BO79" s="1221"/>
      <c r="BP79" s="1221"/>
      <c r="BQ79" s="974"/>
      <c r="BV79" s="972"/>
      <c r="BW79" s="972"/>
      <c r="BX79" s="972"/>
      <c r="BY79" s="972"/>
      <c r="BZ79" s="972"/>
      <c r="CA79" s="972"/>
      <c r="CB79" s="973"/>
      <c r="CC79" s="974"/>
    </row>
    <row r="80" spans="1:81" s="971" customFormat="1" x14ac:dyDescent="0.3">
      <c r="A80" s="1218"/>
      <c r="B80" s="1219"/>
      <c r="C80" s="974"/>
      <c r="D80" s="1220"/>
      <c r="E80" s="1220"/>
      <c r="F80" s="1220"/>
      <c r="G80" s="1221"/>
      <c r="H80" s="1220"/>
      <c r="I80" s="1220"/>
      <c r="J80" s="1220"/>
      <c r="K80" s="1220"/>
      <c r="L80" s="1220"/>
      <c r="M80" s="1220"/>
      <c r="N80" s="1220"/>
      <c r="O80" s="1220"/>
      <c r="P80" s="1220"/>
      <c r="Q80" s="1220"/>
      <c r="R80" s="1220"/>
      <c r="S80" s="1220"/>
      <c r="T80" s="1220"/>
      <c r="U80" s="1221"/>
      <c r="V80" s="1221"/>
      <c r="W80" s="1221"/>
      <c r="X80" s="1220"/>
      <c r="Y80" s="1220"/>
      <c r="Z80" s="1220"/>
      <c r="AA80" s="1220"/>
      <c r="AB80" s="1220"/>
      <c r="AC80" s="1220"/>
      <c r="AD80" s="1220"/>
      <c r="AE80" s="1221"/>
      <c r="AF80" s="1221"/>
      <c r="AG80" s="1221"/>
      <c r="AH80" s="1220"/>
      <c r="AI80" s="1220"/>
      <c r="AJ80" s="1220"/>
      <c r="AK80" s="1220"/>
      <c r="AL80" s="1220"/>
      <c r="AM80" s="1220"/>
      <c r="AN80" s="1220"/>
      <c r="AO80" s="1221"/>
      <c r="AP80" s="1221"/>
      <c r="AQ80" s="1221"/>
      <c r="AR80" s="1220"/>
      <c r="AS80" s="1220"/>
      <c r="AT80" s="1220"/>
      <c r="AU80" s="1220"/>
      <c r="AV80" s="1220"/>
      <c r="AW80" s="1220"/>
      <c r="AX80" s="1220"/>
      <c r="AY80" s="1221"/>
      <c r="AZ80" s="1221"/>
      <c r="BA80" s="1221"/>
      <c r="BB80" s="1220"/>
      <c r="BC80" s="1220"/>
      <c r="BD80" s="1220"/>
      <c r="BE80" s="1220"/>
      <c r="BF80" s="1220"/>
      <c r="BG80" s="1220"/>
      <c r="BH80" s="1220"/>
      <c r="BI80" s="1220"/>
      <c r="BJ80" s="1220"/>
      <c r="BK80" s="1220"/>
      <c r="BL80" s="1220"/>
      <c r="BM80" s="1220"/>
      <c r="BN80" s="1221"/>
      <c r="BO80" s="1221"/>
      <c r="BP80" s="1221"/>
      <c r="BQ80" s="974"/>
      <c r="BV80" s="972"/>
      <c r="BW80" s="972"/>
      <c r="BX80" s="972"/>
      <c r="BY80" s="972"/>
      <c r="BZ80" s="972"/>
      <c r="CA80" s="972"/>
      <c r="CB80" s="973"/>
      <c r="CC80" s="974"/>
    </row>
    <row r="81" spans="1:81" s="971" customFormat="1" x14ac:dyDescent="0.3">
      <c r="A81" s="1218"/>
      <c r="B81" s="1219"/>
      <c r="C81" s="974"/>
      <c r="D81" s="1220"/>
      <c r="E81" s="1220"/>
      <c r="F81" s="1220"/>
      <c r="G81" s="1221"/>
      <c r="H81" s="1220"/>
      <c r="I81" s="1220"/>
      <c r="J81" s="1220"/>
      <c r="K81" s="1220"/>
      <c r="L81" s="1220"/>
      <c r="M81" s="1220"/>
      <c r="N81" s="1220"/>
      <c r="O81" s="1220"/>
      <c r="P81" s="1220"/>
      <c r="Q81" s="1220"/>
      <c r="R81" s="1220"/>
      <c r="S81" s="1220"/>
      <c r="T81" s="1220"/>
      <c r="U81" s="1221"/>
      <c r="V81" s="1221"/>
      <c r="W81" s="1221"/>
      <c r="X81" s="1220"/>
      <c r="Y81" s="1220"/>
      <c r="Z81" s="1220"/>
      <c r="AA81" s="1220"/>
      <c r="AB81" s="1220"/>
      <c r="AC81" s="1220"/>
      <c r="AD81" s="1220"/>
      <c r="AE81" s="1221"/>
      <c r="AF81" s="1221"/>
      <c r="AG81" s="1221"/>
      <c r="AH81" s="1220"/>
      <c r="AI81" s="1220"/>
      <c r="AJ81" s="1220"/>
      <c r="AK81" s="1220"/>
      <c r="AL81" s="1220"/>
      <c r="AM81" s="1220"/>
      <c r="AN81" s="1220"/>
      <c r="AO81" s="1221"/>
      <c r="AP81" s="1221"/>
      <c r="AQ81" s="1221"/>
      <c r="AR81" s="1220"/>
      <c r="AS81" s="1220"/>
      <c r="AT81" s="1220"/>
      <c r="AU81" s="1220"/>
      <c r="AV81" s="1220"/>
      <c r="AW81" s="1220"/>
      <c r="AX81" s="1220"/>
      <c r="AY81" s="1221"/>
      <c r="AZ81" s="1221"/>
      <c r="BA81" s="1221"/>
      <c r="BB81" s="1220"/>
      <c r="BC81" s="1220"/>
      <c r="BD81" s="1220"/>
      <c r="BE81" s="1220"/>
      <c r="BF81" s="1220"/>
      <c r="BG81" s="1220"/>
      <c r="BH81" s="1220"/>
      <c r="BI81" s="1220"/>
      <c r="BJ81" s="1220"/>
      <c r="BK81" s="1220"/>
      <c r="BL81" s="1220"/>
      <c r="BM81" s="1220"/>
      <c r="BN81" s="1221"/>
      <c r="BO81" s="1221"/>
      <c r="BP81" s="1221"/>
      <c r="BQ81" s="974"/>
      <c r="BV81" s="972"/>
      <c r="BW81" s="972"/>
      <c r="BX81" s="972"/>
      <c r="BY81" s="972"/>
      <c r="BZ81" s="972"/>
      <c r="CA81" s="972"/>
      <c r="CB81" s="973"/>
      <c r="CC81" s="974"/>
    </row>
    <row r="82" spans="1:81" s="971" customFormat="1" x14ac:dyDescent="0.3">
      <c r="A82" s="1218"/>
      <c r="B82" s="1219"/>
      <c r="C82" s="974"/>
      <c r="D82" s="1220"/>
      <c r="E82" s="1220"/>
      <c r="F82" s="1220"/>
      <c r="G82" s="1221"/>
      <c r="H82" s="1220"/>
      <c r="I82" s="1220"/>
      <c r="J82" s="1220"/>
      <c r="K82" s="1220"/>
      <c r="L82" s="1220"/>
      <c r="M82" s="1220"/>
      <c r="N82" s="1220"/>
      <c r="O82" s="1220"/>
      <c r="P82" s="1220"/>
      <c r="Q82" s="1220"/>
      <c r="R82" s="1220"/>
      <c r="S82" s="1220"/>
      <c r="T82" s="1220"/>
      <c r="U82" s="1221"/>
      <c r="V82" s="1221"/>
      <c r="W82" s="1221"/>
      <c r="X82" s="1220"/>
      <c r="Y82" s="1220"/>
      <c r="Z82" s="1220"/>
      <c r="AA82" s="1220"/>
      <c r="AB82" s="1220"/>
      <c r="AC82" s="1220"/>
      <c r="AD82" s="1220"/>
      <c r="AE82" s="1221"/>
      <c r="AF82" s="1221"/>
      <c r="AG82" s="1221"/>
      <c r="AH82" s="1220"/>
      <c r="AI82" s="1220"/>
      <c r="AJ82" s="1220"/>
      <c r="AK82" s="1220"/>
      <c r="AL82" s="1220"/>
      <c r="AM82" s="1220"/>
      <c r="AN82" s="1220"/>
      <c r="AO82" s="1221"/>
      <c r="AP82" s="1221"/>
      <c r="AQ82" s="1221"/>
      <c r="AR82" s="1220"/>
      <c r="AS82" s="1220"/>
      <c r="AT82" s="1220"/>
      <c r="AU82" s="1220"/>
      <c r="AV82" s="1220"/>
      <c r="AW82" s="1220"/>
      <c r="AX82" s="1220"/>
      <c r="AY82" s="1221"/>
      <c r="AZ82" s="1221"/>
      <c r="BA82" s="1221"/>
      <c r="BB82" s="1220"/>
      <c r="BC82" s="1220"/>
      <c r="BD82" s="1220"/>
      <c r="BE82" s="1220"/>
      <c r="BF82" s="1220"/>
      <c r="BG82" s="1220"/>
      <c r="BH82" s="1220"/>
      <c r="BI82" s="1220"/>
      <c r="BJ82" s="1220"/>
      <c r="BK82" s="1220"/>
      <c r="BL82" s="1220"/>
      <c r="BM82" s="1220"/>
      <c r="BN82" s="1221"/>
      <c r="BO82" s="1221"/>
      <c r="BP82" s="1221"/>
      <c r="BQ82" s="974"/>
      <c r="BV82" s="972"/>
      <c r="BW82" s="972"/>
      <c r="BX82" s="972"/>
      <c r="BY82" s="972"/>
      <c r="BZ82" s="972"/>
      <c r="CA82" s="972"/>
      <c r="CB82" s="973"/>
      <c r="CC82" s="974"/>
    </row>
    <row r="83" spans="1:81" s="1218" customFormat="1" x14ac:dyDescent="0.3">
      <c r="B83" s="1219"/>
      <c r="C83" s="974"/>
      <c r="D83" s="1220"/>
      <c r="E83" s="1220"/>
      <c r="F83" s="1220"/>
      <c r="G83" s="1221"/>
      <c r="H83" s="1220"/>
      <c r="I83" s="1220"/>
      <c r="J83" s="1220"/>
      <c r="K83" s="1220"/>
      <c r="L83" s="1220"/>
      <c r="M83" s="1220"/>
      <c r="N83" s="1220"/>
      <c r="O83" s="1220"/>
      <c r="P83" s="1220"/>
      <c r="Q83" s="1220"/>
      <c r="R83" s="1220"/>
      <c r="S83" s="1220"/>
      <c r="T83" s="1220"/>
      <c r="U83" s="1221"/>
      <c r="V83" s="1221"/>
      <c r="W83" s="1221"/>
      <c r="X83" s="1220"/>
      <c r="Y83" s="1220"/>
      <c r="Z83" s="1220"/>
      <c r="AA83" s="1220"/>
      <c r="AB83" s="1220"/>
      <c r="AC83" s="1220"/>
      <c r="AD83" s="1220"/>
      <c r="AE83" s="1221"/>
      <c r="AF83" s="1221"/>
      <c r="AG83" s="1221"/>
      <c r="AH83" s="1220"/>
      <c r="AI83" s="1220"/>
      <c r="AJ83" s="1220"/>
      <c r="AK83" s="1220"/>
      <c r="AL83" s="1220"/>
      <c r="AM83" s="1220"/>
      <c r="AN83" s="1220"/>
      <c r="AO83" s="1221"/>
      <c r="AP83" s="1221"/>
      <c r="AQ83" s="1221"/>
      <c r="AR83" s="1220"/>
      <c r="AS83" s="1220"/>
      <c r="AT83" s="1220"/>
      <c r="AU83" s="1220"/>
      <c r="AV83" s="1220"/>
      <c r="AW83" s="1220"/>
      <c r="AX83" s="1220"/>
      <c r="AY83" s="1221"/>
      <c r="AZ83" s="1221"/>
      <c r="BA83" s="1221"/>
      <c r="BB83" s="1220"/>
      <c r="BC83" s="1220"/>
      <c r="BD83" s="1220"/>
      <c r="BE83" s="1220"/>
      <c r="BF83" s="1220"/>
      <c r="BG83" s="1220"/>
      <c r="BH83" s="1220"/>
      <c r="BI83" s="1220"/>
      <c r="BJ83" s="1220"/>
      <c r="BK83" s="1220"/>
      <c r="BL83" s="1220"/>
      <c r="BM83" s="1220"/>
      <c r="BN83" s="1221"/>
      <c r="BO83" s="1221"/>
      <c r="BP83" s="1221"/>
      <c r="BQ83" s="974"/>
      <c r="BR83" s="971"/>
      <c r="BS83" s="971"/>
      <c r="BT83" s="971"/>
      <c r="BU83" s="971"/>
      <c r="BV83" s="972"/>
      <c r="BW83" s="972"/>
      <c r="BX83" s="972"/>
      <c r="BY83" s="972"/>
      <c r="BZ83" s="972"/>
      <c r="CA83" s="972"/>
      <c r="CB83" s="973"/>
      <c r="CC83" s="974"/>
    </row>
    <row r="84" spans="1:81" s="1218" customFormat="1" x14ac:dyDescent="0.3">
      <c r="B84" s="1219"/>
      <c r="C84" s="974"/>
      <c r="D84" s="1220"/>
      <c r="E84" s="1220"/>
      <c r="F84" s="1220"/>
      <c r="G84" s="1221"/>
      <c r="H84" s="1220"/>
      <c r="I84" s="1220"/>
      <c r="J84" s="1220"/>
      <c r="K84" s="1220"/>
      <c r="L84" s="1220"/>
      <c r="M84" s="1220"/>
      <c r="N84" s="1220"/>
      <c r="O84" s="1220"/>
      <c r="P84" s="1220"/>
      <c r="Q84" s="1220"/>
      <c r="R84" s="1220"/>
      <c r="S84" s="1220"/>
      <c r="T84" s="1220"/>
      <c r="U84" s="1221"/>
      <c r="V84" s="1221"/>
      <c r="W84" s="1221"/>
      <c r="X84" s="1220"/>
      <c r="Y84" s="1220"/>
      <c r="Z84" s="1220"/>
      <c r="AA84" s="1220"/>
      <c r="AB84" s="1220"/>
      <c r="AC84" s="1220"/>
      <c r="AD84" s="1220"/>
      <c r="AE84" s="1221"/>
      <c r="AF84" s="1221"/>
      <c r="AG84" s="1221"/>
      <c r="AH84" s="1220"/>
      <c r="AI84" s="1220"/>
      <c r="AJ84" s="1220"/>
      <c r="AK84" s="1220"/>
      <c r="AL84" s="1220"/>
      <c r="AM84" s="1220"/>
      <c r="AN84" s="1220"/>
      <c r="AO84" s="1221"/>
      <c r="AP84" s="1221"/>
      <c r="AQ84" s="1221"/>
      <c r="AR84" s="1220"/>
      <c r="AS84" s="1220"/>
      <c r="AT84" s="1220"/>
      <c r="AU84" s="1220"/>
      <c r="AV84" s="1220"/>
      <c r="AW84" s="1220"/>
      <c r="AX84" s="1220"/>
      <c r="AY84" s="1221"/>
      <c r="AZ84" s="1221"/>
      <c r="BA84" s="1221"/>
      <c r="BB84" s="1220"/>
      <c r="BC84" s="1220"/>
      <c r="BD84" s="1220"/>
      <c r="BE84" s="1220"/>
      <c r="BF84" s="1220"/>
      <c r="BG84" s="1220"/>
      <c r="BH84" s="1220"/>
      <c r="BI84" s="1220"/>
      <c r="BJ84" s="1220"/>
      <c r="BK84" s="1220"/>
      <c r="BL84" s="1220"/>
      <c r="BM84" s="1220"/>
      <c r="BN84" s="1221"/>
      <c r="BO84" s="1221"/>
      <c r="BP84" s="1221"/>
      <c r="BQ84" s="974"/>
      <c r="BR84" s="971"/>
      <c r="BS84" s="971"/>
      <c r="BT84" s="971"/>
      <c r="BU84" s="971"/>
      <c r="BV84" s="972"/>
      <c r="BW84" s="972"/>
      <c r="BX84" s="972"/>
      <c r="BY84" s="972"/>
      <c r="BZ84" s="972"/>
      <c r="CA84" s="972"/>
      <c r="CB84" s="973"/>
      <c r="CC84" s="974"/>
    </row>
    <row r="85" spans="1:81" s="1218" customFormat="1" x14ac:dyDescent="0.3">
      <c r="B85" s="1219"/>
      <c r="C85" s="974"/>
      <c r="D85" s="1220"/>
      <c r="E85" s="1220"/>
      <c r="F85" s="1220"/>
      <c r="G85" s="1221"/>
      <c r="H85" s="1220"/>
      <c r="I85" s="1220"/>
      <c r="J85" s="1220"/>
      <c r="K85" s="1220"/>
      <c r="L85" s="1220"/>
      <c r="M85" s="1220"/>
      <c r="N85" s="1220"/>
      <c r="O85" s="1220"/>
      <c r="P85" s="1220"/>
      <c r="Q85" s="1220"/>
      <c r="R85" s="1220"/>
      <c r="S85" s="1220"/>
      <c r="T85" s="1220"/>
      <c r="U85" s="1221"/>
      <c r="V85" s="1221"/>
      <c r="W85" s="1221"/>
      <c r="X85" s="1220"/>
      <c r="Y85" s="1220"/>
      <c r="Z85" s="1220"/>
      <c r="AA85" s="1220"/>
      <c r="AB85" s="1220"/>
      <c r="AC85" s="1220"/>
      <c r="AD85" s="1220"/>
      <c r="AE85" s="1221"/>
      <c r="AF85" s="1221"/>
      <c r="AG85" s="1221"/>
      <c r="AH85" s="1220"/>
      <c r="AI85" s="1220"/>
      <c r="AJ85" s="1220"/>
      <c r="AK85" s="1220"/>
      <c r="AL85" s="1220"/>
      <c r="AM85" s="1220"/>
      <c r="AN85" s="1220"/>
      <c r="AO85" s="1221"/>
      <c r="AP85" s="1221"/>
      <c r="AQ85" s="1221"/>
      <c r="AR85" s="1220"/>
      <c r="AS85" s="1220"/>
      <c r="AT85" s="1220"/>
      <c r="AU85" s="1220"/>
      <c r="AV85" s="1220"/>
      <c r="AW85" s="1220"/>
      <c r="AX85" s="1220"/>
      <c r="AY85" s="1221"/>
      <c r="AZ85" s="1221"/>
      <c r="BA85" s="1221"/>
      <c r="BB85" s="1220"/>
      <c r="BC85" s="1220"/>
      <c r="BD85" s="1220"/>
      <c r="BE85" s="1220"/>
      <c r="BF85" s="1220"/>
      <c r="BG85" s="1220"/>
      <c r="BH85" s="1220"/>
      <c r="BI85" s="1220"/>
      <c r="BJ85" s="1220"/>
      <c r="BK85" s="1220"/>
      <c r="BL85" s="1220"/>
      <c r="BM85" s="1220"/>
      <c r="BN85" s="1221"/>
      <c r="BO85" s="1221"/>
      <c r="BP85" s="1221"/>
      <c r="BQ85" s="974"/>
      <c r="BR85" s="971"/>
      <c r="BS85" s="971"/>
      <c r="BT85" s="971"/>
      <c r="BU85" s="971"/>
      <c r="BV85" s="972"/>
      <c r="BW85" s="972"/>
      <c r="BX85" s="972"/>
      <c r="BY85" s="972"/>
      <c r="BZ85" s="972"/>
      <c r="CA85" s="972"/>
      <c r="CB85" s="973"/>
      <c r="CC85" s="974"/>
    </row>
    <row r="86" spans="1:81" s="1218" customFormat="1" x14ac:dyDescent="0.3">
      <c r="B86" s="1219"/>
      <c r="C86" s="974"/>
      <c r="D86" s="1220"/>
      <c r="E86" s="1220"/>
      <c r="F86" s="1220"/>
      <c r="G86" s="1221"/>
      <c r="H86" s="1220"/>
      <c r="I86" s="1220"/>
      <c r="J86" s="1220"/>
      <c r="K86" s="1220"/>
      <c r="L86" s="1220"/>
      <c r="M86" s="1220"/>
      <c r="N86" s="1220"/>
      <c r="O86" s="1220"/>
      <c r="P86" s="1220"/>
      <c r="Q86" s="1220"/>
      <c r="R86" s="1220"/>
      <c r="S86" s="1220"/>
      <c r="T86" s="1220"/>
      <c r="U86" s="1221"/>
      <c r="V86" s="1221"/>
      <c r="W86" s="1221"/>
      <c r="X86" s="1220"/>
      <c r="Y86" s="1220"/>
      <c r="Z86" s="1220"/>
      <c r="AA86" s="1220"/>
      <c r="AB86" s="1220"/>
      <c r="AC86" s="1220"/>
      <c r="AD86" s="1220"/>
      <c r="AE86" s="1221"/>
      <c r="AF86" s="1221"/>
      <c r="AG86" s="1221"/>
      <c r="AH86" s="1220"/>
      <c r="AI86" s="1220"/>
      <c r="AJ86" s="1220"/>
      <c r="AK86" s="1220"/>
      <c r="AL86" s="1220"/>
      <c r="AM86" s="1220"/>
      <c r="AN86" s="1220"/>
      <c r="AO86" s="1221"/>
      <c r="AP86" s="1221"/>
      <c r="AQ86" s="1221"/>
      <c r="AR86" s="1220"/>
      <c r="AS86" s="1220"/>
      <c r="AT86" s="1220"/>
      <c r="AU86" s="1220"/>
      <c r="AV86" s="1220"/>
      <c r="AW86" s="1220"/>
      <c r="AX86" s="1220"/>
      <c r="AY86" s="1221"/>
      <c r="AZ86" s="1221"/>
      <c r="BA86" s="1221"/>
      <c r="BB86" s="1220"/>
      <c r="BC86" s="1220"/>
      <c r="BD86" s="1220"/>
      <c r="BE86" s="1220"/>
      <c r="BF86" s="1220"/>
      <c r="BG86" s="1220"/>
      <c r="BH86" s="1220"/>
      <c r="BI86" s="1220"/>
      <c r="BJ86" s="1220"/>
      <c r="BK86" s="1220"/>
      <c r="BL86" s="1220"/>
      <c r="BM86" s="1220"/>
      <c r="BN86" s="1221"/>
      <c r="BO86" s="1221"/>
      <c r="BP86" s="1221"/>
      <c r="BQ86" s="974"/>
      <c r="BR86" s="971"/>
      <c r="BS86" s="971"/>
      <c r="BT86" s="971"/>
      <c r="BU86" s="971"/>
      <c r="BV86" s="972"/>
      <c r="BW86" s="972"/>
      <c r="BX86" s="972"/>
      <c r="BY86" s="972"/>
      <c r="BZ86" s="972"/>
      <c r="CA86" s="972"/>
      <c r="CB86" s="973"/>
      <c r="CC86" s="974"/>
    </row>
    <row r="87" spans="1:81" s="1218" customFormat="1" x14ac:dyDescent="0.3">
      <c r="B87" s="1219"/>
      <c r="C87" s="974"/>
      <c r="D87" s="1220"/>
      <c r="E87" s="1220"/>
      <c r="F87" s="1220"/>
      <c r="G87" s="1221"/>
      <c r="H87" s="1220"/>
      <c r="I87" s="1220"/>
      <c r="J87" s="1220"/>
      <c r="K87" s="1220"/>
      <c r="L87" s="1220"/>
      <c r="M87" s="1220"/>
      <c r="N87" s="1220"/>
      <c r="O87" s="1220"/>
      <c r="P87" s="1220"/>
      <c r="Q87" s="1220"/>
      <c r="R87" s="1220"/>
      <c r="S87" s="1220"/>
      <c r="T87" s="1220"/>
      <c r="U87" s="1221"/>
      <c r="V87" s="1221"/>
      <c r="W87" s="1221"/>
      <c r="X87" s="1220"/>
      <c r="Y87" s="1220"/>
      <c r="Z87" s="1220"/>
      <c r="AA87" s="1220"/>
      <c r="AB87" s="1220"/>
      <c r="AC87" s="1220"/>
      <c r="AD87" s="1220"/>
      <c r="AE87" s="1221"/>
      <c r="AF87" s="1221"/>
      <c r="AG87" s="1221"/>
      <c r="AH87" s="1220"/>
      <c r="AI87" s="1220"/>
      <c r="AJ87" s="1220"/>
      <c r="AK87" s="1220"/>
      <c r="AL87" s="1220"/>
      <c r="AM87" s="1220"/>
      <c r="AN87" s="1220"/>
      <c r="AO87" s="1221"/>
      <c r="AP87" s="1221"/>
      <c r="AQ87" s="1221"/>
      <c r="AR87" s="1220"/>
      <c r="AS87" s="1220"/>
      <c r="AT87" s="1220"/>
      <c r="AU87" s="1220"/>
      <c r="AV87" s="1220"/>
      <c r="AW87" s="1220"/>
      <c r="AX87" s="1220"/>
      <c r="AY87" s="1221"/>
      <c r="AZ87" s="1221"/>
      <c r="BA87" s="1221"/>
      <c r="BB87" s="1220"/>
      <c r="BC87" s="1220"/>
      <c r="BD87" s="1220"/>
      <c r="BE87" s="1220"/>
      <c r="BF87" s="1220"/>
      <c r="BG87" s="1220"/>
      <c r="BH87" s="1220"/>
      <c r="BI87" s="1220"/>
      <c r="BJ87" s="1220"/>
      <c r="BK87" s="1220"/>
      <c r="BL87" s="1220"/>
      <c r="BM87" s="1220"/>
      <c r="BN87" s="1221"/>
      <c r="BO87" s="1221"/>
      <c r="BP87" s="1221"/>
      <c r="BQ87" s="974"/>
      <c r="BR87" s="971"/>
      <c r="BS87" s="971"/>
      <c r="BT87" s="971"/>
      <c r="BU87" s="971"/>
      <c r="BV87" s="972"/>
      <c r="BW87" s="972"/>
      <c r="BX87" s="972"/>
      <c r="BY87" s="972"/>
      <c r="BZ87" s="972"/>
      <c r="CA87" s="972"/>
      <c r="CB87" s="973"/>
      <c r="CC87" s="974"/>
    </row>
    <row r="88" spans="1:81" s="1218" customFormat="1" x14ac:dyDescent="0.3">
      <c r="B88" s="1219"/>
      <c r="C88" s="974"/>
      <c r="D88" s="1220"/>
      <c r="E88" s="1220"/>
      <c r="F88" s="1220"/>
      <c r="G88" s="1221"/>
      <c r="H88" s="1220"/>
      <c r="I88" s="1220"/>
      <c r="J88" s="1220"/>
      <c r="K88" s="1220"/>
      <c r="L88" s="1220"/>
      <c r="M88" s="1220"/>
      <c r="N88" s="1220"/>
      <c r="O88" s="1220"/>
      <c r="P88" s="1220"/>
      <c r="Q88" s="1220"/>
      <c r="R88" s="1220"/>
      <c r="S88" s="1220"/>
      <c r="T88" s="1220"/>
      <c r="U88" s="1221"/>
      <c r="V88" s="1221"/>
      <c r="W88" s="1221"/>
      <c r="X88" s="1220"/>
      <c r="Y88" s="1220"/>
      <c r="Z88" s="1220"/>
      <c r="AA88" s="1220"/>
      <c r="AB88" s="1220"/>
      <c r="AC88" s="1220"/>
      <c r="AD88" s="1220"/>
      <c r="AE88" s="1221"/>
      <c r="AF88" s="1221"/>
      <c r="AG88" s="1221"/>
      <c r="AH88" s="1220"/>
      <c r="AI88" s="1220"/>
      <c r="AJ88" s="1220"/>
      <c r="AK88" s="1220"/>
      <c r="AL88" s="1220"/>
      <c r="AM88" s="1220"/>
      <c r="AN88" s="1220"/>
      <c r="AO88" s="1221"/>
      <c r="AP88" s="1221"/>
      <c r="AQ88" s="1221"/>
      <c r="AR88" s="1220"/>
      <c r="AS88" s="1220"/>
      <c r="AT88" s="1220"/>
      <c r="AU88" s="1220"/>
      <c r="AV88" s="1220"/>
      <c r="AW88" s="1220"/>
      <c r="AX88" s="1220"/>
      <c r="AY88" s="1221"/>
      <c r="AZ88" s="1221"/>
      <c r="BA88" s="1221"/>
      <c r="BB88" s="1220"/>
      <c r="BC88" s="1220"/>
      <c r="BD88" s="1220"/>
      <c r="BE88" s="1220"/>
      <c r="BF88" s="1220"/>
      <c r="BG88" s="1220"/>
      <c r="BH88" s="1220"/>
      <c r="BI88" s="1220"/>
      <c r="BJ88" s="1220"/>
      <c r="BK88" s="1220"/>
      <c r="BL88" s="1220"/>
      <c r="BM88" s="1220"/>
      <c r="BN88" s="1221"/>
      <c r="BO88" s="1221"/>
      <c r="BP88" s="1221"/>
      <c r="BQ88" s="974"/>
      <c r="BR88" s="971"/>
      <c r="BS88" s="971"/>
      <c r="BT88" s="971"/>
      <c r="BU88" s="971"/>
      <c r="BV88" s="972"/>
      <c r="BW88" s="972"/>
      <c r="BX88" s="972"/>
      <c r="BY88" s="972"/>
      <c r="BZ88" s="972"/>
      <c r="CA88" s="972"/>
      <c r="CB88" s="973"/>
      <c r="CC88" s="974"/>
    </row>
    <row r="89" spans="1:81" s="1218" customFormat="1" x14ac:dyDescent="0.3">
      <c r="B89" s="1219"/>
      <c r="C89" s="974"/>
      <c r="D89" s="1220"/>
      <c r="E89" s="1220"/>
      <c r="F89" s="1220"/>
      <c r="G89" s="1221"/>
      <c r="H89" s="1220"/>
      <c r="I89" s="1220"/>
      <c r="J89" s="1220"/>
      <c r="K89" s="1220"/>
      <c r="L89" s="1220"/>
      <c r="M89" s="1220"/>
      <c r="N89" s="1220"/>
      <c r="O89" s="1220"/>
      <c r="P89" s="1220"/>
      <c r="Q89" s="1220"/>
      <c r="R89" s="1220"/>
      <c r="S89" s="1220"/>
      <c r="T89" s="1220"/>
      <c r="U89" s="1221"/>
      <c r="V89" s="1221"/>
      <c r="W89" s="1221"/>
      <c r="X89" s="1220"/>
      <c r="Y89" s="1220"/>
      <c r="Z89" s="1220"/>
      <c r="AA89" s="1220"/>
      <c r="AB89" s="1220"/>
      <c r="AC89" s="1220"/>
      <c r="AD89" s="1220"/>
      <c r="AE89" s="1221"/>
      <c r="AF89" s="1221"/>
      <c r="AG89" s="1221"/>
      <c r="AH89" s="1220"/>
      <c r="AI89" s="1220"/>
      <c r="AJ89" s="1220"/>
      <c r="AK89" s="1220"/>
      <c r="AL89" s="1220"/>
      <c r="AM89" s="1220"/>
      <c r="AN89" s="1220"/>
      <c r="AO89" s="1221"/>
      <c r="AP89" s="1221"/>
      <c r="AQ89" s="1221"/>
      <c r="AR89" s="1220"/>
      <c r="AS89" s="1220"/>
      <c r="AT89" s="1220"/>
      <c r="AU89" s="1220"/>
      <c r="AV89" s="1220"/>
      <c r="AW89" s="1220"/>
      <c r="AX89" s="1220"/>
      <c r="AY89" s="1221"/>
      <c r="AZ89" s="1221"/>
      <c r="BA89" s="1221"/>
      <c r="BB89" s="1220"/>
      <c r="BC89" s="1220"/>
      <c r="BD89" s="1220"/>
      <c r="BE89" s="1220"/>
      <c r="BF89" s="1220"/>
      <c r="BG89" s="1220"/>
      <c r="BH89" s="1220"/>
      <c r="BI89" s="1220"/>
      <c r="BJ89" s="1220"/>
      <c r="BK89" s="1220"/>
      <c r="BL89" s="1220"/>
      <c r="BM89" s="1220"/>
      <c r="BN89" s="1221"/>
      <c r="BO89" s="1221"/>
      <c r="BP89" s="1221"/>
      <c r="BQ89" s="974"/>
      <c r="BR89" s="971"/>
      <c r="BS89" s="971"/>
      <c r="BT89" s="971"/>
      <c r="BU89" s="971"/>
      <c r="BV89" s="972"/>
      <c r="BW89" s="972"/>
      <c r="BX89" s="972"/>
      <c r="BY89" s="972"/>
      <c r="BZ89" s="972"/>
      <c r="CA89" s="972"/>
      <c r="CB89" s="973"/>
      <c r="CC89" s="974"/>
    </row>
    <row r="90" spans="1:81" s="1218" customFormat="1" x14ac:dyDescent="0.3">
      <c r="B90" s="1219"/>
      <c r="C90" s="974"/>
      <c r="D90" s="1220"/>
      <c r="E90" s="1220"/>
      <c r="F90" s="1220"/>
      <c r="G90" s="1221"/>
      <c r="H90" s="1220"/>
      <c r="I90" s="1220"/>
      <c r="J90" s="1220"/>
      <c r="K90" s="1220"/>
      <c r="L90" s="1220"/>
      <c r="M90" s="1220"/>
      <c r="N90" s="1220"/>
      <c r="O90" s="1220"/>
      <c r="P90" s="1220"/>
      <c r="Q90" s="1220"/>
      <c r="R90" s="1220"/>
      <c r="S90" s="1220"/>
      <c r="T90" s="1220"/>
      <c r="U90" s="1221"/>
      <c r="V90" s="1221"/>
      <c r="W90" s="1221"/>
      <c r="X90" s="1220"/>
      <c r="Y90" s="1220"/>
      <c r="Z90" s="1220"/>
      <c r="AA90" s="1220"/>
      <c r="AB90" s="1220"/>
      <c r="AC90" s="1220"/>
      <c r="AD90" s="1220"/>
      <c r="AE90" s="1221"/>
      <c r="AF90" s="1221"/>
      <c r="AG90" s="1221"/>
      <c r="AH90" s="1220"/>
      <c r="AI90" s="1220"/>
      <c r="AJ90" s="1220"/>
      <c r="AK90" s="1220"/>
      <c r="AL90" s="1220"/>
      <c r="AM90" s="1220"/>
      <c r="AN90" s="1220"/>
      <c r="AO90" s="1221"/>
      <c r="AP90" s="1221"/>
      <c r="AQ90" s="1221"/>
      <c r="AR90" s="1220"/>
      <c r="AS90" s="1220"/>
      <c r="AT90" s="1220"/>
      <c r="AU90" s="1220"/>
      <c r="AV90" s="1220"/>
      <c r="AW90" s="1220"/>
      <c r="AX90" s="1220"/>
      <c r="AY90" s="1221"/>
      <c r="AZ90" s="1221"/>
      <c r="BA90" s="1221"/>
      <c r="BB90" s="1220"/>
      <c r="BC90" s="1220"/>
      <c r="BD90" s="1220"/>
      <c r="BE90" s="1220"/>
      <c r="BF90" s="1220"/>
      <c r="BG90" s="1220"/>
      <c r="BH90" s="1220"/>
      <c r="BI90" s="1220"/>
      <c r="BJ90" s="1220"/>
      <c r="BK90" s="1220"/>
      <c r="BL90" s="1220"/>
      <c r="BM90" s="1220"/>
      <c r="BN90" s="1221"/>
      <c r="BO90" s="1221"/>
      <c r="BP90" s="1221"/>
      <c r="BQ90" s="974"/>
      <c r="BR90" s="971"/>
      <c r="BS90" s="971"/>
      <c r="BT90" s="971"/>
      <c r="BU90" s="971"/>
      <c r="BV90" s="972"/>
      <c r="BW90" s="972"/>
      <c r="BX90" s="972"/>
      <c r="BY90" s="972"/>
      <c r="BZ90" s="972"/>
      <c r="CA90" s="972"/>
      <c r="CB90" s="973"/>
      <c r="CC90" s="974"/>
    </row>
    <row r="91" spans="1:81" s="1218" customFormat="1" x14ac:dyDescent="0.3">
      <c r="B91" s="1219"/>
      <c r="C91" s="974"/>
      <c r="D91" s="1220"/>
      <c r="E91" s="1220"/>
      <c r="F91" s="1220"/>
      <c r="G91" s="1221"/>
      <c r="H91" s="1220"/>
      <c r="I91" s="1220"/>
      <c r="J91" s="1220"/>
      <c r="K91" s="1220"/>
      <c r="L91" s="1220"/>
      <c r="M91" s="1220"/>
      <c r="N91" s="1220"/>
      <c r="O91" s="1220"/>
      <c r="P91" s="1220"/>
      <c r="Q91" s="1220"/>
      <c r="R91" s="1220"/>
      <c r="S91" s="1220"/>
      <c r="T91" s="1220"/>
      <c r="U91" s="1221"/>
      <c r="V91" s="1221"/>
      <c r="W91" s="1221"/>
      <c r="X91" s="1220"/>
      <c r="Y91" s="1220"/>
      <c r="Z91" s="1220"/>
      <c r="AA91" s="1220"/>
      <c r="AB91" s="1220"/>
      <c r="AC91" s="1220"/>
      <c r="AD91" s="1220"/>
      <c r="AE91" s="1221"/>
      <c r="AF91" s="1221"/>
      <c r="AG91" s="1221"/>
      <c r="AH91" s="1220"/>
      <c r="AI91" s="1220"/>
      <c r="AJ91" s="1220"/>
      <c r="AK91" s="1220"/>
      <c r="AL91" s="1220"/>
      <c r="AM91" s="1220"/>
      <c r="AN91" s="1220"/>
      <c r="AO91" s="1221"/>
      <c r="AP91" s="1221"/>
      <c r="AQ91" s="1221"/>
      <c r="AR91" s="1220"/>
      <c r="AS91" s="1220"/>
      <c r="AT91" s="1220"/>
      <c r="AU91" s="1220"/>
      <c r="AV91" s="1220"/>
      <c r="AW91" s="1220"/>
      <c r="AX91" s="1220"/>
      <c r="AY91" s="1221"/>
      <c r="AZ91" s="1221"/>
      <c r="BA91" s="1221"/>
      <c r="BB91" s="1220"/>
      <c r="BC91" s="1220"/>
      <c r="BD91" s="1220"/>
      <c r="BE91" s="1220"/>
      <c r="BF91" s="1220"/>
      <c r="BG91" s="1220"/>
      <c r="BH91" s="1220"/>
      <c r="BI91" s="1220"/>
      <c r="BJ91" s="1220"/>
      <c r="BK91" s="1220"/>
      <c r="BL91" s="1220"/>
      <c r="BM91" s="1220"/>
      <c r="BN91" s="1221"/>
      <c r="BO91" s="1221"/>
      <c r="BP91" s="1221"/>
      <c r="BQ91" s="974"/>
      <c r="BR91" s="971"/>
      <c r="BS91" s="971"/>
      <c r="BT91" s="971"/>
      <c r="BU91" s="971"/>
      <c r="BV91" s="972"/>
      <c r="BW91" s="972"/>
      <c r="BX91" s="972"/>
      <c r="BY91" s="972"/>
      <c r="BZ91" s="972"/>
      <c r="CA91" s="972"/>
      <c r="CB91" s="973"/>
      <c r="CC91" s="974"/>
    </row>
    <row r="92" spans="1:81" s="1218" customFormat="1" x14ac:dyDescent="0.3">
      <c r="B92" s="1219"/>
      <c r="C92" s="974"/>
      <c r="D92" s="1220"/>
      <c r="E92" s="1220"/>
      <c r="F92" s="1220"/>
      <c r="G92" s="1221"/>
      <c r="H92" s="1220"/>
      <c r="I92" s="1220"/>
      <c r="J92" s="1220"/>
      <c r="K92" s="1220"/>
      <c r="L92" s="1220"/>
      <c r="M92" s="1220"/>
      <c r="N92" s="1220"/>
      <c r="O92" s="1220"/>
      <c r="P92" s="1220"/>
      <c r="Q92" s="1220"/>
      <c r="R92" s="1220"/>
      <c r="S92" s="1220"/>
      <c r="T92" s="1220"/>
      <c r="U92" s="1221"/>
      <c r="V92" s="1221"/>
      <c r="W92" s="1221"/>
      <c r="X92" s="1220"/>
      <c r="Y92" s="1220"/>
      <c r="Z92" s="1220"/>
      <c r="AA92" s="1220"/>
      <c r="AB92" s="1220"/>
      <c r="AC92" s="1220"/>
      <c r="AD92" s="1220"/>
      <c r="AE92" s="1221"/>
      <c r="AF92" s="1221"/>
      <c r="AG92" s="1221"/>
      <c r="AH92" s="1220"/>
      <c r="AI92" s="1220"/>
      <c r="AJ92" s="1220"/>
      <c r="AK92" s="1220"/>
      <c r="AL92" s="1220"/>
      <c r="AM92" s="1220"/>
      <c r="AN92" s="1220"/>
      <c r="AO92" s="1221"/>
      <c r="AP92" s="1221"/>
      <c r="AQ92" s="1221"/>
      <c r="AR92" s="1220"/>
      <c r="AS92" s="1220"/>
      <c r="AT92" s="1220"/>
      <c r="AU92" s="1220"/>
      <c r="AV92" s="1220"/>
      <c r="AW92" s="1220"/>
      <c r="AX92" s="1220"/>
      <c r="AY92" s="1221"/>
      <c r="AZ92" s="1221"/>
      <c r="BA92" s="1221"/>
      <c r="BB92" s="1220"/>
      <c r="BC92" s="1220"/>
      <c r="BD92" s="1220"/>
      <c r="BE92" s="1220"/>
      <c r="BF92" s="1220"/>
      <c r="BG92" s="1220"/>
      <c r="BH92" s="1220"/>
      <c r="BI92" s="1220"/>
      <c r="BJ92" s="1220"/>
      <c r="BK92" s="1220"/>
      <c r="BL92" s="1220"/>
      <c r="BM92" s="1220"/>
      <c r="BN92" s="1221"/>
      <c r="BO92" s="1221"/>
      <c r="BP92" s="1221"/>
      <c r="BQ92" s="974"/>
      <c r="BR92" s="971"/>
      <c r="BS92" s="971"/>
      <c r="BT92" s="971"/>
      <c r="BU92" s="971"/>
      <c r="BV92" s="972"/>
      <c r="BW92" s="972"/>
      <c r="BX92" s="972"/>
      <c r="BY92" s="972"/>
      <c r="BZ92" s="972"/>
      <c r="CA92" s="972"/>
      <c r="CB92" s="973"/>
      <c r="CC92" s="974"/>
    </row>
    <row r="93" spans="1:81" s="1218" customFormat="1" x14ac:dyDescent="0.3">
      <c r="B93" s="1219"/>
      <c r="C93" s="974"/>
      <c r="D93" s="1220"/>
      <c r="E93" s="1220"/>
      <c r="F93" s="1220"/>
      <c r="G93" s="1221"/>
      <c r="H93" s="1220"/>
      <c r="I93" s="1220"/>
      <c r="J93" s="1220"/>
      <c r="K93" s="1220"/>
      <c r="L93" s="1220"/>
      <c r="M93" s="1220"/>
      <c r="N93" s="1220"/>
      <c r="O93" s="1220"/>
      <c r="P93" s="1220"/>
      <c r="Q93" s="1220"/>
      <c r="R93" s="1220"/>
      <c r="S93" s="1220"/>
      <c r="T93" s="1220"/>
      <c r="U93" s="1221"/>
      <c r="V93" s="1221"/>
      <c r="W93" s="1221"/>
      <c r="X93" s="1220"/>
      <c r="Y93" s="1220"/>
      <c r="Z93" s="1220"/>
      <c r="AA93" s="1220"/>
      <c r="AB93" s="1220"/>
      <c r="AC93" s="1220"/>
      <c r="AD93" s="1220"/>
      <c r="AE93" s="1221"/>
      <c r="AF93" s="1221"/>
      <c r="AG93" s="1221"/>
      <c r="AH93" s="1220"/>
      <c r="AI93" s="1220"/>
      <c r="AJ93" s="1220"/>
      <c r="AK93" s="1220"/>
      <c r="AL93" s="1220"/>
      <c r="AM93" s="1220"/>
      <c r="AN93" s="1220"/>
      <c r="AO93" s="1221"/>
      <c r="AP93" s="1221"/>
      <c r="AQ93" s="1221"/>
      <c r="AR93" s="1220"/>
      <c r="AS93" s="1220"/>
      <c r="AT93" s="1220"/>
      <c r="AU93" s="1220"/>
      <c r="AV93" s="1220"/>
      <c r="AW93" s="1220"/>
      <c r="AX93" s="1220"/>
      <c r="AY93" s="1221"/>
      <c r="AZ93" s="1221"/>
      <c r="BA93" s="1221"/>
      <c r="BB93" s="1220"/>
      <c r="BC93" s="1220"/>
      <c r="BD93" s="1220"/>
      <c r="BE93" s="1220"/>
      <c r="BF93" s="1220"/>
      <c r="BG93" s="1220"/>
      <c r="BH93" s="1220"/>
      <c r="BI93" s="1220"/>
      <c r="BJ93" s="1220"/>
      <c r="BK93" s="1220"/>
      <c r="BL93" s="1220"/>
      <c r="BM93" s="1220"/>
      <c r="BN93" s="1221"/>
      <c r="BO93" s="1221"/>
      <c r="BP93" s="1221"/>
      <c r="BQ93" s="974"/>
      <c r="BR93" s="971"/>
      <c r="BS93" s="971"/>
      <c r="BT93" s="971"/>
      <c r="BU93" s="971"/>
      <c r="BV93" s="972"/>
      <c r="BW93" s="972"/>
      <c r="BX93" s="972"/>
      <c r="BY93" s="972"/>
      <c r="BZ93" s="972"/>
      <c r="CA93" s="972"/>
      <c r="CB93" s="973"/>
      <c r="CC93" s="974"/>
    </row>
    <row r="94" spans="1:81" s="1218" customFormat="1" x14ac:dyDescent="0.3">
      <c r="B94" s="1219"/>
      <c r="C94" s="974"/>
      <c r="D94" s="1220"/>
      <c r="E94" s="1220"/>
      <c r="F94" s="1220"/>
      <c r="G94" s="1221"/>
      <c r="H94" s="1220"/>
      <c r="I94" s="1220"/>
      <c r="J94" s="1220"/>
      <c r="K94" s="1220"/>
      <c r="L94" s="1220"/>
      <c r="M94" s="1220"/>
      <c r="N94" s="1220"/>
      <c r="O94" s="1220"/>
      <c r="P94" s="1220"/>
      <c r="Q94" s="1220"/>
      <c r="R94" s="1220"/>
      <c r="S94" s="1220"/>
      <c r="T94" s="1220"/>
      <c r="U94" s="1221"/>
      <c r="V94" s="1221"/>
      <c r="W94" s="1221"/>
      <c r="X94" s="1220"/>
      <c r="Y94" s="1220"/>
      <c r="Z94" s="1220"/>
      <c r="AA94" s="1220"/>
      <c r="AB94" s="1220"/>
      <c r="AC94" s="1220"/>
      <c r="AD94" s="1220"/>
      <c r="AE94" s="1221"/>
      <c r="AF94" s="1221"/>
      <c r="AG94" s="1221"/>
      <c r="AH94" s="1220"/>
      <c r="AI94" s="1220"/>
      <c r="AJ94" s="1220"/>
      <c r="AK94" s="1220"/>
      <c r="AL94" s="1220"/>
      <c r="AM94" s="1220"/>
      <c r="AN94" s="1220"/>
      <c r="AO94" s="1221"/>
      <c r="AP94" s="1221"/>
      <c r="AQ94" s="1221"/>
      <c r="AR94" s="1220"/>
      <c r="AS94" s="1220"/>
      <c r="AT94" s="1220"/>
      <c r="AU94" s="1220"/>
      <c r="AV94" s="1220"/>
      <c r="AW94" s="1220"/>
      <c r="AX94" s="1220"/>
      <c r="AY94" s="1221"/>
      <c r="AZ94" s="1221"/>
      <c r="BA94" s="1221"/>
      <c r="BB94" s="1220"/>
      <c r="BC94" s="1220"/>
      <c r="BD94" s="1220"/>
      <c r="BE94" s="1220"/>
      <c r="BF94" s="1220"/>
      <c r="BG94" s="1220"/>
      <c r="BH94" s="1220"/>
      <c r="BI94" s="1220"/>
      <c r="BJ94" s="1220"/>
      <c r="BK94" s="1220"/>
      <c r="BL94" s="1220"/>
      <c r="BM94" s="1220"/>
      <c r="BN94" s="1221"/>
      <c r="BO94" s="1221"/>
      <c r="BP94" s="1221"/>
      <c r="BQ94" s="974"/>
      <c r="BR94" s="971"/>
      <c r="BS94" s="971"/>
      <c r="BT94" s="971"/>
      <c r="BU94" s="971"/>
      <c r="BV94" s="972"/>
      <c r="BW94" s="972"/>
      <c r="BX94" s="972"/>
      <c r="BY94" s="972"/>
      <c r="BZ94" s="972"/>
      <c r="CA94" s="972"/>
      <c r="CB94" s="973"/>
      <c r="CC94" s="974"/>
    </row>
    <row r="95" spans="1:81" s="1218" customFormat="1" x14ac:dyDescent="0.3">
      <c r="B95" s="1219"/>
      <c r="C95" s="974"/>
      <c r="D95" s="1220"/>
      <c r="E95" s="1220"/>
      <c r="F95" s="1220"/>
      <c r="G95" s="1221"/>
      <c r="H95" s="1220"/>
      <c r="I95" s="1220"/>
      <c r="J95" s="1220"/>
      <c r="K95" s="1220"/>
      <c r="L95" s="1220"/>
      <c r="M95" s="1220"/>
      <c r="N95" s="1220"/>
      <c r="O95" s="1220"/>
      <c r="P95" s="1220"/>
      <c r="Q95" s="1220"/>
      <c r="R95" s="1220"/>
      <c r="S95" s="1220"/>
      <c r="T95" s="1220"/>
      <c r="U95" s="1221"/>
      <c r="V95" s="1221"/>
      <c r="W95" s="1221"/>
      <c r="X95" s="1220"/>
      <c r="Y95" s="1220"/>
      <c r="Z95" s="1220"/>
      <c r="AA95" s="1220"/>
      <c r="AB95" s="1220"/>
      <c r="AC95" s="1220"/>
      <c r="AD95" s="1220"/>
      <c r="AE95" s="1221"/>
      <c r="AF95" s="1221"/>
      <c r="AG95" s="1221"/>
      <c r="AH95" s="1220"/>
      <c r="AI95" s="1220"/>
      <c r="AJ95" s="1220"/>
      <c r="AK95" s="1220"/>
      <c r="AL95" s="1220"/>
      <c r="AM95" s="1220"/>
      <c r="AN95" s="1220"/>
      <c r="AO95" s="1221"/>
      <c r="AP95" s="1221"/>
      <c r="AQ95" s="1221"/>
      <c r="AR95" s="1220"/>
      <c r="AS95" s="1220"/>
      <c r="AT95" s="1220"/>
      <c r="AU95" s="1220"/>
      <c r="AV95" s="1220"/>
      <c r="AW95" s="1220"/>
      <c r="AX95" s="1220"/>
      <c r="AY95" s="1221"/>
      <c r="AZ95" s="1221"/>
      <c r="BA95" s="1221"/>
      <c r="BB95" s="1220"/>
      <c r="BC95" s="1220"/>
      <c r="BD95" s="1220"/>
      <c r="BE95" s="1220"/>
      <c r="BF95" s="1220"/>
      <c r="BG95" s="1220"/>
      <c r="BH95" s="1220"/>
      <c r="BI95" s="1220"/>
      <c r="BJ95" s="1220"/>
      <c r="BK95" s="1220"/>
      <c r="BL95" s="1220"/>
      <c r="BM95" s="1220"/>
      <c r="BN95" s="1221"/>
      <c r="BO95" s="1221"/>
      <c r="BP95" s="1221"/>
      <c r="BQ95" s="974"/>
      <c r="BR95" s="971"/>
      <c r="BS95" s="971"/>
      <c r="BT95" s="971"/>
      <c r="BU95" s="971"/>
      <c r="BV95" s="972"/>
      <c r="BW95" s="972"/>
      <c r="BX95" s="972"/>
      <c r="BY95" s="972"/>
      <c r="BZ95" s="972"/>
      <c r="CA95" s="972"/>
      <c r="CB95" s="973"/>
      <c r="CC95" s="974"/>
    </row>
    <row r="96" spans="1:81" s="1218" customFormat="1" x14ac:dyDescent="0.3">
      <c r="B96" s="1219"/>
      <c r="C96" s="974"/>
      <c r="D96" s="1220"/>
      <c r="E96" s="1220"/>
      <c r="F96" s="1220"/>
      <c r="G96" s="1221"/>
      <c r="H96" s="1220"/>
      <c r="I96" s="1220"/>
      <c r="J96" s="1220"/>
      <c r="K96" s="1220"/>
      <c r="L96" s="1220"/>
      <c r="M96" s="1220"/>
      <c r="N96" s="1220"/>
      <c r="O96" s="1220"/>
      <c r="P96" s="1220"/>
      <c r="Q96" s="1220"/>
      <c r="R96" s="1220"/>
      <c r="S96" s="1220"/>
      <c r="T96" s="1220"/>
      <c r="U96" s="1221"/>
      <c r="V96" s="1221"/>
      <c r="W96" s="1221"/>
      <c r="X96" s="1220"/>
      <c r="Y96" s="1220"/>
      <c r="Z96" s="1220"/>
      <c r="AA96" s="1220"/>
      <c r="AB96" s="1220"/>
      <c r="AC96" s="1220"/>
      <c r="AD96" s="1220"/>
      <c r="AE96" s="1221"/>
      <c r="AF96" s="1221"/>
      <c r="AG96" s="1221"/>
      <c r="AH96" s="1220"/>
      <c r="AI96" s="1220"/>
      <c r="AJ96" s="1220"/>
      <c r="AK96" s="1220"/>
      <c r="AL96" s="1220"/>
      <c r="AM96" s="1220"/>
      <c r="AN96" s="1220"/>
      <c r="AO96" s="1221"/>
      <c r="AP96" s="1221"/>
      <c r="AQ96" s="1221"/>
      <c r="AR96" s="1220"/>
      <c r="AS96" s="1220"/>
      <c r="AT96" s="1220"/>
      <c r="AU96" s="1220"/>
      <c r="AV96" s="1220"/>
      <c r="AW96" s="1220"/>
      <c r="AX96" s="1220"/>
      <c r="AY96" s="1221"/>
      <c r="AZ96" s="1221"/>
      <c r="BA96" s="1221"/>
      <c r="BB96" s="1220"/>
      <c r="BC96" s="1220"/>
      <c r="BD96" s="1220"/>
      <c r="BE96" s="1220"/>
      <c r="BF96" s="1220"/>
      <c r="BG96" s="1220"/>
      <c r="BH96" s="1220"/>
      <c r="BI96" s="1220"/>
      <c r="BJ96" s="1220"/>
      <c r="BK96" s="1220"/>
      <c r="BL96" s="1220"/>
      <c r="BM96" s="1220"/>
      <c r="BN96" s="1221"/>
      <c r="BO96" s="1221"/>
      <c r="BP96" s="1221"/>
      <c r="BQ96" s="974"/>
      <c r="BR96" s="971"/>
      <c r="BS96" s="971"/>
      <c r="BT96" s="971"/>
      <c r="BU96" s="971"/>
      <c r="BV96" s="972"/>
      <c r="BW96" s="972"/>
      <c r="BX96" s="972"/>
      <c r="BY96" s="972"/>
      <c r="BZ96" s="972"/>
      <c r="CA96" s="972"/>
      <c r="CB96" s="973"/>
      <c r="CC96" s="974"/>
    </row>
    <row r="97" spans="2:81" s="1218" customFormat="1" x14ac:dyDescent="0.3">
      <c r="B97" s="1219"/>
      <c r="C97" s="974"/>
      <c r="D97" s="1220"/>
      <c r="E97" s="1220"/>
      <c r="F97" s="1220"/>
      <c r="G97" s="1221"/>
      <c r="H97" s="1220"/>
      <c r="I97" s="1220"/>
      <c r="J97" s="1220"/>
      <c r="K97" s="1220"/>
      <c r="L97" s="1220"/>
      <c r="M97" s="1220"/>
      <c r="N97" s="1220"/>
      <c r="O97" s="1220"/>
      <c r="P97" s="1220"/>
      <c r="Q97" s="1220"/>
      <c r="R97" s="1220"/>
      <c r="S97" s="1220"/>
      <c r="T97" s="1220"/>
      <c r="U97" s="1221"/>
      <c r="V97" s="1221"/>
      <c r="W97" s="1221"/>
      <c r="X97" s="1220"/>
      <c r="Y97" s="1220"/>
      <c r="Z97" s="1220"/>
      <c r="AA97" s="1220"/>
      <c r="AB97" s="1220"/>
      <c r="AC97" s="1220"/>
      <c r="AD97" s="1220"/>
      <c r="AE97" s="1221"/>
      <c r="AF97" s="1221"/>
      <c r="AG97" s="1221"/>
      <c r="AH97" s="1220"/>
      <c r="AI97" s="1220"/>
      <c r="AJ97" s="1220"/>
      <c r="AK97" s="1220"/>
      <c r="AL97" s="1220"/>
      <c r="AM97" s="1220"/>
      <c r="AN97" s="1220"/>
      <c r="AO97" s="1221"/>
      <c r="AP97" s="1221"/>
      <c r="AQ97" s="1221"/>
      <c r="AR97" s="1220"/>
      <c r="AS97" s="1220"/>
      <c r="AT97" s="1220"/>
      <c r="AU97" s="1220"/>
      <c r="AV97" s="1220"/>
      <c r="AW97" s="1220"/>
      <c r="AX97" s="1220"/>
      <c r="AY97" s="1221"/>
      <c r="AZ97" s="1221"/>
      <c r="BA97" s="1221"/>
      <c r="BB97" s="1220"/>
      <c r="BC97" s="1220"/>
      <c r="BD97" s="1220"/>
      <c r="BE97" s="1220"/>
      <c r="BF97" s="1220"/>
      <c r="BG97" s="1220"/>
      <c r="BH97" s="1220"/>
      <c r="BI97" s="1220"/>
      <c r="BJ97" s="1220"/>
      <c r="BK97" s="1220"/>
      <c r="BL97" s="1220"/>
      <c r="BM97" s="1220"/>
      <c r="BN97" s="1221"/>
      <c r="BO97" s="1221"/>
      <c r="BP97" s="1221"/>
      <c r="BQ97" s="974"/>
      <c r="BR97" s="971"/>
      <c r="BS97" s="971"/>
      <c r="BT97" s="971"/>
      <c r="BU97" s="971"/>
      <c r="BV97" s="972"/>
      <c r="BW97" s="972"/>
      <c r="BX97" s="972"/>
      <c r="BY97" s="972"/>
      <c r="BZ97" s="972"/>
      <c r="CA97" s="972"/>
      <c r="CB97" s="973"/>
      <c r="CC97" s="974"/>
    </row>
    <row r="98" spans="2:81" s="1218" customFormat="1" x14ac:dyDescent="0.3">
      <c r="B98" s="1219"/>
      <c r="C98" s="974"/>
      <c r="D98" s="1220"/>
      <c r="E98" s="1220"/>
      <c r="F98" s="1220"/>
      <c r="G98" s="1221"/>
      <c r="H98" s="1220"/>
      <c r="I98" s="1220"/>
      <c r="J98" s="1220"/>
      <c r="K98" s="1220"/>
      <c r="L98" s="1220"/>
      <c r="M98" s="1220"/>
      <c r="N98" s="1220"/>
      <c r="O98" s="1220"/>
      <c r="P98" s="1220"/>
      <c r="Q98" s="1220"/>
      <c r="R98" s="1220"/>
      <c r="S98" s="1220"/>
      <c r="T98" s="1220"/>
      <c r="U98" s="1221"/>
      <c r="V98" s="1221"/>
      <c r="W98" s="1221"/>
      <c r="X98" s="1220"/>
      <c r="Y98" s="1220"/>
      <c r="Z98" s="1220"/>
      <c r="AA98" s="1220"/>
      <c r="AB98" s="1220"/>
      <c r="AC98" s="1220"/>
      <c r="AD98" s="1220"/>
      <c r="AE98" s="1221"/>
      <c r="AF98" s="1221"/>
      <c r="AG98" s="1221"/>
      <c r="AH98" s="1220"/>
      <c r="AI98" s="1220"/>
      <c r="AJ98" s="1220"/>
      <c r="AK98" s="1220"/>
      <c r="AL98" s="1220"/>
      <c r="AM98" s="1220"/>
      <c r="AN98" s="1220"/>
      <c r="AO98" s="1221"/>
      <c r="AP98" s="1221"/>
      <c r="AQ98" s="1221"/>
      <c r="AR98" s="1220"/>
      <c r="AS98" s="1220"/>
      <c r="AT98" s="1220"/>
      <c r="AU98" s="1220"/>
      <c r="AV98" s="1220"/>
      <c r="AW98" s="1220"/>
      <c r="AX98" s="1220"/>
      <c r="AY98" s="1221"/>
      <c r="AZ98" s="1221"/>
      <c r="BA98" s="1221"/>
      <c r="BB98" s="1220"/>
      <c r="BC98" s="1220"/>
      <c r="BD98" s="1220"/>
      <c r="BE98" s="1220"/>
      <c r="BF98" s="1220"/>
      <c r="BG98" s="1220"/>
      <c r="BH98" s="1220"/>
      <c r="BI98" s="1220"/>
      <c r="BJ98" s="1220"/>
      <c r="BK98" s="1220"/>
      <c r="BL98" s="1220"/>
      <c r="BM98" s="1220"/>
      <c r="BN98" s="1221"/>
      <c r="BO98" s="1221"/>
      <c r="BP98" s="1221"/>
      <c r="BQ98" s="974"/>
      <c r="BR98" s="971"/>
      <c r="BS98" s="971"/>
      <c r="BT98" s="971"/>
      <c r="BU98" s="971"/>
      <c r="BV98" s="972"/>
      <c r="BW98" s="972"/>
      <c r="BX98" s="972"/>
      <c r="BY98" s="972"/>
      <c r="BZ98" s="972"/>
      <c r="CA98" s="972"/>
      <c r="CB98" s="973"/>
      <c r="CC98" s="974"/>
    </row>
    <row r="99" spans="2:81" s="1218" customFormat="1" x14ac:dyDescent="0.3">
      <c r="B99" s="1219"/>
      <c r="C99" s="974"/>
      <c r="D99" s="1220"/>
      <c r="E99" s="1220"/>
      <c r="F99" s="1220"/>
      <c r="G99" s="1221"/>
      <c r="H99" s="1220"/>
      <c r="I99" s="1220"/>
      <c r="J99" s="1220"/>
      <c r="K99" s="1220"/>
      <c r="L99" s="1220"/>
      <c r="M99" s="1220"/>
      <c r="N99" s="1220"/>
      <c r="O99" s="1220"/>
      <c r="P99" s="1220"/>
      <c r="Q99" s="1220"/>
      <c r="R99" s="1220"/>
      <c r="S99" s="1220"/>
      <c r="T99" s="1220"/>
      <c r="U99" s="1221"/>
      <c r="V99" s="1221"/>
      <c r="W99" s="1221"/>
      <c r="X99" s="1220"/>
      <c r="Y99" s="1220"/>
      <c r="Z99" s="1220"/>
      <c r="AA99" s="1220"/>
      <c r="AB99" s="1220"/>
      <c r="AC99" s="1220"/>
      <c r="AD99" s="1220"/>
      <c r="AE99" s="1221"/>
      <c r="AF99" s="1221"/>
      <c r="AG99" s="1221"/>
      <c r="AH99" s="1220"/>
      <c r="AI99" s="1220"/>
      <c r="AJ99" s="1220"/>
      <c r="AK99" s="1220"/>
      <c r="AL99" s="1220"/>
      <c r="AM99" s="1220"/>
      <c r="AN99" s="1220"/>
      <c r="AO99" s="1221"/>
      <c r="AP99" s="1221"/>
      <c r="AQ99" s="1221"/>
      <c r="AR99" s="1220"/>
      <c r="AS99" s="1220"/>
      <c r="AT99" s="1220"/>
      <c r="AU99" s="1220"/>
      <c r="AV99" s="1220"/>
      <c r="AW99" s="1220"/>
      <c r="AX99" s="1220"/>
      <c r="AY99" s="1221"/>
      <c r="AZ99" s="1221"/>
      <c r="BA99" s="1221"/>
      <c r="BB99" s="1220"/>
      <c r="BC99" s="1220"/>
      <c r="BD99" s="1220"/>
      <c r="BE99" s="1220"/>
      <c r="BF99" s="1220"/>
      <c r="BG99" s="1220"/>
      <c r="BH99" s="1220"/>
      <c r="BI99" s="1220"/>
      <c r="BJ99" s="1220"/>
      <c r="BK99" s="1220"/>
      <c r="BL99" s="1220"/>
      <c r="BM99" s="1220"/>
      <c r="BN99" s="1221"/>
      <c r="BO99" s="1221"/>
      <c r="BP99" s="1221"/>
      <c r="BQ99" s="974"/>
      <c r="BR99" s="971"/>
      <c r="BS99" s="971"/>
      <c r="BT99" s="971"/>
      <c r="BU99" s="971"/>
      <c r="BV99" s="972"/>
      <c r="BW99" s="972"/>
      <c r="BX99" s="972"/>
      <c r="BY99" s="972"/>
      <c r="BZ99" s="972"/>
      <c r="CA99" s="972"/>
      <c r="CB99" s="973"/>
      <c r="CC99" s="974"/>
    </row>
    <row r="100" spans="2:81" s="1218" customFormat="1" x14ac:dyDescent="0.3">
      <c r="B100" s="1219"/>
      <c r="C100" s="974"/>
      <c r="D100" s="1220"/>
      <c r="E100" s="1220"/>
      <c r="F100" s="1220"/>
      <c r="G100" s="1221"/>
      <c r="H100" s="1220"/>
      <c r="I100" s="1220"/>
      <c r="J100" s="1220"/>
      <c r="K100" s="1220"/>
      <c r="L100" s="1220"/>
      <c r="M100" s="1220"/>
      <c r="N100" s="1220"/>
      <c r="O100" s="1220"/>
      <c r="P100" s="1220"/>
      <c r="Q100" s="1220"/>
      <c r="R100" s="1220"/>
      <c r="S100" s="1220"/>
      <c r="T100" s="1220"/>
      <c r="U100" s="1221"/>
      <c r="V100" s="1221"/>
      <c r="W100" s="1221"/>
      <c r="X100" s="1220"/>
      <c r="Y100" s="1220"/>
      <c r="Z100" s="1220"/>
      <c r="AA100" s="1220"/>
      <c r="AB100" s="1220"/>
      <c r="AC100" s="1220"/>
      <c r="AD100" s="1220"/>
      <c r="AE100" s="1221"/>
      <c r="AF100" s="1221"/>
      <c r="AG100" s="1221"/>
      <c r="AH100" s="1220"/>
      <c r="AI100" s="1220"/>
      <c r="AJ100" s="1220"/>
      <c r="AK100" s="1220"/>
      <c r="AL100" s="1220"/>
      <c r="AM100" s="1220"/>
      <c r="AN100" s="1220"/>
      <c r="AO100" s="1221"/>
      <c r="AP100" s="1221"/>
      <c r="AQ100" s="1221"/>
      <c r="AR100" s="1220"/>
      <c r="AS100" s="1220"/>
      <c r="AT100" s="1220"/>
      <c r="AU100" s="1220"/>
      <c r="AV100" s="1220"/>
      <c r="AW100" s="1220"/>
      <c r="AX100" s="1220"/>
      <c r="AY100" s="1221"/>
      <c r="AZ100" s="1221"/>
      <c r="BA100" s="1221"/>
      <c r="BB100" s="1220"/>
      <c r="BC100" s="1220"/>
      <c r="BD100" s="1220"/>
      <c r="BE100" s="1220"/>
      <c r="BF100" s="1220"/>
      <c r="BG100" s="1220"/>
      <c r="BH100" s="1220"/>
      <c r="BI100" s="1220"/>
      <c r="BJ100" s="1220"/>
      <c r="BK100" s="1220"/>
      <c r="BL100" s="1220"/>
      <c r="BM100" s="1220"/>
      <c r="BN100" s="1221"/>
      <c r="BO100" s="1221"/>
      <c r="BP100" s="1221"/>
      <c r="BQ100" s="974"/>
      <c r="BR100" s="971"/>
      <c r="BS100" s="971"/>
      <c r="BT100" s="971"/>
      <c r="BU100" s="971"/>
      <c r="BV100" s="972"/>
      <c r="BW100" s="972"/>
      <c r="BX100" s="972"/>
      <c r="BY100" s="972"/>
      <c r="BZ100" s="972"/>
      <c r="CA100" s="972"/>
      <c r="CB100" s="973"/>
      <c r="CC100" s="974"/>
    </row>
    <row r="101" spans="2:81" s="1218" customFormat="1" x14ac:dyDescent="0.3">
      <c r="B101" s="1219"/>
      <c r="C101" s="974"/>
      <c r="D101" s="1220"/>
      <c r="E101" s="1220"/>
      <c r="F101" s="1220"/>
      <c r="G101" s="1221"/>
      <c r="H101" s="1220"/>
      <c r="I101" s="1220"/>
      <c r="J101" s="1220"/>
      <c r="K101" s="1220"/>
      <c r="L101" s="1220"/>
      <c r="M101" s="1220"/>
      <c r="N101" s="1220"/>
      <c r="O101" s="1220"/>
      <c r="P101" s="1220"/>
      <c r="Q101" s="1220"/>
      <c r="R101" s="1220"/>
      <c r="S101" s="1220"/>
      <c r="T101" s="1220"/>
      <c r="U101" s="1221"/>
      <c r="V101" s="1221"/>
      <c r="W101" s="1221"/>
      <c r="X101" s="1220"/>
      <c r="Y101" s="1220"/>
      <c r="Z101" s="1220"/>
      <c r="AA101" s="1220"/>
      <c r="AB101" s="1220"/>
      <c r="AC101" s="1220"/>
      <c r="AD101" s="1220"/>
      <c r="AE101" s="1221"/>
      <c r="AF101" s="1221"/>
      <c r="AG101" s="1221"/>
      <c r="AH101" s="1220"/>
      <c r="AI101" s="1220"/>
      <c r="AJ101" s="1220"/>
      <c r="AK101" s="1220"/>
      <c r="AL101" s="1220"/>
      <c r="AM101" s="1220"/>
      <c r="AN101" s="1220"/>
      <c r="AO101" s="1221"/>
      <c r="AP101" s="1221"/>
      <c r="AQ101" s="1221"/>
      <c r="AR101" s="1220"/>
      <c r="AS101" s="1220"/>
      <c r="AT101" s="1220"/>
      <c r="AU101" s="1220"/>
      <c r="AV101" s="1220"/>
      <c r="AW101" s="1220"/>
      <c r="AX101" s="1220"/>
      <c r="AY101" s="1221"/>
      <c r="AZ101" s="1221"/>
      <c r="BA101" s="1221"/>
      <c r="BB101" s="1220"/>
      <c r="BC101" s="1220"/>
      <c r="BD101" s="1220"/>
      <c r="BE101" s="1220"/>
      <c r="BF101" s="1220"/>
      <c r="BG101" s="1220"/>
      <c r="BH101" s="1220"/>
      <c r="BI101" s="1220"/>
      <c r="BJ101" s="1220"/>
      <c r="BK101" s="1220"/>
      <c r="BL101" s="1220"/>
      <c r="BM101" s="1220"/>
      <c r="BN101" s="1221"/>
      <c r="BO101" s="1221"/>
      <c r="BP101" s="1221"/>
      <c r="BQ101" s="974"/>
      <c r="BR101" s="971"/>
      <c r="BS101" s="971"/>
      <c r="BT101" s="971"/>
      <c r="BU101" s="971"/>
      <c r="BV101" s="972"/>
      <c r="BW101" s="972"/>
      <c r="BX101" s="972"/>
      <c r="BY101" s="972"/>
      <c r="BZ101" s="972"/>
      <c r="CA101" s="972"/>
      <c r="CB101" s="973"/>
      <c r="CC101" s="974"/>
    </row>
    <row r="102" spans="2:81" s="1218" customFormat="1" x14ac:dyDescent="0.3">
      <c r="B102" s="1219"/>
      <c r="C102" s="974"/>
      <c r="D102" s="1220"/>
      <c r="E102" s="1220"/>
      <c r="F102" s="1220"/>
      <c r="G102" s="1221"/>
      <c r="H102" s="1220"/>
      <c r="I102" s="1220"/>
      <c r="J102" s="1220"/>
      <c r="K102" s="1220"/>
      <c r="L102" s="1220"/>
      <c r="M102" s="1220"/>
      <c r="N102" s="1220"/>
      <c r="O102" s="1220"/>
      <c r="P102" s="1220"/>
      <c r="Q102" s="1220"/>
      <c r="R102" s="1220"/>
      <c r="S102" s="1220"/>
      <c r="T102" s="1220"/>
      <c r="U102" s="1221"/>
      <c r="V102" s="1221"/>
      <c r="W102" s="1221"/>
      <c r="X102" s="1220"/>
      <c r="Y102" s="1220"/>
      <c r="Z102" s="1220"/>
      <c r="AA102" s="1220"/>
      <c r="AB102" s="1220"/>
      <c r="AC102" s="1220"/>
      <c r="AD102" s="1220"/>
      <c r="AE102" s="1221"/>
      <c r="AF102" s="1221"/>
      <c r="AG102" s="1221"/>
      <c r="AH102" s="1220"/>
      <c r="AI102" s="1220"/>
      <c r="AJ102" s="1220"/>
      <c r="AK102" s="1220"/>
      <c r="AL102" s="1220"/>
      <c r="AM102" s="1220"/>
      <c r="AN102" s="1220"/>
      <c r="AO102" s="1221"/>
      <c r="AP102" s="1221"/>
      <c r="AQ102" s="1221"/>
      <c r="AR102" s="1220"/>
      <c r="AS102" s="1220"/>
      <c r="AT102" s="1220"/>
      <c r="AU102" s="1220"/>
      <c r="AV102" s="1220"/>
      <c r="AW102" s="1220"/>
      <c r="AX102" s="1220"/>
      <c r="AY102" s="1221"/>
      <c r="AZ102" s="1221"/>
      <c r="BA102" s="1221"/>
      <c r="BB102" s="1220"/>
      <c r="BC102" s="1220"/>
      <c r="BD102" s="1220"/>
      <c r="BE102" s="1220"/>
      <c r="BF102" s="1220"/>
      <c r="BG102" s="1220"/>
      <c r="BH102" s="1220"/>
      <c r="BI102" s="1220"/>
      <c r="BJ102" s="1220"/>
      <c r="BK102" s="1220"/>
      <c r="BL102" s="1220"/>
      <c r="BM102" s="1220"/>
      <c r="BN102" s="1221"/>
      <c r="BO102" s="1221"/>
      <c r="BP102" s="1221"/>
      <c r="BQ102" s="974"/>
      <c r="BR102" s="971"/>
      <c r="BS102" s="971"/>
      <c r="BT102" s="971"/>
      <c r="BU102" s="971"/>
      <c r="BV102" s="972"/>
      <c r="BW102" s="972"/>
      <c r="BX102" s="972"/>
      <c r="BY102" s="972"/>
      <c r="BZ102" s="972"/>
      <c r="CA102" s="972"/>
      <c r="CB102" s="973"/>
      <c r="CC102" s="974"/>
    </row>
    <row r="103" spans="2:81" s="1218" customFormat="1" x14ac:dyDescent="0.3">
      <c r="B103" s="1219"/>
      <c r="C103" s="974"/>
      <c r="D103" s="1220"/>
      <c r="E103" s="1220"/>
      <c r="F103" s="1220"/>
      <c r="G103" s="1221"/>
      <c r="H103" s="1220"/>
      <c r="I103" s="1220"/>
      <c r="J103" s="1220"/>
      <c r="K103" s="1220"/>
      <c r="L103" s="1220"/>
      <c r="M103" s="1220"/>
      <c r="N103" s="1220"/>
      <c r="O103" s="1220"/>
      <c r="P103" s="1220"/>
      <c r="Q103" s="1220"/>
      <c r="R103" s="1220"/>
      <c r="S103" s="1220"/>
      <c r="T103" s="1220"/>
      <c r="U103" s="1221"/>
      <c r="V103" s="1221"/>
      <c r="W103" s="1221"/>
      <c r="X103" s="1220"/>
      <c r="Y103" s="1220"/>
      <c r="Z103" s="1220"/>
      <c r="AA103" s="1220"/>
      <c r="AB103" s="1220"/>
      <c r="AC103" s="1220"/>
      <c r="AD103" s="1220"/>
      <c r="AE103" s="1221"/>
      <c r="AF103" s="1221"/>
      <c r="AG103" s="1221"/>
      <c r="AH103" s="1220"/>
      <c r="AI103" s="1220"/>
      <c r="AJ103" s="1220"/>
      <c r="AK103" s="1220"/>
      <c r="AL103" s="1220"/>
      <c r="AM103" s="1220"/>
      <c r="AN103" s="1220"/>
      <c r="AO103" s="1221"/>
      <c r="AP103" s="1221"/>
      <c r="AQ103" s="1221"/>
      <c r="AR103" s="1220"/>
      <c r="AS103" s="1220"/>
      <c r="AT103" s="1220"/>
      <c r="AU103" s="1220"/>
      <c r="AV103" s="1220"/>
      <c r="AW103" s="1220"/>
      <c r="AX103" s="1220"/>
      <c r="AY103" s="1221"/>
      <c r="AZ103" s="1221"/>
      <c r="BA103" s="1221"/>
      <c r="BB103" s="1220"/>
      <c r="BC103" s="1220"/>
      <c r="BD103" s="1220"/>
      <c r="BE103" s="1220"/>
      <c r="BF103" s="1220"/>
      <c r="BG103" s="1220"/>
      <c r="BH103" s="1220"/>
      <c r="BI103" s="1220"/>
      <c r="BJ103" s="1220"/>
      <c r="BK103" s="1220"/>
      <c r="BL103" s="1220"/>
      <c r="BM103" s="1220"/>
      <c r="BN103" s="1221"/>
      <c r="BO103" s="1221"/>
      <c r="BP103" s="1221"/>
      <c r="BQ103" s="974"/>
      <c r="BR103" s="971"/>
      <c r="BS103" s="971"/>
      <c r="BT103" s="971"/>
      <c r="BU103" s="971"/>
      <c r="BV103" s="972"/>
      <c r="BW103" s="972"/>
      <c r="BX103" s="972"/>
      <c r="BY103" s="972"/>
      <c r="BZ103" s="972"/>
      <c r="CA103" s="972"/>
      <c r="CB103" s="973"/>
      <c r="CC103" s="974"/>
    </row>
    <row r="104" spans="2:81" s="1218" customFormat="1" x14ac:dyDescent="0.3">
      <c r="B104" s="1219"/>
      <c r="C104" s="974"/>
      <c r="D104" s="1220"/>
      <c r="E104" s="1220"/>
      <c r="F104" s="1220"/>
      <c r="G104" s="1221"/>
      <c r="H104" s="1220"/>
      <c r="I104" s="1220"/>
      <c r="J104" s="1220"/>
      <c r="K104" s="1220"/>
      <c r="L104" s="1220"/>
      <c r="M104" s="1220"/>
      <c r="N104" s="1220"/>
      <c r="O104" s="1220"/>
      <c r="P104" s="1220"/>
      <c r="Q104" s="1220"/>
      <c r="R104" s="1220"/>
      <c r="S104" s="1220"/>
      <c r="T104" s="1220"/>
      <c r="U104" s="1221"/>
      <c r="V104" s="1221"/>
      <c r="W104" s="1221"/>
      <c r="X104" s="1220"/>
      <c r="Y104" s="1220"/>
      <c r="Z104" s="1220"/>
      <c r="AA104" s="1220"/>
      <c r="AB104" s="1220"/>
      <c r="AC104" s="1220"/>
      <c r="AD104" s="1220"/>
      <c r="AE104" s="1221"/>
      <c r="AF104" s="1221"/>
      <c r="AG104" s="1221"/>
      <c r="AH104" s="1220"/>
      <c r="AI104" s="1220"/>
      <c r="AJ104" s="1220"/>
      <c r="AK104" s="1220"/>
      <c r="AL104" s="1220"/>
      <c r="AM104" s="1220"/>
      <c r="AN104" s="1220"/>
      <c r="AO104" s="1221"/>
      <c r="AP104" s="1221"/>
      <c r="AQ104" s="1221"/>
      <c r="AR104" s="1220"/>
      <c r="AS104" s="1220"/>
      <c r="AT104" s="1220"/>
      <c r="AU104" s="1220"/>
      <c r="AV104" s="1220"/>
      <c r="AW104" s="1220"/>
      <c r="AX104" s="1220"/>
      <c r="AY104" s="1221"/>
      <c r="AZ104" s="1221"/>
      <c r="BA104" s="1221"/>
      <c r="BB104" s="1220"/>
      <c r="BC104" s="1220"/>
      <c r="BD104" s="1220"/>
      <c r="BE104" s="1220"/>
      <c r="BF104" s="1220"/>
      <c r="BG104" s="1220"/>
      <c r="BH104" s="1220"/>
      <c r="BI104" s="1220"/>
      <c r="BJ104" s="1220"/>
      <c r="BK104" s="1220"/>
      <c r="BL104" s="1220"/>
      <c r="BM104" s="1220"/>
      <c r="BN104" s="1221"/>
      <c r="BO104" s="1221"/>
      <c r="BP104" s="1221"/>
      <c r="BQ104" s="974"/>
      <c r="BR104" s="971"/>
      <c r="BS104" s="971"/>
      <c r="BT104" s="971"/>
      <c r="BU104" s="971"/>
      <c r="BV104" s="972"/>
      <c r="BW104" s="972"/>
      <c r="BX104" s="972"/>
      <c r="BY104" s="972"/>
      <c r="BZ104" s="972"/>
      <c r="CA104" s="972"/>
      <c r="CB104" s="973"/>
      <c r="CC104" s="974"/>
    </row>
    <row r="105" spans="2:81" s="1218" customFormat="1" x14ac:dyDescent="0.3">
      <c r="B105" s="1219"/>
      <c r="C105" s="974"/>
      <c r="D105" s="1220"/>
      <c r="E105" s="1220"/>
      <c r="F105" s="1220"/>
      <c r="G105" s="1221"/>
      <c r="H105" s="1220"/>
      <c r="I105" s="1220"/>
      <c r="J105" s="1220"/>
      <c r="K105" s="1220"/>
      <c r="L105" s="1220"/>
      <c r="M105" s="1220"/>
      <c r="N105" s="1220"/>
      <c r="O105" s="1220"/>
      <c r="P105" s="1220"/>
      <c r="Q105" s="1220"/>
      <c r="R105" s="1220"/>
      <c r="S105" s="1220"/>
      <c r="T105" s="1220"/>
      <c r="U105" s="1221"/>
      <c r="V105" s="1221"/>
      <c r="W105" s="1221"/>
      <c r="X105" s="1220"/>
      <c r="Y105" s="1220"/>
      <c r="Z105" s="1220"/>
      <c r="AA105" s="1220"/>
      <c r="AB105" s="1220"/>
      <c r="AC105" s="1220"/>
      <c r="AD105" s="1220"/>
      <c r="AE105" s="1221"/>
      <c r="AF105" s="1221"/>
      <c r="AG105" s="1221"/>
      <c r="AH105" s="1220"/>
      <c r="AI105" s="1220"/>
      <c r="AJ105" s="1220"/>
      <c r="AK105" s="1220"/>
      <c r="AL105" s="1220"/>
      <c r="AM105" s="1220"/>
      <c r="AN105" s="1220"/>
      <c r="AO105" s="1221"/>
      <c r="AP105" s="1221"/>
      <c r="AQ105" s="1221"/>
      <c r="AR105" s="1220"/>
      <c r="AS105" s="1220"/>
      <c r="AT105" s="1220"/>
      <c r="AU105" s="1220"/>
      <c r="AV105" s="1220"/>
      <c r="AW105" s="1220"/>
      <c r="AX105" s="1220"/>
      <c r="AY105" s="1221"/>
      <c r="AZ105" s="1221"/>
      <c r="BA105" s="1221"/>
      <c r="BB105" s="1220"/>
      <c r="BC105" s="1220"/>
      <c r="BD105" s="1220"/>
      <c r="BE105" s="1220"/>
      <c r="BF105" s="1220"/>
      <c r="BG105" s="1220"/>
      <c r="BH105" s="1220"/>
      <c r="BI105" s="1220"/>
      <c r="BJ105" s="1220"/>
      <c r="BK105" s="1220"/>
      <c r="BL105" s="1220"/>
      <c r="BM105" s="1220"/>
      <c r="BN105" s="1221"/>
      <c r="BO105" s="1221"/>
      <c r="BP105" s="1221"/>
      <c r="BQ105" s="974"/>
      <c r="BR105" s="971"/>
      <c r="BS105" s="971"/>
      <c r="BT105" s="971"/>
      <c r="BU105" s="971"/>
      <c r="BV105" s="972"/>
      <c r="BW105" s="972"/>
      <c r="BX105" s="972"/>
      <c r="BY105" s="972"/>
      <c r="BZ105" s="972"/>
      <c r="CA105" s="972"/>
      <c r="CB105" s="973"/>
      <c r="CC105" s="974"/>
    </row>
    <row r="106" spans="2:81" s="1218" customFormat="1" x14ac:dyDescent="0.3">
      <c r="B106" s="1219"/>
      <c r="C106" s="974"/>
      <c r="D106" s="1220"/>
      <c r="E106" s="1220"/>
      <c r="F106" s="1220"/>
      <c r="G106" s="1221"/>
      <c r="H106" s="1220"/>
      <c r="I106" s="1220"/>
      <c r="J106" s="1220"/>
      <c r="K106" s="1220"/>
      <c r="L106" s="1220"/>
      <c r="M106" s="1220"/>
      <c r="N106" s="1220"/>
      <c r="O106" s="1220"/>
      <c r="P106" s="1220"/>
      <c r="Q106" s="1220"/>
      <c r="R106" s="1220"/>
      <c r="S106" s="1220"/>
      <c r="T106" s="1220"/>
      <c r="U106" s="1221"/>
      <c r="V106" s="1221"/>
      <c r="W106" s="1221"/>
      <c r="X106" s="1220"/>
      <c r="Y106" s="1220"/>
      <c r="Z106" s="1220"/>
      <c r="AA106" s="1220"/>
      <c r="AB106" s="1220"/>
      <c r="AC106" s="1220"/>
      <c r="AD106" s="1220"/>
      <c r="AE106" s="1221"/>
      <c r="AF106" s="1221"/>
      <c r="AG106" s="1221"/>
      <c r="AH106" s="1220"/>
      <c r="AI106" s="1220"/>
      <c r="AJ106" s="1220"/>
      <c r="AK106" s="1220"/>
      <c r="AL106" s="1220"/>
      <c r="AM106" s="1220"/>
      <c r="AN106" s="1220"/>
      <c r="AO106" s="1221"/>
      <c r="AP106" s="1221"/>
      <c r="AQ106" s="1221"/>
      <c r="AR106" s="1220"/>
      <c r="AS106" s="1220"/>
      <c r="AT106" s="1220"/>
      <c r="AU106" s="1220"/>
      <c r="AV106" s="1220"/>
      <c r="AW106" s="1220"/>
      <c r="AX106" s="1220"/>
      <c r="AY106" s="1221"/>
      <c r="AZ106" s="1221"/>
      <c r="BA106" s="1221"/>
      <c r="BB106" s="1220"/>
      <c r="BC106" s="1220"/>
      <c r="BD106" s="1220"/>
      <c r="BE106" s="1220"/>
      <c r="BF106" s="1220"/>
      <c r="BG106" s="1220"/>
      <c r="BH106" s="1220"/>
      <c r="BI106" s="1220"/>
      <c r="BJ106" s="1220"/>
      <c r="BK106" s="1220"/>
      <c r="BL106" s="1220"/>
      <c r="BM106" s="1220"/>
      <c r="BN106" s="1221"/>
      <c r="BO106" s="1221"/>
      <c r="BP106" s="1221"/>
      <c r="BQ106" s="974"/>
      <c r="BR106" s="971"/>
      <c r="BS106" s="971"/>
      <c r="BT106" s="971"/>
      <c r="BU106" s="971"/>
      <c r="BV106" s="972"/>
      <c r="BW106" s="972"/>
      <c r="BX106" s="972"/>
      <c r="BY106" s="972"/>
      <c r="BZ106" s="972"/>
      <c r="CA106" s="972"/>
      <c r="CB106" s="973"/>
      <c r="CC106" s="974"/>
    </row>
    <row r="107" spans="2:81" s="1218" customFormat="1" x14ac:dyDescent="0.3">
      <c r="B107" s="1219"/>
      <c r="C107" s="974"/>
      <c r="D107" s="1220"/>
      <c r="E107" s="1220"/>
      <c r="F107" s="1220"/>
      <c r="G107" s="1221"/>
      <c r="H107" s="1220"/>
      <c r="I107" s="1220"/>
      <c r="J107" s="1220"/>
      <c r="K107" s="1220"/>
      <c r="L107" s="1220"/>
      <c r="M107" s="1220"/>
      <c r="N107" s="1220"/>
      <c r="O107" s="1220"/>
      <c r="P107" s="1220"/>
      <c r="Q107" s="1220"/>
      <c r="R107" s="1220"/>
      <c r="S107" s="1220"/>
      <c r="T107" s="1220"/>
      <c r="U107" s="1221"/>
      <c r="V107" s="1221"/>
      <c r="W107" s="1221"/>
      <c r="X107" s="1220"/>
      <c r="Y107" s="1220"/>
      <c r="Z107" s="1220"/>
      <c r="AA107" s="1220"/>
      <c r="AB107" s="1220"/>
      <c r="AC107" s="1220"/>
      <c r="AD107" s="1220"/>
      <c r="AE107" s="1221"/>
      <c r="AF107" s="1221"/>
      <c r="AG107" s="1221"/>
      <c r="AH107" s="1220"/>
      <c r="AI107" s="1220"/>
      <c r="AJ107" s="1220"/>
      <c r="AK107" s="1220"/>
      <c r="AL107" s="1220"/>
      <c r="AM107" s="1220"/>
      <c r="AN107" s="1220"/>
      <c r="AO107" s="1221"/>
      <c r="AP107" s="1221"/>
      <c r="AQ107" s="1221"/>
      <c r="AR107" s="1220"/>
      <c r="AS107" s="1220"/>
      <c r="AT107" s="1220"/>
      <c r="AU107" s="1220"/>
      <c r="AV107" s="1220"/>
      <c r="AW107" s="1220"/>
      <c r="AX107" s="1220"/>
      <c r="AY107" s="1221"/>
      <c r="AZ107" s="1221"/>
      <c r="BA107" s="1221"/>
      <c r="BB107" s="1220"/>
      <c r="BC107" s="1220"/>
      <c r="BD107" s="1220"/>
      <c r="BE107" s="1220"/>
      <c r="BF107" s="1220"/>
      <c r="BG107" s="1220"/>
      <c r="BH107" s="1220"/>
      <c r="BI107" s="1220"/>
      <c r="BJ107" s="1220"/>
      <c r="BK107" s="1220"/>
      <c r="BL107" s="1220"/>
      <c r="BM107" s="1220"/>
      <c r="BN107" s="1221"/>
      <c r="BO107" s="1221"/>
      <c r="BP107" s="1221"/>
      <c r="BQ107" s="974"/>
      <c r="BR107" s="971"/>
      <c r="BS107" s="971"/>
      <c r="BT107" s="971"/>
      <c r="BU107" s="971"/>
      <c r="BV107" s="972"/>
      <c r="BW107" s="972"/>
      <c r="BX107" s="972"/>
      <c r="BY107" s="972"/>
      <c r="BZ107" s="972"/>
      <c r="CA107" s="972"/>
      <c r="CB107" s="973"/>
      <c r="CC107" s="974"/>
    </row>
    <row r="108" spans="2:81" s="1218" customFormat="1" x14ac:dyDescent="0.3">
      <c r="B108" s="1219"/>
      <c r="C108" s="974"/>
      <c r="D108" s="1220"/>
      <c r="E108" s="1220"/>
      <c r="F108" s="1220"/>
      <c r="G108" s="1221"/>
      <c r="H108" s="1220"/>
      <c r="I108" s="1220"/>
      <c r="J108" s="1220"/>
      <c r="K108" s="1220"/>
      <c r="L108" s="1220"/>
      <c r="M108" s="1220"/>
      <c r="N108" s="1220"/>
      <c r="O108" s="1220"/>
      <c r="P108" s="1220"/>
      <c r="Q108" s="1220"/>
      <c r="R108" s="1220"/>
      <c r="S108" s="1220"/>
      <c r="T108" s="1220"/>
      <c r="U108" s="1221"/>
      <c r="V108" s="1221"/>
      <c r="W108" s="1221"/>
      <c r="X108" s="1220"/>
      <c r="Y108" s="1220"/>
      <c r="Z108" s="1220"/>
      <c r="AA108" s="1220"/>
      <c r="AB108" s="1220"/>
      <c r="AC108" s="1220"/>
      <c r="AD108" s="1220"/>
      <c r="AE108" s="1221"/>
      <c r="AF108" s="1221"/>
      <c r="AG108" s="1221"/>
      <c r="AH108" s="1220"/>
      <c r="AI108" s="1220"/>
      <c r="AJ108" s="1220"/>
      <c r="AK108" s="1220"/>
      <c r="AL108" s="1220"/>
      <c r="AM108" s="1220"/>
      <c r="AN108" s="1220"/>
      <c r="AO108" s="1221"/>
      <c r="AP108" s="1221"/>
      <c r="AQ108" s="1221"/>
      <c r="AR108" s="1220"/>
      <c r="AS108" s="1220"/>
      <c r="AT108" s="1220"/>
      <c r="AU108" s="1220"/>
      <c r="AV108" s="1220"/>
      <c r="AW108" s="1220"/>
      <c r="AX108" s="1220"/>
      <c r="AY108" s="1221"/>
      <c r="AZ108" s="1221"/>
      <c r="BA108" s="1221"/>
      <c r="BB108" s="1220"/>
      <c r="BC108" s="1220"/>
      <c r="BD108" s="1220"/>
      <c r="BE108" s="1220"/>
      <c r="BF108" s="1220"/>
      <c r="BG108" s="1220"/>
      <c r="BH108" s="1220"/>
      <c r="BI108" s="1220"/>
      <c r="BJ108" s="1220"/>
      <c r="BK108" s="1220"/>
      <c r="BL108" s="1220"/>
      <c r="BM108" s="1220"/>
      <c r="BN108" s="1221"/>
      <c r="BO108" s="1221"/>
      <c r="BP108" s="1221"/>
      <c r="BQ108" s="974"/>
      <c r="BR108" s="971"/>
      <c r="BS108" s="971"/>
      <c r="BT108" s="971"/>
      <c r="BU108" s="971"/>
      <c r="BV108" s="972"/>
      <c r="BW108" s="972"/>
      <c r="BX108" s="972"/>
      <c r="BY108" s="972"/>
      <c r="BZ108" s="972"/>
      <c r="CA108" s="972"/>
      <c r="CB108" s="973"/>
      <c r="CC108" s="974"/>
    </row>
    <row r="109" spans="2:81" s="1218" customFormat="1" x14ac:dyDescent="0.3">
      <c r="B109" s="1219"/>
      <c r="C109" s="974"/>
      <c r="D109" s="1220"/>
      <c r="E109" s="1220"/>
      <c r="F109" s="1220"/>
      <c r="G109" s="1221"/>
      <c r="H109" s="1220"/>
      <c r="I109" s="1220"/>
      <c r="J109" s="1220"/>
      <c r="K109" s="1220"/>
      <c r="L109" s="1220"/>
      <c r="M109" s="1220"/>
      <c r="N109" s="1220"/>
      <c r="O109" s="1220"/>
      <c r="P109" s="1220"/>
      <c r="Q109" s="1220"/>
      <c r="R109" s="1220"/>
      <c r="S109" s="1220"/>
      <c r="T109" s="1220"/>
      <c r="U109" s="1221"/>
      <c r="V109" s="1221"/>
      <c r="W109" s="1221"/>
      <c r="X109" s="1220"/>
      <c r="Y109" s="1220"/>
      <c r="Z109" s="1220"/>
      <c r="AA109" s="1220"/>
      <c r="AB109" s="1220"/>
      <c r="AC109" s="1220"/>
      <c r="AD109" s="1220"/>
      <c r="AE109" s="1221"/>
      <c r="AF109" s="1221"/>
      <c r="AG109" s="1221"/>
      <c r="AH109" s="1220"/>
      <c r="AI109" s="1220"/>
      <c r="AJ109" s="1220"/>
      <c r="AK109" s="1220"/>
      <c r="AL109" s="1220"/>
      <c r="AM109" s="1220"/>
      <c r="AN109" s="1220"/>
      <c r="AO109" s="1221"/>
      <c r="AP109" s="1221"/>
      <c r="AQ109" s="1221"/>
      <c r="AR109" s="1220"/>
      <c r="AS109" s="1220"/>
      <c r="AT109" s="1220"/>
      <c r="AU109" s="1220"/>
      <c r="AV109" s="1220"/>
      <c r="AW109" s="1220"/>
      <c r="AX109" s="1220"/>
      <c r="AY109" s="1221"/>
      <c r="AZ109" s="1221"/>
      <c r="BA109" s="1221"/>
      <c r="BB109" s="1220"/>
      <c r="BC109" s="1220"/>
      <c r="BD109" s="1220"/>
      <c r="BE109" s="1220"/>
      <c r="BF109" s="1220"/>
      <c r="BG109" s="1220"/>
      <c r="BH109" s="1220"/>
      <c r="BI109" s="1220"/>
      <c r="BJ109" s="1220"/>
      <c r="BK109" s="1220"/>
      <c r="BL109" s="1220"/>
      <c r="BM109" s="1220"/>
      <c r="BN109" s="1221"/>
      <c r="BO109" s="1221"/>
      <c r="BP109" s="1221"/>
      <c r="BQ109" s="974"/>
      <c r="BR109" s="971"/>
      <c r="BS109" s="971"/>
      <c r="BT109" s="971"/>
      <c r="BU109" s="971"/>
      <c r="BV109" s="972"/>
      <c r="BW109" s="972"/>
      <c r="BX109" s="972"/>
      <c r="BY109" s="972"/>
      <c r="BZ109" s="972"/>
      <c r="CA109" s="972"/>
      <c r="CB109" s="973"/>
      <c r="CC109" s="974"/>
    </row>
    <row r="110" spans="2:81" s="1218" customFormat="1" x14ac:dyDescent="0.3">
      <c r="B110" s="1219"/>
      <c r="C110" s="974"/>
      <c r="D110" s="1220"/>
      <c r="E110" s="1220"/>
      <c r="F110" s="1220"/>
      <c r="G110" s="1221"/>
      <c r="H110" s="1220"/>
      <c r="I110" s="1220"/>
      <c r="J110" s="1220"/>
      <c r="K110" s="1220"/>
      <c r="L110" s="1220"/>
      <c r="M110" s="1220"/>
      <c r="N110" s="1220"/>
      <c r="O110" s="1220"/>
      <c r="P110" s="1220"/>
      <c r="Q110" s="1220"/>
      <c r="R110" s="1220"/>
      <c r="S110" s="1220"/>
      <c r="T110" s="1220"/>
      <c r="U110" s="1221"/>
      <c r="V110" s="1221"/>
      <c r="W110" s="1221"/>
      <c r="X110" s="1220"/>
      <c r="Y110" s="1220"/>
      <c r="Z110" s="1220"/>
      <c r="AA110" s="1220"/>
      <c r="AB110" s="1220"/>
      <c r="AC110" s="1220"/>
      <c r="AD110" s="1220"/>
      <c r="AE110" s="1221"/>
      <c r="AF110" s="1221"/>
      <c r="AG110" s="1221"/>
      <c r="AH110" s="1220"/>
      <c r="AI110" s="1220"/>
      <c r="AJ110" s="1220"/>
      <c r="AK110" s="1220"/>
      <c r="AL110" s="1220"/>
      <c r="AM110" s="1220"/>
      <c r="AN110" s="1220"/>
      <c r="AO110" s="1221"/>
      <c r="AP110" s="1221"/>
      <c r="AQ110" s="1221"/>
      <c r="AR110" s="1220"/>
      <c r="AS110" s="1220"/>
      <c r="AT110" s="1220"/>
      <c r="AU110" s="1220"/>
      <c r="AV110" s="1220"/>
      <c r="AW110" s="1220"/>
      <c r="AX110" s="1220"/>
      <c r="AY110" s="1221"/>
      <c r="AZ110" s="1221"/>
      <c r="BA110" s="1221"/>
      <c r="BB110" s="1220"/>
      <c r="BC110" s="1220"/>
      <c r="BD110" s="1220"/>
      <c r="BE110" s="1220"/>
      <c r="BF110" s="1220"/>
      <c r="BG110" s="1220"/>
      <c r="BH110" s="1220"/>
      <c r="BI110" s="1220"/>
      <c r="BJ110" s="1220"/>
      <c r="BK110" s="1220"/>
      <c r="BL110" s="1220"/>
      <c r="BM110" s="1220"/>
      <c r="BN110" s="1221"/>
      <c r="BO110" s="1221"/>
      <c r="BP110" s="1221"/>
      <c r="BQ110" s="974"/>
      <c r="BR110" s="971"/>
      <c r="BS110" s="971"/>
      <c r="BT110" s="971"/>
      <c r="BU110" s="971"/>
      <c r="BV110" s="972"/>
      <c r="BW110" s="972"/>
      <c r="BX110" s="972"/>
      <c r="BY110" s="972"/>
      <c r="BZ110" s="972"/>
      <c r="CA110" s="972"/>
      <c r="CB110" s="973"/>
      <c r="CC110" s="974"/>
    </row>
    <row r="111" spans="2:81" s="1218" customFormat="1" x14ac:dyDescent="0.3">
      <c r="B111" s="1219"/>
      <c r="C111" s="974"/>
      <c r="D111" s="1220"/>
      <c r="E111" s="1220"/>
      <c r="F111" s="1220"/>
      <c r="G111" s="1221"/>
      <c r="H111" s="1220"/>
      <c r="I111" s="1220"/>
      <c r="J111" s="1220"/>
      <c r="K111" s="1220"/>
      <c r="L111" s="1220"/>
      <c r="M111" s="1220"/>
      <c r="N111" s="1220"/>
      <c r="O111" s="1220"/>
      <c r="P111" s="1220"/>
      <c r="Q111" s="1220"/>
      <c r="R111" s="1220"/>
      <c r="S111" s="1220"/>
      <c r="T111" s="1220"/>
      <c r="U111" s="1221"/>
      <c r="V111" s="1221"/>
      <c r="W111" s="1221"/>
      <c r="X111" s="1220"/>
      <c r="Y111" s="1220"/>
      <c r="Z111" s="1220"/>
      <c r="AA111" s="1220"/>
      <c r="AB111" s="1220"/>
      <c r="AC111" s="1220"/>
      <c r="AD111" s="1220"/>
      <c r="AE111" s="1221"/>
      <c r="AF111" s="1221"/>
      <c r="AG111" s="1221"/>
      <c r="AH111" s="1220"/>
      <c r="AI111" s="1220"/>
      <c r="AJ111" s="1220"/>
      <c r="AK111" s="1220"/>
      <c r="AL111" s="1220"/>
      <c r="AM111" s="1220"/>
      <c r="AN111" s="1220"/>
      <c r="AO111" s="1221"/>
      <c r="AP111" s="1221"/>
      <c r="AQ111" s="1221"/>
      <c r="AR111" s="1220"/>
      <c r="AS111" s="1220"/>
      <c r="AT111" s="1220"/>
      <c r="AU111" s="1220"/>
      <c r="AV111" s="1220"/>
      <c r="AW111" s="1220"/>
      <c r="AX111" s="1220"/>
      <c r="AY111" s="1221"/>
      <c r="AZ111" s="1221"/>
      <c r="BA111" s="1221"/>
      <c r="BB111" s="1220"/>
      <c r="BC111" s="1220"/>
      <c r="BD111" s="1220"/>
      <c r="BE111" s="1220"/>
      <c r="BF111" s="1220"/>
      <c r="BG111" s="1220"/>
      <c r="BH111" s="1220"/>
      <c r="BI111" s="1220"/>
      <c r="BJ111" s="1220"/>
      <c r="BK111" s="1220"/>
      <c r="BL111" s="1220"/>
      <c r="BM111" s="1220"/>
      <c r="BN111" s="1221"/>
      <c r="BO111" s="1221"/>
      <c r="BP111" s="1221"/>
      <c r="BQ111" s="974"/>
      <c r="BR111" s="971"/>
      <c r="BS111" s="971"/>
      <c r="BT111" s="971"/>
      <c r="BU111" s="971"/>
      <c r="BV111" s="972"/>
      <c r="BW111" s="972"/>
      <c r="BX111" s="972"/>
      <c r="BY111" s="972"/>
      <c r="BZ111" s="972"/>
      <c r="CA111" s="972"/>
      <c r="CB111" s="973"/>
      <c r="CC111" s="974"/>
    </row>
    <row r="112" spans="2:81" s="1218" customFormat="1" x14ac:dyDescent="0.3">
      <c r="B112" s="1219"/>
      <c r="C112" s="974"/>
      <c r="D112" s="1220"/>
      <c r="E112" s="1220"/>
      <c r="F112" s="1220"/>
      <c r="G112" s="1221"/>
      <c r="H112" s="1220"/>
      <c r="I112" s="1220"/>
      <c r="J112" s="1220"/>
      <c r="K112" s="1220"/>
      <c r="L112" s="1220"/>
      <c r="M112" s="1220"/>
      <c r="N112" s="1220"/>
      <c r="O112" s="1220"/>
      <c r="P112" s="1220"/>
      <c r="Q112" s="1220"/>
      <c r="R112" s="1220"/>
      <c r="S112" s="1220"/>
      <c r="T112" s="1220"/>
      <c r="U112" s="1221"/>
      <c r="V112" s="1221"/>
      <c r="W112" s="1221"/>
      <c r="X112" s="1220"/>
      <c r="Y112" s="1220"/>
      <c r="Z112" s="1220"/>
      <c r="AA112" s="1220"/>
      <c r="AB112" s="1220"/>
      <c r="AC112" s="1220"/>
      <c r="AD112" s="1220"/>
      <c r="AE112" s="1221"/>
      <c r="AF112" s="1221"/>
      <c r="AG112" s="1221"/>
      <c r="AH112" s="1220"/>
      <c r="AI112" s="1220"/>
      <c r="AJ112" s="1220"/>
      <c r="AK112" s="1220"/>
      <c r="AL112" s="1220"/>
      <c r="AM112" s="1220"/>
      <c r="AN112" s="1220"/>
      <c r="AO112" s="1221"/>
      <c r="AP112" s="1221"/>
      <c r="AQ112" s="1221"/>
      <c r="AR112" s="1220"/>
      <c r="AS112" s="1220"/>
      <c r="AT112" s="1220"/>
      <c r="AU112" s="1220"/>
      <c r="AV112" s="1220"/>
      <c r="AW112" s="1220"/>
      <c r="AX112" s="1220"/>
      <c r="AY112" s="1221"/>
      <c r="AZ112" s="1221"/>
      <c r="BA112" s="1221"/>
      <c r="BB112" s="1220"/>
      <c r="BC112" s="1220"/>
      <c r="BD112" s="1220"/>
      <c r="BE112" s="1220"/>
      <c r="BF112" s="1220"/>
      <c r="BG112" s="1220"/>
      <c r="BH112" s="1220"/>
      <c r="BI112" s="1220"/>
      <c r="BJ112" s="1220"/>
      <c r="BK112" s="1220"/>
      <c r="BL112" s="1220"/>
      <c r="BM112" s="1220"/>
      <c r="BN112" s="1221"/>
      <c r="BO112" s="1221"/>
      <c r="BP112" s="1221"/>
      <c r="BQ112" s="974"/>
      <c r="BR112" s="971"/>
      <c r="BS112" s="971"/>
      <c r="BT112" s="971"/>
      <c r="BU112" s="971"/>
      <c r="BV112" s="972"/>
      <c r="BW112" s="972"/>
      <c r="BX112" s="972"/>
      <c r="BY112" s="972"/>
      <c r="BZ112" s="972"/>
      <c r="CA112" s="972"/>
      <c r="CB112" s="973"/>
      <c r="CC112" s="974"/>
    </row>
    <row r="113" spans="2:81" s="1218" customFormat="1" x14ac:dyDescent="0.3">
      <c r="B113" s="1219"/>
      <c r="C113" s="974"/>
      <c r="D113" s="1220"/>
      <c r="E113" s="1220"/>
      <c r="F113" s="1220"/>
      <c r="G113" s="1221"/>
      <c r="H113" s="1220"/>
      <c r="I113" s="1220"/>
      <c r="J113" s="1220"/>
      <c r="K113" s="1220"/>
      <c r="L113" s="1220"/>
      <c r="M113" s="1220"/>
      <c r="N113" s="1220"/>
      <c r="O113" s="1220"/>
      <c r="P113" s="1220"/>
      <c r="Q113" s="1220"/>
      <c r="R113" s="1220"/>
      <c r="S113" s="1220"/>
      <c r="T113" s="1220"/>
      <c r="U113" s="1221"/>
      <c r="V113" s="1221"/>
      <c r="W113" s="1221"/>
      <c r="X113" s="1220"/>
      <c r="Y113" s="1220"/>
      <c r="Z113" s="1220"/>
      <c r="AA113" s="1220"/>
      <c r="AB113" s="1220"/>
      <c r="AC113" s="1220"/>
      <c r="AD113" s="1220"/>
      <c r="AE113" s="1221"/>
      <c r="AF113" s="1221"/>
      <c r="AG113" s="1221"/>
      <c r="AH113" s="1220"/>
      <c r="AI113" s="1220"/>
      <c r="AJ113" s="1220"/>
      <c r="AK113" s="1220"/>
      <c r="AL113" s="1220"/>
      <c r="AM113" s="1220"/>
      <c r="AN113" s="1220"/>
      <c r="AO113" s="1221"/>
      <c r="AP113" s="1221"/>
      <c r="AQ113" s="1221"/>
      <c r="AR113" s="1220"/>
      <c r="AS113" s="1220"/>
      <c r="AT113" s="1220"/>
      <c r="AU113" s="1220"/>
      <c r="AV113" s="1220"/>
      <c r="AW113" s="1220"/>
      <c r="AX113" s="1220"/>
      <c r="AY113" s="1221"/>
      <c r="AZ113" s="1221"/>
      <c r="BA113" s="1221"/>
      <c r="BB113" s="1220"/>
      <c r="BC113" s="1220"/>
      <c r="BD113" s="1220"/>
      <c r="BE113" s="1220"/>
      <c r="BF113" s="1220"/>
      <c r="BG113" s="1220"/>
      <c r="BH113" s="1220"/>
      <c r="BI113" s="1220"/>
      <c r="BJ113" s="1220"/>
      <c r="BK113" s="1220"/>
      <c r="BL113" s="1220"/>
      <c r="BM113" s="1220"/>
      <c r="BN113" s="1221"/>
      <c r="BO113" s="1221"/>
      <c r="BP113" s="1221"/>
      <c r="BQ113" s="974"/>
      <c r="BR113" s="971"/>
      <c r="BS113" s="971"/>
      <c r="BT113" s="971"/>
      <c r="BU113" s="971"/>
      <c r="BV113" s="972"/>
      <c r="BW113" s="972"/>
      <c r="BX113" s="972"/>
      <c r="BY113" s="972"/>
      <c r="BZ113" s="972"/>
      <c r="CA113" s="972"/>
      <c r="CB113" s="973"/>
      <c r="CC113" s="974"/>
    </row>
    <row r="114" spans="2:81" s="1218" customFormat="1" x14ac:dyDescent="0.3">
      <c r="B114" s="1219"/>
      <c r="C114" s="974"/>
      <c r="D114" s="1220"/>
      <c r="E114" s="1220"/>
      <c r="F114" s="1220"/>
      <c r="G114" s="1221"/>
      <c r="H114" s="1220"/>
      <c r="I114" s="1220"/>
      <c r="J114" s="1220"/>
      <c r="K114" s="1220"/>
      <c r="L114" s="1220"/>
      <c r="M114" s="1220"/>
      <c r="N114" s="1220"/>
      <c r="O114" s="1220"/>
      <c r="P114" s="1220"/>
      <c r="Q114" s="1220"/>
      <c r="R114" s="1220"/>
      <c r="S114" s="1220"/>
      <c r="T114" s="1220"/>
      <c r="U114" s="1221"/>
      <c r="V114" s="1221"/>
      <c r="W114" s="1221"/>
      <c r="X114" s="1220"/>
      <c r="Y114" s="1220"/>
      <c r="Z114" s="1220"/>
      <c r="AA114" s="1220"/>
      <c r="AB114" s="1220"/>
      <c r="AC114" s="1220"/>
      <c r="AD114" s="1220"/>
      <c r="AE114" s="1221"/>
      <c r="AF114" s="1221"/>
      <c r="AG114" s="1221"/>
      <c r="AH114" s="1220"/>
      <c r="AI114" s="1220"/>
      <c r="AJ114" s="1220"/>
      <c r="AK114" s="1220"/>
      <c r="AL114" s="1220"/>
      <c r="AM114" s="1220"/>
      <c r="AN114" s="1220"/>
      <c r="AO114" s="1221"/>
      <c r="AP114" s="1221"/>
      <c r="AQ114" s="1221"/>
      <c r="AR114" s="1220"/>
      <c r="AS114" s="1220"/>
      <c r="AT114" s="1220"/>
      <c r="AU114" s="1220"/>
      <c r="AV114" s="1220"/>
      <c r="AW114" s="1220"/>
      <c r="AX114" s="1220"/>
      <c r="AY114" s="1221"/>
      <c r="AZ114" s="1221"/>
      <c r="BA114" s="1221"/>
      <c r="BB114" s="1220"/>
      <c r="BC114" s="1220"/>
      <c r="BD114" s="1220"/>
      <c r="BE114" s="1220"/>
      <c r="BF114" s="1220"/>
      <c r="BG114" s="1220"/>
      <c r="BH114" s="1220"/>
      <c r="BI114" s="1220"/>
      <c r="BJ114" s="1220"/>
      <c r="BK114" s="1220"/>
      <c r="BL114" s="1220"/>
      <c r="BM114" s="1220"/>
      <c r="BN114" s="1221"/>
      <c r="BO114" s="1221"/>
      <c r="BP114" s="1221"/>
      <c r="BQ114" s="974"/>
      <c r="BR114" s="971"/>
      <c r="BS114" s="971"/>
      <c r="BT114" s="971"/>
      <c r="BU114" s="971"/>
      <c r="BV114" s="972"/>
      <c r="BW114" s="972"/>
      <c r="BX114" s="972"/>
      <c r="BY114" s="972"/>
      <c r="BZ114" s="972"/>
      <c r="CA114" s="972"/>
      <c r="CB114" s="973"/>
      <c r="CC114" s="974"/>
    </row>
    <row r="115" spans="2:81" s="1218" customFormat="1" x14ac:dyDescent="0.3">
      <c r="B115" s="1219"/>
      <c r="C115" s="974"/>
      <c r="D115" s="1220"/>
      <c r="E115" s="1220"/>
      <c r="F115" s="1220"/>
      <c r="G115" s="1221"/>
      <c r="H115" s="1220"/>
      <c r="I115" s="1220"/>
      <c r="J115" s="1220"/>
      <c r="K115" s="1220"/>
      <c r="L115" s="1220"/>
      <c r="M115" s="1220"/>
      <c r="N115" s="1220"/>
      <c r="O115" s="1220"/>
      <c r="P115" s="1220"/>
      <c r="Q115" s="1220"/>
      <c r="R115" s="1220"/>
      <c r="S115" s="1220"/>
      <c r="T115" s="1220"/>
      <c r="U115" s="1221"/>
      <c r="V115" s="1221"/>
      <c r="W115" s="1221"/>
      <c r="X115" s="1220"/>
      <c r="Y115" s="1220"/>
      <c r="Z115" s="1220"/>
      <c r="AA115" s="1220"/>
      <c r="AB115" s="1220"/>
      <c r="AC115" s="1220"/>
      <c r="AD115" s="1220"/>
      <c r="AE115" s="1221"/>
      <c r="AF115" s="1221"/>
      <c r="AG115" s="1221"/>
      <c r="AH115" s="1220"/>
      <c r="AI115" s="1220"/>
      <c r="AJ115" s="1220"/>
      <c r="AK115" s="1220"/>
      <c r="AL115" s="1220"/>
      <c r="AM115" s="1220"/>
      <c r="AN115" s="1220"/>
      <c r="AO115" s="1221"/>
      <c r="AP115" s="1221"/>
      <c r="AQ115" s="1221"/>
      <c r="AR115" s="1220"/>
      <c r="AS115" s="1220"/>
      <c r="AT115" s="1220"/>
      <c r="AU115" s="1220"/>
      <c r="AV115" s="1220"/>
      <c r="AW115" s="1220"/>
      <c r="AX115" s="1220"/>
      <c r="AY115" s="1221"/>
      <c r="AZ115" s="1221"/>
      <c r="BA115" s="1221"/>
      <c r="BB115" s="1220"/>
      <c r="BC115" s="1220"/>
      <c r="BD115" s="1220"/>
      <c r="BE115" s="1220"/>
      <c r="BF115" s="1220"/>
      <c r="BG115" s="1220"/>
      <c r="BH115" s="1220"/>
      <c r="BI115" s="1220"/>
      <c r="BJ115" s="1220"/>
      <c r="BK115" s="1220"/>
      <c r="BL115" s="1220"/>
      <c r="BM115" s="1220"/>
      <c r="BN115" s="1221"/>
      <c r="BO115" s="1221"/>
      <c r="BP115" s="1221"/>
      <c r="BQ115" s="974"/>
      <c r="BR115" s="971"/>
      <c r="BS115" s="971"/>
      <c r="BT115" s="971"/>
      <c r="BU115" s="971"/>
      <c r="BV115" s="972"/>
      <c r="BW115" s="972"/>
      <c r="BX115" s="972"/>
      <c r="BY115" s="972"/>
      <c r="BZ115" s="972"/>
      <c r="CA115" s="972"/>
      <c r="CB115" s="973"/>
      <c r="CC115" s="974"/>
    </row>
    <row r="116" spans="2:81" s="1218" customFormat="1" x14ac:dyDescent="0.3">
      <c r="B116" s="1219"/>
      <c r="C116" s="974"/>
      <c r="D116" s="1220"/>
      <c r="E116" s="1220"/>
      <c r="F116" s="1220"/>
      <c r="G116" s="1221"/>
      <c r="H116" s="1220"/>
      <c r="I116" s="1220"/>
      <c r="J116" s="1220"/>
      <c r="K116" s="1220"/>
      <c r="L116" s="1220"/>
      <c r="M116" s="1220"/>
      <c r="N116" s="1220"/>
      <c r="O116" s="1220"/>
      <c r="P116" s="1220"/>
      <c r="Q116" s="1220"/>
      <c r="R116" s="1220"/>
      <c r="S116" s="1220"/>
      <c r="T116" s="1220"/>
      <c r="U116" s="1221"/>
      <c r="V116" s="1221"/>
      <c r="W116" s="1221"/>
      <c r="X116" s="1220"/>
      <c r="Y116" s="1220"/>
      <c r="Z116" s="1220"/>
      <c r="AA116" s="1220"/>
      <c r="AB116" s="1220"/>
      <c r="AC116" s="1220"/>
      <c r="AD116" s="1220"/>
      <c r="AE116" s="1221"/>
      <c r="AF116" s="1221"/>
      <c r="AG116" s="1221"/>
      <c r="AH116" s="1220"/>
      <c r="AI116" s="1220"/>
      <c r="AJ116" s="1220"/>
      <c r="AK116" s="1220"/>
      <c r="AL116" s="1220"/>
      <c r="AM116" s="1220"/>
      <c r="AN116" s="1220"/>
      <c r="AO116" s="1221"/>
      <c r="AP116" s="1221"/>
      <c r="AQ116" s="1221"/>
      <c r="AR116" s="1220"/>
      <c r="AS116" s="1220"/>
      <c r="AT116" s="1220"/>
      <c r="AU116" s="1220"/>
      <c r="AV116" s="1220"/>
      <c r="AW116" s="1220"/>
      <c r="AX116" s="1220"/>
      <c r="AY116" s="1221"/>
      <c r="AZ116" s="1221"/>
      <c r="BA116" s="1221"/>
      <c r="BB116" s="1220"/>
      <c r="BC116" s="1220"/>
      <c r="BD116" s="1220"/>
      <c r="BE116" s="1220"/>
      <c r="BF116" s="1220"/>
      <c r="BG116" s="1220"/>
      <c r="BH116" s="1220"/>
      <c r="BI116" s="1220"/>
      <c r="BJ116" s="1220"/>
      <c r="BK116" s="1220"/>
      <c r="BL116" s="1220"/>
      <c r="BM116" s="1220"/>
      <c r="BN116" s="1221"/>
      <c r="BO116" s="1221"/>
      <c r="BP116" s="1221"/>
      <c r="BQ116" s="974"/>
      <c r="BR116" s="971"/>
      <c r="BS116" s="971"/>
      <c r="BT116" s="971"/>
      <c r="BU116" s="971"/>
      <c r="BV116" s="972"/>
      <c r="BW116" s="972"/>
      <c r="BX116" s="972"/>
      <c r="BY116" s="972"/>
      <c r="BZ116" s="972"/>
      <c r="CA116" s="972"/>
      <c r="CB116" s="973"/>
      <c r="CC116" s="974"/>
    </row>
    <row r="117" spans="2:81" s="1218" customFormat="1" x14ac:dyDescent="0.3">
      <c r="B117" s="1219"/>
      <c r="C117" s="974"/>
      <c r="D117" s="1220"/>
      <c r="E117" s="1220"/>
      <c r="F117" s="1220"/>
      <c r="G117" s="1221"/>
      <c r="H117" s="1220"/>
      <c r="I117" s="1220"/>
      <c r="J117" s="1220"/>
      <c r="K117" s="1220"/>
      <c r="L117" s="1220"/>
      <c r="M117" s="1220"/>
      <c r="N117" s="1220"/>
      <c r="O117" s="1220"/>
      <c r="P117" s="1220"/>
      <c r="Q117" s="1220"/>
      <c r="R117" s="1220"/>
      <c r="S117" s="1220"/>
      <c r="T117" s="1220"/>
      <c r="U117" s="1221"/>
      <c r="V117" s="1221"/>
      <c r="W117" s="1221"/>
      <c r="X117" s="1220"/>
      <c r="Y117" s="1220"/>
      <c r="Z117" s="1220"/>
      <c r="AA117" s="1220"/>
      <c r="AB117" s="1220"/>
      <c r="AC117" s="1220"/>
      <c r="AD117" s="1220"/>
      <c r="AE117" s="1221"/>
      <c r="AF117" s="1221"/>
      <c r="AG117" s="1221"/>
      <c r="AH117" s="1220"/>
      <c r="AI117" s="1220"/>
      <c r="AJ117" s="1220"/>
      <c r="AK117" s="1220"/>
      <c r="AL117" s="1220"/>
      <c r="AM117" s="1220"/>
      <c r="AN117" s="1220"/>
      <c r="AO117" s="1221"/>
      <c r="AP117" s="1221"/>
      <c r="AQ117" s="1221"/>
      <c r="AR117" s="1220"/>
      <c r="AS117" s="1220"/>
      <c r="AT117" s="1220"/>
      <c r="AU117" s="1220"/>
      <c r="AV117" s="1220"/>
      <c r="AW117" s="1220"/>
      <c r="AX117" s="1220"/>
      <c r="AY117" s="1221"/>
      <c r="AZ117" s="1221"/>
      <c r="BA117" s="1221"/>
      <c r="BB117" s="1220"/>
      <c r="BC117" s="1220"/>
      <c r="BD117" s="1220"/>
      <c r="BE117" s="1220"/>
      <c r="BF117" s="1220"/>
      <c r="BG117" s="1220"/>
      <c r="BH117" s="1220"/>
      <c r="BI117" s="1220"/>
      <c r="BJ117" s="1220"/>
      <c r="BK117" s="1220"/>
      <c r="BL117" s="1220"/>
      <c r="BM117" s="1220"/>
      <c r="BN117" s="1221"/>
      <c r="BO117" s="1221"/>
      <c r="BP117" s="1221"/>
      <c r="BQ117" s="974"/>
      <c r="BR117" s="971"/>
      <c r="BS117" s="971"/>
      <c r="BT117" s="971"/>
      <c r="BU117" s="971"/>
      <c r="BV117" s="972"/>
      <c r="BW117" s="972"/>
      <c r="BX117" s="972"/>
      <c r="BY117" s="972"/>
      <c r="BZ117" s="972"/>
      <c r="CA117" s="972"/>
      <c r="CB117" s="973"/>
      <c r="CC117" s="974"/>
    </row>
    <row r="118" spans="2:81" s="1218" customFormat="1" x14ac:dyDescent="0.3">
      <c r="B118" s="1219"/>
      <c r="C118" s="974"/>
      <c r="D118" s="1220"/>
      <c r="E118" s="1220"/>
      <c r="F118" s="1220"/>
      <c r="G118" s="1221"/>
      <c r="H118" s="1220"/>
      <c r="I118" s="1220"/>
      <c r="J118" s="1220"/>
      <c r="K118" s="1220"/>
      <c r="L118" s="1220"/>
      <c r="M118" s="1220"/>
      <c r="N118" s="1220"/>
      <c r="O118" s="1220"/>
      <c r="P118" s="1220"/>
      <c r="Q118" s="1220"/>
      <c r="R118" s="1220"/>
      <c r="S118" s="1220"/>
      <c r="T118" s="1220"/>
      <c r="U118" s="1221"/>
      <c r="V118" s="1221"/>
      <c r="W118" s="1221"/>
      <c r="X118" s="1220"/>
      <c r="Y118" s="1220"/>
      <c r="Z118" s="1220"/>
      <c r="AA118" s="1220"/>
      <c r="AB118" s="1220"/>
      <c r="AC118" s="1220"/>
      <c r="AD118" s="1220"/>
      <c r="AE118" s="1221"/>
      <c r="AF118" s="1221"/>
      <c r="AG118" s="1221"/>
      <c r="AH118" s="1220"/>
      <c r="AI118" s="1220"/>
      <c r="AJ118" s="1220"/>
      <c r="AK118" s="1220"/>
      <c r="AL118" s="1220"/>
      <c r="AM118" s="1220"/>
      <c r="AN118" s="1220"/>
      <c r="AO118" s="1221"/>
      <c r="AP118" s="1221"/>
      <c r="AQ118" s="1221"/>
      <c r="AR118" s="1220"/>
      <c r="AS118" s="1220"/>
      <c r="AT118" s="1220"/>
      <c r="AU118" s="1220"/>
      <c r="AV118" s="1220"/>
      <c r="AW118" s="1220"/>
      <c r="AX118" s="1220"/>
      <c r="AY118" s="1221"/>
      <c r="AZ118" s="1221"/>
      <c r="BA118" s="1221"/>
      <c r="BB118" s="1220"/>
      <c r="BC118" s="1220"/>
      <c r="BD118" s="1220"/>
      <c r="BE118" s="1220"/>
      <c r="BF118" s="1220"/>
      <c r="BG118" s="1220"/>
      <c r="BH118" s="1220"/>
      <c r="BI118" s="1220"/>
      <c r="BJ118" s="1220"/>
      <c r="BK118" s="1220"/>
      <c r="BL118" s="1220"/>
      <c r="BM118" s="1220"/>
      <c r="BN118" s="1221"/>
      <c r="BO118" s="1221"/>
      <c r="BP118" s="1221"/>
      <c r="BQ118" s="974"/>
      <c r="BR118" s="971"/>
      <c r="BS118" s="971"/>
      <c r="BT118" s="971"/>
      <c r="BU118" s="971"/>
      <c r="BV118" s="972"/>
      <c r="BW118" s="972"/>
      <c r="BX118" s="972"/>
      <c r="BY118" s="972"/>
      <c r="BZ118" s="972"/>
      <c r="CA118" s="972"/>
      <c r="CB118" s="973"/>
      <c r="CC118" s="974"/>
    </row>
    <row r="119" spans="2:81" s="1218" customFormat="1" x14ac:dyDescent="0.3">
      <c r="B119" s="1219"/>
      <c r="C119" s="974"/>
      <c r="D119" s="1220"/>
      <c r="E119" s="1220"/>
      <c r="F119" s="1220"/>
      <c r="G119" s="1221"/>
      <c r="H119" s="1220"/>
      <c r="I119" s="1220"/>
      <c r="J119" s="1220"/>
      <c r="K119" s="1220"/>
      <c r="L119" s="1220"/>
      <c r="M119" s="1220"/>
      <c r="N119" s="1220"/>
      <c r="O119" s="1220"/>
      <c r="P119" s="1220"/>
      <c r="Q119" s="1220"/>
      <c r="R119" s="1220"/>
      <c r="S119" s="1220"/>
      <c r="T119" s="1220"/>
      <c r="U119" s="1221"/>
      <c r="V119" s="1221"/>
      <c r="W119" s="1221"/>
      <c r="X119" s="1220"/>
      <c r="Y119" s="1220"/>
      <c r="Z119" s="1220"/>
      <c r="AA119" s="1220"/>
      <c r="AB119" s="1220"/>
      <c r="AC119" s="1220"/>
      <c r="AD119" s="1220"/>
      <c r="AE119" s="1221"/>
      <c r="AF119" s="1221"/>
      <c r="AG119" s="1221"/>
      <c r="AH119" s="1220"/>
      <c r="AI119" s="1220"/>
      <c r="AJ119" s="1220"/>
      <c r="AK119" s="1220"/>
      <c r="AL119" s="1220"/>
      <c r="AM119" s="1220"/>
      <c r="AN119" s="1220"/>
      <c r="AO119" s="1221"/>
      <c r="AP119" s="1221"/>
      <c r="AQ119" s="1221"/>
      <c r="AR119" s="1220"/>
      <c r="AS119" s="1220"/>
      <c r="AT119" s="1220"/>
      <c r="AU119" s="1220"/>
      <c r="AV119" s="1220"/>
      <c r="AW119" s="1220"/>
      <c r="AX119" s="1220"/>
      <c r="AY119" s="1221"/>
      <c r="AZ119" s="1221"/>
      <c r="BA119" s="1221"/>
      <c r="BB119" s="1220"/>
      <c r="BC119" s="1220"/>
      <c r="BD119" s="1220"/>
      <c r="BE119" s="1220"/>
      <c r="BF119" s="1220"/>
      <c r="BG119" s="1220"/>
      <c r="BH119" s="1220"/>
      <c r="BI119" s="1220"/>
      <c r="BJ119" s="1220"/>
      <c r="BK119" s="1220"/>
      <c r="BL119" s="1220"/>
      <c r="BM119" s="1220"/>
      <c r="BN119" s="1221"/>
      <c r="BO119" s="1221"/>
      <c r="BP119" s="1221"/>
      <c r="BQ119" s="974"/>
      <c r="BR119" s="971"/>
      <c r="BS119" s="971"/>
      <c r="BT119" s="971"/>
      <c r="BU119" s="971"/>
      <c r="BV119" s="972"/>
      <c r="BW119" s="972"/>
      <c r="BX119" s="972"/>
      <c r="BY119" s="972"/>
      <c r="BZ119" s="972"/>
      <c r="CA119" s="972"/>
      <c r="CB119" s="973"/>
      <c r="CC119" s="974"/>
    </row>
    <row r="120" spans="2:81" s="1218" customFormat="1" x14ac:dyDescent="0.3">
      <c r="B120" s="1219"/>
      <c r="C120" s="974"/>
      <c r="D120" s="1220"/>
      <c r="E120" s="1220"/>
      <c r="F120" s="1220"/>
      <c r="G120" s="1221"/>
      <c r="H120" s="1220"/>
      <c r="I120" s="1220"/>
      <c r="J120" s="1220"/>
      <c r="K120" s="1220"/>
      <c r="L120" s="1220"/>
      <c r="M120" s="1220"/>
      <c r="N120" s="1220"/>
      <c r="O120" s="1220"/>
      <c r="P120" s="1220"/>
      <c r="Q120" s="1220"/>
      <c r="R120" s="1220"/>
      <c r="S120" s="1220"/>
      <c r="T120" s="1220"/>
      <c r="U120" s="1221"/>
      <c r="V120" s="1221"/>
      <c r="W120" s="1221"/>
      <c r="X120" s="1220"/>
      <c r="Y120" s="1220"/>
      <c r="Z120" s="1220"/>
      <c r="AA120" s="1220"/>
      <c r="AB120" s="1220"/>
      <c r="AC120" s="1220"/>
      <c r="AD120" s="1220"/>
      <c r="AE120" s="1221"/>
      <c r="AF120" s="1221"/>
      <c r="AG120" s="1221"/>
      <c r="AH120" s="1220"/>
      <c r="AI120" s="1220"/>
      <c r="AJ120" s="1220"/>
      <c r="AK120" s="1220"/>
      <c r="AL120" s="1220"/>
      <c r="AM120" s="1220"/>
      <c r="AN120" s="1220"/>
      <c r="AO120" s="1221"/>
      <c r="AP120" s="1221"/>
      <c r="AQ120" s="1221"/>
      <c r="AR120" s="1220"/>
      <c r="AS120" s="1220"/>
      <c r="AT120" s="1220"/>
      <c r="AU120" s="1220"/>
      <c r="AV120" s="1220"/>
      <c r="AW120" s="1220"/>
      <c r="AX120" s="1220"/>
      <c r="AY120" s="1221"/>
      <c r="AZ120" s="1221"/>
      <c r="BA120" s="1221"/>
      <c r="BB120" s="1220"/>
      <c r="BC120" s="1220"/>
      <c r="BD120" s="1220"/>
      <c r="BE120" s="1220"/>
      <c r="BF120" s="1220"/>
      <c r="BG120" s="1220"/>
      <c r="BH120" s="1220"/>
      <c r="BI120" s="1220"/>
      <c r="BJ120" s="1220"/>
      <c r="BK120" s="1220"/>
      <c r="BL120" s="1220"/>
      <c r="BM120" s="1220"/>
      <c r="BN120" s="1221"/>
      <c r="BO120" s="1221"/>
      <c r="BP120" s="1221"/>
      <c r="BQ120" s="974"/>
      <c r="BR120" s="971"/>
      <c r="BS120" s="971"/>
      <c r="BT120" s="971"/>
      <c r="BU120" s="971"/>
      <c r="BV120" s="972"/>
      <c r="BW120" s="972"/>
      <c r="BX120" s="972"/>
      <c r="BY120" s="972"/>
      <c r="BZ120" s="972"/>
      <c r="CA120" s="972"/>
      <c r="CB120" s="973"/>
      <c r="CC120" s="974"/>
    </row>
    <row r="121" spans="2:81" s="1218" customFormat="1" x14ac:dyDescent="0.3">
      <c r="B121" s="1219"/>
      <c r="C121" s="974"/>
      <c r="D121" s="1220"/>
      <c r="E121" s="1220"/>
      <c r="F121" s="1220"/>
      <c r="G121" s="1221"/>
      <c r="H121" s="1220"/>
      <c r="I121" s="1220"/>
      <c r="J121" s="1220"/>
      <c r="K121" s="1220"/>
      <c r="L121" s="1220"/>
      <c r="M121" s="1220"/>
      <c r="N121" s="1220"/>
      <c r="O121" s="1220"/>
      <c r="P121" s="1220"/>
      <c r="Q121" s="1220"/>
      <c r="R121" s="1220"/>
      <c r="S121" s="1220"/>
      <c r="T121" s="1220"/>
      <c r="U121" s="1221"/>
      <c r="V121" s="1221"/>
      <c r="W121" s="1221"/>
      <c r="X121" s="1220"/>
      <c r="Y121" s="1220"/>
      <c r="Z121" s="1220"/>
      <c r="AA121" s="1220"/>
      <c r="AB121" s="1220"/>
      <c r="AC121" s="1220"/>
      <c r="AD121" s="1220"/>
      <c r="AE121" s="1221"/>
      <c r="AF121" s="1221"/>
      <c r="AG121" s="1221"/>
      <c r="AH121" s="1220"/>
      <c r="AI121" s="1220"/>
      <c r="AJ121" s="1220"/>
      <c r="AK121" s="1220"/>
      <c r="AL121" s="1220"/>
      <c r="AM121" s="1220"/>
      <c r="AN121" s="1220"/>
      <c r="AO121" s="1221"/>
      <c r="AP121" s="1221"/>
      <c r="AQ121" s="1221"/>
      <c r="AR121" s="1220"/>
      <c r="AS121" s="1220"/>
      <c r="AT121" s="1220"/>
      <c r="AU121" s="1220"/>
      <c r="AV121" s="1220"/>
      <c r="AW121" s="1220"/>
      <c r="AX121" s="1220"/>
      <c r="AY121" s="1221"/>
      <c r="AZ121" s="1221"/>
      <c r="BA121" s="1221"/>
      <c r="BB121" s="1220"/>
      <c r="BC121" s="1220"/>
      <c r="BD121" s="1220"/>
      <c r="BE121" s="1220"/>
      <c r="BF121" s="1220"/>
      <c r="BG121" s="1220"/>
      <c r="BH121" s="1220"/>
      <c r="BI121" s="1220"/>
      <c r="BJ121" s="1220"/>
      <c r="BK121" s="1220"/>
      <c r="BL121" s="1220"/>
      <c r="BM121" s="1220"/>
      <c r="BN121" s="1221"/>
      <c r="BO121" s="1221"/>
      <c r="BP121" s="1221"/>
      <c r="BQ121" s="974"/>
      <c r="BR121" s="971"/>
      <c r="BS121" s="971"/>
      <c r="BT121" s="971"/>
      <c r="BU121" s="971"/>
      <c r="BV121" s="972"/>
      <c r="BW121" s="972"/>
      <c r="BX121" s="972"/>
      <c r="BY121" s="972"/>
      <c r="BZ121" s="972"/>
      <c r="CA121" s="972"/>
      <c r="CB121" s="973"/>
      <c r="CC121" s="974"/>
    </row>
    <row r="122" spans="2:81" s="1218" customFormat="1" x14ac:dyDescent="0.3">
      <c r="B122" s="1219"/>
      <c r="C122" s="974"/>
      <c r="D122" s="1220"/>
      <c r="E122" s="1220"/>
      <c r="F122" s="1220"/>
      <c r="G122" s="1221"/>
      <c r="H122" s="1220"/>
      <c r="I122" s="1220"/>
      <c r="J122" s="1220"/>
      <c r="K122" s="1220"/>
      <c r="L122" s="1220"/>
      <c r="M122" s="1220"/>
      <c r="N122" s="1220"/>
      <c r="O122" s="1220"/>
      <c r="P122" s="1220"/>
      <c r="Q122" s="1220"/>
      <c r="R122" s="1220"/>
      <c r="S122" s="1220"/>
      <c r="T122" s="1220"/>
      <c r="U122" s="1221"/>
      <c r="V122" s="1221"/>
      <c r="W122" s="1221"/>
      <c r="X122" s="1220"/>
      <c r="Y122" s="1220"/>
      <c r="Z122" s="1220"/>
      <c r="AA122" s="1220"/>
      <c r="AB122" s="1220"/>
      <c r="AC122" s="1220"/>
      <c r="AD122" s="1220"/>
      <c r="AE122" s="1221"/>
      <c r="AF122" s="1221"/>
      <c r="AG122" s="1221"/>
      <c r="AH122" s="1220"/>
      <c r="AI122" s="1220"/>
      <c r="AJ122" s="1220"/>
      <c r="AK122" s="1220"/>
      <c r="AL122" s="1220"/>
      <c r="AM122" s="1220"/>
      <c r="AN122" s="1220"/>
      <c r="AO122" s="1221"/>
      <c r="AP122" s="1221"/>
      <c r="AQ122" s="1221"/>
      <c r="AR122" s="1220"/>
      <c r="AS122" s="1220"/>
      <c r="AT122" s="1220"/>
      <c r="AU122" s="1220"/>
      <c r="AV122" s="1220"/>
      <c r="AW122" s="1220"/>
      <c r="AX122" s="1220"/>
      <c r="AY122" s="1221"/>
      <c r="AZ122" s="1221"/>
      <c r="BA122" s="1221"/>
      <c r="BB122" s="1220"/>
      <c r="BC122" s="1220"/>
      <c r="BD122" s="1220"/>
      <c r="BE122" s="1220"/>
      <c r="BF122" s="1220"/>
      <c r="BG122" s="1220"/>
      <c r="BH122" s="1220"/>
      <c r="BI122" s="1220"/>
      <c r="BJ122" s="1220"/>
      <c r="BK122" s="1220"/>
      <c r="BL122" s="1220"/>
      <c r="BM122" s="1220"/>
      <c r="BN122" s="1221"/>
      <c r="BO122" s="1221"/>
      <c r="BP122" s="1221"/>
      <c r="BQ122" s="974"/>
      <c r="BR122" s="971"/>
      <c r="BS122" s="971"/>
      <c r="BT122" s="971"/>
      <c r="BU122" s="971"/>
      <c r="BV122" s="972"/>
      <c r="BW122" s="972"/>
      <c r="BX122" s="972"/>
      <c r="BY122" s="972"/>
      <c r="BZ122" s="972"/>
      <c r="CA122" s="972"/>
      <c r="CB122" s="973"/>
      <c r="CC122" s="974"/>
    </row>
    <row r="123" spans="2:81" s="1218" customFormat="1" x14ac:dyDescent="0.3">
      <c r="B123" s="1219"/>
      <c r="C123" s="974"/>
      <c r="D123" s="1220"/>
      <c r="E123" s="1220"/>
      <c r="F123" s="1220"/>
      <c r="G123" s="1221"/>
      <c r="H123" s="1220"/>
      <c r="I123" s="1220"/>
      <c r="J123" s="1220"/>
      <c r="K123" s="1220"/>
      <c r="L123" s="1220"/>
      <c r="M123" s="1220"/>
      <c r="N123" s="1220"/>
      <c r="O123" s="1220"/>
      <c r="P123" s="1220"/>
      <c r="Q123" s="1220"/>
      <c r="R123" s="1220"/>
      <c r="S123" s="1220"/>
      <c r="T123" s="1220"/>
      <c r="U123" s="1221"/>
      <c r="V123" s="1221"/>
      <c r="W123" s="1221"/>
      <c r="X123" s="1220"/>
      <c r="Y123" s="1220"/>
      <c r="Z123" s="1220"/>
      <c r="AA123" s="1220"/>
      <c r="AB123" s="1220"/>
      <c r="AC123" s="1220"/>
      <c r="AD123" s="1220"/>
      <c r="AE123" s="1221"/>
      <c r="AF123" s="1221"/>
      <c r="AG123" s="1221"/>
      <c r="AH123" s="1220"/>
      <c r="AI123" s="1220"/>
      <c r="AJ123" s="1220"/>
      <c r="AK123" s="1220"/>
      <c r="AL123" s="1220"/>
      <c r="AM123" s="1220"/>
      <c r="AN123" s="1220"/>
      <c r="AO123" s="1221"/>
      <c r="AP123" s="1221"/>
      <c r="AQ123" s="1221"/>
      <c r="AR123" s="1220"/>
      <c r="AS123" s="1220"/>
      <c r="AT123" s="1220"/>
      <c r="AU123" s="1220"/>
      <c r="AV123" s="1220"/>
      <c r="AW123" s="1220"/>
      <c r="AX123" s="1220"/>
      <c r="AY123" s="1221"/>
      <c r="AZ123" s="1221"/>
      <c r="BA123" s="1221"/>
      <c r="BB123" s="1220"/>
      <c r="BC123" s="1220"/>
      <c r="BD123" s="1220"/>
      <c r="BE123" s="1220"/>
      <c r="BF123" s="1220"/>
      <c r="BG123" s="1220"/>
      <c r="BH123" s="1220"/>
      <c r="BI123" s="1220"/>
      <c r="BJ123" s="1220"/>
      <c r="BK123" s="1220"/>
      <c r="BL123" s="1220"/>
      <c r="BM123" s="1220"/>
      <c r="BN123" s="1221"/>
      <c r="BO123" s="1221"/>
      <c r="BP123" s="1221"/>
      <c r="BQ123" s="974"/>
      <c r="BR123" s="971"/>
      <c r="BS123" s="971"/>
      <c r="BT123" s="971"/>
      <c r="BU123" s="971"/>
      <c r="BV123" s="972"/>
      <c r="BW123" s="972"/>
      <c r="BX123" s="972"/>
      <c r="BY123" s="972"/>
      <c r="BZ123" s="972"/>
      <c r="CA123" s="972"/>
      <c r="CB123" s="973"/>
      <c r="CC123" s="974"/>
    </row>
    <row r="124" spans="2:81" s="1218" customFormat="1" x14ac:dyDescent="0.3">
      <c r="B124" s="1219"/>
      <c r="C124" s="974"/>
      <c r="D124" s="1220"/>
      <c r="E124" s="1220"/>
      <c r="F124" s="1220"/>
      <c r="G124" s="1221"/>
      <c r="H124" s="1220"/>
      <c r="I124" s="1220"/>
      <c r="J124" s="1220"/>
      <c r="K124" s="1220"/>
      <c r="L124" s="1220"/>
      <c r="M124" s="1220"/>
      <c r="N124" s="1220"/>
      <c r="O124" s="1220"/>
      <c r="P124" s="1220"/>
      <c r="Q124" s="1220"/>
      <c r="R124" s="1220"/>
      <c r="S124" s="1220"/>
      <c r="T124" s="1220"/>
      <c r="U124" s="1221"/>
      <c r="V124" s="1221"/>
      <c r="W124" s="1221"/>
      <c r="X124" s="1220"/>
      <c r="Y124" s="1220"/>
      <c r="Z124" s="1220"/>
      <c r="AA124" s="1220"/>
      <c r="AB124" s="1220"/>
      <c r="AC124" s="1220"/>
      <c r="AD124" s="1220"/>
      <c r="AE124" s="1221"/>
      <c r="AF124" s="1221"/>
      <c r="AG124" s="1221"/>
      <c r="AH124" s="1220"/>
      <c r="AI124" s="1220"/>
      <c r="AJ124" s="1220"/>
      <c r="AK124" s="1220"/>
      <c r="AL124" s="1220"/>
      <c r="AM124" s="1220"/>
      <c r="AN124" s="1220"/>
      <c r="AO124" s="1221"/>
      <c r="AP124" s="1221"/>
      <c r="AQ124" s="1221"/>
      <c r="AR124" s="1220"/>
      <c r="AS124" s="1220"/>
      <c r="AT124" s="1220"/>
      <c r="AU124" s="1220"/>
      <c r="AV124" s="1220"/>
      <c r="AW124" s="1220"/>
      <c r="AX124" s="1220"/>
      <c r="AY124" s="1221"/>
      <c r="AZ124" s="1221"/>
      <c r="BA124" s="1221"/>
      <c r="BB124" s="1220"/>
      <c r="BC124" s="1220"/>
      <c r="BD124" s="1220"/>
      <c r="BE124" s="1220"/>
      <c r="BF124" s="1220"/>
      <c r="BG124" s="1220"/>
      <c r="BH124" s="1220"/>
      <c r="BI124" s="1220"/>
      <c r="BJ124" s="1220"/>
      <c r="BK124" s="1220"/>
      <c r="BL124" s="1220"/>
      <c r="BM124" s="1220"/>
      <c r="BN124" s="1221"/>
      <c r="BO124" s="1221"/>
      <c r="BP124" s="1221"/>
      <c r="BQ124" s="974"/>
      <c r="BR124" s="971"/>
      <c r="BS124" s="971"/>
      <c r="BT124" s="971"/>
      <c r="BU124" s="971"/>
      <c r="BV124" s="972"/>
      <c r="BW124" s="972"/>
      <c r="BX124" s="972"/>
      <c r="BY124" s="972"/>
      <c r="BZ124" s="972"/>
      <c r="CA124" s="972"/>
      <c r="CB124" s="973"/>
      <c r="CC124" s="974"/>
    </row>
    <row r="125" spans="2:81" s="1218" customFormat="1" x14ac:dyDescent="0.3">
      <c r="B125" s="1219"/>
      <c r="C125" s="974"/>
      <c r="D125" s="1220"/>
      <c r="E125" s="1220"/>
      <c r="F125" s="1220"/>
      <c r="G125" s="1221"/>
      <c r="H125" s="1220"/>
      <c r="I125" s="1220"/>
      <c r="J125" s="1220"/>
      <c r="K125" s="1220"/>
      <c r="L125" s="1220"/>
      <c r="M125" s="1220"/>
      <c r="N125" s="1220"/>
      <c r="O125" s="1220"/>
      <c r="P125" s="1220"/>
      <c r="Q125" s="1220"/>
      <c r="R125" s="1220"/>
      <c r="S125" s="1220"/>
      <c r="T125" s="1220"/>
      <c r="U125" s="1221"/>
      <c r="V125" s="1221"/>
      <c r="W125" s="1221"/>
      <c r="X125" s="1220"/>
      <c r="Y125" s="1220"/>
      <c r="Z125" s="1220"/>
      <c r="AA125" s="1220"/>
      <c r="AB125" s="1220"/>
      <c r="AC125" s="1220"/>
      <c r="AD125" s="1220"/>
      <c r="AE125" s="1221"/>
      <c r="AF125" s="1221"/>
      <c r="AG125" s="1221"/>
      <c r="AH125" s="1220"/>
      <c r="AI125" s="1220"/>
      <c r="AJ125" s="1220"/>
      <c r="AK125" s="1220"/>
      <c r="AL125" s="1220"/>
      <c r="AM125" s="1220"/>
      <c r="AN125" s="1220"/>
      <c r="AO125" s="1221"/>
      <c r="AP125" s="1221"/>
      <c r="AQ125" s="1221"/>
      <c r="AR125" s="1220"/>
      <c r="AS125" s="1220"/>
      <c r="AT125" s="1220"/>
      <c r="AU125" s="1220"/>
      <c r="AV125" s="1220"/>
      <c r="AW125" s="1220"/>
      <c r="AX125" s="1220"/>
      <c r="AY125" s="1221"/>
      <c r="AZ125" s="1221"/>
      <c r="BA125" s="1221"/>
      <c r="BB125" s="1220"/>
      <c r="BC125" s="1220"/>
      <c r="BD125" s="1220"/>
      <c r="BE125" s="1220"/>
      <c r="BF125" s="1220"/>
      <c r="BG125" s="1220"/>
      <c r="BH125" s="1220"/>
      <c r="BI125" s="1220"/>
      <c r="BJ125" s="1220"/>
      <c r="BK125" s="1220"/>
      <c r="BL125" s="1220"/>
      <c r="BM125" s="1220"/>
      <c r="BN125" s="1221"/>
      <c r="BO125" s="1221"/>
      <c r="BP125" s="1221"/>
      <c r="BQ125" s="974"/>
      <c r="BR125" s="971"/>
      <c r="BS125" s="971"/>
      <c r="BT125" s="971"/>
      <c r="BU125" s="971"/>
      <c r="BV125" s="972"/>
      <c r="BW125" s="972"/>
      <c r="BX125" s="972"/>
      <c r="BY125" s="972"/>
      <c r="BZ125" s="972"/>
      <c r="CA125" s="972"/>
      <c r="CB125" s="973"/>
      <c r="CC125" s="974"/>
    </row>
    <row r="126" spans="2:81" s="1218" customFormat="1" x14ac:dyDescent="0.3">
      <c r="B126" s="1219"/>
      <c r="C126" s="974"/>
      <c r="D126" s="1220"/>
      <c r="E126" s="1220"/>
      <c r="F126" s="1220"/>
      <c r="G126" s="1221"/>
      <c r="H126" s="1220"/>
      <c r="I126" s="1220"/>
      <c r="J126" s="1220"/>
      <c r="K126" s="1220"/>
      <c r="L126" s="1220"/>
      <c r="M126" s="1220"/>
      <c r="N126" s="1220"/>
      <c r="O126" s="1220"/>
      <c r="P126" s="1220"/>
      <c r="Q126" s="1220"/>
      <c r="R126" s="1220"/>
      <c r="S126" s="1220"/>
      <c r="T126" s="1220"/>
      <c r="U126" s="1221"/>
      <c r="V126" s="1221"/>
      <c r="W126" s="1221"/>
      <c r="X126" s="1220"/>
      <c r="Y126" s="1220"/>
      <c r="Z126" s="1220"/>
      <c r="AA126" s="1220"/>
      <c r="AB126" s="1220"/>
      <c r="AC126" s="1220"/>
      <c r="AD126" s="1220"/>
      <c r="AE126" s="1221"/>
      <c r="AF126" s="1221"/>
      <c r="AG126" s="1221"/>
      <c r="AH126" s="1220"/>
      <c r="AI126" s="1220"/>
      <c r="AJ126" s="1220"/>
      <c r="AK126" s="1220"/>
      <c r="AL126" s="1220"/>
      <c r="AM126" s="1220"/>
      <c r="AN126" s="1220"/>
      <c r="AO126" s="1221"/>
      <c r="AP126" s="1221"/>
      <c r="AQ126" s="1221"/>
      <c r="AR126" s="1220"/>
      <c r="AS126" s="1220"/>
      <c r="AT126" s="1220"/>
      <c r="AU126" s="1220"/>
      <c r="AV126" s="1220"/>
      <c r="AW126" s="1220"/>
      <c r="AX126" s="1220"/>
      <c r="AY126" s="1221"/>
      <c r="AZ126" s="1221"/>
      <c r="BA126" s="1221"/>
      <c r="BB126" s="1220"/>
      <c r="BC126" s="1220"/>
      <c r="BD126" s="1220"/>
      <c r="BE126" s="1220"/>
      <c r="BF126" s="1220"/>
      <c r="BG126" s="1220"/>
      <c r="BH126" s="1220"/>
      <c r="BI126" s="1220"/>
      <c r="BJ126" s="1220"/>
      <c r="BK126" s="1220"/>
      <c r="BL126" s="1220"/>
      <c r="BM126" s="1220"/>
      <c r="BN126" s="1221"/>
      <c r="BO126" s="1221"/>
      <c r="BP126" s="1221"/>
      <c r="BQ126" s="974"/>
      <c r="BR126" s="971"/>
      <c r="BS126" s="971"/>
      <c r="BT126" s="971"/>
      <c r="BU126" s="971"/>
      <c r="BV126" s="972"/>
      <c r="BW126" s="972"/>
      <c r="BX126" s="972"/>
      <c r="BY126" s="972"/>
      <c r="BZ126" s="972"/>
      <c r="CA126" s="972"/>
      <c r="CB126" s="973"/>
      <c r="CC126" s="974"/>
    </row>
    <row r="127" spans="2:81" s="1218" customFormat="1" x14ac:dyDescent="0.3">
      <c r="B127" s="1219"/>
      <c r="C127" s="974"/>
      <c r="D127" s="1220"/>
      <c r="E127" s="1220"/>
      <c r="F127" s="1220"/>
      <c r="G127" s="1221"/>
      <c r="H127" s="1220"/>
      <c r="I127" s="1220"/>
      <c r="J127" s="1220"/>
      <c r="K127" s="1220"/>
      <c r="L127" s="1220"/>
      <c r="M127" s="1220"/>
      <c r="N127" s="1220"/>
      <c r="O127" s="1220"/>
      <c r="P127" s="1220"/>
      <c r="Q127" s="1220"/>
      <c r="R127" s="1220"/>
      <c r="S127" s="1220"/>
      <c r="T127" s="1220"/>
      <c r="U127" s="1221"/>
      <c r="V127" s="1221"/>
      <c r="W127" s="1221"/>
      <c r="X127" s="1220"/>
      <c r="Y127" s="1220"/>
      <c r="Z127" s="1220"/>
      <c r="AA127" s="1220"/>
      <c r="AB127" s="1220"/>
      <c r="AC127" s="1220"/>
      <c r="AD127" s="1220"/>
      <c r="AE127" s="1221"/>
      <c r="AF127" s="1221"/>
      <c r="AG127" s="1221"/>
      <c r="AH127" s="1220"/>
      <c r="AI127" s="1220"/>
      <c r="AJ127" s="1220"/>
      <c r="AK127" s="1220"/>
      <c r="AL127" s="1220"/>
      <c r="AM127" s="1220"/>
      <c r="AN127" s="1220"/>
      <c r="AO127" s="1221"/>
      <c r="AP127" s="1221"/>
      <c r="AQ127" s="1221"/>
      <c r="AR127" s="1220"/>
      <c r="AS127" s="1220"/>
      <c r="AT127" s="1220"/>
      <c r="AU127" s="1220"/>
      <c r="AV127" s="1220"/>
      <c r="AW127" s="1220"/>
      <c r="AX127" s="1220"/>
      <c r="AY127" s="1221"/>
      <c r="AZ127" s="1221"/>
      <c r="BA127" s="1221"/>
      <c r="BB127" s="1220"/>
      <c r="BC127" s="1220"/>
      <c r="BD127" s="1220"/>
      <c r="BE127" s="1220"/>
      <c r="BF127" s="1220"/>
      <c r="BG127" s="1220"/>
      <c r="BH127" s="1220"/>
      <c r="BI127" s="1220"/>
      <c r="BJ127" s="1220"/>
      <c r="BK127" s="1220"/>
      <c r="BL127" s="1220"/>
      <c r="BM127" s="1220"/>
      <c r="BN127" s="1221"/>
      <c r="BO127" s="1221"/>
      <c r="BP127" s="1221"/>
      <c r="BQ127" s="974"/>
      <c r="BR127" s="971"/>
      <c r="BS127" s="971"/>
      <c r="BT127" s="971"/>
      <c r="BU127" s="971"/>
      <c r="BV127" s="972"/>
      <c r="BW127" s="972"/>
      <c r="BX127" s="972"/>
      <c r="BY127" s="972"/>
      <c r="BZ127" s="972"/>
      <c r="CA127" s="972"/>
      <c r="CB127" s="973"/>
      <c r="CC127" s="974"/>
    </row>
    <row r="128" spans="2:81" s="1218" customFormat="1" x14ac:dyDescent="0.3">
      <c r="B128" s="1219"/>
      <c r="C128" s="974"/>
      <c r="D128" s="1220"/>
      <c r="E128" s="1220"/>
      <c r="F128" s="1220"/>
      <c r="G128" s="1221"/>
      <c r="H128" s="1220"/>
      <c r="I128" s="1220"/>
      <c r="J128" s="1220"/>
      <c r="K128" s="1220"/>
      <c r="L128" s="1220"/>
      <c r="M128" s="1220"/>
      <c r="N128" s="1220"/>
      <c r="O128" s="1220"/>
      <c r="P128" s="1220"/>
      <c r="Q128" s="1220"/>
      <c r="R128" s="1220"/>
      <c r="S128" s="1220"/>
      <c r="T128" s="1220"/>
      <c r="U128" s="1221"/>
      <c r="V128" s="1221"/>
      <c r="W128" s="1221"/>
      <c r="X128" s="1220"/>
      <c r="Y128" s="1220"/>
      <c r="Z128" s="1220"/>
      <c r="AA128" s="1220"/>
      <c r="AB128" s="1220"/>
      <c r="AC128" s="1220"/>
      <c r="AD128" s="1220"/>
      <c r="AE128" s="1221"/>
      <c r="AF128" s="1221"/>
      <c r="AG128" s="1221"/>
      <c r="AH128" s="1220"/>
      <c r="AI128" s="1220"/>
      <c r="AJ128" s="1220"/>
      <c r="AK128" s="1220"/>
      <c r="AL128" s="1220"/>
      <c r="AM128" s="1220"/>
      <c r="AN128" s="1220"/>
      <c r="AO128" s="1221"/>
      <c r="AP128" s="1221"/>
      <c r="AQ128" s="1221"/>
      <c r="AR128" s="1220"/>
      <c r="AS128" s="1220"/>
      <c r="AT128" s="1220"/>
      <c r="AU128" s="1220"/>
      <c r="AV128" s="1220"/>
      <c r="AW128" s="1220"/>
      <c r="AX128" s="1220"/>
      <c r="AY128" s="1221"/>
      <c r="AZ128" s="1221"/>
      <c r="BA128" s="1221"/>
      <c r="BB128" s="1220"/>
      <c r="BC128" s="1220"/>
      <c r="BD128" s="1220"/>
      <c r="BE128" s="1220"/>
      <c r="BF128" s="1220"/>
      <c r="BG128" s="1220"/>
      <c r="BH128" s="1220"/>
      <c r="BI128" s="1220"/>
      <c r="BJ128" s="1220"/>
      <c r="BK128" s="1220"/>
      <c r="BL128" s="1220"/>
      <c r="BM128" s="1220"/>
      <c r="BN128" s="1221"/>
      <c r="BO128" s="1221"/>
      <c r="BP128" s="1221"/>
      <c r="BQ128" s="974"/>
      <c r="BR128" s="971"/>
      <c r="BS128" s="971"/>
      <c r="BT128" s="971"/>
      <c r="BU128" s="971"/>
      <c r="BV128" s="972"/>
      <c r="BW128" s="972"/>
      <c r="BX128" s="972"/>
      <c r="BY128" s="972"/>
      <c r="BZ128" s="972"/>
      <c r="CA128" s="972"/>
      <c r="CB128" s="973"/>
      <c r="CC128" s="974"/>
    </row>
    <row r="129" spans="2:81" s="1218" customFormat="1" x14ac:dyDescent="0.3">
      <c r="B129" s="1219"/>
      <c r="C129" s="974"/>
      <c r="D129" s="1220"/>
      <c r="E129" s="1220"/>
      <c r="F129" s="1220"/>
      <c r="G129" s="1221"/>
      <c r="H129" s="1220"/>
      <c r="I129" s="1220"/>
      <c r="J129" s="1220"/>
      <c r="K129" s="1220"/>
      <c r="L129" s="1220"/>
      <c r="M129" s="1220"/>
      <c r="N129" s="1220"/>
      <c r="O129" s="1220"/>
      <c r="P129" s="1220"/>
      <c r="Q129" s="1220"/>
      <c r="R129" s="1220"/>
      <c r="S129" s="1220"/>
      <c r="T129" s="1220"/>
      <c r="U129" s="1221"/>
      <c r="V129" s="1221"/>
      <c r="W129" s="1221"/>
      <c r="X129" s="1220"/>
      <c r="Y129" s="1220"/>
      <c r="Z129" s="1220"/>
      <c r="AA129" s="1220"/>
      <c r="AB129" s="1220"/>
      <c r="AC129" s="1220"/>
      <c r="AD129" s="1220"/>
      <c r="AE129" s="1221"/>
      <c r="AF129" s="1221"/>
      <c r="AG129" s="1221"/>
      <c r="AH129" s="1220"/>
      <c r="AI129" s="1220"/>
      <c r="AJ129" s="1220"/>
      <c r="AK129" s="1220"/>
      <c r="AL129" s="1220"/>
      <c r="AM129" s="1220"/>
      <c r="AN129" s="1220"/>
      <c r="AO129" s="1221"/>
      <c r="AP129" s="1221"/>
      <c r="AQ129" s="1221"/>
      <c r="AR129" s="1220"/>
      <c r="AS129" s="1220"/>
      <c r="AT129" s="1220"/>
      <c r="AU129" s="1220"/>
      <c r="AV129" s="1220"/>
      <c r="AW129" s="1220"/>
      <c r="AX129" s="1220"/>
      <c r="AY129" s="1221"/>
      <c r="AZ129" s="1221"/>
      <c r="BA129" s="1221"/>
      <c r="BB129" s="1220"/>
      <c r="BC129" s="1220"/>
      <c r="BD129" s="1220"/>
      <c r="BE129" s="1220"/>
      <c r="BF129" s="1220"/>
      <c r="BG129" s="1220"/>
      <c r="BH129" s="1220"/>
      <c r="BI129" s="1220"/>
      <c r="BJ129" s="1220"/>
      <c r="BK129" s="1220"/>
      <c r="BL129" s="1220"/>
      <c r="BM129" s="1220"/>
      <c r="BN129" s="1221"/>
      <c r="BO129" s="1221"/>
      <c r="BP129" s="1221"/>
      <c r="BQ129" s="974"/>
      <c r="BR129" s="971"/>
      <c r="BS129" s="971"/>
      <c r="BT129" s="971"/>
      <c r="BU129" s="971"/>
      <c r="BV129" s="972"/>
      <c r="BW129" s="972"/>
      <c r="BX129" s="972"/>
      <c r="BY129" s="972"/>
      <c r="BZ129" s="972"/>
      <c r="CA129" s="972"/>
      <c r="CB129" s="973"/>
      <c r="CC129" s="974"/>
    </row>
    <row r="130" spans="2:81" s="1218" customFormat="1" x14ac:dyDescent="0.3">
      <c r="B130" s="1219"/>
      <c r="C130" s="974"/>
      <c r="D130" s="1220"/>
      <c r="E130" s="1220"/>
      <c r="F130" s="1220"/>
      <c r="G130" s="1221"/>
      <c r="H130" s="1220"/>
      <c r="I130" s="1220"/>
      <c r="J130" s="1220"/>
      <c r="K130" s="1220"/>
      <c r="L130" s="1220"/>
      <c r="M130" s="1220"/>
      <c r="N130" s="1220"/>
      <c r="O130" s="1220"/>
      <c r="P130" s="1220"/>
      <c r="Q130" s="1220"/>
      <c r="R130" s="1220"/>
      <c r="S130" s="1220"/>
      <c r="T130" s="1220"/>
      <c r="U130" s="1221"/>
      <c r="V130" s="1221"/>
      <c r="W130" s="1221"/>
      <c r="X130" s="1220"/>
      <c r="Y130" s="1220"/>
      <c r="Z130" s="1220"/>
      <c r="AA130" s="1220"/>
      <c r="AB130" s="1220"/>
      <c r="AC130" s="1220"/>
      <c r="AD130" s="1220"/>
      <c r="AE130" s="1221"/>
      <c r="AF130" s="1221"/>
      <c r="AG130" s="1221"/>
      <c r="AH130" s="1220"/>
      <c r="AI130" s="1220"/>
      <c r="AJ130" s="1220"/>
      <c r="AK130" s="1220"/>
      <c r="AL130" s="1220"/>
      <c r="AM130" s="1220"/>
      <c r="AN130" s="1220"/>
      <c r="AO130" s="1221"/>
      <c r="AP130" s="1221"/>
      <c r="AQ130" s="1221"/>
      <c r="AR130" s="1220"/>
      <c r="AS130" s="1220"/>
      <c r="AT130" s="1220"/>
      <c r="AU130" s="1220"/>
      <c r="AV130" s="1220"/>
      <c r="AW130" s="1220"/>
      <c r="AX130" s="1220"/>
      <c r="AY130" s="1221"/>
      <c r="AZ130" s="1221"/>
      <c r="BA130" s="1221"/>
      <c r="BB130" s="1220"/>
      <c r="BC130" s="1220"/>
      <c r="BD130" s="1220"/>
      <c r="BE130" s="1220"/>
      <c r="BF130" s="1220"/>
      <c r="BG130" s="1220"/>
      <c r="BH130" s="1220"/>
      <c r="BI130" s="1220"/>
      <c r="BJ130" s="1220"/>
      <c r="BK130" s="1220"/>
      <c r="BL130" s="1220"/>
      <c r="BM130" s="1220"/>
      <c r="BN130" s="1221"/>
      <c r="BO130" s="1221"/>
      <c r="BP130" s="1221"/>
      <c r="BQ130" s="974"/>
      <c r="BR130" s="971"/>
      <c r="BS130" s="971"/>
      <c r="BT130" s="971"/>
      <c r="BU130" s="971"/>
      <c r="BV130" s="972"/>
      <c r="BW130" s="972"/>
      <c r="BX130" s="972"/>
      <c r="BY130" s="972"/>
      <c r="BZ130" s="972"/>
      <c r="CA130" s="972"/>
      <c r="CB130" s="973"/>
      <c r="CC130" s="974"/>
    </row>
    <row r="131" spans="2:81" s="1218" customFormat="1" x14ac:dyDescent="0.3">
      <c r="B131" s="1219"/>
      <c r="C131" s="974"/>
      <c r="D131" s="1220"/>
      <c r="E131" s="1220"/>
      <c r="F131" s="1220"/>
      <c r="G131" s="1221"/>
      <c r="H131" s="1220"/>
      <c r="I131" s="1220"/>
      <c r="J131" s="1220"/>
      <c r="K131" s="1220"/>
      <c r="L131" s="1220"/>
      <c r="M131" s="1220"/>
      <c r="N131" s="1220"/>
      <c r="O131" s="1220"/>
      <c r="P131" s="1220"/>
      <c r="Q131" s="1220"/>
      <c r="R131" s="1220"/>
      <c r="S131" s="1220"/>
      <c r="T131" s="1220"/>
      <c r="U131" s="1221"/>
      <c r="V131" s="1221"/>
      <c r="W131" s="1221"/>
      <c r="X131" s="1220"/>
      <c r="Y131" s="1220"/>
      <c r="Z131" s="1220"/>
      <c r="AA131" s="1220"/>
      <c r="AB131" s="1220"/>
      <c r="AC131" s="1220"/>
      <c r="AD131" s="1220"/>
      <c r="AE131" s="1221"/>
      <c r="AF131" s="1221"/>
      <c r="AG131" s="1221"/>
      <c r="AH131" s="1220"/>
      <c r="AI131" s="1220"/>
      <c r="AJ131" s="1220"/>
      <c r="AK131" s="1220"/>
      <c r="AL131" s="1220"/>
      <c r="AM131" s="1220"/>
      <c r="AN131" s="1220"/>
      <c r="AO131" s="1221"/>
      <c r="AP131" s="1221"/>
      <c r="AQ131" s="1221"/>
      <c r="AR131" s="1220"/>
      <c r="AS131" s="1220"/>
      <c r="AT131" s="1220"/>
      <c r="AU131" s="1220"/>
      <c r="AV131" s="1220"/>
      <c r="AW131" s="1220"/>
      <c r="AX131" s="1220"/>
      <c r="AY131" s="1221"/>
      <c r="AZ131" s="1221"/>
      <c r="BA131" s="1221"/>
      <c r="BB131" s="1220"/>
      <c r="BC131" s="1220"/>
      <c r="BD131" s="1220"/>
      <c r="BE131" s="1220"/>
      <c r="BF131" s="1220"/>
      <c r="BG131" s="1220"/>
      <c r="BH131" s="1220"/>
      <c r="BI131" s="1220"/>
      <c r="BJ131" s="1220"/>
      <c r="BK131" s="1220"/>
      <c r="BL131" s="1220"/>
      <c r="BM131" s="1220"/>
      <c r="BN131" s="1221"/>
      <c r="BO131" s="1221"/>
      <c r="BP131" s="1221"/>
      <c r="BQ131" s="974"/>
      <c r="BR131" s="971"/>
      <c r="BS131" s="971"/>
      <c r="BT131" s="971"/>
      <c r="BU131" s="971"/>
      <c r="BV131" s="972"/>
      <c r="BW131" s="972"/>
      <c r="BX131" s="972"/>
      <c r="BY131" s="972"/>
      <c r="BZ131" s="972"/>
      <c r="CA131" s="972"/>
      <c r="CB131" s="973"/>
      <c r="CC131" s="974"/>
    </row>
    <row r="132" spans="2:81" s="1218" customFormat="1" x14ac:dyDescent="0.3">
      <c r="B132" s="1219"/>
      <c r="C132" s="974"/>
      <c r="D132" s="1220"/>
      <c r="E132" s="1220"/>
      <c r="F132" s="1220"/>
      <c r="G132" s="1221"/>
      <c r="H132" s="1220"/>
      <c r="I132" s="1220"/>
      <c r="J132" s="1220"/>
      <c r="K132" s="1220"/>
      <c r="L132" s="1220"/>
      <c r="M132" s="1220"/>
      <c r="N132" s="1220"/>
      <c r="O132" s="1220"/>
      <c r="P132" s="1220"/>
      <c r="Q132" s="1220"/>
      <c r="R132" s="1220"/>
      <c r="S132" s="1220"/>
      <c r="T132" s="1220"/>
      <c r="U132" s="1221"/>
      <c r="V132" s="1221"/>
      <c r="W132" s="1221"/>
      <c r="X132" s="1220"/>
      <c r="Y132" s="1220"/>
      <c r="Z132" s="1220"/>
      <c r="AA132" s="1220"/>
      <c r="AB132" s="1220"/>
      <c r="AC132" s="1220"/>
      <c r="AD132" s="1220"/>
      <c r="AE132" s="1221"/>
      <c r="AF132" s="1221"/>
      <c r="AG132" s="1221"/>
      <c r="AH132" s="1220"/>
      <c r="AI132" s="1220"/>
      <c r="AJ132" s="1220"/>
      <c r="AK132" s="1220"/>
      <c r="AL132" s="1220"/>
      <c r="AM132" s="1220"/>
      <c r="AN132" s="1220"/>
      <c r="AO132" s="1221"/>
      <c r="AP132" s="1221"/>
      <c r="AQ132" s="1221"/>
      <c r="AR132" s="1220"/>
      <c r="AS132" s="1220"/>
      <c r="AT132" s="1220"/>
      <c r="AU132" s="1220"/>
      <c r="AV132" s="1220"/>
      <c r="AW132" s="1220"/>
      <c r="AX132" s="1220"/>
      <c r="AY132" s="1221"/>
      <c r="AZ132" s="1221"/>
      <c r="BA132" s="1221"/>
      <c r="BB132" s="1220"/>
      <c r="BC132" s="1220"/>
      <c r="BD132" s="1220"/>
      <c r="BE132" s="1220"/>
      <c r="BF132" s="1220"/>
      <c r="BG132" s="1220"/>
      <c r="BH132" s="1220"/>
      <c r="BI132" s="1220"/>
      <c r="BJ132" s="1220"/>
      <c r="BK132" s="1220"/>
      <c r="BL132" s="1220"/>
      <c r="BM132" s="1220"/>
      <c r="BN132" s="1221"/>
      <c r="BO132" s="1221"/>
      <c r="BP132" s="1221"/>
      <c r="BQ132" s="974"/>
      <c r="BR132" s="971"/>
      <c r="BS132" s="971"/>
      <c r="BT132" s="971"/>
      <c r="BU132" s="971"/>
      <c r="BV132" s="972"/>
      <c r="BW132" s="972"/>
      <c r="BX132" s="972"/>
      <c r="BY132" s="972"/>
      <c r="BZ132" s="972"/>
      <c r="CA132" s="972"/>
      <c r="CB132" s="973"/>
      <c r="CC132" s="974"/>
    </row>
    <row r="133" spans="2:81" s="1218" customFormat="1" x14ac:dyDescent="0.3">
      <c r="B133" s="1219"/>
      <c r="C133" s="974"/>
      <c r="D133" s="1220"/>
      <c r="E133" s="1220"/>
      <c r="F133" s="1220"/>
      <c r="G133" s="1221"/>
      <c r="H133" s="1220"/>
      <c r="I133" s="1220"/>
      <c r="J133" s="1220"/>
      <c r="K133" s="1220"/>
      <c r="L133" s="1220"/>
      <c r="M133" s="1220"/>
      <c r="N133" s="1220"/>
      <c r="O133" s="1220"/>
      <c r="P133" s="1220"/>
      <c r="Q133" s="1220"/>
      <c r="R133" s="1220"/>
      <c r="S133" s="1220"/>
      <c r="T133" s="1220"/>
      <c r="U133" s="1221"/>
      <c r="V133" s="1221"/>
      <c r="W133" s="1221"/>
      <c r="X133" s="1220"/>
      <c r="Y133" s="1220"/>
      <c r="Z133" s="1220"/>
      <c r="AA133" s="1220"/>
      <c r="AB133" s="1220"/>
      <c r="AC133" s="1220"/>
      <c r="AD133" s="1220"/>
      <c r="AE133" s="1221"/>
      <c r="AF133" s="1221"/>
      <c r="AG133" s="1221"/>
      <c r="AH133" s="1220"/>
      <c r="AI133" s="1220"/>
      <c r="AJ133" s="1220"/>
      <c r="AK133" s="1220"/>
      <c r="AL133" s="1220"/>
      <c r="AM133" s="1220"/>
      <c r="AN133" s="1220"/>
      <c r="AO133" s="1221"/>
      <c r="AP133" s="1221"/>
      <c r="AQ133" s="1221"/>
      <c r="AR133" s="1220"/>
      <c r="AS133" s="1220"/>
      <c r="AT133" s="1220"/>
      <c r="AU133" s="1220"/>
      <c r="AV133" s="1220"/>
      <c r="AW133" s="1220"/>
      <c r="AX133" s="1220"/>
      <c r="AY133" s="1221"/>
      <c r="AZ133" s="1221"/>
      <c r="BA133" s="1221"/>
      <c r="BB133" s="1220"/>
      <c r="BC133" s="1220"/>
      <c r="BD133" s="1220"/>
      <c r="BE133" s="1220"/>
      <c r="BF133" s="1220"/>
      <c r="BG133" s="1220"/>
      <c r="BH133" s="1220"/>
      <c r="BI133" s="1220"/>
      <c r="BJ133" s="1220"/>
      <c r="BK133" s="1220"/>
      <c r="BL133" s="1220"/>
      <c r="BM133" s="1220"/>
      <c r="BN133" s="1221"/>
      <c r="BO133" s="1221"/>
      <c r="BP133" s="1221"/>
      <c r="BQ133" s="974"/>
      <c r="BR133" s="971"/>
      <c r="BS133" s="971"/>
      <c r="BT133" s="971"/>
      <c r="BU133" s="971"/>
      <c r="BV133" s="972"/>
      <c r="BW133" s="972"/>
      <c r="BX133" s="972"/>
      <c r="BY133" s="972"/>
      <c r="BZ133" s="972"/>
      <c r="CA133" s="972"/>
      <c r="CB133" s="973"/>
      <c r="CC133" s="974"/>
    </row>
    <row r="134" spans="2:81" s="1218" customFormat="1" x14ac:dyDescent="0.3">
      <c r="B134" s="1219"/>
      <c r="C134" s="974"/>
      <c r="D134" s="1220"/>
      <c r="E134" s="1220"/>
      <c r="F134" s="1220"/>
      <c r="G134" s="1221"/>
      <c r="H134" s="1220"/>
      <c r="I134" s="1220"/>
      <c r="J134" s="1220"/>
      <c r="K134" s="1220"/>
      <c r="L134" s="1220"/>
      <c r="M134" s="1220"/>
      <c r="N134" s="1220"/>
      <c r="O134" s="1220"/>
      <c r="P134" s="1220"/>
      <c r="Q134" s="1220"/>
      <c r="R134" s="1220"/>
      <c r="S134" s="1220"/>
      <c r="T134" s="1220"/>
      <c r="U134" s="1221"/>
      <c r="V134" s="1221"/>
      <c r="W134" s="1221"/>
      <c r="X134" s="1220"/>
      <c r="Y134" s="1220"/>
      <c r="Z134" s="1220"/>
      <c r="AA134" s="1220"/>
      <c r="AB134" s="1220"/>
      <c r="AC134" s="1220"/>
      <c r="AD134" s="1220"/>
      <c r="AE134" s="1221"/>
      <c r="AF134" s="1221"/>
      <c r="AG134" s="1221"/>
      <c r="AH134" s="1220"/>
      <c r="AI134" s="1220"/>
      <c r="AJ134" s="1220"/>
      <c r="AK134" s="1220"/>
      <c r="AL134" s="1220"/>
      <c r="AM134" s="1220"/>
      <c r="AN134" s="1220"/>
      <c r="AO134" s="1221"/>
      <c r="AP134" s="1221"/>
      <c r="AQ134" s="1221"/>
      <c r="AR134" s="1220"/>
      <c r="AS134" s="1220"/>
      <c r="AT134" s="1220"/>
      <c r="AU134" s="1220"/>
      <c r="AV134" s="1220"/>
      <c r="AW134" s="1220"/>
      <c r="AX134" s="1220"/>
      <c r="AY134" s="1221"/>
      <c r="AZ134" s="1221"/>
      <c r="BA134" s="1221"/>
      <c r="BB134" s="1220"/>
      <c r="BC134" s="1220"/>
      <c r="BD134" s="1220"/>
      <c r="BE134" s="1220"/>
      <c r="BF134" s="1220"/>
      <c r="BG134" s="1220"/>
      <c r="BH134" s="1220"/>
      <c r="BI134" s="1220"/>
      <c r="BJ134" s="1220"/>
      <c r="BK134" s="1220"/>
      <c r="BL134" s="1220"/>
      <c r="BM134" s="1220"/>
      <c r="BN134" s="1221"/>
      <c r="BO134" s="1221"/>
      <c r="BP134" s="1221"/>
      <c r="BQ134" s="974"/>
      <c r="BR134" s="971"/>
      <c r="BS134" s="971"/>
      <c r="BT134" s="971"/>
      <c r="BU134" s="971"/>
      <c r="BV134" s="972"/>
      <c r="BW134" s="972"/>
      <c r="BX134" s="972"/>
      <c r="BY134" s="972"/>
      <c r="BZ134" s="972"/>
      <c r="CA134" s="972"/>
      <c r="CB134" s="973"/>
      <c r="CC134" s="974"/>
    </row>
    <row r="135" spans="2:81" s="1218" customFormat="1" x14ac:dyDescent="0.3">
      <c r="B135" s="1219"/>
      <c r="C135" s="974"/>
      <c r="D135" s="1220"/>
      <c r="E135" s="1220"/>
      <c r="F135" s="1220"/>
      <c r="G135" s="1221"/>
      <c r="H135" s="1220"/>
      <c r="I135" s="1220"/>
      <c r="J135" s="1220"/>
      <c r="K135" s="1220"/>
      <c r="L135" s="1220"/>
      <c r="M135" s="1220"/>
      <c r="N135" s="1220"/>
      <c r="O135" s="1220"/>
      <c r="P135" s="1220"/>
      <c r="Q135" s="1220"/>
      <c r="R135" s="1220"/>
      <c r="S135" s="1220"/>
      <c r="T135" s="1220"/>
      <c r="U135" s="1221"/>
      <c r="V135" s="1221"/>
      <c r="W135" s="1221"/>
      <c r="X135" s="1220"/>
      <c r="Y135" s="1220"/>
      <c r="Z135" s="1220"/>
      <c r="AA135" s="1220"/>
      <c r="AB135" s="1220"/>
      <c r="AC135" s="1220"/>
      <c r="AD135" s="1220"/>
      <c r="AE135" s="1221"/>
      <c r="AF135" s="1221"/>
      <c r="AG135" s="1221"/>
      <c r="AH135" s="1220"/>
      <c r="AI135" s="1220"/>
      <c r="AJ135" s="1220"/>
      <c r="AK135" s="1220"/>
      <c r="AL135" s="1220"/>
      <c r="AM135" s="1220"/>
      <c r="AN135" s="1220"/>
      <c r="AO135" s="1221"/>
      <c r="AP135" s="1221"/>
      <c r="AQ135" s="1221"/>
      <c r="AR135" s="1220"/>
      <c r="AS135" s="1220"/>
      <c r="AT135" s="1220"/>
      <c r="AU135" s="1220"/>
      <c r="AV135" s="1220"/>
      <c r="AW135" s="1220"/>
      <c r="AX135" s="1220"/>
      <c r="AY135" s="1221"/>
      <c r="AZ135" s="1221"/>
      <c r="BA135" s="1221"/>
      <c r="BB135" s="1220"/>
      <c r="BC135" s="1220"/>
      <c r="BD135" s="1220"/>
      <c r="BE135" s="1220"/>
      <c r="BF135" s="1220"/>
      <c r="BG135" s="1220"/>
      <c r="BH135" s="1220"/>
      <c r="BI135" s="1220"/>
      <c r="BJ135" s="1220"/>
      <c r="BK135" s="1220"/>
      <c r="BL135" s="1220"/>
      <c r="BM135" s="1220"/>
      <c r="BN135" s="1221"/>
      <c r="BO135" s="1221"/>
      <c r="BP135" s="1221"/>
      <c r="BQ135" s="974"/>
      <c r="BR135" s="971"/>
      <c r="BS135" s="971"/>
      <c r="BT135" s="971"/>
      <c r="BU135" s="971"/>
      <c r="BV135" s="972"/>
      <c r="BW135" s="972"/>
      <c r="BX135" s="972"/>
      <c r="BY135" s="972"/>
      <c r="BZ135" s="972"/>
      <c r="CA135" s="972"/>
      <c r="CB135" s="973"/>
      <c r="CC135" s="974"/>
    </row>
    <row r="136" spans="2:81" s="1218" customFormat="1" x14ac:dyDescent="0.3">
      <c r="B136" s="1219"/>
      <c r="C136" s="974"/>
      <c r="D136" s="1220"/>
      <c r="E136" s="1220"/>
      <c r="F136" s="1220"/>
      <c r="G136" s="1221"/>
      <c r="H136" s="1220"/>
      <c r="I136" s="1220"/>
      <c r="J136" s="1220"/>
      <c r="K136" s="1220"/>
      <c r="L136" s="1220"/>
      <c r="M136" s="1220"/>
      <c r="N136" s="1220"/>
      <c r="O136" s="1220"/>
      <c r="P136" s="1220"/>
      <c r="Q136" s="1220"/>
      <c r="R136" s="1220"/>
      <c r="S136" s="1220"/>
      <c r="T136" s="1220"/>
      <c r="U136" s="1221"/>
      <c r="V136" s="1221"/>
      <c r="W136" s="1221"/>
      <c r="X136" s="1220"/>
      <c r="Y136" s="1220"/>
      <c r="Z136" s="1220"/>
      <c r="AA136" s="1220"/>
      <c r="AB136" s="1220"/>
      <c r="AC136" s="1220"/>
      <c r="AD136" s="1220"/>
      <c r="AE136" s="1221"/>
      <c r="AF136" s="1221"/>
      <c r="AG136" s="1221"/>
      <c r="AH136" s="1220"/>
      <c r="AI136" s="1220"/>
      <c r="AJ136" s="1220"/>
      <c r="AK136" s="1220"/>
      <c r="AL136" s="1220"/>
      <c r="AM136" s="1220"/>
      <c r="AN136" s="1220"/>
      <c r="AO136" s="1221"/>
      <c r="AP136" s="1221"/>
      <c r="AQ136" s="1221"/>
      <c r="AR136" s="1220"/>
      <c r="AS136" s="1220"/>
      <c r="AT136" s="1220"/>
      <c r="AU136" s="1220"/>
      <c r="AV136" s="1220"/>
      <c r="AW136" s="1220"/>
      <c r="AX136" s="1220"/>
      <c r="AY136" s="1221"/>
      <c r="AZ136" s="1221"/>
      <c r="BA136" s="1221"/>
      <c r="BB136" s="1220"/>
      <c r="BC136" s="1220"/>
      <c r="BD136" s="1220"/>
      <c r="BE136" s="1220"/>
      <c r="BF136" s="1220"/>
      <c r="BG136" s="1220"/>
      <c r="BH136" s="1220"/>
      <c r="BI136" s="1220"/>
      <c r="BJ136" s="1220"/>
      <c r="BK136" s="1220"/>
      <c r="BL136" s="1220"/>
      <c r="BM136" s="1220"/>
      <c r="BN136" s="1221"/>
      <c r="BO136" s="1221"/>
      <c r="BP136" s="1221"/>
      <c r="BQ136" s="974"/>
      <c r="BR136" s="971"/>
      <c r="BS136" s="971"/>
      <c r="BT136" s="971"/>
      <c r="BU136" s="971"/>
      <c r="BV136" s="972"/>
      <c r="BW136" s="972"/>
      <c r="BX136" s="972"/>
      <c r="BY136" s="972"/>
      <c r="BZ136" s="972"/>
      <c r="CA136" s="972"/>
      <c r="CB136" s="973"/>
      <c r="CC136" s="974"/>
    </row>
    <row r="137" spans="2:81" s="1218" customFormat="1" x14ac:dyDescent="0.3">
      <c r="B137" s="1219"/>
      <c r="C137" s="974"/>
      <c r="D137" s="1220"/>
      <c r="E137" s="1220"/>
      <c r="F137" s="1220"/>
      <c r="G137" s="1221"/>
      <c r="H137" s="1220"/>
      <c r="I137" s="1220"/>
      <c r="J137" s="1220"/>
      <c r="K137" s="1220"/>
      <c r="L137" s="1220"/>
      <c r="M137" s="1220"/>
      <c r="N137" s="1220"/>
      <c r="O137" s="1220"/>
      <c r="P137" s="1220"/>
      <c r="Q137" s="1220"/>
      <c r="R137" s="1220"/>
      <c r="S137" s="1220"/>
      <c r="T137" s="1220"/>
      <c r="U137" s="1221"/>
      <c r="V137" s="1221"/>
      <c r="W137" s="1221"/>
      <c r="X137" s="1220"/>
      <c r="Y137" s="1220"/>
      <c r="Z137" s="1220"/>
      <c r="AA137" s="1220"/>
      <c r="AB137" s="1220"/>
      <c r="AC137" s="1220"/>
      <c r="AD137" s="1220"/>
      <c r="AE137" s="1221"/>
      <c r="AF137" s="1221"/>
      <c r="AG137" s="1221"/>
      <c r="AH137" s="1220"/>
      <c r="AI137" s="1220"/>
      <c r="AJ137" s="1220"/>
      <c r="AK137" s="1220"/>
      <c r="AL137" s="1220"/>
      <c r="AM137" s="1220"/>
      <c r="AN137" s="1220"/>
      <c r="AO137" s="1221"/>
      <c r="AP137" s="1221"/>
      <c r="AQ137" s="1221"/>
      <c r="AR137" s="1220"/>
      <c r="AS137" s="1220"/>
      <c r="AT137" s="1220"/>
      <c r="AU137" s="1220"/>
      <c r="AV137" s="1220"/>
      <c r="AW137" s="1220"/>
      <c r="AX137" s="1220"/>
      <c r="AY137" s="1221"/>
      <c r="AZ137" s="1221"/>
      <c r="BA137" s="1221"/>
      <c r="BB137" s="1220"/>
      <c r="BC137" s="1220"/>
      <c r="BD137" s="1220"/>
      <c r="BE137" s="1220"/>
      <c r="BF137" s="1220"/>
      <c r="BG137" s="1220"/>
      <c r="BH137" s="1220"/>
      <c r="BI137" s="1220"/>
      <c r="BJ137" s="1220"/>
      <c r="BK137" s="1220"/>
      <c r="BL137" s="1220"/>
      <c r="BM137" s="1220"/>
      <c r="BN137" s="1221"/>
      <c r="BO137" s="1221"/>
      <c r="BP137" s="1221"/>
      <c r="BQ137" s="974"/>
      <c r="BR137" s="971"/>
      <c r="BS137" s="971"/>
      <c r="BT137" s="971"/>
      <c r="BU137" s="971"/>
      <c r="BV137" s="972"/>
      <c r="BW137" s="972"/>
      <c r="BX137" s="972"/>
      <c r="BY137" s="972"/>
      <c r="BZ137" s="972"/>
      <c r="CA137" s="972"/>
      <c r="CB137" s="973"/>
      <c r="CC137" s="974"/>
    </row>
    <row r="138" spans="2:81" s="1218" customFormat="1" x14ac:dyDescent="0.3">
      <c r="B138" s="1219"/>
      <c r="C138" s="974"/>
      <c r="D138" s="1220"/>
      <c r="E138" s="1220"/>
      <c r="F138" s="1220"/>
      <c r="G138" s="1221"/>
      <c r="H138" s="1220"/>
      <c r="I138" s="1220"/>
      <c r="J138" s="1220"/>
      <c r="K138" s="1220"/>
      <c r="L138" s="1220"/>
      <c r="M138" s="1220"/>
      <c r="N138" s="1220"/>
      <c r="O138" s="1220"/>
      <c r="P138" s="1220"/>
      <c r="Q138" s="1220"/>
      <c r="R138" s="1220"/>
      <c r="S138" s="1220"/>
      <c r="T138" s="1220"/>
      <c r="U138" s="1221"/>
      <c r="V138" s="1221"/>
      <c r="W138" s="1221"/>
      <c r="X138" s="1220"/>
      <c r="Y138" s="1220"/>
      <c r="Z138" s="1220"/>
      <c r="AA138" s="1220"/>
      <c r="AB138" s="1220"/>
      <c r="AC138" s="1220"/>
      <c r="AD138" s="1220"/>
      <c r="AE138" s="1221"/>
      <c r="AF138" s="1221"/>
      <c r="AG138" s="1221"/>
      <c r="AH138" s="1220"/>
      <c r="AI138" s="1220"/>
      <c r="AJ138" s="1220"/>
      <c r="AK138" s="1220"/>
      <c r="AL138" s="1220"/>
      <c r="AM138" s="1220"/>
      <c r="AN138" s="1220"/>
      <c r="AO138" s="1221"/>
      <c r="AP138" s="1221"/>
      <c r="AQ138" s="1221"/>
      <c r="AR138" s="1220"/>
      <c r="AS138" s="1220"/>
      <c r="AT138" s="1220"/>
      <c r="AU138" s="1220"/>
      <c r="AV138" s="1220"/>
      <c r="AW138" s="1220"/>
      <c r="AX138" s="1220"/>
      <c r="AY138" s="1221"/>
      <c r="AZ138" s="1221"/>
      <c r="BA138" s="1221"/>
      <c r="BB138" s="1220"/>
      <c r="BC138" s="1220"/>
      <c r="BD138" s="1220"/>
      <c r="BE138" s="1220"/>
      <c r="BF138" s="1220"/>
      <c r="BG138" s="1220"/>
      <c r="BH138" s="1220"/>
      <c r="BI138" s="1220"/>
      <c r="BJ138" s="1220"/>
      <c r="BK138" s="1220"/>
      <c r="BL138" s="1220"/>
      <c r="BM138" s="1220"/>
      <c r="BN138" s="1221"/>
      <c r="BO138" s="1221"/>
      <c r="BP138" s="1221"/>
      <c r="BQ138" s="974"/>
      <c r="BR138" s="971"/>
      <c r="BS138" s="971"/>
      <c r="BT138" s="971"/>
      <c r="BU138" s="971"/>
      <c r="BV138" s="972"/>
      <c r="BW138" s="972"/>
      <c r="BX138" s="972"/>
      <c r="BY138" s="972"/>
      <c r="BZ138" s="972"/>
      <c r="CA138" s="972"/>
      <c r="CB138" s="973"/>
      <c r="CC138" s="974"/>
    </row>
    <row r="139" spans="2:81" s="1218" customFormat="1" x14ac:dyDescent="0.3">
      <c r="B139" s="1219"/>
      <c r="C139" s="974"/>
      <c r="D139" s="1220"/>
      <c r="E139" s="1220"/>
      <c r="F139" s="1220"/>
      <c r="G139" s="1221"/>
      <c r="H139" s="1220"/>
      <c r="I139" s="1220"/>
      <c r="J139" s="1220"/>
      <c r="K139" s="1220"/>
      <c r="L139" s="1220"/>
      <c r="M139" s="1220"/>
      <c r="N139" s="1220"/>
      <c r="O139" s="1220"/>
      <c r="P139" s="1220"/>
      <c r="Q139" s="1220"/>
      <c r="R139" s="1220"/>
      <c r="S139" s="1220"/>
      <c r="T139" s="1220"/>
      <c r="U139" s="1221"/>
      <c r="V139" s="1221"/>
      <c r="W139" s="1221"/>
      <c r="X139" s="1220"/>
      <c r="Y139" s="1220"/>
      <c r="Z139" s="1220"/>
      <c r="AA139" s="1220"/>
      <c r="AB139" s="1220"/>
      <c r="AC139" s="1220"/>
      <c r="AD139" s="1220"/>
      <c r="AE139" s="1221"/>
      <c r="AF139" s="1221"/>
      <c r="AG139" s="1221"/>
      <c r="AH139" s="1220"/>
      <c r="AI139" s="1220"/>
      <c r="AJ139" s="1220"/>
      <c r="AK139" s="1220"/>
      <c r="AL139" s="1220"/>
      <c r="AM139" s="1220"/>
      <c r="AN139" s="1220"/>
      <c r="AO139" s="1221"/>
      <c r="AP139" s="1221"/>
      <c r="AQ139" s="1221"/>
      <c r="AR139" s="1220"/>
      <c r="AS139" s="1220"/>
      <c r="AT139" s="1220"/>
      <c r="AU139" s="1220"/>
      <c r="AV139" s="1220"/>
      <c r="AW139" s="1220"/>
      <c r="AX139" s="1220"/>
      <c r="AY139" s="1221"/>
      <c r="AZ139" s="1221"/>
      <c r="BA139" s="1221"/>
      <c r="BB139" s="1220"/>
      <c r="BC139" s="1220"/>
      <c r="BD139" s="1220"/>
      <c r="BE139" s="1220"/>
      <c r="BF139" s="1220"/>
      <c r="BG139" s="1220"/>
      <c r="BH139" s="1220"/>
      <c r="BI139" s="1220"/>
      <c r="BJ139" s="1220"/>
      <c r="BK139" s="1220"/>
      <c r="BL139" s="1220"/>
      <c r="BM139" s="1220"/>
      <c r="BN139" s="1221"/>
      <c r="BO139" s="1221"/>
      <c r="BP139" s="1221"/>
      <c r="BQ139" s="974"/>
      <c r="BR139" s="971"/>
      <c r="BS139" s="971"/>
      <c r="BT139" s="971"/>
      <c r="BU139" s="971"/>
      <c r="BV139" s="972"/>
      <c r="BW139" s="972"/>
      <c r="BX139" s="972"/>
      <c r="BY139" s="972"/>
      <c r="BZ139" s="972"/>
      <c r="CA139" s="972"/>
      <c r="CB139" s="973"/>
      <c r="CC139" s="974"/>
    </row>
    <row r="140" spans="2:81" s="1218" customFormat="1" x14ac:dyDescent="0.3">
      <c r="B140" s="1219"/>
      <c r="C140" s="974"/>
      <c r="D140" s="1220"/>
      <c r="E140" s="1220"/>
      <c r="F140" s="1220"/>
      <c r="G140" s="1221"/>
      <c r="H140" s="1220"/>
      <c r="I140" s="1220"/>
      <c r="J140" s="1220"/>
      <c r="K140" s="1220"/>
      <c r="L140" s="1220"/>
      <c r="M140" s="1220"/>
      <c r="N140" s="1220"/>
      <c r="O140" s="1220"/>
      <c r="P140" s="1220"/>
      <c r="Q140" s="1220"/>
      <c r="R140" s="1220"/>
      <c r="S140" s="1220"/>
      <c r="T140" s="1220"/>
      <c r="U140" s="1221"/>
      <c r="V140" s="1221"/>
      <c r="W140" s="1221"/>
      <c r="X140" s="1220"/>
      <c r="Y140" s="1220"/>
      <c r="Z140" s="1220"/>
      <c r="AA140" s="1220"/>
      <c r="AB140" s="1220"/>
      <c r="AC140" s="1220"/>
      <c r="AD140" s="1220"/>
      <c r="AE140" s="1221"/>
      <c r="AF140" s="1221"/>
      <c r="AG140" s="1221"/>
      <c r="AH140" s="1220"/>
      <c r="AI140" s="1220"/>
      <c r="AJ140" s="1220"/>
      <c r="AK140" s="1220"/>
      <c r="AL140" s="1220"/>
      <c r="AM140" s="1220"/>
      <c r="AN140" s="1220"/>
      <c r="AO140" s="1221"/>
      <c r="AP140" s="1221"/>
      <c r="AQ140" s="1221"/>
      <c r="AR140" s="1220"/>
      <c r="AS140" s="1220"/>
      <c r="AT140" s="1220"/>
      <c r="AU140" s="1220"/>
      <c r="AV140" s="1220"/>
      <c r="AW140" s="1220"/>
      <c r="AX140" s="1220"/>
      <c r="AY140" s="1221"/>
      <c r="AZ140" s="1221"/>
      <c r="BA140" s="1221"/>
      <c r="BB140" s="1220"/>
      <c r="BC140" s="1220"/>
      <c r="BD140" s="1220"/>
      <c r="BE140" s="1220"/>
      <c r="BF140" s="1220"/>
      <c r="BG140" s="1220"/>
      <c r="BH140" s="1220"/>
      <c r="BI140" s="1220"/>
      <c r="BJ140" s="1220"/>
      <c r="BK140" s="1220"/>
      <c r="BL140" s="1220"/>
      <c r="BM140" s="1220"/>
      <c r="BN140" s="1221"/>
      <c r="BO140" s="1221"/>
      <c r="BP140" s="1221"/>
      <c r="BQ140" s="974"/>
      <c r="BR140" s="971"/>
      <c r="BS140" s="971"/>
      <c r="BT140" s="971"/>
      <c r="BU140" s="971"/>
      <c r="BV140" s="972"/>
      <c r="BW140" s="972"/>
      <c r="BX140" s="972"/>
      <c r="BY140" s="972"/>
      <c r="BZ140" s="972"/>
      <c r="CA140" s="972"/>
      <c r="CB140" s="973"/>
      <c r="CC140" s="974"/>
    </row>
    <row r="141" spans="2:81" s="1218" customFormat="1" x14ac:dyDescent="0.3">
      <c r="B141" s="1219"/>
      <c r="C141" s="974"/>
      <c r="D141" s="1220"/>
      <c r="E141" s="1220"/>
      <c r="F141" s="1220"/>
      <c r="G141" s="1221"/>
      <c r="H141" s="1220"/>
      <c r="I141" s="1220"/>
      <c r="J141" s="1220"/>
      <c r="K141" s="1220"/>
      <c r="L141" s="1220"/>
      <c r="M141" s="1220"/>
      <c r="N141" s="1220"/>
      <c r="O141" s="1220"/>
      <c r="P141" s="1220"/>
      <c r="Q141" s="1220"/>
      <c r="R141" s="1220"/>
      <c r="S141" s="1220"/>
      <c r="T141" s="1220"/>
      <c r="U141" s="1221"/>
      <c r="V141" s="1221"/>
      <c r="W141" s="1221"/>
      <c r="X141" s="1220"/>
      <c r="Y141" s="1220"/>
      <c r="Z141" s="1220"/>
      <c r="AA141" s="1220"/>
      <c r="AB141" s="1220"/>
      <c r="AC141" s="1220"/>
      <c r="AD141" s="1220"/>
      <c r="AE141" s="1221"/>
      <c r="AF141" s="1221"/>
      <c r="AG141" s="1221"/>
      <c r="AH141" s="1220"/>
      <c r="AI141" s="1220"/>
      <c r="AJ141" s="1220"/>
      <c r="AK141" s="1220"/>
      <c r="AL141" s="1220"/>
      <c r="AM141" s="1220"/>
      <c r="AN141" s="1220"/>
      <c r="AO141" s="1221"/>
      <c r="AP141" s="1221"/>
      <c r="AQ141" s="1221"/>
      <c r="AR141" s="1220"/>
      <c r="AS141" s="1220"/>
      <c r="AT141" s="1220"/>
      <c r="AU141" s="1220"/>
      <c r="AV141" s="1220"/>
      <c r="AW141" s="1220"/>
      <c r="AX141" s="1220"/>
      <c r="AY141" s="1221"/>
      <c r="AZ141" s="1221"/>
      <c r="BA141" s="1221"/>
      <c r="BB141" s="1220"/>
      <c r="BC141" s="1220"/>
      <c r="BD141" s="1220"/>
      <c r="BE141" s="1220"/>
      <c r="BF141" s="1220"/>
      <c r="BG141" s="1220"/>
      <c r="BH141" s="1220"/>
      <c r="BI141" s="1220"/>
      <c r="BJ141" s="1220"/>
      <c r="BK141" s="1220"/>
      <c r="BL141" s="1220"/>
      <c r="BM141" s="1220"/>
      <c r="BN141" s="1221"/>
      <c r="BO141" s="1221"/>
      <c r="BP141" s="1221"/>
      <c r="BQ141" s="974"/>
      <c r="BR141" s="971"/>
      <c r="BS141" s="971"/>
      <c r="BT141" s="971"/>
      <c r="BU141" s="971"/>
      <c r="BV141" s="972"/>
      <c r="BW141" s="972"/>
      <c r="BX141" s="972"/>
      <c r="BY141" s="972"/>
      <c r="BZ141" s="972"/>
      <c r="CA141" s="972"/>
      <c r="CB141" s="973"/>
      <c r="CC141" s="974"/>
    </row>
    <row r="142" spans="2:81" s="1218" customFormat="1" x14ac:dyDescent="0.3">
      <c r="B142" s="1219"/>
      <c r="C142" s="974"/>
      <c r="D142" s="1220"/>
      <c r="E142" s="1220"/>
      <c r="F142" s="1220"/>
      <c r="G142" s="1221"/>
      <c r="H142" s="1220"/>
      <c r="I142" s="1220"/>
      <c r="J142" s="1220"/>
      <c r="K142" s="1220"/>
      <c r="L142" s="1220"/>
      <c r="M142" s="1220"/>
      <c r="N142" s="1220"/>
      <c r="O142" s="1220"/>
      <c r="P142" s="1220"/>
      <c r="Q142" s="1220"/>
      <c r="R142" s="1220"/>
      <c r="S142" s="1220"/>
      <c r="T142" s="1220"/>
      <c r="U142" s="1221"/>
      <c r="V142" s="1221"/>
      <c r="W142" s="1221"/>
      <c r="X142" s="1220"/>
      <c r="Y142" s="1220"/>
      <c r="Z142" s="1220"/>
      <c r="AA142" s="1220"/>
      <c r="AB142" s="1220"/>
      <c r="AC142" s="1220"/>
      <c r="AD142" s="1220"/>
      <c r="AE142" s="1221"/>
      <c r="AF142" s="1221"/>
      <c r="AG142" s="1221"/>
      <c r="AH142" s="1220"/>
      <c r="AI142" s="1220"/>
      <c r="AJ142" s="1220"/>
      <c r="AK142" s="1220"/>
      <c r="AL142" s="1220"/>
      <c r="AM142" s="1220"/>
      <c r="AN142" s="1220"/>
      <c r="AO142" s="1221"/>
      <c r="AP142" s="1221"/>
      <c r="AQ142" s="1221"/>
      <c r="AR142" s="1220"/>
      <c r="AS142" s="1220"/>
      <c r="AT142" s="1220"/>
      <c r="AU142" s="1220"/>
      <c r="AV142" s="1220"/>
      <c r="AW142" s="1220"/>
      <c r="AX142" s="1220"/>
      <c r="AY142" s="1221"/>
      <c r="AZ142" s="1221"/>
      <c r="BA142" s="1221"/>
      <c r="BB142" s="1220"/>
      <c r="BC142" s="1220"/>
      <c r="BD142" s="1220"/>
      <c r="BE142" s="1220"/>
      <c r="BF142" s="1220"/>
      <c r="BG142" s="1220"/>
      <c r="BH142" s="1220"/>
      <c r="BI142" s="1220"/>
      <c r="BJ142" s="1220"/>
      <c r="BK142" s="1220"/>
      <c r="BL142" s="1220"/>
      <c r="BM142" s="1220"/>
      <c r="BN142" s="1221"/>
      <c r="BO142" s="1221"/>
      <c r="BP142" s="1221"/>
      <c r="BQ142" s="974"/>
      <c r="BR142" s="971"/>
      <c r="BS142" s="971"/>
      <c r="BT142" s="971"/>
      <c r="BU142" s="971"/>
      <c r="BV142" s="972"/>
      <c r="BW142" s="972"/>
      <c r="BX142" s="972"/>
      <c r="BY142" s="972"/>
      <c r="BZ142" s="972"/>
      <c r="CA142" s="972"/>
      <c r="CB142" s="973"/>
      <c r="CC142" s="974"/>
    </row>
    <row r="143" spans="2:81" s="1218" customFormat="1" x14ac:dyDescent="0.3">
      <c r="B143" s="1219"/>
      <c r="C143" s="974"/>
      <c r="D143" s="1220"/>
      <c r="E143" s="1220"/>
      <c r="F143" s="1220"/>
      <c r="G143" s="1221"/>
      <c r="H143" s="1220"/>
      <c r="I143" s="1220"/>
      <c r="J143" s="1220"/>
      <c r="K143" s="1220"/>
      <c r="L143" s="1220"/>
      <c r="M143" s="1220"/>
      <c r="N143" s="1220"/>
      <c r="O143" s="1220"/>
      <c r="P143" s="1220"/>
      <c r="Q143" s="1220"/>
      <c r="R143" s="1220"/>
      <c r="S143" s="1220"/>
      <c r="T143" s="1220"/>
      <c r="U143" s="1221"/>
      <c r="V143" s="1221"/>
      <c r="W143" s="1221"/>
      <c r="X143" s="1220"/>
      <c r="Y143" s="1220"/>
      <c r="Z143" s="1220"/>
      <c r="AA143" s="1220"/>
      <c r="AB143" s="1220"/>
      <c r="AC143" s="1220"/>
      <c r="AD143" s="1220"/>
      <c r="AE143" s="1221"/>
      <c r="AF143" s="1221"/>
      <c r="AG143" s="1221"/>
      <c r="AH143" s="1220"/>
      <c r="AI143" s="1220"/>
      <c r="AJ143" s="1220"/>
      <c r="AK143" s="1220"/>
      <c r="AL143" s="1220"/>
      <c r="AM143" s="1220"/>
      <c r="AN143" s="1220"/>
      <c r="AO143" s="1221"/>
      <c r="AP143" s="1221"/>
      <c r="AQ143" s="1221"/>
      <c r="AR143" s="1220"/>
      <c r="AS143" s="1220"/>
      <c r="AT143" s="1220"/>
      <c r="AU143" s="1220"/>
      <c r="AV143" s="1220"/>
      <c r="AW143" s="1220"/>
      <c r="AX143" s="1220"/>
      <c r="AY143" s="1221"/>
      <c r="AZ143" s="1221"/>
      <c r="BA143" s="1221"/>
      <c r="BB143" s="1220"/>
      <c r="BC143" s="1220"/>
      <c r="BD143" s="1220"/>
      <c r="BE143" s="1220"/>
      <c r="BF143" s="1220"/>
      <c r="BG143" s="1220"/>
      <c r="BH143" s="1220"/>
      <c r="BI143" s="1220"/>
      <c r="BJ143" s="1220"/>
      <c r="BK143" s="1220"/>
      <c r="BL143" s="1220"/>
      <c r="BM143" s="1220"/>
      <c r="BN143" s="1221"/>
      <c r="BO143" s="1221"/>
      <c r="BP143" s="1221"/>
      <c r="BQ143" s="974"/>
      <c r="BR143" s="971"/>
      <c r="BS143" s="971"/>
      <c r="BT143" s="971"/>
      <c r="BU143" s="971"/>
      <c r="BV143" s="972"/>
      <c r="BW143" s="972"/>
      <c r="BX143" s="972"/>
      <c r="BY143" s="972"/>
      <c r="BZ143" s="972"/>
      <c r="CA143" s="972"/>
      <c r="CB143" s="973"/>
      <c r="CC143" s="974"/>
    </row>
    <row r="144" spans="2:81" s="1218" customFormat="1" x14ac:dyDescent="0.3">
      <c r="B144" s="1219"/>
      <c r="C144" s="974"/>
      <c r="D144" s="1220"/>
      <c r="E144" s="1220"/>
      <c r="F144" s="1220"/>
      <c r="G144" s="1221"/>
      <c r="H144" s="1220"/>
      <c r="I144" s="1220"/>
      <c r="J144" s="1220"/>
      <c r="K144" s="1220"/>
      <c r="L144" s="1220"/>
      <c r="M144" s="1220"/>
      <c r="N144" s="1220"/>
      <c r="O144" s="1220"/>
      <c r="P144" s="1220"/>
      <c r="Q144" s="1220"/>
      <c r="R144" s="1220"/>
      <c r="S144" s="1220"/>
      <c r="T144" s="1220"/>
      <c r="U144" s="1221"/>
      <c r="V144" s="1221"/>
      <c r="W144" s="1221"/>
      <c r="X144" s="1220"/>
      <c r="Y144" s="1220"/>
      <c r="Z144" s="1220"/>
      <c r="AA144" s="1220"/>
      <c r="AB144" s="1220"/>
      <c r="AC144" s="1220"/>
      <c r="AD144" s="1220"/>
      <c r="AE144" s="1221"/>
      <c r="AF144" s="1221"/>
      <c r="AG144" s="1221"/>
      <c r="AH144" s="1220"/>
      <c r="AI144" s="1220"/>
      <c r="AJ144" s="1220"/>
      <c r="AK144" s="1220"/>
      <c r="AL144" s="1220"/>
      <c r="AM144" s="1220"/>
      <c r="AN144" s="1220"/>
      <c r="AO144" s="1221"/>
      <c r="AP144" s="1221"/>
      <c r="AQ144" s="1221"/>
      <c r="AR144" s="1220"/>
      <c r="AS144" s="1220"/>
      <c r="AT144" s="1220"/>
      <c r="AU144" s="1220"/>
      <c r="AV144" s="1220"/>
      <c r="AW144" s="1220"/>
      <c r="AX144" s="1220"/>
      <c r="AY144" s="1221"/>
      <c r="AZ144" s="1221"/>
      <c r="BA144" s="1221"/>
      <c r="BB144" s="1220"/>
      <c r="BC144" s="1220"/>
      <c r="BD144" s="1220"/>
      <c r="BE144" s="1220"/>
      <c r="BF144" s="1220"/>
      <c r="BG144" s="1220"/>
      <c r="BH144" s="1220"/>
      <c r="BI144" s="1220"/>
      <c r="BJ144" s="1220"/>
      <c r="BK144" s="1220"/>
      <c r="BL144" s="1220"/>
      <c r="BM144" s="1220"/>
      <c r="BN144" s="1221"/>
      <c r="BO144" s="1221"/>
      <c r="BP144" s="1221"/>
      <c r="BQ144" s="974"/>
      <c r="BR144" s="971"/>
      <c r="BS144" s="971"/>
      <c r="BT144" s="971"/>
      <c r="BU144" s="971"/>
      <c r="BV144" s="972"/>
      <c r="BW144" s="972"/>
      <c r="BX144" s="972"/>
      <c r="BY144" s="972"/>
      <c r="BZ144" s="972"/>
      <c r="CA144" s="972"/>
      <c r="CB144" s="973"/>
      <c r="CC144" s="974"/>
    </row>
    <row r="145" spans="2:81" s="1218" customFormat="1" x14ac:dyDescent="0.3">
      <c r="B145" s="1219"/>
      <c r="C145" s="974"/>
      <c r="D145" s="1220"/>
      <c r="E145" s="1220"/>
      <c r="F145" s="1220"/>
      <c r="G145" s="1221"/>
      <c r="H145" s="1220"/>
      <c r="I145" s="1220"/>
      <c r="J145" s="1220"/>
      <c r="K145" s="1220"/>
      <c r="L145" s="1220"/>
      <c r="M145" s="1220"/>
      <c r="N145" s="1220"/>
      <c r="O145" s="1220"/>
      <c r="P145" s="1220"/>
      <c r="Q145" s="1220"/>
      <c r="R145" s="1220"/>
      <c r="S145" s="1220"/>
      <c r="T145" s="1220"/>
      <c r="U145" s="1221"/>
      <c r="V145" s="1221"/>
      <c r="W145" s="1221"/>
      <c r="X145" s="1220"/>
      <c r="Y145" s="1220"/>
      <c r="Z145" s="1220"/>
      <c r="AA145" s="1220"/>
      <c r="AB145" s="1220"/>
      <c r="AC145" s="1220"/>
      <c r="AD145" s="1220"/>
      <c r="AE145" s="1221"/>
      <c r="AF145" s="1221"/>
      <c r="AG145" s="1221"/>
      <c r="AH145" s="1220"/>
      <c r="AI145" s="1220"/>
      <c r="AJ145" s="1220"/>
      <c r="AK145" s="1220"/>
      <c r="AL145" s="1220"/>
      <c r="AM145" s="1220"/>
      <c r="AN145" s="1220"/>
      <c r="AO145" s="1221"/>
      <c r="AP145" s="1221"/>
      <c r="AQ145" s="1221"/>
      <c r="AR145" s="1220"/>
      <c r="AS145" s="1220"/>
      <c r="AT145" s="1220"/>
      <c r="AU145" s="1220"/>
      <c r="AV145" s="1220"/>
      <c r="AW145" s="1220"/>
      <c r="AX145" s="1220"/>
      <c r="AY145" s="1221"/>
      <c r="AZ145" s="1221"/>
      <c r="BA145" s="1221"/>
      <c r="BB145" s="1220"/>
      <c r="BC145" s="1220"/>
      <c r="BD145" s="1220"/>
      <c r="BE145" s="1220"/>
      <c r="BF145" s="1220"/>
      <c r="BG145" s="1220"/>
      <c r="BH145" s="1220"/>
      <c r="BI145" s="1220"/>
      <c r="BJ145" s="1220"/>
      <c r="BK145" s="1220"/>
      <c r="BL145" s="1220"/>
      <c r="BM145" s="1220"/>
      <c r="BN145" s="1221"/>
      <c r="BO145" s="1221"/>
      <c r="BP145" s="1221"/>
      <c r="BQ145" s="974"/>
      <c r="BR145" s="971"/>
      <c r="BS145" s="971"/>
      <c r="BT145" s="971"/>
      <c r="BU145" s="971"/>
      <c r="BV145" s="972"/>
      <c r="BW145" s="972"/>
      <c r="BX145" s="972"/>
      <c r="BY145" s="972"/>
      <c r="BZ145" s="972"/>
      <c r="CA145" s="972"/>
      <c r="CB145" s="973"/>
      <c r="CC145" s="974"/>
    </row>
    <row r="146" spans="2:81" s="1218" customFormat="1" x14ac:dyDescent="0.3">
      <c r="B146" s="1219"/>
      <c r="C146" s="974"/>
      <c r="D146" s="1220"/>
      <c r="E146" s="1220"/>
      <c r="F146" s="1220"/>
      <c r="G146" s="1221"/>
      <c r="H146" s="1220"/>
      <c r="I146" s="1220"/>
      <c r="J146" s="1220"/>
      <c r="K146" s="1220"/>
      <c r="L146" s="1220"/>
      <c r="M146" s="1220"/>
      <c r="N146" s="1220"/>
      <c r="O146" s="1220"/>
      <c r="P146" s="1220"/>
      <c r="Q146" s="1220"/>
      <c r="R146" s="1220"/>
      <c r="S146" s="1220"/>
      <c r="T146" s="1220"/>
      <c r="U146" s="1221"/>
      <c r="V146" s="1221"/>
      <c r="W146" s="1221"/>
      <c r="X146" s="1220"/>
      <c r="Y146" s="1220"/>
      <c r="Z146" s="1220"/>
      <c r="AA146" s="1220"/>
      <c r="AB146" s="1220"/>
      <c r="AC146" s="1220"/>
      <c r="AD146" s="1220"/>
      <c r="AE146" s="1221"/>
      <c r="AF146" s="1221"/>
      <c r="AG146" s="1221"/>
      <c r="AH146" s="1220"/>
      <c r="AI146" s="1220"/>
      <c r="AJ146" s="1220"/>
      <c r="AK146" s="1220"/>
      <c r="AL146" s="1220"/>
      <c r="AM146" s="1220"/>
      <c r="AN146" s="1220"/>
      <c r="AO146" s="1221"/>
      <c r="AP146" s="1221"/>
      <c r="AQ146" s="1221"/>
      <c r="AR146" s="1220"/>
      <c r="AS146" s="1220"/>
      <c r="AT146" s="1220"/>
      <c r="AU146" s="1220"/>
      <c r="AV146" s="1220"/>
      <c r="AW146" s="1220"/>
      <c r="AX146" s="1220"/>
      <c r="AY146" s="1221"/>
      <c r="AZ146" s="1221"/>
      <c r="BA146" s="1221"/>
      <c r="BB146" s="1220"/>
      <c r="BC146" s="1220"/>
      <c r="BD146" s="1220"/>
      <c r="BE146" s="1220"/>
      <c r="BF146" s="1220"/>
      <c r="BG146" s="1220"/>
      <c r="BH146" s="1220"/>
      <c r="BI146" s="1220"/>
      <c r="BJ146" s="1220"/>
      <c r="BK146" s="1220"/>
      <c r="BL146" s="1220"/>
      <c r="BM146" s="1220"/>
      <c r="BN146" s="1221"/>
      <c r="BO146" s="1221"/>
      <c r="BP146" s="1221"/>
      <c r="BQ146" s="974"/>
      <c r="BR146" s="971"/>
      <c r="BS146" s="971"/>
      <c r="BT146" s="971"/>
      <c r="BU146" s="971"/>
      <c r="BV146" s="972"/>
      <c r="BW146" s="972"/>
      <c r="BX146" s="972"/>
      <c r="BY146" s="972"/>
      <c r="BZ146" s="972"/>
      <c r="CA146" s="972"/>
      <c r="CB146" s="973"/>
      <c r="CC146" s="974"/>
    </row>
    <row r="147" spans="2:81" s="1218" customFormat="1" x14ac:dyDescent="0.3">
      <c r="B147" s="1219"/>
      <c r="C147" s="974"/>
      <c r="D147" s="1220"/>
      <c r="E147" s="1220"/>
      <c r="F147" s="1220"/>
      <c r="G147" s="1221"/>
      <c r="H147" s="1220"/>
      <c r="I147" s="1220"/>
      <c r="J147" s="1220"/>
      <c r="K147" s="1220"/>
      <c r="L147" s="1220"/>
      <c r="M147" s="1220"/>
      <c r="N147" s="1220"/>
      <c r="O147" s="1220"/>
      <c r="P147" s="1220"/>
      <c r="Q147" s="1220"/>
      <c r="R147" s="1220"/>
      <c r="S147" s="1220"/>
      <c r="T147" s="1220"/>
      <c r="U147" s="1221"/>
      <c r="V147" s="1221"/>
      <c r="W147" s="1221"/>
      <c r="X147" s="1220"/>
      <c r="Y147" s="1220"/>
      <c r="Z147" s="1220"/>
      <c r="AA147" s="1220"/>
      <c r="AB147" s="1220"/>
      <c r="AC147" s="1220"/>
      <c r="AD147" s="1220"/>
      <c r="AE147" s="1221"/>
      <c r="AF147" s="1221"/>
      <c r="AG147" s="1221"/>
      <c r="AH147" s="1220"/>
      <c r="AI147" s="1220"/>
      <c r="AJ147" s="1220"/>
      <c r="AK147" s="1220"/>
      <c r="AL147" s="1220"/>
      <c r="AM147" s="1220"/>
      <c r="AN147" s="1220"/>
      <c r="AO147" s="1221"/>
      <c r="AP147" s="1221"/>
      <c r="AQ147" s="1221"/>
      <c r="AR147" s="1220"/>
      <c r="AS147" s="1220"/>
      <c r="AT147" s="1220"/>
      <c r="AU147" s="1220"/>
      <c r="AV147" s="1220"/>
      <c r="AW147" s="1220"/>
      <c r="AX147" s="1220"/>
      <c r="AY147" s="1221"/>
      <c r="AZ147" s="1221"/>
      <c r="BA147" s="1221"/>
      <c r="BB147" s="1220"/>
      <c r="BC147" s="1220"/>
      <c r="BD147" s="1220"/>
      <c r="BE147" s="1220"/>
      <c r="BF147" s="1220"/>
      <c r="BG147" s="1220"/>
      <c r="BH147" s="1220"/>
      <c r="BI147" s="1220"/>
      <c r="BJ147" s="1220"/>
      <c r="BK147" s="1220"/>
      <c r="BL147" s="1220"/>
      <c r="BM147" s="1220"/>
      <c r="BN147" s="1221"/>
      <c r="BO147" s="1221"/>
      <c r="BP147" s="1221"/>
      <c r="BQ147" s="974"/>
      <c r="BR147" s="971"/>
      <c r="BS147" s="971"/>
      <c r="BT147" s="971"/>
      <c r="BU147" s="971"/>
      <c r="BV147" s="972"/>
      <c r="BW147" s="972"/>
      <c r="BX147" s="972"/>
      <c r="BY147" s="972"/>
      <c r="BZ147" s="972"/>
      <c r="CA147" s="972"/>
      <c r="CB147" s="973"/>
      <c r="CC147" s="974"/>
    </row>
    <row r="148" spans="2:81" s="1218" customFormat="1" x14ac:dyDescent="0.3">
      <c r="B148" s="1219"/>
      <c r="C148" s="974"/>
      <c r="D148" s="1220"/>
      <c r="E148" s="1220"/>
      <c r="F148" s="1220"/>
      <c r="G148" s="1221"/>
      <c r="H148" s="1220"/>
      <c r="I148" s="1220"/>
      <c r="J148" s="1220"/>
      <c r="K148" s="1220"/>
      <c r="L148" s="1220"/>
      <c r="M148" s="1220"/>
      <c r="N148" s="1220"/>
      <c r="O148" s="1220"/>
      <c r="P148" s="1220"/>
      <c r="Q148" s="1220"/>
      <c r="R148" s="1220"/>
      <c r="S148" s="1220"/>
      <c r="T148" s="1220"/>
      <c r="U148" s="1221"/>
      <c r="V148" s="1221"/>
      <c r="W148" s="1221"/>
      <c r="X148" s="1220"/>
      <c r="Y148" s="1220"/>
      <c r="Z148" s="1220"/>
      <c r="AA148" s="1220"/>
      <c r="AB148" s="1220"/>
      <c r="AC148" s="1220"/>
      <c r="AD148" s="1220"/>
      <c r="AE148" s="1221"/>
      <c r="AF148" s="1221"/>
      <c r="AG148" s="1221"/>
      <c r="AH148" s="1220"/>
      <c r="AI148" s="1220"/>
      <c r="AJ148" s="1220"/>
      <c r="AK148" s="1220"/>
      <c r="AL148" s="1220"/>
      <c r="AM148" s="1220"/>
      <c r="AN148" s="1220"/>
      <c r="AO148" s="1221"/>
      <c r="AP148" s="1221"/>
      <c r="AQ148" s="1221"/>
      <c r="AR148" s="1220"/>
      <c r="AS148" s="1220"/>
      <c r="AT148" s="1220"/>
      <c r="AU148" s="1220"/>
      <c r="AV148" s="1220"/>
      <c r="AW148" s="1220"/>
      <c r="AX148" s="1220"/>
      <c r="AY148" s="1221"/>
      <c r="AZ148" s="1221"/>
      <c r="BA148" s="1221"/>
      <c r="BB148" s="1220"/>
      <c r="BC148" s="1220"/>
      <c r="BD148" s="1220"/>
      <c r="BE148" s="1220"/>
      <c r="BF148" s="1220"/>
      <c r="BG148" s="1220"/>
      <c r="BH148" s="1220"/>
      <c r="BI148" s="1220"/>
      <c r="BJ148" s="1220"/>
      <c r="BK148" s="1220"/>
      <c r="BL148" s="1220"/>
      <c r="BM148" s="1220"/>
      <c r="BN148" s="1221"/>
      <c r="BO148" s="1221"/>
      <c r="BP148" s="1221"/>
      <c r="BQ148" s="974"/>
      <c r="BR148" s="971"/>
      <c r="BS148" s="971"/>
      <c r="BT148" s="971"/>
      <c r="BU148" s="971"/>
      <c r="BV148" s="972"/>
      <c r="BW148" s="972"/>
      <c r="BX148" s="972"/>
      <c r="BY148" s="972"/>
      <c r="BZ148" s="972"/>
      <c r="CA148" s="972"/>
      <c r="CB148" s="973"/>
      <c r="CC148" s="974"/>
    </row>
    <row r="149" spans="2:81" s="1218" customFormat="1" x14ac:dyDescent="0.3">
      <c r="B149" s="1219"/>
      <c r="C149" s="974"/>
      <c r="D149" s="1220"/>
      <c r="E149" s="1220"/>
      <c r="F149" s="1220"/>
      <c r="G149" s="1221"/>
      <c r="H149" s="1220"/>
      <c r="I149" s="1220"/>
      <c r="J149" s="1220"/>
      <c r="K149" s="1220"/>
      <c r="L149" s="1220"/>
      <c r="M149" s="1220"/>
      <c r="N149" s="1220"/>
      <c r="O149" s="1220"/>
      <c r="P149" s="1220"/>
      <c r="Q149" s="1220"/>
      <c r="R149" s="1220"/>
      <c r="S149" s="1220"/>
      <c r="T149" s="1220"/>
      <c r="U149" s="1221"/>
      <c r="V149" s="1221"/>
      <c r="W149" s="1221"/>
      <c r="X149" s="1220"/>
      <c r="Y149" s="1220"/>
      <c r="Z149" s="1220"/>
      <c r="AA149" s="1220"/>
      <c r="AB149" s="1220"/>
      <c r="AC149" s="1220"/>
      <c r="AD149" s="1220"/>
      <c r="AE149" s="1221"/>
      <c r="AF149" s="1221"/>
      <c r="AG149" s="1221"/>
      <c r="AH149" s="1220"/>
      <c r="AI149" s="1220"/>
      <c r="AJ149" s="1220"/>
      <c r="AK149" s="1220"/>
      <c r="AL149" s="1220"/>
      <c r="AM149" s="1220"/>
      <c r="AN149" s="1220"/>
      <c r="AO149" s="1221"/>
      <c r="AP149" s="1221"/>
      <c r="AQ149" s="1221"/>
      <c r="AR149" s="1220"/>
      <c r="AS149" s="1220"/>
      <c r="AT149" s="1220"/>
      <c r="AU149" s="1220"/>
      <c r="AV149" s="1220"/>
      <c r="AW149" s="1220"/>
      <c r="AX149" s="1220"/>
      <c r="AY149" s="1221"/>
      <c r="AZ149" s="1221"/>
      <c r="BA149" s="1221"/>
      <c r="BB149" s="1220"/>
      <c r="BC149" s="1220"/>
      <c r="BD149" s="1220"/>
      <c r="BE149" s="1220"/>
      <c r="BF149" s="1220"/>
      <c r="BG149" s="1220"/>
      <c r="BH149" s="1220"/>
      <c r="BI149" s="1220"/>
      <c r="BJ149" s="1220"/>
      <c r="BK149" s="1220"/>
      <c r="BL149" s="1220"/>
      <c r="BM149" s="1220"/>
      <c r="BN149" s="1221"/>
      <c r="BO149" s="1221"/>
      <c r="BP149" s="1221"/>
      <c r="BQ149" s="974"/>
      <c r="BR149" s="971"/>
      <c r="BS149" s="971"/>
      <c r="BT149" s="971"/>
      <c r="BU149" s="971"/>
      <c r="BV149" s="972"/>
      <c r="BW149" s="972"/>
      <c r="BX149" s="972"/>
      <c r="BY149" s="972"/>
      <c r="BZ149" s="972"/>
      <c r="CA149" s="972"/>
      <c r="CB149" s="973"/>
      <c r="CC149" s="974"/>
    </row>
    <row r="150" spans="2:81" s="1218" customFormat="1" x14ac:dyDescent="0.3">
      <c r="B150" s="1219"/>
      <c r="C150" s="974"/>
      <c r="D150" s="1220"/>
      <c r="E150" s="1220"/>
      <c r="F150" s="1220"/>
      <c r="G150" s="1221"/>
      <c r="H150" s="1220"/>
      <c r="I150" s="1220"/>
      <c r="J150" s="1220"/>
      <c r="K150" s="1220"/>
      <c r="L150" s="1220"/>
      <c r="M150" s="1220"/>
      <c r="N150" s="1220"/>
      <c r="O150" s="1220"/>
      <c r="P150" s="1220"/>
      <c r="Q150" s="1220"/>
      <c r="R150" s="1220"/>
      <c r="S150" s="1220"/>
      <c r="T150" s="1220"/>
      <c r="U150" s="1221"/>
      <c r="V150" s="1221"/>
      <c r="W150" s="1221"/>
      <c r="X150" s="1220"/>
      <c r="Y150" s="1220"/>
      <c r="Z150" s="1220"/>
      <c r="AA150" s="1220"/>
      <c r="AB150" s="1220"/>
      <c r="AC150" s="1220"/>
      <c r="AD150" s="1220"/>
      <c r="AE150" s="1221"/>
      <c r="AF150" s="1221"/>
      <c r="AG150" s="1221"/>
      <c r="AH150" s="1220"/>
      <c r="AI150" s="1220"/>
      <c r="AJ150" s="1220"/>
      <c r="AK150" s="1220"/>
      <c r="AL150" s="1220"/>
      <c r="AM150" s="1220"/>
      <c r="AN150" s="1220"/>
      <c r="AO150" s="1221"/>
      <c r="AP150" s="1221"/>
      <c r="AQ150" s="1221"/>
      <c r="AR150" s="1220"/>
      <c r="AS150" s="1220"/>
      <c r="AT150" s="1220"/>
      <c r="AU150" s="1220"/>
      <c r="AV150" s="1220"/>
      <c r="AW150" s="1220"/>
      <c r="AX150" s="1220"/>
      <c r="AY150" s="1221"/>
      <c r="AZ150" s="1221"/>
      <c r="BA150" s="1221"/>
      <c r="BB150" s="1220"/>
      <c r="BC150" s="1220"/>
      <c r="BD150" s="1220"/>
      <c r="BE150" s="1220"/>
      <c r="BF150" s="1220"/>
      <c r="BG150" s="1220"/>
      <c r="BH150" s="1220"/>
      <c r="BI150" s="1220"/>
      <c r="BJ150" s="1220"/>
      <c r="BK150" s="1220"/>
      <c r="BL150" s="1220"/>
      <c r="BM150" s="1220"/>
      <c r="BN150" s="1221"/>
      <c r="BO150" s="1221"/>
      <c r="BP150" s="1221"/>
      <c r="BQ150" s="974"/>
      <c r="BR150" s="971"/>
      <c r="BS150" s="971"/>
      <c r="BT150" s="971"/>
      <c r="BU150" s="971"/>
      <c r="BV150" s="972"/>
      <c r="BW150" s="972"/>
      <c r="BX150" s="972"/>
      <c r="BY150" s="972"/>
      <c r="BZ150" s="972"/>
      <c r="CA150" s="972"/>
      <c r="CB150" s="973"/>
      <c r="CC150" s="974"/>
    </row>
    <row r="151" spans="2:81" s="1218" customFormat="1" x14ac:dyDescent="0.3">
      <c r="B151" s="1219"/>
      <c r="C151" s="974"/>
      <c r="D151" s="1220"/>
      <c r="E151" s="1220"/>
      <c r="F151" s="1220"/>
      <c r="G151" s="1221"/>
      <c r="H151" s="1220"/>
      <c r="I151" s="1220"/>
      <c r="J151" s="1220"/>
      <c r="K151" s="1220"/>
      <c r="L151" s="1220"/>
      <c r="M151" s="1220"/>
      <c r="N151" s="1220"/>
      <c r="O151" s="1220"/>
      <c r="P151" s="1220"/>
      <c r="Q151" s="1220"/>
      <c r="R151" s="1220"/>
      <c r="S151" s="1220"/>
      <c r="T151" s="1220"/>
      <c r="U151" s="1221"/>
      <c r="V151" s="1221"/>
      <c r="W151" s="1221"/>
      <c r="X151" s="1220"/>
      <c r="Y151" s="1220"/>
      <c r="Z151" s="1220"/>
      <c r="AA151" s="1220"/>
      <c r="AB151" s="1220"/>
      <c r="AC151" s="1220"/>
      <c r="AD151" s="1220"/>
      <c r="AE151" s="1221"/>
      <c r="AF151" s="1221"/>
      <c r="AG151" s="1221"/>
      <c r="AH151" s="1220"/>
      <c r="AI151" s="1220"/>
      <c r="AJ151" s="1220"/>
      <c r="AK151" s="1220"/>
      <c r="AL151" s="1220"/>
      <c r="AM151" s="1220"/>
      <c r="AN151" s="1220"/>
      <c r="AO151" s="1221"/>
      <c r="AP151" s="1221"/>
      <c r="AQ151" s="1221"/>
      <c r="AR151" s="1220"/>
      <c r="AS151" s="1220"/>
      <c r="AT151" s="1220"/>
      <c r="AU151" s="1220"/>
      <c r="AV151" s="1220"/>
      <c r="AW151" s="1220"/>
      <c r="AX151" s="1220"/>
      <c r="AY151" s="1221"/>
      <c r="AZ151" s="1221"/>
      <c r="BA151" s="1221"/>
      <c r="BB151" s="1220"/>
      <c r="BC151" s="1220"/>
      <c r="BD151" s="1220"/>
      <c r="BE151" s="1220"/>
      <c r="BF151" s="1220"/>
      <c r="BG151" s="1220"/>
      <c r="BH151" s="1220"/>
      <c r="BI151" s="1220"/>
      <c r="BJ151" s="1220"/>
      <c r="BK151" s="1220"/>
      <c r="BL151" s="1220"/>
      <c r="BM151" s="1220"/>
      <c r="BN151" s="1221"/>
      <c r="BO151" s="1221"/>
      <c r="BP151" s="1221"/>
      <c r="BQ151" s="974"/>
      <c r="BR151" s="971"/>
      <c r="BS151" s="971"/>
      <c r="BT151" s="971"/>
      <c r="BU151" s="971"/>
      <c r="BV151" s="972"/>
      <c r="BW151" s="972"/>
      <c r="BX151" s="972"/>
      <c r="BY151" s="972"/>
      <c r="BZ151" s="972"/>
      <c r="CA151" s="972"/>
      <c r="CB151" s="973"/>
      <c r="CC151" s="974"/>
    </row>
    <row r="152" spans="2:81" s="1218" customFormat="1" x14ac:dyDescent="0.3">
      <c r="B152" s="1219"/>
      <c r="C152" s="974"/>
      <c r="D152" s="1220"/>
      <c r="E152" s="1220"/>
      <c r="F152" s="1220"/>
      <c r="G152" s="1221"/>
      <c r="H152" s="1220"/>
      <c r="I152" s="1220"/>
      <c r="J152" s="1220"/>
      <c r="K152" s="1220"/>
      <c r="L152" s="1220"/>
      <c r="M152" s="1220"/>
      <c r="N152" s="1220"/>
      <c r="O152" s="1220"/>
      <c r="P152" s="1220"/>
      <c r="Q152" s="1220"/>
      <c r="R152" s="1220"/>
      <c r="S152" s="1220"/>
      <c r="T152" s="1220"/>
      <c r="U152" s="1221"/>
      <c r="V152" s="1221"/>
      <c r="W152" s="1221"/>
      <c r="X152" s="1220"/>
      <c r="Y152" s="1220"/>
      <c r="Z152" s="1220"/>
      <c r="AA152" s="1220"/>
      <c r="AB152" s="1220"/>
      <c r="AC152" s="1220"/>
      <c r="AD152" s="1220"/>
      <c r="AE152" s="1221"/>
      <c r="AF152" s="1221"/>
      <c r="AG152" s="1221"/>
      <c r="AH152" s="1220"/>
      <c r="AI152" s="1220"/>
      <c r="AJ152" s="1220"/>
      <c r="AK152" s="1220"/>
      <c r="AL152" s="1220"/>
      <c r="AM152" s="1220"/>
      <c r="AN152" s="1220"/>
      <c r="AO152" s="1221"/>
      <c r="AP152" s="1221"/>
      <c r="AQ152" s="1221"/>
      <c r="AR152" s="1220"/>
      <c r="AS152" s="1220"/>
      <c r="AT152" s="1220"/>
      <c r="AU152" s="1220"/>
      <c r="AV152" s="1220"/>
      <c r="AW152" s="1220"/>
      <c r="AX152" s="1220"/>
      <c r="AY152" s="1221"/>
      <c r="AZ152" s="1221"/>
      <c r="BA152" s="1221"/>
      <c r="BB152" s="1220"/>
      <c r="BC152" s="1220"/>
      <c r="BD152" s="1220"/>
      <c r="BE152" s="1220"/>
      <c r="BF152" s="1220"/>
      <c r="BG152" s="1220"/>
      <c r="BH152" s="1220"/>
      <c r="BI152" s="1220"/>
      <c r="BJ152" s="1220"/>
      <c r="BK152" s="1220"/>
      <c r="BL152" s="1220"/>
      <c r="BM152" s="1220"/>
      <c r="BN152" s="1221"/>
      <c r="BO152" s="1221"/>
      <c r="BP152" s="1221"/>
      <c r="BQ152" s="974"/>
      <c r="BR152" s="971"/>
      <c r="BS152" s="971"/>
      <c r="BT152" s="971"/>
      <c r="BU152" s="971"/>
      <c r="BV152" s="972"/>
      <c r="BW152" s="972"/>
      <c r="BX152" s="972"/>
      <c r="BY152" s="972"/>
      <c r="BZ152" s="972"/>
      <c r="CA152" s="972"/>
      <c r="CB152" s="973"/>
      <c r="CC152" s="974"/>
    </row>
    <row r="153" spans="2:81" s="1218" customFormat="1" x14ac:dyDescent="0.3">
      <c r="B153" s="1219"/>
      <c r="C153" s="974"/>
      <c r="D153" s="1220"/>
      <c r="E153" s="1220"/>
      <c r="F153" s="1220"/>
      <c r="G153" s="1221"/>
      <c r="H153" s="1220"/>
      <c r="I153" s="1220"/>
      <c r="J153" s="1220"/>
      <c r="K153" s="1220"/>
      <c r="L153" s="1220"/>
      <c r="M153" s="1220"/>
      <c r="N153" s="1220"/>
      <c r="O153" s="1220"/>
      <c r="P153" s="1220"/>
      <c r="Q153" s="1220"/>
      <c r="R153" s="1220"/>
      <c r="S153" s="1220"/>
      <c r="T153" s="1220"/>
      <c r="U153" s="1221"/>
      <c r="V153" s="1221"/>
      <c r="W153" s="1221"/>
      <c r="X153" s="1220"/>
      <c r="Y153" s="1220"/>
      <c r="Z153" s="1220"/>
      <c r="AA153" s="1220"/>
      <c r="AB153" s="1220"/>
      <c r="AC153" s="1220"/>
      <c r="AD153" s="1220"/>
      <c r="AE153" s="1221"/>
      <c r="AF153" s="1221"/>
      <c r="AG153" s="1221"/>
      <c r="AH153" s="1220"/>
      <c r="AI153" s="1220"/>
      <c r="AJ153" s="1220"/>
      <c r="AK153" s="1220"/>
      <c r="AL153" s="1220"/>
      <c r="AM153" s="1220"/>
      <c r="AN153" s="1220"/>
      <c r="AO153" s="1221"/>
      <c r="AP153" s="1221"/>
      <c r="AQ153" s="1221"/>
      <c r="AR153" s="1220"/>
      <c r="AS153" s="1220"/>
      <c r="AT153" s="1220"/>
      <c r="AU153" s="1220"/>
      <c r="AV153" s="1220"/>
      <c r="AW153" s="1220"/>
      <c r="AX153" s="1220"/>
      <c r="AY153" s="1221"/>
      <c r="AZ153" s="1221"/>
      <c r="BA153" s="1221"/>
      <c r="BB153" s="1220"/>
      <c r="BC153" s="1220"/>
      <c r="BD153" s="1220"/>
      <c r="BE153" s="1220"/>
      <c r="BF153" s="1220"/>
      <c r="BG153" s="1220"/>
      <c r="BH153" s="1220"/>
      <c r="BI153" s="1220"/>
      <c r="BJ153" s="1220"/>
      <c r="BK153" s="1220"/>
      <c r="BL153" s="1220"/>
      <c r="BM153" s="1220"/>
      <c r="BN153" s="1221"/>
      <c r="BO153" s="1221"/>
      <c r="BP153" s="1221"/>
      <c r="BQ153" s="974"/>
      <c r="BR153" s="971"/>
      <c r="BS153" s="971"/>
      <c r="BT153" s="971"/>
      <c r="BU153" s="971"/>
      <c r="BV153" s="972"/>
      <c r="BW153" s="972"/>
      <c r="BX153" s="972"/>
      <c r="BY153" s="972"/>
      <c r="BZ153" s="972"/>
      <c r="CA153" s="972"/>
      <c r="CB153" s="973"/>
      <c r="CC153" s="974"/>
    </row>
    <row r="154" spans="2:81" s="1218" customFormat="1" x14ac:dyDescent="0.3">
      <c r="B154" s="1219"/>
      <c r="C154" s="974"/>
      <c r="D154" s="1220"/>
      <c r="E154" s="1220"/>
      <c r="F154" s="1220"/>
      <c r="G154" s="1221"/>
      <c r="H154" s="1220"/>
      <c r="I154" s="1220"/>
      <c r="J154" s="1220"/>
      <c r="K154" s="1220"/>
      <c r="L154" s="1220"/>
      <c r="M154" s="1220"/>
      <c r="N154" s="1220"/>
      <c r="O154" s="1220"/>
      <c r="P154" s="1220"/>
      <c r="Q154" s="1220"/>
      <c r="R154" s="1220"/>
      <c r="S154" s="1220"/>
      <c r="T154" s="1220"/>
      <c r="U154" s="1221"/>
      <c r="V154" s="1221"/>
      <c r="W154" s="1221"/>
      <c r="X154" s="1220"/>
      <c r="Y154" s="1220"/>
      <c r="Z154" s="1220"/>
      <c r="AA154" s="1220"/>
      <c r="AB154" s="1220"/>
      <c r="AC154" s="1220"/>
      <c r="AD154" s="1220"/>
      <c r="AE154" s="1221"/>
      <c r="AF154" s="1221"/>
      <c r="AG154" s="1221"/>
      <c r="AH154" s="1220"/>
      <c r="AI154" s="1220"/>
      <c r="AJ154" s="1220"/>
      <c r="AK154" s="1220"/>
      <c r="AL154" s="1220"/>
      <c r="AM154" s="1220"/>
      <c r="AN154" s="1220"/>
      <c r="AO154" s="1221"/>
      <c r="AP154" s="1221"/>
      <c r="AQ154" s="1221"/>
      <c r="AR154" s="1220"/>
      <c r="AS154" s="1220"/>
      <c r="AT154" s="1220"/>
      <c r="AU154" s="1220"/>
      <c r="AV154" s="1220"/>
      <c r="AW154" s="1220"/>
      <c r="AX154" s="1220"/>
      <c r="AY154" s="1221"/>
      <c r="AZ154" s="1221"/>
      <c r="BA154" s="1221"/>
      <c r="BB154" s="1220"/>
      <c r="BC154" s="1220"/>
      <c r="BD154" s="1220"/>
      <c r="BE154" s="1220"/>
      <c r="BF154" s="1220"/>
      <c r="BG154" s="1220"/>
      <c r="BH154" s="1220"/>
      <c r="BI154" s="1220"/>
      <c r="BJ154" s="1220"/>
      <c r="BK154" s="1220"/>
      <c r="BL154" s="1220"/>
      <c r="BM154" s="1220"/>
      <c r="BN154" s="1221"/>
      <c r="BO154" s="1221"/>
      <c r="BP154" s="1221"/>
      <c r="BQ154" s="974"/>
      <c r="BR154" s="971"/>
      <c r="BS154" s="971"/>
      <c r="BT154" s="971"/>
      <c r="BU154" s="971"/>
      <c r="BV154" s="972"/>
      <c r="BW154" s="972"/>
      <c r="BX154" s="972"/>
      <c r="BY154" s="972"/>
      <c r="BZ154" s="972"/>
      <c r="CA154" s="972"/>
      <c r="CB154" s="973"/>
      <c r="CC154" s="974"/>
    </row>
    <row r="155" spans="2:81" s="1218" customFormat="1" x14ac:dyDescent="0.3">
      <c r="B155" s="1219"/>
      <c r="C155" s="974"/>
      <c r="D155" s="1220"/>
      <c r="E155" s="1220"/>
      <c r="F155" s="1220"/>
      <c r="G155" s="1221"/>
      <c r="H155" s="1220"/>
      <c r="I155" s="1220"/>
      <c r="J155" s="1220"/>
      <c r="K155" s="1220"/>
      <c r="L155" s="1220"/>
      <c r="M155" s="1220"/>
      <c r="N155" s="1220"/>
      <c r="O155" s="1220"/>
      <c r="P155" s="1220"/>
      <c r="Q155" s="1220"/>
      <c r="R155" s="1220"/>
      <c r="S155" s="1220"/>
      <c r="T155" s="1220"/>
      <c r="U155" s="1221"/>
      <c r="V155" s="1221"/>
      <c r="W155" s="1221"/>
      <c r="X155" s="1220"/>
      <c r="Y155" s="1220"/>
      <c r="Z155" s="1220"/>
      <c r="AA155" s="1220"/>
      <c r="AB155" s="1220"/>
      <c r="AC155" s="1220"/>
      <c r="AD155" s="1220"/>
      <c r="AE155" s="1221"/>
      <c r="AF155" s="1221"/>
      <c r="AG155" s="1221"/>
      <c r="AH155" s="1220"/>
      <c r="AI155" s="1220"/>
      <c r="AJ155" s="1220"/>
      <c r="AK155" s="1220"/>
      <c r="AL155" s="1220"/>
      <c r="AM155" s="1220"/>
      <c r="AN155" s="1220"/>
      <c r="AO155" s="1221"/>
      <c r="AP155" s="1221"/>
      <c r="AQ155" s="1221"/>
      <c r="AR155" s="1220"/>
      <c r="AS155" s="1220"/>
      <c r="AT155" s="1220"/>
      <c r="AU155" s="1220"/>
      <c r="AV155" s="1220"/>
      <c r="AW155" s="1220"/>
      <c r="AX155" s="1220"/>
      <c r="AY155" s="1221"/>
      <c r="AZ155" s="1221"/>
      <c r="BA155" s="1221"/>
      <c r="BB155" s="1220"/>
      <c r="BC155" s="1220"/>
      <c r="BD155" s="1220"/>
      <c r="BE155" s="1220"/>
      <c r="BF155" s="1220"/>
      <c r="BG155" s="1220"/>
      <c r="BH155" s="1220"/>
      <c r="BI155" s="1220"/>
      <c r="BJ155" s="1220"/>
      <c r="BK155" s="1220"/>
      <c r="BL155" s="1220"/>
      <c r="BM155" s="1220"/>
      <c r="BN155" s="1221"/>
      <c r="BO155" s="1221"/>
      <c r="BP155" s="1221"/>
      <c r="BQ155" s="974"/>
      <c r="BR155" s="971"/>
      <c r="BS155" s="971"/>
      <c r="BT155" s="971"/>
      <c r="BU155" s="971"/>
      <c r="BV155" s="972"/>
      <c r="BW155" s="972"/>
      <c r="BX155" s="972"/>
      <c r="BY155" s="972"/>
      <c r="BZ155" s="972"/>
      <c r="CA155" s="972"/>
      <c r="CB155" s="973"/>
      <c r="CC155" s="974"/>
    </row>
    <row r="156" spans="2:81" s="1218" customFormat="1" x14ac:dyDescent="0.3">
      <c r="B156" s="1219"/>
      <c r="C156" s="974"/>
      <c r="D156" s="1220"/>
      <c r="E156" s="1220"/>
      <c r="F156" s="1220"/>
      <c r="G156" s="1221"/>
      <c r="H156" s="1220"/>
      <c r="I156" s="1220"/>
      <c r="J156" s="1220"/>
      <c r="K156" s="1220"/>
      <c r="L156" s="1220"/>
      <c r="M156" s="1220"/>
      <c r="N156" s="1220"/>
      <c r="O156" s="1220"/>
      <c r="P156" s="1220"/>
      <c r="Q156" s="1220"/>
      <c r="R156" s="1220"/>
      <c r="S156" s="1220"/>
      <c r="T156" s="1220"/>
      <c r="U156" s="1221"/>
      <c r="V156" s="1221"/>
      <c r="W156" s="1221"/>
      <c r="X156" s="1220"/>
      <c r="Y156" s="1220"/>
      <c r="Z156" s="1220"/>
      <c r="AA156" s="1220"/>
      <c r="AB156" s="1220"/>
      <c r="AC156" s="1220"/>
      <c r="AD156" s="1220"/>
      <c r="AE156" s="1221"/>
      <c r="AF156" s="1221"/>
      <c r="AG156" s="1221"/>
      <c r="AH156" s="1220"/>
      <c r="AI156" s="1220"/>
      <c r="AJ156" s="1220"/>
      <c r="AK156" s="1220"/>
      <c r="AL156" s="1220"/>
      <c r="AM156" s="1220"/>
      <c r="AN156" s="1220"/>
      <c r="AO156" s="1221"/>
      <c r="AP156" s="1221"/>
      <c r="AQ156" s="1221"/>
      <c r="AR156" s="1220"/>
      <c r="AS156" s="1220"/>
      <c r="AT156" s="1220"/>
      <c r="AU156" s="1220"/>
      <c r="AV156" s="1220"/>
      <c r="AW156" s="1220"/>
      <c r="AX156" s="1220"/>
      <c r="AY156" s="1221"/>
      <c r="AZ156" s="1221"/>
      <c r="BA156" s="1221"/>
      <c r="BB156" s="1220"/>
      <c r="BC156" s="1220"/>
      <c r="BD156" s="1220"/>
      <c r="BE156" s="1220"/>
      <c r="BF156" s="1220"/>
      <c r="BG156" s="1220"/>
      <c r="BH156" s="1220"/>
      <c r="BI156" s="1220"/>
      <c r="BJ156" s="1220"/>
      <c r="BK156" s="1220"/>
      <c r="BL156" s="1220"/>
      <c r="BM156" s="1220"/>
      <c r="BN156" s="1221"/>
      <c r="BO156" s="1221"/>
      <c r="BP156" s="1221"/>
      <c r="BQ156" s="974"/>
      <c r="BR156" s="971"/>
      <c r="BS156" s="971"/>
      <c r="BT156" s="971"/>
      <c r="BU156" s="971"/>
      <c r="BV156" s="972"/>
      <c r="BW156" s="972"/>
      <c r="BX156" s="972"/>
      <c r="BY156" s="972"/>
      <c r="BZ156" s="972"/>
      <c r="CA156" s="972"/>
      <c r="CB156" s="973"/>
      <c r="CC156" s="974"/>
    </row>
    <row r="157" spans="2:81" s="1218" customFormat="1" x14ac:dyDescent="0.3">
      <c r="B157" s="1219"/>
      <c r="C157" s="974"/>
      <c r="D157" s="1220"/>
      <c r="E157" s="1220"/>
      <c r="F157" s="1220"/>
      <c r="G157" s="1221"/>
      <c r="H157" s="1220"/>
      <c r="I157" s="1220"/>
      <c r="J157" s="1220"/>
      <c r="K157" s="1220"/>
      <c r="L157" s="1220"/>
      <c r="M157" s="1220"/>
      <c r="N157" s="1220"/>
      <c r="O157" s="1220"/>
      <c r="P157" s="1220"/>
      <c r="Q157" s="1220"/>
      <c r="R157" s="1220"/>
      <c r="S157" s="1220"/>
      <c r="T157" s="1220"/>
      <c r="U157" s="1221"/>
      <c r="V157" s="1221"/>
      <c r="W157" s="1221"/>
      <c r="X157" s="1220"/>
      <c r="Y157" s="1220"/>
      <c r="Z157" s="1220"/>
      <c r="AA157" s="1220"/>
      <c r="AB157" s="1220"/>
      <c r="AC157" s="1220"/>
      <c r="AD157" s="1220"/>
      <c r="AE157" s="1221"/>
      <c r="AF157" s="1221"/>
      <c r="AG157" s="1221"/>
      <c r="AH157" s="1220"/>
      <c r="AI157" s="1220"/>
      <c r="AJ157" s="1220"/>
      <c r="AK157" s="1220"/>
      <c r="AL157" s="1220"/>
      <c r="AM157" s="1220"/>
      <c r="AN157" s="1220"/>
      <c r="AO157" s="1221"/>
      <c r="AP157" s="1221"/>
      <c r="AQ157" s="1221"/>
      <c r="AR157" s="1220"/>
      <c r="AS157" s="1220"/>
      <c r="AT157" s="1220"/>
      <c r="AU157" s="1220"/>
      <c r="AV157" s="1220"/>
      <c r="AW157" s="1220"/>
      <c r="AX157" s="1220"/>
      <c r="AY157" s="1221"/>
      <c r="AZ157" s="1221"/>
      <c r="BA157" s="1221"/>
      <c r="BB157" s="1220"/>
      <c r="BC157" s="1220"/>
      <c r="BD157" s="1220"/>
      <c r="BE157" s="1220"/>
      <c r="BF157" s="1220"/>
      <c r="BG157" s="1220"/>
      <c r="BH157" s="1220"/>
      <c r="BI157" s="1220"/>
      <c r="BJ157" s="1220"/>
      <c r="BK157" s="1220"/>
      <c r="BL157" s="1220"/>
      <c r="BM157" s="1220"/>
      <c r="BN157" s="1221"/>
      <c r="BO157" s="1221"/>
      <c r="BP157" s="1221"/>
      <c r="BQ157" s="974"/>
      <c r="BR157" s="971"/>
      <c r="BS157" s="971"/>
      <c r="BT157" s="971"/>
      <c r="BU157" s="971"/>
      <c r="BV157" s="972"/>
      <c r="BW157" s="972"/>
      <c r="BX157" s="972"/>
      <c r="BY157" s="972"/>
      <c r="BZ157" s="972"/>
      <c r="CA157" s="972"/>
      <c r="CB157" s="973"/>
      <c r="CC157" s="974"/>
    </row>
    <row r="158" spans="2:81" s="1218" customFormat="1" x14ac:dyDescent="0.3">
      <c r="B158" s="1219"/>
      <c r="C158" s="974"/>
      <c r="D158" s="1220"/>
      <c r="E158" s="1220"/>
      <c r="F158" s="1220"/>
      <c r="G158" s="1221"/>
      <c r="H158" s="1220"/>
      <c r="I158" s="1220"/>
      <c r="J158" s="1220"/>
      <c r="K158" s="1220"/>
      <c r="L158" s="1220"/>
      <c r="M158" s="1220"/>
      <c r="N158" s="1220"/>
      <c r="O158" s="1220"/>
      <c r="P158" s="1220"/>
      <c r="Q158" s="1220"/>
      <c r="R158" s="1220"/>
      <c r="S158" s="1220"/>
      <c r="T158" s="1220"/>
      <c r="U158" s="1221"/>
      <c r="V158" s="1221"/>
      <c r="W158" s="1221"/>
      <c r="X158" s="1220"/>
      <c r="Y158" s="1220"/>
      <c r="Z158" s="1220"/>
      <c r="AA158" s="1220"/>
      <c r="AB158" s="1220"/>
      <c r="AC158" s="1220"/>
      <c r="AD158" s="1220"/>
      <c r="AE158" s="1221"/>
      <c r="AF158" s="1221"/>
      <c r="AG158" s="1221"/>
      <c r="AH158" s="1220"/>
      <c r="AI158" s="1220"/>
      <c r="AJ158" s="1220"/>
      <c r="AK158" s="1220"/>
      <c r="AL158" s="1220"/>
      <c r="AM158" s="1220"/>
      <c r="AN158" s="1220"/>
      <c r="AO158" s="1221"/>
      <c r="AP158" s="1221"/>
      <c r="AQ158" s="1221"/>
      <c r="AR158" s="1220"/>
      <c r="AS158" s="1220"/>
      <c r="AT158" s="1220"/>
      <c r="AU158" s="1220"/>
      <c r="AV158" s="1220"/>
      <c r="AW158" s="1220"/>
      <c r="AX158" s="1220"/>
      <c r="AY158" s="1221"/>
      <c r="AZ158" s="1221"/>
      <c r="BA158" s="1221"/>
      <c r="BB158" s="1220"/>
      <c r="BC158" s="1220"/>
      <c r="BD158" s="1220"/>
      <c r="BE158" s="1220"/>
      <c r="BF158" s="1220"/>
      <c r="BG158" s="1220"/>
      <c r="BH158" s="1220"/>
      <c r="BI158" s="1220"/>
      <c r="BJ158" s="1220"/>
      <c r="BK158" s="1220"/>
      <c r="BL158" s="1220"/>
      <c r="BM158" s="1220"/>
      <c r="BN158" s="1221"/>
      <c r="BO158" s="1221"/>
      <c r="BP158" s="1221"/>
      <c r="BQ158" s="974"/>
      <c r="BR158" s="971"/>
      <c r="BS158" s="971"/>
      <c r="BT158" s="971"/>
      <c r="BU158" s="971"/>
      <c r="BV158" s="972"/>
      <c r="BW158" s="972"/>
      <c r="BX158" s="972"/>
      <c r="BY158" s="972"/>
      <c r="BZ158" s="972"/>
      <c r="CA158" s="972"/>
      <c r="CB158" s="973"/>
      <c r="CC158" s="974"/>
    </row>
    <row r="159" spans="2:81" s="1218" customFormat="1" x14ac:dyDescent="0.3">
      <c r="B159" s="1219"/>
      <c r="C159" s="974"/>
      <c r="D159" s="1220"/>
      <c r="E159" s="1220"/>
      <c r="F159" s="1220"/>
      <c r="G159" s="1221"/>
      <c r="H159" s="1220"/>
      <c r="I159" s="1220"/>
      <c r="J159" s="1220"/>
      <c r="K159" s="1220"/>
      <c r="L159" s="1220"/>
      <c r="M159" s="1220"/>
      <c r="N159" s="1220"/>
      <c r="O159" s="1220"/>
      <c r="P159" s="1220"/>
      <c r="Q159" s="1220"/>
      <c r="R159" s="1220"/>
      <c r="S159" s="1220"/>
      <c r="T159" s="1220"/>
      <c r="U159" s="1221"/>
      <c r="V159" s="1221"/>
      <c r="W159" s="1221"/>
      <c r="X159" s="1220"/>
      <c r="Y159" s="1220"/>
      <c r="Z159" s="1220"/>
      <c r="AA159" s="1220"/>
      <c r="AB159" s="1220"/>
      <c r="AC159" s="1220"/>
      <c r="AD159" s="1220"/>
      <c r="AE159" s="1221"/>
      <c r="AF159" s="1221"/>
      <c r="AG159" s="1221"/>
      <c r="AH159" s="1220"/>
      <c r="AI159" s="1220"/>
      <c r="AJ159" s="1220"/>
      <c r="AK159" s="1220"/>
      <c r="AL159" s="1220"/>
      <c r="AM159" s="1220"/>
      <c r="AN159" s="1220"/>
      <c r="AO159" s="1221"/>
      <c r="AP159" s="1221"/>
      <c r="AQ159" s="1221"/>
      <c r="AR159" s="1220"/>
      <c r="AS159" s="1220"/>
      <c r="AT159" s="1220"/>
      <c r="AU159" s="1220"/>
      <c r="AV159" s="1220"/>
      <c r="AW159" s="1220"/>
      <c r="AX159" s="1220"/>
      <c r="AY159" s="1221"/>
      <c r="AZ159" s="1221"/>
      <c r="BA159" s="1221"/>
      <c r="BB159" s="1220"/>
      <c r="BC159" s="1220"/>
      <c r="BD159" s="1220"/>
      <c r="BE159" s="1220"/>
      <c r="BF159" s="1220"/>
      <c r="BG159" s="1220"/>
      <c r="BH159" s="1220"/>
      <c r="BI159" s="1220"/>
      <c r="BJ159" s="1220"/>
      <c r="BK159" s="1220"/>
      <c r="BL159" s="1220"/>
      <c r="BM159" s="1220"/>
      <c r="BN159" s="1221"/>
      <c r="BO159" s="1221"/>
      <c r="BP159" s="1221"/>
      <c r="BQ159" s="974"/>
      <c r="BR159" s="971"/>
      <c r="BS159" s="971"/>
      <c r="BT159" s="971"/>
      <c r="BU159" s="971"/>
      <c r="BV159" s="972"/>
      <c r="BW159" s="972"/>
      <c r="BX159" s="972"/>
      <c r="BY159" s="972"/>
      <c r="BZ159" s="972"/>
      <c r="CA159" s="972"/>
      <c r="CB159" s="973"/>
      <c r="CC159" s="974"/>
    </row>
    <row r="160" spans="2:81" s="1218" customFormat="1" x14ac:dyDescent="0.3">
      <c r="B160" s="1219"/>
      <c r="C160" s="974"/>
      <c r="D160" s="1220"/>
      <c r="E160" s="1220"/>
      <c r="F160" s="1220"/>
      <c r="G160" s="1221"/>
      <c r="H160" s="1220"/>
      <c r="I160" s="1220"/>
      <c r="J160" s="1220"/>
      <c r="K160" s="1220"/>
      <c r="L160" s="1220"/>
      <c r="M160" s="1220"/>
      <c r="N160" s="1220"/>
      <c r="O160" s="1220"/>
      <c r="P160" s="1220"/>
      <c r="Q160" s="1220"/>
      <c r="R160" s="1220"/>
      <c r="S160" s="1220"/>
      <c r="T160" s="1220"/>
      <c r="U160" s="1221"/>
      <c r="V160" s="1221"/>
      <c r="W160" s="1221"/>
      <c r="X160" s="1220"/>
      <c r="Y160" s="1220"/>
      <c r="Z160" s="1220"/>
      <c r="AA160" s="1220"/>
      <c r="AB160" s="1220"/>
      <c r="AC160" s="1220"/>
      <c r="AD160" s="1220"/>
      <c r="AE160" s="1221"/>
      <c r="AF160" s="1221"/>
      <c r="AG160" s="1221"/>
      <c r="AH160" s="1220"/>
      <c r="AI160" s="1220"/>
      <c r="AJ160" s="1220"/>
      <c r="AK160" s="1220"/>
      <c r="AL160" s="1220"/>
      <c r="AM160" s="1220"/>
      <c r="AN160" s="1220"/>
      <c r="AO160" s="1221"/>
      <c r="AP160" s="1221"/>
      <c r="AQ160" s="1221"/>
      <c r="AR160" s="1220"/>
      <c r="AS160" s="1220"/>
      <c r="AT160" s="1220"/>
      <c r="AU160" s="1220"/>
      <c r="AV160" s="1220"/>
      <c r="AW160" s="1220"/>
      <c r="AX160" s="1220"/>
      <c r="AY160" s="1221"/>
      <c r="AZ160" s="1221"/>
      <c r="BA160" s="1221"/>
      <c r="BB160" s="1220"/>
      <c r="BC160" s="1220"/>
      <c r="BD160" s="1220"/>
      <c r="BE160" s="1220"/>
      <c r="BF160" s="1220"/>
      <c r="BG160" s="1220"/>
      <c r="BH160" s="1220"/>
      <c r="BI160" s="1220"/>
      <c r="BJ160" s="1220"/>
      <c r="BK160" s="1220"/>
      <c r="BL160" s="1220"/>
      <c r="BM160" s="1220"/>
      <c r="BN160" s="1221"/>
      <c r="BO160" s="1221"/>
      <c r="BP160" s="1221"/>
      <c r="BQ160" s="974"/>
      <c r="BR160" s="971"/>
      <c r="BS160" s="971"/>
      <c r="BT160" s="971"/>
      <c r="BU160" s="971"/>
      <c r="BV160" s="972"/>
      <c r="BW160" s="972"/>
      <c r="BX160" s="972"/>
      <c r="BY160" s="972"/>
      <c r="BZ160" s="972"/>
      <c r="CA160" s="972"/>
      <c r="CB160" s="973"/>
      <c r="CC160" s="974"/>
    </row>
    <row r="161" spans="2:81" s="1218" customFormat="1" x14ac:dyDescent="0.3">
      <c r="B161" s="1219"/>
      <c r="C161" s="974"/>
      <c r="D161" s="1220"/>
      <c r="E161" s="1220"/>
      <c r="F161" s="1220"/>
      <c r="G161" s="1221"/>
      <c r="H161" s="1220"/>
      <c r="I161" s="1220"/>
      <c r="J161" s="1220"/>
      <c r="K161" s="1220"/>
      <c r="L161" s="1220"/>
      <c r="M161" s="1220"/>
      <c r="N161" s="1220"/>
      <c r="O161" s="1220"/>
      <c r="P161" s="1220"/>
      <c r="Q161" s="1220"/>
      <c r="R161" s="1220"/>
      <c r="S161" s="1220"/>
      <c r="T161" s="1220"/>
      <c r="U161" s="1221"/>
      <c r="V161" s="1221"/>
      <c r="W161" s="1221"/>
      <c r="X161" s="1220"/>
      <c r="Y161" s="1220"/>
      <c r="Z161" s="1220"/>
      <c r="AA161" s="1220"/>
      <c r="AB161" s="1220"/>
      <c r="AC161" s="1220"/>
      <c r="AD161" s="1220"/>
      <c r="AE161" s="1221"/>
      <c r="AF161" s="1221"/>
      <c r="AG161" s="1221"/>
      <c r="AH161" s="1220"/>
      <c r="AI161" s="1220"/>
      <c r="AJ161" s="1220"/>
      <c r="AK161" s="1220"/>
      <c r="AL161" s="1220"/>
      <c r="AM161" s="1220"/>
      <c r="AN161" s="1220"/>
      <c r="AO161" s="1221"/>
      <c r="AP161" s="1221"/>
      <c r="AQ161" s="1221"/>
      <c r="AR161" s="1220"/>
      <c r="AS161" s="1220"/>
      <c r="AT161" s="1220"/>
      <c r="AU161" s="1220"/>
      <c r="AV161" s="1220"/>
      <c r="AW161" s="1220"/>
      <c r="AX161" s="1220"/>
      <c r="AY161" s="1221"/>
      <c r="AZ161" s="1221"/>
      <c r="BA161" s="1221"/>
      <c r="BB161" s="1220"/>
      <c r="BC161" s="1220"/>
      <c r="BD161" s="1220"/>
      <c r="BE161" s="1220"/>
      <c r="BF161" s="1220"/>
      <c r="BG161" s="1220"/>
      <c r="BH161" s="1220"/>
      <c r="BI161" s="1220"/>
      <c r="BJ161" s="1220"/>
      <c r="BK161" s="1220"/>
      <c r="BL161" s="1220"/>
      <c r="BM161" s="1220"/>
      <c r="BN161" s="1221"/>
      <c r="BO161" s="1221"/>
      <c r="BP161" s="1221"/>
      <c r="BQ161" s="974"/>
      <c r="BR161" s="971"/>
      <c r="BS161" s="971"/>
      <c r="BT161" s="971"/>
      <c r="BU161" s="971"/>
      <c r="BV161" s="972"/>
      <c r="BW161" s="972"/>
      <c r="BX161" s="972"/>
      <c r="BY161" s="972"/>
      <c r="BZ161" s="972"/>
      <c r="CA161" s="972"/>
      <c r="CB161" s="973"/>
      <c r="CC161" s="974"/>
    </row>
    <row r="162" spans="2:81" s="1218" customFormat="1" x14ac:dyDescent="0.3">
      <c r="B162" s="1219"/>
      <c r="C162" s="974"/>
      <c r="D162" s="1220"/>
      <c r="E162" s="1220"/>
      <c r="F162" s="1220"/>
      <c r="G162" s="1221"/>
      <c r="H162" s="1220"/>
      <c r="I162" s="1220"/>
      <c r="J162" s="1220"/>
      <c r="K162" s="1220"/>
      <c r="L162" s="1220"/>
      <c r="M162" s="1220"/>
      <c r="N162" s="1220"/>
      <c r="O162" s="1220"/>
      <c r="P162" s="1220"/>
      <c r="Q162" s="1220"/>
      <c r="R162" s="1220"/>
      <c r="S162" s="1220"/>
      <c r="T162" s="1220"/>
      <c r="U162" s="1221"/>
      <c r="V162" s="1221"/>
      <c r="W162" s="1221"/>
      <c r="X162" s="1220"/>
      <c r="Y162" s="1220"/>
      <c r="Z162" s="1220"/>
      <c r="AA162" s="1220"/>
      <c r="AB162" s="1220"/>
      <c r="AC162" s="1220"/>
      <c r="AD162" s="1220"/>
      <c r="AE162" s="1221"/>
      <c r="AF162" s="1221"/>
      <c r="AG162" s="1221"/>
      <c r="AH162" s="1220"/>
      <c r="AI162" s="1220"/>
      <c r="AJ162" s="1220"/>
      <c r="AK162" s="1220"/>
      <c r="AL162" s="1220"/>
      <c r="AM162" s="1220"/>
      <c r="AN162" s="1220"/>
      <c r="AO162" s="1221"/>
      <c r="AP162" s="1221"/>
      <c r="AQ162" s="1221"/>
      <c r="AR162" s="1220"/>
      <c r="AS162" s="1220"/>
      <c r="AT162" s="1220"/>
      <c r="AU162" s="1220"/>
      <c r="AV162" s="1220"/>
      <c r="AW162" s="1220"/>
      <c r="AX162" s="1220"/>
      <c r="AY162" s="1221"/>
      <c r="AZ162" s="1221"/>
      <c r="BA162" s="1221"/>
      <c r="BB162" s="1220"/>
      <c r="BC162" s="1220"/>
      <c r="BD162" s="1220"/>
      <c r="BE162" s="1220"/>
      <c r="BF162" s="1220"/>
      <c r="BG162" s="1220"/>
      <c r="BH162" s="1220"/>
      <c r="BI162" s="1220"/>
      <c r="BJ162" s="1220"/>
      <c r="BK162" s="1220"/>
      <c r="BL162" s="1220"/>
      <c r="BM162" s="1220"/>
      <c r="BN162" s="1221"/>
      <c r="BO162" s="1221"/>
      <c r="BP162" s="1221"/>
      <c r="BQ162" s="974"/>
      <c r="BR162" s="971"/>
      <c r="BS162" s="971"/>
      <c r="BT162" s="971"/>
      <c r="BU162" s="971"/>
      <c r="BV162" s="972"/>
      <c r="BW162" s="972"/>
      <c r="BX162" s="972"/>
      <c r="BY162" s="972"/>
      <c r="BZ162" s="972"/>
      <c r="CA162" s="972"/>
      <c r="CB162" s="973"/>
      <c r="CC162" s="974"/>
    </row>
    <row r="163" spans="2:81" s="1218" customFormat="1" x14ac:dyDescent="0.3">
      <c r="B163" s="1219"/>
      <c r="C163" s="974"/>
      <c r="D163" s="1220"/>
      <c r="E163" s="1220"/>
      <c r="F163" s="1220"/>
      <c r="G163" s="1221"/>
      <c r="H163" s="1220"/>
      <c r="I163" s="1220"/>
      <c r="J163" s="1220"/>
      <c r="K163" s="1220"/>
      <c r="L163" s="1220"/>
      <c r="M163" s="1220"/>
      <c r="N163" s="1220"/>
      <c r="O163" s="1220"/>
      <c r="P163" s="1220"/>
      <c r="Q163" s="1220"/>
      <c r="R163" s="1220"/>
      <c r="S163" s="1220"/>
      <c r="T163" s="1220"/>
      <c r="U163" s="1221"/>
      <c r="V163" s="1221"/>
      <c r="W163" s="1221"/>
      <c r="X163" s="1220"/>
      <c r="Y163" s="1220"/>
      <c r="Z163" s="1220"/>
      <c r="AA163" s="1220"/>
      <c r="AB163" s="1220"/>
      <c r="AC163" s="1220"/>
      <c r="AD163" s="1220"/>
      <c r="AE163" s="1221"/>
      <c r="AF163" s="1221"/>
      <c r="AG163" s="1221"/>
      <c r="AH163" s="1220"/>
      <c r="AI163" s="1220"/>
      <c r="AJ163" s="1220"/>
      <c r="AK163" s="1220"/>
      <c r="AL163" s="1220"/>
      <c r="AM163" s="1220"/>
      <c r="AN163" s="1220"/>
      <c r="AO163" s="1221"/>
      <c r="AP163" s="1221"/>
      <c r="AQ163" s="1221"/>
      <c r="AR163" s="1220"/>
      <c r="AS163" s="1220"/>
      <c r="AT163" s="1220"/>
      <c r="AU163" s="1220"/>
      <c r="AV163" s="1220"/>
      <c r="AW163" s="1220"/>
      <c r="AX163" s="1220"/>
      <c r="AY163" s="1221"/>
      <c r="AZ163" s="1221"/>
      <c r="BA163" s="1221"/>
      <c r="BB163" s="1220"/>
      <c r="BC163" s="1220"/>
      <c r="BD163" s="1220"/>
      <c r="BE163" s="1220"/>
      <c r="BF163" s="1220"/>
      <c r="BG163" s="1220"/>
      <c r="BH163" s="1220"/>
      <c r="BI163" s="1220"/>
      <c r="BJ163" s="1220"/>
      <c r="BK163" s="1220"/>
      <c r="BL163" s="1220"/>
      <c r="BM163" s="1220"/>
      <c r="BN163" s="1221"/>
      <c r="BO163" s="1221"/>
      <c r="BP163" s="1221"/>
      <c r="BQ163" s="974"/>
      <c r="BR163" s="971"/>
      <c r="BS163" s="971"/>
      <c r="BT163" s="971"/>
      <c r="BU163" s="971"/>
      <c r="BV163" s="972"/>
      <c r="BW163" s="972"/>
      <c r="BX163" s="972"/>
      <c r="BY163" s="972"/>
      <c r="BZ163" s="972"/>
      <c r="CA163" s="972"/>
      <c r="CB163" s="973"/>
      <c r="CC163" s="974"/>
    </row>
    <row r="164" spans="2:81" s="1218" customFormat="1" x14ac:dyDescent="0.3">
      <c r="B164" s="1219"/>
      <c r="C164" s="974"/>
      <c r="D164" s="1220"/>
      <c r="E164" s="1220"/>
      <c r="F164" s="1220"/>
      <c r="G164" s="1221"/>
      <c r="H164" s="1220"/>
      <c r="I164" s="1220"/>
      <c r="J164" s="1220"/>
      <c r="K164" s="1220"/>
      <c r="L164" s="1220"/>
      <c r="M164" s="1220"/>
      <c r="N164" s="1220"/>
      <c r="O164" s="1220"/>
      <c r="P164" s="1220"/>
      <c r="Q164" s="1220"/>
      <c r="R164" s="1220"/>
      <c r="S164" s="1220"/>
      <c r="T164" s="1220"/>
      <c r="U164" s="1221"/>
      <c r="V164" s="1221"/>
      <c r="W164" s="1221"/>
      <c r="X164" s="1220"/>
      <c r="Y164" s="1220"/>
      <c r="Z164" s="1220"/>
      <c r="AA164" s="1220"/>
      <c r="AB164" s="1220"/>
      <c r="AC164" s="1220"/>
      <c r="AD164" s="1220"/>
      <c r="AE164" s="1221"/>
      <c r="AF164" s="1221"/>
      <c r="AG164" s="1221"/>
      <c r="AH164" s="1220"/>
      <c r="AI164" s="1220"/>
      <c r="AJ164" s="1220"/>
      <c r="AK164" s="1220"/>
      <c r="AL164" s="1220"/>
      <c r="AM164" s="1220"/>
      <c r="AN164" s="1220"/>
      <c r="AO164" s="1221"/>
      <c r="AP164" s="1221"/>
      <c r="AQ164" s="1221"/>
      <c r="AR164" s="1220"/>
      <c r="AS164" s="1220"/>
      <c r="AT164" s="1220"/>
      <c r="AU164" s="1220"/>
      <c r="AV164" s="1220"/>
      <c r="AW164" s="1220"/>
      <c r="AX164" s="1220"/>
      <c r="AY164" s="1221"/>
      <c r="AZ164" s="1221"/>
      <c r="BA164" s="1221"/>
      <c r="BB164" s="1220"/>
      <c r="BC164" s="1220"/>
      <c r="BD164" s="1220"/>
      <c r="BE164" s="1220"/>
      <c r="BF164" s="1220"/>
      <c r="BG164" s="1220"/>
      <c r="BH164" s="1220"/>
      <c r="BI164" s="1220"/>
      <c r="BJ164" s="1220"/>
      <c r="BK164" s="1220"/>
      <c r="BL164" s="1220"/>
      <c r="BM164" s="1220"/>
      <c r="BN164" s="1221"/>
      <c r="BO164" s="1221"/>
      <c r="BP164" s="1221"/>
      <c r="BQ164" s="974"/>
      <c r="BR164" s="971"/>
      <c r="BS164" s="971"/>
      <c r="BT164" s="971"/>
      <c r="BU164" s="971"/>
      <c r="BV164" s="972"/>
      <c r="BW164" s="972"/>
      <c r="BX164" s="972"/>
      <c r="BY164" s="972"/>
      <c r="BZ164" s="972"/>
      <c r="CA164" s="972"/>
      <c r="CB164" s="973"/>
      <c r="CC164" s="974"/>
    </row>
    <row r="165" spans="2:81" s="1218" customFormat="1" x14ac:dyDescent="0.3">
      <c r="B165" s="1219"/>
      <c r="C165" s="974"/>
      <c r="D165" s="1220"/>
      <c r="E165" s="1220"/>
      <c r="F165" s="1220"/>
      <c r="G165" s="1221"/>
      <c r="H165" s="1220"/>
      <c r="I165" s="1220"/>
      <c r="J165" s="1220"/>
      <c r="K165" s="1220"/>
      <c r="L165" s="1220"/>
      <c r="M165" s="1220"/>
      <c r="N165" s="1220"/>
      <c r="O165" s="1220"/>
      <c r="P165" s="1220"/>
      <c r="Q165" s="1220"/>
      <c r="R165" s="1220"/>
      <c r="S165" s="1220"/>
      <c r="T165" s="1220"/>
      <c r="U165" s="1221"/>
      <c r="V165" s="1221"/>
      <c r="W165" s="1221"/>
      <c r="X165" s="1220"/>
      <c r="Y165" s="1220"/>
      <c r="Z165" s="1220"/>
      <c r="AA165" s="1220"/>
      <c r="AB165" s="1220"/>
      <c r="AC165" s="1220"/>
      <c r="AD165" s="1220"/>
      <c r="AE165" s="1221"/>
      <c r="AF165" s="1221"/>
      <c r="AG165" s="1221"/>
      <c r="AH165" s="1220"/>
      <c r="AI165" s="1220"/>
      <c r="AJ165" s="1220"/>
      <c r="AK165" s="1220"/>
      <c r="AL165" s="1220"/>
      <c r="AM165" s="1220"/>
      <c r="AN165" s="1220"/>
      <c r="AO165" s="1221"/>
      <c r="AP165" s="1221"/>
      <c r="AQ165" s="1221"/>
      <c r="AR165" s="1220"/>
      <c r="AS165" s="1220"/>
      <c r="AT165" s="1220"/>
      <c r="AU165" s="1220"/>
      <c r="AV165" s="1220"/>
      <c r="AW165" s="1220"/>
      <c r="AX165" s="1220"/>
      <c r="AY165" s="1221"/>
      <c r="AZ165" s="1221"/>
      <c r="BA165" s="1221"/>
      <c r="BB165" s="1220"/>
      <c r="BC165" s="1220"/>
      <c r="BD165" s="1220"/>
      <c r="BE165" s="1220"/>
      <c r="BF165" s="1220"/>
      <c r="BG165" s="1220"/>
      <c r="BH165" s="1220"/>
      <c r="BI165" s="1220"/>
      <c r="BJ165" s="1220"/>
      <c r="BK165" s="1220"/>
      <c r="BL165" s="1220"/>
      <c r="BM165" s="1220"/>
      <c r="BN165" s="1221"/>
      <c r="BO165" s="1221"/>
      <c r="BP165" s="1221"/>
      <c r="BQ165" s="974"/>
      <c r="BR165" s="971"/>
      <c r="BS165" s="971"/>
      <c r="BT165" s="971"/>
      <c r="BU165" s="971"/>
      <c r="BV165" s="972"/>
      <c r="BW165" s="972"/>
      <c r="BX165" s="972"/>
      <c r="BY165" s="972"/>
      <c r="BZ165" s="972"/>
      <c r="CA165" s="972"/>
      <c r="CB165" s="973"/>
      <c r="CC165" s="974"/>
    </row>
    <row r="166" spans="2:81" s="1218" customFormat="1" x14ac:dyDescent="0.3">
      <c r="B166" s="1219"/>
      <c r="C166" s="974"/>
      <c r="D166" s="1220"/>
      <c r="E166" s="1220"/>
      <c r="F166" s="1220"/>
      <c r="G166" s="1221"/>
      <c r="H166" s="1220"/>
      <c r="I166" s="1220"/>
      <c r="J166" s="1220"/>
      <c r="K166" s="1220"/>
      <c r="L166" s="1220"/>
      <c r="M166" s="1220"/>
      <c r="N166" s="1220"/>
      <c r="O166" s="1220"/>
      <c r="P166" s="1220"/>
      <c r="Q166" s="1220"/>
      <c r="R166" s="1220"/>
      <c r="S166" s="1220"/>
      <c r="T166" s="1220"/>
      <c r="U166" s="1221"/>
      <c r="V166" s="1221"/>
      <c r="W166" s="1221"/>
      <c r="X166" s="1220"/>
      <c r="Y166" s="1220"/>
      <c r="Z166" s="1220"/>
      <c r="AA166" s="1220"/>
      <c r="AB166" s="1220"/>
      <c r="AC166" s="1220"/>
      <c r="AD166" s="1220"/>
      <c r="AE166" s="1221"/>
      <c r="AF166" s="1221"/>
      <c r="AG166" s="1221"/>
      <c r="AH166" s="1220"/>
      <c r="AI166" s="1220"/>
      <c r="AJ166" s="1220"/>
      <c r="AK166" s="1220"/>
      <c r="AL166" s="1220"/>
      <c r="AM166" s="1220"/>
      <c r="AN166" s="1220"/>
      <c r="AO166" s="1221"/>
      <c r="AP166" s="1221"/>
      <c r="AQ166" s="1221"/>
      <c r="AR166" s="1220"/>
      <c r="AS166" s="1220"/>
      <c r="AT166" s="1220"/>
      <c r="AU166" s="1220"/>
      <c r="AV166" s="1220"/>
      <c r="AW166" s="1220"/>
      <c r="AX166" s="1220"/>
      <c r="AY166" s="1221"/>
      <c r="AZ166" s="1221"/>
      <c r="BA166" s="1221"/>
      <c r="BB166" s="1220"/>
      <c r="BC166" s="1220"/>
      <c r="BD166" s="1220"/>
      <c r="BE166" s="1220"/>
      <c r="BF166" s="1220"/>
      <c r="BG166" s="1220"/>
      <c r="BH166" s="1220"/>
      <c r="BI166" s="1220"/>
      <c r="BJ166" s="1220"/>
      <c r="BK166" s="1220"/>
      <c r="BL166" s="1220"/>
      <c r="BM166" s="1220"/>
      <c r="BN166" s="1221"/>
      <c r="BO166" s="1221"/>
      <c r="BP166" s="1221"/>
      <c r="BQ166" s="974"/>
      <c r="BR166" s="971"/>
      <c r="BS166" s="971"/>
      <c r="BT166" s="971"/>
      <c r="BU166" s="971"/>
      <c r="BV166" s="972"/>
      <c r="BW166" s="972"/>
      <c r="BX166" s="972"/>
      <c r="BY166" s="972"/>
      <c r="BZ166" s="972"/>
      <c r="CA166" s="972"/>
      <c r="CB166" s="973"/>
      <c r="CC166" s="974"/>
    </row>
    <row r="167" spans="2:81" s="1218" customFormat="1" x14ac:dyDescent="0.3">
      <c r="B167" s="1219"/>
      <c r="C167" s="974"/>
      <c r="D167" s="1220"/>
      <c r="E167" s="1220"/>
      <c r="F167" s="1220"/>
      <c r="G167" s="1221"/>
      <c r="H167" s="1220"/>
      <c r="I167" s="1220"/>
      <c r="J167" s="1220"/>
      <c r="K167" s="1220"/>
      <c r="L167" s="1220"/>
      <c r="M167" s="1220"/>
      <c r="N167" s="1220"/>
      <c r="O167" s="1220"/>
      <c r="P167" s="1220"/>
      <c r="Q167" s="1220"/>
      <c r="R167" s="1220"/>
      <c r="S167" s="1220"/>
      <c r="T167" s="1220"/>
      <c r="U167" s="1221"/>
      <c r="V167" s="1221"/>
      <c r="W167" s="1221"/>
      <c r="X167" s="1220"/>
      <c r="Y167" s="1220"/>
      <c r="Z167" s="1220"/>
      <c r="AA167" s="1220"/>
      <c r="AB167" s="1220"/>
      <c r="AC167" s="1220"/>
      <c r="AD167" s="1220"/>
      <c r="AE167" s="1221"/>
      <c r="AF167" s="1221"/>
      <c r="AG167" s="1221"/>
      <c r="AH167" s="1220"/>
      <c r="AI167" s="1220"/>
      <c r="AJ167" s="1220"/>
      <c r="AK167" s="1220"/>
      <c r="AL167" s="1220"/>
      <c r="AM167" s="1220"/>
      <c r="AN167" s="1220"/>
      <c r="AO167" s="1221"/>
      <c r="AP167" s="1221"/>
      <c r="AQ167" s="1221"/>
      <c r="AR167" s="1220"/>
      <c r="AS167" s="1220"/>
      <c r="AT167" s="1220"/>
      <c r="AU167" s="1220"/>
      <c r="AV167" s="1220"/>
      <c r="AW167" s="1220"/>
      <c r="AX167" s="1220"/>
      <c r="AY167" s="1221"/>
      <c r="AZ167" s="1221"/>
      <c r="BA167" s="1221"/>
      <c r="BB167" s="1220"/>
      <c r="BC167" s="1220"/>
      <c r="BD167" s="1220"/>
      <c r="BE167" s="1220"/>
      <c r="BF167" s="1220"/>
      <c r="BG167" s="1220"/>
      <c r="BH167" s="1220"/>
      <c r="BI167" s="1220"/>
      <c r="BJ167" s="1220"/>
      <c r="BK167" s="1220"/>
      <c r="BL167" s="1220"/>
      <c r="BM167" s="1220"/>
      <c r="BN167" s="1221"/>
      <c r="BO167" s="1221"/>
      <c r="BP167" s="1221"/>
      <c r="BQ167" s="974"/>
      <c r="BR167" s="971"/>
      <c r="BS167" s="971"/>
      <c r="BT167" s="971"/>
      <c r="BU167" s="971"/>
      <c r="BV167" s="972"/>
      <c r="BW167" s="972"/>
      <c r="BX167" s="972"/>
      <c r="BY167" s="972"/>
      <c r="BZ167" s="972"/>
      <c r="CA167" s="972"/>
      <c r="CB167" s="973"/>
      <c r="CC167" s="974"/>
    </row>
    <row r="168" spans="2:81" s="1218" customFormat="1" x14ac:dyDescent="0.3">
      <c r="B168" s="1219"/>
      <c r="C168" s="974"/>
      <c r="D168" s="1220"/>
      <c r="E168" s="1220"/>
      <c r="F168" s="1220"/>
      <c r="G168" s="1221"/>
      <c r="H168" s="1220"/>
      <c r="I168" s="1220"/>
      <c r="J168" s="1220"/>
      <c r="K168" s="1220"/>
      <c r="L168" s="1220"/>
      <c r="M168" s="1220"/>
      <c r="N168" s="1220"/>
      <c r="O168" s="1220"/>
      <c r="P168" s="1220"/>
      <c r="Q168" s="1220"/>
      <c r="R168" s="1220"/>
      <c r="S168" s="1220"/>
      <c r="T168" s="1220"/>
      <c r="U168" s="1221"/>
      <c r="V168" s="1221"/>
      <c r="W168" s="1221"/>
      <c r="X168" s="1220"/>
      <c r="Y168" s="1220"/>
      <c r="Z168" s="1220"/>
      <c r="AA168" s="1220"/>
      <c r="AB168" s="1220"/>
      <c r="AC168" s="1220"/>
      <c r="AD168" s="1220"/>
      <c r="AE168" s="1221"/>
      <c r="AF168" s="1221"/>
      <c r="AG168" s="1221"/>
      <c r="AH168" s="1220"/>
      <c r="AI168" s="1220"/>
      <c r="AJ168" s="1220"/>
      <c r="AK168" s="1220"/>
      <c r="AL168" s="1220"/>
      <c r="AM168" s="1220"/>
      <c r="AN168" s="1220"/>
      <c r="AO168" s="1221"/>
      <c r="AP168" s="1221"/>
      <c r="AQ168" s="1221"/>
      <c r="AR168" s="1220"/>
      <c r="AS168" s="1220"/>
      <c r="AT168" s="1220"/>
      <c r="AU168" s="1220"/>
      <c r="AV168" s="1220"/>
      <c r="AW168" s="1220"/>
      <c r="AX168" s="1220"/>
      <c r="AY168" s="1221"/>
      <c r="AZ168" s="1221"/>
      <c r="BA168" s="1221"/>
      <c r="BB168" s="1220"/>
      <c r="BC168" s="1220"/>
      <c r="BD168" s="1220"/>
      <c r="BE168" s="1220"/>
      <c r="BF168" s="1220"/>
      <c r="BG168" s="1220"/>
      <c r="BH168" s="1220"/>
      <c r="BI168" s="1220"/>
      <c r="BJ168" s="1220"/>
      <c r="BK168" s="1220"/>
      <c r="BL168" s="1220"/>
      <c r="BM168" s="1220"/>
      <c r="BN168" s="1221"/>
      <c r="BO168" s="1221"/>
      <c r="BP168" s="1221"/>
      <c r="BQ168" s="974"/>
      <c r="BR168" s="971"/>
      <c r="BS168" s="971"/>
      <c r="BT168" s="971"/>
      <c r="BU168" s="971"/>
      <c r="BV168" s="972"/>
      <c r="BW168" s="972"/>
      <c r="BX168" s="972"/>
      <c r="BY168" s="972"/>
      <c r="BZ168" s="972"/>
      <c r="CA168" s="972"/>
      <c r="CB168" s="973"/>
      <c r="CC168" s="974"/>
    </row>
    <row r="169" spans="2:81" s="1218" customFormat="1" x14ac:dyDescent="0.3">
      <c r="B169" s="1219"/>
      <c r="C169" s="974"/>
      <c r="D169" s="1220"/>
      <c r="E169" s="1220"/>
      <c r="F169" s="1220"/>
      <c r="G169" s="1221"/>
      <c r="H169" s="1220"/>
      <c r="I169" s="1220"/>
      <c r="J169" s="1220"/>
      <c r="K169" s="1220"/>
      <c r="L169" s="1220"/>
      <c r="M169" s="1220"/>
      <c r="N169" s="1220"/>
      <c r="O169" s="1220"/>
      <c r="P169" s="1220"/>
      <c r="Q169" s="1220"/>
      <c r="R169" s="1220"/>
      <c r="S169" s="1220"/>
      <c r="T169" s="1220"/>
      <c r="U169" s="1221"/>
      <c r="V169" s="1221"/>
      <c r="W169" s="1221"/>
      <c r="X169" s="1220"/>
      <c r="Y169" s="1220"/>
      <c r="Z169" s="1220"/>
      <c r="AA169" s="1220"/>
      <c r="AB169" s="1220"/>
      <c r="AC169" s="1220"/>
      <c r="AD169" s="1220"/>
      <c r="AE169" s="1221"/>
      <c r="AF169" s="1221"/>
      <c r="AG169" s="1221"/>
      <c r="AH169" s="1220"/>
      <c r="AI169" s="1220"/>
      <c r="AJ169" s="1220"/>
      <c r="AK169" s="1220"/>
      <c r="AL169" s="1220"/>
      <c r="AM169" s="1220"/>
      <c r="AN169" s="1220"/>
      <c r="AO169" s="1221"/>
      <c r="AP169" s="1221"/>
      <c r="AQ169" s="1221"/>
      <c r="AR169" s="1220"/>
      <c r="AS169" s="1220"/>
      <c r="AT169" s="1220"/>
      <c r="AU169" s="1220"/>
      <c r="AV169" s="1220"/>
      <c r="AW169" s="1220"/>
      <c r="AX169" s="1220"/>
      <c r="AY169" s="1221"/>
      <c r="AZ169" s="1221"/>
      <c r="BA169" s="1221"/>
      <c r="BB169" s="1220"/>
      <c r="BC169" s="1220"/>
      <c r="BD169" s="1220"/>
      <c r="BE169" s="1220"/>
      <c r="BF169" s="1220"/>
      <c r="BG169" s="1220"/>
      <c r="BH169" s="1220"/>
      <c r="BI169" s="1220"/>
      <c r="BJ169" s="1220"/>
      <c r="BK169" s="1220"/>
      <c r="BL169" s="1220"/>
      <c r="BM169" s="1220"/>
      <c r="BN169" s="1221"/>
      <c r="BO169" s="1221"/>
      <c r="BP169" s="1221"/>
      <c r="BQ169" s="974"/>
      <c r="BR169" s="971"/>
      <c r="BS169" s="971"/>
      <c r="BT169" s="971"/>
      <c r="BU169" s="971"/>
      <c r="BV169" s="972"/>
      <c r="BW169" s="972"/>
      <c r="BX169" s="972"/>
      <c r="BY169" s="972"/>
      <c r="BZ169" s="972"/>
      <c r="CA169" s="972"/>
      <c r="CB169" s="973"/>
      <c r="CC169" s="974"/>
    </row>
    <row r="170" spans="2:81" s="1218" customFormat="1" x14ac:dyDescent="0.3">
      <c r="B170" s="1219"/>
      <c r="C170" s="974"/>
      <c r="D170" s="1220"/>
      <c r="E170" s="1220"/>
      <c r="F170" s="1220"/>
      <c r="G170" s="1221"/>
      <c r="H170" s="1220"/>
      <c r="I170" s="1220"/>
      <c r="J170" s="1220"/>
      <c r="K170" s="1220"/>
      <c r="L170" s="1220"/>
      <c r="M170" s="1220"/>
      <c r="N170" s="1220"/>
      <c r="O170" s="1220"/>
      <c r="P170" s="1220"/>
      <c r="Q170" s="1220"/>
      <c r="R170" s="1220"/>
      <c r="S170" s="1220"/>
      <c r="T170" s="1220"/>
      <c r="U170" s="1221"/>
      <c r="V170" s="1221"/>
      <c r="W170" s="1221"/>
      <c r="X170" s="1220"/>
      <c r="Y170" s="1220"/>
      <c r="Z170" s="1220"/>
      <c r="AA170" s="1220"/>
      <c r="AB170" s="1220"/>
      <c r="AC170" s="1220"/>
      <c r="AD170" s="1220"/>
      <c r="AE170" s="1221"/>
      <c r="AF170" s="1221"/>
      <c r="AG170" s="1221"/>
      <c r="AH170" s="1220"/>
      <c r="AI170" s="1220"/>
      <c r="AJ170" s="1220"/>
      <c r="AK170" s="1220"/>
      <c r="AL170" s="1220"/>
      <c r="AM170" s="1220"/>
      <c r="AN170" s="1220"/>
      <c r="AO170" s="1221"/>
      <c r="AP170" s="1221"/>
      <c r="AQ170" s="1221"/>
      <c r="AR170" s="1220"/>
      <c r="AS170" s="1220"/>
      <c r="AT170" s="1220"/>
      <c r="AU170" s="1220"/>
      <c r="AV170" s="1220"/>
      <c r="AW170" s="1220"/>
      <c r="AX170" s="1220"/>
      <c r="AY170" s="1221"/>
      <c r="AZ170" s="1221"/>
      <c r="BA170" s="1221"/>
      <c r="BB170" s="1220"/>
      <c r="BC170" s="1220"/>
      <c r="BD170" s="1220"/>
      <c r="BE170" s="1220"/>
      <c r="BF170" s="1220"/>
      <c r="BG170" s="1220"/>
      <c r="BH170" s="1220"/>
      <c r="BI170" s="1220"/>
      <c r="BJ170" s="1220"/>
      <c r="BK170" s="1220"/>
      <c r="BL170" s="1220"/>
      <c r="BM170" s="1220"/>
      <c r="BN170" s="1221"/>
      <c r="BO170" s="1221"/>
      <c r="BP170" s="1221"/>
      <c r="BQ170" s="974"/>
      <c r="BR170" s="971"/>
      <c r="BS170" s="971"/>
      <c r="BT170" s="971"/>
      <c r="BU170" s="971"/>
      <c r="BV170" s="972"/>
      <c r="BW170" s="972"/>
      <c r="BX170" s="972"/>
      <c r="BY170" s="972"/>
      <c r="BZ170" s="972"/>
      <c r="CA170" s="972"/>
      <c r="CB170" s="973"/>
      <c r="CC170" s="974"/>
    </row>
    <row r="171" spans="2:81" s="1218" customFormat="1" x14ac:dyDescent="0.3">
      <c r="B171" s="1219"/>
      <c r="C171" s="974"/>
      <c r="D171" s="1220"/>
      <c r="E171" s="1220"/>
      <c r="F171" s="1220"/>
      <c r="G171" s="1221"/>
      <c r="H171" s="1220"/>
      <c r="I171" s="1220"/>
      <c r="J171" s="1220"/>
      <c r="K171" s="1220"/>
      <c r="L171" s="1220"/>
      <c r="M171" s="1220"/>
      <c r="N171" s="1220"/>
      <c r="O171" s="1220"/>
      <c r="P171" s="1220"/>
      <c r="Q171" s="1220"/>
      <c r="R171" s="1220"/>
      <c r="S171" s="1220"/>
      <c r="T171" s="1220"/>
      <c r="U171" s="1221"/>
      <c r="V171" s="1221"/>
      <c r="W171" s="1221"/>
      <c r="X171" s="1220"/>
      <c r="Y171" s="1220"/>
      <c r="Z171" s="1220"/>
      <c r="AA171" s="1220"/>
      <c r="AB171" s="1220"/>
      <c r="AC171" s="1220"/>
      <c r="AD171" s="1220"/>
      <c r="AE171" s="1221"/>
      <c r="AF171" s="1221"/>
      <c r="AG171" s="1221"/>
      <c r="AH171" s="1220"/>
      <c r="AI171" s="1220"/>
      <c r="AJ171" s="1220"/>
      <c r="AK171" s="1220"/>
      <c r="AL171" s="1220"/>
      <c r="AM171" s="1220"/>
      <c r="AN171" s="1220"/>
      <c r="AO171" s="1221"/>
      <c r="AP171" s="1221"/>
      <c r="AQ171" s="1221"/>
      <c r="AR171" s="1220"/>
      <c r="AS171" s="1220"/>
      <c r="AT171" s="1220"/>
      <c r="AU171" s="1220"/>
      <c r="AV171" s="1220"/>
      <c r="AW171" s="1220"/>
      <c r="AX171" s="1220"/>
      <c r="AY171" s="1221"/>
      <c r="AZ171" s="1221"/>
      <c r="BA171" s="1221"/>
      <c r="BB171" s="1220"/>
      <c r="BC171" s="1220"/>
      <c r="BD171" s="1220"/>
      <c r="BE171" s="1220"/>
      <c r="BF171" s="1220"/>
      <c r="BG171" s="1220"/>
      <c r="BH171" s="1220"/>
      <c r="BI171" s="1220"/>
      <c r="BJ171" s="1220"/>
      <c r="BK171" s="1220"/>
      <c r="BL171" s="1220"/>
      <c r="BM171" s="1220"/>
      <c r="BN171" s="1221"/>
      <c r="BO171" s="1221"/>
      <c r="BP171" s="1221"/>
      <c r="BQ171" s="974"/>
      <c r="BR171" s="971"/>
      <c r="BS171" s="971"/>
      <c r="BT171" s="971"/>
      <c r="BU171" s="971"/>
      <c r="BV171" s="972"/>
      <c r="BW171" s="972"/>
      <c r="BX171" s="972"/>
      <c r="BY171" s="972"/>
      <c r="BZ171" s="972"/>
      <c r="CA171" s="972"/>
      <c r="CB171" s="973"/>
      <c r="CC171" s="974"/>
    </row>
    <row r="172" spans="2:81" s="1218" customFormat="1" x14ac:dyDescent="0.3">
      <c r="B172" s="1219"/>
      <c r="C172" s="974"/>
      <c r="D172" s="1220"/>
      <c r="E172" s="1220"/>
      <c r="F172" s="1220"/>
      <c r="G172" s="1221"/>
      <c r="H172" s="1220"/>
      <c r="I172" s="1220"/>
      <c r="J172" s="1220"/>
      <c r="K172" s="1220"/>
      <c r="L172" s="1220"/>
      <c r="M172" s="1220"/>
      <c r="N172" s="1220"/>
      <c r="O172" s="1220"/>
      <c r="P172" s="1220"/>
      <c r="Q172" s="1220"/>
      <c r="R172" s="1220"/>
      <c r="S172" s="1220"/>
      <c r="T172" s="1220"/>
      <c r="U172" s="1221"/>
      <c r="V172" s="1221"/>
      <c r="W172" s="1221"/>
      <c r="X172" s="1220"/>
      <c r="Y172" s="1220"/>
      <c r="Z172" s="1220"/>
      <c r="AA172" s="1220"/>
      <c r="AB172" s="1220"/>
      <c r="AC172" s="1220"/>
      <c r="AD172" s="1220"/>
      <c r="AE172" s="1221"/>
      <c r="AF172" s="1221"/>
      <c r="AG172" s="1221"/>
      <c r="AH172" s="1220"/>
      <c r="AI172" s="1220"/>
      <c r="AJ172" s="1220"/>
      <c r="AK172" s="1220"/>
      <c r="AL172" s="1220"/>
      <c r="AM172" s="1220"/>
      <c r="AN172" s="1220"/>
      <c r="AO172" s="1221"/>
      <c r="AP172" s="1221"/>
      <c r="AQ172" s="1221"/>
      <c r="AR172" s="1220"/>
      <c r="AS172" s="1220"/>
      <c r="AT172" s="1220"/>
      <c r="AU172" s="1220"/>
      <c r="AV172" s="1220"/>
      <c r="AW172" s="1220"/>
      <c r="AX172" s="1220"/>
      <c r="AY172" s="1221"/>
      <c r="AZ172" s="1221"/>
      <c r="BA172" s="1221"/>
      <c r="BB172" s="1220"/>
      <c r="BC172" s="1220"/>
      <c r="BD172" s="1220"/>
      <c r="BE172" s="1220"/>
      <c r="BF172" s="1220"/>
      <c r="BG172" s="1220"/>
      <c r="BH172" s="1220"/>
      <c r="BI172" s="1220"/>
      <c r="BJ172" s="1220"/>
      <c r="BK172" s="1220"/>
      <c r="BL172" s="1220"/>
      <c r="BM172" s="1220"/>
      <c r="BN172" s="1221"/>
      <c r="BO172" s="1221"/>
      <c r="BP172" s="1221"/>
      <c r="BQ172" s="974"/>
      <c r="BR172" s="971"/>
      <c r="BS172" s="971"/>
      <c r="BT172" s="971"/>
      <c r="BU172" s="971"/>
      <c r="BV172" s="972"/>
      <c r="BW172" s="972"/>
      <c r="BX172" s="972"/>
      <c r="BY172" s="972"/>
      <c r="BZ172" s="972"/>
      <c r="CA172" s="972"/>
      <c r="CB172" s="973"/>
      <c r="CC172" s="974"/>
    </row>
    <row r="173" spans="2:81" s="1218" customFormat="1" x14ac:dyDescent="0.3">
      <c r="B173" s="1219"/>
      <c r="C173" s="974"/>
      <c r="D173" s="1220"/>
      <c r="E173" s="1220"/>
      <c r="F173" s="1220"/>
      <c r="G173" s="1221"/>
      <c r="H173" s="1220"/>
      <c r="I173" s="1220"/>
      <c r="J173" s="1220"/>
      <c r="K173" s="1220"/>
      <c r="L173" s="1220"/>
      <c r="M173" s="1220"/>
      <c r="N173" s="1220"/>
      <c r="O173" s="1220"/>
      <c r="P173" s="1220"/>
      <c r="Q173" s="1220"/>
      <c r="R173" s="1220"/>
      <c r="S173" s="1220"/>
      <c r="T173" s="1220"/>
      <c r="U173" s="1221"/>
      <c r="V173" s="1221"/>
      <c r="W173" s="1221"/>
      <c r="X173" s="1220"/>
      <c r="Y173" s="1220"/>
      <c r="Z173" s="1220"/>
      <c r="AA173" s="1220"/>
      <c r="AB173" s="1220"/>
      <c r="AC173" s="1220"/>
      <c r="AD173" s="1220"/>
      <c r="AE173" s="1221"/>
      <c r="AF173" s="1221"/>
      <c r="AG173" s="1221"/>
      <c r="AH173" s="1220"/>
      <c r="AI173" s="1220"/>
      <c r="AJ173" s="1220"/>
      <c r="AK173" s="1220"/>
      <c r="AL173" s="1220"/>
      <c r="AM173" s="1220"/>
      <c r="AN173" s="1220"/>
      <c r="AO173" s="1221"/>
      <c r="AP173" s="1221"/>
      <c r="AQ173" s="1221"/>
      <c r="AR173" s="1220"/>
      <c r="AS173" s="1220"/>
      <c r="AT173" s="1220"/>
      <c r="AU173" s="1220"/>
      <c r="AV173" s="1220"/>
      <c r="AW173" s="1220"/>
      <c r="AX173" s="1220"/>
      <c r="AY173" s="1221"/>
      <c r="AZ173" s="1221"/>
      <c r="BA173" s="1221"/>
      <c r="BB173" s="1220"/>
      <c r="BC173" s="1220"/>
      <c r="BD173" s="1220"/>
      <c r="BE173" s="1220"/>
      <c r="BF173" s="1220"/>
      <c r="BG173" s="1220"/>
      <c r="BH173" s="1220"/>
      <c r="BI173" s="1220"/>
      <c r="BJ173" s="1220"/>
      <c r="BK173" s="1220"/>
      <c r="BL173" s="1220"/>
      <c r="BM173" s="1220"/>
      <c r="BN173" s="1221"/>
      <c r="BO173" s="1221"/>
      <c r="BP173" s="1221"/>
      <c r="BQ173" s="974"/>
      <c r="BR173" s="971"/>
      <c r="BS173" s="971"/>
      <c r="BT173" s="971"/>
      <c r="BU173" s="971"/>
      <c r="BV173" s="972"/>
      <c r="BW173" s="972"/>
      <c r="BX173" s="972"/>
      <c r="BY173" s="972"/>
      <c r="BZ173" s="972"/>
      <c r="CA173" s="972"/>
      <c r="CB173" s="973"/>
      <c r="CC173" s="974"/>
    </row>
    <row r="174" spans="2:81" s="1218" customFormat="1" x14ac:dyDescent="0.3">
      <c r="B174" s="1219"/>
      <c r="C174" s="974"/>
      <c r="D174" s="1220"/>
      <c r="E174" s="1220"/>
      <c r="F174" s="1220"/>
      <c r="G174" s="1221"/>
      <c r="H174" s="1220"/>
      <c r="I174" s="1220"/>
      <c r="J174" s="1220"/>
      <c r="K174" s="1220"/>
      <c r="L174" s="1220"/>
      <c r="M174" s="1220"/>
      <c r="N174" s="1220"/>
      <c r="O174" s="1220"/>
      <c r="P174" s="1220"/>
      <c r="Q174" s="1220"/>
      <c r="R174" s="1220"/>
      <c r="S174" s="1220"/>
      <c r="T174" s="1220"/>
      <c r="U174" s="1221"/>
      <c r="V174" s="1221"/>
      <c r="W174" s="1221"/>
      <c r="X174" s="1220"/>
      <c r="Y174" s="1220"/>
      <c r="Z174" s="1220"/>
      <c r="AA174" s="1220"/>
      <c r="AB174" s="1220"/>
      <c r="AC174" s="1220"/>
      <c r="AD174" s="1220"/>
      <c r="AE174" s="1221"/>
      <c r="AF174" s="1221"/>
      <c r="AG174" s="1221"/>
      <c r="AH174" s="1220"/>
      <c r="AI174" s="1220"/>
      <c r="AJ174" s="1220"/>
      <c r="AK174" s="1220"/>
      <c r="AL174" s="1220"/>
      <c r="AM174" s="1220"/>
      <c r="AN174" s="1220"/>
      <c r="AO174" s="1221"/>
      <c r="AP174" s="1221"/>
      <c r="AQ174" s="1221"/>
      <c r="AR174" s="1220"/>
      <c r="AS174" s="1220"/>
      <c r="AT174" s="1220"/>
      <c r="AU174" s="1220"/>
      <c r="AV174" s="1220"/>
      <c r="AW174" s="1220"/>
      <c r="AX174" s="1220"/>
      <c r="AY174" s="1221"/>
      <c r="AZ174" s="1221"/>
      <c r="BA174" s="1221"/>
      <c r="BB174" s="1220"/>
      <c r="BC174" s="1220"/>
      <c r="BD174" s="1220"/>
      <c r="BE174" s="1220"/>
      <c r="BF174" s="1220"/>
      <c r="BG174" s="1220"/>
      <c r="BH174" s="1220"/>
      <c r="BI174" s="1220"/>
      <c r="BJ174" s="1220"/>
      <c r="BK174" s="1220"/>
      <c r="BL174" s="1220"/>
      <c r="BM174" s="1220"/>
      <c r="BN174" s="1221"/>
      <c r="BO174" s="1221"/>
      <c r="BP174" s="1221"/>
      <c r="BQ174" s="974"/>
      <c r="BR174" s="971"/>
      <c r="BS174" s="971"/>
      <c r="BT174" s="971"/>
      <c r="BU174" s="971"/>
      <c r="BV174" s="972"/>
      <c r="BW174" s="972"/>
      <c r="BX174" s="972"/>
      <c r="BY174" s="972"/>
      <c r="BZ174" s="972"/>
      <c r="CA174" s="972"/>
      <c r="CB174" s="973"/>
      <c r="CC174" s="974"/>
    </row>
    <row r="175" spans="2:81" s="1218" customFormat="1" x14ac:dyDescent="0.3">
      <c r="B175" s="1219"/>
      <c r="C175" s="974"/>
      <c r="D175" s="1220"/>
      <c r="E175" s="1220"/>
      <c r="F175" s="1220"/>
      <c r="G175" s="1221"/>
      <c r="H175" s="1220"/>
      <c r="I175" s="1220"/>
      <c r="J175" s="1220"/>
      <c r="K175" s="1220"/>
      <c r="L175" s="1220"/>
      <c r="M175" s="1220"/>
      <c r="N175" s="1220"/>
      <c r="O175" s="1220"/>
      <c r="P175" s="1220"/>
      <c r="Q175" s="1220"/>
      <c r="R175" s="1220"/>
      <c r="S175" s="1220"/>
      <c r="T175" s="1220"/>
      <c r="U175" s="1221"/>
      <c r="V175" s="1221"/>
      <c r="W175" s="1221"/>
      <c r="X175" s="1220"/>
      <c r="Y175" s="1220"/>
      <c r="Z175" s="1220"/>
      <c r="AA175" s="1220"/>
      <c r="AB175" s="1220"/>
      <c r="AC175" s="1220"/>
      <c r="AD175" s="1220"/>
      <c r="AE175" s="1221"/>
      <c r="AF175" s="1221"/>
      <c r="AG175" s="1221"/>
      <c r="AH175" s="1220"/>
      <c r="AI175" s="1220"/>
      <c r="AJ175" s="1220"/>
      <c r="AK175" s="1220"/>
      <c r="AL175" s="1220"/>
      <c r="AM175" s="1220"/>
      <c r="AN175" s="1220"/>
      <c r="AO175" s="1221"/>
      <c r="AP175" s="1221"/>
      <c r="AQ175" s="1221"/>
      <c r="AR175" s="1220"/>
      <c r="AS175" s="1220"/>
      <c r="AT175" s="1220"/>
      <c r="AU175" s="1220"/>
      <c r="AV175" s="1220"/>
      <c r="AW175" s="1220"/>
      <c r="AX175" s="1220"/>
      <c r="AY175" s="1221"/>
      <c r="AZ175" s="1221"/>
      <c r="BA175" s="1221"/>
      <c r="BB175" s="1220"/>
      <c r="BC175" s="1220"/>
      <c r="BD175" s="1220"/>
      <c r="BE175" s="1220"/>
      <c r="BF175" s="1220"/>
      <c r="BG175" s="1220"/>
      <c r="BH175" s="1220"/>
      <c r="BI175" s="1220"/>
      <c r="BJ175" s="1220"/>
      <c r="BK175" s="1220"/>
      <c r="BL175" s="1220"/>
      <c r="BM175" s="1220"/>
      <c r="BN175" s="1221"/>
      <c r="BO175" s="1221"/>
      <c r="BP175" s="1221"/>
      <c r="BQ175" s="974"/>
      <c r="BR175" s="971"/>
      <c r="BS175" s="971"/>
      <c r="BT175" s="971"/>
      <c r="BU175" s="971"/>
      <c r="BV175" s="972"/>
      <c r="BW175" s="972"/>
      <c r="BX175" s="972"/>
      <c r="BY175" s="972"/>
      <c r="BZ175" s="972"/>
      <c r="CA175" s="972"/>
      <c r="CB175" s="973"/>
      <c r="CC175" s="974"/>
    </row>
    <row r="176" spans="2:81" s="1218" customFormat="1" x14ac:dyDescent="0.3">
      <c r="B176" s="1219"/>
      <c r="C176" s="974"/>
      <c r="D176" s="1220"/>
      <c r="E176" s="1220"/>
      <c r="F176" s="1220"/>
      <c r="G176" s="1221"/>
      <c r="H176" s="1220"/>
      <c r="I176" s="1220"/>
      <c r="J176" s="1220"/>
      <c r="K176" s="1220"/>
      <c r="L176" s="1220"/>
      <c r="M176" s="1220"/>
      <c r="N176" s="1220"/>
      <c r="O176" s="1220"/>
      <c r="P176" s="1220"/>
      <c r="Q176" s="1220"/>
      <c r="R176" s="1220"/>
      <c r="S176" s="1220"/>
      <c r="T176" s="1220"/>
      <c r="U176" s="1221"/>
      <c r="V176" s="1221"/>
      <c r="W176" s="1221"/>
      <c r="X176" s="1220"/>
      <c r="Y176" s="1220"/>
      <c r="Z176" s="1220"/>
      <c r="AA176" s="1220"/>
      <c r="AB176" s="1220"/>
      <c r="AC176" s="1220"/>
      <c r="AD176" s="1220"/>
      <c r="AE176" s="1221"/>
      <c r="AF176" s="1221"/>
      <c r="AG176" s="1221"/>
      <c r="AH176" s="1220"/>
      <c r="AI176" s="1220"/>
      <c r="AJ176" s="1220"/>
      <c r="AK176" s="1220"/>
      <c r="AL176" s="1220"/>
      <c r="AM176" s="1220"/>
      <c r="AN176" s="1220"/>
      <c r="AO176" s="1221"/>
      <c r="AP176" s="1221"/>
      <c r="AQ176" s="1221"/>
      <c r="AR176" s="1220"/>
      <c r="AS176" s="1220"/>
      <c r="AT176" s="1220"/>
      <c r="AU176" s="1220"/>
      <c r="AV176" s="1220"/>
      <c r="AW176" s="1220"/>
      <c r="AX176" s="1220"/>
      <c r="AY176" s="1221"/>
      <c r="AZ176" s="1221"/>
      <c r="BA176" s="1221"/>
      <c r="BB176" s="1220"/>
      <c r="BC176" s="1220"/>
      <c r="BD176" s="1220"/>
      <c r="BE176" s="1220"/>
      <c r="BF176" s="1220"/>
      <c r="BG176" s="1220"/>
      <c r="BH176" s="1220"/>
      <c r="BI176" s="1220"/>
      <c r="BJ176" s="1220"/>
      <c r="BK176" s="1220"/>
      <c r="BL176" s="1220"/>
      <c r="BM176" s="1220"/>
      <c r="BN176" s="1221"/>
      <c r="BO176" s="1221"/>
      <c r="BP176" s="1221"/>
      <c r="BQ176" s="974"/>
      <c r="BR176" s="971"/>
      <c r="BS176" s="971"/>
      <c r="BT176" s="971"/>
      <c r="BU176" s="971"/>
      <c r="BV176" s="972"/>
      <c r="BW176" s="972"/>
      <c r="BX176" s="972"/>
      <c r="BY176" s="972"/>
      <c r="BZ176" s="972"/>
      <c r="CA176" s="972"/>
      <c r="CB176" s="973"/>
      <c r="CC176" s="974"/>
    </row>
    <row r="177" spans="2:81" s="1218" customFormat="1" x14ac:dyDescent="0.3">
      <c r="B177" s="1219"/>
      <c r="C177" s="974"/>
      <c r="D177" s="1220"/>
      <c r="E177" s="1220"/>
      <c r="F177" s="1220"/>
      <c r="G177" s="1221"/>
      <c r="H177" s="1220"/>
      <c r="I177" s="1220"/>
      <c r="J177" s="1220"/>
      <c r="K177" s="1220"/>
      <c r="L177" s="1220"/>
      <c r="M177" s="1220"/>
      <c r="N177" s="1220"/>
      <c r="O177" s="1220"/>
      <c r="P177" s="1220"/>
      <c r="Q177" s="1220"/>
      <c r="R177" s="1220"/>
      <c r="S177" s="1220"/>
      <c r="T177" s="1220"/>
      <c r="U177" s="1221"/>
      <c r="V177" s="1221"/>
      <c r="W177" s="1221"/>
      <c r="X177" s="1220"/>
      <c r="Y177" s="1220"/>
      <c r="Z177" s="1220"/>
      <c r="AA177" s="1220"/>
      <c r="AB177" s="1220"/>
      <c r="AC177" s="1220"/>
      <c r="AD177" s="1220"/>
      <c r="AE177" s="1221"/>
      <c r="AF177" s="1221"/>
      <c r="AG177" s="1221"/>
      <c r="AH177" s="1220"/>
      <c r="AI177" s="1220"/>
      <c r="AJ177" s="1220"/>
      <c r="AK177" s="1220"/>
      <c r="AL177" s="1220"/>
      <c r="AM177" s="1220"/>
      <c r="AN177" s="1220"/>
      <c r="AO177" s="1221"/>
      <c r="AP177" s="1221"/>
      <c r="AQ177" s="1221"/>
      <c r="AR177" s="1220"/>
      <c r="AS177" s="1220"/>
      <c r="AT177" s="1220"/>
      <c r="AU177" s="1220"/>
      <c r="AV177" s="1220"/>
      <c r="AW177" s="1220"/>
      <c r="AX177" s="1220"/>
      <c r="AY177" s="1221"/>
      <c r="AZ177" s="1221"/>
      <c r="BA177" s="1221"/>
      <c r="BB177" s="1220"/>
      <c r="BC177" s="1220"/>
      <c r="BD177" s="1220"/>
      <c r="BE177" s="1220"/>
      <c r="BF177" s="1220"/>
      <c r="BG177" s="1220"/>
      <c r="BH177" s="1220"/>
      <c r="BI177" s="1220"/>
      <c r="BJ177" s="1220"/>
      <c r="BK177" s="1220"/>
      <c r="BL177" s="1220"/>
      <c r="BM177" s="1220"/>
      <c r="BN177" s="1221"/>
      <c r="BO177" s="1221"/>
      <c r="BP177" s="1221"/>
      <c r="BQ177" s="974"/>
      <c r="BR177" s="971"/>
      <c r="BS177" s="971"/>
      <c r="BT177" s="971"/>
      <c r="BU177" s="971"/>
      <c r="BV177" s="972"/>
      <c r="BW177" s="972"/>
      <c r="BX177" s="972"/>
      <c r="BY177" s="972"/>
      <c r="BZ177" s="972"/>
      <c r="CA177" s="972"/>
      <c r="CB177" s="973"/>
      <c r="CC177" s="974"/>
    </row>
    <row r="178" spans="2:81" s="1218" customFormat="1" x14ac:dyDescent="0.3">
      <c r="B178" s="1219"/>
      <c r="C178" s="974"/>
      <c r="D178" s="1220"/>
      <c r="E178" s="1220"/>
      <c r="F178" s="1220"/>
      <c r="G178" s="1221"/>
      <c r="H178" s="1220"/>
      <c r="I178" s="1220"/>
      <c r="J178" s="1220"/>
      <c r="K178" s="1220"/>
      <c r="L178" s="1220"/>
      <c r="M178" s="1220"/>
      <c r="N178" s="1220"/>
      <c r="O178" s="1220"/>
      <c r="P178" s="1220"/>
      <c r="Q178" s="1220"/>
      <c r="R178" s="1220"/>
      <c r="S178" s="1220"/>
      <c r="T178" s="1220"/>
      <c r="U178" s="1221"/>
      <c r="V178" s="1221"/>
      <c r="W178" s="1221"/>
      <c r="X178" s="1220"/>
      <c r="Y178" s="1220"/>
      <c r="Z178" s="1220"/>
      <c r="AA178" s="1220"/>
      <c r="AB178" s="1220"/>
      <c r="AC178" s="1220"/>
      <c r="AD178" s="1220"/>
      <c r="AE178" s="1221"/>
      <c r="AF178" s="1221"/>
      <c r="AG178" s="1221"/>
      <c r="AH178" s="1220"/>
      <c r="AI178" s="1220"/>
      <c r="AJ178" s="1220"/>
      <c r="AK178" s="1220"/>
      <c r="AL178" s="1220"/>
      <c r="AM178" s="1220"/>
      <c r="AN178" s="1220"/>
      <c r="AO178" s="1221"/>
      <c r="AP178" s="1221"/>
      <c r="AQ178" s="1221"/>
      <c r="AR178" s="1220"/>
      <c r="AS178" s="1220"/>
      <c r="AT178" s="1220"/>
      <c r="AU178" s="1220"/>
      <c r="AV178" s="1220"/>
      <c r="AW178" s="1220"/>
      <c r="AX178" s="1220"/>
      <c r="AY178" s="1221"/>
      <c r="AZ178" s="1221"/>
      <c r="BA178" s="1221"/>
      <c r="BB178" s="1220"/>
      <c r="BC178" s="1220"/>
      <c r="BD178" s="1220"/>
      <c r="BE178" s="1220"/>
      <c r="BF178" s="1220"/>
      <c r="BG178" s="1220"/>
      <c r="BH178" s="1220"/>
      <c r="BI178" s="1220"/>
      <c r="BJ178" s="1220"/>
      <c r="BK178" s="1220"/>
      <c r="BL178" s="1220"/>
      <c r="BM178" s="1220"/>
      <c r="BN178" s="1221"/>
      <c r="BO178" s="1221"/>
      <c r="BP178" s="1221"/>
      <c r="BQ178" s="974"/>
      <c r="BR178" s="971"/>
      <c r="BS178" s="971"/>
      <c r="BT178" s="971"/>
      <c r="BU178" s="971"/>
      <c r="BV178" s="972"/>
      <c r="BW178" s="972"/>
      <c r="BX178" s="972"/>
      <c r="BY178" s="972"/>
      <c r="BZ178" s="972"/>
      <c r="CA178" s="972"/>
      <c r="CB178" s="973"/>
      <c r="CC178" s="974"/>
    </row>
    <row r="179" spans="2:81" s="1218" customFormat="1" x14ac:dyDescent="0.3">
      <c r="B179" s="1219"/>
      <c r="C179" s="974"/>
      <c r="D179" s="1220"/>
      <c r="E179" s="1220"/>
      <c r="F179" s="1220"/>
      <c r="G179" s="1221"/>
      <c r="H179" s="1220"/>
      <c r="I179" s="1220"/>
      <c r="J179" s="1220"/>
      <c r="K179" s="1220"/>
      <c r="L179" s="1220"/>
      <c r="M179" s="1220"/>
      <c r="N179" s="1220"/>
      <c r="O179" s="1220"/>
      <c r="P179" s="1220"/>
      <c r="Q179" s="1220"/>
      <c r="R179" s="1220"/>
      <c r="S179" s="1220"/>
      <c r="T179" s="1220"/>
      <c r="U179" s="1221"/>
      <c r="V179" s="1221"/>
      <c r="W179" s="1221"/>
      <c r="X179" s="1220"/>
      <c r="Y179" s="1220"/>
      <c r="Z179" s="1220"/>
      <c r="AA179" s="1220"/>
      <c r="AB179" s="1220"/>
      <c r="AC179" s="1220"/>
      <c r="AD179" s="1220"/>
      <c r="AE179" s="1221"/>
      <c r="AF179" s="1221"/>
      <c r="AG179" s="1221"/>
      <c r="AH179" s="1220"/>
      <c r="AI179" s="1220"/>
      <c r="AJ179" s="1220"/>
      <c r="AK179" s="1220"/>
      <c r="AL179" s="1220"/>
      <c r="AM179" s="1220"/>
      <c r="AN179" s="1220"/>
      <c r="AO179" s="1221"/>
      <c r="AP179" s="1221"/>
      <c r="AQ179" s="1221"/>
      <c r="AR179" s="1220"/>
      <c r="AS179" s="1220"/>
      <c r="AT179" s="1220"/>
      <c r="AU179" s="1220"/>
      <c r="AV179" s="1220"/>
      <c r="AW179" s="1220"/>
      <c r="AX179" s="1220"/>
      <c r="AY179" s="1221"/>
      <c r="AZ179" s="1221"/>
      <c r="BA179" s="1221"/>
      <c r="BB179" s="1220"/>
      <c r="BC179" s="1220"/>
      <c r="BD179" s="1220"/>
      <c r="BE179" s="1220"/>
      <c r="BF179" s="1220"/>
      <c r="BG179" s="1220"/>
      <c r="BH179" s="1220"/>
      <c r="BI179" s="1220"/>
      <c r="BJ179" s="1220"/>
      <c r="BK179" s="1220"/>
      <c r="BL179" s="1220"/>
      <c r="BM179" s="1220"/>
      <c r="BN179" s="1221"/>
      <c r="BO179" s="1221"/>
      <c r="BP179" s="1221"/>
      <c r="BQ179" s="974"/>
      <c r="BR179" s="971"/>
      <c r="BS179" s="971"/>
      <c r="BT179" s="971"/>
      <c r="BU179" s="971"/>
      <c r="BV179" s="972"/>
      <c r="BW179" s="972"/>
      <c r="BX179" s="972"/>
      <c r="BY179" s="972"/>
      <c r="BZ179" s="972"/>
      <c r="CA179" s="972"/>
      <c r="CB179" s="973"/>
      <c r="CC179" s="974"/>
    </row>
    <row r="180" spans="2:81" s="1218" customFormat="1" x14ac:dyDescent="0.3">
      <c r="B180" s="1219"/>
      <c r="C180" s="974"/>
      <c r="D180" s="1220"/>
      <c r="E180" s="1220"/>
      <c r="F180" s="1220"/>
      <c r="G180" s="1221"/>
      <c r="H180" s="1220"/>
      <c r="I180" s="1220"/>
      <c r="J180" s="1220"/>
      <c r="K180" s="1220"/>
      <c r="L180" s="1220"/>
      <c r="M180" s="1220"/>
      <c r="N180" s="1220"/>
      <c r="O180" s="1220"/>
      <c r="P180" s="1220"/>
      <c r="Q180" s="1220"/>
      <c r="R180" s="1220"/>
      <c r="S180" s="1220"/>
      <c r="T180" s="1220"/>
      <c r="U180" s="1221"/>
      <c r="V180" s="1221"/>
      <c r="W180" s="1221"/>
      <c r="X180" s="1220"/>
      <c r="Y180" s="1220"/>
      <c r="Z180" s="1220"/>
      <c r="AA180" s="1220"/>
      <c r="AB180" s="1220"/>
      <c r="AC180" s="1220"/>
      <c r="AD180" s="1220"/>
      <c r="AE180" s="1221"/>
      <c r="AF180" s="1221"/>
      <c r="AG180" s="1221"/>
      <c r="AH180" s="1220"/>
      <c r="AI180" s="1220"/>
      <c r="AJ180" s="1220"/>
      <c r="AK180" s="1220"/>
      <c r="AL180" s="1220"/>
      <c r="AM180" s="1220"/>
      <c r="AN180" s="1220"/>
      <c r="AO180" s="1221"/>
      <c r="AP180" s="1221"/>
      <c r="AQ180" s="1221"/>
      <c r="AR180" s="1220"/>
      <c r="AS180" s="1220"/>
      <c r="AT180" s="1220"/>
      <c r="AU180" s="1220"/>
      <c r="AV180" s="1220"/>
      <c r="AW180" s="1220"/>
      <c r="AX180" s="1220"/>
      <c r="AY180" s="1221"/>
      <c r="AZ180" s="1221"/>
      <c r="BA180" s="1221"/>
      <c r="BB180" s="1220"/>
      <c r="BC180" s="1220"/>
      <c r="BD180" s="1220"/>
      <c r="BE180" s="1220"/>
      <c r="BF180" s="1220"/>
      <c r="BG180" s="1220"/>
      <c r="BH180" s="1220"/>
      <c r="BI180" s="1220"/>
      <c r="BJ180" s="1220"/>
      <c r="BK180" s="1220"/>
      <c r="BL180" s="1220"/>
      <c r="BM180" s="1220"/>
      <c r="BN180" s="1221"/>
      <c r="BO180" s="1221"/>
      <c r="BP180" s="1221"/>
      <c r="BQ180" s="974"/>
      <c r="BR180" s="971"/>
      <c r="BS180" s="971"/>
      <c r="BT180" s="971"/>
      <c r="BU180" s="971"/>
      <c r="BV180" s="972"/>
      <c r="BW180" s="972"/>
      <c r="BX180" s="972"/>
      <c r="BY180" s="972"/>
      <c r="BZ180" s="972"/>
      <c r="CA180" s="972"/>
      <c r="CB180" s="973"/>
      <c r="CC180" s="974"/>
    </row>
    <row r="181" spans="2:81" s="1218" customFormat="1" x14ac:dyDescent="0.3">
      <c r="B181" s="1219"/>
      <c r="C181" s="974"/>
      <c r="D181" s="1220"/>
      <c r="E181" s="1220"/>
      <c r="F181" s="1220"/>
      <c r="G181" s="1221"/>
      <c r="H181" s="1220"/>
      <c r="I181" s="1220"/>
      <c r="J181" s="1220"/>
      <c r="K181" s="1220"/>
      <c r="L181" s="1220"/>
      <c r="M181" s="1220"/>
      <c r="N181" s="1220"/>
      <c r="O181" s="1220"/>
      <c r="P181" s="1220"/>
      <c r="Q181" s="1220"/>
      <c r="R181" s="1220"/>
      <c r="S181" s="1220"/>
      <c r="T181" s="1220"/>
      <c r="U181" s="1221"/>
      <c r="V181" s="1221"/>
      <c r="W181" s="1221"/>
      <c r="X181" s="1220"/>
      <c r="Y181" s="1220"/>
      <c r="Z181" s="1220"/>
      <c r="AA181" s="1220"/>
      <c r="AB181" s="1220"/>
      <c r="AC181" s="1220"/>
      <c r="AD181" s="1220"/>
      <c r="AE181" s="1221"/>
      <c r="AF181" s="1221"/>
      <c r="AG181" s="1221"/>
      <c r="AH181" s="1220"/>
      <c r="AI181" s="1220"/>
      <c r="AJ181" s="1220"/>
      <c r="AK181" s="1220"/>
      <c r="AL181" s="1220"/>
      <c r="AM181" s="1220"/>
      <c r="AN181" s="1220"/>
      <c r="AO181" s="1221"/>
      <c r="AP181" s="1221"/>
      <c r="AQ181" s="1221"/>
      <c r="AR181" s="1220"/>
      <c r="AS181" s="1220"/>
      <c r="AT181" s="1220"/>
      <c r="AU181" s="1220"/>
      <c r="AV181" s="1220"/>
      <c r="AW181" s="1220"/>
      <c r="AX181" s="1220"/>
      <c r="AY181" s="1221"/>
      <c r="AZ181" s="1221"/>
      <c r="BA181" s="1221"/>
      <c r="BB181" s="1220"/>
      <c r="BC181" s="1220"/>
      <c r="BD181" s="1220"/>
      <c r="BE181" s="1220"/>
      <c r="BF181" s="1220"/>
      <c r="BG181" s="1220"/>
      <c r="BH181" s="1220"/>
      <c r="BI181" s="1220"/>
      <c r="BJ181" s="1220"/>
      <c r="BK181" s="1220"/>
      <c r="BL181" s="1220"/>
      <c r="BM181" s="1220"/>
      <c r="BN181" s="1221"/>
      <c r="BO181" s="1221"/>
      <c r="BP181" s="1221"/>
      <c r="BQ181" s="974"/>
      <c r="BR181" s="971"/>
      <c r="BS181" s="971"/>
      <c r="BT181" s="971"/>
      <c r="BU181" s="971"/>
      <c r="BV181" s="972"/>
      <c r="BW181" s="972"/>
      <c r="BX181" s="972"/>
      <c r="BY181" s="972"/>
      <c r="BZ181" s="972"/>
      <c r="CA181" s="972"/>
      <c r="CB181" s="973"/>
      <c r="CC181" s="974"/>
    </row>
    <row r="182" spans="2:81" s="1218" customFormat="1" x14ac:dyDescent="0.3">
      <c r="B182" s="1219"/>
      <c r="C182" s="974"/>
      <c r="D182" s="1220"/>
      <c r="E182" s="1220"/>
      <c r="F182" s="1220"/>
      <c r="G182" s="1221"/>
      <c r="H182" s="1220"/>
      <c r="I182" s="1220"/>
      <c r="J182" s="1220"/>
      <c r="K182" s="1220"/>
      <c r="L182" s="1220"/>
      <c r="M182" s="1220"/>
      <c r="N182" s="1220"/>
      <c r="O182" s="1220"/>
      <c r="P182" s="1220"/>
      <c r="Q182" s="1220"/>
      <c r="R182" s="1220"/>
      <c r="S182" s="1220"/>
      <c r="T182" s="1220"/>
      <c r="U182" s="1221"/>
      <c r="V182" s="1221"/>
      <c r="W182" s="1221"/>
      <c r="X182" s="1220"/>
      <c r="Y182" s="1220"/>
      <c r="Z182" s="1220"/>
      <c r="AA182" s="1220"/>
      <c r="AB182" s="1220"/>
      <c r="AC182" s="1220"/>
      <c r="AD182" s="1220"/>
      <c r="AE182" s="1221"/>
      <c r="AF182" s="1221"/>
      <c r="AG182" s="1221"/>
      <c r="AH182" s="1220"/>
      <c r="AI182" s="1220"/>
      <c r="AJ182" s="1220"/>
      <c r="AK182" s="1220"/>
      <c r="AL182" s="1220"/>
      <c r="AM182" s="1220"/>
      <c r="AN182" s="1220"/>
      <c r="AO182" s="1221"/>
      <c r="AP182" s="1221"/>
      <c r="AQ182" s="1221"/>
      <c r="AR182" s="1220"/>
      <c r="AS182" s="1220"/>
      <c r="AT182" s="1220"/>
      <c r="AU182" s="1220"/>
      <c r="AV182" s="1220"/>
      <c r="AW182" s="1220"/>
      <c r="AX182" s="1220"/>
      <c r="AY182" s="1221"/>
      <c r="AZ182" s="1221"/>
      <c r="BA182" s="1221"/>
      <c r="BB182" s="1220"/>
      <c r="BC182" s="1220"/>
      <c r="BD182" s="1220"/>
      <c r="BE182" s="1220"/>
      <c r="BF182" s="1220"/>
      <c r="BG182" s="1220"/>
      <c r="BH182" s="1220"/>
      <c r="BI182" s="1220"/>
      <c r="BJ182" s="1220"/>
      <c r="BK182" s="1220"/>
      <c r="BL182" s="1220"/>
      <c r="BM182" s="1220"/>
      <c r="BN182" s="1221"/>
      <c r="BO182" s="1221"/>
      <c r="BP182" s="1221"/>
      <c r="BQ182" s="974"/>
      <c r="BR182" s="971"/>
      <c r="BS182" s="971"/>
      <c r="BT182" s="971"/>
      <c r="BU182" s="971"/>
      <c r="BV182" s="972"/>
      <c r="BW182" s="972"/>
      <c r="BX182" s="972"/>
      <c r="BY182" s="972"/>
      <c r="BZ182" s="972"/>
      <c r="CA182" s="972"/>
      <c r="CB182" s="973"/>
      <c r="CC182" s="974"/>
    </row>
    <row r="183" spans="2:81" s="1218" customFormat="1" x14ac:dyDescent="0.3">
      <c r="B183" s="1219"/>
      <c r="C183" s="974"/>
      <c r="D183" s="1220"/>
      <c r="E183" s="1220"/>
      <c r="F183" s="1220"/>
      <c r="G183" s="1221"/>
      <c r="H183" s="1220"/>
      <c r="I183" s="1220"/>
      <c r="J183" s="1220"/>
      <c r="K183" s="1220"/>
      <c r="L183" s="1220"/>
      <c r="M183" s="1220"/>
      <c r="N183" s="1220"/>
      <c r="O183" s="1220"/>
      <c r="P183" s="1220"/>
      <c r="Q183" s="1220"/>
      <c r="R183" s="1220"/>
      <c r="S183" s="1220"/>
      <c r="T183" s="1220"/>
      <c r="U183" s="1221"/>
      <c r="V183" s="1221"/>
      <c r="W183" s="1221"/>
      <c r="X183" s="1220"/>
      <c r="Y183" s="1220"/>
      <c r="Z183" s="1220"/>
      <c r="AA183" s="1220"/>
      <c r="AB183" s="1220"/>
      <c r="AC183" s="1220"/>
      <c r="AD183" s="1220"/>
      <c r="AE183" s="1221"/>
      <c r="AF183" s="1221"/>
      <c r="AG183" s="1221"/>
      <c r="AH183" s="1220"/>
      <c r="AI183" s="1220"/>
      <c r="AJ183" s="1220"/>
      <c r="AK183" s="1220"/>
      <c r="AL183" s="1220"/>
      <c r="AM183" s="1220"/>
      <c r="AN183" s="1220"/>
      <c r="AO183" s="1221"/>
      <c r="AP183" s="1221"/>
      <c r="AQ183" s="1221"/>
      <c r="AR183" s="1220"/>
      <c r="AS183" s="1220"/>
      <c r="AT183" s="1220"/>
      <c r="AU183" s="1220"/>
      <c r="AV183" s="1220"/>
      <c r="AW183" s="1220"/>
      <c r="AX183" s="1220"/>
      <c r="AY183" s="1221"/>
      <c r="AZ183" s="1221"/>
      <c r="BA183" s="1221"/>
      <c r="BB183" s="1220"/>
      <c r="BC183" s="1220"/>
      <c r="BD183" s="1220"/>
      <c r="BE183" s="1220"/>
      <c r="BF183" s="1220"/>
      <c r="BG183" s="1220"/>
      <c r="BH183" s="1220"/>
      <c r="BI183" s="1220"/>
      <c r="BJ183" s="1220"/>
      <c r="BK183" s="1220"/>
      <c r="BL183" s="1220"/>
      <c r="BM183" s="1220"/>
      <c r="BN183" s="1221"/>
      <c r="BO183" s="1221"/>
      <c r="BP183" s="1221"/>
      <c r="BQ183" s="974"/>
      <c r="BR183" s="971"/>
      <c r="BS183" s="971"/>
      <c r="BT183" s="971"/>
      <c r="BU183" s="971"/>
      <c r="BV183" s="972"/>
      <c r="BW183" s="972"/>
      <c r="BX183" s="972"/>
      <c r="BY183" s="972"/>
      <c r="BZ183" s="972"/>
      <c r="CA183" s="972"/>
      <c r="CB183" s="973"/>
      <c r="CC183" s="974"/>
    </row>
    <row r="184" spans="2:81" s="1218" customFormat="1" x14ac:dyDescent="0.3">
      <c r="B184" s="1219"/>
      <c r="C184" s="974"/>
      <c r="D184" s="1220"/>
      <c r="E184" s="1220"/>
      <c r="F184" s="1220"/>
      <c r="G184" s="1221"/>
      <c r="H184" s="1220"/>
      <c r="I184" s="1220"/>
      <c r="J184" s="1220"/>
      <c r="K184" s="1220"/>
      <c r="L184" s="1220"/>
      <c r="M184" s="1220"/>
      <c r="N184" s="1220"/>
      <c r="O184" s="1220"/>
      <c r="P184" s="1220"/>
      <c r="Q184" s="1220"/>
      <c r="R184" s="1220"/>
      <c r="S184" s="1220"/>
      <c r="T184" s="1220"/>
      <c r="U184" s="1221"/>
      <c r="V184" s="1221"/>
      <c r="W184" s="1221"/>
      <c r="X184" s="1220"/>
      <c r="Y184" s="1220"/>
      <c r="Z184" s="1220"/>
      <c r="AA184" s="1220"/>
      <c r="AB184" s="1220"/>
      <c r="AC184" s="1220"/>
      <c r="AD184" s="1220"/>
      <c r="AE184" s="1221"/>
      <c r="AF184" s="1221"/>
      <c r="AG184" s="1221"/>
      <c r="AH184" s="1220"/>
      <c r="AI184" s="1220"/>
      <c r="AJ184" s="1220"/>
      <c r="AK184" s="1220"/>
      <c r="AL184" s="1220"/>
      <c r="AM184" s="1220"/>
      <c r="AN184" s="1220"/>
      <c r="AO184" s="1221"/>
      <c r="AP184" s="1221"/>
      <c r="AQ184" s="1221"/>
      <c r="AR184" s="1220"/>
      <c r="AS184" s="1220"/>
      <c r="AT184" s="1220"/>
      <c r="AU184" s="1220"/>
      <c r="AV184" s="1220"/>
      <c r="AW184" s="1220"/>
      <c r="AX184" s="1220"/>
      <c r="AY184" s="1221"/>
      <c r="AZ184" s="1221"/>
      <c r="BA184" s="1221"/>
      <c r="BB184" s="1220"/>
      <c r="BC184" s="1220"/>
      <c r="BD184" s="1220"/>
      <c r="BE184" s="1220"/>
      <c r="BF184" s="1220"/>
      <c r="BG184" s="1220"/>
      <c r="BH184" s="1220"/>
      <c r="BI184" s="1220"/>
      <c r="BJ184" s="1220"/>
      <c r="BK184" s="1220"/>
      <c r="BL184" s="1220"/>
      <c r="BM184" s="1220"/>
      <c r="BN184" s="1221"/>
      <c r="BO184" s="1221"/>
      <c r="BP184" s="1221"/>
      <c r="BQ184" s="974"/>
      <c r="BR184" s="971"/>
      <c r="BS184" s="971"/>
      <c r="BT184" s="971"/>
      <c r="BU184" s="971"/>
      <c r="BV184" s="972"/>
      <c r="BW184" s="972"/>
      <c r="BX184" s="972"/>
      <c r="BY184" s="972"/>
      <c r="BZ184" s="972"/>
      <c r="CA184" s="972"/>
      <c r="CB184" s="973"/>
      <c r="CC184" s="974"/>
    </row>
    <row r="185" spans="2:81" s="1218" customFormat="1" x14ac:dyDescent="0.3">
      <c r="B185" s="1219"/>
      <c r="C185" s="974"/>
      <c r="D185" s="1220"/>
      <c r="E185" s="1220"/>
      <c r="F185" s="1220"/>
      <c r="G185" s="1221"/>
      <c r="H185" s="1220"/>
      <c r="I185" s="1220"/>
      <c r="J185" s="1220"/>
      <c r="K185" s="1220"/>
      <c r="L185" s="1220"/>
      <c r="M185" s="1220"/>
      <c r="N185" s="1220"/>
      <c r="O185" s="1220"/>
      <c r="P185" s="1220"/>
      <c r="Q185" s="1220"/>
      <c r="R185" s="1220"/>
      <c r="S185" s="1220"/>
      <c r="T185" s="1220"/>
      <c r="U185" s="1221"/>
      <c r="V185" s="1221"/>
      <c r="W185" s="1221"/>
      <c r="X185" s="1220"/>
      <c r="Y185" s="1220"/>
      <c r="Z185" s="1220"/>
      <c r="AA185" s="1220"/>
      <c r="AB185" s="1220"/>
      <c r="AC185" s="1220"/>
      <c r="AD185" s="1220"/>
      <c r="AE185" s="1221"/>
      <c r="AF185" s="1221"/>
      <c r="AG185" s="1221"/>
      <c r="AH185" s="1220"/>
      <c r="AI185" s="1220"/>
      <c r="AJ185" s="1220"/>
      <c r="AK185" s="1220"/>
      <c r="AL185" s="1220"/>
      <c r="AM185" s="1220"/>
      <c r="AN185" s="1220"/>
      <c r="AO185" s="1221"/>
      <c r="AP185" s="1221"/>
      <c r="AQ185" s="1221"/>
      <c r="AR185" s="1220"/>
      <c r="AS185" s="1220"/>
      <c r="AT185" s="1220"/>
      <c r="AU185" s="1220"/>
      <c r="AV185" s="1220"/>
      <c r="AW185" s="1220"/>
      <c r="AX185" s="1220"/>
      <c r="AY185" s="1221"/>
      <c r="AZ185" s="1221"/>
      <c r="BA185" s="1221"/>
      <c r="BB185" s="1220"/>
      <c r="BC185" s="1220"/>
      <c r="BD185" s="1220"/>
      <c r="BE185" s="1220"/>
      <c r="BF185" s="1220"/>
      <c r="BG185" s="1220"/>
      <c r="BH185" s="1220"/>
      <c r="BI185" s="1220"/>
      <c r="BJ185" s="1220"/>
      <c r="BK185" s="1220"/>
      <c r="BL185" s="1220"/>
      <c r="BM185" s="1220"/>
      <c r="BN185" s="1221"/>
      <c r="BO185" s="1221"/>
      <c r="BP185" s="1221"/>
      <c r="BQ185" s="974"/>
      <c r="BR185" s="971"/>
      <c r="BS185" s="971"/>
      <c r="BT185" s="971"/>
      <c r="BU185" s="971"/>
      <c r="BV185" s="972"/>
      <c r="BW185" s="972"/>
      <c r="BX185" s="972"/>
      <c r="BY185" s="972"/>
      <c r="BZ185" s="972"/>
      <c r="CA185" s="972"/>
      <c r="CB185" s="973"/>
      <c r="CC185" s="974"/>
    </row>
    <row r="186" spans="2:81" s="1218" customFormat="1" x14ac:dyDescent="0.3">
      <c r="B186" s="1219"/>
      <c r="C186" s="974"/>
      <c r="D186" s="1220"/>
      <c r="E186" s="1220"/>
      <c r="F186" s="1220"/>
      <c r="G186" s="1221"/>
      <c r="H186" s="1220"/>
      <c r="I186" s="1220"/>
      <c r="J186" s="1220"/>
      <c r="K186" s="1220"/>
      <c r="L186" s="1220"/>
      <c r="M186" s="1220"/>
      <c r="N186" s="1220"/>
      <c r="O186" s="1220"/>
      <c r="P186" s="1220"/>
      <c r="Q186" s="1220"/>
      <c r="R186" s="1220"/>
      <c r="S186" s="1220"/>
      <c r="T186" s="1220"/>
      <c r="U186" s="1221"/>
      <c r="V186" s="1221"/>
      <c r="W186" s="1221"/>
      <c r="X186" s="1220"/>
      <c r="Y186" s="1220"/>
      <c r="Z186" s="1220"/>
      <c r="AA186" s="1220"/>
      <c r="AB186" s="1220"/>
      <c r="AC186" s="1220"/>
      <c r="AD186" s="1220"/>
      <c r="AE186" s="1221"/>
      <c r="AF186" s="1221"/>
      <c r="AG186" s="1221"/>
      <c r="AH186" s="1220"/>
      <c r="AI186" s="1220"/>
      <c r="AJ186" s="1220"/>
      <c r="AK186" s="1220"/>
      <c r="AL186" s="1220"/>
      <c r="AM186" s="1220"/>
      <c r="AN186" s="1220"/>
      <c r="AO186" s="1221"/>
      <c r="AP186" s="1221"/>
      <c r="AQ186" s="1221"/>
      <c r="AR186" s="1220"/>
      <c r="AS186" s="1220"/>
      <c r="AT186" s="1220"/>
      <c r="AU186" s="1220"/>
      <c r="AV186" s="1220"/>
      <c r="AW186" s="1220"/>
      <c r="AX186" s="1220"/>
      <c r="AY186" s="1221"/>
      <c r="AZ186" s="1221"/>
      <c r="BA186" s="1221"/>
      <c r="BB186" s="1220"/>
      <c r="BC186" s="1220"/>
      <c r="BD186" s="1220"/>
      <c r="BE186" s="1220"/>
      <c r="BF186" s="1220"/>
      <c r="BG186" s="1220"/>
      <c r="BH186" s="1220"/>
      <c r="BI186" s="1220"/>
      <c r="BJ186" s="1220"/>
      <c r="BK186" s="1220"/>
      <c r="BL186" s="1220"/>
      <c r="BM186" s="1220"/>
      <c r="BN186" s="1221"/>
      <c r="BO186" s="1221"/>
      <c r="BP186" s="1221"/>
      <c r="BQ186" s="974"/>
      <c r="BR186" s="971"/>
      <c r="BS186" s="971"/>
      <c r="BT186" s="971"/>
      <c r="BU186" s="971"/>
      <c r="BV186" s="972"/>
      <c r="BW186" s="972"/>
      <c r="BX186" s="972"/>
      <c r="BY186" s="972"/>
      <c r="BZ186" s="972"/>
      <c r="CA186" s="972"/>
      <c r="CB186" s="973"/>
      <c r="CC186" s="974"/>
    </row>
    <row r="187" spans="2:81" s="1218" customFormat="1" x14ac:dyDescent="0.3">
      <c r="B187" s="1219"/>
      <c r="C187" s="974"/>
      <c r="D187" s="1220"/>
      <c r="E187" s="1220"/>
      <c r="F187" s="1220"/>
      <c r="G187" s="1221"/>
      <c r="H187" s="1220"/>
      <c r="I187" s="1220"/>
      <c r="J187" s="1220"/>
      <c r="K187" s="1220"/>
      <c r="L187" s="1220"/>
      <c r="M187" s="1220"/>
      <c r="N187" s="1220"/>
      <c r="O187" s="1220"/>
      <c r="P187" s="1220"/>
      <c r="Q187" s="1220"/>
      <c r="R187" s="1220"/>
      <c r="S187" s="1220"/>
      <c r="T187" s="1220"/>
      <c r="U187" s="1221"/>
      <c r="V187" s="1221"/>
      <c r="W187" s="1221"/>
      <c r="X187" s="1220"/>
      <c r="Y187" s="1220"/>
      <c r="Z187" s="1220"/>
      <c r="AA187" s="1220"/>
      <c r="AB187" s="1220"/>
      <c r="AC187" s="1220"/>
      <c r="AD187" s="1220"/>
      <c r="AE187" s="1221"/>
      <c r="AF187" s="1221"/>
      <c r="AG187" s="1221"/>
      <c r="AH187" s="1220"/>
      <c r="AI187" s="1220"/>
      <c r="AJ187" s="1220"/>
      <c r="AK187" s="1220"/>
      <c r="AL187" s="1220"/>
      <c r="AM187" s="1220"/>
      <c r="AN187" s="1220"/>
      <c r="AO187" s="1221"/>
      <c r="AP187" s="1221"/>
      <c r="AQ187" s="1221"/>
      <c r="AR187" s="1220"/>
      <c r="AS187" s="1220"/>
      <c r="AT187" s="1220"/>
      <c r="AU187" s="1220"/>
      <c r="AV187" s="1220"/>
      <c r="AW187" s="1220"/>
      <c r="AX187" s="1220"/>
      <c r="AY187" s="1221"/>
      <c r="AZ187" s="1221"/>
      <c r="BA187" s="1221"/>
      <c r="BB187" s="1220"/>
      <c r="BC187" s="1220"/>
      <c r="BD187" s="1220"/>
      <c r="BE187" s="1220"/>
      <c r="BF187" s="1220"/>
      <c r="BG187" s="1220"/>
      <c r="BH187" s="1220"/>
      <c r="BI187" s="1220"/>
      <c r="BJ187" s="1220"/>
      <c r="BK187" s="1220"/>
      <c r="BL187" s="1220"/>
      <c r="BM187" s="1220"/>
      <c r="BN187" s="1221"/>
      <c r="BO187" s="1221"/>
      <c r="BP187" s="1221"/>
      <c r="BQ187" s="974"/>
      <c r="BR187" s="971"/>
      <c r="BS187" s="971"/>
      <c r="BT187" s="971"/>
      <c r="BU187" s="971"/>
      <c r="BV187" s="972"/>
      <c r="BW187" s="972"/>
      <c r="BX187" s="972"/>
      <c r="BY187" s="972"/>
      <c r="BZ187" s="972"/>
      <c r="CA187" s="972"/>
      <c r="CB187" s="973"/>
      <c r="CC187" s="974"/>
    </row>
    <row r="188" spans="2:81" s="1218" customFormat="1" x14ac:dyDescent="0.3">
      <c r="B188" s="1219"/>
      <c r="C188" s="974"/>
      <c r="D188" s="1220"/>
      <c r="E188" s="1220"/>
      <c r="F188" s="1220"/>
      <c r="G188" s="1221"/>
      <c r="H188" s="1220"/>
      <c r="I188" s="1220"/>
      <c r="J188" s="1220"/>
      <c r="K188" s="1220"/>
      <c r="L188" s="1220"/>
      <c r="M188" s="1220"/>
      <c r="N188" s="1220"/>
      <c r="O188" s="1220"/>
      <c r="P188" s="1220"/>
      <c r="Q188" s="1220"/>
      <c r="R188" s="1220"/>
      <c r="S188" s="1220"/>
      <c r="T188" s="1220"/>
      <c r="U188" s="1221"/>
      <c r="V188" s="1221"/>
      <c r="W188" s="1221"/>
      <c r="X188" s="1220"/>
      <c r="Y188" s="1220"/>
      <c r="Z188" s="1220"/>
      <c r="AA188" s="1220"/>
      <c r="AB188" s="1220"/>
      <c r="AC188" s="1220"/>
      <c r="AD188" s="1220"/>
      <c r="AE188" s="1221"/>
      <c r="AF188" s="1221"/>
      <c r="AG188" s="1221"/>
      <c r="AH188" s="1220"/>
      <c r="AI188" s="1220"/>
      <c r="AJ188" s="1220"/>
      <c r="AK188" s="1220"/>
      <c r="AL188" s="1220"/>
      <c r="AM188" s="1220"/>
      <c r="AN188" s="1220"/>
      <c r="AO188" s="1221"/>
      <c r="AP188" s="1221"/>
      <c r="AQ188" s="1221"/>
      <c r="AR188" s="1220"/>
      <c r="AS188" s="1220"/>
      <c r="AT188" s="1220"/>
      <c r="AU188" s="1220"/>
      <c r="AV188" s="1220"/>
      <c r="AW188" s="1220"/>
      <c r="AX188" s="1220"/>
      <c r="AY188" s="1221"/>
      <c r="AZ188" s="1221"/>
      <c r="BA188" s="1221"/>
      <c r="BB188" s="1220"/>
      <c r="BC188" s="1220"/>
      <c r="BD188" s="1220"/>
      <c r="BE188" s="1220"/>
      <c r="BF188" s="1220"/>
      <c r="BG188" s="1220"/>
      <c r="BH188" s="1220"/>
      <c r="BI188" s="1220"/>
      <c r="BJ188" s="1220"/>
      <c r="BK188" s="1220"/>
      <c r="BL188" s="1220"/>
      <c r="BM188" s="1220"/>
      <c r="BN188" s="1221"/>
      <c r="BO188" s="1221"/>
      <c r="BP188" s="1221"/>
      <c r="BQ188" s="974"/>
      <c r="BR188" s="971"/>
      <c r="BS188" s="971"/>
      <c r="BT188" s="971"/>
      <c r="BU188" s="971"/>
      <c r="BV188" s="972"/>
      <c r="BW188" s="972"/>
      <c r="BX188" s="972"/>
      <c r="BY188" s="972"/>
      <c r="BZ188" s="972"/>
      <c r="CA188" s="972"/>
      <c r="CB188" s="973"/>
      <c r="CC188" s="974"/>
    </row>
    <row r="189" spans="2:81" s="1218" customFormat="1" x14ac:dyDescent="0.3">
      <c r="B189" s="1219"/>
      <c r="C189" s="974"/>
      <c r="D189" s="1220"/>
      <c r="E189" s="1220"/>
      <c r="F189" s="1220"/>
      <c r="G189" s="1221"/>
      <c r="H189" s="1220"/>
      <c r="I189" s="1220"/>
      <c r="J189" s="1220"/>
      <c r="K189" s="1220"/>
      <c r="L189" s="1220"/>
      <c r="M189" s="1220"/>
      <c r="N189" s="1220"/>
      <c r="O189" s="1220"/>
      <c r="P189" s="1220"/>
      <c r="Q189" s="1220"/>
      <c r="R189" s="1220"/>
      <c r="S189" s="1220"/>
      <c r="T189" s="1220"/>
      <c r="U189" s="1221"/>
      <c r="V189" s="1221"/>
      <c r="W189" s="1221"/>
      <c r="X189" s="1220"/>
      <c r="Y189" s="1220"/>
      <c r="Z189" s="1220"/>
      <c r="AA189" s="1220"/>
      <c r="AB189" s="1220"/>
      <c r="AC189" s="1220"/>
      <c r="AD189" s="1220"/>
      <c r="AE189" s="1221"/>
      <c r="AF189" s="1221"/>
      <c r="AG189" s="1221"/>
      <c r="AH189" s="1220"/>
      <c r="AI189" s="1220"/>
      <c r="AJ189" s="1220"/>
      <c r="AK189" s="1220"/>
      <c r="AL189" s="1220"/>
      <c r="AM189" s="1220"/>
      <c r="AN189" s="1220"/>
      <c r="AO189" s="1221"/>
      <c r="AP189" s="1221"/>
      <c r="AQ189" s="1221"/>
      <c r="AR189" s="1220"/>
      <c r="AS189" s="1220"/>
      <c r="AT189" s="1220"/>
      <c r="AU189" s="1220"/>
      <c r="AV189" s="1220"/>
      <c r="AW189" s="1220"/>
      <c r="AX189" s="1220"/>
      <c r="AY189" s="1221"/>
      <c r="AZ189" s="1221"/>
      <c r="BA189" s="1221"/>
      <c r="BB189" s="1220"/>
      <c r="BC189" s="1220"/>
      <c r="BD189" s="1220"/>
      <c r="BE189" s="1220"/>
      <c r="BF189" s="1220"/>
      <c r="BG189" s="1220"/>
      <c r="BH189" s="1220"/>
      <c r="BI189" s="1220"/>
      <c r="BJ189" s="1220"/>
      <c r="BK189" s="1220"/>
      <c r="BL189" s="1220"/>
      <c r="BM189" s="1220"/>
      <c r="BN189" s="1221"/>
      <c r="BO189" s="1221"/>
      <c r="BP189" s="1221"/>
      <c r="BQ189" s="974"/>
      <c r="BR189" s="971"/>
      <c r="BS189" s="971"/>
      <c r="BT189" s="971"/>
      <c r="BU189" s="971"/>
      <c r="BV189" s="972"/>
      <c r="BW189" s="972"/>
      <c r="BX189" s="972"/>
      <c r="BY189" s="972"/>
      <c r="BZ189" s="972"/>
      <c r="CA189" s="972"/>
      <c r="CB189" s="973"/>
      <c r="CC189" s="974"/>
    </row>
    <row r="190" spans="2:81" s="1218" customFormat="1" x14ac:dyDescent="0.3">
      <c r="B190" s="1219"/>
      <c r="C190" s="974"/>
      <c r="D190" s="1220"/>
      <c r="E190" s="1220"/>
      <c r="F190" s="1220"/>
      <c r="G190" s="1221"/>
      <c r="H190" s="1220"/>
      <c r="I190" s="1220"/>
      <c r="J190" s="1220"/>
      <c r="K190" s="1220"/>
      <c r="L190" s="1220"/>
      <c r="M190" s="1220"/>
      <c r="N190" s="1220"/>
      <c r="O190" s="1220"/>
      <c r="P190" s="1220"/>
      <c r="Q190" s="1220"/>
      <c r="R190" s="1220"/>
      <c r="S190" s="1220"/>
      <c r="T190" s="1220"/>
      <c r="U190" s="1221"/>
      <c r="V190" s="1221"/>
      <c r="W190" s="1221"/>
      <c r="X190" s="1220"/>
      <c r="Y190" s="1220"/>
      <c r="Z190" s="1220"/>
      <c r="AA190" s="1220"/>
      <c r="AB190" s="1220"/>
      <c r="AC190" s="1220"/>
      <c r="AD190" s="1220"/>
      <c r="AE190" s="1221"/>
      <c r="AF190" s="1221"/>
      <c r="AG190" s="1221"/>
      <c r="AH190" s="1220"/>
      <c r="AI190" s="1220"/>
      <c r="AJ190" s="1220"/>
      <c r="AK190" s="1220"/>
      <c r="AL190" s="1220"/>
      <c r="AM190" s="1220"/>
      <c r="AN190" s="1220"/>
      <c r="AO190" s="1221"/>
      <c r="AP190" s="1221"/>
      <c r="AQ190" s="1221"/>
      <c r="AR190" s="1220"/>
      <c r="AS190" s="1220"/>
      <c r="AT190" s="1220"/>
      <c r="AU190" s="1220"/>
      <c r="AV190" s="1220"/>
      <c r="AW190" s="1220"/>
      <c r="AX190" s="1220"/>
      <c r="AY190" s="1221"/>
      <c r="AZ190" s="1221"/>
      <c r="BA190" s="1221"/>
      <c r="BB190" s="1220"/>
      <c r="BC190" s="1220"/>
      <c r="BD190" s="1220"/>
      <c r="BE190" s="1220"/>
      <c r="BF190" s="1220"/>
      <c r="BG190" s="1220"/>
      <c r="BH190" s="1220"/>
      <c r="BI190" s="1220"/>
      <c r="BJ190" s="1220"/>
      <c r="BK190" s="1220"/>
      <c r="BL190" s="1220"/>
      <c r="BM190" s="1220"/>
      <c r="BN190" s="1221"/>
      <c r="BO190" s="1221"/>
      <c r="BP190" s="1221"/>
      <c r="BQ190" s="974"/>
      <c r="BR190" s="971"/>
      <c r="BS190" s="971"/>
      <c r="BT190" s="971"/>
      <c r="BU190" s="971"/>
      <c r="BV190" s="972"/>
      <c r="BW190" s="972"/>
      <c r="BX190" s="972"/>
      <c r="BY190" s="972"/>
      <c r="BZ190" s="972"/>
      <c r="CA190" s="972"/>
      <c r="CB190" s="973"/>
      <c r="CC190" s="974"/>
    </row>
    <row r="191" spans="2:81" s="1218" customFormat="1" x14ac:dyDescent="0.3">
      <c r="B191" s="1219"/>
      <c r="C191" s="974"/>
      <c r="D191" s="1220"/>
      <c r="E191" s="1220"/>
      <c r="F191" s="1220"/>
      <c r="G191" s="1221"/>
      <c r="H191" s="1220"/>
      <c r="I191" s="1220"/>
      <c r="J191" s="1220"/>
      <c r="K191" s="1220"/>
      <c r="L191" s="1220"/>
      <c r="M191" s="1220"/>
      <c r="N191" s="1220"/>
      <c r="O191" s="1220"/>
      <c r="P191" s="1220"/>
      <c r="Q191" s="1220"/>
      <c r="R191" s="1220"/>
      <c r="S191" s="1220"/>
      <c r="T191" s="1220"/>
      <c r="U191" s="1221"/>
      <c r="V191" s="1221"/>
      <c r="W191" s="1221"/>
      <c r="X191" s="1220"/>
      <c r="Y191" s="1220"/>
      <c r="Z191" s="1220"/>
      <c r="AA191" s="1220"/>
      <c r="AB191" s="1220"/>
      <c r="AC191" s="1220"/>
      <c r="AD191" s="1220"/>
      <c r="AE191" s="1221"/>
      <c r="AF191" s="1221"/>
      <c r="AG191" s="1221"/>
      <c r="AH191" s="1220"/>
      <c r="AI191" s="1220"/>
      <c r="AJ191" s="1220"/>
      <c r="AK191" s="1220"/>
      <c r="AL191" s="1220"/>
      <c r="AM191" s="1220"/>
      <c r="AN191" s="1220"/>
      <c r="AO191" s="1221"/>
      <c r="AP191" s="1221"/>
      <c r="AQ191" s="1221"/>
      <c r="AR191" s="1220"/>
      <c r="AS191" s="1220"/>
      <c r="AT191" s="1220"/>
      <c r="AU191" s="1220"/>
      <c r="AV191" s="1220"/>
      <c r="AW191" s="1220"/>
      <c r="AX191" s="1220"/>
      <c r="AY191" s="1221"/>
      <c r="AZ191" s="1221"/>
      <c r="BA191" s="1221"/>
      <c r="BB191" s="1220"/>
      <c r="BC191" s="1220"/>
      <c r="BD191" s="1220"/>
      <c r="BE191" s="1220"/>
      <c r="BF191" s="1220"/>
      <c r="BG191" s="1220"/>
      <c r="BH191" s="1220"/>
      <c r="BI191" s="1220"/>
      <c r="BJ191" s="1220"/>
      <c r="BK191" s="1220"/>
      <c r="BL191" s="1220"/>
      <c r="BM191" s="1220"/>
      <c r="BN191" s="1221"/>
      <c r="BO191" s="1221"/>
      <c r="BP191" s="1221"/>
      <c r="BQ191" s="974"/>
      <c r="BR191" s="971"/>
      <c r="BS191" s="971"/>
      <c r="BT191" s="971"/>
      <c r="BU191" s="971"/>
      <c r="BV191" s="972"/>
      <c r="BW191" s="972"/>
      <c r="BX191" s="972"/>
      <c r="BY191" s="972"/>
      <c r="BZ191" s="972"/>
      <c r="CA191" s="972"/>
      <c r="CB191" s="973"/>
      <c r="CC191" s="974"/>
    </row>
    <row r="192" spans="2:81" s="1218" customFormat="1" x14ac:dyDescent="0.3">
      <c r="B192" s="1219"/>
      <c r="C192" s="974"/>
      <c r="D192" s="1220"/>
      <c r="E192" s="1220"/>
      <c r="F192" s="1220"/>
      <c r="G192" s="1221"/>
      <c r="H192" s="1220"/>
      <c r="I192" s="1220"/>
      <c r="J192" s="1220"/>
      <c r="K192" s="1220"/>
      <c r="L192" s="1220"/>
      <c r="M192" s="1220"/>
      <c r="N192" s="1220"/>
      <c r="O192" s="1220"/>
      <c r="P192" s="1220"/>
      <c r="Q192" s="1220"/>
      <c r="R192" s="1220"/>
      <c r="S192" s="1220"/>
      <c r="T192" s="1220"/>
      <c r="U192" s="1221"/>
      <c r="V192" s="1221"/>
      <c r="W192" s="1221"/>
      <c r="X192" s="1220"/>
      <c r="Y192" s="1220"/>
      <c r="Z192" s="1220"/>
      <c r="AA192" s="1220"/>
      <c r="AB192" s="1220"/>
      <c r="AC192" s="1220"/>
      <c r="AD192" s="1220"/>
      <c r="AE192" s="1221"/>
      <c r="AF192" s="1221"/>
      <c r="AG192" s="1221"/>
      <c r="AH192" s="1220"/>
      <c r="AI192" s="1220"/>
      <c r="AJ192" s="1220"/>
      <c r="AK192" s="1220"/>
      <c r="AL192" s="1220"/>
      <c r="AM192" s="1220"/>
      <c r="AN192" s="1220"/>
      <c r="AO192" s="1221"/>
      <c r="AP192" s="1221"/>
      <c r="AQ192" s="1221"/>
      <c r="AR192" s="1220"/>
      <c r="AS192" s="1220"/>
      <c r="AT192" s="1220"/>
      <c r="AU192" s="1220"/>
      <c r="AV192" s="1220"/>
      <c r="AW192" s="1220"/>
      <c r="AX192" s="1220"/>
      <c r="AY192" s="1221"/>
      <c r="AZ192" s="1221"/>
      <c r="BA192" s="1221"/>
      <c r="BB192" s="1220"/>
      <c r="BC192" s="1220"/>
      <c r="BD192" s="1220"/>
      <c r="BE192" s="1220"/>
      <c r="BF192" s="1220"/>
      <c r="BG192" s="1220"/>
      <c r="BH192" s="1220"/>
      <c r="BI192" s="1220"/>
      <c r="BJ192" s="1220"/>
      <c r="BK192" s="1220"/>
      <c r="BL192" s="1220"/>
      <c r="BM192" s="1220"/>
      <c r="BN192" s="1221"/>
      <c r="BO192" s="1221"/>
      <c r="BP192" s="1221"/>
      <c r="BQ192" s="974"/>
      <c r="BR192" s="971"/>
      <c r="BS192" s="971"/>
      <c r="BT192" s="971"/>
      <c r="BU192" s="971"/>
      <c r="BV192" s="972"/>
      <c r="BW192" s="972"/>
      <c r="BX192" s="972"/>
      <c r="BY192" s="972"/>
      <c r="BZ192" s="972"/>
      <c r="CA192" s="972"/>
      <c r="CB192" s="973"/>
      <c r="CC192" s="974"/>
    </row>
    <row r="193" spans="2:81" s="1218" customFormat="1" x14ac:dyDescent="0.3">
      <c r="B193" s="1219"/>
      <c r="C193" s="974"/>
      <c r="D193" s="1220"/>
      <c r="E193" s="1220"/>
      <c r="F193" s="1220"/>
      <c r="G193" s="1221"/>
      <c r="H193" s="1220"/>
      <c r="I193" s="1220"/>
      <c r="J193" s="1220"/>
      <c r="K193" s="1220"/>
      <c r="L193" s="1220"/>
      <c r="M193" s="1220"/>
      <c r="N193" s="1220"/>
      <c r="O193" s="1220"/>
      <c r="P193" s="1220"/>
      <c r="Q193" s="1220"/>
      <c r="R193" s="1220"/>
      <c r="S193" s="1220"/>
      <c r="T193" s="1220"/>
      <c r="U193" s="1221"/>
      <c r="V193" s="1221"/>
      <c r="W193" s="1221"/>
      <c r="X193" s="1220"/>
      <c r="Y193" s="1220"/>
      <c r="Z193" s="1220"/>
      <c r="AA193" s="1220"/>
      <c r="AB193" s="1220"/>
      <c r="AC193" s="1220"/>
      <c r="AD193" s="1220"/>
      <c r="AE193" s="1221"/>
      <c r="AF193" s="1221"/>
      <c r="AG193" s="1221"/>
      <c r="AH193" s="1220"/>
      <c r="AI193" s="1220"/>
      <c r="AJ193" s="1220"/>
      <c r="AK193" s="1220"/>
      <c r="AL193" s="1220"/>
      <c r="AM193" s="1220"/>
      <c r="AN193" s="1220"/>
      <c r="AO193" s="1221"/>
      <c r="AP193" s="1221"/>
      <c r="AQ193" s="1221"/>
      <c r="AR193" s="1220"/>
      <c r="AS193" s="1220"/>
      <c r="AT193" s="1220"/>
      <c r="AU193" s="1220"/>
      <c r="AV193" s="1220"/>
      <c r="AW193" s="1220"/>
      <c r="AX193" s="1220"/>
      <c r="AY193" s="1221"/>
      <c r="AZ193" s="1221"/>
      <c r="BA193" s="1221"/>
      <c r="BB193" s="1220"/>
      <c r="BC193" s="1220"/>
      <c r="BD193" s="1220"/>
      <c r="BE193" s="1220"/>
      <c r="BF193" s="1220"/>
      <c r="BG193" s="1220"/>
      <c r="BH193" s="1220"/>
      <c r="BI193" s="1220"/>
      <c r="BJ193" s="1220"/>
      <c r="BK193" s="1220"/>
      <c r="BL193" s="1220"/>
      <c r="BM193" s="1220"/>
      <c r="BN193" s="1221"/>
      <c r="BO193" s="1221"/>
      <c r="BP193" s="1221"/>
      <c r="BQ193" s="974"/>
      <c r="BR193" s="971"/>
      <c r="BS193" s="971"/>
      <c r="BT193" s="971"/>
      <c r="BU193" s="971"/>
      <c r="BV193" s="972"/>
      <c r="BW193" s="972"/>
      <c r="BX193" s="972"/>
      <c r="BY193" s="972"/>
      <c r="BZ193" s="972"/>
      <c r="CA193" s="972"/>
      <c r="CB193" s="973"/>
      <c r="CC193" s="974"/>
    </row>
    <row r="194" spans="2:81" s="1218" customFormat="1" x14ac:dyDescent="0.3">
      <c r="B194" s="1219"/>
      <c r="C194" s="974"/>
      <c r="D194" s="1220"/>
      <c r="E194" s="1220"/>
      <c r="F194" s="1220"/>
      <c r="G194" s="1221"/>
      <c r="H194" s="1220"/>
      <c r="I194" s="1220"/>
      <c r="J194" s="1220"/>
      <c r="K194" s="1220"/>
      <c r="L194" s="1220"/>
      <c r="M194" s="1220"/>
      <c r="N194" s="1220"/>
      <c r="O194" s="1220"/>
      <c r="P194" s="1220"/>
      <c r="Q194" s="1220"/>
      <c r="R194" s="1220"/>
      <c r="S194" s="1220"/>
      <c r="T194" s="1220"/>
      <c r="U194" s="1221"/>
      <c r="V194" s="1221"/>
      <c r="W194" s="1221"/>
      <c r="X194" s="1220"/>
      <c r="Y194" s="1220"/>
      <c r="Z194" s="1220"/>
      <c r="AA194" s="1220"/>
      <c r="AB194" s="1220"/>
      <c r="AC194" s="1220"/>
      <c r="AD194" s="1220"/>
      <c r="AE194" s="1221"/>
      <c r="AF194" s="1221"/>
      <c r="AG194" s="1221"/>
      <c r="AH194" s="1220"/>
      <c r="AI194" s="1220"/>
      <c r="AJ194" s="1220"/>
      <c r="AK194" s="1220"/>
      <c r="AL194" s="1220"/>
      <c r="AM194" s="1220"/>
      <c r="AN194" s="1220"/>
      <c r="AO194" s="1221"/>
      <c r="AP194" s="1221"/>
      <c r="AQ194" s="1221"/>
      <c r="AR194" s="1220"/>
      <c r="AS194" s="1220"/>
      <c r="AT194" s="1220"/>
      <c r="AU194" s="1220"/>
      <c r="AV194" s="1220"/>
      <c r="AW194" s="1220"/>
      <c r="AX194" s="1220"/>
      <c r="AY194" s="1221"/>
      <c r="AZ194" s="1221"/>
      <c r="BA194" s="1221"/>
      <c r="BB194" s="1220"/>
      <c r="BC194" s="1220"/>
      <c r="BD194" s="1220"/>
      <c r="BE194" s="1220"/>
      <c r="BF194" s="1220"/>
      <c r="BG194" s="1220"/>
      <c r="BH194" s="1220"/>
      <c r="BI194" s="1220"/>
      <c r="BJ194" s="1220"/>
      <c r="BK194" s="1220"/>
      <c r="BL194" s="1220"/>
      <c r="BM194" s="1220"/>
      <c r="BN194" s="1221"/>
      <c r="BO194" s="1221"/>
      <c r="BP194" s="1221"/>
      <c r="BQ194" s="974"/>
      <c r="BR194" s="971"/>
      <c r="BS194" s="971"/>
      <c r="BT194" s="971"/>
      <c r="BU194" s="971"/>
      <c r="BV194" s="972"/>
      <c r="BW194" s="972"/>
      <c r="BX194" s="972"/>
      <c r="BY194" s="972"/>
      <c r="BZ194" s="972"/>
      <c r="CA194" s="972"/>
      <c r="CB194" s="973"/>
      <c r="CC194" s="974"/>
    </row>
    <row r="195" spans="2:81" s="1218" customFormat="1" x14ac:dyDescent="0.3">
      <c r="B195" s="1219"/>
      <c r="C195" s="974"/>
      <c r="D195" s="1220"/>
      <c r="E195" s="1220"/>
      <c r="F195" s="1220"/>
      <c r="G195" s="1221"/>
      <c r="H195" s="1220"/>
      <c r="I195" s="1220"/>
      <c r="J195" s="1220"/>
      <c r="K195" s="1220"/>
      <c r="L195" s="1220"/>
      <c r="M195" s="1220"/>
      <c r="N195" s="1220"/>
      <c r="O195" s="1220"/>
      <c r="P195" s="1220"/>
      <c r="Q195" s="1220"/>
      <c r="R195" s="1220"/>
      <c r="S195" s="1220"/>
      <c r="T195" s="1220"/>
      <c r="U195" s="1221"/>
      <c r="V195" s="1221"/>
      <c r="W195" s="1221"/>
      <c r="X195" s="1220"/>
      <c r="Y195" s="1220"/>
      <c r="Z195" s="1220"/>
      <c r="AA195" s="1220"/>
      <c r="AB195" s="1220"/>
      <c r="AC195" s="1220"/>
      <c r="AD195" s="1220"/>
      <c r="AE195" s="1221"/>
      <c r="AF195" s="1221"/>
      <c r="AG195" s="1221"/>
      <c r="AH195" s="1220"/>
      <c r="AI195" s="1220"/>
      <c r="AJ195" s="1220"/>
      <c r="AK195" s="1220"/>
      <c r="AL195" s="1220"/>
      <c r="AM195" s="1220"/>
      <c r="AN195" s="1220"/>
      <c r="AO195" s="1221"/>
      <c r="AP195" s="1221"/>
      <c r="AQ195" s="1221"/>
      <c r="AR195" s="1220"/>
      <c r="AS195" s="1220"/>
      <c r="AT195" s="1220"/>
      <c r="AU195" s="1220"/>
      <c r="AV195" s="1220"/>
      <c r="AW195" s="1220"/>
      <c r="AX195" s="1220"/>
      <c r="AY195" s="1221"/>
      <c r="AZ195" s="1221"/>
      <c r="BA195" s="1221"/>
      <c r="BB195" s="1220"/>
      <c r="BC195" s="1220"/>
      <c r="BD195" s="1220"/>
      <c r="BE195" s="1220"/>
      <c r="BF195" s="1220"/>
      <c r="BG195" s="1220"/>
      <c r="BH195" s="1220"/>
      <c r="BI195" s="1220"/>
      <c r="BJ195" s="1220"/>
      <c r="BK195" s="1220"/>
      <c r="BL195" s="1220"/>
      <c r="BM195" s="1220"/>
      <c r="BN195" s="1221"/>
      <c r="BO195" s="1221"/>
      <c r="BP195" s="1221"/>
      <c r="BQ195" s="974"/>
      <c r="BR195" s="971"/>
      <c r="BS195" s="971"/>
      <c r="BT195" s="971"/>
      <c r="BU195" s="971"/>
      <c r="BV195" s="972"/>
      <c r="BW195" s="972"/>
      <c r="BX195" s="972"/>
      <c r="BY195" s="972"/>
      <c r="BZ195" s="972"/>
      <c r="CA195" s="972"/>
      <c r="CB195" s="973"/>
      <c r="CC195" s="974"/>
    </row>
    <row r="196" spans="2:81" s="1218" customFormat="1" x14ac:dyDescent="0.3">
      <c r="B196" s="1219"/>
      <c r="C196" s="974"/>
      <c r="D196" s="1220"/>
      <c r="E196" s="1220"/>
      <c r="F196" s="1220"/>
      <c r="G196" s="1221"/>
      <c r="H196" s="1220"/>
      <c r="I196" s="1220"/>
      <c r="J196" s="1220"/>
      <c r="K196" s="1220"/>
      <c r="L196" s="1220"/>
      <c r="M196" s="1220"/>
      <c r="N196" s="1220"/>
      <c r="O196" s="1220"/>
      <c r="P196" s="1220"/>
      <c r="Q196" s="1220"/>
      <c r="R196" s="1220"/>
      <c r="S196" s="1220"/>
      <c r="T196" s="1220"/>
      <c r="U196" s="1221"/>
      <c r="V196" s="1221"/>
      <c r="W196" s="1221"/>
      <c r="X196" s="1220"/>
      <c r="Y196" s="1220"/>
      <c r="Z196" s="1220"/>
      <c r="AA196" s="1220"/>
      <c r="AB196" s="1220"/>
      <c r="AC196" s="1220"/>
      <c r="AD196" s="1220"/>
      <c r="AE196" s="1221"/>
      <c r="AF196" s="1221"/>
      <c r="AG196" s="1221"/>
      <c r="AH196" s="1220"/>
      <c r="AI196" s="1220"/>
      <c r="AJ196" s="1220"/>
      <c r="AK196" s="1220"/>
      <c r="AL196" s="1220"/>
      <c r="AM196" s="1220"/>
      <c r="AN196" s="1220"/>
      <c r="AO196" s="1221"/>
      <c r="AP196" s="1221"/>
      <c r="AQ196" s="1221"/>
      <c r="AR196" s="1220"/>
      <c r="AS196" s="1220"/>
      <c r="AT196" s="1220"/>
      <c r="AU196" s="1220"/>
      <c r="AV196" s="1220"/>
      <c r="AW196" s="1220"/>
      <c r="AX196" s="1220"/>
      <c r="AY196" s="1221"/>
      <c r="AZ196" s="1221"/>
      <c r="BA196" s="1221"/>
      <c r="BB196" s="1220"/>
      <c r="BC196" s="1220"/>
      <c r="BD196" s="1220"/>
      <c r="BE196" s="1220"/>
      <c r="BF196" s="1220"/>
      <c r="BG196" s="1220"/>
      <c r="BH196" s="1220"/>
      <c r="BI196" s="1220"/>
      <c r="BJ196" s="1220"/>
      <c r="BK196" s="1220"/>
      <c r="BL196" s="1220"/>
      <c r="BM196" s="1220"/>
      <c r="BN196" s="1221"/>
      <c r="BO196" s="1221"/>
      <c r="BP196" s="1221"/>
      <c r="BQ196" s="974"/>
      <c r="BR196" s="971"/>
      <c r="BS196" s="971"/>
      <c r="BT196" s="971"/>
      <c r="BU196" s="971"/>
      <c r="BV196" s="972"/>
      <c r="BW196" s="972"/>
      <c r="BX196" s="972"/>
      <c r="BY196" s="972"/>
      <c r="BZ196" s="972"/>
      <c r="CA196" s="972"/>
      <c r="CB196" s="973"/>
      <c r="CC196" s="974"/>
    </row>
    <row r="197" spans="2:81" s="1218" customFormat="1" x14ac:dyDescent="0.3">
      <c r="B197" s="1219"/>
      <c r="C197" s="974"/>
      <c r="D197" s="1220"/>
      <c r="E197" s="1220"/>
      <c r="F197" s="1220"/>
      <c r="G197" s="1221"/>
      <c r="H197" s="1220"/>
      <c r="I197" s="1220"/>
      <c r="J197" s="1220"/>
      <c r="K197" s="1220"/>
      <c r="L197" s="1220"/>
      <c r="M197" s="1220"/>
      <c r="N197" s="1220"/>
      <c r="O197" s="1220"/>
      <c r="P197" s="1220"/>
      <c r="Q197" s="1220"/>
      <c r="R197" s="1220"/>
      <c r="S197" s="1220"/>
      <c r="T197" s="1220"/>
      <c r="U197" s="1221"/>
      <c r="V197" s="1221"/>
      <c r="W197" s="1221"/>
      <c r="X197" s="1220"/>
      <c r="Y197" s="1220"/>
      <c r="Z197" s="1220"/>
      <c r="AA197" s="1220"/>
      <c r="AB197" s="1220"/>
      <c r="AC197" s="1220"/>
      <c r="AD197" s="1220"/>
      <c r="AE197" s="1221"/>
      <c r="AF197" s="1221"/>
      <c r="AG197" s="1221"/>
      <c r="AH197" s="1220"/>
      <c r="AI197" s="1220"/>
      <c r="AJ197" s="1220"/>
      <c r="AK197" s="1220"/>
      <c r="AL197" s="1220"/>
      <c r="AM197" s="1220"/>
      <c r="AN197" s="1220"/>
      <c r="AO197" s="1221"/>
      <c r="AP197" s="1221"/>
      <c r="AQ197" s="1221"/>
      <c r="AR197" s="1220"/>
      <c r="AS197" s="1220"/>
      <c r="AT197" s="1220"/>
      <c r="AU197" s="1220"/>
      <c r="AV197" s="1220"/>
      <c r="AW197" s="1220"/>
      <c r="AX197" s="1220"/>
      <c r="AY197" s="1221"/>
      <c r="AZ197" s="1221"/>
      <c r="BA197" s="1221"/>
      <c r="BB197" s="1220"/>
      <c r="BC197" s="1220"/>
      <c r="BD197" s="1220"/>
      <c r="BE197" s="1220"/>
      <c r="BF197" s="1220"/>
      <c r="BG197" s="1220"/>
      <c r="BH197" s="1220"/>
      <c r="BI197" s="1220"/>
      <c r="BJ197" s="1220"/>
      <c r="BK197" s="1220"/>
      <c r="BL197" s="1220"/>
      <c r="BM197" s="1220"/>
      <c r="BN197" s="1221"/>
      <c r="BO197" s="1221"/>
      <c r="BP197" s="1221"/>
      <c r="BQ197" s="974"/>
      <c r="BR197" s="971"/>
      <c r="BS197" s="971"/>
      <c r="BT197" s="971"/>
      <c r="BU197" s="971"/>
      <c r="BV197" s="972"/>
      <c r="BW197" s="972"/>
      <c r="BX197" s="972"/>
      <c r="BY197" s="972"/>
      <c r="BZ197" s="972"/>
      <c r="CA197" s="972"/>
      <c r="CB197" s="973"/>
      <c r="CC197" s="974"/>
    </row>
    <row r="198" spans="2:81" s="1218" customFormat="1" x14ac:dyDescent="0.3">
      <c r="B198" s="1219"/>
      <c r="C198" s="974"/>
      <c r="D198" s="1220"/>
      <c r="E198" s="1220"/>
      <c r="F198" s="1220"/>
      <c r="G198" s="1221"/>
      <c r="H198" s="1220"/>
      <c r="I198" s="1220"/>
      <c r="J198" s="1220"/>
      <c r="K198" s="1220"/>
      <c r="L198" s="1220"/>
      <c r="M198" s="1220"/>
      <c r="N198" s="1220"/>
      <c r="O198" s="1220"/>
      <c r="P198" s="1220"/>
      <c r="Q198" s="1220"/>
      <c r="R198" s="1220"/>
      <c r="S198" s="1220"/>
      <c r="T198" s="1220"/>
      <c r="U198" s="1221"/>
      <c r="V198" s="1221"/>
      <c r="W198" s="1221"/>
      <c r="X198" s="1220"/>
      <c r="Y198" s="1220"/>
      <c r="Z198" s="1220"/>
      <c r="AA198" s="1220"/>
      <c r="AB198" s="1220"/>
      <c r="AC198" s="1220"/>
      <c r="AD198" s="1220"/>
      <c r="AE198" s="1221"/>
      <c r="AF198" s="1221"/>
      <c r="AG198" s="1221"/>
      <c r="AH198" s="1220"/>
      <c r="AI198" s="1220"/>
      <c r="AJ198" s="1220"/>
      <c r="AK198" s="1220"/>
      <c r="AL198" s="1220"/>
      <c r="AM198" s="1220"/>
      <c r="AN198" s="1220"/>
      <c r="AO198" s="1221"/>
      <c r="AP198" s="1221"/>
      <c r="AQ198" s="1221"/>
      <c r="AR198" s="1220"/>
      <c r="AS198" s="1220"/>
      <c r="AT198" s="1220"/>
      <c r="AU198" s="1220"/>
      <c r="AV198" s="1220"/>
      <c r="AW198" s="1220"/>
      <c r="AX198" s="1220"/>
      <c r="AY198" s="1221"/>
      <c r="AZ198" s="1221"/>
      <c r="BA198" s="1221"/>
      <c r="BB198" s="1220"/>
      <c r="BC198" s="1220"/>
      <c r="BD198" s="1220"/>
      <c r="BE198" s="1220"/>
      <c r="BF198" s="1220"/>
      <c r="BG198" s="1220"/>
      <c r="BH198" s="1220"/>
      <c r="BI198" s="1220"/>
      <c r="BJ198" s="1220"/>
      <c r="BK198" s="1220"/>
      <c r="BL198" s="1220"/>
      <c r="BM198" s="1220"/>
      <c r="BN198" s="1221"/>
      <c r="BO198" s="1221"/>
      <c r="BP198" s="1221"/>
      <c r="BQ198" s="974"/>
      <c r="BR198" s="971"/>
      <c r="BS198" s="971"/>
      <c r="BT198" s="971"/>
      <c r="BU198" s="971"/>
      <c r="BV198" s="972"/>
      <c r="BW198" s="972"/>
      <c r="BX198" s="972"/>
      <c r="BY198" s="972"/>
      <c r="BZ198" s="972"/>
      <c r="CA198" s="972"/>
      <c r="CB198" s="973"/>
      <c r="CC198" s="974"/>
    </row>
    <row r="199" spans="2:81" s="1218" customFormat="1" x14ac:dyDescent="0.3">
      <c r="B199" s="1219"/>
      <c r="C199" s="974"/>
      <c r="D199" s="1220"/>
      <c r="E199" s="1220"/>
      <c r="F199" s="1220"/>
      <c r="G199" s="1221"/>
      <c r="H199" s="1220"/>
      <c r="I199" s="1220"/>
      <c r="J199" s="1220"/>
      <c r="K199" s="1220"/>
      <c r="L199" s="1220"/>
      <c r="M199" s="1220"/>
      <c r="N199" s="1220"/>
      <c r="O199" s="1220"/>
      <c r="P199" s="1220"/>
      <c r="Q199" s="1220"/>
      <c r="R199" s="1220"/>
      <c r="S199" s="1220"/>
      <c r="T199" s="1220"/>
      <c r="U199" s="1221"/>
      <c r="V199" s="1221"/>
      <c r="W199" s="1221"/>
      <c r="X199" s="1220"/>
      <c r="Y199" s="1220"/>
      <c r="Z199" s="1220"/>
      <c r="AA199" s="1220"/>
      <c r="AB199" s="1220"/>
      <c r="AC199" s="1220"/>
      <c r="AD199" s="1220"/>
      <c r="AE199" s="1221"/>
      <c r="AF199" s="1221"/>
      <c r="AG199" s="1221"/>
      <c r="AH199" s="1220"/>
      <c r="AI199" s="1220"/>
      <c r="AJ199" s="1220"/>
      <c r="AK199" s="1220"/>
      <c r="AL199" s="1220"/>
      <c r="AM199" s="1220"/>
      <c r="AN199" s="1220"/>
      <c r="AO199" s="1221"/>
      <c r="AP199" s="1221"/>
      <c r="AQ199" s="1221"/>
      <c r="AR199" s="1220"/>
      <c r="AS199" s="1220"/>
      <c r="AT199" s="1220"/>
      <c r="AU199" s="1220"/>
      <c r="AV199" s="1220"/>
      <c r="AW199" s="1220"/>
      <c r="AX199" s="1220"/>
      <c r="AY199" s="1221"/>
      <c r="AZ199" s="1221"/>
      <c r="BA199" s="1221"/>
      <c r="BB199" s="1220"/>
      <c r="BC199" s="1220"/>
      <c r="BD199" s="1220"/>
      <c r="BE199" s="1220"/>
      <c r="BF199" s="1220"/>
      <c r="BG199" s="1220"/>
      <c r="BH199" s="1220"/>
      <c r="BI199" s="1220"/>
      <c r="BJ199" s="1220"/>
      <c r="BK199" s="1220"/>
      <c r="BL199" s="1220"/>
      <c r="BM199" s="1220"/>
      <c r="BN199" s="1221"/>
      <c r="BO199" s="1221"/>
      <c r="BP199" s="1221"/>
      <c r="BQ199" s="974"/>
      <c r="BR199" s="971"/>
      <c r="BS199" s="971"/>
      <c r="BT199" s="971"/>
      <c r="BU199" s="971"/>
      <c r="BV199" s="972"/>
      <c r="BW199" s="972"/>
      <c r="BX199" s="972"/>
      <c r="BY199" s="972"/>
      <c r="BZ199" s="972"/>
      <c r="CA199" s="972"/>
      <c r="CB199" s="973"/>
      <c r="CC199" s="974"/>
    </row>
    <row r="200" spans="2:81" s="1218" customFormat="1" x14ac:dyDescent="0.3">
      <c r="B200" s="1219"/>
      <c r="C200" s="974"/>
      <c r="D200" s="1220"/>
      <c r="E200" s="1220"/>
      <c r="F200" s="1220"/>
      <c r="G200" s="1221"/>
      <c r="H200" s="1220"/>
      <c r="I200" s="1220"/>
      <c r="J200" s="1220"/>
      <c r="K200" s="1220"/>
      <c r="L200" s="1220"/>
      <c r="M200" s="1220"/>
      <c r="N200" s="1220"/>
      <c r="O200" s="1220"/>
      <c r="P200" s="1220"/>
      <c r="Q200" s="1220"/>
      <c r="R200" s="1220"/>
      <c r="S200" s="1220"/>
      <c r="T200" s="1220"/>
      <c r="U200" s="1221"/>
      <c r="V200" s="1221"/>
      <c r="W200" s="1221"/>
      <c r="X200" s="1220"/>
      <c r="Y200" s="1220"/>
      <c r="Z200" s="1220"/>
      <c r="AA200" s="1220"/>
      <c r="AB200" s="1220"/>
      <c r="AC200" s="1220"/>
      <c r="AD200" s="1220"/>
      <c r="AE200" s="1221"/>
      <c r="AF200" s="1221"/>
      <c r="AG200" s="1221"/>
      <c r="AH200" s="1220"/>
      <c r="AI200" s="1220"/>
      <c r="AJ200" s="1220"/>
      <c r="AK200" s="1220"/>
      <c r="AL200" s="1220"/>
      <c r="AM200" s="1220"/>
      <c r="AN200" s="1220"/>
      <c r="AO200" s="1221"/>
      <c r="AP200" s="1221"/>
      <c r="AQ200" s="1221"/>
      <c r="AR200" s="1220"/>
      <c r="AS200" s="1220"/>
      <c r="AT200" s="1220"/>
      <c r="AU200" s="1220"/>
      <c r="AV200" s="1220"/>
      <c r="AW200" s="1220"/>
      <c r="AX200" s="1220"/>
      <c r="AY200" s="1221"/>
      <c r="AZ200" s="1221"/>
      <c r="BA200" s="1221"/>
      <c r="BB200" s="1220"/>
      <c r="BC200" s="1220"/>
      <c r="BD200" s="1220"/>
      <c r="BE200" s="1220"/>
      <c r="BF200" s="1220"/>
      <c r="BG200" s="1220"/>
      <c r="BH200" s="1220"/>
      <c r="BI200" s="1220"/>
      <c r="BJ200" s="1220"/>
      <c r="BK200" s="1220"/>
      <c r="BL200" s="1220"/>
      <c r="BM200" s="1220"/>
      <c r="BN200" s="1221"/>
      <c r="BO200" s="1221"/>
      <c r="BP200" s="1221"/>
      <c r="BQ200" s="974"/>
      <c r="BR200" s="971"/>
      <c r="BS200" s="971"/>
      <c r="BT200" s="971"/>
      <c r="BU200" s="971"/>
      <c r="BV200" s="972"/>
      <c r="BW200" s="972"/>
      <c r="BX200" s="972"/>
      <c r="BY200" s="972"/>
      <c r="BZ200" s="972"/>
      <c r="CA200" s="972"/>
      <c r="CB200" s="973"/>
      <c r="CC200" s="974"/>
    </row>
    <row r="201" spans="2:81" s="1218" customFormat="1" x14ac:dyDescent="0.3">
      <c r="B201" s="1219"/>
      <c r="C201" s="974"/>
      <c r="D201" s="1220"/>
      <c r="E201" s="1220"/>
      <c r="F201" s="1220"/>
      <c r="G201" s="1221"/>
      <c r="H201" s="1220"/>
      <c r="I201" s="1220"/>
      <c r="J201" s="1220"/>
      <c r="K201" s="1220"/>
      <c r="L201" s="1220"/>
      <c r="M201" s="1220"/>
      <c r="N201" s="1220"/>
      <c r="O201" s="1220"/>
      <c r="P201" s="1220"/>
      <c r="Q201" s="1220"/>
      <c r="R201" s="1220"/>
      <c r="S201" s="1220"/>
      <c r="T201" s="1220"/>
      <c r="U201" s="1221"/>
      <c r="V201" s="1221"/>
      <c r="W201" s="1221"/>
      <c r="X201" s="1220"/>
      <c r="Y201" s="1220"/>
      <c r="Z201" s="1220"/>
      <c r="AA201" s="1220"/>
      <c r="AB201" s="1220"/>
      <c r="AC201" s="1220"/>
      <c r="AD201" s="1220"/>
      <c r="AE201" s="1221"/>
      <c r="AF201" s="1221"/>
      <c r="AG201" s="1221"/>
      <c r="AH201" s="1220"/>
      <c r="AI201" s="1220"/>
      <c r="AJ201" s="1220"/>
      <c r="AK201" s="1220"/>
      <c r="AL201" s="1220"/>
      <c r="AM201" s="1220"/>
      <c r="AN201" s="1220"/>
      <c r="AO201" s="1221"/>
      <c r="AP201" s="1221"/>
      <c r="AQ201" s="1221"/>
      <c r="AR201" s="1220"/>
      <c r="AS201" s="1220"/>
      <c r="AT201" s="1220"/>
      <c r="AU201" s="1220"/>
      <c r="AV201" s="1220"/>
      <c r="AW201" s="1220"/>
      <c r="AX201" s="1220"/>
      <c r="AY201" s="1221"/>
      <c r="AZ201" s="1221"/>
      <c r="BA201" s="1221"/>
      <c r="BB201" s="1220"/>
      <c r="BC201" s="1220"/>
      <c r="BD201" s="1220"/>
      <c r="BE201" s="1220"/>
      <c r="BF201" s="1220"/>
      <c r="BG201" s="1220"/>
      <c r="BH201" s="1220"/>
      <c r="BI201" s="1220"/>
      <c r="BJ201" s="1220"/>
      <c r="BK201" s="1220"/>
      <c r="BL201" s="1220"/>
      <c r="BM201" s="1220"/>
      <c r="BN201" s="1221"/>
      <c r="BO201" s="1221"/>
      <c r="BP201" s="1221"/>
      <c r="BQ201" s="974"/>
      <c r="BR201" s="971"/>
      <c r="BS201" s="971"/>
      <c r="BT201" s="971"/>
      <c r="BU201" s="971"/>
      <c r="BV201" s="972"/>
      <c r="BW201" s="972"/>
      <c r="BX201" s="972"/>
      <c r="BY201" s="972"/>
      <c r="BZ201" s="972"/>
      <c r="CA201" s="972"/>
      <c r="CB201" s="973"/>
      <c r="CC201" s="974"/>
    </row>
    <row r="202" spans="2:81" s="1218" customFormat="1" x14ac:dyDescent="0.3">
      <c r="B202" s="1219"/>
      <c r="C202" s="974"/>
      <c r="D202" s="1220"/>
      <c r="E202" s="1220"/>
      <c r="F202" s="1220"/>
      <c r="G202" s="1221"/>
      <c r="H202" s="1220"/>
      <c r="I202" s="1220"/>
      <c r="J202" s="1220"/>
      <c r="K202" s="1220"/>
      <c r="L202" s="1220"/>
      <c r="M202" s="1220"/>
      <c r="N202" s="1220"/>
      <c r="O202" s="1220"/>
      <c r="P202" s="1220"/>
      <c r="Q202" s="1220"/>
      <c r="R202" s="1220"/>
      <c r="S202" s="1220"/>
      <c r="T202" s="1220"/>
      <c r="U202" s="1221"/>
      <c r="V202" s="1221"/>
      <c r="W202" s="1221"/>
      <c r="X202" s="1220"/>
      <c r="Y202" s="1220"/>
      <c r="Z202" s="1220"/>
      <c r="AA202" s="1220"/>
      <c r="AB202" s="1220"/>
      <c r="AC202" s="1220"/>
      <c r="AD202" s="1220"/>
      <c r="AE202" s="1221"/>
      <c r="AF202" s="1221"/>
      <c r="AG202" s="1221"/>
      <c r="AH202" s="1220"/>
      <c r="AI202" s="1220"/>
      <c r="AJ202" s="1220"/>
      <c r="AK202" s="1220"/>
      <c r="AL202" s="1220"/>
      <c r="AM202" s="1220"/>
      <c r="AN202" s="1220"/>
      <c r="AO202" s="1221"/>
      <c r="AP202" s="1221"/>
      <c r="AQ202" s="1221"/>
      <c r="AR202" s="1220"/>
      <c r="AS202" s="1220"/>
      <c r="AT202" s="1220"/>
      <c r="AU202" s="1220"/>
      <c r="AV202" s="1220"/>
      <c r="AW202" s="1220"/>
      <c r="AX202" s="1220"/>
      <c r="AY202" s="1221"/>
      <c r="AZ202" s="1221"/>
      <c r="BA202" s="1221"/>
      <c r="BB202" s="1220"/>
      <c r="BC202" s="1220"/>
      <c r="BD202" s="1220"/>
      <c r="BE202" s="1220"/>
      <c r="BF202" s="1220"/>
      <c r="BG202" s="1220"/>
      <c r="BH202" s="1220"/>
      <c r="BI202" s="1220"/>
      <c r="BJ202" s="1220"/>
      <c r="BK202" s="1220"/>
      <c r="BL202" s="1220"/>
      <c r="BM202" s="1220"/>
      <c r="BN202" s="1221"/>
      <c r="BO202" s="1221"/>
      <c r="BP202" s="1221"/>
      <c r="BQ202" s="974"/>
      <c r="BR202" s="971"/>
      <c r="BS202" s="971"/>
      <c r="BT202" s="971"/>
      <c r="BU202" s="971"/>
      <c r="BV202" s="972"/>
      <c r="BW202" s="972"/>
      <c r="BX202" s="972"/>
      <c r="BY202" s="972"/>
      <c r="BZ202" s="972"/>
      <c r="CA202" s="972"/>
      <c r="CB202" s="973"/>
      <c r="CC202" s="974"/>
    </row>
    <row r="203" spans="2:81" s="1218" customFormat="1" x14ac:dyDescent="0.3">
      <c r="B203" s="1219"/>
      <c r="C203" s="974"/>
      <c r="D203" s="1220"/>
      <c r="E203" s="1220"/>
      <c r="F203" s="1220"/>
      <c r="G203" s="1221"/>
      <c r="H203" s="1220"/>
      <c r="I203" s="1220"/>
      <c r="J203" s="1220"/>
      <c r="K203" s="1220"/>
      <c r="L203" s="1220"/>
      <c r="M203" s="1220"/>
      <c r="N203" s="1220"/>
      <c r="O203" s="1220"/>
      <c r="P203" s="1220"/>
      <c r="Q203" s="1220"/>
      <c r="R203" s="1220"/>
      <c r="S203" s="1220"/>
      <c r="T203" s="1220"/>
      <c r="U203" s="1221"/>
      <c r="V203" s="1221"/>
      <c r="W203" s="1221"/>
      <c r="X203" s="1220"/>
      <c r="Y203" s="1220"/>
      <c r="Z203" s="1220"/>
      <c r="AA203" s="1220"/>
      <c r="AB203" s="1220"/>
      <c r="AC203" s="1220"/>
      <c r="AD203" s="1220"/>
      <c r="AE203" s="1221"/>
      <c r="AF203" s="1221"/>
      <c r="AG203" s="1221"/>
      <c r="AH203" s="1220"/>
      <c r="AI203" s="1220"/>
      <c r="AJ203" s="1220"/>
      <c r="AK203" s="1220"/>
      <c r="AL203" s="1220"/>
      <c r="AM203" s="1220"/>
      <c r="AN203" s="1220"/>
      <c r="AO203" s="1221"/>
      <c r="AP203" s="1221"/>
      <c r="AQ203" s="1221"/>
      <c r="AR203" s="1220"/>
      <c r="AS203" s="1220"/>
      <c r="AT203" s="1220"/>
      <c r="AU203" s="1220"/>
      <c r="AV203" s="1220"/>
      <c r="AW203" s="1220"/>
      <c r="AX203" s="1220"/>
      <c r="AY203" s="1221"/>
      <c r="AZ203" s="1221"/>
      <c r="BA203" s="1221"/>
      <c r="BB203" s="1220"/>
      <c r="BC203" s="1220"/>
      <c r="BD203" s="1220"/>
      <c r="BE203" s="1220"/>
      <c r="BF203" s="1220"/>
      <c r="BG203" s="1220"/>
      <c r="BH203" s="1220"/>
      <c r="BI203" s="1220"/>
      <c r="BJ203" s="1220"/>
      <c r="BK203" s="1220"/>
      <c r="BL203" s="1220"/>
      <c r="BM203" s="1220"/>
      <c r="BN203" s="1221"/>
      <c r="BO203" s="1221"/>
      <c r="BP203" s="1221"/>
      <c r="BQ203" s="974"/>
      <c r="BR203" s="971"/>
      <c r="BS203" s="971"/>
      <c r="BT203" s="971"/>
      <c r="BU203" s="971"/>
      <c r="BV203" s="972"/>
      <c r="BW203" s="972"/>
      <c r="BX203" s="972"/>
      <c r="BY203" s="972"/>
      <c r="BZ203" s="972"/>
      <c r="CA203" s="972"/>
      <c r="CB203" s="973"/>
      <c r="CC203" s="974"/>
    </row>
    <row r="204" spans="2:81" s="1218" customFormat="1" x14ac:dyDescent="0.3">
      <c r="B204" s="1219"/>
      <c r="C204" s="974"/>
      <c r="D204" s="1220"/>
      <c r="E204" s="1220"/>
      <c r="F204" s="1220"/>
      <c r="G204" s="1221"/>
      <c r="H204" s="1220"/>
      <c r="I204" s="1220"/>
      <c r="J204" s="1220"/>
      <c r="K204" s="1220"/>
      <c r="L204" s="1220"/>
      <c r="M204" s="1220"/>
      <c r="N204" s="1220"/>
      <c r="O204" s="1220"/>
      <c r="P204" s="1220"/>
      <c r="Q204" s="1220"/>
      <c r="R204" s="1220"/>
      <c r="S204" s="1220"/>
      <c r="T204" s="1220"/>
      <c r="U204" s="1221"/>
      <c r="V204" s="1221"/>
      <c r="W204" s="1221"/>
      <c r="X204" s="1220"/>
      <c r="Y204" s="1220"/>
      <c r="Z204" s="1220"/>
      <c r="AA204" s="1220"/>
      <c r="AB204" s="1220"/>
      <c r="AC204" s="1220"/>
      <c r="AD204" s="1220"/>
      <c r="AE204" s="1221"/>
      <c r="AF204" s="1221"/>
      <c r="AG204" s="1221"/>
      <c r="AH204" s="1220"/>
      <c r="AI204" s="1220"/>
      <c r="AJ204" s="1220"/>
      <c r="AK204" s="1220"/>
      <c r="AL204" s="1220"/>
      <c r="AM204" s="1220"/>
      <c r="AN204" s="1220"/>
      <c r="AO204" s="1221"/>
      <c r="AP204" s="1221"/>
      <c r="AQ204" s="1221"/>
      <c r="AR204" s="1220"/>
      <c r="AS204" s="1220"/>
      <c r="AT204" s="1220"/>
      <c r="AU204" s="1220"/>
      <c r="AV204" s="1220"/>
      <c r="AW204" s="1220"/>
      <c r="AX204" s="1220"/>
      <c r="AY204" s="1221"/>
      <c r="AZ204" s="1221"/>
      <c r="BA204" s="1221"/>
      <c r="BB204" s="1220"/>
      <c r="BC204" s="1220"/>
      <c r="BD204" s="1220"/>
      <c r="BE204" s="1220"/>
      <c r="BF204" s="1220"/>
      <c r="BG204" s="1220"/>
      <c r="BH204" s="1220"/>
      <c r="BI204" s="1220"/>
      <c r="BJ204" s="1220"/>
      <c r="BK204" s="1220"/>
      <c r="BL204" s="1220"/>
      <c r="BM204" s="1220"/>
      <c r="BN204" s="1221"/>
      <c r="BO204" s="1221"/>
      <c r="BP204" s="1221"/>
      <c r="BQ204" s="974"/>
      <c r="BR204" s="971"/>
      <c r="BS204" s="971"/>
      <c r="BT204" s="971"/>
      <c r="BU204" s="971"/>
      <c r="BV204" s="972"/>
      <c r="BW204" s="972"/>
      <c r="BX204" s="972"/>
      <c r="BY204" s="972"/>
      <c r="BZ204" s="972"/>
      <c r="CA204" s="972"/>
      <c r="CB204" s="973"/>
      <c r="CC204" s="974"/>
    </row>
    <row r="205" spans="2:81" s="1218" customFormat="1" x14ac:dyDescent="0.3">
      <c r="B205" s="1219"/>
      <c r="C205" s="974"/>
      <c r="D205" s="1220"/>
      <c r="E205" s="1220"/>
      <c r="F205" s="1220"/>
      <c r="G205" s="1221"/>
      <c r="H205" s="1220"/>
      <c r="I205" s="1220"/>
      <c r="J205" s="1220"/>
      <c r="K205" s="1220"/>
      <c r="L205" s="1220"/>
      <c r="M205" s="1220"/>
      <c r="N205" s="1220"/>
      <c r="O205" s="1220"/>
      <c r="P205" s="1220"/>
      <c r="Q205" s="1220"/>
      <c r="R205" s="1220"/>
      <c r="S205" s="1220"/>
      <c r="T205" s="1220"/>
      <c r="U205" s="1221"/>
      <c r="V205" s="1221"/>
      <c r="W205" s="1221"/>
      <c r="X205" s="1220"/>
      <c r="Y205" s="1220"/>
      <c r="Z205" s="1220"/>
      <c r="AA205" s="1220"/>
      <c r="AB205" s="1220"/>
      <c r="AC205" s="1220"/>
      <c r="AD205" s="1220"/>
      <c r="AE205" s="1221"/>
      <c r="AF205" s="1221"/>
      <c r="AG205" s="1221"/>
      <c r="AH205" s="1220"/>
      <c r="AI205" s="1220"/>
      <c r="AJ205" s="1220"/>
      <c r="AK205" s="1220"/>
      <c r="AL205" s="1220"/>
      <c r="AM205" s="1220"/>
      <c r="AN205" s="1220"/>
      <c r="AO205" s="1221"/>
      <c r="AP205" s="1221"/>
      <c r="AQ205" s="1221"/>
      <c r="AR205" s="1220"/>
      <c r="AS205" s="1220"/>
      <c r="AT205" s="1220"/>
      <c r="AU205" s="1220"/>
      <c r="AV205" s="1220"/>
      <c r="AW205" s="1220"/>
      <c r="AX205" s="1220"/>
      <c r="AY205" s="1221"/>
      <c r="AZ205" s="1221"/>
      <c r="BA205" s="1221"/>
      <c r="BB205" s="1220"/>
      <c r="BC205" s="1220"/>
      <c r="BD205" s="1220"/>
      <c r="BE205" s="1220"/>
      <c r="BF205" s="1220"/>
      <c r="BG205" s="1220"/>
      <c r="BH205" s="1220"/>
      <c r="BI205" s="1220"/>
      <c r="BJ205" s="1220"/>
      <c r="BK205" s="1220"/>
      <c r="BL205" s="1220"/>
      <c r="BM205" s="1220"/>
      <c r="BN205" s="1221"/>
      <c r="BO205" s="1221"/>
      <c r="BP205" s="1221"/>
      <c r="BQ205" s="974"/>
      <c r="BR205" s="971"/>
      <c r="BS205" s="971"/>
      <c r="BT205" s="971"/>
      <c r="BU205" s="971"/>
      <c r="BV205" s="972"/>
      <c r="BW205" s="972"/>
      <c r="BX205" s="972"/>
      <c r="BY205" s="972"/>
      <c r="BZ205" s="972"/>
      <c r="CA205" s="972"/>
      <c r="CB205" s="973"/>
      <c r="CC205" s="974"/>
    </row>
    <row r="206" spans="2:81" s="1218" customFormat="1" x14ac:dyDescent="0.3">
      <c r="B206" s="1219"/>
      <c r="C206" s="974"/>
      <c r="D206" s="1220"/>
      <c r="E206" s="1220"/>
      <c r="F206" s="1220"/>
      <c r="G206" s="1221"/>
      <c r="H206" s="1220"/>
      <c r="I206" s="1220"/>
      <c r="J206" s="1220"/>
      <c r="K206" s="1220"/>
      <c r="L206" s="1220"/>
      <c r="M206" s="1220"/>
      <c r="N206" s="1220"/>
      <c r="O206" s="1220"/>
      <c r="P206" s="1220"/>
      <c r="Q206" s="1220"/>
      <c r="R206" s="1220"/>
      <c r="S206" s="1220"/>
      <c r="T206" s="1220"/>
      <c r="U206" s="1221"/>
      <c r="V206" s="1221"/>
      <c r="W206" s="1221"/>
      <c r="X206" s="1220"/>
      <c r="Y206" s="1220"/>
      <c r="Z206" s="1220"/>
      <c r="AA206" s="1220"/>
      <c r="AB206" s="1220"/>
      <c r="AC206" s="1220"/>
      <c r="AD206" s="1220"/>
      <c r="AE206" s="1221"/>
      <c r="AF206" s="1221"/>
      <c r="AG206" s="1221"/>
      <c r="AH206" s="1220"/>
      <c r="AI206" s="1220"/>
      <c r="AJ206" s="1220"/>
      <c r="AK206" s="1220"/>
      <c r="AL206" s="1220"/>
      <c r="AM206" s="1220"/>
      <c r="AN206" s="1220"/>
      <c r="AO206" s="1221"/>
      <c r="AP206" s="1221"/>
      <c r="AQ206" s="1221"/>
      <c r="AR206" s="1220"/>
      <c r="AS206" s="1220"/>
      <c r="AT206" s="1220"/>
      <c r="AU206" s="1220"/>
      <c r="AV206" s="1220"/>
      <c r="AW206" s="1220"/>
      <c r="AX206" s="1220"/>
      <c r="AY206" s="1221"/>
      <c r="AZ206" s="1221"/>
      <c r="BA206" s="1221"/>
      <c r="BB206" s="1220"/>
      <c r="BC206" s="1220"/>
      <c r="BD206" s="1220"/>
      <c r="BE206" s="1220"/>
      <c r="BF206" s="1220"/>
      <c r="BG206" s="1220"/>
      <c r="BH206" s="1220"/>
      <c r="BI206" s="1220"/>
      <c r="BJ206" s="1220"/>
      <c r="BK206" s="1220"/>
      <c r="BL206" s="1220"/>
      <c r="BM206" s="1220"/>
      <c r="BN206" s="1221"/>
      <c r="BO206" s="1221"/>
      <c r="BP206" s="1221"/>
      <c r="BQ206" s="974"/>
      <c r="BR206" s="971"/>
      <c r="BS206" s="971"/>
      <c r="BT206" s="971"/>
      <c r="BU206" s="971"/>
      <c r="BV206" s="972"/>
      <c r="BW206" s="972"/>
      <c r="BX206" s="972"/>
      <c r="BY206" s="972"/>
      <c r="BZ206" s="972"/>
      <c r="CA206" s="972"/>
      <c r="CB206" s="973"/>
      <c r="CC206" s="974"/>
    </row>
    <row r="207" spans="2:81" s="1218" customFormat="1" x14ac:dyDescent="0.3">
      <c r="B207" s="1219"/>
      <c r="C207" s="974"/>
      <c r="D207" s="1220"/>
      <c r="E207" s="1220"/>
      <c r="F207" s="1220"/>
      <c r="G207" s="1221"/>
      <c r="H207" s="1220"/>
      <c r="I207" s="1220"/>
      <c r="J207" s="1220"/>
      <c r="K207" s="1220"/>
      <c r="L207" s="1220"/>
      <c r="M207" s="1220"/>
      <c r="N207" s="1220"/>
      <c r="O207" s="1220"/>
      <c r="P207" s="1220"/>
      <c r="Q207" s="1220"/>
      <c r="R207" s="1220"/>
      <c r="S207" s="1220"/>
      <c r="T207" s="1220"/>
      <c r="U207" s="1221"/>
      <c r="V207" s="1221"/>
      <c r="W207" s="1221"/>
      <c r="X207" s="1220"/>
      <c r="Y207" s="1220"/>
      <c r="Z207" s="1220"/>
      <c r="AA207" s="1220"/>
      <c r="AB207" s="1220"/>
      <c r="AC207" s="1220"/>
      <c r="AD207" s="1220"/>
      <c r="AE207" s="1221"/>
      <c r="AF207" s="1221"/>
      <c r="AG207" s="1221"/>
      <c r="AH207" s="1220"/>
      <c r="AI207" s="1220"/>
      <c r="AJ207" s="1220"/>
      <c r="AK207" s="1220"/>
      <c r="AL207" s="1220"/>
      <c r="AM207" s="1220"/>
      <c r="AN207" s="1220"/>
      <c r="AO207" s="1221"/>
      <c r="AP207" s="1221"/>
      <c r="AQ207" s="1221"/>
      <c r="AR207" s="1220"/>
      <c r="AS207" s="1220"/>
      <c r="AT207" s="1220"/>
      <c r="AU207" s="1220"/>
      <c r="AV207" s="1220"/>
      <c r="AW207" s="1220"/>
      <c r="AX207" s="1220"/>
      <c r="AY207" s="1221"/>
      <c r="AZ207" s="1221"/>
      <c r="BA207" s="1221"/>
      <c r="BB207" s="1220"/>
      <c r="BC207" s="1220"/>
      <c r="BD207" s="1220"/>
      <c r="BE207" s="1220"/>
      <c r="BF207" s="1220"/>
      <c r="BG207" s="1220"/>
      <c r="BH207" s="1220"/>
      <c r="BI207" s="1220"/>
      <c r="BJ207" s="1220"/>
      <c r="BK207" s="1220"/>
      <c r="BL207" s="1220"/>
      <c r="BM207" s="1220"/>
      <c r="BN207" s="1221"/>
      <c r="BO207" s="1221"/>
      <c r="BP207" s="1221"/>
      <c r="BQ207" s="974"/>
      <c r="BR207" s="971"/>
      <c r="BS207" s="971"/>
      <c r="BT207" s="971"/>
      <c r="BU207" s="971"/>
      <c r="BV207" s="972"/>
      <c r="BW207" s="972"/>
      <c r="BX207" s="972"/>
      <c r="BY207" s="972"/>
      <c r="BZ207" s="972"/>
      <c r="CA207" s="972"/>
      <c r="CB207" s="973"/>
      <c r="CC207" s="974"/>
    </row>
    <row r="208" spans="2:81" s="1218" customFormat="1" x14ac:dyDescent="0.3">
      <c r="B208" s="1219"/>
      <c r="C208" s="974"/>
      <c r="D208" s="1220"/>
      <c r="E208" s="1220"/>
      <c r="F208" s="1220"/>
      <c r="G208" s="1221"/>
      <c r="H208" s="1220"/>
      <c r="I208" s="1220"/>
      <c r="J208" s="1220"/>
      <c r="K208" s="1220"/>
      <c r="L208" s="1220"/>
      <c r="M208" s="1220"/>
      <c r="N208" s="1220"/>
      <c r="O208" s="1220"/>
      <c r="P208" s="1220"/>
      <c r="Q208" s="1220"/>
      <c r="R208" s="1220"/>
      <c r="S208" s="1220"/>
      <c r="T208" s="1220"/>
      <c r="U208" s="1221"/>
      <c r="V208" s="1221"/>
      <c r="W208" s="1221"/>
      <c r="X208" s="1220"/>
      <c r="Y208" s="1220"/>
      <c r="Z208" s="1220"/>
      <c r="AA208" s="1220"/>
      <c r="AB208" s="1220"/>
      <c r="AC208" s="1220"/>
      <c r="AD208" s="1220"/>
      <c r="AE208" s="1221"/>
      <c r="AF208" s="1221"/>
      <c r="AG208" s="1221"/>
      <c r="AH208" s="1220"/>
      <c r="AI208" s="1220"/>
      <c r="AJ208" s="1220"/>
      <c r="AK208" s="1220"/>
      <c r="AL208" s="1220"/>
      <c r="AM208" s="1220"/>
      <c r="AN208" s="1220"/>
      <c r="AO208" s="1221"/>
      <c r="AP208" s="1221"/>
      <c r="AQ208" s="1221"/>
      <c r="AR208" s="1220"/>
      <c r="AS208" s="1220"/>
      <c r="AT208" s="1220"/>
      <c r="AU208" s="1220"/>
      <c r="AV208" s="1220"/>
      <c r="AW208" s="1220"/>
      <c r="AX208" s="1220"/>
      <c r="AY208" s="1221"/>
      <c r="AZ208" s="1221"/>
      <c r="BA208" s="1221"/>
      <c r="BB208" s="1220"/>
      <c r="BC208" s="1220"/>
      <c r="BD208" s="1220"/>
      <c r="BE208" s="1220"/>
      <c r="BF208" s="1220"/>
      <c r="BG208" s="1220"/>
      <c r="BH208" s="1220"/>
      <c r="BI208" s="1220"/>
      <c r="BJ208" s="1220"/>
      <c r="BK208" s="1220"/>
      <c r="BL208" s="1220"/>
      <c r="BM208" s="1220"/>
      <c r="BN208" s="1221"/>
      <c r="BO208" s="1221"/>
      <c r="BP208" s="1221"/>
      <c r="BQ208" s="974"/>
      <c r="BR208" s="971"/>
      <c r="BS208" s="971"/>
      <c r="BT208" s="971"/>
      <c r="BU208" s="971"/>
      <c r="BV208" s="972"/>
      <c r="BW208" s="972"/>
      <c r="BX208" s="972"/>
      <c r="BY208" s="972"/>
      <c r="BZ208" s="972"/>
      <c r="CA208" s="972"/>
      <c r="CB208" s="973"/>
      <c r="CC208" s="974"/>
    </row>
    <row r="209" spans="2:81" s="1218" customFormat="1" x14ac:dyDescent="0.3">
      <c r="B209" s="1219"/>
      <c r="C209" s="974"/>
      <c r="D209" s="1220"/>
      <c r="E209" s="1220"/>
      <c r="F209" s="1220"/>
      <c r="G209" s="1221"/>
      <c r="H209" s="1220"/>
      <c r="I209" s="1220"/>
      <c r="J209" s="1220"/>
      <c r="K209" s="1220"/>
      <c r="L209" s="1220"/>
      <c r="M209" s="1220"/>
      <c r="N209" s="1220"/>
      <c r="O209" s="1220"/>
      <c r="P209" s="1220"/>
      <c r="Q209" s="1220"/>
      <c r="R209" s="1220"/>
      <c r="S209" s="1220"/>
      <c r="T209" s="1220"/>
      <c r="U209" s="1221"/>
      <c r="V209" s="1221"/>
      <c r="W209" s="1221"/>
      <c r="X209" s="1220"/>
      <c r="Y209" s="1220"/>
      <c r="Z209" s="1220"/>
      <c r="AA209" s="1220"/>
      <c r="AB209" s="1220"/>
      <c r="AC209" s="1220"/>
      <c r="AD209" s="1220"/>
      <c r="AE209" s="1221"/>
      <c r="AF209" s="1221"/>
      <c r="AG209" s="1221"/>
      <c r="AH209" s="1220"/>
      <c r="AI209" s="1220"/>
      <c r="AJ209" s="1220"/>
      <c r="AK209" s="1220"/>
      <c r="AL209" s="1220"/>
      <c r="AM209" s="1220"/>
      <c r="AN209" s="1220"/>
      <c r="AO209" s="1221"/>
      <c r="AP209" s="1221"/>
      <c r="AQ209" s="1221"/>
      <c r="AR209" s="1220"/>
      <c r="AS209" s="1220"/>
      <c r="AT209" s="1220"/>
      <c r="AU209" s="1220"/>
      <c r="AV209" s="1220"/>
      <c r="AW209" s="1220"/>
      <c r="AX209" s="1220"/>
      <c r="AY209" s="1221"/>
      <c r="AZ209" s="1221"/>
      <c r="BA209" s="1221"/>
      <c r="BB209" s="1220"/>
      <c r="BC209" s="1220"/>
      <c r="BD209" s="1220"/>
      <c r="BE209" s="1220"/>
      <c r="BF209" s="1220"/>
      <c r="BG209" s="1220"/>
      <c r="BH209" s="1220"/>
      <c r="BI209" s="1220"/>
      <c r="BJ209" s="1220"/>
      <c r="BK209" s="1220"/>
      <c r="BL209" s="1220"/>
      <c r="BM209" s="1220"/>
      <c r="BN209" s="1221"/>
      <c r="BO209" s="1221"/>
      <c r="BP209" s="1221"/>
      <c r="BQ209" s="974"/>
      <c r="BR209" s="971"/>
      <c r="BS209" s="971"/>
      <c r="BT209" s="971"/>
      <c r="BU209" s="971"/>
      <c r="BV209" s="972"/>
      <c r="BW209" s="972"/>
      <c r="BX209" s="972"/>
      <c r="BY209" s="972"/>
      <c r="BZ209" s="972"/>
      <c r="CA209" s="972"/>
      <c r="CB209" s="973"/>
      <c r="CC209" s="974"/>
    </row>
    <row r="210" spans="2:81" s="1218" customFormat="1" x14ac:dyDescent="0.3">
      <c r="B210" s="1219"/>
      <c r="C210" s="974"/>
      <c r="D210" s="1220"/>
      <c r="E210" s="1220"/>
      <c r="F210" s="1220"/>
      <c r="G210" s="1221"/>
      <c r="H210" s="1220"/>
      <c r="I210" s="1220"/>
      <c r="J210" s="1220"/>
      <c r="K210" s="1220"/>
      <c r="L210" s="1220"/>
      <c r="M210" s="1220"/>
      <c r="N210" s="1220"/>
      <c r="O210" s="1220"/>
      <c r="P210" s="1220"/>
      <c r="Q210" s="1220"/>
      <c r="R210" s="1220"/>
      <c r="S210" s="1220"/>
      <c r="T210" s="1220"/>
      <c r="U210" s="1221"/>
      <c r="V210" s="1221"/>
      <c r="W210" s="1221"/>
      <c r="X210" s="1220"/>
      <c r="Y210" s="1220"/>
      <c r="Z210" s="1220"/>
      <c r="AA210" s="1220"/>
      <c r="AB210" s="1220"/>
      <c r="AC210" s="1220"/>
      <c r="AD210" s="1220"/>
      <c r="AE210" s="1221"/>
      <c r="AF210" s="1221"/>
      <c r="AG210" s="1221"/>
      <c r="AH210" s="1220"/>
      <c r="AI210" s="1220"/>
      <c r="AJ210" s="1220"/>
      <c r="AK210" s="1220"/>
      <c r="AL210" s="1220"/>
      <c r="AM210" s="1220"/>
      <c r="AN210" s="1220"/>
      <c r="AO210" s="1221"/>
      <c r="AP210" s="1221"/>
      <c r="AQ210" s="1221"/>
      <c r="AR210" s="1220"/>
      <c r="AS210" s="1220"/>
      <c r="AT210" s="1220"/>
      <c r="AU210" s="1220"/>
      <c r="AV210" s="1220"/>
      <c r="AW210" s="1220"/>
      <c r="AX210" s="1220"/>
      <c r="AY210" s="1221"/>
      <c r="AZ210" s="1221"/>
      <c r="BA210" s="1221"/>
      <c r="BB210" s="1220"/>
      <c r="BC210" s="1220"/>
      <c r="BD210" s="1220"/>
      <c r="BE210" s="1220"/>
      <c r="BF210" s="1220"/>
      <c r="BG210" s="1220"/>
      <c r="BH210" s="1220"/>
      <c r="BI210" s="1220"/>
      <c r="BJ210" s="1220"/>
      <c r="BK210" s="1220"/>
      <c r="BL210" s="1220"/>
      <c r="BM210" s="1220"/>
      <c r="BN210" s="1221"/>
      <c r="BO210" s="1221"/>
      <c r="BP210" s="1221"/>
      <c r="BQ210" s="974"/>
      <c r="BR210" s="971"/>
      <c r="BS210" s="971"/>
      <c r="BT210" s="971"/>
      <c r="BU210" s="971"/>
      <c r="BV210" s="972"/>
      <c r="BW210" s="972"/>
      <c r="BX210" s="972"/>
      <c r="BY210" s="972"/>
      <c r="BZ210" s="972"/>
      <c r="CA210" s="972"/>
      <c r="CB210" s="973"/>
      <c r="CC210" s="974"/>
    </row>
    <row r="211" spans="2:81" s="1218" customFormat="1" x14ac:dyDescent="0.3">
      <c r="B211" s="1219"/>
      <c r="C211" s="974"/>
      <c r="D211" s="1220"/>
      <c r="E211" s="1220"/>
      <c r="F211" s="1220"/>
      <c r="G211" s="1221"/>
      <c r="H211" s="1220"/>
      <c r="I211" s="1220"/>
      <c r="J211" s="1220"/>
      <c r="K211" s="1220"/>
      <c r="L211" s="1220"/>
      <c r="M211" s="1220"/>
      <c r="N211" s="1220"/>
      <c r="O211" s="1220"/>
      <c r="P211" s="1220"/>
      <c r="Q211" s="1220"/>
      <c r="R211" s="1220"/>
      <c r="S211" s="1220"/>
      <c r="T211" s="1220"/>
      <c r="U211" s="1221"/>
      <c r="V211" s="1221"/>
      <c r="W211" s="1221"/>
      <c r="X211" s="1220"/>
      <c r="Y211" s="1220"/>
      <c r="Z211" s="1220"/>
      <c r="AA211" s="1220"/>
      <c r="AB211" s="1220"/>
      <c r="AC211" s="1220"/>
      <c r="AD211" s="1220"/>
      <c r="AE211" s="1221"/>
      <c r="AF211" s="1221"/>
      <c r="AG211" s="1221"/>
      <c r="AH211" s="1220"/>
      <c r="AI211" s="1220"/>
      <c r="AJ211" s="1220"/>
      <c r="AK211" s="1220"/>
      <c r="AL211" s="1220"/>
      <c r="AM211" s="1220"/>
      <c r="AN211" s="1220"/>
      <c r="AO211" s="1221"/>
      <c r="AP211" s="1221"/>
      <c r="AQ211" s="1221"/>
      <c r="AR211" s="1220"/>
      <c r="AS211" s="1220"/>
      <c r="AT211" s="1220"/>
      <c r="AU211" s="1220"/>
      <c r="AV211" s="1220"/>
      <c r="AW211" s="1220"/>
      <c r="AX211" s="1220"/>
      <c r="AY211" s="1221"/>
      <c r="AZ211" s="1221"/>
      <c r="BA211" s="1221"/>
      <c r="BB211" s="1220"/>
      <c r="BC211" s="1220"/>
      <c r="BD211" s="1220"/>
      <c r="BE211" s="1220"/>
      <c r="BF211" s="1220"/>
      <c r="BG211" s="1220"/>
      <c r="BH211" s="1220"/>
      <c r="BI211" s="1220"/>
      <c r="BJ211" s="1220"/>
      <c r="BK211" s="1220"/>
      <c r="BL211" s="1220"/>
      <c r="BM211" s="1220"/>
      <c r="BN211" s="1221"/>
      <c r="BO211" s="1221"/>
      <c r="BP211" s="1221"/>
      <c r="BQ211" s="974"/>
      <c r="BR211" s="971"/>
      <c r="BS211" s="971"/>
      <c r="BT211" s="971"/>
      <c r="BU211" s="971"/>
      <c r="BV211" s="972"/>
      <c r="BW211" s="972"/>
      <c r="BX211" s="972"/>
      <c r="BY211" s="972"/>
      <c r="BZ211" s="972"/>
      <c r="CA211" s="972"/>
      <c r="CB211" s="973"/>
      <c r="CC211" s="974"/>
    </row>
    <row r="212" spans="2:81" s="1218" customFormat="1" x14ac:dyDescent="0.3">
      <c r="B212" s="1219"/>
      <c r="C212" s="974"/>
      <c r="D212" s="1220"/>
      <c r="E212" s="1220"/>
      <c r="F212" s="1220"/>
      <c r="G212" s="1221"/>
      <c r="H212" s="1220"/>
      <c r="I212" s="1220"/>
      <c r="J212" s="1220"/>
      <c r="K212" s="1220"/>
      <c r="L212" s="1220"/>
      <c r="M212" s="1220"/>
      <c r="N212" s="1220"/>
      <c r="O212" s="1220"/>
      <c r="P212" s="1220"/>
      <c r="Q212" s="1220"/>
      <c r="R212" s="1220"/>
      <c r="S212" s="1220"/>
      <c r="T212" s="1220"/>
      <c r="U212" s="1221"/>
      <c r="V212" s="1221"/>
      <c r="W212" s="1221"/>
      <c r="X212" s="1220"/>
      <c r="Y212" s="1220"/>
      <c r="Z212" s="1220"/>
      <c r="AA212" s="1220"/>
      <c r="AB212" s="1220"/>
      <c r="AC212" s="1220"/>
      <c r="AD212" s="1220"/>
      <c r="AE212" s="1221"/>
      <c r="AF212" s="1221"/>
      <c r="AG212" s="1221"/>
      <c r="AH212" s="1220"/>
      <c r="AI212" s="1220"/>
      <c r="AJ212" s="1220"/>
      <c r="AK212" s="1220"/>
      <c r="AL212" s="1220"/>
      <c r="AM212" s="1220"/>
      <c r="AN212" s="1220"/>
      <c r="AO212" s="1221"/>
      <c r="AP212" s="1221"/>
      <c r="AQ212" s="1221"/>
      <c r="AR212" s="1220"/>
      <c r="AS212" s="1220"/>
      <c r="AT212" s="1220"/>
      <c r="AU212" s="1220"/>
      <c r="AV212" s="1220"/>
      <c r="AW212" s="1220"/>
      <c r="AX212" s="1220"/>
      <c r="AY212" s="1221"/>
      <c r="AZ212" s="1221"/>
      <c r="BA212" s="1221"/>
      <c r="BB212" s="1220"/>
      <c r="BC212" s="1220"/>
      <c r="BD212" s="1220"/>
      <c r="BE212" s="1220"/>
      <c r="BF212" s="1220"/>
      <c r="BG212" s="1220"/>
      <c r="BH212" s="1220"/>
      <c r="BI212" s="1220"/>
      <c r="BJ212" s="1220"/>
      <c r="BK212" s="1220"/>
      <c r="BL212" s="1220"/>
      <c r="BM212" s="1220"/>
      <c r="BN212" s="1221"/>
      <c r="BO212" s="1221"/>
      <c r="BP212" s="1221"/>
      <c r="BQ212" s="974"/>
      <c r="BR212" s="971"/>
      <c r="BS212" s="971"/>
      <c r="BT212" s="971"/>
      <c r="BU212" s="971"/>
      <c r="BV212" s="972"/>
      <c r="BW212" s="972"/>
      <c r="BX212" s="972"/>
      <c r="BY212" s="972"/>
      <c r="BZ212" s="972"/>
      <c r="CA212" s="972"/>
      <c r="CB212" s="973"/>
      <c r="CC212" s="974"/>
    </row>
    <row r="213" spans="2:81" s="1218" customFormat="1" x14ac:dyDescent="0.3">
      <c r="B213" s="1219"/>
      <c r="C213" s="974"/>
      <c r="D213" s="1220"/>
      <c r="E213" s="1220"/>
      <c r="F213" s="1220"/>
      <c r="G213" s="1221"/>
      <c r="H213" s="1220"/>
      <c r="I213" s="1220"/>
      <c r="J213" s="1220"/>
      <c r="K213" s="1220"/>
      <c r="L213" s="1220"/>
      <c r="M213" s="1220"/>
      <c r="N213" s="1220"/>
      <c r="O213" s="1220"/>
      <c r="P213" s="1220"/>
      <c r="Q213" s="1220"/>
      <c r="R213" s="1220"/>
      <c r="S213" s="1220"/>
      <c r="T213" s="1220"/>
      <c r="U213" s="1221"/>
      <c r="V213" s="1221"/>
      <c r="W213" s="1221"/>
      <c r="X213" s="1220"/>
      <c r="Y213" s="1220"/>
      <c r="Z213" s="1220"/>
      <c r="AA213" s="1220"/>
      <c r="AB213" s="1220"/>
      <c r="AC213" s="1220"/>
      <c r="AD213" s="1220"/>
      <c r="AE213" s="1221"/>
      <c r="AF213" s="1221"/>
      <c r="AG213" s="1221"/>
      <c r="AH213" s="1220"/>
      <c r="AI213" s="1220"/>
      <c r="AJ213" s="1220"/>
      <c r="AK213" s="1220"/>
      <c r="AL213" s="1220"/>
      <c r="AM213" s="1220"/>
      <c r="AN213" s="1220"/>
      <c r="AO213" s="1221"/>
      <c r="AP213" s="1221"/>
      <c r="AQ213" s="1221"/>
      <c r="AR213" s="1220"/>
      <c r="AS213" s="1220"/>
      <c r="AT213" s="1220"/>
      <c r="AU213" s="1220"/>
      <c r="AV213" s="1220"/>
      <c r="AW213" s="1220"/>
      <c r="AX213" s="1220"/>
      <c r="AY213" s="1221"/>
      <c r="AZ213" s="1221"/>
      <c r="BA213" s="1221"/>
      <c r="BB213" s="1220"/>
      <c r="BC213" s="1220"/>
      <c r="BD213" s="1220"/>
      <c r="BE213" s="1220"/>
      <c r="BF213" s="1220"/>
      <c r="BG213" s="1220"/>
      <c r="BH213" s="1220"/>
      <c r="BI213" s="1220"/>
      <c r="BJ213" s="1220"/>
      <c r="BK213" s="1220"/>
      <c r="BL213" s="1220"/>
      <c r="BM213" s="1220"/>
      <c r="BN213" s="1221"/>
      <c r="BO213" s="1221"/>
      <c r="BP213" s="1221"/>
      <c r="BQ213" s="974"/>
      <c r="BR213" s="971"/>
      <c r="BS213" s="971"/>
      <c r="BT213" s="971"/>
      <c r="BU213" s="971"/>
      <c r="BV213" s="972"/>
      <c r="BW213" s="972"/>
      <c r="BX213" s="972"/>
      <c r="BY213" s="972"/>
      <c r="BZ213" s="972"/>
      <c r="CA213" s="972"/>
      <c r="CB213" s="973"/>
      <c r="CC213" s="974"/>
    </row>
    <row r="214" spans="2:81" s="1218" customFormat="1" x14ac:dyDescent="0.3">
      <c r="B214" s="1219"/>
      <c r="C214" s="974"/>
      <c r="D214" s="1220"/>
      <c r="E214" s="1220"/>
      <c r="F214" s="1220"/>
      <c r="G214" s="1221"/>
      <c r="H214" s="1220"/>
      <c r="I214" s="1220"/>
      <c r="J214" s="1220"/>
      <c r="K214" s="1220"/>
      <c r="L214" s="1220"/>
      <c r="M214" s="1220"/>
      <c r="N214" s="1220"/>
      <c r="O214" s="1220"/>
      <c r="P214" s="1220"/>
      <c r="Q214" s="1220"/>
      <c r="R214" s="1220"/>
      <c r="S214" s="1220"/>
      <c r="T214" s="1220"/>
      <c r="U214" s="1221"/>
      <c r="V214" s="1221"/>
      <c r="W214" s="1221"/>
      <c r="X214" s="1220"/>
      <c r="Y214" s="1220"/>
      <c r="Z214" s="1220"/>
      <c r="AA214" s="1220"/>
      <c r="AB214" s="1220"/>
      <c r="AC214" s="1220"/>
      <c r="AD214" s="1220"/>
      <c r="AE214" s="1221"/>
      <c r="AF214" s="1221"/>
      <c r="AG214" s="1221"/>
      <c r="AH214" s="1220"/>
      <c r="AI214" s="1220"/>
      <c r="AJ214" s="1220"/>
      <c r="AK214" s="1220"/>
      <c r="AL214" s="1220"/>
      <c r="AM214" s="1220"/>
      <c r="AN214" s="1220"/>
      <c r="AO214" s="1221"/>
      <c r="AP214" s="1221"/>
      <c r="AQ214" s="1221"/>
      <c r="AR214" s="1220"/>
      <c r="AS214" s="1220"/>
      <c r="AT214" s="1220"/>
      <c r="AU214" s="1220"/>
      <c r="AV214" s="1220"/>
      <c r="AW214" s="1220"/>
      <c r="AX214" s="1220"/>
      <c r="AY214" s="1221"/>
      <c r="AZ214" s="1221"/>
      <c r="BA214" s="1221"/>
      <c r="BB214" s="1220"/>
      <c r="BC214" s="1220"/>
      <c r="BD214" s="1220"/>
      <c r="BE214" s="1220"/>
      <c r="BF214" s="1220"/>
      <c r="BG214" s="1220"/>
      <c r="BH214" s="1220"/>
      <c r="BI214" s="1220"/>
      <c r="BJ214" s="1220"/>
      <c r="BK214" s="1220"/>
      <c r="BL214" s="1220"/>
      <c r="BM214" s="1220"/>
      <c r="BN214" s="1221"/>
      <c r="BO214" s="1221"/>
      <c r="BP214" s="1221"/>
      <c r="BQ214" s="974"/>
      <c r="BR214" s="971"/>
      <c r="BS214" s="971"/>
      <c r="BT214" s="971"/>
      <c r="BU214" s="971"/>
      <c r="BV214" s="972"/>
      <c r="BW214" s="972"/>
      <c r="BX214" s="972"/>
      <c r="BY214" s="972"/>
      <c r="BZ214" s="972"/>
      <c r="CA214" s="972"/>
      <c r="CB214" s="973"/>
      <c r="CC214" s="974"/>
    </row>
    <row r="215" spans="2:81" s="1218" customFormat="1" x14ac:dyDescent="0.3">
      <c r="B215" s="1219"/>
      <c r="C215" s="974"/>
      <c r="D215" s="1220"/>
      <c r="E215" s="1220"/>
      <c r="F215" s="1220"/>
      <c r="G215" s="1221"/>
      <c r="H215" s="1220"/>
      <c r="I215" s="1220"/>
      <c r="J215" s="1220"/>
      <c r="K215" s="1220"/>
      <c r="L215" s="1220"/>
      <c r="M215" s="1220"/>
      <c r="N215" s="1220"/>
      <c r="O215" s="1220"/>
      <c r="P215" s="1220"/>
      <c r="Q215" s="1220"/>
      <c r="R215" s="1220"/>
      <c r="S215" s="1220"/>
      <c r="T215" s="1220"/>
      <c r="U215" s="1221"/>
      <c r="V215" s="1221"/>
      <c r="W215" s="1221"/>
      <c r="X215" s="1220"/>
      <c r="Y215" s="1220"/>
      <c r="Z215" s="1220"/>
      <c r="AA215" s="1220"/>
      <c r="AB215" s="1220"/>
      <c r="AC215" s="1220"/>
      <c r="AD215" s="1220"/>
      <c r="AE215" s="1221"/>
      <c r="AF215" s="1221"/>
      <c r="AG215" s="1221"/>
      <c r="AH215" s="1220"/>
      <c r="AI215" s="1220"/>
      <c r="AJ215" s="1220"/>
      <c r="AK215" s="1220"/>
      <c r="AL215" s="1220"/>
      <c r="AM215" s="1220"/>
      <c r="AN215" s="1220"/>
      <c r="AO215" s="1221"/>
      <c r="AP215" s="1221"/>
      <c r="AQ215" s="1221"/>
      <c r="AR215" s="1220"/>
      <c r="AS215" s="1220"/>
      <c r="AT215" s="1220"/>
      <c r="AU215" s="1220"/>
      <c r="AV215" s="1220"/>
      <c r="AW215" s="1220"/>
      <c r="AX215" s="1220"/>
      <c r="AY215" s="1221"/>
      <c r="AZ215" s="1221"/>
      <c r="BA215" s="1221"/>
      <c r="BB215" s="1220"/>
      <c r="BC215" s="1220"/>
      <c r="BD215" s="1220"/>
      <c r="BE215" s="1220"/>
      <c r="BF215" s="1220"/>
      <c r="BG215" s="1220"/>
      <c r="BH215" s="1220"/>
      <c r="BI215" s="1220"/>
      <c r="BJ215" s="1220"/>
      <c r="BK215" s="1220"/>
      <c r="BL215" s="1220"/>
      <c r="BM215" s="1220"/>
      <c r="BN215" s="1221"/>
      <c r="BO215" s="1221"/>
      <c r="BP215" s="1221"/>
      <c r="BQ215" s="974"/>
      <c r="BR215" s="971"/>
      <c r="BS215" s="971"/>
      <c r="BT215" s="971"/>
      <c r="BU215" s="971"/>
      <c r="BV215" s="972"/>
      <c r="BW215" s="972"/>
      <c r="BX215" s="972"/>
      <c r="BY215" s="972"/>
      <c r="BZ215" s="972"/>
      <c r="CA215" s="972"/>
      <c r="CB215" s="973"/>
      <c r="CC215" s="974"/>
    </row>
    <row r="216" spans="2:81" s="1218" customFormat="1" x14ac:dyDescent="0.3">
      <c r="B216" s="1219"/>
      <c r="C216" s="974"/>
      <c r="D216" s="1220"/>
      <c r="E216" s="1220"/>
      <c r="F216" s="1220"/>
      <c r="G216" s="1221"/>
      <c r="H216" s="1220"/>
      <c r="I216" s="1220"/>
      <c r="J216" s="1220"/>
      <c r="K216" s="1220"/>
      <c r="L216" s="1220"/>
      <c r="M216" s="1220"/>
      <c r="N216" s="1220"/>
      <c r="O216" s="1220"/>
      <c r="P216" s="1220"/>
      <c r="Q216" s="1220"/>
      <c r="R216" s="1220"/>
      <c r="S216" s="1220"/>
      <c r="T216" s="1220"/>
      <c r="U216" s="1221"/>
      <c r="V216" s="1221"/>
      <c r="W216" s="1221"/>
      <c r="X216" s="1220"/>
      <c r="Y216" s="1220"/>
      <c r="Z216" s="1220"/>
      <c r="AA216" s="1220"/>
      <c r="AB216" s="1220"/>
      <c r="AC216" s="1220"/>
      <c r="AD216" s="1220"/>
      <c r="AE216" s="1221"/>
      <c r="AF216" s="1221"/>
      <c r="AG216" s="1221"/>
      <c r="AH216" s="1220"/>
      <c r="AI216" s="1220"/>
      <c r="AJ216" s="1220"/>
      <c r="AK216" s="1220"/>
      <c r="AL216" s="1220"/>
      <c r="AM216" s="1220"/>
      <c r="AN216" s="1220"/>
      <c r="AO216" s="1221"/>
      <c r="AP216" s="1221"/>
      <c r="AQ216" s="1221"/>
      <c r="AR216" s="1220"/>
      <c r="AS216" s="1220"/>
      <c r="AT216" s="1220"/>
      <c r="AU216" s="1220"/>
      <c r="AV216" s="1220"/>
      <c r="AW216" s="1220"/>
      <c r="AX216" s="1220"/>
      <c r="AY216" s="1221"/>
      <c r="AZ216" s="1221"/>
      <c r="BA216" s="1221"/>
      <c r="BB216" s="1220"/>
      <c r="BC216" s="1220"/>
      <c r="BD216" s="1220"/>
      <c r="BE216" s="1220"/>
      <c r="BF216" s="1220"/>
      <c r="BG216" s="1220"/>
      <c r="BH216" s="1220"/>
      <c r="BI216" s="1220"/>
      <c r="BJ216" s="1220"/>
      <c r="BK216" s="1220"/>
      <c r="BL216" s="1220"/>
      <c r="BM216" s="1220"/>
      <c r="BN216" s="1221"/>
      <c r="BO216" s="1221"/>
      <c r="BP216" s="1221"/>
      <c r="BQ216" s="974"/>
      <c r="BR216" s="971"/>
      <c r="BS216" s="971"/>
      <c r="BT216" s="971"/>
      <c r="BU216" s="971"/>
      <c r="BV216" s="972"/>
      <c r="BW216" s="972"/>
      <c r="BX216" s="972"/>
      <c r="BY216" s="972"/>
      <c r="BZ216" s="972"/>
      <c r="CA216" s="972"/>
      <c r="CB216" s="973"/>
      <c r="CC216" s="974"/>
    </row>
    <row r="217" spans="2:81" s="1218" customFormat="1" x14ac:dyDescent="0.3">
      <c r="B217" s="1219"/>
      <c r="C217" s="974"/>
      <c r="D217" s="1220"/>
      <c r="E217" s="1220"/>
      <c r="F217" s="1220"/>
      <c r="G217" s="1221"/>
      <c r="H217" s="1220"/>
      <c r="I217" s="1220"/>
      <c r="J217" s="1220"/>
      <c r="K217" s="1220"/>
      <c r="L217" s="1220"/>
      <c r="M217" s="1220"/>
      <c r="N217" s="1220"/>
      <c r="O217" s="1220"/>
      <c r="P217" s="1220"/>
      <c r="Q217" s="1220"/>
      <c r="R217" s="1220"/>
      <c r="S217" s="1220"/>
      <c r="T217" s="1220"/>
      <c r="U217" s="1221"/>
      <c r="V217" s="1221"/>
      <c r="W217" s="1221"/>
      <c r="X217" s="1220"/>
      <c r="Y217" s="1220"/>
      <c r="Z217" s="1220"/>
      <c r="AA217" s="1220"/>
      <c r="AB217" s="1220"/>
      <c r="AC217" s="1220"/>
      <c r="AD217" s="1220"/>
      <c r="AE217" s="1221"/>
      <c r="AF217" s="1221"/>
      <c r="AG217" s="1221"/>
      <c r="AH217" s="1220"/>
      <c r="AI217" s="1220"/>
      <c r="AJ217" s="1220"/>
      <c r="AK217" s="1220"/>
      <c r="AL217" s="1220"/>
      <c r="AM217" s="1220"/>
      <c r="AN217" s="1220"/>
      <c r="AO217" s="1221"/>
      <c r="AP217" s="1221"/>
      <c r="AQ217" s="1221"/>
      <c r="AR217" s="1220"/>
      <c r="AS217" s="1220"/>
      <c r="AT217" s="1220"/>
      <c r="AU217" s="1220"/>
      <c r="AV217" s="1220"/>
      <c r="AW217" s="1220"/>
      <c r="AX217" s="1220"/>
      <c r="AY217" s="1221"/>
      <c r="AZ217" s="1221"/>
      <c r="BA217" s="1221"/>
      <c r="BB217" s="1220"/>
      <c r="BC217" s="1220"/>
      <c r="BD217" s="1220"/>
      <c r="BE217" s="1220"/>
      <c r="BF217" s="1220"/>
      <c r="BG217" s="1220"/>
      <c r="BH217" s="1220"/>
      <c r="BI217" s="1220"/>
      <c r="BJ217" s="1220"/>
      <c r="BK217" s="1220"/>
      <c r="BL217" s="1220"/>
      <c r="BM217" s="1220"/>
      <c r="BN217" s="1221"/>
      <c r="BO217" s="1221"/>
      <c r="BP217" s="1221"/>
      <c r="BQ217" s="974"/>
      <c r="BR217" s="971"/>
      <c r="BS217" s="971"/>
      <c r="BT217" s="971"/>
      <c r="BU217" s="971"/>
      <c r="BV217" s="972"/>
      <c r="BW217" s="972"/>
      <c r="BX217" s="972"/>
      <c r="BY217" s="972"/>
      <c r="BZ217" s="972"/>
      <c r="CA217" s="972"/>
      <c r="CB217" s="973"/>
      <c r="CC217" s="974"/>
    </row>
    <row r="218" spans="2:81" s="1218" customFormat="1" x14ac:dyDescent="0.3">
      <c r="B218" s="1219"/>
      <c r="C218" s="974"/>
      <c r="D218" s="1220"/>
      <c r="E218" s="1220"/>
      <c r="F218" s="1220"/>
      <c r="G218" s="1221"/>
      <c r="H218" s="1220"/>
      <c r="I218" s="1220"/>
      <c r="J218" s="1220"/>
      <c r="K218" s="1220"/>
      <c r="L218" s="1220"/>
      <c r="M218" s="1220"/>
      <c r="N218" s="1220"/>
      <c r="O218" s="1220"/>
      <c r="P218" s="1220"/>
      <c r="Q218" s="1220"/>
      <c r="R218" s="1220"/>
      <c r="S218" s="1220"/>
      <c r="T218" s="1220"/>
      <c r="U218" s="1221"/>
      <c r="V218" s="1221"/>
      <c r="W218" s="1221"/>
      <c r="X218" s="1220"/>
      <c r="Y218" s="1220"/>
      <c r="Z218" s="1220"/>
      <c r="AA218" s="1220"/>
      <c r="AB218" s="1220"/>
      <c r="AC218" s="1220"/>
      <c r="AD218" s="1220"/>
      <c r="AE218" s="1221"/>
      <c r="AF218" s="1221"/>
      <c r="AG218" s="1221"/>
      <c r="AH218" s="1220"/>
      <c r="AI218" s="1220"/>
      <c r="AJ218" s="1220"/>
      <c r="AK218" s="1220"/>
      <c r="AL218" s="1220"/>
      <c r="AM218" s="1220"/>
      <c r="AN218" s="1220"/>
      <c r="AO218" s="1221"/>
      <c r="AP218" s="1221"/>
      <c r="AQ218" s="1221"/>
      <c r="AR218" s="1220"/>
      <c r="AS218" s="1220"/>
      <c r="AT218" s="1220"/>
      <c r="AU218" s="1220"/>
      <c r="AV218" s="1220"/>
      <c r="AW218" s="1220"/>
      <c r="AX218" s="1220"/>
      <c r="AY218" s="1221"/>
      <c r="AZ218" s="1221"/>
      <c r="BA218" s="1221"/>
      <c r="BB218" s="1220"/>
      <c r="BC218" s="1220"/>
      <c r="BD218" s="1220"/>
      <c r="BE218" s="1220"/>
      <c r="BF218" s="1220"/>
      <c r="BG218" s="1220"/>
      <c r="BH218" s="1220"/>
      <c r="BI218" s="1220"/>
      <c r="BJ218" s="1220"/>
      <c r="BK218" s="1220"/>
      <c r="BL218" s="1220"/>
      <c r="BM218" s="1220"/>
      <c r="BN218" s="1221"/>
      <c r="BO218" s="1221"/>
      <c r="BP218" s="1221"/>
      <c r="BQ218" s="974"/>
      <c r="BR218" s="971"/>
      <c r="BS218" s="971"/>
      <c r="BT218" s="971"/>
      <c r="BU218" s="971"/>
      <c r="BV218" s="972"/>
      <c r="BW218" s="972"/>
      <c r="BX218" s="972"/>
      <c r="BY218" s="972"/>
      <c r="BZ218" s="972"/>
      <c r="CA218" s="972"/>
      <c r="CB218" s="973"/>
      <c r="CC218" s="974"/>
    </row>
    <row r="219" spans="2:81" s="1218" customFormat="1" x14ac:dyDescent="0.3">
      <c r="B219" s="1219"/>
      <c r="C219" s="974"/>
      <c r="D219" s="1220"/>
      <c r="E219" s="1220"/>
      <c r="F219" s="1220"/>
      <c r="G219" s="1221"/>
      <c r="H219" s="1220"/>
      <c r="I219" s="1220"/>
      <c r="J219" s="1220"/>
      <c r="K219" s="1220"/>
      <c r="L219" s="1220"/>
      <c r="M219" s="1220"/>
      <c r="N219" s="1220"/>
      <c r="O219" s="1220"/>
      <c r="P219" s="1220"/>
      <c r="Q219" s="1220"/>
      <c r="R219" s="1220"/>
      <c r="S219" s="1220"/>
      <c r="T219" s="1220"/>
      <c r="U219" s="1221"/>
      <c r="V219" s="1221"/>
      <c r="W219" s="1221"/>
      <c r="X219" s="1220"/>
      <c r="Y219" s="1220"/>
      <c r="Z219" s="1220"/>
      <c r="AA219" s="1220"/>
      <c r="AB219" s="1220"/>
      <c r="AC219" s="1220"/>
      <c r="AD219" s="1220"/>
      <c r="AE219" s="1221"/>
      <c r="AF219" s="1221"/>
      <c r="AG219" s="1221"/>
      <c r="AH219" s="1220"/>
      <c r="AI219" s="1220"/>
      <c r="AJ219" s="1220"/>
      <c r="AK219" s="1220"/>
      <c r="AL219" s="1220"/>
      <c r="AM219" s="1220"/>
      <c r="AN219" s="1220"/>
      <c r="AO219" s="1221"/>
      <c r="AP219" s="1221"/>
      <c r="AQ219" s="1221"/>
      <c r="AR219" s="1220"/>
      <c r="AS219" s="1220"/>
      <c r="AT219" s="1220"/>
      <c r="AU219" s="1220"/>
      <c r="AV219" s="1220"/>
      <c r="AW219" s="1220"/>
      <c r="AX219" s="1220"/>
      <c r="AY219" s="1221"/>
      <c r="AZ219" s="1221"/>
      <c r="BA219" s="1221"/>
      <c r="BB219" s="1220"/>
      <c r="BC219" s="1220"/>
      <c r="BD219" s="1220"/>
      <c r="BE219" s="1220"/>
      <c r="BF219" s="1220"/>
      <c r="BG219" s="1220"/>
      <c r="BH219" s="1220"/>
      <c r="BI219" s="1220"/>
      <c r="BJ219" s="1220"/>
      <c r="BK219" s="1220"/>
      <c r="BL219" s="1220"/>
      <c r="BM219" s="1220"/>
      <c r="BN219" s="1221"/>
      <c r="BO219" s="1221"/>
      <c r="BP219" s="1221"/>
      <c r="BQ219" s="974"/>
      <c r="BR219" s="971"/>
      <c r="BS219" s="971"/>
      <c r="BT219" s="971"/>
      <c r="BU219" s="971"/>
      <c r="BV219" s="972"/>
      <c r="BW219" s="972"/>
      <c r="BX219" s="972"/>
      <c r="BY219" s="972"/>
      <c r="BZ219" s="972"/>
      <c r="CA219" s="972"/>
      <c r="CB219" s="973"/>
      <c r="CC219" s="974"/>
    </row>
    <row r="220" spans="2:81" s="1218" customFormat="1" x14ac:dyDescent="0.3">
      <c r="B220" s="1219"/>
      <c r="C220" s="974"/>
      <c r="D220" s="1220"/>
      <c r="E220" s="1220"/>
      <c r="F220" s="1220"/>
      <c r="G220" s="1221"/>
      <c r="H220" s="1220"/>
      <c r="I220" s="1220"/>
      <c r="J220" s="1220"/>
      <c r="K220" s="1220"/>
      <c r="L220" s="1220"/>
      <c r="M220" s="1220"/>
      <c r="N220" s="1220"/>
      <c r="O220" s="1220"/>
      <c r="P220" s="1220"/>
      <c r="Q220" s="1220"/>
      <c r="R220" s="1220"/>
      <c r="S220" s="1220"/>
      <c r="T220" s="1220"/>
      <c r="U220" s="1221"/>
      <c r="V220" s="1221"/>
      <c r="W220" s="1221"/>
      <c r="X220" s="1220"/>
      <c r="Y220" s="1220"/>
      <c r="Z220" s="1220"/>
      <c r="AA220" s="1220"/>
      <c r="AB220" s="1220"/>
      <c r="AC220" s="1220"/>
      <c r="AD220" s="1220"/>
      <c r="AE220" s="1221"/>
      <c r="AF220" s="1221"/>
      <c r="AG220" s="1221"/>
      <c r="AH220" s="1220"/>
      <c r="AI220" s="1220"/>
      <c r="AJ220" s="1220"/>
      <c r="AK220" s="1220"/>
      <c r="AL220" s="1220"/>
      <c r="AM220" s="1220"/>
      <c r="AN220" s="1220"/>
      <c r="AO220" s="1221"/>
      <c r="AP220" s="1221"/>
      <c r="AQ220" s="1221"/>
      <c r="AR220" s="1220"/>
      <c r="AS220" s="1220"/>
      <c r="AT220" s="1220"/>
      <c r="AU220" s="1220"/>
      <c r="AV220" s="1220"/>
      <c r="AW220" s="1220"/>
      <c r="AX220" s="1220"/>
      <c r="AY220" s="1221"/>
      <c r="AZ220" s="1221"/>
      <c r="BA220" s="1221"/>
      <c r="BB220" s="1220"/>
      <c r="BC220" s="1220"/>
      <c r="BD220" s="1220"/>
      <c r="BE220" s="1220"/>
      <c r="BF220" s="1220"/>
      <c r="BG220" s="1220"/>
      <c r="BH220" s="1220"/>
      <c r="BI220" s="1220"/>
      <c r="BJ220" s="1220"/>
      <c r="BK220" s="1220"/>
      <c r="BL220" s="1220"/>
      <c r="BM220" s="1220"/>
      <c r="BN220" s="1221"/>
      <c r="BO220" s="1221"/>
      <c r="BP220" s="1221"/>
      <c r="BQ220" s="974"/>
      <c r="BR220" s="971"/>
      <c r="BS220" s="971"/>
      <c r="BT220" s="971"/>
      <c r="BU220" s="971"/>
      <c r="BV220" s="972"/>
      <c r="BW220" s="972"/>
      <c r="BX220" s="972"/>
      <c r="BY220" s="972"/>
      <c r="BZ220" s="972"/>
      <c r="CA220" s="972"/>
      <c r="CB220" s="973"/>
      <c r="CC220" s="974"/>
    </row>
    <row r="221" spans="2:81" s="1218" customFormat="1" x14ac:dyDescent="0.3">
      <c r="B221" s="1219"/>
      <c r="C221" s="974"/>
      <c r="D221" s="1220"/>
      <c r="E221" s="1220"/>
      <c r="F221" s="1220"/>
      <c r="G221" s="1221"/>
      <c r="H221" s="1220"/>
      <c r="I221" s="1220"/>
      <c r="J221" s="1220"/>
      <c r="K221" s="1220"/>
      <c r="L221" s="1220"/>
      <c r="M221" s="1220"/>
      <c r="N221" s="1220"/>
      <c r="O221" s="1220"/>
      <c r="P221" s="1220"/>
      <c r="Q221" s="1220"/>
      <c r="R221" s="1220"/>
      <c r="S221" s="1220"/>
      <c r="T221" s="1220"/>
      <c r="U221" s="1221"/>
      <c r="V221" s="1221"/>
      <c r="W221" s="1221"/>
      <c r="X221" s="1220"/>
      <c r="Y221" s="1220"/>
      <c r="Z221" s="1220"/>
      <c r="AA221" s="1220"/>
      <c r="AB221" s="1220"/>
      <c r="AC221" s="1220"/>
      <c r="AD221" s="1220"/>
      <c r="AE221" s="1221"/>
      <c r="AF221" s="1221"/>
      <c r="AG221" s="1221"/>
      <c r="AH221" s="1220"/>
      <c r="AI221" s="1220"/>
      <c r="AJ221" s="1220"/>
      <c r="AK221" s="1220"/>
      <c r="AL221" s="1220"/>
      <c r="AM221" s="1220"/>
      <c r="AN221" s="1220"/>
      <c r="AO221" s="1221"/>
      <c r="AP221" s="1221"/>
      <c r="AQ221" s="1221"/>
      <c r="AR221" s="1220"/>
      <c r="AS221" s="1220"/>
      <c r="AT221" s="1220"/>
      <c r="AU221" s="1220"/>
      <c r="AV221" s="1220"/>
      <c r="AW221" s="1220"/>
      <c r="AX221" s="1220"/>
      <c r="AY221" s="1221"/>
      <c r="AZ221" s="1221"/>
      <c r="BA221" s="1221"/>
      <c r="BB221" s="1220"/>
      <c r="BC221" s="1220"/>
      <c r="BD221" s="1220"/>
      <c r="BE221" s="1220"/>
      <c r="BF221" s="1220"/>
      <c r="BG221" s="1220"/>
      <c r="BH221" s="1220"/>
      <c r="BI221" s="1220"/>
      <c r="BJ221" s="1220"/>
      <c r="BK221" s="1220"/>
      <c r="BL221" s="1220"/>
      <c r="BM221" s="1220"/>
      <c r="BN221" s="1221"/>
      <c r="BO221" s="1221"/>
      <c r="BP221" s="1221"/>
      <c r="BQ221" s="974"/>
      <c r="BR221" s="971"/>
      <c r="BS221" s="971"/>
      <c r="BT221" s="971"/>
      <c r="BU221" s="971"/>
      <c r="BV221" s="972"/>
      <c r="BW221" s="972"/>
      <c r="BX221" s="972"/>
      <c r="BY221" s="972"/>
      <c r="BZ221" s="972"/>
      <c r="CA221" s="972"/>
      <c r="CB221" s="973"/>
      <c r="CC221" s="974"/>
    </row>
    <row r="222" spans="2:81" s="1218" customFormat="1" x14ac:dyDescent="0.3">
      <c r="B222" s="1219"/>
      <c r="C222" s="974"/>
      <c r="D222" s="1220"/>
      <c r="E222" s="1220"/>
      <c r="F222" s="1220"/>
      <c r="G222" s="1221"/>
      <c r="H222" s="1220"/>
      <c r="I222" s="1220"/>
      <c r="J222" s="1220"/>
      <c r="K222" s="1220"/>
      <c r="L222" s="1220"/>
      <c r="M222" s="1220"/>
      <c r="N222" s="1220"/>
      <c r="O222" s="1220"/>
      <c r="P222" s="1220"/>
      <c r="Q222" s="1220"/>
      <c r="R222" s="1220"/>
      <c r="S222" s="1220"/>
      <c r="T222" s="1220"/>
      <c r="U222" s="1221"/>
      <c r="V222" s="1221"/>
      <c r="W222" s="1221"/>
      <c r="X222" s="1220"/>
      <c r="Y222" s="1220"/>
      <c r="Z222" s="1220"/>
      <c r="AA222" s="1220"/>
      <c r="AB222" s="1220"/>
      <c r="AC222" s="1220"/>
      <c r="AD222" s="1220"/>
      <c r="AE222" s="1221"/>
      <c r="AF222" s="1221"/>
      <c r="AG222" s="1221"/>
      <c r="AH222" s="1220"/>
      <c r="AI222" s="1220"/>
      <c r="AJ222" s="1220"/>
      <c r="AK222" s="1220"/>
      <c r="AL222" s="1220"/>
      <c r="AM222" s="1220"/>
      <c r="AN222" s="1220"/>
      <c r="AO222" s="1221"/>
      <c r="AP222" s="1221"/>
      <c r="AQ222" s="1221"/>
      <c r="AR222" s="1220"/>
      <c r="AS222" s="1220"/>
      <c r="AT222" s="1220"/>
      <c r="AU222" s="1220"/>
      <c r="AV222" s="1220"/>
      <c r="AW222" s="1220"/>
      <c r="AX222" s="1220"/>
      <c r="AY222" s="1221"/>
      <c r="AZ222" s="1221"/>
      <c r="BA222" s="1221"/>
      <c r="BB222" s="1220"/>
      <c r="BC222" s="1220"/>
      <c r="BD222" s="1220"/>
      <c r="BE222" s="1220"/>
      <c r="BF222" s="1220"/>
      <c r="BG222" s="1220"/>
      <c r="BH222" s="1220"/>
      <c r="BI222" s="1220"/>
      <c r="BJ222" s="1220"/>
      <c r="BK222" s="1220"/>
      <c r="BL222" s="1220"/>
      <c r="BM222" s="1220"/>
      <c r="BN222" s="1221"/>
      <c r="BO222" s="1221"/>
      <c r="BP222" s="1221"/>
      <c r="BQ222" s="974"/>
      <c r="BR222" s="971"/>
      <c r="BS222" s="971"/>
      <c r="BT222" s="971"/>
      <c r="BU222" s="971"/>
      <c r="BV222" s="972"/>
      <c r="BW222" s="972"/>
      <c r="BX222" s="972"/>
      <c r="BY222" s="972"/>
      <c r="BZ222" s="972"/>
      <c r="CA222" s="972"/>
      <c r="CB222" s="973"/>
      <c r="CC222" s="974"/>
    </row>
    <row r="223" spans="2:81" s="1218" customFormat="1" x14ac:dyDescent="0.3">
      <c r="B223" s="1219"/>
      <c r="C223" s="974"/>
      <c r="D223" s="1220"/>
      <c r="E223" s="1220"/>
      <c r="F223" s="1220"/>
      <c r="G223" s="1221"/>
      <c r="H223" s="1220"/>
      <c r="I223" s="1220"/>
      <c r="J223" s="1220"/>
      <c r="K223" s="1220"/>
      <c r="L223" s="1220"/>
      <c r="M223" s="1220"/>
      <c r="N223" s="1220"/>
      <c r="O223" s="1220"/>
      <c r="P223" s="1220"/>
      <c r="Q223" s="1220"/>
      <c r="R223" s="1220"/>
      <c r="S223" s="1220"/>
      <c r="T223" s="1220"/>
      <c r="U223" s="1221"/>
      <c r="V223" s="1221"/>
      <c r="W223" s="1221"/>
      <c r="X223" s="1220"/>
      <c r="Y223" s="1220"/>
      <c r="Z223" s="1220"/>
      <c r="AA223" s="1220"/>
      <c r="AB223" s="1220"/>
      <c r="AC223" s="1220"/>
      <c r="AD223" s="1220"/>
      <c r="AE223" s="1221"/>
      <c r="AF223" s="1221"/>
      <c r="AG223" s="1221"/>
      <c r="AH223" s="1220"/>
      <c r="AI223" s="1220"/>
      <c r="AJ223" s="1220"/>
      <c r="AK223" s="1220"/>
      <c r="AL223" s="1220"/>
      <c r="AM223" s="1220"/>
      <c r="AN223" s="1220"/>
      <c r="AO223" s="1221"/>
      <c r="AP223" s="1221"/>
      <c r="AQ223" s="1221"/>
      <c r="AR223" s="1220"/>
      <c r="AS223" s="1220"/>
      <c r="AT223" s="1220"/>
      <c r="AU223" s="1220"/>
      <c r="AV223" s="1220"/>
      <c r="AW223" s="1220"/>
      <c r="AX223" s="1220"/>
      <c r="AY223" s="1221"/>
      <c r="AZ223" s="1221"/>
      <c r="BA223" s="1221"/>
      <c r="BB223" s="1220"/>
      <c r="BC223" s="1220"/>
      <c r="BD223" s="1220"/>
      <c r="BE223" s="1220"/>
      <c r="BF223" s="1220"/>
      <c r="BG223" s="1220"/>
      <c r="BH223" s="1220"/>
      <c r="BI223" s="1220"/>
      <c r="BJ223" s="1220"/>
      <c r="BK223" s="1220"/>
      <c r="BL223" s="1220"/>
      <c r="BM223" s="1220"/>
      <c r="BN223" s="1221"/>
      <c r="BO223" s="1221"/>
      <c r="BP223" s="1221"/>
      <c r="BQ223" s="974"/>
      <c r="BR223" s="971"/>
      <c r="BS223" s="971"/>
      <c r="BT223" s="971"/>
      <c r="BU223" s="971"/>
      <c r="BV223" s="972"/>
      <c r="BW223" s="972"/>
      <c r="BX223" s="972"/>
      <c r="BY223" s="972"/>
      <c r="BZ223" s="972"/>
      <c r="CA223" s="972"/>
      <c r="CB223" s="973"/>
      <c r="CC223" s="974"/>
    </row>
    <row r="224" spans="2:81" s="1218" customFormat="1" x14ac:dyDescent="0.3">
      <c r="B224" s="1219"/>
      <c r="C224" s="974"/>
      <c r="D224" s="1220"/>
      <c r="E224" s="1220"/>
      <c r="F224" s="1220"/>
      <c r="G224" s="1221"/>
      <c r="H224" s="1220"/>
      <c r="I224" s="1220"/>
      <c r="J224" s="1220"/>
      <c r="K224" s="1220"/>
      <c r="L224" s="1220"/>
      <c r="M224" s="1220"/>
      <c r="N224" s="1220"/>
      <c r="O224" s="1220"/>
      <c r="P224" s="1220"/>
      <c r="Q224" s="1220"/>
      <c r="R224" s="1220"/>
      <c r="S224" s="1220"/>
      <c r="T224" s="1220"/>
      <c r="U224" s="1221"/>
      <c r="V224" s="1221"/>
      <c r="W224" s="1221"/>
      <c r="X224" s="1220"/>
      <c r="Y224" s="1220"/>
      <c r="Z224" s="1220"/>
      <c r="AA224" s="1220"/>
      <c r="AB224" s="1220"/>
      <c r="AC224" s="1220"/>
      <c r="AD224" s="1220"/>
      <c r="AE224" s="1221"/>
      <c r="AF224" s="1221"/>
      <c r="AG224" s="1221"/>
      <c r="AH224" s="1220"/>
      <c r="AI224" s="1220"/>
      <c r="AJ224" s="1220"/>
      <c r="AK224" s="1220"/>
      <c r="AL224" s="1220"/>
      <c r="AM224" s="1220"/>
      <c r="AN224" s="1220"/>
      <c r="AO224" s="1221"/>
      <c r="AP224" s="1221"/>
      <c r="AQ224" s="1221"/>
      <c r="AR224" s="1220"/>
      <c r="AS224" s="1220"/>
      <c r="AT224" s="1220"/>
      <c r="AU224" s="1220"/>
      <c r="AV224" s="1220"/>
      <c r="AW224" s="1220"/>
      <c r="AX224" s="1220"/>
      <c r="AY224" s="1221"/>
      <c r="AZ224" s="1221"/>
      <c r="BA224" s="1221"/>
      <c r="BB224" s="1220"/>
      <c r="BC224" s="1220"/>
      <c r="BD224" s="1220"/>
      <c r="BE224" s="1220"/>
      <c r="BF224" s="1220"/>
      <c r="BG224" s="1220"/>
      <c r="BH224" s="1220"/>
      <c r="BI224" s="1220"/>
      <c r="BJ224" s="1220"/>
      <c r="BK224" s="1220"/>
      <c r="BL224" s="1220"/>
      <c r="BM224" s="1220"/>
      <c r="BN224" s="1221"/>
      <c r="BO224" s="1221"/>
      <c r="BP224" s="1221"/>
      <c r="BQ224" s="974"/>
      <c r="BR224" s="971"/>
      <c r="BS224" s="971"/>
      <c r="BT224" s="971"/>
      <c r="BU224" s="971"/>
      <c r="BV224" s="972"/>
      <c r="BW224" s="972"/>
      <c r="BX224" s="972"/>
      <c r="BY224" s="972"/>
      <c r="BZ224" s="972"/>
      <c r="CA224" s="972"/>
      <c r="CB224" s="973"/>
      <c r="CC224" s="974"/>
    </row>
    <row r="225" spans="2:81" s="1218" customFormat="1" x14ac:dyDescent="0.3">
      <c r="B225" s="1219"/>
      <c r="C225" s="974"/>
      <c r="D225" s="1220"/>
      <c r="E225" s="1220"/>
      <c r="F225" s="1220"/>
      <c r="G225" s="1221"/>
      <c r="H225" s="1220"/>
      <c r="I225" s="1220"/>
      <c r="J225" s="1220"/>
      <c r="K225" s="1220"/>
      <c r="L225" s="1220"/>
      <c r="M225" s="1220"/>
      <c r="N225" s="1220"/>
      <c r="O225" s="1220"/>
      <c r="P225" s="1220"/>
      <c r="Q225" s="1220"/>
      <c r="R225" s="1220"/>
      <c r="S225" s="1220"/>
      <c r="T225" s="1220"/>
      <c r="U225" s="1221"/>
      <c r="V225" s="1221"/>
      <c r="W225" s="1221"/>
      <c r="X225" s="1220"/>
      <c r="Y225" s="1220"/>
      <c r="Z225" s="1220"/>
      <c r="AA225" s="1220"/>
      <c r="AB225" s="1220"/>
      <c r="AC225" s="1220"/>
      <c r="AD225" s="1220"/>
      <c r="AE225" s="1221"/>
      <c r="AF225" s="1221"/>
      <c r="AG225" s="1221"/>
      <c r="AH225" s="1220"/>
      <c r="AI225" s="1220"/>
      <c r="AJ225" s="1220"/>
      <c r="AK225" s="1220"/>
      <c r="AL225" s="1220"/>
      <c r="AM225" s="1220"/>
      <c r="AN225" s="1220"/>
      <c r="AO225" s="1221"/>
      <c r="AP225" s="1221"/>
      <c r="AQ225" s="1221"/>
      <c r="AR225" s="1220"/>
      <c r="AS225" s="1220"/>
      <c r="AT225" s="1220"/>
      <c r="AU225" s="1220"/>
      <c r="AV225" s="1220"/>
      <c r="AW225" s="1220"/>
      <c r="AX225" s="1220"/>
      <c r="AY225" s="1221"/>
      <c r="AZ225" s="1221"/>
      <c r="BA225" s="1221"/>
      <c r="BB225" s="1220"/>
      <c r="BC225" s="1220"/>
      <c r="BD225" s="1220"/>
      <c r="BE225" s="1220"/>
      <c r="BF225" s="1220"/>
      <c r="BG225" s="1220"/>
      <c r="BH225" s="1220"/>
      <c r="BI225" s="1220"/>
      <c r="BJ225" s="1220"/>
      <c r="BK225" s="1220"/>
      <c r="BL225" s="1220"/>
      <c r="BM225" s="1220"/>
      <c r="BN225" s="1221"/>
      <c r="BO225" s="1221"/>
      <c r="BP225" s="1221"/>
      <c r="BQ225" s="974"/>
      <c r="BR225" s="971"/>
      <c r="BS225" s="971"/>
      <c r="BT225" s="971"/>
      <c r="BU225" s="971"/>
      <c r="BV225" s="972"/>
      <c r="BW225" s="972"/>
      <c r="BX225" s="972"/>
      <c r="BY225" s="972"/>
      <c r="BZ225" s="972"/>
      <c r="CA225" s="972"/>
      <c r="CB225" s="973"/>
      <c r="CC225" s="974"/>
    </row>
    <row r="226" spans="2:81" s="1218" customFormat="1" x14ac:dyDescent="0.3">
      <c r="B226" s="1219"/>
      <c r="C226" s="974"/>
      <c r="D226" s="1220"/>
      <c r="E226" s="1220"/>
      <c r="F226" s="1220"/>
      <c r="G226" s="1221"/>
      <c r="H226" s="1220"/>
      <c r="I226" s="1220"/>
      <c r="J226" s="1220"/>
      <c r="K226" s="1220"/>
      <c r="L226" s="1220"/>
      <c r="M226" s="1220"/>
      <c r="N226" s="1220"/>
      <c r="O226" s="1220"/>
      <c r="P226" s="1220"/>
      <c r="Q226" s="1220"/>
      <c r="R226" s="1220"/>
      <c r="S226" s="1220"/>
      <c r="T226" s="1220"/>
      <c r="U226" s="1221"/>
      <c r="V226" s="1221"/>
      <c r="W226" s="1221"/>
      <c r="X226" s="1220"/>
      <c r="Y226" s="1220"/>
      <c r="Z226" s="1220"/>
      <c r="AA226" s="1220"/>
      <c r="AB226" s="1220"/>
      <c r="AC226" s="1220"/>
      <c r="AD226" s="1220"/>
      <c r="AE226" s="1221"/>
      <c r="AF226" s="1221"/>
      <c r="AG226" s="1221"/>
      <c r="AH226" s="1220"/>
      <c r="AI226" s="1220"/>
      <c r="AJ226" s="1220"/>
      <c r="AK226" s="1220"/>
      <c r="AL226" s="1220"/>
      <c r="AM226" s="1220"/>
      <c r="AN226" s="1220"/>
      <c r="AO226" s="1221"/>
      <c r="AP226" s="1221"/>
      <c r="AQ226" s="1221"/>
      <c r="AR226" s="1220"/>
      <c r="AS226" s="1220"/>
      <c r="AT226" s="1220"/>
      <c r="AU226" s="1220"/>
      <c r="AV226" s="1220"/>
      <c r="AW226" s="1220"/>
      <c r="AX226" s="1220"/>
      <c r="AY226" s="1221"/>
      <c r="AZ226" s="1221"/>
      <c r="BA226" s="1221"/>
      <c r="BB226" s="1220"/>
      <c r="BC226" s="1220"/>
      <c r="BD226" s="1220"/>
      <c r="BE226" s="1220"/>
      <c r="BF226" s="1220"/>
      <c r="BG226" s="1220"/>
      <c r="BH226" s="1220"/>
      <c r="BI226" s="1220"/>
      <c r="BJ226" s="1220"/>
      <c r="BK226" s="1220"/>
      <c r="BL226" s="1220"/>
      <c r="BM226" s="1220"/>
      <c r="BN226" s="1221"/>
      <c r="BO226" s="1221"/>
      <c r="BP226" s="1221"/>
      <c r="BQ226" s="974"/>
      <c r="BR226" s="971"/>
      <c r="BS226" s="971"/>
      <c r="BT226" s="971"/>
      <c r="BU226" s="971"/>
      <c r="BV226" s="972"/>
      <c r="BW226" s="972"/>
      <c r="BX226" s="972"/>
      <c r="BY226" s="972"/>
      <c r="BZ226" s="972"/>
      <c r="CA226" s="972"/>
      <c r="CB226" s="973"/>
      <c r="CC226" s="974"/>
    </row>
    <row r="227" spans="2:81" s="1218" customFormat="1" x14ac:dyDescent="0.3">
      <c r="B227" s="1219"/>
      <c r="C227" s="974"/>
      <c r="D227" s="1220"/>
      <c r="E227" s="1220"/>
      <c r="F227" s="1220"/>
      <c r="G227" s="1221"/>
      <c r="H227" s="1220"/>
      <c r="I227" s="1220"/>
      <c r="J227" s="1220"/>
      <c r="K227" s="1220"/>
      <c r="L227" s="1220"/>
      <c r="M227" s="1220"/>
      <c r="N227" s="1220"/>
      <c r="O227" s="1220"/>
      <c r="P227" s="1220"/>
      <c r="Q227" s="1220"/>
      <c r="R227" s="1220"/>
      <c r="S227" s="1220"/>
      <c r="T227" s="1220"/>
      <c r="U227" s="1221"/>
      <c r="V227" s="1221"/>
      <c r="W227" s="1221"/>
      <c r="X227" s="1220"/>
      <c r="Y227" s="1220"/>
      <c r="Z227" s="1220"/>
      <c r="AA227" s="1220"/>
      <c r="AB227" s="1220"/>
      <c r="AC227" s="1220"/>
      <c r="AD227" s="1220"/>
      <c r="AE227" s="1221"/>
      <c r="AF227" s="1221"/>
      <c r="AG227" s="1221"/>
      <c r="AH227" s="1220"/>
      <c r="AI227" s="1220"/>
      <c r="AJ227" s="1220"/>
      <c r="AK227" s="1220"/>
      <c r="AL227" s="1220"/>
      <c r="AM227" s="1220"/>
      <c r="AN227" s="1220"/>
      <c r="AO227" s="1221"/>
      <c r="AP227" s="1221"/>
      <c r="AQ227" s="1221"/>
      <c r="AR227" s="1220"/>
      <c r="AS227" s="1220"/>
      <c r="AT227" s="1220"/>
      <c r="AU227" s="1220"/>
      <c r="AV227" s="1220"/>
      <c r="AW227" s="1220"/>
      <c r="AX227" s="1220"/>
      <c r="AY227" s="1221"/>
      <c r="AZ227" s="1221"/>
      <c r="BA227" s="1221"/>
      <c r="BB227" s="1220"/>
      <c r="BC227" s="1220"/>
      <c r="BD227" s="1220"/>
      <c r="BE227" s="1220"/>
      <c r="BF227" s="1220"/>
      <c r="BG227" s="1220"/>
      <c r="BH227" s="1220"/>
      <c r="BI227" s="1220"/>
      <c r="BJ227" s="1220"/>
      <c r="BK227" s="1220"/>
      <c r="BL227" s="1220"/>
      <c r="BM227" s="1220"/>
      <c r="BN227" s="1221"/>
      <c r="BO227" s="1221"/>
      <c r="BP227" s="1221"/>
      <c r="BQ227" s="974"/>
      <c r="BR227" s="971"/>
      <c r="BS227" s="971"/>
      <c r="BT227" s="971"/>
      <c r="BU227" s="971"/>
      <c r="BV227" s="972"/>
      <c r="BW227" s="972"/>
      <c r="BX227" s="972"/>
      <c r="BY227" s="972"/>
      <c r="BZ227" s="972"/>
      <c r="CA227" s="972"/>
      <c r="CB227" s="973"/>
      <c r="CC227" s="974"/>
    </row>
    <row r="228" spans="2:81" s="1218" customFormat="1" x14ac:dyDescent="0.3">
      <c r="B228" s="1219"/>
      <c r="C228" s="974"/>
      <c r="D228" s="1220"/>
      <c r="E228" s="1220"/>
      <c r="F228" s="1220"/>
      <c r="G228" s="1221"/>
      <c r="H228" s="1220"/>
      <c r="I228" s="1220"/>
      <c r="J228" s="1220"/>
      <c r="K228" s="1220"/>
      <c r="L228" s="1220"/>
      <c r="M228" s="1220"/>
      <c r="N228" s="1220"/>
      <c r="O228" s="1220"/>
      <c r="P228" s="1220"/>
      <c r="Q228" s="1220"/>
      <c r="R228" s="1220"/>
      <c r="S228" s="1220"/>
      <c r="T228" s="1220"/>
      <c r="U228" s="1221"/>
      <c r="V228" s="1221"/>
      <c r="W228" s="1221"/>
      <c r="X228" s="1220"/>
      <c r="Y228" s="1220"/>
      <c r="Z228" s="1220"/>
      <c r="AA228" s="1220"/>
      <c r="AB228" s="1220"/>
      <c r="AC228" s="1220"/>
      <c r="AD228" s="1220"/>
      <c r="AE228" s="1221"/>
      <c r="AF228" s="1221"/>
      <c r="AG228" s="1221"/>
      <c r="AH228" s="1220"/>
      <c r="AI228" s="1220"/>
      <c r="AJ228" s="1220"/>
      <c r="AK228" s="1220"/>
      <c r="AL228" s="1220"/>
      <c r="AM228" s="1220"/>
      <c r="AN228" s="1220"/>
      <c r="AO228" s="1221"/>
      <c r="AP228" s="1221"/>
      <c r="AQ228" s="1221"/>
      <c r="AR228" s="1220"/>
      <c r="AS228" s="1220"/>
      <c r="AT228" s="1220"/>
      <c r="AU228" s="1220"/>
      <c r="AV228" s="1220"/>
      <c r="AW228" s="1220"/>
      <c r="AX228" s="1220"/>
      <c r="AY228" s="1221"/>
      <c r="AZ228" s="1221"/>
      <c r="BA228" s="1221"/>
      <c r="BB228" s="1220"/>
      <c r="BC228" s="1220"/>
      <c r="BD228" s="1220"/>
      <c r="BE228" s="1220"/>
      <c r="BF228" s="1220"/>
      <c r="BG228" s="1220"/>
      <c r="BH228" s="1220"/>
      <c r="BI228" s="1220"/>
      <c r="BJ228" s="1220"/>
      <c r="BK228" s="1220"/>
      <c r="BL228" s="1220"/>
      <c r="BM228" s="1220"/>
      <c r="BN228" s="1221"/>
      <c r="BO228" s="1221"/>
      <c r="BP228" s="1221"/>
      <c r="BQ228" s="974"/>
      <c r="BR228" s="971"/>
      <c r="BS228" s="971"/>
      <c r="BT228" s="971"/>
      <c r="BU228" s="971"/>
      <c r="BV228" s="972"/>
      <c r="BW228" s="972"/>
      <c r="BX228" s="972"/>
      <c r="BY228" s="972"/>
      <c r="BZ228" s="972"/>
      <c r="CA228" s="972"/>
      <c r="CB228" s="973"/>
      <c r="CC228" s="974"/>
    </row>
    <row r="229" spans="2:81" s="1218" customFormat="1" x14ac:dyDescent="0.3">
      <c r="B229" s="1219"/>
      <c r="C229" s="974"/>
      <c r="D229" s="1220"/>
      <c r="E229" s="1220"/>
      <c r="F229" s="1220"/>
      <c r="G229" s="1221"/>
      <c r="H229" s="1220"/>
      <c r="I229" s="1220"/>
      <c r="J229" s="1220"/>
      <c r="K229" s="1220"/>
      <c r="L229" s="1220"/>
      <c r="M229" s="1220"/>
      <c r="N229" s="1220"/>
      <c r="O229" s="1220"/>
      <c r="P229" s="1220"/>
      <c r="Q229" s="1220"/>
      <c r="R229" s="1220"/>
      <c r="S229" s="1220"/>
      <c r="T229" s="1220"/>
      <c r="U229" s="1221"/>
      <c r="V229" s="1221"/>
      <c r="W229" s="1221"/>
      <c r="X229" s="1220"/>
      <c r="Y229" s="1220"/>
      <c r="Z229" s="1220"/>
      <c r="AA229" s="1220"/>
      <c r="AB229" s="1220"/>
      <c r="AC229" s="1220"/>
      <c r="AD229" s="1220"/>
      <c r="AE229" s="1221"/>
      <c r="AF229" s="1221"/>
      <c r="AG229" s="1221"/>
      <c r="AH229" s="1220"/>
      <c r="AI229" s="1220"/>
      <c r="AJ229" s="1220"/>
      <c r="AK229" s="1220"/>
      <c r="AL229" s="1220"/>
      <c r="AM229" s="1220"/>
      <c r="AN229" s="1220"/>
      <c r="AO229" s="1221"/>
      <c r="AP229" s="1221"/>
      <c r="AQ229" s="1221"/>
      <c r="AR229" s="1220"/>
      <c r="AS229" s="1220"/>
      <c r="AT229" s="1220"/>
      <c r="AU229" s="1220"/>
      <c r="AV229" s="1220"/>
      <c r="AW229" s="1220"/>
      <c r="AX229" s="1220"/>
      <c r="AY229" s="1221"/>
      <c r="AZ229" s="1221"/>
      <c r="BA229" s="1221"/>
      <c r="BB229" s="1220"/>
      <c r="BC229" s="1220"/>
      <c r="BD229" s="1220"/>
      <c r="BE229" s="1220"/>
      <c r="BF229" s="1220"/>
      <c r="BG229" s="1220"/>
      <c r="BH229" s="1220"/>
      <c r="BI229" s="1220"/>
      <c r="BJ229" s="1220"/>
      <c r="BK229" s="1220"/>
      <c r="BL229" s="1220"/>
      <c r="BM229" s="1220"/>
      <c r="BN229" s="1221"/>
      <c r="BO229" s="1221"/>
      <c r="BP229" s="1221"/>
      <c r="BQ229" s="974"/>
      <c r="BR229" s="971"/>
      <c r="BS229" s="971"/>
      <c r="BT229" s="971"/>
      <c r="BU229" s="971"/>
      <c r="BV229" s="972"/>
      <c r="BW229" s="972"/>
      <c r="BX229" s="972"/>
      <c r="BY229" s="972"/>
      <c r="BZ229" s="972"/>
      <c r="CA229" s="972"/>
      <c r="CB229" s="973"/>
      <c r="CC229" s="974"/>
    </row>
    <row r="230" spans="2:81" s="1218" customFormat="1" x14ac:dyDescent="0.3">
      <c r="B230" s="1219"/>
      <c r="C230" s="974"/>
      <c r="D230" s="1220"/>
      <c r="E230" s="1220"/>
      <c r="F230" s="1220"/>
      <c r="G230" s="1221"/>
      <c r="H230" s="1220"/>
      <c r="I230" s="1220"/>
      <c r="J230" s="1220"/>
      <c r="K230" s="1220"/>
      <c r="L230" s="1220"/>
      <c r="M230" s="1220"/>
      <c r="N230" s="1220"/>
      <c r="O230" s="1220"/>
      <c r="P230" s="1220"/>
      <c r="Q230" s="1220"/>
      <c r="R230" s="1220"/>
      <c r="S230" s="1220"/>
      <c r="T230" s="1220"/>
      <c r="U230" s="1221"/>
      <c r="V230" s="1221"/>
      <c r="W230" s="1221"/>
      <c r="X230" s="1220"/>
      <c r="Y230" s="1220"/>
      <c r="Z230" s="1220"/>
      <c r="AA230" s="1220"/>
      <c r="AB230" s="1220"/>
      <c r="AC230" s="1220"/>
      <c r="AD230" s="1220"/>
      <c r="AE230" s="1221"/>
      <c r="AF230" s="1221"/>
      <c r="AG230" s="1221"/>
      <c r="AH230" s="1220"/>
      <c r="AI230" s="1220"/>
      <c r="AJ230" s="1220"/>
      <c r="AK230" s="1220"/>
      <c r="AL230" s="1220"/>
      <c r="AM230" s="1220"/>
      <c r="AN230" s="1220"/>
      <c r="AO230" s="1221"/>
      <c r="AP230" s="1221"/>
      <c r="AQ230" s="1221"/>
      <c r="AR230" s="1220"/>
      <c r="AS230" s="1220"/>
      <c r="AT230" s="1220"/>
      <c r="AU230" s="1220"/>
      <c r="AV230" s="1220"/>
      <c r="AW230" s="1220"/>
      <c r="AX230" s="1220"/>
      <c r="AY230" s="1221"/>
      <c r="AZ230" s="1221"/>
      <c r="BA230" s="1221"/>
      <c r="BB230" s="1220"/>
      <c r="BC230" s="1220"/>
      <c r="BD230" s="1220"/>
      <c r="BE230" s="1220"/>
      <c r="BF230" s="1220"/>
      <c r="BG230" s="1220"/>
      <c r="BH230" s="1220"/>
      <c r="BI230" s="1220"/>
      <c r="BJ230" s="1220"/>
      <c r="BK230" s="1220"/>
      <c r="BL230" s="1220"/>
      <c r="BM230" s="1220"/>
      <c r="BN230" s="1221"/>
      <c r="BO230" s="1221"/>
      <c r="BP230" s="1221"/>
      <c r="BQ230" s="974"/>
      <c r="BR230" s="971"/>
      <c r="BS230" s="971"/>
      <c r="BT230" s="971"/>
      <c r="BU230" s="971"/>
      <c r="BV230" s="972"/>
      <c r="BW230" s="972"/>
      <c r="BX230" s="972"/>
      <c r="BY230" s="972"/>
      <c r="BZ230" s="972"/>
      <c r="CA230" s="972"/>
      <c r="CB230" s="973"/>
      <c r="CC230" s="974"/>
    </row>
    <row r="231" spans="2:81" s="1218" customFormat="1" x14ac:dyDescent="0.3">
      <c r="B231" s="1219"/>
      <c r="C231" s="974"/>
      <c r="D231" s="1220"/>
      <c r="E231" s="1220"/>
      <c r="F231" s="1220"/>
      <c r="G231" s="1221"/>
      <c r="H231" s="1220"/>
      <c r="I231" s="1220"/>
      <c r="J231" s="1220"/>
      <c r="K231" s="1220"/>
      <c r="L231" s="1220"/>
      <c r="M231" s="1220"/>
      <c r="N231" s="1220"/>
      <c r="O231" s="1220"/>
      <c r="P231" s="1220"/>
      <c r="Q231" s="1220"/>
      <c r="R231" s="1220"/>
      <c r="S231" s="1220"/>
      <c r="T231" s="1220"/>
      <c r="U231" s="1221"/>
      <c r="V231" s="1221"/>
      <c r="W231" s="1221"/>
      <c r="X231" s="1220"/>
      <c r="Y231" s="1220"/>
      <c r="Z231" s="1220"/>
      <c r="AA231" s="1220"/>
      <c r="AB231" s="1220"/>
      <c r="AC231" s="1220"/>
      <c r="AD231" s="1220"/>
      <c r="AE231" s="1221"/>
      <c r="AF231" s="1221"/>
      <c r="AG231" s="1221"/>
      <c r="AH231" s="1220"/>
      <c r="AI231" s="1220"/>
      <c r="AJ231" s="1220"/>
      <c r="AK231" s="1220"/>
      <c r="AL231" s="1220"/>
      <c r="AM231" s="1220"/>
      <c r="AN231" s="1220"/>
      <c r="AO231" s="1221"/>
      <c r="AP231" s="1221"/>
      <c r="AQ231" s="1221"/>
      <c r="AR231" s="1220"/>
      <c r="AS231" s="1220"/>
      <c r="AT231" s="1220"/>
      <c r="AU231" s="1220"/>
      <c r="AV231" s="1220"/>
      <c r="AW231" s="1220"/>
      <c r="AX231" s="1220"/>
      <c r="AY231" s="1221"/>
      <c r="AZ231" s="1221"/>
      <c r="BA231" s="1221"/>
      <c r="BB231" s="1220"/>
      <c r="BC231" s="1220"/>
      <c r="BD231" s="1220"/>
      <c r="BE231" s="1220"/>
      <c r="BF231" s="1220"/>
      <c r="BG231" s="1220"/>
      <c r="BH231" s="1220"/>
      <c r="BI231" s="1220"/>
      <c r="BJ231" s="1220"/>
      <c r="BK231" s="1220"/>
      <c r="BL231" s="1220"/>
      <c r="BM231" s="1220"/>
      <c r="BN231" s="1221"/>
      <c r="BO231" s="1221"/>
      <c r="BP231" s="1221"/>
      <c r="BQ231" s="974"/>
      <c r="BR231" s="971"/>
      <c r="BS231" s="971"/>
      <c r="BT231" s="971"/>
      <c r="BU231" s="971"/>
      <c r="BV231" s="972"/>
      <c r="BW231" s="972"/>
      <c r="BX231" s="972"/>
      <c r="BY231" s="972"/>
      <c r="BZ231" s="972"/>
      <c r="CA231" s="972"/>
      <c r="CB231" s="973"/>
      <c r="CC231" s="974"/>
    </row>
    <row r="232" spans="2:81" s="1218" customFormat="1" x14ac:dyDescent="0.3">
      <c r="B232" s="1219"/>
      <c r="C232" s="974"/>
      <c r="D232" s="1220"/>
      <c r="E232" s="1220"/>
      <c r="F232" s="1220"/>
      <c r="G232" s="1221"/>
      <c r="H232" s="1220"/>
      <c r="I232" s="1220"/>
      <c r="J232" s="1220"/>
      <c r="K232" s="1220"/>
      <c r="L232" s="1220"/>
      <c r="M232" s="1220"/>
      <c r="N232" s="1220"/>
      <c r="O232" s="1220"/>
      <c r="P232" s="1220"/>
      <c r="Q232" s="1220"/>
      <c r="R232" s="1220"/>
      <c r="S232" s="1220"/>
      <c r="T232" s="1220"/>
      <c r="U232" s="1221"/>
      <c r="V232" s="1221"/>
      <c r="W232" s="1221"/>
      <c r="X232" s="1220"/>
      <c r="Y232" s="1220"/>
      <c r="Z232" s="1220"/>
      <c r="AA232" s="1220"/>
      <c r="AB232" s="1220"/>
      <c r="AC232" s="1220"/>
      <c r="AD232" s="1220"/>
      <c r="AE232" s="1221"/>
      <c r="AF232" s="1221"/>
      <c r="AG232" s="1221"/>
      <c r="AH232" s="1220"/>
      <c r="AI232" s="1220"/>
      <c r="AJ232" s="1220"/>
      <c r="AK232" s="1220"/>
      <c r="AL232" s="1220"/>
      <c r="AM232" s="1220"/>
      <c r="AN232" s="1220"/>
      <c r="AO232" s="1221"/>
      <c r="AP232" s="1221"/>
      <c r="AQ232" s="1221"/>
      <c r="AR232" s="1220"/>
      <c r="AS232" s="1220"/>
      <c r="AT232" s="1220"/>
      <c r="AU232" s="1220"/>
      <c r="AV232" s="1220"/>
      <c r="AW232" s="1220"/>
      <c r="AX232" s="1220"/>
      <c r="AY232" s="1221"/>
      <c r="AZ232" s="1221"/>
      <c r="BA232" s="1221"/>
      <c r="BB232" s="1220"/>
      <c r="BC232" s="1220"/>
      <c r="BD232" s="1220"/>
      <c r="BE232" s="1220"/>
      <c r="BF232" s="1220"/>
      <c r="BG232" s="1220"/>
      <c r="BH232" s="1220"/>
      <c r="BI232" s="1220"/>
      <c r="BJ232" s="1220"/>
      <c r="BK232" s="1220"/>
      <c r="BL232" s="1220"/>
      <c r="BM232" s="1220"/>
      <c r="BN232" s="1221"/>
      <c r="BO232" s="1221"/>
      <c r="BP232" s="1221"/>
      <c r="BQ232" s="974"/>
      <c r="BR232" s="971"/>
      <c r="BS232" s="971"/>
      <c r="BT232" s="971"/>
      <c r="BU232" s="971"/>
      <c r="BV232" s="972"/>
      <c r="BW232" s="972"/>
      <c r="BX232" s="972"/>
      <c r="BY232" s="972"/>
      <c r="BZ232" s="972"/>
      <c r="CA232" s="972"/>
      <c r="CB232" s="973"/>
      <c r="CC232" s="974"/>
    </row>
    <row r="233" spans="2:81" s="1218" customFormat="1" x14ac:dyDescent="0.3">
      <c r="B233" s="1219"/>
      <c r="C233" s="974"/>
      <c r="D233" s="1220"/>
      <c r="E233" s="1220"/>
      <c r="F233" s="1220"/>
      <c r="G233" s="1221"/>
      <c r="H233" s="1220"/>
      <c r="I233" s="1220"/>
      <c r="J233" s="1220"/>
      <c r="K233" s="1220"/>
      <c r="L233" s="1220"/>
      <c r="M233" s="1220"/>
      <c r="N233" s="1220"/>
      <c r="O233" s="1220"/>
      <c r="P233" s="1220"/>
      <c r="Q233" s="1220"/>
      <c r="R233" s="1220"/>
      <c r="S233" s="1220"/>
      <c r="T233" s="1220"/>
      <c r="U233" s="1221"/>
      <c r="V233" s="1221"/>
      <c r="W233" s="1221"/>
      <c r="X233" s="1220"/>
      <c r="Y233" s="1220"/>
      <c r="Z233" s="1220"/>
      <c r="AA233" s="1220"/>
      <c r="AB233" s="1220"/>
      <c r="AC233" s="1220"/>
      <c r="AD233" s="1220"/>
      <c r="AE233" s="1221"/>
      <c r="AF233" s="1221"/>
      <c r="AG233" s="1221"/>
      <c r="AH233" s="1220"/>
      <c r="AI233" s="1220"/>
      <c r="AJ233" s="1220"/>
      <c r="AK233" s="1220"/>
      <c r="AL233" s="1220"/>
      <c r="AM233" s="1220"/>
      <c r="AN233" s="1220"/>
      <c r="AO233" s="1221"/>
      <c r="AP233" s="1221"/>
      <c r="AQ233" s="1221"/>
      <c r="AR233" s="1220"/>
      <c r="AS233" s="1220"/>
      <c r="AT233" s="1220"/>
      <c r="AU233" s="1220"/>
      <c r="AV233" s="1220"/>
      <c r="AW233" s="1220"/>
      <c r="AX233" s="1220"/>
      <c r="AY233" s="1221"/>
      <c r="AZ233" s="1221"/>
      <c r="BA233" s="1221"/>
      <c r="BB233" s="1220"/>
      <c r="BC233" s="1220"/>
      <c r="BD233" s="1220"/>
      <c r="BE233" s="1220"/>
      <c r="BF233" s="1220"/>
      <c r="BG233" s="1220"/>
      <c r="BH233" s="1220"/>
      <c r="BI233" s="1220"/>
      <c r="BJ233" s="1220"/>
      <c r="BK233" s="1220"/>
      <c r="BL233" s="1220"/>
      <c r="BM233" s="1220"/>
      <c r="BN233" s="1221"/>
      <c r="BO233" s="1221"/>
      <c r="BP233" s="1221"/>
      <c r="BQ233" s="974"/>
      <c r="BR233" s="971"/>
      <c r="BS233" s="971"/>
      <c r="BT233" s="971"/>
      <c r="BU233" s="971"/>
      <c r="BV233" s="972"/>
      <c r="BW233" s="972"/>
      <c r="BX233" s="972"/>
      <c r="BY233" s="972"/>
      <c r="BZ233" s="972"/>
      <c r="CA233" s="972"/>
      <c r="CB233" s="973"/>
      <c r="CC233" s="974"/>
    </row>
    <row r="234" spans="2:81" s="1218" customFormat="1" x14ac:dyDescent="0.3">
      <c r="B234" s="1219"/>
      <c r="C234" s="974"/>
      <c r="D234" s="1220"/>
      <c r="E234" s="1220"/>
      <c r="F234" s="1220"/>
      <c r="G234" s="1221"/>
      <c r="H234" s="1220"/>
      <c r="I234" s="1220"/>
      <c r="J234" s="1220"/>
      <c r="K234" s="1220"/>
      <c r="L234" s="1220"/>
      <c r="M234" s="1220"/>
      <c r="N234" s="1220"/>
      <c r="O234" s="1220"/>
      <c r="P234" s="1220"/>
      <c r="Q234" s="1220"/>
      <c r="R234" s="1220"/>
      <c r="S234" s="1220"/>
      <c r="T234" s="1220"/>
      <c r="U234" s="1221"/>
      <c r="V234" s="1221"/>
      <c r="W234" s="1221"/>
      <c r="X234" s="1220"/>
      <c r="Y234" s="1220"/>
      <c r="Z234" s="1220"/>
      <c r="AA234" s="1220"/>
      <c r="AB234" s="1220"/>
      <c r="AC234" s="1220"/>
      <c r="AD234" s="1220"/>
      <c r="AE234" s="1221"/>
      <c r="AF234" s="1221"/>
      <c r="AG234" s="1221"/>
      <c r="AH234" s="1220"/>
      <c r="AI234" s="1220"/>
      <c r="AJ234" s="1220"/>
      <c r="AK234" s="1220"/>
      <c r="AL234" s="1220"/>
      <c r="AM234" s="1220"/>
      <c r="AN234" s="1220"/>
      <c r="AO234" s="1221"/>
      <c r="AP234" s="1221"/>
      <c r="AQ234" s="1221"/>
      <c r="AR234" s="1220"/>
      <c r="AS234" s="1220"/>
      <c r="AT234" s="1220"/>
      <c r="AU234" s="1220"/>
      <c r="AV234" s="1220"/>
      <c r="AW234" s="1220"/>
      <c r="AX234" s="1220"/>
      <c r="AY234" s="1221"/>
      <c r="AZ234" s="1221"/>
      <c r="BA234" s="1221"/>
      <c r="BB234" s="1220"/>
      <c r="BC234" s="1220"/>
      <c r="BD234" s="1220"/>
      <c r="BE234" s="1220"/>
      <c r="BF234" s="1220"/>
      <c r="BG234" s="1220"/>
      <c r="BH234" s="1220"/>
      <c r="BI234" s="1220"/>
      <c r="BJ234" s="1220"/>
      <c r="BK234" s="1220"/>
      <c r="BL234" s="1220"/>
      <c r="BM234" s="1220"/>
      <c r="BN234" s="1221"/>
      <c r="BO234" s="1221"/>
      <c r="BP234" s="1221"/>
      <c r="BQ234" s="974"/>
      <c r="BR234" s="971"/>
      <c r="BS234" s="971"/>
      <c r="BT234" s="971"/>
      <c r="BU234" s="971"/>
      <c r="BV234" s="972"/>
      <c r="BW234" s="972"/>
      <c r="BX234" s="972"/>
      <c r="BY234" s="972"/>
      <c r="BZ234" s="972"/>
      <c r="CA234" s="972"/>
      <c r="CB234" s="973"/>
      <c r="CC234" s="974"/>
    </row>
    <row r="235" spans="2:81" s="1218" customFormat="1" x14ac:dyDescent="0.3">
      <c r="B235" s="1219"/>
      <c r="C235" s="974"/>
      <c r="D235" s="1220"/>
      <c r="E235" s="1220"/>
      <c r="F235" s="1220"/>
      <c r="G235" s="1221"/>
      <c r="H235" s="1220"/>
      <c r="I235" s="1220"/>
      <c r="J235" s="1220"/>
      <c r="K235" s="1220"/>
      <c r="L235" s="1220"/>
      <c r="M235" s="1220"/>
      <c r="N235" s="1220"/>
      <c r="O235" s="1220"/>
      <c r="P235" s="1220"/>
      <c r="Q235" s="1220"/>
      <c r="R235" s="1220"/>
      <c r="S235" s="1220"/>
      <c r="T235" s="1220"/>
      <c r="U235" s="1221"/>
      <c r="V235" s="1221"/>
      <c r="W235" s="1221"/>
      <c r="X235" s="1220"/>
      <c r="Y235" s="1220"/>
      <c r="Z235" s="1220"/>
      <c r="AA235" s="1220"/>
      <c r="AB235" s="1220"/>
      <c r="AC235" s="1220"/>
      <c r="AD235" s="1220"/>
      <c r="AE235" s="1221"/>
      <c r="AF235" s="1221"/>
      <c r="AG235" s="1221"/>
      <c r="AH235" s="1220"/>
      <c r="AI235" s="1220"/>
      <c r="AJ235" s="1220"/>
      <c r="AK235" s="1220"/>
      <c r="AL235" s="1220"/>
      <c r="AM235" s="1220"/>
      <c r="AN235" s="1220"/>
      <c r="AO235" s="1221"/>
      <c r="AP235" s="1221"/>
      <c r="AQ235" s="1221"/>
      <c r="AR235" s="1220"/>
      <c r="AS235" s="1220"/>
      <c r="AT235" s="1220"/>
      <c r="AU235" s="1220"/>
      <c r="AV235" s="1220"/>
      <c r="AW235" s="1220"/>
      <c r="AX235" s="1220"/>
      <c r="AY235" s="1221"/>
      <c r="AZ235" s="1221"/>
      <c r="BA235" s="1221"/>
      <c r="BB235" s="1220"/>
      <c r="BC235" s="1220"/>
      <c r="BD235" s="1220"/>
      <c r="BE235" s="1220"/>
      <c r="BF235" s="1220"/>
      <c r="BG235" s="1220"/>
      <c r="BH235" s="1220"/>
      <c r="BI235" s="1220"/>
      <c r="BJ235" s="1220"/>
      <c r="BK235" s="1220"/>
      <c r="BL235" s="1220"/>
      <c r="BM235" s="1220"/>
      <c r="BN235" s="1221"/>
      <c r="BO235" s="1221"/>
      <c r="BP235" s="1221"/>
      <c r="BQ235" s="974"/>
      <c r="BR235" s="971"/>
      <c r="BS235" s="971"/>
      <c r="BT235" s="971"/>
      <c r="BU235" s="971"/>
      <c r="BV235" s="972"/>
      <c r="BW235" s="972"/>
      <c r="BX235" s="972"/>
      <c r="BY235" s="972"/>
      <c r="BZ235" s="972"/>
      <c r="CA235" s="972"/>
      <c r="CB235" s="973"/>
      <c r="CC235" s="974"/>
    </row>
    <row r="236" spans="2:81" s="1218" customFormat="1" x14ac:dyDescent="0.3">
      <c r="B236" s="1219"/>
      <c r="C236" s="974"/>
      <c r="D236" s="1220"/>
      <c r="E236" s="1220"/>
      <c r="F236" s="1220"/>
      <c r="G236" s="1221"/>
      <c r="H236" s="1220"/>
      <c r="I236" s="1220"/>
      <c r="J236" s="1220"/>
      <c r="K236" s="1220"/>
      <c r="L236" s="1220"/>
      <c r="M236" s="1220"/>
      <c r="N236" s="1220"/>
      <c r="O236" s="1220"/>
      <c r="P236" s="1220"/>
      <c r="Q236" s="1220"/>
      <c r="R236" s="1220"/>
      <c r="S236" s="1220"/>
      <c r="T236" s="1220"/>
      <c r="U236" s="1221"/>
      <c r="V236" s="1221"/>
      <c r="W236" s="1221"/>
      <c r="X236" s="1220"/>
      <c r="Y236" s="1220"/>
      <c r="Z236" s="1220"/>
      <c r="AA236" s="1220"/>
      <c r="AB236" s="1220"/>
      <c r="AC236" s="1220"/>
      <c r="AD236" s="1220"/>
      <c r="AE236" s="1221"/>
      <c r="AF236" s="1221"/>
      <c r="AG236" s="1221"/>
      <c r="AH236" s="1220"/>
      <c r="AI236" s="1220"/>
      <c r="AJ236" s="1220"/>
      <c r="AK236" s="1220"/>
      <c r="AL236" s="1220"/>
      <c r="AM236" s="1220"/>
      <c r="AN236" s="1220"/>
      <c r="AO236" s="1221"/>
      <c r="AP236" s="1221"/>
      <c r="AQ236" s="1221"/>
      <c r="AR236" s="1220"/>
      <c r="AS236" s="1220"/>
      <c r="AT236" s="1220"/>
      <c r="AU236" s="1220"/>
      <c r="AV236" s="1220"/>
      <c r="AW236" s="1220"/>
      <c r="AX236" s="1220"/>
      <c r="AY236" s="1221"/>
      <c r="AZ236" s="1221"/>
      <c r="BA236" s="1221"/>
      <c r="BB236" s="1220"/>
      <c r="BC236" s="1220"/>
      <c r="BD236" s="1220"/>
      <c r="BE236" s="1220"/>
      <c r="BF236" s="1220"/>
      <c r="BG236" s="1220"/>
      <c r="BH236" s="1220"/>
      <c r="BI236" s="1220"/>
      <c r="BJ236" s="1220"/>
      <c r="BK236" s="1220"/>
      <c r="BL236" s="1220"/>
      <c r="BM236" s="1220"/>
      <c r="BN236" s="1221"/>
      <c r="BO236" s="1221"/>
      <c r="BP236" s="1221"/>
      <c r="BQ236" s="974"/>
      <c r="BR236" s="971"/>
      <c r="BS236" s="971"/>
      <c r="BT236" s="971"/>
      <c r="BU236" s="971"/>
      <c r="BV236" s="972"/>
      <c r="BW236" s="972"/>
      <c r="BX236" s="972"/>
      <c r="BY236" s="972"/>
      <c r="BZ236" s="972"/>
      <c r="CA236" s="972"/>
      <c r="CB236" s="973"/>
      <c r="CC236" s="974"/>
    </row>
    <row r="237" spans="2:81" s="1218" customFormat="1" x14ac:dyDescent="0.3">
      <c r="B237" s="1219"/>
      <c r="C237" s="974"/>
      <c r="D237" s="1220"/>
      <c r="E237" s="1220"/>
      <c r="F237" s="1220"/>
      <c r="G237" s="1221"/>
      <c r="H237" s="1220"/>
      <c r="I237" s="1220"/>
      <c r="J237" s="1220"/>
      <c r="K237" s="1220"/>
      <c r="L237" s="1220"/>
      <c r="M237" s="1220"/>
      <c r="N237" s="1220"/>
      <c r="O237" s="1220"/>
      <c r="P237" s="1220"/>
      <c r="Q237" s="1220"/>
      <c r="R237" s="1220"/>
      <c r="S237" s="1220"/>
      <c r="T237" s="1220"/>
      <c r="U237" s="1221"/>
      <c r="V237" s="1221"/>
      <c r="W237" s="1221"/>
      <c r="X237" s="1220"/>
      <c r="Y237" s="1220"/>
      <c r="Z237" s="1220"/>
      <c r="AA237" s="1220"/>
      <c r="AB237" s="1220"/>
      <c r="AC237" s="1220"/>
      <c r="AD237" s="1220"/>
      <c r="AE237" s="1221"/>
      <c r="AF237" s="1221"/>
      <c r="AG237" s="1221"/>
      <c r="AH237" s="1220"/>
      <c r="AI237" s="1220"/>
      <c r="AJ237" s="1220"/>
      <c r="AK237" s="1220"/>
      <c r="AL237" s="1220"/>
      <c r="AM237" s="1220"/>
      <c r="AN237" s="1220"/>
      <c r="AO237" s="1221"/>
      <c r="AP237" s="1221"/>
      <c r="AQ237" s="1221"/>
      <c r="AR237" s="1220"/>
      <c r="AS237" s="1220"/>
      <c r="AT237" s="1220"/>
      <c r="AU237" s="1220"/>
      <c r="AV237" s="1220"/>
      <c r="AW237" s="1220"/>
      <c r="AX237" s="1220"/>
      <c r="AY237" s="1221"/>
      <c r="AZ237" s="1221"/>
      <c r="BA237" s="1221"/>
      <c r="BB237" s="1220"/>
      <c r="BC237" s="1220"/>
      <c r="BD237" s="1220"/>
      <c r="BE237" s="1220"/>
      <c r="BF237" s="1220"/>
      <c r="BG237" s="1220"/>
      <c r="BH237" s="1220"/>
      <c r="BI237" s="1220"/>
      <c r="BJ237" s="1220"/>
      <c r="BK237" s="1220"/>
      <c r="BL237" s="1220"/>
      <c r="BM237" s="1220"/>
      <c r="BN237" s="1221"/>
      <c r="BO237" s="1221"/>
      <c r="BP237" s="1221"/>
      <c r="BQ237" s="974"/>
      <c r="BR237" s="971"/>
      <c r="BS237" s="971"/>
      <c r="BT237" s="971"/>
      <c r="BU237" s="971"/>
      <c r="BV237" s="972"/>
      <c r="BW237" s="972"/>
      <c r="BX237" s="972"/>
      <c r="BY237" s="972"/>
      <c r="BZ237" s="972"/>
      <c r="CA237" s="972"/>
      <c r="CB237" s="973"/>
      <c r="CC237" s="974"/>
    </row>
    <row r="238" spans="2:81" s="1218" customFormat="1" x14ac:dyDescent="0.3">
      <c r="B238" s="1219"/>
      <c r="C238" s="974"/>
      <c r="D238" s="1220"/>
      <c r="E238" s="1220"/>
      <c r="F238" s="1220"/>
      <c r="G238" s="1221"/>
      <c r="H238" s="1220"/>
      <c r="I238" s="1220"/>
      <c r="J238" s="1220"/>
      <c r="K238" s="1220"/>
      <c r="L238" s="1220"/>
      <c r="M238" s="1220"/>
      <c r="N238" s="1220"/>
      <c r="O238" s="1220"/>
      <c r="P238" s="1220"/>
      <c r="Q238" s="1220"/>
      <c r="R238" s="1220"/>
      <c r="S238" s="1220"/>
      <c r="T238" s="1220"/>
      <c r="U238" s="1221"/>
      <c r="V238" s="1221"/>
      <c r="W238" s="1221"/>
      <c r="X238" s="1220"/>
      <c r="Y238" s="1220"/>
      <c r="Z238" s="1220"/>
      <c r="AA238" s="1220"/>
      <c r="AB238" s="1220"/>
      <c r="AC238" s="1220"/>
      <c r="AD238" s="1220"/>
      <c r="AE238" s="1221"/>
      <c r="AF238" s="1221"/>
      <c r="AG238" s="1221"/>
      <c r="AH238" s="1220"/>
      <c r="AI238" s="1220"/>
      <c r="AJ238" s="1220"/>
      <c r="AK238" s="1220"/>
      <c r="AL238" s="1220"/>
      <c r="AM238" s="1220"/>
      <c r="AN238" s="1220"/>
      <c r="AO238" s="1221"/>
      <c r="AP238" s="1221"/>
      <c r="AQ238" s="1221"/>
      <c r="AR238" s="1220"/>
      <c r="AS238" s="1220"/>
      <c r="AT238" s="1220"/>
      <c r="AU238" s="1220"/>
      <c r="AV238" s="1220"/>
      <c r="AW238" s="1220"/>
      <c r="AX238" s="1220"/>
      <c r="AY238" s="1221"/>
      <c r="AZ238" s="1221"/>
      <c r="BA238" s="1221"/>
      <c r="BB238" s="1220"/>
      <c r="BC238" s="1220"/>
      <c r="BD238" s="1220"/>
      <c r="BE238" s="1220"/>
      <c r="BF238" s="1220"/>
      <c r="BG238" s="1220"/>
      <c r="BH238" s="1220"/>
      <c r="BI238" s="1220"/>
      <c r="BJ238" s="1220"/>
      <c r="BK238" s="1220"/>
      <c r="BL238" s="1220"/>
      <c r="BM238" s="1220"/>
      <c r="BN238" s="1221"/>
      <c r="BO238" s="1221"/>
      <c r="BP238" s="1221"/>
      <c r="BQ238" s="974"/>
      <c r="BR238" s="971"/>
      <c r="BS238" s="971"/>
      <c r="BT238" s="971"/>
      <c r="BU238" s="971"/>
      <c r="BV238" s="972"/>
      <c r="BW238" s="972"/>
      <c r="BX238" s="972"/>
      <c r="BY238" s="972"/>
      <c r="BZ238" s="972"/>
      <c r="CA238" s="972"/>
      <c r="CB238" s="973"/>
      <c r="CC238" s="974"/>
    </row>
    <row r="239" spans="2:81" s="1218" customFormat="1" x14ac:dyDescent="0.3">
      <c r="B239" s="1219"/>
      <c r="C239" s="974"/>
      <c r="D239" s="1220"/>
      <c r="E239" s="1220"/>
      <c r="F239" s="1220"/>
      <c r="G239" s="1221"/>
      <c r="H239" s="1220"/>
      <c r="I239" s="1220"/>
      <c r="J239" s="1220"/>
      <c r="K239" s="1220"/>
      <c r="L239" s="1220"/>
      <c r="M239" s="1220"/>
      <c r="N239" s="1220"/>
      <c r="O239" s="1220"/>
      <c r="P239" s="1220"/>
      <c r="Q239" s="1220"/>
      <c r="R239" s="1220"/>
      <c r="S239" s="1220"/>
      <c r="T239" s="1220"/>
      <c r="U239" s="1221"/>
      <c r="V239" s="1221"/>
      <c r="W239" s="1221"/>
      <c r="X239" s="1220"/>
      <c r="Y239" s="1220"/>
      <c r="Z239" s="1220"/>
      <c r="AA239" s="1220"/>
      <c r="AB239" s="1220"/>
      <c r="AC239" s="1220"/>
      <c r="AD239" s="1220"/>
      <c r="AE239" s="1221"/>
      <c r="AF239" s="1221"/>
      <c r="AG239" s="1221"/>
      <c r="AH239" s="1220"/>
      <c r="AI239" s="1220"/>
      <c r="AJ239" s="1220"/>
      <c r="AK239" s="1220"/>
      <c r="AL239" s="1220"/>
      <c r="AM239" s="1220"/>
      <c r="AN239" s="1220"/>
      <c r="AO239" s="1221"/>
      <c r="AP239" s="1221"/>
      <c r="AQ239" s="1221"/>
      <c r="AR239" s="1220"/>
      <c r="AS239" s="1220"/>
      <c r="AT239" s="1220"/>
      <c r="AU239" s="1220"/>
      <c r="AV239" s="1220"/>
      <c r="AW239" s="1220"/>
      <c r="AX239" s="1220"/>
      <c r="AY239" s="1221"/>
      <c r="AZ239" s="1221"/>
      <c r="BA239" s="1221"/>
      <c r="BB239" s="1220"/>
      <c r="BC239" s="1220"/>
      <c r="BD239" s="1220"/>
      <c r="BE239" s="1220"/>
      <c r="BF239" s="1220"/>
      <c r="BG239" s="1220"/>
      <c r="BH239" s="1220"/>
      <c r="BI239" s="1220"/>
      <c r="BJ239" s="1220"/>
      <c r="BK239" s="1220"/>
      <c r="BL239" s="1220"/>
      <c r="BM239" s="1220"/>
      <c r="BN239" s="1221"/>
      <c r="BO239" s="1221"/>
      <c r="BP239" s="1221"/>
      <c r="BQ239" s="974"/>
      <c r="BR239" s="971"/>
      <c r="BS239" s="971"/>
      <c r="BT239" s="971"/>
      <c r="BU239" s="971"/>
      <c r="BV239" s="972"/>
      <c r="BW239" s="972"/>
      <c r="BX239" s="972"/>
      <c r="BY239" s="972"/>
      <c r="BZ239" s="972"/>
      <c r="CA239" s="972"/>
      <c r="CB239" s="973"/>
      <c r="CC239" s="974"/>
    </row>
    <row r="240" spans="2:81" s="1218" customFormat="1" x14ac:dyDescent="0.3">
      <c r="B240" s="1219"/>
      <c r="C240" s="974"/>
      <c r="D240" s="1220"/>
      <c r="E240" s="1220"/>
      <c r="F240" s="1220"/>
      <c r="G240" s="1221"/>
      <c r="H240" s="1220"/>
      <c r="I240" s="1220"/>
      <c r="J240" s="1220"/>
      <c r="K240" s="1220"/>
      <c r="L240" s="1220"/>
      <c r="M240" s="1220"/>
      <c r="N240" s="1220"/>
      <c r="O240" s="1220"/>
      <c r="P240" s="1220"/>
      <c r="Q240" s="1220"/>
      <c r="R240" s="1220"/>
      <c r="S240" s="1220"/>
      <c r="T240" s="1220"/>
      <c r="U240" s="1221"/>
      <c r="V240" s="1221"/>
      <c r="W240" s="1221"/>
      <c r="X240" s="1220"/>
      <c r="Y240" s="1220"/>
      <c r="Z240" s="1220"/>
      <c r="AA240" s="1220"/>
      <c r="AB240" s="1220"/>
      <c r="AC240" s="1220"/>
      <c r="AD240" s="1220"/>
      <c r="AE240" s="1221"/>
      <c r="AF240" s="1221"/>
      <c r="AG240" s="1221"/>
      <c r="AH240" s="1220"/>
      <c r="AI240" s="1220"/>
      <c r="AJ240" s="1220"/>
      <c r="AK240" s="1220"/>
      <c r="AL240" s="1220"/>
      <c r="AM240" s="1220"/>
      <c r="AN240" s="1220"/>
      <c r="AO240" s="1221"/>
      <c r="AP240" s="1221"/>
      <c r="AQ240" s="1221"/>
      <c r="AR240" s="1220"/>
      <c r="AS240" s="1220"/>
      <c r="AT240" s="1220"/>
      <c r="AU240" s="1220"/>
      <c r="AV240" s="1220"/>
      <c r="AW240" s="1220"/>
      <c r="AX240" s="1220"/>
      <c r="AY240" s="1221"/>
      <c r="AZ240" s="1221"/>
      <c r="BA240" s="1221"/>
      <c r="BB240" s="1220"/>
      <c r="BC240" s="1220"/>
      <c r="BD240" s="1220"/>
      <c r="BE240" s="1220"/>
      <c r="BF240" s="1220"/>
      <c r="BG240" s="1220"/>
      <c r="BH240" s="1220"/>
      <c r="BI240" s="1220"/>
      <c r="BJ240" s="1220"/>
      <c r="BK240" s="1220"/>
      <c r="BL240" s="1220"/>
      <c r="BM240" s="1220"/>
      <c r="BN240" s="1221"/>
      <c r="BO240" s="1221"/>
      <c r="BP240" s="1221"/>
      <c r="BQ240" s="974"/>
      <c r="BR240" s="971"/>
      <c r="BS240" s="971"/>
      <c r="BT240" s="971"/>
      <c r="BU240" s="971"/>
      <c r="BV240" s="972"/>
      <c r="BW240" s="972"/>
      <c r="BX240" s="972"/>
      <c r="BY240" s="972"/>
      <c r="BZ240" s="972"/>
      <c r="CA240" s="972"/>
      <c r="CB240" s="973"/>
      <c r="CC240" s="974"/>
    </row>
    <row r="241" spans="2:81" s="1218" customFormat="1" x14ac:dyDescent="0.3">
      <c r="B241" s="1219"/>
      <c r="C241" s="974"/>
      <c r="D241" s="1220"/>
      <c r="E241" s="1220"/>
      <c r="F241" s="1220"/>
      <c r="G241" s="1221"/>
      <c r="H241" s="1220"/>
      <c r="I241" s="1220"/>
      <c r="J241" s="1220"/>
      <c r="K241" s="1220"/>
      <c r="L241" s="1220"/>
      <c r="M241" s="1220"/>
      <c r="N241" s="1220"/>
      <c r="O241" s="1220"/>
      <c r="P241" s="1220"/>
      <c r="Q241" s="1220"/>
      <c r="R241" s="1220"/>
      <c r="S241" s="1220"/>
      <c r="T241" s="1220"/>
      <c r="U241" s="1221"/>
      <c r="V241" s="1221"/>
      <c r="W241" s="1221"/>
      <c r="X241" s="1220"/>
      <c r="Y241" s="1220"/>
      <c r="Z241" s="1220"/>
      <c r="AA241" s="1220"/>
      <c r="AB241" s="1220"/>
      <c r="AC241" s="1220"/>
      <c r="AD241" s="1220"/>
      <c r="AE241" s="1221"/>
      <c r="AF241" s="1221"/>
      <c r="AG241" s="1221"/>
      <c r="AH241" s="1220"/>
      <c r="AI241" s="1220"/>
      <c r="AJ241" s="1220"/>
      <c r="AK241" s="1220"/>
      <c r="AL241" s="1220"/>
      <c r="AM241" s="1220"/>
      <c r="AN241" s="1220"/>
      <c r="AO241" s="1221"/>
      <c r="AP241" s="1221"/>
      <c r="AQ241" s="1221"/>
      <c r="AR241" s="1220"/>
      <c r="AS241" s="1220"/>
      <c r="AT241" s="1220"/>
      <c r="AU241" s="1220"/>
      <c r="AV241" s="1220"/>
      <c r="AW241" s="1220"/>
      <c r="AX241" s="1220"/>
      <c r="AY241" s="1221"/>
      <c r="AZ241" s="1221"/>
      <c r="BA241" s="1221"/>
      <c r="BB241" s="1220"/>
      <c r="BC241" s="1220"/>
      <c r="BD241" s="1220"/>
      <c r="BE241" s="1220"/>
      <c r="BF241" s="1220"/>
      <c r="BG241" s="1220"/>
      <c r="BH241" s="1220"/>
      <c r="BI241" s="1220"/>
      <c r="BJ241" s="1220"/>
      <c r="BK241" s="1220"/>
      <c r="BL241" s="1220"/>
      <c r="BM241" s="1220"/>
      <c r="BN241" s="1221"/>
      <c r="BO241" s="1221"/>
      <c r="BP241" s="1221"/>
      <c r="BQ241" s="974"/>
      <c r="BR241" s="971"/>
      <c r="BS241" s="971"/>
      <c r="BT241" s="971"/>
      <c r="BU241" s="971"/>
      <c r="BV241" s="972"/>
      <c r="BW241" s="972"/>
      <c r="BX241" s="972"/>
      <c r="BY241" s="972"/>
      <c r="BZ241" s="972"/>
      <c r="CA241" s="972"/>
      <c r="CB241" s="973"/>
      <c r="CC241" s="974"/>
    </row>
    <row r="242" spans="2:81" s="1218" customFormat="1" x14ac:dyDescent="0.3">
      <c r="B242" s="1219"/>
      <c r="C242" s="974"/>
      <c r="D242" s="1220"/>
      <c r="E242" s="1220"/>
      <c r="F242" s="1220"/>
      <c r="G242" s="1221"/>
      <c r="H242" s="1220"/>
      <c r="I242" s="1220"/>
      <c r="J242" s="1220"/>
      <c r="K242" s="1220"/>
      <c r="L242" s="1220"/>
      <c r="M242" s="1220"/>
      <c r="N242" s="1220"/>
      <c r="O242" s="1220"/>
      <c r="P242" s="1220"/>
      <c r="Q242" s="1220"/>
      <c r="R242" s="1220"/>
      <c r="S242" s="1220"/>
      <c r="T242" s="1220"/>
      <c r="U242" s="1221"/>
      <c r="V242" s="1221"/>
      <c r="W242" s="1221"/>
      <c r="X242" s="1220"/>
      <c r="Y242" s="1220"/>
      <c r="Z242" s="1220"/>
      <c r="AA242" s="1220"/>
      <c r="AB242" s="1220"/>
      <c r="AC242" s="1220"/>
      <c r="AD242" s="1220"/>
      <c r="AE242" s="1221"/>
      <c r="AF242" s="1221"/>
      <c r="AG242" s="1221"/>
      <c r="AH242" s="1220"/>
      <c r="AI242" s="1220"/>
      <c r="AJ242" s="1220"/>
      <c r="AK242" s="1220"/>
      <c r="AL242" s="1220"/>
      <c r="AM242" s="1220"/>
      <c r="AN242" s="1220"/>
      <c r="AO242" s="1221"/>
      <c r="AP242" s="1221"/>
      <c r="AQ242" s="1221"/>
      <c r="AR242" s="1220"/>
      <c r="AS242" s="1220"/>
      <c r="AT242" s="1220"/>
      <c r="AU242" s="1220"/>
      <c r="AV242" s="1220"/>
      <c r="AW242" s="1220"/>
      <c r="AX242" s="1220"/>
      <c r="AY242" s="1221"/>
      <c r="AZ242" s="1221"/>
      <c r="BA242" s="1221"/>
      <c r="BB242" s="1220"/>
      <c r="BC242" s="1220"/>
      <c r="BD242" s="1220"/>
      <c r="BE242" s="1220"/>
      <c r="BF242" s="1220"/>
      <c r="BG242" s="1220"/>
      <c r="BH242" s="1220"/>
      <c r="BI242" s="1220"/>
      <c r="BJ242" s="1220"/>
      <c r="BK242" s="1220"/>
      <c r="BL242" s="1220"/>
      <c r="BM242" s="1220"/>
      <c r="BN242" s="1221"/>
      <c r="BO242" s="1221"/>
      <c r="BP242" s="1221"/>
      <c r="BQ242" s="974"/>
      <c r="BR242" s="971"/>
      <c r="BS242" s="971"/>
      <c r="BT242" s="971"/>
      <c r="BU242" s="971"/>
      <c r="BV242" s="972"/>
      <c r="BW242" s="972"/>
      <c r="BX242" s="972"/>
      <c r="BY242" s="972"/>
      <c r="BZ242" s="972"/>
      <c r="CA242" s="972"/>
      <c r="CB242" s="973"/>
      <c r="CC242" s="974"/>
    </row>
    <row r="243" spans="2:81" s="1218" customFormat="1" x14ac:dyDescent="0.3">
      <c r="B243" s="1219"/>
      <c r="C243" s="974"/>
      <c r="D243" s="1220"/>
      <c r="E243" s="1220"/>
      <c r="F243" s="1220"/>
      <c r="G243" s="1221"/>
      <c r="H243" s="1220"/>
      <c r="I243" s="1220"/>
      <c r="J243" s="1220"/>
      <c r="K243" s="1220"/>
      <c r="L243" s="1220"/>
      <c r="M243" s="1220"/>
      <c r="N243" s="1220"/>
      <c r="O243" s="1220"/>
      <c r="P243" s="1220"/>
      <c r="Q243" s="1220"/>
      <c r="R243" s="1220"/>
      <c r="S243" s="1220"/>
      <c r="T243" s="1220"/>
      <c r="U243" s="1221"/>
      <c r="V243" s="1221"/>
      <c r="W243" s="1221"/>
      <c r="X243" s="1220"/>
      <c r="Y243" s="1220"/>
      <c r="Z243" s="1220"/>
      <c r="AA243" s="1220"/>
      <c r="AB243" s="1220"/>
      <c r="AC243" s="1220"/>
      <c r="AD243" s="1220"/>
      <c r="AE243" s="1221"/>
      <c r="AF243" s="1221"/>
      <c r="AG243" s="1221"/>
      <c r="AH243" s="1220"/>
      <c r="AI243" s="1220"/>
      <c r="AJ243" s="1220"/>
      <c r="AK243" s="1220"/>
      <c r="AL243" s="1220"/>
      <c r="AM243" s="1220"/>
      <c r="AN243" s="1220"/>
      <c r="AO243" s="1221"/>
      <c r="AP243" s="1221"/>
      <c r="AQ243" s="1221"/>
      <c r="AR243" s="1220"/>
      <c r="AS243" s="1220"/>
      <c r="AT243" s="1220"/>
      <c r="AU243" s="1220"/>
      <c r="AV243" s="1220"/>
      <c r="AW243" s="1220"/>
      <c r="AX243" s="1220"/>
      <c r="AY243" s="1221"/>
      <c r="AZ243" s="1221"/>
      <c r="BA243" s="1221"/>
      <c r="BB243" s="1220"/>
      <c r="BC243" s="1220"/>
      <c r="BD243" s="1220"/>
      <c r="BE243" s="1220"/>
      <c r="BF243" s="1220"/>
      <c r="BG243" s="1220"/>
      <c r="BH243" s="1220"/>
      <c r="BI243" s="1220"/>
      <c r="BJ243" s="1220"/>
      <c r="BK243" s="1220"/>
      <c r="BL243" s="1220"/>
      <c r="BM243" s="1220"/>
      <c r="BN243" s="1221"/>
      <c r="BO243" s="1221"/>
      <c r="BP243" s="1221"/>
      <c r="BQ243" s="974"/>
      <c r="BR243" s="971"/>
      <c r="BS243" s="971"/>
      <c r="BT243" s="971"/>
      <c r="BU243" s="971"/>
      <c r="BV243" s="972"/>
      <c r="BW243" s="972"/>
      <c r="BX243" s="972"/>
      <c r="BY243" s="972"/>
      <c r="BZ243" s="972"/>
      <c r="CA243" s="972"/>
      <c r="CB243" s="973"/>
      <c r="CC243" s="974"/>
    </row>
    <row r="244" spans="2:81" s="1218" customFormat="1" x14ac:dyDescent="0.3">
      <c r="B244" s="1219"/>
      <c r="C244" s="974"/>
      <c r="D244" s="1220"/>
      <c r="E244" s="1220"/>
      <c r="F244" s="1220"/>
      <c r="G244" s="1221"/>
      <c r="H244" s="1220"/>
      <c r="I244" s="1220"/>
      <c r="J244" s="1220"/>
      <c r="K244" s="1220"/>
      <c r="L244" s="1220"/>
      <c r="M244" s="1220"/>
      <c r="N244" s="1220"/>
      <c r="O244" s="1220"/>
      <c r="P244" s="1220"/>
      <c r="Q244" s="1220"/>
      <c r="R244" s="1220"/>
      <c r="S244" s="1220"/>
      <c r="T244" s="1220"/>
      <c r="U244" s="1221"/>
      <c r="V244" s="1221"/>
      <c r="W244" s="1221"/>
      <c r="X244" s="1220"/>
      <c r="Y244" s="1220"/>
      <c r="Z244" s="1220"/>
      <c r="AA244" s="1220"/>
      <c r="AB244" s="1220"/>
      <c r="AC244" s="1220"/>
      <c r="AD244" s="1220"/>
      <c r="AE244" s="1221"/>
      <c r="AF244" s="1221"/>
      <c r="AG244" s="1221"/>
      <c r="AH244" s="1220"/>
      <c r="AI244" s="1220"/>
      <c r="AJ244" s="1220"/>
      <c r="AK244" s="1220"/>
      <c r="AL244" s="1220"/>
      <c r="AM244" s="1220"/>
      <c r="AN244" s="1220"/>
      <c r="AO244" s="1221"/>
      <c r="AP244" s="1221"/>
      <c r="AQ244" s="1221"/>
      <c r="AR244" s="1220"/>
      <c r="AS244" s="1220"/>
      <c r="AT244" s="1220"/>
      <c r="AU244" s="1220"/>
      <c r="AV244" s="1220"/>
      <c r="AW244" s="1220"/>
      <c r="AX244" s="1220"/>
      <c r="AY244" s="1221"/>
      <c r="AZ244" s="1221"/>
      <c r="BA244" s="1221"/>
      <c r="BB244" s="1220"/>
      <c r="BC244" s="1220"/>
      <c r="BD244" s="1220"/>
      <c r="BE244" s="1220"/>
      <c r="BF244" s="1220"/>
      <c r="BG244" s="1220"/>
      <c r="BH244" s="1220"/>
      <c r="BI244" s="1220"/>
      <c r="BJ244" s="1220"/>
      <c r="BK244" s="1220"/>
      <c r="BL244" s="1220"/>
      <c r="BM244" s="1220"/>
      <c r="BN244" s="1221"/>
      <c r="BO244" s="1221"/>
      <c r="BP244" s="1221"/>
      <c r="BQ244" s="974"/>
      <c r="BR244" s="971"/>
      <c r="BS244" s="971"/>
      <c r="BT244" s="971"/>
      <c r="BU244" s="971"/>
      <c r="BV244" s="972"/>
      <c r="BW244" s="972"/>
      <c r="BX244" s="972"/>
      <c r="BY244" s="972"/>
      <c r="BZ244" s="972"/>
      <c r="CA244" s="972"/>
      <c r="CB244" s="973"/>
      <c r="CC244" s="974"/>
    </row>
    <row r="245" spans="2:81" s="1218" customFormat="1" x14ac:dyDescent="0.3">
      <c r="B245" s="1219"/>
      <c r="C245" s="974"/>
      <c r="D245" s="1220"/>
      <c r="E245" s="1220"/>
      <c r="F245" s="1220"/>
      <c r="G245" s="1221"/>
      <c r="H245" s="1220"/>
      <c r="I245" s="1220"/>
      <c r="J245" s="1220"/>
      <c r="K245" s="1220"/>
      <c r="L245" s="1220"/>
      <c r="M245" s="1220"/>
      <c r="N245" s="1220"/>
      <c r="O245" s="1220"/>
      <c r="P245" s="1220"/>
      <c r="Q245" s="1220"/>
      <c r="R245" s="1220"/>
      <c r="S245" s="1220"/>
      <c r="T245" s="1220"/>
      <c r="U245" s="1221"/>
      <c r="V245" s="1221"/>
      <c r="W245" s="1221"/>
      <c r="X245" s="1220"/>
      <c r="Y245" s="1220"/>
      <c r="Z245" s="1220"/>
      <c r="AA245" s="1220"/>
      <c r="AB245" s="1220"/>
      <c r="AC245" s="1220"/>
      <c r="AD245" s="1220"/>
      <c r="AE245" s="1221"/>
      <c r="AF245" s="1221"/>
      <c r="AG245" s="1221"/>
      <c r="AH245" s="1220"/>
      <c r="AI245" s="1220"/>
      <c r="AJ245" s="1220"/>
      <c r="AK245" s="1220"/>
      <c r="AL245" s="1220"/>
      <c r="AM245" s="1220"/>
      <c r="AN245" s="1220"/>
      <c r="AO245" s="1221"/>
      <c r="AP245" s="1221"/>
      <c r="AQ245" s="1221"/>
      <c r="AR245" s="1220"/>
      <c r="AS245" s="1220"/>
      <c r="AT245" s="1220"/>
      <c r="AU245" s="1220"/>
      <c r="AV245" s="1220"/>
      <c r="AW245" s="1220"/>
      <c r="AX245" s="1220"/>
      <c r="AY245" s="1221"/>
      <c r="AZ245" s="1221"/>
      <c r="BA245" s="1221"/>
      <c r="BB245" s="1220"/>
      <c r="BC245" s="1220"/>
      <c r="BD245" s="1220"/>
      <c r="BE245" s="1220"/>
      <c r="BF245" s="1220"/>
      <c r="BG245" s="1220"/>
      <c r="BH245" s="1220"/>
      <c r="BI245" s="1220"/>
      <c r="BJ245" s="1220"/>
      <c r="BK245" s="1220"/>
      <c r="BL245" s="1220"/>
      <c r="BM245" s="1220"/>
      <c r="BN245" s="1221"/>
      <c r="BO245" s="1221"/>
      <c r="BP245" s="1221"/>
      <c r="BQ245" s="974"/>
      <c r="BR245" s="971"/>
      <c r="BS245" s="971"/>
      <c r="BT245" s="971"/>
      <c r="BU245" s="971"/>
      <c r="BV245" s="972"/>
      <c r="BW245" s="972"/>
      <c r="BX245" s="972"/>
      <c r="BY245" s="972"/>
      <c r="BZ245" s="972"/>
      <c r="CA245" s="972"/>
      <c r="CB245" s="973"/>
      <c r="CC245" s="974"/>
    </row>
    <row r="246" spans="2:81" s="1218" customFormat="1" x14ac:dyDescent="0.3">
      <c r="B246" s="1219"/>
      <c r="C246" s="974"/>
      <c r="D246" s="1220"/>
      <c r="E246" s="1220"/>
      <c r="F246" s="1220"/>
      <c r="G246" s="1221"/>
      <c r="H246" s="1220"/>
      <c r="I246" s="1220"/>
      <c r="J246" s="1220"/>
      <c r="K246" s="1220"/>
      <c r="L246" s="1220"/>
      <c r="M246" s="1220"/>
      <c r="N246" s="1220"/>
      <c r="O246" s="1220"/>
      <c r="P246" s="1220"/>
      <c r="Q246" s="1220"/>
      <c r="R246" s="1220"/>
      <c r="S246" s="1220"/>
      <c r="T246" s="1220"/>
      <c r="U246" s="1221"/>
      <c r="V246" s="1221"/>
      <c r="W246" s="1221"/>
      <c r="X246" s="1220"/>
      <c r="Y246" s="1220"/>
      <c r="Z246" s="1220"/>
      <c r="AA246" s="1220"/>
      <c r="AB246" s="1220"/>
      <c r="AC246" s="1220"/>
      <c r="AD246" s="1220"/>
      <c r="AE246" s="1221"/>
      <c r="AF246" s="1221"/>
      <c r="AG246" s="1221"/>
      <c r="AH246" s="1220"/>
      <c r="AI246" s="1220"/>
      <c r="AJ246" s="1220"/>
      <c r="AK246" s="1220"/>
      <c r="AL246" s="1220"/>
      <c r="AM246" s="1220"/>
      <c r="AN246" s="1220"/>
      <c r="AO246" s="1221"/>
      <c r="AP246" s="1221"/>
      <c r="AQ246" s="1221"/>
      <c r="AR246" s="1220"/>
      <c r="AS246" s="1220"/>
      <c r="AT246" s="1220"/>
      <c r="AU246" s="1220"/>
      <c r="AV246" s="1220"/>
      <c r="AW246" s="1220"/>
      <c r="AX246" s="1220"/>
      <c r="AY246" s="1221"/>
      <c r="AZ246" s="1221"/>
      <c r="BA246" s="1221"/>
      <c r="BB246" s="1220"/>
      <c r="BC246" s="1220"/>
      <c r="BD246" s="1220"/>
      <c r="BE246" s="1220"/>
      <c r="BF246" s="1220"/>
      <c r="BG246" s="1220"/>
      <c r="BH246" s="1220"/>
      <c r="BI246" s="1220"/>
      <c r="BJ246" s="1220"/>
      <c r="BK246" s="1220"/>
      <c r="BL246" s="1220"/>
      <c r="BM246" s="1220"/>
      <c r="BN246" s="1221"/>
      <c r="BO246" s="1221"/>
      <c r="BP246" s="1221"/>
      <c r="BQ246" s="974"/>
      <c r="BR246" s="971"/>
      <c r="BS246" s="971"/>
      <c r="BT246" s="971"/>
      <c r="BU246" s="971"/>
      <c r="BV246" s="972"/>
      <c r="BW246" s="972"/>
      <c r="BX246" s="972"/>
      <c r="BY246" s="972"/>
      <c r="BZ246" s="972"/>
      <c r="CA246" s="972"/>
      <c r="CB246" s="973"/>
      <c r="CC246" s="974"/>
    </row>
    <row r="247" spans="2:81" s="1218" customFormat="1" x14ac:dyDescent="0.3">
      <c r="B247" s="1219"/>
      <c r="C247" s="974"/>
      <c r="D247" s="1220"/>
      <c r="E247" s="1220"/>
      <c r="F247" s="1220"/>
      <c r="G247" s="1221"/>
      <c r="H247" s="1220"/>
      <c r="I247" s="1220"/>
      <c r="J247" s="1220"/>
      <c r="K247" s="1220"/>
      <c r="L247" s="1220"/>
      <c r="M247" s="1220"/>
      <c r="N247" s="1220"/>
      <c r="O247" s="1220"/>
      <c r="P247" s="1220"/>
      <c r="Q247" s="1220"/>
      <c r="R247" s="1220"/>
      <c r="S247" s="1220"/>
      <c r="T247" s="1220"/>
      <c r="U247" s="1221"/>
      <c r="V247" s="1221"/>
      <c r="W247" s="1221"/>
      <c r="X247" s="1220"/>
      <c r="Y247" s="1220"/>
      <c r="Z247" s="1220"/>
      <c r="AA247" s="1220"/>
      <c r="AB247" s="1220"/>
      <c r="AC247" s="1220"/>
      <c r="AD247" s="1220"/>
      <c r="AE247" s="1221"/>
      <c r="AF247" s="1221"/>
      <c r="AG247" s="1221"/>
      <c r="AH247" s="1220"/>
      <c r="AI247" s="1220"/>
      <c r="AJ247" s="1220"/>
      <c r="AK247" s="1220"/>
      <c r="AL247" s="1220"/>
      <c r="AM247" s="1220"/>
      <c r="AN247" s="1220"/>
      <c r="AO247" s="1221"/>
      <c r="AP247" s="1221"/>
      <c r="AQ247" s="1221"/>
      <c r="AR247" s="1220"/>
      <c r="AS247" s="1220"/>
      <c r="AT247" s="1220"/>
      <c r="AU247" s="1220"/>
      <c r="AV247" s="1220"/>
      <c r="AW247" s="1220"/>
      <c r="AX247" s="1220"/>
      <c r="AY247" s="1221"/>
      <c r="AZ247" s="1221"/>
      <c r="BA247" s="1221"/>
      <c r="BB247" s="1220"/>
      <c r="BC247" s="1220"/>
      <c r="BD247" s="1220"/>
      <c r="BE247" s="1220"/>
      <c r="BF247" s="1220"/>
      <c r="BG247" s="1220"/>
      <c r="BH247" s="1220"/>
      <c r="BI247" s="1220"/>
      <c r="BJ247" s="1220"/>
      <c r="BK247" s="1220"/>
      <c r="BL247" s="1220"/>
      <c r="BM247" s="1220"/>
      <c r="BN247" s="1221"/>
      <c r="BO247" s="1221"/>
      <c r="BP247" s="1221"/>
      <c r="BQ247" s="974"/>
      <c r="BR247" s="971"/>
      <c r="BS247" s="971"/>
      <c r="BT247" s="971"/>
      <c r="BU247" s="971"/>
      <c r="BV247" s="972"/>
      <c r="BW247" s="972"/>
      <c r="BX247" s="972"/>
      <c r="BY247" s="972"/>
      <c r="BZ247" s="972"/>
      <c r="CA247" s="972"/>
      <c r="CB247" s="973"/>
      <c r="CC247" s="974"/>
    </row>
    <row r="248" spans="2:81" s="1218" customFormat="1" x14ac:dyDescent="0.3">
      <c r="B248" s="1219"/>
      <c r="C248" s="974"/>
      <c r="D248" s="1220"/>
      <c r="E248" s="1220"/>
      <c r="F248" s="1220"/>
      <c r="G248" s="1221"/>
      <c r="H248" s="1220"/>
      <c r="I248" s="1220"/>
      <c r="J248" s="1220"/>
      <c r="K248" s="1220"/>
      <c r="L248" s="1220"/>
      <c r="M248" s="1220"/>
      <c r="N248" s="1220"/>
      <c r="O248" s="1220"/>
      <c r="P248" s="1220"/>
      <c r="Q248" s="1220"/>
      <c r="R248" s="1220"/>
      <c r="S248" s="1220"/>
      <c r="T248" s="1220"/>
      <c r="U248" s="1221"/>
      <c r="V248" s="1221"/>
      <c r="W248" s="1221"/>
      <c r="X248" s="1220"/>
      <c r="Y248" s="1220"/>
      <c r="Z248" s="1220"/>
      <c r="AA248" s="1220"/>
      <c r="AB248" s="1220"/>
      <c r="AC248" s="1220"/>
      <c r="AD248" s="1220"/>
      <c r="AE248" s="1221"/>
      <c r="AF248" s="1221"/>
      <c r="AG248" s="1221"/>
      <c r="AH248" s="1220"/>
      <c r="AI248" s="1220"/>
      <c r="AJ248" s="1220"/>
      <c r="AK248" s="1220"/>
      <c r="AL248" s="1220"/>
      <c r="AM248" s="1220"/>
      <c r="AN248" s="1220"/>
      <c r="AO248" s="1221"/>
      <c r="AP248" s="1221"/>
      <c r="AQ248" s="1221"/>
      <c r="AR248" s="1220"/>
      <c r="AS248" s="1220"/>
      <c r="AT248" s="1220"/>
      <c r="AU248" s="1220"/>
      <c r="AV248" s="1220"/>
      <c r="AW248" s="1220"/>
      <c r="AX248" s="1220"/>
      <c r="AY248" s="1221"/>
      <c r="AZ248" s="1221"/>
      <c r="BA248" s="1221"/>
      <c r="BB248" s="1220"/>
      <c r="BC248" s="1220"/>
      <c r="BD248" s="1220"/>
      <c r="BE248" s="1220"/>
      <c r="BF248" s="1220"/>
      <c r="BG248" s="1220"/>
      <c r="BH248" s="1220"/>
      <c r="BI248" s="1220"/>
      <c r="BJ248" s="1220"/>
      <c r="BK248" s="1220"/>
      <c r="BL248" s="1220"/>
      <c r="BM248" s="1220"/>
      <c r="BN248" s="1221"/>
      <c r="BO248" s="1221"/>
      <c r="BP248" s="1221"/>
      <c r="BQ248" s="974"/>
      <c r="BR248" s="971"/>
      <c r="BS248" s="971"/>
      <c r="BT248" s="971"/>
      <c r="BU248" s="971"/>
      <c r="BV248" s="972"/>
      <c r="BW248" s="972"/>
      <c r="BX248" s="972"/>
      <c r="BY248" s="972"/>
      <c r="BZ248" s="972"/>
      <c r="CA248" s="972"/>
      <c r="CB248" s="973"/>
      <c r="CC248" s="974"/>
    </row>
    <row r="249" spans="2:81" s="1218" customFormat="1" x14ac:dyDescent="0.3">
      <c r="B249" s="1219"/>
      <c r="C249" s="974"/>
      <c r="D249" s="1220"/>
      <c r="E249" s="1220"/>
      <c r="F249" s="1220"/>
      <c r="G249" s="1221"/>
      <c r="H249" s="1220"/>
      <c r="I249" s="1220"/>
      <c r="J249" s="1220"/>
      <c r="K249" s="1220"/>
      <c r="L249" s="1220"/>
      <c r="M249" s="1220"/>
      <c r="N249" s="1220"/>
      <c r="O249" s="1220"/>
      <c r="P249" s="1220"/>
      <c r="Q249" s="1220"/>
      <c r="R249" s="1220"/>
      <c r="S249" s="1220"/>
      <c r="T249" s="1220"/>
      <c r="U249" s="1221"/>
      <c r="V249" s="1221"/>
      <c r="W249" s="1221"/>
      <c r="X249" s="1220"/>
      <c r="Y249" s="1220"/>
      <c r="Z249" s="1220"/>
      <c r="AA249" s="1220"/>
      <c r="AB249" s="1220"/>
      <c r="AC249" s="1220"/>
      <c r="AD249" s="1220"/>
      <c r="AE249" s="1221"/>
      <c r="AF249" s="1221"/>
      <c r="AG249" s="1221"/>
      <c r="AH249" s="1220"/>
      <c r="AI249" s="1220"/>
      <c r="AJ249" s="1220"/>
      <c r="AK249" s="1220"/>
      <c r="AL249" s="1220"/>
      <c r="AM249" s="1220"/>
      <c r="AN249" s="1220"/>
      <c r="AO249" s="1221"/>
      <c r="AP249" s="1221"/>
      <c r="AQ249" s="1221"/>
      <c r="AR249" s="1220"/>
      <c r="AS249" s="1220"/>
      <c r="AT249" s="1220"/>
      <c r="AU249" s="1220"/>
      <c r="AV249" s="1220"/>
      <c r="AW249" s="1220"/>
      <c r="AX249" s="1220"/>
      <c r="AY249" s="1221"/>
      <c r="AZ249" s="1221"/>
      <c r="BA249" s="1221"/>
      <c r="BB249" s="1220"/>
      <c r="BC249" s="1220"/>
      <c r="BD249" s="1220"/>
      <c r="BE249" s="1220"/>
      <c r="BF249" s="1220"/>
      <c r="BG249" s="1220"/>
      <c r="BH249" s="1220"/>
      <c r="BI249" s="1220"/>
      <c r="BJ249" s="1220"/>
      <c r="BK249" s="1220"/>
      <c r="BL249" s="1220"/>
      <c r="BM249" s="1220"/>
      <c r="BN249" s="1221"/>
      <c r="BO249" s="1221"/>
      <c r="BP249" s="1221"/>
      <c r="BQ249" s="974"/>
      <c r="BR249" s="971"/>
      <c r="BS249" s="971"/>
      <c r="BT249" s="971"/>
      <c r="BU249" s="971"/>
      <c r="BV249" s="972"/>
      <c r="BW249" s="972"/>
      <c r="BX249" s="972"/>
      <c r="BY249" s="972"/>
      <c r="BZ249" s="972"/>
      <c r="CA249" s="972"/>
      <c r="CB249" s="973"/>
      <c r="CC249" s="974"/>
    </row>
    <row r="250" spans="2:81" s="1218" customFormat="1" x14ac:dyDescent="0.3">
      <c r="B250" s="1219"/>
      <c r="C250" s="974"/>
      <c r="D250" s="1220"/>
      <c r="E250" s="1220"/>
      <c r="F250" s="1220"/>
      <c r="G250" s="1221"/>
      <c r="H250" s="1220"/>
      <c r="I250" s="1220"/>
      <c r="J250" s="1220"/>
      <c r="K250" s="1220"/>
      <c r="L250" s="1220"/>
      <c r="M250" s="1220"/>
      <c r="N250" s="1220"/>
      <c r="O250" s="1220"/>
      <c r="P250" s="1220"/>
      <c r="Q250" s="1220"/>
      <c r="R250" s="1220"/>
      <c r="S250" s="1220"/>
      <c r="T250" s="1220"/>
      <c r="U250" s="1221"/>
      <c r="V250" s="1221"/>
      <c r="W250" s="1221"/>
      <c r="X250" s="1220"/>
      <c r="Y250" s="1220"/>
      <c r="Z250" s="1220"/>
      <c r="AA250" s="1220"/>
      <c r="AB250" s="1220"/>
      <c r="AC250" s="1220"/>
      <c r="AD250" s="1220"/>
      <c r="AE250" s="1221"/>
      <c r="AF250" s="1221"/>
      <c r="AG250" s="1221"/>
      <c r="AH250" s="1220"/>
      <c r="AI250" s="1220"/>
      <c r="AJ250" s="1220"/>
      <c r="AK250" s="1220"/>
      <c r="AL250" s="1220"/>
      <c r="AM250" s="1220"/>
      <c r="AN250" s="1220"/>
      <c r="AO250" s="1221"/>
      <c r="AP250" s="1221"/>
      <c r="AQ250" s="1221"/>
      <c r="AR250" s="1220"/>
      <c r="AS250" s="1220"/>
      <c r="AT250" s="1220"/>
      <c r="AU250" s="1220"/>
      <c r="AV250" s="1220"/>
      <c r="AW250" s="1220"/>
      <c r="AX250" s="1220"/>
      <c r="AY250" s="1221"/>
      <c r="AZ250" s="1221"/>
      <c r="BA250" s="1221"/>
      <c r="BB250" s="1220"/>
      <c r="BC250" s="1220"/>
      <c r="BD250" s="1220"/>
      <c r="BE250" s="1220"/>
      <c r="BF250" s="1220"/>
      <c r="BG250" s="1220"/>
      <c r="BH250" s="1220"/>
      <c r="BI250" s="1220"/>
      <c r="BJ250" s="1220"/>
      <c r="BK250" s="1220"/>
      <c r="BL250" s="1220"/>
      <c r="BM250" s="1220"/>
      <c r="BN250" s="1221"/>
      <c r="BO250" s="1221"/>
      <c r="BP250" s="1221"/>
      <c r="BQ250" s="974"/>
      <c r="BR250" s="971"/>
      <c r="BS250" s="971"/>
      <c r="BT250" s="971"/>
      <c r="BU250" s="971"/>
      <c r="BV250" s="972"/>
      <c r="BW250" s="972"/>
      <c r="BX250" s="972"/>
      <c r="BY250" s="972"/>
      <c r="BZ250" s="972"/>
      <c r="CA250" s="972"/>
      <c r="CB250" s="973"/>
      <c r="CC250" s="974"/>
    </row>
    <row r="251" spans="2:81" s="1218" customFormat="1" x14ac:dyDescent="0.3">
      <c r="B251" s="1219"/>
      <c r="C251" s="974"/>
      <c r="D251" s="1220"/>
      <c r="E251" s="1220"/>
      <c r="F251" s="1220"/>
      <c r="G251" s="1221"/>
      <c r="H251" s="1220"/>
      <c r="I251" s="1220"/>
      <c r="J251" s="1220"/>
      <c r="K251" s="1220"/>
      <c r="L251" s="1220"/>
      <c r="M251" s="1220"/>
      <c r="N251" s="1220"/>
      <c r="O251" s="1220"/>
      <c r="P251" s="1220"/>
      <c r="Q251" s="1220"/>
      <c r="R251" s="1220"/>
      <c r="S251" s="1220"/>
      <c r="T251" s="1220"/>
      <c r="U251" s="1221"/>
      <c r="V251" s="1221"/>
      <c r="W251" s="1221"/>
      <c r="X251" s="1220"/>
      <c r="Y251" s="1220"/>
      <c r="Z251" s="1220"/>
      <c r="AA251" s="1220"/>
      <c r="AB251" s="1220"/>
      <c r="AC251" s="1220"/>
      <c r="AD251" s="1220"/>
      <c r="AE251" s="1221"/>
      <c r="AF251" s="1221"/>
      <c r="AG251" s="1221"/>
      <c r="AH251" s="1220"/>
      <c r="AI251" s="1220"/>
      <c r="AJ251" s="1220"/>
      <c r="AK251" s="1220"/>
      <c r="AL251" s="1220"/>
      <c r="AM251" s="1220"/>
      <c r="AN251" s="1220"/>
      <c r="AO251" s="1221"/>
      <c r="AP251" s="1221"/>
      <c r="AQ251" s="1221"/>
      <c r="AR251" s="1220"/>
      <c r="AS251" s="1220"/>
      <c r="AT251" s="1220"/>
      <c r="AU251" s="1220"/>
      <c r="AV251" s="1220"/>
      <c r="AW251" s="1220"/>
      <c r="AX251" s="1220"/>
      <c r="AY251" s="1221"/>
      <c r="AZ251" s="1221"/>
      <c r="BA251" s="1221"/>
      <c r="BB251" s="1220"/>
      <c r="BC251" s="1220"/>
      <c r="BD251" s="1220"/>
      <c r="BE251" s="1220"/>
      <c r="BF251" s="1220"/>
      <c r="BG251" s="1220"/>
      <c r="BH251" s="1220"/>
      <c r="BI251" s="1220"/>
      <c r="BJ251" s="1220"/>
      <c r="BK251" s="1220"/>
      <c r="BL251" s="1220"/>
      <c r="BM251" s="1220"/>
      <c r="BN251" s="1221"/>
      <c r="BO251" s="1221"/>
      <c r="BP251" s="1221"/>
      <c r="BQ251" s="974"/>
      <c r="BR251" s="971"/>
      <c r="BS251" s="971"/>
      <c r="BT251" s="971"/>
      <c r="BU251" s="971"/>
      <c r="BV251" s="972"/>
      <c r="BW251" s="972"/>
      <c r="BX251" s="972"/>
      <c r="BY251" s="972"/>
      <c r="BZ251" s="972"/>
      <c r="CA251" s="972"/>
      <c r="CB251" s="973"/>
      <c r="CC251" s="974"/>
    </row>
    <row r="252" spans="2:81" s="1218" customFormat="1" x14ac:dyDescent="0.3">
      <c r="B252" s="1219"/>
      <c r="C252" s="974"/>
      <c r="D252" s="1220"/>
      <c r="E252" s="1220"/>
      <c r="F252" s="1220"/>
      <c r="G252" s="1221"/>
      <c r="H252" s="1220"/>
      <c r="I252" s="1220"/>
      <c r="J252" s="1220"/>
      <c r="K252" s="1220"/>
      <c r="L252" s="1220"/>
      <c r="M252" s="1220"/>
      <c r="N252" s="1220"/>
      <c r="O252" s="1220"/>
      <c r="P252" s="1220"/>
      <c r="Q252" s="1220"/>
      <c r="R252" s="1220"/>
      <c r="S252" s="1220"/>
      <c r="T252" s="1220"/>
      <c r="U252" s="1221"/>
      <c r="V252" s="1221"/>
      <c r="W252" s="1221"/>
      <c r="X252" s="1220"/>
      <c r="Y252" s="1220"/>
      <c r="Z252" s="1220"/>
      <c r="AA252" s="1220"/>
      <c r="AB252" s="1220"/>
      <c r="AC252" s="1220"/>
      <c r="AD252" s="1220"/>
      <c r="AE252" s="1221"/>
      <c r="AF252" s="1221"/>
      <c r="AG252" s="1221"/>
      <c r="AH252" s="1220"/>
      <c r="AI252" s="1220"/>
      <c r="AJ252" s="1220"/>
      <c r="AK252" s="1220"/>
      <c r="AL252" s="1220"/>
      <c r="AM252" s="1220"/>
      <c r="AN252" s="1220"/>
      <c r="AO252" s="1221"/>
      <c r="AP252" s="1221"/>
      <c r="AQ252" s="1221"/>
      <c r="AR252" s="1220"/>
      <c r="AS252" s="1220"/>
      <c r="AT252" s="1220"/>
      <c r="AU252" s="1220"/>
      <c r="AV252" s="1220"/>
      <c r="AW252" s="1220"/>
      <c r="AX252" s="1220"/>
      <c r="AY252" s="1221"/>
      <c r="AZ252" s="1221"/>
      <c r="BA252" s="1221"/>
      <c r="BB252" s="1220"/>
      <c r="BC252" s="1220"/>
      <c r="BD252" s="1220"/>
      <c r="BE252" s="1220"/>
      <c r="BF252" s="1220"/>
      <c r="BG252" s="1220"/>
      <c r="BH252" s="1220"/>
      <c r="BI252" s="1220"/>
      <c r="BJ252" s="1220"/>
      <c r="BK252" s="1220"/>
      <c r="BL252" s="1220"/>
      <c r="BM252" s="1220"/>
      <c r="BN252" s="1221"/>
      <c r="BO252" s="1221"/>
      <c r="BP252" s="1221"/>
      <c r="BQ252" s="974"/>
      <c r="BR252" s="971"/>
      <c r="BS252" s="971"/>
      <c r="BT252" s="971"/>
      <c r="BU252" s="971"/>
      <c r="BV252" s="972"/>
      <c r="BW252" s="972"/>
      <c r="BX252" s="972"/>
      <c r="BY252" s="972"/>
      <c r="BZ252" s="972"/>
      <c r="CA252" s="972"/>
      <c r="CB252" s="973"/>
      <c r="CC252" s="974"/>
    </row>
    <row r="253" spans="2:81" s="1218" customFormat="1" x14ac:dyDescent="0.3">
      <c r="B253" s="1219"/>
      <c r="C253" s="974"/>
      <c r="D253" s="1220"/>
      <c r="E253" s="1220"/>
      <c r="F253" s="1220"/>
      <c r="G253" s="1221"/>
      <c r="H253" s="1220"/>
      <c r="I253" s="1220"/>
      <c r="J253" s="1220"/>
      <c r="K253" s="1220"/>
      <c r="L253" s="1220"/>
      <c r="M253" s="1220"/>
      <c r="N253" s="1220"/>
      <c r="O253" s="1220"/>
      <c r="P253" s="1220"/>
      <c r="Q253" s="1220"/>
      <c r="R253" s="1220"/>
      <c r="S253" s="1220"/>
      <c r="T253" s="1220"/>
      <c r="U253" s="1221"/>
      <c r="V253" s="1221"/>
      <c r="W253" s="1221"/>
      <c r="X253" s="1220"/>
      <c r="Y253" s="1220"/>
      <c r="Z253" s="1220"/>
      <c r="AA253" s="1220"/>
      <c r="AB253" s="1220"/>
      <c r="AC253" s="1220"/>
      <c r="AD253" s="1220"/>
      <c r="AE253" s="1221"/>
      <c r="AF253" s="1221"/>
      <c r="AG253" s="1221"/>
      <c r="AH253" s="1220"/>
      <c r="AI253" s="1220"/>
      <c r="AJ253" s="1220"/>
      <c r="AK253" s="1220"/>
      <c r="AL253" s="1220"/>
      <c r="AM253" s="1220"/>
      <c r="AN253" s="1220"/>
      <c r="AO253" s="1221"/>
      <c r="AP253" s="1221"/>
      <c r="AQ253" s="1221"/>
      <c r="AR253" s="1220"/>
      <c r="AS253" s="1220"/>
      <c r="AT253" s="1220"/>
      <c r="AU253" s="1220"/>
      <c r="AV253" s="1220"/>
      <c r="AW253" s="1220"/>
      <c r="AX253" s="1220"/>
      <c r="AY253" s="1221"/>
      <c r="AZ253" s="1221"/>
      <c r="BA253" s="1221"/>
      <c r="BB253" s="1220"/>
      <c r="BC253" s="1220"/>
      <c r="BD253" s="1220"/>
      <c r="BE253" s="1220"/>
      <c r="BF253" s="1220"/>
      <c r="BG253" s="1220"/>
      <c r="BH253" s="1220"/>
      <c r="BI253" s="1220"/>
      <c r="BJ253" s="1220"/>
      <c r="BK253" s="1220"/>
      <c r="BL253" s="1220"/>
      <c r="BM253" s="1220"/>
      <c r="BN253" s="1221"/>
      <c r="BO253" s="1221"/>
      <c r="BP253" s="1221"/>
      <c r="BQ253" s="974"/>
      <c r="BR253" s="971"/>
      <c r="BS253" s="971"/>
      <c r="BT253" s="971"/>
      <c r="BU253" s="971"/>
      <c r="BV253" s="972"/>
      <c r="BW253" s="972"/>
      <c r="BX253" s="972"/>
      <c r="BY253" s="972"/>
      <c r="BZ253" s="972"/>
      <c r="CA253" s="972"/>
      <c r="CB253" s="973"/>
      <c r="CC253" s="974"/>
    </row>
    <row r="254" spans="2:81" s="1218" customFormat="1" x14ac:dyDescent="0.3">
      <c r="B254" s="1219"/>
      <c r="C254" s="974"/>
      <c r="D254" s="1220"/>
      <c r="E254" s="1220"/>
      <c r="F254" s="1220"/>
      <c r="G254" s="1221"/>
      <c r="H254" s="1220"/>
      <c r="I254" s="1220"/>
      <c r="J254" s="1220"/>
      <c r="K254" s="1220"/>
      <c r="L254" s="1220"/>
      <c r="M254" s="1220"/>
      <c r="N254" s="1220"/>
      <c r="O254" s="1220"/>
      <c r="P254" s="1220"/>
      <c r="Q254" s="1220"/>
      <c r="R254" s="1220"/>
      <c r="S254" s="1220"/>
      <c r="T254" s="1220"/>
      <c r="U254" s="1221"/>
      <c r="V254" s="1221"/>
      <c r="W254" s="1221"/>
      <c r="X254" s="1220"/>
      <c r="Y254" s="1220"/>
      <c r="Z254" s="1220"/>
      <c r="AA254" s="1220"/>
      <c r="AB254" s="1220"/>
      <c r="AC254" s="1220"/>
      <c r="AD254" s="1220"/>
      <c r="AE254" s="1221"/>
      <c r="AF254" s="1221"/>
      <c r="AG254" s="1221"/>
      <c r="AH254" s="1220"/>
      <c r="AI254" s="1220"/>
      <c r="AJ254" s="1220"/>
      <c r="AK254" s="1220"/>
      <c r="AL254" s="1220"/>
      <c r="AM254" s="1220"/>
      <c r="AN254" s="1220"/>
      <c r="AO254" s="1221"/>
      <c r="AP254" s="1221"/>
      <c r="AQ254" s="1221"/>
      <c r="AR254" s="1220"/>
      <c r="AS254" s="1220"/>
      <c r="AT254" s="1220"/>
      <c r="AU254" s="1220"/>
      <c r="AV254" s="1220"/>
      <c r="AW254" s="1220"/>
      <c r="AX254" s="1220"/>
      <c r="AY254" s="1221"/>
      <c r="AZ254" s="1221"/>
      <c r="BA254" s="1221"/>
      <c r="BB254" s="1220"/>
      <c r="BC254" s="1220"/>
      <c r="BD254" s="1220"/>
      <c r="BE254" s="1220"/>
      <c r="BF254" s="1220"/>
      <c r="BG254" s="1220"/>
      <c r="BH254" s="1220"/>
      <c r="BI254" s="1220"/>
      <c r="BJ254" s="1220"/>
      <c r="BK254" s="1220"/>
      <c r="BL254" s="1220"/>
      <c r="BM254" s="1220"/>
      <c r="BN254" s="1221"/>
      <c r="BO254" s="1221"/>
      <c r="BP254" s="1221"/>
      <c r="BQ254" s="974"/>
      <c r="BR254" s="971"/>
      <c r="BS254" s="971"/>
      <c r="BT254" s="971"/>
      <c r="BU254" s="971"/>
      <c r="BV254" s="972"/>
      <c r="BW254" s="972"/>
      <c r="BX254" s="972"/>
      <c r="BY254" s="972"/>
      <c r="BZ254" s="972"/>
      <c r="CA254" s="972"/>
      <c r="CB254" s="973"/>
      <c r="CC254" s="974"/>
    </row>
    <row r="255" spans="2:81" s="1218" customFormat="1" x14ac:dyDescent="0.3">
      <c r="B255" s="1219"/>
      <c r="C255" s="974"/>
      <c r="D255" s="1220"/>
      <c r="E255" s="1220"/>
      <c r="F255" s="1220"/>
      <c r="G255" s="1221"/>
      <c r="H255" s="1220"/>
      <c r="I255" s="1220"/>
      <c r="J255" s="1220"/>
      <c r="K255" s="1220"/>
      <c r="L255" s="1220"/>
      <c r="M255" s="1220"/>
      <c r="N255" s="1220"/>
      <c r="O255" s="1220"/>
      <c r="P255" s="1220"/>
      <c r="Q255" s="1220"/>
      <c r="R255" s="1220"/>
      <c r="S255" s="1220"/>
      <c r="T255" s="1220"/>
      <c r="U255" s="1221"/>
      <c r="V255" s="1221"/>
      <c r="W255" s="1221"/>
      <c r="X255" s="1220"/>
      <c r="Y255" s="1220"/>
      <c r="Z255" s="1220"/>
      <c r="AA255" s="1220"/>
      <c r="AB255" s="1220"/>
      <c r="AC255" s="1220"/>
      <c r="AD255" s="1220"/>
      <c r="AE255" s="1221"/>
      <c r="AF255" s="1221"/>
      <c r="AG255" s="1221"/>
      <c r="AH255" s="1220"/>
      <c r="AI255" s="1220"/>
      <c r="AJ255" s="1220"/>
      <c r="AK255" s="1220"/>
      <c r="AL255" s="1220"/>
      <c r="AM255" s="1220"/>
      <c r="AN255" s="1220"/>
      <c r="AO255" s="1221"/>
      <c r="AP255" s="1221"/>
      <c r="AQ255" s="1221"/>
      <c r="AR255" s="1220"/>
      <c r="AS255" s="1220"/>
      <c r="AT255" s="1220"/>
      <c r="AU255" s="1220"/>
      <c r="AV255" s="1220"/>
      <c r="AW255" s="1220"/>
      <c r="AX255" s="1220"/>
      <c r="AY255" s="1221"/>
      <c r="AZ255" s="1221"/>
      <c r="BA255" s="1221"/>
      <c r="BB255" s="1220"/>
      <c r="BC255" s="1220"/>
      <c r="BD255" s="1220"/>
      <c r="BE255" s="1220"/>
      <c r="BF255" s="1220"/>
      <c r="BG255" s="1220"/>
      <c r="BH255" s="1220"/>
      <c r="BI255" s="1220"/>
      <c r="BJ255" s="1220"/>
      <c r="BK255" s="1220"/>
      <c r="BL255" s="1220"/>
      <c r="BM255" s="1220"/>
      <c r="BN255" s="1221"/>
      <c r="BO255" s="1221"/>
      <c r="BP255" s="1221"/>
      <c r="BQ255" s="974"/>
      <c r="BR255" s="971"/>
      <c r="BS255" s="971"/>
      <c r="BT255" s="971"/>
      <c r="BU255" s="971"/>
      <c r="BV255" s="972"/>
      <c r="BW255" s="972"/>
      <c r="BX255" s="972"/>
      <c r="BY255" s="972"/>
      <c r="BZ255" s="972"/>
      <c r="CA255" s="972"/>
      <c r="CB255" s="973"/>
      <c r="CC255" s="974"/>
    </row>
    <row r="256" spans="2:81" s="1218" customFormat="1" x14ac:dyDescent="0.3">
      <c r="B256" s="1219"/>
      <c r="C256" s="974"/>
      <c r="D256" s="1220"/>
      <c r="E256" s="1220"/>
      <c r="F256" s="1220"/>
      <c r="G256" s="1221"/>
      <c r="H256" s="1220"/>
      <c r="I256" s="1220"/>
      <c r="J256" s="1220"/>
      <c r="K256" s="1220"/>
      <c r="L256" s="1220"/>
      <c r="M256" s="1220"/>
      <c r="N256" s="1220"/>
      <c r="O256" s="1220"/>
      <c r="P256" s="1220"/>
      <c r="Q256" s="1220"/>
      <c r="R256" s="1220"/>
      <c r="S256" s="1220"/>
      <c r="T256" s="1220"/>
      <c r="U256" s="1221"/>
      <c r="V256" s="1221"/>
      <c r="W256" s="1221"/>
      <c r="X256" s="1220"/>
      <c r="Y256" s="1220"/>
      <c r="Z256" s="1220"/>
      <c r="AA256" s="1220"/>
      <c r="AB256" s="1220"/>
      <c r="AC256" s="1220"/>
      <c r="AD256" s="1220"/>
      <c r="AE256" s="1221"/>
      <c r="AF256" s="1221"/>
      <c r="AG256" s="1221"/>
      <c r="AH256" s="1220"/>
      <c r="AI256" s="1220"/>
      <c r="AJ256" s="1220"/>
      <c r="AK256" s="1220"/>
      <c r="AL256" s="1220"/>
      <c r="AM256" s="1220"/>
      <c r="AN256" s="1220"/>
      <c r="AO256" s="1221"/>
      <c r="AP256" s="1221"/>
      <c r="AQ256" s="1221"/>
      <c r="AR256" s="1220"/>
      <c r="AS256" s="1220"/>
      <c r="AT256" s="1220"/>
      <c r="AU256" s="1220"/>
      <c r="AV256" s="1220"/>
      <c r="AW256" s="1220"/>
      <c r="AX256" s="1220"/>
      <c r="AY256" s="1221"/>
      <c r="AZ256" s="1221"/>
      <c r="BA256" s="1221"/>
      <c r="BB256" s="1220"/>
      <c r="BC256" s="1220"/>
      <c r="BD256" s="1220"/>
      <c r="BE256" s="1220"/>
      <c r="BF256" s="1220"/>
      <c r="BG256" s="1220"/>
      <c r="BH256" s="1220"/>
      <c r="BI256" s="1220"/>
      <c r="BJ256" s="1220"/>
      <c r="BK256" s="1220"/>
      <c r="BL256" s="1220"/>
      <c r="BM256" s="1220"/>
      <c r="BN256" s="1221"/>
      <c r="BO256" s="1221"/>
      <c r="BP256" s="1221"/>
      <c r="BQ256" s="974"/>
      <c r="BR256" s="971"/>
      <c r="BS256" s="971"/>
      <c r="BT256" s="971"/>
      <c r="BU256" s="971"/>
      <c r="BV256" s="972"/>
      <c r="BW256" s="972"/>
      <c r="BX256" s="972"/>
      <c r="BY256" s="972"/>
      <c r="BZ256" s="972"/>
      <c r="CA256" s="972"/>
      <c r="CB256" s="973"/>
      <c r="CC256" s="974"/>
    </row>
    <row r="257" spans="2:81" s="1218" customFormat="1" x14ac:dyDescent="0.3">
      <c r="B257" s="1219"/>
      <c r="C257" s="974"/>
      <c r="D257" s="1220"/>
      <c r="E257" s="1220"/>
      <c r="F257" s="1220"/>
      <c r="G257" s="1221"/>
      <c r="H257" s="1220"/>
      <c r="I257" s="1220"/>
      <c r="J257" s="1220"/>
      <c r="K257" s="1220"/>
      <c r="L257" s="1220"/>
      <c r="M257" s="1220"/>
      <c r="N257" s="1220"/>
      <c r="O257" s="1220"/>
      <c r="P257" s="1220"/>
      <c r="Q257" s="1220"/>
      <c r="R257" s="1220"/>
      <c r="S257" s="1220"/>
      <c r="T257" s="1220"/>
      <c r="U257" s="1221"/>
      <c r="V257" s="1221"/>
      <c r="W257" s="1221"/>
      <c r="X257" s="1220"/>
      <c r="Y257" s="1220"/>
      <c r="Z257" s="1220"/>
      <c r="AA257" s="1220"/>
      <c r="AB257" s="1220"/>
      <c r="AC257" s="1220"/>
      <c r="AD257" s="1220"/>
      <c r="AE257" s="1221"/>
      <c r="AF257" s="1221"/>
      <c r="AG257" s="1221"/>
      <c r="AH257" s="1220"/>
      <c r="AI257" s="1220"/>
      <c r="AJ257" s="1220"/>
      <c r="AK257" s="1220"/>
      <c r="AL257" s="1220"/>
      <c r="AM257" s="1220"/>
      <c r="AN257" s="1220"/>
      <c r="AO257" s="1221"/>
      <c r="AP257" s="1221"/>
      <c r="AQ257" s="1221"/>
      <c r="AR257" s="1220"/>
      <c r="AS257" s="1220"/>
      <c r="AT257" s="1220"/>
      <c r="AU257" s="1220"/>
      <c r="AV257" s="1220"/>
      <c r="AW257" s="1220"/>
      <c r="AX257" s="1220"/>
      <c r="AY257" s="1221"/>
      <c r="AZ257" s="1221"/>
      <c r="BA257" s="1221"/>
      <c r="BB257" s="1220"/>
      <c r="BC257" s="1220"/>
      <c r="BD257" s="1220"/>
      <c r="BE257" s="1220"/>
      <c r="BF257" s="1220"/>
      <c r="BG257" s="1220"/>
      <c r="BH257" s="1220"/>
      <c r="BI257" s="1220"/>
      <c r="BJ257" s="1220"/>
      <c r="BK257" s="1220"/>
      <c r="BL257" s="1220"/>
      <c r="BM257" s="1220"/>
      <c r="BN257" s="1221"/>
      <c r="BO257" s="1221"/>
      <c r="BP257" s="1221"/>
      <c r="BQ257" s="974"/>
      <c r="BR257" s="971"/>
      <c r="BS257" s="971"/>
      <c r="BT257" s="971"/>
      <c r="BU257" s="971"/>
      <c r="BV257" s="972"/>
      <c r="BW257" s="972"/>
      <c r="BX257" s="972"/>
      <c r="BY257" s="972"/>
      <c r="BZ257" s="972"/>
      <c r="CA257" s="972"/>
      <c r="CB257" s="973"/>
      <c r="CC257" s="974"/>
    </row>
    <row r="258" spans="2:81" s="1218" customFormat="1" x14ac:dyDescent="0.3">
      <c r="B258" s="1219"/>
      <c r="C258" s="974"/>
      <c r="D258" s="1220"/>
      <c r="E258" s="1220"/>
      <c r="F258" s="1220"/>
      <c r="G258" s="1221"/>
      <c r="H258" s="1220"/>
      <c r="I258" s="1220"/>
      <c r="J258" s="1220"/>
      <c r="K258" s="1220"/>
      <c r="L258" s="1220"/>
      <c r="M258" s="1220"/>
      <c r="N258" s="1220"/>
      <c r="O258" s="1220"/>
      <c r="P258" s="1220"/>
      <c r="Q258" s="1220"/>
      <c r="R258" s="1220"/>
      <c r="S258" s="1220"/>
      <c r="T258" s="1220"/>
      <c r="U258" s="1221"/>
      <c r="V258" s="1221"/>
      <c r="W258" s="1221"/>
      <c r="X258" s="1220"/>
      <c r="Y258" s="1220"/>
      <c r="Z258" s="1220"/>
      <c r="AA258" s="1220"/>
      <c r="AB258" s="1220"/>
      <c r="AC258" s="1220"/>
      <c r="AD258" s="1220"/>
      <c r="AE258" s="1221"/>
      <c r="AF258" s="1221"/>
      <c r="AG258" s="1221"/>
      <c r="AH258" s="1220"/>
      <c r="AI258" s="1220"/>
      <c r="AJ258" s="1220"/>
      <c r="AK258" s="1220"/>
      <c r="AL258" s="1220"/>
      <c r="AM258" s="1220"/>
      <c r="AN258" s="1220"/>
      <c r="AO258" s="1221"/>
      <c r="AP258" s="1221"/>
      <c r="AQ258" s="1221"/>
      <c r="AR258" s="1220"/>
      <c r="AS258" s="1220"/>
      <c r="AT258" s="1220"/>
      <c r="AU258" s="1220"/>
      <c r="AV258" s="1220"/>
      <c r="AW258" s="1220"/>
      <c r="AX258" s="1220"/>
      <c r="AY258" s="1221"/>
      <c r="AZ258" s="1221"/>
      <c r="BA258" s="1221"/>
      <c r="BB258" s="1220"/>
      <c r="BC258" s="1220"/>
      <c r="BD258" s="1220"/>
      <c r="BE258" s="1220"/>
      <c r="BF258" s="1220"/>
      <c r="BG258" s="1220"/>
      <c r="BH258" s="1220"/>
      <c r="BI258" s="1220"/>
      <c r="BJ258" s="1220"/>
      <c r="BK258" s="1220"/>
      <c r="BL258" s="1220"/>
      <c r="BM258" s="1220"/>
      <c r="BN258" s="1221"/>
      <c r="BO258" s="1221"/>
      <c r="BP258" s="1221"/>
      <c r="BQ258" s="974"/>
      <c r="BR258" s="971"/>
      <c r="BS258" s="971"/>
      <c r="BT258" s="971"/>
      <c r="BU258" s="971"/>
      <c r="BV258" s="972"/>
      <c r="BW258" s="972"/>
      <c r="BX258" s="972"/>
      <c r="BY258" s="972"/>
      <c r="BZ258" s="972"/>
      <c r="CA258" s="972"/>
      <c r="CB258" s="973"/>
      <c r="CC258" s="974"/>
    </row>
    <row r="259" spans="2:81" s="1218" customFormat="1" x14ac:dyDescent="0.3">
      <c r="B259" s="1219"/>
      <c r="C259" s="974"/>
      <c r="D259" s="1220"/>
      <c r="E259" s="1220"/>
      <c r="F259" s="1220"/>
      <c r="G259" s="1221"/>
      <c r="H259" s="1220"/>
      <c r="I259" s="1220"/>
      <c r="J259" s="1220"/>
      <c r="K259" s="1220"/>
      <c r="L259" s="1220"/>
      <c r="M259" s="1220"/>
      <c r="N259" s="1220"/>
      <c r="O259" s="1220"/>
      <c r="P259" s="1220"/>
      <c r="Q259" s="1220"/>
      <c r="R259" s="1220"/>
      <c r="S259" s="1220"/>
      <c r="T259" s="1220"/>
      <c r="U259" s="1221"/>
      <c r="V259" s="1221"/>
      <c r="W259" s="1221"/>
      <c r="X259" s="1220"/>
      <c r="Y259" s="1220"/>
      <c r="Z259" s="1220"/>
      <c r="AA259" s="1220"/>
      <c r="AB259" s="1220"/>
      <c r="AC259" s="1220"/>
      <c r="AD259" s="1220"/>
      <c r="AE259" s="1221"/>
      <c r="AF259" s="1221"/>
      <c r="AG259" s="1221"/>
      <c r="AH259" s="1220"/>
      <c r="AI259" s="1220"/>
      <c r="AJ259" s="1220"/>
      <c r="AK259" s="1220"/>
      <c r="AL259" s="1220"/>
      <c r="AM259" s="1220"/>
      <c r="AN259" s="1220"/>
      <c r="AO259" s="1221"/>
      <c r="AP259" s="1221"/>
      <c r="AQ259" s="1221"/>
      <c r="AR259" s="1220"/>
      <c r="AS259" s="1220"/>
      <c r="AT259" s="1220"/>
      <c r="AU259" s="1220"/>
      <c r="AV259" s="1220"/>
      <c r="AW259" s="1220"/>
      <c r="AX259" s="1220"/>
      <c r="AY259" s="1221"/>
      <c r="AZ259" s="1221"/>
      <c r="BA259" s="1221"/>
      <c r="BB259" s="1220"/>
      <c r="BC259" s="1220"/>
      <c r="BD259" s="1220"/>
      <c r="BE259" s="1220"/>
      <c r="BF259" s="1220"/>
      <c r="BG259" s="1220"/>
      <c r="BH259" s="1220"/>
      <c r="BI259" s="1220"/>
      <c r="BJ259" s="1220"/>
      <c r="BK259" s="1220"/>
      <c r="BL259" s="1220"/>
      <c r="BM259" s="1220"/>
      <c r="BN259" s="1221"/>
      <c r="BO259" s="1221"/>
      <c r="BP259" s="1221"/>
      <c r="BQ259" s="974"/>
      <c r="BR259" s="971"/>
      <c r="BS259" s="971"/>
      <c r="BT259" s="971"/>
      <c r="BU259" s="971"/>
      <c r="BV259" s="972"/>
      <c r="BW259" s="972"/>
      <c r="BX259" s="972"/>
      <c r="BY259" s="972"/>
      <c r="BZ259" s="972"/>
      <c r="CA259" s="972"/>
      <c r="CB259" s="973"/>
      <c r="CC259" s="974"/>
    </row>
    <row r="260" spans="2:81" s="1218" customFormat="1" x14ac:dyDescent="0.3">
      <c r="B260" s="1219"/>
      <c r="C260" s="974"/>
      <c r="D260" s="1220"/>
      <c r="E260" s="1220"/>
      <c r="F260" s="1220"/>
      <c r="G260" s="1221"/>
      <c r="H260" s="1220"/>
      <c r="I260" s="1220"/>
      <c r="J260" s="1220"/>
      <c r="K260" s="1220"/>
      <c r="L260" s="1220"/>
      <c r="M260" s="1220"/>
      <c r="N260" s="1220"/>
      <c r="O260" s="1220"/>
      <c r="P260" s="1220"/>
      <c r="Q260" s="1220"/>
      <c r="R260" s="1220"/>
      <c r="S260" s="1220"/>
      <c r="T260" s="1220"/>
      <c r="U260" s="1221"/>
      <c r="V260" s="1221"/>
      <c r="W260" s="1221"/>
      <c r="X260" s="1220"/>
      <c r="Y260" s="1220"/>
      <c r="Z260" s="1220"/>
      <c r="AA260" s="1220"/>
      <c r="AB260" s="1220"/>
      <c r="AC260" s="1220"/>
      <c r="AD260" s="1220"/>
      <c r="AE260" s="1221"/>
      <c r="AF260" s="1221"/>
      <c r="AG260" s="1221"/>
      <c r="AH260" s="1220"/>
      <c r="AI260" s="1220"/>
      <c r="AJ260" s="1220"/>
      <c r="AK260" s="1220"/>
      <c r="AL260" s="1220"/>
      <c r="AM260" s="1220"/>
      <c r="AN260" s="1220"/>
      <c r="AO260" s="1221"/>
      <c r="AP260" s="1221"/>
      <c r="AQ260" s="1221"/>
      <c r="AR260" s="1220"/>
      <c r="AS260" s="1220"/>
      <c r="AT260" s="1220"/>
      <c r="AU260" s="1220"/>
      <c r="AV260" s="1220"/>
      <c r="AW260" s="1220"/>
      <c r="AX260" s="1220"/>
      <c r="AY260" s="1221"/>
      <c r="AZ260" s="1221"/>
      <c r="BA260" s="1221"/>
      <c r="BB260" s="1220"/>
      <c r="BC260" s="1220"/>
      <c r="BD260" s="1220"/>
      <c r="BE260" s="1220"/>
      <c r="BF260" s="1220"/>
      <c r="BG260" s="1220"/>
      <c r="BH260" s="1220"/>
      <c r="BI260" s="1220"/>
      <c r="BJ260" s="1220"/>
      <c r="BK260" s="1220"/>
      <c r="BL260" s="1220"/>
      <c r="BM260" s="1220"/>
      <c r="BN260" s="1221"/>
      <c r="BO260" s="1221"/>
      <c r="BP260" s="1221"/>
      <c r="BQ260" s="974"/>
      <c r="BR260" s="971"/>
      <c r="BS260" s="971"/>
      <c r="BT260" s="971"/>
      <c r="BU260" s="971"/>
      <c r="BV260" s="972"/>
      <c r="BW260" s="972"/>
      <c r="BX260" s="972"/>
      <c r="BY260" s="972"/>
      <c r="BZ260" s="972"/>
      <c r="CA260" s="972"/>
      <c r="CB260" s="973"/>
      <c r="CC260" s="974"/>
    </row>
    <row r="261" spans="2:81" s="1218" customFormat="1" x14ac:dyDescent="0.3">
      <c r="B261" s="1219"/>
      <c r="C261" s="974"/>
      <c r="D261" s="1220"/>
      <c r="E261" s="1220"/>
      <c r="F261" s="1220"/>
      <c r="G261" s="1221"/>
      <c r="H261" s="1220"/>
      <c r="I261" s="1220"/>
      <c r="J261" s="1220"/>
      <c r="K261" s="1220"/>
      <c r="L261" s="1220"/>
      <c r="M261" s="1220"/>
      <c r="N261" s="1220"/>
      <c r="O261" s="1220"/>
      <c r="P261" s="1220"/>
      <c r="Q261" s="1220"/>
      <c r="R261" s="1220"/>
      <c r="S261" s="1220"/>
      <c r="T261" s="1220"/>
      <c r="U261" s="1221"/>
      <c r="V261" s="1221"/>
      <c r="W261" s="1221"/>
      <c r="X261" s="1220"/>
      <c r="Y261" s="1220"/>
      <c r="Z261" s="1220"/>
      <c r="AA261" s="1220"/>
      <c r="AB261" s="1220"/>
      <c r="AC261" s="1220"/>
      <c r="AD261" s="1220"/>
      <c r="AE261" s="1221"/>
      <c r="AF261" s="1221"/>
      <c r="AG261" s="1221"/>
      <c r="AH261" s="1220"/>
      <c r="AI261" s="1220"/>
      <c r="AJ261" s="1220"/>
      <c r="AK261" s="1220"/>
      <c r="AL261" s="1220"/>
      <c r="AM261" s="1220"/>
      <c r="AN261" s="1220"/>
      <c r="AO261" s="1221"/>
      <c r="AP261" s="1221"/>
      <c r="AQ261" s="1221"/>
      <c r="AR261" s="1220"/>
      <c r="AS261" s="1220"/>
      <c r="AT261" s="1220"/>
      <c r="AU261" s="1220"/>
      <c r="AV261" s="1220"/>
      <c r="AW261" s="1220"/>
      <c r="AX261" s="1220"/>
      <c r="AY261" s="1221"/>
      <c r="AZ261" s="1221"/>
      <c r="BA261" s="1221"/>
      <c r="BB261" s="1220"/>
      <c r="BC261" s="1220"/>
      <c r="BD261" s="1220"/>
      <c r="BE261" s="1220"/>
      <c r="BF261" s="1220"/>
      <c r="BG261" s="1220"/>
      <c r="BH261" s="1220"/>
      <c r="BI261" s="1220"/>
      <c r="BJ261" s="1220"/>
      <c r="BK261" s="1220"/>
      <c r="BL261" s="1220"/>
      <c r="BM261" s="1220"/>
      <c r="BN261" s="1221"/>
      <c r="BO261" s="1221"/>
      <c r="BP261" s="1221"/>
      <c r="BQ261" s="974"/>
      <c r="BR261" s="971"/>
      <c r="BS261" s="971"/>
      <c r="BT261" s="971"/>
      <c r="BU261" s="971"/>
      <c r="BV261" s="972"/>
      <c r="BW261" s="972"/>
      <c r="BX261" s="972"/>
      <c r="BY261" s="972"/>
      <c r="BZ261" s="972"/>
      <c r="CA261" s="972"/>
      <c r="CB261" s="973"/>
      <c r="CC261" s="974"/>
    </row>
    <row r="262" spans="2:81" s="1218" customFormat="1" x14ac:dyDescent="0.3">
      <c r="B262" s="1219"/>
      <c r="C262" s="974"/>
      <c r="D262" s="1220"/>
      <c r="E262" s="1220"/>
      <c r="F262" s="1220"/>
      <c r="G262" s="1221"/>
      <c r="H262" s="1220"/>
      <c r="I262" s="1220"/>
      <c r="J262" s="1220"/>
      <c r="K262" s="1220"/>
      <c r="L262" s="1220"/>
      <c r="M262" s="1220"/>
      <c r="N262" s="1220"/>
      <c r="O262" s="1220"/>
      <c r="P262" s="1220"/>
      <c r="Q262" s="1220"/>
      <c r="R262" s="1220"/>
      <c r="S262" s="1220"/>
      <c r="T262" s="1220"/>
      <c r="U262" s="1221"/>
      <c r="V262" s="1221"/>
      <c r="W262" s="1221"/>
      <c r="X262" s="1220"/>
      <c r="Y262" s="1220"/>
      <c r="Z262" s="1220"/>
      <c r="AA262" s="1220"/>
      <c r="AB262" s="1220"/>
      <c r="AC262" s="1220"/>
      <c r="AD262" s="1220"/>
      <c r="AE262" s="1221"/>
      <c r="AF262" s="1221"/>
      <c r="AG262" s="1221"/>
      <c r="AH262" s="1220"/>
      <c r="AI262" s="1220"/>
      <c r="AJ262" s="1220"/>
      <c r="AK262" s="1220"/>
      <c r="AL262" s="1220"/>
      <c r="AM262" s="1220"/>
      <c r="AN262" s="1220"/>
      <c r="AO262" s="1221"/>
      <c r="AP262" s="1221"/>
      <c r="AQ262" s="1221"/>
      <c r="AR262" s="1220"/>
      <c r="AS262" s="1220"/>
      <c r="AT262" s="1220"/>
      <c r="AU262" s="1220"/>
      <c r="AV262" s="1220"/>
      <c r="AW262" s="1220"/>
      <c r="AX262" s="1220"/>
      <c r="AY262" s="1221"/>
      <c r="AZ262" s="1221"/>
      <c r="BA262" s="1221"/>
      <c r="BB262" s="1220"/>
      <c r="BC262" s="1220"/>
      <c r="BD262" s="1220"/>
      <c r="BE262" s="1220"/>
      <c r="BF262" s="1220"/>
      <c r="BG262" s="1220"/>
      <c r="BH262" s="1220"/>
      <c r="BI262" s="1220"/>
      <c r="BJ262" s="1220"/>
      <c r="BK262" s="1220"/>
      <c r="BL262" s="1220"/>
      <c r="BM262" s="1220"/>
      <c r="BN262" s="1221"/>
      <c r="BO262" s="1221"/>
      <c r="BP262" s="1221"/>
      <c r="BQ262" s="974"/>
      <c r="BR262" s="971"/>
      <c r="BS262" s="971"/>
      <c r="BT262" s="971"/>
      <c r="BU262" s="971"/>
      <c r="BV262" s="972"/>
      <c r="BW262" s="972"/>
      <c r="BX262" s="972"/>
      <c r="BY262" s="972"/>
      <c r="BZ262" s="972"/>
      <c r="CA262" s="972"/>
      <c r="CB262" s="973"/>
      <c r="CC262" s="974"/>
    </row>
    <row r="263" spans="2:81" s="1218" customFormat="1" x14ac:dyDescent="0.3">
      <c r="B263" s="1219"/>
      <c r="C263" s="974"/>
      <c r="D263" s="1220"/>
      <c r="E263" s="1220"/>
      <c r="F263" s="1220"/>
      <c r="G263" s="1221"/>
      <c r="H263" s="1220"/>
      <c r="I263" s="1220"/>
      <c r="J263" s="1220"/>
      <c r="K263" s="1220"/>
      <c r="L263" s="1220"/>
      <c r="M263" s="1220"/>
      <c r="N263" s="1220"/>
      <c r="O263" s="1220"/>
      <c r="P263" s="1220"/>
      <c r="Q263" s="1220"/>
      <c r="R263" s="1220"/>
      <c r="S263" s="1220"/>
      <c r="T263" s="1220"/>
      <c r="U263" s="1221"/>
      <c r="V263" s="1221"/>
      <c r="W263" s="1221"/>
      <c r="X263" s="1220"/>
      <c r="Y263" s="1220"/>
      <c r="Z263" s="1220"/>
      <c r="AA263" s="1220"/>
      <c r="AB263" s="1220"/>
      <c r="AC263" s="1220"/>
      <c r="AD263" s="1220"/>
      <c r="AE263" s="1221"/>
      <c r="AF263" s="1221"/>
      <c r="AG263" s="1221"/>
      <c r="AH263" s="1220"/>
      <c r="AI263" s="1220"/>
      <c r="AJ263" s="1220"/>
      <c r="AK263" s="1220"/>
      <c r="AL263" s="1220"/>
      <c r="AM263" s="1220"/>
      <c r="AN263" s="1220"/>
      <c r="AO263" s="1221"/>
      <c r="AP263" s="1221"/>
      <c r="AQ263" s="1221"/>
      <c r="AR263" s="1220"/>
      <c r="AS263" s="1220"/>
      <c r="AT263" s="1220"/>
      <c r="AU263" s="1220"/>
      <c r="AV263" s="1220"/>
      <c r="AW263" s="1220"/>
      <c r="AX263" s="1220"/>
      <c r="AY263" s="1221"/>
      <c r="AZ263" s="1221"/>
      <c r="BA263" s="1221"/>
      <c r="BB263" s="1220"/>
      <c r="BC263" s="1220"/>
      <c r="BD263" s="1220"/>
      <c r="BE263" s="1220"/>
      <c r="BF263" s="1220"/>
      <c r="BG263" s="1220"/>
      <c r="BH263" s="1220"/>
      <c r="BI263" s="1220"/>
      <c r="BJ263" s="1220"/>
      <c r="BK263" s="1220"/>
      <c r="BL263" s="1220"/>
      <c r="BM263" s="1220"/>
      <c r="BN263" s="1221"/>
      <c r="BO263" s="1221"/>
      <c r="BP263" s="1221"/>
      <c r="BQ263" s="974"/>
      <c r="BR263" s="971"/>
      <c r="BS263" s="971"/>
      <c r="BT263" s="971"/>
      <c r="BU263" s="971"/>
      <c r="BV263" s="972"/>
      <c r="BW263" s="972"/>
      <c r="BX263" s="972"/>
      <c r="BY263" s="972"/>
      <c r="BZ263" s="972"/>
      <c r="CA263" s="972"/>
      <c r="CB263" s="973"/>
      <c r="CC263" s="974"/>
    </row>
    <row r="264" spans="2:81" s="1218" customFormat="1" x14ac:dyDescent="0.3">
      <c r="B264" s="1219"/>
      <c r="C264" s="974"/>
      <c r="D264" s="1220"/>
      <c r="E264" s="1220"/>
      <c r="F264" s="1220"/>
      <c r="G264" s="1221"/>
      <c r="H264" s="1220"/>
      <c r="I264" s="1220"/>
      <c r="J264" s="1220"/>
      <c r="K264" s="1220"/>
      <c r="L264" s="1220"/>
      <c r="M264" s="1220"/>
      <c r="N264" s="1220"/>
      <c r="O264" s="1220"/>
      <c r="P264" s="1220"/>
      <c r="Q264" s="1220"/>
      <c r="R264" s="1220"/>
      <c r="S264" s="1220"/>
      <c r="T264" s="1220"/>
      <c r="U264" s="1221"/>
      <c r="V264" s="1221"/>
      <c r="W264" s="1221"/>
      <c r="X264" s="1220"/>
      <c r="Y264" s="1220"/>
      <c r="Z264" s="1220"/>
      <c r="AA264" s="1220"/>
      <c r="AB264" s="1220"/>
      <c r="AC264" s="1220"/>
      <c r="AD264" s="1220"/>
      <c r="AE264" s="1221"/>
      <c r="AF264" s="1221"/>
      <c r="AG264" s="1221"/>
      <c r="AH264" s="1220"/>
      <c r="AI264" s="1220"/>
      <c r="AJ264" s="1220"/>
      <c r="AK264" s="1220"/>
      <c r="AL264" s="1220"/>
      <c r="AM264" s="1220"/>
      <c r="AN264" s="1220"/>
      <c r="AO264" s="1221"/>
      <c r="AP264" s="1221"/>
      <c r="AQ264" s="1221"/>
      <c r="AR264" s="1220"/>
      <c r="AS264" s="1220"/>
      <c r="AT264" s="1220"/>
      <c r="AU264" s="1220"/>
      <c r="AV264" s="1220"/>
      <c r="AW264" s="1220"/>
      <c r="AX264" s="1220"/>
      <c r="AY264" s="1221"/>
      <c r="AZ264" s="1221"/>
      <c r="BA264" s="1221"/>
      <c r="BB264" s="1220"/>
      <c r="BC264" s="1220"/>
      <c r="BD264" s="1220"/>
      <c r="BE264" s="1220"/>
      <c r="BF264" s="1220"/>
      <c r="BG264" s="1220"/>
      <c r="BH264" s="1220"/>
      <c r="BI264" s="1220"/>
      <c r="BJ264" s="1220"/>
      <c r="BK264" s="1220"/>
      <c r="BL264" s="1220"/>
      <c r="BM264" s="1220"/>
      <c r="BN264" s="1221"/>
      <c r="BO264" s="1221"/>
      <c r="BP264" s="1221"/>
      <c r="BQ264" s="974"/>
      <c r="BR264" s="971"/>
      <c r="BS264" s="971"/>
      <c r="BT264" s="971"/>
      <c r="BU264" s="971"/>
      <c r="BV264" s="972"/>
      <c r="BW264" s="972"/>
      <c r="BX264" s="972"/>
      <c r="BY264" s="972"/>
      <c r="BZ264" s="972"/>
      <c r="CA264" s="972"/>
      <c r="CB264" s="973"/>
      <c r="CC264" s="974"/>
    </row>
    <row r="265" spans="2:81" s="1218" customFormat="1" x14ac:dyDescent="0.3">
      <c r="B265" s="1219"/>
      <c r="C265" s="974"/>
      <c r="D265" s="1220"/>
      <c r="E265" s="1220"/>
      <c r="F265" s="1220"/>
      <c r="G265" s="1221"/>
      <c r="H265" s="1220"/>
      <c r="I265" s="1220"/>
      <c r="J265" s="1220"/>
      <c r="K265" s="1220"/>
      <c r="L265" s="1220"/>
      <c r="M265" s="1220"/>
      <c r="N265" s="1220"/>
      <c r="O265" s="1220"/>
      <c r="P265" s="1220"/>
      <c r="Q265" s="1220"/>
      <c r="R265" s="1220"/>
      <c r="S265" s="1220"/>
      <c r="T265" s="1220"/>
      <c r="U265" s="1221"/>
      <c r="V265" s="1221"/>
      <c r="W265" s="1221"/>
      <c r="X265" s="1220"/>
      <c r="Y265" s="1220"/>
      <c r="Z265" s="1220"/>
      <c r="AA265" s="1220"/>
      <c r="AB265" s="1220"/>
      <c r="AC265" s="1220"/>
      <c r="AD265" s="1220"/>
      <c r="AE265" s="1221"/>
      <c r="AF265" s="1221"/>
      <c r="AG265" s="1221"/>
      <c r="AH265" s="1220"/>
      <c r="AI265" s="1220"/>
      <c r="AJ265" s="1220"/>
      <c r="AK265" s="1220"/>
      <c r="AL265" s="1220"/>
      <c r="AM265" s="1220"/>
      <c r="AN265" s="1220"/>
      <c r="AO265" s="1221"/>
      <c r="AP265" s="1221"/>
      <c r="AQ265" s="1221"/>
      <c r="AR265" s="1220"/>
      <c r="AS265" s="1220"/>
      <c r="AT265" s="1220"/>
      <c r="AU265" s="1220"/>
      <c r="AV265" s="1220"/>
      <c r="AW265" s="1220"/>
      <c r="AX265" s="1220"/>
      <c r="AY265" s="1221"/>
      <c r="AZ265" s="1221"/>
      <c r="BA265" s="1221"/>
      <c r="BB265" s="1220"/>
      <c r="BC265" s="1220"/>
      <c r="BD265" s="1220"/>
      <c r="BE265" s="1220"/>
      <c r="BF265" s="1220"/>
      <c r="BG265" s="1220"/>
      <c r="BH265" s="1220"/>
      <c r="BI265" s="1220"/>
      <c r="BJ265" s="1220"/>
      <c r="BK265" s="1220"/>
      <c r="BL265" s="1220"/>
      <c r="BM265" s="1220"/>
      <c r="BN265" s="1221"/>
      <c r="BO265" s="1221"/>
      <c r="BP265" s="1221"/>
      <c r="BQ265" s="974"/>
      <c r="BR265" s="971"/>
      <c r="BS265" s="971"/>
      <c r="BT265" s="971"/>
      <c r="BU265" s="971"/>
      <c r="BV265" s="972"/>
      <c r="BW265" s="972"/>
      <c r="BX265" s="972"/>
      <c r="BY265" s="972"/>
      <c r="BZ265" s="972"/>
      <c r="CA265" s="972"/>
      <c r="CB265" s="973"/>
      <c r="CC265" s="974"/>
    </row>
    <row r="266" spans="2:81" s="1218" customFormat="1" x14ac:dyDescent="0.3">
      <c r="B266" s="1219"/>
      <c r="C266" s="974"/>
      <c r="D266" s="1220"/>
      <c r="E266" s="1220"/>
      <c r="F266" s="1220"/>
      <c r="G266" s="1221"/>
      <c r="H266" s="1220"/>
      <c r="I266" s="1220"/>
      <c r="J266" s="1220"/>
      <c r="K266" s="1220"/>
      <c r="L266" s="1220"/>
      <c r="M266" s="1220"/>
      <c r="N266" s="1220"/>
      <c r="O266" s="1220"/>
      <c r="P266" s="1220"/>
      <c r="Q266" s="1220"/>
      <c r="R266" s="1220"/>
      <c r="S266" s="1220"/>
      <c r="T266" s="1220"/>
      <c r="U266" s="1221"/>
      <c r="V266" s="1221"/>
      <c r="W266" s="1221"/>
      <c r="X266" s="1220"/>
      <c r="Y266" s="1220"/>
      <c r="Z266" s="1220"/>
      <c r="AA266" s="1220"/>
      <c r="AB266" s="1220"/>
      <c r="AC266" s="1220"/>
      <c r="AD266" s="1220"/>
      <c r="AE266" s="1221"/>
      <c r="AF266" s="1221"/>
      <c r="AG266" s="1221"/>
      <c r="AH266" s="1220"/>
      <c r="AI266" s="1220"/>
      <c r="AJ266" s="1220"/>
      <c r="AK266" s="1220"/>
      <c r="AL266" s="1220"/>
      <c r="AM266" s="1220"/>
      <c r="AN266" s="1220"/>
      <c r="AO266" s="1221"/>
      <c r="AP266" s="1221"/>
      <c r="AQ266" s="1221"/>
      <c r="AR266" s="1220"/>
      <c r="AS266" s="1220"/>
      <c r="AT266" s="1220"/>
      <c r="AU266" s="1220"/>
      <c r="AV266" s="1220"/>
      <c r="AW266" s="1220"/>
      <c r="AX266" s="1220"/>
      <c r="AY266" s="1221"/>
      <c r="AZ266" s="1221"/>
      <c r="BA266" s="1221"/>
      <c r="BB266" s="1220"/>
      <c r="BC266" s="1220"/>
      <c r="BD266" s="1220"/>
      <c r="BE266" s="1220"/>
      <c r="BF266" s="1220"/>
      <c r="BG266" s="1220"/>
      <c r="BH266" s="1220"/>
      <c r="BI266" s="1220"/>
      <c r="BJ266" s="1220"/>
      <c r="BK266" s="1220"/>
      <c r="BL266" s="1220"/>
      <c r="BM266" s="1220"/>
      <c r="BN266" s="1221"/>
      <c r="BO266" s="1221"/>
      <c r="BP266" s="1221"/>
      <c r="BQ266" s="974"/>
      <c r="BR266" s="971"/>
      <c r="BS266" s="971"/>
      <c r="BT266" s="971"/>
      <c r="BU266" s="971"/>
      <c r="BV266" s="972"/>
      <c r="BW266" s="972"/>
      <c r="BX266" s="972"/>
      <c r="BY266" s="972"/>
      <c r="BZ266" s="972"/>
      <c r="CA266" s="972"/>
      <c r="CB266" s="973"/>
      <c r="CC266" s="974"/>
    </row>
    <row r="267" spans="2:81" s="1218" customFormat="1" x14ac:dyDescent="0.3">
      <c r="B267" s="1219"/>
      <c r="C267" s="974"/>
      <c r="D267" s="1220"/>
      <c r="E267" s="1220"/>
      <c r="F267" s="1220"/>
      <c r="G267" s="1221"/>
      <c r="H267" s="1220"/>
      <c r="I267" s="1220"/>
      <c r="J267" s="1220"/>
      <c r="K267" s="1220"/>
      <c r="L267" s="1220"/>
      <c r="M267" s="1220"/>
      <c r="N267" s="1220"/>
      <c r="O267" s="1220"/>
      <c r="P267" s="1220"/>
      <c r="Q267" s="1220"/>
      <c r="R267" s="1220"/>
      <c r="S267" s="1220"/>
      <c r="T267" s="1220"/>
      <c r="U267" s="1221"/>
      <c r="V267" s="1221"/>
      <c r="W267" s="1221"/>
      <c r="X267" s="1220"/>
      <c r="Y267" s="1220"/>
      <c r="Z267" s="1220"/>
      <c r="AA267" s="1220"/>
      <c r="AB267" s="1220"/>
      <c r="AC267" s="1220"/>
      <c r="AD267" s="1220"/>
      <c r="AE267" s="1221"/>
      <c r="AF267" s="1221"/>
      <c r="AG267" s="1221"/>
      <c r="AH267" s="1220"/>
      <c r="AI267" s="1220"/>
      <c r="AJ267" s="1220"/>
      <c r="AK267" s="1220"/>
      <c r="AL267" s="1220"/>
      <c r="AM267" s="1220"/>
      <c r="AN267" s="1220"/>
      <c r="AO267" s="1221"/>
      <c r="AP267" s="1221"/>
      <c r="AQ267" s="1221"/>
      <c r="AR267" s="1220"/>
      <c r="AS267" s="1220"/>
      <c r="AT267" s="1220"/>
      <c r="AU267" s="1220"/>
      <c r="AV267" s="1220"/>
      <c r="AW267" s="1220"/>
      <c r="AX267" s="1220"/>
      <c r="AY267" s="1221"/>
      <c r="AZ267" s="1221"/>
      <c r="BA267" s="1221"/>
      <c r="BB267" s="1220"/>
      <c r="BC267" s="1220"/>
      <c r="BD267" s="1220"/>
      <c r="BE267" s="1220"/>
      <c r="BF267" s="1220"/>
      <c r="BG267" s="1220"/>
      <c r="BH267" s="1220"/>
      <c r="BI267" s="1220"/>
      <c r="BJ267" s="1220"/>
      <c r="BK267" s="1220"/>
      <c r="BL267" s="1220"/>
      <c r="BM267" s="1220"/>
      <c r="BN267" s="1221"/>
      <c r="BO267" s="1221"/>
      <c r="BP267" s="1221"/>
      <c r="BQ267" s="974"/>
      <c r="BR267" s="971"/>
      <c r="BS267" s="971"/>
      <c r="BT267" s="971"/>
      <c r="BU267" s="971"/>
      <c r="BV267" s="972"/>
      <c r="BW267" s="972"/>
      <c r="BX267" s="972"/>
      <c r="BY267" s="972"/>
      <c r="BZ267" s="972"/>
      <c r="CA267" s="972"/>
      <c r="CB267" s="973"/>
      <c r="CC267" s="974"/>
    </row>
    <row r="268" spans="2:81" s="1218" customFormat="1" x14ac:dyDescent="0.3">
      <c r="B268" s="1219"/>
      <c r="C268" s="974"/>
      <c r="D268" s="1220"/>
      <c r="E268" s="1220"/>
      <c r="F268" s="1220"/>
      <c r="G268" s="1221"/>
      <c r="H268" s="1220"/>
      <c r="I268" s="1220"/>
      <c r="J268" s="1220"/>
      <c r="K268" s="1220"/>
      <c r="L268" s="1220"/>
      <c r="M268" s="1220"/>
      <c r="N268" s="1220"/>
      <c r="O268" s="1220"/>
      <c r="P268" s="1220"/>
      <c r="Q268" s="1220"/>
      <c r="R268" s="1220"/>
      <c r="S268" s="1220"/>
      <c r="T268" s="1220"/>
      <c r="U268" s="1221"/>
      <c r="V268" s="1221"/>
      <c r="W268" s="1221"/>
      <c r="X268" s="1220"/>
      <c r="Y268" s="1220"/>
      <c r="Z268" s="1220"/>
      <c r="AA268" s="1220"/>
      <c r="AB268" s="1220"/>
      <c r="AC268" s="1220"/>
      <c r="AD268" s="1220"/>
      <c r="AE268" s="1221"/>
      <c r="AF268" s="1221"/>
      <c r="AG268" s="1221"/>
      <c r="AH268" s="1220"/>
      <c r="AI268" s="1220"/>
      <c r="AJ268" s="1220"/>
      <c r="AK268" s="1220"/>
      <c r="AL268" s="1220"/>
      <c r="AM268" s="1220"/>
      <c r="AN268" s="1220"/>
      <c r="AO268" s="1221"/>
      <c r="AP268" s="1221"/>
      <c r="AQ268" s="1221"/>
      <c r="AR268" s="1220"/>
      <c r="AS268" s="1220"/>
      <c r="AT268" s="1220"/>
      <c r="AU268" s="1220"/>
      <c r="AV268" s="1220"/>
      <c r="AW268" s="1220"/>
      <c r="AX268" s="1220"/>
      <c r="AY268" s="1221"/>
      <c r="AZ268" s="1221"/>
      <c r="BA268" s="1221"/>
      <c r="BB268" s="1220"/>
      <c r="BC268" s="1220"/>
      <c r="BD268" s="1220"/>
      <c r="BE268" s="1220"/>
      <c r="BF268" s="1220"/>
      <c r="BG268" s="1220"/>
      <c r="BH268" s="1220"/>
      <c r="BI268" s="1220"/>
      <c r="BJ268" s="1220"/>
      <c r="BK268" s="1220"/>
      <c r="BL268" s="1220"/>
      <c r="BM268" s="1220"/>
      <c r="BN268" s="1221"/>
      <c r="BO268" s="1221"/>
      <c r="BP268" s="1221"/>
      <c r="BQ268" s="974"/>
      <c r="BR268" s="971"/>
      <c r="BS268" s="971"/>
      <c r="BT268" s="971"/>
      <c r="BU268" s="971"/>
      <c r="BV268" s="972"/>
      <c r="BW268" s="972"/>
      <c r="BX268" s="972"/>
      <c r="BY268" s="972"/>
      <c r="BZ268" s="972"/>
      <c r="CA268" s="972"/>
      <c r="CB268" s="973"/>
      <c r="CC268" s="974"/>
    </row>
    <row r="269" spans="2:81" s="1218" customFormat="1" x14ac:dyDescent="0.3">
      <c r="B269" s="1219"/>
      <c r="C269" s="974"/>
      <c r="D269" s="1220"/>
      <c r="E269" s="1220"/>
      <c r="F269" s="1220"/>
      <c r="G269" s="1221"/>
      <c r="H269" s="1220"/>
      <c r="I269" s="1220"/>
      <c r="J269" s="1220"/>
      <c r="K269" s="1220"/>
      <c r="L269" s="1220"/>
      <c r="M269" s="1220"/>
      <c r="N269" s="1220"/>
      <c r="O269" s="1220"/>
      <c r="P269" s="1220"/>
      <c r="Q269" s="1220"/>
      <c r="R269" s="1220"/>
      <c r="S269" s="1220"/>
      <c r="T269" s="1220"/>
      <c r="U269" s="1221"/>
      <c r="V269" s="1221"/>
      <c r="W269" s="1221"/>
      <c r="X269" s="1220"/>
      <c r="Y269" s="1220"/>
      <c r="Z269" s="1220"/>
      <c r="AA269" s="1220"/>
      <c r="AB269" s="1220"/>
      <c r="AC269" s="1220"/>
      <c r="AD269" s="1220"/>
      <c r="AE269" s="1221"/>
      <c r="AF269" s="1221"/>
      <c r="AG269" s="1221"/>
      <c r="AH269" s="1220"/>
      <c r="AI269" s="1220"/>
      <c r="AJ269" s="1220"/>
      <c r="AK269" s="1220"/>
      <c r="AL269" s="1220"/>
      <c r="AM269" s="1220"/>
      <c r="AN269" s="1220"/>
      <c r="AO269" s="1221"/>
      <c r="AP269" s="1221"/>
      <c r="AQ269" s="1221"/>
      <c r="AR269" s="1220"/>
      <c r="AS269" s="1220"/>
      <c r="AT269" s="1220"/>
      <c r="AU269" s="1220"/>
      <c r="AV269" s="1220"/>
      <c r="AW269" s="1220"/>
      <c r="AX269" s="1220"/>
      <c r="AY269" s="1221"/>
      <c r="AZ269" s="1221"/>
      <c r="BA269" s="1221"/>
      <c r="BB269" s="1220"/>
      <c r="BC269" s="1220"/>
      <c r="BD269" s="1220"/>
      <c r="BE269" s="1220"/>
      <c r="BF269" s="1220"/>
      <c r="BG269" s="1220"/>
      <c r="BH269" s="1220"/>
      <c r="BI269" s="1220"/>
      <c r="BJ269" s="1220"/>
      <c r="BK269" s="1220"/>
      <c r="BL269" s="1220"/>
      <c r="BM269" s="1220"/>
      <c r="BN269" s="1221"/>
      <c r="BO269" s="1221"/>
      <c r="BP269" s="1221"/>
      <c r="BQ269" s="974"/>
      <c r="BR269" s="971"/>
      <c r="BS269" s="971"/>
      <c r="BT269" s="971"/>
      <c r="BU269" s="971"/>
      <c r="BV269" s="972"/>
      <c r="BW269" s="972"/>
      <c r="BX269" s="972"/>
      <c r="BY269" s="972"/>
      <c r="BZ269" s="972"/>
      <c r="CA269" s="972"/>
      <c r="CB269" s="973"/>
      <c r="CC269" s="974"/>
    </row>
    <row r="270" spans="2:81" s="1218" customFormat="1" x14ac:dyDescent="0.3">
      <c r="B270" s="1219"/>
      <c r="C270" s="974"/>
      <c r="D270" s="1220"/>
      <c r="E270" s="1220"/>
      <c r="F270" s="1220"/>
      <c r="G270" s="1221"/>
      <c r="H270" s="1220"/>
      <c r="I270" s="1220"/>
      <c r="J270" s="1220"/>
      <c r="K270" s="1220"/>
      <c r="L270" s="1220"/>
      <c r="M270" s="1220"/>
      <c r="N270" s="1220"/>
      <c r="O270" s="1220"/>
      <c r="P270" s="1220"/>
      <c r="Q270" s="1220"/>
      <c r="R270" s="1220"/>
      <c r="S270" s="1220"/>
      <c r="T270" s="1220"/>
      <c r="U270" s="1221"/>
      <c r="V270" s="1221"/>
      <c r="W270" s="1221"/>
      <c r="X270" s="1220"/>
      <c r="Y270" s="1220"/>
      <c r="Z270" s="1220"/>
      <c r="AA270" s="1220"/>
      <c r="AB270" s="1220"/>
      <c r="AC270" s="1220"/>
      <c r="AD270" s="1220"/>
      <c r="AE270" s="1221"/>
      <c r="AF270" s="1221"/>
      <c r="AG270" s="1221"/>
      <c r="AH270" s="1220"/>
      <c r="AI270" s="1220"/>
      <c r="AJ270" s="1220"/>
      <c r="AK270" s="1220"/>
      <c r="AL270" s="1220"/>
      <c r="AM270" s="1220"/>
      <c r="AN270" s="1220"/>
      <c r="AO270" s="1221"/>
      <c r="AP270" s="1221"/>
      <c r="AQ270" s="1221"/>
      <c r="AR270" s="1220"/>
      <c r="AS270" s="1220"/>
      <c r="AT270" s="1220"/>
      <c r="AU270" s="1220"/>
      <c r="AV270" s="1220"/>
      <c r="AW270" s="1220"/>
      <c r="AX270" s="1220"/>
      <c r="AY270" s="1221"/>
      <c r="AZ270" s="1221"/>
      <c r="BA270" s="1221"/>
      <c r="BB270" s="1220"/>
      <c r="BC270" s="1220"/>
      <c r="BD270" s="1220"/>
      <c r="BE270" s="1220"/>
      <c r="BF270" s="1220"/>
      <c r="BG270" s="1220"/>
      <c r="BH270" s="1220"/>
      <c r="BI270" s="1220"/>
      <c r="BJ270" s="1220"/>
      <c r="BK270" s="1220"/>
      <c r="BL270" s="1220"/>
      <c r="BM270" s="1220"/>
      <c r="BN270" s="1221"/>
      <c r="BO270" s="1221"/>
      <c r="BP270" s="1221"/>
      <c r="BQ270" s="974"/>
      <c r="BR270" s="971"/>
      <c r="BS270" s="971"/>
      <c r="BT270" s="971"/>
      <c r="BU270" s="971"/>
      <c r="BV270" s="972"/>
      <c r="BW270" s="972"/>
      <c r="BX270" s="972"/>
      <c r="BY270" s="972"/>
      <c r="BZ270" s="972"/>
      <c r="CA270" s="972"/>
      <c r="CB270" s="973"/>
      <c r="CC270" s="974"/>
    </row>
    <row r="271" spans="2:81" s="1218" customFormat="1" x14ac:dyDescent="0.3">
      <c r="B271" s="1219"/>
      <c r="C271" s="974"/>
      <c r="D271" s="1220"/>
      <c r="E271" s="1220"/>
      <c r="F271" s="1220"/>
      <c r="G271" s="1221"/>
      <c r="H271" s="1220"/>
      <c r="I271" s="1220"/>
      <c r="J271" s="1220"/>
      <c r="K271" s="1220"/>
      <c r="L271" s="1220"/>
      <c r="M271" s="1220"/>
      <c r="N271" s="1220"/>
      <c r="O271" s="1220"/>
      <c r="P271" s="1220"/>
      <c r="Q271" s="1220"/>
      <c r="R271" s="1220"/>
      <c r="S271" s="1220"/>
      <c r="T271" s="1220"/>
      <c r="U271" s="1221"/>
      <c r="V271" s="1221"/>
      <c r="W271" s="1221"/>
      <c r="X271" s="1220"/>
      <c r="Y271" s="1220"/>
      <c r="Z271" s="1220"/>
      <c r="AA271" s="1220"/>
      <c r="AB271" s="1220"/>
      <c r="AC271" s="1220"/>
      <c r="AD271" s="1220"/>
      <c r="AE271" s="1221"/>
      <c r="AF271" s="1221"/>
      <c r="AG271" s="1221"/>
      <c r="AH271" s="1220"/>
      <c r="AI271" s="1220"/>
      <c r="AJ271" s="1220"/>
      <c r="AK271" s="1220"/>
      <c r="AL271" s="1220"/>
      <c r="AM271" s="1220"/>
      <c r="AN271" s="1220"/>
      <c r="AO271" s="1221"/>
      <c r="AP271" s="1221"/>
      <c r="AQ271" s="1221"/>
      <c r="AR271" s="1220"/>
      <c r="AS271" s="1220"/>
      <c r="AT271" s="1220"/>
      <c r="AU271" s="1220"/>
      <c r="AV271" s="1220"/>
      <c r="AW271" s="1220"/>
      <c r="AX271" s="1220"/>
      <c r="AY271" s="1221"/>
      <c r="AZ271" s="1221"/>
      <c r="BA271" s="1221"/>
      <c r="BB271" s="1220"/>
      <c r="BC271" s="1220"/>
      <c r="BD271" s="1220"/>
      <c r="BE271" s="1220"/>
      <c r="BF271" s="1220"/>
      <c r="BG271" s="1220"/>
      <c r="BH271" s="1220"/>
      <c r="BI271" s="1220"/>
      <c r="BJ271" s="1220"/>
      <c r="BK271" s="1220"/>
      <c r="BL271" s="1220"/>
      <c r="BM271" s="1220"/>
      <c r="BN271" s="1221"/>
      <c r="BO271" s="1221"/>
      <c r="BP271" s="1221"/>
      <c r="BQ271" s="974"/>
      <c r="BR271" s="971"/>
      <c r="BS271" s="971"/>
      <c r="BT271" s="971"/>
      <c r="BU271" s="971"/>
      <c r="BV271" s="972"/>
      <c r="BW271" s="972"/>
      <c r="BX271" s="972"/>
      <c r="BY271" s="972"/>
      <c r="BZ271" s="972"/>
      <c r="CA271" s="972"/>
      <c r="CB271" s="973"/>
      <c r="CC271" s="974"/>
    </row>
    <row r="272" spans="2:81" s="1218" customFormat="1" x14ac:dyDescent="0.3">
      <c r="B272" s="1219"/>
      <c r="C272" s="974"/>
      <c r="D272" s="1220"/>
      <c r="E272" s="1220"/>
      <c r="F272" s="1220"/>
      <c r="G272" s="1221"/>
      <c r="H272" s="1220"/>
      <c r="I272" s="1220"/>
      <c r="J272" s="1220"/>
      <c r="K272" s="1220"/>
      <c r="L272" s="1220"/>
      <c r="M272" s="1220"/>
      <c r="N272" s="1220"/>
      <c r="O272" s="1220"/>
      <c r="P272" s="1220"/>
      <c r="Q272" s="1220"/>
      <c r="R272" s="1220"/>
      <c r="S272" s="1220"/>
      <c r="T272" s="1220"/>
      <c r="U272" s="1221"/>
      <c r="V272" s="1221"/>
      <c r="W272" s="1221"/>
      <c r="X272" s="1220"/>
      <c r="Y272" s="1220"/>
      <c r="Z272" s="1220"/>
      <c r="AA272" s="1220"/>
      <c r="AB272" s="1220"/>
      <c r="AC272" s="1220"/>
      <c r="AD272" s="1220"/>
      <c r="AE272" s="1221"/>
      <c r="AF272" s="1221"/>
      <c r="AG272" s="1221"/>
      <c r="AH272" s="1220"/>
      <c r="AI272" s="1220"/>
      <c r="AJ272" s="1220"/>
      <c r="AK272" s="1220"/>
      <c r="AL272" s="1220"/>
      <c r="AM272" s="1220"/>
      <c r="AN272" s="1220"/>
      <c r="AO272" s="1221"/>
      <c r="AP272" s="1221"/>
      <c r="AQ272" s="1221"/>
      <c r="AR272" s="1220"/>
      <c r="AS272" s="1220"/>
      <c r="AT272" s="1220"/>
      <c r="AU272" s="1220"/>
      <c r="AV272" s="1220"/>
      <c r="AW272" s="1220"/>
      <c r="AX272" s="1220"/>
      <c r="AY272" s="1221"/>
      <c r="AZ272" s="1221"/>
      <c r="BA272" s="1221"/>
      <c r="BB272" s="1220"/>
      <c r="BC272" s="1220"/>
      <c r="BD272" s="1220"/>
      <c r="BE272" s="1220"/>
      <c r="BF272" s="1220"/>
      <c r="BG272" s="1220"/>
      <c r="BH272" s="1220"/>
      <c r="BI272" s="1220"/>
      <c r="BJ272" s="1220"/>
      <c r="BK272" s="1220"/>
      <c r="BL272" s="1220"/>
      <c r="BM272" s="1220"/>
      <c r="BN272" s="1221"/>
      <c r="BO272" s="1221"/>
      <c r="BP272" s="1221"/>
      <c r="BQ272" s="974"/>
      <c r="BR272" s="971"/>
      <c r="BS272" s="971"/>
      <c r="BT272" s="971"/>
      <c r="BU272" s="971"/>
      <c r="BV272" s="972"/>
      <c r="BW272" s="972"/>
      <c r="BX272" s="972"/>
      <c r="BY272" s="972"/>
      <c r="BZ272" s="972"/>
      <c r="CA272" s="972"/>
      <c r="CB272" s="973"/>
      <c r="CC272" s="974"/>
    </row>
    <row r="273" spans="2:81" s="1218" customFormat="1" x14ac:dyDescent="0.3">
      <c r="B273" s="1219"/>
      <c r="C273" s="974"/>
      <c r="D273" s="1220"/>
      <c r="E273" s="1220"/>
      <c r="F273" s="1220"/>
      <c r="G273" s="1221"/>
      <c r="H273" s="1220"/>
      <c r="I273" s="1220"/>
      <c r="J273" s="1220"/>
      <c r="K273" s="1220"/>
      <c r="L273" s="1220"/>
      <c r="M273" s="1220"/>
      <c r="N273" s="1220"/>
      <c r="O273" s="1220"/>
      <c r="P273" s="1220"/>
      <c r="Q273" s="1220"/>
      <c r="R273" s="1220"/>
      <c r="S273" s="1220"/>
      <c r="T273" s="1220"/>
      <c r="U273" s="1221"/>
      <c r="V273" s="1221"/>
      <c r="W273" s="1221"/>
      <c r="X273" s="1220"/>
      <c r="Y273" s="1220"/>
      <c r="Z273" s="1220"/>
      <c r="AA273" s="1220"/>
      <c r="AB273" s="1220"/>
      <c r="AC273" s="1220"/>
      <c r="AD273" s="1220"/>
      <c r="AE273" s="1221"/>
      <c r="AF273" s="1221"/>
      <c r="AG273" s="1221"/>
      <c r="AH273" s="1220"/>
      <c r="AI273" s="1220"/>
      <c r="AJ273" s="1220"/>
      <c r="AK273" s="1220"/>
      <c r="AL273" s="1220"/>
      <c r="AM273" s="1220"/>
      <c r="AN273" s="1220"/>
      <c r="AO273" s="1221"/>
      <c r="AP273" s="1221"/>
      <c r="AQ273" s="1221"/>
      <c r="AR273" s="1220"/>
      <c r="AS273" s="1220"/>
      <c r="AT273" s="1220"/>
      <c r="AU273" s="1220"/>
      <c r="AV273" s="1220"/>
      <c r="AW273" s="1220"/>
      <c r="AX273" s="1220"/>
      <c r="AY273" s="1221"/>
      <c r="AZ273" s="1221"/>
      <c r="BA273" s="1221"/>
      <c r="BB273" s="1220"/>
      <c r="BC273" s="1220"/>
      <c r="BD273" s="1220"/>
      <c r="BE273" s="1220"/>
      <c r="BF273" s="1220"/>
      <c r="BG273" s="1220"/>
      <c r="BH273" s="1220"/>
      <c r="BI273" s="1220"/>
      <c r="BJ273" s="1220"/>
      <c r="BK273" s="1220"/>
      <c r="BL273" s="1220"/>
      <c r="BM273" s="1220"/>
      <c r="BN273" s="1221"/>
      <c r="BO273" s="1221"/>
      <c r="BP273" s="1221"/>
      <c r="BQ273" s="974"/>
      <c r="BR273" s="971"/>
      <c r="BS273" s="971"/>
      <c r="BT273" s="971"/>
      <c r="BU273" s="971"/>
      <c r="BV273" s="972"/>
      <c r="BW273" s="972"/>
      <c r="BX273" s="972"/>
      <c r="BY273" s="972"/>
      <c r="BZ273" s="972"/>
      <c r="CA273" s="972"/>
      <c r="CB273" s="973"/>
      <c r="CC273" s="974"/>
    </row>
    <row r="274" spans="2:81" s="1218" customFormat="1" x14ac:dyDescent="0.3">
      <c r="B274" s="1219"/>
      <c r="C274" s="974"/>
      <c r="D274" s="1220"/>
      <c r="E274" s="1220"/>
      <c r="F274" s="1220"/>
      <c r="G274" s="1221"/>
      <c r="H274" s="1220"/>
      <c r="I274" s="1220"/>
      <c r="J274" s="1220"/>
      <c r="K274" s="1220"/>
      <c r="L274" s="1220"/>
      <c r="M274" s="1220"/>
      <c r="N274" s="1220"/>
      <c r="O274" s="1220"/>
      <c r="P274" s="1220"/>
      <c r="Q274" s="1220"/>
      <c r="R274" s="1220"/>
      <c r="S274" s="1220"/>
      <c r="T274" s="1220"/>
      <c r="U274" s="1221"/>
      <c r="V274" s="1221"/>
      <c r="W274" s="1221"/>
      <c r="X274" s="1220"/>
      <c r="Y274" s="1220"/>
      <c r="Z274" s="1220"/>
      <c r="AA274" s="1220"/>
      <c r="AB274" s="1220"/>
      <c r="AC274" s="1220"/>
      <c r="AD274" s="1220"/>
      <c r="AE274" s="1221"/>
      <c r="AF274" s="1221"/>
      <c r="AG274" s="1221"/>
      <c r="AH274" s="1220"/>
      <c r="AI274" s="1220"/>
      <c r="AJ274" s="1220"/>
      <c r="AK274" s="1220"/>
      <c r="AL274" s="1220"/>
      <c r="AM274" s="1220"/>
      <c r="AN274" s="1220"/>
      <c r="AO274" s="1221"/>
      <c r="AP274" s="1221"/>
      <c r="AQ274" s="1221"/>
      <c r="AR274" s="1220"/>
      <c r="AS274" s="1220"/>
      <c r="AT274" s="1220"/>
      <c r="AU274" s="1220"/>
      <c r="AV274" s="1220"/>
      <c r="AW274" s="1220"/>
      <c r="AX274" s="1220"/>
      <c r="AY274" s="1221"/>
      <c r="AZ274" s="1221"/>
      <c r="BA274" s="1221"/>
      <c r="BB274" s="1220"/>
      <c r="BC274" s="1220"/>
      <c r="BD274" s="1220"/>
      <c r="BE274" s="1220"/>
      <c r="BF274" s="1220"/>
      <c r="BG274" s="1220"/>
      <c r="BH274" s="1220"/>
      <c r="BI274" s="1220"/>
      <c r="BJ274" s="1220"/>
      <c r="BK274" s="1220"/>
      <c r="BL274" s="1220"/>
      <c r="BM274" s="1220"/>
      <c r="BN274" s="1221"/>
      <c r="BO274" s="1221"/>
      <c r="BP274" s="1221"/>
      <c r="BQ274" s="974"/>
      <c r="BR274" s="971"/>
      <c r="BS274" s="971"/>
      <c r="BT274" s="971"/>
      <c r="BU274" s="971"/>
      <c r="BV274" s="972"/>
      <c r="BW274" s="972"/>
      <c r="BX274" s="972"/>
      <c r="BY274" s="972"/>
      <c r="BZ274" s="972"/>
      <c r="CA274" s="972"/>
      <c r="CB274" s="973"/>
      <c r="CC274" s="974"/>
    </row>
    <row r="275" spans="2:81" s="1218" customFormat="1" x14ac:dyDescent="0.3">
      <c r="B275" s="1219"/>
      <c r="C275" s="974"/>
      <c r="D275" s="1220"/>
      <c r="E275" s="1220"/>
      <c r="F275" s="1220"/>
      <c r="G275" s="1221"/>
      <c r="H275" s="1220"/>
      <c r="I275" s="1220"/>
      <c r="J275" s="1220"/>
      <c r="K275" s="1220"/>
      <c r="L275" s="1220"/>
      <c r="M275" s="1220"/>
      <c r="N275" s="1220"/>
      <c r="O275" s="1220"/>
      <c r="P275" s="1220"/>
      <c r="Q275" s="1220"/>
      <c r="R275" s="1220"/>
      <c r="S275" s="1220"/>
      <c r="T275" s="1220"/>
      <c r="U275" s="1221"/>
      <c r="V275" s="1221"/>
      <c r="W275" s="1221"/>
      <c r="X275" s="1220"/>
      <c r="Y275" s="1220"/>
      <c r="Z275" s="1220"/>
      <c r="AA275" s="1220"/>
      <c r="AB275" s="1220"/>
      <c r="AC275" s="1220"/>
      <c r="AD275" s="1220"/>
      <c r="AE275" s="1221"/>
      <c r="AF275" s="1221"/>
      <c r="AG275" s="1221"/>
      <c r="AH275" s="1220"/>
      <c r="AI275" s="1220"/>
      <c r="AJ275" s="1220"/>
      <c r="AK275" s="1220"/>
      <c r="AL275" s="1220"/>
      <c r="AM275" s="1220"/>
      <c r="AN275" s="1220"/>
      <c r="AO275" s="1221"/>
      <c r="AP275" s="1221"/>
      <c r="AQ275" s="1221"/>
      <c r="AR275" s="1220"/>
      <c r="AS275" s="1220"/>
      <c r="AT275" s="1220"/>
      <c r="AU275" s="1220"/>
      <c r="AV275" s="1220"/>
      <c r="AW275" s="1220"/>
      <c r="AX275" s="1220"/>
      <c r="AY275" s="1221"/>
      <c r="AZ275" s="1221"/>
      <c r="BA275" s="1221"/>
      <c r="BB275" s="1220"/>
      <c r="BC275" s="1220"/>
      <c r="BD275" s="1220"/>
      <c r="BE275" s="1220"/>
      <c r="BF275" s="1220"/>
      <c r="BG275" s="1220"/>
      <c r="BH275" s="1220"/>
      <c r="BI275" s="1220"/>
      <c r="BJ275" s="1220"/>
      <c r="BK275" s="1220"/>
      <c r="BL275" s="1220"/>
      <c r="BM275" s="1220"/>
      <c r="BN275" s="1221"/>
      <c r="BO275" s="1221"/>
      <c r="BP275" s="1221"/>
      <c r="BQ275" s="974"/>
      <c r="BR275" s="971"/>
      <c r="BS275" s="971"/>
      <c r="BT275" s="971"/>
      <c r="BU275" s="971"/>
      <c r="BV275" s="972"/>
      <c r="BW275" s="972"/>
      <c r="BX275" s="972"/>
      <c r="BY275" s="972"/>
      <c r="BZ275" s="972"/>
      <c r="CA275" s="972"/>
      <c r="CB275" s="973"/>
      <c r="CC275" s="974"/>
    </row>
    <row r="276" spans="2:81" s="1218" customFormat="1" x14ac:dyDescent="0.3">
      <c r="B276" s="1219"/>
      <c r="C276" s="974"/>
      <c r="D276" s="1220"/>
      <c r="E276" s="1220"/>
      <c r="F276" s="1220"/>
      <c r="G276" s="1221"/>
      <c r="H276" s="1220"/>
      <c r="I276" s="1220"/>
      <c r="J276" s="1220"/>
      <c r="K276" s="1220"/>
      <c r="L276" s="1220"/>
      <c r="M276" s="1220"/>
      <c r="N276" s="1220"/>
      <c r="O276" s="1220"/>
      <c r="P276" s="1220"/>
      <c r="Q276" s="1220"/>
      <c r="R276" s="1220"/>
      <c r="S276" s="1220"/>
      <c r="T276" s="1220"/>
      <c r="U276" s="1221"/>
      <c r="V276" s="1221"/>
      <c r="W276" s="1221"/>
      <c r="X276" s="1220"/>
      <c r="Y276" s="1220"/>
      <c r="Z276" s="1220"/>
      <c r="AA276" s="1220"/>
      <c r="AB276" s="1220"/>
      <c r="AC276" s="1220"/>
      <c r="AD276" s="1220"/>
      <c r="AE276" s="1221"/>
      <c r="AF276" s="1221"/>
      <c r="AG276" s="1221"/>
      <c r="AH276" s="1220"/>
      <c r="AI276" s="1220"/>
      <c r="AJ276" s="1220"/>
      <c r="AK276" s="1220"/>
      <c r="AL276" s="1220"/>
      <c r="AM276" s="1220"/>
      <c r="AN276" s="1220"/>
      <c r="AO276" s="1221"/>
      <c r="AP276" s="1221"/>
      <c r="AQ276" s="1221"/>
      <c r="AR276" s="1220"/>
      <c r="AS276" s="1220"/>
      <c r="AT276" s="1220"/>
      <c r="AU276" s="1220"/>
      <c r="AV276" s="1220"/>
      <c r="AW276" s="1220"/>
      <c r="AX276" s="1220"/>
      <c r="AY276" s="1221"/>
      <c r="AZ276" s="1221"/>
      <c r="BA276" s="1221"/>
      <c r="BB276" s="1220"/>
      <c r="BC276" s="1220"/>
      <c r="BD276" s="1220"/>
      <c r="BE276" s="1220"/>
      <c r="BF276" s="1220"/>
      <c r="BG276" s="1220"/>
      <c r="BH276" s="1220"/>
      <c r="BI276" s="1220"/>
      <c r="BJ276" s="1220"/>
      <c r="BK276" s="1220"/>
      <c r="BL276" s="1220"/>
      <c r="BM276" s="1220"/>
      <c r="BN276" s="1221"/>
      <c r="BO276" s="1221"/>
      <c r="BP276" s="1221"/>
      <c r="BQ276" s="974"/>
      <c r="BR276" s="971"/>
      <c r="BS276" s="971"/>
      <c r="BT276" s="971"/>
      <c r="BU276" s="971"/>
      <c r="BV276" s="972"/>
      <c r="BW276" s="972"/>
      <c r="BX276" s="972"/>
      <c r="BY276" s="972"/>
      <c r="BZ276" s="972"/>
      <c r="CA276" s="972"/>
      <c r="CB276" s="973"/>
      <c r="CC276" s="974"/>
    </row>
    <row r="277" spans="2:81" s="1218" customFormat="1" x14ac:dyDescent="0.3">
      <c r="B277" s="1219"/>
      <c r="C277" s="974"/>
      <c r="D277" s="1220"/>
      <c r="E277" s="1220"/>
      <c r="F277" s="1220"/>
      <c r="G277" s="1221"/>
      <c r="H277" s="1220"/>
      <c r="I277" s="1220"/>
      <c r="J277" s="1220"/>
      <c r="K277" s="1220"/>
      <c r="L277" s="1220"/>
      <c r="M277" s="1220"/>
      <c r="N277" s="1220"/>
      <c r="O277" s="1220"/>
      <c r="P277" s="1220"/>
      <c r="Q277" s="1220"/>
      <c r="R277" s="1220"/>
      <c r="S277" s="1220"/>
      <c r="T277" s="1220"/>
      <c r="U277" s="1221"/>
      <c r="V277" s="1221"/>
      <c r="W277" s="1221"/>
      <c r="X277" s="1220"/>
      <c r="Y277" s="1220"/>
      <c r="Z277" s="1220"/>
      <c r="AA277" s="1220"/>
      <c r="AB277" s="1220"/>
      <c r="AC277" s="1220"/>
      <c r="AD277" s="1220"/>
      <c r="AE277" s="1221"/>
      <c r="AF277" s="1221"/>
      <c r="AG277" s="1221"/>
      <c r="AH277" s="1220"/>
      <c r="AI277" s="1220"/>
      <c r="AJ277" s="1220"/>
      <c r="AK277" s="1220"/>
      <c r="AL277" s="1220"/>
      <c r="AM277" s="1220"/>
      <c r="AN277" s="1220"/>
      <c r="AO277" s="1221"/>
      <c r="AP277" s="1221"/>
      <c r="AQ277" s="1221"/>
      <c r="AR277" s="1220"/>
      <c r="AS277" s="1220"/>
      <c r="AT277" s="1220"/>
      <c r="AU277" s="1220"/>
      <c r="AV277" s="1220"/>
      <c r="AW277" s="1220"/>
      <c r="AX277" s="1220"/>
      <c r="AY277" s="1221"/>
      <c r="AZ277" s="1221"/>
      <c r="BA277" s="1221"/>
      <c r="BB277" s="1220"/>
      <c r="BC277" s="1220"/>
      <c r="BD277" s="1220"/>
      <c r="BE277" s="1220"/>
      <c r="BF277" s="1220"/>
      <c r="BG277" s="1220"/>
      <c r="BH277" s="1220"/>
      <c r="BI277" s="1220"/>
      <c r="BJ277" s="1220"/>
      <c r="BK277" s="1220"/>
      <c r="BL277" s="1220"/>
      <c r="BM277" s="1220"/>
      <c r="BN277" s="1221"/>
      <c r="BO277" s="1221"/>
      <c r="BP277" s="1221"/>
      <c r="BQ277" s="974"/>
      <c r="BR277" s="971"/>
      <c r="BS277" s="971"/>
      <c r="BT277" s="971"/>
      <c r="BU277" s="971"/>
      <c r="BV277" s="972"/>
      <c r="BW277" s="972"/>
      <c r="BX277" s="972"/>
      <c r="BY277" s="972"/>
      <c r="BZ277" s="972"/>
      <c r="CA277" s="972"/>
      <c r="CB277" s="973"/>
      <c r="CC277" s="974"/>
    </row>
    <row r="278" spans="2:81" s="1218" customFormat="1" x14ac:dyDescent="0.3">
      <c r="B278" s="1219"/>
      <c r="C278" s="974"/>
      <c r="D278" s="1220"/>
      <c r="E278" s="1220"/>
      <c r="F278" s="1220"/>
      <c r="G278" s="1221"/>
      <c r="H278" s="1220"/>
      <c r="I278" s="1220"/>
      <c r="J278" s="1220"/>
      <c r="K278" s="1220"/>
      <c r="L278" s="1220"/>
      <c r="M278" s="1220"/>
      <c r="N278" s="1220"/>
      <c r="O278" s="1220"/>
      <c r="P278" s="1220"/>
      <c r="Q278" s="1220"/>
      <c r="R278" s="1220"/>
      <c r="S278" s="1220"/>
      <c r="T278" s="1220"/>
      <c r="U278" s="1221"/>
      <c r="V278" s="1221"/>
      <c r="W278" s="1221"/>
      <c r="X278" s="1220"/>
      <c r="Y278" s="1220"/>
      <c r="Z278" s="1220"/>
      <c r="AA278" s="1220"/>
      <c r="AB278" s="1220"/>
      <c r="AC278" s="1220"/>
      <c r="AD278" s="1220"/>
      <c r="AE278" s="1221"/>
      <c r="AF278" s="1221"/>
      <c r="AG278" s="1221"/>
      <c r="AH278" s="1220"/>
      <c r="AI278" s="1220"/>
      <c r="AJ278" s="1220"/>
      <c r="AK278" s="1220"/>
      <c r="AL278" s="1220"/>
      <c r="AM278" s="1220"/>
      <c r="AN278" s="1220"/>
      <c r="AO278" s="1221"/>
      <c r="AP278" s="1221"/>
      <c r="AQ278" s="1221"/>
      <c r="AR278" s="1220"/>
      <c r="AS278" s="1220"/>
      <c r="AT278" s="1220"/>
      <c r="AU278" s="1220"/>
      <c r="AV278" s="1220"/>
      <c r="AW278" s="1220"/>
      <c r="AX278" s="1220"/>
      <c r="AY278" s="1221"/>
      <c r="AZ278" s="1221"/>
      <c r="BA278" s="1221"/>
      <c r="BB278" s="1220"/>
      <c r="BC278" s="1220"/>
      <c r="BD278" s="1220"/>
      <c r="BE278" s="1220"/>
      <c r="BF278" s="1220"/>
      <c r="BG278" s="1220"/>
      <c r="BH278" s="1220"/>
      <c r="BI278" s="1220"/>
      <c r="BJ278" s="1220"/>
      <c r="BK278" s="1220"/>
      <c r="BL278" s="1220"/>
      <c r="BM278" s="1220"/>
      <c r="BN278" s="1221"/>
      <c r="BO278" s="1221"/>
      <c r="BP278" s="1221"/>
      <c r="BQ278" s="974"/>
      <c r="BR278" s="971"/>
      <c r="BS278" s="971"/>
      <c r="BT278" s="971"/>
      <c r="BU278" s="971"/>
      <c r="BV278" s="972"/>
      <c r="BW278" s="972"/>
      <c r="BX278" s="972"/>
      <c r="BY278" s="972"/>
      <c r="BZ278" s="972"/>
      <c r="CA278" s="972"/>
      <c r="CB278" s="973"/>
      <c r="CC278" s="974"/>
    </row>
    <row r="279" spans="2:81" s="1218" customFormat="1" x14ac:dyDescent="0.3">
      <c r="B279" s="1219"/>
      <c r="C279" s="974"/>
      <c r="D279" s="1220"/>
      <c r="E279" s="1220"/>
      <c r="F279" s="1220"/>
      <c r="G279" s="1221"/>
      <c r="H279" s="1220"/>
      <c r="I279" s="1220"/>
      <c r="J279" s="1220"/>
      <c r="K279" s="1220"/>
      <c r="L279" s="1220"/>
      <c r="M279" s="1220"/>
      <c r="N279" s="1220"/>
      <c r="O279" s="1220"/>
      <c r="P279" s="1220"/>
      <c r="Q279" s="1220"/>
      <c r="R279" s="1220"/>
      <c r="S279" s="1220"/>
      <c r="T279" s="1220"/>
      <c r="U279" s="1221"/>
      <c r="V279" s="1221"/>
      <c r="W279" s="1221"/>
      <c r="X279" s="1220"/>
      <c r="Y279" s="1220"/>
      <c r="Z279" s="1220"/>
      <c r="AA279" s="1220"/>
      <c r="AB279" s="1220"/>
      <c r="AC279" s="1220"/>
      <c r="AD279" s="1220"/>
      <c r="AE279" s="1221"/>
      <c r="AF279" s="1221"/>
      <c r="AG279" s="1221"/>
      <c r="AH279" s="1220"/>
      <c r="AI279" s="1220"/>
      <c r="AJ279" s="1220"/>
      <c r="AK279" s="1220"/>
      <c r="AL279" s="1220"/>
      <c r="AM279" s="1220"/>
      <c r="AN279" s="1220"/>
      <c r="AO279" s="1221"/>
      <c r="AP279" s="1221"/>
      <c r="AQ279" s="1221"/>
      <c r="AR279" s="1220"/>
      <c r="AS279" s="1220"/>
      <c r="AT279" s="1220"/>
      <c r="AU279" s="1220"/>
      <c r="AV279" s="1220"/>
      <c r="AW279" s="1220"/>
      <c r="AX279" s="1220"/>
      <c r="AY279" s="1221"/>
      <c r="AZ279" s="1221"/>
      <c r="BA279" s="1221"/>
      <c r="BB279" s="1220"/>
      <c r="BC279" s="1220"/>
      <c r="BD279" s="1220"/>
      <c r="BE279" s="1220"/>
      <c r="BF279" s="1220"/>
      <c r="BG279" s="1220"/>
      <c r="BH279" s="1220"/>
      <c r="BI279" s="1220"/>
      <c r="BJ279" s="1220"/>
      <c r="BK279" s="1220"/>
      <c r="BL279" s="1220"/>
      <c r="BM279" s="1220"/>
      <c r="BN279" s="1221"/>
      <c r="BO279" s="1221"/>
      <c r="BP279" s="1221"/>
      <c r="BQ279" s="974"/>
      <c r="BR279" s="971"/>
      <c r="BS279" s="971"/>
      <c r="BT279" s="971"/>
      <c r="BU279" s="971"/>
      <c r="BV279" s="972"/>
      <c r="BW279" s="972"/>
      <c r="BX279" s="972"/>
      <c r="BY279" s="972"/>
      <c r="BZ279" s="972"/>
      <c r="CA279" s="972"/>
      <c r="CB279" s="973"/>
      <c r="CC279" s="974"/>
    </row>
    <row r="280" spans="2:81" s="1218" customFormat="1" x14ac:dyDescent="0.3">
      <c r="B280" s="1219"/>
      <c r="C280" s="974"/>
      <c r="D280" s="1220"/>
      <c r="E280" s="1220"/>
      <c r="F280" s="1220"/>
      <c r="G280" s="1221"/>
      <c r="H280" s="1220"/>
      <c r="I280" s="1220"/>
      <c r="J280" s="1220"/>
      <c r="K280" s="1220"/>
      <c r="L280" s="1220"/>
      <c r="M280" s="1220"/>
      <c r="N280" s="1220"/>
      <c r="O280" s="1220"/>
      <c r="P280" s="1220"/>
      <c r="Q280" s="1220"/>
      <c r="R280" s="1220"/>
      <c r="S280" s="1220"/>
      <c r="T280" s="1220"/>
      <c r="U280" s="1221"/>
      <c r="V280" s="1221"/>
      <c r="W280" s="1221"/>
      <c r="X280" s="1220"/>
      <c r="Y280" s="1220"/>
      <c r="Z280" s="1220"/>
      <c r="AA280" s="1220"/>
      <c r="AB280" s="1220"/>
      <c r="AC280" s="1220"/>
      <c r="AD280" s="1220"/>
      <c r="AE280" s="1221"/>
      <c r="AF280" s="1221"/>
      <c r="AG280" s="1221"/>
      <c r="AH280" s="1220"/>
      <c r="AI280" s="1220"/>
      <c r="AJ280" s="1220"/>
      <c r="AK280" s="1220"/>
      <c r="AL280" s="1220"/>
      <c r="AM280" s="1220"/>
      <c r="AN280" s="1220"/>
      <c r="AO280" s="1221"/>
      <c r="AP280" s="1221"/>
      <c r="AQ280" s="1221"/>
      <c r="AR280" s="1220"/>
      <c r="AS280" s="1220"/>
      <c r="AT280" s="1220"/>
      <c r="AU280" s="1220"/>
      <c r="AV280" s="1220"/>
      <c r="AW280" s="1220"/>
      <c r="AX280" s="1220"/>
      <c r="AY280" s="1221"/>
      <c r="AZ280" s="1221"/>
      <c r="BA280" s="1221"/>
      <c r="BB280" s="1220"/>
      <c r="BC280" s="1220"/>
      <c r="BD280" s="1220"/>
      <c r="BE280" s="1220"/>
      <c r="BF280" s="1220"/>
      <c r="BG280" s="1220"/>
      <c r="BH280" s="1220"/>
      <c r="BI280" s="1220"/>
      <c r="BJ280" s="1220"/>
      <c r="BK280" s="1220"/>
      <c r="BL280" s="1220"/>
      <c r="BM280" s="1220"/>
      <c r="BN280" s="1221"/>
      <c r="BO280" s="1221"/>
      <c r="BP280" s="1221"/>
      <c r="BQ280" s="974"/>
      <c r="BR280" s="971"/>
      <c r="BS280" s="971"/>
      <c r="BT280" s="971"/>
      <c r="BU280" s="971"/>
      <c r="BV280" s="972"/>
      <c r="BW280" s="972"/>
      <c r="BX280" s="972"/>
      <c r="BY280" s="972"/>
      <c r="BZ280" s="972"/>
      <c r="CA280" s="972"/>
      <c r="CB280" s="973"/>
      <c r="CC280" s="974"/>
    </row>
    <row r="281" spans="2:81" s="1218" customFormat="1" x14ac:dyDescent="0.3">
      <c r="B281" s="1219"/>
      <c r="C281" s="974"/>
      <c r="D281" s="1220"/>
      <c r="E281" s="1220"/>
      <c r="F281" s="1220"/>
      <c r="G281" s="1221"/>
      <c r="H281" s="1220"/>
      <c r="I281" s="1220"/>
      <c r="J281" s="1220"/>
      <c r="K281" s="1220"/>
      <c r="L281" s="1220"/>
      <c r="M281" s="1220"/>
      <c r="N281" s="1220"/>
      <c r="O281" s="1220"/>
      <c r="P281" s="1220"/>
      <c r="Q281" s="1220"/>
      <c r="R281" s="1220"/>
      <c r="S281" s="1220"/>
      <c r="T281" s="1220"/>
      <c r="U281" s="1221"/>
      <c r="V281" s="1221"/>
      <c r="W281" s="1221"/>
      <c r="X281" s="1220"/>
      <c r="Y281" s="1220"/>
      <c r="Z281" s="1220"/>
      <c r="AA281" s="1220"/>
      <c r="AB281" s="1220"/>
      <c r="AC281" s="1220"/>
      <c r="AD281" s="1220"/>
      <c r="AE281" s="1221"/>
      <c r="AF281" s="1221"/>
      <c r="AG281" s="1221"/>
      <c r="AH281" s="1220"/>
      <c r="AI281" s="1220"/>
      <c r="AJ281" s="1220"/>
      <c r="AK281" s="1220"/>
      <c r="AL281" s="1220"/>
      <c r="AM281" s="1220"/>
      <c r="AN281" s="1220"/>
      <c r="AO281" s="1221"/>
      <c r="AP281" s="1221"/>
      <c r="AQ281" s="1221"/>
      <c r="AR281" s="1220"/>
      <c r="AS281" s="1220"/>
      <c r="AT281" s="1220"/>
      <c r="AU281" s="1220"/>
      <c r="AV281" s="1220"/>
      <c r="AW281" s="1220"/>
      <c r="AX281" s="1220"/>
      <c r="AY281" s="1221"/>
      <c r="AZ281" s="1221"/>
      <c r="BA281" s="1221"/>
      <c r="BB281" s="1220"/>
      <c r="BC281" s="1220"/>
      <c r="BD281" s="1220"/>
      <c r="BE281" s="1220"/>
      <c r="BF281" s="1220"/>
      <c r="BG281" s="1220"/>
      <c r="BH281" s="1220"/>
      <c r="BI281" s="1220"/>
      <c r="BJ281" s="1220"/>
      <c r="BK281" s="1220"/>
      <c r="BL281" s="1220"/>
      <c r="BM281" s="1220"/>
      <c r="BN281" s="1221"/>
      <c r="BO281" s="1221"/>
      <c r="BP281" s="1221"/>
      <c r="BQ281" s="974"/>
      <c r="BR281" s="971"/>
      <c r="BS281" s="971"/>
      <c r="BT281" s="971"/>
      <c r="BU281" s="971"/>
      <c r="BV281" s="972"/>
      <c r="BW281" s="972"/>
      <c r="BX281" s="972"/>
      <c r="BY281" s="972"/>
      <c r="BZ281" s="972"/>
      <c r="CA281" s="972"/>
      <c r="CB281" s="973"/>
      <c r="CC281" s="974"/>
    </row>
    <row r="282" spans="2:81" s="1218" customFormat="1" x14ac:dyDescent="0.3">
      <c r="B282" s="1219"/>
      <c r="C282" s="974"/>
      <c r="D282" s="1220"/>
      <c r="E282" s="1220"/>
      <c r="F282" s="1220"/>
      <c r="G282" s="1221"/>
      <c r="H282" s="1220"/>
      <c r="I282" s="1220"/>
      <c r="J282" s="1220"/>
      <c r="K282" s="1220"/>
      <c r="L282" s="1220"/>
      <c r="M282" s="1220"/>
      <c r="N282" s="1220"/>
      <c r="O282" s="1220"/>
      <c r="P282" s="1220"/>
      <c r="Q282" s="1220"/>
      <c r="R282" s="1220"/>
      <c r="S282" s="1220"/>
      <c r="T282" s="1220"/>
      <c r="U282" s="1221"/>
      <c r="V282" s="1221"/>
      <c r="W282" s="1221"/>
      <c r="X282" s="1220"/>
      <c r="Y282" s="1220"/>
      <c r="Z282" s="1220"/>
      <c r="AA282" s="1220"/>
      <c r="AB282" s="1220"/>
      <c r="AC282" s="1220"/>
      <c r="AD282" s="1220"/>
      <c r="AE282" s="1221"/>
      <c r="AF282" s="1221"/>
      <c r="AG282" s="1221"/>
      <c r="AH282" s="1220"/>
      <c r="AI282" s="1220"/>
      <c r="AJ282" s="1220"/>
      <c r="AK282" s="1220"/>
      <c r="AL282" s="1220"/>
      <c r="AM282" s="1220"/>
      <c r="AN282" s="1220"/>
      <c r="AO282" s="1221"/>
      <c r="AP282" s="1221"/>
      <c r="AQ282" s="1221"/>
      <c r="AR282" s="1220"/>
      <c r="AS282" s="1220"/>
      <c r="AT282" s="1220"/>
      <c r="AU282" s="1220"/>
      <c r="AV282" s="1220"/>
      <c r="AW282" s="1220"/>
      <c r="AX282" s="1220"/>
      <c r="AY282" s="1221"/>
      <c r="AZ282" s="1221"/>
      <c r="BA282" s="1221"/>
      <c r="BB282" s="1220"/>
      <c r="BC282" s="1220"/>
      <c r="BD282" s="1220"/>
      <c r="BE282" s="1220"/>
      <c r="BF282" s="1220"/>
      <c r="BG282" s="1220"/>
      <c r="BH282" s="1220"/>
      <c r="BI282" s="1220"/>
      <c r="BJ282" s="1220"/>
      <c r="BK282" s="1220"/>
      <c r="BL282" s="1220"/>
      <c r="BM282" s="1220"/>
      <c r="BN282" s="1221"/>
      <c r="BO282" s="1221"/>
      <c r="BP282" s="1221"/>
      <c r="BQ282" s="974"/>
      <c r="BR282" s="971"/>
      <c r="BS282" s="971"/>
      <c r="BT282" s="971"/>
      <c r="BU282" s="971"/>
      <c r="BV282" s="972"/>
      <c r="BW282" s="972"/>
      <c r="BX282" s="972"/>
      <c r="BY282" s="972"/>
      <c r="BZ282" s="972"/>
      <c r="CA282" s="972"/>
      <c r="CB282" s="973"/>
      <c r="CC282" s="974"/>
    </row>
    <row r="283" spans="2:81" s="1218" customFormat="1" x14ac:dyDescent="0.3">
      <c r="B283" s="1219"/>
      <c r="C283" s="974"/>
      <c r="D283" s="1220"/>
      <c r="E283" s="1220"/>
      <c r="F283" s="1220"/>
      <c r="G283" s="1221"/>
      <c r="H283" s="1220"/>
      <c r="I283" s="1220"/>
      <c r="J283" s="1220"/>
      <c r="K283" s="1220"/>
      <c r="L283" s="1220"/>
      <c r="M283" s="1220"/>
      <c r="N283" s="1220"/>
      <c r="O283" s="1220"/>
      <c r="P283" s="1220"/>
      <c r="Q283" s="1220"/>
      <c r="R283" s="1220"/>
      <c r="S283" s="1220"/>
      <c r="T283" s="1220"/>
      <c r="U283" s="1221"/>
      <c r="V283" s="1221"/>
      <c r="W283" s="1221"/>
      <c r="X283" s="1220"/>
      <c r="Y283" s="1220"/>
      <c r="Z283" s="1220"/>
      <c r="AA283" s="1220"/>
      <c r="AB283" s="1220"/>
      <c r="AC283" s="1220"/>
      <c r="AD283" s="1220"/>
      <c r="AE283" s="1221"/>
      <c r="AF283" s="1221"/>
      <c r="AG283" s="1221"/>
      <c r="AH283" s="1220"/>
      <c r="AI283" s="1220"/>
      <c r="AJ283" s="1220"/>
      <c r="AK283" s="1220"/>
      <c r="AL283" s="1220"/>
      <c r="AM283" s="1220"/>
      <c r="AN283" s="1220"/>
      <c r="AO283" s="1221"/>
      <c r="AP283" s="1221"/>
      <c r="AQ283" s="1221"/>
      <c r="AR283" s="1220"/>
      <c r="AS283" s="1220"/>
      <c r="AT283" s="1220"/>
      <c r="AU283" s="1220"/>
      <c r="AV283" s="1220"/>
      <c r="AW283" s="1220"/>
      <c r="AX283" s="1220"/>
      <c r="AY283" s="1221"/>
      <c r="AZ283" s="1221"/>
      <c r="BA283" s="1221"/>
      <c r="BB283" s="1220"/>
      <c r="BC283" s="1220"/>
      <c r="BD283" s="1220"/>
      <c r="BE283" s="1220"/>
      <c r="BF283" s="1220"/>
      <c r="BG283" s="1220"/>
      <c r="BH283" s="1220"/>
      <c r="BI283" s="1220"/>
      <c r="BJ283" s="1220"/>
      <c r="BK283" s="1220"/>
      <c r="BL283" s="1220"/>
      <c r="BM283" s="1220"/>
      <c r="BN283" s="1221"/>
      <c r="BO283" s="1221"/>
      <c r="BP283" s="1221"/>
      <c r="BQ283" s="974"/>
      <c r="BR283" s="971"/>
      <c r="BS283" s="971"/>
      <c r="BT283" s="971"/>
      <c r="BU283" s="971"/>
      <c r="BV283" s="972"/>
      <c r="BW283" s="972"/>
      <c r="BX283" s="972"/>
      <c r="BY283" s="972"/>
      <c r="BZ283" s="972"/>
      <c r="CA283" s="972"/>
      <c r="CB283" s="973"/>
      <c r="CC283" s="974"/>
    </row>
    <row r="284" spans="2:81" s="1218" customFormat="1" x14ac:dyDescent="0.3">
      <c r="B284" s="1219"/>
      <c r="C284" s="974"/>
      <c r="D284" s="1220"/>
      <c r="E284" s="1220"/>
      <c r="F284" s="1220"/>
      <c r="G284" s="1221"/>
      <c r="H284" s="1220"/>
      <c r="I284" s="1220"/>
      <c r="J284" s="1220"/>
      <c r="K284" s="1220"/>
      <c r="L284" s="1220"/>
      <c r="M284" s="1220"/>
      <c r="N284" s="1220"/>
      <c r="O284" s="1220"/>
      <c r="P284" s="1220"/>
      <c r="Q284" s="1220"/>
      <c r="R284" s="1220"/>
      <c r="S284" s="1220"/>
      <c r="T284" s="1220"/>
      <c r="U284" s="1221"/>
      <c r="V284" s="1221"/>
      <c r="W284" s="1221"/>
      <c r="X284" s="1220"/>
      <c r="Y284" s="1220"/>
      <c r="Z284" s="1220"/>
      <c r="AA284" s="1220"/>
      <c r="AB284" s="1220"/>
      <c r="AC284" s="1220"/>
      <c r="AD284" s="1220"/>
      <c r="AE284" s="1221"/>
      <c r="AF284" s="1221"/>
      <c r="AG284" s="1221"/>
      <c r="AH284" s="1220"/>
      <c r="AI284" s="1220"/>
      <c r="AJ284" s="1220"/>
      <c r="AK284" s="1220"/>
      <c r="AL284" s="1220"/>
      <c r="AM284" s="1220"/>
      <c r="AN284" s="1220"/>
      <c r="AO284" s="1221"/>
      <c r="AP284" s="1221"/>
      <c r="AQ284" s="1221"/>
      <c r="AR284" s="1220"/>
      <c r="AS284" s="1220"/>
      <c r="AT284" s="1220"/>
      <c r="AU284" s="1220"/>
      <c r="AV284" s="1220"/>
      <c r="AW284" s="1220"/>
      <c r="AX284" s="1220"/>
      <c r="AY284" s="1221"/>
      <c r="AZ284" s="1221"/>
      <c r="BA284" s="1221"/>
      <c r="BB284" s="1220"/>
      <c r="BC284" s="1220"/>
      <c r="BD284" s="1220"/>
      <c r="BE284" s="1220"/>
      <c r="BF284" s="1220"/>
      <c r="BG284" s="1220"/>
      <c r="BH284" s="1220"/>
      <c r="BI284" s="1220"/>
      <c r="BJ284" s="1220"/>
      <c r="BK284" s="1220"/>
      <c r="BL284" s="1220"/>
      <c r="BM284" s="1220"/>
      <c r="BN284" s="1221"/>
      <c r="BO284" s="1221"/>
      <c r="BP284" s="1221"/>
      <c r="BQ284" s="974"/>
      <c r="BR284" s="971"/>
      <c r="BS284" s="971"/>
      <c r="BT284" s="971"/>
      <c r="BU284" s="971"/>
      <c r="BV284" s="972"/>
      <c r="BW284" s="972"/>
      <c r="BX284" s="972"/>
      <c r="BY284" s="972"/>
      <c r="BZ284" s="972"/>
      <c r="CA284" s="972"/>
      <c r="CB284" s="973"/>
      <c r="CC284" s="974"/>
    </row>
    <row r="285" spans="2:81" s="1218" customFormat="1" x14ac:dyDescent="0.3">
      <c r="B285" s="1219"/>
      <c r="C285" s="974"/>
      <c r="D285" s="1220"/>
      <c r="E285" s="1220"/>
      <c r="F285" s="1220"/>
      <c r="G285" s="1221"/>
      <c r="H285" s="1220"/>
      <c r="I285" s="1220"/>
      <c r="J285" s="1220"/>
      <c r="K285" s="1220"/>
      <c r="L285" s="1220"/>
      <c r="M285" s="1220"/>
      <c r="N285" s="1220"/>
      <c r="O285" s="1220"/>
      <c r="P285" s="1220"/>
      <c r="Q285" s="1220"/>
      <c r="R285" s="1220"/>
      <c r="S285" s="1220"/>
      <c r="T285" s="1220"/>
      <c r="U285" s="1221"/>
      <c r="V285" s="1221"/>
      <c r="W285" s="1221"/>
      <c r="X285" s="1220"/>
      <c r="Y285" s="1220"/>
      <c r="Z285" s="1220"/>
      <c r="AA285" s="1220"/>
      <c r="AB285" s="1220"/>
      <c r="AC285" s="1220"/>
      <c r="AD285" s="1220"/>
      <c r="AE285" s="1221"/>
      <c r="AF285" s="1221"/>
      <c r="AG285" s="1221"/>
      <c r="AH285" s="1220"/>
      <c r="AI285" s="1220"/>
      <c r="AJ285" s="1220"/>
      <c r="AK285" s="1220"/>
      <c r="AL285" s="1220"/>
      <c r="AM285" s="1220"/>
      <c r="AN285" s="1220"/>
      <c r="AO285" s="1221"/>
      <c r="AP285" s="1221"/>
      <c r="AQ285" s="1221"/>
      <c r="AR285" s="1220"/>
      <c r="AS285" s="1220"/>
      <c r="AT285" s="1220"/>
      <c r="AU285" s="1220"/>
      <c r="AV285" s="1220"/>
      <c r="AW285" s="1220"/>
      <c r="AX285" s="1220"/>
      <c r="AY285" s="1221"/>
      <c r="AZ285" s="1221"/>
      <c r="BA285" s="1221"/>
      <c r="BB285" s="1220"/>
      <c r="BC285" s="1220"/>
      <c r="BD285" s="1220"/>
      <c r="BE285" s="1220"/>
      <c r="BF285" s="1220"/>
      <c r="BG285" s="1220"/>
      <c r="BH285" s="1220"/>
      <c r="BI285" s="1220"/>
      <c r="BJ285" s="1220"/>
      <c r="BK285" s="1220"/>
      <c r="BL285" s="1220"/>
      <c r="BM285" s="1220"/>
      <c r="BN285" s="1221"/>
      <c r="BO285" s="1221"/>
      <c r="BP285" s="1221"/>
      <c r="BQ285" s="974"/>
      <c r="BR285" s="971"/>
      <c r="BS285" s="971"/>
      <c r="BT285" s="971"/>
      <c r="BU285" s="971"/>
      <c r="BV285" s="972"/>
      <c r="BW285" s="972"/>
      <c r="BX285" s="972"/>
      <c r="BY285" s="972"/>
      <c r="BZ285" s="972"/>
      <c r="CA285" s="972"/>
      <c r="CB285" s="973"/>
      <c r="CC285" s="974"/>
    </row>
    <row r="286" spans="2:81" s="1218" customFormat="1" x14ac:dyDescent="0.3">
      <c r="B286" s="1219"/>
      <c r="C286" s="974"/>
      <c r="D286" s="1220"/>
      <c r="E286" s="1220"/>
      <c r="F286" s="1220"/>
      <c r="G286" s="1221"/>
      <c r="H286" s="1220"/>
      <c r="I286" s="1220"/>
      <c r="J286" s="1220"/>
      <c r="K286" s="1220"/>
      <c r="L286" s="1220"/>
      <c r="M286" s="1220"/>
      <c r="N286" s="1220"/>
      <c r="O286" s="1220"/>
      <c r="P286" s="1220"/>
      <c r="Q286" s="1220"/>
      <c r="R286" s="1220"/>
      <c r="S286" s="1220"/>
      <c r="T286" s="1220"/>
      <c r="U286" s="1221"/>
      <c r="V286" s="1221"/>
      <c r="W286" s="1221"/>
      <c r="X286" s="1220"/>
      <c r="Y286" s="1220"/>
      <c r="Z286" s="1220"/>
      <c r="AA286" s="1220"/>
      <c r="AB286" s="1220"/>
      <c r="AC286" s="1220"/>
      <c r="AD286" s="1220"/>
      <c r="AE286" s="1221"/>
      <c r="AF286" s="1221"/>
      <c r="AG286" s="1221"/>
      <c r="AH286" s="1220"/>
      <c r="AI286" s="1220"/>
      <c r="AJ286" s="1220"/>
      <c r="AK286" s="1220"/>
      <c r="AL286" s="1220"/>
      <c r="AM286" s="1220"/>
      <c r="AN286" s="1220"/>
      <c r="AO286" s="1221"/>
      <c r="AP286" s="1221"/>
      <c r="AQ286" s="1221"/>
      <c r="AR286" s="1220"/>
      <c r="AS286" s="1220"/>
      <c r="AT286" s="1220"/>
      <c r="AU286" s="1220"/>
      <c r="AV286" s="1220"/>
      <c r="AW286" s="1220"/>
      <c r="AX286" s="1220"/>
      <c r="AY286" s="1221"/>
      <c r="AZ286" s="1221"/>
      <c r="BA286" s="1221"/>
      <c r="BB286" s="1220"/>
      <c r="BC286" s="1220"/>
      <c r="BD286" s="1220"/>
      <c r="BE286" s="1220"/>
      <c r="BF286" s="1220"/>
      <c r="BG286" s="1220"/>
      <c r="BH286" s="1220"/>
      <c r="BI286" s="1220"/>
      <c r="BJ286" s="1220"/>
      <c r="BK286" s="1220"/>
      <c r="BL286" s="1220"/>
      <c r="BM286" s="1220"/>
      <c r="BN286" s="1221"/>
      <c r="BO286" s="1221"/>
      <c r="BP286" s="1221"/>
      <c r="BQ286" s="974"/>
      <c r="BR286" s="971"/>
      <c r="BS286" s="971"/>
      <c r="BT286" s="971"/>
      <c r="BU286" s="971"/>
      <c r="BV286" s="972"/>
      <c r="BW286" s="972"/>
      <c r="BX286" s="972"/>
      <c r="BY286" s="972"/>
      <c r="BZ286" s="972"/>
      <c r="CA286" s="972"/>
      <c r="CB286" s="973"/>
      <c r="CC286" s="974"/>
    </row>
    <row r="287" spans="2:81" s="1218" customFormat="1" x14ac:dyDescent="0.3">
      <c r="B287" s="1219"/>
      <c r="C287" s="974"/>
      <c r="D287" s="1220"/>
      <c r="E287" s="1220"/>
      <c r="F287" s="1220"/>
      <c r="G287" s="1221"/>
      <c r="H287" s="1220"/>
      <c r="I287" s="1220"/>
      <c r="J287" s="1220"/>
      <c r="K287" s="1220"/>
      <c r="L287" s="1220"/>
      <c r="M287" s="1220"/>
      <c r="N287" s="1220"/>
      <c r="O287" s="1220"/>
      <c r="P287" s="1220"/>
      <c r="Q287" s="1220"/>
      <c r="R287" s="1220"/>
      <c r="S287" s="1220"/>
      <c r="T287" s="1220"/>
      <c r="U287" s="1221"/>
      <c r="V287" s="1221"/>
      <c r="W287" s="1221"/>
      <c r="X287" s="1220"/>
      <c r="Y287" s="1220"/>
      <c r="Z287" s="1220"/>
      <c r="AA287" s="1220"/>
      <c r="AB287" s="1220"/>
      <c r="AC287" s="1220"/>
      <c r="AD287" s="1220"/>
      <c r="AE287" s="1221"/>
      <c r="AF287" s="1221"/>
      <c r="AG287" s="1221"/>
      <c r="AH287" s="1220"/>
      <c r="AI287" s="1220"/>
      <c r="AJ287" s="1220"/>
      <c r="AK287" s="1220"/>
      <c r="AL287" s="1220"/>
      <c r="AM287" s="1220"/>
      <c r="AN287" s="1220"/>
      <c r="AO287" s="1221"/>
      <c r="AP287" s="1221"/>
      <c r="AQ287" s="1221"/>
      <c r="AR287" s="1220"/>
      <c r="AS287" s="1220"/>
      <c r="AT287" s="1220"/>
      <c r="AU287" s="1220"/>
      <c r="AV287" s="1220"/>
      <c r="AW287" s="1220"/>
      <c r="AX287" s="1220"/>
      <c r="AY287" s="1221"/>
      <c r="AZ287" s="1221"/>
      <c r="BA287" s="1221"/>
      <c r="BB287" s="1220"/>
      <c r="BC287" s="1220"/>
      <c r="BD287" s="1220"/>
      <c r="BE287" s="1220"/>
      <c r="BF287" s="1220"/>
      <c r="BG287" s="1220"/>
      <c r="BH287" s="1220"/>
      <c r="BI287" s="1220"/>
      <c r="BJ287" s="1220"/>
      <c r="BK287" s="1220"/>
      <c r="BL287" s="1220"/>
      <c r="BM287" s="1220"/>
      <c r="BN287" s="1221"/>
      <c r="BO287" s="1221"/>
      <c r="BP287" s="1221"/>
      <c r="BQ287" s="974"/>
      <c r="BR287" s="971"/>
      <c r="BS287" s="971"/>
      <c r="BT287" s="971"/>
      <c r="BU287" s="971"/>
      <c r="BV287" s="972"/>
      <c r="BW287" s="972"/>
      <c r="BX287" s="972"/>
      <c r="BY287" s="972"/>
      <c r="BZ287" s="972"/>
      <c r="CA287" s="972"/>
      <c r="CB287" s="973"/>
      <c r="CC287" s="974"/>
    </row>
    <row r="288" spans="2:81" s="1218" customFormat="1" x14ac:dyDescent="0.3">
      <c r="B288" s="1219"/>
      <c r="C288" s="974"/>
      <c r="D288" s="1220"/>
      <c r="E288" s="1220"/>
      <c r="F288" s="1220"/>
      <c r="G288" s="1221"/>
      <c r="H288" s="1220"/>
      <c r="I288" s="1220"/>
      <c r="J288" s="1220"/>
      <c r="K288" s="1220"/>
      <c r="L288" s="1220"/>
      <c r="M288" s="1220"/>
      <c r="N288" s="1220"/>
      <c r="O288" s="1220"/>
      <c r="P288" s="1220"/>
      <c r="Q288" s="1220"/>
      <c r="R288" s="1220"/>
      <c r="S288" s="1220"/>
      <c r="T288" s="1220"/>
      <c r="U288" s="1221"/>
      <c r="V288" s="1221"/>
      <c r="W288" s="1221"/>
      <c r="X288" s="1220"/>
      <c r="Y288" s="1220"/>
      <c r="Z288" s="1220"/>
      <c r="AA288" s="1220"/>
      <c r="AB288" s="1220"/>
      <c r="AC288" s="1220"/>
      <c r="AD288" s="1220"/>
      <c r="AE288" s="1221"/>
      <c r="AF288" s="1221"/>
      <c r="AG288" s="1221"/>
      <c r="AH288" s="1220"/>
      <c r="AI288" s="1220"/>
      <c r="AJ288" s="1220"/>
      <c r="AK288" s="1220"/>
      <c r="AL288" s="1220"/>
      <c r="AM288" s="1220"/>
      <c r="AN288" s="1220"/>
      <c r="AO288" s="1221"/>
      <c r="AP288" s="1221"/>
      <c r="AQ288" s="1221"/>
      <c r="AR288" s="1220"/>
      <c r="AS288" s="1220"/>
      <c r="AT288" s="1220"/>
      <c r="AU288" s="1220"/>
      <c r="AV288" s="1220"/>
      <c r="AW288" s="1220"/>
      <c r="AX288" s="1220"/>
      <c r="AY288" s="1221"/>
      <c r="AZ288" s="1221"/>
      <c r="BA288" s="1221"/>
      <c r="BB288" s="1220"/>
      <c r="BC288" s="1220"/>
      <c r="BD288" s="1220"/>
      <c r="BE288" s="1220"/>
      <c r="BF288" s="1220"/>
      <c r="BG288" s="1220"/>
      <c r="BH288" s="1220"/>
      <c r="BI288" s="1220"/>
      <c r="BJ288" s="1220"/>
      <c r="BK288" s="1220"/>
      <c r="BL288" s="1220"/>
      <c r="BM288" s="1220"/>
      <c r="BN288" s="1221"/>
      <c r="BO288" s="1221"/>
      <c r="BP288" s="1221"/>
      <c r="BQ288" s="974"/>
      <c r="BR288" s="971"/>
      <c r="BS288" s="971"/>
      <c r="BT288" s="971"/>
      <c r="BU288" s="971"/>
      <c r="BV288" s="972"/>
      <c r="BW288" s="972"/>
      <c r="BX288" s="972"/>
      <c r="BY288" s="972"/>
      <c r="BZ288" s="972"/>
      <c r="CA288" s="972"/>
      <c r="CB288" s="973"/>
      <c r="CC288" s="974"/>
    </row>
    <row r="289" spans="2:81" s="1218" customFormat="1" x14ac:dyDescent="0.3">
      <c r="B289" s="1219"/>
      <c r="C289" s="974"/>
      <c r="D289" s="1220"/>
      <c r="E289" s="1220"/>
      <c r="F289" s="1220"/>
      <c r="G289" s="1221"/>
      <c r="H289" s="1220"/>
      <c r="I289" s="1220"/>
      <c r="J289" s="1220"/>
      <c r="K289" s="1220"/>
      <c r="L289" s="1220"/>
      <c r="M289" s="1220"/>
      <c r="N289" s="1220"/>
      <c r="O289" s="1220"/>
      <c r="P289" s="1220"/>
      <c r="Q289" s="1220"/>
      <c r="R289" s="1220"/>
      <c r="S289" s="1220"/>
      <c r="T289" s="1220"/>
      <c r="U289" s="1221"/>
      <c r="V289" s="1221"/>
      <c r="W289" s="1221"/>
      <c r="X289" s="1220"/>
      <c r="Y289" s="1220"/>
      <c r="Z289" s="1220"/>
      <c r="AA289" s="1220"/>
      <c r="AB289" s="1220"/>
      <c r="AC289" s="1220"/>
      <c r="AD289" s="1220"/>
      <c r="AE289" s="1221"/>
      <c r="AF289" s="1221"/>
      <c r="AG289" s="1221"/>
      <c r="AH289" s="1220"/>
      <c r="AI289" s="1220"/>
      <c r="AJ289" s="1220"/>
      <c r="AK289" s="1220"/>
      <c r="AL289" s="1220"/>
      <c r="AM289" s="1220"/>
      <c r="AN289" s="1220"/>
      <c r="AO289" s="1221"/>
      <c r="AP289" s="1221"/>
      <c r="AQ289" s="1221"/>
      <c r="AR289" s="1220"/>
      <c r="AS289" s="1220"/>
      <c r="AT289" s="1220"/>
      <c r="AU289" s="1220"/>
      <c r="AV289" s="1220"/>
      <c r="AW289" s="1220"/>
      <c r="AX289" s="1220"/>
      <c r="AY289" s="1221"/>
      <c r="AZ289" s="1221"/>
      <c r="BA289" s="1221"/>
      <c r="BB289" s="1220"/>
      <c r="BC289" s="1220"/>
      <c r="BD289" s="1220"/>
      <c r="BE289" s="1220"/>
      <c r="BF289" s="1220"/>
      <c r="BG289" s="1220"/>
      <c r="BH289" s="1220"/>
      <c r="BI289" s="1220"/>
      <c r="BJ289" s="1220"/>
      <c r="BK289" s="1220"/>
      <c r="BL289" s="1220"/>
      <c r="BM289" s="1220"/>
      <c r="BN289" s="1221"/>
      <c r="BO289" s="1221"/>
      <c r="BP289" s="1221"/>
      <c r="BQ289" s="974"/>
      <c r="BR289" s="971"/>
      <c r="BS289" s="971"/>
      <c r="BT289" s="971"/>
      <c r="BU289" s="971"/>
      <c r="BV289" s="972"/>
      <c r="BW289" s="972"/>
      <c r="BX289" s="972"/>
      <c r="BY289" s="972"/>
      <c r="BZ289" s="972"/>
      <c r="CA289" s="972"/>
      <c r="CB289" s="973"/>
      <c r="CC289" s="974"/>
    </row>
    <row r="290" spans="2:81" s="1218" customFormat="1" x14ac:dyDescent="0.3">
      <c r="B290" s="1219"/>
      <c r="C290" s="974"/>
      <c r="D290" s="1220"/>
      <c r="E290" s="1220"/>
      <c r="F290" s="1220"/>
      <c r="G290" s="1221"/>
      <c r="H290" s="1220"/>
      <c r="I290" s="1220"/>
      <c r="J290" s="1220"/>
      <c r="K290" s="1220"/>
      <c r="L290" s="1220"/>
      <c r="M290" s="1220"/>
      <c r="N290" s="1220"/>
      <c r="O290" s="1220"/>
      <c r="P290" s="1220"/>
      <c r="Q290" s="1220"/>
      <c r="R290" s="1220"/>
      <c r="S290" s="1220"/>
      <c r="T290" s="1220"/>
      <c r="U290" s="1221"/>
      <c r="V290" s="1221"/>
      <c r="W290" s="1221"/>
      <c r="X290" s="1220"/>
      <c r="Y290" s="1220"/>
      <c r="Z290" s="1220"/>
      <c r="AA290" s="1220"/>
      <c r="AB290" s="1220"/>
      <c r="AC290" s="1220"/>
      <c r="AD290" s="1220"/>
      <c r="AE290" s="1221"/>
      <c r="AF290" s="1221"/>
      <c r="AG290" s="1221"/>
      <c r="AH290" s="1220"/>
      <c r="AI290" s="1220"/>
      <c r="AJ290" s="1220"/>
      <c r="AK290" s="1220"/>
      <c r="AL290" s="1220"/>
      <c r="AM290" s="1220"/>
      <c r="AN290" s="1220"/>
      <c r="AO290" s="1221"/>
      <c r="AP290" s="1221"/>
      <c r="AQ290" s="1221"/>
      <c r="AR290" s="1220"/>
      <c r="AS290" s="1220"/>
      <c r="AT290" s="1220"/>
      <c r="AU290" s="1220"/>
      <c r="AV290" s="1220"/>
      <c r="AW290" s="1220"/>
      <c r="AX290" s="1220"/>
      <c r="AY290" s="1221"/>
      <c r="AZ290" s="1221"/>
      <c r="BA290" s="1221"/>
      <c r="BB290" s="1220"/>
      <c r="BC290" s="1220"/>
      <c r="BD290" s="1220"/>
      <c r="BE290" s="1220"/>
      <c r="BF290" s="1220"/>
      <c r="BG290" s="1220"/>
      <c r="BH290" s="1220"/>
      <c r="BI290" s="1220"/>
      <c r="BJ290" s="1220"/>
      <c r="BK290" s="1220"/>
      <c r="BL290" s="1220"/>
      <c r="BM290" s="1220"/>
      <c r="BN290" s="1221"/>
      <c r="BO290" s="1221"/>
      <c r="BP290" s="1221"/>
      <c r="BQ290" s="974"/>
      <c r="BR290" s="971"/>
      <c r="BS290" s="971"/>
      <c r="BT290" s="971"/>
      <c r="BU290" s="971"/>
      <c r="BV290" s="972"/>
      <c r="BW290" s="972"/>
      <c r="BX290" s="972"/>
      <c r="BY290" s="972"/>
      <c r="BZ290" s="972"/>
      <c r="CA290" s="972"/>
      <c r="CB290" s="973"/>
      <c r="CC290" s="974"/>
    </row>
    <row r="291" spans="2:81" s="1218" customFormat="1" x14ac:dyDescent="0.3">
      <c r="B291" s="1219"/>
      <c r="C291" s="974"/>
      <c r="D291" s="1220"/>
      <c r="E291" s="1220"/>
      <c r="F291" s="1220"/>
      <c r="G291" s="1221"/>
      <c r="H291" s="1220"/>
      <c r="I291" s="1220"/>
      <c r="J291" s="1220"/>
      <c r="K291" s="1220"/>
      <c r="L291" s="1220"/>
      <c r="M291" s="1220"/>
      <c r="N291" s="1220"/>
      <c r="O291" s="1220"/>
      <c r="P291" s="1220"/>
      <c r="Q291" s="1220"/>
      <c r="R291" s="1220"/>
      <c r="S291" s="1220"/>
      <c r="T291" s="1220"/>
      <c r="U291" s="1221"/>
      <c r="V291" s="1221"/>
      <c r="W291" s="1221"/>
      <c r="X291" s="1220"/>
      <c r="Y291" s="1220"/>
      <c r="Z291" s="1220"/>
      <c r="AA291" s="1220"/>
      <c r="AB291" s="1220"/>
      <c r="AC291" s="1220"/>
      <c r="AD291" s="1220"/>
      <c r="AE291" s="1221"/>
      <c r="AF291" s="1221"/>
      <c r="AG291" s="1221"/>
      <c r="AH291" s="1220"/>
      <c r="AI291" s="1220"/>
      <c r="AJ291" s="1220"/>
      <c r="AK291" s="1220"/>
      <c r="AL291" s="1220"/>
      <c r="AM291" s="1220"/>
      <c r="AN291" s="1220"/>
      <c r="AO291" s="1221"/>
      <c r="AP291" s="1221"/>
      <c r="AQ291" s="1221"/>
      <c r="AR291" s="1220"/>
      <c r="AS291" s="1220"/>
      <c r="AT291" s="1220"/>
      <c r="AU291" s="1220"/>
      <c r="AV291" s="1220"/>
      <c r="AW291" s="1220"/>
      <c r="AX291" s="1220"/>
      <c r="AY291" s="1221"/>
      <c r="AZ291" s="1221"/>
      <c r="BA291" s="1221"/>
      <c r="BB291" s="1220"/>
      <c r="BC291" s="1220"/>
      <c r="BD291" s="1220"/>
      <c r="BE291" s="1220"/>
      <c r="BF291" s="1220"/>
      <c r="BG291" s="1220"/>
      <c r="BH291" s="1220"/>
      <c r="BI291" s="1220"/>
      <c r="BJ291" s="1220"/>
      <c r="BK291" s="1220"/>
      <c r="BL291" s="1220"/>
      <c r="BM291" s="1220"/>
      <c r="BN291" s="1221"/>
      <c r="BO291" s="1221"/>
      <c r="BP291" s="1221"/>
      <c r="BQ291" s="974"/>
      <c r="BR291" s="971"/>
      <c r="BS291" s="971"/>
      <c r="BT291" s="971"/>
      <c r="BU291" s="971"/>
      <c r="BV291" s="972"/>
      <c r="BW291" s="972"/>
      <c r="BX291" s="972"/>
      <c r="BY291" s="972"/>
      <c r="BZ291" s="972"/>
      <c r="CA291" s="972"/>
      <c r="CB291" s="973"/>
      <c r="CC291" s="974"/>
    </row>
    <row r="292" spans="2:81" s="1218" customFormat="1" x14ac:dyDescent="0.3">
      <c r="B292" s="1219"/>
      <c r="C292" s="974"/>
      <c r="D292" s="1220"/>
      <c r="E292" s="1220"/>
      <c r="F292" s="1220"/>
      <c r="G292" s="1221"/>
      <c r="H292" s="1220"/>
      <c r="I292" s="1220"/>
      <c r="J292" s="1220"/>
      <c r="K292" s="1220"/>
      <c r="L292" s="1220"/>
      <c r="M292" s="1220"/>
      <c r="N292" s="1220"/>
      <c r="O292" s="1220"/>
      <c r="P292" s="1220"/>
      <c r="Q292" s="1220"/>
      <c r="R292" s="1220"/>
      <c r="S292" s="1220"/>
      <c r="T292" s="1220"/>
      <c r="U292" s="1221"/>
      <c r="V292" s="1221"/>
      <c r="W292" s="1221"/>
      <c r="X292" s="1220"/>
      <c r="Y292" s="1220"/>
      <c r="Z292" s="1220"/>
      <c r="AA292" s="1220"/>
      <c r="AB292" s="1220"/>
      <c r="AC292" s="1220"/>
      <c r="AD292" s="1220"/>
      <c r="AE292" s="1221"/>
      <c r="AF292" s="1221"/>
      <c r="AG292" s="1221"/>
      <c r="AH292" s="1220"/>
      <c r="AI292" s="1220"/>
      <c r="AJ292" s="1220"/>
      <c r="AK292" s="1220"/>
      <c r="AL292" s="1220"/>
      <c r="AM292" s="1220"/>
      <c r="AN292" s="1220"/>
      <c r="AO292" s="1221"/>
      <c r="AP292" s="1221"/>
      <c r="AQ292" s="1221"/>
      <c r="AR292" s="1220"/>
      <c r="AS292" s="1220"/>
      <c r="AT292" s="1220"/>
      <c r="AU292" s="1220"/>
      <c r="AV292" s="1220"/>
      <c r="AW292" s="1220"/>
      <c r="AX292" s="1220"/>
      <c r="AY292" s="1221"/>
      <c r="AZ292" s="1221"/>
      <c r="BA292" s="1221"/>
      <c r="BB292" s="1220"/>
      <c r="BC292" s="1220"/>
      <c r="BD292" s="1220"/>
      <c r="BE292" s="1220"/>
      <c r="BF292" s="1220"/>
      <c r="BG292" s="1220"/>
      <c r="BH292" s="1220"/>
      <c r="BI292" s="1220"/>
      <c r="BJ292" s="1220"/>
      <c r="BK292" s="1220"/>
      <c r="BL292" s="1220"/>
      <c r="BM292" s="1220"/>
      <c r="BN292" s="1221"/>
      <c r="BO292" s="1221"/>
      <c r="BP292" s="1221"/>
      <c r="BQ292" s="974"/>
      <c r="BR292" s="971"/>
      <c r="BS292" s="971"/>
      <c r="BT292" s="971"/>
      <c r="BU292" s="971"/>
      <c r="BV292" s="972"/>
      <c r="BW292" s="972"/>
      <c r="BX292" s="972"/>
      <c r="BY292" s="972"/>
      <c r="BZ292" s="972"/>
      <c r="CA292" s="972"/>
      <c r="CB292" s="973"/>
      <c r="CC292" s="974"/>
    </row>
    <row r="293" spans="2:81" s="1218" customFormat="1" x14ac:dyDescent="0.3">
      <c r="B293" s="1219"/>
      <c r="C293" s="974"/>
      <c r="D293" s="1220"/>
      <c r="E293" s="1220"/>
      <c r="F293" s="1220"/>
      <c r="G293" s="1221"/>
      <c r="H293" s="1220"/>
      <c r="I293" s="1220"/>
      <c r="J293" s="1220"/>
      <c r="K293" s="1220"/>
      <c r="L293" s="1220"/>
      <c r="M293" s="1220"/>
      <c r="N293" s="1220"/>
      <c r="O293" s="1220"/>
      <c r="P293" s="1220"/>
      <c r="Q293" s="1220"/>
      <c r="R293" s="1220"/>
      <c r="S293" s="1220"/>
      <c r="T293" s="1220"/>
      <c r="U293" s="1221"/>
      <c r="V293" s="1221"/>
      <c r="W293" s="1221"/>
      <c r="X293" s="1220"/>
      <c r="Y293" s="1220"/>
      <c r="Z293" s="1220"/>
      <c r="AA293" s="1220"/>
      <c r="AB293" s="1220"/>
      <c r="AC293" s="1220"/>
      <c r="AD293" s="1220"/>
      <c r="AE293" s="1221"/>
      <c r="AF293" s="1221"/>
      <c r="AG293" s="1221"/>
      <c r="AH293" s="1220"/>
      <c r="AI293" s="1220"/>
      <c r="AJ293" s="1220"/>
      <c r="AK293" s="1220"/>
      <c r="AL293" s="1220"/>
      <c r="AM293" s="1220"/>
      <c r="AN293" s="1220"/>
      <c r="AO293" s="1221"/>
      <c r="AP293" s="1221"/>
      <c r="AQ293" s="1221"/>
      <c r="AR293" s="1220"/>
      <c r="AS293" s="1220"/>
      <c r="AT293" s="1220"/>
      <c r="AU293" s="1220"/>
      <c r="AV293" s="1220"/>
      <c r="AW293" s="1220"/>
      <c r="AX293" s="1220"/>
      <c r="AY293" s="1221"/>
      <c r="AZ293" s="1221"/>
      <c r="BA293" s="1221"/>
      <c r="BB293" s="1220"/>
      <c r="BC293" s="1220"/>
      <c r="BD293" s="1220"/>
      <c r="BE293" s="1220"/>
      <c r="BF293" s="1220"/>
      <c r="BG293" s="1220"/>
      <c r="BH293" s="1220"/>
      <c r="BI293" s="1220"/>
      <c r="BJ293" s="1220"/>
      <c r="BK293" s="1220"/>
      <c r="BL293" s="1220"/>
      <c r="BM293" s="1220"/>
      <c r="BN293" s="1221"/>
      <c r="BO293" s="1221"/>
      <c r="BP293" s="1221"/>
      <c r="BQ293" s="974"/>
      <c r="BR293" s="971"/>
      <c r="BS293" s="971"/>
      <c r="BT293" s="971"/>
      <c r="BU293" s="971"/>
      <c r="BV293" s="972"/>
      <c r="BW293" s="972"/>
      <c r="BX293" s="972"/>
      <c r="BY293" s="972"/>
      <c r="BZ293" s="972"/>
      <c r="CA293" s="972"/>
      <c r="CB293" s="973"/>
      <c r="CC293" s="974"/>
    </row>
    <row r="294" spans="2:81" s="1218" customFormat="1" x14ac:dyDescent="0.3">
      <c r="B294" s="1219"/>
      <c r="C294" s="974"/>
      <c r="D294" s="1220"/>
      <c r="E294" s="1220"/>
      <c r="F294" s="1220"/>
      <c r="G294" s="1221"/>
      <c r="H294" s="1220"/>
      <c r="I294" s="1220"/>
      <c r="J294" s="1220"/>
      <c r="K294" s="1220"/>
      <c r="L294" s="1220"/>
      <c r="M294" s="1220"/>
      <c r="N294" s="1220"/>
      <c r="O294" s="1220"/>
      <c r="P294" s="1220"/>
      <c r="Q294" s="1220"/>
      <c r="R294" s="1220"/>
      <c r="S294" s="1220"/>
      <c r="T294" s="1220"/>
      <c r="U294" s="1221"/>
      <c r="V294" s="1221"/>
      <c r="W294" s="1221"/>
      <c r="X294" s="1220"/>
      <c r="Y294" s="1220"/>
      <c r="Z294" s="1220"/>
      <c r="AA294" s="1220"/>
      <c r="AB294" s="1220"/>
      <c r="AC294" s="1220"/>
      <c r="AD294" s="1220"/>
      <c r="AE294" s="1221"/>
      <c r="AF294" s="1221"/>
      <c r="AG294" s="1221"/>
      <c r="AH294" s="1220"/>
      <c r="AI294" s="1220"/>
      <c r="AJ294" s="1220"/>
      <c r="AK294" s="1220"/>
      <c r="AL294" s="1220"/>
      <c r="AM294" s="1220"/>
      <c r="AN294" s="1220"/>
      <c r="AO294" s="1221"/>
      <c r="AP294" s="1221"/>
      <c r="AQ294" s="1221"/>
      <c r="AR294" s="1220"/>
      <c r="AS294" s="1220"/>
      <c r="AT294" s="1220"/>
      <c r="AU294" s="1220"/>
      <c r="AV294" s="1220"/>
      <c r="AW294" s="1220"/>
      <c r="AX294" s="1220"/>
      <c r="AY294" s="1221"/>
      <c r="AZ294" s="1221"/>
      <c r="BA294" s="1221"/>
      <c r="BB294" s="1220"/>
      <c r="BC294" s="1220"/>
      <c r="BD294" s="1220"/>
      <c r="BE294" s="1220"/>
      <c r="BF294" s="1220"/>
      <c r="BG294" s="1220"/>
      <c r="BH294" s="1220"/>
      <c r="BI294" s="1220"/>
      <c r="BJ294" s="1220"/>
      <c r="BK294" s="1220"/>
      <c r="BL294" s="1220"/>
      <c r="BM294" s="1220"/>
      <c r="BN294" s="1221"/>
      <c r="BO294" s="1221"/>
      <c r="BP294" s="1221"/>
      <c r="BQ294" s="974"/>
      <c r="BR294" s="971"/>
      <c r="BS294" s="971"/>
      <c r="BT294" s="971"/>
      <c r="BU294" s="971"/>
      <c r="BV294" s="972"/>
      <c r="BW294" s="972"/>
      <c r="BX294" s="972"/>
      <c r="BY294" s="972"/>
      <c r="BZ294" s="972"/>
      <c r="CA294" s="972"/>
      <c r="CB294" s="973"/>
      <c r="CC294" s="974"/>
    </row>
    <row r="295" spans="2:81" s="1218" customFormat="1" x14ac:dyDescent="0.3">
      <c r="B295" s="1219"/>
      <c r="C295" s="974"/>
      <c r="D295" s="1220"/>
      <c r="E295" s="1220"/>
      <c r="F295" s="1220"/>
      <c r="G295" s="1221"/>
      <c r="H295" s="1220"/>
      <c r="I295" s="1220"/>
      <c r="J295" s="1220"/>
      <c r="K295" s="1220"/>
      <c r="L295" s="1220"/>
      <c r="M295" s="1220"/>
      <c r="N295" s="1220"/>
      <c r="O295" s="1220"/>
      <c r="P295" s="1220"/>
      <c r="Q295" s="1220"/>
      <c r="R295" s="1220"/>
      <c r="S295" s="1220"/>
      <c r="T295" s="1220"/>
      <c r="U295" s="1221"/>
      <c r="V295" s="1221"/>
      <c r="W295" s="1221"/>
      <c r="X295" s="1220"/>
      <c r="Y295" s="1220"/>
      <c r="Z295" s="1220"/>
      <c r="AA295" s="1220"/>
      <c r="AB295" s="1220"/>
      <c r="AC295" s="1220"/>
      <c r="AD295" s="1220"/>
      <c r="AE295" s="1221"/>
      <c r="AF295" s="1221"/>
      <c r="AG295" s="1221"/>
      <c r="AH295" s="1220"/>
      <c r="AI295" s="1220"/>
      <c r="AJ295" s="1220"/>
      <c r="AK295" s="1220"/>
      <c r="AL295" s="1220"/>
      <c r="AM295" s="1220"/>
      <c r="AN295" s="1220"/>
      <c r="AO295" s="1221"/>
      <c r="AP295" s="1221"/>
      <c r="AQ295" s="1221"/>
      <c r="AR295" s="1220"/>
      <c r="AS295" s="1220"/>
      <c r="AT295" s="1220"/>
      <c r="AU295" s="1220"/>
      <c r="AV295" s="1220"/>
      <c r="AW295" s="1220"/>
      <c r="AX295" s="1220"/>
      <c r="AY295" s="1221"/>
      <c r="AZ295" s="1221"/>
      <c r="BA295" s="1221"/>
      <c r="BB295" s="1220"/>
      <c r="BC295" s="1220"/>
      <c r="BD295" s="1220"/>
      <c r="BE295" s="1220"/>
      <c r="BF295" s="1220"/>
      <c r="BG295" s="1220"/>
      <c r="BH295" s="1220"/>
      <c r="BI295" s="1220"/>
      <c r="BJ295" s="1220"/>
      <c r="BK295" s="1220"/>
      <c r="BL295" s="1220"/>
      <c r="BM295" s="1220"/>
      <c r="BN295" s="1221"/>
      <c r="BO295" s="1221"/>
      <c r="BP295" s="1221"/>
      <c r="BQ295" s="974"/>
      <c r="BR295" s="971"/>
      <c r="BS295" s="971"/>
      <c r="BT295" s="971"/>
      <c r="BU295" s="971"/>
      <c r="BV295" s="972"/>
      <c r="BW295" s="972"/>
      <c r="BX295" s="972"/>
      <c r="BY295" s="972"/>
      <c r="BZ295" s="972"/>
      <c r="CA295" s="972"/>
      <c r="CB295" s="973"/>
      <c r="CC295" s="974"/>
    </row>
    <row r="296" spans="2:81" s="1218" customFormat="1" x14ac:dyDescent="0.3">
      <c r="B296" s="1219"/>
      <c r="C296" s="974"/>
      <c r="D296" s="1220"/>
      <c r="E296" s="1220"/>
      <c r="F296" s="1220"/>
      <c r="G296" s="1221"/>
      <c r="H296" s="1220"/>
      <c r="I296" s="1220"/>
      <c r="J296" s="1220"/>
      <c r="K296" s="1220"/>
      <c r="L296" s="1220"/>
      <c r="M296" s="1220"/>
      <c r="N296" s="1220"/>
      <c r="O296" s="1220"/>
      <c r="P296" s="1220"/>
      <c r="Q296" s="1220"/>
      <c r="R296" s="1220"/>
      <c r="S296" s="1220"/>
      <c r="T296" s="1220"/>
      <c r="U296" s="1221"/>
      <c r="V296" s="1221"/>
      <c r="W296" s="1221"/>
      <c r="X296" s="1220"/>
      <c r="Y296" s="1220"/>
      <c r="Z296" s="1220"/>
      <c r="AA296" s="1220"/>
      <c r="AB296" s="1220"/>
      <c r="AC296" s="1220"/>
      <c r="AD296" s="1220"/>
      <c r="AE296" s="1221"/>
      <c r="AF296" s="1221"/>
      <c r="AG296" s="1221"/>
      <c r="AH296" s="1220"/>
      <c r="AI296" s="1220"/>
      <c r="AJ296" s="1220"/>
      <c r="AK296" s="1220"/>
      <c r="AL296" s="1220"/>
      <c r="AM296" s="1220"/>
      <c r="AN296" s="1220"/>
      <c r="AO296" s="1221"/>
      <c r="AP296" s="1221"/>
      <c r="AQ296" s="1221"/>
      <c r="AR296" s="1220"/>
      <c r="AS296" s="1220"/>
      <c r="AT296" s="1220"/>
      <c r="AU296" s="1220"/>
      <c r="AV296" s="1220"/>
      <c r="AW296" s="1220"/>
      <c r="AX296" s="1220"/>
      <c r="AY296" s="1221"/>
      <c r="AZ296" s="1221"/>
      <c r="BA296" s="1221"/>
      <c r="BB296" s="1220"/>
      <c r="BC296" s="1220"/>
      <c r="BD296" s="1220"/>
      <c r="BE296" s="1220"/>
      <c r="BF296" s="1220"/>
      <c r="BG296" s="1220"/>
      <c r="BH296" s="1220"/>
      <c r="BI296" s="1220"/>
      <c r="BJ296" s="1220"/>
      <c r="BK296" s="1220"/>
      <c r="BL296" s="1220"/>
      <c r="BM296" s="1220"/>
      <c r="BN296" s="1221"/>
      <c r="BO296" s="1221"/>
      <c r="BP296" s="1221"/>
      <c r="BQ296" s="974"/>
      <c r="BR296" s="971"/>
      <c r="BS296" s="971"/>
      <c r="BT296" s="971"/>
      <c r="BU296" s="971"/>
      <c r="BV296" s="972"/>
      <c r="BW296" s="972"/>
      <c r="BX296" s="972"/>
      <c r="BY296" s="972"/>
      <c r="BZ296" s="972"/>
      <c r="CA296" s="972"/>
      <c r="CB296" s="973"/>
      <c r="CC296" s="974"/>
    </row>
    <row r="297" spans="2:81" s="1218" customFormat="1" x14ac:dyDescent="0.3">
      <c r="B297" s="1219"/>
      <c r="C297" s="974"/>
      <c r="D297" s="1220"/>
      <c r="E297" s="1220"/>
      <c r="F297" s="1220"/>
      <c r="G297" s="1221"/>
      <c r="H297" s="1220"/>
      <c r="I297" s="1220"/>
      <c r="J297" s="1220"/>
      <c r="K297" s="1220"/>
      <c r="L297" s="1220"/>
      <c r="M297" s="1220"/>
      <c r="N297" s="1220"/>
      <c r="O297" s="1220"/>
      <c r="P297" s="1220"/>
      <c r="Q297" s="1220"/>
      <c r="R297" s="1220"/>
      <c r="S297" s="1220"/>
      <c r="T297" s="1220"/>
      <c r="U297" s="1221"/>
      <c r="V297" s="1221"/>
      <c r="W297" s="1221"/>
      <c r="X297" s="1220"/>
      <c r="Y297" s="1220"/>
      <c r="Z297" s="1220"/>
      <c r="AA297" s="1220"/>
      <c r="AB297" s="1220"/>
      <c r="AC297" s="1220"/>
      <c r="AD297" s="1220"/>
      <c r="AE297" s="1221"/>
      <c r="AF297" s="1221"/>
      <c r="AG297" s="1221"/>
      <c r="AH297" s="1220"/>
      <c r="AI297" s="1220"/>
      <c r="AJ297" s="1220"/>
      <c r="AK297" s="1220"/>
      <c r="AL297" s="1220"/>
      <c r="AM297" s="1220"/>
      <c r="AN297" s="1220"/>
      <c r="AO297" s="1221"/>
      <c r="AP297" s="1221"/>
      <c r="AQ297" s="1221"/>
      <c r="AR297" s="1220"/>
      <c r="AS297" s="1220"/>
      <c r="AT297" s="1220"/>
      <c r="AU297" s="1220"/>
      <c r="AV297" s="1220"/>
      <c r="AW297" s="1220"/>
      <c r="AX297" s="1220"/>
      <c r="AY297" s="1221"/>
      <c r="AZ297" s="1221"/>
      <c r="BA297" s="1221"/>
      <c r="BB297" s="1220"/>
      <c r="BC297" s="1220"/>
      <c r="BD297" s="1220"/>
      <c r="BE297" s="1220"/>
      <c r="BF297" s="1220"/>
      <c r="BG297" s="1220"/>
      <c r="BH297" s="1220"/>
      <c r="BI297" s="1220"/>
      <c r="BJ297" s="1220"/>
      <c r="BK297" s="1220"/>
      <c r="BL297" s="1220"/>
      <c r="BM297" s="1220"/>
      <c r="BN297" s="1221"/>
      <c r="BO297" s="1221"/>
      <c r="BP297" s="1221"/>
      <c r="BQ297" s="974"/>
      <c r="BR297" s="971"/>
      <c r="BS297" s="971"/>
      <c r="BT297" s="971"/>
      <c r="BU297" s="971"/>
      <c r="BV297" s="972"/>
      <c r="BW297" s="972"/>
      <c r="BX297" s="972"/>
      <c r="BY297" s="972"/>
      <c r="BZ297" s="972"/>
      <c r="CA297" s="972"/>
      <c r="CB297" s="973"/>
      <c r="CC297" s="974"/>
    </row>
    <row r="298" spans="2:81" s="1218" customFormat="1" x14ac:dyDescent="0.3">
      <c r="B298" s="1219"/>
      <c r="C298" s="974"/>
      <c r="D298" s="1220"/>
      <c r="E298" s="1220"/>
      <c r="F298" s="1220"/>
      <c r="G298" s="1221"/>
      <c r="H298" s="1220"/>
      <c r="I298" s="1220"/>
      <c r="J298" s="1220"/>
      <c r="K298" s="1220"/>
      <c r="L298" s="1220"/>
      <c r="M298" s="1220"/>
      <c r="N298" s="1220"/>
      <c r="O298" s="1220"/>
      <c r="P298" s="1220"/>
      <c r="Q298" s="1220"/>
      <c r="R298" s="1220"/>
      <c r="S298" s="1220"/>
      <c r="T298" s="1220"/>
      <c r="U298" s="1221"/>
      <c r="V298" s="1221"/>
      <c r="W298" s="1221"/>
      <c r="X298" s="1220"/>
      <c r="Y298" s="1220"/>
      <c r="Z298" s="1220"/>
      <c r="AA298" s="1220"/>
      <c r="AB298" s="1220"/>
      <c r="AC298" s="1220"/>
      <c r="AD298" s="1220"/>
      <c r="AE298" s="1221"/>
      <c r="AF298" s="1221"/>
      <c r="AG298" s="1221"/>
      <c r="AH298" s="1220"/>
      <c r="AI298" s="1220"/>
      <c r="AJ298" s="1220"/>
      <c r="AK298" s="1220"/>
      <c r="AL298" s="1220"/>
      <c r="AM298" s="1220"/>
      <c r="AN298" s="1220"/>
      <c r="AO298" s="1221"/>
      <c r="AP298" s="1221"/>
      <c r="AQ298" s="1221"/>
      <c r="AR298" s="1220"/>
      <c r="AS298" s="1220"/>
      <c r="AT298" s="1220"/>
      <c r="AU298" s="1220"/>
      <c r="AV298" s="1220"/>
      <c r="AW298" s="1220"/>
      <c r="AX298" s="1220"/>
      <c r="AY298" s="1221"/>
      <c r="AZ298" s="1221"/>
      <c r="BA298" s="1221"/>
      <c r="BB298" s="1220"/>
      <c r="BC298" s="1220"/>
      <c r="BD298" s="1220"/>
      <c r="BE298" s="1220"/>
      <c r="BF298" s="1220"/>
      <c r="BG298" s="1220"/>
      <c r="BH298" s="1220"/>
      <c r="BI298" s="1220"/>
      <c r="BJ298" s="1220"/>
      <c r="BK298" s="1220"/>
      <c r="BL298" s="1220"/>
      <c r="BM298" s="1220"/>
      <c r="BN298" s="1221"/>
      <c r="BO298" s="1221"/>
      <c r="BP298" s="1221"/>
      <c r="BQ298" s="974"/>
      <c r="BR298" s="971"/>
      <c r="BS298" s="971"/>
      <c r="BT298" s="971"/>
      <c r="BU298" s="971"/>
      <c r="BV298" s="972"/>
      <c r="BW298" s="972"/>
      <c r="BX298" s="972"/>
      <c r="BY298" s="972"/>
      <c r="BZ298" s="972"/>
      <c r="CA298" s="972"/>
      <c r="CB298" s="973"/>
      <c r="CC298" s="974"/>
    </row>
    <row r="299" spans="2:81" s="1218" customFormat="1" x14ac:dyDescent="0.3">
      <c r="B299" s="1219"/>
      <c r="C299" s="974"/>
      <c r="D299" s="1220"/>
      <c r="E299" s="1220"/>
      <c r="F299" s="1220"/>
      <c r="G299" s="1221"/>
      <c r="H299" s="1220"/>
      <c r="I299" s="1220"/>
      <c r="J299" s="1220"/>
      <c r="K299" s="1220"/>
      <c r="L299" s="1220"/>
      <c r="M299" s="1220"/>
      <c r="N299" s="1220"/>
      <c r="O299" s="1220"/>
      <c r="P299" s="1220"/>
      <c r="Q299" s="1220"/>
      <c r="R299" s="1220"/>
      <c r="S299" s="1220"/>
      <c r="T299" s="1220"/>
      <c r="U299" s="1221"/>
      <c r="V299" s="1221"/>
      <c r="W299" s="1221"/>
      <c r="X299" s="1220"/>
      <c r="Y299" s="1220"/>
      <c r="Z299" s="1220"/>
      <c r="AA299" s="1220"/>
      <c r="AB299" s="1220"/>
      <c r="AC299" s="1220"/>
      <c r="AD299" s="1220"/>
      <c r="AE299" s="1221"/>
      <c r="AF299" s="1221"/>
      <c r="AG299" s="1221"/>
      <c r="AH299" s="1220"/>
      <c r="AI299" s="1220"/>
      <c r="AJ299" s="1220"/>
      <c r="AK299" s="1220"/>
      <c r="AL299" s="1220"/>
      <c r="AM299" s="1220"/>
      <c r="AN299" s="1220"/>
      <c r="AO299" s="1221"/>
      <c r="AP299" s="1221"/>
      <c r="AQ299" s="1221"/>
      <c r="AR299" s="1220"/>
      <c r="AS299" s="1220"/>
      <c r="AT299" s="1220"/>
      <c r="AU299" s="1220"/>
      <c r="AV299" s="1220"/>
      <c r="AW299" s="1220"/>
      <c r="AX299" s="1220"/>
      <c r="AY299" s="1221"/>
      <c r="AZ299" s="1221"/>
      <c r="BA299" s="1221"/>
      <c r="BB299" s="1220"/>
      <c r="BC299" s="1220"/>
      <c r="BD299" s="1220"/>
      <c r="BE299" s="1220"/>
      <c r="BF299" s="1220"/>
      <c r="BG299" s="1220"/>
      <c r="BH299" s="1220"/>
      <c r="BI299" s="1220"/>
      <c r="BJ299" s="1220"/>
      <c r="BK299" s="1220"/>
      <c r="BL299" s="1220"/>
      <c r="BM299" s="1220"/>
      <c r="BN299" s="1221"/>
      <c r="BO299" s="1221"/>
      <c r="BP299" s="1221"/>
      <c r="BQ299" s="974"/>
      <c r="BR299" s="971"/>
      <c r="BS299" s="971"/>
      <c r="BT299" s="971"/>
      <c r="BU299" s="971"/>
      <c r="BV299" s="972"/>
      <c r="BW299" s="972"/>
      <c r="BX299" s="972"/>
      <c r="BY299" s="972"/>
      <c r="BZ299" s="972"/>
      <c r="CA299" s="972"/>
      <c r="CB299" s="973"/>
      <c r="CC299" s="974"/>
    </row>
    <row r="300" spans="2:81" s="1218" customFormat="1" x14ac:dyDescent="0.3">
      <c r="B300" s="1219"/>
      <c r="C300" s="974"/>
      <c r="D300" s="1220"/>
      <c r="E300" s="1220"/>
      <c r="F300" s="1220"/>
      <c r="G300" s="1221"/>
      <c r="H300" s="1220"/>
      <c r="I300" s="1220"/>
      <c r="J300" s="1220"/>
      <c r="K300" s="1220"/>
      <c r="L300" s="1220"/>
      <c r="M300" s="1220"/>
      <c r="N300" s="1220"/>
      <c r="O300" s="1220"/>
      <c r="P300" s="1220"/>
      <c r="Q300" s="1220"/>
      <c r="R300" s="1220"/>
      <c r="S300" s="1220"/>
      <c r="T300" s="1220"/>
      <c r="U300" s="1221"/>
      <c r="V300" s="1221"/>
      <c r="W300" s="1221"/>
      <c r="X300" s="1220"/>
      <c r="Y300" s="1220"/>
      <c r="Z300" s="1220"/>
      <c r="AA300" s="1220"/>
      <c r="AB300" s="1220"/>
      <c r="AC300" s="1220"/>
      <c r="AD300" s="1220"/>
      <c r="AE300" s="1221"/>
      <c r="AF300" s="1221"/>
      <c r="AG300" s="1221"/>
      <c r="AH300" s="1220"/>
      <c r="AI300" s="1220"/>
      <c r="AJ300" s="1220"/>
      <c r="AK300" s="1220"/>
      <c r="AL300" s="1220"/>
      <c r="AM300" s="1220"/>
      <c r="AN300" s="1220"/>
      <c r="AO300" s="1221"/>
      <c r="AP300" s="1221"/>
      <c r="AQ300" s="1221"/>
      <c r="AR300" s="1220"/>
      <c r="AS300" s="1220"/>
      <c r="AT300" s="1220"/>
      <c r="AU300" s="1220"/>
      <c r="AV300" s="1220"/>
      <c r="AW300" s="1220"/>
      <c r="AX300" s="1220"/>
      <c r="AY300" s="1221"/>
      <c r="AZ300" s="1221"/>
      <c r="BA300" s="1221"/>
      <c r="BB300" s="1220"/>
      <c r="BC300" s="1220"/>
      <c r="BD300" s="1220"/>
      <c r="BE300" s="1220"/>
      <c r="BF300" s="1220"/>
      <c r="BG300" s="1220"/>
      <c r="BH300" s="1220"/>
      <c r="BI300" s="1220"/>
      <c r="BJ300" s="1220"/>
      <c r="BK300" s="1220"/>
      <c r="BL300" s="1220"/>
      <c r="BM300" s="1220"/>
      <c r="BN300" s="1221"/>
      <c r="BO300" s="1221"/>
      <c r="BP300" s="1221"/>
      <c r="BQ300" s="974"/>
      <c r="BR300" s="971"/>
      <c r="BS300" s="971"/>
      <c r="BT300" s="971"/>
      <c r="BU300" s="971"/>
      <c r="BV300" s="972"/>
      <c r="BW300" s="972"/>
      <c r="BX300" s="972"/>
      <c r="BY300" s="972"/>
      <c r="BZ300" s="972"/>
      <c r="CA300" s="972"/>
      <c r="CB300" s="973"/>
      <c r="CC300" s="974"/>
    </row>
    <row r="301" spans="2:81" s="1218" customFormat="1" x14ac:dyDescent="0.3">
      <c r="B301" s="1219"/>
      <c r="C301" s="974"/>
      <c r="D301" s="1220"/>
      <c r="E301" s="1220"/>
      <c r="F301" s="1220"/>
      <c r="G301" s="1221"/>
      <c r="H301" s="1220"/>
      <c r="I301" s="1220"/>
      <c r="J301" s="1220"/>
      <c r="K301" s="1220"/>
      <c r="L301" s="1220"/>
      <c r="M301" s="1220"/>
      <c r="N301" s="1220"/>
      <c r="O301" s="1220"/>
      <c r="P301" s="1220"/>
      <c r="Q301" s="1220"/>
      <c r="R301" s="1220"/>
      <c r="S301" s="1220"/>
      <c r="T301" s="1220"/>
      <c r="U301" s="1221"/>
      <c r="V301" s="1221"/>
      <c r="W301" s="1221"/>
      <c r="X301" s="1220"/>
      <c r="Y301" s="1220"/>
      <c r="Z301" s="1220"/>
      <c r="AA301" s="1220"/>
      <c r="AB301" s="1220"/>
      <c r="AC301" s="1220"/>
      <c r="AD301" s="1220"/>
      <c r="AE301" s="1221"/>
      <c r="AF301" s="1221"/>
      <c r="AG301" s="1221"/>
      <c r="AH301" s="1220"/>
      <c r="AI301" s="1220"/>
      <c r="AJ301" s="1220"/>
      <c r="AK301" s="1220"/>
      <c r="AL301" s="1220"/>
      <c r="AM301" s="1220"/>
      <c r="AN301" s="1220"/>
      <c r="AO301" s="1221"/>
      <c r="AP301" s="1221"/>
      <c r="AQ301" s="1221"/>
      <c r="AR301" s="1220"/>
      <c r="AS301" s="1220"/>
      <c r="AT301" s="1220"/>
      <c r="AU301" s="1220"/>
      <c r="AV301" s="1220"/>
      <c r="AW301" s="1220"/>
      <c r="AX301" s="1220"/>
      <c r="AY301" s="1221"/>
      <c r="AZ301" s="1221"/>
      <c r="BA301" s="1221"/>
      <c r="BB301" s="1220"/>
      <c r="BC301" s="1220"/>
      <c r="BD301" s="1220"/>
      <c r="BE301" s="1220"/>
      <c r="BF301" s="1220"/>
      <c r="BG301" s="1220"/>
      <c r="BH301" s="1220"/>
      <c r="BI301" s="1220"/>
      <c r="BJ301" s="1220"/>
      <c r="BK301" s="1220"/>
      <c r="BL301" s="1220"/>
      <c r="BM301" s="1220"/>
      <c r="BN301" s="1221"/>
      <c r="BO301" s="1221"/>
      <c r="BP301" s="1221"/>
      <c r="BQ301" s="974"/>
      <c r="BR301" s="971"/>
      <c r="BS301" s="971"/>
      <c r="BT301" s="971"/>
      <c r="BU301" s="971"/>
      <c r="BV301" s="972"/>
      <c r="BW301" s="972"/>
      <c r="BX301" s="972"/>
      <c r="BY301" s="972"/>
      <c r="BZ301" s="972"/>
      <c r="CA301" s="972"/>
      <c r="CB301" s="973"/>
      <c r="CC301" s="974"/>
    </row>
    <row r="302" spans="2:81" s="1218" customFormat="1" x14ac:dyDescent="0.3">
      <c r="B302" s="1219"/>
      <c r="C302" s="974"/>
      <c r="D302" s="1220"/>
      <c r="E302" s="1220"/>
      <c r="F302" s="1220"/>
      <c r="G302" s="1221"/>
      <c r="H302" s="1220"/>
      <c r="I302" s="1220"/>
      <c r="J302" s="1220"/>
      <c r="K302" s="1220"/>
      <c r="L302" s="1220"/>
      <c r="M302" s="1220"/>
      <c r="N302" s="1220"/>
      <c r="O302" s="1220"/>
      <c r="P302" s="1220"/>
      <c r="Q302" s="1220"/>
      <c r="R302" s="1220"/>
      <c r="S302" s="1220"/>
      <c r="T302" s="1220"/>
      <c r="U302" s="1221"/>
      <c r="V302" s="1221"/>
      <c r="W302" s="1221"/>
      <c r="X302" s="1220"/>
      <c r="Y302" s="1220"/>
      <c r="Z302" s="1220"/>
      <c r="AA302" s="1220"/>
      <c r="AB302" s="1220"/>
      <c r="AC302" s="1220"/>
      <c r="AD302" s="1220"/>
      <c r="AE302" s="1221"/>
      <c r="AF302" s="1221"/>
      <c r="AG302" s="1221"/>
      <c r="AH302" s="1220"/>
      <c r="AI302" s="1220"/>
      <c r="AJ302" s="1220"/>
      <c r="AK302" s="1220"/>
      <c r="AL302" s="1220"/>
      <c r="AM302" s="1220"/>
      <c r="AN302" s="1220"/>
      <c r="AO302" s="1221"/>
      <c r="AP302" s="1221"/>
      <c r="AQ302" s="1221"/>
      <c r="AR302" s="1220"/>
      <c r="AS302" s="1220"/>
      <c r="AT302" s="1220"/>
      <c r="AU302" s="1220"/>
      <c r="AV302" s="1220"/>
      <c r="AW302" s="1220"/>
      <c r="AX302" s="1220"/>
      <c r="AY302" s="1221"/>
      <c r="AZ302" s="1221"/>
      <c r="BA302" s="1221"/>
      <c r="BB302" s="1220"/>
      <c r="BC302" s="1220"/>
      <c r="BD302" s="1220"/>
      <c r="BE302" s="1220"/>
      <c r="BF302" s="1220"/>
      <c r="BG302" s="1220"/>
      <c r="BH302" s="1220"/>
      <c r="BI302" s="1220"/>
      <c r="BJ302" s="1220"/>
      <c r="BK302" s="1220"/>
      <c r="BL302" s="1220"/>
      <c r="BM302" s="1220"/>
      <c r="BN302" s="1221"/>
      <c r="BO302" s="1221"/>
      <c r="BP302" s="1221"/>
      <c r="BQ302" s="974"/>
      <c r="BR302" s="971"/>
      <c r="BS302" s="971"/>
      <c r="BT302" s="971"/>
      <c r="BU302" s="971"/>
      <c r="BV302" s="972"/>
      <c r="BW302" s="972"/>
      <c r="BX302" s="972"/>
      <c r="BY302" s="972"/>
      <c r="BZ302" s="972"/>
      <c r="CA302" s="972"/>
      <c r="CB302" s="973"/>
      <c r="CC302" s="974"/>
    </row>
    <row r="303" spans="2:81" s="1218" customFormat="1" x14ac:dyDescent="0.3">
      <c r="B303" s="1219"/>
      <c r="C303" s="974"/>
      <c r="D303" s="1220"/>
      <c r="E303" s="1220"/>
      <c r="F303" s="1220"/>
      <c r="G303" s="1221"/>
      <c r="H303" s="1220"/>
      <c r="I303" s="1220"/>
      <c r="J303" s="1220"/>
      <c r="K303" s="1220"/>
      <c r="L303" s="1220"/>
      <c r="M303" s="1220"/>
      <c r="N303" s="1220"/>
      <c r="O303" s="1220"/>
      <c r="P303" s="1220"/>
      <c r="Q303" s="1220"/>
      <c r="R303" s="1220"/>
      <c r="S303" s="1220"/>
      <c r="T303" s="1220"/>
      <c r="U303" s="1221"/>
      <c r="V303" s="1221"/>
      <c r="W303" s="1221"/>
      <c r="X303" s="1220"/>
      <c r="Y303" s="1220"/>
      <c r="Z303" s="1220"/>
      <c r="AA303" s="1220"/>
      <c r="AB303" s="1220"/>
      <c r="AC303" s="1220"/>
      <c r="AD303" s="1220"/>
      <c r="AE303" s="1221"/>
      <c r="AF303" s="1221"/>
      <c r="AG303" s="1221"/>
      <c r="AH303" s="1220"/>
      <c r="AI303" s="1220"/>
      <c r="AJ303" s="1220"/>
      <c r="AK303" s="1220"/>
      <c r="AL303" s="1220"/>
      <c r="AM303" s="1220"/>
      <c r="AN303" s="1220"/>
      <c r="AO303" s="1221"/>
      <c r="AP303" s="1221"/>
      <c r="AQ303" s="1221"/>
      <c r="AR303" s="1220"/>
      <c r="AS303" s="1220"/>
      <c r="AT303" s="1220"/>
      <c r="AU303" s="1220"/>
      <c r="AV303" s="1220"/>
      <c r="AW303" s="1220"/>
      <c r="AX303" s="1220"/>
      <c r="AY303" s="1221"/>
      <c r="AZ303" s="1221"/>
      <c r="BA303" s="1221"/>
      <c r="BB303" s="1220"/>
      <c r="BC303" s="1220"/>
      <c r="BD303" s="1220"/>
      <c r="BE303" s="1220"/>
      <c r="BF303" s="1220"/>
      <c r="BG303" s="1220"/>
      <c r="BH303" s="1220"/>
      <c r="BI303" s="1220"/>
      <c r="BJ303" s="1220"/>
      <c r="BK303" s="1220"/>
      <c r="BL303" s="1220"/>
      <c r="BM303" s="1220"/>
      <c r="BN303" s="1221"/>
      <c r="BO303" s="1221"/>
      <c r="BP303" s="1221"/>
      <c r="BQ303" s="974"/>
      <c r="BR303" s="971"/>
      <c r="BS303" s="971"/>
      <c r="BT303" s="971"/>
      <c r="BU303" s="971"/>
      <c r="BV303" s="972"/>
      <c r="BW303" s="972"/>
      <c r="BX303" s="972"/>
      <c r="BY303" s="972"/>
      <c r="BZ303" s="972"/>
      <c r="CA303" s="972"/>
      <c r="CB303" s="973"/>
      <c r="CC303" s="974"/>
    </row>
    <row r="304" spans="2:81" s="1218" customFormat="1" x14ac:dyDescent="0.3">
      <c r="B304" s="1219"/>
      <c r="C304" s="974"/>
      <c r="D304" s="1220"/>
      <c r="E304" s="1220"/>
      <c r="F304" s="1220"/>
      <c r="G304" s="1221"/>
      <c r="H304" s="1220"/>
      <c r="I304" s="1220"/>
      <c r="J304" s="1220"/>
      <c r="K304" s="1220"/>
      <c r="L304" s="1220"/>
      <c r="M304" s="1220"/>
      <c r="N304" s="1220"/>
      <c r="O304" s="1220"/>
      <c r="P304" s="1220"/>
      <c r="Q304" s="1220"/>
      <c r="R304" s="1220"/>
      <c r="S304" s="1220"/>
      <c r="T304" s="1220"/>
      <c r="U304" s="1221"/>
      <c r="V304" s="1221"/>
      <c r="W304" s="1221"/>
      <c r="X304" s="1220"/>
      <c r="Y304" s="1220"/>
      <c r="Z304" s="1220"/>
      <c r="AA304" s="1220"/>
      <c r="AB304" s="1220"/>
      <c r="AC304" s="1220"/>
      <c r="AD304" s="1220"/>
      <c r="AE304" s="1221"/>
      <c r="AF304" s="1221"/>
      <c r="AG304" s="1221"/>
      <c r="AH304" s="1220"/>
      <c r="AI304" s="1220"/>
      <c r="AJ304" s="1220"/>
      <c r="AK304" s="1220"/>
      <c r="AL304" s="1220"/>
      <c r="AM304" s="1220"/>
      <c r="AN304" s="1220"/>
      <c r="AO304" s="1221"/>
      <c r="AP304" s="1221"/>
      <c r="AQ304" s="1221"/>
      <c r="AR304" s="1220"/>
      <c r="AS304" s="1220"/>
      <c r="AT304" s="1220"/>
      <c r="AU304" s="1220"/>
      <c r="AV304" s="1220"/>
      <c r="AW304" s="1220"/>
      <c r="AX304" s="1220"/>
      <c r="AY304" s="1221"/>
      <c r="AZ304" s="1221"/>
      <c r="BA304" s="1221"/>
      <c r="BB304" s="1220"/>
      <c r="BC304" s="1220"/>
      <c r="BD304" s="1220"/>
      <c r="BE304" s="1220"/>
      <c r="BF304" s="1220"/>
      <c r="BG304" s="1220"/>
      <c r="BH304" s="1220"/>
      <c r="BI304" s="1220"/>
      <c r="BJ304" s="1220"/>
      <c r="BK304" s="1220"/>
      <c r="BL304" s="1220"/>
      <c r="BM304" s="1220"/>
      <c r="BN304" s="1221"/>
      <c r="BO304" s="1221"/>
      <c r="BP304" s="1221"/>
      <c r="BQ304" s="974"/>
      <c r="BR304" s="971"/>
      <c r="BS304" s="971"/>
      <c r="BT304" s="971"/>
      <c r="BU304" s="971"/>
      <c r="BV304" s="972"/>
      <c r="BW304" s="972"/>
      <c r="BX304" s="972"/>
      <c r="BY304" s="972"/>
      <c r="BZ304" s="972"/>
      <c r="CA304" s="972"/>
      <c r="CB304" s="973"/>
      <c r="CC304" s="974"/>
    </row>
    <row r="305" spans="2:81" s="1218" customFormat="1" x14ac:dyDescent="0.3">
      <c r="B305" s="1219"/>
      <c r="C305" s="974"/>
      <c r="D305" s="1220"/>
      <c r="E305" s="1220"/>
      <c r="F305" s="1220"/>
      <c r="G305" s="1221"/>
      <c r="H305" s="1220"/>
      <c r="I305" s="1220"/>
      <c r="J305" s="1220"/>
      <c r="K305" s="1220"/>
      <c r="L305" s="1220"/>
      <c r="M305" s="1220"/>
      <c r="N305" s="1220"/>
      <c r="O305" s="1220"/>
      <c r="P305" s="1220"/>
      <c r="Q305" s="1220"/>
      <c r="R305" s="1220"/>
      <c r="S305" s="1220"/>
      <c r="T305" s="1220"/>
      <c r="U305" s="1221"/>
      <c r="V305" s="1221"/>
      <c r="W305" s="1221"/>
      <c r="X305" s="1220"/>
      <c r="Y305" s="1220"/>
      <c r="Z305" s="1220"/>
      <c r="AA305" s="1220"/>
      <c r="AB305" s="1220"/>
      <c r="AC305" s="1220"/>
      <c r="AD305" s="1220"/>
      <c r="AE305" s="1221"/>
      <c r="AF305" s="1221"/>
      <c r="AG305" s="1221"/>
      <c r="AH305" s="1220"/>
      <c r="AI305" s="1220"/>
      <c r="AJ305" s="1220"/>
      <c r="AK305" s="1220"/>
      <c r="AL305" s="1220"/>
      <c r="AM305" s="1220"/>
      <c r="AN305" s="1220"/>
      <c r="AO305" s="1221"/>
      <c r="AP305" s="1221"/>
      <c r="AQ305" s="1221"/>
      <c r="AR305" s="1220"/>
      <c r="AS305" s="1220"/>
      <c r="AT305" s="1220"/>
      <c r="AU305" s="1220"/>
      <c r="AV305" s="1220"/>
      <c r="AW305" s="1220"/>
      <c r="AX305" s="1220"/>
      <c r="AY305" s="1221"/>
      <c r="AZ305" s="1221"/>
      <c r="BA305" s="1221"/>
      <c r="BB305" s="1220"/>
      <c r="BC305" s="1220"/>
      <c r="BD305" s="1220"/>
      <c r="BE305" s="1220"/>
      <c r="BF305" s="1220"/>
      <c r="BG305" s="1220"/>
      <c r="BH305" s="1220"/>
      <c r="BI305" s="1220"/>
      <c r="BJ305" s="1220"/>
      <c r="BK305" s="1220"/>
      <c r="BL305" s="1220"/>
      <c r="BM305" s="1220"/>
      <c r="BN305" s="1221"/>
      <c r="BO305" s="1221"/>
      <c r="BP305" s="1221"/>
      <c r="BQ305" s="974"/>
      <c r="BR305" s="971"/>
      <c r="BS305" s="971"/>
      <c r="BT305" s="971"/>
      <c r="BU305" s="971"/>
      <c r="BV305" s="972"/>
      <c r="BW305" s="972"/>
      <c r="BX305" s="972"/>
      <c r="BY305" s="972"/>
      <c r="BZ305" s="972"/>
      <c r="CA305" s="972"/>
      <c r="CB305" s="973"/>
      <c r="CC305" s="974"/>
    </row>
    <row r="306" spans="2:81" s="1218" customFormat="1" x14ac:dyDescent="0.3">
      <c r="B306" s="1219"/>
      <c r="C306" s="974"/>
      <c r="D306" s="1220"/>
      <c r="E306" s="1220"/>
      <c r="F306" s="1220"/>
      <c r="G306" s="1221"/>
      <c r="H306" s="1220"/>
      <c r="I306" s="1220"/>
      <c r="J306" s="1220"/>
      <c r="K306" s="1220"/>
      <c r="L306" s="1220"/>
      <c r="M306" s="1220"/>
      <c r="N306" s="1220"/>
      <c r="O306" s="1220"/>
      <c r="P306" s="1220"/>
      <c r="Q306" s="1220"/>
      <c r="R306" s="1220"/>
      <c r="S306" s="1220"/>
      <c r="T306" s="1220"/>
      <c r="U306" s="1221"/>
      <c r="V306" s="1221"/>
      <c r="W306" s="1221"/>
      <c r="X306" s="1220"/>
      <c r="Y306" s="1220"/>
      <c r="Z306" s="1220"/>
      <c r="AA306" s="1220"/>
      <c r="AB306" s="1220"/>
      <c r="AC306" s="1220"/>
      <c r="AD306" s="1220"/>
      <c r="AE306" s="1221"/>
      <c r="AF306" s="1221"/>
      <c r="AG306" s="1221"/>
      <c r="AH306" s="1220"/>
      <c r="AI306" s="1220"/>
      <c r="AJ306" s="1220"/>
      <c r="AK306" s="1220"/>
      <c r="AL306" s="1220"/>
      <c r="AM306" s="1220"/>
      <c r="AN306" s="1220"/>
      <c r="AO306" s="1221"/>
      <c r="AP306" s="1221"/>
      <c r="AQ306" s="1221"/>
      <c r="AR306" s="1220"/>
      <c r="AS306" s="1220"/>
      <c r="AT306" s="1220"/>
      <c r="AU306" s="1220"/>
      <c r="AV306" s="1220"/>
      <c r="AW306" s="1220"/>
      <c r="AX306" s="1220"/>
      <c r="AY306" s="1221"/>
      <c r="AZ306" s="1221"/>
      <c r="BA306" s="1221"/>
      <c r="BB306" s="1220"/>
      <c r="BC306" s="1220"/>
      <c r="BD306" s="1220"/>
      <c r="BE306" s="1220"/>
      <c r="BF306" s="1220"/>
      <c r="BG306" s="1220"/>
      <c r="BH306" s="1220"/>
      <c r="BI306" s="1220"/>
      <c r="BJ306" s="1220"/>
      <c r="BK306" s="1220"/>
      <c r="BL306" s="1220"/>
      <c r="BM306" s="1220"/>
      <c r="BN306" s="1221"/>
      <c r="BO306" s="1221"/>
      <c r="BP306" s="1221"/>
      <c r="BQ306" s="974"/>
      <c r="BR306" s="971"/>
      <c r="BS306" s="971"/>
      <c r="BT306" s="971"/>
      <c r="BU306" s="971"/>
      <c r="BV306" s="972"/>
      <c r="BW306" s="972"/>
      <c r="BX306" s="972"/>
      <c r="BY306" s="972"/>
      <c r="BZ306" s="972"/>
      <c r="CA306" s="972"/>
      <c r="CB306" s="973"/>
      <c r="CC306" s="974"/>
    </row>
    <row r="307" spans="2:81" s="1218" customFormat="1" x14ac:dyDescent="0.3">
      <c r="B307" s="1219"/>
      <c r="C307" s="974"/>
      <c r="D307" s="1220"/>
      <c r="E307" s="1220"/>
      <c r="F307" s="1220"/>
      <c r="G307" s="1221"/>
      <c r="H307" s="1220"/>
      <c r="I307" s="1220"/>
      <c r="J307" s="1220"/>
      <c r="K307" s="1220"/>
      <c r="L307" s="1220"/>
      <c r="M307" s="1220"/>
      <c r="N307" s="1220"/>
      <c r="O307" s="1220"/>
      <c r="P307" s="1220"/>
      <c r="Q307" s="1220"/>
      <c r="R307" s="1220"/>
      <c r="S307" s="1220"/>
      <c r="T307" s="1220"/>
      <c r="U307" s="1221"/>
      <c r="V307" s="1221"/>
      <c r="W307" s="1221"/>
      <c r="X307" s="1220"/>
      <c r="Y307" s="1220"/>
      <c r="Z307" s="1220"/>
      <c r="AA307" s="1220"/>
      <c r="AB307" s="1220"/>
      <c r="AC307" s="1220"/>
      <c r="AD307" s="1220"/>
      <c r="AE307" s="1221"/>
      <c r="AF307" s="1221"/>
      <c r="AG307" s="1221"/>
      <c r="AH307" s="1220"/>
      <c r="AI307" s="1220"/>
      <c r="AJ307" s="1220"/>
      <c r="AK307" s="1220"/>
      <c r="AL307" s="1220"/>
      <c r="AM307" s="1220"/>
      <c r="AN307" s="1220"/>
      <c r="AO307" s="1221"/>
      <c r="AP307" s="1221"/>
      <c r="AQ307" s="1221"/>
      <c r="AR307" s="1220"/>
      <c r="AS307" s="1220"/>
      <c r="AT307" s="1220"/>
      <c r="AU307" s="1220"/>
      <c r="AV307" s="1220"/>
      <c r="AW307" s="1220"/>
      <c r="AX307" s="1220"/>
      <c r="AY307" s="1221"/>
      <c r="AZ307" s="1221"/>
      <c r="BA307" s="1221"/>
      <c r="BB307" s="1220"/>
      <c r="BC307" s="1220"/>
      <c r="BD307" s="1220"/>
      <c r="BE307" s="1220"/>
      <c r="BF307" s="1220"/>
      <c r="BG307" s="1220"/>
      <c r="BH307" s="1220"/>
      <c r="BI307" s="1220"/>
      <c r="BJ307" s="1220"/>
      <c r="BK307" s="1220"/>
      <c r="BL307" s="1220"/>
      <c r="BM307" s="1220"/>
      <c r="BN307" s="1221"/>
      <c r="BO307" s="1221"/>
      <c r="BP307" s="1221"/>
      <c r="BQ307" s="974"/>
      <c r="BR307" s="971"/>
      <c r="BS307" s="971"/>
      <c r="BT307" s="971"/>
      <c r="BU307" s="971"/>
      <c r="BV307" s="972"/>
      <c r="BW307" s="972"/>
      <c r="BX307" s="972"/>
      <c r="BY307" s="972"/>
      <c r="BZ307" s="972"/>
      <c r="CA307" s="972"/>
      <c r="CB307" s="973"/>
      <c r="CC307" s="974"/>
    </row>
    <row r="308" spans="2:81" s="1218" customFormat="1" x14ac:dyDescent="0.3">
      <c r="B308" s="1219"/>
      <c r="C308" s="974"/>
      <c r="D308" s="1220"/>
      <c r="E308" s="1220"/>
      <c r="F308" s="1220"/>
      <c r="G308" s="1221"/>
      <c r="H308" s="1220"/>
      <c r="I308" s="1220"/>
      <c r="J308" s="1220"/>
      <c r="K308" s="1220"/>
      <c r="L308" s="1220"/>
      <c r="M308" s="1220"/>
      <c r="N308" s="1220"/>
      <c r="O308" s="1220"/>
      <c r="P308" s="1220"/>
      <c r="Q308" s="1220"/>
      <c r="R308" s="1220"/>
      <c r="S308" s="1220"/>
      <c r="T308" s="1220"/>
      <c r="U308" s="1221"/>
      <c r="V308" s="1221"/>
      <c r="W308" s="1221"/>
      <c r="X308" s="1220"/>
      <c r="Y308" s="1220"/>
      <c r="Z308" s="1220"/>
      <c r="AA308" s="1220"/>
      <c r="AB308" s="1220"/>
      <c r="AC308" s="1220"/>
      <c r="AD308" s="1220"/>
      <c r="AE308" s="1221"/>
      <c r="AF308" s="1221"/>
      <c r="AG308" s="1221"/>
      <c r="AH308" s="1220"/>
      <c r="AI308" s="1220"/>
      <c r="AJ308" s="1220"/>
      <c r="AK308" s="1220"/>
      <c r="AL308" s="1220"/>
      <c r="AM308" s="1220"/>
      <c r="AN308" s="1220"/>
      <c r="AO308" s="1221"/>
      <c r="AP308" s="1221"/>
      <c r="AQ308" s="1221"/>
      <c r="AR308" s="1220"/>
      <c r="AS308" s="1220"/>
      <c r="AT308" s="1220"/>
      <c r="AU308" s="1220"/>
      <c r="AV308" s="1220"/>
      <c r="AW308" s="1220"/>
      <c r="AX308" s="1220"/>
      <c r="AY308" s="1221"/>
      <c r="AZ308" s="1221"/>
      <c r="BA308" s="1221"/>
      <c r="BB308" s="1220"/>
      <c r="BC308" s="1220"/>
      <c r="BD308" s="1220"/>
      <c r="BE308" s="1220"/>
      <c r="BF308" s="1220"/>
      <c r="BG308" s="1220"/>
      <c r="BH308" s="1220"/>
      <c r="BI308" s="1220"/>
      <c r="BJ308" s="1220"/>
      <c r="BK308" s="1220"/>
      <c r="BL308" s="1220"/>
      <c r="BM308" s="1220"/>
      <c r="BN308" s="1221"/>
      <c r="BO308" s="1221"/>
      <c r="BP308" s="1221"/>
      <c r="BQ308" s="974"/>
      <c r="BR308" s="971"/>
      <c r="BS308" s="971"/>
      <c r="BT308" s="971"/>
      <c r="BU308" s="971"/>
      <c r="BV308" s="972"/>
      <c r="BW308" s="972"/>
      <c r="BX308" s="972"/>
      <c r="BY308" s="972"/>
      <c r="BZ308" s="972"/>
      <c r="CA308" s="972"/>
      <c r="CB308" s="973"/>
      <c r="CC308" s="974"/>
    </row>
    <row r="309" spans="2:81" s="1218" customFormat="1" x14ac:dyDescent="0.3">
      <c r="B309" s="1219"/>
      <c r="C309" s="974"/>
      <c r="D309" s="1220"/>
      <c r="E309" s="1220"/>
      <c r="F309" s="1220"/>
      <c r="G309" s="1221"/>
      <c r="H309" s="1220"/>
      <c r="I309" s="1220"/>
      <c r="J309" s="1220"/>
      <c r="K309" s="1220"/>
      <c r="L309" s="1220"/>
      <c r="M309" s="1220"/>
      <c r="N309" s="1220"/>
      <c r="O309" s="1220"/>
      <c r="P309" s="1220"/>
      <c r="Q309" s="1220"/>
      <c r="R309" s="1220"/>
      <c r="S309" s="1220"/>
      <c r="T309" s="1220"/>
      <c r="U309" s="1221"/>
      <c r="V309" s="1221"/>
      <c r="W309" s="1221"/>
      <c r="X309" s="1220"/>
      <c r="Y309" s="1220"/>
      <c r="Z309" s="1220"/>
      <c r="AA309" s="1220"/>
      <c r="AB309" s="1220"/>
      <c r="AC309" s="1220"/>
      <c r="AD309" s="1220"/>
      <c r="AE309" s="1221"/>
      <c r="AF309" s="1221"/>
      <c r="AG309" s="1221"/>
      <c r="AH309" s="1220"/>
      <c r="AI309" s="1220"/>
      <c r="AJ309" s="1220"/>
      <c r="AK309" s="1220"/>
      <c r="AL309" s="1220"/>
      <c r="AM309" s="1220"/>
      <c r="AN309" s="1220"/>
      <c r="AO309" s="1221"/>
      <c r="AP309" s="1221"/>
      <c r="AQ309" s="1221"/>
      <c r="AR309" s="1220"/>
      <c r="AS309" s="1220"/>
      <c r="AT309" s="1220"/>
      <c r="AU309" s="1220"/>
      <c r="AV309" s="1220"/>
      <c r="AW309" s="1220"/>
      <c r="AX309" s="1220"/>
      <c r="AY309" s="1221"/>
      <c r="AZ309" s="1221"/>
      <c r="BA309" s="1221"/>
      <c r="BB309" s="1220"/>
      <c r="BC309" s="1220"/>
      <c r="BD309" s="1220"/>
      <c r="BE309" s="1220"/>
      <c r="BF309" s="1220"/>
      <c r="BG309" s="1220"/>
      <c r="BH309" s="1220"/>
      <c r="BI309" s="1220"/>
      <c r="BJ309" s="1220"/>
      <c r="BK309" s="1220"/>
      <c r="BL309" s="1220"/>
      <c r="BM309" s="1220"/>
      <c r="BN309" s="1221"/>
      <c r="BO309" s="1221"/>
      <c r="BP309" s="1221"/>
      <c r="BQ309" s="974"/>
      <c r="BR309" s="971"/>
      <c r="BS309" s="971"/>
      <c r="BT309" s="971"/>
      <c r="BU309" s="971"/>
      <c r="BV309" s="972"/>
      <c r="BW309" s="972"/>
      <c r="BX309" s="972"/>
      <c r="BY309" s="972"/>
      <c r="BZ309" s="972"/>
      <c r="CA309" s="972"/>
      <c r="CB309" s="973"/>
      <c r="CC309" s="974"/>
    </row>
    <row r="310" spans="2:81" s="1218" customFormat="1" x14ac:dyDescent="0.3">
      <c r="B310" s="1219"/>
      <c r="C310" s="974"/>
      <c r="D310" s="1220"/>
      <c r="E310" s="1220"/>
      <c r="F310" s="1220"/>
      <c r="G310" s="1221"/>
      <c r="H310" s="1220"/>
      <c r="I310" s="1220"/>
      <c r="J310" s="1220"/>
      <c r="K310" s="1220"/>
      <c r="L310" s="1220"/>
      <c r="M310" s="1220"/>
      <c r="N310" s="1220"/>
      <c r="O310" s="1220"/>
      <c r="P310" s="1220"/>
      <c r="Q310" s="1220"/>
      <c r="R310" s="1220"/>
      <c r="S310" s="1220"/>
      <c r="T310" s="1220"/>
      <c r="U310" s="1221"/>
      <c r="V310" s="1221"/>
      <c r="W310" s="1221"/>
      <c r="X310" s="1220"/>
      <c r="Y310" s="1220"/>
      <c r="Z310" s="1220"/>
      <c r="AA310" s="1220"/>
      <c r="AB310" s="1220"/>
      <c r="AC310" s="1220"/>
      <c r="AD310" s="1220"/>
      <c r="AE310" s="1221"/>
      <c r="AF310" s="1221"/>
      <c r="AG310" s="1221"/>
      <c r="AH310" s="1220"/>
      <c r="AI310" s="1220"/>
      <c r="AJ310" s="1220"/>
      <c r="AK310" s="1220"/>
      <c r="AL310" s="1220"/>
      <c r="AM310" s="1220"/>
      <c r="AN310" s="1220"/>
      <c r="AO310" s="1221"/>
      <c r="AP310" s="1221"/>
      <c r="AQ310" s="1221"/>
      <c r="AR310" s="1220"/>
      <c r="AS310" s="1220"/>
      <c r="AT310" s="1220"/>
      <c r="AU310" s="1220"/>
      <c r="AV310" s="1220"/>
      <c r="AW310" s="1220"/>
      <c r="AX310" s="1220"/>
      <c r="AY310" s="1221"/>
      <c r="AZ310" s="1221"/>
      <c r="BA310" s="1221"/>
      <c r="BB310" s="1220"/>
      <c r="BC310" s="1220"/>
      <c r="BD310" s="1220"/>
      <c r="BE310" s="1220"/>
      <c r="BF310" s="1220"/>
      <c r="BG310" s="1220"/>
      <c r="BH310" s="1220"/>
      <c r="BI310" s="1220"/>
      <c r="BJ310" s="1220"/>
      <c r="BK310" s="1220"/>
      <c r="BL310" s="1220"/>
      <c r="BM310" s="1220"/>
      <c r="BN310" s="1221"/>
      <c r="BO310" s="1221"/>
      <c r="BP310" s="1221"/>
      <c r="BQ310" s="974"/>
      <c r="BR310" s="971"/>
      <c r="BS310" s="971"/>
      <c r="BT310" s="971"/>
      <c r="BU310" s="971"/>
      <c r="BV310" s="972"/>
      <c r="BW310" s="972"/>
      <c r="BX310" s="972"/>
      <c r="BY310" s="972"/>
      <c r="BZ310" s="972"/>
      <c r="CA310" s="972"/>
      <c r="CB310" s="973"/>
      <c r="CC310" s="974"/>
    </row>
    <row r="311" spans="2:81" s="1218" customFormat="1" x14ac:dyDescent="0.3">
      <c r="B311" s="1219"/>
      <c r="C311" s="974"/>
      <c r="D311" s="1220"/>
      <c r="E311" s="1220"/>
      <c r="F311" s="1220"/>
      <c r="G311" s="1221"/>
      <c r="H311" s="1220"/>
      <c r="I311" s="1220"/>
      <c r="J311" s="1220"/>
      <c r="K311" s="1220"/>
      <c r="L311" s="1220"/>
      <c r="M311" s="1220"/>
      <c r="N311" s="1220"/>
      <c r="O311" s="1220"/>
      <c r="P311" s="1220"/>
      <c r="Q311" s="1220"/>
      <c r="R311" s="1220"/>
      <c r="S311" s="1220"/>
      <c r="T311" s="1220"/>
      <c r="U311" s="1221"/>
      <c r="V311" s="1221"/>
      <c r="W311" s="1221"/>
      <c r="X311" s="1220"/>
      <c r="Y311" s="1220"/>
      <c r="Z311" s="1220"/>
      <c r="AA311" s="1220"/>
      <c r="AB311" s="1220"/>
      <c r="AC311" s="1220"/>
      <c r="AD311" s="1220"/>
      <c r="AE311" s="1221"/>
      <c r="AF311" s="1221"/>
      <c r="AG311" s="1221"/>
      <c r="AH311" s="1220"/>
      <c r="AI311" s="1220"/>
      <c r="AJ311" s="1220"/>
      <c r="AK311" s="1220"/>
      <c r="AL311" s="1220"/>
      <c r="AM311" s="1220"/>
      <c r="AN311" s="1220"/>
      <c r="AO311" s="1221"/>
      <c r="AP311" s="1221"/>
      <c r="AQ311" s="1221"/>
      <c r="AR311" s="1220"/>
      <c r="AS311" s="1220"/>
      <c r="AT311" s="1220"/>
      <c r="AU311" s="1220"/>
      <c r="AV311" s="1220"/>
      <c r="AW311" s="1220"/>
      <c r="AX311" s="1220"/>
      <c r="AY311" s="1221"/>
      <c r="AZ311" s="1221"/>
      <c r="BA311" s="1221"/>
      <c r="BB311" s="1220"/>
      <c r="BC311" s="1220"/>
      <c r="BD311" s="1220"/>
      <c r="BE311" s="1220"/>
      <c r="BF311" s="1220"/>
      <c r="BG311" s="1220"/>
      <c r="BH311" s="1220"/>
      <c r="BI311" s="1220"/>
      <c r="BJ311" s="1220"/>
      <c r="BK311" s="1220"/>
      <c r="BL311" s="1220"/>
      <c r="BM311" s="1220"/>
      <c r="BN311" s="1221"/>
      <c r="BO311" s="1221"/>
      <c r="BP311" s="1221"/>
      <c r="BQ311" s="974"/>
      <c r="BR311" s="971"/>
      <c r="BS311" s="971"/>
      <c r="BT311" s="971"/>
      <c r="BU311" s="971"/>
      <c r="BV311" s="972"/>
      <c r="BW311" s="972"/>
      <c r="BX311" s="972"/>
      <c r="BY311" s="972"/>
      <c r="BZ311" s="972"/>
      <c r="CA311" s="972"/>
      <c r="CB311" s="973"/>
      <c r="CC311" s="974"/>
    </row>
    <row r="312" spans="2:81" s="1218" customFormat="1" x14ac:dyDescent="0.3">
      <c r="B312" s="1219"/>
      <c r="C312" s="974"/>
      <c r="D312" s="1220"/>
      <c r="E312" s="1220"/>
      <c r="F312" s="1220"/>
      <c r="G312" s="1221"/>
      <c r="H312" s="1220"/>
      <c r="I312" s="1220"/>
      <c r="J312" s="1220"/>
      <c r="K312" s="1220"/>
      <c r="L312" s="1220"/>
      <c r="M312" s="1220"/>
      <c r="N312" s="1220"/>
      <c r="O312" s="1220"/>
      <c r="P312" s="1220"/>
      <c r="Q312" s="1220"/>
      <c r="R312" s="1220"/>
      <c r="S312" s="1220"/>
      <c r="T312" s="1220"/>
      <c r="U312" s="1221"/>
      <c r="V312" s="1221"/>
      <c r="W312" s="1221"/>
      <c r="X312" s="1220"/>
      <c r="Y312" s="1220"/>
      <c r="Z312" s="1220"/>
      <c r="AA312" s="1220"/>
      <c r="AB312" s="1220"/>
      <c r="AC312" s="1220"/>
      <c r="AD312" s="1220"/>
      <c r="AE312" s="1221"/>
      <c r="AF312" s="1221"/>
      <c r="AG312" s="1221"/>
      <c r="AH312" s="1220"/>
      <c r="AI312" s="1220"/>
      <c r="AJ312" s="1220"/>
      <c r="AK312" s="1220"/>
      <c r="AL312" s="1220"/>
      <c r="AM312" s="1220"/>
      <c r="AN312" s="1220"/>
      <c r="AO312" s="1221"/>
      <c r="AP312" s="1221"/>
      <c r="AQ312" s="1221"/>
      <c r="AR312" s="1220"/>
      <c r="AS312" s="1220"/>
      <c r="AT312" s="1220"/>
      <c r="AU312" s="1220"/>
      <c r="AV312" s="1220"/>
      <c r="AW312" s="1220"/>
      <c r="AX312" s="1220"/>
      <c r="AY312" s="1221"/>
      <c r="AZ312" s="1221"/>
      <c r="BA312" s="1221"/>
      <c r="BB312" s="1220"/>
      <c r="BC312" s="1220"/>
      <c r="BD312" s="1220"/>
      <c r="BE312" s="1220"/>
      <c r="BF312" s="1220"/>
      <c r="BG312" s="1220"/>
      <c r="BH312" s="1220"/>
      <c r="BI312" s="1220"/>
      <c r="BJ312" s="1220"/>
      <c r="BK312" s="1220"/>
      <c r="BL312" s="1220"/>
      <c r="BM312" s="1220"/>
      <c r="BN312" s="1221"/>
      <c r="BO312" s="1221"/>
      <c r="BP312" s="1221"/>
      <c r="BQ312" s="974"/>
      <c r="BR312" s="971"/>
      <c r="BS312" s="971"/>
      <c r="BT312" s="971"/>
      <c r="BU312" s="971"/>
      <c r="BV312" s="972"/>
      <c r="BW312" s="972"/>
      <c r="BX312" s="972"/>
      <c r="BY312" s="972"/>
      <c r="BZ312" s="972"/>
      <c r="CA312" s="972"/>
      <c r="CB312" s="973"/>
      <c r="CC312" s="974"/>
    </row>
    <row r="313" spans="2:81" s="1218" customFormat="1" x14ac:dyDescent="0.3">
      <c r="B313" s="1219"/>
      <c r="C313" s="974"/>
      <c r="D313" s="1220"/>
      <c r="E313" s="1220"/>
      <c r="F313" s="1220"/>
      <c r="G313" s="1221"/>
      <c r="H313" s="1220"/>
      <c r="I313" s="1220"/>
      <c r="J313" s="1220"/>
      <c r="K313" s="1220"/>
      <c r="L313" s="1220"/>
      <c r="M313" s="1220"/>
      <c r="N313" s="1220"/>
      <c r="O313" s="1220"/>
      <c r="P313" s="1220"/>
      <c r="Q313" s="1220"/>
      <c r="R313" s="1220"/>
      <c r="S313" s="1220"/>
      <c r="T313" s="1220"/>
      <c r="U313" s="1221"/>
      <c r="V313" s="1221"/>
      <c r="W313" s="1221"/>
      <c r="X313" s="1220"/>
      <c r="Y313" s="1220"/>
      <c r="Z313" s="1220"/>
      <c r="AA313" s="1220"/>
      <c r="AB313" s="1220"/>
      <c r="AC313" s="1220"/>
      <c r="AD313" s="1220"/>
      <c r="AE313" s="1221"/>
      <c r="AF313" s="1221"/>
      <c r="AG313" s="1221"/>
      <c r="AH313" s="1220"/>
      <c r="AI313" s="1220"/>
      <c r="AJ313" s="1220"/>
      <c r="AK313" s="1220"/>
      <c r="AL313" s="1220"/>
      <c r="AM313" s="1220"/>
      <c r="AN313" s="1220"/>
      <c r="AO313" s="1221"/>
      <c r="AP313" s="1221"/>
      <c r="AQ313" s="1221"/>
      <c r="AR313" s="1220"/>
      <c r="AS313" s="1220"/>
      <c r="AT313" s="1220"/>
      <c r="AU313" s="1220"/>
      <c r="AV313" s="1220"/>
      <c r="AW313" s="1220"/>
      <c r="AX313" s="1220"/>
      <c r="AY313" s="1221"/>
      <c r="AZ313" s="1221"/>
      <c r="BA313" s="1221"/>
      <c r="BB313" s="1220"/>
      <c r="BC313" s="1220"/>
      <c r="BD313" s="1220"/>
      <c r="BE313" s="1220"/>
      <c r="BF313" s="1220"/>
      <c r="BG313" s="1220"/>
      <c r="BH313" s="1220"/>
      <c r="BI313" s="1220"/>
      <c r="BJ313" s="1220"/>
      <c r="BK313" s="1220"/>
      <c r="BL313" s="1220"/>
      <c r="BM313" s="1220"/>
      <c r="BN313" s="1221"/>
      <c r="BO313" s="1221"/>
      <c r="BP313" s="1221"/>
      <c r="BQ313" s="974"/>
      <c r="BR313" s="971"/>
      <c r="BS313" s="971"/>
      <c r="BT313" s="971"/>
      <c r="BU313" s="971"/>
      <c r="BV313" s="972"/>
      <c r="BW313" s="972"/>
      <c r="BX313" s="972"/>
      <c r="BY313" s="972"/>
      <c r="BZ313" s="972"/>
      <c r="CA313" s="972"/>
      <c r="CB313" s="973"/>
      <c r="CC313" s="974"/>
    </row>
    <row r="314" spans="2:81" s="1218" customFormat="1" x14ac:dyDescent="0.3">
      <c r="B314" s="1219"/>
      <c r="C314" s="974"/>
      <c r="D314" s="1220"/>
      <c r="E314" s="1220"/>
      <c r="F314" s="1220"/>
      <c r="G314" s="1221"/>
      <c r="H314" s="1220"/>
      <c r="I314" s="1220"/>
      <c r="J314" s="1220"/>
      <c r="K314" s="1220"/>
      <c r="L314" s="1220"/>
      <c r="M314" s="1220"/>
      <c r="N314" s="1220"/>
      <c r="O314" s="1220"/>
      <c r="P314" s="1220"/>
      <c r="Q314" s="1220"/>
      <c r="R314" s="1220"/>
      <c r="S314" s="1220"/>
      <c r="T314" s="1220"/>
      <c r="U314" s="1221"/>
      <c r="V314" s="1221"/>
      <c r="W314" s="1221"/>
      <c r="X314" s="1220"/>
      <c r="Y314" s="1220"/>
      <c r="Z314" s="1220"/>
      <c r="AA314" s="1220"/>
      <c r="AB314" s="1220"/>
      <c r="AC314" s="1220"/>
      <c r="AD314" s="1220"/>
      <c r="AE314" s="1221"/>
      <c r="AF314" s="1221"/>
      <c r="AG314" s="1221"/>
      <c r="AH314" s="1220"/>
      <c r="AI314" s="1220"/>
      <c r="AJ314" s="1220"/>
      <c r="AK314" s="1220"/>
      <c r="AL314" s="1220"/>
      <c r="AM314" s="1220"/>
      <c r="AN314" s="1220"/>
      <c r="AO314" s="1221"/>
      <c r="AP314" s="1221"/>
      <c r="AQ314" s="1221"/>
      <c r="AR314" s="1220"/>
      <c r="AS314" s="1220"/>
      <c r="AT314" s="1220"/>
      <c r="AU314" s="1220"/>
      <c r="AV314" s="1220"/>
      <c r="AW314" s="1220"/>
      <c r="AX314" s="1220"/>
      <c r="AY314" s="1221"/>
      <c r="AZ314" s="1221"/>
      <c r="BA314" s="1221"/>
      <c r="BB314" s="1220"/>
      <c r="BC314" s="1220"/>
      <c r="BD314" s="1220"/>
      <c r="BE314" s="1220"/>
      <c r="BF314" s="1220"/>
      <c r="BG314" s="1220"/>
      <c r="BH314" s="1220"/>
      <c r="BI314" s="1220"/>
      <c r="BJ314" s="1220"/>
      <c r="BK314" s="1220"/>
      <c r="BL314" s="1220"/>
      <c r="BM314" s="1220"/>
      <c r="BN314" s="1221"/>
      <c r="BO314" s="1221"/>
      <c r="BP314" s="1221"/>
      <c r="BQ314" s="974"/>
      <c r="BR314" s="971"/>
      <c r="BS314" s="971"/>
      <c r="BT314" s="971"/>
      <c r="BU314" s="971"/>
      <c r="BV314" s="972"/>
      <c r="BW314" s="972"/>
      <c r="BX314" s="972"/>
      <c r="BY314" s="972"/>
      <c r="BZ314" s="972"/>
      <c r="CA314" s="972"/>
      <c r="CB314" s="973"/>
      <c r="CC314" s="974"/>
    </row>
    <row r="315" spans="2:81" s="1218" customFormat="1" x14ac:dyDescent="0.3">
      <c r="B315" s="1219"/>
      <c r="C315" s="974"/>
      <c r="D315" s="1220"/>
      <c r="E315" s="1220"/>
      <c r="F315" s="1220"/>
      <c r="G315" s="1221"/>
      <c r="H315" s="1220"/>
      <c r="I315" s="1220"/>
      <c r="J315" s="1220"/>
      <c r="K315" s="1220"/>
      <c r="L315" s="1220"/>
      <c r="M315" s="1220"/>
      <c r="N315" s="1220"/>
      <c r="O315" s="1220"/>
      <c r="P315" s="1220"/>
      <c r="Q315" s="1220"/>
      <c r="R315" s="1220"/>
      <c r="S315" s="1220"/>
      <c r="T315" s="1220"/>
      <c r="U315" s="1221"/>
      <c r="V315" s="1221"/>
      <c r="W315" s="1221"/>
      <c r="X315" s="1220"/>
      <c r="Y315" s="1220"/>
      <c r="Z315" s="1220"/>
      <c r="AA315" s="1220"/>
      <c r="AB315" s="1220"/>
      <c r="AC315" s="1220"/>
      <c r="AD315" s="1220"/>
      <c r="AE315" s="1221"/>
      <c r="AF315" s="1221"/>
      <c r="AG315" s="1221"/>
      <c r="AH315" s="1220"/>
      <c r="AI315" s="1220"/>
      <c r="AJ315" s="1220"/>
      <c r="AK315" s="1220"/>
      <c r="AL315" s="1220"/>
      <c r="AM315" s="1220"/>
      <c r="AN315" s="1220"/>
      <c r="AO315" s="1221"/>
      <c r="AP315" s="1221"/>
      <c r="AQ315" s="1221"/>
      <c r="AR315" s="1220"/>
      <c r="AS315" s="1220"/>
      <c r="AT315" s="1220"/>
      <c r="AU315" s="1220"/>
      <c r="AV315" s="1220"/>
      <c r="AW315" s="1220"/>
      <c r="AX315" s="1220"/>
      <c r="AY315" s="1221"/>
      <c r="AZ315" s="1221"/>
      <c r="BA315" s="1221"/>
      <c r="BB315" s="1220"/>
      <c r="BC315" s="1220"/>
      <c r="BD315" s="1220"/>
      <c r="BE315" s="1220"/>
      <c r="BF315" s="1220"/>
      <c r="BG315" s="1220"/>
      <c r="BH315" s="1220"/>
      <c r="BI315" s="1220"/>
      <c r="BJ315" s="1220"/>
      <c r="BK315" s="1220"/>
      <c r="BL315" s="1220"/>
      <c r="BM315" s="1220"/>
      <c r="BN315" s="1221"/>
      <c r="BO315" s="1221"/>
      <c r="BP315" s="1221"/>
      <c r="BQ315" s="974"/>
      <c r="BR315" s="971"/>
      <c r="BS315" s="971"/>
      <c r="BT315" s="971"/>
      <c r="BU315" s="971"/>
      <c r="BV315" s="972"/>
      <c r="BW315" s="972"/>
      <c r="BX315" s="972"/>
      <c r="BY315" s="972"/>
      <c r="BZ315" s="972"/>
      <c r="CA315" s="972"/>
      <c r="CB315" s="973"/>
      <c r="CC315" s="974"/>
    </row>
    <row r="316" spans="2:81" s="1218" customFormat="1" x14ac:dyDescent="0.3">
      <c r="B316" s="1219"/>
      <c r="C316" s="974"/>
      <c r="D316" s="1220"/>
      <c r="E316" s="1220"/>
      <c r="F316" s="1220"/>
      <c r="G316" s="1221"/>
      <c r="H316" s="1220"/>
      <c r="I316" s="1220"/>
      <c r="J316" s="1220"/>
      <c r="K316" s="1220"/>
      <c r="L316" s="1220"/>
      <c r="M316" s="1220"/>
      <c r="N316" s="1220"/>
      <c r="O316" s="1220"/>
      <c r="P316" s="1220"/>
      <c r="Q316" s="1220"/>
      <c r="R316" s="1220"/>
      <c r="S316" s="1220"/>
      <c r="T316" s="1220"/>
      <c r="U316" s="1221"/>
      <c r="V316" s="1221"/>
      <c r="W316" s="1221"/>
      <c r="X316" s="1220"/>
      <c r="Y316" s="1220"/>
      <c r="Z316" s="1220"/>
      <c r="AA316" s="1220"/>
      <c r="AB316" s="1220"/>
      <c r="AC316" s="1220"/>
      <c r="AD316" s="1220"/>
      <c r="AE316" s="1221"/>
      <c r="AF316" s="1221"/>
      <c r="AG316" s="1221"/>
      <c r="AH316" s="1220"/>
      <c r="AI316" s="1220"/>
      <c r="AJ316" s="1220"/>
      <c r="AK316" s="1220"/>
      <c r="AL316" s="1220"/>
      <c r="AM316" s="1220"/>
      <c r="AN316" s="1220"/>
      <c r="AO316" s="1221"/>
      <c r="AP316" s="1221"/>
      <c r="AQ316" s="1221"/>
      <c r="AR316" s="1220"/>
      <c r="AS316" s="1220"/>
      <c r="AT316" s="1220"/>
      <c r="AU316" s="1220"/>
      <c r="AV316" s="1220"/>
      <c r="AW316" s="1220"/>
      <c r="AX316" s="1220"/>
      <c r="AY316" s="1221"/>
      <c r="AZ316" s="1221"/>
      <c r="BA316" s="1221"/>
      <c r="BB316" s="1220"/>
      <c r="BC316" s="1220"/>
      <c r="BD316" s="1220"/>
      <c r="BE316" s="1220"/>
      <c r="BF316" s="1220"/>
      <c r="BG316" s="1220"/>
      <c r="BH316" s="1220"/>
      <c r="BI316" s="1220"/>
      <c r="BJ316" s="1220"/>
      <c r="BK316" s="1220"/>
      <c r="BL316" s="1220"/>
      <c r="BM316" s="1220"/>
      <c r="BN316" s="1221"/>
      <c r="BO316" s="1221"/>
      <c r="BP316" s="1221"/>
      <c r="BQ316" s="974"/>
      <c r="BR316" s="971"/>
      <c r="BS316" s="971"/>
      <c r="BT316" s="971"/>
      <c r="BU316" s="971"/>
      <c r="BV316" s="972"/>
      <c r="BW316" s="972"/>
      <c r="BX316" s="972"/>
      <c r="BY316" s="972"/>
      <c r="BZ316" s="972"/>
      <c r="CA316" s="972"/>
      <c r="CB316" s="973"/>
      <c r="CC316" s="974"/>
    </row>
    <row r="317" spans="2:81" s="1218" customFormat="1" x14ac:dyDescent="0.3">
      <c r="B317" s="1219"/>
      <c r="C317" s="974"/>
      <c r="D317" s="1220"/>
      <c r="E317" s="1220"/>
      <c r="F317" s="1220"/>
      <c r="G317" s="1221"/>
      <c r="H317" s="1220"/>
      <c r="I317" s="1220"/>
      <c r="J317" s="1220"/>
      <c r="K317" s="1220"/>
      <c r="L317" s="1220"/>
      <c r="M317" s="1220"/>
      <c r="N317" s="1220"/>
      <c r="O317" s="1220"/>
      <c r="P317" s="1220"/>
      <c r="Q317" s="1220"/>
      <c r="R317" s="1220"/>
      <c r="S317" s="1220"/>
      <c r="T317" s="1220"/>
      <c r="U317" s="1221"/>
      <c r="V317" s="1221"/>
      <c r="W317" s="1221"/>
      <c r="X317" s="1220"/>
      <c r="Y317" s="1220"/>
      <c r="Z317" s="1220"/>
      <c r="AA317" s="1220"/>
      <c r="AB317" s="1220"/>
      <c r="AC317" s="1220"/>
      <c r="AD317" s="1220"/>
      <c r="AE317" s="1221"/>
      <c r="AF317" s="1221"/>
      <c r="AG317" s="1221"/>
      <c r="AH317" s="1220"/>
      <c r="AI317" s="1220"/>
      <c r="AJ317" s="1220"/>
      <c r="AK317" s="1220"/>
      <c r="AL317" s="1220"/>
      <c r="AM317" s="1220"/>
      <c r="AN317" s="1220"/>
      <c r="AO317" s="1221"/>
      <c r="AP317" s="1221"/>
      <c r="AQ317" s="1221"/>
      <c r="AR317" s="1220"/>
      <c r="AS317" s="1220"/>
      <c r="AT317" s="1220"/>
      <c r="AU317" s="1220"/>
      <c r="AV317" s="1220"/>
      <c r="AW317" s="1220"/>
      <c r="AX317" s="1220"/>
      <c r="AY317" s="1221"/>
      <c r="AZ317" s="1221"/>
      <c r="BA317" s="1221"/>
      <c r="BB317" s="1220"/>
      <c r="BC317" s="1220"/>
      <c r="BD317" s="1220"/>
      <c r="BE317" s="1220"/>
      <c r="BF317" s="1220"/>
      <c r="BG317" s="1220"/>
      <c r="BH317" s="1220"/>
      <c r="BI317" s="1220"/>
      <c r="BJ317" s="1220"/>
      <c r="BK317" s="1220"/>
      <c r="BL317" s="1220"/>
      <c r="BM317" s="1220"/>
      <c r="BN317" s="1221"/>
      <c r="BO317" s="1221"/>
      <c r="BP317" s="1221"/>
      <c r="BQ317" s="974"/>
      <c r="BR317" s="971"/>
      <c r="BS317" s="971"/>
      <c r="BT317" s="971"/>
      <c r="BU317" s="971"/>
      <c r="BV317" s="972"/>
      <c r="BW317" s="972"/>
      <c r="BX317" s="972"/>
      <c r="BY317" s="972"/>
      <c r="BZ317" s="972"/>
      <c r="CA317" s="972"/>
      <c r="CB317" s="973"/>
      <c r="CC317" s="974"/>
    </row>
    <row r="318" spans="2:81" s="1218" customFormat="1" x14ac:dyDescent="0.3">
      <c r="B318" s="1219"/>
      <c r="C318" s="974"/>
      <c r="D318" s="1220"/>
      <c r="E318" s="1220"/>
      <c r="F318" s="1220"/>
      <c r="G318" s="1221"/>
      <c r="H318" s="1220"/>
      <c r="I318" s="1220"/>
      <c r="J318" s="1220"/>
      <c r="K318" s="1220"/>
      <c r="L318" s="1220"/>
      <c r="M318" s="1220"/>
      <c r="N318" s="1220"/>
      <c r="O318" s="1220"/>
      <c r="P318" s="1220"/>
      <c r="Q318" s="1220"/>
      <c r="R318" s="1220"/>
      <c r="S318" s="1220"/>
      <c r="T318" s="1220"/>
      <c r="U318" s="1221"/>
      <c r="V318" s="1221"/>
      <c r="W318" s="1221"/>
      <c r="X318" s="1220"/>
      <c r="Y318" s="1220"/>
      <c r="Z318" s="1220"/>
      <c r="AA318" s="1220"/>
      <c r="AB318" s="1220"/>
      <c r="AC318" s="1220"/>
      <c r="AD318" s="1220"/>
      <c r="AE318" s="1221"/>
      <c r="AF318" s="1221"/>
      <c r="AG318" s="1221"/>
      <c r="AH318" s="1220"/>
      <c r="AI318" s="1220"/>
      <c r="AJ318" s="1220"/>
      <c r="AK318" s="1220"/>
      <c r="AL318" s="1220"/>
      <c r="AM318" s="1220"/>
      <c r="AN318" s="1220"/>
      <c r="AO318" s="1221"/>
      <c r="AP318" s="1221"/>
      <c r="AQ318" s="1221"/>
      <c r="AR318" s="1220"/>
      <c r="AS318" s="1220"/>
      <c r="AT318" s="1220"/>
      <c r="AU318" s="1220"/>
      <c r="AV318" s="1220"/>
      <c r="AW318" s="1220"/>
      <c r="AX318" s="1220"/>
      <c r="AY318" s="1221"/>
      <c r="AZ318" s="1221"/>
      <c r="BA318" s="1221"/>
      <c r="BB318" s="1220"/>
      <c r="BC318" s="1220"/>
      <c r="BD318" s="1220"/>
      <c r="BE318" s="1220"/>
      <c r="BF318" s="1220"/>
      <c r="BG318" s="1220"/>
      <c r="BH318" s="1220"/>
      <c r="BI318" s="1220"/>
      <c r="BJ318" s="1220"/>
      <c r="BK318" s="1220"/>
      <c r="BL318" s="1220"/>
      <c r="BM318" s="1220"/>
      <c r="BN318" s="1221"/>
      <c r="BO318" s="1221"/>
      <c r="BP318" s="1221"/>
      <c r="BQ318" s="974"/>
      <c r="BR318" s="971"/>
      <c r="BS318" s="971"/>
      <c r="BT318" s="971"/>
      <c r="BU318" s="971"/>
      <c r="BV318" s="972"/>
      <c r="BW318" s="972"/>
      <c r="BX318" s="972"/>
      <c r="BY318" s="972"/>
      <c r="BZ318" s="972"/>
      <c r="CA318" s="972"/>
      <c r="CB318" s="973"/>
      <c r="CC318" s="974"/>
    </row>
    <row r="319" spans="2:81" s="1218" customFormat="1" x14ac:dyDescent="0.3">
      <c r="B319" s="1219"/>
      <c r="C319" s="974"/>
      <c r="D319" s="1220"/>
      <c r="E319" s="1220"/>
      <c r="F319" s="1220"/>
      <c r="G319" s="1221"/>
      <c r="H319" s="1220"/>
      <c r="I319" s="1220"/>
      <c r="J319" s="1220"/>
      <c r="K319" s="1220"/>
      <c r="L319" s="1220"/>
      <c r="M319" s="1220"/>
      <c r="N319" s="1220"/>
      <c r="O319" s="1220"/>
      <c r="P319" s="1220"/>
      <c r="Q319" s="1220"/>
      <c r="R319" s="1220"/>
      <c r="S319" s="1220"/>
      <c r="T319" s="1220"/>
      <c r="U319" s="1221"/>
      <c r="V319" s="1221"/>
      <c r="W319" s="1221"/>
      <c r="X319" s="1220"/>
      <c r="Y319" s="1220"/>
      <c r="Z319" s="1220"/>
      <c r="AA319" s="1220"/>
      <c r="AB319" s="1220"/>
      <c r="AC319" s="1220"/>
      <c r="AD319" s="1220"/>
      <c r="AE319" s="1221"/>
      <c r="AF319" s="1221"/>
      <c r="AG319" s="1221"/>
      <c r="AH319" s="1220"/>
      <c r="AI319" s="1220"/>
      <c r="AJ319" s="1220"/>
      <c r="AK319" s="1220"/>
      <c r="AL319" s="1220"/>
      <c r="AM319" s="1220"/>
      <c r="AN319" s="1220"/>
      <c r="AO319" s="1221"/>
      <c r="AP319" s="1221"/>
      <c r="AQ319" s="1221"/>
      <c r="AR319" s="1220"/>
      <c r="AS319" s="1220"/>
      <c r="AT319" s="1220"/>
      <c r="AU319" s="1220"/>
      <c r="AV319" s="1220"/>
      <c r="AW319" s="1220"/>
      <c r="AX319" s="1220"/>
      <c r="AY319" s="1221"/>
      <c r="AZ319" s="1221"/>
      <c r="BA319" s="1221"/>
      <c r="BB319" s="1220"/>
      <c r="BC319" s="1220"/>
      <c r="BD319" s="1220"/>
      <c r="BE319" s="1220"/>
      <c r="BF319" s="1220"/>
      <c r="BG319" s="1220"/>
      <c r="BH319" s="1220"/>
      <c r="BI319" s="1220"/>
      <c r="BJ319" s="1220"/>
      <c r="BK319" s="1220"/>
      <c r="BL319" s="1220"/>
      <c r="BM319" s="1220"/>
      <c r="BN319" s="1221"/>
      <c r="BO319" s="1221"/>
      <c r="BP319" s="1221"/>
      <c r="BQ319" s="974"/>
      <c r="BR319" s="971"/>
      <c r="BS319" s="971"/>
      <c r="BT319" s="971"/>
      <c r="BU319" s="971"/>
      <c r="BV319" s="972"/>
      <c r="BW319" s="972"/>
      <c r="BX319" s="972"/>
      <c r="BY319" s="972"/>
      <c r="BZ319" s="972"/>
      <c r="CA319" s="972"/>
      <c r="CB319" s="973"/>
      <c r="CC319" s="974"/>
    </row>
    <row r="320" spans="2:81" s="1218" customFormat="1" x14ac:dyDescent="0.3">
      <c r="B320" s="1219"/>
      <c r="C320" s="974"/>
      <c r="D320" s="1220"/>
      <c r="E320" s="1220"/>
      <c r="F320" s="1220"/>
      <c r="G320" s="1221"/>
      <c r="H320" s="1220"/>
      <c r="I320" s="1220"/>
      <c r="J320" s="1220"/>
      <c r="K320" s="1220"/>
      <c r="L320" s="1220"/>
      <c r="M320" s="1220"/>
      <c r="N320" s="1220"/>
      <c r="O320" s="1220"/>
      <c r="P320" s="1220"/>
      <c r="Q320" s="1220"/>
      <c r="R320" s="1220"/>
      <c r="S320" s="1220"/>
      <c r="T320" s="1220"/>
      <c r="U320" s="1221"/>
      <c r="V320" s="1221"/>
      <c r="W320" s="1221"/>
      <c r="X320" s="1220"/>
      <c r="Y320" s="1220"/>
      <c r="Z320" s="1220"/>
      <c r="AA320" s="1220"/>
      <c r="AB320" s="1220"/>
      <c r="AC320" s="1220"/>
      <c r="AD320" s="1220"/>
      <c r="AE320" s="1221"/>
      <c r="AF320" s="1221"/>
      <c r="AG320" s="1221"/>
      <c r="AH320" s="1220"/>
      <c r="AI320" s="1220"/>
      <c r="AJ320" s="1220"/>
      <c r="AK320" s="1220"/>
      <c r="AL320" s="1220"/>
      <c r="AM320" s="1220"/>
      <c r="AN320" s="1220"/>
      <c r="AO320" s="1221"/>
      <c r="AP320" s="1221"/>
      <c r="AQ320" s="1221"/>
      <c r="AR320" s="1220"/>
      <c r="AS320" s="1220"/>
      <c r="AT320" s="1220"/>
      <c r="AU320" s="1220"/>
      <c r="AV320" s="1220"/>
      <c r="AW320" s="1220"/>
      <c r="AX320" s="1220"/>
      <c r="AY320" s="1221"/>
      <c r="AZ320" s="1221"/>
      <c r="BA320" s="1221"/>
      <c r="BB320" s="1220"/>
      <c r="BC320" s="1220"/>
      <c r="BD320" s="1220"/>
      <c r="BE320" s="1220"/>
      <c r="BF320" s="1220"/>
      <c r="BG320" s="1220"/>
      <c r="BH320" s="1220"/>
      <c r="BI320" s="1220"/>
      <c r="BJ320" s="1220"/>
      <c r="BK320" s="1220"/>
      <c r="BL320" s="1220"/>
      <c r="BM320" s="1220"/>
      <c r="BN320" s="1221"/>
      <c r="BO320" s="1221"/>
      <c r="BP320" s="1221"/>
      <c r="BQ320" s="974"/>
      <c r="BR320" s="971"/>
      <c r="BS320" s="971"/>
      <c r="BT320" s="971"/>
      <c r="BU320" s="971"/>
      <c r="BV320" s="972"/>
      <c r="BW320" s="972"/>
      <c r="BX320" s="972"/>
      <c r="BY320" s="972"/>
      <c r="BZ320" s="972"/>
      <c r="CA320" s="972"/>
      <c r="CB320" s="973"/>
      <c r="CC320" s="974"/>
    </row>
    <row r="321" x14ac:dyDescent="0.3"/>
    <row r="322" x14ac:dyDescent="0.3"/>
    <row r="323" x14ac:dyDescent="0.3"/>
    <row r="324" x14ac:dyDescent="0.3"/>
    <row r="325" x14ac:dyDescent="0.3"/>
    <row r="326" x14ac:dyDescent="0.3"/>
    <row r="327" x14ac:dyDescent="0.3"/>
    <row r="328" x14ac:dyDescent="0.3"/>
    <row r="329" x14ac:dyDescent="0.3"/>
    <row r="330" x14ac:dyDescent="0.3"/>
    <row r="331" x14ac:dyDescent="0.3"/>
    <row r="332" x14ac:dyDescent="0.3"/>
    <row r="333" x14ac:dyDescent="0.3"/>
    <row r="334" x14ac:dyDescent="0.3"/>
    <row r="335" x14ac:dyDescent="0.3"/>
    <row r="336" x14ac:dyDescent="0.3"/>
    <row r="337" x14ac:dyDescent="0.3"/>
    <row r="338" x14ac:dyDescent="0.3"/>
    <row r="339" x14ac:dyDescent="0.3"/>
    <row r="340" x14ac:dyDescent="0.3"/>
    <row r="341" x14ac:dyDescent="0.3"/>
    <row r="342" x14ac:dyDescent="0.3"/>
    <row r="343" x14ac:dyDescent="0.3"/>
    <row r="344" x14ac:dyDescent="0.3"/>
    <row r="345" x14ac:dyDescent="0.3"/>
    <row r="346" x14ac:dyDescent="0.3"/>
    <row r="347" x14ac:dyDescent="0.3"/>
    <row r="348" x14ac:dyDescent="0.3"/>
    <row r="349" x14ac:dyDescent="0.3"/>
    <row r="350" x14ac:dyDescent="0.3"/>
    <row r="351" x14ac:dyDescent="0.3"/>
    <row r="352" x14ac:dyDescent="0.3"/>
    <row r="353" x14ac:dyDescent="0.3"/>
    <row r="354" x14ac:dyDescent="0.3"/>
  </sheetData>
  <autoFilter ref="L6:M68">
    <filterColumn colId="1">
      <filters blank="1">
        <filter val="1"/>
        <filter val="1.200"/>
        <filter val="1.878"/>
        <filter val="13,44"/>
        <filter val="132,80"/>
        <filter val="142,72"/>
        <filter val="143,36"/>
        <filter val="15.478"/>
        <filter val="2.118"/>
        <filter val="24,00"/>
        <filter val="240"/>
        <filter val="299,52"/>
        <filter val="42,36"/>
        <filter val="480"/>
        <filter val="5.040"/>
        <filter val="6.638"/>
        <filter val="6.640"/>
        <filter val="8,73"/>
        <filter val="91,64"/>
      </filters>
    </filterColumn>
  </autoFilter>
  <mergeCells count="42">
    <mergeCell ref="B51:B58"/>
    <mergeCell ref="B60:B67"/>
    <mergeCell ref="BQ17:BQ21"/>
    <mergeCell ref="BQ22:BQ26"/>
    <mergeCell ref="BQ27:BQ31"/>
    <mergeCell ref="BQ32:BQ36"/>
    <mergeCell ref="BQ37:BQ41"/>
    <mergeCell ref="F49:L49"/>
    <mergeCell ref="AO4:AO5"/>
    <mergeCell ref="BQ12:BQ16"/>
    <mergeCell ref="AQ4:AQ5"/>
    <mergeCell ref="AY4:AY5"/>
    <mergeCell ref="AZ4:AZ5"/>
    <mergeCell ref="BA4:BA5"/>
    <mergeCell ref="BI4:BI5"/>
    <mergeCell ref="BJ4:BJ5"/>
    <mergeCell ref="BK4:BK5"/>
    <mergeCell ref="BN4:BN5"/>
    <mergeCell ref="BO4:BO5"/>
    <mergeCell ref="BP4:BP5"/>
    <mergeCell ref="BQ7:BQ11"/>
    <mergeCell ref="V4:V5"/>
    <mergeCell ref="W4:W5"/>
    <mergeCell ref="AE4:AE5"/>
    <mergeCell ref="AF4:AF5"/>
    <mergeCell ref="AG4:AG5"/>
    <mergeCell ref="C1:L2"/>
    <mergeCell ref="Z1:AA2"/>
    <mergeCell ref="AI1:AQ2"/>
    <mergeCell ref="BB1:BQ2"/>
    <mergeCell ref="A4:A5"/>
    <mergeCell ref="B4:B5"/>
    <mergeCell ref="C4:C5"/>
    <mergeCell ref="D4:D5"/>
    <mergeCell ref="E4:E5"/>
    <mergeCell ref="F4:F5"/>
    <mergeCell ref="AP4:AP5"/>
    <mergeCell ref="G4:G5"/>
    <mergeCell ref="H4:H5"/>
    <mergeCell ref="K4:K5"/>
    <mergeCell ref="M4:M5"/>
    <mergeCell ref="U4:U5"/>
  </mergeCells>
  <conditionalFormatting sqref="N4:T6 U6:X6 U4:W4 BQ7 BN6:BP6 BN4:BP4 BL4:BM6 X4:X5 Y4:BH6 BI4:BK4 BI6:BK10 BQ17 A7:BH7 BL7:BP10 BQ22 A12 BO11:BP11 E12:G12 I12:BQ12 I14:BP16 I11:R11 A9:G11 I9:BH10 H9:H16 A14:G16 A17:E18 N17:BP18 N20:BP21 BQ27:BQ37 W49 R49:T49 AG49 AQ49 BA49:BC49 AM49:AN49 AW49:AX49 BG49:BP49 AB49:AD49 N60:BP67 N51:BP58 A29:BP41 A28:J28 N28:BP28 A22:BP23 A25:BP27 A24:K24 N24:BP24 A20:E21 A8:K8 N8:BH8">
    <cfRule type="expression" dxfId="824" priority="252" stopIfTrue="1">
      <formula>A$4="sáb"</formula>
    </cfRule>
    <cfRule type="expression" dxfId="823" priority="253" stopIfTrue="1">
      <formula>A$4="dom"</formula>
    </cfRule>
    <cfRule type="expression" dxfId="822" priority="254" stopIfTrue="1">
      <formula>($E4=1)</formula>
    </cfRule>
  </conditionalFormatting>
  <conditionalFormatting sqref="F49:M50 N50:BP50 AG42 AQ42 BA42 BP42 BK42 R42:AC42 BQ22 K6:M6 BQ6:BQ7 BQ12 BQ17 B51:B54 C58:E58 C49:E53 C59:N59 BH59:BP59 BQ27:BQ37 D54:E55 C60:E67 B59:B68 BQ49:BQ68 C54:C57">
    <cfRule type="cellIs" dxfId="821" priority="251" stopIfTrue="1" operator="lessThan">
      <formula>0</formula>
    </cfRule>
  </conditionalFormatting>
  <conditionalFormatting sqref="A7:M7 A12 E12:G12 I14:M16 A9:G11 I9:M12 H9:H16 A14:G16 A17:E18 D51:M55 F64:M66 F60:G63 K60:M63 C60:E66 I63:J63 C51:C57 A29:M41 A28:J28 A22:M23 A25:M27 A24:K24 A20:E21 A8:K8">
    <cfRule type="cellIs" dxfId="820" priority="248" stopIfTrue="1" operator="lessThan">
      <formula>0</formula>
    </cfRule>
    <cfRule type="expression" priority="249" stopIfTrue="1">
      <formula>($E7=0)</formula>
    </cfRule>
    <cfRule type="expression" dxfId="819" priority="250" stopIfTrue="1">
      <formula>($E7=1)</formula>
    </cfRule>
  </conditionalFormatting>
  <conditionalFormatting sqref="F58:M58 F67:M67">
    <cfRule type="cellIs" dxfId="818" priority="245" stopIfTrue="1" operator="lessThan">
      <formula>0</formula>
    </cfRule>
    <cfRule type="expression" priority="246" stopIfTrue="1">
      <formula>($E58=0)</formula>
    </cfRule>
    <cfRule type="expression" dxfId="817" priority="247" stopIfTrue="1">
      <formula>($E58=2)</formula>
    </cfRule>
  </conditionalFormatting>
  <conditionalFormatting sqref="U6 AE6 AO6 AY6 BN6 BI6">
    <cfRule type="cellIs" dxfId="816" priority="244" stopIfTrue="1" operator="lessThan">
      <formula>0</formula>
    </cfRule>
  </conditionalFormatting>
  <conditionalFormatting sqref="U4:W4 BN4:BP4 BL4:BM5 X4:BH5 BI4:BK4 R49:T49 BB49:BC49 AM49:AN49 AW49:AX49 BG49:BP49 AB49:AD49">
    <cfRule type="expression" dxfId="815" priority="242">
      <formula>R$4="sáb"</formula>
    </cfRule>
    <cfRule type="expression" dxfId="814" priority="243">
      <formula>($E4=1)</formula>
    </cfRule>
  </conditionalFormatting>
  <conditionalFormatting sqref="F7:J8 F14:G16 I14:J16 F9:G12 I9:J12 H9:H16 F22:J41">
    <cfRule type="cellIs" dxfId="813" priority="241" operator="equal">
      <formula>"BRASIL"</formula>
    </cfRule>
  </conditionalFormatting>
  <conditionalFormatting sqref="N6:BP6">
    <cfRule type="expression" dxfId="812" priority="238" stopIfTrue="1">
      <formula>N$4="sáb"</formula>
    </cfRule>
    <cfRule type="expression" dxfId="811" priority="239" stopIfTrue="1">
      <formula>N$4="dom"</formula>
    </cfRule>
    <cfRule type="expression" dxfId="810" priority="240" stopIfTrue="1">
      <formula>($E6=1)</formula>
    </cfRule>
  </conditionalFormatting>
  <conditionalFormatting sqref="N6:BP6">
    <cfRule type="expression" dxfId="809" priority="235" stopIfTrue="1">
      <formula>N$4="sáb"</formula>
    </cfRule>
    <cfRule type="expression" dxfId="808" priority="236" stopIfTrue="1">
      <formula>N$4="dom"</formula>
    </cfRule>
    <cfRule type="expression" dxfId="807" priority="237" stopIfTrue="1">
      <formula>($E6=1)</formula>
    </cfRule>
  </conditionalFormatting>
  <conditionalFormatting sqref="N6:BP6">
    <cfRule type="expression" dxfId="806" priority="232" stopIfTrue="1">
      <formula>N$4="sáb"</formula>
    </cfRule>
    <cfRule type="expression" dxfId="805" priority="233" stopIfTrue="1">
      <formula>N$4="dom"</formula>
    </cfRule>
    <cfRule type="expression" dxfId="804" priority="234" stopIfTrue="1">
      <formula>($E6=1)</formula>
    </cfRule>
  </conditionalFormatting>
  <conditionalFormatting sqref="N6:BP6">
    <cfRule type="expression" dxfId="803" priority="229" stopIfTrue="1">
      <formula>N$4="sáb"</formula>
    </cfRule>
    <cfRule type="expression" dxfId="802" priority="230" stopIfTrue="1">
      <formula>N$4="dom"</formula>
    </cfRule>
    <cfRule type="expression" dxfId="801" priority="231" stopIfTrue="1">
      <formula>($E6=1)</formula>
    </cfRule>
  </conditionalFormatting>
  <conditionalFormatting sqref="N4:T6">
    <cfRule type="expression" dxfId="800" priority="226" stopIfTrue="1">
      <formula>N$4="sáb"</formula>
    </cfRule>
    <cfRule type="expression" dxfId="799" priority="227" stopIfTrue="1">
      <formula>N$4="dom"</formula>
    </cfRule>
    <cfRule type="expression" dxfId="798" priority="228" stopIfTrue="1">
      <formula>($E4=1)</formula>
    </cfRule>
  </conditionalFormatting>
  <conditionalFormatting sqref="N6:BP6">
    <cfRule type="expression" dxfId="797" priority="224">
      <formula>N$4="sáb"</formula>
    </cfRule>
    <cfRule type="expression" dxfId="796" priority="225">
      <formula>($E6=1)</formula>
    </cfRule>
  </conditionalFormatting>
  <conditionalFormatting sqref="N6:BP6">
    <cfRule type="expression" dxfId="795" priority="221" stopIfTrue="1">
      <formula>N$4="sáb"</formula>
    </cfRule>
    <cfRule type="expression" dxfId="794" priority="222" stopIfTrue="1">
      <formula>N$4="dom"</formula>
    </cfRule>
    <cfRule type="expression" dxfId="793" priority="223" stopIfTrue="1">
      <formula>($E6=1)</formula>
    </cfRule>
  </conditionalFormatting>
  <conditionalFormatting sqref="N6:BP6">
    <cfRule type="expression" dxfId="792" priority="218" stopIfTrue="1">
      <formula>N$4="sáb"</formula>
    </cfRule>
    <cfRule type="expression" dxfId="791" priority="219" stopIfTrue="1">
      <formula>N$4="dom"</formula>
    </cfRule>
    <cfRule type="expression" dxfId="790" priority="220" stopIfTrue="1">
      <formula>($E6=1)</formula>
    </cfRule>
  </conditionalFormatting>
  <conditionalFormatting sqref="N4:T5">
    <cfRule type="expression" dxfId="789" priority="216">
      <formula>N$4="sáb"</formula>
    </cfRule>
    <cfRule type="expression" dxfId="788" priority="217">
      <formula>($E4=1)</formula>
    </cfRule>
  </conditionalFormatting>
  <conditionalFormatting sqref="N4:T5">
    <cfRule type="expression" dxfId="787" priority="213" stopIfTrue="1">
      <formula>N$4="sáb"</formula>
    </cfRule>
    <cfRule type="expression" dxfId="786" priority="214" stopIfTrue="1">
      <formula>N$4="dom"</formula>
    </cfRule>
    <cfRule type="expression" dxfId="785" priority="215" stopIfTrue="1">
      <formula>($E4=1)</formula>
    </cfRule>
  </conditionalFormatting>
  <conditionalFormatting sqref="N4:T5">
    <cfRule type="expression" dxfId="784" priority="210" stopIfTrue="1">
      <formula>N$4="sáb"</formula>
    </cfRule>
    <cfRule type="expression" dxfId="783" priority="211" stopIfTrue="1">
      <formula>N$4="dom"</formula>
    </cfRule>
    <cfRule type="expression" dxfId="782" priority="212" stopIfTrue="1">
      <formula>($E4=1)</formula>
    </cfRule>
  </conditionalFormatting>
  <conditionalFormatting sqref="AD1:AD2">
    <cfRule type="expression" dxfId="781" priority="208">
      <formula>(AD1="ok")</formula>
    </cfRule>
    <cfRule type="expression" dxfId="780" priority="209">
      <formula>(AD1="erro")</formula>
    </cfRule>
  </conditionalFormatting>
  <conditionalFormatting sqref="AG49 AQ49 BA49 BP49 BK49 W49 BK7:BK10 BP7:BP12 W6:W10 AQ7:AQ10 BA7:BA10 AG7:AG10 BP14:BP18 BK14:BK18 AG14:AG18 BA14:BA18 AQ14:AQ18 W14:W18 AG12 BA12 AQ12 W12 BK12 BP58 BK58 BA58 AQ58 AG58 W58 W20:W41 AQ20:AQ41 BA20:BA41 AG20:AG41 BK20:BK41 BP20:BP41 W51:W55 AG51:AG55 AQ51:AQ55 BA51:BA55 BK51:BK55 BP51:BP55">
    <cfRule type="cellIs" dxfId="779" priority="207" stopIfTrue="1" operator="lessThan">
      <formula>0</formula>
    </cfRule>
  </conditionalFormatting>
  <conditionalFormatting sqref="N4:T5 U4:W4 AO4:AQ4 AH4:AN5 X4:AD5 AE4:AG4 AR4:AX5 AY4:BA4 BN4:BP4 BL4:BM5 BB4:BH5 BI4:BK4">
    <cfRule type="expression" dxfId="778" priority="204" stopIfTrue="1">
      <formula>N$4="sáb"</formula>
    </cfRule>
    <cfRule type="expression" dxfId="777" priority="205" stopIfTrue="1">
      <formula>N$4="dom"</formula>
    </cfRule>
    <cfRule type="expression" dxfId="776" priority="206" stopIfTrue="1">
      <formula>($E4=1)</formula>
    </cfRule>
  </conditionalFormatting>
  <conditionalFormatting sqref="U4:W4 AE4:AG4 AO4:AQ4 AH4:AN5 X4:AD5 AR4:AX5 AY4:BA4 BN4:BP4 BL4:BM5 BB4:BH5 BI4:BK4">
    <cfRule type="expression" dxfId="775" priority="202">
      <formula>U$4="sáb"</formula>
    </cfRule>
    <cfRule type="expression" dxfId="774" priority="203">
      <formula>($E4=1)</formula>
    </cfRule>
  </conditionalFormatting>
  <conditionalFormatting sqref="N4:T5">
    <cfRule type="expression" dxfId="773" priority="199" stopIfTrue="1">
      <formula>N$4="sáb"</formula>
    </cfRule>
    <cfRule type="expression" dxfId="772" priority="200" stopIfTrue="1">
      <formula>N$4="dom"</formula>
    </cfRule>
    <cfRule type="expression" dxfId="771" priority="201" stopIfTrue="1">
      <formula>($E4=1)</formula>
    </cfRule>
  </conditionalFormatting>
  <conditionalFormatting sqref="N4:T5">
    <cfRule type="expression" dxfId="770" priority="197">
      <formula>N$4="sáb"</formula>
    </cfRule>
    <cfRule type="expression" dxfId="769" priority="198">
      <formula>($E4=1)</formula>
    </cfRule>
  </conditionalFormatting>
  <conditionalFormatting sqref="N4:T5">
    <cfRule type="expression" dxfId="768" priority="194" stopIfTrue="1">
      <formula>N$4="sáb"</formula>
    </cfRule>
    <cfRule type="expression" dxfId="767" priority="195" stopIfTrue="1">
      <formula>N$4="dom"</formula>
    </cfRule>
    <cfRule type="expression" dxfId="766" priority="196" stopIfTrue="1">
      <formula>($E4=1)</formula>
    </cfRule>
  </conditionalFormatting>
  <conditionalFormatting sqref="N4:T5">
    <cfRule type="expression" dxfId="765" priority="191" stopIfTrue="1">
      <formula>N$4="sáb"</formula>
    </cfRule>
    <cfRule type="expression" dxfId="764" priority="192" stopIfTrue="1">
      <formula>N$4="dom"</formula>
    </cfRule>
    <cfRule type="expression" dxfId="763" priority="193" stopIfTrue="1">
      <formula>($E4=1)</formula>
    </cfRule>
  </conditionalFormatting>
  <conditionalFormatting sqref="N49:BP49">
    <cfRule type="cellIs" dxfId="762" priority="189" operator="greaterThan">
      <formula>17.3</formula>
    </cfRule>
    <cfRule type="cellIs" dxfId="761" priority="190" operator="greaterThan">
      <formula>17.2</formula>
    </cfRule>
  </conditionalFormatting>
  <conditionalFormatting sqref="E58 E67">
    <cfRule type="cellIs" dxfId="760" priority="186" stopIfTrue="1" operator="lessThan">
      <formula>0</formula>
    </cfRule>
    <cfRule type="expression" priority="187" stopIfTrue="1">
      <formula>($E58=0)</formula>
    </cfRule>
    <cfRule type="expression" dxfId="759" priority="188" stopIfTrue="1">
      <formula>($E58=2)</formula>
    </cfRule>
  </conditionalFormatting>
  <conditionalFormatting sqref="D58 D67">
    <cfRule type="cellIs" dxfId="758" priority="183" stopIfTrue="1" operator="lessThan">
      <formula>0</formula>
    </cfRule>
    <cfRule type="expression" priority="184" stopIfTrue="1">
      <formula>($E58=0)</formula>
    </cfRule>
    <cfRule type="expression" dxfId="757" priority="185" stopIfTrue="1">
      <formula>($E58=2)</formula>
    </cfRule>
  </conditionalFormatting>
  <conditionalFormatting sqref="C58 C67">
    <cfRule type="cellIs" dxfId="756" priority="180" stopIfTrue="1" operator="lessThan">
      <formula>0</formula>
    </cfRule>
    <cfRule type="expression" priority="181" stopIfTrue="1">
      <formula>($E58=0)</formula>
    </cfRule>
    <cfRule type="expression" dxfId="755" priority="182" stopIfTrue="1">
      <formula>($E58=2)</formula>
    </cfRule>
  </conditionalFormatting>
  <conditionalFormatting sqref="C58">
    <cfRule type="cellIs" dxfId="754" priority="177" stopIfTrue="1" operator="lessThan">
      <formula>0</formula>
    </cfRule>
    <cfRule type="expression" priority="178" stopIfTrue="1">
      <formula>($E58=0)</formula>
    </cfRule>
    <cfRule type="expression" dxfId="753" priority="179" stopIfTrue="1">
      <formula>($E58=2)</formula>
    </cfRule>
  </conditionalFormatting>
  <conditionalFormatting sqref="K73">
    <cfRule type="expression" priority="172">
      <formula>($A73="LINHA 5")</formula>
    </cfRule>
    <cfRule type="expression" dxfId="752" priority="173">
      <formula>($A73="LINHA 4")</formula>
    </cfRule>
    <cfRule type="expression" priority="174">
      <formula>($A73="LINHA 3")</formula>
    </cfRule>
    <cfRule type="expression" dxfId="751" priority="175">
      <formula>($A73="LINHA 2")</formula>
    </cfRule>
    <cfRule type="expression" priority="176">
      <formula>($A73="LINHA 1")</formula>
    </cfRule>
  </conditionalFormatting>
  <conditionalFormatting sqref="A13 E13:G13 I13:K13 M13:BP13">
    <cfRule type="expression" dxfId="750" priority="169" stopIfTrue="1">
      <formula>A$4="sáb"</formula>
    </cfRule>
    <cfRule type="expression" dxfId="749" priority="170" stopIfTrue="1">
      <formula>A$4="dom"</formula>
    </cfRule>
    <cfRule type="expression" dxfId="748" priority="171" stopIfTrue="1">
      <formula>($E13=1)</formula>
    </cfRule>
  </conditionalFormatting>
  <conditionalFormatting sqref="A13 E13:G13 I13:K13 M13">
    <cfRule type="cellIs" dxfId="747" priority="166" stopIfTrue="1" operator="lessThan">
      <formula>0</formula>
    </cfRule>
    <cfRule type="expression" priority="167" stopIfTrue="1">
      <formula>($E13=0)</formula>
    </cfRule>
    <cfRule type="expression" dxfId="746" priority="168" stopIfTrue="1">
      <formula>($E13=1)</formula>
    </cfRule>
  </conditionalFormatting>
  <conditionalFormatting sqref="F13:G13 I13:J13">
    <cfRule type="cellIs" dxfId="745" priority="165" operator="equal">
      <formula>"BRASIL"</formula>
    </cfRule>
  </conditionalFormatting>
  <conditionalFormatting sqref="AG13 BA13 AQ13 W13 BP13 BK13">
    <cfRule type="cellIs" dxfId="744" priority="164" stopIfTrue="1" operator="lessThan">
      <formula>0</formula>
    </cfRule>
  </conditionalFormatting>
  <conditionalFormatting sqref="S11:BN11">
    <cfRule type="expression" dxfId="743" priority="161" stopIfTrue="1">
      <formula>S$4="sáb"</formula>
    </cfRule>
    <cfRule type="expression" dxfId="742" priority="162" stopIfTrue="1">
      <formula>S$4="dom"</formula>
    </cfRule>
    <cfRule type="expression" dxfId="741" priority="163" stopIfTrue="1">
      <formula>($E11=1)</formula>
    </cfRule>
  </conditionalFormatting>
  <conditionalFormatting sqref="BK11 W11 AQ11 BA11 AG11">
    <cfRule type="cellIs" dxfId="740" priority="160" stopIfTrue="1" operator="lessThan">
      <formula>0</formula>
    </cfRule>
  </conditionalFormatting>
  <conditionalFormatting sqref="D56:E57">
    <cfRule type="cellIs" dxfId="739" priority="159" stopIfTrue="1" operator="lessThan">
      <formula>0</formula>
    </cfRule>
  </conditionalFormatting>
  <conditionalFormatting sqref="F56:M57">
    <cfRule type="cellIs" dxfId="738" priority="156" stopIfTrue="1" operator="lessThan">
      <formula>0</formula>
    </cfRule>
    <cfRule type="expression" priority="157" stopIfTrue="1">
      <formula>($E56=0)</formula>
    </cfRule>
    <cfRule type="expression" dxfId="737" priority="158" stopIfTrue="1">
      <formula>($E56=1)</formula>
    </cfRule>
  </conditionalFormatting>
  <conditionalFormatting sqref="W56:W57 AG56:AG57 AQ56:AQ57 BA56:BA57 BK56:BK57 BP56:BP57">
    <cfRule type="cellIs" dxfId="736" priority="155" stopIfTrue="1" operator="lessThan">
      <formula>0</formula>
    </cfRule>
  </conditionalFormatting>
  <conditionalFormatting sqref="E56:E57">
    <cfRule type="cellIs" dxfId="735" priority="152" stopIfTrue="1" operator="lessThan">
      <formula>0</formula>
    </cfRule>
    <cfRule type="expression" priority="153" stopIfTrue="1">
      <formula>($E56=0)</formula>
    </cfRule>
    <cfRule type="expression" dxfId="734" priority="154" stopIfTrue="1">
      <formula>($E56=1)</formula>
    </cfRule>
  </conditionalFormatting>
  <conditionalFormatting sqref="D56:D57">
    <cfRule type="cellIs" dxfId="733" priority="149" stopIfTrue="1" operator="lessThan">
      <formula>0</formula>
    </cfRule>
    <cfRule type="expression" priority="150" stopIfTrue="1">
      <formula>($E56=0)</formula>
    </cfRule>
    <cfRule type="expression" dxfId="732" priority="151" stopIfTrue="1">
      <formula>($E56=1)</formula>
    </cfRule>
  </conditionalFormatting>
  <conditionalFormatting sqref="H60:J62">
    <cfRule type="cellIs" dxfId="731" priority="146" stopIfTrue="1" operator="lessThan">
      <formula>0</formula>
    </cfRule>
    <cfRule type="expression" priority="147" stopIfTrue="1">
      <formula>($E60=0)</formula>
    </cfRule>
    <cfRule type="expression" dxfId="730" priority="148" stopIfTrue="1">
      <formula>($E60=1)</formula>
    </cfRule>
  </conditionalFormatting>
  <conditionalFormatting sqref="H60:J62">
    <cfRule type="cellIs" dxfId="729" priority="143" stopIfTrue="1" operator="lessThan">
      <formula>0</formula>
    </cfRule>
    <cfRule type="expression" priority="144" stopIfTrue="1">
      <formula>($E60=0)</formula>
    </cfRule>
    <cfRule type="expression" dxfId="728" priority="145" stopIfTrue="1">
      <formula>($E60=1)</formula>
    </cfRule>
  </conditionalFormatting>
  <conditionalFormatting sqref="H63">
    <cfRule type="cellIs" dxfId="727" priority="140" stopIfTrue="1" operator="lessThan">
      <formula>0</formula>
    </cfRule>
    <cfRule type="expression" priority="141" stopIfTrue="1">
      <formula>($E63=0)</formula>
    </cfRule>
    <cfRule type="expression" dxfId="726" priority="142" stopIfTrue="1">
      <formula>($E63=1)</formula>
    </cfRule>
  </conditionalFormatting>
  <conditionalFormatting sqref="H63">
    <cfRule type="cellIs" dxfId="725" priority="137" stopIfTrue="1" operator="lessThan">
      <formula>0</formula>
    </cfRule>
    <cfRule type="expression" priority="138" stopIfTrue="1">
      <formula>($E63=0)</formula>
    </cfRule>
    <cfRule type="expression" dxfId="724" priority="139" stopIfTrue="1">
      <formula>($E63=1)</formula>
    </cfRule>
  </conditionalFormatting>
  <conditionalFormatting sqref="C68:BP68">
    <cfRule type="cellIs" dxfId="723" priority="136" stopIfTrue="1" operator="lessThan">
      <formula>0</formula>
    </cfRule>
  </conditionalFormatting>
  <conditionalFormatting sqref="B12:D13">
    <cfRule type="expression" dxfId="722" priority="133" stopIfTrue="1">
      <formula>B$4="sáb"</formula>
    </cfRule>
    <cfRule type="expression" dxfId="721" priority="134" stopIfTrue="1">
      <formula>B$4="dom"</formula>
    </cfRule>
    <cfRule type="expression" dxfId="720" priority="135" stopIfTrue="1">
      <formula>($E12=1)</formula>
    </cfRule>
  </conditionalFormatting>
  <conditionalFormatting sqref="B12:D13">
    <cfRule type="cellIs" dxfId="719" priority="130" stopIfTrue="1" operator="lessThan">
      <formula>0</formula>
    </cfRule>
    <cfRule type="expression" priority="131" stopIfTrue="1">
      <formula>($E12=0)</formula>
    </cfRule>
    <cfRule type="expression" dxfId="718" priority="132" stopIfTrue="1">
      <formula>($E12=1)</formula>
    </cfRule>
  </conditionalFormatting>
  <conditionalFormatting sqref="F18:M18 F21:J21 G20:K20">
    <cfRule type="expression" dxfId="717" priority="127" stopIfTrue="1">
      <formula>F$4="sáb"</formula>
    </cfRule>
    <cfRule type="expression" dxfId="716" priority="128" stopIfTrue="1">
      <formula>F$4="dom"</formula>
    </cfRule>
    <cfRule type="expression" dxfId="715" priority="129" stopIfTrue="1">
      <formula>($E18=1)</formula>
    </cfRule>
  </conditionalFormatting>
  <conditionalFormatting sqref="F18:M18 F21:J21 G20:K20">
    <cfRule type="cellIs" dxfId="714" priority="124" stopIfTrue="1" operator="lessThan">
      <formula>0</formula>
    </cfRule>
    <cfRule type="expression" priority="125" stopIfTrue="1">
      <formula>($E18=0)</formula>
    </cfRule>
    <cfRule type="expression" dxfId="713" priority="126" stopIfTrue="1">
      <formula>($E18=1)</formula>
    </cfRule>
  </conditionalFormatting>
  <conditionalFormatting sqref="F18:J18 F21:J21 G20:J20">
    <cfRule type="cellIs" dxfId="712" priority="123" operator="equal">
      <formula>"BRASIL"</formula>
    </cfRule>
  </conditionalFormatting>
  <conditionalFormatting sqref="F17:M17">
    <cfRule type="expression" dxfId="711" priority="120" stopIfTrue="1">
      <formula>F$4="sáb"</formula>
    </cfRule>
    <cfRule type="expression" dxfId="710" priority="121" stopIfTrue="1">
      <formula>F$4="dom"</formula>
    </cfRule>
    <cfRule type="expression" dxfId="709" priority="122" stopIfTrue="1">
      <formula>($E17=1)</formula>
    </cfRule>
  </conditionalFormatting>
  <conditionalFormatting sqref="F17:M17">
    <cfRule type="cellIs" dxfId="708" priority="117" stopIfTrue="1" operator="lessThan">
      <formula>0</formula>
    </cfRule>
    <cfRule type="expression" priority="118" stopIfTrue="1">
      <formula>($E17=0)</formula>
    </cfRule>
    <cfRule type="expression" dxfId="707" priority="119" stopIfTrue="1">
      <formula>($E17=1)</formula>
    </cfRule>
  </conditionalFormatting>
  <conditionalFormatting sqref="F17:J17">
    <cfRule type="cellIs" dxfId="706" priority="116" operator="equal">
      <formula>"BRASIL"</formula>
    </cfRule>
  </conditionalFormatting>
  <conditionalFormatting sqref="O59">
    <cfRule type="cellIs" dxfId="705" priority="115" stopIfTrue="1" operator="lessThan">
      <formula>0</formula>
    </cfRule>
  </conditionalFormatting>
  <conditionalFormatting sqref="P59:BD59">
    <cfRule type="cellIs" dxfId="704" priority="114" stopIfTrue="1" operator="lessThan">
      <formula>0</formula>
    </cfRule>
  </conditionalFormatting>
  <conditionalFormatting sqref="BE59:BG59">
    <cfRule type="cellIs" dxfId="703" priority="113" stopIfTrue="1" operator="lessThan">
      <formula>0</formula>
    </cfRule>
  </conditionalFormatting>
  <conditionalFormatting sqref="N19:BP19 A19:E19">
    <cfRule type="expression" dxfId="702" priority="110" stopIfTrue="1">
      <formula>A$4="sáb"</formula>
    </cfRule>
    <cfRule type="expression" dxfId="701" priority="111" stopIfTrue="1">
      <formula>A$4="dom"</formula>
    </cfRule>
    <cfRule type="expression" dxfId="700" priority="112" stopIfTrue="1">
      <formula>($E19=1)</formula>
    </cfRule>
  </conditionalFormatting>
  <conditionalFormatting sqref="A19:E19">
    <cfRule type="cellIs" dxfId="699" priority="107" stopIfTrue="1" operator="lessThan">
      <formula>0</formula>
    </cfRule>
    <cfRule type="expression" priority="108" stopIfTrue="1">
      <formula>($E19=0)</formula>
    </cfRule>
    <cfRule type="expression" dxfId="698" priority="109" stopIfTrue="1">
      <formula>($E19=1)</formula>
    </cfRule>
  </conditionalFormatting>
  <conditionalFormatting sqref="W19 AQ19 BA19 AG19 BK19 BP19">
    <cfRule type="cellIs" dxfId="697" priority="106" stopIfTrue="1" operator="lessThan">
      <formula>0</formula>
    </cfRule>
  </conditionalFormatting>
  <conditionalFormatting sqref="F19:J19">
    <cfRule type="expression" dxfId="696" priority="103" stopIfTrue="1">
      <formula>F$4="sáb"</formula>
    </cfRule>
    <cfRule type="expression" dxfId="695" priority="104" stopIfTrue="1">
      <formula>F$4="dom"</formula>
    </cfRule>
    <cfRule type="expression" dxfId="694" priority="105" stopIfTrue="1">
      <formula>($E19=1)</formula>
    </cfRule>
  </conditionalFormatting>
  <conditionalFormatting sqref="F19:J19">
    <cfRule type="cellIs" dxfId="693" priority="100" stopIfTrue="1" operator="lessThan">
      <formula>0</formula>
    </cfRule>
    <cfRule type="expression" priority="101" stopIfTrue="1">
      <formula>($E19=0)</formula>
    </cfRule>
    <cfRule type="expression" dxfId="692" priority="102" stopIfTrue="1">
      <formula>($E19=1)</formula>
    </cfRule>
  </conditionalFormatting>
  <conditionalFormatting sqref="F19:J19">
    <cfRule type="cellIs" dxfId="691" priority="99" operator="equal">
      <formula>"BRASIL"</formula>
    </cfRule>
  </conditionalFormatting>
  <conditionalFormatting sqref="L13">
    <cfRule type="expression" dxfId="690" priority="96" stopIfTrue="1">
      <formula>L$4="sáb"</formula>
    </cfRule>
    <cfRule type="expression" dxfId="689" priority="97" stopIfTrue="1">
      <formula>L$4="dom"</formula>
    </cfRule>
    <cfRule type="expression" dxfId="688" priority="98" stopIfTrue="1">
      <formula>($E13=1)</formula>
    </cfRule>
  </conditionalFormatting>
  <conditionalFormatting sqref="L13">
    <cfRule type="cellIs" dxfId="687" priority="93" stopIfTrue="1" operator="lessThan">
      <formula>0</formula>
    </cfRule>
    <cfRule type="expression" priority="94" stopIfTrue="1">
      <formula>($E13=0)</formula>
    </cfRule>
    <cfRule type="expression" dxfId="686" priority="95" stopIfTrue="1">
      <formula>($E13=1)</formula>
    </cfRule>
  </conditionalFormatting>
  <conditionalFormatting sqref="K28 M28">
    <cfRule type="expression" dxfId="685" priority="90" stopIfTrue="1">
      <formula>K$4="sáb"</formula>
    </cfRule>
    <cfRule type="expression" dxfId="684" priority="91" stopIfTrue="1">
      <formula>K$4="dom"</formula>
    </cfRule>
    <cfRule type="expression" dxfId="683" priority="92" stopIfTrue="1">
      <formula>($E28=1)</formula>
    </cfRule>
  </conditionalFormatting>
  <conditionalFormatting sqref="K28 M28">
    <cfRule type="cellIs" dxfId="682" priority="87" stopIfTrue="1" operator="lessThan">
      <formula>0</formula>
    </cfRule>
    <cfRule type="expression" priority="88" stopIfTrue="1">
      <formula>($E28=0)</formula>
    </cfRule>
    <cfRule type="expression" dxfId="681" priority="89" stopIfTrue="1">
      <formula>($E28=1)</formula>
    </cfRule>
  </conditionalFormatting>
  <conditionalFormatting sqref="L28">
    <cfRule type="expression" dxfId="680" priority="84" stopIfTrue="1">
      <formula>L$4="sáb"</formula>
    </cfRule>
    <cfRule type="expression" dxfId="679" priority="85" stopIfTrue="1">
      <formula>L$4="dom"</formula>
    </cfRule>
    <cfRule type="expression" dxfId="678" priority="86" stopIfTrue="1">
      <formula>($E28=1)</formula>
    </cfRule>
  </conditionalFormatting>
  <conditionalFormatting sqref="L28">
    <cfRule type="cellIs" dxfId="677" priority="81" stopIfTrue="1" operator="lessThan">
      <formula>0</formula>
    </cfRule>
    <cfRule type="expression" priority="82" stopIfTrue="1">
      <formula>($E28=0)</formula>
    </cfRule>
    <cfRule type="expression" dxfId="676" priority="83" stopIfTrue="1">
      <formula>($E28=1)</formula>
    </cfRule>
  </conditionalFormatting>
  <conditionalFormatting sqref="M24">
    <cfRule type="expression" dxfId="675" priority="78" stopIfTrue="1">
      <formula>M$4="sáb"</formula>
    </cfRule>
    <cfRule type="expression" dxfId="674" priority="79" stopIfTrue="1">
      <formula>M$4="dom"</formula>
    </cfRule>
    <cfRule type="expression" dxfId="673" priority="80" stopIfTrue="1">
      <formula>($E24=1)</formula>
    </cfRule>
  </conditionalFormatting>
  <conditionalFormatting sqref="M24">
    <cfRule type="cellIs" dxfId="672" priority="75" stopIfTrue="1" operator="lessThan">
      <formula>0</formula>
    </cfRule>
    <cfRule type="expression" priority="76" stopIfTrue="1">
      <formula>($E24=0)</formula>
    </cfRule>
    <cfRule type="expression" dxfId="671" priority="77" stopIfTrue="1">
      <formula>($E24=1)</formula>
    </cfRule>
  </conditionalFormatting>
  <conditionalFormatting sqref="L24">
    <cfRule type="expression" dxfId="670" priority="72" stopIfTrue="1">
      <formula>L$4="sáb"</formula>
    </cfRule>
    <cfRule type="expression" dxfId="669" priority="73" stopIfTrue="1">
      <formula>L$4="dom"</formula>
    </cfRule>
    <cfRule type="expression" dxfId="668" priority="74" stopIfTrue="1">
      <formula>($E24=1)</formula>
    </cfRule>
  </conditionalFormatting>
  <conditionalFormatting sqref="L24">
    <cfRule type="cellIs" dxfId="667" priority="69" stopIfTrue="1" operator="lessThan">
      <formula>0</formula>
    </cfRule>
    <cfRule type="expression" priority="70" stopIfTrue="1">
      <formula>($E24=0)</formula>
    </cfRule>
    <cfRule type="expression" dxfId="666" priority="71" stopIfTrue="1">
      <formula>($E24=1)</formula>
    </cfRule>
  </conditionalFormatting>
  <conditionalFormatting sqref="K19">
    <cfRule type="expression" dxfId="665" priority="66" stopIfTrue="1">
      <formula>K$4="sáb"</formula>
    </cfRule>
    <cfRule type="expression" dxfId="664" priority="67" stopIfTrue="1">
      <formula>K$4="dom"</formula>
    </cfRule>
    <cfRule type="expression" dxfId="663" priority="68" stopIfTrue="1">
      <formula>($E19=1)</formula>
    </cfRule>
  </conditionalFormatting>
  <conditionalFormatting sqref="K19">
    <cfRule type="cellIs" dxfId="662" priority="63" stopIfTrue="1" operator="lessThan">
      <formula>0</formula>
    </cfRule>
    <cfRule type="expression" priority="64" stopIfTrue="1">
      <formula>($E19=0)</formula>
    </cfRule>
    <cfRule type="expression" dxfId="661" priority="65" stopIfTrue="1">
      <formula>($E19=1)</formula>
    </cfRule>
  </conditionalFormatting>
  <conditionalFormatting sqref="M19">
    <cfRule type="expression" dxfId="660" priority="60" stopIfTrue="1">
      <formula>M$4="sáb"</formula>
    </cfRule>
    <cfRule type="expression" dxfId="659" priority="61" stopIfTrue="1">
      <formula>M$4="dom"</formula>
    </cfRule>
    <cfRule type="expression" dxfId="658" priority="62" stopIfTrue="1">
      <formula>($E19=1)</formula>
    </cfRule>
  </conditionalFormatting>
  <conditionalFormatting sqref="M19">
    <cfRule type="cellIs" dxfId="657" priority="57" stopIfTrue="1" operator="lessThan">
      <formula>0</formula>
    </cfRule>
    <cfRule type="expression" priority="58" stopIfTrue="1">
      <formula>($E19=0)</formula>
    </cfRule>
    <cfRule type="expression" dxfId="656" priority="59" stopIfTrue="1">
      <formula>($E19=1)</formula>
    </cfRule>
  </conditionalFormatting>
  <conditionalFormatting sqref="L19">
    <cfRule type="expression" dxfId="655" priority="54" stopIfTrue="1">
      <formula>L$4="sáb"</formula>
    </cfRule>
    <cfRule type="expression" dxfId="654" priority="55" stopIfTrue="1">
      <formula>L$4="dom"</formula>
    </cfRule>
    <cfRule type="expression" dxfId="653" priority="56" stopIfTrue="1">
      <formula>($E19=1)</formula>
    </cfRule>
  </conditionalFormatting>
  <conditionalFormatting sqref="L19">
    <cfRule type="cellIs" dxfId="652" priority="51" stopIfTrue="1" operator="lessThan">
      <formula>0</formula>
    </cfRule>
    <cfRule type="expression" priority="52" stopIfTrue="1">
      <formula>($E19=0)</formula>
    </cfRule>
    <cfRule type="expression" dxfId="651" priority="53" stopIfTrue="1">
      <formula>($E19=1)</formula>
    </cfRule>
  </conditionalFormatting>
  <conditionalFormatting sqref="F20">
    <cfRule type="expression" dxfId="650" priority="48" stopIfTrue="1">
      <formula>F$4="sáb"</formula>
    </cfRule>
    <cfRule type="expression" dxfId="649" priority="49" stopIfTrue="1">
      <formula>F$4="dom"</formula>
    </cfRule>
    <cfRule type="expression" dxfId="648" priority="50" stopIfTrue="1">
      <formula>($E20=1)</formula>
    </cfRule>
  </conditionalFormatting>
  <conditionalFormatting sqref="F20">
    <cfRule type="cellIs" dxfId="647" priority="45" stopIfTrue="1" operator="lessThan">
      <formula>0</formula>
    </cfRule>
    <cfRule type="expression" priority="46" stopIfTrue="1">
      <formula>($E20=0)</formula>
    </cfRule>
    <cfRule type="expression" dxfId="646" priority="47" stopIfTrue="1">
      <formula>($E20=1)</formula>
    </cfRule>
  </conditionalFormatting>
  <conditionalFormatting sqref="F20">
    <cfRule type="cellIs" dxfId="645" priority="44" operator="equal">
      <formula>"BRASIL"</formula>
    </cfRule>
  </conditionalFormatting>
  <conditionalFormatting sqref="M20">
    <cfRule type="expression" dxfId="644" priority="41" stopIfTrue="1">
      <formula>M$4="sáb"</formula>
    </cfRule>
    <cfRule type="expression" dxfId="643" priority="42" stopIfTrue="1">
      <formula>M$4="dom"</formula>
    </cfRule>
    <cfRule type="expression" dxfId="642" priority="43" stopIfTrue="1">
      <formula>($E20=1)</formula>
    </cfRule>
  </conditionalFormatting>
  <conditionalFormatting sqref="M20">
    <cfRule type="cellIs" dxfId="641" priority="38" stopIfTrue="1" operator="lessThan">
      <formula>0</formula>
    </cfRule>
    <cfRule type="expression" priority="39" stopIfTrue="1">
      <formula>($E20=0)</formula>
    </cfRule>
    <cfRule type="expression" dxfId="640" priority="40" stopIfTrue="1">
      <formula>($E20=1)</formula>
    </cfRule>
  </conditionalFormatting>
  <conditionalFormatting sqref="L20">
    <cfRule type="expression" dxfId="639" priority="35" stopIfTrue="1">
      <formula>L$4="sáb"</formula>
    </cfRule>
    <cfRule type="expression" dxfId="638" priority="36" stopIfTrue="1">
      <formula>L$4="dom"</formula>
    </cfRule>
    <cfRule type="expression" dxfId="637" priority="37" stopIfTrue="1">
      <formula>($E20=1)</formula>
    </cfRule>
  </conditionalFormatting>
  <conditionalFormatting sqref="L20">
    <cfRule type="cellIs" dxfId="636" priority="32" stopIfTrue="1" operator="lessThan">
      <formula>0</formula>
    </cfRule>
    <cfRule type="expression" priority="33" stopIfTrue="1">
      <formula>($E20=0)</formula>
    </cfRule>
    <cfRule type="expression" dxfId="635" priority="34" stopIfTrue="1">
      <formula>($E20=1)</formula>
    </cfRule>
  </conditionalFormatting>
  <conditionalFormatting sqref="M8">
    <cfRule type="expression" dxfId="634" priority="29" stopIfTrue="1">
      <formula>M$4="sáb"</formula>
    </cfRule>
    <cfRule type="expression" dxfId="633" priority="30" stopIfTrue="1">
      <formula>M$4="dom"</formula>
    </cfRule>
    <cfRule type="expression" dxfId="632" priority="31" stopIfTrue="1">
      <formula>($E8=1)</formula>
    </cfRule>
  </conditionalFormatting>
  <conditionalFormatting sqref="M8">
    <cfRule type="cellIs" dxfId="631" priority="26" stopIfTrue="1" operator="lessThan">
      <formula>0</formula>
    </cfRule>
    <cfRule type="expression" priority="27" stopIfTrue="1">
      <formula>($E8=0)</formula>
    </cfRule>
    <cfRule type="expression" dxfId="630" priority="28" stopIfTrue="1">
      <formula>($E8=1)</formula>
    </cfRule>
  </conditionalFormatting>
  <conditionalFormatting sqref="L8">
    <cfRule type="expression" dxfId="629" priority="23" stopIfTrue="1">
      <formula>L$4="sáb"</formula>
    </cfRule>
    <cfRule type="expression" dxfId="628" priority="24" stopIfTrue="1">
      <formula>L$4="dom"</formula>
    </cfRule>
    <cfRule type="expression" dxfId="627" priority="25" stopIfTrue="1">
      <formula>($E8=1)</formula>
    </cfRule>
  </conditionalFormatting>
  <conditionalFormatting sqref="L8">
    <cfRule type="cellIs" dxfId="626" priority="20" stopIfTrue="1" operator="lessThan">
      <formula>0</formula>
    </cfRule>
    <cfRule type="expression" priority="21" stopIfTrue="1">
      <formula>($E8=0)</formula>
    </cfRule>
    <cfRule type="expression" dxfId="625" priority="22" stopIfTrue="1">
      <formula>($E8=1)</formula>
    </cfRule>
  </conditionalFormatting>
  <conditionalFormatting sqref="K21">
    <cfRule type="expression" dxfId="624" priority="17" stopIfTrue="1">
      <formula>K$4="sáb"</formula>
    </cfRule>
    <cfRule type="expression" dxfId="623" priority="18" stopIfTrue="1">
      <formula>K$4="dom"</formula>
    </cfRule>
    <cfRule type="expression" dxfId="622" priority="19" stopIfTrue="1">
      <formula>($E21=1)</formula>
    </cfRule>
  </conditionalFormatting>
  <conditionalFormatting sqref="K21">
    <cfRule type="cellIs" dxfId="621" priority="14" stopIfTrue="1" operator="lessThan">
      <formula>0</formula>
    </cfRule>
    <cfRule type="expression" priority="15" stopIfTrue="1">
      <formula>($E21=0)</formula>
    </cfRule>
    <cfRule type="expression" dxfId="620" priority="16" stopIfTrue="1">
      <formula>($E21=1)</formula>
    </cfRule>
  </conditionalFormatting>
  <conditionalFormatting sqref="M21">
    <cfRule type="expression" dxfId="619" priority="11" stopIfTrue="1">
      <formula>M$4="sáb"</formula>
    </cfRule>
    <cfRule type="expression" dxfId="618" priority="12" stopIfTrue="1">
      <formula>M$4="dom"</formula>
    </cfRule>
    <cfRule type="expression" dxfId="617" priority="13" stopIfTrue="1">
      <formula>($E21=1)</formula>
    </cfRule>
  </conditionalFormatting>
  <conditionalFormatting sqref="M21">
    <cfRule type="cellIs" dxfId="616" priority="8" stopIfTrue="1" operator="lessThan">
      <formula>0</formula>
    </cfRule>
    <cfRule type="expression" priority="9" stopIfTrue="1">
      <formula>($E21=0)</formula>
    </cfRule>
    <cfRule type="expression" dxfId="615" priority="10" stopIfTrue="1">
      <formula>($E21=1)</formula>
    </cfRule>
  </conditionalFormatting>
  <conditionalFormatting sqref="L21">
    <cfRule type="expression" dxfId="614" priority="5" stopIfTrue="1">
      <formula>L$4="sáb"</formula>
    </cfRule>
    <cfRule type="expression" dxfId="613" priority="6" stopIfTrue="1">
      <formula>L$4="dom"</formula>
    </cfRule>
    <cfRule type="expression" dxfId="612" priority="7" stopIfTrue="1">
      <formula>($E21=1)</formula>
    </cfRule>
  </conditionalFormatting>
  <conditionalFormatting sqref="L21">
    <cfRule type="cellIs" dxfId="611" priority="2" stopIfTrue="1" operator="lessThan">
      <formula>0</formula>
    </cfRule>
    <cfRule type="expression" priority="3" stopIfTrue="1">
      <formula>($E21=0)</formula>
    </cfRule>
    <cfRule type="expression" dxfId="610" priority="4" stopIfTrue="1">
      <formula>($E21=1)</formula>
    </cfRule>
  </conditionalFormatting>
  <conditionalFormatting sqref="U43:W43">
    <cfRule type="cellIs" dxfId="609" priority="1" stopIfTrue="1" operator="lessThan">
      <formula>0</formula>
    </cfRule>
  </conditionalFormatting>
  <dataValidations count="1">
    <dataValidation type="list" allowBlank="1" showInputMessage="1" showErrorMessage="1" sqref="M2:M3">
      <formula1>"CT,CI,SC,AM"</formula1>
    </dataValidation>
  </dataValidations>
  <printOptions horizontalCentered="1"/>
  <pageMargins left="0.15748031496062992" right="0.15748031496062992" top="0.19685039370078741" bottom="0.19685039370078741" header="0" footer="0"/>
  <pageSetup paperSize="9" scale="37" fitToHeight="2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20">
    <tabColor theme="5" tint="-0.249977111117893"/>
    <pageSetUpPr fitToPage="1"/>
  </sheetPr>
  <dimension ref="A1:CB351"/>
  <sheetViews>
    <sheetView showGridLines="0" showZeros="0" zoomScale="70" zoomScaleNormal="70" zoomScaleSheetLayoutView="75" workbookViewId="0">
      <pane xSplit="13" ySplit="6" topLeftCell="R7" activePane="bottomRight" state="frozen"/>
      <selection sqref="A1:O2"/>
      <selection pane="topRight" sqref="A1:O2"/>
      <selection pane="bottomLeft" sqref="A1:O2"/>
      <selection pane="bottomRight" activeCell="C1" sqref="C1:L2"/>
    </sheetView>
  </sheetViews>
  <sheetFormatPr defaultColWidth="9.109375" defaultRowHeight="15.6" zeroHeight="1" outlineLevelRow="1" outlineLevelCol="1" x14ac:dyDescent="0.3"/>
  <cols>
    <col min="1" max="1" width="13.88671875" style="64" hidden="1" customWidth="1" outlineLevel="1"/>
    <col min="2" max="2" width="11.44140625" style="65" bestFit="1" customWidth="1" collapsed="1"/>
    <col min="3" max="3" width="19" style="11" bestFit="1" customWidth="1"/>
    <col min="4" max="4" width="18.33203125" style="66" hidden="1" customWidth="1" outlineLevel="1"/>
    <col min="5" max="5" width="10.6640625" style="66" hidden="1" customWidth="1" outlineLevel="1"/>
    <col min="6" max="6" width="9.44140625" style="66" customWidth="1" collapsed="1"/>
    <col min="7" max="7" width="10.6640625" style="68" hidden="1" customWidth="1"/>
    <col min="8" max="9" width="10.6640625" style="66" hidden="1" customWidth="1"/>
    <col min="10" max="10" width="10.5546875" style="66" hidden="1" customWidth="1" outlineLevel="1"/>
    <col min="11" max="11" width="10.6640625" style="66" customWidth="1" collapsed="1"/>
    <col min="12" max="13" width="10.6640625" style="66" customWidth="1"/>
    <col min="14" max="14" width="9.44140625" style="66" hidden="1" customWidth="1" outlineLevel="1"/>
    <col min="15" max="15" width="10.6640625" style="66" hidden="1" customWidth="1" outlineLevel="1"/>
    <col min="16" max="17" width="9.44140625" style="66" hidden="1" customWidth="1" outlineLevel="1"/>
    <col min="18" max="18" width="9.44140625" style="66" customWidth="1" collapsed="1"/>
    <col min="19" max="20" width="9.88671875" style="66" customWidth="1"/>
    <col min="21" max="23" width="9.88671875" style="68" hidden="1" customWidth="1" outlineLevel="1"/>
    <col min="24" max="24" width="9.88671875" style="66" customWidth="1" collapsed="1"/>
    <col min="25" max="30" width="9.88671875" style="66" customWidth="1"/>
    <col min="31" max="33" width="9.88671875" style="68" hidden="1" customWidth="1" outlineLevel="1"/>
    <col min="34" max="34" width="9.88671875" style="66" customWidth="1" collapsed="1"/>
    <col min="35" max="40" width="9.88671875" style="66" customWidth="1"/>
    <col min="41" max="43" width="9.88671875" style="68" hidden="1" customWidth="1" outlineLevel="1"/>
    <col min="44" max="44" width="9.88671875" style="66" customWidth="1" collapsed="1"/>
    <col min="45" max="50" width="9.88671875" style="66" customWidth="1"/>
    <col min="51" max="53" width="9.88671875" style="68" hidden="1" customWidth="1" outlineLevel="1"/>
    <col min="54" max="54" width="9.88671875" style="66" customWidth="1" collapsed="1"/>
    <col min="55" max="60" width="9.88671875" style="66" customWidth="1"/>
    <col min="61" max="63" width="10.6640625" style="66" hidden="1" customWidth="1" outlineLevel="1"/>
    <col min="64" max="64" width="9.109375" style="66" hidden="1" customWidth="1" outlineLevel="1"/>
    <col min="65" max="65" width="8" style="66" hidden="1" customWidth="1" outlineLevel="1"/>
    <col min="66" max="68" width="10.6640625" style="68" hidden="1" customWidth="1" outlineLevel="1"/>
    <col min="69" max="69" width="11.88671875" style="11" customWidth="1" collapsed="1"/>
    <col min="70" max="71" width="9.109375" style="505" hidden="1" customWidth="1" outlineLevel="1"/>
    <col min="72" max="72" width="9.109375" style="505" customWidth="1" collapsed="1"/>
    <col min="73" max="78" width="9.109375" style="20" hidden="1" customWidth="1" outlineLevel="1"/>
    <col min="79" max="79" width="9.109375" style="661" hidden="1" customWidth="1" outlineLevel="1"/>
    <col min="80" max="80" width="9.109375" style="11" collapsed="1"/>
    <col min="81" max="16384" width="9.109375" style="11"/>
  </cols>
  <sheetData>
    <row r="1" spans="1:79" ht="23.25" customHeight="1" x14ac:dyDescent="0.3">
      <c r="A1" s="10"/>
      <c r="B1" s="227"/>
      <c r="C1" s="1701" t="str">
        <f>TRANSPOSE(RESUMO!A1)</f>
        <v>FSC DEZEMBRO 08 - 09/11 - ANALISE</v>
      </c>
      <c r="D1" s="1702"/>
      <c r="E1" s="1702"/>
      <c r="F1" s="1702"/>
      <c r="G1" s="1702"/>
      <c r="H1" s="1702"/>
      <c r="I1" s="1702"/>
      <c r="J1" s="1702"/>
      <c r="K1" s="1702"/>
      <c r="L1" s="1702"/>
      <c r="M1" s="97"/>
      <c r="N1" s="97"/>
      <c r="O1" s="97"/>
      <c r="P1" s="97"/>
      <c r="Q1" s="284"/>
      <c r="R1" s="284"/>
      <c r="S1" s="284"/>
      <c r="T1" s="284"/>
      <c r="U1" s="285">
        <f>'LINHA 1'!U1</f>
        <v>152</v>
      </c>
      <c r="V1" s="286" t="s">
        <v>13</v>
      </c>
      <c r="W1" s="287"/>
      <c r="X1" s="209" t="s">
        <v>11</v>
      </c>
      <c r="Y1" s="210">
        <f>ROUND(VLOOKUP(V1,[1]Anual!$B$218:$FD$330,U1,0),0)</f>
        <v>33055</v>
      </c>
      <c r="Z1" s="1707">
        <f>SUM(Y1:Y2)</f>
        <v>33364</v>
      </c>
      <c r="AA1" s="1734"/>
      <c r="AB1" s="210">
        <f>ROUND(SUMIF($F$7:$F$61,"BRASIL",L7:L61),0)</f>
        <v>0</v>
      </c>
      <c r="AC1" s="211">
        <f>AB1-Y1</f>
        <v>-33055</v>
      </c>
      <c r="AD1" s="212" t="str">
        <f>IF(AC1=0,"ok","erro")</f>
        <v>erro</v>
      </c>
      <c r="AE1" s="229"/>
      <c r="AF1" s="229"/>
      <c r="AG1" s="229"/>
      <c r="AH1" s="230"/>
      <c r="AI1" s="1699" t="s">
        <v>474</v>
      </c>
      <c r="AJ1" s="1699"/>
      <c r="AK1" s="1699"/>
      <c r="AL1" s="1699"/>
      <c r="AM1" s="1699"/>
      <c r="AN1" s="1699"/>
      <c r="AO1" s="1699"/>
      <c r="AP1" s="1699"/>
      <c r="AQ1" s="1699"/>
      <c r="AR1" s="97"/>
      <c r="AS1" s="97"/>
      <c r="AT1" s="97"/>
      <c r="AU1" s="97"/>
      <c r="AV1" s="97"/>
      <c r="AW1" s="97"/>
      <c r="AX1" s="97"/>
      <c r="AY1" s="231"/>
      <c r="AZ1" s="231"/>
      <c r="BA1" s="231"/>
      <c r="BB1" s="1713">
        <f>SUM(BQ7:BQ60)</f>
        <v>20</v>
      </c>
      <c r="BC1" s="1713"/>
      <c r="BD1" s="1713"/>
      <c r="BE1" s="1713"/>
      <c r="BF1" s="1713"/>
      <c r="BG1" s="1713"/>
      <c r="BH1" s="1713"/>
      <c r="BI1" s="1713"/>
      <c r="BJ1" s="1713"/>
      <c r="BK1" s="1713"/>
      <c r="BL1" s="1713"/>
      <c r="BM1" s="1713"/>
      <c r="BN1" s="1713"/>
      <c r="BO1" s="1713"/>
      <c r="BP1" s="1713"/>
      <c r="BQ1" s="1714"/>
    </row>
    <row r="2" spans="1:79" ht="18" customHeight="1" thickBot="1" x14ac:dyDescent="0.35">
      <c r="A2" s="12"/>
      <c r="B2" s="232"/>
      <c r="C2" s="1703"/>
      <c r="D2" s="1704"/>
      <c r="E2" s="1704"/>
      <c r="F2" s="1704"/>
      <c r="G2" s="1704"/>
      <c r="H2" s="1704"/>
      <c r="I2" s="1704"/>
      <c r="J2" s="1704"/>
      <c r="K2" s="1704"/>
      <c r="L2" s="1704"/>
      <c r="M2" s="13"/>
      <c r="N2" s="14"/>
      <c r="O2" s="14"/>
      <c r="P2" s="14"/>
      <c r="Q2" s="245"/>
      <c r="R2" s="245"/>
      <c r="S2" s="245"/>
      <c r="T2" s="245"/>
      <c r="U2" s="246">
        <f>'LINHA 1'!U2</f>
        <v>147</v>
      </c>
      <c r="V2" s="247" t="s">
        <v>88</v>
      </c>
      <c r="W2" s="248"/>
      <c r="X2" s="213" t="s">
        <v>12</v>
      </c>
      <c r="Y2" s="112">
        <f>ROUND(VLOOKUP(V2,[1]Anual!$B$219:$FD$330,U1,0),0)</f>
        <v>309</v>
      </c>
      <c r="Z2" s="1735"/>
      <c r="AA2" s="1735"/>
      <c r="AB2" s="112">
        <f>ROUND(SUM(L7:L61)-SUMIF($F$7:$F$61,"BRASIL",L7:L61),0)</f>
        <v>0</v>
      </c>
      <c r="AC2" s="113">
        <f>AB2-Y2</f>
        <v>-309</v>
      </c>
      <c r="AD2" s="214" t="str">
        <f>IF(AC2=0,"ok","erro")</f>
        <v>erro</v>
      </c>
      <c r="AE2" s="233"/>
      <c r="AF2" s="233"/>
      <c r="AG2" s="233"/>
      <c r="AH2" s="234"/>
      <c r="AI2" s="1700"/>
      <c r="AJ2" s="1700"/>
      <c r="AK2" s="1700"/>
      <c r="AL2" s="1700"/>
      <c r="AM2" s="1700"/>
      <c r="AN2" s="1700"/>
      <c r="AO2" s="1700"/>
      <c r="AP2" s="1700"/>
      <c r="AQ2" s="1700"/>
      <c r="AR2" s="4"/>
      <c r="AS2" s="4"/>
      <c r="AT2" s="4"/>
      <c r="AU2" s="4"/>
      <c r="AV2" s="4"/>
      <c r="AW2" s="4"/>
      <c r="AX2" s="4"/>
      <c r="AY2" s="74"/>
      <c r="AZ2" s="74"/>
      <c r="BA2" s="74"/>
      <c r="BB2" s="1715"/>
      <c r="BC2" s="1715"/>
      <c r="BD2" s="1715"/>
      <c r="BE2" s="1715"/>
      <c r="BF2" s="1715"/>
      <c r="BG2" s="1715"/>
      <c r="BH2" s="1715"/>
      <c r="BI2" s="1715"/>
      <c r="BJ2" s="1715"/>
      <c r="BK2" s="1715"/>
      <c r="BL2" s="1715"/>
      <c r="BM2" s="1715"/>
      <c r="BN2" s="1715"/>
      <c r="BO2" s="1715"/>
      <c r="BP2" s="1715"/>
      <c r="BQ2" s="1716"/>
    </row>
    <row r="3" spans="1:79" ht="18" customHeight="1" thickBot="1" x14ac:dyDescent="0.35">
      <c r="A3" s="12"/>
      <c r="B3" s="232"/>
      <c r="C3" s="763"/>
      <c r="D3" s="764"/>
      <c r="E3" s="764"/>
      <c r="F3" s="764"/>
      <c r="G3" s="764"/>
      <c r="H3" s="764"/>
      <c r="I3" s="764"/>
      <c r="J3" s="764"/>
      <c r="K3" s="764"/>
      <c r="L3" s="764"/>
      <c r="M3" s="148"/>
      <c r="N3" s="14"/>
      <c r="O3" s="14"/>
      <c r="P3" s="14"/>
      <c r="Q3" s="15"/>
      <c r="R3" s="15"/>
      <c r="S3" s="15"/>
      <c r="T3" s="15"/>
      <c r="U3" s="15"/>
      <c r="V3" s="149">
        <f>'LINHA 1'!V3</f>
        <v>0</v>
      </c>
      <c r="W3" s="15"/>
      <c r="X3" s="15"/>
      <c r="Y3" s="15"/>
      <c r="Z3" s="15"/>
      <c r="AA3" s="15"/>
      <c r="AB3" s="15"/>
      <c r="AC3" s="15"/>
      <c r="AD3" s="15"/>
      <c r="AE3" s="15"/>
      <c r="AF3" s="149">
        <f>'LINHA 1'!AF3</f>
        <v>0</v>
      </c>
      <c r="AG3" s="15"/>
      <c r="AH3" s="15"/>
      <c r="AI3" s="15"/>
      <c r="AJ3" s="15"/>
      <c r="AK3" s="15"/>
      <c r="AL3" s="15"/>
      <c r="AM3" s="15"/>
      <c r="AN3" s="15"/>
      <c r="AO3" s="15"/>
      <c r="AP3" s="149">
        <f>'LINHA 1'!AP3</f>
        <v>0</v>
      </c>
      <c r="AQ3" s="15"/>
      <c r="AR3" s="15"/>
      <c r="AS3" s="15"/>
      <c r="AT3" s="15"/>
      <c r="AU3" s="15"/>
      <c r="AV3" s="15"/>
      <c r="AW3" s="15"/>
      <c r="AX3" s="15"/>
      <c r="AY3" s="15"/>
      <c r="AZ3" s="149">
        <f>'LINHA 1'!AZ3</f>
        <v>0</v>
      </c>
      <c r="BA3" s="15"/>
      <c r="BB3" s="15"/>
      <c r="BC3" s="15"/>
      <c r="BD3" s="15"/>
      <c r="BE3" s="15"/>
      <c r="BF3" s="15"/>
      <c r="BG3" s="15"/>
      <c r="BH3" s="15"/>
      <c r="BI3" s="15"/>
      <c r="BJ3" s="149">
        <f>'LINHA 1'!BJ3</f>
        <v>0</v>
      </c>
      <c r="BK3" s="15"/>
      <c r="BL3" s="15"/>
      <c r="BM3" s="15"/>
      <c r="BN3" s="15"/>
      <c r="BO3" s="149">
        <f>'LINHA 1'!BO3</f>
        <v>0</v>
      </c>
      <c r="BP3" s="15"/>
      <c r="BQ3" s="235">
        <v>0.75</v>
      </c>
    </row>
    <row r="4" spans="1:79" s="20" customFormat="1" ht="18" customHeight="1" x14ac:dyDescent="0.3">
      <c r="A4" s="1686"/>
      <c r="B4" s="1686" t="s">
        <v>28</v>
      </c>
      <c r="C4" s="1697" t="s">
        <v>9</v>
      </c>
      <c r="D4" s="1697" t="s">
        <v>8</v>
      </c>
      <c r="E4" s="1697" t="s">
        <v>24</v>
      </c>
      <c r="F4" s="1697" t="s">
        <v>29</v>
      </c>
      <c r="G4" s="1705" t="s">
        <v>30</v>
      </c>
      <c r="H4" s="1697" t="s">
        <v>31</v>
      </c>
      <c r="I4" s="731" t="s">
        <v>39</v>
      </c>
      <c r="J4" s="746" t="s">
        <v>396</v>
      </c>
      <c r="K4" s="1709" t="s">
        <v>32</v>
      </c>
      <c r="L4" s="731" t="s">
        <v>41</v>
      </c>
      <c r="M4" s="1711" t="s">
        <v>33</v>
      </c>
      <c r="N4" s="16" t="str">
        <f>TRANSPOSE('LINHA 1'!N4)</f>
        <v>SEG</v>
      </c>
      <c r="O4" s="17" t="str">
        <f>TRANSPOSE('LINHA 1'!O4)</f>
        <v>TER</v>
      </c>
      <c r="P4" s="17" t="str">
        <f>TRANSPOSE('LINHA 1'!P4)</f>
        <v>QUA</v>
      </c>
      <c r="Q4" s="17" t="str">
        <f>TRANSPOSE('LINHA 1'!Q4)</f>
        <v>QUI</v>
      </c>
      <c r="R4" s="17" t="str">
        <f>TRANSPOSE('LINHA 1'!R4)</f>
        <v>SEX</v>
      </c>
      <c r="S4" s="17" t="str">
        <f>TRANSPOSE('LINHA 1'!S4)</f>
        <v>SÁB</v>
      </c>
      <c r="T4" s="18" t="str">
        <f>TRANSPOSE('LINHA 1'!T4)</f>
        <v>DOM</v>
      </c>
      <c r="U4" s="1695" t="s">
        <v>26</v>
      </c>
      <c r="V4" s="1695" t="s">
        <v>27</v>
      </c>
      <c r="W4" s="1693" t="s">
        <v>25</v>
      </c>
      <c r="X4" s="19" t="str">
        <f>TRANSPOSE('LINHA 1'!X4)</f>
        <v>SEG</v>
      </c>
      <c r="Y4" s="17" t="str">
        <f>TRANSPOSE('LINHA 1'!Y4)</f>
        <v>TER</v>
      </c>
      <c r="Z4" s="17" t="str">
        <f>TRANSPOSE('LINHA 1'!Z4)</f>
        <v>QUA</v>
      </c>
      <c r="AA4" s="17" t="str">
        <f>TRANSPOSE('LINHA 1'!AA4)</f>
        <v>QUI</v>
      </c>
      <c r="AB4" s="17" t="str">
        <f>TRANSPOSE('LINHA 1'!AB4)</f>
        <v>SEX</v>
      </c>
      <c r="AC4" s="17" t="str">
        <f>TRANSPOSE('LINHA 1'!AC4)</f>
        <v>SÁB</v>
      </c>
      <c r="AD4" s="17" t="str">
        <f>TRANSPOSE('LINHA 1'!AD4)</f>
        <v>DOM</v>
      </c>
      <c r="AE4" s="1695" t="s">
        <v>26</v>
      </c>
      <c r="AF4" s="1695" t="s">
        <v>27</v>
      </c>
      <c r="AG4" s="1693" t="s">
        <v>25</v>
      </c>
      <c r="AH4" s="19" t="str">
        <f>TRANSPOSE('LINHA 1'!AH4)</f>
        <v>SEG</v>
      </c>
      <c r="AI4" s="17" t="str">
        <f>TRANSPOSE('LINHA 1'!AI4)</f>
        <v>TER</v>
      </c>
      <c r="AJ4" s="17" t="str">
        <f>TRANSPOSE('LINHA 1'!AJ4)</f>
        <v>QUA</v>
      </c>
      <c r="AK4" s="17" t="str">
        <f>TRANSPOSE('LINHA 1'!AK4)</f>
        <v>QUI</v>
      </c>
      <c r="AL4" s="17" t="str">
        <f>TRANSPOSE('LINHA 1'!AL4)</f>
        <v>SEX</v>
      </c>
      <c r="AM4" s="17" t="str">
        <f>TRANSPOSE('LINHA 1'!AM4)</f>
        <v>SÁB</v>
      </c>
      <c r="AN4" s="17" t="str">
        <f>TRANSPOSE('LINHA 1'!AN4)</f>
        <v>DOM</v>
      </c>
      <c r="AO4" s="1695" t="s">
        <v>26</v>
      </c>
      <c r="AP4" s="1695" t="s">
        <v>27</v>
      </c>
      <c r="AQ4" s="1693" t="s">
        <v>25</v>
      </c>
      <c r="AR4" s="19" t="str">
        <f>TRANSPOSE('LINHA 1'!AR4)</f>
        <v>SEG</v>
      </c>
      <c r="AS4" s="17" t="str">
        <f>TRANSPOSE('LINHA 1'!AS4)</f>
        <v>TER</v>
      </c>
      <c r="AT4" s="17" t="str">
        <f>TRANSPOSE('LINHA 1'!AT4)</f>
        <v>QUA</v>
      </c>
      <c r="AU4" s="17" t="str">
        <f>TRANSPOSE('LINHA 1'!AU4)</f>
        <v>QUI</v>
      </c>
      <c r="AV4" s="17" t="str">
        <f>TRANSPOSE('LINHA 1'!AV4)</f>
        <v>SEX</v>
      </c>
      <c r="AW4" s="17" t="str">
        <f>TRANSPOSE('LINHA 1'!AW4)</f>
        <v>SÁB</v>
      </c>
      <c r="AX4" s="17" t="str">
        <f>TRANSPOSE('LINHA 1'!AX4)</f>
        <v>DOM</v>
      </c>
      <c r="AY4" s="1695" t="s">
        <v>26</v>
      </c>
      <c r="AZ4" s="1695" t="s">
        <v>27</v>
      </c>
      <c r="BA4" s="1693" t="s">
        <v>25</v>
      </c>
      <c r="BB4" s="19" t="str">
        <f>TRANSPOSE('LINHA 1'!BB4)</f>
        <v>SEG</v>
      </c>
      <c r="BC4" s="17" t="str">
        <f>TRANSPOSE('LINHA 1'!BC4)</f>
        <v>TER</v>
      </c>
      <c r="BD4" s="17" t="str">
        <f>TRANSPOSE('LINHA 1'!BD4)</f>
        <v>QUA</v>
      </c>
      <c r="BE4" s="17" t="str">
        <f>TRANSPOSE('LINHA 1'!BE4)</f>
        <v>QUI</v>
      </c>
      <c r="BF4" s="17" t="str">
        <f>TRANSPOSE('LINHA 1'!BF4)</f>
        <v>SEX</v>
      </c>
      <c r="BG4" s="17" t="str">
        <f>TRANSPOSE('LINHA 1'!BG4)</f>
        <v>SÁB</v>
      </c>
      <c r="BH4" s="17" t="str">
        <f>TRANSPOSE('LINHA 1'!BH4)</f>
        <v>DOM</v>
      </c>
      <c r="BI4" s="1695" t="s">
        <v>26</v>
      </c>
      <c r="BJ4" s="1695" t="s">
        <v>27</v>
      </c>
      <c r="BK4" s="1693" t="s">
        <v>25</v>
      </c>
      <c r="BL4" s="17" t="str">
        <f>TRANSPOSE('LINHA 1'!BL4)</f>
        <v>SEG</v>
      </c>
      <c r="BM4" s="17" t="str">
        <f>TRANSPOSE('LINHA 1'!BM4)</f>
        <v>TER</v>
      </c>
      <c r="BN4" s="1695" t="s">
        <v>26</v>
      </c>
      <c r="BO4" s="1695" t="s">
        <v>27</v>
      </c>
      <c r="BP4" s="1693" t="s">
        <v>25</v>
      </c>
      <c r="BQ4" s="195" t="s">
        <v>14</v>
      </c>
      <c r="BR4" s="506"/>
      <c r="BS4" s="506"/>
      <c r="BT4" s="506"/>
      <c r="CA4" s="700"/>
    </row>
    <row r="5" spans="1:79" s="20" customFormat="1" ht="18" customHeight="1" x14ac:dyDescent="0.3">
      <c r="A5" s="1687"/>
      <c r="B5" s="1687"/>
      <c r="C5" s="1698"/>
      <c r="D5" s="1698"/>
      <c r="E5" s="1698"/>
      <c r="F5" s="1698"/>
      <c r="G5" s="1706"/>
      <c r="H5" s="1698"/>
      <c r="I5" s="726" t="s">
        <v>40</v>
      </c>
      <c r="J5" s="747" t="s">
        <v>397</v>
      </c>
      <c r="K5" s="1710"/>
      <c r="L5" s="726" t="s">
        <v>40</v>
      </c>
      <c r="M5" s="1712"/>
      <c r="N5" s="21">
        <f>TRANSPOSE('LINHA 1'!N5)</f>
        <v>43070</v>
      </c>
      <c r="O5" s="22">
        <f>TRANSPOSE('LINHA 1'!O5)</f>
        <v>43070</v>
      </c>
      <c r="P5" s="22">
        <f>TRANSPOSE('LINHA 1'!P5)</f>
        <v>43070</v>
      </c>
      <c r="Q5" s="22">
        <f>TRANSPOSE('LINHA 1'!Q5)</f>
        <v>43070</v>
      </c>
      <c r="R5" s="22">
        <f>TRANSPOSE('LINHA 1'!R5)</f>
        <v>43070</v>
      </c>
      <c r="S5" s="22">
        <f>TRANSPOSE('LINHA 1'!S5)</f>
        <v>43071</v>
      </c>
      <c r="T5" s="23">
        <f>TRANSPOSE('LINHA 1'!T5)</f>
        <v>43072</v>
      </c>
      <c r="U5" s="1696"/>
      <c r="V5" s="1696"/>
      <c r="W5" s="1730"/>
      <c r="X5" s="24">
        <f>TRANSPOSE('LINHA 1'!X5)</f>
        <v>43073</v>
      </c>
      <c r="Y5" s="22">
        <f>TRANSPOSE('LINHA 1'!Y5)</f>
        <v>43074</v>
      </c>
      <c r="Z5" s="22">
        <f>TRANSPOSE('LINHA 1'!Z5)</f>
        <v>43075</v>
      </c>
      <c r="AA5" s="22">
        <f>TRANSPOSE('LINHA 1'!AA5)</f>
        <v>43076</v>
      </c>
      <c r="AB5" s="22">
        <f>TRANSPOSE('LINHA 1'!AB5)</f>
        <v>43077</v>
      </c>
      <c r="AC5" s="22">
        <f>TRANSPOSE('LINHA 1'!AC5)</f>
        <v>43078</v>
      </c>
      <c r="AD5" s="22">
        <f>TRANSPOSE('LINHA 1'!AD5)</f>
        <v>43079</v>
      </c>
      <c r="AE5" s="1696"/>
      <c r="AF5" s="1696"/>
      <c r="AG5" s="1694"/>
      <c r="AH5" s="24">
        <f>TRANSPOSE('LINHA 1'!AH5)</f>
        <v>43080</v>
      </c>
      <c r="AI5" s="22">
        <f>TRANSPOSE('LINHA 1'!AI5)</f>
        <v>43081</v>
      </c>
      <c r="AJ5" s="22">
        <f>TRANSPOSE('LINHA 1'!AJ5)</f>
        <v>43082</v>
      </c>
      <c r="AK5" s="22">
        <f>TRANSPOSE('LINHA 1'!AK5)</f>
        <v>43083</v>
      </c>
      <c r="AL5" s="22">
        <f>TRANSPOSE('LINHA 1'!AL5)</f>
        <v>43084</v>
      </c>
      <c r="AM5" s="22">
        <f>TRANSPOSE('LINHA 1'!AM5)</f>
        <v>43085</v>
      </c>
      <c r="AN5" s="22">
        <f>TRANSPOSE('LINHA 1'!AN5)</f>
        <v>43086</v>
      </c>
      <c r="AO5" s="1696"/>
      <c r="AP5" s="1696"/>
      <c r="AQ5" s="1694"/>
      <c r="AR5" s="24">
        <f>TRANSPOSE('LINHA 1'!AR5)</f>
        <v>43087</v>
      </c>
      <c r="AS5" s="22">
        <f>TRANSPOSE('LINHA 1'!AS5)</f>
        <v>43088</v>
      </c>
      <c r="AT5" s="22">
        <f>TRANSPOSE('LINHA 1'!AT5)</f>
        <v>43089</v>
      </c>
      <c r="AU5" s="22">
        <f>TRANSPOSE('LINHA 1'!AU5)</f>
        <v>43090</v>
      </c>
      <c r="AV5" s="22">
        <f>TRANSPOSE('LINHA 1'!AV5)</f>
        <v>43091</v>
      </c>
      <c r="AW5" s="22">
        <f>TRANSPOSE('LINHA 1'!AW5)</f>
        <v>43092</v>
      </c>
      <c r="AX5" s="22">
        <f>TRANSPOSE('LINHA 1'!AX5)</f>
        <v>43093</v>
      </c>
      <c r="AY5" s="1696"/>
      <c r="AZ5" s="1696"/>
      <c r="BA5" s="1694"/>
      <c r="BB5" s="24">
        <f>TRANSPOSE('LINHA 1'!BB5)</f>
        <v>43094</v>
      </c>
      <c r="BC5" s="22">
        <f>TRANSPOSE('LINHA 1'!BC5)</f>
        <v>43095</v>
      </c>
      <c r="BD5" s="22">
        <f>TRANSPOSE('LINHA 1'!BD5)</f>
        <v>43096</v>
      </c>
      <c r="BE5" s="22">
        <f>TRANSPOSE('LINHA 1'!BE5)</f>
        <v>43097</v>
      </c>
      <c r="BF5" s="22">
        <f>TRANSPOSE('LINHA 1'!BF5)</f>
        <v>43098</v>
      </c>
      <c r="BG5" s="22">
        <f>TRANSPOSE('LINHA 1'!BG5)</f>
        <v>43099</v>
      </c>
      <c r="BH5" s="22">
        <f>TRANSPOSE('LINHA 1'!BH5)</f>
        <v>43100</v>
      </c>
      <c r="BI5" s="1696"/>
      <c r="BJ5" s="1696"/>
      <c r="BK5" s="1694"/>
      <c r="BL5" s="22">
        <f>TRANSPOSE('LINHA 1'!BL5)</f>
        <v>43101</v>
      </c>
      <c r="BM5" s="22">
        <f>TRANSPOSE('LINHA 1'!BM5)</f>
        <v>43102</v>
      </c>
      <c r="BN5" s="1696"/>
      <c r="BO5" s="1696"/>
      <c r="BP5" s="1694"/>
      <c r="BQ5" s="196" t="s">
        <v>16</v>
      </c>
      <c r="BR5" s="506"/>
      <c r="BS5" s="506"/>
      <c r="BT5" s="506"/>
      <c r="CA5" s="700"/>
    </row>
    <row r="6" spans="1:79" s="27" customFormat="1" ht="18" customHeight="1" thickBot="1" x14ac:dyDescent="0.35">
      <c r="A6" s="463" t="s">
        <v>158</v>
      </c>
      <c r="B6" s="215"/>
      <c r="C6" s="5"/>
      <c r="D6" s="5"/>
      <c r="E6" s="6"/>
      <c r="F6" s="5"/>
      <c r="G6" s="76">
        <f>SUM(G7:G60)</f>
        <v>0</v>
      </c>
      <c r="H6" s="5"/>
      <c r="I6" s="5">
        <f>SUM(I7:I60)</f>
        <v>0</v>
      </c>
      <c r="J6" s="748"/>
      <c r="K6" s="25">
        <f>IF(SUM(K7:K60)=0,"ok",SUM(K7:K60))</f>
        <v>20</v>
      </c>
      <c r="L6" s="26">
        <f t="shared" ref="L6:AQ6" si="0">SUM(L7:L60)</f>
        <v>0</v>
      </c>
      <c r="M6" s="82">
        <f t="shared" si="0"/>
        <v>20</v>
      </c>
      <c r="N6" s="69">
        <f t="shared" si="0"/>
        <v>0</v>
      </c>
      <c r="O6" s="70">
        <f t="shared" si="0"/>
        <v>0</v>
      </c>
      <c r="P6" s="70">
        <f t="shared" si="0"/>
        <v>0</v>
      </c>
      <c r="Q6" s="70">
        <f t="shared" si="0"/>
        <v>0</v>
      </c>
      <c r="R6" s="70">
        <f t="shared" si="0"/>
        <v>0</v>
      </c>
      <c r="S6" s="70">
        <f t="shared" si="0"/>
        <v>0</v>
      </c>
      <c r="T6" s="70">
        <f t="shared" si="0"/>
        <v>0</v>
      </c>
      <c r="U6" s="239">
        <f t="shared" si="0"/>
        <v>0</v>
      </c>
      <c r="V6" s="239">
        <f t="shared" si="0"/>
        <v>0</v>
      </c>
      <c r="W6" s="240">
        <f t="shared" si="0"/>
        <v>0</v>
      </c>
      <c r="X6" s="71">
        <f t="shared" si="0"/>
        <v>3</v>
      </c>
      <c r="Y6" s="70">
        <f t="shared" si="0"/>
        <v>1</v>
      </c>
      <c r="Z6" s="70">
        <f t="shared" si="0"/>
        <v>1</v>
      </c>
      <c r="AA6" s="70">
        <f t="shared" si="0"/>
        <v>1</v>
      </c>
      <c r="AB6" s="70">
        <f t="shared" si="0"/>
        <v>1</v>
      </c>
      <c r="AC6" s="70">
        <f t="shared" si="0"/>
        <v>0</v>
      </c>
      <c r="AD6" s="70">
        <f t="shared" si="0"/>
        <v>0</v>
      </c>
      <c r="AE6" s="239">
        <f t="shared" si="0"/>
        <v>7</v>
      </c>
      <c r="AF6" s="239">
        <f t="shared" si="0"/>
        <v>0</v>
      </c>
      <c r="AG6" s="251">
        <f t="shared" si="0"/>
        <v>7</v>
      </c>
      <c r="AH6" s="71">
        <f t="shared" si="0"/>
        <v>3</v>
      </c>
      <c r="AI6" s="70">
        <f t="shared" si="0"/>
        <v>1</v>
      </c>
      <c r="AJ6" s="70">
        <f t="shared" si="0"/>
        <v>1</v>
      </c>
      <c r="AK6" s="70">
        <f t="shared" si="0"/>
        <v>0</v>
      </c>
      <c r="AL6" s="70">
        <f t="shared" si="0"/>
        <v>1</v>
      </c>
      <c r="AM6" s="70">
        <f t="shared" si="0"/>
        <v>0</v>
      </c>
      <c r="AN6" s="70">
        <f t="shared" si="0"/>
        <v>0</v>
      </c>
      <c r="AO6" s="239">
        <f t="shared" si="0"/>
        <v>6</v>
      </c>
      <c r="AP6" s="239">
        <f t="shared" si="0"/>
        <v>0</v>
      </c>
      <c r="AQ6" s="251">
        <f t="shared" si="0"/>
        <v>13</v>
      </c>
      <c r="AR6" s="71">
        <f t="shared" ref="AR6:BP6" si="1">SUM(AR7:AR60)</f>
        <v>3</v>
      </c>
      <c r="AS6" s="70">
        <f t="shared" si="1"/>
        <v>1</v>
      </c>
      <c r="AT6" s="70">
        <f t="shared" si="1"/>
        <v>1</v>
      </c>
      <c r="AU6" s="70">
        <f t="shared" si="1"/>
        <v>1</v>
      </c>
      <c r="AV6" s="70">
        <f t="shared" si="1"/>
        <v>1</v>
      </c>
      <c r="AW6" s="70">
        <f t="shared" si="1"/>
        <v>0</v>
      </c>
      <c r="AX6" s="70">
        <f t="shared" si="1"/>
        <v>0</v>
      </c>
      <c r="AY6" s="239">
        <f t="shared" si="1"/>
        <v>7</v>
      </c>
      <c r="AZ6" s="239">
        <f t="shared" si="1"/>
        <v>0</v>
      </c>
      <c r="BA6" s="251">
        <f t="shared" si="1"/>
        <v>20</v>
      </c>
      <c r="BB6" s="71">
        <f t="shared" si="1"/>
        <v>0</v>
      </c>
      <c r="BC6" s="70">
        <f t="shared" si="1"/>
        <v>0</v>
      </c>
      <c r="BD6" s="70">
        <f t="shared" si="1"/>
        <v>0</v>
      </c>
      <c r="BE6" s="70">
        <f t="shared" si="1"/>
        <v>0</v>
      </c>
      <c r="BF6" s="70">
        <f t="shared" si="1"/>
        <v>0</v>
      </c>
      <c r="BG6" s="70">
        <f t="shared" si="1"/>
        <v>0</v>
      </c>
      <c r="BH6" s="70">
        <f t="shared" si="1"/>
        <v>0</v>
      </c>
      <c r="BI6" s="239">
        <f t="shared" si="1"/>
        <v>0</v>
      </c>
      <c r="BJ6" s="239">
        <f t="shared" si="1"/>
        <v>0</v>
      </c>
      <c r="BK6" s="251">
        <f t="shared" si="1"/>
        <v>20</v>
      </c>
      <c r="BL6" s="70">
        <f t="shared" si="1"/>
        <v>0</v>
      </c>
      <c r="BM6" s="70">
        <f t="shared" si="1"/>
        <v>0</v>
      </c>
      <c r="BN6" s="239">
        <f t="shared" si="1"/>
        <v>0</v>
      </c>
      <c r="BO6" s="239">
        <f t="shared" si="1"/>
        <v>0</v>
      </c>
      <c r="BP6" s="251">
        <f t="shared" si="1"/>
        <v>20</v>
      </c>
      <c r="BQ6" s="486" t="s">
        <v>17</v>
      </c>
      <c r="BR6" s="507"/>
      <c r="BS6" s="711" t="s">
        <v>272</v>
      </c>
      <c r="BT6" s="507"/>
      <c r="BU6" s="710" t="s">
        <v>329</v>
      </c>
      <c r="BV6" s="710" t="s">
        <v>330</v>
      </c>
      <c r="BW6" s="710" t="s">
        <v>331</v>
      </c>
      <c r="BX6" s="710" t="s">
        <v>332</v>
      </c>
      <c r="BY6" s="710" t="s">
        <v>333</v>
      </c>
      <c r="BZ6" s="710" t="s">
        <v>334</v>
      </c>
      <c r="CA6" s="701"/>
    </row>
    <row r="7" spans="1:79" s="31" customFormat="1" ht="19.5" customHeight="1" x14ac:dyDescent="0.3">
      <c r="A7" s="464"/>
      <c r="B7" s="455" t="s">
        <v>100</v>
      </c>
      <c r="C7" s="456" t="s">
        <v>585</v>
      </c>
      <c r="D7" s="456" t="s">
        <v>586</v>
      </c>
      <c r="E7" s="467"/>
      <c r="F7" s="456" t="s">
        <v>15</v>
      </c>
      <c r="G7" s="239">
        <f>ROUND(IF(ISERROR(VLOOKUP(D7,[1]Anual!$B$180:$ES$300,($U$1)-3,0)),0,VLOOKUP(D7,[1]Anual!$B$180:$ES$300,($U$1)-3,0)),0)</f>
        <v>0</v>
      </c>
      <c r="H7" s="657" t="str">
        <f>IF(B7="","",(VLOOKUP(B7,Família!$A:$B,2,0)))</f>
        <v>FF</v>
      </c>
      <c r="I7" s="456">
        <f>ROUND(IF(ISERROR(VLOOKUP(D7,[1]Anual!$B$180:$ES$300,($U$1)+5,0)),0,VLOOKUP(D7,[1]Anual!$B$180:$ES$300,($U$1)+5,0)),0)</f>
        <v>0</v>
      </c>
      <c r="J7" s="743"/>
      <c r="K7" s="456" t="str">
        <f t="shared" ref="K7:K60" si="2">IF(L7=M7,"ok",M7-L7)</f>
        <v>ok</v>
      </c>
      <c r="L7" s="456">
        <f>ROUND(IF(ISERROR(VLOOKUP(D7,[1]Anual!$B$220:$EX$300,$U$1,0)),0,VLOOKUP(D7,[1]Anual!$B$220:$EX$300,$U$1,0)),0)+J7</f>
        <v>0</v>
      </c>
      <c r="M7" s="457">
        <f t="shared" ref="M7:M60" si="3">SUM(U7,AE7,AO7,AY7,BI7,BN7)</f>
        <v>0</v>
      </c>
      <c r="N7" s="458">
        <f>ROUND(N79-SUM(N8:N60),0)</f>
        <v>0</v>
      </c>
      <c r="O7" s="459">
        <f>ROUND(O79-SUM(O8:O60),0)</f>
        <v>0</v>
      </c>
      <c r="P7" s="459">
        <f>ROUND(P79-SUM(P8:P60),0)</f>
        <v>0</v>
      </c>
      <c r="Q7" s="459">
        <f t="shared" ref="Q7:T7" si="4">ROUND(Q79-SUM(Q8:Q60),0)</f>
        <v>0</v>
      </c>
      <c r="R7" s="459">
        <f t="shared" si="4"/>
        <v>0</v>
      </c>
      <c r="S7" s="459">
        <f t="shared" si="4"/>
        <v>0</v>
      </c>
      <c r="T7" s="459">
        <f t="shared" si="4"/>
        <v>0</v>
      </c>
      <c r="U7" s="241">
        <f t="shared" ref="U7:U17" si="5">SUM(N7:T7)</f>
        <v>0</v>
      </c>
      <c r="V7" s="241">
        <f>$I7*V$3</f>
        <v>0</v>
      </c>
      <c r="W7" s="240">
        <f>$G7+U7-V7</f>
        <v>0</v>
      </c>
      <c r="X7" s="458">
        <f t="shared" ref="X7:AD7" si="6">ROUND(X79-SUM(X8:X60),0)</f>
        <v>0</v>
      </c>
      <c r="Y7" s="459">
        <f t="shared" si="6"/>
        <v>0</v>
      </c>
      <c r="Z7" s="459">
        <f t="shared" si="6"/>
        <v>0</v>
      </c>
      <c r="AA7" s="459">
        <f t="shared" si="6"/>
        <v>0</v>
      </c>
      <c r="AB7" s="459">
        <f t="shared" si="6"/>
        <v>0</v>
      </c>
      <c r="AC7" s="459">
        <f t="shared" si="6"/>
        <v>0</v>
      </c>
      <c r="AD7" s="459">
        <f t="shared" si="6"/>
        <v>0</v>
      </c>
      <c r="AE7" s="241">
        <f>SUM(X7:AD7)</f>
        <v>0</v>
      </c>
      <c r="AF7" s="241">
        <f t="shared" ref="AF7:AF60" si="7">$I7*AF$3</f>
        <v>0</v>
      </c>
      <c r="AG7" s="240">
        <f>$W7+AE7-AF7</f>
        <v>0</v>
      </c>
      <c r="AH7" s="458">
        <f t="shared" ref="AH7:AN7" si="8">ROUND(AH79-SUM(AH8:AH60),0)</f>
        <v>0</v>
      </c>
      <c r="AI7" s="459">
        <f t="shared" si="8"/>
        <v>0</v>
      </c>
      <c r="AJ7" s="459">
        <f t="shared" si="8"/>
        <v>0</v>
      </c>
      <c r="AK7" s="459">
        <f t="shared" si="8"/>
        <v>0</v>
      </c>
      <c r="AL7" s="459">
        <f t="shared" si="8"/>
        <v>0</v>
      </c>
      <c r="AM7" s="459">
        <f t="shared" si="8"/>
        <v>0</v>
      </c>
      <c r="AN7" s="459">
        <f t="shared" si="8"/>
        <v>0</v>
      </c>
      <c r="AO7" s="241">
        <f>SUM(AH7:AN7)</f>
        <v>0</v>
      </c>
      <c r="AP7" s="241">
        <f t="shared" ref="AP7:AP60" si="9">$I7*AP$3</f>
        <v>0</v>
      </c>
      <c r="AQ7" s="240">
        <f>$AG7+AO7-AP7</f>
        <v>0</v>
      </c>
      <c r="AR7" s="458">
        <f t="shared" ref="AR7:AX7" si="10">ROUND(AR79-SUM(AR8:AR60),0)</f>
        <v>0</v>
      </c>
      <c r="AS7" s="459">
        <f t="shared" si="10"/>
        <v>0</v>
      </c>
      <c r="AT7" s="459">
        <f t="shared" si="10"/>
        <v>0</v>
      </c>
      <c r="AU7" s="459">
        <f t="shared" si="10"/>
        <v>0</v>
      </c>
      <c r="AV7" s="459">
        <f t="shared" si="10"/>
        <v>0</v>
      </c>
      <c r="AW7" s="459">
        <f t="shared" si="10"/>
        <v>0</v>
      </c>
      <c r="AX7" s="459">
        <f t="shared" si="10"/>
        <v>0</v>
      </c>
      <c r="AY7" s="241">
        <f>SUM(AR7:AX7)</f>
        <v>0</v>
      </c>
      <c r="AZ7" s="241">
        <f t="shared" ref="AZ7:AZ60" si="11">$I7*AZ$3</f>
        <v>0</v>
      </c>
      <c r="BA7" s="240">
        <f>$AQ7+AY7-AZ7</f>
        <v>0</v>
      </c>
      <c r="BB7" s="458">
        <f t="shared" ref="BB7:BH7" si="12">ROUND(BB79-SUM(BB8:BB60),0)</f>
        <v>0</v>
      </c>
      <c r="BC7" s="459">
        <f t="shared" si="12"/>
        <v>0</v>
      </c>
      <c r="BD7" s="459">
        <f t="shared" si="12"/>
        <v>0</v>
      </c>
      <c r="BE7" s="459">
        <f t="shared" si="12"/>
        <v>0</v>
      </c>
      <c r="BF7" s="459">
        <f t="shared" si="12"/>
        <v>0</v>
      </c>
      <c r="BG7" s="459">
        <f t="shared" si="12"/>
        <v>0</v>
      </c>
      <c r="BH7" s="459">
        <f t="shared" si="12"/>
        <v>0</v>
      </c>
      <c r="BI7" s="241">
        <f>SUM(BB7:BH7)</f>
        <v>0</v>
      </c>
      <c r="BJ7" s="241">
        <f>$I7*BJ$3</f>
        <v>0</v>
      </c>
      <c r="BK7" s="240">
        <f>$BA7+BI7-BJ7</f>
        <v>0</v>
      </c>
      <c r="BL7" s="459">
        <f t="shared" ref="BL7:BM7" si="13">ROUND(BL79-SUM(BL8:BL60),0)</f>
        <v>0</v>
      </c>
      <c r="BM7" s="459">
        <f t="shared" si="13"/>
        <v>0</v>
      </c>
      <c r="BN7" s="241">
        <f>SUM(BL7:BM7)</f>
        <v>0</v>
      </c>
      <c r="BO7" s="241">
        <f>$I7*BO$3</f>
        <v>0</v>
      </c>
      <c r="BP7" s="240">
        <f>$BK7+BN7-BO7</f>
        <v>0</v>
      </c>
      <c r="BQ7" s="1725">
        <f>SUM(M7:M11)</f>
        <v>0</v>
      </c>
      <c r="BR7" s="521"/>
      <c r="BS7" s="11">
        <f>IF($C7="","",VLOOKUP($C7,'Carga People'!$C$5:$G$313,5,0))</f>
        <v>0</v>
      </c>
      <c r="BT7" s="522"/>
      <c r="BU7" s="694">
        <f t="shared" ref="BU7:BU60" si="14">SUM(N7:T7)</f>
        <v>0</v>
      </c>
      <c r="BV7" s="694">
        <f t="shared" ref="BV7:BV60" si="15">SUM(X7:AD7)</f>
        <v>0</v>
      </c>
      <c r="BW7" s="694">
        <f t="shared" ref="BW7:BW60" si="16">SUM(AH7:AN7)</f>
        <v>0</v>
      </c>
      <c r="BX7" s="694">
        <f t="shared" ref="BX7:BX60" si="17">SUM(AR7:AX7)</f>
        <v>0</v>
      </c>
      <c r="BY7" s="694">
        <f t="shared" ref="BY7:BY60" si="18">SUM(BB7:BH7)</f>
        <v>0</v>
      </c>
      <c r="BZ7" s="694">
        <f t="shared" ref="BZ7:BZ60" si="19">SUM(BL7:BM7)</f>
        <v>0</v>
      </c>
      <c r="CA7" s="482">
        <f t="shared" ref="CA7:CA60" si="20">SUM(BU7:BZ7)-M7</f>
        <v>0</v>
      </c>
    </row>
    <row r="8" spans="1:79" s="31" customFormat="1" ht="19.5" hidden="1" customHeight="1" outlineLevel="1" x14ac:dyDescent="0.3">
      <c r="A8" s="344"/>
      <c r="B8" s="29"/>
      <c r="C8" s="30"/>
      <c r="D8" s="30"/>
      <c r="E8" s="468"/>
      <c r="F8" s="30" t="s">
        <v>15</v>
      </c>
      <c r="G8" s="72">
        <f>ROUND(IF(ISERROR(VLOOKUP(D8,[1]Anual!$B$180:$ES$300,($U$1)-3,0)),0,VLOOKUP(D8,[1]Anual!$B$180:$ES$300,($U$1)-3,0)),0)</f>
        <v>0</v>
      </c>
      <c r="H8" s="658" t="str">
        <f>IF(B8="","",(VLOOKUP(B8,Família!$A:$B,2,0)))</f>
        <v/>
      </c>
      <c r="I8" s="30">
        <f>ROUND(IF(ISERROR(VLOOKUP(D8,[1]Anual!$B$180:$ES$300,($U$1)+5,0)),0,VLOOKUP(D8,[1]Anual!$B$180:$ES$300,($U$1)+5,0)),0)</f>
        <v>0</v>
      </c>
      <c r="J8" s="744"/>
      <c r="K8" s="30" t="str">
        <f t="shared" si="2"/>
        <v>ok</v>
      </c>
      <c r="L8" s="28">
        <f>ROUND(IF(ISERROR(VLOOKUP(D8,[1]Anual!$B$220:$EX$300,$U$1,0)),0,VLOOKUP(D8,[1]Anual!$B$220:$EX$300,$U$1,0)),0)+J8</f>
        <v>0</v>
      </c>
      <c r="M8" s="83">
        <f t="shared" si="3"/>
        <v>0</v>
      </c>
      <c r="N8" s="368"/>
      <c r="O8" s="369"/>
      <c r="P8" s="369"/>
      <c r="Q8" s="369"/>
      <c r="R8" s="369"/>
      <c r="S8" s="369"/>
      <c r="T8" s="369"/>
      <c r="U8" s="241">
        <f t="shared" si="5"/>
        <v>0</v>
      </c>
      <c r="V8" s="241">
        <f t="shared" ref="V8:V60" si="21">$I8*V$3</f>
        <v>0</v>
      </c>
      <c r="W8" s="240">
        <f t="shared" ref="W8:W60" si="22">$G8+U8-V8</f>
        <v>0</v>
      </c>
      <c r="X8" s="368"/>
      <c r="Y8" s="369"/>
      <c r="Z8" s="369"/>
      <c r="AA8" s="369"/>
      <c r="AB8" s="369"/>
      <c r="AC8" s="369"/>
      <c r="AD8" s="369"/>
      <c r="AE8" s="241">
        <f t="shared" ref="AE8:AE60" si="23">SUM(X8:AD8)</f>
        <v>0</v>
      </c>
      <c r="AF8" s="241">
        <f t="shared" si="7"/>
        <v>0</v>
      </c>
      <c r="AG8" s="240">
        <f t="shared" ref="AG8:AG60" si="24">$W8+AE8-AF8</f>
        <v>0</v>
      </c>
      <c r="AH8" s="368"/>
      <c r="AI8" s="369"/>
      <c r="AJ8" s="369"/>
      <c r="AK8" s="369"/>
      <c r="AL8" s="369"/>
      <c r="AM8" s="369"/>
      <c r="AN8" s="369"/>
      <c r="AO8" s="241">
        <f t="shared" ref="AO8:AO60" si="25">SUM(AH8:AN8)</f>
        <v>0</v>
      </c>
      <c r="AP8" s="241">
        <f t="shared" si="9"/>
        <v>0</v>
      </c>
      <c r="AQ8" s="240">
        <f t="shared" ref="AQ8:AQ60" si="26">$AG8+AO8-AP8</f>
        <v>0</v>
      </c>
      <c r="AR8" s="368"/>
      <c r="AS8" s="369"/>
      <c r="AT8" s="369"/>
      <c r="AU8" s="369"/>
      <c r="AV8" s="369"/>
      <c r="AW8" s="369"/>
      <c r="AX8" s="369"/>
      <c r="AY8" s="241">
        <f t="shared" ref="AY8:AY60" si="27">SUM(AR8:AX8)</f>
        <v>0</v>
      </c>
      <c r="AZ8" s="241">
        <f t="shared" si="11"/>
        <v>0</v>
      </c>
      <c r="BA8" s="240">
        <f t="shared" ref="BA8:BA60" si="28">$AQ8+AY8-AZ8</f>
        <v>0</v>
      </c>
      <c r="BB8" s="368"/>
      <c r="BC8" s="369"/>
      <c r="BD8" s="369"/>
      <c r="BE8" s="369"/>
      <c r="BF8" s="369"/>
      <c r="BG8" s="369"/>
      <c r="BH8" s="369"/>
      <c r="BI8" s="241">
        <f t="shared" ref="BI8:BI60" si="29">SUM(BB8:BH8)</f>
        <v>0</v>
      </c>
      <c r="BJ8" s="241">
        <f t="shared" ref="BJ8:BJ60" si="30">$I8*BJ$3</f>
        <v>0</v>
      </c>
      <c r="BK8" s="240">
        <f t="shared" ref="BK8:BK60" si="31">$BA8+BI8-BJ8</f>
        <v>0</v>
      </c>
      <c r="BL8" s="369"/>
      <c r="BM8" s="369"/>
      <c r="BN8" s="241">
        <f t="shared" ref="BN8:BN60" si="32">SUM(BL8:BM8)</f>
        <v>0</v>
      </c>
      <c r="BO8" s="241">
        <f t="shared" ref="BO8:BO60" si="33">$I8*BO$3</f>
        <v>0</v>
      </c>
      <c r="BP8" s="240">
        <f t="shared" ref="BP8:BP60" si="34">$BK8+BN8-BO8</f>
        <v>0</v>
      </c>
      <c r="BQ8" s="1725"/>
      <c r="BR8" s="504"/>
      <c r="BS8" s="11" t="str">
        <f>IF($C8="","",VLOOKUP($C8,'Carga People'!$C$5:$G$313,5,0))</f>
        <v/>
      </c>
      <c r="BT8" s="522"/>
      <c r="BU8" s="694">
        <f t="shared" si="14"/>
        <v>0</v>
      </c>
      <c r="BV8" s="694">
        <f t="shared" si="15"/>
        <v>0</v>
      </c>
      <c r="BW8" s="694">
        <f t="shared" si="16"/>
        <v>0</v>
      </c>
      <c r="BX8" s="694">
        <f t="shared" si="17"/>
        <v>0</v>
      </c>
      <c r="BY8" s="694">
        <f t="shared" si="18"/>
        <v>0</v>
      </c>
      <c r="BZ8" s="694">
        <f t="shared" si="19"/>
        <v>0</v>
      </c>
      <c r="CA8" s="482">
        <f t="shared" si="20"/>
        <v>0</v>
      </c>
    </row>
    <row r="9" spans="1:79" s="31" customFormat="1" ht="19.5" hidden="1" customHeight="1" outlineLevel="1" x14ac:dyDescent="0.3">
      <c r="A9" s="344"/>
      <c r="B9" s="29"/>
      <c r="C9" s="30"/>
      <c r="D9" s="30"/>
      <c r="E9" s="468"/>
      <c r="F9" s="30" t="s">
        <v>15</v>
      </c>
      <c r="G9" s="72">
        <f>ROUND(IF(ISERROR(VLOOKUP(D9,[1]Anual!$B$180:$ES$300,($U$1)-3,0)),0,VLOOKUP(D9,[1]Anual!$B$180:$ES$300,($U$1)-3,0)),0)</f>
        <v>0</v>
      </c>
      <c r="H9" s="658" t="str">
        <f>IF(B9="","",(VLOOKUP(B9,Família!$A:$B,2,0)))</f>
        <v/>
      </c>
      <c r="I9" s="30">
        <f>ROUND(IF(ISERROR(VLOOKUP(D9,[1]Anual!$B$180:$ES$300,($U$1)+5,0)),0,VLOOKUP(D9,[1]Anual!$B$180:$ES$300,($U$1)+5,0)),0)</f>
        <v>0</v>
      </c>
      <c r="J9" s="744"/>
      <c r="K9" s="30" t="str">
        <f t="shared" si="2"/>
        <v>ok</v>
      </c>
      <c r="L9" s="28">
        <f>ROUND(IF(ISERROR(VLOOKUP(D9,[1]Anual!$B$220:$EX$300,$U$1,0)),0,VLOOKUP(D9,[1]Anual!$B$220:$EX$300,$U$1,0)),0)+J9</f>
        <v>0</v>
      </c>
      <c r="M9" s="83">
        <f t="shared" si="3"/>
        <v>0</v>
      </c>
      <c r="N9" s="368"/>
      <c r="O9" s="369"/>
      <c r="P9" s="369"/>
      <c r="Q9" s="369"/>
      <c r="R9" s="369"/>
      <c r="S9" s="369"/>
      <c r="T9" s="369"/>
      <c r="U9" s="241">
        <f t="shared" si="5"/>
        <v>0</v>
      </c>
      <c r="V9" s="241">
        <f t="shared" si="21"/>
        <v>0</v>
      </c>
      <c r="W9" s="240">
        <f t="shared" si="22"/>
        <v>0</v>
      </c>
      <c r="X9" s="368"/>
      <c r="Y9" s="369"/>
      <c r="Z9" s="369"/>
      <c r="AA9" s="369"/>
      <c r="AB9" s="369"/>
      <c r="AC9" s="369"/>
      <c r="AD9" s="369"/>
      <c r="AE9" s="241">
        <f t="shared" si="23"/>
        <v>0</v>
      </c>
      <c r="AF9" s="241">
        <f t="shared" si="7"/>
        <v>0</v>
      </c>
      <c r="AG9" s="240">
        <f t="shared" si="24"/>
        <v>0</v>
      </c>
      <c r="AH9" s="368"/>
      <c r="AI9" s="369"/>
      <c r="AJ9" s="369"/>
      <c r="AK9" s="369"/>
      <c r="AL9" s="369"/>
      <c r="AM9" s="369"/>
      <c r="AN9" s="369"/>
      <c r="AO9" s="241">
        <f t="shared" si="25"/>
        <v>0</v>
      </c>
      <c r="AP9" s="241">
        <f t="shared" si="9"/>
        <v>0</v>
      </c>
      <c r="AQ9" s="240">
        <f t="shared" si="26"/>
        <v>0</v>
      </c>
      <c r="AR9" s="368"/>
      <c r="AS9" s="369"/>
      <c r="AT9" s="369"/>
      <c r="AU9" s="369"/>
      <c r="AV9" s="369"/>
      <c r="AW9" s="369"/>
      <c r="AX9" s="369"/>
      <c r="AY9" s="241">
        <f t="shared" si="27"/>
        <v>0</v>
      </c>
      <c r="AZ9" s="241">
        <f t="shared" si="11"/>
        <v>0</v>
      </c>
      <c r="BA9" s="240">
        <f t="shared" si="28"/>
        <v>0</v>
      </c>
      <c r="BB9" s="368"/>
      <c r="BC9" s="369"/>
      <c r="BD9" s="369"/>
      <c r="BE9" s="369"/>
      <c r="BF9" s="369"/>
      <c r="BG9" s="369"/>
      <c r="BH9" s="369"/>
      <c r="BI9" s="241">
        <f t="shared" si="29"/>
        <v>0</v>
      </c>
      <c r="BJ9" s="241">
        <f t="shared" si="30"/>
        <v>0</v>
      </c>
      <c r="BK9" s="240">
        <f t="shared" si="31"/>
        <v>0</v>
      </c>
      <c r="BL9" s="369"/>
      <c r="BM9" s="369"/>
      <c r="BN9" s="241">
        <f t="shared" si="32"/>
        <v>0</v>
      </c>
      <c r="BO9" s="241">
        <f t="shared" si="33"/>
        <v>0</v>
      </c>
      <c r="BP9" s="240">
        <f t="shared" si="34"/>
        <v>0</v>
      </c>
      <c r="BQ9" s="1725"/>
      <c r="BR9" s="504"/>
      <c r="BS9" s="11" t="str">
        <f>IF($C9="","",VLOOKUP($C9,'Carga People'!$C$5:$G$313,5,0))</f>
        <v/>
      </c>
      <c r="BT9" s="522"/>
      <c r="BU9" s="694">
        <f t="shared" si="14"/>
        <v>0</v>
      </c>
      <c r="BV9" s="694">
        <f t="shared" si="15"/>
        <v>0</v>
      </c>
      <c r="BW9" s="694">
        <f t="shared" si="16"/>
        <v>0</v>
      </c>
      <c r="BX9" s="694">
        <f t="shared" si="17"/>
        <v>0</v>
      </c>
      <c r="BY9" s="694">
        <f t="shared" si="18"/>
        <v>0</v>
      </c>
      <c r="BZ9" s="694">
        <f t="shared" si="19"/>
        <v>0</v>
      </c>
      <c r="CA9" s="482">
        <f t="shared" si="20"/>
        <v>0</v>
      </c>
    </row>
    <row r="10" spans="1:79" s="31" customFormat="1" ht="19.5" hidden="1" customHeight="1" outlineLevel="1" x14ac:dyDescent="0.3">
      <c r="A10" s="344"/>
      <c r="B10" s="29"/>
      <c r="C10" s="30"/>
      <c r="D10" s="30"/>
      <c r="E10" s="468"/>
      <c r="F10" s="30" t="s">
        <v>15</v>
      </c>
      <c r="G10" s="72">
        <f>ROUND(IF(ISERROR(VLOOKUP(D10,[1]Anual!$B$180:$ES$300,($U$1)-3,0)),0,VLOOKUP(D10,[1]Anual!$B$180:$ES$300,($U$1)-3,0)),0)</f>
        <v>0</v>
      </c>
      <c r="H10" s="658" t="str">
        <f>IF(B10="","",(VLOOKUP(B10,Família!$A:$B,2,0)))</f>
        <v/>
      </c>
      <c r="I10" s="30">
        <f>ROUND(IF(ISERROR(VLOOKUP(D10,[1]Anual!$B$180:$ES$300,($U$1)+5,0)),0,VLOOKUP(D10,[1]Anual!$B$180:$ES$300,($U$1)+5,0)),0)</f>
        <v>0</v>
      </c>
      <c r="J10" s="744"/>
      <c r="K10" s="30" t="str">
        <f t="shared" si="2"/>
        <v>ok</v>
      </c>
      <c r="L10" s="28">
        <f>ROUND(IF(ISERROR(VLOOKUP(D10,[1]Anual!$B$220:$EX$300,$U$1,0)),0,VLOOKUP(D10,[1]Anual!$B$220:$EX$300,$U$1,0)),0)+J10</f>
        <v>0</v>
      </c>
      <c r="M10" s="83">
        <f t="shared" si="3"/>
        <v>0</v>
      </c>
      <c r="N10" s="368"/>
      <c r="O10" s="369"/>
      <c r="P10" s="369"/>
      <c r="Q10" s="369"/>
      <c r="R10" s="369"/>
      <c r="S10" s="369"/>
      <c r="T10" s="369"/>
      <c r="U10" s="241">
        <f t="shared" si="5"/>
        <v>0</v>
      </c>
      <c r="V10" s="241">
        <f t="shared" si="21"/>
        <v>0</v>
      </c>
      <c r="W10" s="240">
        <f t="shared" si="22"/>
        <v>0</v>
      </c>
      <c r="X10" s="368"/>
      <c r="Y10" s="369"/>
      <c r="Z10" s="369"/>
      <c r="AA10" s="369"/>
      <c r="AB10" s="369"/>
      <c r="AC10" s="369"/>
      <c r="AD10" s="369"/>
      <c r="AE10" s="241">
        <f t="shared" si="23"/>
        <v>0</v>
      </c>
      <c r="AF10" s="241">
        <f t="shared" si="7"/>
        <v>0</v>
      </c>
      <c r="AG10" s="240">
        <f t="shared" si="24"/>
        <v>0</v>
      </c>
      <c r="AH10" s="368"/>
      <c r="AI10" s="369"/>
      <c r="AJ10" s="369"/>
      <c r="AK10" s="369"/>
      <c r="AL10" s="369"/>
      <c r="AM10" s="369"/>
      <c r="AN10" s="369"/>
      <c r="AO10" s="241">
        <f t="shared" si="25"/>
        <v>0</v>
      </c>
      <c r="AP10" s="241">
        <f t="shared" si="9"/>
        <v>0</v>
      </c>
      <c r="AQ10" s="240">
        <f t="shared" si="26"/>
        <v>0</v>
      </c>
      <c r="AR10" s="368"/>
      <c r="AS10" s="369"/>
      <c r="AT10" s="369"/>
      <c r="AU10" s="369"/>
      <c r="AV10" s="369"/>
      <c r="AW10" s="369"/>
      <c r="AX10" s="369"/>
      <c r="AY10" s="241">
        <f t="shared" si="27"/>
        <v>0</v>
      </c>
      <c r="AZ10" s="241">
        <f t="shared" si="11"/>
        <v>0</v>
      </c>
      <c r="BA10" s="240">
        <f t="shared" si="28"/>
        <v>0</v>
      </c>
      <c r="BB10" s="368"/>
      <c r="BC10" s="369"/>
      <c r="BD10" s="369"/>
      <c r="BE10" s="369"/>
      <c r="BF10" s="369"/>
      <c r="BG10" s="369"/>
      <c r="BH10" s="369"/>
      <c r="BI10" s="241">
        <f t="shared" si="29"/>
        <v>0</v>
      </c>
      <c r="BJ10" s="241">
        <f t="shared" si="30"/>
        <v>0</v>
      </c>
      <c r="BK10" s="240">
        <f t="shared" si="31"/>
        <v>0</v>
      </c>
      <c r="BL10" s="369"/>
      <c r="BM10" s="369"/>
      <c r="BN10" s="241">
        <f t="shared" si="32"/>
        <v>0</v>
      </c>
      <c r="BO10" s="241">
        <f t="shared" si="33"/>
        <v>0</v>
      </c>
      <c r="BP10" s="240">
        <f t="shared" si="34"/>
        <v>0</v>
      </c>
      <c r="BQ10" s="1725"/>
      <c r="BR10" s="504"/>
      <c r="BS10" s="11" t="str">
        <f>IF($C10="","",VLOOKUP($C10,'Carga People'!$C$5:$G$313,5,0))</f>
        <v/>
      </c>
      <c r="BT10" s="522"/>
      <c r="BU10" s="694">
        <f t="shared" si="14"/>
        <v>0</v>
      </c>
      <c r="BV10" s="694">
        <f t="shared" si="15"/>
        <v>0</v>
      </c>
      <c r="BW10" s="694">
        <f t="shared" si="16"/>
        <v>0</v>
      </c>
      <c r="BX10" s="694">
        <f t="shared" si="17"/>
        <v>0</v>
      </c>
      <c r="BY10" s="694">
        <f t="shared" si="18"/>
        <v>0</v>
      </c>
      <c r="BZ10" s="694">
        <f t="shared" si="19"/>
        <v>0</v>
      </c>
      <c r="CA10" s="482">
        <f t="shared" si="20"/>
        <v>0</v>
      </c>
    </row>
    <row r="11" spans="1:79" s="31" customFormat="1" ht="19.5" hidden="1" customHeight="1" outlineLevel="1" x14ac:dyDescent="0.3">
      <c r="A11" s="344"/>
      <c r="B11" s="548"/>
      <c r="C11" s="153"/>
      <c r="D11" s="153"/>
      <c r="E11" s="562"/>
      <c r="F11" s="153" t="s">
        <v>15</v>
      </c>
      <c r="G11" s="563">
        <f>ROUND(IF(ISERROR(VLOOKUP(D11,[1]Anual!$B$180:$ES$300,($U$1)-3,0)),0,VLOOKUP(D11,[1]Anual!$B$180:$ES$300,($U$1)-3,0)),0)</f>
        <v>0</v>
      </c>
      <c r="H11" s="658" t="str">
        <f>IF(B11="","",(VLOOKUP(B11,Família!$A:$B,2,0)))</f>
        <v/>
      </c>
      <c r="I11" s="153">
        <f>ROUND(IF(ISERROR(VLOOKUP(D11,[1]Anual!$B$180:$ES$300,($U$1)+5,0)),0,VLOOKUP(D11,[1]Anual!$B$180:$ES$300,($U$1)+5,0)),0)</f>
        <v>0</v>
      </c>
      <c r="J11" s="744"/>
      <c r="K11" s="153" t="str">
        <f t="shared" si="2"/>
        <v>ok</v>
      </c>
      <c r="L11" s="153">
        <f>ROUND(IF(ISERROR(VLOOKUP(D11,[1]Anual!$B$220:$EX$300,$U$1,0)),0,VLOOKUP(D11,[1]Anual!$B$220:$EX$300,$U$1,0)),0)+J11</f>
        <v>0</v>
      </c>
      <c r="M11" s="366">
        <f t="shared" si="3"/>
        <v>0</v>
      </c>
      <c r="N11" s="405"/>
      <c r="O11" s="404"/>
      <c r="P11" s="404"/>
      <c r="Q11" s="404"/>
      <c r="R11" s="404"/>
      <c r="S11" s="369"/>
      <c r="T11" s="369"/>
      <c r="U11" s="241">
        <f t="shared" ref="U11" si="35">SUM(N11:T11)</f>
        <v>0</v>
      </c>
      <c r="V11" s="241">
        <f t="shared" si="21"/>
        <v>0</v>
      </c>
      <c r="W11" s="240">
        <f t="shared" si="22"/>
        <v>0</v>
      </c>
      <c r="X11" s="368"/>
      <c r="Y11" s="369"/>
      <c r="Z11" s="369"/>
      <c r="AA11" s="369"/>
      <c r="AB11" s="369"/>
      <c r="AC11" s="369"/>
      <c r="AD11" s="369"/>
      <c r="AE11" s="241">
        <f t="shared" si="23"/>
        <v>0</v>
      </c>
      <c r="AF11" s="241">
        <f t="shared" si="7"/>
        <v>0</v>
      </c>
      <c r="AG11" s="240">
        <f t="shared" si="24"/>
        <v>0</v>
      </c>
      <c r="AH11" s="368"/>
      <c r="AI11" s="369"/>
      <c r="AJ11" s="369"/>
      <c r="AK11" s="369"/>
      <c r="AL11" s="369"/>
      <c r="AM11" s="369"/>
      <c r="AN11" s="369"/>
      <c r="AO11" s="241">
        <f t="shared" si="25"/>
        <v>0</v>
      </c>
      <c r="AP11" s="241">
        <f t="shared" si="9"/>
        <v>0</v>
      </c>
      <c r="AQ11" s="240">
        <f t="shared" si="26"/>
        <v>0</v>
      </c>
      <c r="AR11" s="368"/>
      <c r="AS11" s="369"/>
      <c r="AT11" s="369"/>
      <c r="AU11" s="369"/>
      <c r="AV11" s="369"/>
      <c r="AW11" s="369"/>
      <c r="AX11" s="369"/>
      <c r="AY11" s="241">
        <f t="shared" si="27"/>
        <v>0</v>
      </c>
      <c r="AZ11" s="241">
        <f t="shared" si="11"/>
        <v>0</v>
      </c>
      <c r="BA11" s="240">
        <f t="shared" si="28"/>
        <v>0</v>
      </c>
      <c r="BB11" s="368"/>
      <c r="BC11" s="369"/>
      <c r="BD11" s="369"/>
      <c r="BE11" s="369"/>
      <c r="BF11" s="369"/>
      <c r="BG11" s="369"/>
      <c r="BH11" s="369"/>
      <c r="BI11" s="241">
        <f t="shared" si="29"/>
        <v>0</v>
      </c>
      <c r="BJ11" s="241">
        <f t="shared" si="30"/>
        <v>0</v>
      </c>
      <c r="BK11" s="240">
        <f t="shared" si="31"/>
        <v>0</v>
      </c>
      <c r="BL11" s="369"/>
      <c r="BM11" s="369"/>
      <c r="BN11" s="241">
        <f t="shared" si="32"/>
        <v>0</v>
      </c>
      <c r="BO11" s="241">
        <f t="shared" si="33"/>
        <v>0</v>
      </c>
      <c r="BP11" s="240">
        <f t="shared" si="34"/>
        <v>0</v>
      </c>
      <c r="BQ11" s="1725"/>
      <c r="BR11" s="504"/>
      <c r="BS11" s="11" t="str">
        <f>IF($C11="","",VLOOKUP($C11,'Carga People'!$C$5:$G$313,5,0))</f>
        <v/>
      </c>
      <c r="BT11" s="522"/>
      <c r="BU11" s="694">
        <f t="shared" si="14"/>
        <v>0</v>
      </c>
      <c r="BV11" s="694">
        <f t="shared" si="15"/>
        <v>0</v>
      </c>
      <c r="BW11" s="694">
        <f t="shared" si="16"/>
        <v>0</v>
      </c>
      <c r="BX11" s="694">
        <f t="shared" si="17"/>
        <v>0</v>
      </c>
      <c r="BY11" s="694">
        <f t="shared" si="18"/>
        <v>0</v>
      </c>
      <c r="BZ11" s="694">
        <f t="shared" si="19"/>
        <v>0</v>
      </c>
      <c r="CA11" s="482">
        <f t="shared" si="20"/>
        <v>0</v>
      </c>
    </row>
    <row r="12" spans="1:79" s="31" customFormat="1" ht="19.5" customHeight="1" collapsed="1" x14ac:dyDescent="0.3">
      <c r="A12" s="461"/>
      <c r="B12" s="455" t="s">
        <v>105</v>
      </c>
      <c r="C12" s="456" t="s">
        <v>468</v>
      </c>
      <c r="D12" s="456" t="s">
        <v>469</v>
      </c>
      <c r="E12" s="469"/>
      <c r="F12" s="459" t="s">
        <v>15</v>
      </c>
      <c r="G12" s="241">
        <f>ROUND(IF(ISERROR(VLOOKUP(D12,[1]Anual!$B$180:$ES$300,($U$1)-3,0)),0,VLOOKUP(D12,[1]Anual!$B$180:$ES$300,($U$1)-3,0)),0)</f>
        <v>0</v>
      </c>
      <c r="H12" s="658" t="str">
        <f>IF(B12="","",(VLOOKUP(B12,Família!$A:$B,2,0)))</f>
        <v>FG</v>
      </c>
      <c r="I12" s="459">
        <f>ROUND(IF(ISERROR(VLOOKUP(D12,[1]Anual!$B$180:$ES$300,($U$1)+5,0)),0,VLOOKUP(D12,[1]Anual!$B$180:$ES$300,($U$1)+5,0)),0)</f>
        <v>0</v>
      </c>
      <c r="J12" s="744"/>
      <c r="K12" s="459" t="str">
        <f t="shared" si="2"/>
        <v>ok</v>
      </c>
      <c r="L12" s="459">
        <f>ROUND(IF(ISERROR(VLOOKUP(D12,[1]Anual!$B$220:$EX$300,$U$1,0)),0,VLOOKUP(D12,[1]Anual!$B$220:$EX$300,$U$1,0)),0)+J12</f>
        <v>0</v>
      </c>
      <c r="M12" s="460">
        <f t="shared" si="3"/>
        <v>0</v>
      </c>
      <c r="N12" s="458">
        <f>ROUND(N69-SUM(N13:N16),0)</f>
        <v>0</v>
      </c>
      <c r="O12" s="459">
        <f>ROUND(O69-SUM(O13:O16),0)</f>
        <v>0</v>
      </c>
      <c r="P12" s="459">
        <f>ROUND(P69-SUM(P13:P16),0)</f>
        <v>0</v>
      </c>
      <c r="Q12" s="459">
        <f t="shared" ref="Q12:T12" si="36">ROUND(Q69-SUM(Q13:Q16),0)</f>
        <v>0</v>
      </c>
      <c r="R12" s="459">
        <f t="shared" si="36"/>
        <v>0</v>
      </c>
      <c r="S12" s="459">
        <f t="shared" si="36"/>
        <v>0</v>
      </c>
      <c r="T12" s="459">
        <f t="shared" si="36"/>
        <v>0</v>
      </c>
      <c r="U12" s="241">
        <f t="shared" si="5"/>
        <v>0</v>
      </c>
      <c r="V12" s="241">
        <f t="shared" si="21"/>
        <v>0</v>
      </c>
      <c r="W12" s="240">
        <f t="shared" si="22"/>
        <v>0</v>
      </c>
      <c r="X12" s="458">
        <f t="shared" ref="X12:AD12" si="37">ROUND(X69-SUM(X13:X16),0)</f>
        <v>0</v>
      </c>
      <c r="Y12" s="459">
        <f t="shared" si="37"/>
        <v>0</v>
      </c>
      <c r="Z12" s="459">
        <f t="shared" si="37"/>
        <v>0</v>
      </c>
      <c r="AA12" s="459">
        <f t="shared" si="37"/>
        <v>0</v>
      </c>
      <c r="AB12" s="459">
        <f t="shared" si="37"/>
        <v>0</v>
      </c>
      <c r="AC12" s="459">
        <f t="shared" si="37"/>
        <v>0</v>
      </c>
      <c r="AD12" s="459">
        <f t="shared" si="37"/>
        <v>0</v>
      </c>
      <c r="AE12" s="241">
        <f t="shared" si="23"/>
        <v>0</v>
      </c>
      <c r="AF12" s="241">
        <f t="shared" si="7"/>
        <v>0</v>
      </c>
      <c r="AG12" s="240">
        <f t="shared" si="24"/>
        <v>0</v>
      </c>
      <c r="AH12" s="458">
        <f t="shared" ref="AH12:AN12" si="38">ROUND(AH69-SUM(AH13:AH16),0)</f>
        <v>0</v>
      </c>
      <c r="AI12" s="459">
        <f t="shared" si="38"/>
        <v>0</v>
      </c>
      <c r="AJ12" s="459">
        <f t="shared" si="38"/>
        <v>0</v>
      </c>
      <c r="AK12" s="459">
        <f t="shared" si="38"/>
        <v>0</v>
      </c>
      <c r="AL12" s="459">
        <f t="shared" si="38"/>
        <v>0</v>
      </c>
      <c r="AM12" s="459">
        <f t="shared" si="38"/>
        <v>0</v>
      </c>
      <c r="AN12" s="459">
        <f t="shared" si="38"/>
        <v>0</v>
      </c>
      <c r="AO12" s="241">
        <f t="shared" si="25"/>
        <v>0</v>
      </c>
      <c r="AP12" s="241">
        <f t="shared" si="9"/>
        <v>0</v>
      </c>
      <c r="AQ12" s="240">
        <f t="shared" si="26"/>
        <v>0</v>
      </c>
      <c r="AR12" s="458">
        <f t="shared" ref="AR12:AX12" si="39">ROUND(AR69-SUM(AR13:AR16),0)</f>
        <v>0</v>
      </c>
      <c r="AS12" s="459">
        <f t="shared" si="39"/>
        <v>0</v>
      </c>
      <c r="AT12" s="459">
        <f t="shared" si="39"/>
        <v>0</v>
      </c>
      <c r="AU12" s="459">
        <f t="shared" si="39"/>
        <v>0</v>
      </c>
      <c r="AV12" s="459">
        <f t="shared" si="39"/>
        <v>0</v>
      </c>
      <c r="AW12" s="459">
        <f t="shared" si="39"/>
        <v>0</v>
      </c>
      <c r="AX12" s="459">
        <f t="shared" si="39"/>
        <v>0</v>
      </c>
      <c r="AY12" s="241">
        <f t="shared" si="27"/>
        <v>0</v>
      </c>
      <c r="AZ12" s="241">
        <f t="shared" si="11"/>
        <v>0</v>
      </c>
      <c r="BA12" s="240">
        <f t="shared" si="28"/>
        <v>0</v>
      </c>
      <c r="BB12" s="458">
        <f t="shared" ref="BB12:BH12" si="40">ROUND(BB69-SUM(BB13:BB16),0)</f>
        <v>0</v>
      </c>
      <c r="BC12" s="459">
        <f t="shared" si="40"/>
        <v>0</v>
      </c>
      <c r="BD12" s="459">
        <f t="shared" si="40"/>
        <v>0</v>
      </c>
      <c r="BE12" s="459">
        <f t="shared" si="40"/>
        <v>0</v>
      </c>
      <c r="BF12" s="459">
        <f t="shared" si="40"/>
        <v>0</v>
      </c>
      <c r="BG12" s="459">
        <f t="shared" si="40"/>
        <v>0</v>
      </c>
      <c r="BH12" s="459">
        <f t="shared" si="40"/>
        <v>0</v>
      </c>
      <c r="BI12" s="241">
        <f t="shared" si="29"/>
        <v>0</v>
      </c>
      <c r="BJ12" s="241">
        <f t="shared" si="30"/>
        <v>0</v>
      </c>
      <c r="BK12" s="240">
        <f t="shared" si="31"/>
        <v>0</v>
      </c>
      <c r="BL12" s="459">
        <f t="shared" ref="BL12:BM12" si="41">ROUND(BL69-SUM(BL13:BL16),0)</f>
        <v>0</v>
      </c>
      <c r="BM12" s="459">
        <f t="shared" si="41"/>
        <v>0</v>
      </c>
      <c r="BN12" s="241">
        <f t="shared" si="32"/>
        <v>0</v>
      </c>
      <c r="BO12" s="241">
        <f t="shared" si="33"/>
        <v>0</v>
      </c>
      <c r="BP12" s="240">
        <f t="shared" si="34"/>
        <v>0</v>
      </c>
      <c r="BQ12" s="1724">
        <f>SUM(M12:M16)</f>
        <v>0</v>
      </c>
      <c r="BR12" s="504"/>
      <c r="BS12" s="11">
        <f>IF($C12="","",VLOOKUP($C12,'Carga People'!$C$5:$G$313,5,0))</f>
        <v>0</v>
      </c>
      <c r="BT12" s="522"/>
      <c r="BU12" s="694">
        <f t="shared" si="14"/>
        <v>0</v>
      </c>
      <c r="BV12" s="694">
        <f t="shared" si="15"/>
        <v>0</v>
      </c>
      <c r="BW12" s="694">
        <f t="shared" si="16"/>
        <v>0</v>
      </c>
      <c r="BX12" s="694">
        <f t="shared" si="17"/>
        <v>0</v>
      </c>
      <c r="BY12" s="694">
        <f t="shared" si="18"/>
        <v>0</v>
      </c>
      <c r="BZ12" s="694">
        <f t="shared" si="19"/>
        <v>0</v>
      </c>
      <c r="CA12" s="482">
        <f t="shared" si="20"/>
        <v>0</v>
      </c>
    </row>
    <row r="13" spans="1:79" s="31" customFormat="1" ht="19.5" hidden="1" customHeight="1" outlineLevel="1" x14ac:dyDescent="0.3">
      <c r="A13" s="344"/>
      <c r="B13" s="29"/>
      <c r="C13" s="30"/>
      <c r="D13" s="30"/>
      <c r="E13" s="468"/>
      <c r="F13" s="30" t="s">
        <v>15</v>
      </c>
      <c r="G13" s="72">
        <f>ROUND(IF(ISERROR(VLOOKUP(D13,[1]Anual!$B$180:$ES$300,($U$1)-3,0)),0,VLOOKUP(D13,[1]Anual!$B$180:$ES$300,($U$1)-3,0)),0)</f>
        <v>0</v>
      </c>
      <c r="H13" s="658" t="str">
        <f>IF(B13="","",(VLOOKUP(B13,Família!$A:$B,2,0)))</f>
        <v/>
      </c>
      <c r="I13" s="30">
        <f>ROUND(IF(ISERROR(VLOOKUP(D13,[1]Anual!$B$180:$ES$300,($U$1)+5,0)),0,VLOOKUP(D13,[1]Anual!$B$180:$ES$300,($U$1)+5,0)),0)</f>
        <v>0</v>
      </c>
      <c r="J13" s="744"/>
      <c r="K13" s="30" t="str">
        <f>IF(L13=M13,"ok",M13-L13)</f>
        <v>ok</v>
      </c>
      <c r="L13" s="30">
        <f>ROUND(IF(ISERROR(VLOOKUP(D13,[1]Anual!$B$220:$EX$300,$U$1,0)),0,VLOOKUP(D13,[1]Anual!$B$220:$EX$300,$U$1,0)),0)+J13</f>
        <v>0</v>
      </c>
      <c r="M13" s="83">
        <f t="shared" si="3"/>
        <v>0</v>
      </c>
      <c r="N13" s="368"/>
      <c r="O13" s="369"/>
      <c r="P13" s="369"/>
      <c r="Q13" s="369"/>
      <c r="R13" s="369"/>
      <c r="S13" s="369"/>
      <c r="T13" s="369"/>
      <c r="U13" s="241">
        <f t="shared" ref="U13" si="42">SUM(N13:T13)</f>
        <v>0</v>
      </c>
      <c r="V13" s="241">
        <f t="shared" si="21"/>
        <v>0</v>
      </c>
      <c r="W13" s="240">
        <f t="shared" si="22"/>
        <v>0</v>
      </c>
      <c r="X13" s="368"/>
      <c r="Y13" s="369"/>
      <c r="Z13" s="369"/>
      <c r="AA13" s="369"/>
      <c r="AB13" s="369"/>
      <c r="AC13" s="369"/>
      <c r="AD13" s="369"/>
      <c r="AE13" s="241">
        <f t="shared" si="23"/>
        <v>0</v>
      </c>
      <c r="AF13" s="241">
        <f t="shared" si="7"/>
        <v>0</v>
      </c>
      <c r="AG13" s="240">
        <f t="shared" si="24"/>
        <v>0</v>
      </c>
      <c r="AH13" s="368"/>
      <c r="AI13" s="369"/>
      <c r="AJ13" s="369"/>
      <c r="AK13" s="369"/>
      <c r="AL13" s="369"/>
      <c r="AM13" s="369"/>
      <c r="AN13" s="369"/>
      <c r="AO13" s="241">
        <f t="shared" si="25"/>
        <v>0</v>
      </c>
      <c r="AP13" s="241">
        <f t="shared" si="9"/>
        <v>0</v>
      </c>
      <c r="AQ13" s="240">
        <f t="shared" si="26"/>
        <v>0</v>
      </c>
      <c r="AR13" s="368"/>
      <c r="AS13" s="369"/>
      <c r="AT13" s="369"/>
      <c r="AU13" s="369"/>
      <c r="AV13" s="369"/>
      <c r="AW13" s="369"/>
      <c r="AX13" s="369"/>
      <c r="AY13" s="241">
        <f t="shared" si="27"/>
        <v>0</v>
      </c>
      <c r="AZ13" s="241">
        <f t="shared" si="11"/>
        <v>0</v>
      </c>
      <c r="BA13" s="240">
        <f t="shared" si="28"/>
        <v>0</v>
      </c>
      <c r="BB13" s="368"/>
      <c r="BC13" s="369"/>
      <c r="BD13" s="369"/>
      <c r="BE13" s="369"/>
      <c r="BF13" s="369"/>
      <c r="BG13" s="369"/>
      <c r="BH13" s="369"/>
      <c r="BI13" s="241">
        <f t="shared" si="29"/>
        <v>0</v>
      </c>
      <c r="BJ13" s="241">
        <f t="shared" si="30"/>
        <v>0</v>
      </c>
      <c r="BK13" s="240">
        <f t="shared" si="31"/>
        <v>0</v>
      </c>
      <c r="BL13" s="369"/>
      <c r="BM13" s="369"/>
      <c r="BN13" s="241">
        <f t="shared" si="32"/>
        <v>0</v>
      </c>
      <c r="BO13" s="241">
        <f t="shared" si="33"/>
        <v>0</v>
      </c>
      <c r="BP13" s="240">
        <f t="shared" si="34"/>
        <v>0</v>
      </c>
      <c r="BQ13" s="1725"/>
      <c r="BR13" s="504"/>
      <c r="BS13" s="11" t="str">
        <f>IF($C13="","",VLOOKUP($C13,'Carga People'!$C$5:$G$313,5,0))</f>
        <v/>
      </c>
      <c r="BT13" s="522"/>
      <c r="BU13" s="694">
        <f t="shared" si="14"/>
        <v>0</v>
      </c>
      <c r="BV13" s="694">
        <f t="shared" si="15"/>
        <v>0</v>
      </c>
      <c r="BW13" s="694">
        <f t="shared" si="16"/>
        <v>0</v>
      </c>
      <c r="BX13" s="694">
        <f t="shared" si="17"/>
        <v>0</v>
      </c>
      <c r="BY13" s="694">
        <f t="shared" si="18"/>
        <v>0</v>
      </c>
      <c r="BZ13" s="694">
        <f t="shared" si="19"/>
        <v>0</v>
      </c>
      <c r="CA13" s="482">
        <f t="shared" si="20"/>
        <v>0</v>
      </c>
    </row>
    <row r="14" spans="1:79" s="31" customFormat="1" ht="19.5" hidden="1" customHeight="1" outlineLevel="1" x14ac:dyDescent="0.3">
      <c r="A14" s="344"/>
      <c r="B14" s="29"/>
      <c r="C14" s="30"/>
      <c r="D14" s="30"/>
      <c r="E14" s="468"/>
      <c r="F14" s="30" t="s">
        <v>15</v>
      </c>
      <c r="G14" s="72">
        <f>ROUND(IF(ISERROR(VLOOKUP(D14,[1]Anual!$B$180:$ES$300,($U$1)-3,0)),0,VLOOKUP(D14,[1]Anual!$B$180:$ES$300,($U$1)-3,0)),0)</f>
        <v>0</v>
      </c>
      <c r="H14" s="658" t="str">
        <f>IF(B14="","",(VLOOKUP(B14,Família!$A:$B,2,0)))</f>
        <v/>
      </c>
      <c r="I14" s="30">
        <f>ROUND(IF(ISERROR(VLOOKUP(D14,[1]Anual!$B$180:$ES$300,($U$1)+5,0)),0,VLOOKUP(D14,[1]Anual!$B$180:$ES$300,($U$1)+5,0)),0)</f>
        <v>0</v>
      </c>
      <c r="J14" s="744"/>
      <c r="K14" s="30" t="str">
        <f>IF(L14=M14,"ok",M14-L14)</f>
        <v>ok</v>
      </c>
      <c r="L14" s="30">
        <f>ROUND(IF(ISERROR(VLOOKUP(D14,[1]Anual!$B$220:$EX$300,$U$1,0)),0,VLOOKUP(D14,[1]Anual!$B$220:$EX$300,$U$1,0)),0)+J14</f>
        <v>0</v>
      </c>
      <c r="M14" s="83">
        <f t="shared" si="3"/>
        <v>0</v>
      </c>
      <c r="N14" s="368"/>
      <c r="O14" s="369"/>
      <c r="P14" s="369"/>
      <c r="Q14" s="369"/>
      <c r="R14" s="369"/>
      <c r="S14" s="369"/>
      <c r="T14" s="369"/>
      <c r="U14" s="241">
        <f t="shared" si="5"/>
        <v>0</v>
      </c>
      <c r="V14" s="241">
        <f t="shared" si="21"/>
        <v>0</v>
      </c>
      <c r="W14" s="240">
        <f t="shared" si="22"/>
        <v>0</v>
      </c>
      <c r="X14" s="368"/>
      <c r="Y14" s="369"/>
      <c r="Z14" s="369"/>
      <c r="AA14" s="369"/>
      <c r="AB14" s="369"/>
      <c r="AC14" s="369"/>
      <c r="AD14" s="369"/>
      <c r="AE14" s="241">
        <f t="shared" si="23"/>
        <v>0</v>
      </c>
      <c r="AF14" s="241">
        <f t="shared" si="7"/>
        <v>0</v>
      </c>
      <c r="AG14" s="240">
        <f t="shared" si="24"/>
        <v>0</v>
      </c>
      <c r="AH14" s="368"/>
      <c r="AI14" s="369"/>
      <c r="AJ14" s="369"/>
      <c r="AK14" s="369"/>
      <c r="AL14" s="369"/>
      <c r="AM14" s="369"/>
      <c r="AN14" s="369"/>
      <c r="AO14" s="241">
        <f t="shared" si="25"/>
        <v>0</v>
      </c>
      <c r="AP14" s="241">
        <f t="shared" si="9"/>
        <v>0</v>
      </c>
      <c r="AQ14" s="240">
        <f t="shared" si="26"/>
        <v>0</v>
      </c>
      <c r="AR14" s="368"/>
      <c r="AS14" s="369"/>
      <c r="AT14" s="369"/>
      <c r="AU14" s="369"/>
      <c r="AV14" s="369"/>
      <c r="AW14" s="369"/>
      <c r="AX14" s="369"/>
      <c r="AY14" s="241">
        <f t="shared" si="27"/>
        <v>0</v>
      </c>
      <c r="AZ14" s="241">
        <f t="shared" si="11"/>
        <v>0</v>
      </c>
      <c r="BA14" s="240">
        <f t="shared" si="28"/>
        <v>0</v>
      </c>
      <c r="BB14" s="368"/>
      <c r="BC14" s="369"/>
      <c r="BD14" s="369"/>
      <c r="BE14" s="369"/>
      <c r="BF14" s="369"/>
      <c r="BG14" s="369"/>
      <c r="BH14" s="369"/>
      <c r="BI14" s="241">
        <f t="shared" si="29"/>
        <v>0</v>
      </c>
      <c r="BJ14" s="241">
        <f t="shared" si="30"/>
        <v>0</v>
      </c>
      <c r="BK14" s="240">
        <f t="shared" si="31"/>
        <v>0</v>
      </c>
      <c r="BL14" s="369"/>
      <c r="BM14" s="369"/>
      <c r="BN14" s="241">
        <f t="shared" si="32"/>
        <v>0</v>
      </c>
      <c r="BO14" s="241">
        <f t="shared" si="33"/>
        <v>0</v>
      </c>
      <c r="BP14" s="240">
        <f t="shared" si="34"/>
        <v>0</v>
      </c>
      <c r="BQ14" s="1725"/>
      <c r="BR14" s="504"/>
      <c r="BS14" s="11" t="str">
        <f>IF($C14="","",VLOOKUP($C14,'Carga People'!$C$5:$G$313,5,0))</f>
        <v/>
      </c>
      <c r="BT14" s="522"/>
      <c r="BU14" s="694">
        <f t="shared" si="14"/>
        <v>0</v>
      </c>
      <c r="BV14" s="694">
        <f t="shared" si="15"/>
        <v>0</v>
      </c>
      <c r="BW14" s="694">
        <f t="shared" si="16"/>
        <v>0</v>
      </c>
      <c r="BX14" s="694">
        <f t="shared" si="17"/>
        <v>0</v>
      </c>
      <c r="BY14" s="694">
        <f t="shared" si="18"/>
        <v>0</v>
      </c>
      <c r="BZ14" s="694">
        <f t="shared" si="19"/>
        <v>0</v>
      </c>
      <c r="CA14" s="482">
        <f t="shared" si="20"/>
        <v>0</v>
      </c>
    </row>
    <row r="15" spans="1:79" s="31" customFormat="1" ht="19.5" hidden="1" customHeight="1" outlineLevel="1" x14ac:dyDescent="0.3">
      <c r="A15" s="344"/>
      <c r="B15" s="29"/>
      <c r="C15" s="30"/>
      <c r="D15" s="30"/>
      <c r="E15" s="468"/>
      <c r="F15" s="30" t="s">
        <v>15</v>
      </c>
      <c r="G15" s="72">
        <f>ROUND(IF(ISERROR(VLOOKUP(D15,[1]Anual!$B$180:$ES$300,($U$1)-3,0)),0,VLOOKUP(D15,[1]Anual!$B$180:$ES$300,($U$1)-3,0)),0)</f>
        <v>0</v>
      </c>
      <c r="H15" s="658" t="str">
        <f>IF(B15="","",(VLOOKUP(B15,Família!$A:$B,2,0)))</f>
        <v/>
      </c>
      <c r="I15" s="30">
        <f>ROUND(IF(ISERROR(VLOOKUP(D15,[1]Anual!$B$180:$ES$300,($U$1)+5,0)),0,VLOOKUP(D15,[1]Anual!$B$180:$ES$300,($U$1)+5,0)),0)</f>
        <v>0</v>
      </c>
      <c r="J15" s="744"/>
      <c r="K15" s="30" t="str">
        <f t="shared" si="2"/>
        <v>ok</v>
      </c>
      <c r="L15" s="30">
        <f>ROUND(IF(ISERROR(VLOOKUP(D15,[1]Anual!$B$220:$EX$300,$U$1,0)),0,VLOOKUP(D15,[1]Anual!$B$220:$EX$300,$U$1,0)),0)+J15</f>
        <v>0</v>
      </c>
      <c r="M15" s="83">
        <f t="shared" si="3"/>
        <v>0</v>
      </c>
      <c r="N15" s="368"/>
      <c r="O15" s="369"/>
      <c r="P15" s="369"/>
      <c r="Q15" s="369"/>
      <c r="R15" s="369"/>
      <c r="S15" s="369"/>
      <c r="T15" s="369"/>
      <c r="U15" s="241">
        <f t="shared" si="5"/>
        <v>0</v>
      </c>
      <c r="V15" s="241">
        <f t="shared" si="21"/>
        <v>0</v>
      </c>
      <c r="W15" s="240">
        <f t="shared" si="22"/>
        <v>0</v>
      </c>
      <c r="X15" s="368"/>
      <c r="Y15" s="369"/>
      <c r="Z15" s="369"/>
      <c r="AA15" s="369"/>
      <c r="AB15" s="369"/>
      <c r="AC15" s="369"/>
      <c r="AD15" s="369"/>
      <c r="AE15" s="241">
        <f t="shared" si="23"/>
        <v>0</v>
      </c>
      <c r="AF15" s="241">
        <f t="shared" si="7"/>
        <v>0</v>
      </c>
      <c r="AG15" s="240">
        <f t="shared" si="24"/>
        <v>0</v>
      </c>
      <c r="AH15" s="368"/>
      <c r="AI15" s="369"/>
      <c r="AJ15" s="369"/>
      <c r="AK15" s="369"/>
      <c r="AL15" s="369"/>
      <c r="AM15" s="369"/>
      <c r="AN15" s="369"/>
      <c r="AO15" s="241">
        <f t="shared" si="25"/>
        <v>0</v>
      </c>
      <c r="AP15" s="241">
        <f t="shared" si="9"/>
        <v>0</v>
      </c>
      <c r="AQ15" s="240">
        <f t="shared" si="26"/>
        <v>0</v>
      </c>
      <c r="AR15" s="368"/>
      <c r="AS15" s="369"/>
      <c r="AT15" s="369"/>
      <c r="AU15" s="369"/>
      <c r="AV15" s="369"/>
      <c r="AW15" s="369"/>
      <c r="AX15" s="369"/>
      <c r="AY15" s="241">
        <f t="shared" si="27"/>
        <v>0</v>
      </c>
      <c r="AZ15" s="241">
        <f t="shared" si="11"/>
        <v>0</v>
      </c>
      <c r="BA15" s="240">
        <f t="shared" si="28"/>
        <v>0</v>
      </c>
      <c r="BB15" s="368"/>
      <c r="BC15" s="369"/>
      <c r="BD15" s="369"/>
      <c r="BE15" s="369"/>
      <c r="BF15" s="369"/>
      <c r="BG15" s="369"/>
      <c r="BH15" s="369"/>
      <c r="BI15" s="241">
        <f t="shared" si="29"/>
        <v>0</v>
      </c>
      <c r="BJ15" s="241">
        <f t="shared" si="30"/>
        <v>0</v>
      </c>
      <c r="BK15" s="240">
        <f t="shared" si="31"/>
        <v>0</v>
      </c>
      <c r="BL15" s="369"/>
      <c r="BM15" s="369"/>
      <c r="BN15" s="241">
        <f t="shared" si="32"/>
        <v>0</v>
      </c>
      <c r="BO15" s="241">
        <f t="shared" si="33"/>
        <v>0</v>
      </c>
      <c r="BP15" s="240">
        <f t="shared" si="34"/>
        <v>0</v>
      </c>
      <c r="BQ15" s="1725"/>
      <c r="BR15" s="504"/>
      <c r="BS15" s="11" t="str">
        <f>IF($C15="","",VLOOKUP($C15,'Carga People'!$C$5:$G$313,5,0))</f>
        <v/>
      </c>
      <c r="BT15" s="522"/>
      <c r="BU15" s="694">
        <f t="shared" si="14"/>
        <v>0</v>
      </c>
      <c r="BV15" s="694">
        <f t="shared" si="15"/>
        <v>0</v>
      </c>
      <c r="BW15" s="694">
        <f t="shared" si="16"/>
        <v>0</v>
      </c>
      <c r="BX15" s="694">
        <f t="shared" si="17"/>
        <v>0</v>
      </c>
      <c r="BY15" s="694">
        <f t="shared" si="18"/>
        <v>0</v>
      </c>
      <c r="BZ15" s="694">
        <f t="shared" si="19"/>
        <v>0</v>
      </c>
      <c r="CA15" s="482">
        <f t="shared" si="20"/>
        <v>0</v>
      </c>
    </row>
    <row r="16" spans="1:79" s="31" customFormat="1" ht="19.5" hidden="1" customHeight="1" outlineLevel="1" x14ac:dyDescent="0.3">
      <c r="A16" s="344"/>
      <c r="B16" s="29"/>
      <c r="C16" s="30"/>
      <c r="D16" s="30"/>
      <c r="E16" s="468"/>
      <c r="F16" s="30" t="s">
        <v>15</v>
      </c>
      <c r="G16" s="72">
        <f>ROUND(IF(ISERROR(VLOOKUP(D16,[1]Anual!$B$180:$ES$300,($U$1)-3,0)),0,VLOOKUP(D16,[1]Anual!$B$180:$ES$300,($U$1)-3,0)),0)</f>
        <v>0</v>
      </c>
      <c r="H16" s="658" t="str">
        <f>IF(B16="","",(VLOOKUP(B16,Família!$A:$B,2,0)))</f>
        <v/>
      </c>
      <c r="I16" s="30">
        <f>ROUND(IF(ISERROR(VLOOKUP(D16,[1]Anual!$B$180:$ES$300,($U$1)+5,0)),0,VLOOKUP(D16,[1]Anual!$B$180:$ES$300,($U$1)+5,0)),0)</f>
        <v>0</v>
      </c>
      <c r="J16" s="744"/>
      <c r="K16" s="30" t="str">
        <f t="shared" si="2"/>
        <v>ok</v>
      </c>
      <c r="L16" s="30">
        <f>ROUND(IF(ISERROR(VLOOKUP(D16,[1]Anual!$B$220:$EX$300,$U$1,0)),0,VLOOKUP(D16,[1]Anual!$B$220:$EX$300,$U$1,0)),0)+J16</f>
        <v>0</v>
      </c>
      <c r="M16" s="83">
        <f t="shared" si="3"/>
        <v>0</v>
      </c>
      <c r="N16" s="368"/>
      <c r="O16" s="369"/>
      <c r="P16" s="369"/>
      <c r="Q16" s="369"/>
      <c r="R16" s="369"/>
      <c r="S16" s="369"/>
      <c r="T16" s="369"/>
      <c r="U16" s="241">
        <f t="shared" si="5"/>
        <v>0</v>
      </c>
      <c r="V16" s="241">
        <f t="shared" si="21"/>
        <v>0</v>
      </c>
      <c r="W16" s="240">
        <f t="shared" si="22"/>
        <v>0</v>
      </c>
      <c r="X16" s="368"/>
      <c r="Y16" s="369"/>
      <c r="Z16" s="369"/>
      <c r="AA16" s="369"/>
      <c r="AB16" s="369"/>
      <c r="AC16" s="369"/>
      <c r="AD16" s="369"/>
      <c r="AE16" s="241">
        <f t="shared" si="23"/>
        <v>0</v>
      </c>
      <c r="AF16" s="241">
        <f t="shared" si="7"/>
        <v>0</v>
      </c>
      <c r="AG16" s="240">
        <f t="shared" si="24"/>
        <v>0</v>
      </c>
      <c r="AH16" s="368"/>
      <c r="AI16" s="369"/>
      <c r="AJ16" s="369"/>
      <c r="AK16" s="369"/>
      <c r="AL16" s="369"/>
      <c r="AM16" s="369"/>
      <c r="AN16" s="369"/>
      <c r="AO16" s="241">
        <f t="shared" si="25"/>
        <v>0</v>
      </c>
      <c r="AP16" s="241">
        <f t="shared" si="9"/>
        <v>0</v>
      </c>
      <c r="AQ16" s="240">
        <f t="shared" si="26"/>
        <v>0</v>
      </c>
      <c r="AR16" s="368"/>
      <c r="AS16" s="369"/>
      <c r="AT16" s="369"/>
      <c r="AU16" s="369"/>
      <c r="AV16" s="369"/>
      <c r="AW16" s="369"/>
      <c r="AX16" s="369"/>
      <c r="AY16" s="241">
        <f t="shared" si="27"/>
        <v>0</v>
      </c>
      <c r="AZ16" s="241">
        <f t="shared" si="11"/>
        <v>0</v>
      </c>
      <c r="BA16" s="240">
        <f t="shared" si="28"/>
        <v>0</v>
      </c>
      <c r="BB16" s="368"/>
      <c r="BC16" s="369"/>
      <c r="BD16" s="369"/>
      <c r="BE16" s="369"/>
      <c r="BF16" s="369"/>
      <c r="BG16" s="369"/>
      <c r="BH16" s="369"/>
      <c r="BI16" s="241">
        <f t="shared" si="29"/>
        <v>0</v>
      </c>
      <c r="BJ16" s="241">
        <f t="shared" si="30"/>
        <v>0</v>
      </c>
      <c r="BK16" s="240">
        <f t="shared" si="31"/>
        <v>0</v>
      </c>
      <c r="BL16" s="369"/>
      <c r="BM16" s="369"/>
      <c r="BN16" s="241">
        <f t="shared" si="32"/>
        <v>0</v>
      </c>
      <c r="BO16" s="241">
        <f t="shared" si="33"/>
        <v>0</v>
      </c>
      <c r="BP16" s="240">
        <f t="shared" si="34"/>
        <v>0</v>
      </c>
      <c r="BQ16" s="1726"/>
      <c r="BR16" s="504"/>
      <c r="BS16" s="11" t="str">
        <f>IF($C16="","",VLOOKUP($C16,'Carga People'!$C$5:$G$313,5,0))</f>
        <v/>
      </c>
      <c r="BT16" s="522"/>
      <c r="BU16" s="694">
        <f t="shared" si="14"/>
        <v>0</v>
      </c>
      <c r="BV16" s="694">
        <f t="shared" si="15"/>
        <v>0</v>
      </c>
      <c r="BW16" s="694">
        <f t="shared" si="16"/>
        <v>0</v>
      </c>
      <c r="BX16" s="694">
        <f t="shared" si="17"/>
        <v>0</v>
      </c>
      <c r="BY16" s="694">
        <f t="shared" si="18"/>
        <v>0</v>
      </c>
      <c r="BZ16" s="694">
        <f t="shared" si="19"/>
        <v>0</v>
      </c>
      <c r="CA16" s="482">
        <f t="shared" si="20"/>
        <v>0</v>
      </c>
    </row>
    <row r="17" spans="1:79" s="31" customFormat="1" ht="19.5" customHeight="1" collapsed="1" x14ac:dyDescent="0.3">
      <c r="A17" s="461"/>
      <c r="B17" s="455" t="s">
        <v>109</v>
      </c>
      <c r="C17" s="456" t="s">
        <v>470</v>
      </c>
      <c r="D17" s="456" t="s">
        <v>471</v>
      </c>
      <c r="E17" s="469"/>
      <c r="F17" s="459" t="s">
        <v>15</v>
      </c>
      <c r="G17" s="241">
        <f>ROUND(IF(ISERROR(VLOOKUP(D17,[1]Anual!$B$180:$ES$300,($U$1)-3,0)),0,VLOOKUP(D17,[1]Anual!$B$180:$ES$300,($U$1)-3,0)),0)</f>
        <v>0</v>
      </c>
      <c r="H17" s="658" t="str">
        <f>IF(B17="","",(VLOOKUP(B17,Família!$A:$B,2,0)))</f>
        <v>FI</v>
      </c>
      <c r="I17" s="459">
        <f>ROUND(IF(ISERROR(VLOOKUP(D17,[1]Anual!$B$180:$ES$300,($U$1)+5,0)),0,VLOOKUP(D17,[1]Anual!$B$180:$ES$300,($U$1)+5,0)),0)</f>
        <v>0</v>
      </c>
      <c r="J17" s="744"/>
      <c r="K17" s="459">
        <f t="shared" si="2"/>
        <v>14</v>
      </c>
      <c r="L17" s="459">
        <f>ROUND(IF(ISERROR(VLOOKUP(D17,[1]Anual!$B$220:$EX$300,$U$1,0)),0,VLOOKUP(D17,[1]Anual!$B$220:$EX$300,$U$1,0)),0)+J17</f>
        <v>0</v>
      </c>
      <c r="M17" s="460">
        <f t="shared" ref="M17:M20" si="43">SUM(U17,AE17,AO17,AY17,BI17,BN17)</f>
        <v>14</v>
      </c>
      <c r="N17" s="458">
        <f>ROUND(N70-SUM(N18:N20),0)</f>
        <v>0</v>
      </c>
      <c r="O17" s="459">
        <f>ROUND(O70-SUM(O18:O20),0)</f>
        <v>0</v>
      </c>
      <c r="P17" s="459">
        <f>ROUND(P70-SUM(P18:P20),0)</f>
        <v>0</v>
      </c>
      <c r="Q17" s="459">
        <f t="shared" ref="Q17:T17" si="44">ROUND(Q70-SUM(Q18:Q20),0)</f>
        <v>0</v>
      </c>
      <c r="R17" s="459">
        <f t="shared" si="44"/>
        <v>0</v>
      </c>
      <c r="S17" s="459">
        <f t="shared" si="44"/>
        <v>0</v>
      </c>
      <c r="T17" s="459">
        <f t="shared" si="44"/>
        <v>0</v>
      </c>
      <c r="U17" s="241">
        <f t="shared" si="5"/>
        <v>0</v>
      </c>
      <c r="V17" s="241">
        <f t="shared" si="21"/>
        <v>0</v>
      </c>
      <c r="W17" s="240">
        <f t="shared" si="22"/>
        <v>0</v>
      </c>
      <c r="X17" s="458">
        <f t="shared" ref="X17:AD17" si="45">ROUND(X70-SUM(X18:X20),0)</f>
        <v>3</v>
      </c>
      <c r="Y17" s="459">
        <f t="shared" si="45"/>
        <v>1</v>
      </c>
      <c r="Z17" s="459">
        <f t="shared" si="45"/>
        <v>1</v>
      </c>
      <c r="AA17" s="459">
        <f t="shared" si="45"/>
        <v>0</v>
      </c>
      <c r="AB17" s="459">
        <f t="shared" si="45"/>
        <v>1</v>
      </c>
      <c r="AC17" s="459">
        <f t="shared" si="45"/>
        <v>0</v>
      </c>
      <c r="AD17" s="459">
        <f t="shared" si="45"/>
        <v>0</v>
      </c>
      <c r="AE17" s="241">
        <f t="shared" si="23"/>
        <v>6</v>
      </c>
      <c r="AF17" s="241">
        <f t="shared" si="7"/>
        <v>0</v>
      </c>
      <c r="AG17" s="240">
        <f t="shared" si="24"/>
        <v>6</v>
      </c>
      <c r="AH17" s="458">
        <f t="shared" ref="AH17:AN17" si="46">ROUND(AH70-SUM(AH18:AH20),0)</f>
        <v>2</v>
      </c>
      <c r="AI17" s="459">
        <f t="shared" si="46"/>
        <v>1</v>
      </c>
      <c r="AJ17" s="459">
        <f t="shared" si="46"/>
        <v>1</v>
      </c>
      <c r="AK17" s="459">
        <f t="shared" si="46"/>
        <v>0</v>
      </c>
      <c r="AL17" s="459">
        <f t="shared" si="46"/>
        <v>0</v>
      </c>
      <c r="AM17" s="459">
        <f t="shared" si="46"/>
        <v>0</v>
      </c>
      <c r="AN17" s="459">
        <f t="shared" si="46"/>
        <v>0</v>
      </c>
      <c r="AO17" s="241">
        <f t="shared" si="25"/>
        <v>4</v>
      </c>
      <c r="AP17" s="241">
        <f t="shared" si="9"/>
        <v>0</v>
      </c>
      <c r="AQ17" s="240">
        <f t="shared" si="26"/>
        <v>10</v>
      </c>
      <c r="AR17" s="458">
        <f t="shared" ref="AR17:AX17" si="47">ROUND(AR70-SUM(AR18:AR20),0)</f>
        <v>2</v>
      </c>
      <c r="AS17" s="459">
        <f t="shared" si="47"/>
        <v>0</v>
      </c>
      <c r="AT17" s="459">
        <f t="shared" si="47"/>
        <v>1</v>
      </c>
      <c r="AU17" s="459">
        <f t="shared" si="47"/>
        <v>1</v>
      </c>
      <c r="AV17" s="459">
        <f t="shared" si="47"/>
        <v>0</v>
      </c>
      <c r="AW17" s="459">
        <f t="shared" si="47"/>
        <v>0</v>
      </c>
      <c r="AX17" s="459">
        <f t="shared" si="47"/>
        <v>0</v>
      </c>
      <c r="AY17" s="241">
        <f t="shared" si="27"/>
        <v>4</v>
      </c>
      <c r="AZ17" s="241">
        <f t="shared" si="11"/>
        <v>0</v>
      </c>
      <c r="BA17" s="240">
        <f t="shared" si="28"/>
        <v>14</v>
      </c>
      <c r="BB17" s="458">
        <f t="shared" ref="BB17:BH17" si="48">ROUND(BB70-SUM(BB18:BB20),0)</f>
        <v>0</v>
      </c>
      <c r="BC17" s="459">
        <f t="shared" si="48"/>
        <v>0</v>
      </c>
      <c r="BD17" s="459">
        <f t="shared" si="48"/>
        <v>0</v>
      </c>
      <c r="BE17" s="459">
        <f t="shared" si="48"/>
        <v>0</v>
      </c>
      <c r="BF17" s="459">
        <f t="shared" si="48"/>
        <v>0</v>
      </c>
      <c r="BG17" s="459">
        <f t="shared" si="48"/>
        <v>0</v>
      </c>
      <c r="BH17" s="459">
        <f t="shared" si="48"/>
        <v>0</v>
      </c>
      <c r="BI17" s="241">
        <f t="shared" si="29"/>
        <v>0</v>
      </c>
      <c r="BJ17" s="241">
        <f t="shared" si="30"/>
        <v>0</v>
      </c>
      <c r="BK17" s="240">
        <f t="shared" si="31"/>
        <v>14</v>
      </c>
      <c r="BL17" s="459">
        <f t="shared" ref="BL17:BM17" si="49">ROUND(BL70-SUM(BL18:BL20),0)</f>
        <v>0</v>
      </c>
      <c r="BM17" s="459">
        <f t="shared" si="49"/>
        <v>0</v>
      </c>
      <c r="BN17" s="241">
        <f t="shared" si="32"/>
        <v>0</v>
      </c>
      <c r="BO17" s="241">
        <f t="shared" si="33"/>
        <v>0</v>
      </c>
      <c r="BP17" s="240">
        <f t="shared" si="34"/>
        <v>14</v>
      </c>
      <c r="BQ17" s="1724">
        <f>SUM(M17:M20)</f>
        <v>14</v>
      </c>
      <c r="BR17" s="504"/>
      <c r="BS17" s="11">
        <f>IF($C17="","",VLOOKUP($C17,'Carga People'!$C$5:$G$313,5,0))</f>
        <v>0</v>
      </c>
      <c r="BT17" s="522"/>
      <c r="BU17" s="694">
        <f t="shared" si="14"/>
        <v>0</v>
      </c>
      <c r="BV17" s="694">
        <f t="shared" si="15"/>
        <v>6</v>
      </c>
      <c r="BW17" s="694">
        <f t="shared" si="16"/>
        <v>4</v>
      </c>
      <c r="BX17" s="694">
        <f t="shared" si="17"/>
        <v>4</v>
      </c>
      <c r="BY17" s="694">
        <f t="shared" si="18"/>
        <v>0</v>
      </c>
      <c r="BZ17" s="694">
        <f t="shared" si="19"/>
        <v>0</v>
      </c>
      <c r="CA17" s="482">
        <f t="shared" si="20"/>
        <v>0</v>
      </c>
    </row>
    <row r="18" spans="1:79" s="31" customFormat="1" ht="19.5" hidden="1" customHeight="1" outlineLevel="1" x14ac:dyDescent="0.3">
      <c r="A18" s="344"/>
      <c r="B18" s="29"/>
      <c r="C18" s="30"/>
      <c r="D18" s="30"/>
      <c r="E18" s="468"/>
      <c r="F18" s="30" t="s">
        <v>15</v>
      </c>
      <c r="G18" s="72">
        <f>ROUND(IF(ISERROR(VLOOKUP(D18,[1]Anual!$B$180:$ES$300,($U$1)-3,0)),0,VLOOKUP(D18,[1]Anual!$B$180:$ES$300,($U$1)-3,0)),0)</f>
        <v>0</v>
      </c>
      <c r="H18" s="658" t="str">
        <f>IF(B18="","",(VLOOKUP(B18,Família!$A:$B,2,0)))</f>
        <v/>
      </c>
      <c r="I18" s="30">
        <f>ROUND(IF(ISERROR(VLOOKUP(D18,[1]Anual!$B$180:$ES$300,($U$1)+5,0)),0,VLOOKUP(D18,[1]Anual!$B$180:$ES$300,($U$1)+5,0)),0)</f>
        <v>0</v>
      </c>
      <c r="J18" s="744"/>
      <c r="K18" s="30" t="str">
        <f t="shared" si="2"/>
        <v>ok</v>
      </c>
      <c r="L18" s="30">
        <f>ROUND(IF(ISERROR(VLOOKUP(D18,[1]Anual!$B$220:$EX$300,$U$1,0)),0,VLOOKUP(D18,[1]Anual!$B$220:$EX$300,$U$1,0)),0)+J18</f>
        <v>0</v>
      </c>
      <c r="M18" s="83">
        <f t="shared" si="43"/>
        <v>0</v>
      </c>
      <c r="N18" s="368"/>
      <c r="O18" s="369"/>
      <c r="P18" s="369"/>
      <c r="Q18" s="369"/>
      <c r="R18" s="369"/>
      <c r="S18" s="369"/>
      <c r="T18" s="369"/>
      <c r="U18" s="241">
        <f t="shared" ref="U18:U60" si="50">SUM(N18:T18)</f>
        <v>0</v>
      </c>
      <c r="V18" s="241">
        <f t="shared" si="21"/>
        <v>0</v>
      </c>
      <c r="W18" s="240">
        <f t="shared" si="22"/>
        <v>0</v>
      </c>
      <c r="X18" s="368"/>
      <c r="Y18" s="369"/>
      <c r="Z18" s="369"/>
      <c r="AA18" s="369"/>
      <c r="AB18" s="369"/>
      <c r="AC18" s="369"/>
      <c r="AD18" s="369"/>
      <c r="AE18" s="241">
        <f t="shared" si="23"/>
        <v>0</v>
      </c>
      <c r="AF18" s="241">
        <f t="shared" si="7"/>
        <v>0</v>
      </c>
      <c r="AG18" s="240">
        <f t="shared" si="24"/>
        <v>0</v>
      </c>
      <c r="AH18" s="368"/>
      <c r="AI18" s="369"/>
      <c r="AJ18" s="369"/>
      <c r="AK18" s="369"/>
      <c r="AL18" s="369"/>
      <c r="AM18" s="369"/>
      <c r="AN18" s="369"/>
      <c r="AO18" s="241">
        <f t="shared" si="25"/>
        <v>0</v>
      </c>
      <c r="AP18" s="241">
        <f t="shared" si="9"/>
        <v>0</v>
      </c>
      <c r="AQ18" s="240">
        <f t="shared" si="26"/>
        <v>0</v>
      </c>
      <c r="AR18" s="368"/>
      <c r="AS18" s="369"/>
      <c r="AT18" s="369"/>
      <c r="AU18" s="369"/>
      <c r="AV18" s="369"/>
      <c r="AW18" s="369"/>
      <c r="AX18" s="369"/>
      <c r="AY18" s="241">
        <f t="shared" si="27"/>
        <v>0</v>
      </c>
      <c r="AZ18" s="241">
        <f t="shared" si="11"/>
        <v>0</v>
      </c>
      <c r="BA18" s="240">
        <f t="shared" si="28"/>
        <v>0</v>
      </c>
      <c r="BB18" s="368"/>
      <c r="BC18" s="369"/>
      <c r="BD18" s="369"/>
      <c r="BE18" s="369"/>
      <c r="BF18" s="369"/>
      <c r="BG18" s="369"/>
      <c r="BH18" s="369"/>
      <c r="BI18" s="241">
        <f t="shared" si="29"/>
        <v>0</v>
      </c>
      <c r="BJ18" s="241">
        <f t="shared" si="30"/>
        <v>0</v>
      </c>
      <c r="BK18" s="240">
        <f t="shared" si="31"/>
        <v>0</v>
      </c>
      <c r="BL18" s="369"/>
      <c r="BM18" s="369"/>
      <c r="BN18" s="241">
        <f t="shared" si="32"/>
        <v>0</v>
      </c>
      <c r="BO18" s="241">
        <f t="shared" si="33"/>
        <v>0</v>
      </c>
      <c r="BP18" s="240">
        <f t="shared" si="34"/>
        <v>0</v>
      </c>
      <c r="BQ18" s="1725"/>
      <c r="BR18" s="504"/>
      <c r="BS18" s="11" t="str">
        <f>IF($C18="","",VLOOKUP($C18,'Carga People'!$C$5:$G$313,5,0))</f>
        <v/>
      </c>
      <c r="BT18" s="522"/>
      <c r="BU18" s="694">
        <f t="shared" si="14"/>
        <v>0</v>
      </c>
      <c r="BV18" s="694">
        <f t="shared" si="15"/>
        <v>0</v>
      </c>
      <c r="BW18" s="694">
        <f t="shared" si="16"/>
        <v>0</v>
      </c>
      <c r="BX18" s="694">
        <f t="shared" si="17"/>
        <v>0</v>
      </c>
      <c r="BY18" s="694">
        <f t="shared" si="18"/>
        <v>0</v>
      </c>
      <c r="BZ18" s="694">
        <f t="shared" si="19"/>
        <v>0</v>
      </c>
      <c r="CA18" s="482">
        <f t="shared" si="20"/>
        <v>0</v>
      </c>
    </row>
    <row r="19" spans="1:79" s="31" customFormat="1" ht="19.5" hidden="1" customHeight="1" outlineLevel="1" x14ac:dyDescent="0.3">
      <c r="A19" s="344"/>
      <c r="B19" s="29"/>
      <c r="C19" s="30"/>
      <c r="D19" s="30"/>
      <c r="E19" s="468"/>
      <c r="F19" s="30" t="s">
        <v>15</v>
      </c>
      <c r="G19" s="72">
        <f>ROUND(IF(ISERROR(VLOOKUP(D19,[1]Anual!$B$180:$ES$300,($U$1)-3,0)),0,VLOOKUP(D19,[1]Anual!$B$180:$ES$300,($U$1)-3,0)),0)</f>
        <v>0</v>
      </c>
      <c r="H19" s="658" t="str">
        <f>IF(B19="","",(VLOOKUP(B19,Família!$A:$B,2,0)))</f>
        <v/>
      </c>
      <c r="I19" s="30">
        <f>ROUND(IF(ISERROR(VLOOKUP(D19,[1]Anual!$B$180:$ES$300,($U$1)+5,0)),0,VLOOKUP(D19,[1]Anual!$B$180:$ES$300,($U$1)+5,0)),0)</f>
        <v>0</v>
      </c>
      <c r="J19" s="744"/>
      <c r="K19" s="30" t="str">
        <f t="shared" si="2"/>
        <v>ok</v>
      </c>
      <c r="L19" s="30">
        <f>ROUND(IF(ISERROR(VLOOKUP(D19,[1]Anual!$B$220:$EX$300,$U$1,0)),0,VLOOKUP(D19,[1]Anual!$B$220:$EX$300,$U$1,0)),0)+J19</f>
        <v>0</v>
      </c>
      <c r="M19" s="83">
        <f t="shared" si="43"/>
        <v>0</v>
      </c>
      <c r="N19" s="368"/>
      <c r="O19" s="369"/>
      <c r="P19" s="369"/>
      <c r="Q19" s="369"/>
      <c r="R19" s="369"/>
      <c r="S19" s="369"/>
      <c r="T19" s="369"/>
      <c r="U19" s="241">
        <f t="shared" si="50"/>
        <v>0</v>
      </c>
      <c r="V19" s="241">
        <f t="shared" si="21"/>
        <v>0</v>
      </c>
      <c r="W19" s="240">
        <f t="shared" si="22"/>
        <v>0</v>
      </c>
      <c r="X19" s="368"/>
      <c r="Y19" s="369"/>
      <c r="Z19" s="369"/>
      <c r="AA19" s="369"/>
      <c r="AB19" s="369"/>
      <c r="AC19" s="369"/>
      <c r="AD19" s="369"/>
      <c r="AE19" s="241">
        <f t="shared" si="23"/>
        <v>0</v>
      </c>
      <c r="AF19" s="241">
        <f t="shared" si="7"/>
        <v>0</v>
      </c>
      <c r="AG19" s="240">
        <f t="shared" si="24"/>
        <v>0</v>
      </c>
      <c r="AH19" s="368"/>
      <c r="AI19" s="369"/>
      <c r="AJ19" s="369"/>
      <c r="AK19" s="369"/>
      <c r="AL19" s="369"/>
      <c r="AM19" s="369"/>
      <c r="AN19" s="369"/>
      <c r="AO19" s="241">
        <f t="shared" si="25"/>
        <v>0</v>
      </c>
      <c r="AP19" s="241">
        <f t="shared" si="9"/>
        <v>0</v>
      </c>
      <c r="AQ19" s="240">
        <f t="shared" si="26"/>
        <v>0</v>
      </c>
      <c r="AR19" s="368"/>
      <c r="AS19" s="369"/>
      <c r="AT19" s="369"/>
      <c r="AU19" s="369"/>
      <c r="AV19" s="369"/>
      <c r="AW19" s="369"/>
      <c r="AX19" s="369"/>
      <c r="AY19" s="241">
        <f t="shared" si="27"/>
        <v>0</v>
      </c>
      <c r="AZ19" s="241">
        <f t="shared" si="11"/>
        <v>0</v>
      </c>
      <c r="BA19" s="240">
        <f t="shared" si="28"/>
        <v>0</v>
      </c>
      <c r="BB19" s="368"/>
      <c r="BC19" s="369"/>
      <c r="BD19" s="369"/>
      <c r="BE19" s="369"/>
      <c r="BF19" s="369"/>
      <c r="BG19" s="369"/>
      <c r="BH19" s="369"/>
      <c r="BI19" s="241">
        <f t="shared" si="29"/>
        <v>0</v>
      </c>
      <c r="BJ19" s="241">
        <f t="shared" si="30"/>
        <v>0</v>
      </c>
      <c r="BK19" s="240">
        <f t="shared" si="31"/>
        <v>0</v>
      </c>
      <c r="BL19" s="369"/>
      <c r="BM19" s="369"/>
      <c r="BN19" s="241">
        <f t="shared" si="32"/>
        <v>0</v>
      </c>
      <c r="BO19" s="241">
        <f t="shared" si="33"/>
        <v>0</v>
      </c>
      <c r="BP19" s="240">
        <f t="shared" si="34"/>
        <v>0</v>
      </c>
      <c r="BQ19" s="1725"/>
      <c r="BR19" s="504"/>
      <c r="BS19" s="11" t="str">
        <f>IF($C19="","",VLOOKUP($C19,'Carga People'!$C$5:$G$313,5,0))</f>
        <v/>
      </c>
      <c r="BT19" s="522"/>
      <c r="BU19" s="694">
        <f t="shared" si="14"/>
        <v>0</v>
      </c>
      <c r="BV19" s="694">
        <f t="shared" si="15"/>
        <v>0</v>
      </c>
      <c r="BW19" s="694">
        <f t="shared" si="16"/>
        <v>0</v>
      </c>
      <c r="BX19" s="694">
        <f t="shared" si="17"/>
        <v>0</v>
      </c>
      <c r="BY19" s="694">
        <f t="shared" si="18"/>
        <v>0</v>
      </c>
      <c r="BZ19" s="694">
        <f t="shared" si="19"/>
        <v>0</v>
      </c>
      <c r="CA19" s="482">
        <f t="shared" si="20"/>
        <v>0</v>
      </c>
    </row>
    <row r="20" spans="1:79" s="31" customFormat="1" ht="19.5" hidden="1" customHeight="1" outlineLevel="1" x14ac:dyDescent="0.3">
      <c r="A20" s="344"/>
      <c r="B20" s="29"/>
      <c r="C20" s="30"/>
      <c r="D20" s="30"/>
      <c r="E20" s="468"/>
      <c r="F20" s="30" t="s">
        <v>15</v>
      </c>
      <c r="G20" s="72">
        <f>ROUND(IF(ISERROR(VLOOKUP(D20,[1]Anual!$B$180:$ES$300,($U$1)-3,0)),0,VLOOKUP(D20,[1]Anual!$B$180:$ES$300,($U$1)-3,0)),0)</f>
        <v>0</v>
      </c>
      <c r="H20" s="658" t="str">
        <f>IF(B20="","",(VLOOKUP(B20,Família!$A:$B,2,0)))</f>
        <v/>
      </c>
      <c r="I20" s="30">
        <f>ROUND(IF(ISERROR(VLOOKUP(D20,[1]Anual!$B$180:$ES$300,($U$1)+5,0)),0,VLOOKUP(D20,[1]Anual!$B$180:$ES$300,($U$1)+5,0)),0)</f>
        <v>0</v>
      </c>
      <c r="J20" s="744"/>
      <c r="K20" s="30" t="str">
        <f t="shared" si="2"/>
        <v>ok</v>
      </c>
      <c r="L20" s="30">
        <f>ROUND(IF(ISERROR(VLOOKUP(D20,[1]Anual!$B$220:$EX$300,$U$1,0)),0,VLOOKUP(D20,[1]Anual!$B$220:$EX$300,$U$1,0)),0)+J20</f>
        <v>0</v>
      </c>
      <c r="M20" s="83">
        <f t="shared" si="43"/>
        <v>0</v>
      </c>
      <c r="N20" s="368"/>
      <c r="O20" s="369"/>
      <c r="P20" s="369"/>
      <c r="Q20" s="369"/>
      <c r="R20" s="369"/>
      <c r="S20" s="369"/>
      <c r="T20" s="369"/>
      <c r="U20" s="241">
        <f t="shared" si="50"/>
        <v>0</v>
      </c>
      <c r="V20" s="241">
        <f t="shared" si="21"/>
        <v>0</v>
      </c>
      <c r="W20" s="240">
        <f t="shared" si="22"/>
        <v>0</v>
      </c>
      <c r="X20" s="368"/>
      <c r="Y20" s="369"/>
      <c r="Z20" s="369"/>
      <c r="AA20" s="369"/>
      <c r="AB20" s="369"/>
      <c r="AC20" s="369"/>
      <c r="AD20" s="369"/>
      <c r="AE20" s="241">
        <f t="shared" si="23"/>
        <v>0</v>
      </c>
      <c r="AF20" s="241">
        <f t="shared" si="7"/>
        <v>0</v>
      </c>
      <c r="AG20" s="240">
        <f t="shared" si="24"/>
        <v>0</v>
      </c>
      <c r="AH20" s="368"/>
      <c r="AI20" s="369"/>
      <c r="AJ20" s="369"/>
      <c r="AK20" s="369"/>
      <c r="AL20" s="369"/>
      <c r="AM20" s="369"/>
      <c r="AN20" s="369"/>
      <c r="AO20" s="241">
        <f t="shared" si="25"/>
        <v>0</v>
      </c>
      <c r="AP20" s="241">
        <f t="shared" si="9"/>
        <v>0</v>
      </c>
      <c r="AQ20" s="240">
        <f t="shared" si="26"/>
        <v>0</v>
      </c>
      <c r="AR20" s="368"/>
      <c r="AS20" s="369"/>
      <c r="AT20" s="369"/>
      <c r="AU20" s="369"/>
      <c r="AV20" s="369"/>
      <c r="AW20" s="369"/>
      <c r="AX20" s="369"/>
      <c r="AY20" s="241">
        <f t="shared" si="27"/>
        <v>0</v>
      </c>
      <c r="AZ20" s="241">
        <f t="shared" si="11"/>
        <v>0</v>
      </c>
      <c r="BA20" s="240">
        <f t="shared" si="28"/>
        <v>0</v>
      </c>
      <c r="BB20" s="368"/>
      <c r="BC20" s="369"/>
      <c r="BD20" s="369"/>
      <c r="BE20" s="369"/>
      <c r="BF20" s="369"/>
      <c r="BG20" s="369"/>
      <c r="BH20" s="369"/>
      <c r="BI20" s="241">
        <f t="shared" si="29"/>
        <v>0</v>
      </c>
      <c r="BJ20" s="241">
        <f t="shared" si="30"/>
        <v>0</v>
      </c>
      <c r="BK20" s="240">
        <f t="shared" si="31"/>
        <v>0</v>
      </c>
      <c r="BL20" s="369"/>
      <c r="BM20" s="369"/>
      <c r="BN20" s="241">
        <f t="shared" si="32"/>
        <v>0</v>
      </c>
      <c r="BO20" s="241">
        <f t="shared" si="33"/>
        <v>0</v>
      </c>
      <c r="BP20" s="240">
        <f t="shared" si="34"/>
        <v>0</v>
      </c>
      <c r="BQ20" s="1726"/>
      <c r="BR20" s="504"/>
      <c r="BS20" s="11" t="str">
        <f>IF($C20="","",VLOOKUP($C20,'Carga People'!$C$5:$G$313,5,0))</f>
        <v/>
      </c>
      <c r="BT20" s="522"/>
      <c r="BU20" s="694">
        <f t="shared" si="14"/>
        <v>0</v>
      </c>
      <c r="BV20" s="694">
        <f t="shared" si="15"/>
        <v>0</v>
      </c>
      <c r="BW20" s="694">
        <f t="shared" si="16"/>
        <v>0</v>
      </c>
      <c r="BX20" s="694">
        <f t="shared" si="17"/>
        <v>0</v>
      </c>
      <c r="BY20" s="694">
        <f t="shared" si="18"/>
        <v>0</v>
      </c>
      <c r="BZ20" s="694">
        <f t="shared" si="19"/>
        <v>0</v>
      </c>
      <c r="CA20" s="482">
        <f t="shared" si="20"/>
        <v>0</v>
      </c>
    </row>
    <row r="21" spans="1:79" s="31" customFormat="1" ht="19.5" customHeight="1" collapsed="1" thickBot="1" x14ac:dyDescent="0.35">
      <c r="A21" s="461"/>
      <c r="B21" s="458" t="s">
        <v>104</v>
      </c>
      <c r="C21" s="459" t="s">
        <v>472</v>
      </c>
      <c r="D21" s="459" t="s">
        <v>473</v>
      </c>
      <c r="E21" s="469"/>
      <c r="F21" s="459" t="s">
        <v>15</v>
      </c>
      <c r="G21" s="241">
        <f>ROUND(IF(ISERROR(VLOOKUP(D21,[1]Anual!$B$180:$ES$300,($U$1)-3,0)),0,VLOOKUP(D21,[1]Anual!$B$180:$ES$300,($U$1)-3,0)),0)</f>
        <v>0</v>
      </c>
      <c r="H21" s="658" t="str">
        <f>IF(B21="","",(VLOOKUP(B21,Família!$A:$B,2,0)))</f>
        <v>FM</v>
      </c>
      <c r="I21" s="459">
        <f>ROUND(IF(ISERROR(VLOOKUP(D21,[1]Anual!$B$180:$ES$300,($U$1)+5,0)),0,VLOOKUP(D21,[1]Anual!$B$180:$ES$300,($U$1)+5,0)),0)</f>
        <v>0</v>
      </c>
      <c r="J21" s="744"/>
      <c r="K21" s="459">
        <f t="shared" si="2"/>
        <v>6</v>
      </c>
      <c r="L21" s="459">
        <f>ROUND(IF(ISERROR(VLOOKUP(D21,[1]Anual!$B$220:$EX$300,$U$1,0)),0,VLOOKUP(D21,[1]Anual!$B$220:$EX$300,$U$1,0)),0)+J21</f>
        <v>0</v>
      </c>
      <c r="M21" s="460">
        <f t="shared" si="3"/>
        <v>6</v>
      </c>
      <c r="N21" s="458">
        <f>ROUND(N71-SUM(N22:N25),0)</f>
        <v>0</v>
      </c>
      <c r="O21" s="459">
        <f>ROUND(O71-SUM(O22:O25),0)</f>
        <v>0</v>
      </c>
      <c r="P21" s="459">
        <f>ROUND(P71-SUM(P22:P25),0)</f>
        <v>0</v>
      </c>
      <c r="Q21" s="459">
        <f t="shared" ref="Q21:T21" si="51">ROUND(Q71-SUM(Q22:Q25),0)</f>
        <v>0</v>
      </c>
      <c r="R21" s="459">
        <f t="shared" si="51"/>
        <v>0</v>
      </c>
      <c r="S21" s="459">
        <f t="shared" si="51"/>
        <v>0</v>
      </c>
      <c r="T21" s="459">
        <f t="shared" si="51"/>
        <v>0</v>
      </c>
      <c r="U21" s="241">
        <f t="shared" si="50"/>
        <v>0</v>
      </c>
      <c r="V21" s="241">
        <f t="shared" si="21"/>
        <v>0</v>
      </c>
      <c r="W21" s="240">
        <f t="shared" si="22"/>
        <v>0</v>
      </c>
      <c r="X21" s="458">
        <f t="shared" ref="X21:AD21" si="52">ROUND(X71-SUM(X22:X25),0)</f>
        <v>0</v>
      </c>
      <c r="Y21" s="459">
        <f t="shared" si="52"/>
        <v>0</v>
      </c>
      <c r="Z21" s="459">
        <f t="shared" si="52"/>
        <v>0</v>
      </c>
      <c r="AA21" s="459">
        <f t="shared" si="52"/>
        <v>1</v>
      </c>
      <c r="AB21" s="459">
        <f t="shared" si="52"/>
        <v>0</v>
      </c>
      <c r="AC21" s="459">
        <f t="shared" si="52"/>
        <v>0</v>
      </c>
      <c r="AD21" s="459">
        <f t="shared" si="52"/>
        <v>0</v>
      </c>
      <c r="AE21" s="241">
        <f t="shared" si="23"/>
        <v>1</v>
      </c>
      <c r="AF21" s="241">
        <f t="shared" si="7"/>
        <v>0</v>
      </c>
      <c r="AG21" s="240">
        <f t="shared" si="24"/>
        <v>1</v>
      </c>
      <c r="AH21" s="458">
        <f t="shared" ref="AH21:AN21" si="53">ROUND(AH71-SUM(AH22:AH25),0)</f>
        <v>1</v>
      </c>
      <c r="AI21" s="459">
        <f t="shared" si="53"/>
        <v>0</v>
      </c>
      <c r="AJ21" s="459">
        <f t="shared" si="53"/>
        <v>0</v>
      </c>
      <c r="AK21" s="459">
        <f t="shared" si="53"/>
        <v>0</v>
      </c>
      <c r="AL21" s="459">
        <f t="shared" si="53"/>
        <v>1</v>
      </c>
      <c r="AM21" s="459">
        <f t="shared" si="53"/>
        <v>0</v>
      </c>
      <c r="AN21" s="459">
        <f t="shared" si="53"/>
        <v>0</v>
      </c>
      <c r="AO21" s="241">
        <f t="shared" si="25"/>
        <v>2</v>
      </c>
      <c r="AP21" s="241">
        <f t="shared" si="9"/>
        <v>0</v>
      </c>
      <c r="AQ21" s="240">
        <f t="shared" si="26"/>
        <v>3</v>
      </c>
      <c r="AR21" s="458">
        <f t="shared" ref="AR21:AX21" si="54">ROUND(AR71-SUM(AR22:AR25),0)</f>
        <v>1</v>
      </c>
      <c r="AS21" s="459">
        <f t="shared" si="54"/>
        <v>1</v>
      </c>
      <c r="AT21" s="459">
        <f t="shared" si="54"/>
        <v>0</v>
      </c>
      <c r="AU21" s="459">
        <f t="shared" si="54"/>
        <v>0</v>
      </c>
      <c r="AV21" s="459">
        <f t="shared" si="54"/>
        <v>1</v>
      </c>
      <c r="AW21" s="459">
        <f t="shared" si="54"/>
        <v>0</v>
      </c>
      <c r="AX21" s="459">
        <f t="shared" si="54"/>
        <v>0</v>
      </c>
      <c r="AY21" s="241">
        <f t="shared" si="27"/>
        <v>3</v>
      </c>
      <c r="AZ21" s="241">
        <f t="shared" si="11"/>
        <v>0</v>
      </c>
      <c r="BA21" s="240">
        <f t="shared" si="28"/>
        <v>6</v>
      </c>
      <c r="BB21" s="458">
        <f t="shared" ref="BB21:BH21" si="55">ROUND(BB71-SUM(BB22:BB25),0)</f>
        <v>0</v>
      </c>
      <c r="BC21" s="459">
        <f t="shared" si="55"/>
        <v>0</v>
      </c>
      <c r="BD21" s="459">
        <f t="shared" si="55"/>
        <v>0</v>
      </c>
      <c r="BE21" s="459">
        <f t="shared" si="55"/>
        <v>0</v>
      </c>
      <c r="BF21" s="459">
        <f t="shared" si="55"/>
        <v>0</v>
      </c>
      <c r="BG21" s="459">
        <f t="shared" si="55"/>
        <v>0</v>
      </c>
      <c r="BH21" s="459">
        <f t="shared" si="55"/>
        <v>0</v>
      </c>
      <c r="BI21" s="241">
        <f t="shared" si="29"/>
        <v>0</v>
      </c>
      <c r="BJ21" s="241">
        <f t="shared" si="30"/>
        <v>0</v>
      </c>
      <c r="BK21" s="240">
        <f t="shared" si="31"/>
        <v>6</v>
      </c>
      <c r="BL21" s="459">
        <f t="shared" ref="BL21:BM21" si="56">ROUND(BL71-SUM(BL22:BL25),0)</f>
        <v>0</v>
      </c>
      <c r="BM21" s="459">
        <f t="shared" si="56"/>
        <v>0</v>
      </c>
      <c r="BN21" s="241">
        <f t="shared" si="32"/>
        <v>0</v>
      </c>
      <c r="BO21" s="241">
        <f t="shared" si="33"/>
        <v>0</v>
      </c>
      <c r="BP21" s="240">
        <f t="shared" si="34"/>
        <v>6</v>
      </c>
      <c r="BQ21" s="1724">
        <f>SUM(M21:M25)</f>
        <v>6</v>
      </c>
      <c r="BR21" s="504"/>
      <c r="BS21" s="11">
        <f>IF($C21="","",VLOOKUP($C21,'Carga People'!$C$5:$G$313,5,0))</f>
        <v>0</v>
      </c>
      <c r="BT21" s="522"/>
      <c r="BU21" s="694">
        <f t="shared" si="14"/>
        <v>0</v>
      </c>
      <c r="BV21" s="694">
        <f t="shared" si="15"/>
        <v>1</v>
      </c>
      <c r="BW21" s="694">
        <f t="shared" si="16"/>
        <v>2</v>
      </c>
      <c r="BX21" s="694">
        <f t="shared" si="17"/>
        <v>3</v>
      </c>
      <c r="BY21" s="694">
        <f t="shared" si="18"/>
        <v>0</v>
      </c>
      <c r="BZ21" s="694">
        <f t="shared" si="19"/>
        <v>0</v>
      </c>
      <c r="CA21" s="482">
        <f t="shared" si="20"/>
        <v>0</v>
      </c>
    </row>
    <row r="22" spans="1:79" s="31" customFormat="1" ht="19.5" hidden="1" customHeight="1" outlineLevel="1" x14ac:dyDescent="0.3">
      <c r="A22" s="344"/>
      <c r="B22" s="29"/>
      <c r="C22" s="30"/>
      <c r="D22" s="30"/>
      <c r="E22" s="468"/>
      <c r="F22" s="30" t="s">
        <v>15</v>
      </c>
      <c r="G22" s="72">
        <f>ROUND(IF(ISERROR(VLOOKUP(D22,[1]Anual!$B$180:$ES$300,($U$1)-3,0)),0,VLOOKUP(D22,[1]Anual!$B$180:$ES$300,($U$1)-3,0)),0)</f>
        <v>0</v>
      </c>
      <c r="H22" s="658" t="str">
        <f>IF(B22="","",(VLOOKUP(B22,Família!$A:$B,2,0)))</f>
        <v/>
      </c>
      <c r="I22" s="30">
        <f>ROUND(IF(ISERROR(VLOOKUP(D22,[1]Anual!$B$180:$ES$300,($U$1)+5,0)),0,VLOOKUP(D22,[1]Anual!$B$180:$ES$300,($U$1)+5,0)),0)</f>
        <v>0</v>
      </c>
      <c r="J22" s="744"/>
      <c r="K22" s="30" t="str">
        <f>IF(L22=M22,"ok",M22-L22)</f>
        <v>ok</v>
      </c>
      <c r="L22" s="30">
        <f>ROUND(IF(ISERROR(VLOOKUP(D22,[1]Anual!$B$220:$EX$300,$U$1,0)),0,VLOOKUP(D22,[1]Anual!$B$220:$EX$300,$U$1,0)),0)+J22</f>
        <v>0</v>
      </c>
      <c r="M22" s="83">
        <f t="shared" si="3"/>
        <v>0</v>
      </c>
      <c r="N22" s="368"/>
      <c r="O22" s="369"/>
      <c r="P22" s="369"/>
      <c r="Q22" s="369"/>
      <c r="R22" s="369"/>
      <c r="S22" s="369"/>
      <c r="T22" s="369"/>
      <c r="U22" s="241">
        <f t="shared" si="50"/>
        <v>0</v>
      </c>
      <c r="V22" s="241">
        <f t="shared" si="21"/>
        <v>0</v>
      </c>
      <c r="W22" s="240">
        <f t="shared" si="22"/>
        <v>0</v>
      </c>
      <c r="X22" s="368"/>
      <c r="Y22" s="369"/>
      <c r="Z22" s="369"/>
      <c r="AA22" s="369"/>
      <c r="AB22" s="369"/>
      <c r="AC22" s="369"/>
      <c r="AD22" s="369"/>
      <c r="AE22" s="241">
        <f t="shared" si="23"/>
        <v>0</v>
      </c>
      <c r="AF22" s="241">
        <f t="shared" si="7"/>
        <v>0</v>
      </c>
      <c r="AG22" s="240">
        <f t="shared" si="24"/>
        <v>0</v>
      </c>
      <c r="AH22" s="368"/>
      <c r="AI22" s="369"/>
      <c r="AJ22" s="369"/>
      <c r="AK22" s="369"/>
      <c r="AL22" s="369"/>
      <c r="AM22" s="369"/>
      <c r="AN22" s="369"/>
      <c r="AO22" s="241">
        <f t="shared" si="25"/>
        <v>0</v>
      </c>
      <c r="AP22" s="241">
        <f t="shared" si="9"/>
        <v>0</v>
      </c>
      <c r="AQ22" s="240">
        <f t="shared" si="26"/>
        <v>0</v>
      </c>
      <c r="AR22" s="368"/>
      <c r="AS22" s="369"/>
      <c r="AT22" s="369"/>
      <c r="AU22" s="369"/>
      <c r="AV22" s="369"/>
      <c r="AW22" s="369"/>
      <c r="AX22" s="369"/>
      <c r="AY22" s="241">
        <f t="shared" si="27"/>
        <v>0</v>
      </c>
      <c r="AZ22" s="241">
        <f t="shared" si="11"/>
        <v>0</v>
      </c>
      <c r="BA22" s="240">
        <f t="shared" si="28"/>
        <v>0</v>
      </c>
      <c r="BB22" s="368"/>
      <c r="BC22" s="369"/>
      <c r="BD22" s="369"/>
      <c r="BE22" s="369"/>
      <c r="BF22" s="369"/>
      <c r="BG22" s="369"/>
      <c r="BH22" s="369"/>
      <c r="BI22" s="241">
        <f t="shared" si="29"/>
        <v>0</v>
      </c>
      <c r="BJ22" s="241">
        <f t="shared" si="30"/>
        <v>0</v>
      </c>
      <c r="BK22" s="240">
        <f t="shared" si="31"/>
        <v>0</v>
      </c>
      <c r="BL22" s="369"/>
      <c r="BM22" s="369"/>
      <c r="BN22" s="241">
        <f t="shared" si="32"/>
        <v>0</v>
      </c>
      <c r="BO22" s="241">
        <f t="shared" si="33"/>
        <v>0</v>
      </c>
      <c r="BP22" s="240">
        <f t="shared" si="34"/>
        <v>0</v>
      </c>
      <c r="BQ22" s="1725"/>
      <c r="BR22" s="504"/>
      <c r="BS22" s="11" t="str">
        <f>IF($C22="","",VLOOKUP($C22,'Carga People'!$C$5:$G$313,5,0))</f>
        <v/>
      </c>
      <c r="BT22" s="522"/>
      <c r="BU22" s="694">
        <f t="shared" si="14"/>
        <v>0</v>
      </c>
      <c r="BV22" s="694">
        <f t="shared" si="15"/>
        <v>0</v>
      </c>
      <c r="BW22" s="694">
        <f t="shared" si="16"/>
        <v>0</v>
      </c>
      <c r="BX22" s="694">
        <f t="shared" si="17"/>
        <v>0</v>
      </c>
      <c r="BY22" s="694">
        <f t="shared" si="18"/>
        <v>0</v>
      </c>
      <c r="BZ22" s="694">
        <f t="shared" si="19"/>
        <v>0</v>
      </c>
      <c r="CA22" s="482">
        <f t="shared" si="20"/>
        <v>0</v>
      </c>
    </row>
    <row r="23" spans="1:79" s="31" customFormat="1" ht="19.5" hidden="1" customHeight="1" outlineLevel="1" x14ac:dyDescent="0.3">
      <c r="A23" s="344"/>
      <c r="B23" s="29"/>
      <c r="C23" s="30"/>
      <c r="D23" s="30"/>
      <c r="E23" s="468"/>
      <c r="F23" s="30" t="s">
        <v>15</v>
      </c>
      <c r="G23" s="72">
        <f>ROUND(IF(ISERROR(VLOOKUP(D23,[1]Anual!$B$180:$ES$300,($U$1)-3,0)),0,VLOOKUP(D23,[1]Anual!$B$180:$ES$300,($U$1)-3,0)),0)</f>
        <v>0</v>
      </c>
      <c r="H23" s="658" t="str">
        <f>IF(B23="","",(VLOOKUP(B23,Família!$A:$B,2,0)))</f>
        <v/>
      </c>
      <c r="I23" s="30">
        <f>ROUND(IF(ISERROR(VLOOKUP(D23,[1]Anual!$B$180:$ES$300,($U$1)+5,0)),0,VLOOKUP(D23,[1]Anual!$B$180:$ES$300,($U$1)+5,0)),0)</f>
        <v>0</v>
      </c>
      <c r="J23" s="744"/>
      <c r="K23" s="30" t="str">
        <f t="shared" si="2"/>
        <v>ok</v>
      </c>
      <c r="L23" s="30">
        <f>ROUND(IF(ISERROR(VLOOKUP(D23,[1]Anual!$B$220:$EX$300,$U$1,0)),0,VLOOKUP(D23,[1]Anual!$B$220:$EX$300,$U$1,0)),0)+J23</f>
        <v>0</v>
      </c>
      <c r="M23" s="83">
        <f t="shared" si="3"/>
        <v>0</v>
      </c>
      <c r="N23" s="368"/>
      <c r="O23" s="369"/>
      <c r="P23" s="369"/>
      <c r="Q23" s="369"/>
      <c r="R23" s="369"/>
      <c r="S23" s="369"/>
      <c r="T23" s="369"/>
      <c r="U23" s="241">
        <f t="shared" si="50"/>
        <v>0</v>
      </c>
      <c r="V23" s="241">
        <f t="shared" si="21"/>
        <v>0</v>
      </c>
      <c r="W23" s="240">
        <f t="shared" si="22"/>
        <v>0</v>
      </c>
      <c r="X23" s="368"/>
      <c r="Y23" s="369"/>
      <c r="Z23" s="369"/>
      <c r="AA23" s="369"/>
      <c r="AB23" s="369"/>
      <c r="AC23" s="369"/>
      <c r="AD23" s="369"/>
      <c r="AE23" s="241">
        <f t="shared" si="23"/>
        <v>0</v>
      </c>
      <c r="AF23" s="241">
        <f t="shared" si="7"/>
        <v>0</v>
      </c>
      <c r="AG23" s="240">
        <f t="shared" si="24"/>
        <v>0</v>
      </c>
      <c r="AH23" s="368"/>
      <c r="AI23" s="369"/>
      <c r="AJ23" s="369"/>
      <c r="AK23" s="369"/>
      <c r="AL23" s="369"/>
      <c r="AM23" s="369"/>
      <c r="AN23" s="369"/>
      <c r="AO23" s="241">
        <f t="shared" si="25"/>
        <v>0</v>
      </c>
      <c r="AP23" s="241">
        <f t="shared" si="9"/>
        <v>0</v>
      </c>
      <c r="AQ23" s="240">
        <f t="shared" si="26"/>
        <v>0</v>
      </c>
      <c r="AR23" s="368"/>
      <c r="AS23" s="369"/>
      <c r="AT23" s="369"/>
      <c r="AU23" s="369"/>
      <c r="AV23" s="369"/>
      <c r="AW23" s="369"/>
      <c r="AX23" s="369"/>
      <c r="AY23" s="241">
        <f t="shared" si="27"/>
        <v>0</v>
      </c>
      <c r="AZ23" s="241">
        <f t="shared" si="11"/>
        <v>0</v>
      </c>
      <c r="BA23" s="240">
        <f t="shared" si="28"/>
        <v>0</v>
      </c>
      <c r="BB23" s="368"/>
      <c r="BC23" s="369"/>
      <c r="BD23" s="369"/>
      <c r="BE23" s="369"/>
      <c r="BF23" s="369"/>
      <c r="BG23" s="369"/>
      <c r="BH23" s="369"/>
      <c r="BI23" s="241">
        <f t="shared" si="29"/>
        <v>0</v>
      </c>
      <c r="BJ23" s="241">
        <f t="shared" si="30"/>
        <v>0</v>
      </c>
      <c r="BK23" s="240">
        <f t="shared" si="31"/>
        <v>0</v>
      </c>
      <c r="BL23" s="369"/>
      <c r="BM23" s="369"/>
      <c r="BN23" s="241">
        <f t="shared" si="32"/>
        <v>0</v>
      </c>
      <c r="BO23" s="241">
        <f t="shared" si="33"/>
        <v>0</v>
      </c>
      <c r="BP23" s="240">
        <f t="shared" si="34"/>
        <v>0</v>
      </c>
      <c r="BQ23" s="1725"/>
      <c r="BR23" s="504"/>
      <c r="BS23" s="11" t="str">
        <f>IF($C23="","",VLOOKUP($C23,'Carga People'!$C$5:$G$313,5,0))</f>
        <v/>
      </c>
      <c r="BT23" s="522"/>
      <c r="BU23" s="694">
        <f t="shared" si="14"/>
        <v>0</v>
      </c>
      <c r="BV23" s="694">
        <f t="shared" si="15"/>
        <v>0</v>
      </c>
      <c r="BW23" s="694">
        <f t="shared" si="16"/>
        <v>0</v>
      </c>
      <c r="BX23" s="694">
        <f t="shared" si="17"/>
        <v>0</v>
      </c>
      <c r="BY23" s="694">
        <f t="shared" si="18"/>
        <v>0</v>
      </c>
      <c r="BZ23" s="694">
        <f t="shared" si="19"/>
        <v>0</v>
      </c>
      <c r="CA23" s="482">
        <f t="shared" si="20"/>
        <v>0</v>
      </c>
    </row>
    <row r="24" spans="1:79" s="31" customFormat="1" ht="19.5" hidden="1" customHeight="1" outlineLevel="1" x14ac:dyDescent="0.3">
      <c r="A24" s="344"/>
      <c r="B24" s="29"/>
      <c r="C24" s="30"/>
      <c r="D24" s="30"/>
      <c r="E24" s="468"/>
      <c r="F24" s="30" t="s">
        <v>15</v>
      </c>
      <c r="G24" s="72">
        <f>ROUND(IF(ISERROR(VLOOKUP(D24,[1]Anual!$B$180:$ES$300,($U$1)-3,0)),0,VLOOKUP(D24,[1]Anual!$B$180:$ES$300,($U$1)-3,0)),0)</f>
        <v>0</v>
      </c>
      <c r="H24" s="658" t="str">
        <f>IF(B24="","",(VLOOKUP(B24,Família!$A:$B,2,0)))</f>
        <v/>
      </c>
      <c r="I24" s="30">
        <f>ROUND(IF(ISERROR(VLOOKUP(D24,[1]Anual!$B$180:$ES$300,($U$1)+5,0)),0,VLOOKUP(D24,[1]Anual!$B$180:$ES$300,($U$1)+5,0)),0)</f>
        <v>0</v>
      </c>
      <c r="J24" s="744"/>
      <c r="K24" s="30" t="str">
        <f t="shared" si="2"/>
        <v>ok</v>
      </c>
      <c r="L24" s="30">
        <f>ROUND(IF(ISERROR(VLOOKUP(D24,[1]Anual!$B$220:$EX$300,$U$1,0)),0,VLOOKUP(D24,[1]Anual!$B$220:$EX$300,$U$1,0)),0)+J24</f>
        <v>0</v>
      </c>
      <c r="M24" s="83">
        <f t="shared" si="3"/>
        <v>0</v>
      </c>
      <c r="N24" s="368"/>
      <c r="O24" s="369"/>
      <c r="P24" s="369"/>
      <c r="Q24" s="369"/>
      <c r="R24" s="369"/>
      <c r="S24" s="369"/>
      <c r="T24" s="369"/>
      <c r="U24" s="241">
        <f t="shared" si="50"/>
        <v>0</v>
      </c>
      <c r="V24" s="241">
        <f t="shared" si="21"/>
        <v>0</v>
      </c>
      <c r="W24" s="240">
        <f t="shared" si="22"/>
        <v>0</v>
      </c>
      <c r="X24" s="368"/>
      <c r="Y24" s="369"/>
      <c r="Z24" s="369"/>
      <c r="AA24" s="369"/>
      <c r="AB24" s="369"/>
      <c r="AC24" s="369"/>
      <c r="AD24" s="369"/>
      <c r="AE24" s="241">
        <f t="shared" si="23"/>
        <v>0</v>
      </c>
      <c r="AF24" s="241">
        <f t="shared" si="7"/>
        <v>0</v>
      </c>
      <c r="AG24" s="240">
        <f t="shared" si="24"/>
        <v>0</v>
      </c>
      <c r="AH24" s="368"/>
      <c r="AI24" s="369"/>
      <c r="AJ24" s="369"/>
      <c r="AK24" s="369"/>
      <c r="AL24" s="369"/>
      <c r="AM24" s="369"/>
      <c r="AN24" s="369"/>
      <c r="AO24" s="241">
        <f t="shared" si="25"/>
        <v>0</v>
      </c>
      <c r="AP24" s="241">
        <f t="shared" si="9"/>
        <v>0</v>
      </c>
      <c r="AQ24" s="240">
        <f t="shared" si="26"/>
        <v>0</v>
      </c>
      <c r="AR24" s="368"/>
      <c r="AS24" s="369"/>
      <c r="AT24" s="369"/>
      <c r="AU24" s="369"/>
      <c r="AV24" s="369"/>
      <c r="AW24" s="369"/>
      <c r="AX24" s="369"/>
      <c r="AY24" s="241">
        <f t="shared" si="27"/>
        <v>0</v>
      </c>
      <c r="AZ24" s="241">
        <f t="shared" si="11"/>
        <v>0</v>
      </c>
      <c r="BA24" s="240">
        <f t="shared" si="28"/>
        <v>0</v>
      </c>
      <c r="BB24" s="368"/>
      <c r="BC24" s="369"/>
      <c r="BD24" s="369"/>
      <c r="BE24" s="369"/>
      <c r="BF24" s="369"/>
      <c r="BG24" s="369"/>
      <c r="BH24" s="369"/>
      <c r="BI24" s="241">
        <f t="shared" si="29"/>
        <v>0</v>
      </c>
      <c r="BJ24" s="241">
        <f t="shared" si="30"/>
        <v>0</v>
      </c>
      <c r="BK24" s="240">
        <f t="shared" si="31"/>
        <v>0</v>
      </c>
      <c r="BL24" s="369"/>
      <c r="BM24" s="369"/>
      <c r="BN24" s="241">
        <f t="shared" si="32"/>
        <v>0</v>
      </c>
      <c r="BO24" s="241">
        <f t="shared" si="33"/>
        <v>0</v>
      </c>
      <c r="BP24" s="240">
        <f t="shared" si="34"/>
        <v>0</v>
      </c>
      <c r="BQ24" s="1725"/>
      <c r="BR24" s="504"/>
      <c r="BS24" s="11" t="str">
        <f>IF($C24="","",VLOOKUP($C24,'Carga People'!$C$5:$G$313,5,0))</f>
        <v/>
      </c>
      <c r="BT24" s="522"/>
      <c r="BU24" s="694">
        <f t="shared" si="14"/>
        <v>0</v>
      </c>
      <c r="BV24" s="694">
        <f t="shared" si="15"/>
        <v>0</v>
      </c>
      <c r="BW24" s="694">
        <f t="shared" si="16"/>
        <v>0</v>
      </c>
      <c r="BX24" s="694">
        <f t="shared" si="17"/>
        <v>0</v>
      </c>
      <c r="BY24" s="694">
        <f t="shared" si="18"/>
        <v>0</v>
      </c>
      <c r="BZ24" s="694">
        <f t="shared" si="19"/>
        <v>0</v>
      </c>
      <c r="CA24" s="482">
        <f t="shared" si="20"/>
        <v>0</v>
      </c>
    </row>
    <row r="25" spans="1:79" s="31" customFormat="1" ht="19.5" hidden="1" customHeight="1" outlineLevel="1" x14ac:dyDescent="0.3">
      <c r="A25" s="344"/>
      <c r="B25" s="29"/>
      <c r="C25" s="348"/>
      <c r="D25" s="348"/>
      <c r="E25" s="468"/>
      <c r="F25" s="30" t="s">
        <v>15</v>
      </c>
      <c r="G25" s="72">
        <f>ROUND(IF(ISERROR(VLOOKUP(D25,[1]Anual!$B$180:$ES$300,($U$1)-3,0)),0,VLOOKUP(D25,[1]Anual!$B$180:$ES$300,($U$1)-3,0)),0)</f>
        <v>0</v>
      </c>
      <c r="H25" s="658" t="str">
        <f>IF(B25="","",(VLOOKUP(B25,Família!$A:$B,2,0)))</f>
        <v/>
      </c>
      <c r="I25" s="30">
        <f>ROUND(IF(ISERROR(VLOOKUP(D25,[1]Anual!$B$180:$ES$300,($U$1)+5,0)),0,VLOOKUP(D25,[1]Anual!$B$180:$ES$300,($U$1)+5,0)),0)</f>
        <v>0</v>
      </c>
      <c r="J25" s="744"/>
      <c r="K25" s="30" t="str">
        <f t="shared" si="2"/>
        <v>ok</v>
      </c>
      <c r="L25" s="30">
        <f>ROUND(IF(ISERROR(VLOOKUP(D25,[1]Anual!$B$220:$EX$300,$U$1,0)),0,VLOOKUP(D25,[1]Anual!$B$220:$EX$300,$U$1,0)),0)+J25</f>
        <v>0</v>
      </c>
      <c r="M25" s="83">
        <f t="shared" si="3"/>
        <v>0</v>
      </c>
      <c r="N25" s="368"/>
      <c r="O25" s="369"/>
      <c r="P25" s="369"/>
      <c r="Q25" s="369"/>
      <c r="R25" s="369"/>
      <c r="S25" s="369"/>
      <c r="T25" s="369"/>
      <c r="U25" s="241">
        <f t="shared" si="50"/>
        <v>0</v>
      </c>
      <c r="V25" s="241">
        <f t="shared" si="21"/>
        <v>0</v>
      </c>
      <c r="W25" s="240">
        <f t="shared" si="22"/>
        <v>0</v>
      </c>
      <c r="X25" s="368"/>
      <c r="Y25" s="369"/>
      <c r="Z25" s="369"/>
      <c r="AA25" s="369"/>
      <c r="AB25" s="369"/>
      <c r="AC25" s="369"/>
      <c r="AD25" s="369"/>
      <c r="AE25" s="241">
        <f t="shared" si="23"/>
        <v>0</v>
      </c>
      <c r="AF25" s="241">
        <f t="shared" si="7"/>
        <v>0</v>
      </c>
      <c r="AG25" s="240">
        <f t="shared" si="24"/>
        <v>0</v>
      </c>
      <c r="AH25" s="368"/>
      <c r="AI25" s="369"/>
      <c r="AJ25" s="369"/>
      <c r="AK25" s="369"/>
      <c r="AL25" s="369"/>
      <c r="AM25" s="369"/>
      <c r="AN25" s="369"/>
      <c r="AO25" s="241">
        <f t="shared" si="25"/>
        <v>0</v>
      </c>
      <c r="AP25" s="241">
        <f t="shared" si="9"/>
        <v>0</v>
      </c>
      <c r="AQ25" s="240">
        <f t="shared" si="26"/>
        <v>0</v>
      </c>
      <c r="AR25" s="368"/>
      <c r="AS25" s="369"/>
      <c r="AT25" s="369"/>
      <c r="AU25" s="369"/>
      <c r="AV25" s="369"/>
      <c r="AW25" s="369"/>
      <c r="AX25" s="369"/>
      <c r="AY25" s="241">
        <f t="shared" si="27"/>
        <v>0</v>
      </c>
      <c r="AZ25" s="241">
        <f t="shared" si="11"/>
        <v>0</v>
      </c>
      <c r="BA25" s="240">
        <f t="shared" si="28"/>
        <v>0</v>
      </c>
      <c r="BB25" s="368"/>
      <c r="BC25" s="369"/>
      <c r="BD25" s="369"/>
      <c r="BE25" s="369"/>
      <c r="BF25" s="369"/>
      <c r="BG25" s="369"/>
      <c r="BH25" s="369"/>
      <c r="BI25" s="241">
        <f t="shared" si="29"/>
        <v>0</v>
      </c>
      <c r="BJ25" s="241">
        <f t="shared" si="30"/>
        <v>0</v>
      </c>
      <c r="BK25" s="240">
        <f t="shared" si="31"/>
        <v>0</v>
      </c>
      <c r="BL25" s="369"/>
      <c r="BM25" s="369"/>
      <c r="BN25" s="241">
        <f t="shared" si="32"/>
        <v>0</v>
      </c>
      <c r="BO25" s="241">
        <f t="shared" si="33"/>
        <v>0</v>
      </c>
      <c r="BP25" s="240">
        <f t="shared" si="34"/>
        <v>0</v>
      </c>
      <c r="BQ25" s="1726"/>
      <c r="BR25" s="504"/>
      <c r="BS25" s="11" t="str">
        <f>IF($C25="","",VLOOKUP($C25,'Carga People'!$C$5:$G$313,5,0))</f>
        <v/>
      </c>
      <c r="BT25" s="522"/>
      <c r="BU25" s="694">
        <f t="shared" si="14"/>
        <v>0</v>
      </c>
      <c r="BV25" s="694">
        <f t="shared" si="15"/>
        <v>0</v>
      </c>
      <c r="BW25" s="694">
        <f t="shared" si="16"/>
        <v>0</v>
      </c>
      <c r="BX25" s="694">
        <f t="shared" si="17"/>
        <v>0</v>
      </c>
      <c r="BY25" s="694">
        <f t="shared" si="18"/>
        <v>0</v>
      </c>
      <c r="BZ25" s="694">
        <f t="shared" si="19"/>
        <v>0</v>
      </c>
      <c r="CA25" s="482">
        <f t="shared" si="20"/>
        <v>0</v>
      </c>
    </row>
    <row r="26" spans="1:79" s="31" customFormat="1" ht="19.5" hidden="1" customHeight="1" outlineLevel="1" x14ac:dyDescent="0.3">
      <c r="A26" s="461"/>
      <c r="B26" s="458"/>
      <c r="C26" s="459"/>
      <c r="D26" s="459"/>
      <c r="E26" s="469"/>
      <c r="F26" s="459" t="s">
        <v>15</v>
      </c>
      <c r="G26" s="241">
        <f>ROUND(IF(ISERROR(VLOOKUP(D26,[1]Anual!$B$180:$ES$300,($U$1)-3,0)),0,VLOOKUP(D26,[1]Anual!$B$180:$ES$300,($U$1)-3,0)),0)</f>
        <v>0</v>
      </c>
      <c r="H26" s="658" t="str">
        <f>IF(B26="","",(VLOOKUP(B26,Família!$A:$B,2,0)))</f>
        <v/>
      </c>
      <c r="I26" s="459">
        <f>ROUND(IF(ISERROR(VLOOKUP(D26,[1]Anual!$B$180:$ES$300,($U$1)+5,0)),0,VLOOKUP(D26,[1]Anual!$B$180:$ES$300,($U$1)+5,0)),0)</f>
        <v>0</v>
      </c>
      <c r="J26" s="744"/>
      <c r="K26" s="459" t="str">
        <f t="shared" si="2"/>
        <v>ok</v>
      </c>
      <c r="L26" s="459">
        <f>ROUND(IF(ISERROR(VLOOKUP(D26,[1]Anual!$B$220:$EX$300,$U$1,0)),0,VLOOKUP(D26,[1]Anual!$B$220:$EX$300,$U$1,0)),0)+J26</f>
        <v>0</v>
      </c>
      <c r="M26" s="460">
        <f t="shared" si="3"/>
        <v>0</v>
      </c>
      <c r="N26" s="458">
        <f>ROUND(N72-SUM(N27:N30),0)</f>
        <v>0</v>
      </c>
      <c r="O26" s="459">
        <f>ROUND(O72-SUM(O27:O30),0)</f>
        <v>0</v>
      </c>
      <c r="P26" s="459">
        <f>ROUND(P72-SUM(P27:P30),0)</f>
        <v>0</v>
      </c>
      <c r="Q26" s="459">
        <f t="shared" ref="Q26:T26" si="57">ROUND(Q72-SUM(Q27:Q30),0)</f>
        <v>0</v>
      </c>
      <c r="R26" s="459">
        <f t="shared" si="57"/>
        <v>0</v>
      </c>
      <c r="S26" s="459">
        <f t="shared" si="57"/>
        <v>0</v>
      </c>
      <c r="T26" s="459">
        <f t="shared" si="57"/>
        <v>0</v>
      </c>
      <c r="U26" s="241">
        <f t="shared" si="50"/>
        <v>0</v>
      </c>
      <c r="V26" s="241">
        <f t="shared" si="21"/>
        <v>0</v>
      </c>
      <c r="W26" s="240">
        <f t="shared" si="22"/>
        <v>0</v>
      </c>
      <c r="X26" s="458">
        <f t="shared" ref="X26:AD26" si="58">ROUND(X72-SUM(X27:X30),0)</f>
        <v>0</v>
      </c>
      <c r="Y26" s="459">
        <f t="shared" si="58"/>
        <v>0</v>
      </c>
      <c r="Z26" s="459">
        <f t="shared" si="58"/>
        <v>0</v>
      </c>
      <c r="AA26" s="459">
        <f t="shared" si="58"/>
        <v>0</v>
      </c>
      <c r="AB26" s="459">
        <f t="shared" si="58"/>
        <v>0</v>
      </c>
      <c r="AC26" s="459">
        <f t="shared" si="58"/>
        <v>0</v>
      </c>
      <c r="AD26" s="459">
        <f t="shared" si="58"/>
        <v>0</v>
      </c>
      <c r="AE26" s="241">
        <f t="shared" si="23"/>
        <v>0</v>
      </c>
      <c r="AF26" s="241">
        <f t="shared" si="7"/>
        <v>0</v>
      </c>
      <c r="AG26" s="240">
        <f t="shared" si="24"/>
        <v>0</v>
      </c>
      <c r="AH26" s="458">
        <f t="shared" ref="AH26:AN26" si="59">ROUND(AH72-SUM(AH27:AH30),0)</f>
        <v>0</v>
      </c>
      <c r="AI26" s="459">
        <f t="shared" si="59"/>
        <v>0</v>
      </c>
      <c r="AJ26" s="459">
        <f t="shared" si="59"/>
        <v>0</v>
      </c>
      <c r="AK26" s="459">
        <f t="shared" si="59"/>
        <v>0</v>
      </c>
      <c r="AL26" s="459">
        <f t="shared" si="59"/>
        <v>0</v>
      </c>
      <c r="AM26" s="459">
        <f t="shared" si="59"/>
        <v>0</v>
      </c>
      <c r="AN26" s="459">
        <f t="shared" si="59"/>
        <v>0</v>
      </c>
      <c r="AO26" s="241">
        <f t="shared" si="25"/>
        <v>0</v>
      </c>
      <c r="AP26" s="241">
        <f t="shared" si="9"/>
        <v>0</v>
      </c>
      <c r="AQ26" s="240">
        <f t="shared" si="26"/>
        <v>0</v>
      </c>
      <c r="AR26" s="458">
        <f t="shared" ref="AR26:AX26" si="60">ROUND(AR72-SUM(AR27:AR30),0)</f>
        <v>0</v>
      </c>
      <c r="AS26" s="459">
        <f t="shared" si="60"/>
        <v>0</v>
      </c>
      <c r="AT26" s="459">
        <f t="shared" si="60"/>
        <v>0</v>
      </c>
      <c r="AU26" s="459">
        <f t="shared" si="60"/>
        <v>0</v>
      </c>
      <c r="AV26" s="459">
        <f t="shared" si="60"/>
        <v>0</v>
      </c>
      <c r="AW26" s="459">
        <f t="shared" si="60"/>
        <v>0</v>
      </c>
      <c r="AX26" s="459">
        <f t="shared" si="60"/>
        <v>0</v>
      </c>
      <c r="AY26" s="241">
        <f t="shared" si="27"/>
        <v>0</v>
      </c>
      <c r="AZ26" s="241">
        <f t="shared" si="11"/>
        <v>0</v>
      </c>
      <c r="BA26" s="240">
        <f t="shared" si="28"/>
        <v>0</v>
      </c>
      <c r="BB26" s="458">
        <f t="shared" ref="BB26:BH26" si="61">ROUND(BB72-SUM(BB27:BB30),0)</f>
        <v>0</v>
      </c>
      <c r="BC26" s="459">
        <f t="shared" si="61"/>
        <v>0</v>
      </c>
      <c r="BD26" s="459">
        <f t="shared" si="61"/>
        <v>0</v>
      </c>
      <c r="BE26" s="459">
        <f t="shared" si="61"/>
        <v>0</v>
      </c>
      <c r="BF26" s="459">
        <f t="shared" si="61"/>
        <v>0</v>
      </c>
      <c r="BG26" s="459">
        <f t="shared" si="61"/>
        <v>0</v>
      </c>
      <c r="BH26" s="459">
        <f t="shared" si="61"/>
        <v>0</v>
      </c>
      <c r="BI26" s="241">
        <f t="shared" si="29"/>
        <v>0</v>
      </c>
      <c r="BJ26" s="241">
        <f t="shared" si="30"/>
        <v>0</v>
      </c>
      <c r="BK26" s="240">
        <f t="shared" si="31"/>
        <v>0</v>
      </c>
      <c r="BL26" s="459">
        <f t="shared" ref="BL26:BM26" si="62">ROUND(BL72-SUM(BL27:BL30),0)</f>
        <v>0</v>
      </c>
      <c r="BM26" s="459">
        <f t="shared" si="62"/>
        <v>0</v>
      </c>
      <c r="BN26" s="241">
        <f t="shared" si="32"/>
        <v>0</v>
      </c>
      <c r="BO26" s="241">
        <f t="shared" si="33"/>
        <v>0</v>
      </c>
      <c r="BP26" s="240">
        <f t="shared" si="34"/>
        <v>0</v>
      </c>
      <c r="BQ26" s="1724">
        <f>SUM(M26:M30)</f>
        <v>0</v>
      </c>
      <c r="BR26" s="504"/>
      <c r="BS26" s="11" t="str">
        <f>IF($C26="","",VLOOKUP($C26,'Carga People'!$C$5:$G$313,5,0))</f>
        <v/>
      </c>
      <c r="BT26" s="522"/>
      <c r="BU26" s="694">
        <f t="shared" si="14"/>
        <v>0</v>
      </c>
      <c r="BV26" s="694">
        <f t="shared" si="15"/>
        <v>0</v>
      </c>
      <c r="BW26" s="694">
        <f t="shared" si="16"/>
        <v>0</v>
      </c>
      <c r="BX26" s="694">
        <f t="shared" si="17"/>
        <v>0</v>
      </c>
      <c r="BY26" s="694">
        <f t="shared" si="18"/>
        <v>0</v>
      </c>
      <c r="BZ26" s="694">
        <f t="shared" si="19"/>
        <v>0</v>
      </c>
      <c r="CA26" s="482">
        <f t="shared" si="20"/>
        <v>0</v>
      </c>
    </row>
    <row r="27" spans="1:79" s="31" customFormat="1" ht="19.5" hidden="1" customHeight="1" outlineLevel="1" x14ac:dyDescent="0.3">
      <c r="A27" s="344"/>
      <c r="B27" s="29"/>
      <c r="C27" s="30"/>
      <c r="D27" s="30"/>
      <c r="E27" s="468"/>
      <c r="F27" s="30" t="s">
        <v>15</v>
      </c>
      <c r="G27" s="72">
        <f>ROUND(IF(ISERROR(VLOOKUP(D27,[1]Anual!$B$180:$ES$300,($U$1)-3,0)),0,VLOOKUP(D27,[1]Anual!$B$180:$ES$300,($U$1)-3,0)),0)</f>
        <v>0</v>
      </c>
      <c r="H27" s="658" t="str">
        <f>IF(B27="","",(VLOOKUP(B27,Família!$A:$B,2,0)))</f>
        <v/>
      </c>
      <c r="I27" s="30">
        <f>ROUND(IF(ISERROR(VLOOKUP(D27,[1]Anual!$B$180:$ES$300,($U$1)+5,0)),0,VLOOKUP(D27,[1]Anual!$B$180:$ES$300,($U$1)+5,0)),0)</f>
        <v>0</v>
      </c>
      <c r="J27" s="744"/>
      <c r="K27" s="30" t="str">
        <f>IF(L27=M27,"ok",M27-L27)</f>
        <v>ok</v>
      </c>
      <c r="L27" s="30">
        <f>ROUND(IF(ISERROR(VLOOKUP(D27,[1]Anual!$B$220:$EX$300,$U$1,0)),0,VLOOKUP(D27,[1]Anual!$B$220:$EX$300,$U$1,0)),0)+J27</f>
        <v>0</v>
      </c>
      <c r="M27" s="83">
        <f t="shared" si="3"/>
        <v>0</v>
      </c>
      <c r="N27" s="368"/>
      <c r="O27" s="369"/>
      <c r="P27" s="369"/>
      <c r="Q27" s="369"/>
      <c r="R27" s="369"/>
      <c r="S27" s="369"/>
      <c r="T27" s="369"/>
      <c r="U27" s="241">
        <f t="shared" si="50"/>
        <v>0</v>
      </c>
      <c r="V27" s="241">
        <f t="shared" si="21"/>
        <v>0</v>
      </c>
      <c r="W27" s="240">
        <f t="shared" si="22"/>
        <v>0</v>
      </c>
      <c r="X27" s="368"/>
      <c r="Y27" s="369"/>
      <c r="Z27" s="369"/>
      <c r="AA27" s="369"/>
      <c r="AB27" s="369"/>
      <c r="AC27" s="369"/>
      <c r="AD27" s="369"/>
      <c r="AE27" s="241">
        <f t="shared" si="23"/>
        <v>0</v>
      </c>
      <c r="AF27" s="241">
        <f t="shared" si="7"/>
        <v>0</v>
      </c>
      <c r="AG27" s="240">
        <f t="shared" si="24"/>
        <v>0</v>
      </c>
      <c r="AH27" s="368"/>
      <c r="AI27" s="369"/>
      <c r="AJ27" s="369"/>
      <c r="AK27" s="369"/>
      <c r="AL27" s="369"/>
      <c r="AM27" s="369"/>
      <c r="AN27" s="369"/>
      <c r="AO27" s="241">
        <f t="shared" si="25"/>
        <v>0</v>
      </c>
      <c r="AP27" s="241">
        <f t="shared" si="9"/>
        <v>0</v>
      </c>
      <c r="AQ27" s="240">
        <f t="shared" si="26"/>
        <v>0</v>
      </c>
      <c r="AR27" s="368"/>
      <c r="AS27" s="369"/>
      <c r="AT27" s="369"/>
      <c r="AU27" s="369"/>
      <c r="AV27" s="369"/>
      <c r="AW27" s="369"/>
      <c r="AX27" s="369"/>
      <c r="AY27" s="241">
        <f t="shared" si="27"/>
        <v>0</v>
      </c>
      <c r="AZ27" s="241">
        <f t="shared" si="11"/>
        <v>0</v>
      </c>
      <c r="BA27" s="240">
        <f t="shared" si="28"/>
        <v>0</v>
      </c>
      <c r="BB27" s="368"/>
      <c r="BC27" s="369"/>
      <c r="BD27" s="369"/>
      <c r="BE27" s="369"/>
      <c r="BF27" s="369"/>
      <c r="BG27" s="369"/>
      <c r="BH27" s="369"/>
      <c r="BI27" s="241">
        <f t="shared" si="29"/>
        <v>0</v>
      </c>
      <c r="BJ27" s="241">
        <f t="shared" si="30"/>
        <v>0</v>
      </c>
      <c r="BK27" s="240">
        <f t="shared" si="31"/>
        <v>0</v>
      </c>
      <c r="BL27" s="369"/>
      <c r="BM27" s="369"/>
      <c r="BN27" s="241">
        <f t="shared" si="32"/>
        <v>0</v>
      </c>
      <c r="BO27" s="241">
        <f t="shared" si="33"/>
        <v>0</v>
      </c>
      <c r="BP27" s="240">
        <f t="shared" si="34"/>
        <v>0</v>
      </c>
      <c r="BQ27" s="1725"/>
      <c r="BR27" s="504"/>
      <c r="BS27" s="11" t="str">
        <f>IF($C27="","",VLOOKUP($C27,'Carga People'!$C$5:$G$313,5,0))</f>
        <v/>
      </c>
      <c r="BT27" s="522"/>
      <c r="BU27" s="694">
        <f t="shared" si="14"/>
        <v>0</v>
      </c>
      <c r="BV27" s="694">
        <f t="shared" si="15"/>
        <v>0</v>
      </c>
      <c r="BW27" s="694">
        <f t="shared" si="16"/>
        <v>0</v>
      </c>
      <c r="BX27" s="694">
        <f t="shared" si="17"/>
        <v>0</v>
      </c>
      <c r="BY27" s="694">
        <f t="shared" si="18"/>
        <v>0</v>
      </c>
      <c r="BZ27" s="694">
        <f t="shared" si="19"/>
        <v>0</v>
      </c>
      <c r="CA27" s="482">
        <f t="shared" si="20"/>
        <v>0</v>
      </c>
    </row>
    <row r="28" spans="1:79" s="31" customFormat="1" ht="19.5" hidden="1" customHeight="1" outlineLevel="1" x14ac:dyDescent="0.3">
      <c r="A28" s="344"/>
      <c r="B28" s="29"/>
      <c r="C28" s="30"/>
      <c r="D28" s="30"/>
      <c r="E28" s="468"/>
      <c r="F28" s="30" t="s">
        <v>15</v>
      </c>
      <c r="G28" s="72">
        <f>ROUND(IF(ISERROR(VLOOKUP(D28,[1]Anual!$B$180:$ES$300,($U$1)-3,0)),0,VLOOKUP(D28,[1]Anual!$B$180:$ES$300,($U$1)-3,0)),0)</f>
        <v>0</v>
      </c>
      <c r="H28" s="658" t="str">
        <f>IF(B28="","",(VLOOKUP(B28,Família!$A:$B,2,0)))</f>
        <v/>
      </c>
      <c r="I28" s="30">
        <f>ROUND(IF(ISERROR(VLOOKUP(D28,[1]Anual!$B$180:$ES$300,($U$1)+5,0)),0,VLOOKUP(D28,[1]Anual!$B$180:$ES$300,($U$1)+5,0)),0)</f>
        <v>0</v>
      </c>
      <c r="J28" s="744"/>
      <c r="K28" s="30" t="str">
        <f t="shared" si="2"/>
        <v>ok</v>
      </c>
      <c r="L28" s="30">
        <f>ROUND(IF(ISERROR(VLOOKUP(D28,[1]Anual!$B$220:$EX$300,$U$1,0)),0,VLOOKUP(D28,[1]Anual!$B$220:$EX$300,$U$1,0)),0)+J28</f>
        <v>0</v>
      </c>
      <c r="M28" s="83">
        <f t="shared" si="3"/>
        <v>0</v>
      </c>
      <c r="N28" s="368"/>
      <c r="O28" s="369"/>
      <c r="P28" s="369"/>
      <c r="Q28" s="369"/>
      <c r="R28" s="369"/>
      <c r="S28" s="369"/>
      <c r="T28" s="369"/>
      <c r="U28" s="241">
        <f t="shared" si="50"/>
        <v>0</v>
      </c>
      <c r="V28" s="241">
        <f t="shared" si="21"/>
        <v>0</v>
      </c>
      <c r="W28" s="240">
        <f t="shared" si="22"/>
        <v>0</v>
      </c>
      <c r="X28" s="368"/>
      <c r="Y28" s="369"/>
      <c r="Z28" s="369"/>
      <c r="AA28" s="369"/>
      <c r="AB28" s="369"/>
      <c r="AC28" s="369"/>
      <c r="AD28" s="369"/>
      <c r="AE28" s="241">
        <f t="shared" si="23"/>
        <v>0</v>
      </c>
      <c r="AF28" s="241">
        <f t="shared" si="7"/>
        <v>0</v>
      </c>
      <c r="AG28" s="240">
        <f t="shared" si="24"/>
        <v>0</v>
      </c>
      <c r="AH28" s="368"/>
      <c r="AI28" s="369"/>
      <c r="AJ28" s="369"/>
      <c r="AK28" s="369"/>
      <c r="AL28" s="369"/>
      <c r="AM28" s="369"/>
      <c r="AN28" s="369"/>
      <c r="AO28" s="241">
        <f t="shared" si="25"/>
        <v>0</v>
      </c>
      <c r="AP28" s="241">
        <f t="shared" si="9"/>
        <v>0</v>
      </c>
      <c r="AQ28" s="240">
        <f t="shared" si="26"/>
        <v>0</v>
      </c>
      <c r="AR28" s="368"/>
      <c r="AS28" s="369"/>
      <c r="AT28" s="369"/>
      <c r="AU28" s="369"/>
      <c r="AV28" s="369"/>
      <c r="AW28" s="369"/>
      <c r="AX28" s="369"/>
      <c r="AY28" s="241">
        <f t="shared" si="27"/>
        <v>0</v>
      </c>
      <c r="AZ28" s="241">
        <f t="shared" si="11"/>
        <v>0</v>
      </c>
      <c r="BA28" s="240">
        <f t="shared" si="28"/>
        <v>0</v>
      </c>
      <c r="BB28" s="368"/>
      <c r="BC28" s="369"/>
      <c r="BD28" s="369"/>
      <c r="BE28" s="369"/>
      <c r="BF28" s="369"/>
      <c r="BG28" s="369"/>
      <c r="BH28" s="369"/>
      <c r="BI28" s="241">
        <f t="shared" si="29"/>
        <v>0</v>
      </c>
      <c r="BJ28" s="241">
        <f t="shared" si="30"/>
        <v>0</v>
      </c>
      <c r="BK28" s="240">
        <f t="shared" si="31"/>
        <v>0</v>
      </c>
      <c r="BL28" s="369"/>
      <c r="BM28" s="369"/>
      <c r="BN28" s="241">
        <f t="shared" si="32"/>
        <v>0</v>
      </c>
      <c r="BO28" s="241">
        <f t="shared" si="33"/>
        <v>0</v>
      </c>
      <c r="BP28" s="240">
        <f t="shared" si="34"/>
        <v>0</v>
      </c>
      <c r="BQ28" s="1725"/>
      <c r="BR28" s="504"/>
      <c r="BS28" s="11" t="str">
        <f>IF($C28="","",VLOOKUP($C28,'Carga People'!$C$5:$G$313,5,0))</f>
        <v/>
      </c>
      <c r="BT28" s="522"/>
      <c r="BU28" s="694">
        <f t="shared" si="14"/>
        <v>0</v>
      </c>
      <c r="BV28" s="694">
        <f t="shared" si="15"/>
        <v>0</v>
      </c>
      <c r="BW28" s="694">
        <f t="shared" si="16"/>
        <v>0</v>
      </c>
      <c r="BX28" s="694">
        <f t="shared" si="17"/>
        <v>0</v>
      </c>
      <c r="BY28" s="694">
        <f t="shared" si="18"/>
        <v>0</v>
      </c>
      <c r="BZ28" s="694">
        <f t="shared" si="19"/>
        <v>0</v>
      </c>
      <c r="CA28" s="482">
        <f t="shared" si="20"/>
        <v>0</v>
      </c>
    </row>
    <row r="29" spans="1:79" s="31" customFormat="1" ht="19.5" hidden="1" customHeight="1" outlineLevel="1" x14ac:dyDescent="0.3">
      <c r="A29" s="344"/>
      <c r="B29" s="29"/>
      <c r="C29" s="30"/>
      <c r="D29" s="30"/>
      <c r="E29" s="468"/>
      <c r="F29" s="348" t="s">
        <v>15</v>
      </c>
      <c r="G29" s="72">
        <f>ROUND(IF(ISERROR(VLOOKUP(D29,[1]Anual!$B$180:$ES$300,($U$1)-3,0)),0,VLOOKUP(D29,[1]Anual!$B$180:$ES$300,($U$1)-3,0)),0)</f>
        <v>0</v>
      </c>
      <c r="H29" s="658" t="str">
        <f>IF(B29="","",(VLOOKUP(B29,Família!$A:$B,2,0)))</f>
        <v/>
      </c>
      <c r="I29" s="30">
        <f>ROUND(IF(ISERROR(VLOOKUP(D29,[1]Anual!$B$180:$ES$300,($U$1)+5,0)),0,VLOOKUP(D29,[1]Anual!$B$180:$ES$300,($U$1)+5,0)),0)</f>
        <v>0</v>
      </c>
      <c r="J29" s="744"/>
      <c r="K29" s="30" t="str">
        <f t="shared" si="2"/>
        <v>ok</v>
      </c>
      <c r="L29" s="30">
        <f>ROUND(IF(ISERROR(VLOOKUP(D29,[1]Anual!$B$220:$EX$300,$U$1,0)),0,VLOOKUP(D29,[1]Anual!$B$220:$EX$300,$U$1,0)),0)+J29</f>
        <v>0</v>
      </c>
      <c r="M29" s="83">
        <f t="shared" si="3"/>
        <v>0</v>
      </c>
      <c r="N29" s="368"/>
      <c r="O29" s="369"/>
      <c r="P29" s="369"/>
      <c r="Q29" s="369"/>
      <c r="R29" s="369"/>
      <c r="S29" s="369"/>
      <c r="T29" s="369"/>
      <c r="U29" s="241">
        <f t="shared" si="50"/>
        <v>0</v>
      </c>
      <c r="V29" s="241">
        <f t="shared" si="21"/>
        <v>0</v>
      </c>
      <c r="W29" s="240">
        <f t="shared" si="22"/>
        <v>0</v>
      </c>
      <c r="X29" s="368"/>
      <c r="Y29" s="369"/>
      <c r="Z29" s="369"/>
      <c r="AA29" s="369"/>
      <c r="AB29" s="369"/>
      <c r="AC29" s="369"/>
      <c r="AD29" s="369"/>
      <c r="AE29" s="241">
        <f t="shared" si="23"/>
        <v>0</v>
      </c>
      <c r="AF29" s="241">
        <f t="shared" si="7"/>
        <v>0</v>
      </c>
      <c r="AG29" s="240">
        <f t="shared" si="24"/>
        <v>0</v>
      </c>
      <c r="AH29" s="368"/>
      <c r="AI29" s="369"/>
      <c r="AJ29" s="369"/>
      <c r="AK29" s="369"/>
      <c r="AL29" s="369"/>
      <c r="AM29" s="369"/>
      <c r="AN29" s="369"/>
      <c r="AO29" s="241">
        <f t="shared" si="25"/>
        <v>0</v>
      </c>
      <c r="AP29" s="241">
        <f t="shared" si="9"/>
        <v>0</v>
      </c>
      <c r="AQ29" s="240">
        <f t="shared" si="26"/>
        <v>0</v>
      </c>
      <c r="AR29" s="368"/>
      <c r="AS29" s="369"/>
      <c r="AT29" s="369"/>
      <c r="AU29" s="369"/>
      <c r="AV29" s="369"/>
      <c r="AW29" s="369"/>
      <c r="AX29" s="369"/>
      <c r="AY29" s="241">
        <f t="shared" si="27"/>
        <v>0</v>
      </c>
      <c r="AZ29" s="241">
        <f t="shared" si="11"/>
        <v>0</v>
      </c>
      <c r="BA29" s="240">
        <f t="shared" si="28"/>
        <v>0</v>
      </c>
      <c r="BB29" s="368"/>
      <c r="BC29" s="369"/>
      <c r="BD29" s="369"/>
      <c r="BE29" s="369"/>
      <c r="BF29" s="369"/>
      <c r="BG29" s="369"/>
      <c r="BH29" s="369"/>
      <c r="BI29" s="241">
        <f t="shared" si="29"/>
        <v>0</v>
      </c>
      <c r="BJ29" s="241">
        <f t="shared" si="30"/>
        <v>0</v>
      </c>
      <c r="BK29" s="240">
        <f t="shared" si="31"/>
        <v>0</v>
      </c>
      <c r="BL29" s="369"/>
      <c r="BM29" s="369"/>
      <c r="BN29" s="241">
        <f t="shared" si="32"/>
        <v>0</v>
      </c>
      <c r="BO29" s="241">
        <f t="shared" si="33"/>
        <v>0</v>
      </c>
      <c r="BP29" s="240">
        <f t="shared" si="34"/>
        <v>0</v>
      </c>
      <c r="BQ29" s="1725"/>
      <c r="BR29" s="504"/>
      <c r="BS29" s="11" t="str">
        <f>IF($C29="","",VLOOKUP($C29,'Carga People'!$C$5:$G$313,5,0))</f>
        <v/>
      </c>
      <c r="BT29" s="522"/>
      <c r="BU29" s="694">
        <f t="shared" si="14"/>
        <v>0</v>
      </c>
      <c r="BV29" s="694">
        <f t="shared" si="15"/>
        <v>0</v>
      </c>
      <c r="BW29" s="694">
        <f t="shared" si="16"/>
        <v>0</v>
      </c>
      <c r="BX29" s="694">
        <f t="shared" si="17"/>
        <v>0</v>
      </c>
      <c r="BY29" s="694">
        <f t="shared" si="18"/>
        <v>0</v>
      </c>
      <c r="BZ29" s="694">
        <f t="shared" si="19"/>
        <v>0</v>
      </c>
      <c r="CA29" s="482">
        <f t="shared" si="20"/>
        <v>0</v>
      </c>
    </row>
    <row r="30" spans="1:79" s="31" customFormat="1" ht="19.5" hidden="1" customHeight="1" outlineLevel="1" x14ac:dyDescent="0.3">
      <c r="A30" s="344"/>
      <c r="B30" s="29"/>
      <c r="C30" s="30"/>
      <c r="D30" s="30"/>
      <c r="E30" s="545"/>
      <c r="F30" s="348" t="s">
        <v>15</v>
      </c>
      <c r="G30" s="72">
        <f>ROUND(IF(ISERROR(VLOOKUP(D30,[1]Anual!$B$180:$ES$300,($U$1)-3,0)),0,VLOOKUP(D30,[1]Anual!$B$180:$ES$300,($U$1)-3,0)),0)</f>
        <v>0</v>
      </c>
      <c r="H30" s="658" t="str">
        <f>IF(B30="","",(VLOOKUP(B30,Família!$A:$B,2,0)))</f>
        <v/>
      </c>
      <c r="I30" s="30">
        <f>ROUND(IF(ISERROR(VLOOKUP(D30,[1]Anual!$B$180:$ES$300,($U$1)+5,0)),0,VLOOKUP(D30,[1]Anual!$B$180:$ES$300,($U$1)+5,0)),0)</f>
        <v>0</v>
      </c>
      <c r="J30" s="744"/>
      <c r="K30" s="30" t="str">
        <f t="shared" si="2"/>
        <v>ok</v>
      </c>
      <c r="L30" s="30">
        <f>ROUND(IF(ISERROR(VLOOKUP(D30,[1]Anual!$B$220:$EX$300,$U$1,0)),0,VLOOKUP(D30,[1]Anual!$B$220:$EX$300,$U$1,0)),0)+J30</f>
        <v>0</v>
      </c>
      <c r="M30" s="83">
        <f t="shared" si="3"/>
        <v>0</v>
      </c>
      <c r="N30" s="368"/>
      <c r="O30" s="369"/>
      <c r="P30" s="369"/>
      <c r="Q30" s="369"/>
      <c r="R30" s="369"/>
      <c r="S30" s="369"/>
      <c r="T30" s="369"/>
      <c r="U30" s="241">
        <f t="shared" si="50"/>
        <v>0</v>
      </c>
      <c r="V30" s="241">
        <f t="shared" si="21"/>
        <v>0</v>
      </c>
      <c r="W30" s="240">
        <f t="shared" si="22"/>
        <v>0</v>
      </c>
      <c r="X30" s="368"/>
      <c r="Y30" s="369"/>
      <c r="Z30" s="369"/>
      <c r="AA30" s="369"/>
      <c r="AB30" s="369"/>
      <c r="AC30" s="369"/>
      <c r="AD30" s="369"/>
      <c r="AE30" s="241">
        <f t="shared" si="23"/>
        <v>0</v>
      </c>
      <c r="AF30" s="241">
        <f t="shared" si="7"/>
        <v>0</v>
      </c>
      <c r="AG30" s="240">
        <f t="shared" si="24"/>
        <v>0</v>
      </c>
      <c r="AH30" s="368"/>
      <c r="AI30" s="369"/>
      <c r="AJ30" s="369"/>
      <c r="AK30" s="369"/>
      <c r="AL30" s="369"/>
      <c r="AM30" s="369"/>
      <c r="AN30" s="369"/>
      <c r="AO30" s="241">
        <f t="shared" si="25"/>
        <v>0</v>
      </c>
      <c r="AP30" s="241">
        <f t="shared" si="9"/>
        <v>0</v>
      </c>
      <c r="AQ30" s="240">
        <f t="shared" si="26"/>
        <v>0</v>
      </c>
      <c r="AR30" s="368"/>
      <c r="AS30" s="369"/>
      <c r="AT30" s="369"/>
      <c r="AU30" s="369"/>
      <c r="AV30" s="369"/>
      <c r="AW30" s="369"/>
      <c r="AX30" s="369"/>
      <c r="AY30" s="241">
        <f t="shared" si="27"/>
        <v>0</v>
      </c>
      <c r="AZ30" s="241">
        <f t="shared" si="11"/>
        <v>0</v>
      </c>
      <c r="BA30" s="240">
        <f t="shared" si="28"/>
        <v>0</v>
      </c>
      <c r="BB30" s="368"/>
      <c r="BC30" s="369"/>
      <c r="BD30" s="369"/>
      <c r="BE30" s="369"/>
      <c r="BF30" s="369"/>
      <c r="BG30" s="369"/>
      <c r="BH30" s="369"/>
      <c r="BI30" s="241">
        <f t="shared" si="29"/>
        <v>0</v>
      </c>
      <c r="BJ30" s="241">
        <f t="shared" si="30"/>
        <v>0</v>
      </c>
      <c r="BK30" s="240">
        <f t="shared" si="31"/>
        <v>0</v>
      </c>
      <c r="BL30" s="369"/>
      <c r="BM30" s="369"/>
      <c r="BN30" s="241">
        <f t="shared" si="32"/>
        <v>0</v>
      </c>
      <c r="BO30" s="241">
        <f t="shared" si="33"/>
        <v>0</v>
      </c>
      <c r="BP30" s="240">
        <f t="shared" si="34"/>
        <v>0</v>
      </c>
      <c r="BQ30" s="1726"/>
      <c r="BR30" s="504"/>
      <c r="BS30" s="11" t="str">
        <f>IF($C30="","",VLOOKUP($C30,'Carga People'!$C$5:$G$313,5,0))</f>
        <v/>
      </c>
      <c r="BT30" s="522"/>
      <c r="BU30" s="694">
        <f t="shared" si="14"/>
        <v>0</v>
      </c>
      <c r="BV30" s="694">
        <f t="shared" si="15"/>
        <v>0</v>
      </c>
      <c r="BW30" s="694">
        <f t="shared" si="16"/>
        <v>0</v>
      </c>
      <c r="BX30" s="694">
        <f t="shared" si="17"/>
        <v>0</v>
      </c>
      <c r="BY30" s="694">
        <f t="shared" si="18"/>
        <v>0</v>
      </c>
      <c r="BZ30" s="694">
        <f t="shared" si="19"/>
        <v>0</v>
      </c>
      <c r="CA30" s="482">
        <f t="shared" si="20"/>
        <v>0</v>
      </c>
    </row>
    <row r="31" spans="1:79" s="31" customFormat="1" ht="19.5" hidden="1" customHeight="1" outlineLevel="1" x14ac:dyDescent="0.3">
      <c r="A31" s="461"/>
      <c r="B31" s="458"/>
      <c r="C31" s="459"/>
      <c r="D31" s="459"/>
      <c r="E31" s="732"/>
      <c r="F31" s="459" t="s">
        <v>15</v>
      </c>
      <c r="G31" s="573">
        <f>ROUND(IF(ISERROR(VLOOKUP(D31,[1]Anual!$B$180:$ES$300,($U$1)-3,0)),0,VLOOKUP(D31,[1]Anual!$B$180:$ES$300,($U$1)-3,0)),0)</f>
        <v>0</v>
      </c>
      <c r="H31" s="733" t="str">
        <f>IF(B31="","",(VLOOKUP(B31,Família!$A:$B,2,0)))</f>
        <v/>
      </c>
      <c r="I31" s="459">
        <f>ROUND(IF(ISERROR(VLOOKUP(D31,[1]Anual!$B$180:$ES$300,($U$1)+5,0)),0,VLOOKUP(D31,[1]Anual!$B$180:$ES$300,($U$1)+5,0)),0)</f>
        <v>0</v>
      </c>
      <c r="J31" s="744"/>
      <c r="K31" s="459" t="str">
        <f>IF(L31=M31,"ok",M31-L31)</f>
        <v>ok</v>
      </c>
      <c r="L31" s="459">
        <f>ROUND(IF(ISERROR(VLOOKUP(D31,[1]Anual!$B$220:$EX$300,$U$1,0)),0,VLOOKUP(D31,[1]Anual!$B$220:$EX$300,$U$1,0)),0)+J31</f>
        <v>0</v>
      </c>
      <c r="M31" s="460">
        <f t="shared" si="3"/>
        <v>0</v>
      </c>
      <c r="N31" s="458">
        <f>ROUND(N73-SUM(N32:N35),0)</f>
        <v>0</v>
      </c>
      <c r="O31" s="459">
        <f>ROUND(O73-SUM(O32:O35),0)</f>
        <v>0</v>
      </c>
      <c r="P31" s="459">
        <f>ROUND(P73-SUM(P32:P35),0)</f>
        <v>0</v>
      </c>
      <c r="Q31" s="459">
        <f t="shared" ref="Q31:T31" si="63">ROUND(Q73-SUM(Q32:Q35),0)</f>
        <v>0</v>
      </c>
      <c r="R31" s="459">
        <f t="shared" si="63"/>
        <v>0</v>
      </c>
      <c r="S31" s="459">
        <f t="shared" si="63"/>
        <v>0</v>
      </c>
      <c r="T31" s="459">
        <f t="shared" si="63"/>
        <v>0</v>
      </c>
      <c r="U31" s="573">
        <f t="shared" si="50"/>
        <v>0</v>
      </c>
      <c r="V31" s="573">
        <f t="shared" si="21"/>
        <v>0</v>
      </c>
      <c r="W31" s="734">
        <f t="shared" si="22"/>
        <v>0</v>
      </c>
      <c r="X31" s="458">
        <f t="shared" ref="X31:AD31" si="64">ROUND(X73-SUM(X32:X35),0)</f>
        <v>0</v>
      </c>
      <c r="Y31" s="459">
        <f t="shared" si="64"/>
        <v>0</v>
      </c>
      <c r="Z31" s="459">
        <f t="shared" si="64"/>
        <v>0</v>
      </c>
      <c r="AA31" s="459">
        <f t="shared" si="64"/>
        <v>0</v>
      </c>
      <c r="AB31" s="459">
        <f t="shared" si="64"/>
        <v>0</v>
      </c>
      <c r="AC31" s="459">
        <f t="shared" si="64"/>
        <v>0</v>
      </c>
      <c r="AD31" s="459">
        <f t="shared" si="64"/>
        <v>0</v>
      </c>
      <c r="AE31" s="573">
        <f t="shared" si="23"/>
        <v>0</v>
      </c>
      <c r="AF31" s="573">
        <f t="shared" si="7"/>
        <v>0</v>
      </c>
      <c r="AG31" s="734">
        <f t="shared" si="24"/>
        <v>0</v>
      </c>
      <c r="AH31" s="458">
        <f t="shared" ref="AH31:AN31" si="65">ROUND(AH73-SUM(AH32:AH35),0)</f>
        <v>0</v>
      </c>
      <c r="AI31" s="459">
        <f t="shared" si="65"/>
        <v>0</v>
      </c>
      <c r="AJ31" s="459">
        <f t="shared" si="65"/>
        <v>0</v>
      </c>
      <c r="AK31" s="459">
        <f t="shared" si="65"/>
        <v>0</v>
      </c>
      <c r="AL31" s="459">
        <f t="shared" si="65"/>
        <v>0</v>
      </c>
      <c r="AM31" s="459">
        <f t="shared" si="65"/>
        <v>0</v>
      </c>
      <c r="AN31" s="459">
        <f t="shared" si="65"/>
        <v>0</v>
      </c>
      <c r="AO31" s="573">
        <f t="shared" si="25"/>
        <v>0</v>
      </c>
      <c r="AP31" s="573">
        <f t="shared" si="9"/>
        <v>0</v>
      </c>
      <c r="AQ31" s="734">
        <f t="shared" si="26"/>
        <v>0</v>
      </c>
      <c r="AR31" s="458">
        <f t="shared" ref="AR31:AX31" si="66">ROUND(AR73-SUM(AR32:AR35),0)</f>
        <v>0</v>
      </c>
      <c r="AS31" s="459">
        <f t="shared" si="66"/>
        <v>0</v>
      </c>
      <c r="AT31" s="459">
        <f t="shared" si="66"/>
        <v>0</v>
      </c>
      <c r="AU31" s="459">
        <f t="shared" si="66"/>
        <v>0</v>
      </c>
      <c r="AV31" s="459">
        <f t="shared" si="66"/>
        <v>0</v>
      </c>
      <c r="AW31" s="459">
        <f t="shared" si="66"/>
        <v>0</v>
      </c>
      <c r="AX31" s="459">
        <f t="shared" si="66"/>
        <v>0</v>
      </c>
      <c r="AY31" s="573">
        <f t="shared" si="27"/>
        <v>0</v>
      </c>
      <c r="AZ31" s="573">
        <f t="shared" si="11"/>
        <v>0</v>
      </c>
      <c r="BA31" s="734">
        <f t="shared" si="28"/>
        <v>0</v>
      </c>
      <c r="BB31" s="458">
        <f t="shared" ref="BB31:BH31" si="67">ROUND(BB73-SUM(BB32:BB35),0)</f>
        <v>0</v>
      </c>
      <c r="BC31" s="459">
        <f t="shared" si="67"/>
        <v>0</v>
      </c>
      <c r="BD31" s="459">
        <f t="shared" si="67"/>
        <v>0</v>
      </c>
      <c r="BE31" s="459">
        <f t="shared" si="67"/>
        <v>0</v>
      </c>
      <c r="BF31" s="462">
        <f t="shared" si="67"/>
        <v>0</v>
      </c>
      <c r="BG31" s="462">
        <f t="shared" si="67"/>
        <v>0</v>
      </c>
      <c r="BH31" s="462">
        <f t="shared" si="67"/>
        <v>0</v>
      </c>
      <c r="BI31" s="241">
        <f t="shared" si="29"/>
        <v>0</v>
      </c>
      <c r="BJ31" s="241">
        <f t="shared" si="30"/>
        <v>0</v>
      </c>
      <c r="BK31" s="240">
        <f t="shared" si="31"/>
        <v>0</v>
      </c>
      <c r="BL31" s="462">
        <f t="shared" ref="BL31:BM31" si="68">ROUND(BL73-SUM(BL32:BL35),0)</f>
        <v>0</v>
      </c>
      <c r="BM31" s="462">
        <f t="shared" si="68"/>
        <v>0</v>
      </c>
      <c r="BN31" s="241">
        <f t="shared" si="32"/>
        <v>0</v>
      </c>
      <c r="BO31" s="241">
        <f t="shared" si="33"/>
        <v>0</v>
      </c>
      <c r="BP31" s="240">
        <f t="shared" si="34"/>
        <v>0</v>
      </c>
      <c r="BQ31" s="1724">
        <f>SUM(M31:M35)</f>
        <v>0</v>
      </c>
      <c r="BR31" s="504"/>
      <c r="BS31" s="11" t="str">
        <f>IF($C31="","",VLOOKUP($C31,'Carga People'!$C$5:$G$313,5,0))</f>
        <v/>
      </c>
      <c r="BT31" s="522"/>
      <c r="BU31" s="694">
        <f t="shared" si="14"/>
        <v>0</v>
      </c>
      <c r="BV31" s="694">
        <f t="shared" si="15"/>
        <v>0</v>
      </c>
      <c r="BW31" s="694">
        <f t="shared" si="16"/>
        <v>0</v>
      </c>
      <c r="BX31" s="694">
        <f t="shared" si="17"/>
        <v>0</v>
      </c>
      <c r="BY31" s="694">
        <f t="shared" si="18"/>
        <v>0</v>
      </c>
      <c r="BZ31" s="694">
        <f t="shared" si="19"/>
        <v>0</v>
      </c>
      <c r="CA31" s="482">
        <f t="shared" si="20"/>
        <v>0</v>
      </c>
    </row>
    <row r="32" spans="1:79" s="31" customFormat="1" ht="19.5" hidden="1" customHeight="1" outlineLevel="1" x14ac:dyDescent="0.3">
      <c r="A32" s="344"/>
      <c r="B32" s="29"/>
      <c r="C32" s="30"/>
      <c r="D32" s="30"/>
      <c r="E32" s="468"/>
      <c r="F32" s="30" t="s">
        <v>15</v>
      </c>
      <c r="G32" s="72">
        <f>ROUND(IF(ISERROR(VLOOKUP(D32,[1]Anual!$B$180:$ES$300,($U$1)-3,0)),0,VLOOKUP(D32,[1]Anual!$B$180:$ES$300,($U$1)-3,0)),0)</f>
        <v>0</v>
      </c>
      <c r="H32" s="658" t="str">
        <f>IF(B32="","",(VLOOKUP(B32,Família!$A:$B,2,0)))</f>
        <v/>
      </c>
      <c r="I32" s="30">
        <f>ROUND(IF(ISERROR(VLOOKUP(D32,[1]Anual!$B$180:$ES$300,($U$1)+5,0)),0,VLOOKUP(D32,[1]Anual!$B$180:$ES$300,($U$1)+5,0)),0)</f>
        <v>0</v>
      </c>
      <c r="J32" s="744"/>
      <c r="K32" s="30" t="str">
        <f>IF(L32=M32,"ok",M32-L32)</f>
        <v>ok</v>
      </c>
      <c r="L32" s="30">
        <f>ROUND(IF(ISERROR(VLOOKUP(D32,[1]Anual!$B$220:$EX$300,$U$1,0)),0,VLOOKUP(D32,[1]Anual!$B$220:$EX$300,$U$1,0)),0)+J32</f>
        <v>0</v>
      </c>
      <c r="M32" s="83">
        <f t="shared" si="3"/>
        <v>0</v>
      </c>
      <c r="N32" s="368"/>
      <c r="O32" s="369"/>
      <c r="P32" s="369"/>
      <c r="Q32" s="369"/>
      <c r="R32" s="369"/>
      <c r="S32" s="369"/>
      <c r="T32" s="369"/>
      <c r="U32" s="241">
        <f t="shared" si="50"/>
        <v>0</v>
      </c>
      <c r="V32" s="241">
        <f t="shared" si="21"/>
        <v>0</v>
      </c>
      <c r="W32" s="240">
        <f t="shared" si="22"/>
        <v>0</v>
      </c>
      <c r="X32" s="368"/>
      <c r="Y32" s="369"/>
      <c r="Z32" s="369"/>
      <c r="AA32" s="369"/>
      <c r="AB32" s="369"/>
      <c r="AC32" s="369"/>
      <c r="AD32" s="369"/>
      <c r="AE32" s="241">
        <f t="shared" si="23"/>
        <v>0</v>
      </c>
      <c r="AF32" s="241">
        <f t="shared" si="7"/>
        <v>0</v>
      </c>
      <c r="AG32" s="240">
        <f t="shared" si="24"/>
        <v>0</v>
      </c>
      <c r="AH32" s="368"/>
      <c r="AI32" s="369"/>
      <c r="AJ32" s="369"/>
      <c r="AK32" s="369"/>
      <c r="AL32" s="369"/>
      <c r="AM32" s="369"/>
      <c r="AN32" s="369"/>
      <c r="AO32" s="241">
        <f t="shared" si="25"/>
        <v>0</v>
      </c>
      <c r="AP32" s="241">
        <f t="shared" si="9"/>
        <v>0</v>
      </c>
      <c r="AQ32" s="240">
        <f t="shared" si="26"/>
        <v>0</v>
      </c>
      <c r="AR32" s="368"/>
      <c r="AS32" s="369"/>
      <c r="AT32" s="369"/>
      <c r="AU32" s="369"/>
      <c r="AV32" s="369"/>
      <c r="AW32" s="369"/>
      <c r="AX32" s="369"/>
      <c r="AY32" s="241">
        <f t="shared" si="27"/>
        <v>0</v>
      </c>
      <c r="AZ32" s="241">
        <f t="shared" si="11"/>
        <v>0</v>
      </c>
      <c r="BA32" s="240">
        <f t="shared" si="28"/>
        <v>0</v>
      </c>
      <c r="BB32" s="368"/>
      <c r="BC32" s="369"/>
      <c r="BD32" s="369"/>
      <c r="BE32" s="369"/>
      <c r="BF32" s="369"/>
      <c r="BG32" s="369"/>
      <c r="BH32" s="369"/>
      <c r="BI32" s="241">
        <f t="shared" si="29"/>
        <v>0</v>
      </c>
      <c r="BJ32" s="241">
        <f t="shared" si="30"/>
        <v>0</v>
      </c>
      <c r="BK32" s="240">
        <f t="shared" si="31"/>
        <v>0</v>
      </c>
      <c r="BL32" s="369"/>
      <c r="BM32" s="369"/>
      <c r="BN32" s="241">
        <f t="shared" si="32"/>
        <v>0</v>
      </c>
      <c r="BO32" s="241">
        <f t="shared" si="33"/>
        <v>0</v>
      </c>
      <c r="BP32" s="240">
        <f t="shared" si="34"/>
        <v>0</v>
      </c>
      <c r="BQ32" s="1725"/>
      <c r="BR32" s="504"/>
      <c r="BS32" s="11" t="str">
        <f>IF($C32="","",VLOOKUP($C32,'Carga People'!$C$5:$G$313,5,0))</f>
        <v/>
      </c>
      <c r="BT32" s="522"/>
      <c r="BU32" s="694">
        <f t="shared" si="14"/>
        <v>0</v>
      </c>
      <c r="BV32" s="694">
        <f t="shared" si="15"/>
        <v>0</v>
      </c>
      <c r="BW32" s="694">
        <f t="shared" si="16"/>
        <v>0</v>
      </c>
      <c r="BX32" s="694">
        <f t="shared" si="17"/>
        <v>0</v>
      </c>
      <c r="BY32" s="694">
        <f t="shared" si="18"/>
        <v>0</v>
      </c>
      <c r="BZ32" s="694">
        <f t="shared" si="19"/>
        <v>0</v>
      </c>
      <c r="CA32" s="482">
        <f t="shared" si="20"/>
        <v>0</v>
      </c>
    </row>
    <row r="33" spans="1:79" s="31" customFormat="1" ht="19.5" hidden="1" customHeight="1" outlineLevel="1" x14ac:dyDescent="0.3">
      <c r="A33" s="344"/>
      <c r="B33" s="29"/>
      <c r="C33" s="30"/>
      <c r="D33" s="30"/>
      <c r="E33" s="468"/>
      <c r="F33" s="30" t="s">
        <v>15</v>
      </c>
      <c r="G33" s="72">
        <f>ROUND(IF(ISERROR(VLOOKUP(D33,[1]Anual!$B$180:$ES$300,($U$1)-3,0)),0,VLOOKUP(D33,[1]Anual!$B$180:$ES$300,($U$1)-3,0)),0)</f>
        <v>0</v>
      </c>
      <c r="H33" s="658" t="str">
        <f>IF(B33="","",(VLOOKUP(B33,Família!$A:$B,2,0)))</f>
        <v/>
      </c>
      <c r="I33" s="30">
        <f>ROUND(IF(ISERROR(VLOOKUP(D33,[1]Anual!$B$180:$ES$300,($U$1)+5,0)),0,VLOOKUP(D33,[1]Anual!$B$180:$ES$300,($U$1)+5,0)),0)</f>
        <v>0</v>
      </c>
      <c r="J33" s="744"/>
      <c r="K33" s="30" t="str">
        <f>IF(L33=M33,"ok",M33-L33)</f>
        <v>ok</v>
      </c>
      <c r="L33" s="30">
        <f>ROUND(IF(ISERROR(VLOOKUP(D33,[1]Anual!$B$220:$EX$300,$U$1,0)),0,VLOOKUP(D33,[1]Anual!$B$220:$EX$300,$U$1,0)),0)+J33</f>
        <v>0</v>
      </c>
      <c r="M33" s="83">
        <f t="shared" si="3"/>
        <v>0</v>
      </c>
      <c r="N33" s="368"/>
      <c r="O33" s="369"/>
      <c r="P33" s="369"/>
      <c r="Q33" s="369"/>
      <c r="R33" s="369"/>
      <c r="S33" s="369"/>
      <c r="T33" s="369"/>
      <c r="U33" s="241">
        <f t="shared" si="50"/>
        <v>0</v>
      </c>
      <c r="V33" s="241">
        <f t="shared" si="21"/>
        <v>0</v>
      </c>
      <c r="W33" s="240">
        <f t="shared" si="22"/>
        <v>0</v>
      </c>
      <c r="X33" s="368"/>
      <c r="Y33" s="369"/>
      <c r="Z33" s="369"/>
      <c r="AA33" s="369"/>
      <c r="AB33" s="369"/>
      <c r="AC33" s="369"/>
      <c r="AD33" s="369"/>
      <c r="AE33" s="241">
        <f t="shared" si="23"/>
        <v>0</v>
      </c>
      <c r="AF33" s="241">
        <f t="shared" si="7"/>
        <v>0</v>
      </c>
      <c r="AG33" s="240">
        <f t="shared" si="24"/>
        <v>0</v>
      </c>
      <c r="AH33" s="368"/>
      <c r="AI33" s="369"/>
      <c r="AJ33" s="369"/>
      <c r="AK33" s="369"/>
      <c r="AL33" s="369"/>
      <c r="AM33" s="369"/>
      <c r="AN33" s="369"/>
      <c r="AO33" s="241">
        <f t="shared" si="25"/>
        <v>0</v>
      </c>
      <c r="AP33" s="241">
        <f t="shared" si="9"/>
        <v>0</v>
      </c>
      <c r="AQ33" s="240">
        <f t="shared" si="26"/>
        <v>0</v>
      </c>
      <c r="AR33" s="368"/>
      <c r="AS33" s="369"/>
      <c r="AT33" s="369"/>
      <c r="AU33" s="369"/>
      <c r="AV33" s="369"/>
      <c r="AW33" s="369"/>
      <c r="AX33" s="369"/>
      <c r="AY33" s="241">
        <f t="shared" si="27"/>
        <v>0</v>
      </c>
      <c r="AZ33" s="241">
        <f t="shared" si="11"/>
        <v>0</v>
      </c>
      <c r="BA33" s="240">
        <f t="shared" si="28"/>
        <v>0</v>
      </c>
      <c r="BB33" s="368"/>
      <c r="BC33" s="369"/>
      <c r="BD33" s="369"/>
      <c r="BE33" s="369"/>
      <c r="BF33" s="369"/>
      <c r="BG33" s="369"/>
      <c r="BH33" s="369"/>
      <c r="BI33" s="241">
        <f t="shared" si="29"/>
        <v>0</v>
      </c>
      <c r="BJ33" s="241">
        <f t="shared" si="30"/>
        <v>0</v>
      </c>
      <c r="BK33" s="240">
        <f t="shared" si="31"/>
        <v>0</v>
      </c>
      <c r="BL33" s="369"/>
      <c r="BM33" s="369"/>
      <c r="BN33" s="241">
        <f t="shared" si="32"/>
        <v>0</v>
      </c>
      <c r="BO33" s="241">
        <f t="shared" si="33"/>
        <v>0</v>
      </c>
      <c r="BP33" s="240">
        <f t="shared" si="34"/>
        <v>0</v>
      </c>
      <c r="BQ33" s="1725"/>
      <c r="BR33" s="504"/>
      <c r="BS33" s="11" t="str">
        <f>IF($C33="","",VLOOKUP($C33,'Carga People'!$C$5:$G$313,5,0))</f>
        <v/>
      </c>
      <c r="BT33" s="522"/>
      <c r="BU33" s="694">
        <f t="shared" si="14"/>
        <v>0</v>
      </c>
      <c r="BV33" s="694">
        <f t="shared" si="15"/>
        <v>0</v>
      </c>
      <c r="BW33" s="694">
        <f t="shared" si="16"/>
        <v>0</v>
      </c>
      <c r="BX33" s="694">
        <f t="shared" si="17"/>
        <v>0</v>
      </c>
      <c r="BY33" s="694">
        <f t="shared" si="18"/>
        <v>0</v>
      </c>
      <c r="BZ33" s="694">
        <f t="shared" si="19"/>
        <v>0</v>
      </c>
      <c r="CA33" s="482">
        <f t="shared" si="20"/>
        <v>0</v>
      </c>
    </row>
    <row r="34" spans="1:79" s="31" customFormat="1" ht="19.5" hidden="1" customHeight="1" outlineLevel="1" x14ac:dyDescent="0.3">
      <c r="A34" s="344"/>
      <c r="B34" s="29"/>
      <c r="C34" s="30"/>
      <c r="D34" s="30"/>
      <c r="E34" s="468"/>
      <c r="F34" s="30" t="s">
        <v>15</v>
      </c>
      <c r="G34" s="72">
        <f>ROUND(IF(ISERROR(VLOOKUP(D34,[1]Anual!$B$180:$ES$300,($U$1)-3,0)),0,VLOOKUP(D34,[1]Anual!$B$180:$ES$300,($U$1)-3,0)),0)</f>
        <v>0</v>
      </c>
      <c r="H34" s="658" t="str">
        <f>IF(B34="","",(VLOOKUP(B34,Família!$A:$B,2,0)))</f>
        <v/>
      </c>
      <c r="I34" s="30">
        <f>ROUND(IF(ISERROR(VLOOKUP(D34,[1]Anual!$B$180:$ES$300,($U$1)+5,0)),0,VLOOKUP(D34,[1]Anual!$B$180:$ES$300,($U$1)+5,0)),0)</f>
        <v>0</v>
      </c>
      <c r="J34" s="744"/>
      <c r="K34" s="30" t="str">
        <f t="shared" si="2"/>
        <v>ok</v>
      </c>
      <c r="L34" s="30">
        <f>ROUND(IF(ISERROR(VLOOKUP(D34,[1]Anual!$B$220:$EX$300,$U$1,0)),0,VLOOKUP(D34,[1]Anual!$B$220:$EX$300,$U$1,0)),0)+J34</f>
        <v>0</v>
      </c>
      <c r="M34" s="83">
        <f t="shared" si="3"/>
        <v>0</v>
      </c>
      <c r="N34" s="368"/>
      <c r="O34" s="369"/>
      <c r="P34" s="369"/>
      <c r="Q34" s="369"/>
      <c r="R34" s="369"/>
      <c r="S34" s="369"/>
      <c r="T34" s="369"/>
      <c r="U34" s="241">
        <f t="shared" si="50"/>
        <v>0</v>
      </c>
      <c r="V34" s="241">
        <f t="shared" si="21"/>
        <v>0</v>
      </c>
      <c r="W34" s="240">
        <f t="shared" si="22"/>
        <v>0</v>
      </c>
      <c r="X34" s="368"/>
      <c r="Y34" s="369"/>
      <c r="Z34" s="369"/>
      <c r="AA34" s="369"/>
      <c r="AB34" s="369"/>
      <c r="AC34" s="369"/>
      <c r="AD34" s="369"/>
      <c r="AE34" s="241">
        <f t="shared" si="23"/>
        <v>0</v>
      </c>
      <c r="AF34" s="241">
        <f t="shared" si="7"/>
        <v>0</v>
      </c>
      <c r="AG34" s="240">
        <f t="shared" si="24"/>
        <v>0</v>
      </c>
      <c r="AH34" s="368"/>
      <c r="AI34" s="369"/>
      <c r="AJ34" s="369"/>
      <c r="AK34" s="369"/>
      <c r="AL34" s="369"/>
      <c r="AM34" s="369"/>
      <c r="AN34" s="369"/>
      <c r="AO34" s="241">
        <f t="shared" si="25"/>
        <v>0</v>
      </c>
      <c r="AP34" s="241">
        <f t="shared" si="9"/>
        <v>0</v>
      </c>
      <c r="AQ34" s="240">
        <f t="shared" si="26"/>
        <v>0</v>
      </c>
      <c r="AR34" s="368"/>
      <c r="AS34" s="369"/>
      <c r="AT34" s="369"/>
      <c r="AU34" s="369"/>
      <c r="AV34" s="369"/>
      <c r="AW34" s="369"/>
      <c r="AX34" s="369"/>
      <c r="AY34" s="241">
        <f t="shared" si="27"/>
        <v>0</v>
      </c>
      <c r="AZ34" s="241">
        <f t="shared" si="11"/>
        <v>0</v>
      </c>
      <c r="BA34" s="240">
        <f t="shared" si="28"/>
        <v>0</v>
      </c>
      <c r="BB34" s="368"/>
      <c r="BC34" s="369"/>
      <c r="BD34" s="369"/>
      <c r="BE34" s="369"/>
      <c r="BF34" s="369"/>
      <c r="BG34" s="369"/>
      <c r="BH34" s="369"/>
      <c r="BI34" s="241">
        <f t="shared" si="29"/>
        <v>0</v>
      </c>
      <c r="BJ34" s="241">
        <f t="shared" si="30"/>
        <v>0</v>
      </c>
      <c r="BK34" s="240">
        <f t="shared" si="31"/>
        <v>0</v>
      </c>
      <c r="BL34" s="369"/>
      <c r="BM34" s="369"/>
      <c r="BN34" s="241">
        <f t="shared" si="32"/>
        <v>0</v>
      </c>
      <c r="BO34" s="241">
        <f t="shared" si="33"/>
        <v>0</v>
      </c>
      <c r="BP34" s="240">
        <f t="shared" si="34"/>
        <v>0</v>
      </c>
      <c r="BQ34" s="1725"/>
      <c r="BR34" s="504"/>
      <c r="BS34" s="11" t="str">
        <f>IF($C34="","",VLOOKUP($C34,'Carga People'!$C$5:$G$313,5,0))</f>
        <v/>
      </c>
      <c r="BT34" s="522"/>
      <c r="BU34" s="694">
        <f t="shared" si="14"/>
        <v>0</v>
      </c>
      <c r="BV34" s="694">
        <f t="shared" si="15"/>
        <v>0</v>
      </c>
      <c r="BW34" s="694">
        <f t="shared" si="16"/>
        <v>0</v>
      </c>
      <c r="BX34" s="694">
        <f t="shared" si="17"/>
        <v>0</v>
      </c>
      <c r="BY34" s="694">
        <f t="shared" si="18"/>
        <v>0</v>
      </c>
      <c r="BZ34" s="694">
        <f t="shared" si="19"/>
        <v>0</v>
      </c>
      <c r="CA34" s="482">
        <f t="shared" si="20"/>
        <v>0</v>
      </c>
    </row>
    <row r="35" spans="1:79" s="31" customFormat="1" ht="19.5" hidden="1" customHeight="1" outlineLevel="1" x14ac:dyDescent="0.3">
      <c r="A35" s="344"/>
      <c r="B35" s="29"/>
      <c r="C35" s="30"/>
      <c r="D35" s="30"/>
      <c r="E35" s="468"/>
      <c r="F35" s="30" t="s">
        <v>15</v>
      </c>
      <c r="G35" s="72">
        <f>ROUND(IF(ISERROR(VLOOKUP(D35,[1]Anual!$B$180:$ES$300,($U$1)-3,0)),0,VLOOKUP(D35,[1]Anual!$B$180:$ES$300,($U$1)-3,0)),0)</f>
        <v>0</v>
      </c>
      <c r="H35" s="658" t="str">
        <f>IF(B35="","",(VLOOKUP(B35,Família!$A:$B,2,0)))</f>
        <v/>
      </c>
      <c r="I35" s="30">
        <f>ROUND(IF(ISERROR(VLOOKUP(D35,[1]Anual!$B$180:$ES$300,($U$1)+5,0)),0,VLOOKUP(D35,[1]Anual!$B$180:$ES$300,($U$1)+5,0)),0)</f>
        <v>0</v>
      </c>
      <c r="J35" s="744"/>
      <c r="K35" s="30" t="str">
        <f t="shared" si="2"/>
        <v>ok</v>
      </c>
      <c r="L35" s="30">
        <f>ROUND(IF(ISERROR(VLOOKUP(D35,[1]Anual!$B$220:$EX$300,$U$1,0)),0,VLOOKUP(D35,[1]Anual!$B$220:$EX$300,$U$1,0)),0)+J35</f>
        <v>0</v>
      </c>
      <c r="M35" s="83">
        <f t="shared" si="3"/>
        <v>0</v>
      </c>
      <c r="N35" s="368"/>
      <c r="O35" s="369"/>
      <c r="P35" s="369"/>
      <c r="Q35" s="369"/>
      <c r="R35" s="369"/>
      <c r="S35" s="369"/>
      <c r="T35" s="369"/>
      <c r="U35" s="241">
        <f t="shared" si="50"/>
        <v>0</v>
      </c>
      <c r="V35" s="241">
        <f t="shared" si="21"/>
        <v>0</v>
      </c>
      <c r="W35" s="240">
        <f t="shared" si="22"/>
        <v>0</v>
      </c>
      <c r="X35" s="368"/>
      <c r="Y35" s="369"/>
      <c r="Z35" s="369"/>
      <c r="AA35" s="369"/>
      <c r="AB35" s="369"/>
      <c r="AC35" s="369"/>
      <c r="AD35" s="369"/>
      <c r="AE35" s="241">
        <f t="shared" si="23"/>
        <v>0</v>
      </c>
      <c r="AF35" s="241">
        <f t="shared" si="7"/>
        <v>0</v>
      </c>
      <c r="AG35" s="240">
        <f t="shared" si="24"/>
        <v>0</v>
      </c>
      <c r="AH35" s="368"/>
      <c r="AI35" s="369"/>
      <c r="AJ35" s="369"/>
      <c r="AK35" s="369"/>
      <c r="AL35" s="369"/>
      <c r="AM35" s="369"/>
      <c r="AN35" s="369"/>
      <c r="AO35" s="241">
        <f t="shared" si="25"/>
        <v>0</v>
      </c>
      <c r="AP35" s="241">
        <f t="shared" si="9"/>
        <v>0</v>
      </c>
      <c r="AQ35" s="240">
        <f t="shared" si="26"/>
        <v>0</v>
      </c>
      <c r="AR35" s="368"/>
      <c r="AS35" s="369"/>
      <c r="AT35" s="369"/>
      <c r="AU35" s="369"/>
      <c r="AV35" s="369"/>
      <c r="AW35" s="369"/>
      <c r="AX35" s="369"/>
      <c r="AY35" s="241">
        <f t="shared" si="27"/>
        <v>0</v>
      </c>
      <c r="AZ35" s="241">
        <f t="shared" si="11"/>
        <v>0</v>
      </c>
      <c r="BA35" s="240">
        <f t="shared" si="28"/>
        <v>0</v>
      </c>
      <c r="BB35" s="368"/>
      <c r="BC35" s="369"/>
      <c r="BD35" s="369"/>
      <c r="BE35" s="369"/>
      <c r="BF35" s="369"/>
      <c r="BG35" s="369"/>
      <c r="BH35" s="369"/>
      <c r="BI35" s="241">
        <f t="shared" si="29"/>
        <v>0</v>
      </c>
      <c r="BJ35" s="241">
        <f t="shared" si="30"/>
        <v>0</v>
      </c>
      <c r="BK35" s="240">
        <f t="shared" si="31"/>
        <v>0</v>
      </c>
      <c r="BL35" s="369"/>
      <c r="BM35" s="369"/>
      <c r="BN35" s="241">
        <f t="shared" si="32"/>
        <v>0</v>
      </c>
      <c r="BO35" s="241">
        <f t="shared" si="33"/>
        <v>0</v>
      </c>
      <c r="BP35" s="240">
        <f t="shared" si="34"/>
        <v>0</v>
      </c>
      <c r="BQ35" s="1725"/>
      <c r="BR35" s="504"/>
      <c r="BS35" s="11" t="str">
        <f>IF($C35="","",VLOOKUP($C35,'Carga People'!$C$5:$G$313,5,0))</f>
        <v/>
      </c>
      <c r="BT35" s="522"/>
      <c r="BU35" s="694">
        <f t="shared" si="14"/>
        <v>0</v>
      </c>
      <c r="BV35" s="694">
        <f t="shared" si="15"/>
        <v>0</v>
      </c>
      <c r="BW35" s="694">
        <f t="shared" si="16"/>
        <v>0</v>
      </c>
      <c r="BX35" s="694">
        <f t="shared" si="17"/>
        <v>0</v>
      </c>
      <c r="BY35" s="694">
        <f t="shared" si="18"/>
        <v>0</v>
      </c>
      <c r="BZ35" s="694">
        <f t="shared" si="19"/>
        <v>0</v>
      </c>
      <c r="CA35" s="482">
        <f t="shared" si="20"/>
        <v>0</v>
      </c>
    </row>
    <row r="36" spans="1:79" s="31" customFormat="1" ht="19.5" hidden="1" customHeight="1" outlineLevel="1" x14ac:dyDescent="0.3">
      <c r="A36" s="461"/>
      <c r="B36" s="458"/>
      <c r="C36" s="459"/>
      <c r="D36" s="459"/>
      <c r="E36" s="469"/>
      <c r="F36" s="459" t="s">
        <v>15</v>
      </c>
      <c r="G36" s="241">
        <f>ROUND(IF(ISERROR(VLOOKUP(D36,[1]Anual!$B$180:$ES$300,($U$1)-3,0)),0,VLOOKUP(D36,[1]Anual!$B$180:$ES$300,($U$1)-3,0)),0)</f>
        <v>0</v>
      </c>
      <c r="H36" s="658" t="str">
        <f>IF(B36="","",(VLOOKUP(B36,Família!$A:$B,2,0)))</f>
        <v/>
      </c>
      <c r="I36" s="459">
        <f>ROUND(IF(ISERROR(VLOOKUP(D36,[1]Anual!$B$180:$ES$300,($U$1)+5,0)),0,VLOOKUP(D36,[1]Anual!$B$180:$ES$300,($U$1)+5,0)),0)</f>
        <v>0</v>
      </c>
      <c r="J36" s="744"/>
      <c r="K36" s="459" t="str">
        <f t="shared" si="2"/>
        <v>ok</v>
      </c>
      <c r="L36" s="459">
        <f>ROUND(IF(ISERROR(VLOOKUP(D36,[1]Anual!$B$220:$EX$300,$U$1,0)),0,VLOOKUP(D36,[1]Anual!$B$220:$EX$300,$U$1,0)),0)+J36</f>
        <v>0</v>
      </c>
      <c r="M36" s="460">
        <f t="shared" si="3"/>
        <v>0</v>
      </c>
      <c r="N36" s="458">
        <f>ROUND(N74-SUM(N37:N40),0)</f>
        <v>0</v>
      </c>
      <c r="O36" s="459">
        <f>ROUND(O74-SUM(O37:O40),0)</f>
        <v>0</v>
      </c>
      <c r="P36" s="459">
        <f>ROUND(P74-SUM(P37:P40),0)</f>
        <v>0</v>
      </c>
      <c r="Q36" s="459">
        <f t="shared" ref="Q36:T36" si="69">ROUND(Q74-SUM(Q37:Q40),0)</f>
        <v>0</v>
      </c>
      <c r="R36" s="459">
        <f t="shared" si="69"/>
        <v>0</v>
      </c>
      <c r="S36" s="459">
        <f t="shared" si="69"/>
        <v>0</v>
      </c>
      <c r="T36" s="459">
        <f t="shared" si="69"/>
        <v>0</v>
      </c>
      <c r="U36" s="241">
        <f t="shared" si="50"/>
        <v>0</v>
      </c>
      <c r="V36" s="241">
        <f t="shared" si="21"/>
        <v>0</v>
      </c>
      <c r="W36" s="240">
        <f t="shared" si="22"/>
        <v>0</v>
      </c>
      <c r="X36" s="458">
        <f t="shared" ref="X36:AD36" si="70">ROUND(X74-SUM(X37:X40),0)</f>
        <v>0</v>
      </c>
      <c r="Y36" s="459">
        <f t="shared" si="70"/>
        <v>0</v>
      </c>
      <c r="Z36" s="459">
        <f t="shared" si="70"/>
        <v>0</v>
      </c>
      <c r="AA36" s="459">
        <f t="shared" si="70"/>
        <v>0</v>
      </c>
      <c r="AB36" s="459">
        <f t="shared" si="70"/>
        <v>0</v>
      </c>
      <c r="AC36" s="459">
        <f t="shared" si="70"/>
        <v>0</v>
      </c>
      <c r="AD36" s="459">
        <f t="shared" si="70"/>
        <v>0</v>
      </c>
      <c r="AE36" s="241">
        <f t="shared" si="23"/>
        <v>0</v>
      </c>
      <c r="AF36" s="241">
        <f t="shared" si="7"/>
        <v>0</v>
      </c>
      <c r="AG36" s="240">
        <f t="shared" si="24"/>
        <v>0</v>
      </c>
      <c r="AH36" s="458">
        <f t="shared" ref="AH36:AN36" si="71">ROUND(AH74-SUM(AH37:AH40),0)</f>
        <v>0</v>
      </c>
      <c r="AI36" s="459">
        <f t="shared" si="71"/>
        <v>0</v>
      </c>
      <c r="AJ36" s="459">
        <f t="shared" si="71"/>
        <v>0</v>
      </c>
      <c r="AK36" s="459">
        <f t="shared" si="71"/>
        <v>0</v>
      </c>
      <c r="AL36" s="459">
        <f t="shared" si="71"/>
        <v>0</v>
      </c>
      <c r="AM36" s="459">
        <f t="shared" si="71"/>
        <v>0</v>
      </c>
      <c r="AN36" s="459">
        <f t="shared" si="71"/>
        <v>0</v>
      </c>
      <c r="AO36" s="241">
        <f t="shared" si="25"/>
        <v>0</v>
      </c>
      <c r="AP36" s="241">
        <f t="shared" si="9"/>
        <v>0</v>
      </c>
      <c r="AQ36" s="240">
        <f t="shared" si="26"/>
        <v>0</v>
      </c>
      <c r="AR36" s="458">
        <f t="shared" ref="AR36:AX36" si="72">ROUND(AR74-SUM(AR37:AR40),0)</f>
        <v>0</v>
      </c>
      <c r="AS36" s="459">
        <f t="shared" si="72"/>
        <v>0</v>
      </c>
      <c r="AT36" s="459">
        <f t="shared" si="72"/>
        <v>0</v>
      </c>
      <c r="AU36" s="459">
        <f t="shared" si="72"/>
        <v>0</v>
      </c>
      <c r="AV36" s="459">
        <f t="shared" si="72"/>
        <v>0</v>
      </c>
      <c r="AW36" s="459">
        <f t="shared" si="72"/>
        <v>0</v>
      </c>
      <c r="AX36" s="459">
        <f t="shared" si="72"/>
        <v>0</v>
      </c>
      <c r="AY36" s="241">
        <f t="shared" si="27"/>
        <v>0</v>
      </c>
      <c r="AZ36" s="241">
        <f t="shared" si="11"/>
        <v>0</v>
      </c>
      <c r="BA36" s="240">
        <f t="shared" si="28"/>
        <v>0</v>
      </c>
      <c r="BB36" s="458">
        <f t="shared" ref="BB36:BH36" si="73">ROUND(BB74-SUM(BB37:BB40),0)</f>
        <v>0</v>
      </c>
      <c r="BC36" s="459">
        <f t="shared" si="73"/>
        <v>0</v>
      </c>
      <c r="BD36" s="459">
        <f t="shared" si="73"/>
        <v>0</v>
      </c>
      <c r="BE36" s="459">
        <f t="shared" si="73"/>
        <v>0</v>
      </c>
      <c r="BF36" s="459">
        <f t="shared" si="73"/>
        <v>0</v>
      </c>
      <c r="BG36" s="459">
        <f t="shared" si="73"/>
        <v>0</v>
      </c>
      <c r="BH36" s="459">
        <f t="shared" si="73"/>
        <v>0</v>
      </c>
      <c r="BI36" s="241">
        <f t="shared" si="29"/>
        <v>0</v>
      </c>
      <c r="BJ36" s="241">
        <f t="shared" si="30"/>
        <v>0</v>
      </c>
      <c r="BK36" s="240">
        <f t="shared" si="31"/>
        <v>0</v>
      </c>
      <c r="BL36" s="459">
        <f t="shared" ref="BL36:BM36" si="74">ROUND(BL74-SUM(BL37:BL40),0)</f>
        <v>0</v>
      </c>
      <c r="BM36" s="459">
        <f t="shared" si="74"/>
        <v>0</v>
      </c>
      <c r="BN36" s="241">
        <f t="shared" si="32"/>
        <v>0</v>
      </c>
      <c r="BO36" s="241">
        <f t="shared" si="33"/>
        <v>0</v>
      </c>
      <c r="BP36" s="240">
        <f t="shared" si="34"/>
        <v>0</v>
      </c>
      <c r="BQ36" s="1725">
        <f>SUM(M36:M40)</f>
        <v>0</v>
      </c>
      <c r="BR36" s="504"/>
      <c r="BS36" s="11" t="str">
        <f>IF($C36="","",VLOOKUP($C36,'Carga People'!$C$5:$G$313,5,0))</f>
        <v/>
      </c>
      <c r="BT36" s="522"/>
      <c r="BU36" s="694">
        <f t="shared" si="14"/>
        <v>0</v>
      </c>
      <c r="BV36" s="694">
        <f t="shared" si="15"/>
        <v>0</v>
      </c>
      <c r="BW36" s="694">
        <f t="shared" si="16"/>
        <v>0</v>
      </c>
      <c r="BX36" s="694">
        <f t="shared" si="17"/>
        <v>0</v>
      </c>
      <c r="BY36" s="694">
        <f t="shared" si="18"/>
        <v>0</v>
      </c>
      <c r="BZ36" s="694">
        <f t="shared" si="19"/>
        <v>0</v>
      </c>
      <c r="CA36" s="482">
        <f t="shared" si="20"/>
        <v>0</v>
      </c>
    </row>
    <row r="37" spans="1:79" s="31" customFormat="1" ht="19.5" hidden="1" customHeight="1" outlineLevel="1" x14ac:dyDescent="0.3">
      <c r="A37" s="344"/>
      <c r="B37" s="340"/>
      <c r="C37" s="30"/>
      <c r="D37" s="30"/>
      <c r="E37" s="468"/>
      <c r="F37" s="30" t="s">
        <v>15</v>
      </c>
      <c r="G37" s="72">
        <f>ROUND(IF(ISERROR(VLOOKUP(D37,[1]Anual!$B$180:$ES$300,($U$1)-3,0)),0,VLOOKUP(D37,[1]Anual!$B$180:$ES$300,($U$1)-3,0)),0)</f>
        <v>0</v>
      </c>
      <c r="H37" s="658" t="str">
        <f>IF(B37="","",(VLOOKUP(B37,Família!$A:$B,2,0)))</f>
        <v/>
      </c>
      <c r="I37" s="30">
        <f>ROUND(IF(ISERROR(VLOOKUP(D37,[1]Anual!$B$180:$ES$300,($U$1)+5,0)),0,VLOOKUP(D37,[1]Anual!$B$180:$ES$300,($U$1)+5,0)),0)</f>
        <v>0</v>
      </c>
      <c r="J37" s="744"/>
      <c r="K37" s="30" t="str">
        <f t="shared" si="2"/>
        <v>ok</v>
      </c>
      <c r="L37" s="30">
        <f>ROUND(IF(ISERROR(VLOOKUP(D37,[1]Anual!$B$220:$EX$300,$U$1,0)),0,VLOOKUP(D37,[1]Anual!$B$220:$EX$300,$U$1,0)),0)+J37</f>
        <v>0</v>
      </c>
      <c r="M37" s="83">
        <f t="shared" si="3"/>
        <v>0</v>
      </c>
      <c r="N37" s="368"/>
      <c r="O37" s="369"/>
      <c r="P37" s="369"/>
      <c r="Q37" s="369"/>
      <c r="R37" s="369"/>
      <c r="S37" s="369"/>
      <c r="T37" s="369"/>
      <c r="U37" s="241">
        <f t="shared" si="50"/>
        <v>0</v>
      </c>
      <c r="V37" s="241">
        <f t="shared" si="21"/>
        <v>0</v>
      </c>
      <c r="W37" s="240">
        <f t="shared" si="22"/>
        <v>0</v>
      </c>
      <c r="X37" s="368"/>
      <c r="Y37" s="369"/>
      <c r="Z37" s="369"/>
      <c r="AA37" s="369"/>
      <c r="AB37" s="369"/>
      <c r="AC37" s="369"/>
      <c r="AD37" s="369"/>
      <c r="AE37" s="241">
        <f t="shared" si="23"/>
        <v>0</v>
      </c>
      <c r="AF37" s="241">
        <f t="shared" si="7"/>
        <v>0</v>
      </c>
      <c r="AG37" s="240">
        <f t="shared" si="24"/>
        <v>0</v>
      </c>
      <c r="AH37" s="368"/>
      <c r="AI37" s="369"/>
      <c r="AJ37" s="369"/>
      <c r="AK37" s="369"/>
      <c r="AL37" s="369"/>
      <c r="AM37" s="369"/>
      <c r="AN37" s="369"/>
      <c r="AO37" s="241">
        <f t="shared" si="25"/>
        <v>0</v>
      </c>
      <c r="AP37" s="241">
        <f t="shared" si="9"/>
        <v>0</v>
      </c>
      <c r="AQ37" s="240">
        <f t="shared" si="26"/>
        <v>0</v>
      </c>
      <c r="AR37" s="368"/>
      <c r="AS37" s="369"/>
      <c r="AT37" s="369"/>
      <c r="AU37" s="369"/>
      <c r="AV37" s="369"/>
      <c r="AW37" s="369"/>
      <c r="AX37" s="369"/>
      <c r="AY37" s="241">
        <f t="shared" si="27"/>
        <v>0</v>
      </c>
      <c r="AZ37" s="241">
        <f t="shared" si="11"/>
        <v>0</v>
      </c>
      <c r="BA37" s="240">
        <f t="shared" si="28"/>
        <v>0</v>
      </c>
      <c r="BB37" s="368"/>
      <c r="BC37" s="369"/>
      <c r="BD37" s="369"/>
      <c r="BE37" s="369"/>
      <c r="BF37" s="369"/>
      <c r="BG37" s="369"/>
      <c r="BH37" s="369"/>
      <c r="BI37" s="241">
        <f t="shared" si="29"/>
        <v>0</v>
      </c>
      <c r="BJ37" s="241">
        <f t="shared" si="30"/>
        <v>0</v>
      </c>
      <c r="BK37" s="240">
        <f t="shared" si="31"/>
        <v>0</v>
      </c>
      <c r="BL37" s="369"/>
      <c r="BM37" s="369"/>
      <c r="BN37" s="241">
        <f t="shared" si="32"/>
        <v>0</v>
      </c>
      <c r="BO37" s="241">
        <f t="shared" si="33"/>
        <v>0</v>
      </c>
      <c r="BP37" s="240">
        <f t="shared" si="34"/>
        <v>0</v>
      </c>
      <c r="BQ37" s="1725"/>
      <c r="BR37" s="504"/>
      <c r="BS37" s="11" t="str">
        <f>IF($C37="","",VLOOKUP($C37,'Carga People'!$C$5:$G$313,5,0))</f>
        <v/>
      </c>
      <c r="BT37" s="522"/>
      <c r="BU37" s="694">
        <f t="shared" si="14"/>
        <v>0</v>
      </c>
      <c r="BV37" s="694">
        <f t="shared" si="15"/>
        <v>0</v>
      </c>
      <c r="BW37" s="694">
        <f t="shared" si="16"/>
        <v>0</v>
      </c>
      <c r="BX37" s="694">
        <f t="shared" si="17"/>
        <v>0</v>
      </c>
      <c r="BY37" s="694">
        <f t="shared" si="18"/>
        <v>0</v>
      </c>
      <c r="BZ37" s="694">
        <f t="shared" si="19"/>
        <v>0</v>
      </c>
      <c r="CA37" s="482">
        <f t="shared" si="20"/>
        <v>0</v>
      </c>
    </row>
    <row r="38" spans="1:79" s="31" customFormat="1" ht="19.5" hidden="1" customHeight="1" outlineLevel="1" x14ac:dyDescent="0.3">
      <c r="A38" s="344"/>
      <c r="B38" s="340"/>
      <c r="C38" s="30"/>
      <c r="D38" s="30"/>
      <c r="E38" s="468"/>
      <c r="F38" s="30" t="s">
        <v>15</v>
      </c>
      <c r="G38" s="72">
        <f>ROUND(IF(ISERROR(VLOOKUP(D38,[1]Anual!$B$180:$ES$300,($U$1)-3,0)),0,VLOOKUP(D38,[1]Anual!$B$180:$ES$300,($U$1)-3,0)),0)</f>
        <v>0</v>
      </c>
      <c r="H38" s="658" t="str">
        <f>IF(B38="","",(VLOOKUP(B38,Família!$A:$B,2,0)))</f>
        <v/>
      </c>
      <c r="I38" s="30">
        <f>ROUND(IF(ISERROR(VLOOKUP(D38,[1]Anual!$B$180:$ES$300,($U$1)+5,0)),0,VLOOKUP(D38,[1]Anual!$B$180:$ES$300,($U$1)+5,0)),0)</f>
        <v>0</v>
      </c>
      <c r="J38" s="744"/>
      <c r="K38" s="30" t="str">
        <f t="shared" si="2"/>
        <v>ok</v>
      </c>
      <c r="L38" s="30">
        <f>ROUND(IF(ISERROR(VLOOKUP(D38,[1]Anual!$B$220:$EX$300,$U$1,0)),0,VLOOKUP(D38,[1]Anual!$B$220:$EX$300,$U$1,0)),0)+J38</f>
        <v>0</v>
      </c>
      <c r="M38" s="83">
        <f t="shared" si="3"/>
        <v>0</v>
      </c>
      <c r="N38" s="368"/>
      <c r="O38" s="369"/>
      <c r="P38" s="369"/>
      <c r="Q38" s="369"/>
      <c r="R38" s="369"/>
      <c r="S38" s="369"/>
      <c r="T38" s="369"/>
      <c r="U38" s="241">
        <f t="shared" si="50"/>
        <v>0</v>
      </c>
      <c r="V38" s="241">
        <f t="shared" si="21"/>
        <v>0</v>
      </c>
      <c r="W38" s="240">
        <f t="shared" si="22"/>
        <v>0</v>
      </c>
      <c r="X38" s="368"/>
      <c r="Y38" s="369"/>
      <c r="Z38" s="369"/>
      <c r="AA38" s="369"/>
      <c r="AB38" s="369"/>
      <c r="AC38" s="369"/>
      <c r="AD38" s="369"/>
      <c r="AE38" s="241">
        <f t="shared" si="23"/>
        <v>0</v>
      </c>
      <c r="AF38" s="241">
        <f t="shared" si="7"/>
        <v>0</v>
      </c>
      <c r="AG38" s="240">
        <f t="shared" si="24"/>
        <v>0</v>
      </c>
      <c r="AH38" s="368"/>
      <c r="AI38" s="369"/>
      <c r="AJ38" s="369"/>
      <c r="AK38" s="369"/>
      <c r="AL38" s="369"/>
      <c r="AM38" s="369"/>
      <c r="AN38" s="369"/>
      <c r="AO38" s="241">
        <f t="shared" si="25"/>
        <v>0</v>
      </c>
      <c r="AP38" s="241">
        <f t="shared" si="9"/>
        <v>0</v>
      </c>
      <c r="AQ38" s="240">
        <f t="shared" si="26"/>
        <v>0</v>
      </c>
      <c r="AR38" s="368"/>
      <c r="AS38" s="369"/>
      <c r="AT38" s="369"/>
      <c r="AU38" s="369"/>
      <c r="AV38" s="369"/>
      <c r="AW38" s="369"/>
      <c r="AX38" s="369"/>
      <c r="AY38" s="241">
        <f t="shared" si="27"/>
        <v>0</v>
      </c>
      <c r="AZ38" s="241">
        <f t="shared" si="11"/>
        <v>0</v>
      </c>
      <c r="BA38" s="240">
        <f t="shared" si="28"/>
        <v>0</v>
      </c>
      <c r="BB38" s="368"/>
      <c r="BC38" s="369"/>
      <c r="BD38" s="369"/>
      <c r="BE38" s="369"/>
      <c r="BF38" s="369"/>
      <c r="BG38" s="369"/>
      <c r="BH38" s="369"/>
      <c r="BI38" s="241">
        <f t="shared" si="29"/>
        <v>0</v>
      </c>
      <c r="BJ38" s="241">
        <f t="shared" si="30"/>
        <v>0</v>
      </c>
      <c r="BK38" s="240">
        <f t="shared" si="31"/>
        <v>0</v>
      </c>
      <c r="BL38" s="369"/>
      <c r="BM38" s="369"/>
      <c r="BN38" s="241">
        <f t="shared" si="32"/>
        <v>0</v>
      </c>
      <c r="BO38" s="241">
        <f t="shared" si="33"/>
        <v>0</v>
      </c>
      <c r="BP38" s="240">
        <f t="shared" si="34"/>
        <v>0</v>
      </c>
      <c r="BQ38" s="1725"/>
      <c r="BR38" s="504"/>
      <c r="BS38" s="11" t="str">
        <f>IF($C38="","",VLOOKUP($C38,'Carga People'!$C$5:$G$313,5,0))</f>
        <v/>
      </c>
      <c r="BT38" s="522"/>
      <c r="BU38" s="694">
        <f t="shared" si="14"/>
        <v>0</v>
      </c>
      <c r="BV38" s="694">
        <f t="shared" si="15"/>
        <v>0</v>
      </c>
      <c r="BW38" s="694">
        <f t="shared" si="16"/>
        <v>0</v>
      </c>
      <c r="BX38" s="694">
        <f t="shared" si="17"/>
        <v>0</v>
      </c>
      <c r="BY38" s="694">
        <f t="shared" si="18"/>
        <v>0</v>
      </c>
      <c r="BZ38" s="694">
        <f t="shared" si="19"/>
        <v>0</v>
      </c>
      <c r="CA38" s="482">
        <f t="shared" si="20"/>
        <v>0</v>
      </c>
    </row>
    <row r="39" spans="1:79" s="31" customFormat="1" ht="19.5" hidden="1" customHeight="1" outlineLevel="1" x14ac:dyDescent="0.3">
      <c r="A39" s="344"/>
      <c r="B39" s="340"/>
      <c r="C39" s="30"/>
      <c r="D39" s="30"/>
      <c r="E39" s="468"/>
      <c r="F39" s="30" t="s">
        <v>15</v>
      </c>
      <c r="G39" s="72">
        <f>ROUND(IF(ISERROR(VLOOKUP(D39,[1]Anual!$B$180:$ES$300,($U$1)-3,0)),0,VLOOKUP(D39,[1]Anual!$B$180:$ES$300,($U$1)-3,0)),0)</f>
        <v>0</v>
      </c>
      <c r="H39" s="658" t="str">
        <f>IF(B39="","",(VLOOKUP(B39,Família!$A:$B,2,0)))</f>
        <v/>
      </c>
      <c r="I39" s="30">
        <f>ROUND(IF(ISERROR(VLOOKUP(D39,[1]Anual!$B$180:$ES$300,($U$1)+5,0)),0,VLOOKUP(D39,[1]Anual!$B$180:$ES$300,($U$1)+5,0)),0)</f>
        <v>0</v>
      </c>
      <c r="J39" s="744"/>
      <c r="K39" s="30" t="str">
        <f t="shared" si="2"/>
        <v>ok</v>
      </c>
      <c r="L39" s="30">
        <f>ROUND(IF(ISERROR(VLOOKUP(D39,[1]Anual!$B$220:$EX$300,$U$1,0)),0,VLOOKUP(D39,[1]Anual!$B$220:$EX$300,$U$1,0)),0)+J39</f>
        <v>0</v>
      </c>
      <c r="M39" s="83">
        <f t="shared" si="3"/>
        <v>0</v>
      </c>
      <c r="N39" s="368"/>
      <c r="O39" s="369"/>
      <c r="P39" s="369"/>
      <c r="Q39" s="369"/>
      <c r="R39" s="369"/>
      <c r="S39" s="369"/>
      <c r="T39" s="369"/>
      <c r="U39" s="241">
        <f t="shared" si="50"/>
        <v>0</v>
      </c>
      <c r="V39" s="241">
        <f t="shared" si="21"/>
        <v>0</v>
      </c>
      <c r="W39" s="240">
        <f t="shared" si="22"/>
        <v>0</v>
      </c>
      <c r="X39" s="368"/>
      <c r="Y39" s="369"/>
      <c r="Z39" s="369"/>
      <c r="AA39" s="369"/>
      <c r="AB39" s="369"/>
      <c r="AC39" s="369"/>
      <c r="AD39" s="369"/>
      <c r="AE39" s="241">
        <f t="shared" si="23"/>
        <v>0</v>
      </c>
      <c r="AF39" s="241">
        <f t="shared" si="7"/>
        <v>0</v>
      </c>
      <c r="AG39" s="240">
        <f t="shared" si="24"/>
        <v>0</v>
      </c>
      <c r="AH39" s="368"/>
      <c r="AI39" s="369"/>
      <c r="AJ39" s="369"/>
      <c r="AK39" s="369"/>
      <c r="AL39" s="369"/>
      <c r="AM39" s="369"/>
      <c r="AN39" s="369"/>
      <c r="AO39" s="241">
        <f t="shared" si="25"/>
        <v>0</v>
      </c>
      <c r="AP39" s="241">
        <f t="shared" si="9"/>
        <v>0</v>
      </c>
      <c r="AQ39" s="240">
        <f t="shared" si="26"/>
        <v>0</v>
      </c>
      <c r="AR39" s="368"/>
      <c r="AS39" s="369"/>
      <c r="AT39" s="369"/>
      <c r="AU39" s="369"/>
      <c r="AV39" s="369"/>
      <c r="AW39" s="369"/>
      <c r="AX39" s="369"/>
      <c r="AY39" s="241">
        <f t="shared" si="27"/>
        <v>0</v>
      </c>
      <c r="AZ39" s="241">
        <f t="shared" si="11"/>
        <v>0</v>
      </c>
      <c r="BA39" s="240">
        <f t="shared" si="28"/>
        <v>0</v>
      </c>
      <c r="BB39" s="368"/>
      <c r="BC39" s="369"/>
      <c r="BD39" s="369"/>
      <c r="BE39" s="369"/>
      <c r="BF39" s="369"/>
      <c r="BG39" s="369"/>
      <c r="BH39" s="369"/>
      <c r="BI39" s="241">
        <f t="shared" si="29"/>
        <v>0</v>
      </c>
      <c r="BJ39" s="241">
        <f t="shared" si="30"/>
        <v>0</v>
      </c>
      <c r="BK39" s="240">
        <f t="shared" si="31"/>
        <v>0</v>
      </c>
      <c r="BL39" s="369"/>
      <c r="BM39" s="369"/>
      <c r="BN39" s="241">
        <f t="shared" si="32"/>
        <v>0</v>
      </c>
      <c r="BO39" s="241">
        <f t="shared" si="33"/>
        <v>0</v>
      </c>
      <c r="BP39" s="240">
        <f t="shared" si="34"/>
        <v>0</v>
      </c>
      <c r="BQ39" s="1725"/>
      <c r="BR39" s="504"/>
      <c r="BS39" s="11" t="str">
        <f>IF($C39="","",VLOOKUP($C39,'Carga People'!$C$5:$G$313,5,0))</f>
        <v/>
      </c>
      <c r="BT39" s="522"/>
      <c r="BU39" s="694">
        <f t="shared" si="14"/>
        <v>0</v>
      </c>
      <c r="BV39" s="694">
        <f t="shared" si="15"/>
        <v>0</v>
      </c>
      <c r="BW39" s="694">
        <f t="shared" si="16"/>
        <v>0</v>
      </c>
      <c r="BX39" s="694">
        <f t="shared" si="17"/>
        <v>0</v>
      </c>
      <c r="BY39" s="694">
        <f t="shared" si="18"/>
        <v>0</v>
      </c>
      <c r="BZ39" s="694">
        <f t="shared" si="19"/>
        <v>0</v>
      </c>
      <c r="CA39" s="482">
        <f t="shared" si="20"/>
        <v>0</v>
      </c>
    </row>
    <row r="40" spans="1:79" s="31" customFormat="1" ht="19.5" hidden="1" customHeight="1" outlineLevel="1" x14ac:dyDescent="0.3">
      <c r="A40" s="344"/>
      <c r="B40" s="29"/>
      <c r="C40" s="30"/>
      <c r="D40" s="30"/>
      <c r="E40" s="468"/>
      <c r="F40" s="30" t="s">
        <v>15</v>
      </c>
      <c r="G40" s="72">
        <f>ROUND(IF(ISERROR(VLOOKUP(D40,[1]Anual!$B$180:$ES$300,($U$1)-3,0)),0,VLOOKUP(D40,[1]Anual!$B$180:$ES$300,($U$1)-3,0)),0)</f>
        <v>0</v>
      </c>
      <c r="H40" s="658" t="str">
        <f>IF(B40="","",(VLOOKUP(B40,Família!$A:$B,2,0)))</f>
        <v/>
      </c>
      <c r="I40" s="30">
        <f>ROUND(IF(ISERROR(VLOOKUP(D40,[1]Anual!$B$180:$ES$300,($U$1)+5,0)),0,VLOOKUP(D40,[1]Anual!$B$180:$ES$300,($U$1)+5,0)),0)</f>
        <v>0</v>
      </c>
      <c r="J40" s="744"/>
      <c r="K40" s="30" t="str">
        <f t="shared" si="2"/>
        <v>ok</v>
      </c>
      <c r="L40" s="30">
        <f>ROUND(IF(ISERROR(VLOOKUP(D40,[1]Anual!$B$220:$EX$300,$U$1,0)),0,VLOOKUP(D40,[1]Anual!$B$220:$EX$300,$U$1,0)),0)+J40</f>
        <v>0</v>
      </c>
      <c r="M40" s="83">
        <f t="shared" si="3"/>
        <v>0</v>
      </c>
      <c r="N40" s="368"/>
      <c r="O40" s="369"/>
      <c r="P40" s="369"/>
      <c r="Q40" s="369"/>
      <c r="R40" s="369"/>
      <c r="S40" s="369"/>
      <c r="T40" s="369"/>
      <c r="U40" s="241">
        <f t="shared" si="50"/>
        <v>0</v>
      </c>
      <c r="V40" s="241">
        <f t="shared" si="21"/>
        <v>0</v>
      </c>
      <c r="W40" s="240">
        <f t="shared" si="22"/>
        <v>0</v>
      </c>
      <c r="X40" s="368"/>
      <c r="Y40" s="369"/>
      <c r="Z40" s="369"/>
      <c r="AA40" s="369"/>
      <c r="AB40" s="369"/>
      <c r="AC40" s="369"/>
      <c r="AD40" s="369"/>
      <c r="AE40" s="241">
        <f t="shared" si="23"/>
        <v>0</v>
      </c>
      <c r="AF40" s="241">
        <f t="shared" si="7"/>
        <v>0</v>
      </c>
      <c r="AG40" s="240">
        <f t="shared" si="24"/>
        <v>0</v>
      </c>
      <c r="AH40" s="368"/>
      <c r="AI40" s="369"/>
      <c r="AJ40" s="369"/>
      <c r="AK40" s="369"/>
      <c r="AL40" s="369"/>
      <c r="AM40" s="369"/>
      <c r="AN40" s="369"/>
      <c r="AO40" s="241">
        <f t="shared" si="25"/>
        <v>0</v>
      </c>
      <c r="AP40" s="241">
        <f t="shared" si="9"/>
        <v>0</v>
      </c>
      <c r="AQ40" s="240">
        <f t="shared" si="26"/>
        <v>0</v>
      </c>
      <c r="AR40" s="368"/>
      <c r="AS40" s="369"/>
      <c r="AT40" s="369"/>
      <c r="AU40" s="369"/>
      <c r="AV40" s="369"/>
      <c r="AW40" s="369"/>
      <c r="AX40" s="369"/>
      <c r="AY40" s="241">
        <f t="shared" si="27"/>
        <v>0</v>
      </c>
      <c r="AZ40" s="241">
        <f t="shared" si="11"/>
        <v>0</v>
      </c>
      <c r="BA40" s="240">
        <f t="shared" si="28"/>
        <v>0</v>
      </c>
      <c r="BB40" s="368"/>
      <c r="BC40" s="369"/>
      <c r="BD40" s="369"/>
      <c r="BE40" s="369"/>
      <c r="BF40" s="369"/>
      <c r="BG40" s="369"/>
      <c r="BH40" s="369"/>
      <c r="BI40" s="241">
        <f t="shared" si="29"/>
        <v>0</v>
      </c>
      <c r="BJ40" s="241">
        <f t="shared" si="30"/>
        <v>0</v>
      </c>
      <c r="BK40" s="240">
        <f t="shared" si="31"/>
        <v>0</v>
      </c>
      <c r="BL40" s="369"/>
      <c r="BM40" s="369"/>
      <c r="BN40" s="241">
        <f t="shared" si="32"/>
        <v>0</v>
      </c>
      <c r="BO40" s="241">
        <f t="shared" si="33"/>
        <v>0</v>
      </c>
      <c r="BP40" s="240">
        <f t="shared" si="34"/>
        <v>0</v>
      </c>
      <c r="BQ40" s="1725"/>
      <c r="BR40" s="504"/>
      <c r="BS40" s="11" t="str">
        <f>IF($C40="","",VLOOKUP($C40,'Carga People'!$C$5:$G$313,5,0))</f>
        <v/>
      </c>
      <c r="BT40" s="522"/>
      <c r="BU40" s="694">
        <f t="shared" si="14"/>
        <v>0</v>
      </c>
      <c r="BV40" s="694">
        <f t="shared" si="15"/>
        <v>0</v>
      </c>
      <c r="BW40" s="694">
        <f t="shared" si="16"/>
        <v>0</v>
      </c>
      <c r="BX40" s="694">
        <f t="shared" si="17"/>
        <v>0</v>
      </c>
      <c r="BY40" s="694">
        <f t="shared" si="18"/>
        <v>0</v>
      </c>
      <c r="BZ40" s="694">
        <f t="shared" si="19"/>
        <v>0</v>
      </c>
      <c r="CA40" s="482">
        <f t="shared" si="20"/>
        <v>0</v>
      </c>
    </row>
    <row r="41" spans="1:79" s="31" customFormat="1" ht="19.5" hidden="1" customHeight="1" outlineLevel="1" x14ac:dyDescent="0.3">
      <c r="A41" s="461"/>
      <c r="B41" s="458"/>
      <c r="C41" s="459"/>
      <c r="D41" s="459"/>
      <c r="E41" s="469"/>
      <c r="F41" s="459" t="s">
        <v>15</v>
      </c>
      <c r="G41" s="241">
        <f>ROUND(IF(ISERROR(VLOOKUP(D41,[1]Anual!$B$180:$ES$300,($U$1)-3,0)),0,VLOOKUP(D41,[1]Anual!$B$180:$ES$300,($U$1)-3,0)),0)</f>
        <v>0</v>
      </c>
      <c r="H41" s="658" t="str">
        <f>IF(B41="","",(VLOOKUP(B41,Família!$A:$B,2,0)))</f>
        <v/>
      </c>
      <c r="I41" s="459">
        <f>ROUND(IF(ISERROR(VLOOKUP(D41,[1]Anual!$B$180:$ES$300,($U$1)+5,0)),0,VLOOKUP(D41,[1]Anual!$B$180:$ES$300,($U$1)+5,0)),0)</f>
        <v>0</v>
      </c>
      <c r="J41" s="744"/>
      <c r="K41" s="459" t="str">
        <f t="shared" si="2"/>
        <v>ok</v>
      </c>
      <c r="L41" s="459">
        <f>ROUND(IF(ISERROR(VLOOKUP(D41,[1]Anual!$B$220:$EX$300,$U$1,0)),0,VLOOKUP(D41,[1]Anual!$B$220:$EX$300,$U$1,0)),0)+J41</f>
        <v>0</v>
      </c>
      <c r="M41" s="460">
        <f t="shared" si="3"/>
        <v>0</v>
      </c>
      <c r="N41" s="458">
        <f>ROUND(N75-SUM(N42:N45),0)</f>
        <v>0</v>
      </c>
      <c r="O41" s="459">
        <f>ROUND(O75-SUM(O42:O45),0)</f>
        <v>0</v>
      </c>
      <c r="P41" s="459">
        <f>ROUND(P75-SUM(P42:P45),0)</f>
        <v>0</v>
      </c>
      <c r="Q41" s="459">
        <f t="shared" ref="Q41:T41" si="75">ROUND(Q75-SUM(Q42:Q45),0)</f>
        <v>0</v>
      </c>
      <c r="R41" s="459">
        <f t="shared" si="75"/>
        <v>0</v>
      </c>
      <c r="S41" s="459">
        <f t="shared" si="75"/>
        <v>0</v>
      </c>
      <c r="T41" s="459">
        <f t="shared" si="75"/>
        <v>0</v>
      </c>
      <c r="U41" s="241">
        <f t="shared" si="50"/>
        <v>0</v>
      </c>
      <c r="V41" s="241">
        <f t="shared" si="21"/>
        <v>0</v>
      </c>
      <c r="W41" s="240">
        <f t="shared" si="22"/>
        <v>0</v>
      </c>
      <c r="X41" s="458">
        <f t="shared" ref="X41:AD41" si="76">ROUND(X75-SUM(X42:X45),0)</f>
        <v>0</v>
      </c>
      <c r="Y41" s="459">
        <f t="shared" si="76"/>
        <v>0</v>
      </c>
      <c r="Z41" s="459">
        <f t="shared" si="76"/>
        <v>0</v>
      </c>
      <c r="AA41" s="459">
        <f t="shared" si="76"/>
        <v>0</v>
      </c>
      <c r="AB41" s="459">
        <f t="shared" si="76"/>
        <v>0</v>
      </c>
      <c r="AC41" s="459">
        <f t="shared" si="76"/>
        <v>0</v>
      </c>
      <c r="AD41" s="459">
        <f t="shared" si="76"/>
        <v>0</v>
      </c>
      <c r="AE41" s="241">
        <f t="shared" si="23"/>
        <v>0</v>
      </c>
      <c r="AF41" s="241">
        <f t="shared" si="7"/>
        <v>0</v>
      </c>
      <c r="AG41" s="240">
        <f t="shared" si="24"/>
        <v>0</v>
      </c>
      <c r="AH41" s="458">
        <f t="shared" ref="AH41:AN41" si="77">ROUND(AH75-SUM(AH42:AH45),0)</f>
        <v>0</v>
      </c>
      <c r="AI41" s="459">
        <f t="shared" si="77"/>
        <v>0</v>
      </c>
      <c r="AJ41" s="459">
        <f t="shared" si="77"/>
        <v>0</v>
      </c>
      <c r="AK41" s="459">
        <f t="shared" si="77"/>
        <v>0</v>
      </c>
      <c r="AL41" s="459">
        <f t="shared" si="77"/>
        <v>0</v>
      </c>
      <c r="AM41" s="459">
        <f t="shared" si="77"/>
        <v>0</v>
      </c>
      <c r="AN41" s="459">
        <f t="shared" si="77"/>
        <v>0</v>
      </c>
      <c r="AO41" s="241">
        <f t="shared" si="25"/>
        <v>0</v>
      </c>
      <c r="AP41" s="241">
        <f t="shared" si="9"/>
        <v>0</v>
      </c>
      <c r="AQ41" s="240">
        <f t="shared" si="26"/>
        <v>0</v>
      </c>
      <c r="AR41" s="458">
        <f t="shared" ref="AR41:AX41" si="78">ROUND(AR75-SUM(AR42:AR45),0)</f>
        <v>0</v>
      </c>
      <c r="AS41" s="459">
        <f t="shared" si="78"/>
        <v>0</v>
      </c>
      <c r="AT41" s="459">
        <f t="shared" si="78"/>
        <v>0</v>
      </c>
      <c r="AU41" s="459">
        <f t="shared" si="78"/>
        <v>0</v>
      </c>
      <c r="AV41" s="459">
        <f t="shared" si="78"/>
        <v>0</v>
      </c>
      <c r="AW41" s="459">
        <f t="shared" si="78"/>
        <v>0</v>
      </c>
      <c r="AX41" s="459">
        <f t="shared" si="78"/>
        <v>0</v>
      </c>
      <c r="AY41" s="241">
        <f t="shared" si="27"/>
        <v>0</v>
      </c>
      <c r="AZ41" s="241">
        <f t="shared" si="11"/>
        <v>0</v>
      </c>
      <c r="BA41" s="240">
        <f t="shared" si="28"/>
        <v>0</v>
      </c>
      <c r="BB41" s="458">
        <f t="shared" ref="BB41:BH41" si="79">ROUND(BB75-SUM(BB42:BB45),0)</f>
        <v>0</v>
      </c>
      <c r="BC41" s="459">
        <f t="shared" si="79"/>
        <v>0</v>
      </c>
      <c r="BD41" s="459">
        <f t="shared" si="79"/>
        <v>0</v>
      </c>
      <c r="BE41" s="459">
        <f t="shared" si="79"/>
        <v>0</v>
      </c>
      <c r="BF41" s="459">
        <f t="shared" si="79"/>
        <v>0</v>
      </c>
      <c r="BG41" s="459">
        <f t="shared" si="79"/>
        <v>0</v>
      </c>
      <c r="BH41" s="459">
        <f t="shared" si="79"/>
        <v>0</v>
      </c>
      <c r="BI41" s="241">
        <f t="shared" si="29"/>
        <v>0</v>
      </c>
      <c r="BJ41" s="241">
        <f t="shared" si="30"/>
        <v>0</v>
      </c>
      <c r="BK41" s="240">
        <f t="shared" si="31"/>
        <v>0</v>
      </c>
      <c r="BL41" s="459">
        <f t="shared" ref="BL41:BM41" si="80">ROUND(BL75-SUM(BL42:BL45),0)</f>
        <v>0</v>
      </c>
      <c r="BM41" s="459">
        <f t="shared" si="80"/>
        <v>0</v>
      </c>
      <c r="BN41" s="241">
        <f t="shared" si="32"/>
        <v>0</v>
      </c>
      <c r="BO41" s="241">
        <f t="shared" si="33"/>
        <v>0</v>
      </c>
      <c r="BP41" s="240">
        <f t="shared" si="34"/>
        <v>0</v>
      </c>
      <c r="BQ41" s="1725">
        <f>SUM(M41:M45)</f>
        <v>0</v>
      </c>
      <c r="BR41" s="504"/>
      <c r="BS41" s="11" t="str">
        <f>IF($C41="","",VLOOKUP($C41,'Carga People'!$C$5:$G$313,5,0))</f>
        <v/>
      </c>
      <c r="BT41" s="522"/>
      <c r="BU41" s="694">
        <f t="shared" si="14"/>
        <v>0</v>
      </c>
      <c r="BV41" s="694">
        <f t="shared" si="15"/>
        <v>0</v>
      </c>
      <c r="BW41" s="694">
        <f t="shared" si="16"/>
        <v>0</v>
      </c>
      <c r="BX41" s="694">
        <f t="shared" si="17"/>
        <v>0</v>
      </c>
      <c r="BY41" s="694">
        <f t="shared" si="18"/>
        <v>0</v>
      </c>
      <c r="BZ41" s="694">
        <f t="shared" si="19"/>
        <v>0</v>
      </c>
      <c r="CA41" s="482">
        <f t="shared" si="20"/>
        <v>0</v>
      </c>
    </row>
    <row r="42" spans="1:79" s="31" customFormat="1" ht="19.5" hidden="1" customHeight="1" outlineLevel="1" x14ac:dyDescent="0.3">
      <c r="A42" s="344"/>
      <c r="B42" s="548"/>
      <c r="C42" s="153"/>
      <c r="D42" s="153"/>
      <c r="E42" s="562"/>
      <c r="F42" s="153" t="s">
        <v>15</v>
      </c>
      <c r="G42" s="563">
        <f>ROUND(IF(ISERROR(VLOOKUP(D42,[1]Anual!$B$180:$ES$300,($U$1)-3,0)),0,VLOOKUP(D42,[1]Anual!$B$180:$ES$300,($U$1)-3,0)),0)</f>
        <v>0</v>
      </c>
      <c r="H42" s="658" t="str">
        <f>IF(B42="","",(VLOOKUP(B42,Família!$A:$B,2,0)))</f>
        <v/>
      </c>
      <c r="I42" s="153">
        <f>ROUND(IF(ISERROR(VLOOKUP(D42,[1]Anual!$B$180:$ES$300,($U$1)+5,0)),0,VLOOKUP(D42,[1]Anual!$B$180:$ES$300,($U$1)+5,0)),0)</f>
        <v>0</v>
      </c>
      <c r="J42" s="744"/>
      <c r="K42" s="153" t="str">
        <f t="shared" si="2"/>
        <v>ok</v>
      </c>
      <c r="L42" s="153">
        <f>ROUND(IF(ISERROR(VLOOKUP(D42,[1]Anual!$B$220:$EX$300,$U$1,0)),0,VLOOKUP(D42,[1]Anual!$B$220:$EX$300,$U$1,0)),0)+J42</f>
        <v>0</v>
      </c>
      <c r="M42" s="366">
        <f t="shared" si="3"/>
        <v>0</v>
      </c>
      <c r="N42" s="405"/>
      <c r="O42" s="404"/>
      <c r="P42" s="404"/>
      <c r="Q42" s="404"/>
      <c r="R42" s="404"/>
      <c r="S42" s="369"/>
      <c r="T42" s="369"/>
      <c r="U42" s="241">
        <f t="shared" si="50"/>
        <v>0</v>
      </c>
      <c r="V42" s="241">
        <f t="shared" si="21"/>
        <v>0</v>
      </c>
      <c r="W42" s="240">
        <f t="shared" si="22"/>
        <v>0</v>
      </c>
      <c r="X42" s="368"/>
      <c r="Y42" s="369"/>
      <c r="Z42" s="369"/>
      <c r="AA42" s="369"/>
      <c r="AB42" s="369"/>
      <c r="AC42" s="369"/>
      <c r="AD42" s="369"/>
      <c r="AE42" s="241">
        <f t="shared" si="23"/>
        <v>0</v>
      </c>
      <c r="AF42" s="241">
        <f t="shared" si="7"/>
        <v>0</v>
      </c>
      <c r="AG42" s="240">
        <f t="shared" si="24"/>
        <v>0</v>
      </c>
      <c r="AH42" s="368"/>
      <c r="AI42" s="369"/>
      <c r="AJ42" s="369"/>
      <c r="AK42" s="369"/>
      <c r="AL42" s="369"/>
      <c r="AM42" s="369"/>
      <c r="AN42" s="369"/>
      <c r="AO42" s="241">
        <f t="shared" si="25"/>
        <v>0</v>
      </c>
      <c r="AP42" s="241">
        <f t="shared" si="9"/>
        <v>0</v>
      </c>
      <c r="AQ42" s="240">
        <f t="shared" si="26"/>
        <v>0</v>
      </c>
      <c r="AR42" s="368"/>
      <c r="AS42" s="369"/>
      <c r="AT42" s="369"/>
      <c r="AU42" s="369"/>
      <c r="AV42" s="369"/>
      <c r="AW42" s="369"/>
      <c r="AX42" s="369"/>
      <c r="AY42" s="241">
        <f t="shared" si="27"/>
        <v>0</v>
      </c>
      <c r="AZ42" s="241">
        <f t="shared" si="11"/>
        <v>0</v>
      </c>
      <c r="BA42" s="240">
        <f t="shared" si="28"/>
        <v>0</v>
      </c>
      <c r="BB42" s="368"/>
      <c r="BC42" s="369"/>
      <c r="BD42" s="369"/>
      <c r="BE42" s="369"/>
      <c r="BF42" s="369"/>
      <c r="BG42" s="369"/>
      <c r="BH42" s="369"/>
      <c r="BI42" s="241">
        <f t="shared" si="29"/>
        <v>0</v>
      </c>
      <c r="BJ42" s="241">
        <f t="shared" si="30"/>
        <v>0</v>
      </c>
      <c r="BK42" s="240">
        <f t="shared" si="31"/>
        <v>0</v>
      </c>
      <c r="BL42" s="404"/>
      <c r="BM42" s="404"/>
      <c r="BN42" s="241">
        <f t="shared" si="32"/>
        <v>0</v>
      </c>
      <c r="BO42" s="241">
        <f t="shared" si="33"/>
        <v>0</v>
      </c>
      <c r="BP42" s="240">
        <f t="shared" si="34"/>
        <v>0</v>
      </c>
      <c r="BQ42" s="1725"/>
      <c r="BR42" s="504"/>
      <c r="BS42" s="11" t="str">
        <f>IF($C42="","",VLOOKUP($C42,'Carga People'!$C$5:$G$313,5,0))</f>
        <v/>
      </c>
      <c r="BT42" s="522"/>
      <c r="BU42" s="694">
        <f t="shared" si="14"/>
        <v>0</v>
      </c>
      <c r="BV42" s="694">
        <f t="shared" si="15"/>
        <v>0</v>
      </c>
      <c r="BW42" s="694">
        <f t="shared" si="16"/>
        <v>0</v>
      </c>
      <c r="BX42" s="694">
        <f t="shared" si="17"/>
        <v>0</v>
      </c>
      <c r="BY42" s="694">
        <f t="shared" si="18"/>
        <v>0</v>
      </c>
      <c r="BZ42" s="694">
        <f t="shared" si="19"/>
        <v>0</v>
      </c>
      <c r="CA42" s="482">
        <f t="shared" si="20"/>
        <v>0</v>
      </c>
    </row>
    <row r="43" spans="1:79" s="31" customFormat="1" ht="19.5" hidden="1" customHeight="1" outlineLevel="1" x14ac:dyDescent="0.3">
      <c r="A43" s="344"/>
      <c r="B43" s="548"/>
      <c r="C43" s="153"/>
      <c r="D43" s="153"/>
      <c r="E43" s="562"/>
      <c r="F43" s="153" t="s">
        <v>15</v>
      </c>
      <c r="G43" s="153">
        <f>ROUND(IF(ISERROR(VLOOKUP(D43,[1]Anual!$B$180:$ES$300,($U$1)-3,0)),0,VLOOKUP(D43,[1]Anual!$B$180:$ES$300,($U$1)-3,0)),0)</f>
        <v>0</v>
      </c>
      <c r="H43" s="658" t="str">
        <f>IF(B43="","",(VLOOKUP(B43,Família!$A:$B,2,0)))</f>
        <v/>
      </c>
      <c r="I43" s="153">
        <f>ROUND(IF(ISERROR(VLOOKUP(D43,[1]Anual!$B$180:$ES$300,($U$1)+5,0)),0,VLOOKUP(D43,[1]Anual!$B$180:$ES$300,($U$1)+5,0)),0)</f>
        <v>0</v>
      </c>
      <c r="J43" s="744"/>
      <c r="K43" s="404" t="str">
        <f t="shared" si="2"/>
        <v>ok</v>
      </c>
      <c r="L43" s="404">
        <f>ROUND(IF(ISERROR(VLOOKUP(D43,[1]Anual!$B$220:$EX$300,$U$1,0)),0,VLOOKUP(D43,[1]Anual!$B$220:$EX$300,$U$1,0)),0)+J43</f>
        <v>0</v>
      </c>
      <c r="M43" s="366">
        <f t="shared" si="3"/>
        <v>0</v>
      </c>
      <c r="N43" s="405"/>
      <c r="O43" s="404"/>
      <c r="P43" s="404"/>
      <c r="Q43" s="404"/>
      <c r="R43" s="404"/>
      <c r="S43" s="369"/>
      <c r="T43" s="369"/>
      <c r="U43" s="241">
        <f t="shared" si="50"/>
        <v>0</v>
      </c>
      <c r="V43" s="241">
        <f t="shared" si="21"/>
        <v>0</v>
      </c>
      <c r="W43" s="240">
        <f t="shared" si="22"/>
        <v>0</v>
      </c>
      <c r="X43" s="368"/>
      <c r="Y43" s="369"/>
      <c r="Z43" s="369"/>
      <c r="AA43" s="369"/>
      <c r="AB43" s="369"/>
      <c r="AC43" s="369"/>
      <c r="AD43" s="369"/>
      <c r="AE43" s="241">
        <f t="shared" si="23"/>
        <v>0</v>
      </c>
      <c r="AF43" s="241">
        <f t="shared" si="7"/>
        <v>0</v>
      </c>
      <c r="AG43" s="240">
        <f t="shared" si="24"/>
        <v>0</v>
      </c>
      <c r="AH43" s="368"/>
      <c r="AI43" s="369"/>
      <c r="AJ43" s="369"/>
      <c r="AK43" s="369"/>
      <c r="AL43" s="369"/>
      <c r="AM43" s="369"/>
      <c r="AN43" s="369"/>
      <c r="AO43" s="241">
        <f t="shared" si="25"/>
        <v>0</v>
      </c>
      <c r="AP43" s="241">
        <f t="shared" si="9"/>
        <v>0</v>
      </c>
      <c r="AQ43" s="240">
        <f t="shared" si="26"/>
        <v>0</v>
      </c>
      <c r="AR43" s="368"/>
      <c r="AS43" s="369"/>
      <c r="AT43" s="369"/>
      <c r="AU43" s="369"/>
      <c r="AV43" s="369"/>
      <c r="AW43" s="369"/>
      <c r="AX43" s="369"/>
      <c r="AY43" s="241">
        <f t="shared" si="27"/>
        <v>0</v>
      </c>
      <c r="AZ43" s="241">
        <f t="shared" si="11"/>
        <v>0</v>
      </c>
      <c r="BA43" s="240">
        <f t="shared" si="28"/>
        <v>0</v>
      </c>
      <c r="BB43" s="368"/>
      <c r="BC43" s="369"/>
      <c r="BD43" s="369"/>
      <c r="BE43" s="369"/>
      <c r="BF43" s="369"/>
      <c r="BG43" s="369"/>
      <c r="BH43" s="369"/>
      <c r="BI43" s="241">
        <f t="shared" si="29"/>
        <v>0</v>
      </c>
      <c r="BJ43" s="241">
        <f t="shared" si="30"/>
        <v>0</v>
      </c>
      <c r="BK43" s="240">
        <f t="shared" si="31"/>
        <v>0</v>
      </c>
      <c r="BL43" s="404"/>
      <c r="BM43" s="404"/>
      <c r="BN43" s="241">
        <f t="shared" si="32"/>
        <v>0</v>
      </c>
      <c r="BO43" s="241">
        <f t="shared" si="33"/>
        <v>0</v>
      </c>
      <c r="BP43" s="240">
        <f t="shared" si="34"/>
        <v>0</v>
      </c>
      <c r="BQ43" s="1725"/>
      <c r="BR43" s="504"/>
      <c r="BS43" s="11" t="str">
        <f>IF($C43="","",VLOOKUP($C43,'Carga People'!$C$5:$G$313,5,0))</f>
        <v/>
      </c>
      <c r="BT43" s="522"/>
      <c r="BU43" s="694">
        <f t="shared" si="14"/>
        <v>0</v>
      </c>
      <c r="BV43" s="694">
        <f t="shared" si="15"/>
        <v>0</v>
      </c>
      <c r="BW43" s="694">
        <f t="shared" si="16"/>
        <v>0</v>
      </c>
      <c r="BX43" s="694">
        <f t="shared" si="17"/>
        <v>0</v>
      </c>
      <c r="BY43" s="694">
        <f t="shared" si="18"/>
        <v>0</v>
      </c>
      <c r="BZ43" s="694">
        <f t="shared" si="19"/>
        <v>0</v>
      </c>
      <c r="CA43" s="482">
        <f t="shared" si="20"/>
        <v>0</v>
      </c>
    </row>
    <row r="44" spans="1:79" s="31" customFormat="1" ht="19.5" hidden="1" customHeight="1" outlineLevel="1" x14ac:dyDescent="0.3">
      <c r="A44" s="344"/>
      <c r="B44" s="548"/>
      <c r="C44" s="153"/>
      <c r="D44" s="153"/>
      <c r="E44" s="562"/>
      <c r="F44" s="153" t="s">
        <v>15</v>
      </c>
      <c r="G44" s="153">
        <f>ROUND(IF(ISERROR(VLOOKUP(D44,[1]Anual!$B$180:$ES$300,($U$1)-3,0)),0,VLOOKUP(D44,[1]Anual!$B$180:$ES$300,($U$1)-3,0)),0)</f>
        <v>0</v>
      </c>
      <c r="H44" s="658" t="str">
        <f>IF(B44="","",(VLOOKUP(B44,Família!$A:$B,2,0)))</f>
        <v/>
      </c>
      <c r="I44" s="153">
        <f>ROUND(IF(ISERROR(VLOOKUP(D44,[1]Anual!$B$180:$ES$300,($U$1)+5,0)),0,VLOOKUP(D44,[1]Anual!$B$180:$ES$300,($U$1)+5,0)),0)</f>
        <v>0</v>
      </c>
      <c r="J44" s="744"/>
      <c r="K44" s="404" t="str">
        <f t="shared" si="2"/>
        <v>ok</v>
      </c>
      <c r="L44" s="404">
        <f>ROUND(IF(ISERROR(VLOOKUP(D44,[1]Anual!$B$220:$EX$300,$U$1,0)),0,VLOOKUP(D44,[1]Anual!$B$220:$EX$300,$U$1,0)),0)+J44</f>
        <v>0</v>
      </c>
      <c r="M44" s="366">
        <f t="shared" si="3"/>
        <v>0</v>
      </c>
      <c r="N44" s="405"/>
      <c r="O44" s="404"/>
      <c r="P44" s="404"/>
      <c r="Q44" s="404"/>
      <c r="R44" s="404"/>
      <c r="S44" s="369"/>
      <c r="T44" s="369"/>
      <c r="U44" s="241">
        <f t="shared" si="50"/>
        <v>0</v>
      </c>
      <c r="V44" s="241">
        <f t="shared" si="21"/>
        <v>0</v>
      </c>
      <c r="W44" s="240">
        <f t="shared" si="22"/>
        <v>0</v>
      </c>
      <c r="X44" s="368"/>
      <c r="Y44" s="369"/>
      <c r="Z44" s="369"/>
      <c r="AA44" s="369"/>
      <c r="AB44" s="369"/>
      <c r="AC44" s="369"/>
      <c r="AD44" s="369"/>
      <c r="AE44" s="241">
        <f t="shared" si="23"/>
        <v>0</v>
      </c>
      <c r="AF44" s="241">
        <f t="shared" si="7"/>
        <v>0</v>
      </c>
      <c r="AG44" s="240">
        <f t="shared" si="24"/>
        <v>0</v>
      </c>
      <c r="AH44" s="368"/>
      <c r="AI44" s="369"/>
      <c r="AJ44" s="369"/>
      <c r="AK44" s="369"/>
      <c r="AL44" s="369"/>
      <c r="AM44" s="369"/>
      <c r="AN44" s="369"/>
      <c r="AO44" s="241">
        <f t="shared" si="25"/>
        <v>0</v>
      </c>
      <c r="AP44" s="241">
        <f t="shared" si="9"/>
        <v>0</v>
      </c>
      <c r="AQ44" s="240">
        <f t="shared" si="26"/>
        <v>0</v>
      </c>
      <c r="AR44" s="368"/>
      <c r="AS44" s="369"/>
      <c r="AT44" s="369"/>
      <c r="AU44" s="369"/>
      <c r="AV44" s="369"/>
      <c r="AW44" s="369"/>
      <c r="AX44" s="369"/>
      <c r="AY44" s="241">
        <f t="shared" si="27"/>
        <v>0</v>
      </c>
      <c r="AZ44" s="241">
        <f t="shared" si="11"/>
        <v>0</v>
      </c>
      <c r="BA44" s="240">
        <f t="shared" si="28"/>
        <v>0</v>
      </c>
      <c r="BB44" s="368"/>
      <c r="BC44" s="369"/>
      <c r="BD44" s="369"/>
      <c r="BE44" s="369"/>
      <c r="BF44" s="369"/>
      <c r="BG44" s="369"/>
      <c r="BH44" s="369"/>
      <c r="BI44" s="241">
        <f t="shared" si="29"/>
        <v>0</v>
      </c>
      <c r="BJ44" s="241">
        <f t="shared" si="30"/>
        <v>0</v>
      </c>
      <c r="BK44" s="240">
        <f t="shared" si="31"/>
        <v>0</v>
      </c>
      <c r="BL44" s="404"/>
      <c r="BM44" s="404"/>
      <c r="BN44" s="241">
        <f t="shared" si="32"/>
        <v>0</v>
      </c>
      <c r="BO44" s="241">
        <f t="shared" si="33"/>
        <v>0</v>
      </c>
      <c r="BP44" s="240">
        <f t="shared" si="34"/>
        <v>0</v>
      </c>
      <c r="BQ44" s="1725"/>
      <c r="BR44" s="504"/>
      <c r="BS44" s="11" t="str">
        <f>IF($C44="","",VLOOKUP($C44,'Carga People'!$C$5:$G$313,5,0))</f>
        <v/>
      </c>
      <c r="BT44" s="522"/>
      <c r="BU44" s="694">
        <f t="shared" si="14"/>
        <v>0</v>
      </c>
      <c r="BV44" s="694">
        <f t="shared" si="15"/>
        <v>0</v>
      </c>
      <c r="BW44" s="694">
        <f t="shared" si="16"/>
        <v>0</v>
      </c>
      <c r="BX44" s="694">
        <f t="shared" si="17"/>
        <v>0</v>
      </c>
      <c r="BY44" s="694">
        <f t="shared" si="18"/>
        <v>0</v>
      </c>
      <c r="BZ44" s="694">
        <f t="shared" si="19"/>
        <v>0</v>
      </c>
      <c r="CA44" s="482">
        <f t="shared" si="20"/>
        <v>0</v>
      </c>
    </row>
    <row r="45" spans="1:79" s="31" customFormat="1" ht="19.5" hidden="1" customHeight="1" outlineLevel="1" x14ac:dyDescent="0.3">
      <c r="A45" s="344"/>
      <c r="B45" s="29"/>
      <c r="C45" s="30"/>
      <c r="D45" s="30"/>
      <c r="E45" s="468"/>
      <c r="F45" s="30" t="s">
        <v>15</v>
      </c>
      <c r="G45" s="72">
        <f>ROUND(IF(ISERROR(VLOOKUP(D45,[1]Anual!$B$180:$ES$300,($U$1)-3,0)),0,VLOOKUP(D45,[1]Anual!$B$180:$ES$300,($U$1)-3,0)),0)</f>
        <v>0</v>
      </c>
      <c r="H45" s="658" t="str">
        <f>IF(B45="","",(VLOOKUP(B45,Família!$A:$B,2,0)))</f>
        <v/>
      </c>
      <c r="I45" s="30">
        <f>ROUND(IF(ISERROR(VLOOKUP(D45,[1]Anual!$B$180:$ES$300,($U$1)+5,0)),0,VLOOKUP(D45,[1]Anual!$B$180:$ES$300,($U$1)+5,0)),0)</f>
        <v>0</v>
      </c>
      <c r="J45" s="744"/>
      <c r="K45" s="30" t="str">
        <f t="shared" si="2"/>
        <v>ok</v>
      </c>
      <c r="L45" s="30">
        <f>ROUND(IF(ISERROR(VLOOKUP(D45,[1]Anual!$B$220:$EX$300,$U$1,0)),0,VLOOKUP(D45,[1]Anual!$B$220:$EX$300,$U$1,0)),0)+J45</f>
        <v>0</v>
      </c>
      <c r="M45" s="83">
        <f t="shared" si="3"/>
        <v>0</v>
      </c>
      <c r="N45" s="368"/>
      <c r="O45" s="369"/>
      <c r="P45" s="369"/>
      <c r="Q45" s="369"/>
      <c r="R45" s="369"/>
      <c r="S45" s="369"/>
      <c r="T45" s="369"/>
      <c r="U45" s="241">
        <f t="shared" si="50"/>
        <v>0</v>
      </c>
      <c r="V45" s="241">
        <f t="shared" si="21"/>
        <v>0</v>
      </c>
      <c r="W45" s="240">
        <f t="shared" si="22"/>
        <v>0</v>
      </c>
      <c r="X45" s="368"/>
      <c r="Y45" s="369"/>
      <c r="Z45" s="369"/>
      <c r="AA45" s="369"/>
      <c r="AB45" s="369"/>
      <c r="AC45" s="369"/>
      <c r="AD45" s="369"/>
      <c r="AE45" s="241">
        <f t="shared" si="23"/>
        <v>0</v>
      </c>
      <c r="AF45" s="241">
        <f t="shared" si="7"/>
        <v>0</v>
      </c>
      <c r="AG45" s="240">
        <f t="shared" si="24"/>
        <v>0</v>
      </c>
      <c r="AH45" s="368"/>
      <c r="AI45" s="369"/>
      <c r="AJ45" s="369"/>
      <c r="AK45" s="369"/>
      <c r="AL45" s="369"/>
      <c r="AM45" s="369"/>
      <c r="AN45" s="369"/>
      <c r="AO45" s="241">
        <f t="shared" si="25"/>
        <v>0</v>
      </c>
      <c r="AP45" s="241">
        <f t="shared" si="9"/>
        <v>0</v>
      </c>
      <c r="AQ45" s="240">
        <f t="shared" si="26"/>
        <v>0</v>
      </c>
      <c r="AR45" s="368"/>
      <c r="AS45" s="369"/>
      <c r="AT45" s="369"/>
      <c r="AU45" s="369"/>
      <c r="AV45" s="369"/>
      <c r="AW45" s="369"/>
      <c r="AX45" s="369"/>
      <c r="AY45" s="241">
        <f t="shared" si="27"/>
        <v>0</v>
      </c>
      <c r="AZ45" s="241">
        <f t="shared" si="11"/>
        <v>0</v>
      </c>
      <c r="BA45" s="240">
        <f t="shared" si="28"/>
        <v>0</v>
      </c>
      <c r="BB45" s="368"/>
      <c r="BC45" s="369"/>
      <c r="BD45" s="369"/>
      <c r="BE45" s="369"/>
      <c r="BF45" s="369"/>
      <c r="BG45" s="369"/>
      <c r="BH45" s="369"/>
      <c r="BI45" s="241">
        <f t="shared" si="29"/>
        <v>0</v>
      </c>
      <c r="BJ45" s="241">
        <f t="shared" si="30"/>
        <v>0</v>
      </c>
      <c r="BK45" s="240">
        <f t="shared" si="31"/>
        <v>0</v>
      </c>
      <c r="BL45" s="369"/>
      <c r="BM45" s="369"/>
      <c r="BN45" s="241">
        <f t="shared" si="32"/>
        <v>0</v>
      </c>
      <c r="BO45" s="241">
        <f t="shared" si="33"/>
        <v>0</v>
      </c>
      <c r="BP45" s="240">
        <f t="shared" si="34"/>
        <v>0</v>
      </c>
      <c r="BQ45" s="1725"/>
      <c r="BR45" s="504"/>
      <c r="BS45" s="11" t="str">
        <f>IF($C45="","",VLOOKUP($C45,'Carga People'!$C$5:$G$313,5,0))</f>
        <v/>
      </c>
      <c r="BT45" s="522"/>
      <c r="BU45" s="694">
        <f t="shared" si="14"/>
        <v>0</v>
      </c>
      <c r="BV45" s="694">
        <f t="shared" si="15"/>
        <v>0</v>
      </c>
      <c r="BW45" s="694">
        <f t="shared" si="16"/>
        <v>0</v>
      </c>
      <c r="BX45" s="694">
        <f t="shared" si="17"/>
        <v>0</v>
      </c>
      <c r="BY45" s="694">
        <f t="shared" si="18"/>
        <v>0</v>
      </c>
      <c r="BZ45" s="694">
        <f t="shared" si="19"/>
        <v>0</v>
      </c>
      <c r="CA45" s="482">
        <f t="shared" si="20"/>
        <v>0</v>
      </c>
    </row>
    <row r="46" spans="1:79" s="31" customFormat="1" ht="19.5" hidden="1" customHeight="1" outlineLevel="1" x14ac:dyDescent="0.3">
      <c r="A46" s="461"/>
      <c r="B46" s="458"/>
      <c r="C46" s="459"/>
      <c r="D46" s="459"/>
      <c r="E46" s="469"/>
      <c r="F46" s="459" t="s">
        <v>15</v>
      </c>
      <c r="G46" s="241">
        <f>ROUND(IF(ISERROR(VLOOKUP(D46,[1]Anual!$B$180:$ES$300,($U$1)-3,0)),0,VLOOKUP(D46,[1]Anual!$B$180:$ES$300,($U$1)-3,0)),0)</f>
        <v>0</v>
      </c>
      <c r="H46" s="658" t="str">
        <f>IF(B46="","",(VLOOKUP(B46,Família!$A:$B,2,0)))</f>
        <v/>
      </c>
      <c r="I46" s="459">
        <f>ROUND(IF(ISERROR(VLOOKUP(D46,[1]Anual!$B$180:$ES$300,($U$1)+5,0)),0,VLOOKUP(D46,[1]Anual!$B$180:$ES$300,($U$1)+5,0)),0)</f>
        <v>0</v>
      </c>
      <c r="J46" s="744"/>
      <c r="K46" s="459" t="str">
        <f t="shared" si="2"/>
        <v>ok</v>
      </c>
      <c r="L46" s="459">
        <f>ROUND(IF(ISERROR(VLOOKUP(D46,[1]Anual!$B$220:$EX$300,$U$1,0)),0,VLOOKUP(D46,[1]Anual!$B$220:$EX$300,$U$1,0)),0)+J46</f>
        <v>0</v>
      </c>
      <c r="M46" s="460">
        <f t="shared" si="3"/>
        <v>0</v>
      </c>
      <c r="N46" s="458">
        <f>ROUND(N76-SUM(N47:N50),0)</f>
        <v>0</v>
      </c>
      <c r="O46" s="459">
        <f>ROUND(O76-SUM(O47:O50),0)</f>
        <v>0</v>
      </c>
      <c r="P46" s="459">
        <f>ROUND(P76-SUM(P47:P50),0)</f>
        <v>0</v>
      </c>
      <c r="Q46" s="459">
        <f t="shared" ref="Q46:T46" si="81">ROUND(Q76-SUM(Q47:Q50),0)</f>
        <v>0</v>
      </c>
      <c r="R46" s="459">
        <f t="shared" si="81"/>
        <v>0</v>
      </c>
      <c r="S46" s="459">
        <f t="shared" si="81"/>
        <v>0</v>
      </c>
      <c r="T46" s="459">
        <f t="shared" si="81"/>
        <v>0</v>
      </c>
      <c r="U46" s="241">
        <f t="shared" si="50"/>
        <v>0</v>
      </c>
      <c r="V46" s="241">
        <f t="shared" si="21"/>
        <v>0</v>
      </c>
      <c r="W46" s="240">
        <f t="shared" si="22"/>
        <v>0</v>
      </c>
      <c r="X46" s="458">
        <f t="shared" ref="X46:AD46" si="82">ROUND(X76-SUM(X47:X50),0)</f>
        <v>0</v>
      </c>
      <c r="Y46" s="459">
        <f t="shared" si="82"/>
        <v>0</v>
      </c>
      <c r="Z46" s="459">
        <f t="shared" si="82"/>
        <v>0</v>
      </c>
      <c r="AA46" s="459">
        <f t="shared" si="82"/>
        <v>0</v>
      </c>
      <c r="AB46" s="459">
        <f t="shared" si="82"/>
        <v>0</v>
      </c>
      <c r="AC46" s="459">
        <f t="shared" si="82"/>
        <v>0</v>
      </c>
      <c r="AD46" s="459">
        <f t="shared" si="82"/>
        <v>0</v>
      </c>
      <c r="AE46" s="241">
        <f t="shared" si="23"/>
        <v>0</v>
      </c>
      <c r="AF46" s="241">
        <f t="shared" si="7"/>
        <v>0</v>
      </c>
      <c r="AG46" s="240">
        <f t="shared" si="24"/>
        <v>0</v>
      </c>
      <c r="AH46" s="458">
        <f t="shared" ref="AH46:AN46" si="83">ROUND(AH76-SUM(AH47:AH50),0)</f>
        <v>0</v>
      </c>
      <c r="AI46" s="459">
        <f t="shared" si="83"/>
        <v>0</v>
      </c>
      <c r="AJ46" s="459">
        <f t="shared" si="83"/>
        <v>0</v>
      </c>
      <c r="AK46" s="459">
        <f t="shared" si="83"/>
        <v>0</v>
      </c>
      <c r="AL46" s="459">
        <f t="shared" si="83"/>
        <v>0</v>
      </c>
      <c r="AM46" s="459">
        <f t="shared" si="83"/>
        <v>0</v>
      </c>
      <c r="AN46" s="459">
        <f t="shared" si="83"/>
        <v>0</v>
      </c>
      <c r="AO46" s="241">
        <f t="shared" si="25"/>
        <v>0</v>
      </c>
      <c r="AP46" s="241">
        <f t="shared" si="9"/>
        <v>0</v>
      </c>
      <c r="AQ46" s="240">
        <f t="shared" si="26"/>
        <v>0</v>
      </c>
      <c r="AR46" s="458">
        <f t="shared" ref="AR46:AX46" si="84">ROUND(AR76-SUM(AR47:AR50),0)</f>
        <v>0</v>
      </c>
      <c r="AS46" s="459">
        <f t="shared" si="84"/>
        <v>0</v>
      </c>
      <c r="AT46" s="459">
        <f t="shared" si="84"/>
        <v>0</v>
      </c>
      <c r="AU46" s="459">
        <f t="shared" si="84"/>
        <v>0</v>
      </c>
      <c r="AV46" s="459">
        <f t="shared" si="84"/>
        <v>0</v>
      </c>
      <c r="AW46" s="459">
        <f t="shared" si="84"/>
        <v>0</v>
      </c>
      <c r="AX46" s="459">
        <f t="shared" si="84"/>
        <v>0</v>
      </c>
      <c r="AY46" s="241">
        <f t="shared" si="27"/>
        <v>0</v>
      </c>
      <c r="AZ46" s="241">
        <f t="shared" si="11"/>
        <v>0</v>
      </c>
      <c r="BA46" s="240">
        <f t="shared" si="28"/>
        <v>0</v>
      </c>
      <c r="BB46" s="458">
        <f t="shared" ref="BB46:BH46" si="85">ROUND(BB76-SUM(BB47:BB50),0)</f>
        <v>0</v>
      </c>
      <c r="BC46" s="459">
        <f t="shared" si="85"/>
        <v>0</v>
      </c>
      <c r="BD46" s="459">
        <f t="shared" si="85"/>
        <v>0</v>
      </c>
      <c r="BE46" s="459">
        <f t="shared" si="85"/>
        <v>0</v>
      </c>
      <c r="BF46" s="459">
        <f t="shared" si="85"/>
        <v>0</v>
      </c>
      <c r="BG46" s="459">
        <f t="shared" si="85"/>
        <v>0</v>
      </c>
      <c r="BH46" s="459">
        <f t="shared" si="85"/>
        <v>0</v>
      </c>
      <c r="BI46" s="241">
        <f t="shared" si="29"/>
        <v>0</v>
      </c>
      <c r="BJ46" s="241">
        <f t="shared" si="30"/>
        <v>0</v>
      </c>
      <c r="BK46" s="240">
        <f t="shared" si="31"/>
        <v>0</v>
      </c>
      <c r="BL46" s="459">
        <f t="shared" ref="BL46:BM46" si="86">ROUND(BL76-SUM(BL47:BL50),0)</f>
        <v>0</v>
      </c>
      <c r="BM46" s="459">
        <f t="shared" si="86"/>
        <v>0</v>
      </c>
      <c r="BN46" s="241">
        <f t="shared" si="32"/>
        <v>0</v>
      </c>
      <c r="BO46" s="241">
        <f t="shared" si="33"/>
        <v>0</v>
      </c>
      <c r="BP46" s="240">
        <f t="shared" si="34"/>
        <v>0</v>
      </c>
      <c r="BQ46" s="1725">
        <f>SUM(M46:M50)</f>
        <v>0</v>
      </c>
      <c r="BR46" s="504"/>
      <c r="BS46" s="11" t="str">
        <f>IF($C46="","",VLOOKUP($C46,'Carga People'!$C$5:$G$313,5,0))</f>
        <v/>
      </c>
      <c r="BT46" s="522"/>
      <c r="BU46" s="694">
        <f t="shared" si="14"/>
        <v>0</v>
      </c>
      <c r="BV46" s="694">
        <f t="shared" si="15"/>
        <v>0</v>
      </c>
      <c r="BW46" s="694">
        <f t="shared" si="16"/>
        <v>0</v>
      </c>
      <c r="BX46" s="694">
        <f t="shared" si="17"/>
        <v>0</v>
      </c>
      <c r="BY46" s="694">
        <f t="shared" si="18"/>
        <v>0</v>
      </c>
      <c r="BZ46" s="694">
        <f t="shared" si="19"/>
        <v>0</v>
      </c>
      <c r="CA46" s="482">
        <f t="shared" si="20"/>
        <v>0</v>
      </c>
    </row>
    <row r="47" spans="1:79" s="31" customFormat="1" ht="19.5" hidden="1" customHeight="1" outlineLevel="1" x14ac:dyDescent="0.3">
      <c r="A47" s="344"/>
      <c r="B47" s="29"/>
      <c r="C47" s="30"/>
      <c r="D47" s="30"/>
      <c r="E47" s="468"/>
      <c r="F47" s="30" t="s">
        <v>15</v>
      </c>
      <c r="G47" s="72">
        <f>ROUND(IF(ISERROR(VLOOKUP(D47,[1]Anual!$B$180:$ES$300,($U$1)-3,0)),0,VLOOKUP(D47,[1]Anual!$B$180:$ES$300,($U$1)-3,0)),0)</f>
        <v>0</v>
      </c>
      <c r="H47" s="658" t="str">
        <f>IF(B47="","",(VLOOKUP(B47,Família!$A:$B,2,0)))</f>
        <v/>
      </c>
      <c r="I47" s="30">
        <f>ROUND(IF(ISERROR(VLOOKUP(D47,[1]Anual!$B$180:$ES$300,($U$1)+5,0)),0,VLOOKUP(D47,[1]Anual!$B$180:$ES$300,($U$1)+5,0)),0)</f>
        <v>0</v>
      </c>
      <c r="J47" s="744"/>
      <c r="K47" s="30" t="str">
        <f t="shared" si="2"/>
        <v>ok</v>
      </c>
      <c r="L47" s="30">
        <f>ROUND(IF(ISERROR(VLOOKUP(D47,[1]Anual!$B$220:$EX$300,$U$1,0)),0,VLOOKUP(D47,[1]Anual!$B$220:$EX$300,$U$1,0)),0)+J47</f>
        <v>0</v>
      </c>
      <c r="M47" s="83">
        <f t="shared" si="3"/>
        <v>0</v>
      </c>
      <c r="N47" s="368"/>
      <c r="O47" s="369"/>
      <c r="P47" s="369"/>
      <c r="Q47" s="369"/>
      <c r="R47" s="369"/>
      <c r="S47" s="369"/>
      <c r="T47" s="369"/>
      <c r="U47" s="241">
        <f t="shared" si="50"/>
        <v>0</v>
      </c>
      <c r="V47" s="241">
        <f t="shared" si="21"/>
        <v>0</v>
      </c>
      <c r="W47" s="240">
        <f t="shared" si="22"/>
        <v>0</v>
      </c>
      <c r="X47" s="368"/>
      <c r="Y47" s="369"/>
      <c r="Z47" s="369"/>
      <c r="AA47" s="369"/>
      <c r="AB47" s="369"/>
      <c r="AC47" s="369"/>
      <c r="AD47" s="369"/>
      <c r="AE47" s="241">
        <f t="shared" si="23"/>
        <v>0</v>
      </c>
      <c r="AF47" s="241">
        <f t="shared" si="7"/>
        <v>0</v>
      </c>
      <c r="AG47" s="240">
        <f t="shared" si="24"/>
        <v>0</v>
      </c>
      <c r="AH47" s="368"/>
      <c r="AI47" s="369"/>
      <c r="AJ47" s="369"/>
      <c r="AK47" s="369"/>
      <c r="AL47" s="369"/>
      <c r="AM47" s="369"/>
      <c r="AN47" s="369"/>
      <c r="AO47" s="241">
        <f t="shared" si="25"/>
        <v>0</v>
      </c>
      <c r="AP47" s="241">
        <f t="shared" si="9"/>
        <v>0</v>
      </c>
      <c r="AQ47" s="240">
        <f t="shared" si="26"/>
        <v>0</v>
      </c>
      <c r="AR47" s="368"/>
      <c r="AS47" s="369"/>
      <c r="AT47" s="369"/>
      <c r="AU47" s="369"/>
      <c r="AV47" s="369"/>
      <c r="AW47" s="369"/>
      <c r="AX47" s="369"/>
      <c r="AY47" s="241">
        <f t="shared" si="27"/>
        <v>0</v>
      </c>
      <c r="AZ47" s="241">
        <f t="shared" si="11"/>
        <v>0</v>
      </c>
      <c r="BA47" s="240">
        <f t="shared" si="28"/>
        <v>0</v>
      </c>
      <c r="BB47" s="368"/>
      <c r="BC47" s="369"/>
      <c r="BD47" s="369"/>
      <c r="BE47" s="369"/>
      <c r="BF47" s="369"/>
      <c r="BG47" s="369"/>
      <c r="BH47" s="369"/>
      <c r="BI47" s="241">
        <f t="shared" si="29"/>
        <v>0</v>
      </c>
      <c r="BJ47" s="241">
        <f t="shared" si="30"/>
        <v>0</v>
      </c>
      <c r="BK47" s="240">
        <f t="shared" si="31"/>
        <v>0</v>
      </c>
      <c r="BL47" s="369"/>
      <c r="BM47" s="369"/>
      <c r="BN47" s="241">
        <f t="shared" si="32"/>
        <v>0</v>
      </c>
      <c r="BO47" s="241">
        <f t="shared" si="33"/>
        <v>0</v>
      </c>
      <c r="BP47" s="240">
        <f t="shared" si="34"/>
        <v>0</v>
      </c>
      <c r="BQ47" s="1725"/>
      <c r="BR47" s="504"/>
      <c r="BS47" s="11" t="str">
        <f>IF($C47="","",VLOOKUP($C47,'Carga People'!$C$5:$G$313,5,0))</f>
        <v/>
      </c>
      <c r="BT47" s="522"/>
      <c r="BU47" s="694">
        <f t="shared" si="14"/>
        <v>0</v>
      </c>
      <c r="BV47" s="694">
        <f t="shared" si="15"/>
        <v>0</v>
      </c>
      <c r="BW47" s="694">
        <f t="shared" si="16"/>
        <v>0</v>
      </c>
      <c r="BX47" s="694">
        <f t="shared" si="17"/>
        <v>0</v>
      </c>
      <c r="BY47" s="694">
        <f t="shared" si="18"/>
        <v>0</v>
      </c>
      <c r="BZ47" s="694">
        <f t="shared" si="19"/>
        <v>0</v>
      </c>
      <c r="CA47" s="482">
        <f t="shared" si="20"/>
        <v>0</v>
      </c>
    </row>
    <row r="48" spans="1:79" s="31" customFormat="1" ht="19.5" hidden="1" customHeight="1" outlineLevel="1" x14ac:dyDescent="0.3">
      <c r="A48" s="344"/>
      <c r="B48" s="29"/>
      <c r="C48" s="30"/>
      <c r="D48" s="30"/>
      <c r="E48" s="468"/>
      <c r="F48" s="30" t="s">
        <v>15</v>
      </c>
      <c r="G48" s="72">
        <f>ROUND(IF(ISERROR(VLOOKUP(D48,[1]Anual!$B$180:$ES$300,($U$1)-3,0)),0,VLOOKUP(D48,[1]Anual!$B$180:$ES$300,($U$1)-3,0)),0)</f>
        <v>0</v>
      </c>
      <c r="H48" s="658" t="str">
        <f>IF(B48="","",(VLOOKUP(B48,Família!$A:$B,2,0)))</f>
        <v/>
      </c>
      <c r="I48" s="30">
        <f>ROUND(IF(ISERROR(VLOOKUP(D48,[1]Anual!$B$180:$ES$300,($U$1)+5,0)),0,VLOOKUP(D48,[1]Anual!$B$180:$ES$300,($U$1)+5,0)),0)</f>
        <v>0</v>
      </c>
      <c r="J48" s="744"/>
      <c r="K48" s="30" t="str">
        <f t="shared" si="2"/>
        <v>ok</v>
      </c>
      <c r="L48" s="30">
        <f>ROUND(IF(ISERROR(VLOOKUP(D48,[1]Anual!$B$220:$EX$300,$U$1,0)),0,VLOOKUP(D48,[1]Anual!$B$220:$EX$300,$U$1,0)),0)+J48</f>
        <v>0</v>
      </c>
      <c r="M48" s="83">
        <f t="shared" si="3"/>
        <v>0</v>
      </c>
      <c r="N48" s="368"/>
      <c r="O48" s="369"/>
      <c r="P48" s="369"/>
      <c r="Q48" s="369"/>
      <c r="R48" s="369"/>
      <c r="S48" s="369"/>
      <c r="T48" s="369"/>
      <c r="U48" s="241">
        <f t="shared" si="50"/>
        <v>0</v>
      </c>
      <c r="V48" s="241">
        <f t="shared" si="21"/>
        <v>0</v>
      </c>
      <c r="W48" s="240">
        <f t="shared" si="22"/>
        <v>0</v>
      </c>
      <c r="X48" s="368"/>
      <c r="Y48" s="369"/>
      <c r="Z48" s="369"/>
      <c r="AA48" s="369"/>
      <c r="AB48" s="369"/>
      <c r="AC48" s="369"/>
      <c r="AD48" s="369"/>
      <c r="AE48" s="241">
        <f t="shared" si="23"/>
        <v>0</v>
      </c>
      <c r="AF48" s="241">
        <f t="shared" si="7"/>
        <v>0</v>
      </c>
      <c r="AG48" s="240">
        <f t="shared" si="24"/>
        <v>0</v>
      </c>
      <c r="AH48" s="368"/>
      <c r="AI48" s="369"/>
      <c r="AJ48" s="369"/>
      <c r="AK48" s="369"/>
      <c r="AL48" s="369"/>
      <c r="AM48" s="369"/>
      <c r="AN48" s="369"/>
      <c r="AO48" s="241">
        <f t="shared" si="25"/>
        <v>0</v>
      </c>
      <c r="AP48" s="241">
        <f t="shared" si="9"/>
        <v>0</v>
      </c>
      <c r="AQ48" s="240">
        <f t="shared" si="26"/>
        <v>0</v>
      </c>
      <c r="AR48" s="368"/>
      <c r="AS48" s="369"/>
      <c r="AT48" s="369"/>
      <c r="AU48" s="369"/>
      <c r="AV48" s="369"/>
      <c r="AW48" s="369"/>
      <c r="AX48" s="369"/>
      <c r="AY48" s="241">
        <f t="shared" si="27"/>
        <v>0</v>
      </c>
      <c r="AZ48" s="241">
        <f t="shared" si="11"/>
        <v>0</v>
      </c>
      <c r="BA48" s="240">
        <f t="shared" si="28"/>
        <v>0</v>
      </c>
      <c r="BB48" s="368"/>
      <c r="BC48" s="369"/>
      <c r="BD48" s="369"/>
      <c r="BE48" s="369"/>
      <c r="BF48" s="369"/>
      <c r="BG48" s="369"/>
      <c r="BH48" s="369"/>
      <c r="BI48" s="241">
        <f t="shared" si="29"/>
        <v>0</v>
      </c>
      <c r="BJ48" s="241">
        <f t="shared" si="30"/>
        <v>0</v>
      </c>
      <c r="BK48" s="240">
        <f t="shared" si="31"/>
        <v>0</v>
      </c>
      <c r="BL48" s="369"/>
      <c r="BM48" s="369"/>
      <c r="BN48" s="241">
        <f t="shared" si="32"/>
        <v>0</v>
      </c>
      <c r="BO48" s="241">
        <f t="shared" si="33"/>
        <v>0</v>
      </c>
      <c r="BP48" s="240">
        <f t="shared" si="34"/>
        <v>0</v>
      </c>
      <c r="BQ48" s="1725"/>
      <c r="BR48" s="504"/>
      <c r="BS48" s="11" t="str">
        <f>IF($C48="","",VLOOKUP($C48,'Carga People'!$C$5:$G$313,5,0))</f>
        <v/>
      </c>
      <c r="BT48" s="522"/>
      <c r="BU48" s="694">
        <f t="shared" si="14"/>
        <v>0</v>
      </c>
      <c r="BV48" s="694">
        <f t="shared" si="15"/>
        <v>0</v>
      </c>
      <c r="BW48" s="694">
        <f t="shared" si="16"/>
        <v>0</v>
      </c>
      <c r="BX48" s="694">
        <f t="shared" si="17"/>
        <v>0</v>
      </c>
      <c r="BY48" s="694">
        <f t="shared" si="18"/>
        <v>0</v>
      </c>
      <c r="BZ48" s="694">
        <f t="shared" si="19"/>
        <v>0</v>
      </c>
      <c r="CA48" s="482">
        <f t="shared" si="20"/>
        <v>0</v>
      </c>
    </row>
    <row r="49" spans="1:79" s="31" customFormat="1" ht="19.5" hidden="1" customHeight="1" outlineLevel="1" x14ac:dyDescent="0.3">
      <c r="A49" s="344"/>
      <c r="B49" s="29"/>
      <c r="C49" s="30"/>
      <c r="D49" s="30"/>
      <c r="E49" s="468"/>
      <c r="F49" s="30" t="s">
        <v>15</v>
      </c>
      <c r="G49" s="72">
        <f>ROUND(IF(ISERROR(VLOOKUP(D49,[1]Anual!$B$180:$ES$300,($U$1)-3,0)),0,VLOOKUP(D49,[1]Anual!$B$180:$ES$300,($U$1)-3,0)),0)</f>
        <v>0</v>
      </c>
      <c r="H49" s="658" t="str">
        <f>IF(B49="","",(VLOOKUP(B49,Família!$A:$B,2,0)))</f>
        <v/>
      </c>
      <c r="I49" s="30">
        <f>ROUND(IF(ISERROR(VLOOKUP(D49,[1]Anual!$B$180:$ES$300,($U$1)+5,0)),0,VLOOKUP(D49,[1]Anual!$B$180:$ES$300,($U$1)+5,0)),0)</f>
        <v>0</v>
      </c>
      <c r="J49" s="744"/>
      <c r="K49" s="30" t="str">
        <f t="shared" si="2"/>
        <v>ok</v>
      </c>
      <c r="L49" s="30">
        <f>ROUND(IF(ISERROR(VLOOKUP(D49,[1]Anual!$B$220:$EX$300,$U$1,0)),0,VLOOKUP(D49,[1]Anual!$B$220:$EX$300,$U$1,0)),0)+J49</f>
        <v>0</v>
      </c>
      <c r="M49" s="83">
        <f t="shared" si="3"/>
        <v>0</v>
      </c>
      <c r="N49" s="368"/>
      <c r="O49" s="369"/>
      <c r="P49" s="369"/>
      <c r="Q49" s="369"/>
      <c r="R49" s="369"/>
      <c r="S49" s="369"/>
      <c r="T49" s="369"/>
      <c r="U49" s="241">
        <f t="shared" si="50"/>
        <v>0</v>
      </c>
      <c r="V49" s="241">
        <f t="shared" si="21"/>
        <v>0</v>
      </c>
      <c r="W49" s="240">
        <f t="shared" si="22"/>
        <v>0</v>
      </c>
      <c r="X49" s="368"/>
      <c r="Y49" s="369"/>
      <c r="Z49" s="369"/>
      <c r="AA49" s="369"/>
      <c r="AB49" s="369"/>
      <c r="AC49" s="369"/>
      <c r="AD49" s="369"/>
      <c r="AE49" s="241">
        <f t="shared" si="23"/>
        <v>0</v>
      </c>
      <c r="AF49" s="241">
        <f t="shared" si="7"/>
        <v>0</v>
      </c>
      <c r="AG49" s="240">
        <f t="shared" si="24"/>
        <v>0</v>
      </c>
      <c r="AH49" s="368"/>
      <c r="AI49" s="369"/>
      <c r="AJ49" s="369"/>
      <c r="AK49" s="369"/>
      <c r="AL49" s="369"/>
      <c r="AM49" s="369"/>
      <c r="AN49" s="369"/>
      <c r="AO49" s="241">
        <f t="shared" si="25"/>
        <v>0</v>
      </c>
      <c r="AP49" s="241">
        <f t="shared" si="9"/>
        <v>0</v>
      </c>
      <c r="AQ49" s="240">
        <f t="shared" si="26"/>
        <v>0</v>
      </c>
      <c r="AR49" s="368"/>
      <c r="AS49" s="369"/>
      <c r="AT49" s="369"/>
      <c r="AU49" s="369"/>
      <c r="AV49" s="369"/>
      <c r="AW49" s="369"/>
      <c r="AX49" s="369"/>
      <c r="AY49" s="241">
        <f t="shared" si="27"/>
        <v>0</v>
      </c>
      <c r="AZ49" s="241">
        <f t="shared" si="11"/>
        <v>0</v>
      </c>
      <c r="BA49" s="240">
        <f t="shared" si="28"/>
        <v>0</v>
      </c>
      <c r="BB49" s="368"/>
      <c r="BC49" s="369"/>
      <c r="BD49" s="369"/>
      <c r="BE49" s="369"/>
      <c r="BF49" s="369"/>
      <c r="BG49" s="369"/>
      <c r="BH49" s="369"/>
      <c r="BI49" s="241">
        <f t="shared" si="29"/>
        <v>0</v>
      </c>
      <c r="BJ49" s="241">
        <f t="shared" si="30"/>
        <v>0</v>
      </c>
      <c r="BK49" s="240">
        <f t="shared" si="31"/>
        <v>0</v>
      </c>
      <c r="BL49" s="369"/>
      <c r="BM49" s="369"/>
      <c r="BN49" s="241">
        <f t="shared" si="32"/>
        <v>0</v>
      </c>
      <c r="BO49" s="241">
        <f t="shared" si="33"/>
        <v>0</v>
      </c>
      <c r="BP49" s="240">
        <f t="shared" si="34"/>
        <v>0</v>
      </c>
      <c r="BQ49" s="1725"/>
      <c r="BR49" s="504"/>
      <c r="BS49" s="11" t="str">
        <f>IF($C49="","",VLOOKUP($C49,'Carga People'!$C$5:$G$313,5,0))</f>
        <v/>
      </c>
      <c r="BT49" s="522"/>
      <c r="BU49" s="694">
        <f t="shared" si="14"/>
        <v>0</v>
      </c>
      <c r="BV49" s="694">
        <f t="shared" si="15"/>
        <v>0</v>
      </c>
      <c r="BW49" s="694">
        <f t="shared" si="16"/>
        <v>0</v>
      </c>
      <c r="BX49" s="694">
        <f t="shared" si="17"/>
        <v>0</v>
      </c>
      <c r="BY49" s="694">
        <f t="shared" si="18"/>
        <v>0</v>
      </c>
      <c r="BZ49" s="694">
        <f t="shared" si="19"/>
        <v>0</v>
      </c>
      <c r="CA49" s="482">
        <f t="shared" si="20"/>
        <v>0</v>
      </c>
    </row>
    <row r="50" spans="1:79" s="31" customFormat="1" ht="19.5" hidden="1" customHeight="1" outlineLevel="1" x14ac:dyDescent="0.3">
      <c r="A50" s="344"/>
      <c r="B50" s="29"/>
      <c r="C50" s="30"/>
      <c r="D50" s="30"/>
      <c r="E50" s="468"/>
      <c r="F50" s="30" t="s">
        <v>15</v>
      </c>
      <c r="G50" s="72">
        <f>ROUND(IF(ISERROR(VLOOKUP(D50,[1]Anual!$B$180:$ES$300,($U$1)-3,0)),0,VLOOKUP(D50,[1]Anual!$B$180:$ES$300,($U$1)-3,0)),0)</f>
        <v>0</v>
      </c>
      <c r="H50" s="658" t="str">
        <f>IF(B50="","",(VLOOKUP(B50,Família!$A:$B,2,0)))</f>
        <v/>
      </c>
      <c r="I50" s="30">
        <f>ROUND(IF(ISERROR(VLOOKUP(D50,[1]Anual!$B$180:$ES$300,($U$1)+5,0)),0,VLOOKUP(D50,[1]Anual!$B$180:$ES$300,($U$1)+5,0)),0)</f>
        <v>0</v>
      </c>
      <c r="J50" s="744"/>
      <c r="K50" s="30" t="str">
        <f t="shared" si="2"/>
        <v>ok</v>
      </c>
      <c r="L50" s="30">
        <f>ROUND(IF(ISERROR(VLOOKUP(D50,[1]Anual!$B$220:$EX$300,$U$1,0)),0,VLOOKUP(D50,[1]Anual!$B$220:$EX$300,$U$1,0)),0)+J50</f>
        <v>0</v>
      </c>
      <c r="M50" s="83">
        <f t="shared" si="3"/>
        <v>0</v>
      </c>
      <c r="N50" s="368"/>
      <c r="O50" s="369"/>
      <c r="P50" s="369"/>
      <c r="Q50" s="369"/>
      <c r="R50" s="369"/>
      <c r="S50" s="369"/>
      <c r="T50" s="369"/>
      <c r="U50" s="241">
        <f t="shared" si="50"/>
        <v>0</v>
      </c>
      <c r="V50" s="241">
        <f t="shared" si="21"/>
        <v>0</v>
      </c>
      <c r="W50" s="240">
        <f t="shared" si="22"/>
        <v>0</v>
      </c>
      <c r="X50" s="368"/>
      <c r="Y50" s="369"/>
      <c r="Z50" s="369"/>
      <c r="AA50" s="369"/>
      <c r="AB50" s="369"/>
      <c r="AC50" s="369"/>
      <c r="AD50" s="369"/>
      <c r="AE50" s="241">
        <f t="shared" si="23"/>
        <v>0</v>
      </c>
      <c r="AF50" s="241">
        <f t="shared" si="7"/>
        <v>0</v>
      </c>
      <c r="AG50" s="240">
        <f t="shared" si="24"/>
        <v>0</v>
      </c>
      <c r="AH50" s="368"/>
      <c r="AI50" s="369"/>
      <c r="AJ50" s="369"/>
      <c r="AK50" s="369"/>
      <c r="AL50" s="369"/>
      <c r="AM50" s="369"/>
      <c r="AN50" s="369"/>
      <c r="AO50" s="241">
        <f t="shared" si="25"/>
        <v>0</v>
      </c>
      <c r="AP50" s="241">
        <f t="shared" si="9"/>
        <v>0</v>
      </c>
      <c r="AQ50" s="240">
        <f t="shared" si="26"/>
        <v>0</v>
      </c>
      <c r="AR50" s="368"/>
      <c r="AS50" s="369"/>
      <c r="AT50" s="369"/>
      <c r="AU50" s="369"/>
      <c r="AV50" s="369"/>
      <c r="AW50" s="369"/>
      <c r="AX50" s="369"/>
      <c r="AY50" s="241">
        <f t="shared" si="27"/>
        <v>0</v>
      </c>
      <c r="AZ50" s="241">
        <f t="shared" si="11"/>
        <v>0</v>
      </c>
      <c r="BA50" s="240">
        <f t="shared" si="28"/>
        <v>0</v>
      </c>
      <c r="BB50" s="368"/>
      <c r="BC50" s="369"/>
      <c r="BD50" s="369"/>
      <c r="BE50" s="369"/>
      <c r="BF50" s="369"/>
      <c r="BG50" s="369"/>
      <c r="BH50" s="369"/>
      <c r="BI50" s="241">
        <f t="shared" si="29"/>
        <v>0</v>
      </c>
      <c r="BJ50" s="241">
        <f t="shared" si="30"/>
        <v>0</v>
      </c>
      <c r="BK50" s="240">
        <f t="shared" si="31"/>
        <v>0</v>
      </c>
      <c r="BL50" s="369"/>
      <c r="BM50" s="369"/>
      <c r="BN50" s="241">
        <f t="shared" si="32"/>
        <v>0</v>
      </c>
      <c r="BO50" s="241">
        <f t="shared" si="33"/>
        <v>0</v>
      </c>
      <c r="BP50" s="240">
        <f t="shared" si="34"/>
        <v>0</v>
      </c>
      <c r="BQ50" s="1725"/>
      <c r="BR50" s="504"/>
      <c r="BS50" s="11" t="str">
        <f>IF($C50="","",VLOOKUP($C50,'Carga People'!$C$5:$G$313,5,0))</f>
        <v/>
      </c>
      <c r="BT50" s="522"/>
      <c r="BU50" s="694">
        <f t="shared" si="14"/>
        <v>0</v>
      </c>
      <c r="BV50" s="694">
        <f t="shared" si="15"/>
        <v>0</v>
      </c>
      <c r="BW50" s="694">
        <f t="shared" si="16"/>
        <v>0</v>
      </c>
      <c r="BX50" s="694">
        <f t="shared" si="17"/>
        <v>0</v>
      </c>
      <c r="BY50" s="694">
        <f t="shared" si="18"/>
        <v>0</v>
      </c>
      <c r="BZ50" s="694">
        <f t="shared" si="19"/>
        <v>0</v>
      </c>
      <c r="CA50" s="482">
        <f t="shared" si="20"/>
        <v>0</v>
      </c>
    </row>
    <row r="51" spans="1:79" s="31" customFormat="1" ht="19.5" hidden="1" customHeight="1" outlineLevel="1" x14ac:dyDescent="0.3">
      <c r="A51" s="461"/>
      <c r="B51" s="458"/>
      <c r="C51" s="459"/>
      <c r="D51" s="459"/>
      <c r="E51" s="469"/>
      <c r="F51" s="459" t="s">
        <v>15</v>
      </c>
      <c r="G51" s="241">
        <f>ROUND(IF(ISERROR(VLOOKUP(D51,[1]Anual!$B$180:$ES$300,($U$1)-3,0)),0,VLOOKUP(D51,[1]Anual!$B$180:$ES$300,($U$1)-3,0)),0)</f>
        <v>0</v>
      </c>
      <c r="H51" s="658" t="str">
        <f>IF(B51="","",(VLOOKUP(B51,Família!$A:$B,2,0)))</f>
        <v/>
      </c>
      <c r="I51" s="459">
        <f>ROUND(IF(ISERROR(VLOOKUP(D51,[1]Anual!$B$180:$ES$300,($U$1)+5,0)),0,VLOOKUP(D51,[1]Anual!$B$180:$ES$300,($U$1)+5,0)),0)</f>
        <v>0</v>
      </c>
      <c r="J51" s="744"/>
      <c r="K51" s="459" t="str">
        <f t="shared" si="2"/>
        <v>ok</v>
      </c>
      <c r="L51" s="459">
        <f>ROUND(IF(ISERROR(VLOOKUP(D51,[1]Anual!$B$220:$EX$300,$U$1,0)),0,VLOOKUP(D51,[1]Anual!$B$220:$EX$300,$U$1,0)),0)+J51</f>
        <v>0</v>
      </c>
      <c r="M51" s="460">
        <f t="shared" si="3"/>
        <v>0</v>
      </c>
      <c r="N51" s="458">
        <f>ROUND(N77-SUM(N52:N55),0)</f>
        <v>0</v>
      </c>
      <c r="O51" s="459">
        <f>ROUND(O77-SUM(O52:O55),0)</f>
        <v>0</v>
      </c>
      <c r="P51" s="459">
        <f>ROUND(P77-SUM(P52:P55),0)</f>
        <v>0</v>
      </c>
      <c r="Q51" s="459">
        <f t="shared" ref="Q51:T51" si="87">ROUND(Q77-SUM(Q52:Q55),0)</f>
        <v>0</v>
      </c>
      <c r="R51" s="459">
        <f t="shared" si="87"/>
        <v>0</v>
      </c>
      <c r="S51" s="459">
        <f t="shared" si="87"/>
        <v>0</v>
      </c>
      <c r="T51" s="459">
        <f t="shared" si="87"/>
        <v>0</v>
      </c>
      <c r="U51" s="241">
        <f t="shared" si="50"/>
        <v>0</v>
      </c>
      <c r="V51" s="241">
        <f t="shared" si="21"/>
        <v>0</v>
      </c>
      <c r="W51" s="240">
        <f t="shared" si="22"/>
        <v>0</v>
      </c>
      <c r="X51" s="458">
        <f t="shared" ref="X51:AD51" si="88">ROUND(X77-SUM(X52:X55),0)</f>
        <v>0</v>
      </c>
      <c r="Y51" s="459">
        <f t="shared" si="88"/>
        <v>0</v>
      </c>
      <c r="Z51" s="459">
        <f t="shared" si="88"/>
        <v>0</v>
      </c>
      <c r="AA51" s="459">
        <f t="shared" si="88"/>
        <v>0</v>
      </c>
      <c r="AB51" s="459">
        <f t="shared" si="88"/>
        <v>0</v>
      </c>
      <c r="AC51" s="459">
        <f t="shared" si="88"/>
        <v>0</v>
      </c>
      <c r="AD51" s="459">
        <f t="shared" si="88"/>
        <v>0</v>
      </c>
      <c r="AE51" s="241">
        <f t="shared" si="23"/>
        <v>0</v>
      </c>
      <c r="AF51" s="241">
        <f t="shared" si="7"/>
        <v>0</v>
      </c>
      <c r="AG51" s="240">
        <f t="shared" si="24"/>
        <v>0</v>
      </c>
      <c r="AH51" s="458">
        <f t="shared" ref="AH51:AN51" si="89">ROUND(AH77-SUM(AH52:AH55),0)</f>
        <v>0</v>
      </c>
      <c r="AI51" s="459">
        <f t="shared" si="89"/>
        <v>0</v>
      </c>
      <c r="AJ51" s="459">
        <f t="shared" si="89"/>
        <v>0</v>
      </c>
      <c r="AK51" s="459">
        <f t="shared" si="89"/>
        <v>0</v>
      </c>
      <c r="AL51" s="459">
        <f t="shared" si="89"/>
        <v>0</v>
      </c>
      <c r="AM51" s="459">
        <f t="shared" si="89"/>
        <v>0</v>
      </c>
      <c r="AN51" s="459">
        <f t="shared" si="89"/>
        <v>0</v>
      </c>
      <c r="AO51" s="241">
        <f t="shared" si="25"/>
        <v>0</v>
      </c>
      <c r="AP51" s="241">
        <f t="shared" si="9"/>
        <v>0</v>
      </c>
      <c r="AQ51" s="240">
        <f t="shared" si="26"/>
        <v>0</v>
      </c>
      <c r="AR51" s="458">
        <f t="shared" ref="AR51:AX51" si="90">ROUND(AR77-SUM(AR52:AR55),0)</f>
        <v>0</v>
      </c>
      <c r="AS51" s="459">
        <f t="shared" si="90"/>
        <v>0</v>
      </c>
      <c r="AT51" s="459">
        <f t="shared" si="90"/>
        <v>0</v>
      </c>
      <c r="AU51" s="459">
        <f t="shared" si="90"/>
        <v>0</v>
      </c>
      <c r="AV51" s="459">
        <f t="shared" si="90"/>
        <v>0</v>
      </c>
      <c r="AW51" s="459">
        <f t="shared" si="90"/>
        <v>0</v>
      </c>
      <c r="AX51" s="459">
        <f t="shared" si="90"/>
        <v>0</v>
      </c>
      <c r="AY51" s="241">
        <f t="shared" si="27"/>
        <v>0</v>
      </c>
      <c r="AZ51" s="241">
        <f t="shared" si="11"/>
        <v>0</v>
      </c>
      <c r="BA51" s="240">
        <f t="shared" si="28"/>
        <v>0</v>
      </c>
      <c r="BB51" s="458">
        <f t="shared" ref="BB51:BH51" si="91">ROUND(BB77-SUM(BB52:BB55),0)</f>
        <v>0</v>
      </c>
      <c r="BC51" s="459">
        <f t="shared" si="91"/>
        <v>0</v>
      </c>
      <c r="BD51" s="459">
        <f t="shared" si="91"/>
        <v>0</v>
      </c>
      <c r="BE51" s="459">
        <f t="shared" si="91"/>
        <v>0</v>
      </c>
      <c r="BF51" s="459">
        <f t="shared" si="91"/>
        <v>0</v>
      </c>
      <c r="BG51" s="459">
        <f t="shared" si="91"/>
        <v>0</v>
      </c>
      <c r="BH51" s="459">
        <f t="shared" si="91"/>
        <v>0</v>
      </c>
      <c r="BI51" s="241">
        <f t="shared" si="29"/>
        <v>0</v>
      </c>
      <c r="BJ51" s="241">
        <f t="shared" si="30"/>
        <v>0</v>
      </c>
      <c r="BK51" s="240">
        <f t="shared" si="31"/>
        <v>0</v>
      </c>
      <c r="BL51" s="459">
        <f t="shared" ref="BL51:BM51" si="92">ROUND(BL77-SUM(BL52:BL55),0)</f>
        <v>0</v>
      </c>
      <c r="BM51" s="459">
        <f t="shared" si="92"/>
        <v>0</v>
      </c>
      <c r="BN51" s="241">
        <f t="shared" si="32"/>
        <v>0</v>
      </c>
      <c r="BO51" s="241">
        <f t="shared" si="33"/>
        <v>0</v>
      </c>
      <c r="BP51" s="240">
        <f t="shared" si="34"/>
        <v>0</v>
      </c>
      <c r="BQ51" s="1725">
        <f>SUM(M51:M55)</f>
        <v>0</v>
      </c>
      <c r="BR51" s="504"/>
      <c r="BS51" s="11" t="str">
        <f>IF($C51="","",VLOOKUP($C51,'Carga People'!$C$5:$G$313,5,0))</f>
        <v/>
      </c>
      <c r="BT51" s="522"/>
      <c r="BU51" s="694">
        <f t="shared" si="14"/>
        <v>0</v>
      </c>
      <c r="BV51" s="694">
        <f t="shared" si="15"/>
        <v>0</v>
      </c>
      <c r="BW51" s="694">
        <f t="shared" si="16"/>
        <v>0</v>
      </c>
      <c r="BX51" s="694">
        <f t="shared" si="17"/>
        <v>0</v>
      </c>
      <c r="BY51" s="694">
        <f t="shared" si="18"/>
        <v>0</v>
      </c>
      <c r="BZ51" s="694">
        <f t="shared" si="19"/>
        <v>0</v>
      </c>
      <c r="CA51" s="482">
        <f t="shared" si="20"/>
        <v>0</v>
      </c>
    </row>
    <row r="52" spans="1:79" s="31" customFormat="1" ht="19.5" hidden="1" customHeight="1" outlineLevel="1" x14ac:dyDescent="0.3">
      <c r="A52" s="344"/>
      <c r="B52" s="29"/>
      <c r="C52" s="30"/>
      <c r="D52" s="30"/>
      <c r="E52" s="468"/>
      <c r="F52" s="30" t="s">
        <v>15</v>
      </c>
      <c r="G52" s="72">
        <f>ROUND(IF(ISERROR(VLOOKUP(D52,[1]Anual!$B$180:$ES$300,($U$1)-3,0)),0,VLOOKUP(D52,[1]Anual!$B$180:$ES$300,($U$1)-3,0)),0)</f>
        <v>0</v>
      </c>
      <c r="H52" s="658" t="str">
        <f>IF(B52="","",(VLOOKUP(B52,Família!$A:$B,2,0)))</f>
        <v/>
      </c>
      <c r="I52" s="30">
        <f>ROUND(IF(ISERROR(VLOOKUP(D52,[1]Anual!$B$180:$ES$300,($U$1)+5,0)),0,VLOOKUP(D52,[1]Anual!$B$180:$ES$300,($U$1)+5,0)),0)</f>
        <v>0</v>
      </c>
      <c r="J52" s="744"/>
      <c r="K52" s="30" t="str">
        <f t="shared" si="2"/>
        <v>ok</v>
      </c>
      <c r="L52" s="30">
        <f>ROUND(IF(ISERROR(VLOOKUP(D52,[1]Anual!$B$220:$EX$300,$U$1,0)),0,VLOOKUP(D52,[1]Anual!$B$220:$EX$300,$U$1,0)),0)+J52</f>
        <v>0</v>
      </c>
      <c r="M52" s="83">
        <f t="shared" si="3"/>
        <v>0</v>
      </c>
      <c r="N52" s="368"/>
      <c r="O52" s="369"/>
      <c r="P52" s="369"/>
      <c r="Q52" s="369"/>
      <c r="R52" s="369"/>
      <c r="S52" s="369"/>
      <c r="T52" s="369"/>
      <c r="U52" s="241">
        <f t="shared" si="50"/>
        <v>0</v>
      </c>
      <c r="V52" s="241">
        <f t="shared" si="21"/>
        <v>0</v>
      </c>
      <c r="W52" s="240">
        <f t="shared" si="22"/>
        <v>0</v>
      </c>
      <c r="X52" s="368"/>
      <c r="Y52" s="369"/>
      <c r="Z52" s="369"/>
      <c r="AA52" s="369"/>
      <c r="AB52" s="369"/>
      <c r="AC52" s="369"/>
      <c r="AD52" s="369"/>
      <c r="AE52" s="241">
        <f t="shared" si="23"/>
        <v>0</v>
      </c>
      <c r="AF52" s="241">
        <f t="shared" si="7"/>
        <v>0</v>
      </c>
      <c r="AG52" s="240">
        <f t="shared" si="24"/>
        <v>0</v>
      </c>
      <c r="AH52" s="368"/>
      <c r="AI52" s="369"/>
      <c r="AJ52" s="369"/>
      <c r="AK52" s="369"/>
      <c r="AL52" s="369"/>
      <c r="AM52" s="369"/>
      <c r="AN52" s="369"/>
      <c r="AO52" s="241">
        <f t="shared" si="25"/>
        <v>0</v>
      </c>
      <c r="AP52" s="241">
        <f t="shared" si="9"/>
        <v>0</v>
      </c>
      <c r="AQ52" s="240">
        <f t="shared" si="26"/>
        <v>0</v>
      </c>
      <c r="AR52" s="368"/>
      <c r="AS52" s="369"/>
      <c r="AT52" s="369"/>
      <c r="AU52" s="369"/>
      <c r="AV52" s="369"/>
      <c r="AW52" s="369"/>
      <c r="AX52" s="369"/>
      <c r="AY52" s="241">
        <f t="shared" si="27"/>
        <v>0</v>
      </c>
      <c r="AZ52" s="241">
        <f t="shared" si="11"/>
        <v>0</v>
      </c>
      <c r="BA52" s="240">
        <f t="shared" si="28"/>
        <v>0</v>
      </c>
      <c r="BB52" s="368"/>
      <c r="BC52" s="369"/>
      <c r="BD52" s="369"/>
      <c r="BE52" s="369"/>
      <c r="BF52" s="369"/>
      <c r="BG52" s="369"/>
      <c r="BH52" s="369"/>
      <c r="BI52" s="241">
        <f t="shared" si="29"/>
        <v>0</v>
      </c>
      <c r="BJ52" s="241">
        <f t="shared" si="30"/>
        <v>0</v>
      </c>
      <c r="BK52" s="240">
        <f t="shared" si="31"/>
        <v>0</v>
      </c>
      <c r="BL52" s="369"/>
      <c r="BM52" s="369"/>
      <c r="BN52" s="241">
        <f t="shared" si="32"/>
        <v>0</v>
      </c>
      <c r="BO52" s="241">
        <f t="shared" si="33"/>
        <v>0</v>
      </c>
      <c r="BP52" s="240">
        <f t="shared" si="34"/>
        <v>0</v>
      </c>
      <c r="BQ52" s="1725"/>
      <c r="BR52" s="504"/>
      <c r="BS52" s="11" t="str">
        <f>IF($C52="","",VLOOKUP($C52,'Carga People'!$C$5:$G$313,5,0))</f>
        <v/>
      </c>
      <c r="BT52" s="522"/>
      <c r="BU52" s="694">
        <f t="shared" si="14"/>
        <v>0</v>
      </c>
      <c r="BV52" s="694">
        <f t="shared" si="15"/>
        <v>0</v>
      </c>
      <c r="BW52" s="694">
        <f t="shared" si="16"/>
        <v>0</v>
      </c>
      <c r="BX52" s="694">
        <f t="shared" si="17"/>
        <v>0</v>
      </c>
      <c r="BY52" s="694">
        <f t="shared" si="18"/>
        <v>0</v>
      </c>
      <c r="BZ52" s="694">
        <f t="shared" si="19"/>
        <v>0</v>
      </c>
      <c r="CA52" s="482">
        <f t="shared" si="20"/>
        <v>0</v>
      </c>
    </row>
    <row r="53" spans="1:79" s="31" customFormat="1" ht="19.5" hidden="1" customHeight="1" outlineLevel="1" x14ac:dyDescent="0.3">
      <c r="A53" s="344"/>
      <c r="B53" s="29"/>
      <c r="C53" s="30"/>
      <c r="D53" s="30"/>
      <c r="E53" s="468"/>
      <c r="F53" s="30" t="s">
        <v>15</v>
      </c>
      <c r="G53" s="72">
        <f>ROUND(IF(ISERROR(VLOOKUP(D53,[1]Anual!$B$180:$ES$300,($U$1)-3,0)),0,VLOOKUP(D53,[1]Anual!$B$180:$ES$300,($U$1)-3,0)),0)</f>
        <v>0</v>
      </c>
      <c r="H53" s="658" t="str">
        <f>IF(B53="","",(VLOOKUP(B53,Família!$A:$B,2,0)))</f>
        <v/>
      </c>
      <c r="I53" s="30">
        <f>ROUND(IF(ISERROR(VLOOKUP(D53,[1]Anual!$B$180:$ES$300,($U$1)+5,0)),0,VLOOKUP(D53,[1]Anual!$B$180:$ES$300,($U$1)+5,0)),0)</f>
        <v>0</v>
      </c>
      <c r="J53" s="744"/>
      <c r="K53" s="30" t="str">
        <f t="shared" si="2"/>
        <v>ok</v>
      </c>
      <c r="L53" s="30">
        <f>ROUND(IF(ISERROR(VLOOKUP(D53,[1]Anual!$B$220:$EX$300,$U$1,0)),0,VLOOKUP(D53,[1]Anual!$B$220:$EX$300,$U$1,0)),0)+J53</f>
        <v>0</v>
      </c>
      <c r="M53" s="83">
        <f t="shared" si="3"/>
        <v>0</v>
      </c>
      <c r="N53" s="368"/>
      <c r="O53" s="369"/>
      <c r="P53" s="369"/>
      <c r="Q53" s="369"/>
      <c r="R53" s="369"/>
      <c r="S53" s="369"/>
      <c r="T53" s="369"/>
      <c r="U53" s="241">
        <f t="shared" si="50"/>
        <v>0</v>
      </c>
      <c r="V53" s="241">
        <f t="shared" si="21"/>
        <v>0</v>
      </c>
      <c r="W53" s="240">
        <f t="shared" si="22"/>
        <v>0</v>
      </c>
      <c r="X53" s="368"/>
      <c r="Y53" s="369"/>
      <c r="Z53" s="369"/>
      <c r="AA53" s="369"/>
      <c r="AB53" s="369"/>
      <c r="AC53" s="369"/>
      <c r="AD53" s="369"/>
      <c r="AE53" s="241">
        <f t="shared" si="23"/>
        <v>0</v>
      </c>
      <c r="AF53" s="241">
        <f t="shared" si="7"/>
        <v>0</v>
      </c>
      <c r="AG53" s="240">
        <f t="shared" si="24"/>
        <v>0</v>
      </c>
      <c r="AH53" s="368"/>
      <c r="AI53" s="369"/>
      <c r="AJ53" s="369"/>
      <c r="AK53" s="369"/>
      <c r="AL53" s="369"/>
      <c r="AM53" s="369"/>
      <c r="AN53" s="369"/>
      <c r="AO53" s="241">
        <f t="shared" si="25"/>
        <v>0</v>
      </c>
      <c r="AP53" s="241">
        <f t="shared" si="9"/>
        <v>0</v>
      </c>
      <c r="AQ53" s="240">
        <f t="shared" si="26"/>
        <v>0</v>
      </c>
      <c r="AR53" s="368"/>
      <c r="AS53" s="369"/>
      <c r="AT53" s="369"/>
      <c r="AU53" s="369"/>
      <c r="AV53" s="369"/>
      <c r="AW53" s="369"/>
      <c r="AX53" s="369"/>
      <c r="AY53" s="241">
        <f t="shared" si="27"/>
        <v>0</v>
      </c>
      <c r="AZ53" s="241">
        <f t="shared" si="11"/>
        <v>0</v>
      </c>
      <c r="BA53" s="240">
        <f t="shared" si="28"/>
        <v>0</v>
      </c>
      <c r="BB53" s="368"/>
      <c r="BC53" s="369"/>
      <c r="BD53" s="369"/>
      <c r="BE53" s="369"/>
      <c r="BF53" s="369"/>
      <c r="BG53" s="369"/>
      <c r="BH53" s="369"/>
      <c r="BI53" s="241">
        <f t="shared" si="29"/>
        <v>0</v>
      </c>
      <c r="BJ53" s="241">
        <f t="shared" si="30"/>
        <v>0</v>
      </c>
      <c r="BK53" s="240">
        <f t="shared" si="31"/>
        <v>0</v>
      </c>
      <c r="BL53" s="369"/>
      <c r="BM53" s="369"/>
      <c r="BN53" s="241">
        <f t="shared" si="32"/>
        <v>0</v>
      </c>
      <c r="BO53" s="241">
        <f t="shared" si="33"/>
        <v>0</v>
      </c>
      <c r="BP53" s="240">
        <f t="shared" si="34"/>
        <v>0</v>
      </c>
      <c r="BQ53" s="1725"/>
      <c r="BR53" s="504"/>
      <c r="BS53" s="11" t="str">
        <f>IF($C53="","",VLOOKUP($C53,'Carga People'!$C$5:$G$313,5,0))</f>
        <v/>
      </c>
      <c r="BT53" s="522"/>
      <c r="BU53" s="694">
        <f t="shared" si="14"/>
        <v>0</v>
      </c>
      <c r="BV53" s="694">
        <f t="shared" si="15"/>
        <v>0</v>
      </c>
      <c r="BW53" s="694">
        <f t="shared" si="16"/>
        <v>0</v>
      </c>
      <c r="BX53" s="694">
        <f t="shared" si="17"/>
        <v>0</v>
      </c>
      <c r="BY53" s="694">
        <f t="shared" si="18"/>
        <v>0</v>
      </c>
      <c r="BZ53" s="694">
        <f t="shared" si="19"/>
        <v>0</v>
      </c>
      <c r="CA53" s="482">
        <f t="shared" si="20"/>
        <v>0</v>
      </c>
    </row>
    <row r="54" spans="1:79" s="31" customFormat="1" ht="19.5" hidden="1" customHeight="1" outlineLevel="1" x14ac:dyDescent="0.3">
      <c r="A54" s="344"/>
      <c r="B54" s="29"/>
      <c r="C54" s="30"/>
      <c r="D54" s="30"/>
      <c r="E54" s="468"/>
      <c r="F54" s="30" t="s">
        <v>15</v>
      </c>
      <c r="G54" s="72">
        <f>ROUND(IF(ISERROR(VLOOKUP(D54,[1]Anual!$B$180:$ES$300,($U$1)-3,0)),0,VLOOKUP(D54,[1]Anual!$B$180:$ES$300,($U$1)-3,0)),0)</f>
        <v>0</v>
      </c>
      <c r="H54" s="658" t="str">
        <f>IF(B54="","",(VLOOKUP(B54,Família!$A:$B,2,0)))</f>
        <v/>
      </c>
      <c r="I54" s="30">
        <f>ROUND(IF(ISERROR(VLOOKUP(D54,[1]Anual!$B$180:$ES$300,($U$1)+5,0)),0,VLOOKUP(D54,[1]Anual!$B$180:$ES$300,($U$1)+5,0)),0)</f>
        <v>0</v>
      </c>
      <c r="J54" s="744"/>
      <c r="K54" s="30" t="str">
        <f t="shared" si="2"/>
        <v>ok</v>
      </c>
      <c r="L54" s="30">
        <f>ROUND(IF(ISERROR(VLOOKUP(D54,[1]Anual!$B$220:$EX$300,$U$1,0)),0,VLOOKUP(D54,[1]Anual!$B$220:$EX$300,$U$1,0)),0)+J54</f>
        <v>0</v>
      </c>
      <c r="M54" s="83">
        <f t="shared" si="3"/>
        <v>0</v>
      </c>
      <c r="N54" s="368"/>
      <c r="O54" s="369"/>
      <c r="P54" s="369"/>
      <c r="Q54" s="369"/>
      <c r="R54" s="369"/>
      <c r="S54" s="369"/>
      <c r="T54" s="369"/>
      <c r="U54" s="241">
        <f t="shared" si="50"/>
        <v>0</v>
      </c>
      <c r="V54" s="241">
        <f t="shared" si="21"/>
        <v>0</v>
      </c>
      <c r="W54" s="240">
        <f t="shared" si="22"/>
        <v>0</v>
      </c>
      <c r="X54" s="368"/>
      <c r="Y54" s="369"/>
      <c r="Z54" s="369"/>
      <c r="AA54" s="369"/>
      <c r="AB54" s="369"/>
      <c r="AC54" s="369"/>
      <c r="AD54" s="369"/>
      <c r="AE54" s="241">
        <f t="shared" si="23"/>
        <v>0</v>
      </c>
      <c r="AF54" s="241">
        <f t="shared" si="7"/>
        <v>0</v>
      </c>
      <c r="AG54" s="240">
        <f t="shared" si="24"/>
        <v>0</v>
      </c>
      <c r="AH54" s="368"/>
      <c r="AI54" s="369"/>
      <c r="AJ54" s="369"/>
      <c r="AK54" s="369"/>
      <c r="AL54" s="369"/>
      <c r="AM54" s="369"/>
      <c r="AN54" s="369"/>
      <c r="AO54" s="241">
        <f t="shared" si="25"/>
        <v>0</v>
      </c>
      <c r="AP54" s="241">
        <f t="shared" si="9"/>
        <v>0</v>
      </c>
      <c r="AQ54" s="240">
        <f t="shared" si="26"/>
        <v>0</v>
      </c>
      <c r="AR54" s="368"/>
      <c r="AS54" s="369"/>
      <c r="AT54" s="369"/>
      <c r="AU54" s="369"/>
      <c r="AV54" s="369"/>
      <c r="AW54" s="369"/>
      <c r="AX54" s="369"/>
      <c r="AY54" s="241">
        <f t="shared" si="27"/>
        <v>0</v>
      </c>
      <c r="AZ54" s="241">
        <f t="shared" si="11"/>
        <v>0</v>
      </c>
      <c r="BA54" s="240">
        <f t="shared" si="28"/>
        <v>0</v>
      </c>
      <c r="BB54" s="368"/>
      <c r="BC54" s="369"/>
      <c r="BD54" s="369"/>
      <c r="BE54" s="369"/>
      <c r="BF54" s="369"/>
      <c r="BG54" s="369"/>
      <c r="BH54" s="369"/>
      <c r="BI54" s="241">
        <f t="shared" si="29"/>
        <v>0</v>
      </c>
      <c r="BJ54" s="241">
        <f t="shared" si="30"/>
        <v>0</v>
      </c>
      <c r="BK54" s="240">
        <f t="shared" si="31"/>
        <v>0</v>
      </c>
      <c r="BL54" s="369"/>
      <c r="BM54" s="369"/>
      <c r="BN54" s="241">
        <f t="shared" si="32"/>
        <v>0</v>
      </c>
      <c r="BO54" s="241">
        <f t="shared" si="33"/>
        <v>0</v>
      </c>
      <c r="BP54" s="240">
        <f t="shared" si="34"/>
        <v>0</v>
      </c>
      <c r="BQ54" s="1725"/>
      <c r="BR54" s="504"/>
      <c r="BS54" s="11" t="str">
        <f>IF($C54="","",VLOOKUP($C54,'Carga People'!$C$5:$G$313,5,0))</f>
        <v/>
      </c>
      <c r="BT54" s="522"/>
      <c r="BU54" s="694">
        <f t="shared" si="14"/>
        <v>0</v>
      </c>
      <c r="BV54" s="694">
        <f t="shared" si="15"/>
        <v>0</v>
      </c>
      <c r="BW54" s="694">
        <f t="shared" si="16"/>
        <v>0</v>
      </c>
      <c r="BX54" s="694">
        <f t="shared" si="17"/>
        <v>0</v>
      </c>
      <c r="BY54" s="694">
        <f t="shared" si="18"/>
        <v>0</v>
      </c>
      <c r="BZ54" s="694">
        <f t="shared" si="19"/>
        <v>0</v>
      </c>
      <c r="CA54" s="482">
        <f t="shared" si="20"/>
        <v>0</v>
      </c>
    </row>
    <row r="55" spans="1:79" s="31" customFormat="1" ht="19.5" hidden="1" customHeight="1" outlineLevel="1" x14ac:dyDescent="0.3">
      <c r="A55" s="344"/>
      <c r="B55" s="29"/>
      <c r="C55" s="30"/>
      <c r="D55" s="30"/>
      <c r="E55" s="468"/>
      <c r="F55" s="30" t="s">
        <v>15</v>
      </c>
      <c r="G55" s="72">
        <f>ROUND(IF(ISERROR(VLOOKUP(D55,[1]Anual!$B$180:$ES$300,($U$1)-3,0)),0,VLOOKUP(D55,[1]Anual!$B$180:$ES$300,($U$1)-3,0)),0)</f>
        <v>0</v>
      </c>
      <c r="H55" s="658" t="str">
        <f>IF(B55="","",(VLOOKUP(B55,Família!$A:$B,2,0)))</f>
        <v/>
      </c>
      <c r="I55" s="30">
        <f>ROUND(IF(ISERROR(VLOOKUP(D55,[1]Anual!$B$180:$ES$300,($U$1)+5,0)),0,VLOOKUP(D55,[1]Anual!$B$180:$ES$300,($U$1)+5,0)),0)</f>
        <v>0</v>
      </c>
      <c r="J55" s="744"/>
      <c r="K55" s="30" t="str">
        <f t="shared" si="2"/>
        <v>ok</v>
      </c>
      <c r="L55" s="30">
        <f>ROUND(IF(ISERROR(VLOOKUP(D55,[1]Anual!$B$220:$EX$300,$U$1,0)),0,VLOOKUP(D55,[1]Anual!$B$220:$EX$300,$U$1,0)),0)+J55</f>
        <v>0</v>
      </c>
      <c r="M55" s="83">
        <f t="shared" si="3"/>
        <v>0</v>
      </c>
      <c r="N55" s="368"/>
      <c r="O55" s="369"/>
      <c r="P55" s="369"/>
      <c r="Q55" s="369"/>
      <c r="R55" s="369"/>
      <c r="S55" s="369"/>
      <c r="T55" s="369"/>
      <c r="U55" s="241">
        <f t="shared" si="50"/>
        <v>0</v>
      </c>
      <c r="V55" s="241">
        <f t="shared" si="21"/>
        <v>0</v>
      </c>
      <c r="W55" s="240">
        <f t="shared" si="22"/>
        <v>0</v>
      </c>
      <c r="X55" s="368"/>
      <c r="Y55" s="369"/>
      <c r="Z55" s="369"/>
      <c r="AA55" s="369"/>
      <c r="AB55" s="369"/>
      <c r="AC55" s="369"/>
      <c r="AD55" s="369"/>
      <c r="AE55" s="241">
        <f t="shared" si="23"/>
        <v>0</v>
      </c>
      <c r="AF55" s="241">
        <f t="shared" si="7"/>
        <v>0</v>
      </c>
      <c r="AG55" s="240">
        <f t="shared" si="24"/>
        <v>0</v>
      </c>
      <c r="AH55" s="368"/>
      <c r="AI55" s="369"/>
      <c r="AJ55" s="369"/>
      <c r="AK55" s="369"/>
      <c r="AL55" s="369"/>
      <c r="AM55" s="369"/>
      <c r="AN55" s="369"/>
      <c r="AO55" s="241">
        <f t="shared" si="25"/>
        <v>0</v>
      </c>
      <c r="AP55" s="241">
        <f t="shared" si="9"/>
        <v>0</v>
      </c>
      <c r="AQ55" s="240">
        <f t="shared" si="26"/>
        <v>0</v>
      </c>
      <c r="AR55" s="368"/>
      <c r="AS55" s="369"/>
      <c r="AT55" s="369"/>
      <c r="AU55" s="369"/>
      <c r="AV55" s="369"/>
      <c r="AW55" s="369"/>
      <c r="AX55" s="369"/>
      <c r="AY55" s="241">
        <f t="shared" si="27"/>
        <v>0</v>
      </c>
      <c r="AZ55" s="241">
        <f t="shared" si="11"/>
        <v>0</v>
      </c>
      <c r="BA55" s="240">
        <f t="shared" si="28"/>
        <v>0</v>
      </c>
      <c r="BB55" s="368"/>
      <c r="BC55" s="369"/>
      <c r="BD55" s="369"/>
      <c r="BE55" s="369"/>
      <c r="BF55" s="369"/>
      <c r="BG55" s="369"/>
      <c r="BH55" s="369"/>
      <c r="BI55" s="241">
        <f t="shared" si="29"/>
        <v>0</v>
      </c>
      <c r="BJ55" s="241">
        <f t="shared" si="30"/>
        <v>0</v>
      </c>
      <c r="BK55" s="240">
        <f t="shared" si="31"/>
        <v>0</v>
      </c>
      <c r="BL55" s="369"/>
      <c r="BM55" s="369"/>
      <c r="BN55" s="241">
        <f t="shared" si="32"/>
        <v>0</v>
      </c>
      <c r="BO55" s="241">
        <f t="shared" si="33"/>
        <v>0</v>
      </c>
      <c r="BP55" s="240">
        <f t="shared" si="34"/>
        <v>0</v>
      </c>
      <c r="BQ55" s="1725"/>
      <c r="BR55" s="504"/>
      <c r="BS55" s="11" t="str">
        <f>IF($C55="","",VLOOKUP($C55,'Carga People'!$C$5:$G$313,5,0))</f>
        <v/>
      </c>
      <c r="BT55" s="522"/>
      <c r="BU55" s="694">
        <f t="shared" si="14"/>
        <v>0</v>
      </c>
      <c r="BV55" s="694">
        <f t="shared" si="15"/>
        <v>0</v>
      </c>
      <c r="BW55" s="694">
        <f t="shared" si="16"/>
        <v>0</v>
      </c>
      <c r="BX55" s="694">
        <f t="shared" si="17"/>
        <v>0</v>
      </c>
      <c r="BY55" s="694">
        <f t="shared" si="18"/>
        <v>0</v>
      </c>
      <c r="BZ55" s="694">
        <f t="shared" si="19"/>
        <v>0</v>
      </c>
      <c r="CA55" s="482">
        <f t="shared" si="20"/>
        <v>0</v>
      </c>
    </row>
    <row r="56" spans="1:79" s="31" customFormat="1" ht="19.5" hidden="1" customHeight="1" outlineLevel="1" x14ac:dyDescent="0.3">
      <c r="A56" s="461"/>
      <c r="B56" s="458"/>
      <c r="C56" s="459"/>
      <c r="D56" s="459"/>
      <c r="E56" s="469"/>
      <c r="F56" s="459" t="s">
        <v>15</v>
      </c>
      <c r="G56" s="241">
        <f>ROUND(IF(ISERROR(VLOOKUP(D56,[1]Anual!$B$180:$ES$300,($U$1)-3,0)),0,VLOOKUP(D56,[1]Anual!$B$180:$ES$300,($U$1)-3,0)),0)</f>
        <v>0</v>
      </c>
      <c r="H56" s="658" t="str">
        <f>IF(B56="","",(VLOOKUP(B56,Família!$A:$B,2,0)))</f>
        <v/>
      </c>
      <c r="I56" s="459">
        <f>ROUND(IF(ISERROR(VLOOKUP(D56,[1]Anual!$B$180:$ES$300,($U$1)+5,0)),0,VLOOKUP(D56,[1]Anual!$B$180:$ES$300,($U$1)+5,0)),0)</f>
        <v>0</v>
      </c>
      <c r="J56" s="744"/>
      <c r="K56" s="459" t="str">
        <f t="shared" si="2"/>
        <v>ok</v>
      </c>
      <c r="L56" s="459">
        <f>ROUND(IF(ISERROR(VLOOKUP(D56,[1]Anual!$B$220:$EX$300,$U$1,0)),0,VLOOKUP(D56,[1]Anual!$B$220:$EX$300,$U$1,0)),0)+J56</f>
        <v>0</v>
      </c>
      <c r="M56" s="460">
        <f t="shared" si="3"/>
        <v>0</v>
      </c>
      <c r="N56" s="458">
        <f>ROUND(N78-SUM(N57:N60),0)</f>
        <v>0</v>
      </c>
      <c r="O56" s="459">
        <f>ROUND(O78-SUM(O57:O60),0)</f>
        <v>0</v>
      </c>
      <c r="P56" s="459">
        <f>ROUND(P78-SUM(P57:P60),0)</f>
        <v>0</v>
      </c>
      <c r="Q56" s="459">
        <f t="shared" ref="Q56:T56" si="93">ROUND(Q78-SUM(Q57:Q60),0)</f>
        <v>0</v>
      </c>
      <c r="R56" s="459">
        <f t="shared" si="93"/>
        <v>0</v>
      </c>
      <c r="S56" s="459">
        <f t="shared" si="93"/>
        <v>0</v>
      </c>
      <c r="T56" s="459">
        <f t="shared" si="93"/>
        <v>0</v>
      </c>
      <c r="U56" s="241">
        <f t="shared" si="50"/>
        <v>0</v>
      </c>
      <c r="V56" s="241">
        <f t="shared" si="21"/>
        <v>0</v>
      </c>
      <c r="W56" s="240">
        <f t="shared" si="22"/>
        <v>0</v>
      </c>
      <c r="X56" s="458">
        <f t="shared" ref="X56:AD56" si="94">ROUND(X78-SUM(X57:X60),0)</f>
        <v>0</v>
      </c>
      <c r="Y56" s="459">
        <f t="shared" si="94"/>
        <v>0</v>
      </c>
      <c r="Z56" s="459">
        <f t="shared" si="94"/>
        <v>0</v>
      </c>
      <c r="AA56" s="459">
        <f t="shared" si="94"/>
        <v>0</v>
      </c>
      <c r="AB56" s="459">
        <f t="shared" si="94"/>
        <v>0</v>
      </c>
      <c r="AC56" s="459">
        <f t="shared" si="94"/>
        <v>0</v>
      </c>
      <c r="AD56" s="459">
        <f t="shared" si="94"/>
        <v>0</v>
      </c>
      <c r="AE56" s="241">
        <f t="shared" si="23"/>
        <v>0</v>
      </c>
      <c r="AF56" s="241">
        <f t="shared" si="7"/>
        <v>0</v>
      </c>
      <c r="AG56" s="240">
        <f t="shared" si="24"/>
        <v>0</v>
      </c>
      <c r="AH56" s="458">
        <f t="shared" ref="AH56:AN56" si="95">ROUND(AH78-SUM(AH57:AH60),0)</f>
        <v>0</v>
      </c>
      <c r="AI56" s="459">
        <f t="shared" si="95"/>
        <v>0</v>
      </c>
      <c r="AJ56" s="459">
        <f t="shared" si="95"/>
        <v>0</v>
      </c>
      <c r="AK56" s="459">
        <f t="shared" si="95"/>
        <v>0</v>
      </c>
      <c r="AL56" s="459">
        <f t="shared" si="95"/>
        <v>0</v>
      </c>
      <c r="AM56" s="459">
        <f t="shared" si="95"/>
        <v>0</v>
      </c>
      <c r="AN56" s="459">
        <f t="shared" si="95"/>
        <v>0</v>
      </c>
      <c r="AO56" s="241">
        <f t="shared" si="25"/>
        <v>0</v>
      </c>
      <c r="AP56" s="241">
        <f t="shared" si="9"/>
        <v>0</v>
      </c>
      <c r="AQ56" s="240">
        <f t="shared" si="26"/>
        <v>0</v>
      </c>
      <c r="AR56" s="458">
        <f t="shared" ref="AR56:AX56" si="96">ROUND(AR78-SUM(AR57:AR60),0)</f>
        <v>0</v>
      </c>
      <c r="AS56" s="459">
        <f t="shared" si="96"/>
        <v>0</v>
      </c>
      <c r="AT56" s="459">
        <f t="shared" si="96"/>
        <v>0</v>
      </c>
      <c r="AU56" s="459">
        <f t="shared" si="96"/>
        <v>0</v>
      </c>
      <c r="AV56" s="459">
        <f t="shared" si="96"/>
        <v>0</v>
      </c>
      <c r="AW56" s="459">
        <f t="shared" si="96"/>
        <v>0</v>
      </c>
      <c r="AX56" s="459">
        <f t="shared" si="96"/>
        <v>0</v>
      </c>
      <c r="AY56" s="241">
        <f t="shared" si="27"/>
        <v>0</v>
      </c>
      <c r="AZ56" s="241">
        <f t="shared" si="11"/>
        <v>0</v>
      </c>
      <c r="BA56" s="240">
        <f t="shared" si="28"/>
        <v>0</v>
      </c>
      <c r="BB56" s="458">
        <f t="shared" ref="BB56:BH56" si="97">ROUND(BB78-SUM(BB57:BB60),0)</f>
        <v>0</v>
      </c>
      <c r="BC56" s="459">
        <f t="shared" si="97"/>
        <v>0</v>
      </c>
      <c r="BD56" s="459">
        <f t="shared" si="97"/>
        <v>0</v>
      </c>
      <c r="BE56" s="459">
        <f t="shared" si="97"/>
        <v>0</v>
      </c>
      <c r="BF56" s="459">
        <f t="shared" si="97"/>
        <v>0</v>
      </c>
      <c r="BG56" s="459">
        <f t="shared" si="97"/>
        <v>0</v>
      </c>
      <c r="BH56" s="459">
        <f t="shared" si="97"/>
        <v>0</v>
      </c>
      <c r="BI56" s="241">
        <f t="shared" si="29"/>
        <v>0</v>
      </c>
      <c r="BJ56" s="241">
        <f t="shared" si="30"/>
        <v>0</v>
      </c>
      <c r="BK56" s="240">
        <f t="shared" si="31"/>
        <v>0</v>
      </c>
      <c r="BL56" s="459">
        <f t="shared" ref="BL56:BM56" si="98">ROUND(BL78-SUM(BL57:BL60),0)</f>
        <v>0</v>
      </c>
      <c r="BM56" s="459">
        <f t="shared" si="98"/>
        <v>0</v>
      </c>
      <c r="BN56" s="241">
        <f t="shared" si="32"/>
        <v>0</v>
      </c>
      <c r="BO56" s="241">
        <f t="shared" si="33"/>
        <v>0</v>
      </c>
      <c r="BP56" s="240">
        <f t="shared" si="34"/>
        <v>0</v>
      </c>
      <c r="BQ56" s="1725">
        <f>SUM(M56:M60)</f>
        <v>0</v>
      </c>
      <c r="BR56" s="504"/>
      <c r="BS56" s="11" t="str">
        <f>IF($C56="","",VLOOKUP($C56,'Carga People'!$C$5:$G$313,5,0))</f>
        <v/>
      </c>
      <c r="BT56" s="522"/>
      <c r="BU56" s="694">
        <f t="shared" si="14"/>
        <v>0</v>
      </c>
      <c r="BV56" s="694">
        <f t="shared" si="15"/>
        <v>0</v>
      </c>
      <c r="BW56" s="694">
        <f t="shared" si="16"/>
        <v>0</v>
      </c>
      <c r="BX56" s="694">
        <f t="shared" si="17"/>
        <v>0</v>
      </c>
      <c r="BY56" s="694">
        <f t="shared" si="18"/>
        <v>0</v>
      </c>
      <c r="BZ56" s="694">
        <f t="shared" si="19"/>
        <v>0</v>
      </c>
      <c r="CA56" s="482">
        <f t="shared" si="20"/>
        <v>0</v>
      </c>
    </row>
    <row r="57" spans="1:79" s="31" customFormat="1" ht="19.5" hidden="1" customHeight="1" outlineLevel="1" x14ac:dyDescent="0.3">
      <c r="A57" s="344"/>
      <c r="B57" s="29"/>
      <c r="C57" s="30"/>
      <c r="D57" s="30"/>
      <c r="E57" s="468"/>
      <c r="F57" s="30" t="s">
        <v>15</v>
      </c>
      <c r="G57" s="72">
        <f>ROUND(IF(ISERROR(VLOOKUP(D57,[1]Anual!$B$180:$ES$300,($U$1)-3,0)),0,VLOOKUP(D57,[1]Anual!$B$180:$ES$300,($U$1)-3,0)),0)</f>
        <v>0</v>
      </c>
      <c r="H57" s="658" t="str">
        <f>IF(B57="","",(VLOOKUP(B57,Família!$A:$B,2,0)))</f>
        <v/>
      </c>
      <c r="I57" s="30">
        <f>ROUND(IF(ISERROR(VLOOKUP(D57,[1]Anual!$B$180:$ES$300,($U$1)+5,0)),0,VLOOKUP(D57,[1]Anual!$B$180:$ES$300,($U$1)+5,0)),0)</f>
        <v>0</v>
      </c>
      <c r="J57" s="744"/>
      <c r="K57" s="30" t="str">
        <f t="shared" si="2"/>
        <v>ok</v>
      </c>
      <c r="L57" s="153">
        <f>ROUND(IF(ISERROR(VLOOKUP(D57,[1]Anual!$B$220:$EX$300,$U$1,0)),0,VLOOKUP(D57,[1]Anual!$B$220:$EX$300,$U$1,0)),0)+J57</f>
        <v>0</v>
      </c>
      <c r="M57" s="83">
        <f t="shared" si="3"/>
        <v>0</v>
      </c>
      <c r="N57" s="368"/>
      <c r="O57" s="369"/>
      <c r="P57" s="369"/>
      <c r="Q57" s="369"/>
      <c r="R57" s="369"/>
      <c r="S57" s="369"/>
      <c r="T57" s="369"/>
      <c r="U57" s="241">
        <f t="shared" si="50"/>
        <v>0</v>
      </c>
      <c r="V57" s="241">
        <f t="shared" si="21"/>
        <v>0</v>
      </c>
      <c r="W57" s="240">
        <f t="shared" si="22"/>
        <v>0</v>
      </c>
      <c r="X57" s="368"/>
      <c r="Y57" s="369"/>
      <c r="Z57" s="369"/>
      <c r="AA57" s="369"/>
      <c r="AB57" s="369"/>
      <c r="AC57" s="369"/>
      <c r="AD57" s="369"/>
      <c r="AE57" s="241">
        <f t="shared" si="23"/>
        <v>0</v>
      </c>
      <c r="AF57" s="241">
        <f t="shared" si="7"/>
        <v>0</v>
      </c>
      <c r="AG57" s="240">
        <f t="shared" si="24"/>
        <v>0</v>
      </c>
      <c r="AH57" s="368"/>
      <c r="AI57" s="369"/>
      <c r="AJ57" s="369"/>
      <c r="AK57" s="369"/>
      <c r="AL57" s="369"/>
      <c r="AM57" s="369"/>
      <c r="AN57" s="369"/>
      <c r="AO57" s="241">
        <f t="shared" si="25"/>
        <v>0</v>
      </c>
      <c r="AP57" s="241">
        <f t="shared" si="9"/>
        <v>0</v>
      </c>
      <c r="AQ57" s="240">
        <f t="shared" si="26"/>
        <v>0</v>
      </c>
      <c r="AR57" s="368"/>
      <c r="AS57" s="369"/>
      <c r="AT57" s="369"/>
      <c r="AU57" s="369"/>
      <c r="AV57" s="369"/>
      <c r="AW57" s="369"/>
      <c r="AX57" s="369"/>
      <c r="AY57" s="241">
        <f t="shared" si="27"/>
        <v>0</v>
      </c>
      <c r="AZ57" s="241">
        <f t="shared" si="11"/>
        <v>0</v>
      </c>
      <c r="BA57" s="240">
        <f t="shared" si="28"/>
        <v>0</v>
      </c>
      <c r="BB57" s="368"/>
      <c r="BC57" s="369"/>
      <c r="BD57" s="369"/>
      <c r="BE57" s="369"/>
      <c r="BF57" s="369"/>
      <c r="BG57" s="369"/>
      <c r="BH57" s="369"/>
      <c r="BI57" s="241">
        <f t="shared" si="29"/>
        <v>0</v>
      </c>
      <c r="BJ57" s="241">
        <f t="shared" si="30"/>
        <v>0</v>
      </c>
      <c r="BK57" s="240">
        <f t="shared" si="31"/>
        <v>0</v>
      </c>
      <c r="BL57" s="369"/>
      <c r="BM57" s="369"/>
      <c r="BN57" s="241">
        <f t="shared" si="32"/>
        <v>0</v>
      </c>
      <c r="BO57" s="241">
        <f t="shared" si="33"/>
        <v>0</v>
      </c>
      <c r="BP57" s="240">
        <f t="shared" si="34"/>
        <v>0</v>
      </c>
      <c r="BQ57" s="1725"/>
      <c r="BR57" s="504"/>
      <c r="BS57" s="11" t="str">
        <f>IF($C57="","",VLOOKUP($C57,'Carga People'!$C$5:$G$313,5,0))</f>
        <v/>
      </c>
      <c r="BT57" s="522"/>
      <c r="BU57" s="694">
        <f t="shared" si="14"/>
        <v>0</v>
      </c>
      <c r="BV57" s="694">
        <f t="shared" si="15"/>
        <v>0</v>
      </c>
      <c r="BW57" s="694">
        <f t="shared" si="16"/>
        <v>0</v>
      </c>
      <c r="BX57" s="694">
        <f t="shared" si="17"/>
        <v>0</v>
      </c>
      <c r="BY57" s="694">
        <f t="shared" si="18"/>
        <v>0</v>
      </c>
      <c r="BZ57" s="694">
        <f t="shared" si="19"/>
        <v>0</v>
      </c>
      <c r="CA57" s="482">
        <f t="shared" si="20"/>
        <v>0</v>
      </c>
    </row>
    <row r="58" spans="1:79" s="31" customFormat="1" ht="19.5" hidden="1" customHeight="1" outlineLevel="1" x14ac:dyDescent="0.3">
      <c r="A58" s="344"/>
      <c r="B58" s="29"/>
      <c r="C58" s="30"/>
      <c r="D58" s="30"/>
      <c r="E58" s="468"/>
      <c r="F58" s="30" t="s">
        <v>15</v>
      </c>
      <c r="G58" s="72">
        <f>ROUND(IF(ISERROR(VLOOKUP(D58,[1]Anual!$B$180:$ES$300,($U$1)-3,0)),0,VLOOKUP(D58,[1]Anual!$B$180:$ES$300,($U$1)-3,0)),0)</f>
        <v>0</v>
      </c>
      <c r="H58" s="658" t="str">
        <f>IF(B58="","",(VLOOKUP(B58,Família!$A:$B,2,0)))</f>
        <v/>
      </c>
      <c r="I58" s="30">
        <f>ROUND(IF(ISERROR(VLOOKUP(D58,[1]Anual!$B$180:$ES$300,($U$1)+5,0)),0,VLOOKUP(D58,[1]Anual!$B$180:$ES$300,($U$1)+5,0)),0)</f>
        <v>0</v>
      </c>
      <c r="J58" s="744"/>
      <c r="K58" s="30" t="str">
        <f t="shared" si="2"/>
        <v>ok</v>
      </c>
      <c r="L58" s="153">
        <f>ROUND(IF(ISERROR(VLOOKUP(D58,[1]Anual!$B$220:$EX$300,$U$1,0)),0,VLOOKUP(D58,[1]Anual!$B$220:$EX$300,$U$1,0)),0)+J58</f>
        <v>0</v>
      </c>
      <c r="M58" s="83">
        <f t="shared" si="3"/>
        <v>0</v>
      </c>
      <c r="N58" s="368"/>
      <c r="O58" s="369"/>
      <c r="P58" s="369"/>
      <c r="Q58" s="369"/>
      <c r="R58" s="369"/>
      <c r="S58" s="369"/>
      <c r="T58" s="369"/>
      <c r="U58" s="241">
        <f t="shared" si="50"/>
        <v>0</v>
      </c>
      <c r="V58" s="241">
        <f t="shared" si="21"/>
        <v>0</v>
      </c>
      <c r="W58" s="240">
        <f t="shared" si="22"/>
        <v>0</v>
      </c>
      <c r="X58" s="368"/>
      <c r="Y58" s="369"/>
      <c r="Z58" s="369"/>
      <c r="AA58" s="369"/>
      <c r="AB58" s="369"/>
      <c r="AC58" s="369"/>
      <c r="AD58" s="369"/>
      <c r="AE58" s="241">
        <f t="shared" si="23"/>
        <v>0</v>
      </c>
      <c r="AF58" s="241">
        <f t="shared" si="7"/>
        <v>0</v>
      </c>
      <c r="AG58" s="240">
        <f t="shared" si="24"/>
        <v>0</v>
      </c>
      <c r="AH58" s="368"/>
      <c r="AI58" s="369"/>
      <c r="AJ58" s="369"/>
      <c r="AK58" s="369"/>
      <c r="AL58" s="369"/>
      <c r="AM58" s="369"/>
      <c r="AN58" s="369"/>
      <c r="AO58" s="241">
        <f t="shared" si="25"/>
        <v>0</v>
      </c>
      <c r="AP58" s="241">
        <f t="shared" si="9"/>
        <v>0</v>
      </c>
      <c r="AQ58" s="240">
        <f t="shared" si="26"/>
        <v>0</v>
      </c>
      <c r="AR58" s="368"/>
      <c r="AS58" s="369"/>
      <c r="AT58" s="369"/>
      <c r="AU58" s="369"/>
      <c r="AV58" s="369"/>
      <c r="AW58" s="369"/>
      <c r="AX58" s="369"/>
      <c r="AY58" s="241">
        <f t="shared" si="27"/>
        <v>0</v>
      </c>
      <c r="AZ58" s="241">
        <f t="shared" si="11"/>
        <v>0</v>
      </c>
      <c r="BA58" s="240">
        <f t="shared" si="28"/>
        <v>0</v>
      </c>
      <c r="BB58" s="368"/>
      <c r="BC58" s="369"/>
      <c r="BD58" s="369"/>
      <c r="BE58" s="369"/>
      <c r="BF58" s="369"/>
      <c r="BG58" s="369"/>
      <c r="BH58" s="369"/>
      <c r="BI58" s="241">
        <f t="shared" si="29"/>
        <v>0</v>
      </c>
      <c r="BJ58" s="241">
        <f t="shared" si="30"/>
        <v>0</v>
      </c>
      <c r="BK58" s="240">
        <f t="shared" si="31"/>
        <v>0</v>
      </c>
      <c r="BL58" s="369"/>
      <c r="BM58" s="369"/>
      <c r="BN58" s="241">
        <f t="shared" si="32"/>
        <v>0</v>
      </c>
      <c r="BO58" s="241">
        <f t="shared" si="33"/>
        <v>0</v>
      </c>
      <c r="BP58" s="240">
        <f t="shared" si="34"/>
        <v>0</v>
      </c>
      <c r="BQ58" s="1725"/>
      <c r="BR58" s="504"/>
      <c r="BS58" s="11" t="str">
        <f>IF($C58="","",VLOOKUP($C58,'Carga People'!$C$5:$G$313,5,0))</f>
        <v/>
      </c>
      <c r="BT58" s="522"/>
      <c r="BU58" s="694">
        <f t="shared" si="14"/>
        <v>0</v>
      </c>
      <c r="BV58" s="694">
        <f t="shared" si="15"/>
        <v>0</v>
      </c>
      <c r="BW58" s="694">
        <f t="shared" si="16"/>
        <v>0</v>
      </c>
      <c r="BX58" s="694">
        <f t="shared" si="17"/>
        <v>0</v>
      </c>
      <c r="BY58" s="694">
        <f t="shared" si="18"/>
        <v>0</v>
      </c>
      <c r="BZ58" s="694">
        <f t="shared" si="19"/>
        <v>0</v>
      </c>
      <c r="CA58" s="482">
        <f t="shared" si="20"/>
        <v>0</v>
      </c>
    </row>
    <row r="59" spans="1:79" s="31" customFormat="1" ht="19.5" hidden="1" customHeight="1" outlineLevel="1" x14ac:dyDescent="0.3">
      <c r="A59" s="344"/>
      <c r="B59" s="29"/>
      <c r="C59" s="30"/>
      <c r="D59" s="30"/>
      <c r="E59" s="468"/>
      <c r="F59" s="30" t="s">
        <v>15</v>
      </c>
      <c r="G59" s="72">
        <f>ROUND(IF(ISERROR(VLOOKUP(D59,[1]Anual!$B$180:$ES$300,($U$1)-3,0)),0,VLOOKUP(D59,[1]Anual!$B$180:$ES$300,($U$1)-3,0)),0)</f>
        <v>0</v>
      </c>
      <c r="H59" s="658" t="str">
        <f>IF(B59="","",(VLOOKUP(B59,Família!$A:$B,2,0)))</f>
        <v/>
      </c>
      <c r="I59" s="30">
        <f>ROUND(IF(ISERROR(VLOOKUP(D59,[1]Anual!$B$180:$ES$300,($U$1)+5,0)),0,VLOOKUP(D59,[1]Anual!$B$180:$ES$300,($U$1)+5,0)),0)</f>
        <v>0</v>
      </c>
      <c r="J59" s="744"/>
      <c r="K59" s="30" t="str">
        <f>IF(L59=M59,"ok",M59-L59)</f>
        <v>ok</v>
      </c>
      <c r="L59" s="153">
        <f>ROUND(IF(ISERROR(VLOOKUP(D59,[1]Anual!$B$220:$EX$300,$U$1,0)),0,VLOOKUP(D59,[1]Anual!$B$220:$EX$300,$U$1,0)),0)+J59</f>
        <v>0</v>
      </c>
      <c r="M59" s="83">
        <f t="shared" si="3"/>
        <v>0</v>
      </c>
      <c r="N59" s="368"/>
      <c r="O59" s="369"/>
      <c r="P59" s="369"/>
      <c r="Q59" s="369"/>
      <c r="R59" s="369"/>
      <c r="S59" s="369"/>
      <c r="T59" s="369"/>
      <c r="U59" s="241">
        <f t="shared" si="50"/>
        <v>0</v>
      </c>
      <c r="V59" s="241">
        <f t="shared" si="21"/>
        <v>0</v>
      </c>
      <c r="W59" s="240">
        <f t="shared" si="22"/>
        <v>0</v>
      </c>
      <c r="X59" s="368"/>
      <c r="Y59" s="369"/>
      <c r="Z59" s="369"/>
      <c r="AA59" s="369"/>
      <c r="AB59" s="369"/>
      <c r="AC59" s="369"/>
      <c r="AD59" s="369"/>
      <c r="AE59" s="241">
        <f t="shared" si="23"/>
        <v>0</v>
      </c>
      <c r="AF59" s="241">
        <f t="shared" si="7"/>
        <v>0</v>
      </c>
      <c r="AG59" s="240">
        <f t="shared" si="24"/>
        <v>0</v>
      </c>
      <c r="AH59" s="368"/>
      <c r="AI59" s="369"/>
      <c r="AJ59" s="369"/>
      <c r="AK59" s="369"/>
      <c r="AL59" s="369"/>
      <c r="AM59" s="369"/>
      <c r="AN59" s="369"/>
      <c r="AO59" s="241">
        <f t="shared" si="25"/>
        <v>0</v>
      </c>
      <c r="AP59" s="241">
        <f t="shared" si="9"/>
        <v>0</v>
      </c>
      <c r="AQ59" s="240">
        <f t="shared" si="26"/>
        <v>0</v>
      </c>
      <c r="AR59" s="368"/>
      <c r="AS59" s="369"/>
      <c r="AT59" s="369"/>
      <c r="AU59" s="369"/>
      <c r="AV59" s="369"/>
      <c r="AW59" s="369"/>
      <c r="AX59" s="369"/>
      <c r="AY59" s="241">
        <f t="shared" si="27"/>
        <v>0</v>
      </c>
      <c r="AZ59" s="241">
        <f t="shared" si="11"/>
        <v>0</v>
      </c>
      <c r="BA59" s="240">
        <f t="shared" si="28"/>
        <v>0</v>
      </c>
      <c r="BB59" s="368"/>
      <c r="BC59" s="369"/>
      <c r="BD59" s="369"/>
      <c r="BE59" s="369"/>
      <c r="BF59" s="369"/>
      <c r="BG59" s="369"/>
      <c r="BH59" s="369"/>
      <c r="BI59" s="241">
        <f t="shared" si="29"/>
        <v>0</v>
      </c>
      <c r="BJ59" s="241">
        <f t="shared" si="30"/>
        <v>0</v>
      </c>
      <c r="BK59" s="240">
        <f t="shared" si="31"/>
        <v>0</v>
      </c>
      <c r="BL59" s="369"/>
      <c r="BM59" s="369"/>
      <c r="BN59" s="241">
        <f t="shared" si="32"/>
        <v>0</v>
      </c>
      <c r="BO59" s="241">
        <f t="shared" si="33"/>
        <v>0</v>
      </c>
      <c r="BP59" s="240">
        <f t="shared" si="34"/>
        <v>0</v>
      </c>
      <c r="BQ59" s="1725"/>
      <c r="BR59" s="504"/>
      <c r="BS59" s="11" t="str">
        <f>IF($C59="","",VLOOKUP($C59,'Carga People'!$C$5:$G$313,5,0))</f>
        <v/>
      </c>
      <c r="BT59" s="522"/>
      <c r="BU59" s="694">
        <f t="shared" si="14"/>
        <v>0</v>
      </c>
      <c r="BV59" s="694">
        <f t="shared" si="15"/>
        <v>0</v>
      </c>
      <c r="BW59" s="694">
        <f t="shared" si="16"/>
        <v>0</v>
      </c>
      <c r="BX59" s="694">
        <f t="shared" si="17"/>
        <v>0</v>
      </c>
      <c r="BY59" s="694">
        <f t="shared" si="18"/>
        <v>0</v>
      </c>
      <c r="BZ59" s="694">
        <f t="shared" si="19"/>
        <v>0</v>
      </c>
      <c r="CA59" s="482">
        <f t="shared" si="20"/>
        <v>0</v>
      </c>
    </row>
    <row r="60" spans="1:79" s="31" customFormat="1" ht="19.5" hidden="1" customHeight="1" outlineLevel="1" thickBot="1" x14ac:dyDescent="0.35">
      <c r="A60" s="466"/>
      <c r="B60" s="32"/>
      <c r="C60" s="33"/>
      <c r="D60" s="33"/>
      <c r="E60" s="470"/>
      <c r="F60" s="33" t="s">
        <v>15</v>
      </c>
      <c r="G60" s="73">
        <f>ROUND(IF(ISERROR(VLOOKUP(D60,[1]Anual!$B$180:$ES$300,($U$1)-3,0)),0,VLOOKUP(D60,[1]Anual!$B$180:$ES$300,($U$1)-3,0)),0)</f>
        <v>0</v>
      </c>
      <c r="H60" s="658" t="str">
        <f>IF(B60="","",(VLOOKUP(B60,Família!$A:$B,2,0)))</f>
        <v/>
      </c>
      <c r="I60" s="33">
        <f>ROUND(IF(ISERROR(VLOOKUP(D60,[1]Anual!$B$180:$ES$300,($U$1)+5,0)),0,VLOOKUP(D60,[1]Anual!$B$180:$ES$300,($U$1)+5,0)),0)</f>
        <v>0</v>
      </c>
      <c r="J60" s="745"/>
      <c r="K60" s="33" t="str">
        <f t="shared" si="2"/>
        <v>ok</v>
      </c>
      <c r="L60" s="33">
        <f>ROUND(IF(ISERROR(VLOOKUP(D60,[1]Anual!$B$220:$EX$300,$U$1,0)),0,VLOOKUP(D60,[1]Anual!$B$220:$EX$300,$U$1,0)),0)+J60</f>
        <v>0</v>
      </c>
      <c r="M60" s="194">
        <f t="shared" si="3"/>
        <v>0</v>
      </c>
      <c r="N60" s="370"/>
      <c r="O60" s="371"/>
      <c r="P60" s="371"/>
      <c r="Q60" s="371"/>
      <c r="R60" s="371"/>
      <c r="S60" s="371"/>
      <c r="T60" s="371"/>
      <c r="U60" s="242">
        <f t="shared" si="50"/>
        <v>0</v>
      </c>
      <c r="V60" s="242">
        <f t="shared" si="21"/>
        <v>0</v>
      </c>
      <c r="W60" s="240">
        <f t="shared" si="22"/>
        <v>0</v>
      </c>
      <c r="X60" s="370"/>
      <c r="Y60" s="371"/>
      <c r="Z60" s="371"/>
      <c r="AA60" s="371"/>
      <c r="AB60" s="371"/>
      <c r="AC60" s="371"/>
      <c r="AD60" s="371"/>
      <c r="AE60" s="242">
        <f t="shared" si="23"/>
        <v>0</v>
      </c>
      <c r="AF60" s="242">
        <f t="shared" si="7"/>
        <v>0</v>
      </c>
      <c r="AG60" s="240">
        <f t="shared" si="24"/>
        <v>0</v>
      </c>
      <c r="AH60" s="370"/>
      <c r="AI60" s="371"/>
      <c r="AJ60" s="371"/>
      <c r="AK60" s="371"/>
      <c r="AL60" s="371"/>
      <c r="AM60" s="371"/>
      <c r="AN60" s="371"/>
      <c r="AO60" s="242">
        <f t="shared" si="25"/>
        <v>0</v>
      </c>
      <c r="AP60" s="242">
        <f t="shared" si="9"/>
        <v>0</v>
      </c>
      <c r="AQ60" s="240">
        <f t="shared" si="26"/>
        <v>0</v>
      </c>
      <c r="AR60" s="370"/>
      <c r="AS60" s="371"/>
      <c r="AT60" s="371"/>
      <c r="AU60" s="371"/>
      <c r="AV60" s="371"/>
      <c r="AW60" s="371"/>
      <c r="AX60" s="371"/>
      <c r="AY60" s="242">
        <f t="shared" si="27"/>
        <v>0</v>
      </c>
      <c r="AZ60" s="242">
        <f t="shared" si="11"/>
        <v>0</v>
      </c>
      <c r="BA60" s="240">
        <f t="shared" si="28"/>
        <v>0</v>
      </c>
      <c r="BB60" s="370"/>
      <c r="BC60" s="371"/>
      <c r="BD60" s="371"/>
      <c r="BE60" s="371"/>
      <c r="BF60" s="371"/>
      <c r="BG60" s="371"/>
      <c r="BH60" s="371"/>
      <c r="BI60" s="242">
        <f t="shared" si="29"/>
        <v>0</v>
      </c>
      <c r="BJ60" s="242">
        <f t="shared" si="30"/>
        <v>0</v>
      </c>
      <c r="BK60" s="240">
        <f t="shared" si="31"/>
        <v>0</v>
      </c>
      <c r="BL60" s="371"/>
      <c r="BM60" s="371"/>
      <c r="BN60" s="242">
        <f t="shared" si="32"/>
        <v>0</v>
      </c>
      <c r="BO60" s="242">
        <f t="shared" si="33"/>
        <v>0</v>
      </c>
      <c r="BP60" s="240">
        <f t="shared" si="34"/>
        <v>0</v>
      </c>
      <c r="BQ60" s="1733"/>
      <c r="BR60" s="504"/>
      <c r="BS60" s="11" t="str">
        <f>IF($C60="","",VLOOKUP($C60,'Carga People'!$C$5:$G$313,5,0))</f>
        <v/>
      </c>
      <c r="BT60" s="522"/>
      <c r="BU60" s="694">
        <f t="shared" si="14"/>
        <v>0</v>
      </c>
      <c r="BV60" s="694">
        <f t="shared" si="15"/>
        <v>0</v>
      </c>
      <c r="BW60" s="694">
        <f t="shared" si="16"/>
        <v>0</v>
      </c>
      <c r="BX60" s="694">
        <f t="shared" si="17"/>
        <v>0</v>
      </c>
      <c r="BY60" s="694">
        <f t="shared" si="18"/>
        <v>0</v>
      </c>
      <c r="BZ60" s="694">
        <f t="shared" si="19"/>
        <v>0</v>
      </c>
      <c r="CA60" s="482">
        <f t="shared" si="20"/>
        <v>0</v>
      </c>
    </row>
    <row r="61" spans="1:79" ht="18.75" customHeight="1" collapsed="1" x14ac:dyDescent="0.3">
      <c r="A61" s="34"/>
      <c r="B61" s="202" t="s">
        <v>34</v>
      </c>
      <c r="C61" s="717">
        <v>1</v>
      </c>
      <c r="D61" s="186"/>
      <c r="E61" s="186"/>
      <c r="F61" s="186"/>
      <c r="G61" s="185"/>
      <c r="H61" s="186"/>
      <c r="I61" s="186"/>
      <c r="J61" s="186"/>
      <c r="K61" s="186"/>
      <c r="L61" s="204" t="s">
        <v>35</v>
      </c>
      <c r="M61" s="205">
        <v>1</v>
      </c>
      <c r="N61" s="186"/>
      <c r="O61" s="186"/>
      <c r="P61" s="186"/>
      <c r="Q61" s="186"/>
      <c r="R61" s="206"/>
      <c r="S61" s="206"/>
      <c r="T61" s="206"/>
      <c r="U61" s="185"/>
      <c r="V61" s="185"/>
      <c r="W61" s="185"/>
      <c r="X61" s="206"/>
      <c r="Y61" s="206"/>
      <c r="Z61" s="206"/>
      <c r="AA61" s="206"/>
      <c r="AB61" s="206"/>
      <c r="AC61" s="206"/>
      <c r="AD61" s="223"/>
      <c r="AE61" s="224"/>
      <c r="AF61" s="224"/>
      <c r="AG61" s="185"/>
      <c r="AH61" s="186"/>
      <c r="AI61" s="225"/>
      <c r="AJ61" s="206"/>
      <c r="AK61" s="206"/>
      <c r="AL61" s="206"/>
      <c r="AM61" s="206"/>
      <c r="AN61" s="206"/>
      <c r="AO61" s="185"/>
      <c r="AP61" s="185"/>
      <c r="AQ61" s="185"/>
      <c r="AR61" s="206"/>
      <c r="AS61" s="206"/>
      <c r="AT61" s="206"/>
      <c r="AU61" s="186"/>
      <c r="AV61" s="206"/>
      <c r="AW61" s="206"/>
      <c r="AX61" s="206"/>
      <c r="AY61" s="185"/>
      <c r="AZ61" s="185"/>
      <c r="BA61" s="185"/>
      <c r="BB61" s="206"/>
      <c r="BC61" s="206"/>
      <c r="BD61" s="206"/>
      <c r="BE61" s="186"/>
      <c r="BF61" s="186"/>
      <c r="BG61" s="186"/>
      <c r="BH61" s="186"/>
      <c r="BI61" s="185"/>
      <c r="BJ61" s="185"/>
      <c r="BK61" s="185"/>
      <c r="BL61" s="186"/>
      <c r="BM61" s="186"/>
      <c r="BN61" s="185"/>
      <c r="BO61" s="185"/>
      <c r="BP61" s="185"/>
      <c r="BQ61" s="207"/>
      <c r="BU61" s="695"/>
      <c r="BV61" s="695"/>
      <c r="BW61" s="695"/>
      <c r="BX61" s="695"/>
      <c r="BY61" s="695"/>
      <c r="BZ61" s="695"/>
    </row>
    <row r="62" spans="1:79" ht="18.75" customHeight="1" x14ac:dyDescent="0.3">
      <c r="A62" s="34"/>
      <c r="B62" s="438"/>
      <c r="C62" s="439" t="s">
        <v>132</v>
      </c>
      <c r="D62" s="359"/>
      <c r="E62" s="359"/>
      <c r="F62" s="360">
        <v>7.46</v>
      </c>
      <c r="G62" s="359"/>
      <c r="H62" s="359"/>
      <c r="I62" s="359"/>
      <c r="J62" s="359"/>
      <c r="K62" s="361"/>
      <c r="L62" s="1567" t="s">
        <v>1256</v>
      </c>
      <c r="M62" s="355">
        <f>SUM(N62:BP62)</f>
        <v>20</v>
      </c>
      <c r="N62" s="372"/>
      <c r="O62" s="372"/>
      <c r="P62" s="372"/>
      <c r="Q62" s="372"/>
      <c r="R62" s="372"/>
      <c r="S62" s="372"/>
      <c r="T62" s="372"/>
      <c r="U62" s="372"/>
      <c r="V62" s="372"/>
      <c r="W62" s="372"/>
      <c r="X62" s="372">
        <v>3</v>
      </c>
      <c r="Y62" s="372">
        <v>1</v>
      </c>
      <c r="Z62" s="372">
        <v>1</v>
      </c>
      <c r="AA62" s="372">
        <v>1</v>
      </c>
      <c r="AB62" s="372">
        <v>1</v>
      </c>
      <c r="AC62" s="372"/>
      <c r="AD62" s="372"/>
      <c r="AE62" s="372"/>
      <c r="AF62" s="372"/>
      <c r="AG62" s="372"/>
      <c r="AH62" s="372">
        <v>3</v>
      </c>
      <c r="AI62" s="372">
        <v>1</v>
      </c>
      <c r="AJ62" s="372">
        <v>1</v>
      </c>
      <c r="AK62" s="372"/>
      <c r="AL62" s="372">
        <v>1</v>
      </c>
      <c r="AM62" s="372"/>
      <c r="AN62" s="372"/>
      <c r="AO62" s="372"/>
      <c r="AP62" s="372"/>
      <c r="AQ62" s="372"/>
      <c r="AR62" s="372">
        <v>3</v>
      </c>
      <c r="AS62" s="372">
        <v>1</v>
      </c>
      <c r="AT62" s="372">
        <v>1</v>
      </c>
      <c r="AU62" s="372">
        <v>1</v>
      </c>
      <c r="AV62" s="372">
        <v>1</v>
      </c>
      <c r="AW62" s="372"/>
      <c r="AX62" s="372"/>
      <c r="AY62" s="372"/>
      <c r="AZ62" s="372"/>
      <c r="BA62" s="372"/>
      <c r="BB62" s="372"/>
      <c r="BC62" s="372"/>
      <c r="BD62" s="372"/>
      <c r="BE62" s="372"/>
      <c r="BF62" s="372"/>
      <c r="BG62" s="372"/>
      <c r="BH62" s="372"/>
      <c r="BI62" s="372"/>
      <c r="BJ62" s="372"/>
      <c r="BK62" s="372"/>
      <c r="BL62" s="372"/>
      <c r="BM62" s="372"/>
      <c r="BN62" s="372"/>
      <c r="BO62" s="372"/>
      <c r="BP62" s="373"/>
      <c r="BQ62" s="36"/>
      <c r="BU62" s="86"/>
      <c r="BV62" s="86"/>
      <c r="BW62" s="86"/>
      <c r="BX62" s="86"/>
      <c r="BY62" s="86"/>
      <c r="BZ62" s="86"/>
    </row>
    <row r="63" spans="1:79" ht="18.75" customHeight="1" x14ac:dyDescent="0.3">
      <c r="A63" s="34"/>
      <c r="B63" s="343"/>
      <c r="C63" s="440" t="s">
        <v>737</v>
      </c>
      <c r="D63" s="351"/>
      <c r="E63" s="351"/>
      <c r="F63" s="352">
        <f>+M62+M63+M64-M65</f>
        <v>20</v>
      </c>
      <c r="G63" s="351"/>
      <c r="H63" s="351"/>
      <c r="I63" s="351"/>
      <c r="J63" s="351"/>
      <c r="K63" s="353">
        <f>M79/F63</f>
        <v>1</v>
      </c>
      <c r="L63" s="1567" t="s">
        <v>1257</v>
      </c>
      <c r="M63" s="357">
        <f>SUM(N63:BP63)</f>
        <v>0</v>
      </c>
      <c r="N63" s="374"/>
      <c r="O63" s="374"/>
      <c r="P63" s="374"/>
      <c r="Q63" s="374"/>
      <c r="R63" s="374"/>
      <c r="S63" s="374"/>
      <c r="T63" s="374"/>
      <c r="U63" s="374"/>
      <c r="V63" s="374"/>
      <c r="W63" s="374"/>
      <c r="X63" s="751"/>
      <c r="Y63" s="751"/>
      <c r="Z63" s="751"/>
      <c r="AA63" s="751"/>
      <c r="AB63" s="751"/>
      <c r="AC63" s="751"/>
      <c r="AD63" s="751"/>
      <c r="AE63" s="751"/>
      <c r="AF63" s="751"/>
      <c r="AG63" s="751"/>
      <c r="AH63" s="751"/>
      <c r="AI63" s="751"/>
      <c r="AJ63" s="751"/>
      <c r="AK63" s="751"/>
      <c r="AL63" s="751"/>
      <c r="AM63" s="751"/>
      <c r="AN63" s="751"/>
      <c r="AO63" s="751"/>
      <c r="AP63" s="751"/>
      <c r="AQ63" s="751"/>
      <c r="AR63" s="751"/>
      <c r="AS63" s="751"/>
      <c r="AT63" s="751"/>
      <c r="AU63" s="751"/>
      <c r="AV63" s="751"/>
      <c r="AW63" s="751"/>
      <c r="AX63" s="751"/>
      <c r="AY63" s="751"/>
      <c r="AZ63" s="751"/>
      <c r="BA63" s="751"/>
      <c r="BB63" s="751"/>
      <c r="BC63" s="751"/>
      <c r="BD63" s="751"/>
      <c r="BE63" s="751"/>
      <c r="BF63" s="751"/>
      <c r="BG63" s="751"/>
      <c r="BH63" s="751"/>
      <c r="BI63" s="751"/>
      <c r="BJ63" s="751"/>
      <c r="BK63" s="751"/>
      <c r="BL63" s="751"/>
      <c r="BM63" s="374"/>
      <c r="BN63" s="374"/>
      <c r="BO63" s="374"/>
      <c r="BP63" s="375"/>
      <c r="BQ63" s="36"/>
      <c r="BU63" s="86"/>
      <c r="BV63" s="86"/>
      <c r="BW63" s="86"/>
      <c r="BX63" s="86"/>
      <c r="BY63" s="86"/>
      <c r="BZ63" s="86"/>
    </row>
    <row r="64" spans="1:79" ht="18.75" customHeight="1" x14ac:dyDescent="0.3">
      <c r="A64" s="34"/>
      <c r="B64" s="343"/>
      <c r="C64" s="440" t="s">
        <v>738</v>
      </c>
      <c r="D64" s="351"/>
      <c r="E64" s="351"/>
      <c r="F64" s="352">
        <f>SUM(N66:BO66)/F62</f>
        <v>2.6809651474530831</v>
      </c>
      <c r="G64" s="351"/>
      <c r="H64" s="351"/>
      <c r="I64" s="351"/>
      <c r="J64" s="351"/>
      <c r="K64" s="353">
        <f>COUNT(N62:BP62)</f>
        <v>14</v>
      </c>
      <c r="L64" s="1590" t="s">
        <v>130</v>
      </c>
      <c r="M64" s="357">
        <f>SUM(N64:BP64)</f>
        <v>0</v>
      </c>
      <c r="N64" s="374"/>
      <c r="O64" s="374"/>
      <c r="P64" s="374"/>
      <c r="Q64" s="374"/>
      <c r="R64" s="374"/>
      <c r="S64" s="374"/>
      <c r="T64" s="374"/>
      <c r="U64" s="374"/>
      <c r="V64" s="374"/>
      <c r="W64" s="374"/>
      <c r="X64" s="751"/>
      <c r="Y64" s="751"/>
      <c r="Z64" s="751"/>
      <c r="AA64" s="751"/>
      <c r="AB64" s="751"/>
      <c r="AC64" s="751"/>
      <c r="AD64" s="751"/>
      <c r="AE64" s="751"/>
      <c r="AF64" s="751"/>
      <c r="AG64" s="751"/>
      <c r="AH64" s="751"/>
      <c r="AI64" s="751"/>
      <c r="AJ64" s="751"/>
      <c r="AK64" s="751"/>
      <c r="AL64" s="751"/>
      <c r="AM64" s="751"/>
      <c r="AN64" s="751"/>
      <c r="AO64" s="751"/>
      <c r="AP64" s="751"/>
      <c r="AQ64" s="751"/>
      <c r="AR64" s="751"/>
      <c r="AS64" s="751"/>
      <c r="AT64" s="751"/>
      <c r="AU64" s="751"/>
      <c r="AV64" s="751"/>
      <c r="AW64" s="751"/>
      <c r="AX64" s="751"/>
      <c r="AY64" s="751"/>
      <c r="AZ64" s="751"/>
      <c r="BA64" s="751"/>
      <c r="BB64" s="751"/>
      <c r="BC64" s="751"/>
      <c r="BD64" s="751"/>
      <c r="BE64" s="751"/>
      <c r="BF64" s="751"/>
      <c r="BG64" s="751"/>
      <c r="BH64" s="751"/>
      <c r="BI64" s="751"/>
      <c r="BJ64" s="751"/>
      <c r="BK64" s="751"/>
      <c r="BL64" s="751"/>
      <c r="BM64" s="374"/>
      <c r="BN64" s="374"/>
      <c r="BO64" s="374"/>
      <c r="BP64" s="375"/>
      <c r="BQ64" s="36"/>
      <c r="BU64" s="86"/>
      <c r="BV64" s="86"/>
      <c r="BW64" s="86"/>
      <c r="BX64" s="86"/>
      <c r="BY64" s="86"/>
      <c r="BZ64" s="86"/>
    </row>
    <row r="65" spans="1:79" ht="18.75" customHeight="1" x14ac:dyDescent="0.3">
      <c r="A65" s="34"/>
      <c r="B65" s="443"/>
      <c r="C65" s="444" t="s">
        <v>133</v>
      </c>
      <c r="D65" s="362"/>
      <c r="E65" s="362"/>
      <c r="F65" s="363">
        <f>M64/F62</f>
        <v>0</v>
      </c>
      <c r="G65" s="362"/>
      <c r="H65" s="362"/>
      <c r="I65" s="362"/>
      <c r="J65" s="362"/>
      <c r="K65" s="364"/>
      <c r="L65" s="1592" t="s">
        <v>131</v>
      </c>
      <c r="M65" s="358">
        <f>SUM(N65:BP65)</f>
        <v>0</v>
      </c>
      <c r="N65" s="376"/>
      <c r="O65" s="376"/>
      <c r="P65" s="376"/>
      <c r="Q65" s="376"/>
      <c r="R65" s="376"/>
      <c r="S65" s="376"/>
      <c r="T65" s="376"/>
      <c r="U65" s="376"/>
      <c r="V65" s="376"/>
      <c r="W65" s="376"/>
      <c r="X65" s="720"/>
      <c r="Y65" s="720"/>
      <c r="Z65" s="720"/>
      <c r="AA65" s="720"/>
      <c r="AB65" s="720"/>
      <c r="AC65" s="720"/>
      <c r="AD65" s="720"/>
      <c r="AE65" s="720"/>
      <c r="AF65" s="720"/>
      <c r="AG65" s="720"/>
      <c r="AH65" s="720"/>
      <c r="AI65" s="720"/>
      <c r="AJ65" s="720"/>
      <c r="AK65" s="720"/>
      <c r="AL65" s="720"/>
      <c r="AM65" s="720"/>
      <c r="AN65" s="720"/>
      <c r="AO65" s="720"/>
      <c r="AP65" s="720"/>
      <c r="AQ65" s="720"/>
      <c r="AR65" s="720"/>
      <c r="AS65" s="720"/>
      <c r="AT65" s="720"/>
      <c r="AU65" s="720"/>
      <c r="AV65" s="720"/>
      <c r="AW65" s="720"/>
      <c r="AX65" s="720"/>
      <c r="AY65" s="720"/>
      <c r="AZ65" s="720"/>
      <c r="BA65" s="720"/>
      <c r="BB65" s="720"/>
      <c r="BC65" s="720"/>
      <c r="BD65" s="720"/>
      <c r="BE65" s="720"/>
      <c r="BF65" s="720"/>
      <c r="BG65" s="720"/>
      <c r="BH65" s="720"/>
      <c r="BI65" s="720"/>
      <c r="BJ65" s="720"/>
      <c r="BK65" s="720"/>
      <c r="BL65" s="720"/>
      <c r="BM65" s="376"/>
      <c r="BN65" s="376"/>
      <c r="BO65" s="376"/>
      <c r="BP65" s="377"/>
      <c r="BQ65" s="272"/>
      <c r="BU65" s="86"/>
      <c r="BV65" s="86"/>
      <c r="BW65" s="86"/>
      <c r="BX65" s="86"/>
      <c r="BY65" s="86"/>
      <c r="BZ65" s="86"/>
    </row>
    <row r="66" spans="1:79" s="27" customFormat="1" ht="17.100000000000001" customHeight="1" x14ac:dyDescent="0.3">
      <c r="A66" s="51"/>
      <c r="B66" s="446"/>
      <c r="C66" s="441" t="s">
        <v>157</v>
      </c>
      <c r="D66" s="442"/>
      <c r="E66" s="40"/>
      <c r="F66" s="1688" t="s">
        <v>93</v>
      </c>
      <c r="G66" s="1688"/>
      <c r="H66" s="1688"/>
      <c r="I66" s="1688"/>
      <c r="J66" s="1688"/>
      <c r="K66" s="1688"/>
      <c r="L66" s="1688"/>
      <c r="M66" s="41"/>
      <c r="N66" s="279">
        <f>N62+N63+N64-N65</f>
        <v>0</v>
      </c>
      <c r="O66" s="280">
        <f t="shared" ref="O66:T66" si="99">O62+O63+O64-O65</f>
        <v>0</v>
      </c>
      <c r="P66" s="280">
        <f t="shared" si="99"/>
        <v>0</v>
      </c>
      <c r="Q66" s="280">
        <f t="shared" si="99"/>
        <v>0</v>
      </c>
      <c r="R66" s="280">
        <f t="shared" si="99"/>
        <v>0</v>
      </c>
      <c r="S66" s="280">
        <f t="shared" si="99"/>
        <v>0</v>
      </c>
      <c r="T66" s="281">
        <f t="shared" si="99"/>
        <v>0</v>
      </c>
      <c r="U66" s="333"/>
      <c r="V66" s="282"/>
      <c r="W66" s="334"/>
      <c r="X66" s="280">
        <f t="shared" ref="X66:AD66" si="100">X62+X63+X64-X65</f>
        <v>3</v>
      </c>
      <c r="Y66" s="280">
        <f t="shared" si="100"/>
        <v>1</v>
      </c>
      <c r="Z66" s="280">
        <f t="shared" si="100"/>
        <v>1</v>
      </c>
      <c r="AA66" s="280">
        <f t="shared" si="100"/>
        <v>1</v>
      </c>
      <c r="AB66" s="280">
        <f t="shared" si="100"/>
        <v>1</v>
      </c>
      <c r="AC66" s="280">
        <f t="shared" si="100"/>
        <v>0</v>
      </c>
      <c r="AD66" s="281">
        <f t="shared" si="100"/>
        <v>0</v>
      </c>
      <c r="AE66" s="333"/>
      <c r="AF66" s="282"/>
      <c r="AG66" s="335"/>
      <c r="AH66" s="280">
        <f t="shared" ref="AH66:AN66" si="101">AH62+AH63+AH64-AH65</f>
        <v>3</v>
      </c>
      <c r="AI66" s="280">
        <f t="shared" si="101"/>
        <v>1</v>
      </c>
      <c r="AJ66" s="280">
        <f t="shared" si="101"/>
        <v>1</v>
      </c>
      <c r="AK66" s="280">
        <f t="shared" si="101"/>
        <v>0</v>
      </c>
      <c r="AL66" s="280">
        <f t="shared" si="101"/>
        <v>1</v>
      </c>
      <c r="AM66" s="280">
        <f t="shared" si="101"/>
        <v>0</v>
      </c>
      <c r="AN66" s="281">
        <f t="shared" si="101"/>
        <v>0</v>
      </c>
      <c r="AO66" s="333"/>
      <c r="AP66" s="349"/>
      <c r="AQ66" s="335"/>
      <c r="AR66" s="280">
        <f t="shared" ref="AR66:AX66" si="102">AR62+AR63+AR64-AR65</f>
        <v>3</v>
      </c>
      <c r="AS66" s="280">
        <f t="shared" si="102"/>
        <v>1</v>
      </c>
      <c r="AT66" s="280">
        <f t="shared" si="102"/>
        <v>1</v>
      </c>
      <c r="AU66" s="280">
        <f t="shared" si="102"/>
        <v>1</v>
      </c>
      <c r="AV66" s="280">
        <f t="shared" si="102"/>
        <v>1</v>
      </c>
      <c r="AW66" s="280">
        <f t="shared" si="102"/>
        <v>0</v>
      </c>
      <c r="AX66" s="281">
        <f t="shared" si="102"/>
        <v>0</v>
      </c>
      <c r="AY66" s="333"/>
      <c r="AZ66" s="282"/>
      <c r="BA66" s="335"/>
      <c r="BB66" s="280">
        <f t="shared" ref="BB66:BH66" si="103">BB62+BB63+BB64-BB65</f>
        <v>0</v>
      </c>
      <c r="BC66" s="280">
        <f t="shared" si="103"/>
        <v>0</v>
      </c>
      <c r="BD66" s="280">
        <f t="shared" si="103"/>
        <v>0</v>
      </c>
      <c r="BE66" s="280">
        <f t="shared" si="103"/>
        <v>0</v>
      </c>
      <c r="BF66" s="280">
        <f t="shared" si="103"/>
        <v>0</v>
      </c>
      <c r="BG66" s="280">
        <f t="shared" si="103"/>
        <v>0</v>
      </c>
      <c r="BH66" s="281">
        <f t="shared" si="103"/>
        <v>0</v>
      </c>
      <c r="BI66" s="333"/>
      <c r="BJ66" s="282"/>
      <c r="BK66" s="335"/>
      <c r="BL66" s="341">
        <f>BL62+BL63+BL64-BL65</f>
        <v>0</v>
      </c>
      <c r="BM66" s="281">
        <f>BM62+BM63+BM64-BM65</f>
        <v>0</v>
      </c>
      <c r="BN66" s="333"/>
      <c r="BO66" s="282"/>
      <c r="BP66" s="335"/>
      <c r="BQ66" s="198"/>
      <c r="BR66" s="507"/>
      <c r="BS66" s="507"/>
      <c r="BT66" s="507"/>
      <c r="BU66" s="696"/>
      <c r="BV66" s="696"/>
      <c r="BW66" s="696"/>
      <c r="BX66" s="696"/>
      <c r="BY66" s="696"/>
      <c r="BZ66" s="696"/>
      <c r="CA66" s="701"/>
    </row>
    <row r="67" spans="1:79" ht="9.9" customHeight="1" x14ac:dyDescent="0.3">
      <c r="A67" s="34"/>
      <c r="B67" s="38"/>
      <c r="C67" s="7"/>
      <c r="D67" s="35"/>
      <c r="E67" s="35"/>
      <c r="F67" s="35"/>
      <c r="G67" s="67"/>
      <c r="H67" s="35"/>
      <c r="I67" s="35"/>
      <c r="J67" s="35"/>
      <c r="K67" s="35"/>
      <c r="L67" s="9">
        <v>1</v>
      </c>
      <c r="M67" s="35"/>
      <c r="N67" s="35"/>
      <c r="O67" s="35"/>
      <c r="P67" s="35"/>
      <c r="Q67" s="35"/>
      <c r="R67" s="35"/>
      <c r="S67" s="35"/>
      <c r="T67" s="35"/>
      <c r="U67" s="67"/>
      <c r="V67" s="67"/>
      <c r="W67" s="288"/>
      <c r="X67" s="35"/>
      <c r="Y67" s="35"/>
      <c r="Z67" s="35"/>
      <c r="AA67" s="35"/>
      <c r="AB67" s="35"/>
      <c r="AC67" s="35"/>
      <c r="AD67" s="35"/>
      <c r="AE67" s="67"/>
      <c r="AF67" s="67"/>
      <c r="AG67" s="288"/>
      <c r="AH67" s="35"/>
      <c r="AI67" s="35"/>
      <c r="AJ67" s="35"/>
      <c r="AK67" s="35"/>
      <c r="AL67" s="35"/>
      <c r="AM67" s="35"/>
      <c r="AN67" s="35"/>
      <c r="AO67" s="67"/>
      <c r="AP67" s="67"/>
      <c r="AQ67" s="288"/>
      <c r="AR67" s="35"/>
      <c r="AS67" s="35"/>
      <c r="AT67" s="35"/>
      <c r="AU67" s="35"/>
      <c r="AV67" s="35"/>
      <c r="AW67" s="35"/>
      <c r="AX67" s="35"/>
      <c r="AY67" s="67"/>
      <c r="AZ67" s="67"/>
      <c r="BA67" s="288"/>
      <c r="BB67" s="35"/>
      <c r="BC67" s="35"/>
      <c r="BD67" s="35"/>
      <c r="BE67" s="35"/>
      <c r="BF67" s="35"/>
      <c r="BG67" s="35"/>
      <c r="BH67" s="35"/>
      <c r="BI67" s="67"/>
      <c r="BJ67" s="67"/>
      <c r="BK67" s="288"/>
      <c r="BL67" s="35"/>
      <c r="BM67" s="35"/>
      <c r="BN67" s="67"/>
      <c r="BO67" s="67"/>
      <c r="BP67" s="288"/>
      <c r="BQ67" s="36"/>
      <c r="BU67" s="697"/>
      <c r="BV67" s="697"/>
      <c r="BW67" s="697"/>
      <c r="BX67" s="697"/>
      <c r="BY67" s="697"/>
      <c r="BZ67" s="697"/>
    </row>
    <row r="68" spans="1:79" ht="15" customHeight="1" x14ac:dyDescent="0.3">
      <c r="A68" s="34"/>
      <c r="B68" s="1727" t="s">
        <v>92</v>
      </c>
      <c r="C68" s="579">
        <v>1</v>
      </c>
      <c r="D68" s="43">
        <f>C68</f>
        <v>1</v>
      </c>
      <c r="E68" s="43">
        <v>1</v>
      </c>
      <c r="F68" s="43" t="s">
        <v>100</v>
      </c>
      <c r="G68" s="43"/>
      <c r="H68" s="43"/>
      <c r="I68" s="43"/>
      <c r="J68" s="43"/>
      <c r="K68" s="43">
        <f>M68-L68</f>
        <v>0</v>
      </c>
      <c r="L68" s="43">
        <f>ROUND(SUM(L7:L11),0)</f>
        <v>0</v>
      </c>
      <c r="M68" s="44">
        <f t="shared" ref="M68:M78" si="104">ROUND(SUM(N68:T68,X68:AD68,AH68:AN68,AR68:AX68,BB68:BH68,BL68:BM68),0)</f>
        <v>0</v>
      </c>
      <c r="N68" s="45">
        <f>$D$81*N81</f>
        <v>0</v>
      </c>
      <c r="O68" s="46">
        <f t="shared" ref="O68:T68" si="105">$D$81*O81</f>
        <v>0</v>
      </c>
      <c r="P68" s="46">
        <f>$D$81*P81</f>
        <v>0</v>
      </c>
      <c r="Q68" s="47">
        <f t="shared" ref="Q68:R68" si="106">$D$81*Q81</f>
        <v>0</v>
      </c>
      <c r="R68" s="47">
        <f t="shared" si="106"/>
        <v>0</v>
      </c>
      <c r="S68" s="47">
        <f>$D$81*S81</f>
        <v>0</v>
      </c>
      <c r="T68" s="80">
        <f t="shared" si="105"/>
        <v>0</v>
      </c>
      <c r="U68" s="252">
        <f>ROUND(SUM(U7:U11),0)</f>
        <v>0</v>
      </c>
      <c r="V68" s="253">
        <f>ROUND(SUM(V7:V11),0)</f>
        <v>0</v>
      </c>
      <c r="W68" s="262">
        <f>ROUND(SUM(W7:W11),0)</f>
        <v>0</v>
      </c>
      <c r="X68" s="46">
        <f t="shared" ref="X68:AD68" si="107">$D$81*X81</f>
        <v>0</v>
      </c>
      <c r="Y68" s="47">
        <f t="shared" si="107"/>
        <v>0</v>
      </c>
      <c r="Z68" s="47">
        <f t="shared" si="107"/>
        <v>0</v>
      </c>
      <c r="AA68" s="47">
        <f t="shared" si="107"/>
        <v>0</v>
      </c>
      <c r="AB68" s="47">
        <f t="shared" si="107"/>
        <v>0</v>
      </c>
      <c r="AC68" s="47">
        <f t="shared" si="107"/>
        <v>0</v>
      </c>
      <c r="AD68" s="80">
        <f t="shared" si="107"/>
        <v>0</v>
      </c>
      <c r="AE68" s="252">
        <f>ROUND(SUM(AE7:AE11),0)</f>
        <v>0</v>
      </c>
      <c r="AF68" s="253">
        <f>ROUND(SUM(AF7:AF11),0)</f>
        <v>0</v>
      </c>
      <c r="AG68" s="262">
        <f>ROUND(SUM(AG7:AG11),0)</f>
        <v>0</v>
      </c>
      <c r="AH68" s="46">
        <f t="shared" ref="AH68:AN68" si="108">$D$81*AH81</f>
        <v>0</v>
      </c>
      <c r="AI68" s="47">
        <f t="shared" si="108"/>
        <v>0</v>
      </c>
      <c r="AJ68" s="47">
        <f t="shared" si="108"/>
        <v>0</v>
      </c>
      <c r="AK68" s="47">
        <f t="shared" si="108"/>
        <v>0</v>
      </c>
      <c r="AL68" s="47">
        <f t="shared" si="108"/>
        <v>0</v>
      </c>
      <c r="AM68" s="47">
        <f t="shared" si="108"/>
        <v>0</v>
      </c>
      <c r="AN68" s="80">
        <f t="shared" si="108"/>
        <v>0</v>
      </c>
      <c r="AO68" s="252">
        <f>ROUND(SUM(AO7:AO11),0)</f>
        <v>0</v>
      </c>
      <c r="AP68" s="253">
        <f>ROUND(SUM(AP7:AP11),0)</f>
        <v>0</v>
      </c>
      <c r="AQ68" s="262">
        <f>ROUND(SUM(AQ7:AQ11),0)</f>
        <v>0</v>
      </c>
      <c r="AR68" s="46">
        <f t="shared" ref="AR68:AX68" si="109">$D$81*AR81</f>
        <v>0</v>
      </c>
      <c r="AS68" s="47">
        <f t="shared" si="109"/>
        <v>0</v>
      </c>
      <c r="AT68" s="47">
        <f>$D$81*AT81</f>
        <v>0</v>
      </c>
      <c r="AU68" s="47">
        <f t="shared" si="109"/>
        <v>0</v>
      </c>
      <c r="AV68" s="47">
        <f t="shared" si="109"/>
        <v>0</v>
      </c>
      <c r="AW68" s="47">
        <f t="shared" si="109"/>
        <v>0</v>
      </c>
      <c r="AX68" s="80">
        <f t="shared" si="109"/>
        <v>0</v>
      </c>
      <c r="AY68" s="252">
        <f>ROUND(SUM(AY7:AY11),0)</f>
        <v>0</v>
      </c>
      <c r="AZ68" s="253">
        <f>ROUND(SUM(AZ7:AZ11),0)</f>
        <v>0</v>
      </c>
      <c r="BA68" s="262">
        <f>ROUND(SUM(BA7:BA11),0)</f>
        <v>0</v>
      </c>
      <c r="BB68" s="46">
        <f t="shared" ref="BB68:BM68" si="110">$D$81*BB81</f>
        <v>0</v>
      </c>
      <c r="BC68" s="47">
        <f t="shared" si="110"/>
        <v>0</v>
      </c>
      <c r="BD68" s="47">
        <f t="shared" si="110"/>
        <v>0</v>
      </c>
      <c r="BE68" s="47">
        <f t="shared" si="110"/>
        <v>0</v>
      </c>
      <c r="BF68" s="47">
        <f t="shared" si="110"/>
        <v>0</v>
      </c>
      <c r="BG68" s="47">
        <f t="shared" si="110"/>
        <v>0</v>
      </c>
      <c r="BH68" s="80">
        <f t="shared" si="110"/>
        <v>0</v>
      </c>
      <c r="BI68" s="252">
        <f>ROUND(SUM(BI7:BI11),0)</f>
        <v>0</v>
      </c>
      <c r="BJ68" s="253">
        <f>ROUND(SUM(BJ7:BJ11),0)</f>
        <v>0</v>
      </c>
      <c r="BK68" s="262">
        <f>ROUND(SUM(BK7:BK11),0)</f>
        <v>0</v>
      </c>
      <c r="BL68" s="80">
        <f t="shared" ref="BL68" si="111">$D$81*BL81</f>
        <v>0</v>
      </c>
      <c r="BM68" s="80">
        <f t="shared" si="110"/>
        <v>0</v>
      </c>
      <c r="BN68" s="252">
        <f>ROUND(SUM(BN7:BN11),0)</f>
        <v>0</v>
      </c>
      <c r="BO68" s="253">
        <f>ROUND(SUM(BO7:BO11),0)</f>
        <v>0</v>
      </c>
      <c r="BP68" s="262">
        <f>ROUND(SUM(BP7:BP11),0)</f>
        <v>0</v>
      </c>
      <c r="BQ68" s="197"/>
      <c r="BR68" s="523"/>
      <c r="BU68" s="699">
        <f>SUM(N68:T68)</f>
        <v>0</v>
      </c>
      <c r="BV68" s="699">
        <f>SUM(X68:AD68)</f>
        <v>0</v>
      </c>
      <c r="BW68" s="699">
        <f>SUM(AH68:AN68)</f>
        <v>0</v>
      </c>
      <c r="BX68" s="699">
        <f>SUM(AR68:AX68)</f>
        <v>0</v>
      </c>
      <c r="BY68" s="699">
        <f>SUM(BB68:BH68)</f>
        <v>0</v>
      </c>
      <c r="BZ68" s="699">
        <f>SUM(BL68:BM68)</f>
        <v>0</v>
      </c>
      <c r="CA68" s="482">
        <f>SUM(BU68:BZ68)-M68</f>
        <v>0</v>
      </c>
    </row>
    <row r="69" spans="1:79" ht="15" customHeight="1" x14ac:dyDescent="0.3">
      <c r="A69" s="34"/>
      <c r="B69" s="1728"/>
      <c r="C69" s="580">
        <v>1</v>
      </c>
      <c r="D69" s="35">
        <f t="shared" ref="D69:D78" si="112">C69</f>
        <v>1</v>
      </c>
      <c r="E69" s="35">
        <v>0</v>
      </c>
      <c r="F69" s="35" t="s">
        <v>105</v>
      </c>
      <c r="G69" s="35"/>
      <c r="H69" s="35"/>
      <c r="I69" s="35"/>
      <c r="J69" s="35"/>
      <c r="K69" s="35">
        <f>M69-L69</f>
        <v>0</v>
      </c>
      <c r="L69" s="35">
        <f>ROUND(SUM(L12:L16),0)</f>
        <v>0</v>
      </c>
      <c r="M69" s="49">
        <f t="shared" si="104"/>
        <v>0</v>
      </c>
      <c r="N69" s="391"/>
      <c r="O69" s="392"/>
      <c r="P69" s="392"/>
      <c r="Q69" s="392"/>
      <c r="R69" s="392"/>
      <c r="S69" s="393"/>
      <c r="T69" s="394"/>
      <c r="U69" s="395">
        <f>ROUND(SUM(U12:U16),0)</f>
        <v>0</v>
      </c>
      <c r="V69" s="396">
        <f>ROUND(SUM(V12:V16),0)</f>
        <v>0</v>
      </c>
      <c r="W69" s="397">
        <f>ROUND(SUM(W12:W16),0)</f>
        <v>0</v>
      </c>
      <c r="X69" s="393"/>
      <c r="Y69" s="393"/>
      <c r="Z69" s="393"/>
      <c r="AA69" s="393"/>
      <c r="AB69" s="393"/>
      <c r="AC69" s="392"/>
      <c r="AD69" s="394"/>
      <c r="AE69" s="395">
        <f>ROUND(SUM(AE12:AE16),0)</f>
        <v>0</v>
      </c>
      <c r="AF69" s="396">
        <f>ROUND(SUM(AF12:AF16),0)</f>
        <v>0</v>
      </c>
      <c r="AG69" s="397">
        <f>ROUND(SUM(AG12:AG16),0)</f>
        <v>0</v>
      </c>
      <c r="AH69" s="393"/>
      <c r="AI69" s="393"/>
      <c r="AJ69" s="393"/>
      <c r="AK69" s="393"/>
      <c r="AL69" s="393"/>
      <c r="AM69" s="392"/>
      <c r="AN69" s="394"/>
      <c r="AO69" s="395">
        <f>ROUND(SUM(AO12:AO16),0)</f>
        <v>0</v>
      </c>
      <c r="AP69" s="396">
        <f>ROUND(SUM(AP12:AP16),0)</f>
        <v>0</v>
      </c>
      <c r="AQ69" s="397">
        <f>ROUND(SUM(AQ12:AQ16),0)</f>
        <v>0</v>
      </c>
      <c r="AR69" s="393"/>
      <c r="AS69" s="393"/>
      <c r="AT69" s="393"/>
      <c r="AU69" s="393"/>
      <c r="AV69" s="393"/>
      <c r="AW69" s="393"/>
      <c r="AX69" s="394"/>
      <c r="AY69" s="395">
        <f>ROUND(SUM(AY12:AY16),0)</f>
        <v>0</v>
      </c>
      <c r="AZ69" s="396">
        <f>ROUND(SUM(AZ12:AZ16),0)</f>
        <v>0</v>
      </c>
      <c r="BA69" s="397">
        <f>ROUND(SUM(BA12:BA16),0)</f>
        <v>0</v>
      </c>
      <c r="BB69" s="393"/>
      <c r="BC69" s="393"/>
      <c r="BD69" s="393"/>
      <c r="BE69" s="393"/>
      <c r="BF69" s="393"/>
      <c r="BG69" s="393"/>
      <c r="BH69" s="394"/>
      <c r="BI69" s="395">
        <f>ROUND(SUM(BI12:BI16),0)</f>
        <v>0</v>
      </c>
      <c r="BJ69" s="396">
        <f>ROUND(SUM(BJ12:BJ16),0)</f>
        <v>0</v>
      </c>
      <c r="BK69" s="397">
        <f>ROUND(SUM(BK12:BK16),0)</f>
        <v>0</v>
      </c>
      <c r="BL69" s="394"/>
      <c r="BM69" s="394"/>
      <c r="BN69" s="395">
        <f>ROUND(SUM(BN12:BN16),0)</f>
        <v>0</v>
      </c>
      <c r="BO69" s="396">
        <f>ROUND(SUM(BO12:BO16),0)</f>
        <v>0</v>
      </c>
      <c r="BP69" s="397">
        <f>ROUND(SUM(BP12:BP16),0)</f>
        <v>0</v>
      </c>
      <c r="BQ69" s="197"/>
      <c r="BR69" s="523"/>
      <c r="BU69" s="699">
        <f t="shared" ref="BU69:BU79" si="113">SUM(N69:T69)</f>
        <v>0</v>
      </c>
      <c r="BV69" s="699">
        <f t="shared" ref="BV69:BV79" si="114">SUM(X69:AD69)</f>
        <v>0</v>
      </c>
      <c r="BW69" s="699">
        <f t="shared" ref="BW69:BW79" si="115">SUM(AH69:AN69)</f>
        <v>0</v>
      </c>
      <c r="BX69" s="699">
        <f t="shared" ref="BX69:BX79" si="116">SUM(AR69:AX69)</f>
        <v>0</v>
      </c>
      <c r="BY69" s="699">
        <f t="shared" ref="BY69:BY79" si="117">SUM(BB69:BH69)</f>
        <v>0</v>
      </c>
      <c r="BZ69" s="699">
        <f t="shared" ref="BZ69:BZ79" si="118">SUM(BL69:BM69)</f>
        <v>0</v>
      </c>
      <c r="CA69" s="482">
        <f>SUM(BU69:BZ69)-M69</f>
        <v>0</v>
      </c>
    </row>
    <row r="70" spans="1:79" ht="15" customHeight="1" x14ac:dyDescent="0.3">
      <c r="A70" s="34"/>
      <c r="B70" s="1728"/>
      <c r="C70" s="448">
        <v>1</v>
      </c>
      <c r="D70" s="35">
        <f t="shared" si="112"/>
        <v>1</v>
      </c>
      <c r="E70" s="35">
        <v>1</v>
      </c>
      <c r="F70" s="35" t="s">
        <v>109</v>
      </c>
      <c r="G70" s="35"/>
      <c r="H70" s="35"/>
      <c r="I70" s="35"/>
      <c r="J70" s="35"/>
      <c r="K70" s="35">
        <f t="shared" ref="K70:K78" si="119">M70-L70</f>
        <v>14</v>
      </c>
      <c r="L70" s="35">
        <f>ROUND(SUM(L17:L20),0)</f>
        <v>0</v>
      </c>
      <c r="M70" s="49">
        <f t="shared" si="104"/>
        <v>14</v>
      </c>
      <c r="N70" s="391"/>
      <c r="O70" s="392"/>
      <c r="P70" s="392"/>
      <c r="Q70" s="393"/>
      <c r="R70" s="393"/>
      <c r="S70" s="393"/>
      <c r="T70" s="394"/>
      <c r="U70" s="395">
        <f>ROUND(SUM(U17:U20),0)</f>
        <v>0</v>
      </c>
      <c r="V70" s="396">
        <f>ROUND(SUM(V17:V20),0)</f>
        <v>0</v>
      </c>
      <c r="W70" s="397">
        <f>ROUND(SUM(W17:W20),0)</f>
        <v>0</v>
      </c>
      <c r="X70" s="392">
        <v>3</v>
      </c>
      <c r="Y70" s="393">
        <v>1</v>
      </c>
      <c r="Z70" s="393">
        <v>1</v>
      </c>
      <c r="AA70" s="393"/>
      <c r="AB70" s="393">
        <v>1</v>
      </c>
      <c r="AC70" s="393"/>
      <c r="AD70" s="394"/>
      <c r="AE70" s="395">
        <f>ROUND(SUM(AE17:AE20),0)</f>
        <v>6</v>
      </c>
      <c r="AF70" s="396">
        <f>ROUND(SUM(AF17:AF20),0)</f>
        <v>0</v>
      </c>
      <c r="AG70" s="397">
        <f>ROUND(SUM(AG17:AG20),0)</f>
        <v>6</v>
      </c>
      <c r="AH70" s="392">
        <v>2</v>
      </c>
      <c r="AI70" s="393">
        <v>1</v>
      </c>
      <c r="AJ70" s="393">
        <v>1</v>
      </c>
      <c r="AK70" s="393"/>
      <c r="AL70" s="393"/>
      <c r="AM70" s="393"/>
      <c r="AN70" s="394"/>
      <c r="AO70" s="395">
        <f>ROUND(SUM(AO17:AO20),0)</f>
        <v>4</v>
      </c>
      <c r="AP70" s="396">
        <f>ROUND(SUM(AP17:AP20),0)</f>
        <v>0</v>
      </c>
      <c r="AQ70" s="397">
        <f>ROUND(SUM(AQ17:AQ20),0)</f>
        <v>10</v>
      </c>
      <c r="AR70" s="392">
        <v>2</v>
      </c>
      <c r="AS70" s="393"/>
      <c r="AT70" s="393">
        <v>1</v>
      </c>
      <c r="AU70" s="393">
        <v>1</v>
      </c>
      <c r="AV70" s="393"/>
      <c r="AW70" s="393"/>
      <c r="AX70" s="394"/>
      <c r="AY70" s="395">
        <f>ROUND(SUM(AY17:AY20),0)</f>
        <v>4</v>
      </c>
      <c r="AZ70" s="396">
        <f>ROUND(SUM(AZ17:AZ20),0)</f>
        <v>0</v>
      </c>
      <c r="BA70" s="397">
        <f>ROUND(SUM(BA17:BA20),0)</f>
        <v>14</v>
      </c>
      <c r="BB70" s="392"/>
      <c r="BC70" s="393"/>
      <c r="BD70" s="393"/>
      <c r="BE70" s="393"/>
      <c r="BF70" s="393"/>
      <c r="BG70" s="393"/>
      <c r="BH70" s="394"/>
      <c r="BI70" s="395">
        <f>ROUND(SUM(BI17:BI20),0)</f>
        <v>0</v>
      </c>
      <c r="BJ70" s="396">
        <f>ROUND(SUM(BJ17:BJ20),0)</f>
        <v>0</v>
      </c>
      <c r="BK70" s="397">
        <f>ROUND(SUM(BK17:BK20),0)</f>
        <v>14</v>
      </c>
      <c r="BL70" s="394"/>
      <c r="BM70" s="394"/>
      <c r="BN70" s="395">
        <f>ROUND(SUM(BN17:BN20),0)</f>
        <v>0</v>
      </c>
      <c r="BO70" s="396">
        <f>ROUND(SUM(BO17:BO20),0)</f>
        <v>0</v>
      </c>
      <c r="BP70" s="397">
        <f>ROUND(SUM(BP17:BP20),0)</f>
        <v>14</v>
      </c>
      <c r="BQ70" s="197"/>
      <c r="BR70" s="523"/>
      <c r="BU70" s="699">
        <f t="shared" si="113"/>
        <v>0</v>
      </c>
      <c r="BV70" s="699">
        <f t="shared" si="114"/>
        <v>6</v>
      </c>
      <c r="BW70" s="699">
        <f t="shared" si="115"/>
        <v>4</v>
      </c>
      <c r="BX70" s="699">
        <f t="shared" si="116"/>
        <v>4</v>
      </c>
      <c r="BY70" s="699">
        <f t="shared" si="117"/>
        <v>0</v>
      </c>
      <c r="BZ70" s="699">
        <f t="shared" si="118"/>
        <v>0</v>
      </c>
      <c r="CA70" s="482">
        <f>SUM(BU70:BZ70)-M70</f>
        <v>0</v>
      </c>
    </row>
    <row r="71" spans="1:79" ht="15" customHeight="1" x14ac:dyDescent="0.3">
      <c r="A71" s="34"/>
      <c r="B71" s="1728"/>
      <c r="C71" s="448">
        <v>1</v>
      </c>
      <c r="D71" s="35">
        <f t="shared" si="112"/>
        <v>1</v>
      </c>
      <c r="E71" s="35">
        <v>0</v>
      </c>
      <c r="F71" s="35" t="s">
        <v>104</v>
      </c>
      <c r="G71" s="35"/>
      <c r="H71" s="35"/>
      <c r="I71" s="35"/>
      <c r="J71" s="35"/>
      <c r="K71" s="35">
        <f>M71-L71</f>
        <v>6</v>
      </c>
      <c r="L71" s="35">
        <f>ROUND(SUM(L21:L25),0)</f>
        <v>0</v>
      </c>
      <c r="M71" s="49">
        <f t="shared" si="104"/>
        <v>6</v>
      </c>
      <c r="N71" s="391"/>
      <c r="O71" s="392"/>
      <c r="P71" s="392"/>
      <c r="Q71" s="392"/>
      <c r="R71" s="392"/>
      <c r="S71" s="393"/>
      <c r="T71" s="394"/>
      <c r="U71" s="395">
        <f>ROUND(SUM(U21:U25),0)</f>
        <v>0</v>
      </c>
      <c r="V71" s="396">
        <f>ROUND(SUM(V21:V25),0)</f>
        <v>0</v>
      </c>
      <c r="W71" s="397">
        <f>ROUND(SUM(W21:W25),0)</f>
        <v>0</v>
      </c>
      <c r="X71" s="392"/>
      <c r="Y71" s="392"/>
      <c r="Z71" s="392"/>
      <c r="AA71" s="392">
        <v>1</v>
      </c>
      <c r="AB71" s="392"/>
      <c r="AC71" s="392"/>
      <c r="AD71" s="394"/>
      <c r="AE71" s="395">
        <f>ROUND(SUM(AE21:AE25),0)</f>
        <v>1</v>
      </c>
      <c r="AF71" s="396">
        <f>ROUND(SUM(AF21:AF25),0)</f>
        <v>0</v>
      </c>
      <c r="AG71" s="397">
        <f>ROUND(SUM(AG21:AG25),0)</f>
        <v>1</v>
      </c>
      <c r="AH71" s="392">
        <v>1</v>
      </c>
      <c r="AI71" s="392"/>
      <c r="AJ71" s="392"/>
      <c r="AK71" s="392"/>
      <c r="AL71" s="392">
        <v>1</v>
      </c>
      <c r="AM71" s="392"/>
      <c r="AN71" s="394"/>
      <c r="AO71" s="395">
        <f>ROUND(SUM(AO21:AO25),0)</f>
        <v>2</v>
      </c>
      <c r="AP71" s="396">
        <f>ROUND(SUM(AP21:AP25),0)</f>
        <v>0</v>
      </c>
      <c r="AQ71" s="397">
        <f>ROUND(SUM(AQ21:AQ25),0)</f>
        <v>3</v>
      </c>
      <c r="AR71" s="392">
        <v>1</v>
      </c>
      <c r="AS71" s="392">
        <v>1</v>
      </c>
      <c r="AT71" s="392"/>
      <c r="AU71" s="392"/>
      <c r="AV71" s="392">
        <v>1</v>
      </c>
      <c r="AW71" s="393"/>
      <c r="AX71" s="394"/>
      <c r="AY71" s="395">
        <f>ROUND(SUM(AY21:AY25),0)</f>
        <v>3</v>
      </c>
      <c r="AZ71" s="396">
        <f>ROUND(SUM(AZ21:AZ25),0)</f>
        <v>0</v>
      </c>
      <c r="BA71" s="397">
        <f>ROUND(SUM(BA21:BA25),0)</f>
        <v>6</v>
      </c>
      <c r="BB71" s="392"/>
      <c r="BC71" s="392"/>
      <c r="BD71" s="392"/>
      <c r="BE71" s="392"/>
      <c r="BF71" s="392"/>
      <c r="BG71" s="393"/>
      <c r="BH71" s="394"/>
      <c r="BI71" s="395">
        <f>ROUND(SUM(BI21:BI25),0)</f>
        <v>0</v>
      </c>
      <c r="BJ71" s="396">
        <f>ROUND(SUM(BJ21:BJ25),0)</f>
        <v>0</v>
      </c>
      <c r="BK71" s="397">
        <f>ROUND(SUM(BK21:BK25),0)</f>
        <v>6</v>
      </c>
      <c r="BL71" s="394"/>
      <c r="BM71" s="394"/>
      <c r="BN71" s="395">
        <f>ROUND(SUM(BN21:BN25),0)</f>
        <v>0</v>
      </c>
      <c r="BO71" s="396">
        <f>ROUND(SUM(BO21:BO25),0)</f>
        <v>0</v>
      </c>
      <c r="BP71" s="397">
        <f>ROUND(SUM(BP21:BP25),0)</f>
        <v>6</v>
      </c>
      <c r="BQ71" s="197"/>
      <c r="BR71" s="523"/>
      <c r="BU71" s="699">
        <f t="shared" si="113"/>
        <v>0</v>
      </c>
      <c r="BV71" s="699">
        <f t="shared" si="114"/>
        <v>1</v>
      </c>
      <c r="BW71" s="699">
        <f t="shared" si="115"/>
        <v>2</v>
      </c>
      <c r="BX71" s="699">
        <f t="shared" si="116"/>
        <v>3</v>
      </c>
      <c r="BY71" s="699">
        <f t="shared" si="117"/>
        <v>0</v>
      </c>
      <c r="BZ71" s="699">
        <f t="shared" si="118"/>
        <v>0</v>
      </c>
      <c r="CA71" s="482">
        <f>SUM(BU71:BZ71)-M71</f>
        <v>0</v>
      </c>
    </row>
    <row r="72" spans="1:79" ht="15" hidden="1" customHeight="1" outlineLevel="1" x14ac:dyDescent="0.3">
      <c r="A72" s="34"/>
      <c r="B72" s="1728"/>
      <c r="C72" s="448">
        <v>100</v>
      </c>
      <c r="D72" s="35">
        <f t="shared" si="112"/>
        <v>100</v>
      </c>
      <c r="E72" s="35">
        <v>1</v>
      </c>
      <c r="F72" s="35"/>
      <c r="G72" s="35"/>
      <c r="H72" s="35"/>
      <c r="I72" s="35"/>
      <c r="J72" s="35"/>
      <c r="K72" s="35">
        <f>M72-L72</f>
        <v>0</v>
      </c>
      <c r="L72" s="35">
        <f>ROUND(SUM(L26:L30),0)</f>
        <v>0</v>
      </c>
      <c r="M72" s="49">
        <f t="shared" si="104"/>
        <v>0</v>
      </c>
      <c r="N72" s="391"/>
      <c r="O72" s="392"/>
      <c r="P72" s="392"/>
      <c r="Q72" s="392"/>
      <c r="R72" s="392"/>
      <c r="S72" s="392"/>
      <c r="T72" s="394"/>
      <c r="U72" s="395">
        <f>ROUND(SUM(U26:U30),0)</f>
        <v>0</v>
      </c>
      <c r="V72" s="396">
        <f>ROUND(SUM(V26:V30),0)</f>
        <v>0</v>
      </c>
      <c r="W72" s="397">
        <f>ROUND(SUM(W26:W30),0)</f>
        <v>0</v>
      </c>
      <c r="X72" s="392"/>
      <c r="Y72" s="392"/>
      <c r="Z72" s="392"/>
      <c r="AA72" s="392"/>
      <c r="AB72" s="392"/>
      <c r="AC72" s="392"/>
      <c r="AD72" s="394"/>
      <c r="AE72" s="395">
        <f>ROUND(SUM(AE26:AE30),0)</f>
        <v>0</v>
      </c>
      <c r="AF72" s="396">
        <f>ROUND(SUM(AF26:AF30),0)</f>
        <v>0</v>
      </c>
      <c r="AG72" s="397">
        <f>ROUND(SUM(AG26:AG30),0)</f>
        <v>0</v>
      </c>
      <c r="AH72" s="392"/>
      <c r="AI72" s="392"/>
      <c r="AJ72" s="392"/>
      <c r="AK72" s="392"/>
      <c r="AL72" s="392"/>
      <c r="AM72" s="392"/>
      <c r="AN72" s="394"/>
      <c r="AO72" s="395">
        <f>ROUND(SUM(AO26:AO30),0)</f>
        <v>0</v>
      </c>
      <c r="AP72" s="396">
        <f>ROUND(SUM(AP26:AP30),0)</f>
        <v>0</v>
      </c>
      <c r="AQ72" s="397">
        <f>ROUND(SUM(AQ26:AQ30),0)</f>
        <v>0</v>
      </c>
      <c r="AR72" s="392"/>
      <c r="AS72" s="392"/>
      <c r="AT72" s="392"/>
      <c r="AU72" s="392"/>
      <c r="AV72" s="392"/>
      <c r="AW72" s="392"/>
      <c r="AX72" s="394"/>
      <c r="AY72" s="395">
        <f>ROUND(SUM(AY26:AY30),0)</f>
        <v>0</v>
      </c>
      <c r="AZ72" s="396">
        <f>ROUND(SUM(AZ26:AZ30),0)</f>
        <v>0</v>
      </c>
      <c r="BA72" s="397">
        <f>ROUND(SUM(BA26:BA30),0)</f>
        <v>0</v>
      </c>
      <c r="BB72" s="392"/>
      <c r="BC72" s="392"/>
      <c r="BD72" s="392"/>
      <c r="BE72" s="392"/>
      <c r="BF72" s="392"/>
      <c r="BG72" s="392"/>
      <c r="BH72" s="394"/>
      <c r="BI72" s="395">
        <f>ROUND(SUM(BI26:BI30),0)</f>
        <v>0</v>
      </c>
      <c r="BJ72" s="396">
        <f>ROUND(SUM(BJ26:BJ30),0)</f>
        <v>0</v>
      </c>
      <c r="BK72" s="397">
        <f>ROUND(SUM(BK26:BK30),0)</f>
        <v>0</v>
      </c>
      <c r="BL72" s="394"/>
      <c r="BM72" s="394"/>
      <c r="BN72" s="395">
        <f>ROUND(SUM(BN26:BN30),0)</f>
        <v>0</v>
      </c>
      <c r="BO72" s="396">
        <f>ROUND(SUM(BO26:BO30),0)</f>
        <v>0</v>
      </c>
      <c r="BP72" s="397">
        <f>ROUND(SUM(BP26:BP30),0)</f>
        <v>0</v>
      </c>
      <c r="BQ72" s="197"/>
      <c r="BR72" s="523"/>
      <c r="BU72" s="699">
        <f t="shared" si="113"/>
        <v>0</v>
      </c>
      <c r="BV72" s="699">
        <f t="shared" si="114"/>
        <v>0</v>
      </c>
      <c r="BW72" s="699">
        <f t="shared" si="115"/>
        <v>0</v>
      </c>
      <c r="BX72" s="699">
        <f t="shared" si="116"/>
        <v>0</v>
      </c>
      <c r="BY72" s="699">
        <f t="shared" si="117"/>
        <v>0</v>
      </c>
      <c r="BZ72" s="699">
        <f t="shared" si="118"/>
        <v>0</v>
      </c>
      <c r="CA72" s="482">
        <f>SUM(BU72:BZ72)-M72</f>
        <v>0</v>
      </c>
    </row>
    <row r="73" spans="1:79" ht="15" hidden="1" customHeight="1" outlineLevel="1" x14ac:dyDescent="0.3">
      <c r="A73" s="34"/>
      <c r="B73" s="1728"/>
      <c r="C73" s="448">
        <v>100</v>
      </c>
      <c r="D73" s="35">
        <f t="shared" si="112"/>
        <v>100</v>
      </c>
      <c r="E73" s="35">
        <v>0</v>
      </c>
      <c r="F73" s="35"/>
      <c r="G73" s="35"/>
      <c r="H73" s="35"/>
      <c r="I73" s="35"/>
      <c r="J73" s="35"/>
      <c r="K73" s="35">
        <f t="shared" si="119"/>
        <v>0</v>
      </c>
      <c r="L73" s="35">
        <f>ROUND(SUM(L31:L35),0)</f>
        <v>0</v>
      </c>
      <c r="M73" s="49">
        <f t="shared" si="104"/>
        <v>0</v>
      </c>
      <c r="N73" s="391"/>
      <c r="O73" s="392"/>
      <c r="P73" s="392"/>
      <c r="Q73" s="392"/>
      <c r="R73" s="392"/>
      <c r="S73" s="393"/>
      <c r="T73" s="394"/>
      <c r="U73" s="395">
        <f>ROUND(SUM(U31:U35),0)</f>
        <v>0</v>
      </c>
      <c r="V73" s="396">
        <f>ROUND(SUM(V31:V35),0)</f>
        <v>0</v>
      </c>
      <c r="W73" s="397">
        <f>ROUND(SUM(W31:W35),0)</f>
        <v>0</v>
      </c>
      <c r="X73" s="392"/>
      <c r="Y73" s="392"/>
      <c r="Z73" s="392"/>
      <c r="AA73" s="392"/>
      <c r="AB73" s="392"/>
      <c r="AC73" s="392"/>
      <c r="AD73" s="394"/>
      <c r="AE73" s="395">
        <f>ROUND(SUM(AE31:AE35),0)</f>
        <v>0</v>
      </c>
      <c r="AF73" s="396">
        <f>ROUND(SUM(AF31:AF35),0)</f>
        <v>0</v>
      </c>
      <c r="AG73" s="397">
        <f>ROUND(SUM(AG31:AG35),0)</f>
        <v>0</v>
      </c>
      <c r="AH73" s="392"/>
      <c r="AI73" s="392"/>
      <c r="AJ73" s="392"/>
      <c r="AK73" s="392"/>
      <c r="AL73" s="392"/>
      <c r="AM73" s="392"/>
      <c r="AN73" s="394"/>
      <c r="AO73" s="395">
        <f>ROUND(SUM(AO31:AO35),0)</f>
        <v>0</v>
      </c>
      <c r="AP73" s="396">
        <f>ROUND(SUM(AP31:AP35),0)</f>
        <v>0</v>
      </c>
      <c r="AQ73" s="397">
        <f>ROUND(SUM(AQ31:AQ35),0)</f>
        <v>0</v>
      </c>
      <c r="AR73" s="392"/>
      <c r="AS73" s="392"/>
      <c r="AT73" s="392"/>
      <c r="AU73" s="392"/>
      <c r="AV73" s="392"/>
      <c r="AW73" s="393"/>
      <c r="AX73" s="394"/>
      <c r="AY73" s="395">
        <f>ROUND(SUM(AY31:AY35),0)</f>
        <v>0</v>
      </c>
      <c r="AZ73" s="396">
        <f>ROUND(SUM(AZ31:AZ35),0)</f>
        <v>0</v>
      </c>
      <c r="BA73" s="397">
        <f>ROUND(SUM(BA31:BA35),0)</f>
        <v>0</v>
      </c>
      <c r="BB73" s="392"/>
      <c r="BC73" s="392"/>
      <c r="BD73" s="392"/>
      <c r="BE73" s="392"/>
      <c r="BF73" s="392"/>
      <c r="BG73" s="393"/>
      <c r="BH73" s="394"/>
      <c r="BI73" s="395">
        <f>ROUND(SUM(BI31:BI35),0)</f>
        <v>0</v>
      </c>
      <c r="BJ73" s="396">
        <f>ROUND(SUM(BJ31:BJ35),0)</f>
        <v>0</v>
      </c>
      <c r="BK73" s="397">
        <f>ROUND(SUM(BK31:BK35),0)</f>
        <v>0</v>
      </c>
      <c r="BL73" s="394"/>
      <c r="BM73" s="394"/>
      <c r="BN73" s="395">
        <f>ROUND(SUM(BN31:BN35),0)</f>
        <v>0</v>
      </c>
      <c r="BO73" s="396">
        <f>ROUND(SUM(BO31:BO35),0)</f>
        <v>0</v>
      </c>
      <c r="BP73" s="397">
        <f>ROUND(SUM(BP31:BP35),0)</f>
        <v>0</v>
      </c>
      <c r="BQ73" s="197"/>
      <c r="BR73" s="523"/>
      <c r="BU73" s="699">
        <f t="shared" si="113"/>
        <v>0</v>
      </c>
      <c r="BV73" s="699">
        <f t="shared" si="114"/>
        <v>0</v>
      </c>
      <c r="BW73" s="699">
        <f t="shared" si="115"/>
        <v>0</v>
      </c>
      <c r="BX73" s="699">
        <f t="shared" si="116"/>
        <v>0</v>
      </c>
      <c r="BY73" s="699">
        <f t="shared" si="117"/>
        <v>0</v>
      </c>
      <c r="BZ73" s="699">
        <f t="shared" si="118"/>
        <v>0</v>
      </c>
    </row>
    <row r="74" spans="1:79" ht="15" hidden="1" customHeight="1" outlineLevel="1" x14ac:dyDescent="0.3">
      <c r="A74" s="34"/>
      <c r="B74" s="1728"/>
      <c r="C74" s="448">
        <v>100</v>
      </c>
      <c r="D74" s="35">
        <f t="shared" si="112"/>
        <v>100</v>
      </c>
      <c r="E74" s="35">
        <v>1</v>
      </c>
      <c r="F74" s="35"/>
      <c r="G74" s="35"/>
      <c r="H74" s="35"/>
      <c r="I74" s="35"/>
      <c r="J74" s="35"/>
      <c r="K74" s="35">
        <f t="shared" si="119"/>
        <v>0</v>
      </c>
      <c r="L74" s="35">
        <f>ROUND(SUM(L36:L40),0)</f>
        <v>0</v>
      </c>
      <c r="M74" s="49">
        <f t="shared" si="104"/>
        <v>0</v>
      </c>
      <c r="N74" s="391"/>
      <c r="O74" s="392"/>
      <c r="P74" s="392"/>
      <c r="Q74" s="392"/>
      <c r="R74" s="392"/>
      <c r="S74" s="392"/>
      <c r="T74" s="394"/>
      <c r="U74" s="395">
        <f>ROUND(SUM(U36:U40),0)</f>
        <v>0</v>
      </c>
      <c r="V74" s="396">
        <f>ROUND(SUM(V36:V40),0)</f>
        <v>0</v>
      </c>
      <c r="W74" s="397">
        <f>ROUND(SUM(W36:W40),0)</f>
        <v>0</v>
      </c>
      <c r="X74" s="392"/>
      <c r="Y74" s="392"/>
      <c r="Z74" s="392"/>
      <c r="AA74" s="392"/>
      <c r="AB74" s="392"/>
      <c r="AC74" s="392"/>
      <c r="AD74" s="394"/>
      <c r="AE74" s="395">
        <f>ROUND(SUM(AE36:AE40),0)</f>
        <v>0</v>
      </c>
      <c r="AF74" s="396">
        <f>ROUND(SUM(AF36:AF40),0)</f>
        <v>0</v>
      </c>
      <c r="AG74" s="397">
        <f>ROUND(SUM(AG36:AG40),0)</f>
        <v>0</v>
      </c>
      <c r="AH74" s="392"/>
      <c r="AI74" s="392"/>
      <c r="AJ74" s="392"/>
      <c r="AK74" s="392"/>
      <c r="AL74" s="392"/>
      <c r="AM74" s="392"/>
      <c r="AN74" s="394"/>
      <c r="AO74" s="395">
        <f>ROUND(SUM(AO36:AO40),0)</f>
        <v>0</v>
      </c>
      <c r="AP74" s="396">
        <f>ROUND(SUM(AP36:AP40),0)</f>
        <v>0</v>
      </c>
      <c r="AQ74" s="397">
        <f>ROUND(SUM(AQ36:AQ40),0)</f>
        <v>0</v>
      </c>
      <c r="AR74" s="392"/>
      <c r="AS74" s="392"/>
      <c r="AT74" s="392"/>
      <c r="AU74" s="392"/>
      <c r="AV74" s="392"/>
      <c r="AW74" s="392"/>
      <c r="AX74" s="394"/>
      <c r="AY74" s="395">
        <f>ROUND(SUM(AY36:AY40),0)</f>
        <v>0</v>
      </c>
      <c r="AZ74" s="396">
        <f>ROUND(SUM(AZ36:AZ40),0)</f>
        <v>0</v>
      </c>
      <c r="BA74" s="397">
        <f>ROUND(SUM(BA36:BA40),0)</f>
        <v>0</v>
      </c>
      <c r="BB74" s="392"/>
      <c r="BC74" s="392"/>
      <c r="BD74" s="392"/>
      <c r="BE74" s="392"/>
      <c r="BF74" s="392"/>
      <c r="BG74" s="393"/>
      <c r="BH74" s="394"/>
      <c r="BI74" s="395">
        <f>ROUND(SUM(BI36:BI40),0)</f>
        <v>0</v>
      </c>
      <c r="BJ74" s="396">
        <f>ROUND(SUM(BJ36:BJ40),0)</f>
        <v>0</v>
      </c>
      <c r="BK74" s="397">
        <f>ROUND(SUM(BK36:BK40),0)</f>
        <v>0</v>
      </c>
      <c r="BL74" s="394"/>
      <c r="BM74" s="394"/>
      <c r="BN74" s="395">
        <f>ROUND(SUM(BN36:BN40),0)</f>
        <v>0</v>
      </c>
      <c r="BO74" s="396">
        <f>ROUND(SUM(BO36:BO40),0)</f>
        <v>0</v>
      </c>
      <c r="BP74" s="397">
        <f>ROUND(SUM(BP36:BP40),0)</f>
        <v>0</v>
      </c>
      <c r="BQ74" s="197"/>
      <c r="BR74" s="523"/>
      <c r="BU74" s="699">
        <f t="shared" si="113"/>
        <v>0</v>
      </c>
      <c r="BV74" s="699">
        <f t="shared" si="114"/>
        <v>0</v>
      </c>
      <c r="BW74" s="699">
        <f t="shared" si="115"/>
        <v>0</v>
      </c>
      <c r="BX74" s="699">
        <f t="shared" si="116"/>
        <v>0</v>
      </c>
      <c r="BY74" s="699">
        <f t="shared" si="117"/>
        <v>0</v>
      </c>
      <c r="BZ74" s="699">
        <f t="shared" si="118"/>
        <v>0</v>
      </c>
    </row>
    <row r="75" spans="1:79" ht="15" hidden="1" customHeight="1" outlineLevel="1" x14ac:dyDescent="0.3">
      <c r="A75" s="34"/>
      <c r="B75" s="1728"/>
      <c r="C75" s="448">
        <v>100</v>
      </c>
      <c r="D75" s="35">
        <f t="shared" si="112"/>
        <v>100</v>
      </c>
      <c r="E75" s="35">
        <v>0</v>
      </c>
      <c r="F75" s="35"/>
      <c r="G75" s="35"/>
      <c r="H75" s="35"/>
      <c r="I75" s="35"/>
      <c r="J75" s="35"/>
      <c r="K75" s="35">
        <f t="shared" si="119"/>
        <v>0</v>
      </c>
      <c r="L75" s="35">
        <f>ROUND(SUM(L41:L45),0)</f>
        <v>0</v>
      </c>
      <c r="M75" s="49">
        <f t="shared" si="104"/>
        <v>0</v>
      </c>
      <c r="N75" s="391"/>
      <c r="O75" s="392"/>
      <c r="P75" s="392"/>
      <c r="Q75" s="392"/>
      <c r="R75" s="392"/>
      <c r="S75" s="393"/>
      <c r="T75" s="394"/>
      <c r="U75" s="395">
        <f>ROUND(SUM(U41:U45),0)</f>
        <v>0</v>
      </c>
      <c r="V75" s="396">
        <f>ROUND(SUM(V41:V45),0)</f>
        <v>0</v>
      </c>
      <c r="W75" s="397">
        <f>ROUND(SUM(W41:W45),0)</f>
        <v>0</v>
      </c>
      <c r="X75" s="392"/>
      <c r="Y75" s="392"/>
      <c r="Z75" s="392"/>
      <c r="AA75" s="392"/>
      <c r="AB75" s="392"/>
      <c r="AC75" s="392"/>
      <c r="AD75" s="394"/>
      <c r="AE75" s="395">
        <f>ROUND(SUM(AE41:AE45),0)</f>
        <v>0</v>
      </c>
      <c r="AF75" s="396">
        <f>ROUND(SUM(AF41:AF45),0)</f>
        <v>0</v>
      </c>
      <c r="AG75" s="397">
        <f>ROUND(SUM(AG41:AG45),0)</f>
        <v>0</v>
      </c>
      <c r="AH75" s="392"/>
      <c r="AI75" s="392"/>
      <c r="AJ75" s="392"/>
      <c r="AK75" s="392"/>
      <c r="AL75" s="392"/>
      <c r="AM75" s="392"/>
      <c r="AN75" s="394"/>
      <c r="AO75" s="395">
        <f>ROUND(SUM(AO41:AO45),0)</f>
        <v>0</v>
      </c>
      <c r="AP75" s="396">
        <f>ROUND(SUM(AP41:AP45),0)</f>
        <v>0</v>
      </c>
      <c r="AQ75" s="397">
        <f>ROUND(SUM(AQ41:AQ45),0)</f>
        <v>0</v>
      </c>
      <c r="AR75" s="392"/>
      <c r="AS75" s="392"/>
      <c r="AT75" s="392"/>
      <c r="AU75" s="392"/>
      <c r="AV75" s="392"/>
      <c r="AW75" s="393"/>
      <c r="AX75" s="394"/>
      <c r="AY75" s="395">
        <f>ROUND(SUM(AY41:AY45),0)</f>
        <v>0</v>
      </c>
      <c r="AZ75" s="396">
        <f>ROUND(SUM(AZ41:AZ45),0)</f>
        <v>0</v>
      </c>
      <c r="BA75" s="397">
        <f>ROUND(SUM(BA41:BA45),0)</f>
        <v>0</v>
      </c>
      <c r="BB75" s="392"/>
      <c r="BC75" s="392"/>
      <c r="BD75" s="392"/>
      <c r="BE75" s="392"/>
      <c r="BF75" s="392"/>
      <c r="BG75" s="393"/>
      <c r="BH75" s="394"/>
      <c r="BI75" s="395">
        <f>ROUND(SUM(BI41:BI45),0)</f>
        <v>0</v>
      </c>
      <c r="BJ75" s="396">
        <f>ROUND(SUM(BJ41:BJ45),0)</f>
        <v>0</v>
      </c>
      <c r="BK75" s="397">
        <f>ROUND(SUM(BK41:BK45),0)</f>
        <v>0</v>
      </c>
      <c r="BL75" s="394"/>
      <c r="BM75" s="394"/>
      <c r="BN75" s="395">
        <f>ROUND(SUM(BN41:BN45),0)</f>
        <v>0</v>
      </c>
      <c r="BO75" s="396">
        <f>ROUND(SUM(BO41:BO45),0)</f>
        <v>0</v>
      </c>
      <c r="BP75" s="397">
        <f>ROUND(SUM(BP41:BP45),0)</f>
        <v>0</v>
      </c>
      <c r="BQ75" s="197"/>
      <c r="BR75" s="523"/>
      <c r="BU75" s="699">
        <f t="shared" si="113"/>
        <v>0</v>
      </c>
      <c r="BV75" s="699">
        <f t="shared" si="114"/>
        <v>0</v>
      </c>
      <c r="BW75" s="699">
        <f t="shared" si="115"/>
        <v>0</v>
      </c>
      <c r="BX75" s="699">
        <f t="shared" si="116"/>
        <v>0</v>
      </c>
      <c r="BY75" s="699">
        <f t="shared" si="117"/>
        <v>0</v>
      </c>
      <c r="BZ75" s="699">
        <f t="shared" si="118"/>
        <v>0</v>
      </c>
    </row>
    <row r="76" spans="1:79" ht="15" hidden="1" customHeight="1" outlineLevel="1" x14ac:dyDescent="0.3">
      <c r="A76" s="34"/>
      <c r="B76" s="1728"/>
      <c r="C76" s="448">
        <v>100</v>
      </c>
      <c r="D76" s="35">
        <f t="shared" si="112"/>
        <v>100</v>
      </c>
      <c r="E76" s="35">
        <v>1</v>
      </c>
      <c r="F76" s="35"/>
      <c r="G76" s="35"/>
      <c r="H76" s="35"/>
      <c r="I76" s="35"/>
      <c r="J76" s="35"/>
      <c r="K76" s="35">
        <f t="shared" si="119"/>
        <v>0</v>
      </c>
      <c r="L76" s="35">
        <f>ROUND(SUM(L46:L50),0)</f>
        <v>0</v>
      </c>
      <c r="M76" s="49">
        <f t="shared" si="104"/>
        <v>0</v>
      </c>
      <c r="N76" s="391"/>
      <c r="O76" s="392"/>
      <c r="P76" s="392"/>
      <c r="Q76" s="392"/>
      <c r="R76" s="392"/>
      <c r="S76" s="392"/>
      <c r="T76" s="394"/>
      <c r="U76" s="395">
        <f>ROUND(SUM(U46:U50),0)</f>
        <v>0</v>
      </c>
      <c r="V76" s="396">
        <f>ROUND(SUM(V46:V50),0)</f>
        <v>0</v>
      </c>
      <c r="W76" s="397">
        <f>ROUND(SUM(W46:W50),0)</f>
        <v>0</v>
      </c>
      <c r="X76" s="392"/>
      <c r="Y76" s="392"/>
      <c r="Z76" s="392"/>
      <c r="AA76" s="392"/>
      <c r="AB76" s="392"/>
      <c r="AC76" s="392"/>
      <c r="AD76" s="394"/>
      <c r="AE76" s="395">
        <f>ROUND(SUM(AE46:AE50),0)</f>
        <v>0</v>
      </c>
      <c r="AF76" s="396">
        <f>ROUND(SUM(AF46:AF50),0)</f>
        <v>0</v>
      </c>
      <c r="AG76" s="397">
        <f>ROUND(SUM(AG46:AG50),0)</f>
        <v>0</v>
      </c>
      <c r="AH76" s="392"/>
      <c r="AI76" s="392"/>
      <c r="AJ76" s="392"/>
      <c r="AK76" s="392"/>
      <c r="AL76" s="392"/>
      <c r="AM76" s="392"/>
      <c r="AN76" s="394"/>
      <c r="AO76" s="395">
        <f>ROUND(SUM(AO46:AO50),0)</f>
        <v>0</v>
      </c>
      <c r="AP76" s="396">
        <f>ROUND(SUM(AP46:AP50),0)</f>
        <v>0</v>
      </c>
      <c r="AQ76" s="397">
        <f>ROUND(SUM(AQ46:AQ50),0)</f>
        <v>0</v>
      </c>
      <c r="AR76" s="392"/>
      <c r="AS76" s="392"/>
      <c r="AT76" s="392"/>
      <c r="AU76" s="392"/>
      <c r="AV76" s="392"/>
      <c r="AW76" s="392"/>
      <c r="AX76" s="394"/>
      <c r="AY76" s="395">
        <f>ROUND(SUM(AY46:AY50),0)</f>
        <v>0</v>
      </c>
      <c r="AZ76" s="396">
        <f>ROUND(SUM(AZ46:AZ50),0)</f>
        <v>0</v>
      </c>
      <c r="BA76" s="397">
        <f>ROUND(SUM(BA46:BA50),0)</f>
        <v>0</v>
      </c>
      <c r="BB76" s="392"/>
      <c r="BC76" s="392"/>
      <c r="BD76" s="392"/>
      <c r="BE76" s="392"/>
      <c r="BF76" s="392"/>
      <c r="BG76" s="393"/>
      <c r="BH76" s="394"/>
      <c r="BI76" s="395">
        <f>ROUND(SUM(BI46:BI50),0)</f>
        <v>0</v>
      </c>
      <c r="BJ76" s="396">
        <f>ROUND(SUM(BJ46:BJ50),0)</f>
        <v>0</v>
      </c>
      <c r="BK76" s="397">
        <f>ROUND(SUM(BK46:BK50),0)</f>
        <v>0</v>
      </c>
      <c r="BL76" s="394"/>
      <c r="BM76" s="394"/>
      <c r="BN76" s="395">
        <f>ROUND(SUM(BN46:BN50),0)</f>
        <v>0</v>
      </c>
      <c r="BO76" s="396">
        <f>ROUND(SUM(BO46:BO50),0)</f>
        <v>0</v>
      </c>
      <c r="BP76" s="397">
        <f>ROUND(SUM(BP46:BP50),0)</f>
        <v>0</v>
      </c>
      <c r="BQ76" s="197"/>
      <c r="BR76" s="523"/>
      <c r="BU76" s="699">
        <f t="shared" si="113"/>
        <v>0</v>
      </c>
      <c r="BV76" s="699">
        <f t="shared" si="114"/>
        <v>0</v>
      </c>
      <c r="BW76" s="699">
        <f t="shared" si="115"/>
        <v>0</v>
      </c>
      <c r="BX76" s="699">
        <f t="shared" si="116"/>
        <v>0</v>
      </c>
      <c r="BY76" s="699">
        <f t="shared" si="117"/>
        <v>0</v>
      </c>
      <c r="BZ76" s="699">
        <f t="shared" si="118"/>
        <v>0</v>
      </c>
    </row>
    <row r="77" spans="1:79" ht="15" hidden="1" customHeight="1" outlineLevel="1" x14ac:dyDescent="0.3">
      <c r="A77" s="34"/>
      <c r="B77" s="1728"/>
      <c r="C77" s="448">
        <v>100</v>
      </c>
      <c r="D77" s="35">
        <f t="shared" si="112"/>
        <v>100</v>
      </c>
      <c r="E77" s="35">
        <v>0</v>
      </c>
      <c r="F77" s="35"/>
      <c r="G77" s="35"/>
      <c r="H77" s="35"/>
      <c r="I77" s="35"/>
      <c r="J77" s="35"/>
      <c r="K77" s="35">
        <f t="shared" si="119"/>
        <v>0</v>
      </c>
      <c r="L77" s="35">
        <f>ROUND(SUM(L51:L55),0)</f>
        <v>0</v>
      </c>
      <c r="M77" s="49">
        <f t="shared" si="104"/>
        <v>0</v>
      </c>
      <c r="N77" s="391"/>
      <c r="O77" s="392"/>
      <c r="P77" s="392"/>
      <c r="Q77" s="392"/>
      <c r="R77" s="392"/>
      <c r="S77" s="393"/>
      <c r="T77" s="394"/>
      <c r="U77" s="395">
        <f>ROUND(SUM(U51:U55),0)</f>
        <v>0</v>
      </c>
      <c r="V77" s="396">
        <f>ROUND(SUM(V51:V55),0)</f>
        <v>0</v>
      </c>
      <c r="W77" s="397">
        <f>ROUND(SUM(W51:W55),0)</f>
        <v>0</v>
      </c>
      <c r="X77" s="392"/>
      <c r="Y77" s="392"/>
      <c r="Z77" s="392"/>
      <c r="AA77" s="392"/>
      <c r="AB77" s="392"/>
      <c r="AC77" s="392"/>
      <c r="AD77" s="394"/>
      <c r="AE77" s="395">
        <f>ROUND(SUM(AE51:AE55),0)</f>
        <v>0</v>
      </c>
      <c r="AF77" s="396">
        <f>ROUND(SUM(AF51:AF55),0)</f>
        <v>0</v>
      </c>
      <c r="AG77" s="397">
        <f>ROUND(SUM(AG51:AG55),0)</f>
        <v>0</v>
      </c>
      <c r="AH77" s="392"/>
      <c r="AI77" s="392"/>
      <c r="AJ77" s="392"/>
      <c r="AK77" s="392"/>
      <c r="AL77" s="392"/>
      <c r="AM77" s="392"/>
      <c r="AN77" s="394"/>
      <c r="AO77" s="395">
        <f>ROUND(SUM(AO51:AO55),0)</f>
        <v>0</v>
      </c>
      <c r="AP77" s="396">
        <f>ROUND(SUM(AP51:AP55),0)</f>
        <v>0</v>
      </c>
      <c r="AQ77" s="397">
        <f>ROUND(SUM(AQ51:AQ55),0)</f>
        <v>0</v>
      </c>
      <c r="AR77" s="392"/>
      <c r="AS77" s="392"/>
      <c r="AT77" s="392"/>
      <c r="AU77" s="392"/>
      <c r="AV77" s="392"/>
      <c r="AW77" s="393"/>
      <c r="AX77" s="394"/>
      <c r="AY77" s="395">
        <f>ROUND(SUM(AY51:AY55),0)</f>
        <v>0</v>
      </c>
      <c r="AZ77" s="396">
        <f>ROUND(SUM(AZ51:AZ55),0)</f>
        <v>0</v>
      </c>
      <c r="BA77" s="397">
        <f>ROUND(SUM(BA51:BA55),0)</f>
        <v>0</v>
      </c>
      <c r="BB77" s="392"/>
      <c r="BC77" s="392"/>
      <c r="BD77" s="392"/>
      <c r="BE77" s="392"/>
      <c r="BF77" s="392"/>
      <c r="BG77" s="393"/>
      <c r="BH77" s="394"/>
      <c r="BI77" s="395">
        <f>ROUND(SUM(BI51:BI55),0)</f>
        <v>0</v>
      </c>
      <c r="BJ77" s="396">
        <f>ROUND(SUM(BJ51:BJ55),0)</f>
        <v>0</v>
      </c>
      <c r="BK77" s="397">
        <f>ROUND(SUM(BK51:BK55),0)</f>
        <v>0</v>
      </c>
      <c r="BL77" s="394"/>
      <c r="BM77" s="394"/>
      <c r="BN77" s="395">
        <f>ROUND(SUM(BN51:BN55),0)</f>
        <v>0</v>
      </c>
      <c r="BO77" s="396">
        <f>ROUND(SUM(BO51:BO55),0)</f>
        <v>0</v>
      </c>
      <c r="BP77" s="397">
        <f>ROUND(SUM(BP51:BP55),0)</f>
        <v>0</v>
      </c>
      <c r="BQ77" s="197"/>
      <c r="BR77" s="523"/>
      <c r="BU77" s="699">
        <f t="shared" si="113"/>
        <v>0</v>
      </c>
      <c r="BV77" s="699">
        <f t="shared" si="114"/>
        <v>0</v>
      </c>
      <c r="BW77" s="699">
        <f t="shared" si="115"/>
        <v>0</v>
      </c>
      <c r="BX77" s="699">
        <f t="shared" si="116"/>
        <v>0</v>
      </c>
      <c r="BY77" s="699">
        <f t="shared" si="117"/>
        <v>0</v>
      </c>
      <c r="BZ77" s="699">
        <f t="shared" si="118"/>
        <v>0</v>
      </c>
    </row>
    <row r="78" spans="1:79" ht="15" hidden="1" customHeight="1" outlineLevel="1" x14ac:dyDescent="0.3">
      <c r="A78" s="34"/>
      <c r="B78" s="1728"/>
      <c r="C78" s="448">
        <v>100</v>
      </c>
      <c r="D78" s="35">
        <f t="shared" si="112"/>
        <v>100</v>
      </c>
      <c r="E78" s="35">
        <v>1</v>
      </c>
      <c r="F78" s="35"/>
      <c r="G78" s="35"/>
      <c r="H78" s="35"/>
      <c r="I78" s="35"/>
      <c r="J78" s="35"/>
      <c r="K78" s="35">
        <f t="shared" si="119"/>
        <v>0</v>
      </c>
      <c r="L78" s="35">
        <f>ROUND(SUM(L56:L60),0)</f>
        <v>0</v>
      </c>
      <c r="M78" s="49">
        <f t="shared" si="104"/>
        <v>0</v>
      </c>
      <c r="N78" s="391"/>
      <c r="O78" s="392"/>
      <c r="P78" s="392"/>
      <c r="Q78" s="392"/>
      <c r="R78" s="392"/>
      <c r="S78" s="392"/>
      <c r="T78" s="394"/>
      <c r="U78" s="395">
        <f>ROUND(SUM(U56:U60),0)</f>
        <v>0</v>
      </c>
      <c r="V78" s="396">
        <f>ROUND(SUM(V56:V60),0)</f>
        <v>0</v>
      </c>
      <c r="W78" s="397">
        <f>ROUND(SUM(W56:W60),0)</f>
        <v>0</v>
      </c>
      <c r="X78" s="392"/>
      <c r="Y78" s="392"/>
      <c r="Z78" s="392"/>
      <c r="AA78" s="392"/>
      <c r="AB78" s="392"/>
      <c r="AC78" s="392"/>
      <c r="AD78" s="394"/>
      <c r="AE78" s="395">
        <f>ROUND(SUM(AE56:AE60),0)</f>
        <v>0</v>
      </c>
      <c r="AF78" s="396">
        <f>ROUND(SUM(AF56:AF60),0)</f>
        <v>0</v>
      </c>
      <c r="AG78" s="397">
        <f>ROUND(SUM(AG56:AG60),0)</f>
        <v>0</v>
      </c>
      <c r="AH78" s="392"/>
      <c r="AI78" s="392"/>
      <c r="AJ78" s="392"/>
      <c r="AK78" s="392"/>
      <c r="AL78" s="392"/>
      <c r="AM78" s="392"/>
      <c r="AN78" s="394"/>
      <c r="AO78" s="395">
        <f>ROUND(SUM(AO56:AO60),0)</f>
        <v>0</v>
      </c>
      <c r="AP78" s="396">
        <f>ROUND(SUM(AP56:AP60),0)</f>
        <v>0</v>
      </c>
      <c r="AQ78" s="397">
        <f>ROUND(SUM(AQ56:AQ60),0)</f>
        <v>0</v>
      </c>
      <c r="AR78" s="392"/>
      <c r="AS78" s="392"/>
      <c r="AT78" s="392"/>
      <c r="AU78" s="392"/>
      <c r="AV78" s="392"/>
      <c r="AW78" s="392"/>
      <c r="AX78" s="394"/>
      <c r="AY78" s="395">
        <f>ROUND(SUM(AY56:AY60),0)</f>
        <v>0</v>
      </c>
      <c r="AZ78" s="396">
        <f>ROUND(SUM(AZ56:AZ60),0)</f>
        <v>0</v>
      </c>
      <c r="BA78" s="397">
        <f>ROUND(SUM(BA56:BA60),0)</f>
        <v>0</v>
      </c>
      <c r="BB78" s="392"/>
      <c r="BC78" s="392"/>
      <c r="BD78" s="392"/>
      <c r="BE78" s="392"/>
      <c r="BF78" s="392"/>
      <c r="BG78" s="393"/>
      <c r="BH78" s="394"/>
      <c r="BI78" s="395">
        <f>ROUND(SUM(BI56:BI60),0)</f>
        <v>0</v>
      </c>
      <c r="BJ78" s="396">
        <f>ROUND(SUM(BJ56:BJ60),0)</f>
        <v>0</v>
      </c>
      <c r="BK78" s="397">
        <f>ROUND(SUM(BK56:BK60),0)</f>
        <v>0</v>
      </c>
      <c r="BL78" s="394"/>
      <c r="BM78" s="394"/>
      <c r="BN78" s="395">
        <f>ROUND(SUM(BN56:BN60),0)</f>
        <v>0</v>
      </c>
      <c r="BO78" s="396">
        <f>ROUND(SUM(BO56:BO60),0)</f>
        <v>0</v>
      </c>
      <c r="BP78" s="397">
        <f>ROUND(SUM(BP56:BP60),0)</f>
        <v>0</v>
      </c>
      <c r="BQ78" s="197"/>
      <c r="BR78" s="523"/>
      <c r="BU78" s="699">
        <f t="shared" si="113"/>
        <v>0</v>
      </c>
      <c r="BV78" s="699">
        <f t="shared" si="114"/>
        <v>0</v>
      </c>
      <c r="BW78" s="699">
        <f t="shared" si="115"/>
        <v>0</v>
      </c>
      <c r="BX78" s="699">
        <f t="shared" si="116"/>
        <v>0</v>
      </c>
      <c r="BY78" s="699">
        <f t="shared" si="117"/>
        <v>0</v>
      </c>
      <c r="BZ78" s="699">
        <f t="shared" si="118"/>
        <v>0</v>
      </c>
    </row>
    <row r="79" spans="1:79" s="27" customFormat="1" ht="15" customHeight="1" collapsed="1" x14ac:dyDescent="0.3">
      <c r="A79" s="51"/>
      <c r="B79" s="1729"/>
      <c r="C79" s="539">
        <v>1</v>
      </c>
      <c r="D79" s="540"/>
      <c r="E79" s="540">
        <v>2</v>
      </c>
      <c r="F79" s="540" t="s">
        <v>14</v>
      </c>
      <c r="G79" s="541"/>
      <c r="H79" s="540"/>
      <c r="I79" s="540"/>
      <c r="J79" s="540"/>
      <c r="K79" s="540">
        <f>M79-L79</f>
        <v>20</v>
      </c>
      <c r="L79" s="540">
        <f>SUM(L68:L78)</f>
        <v>0</v>
      </c>
      <c r="M79" s="542">
        <f>SUM(M68:M78)</f>
        <v>20</v>
      </c>
      <c r="N79" s="55">
        <f t="shared" ref="N79:BP79" si="120">SUM(N68:N78)</f>
        <v>0</v>
      </c>
      <c r="O79" s="56">
        <f t="shared" si="120"/>
        <v>0</v>
      </c>
      <c r="P79" s="56">
        <f t="shared" si="120"/>
        <v>0</v>
      </c>
      <c r="Q79" s="57">
        <f t="shared" si="120"/>
        <v>0</v>
      </c>
      <c r="R79" s="57">
        <f t="shared" si="120"/>
        <v>0</v>
      </c>
      <c r="S79" s="57">
        <f t="shared" si="120"/>
        <v>0</v>
      </c>
      <c r="T79" s="81">
        <f t="shared" si="120"/>
        <v>0</v>
      </c>
      <c r="U79" s="256">
        <f t="shared" si="120"/>
        <v>0</v>
      </c>
      <c r="V79" s="257">
        <f t="shared" si="120"/>
        <v>0</v>
      </c>
      <c r="W79" s="263">
        <f t="shared" si="120"/>
        <v>0</v>
      </c>
      <c r="X79" s="56">
        <f t="shared" si="120"/>
        <v>3</v>
      </c>
      <c r="Y79" s="57">
        <f t="shared" si="120"/>
        <v>1</v>
      </c>
      <c r="Z79" s="57">
        <f t="shared" si="120"/>
        <v>1</v>
      </c>
      <c r="AA79" s="57">
        <f t="shared" si="120"/>
        <v>1</v>
      </c>
      <c r="AB79" s="57">
        <f t="shared" si="120"/>
        <v>1</v>
      </c>
      <c r="AC79" s="57">
        <f t="shared" si="120"/>
        <v>0</v>
      </c>
      <c r="AD79" s="81">
        <f t="shared" si="120"/>
        <v>0</v>
      </c>
      <c r="AE79" s="256">
        <f t="shared" si="120"/>
        <v>7</v>
      </c>
      <c r="AF79" s="257">
        <f t="shared" si="120"/>
        <v>0</v>
      </c>
      <c r="AG79" s="263">
        <f t="shared" si="120"/>
        <v>7</v>
      </c>
      <c r="AH79" s="56">
        <f t="shared" si="120"/>
        <v>3</v>
      </c>
      <c r="AI79" s="57">
        <f t="shared" si="120"/>
        <v>1</v>
      </c>
      <c r="AJ79" s="57">
        <f t="shared" si="120"/>
        <v>1</v>
      </c>
      <c r="AK79" s="57">
        <f t="shared" si="120"/>
        <v>0</v>
      </c>
      <c r="AL79" s="57">
        <f t="shared" si="120"/>
        <v>1</v>
      </c>
      <c r="AM79" s="57">
        <f t="shared" si="120"/>
        <v>0</v>
      </c>
      <c r="AN79" s="81">
        <f t="shared" si="120"/>
        <v>0</v>
      </c>
      <c r="AO79" s="256">
        <f t="shared" si="120"/>
        <v>6</v>
      </c>
      <c r="AP79" s="257">
        <f t="shared" si="120"/>
        <v>0</v>
      </c>
      <c r="AQ79" s="263">
        <f t="shared" si="120"/>
        <v>13</v>
      </c>
      <c r="AR79" s="56">
        <f t="shared" si="120"/>
        <v>3</v>
      </c>
      <c r="AS79" s="57">
        <f t="shared" si="120"/>
        <v>1</v>
      </c>
      <c r="AT79" s="57">
        <f t="shared" si="120"/>
        <v>1</v>
      </c>
      <c r="AU79" s="57">
        <f t="shared" si="120"/>
        <v>1</v>
      </c>
      <c r="AV79" s="57">
        <f t="shared" si="120"/>
        <v>1</v>
      </c>
      <c r="AW79" s="57">
        <f t="shared" si="120"/>
        <v>0</v>
      </c>
      <c r="AX79" s="81">
        <f t="shared" si="120"/>
        <v>0</v>
      </c>
      <c r="AY79" s="256">
        <f t="shared" si="120"/>
        <v>7</v>
      </c>
      <c r="AZ79" s="257">
        <f t="shared" si="120"/>
        <v>0</v>
      </c>
      <c r="BA79" s="263">
        <f t="shared" si="120"/>
        <v>20</v>
      </c>
      <c r="BB79" s="56">
        <f t="shared" si="120"/>
        <v>0</v>
      </c>
      <c r="BC79" s="57">
        <f>SUM(BC68:BC78)</f>
        <v>0</v>
      </c>
      <c r="BD79" s="57">
        <f t="shared" si="120"/>
        <v>0</v>
      </c>
      <c r="BE79" s="57">
        <f t="shared" si="120"/>
        <v>0</v>
      </c>
      <c r="BF79" s="57">
        <f t="shared" si="120"/>
        <v>0</v>
      </c>
      <c r="BG79" s="57">
        <f t="shared" si="120"/>
        <v>0</v>
      </c>
      <c r="BH79" s="81">
        <f t="shared" si="120"/>
        <v>0</v>
      </c>
      <c r="BI79" s="256">
        <f t="shared" si="120"/>
        <v>0</v>
      </c>
      <c r="BJ79" s="257">
        <f t="shared" si="120"/>
        <v>0</v>
      </c>
      <c r="BK79" s="263">
        <f t="shared" si="120"/>
        <v>20</v>
      </c>
      <c r="BL79" s="81">
        <f>SUM(BL68:BL78)</f>
        <v>0</v>
      </c>
      <c r="BM79" s="81">
        <f t="shared" si="120"/>
        <v>0</v>
      </c>
      <c r="BN79" s="256">
        <f t="shared" si="120"/>
        <v>0</v>
      </c>
      <c r="BO79" s="257">
        <f t="shared" si="120"/>
        <v>0</v>
      </c>
      <c r="BP79" s="263">
        <f t="shared" si="120"/>
        <v>20</v>
      </c>
      <c r="BQ79" s="198"/>
      <c r="BR79" s="523"/>
      <c r="BS79" s="507"/>
      <c r="BT79" s="507"/>
      <c r="BU79" s="699">
        <f t="shared" si="113"/>
        <v>0</v>
      </c>
      <c r="BV79" s="699">
        <f t="shared" si="114"/>
        <v>7</v>
      </c>
      <c r="BW79" s="699">
        <f t="shared" si="115"/>
        <v>6</v>
      </c>
      <c r="BX79" s="699">
        <f t="shared" si="116"/>
        <v>7</v>
      </c>
      <c r="BY79" s="699">
        <f t="shared" si="117"/>
        <v>0</v>
      </c>
      <c r="BZ79" s="699">
        <f t="shared" si="118"/>
        <v>0</v>
      </c>
      <c r="CA79" s="482">
        <f>SUM(BU79:BZ79)-M79</f>
        <v>0</v>
      </c>
    </row>
    <row r="80" spans="1:79" ht="18.75" customHeight="1" x14ac:dyDescent="0.4">
      <c r="A80" s="34"/>
      <c r="B80" s="596"/>
      <c r="C80" s="7"/>
      <c r="D80" s="7"/>
      <c r="E80" s="7"/>
      <c r="F80" s="7"/>
      <c r="G80" s="543"/>
      <c r="H80" s="7"/>
      <c r="I80" s="7"/>
      <c r="J80" s="7"/>
      <c r="K80" s="39"/>
      <c r="L80" s="8">
        <v>1</v>
      </c>
      <c r="M80" s="9">
        <v>1</v>
      </c>
      <c r="N80" s="35"/>
      <c r="O80" s="830">
        <f>O68*240+O69*200+O70*160</f>
        <v>0</v>
      </c>
      <c r="P80" s="830">
        <f t="shared" ref="P80:Q80" si="121">P68*240+P69*200+P70*160</f>
        <v>0</v>
      </c>
      <c r="Q80" s="830">
        <f t="shared" si="121"/>
        <v>0</v>
      </c>
      <c r="R80" s="830">
        <f t="shared" ref="R80:X80" si="122">R68*240+R69*240+R70*200+R71*160</f>
        <v>0</v>
      </c>
      <c r="S80" s="830">
        <f t="shared" si="122"/>
        <v>0</v>
      </c>
      <c r="T80" s="830">
        <f t="shared" si="122"/>
        <v>0</v>
      </c>
      <c r="U80" s="830">
        <f t="shared" si="122"/>
        <v>0</v>
      </c>
      <c r="V80" s="830">
        <f t="shared" si="122"/>
        <v>0</v>
      </c>
      <c r="W80" s="830">
        <f t="shared" si="122"/>
        <v>0</v>
      </c>
      <c r="X80" s="830">
        <f t="shared" si="122"/>
        <v>600</v>
      </c>
      <c r="Y80" s="830">
        <f>Y68*240+Y69*240+Y70*200+Y71*160</f>
        <v>200</v>
      </c>
      <c r="Z80" s="830">
        <f t="shared" ref="Z80:BM80" si="123">Z68*240+Z69*240+Z70*200+Z71*160</f>
        <v>200</v>
      </c>
      <c r="AA80" s="830">
        <f t="shared" si="123"/>
        <v>160</v>
      </c>
      <c r="AB80" s="830">
        <f t="shared" si="123"/>
        <v>200</v>
      </c>
      <c r="AC80" s="830">
        <f t="shared" si="123"/>
        <v>0</v>
      </c>
      <c r="AD80" s="830">
        <f t="shared" si="123"/>
        <v>0</v>
      </c>
      <c r="AE80" s="830">
        <f t="shared" si="123"/>
        <v>1360</v>
      </c>
      <c r="AF80" s="830">
        <f t="shared" si="123"/>
        <v>0</v>
      </c>
      <c r="AG80" s="830">
        <f t="shared" si="123"/>
        <v>1360</v>
      </c>
      <c r="AH80" s="830">
        <f t="shared" si="123"/>
        <v>560</v>
      </c>
      <c r="AI80" s="830">
        <f t="shared" si="123"/>
        <v>200</v>
      </c>
      <c r="AJ80" s="830">
        <f t="shared" si="123"/>
        <v>200</v>
      </c>
      <c r="AK80" s="830">
        <f t="shared" si="123"/>
        <v>0</v>
      </c>
      <c r="AL80" s="830">
        <f t="shared" si="123"/>
        <v>160</v>
      </c>
      <c r="AM80" s="830">
        <f t="shared" si="123"/>
        <v>0</v>
      </c>
      <c r="AN80" s="830">
        <f t="shared" si="123"/>
        <v>0</v>
      </c>
      <c r="AO80" s="830">
        <f t="shared" si="123"/>
        <v>1120</v>
      </c>
      <c r="AP80" s="830">
        <f t="shared" si="123"/>
        <v>0</v>
      </c>
      <c r="AQ80" s="830">
        <f t="shared" si="123"/>
        <v>2480</v>
      </c>
      <c r="AR80" s="830">
        <f t="shared" si="123"/>
        <v>560</v>
      </c>
      <c r="AS80" s="830">
        <f t="shared" si="123"/>
        <v>160</v>
      </c>
      <c r="AT80" s="830">
        <f t="shared" si="123"/>
        <v>200</v>
      </c>
      <c r="AU80" s="830">
        <f t="shared" si="123"/>
        <v>200</v>
      </c>
      <c r="AV80" s="830">
        <f t="shared" si="123"/>
        <v>160</v>
      </c>
      <c r="AW80" s="830">
        <f t="shared" si="123"/>
        <v>0</v>
      </c>
      <c r="AX80" s="830">
        <f t="shared" si="123"/>
        <v>0</v>
      </c>
      <c r="AY80" s="830">
        <f t="shared" si="123"/>
        <v>1280</v>
      </c>
      <c r="AZ80" s="830">
        <f t="shared" si="123"/>
        <v>0</v>
      </c>
      <c r="BA80" s="830">
        <f t="shared" si="123"/>
        <v>3760</v>
      </c>
      <c r="BB80" s="830">
        <f t="shared" si="123"/>
        <v>0</v>
      </c>
      <c r="BC80" s="830">
        <f t="shared" si="123"/>
        <v>0</v>
      </c>
      <c r="BD80" s="830">
        <f t="shared" si="123"/>
        <v>0</v>
      </c>
      <c r="BE80" s="830">
        <f t="shared" si="123"/>
        <v>0</v>
      </c>
      <c r="BF80" s="830">
        <f t="shared" si="123"/>
        <v>0</v>
      </c>
      <c r="BG80" s="830">
        <f t="shared" si="123"/>
        <v>0</v>
      </c>
      <c r="BH80" s="830">
        <f t="shared" si="123"/>
        <v>0</v>
      </c>
      <c r="BI80" s="830">
        <f t="shared" si="123"/>
        <v>0</v>
      </c>
      <c r="BJ80" s="830">
        <f t="shared" si="123"/>
        <v>0</v>
      </c>
      <c r="BK80" s="830">
        <f t="shared" si="123"/>
        <v>3760</v>
      </c>
      <c r="BL80" s="830">
        <f t="shared" si="123"/>
        <v>0</v>
      </c>
      <c r="BM80" s="830">
        <f t="shared" si="123"/>
        <v>0</v>
      </c>
      <c r="BN80" s="67"/>
      <c r="BO80" s="67"/>
      <c r="BP80" s="67"/>
      <c r="BQ80" s="36"/>
      <c r="BR80" s="507"/>
    </row>
    <row r="81" spans="1:79" ht="15" hidden="1" customHeight="1" x14ac:dyDescent="0.3">
      <c r="A81" s="60"/>
      <c r="B81" s="1727" t="s">
        <v>306</v>
      </c>
      <c r="C81" s="42"/>
      <c r="D81" s="43">
        <f>D68</f>
        <v>1</v>
      </c>
      <c r="E81" s="43">
        <f t="shared" ref="E81:F91" si="124">E68</f>
        <v>1</v>
      </c>
      <c r="F81" s="43" t="str">
        <f t="shared" si="124"/>
        <v>56STB</v>
      </c>
      <c r="G81" s="536"/>
      <c r="H81" s="619" t="s">
        <v>308</v>
      </c>
      <c r="I81" s="607">
        <f>M92</f>
        <v>20</v>
      </c>
      <c r="J81" s="607"/>
      <c r="K81" s="607"/>
      <c r="L81" s="627">
        <f>L68/D81</f>
        <v>0</v>
      </c>
      <c r="M81" s="607">
        <f>(SUM(N81:BM81))</f>
        <v>0</v>
      </c>
      <c r="N81" s="291">
        <f>N66-SUM(N82:N91)</f>
        <v>0</v>
      </c>
      <c r="O81" s="292">
        <f t="shared" ref="O81:T81" si="125">O66-SUM(O82:O91)</f>
        <v>0</v>
      </c>
      <c r="P81" s="292">
        <f t="shared" si="125"/>
        <v>0</v>
      </c>
      <c r="Q81" s="293">
        <f t="shared" si="125"/>
        <v>0</v>
      </c>
      <c r="R81" s="293">
        <f t="shared" si="125"/>
        <v>0</v>
      </c>
      <c r="S81" s="294">
        <f t="shared" si="125"/>
        <v>0</v>
      </c>
      <c r="T81" s="295">
        <f t="shared" si="125"/>
        <v>0</v>
      </c>
      <c r="U81" s="296"/>
      <c r="V81" s="297"/>
      <c r="W81" s="298"/>
      <c r="X81" s="293">
        <f t="shared" ref="X81:AD81" si="126">X66-SUM(X82:X91)</f>
        <v>0</v>
      </c>
      <c r="Y81" s="293">
        <f t="shared" si="126"/>
        <v>0</v>
      </c>
      <c r="Z81" s="293">
        <f t="shared" si="126"/>
        <v>0</v>
      </c>
      <c r="AA81" s="293">
        <f t="shared" si="126"/>
        <v>0</v>
      </c>
      <c r="AB81" s="293">
        <f t="shared" si="126"/>
        <v>0</v>
      </c>
      <c r="AC81" s="293">
        <f t="shared" si="126"/>
        <v>0</v>
      </c>
      <c r="AD81" s="300">
        <f t="shared" si="126"/>
        <v>0</v>
      </c>
      <c r="AE81" s="296"/>
      <c r="AF81" s="297"/>
      <c r="AG81" s="298"/>
      <c r="AH81" s="292">
        <f t="shared" ref="AH81:AN81" si="127">AH66-SUM(AH82:AH91)</f>
        <v>0</v>
      </c>
      <c r="AI81" s="293">
        <f t="shared" si="127"/>
        <v>0</v>
      </c>
      <c r="AJ81" s="293">
        <f t="shared" si="127"/>
        <v>0</v>
      </c>
      <c r="AK81" s="293">
        <f t="shared" si="127"/>
        <v>0</v>
      </c>
      <c r="AL81" s="293">
        <f t="shared" si="127"/>
        <v>0</v>
      </c>
      <c r="AM81" s="293">
        <f t="shared" si="127"/>
        <v>0</v>
      </c>
      <c r="AN81" s="300">
        <f t="shared" si="127"/>
        <v>0</v>
      </c>
      <c r="AO81" s="296"/>
      <c r="AP81" s="297"/>
      <c r="AQ81" s="298"/>
      <c r="AR81" s="292">
        <f t="shared" ref="AR81:AX81" si="128">AR66-SUM(AR82:AR91)</f>
        <v>0</v>
      </c>
      <c r="AS81" s="293">
        <f t="shared" si="128"/>
        <v>0</v>
      </c>
      <c r="AT81" s="293">
        <f t="shared" si="128"/>
        <v>0</v>
      </c>
      <c r="AU81" s="293">
        <f t="shared" si="128"/>
        <v>0</v>
      </c>
      <c r="AV81" s="293">
        <f t="shared" si="128"/>
        <v>0</v>
      </c>
      <c r="AW81" s="293">
        <f t="shared" si="128"/>
        <v>0</v>
      </c>
      <c r="AX81" s="300">
        <f t="shared" si="128"/>
        <v>0</v>
      </c>
      <c r="AY81" s="296"/>
      <c r="AZ81" s="297"/>
      <c r="BA81" s="298"/>
      <c r="BB81" s="292">
        <f t="shared" ref="BB81:BH81" si="129">BB66-SUM(BB82:BB91)</f>
        <v>0</v>
      </c>
      <c r="BC81" s="293">
        <f t="shared" si="129"/>
        <v>0</v>
      </c>
      <c r="BD81" s="293">
        <f t="shared" si="129"/>
        <v>0</v>
      </c>
      <c r="BE81" s="293">
        <f t="shared" si="129"/>
        <v>0</v>
      </c>
      <c r="BF81" s="293">
        <f t="shared" si="129"/>
        <v>0</v>
      </c>
      <c r="BG81" s="293">
        <f t="shared" si="129"/>
        <v>0</v>
      </c>
      <c r="BH81" s="300">
        <f t="shared" si="129"/>
        <v>0</v>
      </c>
      <c r="BI81" s="296"/>
      <c r="BJ81" s="297"/>
      <c r="BK81" s="298"/>
      <c r="BL81" s="652">
        <f t="shared" ref="BL81:BM81" si="130">BL66-SUM(BL82:BL91)</f>
        <v>0</v>
      </c>
      <c r="BM81" s="300">
        <f t="shared" si="130"/>
        <v>0</v>
      </c>
      <c r="BN81" s="296"/>
      <c r="BO81" s="297"/>
      <c r="BP81" s="622"/>
      <c r="BQ81" s="197"/>
      <c r="BR81" s="503"/>
    </row>
    <row r="82" spans="1:79" ht="15" hidden="1" customHeight="1" x14ac:dyDescent="0.3">
      <c r="A82" s="60"/>
      <c r="B82" s="1728"/>
      <c r="C82" s="289"/>
      <c r="D82" s="178">
        <f t="shared" ref="D82:D91" si="131">D69</f>
        <v>1</v>
      </c>
      <c r="E82" s="178">
        <f t="shared" si="124"/>
        <v>0</v>
      </c>
      <c r="F82" s="178" t="str">
        <f t="shared" si="124"/>
        <v>56STX</v>
      </c>
      <c r="G82" s="544"/>
      <c r="H82" s="620" t="s">
        <v>307</v>
      </c>
      <c r="I82" s="644">
        <f>L92</f>
        <v>0</v>
      </c>
      <c r="J82" s="608"/>
      <c r="K82" s="616"/>
      <c r="L82" s="616">
        <f t="shared" ref="L82:L91" si="132">L69/D82</f>
        <v>0</v>
      </c>
      <c r="M82" s="616">
        <f>(SUM(N82:BM82))</f>
        <v>0</v>
      </c>
      <c r="N82" s="301">
        <f t="shared" ref="N82:T91" si="133">N69/$D82</f>
        <v>0</v>
      </c>
      <c r="O82" s="302">
        <f t="shared" si="133"/>
        <v>0</v>
      </c>
      <c r="P82" s="302">
        <f t="shared" si="133"/>
        <v>0</v>
      </c>
      <c r="Q82" s="303">
        <f t="shared" si="133"/>
        <v>0</v>
      </c>
      <c r="R82" s="303">
        <f t="shared" si="133"/>
        <v>0</v>
      </c>
      <c r="S82" s="449">
        <f t="shared" si="133"/>
        <v>0</v>
      </c>
      <c r="T82" s="305">
        <f t="shared" si="133"/>
        <v>0</v>
      </c>
      <c r="U82" s="306"/>
      <c r="V82" s="307"/>
      <c r="W82" s="308"/>
      <c r="X82" s="309">
        <f t="shared" ref="X82:AD91" si="134">X69/$D82</f>
        <v>0</v>
      </c>
      <c r="Y82" s="303">
        <f t="shared" si="134"/>
        <v>0</v>
      </c>
      <c r="Z82" s="303">
        <f t="shared" si="134"/>
        <v>0</v>
      </c>
      <c r="AA82" s="303">
        <f t="shared" si="134"/>
        <v>0</v>
      </c>
      <c r="AB82" s="303">
        <f t="shared" si="134"/>
        <v>0</v>
      </c>
      <c r="AC82" s="303">
        <f t="shared" si="134"/>
        <v>0</v>
      </c>
      <c r="AD82" s="310">
        <f t="shared" si="134"/>
        <v>0</v>
      </c>
      <c r="AE82" s="306"/>
      <c r="AF82" s="307"/>
      <c r="AG82" s="308"/>
      <c r="AH82" s="302">
        <f t="shared" ref="AH82:AN91" si="135">AH69/$D82</f>
        <v>0</v>
      </c>
      <c r="AI82" s="303">
        <f t="shared" si="135"/>
        <v>0</v>
      </c>
      <c r="AJ82" s="303">
        <f t="shared" si="135"/>
        <v>0</v>
      </c>
      <c r="AK82" s="303">
        <f t="shared" si="135"/>
        <v>0</v>
      </c>
      <c r="AL82" s="303">
        <f t="shared" si="135"/>
        <v>0</v>
      </c>
      <c r="AM82" s="303">
        <f t="shared" si="135"/>
        <v>0</v>
      </c>
      <c r="AN82" s="310">
        <f t="shared" si="135"/>
        <v>0</v>
      </c>
      <c r="AO82" s="306"/>
      <c r="AP82" s="307"/>
      <c r="AQ82" s="308"/>
      <c r="AR82" s="302">
        <f t="shared" ref="AR82:AX91" si="136">AR69/$D82</f>
        <v>0</v>
      </c>
      <c r="AS82" s="303">
        <f t="shared" si="136"/>
        <v>0</v>
      </c>
      <c r="AT82" s="303">
        <f t="shared" si="136"/>
        <v>0</v>
      </c>
      <c r="AU82" s="303">
        <f t="shared" si="136"/>
        <v>0</v>
      </c>
      <c r="AV82" s="303">
        <f t="shared" si="136"/>
        <v>0</v>
      </c>
      <c r="AW82" s="303">
        <f t="shared" si="136"/>
        <v>0</v>
      </c>
      <c r="AX82" s="310">
        <f t="shared" si="136"/>
        <v>0</v>
      </c>
      <c r="AY82" s="306"/>
      <c r="AZ82" s="307"/>
      <c r="BA82" s="308"/>
      <c r="BB82" s="302">
        <f t="shared" ref="BB82:BH91" si="137">BB69/$D82</f>
        <v>0</v>
      </c>
      <c r="BC82" s="303">
        <f t="shared" si="137"/>
        <v>0</v>
      </c>
      <c r="BD82" s="303">
        <f t="shared" si="137"/>
        <v>0</v>
      </c>
      <c r="BE82" s="303">
        <f t="shared" si="137"/>
        <v>0</v>
      </c>
      <c r="BF82" s="303">
        <f t="shared" si="137"/>
        <v>0</v>
      </c>
      <c r="BG82" s="303">
        <f t="shared" si="137"/>
        <v>0</v>
      </c>
      <c r="BH82" s="310">
        <f t="shared" si="137"/>
        <v>0</v>
      </c>
      <c r="BI82" s="306"/>
      <c r="BJ82" s="307"/>
      <c r="BK82" s="308"/>
      <c r="BL82" s="653">
        <f t="shared" ref="BL82:BM91" si="138">BL69/$D82</f>
        <v>0</v>
      </c>
      <c r="BM82" s="310">
        <f t="shared" si="138"/>
        <v>0</v>
      </c>
      <c r="BN82" s="306"/>
      <c r="BO82" s="307"/>
      <c r="BP82" s="623"/>
      <c r="BQ82" s="197"/>
      <c r="BR82" s="503"/>
    </row>
    <row r="83" spans="1:79" ht="15" hidden="1" customHeight="1" x14ac:dyDescent="0.3">
      <c r="A83" s="34"/>
      <c r="B83" s="1728"/>
      <c r="C83" s="48"/>
      <c r="D83" s="35">
        <f t="shared" si="131"/>
        <v>1</v>
      </c>
      <c r="E83" s="35">
        <f t="shared" si="124"/>
        <v>1</v>
      </c>
      <c r="F83" s="35" t="str">
        <f t="shared" si="124"/>
        <v>56DTX</v>
      </c>
      <c r="G83" s="537"/>
      <c r="H83" s="620" t="s">
        <v>265</v>
      </c>
      <c r="I83" s="608">
        <f>I81-I82</f>
        <v>20</v>
      </c>
      <c r="J83" s="608"/>
      <c r="K83" s="608"/>
      <c r="L83" s="616">
        <f t="shared" si="132"/>
        <v>0</v>
      </c>
      <c r="M83" s="608">
        <f t="shared" ref="M83:M92" si="139">(SUM(N83:BM83))</f>
        <v>14</v>
      </c>
      <c r="N83" s="301">
        <f t="shared" si="133"/>
        <v>0</v>
      </c>
      <c r="O83" s="302">
        <f t="shared" si="133"/>
        <v>0</v>
      </c>
      <c r="P83" s="302">
        <f t="shared" si="133"/>
        <v>0</v>
      </c>
      <c r="Q83" s="303">
        <f t="shared" si="133"/>
        <v>0</v>
      </c>
      <c r="R83" s="303">
        <f t="shared" si="133"/>
        <v>0</v>
      </c>
      <c r="S83" s="449">
        <f t="shared" si="133"/>
        <v>0</v>
      </c>
      <c r="T83" s="305">
        <f t="shared" si="133"/>
        <v>0</v>
      </c>
      <c r="U83" s="306"/>
      <c r="V83" s="307"/>
      <c r="W83" s="308"/>
      <c r="X83" s="311">
        <f t="shared" si="134"/>
        <v>3</v>
      </c>
      <c r="Y83" s="303">
        <f t="shared" si="134"/>
        <v>1</v>
      </c>
      <c r="Z83" s="303">
        <f t="shared" si="134"/>
        <v>1</v>
      </c>
      <c r="AA83" s="303">
        <f t="shared" si="134"/>
        <v>0</v>
      </c>
      <c r="AB83" s="303">
        <f t="shared" si="134"/>
        <v>1</v>
      </c>
      <c r="AC83" s="303">
        <f t="shared" si="134"/>
        <v>0</v>
      </c>
      <c r="AD83" s="310">
        <f t="shared" si="134"/>
        <v>0</v>
      </c>
      <c r="AE83" s="306"/>
      <c r="AF83" s="307"/>
      <c r="AG83" s="308"/>
      <c r="AH83" s="302">
        <f t="shared" si="135"/>
        <v>2</v>
      </c>
      <c r="AI83" s="303">
        <f t="shared" si="135"/>
        <v>1</v>
      </c>
      <c r="AJ83" s="303">
        <f t="shared" si="135"/>
        <v>1</v>
      </c>
      <c r="AK83" s="303">
        <f t="shared" si="135"/>
        <v>0</v>
      </c>
      <c r="AL83" s="303">
        <f t="shared" si="135"/>
        <v>0</v>
      </c>
      <c r="AM83" s="303">
        <f t="shared" si="135"/>
        <v>0</v>
      </c>
      <c r="AN83" s="310">
        <f t="shared" si="135"/>
        <v>0</v>
      </c>
      <c r="AO83" s="306"/>
      <c r="AP83" s="307"/>
      <c r="AQ83" s="308"/>
      <c r="AR83" s="302">
        <f t="shared" si="136"/>
        <v>2</v>
      </c>
      <c r="AS83" s="303">
        <f t="shared" si="136"/>
        <v>0</v>
      </c>
      <c r="AT83" s="303">
        <f t="shared" si="136"/>
        <v>1</v>
      </c>
      <c r="AU83" s="303">
        <f t="shared" si="136"/>
        <v>1</v>
      </c>
      <c r="AV83" s="303">
        <f t="shared" si="136"/>
        <v>0</v>
      </c>
      <c r="AW83" s="303">
        <f t="shared" si="136"/>
        <v>0</v>
      </c>
      <c r="AX83" s="310">
        <f t="shared" si="136"/>
        <v>0</v>
      </c>
      <c r="AY83" s="306"/>
      <c r="AZ83" s="307"/>
      <c r="BA83" s="308"/>
      <c r="BB83" s="302">
        <f t="shared" si="137"/>
        <v>0</v>
      </c>
      <c r="BC83" s="303">
        <f t="shared" si="137"/>
        <v>0</v>
      </c>
      <c r="BD83" s="303">
        <f t="shared" si="137"/>
        <v>0</v>
      </c>
      <c r="BE83" s="303">
        <f t="shared" si="137"/>
        <v>0</v>
      </c>
      <c r="BF83" s="303">
        <f t="shared" si="137"/>
        <v>0</v>
      </c>
      <c r="BG83" s="303">
        <f t="shared" si="137"/>
        <v>0</v>
      </c>
      <c r="BH83" s="310">
        <f t="shared" si="137"/>
        <v>0</v>
      </c>
      <c r="BI83" s="306"/>
      <c r="BJ83" s="307"/>
      <c r="BK83" s="308"/>
      <c r="BL83" s="653">
        <f t="shared" si="138"/>
        <v>0</v>
      </c>
      <c r="BM83" s="310">
        <f t="shared" si="138"/>
        <v>0</v>
      </c>
      <c r="BN83" s="306"/>
      <c r="BO83" s="307"/>
      <c r="BP83" s="623"/>
      <c r="BQ83" s="199"/>
      <c r="BR83" s="503"/>
    </row>
    <row r="84" spans="1:79" ht="15" hidden="1" customHeight="1" x14ac:dyDescent="0.3">
      <c r="A84" s="34"/>
      <c r="B84" s="1728"/>
      <c r="C84" s="289"/>
      <c r="D84" s="178">
        <f t="shared" si="131"/>
        <v>1</v>
      </c>
      <c r="E84" s="178">
        <f t="shared" si="124"/>
        <v>0</v>
      </c>
      <c r="F84" s="178" t="str">
        <f t="shared" si="124"/>
        <v>76DTX</v>
      </c>
      <c r="G84" s="544"/>
      <c r="H84" s="620" t="s">
        <v>311</v>
      </c>
      <c r="I84" s="616" t="e">
        <f>VLOOKUP("DIAS PROGR.",[1]Anual!$B$250:$EX$300,$U$1,0)</f>
        <v>#N/A</v>
      </c>
      <c r="J84" s="616"/>
      <c r="K84" s="616"/>
      <c r="L84" s="616">
        <f t="shared" si="132"/>
        <v>0</v>
      </c>
      <c r="M84" s="616">
        <f t="shared" si="139"/>
        <v>6</v>
      </c>
      <c r="N84" s="301">
        <f t="shared" si="133"/>
        <v>0</v>
      </c>
      <c r="O84" s="302">
        <f t="shared" si="133"/>
        <v>0</v>
      </c>
      <c r="P84" s="302">
        <f t="shared" si="133"/>
        <v>0</v>
      </c>
      <c r="Q84" s="303">
        <f t="shared" si="133"/>
        <v>0</v>
      </c>
      <c r="R84" s="303">
        <f t="shared" si="133"/>
        <v>0</v>
      </c>
      <c r="S84" s="449">
        <f t="shared" si="133"/>
        <v>0</v>
      </c>
      <c r="T84" s="305">
        <f t="shared" si="133"/>
        <v>0</v>
      </c>
      <c r="U84" s="306"/>
      <c r="V84" s="307"/>
      <c r="W84" s="308"/>
      <c r="X84" s="309">
        <f t="shared" si="134"/>
        <v>0</v>
      </c>
      <c r="Y84" s="303">
        <f t="shared" si="134"/>
        <v>0</v>
      </c>
      <c r="Z84" s="303">
        <f t="shared" si="134"/>
        <v>0</v>
      </c>
      <c r="AA84" s="303">
        <f t="shared" si="134"/>
        <v>1</v>
      </c>
      <c r="AB84" s="303">
        <f t="shared" si="134"/>
        <v>0</v>
      </c>
      <c r="AC84" s="303">
        <f t="shared" si="134"/>
        <v>0</v>
      </c>
      <c r="AD84" s="310">
        <f t="shared" si="134"/>
        <v>0</v>
      </c>
      <c r="AE84" s="306"/>
      <c r="AF84" s="307"/>
      <c r="AG84" s="308"/>
      <c r="AH84" s="302">
        <f t="shared" si="135"/>
        <v>1</v>
      </c>
      <c r="AI84" s="303">
        <f t="shared" si="135"/>
        <v>0</v>
      </c>
      <c r="AJ84" s="303">
        <f t="shared" si="135"/>
        <v>0</v>
      </c>
      <c r="AK84" s="303">
        <f t="shared" si="135"/>
        <v>0</v>
      </c>
      <c r="AL84" s="303">
        <f t="shared" si="135"/>
        <v>1</v>
      </c>
      <c r="AM84" s="303">
        <f t="shared" si="135"/>
        <v>0</v>
      </c>
      <c r="AN84" s="310">
        <f t="shared" si="135"/>
        <v>0</v>
      </c>
      <c r="AO84" s="306"/>
      <c r="AP84" s="307"/>
      <c r="AQ84" s="308"/>
      <c r="AR84" s="302">
        <f t="shared" si="136"/>
        <v>1</v>
      </c>
      <c r="AS84" s="303">
        <f t="shared" si="136"/>
        <v>1</v>
      </c>
      <c r="AT84" s="303">
        <f t="shared" si="136"/>
        <v>0</v>
      </c>
      <c r="AU84" s="303">
        <f t="shared" si="136"/>
        <v>0</v>
      </c>
      <c r="AV84" s="303">
        <f t="shared" si="136"/>
        <v>1</v>
      </c>
      <c r="AW84" s="303">
        <f t="shared" si="136"/>
        <v>0</v>
      </c>
      <c r="AX84" s="310">
        <f t="shared" si="136"/>
        <v>0</v>
      </c>
      <c r="AY84" s="306"/>
      <c r="AZ84" s="307"/>
      <c r="BA84" s="308"/>
      <c r="BB84" s="302">
        <f t="shared" si="137"/>
        <v>0</v>
      </c>
      <c r="BC84" s="303">
        <f t="shared" si="137"/>
        <v>0</v>
      </c>
      <c r="BD84" s="303">
        <f t="shared" si="137"/>
        <v>0</v>
      </c>
      <c r="BE84" s="303">
        <f t="shared" si="137"/>
        <v>0</v>
      </c>
      <c r="BF84" s="303">
        <f t="shared" si="137"/>
        <v>0</v>
      </c>
      <c r="BG84" s="303">
        <f t="shared" si="137"/>
        <v>0</v>
      </c>
      <c r="BH84" s="310">
        <f t="shared" si="137"/>
        <v>0</v>
      </c>
      <c r="BI84" s="306"/>
      <c r="BJ84" s="307"/>
      <c r="BK84" s="308"/>
      <c r="BL84" s="653">
        <f t="shared" si="138"/>
        <v>0</v>
      </c>
      <c r="BM84" s="310">
        <f t="shared" si="138"/>
        <v>0</v>
      </c>
      <c r="BN84" s="306"/>
      <c r="BO84" s="307"/>
      <c r="BP84" s="623"/>
      <c r="BQ84" s="197"/>
      <c r="BR84" s="503"/>
    </row>
    <row r="85" spans="1:79" ht="15" hidden="1" customHeight="1" x14ac:dyDescent="0.3">
      <c r="A85" s="34"/>
      <c r="B85" s="1728"/>
      <c r="C85" s="48"/>
      <c r="D85" s="35">
        <f t="shared" si="131"/>
        <v>100</v>
      </c>
      <c r="E85" s="35">
        <f t="shared" si="124"/>
        <v>1</v>
      </c>
      <c r="F85" s="35">
        <f t="shared" si="124"/>
        <v>0</v>
      </c>
      <c r="G85" s="537"/>
      <c r="H85" s="620" t="s">
        <v>310</v>
      </c>
      <c r="I85" s="644">
        <f>F64</f>
        <v>2.6809651474530831</v>
      </c>
      <c r="J85" s="608"/>
      <c r="K85" s="608"/>
      <c r="L85" s="616">
        <f t="shared" si="132"/>
        <v>0</v>
      </c>
      <c r="M85" s="608">
        <f t="shared" si="139"/>
        <v>0</v>
      </c>
      <c r="N85" s="301">
        <f t="shared" si="133"/>
        <v>0</v>
      </c>
      <c r="O85" s="302">
        <f t="shared" si="133"/>
        <v>0</v>
      </c>
      <c r="P85" s="302">
        <f t="shared" si="133"/>
        <v>0</v>
      </c>
      <c r="Q85" s="303">
        <f t="shared" si="133"/>
        <v>0</v>
      </c>
      <c r="R85" s="303">
        <f t="shared" si="133"/>
        <v>0</v>
      </c>
      <c r="S85" s="449">
        <f t="shared" si="133"/>
        <v>0</v>
      </c>
      <c r="T85" s="305">
        <f t="shared" si="133"/>
        <v>0</v>
      </c>
      <c r="U85" s="306"/>
      <c r="V85" s="307"/>
      <c r="W85" s="308"/>
      <c r="X85" s="311">
        <f t="shared" si="134"/>
        <v>0</v>
      </c>
      <c r="Y85" s="303">
        <f t="shared" si="134"/>
        <v>0</v>
      </c>
      <c r="Z85" s="303">
        <f t="shared" si="134"/>
        <v>0</v>
      </c>
      <c r="AA85" s="303">
        <f t="shared" si="134"/>
        <v>0</v>
      </c>
      <c r="AB85" s="303">
        <f t="shared" si="134"/>
        <v>0</v>
      </c>
      <c r="AC85" s="303">
        <f t="shared" si="134"/>
        <v>0</v>
      </c>
      <c r="AD85" s="310">
        <f t="shared" si="134"/>
        <v>0</v>
      </c>
      <c r="AE85" s="306"/>
      <c r="AF85" s="307"/>
      <c r="AG85" s="308"/>
      <c r="AH85" s="302">
        <f t="shared" si="135"/>
        <v>0</v>
      </c>
      <c r="AI85" s="303">
        <f t="shared" si="135"/>
        <v>0</v>
      </c>
      <c r="AJ85" s="303">
        <f t="shared" si="135"/>
        <v>0</v>
      </c>
      <c r="AK85" s="303">
        <f t="shared" si="135"/>
        <v>0</v>
      </c>
      <c r="AL85" s="303">
        <f t="shared" si="135"/>
        <v>0</v>
      </c>
      <c r="AM85" s="303">
        <f t="shared" si="135"/>
        <v>0</v>
      </c>
      <c r="AN85" s="310">
        <f t="shared" si="135"/>
        <v>0</v>
      </c>
      <c r="AO85" s="306"/>
      <c r="AP85" s="307"/>
      <c r="AQ85" s="308"/>
      <c r="AR85" s="302">
        <f t="shared" si="136"/>
        <v>0</v>
      </c>
      <c r="AS85" s="303">
        <f t="shared" si="136"/>
        <v>0</v>
      </c>
      <c r="AT85" s="303">
        <f t="shared" si="136"/>
        <v>0</v>
      </c>
      <c r="AU85" s="303">
        <f t="shared" si="136"/>
        <v>0</v>
      </c>
      <c r="AV85" s="303">
        <f t="shared" si="136"/>
        <v>0</v>
      </c>
      <c r="AW85" s="303">
        <f t="shared" si="136"/>
        <v>0</v>
      </c>
      <c r="AX85" s="310">
        <f t="shared" si="136"/>
        <v>0</v>
      </c>
      <c r="AY85" s="306"/>
      <c r="AZ85" s="307"/>
      <c r="BA85" s="308"/>
      <c r="BB85" s="302">
        <f t="shared" si="137"/>
        <v>0</v>
      </c>
      <c r="BC85" s="303">
        <f t="shared" si="137"/>
        <v>0</v>
      </c>
      <c r="BD85" s="303">
        <f t="shared" si="137"/>
        <v>0</v>
      </c>
      <c r="BE85" s="303">
        <f t="shared" si="137"/>
        <v>0</v>
      </c>
      <c r="BF85" s="303">
        <f t="shared" si="137"/>
        <v>0</v>
      </c>
      <c r="BG85" s="303">
        <f t="shared" si="137"/>
        <v>0</v>
      </c>
      <c r="BH85" s="310">
        <f t="shared" si="137"/>
        <v>0</v>
      </c>
      <c r="BI85" s="306"/>
      <c r="BJ85" s="307"/>
      <c r="BK85" s="308"/>
      <c r="BL85" s="653">
        <f t="shared" si="138"/>
        <v>0</v>
      </c>
      <c r="BM85" s="310">
        <f t="shared" si="138"/>
        <v>0</v>
      </c>
      <c r="BN85" s="306"/>
      <c r="BO85" s="307"/>
      <c r="BP85" s="623"/>
      <c r="BQ85" s="197"/>
      <c r="BR85" s="503"/>
    </row>
    <row r="86" spans="1:79" ht="15" hidden="1" customHeight="1" x14ac:dyDescent="0.3">
      <c r="A86" s="34"/>
      <c r="B86" s="1728"/>
      <c r="C86" s="289"/>
      <c r="D86" s="178">
        <f t="shared" si="131"/>
        <v>100</v>
      </c>
      <c r="E86" s="178">
        <f t="shared" si="124"/>
        <v>0</v>
      </c>
      <c r="F86" s="178">
        <f t="shared" si="124"/>
        <v>0</v>
      </c>
      <c r="G86" s="544"/>
      <c r="H86" s="654" t="s">
        <v>265</v>
      </c>
      <c r="I86" s="616" t="e">
        <f>I84-I85</f>
        <v>#N/A</v>
      </c>
      <c r="J86" s="616"/>
      <c r="K86" s="616"/>
      <c r="L86" s="616">
        <f t="shared" si="132"/>
        <v>0</v>
      </c>
      <c r="M86" s="616">
        <f t="shared" si="139"/>
        <v>0</v>
      </c>
      <c r="N86" s="301">
        <f t="shared" si="133"/>
        <v>0</v>
      </c>
      <c r="O86" s="302">
        <f t="shared" si="133"/>
        <v>0</v>
      </c>
      <c r="P86" s="302">
        <f t="shared" si="133"/>
        <v>0</v>
      </c>
      <c r="Q86" s="303">
        <f t="shared" si="133"/>
        <v>0</v>
      </c>
      <c r="R86" s="303">
        <f t="shared" si="133"/>
        <v>0</v>
      </c>
      <c r="S86" s="449">
        <f t="shared" si="133"/>
        <v>0</v>
      </c>
      <c r="T86" s="305">
        <f t="shared" si="133"/>
        <v>0</v>
      </c>
      <c r="U86" s="306"/>
      <c r="V86" s="307"/>
      <c r="W86" s="308"/>
      <c r="X86" s="309">
        <f t="shared" si="134"/>
        <v>0</v>
      </c>
      <c r="Y86" s="303">
        <f t="shared" si="134"/>
        <v>0</v>
      </c>
      <c r="Z86" s="303">
        <f t="shared" si="134"/>
        <v>0</v>
      </c>
      <c r="AA86" s="303">
        <f t="shared" si="134"/>
        <v>0</v>
      </c>
      <c r="AB86" s="303">
        <f t="shared" si="134"/>
        <v>0</v>
      </c>
      <c r="AC86" s="303">
        <f t="shared" si="134"/>
        <v>0</v>
      </c>
      <c r="AD86" s="310">
        <f t="shared" si="134"/>
        <v>0</v>
      </c>
      <c r="AE86" s="306"/>
      <c r="AF86" s="307"/>
      <c r="AG86" s="308"/>
      <c r="AH86" s="302">
        <f t="shared" si="135"/>
        <v>0</v>
      </c>
      <c r="AI86" s="303">
        <f t="shared" si="135"/>
        <v>0</v>
      </c>
      <c r="AJ86" s="303">
        <f t="shared" si="135"/>
        <v>0</v>
      </c>
      <c r="AK86" s="303">
        <f t="shared" si="135"/>
        <v>0</v>
      </c>
      <c r="AL86" s="303">
        <f t="shared" si="135"/>
        <v>0</v>
      </c>
      <c r="AM86" s="303">
        <f t="shared" si="135"/>
        <v>0</v>
      </c>
      <c r="AN86" s="310">
        <f t="shared" si="135"/>
        <v>0</v>
      </c>
      <c r="AO86" s="306"/>
      <c r="AP86" s="307"/>
      <c r="AQ86" s="308"/>
      <c r="AR86" s="302">
        <f t="shared" si="136"/>
        <v>0</v>
      </c>
      <c r="AS86" s="303">
        <f t="shared" si="136"/>
        <v>0</v>
      </c>
      <c r="AT86" s="303">
        <f t="shared" si="136"/>
        <v>0</v>
      </c>
      <c r="AU86" s="303">
        <f t="shared" si="136"/>
        <v>0</v>
      </c>
      <c r="AV86" s="303">
        <f t="shared" si="136"/>
        <v>0</v>
      </c>
      <c r="AW86" s="303">
        <f t="shared" si="136"/>
        <v>0</v>
      </c>
      <c r="AX86" s="310">
        <f t="shared" si="136"/>
        <v>0</v>
      </c>
      <c r="AY86" s="306"/>
      <c r="AZ86" s="307"/>
      <c r="BA86" s="308"/>
      <c r="BB86" s="302">
        <f t="shared" si="137"/>
        <v>0</v>
      </c>
      <c r="BC86" s="303">
        <f t="shared" si="137"/>
        <v>0</v>
      </c>
      <c r="BD86" s="303">
        <f t="shared" si="137"/>
        <v>0</v>
      </c>
      <c r="BE86" s="303">
        <f t="shared" si="137"/>
        <v>0</v>
      </c>
      <c r="BF86" s="303">
        <f t="shared" si="137"/>
        <v>0</v>
      </c>
      <c r="BG86" s="303">
        <f t="shared" si="137"/>
        <v>0</v>
      </c>
      <c r="BH86" s="310">
        <f t="shared" si="137"/>
        <v>0</v>
      </c>
      <c r="BI86" s="306"/>
      <c r="BJ86" s="307"/>
      <c r="BK86" s="308"/>
      <c r="BL86" s="653">
        <f t="shared" si="138"/>
        <v>0</v>
      </c>
      <c r="BM86" s="310">
        <f t="shared" si="138"/>
        <v>0</v>
      </c>
      <c r="BN86" s="306"/>
      <c r="BO86" s="307"/>
      <c r="BP86" s="623"/>
      <c r="BQ86" s="197"/>
      <c r="BR86" s="503"/>
    </row>
    <row r="87" spans="1:79" ht="15" hidden="1" customHeight="1" x14ac:dyDescent="0.3">
      <c r="A87" s="34"/>
      <c r="B87" s="1728"/>
      <c r="C87" s="289"/>
      <c r="D87" s="178">
        <f t="shared" si="131"/>
        <v>100</v>
      </c>
      <c r="E87" s="178">
        <f t="shared" si="124"/>
        <v>1</v>
      </c>
      <c r="F87" s="178">
        <f t="shared" si="124"/>
        <v>0</v>
      </c>
      <c r="G87" s="544"/>
      <c r="H87" s="178"/>
      <c r="I87" s="178"/>
      <c r="J87" s="178"/>
      <c r="K87" s="616"/>
      <c r="L87" s="616">
        <f t="shared" si="132"/>
        <v>0</v>
      </c>
      <c r="M87" s="616">
        <f t="shared" si="139"/>
        <v>0</v>
      </c>
      <c r="N87" s="645">
        <f t="shared" si="133"/>
        <v>0</v>
      </c>
      <c r="O87" s="311">
        <f t="shared" si="133"/>
        <v>0</v>
      </c>
      <c r="P87" s="311">
        <f t="shared" si="133"/>
        <v>0</v>
      </c>
      <c r="Q87" s="546">
        <f t="shared" si="133"/>
        <v>0</v>
      </c>
      <c r="R87" s="546">
        <f t="shared" si="133"/>
        <v>0</v>
      </c>
      <c r="S87" s="449">
        <f t="shared" si="133"/>
        <v>0</v>
      </c>
      <c r="T87" s="646">
        <f t="shared" si="133"/>
        <v>0</v>
      </c>
      <c r="U87" s="306"/>
      <c r="V87" s="307"/>
      <c r="W87" s="308"/>
      <c r="X87" s="311">
        <f t="shared" si="134"/>
        <v>0</v>
      </c>
      <c r="Y87" s="546">
        <f t="shared" si="134"/>
        <v>0</v>
      </c>
      <c r="Z87" s="546">
        <f t="shared" si="134"/>
        <v>0</v>
      </c>
      <c r="AA87" s="546">
        <f t="shared" si="134"/>
        <v>0</v>
      </c>
      <c r="AB87" s="546">
        <f t="shared" si="134"/>
        <v>0</v>
      </c>
      <c r="AC87" s="546">
        <f t="shared" si="134"/>
        <v>0</v>
      </c>
      <c r="AD87" s="650">
        <f t="shared" si="134"/>
        <v>0</v>
      </c>
      <c r="AE87" s="647"/>
      <c r="AF87" s="648"/>
      <c r="AG87" s="649"/>
      <c r="AH87" s="311">
        <f t="shared" si="135"/>
        <v>0</v>
      </c>
      <c r="AI87" s="546">
        <f t="shared" si="135"/>
        <v>0</v>
      </c>
      <c r="AJ87" s="546">
        <f t="shared" si="135"/>
        <v>0</v>
      </c>
      <c r="AK87" s="546">
        <f t="shared" si="135"/>
        <v>0</v>
      </c>
      <c r="AL87" s="546">
        <f t="shared" si="135"/>
        <v>0</v>
      </c>
      <c r="AM87" s="546">
        <f t="shared" si="135"/>
        <v>0</v>
      </c>
      <c r="AN87" s="650">
        <f t="shared" si="135"/>
        <v>0</v>
      </c>
      <c r="AO87" s="647"/>
      <c r="AP87" s="648"/>
      <c r="AQ87" s="649"/>
      <c r="AR87" s="311">
        <f t="shared" si="136"/>
        <v>0</v>
      </c>
      <c r="AS87" s="546">
        <f t="shared" si="136"/>
        <v>0</v>
      </c>
      <c r="AT87" s="546">
        <f t="shared" si="136"/>
        <v>0</v>
      </c>
      <c r="AU87" s="546">
        <f t="shared" si="136"/>
        <v>0</v>
      </c>
      <c r="AV87" s="546">
        <f t="shared" si="136"/>
        <v>0</v>
      </c>
      <c r="AW87" s="546">
        <f t="shared" si="136"/>
        <v>0</v>
      </c>
      <c r="AX87" s="650">
        <f t="shared" si="136"/>
        <v>0</v>
      </c>
      <c r="AY87" s="647"/>
      <c r="AZ87" s="648"/>
      <c r="BA87" s="649"/>
      <c r="BB87" s="311">
        <f t="shared" si="137"/>
        <v>0</v>
      </c>
      <c r="BC87" s="546">
        <f t="shared" si="137"/>
        <v>0</v>
      </c>
      <c r="BD87" s="546">
        <f t="shared" si="137"/>
        <v>0</v>
      </c>
      <c r="BE87" s="546">
        <f t="shared" si="137"/>
        <v>0</v>
      </c>
      <c r="BF87" s="546">
        <f t="shared" si="137"/>
        <v>0</v>
      </c>
      <c r="BG87" s="546">
        <f t="shared" si="137"/>
        <v>0</v>
      </c>
      <c r="BH87" s="650">
        <f t="shared" si="137"/>
        <v>0</v>
      </c>
      <c r="BI87" s="647"/>
      <c r="BJ87" s="648"/>
      <c r="BK87" s="649"/>
      <c r="BL87" s="616">
        <f t="shared" si="138"/>
        <v>0</v>
      </c>
      <c r="BM87" s="650">
        <f t="shared" si="138"/>
        <v>0</v>
      </c>
      <c r="BN87" s="647"/>
      <c r="BO87" s="648"/>
      <c r="BP87" s="651"/>
      <c r="BQ87" s="199"/>
      <c r="BR87" s="503"/>
    </row>
    <row r="88" spans="1:79" ht="15" hidden="1" customHeight="1" x14ac:dyDescent="0.3">
      <c r="A88" s="60"/>
      <c r="B88" s="1728"/>
      <c r="C88" s="289"/>
      <c r="D88" s="178">
        <f t="shared" si="131"/>
        <v>100</v>
      </c>
      <c r="E88" s="178">
        <f t="shared" si="124"/>
        <v>0</v>
      </c>
      <c r="F88" s="178">
        <f t="shared" si="124"/>
        <v>0</v>
      </c>
      <c r="G88" s="544"/>
      <c r="H88" s="178"/>
      <c r="I88" s="178"/>
      <c r="J88" s="178"/>
      <c r="K88" s="616"/>
      <c r="L88" s="616">
        <f t="shared" si="132"/>
        <v>0</v>
      </c>
      <c r="M88" s="616">
        <f t="shared" si="139"/>
        <v>0</v>
      </c>
      <c r="N88" s="645">
        <f t="shared" si="133"/>
        <v>0</v>
      </c>
      <c r="O88" s="311">
        <f t="shared" si="133"/>
        <v>0</v>
      </c>
      <c r="P88" s="311">
        <f t="shared" si="133"/>
        <v>0</v>
      </c>
      <c r="Q88" s="546">
        <f t="shared" si="133"/>
        <v>0</v>
      </c>
      <c r="R88" s="546">
        <f t="shared" si="133"/>
        <v>0</v>
      </c>
      <c r="S88" s="449">
        <f t="shared" si="133"/>
        <v>0</v>
      </c>
      <c r="T88" s="646">
        <f t="shared" si="133"/>
        <v>0</v>
      </c>
      <c r="U88" s="306"/>
      <c r="V88" s="307"/>
      <c r="W88" s="308"/>
      <c r="X88" s="309">
        <f t="shared" si="134"/>
        <v>0</v>
      </c>
      <c r="Y88" s="546">
        <f t="shared" si="134"/>
        <v>0</v>
      </c>
      <c r="Z88" s="546">
        <f t="shared" si="134"/>
        <v>0</v>
      </c>
      <c r="AA88" s="546">
        <f t="shared" si="134"/>
        <v>0</v>
      </c>
      <c r="AB88" s="546">
        <f t="shared" si="134"/>
        <v>0</v>
      </c>
      <c r="AC88" s="546">
        <f t="shared" si="134"/>
        <v>0</v>
      </c>
      <c r="AD88" s="650">
        <f t="shared" si="134"/>
        <v>0</v>
      </c>
      <c r="AE88" s="306"/>
      <c r="AF88" s="307"/>
      <c r="AG88" s="308"/>
      <c r="AH88" s="311">
        <f t="shared" si="135"/>
        <v>0</v>
      </c>
      <c r="AI88" s="546">
        <f t="shared" si="135"/>
        <v>0</v>
      </c>
      <c r="AJ88" s="546">
        <f t="shared" si="135"/>
        <v>0</v>
      </c>
      <c r="AK88" s="546">
        <f t="shared" si="135"/>
        <v>0</v>
      </c>
      <c r="AL88" s="546">
        <f t="shared" si="135"/>
        <v>0</v>
      </c>
      <c r="AM88" s="546">
        <f t="shared" si="135"/>
        <v>0</v>
      </c>
      <c r="AN88" s="650">
        <f t="shared" si="135"/>
        <v>0</v>
      </c>
      <c r="AO88" s="306"/>
      <c r="AP88" s="307"/>
      <c r="AQ88" s="308"/>
      <c r="AR88" s="311">
        <f t="shared" si="136"/>
        <v>0</v>
      </c>
      <c r="AS88" s="546">
        <f t="shared" si="136"/>
        <v>0</v>
      </c>
      <c r="AT88" s="546">
        <f t="shared" si="136"/>
        <v>0</v>
      </c>
      <c r="AU88" s="546">
        <f t="shared" si="136"/>
        <v>0</v>
      </c>
      <c r="AV88" s="546">
        <f t="shared" si="136"/>
        <v>0</v>
      </c>
      <c r="AW88" s="546">
        <f t="shared" si="136"/>
        <v>0</v>
      </c>
      <c r="AX88" s="650">
        <f t="shared" si="136"/>
        <v>0</v>
      </c>
      <c r="AY88" s="306"/>
      <c r="AZ88" s="307"/>
      <c r="BA88" s="308"/>
      <c r="BB88" s="311">
        <f t="shared" si="137"/>
        <v>0</v>
      </c>
      <c r="BC88" s="546">
        <f t="shared" si="137"/>
        <v>0</v>
      </c>
      <c r="BD88" s="546">
        <f t="shared" si="137"/>
        <v>0</v>
      </c>
      <c r="BE88" s="546">
        <f t="shared" si="137"/>
        <v>0</v>
      </c>
      <c r="BF88" s="546">
        <f t="shared" si="137"/>
        <v>0</v>
      </c>
      <c r="BG88" s="546">
        <f t="shared" si="137"/>
        <v>0</v>
      </c>
      <c r="BH88" s="650">
        <f t="shared" si="137"/>
        <v>0</v>
      </c>
      <c r="BI88" s="306"/>
      <c r="BJ88" s="307"/>
      <c r="BK88" s="308"/>
      <c r="BL88" s="616">
        <f t="shared" si="138"/>
        <v>0</v>
      </c>
      <c r="BM88" s="650">
        <f t="shared" si="138"/>
        <v>0</v>
      </c>
      <c r="BN88" s="306"/>
      <c r="BO88" s="307"/>
      <c r="BP88" s="623"/>
      <c r="BQ88" s="197"/>
      <c r="BR88" s="503"/>
    </row>
    <row r="89" spans="1:79" ht="15" hidden="1" customHeight="1" x14ac:dyDescent="0.3">
      <c r="A89" s="34"/>
      <c r="B89" s="1728"/>
      <c r="C89" s="289"/>
      <c r="D89" s="178">
        <f t="shared" si="131"/>
        <v>100</v>
      </c>
      <c r="E89" s="178">
        <f t="shared" si="124"/>
        <v>1</v>
      </c>
      <c r="F89" s="178">
        <f t="shared" si="124"/>
        <v>0</v>
      </c>
      <c r="G89" s="544"/>
      <c r="H89" s="178"/>
      <c r="I89" s="178"/>
      <c r="J89" s="178"/>
      <c r="K89" s="616"/>
      <c r="L89" s="616">
        <f t="shared" si="132"/>
        <v>0</v>
      </c>
      <c r="M89" s="616">
        <f t="shared" si="139"/>
        <v>0</v>
      </c>
      <c r="N89" s="645">
        <f t="shared" si="133"/>
        <v>0</v>
      </c>
      <c r="O89" s="311">
        <f t="shared" si="133"/>
        <v>0</v>
      </c>
      <c r="P89" s="311">
        <f t="shared" si="133"/>
        <v>0</v>
      </c>
      <c r="Q89" s="546">
        <f t="shared" si="133"/>
        <v>0</v>
      </c>
      <c r="R89" s="546">
        <f t="shared" si="133"/>
        <v>0</v>
      </c>
      <c r="S89" s="449">
        <f t="shared" si="133"/>
        <v>0</v>
      </c>
      <c r="T89" s="646">
        <f t="shared" si="133"/>
        <v>0</v>
      </c>
      <c r="U89" s="306"/>
      <c r="V89" s="307"/>
      <c r="W89" s="308"/>
      <c r="X89" s="311">
        <f t="shared" si="134"/>
        <v>0</v>
      </c>
      <c r="Y89" s="546">
        <f t="shared" si="134"/>
        <v>0</v>
      </c>
      <c r="Z89" s="546">
        <f t="shared" si="134"/>
        <v>0</v>
      </c>
      <c r="AA89" s="546">
        <f t="shared" si="134"/>
        <v>0</v>
      </c>
      <c r="AB89" s="546">
        <f t="shared" si="134"/>
        <v>0</v>
      </c>
      <c r="AC89" s="546">
        <f t="shared" si="134"/>
        <v>0</v>
      </c>
      <c r="AD89" s="650">
        <f t="shared" si="134"/>
        <v>0</v>
      </c>
      <c r="AE89" s="306"/>
      <c r="AF89" s="307"/>
      <c r="AG89" s="308"/>
      <c r="AH89" s="311">
        <f t="shared" si="135"/>
        <v>0</v>
      </c>
      <c r="AI89" s="546">
        <f t="shared" si="135"/>
        <v>0</v>
      </c>
      <c r="AJ89" s="546">
        <f t="shared" si="135"/>
        <v>0</v>
      </c>
      <c r="AK89" s="546">
        <f t="shared" si="135"/>
        <v>0</v>
      </c>
      <c r="AL89" s="546">
        <f t="shared" si="135"/>
        <v>0</v>
      </c>
      <c r="AM89" s="546">
        <f t="shared" si="135"/>
        <v>0</v>
      </c>
      <c r="AN89" s="650">
        <f t="shared" si="135"/>
        <v>0</v>
      </c>
      <c r="AO89" s="306"/>
      <c r="AP89" s="307"/>
      <c r="AQ89" s="308"/>
      <c r="AR89" s="311">
        <f t="shared" si="136"/>
        <v>0</v>
      </c>
      <c r="AS89" s="546">
        <f t="shared" si="136"/>
        <v>0</v>
      </c>
      <c r="AT89" s="546">
        <f t="shared" si="136"/>
        <v>0</v>
      </c>
      <c r="AU89" s="546">
        <f t="shared" si="136"/>
        <v>0</v>
      </c>
      <c r="AV89" s="546">
        <f t="shared" si="136"/>
        <v>0</v>
      </c>
      <c r="AW89" s="546">
        <f t="shared" si="136"/>
        <v>0</v>
      </c>
      <c r="AX89" s="650">
        <f t="shared" si="136"/>
        <v>0</v>
      </c>
      <c r="AY89" s="306"/>
      <c r="AZ89" s="307"/>
      <c r="BA89" s="308"/>
      <c r="BB89" s="311">
        <f t="shared" si="137"/>
        <v>0</v>
      </c>
      <c r="BC89" s="546">
        <f t="shared" si="137"/>
        <v>0</v>
      </c>
      <c r="BD89" s="546">
        <f t="shared" si="137"/>
        <v>0</v>
      </c>
      <c r="BE89" s="546">
        <f t="shared" si="137"/>
        <v>0</v>
      </c>
      <c r="BF89" s="546">
        <f t="shared" si="137"/>
        <v>0</v>
      </c>
      <c r="BG89" s="546">
        <f t="shared" si="137"/>
        <v>0</v>
      </c>
      <c r="BH89" s="650">
        <f t="shared" si="137"/>
        <v>0</v>
      </c>
      <c r="BI89" s="306"/>
      <c r="BJ89" s="307"/>
      <c r="BK89" s="308"/>
      <c r="BL89" s="616">
        <f t="shared" si="138"/>
        <v>0</v>
      </c>
      <c r="BM89" s="650">
        <f t="shared" si="138"/>
        <v>0</v>
      </c>
      <c r="BN89" s="306"/>
      <c r="BO89" s="307"/>
      <c r="BP89" s="623"/>
      <c r="BQ89" s="199"/>
      <c r="BR89" s="503"/>
    </row>
    <row r="90" spans="1:79" ht="15" hidden="1" customHeight="1" x14ac:dyDescent="0.3">
      <c r="A90" s="34"/>
      <c r="B90" s="1728"/>
      <c r="C90" s="289"/>
      <c r="D90" s="178">
        <f t="shared" si="131"/>
        <v>100</v>
      </c>
      <c r="E90" s="178">
        <f t="shared" si="124"/>
        <v>0</v>
      </c>
      <c r="F90" s="178">
        <f t="shared" si="124"/>
        <v>0</v>
      </c>
      <c r="G90" s="544"/>
      <c r="H90" s="178"/>
      <c r="I90" s="178"/>
      <c r="J90" s="178"/>
      <c r="K90" s="616"/>
      <c r="L90" s="616">
        <f t="shared" si="132"/>
        <v>0</v>
      </c>
      <c r="M90" s="616">
        <f t="shared" si="139"/>
        <v>0</v>
      </c>
      <c r="N90" s="645">
        <f t="shared" si="133"/>
        <v>0</v>
      </c>
      <c r="O90" s="311">
        <f t="shared" si="133"/>
        <v>0</v>
      </c>
      <c r="P90" s="311">
        <f t="shared" si="133"/>
        <v>0</v>
      </c>
      <c r="Q90" s="546">
        <f t="shared" si="133"/>
        <v>0</v>
      </c>
      <c r="R90" s="546">
        <f t="shared" si="133"/>
        <v>0</v>
      </c>
      <c r="S90" s="449">
        <f t="shared" si="133"/>
        <v>0</v>
      </c>
      <c r="T90" s="646">
        <f t="shared" si="133"/>
        <v>0</v>
      </c>
      <c r="U90" s="306"/>
      <c r="V90" s="307"/>
      <c r="W90" s="308"/>
      <c r="X90" s="309">
        <f t="shared" si="134"/>
        <v>0</v>
      </c>
      <c r="Y90" s="546">
        <f t="shared" si="134"/>
        <v>0</v>
      </c>
      <c r="Z90" s="546">
        <f t="shared" si="134"/>
        <v>0</v>
      </c>
      <c r="AA90" s="546">
        <f t="shared" si="134"/>
        <v>0</v>
      </c>
      <c r="AB90" s="546">
        <f t="shared" si="134"/>
        <v>0</v>
      </c>
      <c r="AC90" s="546">
        <f t="shared" si="134"/>
        <v>0</v>
      </c>
      <c r="AD90" s="650">
        <f t="shared" si="134"/>
        <v>0</v>
      </c>
      <c r="AE90" s="306"/>
      <c r="AF90" s="307"/>
      <c r="AG90" s="308"/>
      <c r="AH90" s="311">
        <f t="shared" si="135"/>
        <v>0</v>
      </c>
      <c r="AI90" s="546">
        <f t="shared" si="135"/>
        <v>0</v>
      </c>
      <c r="AJ90" s="546">
        <f t="shared" si="135"/>
        <v>0</v>
      </c>
      <c r="AK90" s="546">
        <f t="shared" si="135"/>
        <v>0</v>
      </c>
      <c r="AL90" s="546">
        <f t="shared" si="135"/>
        <v>0</v>
      </c>
      <c r="AM90" s="546">
        <f t="shared" si="135"/>
        <v>0</v>
      </c>
      <c r="AN90" s="650">
        <f t="shared" si="135"/>
        <v>0</v>
      </c>
      <c r="AO90" s="306"/>
      <c r="AP90" s="307"/>
      <c r="AQ90" s="308"/>
      <c r="AR90" s="311">
        <f t="shared" si="136"/>
        <v>0</v>
      </c>
      <c r="AS90" s="546">
        <f t="shared" si="136"/>
        <v>0</v>
      </c>
      <c r="AT90" s="546">
        <f t="shared" si="136"/>
        <v>0</v>
      </c>
      <c r="AU90" s="546">
        <f t="shared" si="136"/>
        <v>0</v>
      </c>
      <c r="AV90" s="546">
        <f t="shared" si="136"/>
        <v>0</v>
      </c>
      <c r="AW90" s="546">
        <f t="shared" si="136"/>
        <v>0</v>
      </c>
      <c r="AX90" s="650">
        <f t="shared" si="136"/>
        <v>0</v>
      </c>
      <c r="AY90" s="306"/>
      <c r="AZ90" s="307"/>
      <c r="BA90" s="308"/>
      <c r="BB90" s="311">
        <f t="shared" si="137"/>
        <v>0</v>
      </c>
      <c r="BC90" s="546">
        <f t="shared" si="137"/>
        <v>0</v>
      </c>
      <c r="BD90" s="546">
        <f t="shared" si="137"/>
        <v>0</v>
      </c>
      <c r="BE90" s="546">
        <f t="shared" si="137"/>
        <v>0</v>
      </c>
      <c r="BF90" s="546">
        <f t="shared" si="137"/>
        <v>0</v>
      </c>
      <c r="BG90" s="546">
        <f t="shared" si="137"/>
        <v>0</v>
      </c>
      <c r="BH90" s="650">
        <f t="shared" si="137"/>
        <v>0</v>
      </c>
      <c r="BI90" s="306"/>
      <c r="BJ90" s="307"/>
      <c r="BK90" s="308"/>
      <c r="BL90" s="616">
        <f t="shared" si="138"/>
        <v>0</v>
      </c>
      <c r="BM90" s="650">
        <f t="shared" si="138"/>
        <v>0</v>
      </c>
      <c r="BN90" s="306"/>
      <c r="BO90" s="307"/>
      <c r="BP90" s="623"/>
      <c r="BQ90" s="197"/>
      <c r="BR90" s="503"/>
    </row>
    <row r="91" spans="1:79" ht="15" hidden="1" customHeight="1" x14ac:dyDescent="0.3">
      <c r="A91" s="34"/>
      <c r="B91" s="1728"/>
      <c r="C91" s="289"/>
      <c r="D91" s="178">
        <f t="shared" si="131"/>
        <v>100</v>
      </c>
      <c r="E91" s="178">
        <f t="shared" si="124"/>
        <v>1</v>
      </c>
      <c r="F91" s="178">
        <f t="shared" si="124"/>
        <v>0</v>
      </c>
      <c r="G91" s="544"/>
      <c r="H91" s="178"/>
      <c r="I91" s="178"/>
      <c r="J91" s="178"/>
      <c r="K91" s="616"/>
      <c r="L91" s="616">
        <f t="shared" si="132"/>
        <v>0</v>
      </c>
      <c r="M91" s="616">
        <f t="shared" si="139"/>
        <v>0</v>
      </c>
      <c r="N91" s="311">
        <f t="shared" si="133"/>
        <v>0</v>
      </c>
      <c r="O91" s="311">
        <f t="shared" si="133"/>
        <v>0</v>
      </c>
      <c r="P91" s="311">
        <f t="shared" si="133"/>
        <v>0</v>
      </c>
      <c r="Q91" s="546">
        <f t="shared" si="133"/>
        <v>0</v>
      </c>
      <c r="R91" s="546">
        <f t="shared" si="133"/>
        <v>0</v>
      </c>
      <c r="S91" s="546">
        <f t="shared" si="133"/>
        <v>0</v>
      </c>
      <c r="T91" s="546">
        <f t="shared" si="133"/>
        <v>0</v>
      </c>
      <c r="U91" s="306"/>
      <c r="V91" s="307"/>
      <c r="W91" s="308"/>
      <c r="X91" s="546">
        <f t="shared" si="134"/>
        <v>0</v>
      </c>
      <c r="Y91" s="546">
        <f t="shared" si="134"/>
        <v>0</v>
      </c>
      <c r="Z91" s="546">
        <f t="shared" si="134"/>
        <v>0</v>
      </c>
      <c r="AA91" s="546">
        <f t="shared" si="134"/>
        <v>0</v>
      </c>
      <c r="AB91" s="546">
        <f t="shared" si="134"/>
        <v>0</v>
      </c>
      <c r="AC91" s="546">
        <f t="shared" si="134"/>
        <v>0</v>
      </c>
      <c r="AD91" s="546">
        <f t="shared" si="134"/>
        <v>0</v>
      </c>
      <c r="AE91" s="306"/>
      <c r="AF91" s="307"/>
      <c r="AG91" s="308"/>
      <c r="AH91" s="546">
        <f t="shared" si="135"/>
        <v>0</v>
      </c>
      <c r="AI91" s="546">
        <f t="shared" si="135"/>
        <v>0</v>
      </c>
      <c r="AJ91" s="546">
        <f t="shared" si="135"/>
        <v>0</v>
      </c>
      <c r="AK91" s="546">
        <f t="shared" si="135"/>
        <v>0</v>
      </c>
      <c r="AL91" s="546">
        <f t="shared" si="135"/>
        <v>0</v>
      </c>
      <c r="AM91" s="546">
        <f t="shared" si="135"/>
        <v>0</v>
      </c>
      <c r="AN91" s="546">
        <f t="shared" si="135"/>
        <v>0</v>
      </c>
      <c r="AO91" s="306"/>
      <c r="AP91" s="307"/>
      <c r="AQ91" s="308"/>
      <c r="AR91" s="546">
        <f t="shared" si="136"/>
        <v>0</v>
      </c>
      <c r="AS91" s="546">
        <f t="shared" si="136"/>
        <v>0</v>
      </c>
      <c r="AT91" s="546">
        <f t="shared" si="136"/>
        <v>0</v>
      </c>
      <c r="AU91" s="546">
        <f t="shared" si="136"/>
        <v>0</v>
      </c>
      <c r="AV91" s="546">
        <f t="shared" si="136"/>
        <v>0</v>
      </c>
      <c r="AW91" s="546">
        <f t="shared" si="136"/>
        <v>0</v>
      </c>
      <c r="AX91" s="546">
        <f t="shared" si="136"/>
        <v>0</v>
      </c>
      <c r="AY91" s="306"/>
      <c r="AZ91" s="307"/>
      <c r="BA91" s="308"/>
      <c r="BB91" s="546">
        <f t="shared" si="137"/>
        <v>0</v>
      </c>
      <c r="BC91" s="546">
        <f t="shared" si="137"/>
        <v>0</v>
      </c>
      <c r="BD91" s="546">
        <f t="shared" si="137"/>
        <v>0</v>
      </c>
      <c r="BE91" s="546">
        <f t="shared" si="137"/>
        <v>0</v>
      </c>
      <c r="BF91" s="546">
        <f t="shared" si="137"/>
        <v>0</v>
      </c>
      <c r="BG91" s="546">
        <f t="shared" si="137"/>
        <v>0</v>
      </c>
      <c r="BH91" s="546">
        <f t="shared" si="137"/>
        <v>0</v>
      </c>
      <c r="BI91" s="306"/>
      <c r="BJ91" s="307"/>
      <c r="BK91" s="308"/>
      <c r="BL91" s="311">
        <f t="shared" si="138"/>
        <v>0</v>
      </c>
      <c r="BM91" s="546">
        <f t="shared" si="138"/>
        <v>0</v>
      </c>
      <c r="BN91" s="306"/>
      <c r="BO91" s="307"/>
      <c r="BP91" s="623"/>
      <c r="BQ91" s="197"/>
      <c r="BR91" s="503"/>
    </row>
    <row r="92" spans="1:79" s="27" customFormat="1" ht="15" hidden="1" customHeight="1" x14ac:dyDescent="0.3">
      <c r="A92" s="62"/>
      <c r="B92" s="1729"/>
      <c r="C92" s="52" t="s">
        <v>312</v>
      </c>
      <c r="D92" s="53">
        <f>AVERAGE(D81:D91)</f>
        <v>64</v>
      </c>
      <c r="E92" s="540">
        <v>2</v>
      </c>
      <c r="F92" s="540" t="s">
        <v>14</v>
      </c>
      <c r="G92" s="541"/>
      <c r="H92" s="540"/>
      <c r="I92" s="540"/>
      <c r="J92" s="540"/>
      <c r="K92" s="609"/>
      <c r="L92" s="609">
        <f>SUM(L81:L91)</f>
        <v>0</v>
      </c>
      <c r="M92" s="625">
        <f t="shared" si="139"/>
        <v>20</v>
      </c>
      <c r="N92" s="312">
        <f>SUM(N81:N91)</f>
        <v>0</v>
      </c>
      <c r="O92" s="313">
        <f t="shared" ref="O92:AN92" si="140">SUM(O81:O91)</f>
        <v>0</v>
      </c>
      <c r="P92" s="313">
        <f t="shared" si="140"/>
        <v>0</v>
      </c>
      <c r="Q92" s="314">
        <f t="shared" si="140"/>
        <v>0</v>
      </c>
      <c r="R92" s="314">
        <f t="shared" si="140"/>
        <v>0</v>
      </c>
      <c r="S92" s="314">
        <f t="shared" si="140"/>
        <v>0</v>
      </c>
      <c r="T92" s="315">
        <f t="shared" si="140"/>
        <v>0</v>
      </c>
      <c r="U92" s="316">
        <f t="shared" si="140"/>
        <v>0</v>
      </c>
      <c r="V92" s="317">
        <f t="shared" si="140"/>
        <v>0</v>
      </c>
      <c r="W92" s="318">
        <f t="shared" si="140"/>
        <v>0</v>
      </c>
      <c r="X92" s="313">
        <f t="shared" si="140"/>
        <v>3</v>
      </c>
      <c r="Y92" s="314">
        <f t="shared" si="140"/>
        <v>1</v>
      </c>
      <c r="Z92" s="314">
        <f t="shared" si="140"/>
        <v>1</v>
      </c>
      <c r="AA92" s="314">
        <f t="shared" si="140"/>
        <v>1</v>
      </c>
      <c r="AB92" s="314">
        <f t="shared" si="140"/>
        <v>1</v>
      </c>
      <c r="AC92" s="314">
        <f t="shared" si="140"/>
        <v>0</v>
      </c>
      <c r="AD92" s="315">
        <f t="shared" si="140"/>
        <v>0</v>
      </c>
      <c r="AE92" s="316">
        <f t="shared" si="140"/>
        <v>0</v>
      </c>
      <c r="AF92" s="317">
        <f t="shared" si="140"/>
        <v>0</v>
      </c>
      <c r="AG92" s="318">
        <f t="shared" si="140"/>
        <v>0</v>
      </c>
      <c r="AH92" s="313">
        <f t="shared" si="140"/>
        <v>3</v>
      </c>
      <c r="AI92" s="314">
        <f t="shared" si="140"/>
        <v>1</v>
      </c>
      <c r="AJ92" s="314">
        <f t="shared" si="140"/>
        <v>1</v>
      </c>
      <c r="AK92" s="314">
        <f t="shared" si="140"/>
        <v>0</v>
      </c>
      <c r="AL92" s="314">
        <f t="shared" si="140"/>
        <v>1</v>
      </c>
      <c r="AM92" s="314">
        <f t="shared" si="140"/>
        <v>0</v>
      </c>
      <c r="AN92" s="315">
        <f t="shared" si="140"/>
        <v>0</v>
      </c>
      <c r="AO92" s="316"/>
      <c r="AP92" s="317"/>
      <c r="AQ92" s="318"/>
      <c r="AR92" s="313">
        <f t="shared" ref="AR92:AX92" si="141">SUM(AR81:AR91)</f>
        <v>3</v>
      </c>
      <c r="AS92" s="314">
        <f t="shared" si="141"/>
        <v>1</v>
      </c>
      <c r="AT92" s="314">
        <f t="shared" si="141"/>
        <v>1</v>
      </c>
      <c r="AU92" s="314">
        <f t="shared" si="141"/>
        <v>1</v>
      </c>
      <c r="AV92" s="314">
        <f t="shared" si="141"/>
        <v>1</v>
      </c>
      <c r="AW92" s="314">
        <f t="shared" si="141"/>
        <v>0</v>
      </c>
      <c r="AX92" s="315">
        <f t="shared" si="141"/>
        <v>0</v>
      </c>
      <c r="AY92" s="316"/>
      <c r="AZ92" s="317"/>
      <c r="BA92" s="318"/>
      <c r="BB92" s="313">
        <f t="shared" ref="BB92:BH92" si="142">SUM(BB81:BB91)</f>
        <v>0</v>
      </c>
      <c r="BC92" s="314">
        <f t="shared" si="142"/>
        <v>0</v>
      </c>
      <c r="BD92" s="314">
        <f t="shared" si="142"/>
        <v>0</v>
      </c>
      <c r="BE92" s="314">
        <f t="shared" si="142"/>
        <v>0</v>
      </c>
      <c r="BF92" s="314">
        <f t="shared" si="142"/>
        <v>0</v>
      </c>
      <c r="BG92" s="314">
        <f t="shared" si="142"/>
        <v>0</v>
      </c>
      <c r="BH92" s="315">
        <f t="shared" si="142"/>
        <v>0</v>
      </c>
      <c r="BI92" s="316"/>
      <c r="BJ92" s="317"/>
      <c r="BK92" s="318"/>
      <c r="BL92" s="618">
        <f t="shared" ref="BL92:BM92" si="143">SUM(BL81:BL91)</f>
        <v>0</v>
      </c>
      <c r="BM92" s="315">
        <f t="shared" si="143"/>
        <v>0</v>
      </c>
      <c r="BN92" s="316"/>
      <c r="BO92" s="317"/>
      <c r="BP92" s="626"/>
      <c r="BQ92" s="200"/>
      <c r="BR92" s="503"/>
      <c r="BS92" s="507"/>
      <c r="BT92" s="507"/>
      <c r="BU92" s="698"/>
      <c r="BV92" s="698"/>
      <c r="BW92" s="698"/>
      <c r="BX92" s="698"/>
      <c r="BY92" s="698"/>
      <c r="BZ92" s="698"/>
      <c r="CA92" s="701"/>
    </row>
    <row r="93" spans="1:79" ht="15" hidden="1" customHeight="1" x14ac:dyDescent="0.3">
      <c r="A93" s="34"/>
      <c r="B93" s="596"/>
      <c r="C93" s="7"/>
      <c r="D93" s="7"/>
      <c r="E93" s="7"/>
      <c r="F93" s="7"/>
      <c r="G93" s="543"/>
      <c r="H93" s="7"/>
      <c r="I93" s="7"/>
      <c r="J93" s="7"/>
      <c r="K93" s="39"/>
      <c r="L93" s="8">
        <v>1</v>
      </c>
      <c r="M93" s="9">
        <v>1</v>
      </c>
      <c r="N93" s="35"/>
      <c r="O93" s="35"/>
      <c r="P93" s="35"/>
      <c r="Q93" s="35"/>
      <c r="R93" s="35"/>
      <c r="S93" s="35"/>
      <c r="T93" s="35"/>
      <c r="U93" s="67"/>
      <c r="V93" s="67"/>
      <c r="W93" s="67"/>
      <c r="X93" s="35"/>
      <c r="Y93" s="35"/>
      <c r="Z93" s="35"/>
      <c r="AA93" s="35"/>
      <c r="AB93" s="35"/>
      <c r="AC93" s="35"/>
      <c r="AD93" s="35"/>
      <c r="AE93" s="67"/>
      <c r="AF93" s="67"/>
      <c r="AG93" s="67"/>
      <c r="AH93" s="35"/>
      <c r="AI93" s="35"/>
      <c r="AJ93" s="35"/>
      <c r="AK93" s="35"/>
      <c r="AL93" s="35"/>
      <c r="AM93" s="35"/>
      <c r="AN93" s="35"/>
      <c r="AO93" s="67"/>
      <c r="AP93" s="67"/>
      <c r="AQ93" s="67"/>
      <c r="AR93" s="35"/>
      <c r="AS93" s="35"/>
      <c r="AT93" s="35"/>
      <c r="AU93" s="35"/>
      <c r="AV93" s="35"/>
      <c r="AW93" s="35"/>
      <c r="AX93" s="35"/>
      <c r="AY93" s="67"/>
      <c r="AZ93" s="67"/>
      <c r="BA93" s="67"/>
      <c r="BB93" s="35"/>
      <c r="BC93" s="35"/>
      <c r="BD93" s="35"/>
      <c r="BE93" s="35"/>
      <c r="BF93" s="35"/>
      <c r="BG93" s="35"/>
      <c r="BH93" s="35"/>
      <c r="BI93" s="67"/>
      <c r="BJ93" s="67"/>
      <c r="BK93" s="67"/>
      <c r="BL93" s="35"/>
      <c r="BM93" s="35"/>
      <c r="BN93" s="67"/>
      <c r="BO93" s="67"/>
      <c r="BP93" s="67"/>
      <c r="BQ93" s="36"/>
      <c r="BR93" s="507"/>
    </row>
    <row r="94" spans="1:79" ht="16.2" thickBot="1" x14ac:dyDescent="0.35"/>
    <row r="95" spans="1:79" ht="17.399999999999999" x14ac:dyDescent="0.3">
      <c r="B95" s="435"/>
      <c r="C95" s="179" t="s">
        <v>89</v>
      </c>
      <c r="D95" s="179"/>
      <c r="E95" s="179"/>
      <c r="F95" s="179"/>
      <c r="G95" s="179"/>
      <c r="H95" s="186"/>
      <c r="I95" s="186"/>
      <c r="J95" s="186"/>
      <c r="K95" s="179"/>
      <c r="L95" s="179"/>
      <c r="M95" s="179"/>
      <c r="N95" s="179"/>
      <c r="O95" s="179"/>
      <c r="P95" s="179"/>
      <c r="Q95" s="186"/>
      <c r="R95" s="186"/>
      <c r="S95" s="179"/>
      <c r="T95" s="179"/>
      <c r="U95" s="185"/>
      <c r="V95" s="185"/>
      <c r="W95" s="185"/>
      <c r="X95" s="179"/>
      <c r="Y95" s="179" t="s">
        <v>90</v>
      </c>
      <c r="Z95" s="179"/>
      <c r="AA95" s="179"/>
      <c r="AB95" s="179"/>
      <c r="AC95" s="179"/>
      <c r="AD95" s="179"/>
      <c r="AE95" s="179"/>
      <c r="AF95" s="179"/>
      <c r="AG95" s="185"/>
      <c r="AH95" s="179"/>
      <c r="AI95" s="179"/>
      <c r="AJ95" s="179"/>
      <c r="AK95" s="179"/>
      <c r="AL95" s="179"/>
      <c r="AM95" s="179"/>
      <c r="AN95" s="179"/>
      <c r="AO95" s="185"/>
      <c r="AP95" s="185"/>
      <c r="AQ95" s="185"/>
      <c r="AR95" s="179" t="s">
        <v>91</v>
      </c>
      <c r="AS95" s="186"/>
      <c r="AT95" s="186"/>
      <c r="AU95" s="186"/>
      <c r="AV95" s="186"/>
      <c r="AW95" s="186"/>
      <c r="AX95" s="186"/>
      <c r="AY95" s="185"/>
      <c r="AZ95" s="185"/>
      <c r="BA95" s="185"/>
      <c r="BB95" s="186"/>
      <c r="BC95" s="186"/>
      <c r="BD95" s="186"/>
      <c r="BE95" s="186"/>
      <c r="BF95" s="186"/>
      <c r="BG95" s="186"/>
      <c r="BH95" s="186"/>
      <c r="BI95" s="186"/>
      <c r="BJ95" s="186"/>
      <c r="BK95" s="186"/>
      <c r="BL95" s="186"/>
      <c r="BM95" s="186"/>
      <c r="BN95" s="185"/>
      <c r="BO95" s="185"/>
      <c r="BP95" s="336"/>
      <c r="BQ95" s="339"/>
    </row>
    <row r="96" spans="1:79" x14ac:dyDescent="0.3">
      <c r="B96" s="436"/>
      <c r="C96" s="385" t="str">
        <f>'LINHA 1'!C163</f>
        <v>25/12 - NATAL</v>
      </c>
      <c r="D96" s="180"/>
      <c r="E96" s="180"/>
      <c r="F96" s="180"/>
      <c r="G96" s="180"/>
      <c r="H96" s="35"/>
      <c r="I96" s="35"/>
      <c r="J96" s="35"/>
      <c r="K96" s="181"/>
      <c r="L96" s="180"/>
      <c r="M96" s="180"/>
      <c r="N96" s="180"/>
      <c r="O96" s="180"/>
      <c r="P96" s="180"/>
      <c r="Q96" s="35"/>
      <c r="R96" s="35"/>
      <c r="S96" s="388"/>
      <c r="T96" s="388"/>
      <c r="U96" s="67"/>
      <c r="V96" s="67"/>
      <c r="W96" s="67"/>
      <c r="X96" s="182"/>
      <c r="Y96" s="180"/>
      <c r="Z96" s="180"/>
      <c r="AA96" s="180"/>
      <c r="AB96" s="180"/>
      <c r="AC96" s="386"/>
      <c r="AD96" s="180"/>
      <c r="AE96" s="180"/>
      <c r="AF96" s="180"/>
      <c r="AG96" s="67"/>
      <c r="AH96" s="181"/>
      <c r="AI96" s="180"/>
      <c r="AJ96" s="180"/>
      <c r="AK96" s="180"/>
      <c r="AL96" s="180"/>
      <c r="AM96" s="180"/>
      <c r="AN96" s="180"/>
      <c r="AO96" s="67"/>
      <c r="AP96" s="67"/>
      <c r="AQ96" s="67"/>
      <c r="AR96" s="385"/>
      <c r="AS96" s="35"/>
      <c r="AT96" s="35"/>
      <c r="AU96" s="35"/>
      <c r="AV96" s="35"/>
      <c r="AW96" s="35"/>
      <c r="AX96" s="35"/>
      <c r="AY96" s="67"/>
      <c r="AZ96" s="67"/>
      <c r="BA96" s="67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67"/>
      <c r="BO96" s="67"/>
      <c r="BP96" s="337"/>
      <c r="BQ96" s="339"/>
    </row>
    <row r="97" spans="2:69" x14ac:dyDescent="0.3">
      <c r="B97" s="436"/>
      <c r="C97" s="385">
        <f>'LINHA 1'!C164</f>
        <v>0</v>
      </c>
      <c r="D97" s="180"/>
      <c r="E97" s="180"/>
      <c r="F97" s="180"/>
      <c r="G97" s="180"/>
      <c r="H97" s="35"/>
      <c r="I97" s="35"/>
      <c r="J97" s="35"/>
      <c r="K97" s="181"/>
      <c r="L97" s="180"/>
      <c r="M97" s="180"/>
      <c r="N97" s="180"/>
      <c r="O97" s="180"/>
      <c r="P97" s="180"/>
      <c r="Q97" s="35"/>
      <c r="R97" s="35"/>
      <c r="S97" s="388"/>
      <c r="T97" s="388"/>
      <c r="U97" s="67"/>
      <c r="V97" s="67"/>
      <c r="W97" s="67"/>
      <c r="X97" s="182"/>
      <c r="Y97" s="180"/>
      <c r="Z97" s="180"/>
      <c r="AA97" s="180"/>
      <c r="AB97" s="180"/>
      <c r="AC97" s="386"/>
      <c r="AD97" s="180"/>
      <c r="AE97" s="180"/>
      <c r="AF97" s="180"/>
      <c r="AG97" s="67"/>
      <c r="AH97" s="181"/>
      <c r="AI97" s="180"/>
      <c r="AJ97" s="180"/>
      <c r="AK97" s="180"/>
      <c r="AL97" s="180"/>
      <c r="AM97" s="180"/>
      <c r="AN97" s="180"/>
      <c r="AO97" s="67"/>
      <c r="AP97" s="67"/>
      <c r="AQ97" s="67"/>
      <c r="AR97" s="385"/>
      <c r="AS97" s="35"/>
      <c r="AT97" s="35"/>
      <c r="AU97" s="35"/>
      <c r="AV97" s="35"/>
      <c r="AW97" s="35"/>
      <c r="AX97" s="35"/>
      <c r="AY97" s="67"/>
      <c r="AZ97" s="67"/>
      <c r="BA97" s="67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67"/>
      <c r="BO97" s="67"/>
      <c r="BP97" s="337"/>
      <c r="BQ97" s="339"/>
    </row>
    <row r="98" spans="2:69" x14ac:dyDescent="0.3">
      <c r="B98" s="436"/>
      <c r="C98" s="385">
        <f>'LINHA 1'!C165</f>
        <v>0</v>
      </c>
      <c r="D98" s="180"/>
      <c r="E98" s="180"/>
      <c r="F98" s="180"/>
      <c r="G98" s="180"/>
      <c r="H98" s="35"/>
      <c r="I98" s="35"/>
      <c r="J98" s="35"/>
      <c r="K98" s="181"/>
      <c r="L98" s="180"/>
      <c r="M98" s="180"/>
      <c r="N98" s="180"/>
      <c r="O98" s="180"/>
      <c r="P98" s="180"/>
      <c r="Q98" s="35"/>
      <c r="R98" s="35"/>
      <c r="S98" s="388"/>
      <c r="T98" s="388"/>
      <c r="U98" s="67"/>
      <c r="V98" s="67"/>
      <c r="W98" s="67"/>
      <c r="X98" s="182"/>
      <c r="Y98" s="180"/>
      <c r="Z98" s="180"/>
      <c r="AA98" s="180"/>
      <c r="AB98" s="180"/>
      <c r="AC98" s="386"/>
      <c r="AD98" s="180"/>
      <c r="AE98" s="180"/>
      <c r="AF98" s="180"/>
      <c r="AG98" s="67"/>
      <c r="AH98" s="181"/>
      <c r="AI98" s="180"/>
      <c r="AJ98" s="180"/>
      <c r="AK98" s="180"/>
      <c r="AL98" s="180"/>
      <c r="AM98" s="180"/>
      <c r="AN98" s="180"/>
      <c r="AO98" s="67"/>
      <c r="AP98" s="67"/>
      <c r="AQ98" s="67"/>
      <c r="AR98" s="385"/>
      <c r="AS98" s="35"/>
      <c r="AT98" s="35"/>
      <c r="AU98" s="35"/>
      <c r="AV98" s="35"/>
      <c r="AW98" s="35"/>
      <c r="AX98" s="35"/>
      <c r="AY98" s="67"/>
      <c r="AZ98" s="67"/>
      <c r="BA98" s="67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67"/>
      <c r="BO98" s="67"/>
      <c r="BP98" s="337"/>
      <c r="BQ98" s="339"/>
    </row>
    <row r="99" spans="2:69" ht="16.2" thickBot="1" x14ac:dyDescent="0.35">
      <c r="B99" s="437"/>
      <c r="C99" s="401">
        <f>'LINHA 1'!C166</f>
        <v>0</v>
      </c>
      <c r="D99" s="184"/>
      <c r="E99" s="184"/>
      <c r="F99" s="184"/>
      <c r="G99" s="184"/>
      <c r="H99" s="184"/>
      <c r="I99" s="184"/>
      <c r="J99" s="184"/>
      <c r="K99" s="184"/>
      <c r="L99" s="184"/>
      <c r="M99" s="184"/>
      <c r="N99" s="184"/>
      <c r="O99" s="184"/>
      <c r="P99" s="184"/>
      <c r="Q99" s="184"/>
      <c r="R99" s="184"/>
      <c r="S99" s="387"/>
      <c r="T99" s="184"/>
      <c r="U99" s="184"/>
      <c r="V99" s="184"/>
      <c r="W99" s="184"/>
      <c r="X99" s="184"/>
      <c r="Y99" s="184"/>
      <c r="Z99" s="184"/>
      <c r="AA99" s="184"/>
      <c r="AB99" s="184"/>
      <c r="AC99" s="387"/>
      <c r="AD99" s="184"/>
      <c r="AE99" s="184"/>
      <c r="AF99" s="184"/>
      <c r="AG99" s="184"/>
      <c r="AH99" s="184"/>
      <c r="AI99" s="184"/>
      <c r="AJ99" s="184"/>
      <c r="AK99" s="184"/>
      <c r="AL99" s="184"/>
      <c r="AM99" s="190"/>
      <c r="AN99" s="190"/>
      <c r="AO99" s="189"/>
      <c r="AP99" s="189"/>
      <c r="AQ99" s="189"/>
      <c r="AR99" s="389"/>
      <c r="AS99" s="190"/>
      <c r="AT99" s="190"/>
      <c r="AU99" s="190"/>
      <c r="AV99" s="190"/>
      <c r="AW99" s="190"/>
      <c r="AX99" s="190"/>
      <c r="AY99" s="189"/>
      <c r="AZ99" s="189"/>
      <c r="BA99" s="189"/>
      <c r="BB99" s="190"/>
      <c r="BC99" s="190"/>
      <c r="BD99" s="190"/>
      <c r="BE99" s="190"/>
      <c r="BF99" s="190"/>
      <c r="BG99" s="190"/>
      <c r="BH99" s="190"/>
      <c r="BI99" s="190"/>
      <c r="BJ99" s="190"/>
      <c r="BK99" s="190"/>
      <c r="BL99" s="190"/>
      <c r="BM99" s="190"/>
      <c r="BN99" s="189"/>
      <c r="BO99" s="189"/>
      <c r="BP99" s="338"/>
      <c r="BQ99" s="339"/>
    </row>
    <row r="100" spans="2:69" x14ac:dyDescent="0.3"/>
    <row r="101" spans="2:69" x14ac:dyDescent="0.3">
      <c r="U101" s="66">
        <f>+U7+U8+'LINHA 2'!U40+'LINHA 2'!U41+'LINHA 1'!U49+'LINHA 1'!U50</f>
        <v>1200</v>
      </c>
      <c r="V101" s="66">
        <f>+V7+V8+'LINHA 2'!V40+'LINHA 2'!V41+'LINHA 1'!V49+'LINHA 1'!V50</f>
        <v>0</v>
      </c>
      <c r="W101" s="66">
        <f>+W7+W8+'LINHA 2'!W40+'LINHA 2'!W41+'LINHA 1'!W49+'LINHA 1'!W50</f>
        <v>1200</v>
      </c>
      <c r="AE101" s="66">
        <f>+AE7+AE8+'LINHA 2'!AE40+'LINHA 2'!AE41+'LINHA 1'!AE49+'LINHA 1'!AE50</f>
        <v>6000</v>
      </c>
      <c r="AF101" s="66">
        <f>+AF7+AF8+'LINHA 2'!AF40+'LINHA 2'!AF41+'LINHA 1'!AF49+'LINHA 1'!AF50</f>
        <v>0</v>
      </c>
      <c r="AG101" s="66">
        <f>+AG7+AG8+'LINHA 2'!AG40+'LINHA 2'!AG41+'LINHA 1'!AG49+'LINHA 1'!AG50</f>
        <v>7200</v>
      </c>
      <c r="AO101" s="66">
        <f>+AO7+AO8+'LINHA 2'!AO40+'LINHA 2'!AO41+'LINHA 1'!AO49+'LINHA 1'!AO50</f>
        <v>6000</v>
      </c>
      <c r="AP101" s="66">
        <f>+AP7+AP8+'LINHA 2'!AP40+'LINHA 2'!AP41+'LINHA 1'!AP49+'LINHA 1'!AP50</f>
        <v>0</v>
      </c>
      <c r="AQ101" s="66">
        <f>+AQ7+AQ8+'LINHA 2'!AQ40+'LINHA 2'!AQ41+'LINHA 1'!AQ49+'LINHA 1'!AQ50</f>
        <v>13200</v>
      </c>
      <c r="AY101" s="66">
        <f>+AY7+AY8+'LINHA 2'!AY40+'LINHA 2'!AY41+'LINHA 1'!AY49+'LINHA 1'!AY50</f>
        <v>4800</v>
      </c>
      <c r="AZ101" s="66">
        <f>+AZ7+AZ8+'LINHA 2'!AZ40+'LINHA 2'!AZ41+'LINHA 1'!AZ49+'LINHA 1'!AZ50</f>
        <v>0</v>
      </c>
      <c r="BA101" s="66">
        <f>+BA7+BA8+'LINHA 2'!BA40+'LINHA 2'!BA41+'LINHA 1'!BA49+'LINHA 1'!BA50</f>
        <v>18000</v>
      </c>
      <c r="BQ101" s="66"/>
    </row>
    <row r="102" spans="2:69" x14ac:dyDescent="0.3">
      <c r="P102" s="66" t="str">
        <f>IF(P101&gt;720,720-P101,"")</f>
        <v/>
      </c>
      <c r="Q102" s="66" t="str">
        <f t="shared" ref="Q102:BA102" si="144">IF(Q101&gt;720,720-Q101,"")</f>
        <v/>
      </c>
      <c r="R102" s="66" t="str">
        <f t="shared" si="144"/>
        <v/>
      </c>
      <c r="S102" s="66" t="str">
        <f t="shared" si="144"/>
        <v/>
      </c>
      <c r="U102" s="66">
        <f t="shared" si="144"/>
        <v>-480</v>
      </c>
      <c r="V102" s="66" t="str">
        <f t="shared" si="144"/>
        <v/>
      </c>
      <c r="W102" s="66">
        <f t="shared" si="144"/>
        <v>-480</v>
      </c>
      <c r="AE102" s="66">
        <f t="shared" si="144"/>
        <v>-5280</v>
      </c>
      <c r="AF102" s="66" t="str">
        <f t="shared" si="144"/>
        <v/>
      </c>
      <c r="AG102" s="66">
        <f t="shared" si="144"/>
        <v>-6480</v>
      </c>
      <c r="AO102" s="66">
        <f t="shared" si="144"/>
        <v>-5280</v>
      </c>
      <c r="AP102" s="66" t="str">
        <f t="shared" si="144"/>
        <v/>
      </c>
      <c r="AQ102" s="66">
        <f t="shared" si="144"/>
        <v>-12480</v>
      </c>
      <c r="AY102" s="66">
        <f t="shared" si="144"/>
        <v>-4080</v>
      </c>
      <c r="AZ102" s="66" t="str">
        <f t="shared" si="144"/>
        <v/>
      </c>
      <c r="BA102" s="66">
        <f t="shared" si="144"/>
        <v>-17280</v>
      </c>
    </row>
    <row r="103" spans="2:69" x14ac:dyDescent="0.3"/>
    <row r="104" spans="2:69" x14ac:dyDescent="0.3"/>
    <row r="105" spans="2:69" x14ac:dyDescent="0.3"/>
    <row r="106" spans="2:69" x14ac:dyDescent="0.3"/>
    <row r="107" spans="2:69" x14ac:dyDescent="0.3"/>
    <row r="108" spans="2:69" x14ac:dyDescent="0.3"/>
    <row r="109" spans="2:69" x14ac:dyDescent="0.3"/>
    <row r="110" spans="2:69" x14ac:dyDescent="0.3"/>
    <row r="111" spans="2:69" x14ac:dyDescent="0.3"/>
    <row r="112" spans="2:69" x14ac:dyDescent="0.3"/>
    <row r="113" x14ac:dyDescent="0.3"/>
    <row r="114" x14ac:dyDescent="0.3"/>
    <row r="115" x14ac:dyDescent="0.3"/>
    <row r="116" x14ac:dyDescent="0.3"/>
    <row r="117" x14ac:dyDescent="0.3"/>
    <row r="118" x14ac:dyDescent="0.3"/>
    <row r="119" x14ac:dyDescent="0.3"/>
    <row r="120" x14ac:dyDescent="0.3"/>
    <row r="121" x14ac:dyDescent="0.3"/>
    <row r="122" x14ac:dyDescent="0.3"/>
    <row r="123" x14ac:dyDescent="0.3"/>
    <row r="124" x14ac:dyDescent="0.3"/>
    <row r="125" x14ac:dyDescent="0.3"/>
    <row r="126" x14ac:dyDescent="0.3"/>
    <row r="127" x14ac:dyDescent="0.3"/>
    <row r="128" x14ac:dyDescent="0.3"/>
    <row r="129" x14ac:dyDescent="0.3"/>
    <row r="130" x14ac:dyDescent="0.3"/>
    <row r="131" x14ac:dyDescent="0.3"/>
    <row r="132" x14ac:dyDescent="0.3"/>
    <row r="133" x14ac:dyDescent="0.3"/>
    <row r="134" x14ac:dyDescent="0.3"/>
    <row r="135" x14ac:dyDescent="0.3"/>
    <row r="136" x14ac:dyDescent="0.3"/>
    <row r="137" x14ac:dyDescent="0.3"/>
    <row r="138" x14ac:dyDescent="0.3"/>
    <row r="139" x14ac:dyDescent="0.3"/>
    <row r="140" x14ac:dyDescent="0.3"/>
    <row r="141" x14ac:dyDescent="0.3"/>
    <row r="142" x14ac:dyDescent="0.3"/>
    <row r="143" x14ac:dyDescent="0.3"/>
    <row r="144" x14ac:dyDescent="0.3"/>
    <row r="145" x14ac:dyDescent="0.3"/>
    <row r="146" x14ac:dyDescent="0.3"/>
    <row r="147" x14ac:dyDescent="0.3"/>
    <row r="148" x14ac:dyDescent="0.3"/>
    <row r="149" x14ac:dyDescent="0.3"/>
    <row r="150" x14ac:dyDescent="0.3"/>
    <row r="151" x14ac:dyDescent="0.3"/>
    <row r="152" x14ac:dyDescent="0.3"/>
    <row r="153" x14ac:dyDescent="0.3"/>
    <row r="154" x14ac:dyDescent="0.3"/>
    <row r="155" x14ac:dyDescent="0.3"/>
    <row r="156" x14ac:dyDescent="0.3"/>
    <row r="157" x14ac:dyDescent="0.3"/>
    <row r="158" x14ac:dyDescent="0.3"/>
    <row r="159" x14ac:dyDescent="0.3"/>
    <row r="160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  <row r="182" x14ac:dyDescent="0.3"/>
    <row r="183" x14ac:dyDescent="0.3"/>
    <row r="184" x14ac:dyDescent="0.3"/>
    <row r="185" x14ac:dyDescent="0.3"/>
    <row r="186" x14ac:dyDescent="0.3"/>
    <row r="187" x14ac:dyDescent="0.3"/>
    <row r="188" x14ac:dyDescent="0.3"/>
    <row r="189" x14ac:dyDescent="0.3"/>
    <row r="190" x14ac:dyDescent="0.3"/>
    <row r="191" x14ac:dyDescent="0.3"/>
    <row r="192" x14ac:dyDescent="0.3"/>
    <row r="193" x14ac:dyDescent="0.3"/>
    <row r="194" x14ac:dyDescent="0.3"/>
    <row r="195" x14ac:dyDescent="0.3"/>
    <row r="196" x14ac:dyDescent="0.3"/>
    <row r="197" x14ac:dyDescent="0.3"/>
    <row r="198" x14ac:dyDescent="0.3"/>
    <row r="199" x14ac:dyDescent="0.3"/>
    <row r="200" x14ac:dyDescent="0.3"/>
    <row r="201" x14ac:dyDescent="0.3"/>
    <row r="202" x14ac:dyDescent="0.3"/>
    <row r="203" x14ac:dyDescent="0.3"/>
    <row r="204" x14ac:dyDescent="0.3"/>
    <row r="205" x14ac:dyDescent="0.3"/>
    <row r="206" x14ac:dyDescent="0.3"/>
    <row r="207" x14ac:dyDescent="0.3"/>
    <row r="208" x14ac:dyDescent="0.3"/>
    <row r="209" x14ac:dyDescent="0.3"/>
    <row r="210" x14ac:dyDescent="0.3"/>
    <row r="211" x14ac:dyDescent="0.3"/>
    <row r="212" x14ac:dyDescent="0.3"/>
    <row r="213" x14ac:dyDescent="0.3"/>
    <row r="214" x14ac:dyDescent="0.3"/>
    <row r="215" x14ac:dyDescent="0.3"/>
    <row r="216" x14ac:dyDescent="0.3"/>
    <row r="217" x14ac:dyDescent="0.3"/>
    <row r="218" x14ac:dyDescent="0.3"/>
    <row r="219" x14ac:dyDescent="0.3"/>
    <row r="220" x14ac:dyDescent="0.3"/>
    <row r="221" x14ac:dyDescent="0.3"/>
    <row r="222" x14ac:dyDescent="0.3"/>
    <row r="223" x14ac:dyDescent="0.3"/>
    <row r="224" x14ac:dyDescent="0.3"/>
    <row r="225" x14ac:dyDescent="0.3"/>
    <row r="226" x14ac:dyDescent="0.3"/>
    <row r="227" x14ac:dyDescent="0.3"/>
    <row r="228" x14ac:dyDescent="0.3"/>
    <row r="229" x14ac:dyDescent="0.3"/>
    <row r="230" x14ac:dyDescent="0.3"/>
    <row r="231" x14ac:dyDescent="0.3"/>
    <row r="232" x14ac:dyDescent="0.3"/>
    <row r="233" x14ac:dyDescent="0.3"/>
    <row r="234" x14ac:dyDescent="0.3"/>
    <row r="235" x14ac:dyDescent="0.3"/>
    <row r="236" x14ac:dyDescent="0.3"/>
    <row r="237" x14ac:dyDescent="0.3"/>
    <row r="238" x14ac:dyDescent="0.3"/>
    <row r="239" x14ac:dyDescent="0.3"/>
    <row r="240" x14ac:dyDescent="0.3"/>
    <row r="241" x14ac:dyDescent="0.3"/>
    <row r="242" x14ac:dyDescent="0.3"/>
    <row r="243" x14ac:dyDescent="0.3"/>
    <row r="244" x14ac:dyDescent="0.3"/>
    <row r="245" x14ac:dyDescent="0.3"/>
    <row r="246" x14ac:dyDescent="0.3"/>
    <row r="247" x14ac:dyDescent="0.3"/>
    <row r="248" x14ac:dyDescent="0.3"/>
    <row r="249" x14ac:dyDescent="0.3"/>
    <row r="250" x14ac:dyDescent="0.3"/>
    <row r="251" x14ac:dyDescent="0.3"/>
    <row r="252" x14ac:dyDescent="0.3"/>
    <row r="253" x14ac:dyDescent="0.3"/>
    <row r="254" x14ac:dyDescent="0.3"/>
    <row r="255" x14ac:dyDescent="0.3"/>
    <row r="256" x14ac:dyDescent="0.3"/>
    <row r="257" x14ac:dyDescent="0.3"/>
    <row r="258" x14ac:dyDescent="0.3"/>
    <row r="259" x14ac:dyDescent="0.3"/>
    <row r="260" x14ac:dyDescent="0.3"/>
    <row r="261" x14ac:dyDescent="0.3"/>
    <row r="262" x14ac:dyDescent="0.3"/>
    <row r="263" x14ac:dyDescent="0.3"/>
    <row r="264" x14ac:dyDescent="0.3"/>
    <row r="265" x14ac:dyDescent="0.3"/>
    <row r="266" x14ac:dyDescent="0.3"/>
    <row r="267" x14ac:dyDescent="0.3"/>
    <row r="268" x14ac:dyDescent="0.3"/>
    <row r="269" x14ac:dyDescent="0.3"/>
    <row r="270" x14ac:dyDescent="0.3"/>
    <row r="271" x14ac:dyDescent="0.3"/>
    <row r="272" x14ac:dyDescent="0.3"/>
    <row r="273" x14ac:dyDescent="0.3"/>
    <row r="274" x14ac:dyDescent="0.3"/>
    <row r="275" x14ac:dyDescent="0.3"/>
    <row r="276" x14ac:dyDescent="0.3"/>
    <row r="277" x14ac:dyDescent="0.3"/>
    <row r="278" x14ac:dyDescent="0.3"/>
    <row r="279" x14ac:dyDescent="0.3"/>
    <row r="280" x14ac:dyDescent="0.3"/>
    <row r="281" x14ac:dyDescent="0.3"/>
    <row r="282" x14ac:dyDescent="0.3"/>
    <row r="283" x14ac:dyDescent="0.3"/>
    <row r="284" x14ac:dyDescent="0.3"/>
    <row r="285" x14ac:dyDescent="0.3"/>
    <row r="286" x14ac:dyDescent="0.3"/>
    <row r="287" x14ac:dyDescent="0.3"/>
    <row r="288" x14ac:dyDescent="0.3"/>
    <row r="289" x14ac:dyDescent="0.3"/>
    <row r="290" x14ac:dyDescent="0.3"/>
    <row r="291" x14ac:dyDescent="0.3"/>
    <row r="292" x14ac:dyDescent="0.3"/>
    <row r="293" x14ac:dyDescent="0.3"/>
    <row r="294" x14ac:dyDescent="0.3"/>
    <row r="295" x14ac:dyDescent="0.3"/>
    <row r="296" x14ac:dyDescent="0.3"/>
    <row r="297" x14ac:dyDescent="0.3"/>
    <row r="298" x14ac:dyDescent="0.3"/>
    <row r="299" x14ac:dyDescent="0.3"/>
    <row r="300" x14ac:dyDescent="0.3"/>
    <row r="301" x14ac:dyDescent="0.3"/>
    <row r="302" x14ac:dyDescent="0.3"/>
    <row r="303" x14ac:dyDescent="0.3"/>
    <row r="304" x14ac:dyDescent="0.3"/>
    <row r="305" x14ac:dyDescent="0.3"/>
    <row r="306" x14ac:dyDescent="0.3"/>
    <row r="307" x14ac:dyDescent="0.3"/>
    <row r="308" x14ac:dyDescent="0.3"/>
    <row r="309" x14ac:dyDescent="0.3"/>
    <row r="310" x14ac:dyDescent="0.3"/>
    <row r="311" x14ac:dyDescent="0.3"/>
    <row r="312" x14ac:dyDescent="0.3"/>
    <row r="313" x14ac:dyDescent="0.3"/>
    <row r="314" x14ac:dyDescent="0.3"/>
    <row r="315" x14ac:dyDescent="0.3"/>
    <row r="316" x14ac:dyDescent="0.3"/>
    <row r="317" x14ac:dyDescent="0.3"/>
    <row r="318" x14ac:dyDescent="0.3"/>
    <row r="319" x14ac:dyDescent="0.3"/>
    <row r="320" x14ac:dyDescent="0.3"/>
    <row r="321" x14ac:dyDescent="0.3"/>
    <row r="322" x14ac:dyDescent="0.3"/>
    <row r="323" x14ac:dyDescent="0.3"/>
    <row r="324" x14ac:dyDescent="0.3"/>
    <row r="325" x14ac:dyDescent="0.3"/>
    <row r="326" x14ac:dyDescent="0.3"/>
    <row r="327" x14ac:dyDescent="0.3"/>
    <row r="328" x14ac:dyDescent="0.3"/>
    <row r="329" x14ac:dyDescent="0.3"/>
    <row r="330" x14ac:dyDescent="0.3"/>
    <row r="331" x14ac:dyDescent="0.3"/>
    <row r="332" x14ac:dyDescent="0.3"/>
    <row r="333" x14ac:dyDescent="0.3"/>
    <row r="334" x14ac:dyDescent="0.3"/>
    <row r="335" x14ac:dyDescent="0.3"/>
    <row r="336" x14ac:dyDescent="0.3"/>
    <row r="337" x14ac:dyDescent="0.3"/>
    <row r="338" x14ac:dyDescent="0.3"/>
    <row r="339" x14ac:dyDescent="0.3"/>
    <row r="340" x14ac:dyDescent="0.3"/>
    <row r="341" x14ac:dyDescent="0.3"/>
    <row r="342" x14ac:dyDescent="0.3"/>
    <row r="343" x14ac:dyDescent="0.3"/>
    <row r="344" x14ac:dyDescent="0.3"/>
    <row r="345" x14ac:dyDescent="0.3"/>
    <row r="346" x14ac:dyDescent="0.3"/>
    <row r="347" x14ac:dyDescent="0.3"/>
    <row r="348" x14ac:dyDescent="0.3"/>
    <row r="349" x14ac:dyDescent="0.3"/>
    <row r="350" x14ac:dyDescent="0.3"/>
    <row r="351" x14ac:dyDescent="0.3"/>
  </sheetData>
  <autoFilter ref="L6:M93"/>
  <mergeCells count="46">
    <mergeCell ref="C1:L2"/>
    <mergeCell ref="Z1:AA2"/>
    <mergeCell ref="AI1:AQ2"/>
    <mergeCell ref="BB1:BQ2"/>
    <mergeCell ref="A4:A5"/>
    <mergeCell ref="B4:B5"/>
    <mergeCell ref="C4:C5"/>
    <mergeCell ref="D4:D5"/>
    <mergeCell ref="E4:E5"/>
    <mergeCell ref="F4:F5"/>
    <mergeCell ref="AP4:AP5"/>
    <mergeCell ref="G4:G5"/>
    <mergeCell ref="H4:H5"/>
    <mergeCell ref="K4:K5"/>
    <mergeCell ref="M4:M5"/>
    <mergeCell ref="U4:U5"/>
    <mergeCell ref="V4:V5"/>
    <mergeCell ref="W4:W5"/>
    <mergeCell ref="AE4:AE5"/>
    <mergeCell ref="AF4:AF5"/>
    <mergeCell ref="AG4:AG5"/>
    <mergeCell ref="AO4:AO5"/>
    <mergeCell ref="BQ12:BQ16"/>
    <mergeCell ref="AQ4:AQ5"/>
    <mergeCell ref="AY4:AY5"/>
    <mergeCell ref="AZ4:AZ5"/>
    <mergeCell ref="BA4:BA5"/>
    <mergeCell ref="BI4:BI5"/>
    <mergeCell ref="BJ4:BJ5"/>
    <mergeCell ref="BK4:BK5"/>
    <mergeCell ref="BN4:BN5"/>
    <mergeCell ref="BO4:BO5"/>
    <mergeCell ref="BP4:BP5"/>
    <mergeCell ref="BQ7:BQ11"/>
    <mergeCell ref="B81:B92"/>
    <mergeCell ref="BQ17:BQ20"/>
    <mergeCell ref="BQ21:BQ25"/>
    <mergeCell ref="BQ26:BQ30"/>
    <mergeCell ref="BQ31:BQ35"/>
    <mergeCell ref="BQ36:BQ40"/>
    <mergeCell ref="BQ41:BQ45"/>
    <mergeCell ref="BQ46:BQ50"/>
    <mergeCell ref="BQ51:BQ55"/>
    <mergeCell ref="BQ56:BQ60"/>
    <mergeCell ref="F66:L66"/>
    <mergeCell ref="B68:B79"/>
  </mergeCells>
  <conditionalFormatting sqref="N4:T6 U6:X6 U4:W4 BQ7 BN6:BP6 BN4:BP4 BL4:BM6 X4:X5 Y4:BH6 BI4:BK4 BI6:BK10 BQ17 A7:BH8 BL7:BP10 BQ21 BQ26 BQ31 BQ36:BQ56 W66 R66:T66 A12 BO11:BP11 AG66 AQ66 BA66:BC66 AM66:AN66 AW66:AX66 BG66:BP66 AB66:AD66 N81:BP92 E12:G12 I14:BP16 I11:R11 A9:G11 I9:BH10 H9:H16 A14:G16 N68:BP79 A18:E20 N17:BP20 I12:BQ12 A21:BP60 A17 E17">
    <cfRule type="expression" dxfId="608" priority="225" stopIfTrue="1">
      <formula>A$4="sáb"</formula>
    </cfRule>
    <cfRule type="expression" dxfId="607" priority="226" stopIfTrue="1">
      <formula>A$4="dom"</formula>
    </cfRule>
    <cfRule type="expression" dxfId="606" priority="227" stopIfTrue="1">
      <formula>($E4=1)</formula>
    </cfRule>
  </conditionalFormatting>
  <conditionalFormatting sqref="F66:M67 N67:BP67 C81:E92 AG61 AQ61 BA61 BP61 BK61 R61:AC61 BQ21 BQ26 BQ31 K6:M6 BQ6:BQ7 BQ12 BQ17 B68:B73 BQ36:BQ56 C79:E79 BQ66:BQ93 B80:B93 C66:E70 D71:E72 C80:N80 BN80:BP80">
    <cfRule type="cellIs" dxfId="605" priority="224" stopIfTrue="1" operator="lessThan">
      <formula>0</formula>
    </cfRule>
  </conditionalFormatting>
  <conditionalFormatting sqref="F87:M91 F68:M72 A7:M8 F81:G86 K81:M86 A12 E12:G12 I14:M16 A9:G11 I9:M12 H9:H16 A14:G16 A18:E20 A21:M60 A17 E17">
    <cfRule type="cellIs" dxfId="604" priority="221" stopIfTrue="1" operator="lessThan">
      <formula>0</formula>
    </cfRule>
    <cfRule type="expression" priority="222" stopIfTrue="1">
      <formula>($E7=0)</formula>
    </cfRule>
    <cfRule type="expression" dxfId="603" priority="223" stopIfTrue="1">
      <formula>($E7=1)</formula>
    </cfRule>
  </conditionalFormatting>
  <conditionalFormatting sqref="F79:M79 F92:M92">
    <cfRule type="cellIs" dxfId="602" priority="218" stopIfTrue="1" operator="lessThan">
      <formula>0</formula>
    </cfRule>
    <cfRule type="expression" priority="219" stopIfTrue="1">
      <formula>($E79=0)</formula>
    </cfRule>
    <cfRule type="expression" dxfId="601" priority="220" stopIfTrue="1">
      <formula>($E79=2)</formula>
    </cfRule>
  </conditionalFormatting>
  <conditionalFormatting sqref="U6 AE6 AO6 AY6 BN6 BI6">
    <cfRule type="cellIs" dxfId="600" priority="217" stopIfTrue="1" operator="lessThan">
      <formula>0</formula>
    </cfRule>
  </conditionalFormatting>
  <conditionalFormatting sqref="U4:W4 BN4:BP4 BL4:BM5 X4:BH5 BI4:BK4 R66:T66 BB66:BC66 AM66:AN66 AW66:AX66 BG66:BP66 AB66:AD66">
    <cfRule type="expression" dxfId="599" priority="215">
      <formula>R$4="sáb"</formula>
    </cfRule>
    <cfRule type="expression" dxfId="598" priority="216">
      <formula>($E4=1)</formula>
    </cfRule>
  </conditionalFormatting>
  <conditionalFormatting sqref="F7:J8 F14:G16 I14:J16 F9:G12 I9:J12 H9:H16 F21:J60">
    <cfRule type="cellIs" dxfId="597" priority="214" operator="equal">
      <formula>"BRASIL"</formula>
    </cfRule>
  </conditionalFormatting>
  <conditionalFormatting sqref="N6:BP6">
    <cfRule type="expression" dxfId="596" priority="211" stopIfTrue="1">
      <formula>N$4="sáb"</formula>
    </cfRule>
    <cfRule type="expression" dxfId="595" priority="212" stopIfTrue="1">
      <formula>N$4="dom"</formula>
    </cfRule>
    <cfRule type="expression" dxfId="594" priority="213" stopIfTrue="1">
      <formula>($E6=1)</formula>
    </cfRule>
  </conditionalFormatting>
  <conditionalFormatting sqref="N6:BP6">
    <cfRule type="expression" dxfId="593" priority="208" stopIfTrue="1">
      <formula>N$4="sáb"</formula>
    </cfRule>
    <cfRule type="expression" dxfId="592" priority="209" stopIfTrue="1">
      <formula>N$4="dom"</formula>
    </cfRule>
    <cfRule type="expression" dxfId="591" priority="210" stopIfTrue="1">
      <formula>($E6=1)</formula>
    </cfRule>
  </conditionalFormatting>
  <conditionalFormatting sqref="N6:BP6">
    <cfRule type="expression" dxfId="590" priority="205" stopIfTrue="1">
      <formula>N$4="sáb"</formula>
    </cfRule>
    <cfRule type="expression" dxfId="589" priority="206" stopIfTrue="1">
      <formula>N$4="dom"</formula>
    </cfRule>
    <cfRule type="expression" dxfId="588" priority="207" stopIfTrue="1">
      <formula>($E6=1)</formula>
    </cfRule>
  </conditionalFormatting>
  <conditionalFormatting sqref="N6:BP6">
    <cfRule type="expression" dxfId="587" priority="202" stopIfTrue="1">
      <formula>N$4="sáb"</formula>
    </cfRule>
    <cfRule type="expression" dxfId="586" priority="203" stopIfTrue="1">
      <formula>N$4="dom"</formula>
    </cfRule>
    <cfRule type="expression" dxfId="585" priority="204" stopIfTrue="1">
      <formula>($E6=1)</formula>
    </cfRule>
  </conditionalFormatting>
  <conditionalFormatting sqref="N4:T6">
    <cfRule type="expression" dxfId="584" priority="199" stopIfTrue="1">
      <formula>N$4="sáb"</formula>
    </cfRule>
    <cfRule type="expression" dxfId="583" priority="200" stopIfTrue="1">
      <formula>N$4="dom"</formula>
    </cfRule>
    <cfRule type="expression" dxfId="582" priority="201" stopIfTrue="1">
      <formula>($E4=1)</formula>
    </cfRule>
  </conditionalFormatting>
  <conditionalFormatting sqref="N6:BP6">
    <cfRule type="expression" dxfId="581" priority="197">
      <formula>N$4="sáb"</formula>
    </cfRule>
    <cfRule type="expression" dxfId="580" priority="198">
      <formula>($E6=1)</formula>
    </cfRule>
  </conditionalFormatting>
  <conditionalFormatting sqref="N6:BP6">
    <cfRule type="expression" dxfId="579" priority="194" stopIfTrue="1">
      <formula>N$4="sáb"</formula>
    </cfRule>
    <cfRule type="expression" dxfId="578" priority="195" stopIfTrue="1">
      <formula>N$4="dom"</formula>
    </cfRule>
    <cfRule type="expression" dxfId="577" priority="196" stopIfTrue="1">
      <formula>($E6=1)</formula>
    </cfRule>
  </conditionalFormatting>
  <conditionalFormatting sqref="N6:BP6">
    <cfRule type="expression" dxfId="576" priority="191" stopIfTrue="1">
      <formula>N$4="sáb"</formula>
    </cfRule>
    <cfRule type="expression" dxfId="575" priority="192" stopIfTrue="1">
      <formula>N$4="dom"</formula>
    </cfRule>
    <cfRule type="expression" dxfId="574" priority="193" stopIfTrue="1">
      <formula>($E6=1)</formula>
    </cfRule>
  </conditionalFormatting>
  <conditionalFormatting sqref="N4:T5">
    <cfRule type="expression" dxfId="573" priority="189">
      <formula>N$4="sáb"</formula>
    </cfRule>
    <cfRule type="expression" dxfId="572" priority="190">
      <formula>($E4=1)</formula>
    </cfRule>
  </conditionalFormatting>
  <conditionalFormatting sqref="N4:T5">
    <cfRule type="expression" dxfId="571" priority="186" stopIfTrue="1">
      <formula>N$4="sáb"</formula>
    </cfRule>
    <cfRule type="expression" dxfId="570" priority="187" stopIfTrue="1">
      <formula>N$4="dom"</formula>
    </cfRule>
    <cfRule type="expression" dxfId="569" priority="188" stopIfTrue="1">
      <formula>($E4=1)</formula>
    </cfRule>
  </conditionalFormatting>
  <conditionalFormatting sqref="N4:T5">
    <cfRule type="expression" dxfId="568" priority="183" stopIfTrue="1">
      <formula>N$4="sáb"</formula>
    </cfRule>
    <cfRule type="expression" dxfId="567" priority="184" stopIfTrue="1">
      <formula>N$4="dom"</formula>
    </cfRule>
    <cfRule type="expression" dxfId="566" priority="185" stopIfTrue="1">
      <formula>($E4=1)</formula>
    </cfRule>
  </conditionalFormatting>
  <conditionalFormatting sqref="AD1:AD2 Y3">
    <cfRule type="expression" dxfId="565" priority="181">
      <formula>(Y1="ok")</formula>
    </cfRule>
    <cfRule type="expression" dxfId="564" priority="182">
      <formula>(Y1="erro")</formula>
    </cfRule>
  </conditionalFormatting>
  <conditionalFormatting sqref="W68:W72 AG66 AQ66 BA66 BP66 BK66 W66 AG68:AG72 AQ68:AQ72 BA68:BA72 BK68:BK72 BP68:BP72 BK7:BK10 BP7:BP12 W6:W10 AQ7:AQ10 BA7:BA10 AG7:AG10 BP14:BP60 BK14:BK60 AG14:AG60 BA14:BA60 AQ14:AQ60 W14:W60 AG12 BA12 AQ12 W12 BK12 BP79 BK79 BA79 AQ79 AG79 W79">
    <cfRule type="cellIs" dxfId="563" priority="180" stopIfTrue="1" operator="lessThan">
      <formula>0</formula>
    </cfRule>
  </conditionalFormatting>
  <conditionalFormatting sqref="N4:T5 U4:W4 AO4:AQ4 AH4:AN5 X4:AD5 AE4:AG4 AR4:AX5 AY4:BA4 BN4:BP4 BL4:BM5 BB4:BH5 BI4:BK4">
    <cfRule type="expression" dxfId="562" priority="177" stopIfTrue="1">
      <formula>N$4="sáb"</formula>
    </cfRule>
    <cfRule type="expression" dxfId="561" priority="178" stopIfTrue="1">
      <formula>N$4="dom"</formula>
    </cfRule>
    <cfRule type="expression" dxfId="560" priority="179" stopIfTrue="1">
      <formula>($E4=1)</formula>
    </cfRule>
  </conditionalFormatting>
  <conditionalFormatting sqref="U4:W4 AE4:AG4 AO4:AQ4 AH4:AN5 X4:AD5 AR4:AX5 AY4:BA4 BN4:BP4 BL4:BM5 BB4:BH5 BI4:BK4">
    <cfRule type="expression" dxfId="559" priority="175">
      <formula>U$4="sáb"</formula>
    </cfRule>
    <cfRule type="expression" dxfId="558" priority="176">
      <formula>($E4=1)</formula>
    </cfRule>
  </conditionalFormatting>
  <conditionalFormatting sqref="N4:T5">
    <cfRule type="expression" dxfId="557" priority="172" stopIfTrue="1">
      <formula>N$4="sáb"</formula>
    </cfRule>
    <cfRule type="expression" dxfId="556" priority="173" stopIfTrue="1">
      <formula>N$4="dom"</formula>
    </cfRule>
    <cfRule type="expression" dxfId="555" priority="174" stopIfTrue="1">
      <formula>($E4=1)</formula>
    </cfRule>
  </conditionalFormatting>
  <conditionalFormatting sqref="N4:T5">
    <cfRule type="expression" dxfId="554" priority="170">
      <formula>N$4="sáb"</formula>
    </cfRule>
    <cfRule type="expression" dxfId="553" priority="171">
      <formula>($E4=1)</formula>
    </cfRule>
  </conditionalFormatting>
  <conditionalFormatting sqref="N4:T5">
    <cfRule type="expression" dxfId="552" priority="167" stopIfTrue="1">
      <formula>N$4="sáb"</formula>
    </cfRule>
    <cfRule type="expression" dxfId="551" priority="168" stopIfTrue="1">
      <formula>N$4="dom"</formula>
    </cfRule>
    <cfRule type="expression" dxfId="550" priority="169" stopIfTrue="1">
      <formula>($E4=1)</formula>
    </cfRule>
  </conditionalFormatting>
  <conditionalFormatting sqref="N4:T5">
    <cfRule type="expression" dxfId="549" priority="164" stopIfTrue="1">
      <formula>N$4="sáb"</formula>
    </cfRule>
    <cfRule type="expression" dxfId="548" priority="165" stopIfTrue="1">
      <formula>N$4="dom"</formula>
    </cfRule>
    <cfRule type="expression" dxfId="547" priority="166" stopIfTrue="1">
      <formula>($E4=1)</formula>
    </cfRule>
  </conditionalFormatting>
  <conditionalFormatting sqref="N66:BP66">
    <cfRule type="cellIs" dxfId="546" priority="162" operator="greaterThan">
      <formula>17.3</formula>
    </cfRule>
    <cfRule type="cellIs" dxfId="545" priority="163" operator="greaterThan">
      <formula>17.2</formula>
    </cfRule>
  </conditionalFormatting>
  <conditionalFormatting sqref="E68:E72 E81:E91">
    <cfRule type="cellIs" dxfId="544" priority="159" stopIfTrue="1" operator="lessThan">
      <formula>0</formula>
    </cfRule>
    <cfRule type="expression" priority="160" stopIfTrue="1">
      <formula>($E68=0)</formula>
    </cfRule>
    <cfRule type="expression" dxfId="543" priority="161" stopIfTrue="1">
      <formula>($E68=1)</formula>
    </cfRule>
  </conditionalFormatting>
  <conditionalFormatting sqref="E79 E92">
    <cfRule type="cellIs" dxfId="542" priority="156" stopIfTrue="1" operator="lessThan">
      <formula>0</formula>
    </cfRule>
    <cfRule type="expression" priority="157" stopIfTrue="1">
      <formula>($E79=0)</formula>
    </cfRule>
    <cfRule type="expression" dxfId="541" priority="158" stopIfTrue="1">
      <formula>($E79=2)</formula>
    </cfRule>
  </conditionalFormatting>
  <conditionalFormatting sqref="D81:D91 D68:D72">
    <cfRule type="cellIs" dxfId="540" priority="153" stopIfTrue="1" operator="lessThan">
      <formula>0</formula>
    </cfRule>
    <cfRule type="expression" priority="154" stopIfTrue="1">
      <formula>($E68=0)</formula>
    </cfRule>
    <cfRule type="expression" dxfId="539" priority="155" stopIfTrue="1">
      <formula>($E68=1)</formula>
    </cfRule>
  </conditionalFormatting>
  <conditionalFormatting sqref="D79 D92">
    <cfRule type="cellIs" dxfId="538" priority="150" stopIfTrue="1" operator="lessThan">
      <formula>0</formula>
    </cfRule>
    <cfRule type="expression" priority="151" stopIfTrue="1">
      <formula>($E79=0)</formula>
    </cfRule>
    <cfRule type="expression" dxfId="537" priority="152" stopIfTrue="1">
      <formula>($E79=2)</formula>
    </cfRule>
  </conditionalFormatting>
  <conditionalFormatting sqref="C68:C70 C81:C91">
    <cfRule type="cellIs" dxfId="536" priority="147" stopIfTrue="1" operator="lessThan">
      <formula>0</formula>
    </cfRule>
    <cfRule type="expression" priority="148" stopIfTrue="1">
      <formula>($E68=0)</formula>
    </cfRule>
    <cfRule type="expression" dxfId="535" priority="149" stopIfTrue="1">
      <formula>($E68=1)</formula>
    </cfRule>
  </conditionalFormatting>
  <conditionalFormatting sqref="C79 C92">
    <cfRule type="cellIs" dxfId="534" priority="144" stopIfTrue="1" operator="lessThan">
      <formula>0</formula>
    </cfRule>
    <cfRule type="expression" priority="145" stopIfTrue="1">
      <formula>($E79=0)</formula>
    </cfRule>
    <cfRule type="expression" dxfId="533" priority="146" stopIfTrue="1">
      <formula>($E79=2)</formula>
    </cfRule>
  </conditionalFormatting>
  <conditionalFormatting sqref="C68:C70">
    <cfRule type="cellIs" dxfId="532" priority="141" stopIfTrue="1" operator="lessThan">
      <formula>0</formula>
    </cfRule>
    <cfRule type="expression" priority="142" stopIfTrue="1">
      <formula>($E68=0)</formula>
    </cfRule>
    <cfRule type="expression" dxfId="531" priority="143" stopIfTrue="1">
      <formula>($E68=1)</formula>
    </cfRule>
  </conditionalFormatting>
  <conditionalFormatting sqref="C79">
    <cfRule type="cellIs" dxfId="530" priority="138" stopIfTrue="1" operator="lessThan">
      <formula>0</formula>
    </cfRule>
    <cfRule type="expression" priority="139" stopIfTrue="1">
      <formula>($E79=0)</formula>
    </cfRule>
    <cfRule type="expression" dxfId="529" priority="140" stopIfTrue="1">
      <formula>($E79=2)</formula>
    </cfRule>
  </conditionalFormatting>
  <conditionalFormatting sqref="A13 E13:G13 I13:BP13">
    <cfRule type="expression" dxfId="528" priority="130" stopIfTrue="1">
      <formula>A$4="sáb"</formula>
    </cfRule>
    <cfRule type="expression" dxfId="527" priority="131" stopIfTrue="1">
      <formula>A$4="dom"</formula>
    </cfRule>
    <cfRule type="expression" dxfId="526" priority="132" stopIfTrue="1">
      <formula>($E13=1)</formula>
    </cfRule>
  </conditionalFormatting>
  <conditionalFormatting sqref="A13 E13:G13 I13:M13">
    <cfRule type="cellIs" dxfId="525" priority="127" stopIfTrue="1" operator="lessThan">
      <formula>0</formula>
    </cfRule>
    <cfRule type="expression" priority="128" stopIfTrue="1">
      <formula>($E13=0)</formula>
    </cfRule>
    <cfRule type="expression" dxfId="524" priority="129" stopIfTrue="1">
      <formula>($E13=1)</formula>
    </cfRule>
  </conditionalFormatting>
  <conditionalFormatting sqref="F13:G13 I13:J13">
    <cfRule type="cellIs" dxfId="523" priority="126" operator="equal">
      <formula>"BRASIL"</formula>
    </cfRule>
  </conditionalFormatting>
  <conditionalFormatting sqref="AG13 BA13 AQ13 W13 BP13 BK13">
    <cfRule type="cellIs" dxfId="522" priority="125" stopIfTrue="1" operator="lessThan">
      <formula>0</formula>
    </cfRule>
  </conditionalFormatting>
  <conditionalFormatting sqref="S11:BN11">
    <cfRule type="expression" dxfId="521" priority="122" stopIfTrue="1">
      <formula>S$4="sáb"</formula>
    </cfRule>
    <cfRule type="expression" dxfId="520" priority="123" stopIfTrue="1">
      <formula>S$4="dom"</formula>
    </cfRule>
    <cfRule type="expression" dxfId="519" priority="124" stopIfTrue="1">
      <formula>($E11=1)</formula>
    </cfRule>
  </conditionalFormatting>
  <conditionalFormatting sqref="BK11 W11 AQ11 BA11 AG11">
    <cfRule type="cellIs" dxfId="518" priority="121" stopIfTrue="1" operator="lessThan">
      <formula>0</formula>
    </cfRule>
  </conditionalFormatting>
  <conditionalFormatting sqref="D73:E74">
    <cfRule type="cellIs" dxfId="517" priority="120" stopIfTrue="1" operator="lessThan">
      <formula>0</formula>
    </cfRule>
  </conditionalFormatting>
  <conditionalFormatting sqref="F73:M74">
    <cfRule type="cellIs" dxfId="516" priority="117" stopIfTrue="1" operator="lessThan">
      <formula>0</formula>
    </cfRule>
    <cfRule type="expression" priority="118" stopIfTrue="1">
      <formula>($E73=0)</formula>
    </cfRule>
    <cfRule type="expression" dxfId="515" priority="119" stopIfTrue="1">
      <formula>($E73=1)</formula>
    </cfRule>
  </conditionalFormatting>
  <conditionalFormatting sqref="W73:W74 AG73:AG74 AQ73:AQ74 BA73:BA74 BK73:BK74 BP73:BP74">
    <cfRule type="cellIs" dxfId="514" priority="116" stopIfTrue="1" operator="lessThan">
      <formula>0</formula>
    </cfRule>
  </conditionalFormatting>
  <conditionalFormatting sqref="E73:E74">
    <cfRule type="cellIs" dxfId="513" priority="113" stopIfTrue="1" operator="lessThan">
      <formula>0</formula>
    </cfRule>
    <cfRule type="expression" priority="114" stopIfTrue="1">
      <formula>($E73=0)</formula>
    </cfRule>
    <cfRule type="expression" dxfId="512" priority="115" stopIfTrue="1">
      <formula>($E73=1)</formula>
    </cfRule>
  </conditionalFormatting>
  <conditionalFormatting sqref="D73:D74">
    <cfRule type="cellIs" dxfId="511" priority="110" stopIfTrue="1" operator="lessThan">
      <formula>0</formula>
    </cfRule>
    <cfRule type="expression" priority="111" stopIfTrue="1">
      <formula>($E73=0)</formula>
    </cfRule>
    <cfRule type="expression" dxfId="510" priority="112" stopIfTrue="1">
      <formula>($E73=1)</formula>
    </cfRule>
  </conditionalFormatting>
  <conditionalFormatting sqref="D75:E76">
    <cfRule type="cellIs" dxfId="509" priority="103" stopIfTrue="1" operator="lessThan">
      <formula>0</formula>
    </cfRule>
  </conditionalFormatting>
  <conditionalFormatting sqref="F75:M76">
    <cfRule type="cellIs" dxfId="508" priority="100" stopIfTrue="1" operator="lessThan">
      <formula>0</formula>
    </cfRule>
    <cfRule type="expression" priority="101" stopIfTrue="1">
      <formula>($E75=0)</formula>
    </cfRule>
    <cfRule type="expression" dxfId="507" priority="102" stopIfTrue="1">
      <formula>($E75=1)</formula>
    </cfRule>
  </conditionalFormatting>
  <conditionalFormatting sqref="W75:W76 AG75:AG76 AQ75:AQ76 BA75:BA76 BK75:BK76 BP75:BP76">
    <cfRule type="cellIs" dxfId="506" priority="99" stopIfTrue="1" operator="lessThan">
      <formula>0</formula>
    </cfRule>
  </conditionalFormatting>
  <conditionalFormatting sqref="E75:E76">
    <cfRule type="cellIs" dxfId="505" priority="96" stopIfTrue="1" operator="lessThan">
      <formula>0</formula>
    </cfRule>
    <cfRule type="expression" priority="97" stopIfTrue="1">
      <formula>($E75=0)</formula>
    </cfRule>
    <cfRule type="expression" dxfId="504" priority="98" stopIfTrue="1">
      <formula>($E75=1)</formula>
    </cfRule>
  </conditionalFormatting>
  <conditionalFormatting sqref="D75:D76">
    <cfRule type="cellIs" dxfId="503" priority="93" stopIfTrue="1" operator="lessThan">
      <formula>0</formula>
    </cfRule>
    <cfRule type="expression" priority="94" stopIfTrue="1">
      <formula>($E75=0)</formula>
    </cfRule>
    <cfRule type="expression" dxfId="502" priority="95" stopIfTrue="1">
      <formula>($E75=1)</formula>
    </cfRule>
  </conditionalFormatting>
  <conditionalFormatting sqref="D77:E78">
    <cfRule type="cellIs" dxfId="501" priority="86" stopIfTrue="1" operator="lessThan">
      <formula>0</formula>
    </cfRule>
  </conditionalFormatting>
  <conditionalFormatting sqref="F77:M78">
    <cfRule type="cellIs" dxfId="500" priority="83" stopIfTrue="1" operator="lessThan">
      <formula>0</formula>
    </cfRule>
    <cfRule type="expression" priority="84" stopIfTrue="1">
      <formula>($E77=0)</formula>
    </cfRule>
    <cfRule type="expression" dxfId="499" priority="85" stopIfTrue="1">
      <formula>($E77=1)</formula>
    </cfRule>
  </conditionalFormatting>
  <conditionalFormatting sqref="W77:W78 AG77:AG78 AQ77:AQ78 BA77:BA78 BK77:BK78 BP77:BP78">
    <cfRule type="cellIs" dxfId="498" priority="82" stopIfTrue="1" operator="lessThan">
      <formula>0</formula>
    </cfRule>
  </conditionalFormatting>
  <conditionalFormatting sqref="E77:E78">
    <cfRule type="cellIs" dxfId="497" priority="79" stopIfTrue="1" operator="lessThan">
      <formula>0</formula>
    </cfRule>
    <cfRule type="expression" priority="80" stopIfTrue="1">
      <formula>($E77=0)</formula>
    </cfRule>
    <cfRule type="expression" dxfId="496" priority="81" stopIfTrue="1">
      <formula>($E77=1)</formula>
    </cfRule>
  </conditionalFormatting>
  <conditionalFormatting sqref="D77:D78">
    <cfRule type="cellIs" dxfId="495" priority="76" stopIfTrue="1" operator="lessThan">
      <formula>0</formula>
    </cfRule>
    <cfRule type="expression" priority="77" stopIfTrue="1">
      <formula>($E77=0)</formula>
    </cfRule>
    <cfRule type="expression" dxfId="494" priority="78" stopIfTrue="1">
      <formula>($E77=1)</formula>
    </cfRule>
  </conditionalFormatting>
  <conditionalFormatting sqref="I84:J86">
    <cfRule type="cellIs" dxfId="493" priority="67" stopIfTrue="1" operator="lessThan">
      <formula>0</formula>
    </cfRule>
    <cfRule type="expression" priority="68" stopIfTrue="1">
      <formula>($E84=0)</formula>
    </cfRule>
    <cfRule type="expression" dxfId="492" priority="69" stopIfTrue="1">
      <formula>($E84=1)</formula>
    </cfRule>
  </conditionalFormatting>
  <conditionalFormatting sqref="H81:J83">
    <cfRule type="cellIs" dxfId="491" priority="64" stopIfTrue="1" operator="lessThan">
      <formula>0</formula>
    </cfRule>
    <cfRule type="expression" priority="65" stopIfTrue="1">
      <formula>($E81=0)</formula>
    </cfRule>
    <cfRule type="expression" dxfId="490" priority="66" stopIfTrue="1">
      <formula>($E81=1)</formula>
    </cfRule>
  </conditionalFormatting>
  <conditionalFormatting sqref="H81:J83">
    <cfRule type="cellIs" dxfId="489" priority="61" stopIfTrue="1" operator="lessThan">
      <formula>0</formula>
    </cfRule>
    <cfRule type="expression" priority="62" stopIfTrue="1">
      <formula>($E81=0)</formula>
    </cfRule>
    <cfRule type="expression" dxfId="488" priority="63" stopIfTrue="1">
      <formula>($E81=1)</formula>
    </cfRule>
  </conditionalFormatting>
  <conditionalFormatting sqref="H84">
    <cfRule type="cellIs" dxfId="487" priority="58" stopIfTrue="1" operator="lessThan">
      <formula>0</formula>
    </cfRule>
    <cfRule type="expression" priority="59" stopIfTrue="1">
      <formula>($E84=0)</formula>
    </cfRule>
    <cfRule type="expression" dxfId="486" priority="60" stopIfTrue="1">
      <formula>($E84=1)</formula>
    </cfRule>
  </conditionalFormatting>
  <conditionalFormatting sqref="H84">
    <cfRule type="cellIs" dxfId="485" priority="55" stopIfTrue="1" operator="lessThan">
      <formula>0</formula>
    </cfRule>
    <cfRule type="expression" priority="56" stopIfTrue="1">
      <formula>($E84=0)</formula>
    </cfRule>
    <cfRule type="expression" dxfId="484" priority="57" stopIfTrue="1">
      <formula>($E84=1)</formula>
    </cfRule>
  </conditionalFormatting>
  <conditionalFormatting sqref="H85">
    <cfRule type="cellIs" dxfId="483" priority="52" stopIfTrue="1" operator="lessThan">
      <formula>0</formula>
    </cfRule>
    <cfRule type="expression" priority="53" stopIfTrue="1">
      <formula>($E85=0)</formula>
    </cfRule>
    <cfRule type="expression" dxfId="482" priority="54" stopIfTrue="1">
      <formula>($E85=1)</formula>
    </cfRule>
  </conditionalFormatting>
  <conditionalFormatting sqref="H85">
    <cfRule type="cellIs" dxfId="481" priority="49" stopIfTrue="1" operator="lessThan">
      <formula>0</formula>
    </cfRule>
    <cfRule type="expression" priority="50" stopIfTrue="1">
      <formula>($E85=0)</formula>
    </cfRule>
    <cfRule type="expression" dxfId="480" priority="51" stopIfTrue="1">
      <formula>($E85=1)</formula>
    </cfRule>
  </conditionalFormatting>
  <conditionalFormatting sqref="H86">
    <cfRule type="cellIs" dxfId="479" priority="46" stopIfTrue="1" operator="lessThan">
      <formula>0</formula>
    </cfRule>
    <cfRule type="expression" priority="47" stopIfTrue="1">
      <formula>($E86=0)</formula>
    </cfRule>
    <cfRule type="expression" dxfId="478" priority="48" stopIfTrue="1">
      <formula>($E86=1)</formula>
    </cfRule>
  </conditionalFormatting>
  <conditionalFormatting sqref="C93:BP93">
    <cfRule type="cellIs" dxfId="477" priority="45" stopIfTrue="1" operator="lessThan">
      <formula>0</formula>
    </cfRule>
  </conditionalFormatting>
  <conditionalFormatting sqref="B12:D13">
    <cfRule type="expression" dxfId="476" priority="42" stopIfTrue="1">
      <formula>B$4="sáb"</formula>
    </cfRule>
    <cfRule type="expression" dxfId="475" priority="43" stopIfTrue="1">
      <formula>B$4="dom"</formula>
    </cfRule>
    <cfRule type="expression" dxfId="474" priority="44" stopIfTrue="1">
      <formula>($E12=1)</formula>
    </cfRule>
  </conditionalFormatting>
  <conditionalFormatting sqref="B12:D13">
    <cfRule type="cellIs" dxfId="473" priority="39" stopIfTrue="1" operator="lessThan">
      <formula>0</formula>
    </cfRule>
    <cfRule type="expression" priority="40" stopIfTrue="1">
      <formula>($E12=0)</formula>
    </cfRule>
    <cfRule type="expression" dxfId="472" priority="41" stopIfTrue="1">
      <formula>($E12=1)</formula>
    </cfRule>
  </conditionalFormatting>
  <conditionalFormatting sqref="F18:M20">
    <cfRule type="expression" dxfId="471" priority="36" stopIfTrue="1">
      <formula>F$4="sáb"</formula>
    </cfRule>
    <cfRule type="expression" dxfId="470" priority="37" stopIfTrue="1">
      <formula>F$4="dom"</formula>
    </cfRule>
    <cfRule type="expression" dxfId="469" priority="38" stopIfTrue="1">
      <formula>($E18=1)</formula>
    </cfRule>
  </conditionalFormatting>
  <conditionalFormatting sqref="F18:M20">
    <cfRule type="cellIs" dxfId="468" priority="33" stopIfTrue="1" operator="lessThan">
      <formula>0</formula>
    </cfRule>
    <cfRule type="expression" priority="34" stopIfTrue="1">
      <formula>($E18=0)</formula>
    </cfRule>
    <cfRule type="expression" dxfId="467" priority="35" stopIfTrue="1">
      <formula>($E18=1)</formula>
    </cfRule>
  </conditionalFormatting>
  <conditionalFormatting sqref="F18:J20">
    <cfRule type="cellIs" dxfId="466" priority="32" operator="equal">
      <formula>"BRASIL"</formula>
    </cfRule>
  </conditionalFormatting>
  <conditionalFormatting sqref="F17:M17">
    <cfRule type="expression" dxfId="465" priority="29" stopIfTrue="1">
      <formula>F$4="sáb"</formula>
    </cfRule>
    <cfRule type="expression" dxfId="464" priority="30" stopIfTrue="1">
      <formula>F$4="dom"</formula>
    </cfRule>
    <cfRule type="expression" dxfId="463" priority="31" stopIfTrue="1">
      <formula>($E17=1)</formula>
    </cfRule>
  </conditionalFormatting>
  <conditionalFormatting sqref="F17:M17">
    <cfRule type="cellIs" dxfId="462" priority="26" stopIfTrue="1" operator="lessThan">
      <formula>0</formula>
    </cfRule>
    <cfRule type="expression" priority="27" stopIfTrue="1">
      <formula>($E17=0)</formula>
    </cfRule>
    <cfRule type="expression" dxfId="461" priority="28" stopIfTrue="1">
      <formula>($E17=1)</formula>
    </cfRule>
  </conditionalFormatting>
  <conditionalFormatting sqref="F17:J17">
    <cfRule type="cellIs" dxfId="460" priority="25" operator="equal">
      <formula>"BRASIL"</formula>
    </cfRule>
  </conditionalFormatting>
  <conditionalFormatting sqref="C71:C78">
    <cfRule type="cellIs" dxfId="459" priority="17" stopIfTrue="1" operator="lessThan">
      <formula>0</formula>
    </cfRule>
  </conditionalFormatting>
  <conditionalFormatting sqref="C71:C78">
    <cfRule type="cellIs" dxfId="458" priority="14" stopIfTrue="1" operator="lessThan">
      <formula>0</formula>
    </cfRule>
    <cfRule type="expression" priority="15" stopIfTrue="1">
      <formula>($E71=0)</formula>
    </cfRule>
    <cfRule type="expression" dxfId="457" priority="16" stopIfTrue="1">
      <formula>($E71=1)</formula>
    </cfRule>
  </conditionalFormatting>
  <conditionalFormatting sqref="C71:C78">
    <cfRule type="cellIs" dxfId="456" priority="11" stopIfTrue="1" operator="lessThan">
      <formula>0</formula>
    </cfRule>
    <cfRule type="expression" priority="12" stopIfTrue="1">
      <formula>($E71=0)</formula>
    </cfRule>
    <cfRule type="expression" dxfId="455" priority="13" stopIfTrue="1">
      <formula>($E71=1)</formula>
    </cfRule>
  </conditionalFormatting>
  <conditionalFormatting sqref="O80">
    <cfRule type="cellIs" dxfId="454" priority="10" stopIfTrue="1" operator="lessThan">
      <formula>0</formula>
    </cfRule>
  </conditionalFormatting>
  <conditionalFormatting sqref="P80:BD80">
    <cfRule type="cellIs" dxfId="453" priority="9" stopIfTrue="1" operator="lessThan">
      <formula>0</formula>
    </cfRule>
  </conditionalFormatting>
  <conditionalFormatting sqref="BE80:BF80">
    <cfRule type="cellIs" dxfId="452" priority="8" stopIfTrue="1" operator="lessThan">
      <formula>0</formula>
    </cfRule>
  </conditionalFormatting>
  <conditionalFormatting sqref="B17:D17">
    <cfRule type="expression" dxfId="451" priority="5" stopIfTrue="1">
      <formula>B$4="sáb"</formula>
    </cfRule>
    <cfRule type="expression" dxfId="450" priority="6" stopIfTrue="1">
      <formula>B$4="dom"</formula>
    </cfRule>
    <cfRule type="expression" dxfId="449" priority="7" stopIfTrue="1">
      <formula>($E17=1)</formula>
    </cfRule>
  </conditionalFormatting>
  <conditionalFormatting sqref="B17:D17">
    <cfRule type="cellIs" dxfId="448" priority="2" stopIfTrue="1" operator="lessThan">
      <formula>0</formula>
    </cfRule>
    <cfRule type="expression" priority="3" stopIfTrue="1">
      <formula>($E17=0)</formula>
    </cfRule>
    <cfRule type="expression" dxfId="447" priority="4" stopIfTrue="1">
      <formula>($E17=1)</formula>
    </cfRule>
  </conditionalFormatting>
  <conditionalFormatting sqref="BG80:BM80">
    <cfRule type="cellIs" dxfId="446" priority="1" stopIfTrue="1" operator="lessThan">
      <formula>0</formula>
    </cfRule>
  </conditionalFormatting>
  <dataValidations count="1">
    <dataValidation type="list" allowBlank="1" showInputMessage="1" showErrorMessage="1" sqref="M2:M3">
      <formula1>"CT,CI,SC,AM"</formula1>
    </dataValidation>
  </dataValidations>
  <printOptions horizontalCentered="1"/>
  <pageMargins left="0.15748031496062992" right="0.15748031496062992" top="0.19685039370078741" bottom="0.19685039370078741" header="0" footer="0"/>
  <pageSetup paperSize="9" scale="38" fitToHeight="2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17" filterMode="1">
    <tabColor rgb="FFFFC000"/>
    <pageSetUpPr fitToPage="1"/>
  </sheetPr>
  <dimension ref="A1:AY319"/>
  <sheetViews>
    <sheetView showZeros="0" zoomScale="75" zoomScaleNormal="75" zoomScaleSheetLayoutView="75" workbookViewId="0">
      <pane xSplit="9" ySplit="5" topLeftCell="Y56" activePane="bottomRight" state="frozen"/>
      <selection activeCell="AI13" sqref="AI13"/>
      <selection pane="topRight" activeCell="AI13" sqref="AI13"/>
      <selection pane="bottomLeft" activeCell="AI13" sqref="AI13"/>
      <selection pane="bottomRight" activeCell="AJ61" sqref="AJ61"/>
    </sheetView>
  </sheetViews>
  <sheetFormatPr defaultColWidth="9.109375" defaultRowHeight="15" outlineLevelCol="1" x14ac:dyDescent="0.25"/>
  <cols>
    <col min="1" max="1" width="6.44140625" style="126" customWidth="1"/>
    <col min="2" max="2" width="12.44140625" style="127" customWidth="1"/>
    <col min="3" max="3" width="18.88671875" style="90" customWidth="1"/>
    <col min="4" max="4" width="15.88671875" style="90" hidden="1" customWidth="1" outlineLevel="1"/>
    <col min="5" max="5" width="13.6640625" style="90" hidden="1" customWidth="1" outlineLevel="1"/>
    <col min="6" max="6" width="10" style="90" customWidth="1" collapsed="1"/>
    <col min="7" max="7" width="11.88671875" style="128" hidden="1" customWidth="1" outlineLevel="1"/>
    <col min="8" max="8" width="10.44140625" style="129" hidden="1" customWidth="1" outlineLevel="1"/>
    <col min="9" max="9" width="14.6640625" style="130" hidden="1" customWidth="1" outlineLevel="1"/>
    <col min="10" max="10" width="8.88671875" style="130" customWidth="1" collapsed="1"/>
    <col min="11" max="40" width="8.88671875" style="130" customWidth="1"/>
    <col min="41" max="46" width="8.88671875" style="130" hidden="1" customWidth="1" outlineLevel="1"/>
    <col min="47" max="47" width="13.5546875" style="90" customWidth="1" collapsed="1"/>
    <col min="48" max="48" width="11.44140625" style="90" customWidth="1" outlineLevel="1"/>
    <col min="49" max="49" width="12.5546875" style="90" customWidth="1" outlineLevel="1"/>
    <col min="50" max="50" width="13.33203125" style="90" customWidth="1" outlineLevel="1"/>
    <col min="51" max="51" width="9.109375" style="90" customWidth="1" outlineLevel="1"/>
    <col min="52" max="16384" width="9.109375" style="90"/>
  </cols>
  <sheetData>
    <row r="1" spans="1:50" s="117" customFormat="1" ht="19.5" customHeight="1" x14ac:dyDescent="0.25">
      <c r="A1" s="1795"/>
      <c r="B1" s="1796"/>
      <c r="C1" s="1796" t="str">
        <f>TRANSPOSE(RESUMO!A1)</f>
        <v>FSC DEZEMBRO 08 - 09/11 - ANALISE</v>
      </c>
      <c r="D1" s="1796"/>
      <c r="E1" s="1796"/>
      <c r="F1" s="1796"/>
      <c r="G1" s="1796"/>
      <c r="H1" s="1796"/>
      <c r="I1" s="1799"/>
      <c r="J1" s="115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/>
      <c r="AS1" s="116"/>
      <c r="AT1" s="116"/>
      <c r="AU1" s="570" t="s">
        <v>241</v>
      </c>
      <c r="AV1" s="571" t="s">
        <v>242</v>
      </c>
      <c r="AW1" s="571" t="s">
        <v>240</v>
      </c>
      <c r="AX1" s="571" t="s">
        <v>243</v>
      </c>
    </row>
    <row r="2" spans="1:50" s="117" customFormat="1" ht="20.100000000000001" customHeight="1" thickBot="1" x14ac:dyDescent="0.35">
      <c r="A2" s="1797"/>
      <c r="B2" s="1798"/>
      <c r="C2" s="1798"/>
      <c r="D2" s="1798"/>
      <c r="E2" s="1798"/>
      <c r="F2" s="1798"/>
      <c r="G2" s="1798"/>
      <c r="H2" s="1798"/>
      <c r="I2" s="1800"/>
      <c r="J2" s="110">
        <v>16</v>
      </c>
      <c r="K2" s="110">
        <f t="shared" ref="K2:AN2" si="0">IF(J3="DOM",J2+4,J2+1)</f>
        <v>17</v>
      </c>
      <c r="L2" s="110">
        <f t="shared" si="0"/>
        <v>18</v>
      </c>
      <c r="M2" s="110">
        <f t="shared" si="0"/>
        <v>22</v>
      </c>
      <c r="N2" s="110">
        <f t="shared" si="0"/>
        <v>23</v>
      </c>
      <c r="O2" s="110">
        <f t="shared" si="0"/>
        <v>24</v>
      </c>
      <c r="P2" s="110">
        <f t="shared" si="0"/>
        <v>25</v>
      </c>
      <c r="Q2" s="110">
        <f t="shared" si="0"/>
        <v>26</v>
      </c>
      <c r="R2" s="110">
        <f t="shared" si="0"/>
        <v>27</v>
      </c>
      <c r="S2" s="110">
        <f t="shared" si="0"/>
        <v>28</v>
      </c>
      <c r="T2" s="110">
        <f t="shared" si="0"/>
        <v>32</v>
      </c>
      <c r="U2" s="110">
        <f t="shared" si="0"/>
        <v>33</v>
      </c>
      <c r="V2" s="110">
        <f t="shared" si="0"/>
        <v>34</v>
      </c>
      <c r="W2" s="110">
        <f t="shared" si="0"/>
        <v>35</v>
      </c>
      <c r="X2" s="110">
        <f t="shared" si="0"/>
        <v>36</v>
      </c>
      <c r="Y2" s="110">
        <f t="shared" si="0"/>
        <v>37</v>
      </c>
      <c r="Z2" s="110">
        <f t="shared" si="0"/>
        <v>38</v>
      </c>
      <c r="AA2" s="110">
        <f t="shared" si="0"/>
        <v>42</v>
      </c>
      <c r="AB2" s="110">
        <f t="shared" si="0"/>
        <v>43</v>
      </c>
      <c r="AC2" s="110">
        <f t="shared" si="0"/>
        <v>44</v>
      </c>
      <c r="AD2" s="110">
        <f t="shared" si="0"/>
        <v>45</v>
      </c>
      <c r="AE2" s="110">
        <f t="shared" si="0"/>
        <v>46</v>
      </c>
      <c r="AF2" s="110">
        <f t="shared" si="0"/>
        <v>47</v>
      </c>
      <c r="AG2" s="110">
        <f t="shared" si="0"/>
        <v>48</v>
      </c>
      <c r="AH2" s="110">
        <f t="shared" si="0"/>
        <v>52</v>
      </c>
      <c r="AI2" s="110">
        <f t="shared" si="0"/>
        <v>53</v>
      </c>
      <c r="AJ2" s="110">
        <f t="shared" si="0"/>
        <v>54</v>
      </c>
      <c r="AK2" s="110">
        <f t="shared" si="0"/>
        <v>55</v>
      </c>
      <c r="AL2" s="110">
        <f t="shared" si="0"/>
        <v>56</v>
      </c>
      <c r="AM2" s="110">
        <f t="shared" si="0"/>
        <v>57</v>
      </c>
      <c r="AN2" s="110">
        <f t="shared" si="0"/>
        <v>58</v>
      </c>
      <c r="AO2" s="110"/>
      <c r="AP2" s="110"/>
      <c r="AQ2" s="110"/>
      <c r="AR2" s="110"/>
      <c r="AS2" s="110"/>
      <c r="AT2" s="110"/>
      <c r="AU2" s="332">
        <f>SUM(AU6:AU292)-SUM(AU289:AU292)</f>
        <v>215374</v>
      </c>
      <c r="AV2" s="490">
        <f>SUM(AU6:AU292)</f>
        <v>215394</v>
      </c>
      <c r="AW2" s="569">
        <f>ROUND(IF(ISERROR(VLOOKUP("TOTAL MI + ME GERAL",[1]Anual!$B$9:$EX$1000,$AW$3,0)),0,VLOOKUP("TOTAL MI + ME GERAL",[1]Anual!$B$9:$EX$1000,$AW$3,0)),0)</f>
        <v>217207</v>
      </c>
      <c r="AX2" s="490">
        <f>AU2-AW2</f>
        <v>-1833</v>
      </c>
    </row>
    <row r="3" spans="1:50" s="122" customFormat="1" ht="20.100000000000001" customHeight="1" x14ac:dyDescent="0.25">
      <c r="A3" s="118"/>
      <c r="B3" s="119"/>
      <c r="C3" s="147"/>
      <c r="D3" s="147"/>
      <c r="E3" s="147"/>
      <c r="F3" s="147"/>
      <c r="G3" s="120"/>
      <c r="H3" s="552"/>
      <c r="I3" s="553"/>
      <c r="J3" s="121" t="s">
        <v>3</v>
      </c>
      <c r="K3" s="121" t="s">
        <v>4</v>
      </c>
      <c r="L3" s="121" t="s">
        <v>5</v>
      </c>
      <c r="M3" s="121" t="s">
        <v>6</v>
      </c>
      <c r="N3" s="121" t="s">
        <v>7</v>
      </c>
      <c r="O3" s="121" t="s">
        <v>1</v>
      </c>
      <c r="P3" s="121" t="s">
        <v>2</v>
      </c>
      <c r="Q3" s="121" t="s">
        <v>3</v>
      </c>
      <c r="R3" s="121" t="s">
        <v>4</v>
      </c>
      <c r="S3" s="121" t="s">
        <v>5</v>
      </c>
      <c r="T3" s="121" t="s">
        <v>6</v>
      </c>
      <c r="U3" s="121" t="s">
        <v>7</v>
      </c>
      <c r="V3" s="121" t="s">
        <v>1</v>
      </c>
      <c r="W3" s="121" t="s">
        <v>2</v>
      </c>
      <c r="X3" s="121" t="s">
        <v>3</v>
      </c>
      <c r="Y3" s="121" t="s">
        <v>4</v>
      </c>
      <c r="Z3" s="121" t="s">
        <v>5</v>
      </c>
      <c r="AA3" s="121" t="s">
        <v>6</v>
      </c>
      <c r="AB3" s="121" t="s">
        <v>7</v>
      </c>
      <c r="AC3" s="121" t="s">
        <v>1</v>
      </c>
      <c r="AD3" s="121" t="s">
        <v>2</v>
      </c>
      <c r="AE3" s="121" t="s">
        <v>3</v>
      </c>
      <c r="AF3" s="121" t="s">
        <v>4</v>
      </c>
      <c r="AG3" s="121" t="s">
        <v>5</v>
      </c>
      <c r="AH3" s="121" t="s">
        <v>6</v>
      </c>
      <c r="AI3" s="121" t="s">
        <v>7</v>
      </c>
      <c r="AJ3" s="121" t="s">
        <v>1</v>
      </c>
      <c r="AK3" s="121" t="s">
        <v>2</v>
      </c>
      <c r="AL3" s="121" t="s">
        <v>3</v>
      </c>
      <c r="AM3" s="121" t="s">
        <v>4</v>
      </c>
      <c r="AN3" s="121" t="s">
        <v>5</v>
      </c>
      <c r="AO3" s="121" t="s">
        <v>6</v>
      </c>
      <c r="AP3" s="121" t="s">
        <v>7</v>
      </c>
      <c r="AQ3" s="121" t="s">
        <v>1</v>
      </c>
      <c r="AR3" s="121" t="s">
        <v>2</v>
      </c>
      <c r="AS3" s="121" t="s">
        <v>3</v>
      </c>
      <c r="AT3" s="121" t="str">
        <f>TRANSPOSE(RESUMO!AM3)</f>
        <v>TOTAL</v>
      </c>
      <c r="AU3" s="331" t="s">
        <v>14</v>
      </c>
      <c r="AV3" s="569"/>
      <c r="AW3" s="568">
        <f>'LINHA 1'!U1</f>
        <v>152</v>
      </c>
    </row>
    <row r="4" spans="1:50" s="122" customFormat="1" ht="19.5" customHeight="1" x14ac:dyDescent="0.25">
      <c r="A4" s="123"/>
      <c r="B4" s="557" t="s">
        <v>28</v>
      </c>
      <c r="C4" s="558" t="s">
        <v>36</v>
      </c>
      <c r="D4" s="559" t="s">
        <v>37</v>
      </c>
      <c r="E4" s="559" t="s">
        <v>237</v>
      </c>
      <c r="F4" s="558" t="s">
        <v>38</v>
      </c>
      <c r="G4" s="555">
        <v>1</v>
      </c>
      <c r="H4" s="560">
        <v>2</v>
      </c>
      <c r="I4" s="561">
        <v>3</v>
      </c>
      <c r="J4" s="124">
        <v>43070</v>
      </c>
      <c r="K4" s="124">
        <v>43071</v>
      </c>
      <c r="L4" s="124">
        <v>43072</v>
      </c>
      <c r="M4" s="124">
        <v>43073</v>
      </c>
      <c r="N4" s="124">
        <v>43074</v>
      </c>
      <c r="O4" s="124">
        <v>43075</v>
      </c>
      <c r="P4" s="124">
        <v>43076</v>
      </c>
      <c r="Q4" s="124">
        <v>43077</v>
      </c>
      <c r="R4" s="124">
        <v>43078</v>
      </c>
      <c r="S4" s="124">
        <v>43079</v>
      </c>
      <c r="T4" s="124">
        <v>43080</v>
      </c>
      <c r="U4" s="124">
        <v>43081</v>
      </c>
      <c r="V4" s="124">
        <v>43082</v>
      </c>
      <c r="W4" s="124">
        <v>43083</v>
      </c>
      <c r="X4" s="124">
        <v>43084</v>
      </c>
      <c r="Y4" s="124">
        <v>43085</v>
      </c>
      <c r="Z4" s="124">
        <v>43086</v>
      </c>
      <c r="AA4" s="124">
        <v>43087</v>
      </c>
      <c r="AB4" s="124">
        <v>43088</v>
      </c>
      <c r="AC4" s="124">
        <v>43089</v>
      </c>
      <c r="AD4" s="124">
        <v>43090</v>
      </c>
      <c r="AE4" s="124">
        <v>43091</v>
      </c>
      <c r="AF4" s="124">
        <v>43092</v>
      </c>
      <c r="AG4" s="124">
        <v>43093</v>
      </c>
      <c r="AH4" s="124">
        <v>43094</v>
      </c>
      <c r="AI4" s="124">
        <v>43095</v>
      </c>
      <c r="AJ4" s="124">
        <v>43096</v>
      </c>
      <c r="AK4" s="124">
        <v>43097</v>
      </c>
      <c r="AL4" s="124">
        <v>43098</v>
      </c>
      <c r="AM4" s="124">
        <v>43099</v>
      </c>
      <c r="AN4" s="124">
        <v>43100</v>
      </c>
      <c r="AO4" s="124"/>
      <c r="AP4" s="124"/>
      <c r="AQ4" s="124"/>
      <c r="AR4" s="124"/>
      <c r="AS4" s="124"/>
      <c r="AT4" s="124"/>
      <c r="AU4" s="331" t="s">
        <v>16</v>
      </c>
    </row>
    <row r="5" spans="1:50" s="125" customFormat="1" ht="20.100000000000001" customHeight="1" thickBot="1" x14ac:dyDescent="0.35">
      <c r="A5" s="155"/>
      <c r="B5" s="156" t="s">
        <v>28</v>
      </c>
      <c r="C5" s="157" t="s">
        <v>36</v>
      </c>
      <c r="D5" s="158" t="s">
        <v>37</v>
      </c>
      <c r="E5" s="159" t="s">
        <v>789</v>
      </c>
      <c r="F5" s="494" t="s">
        <v>38</v>
      </c>
      <c r="G5" s="554">
        <v>1</v>
      </c>
      <c r="H5" s="555">
        <v>2</v>
      </c>
      <c r="I5" s="556">
        <v>3</v>
      </c>
      <c r="J5" s="1465">
        <f t="shared" ref="J5:AT5" si="1">SUM(J6:J292)-SUM(J289:J292)</f>
        <v>13839</v>
      </c>
      <c r="K5" s="1465">
        <f t="shared" si="1"/>
        <v>0</v>
      </c>
      <c r="L5" s="1465">
        <f t="shared" si="1"/>
        <v>0</v>
      </c>
      <c r="M5" s="1465">
        <f t="shared" si="1"/>
        <v>12659</v>
      </c>
      <c r="N5" s="1465">
        <f t="shared" si="1"/>
        <v>12556</v>
      </c>
      <c r="O5" s="1465">
        <f t="shared" si="1"/>
        <v>12374</v>
      </c>
      <c r="P5" s="1465">
        <f t="shared" si="1"/>
        <v>12214</v>
      </c>
      <c r="Q5" s="1465">
        <f t="shared" si="1"/>
        <v>12246</v>
      </c>
      <c r="R5" s="1465">
        <f t="shared" si="1"/>
        <v>7462</v>
      </c>
      <c r="S5" s="1465">
        <f t="shared" si="1"/>
        <v>0</v>
      </c>
      <c r="T5" s="1465">
        <f t="shared" si="1"/>
        <v>12594</v>
      </c>
      <c r="U5" s="1465">
        <f t="shared" si="1"/>
        <v>12400</v>
      </c>
      <c r="V5" s="1465">
        <f t="shared" si="1"/>
        <v>12329</v>
      </c>
      <c r="W5" s="1465">
        <f t="shared" si="1"/>
        <v>12569</v>
      </c>
      <c r="X5" s="1465">
        <f t="shared" si="1"/>
        <v>12344</v>
      </c>
      <c r="Y5" s="1465">
        <f t="shared" si="1"/>
        <v>7449</v>
      </c>
      <c r="Z5" s="1465">
        <f t="shared" si="1"/>
        <v>0</v>
      </c>
      <c r="AA5" s="1465">
        <f t="shared" si="1"/>
        <v>12634</v>
      </c>
      <c r="AB5" s="1465">
        <f t="shared" si="1"/>
        <v>12404</v>
      </c>
      <c r="AC5" s="1465">
        <f t="shared" si="1"/>
        <v>12325</v>
      </c>
      <c r="AD5" s="1465">
        <f t="shared" si="1"/>
        <v>12391</v>
      </c>
      <c r="AE5" s="1465">
        <f t="shared" si="1"/>
        <v>12585</v>
      </c>
      <c r="AF5" s="1465">
        <f t="shared" si="1"/>
        <v>0</v>
      </c>
      <c r="AG5" s="1465">
        <f t="shared" si="1"/>
        <v>0</v>
      </c>
      <c r="AH5" s="1465">
        <f t="shared" si="1"/>
        <v>0</v>
      </c>
      <c r="AI5" s="1465">
        <f t="shared" si="1"/>
        <v>0</v>
      </c>
      <c r="AJ5" s="1465">
        <f t="shared" si="1"/>
        <v>0</v>
      </c>
      <c r="AK5" s="1465">
        <f t="shared" si="1"/>
        <v>0</v>
      </c>
      <c r="AL5" s="1465">
        <f t="shared" si="1"/>
        <v>0</v>
      </c>
      <c r="AM5" s="1465">
        <f t="shared" si="1"/>
        <v>0</v>
      </c>
      <c r="AN5" s="1465">
        <f t="shared" si="1"/>
        <v>0</v>
      </c>
      <c r="AO5" s="160">
        <f t="shared" si="1"/>
        <v>0</v>
      </c>
      <c r="AP5" s="160">
        <f t="shared" si="1"/>
        <v>0</v>
      </c>
      <c r="AQ5" s="160">
        <f t="shared" si="1"/>
        <v>0</v>
      </c>
      <c r="AR5" s="160">
        <f t="shared" si="1"/>
        <v>0</v>
      </c>
      <c r="AS5" s="160">
        <f t="shared" si="1"/>
        <v>0</v>
      </c>
      <c r="AT5" s="160">
        <f t="shared" si="1"/>
        <v>0</v>
      </c>
      <c r="AU5" s="331" t="s">
        <v>17</v>
      </c>
      <c r="AW5" s="125" t="s">
        <v>327</v>
      </c>
    </row>
    <row r="6" spans="1:50" ht="18" hidden="1" customHeight="1" x14ac:dyDescent="0.3">
      <c r="A6" s="1801" t="s">
        <v>95</v>
      </c>
      <c r="B6" s="1397" t="s">
        <v>251</v>
      </c>
      <c r="C6" s="1397" t="s">
        <v>270</v>
      </c>
      <c r="D6" s="769" t="s">
        <v>254</v>
      </c>
      <c r="E6" s="1462" t="s">
        <v>909</v>
      </c>
      <c r="F6" s="770" t="s">
        <v>15</v>
      </c>
      <c r="G6" s="131"/>
      <c r="H6" s="132"/>
      <c r="I6" s="133"/>
      <c r="J6" s="134">
        <f>IF(ISERROR(VLOOKUP($C6,'LINHA 1'!$C$6:$BM$162,'Carga People'!J$2,0)),0,VLOOKUP($C6,'LINHA 1'!$C$6:$BM$162,'Carga People'!J$2,0))+IF(ISERROR(VLOOKUP($C6,'LINHA 2'!$C$6:$BM$114,'Carga People'!J$2,0)),0,VLOOKUP($C6,'LINHA 2'!$C$6:$BM$114,'Carga People'!J$2,0))+IF(ISERROR(VLOOKUP($C6,'LINHA 3'!$C$6:$BM$106,'Carga People'!J$2,0)),0,VLOOKUP($C6,'LINHA 3'!$C$6:$BM$106,'Carga People'!J$2,0))</f>
        <v>0</v>
      </c>
      <c r="K6" s="135">
        <f>IF(ISERROR(VLOOKUP($C6,'LINHA 1'!$C$6:$BM$162,'Carga People'!K$2,0)),0,VLOOKUP($C6,'LINHA 1'!$C$6:$BM$162,'Carga People'!K$2,0))+IF(ISERROR(VLOOKUP($C6,'LINHA 2'!$C$6:$BM$114,'Carga People'!K$2,0)),0,VLOOKUP($C6,'LINHA 2'!$C$6:$BM$114,'Carga People'!K$2,0))+IF(ISERROR(VLOOKUP($C6,'LINHA 3'!$C$6:$BM$106,'Carga People'!K$2,0)),0,VLOOKUP($C6,'LINHA 3'!$C$6:$BM$106,'Carga People'!K$2,0))</f>
        <v>0</v>
      </c>
      <c r="L6" s="135">
        <f>IF(ISERROR(VLOOKUP($C6,'LINHA 1'!$C$6:$BM$162,'Carga People'!L$2,0)),0,VLOOKUP($C6,'LINHA 1'!$C$6:$BM$162,'Carga People'!L$2,0))+IF(ISERROR(VLOOKUP($C6,'LINHA 2'!$C$6:$BM$114,'Carga People'!L$2,0)),0,VLOOKUP($C6,'LINHA 2'!$C$6:$BM$114,'Carga People'!L$2,0))+IF(ISERROR(VLOOKUP($C6,'LINHA 3'!$C$6:$BM$106,'Carga People'!L$2,0)),0,VLOOKUP($C6,'LINHA 3'!$C$6:$BM$106,'Carga People'!L$2,0))</f>
        <v>0</v>
      </c>
      <c r="M6" s="135">
        <f>IF(ISERROR(VLOOKUP($C6,'LINHA 1'!$C$6:$BM$162,'Carga People'!M$2,0)),0,VLOOKUP($C6,'LINHA 1'!$C$6:$BM$162,'Carga People'!M$2,0))+IF(ISERROR(VLOOKUP($C6,'LINHA 2'!$C$6:$BM$114,'Carga People'!M$2,0)),0,VLOOKUP($C6,'LINHA 2'!$C$6:$BM$114,'Carga People'!M$2,0))+IF(ISERROR(VLOOKUP($C6,'LINHA 3'!$C$6:$BM$106,'Carga People'!M$2,0)),0,VLOOKUP($C6,'LINHA 3'!$C$6:$BM$106,'Carga People'!M$2,0))</f>
        <v>0</v>
      </c>
      <c r="N6" s="135">
        <f>IF(ISERROR(VLOOKUP($C6,'LINHA 1'!$C$6:$BM$162,'Carga People'!N$2,0)),0,VLOOKUP($C6,'LINHA 1'!$C$6:$BM$162,'Carga People'!N$2,0))+IF(ISERROR(VLOOKUP($C6,'LINHA 2'!$C$6:$BM$114,'Carga People'!N$2,0)),0,VLOOKUP($C6,'LINHA 2'!$C$6:$BM$114,'Carga People'!N$2,0))+IF(ISERROR(VLOOKUP($C6,'LINHA 3'!$C$6:$BM$106,'Carga People'!N$2,0)),0,VLOOKUP($C6,'LINHA 3'!$C$6:$BM$106,'Carga People'!N$2,0))</f>
        <v>0</v>
      </c>
      <c r="O6" s="135">
        <f>IF(ISERROR(VLOOKUP($C6,'LINHA 1'!$C$6:$BM$162,'Carga People'!O$2,0)),0,VLOOKUP($C6,'LINHA 1'!$C$6:$BM$162,'Carga People'!O$2,0))+IF(ISERROR(VLOOKUP($C6,'LINHA 2'!$C$6:$BM$114,'Carga People'!O$2,0)),0,VLOOKUP($C6,'LINHA 2'!$C$6:$BM$114,'Carga People'!O$2,0))+IF(ISERROR(VLOOKUP($C6,'LINHA 3'!$C$6:$BM$106,'Carga People'!O$2,0)),0,VLOOKUP($C6,'LINHA 3'!$C$6:$BM$106,'Carga People'!O$2,0))</f>
        <v>0</v>
      </c>
      <c r="P6" s="135">
        <f>IF(ISERROR(VLOOKUP($C6,'LINHA 1'!$C$6:$BM$162,'Carga People'!P$2,0)),0,VLOOKUP($C6,'LINHA 1'!$C$6:$BM$162,'Carga People'!P$2,0))+IF(ISERROR(VLOOKUP($C6,'LINHA 2'!$C$6:$BM$114,'Carga People'!P$2,0)),0,VLOOKUP($C6,'LINHA 2'!$C$6:$BM$114,'Carga People'!P$2,0))+IF(ISERROR(VLOOKUP($C6,'LINHA 3'!$C$6:$BM$106,'Carga People'!P$2,0)),0,VLOOKUP($C6,'LINHA 3'!$C$6:$BM$106,'Carga People'!P$2,0))</f>
        <v>0</v>
      </c>
      <c r="Q6" s="135">
        <f>IF(ISERROR(VLOOKUP($C6,'LINHA 1'!$C$6:$BM$162,'Carga People'!Q$2,0)),0,VLOOKUP($C6,'LINHA 1'!$C$6:$BM$162,'Carga People'!Q$2,0))+IF(ISERROR(VLOOKUP($C6,'LINHA 2'!$C$6:$BM$114,'Carga People'!Q$2,0)),0,VLOOKUP($C6,'LINHA 2'!$C$6:$BM$114,'Carga People'!Q$2,0))+IF(ISERROR(VLOOKUP($C6,'LINHA 3'!$C$6:$BM$106,'Carga People'!Q$2,0)),0,VLOOKUP($C6,'LINHA 3'!$C$6:$BM$106,'Carga People'!Q$2,0))</f>
        <v>0</v>
      </c>
      <c r="R6" s="135">
        <f>IF(ISERROR(VLOOKUP($C6,'LINHA 1'!$C$6:$BM$162,'Carga People'!R$2,0)),0,VLOOKUP($C6,'LINHA 1'!$C$6:$BM$162,'Carga People'!R$2,0))+IF(ISERROR(VLOOKUP($C6,'LINHA 2'!$C$6:$BM$114,'Carga People'!R$2,0)),0,VLOOKUP($C6,'LINHA 2'!$C$6:$BM$114,'Carga People'!R$2,0))+IF(ISERROR(VLOOKUP($C6,'LINHA 3'!$C$6:$BM$106,'Carga People'!R$2,0)),0,VLOOKUP($C6,'LINHA 3'!$C$6:$BM$106,'Carga People'!R$2,0))</f>
        <v>0</v>
      </c>
      <c r="S6" s="135">
        <f>IF(ISERROR(VLOOKUP($C6,'LINHA 1'!$C$6:$BM$162,'Carga People'!S$2,0)),0,VLOOKUP($C6,'LINHA 1'!$C$6:$BM$162,'Carga People'!S$2,0))+IF(ISERROR(VLOOKUP($C6,'LINHA 2'!$C$6:$BM$114,'Carga People'!S$2,0)),0,VLOOKUP($C6,'LINHA 2'!$C$6:$BM$114,'Carga People'!S$2,0))+IF(ISERROR(VLOOKUP($C6,'LINHA 3'!$C$6:$BM$106,'Carga People'!S$2,0)),0,VLOOKUP($C6,'LINHA 3'!$C$6:$BM$106,'Carga People'!S$2,0))</f>
        <v>0</v>
      </c>
      <c r="T6" s="135">
        <f>IF(ISERROR(VLOOKUP($C6,'LINHA 1'!$C$6:$BM$162,'Carga People'!T$2,0)),0,VLOOKUP($C6,'LINHA 1'!$C$6:$BM$162,'Carga People'!T$2,0))+IF(ISERROR(VLOOKUP($C6,'LINHA 2'!$C$6:$BM$114,'Carga People'!T$2,0)),0,VLOOKUP($C6,'LINHA 2'!$C$6:$BM$114,'Carga People'!T$2,0))+IF(ISERROR(VLOOKUP($C6,'LINHA 3'!$C$6:$BM$106,'Carga People'!T$2,0)),0,VLOOKUP($C6,'LINHA 3'!$C$6:$BM$106,'Carga People'!T$2,0))</f>
        <v>0</v>
      </c>
      <c r="U6" s="135">
        <f>IF(ISERROR(VLOOKUP($C6,'LINHA 1'!$C$6:$BM$162,'Carga People'!U$2,0)),0,VLOOKUP($C6,'LINHA 1'!$C$6:$BM$162,'Carga People'!U$2,0))+IF(ISERROR(VLOOKUP($C6,'LINHA 2'!$C$6:$BM$114,'Carga People'!U$2,0)),0,VLOOKUP($C6,'LINHA 2'!$C$6:$BM$114,'Carga People'!U$2,0))+IF(ISERROR(VLOOKUP($C6,'LINHA 3'!$C$6:$BM$106,'Carga People'!U$2,0)),0,VLOOKUP($C6,'LINHA 3'!$C$6:$BM$106,'Carga People'!U$2,0))</f>
        <v>0</v>
      </c>
      <c r="V6" s="135">
        <f>IF(ISERROR(VLOOKUP($C6,'LINHA 1'!$C$6:$BM$162,'Carga People'!V$2,0)),0,VLOOKUP($C6,'LINHA 1'!$C$6:$BM$162,'Carga People'!V$2,0))+IF(ISERROR(VLOOKUP($C6,'LINHA 2'!$C$6:$BM$114,'Carga People'!V$2,0)),0,VLOOKUP($C6,'LINHA 2'!$C$6:$BM$114,'Carga People'!V$2,0))+IF(ISERROR(VLOOKUP($C6,'LINHA 3'!$C$6:$BM$106,'Carga People'!V$2,0)),0,VLOOKUP($C6,'LINHA 3'!$C$6:$BM$106,'Carga People'!V$2,0))</f>
        <v>0</v>
      </c>
      <c r="W6" s="135">
        <f>IF(ISERROR(VLOOKUP($C6,'LINHA 1'!$C$6:$BM$162,'Carga People'!W$2,0)),0,VLOOKUP($C6,'LINHA 1'!$C$6:$BM$162,'Carga People'!W$2,0))+IF(ISERROR(VLOOKUP($C6,'LINHA 2'!$C$6:$BM$114,'Carga People'!W$2,0)),0,VLOOKUP($C6,'LINHA 2'!$C$6:$BM$114,'Carga People'!W$2,0))+IF(ISERROR(VLOOKUP($C6,'LINHA 3'!$C$6:$BM$106,'Carga People'!W$2,0)),0,VLOOKUP($C6,'LINHA 3'!$C$6:$BM$106,'Carga People'!W$2,0))</f>
        <v>0</v>
      </c>
      <c r="X6" s="135">
        <f>IF(ISERROR(VLOOKUP($C6,'LINHA 1'!$C$6:$BM$162,'Carga People'!X$2,0)),0,VLOOKUP($C6,'LINHA 1'!$C$6:$BM$162,'Carga People'!X$2,0))+IF(ISERROR(VLOOKUP($C6,'LINHA 2'!$C$6:$BM$114,'Carga People'!X$2,0)),0,VLOOKUP($C6,'LINHA 2'!$C$6:$BM$114,'Carga People'!X$2,0))+IF(ISERROR(VLOOKUP($C6,'LINHA 3'!$C$6:$BM$106,'Carga People'!X$2,0)),0,VLOOKUP($C6,'LINHA 3'!$C$6:$BM$106,'Carga People'!X$2,0))</f>
        <v>0</v>
      </c>
      <c r="Y6" s="135">
        <f>IF(ISERROR(VLOOKUP($C6,'LINHA 1'!$C$6:$BM$162,'Carga People'!Y$2,0)),0,VLOOKUP($C6,'LINHA 1'!$C$6:$BM$162,'Carga People'!Y$2,0))+IF(ISERROR(VLOOKUP($C6,'LINHA 2'!$C$6:$BM$114,'Carga People'!Y$2,0)),0,VLOOKUP($C6,'LINHA 2'!$C$6:$BM$114,'Carga People'!Y$2,0))+IF(ISERROR(VLOOKUP($C6,'LINHA 3'!$C$6:$BM$106,'Carga People'!Y$2,0)),0,VLOOKUP($C6,'LINHA 3'!$C$6:$BM$106,'Carga People'!Y$2,0))</f>
        <v>0</v>
      </c>
      <c r="Z6" s="135">
        <f>IF(ISERROR(VLOOKUP($C6,'LINHA 1'!$C$6:$BM$162,'Carga People'!Z$2,0)),0,VLOOKUP($C6,'LINHA 1'!$C$6:$BM$162,'Carga People'!Z$2,0))+IF(ISERROR(VLOOKUP($C6,'LINHA 2'!$C$6:$BM$114,'Carga People'!Z$2,0)),0,VLOOKUP($C6,'LINHA 2'!$C$6:$BM$114,'Carga People'!Z$2,0))+IF(ISERROR(VLOOKUP($C6,'LINHA 3'!$C$6:$BM$106,'Carga People'!Z$2,0)),0,VLOOKUP($C6,'LINHA 3'!$C$6:$BM$106,'Carga People'!Z$2,0))</f>
        <v>0</v>
      </c>
      <c r="AA6" s="135">
        <f>IF(ISERROR(VLOOKUP($C6,'LINHA 1'!$C$6:$BM$162,'Carga People'!AA$2,0)),0,VLOOKUP($C6,'LINHA 1'!$C$6:$BM$162,'Carga People'!AA$2,0))+IF(ISERROR(VLOOKUP($C6,'LINHA 2'!$C$6:$BM$114,'Carga People'!AA$2,0)),0,VLOOKUP($C6,'LINHA 2'!$C$6:$BM$114,'Carga People'!AA$2,0))+IF(ISERROR(VLOOKUP($C6,'LINHA 3'!$C$6:$BM$106,'Carga People'!AA$2,0)),0,VLOOKUP($C6,'LINHA 3'!$C$6:$BM$106,'Carga People'!AA$2,0))</f>
        <v>0</v>
      </c>
      <c r="AB6" s="135">
        <f>IF(ISERROR(VLOOKUP($C6,'LINHA 1'!$C$6:$BM$162,'Carga People'!AB$2,0)),0,VLOOKUP($C6,'LINHA 1'!$C$6:$BM$162,'Carga People'!AB$2,0))+IF(ISERROR(VLOOKUP($C6,'LINHA 2'!$C$6:$BM$114,'Carga People'!AB$2,0)),0,VLOOKUP($C6,'LINHA 2'!$C$6:$BM$114,'Carga People'!AB$2,0))+IF(ISERROR(VLOOKUP($C6,'LINHA 3'!$C$6:$BM$106,'Carga People'!AB$2,0)),0,VLOOKUP($C6,'LINHA 3'!$C$6:$BM$106,'Carga People'!AB$2,0))</f>
        <v>0</v>
      </c>
      <c r="AC6" s="135">
        <f>IF(ISERROR(VLOOKUP($C6,'LINHA 1'!$C$6:$BM$162,'Carga People'!AC$2,0)),0,VLOOKUP($C6,'LINHA 1'!$C$6:$BM$162,'Carga People'!AC$2,0))+IF(ISERROR(VLOOKUP($C6,'LINHA 2'!$C$6:$BM$114,'Carga People'!AC$2,0)),0,VLOOKUP($C6,'LINHA 2'!$C$6:$BM$114,'Carga People'!AC$2,0))+IF(ISERROR(VLOOKUP($C6,'LINHA 3'!$C$6:$BM$106,'Carga People'!AC$2,0)),0,VLOOKUP($C6,'LINHA 3'!$C$6:$BM$106,'Carga People'!AC$2,0))</f>
        <v>0</v>
      </c>
      <c r="AD6" s="135">
        <f>IF(ISERROR(VLOOKUP($C6,'LINHA 1'!$C$6:$BM$162,'Carga People'!AD$2,0)),0,VLOOKUP($C6,'LINHA 1'!$C$6:$BM$162,'Carga People'!AD$2,0))+IF(ISERROR(VLOOKUP($C6,'LINHA 2'!$C$6:$BM$114,'Carga People'!AD$2,0)),0,VLOOKUP($C6,'LINHA 2'!$C$6:$BM$114,'Carga People'!AD$2,0))+IF(ISERROR(VLOOKUP($C6,'LINHA 3'!$C$6:$BM$106,'Carga People'!AD$2,0)),0,VLOOKUP($C6,'LINHA 3'!$C$6:$BM$106,'Carga People'!AD$2,0))</f>
        <v>0</v>
      </c>
      <c r="AE6" s="135">
        <f>IF(ISERROR(VLOOKUP($C6,'LINHA 1'!$C$6:$BM$162,'Carga People'!AE$2,0)),0,VLOOKUP($C6,'LINHA 1'!$C$6:$BM$162,'Carga People'!AE$2,0))+IF(ISERROR(VLOOKUP($C6,'LINHA 2'!$C$6:$BM$114,'Carga People'!AE$2,0)),0,VLOOKUP($C6,'LINHA 2'!$C$6:$BM$114,'Carga People'!AE$2,0))+IF(ISERROR(VLOOKUP($C6,'LINHA 3'!$C$6:$BM$106,'Carga People'!AE$2,0)),0,VLOOKUP($C6,'LINHA 3'!$C$6:$BM$106,'Carga People'!AE$2,0))</f>
        <v>0</v>
      </c>
      <c r="AF6" s="135">
        <f>IF(ISERROR(VLOOKUP($C6,'LINHA 1'!$C$6:$BM$162,'Carga People'!AF$2,0)),0,VLOOKUP($C6,'LINHA 1'!$C$6:$BM$162,'Carga People'!AF$2,0))+IF(ISERROR(VLOOKUP($C6,'LINHA 2'!$C$6:$BM$114,'Carga People'!AF$2,0)),0,VLOOKUP($C6,'LINHA 2'!$C$6:$BM$114,'Carga People'!AF$2,0))+IF(ISERROR(VLOOKUP($C6,'LINHA 3'!$C$6:$BM$106,'Carga People'!AF$2,0)),0,VLOOKUP($C6,'LINHA 3'!$C$6:$BM$106,'Carga People'!AF$2,0))</f>
        <v>0</v>
      </c>
      <c r="AG6" s="135">
        <f>IF(ISERROR(VLOOKUP($C6,'LINHA 1'!$C$6:$BM$162,'Carga People'!AG$2,0)),0,VLOOKUP($C6,'LINHA 1'!$C$6:$BM$162,'Carga People'!AG$2,0))+IF(ISERROR(VLOOKUP($C6,'LINHA 2'!$C$6:$BM$114,'Carga People'!AG$2,0)),0,VLOOKUP($C6,'LINHA 2'!$C$6:$BM$114,'Carga People'!AG$2,0))+IF(ISERROR(VLOOKUP($C6,'LINHA 3'!$C$6:$BM$106,'Carga People'!AG$2,0)),0,VLOOKUP($C6,'LINHA 3'!$C$6:$BM$106,'Carga People'!AG$2,0))</f>
        <v>0</v>
      </c>
      <c r="AH6" s="135">
        <f>IF(ISERROR(VLOOKUP($C6,'LINHA 1'!$C$6:$BM$162,'Carga People'!AH$2,0)),0,VLOOKUP($C6,'LINHA 1'!$C$6:$BM$162,'Carga People'!AH$2,0))+IF(ISERROR(VLOOKUP($C6,'LINHA 2'!$C$6:$BM$114,'Carga People'!AH$2,0)),0,VLOOKUP($C6,'LINHA 2'!$C$6:$BM$114,'Carga People'!AH$2,0))+IF(ISERROR(VLOOKUP($C6,'LINHA 3'!$C$6:$BM$106,'Carga People'!AH$2,0)),0,VLOOKUP($C6,'LINHA 3'!$C$6:$BM$106,'Carga People'!AH$2,0))</f>
        <v>0</v>
      </c>
      <c r="AI6" s="135">
        <f>IF(ISERROR(VLOOKUP($C6,'LINHA 1'!$C$6:$BM$162,'Carga People'!AI$2,0)),0,VLOOKUP($C6,'LINHA 1'!$C$6:$BM$162,'Carga People'!AI$2,0))+IF(ISERROR(VLOOKUP($C6,'LINHA 2'!$C$6:$BM$114,'Carga People'!AI$2,0)),0,VLOOKUP($C6,'LINHA 2'!$C$6:$BM$114,'Carga People'!AI$2,0))+IF(ISERROR(VLOOKUP($C6,'LINHA 3'!$C$6:$BM$106,'Carga People'!AI$2,0)),0,VLOOKUP($C6,'LINHA 3'!$C$6:$BM$106,'Carga People'!AI$2,0))</f>
        <v>0</v>
      </c>
      <c r="AJ6" s="135">
        <f>IF(ISERROR(VLOOKUP($C6,'LINHA 1'!$C$6:$BM$162,'Carga People'!AJ$2,0)),0,VLOOKUP($C6,'LINHA 1'!$C$6:$BM$162,'Carga People'!AJ$2,0))+IF(ISERROR(VLOOKUP($C6,'LINHA 2'!$C$6:$BM$114,'Carga People'!AJ$2,0)),0,VLOOKUP($C6,'LINHA 2'!$C$6:$BM$114,'Carga People'!AJ$2,0))+IF(ISERROR(VLOOKUP($C6,'LINHA 3'!$C$6:$BM$106,'Carga People'!AJ$2,0)),0,VLOOKUP($C6,'LINHA 3'!$C$6:$BM$106,'Carga People'!AJ$2,0))</f>
        <v>0</v>
      </c>
      <c r="AK6" s="135">
        <f>IF(ISERROR(VLOOKUP($C6,'LINHA 1'!$C$6:$BM$162,'Carga People'!AK$2,0)),0,VLOOKUP($C6,'LINHA 1'!$C$6:$BM$162,'Carga People'!AK$2,0))+IF(ISERROR(VLOOKUP($C6,'LINHA 2'!$C$6:$BM$114,'Carga People'!AK$2,0)),0,VLOOKUP($C6,'LINHA 2'!$C$6:$BM$114,'Carga People'!AK$2,0))+IF(ISERROR(VLOOKUP($C6,'LINHA 3'!$C$6:$BM$106,'Carga People'!AK$2,0)),0,VLOOKUP($C6,'LINHA 3'!$C$6:$BM$106,'Carga People'!AK$2,0))</f>
        <v>0</v>
      </c>
      <c r="AL6" s="135">
        <f>IF(ISERROR(VLOOKUP($C6,'LINHA 1'!$C$6:$BM$162,'Carga People'!AL$2,0)),0,VLOOKUP($C6,'LINHA 1'!$C$6:$BM$162,'Carga People'!AL$2,0))+IF(ISERROR(VLOOKUP($C6,'LINHA 2'!$C$6:$BM$114,'Carga People'!AL$2,0)),0,VLOOKUP($C6,'LINHA 2'!$C$6:$BM$114,'Carga People'!AL$2,0))+IF(ISERROR(VLOOKUP($C6,'LINHA 3'!$C$6:$BM$106,'Carga People'!AL$2,0)),0,VLOOKUP($C6,'LINHA 3'!$C$6:$BM$106,'Carga People'!AL$2,0))</f>
        <v>0</v>
      </c>
      <c r="AM6" s="135">
        <f>IF(ISERROR(VLOOKUP($C6,'LINHA 1'!$C$6:$BM$162,'Carga People'!AM$2,0)),0,VLOOKUP($C6,'LINHA 1'!$C$6:$BM$162,'Carga People'!AM$2,0))+IF(ISERROR(VLOOKUP($C6,'LINHA 2'!$C$6:$BM$114,'Carga People'!AM$2,0)),0,VLOOKUP($C6,'LINHA 2'!$C$6:$BM$114,'Carga People'!AM$2,0))+IF(ISERROR(VLOOKUP($C6,'LINHA 3'!$C$6:$BM$106,'Carga People'!AM$2,0)),0,VLOOKUP($C6,'LINHA 3'!$C$6:$BM$106,'Carga People'!AM$2,0))</f>
        <v>0</v>
      </c>
      <c r="AN6" s="135">
        <f>IF(ISERROR(VLOOKUP($C6,'LINHA 1'!$C$6:$BM$162,'Carga People'!AN$2,0)),0,VLOOKUP($C6,'LINHA 1'!$C$6:$BM$162,'Carga People'!AN$2,0))+IF(ISERROR(VLOOKUP($C6,'LINHA 2'!$C$6:$BM$114,'Carga People'!AN$2,0)),0,VLOOKUP($C6,'LINHA 2'!$C$6:$BM$114,'Carga People'!AN$2,0))+IF(ISERROR(VLOOKUP($C6,'LINHA 3'!$C$6:$BM$106,'Carga People'!AN$2,0)),0,VLOOKUP($C6,'LINHA 3'!$C$6:$BM$106,'Carga People'!AN$2,0))</f>
        <v>0</v>
      </c>
      <c r="AO6" s="135">
        <f>IF(ISERROR(VLOOKUP($C6,'LINHA 1'!$C$6:$BM$162,'Carga People'!AO$2,0)),0,VLOOKUP($C6,'LINHA 1'!$C$6:$BM$162,'Carga People'!AO$2,0))+IF(ISERROR(VLOOKUP($C6,'LINHA 2'!$C$6:$BM$114,'Carga People'!AO$2,0)),0,VLOOKUP($C6,'LINHA 2'!$C$6:$BM$114,'Carga People'!AO$2,0))+IF(ISERROR(VLOOKUP($C6,'LINHA 3'!$C$6:$BM$106,'Carga People'!AO$2,0)),0,VLOOKUP($C6,'LINHA 3'!$C$6:$BM$106,'Carga People'!AO$2,0))</f>
        <v>0</v>
      </c>
      <c r="AP6" s="135">
        <f>IF(ISERROR(VLOOKUP($C6,'LINHA 1'!$C$6:$BM$162,'Carga People'!AP$2,0)),0,VLOOKUP($C6,'LINHA 1'!$C$6:$BM$162,'Carga People'!AP$2,0))+IF(ISERROR(VLOOKUP($C6,'LINHA 2'!$C$6:$BM$114,'Carga People'!AP$2,0)),0,VLOOKUP($C6,'LINHA 2'!$C$6:$BM$114,'Carga People'!AP$2,0))+IF(ISERROR(VLOOKUP($C6,'LINHA 3'!$C$6:$BM$106,'Carga People'!AP$2,0)),0,VLOOKUP($C6,'LINHA 3'!$C$6:$BM$106,'Carga People'!AP$2,0))</f>
        <v>0</v>
      </c>
      <c r="AQ6" s="135">
        <f>IF(ISERROR(VLOOKUP($C6,'LINHA 1'!$C$6:$BM$162,'Carga People'!AQ$2,0)),0,VLOOKUP($C6,'LINHA 1'!$C$6:$BM$162,'Carga People'!AQ$2,0))+IF(ISERROR(VLOOKUP($C6,'LINHA 2'!$C$6:$BM$114,'Carga People'!AQ$2,0)),0,VLOOKUP($C6,'LINHA 2'!$C$6:$BM$114,'Carga People'!AQ$2,0))+IF(ISERROR(VLOOKUP($C6,'LINHA 3'!$C$6:$BM$106,'Carga People'!AQ$2,0)),0,VLOOKUP($C6,'LINHA 3'!$C$6:$BM$106,'Carga People'!AQ$2,0))</f>
        <v>0</v>
      </c>
      <c r="AR6" s="135">
        <f>IF(ISERROR(VLOOKUP($C6,'LINHA 1'!$C$6:$BM$162,'Carga People'!AR$2,0)),0,VLOOKUP($C6,'LINHA 1'!$C$6:$BM$162,'Carga People'!AR$2,0))+IF(ISERROR(VLOOKUP($C6,'LINHA 2'!$C$6:$BM$114,'Carga People'!AR$2,0)),0,VLOOKUP($C6,'LINHA 2'!$C$6:$BM$114,'Carga People'!AR$2,0))+IF(ISERROR(VLOOKUP($C6,'LINHA 3'!$C$6:$BM$106,'Carga People'!AR$2,0)),0,VLOOKUP($C6,'LINHA 3'!$C$6:$BM$106,'Carga People'!AR$2,0))</f>
        <v>0</v>
      </c>
      <c r="AS6" s="135">
        <f>IF(ISERROR(VLOOKUP($C6,'LINHA 1'!$C$6:$BM$162,'Carga People'!AS$2,0)),0,VLOOKUP($C6,'LINHA 1'!$C$6:$BM$162,'Carga People'!AS$2,0))+IF(ISERROR(VLOOKUP($C6,'LINHA 2'!$C$6:$BM$114,'Carga People'!AS$2,0)),0,VLOOKUP($C6,'LINHA 2'!$C$6:$BM$114,'Carga People'!AS$2,0))+IF(ISERROR(VLOOKUP($C6,'LINHA 3'!$C$6:$BM$106,'Carga People'!AS$2,0)),0,VLOOKUP($C6,'LINHA 3'!$C$6:$BM$106,'Carga People'!AS$2,0))</f>
        <v>0</v>
      </c>
      <c r="AT6" s="135">
        <f>IF(ISERROR(VLOOKUP($C6,'LINHA 1'!$C$6:$BM$162,'Carga People'!AT$2,0)),0,VLOOKUP($C6,'LINHA 1'!$C$6:$BM$162,'Carga People'!AT$2,0))+IF(ISERROR(VLOOKUP($C6,'LINHA 2'!$C$6:$BM$114,'Carga People'!AT$2,0)),0,VLOOKUP($C6,'LINHA 2'!$C$6:$BM$114,'Carga People'!AT$2,0))+IF(ISERROR(VLOOKUP($C6,'LINHA 3'!$C$6:$BM$106,'Carga People'!AT$2,0)),0,VLOOKUP($C6,'LINHA 3'!$C$6:$BM$106,'Carga People'!AT$2,0))</f>
        <v>0</v>
      </c>
      <c r="AU6" s="367">
        <f t="shared" ref="AU6:AU83" si="2">SUM(J6:AT6)</f>
        <v>0</v>
      </c>
      <c r="AV6" s="780"/>
      <c r="AW6" s="90">
        <f>IF(D6="","",VLOOKUP(D6,MI_ME!$D$5:$AQ$336,39,0))</f>
        <v>0</v>
      </c>
      <c r="AX6" s="660"/>
    </row>
    <row r="7" spans="1:50" ht="18" hidden="1" customHeight="1" x14ac:dyDescent="0.3">
      <c r="A7" s="1792"/>
      <c r="B7" s="773" t="s">
        <v>71</v>
      </c>
      <c r="C7" s="773" t="s">
        <v>66</v>
      </c>
      <c r="D7" s="771" t="str">
        <f>LEFT(C7,11)</f>
        <v>21121GBB106</v>
      </c>
      <c r="E7" s="1457" t="s">
        <v>900</v>
      </c>
      <c r="F7" s="770" t="s">
        <v>15</v>
      </c>
      <c r="G7" s="136"/>
      <c r="H7" s="137"/>
      <c r="I7" s="138"/>
      <c r="J7" s="139">
        <f>IF(ISERROR(VLOOKUP($C7,'LINHA 1'!$C$6:$BM$162,'Carga People'!J$2,0)),0,VLOOKUP($C7,'LINHA 1'!$C$6:$BM$162,'Carga People'!J$2,0))+IF(ISERROR(VLOOKUP($C7,'LINHA 2'!$C$6:$BM$114,'Carga People'!J$2,0)),0,VLOOKUP($C7,'LINHA 2'!$C$6:$BM$114,'Carga People'!J$2,0))+IF(ISERROR(VLOOKUP($C7,'LINHA 3'!$C$6:$BM$106,'Carga People'!J$2,0)),0,VLOOKUP($C7,'LINHA 3'!$C$6:$BM$106,'Carga People'!J$2,0))</f>
        <v>0</v>
      </c>
      <c r="K7" s="140">
        <f>IF(ISERROR(VLOOKUP($C7,'LINHA 1'!$C$6:$BM$162,'Carga People'!K$2,0)),0,VLOOKUP($C7,'LINHA 1'!$C$6:$BM$162,'Carga People'!K$2,0))+IF(ISERROR(VLOOKUP($C7,'LINHA 2'!$C$6:$BM$114,'Carga People'!K$2,0)),0,VLOOKUP($C7,'LINHA 2'!$C$6:$BM$114,'Carga People'!K$2,0))+IF(ISERROR(VLOOKUP($C7,'LINHA 3'!$C$6:$BM$106,'Carga People'!K$2,0)),0,VLOOKUP($C7,'LINHA 3'!$C$6:$BM$106,'Carga People'!K$2,0))</f>
        <v>0</v>
      </c>
      <c r="L7" s="140">
        <f>IF(ISERROR(VLOOKUP($C7,'LINHA 1'!$C$6:$BM$162,'Carga People'!L$2,0)),0,VLOOKUP($C7,'LINHA 1'!$C$6:$BM$162,'Carga People'!L$2,0))+IF(ISERROR(VLOOKUP($C7,'LINHA 2'!$C$6:$BM$114,'Carga People'!L$2,0)),0,VLOOKUP($C7,'LINHA 2'!$C$6:$BM$114,'Carga People'!L$2,0))+IF(ISERROR(VLOOKUP($C7,'LINHA 3'!$C$6:$BM$106,'Carga People'!L$2,0)),0,VLOOKUP($C7,'LINHA 3'!$C$6:$BM$106,'Carga People'!L$2,0))</f>
        <v>0</v>
      </c>
      <c r="M7" s="140">
        <f>IF(ISERROR(VLOOKUP($C7,'LINHA 1'!$C$6:$BM$162,'Carga People'!M$2,0)),0,VLOOKUP($C7,'LINHA 1'!$C$6:$BM$162,'Carga People'!M$2,0))+IF(ISERROR(VLOOKUP($C7,'LINHA 2'!$C$6:$BM$114,'Carga People'!M$2,0)),0,VLOOKUP($C7,'LINHA 2'!$C$6:$BM$114,'Carga People'!M$2,0))+IF(ISERROR(VLOOKUP($C7,'LINHA 3'!$C$6:$BM$106,'Carga People'!M$2,0)),0,VLOOKUP($C7,'LINHA 3'!$C$6:$BM$106,'Carga People'!M$2,0))</f>
        <v>0</v>
      </c>
      <c r="N7" s="140">
        <f>IF(ISERROR(VLOOKUP($C7,'LINHA 1'!$C$6:$BM$162,'Carga People'!N$2,0)),0,VLOOKUP($C7,'LINHA 1'!$C$6:$BM$162,'Carga People'!N$2,0))+IF(ISERROR(VLOOKUP($C7,'LINHA 2'!$C$6:$BM$114,'Carga People'!N$2,0)),0,VLOOKUP($C7,'LINHA 2'!$C$6:$BM$114,'Carga People'!N$2,0))+IF(ISERROR(VLOOKUP($C7,'LINHA 3'!$C$6:$BM$106,'Carga People'!N$2,0)),0,VLOOKUP($C7,'LINHA 3'!$C$6:$BM$106,'Carga People'!N$2,0))</f>
        <v>0</v>
      </c>
      <c r="O7" s="140">
        <f>IF(ISERROR(VLOOKUP($C7,'LINHA 1'!$C$6:$BM$162,'Carga People'!O$2,0)),0,VLOOKUP($C7,'LINHA 1'!$C$6:$BM$162,'Carga People'!O$2,0))+IF(ISERROR(VLOOKUP($C7,'LINHA 2'!$C$6:$BM$114,'Carga People'!O$2,0)),0,VLOOKUP($C7,'LINHA 2'!$C$6:$BM$114,'Carga People'!O$2,0))+IF(ISERROR(VLOOKUP($C7,'LINHA 3'!$C$6:$BM$106,'Carga People'!O$2,0)),0,VLOOKUP($C7,'LINHA 3'!$C$6:$BM$106,'Carga People'!O$2,0))</f>
        <v>0</v>
      </c>
      <c r="P7" s="140">
        <f>IF(ISERROR(VLOOKUP($C7,'LINHA 1'!$C$6:$BM$162,'Carga People'!P$2,0)),0,VLOOKUP($C7,'LINHA 1'!$C$6:$BM$162,'Carga People'!P$2,0))+IF(ISERROR(VLOOKUP($C7,'LINHA 2'!$C$6:$BM$114,'Carga People'!P$2,0)),0,VLOOKUP($C7,'LINHA 2'!$C$6:$BM$114,'Carga People'!P$2,0))+IF(ISERROR(VLOOKUP($C7,'LINHA 3'!$C$6:$BM$106,'Carga People'!P$2,0)),0,VLOOKUP($C7,'LINHA 3'!$C$6:$BM$106,'Carga People'!P$2,0))</f>
        <v>0</v>
      </c>
      <c r="Q7" s="140">
        <f>IF(ISERROR(VLOOKUP($C7,'LINHA 1'!$C$6:$BM$162,'Carga People'!Q$2,0)),0,VLOOKUP($C7,'LINHA 1'!$C$6:$BM$162,'Carga People'!Q$2,0))+IF(ISERROR(VLOOKUP($C7,'LINHA 2'!$C$6:$BM$114,'Carga People'!Q$2,0)),0,VLOOKUP($C7,'LINHA 2'!$C$6:$BM$114,'Carga People'!Q$2,0))+IF(ISERROR(VLOOKUP($C7,'LINHA 3'!$C$6:$BM$106,'Carga People'!Q$2,0)),0,VLOOKUP($C7,'LINHA 3'!$C$6:$BM$106,'Carga People'!Q$2,0))</f>
        <v>0</v>
      </c>
      <c r="R7" s="140">
        <f>IF(ISERROR(VLOOKUP($C7,'LINHA 1'!$C$6:$BM$162,'Carga People'!R$2,0)),0,VLOOKUP($C7,'LINHA 1'!$C$6:$BM$162,'Carga People'!R$2,0))+IF(ISERROR(VLOOKUP($C7,'LINHA 2'!$C$6:$BM$114,'Carga People'!R$2,0)),0,VLOOKUP($C7,'LINHA 2'!$C$6:$BM$114,'Carga People'!R$2,0))+IF(ISERROR(VLOOKUP($C7,'LINHA 3'!$C$6:$BM$106,'Carga People'!R$2,0)),0,VLOOKUP($C7,'LINHA 3'!$C$6:$BM$106,'Carga People'!R$2,0))</f>
        <v>0</v>
      </c>
      <c r="S7" s="140">
        <f>IF(ISERROR(VLOOKUP($C7,'LINHA 1'!$C$6:$BM$162,'Carga People'!S$2,0)),0,VLOOKUP($C7,'LINHA 1'!$C$6:$BM$162,'Carga People'!S$2,0))+IF(ISERROR(VLOOKUP($C7,'LINHA 2'!$C$6:$BM$114,'Carga People'!S$2,0)),0,VLOOKUP($C7,'LINHA 2'!$C$6:$BM$114,'Carga People'!S$2,0))+IF(ISERROR(VLOOKUP($C7,'LINHA 3'!$C$6:$BM$106,'Carga People'!S$2,0)),0,VLOOKUP($C7,'LINHA 3'!$C$6:$BM$106,'Carga People'!S$2,0))</f>
        <v>0</v>
      </c>
      <c r="T7" s="140">
        <f>IF(ISERROR(VLOOKUP($C7,'LINHA 1'!$C$6:$BM$162,'Carga People'!T$2,0)),0,VLOOKUP($C7,'LINHA 1'!$C$6:$BM$162,'Carga People'!T$2,0))+IF(ISERROR(VLOOKUP($C7,'LINHA 2'!$C$6:$BM$114,'Carga People'!T$2,0)),0,VLOOKUP($C7,'LINHA 2'!$C$6:$BM$114,'Carga People'!T$2,0))+IF(ISERROR(VLOOKUP($C7,'LINHA 3'!$C$6:$BM$106,'Carga People'!T$2,0)),0,VLOOKUP($C7,'LINHA 3'!$C$6:$BM$106,'Carga People'!T$2,0))</f>
        <v>0</v>
      </c>
      <c r="U7" s="140">
        <f>IF(ISERROR(VLOOKUP($C7,'LINHA 1'!$C$6:$BM$162,'Carga People'!U$2,0)),0,VLOOKUP($C7,'LINHA 1'!$C$6:$BM$162,'Carga People'!U$2,0))+IF(ISERROR(VLOOKUP($C7,'LINHA 2'!$C$6:$BM$114,'Carga People'!U$2,0)),0,VLOOKUP($C7,'LINHA 2'!$C$6:$BM$114,'Carga People'!U$2,0))+IF(ISERROR(VLOOKUP($C7,'LINHA 3'!$C$6:$BM$106,'Carga People'!U$2,0)),0,VLOOKUP($C7,'LINHA 3'!$C$6:$BM$106,'Carga People'!U$2,0))</f>
        <v>0</v>
      </c>
      <c r="V7" s="140">
        <f>IF(ISERROR(VLOOKUP($C7,'LINHA 1'!$C$6:$BM$162,'Carga People'!V$2,0)),0,VLOOKUP($C7,'LINHA 1'!$C$6:$BM$162,'Carga People'!V$2,0))+IF(ISERROR(VLOOKUP($C7,'LINHA 2'!$C$6:$BM$114,'Carga People'!V$2,0)),0,VLOOKUP($C7,'LINHA 2'!$C$6:$BM$114,'Carga People'!V$2,0))+IF(ISERROR(VLOOKUP($C7,'LINHA 3'!$C$6:$BM$106,'Carga People'!V$2,0)),0,VLOOKUP($C7,'LINHA 3'!$C$6:$BM$106,'Carga People'!V$2,0))</f>
        <v>0</v>
      </c>
      <c r="W7" s="140">
        <f>IF(ISERROR(VLOOKUP($C7,'LINHA 1'!$C$6:$BM$162,'Carga People'!W$2,0)),0,VLOOKUP($C7,'LINHA 1'!$C$6:$BM$162,'Carga People'!W$2,0))+IF(ISERROR(VLOOKUP($C7,'LINHA 2'!$C$6:$BM$114,'Carga People'!W$2,0)),0,VLOOKUP($C7,'LINHA 2'!$C$6:$BM$114,'Carga People'!W$2,0))+IF(ISERROR(VLOOKUP($C7,'LINHA 3'!$C$6:$BM$106,'Carga People'!W$2,0)),0,VLOOKUP($C7,'LINHA 3'!$C$6:$BM$106,'Carga People'!W$2,0))</f>
        <v>0</v>
      </c>
      <c r="X7" s="140">
        <f>IF(ISERROR(VLOOKUP($C7,'LINHA 1'!$C$6:$BM$162,'Carga People'!X$2,0)),0,VLOOKUP($C7,'LINHA 1'!$C$6:$BM$162,'Carga People'!X$2,0))+IF(ISERROR(VLOOKUP($C7,'LINHA 2'!$C$6:$BM$114,'Carga People'!X$2,0)),0,VLOOKUP($C7,'LINHA 2'!$C$6:$BM$114,'Carga People'!X$2,0))+IF(ISERROR(VLOOKUP($C7,'LINHA 3'!$C$6:$BM$106,'Carga People'!X$2,0)),0,VLOOKUP($C7,'LINHA 3'!$C$6:$BM$106,'Carga People'!X$2,0))</f>
        <v>0</v>
      </c>
      <c r="Y7" s="140">
        <f>IF(ISERROR(VLOOKUP($C7,'LINHA 1'!$C$6:$BM$162,'Carga People'!Y$2,0)),0,VLOOKUP($C7,'LINHA 1'!$C$6:$BM$162,'Carga People'!Y$2,0))+IF(ISERROR(VLOOKUP($C7,'LINHA 2'!$C$6:$BM$114,'Carga People'!Y$2,0)),0,VLOOKUP($C7,'LINHA 2'!$C$6:$BM$114,'Carga People'!Y$2,0))+IF(ISERROR(VLOOKUP($C7,'LINHA 3'!$C$6:$BM$106,'Carga People'!Y$2,0)),0,VLOOKUP($C7,'LINHA 3'!$C$6:$BM$106,'Carga People'!Y$2,0))</f>
        <v>0</v>
      </c>
      <c r="Z7" s="140">
        <f>IF(ISERROR(VLOOKUP($C7,'LINHA 1'!$C$6:$BM$162,'Carga People'!Z$2,0)),0,VLOOKUP($C7,'LINHA 1'!$C$6:$BM$162,'Carga People'!Z$2,0))+IF(ISERROR(VLOOKUP($C7,'LINHA 2'!$C$6:$BM$114,'Carga People'!Z$2,0)),0,VLOOKUP($C7,'LINHA 2'!$C$6:$BM$114,'Carga People'!Z$2,0))+IF(ISERROR(VLOOKUP($C7,'LINHA 3'!$C$6:$BM$106,'Carga People'!Z$2,0)),0,VLOOKUP($C7,'LINHA 3'!$C$6:$BM$106,'Carga People'!Z$2,0))</f>
        <v>0</v>
      </c>
      <c r="AA7" s="140">
        <f>IF(ISERROR(VLOOKUP($C7,'LINHA 1'!$C$6:$BM$162,'Carga People'!AA$2,0)),0,VLOOKUP($C7,'LINHA 1'!$C$6:$BM$162,'Carga People'!AA$2,0))+IF(ISERROR(VLOOKUP($C7,'LINHA 2'!$C$6:$BM$114,'Carga People'!AA$2,0)),0,VLOOKUP($C7,'LINHA 2'!$C$6:$BM$114,'Carga People'!AA$2,0))+IF(ISERROR(VLOOKUP($C7,'LINHA 3'!$C$6:$BM$106,'Carga People'!AA$2,0)),0,VLOOKUP($C7,'LINHA 3'!$C$6:$BM$106,'Carga People'!AA$2,0))</f>
        <v>0</v>
      </c>
      <c r="AB7" s="140">
        <f>IF(ISERROR(VLOOKUP($C7,'LINHA 1'!$C$6:$BM$162,'Carga People'!AB$2,0)),0,VLOOKUP($C7,'LINHA 1'!$C$6:$BM$162,'Carga People'!AB$2,0))+IF(ISERROR(VLOOKUP($C7,'LINHA 2'!$C$6:$BM$114,'Carga People'!AB$2,0)),0,VLOOKUP($C7,'LINHA 2'!$C$6:$BM$114,'Carga People'!AB$2,0))+IF(ISERROR(VLOOKUP($C7,'LINHA 3'!$C$6:$BM$106,'Carga People'!AB$2,0)),0,VLOOKUP($C7,'LINHA 3'!$C$6:$BM$106,'Carga People'!AB$2,0))</f>
        <v>0</v>
      </c>
      <c r="AC7" s="140">
        <f>IF(ISERROR(VLOOKUP($C7,'LINHA 1'!$C$6:$BM$162,'Carga People'!AC$2,0)),0,VLOOKUP($C7,'LINHA 1'!$C$6:$BM$162,'Carga People'!AC$2,0))+IF(ISERROR(VLOOKUP($C7,'LINHA 2'!$C$6:$BM$114,'Carga People'!AC$2,0)),0,VLOOKUP($C7,'LINHA 2'!$C$6:$BM$114,'Carga People'!AC$2,0))+IF(ISERROR(VLOOKUP($C7,'LINHA 3'!$C$6:$BM$106,'Carga People'!AC$2,0)),0,VLOOKUP($C7,'LINHA 3'!$C$6:$BM$106,'Carga People'!AC$2,0))</f>
        <v>0</v>
      </c>
      <c r="AD7" s="140">
        <f>IF(ISERROR(VLOOKUP($C7,'LINHA 1'!$C$6:$BM$162,'Carga People'!AD$2,0)),0,VLOOKUP($C7,'LINHA 1'!$C$6:$BM$162,'Carga People'!AD$2,0))+IF(ISERROR(VLOOKUP($C7,'LINHA 2'!$C$6:$BM$114,'Carga People'!AD$2,0)),0,VLOOKUP($C7,'LINHA 2'!$C$6:$BM$114,'Carga People'!AD$2,0))+IF(ISERROR(VLOOKUP($C7,'LINHA 3'!$C$6:$BM$106,'Carga People'!AD$2,0)),0,VLOOKUP($C7,'LINHA 3'!$C$6:$BM$106,'Carga People'!AD$2,0))</f>
        <v>0</v>
      </c>
      <c r="AE7" s="140">
        <f>IF(ISERROR(VLOOKUP($C7,'LINHA 1'!$C$6:$BM$162,'Carga People'!AE$2,0)),0,VLOOKUP($C7,'LINHA 1'!$C$6:$BM$162,'Carga People'!AE$2,0))+IF(ISERROR(VLOOKUP($C7,'LINHA 2'!$C$6:$BM$114,'Carga People'!AE$2,0)),0,VLOOKUP($C7,'LINHA 2'!$C$6:$BM$114,'Carga People'!AE$2,0))+IF(ISERROR(VLOOKUP($C7,'LINHA 3'!$C$6:$BM$106,'Carga People'!AE$2,0)),0,VLOOKUP($C7,'LINHA 3'!$C$6:$BM$106,'Carga People'!AE$2,0))</f>
        <v>0</v>
      </c>
      <c r="AF7" s="140">
        <f>IF(ISERROR(VLOOKUP($C7,'LINHA 1'!$C$6:$BM$162,'Carga People'!AF$2,0)),0,VLOOKUP($C7,'LINHA 1'!$C$6:$BM$162,'Carga People'!AF$2,0))+IF(ISERROR(VLOOKUP($C7,'LINHA 2'!$C$6:$BM$114,'Carga People'!AF$2,0)),0,VLOOKUP($C7,'LINHA 2'!$C$6:$BM$114,'Carga People'!AF$2,0))+IF(ISERROR(VLOOKUP($C7,'LINHA 3'!$C$6:$BM$106,'Carga People'!AF$2,0)),0,VLOOKUP($C7,'LINHA 3'!$C$6:$BM$106,'Carga People'!AF$2,0))</f>
        <v>0</v>
      </c>
      <c r="AG7" s="140">
        <f>IF(ISERROR(VLOOKUP($C7,'LINHA 1'!$C$6:$BM$162,'Carga People'!AG$2,0)),0,VLOOKUP($C7,'LINHA 1'!$C$6:$BM$162,'Carga People'!AG$2,0))+IF(ISERROR(VLOOKUP($C7,'LINHA 2'!$C$6:$BM$114,'Carga People'!AG$2,0)),0,VLOOKUP($C7,'LINHA 2'!$C$6:$BM$114,'Carga People'!AG$2,0))+IF(ISERROR(VLOOKUP($C7,'LINHA 3'!$C$6:$BM$106,'Carga People'!AG$2,0)),0,VLOOKUP($C7,'LINHA 3'!$C$6:$BM$106,'Carga People'!AG$2,0))</f>
        <v>0</v>
      </c>
      <c r="AH7" s="140">
        <f>IF(ISERROR(VLOOKUP($C7,'LINHA 1'!$C$6:$BM$162,'Carga People'!AH$2,0)),0,VLOOKUP($C7,'LINHA 1'!$C$6:$BM$162,'Carga People'!AH$2,0))+IF(ISERROR(VLOOKUP($C7,'LINHA 2'!$C$6:$BM$114,'Carga People'!AH$2,0)),0,VLOOKUP($C7,'LINHA 2'!$C$6:$BM$114,'Carga People'!AH$2,0))+IF(ISERROR(VLOOKUP($C7,'LINHA 3'!$C$6:$BM$106,'Carga People'!AH$2,0)),0,VLOOKUP($C7,'LINHA 3'!$C$6:$BM$106,'Carga People'!AH$2,0))</f>
        <v>0</v>
      </c>
      <c r="AI7" s="140">
        <f>IF(ISERROR(VLOOKUP($C7,'LINHA 1'!$C$6:$BM$162,'Carga People'!AI$2,0)),0,VLOOKUP($C7,'LINHA 1'!$C$6:$BM$162,'Carga People'!AI$2,0))+IF(ISERROR(VLOOKUP($C7,'LINHA 2'!$C$6:$BM$114,'Carga People'!AI$2,0)),0,VLOOKUP($C7,'LINHA 2'!$C$6:$BM$114,'Carga People'!AI$2,0))+IF(ISERROR(VLOOKUP($C7,'LINHA 3'!$C$6:$BM$106,'Carga People'!AI$2,0)),0,VLOOKUP($C7,'LINHA 3'!$C$6:$BM$106,'Carga People'!AI$2,0))</f>
        <v>0</v>
      </c>
      <c r="AJ7" s="140">
        <f>IF(ISERROR(VLOOKUP($C7,'LINHA 1'!$C$6:$BM$162,'Carga People'!AJ$2,0)),0,VLOOKUP($C7,'LINHA 1'!$C$6:$BM$162,'Carga People'!AJ$2,0))+IF(ISERROR(VLOOKUP($C7,'LINHA 2'!$C$6:$BM$114,'Carga People'!AJ$2,0)),0,VLOOKUP($C7,'LINHA 2'!$C$6:$BM$114,'Carga People'!AJ$2,0))+IF(ISERROR(VLOOKUP($C7,'LINHA 3'!$C$6:$BM$106,'Carga People'!AJ$2,0)),0,VLOOKUP($C7,'LINHA 3'!$C$6:$BM$106,'Carga People'!AJ$2,0))</f>
        <v>0</v>
      </c>
      <c r="AK7" s="140">
        <f>IF(ISERROR(VLOOKUP($C7,'LINHA 1'!$C$6:$BM$162,'Carga People'!AK$2,0)),0,VLOOKUP($C7,'LINHA 1'!$C$6:$BM$162,'Carga People'!AK$2,0))+IF(ISERROR(VLOOKUP($C7,'LINHA 2'!$C$6:$BM$114,'Carga People'!AK$2,0)),0,VLOOKUP($C7,'LINHA 2'!$C$6:$BM$114,'Carga People'!AK$2,0))+IF(ISERROR(VLOOKUP($C7,'LINHA 3'!$C$6:$BM$106,'Carga People'!AK$2,0)),0,VLOOKUP($C7,'LINHA 3'!$C$6:$BM$106,'Carga People'!AK$2,0))</f>
        <v>0</v>
      </c>
      <c r="AL7" s="140">
        <f>IF(ISERROR(VLOOKUP($C7,'LINHA 1'!$C$6:$BM$162,'Carga People'!AL$2,0)),0,VLOOKUP($C7,'LINHA 1'!$C$6:$BM$162,'Carga People'!AL$2,0))+IF(ISERROR(VLOOKUP($C7,'LINHA 2'!$C$6:$BM$114,'Carga People'!AL$2,0)),0,VLOOKUP($C7,'LINHA 2'!$C$6:$BM$114,'Carga People'!AL$2,0))+IF(ISERROR(VLOOKUP($C7,'LINHA 3'!$C$6:$BM$106,'Carga People'!AL$2,0)),0,VLOOKUP($C7,'LINHA 3'!$C$6:$BM$106,'Carga People'!AL$2,0))</f>
        <v>0</v>
      </c>
      <c r="AM7" s="140">
        <f>IF(ISERROR(VLOOKUP($C7,'LINHA 1'!$C$6:$BM$162,'Carga People'!AM$2,0)),0,VLOOKUP($C7,'LINHA 1'!$C$6:$BM$162,'Carga People'!AM$2,0))+IF(ISERROR(VLOOKUP($C7,'LINHA 2'!$C$6:$BM$114,'Carga People'!AM$2,0)),0,VLOOKUP($C7,'LINHA 2'!$C$6:$BM$114,'Carga People'!AM$2,0))+IF(ISERROR(VLOOKUP($C7,'LINHA 3'!$C$6:$BM$106,'Carga People'!AM$2,0)),0,VLOOKUP($C7,'LINHA 3'!$C$6:$BM$106,'Carga People'!AM$2,0))</f>
        <v>0</v>
      </c>
      <c r="AN7" s="140">
        <f>IF(ISERROR(VLOOKUP($C7,'LINHA 1'!$C$6:$BM$162,'Carga People'!AN$2,0)),0,VLOOKUP($C7,'LINHA 1'!$C$6:$BM$162,'Carga People'!AN$2,0))+IF(ISERROR(VLOOKUP($C7,'LINHA 2'!$C$6:$BM$114,'Carga People'!AN$2,0)),0,VLOOKUP($C7,'LINHA 2'!$C$6:$BM$114,'Carga People'!AN$2,0))+IF(ISERROR(VLOOKUP($C7,'LINHA 3'!$C$6:$BM$106,'Carga People'!AN$2,0)),0,VLOOKUP($C7,'LINHA 3'!$C$6:$BM$106,'Carga People'!AN$2,0))</f>
        <v>0</v>
      </c>
      <c r="AO7" s="140">
        <f>IF(ISERROR(VLOOKUP($C7,'LINHA 1'!$C$6:$BM$162,'Carga People'!AO$2,0)),0,VLOOKUP($C7,'LINHA 1'!$C$6:$BM$162,'Carga People'!AO$2,0))+IF(ISERROR(VLOOKUP($C7,'LINHA 2'!$C$6:$BM$114,'Carga People'!AO$2,0)),0,VLOOKUP($C7,'LINHA 2'!$C$6:$BM$114,'Carga People'!AO$2,0))+IF(ISERROR(VLOOKUP($C7,'LINHA 3'!$C$6:$BM$106,'Carga People'!AO$2,0)),0,VLOOKUP($C7,'LINHA 3'!$C$6:$BM$106,'Carga People'!AO$2,0))</f>
        <v>0</v>
      </c>
      <c r="AP7" s="140">
        <f>IF(ISERROR(VLOOKUP($C7,'LINHA 1'!$C$6:$BM$162,'Carga People'!AP$2,0)),0,VLOOKUP($C7,'LINHA 1'!$C$6:$BM$162,'Carga People'!AP$2,0))+IF(ISERROR(VLOOKUP($C7,'LINHA 2'!$C$6:$BM$114,'Carga People'!AP$2,0)),0,VLOOKUP($C7,'LINHA 2'!$C$6:$BM$114,'Carga People'!AP$2,0))+IF(ISERROR(VLOOKUP($C7,'LINHA 3'!$C$6:$BM$106,'Carga People'!AP$2,0)),0,VLOOKUP($C7,'LINHA 3'!$C$6:$BM$106,'Carga People'!AP$2,0))</f>
        <v>0</v>
      </c>
      <c r="AQ7" s="140">
        <f>IF(ISERROR(VLOOKUP($C7,'LINHA 1'!$C$6:$BM$162,'Carga People'!AQ$2,0)),0,VLOOKUP($C7,'LINHA 1'!$C$6:$BM$162,'Carga People'!AQ$2,0))+IF(ISERROR(VLOOKUP($C7,'LINHA 2'!$C$6:$BM$114,'Carga People'!AQ$2,0)),0,VLOOKUP($C7,'LINHA 2'!$C$6:$BM$114,'Carga People'!AQ$2,0))+IF(ISERROR(VLOOKUP($C7,'LINHA 3'!$C$6:$BM$106,'Carga People'!AQ$2,0)),0,VLOOKUP($C7,'LINHA 3'!$C$6:$BM$106,'Carga People'!AQ$2,0))</f>
        <v>0</v>
      </c>
      <c r="AR7" s="140">
        <f>IF(ISERROR(VLOOKUP($C7,'LINHA 1'!$C$6:$BM$162,'Carga People'!AR$2,0)),0,VLOOKUP($C7,'LINHA 1'!$C$6:$BM$162,'Carga People'!AR$2,0))+IF(ISERROR(VLOOKUP($C7,'LINHA 2'!$C$6:$BM$114,'Carga People'!AR$2,0)),0,VLOOKUP($C7,'LINHA 2'!$C$6:$BM$114,'Carga People'!AR$2,0))+IF(ISERROR(VLOOKUP($C7,'LINHA 3'!$C$6:$BM$106,'Carga People'!AR$2,0)),0,VLOOKUP($C7,'LINHA 3'!$C$6:$BM$106,'Carga People'!AR$2,0))</f>
        <v>0</v>
      </c>
      <c r="AS7" s="140">
        <f>IF(ISERROR(VLOOKUP($C7,'LINHA 1'!$C$6:$BM$162,'Carga People'!AS$2,0)),0,VLOOKUP($C7,'LINHA 1'!$C$6:$BM$162,'Carga People'!AS$2,0))+IF(ISERROR(VLOOKUP($C7,'LINHA 2'!$C$6:$BM$114,'Carga People'!AS$2,0)),0,VLOOKUP($C7,'LINHA 2'!$C$6:$BM$114,'Carga People'!AS$2,0))+IF(ISERROR(VLOOKUP($C7,'LINHA 3'!$C$6:$BM$106,'Carga People'!AS$2,0)),0,VLOOKUP($C7,'LINHA 3'!$C$6:$BM$106,'Carga People'!AS$2,0))</f>
        <v>0</v>
      </c>
      <c r="AT7" s="140">
        <f>IF(ISERROR(VLOOKUP($C7,'LINHA 1'!$C$6:$BM$162,'Carga People'!AT$2,0)),0,VLOOKUP($C7,'LINHA 1'!$C$6:$BM$162,'Carga People'!AT$2,0))+IF(ISERROR(VLOOKUP($C7,'LINHA 2'!$C$6:$BM$114,'Carga People'!AT$2,0)),0,VLOOKUP($C7,'LINHA 2'!$C$6:$BM$114,'Carga People'!AT$2,0))+IF(ISERROR(VLOOKUP($C7,'LINHA 3'!$C$6:$BM$106,'Carga People'!AT$2,0)),0,VLOOKUP($C7,'LINHA 3'!$C$6:$BM$106,'Carga People'!AT$2,0))</f>
        <v>0</v>
      </c>
      <c r="AU7" s="367">
        <f t="shared" si="2"/>
        <v>0</v>
      </c>
      <c r="AV7" s="780" t="str">
        <f>IF(C7=C6,1,"")</f>
        <v/>
      </c>
      <c r="AW7" s="90">
        <f>IF(D7="","",VLOOKUP(D7,MI_ME!$D$5:$AQ$336,39,0))</f>
        <v>0</v>
      </c>
      <c r="AX7" s="660"/>
    </row>
    <row r="8" spans="1:50" ht="18" hidden="1" customHeight="1" x14ac:dyDescent="0.3">
      <c r="A8" s="1792"/>
      <c r="B8" s="773" t="s">
        <v>71</v>
      </c>
      <c r="C8" s="773" t="s">
        <v>68</v>
      </c>
      <c r="D8" s="771" t="str">
        <f>LEFT(C8,11)</f>
        <v>21121GBB206</v>
      </c>
      <c r="E8" s="1457" t="s">
        <v>901</v>
      </c>
      <c r="F8" s="770" t="s">
        <v>15</v>
      </c>
      <c r="G8" s="136"/>
      <c r="H8" s="137"/>
      <c r="I8" s="138"/>
      <c r="J8" s="139">
        <f>IF(ISERROR(VLOOKUP($C8,'LINHA 1'!$C$6:$BM$162,'Carga People'!J$2,0)),0,VLOOKUP($C8,'LINHA 1'!$C$6:$BM$162,'Carga People'!J$2,0))+IF(ISERROR(VLOOKUP($C8,'LINHA 2'!$C$6:$BM$114,'Carga People'!J$2,0)),0,VLOOKUP($C8,'LINHA 2'!$C$6:$BM$114,'Carga People'!J$2,0))+IF(ISERROR(VLOOKUP($C8,'LINHA 3'!$C$6:$BM$106,'Carga People'!J$2,0)),0,VLOOKUP($C8,'LINHA 3'!$C$6:$BM$106,'Carga People'!J$2,0))</f>
        <v>0</v>
      </c>
      <c r="K8" s="140">
        <f>IF(ISERROR(VLOOKUP($C8,'LINHA 1'!$C$6:$BM$162,'Carga People'!K$2,0)),0,VLOOKUP($C8,'LINHA 1'!$C$6:$BM$162,'Carga People'!K$2,0))+IF(ISERROR(VLOOKUP($C8,'LINHA 2'!$C$6:$BM$114,'Carga People'!K$2,0)),0,VLOOKUP($C8,'LINHA 2'!$C$6:$BM$114,'Carga People'!K$2,0))+IF(ISERROR(VLOOKUP($C8,'LINHA 3'!$C$6:$BM$106,'Carga People'!K$2,0)),0,VLOOKUP($C8,'LINHA 3'!$C$6:$BM$106,'Carga People'!K$2,0))</f>
        <v>0</v>
      </c>
      <c r="L8" s="140">
        <f>IF(ISERROR(VLOOKUP($C8,'LINHA 1'!$C$6:$BM$162,'Carga People'!L$2,0)),0,VLOOKUP($C8,'LINHA 1'!$C$6:$BM$162,'Carga People'!L$2,0))+IF(ISERROR(VLOOKUP($C8,'LINHA 2'!$C$6:$BM$114,'Carga People'!L$2,0)),0,VLOOKUP($C8,'LINHA 2'!$C$6:$BM$114,'Carga People'!L$2,0))+IF(ISERROR(VLOOKUP($C8,'LINHA 3'!$C$6:$BM$106,'Carga People'!L$2,0)),0,VLOOKUP($C8,'LINHA 3'!$C$6:$BM$106,'Carga People'!L$2,0))</f>
        <v>0</v>
      </c>
      <c r="M8" s="140">
        <f>IF(ISERROR(VLOOKUP($C8,'LINHA 1'!$C$6:$BM$162,'Carga People'!M$2,0)),0,VLOOKUP($C8,'LINHA 1'!$C$6:$BM$162,'Carga People'!M$2,0))+IF(ISERROR(VLOOKUP($C8,'LINHA 2'!$C$6:$BM$114,'Carga People'!M$2,0)),0,VLOOKUP($C8,'LINHA 2'!$C$6:$BM$114,'Carga People'!M$2,0))+IF(ISERROR(VLOOKUP($C8,'LINHA 3'!$C$6:$BM$106,'Carga People'!M$2,0)),0,VLOOKUP($C8,'LINHA 3'!$C$6:$BM$106,'Carga People'!M$2,0))</f>
        <v>0</v>
      </c>
      <c r="N8" s="140">
        <f>IF(ISERROR(VLOOKUP($C8,'LINHA 1'!$C$6:$BM$162,'Carga People'!N$2,0)),0,VLOOKUP($C8,'LINHA 1'!$C$6:$BM$162,'Carga People'!N$2,0))+IF(ISERROR(VLOOKUP($C8,'LINHA 2'!$C$6:$BM$114,'Carga People'!N$2,0)),0,VLOOKUP($C8,'LINHA 2'!$C$6:$BM$114,'Carga People'!N$2,0))+IF(ISERROR(VLOOKUP($C8,'LINHA 3'!$C$6:$BM$106,'Carga People'!N$2,0)),0,VLOOKUP($C8,'LINHA 3'!$C$6:$BM$106,'Carga People'!N$2,0))</f>
        <v>0</v>
      </c>
      <c r="O8" s="140">
        <f>IF(ISERROR(VLOOKUP($C8,'LINHA 1'!$C$6:$BM$162,'Carga People'!O$2,0)),0,VLOOKUP($C8,'LINHA 1'!$C$6:$BM$162,'Carga People'!O$2,0))+IF(ISERROR(VLOOKUP($C8,'LINHA 2'!$C$6:$BM$114,'Carga People'!O$2,0)),0,VLOOKUP($C8,'LINHA 2'!$C$6:$BM$114,'Carga People'!O$2,0))+IF(ISERROR(VLOOKUP($C8,'LINHA 3'!$C$6:$BM$106,'Carga People'!O$2,0)),0,VLOOKUP($C8,'LINHA 3'!$C$6:$BM$106,'Carga People'!O$2,0))</f>
        <v>0</v>
      </c>
      <c r="P8" s="140">
        <f>IF(ISERROR(VLOOKUP($C8,'LINHA 1'!$C$6:$BM$162,'Carga People'!P$2,0)),0,VLOOKUP($C8,'LINHA 1'!$C$6:$BM$162,'Carga People'!P$2,0))+IF(ISERROR(VLOOKUP($C8,'LINHA 2'!$C$6:$BM$114,'Carga People'!P$2,0)),0,VLOOKUP($C8,'LINHA 2'!$C$6:$BM$114,'Carga People'!P$2,0))+IF(ISERROR(VLOOKUP($C8,'LINHA 3'!$C$6:$BM$106,'Carga People'!P$2,0)),0,VLOOKUP($C8,'LINHA 3'!$C$6:$BM$106,'Carga People'!P$2,0))</f>
        <v>0</v>
      </c>
      <c r="Q8" s="140">
        <f>IF(ISERROR(VLOOKUP($C8,'LINHA 1'!$C$6:$BM$162,'Carga People'!Q$2,0)),0,VLOOKUP($C8,'LINHA 1'!$C$6:$BM$162,'Carga People'!Q$2,0))+IF(ISERROR(VLOOKUP($C8,'LINHA 2'!$C$6:$BM$114,'Carga People'!Q$2,0)),0,VLOOKUP($C8,'LINHA 2'!$C$6:$BM$114,'Carga People'!Q$2,0))+IF(ISERROR(VLOOKUP($C8,'LINHA 3'!$C$6:$BM$106,'Carga People'!Q$2,0)),0,VLOOKUP($C8,'LINHA 3'!$C$6:$BM$106,'Carga People'!Q$2,0))</f>
        <v>0</v>
      </c>
      <c r="R8" s="140">
        <f>IF(ISERROR(VLOOKUP($C8,'LINHA 1'!$C$6:$BM$162,'Carga People'!R$2,0)),0,VLOOKUP($C8,'LINHA 1'!$C$6:$BM$162,'Carga People'!R$2,0))+IF(ISERROR(VLOOKUP($C8,'LINHA 2'!$C$6:$BM$114,'Carga People'!R$2,0)),0,VLOOKUP($C8,'LINHA 2'!$C$6:$BM$114,'Carga People'!R$2,0))+IF(ISERROR(VLOOKUP($C8,'LINHA 3'!$C$6:$BM$106,'Carga People'!R$2,0)),0,VLOOKUP($C8,'LINHA 3'!$C$6:$BM$106,'Carga People'!R$2,0))</f>
        <v>0</v>
      </c>
      <c r="S8" s="140">
        <f>IF(ISERROR(VLOOKUP($C8,'LINHA 1'!$C$6:$BM$162,'Carga People'!S$2,0)),0,VLOOKUP($C8,'LINHA 1'!$C$6:$BM$162,'Carga People'!S$2,0))+IF(ISERROR(VLOOKUP($C8,'LINHA 2'!$C$6:$BM$114,'Carga People'!S$2,0)),0,VLOOKUP($C8,'LINHA 2'!$C$6:$BM$114,'Carga People'!S$2,0))+IF(ISERROR(VLOOKUP($C8,'LINHA 3'!$C$6:$BM$106,'Carga People'!S$2,0)),0,VLOOKUP($C8,'LINHA 3'!$C$6:$BM$106,'Carga People'!S$2,0))</f>
        <v>0</v>
      </c>
      <c r="T8" s="140">
        <f>IF(ISERROR(VLOOKUP($C8,'LINHA 1'!$C$6:$BM$162,'Carga People'!T$2,0)),0,VLOOKUP($C8,'LINHA 1'!$C$6:$BM$162,'Carga People'!T$2,0))+IF(ISERROR(VLOOKUP($C8,'LINHA 2'!$C$6:$BM$114,'Carga People'!T$2,0)),0,VLOOKUP($C8,'LINHA 2'!$C$6:$BM$114,'Carga People'!T$2,0))+IF(ISERROR(VLOOKUP($C8,'LINHA 3'!$C$6:$BM$106,'Carga People'!T$2,0)),0,VLOOKUP($C8,'LINHA 3'!$C$6:$BM$106,'Carga People'!T$2,0))</f>
        <v>0</v>
      </c>
      <c r="U8" s="140">
        <f>IF(ISERROR(VLOOKUP($C8,'LINHA 1'!$C$6:$BM$162,'Carga People'!U$2,0)),0,VLOOKUP($C8,'LINHA 1'!$C$6:$BM$162,'Carga People'!U$2,0))+IF(ISERROR(VLOOKUP($C8,'LINHA 2'!$C$6:$BM$114,'Carga People'!U$2,0)),0,VLOOKUP($C8,'LINHA 2'!$C$6:$BM$114,'Carga People'!U$2,0))+IF(ISERROR(VLOOKUP($C8,'LINHA 3'!$C$6:$BM$106,'Carga People'!U$2,0)),0,VLOOKUP($C8,'LINHA 3'!$C$6:$BM$106,'Carga People'!U$2,0))</f>
        <v>0</v>
      </c>
      <c r="V8" s="140">
        <f>IF(ISERROR(VLOOKUP($C8,'LINHA 1'!$C$6:$BM$162,'Carga People'!V$2,0)),0,VLOOKUP($C8,'LINHA 1'!$C$6:$BM$162,'Carga People'!V$2,0))+IF(ISERROR(VLOOKUP($C8,'LINHA 2'!$C$6:$BM$114,'Carga People'!V$2,0)),0,VLOOKUP($C8,'LINHA 2'!$C$6:$BM$114,'Carga People'!V$2,0))+IF(ISERROR(VLOOKUP($C8,'LINHA 3'!$C$6:$BM$106,'Carga People'!V$2,0)),0,VLOOKUP($C8,'LINHA 3'!$C$6:$BM$106,'Carga People'!V$2,0))</f>
        <v>0</v>
      </c>
      <c r="W8" s="140">
        <f>IF(ISERROR(VLOOKUP($C8,'LINHA 1'!$C$6:$BM$162,'Carga People'!W$2,0)),0,VLOOKUP($C8,'LINHA 1'!$C$6:$BM$162,'Carga People'!W$2,0))+IF(ISERROR(VLOOKUP($C8,'LINHA 2'!$C$6:$BM$114,'Carga People'!W$2,0)),0,VLOOKUP($C8,'LINHA 2'!$C$6:$BM$114,'Carga People'!W$2,0))+IF(ISERROR(VLOOKUP($C8,'LINHA 3'!$C$6:$BM$106,'Carga People'!W$2,0)),0,VLOOKUP($C8,'LINHA 3'!$C$6:$BM$106,'Carga People'!W$2,0))</f>
        <v>0</v>
      </c>
      <c r="X8" s="140">
        <f>IF(ISERROR(VLOOKUP($C8,'LINHA 1'!$C$6:$BM$162,'Carga People'!X$2,0)),0,VLOOKUP($C8,'LINHA 1'!$C$6:$BM$162,'Carga People'!X$2,0))+IF(ISERROR(VLOOKUP($C8,'LINHA 2'!$C$6:$BM$114,'Carga People'!X$2,0)),0,VLOOKUP($C8,'LINHA 2'!$C$6:$BM$114,'Carga People'!X$2,0))+IF(ISERROR(VLOOKUP($C8,'LINHA 3'!$C$6:$BM$106,'Carga People'!X$2,0)),0,VLOOKUP($C8,'LINHA 3'!$C$6:$BM$106,'Carga People'!X$2,0))</f>
        <v>0</v>
      </c>
      <c r="Y8" s="140">
        <f>IF(ISERROR(VLOOKUP($C8,'LINHA 1'!$C$6:$BM$162,'Carga People'!Y$2,0)),0,VLOOKUP($C8,'LINHA 1'!$C$6:$BM$162,'Carga People'!Y$2,0))+IF(ISERROR(VLOOKUP($C8,'LINHA 2'!$C$6:$BM$114,'Carga People'!Y$2,0)),0,VLOOKUP($C8,'LINHA 2'!$C$6:$BM$114,'Carga People'!Y$2,0))+IF(ISERROR(VLOOKUP($C8,'LINHA 3'!$C$6:$BM$106,'Carga People'!Y$2,0)),0,VLOOKUP($C8,'LINHA 3'!$C$6:$BM$106,'Carga People'!Y$2,0))</f>
        <v>0</v>
      </c>
      <c r="Z8" s="140">
        <f>IF(ISERROR(VLOOKUP($C8,'LINHA 1'!$C$6:$BM$162,'Carga People'!Z$2,0)),0,VLOOKUP($C8,'LINHA 1'!$C$6:$BM$162,'Carga People'!Z$2,0))+IF(ISERROR(VLOOKUP($C8,'LINHA 2'!$C$6:$BM$114,'Carga People'!Z$2,0)),0,VLOOKUP($C8,'LINHA 2'!$C$6:$BM$114,'Carga People'!Z$2,0))+IF(ISERROR(VLOOKUP($C8,'LINHA 3'!$C$6:$BM$106,'Carga People'!Z$2,0)),0,VLOOKUP($C8,'LINHA 3'!$C$6:$BM$106,'Carga People'!Z$2,0))</f>
        <v>0</v>
      </c>
      <c r="AA8" s="140">
        <f>IF(ISERROR(VLOOKUP($C8,'LINHA 1'!$C$6:$BM$162,'Carga People'!AA$2,0)),0,VLOOKUP($C8,'LINHA 1'!$C$6:$BM$162,'Carga People'!AA$2,0))+IF(ISERROR(VLOOKUP($C8,'LINHA 2'!$C$6:$BM$114,'Carga People'!AA$2,0)),0,VLOOKUP($C8,'LINHA 2'!$C$6:$BM$114,'Carga People'!AA$2,0))+IF(ISERROR(VLOOKUP($C8,'LINHA 3'!$C$6:$BM$106,'Carga People'!AA$2,0)),0,VLOOKUP($C8,'LINHA 3'!$C$6:$BM$106,'Carga People'!AA$2,0))</f>
        <v>0</v>
      </c>
      <c r="AB8" s="140">
        <f>IF(ISERROR(VLOOKUP($C8,'LINHA 1'!$C$6:$BM$162,'Carga People'!AB$2,0)),0,VLOOKUP($C8,'LINHA 1'!$C$6:$BM$162,'Carga People'!AB$2,0))+IF(ISERROR(VLOOKUP($C8,'LINHA 2'!$C$6:$BM$114,'Carga People'!AB$2,0)),0,VLOOKUP($C8,'LINHA 2'!$C$6:$BM$114,'Carga People'!AB$2,0))+IF(ISERROR(VLOOKUP($C8,'LINHA 3'!$C$6:$BM$106,'Carga People'!AB$2,0)),0,VLOOKUP($C8,'LINHA 3'!$C$6:$BM$106,'Carga People'!AB$2,0))</f>
        <v>0</v>
      </c>
      <c r="AC8" s="140">
        <f>IF(ISERROR(VLOOKUP($C8,'LINHA 1'!$C$6:$BM$162,'Carga People'!AC$2,0)),0,VLOOKUP($C8,'LINHA 1'!$C$6:$BM$162,'Carga People'!AC$2,0))+IF(ISERROR(VLOOKUP($C8,'LINHA 2'!$C$6:$BM$114,'Carga People'!AC$2,0)),0,VLOOKUP($C8,'LINHA 2'!$C$6:$BM$114,'Carga People'!AC$2,0))+IF(ISERROR(VLOOKUP($C8,'LINHA 3'!$C$6:$BM$106,'Carga People'!AC$2,0)),0,VLOOKUP($C8,'LINHA 3'!$C$6:$BM$106,'Carga People'!AC$2,0))</f>
        <v>0</v>
      </c>
      <c r="AD8" s="140">
        <f>IF(ISERROR(VLOOKUP($C8,'LINHA 1'!$C$6:$BM$162,'Carga People'!AD$2,0)),0,VLOOKUP($C8,'LINHA 1'!$C$6:$BM$162,'Carga People'!AD$2,0))+IF(ISERROR(VLOOKUP($C8,'LINHA 2'!$C$6:$BM$114,'Carga People'!AD$2,0)),0,VLOOKUP($C8,'LINHA 2'!$C$6:$BM$114,'Carga People'!AD$2,0))+IF(ISERROR(VLOOKUP($C8,'LINHA 3'!$C$6:$BM$106,'Carga People'!AD$2,0)),0,VLOOKUP($C8,'LINHA 3'!$C$6:$BM$106,'Carga People'!AD$2,0))</f>
        <v>0</v>
      </c>
      <c r="AE8" s="140">
        <f>IF(ISERROR(VLOOKUP($C8,'LINHA 1'!$C$6:$BM$162,'Carga People'!AE$2,0)),0,VLOOKUP($C8,'LINHA 1'!$C$6:$BM$162,'Carga People'!AE$2,0))+IF(ISERROR(VLOOKUP($C8,'LINHA 2'!$C$6:$BM$114,'Carga People'!AE$2,0)),0,VLOOKUP($C8,'LINHA 2'!$C$6:$BM$114,'Carga People'!AE$2,0))+IF(ISERROR(VLOOKUP($C8,'LINHA 3'!$C$6:$BM$106,'Carga People'!AE$2,0)),0,VLOOKUP($C8,'LINHA 3'!$C$6:$BM$106,'Carga People'!AE$2,0))</f>
        <v>0</v>
      </c>
      <c r="AF8" s="140">
        <f>IF(ISERROR(VLOOKUP($C8,'LINHA 1'!$C$6:$BM$162,'Carga People'!AF$2,0)),0,VLOOKUP($C8,'LINHA 1'!$C$6:$BM$162,'Carga People'!AF$2,0))+IF(ISERROR(VLOOKUP($C8,'LINHA 2'!$C$6:$BM$114,'Carga People'!AF$2,0)),0,VLOOKUP($C8,'LINHA 2'!$C$6:$BM$114,'Carga People'!AF$2,0))+IF(ISERROR(VLOOKUP($C8,'LINHA 3'!$C$6:$BM$106,'Carga People'!AF$2,0)),0,VLOOKUP($C8,'LINHA 3'!$C$6:$BM$106,'Carga People'!AF$2,0))</f>
        <v>0</v>
      </c>
      <c r="AG8" s="140">
        <f>IF(ISERROR(VLOOKUP($C8,'LINHA 1'!$C$6:$BM$162,'Carga People'!AG$2,0)),0,VLOOKUP($C8,'LINHA 1'!$C$6:$BM$162,'Carga People'!AG$2,0))+IF(ISERROR(VLOOKUP($C8,'LINHA 2'!$C$6:$BM$114,'Carga People'!AG$2,0)),0,VLOOKUP($C8,'LINHA 2'!$C$6:$BM$114,'Carga People'!AG$2,0))+IF(ISERROR(VLOOKUP($C8,'LINHA 3'!$C$6:$BM$106,'Carga People'!AG$2,0)),0,VLOOKUP($C8,'LINHA 3'!$C$6:$BM$106,'Carga People'!AG$2,0))</f>
        <v>0</v>
      </c>
      <c r="AH8" s="140">
        <f>IF(ISERROR(VLOOKUP($C8,'LINHA 1'!$C$6:$BM$162,'Carga People'!AH$2,0)),0,VLOOKUP($C8,'LINHA 1'!$C$6:$BM$162,'Carga People'!AH$2,0))+IF(ISERROR(VLOOKUP($C8,'LINHA 2'!$C$6:$BM$114,'Carga People'!AH$2,0)),0,VLOOKUP($C8,'LINHA 2'!$C$6:$BM$114,'Carga People'!AH$2,0))+IF(ISERROR(VLOOKUP($C8,'LINHA 3'!$C$6:$BM$106,'Carga People'!AH$2,0)),0,VLOOKUP($C8,'LINHA 3'!$C$6:$BM$106,'Carga People'!AH$2,0))</f>
        <v>0</v>
      </c>
      <c r="AI8" s="140">
        <f>IF(ISERROR(VLOOKUP($C8,'LINHA 1'!$C$6:$BM$162,'Carga People'!AI$2,0)),0,VLOOKUP($C8,'LINHA 1'!$C$6:$BM$162,'Carga People'!AI$2,0))+IF(ISERROR(VLOOKUP($C8,'LINHA 2'!$C$6:$BM$114,'Carga People'!AI$2,0)),0,VLOOKUP($C8,'LINHA 2'!$C$6:$BM$114,'Carga People'!AI$2,0))+IF(ISERROR(VLOOKUP($C8,'LINHA 3'!$C$6:$BM$106,'Carga People'!AI$2,0)),0,VLOOKUP($C8,'LINHA 3'!$C$6:$BM$106,'Carga People'!AI$2,0))</f>
        <v>0</v>
      </c>
      <c r="AJ8" s="140">
        <f>IF(ISERROR(VLOOKUP($C8,'LINHA 1'!$C$6:$BM$162,'Carga People'!AJ$2,0)),0,VLOOKUP($C8,'LINHA 1'!$C$6:$BM$162,'Carga People'!AJ$2,0))+IF(ISERROR(VLOOKUP($C8,'LINHA 2'!$C$6:$BM$114,'Carga People'!AJ$2,0)),0,VLOOKUP($C8,'LINHA 2'!$C$6:$BM$114,'Carga People'!AJ$2,0))+IF(ISERROR(VLOOKUP($C8,'LINHA 3'!$C$6:$BM$106,'Carga People'!AJ$2,0)),0,VLOOKUP($C8,'LINHA 3'!$C$6:$BM$106,'Carga People'!AJ$2,0))</f>
        <v>0</v>
      </c>
      <c r="AK8" s="140">
        <f>IF(ISERROR(VLOOKUP($C8,'LINHA 1'!$C$6:$BM$162,'Carga People'!AK$2,0)),0,VLOOKUP($C8,'LINHA 1'!$C$6:$BM$162,'Carga People'!AK$2,0))+IF(ISERROR(VLOOKUP($C8,'LINHA 2'!$C$6:$BM$114,'Carga People'!AK$2,0)),0,VLOOKUP($C8,'LINHA 2'!$C$6:$BM$114,'Carga People'!AK$2,0))+IF(ISERROR(VLOOKUP($C8,'LINHA 3'!$C$6:$BM$106,'Carga People'!AK$2,0)),0,VLOOKUP($C8,'LINHA 3'!$C$6:$BM$106,'Carga People'!AK$2,0))</f>
        <v>0</v>
      </c>
      <c r="AL8" s="140">
        <f>IF(ISERROR(VLOOKUP($C8,'LINHA 1'!$C$6:$BM$162,'Carga People'!AL$2,0)),0,VLOOKUP($C8,'LINHA 1'!$C$6:$BM$162,'Carga People'!AL$2,0))+IF(ISERROR(VLOOKUP($C8,'LINHA 2'!$C$6:$BM$114,'Carga People'!AL$2,0)),0,VLOOKUP($C8,'LINHA 2'!$C$6:$BM$114,'Carga People'!AL$2,0))+IF(ISERROR(VLOOKUP($C8,'LINHA 3'!$C$6:$BM$106,'Carga People'!AL$2,0)),0,VLOOKUP($C8,'LINHA 3'!$C$6:$BM$106,'Carga People'!AL$2,0))</f>
        <v>0</v>
      </c>
      <c r="AM8" s="140">
        <f>IF(ISERROR(VLOOKUP($C8,'LINHA 1'!$C$6:$BM$162,'Carga People'!AM$2,0)),0,VLOOKUP($C8,'LINHA 1'!$C$6:$BM$162,'Carga People'!AM$2,0))+IF(ISERROR(VLOOKUP($C8,'LINHA 2'!$C$6:$BM$114,'Carga People'!AM$2,0)),0,VLOOKUP($C8,'LINHA 2'!$C$6:$BM$114,'Carga People'!AM$2,0))+IF(ISERROR(VLOOKUP($C8,'LINHA 3'!$C$6:$BM$106,'Carga People'!AM$2,0)),0,VLOOKUP($C8,'LINHA 3'!$C$6:$BM$106,'Carga People'!AM$2,0))</f>
        <v>0</v>
      </c>
      <c r="AN8" s="140">
        <f>IF(ISERROR(VLOOKUP($C8,'LINHA 1'!$C$6:$BM$162,'Carga People'!AN$2,0)),0,VLOOKUP($C8,'LINHA 1'!$C$6:$BM$162,'Carga People'!AN$2,0))+IF(ISERROR(VLOOKUP($C8,'LINHA 2'!$C$6:$BM$114,'Carga People'!AN$2,0)),0,VLOOKUP($C8,'LINHA 2'!$C$6:$BM$114,'Carga People'!AN$2,0))+IF(ISERROR(VLOOKUP($C8,'LINHA 3'!$C$6:$BM$106,'Carga People'!AN$2,0)),0,VLOOKUP($C8,'LINHA 3'!$C$6:$BM$106,'Carga People'!AN$2,0))</f>
        <v>0</v>
      </c>
      <c r="AO8" s="140">
        <f>IF(ISERROR(VLOOKUP($C8,'LINHA 1'!$C$6:$BM$162,'Carga People'!AO$2,0)),0,VLOOKUP($C8,'LINHA 1'!$C$6:$BM$162,'Carga People'!AO$2,0))+IF(ISERROR(VLOOKUP($C8,'LINHA 2'!$C$6:$BM$114,'Carga People'!AO$2,0)),0,VLOOKUP($C8,'LINHA 2'!$C$6:$BM$114,'Carga People'!AO$2,0))+IF(ISERROR(VLOOKUP($C8,'LINHA 3'!$C$6:$BM$106,'Carga People'!AO$2,0)),0,VLOOKUP($C8,'LINHA 3'!$C$6:$BM$106,'Carga People'!AO$2,0))</f>
        <v>0</v>
      </c>
      <c r="AP8" s="140">
        <f>IF(ISERROR(VLOOKUP($C8,'LINHA 1'!$C$6:$BM$162,'Carga People'!AP$2,0)),0,VLOOKUP($C8,'LINHA 1'!$C$6:$BM$162,'Carga People'!AP$2,0))+IF(ISERROR(VLOOKUP($C8,'LINHA 2'!$C$6:$BM$114,'Carga People'!AP$2,0)),0,VLOOKUP($C8,'LINHA 2'!$C$6:$BM$114,'Carga People'!AP$2,0))+IF(ISERROR(VLOOKUP($C8,'LINHA 3'!$C$6:$BM$106,'Carga People'!AP$2,0)),0,VLOOKUP($C8,'LINHA 3'!$C$6:$BM$106,'Carga People'!AP$2,0))</f>
        <v>0</v>
      </c>
      <c r="AQ8" s="140">
        <f>IF(ISERROR(VLOOKUP($C8,'LINHA 1'!$C$6:$BM$162,'Carga People'!AQ$2,0)),0,VLOOKUP($C8,'LINHA 1'!$C$6:$BM$162,'Carga People'!AQ$2,0))+IF(ISERROR(VLOOKUP($C8,'LINHA 2'!$C$6:$BM$114,'Carga People'!AQ$2,0)),0,VLOOKUP($C8,'LINHA 2'!$C$6:$BM$114,'Carga People'!AQ$2,0))+IF(ISERROR(VLOOKUP($C8,'LINHA 3'!$C$6:$BM$106,'Carga People'!AQ$2,0)),0,VLOOKUP($C8,'LINHA 3'!$C$6:$BM$106,'Carga People'!AQ$2,0))</f>
        <v>0</v>
      </c>
      <c r="AR8" s="140">
        <f>IF(ISERROR(VLOOKUP($C8,'LINHA 1'!$C$6:$BM$162,'Carga People'!AR$2,0)),0,VLOOKUP($C8,'LINHA 1'!$C$6:$BM$162,'Carga People'!AR$2,0))+IF(ISERROR(VLOOKUP($C8,'LINHA 2'!$C$6:$BM$114,'Carga People'!AR$2,0)),0,VLOOKUP($C8,'LINHA 2'!$C$6:$BM$114,'Carga People'!AR$2,0))+IF(ISERROR(VLOOKUP($C8,'LINHA 3'!$C$6:$BM$106,'Carga People'!AR$2,0)),0,VLOOKUP($C8,'LINHA 3'!$C$6:$BM$106,'Carga People'!AR$2,0))</f>
        <v>0</v>
      </c>
      <c r="AS8" s="140">
        <f>IF(ISERROR(VLOOKUP($C8,'LINHA 1'!$C$6:$BM$162,'Carga People'!AS$2,0)),0,VLOOKUP($C8,'LINHA 1'!$C$6:$BM$162,'Carga People'!AS$2,0))+IF(ISERROR(VLOOKUP($C8,'LINHA 2'!$C$6:$BM$114,'Carga People'!AS$2,0)),0,VLOOKUP($C8,'LINHA 2'!$C$6:$BM$114,'Carga People'!AS$2,0))+IF(ISERROR(VLOOKUP($C8,'LINHA 3'!$C$6:$BM$106,'Carga People'!AS$2,0)),0,VLOOKUP($C8,'LINHA 3'!$C$6:$BM$106,'Carga People'!AS$2,0))</f>
        <v>0</v>
      </c>
      <c r="AT8" s="140">
        <f>IF(ISERROR(VLOOKUP($C8,'LINHA 1'!$C$6:$BM$162,'Carga People'!AT$2,0)),0,VLOOKUP($C8,'LINHA 1'!$C$6:$BM$162,'Carga People'!AT$2,0))+IF(ISERROR(VLOOKUP($C8,'LINHA 2'!$C$6:$BM$114,'Carga People'!AT$2,0)),0,VLOOKUP($C8,'LINHA 2'!$C$6:$BM$114,'Carga People'!AT$2,0))+IF(ISERROR(VLOOKUP($C8,'LINHA 3'!$C$6:$BM$106,'Carga People'!AT$2,0)),0,VLOOKUP($C8,'LINHA 3'!$C$6:$BM$106,'Carga People'!AT$2,0))</f>
        <v>0</v>
      </c>
      <c r="AU8" s="367">
        <f t="shared" si="2"/>
        <v>0</v>
      </c>
      <c r="AV8" s="780" t="str">
        <f t="shared" ref="AV8:AV88" si="3">IF(C8=C7,1,"")</f>
        <v/>
      </c>
      <c r="AW8" s="90">
        <f>IF(D8="","",VLOOKUP(D8,MI_ME!$D$5:$AQ$336,39,0))</f>
        <v>0</v>
      </c>
      <c r="AX8" s="660"/>
    </row>
    <row r="9" spans="1:50" ht="18" customHeight="1" x14ac:dyDescent="0.3">
      <c r="A9" s="1792"/>
      <c r="B9" s="773" t="s">
        <v>315</v>
      </c>
      <c r="C9" s="773" t="s">
        <v>349</v>
      </c>
      <c r="D9" s="771" t="s">
        <v>323</v>
      </c>
      <c r="E9" s="1457" t="s">
        <v>894</v>
      </c>
      <c r="F9" s="770" t="s">
        <v>15</v>
      </c>
      <c r="G9" s="136"/>
      <c r="H9" s="137"/>
      <c r="I9" s="138"/>
      <c r="J9" s="139">
        <f>IF(ISERROR(VLOOKUP($C9,'LINHA 1'!$C$6:$BM$162,'Carga People'!J$2,0)),0,VLOOKUP($C9,'LINHA 1'!$C$6:$BM$162,'Carga People'!J$2,0))+IF(ISERROR(VLOOKUP($C9,'LINHA 2'!$C$6:$BM$114,'Carga People'!J$2,0)),0,VLOOKUP($C9,'LINHA 2'!$C$6:$BM$114,'Carga People'!J$2,0))+IF(ISERROR(VLOOKUP($C9,'LINHA 3'!$C$6:$BM$106,'Carga People'!J$2,0)),0,VLOOKUP($C9,'LINHA 3'!$C$6:$BM$106,'Carga People'!J$2,0))</f>
        <v>520</v>
      </c>
      <c r="K9" s="140">
        <f>IF(ISERROR(VLOOKUP($C9,'LINHA 1'!$C$6:$BM$162,'Carga People'!K$2,0)),0,VLOOKUP($C9,'LINHA 1'!$C$6:$BM$162,'Carga People'!K$2,0))+IF(ISERROR(VLOOKUP($C9,'LINHA 2'!$C$6:$BM$114,'Carga People'!K$2,0)),0,VLOOKUP($C9,'LINHA 2'!$C$6:$BM$114,'Carga People'!K$2,0))+IF(ISERROR(VLOOKUP($C9,'LINHA 3'!$C$6:$BM$106,'Carga People'!K$2,0)),0,VLOOKUP($C9,'LINHA 3'!$C$6:$BM$106,'Carga People'!K$2,0))</f>
        <v>0</v>
      </c>
      <c r="L9" s="140">
        <f>IF(ISERROR(VLOOKUP($C9,'LINHA 1'!$C$6:$BM$162,'Carga People'!L$2,0)),0,VLOOKUP($C9,'LINHA 1'!$C$6:$BM$162,'Carga People'!L$2,0))+IF(ISERROR(VLOOKUP($C9,'LINHA 2'!$C$6:$BM$114,'Carga People'!L$2,0)),0,VLOOKUP($C9,'LINHA 2'!$C$6:$BM$114,'Carga People'!L$2,0))+IF(ISERROR(VLOOKUP($C9,'LINHA 3'!$C$6:$BM$106,'Carga People'!L$2,0)),0,VLOOKUP($C9,'LINHA 3'!$C$6:$BM$106,'Carga People'!L$2,0))</f>
        <v>0</v>
      </c>
      <c r="M9" s="140">
        <f>IF(ISERROR(VLOOKUP($C9,'LINHA 1'!$C$6:$BM$162,'Carga People'!M$2,0)),0,VLOOKUP($C9,'LINHA 1'!$C$6:$BM$162,'Carga People'!M$2,0))+IF(ISERROR(VLOOKUP($C9,'LINHA 2'!$C$6:$BM$114,'Carga People'!M$2,0)),0,VLOOKUP($C9,'LINHA 2'!$C$6:$BM$114,'Carga People'!M$2,0))+IF(ISERROR(VLOOKUP($C9,'LINHA 3'!$C$6:$BM$106,'Carga People'!M$2,0)),0,VLOOKUP($C9,'LINHA 3'!$C$6:$BM$106,'Carga People'!M$2,0))</f>
        <v>542</v>
      </c>
      <c r="N9" s="140">
        <f>IF(ISERROR(VLOOKUP($C9,'LINHA 1'!$C$6:$BM$162,'Carga People'!N$2,0)),0,VLOOKUP($C9,'LINHA 1'!$C$6:$BM$162,'Carga People'!N$2,0))+IF(ISERROR(VLOOKUP($C9,'LINHA 2'!$C$6:$BM$114,'Carga People'!N$2,0)),0,VLOOKUP($C9,'LINHA 2'!$C$6:$BM$114,'Carga People'!N$2,0))+IF(ISERROR(VLOOKUP($C9,'LINHA 3'!$C$6:$BM$106,'Carga People'!N$2,0)),0,VLOOKUP($C9,'LINHA 3'!$C$6:$BM$106,'Carga People'!N$2,0))</f>
        <v>437</v>
      </c>
      <c r="O9" s="140">
        <f>IF(ISERROR(VLOOKUP($C9,'LINHA 1'!$C$6:$BM$162,'Carga People'!O$2,0)),0,VLOOKUP($C9,'LINHA 1'!$C$6:$BM$162,'Carga People'!O$2,0))+IF(ISERROR(VLOOKUP($C9,'LINHA 2'!$C$6:$BM$114,'Carga People'!O$2,0)),0,VLOOKUP($C9,'LINHA 2'!$C$6:$BM$114,'Carga People'!O$2,0))+IF(ISERROR(VLOOKUP($C9,'LINHA 3'!$C$6:$BM$106,'Carga People'!O$2,0)),0,VLOOKUP($C9,'LINHA 3'!$C$6:$BM$106,'Carga People'!O$2,0))</f>
        <v>0</v>
      </c>
      <c r="P9" s="140">
        <f>IF(ISERROR(VLOOKUP($C9,'LINHA 1'!$C$6:$BM$162,'Carga People'!P$2,0)),0,VLOOKUP($C9,'LINHA 1'!$C$6:$BM$162,'Carga People'!P$2,0))+IF(ISERROR(VLOOKUP($C9,'LINHA 2'!$C$6:$BM$114,'Carga People'!P$2,0)),0,VLOOKUP($C9,'LINHA 2'!$C$6:$BM$114,'Carga People'!P$2,0))+IF(ISERROR(VLOOKUP($C9,'LINHA 3'!$C$6:$BM$106,'Carga People'!P$2,0)),0,VLOOKUP($C9,'LINHA 3'!$C$6:$BM$106,'Carga People'!P$2,0))</f>
        <v>0</v>
      </c>
      <c r="Q9" s="140">
        <f>IF(ISERROR(VLOOKUP($C9,'LINHA 1'!$C$6:$BM$162,'Carga People'!Q$2,0)),0,VLOOKUP($C9,'LINHA 1'!$C$6:$BM$162,'Carga People'!Q$2,0))+IF(ISERROR(VLOOKUP($C9,'LINHA 2'!$C$6:$BM$114,'Carga People'!Q$2,0)),0,VLOOKUP($C9,'LINHA 2'!$C$6:$BM$114,'Carga People'!Q$2,0))+IF(ISERROR(VLOOKUP($C9,'LINHA 3'!$C$6:$BM$106,'Carga People'!Q$2,0)),0,VLOOKUP($C9,'LINHA 3'!$C$6:$BM$106,'Carga People'!Q$2,0))</f>
        <v>193</v>
      </c>
      <c r="R9" s="140">
        <f>IF(ISERROR(VLOOKUP($C9,'LINHA 1'!$C$6:$BM$162,'Carga People'!R$2,0)),0,VLOOKUP($C9,'LINHA 1'!$C$6:$BM$162,'Carga People'!R$2,0))+IF(ISERROR(VLOOKUP($C9,'LINHA 2'!$C$6:$BM$114,'Carga People'!R$2,0)),0,VLOOKUP($C9,'LINHA 2'!$C$6:$BM$114,'Carga People'!R$2,0))+IF(ISERROR(VLOOKUP($C9,'LINHA 3'!$C$6:$BM$106,'Carga People'!R$2,0)),0,VLOOKUP($C9,'LINHA 3'!$C$6:$BM$106,'Carga People'!R$2,0))</f>
        <v>350</v>
      </c>
      <c r="S9" s="140">
        <f>IF(ISERROR(VLOOKUP($C9,'LINHA 1'!$C$6:$BM$162,'Carga People'!S$2,0)),0,VLOOKUP($C9,'LINHA 1'!$C$6:$BM$162,'Carga People'!S$2,0))+IF(ISERROR(VLOOKUP($C9,'LINHA 2'!$C$6:$BM$114,'Carga People'!S$2,0)),0,VLOOKUP($C9,'LINHA 2'!$C$6:$BM$114,'Carga People'!S$2,0))+IF(ISERROR(VLOOKUP($C9,'LINHA 3'!$C$6:$BM$106,'Carga People'!S$2,0)),0,VLOOKUP($C9,'LINHA 3'!$C$6:$BM$106,'Carga People'!S$2,0))</f>
        <v>0</v>
      </c>
      <c r="T9" s="140">
        <f>IF(ISERROR(VLOOKUP($C9,'LINHA 1'!$C$6:$BM$162,'Carga People'!T$2,0)),0,VLOOKUP($C9,'LINHA 1'!$C$6:$BM$162,'Carga People'!T$2,0))+IF(ISERROR(VLOOKUP($C9,'LINHA 2'!$C$6:$BM$114,'Carga People'!T$2,0)),0,VLOOKUP($C9,'LINHA 2'!$C$6:$BM$114,'Carga People'!T$2,0))+IF(ISERROR(VLOOKUP($C9,'LINHA 3'!$C$6:$BM$106,'Carga People'!T$2,0)),0,VLOOKUP($C9,'LINHA 3'!$C$6:$BM$106,'Carga People'!T$2,0))</f>
        <v>391</v>
      </c>
      <c r="U9" s="140">
        <f>IF(ISERROR(VLOOKUP($C9,'LINHA 1'!$C$6:$BM$162,'Carga People'!U$2,0)),0,VLOOKUP($C9,'LINHA 1'!$C$6:$BM$162,'Carga People'!U$2,0))+IF(ISERROR(VLOOKUP($C9,'LINHA 2'!$C$6:$BM$114,'Carga People'!U$2,0)),0,VLOOKUP($C9,'LINHA 2'!$C$6:$BM$114,'Carga People'!U$2,0))+IF(ISERROR(VLOOKUP($C9,'LINHA 3'!$C$6:$BM$106,'Carga People'!U$2,0)),0,VLOOKUP($C9,'LINHA 3'!$C$6:$BM$106,'Carga People'!U$2,0))</f>
        <v>354</v>
      </c>
      <c r="V9" s="140">
        <f>IF(ISERROR(VLOOKUP($C9,'LINHA 1'!$C$6:$BM$162,'Carga People'!V$2,0)),0,VLOOKUP($C9,'LINHA 1'!$C$6:$BM$162,'Carga People'!V$2,0))+IF(ISERROR(VLOOKUP($C9,'LINHA 2'!$C$6:$BM$114,'Carga People'!V$2,0)),0,VLOOKUP($C9,'LINHA 2'!$C$6:$BM$114,'Carga People'!V$2,0))+IF(ISERROR(VLOOKUP($C9,'LINHA 3'!$C$6:$BM$106,'Carga People'!V$2,0)),0,VLOOKUP($C9,'LINHA 3'!$C$6:$BM$106,'Carga People'!V$2,0))</f>
        <v>409</v>
      </c>
      <c r="W9" s="140">
        <f>IF(ISERROR(VLOOKUP($C9,'LINHA 1'!$C$6:$BM$162,'Carga People'!W$2,0)),0,VLOOKUP($C9,'LINHA 1'!$C$6:$BM$162,'Carga People'!W$2,0))+IF(ISERROR(VLOOKUP($C9,'LINHA 2'!$C$6:$BM$114,'Carga People'!W$2,0)),0,VLOOKUP($C9,'LINHA 2'!$C$6:$BM$114,'Carga People'!W$2,0))+IF(ISERROR(VLOOKUP($C9,'LINHA 3'!$C$6:$BM$106,'Carga People'!W$2,0)),0,VLOOKUP($C9,'LINHA 3'!$C$6:$BM$106,'Carga People'!W$2,0))</f>
        <v>194</v>
      </c>
      <c r="X9" s="140">
        <f>IF(ISERROR(VLOOKUP($C9,'LINHA 1'!$C$6:$BM$162,'Carga People'!X$2,0)),0,VLOOKUP($C9,'LINHA 1'!$C$6:$BM$162,'Carga People'!X$2,0))+IF(ISERROR(VLOOKUP($C9,'LINHA 2'!$C$6:$BM$114,'Carga People'!X$2,0)),0,VLOOKUP($C9,'LINHA 2'!$C$6:$BM$114,'Carga People'!X$2,0))+IF(ISERROR(VLOOKUP($C9,'LINHA 3'!$C$6:$BM$106,'Carga People'!X$2,0)),0,VLOOKUP($C9,'LINHA 3'!$C$6:$BM$106,'Carga People'!X$2,0))</f>
        <v>809</v>
      </c>
      <c r="Y9" s="140">
        <f>IF(ISERROR(VLOOKUP($C9,'LINHA 1'!$C$6:$BM$162,'Carga People'!Y$2,0)),0,VLOOKUP($C9,'LINHA 1'!$C$6:$BM$162,'Carga People'!Y$2,0))+IF(ISERROR(VLOOKUP($C9,'LINHA 2'!$C$6:$BM$114,'Carga People'!Y$2,0)),0,VLOOKUP($C9,'LINHA 2'!$C$6:$BM$114,'Carga People'!Y$2,0))+IF(ISERROR(VLOOKUP($C9,'LINHA 3'!$C$6:$BM$106,'Carga People'!Y$2,0)),0,VLOOKUP($C9,'LINHA 3'!$C$6:$BM$106,'Carga People'!Y$2,0))</f>
        <v>799</v>
      </c>
      <c r="Z9" s="140">
        <f>IF(ISERROR(VLOOKUP($C9,'LINHA 1'!$C$6:$BM$162,'Carga People'!Z$2,0)),0,VLOOKUP($C9,'LINHA 1'!$C$6:$BM$162,'Carga People'!Z$2,0))+IF(ISERROR(VLOOKUP($C9,'LINHA 2'!$C$6:$BM$114,'Carga People'!Z$2,0)),0,VLOOKUP($C9,'LINHA 2'!$C$6:$BM$114,'Carga People'!Z$2,0))+IF(ISERROR(VLOOKUP($C9,'LINHA 3'!$C$6:$BM$106,'Carga People'!Z$2,0)),0,VLOOKUP($C9,'LINHA 3'!$C$6:$BM$106,'Carga People'!Z$2,0))</f>
        <v>0</v>
      </c>
      <c r="AA9" s="140">
        <f>IF(ISERROR(VLOOKUP($C9,'LINHA 1'!$C$6:$BM$162,'Carga People'!AA$2,0)),0,VLOOKUP($C9,'LINHA 1'!$C$6:$BM$162,'Carga People'!AA$2,0))+IF(ISERROR(VLOOKUP($C9,'LINHA 2'!$C$6:$BM$114,'Carga People'!AA$2,0)),0,VLOOKUP($C9,'LINHA 2'!$C$6:$BM$114,'Carga People'!AA$2,0))+IF(ISERROR(VLOOKUP($C9,'LINHA 3'!$C$6:$BM$106,'Carga People'!AA$2,0)),0,VLOOKUP($C9,'LINHA 3'!$C$6:$BM$106,'Carga People'!AA$2,0))</f>
        <v>563</v>
      </c>
      <c r="AB9" s="140">
        <f>IF(ISERROR(VLOOKUP($C9,'LINHA 1'!$C$6:$BM$162,'Carga People'!AB$2,0)),0,VLOOKUP($C9,'LINHA 1'!$C$6:$BM$162,'Carga People'!AB$2,0))+IF(ISERROR(VLOOKUP($C9,'LINHA 2'!$C$6:$BM$114,'Carga People'!AB$2,0)),0,VLOOKUP($C9,'LINHA 2'!$C$6:$BM$114,'Carga People'!AB$2,0))+IF(ISERROR(VLOOKUP($C9,'LINHA 3'!$C$6:$BM$106,'Carga People'!AB$2,0)),0,VLOOKUP($C9,'LINHA 3'!$C$6:$BM$106,'Carga People'!AB$2,0))</f>
        <v>406</v>
      </c>
      <c r="AC9" s="140">
        <f>IF(ISERROR(VLOOKUP($C9,'LINHA 1'!$C$6:$BM$162,'Carga People'!AC$2,0)),0,VLOOKUP($C9,'LINHA 1'!$C$6:$BM$162,'Carga People'!AC$2,0))+IF(ISERROR(VLOOKUP($C9,'LINHA 2'!$C$6:$BM$114,'Carga People'!AC$2,0)),0,VLOOKUP($C9,'LINHA 2'!$C$6:$BM$114,'Carga People'!AC$2,0))+IF(ISERROR(VLOOKUP($C9,'LINHA 3'!$C$6:$BM$106,'Carga People'!AC$2,0)),0,VLOOKUP($C9,'LINHA 3'!$C$6:$BM$106,'Carga People'!AC$2,0))</f>
        <v>142</v>
      </c>
      <c r="AD9" s="140">
        <f>IF(ISERROR(VLOOKUP($C9,'LINHA 1'!$C$6:$BM$162,'Carga People'!AD$2,0)),0,VLOOKUP($C9,'LINHA 1'!$C$6:$BM$162,'Carga People'!AD$2,0))+IF(ISERROR(VLOOKUP($C9,'LINHA 2'!$C$6:$BM$114,'Carga People'!AD$2,0)),0,VLOOKUP($C9,'LINHA 2'!$C$6:$BM$114,'Carga People'!AD$2,0))+IF(ISERROR(VLOOKUP($C9,'LINHA 3'!$C$6:$BM$106,'Carga People'!AD$2,0)),0,VLOOKUP($C9,'LINHA 3'!$C$6:$BM$106,'Carga People'!AD$2,0))</f>
        <v>0</v>
      </c>
      <c r="AE9" s="140">
        <f>IF(ISERROR(VLOOKUP($C9,'LINHA 1'!$C$6:$BM$162,'Carga People'!AE$2,0)),0,VLOOKUP($C9,'LINHA 1'!$C$6:$BM$162,'Carga People'!AE$2,0))+IF(ISERROR(VLOOKUP($C9,'LINHA 2'!$C$6:$BM$114,'Carga People'!AE$2,0)),0,VLOOKUP($C9,'LINHA 2'!$C$6:$BM$114,'Carga People'!AE$2,0))+IF(ISERROR(VLOOKUP($C9,'LINHA 3'!$C$6:$BM$106,'Carga People'!AE$2,0)),0,VLOOKUP($C9,'LINHA 3'!$C$6:$BM$106,'Carga People'!AE$2,0))</f>
        <v>563</v>
      </c>
      <c r="AF9" s="140">
        <f>IF(ISERROR(VLOOKUP($C9,'LINHA 1'!$C$6:$BM$162,'Carga People'!AF$2,0)),0,VLOOKUP($C9,'LINHA 1'!$C$6:$BM$162,'Carga People'!AF$2,0))+IF(ISERROR(VLOOKUP($C9,'LINHA 2'!$C$6:$BM$114,'Carga People'!AF$2,0)),0,VLOOKUP($C9,'LINHA 2'!$C$6:$BM$114,'Carga People'!AF$2,0))+IF(ISERROR(VLOOKUP($C9,'LINHA 3'!$C$6:$BM$106,'Carga People'!AF$2,0)),0,VLOOKUP($C9,'LINHA 3'!$C$6:$BM$106,'Carga People'!AF$2,0))</f>
        <v>0</v>
      </c>
      <c r="AG9" s="140">
        <f>IF(ISERROR(VLOOKUP($C9,'LINHA 1'!$C$6:$BM$162,'Carga People'!AG$2,0)),0,VLOOKUP($C9,'LINHA 1'!$C$6:$BM$162,'Carga People'!AG$2,0))+IF(ISERROR(VLOOKUP($C9,'LINHA 2'!$C$6:$BM$114,'Carga People'!AG$2,0)),0,VLOOKUP($C9,'LINHA 2'!$C$6:$BM$114,'Carga People'!AG$2,0))+IF(ISERROR(VLOOKUP($C9,'LINHA 3'!$C$6:$BM$106,'Carga People'!AG$2,0)),0,VLOOKUP($C9,'LINHA 3'!$C$6:$BM$106,'Carga People'!AG$2,0))</f>
        <v>0</v>
      </c>
      <c r="AH9" s="140">
        <f>IF(ISERROR(VLOOKUP($C9,'LINHA 1'!$C$6:$BM$162,'Carga People'!AH$2,0)),0,VLOOKUP($C9,'LINHA 1'!$C$6:$BM$162,'Carga People'!AH$2,0))+IF(ISERROR(VLOOKUP($C9,'LINHA 2'!$C$6:$BM$114,'Carga People'!AH$2,0)),0,VLOOKUP($C9,'LINHA 2'!$C$6:$BM$114,'Carga People'!AH$2,0))+IF(ISERROR(VLOOKUP($C9,'LINHA 3'!$C$6:$BM$106,'Carga People'!AH$2,0)),0,VLOOKUP($C9,'LINHA 3'!$C$6:$BM$106,'Carga People'!AH$2,0))</f>
        <v>0</v>
      </c>
      <c r="AI9" s="140">
        <f>IF(ISERROR(VLOOKUP($C9,'LINHA 1'!$C$6:$BM$162,'Carga People'!AI$2,0)),0,VLOOKUP($C9,'LINHA 1'!$C$6:$BM$162,'Carga People'!AI$2,0))+IF(ISERROR(VLOOKUP($C9,'LINHA 2'!$C$6:$BM$114,'Carga People'!AI$2,0)),0,VLOOKUP($C9,'LINHA 2'!$C$6:$BM$114,'Carga People'!AI$2,0))+IF(ISERROR(VLOOKUP($C9,'LINHA 3'!$C$6:$BM$106,'Carga People'!AI$2,0)),0,VLOOKUP($C9,'LINHA 3'!$C$6:$BM$106,'Carga People'!AI$2,0))</f>
        <v>0</v>
      </c>
      <c r="AJ9" s="140">
        <f>IF(ISERROR(VLOOKUP($C9,'LINHA 1'!$C$6:$BM$162,'Carga People'!AJ$2,0)),0,VLOOKUP($C9,'LINHA 1'!$C$6:$BM$162,'Carga People'!AJ$2,0))+IF(ISERROR(VLOOKUP($C9,'LINHA 2'!$C$6:$BM$114,'Carga People'!AJ$2,0)),0,VLOOKUP($C9,'LINHA 2'!$C$6:$BM$114,'Carga People'!AJ$2,0))+IF(ISERROR(VLOOKUP($C9,'LINHA 3'!$C$6:$BM$106,'Carga People'!AJ$2,0)),0,VLOOKUP($C9,'LINHA 3'!$C$6:$BM$106,'Carga People'!AJ$2,0))</f>
        <v>0</v>
      </c>
      <c r="AK9" s="140">
        <f>IF(ISERROR(VLOOKUP($C9,'LINHA 1'!$C$6:$BM$162,'Carga People'!AK$2,0)),0,VLOOKUP($C9,'LINHA 1'!$C$6:$BM$162,'Carga People'!AK$2,0))+IF(ISERROR(VLOOKUP($C9,'LINHA 2'!$C$6:$BM$114,'Carga People'!AK$2,0)),0,VLOOKUP($C9,'LINHA 2'!$C$6:$BM$114,'Carga People'!AK$2,0))+IF(ISERROR(VLOOKUP($C9,'LINHA 3'!$C$6:$BM$106,'Carga People'!AK$2,0)),0,VLOOKUP($C9,'LINHA 3'!$C$6:$BM$106,'Carga People'!AK$2,0))</f>
        <v>0</v>
      </c>
      <c r="AL9" s="140">
        <f>IF(ISERROR(VLOOKUP($C9,'LINHA 1'!$C$6:$BM$162,'Carga People'!AL$2,0)),0,VLOOKUP($C9,'LINHA 1'!$C$6:$BM$162,'Carga People'!AL$2,0))+IF(ISERROR(VLOOKUP($C9,'LINHA 2'!$C$6:$BM$114,'Carga People'!AL$2,0)),0,VLOOKUP($C9,'LINHA 2'!$C$6:$BM$114,'Carga People'!AL$2,0))+IF(ISERROR(VLOOKUP($C9,'LINHA 3'!$C$6:$BM$106,'Carga People'!AL$2,0)),0,VLOOKUP($C9,'LINHA 3'!$C$6:$BM$106,'Carga People'!AL$2,0))</f>
        <v>0</v>
      </c>
      <c r="AM9" s="140">
        <f>IF(ISERROR(VLOOKUP($C9,'LINHA 1'!$C$6:$BM$162,'Carga People'!AM$2,0)),0,VLOOKUP($C9,'LINHA 1'!$C$6:$BM$162,'Carga People'!AM$2,0))+IF(ISERROR(VLOOKUP($C9,'LINHA 2'!$C$6:$BM$114,'Carga People'!AM$2,0)),0,VLOOKUP($C9,'LINHA 2'!$C$6:$BM$114,'Carga People'!AM$2,0))+IF(ISERROR(VLOOKUP($C9,'LINHA 3'!$C$6:$BM$106,'Carga People'!AM$2,0)),0,VLOOKUP($C9,'LINHA 3'!$C$6:$BM$106,'Carga People'!AM$2,0))</f>
        <v>0</v>
      </c>
      <c r="AN9" s="140">
        <f>IF(ISERROR(VLOOKUP($C9,'LINHA 1'!$C$6:$BM$162,'Carga People'!AN$2,0)),0,VLOOKUP($C9,'LINHA 1'!$C$6:$BM$162,'Carga People'!AN$2,0))+IF(ISERROR(VLOOKUP($C9,'LINHA 2'!$C$6:$BM$114,'Carga People'!AN$2,0)),0,VLOOKUP($C9,'LINHA 2'!$C$6:$BM$114,'Carga People'!AN$2,0))+IF(ISERROR(VLOOKUP($C9,'LINHA 3'!$C$6:$BM$106,'Carga People'!AN$2,0)),0,VLOOKUP($C9,'LINHA 3'!$C$6:$BM$106,'Carga People'!AN$2,0))</f>
        <v>0</v>
      </c>
      <c r="AO9" s="140">
        <f>IF(ISERROR(VLOOKUP($C9,'LINHA 1'!$C$6:$BM$162,'Carga People'!AO$2,0)),0,VLOOKUP($C9,'LINHA 1'!$C$6:$BM$162,'Carga People'!AO$2,0))+IF(ISERROR(VLOOKUP($C9,'LINHA 2'!$C$6:$BM$114,'Carga People'!AO$2,0)),0,VLOOKUP($C9,'LINHA 2'!$C$6:$BM$114,'Carga People'!AO$2,0))+IF(ISERROR(VLOOKUP($C9,'LINHA 3'!$C$6:$BM$106,'Carga People'!AO$2,0)),0,VLOOKUP($C9,'LINHA 3'!$C$6:$BM$106,'Carga People'!AO$2,0))</f>
        <v>0</v>
      </c>
      <c r="AP9" s="140">
        <f>IF(ISERROR(VLOOKUP($C9,'LINHA 1'!$C$6:$BM$162,'Carga People'!AP$2,0)),0,VLOOKUP($C9,'LINHA 1'!$C$6:$BM$162,'Carga People'!AP$2,0))+IF(ISERROR(VLOOKUP($C9,'LINHA 2'!$C$6:$BM$114,'Carga People'!AP$2,0)),0,VLOOKUP($C9,'LINHA 2'!$C$6:$BM$114,'Carga People'!AP$2,0))+IF(ISERROR(VLOOKUP($C9,'LINHA 3'!$C$6:$BM$106,'Carga People'!AP$2,0)),0,VLOOKUP($C9,'LINHA 3'!$C$6:$BM$106,'Carga People'!AP$2,0))</f>
        <v>0</v>
      </c>
      <c r="AQ9" s="140">
        <f>IF(ISERROR(VLOOKUP($C9,'LINHA 1'!$C$6:$BM$162,'Carga People'!AQ$2,0)),0,VLOOKUP($C9,'LINHA 1'!$C$6:$BM$162,'Carga People'!AQ$2,0))+IF(ISERROR(VLOOKUP($C9,'LINHA 2'!$C$6:$BM$114,'Carga People'!AQ$2,0)),0,VLOOKUP($C9,'LINHA 2'!$C$6:$BM$114,'Carga People'!AQ$2,0))+IF(ISERROR(VLOOKUP($C9,'LINHA 3'!$C$6:$BM$106,'Carga People'!AQ$2,0)),0,VLOOKUP($C9,'LINHA 3'!$C$6:$BM$106,'Carga People'!AQ$2,0))</f>
        <v>0</v>
      </c>
      <c r="AR9" s="140">
        <f>IF(ISERROR(VLOOKUP($C9,'LINHA 1'!$C$6:$BM$162,'Carga People'!AR$2,0)),0,VLOOKUP($C9,'LINHA 1'!$C$6:$BM$162,'Carga People'!AR$2,0))+IF(ISERROR(VLOOKUP($C9,'LINHA 2'!$C$6:$BM$114,'Carga People'!AR$2,0)),0,VLOOKUP($C9,'LINHA 2'!$C$6:$BM$114,'Carga People'!AR$2,0))+IF(ISERROR(VLOOKUP($C9,'LINHA 3'!$C$6:$BM$106,'Carga People'!AR$2,0)),0,VLOOKUP($C9,'LINHA 3'!$C$6:$BM$106,'Carga People'!AR$2,0))</f>
        <v>0</v>
      </c>
      <c r="AS9" s="140">
        <f>IF(ISERROR(VLOOKUP($C9,'LINHA 1'!$C$6:$BM$162,'Carga People'!AS$2,0)),0,VLOOKUP($C9,'LINHA 1'!$C$6:$BM$162,'Carga People'!AS$2,0))+IF(ISERROR(VLOOKUP($C9,'LINHA 2'!$C$6:$BM$114,'Carga People'!AS$2,0)),0,VLOOKUP($C9,'LINHA 2'!$C$6:$BM$114,'Carga People'!AS$2,0))+IF(ISERROR(VLOOKUP($C9,'LINHA 3'!$C$6:$BM$106,'Carga People'!AS$2,0)),0,VLOOKUP($C9,'LINHA 3'!$C$6:$BM$106,'Carga People'!AS$2,0))</f>
        <v>0</v>
      </c>
      <c r="AT9" s="140">
        <f>IF(ISERROR(VLOOKUP($C9,'LINHA 1'!$C$6:$BM$162,'Carga People'!AT$2,0)),0,VLOOKUP($C9,'LINHA 1'!$C$6:$BM$162,'Carga People'!AT$2,0))+IF(ISERROR(VLOOKUP($C9,'LINHA 2'!$C$6:$BM$114,'Carga People'!AT$2,0)),0,VLOOKUP($C9,'LINHA 2'!$C$6:$BM$114,'Carga People'!AT$2,0))+IF(ISERROR(VLOOKUP($C9,'LINHA 3'!$C$6:$BM$106,'Carga People'!AT$2,0)),0,VLOOKUP($C9,'LINHA 3'!$C$6:$BM$106,'Carga People'!AT$2,0))</f>
        <v>0</v>
      </c>
      <c r="AU9" s="367">
        <f t="shared" si="2"/>
        <v>6672</v>
      </c>
      <c r="AV9" s="780" t="str">
        <f t="shared" si="3"/>
        <v/>
      </c>
      <c r="AW9" s="90">
        <f>IF(D9="","",VLOOKUP(D9,MI_ME!$D$5:$AQ$336,39,0))</f>
        <v>0</v>
      </c>
      <c r="AX9" s="660"/>
    </row>
    <row r="10" spans="1:50" ht="18" customHeight="1" x14ac:dyDescent="0.3">
      <c r="A10" s="1792"/>
      <c r="B10" s="773" t="s">
        <v>315</v>
      </c>
      <c r="C10" s="774" t="s">
        <v>350</v>
      </c>
      <c r="D10" s="771" t="s">
        <v>324</v>
      </c>
      <c r="E10" s="1457" t="s">
        <v>895</v>
      </c>
      <c r="F10" s="770" t="s">
        <v>15</v>
      </c>
      <c r="G10" s="136"/>
      <c r="H10" s="137"/>
      <c r="I10" s="138"/>
      <c r="J10" s="139">
        <f>IF(ISERROR(VLOOKUP($C10,'LINHA 1'!$C$6:$BM$162,'Carga People'!J$2,0)),0,VLOOKUP($C10,'LINHA 1'!$C$6:$BM$162,'Carga People'!J$2,0))+IF(ISERROR(VLOOKUP($C10,'LINHA 2'!$C$6:$BM$114,'Carga People'!J$2,0)),0,VLOOKUP($C10,'LINHA 2'!$C$6:$BM$114,'Carga People'!J$2,0))+IF(ISERROR(VLOOKUP($C10,'LINHA 3'!$C$6:$BM$106,'Carga People'!J$2,0)),0,VLOOKUP($C10,'LINHA 3'!$C$6:$BM$106,'Carga People'!J$2,0))</f>
        <v>0</v>
      </c>
      <c r="K10" s="140">
        <f>IF(ISERROR(VLOOKUP($C10,'LINHA 1'!$C$6:$BM$162,'Carga People'!K$2,0)),0,VLOOKUP($C10,'LINHA 1'!$C$6:$BM$162,'Carga People'!K$2,0))+IF(ISERROR(VLOOKUP($C10,'LINHA 2'!$C$6:$BM$114,'Carga People'!K$2,0)),0,VLOOKUP($C10,'LINHA 2'!$C$6:$BM$114,'Carga People'!K$2,0))+IF(ISERROR(VLOOKUP($C10,'LINHA 3'!$C$6:$BM$106,'Carga People'!K$2,0)),0,VLOOKUP($C10,'LINHA 3'!$C$6:$BM$106,'Carga People'!K$2,0))</f>
        <v>0</v>
      </c>
      <c r="L10" s="140">
        <f>IF(ISERROR(VLOOKUP($C10,'LINHA 1'!$C$6:$BM$162,'Carga People'!L$2,0)),0,VLOOKUP($C10,'LINHA 1'!$C$6:$BM$162,'Carga People'!L$2,0))+IF(ISERROR(VLOOKUP($C10,'LINHA 2'!$C$6:$BM$114,'Carga People'!L$2,0)),0,VLOOKUP($C10,'LINHA 2'!$C$6:$BM$114,'Carga People'!L$2,0))+IF(ISERROR(VLOOKUP($C10,'LINHA 3'!$C$6:$BM$106,'Carga People'!L$2,0)),0,VLOOKUP($C10,'LINHA 3'!$C$6:$BM$106,'Carga People'!L$2,0))</f>
        <v>0</v>
      </c>
      <c r="M10" s="140">
        <f>IF(ISERROR(VLOOKUP($C10,'LINHA 1'!$C$6:$BM$162,'Carga People'!M$2,0)),0,VLOOKUP($C10,'LINHA 1'!$C$6:$BM$162,'Carga People'!M$2,0))+IF(ISERROR(VLOOKUP($C10,'LINHA 2'!$C$6:$BM$114,'Carga People'!M$2,0)),0,VLOOKUP($C10,'LINHA 2'!$C$6:$BM$114,'Carga People'!M$2,0))+IF(ISERROR(VLOOKUP($C10,'LINHA 3'!$C$6:$BM$106,'Carga People'!M$2,0)),0,VLOOKUP($C10,'LINHA 3'!$C$6:$BM$106,'Carga People'!M$2,0))</f>
        <v>0</v>
      </c>
      <c r="N10" s="140">
        <f>IF(ISERROR(VLOOKUP($C10,'LINHA 1'!$C$6:$BM$162,'Carga People'!N$2,0)),0,VLOOKUP($C10,'LINHA 1'!$C$6:$BM$162,'Carga People'!N$2,0))+IF(ISERROR(VLOOKUP($C10,'LINHA 2'!$C$6:$BM$114,'Carga People'!N$2,0)),0,VLOOKUP($C10,'LINHA 2'!$C$6:$BM$114,'Carga People'!N$2,0))+IF(ISERROR(VLOOKUP($C10,'LINHA 3'!$C$6:$BM$106,'Carga People'!N$2,0)),0,VLOOKUP($C10,'LINHA 3'!$C$6:$BM$106,'Carga People'!N$2,0))</f>
        <v>0</v>
      </c>
      <c r="O10" s="140">
        <f>IF(ISERROR(VLOOKUP($C10,'LINHA 1'!$C$6:$BM$162,'Carga People'!O$2,0)),0,VLOOKUP($C10,'LINHA 1'!$C$6:$BM$162,'Carga People'!O$2,0))+IF(ISERROR(VLOOKUP($C10,'LINHA 2'!$C$6:$BM$114,'Carga People'!O$2,0)),0,VLOOKUP($C10,'LINHA 2'!$C$6:$BM$114,'Carga People'!O$2,0))+IF(ISERROR(VLOOKUP($C10,'LINHA 3'!$C$6:$BM$106,'Carga People'!O$2,0)),0,VLOOKUP($C10,'LINHA 3'!$C$6:$BM$106,'Carga People'!O$2,0))</f>
        <v>111</v>
      </c>
      <c r="P10" s="140">
        <f>IF(ISERROR(VLOOKUP($C10,'LINHA 1'!$C$6:$BM$162,'Carga People'!P$2,0)),0,VLOOKUP($C10,'LINHA 1'!$C$6:$BM$162,'Carga People'!P$2,0))+IF(ISERROR(VLOOKUP($C10,'LINHA 2'!$C$6:$BM$114,'Carga People'!P$2,0)),0,VLOOKUP($C10,'LINHA 2'!$C$6:$BM$114,'Carga People'!P$2,0))+IF(ISERROR(VLOOKUP($C10,'LINHA 3'!$C$6:$BM$106,'Carga People'!P$2,0)),0,VLOOKUP($C10,'LINHA 3'!$C$6:$BM$106,'Carga People'!P$2,0))</f>
        <v>368</v>
      </c>
      <c r="Q10" s="140">
        <f>IF(ISERROR(VLOOKUP($C10,'LINHA 1'!$C$6:$BM$162,'Carga People'!Q$2,0)),0,VLOOKUP($C10,'LINHA 1'!$C$6:$BM$162,'Carga People'!Q$2,0))+IF(ISERROR(VLOOKUP($C10,'LINHA 2'!$C$6:$BM$114,'Carga People'!Q$2,0)),0,VLOOKUP($C10,'LINHA 2'!$C$6:$BM$114,'Carga People'!Q$2,0))+IF(ISERROR(VLOOKUP($C10,'LINHA 3'!$C$6:$BM$106,'Carga People'!Q$2,0)),0,VLOOKUP($C10,'LINHA 3'!$C$6:$BM$106,'Carga People'!Q$2,0))</f>
        <v>0</v>
      </c>
      <c r="R10" s="140">
        <f>IF(ISERROR(VLOOKUP($C10,'LINHA 1'!$C$6:$BM$162,'Carga People'!R$2,0)),0,VLOOKUP($C10,'LINHA 1'!$C$6:$BM$162,'Carga People'!R$2,0))+IF(ISERROR(VLOOKUP($C10,'LINHA 2'!$C$6:$BM$114,'Carga People'!R$2,0)),0,VLOOKUP($C10,'LINHA 2'!$C$6:$BM$114,'Carga People'!R$2,0))+IF(ISERROR(VLOOKUP($C10,'LINHA 3'!$C$6:$BM$106,'Carga People'!R$2,0)),0,VLOOKUP($C10,'LINHA 3'!$C$6:$BM$106,'Carga People'!R$2,0))</f>
        <v>0</v>
      </c>
      <c r="S10" s="140">
        <f>IF(ISERROR(VLOOKUP($C10,'LINHA 1'!$C$6:$BM$162,'Carga People'!S$2,0)),0,VLOOKUP($C10,'LINHA 1'!$C$6:$BM$162,'Carga People'!S$2,0))+IF(ISERROR(VLOOKUP($C10,'LINHA 2'!$C$6:$BM$114,'Carga People'!S$2,0)),0,VLOOKUP($C10,'LINHA 2'!$C$6:$BM$114,'Carga People'!S$2,0))+IF(ISERROR(VLOOKUP($C10,'LINHA 3'!$C$6:$BM$106,'Carga People'!S$2,0)),0,VLOOKUP($C10,'LINHA 3'!$C$6:$BM$106,'Carga People'!S$2,0))</f>
        <v>0</v>
      </c>
      <c r="T10" s="140">
        <f>IF(ISERROR(VLOOKUP($C10,'LINHA 1'!$C$6:$BM$162,'Carga People'!T$2,0)),0,VLOOKUP($C10,'LINHA 1'!$C$6:$BM$162,'Carga People'!T$2,0))+IF(ISERROR(VLOOKUP($C10,'LINHA 2'!$C$6:$BM$114,'Carga People'!T$2,0)),0,VLOOKUP($C10,'LINHA 2'!$C$6:$BM$114,'Carga People'!T$2,0))+IF(ISERROR(VLOOKUP($C10,'LINHA 3'!$C$6:$BM$106,'Carga People'!T$2,0)),0,VLOOKUP($C10,'LINHA 3'!$C$6:$BM$106,'Carga People'!T$2,0))</f>
        <v>0</v>
      </c>
      <c r="U10" s="140">
        <f>IF(ISERROR(VLOOKUP($C10,'LINHA 1'!$C$6:$BM$162,'Carga People'!U$2,0)),0,VLOOKUP($C10,'LINHA 1'!$C$6:$BM$162,'Carga People'!U$2,0))+IF(ISERROR(VLOOKUP($C10,'LINHA 2'!$C$6:$BM$114,'Carga People'!U$2,0)),0,VLOOKUP($C10,'LINHA 2'!$C$6:$BM$114,'Carga People'!U$2,0))+IF(ISERROR(VLOOKUP($C10,'LINHA 3'!$C$6:$BM$106,'Carga People'!U$2,0)),0,VLOOKUP($C10,'LINHA 3'!$C$6:$BM$106,'Carga People'!U$2,0))</f>
        <v>0</v>
      </c>
      <c r="V10" s="140">
        <f>IF(ISERROR(VLOOKUP($C10,'LINHA 1'!$C$6:$BM$162,'Carga People'!V$2,0)),0,VLOOKUP($C10,'LINHA 1'!$C$6:$BM$162,'Carga People'!V$2,0))+IF(ISERROR(VLOOKUP($C10,'LINHA 2'!$C$6:$BM$114,'Carga People'!V$2,0)),0,VLOOKUP($C10,'LINHA 2'!$C$6:$BM$114,'Carga People'!V$2,0))+IF(ISERROR(VLOOKUP($C10,'LINHA 3'!$C$6:$BM$106,'Carga People'!V$2,0)),0,VLOOKUP($C10,'LINHA 3'!$C$6:$BM$106,'Carga People'!V$2,0))</f>
        <v>0</v>
      </c>
      <c r="W10" s="140">
        <f>IF(ISERROR(VLOOKUP($C10,'LINHA 1'!$C$6:$BM$162,'Carga People'!W$2,0)),0,VLOOKUP($C10,'LINHA 1'!$C$6:$BM$162,'Carga People'!W$2,0))+IF(ISERROR(VLOOKUP($C10,'LINHA 2'!$C$6:$BM$114,'Carga People'!W$2,0)),0,VLOOKUP($C10,'LINHA 2'!$C$6:$BM$114,'Carga People'!W$2,0))+IF(ISERROR(VLOOKUP($C10,'LINHA 3'!$C$6:$BM$106,'Carga People'!W$2,0)),0,VLOOKUP($C10,'LINHA 3'!$C$6:$BM$106,'Carga People'!W$2,0))</f>
        <v>615</v>
      </c>
      <c r="X10" s="140">
        <f>IF(ISERROR(VLOOKUP($C10,'LINHA 1'!$C$6:$BM$162,'Carga People'!X$2,0)),0,VLOOKUP($C10,'LINHA 1'!$C$6:$BM$162,'Carga People'!X$2,0))+IF(ISERROR(VLOOKUP($C10,'LINHA 2'!$C$6:$BM$114,'Carga People'!X$2,0)),0,VLOOKUP($C10,'LINHA 2'!$C$6:$BM$114,'Carga People'!X$2,0))+IF(ISERROR(VLOOKUP($C10,'LINHA 3'!$C$6:$BM$106,'Carga People'!X$2,0)),0,VLOOKUP($C10,'LINHA 3'!$C$6:$BM$106,'Carga People'!X$2,0))</f>
        <v>0</v>
      </c>
      <c r="Y10" s="140">
        <f>IF(ISERROR(VLOOKUP($C10,'LINHA 1'!$C$6:$BM$162,'Carga People'!Y$2,0)),0,VLOOKUP($C10,'LINHA 1'!$C$6:$BM$162,'Carga People'!Y$2,0))+IF(ISERROR(VLOOKUP($C10,'LINHA 2'!$C$6:$BM$114,'Carga People'!Y$2,0)),0,VLOOKUP($C10,'LINHA 2'!$C$6:$BM$114,'Carga People'!Y$2,0))+IF(ISERROR(VLOOKUP($C10,'LINHA 3'!$C$6:$BM$106,'Carga People'!Y$2,0)),0,VLOOKUP($C10,'LINHA 3'!$C$6:$BM$106,'Carga People'!Y$2,0))</f>
        <v>0</v>
      </c>
      <c r="Z10" s="140">
        <f>IF(ISERROR(VLOOKUP($C10,'LINHA 1'!$C$6:$BM$162,'Carga People'!Z$2,0)),0,VLOOKUP($C10,'LINHA 1'!$C$6:$BM$162,'Carga People'!Z$2,0))+IF(ISERROR(VLOOKUP($C10,'LINHA 2'!$C$6:$BM$114,'Carga People'!Z$2,0)),0,VLOOKUP($C10,'LINHA 2'!$C$6:$BM$114,'Carga People'!Z$2,0))+IF(ISERROR(VLOOKUP($C10,'LINHA 3'!$C$6:$BM$106,'Carga People'!Z$2,0)),0,VLOOKUP($C10,'LINHA 3'!$C$6:$BM$106,'Carga People'!Z$2,0))</f>
        <v>0</v>
      </c>
      <c r="AA10" s="140">
        <f>IF(ISERROR(VLOOKUP($C10,'LINHA 1'!$C$6:$BM$162,'Carga People'!AA$2,0)),0,VLOOKUP($C10,'LINHA 1'!$C$6:$BM$162,'Carga People'!AA$2,0))+IF(ISERROR(VLOOKUP($C10,'LINHA 2'!$C$6:$BM$114,'Carga People'!AA$2,0)),0,VLOOKUP($C10,'LINHA 2'!$C$6:$BM$114,'Carga People'!AA$2,0))+IF(ISERROR(VLOOKUP($C10,'LINHA 3'!$C$6:$BM$106,'Carga People'!AA$2,0)),0,VLOOKUP($C10,'LINHA 3'!$C$6:$BM$106,'Carga People'!AA$2,0))</f>
        <v>0</v>
      </c>
      <c r="AB10" s="140">
        <f>IF(ISERROR(VLOOKUP($C10,'LINHA 1'!$C$6:$BM$162,'Carga People'!AB$2,0)),0,VLOOKUP($C10,'LINHA 1'!$C$6:$BM$162,'Carga People'!AB$2,0))+IF(ISERROR(VLOOKUP($C10,'LINHA 2'!$C$6:$BM$114,'Carga People'!AB$2,0)),0,VLOOKUP($C10,'LINHA 2'!$C$6:$BM$114,'Carga People'!AB$2,0))+IF(ISERROR(VLOOKUP($C10,'LINHA 3'!$C$6:$BM$106,'Carga People'!AB$2,0)),0,VLOOKUP($C10,'LINHA 3'!$C$6:$BM$106,'Carga People'!AB$2,0))</f>
        <v>0</v>
      </c>
      <c r="AC10" s="140">
        <f>IF(ISERROR(VLOOKUP($C10,'LINHA 1'!$C$6:$BM$162,'Carga People'!AC$2,0)),0,VLOOKUP($C10,'LINHA 1'!$C$6:$BM$162,'Carga People'!AC$2,0))+IF(ISERROR(VLOOKUP($C10,'LINHA 2'!$C$6:$BM$114,'Carga People'!AC$2,0)),0,VLOOKUP($C10,'LINHA 2'!$C$6:$BM$114,'Carga People'!AC$2,0))+IF(ISERROR(VLOOKUP($C10,'LINHA 3'!$C$6:$BM$106,'Carga People'!AC$2,0)),0,VLOOKUP($C10,'LINHA 3'!$C$6:$BM$106,'Carga People'!AC$2,0))</f>
        <v>0</v>
      </c>
      <c r="AD10" s="140">
        <f>IF(ISERROR(VLOOKUP($C10,'LINHA 1'!$C$6:$BM$162,'Carga People'!AD$2,0)),0,VLOOKUP($C10,'LINHA 1'!$C$6:$BM$162,'Carga People'!AD$2,0))+IF(ISERROR(VLOOKUP($C10,'LINHA 2'!$C$6:$BM$114,'Carga People'!AD$2,0)),0,VLOOKUP($C10,'LINHA 2'!$C$6:$BM$114,'Carga People'!AD$2,0))+IF(ISERROR(VLOOKUP($C10,'LINHA 3'!$C$6:$BM$106,'Carga People'!AD$2,0)),0,VLOOKUP($C10,'LINHA 3'!$C$6:$BM$106,'Carga People'!AD$2,0))</f>
        <v>563</v>
      </c>
      <c r="AE10" s="140">
        <f>IF(ISERROR(VLOOKUP($C10,'LINHA 1'!$C$6:$BM$162,'Carga People'!AE$2,0)),0,VLOOKUP($C10,'LINHA 1'!$C$6:$BM$162,'Carga People'!AE$2,0))+IF(ISERROR(VLOOKUP($C10,'LINHA 2'!$C$6:$BM$114,'Carga People'!AE$2,0)),0,VLOOKUP($C10,'LINHA 2'!$C$6:$BM$114,'Carga People'!AE$2,0))+IF(ISERROR(VLOOKUP($C10,'LINHA 3'!$C$6:$BM$106,'Carga People'!AE$2,0)),0,VLOOKUP($C10,'LINHA 3'!$C$6:$BM$106,'Carga People'!AE$2,0))</f>
        <v>0</v>
      </c>
      <c r="AF10" s="140">
        <f>IF(ISERROR(VLOOKUP($C10,'LINHA 1'!$C$6:$BM$162,'Carga People'!AF$2,0)),0,VLOOKUP($C10,'LINHA 1'!$C$6:$BM$162,'Carga People'!AF$2,0))+IF(ISERROR(VLOOKUP($C10,'LINHA 2'!$C$6:$BM$114,'Carga People'!AF$2,0)),0,VLOOKUP($C10,'LINHA 2'!$C$6:$BM$114,'Carga People'!AF$2,0))+IF(ISERROR(VLOOKUP($C10,'LINHA 3'!$C$6:$BM$106,'Carga People'!AF$2,0)),0,VLOOKUP($C10,'LINHA 3'!$C$6:$BM$106,'Carga People'!AF$2,0))</f>
        <v>0</v>
      </c>
      <c r="AG10" s="140">
        <f>IF(ISERROR(VLOOKUP($C10,'LINHA 1'!$C$6:$BM$162,'Carga People'!AG$2,0)),0,VLOOKUP($C10,'LINHA 1'!$C$6:$BM$162,'Carga People'!AG$2,0))+IF(ISERROR(VLOOKUP($C10,'LINHA 2'!$C$6:$BM$114,'Carga People'!AG$2,0)),0,VLOOKUP($C10,'LINHA 2'!$C$6:$BM$114,'Carga People'!AG$2,0))+IF(ISERROR(VLOOKUP($C10,'LINHA 3'!$C$6:$BM$106,'Carga People'!AG$2,0)),0,VLOOKUP($C10,'LINHA 3'!$C$6:$BM$106,'Carga People'!AG$2,0))</f>
        <v>0</v>
      </c>
      <c r="AH10" s="140">
        <f>IF(ISERROR(VLOOKUP($C10,'LINHA 1'!$C$6:$BM$162,'Carga People'!AH$2,0)),0,VLOOKUP($C10,'LINHA 1'!$C$6:$BM$162,'Carga People'!AH$2,0))+IF(ISERROR(VLOOKUP($C10,'LINHA 2'!$C$6:$BM$114,'Carga People'!AH$2,0)),0,VLOOKUP($C10,'LINHA 2'!$C$6:$BM$114,'Carga People'!AH$2,0))+IF(ISERROR(VLOOKUP($C10,'LINHA 3'!$C$6:$BM$106,'Carga People'!AH$2,0)),0,VLOOKUP($C10,'LINHA 3'!$C$6:$BM$106,'Carga People'!AH$2,0))</f>
        <v>0</v>
      </c>
      <c r="AI10" s="140">
        <f>IF(ISERROR(VLOOKUP($C10,'LINHA 1'!$C$6:$BM$162,'Carga People'!AI$2,0)),0,VLOOKUP($C10,'LINHA 1'!$C$6:$BM$162,'Carga People'!AI$2,0))+IF(ISERROR(VLOOKUP($C10,'LINHA 2'!$C$6:$BM$114,'Carga People'!AI$2,0)),0,VLOOKUP($C10,'LINHA 2'!$C$6:$BM$114,'Carga People'!AI$2,0))+IF(ISERROR(VLOOKUP($C10,'LINHA 3'!$C$6:$BM$106,'Carga People'!AI$2,0)),0,VLOOKUP($C10,'LINHA 3'!$C$6:$BM$106,'Carga People'!AI$2,0))</f>
        <v>0</v>
      </c>
      <c r="AJ10" s="140">
        <f>IF(ISERROR(VLOOKUP($C10,'LINHA 1'!$C$6:$BM$162,'Carga People'!AJ$2,0)),0,VLOOKUP($C10,'LINHA 1'!$C$6:$BM$162,'Carga People'!AJ$2,0))+IF(ISERROR(VLOOKUP($C10,'LINHA 2'!$C$6:$BM$114,'Carga People'!AJ$2,0)),0,VLOOKUP($C10,'LINHA 2'!$C$6:$BM$114,'Carga People'!AJ$2,0))+IF(ISERROR(VLOOKUP($C10,'LINHA 3'!$C$6:$BM$106,'Carga People'!AJ$2,0)),0,VLOOKUP($C10,'LINHA 3'!$C$6:$BM$106,'Carga People'!AJ$2,0))</f>
        <v>0</v>
      </c>
      <c r="AK10" s="140">
        <f>IF(ISERROR(VLOOKUP($C10,'LINHA 1'!$C$6:$BM$162,'Carga People'!AK$2,0)),0,VLOOKUP($C10,'LINHA 1'!$C$6:$BM$162,'Carga People'!AK$2,0))+IF(ISERROR(VLOOKUP($C10,'LINHA 2'!$C$6:$BM$114,'Carga People'!AK$2,0)),0,VLOOKUP($C10,'LINHA 2'!$C$6:$BM$114,'Carga People'!AK$2,0))+IF(ISERROR(VLOOKUP($C10,'LINHA 3'!$C$6:$BM$106,'Carga People'!AK$2,0)),0,VLOOKUP($C10,'LINHA 3'!$C$6:$BM$106,'Carga People'!AK$2,0))</f>
        <v>0</v>
      </c>
      <c r="AL10" s="140">
        <f>IF(ISERROR(VLOOKUP($C10,'LINHA 1'!$C$6:$BM$162,'Carga People'!AL$2,0)),0,VLOOKUP($C10,'LINHA 1'!$C$6:$BM$162,'Carga People'!AL$2,0))+IF(ISERROR(VLOOKUP($C10,'LINHA 2'!$C$6:$BM$114,'Carga People'!AL$2,0)),0,VLOOKUP($C10,'LINHA 2'!$C$6:$BM$114,'Carga People'!AL$2,0))+IF(ISERROR(VLOOKUP($C10,'LINHA 3'!$C$6:$BM$106,'Carga People'!AL$2,0)),0,VLOOKUP($C10,'LINHA 3'!$C$6:$BM$106,'Carga People'!AL$2,0))</f>
        <v>0</v>
      </c>
      <c r="AM10" s="140">
        <f>IF(ISERROR(VLOOKUP($C10,'LINHA 1'!$C$6:$BM$162,'Carga People'!AM$2,0)),0,VLOOKUP($C10,'LINHA 1'!$C$6:$BM$162,'Carga People'!AM$2,0))+IF(ISERROR(VLOOKUP($C10,'LINHA 2'!$C$6:$BM$114,'Carga People'!AM$2,0)),0,VLOOKUP($C10,'LINHA 2'!$C$6:$BM$114,'Carga People'!AM$2,0))+IF(ISERROR(VLOOKUP($C10,'LINHA 3'!$C$6:$BM$106,'Carga People'!AM$2,0)),0,VLOOKUP($C10,'LINHA 3'!$C$6:$BM$106,'Carga People'!AM$2,0))</f>
        <v>0</v>
      </c>
      <c r="AN10" s="140">
        <f>IF(ISERROR(VLOOKUP($C10,'LINHA 1'!$C$6:$BM$162,'Carga People'!AN$2,0)),0,VLOOKUP($C10,'LINHA 1'!$C$6:$BM$162,'Carga People'!AN$2,0))+IF(ISERROR(VLOOKUP($C10,'LINHA 2'!$C$6:$BM$114,'Carga People'!AN$2,0)),0,VLOOKUP($C10,'LINHA 2'!$C$6:$BM$114,'Carga People'!AN$2,0))+IF(ISERROR(VLOOKUP($C10,'LINHA 3'!$C$6:$BM$106,'Carga People'!AN$2,0)),0,VLOOKUP($C10,'LINHA 3'!$C$6:$BM$106,'Carga People'!AN$2,0))</f>
        <v>0</v>
      </c>
      <c r="AO10" s="140">
        <f>IF(ISERROR(VLOOKUP($C10,'LINHA 1'!$C$6:$BM$162,'Carga People'!AO$2,0)),0,VLOOKUP($C10,'LINHA 1'!$C$6:$BM$162,'Carga People'!AO$2,0))+IF(ISERROR(VLOOKUP($C10,'LINHA 2'!$C$6:$BM$114,'Carga People'!AO$2,0)),0,VLOOKUP($C10,'LINHA 2'!$C$6:$BM$114,'Carga People'!AO$2,0))+IF(ISERROR(VLOOKUP($C10,'LINHA 3'!$C$6:$BM$106,'Carga People'!AO$2,0)),0,VLOOKUP($C10,'LINHA 3'!$C$6:$BM$106,'Carga People'!AO$2,0))</f>
        <v>0</v>
      </c>
      <c r="AP10" s="140">
        <f>IF(ISERROR(VLOOKUP($C10,'LINHA 1'!$C$6:$BM$162,'Carga People'!AP$2,0)),0,VLOOKUP($C10,'LINHA 1'!$C$6:$BM$162,'Carga People'!AP$2,0))+IF(ISERROR(VLOOKUP($C10,'LINHA 2'!$C$6:$BM$114,'Carga People'!AP$2,0)),0,VLOOKUP($C10,'LINHA 2'!$C$6:$BM$114,'Carga People'!AP$2,0))+IF(ISERROR(VLOOKUP($C10,'LINHA 3'!$C$6:$BM$106,'Carga People'!AP$2,0)),0,VLOOKUP($C10,'LINHA 3'!$C$6:$BM$106,'Carga People'!AP$2,0))</f>
        <v>0</v>
      </c>
      <c r="AQ10" s="140">
        <f>IF(ISERROR(VLOOKUP($C10,'LINHA 1'!$C$6:$BM$162,'Carga People'!AQ$2,0)),0,VLOOKUP($C10,'LINHA 1'!$C$6:$BM$162,'Carga People'!AQ$2,0))+IF(ISERROR(VLOOKUP($C10,'LINHA 2'!$C$6:$BM$114,'Carga People'!AQ$2,0)),0,VLOOKUP($C10,'LINHA 2'!$C$6:$BM$114,'Carga People'!AQ$2,0))+IF(ISERROR(VLOOKUP($C10,'LINHA 3'!$C$6:$BM$106,'Carga People'!AQ$2,0)),0,VLOOKUP($C10,'LINHA 3'!$C$6:$BM$106,'Carga People'!AQ$2,0))</f>
        <v>0</v>
      </c>
      <c r="AR10" s="140">
        <f>IF(ISERROR(VLOOKUP($C10,'LINHA 1'!$C$6:$BM$162,'Carga People'!AR$2,0)),0,VLOOKUP($C10,'LINHA 1'!$C$6:$BM$162,'Carga People'!AR$2,0))+IF(ISERROR(VLOOKUP($C10,'LINHA 2'!$C$6:$BM$114,'Carga People'!AR$2,0)),0,VLOOKUP($C10,'LINHA 2'!$C$6:$BM$114,'Carga People'!AR$2,0))+IF(ISERROR(VLOOKUP($C10,'LINHA 3'!$C$6:$BM$106,'Carga People'!AR$2,0)),0,VLOOKUP($C10,'LINHA 3'!$C$6:$BM$106,'Carga People'!AR$2,0))</f>
        <v>0</v>
      </c>
      <c r="AS10" s="140">
        <f>IF(ISERROR(VLOOKUP($C10,'LINHA 1'!$C$6:$BM$162,'Carga People'!AS$2,0)),0,VLOOKUP($C10,'LINHA 1'!$C$6:$BM$162,'Carga People'!AS$2,0))+IF(ISERROR(VLOOKUP($C10,'LINHA 2'!$C$6:$BM$114,'Carga People'!AS$2,0)),0,VLOOKUP($C10,'LINHA 2'!$C$6:$BM$114,'Carga People'!AS$2,0))+IF(ISERROR(VLOOKUP($C10,'LINHA 3'!$C$6:$BM$106,'Carga People'!AS$2,0)),0,VLOOKUP($C10,'LINHA 3'!$C$6:$BM$106,'Carga People'!AS$2,0))</f>
        <v>0</v>
      </c>
      <c r="AT10" s="140">
        <f>IF(ISERROR(VLOOKUP($C10,'LINHA 1'!$C$6:$BM$162,'Carga People'!AT$2,0)),0,VLOOKUP($C10,'LINHA 1'!$C$6:$BM$162,'Carga People'!AT$2,0))+IF(ISERROR(VLOOKUP($C10,'LINHA 2'!$C$6:$BM$114,'Carga People'!AT$2,0)),0,VLOOKUP($C10,'LINHA 2'!$C$6:$BM$114,'Carga People'!AT$2,0))+IF(ISERROR(VLOOKUP($C10,'LINHA 3'!$C$6:$BM$106,'Carga People'!AT$2,0)),0,VLOOKUP($C10,'LINHA 3'!$C$6:$BM$106,'Carga People'!AT$2,0))</f>
        <v>0</v>
      </c>
      <c r="AU10" s="367">
        <f t="shared" si="2"/>
        <v>1657</v>
      </c>
      <c r="AV10" s="780" t="str">
        <f t="shared" si="3"/>
        <v/>
      </c>
      <c r="AW10" s="90">
        <f>IF(D10="","",VLOOKUP(D10,MI_ME!$D$5:$AQ$336,39,0))</f>
        <v>0</v>
      </c>
      <c r="AX10" s="660"/>
    </row>
    <row r="11" spans="1:50" ht="18" customHeight="1" x14ac:dyDescent="0.3">
      <c r="A11" s="1792"/>
      <c r="B11" s="770" t="s">
        <v>718</v>
      </c>
      <c r="C11" s="770" t="s">
        <v>725</v>
      </c>
      <c r="D11" s="771" t="s">
        <v>726</v>
      </c>
      <c r="E11" s="1457" t="s">
        <v>938</v>
      </c>
      <c r="F11" s="770" t="s">
        <v>15</v>
      </c>
      <c r="G11" s="136"/>
      <c r="H11" s="137"/>
      <c r="I11" s="138"/>
      <c r="J11" s="139">
        <f>IF(ISERROR(VLOOKUP($C11,'LINHA 1'!$C$6:$BM$162,'Carga People'!J$2,0)),0,VLOOKUP($C11,'LINHA 1'!$C$6:$BM$162,'Carga People'!J$2,0))+IF(ISERROR(VLOOKUP($C11,'LINHA 2'!$C$6:$BM$114,'Carga People'!J$2,0)),0,VLOOKUP($C11,'LINHA 2'!$C$6:$BM$114,'Carga People'!J$2,0))+IF(ISERROR(VLOOKUP($C11,'LINHA 3'!$C$6:$BM$106,'Carga People'!J$2,0)),0,VLOOKUP($C11,'LINHA 3'!$C$6:$BM$106,'Carga People'!J$2,0))</f>
        <v>480</v>
      </c>
      <c r="K11" s="140">
        <f>IF(ISERROR(VLOOKUP($C11,'LINHA 1'!$C$6:$BM$162,'Carga People'!K$2,0)),0,VLOOKUP($C11,'LINHA 1'!$C$6:$BM$162,'Carga People'!K$2,0))+IF(ISERROR(VLOOKUP($C11,'LINHA 2'!$C$6:$BM$114,'Carga People'!K$2,0)),0,VLOOKUP($C11,'LINHA 2'!$C$6:$BM$114,'Carga People'!K$2,0))+IF(ISERROR(VLOOKUP($C11,'LINHA 3'!$C$6:$BM$106,'Carga People'!K$2,0)),0,VLOOKUP($C11,'LINHA 3'!$C$6:$BM$106,'Carga People'!K$2,0))</f>
        <v>0</v>
      </c>
      <c r="L11" s="140">
        <f>IF(ISERROR(VLOOKUP($C11,'LINHA 1'!$C$6:$BM$162,'Carga People'!L$2,0)),0,VLOOKUP($C11,'LINHA 1'!$C$6:$BM$162,'Carga People'!L$2,0))+IF(ISERROR(VLOOKUP($C11,'LINHA 2'!$C$6:$BM$114,'Carga People'!L$2,0)),0,VLOOKUP($C11,'LINHA 2'!$C$6:$BM$114,'Carga People'!L$2,0))+IF(ISERROR(VLOOKUP($C11,'LINHA 3'!$C$6:$BM$106,'Carga People'!L$2,0)),0,VLOOKUP($C11,'LINHA 3'!$C$6:$BM$106,'Carga People'!L$2,0))</f>
        <v>0</v>
      </c>
      <c r="M11" s="140">
        <f>IF(ISERROR(VLOOKUP($C11,'LINHA 1'!$C$6:$BM$162,'Carga People'!M$2,0)),0,VLOOKUP($C11,'LINHA 1'!$C$6:$BM$162,'Carga People'!M$2,0))+IF(ISERROR(VLOOKUP($C11,'LINHA 2'!$C$6:$BM$114,'Carga People'!M$2,0)),0,VLOOKUP($C11,'LINHA 2'!$C$6:$BM$114,'Carga People'!M$2,0))+IF(ISERROR(VLOOKUP($C11,'LINHA 3'!$C$6:$BM$106,'Carga People'!M$2,0)),0,VLOOKUP($C11,'LINHA 3'!$C$6:$BM$106,'Carga People'!M$2,0))</f>
        <v>240</v>
      </c>
      <c r="N11" s="140">
        <f>IF(ISERROR(VLOOKUP($C11,'LINHA 1'!$C$6:$BM$162,'Carga People'!N$2,0)),0,VLOOKUP($C11,'LINHA 1'!$C$6:$BM$162,'Carga People'!N$2,0))+IF(ISERROR(VLOOKUP($C11,'LINHA 2'!$C$6:$BM$114,'Carga People'!N$2,0)),0,VLOOKUP($C11,'LINHA 2'!$C$6:$BM$114,'Carga People'!N$2,0))+IF(ISERROR(VLOOKUP($C11,'LINHA 3'!$C$6:$BM$106,'Carga People'!N$2,0)),0,VLOOKUP($C11,'LINHA 3'!$C$6:$BM$106,'Carga People'!N$2,0))</f>
        <v>240</v>
      </c>
      <c r="O11" s="140">
        <f>IF(ISERROR(VLOOKUP($C11,'LINHA 1'!$C$6:$BM$162,'Carga People'!O$2,0)),0,VLOOKUP($C11,'LINHA 1'!$C$6:$BM$162,'Carga People'!O$2,0))+IF(ISERROR(VLOOKUP($C11,'LINHA 2'!$C$6:$BM$114,'Carga People'!O$2,0)),0,VLOOKUP($C11,'LINHA 2'!$C$6:$BM$114,'Carga People'!O$2,0))+IF(ISERROR(VLOOKUP($C11,'LINHA 3'!$C$6:$BM$106,'Carga People'!O$2,0)),0,VLOOKUP($C11,'LINHA 3'!$C$6:$BM$106,'Carga People'!O$2,0))</f>
        <v>0</v>
      </c>
      <c r="P11" s="140">
        <f>IF(ISERROR(VLOOKUP($C11,'LINHA 1'!$C$6:$BM$162,'Carga People'!P$2,0)),0,VLOOKUP($C11,'LINHA 1'!$C$6:$BM$162,'Carga People'!P$2,0))+IF(ISERROR(VLOOKUP($C11,'LINHA 2'!$C$6:$BM$114,'Carga People'!P$2,0)),0,VLOOKUP($C11,'LINHA 2'!$C$6:$BM$114,'Carga People'!P$2,0))+IF(ISERROR(VLOOKUP($C11,'LINHA 3'!$C$6:$BM$106,'Carga People'!P$2,0)),0,VLOOKUP($C11,'LINHA 3'!$C$6:$BM$106,'Carga People'!P$2,0))</f>
        <v>0</v>
      </c>
      <c r="Q11" s="140">
        <f>IF(ISERROR(VLOOKUP($C11,'LINHA 1'!$C$6:$BM$162,'Carga People'!Q$2,0)),0,VLOOKUP($C11,'LINHA 1'!$C$6:$BM$162,'Carga People'!Q$2,0))+IF(ISERROR(VLOOKUP($C11,'LINHA 2'!$C$6:$BM$114,'Carga People'!Q$2,0)),0,VLOOKUP($C11,'LINHA 2'!$C$6:$BM$114,'Carga People'!Q$2,0))+IF(ISERROR(VLOOKUP($C11,'LINHA 3'!$C$6:$BM$106,'Carga People'!Q$2,0)),0,VLOOKUP($C11,'LINHA 3'!$C$6:$BM$106,'Carga People'!Q$2,0))</f>
        <v>240</v>
      </c>
      <c r="R11" s="140">
        <f>IF(ISERROR(VLOOKUP($C11,'LINHA 1'!$C$6:$BM$162,'Carga People'!R$2,0)),0,VLOOKUP($C11,'LINHA 1'!$C$6:$BM$162,'Carga People'!R$2,0))+IF(ISERROR(VLOOKUP($C11,'LINHA 2'!$C$6:$BM$114,'Carga People'!R$2,0)),0,VLOOKUP($C11,'LINHA 2'!$C$6:$BM$114,'Carga People'!R$2,0))+IF(ISERROR(VLOOKUP($C11,'LINHA 3'!$C$6:$BM$106,'Carga People'!R$2,0)),0,VLOOKUP($C11,'LINHA 3'!$C$6:$BM$106,'Carga People'!R$2,0))</f>
        <v>240</v>
      </c>
      <c r="S11" s="140">
        <f>IF(ISERROR(VLOOKUP($C11,'LINHA 1'!$C$6:$BM$162,'Carga People'!S$2,0)),0,VLOOKUP($C11,'LINHA 1'!$C$6:$BM$162,'Carga People'!S$2,0))+IF(ISERROR(VLOOKUP($C11,'LINHA 2'!$C$6:$BM$114,'Carga People'!S$2,0)),0,VLOOKUP($C11,'LINHA 2'!$C$6:$BM$114,'Carga People'!S$2,0))+IF(ISERROR(VLOOKUP($C11,'LINHA 3'!$C$6:$BM$106,'Carga People'!S$2,0)),0,VLOOKUP($C11,'LINHA 3'!$C$6:$BM$106,'Carga People'!S$2,0))</f>
        <v>0</v>
      </c>
      <c r="T11" s="140">
        <f>IF(ISERROR(VLOOKUP($C11,'LINHA 1'!$C$6:$BM$162,'Carga People'!T$2,0)),0,VLOOKUP($C11,'LINHA 1'!$C$6:$BM$162,'Carga People'!T$2,0))+IF(ISERROR(VLOOKUP($C11,'LINHA 2'!$C$6:$BM$114,'Carga People'!T$2,0)),0,VLOOKUP($C11,'LINHA 2'!$C$6:$BM$114,'Carga People'!T$2,0))+IF(ISERROR(VLOOKUP($C11,'LINHA 3'!$C$6:$BM$106,'Carga People'!T$2,0)),0,VLOOKUP($C11,'LINHA 3'!$C$6:$BM$106,'Carga People'!T$2,0))</f>
        <v>0</v>
      </c>
      <c r="U11" s="140">
        <f>IF(ISERROR(VLOOKUP($C11,'LINHA 1'!$C$6:$BM$162,'Carga People'!U$2,0)),0,VLOOKUP($C11,'LINHA 1'!$C$6:$BM$162,'Carga People'!U$2,0))+IF(ISERROR(VLOOKUP($C11,'LINHA 2'!$C$6:$BM$114,'Carga People'!U$2,0)),0,VLOOKUP($C11,'LINHA 2'!$C$6:$BM$114,'Carga People'!U$2,0))+IF(ISERROR(VLOOKUP($C11,'LINHA 3'!$C$6:$BM$106,'Carga People'!U$2,0)),0,VLOOKUP($C11,'LINHA 3'!$C$6:$BM$106,'Carga People'!U$2,0))</f>
        <v>0</v>
      </c>
      <c r="V11" s="140">
        <f>IF(ISERROR(VLOOKUP($C11,'LINHA 1'!$C$6:$BM$162,'Carga People'!V$2,0)),0,VLOOKUP($C11,'LINHA 1'!$C$6:$BM$162,'Carga People'!V$2,0))+IF(ISERROR(VLOOKUP($C11,'LINHA 2'!$C$6:$BM$114,'Carga People'!V$2,0)),0,VLOOKUP($C11,'LINHA 2'!$C$6:$BM$114,'Carga People'!V$2,0))+IF(ISERROR(VLOOKUP($C11,'LINHA 3'!$C$6:$BM$106,'Carga People'!V$2,0)),0,VLOOKUP($C11,'LINHA 3'!$C$6:$BM$106,'Carga People'!V$2,0))</f>
        <v>240</v>
      </c>
      <c r="W11" s="140">
        <f>IF(ISERROR(VLOOKUP($C11,'LINHA 1'!$C$6:$BM$162,'Carga People'!W$2,0)),0,VLOOKUP($C11,'LINHA 1'!$C$6:$BM$162,'Carga People'!W$2,0))+IF(ISERROR(VLOOKUP($C11,'LINHA 2'!$C$6:$BM$114,'Carga People'!W$2,0)),0,VLOOKUP($C11,'LINHA 2'!$C$6:$BM$114,'Carga People'!W$2,0))+IF(ISERROR(VLOOKUP($C11,'LINHA 3'!$C$6:$BM$106,'Carga People'!W$2,0)),0,VLOOKUP($C11,'LINHA 3'!$C$6:$BM$106,'Carga People'!W$2,0))</f>
        <v>240</v>
      </c>
      <c r="X11" s="140">
        <f>IF(ISERROR(VLOOKUP($C11,'LINHA 1'!$C$6:$BM$162,'Carga People'!X$2,0)),0,VLOOKUP($C11,'LINHA 1'!$C$6:$BM$162,'Carga People'!X$2,0))+IF(ISERROR(VLOOKUP($C11,'LINHA 2'!$C$6:$BM$114,'Carga People'!X$2,0)),0,VLOOKUP($C11,'LINHA 2'!$C$6:$BM$114,'Carga People'!X$2,0))+IF(ISERROR(VLOOKUP($C11,'LINHA 3'!$C$6:$BM$106,'Carga People'!X$2,0)),0,VLOOKUP($C11,'LINHA 3'!$C$6:$BM$106,'Carga People'!X$2,0))</f>
        <v>240</v>
      </c>
      <c r="Y11" s="140">
        <f>IF(ISERROR(VLOOKUP($C11,'LINHA 1'!$C$6:$BM$162,'Carga People'!Y$2,0)),0,VLOOKUP($C11,'LINHA 1'!$C$6:$BM$162,'Carga People'!Y$2,0))+IF(ISERROR(VLOOKUP($C11,'LINHA 2'!$C$6:$BM$114,'Carga People'!Y$2,0)),0,VLOOKUP($C11,'LINHA 2'!$C$6:$BM$114,'Carga People'!Y$2,0))+IF(ISERROR(VLOOKUP($C11,'LINHA 3'!$C$6:$BM$106,'Carga People'!Y$2,0)),0,VLOOKUP($C11,'LINHA 3'!$C$6:$BM$106,'Carga People'!Y$2,0))</f>
        <v>480</v>
      </c>
      <c r="Z11" s="140">
        <f>IF(ISERROR(VLOOKUP($C11,'LINHA 1'!$C$6:$BM$162,'Carga People'!Z$2,0)),0,VLOOKUP($C11,'LINHA 1'!$C$6:$BM$162,'Carga People'!Z$2,0))+IF(ISERROR(VLOOKUP($C11,'LINHA 2'!$C$6:$BM$114,'Carga People'!Z$2,0)),0,VLOOKUP($C11,'LINHA 2'!$C$6:$BM$114,'Carga People'!Z$2,0))+IF(ISERROR(VLOOKUP($C11,'LINHA 3'!$C$6:$BM$106,'Carga People'!Z$2,0)),0,VLOOKUP($C11,'LINHA 3'!$C$6:$BM$106,'Carga People'!Z$2,0))</f>
        <v>0</v>
      </c>
      <c r="AA11" s="140">
        <f>IF(ISERROR(VLOOKUP($C11,'LINHA 1'!$C$6:$BM$162,'Carga People'!AA$2,0)),0,VLOOKUP($C11,'LINHA 1'!$C$6:$BM$162,'Carga People'!AA$2,0))+IF(ISERROR(VLOOKUP($C11,'LINHA 2'!$C$6:$BM$114,'Carga People'!AA$2,0)),0,VLOOKUP($C11,'LINHA 2'!$C$6:$BM$114,'Carga People'!AA$2,0))+IF(ISERROR(VLOOKUP($C11,'LINHA 3'!$C$6:$BM$106,'Carga People'!AA$2,0)),0,VLOOKUP($C11,'LINHA 3'!$C$6:$BM$106,'Carga People'!AA$2,0))</f>
        <v>240</v>
      </c>
      <c r="AB11" s="140">
        <f>IF(ISERROR(VLOOKUP($C11,'LINHA 1'!$C$6:$BM$162,'Carga People'!AB$2,0)),0,VLOOKUP($C11,'LINHA 1'!$C$6:$BM$162,'Carga People'!AB$2,0))+IF(ISERROR(VLOOKUP($C11,'LINHA 2'!$C$6:$BM$114,'Carga People'!AB$2,0)),0,VLOOKUP($C11,'LINHA 2'!$C$6:$BM$114,'Carga People'!AB$2,0))+IF(ISERROR(VLOOKUP($C11,'LINHA 3'!$C$6:$BM$106,'Carga People'!AB$2,0)),0,VLOOKUP($C11,'LINHA 3'!$C$6:$BM$106,'Carga People'!AB$2,0))</f>
        <v>0</v>
      </c>
      <c r="AC11" s="140">
        <f>IF(ISERROR(VLOOKUP($C11,'LINHA 1'!$C$6:$BM$162,'Carga People'!AC$2,0)),0,VLOOKUP($C11,'LINHA 1'!$C$6:$BM$162,'Carga People'!AC$2,0))+IF(ISERROR(VLOOKUP($C11,'LINHA 2'!$C$6:$BM$114,'Carga People'!AC$2,0)),0,VLOOKUP($C11,'LINHA 2'!$C$6:$BM$114,'Carga People'!AC$2,0))+IF(ISERROR(VLOOKUP($C11,'LINHA 3'!$C$6:$BM$106,'Carga People'!AC$2,0)),0,VLOOKUP($C11,'LINHA 3'!$C$6:$BM$106,'Carga People'!AC$2,0))</f>
        <v>240</v>
      </c>
      <c r="AD11" s="140">
        <f>IF(ISERROR(VLOOKUP($C11,'LINHA 1'!$C$6:$BM$162,'Carga People'!AD$2,0)),0,VLOOKUP($C11,'LINHA 1'!$C$6:$BM$162,'Carga People'!AD$2,0))+IF(ISERROR(VLOOKUP($C11,'LINHA 2'!$C$6:$BM$114,'Carga People'!AD$2,0)),0,VLOOKUP($C11,'LINHA 2'!$C$6:$BM$114,'Carga People'!AD$2,0))+IF(ISERROR(VLOOKUP($C11,'LINHA 3'!$C$6:$BM$106,'Carga People'!AD$2,0)),0,VLOOKUP($C11,'LINHA 3'!$C$6:$BM$106,'Carga People'!AD$2,0))</f>
        <v>240</v>
      </c>
      <c r="AE11" s="140">
        <f>IF(ISERROR(VLOOKUP($C11,'LINHA 1'!$C$6:$BM$162,'Carga People'!AE$2,0)),0,VLOOKUP($C11,'LINHA 1'!$C$6:$BM$162,'Carga People'!AE$2,0))+IF(ISERROR(VLOOKUP($C11,'LINHA 2'!$C$6:$BM$114,'Carga People'!AE$2,0)),0,VLOOKUP($C11,'LINHA 2'!$C$6:$BM$114,'Carga People'!AE$2,0))+IF(ISERROR(VLOOKUP($C11,'LINHA 3'!$C$6:$BM$106,'Carga People'!AE$2,0)),0,VLOOKUP($C11,'LINHA 3'!$C$6:$BM$106,'Carga People'!AE$2,0))</f>
        <v>240</v>
      </c>
      <c r="AF11" s="140">
        <f>IF(ISERROR(VLOOKUP($C11,'LINHA 1'!$C$6:$BM$162,'Carga People'!AF$2,0)),0,VLOOKUP($C11,'LINHA 1'!$C$6:$BM$162,'Carga People'!AF$2,0))+IF(ISERROR(VLOOKUP($C11,'LINHA 2'!$C$6:$BM$114,'Carga People'!AF$2,0)),0,VLOOKUP($C11,'LINHA 2'!$C$6:$BM$114,'Carga People'!AF$2,0))+IF(ISERROR(VLOOKUP($C11,'LINHA 3'!$C$6:$BM$106,'Carga People'!AF$2,0)),0,VLOOKUP($C11,'LINHA 3'!$C$6:$BM$106,'Carga People'!AF$2,0))</f>
        <v>0</v>
      </c>
      <c r="AG11" s="140">
        <f>IF(ISERROR(VLOOKUP($C11,'LINHA 1'!$C$6:$BM$162,'Carga People'!AG$2,0)),0,VLOOKUP($C11,'LINHA 1'!$C$6:$BM$162,'Carga People'!AG$2,0))+IF(ISERROR(VLOOKUP($C11,'LINHA 2'!$C$6:$BM$114,'Carga People'!AG$2,0)),0,VLOOKUP($C11,'LINHA 2'!$C$6:$BM$114,'Carga People'!AG$2,0))+IF(ISERROR(VLOOKUP($C11,'LINHA 3'!$C$6:$BM$106,'Carga People'!AG$2,0)),0,VLOOKUP($C11,'LINHA 3'!$C$6:$BM$106,'Carga People'!AG$2,0))</f>
        <v>0</v>
      </c>
      <c r="AH11" s="140">
        <f>IF(ISERROR(VLOOKUP($C11,'LINHA 1'!$C$6:$BM$162,'Carga People'!AH$2,0)),0,VLOOKUP($C11,'LINHA 1'!$C$6:$BM$162,'Carga People'!AH$2,0))+IF(ISERROR(VLOOKUP($C11,'LINHA 2'!$C$6:$BM$114,'Carga People'!AH$2,0)),0,VLOOKUP($C11,'LINHA 2'!$C$6:$BM$114,'Carga People'!AH$2,0))+IF(ISERROR(VLOOKUP($C11,'LINHA 3'!$C$6:$BM$106,'Carga People'!AH$2,0)),0,VLOOKUP($C11,'LINHA 3'!$C$6:$BM$106,'Carga People'!AH$2,0))</f>
        <v>0</v>
      </c>
      <c r="AI11" s="140">
        <f>IF(ISERROR(VLOOKUP($C11,'LINHA 1'!$C$6:$BM$162,'Carga People'!AI$2,0)),0,VLOOKUP($C11,'LINHA 1'!$C$6:$BM$162,'Carga People'!AI$2,0))+IF(ISERROR(VLOOKUP($C11,'LINHA 2'!$C$6:$BM$114,'Carga People'!AI$2,0)),0,VLOOKUP($C11,'LINHA 2'!$C$6:$BM$114,'Carga People'!AI$2,0))+IF(ISERROR(VLOOKUP($C11,'LINHA 3'!$C$6:$BM$106,'Carga People'!AI$2,0)),0,VLOOKUP($C11,'LINHA 3'!$C$6:$BM$106,'Carga People'!AI$2,0))</f>
        <v>0</v>
      </c>
      <c r="AJ11" s="140">
        <f>IF(ISERROR(VLOOKUP($C11,'LINHA 1'!$C$6:$BM$162,'Carga People'!AJ$2,0)),0,VLOOKUP($C11,'LINHA 1'!$C$6:$BM$162,'Carga People'!AJ$2,0))+IF(ISERROR(VLOOKUP($C11,'LINHA 2'!$C$6:$BM$114,'Carga People'!AJ$2,0)),0,VLOOKUP($C11,'LINHA 2'!$C$6:$BM$114,'Carga People'!AJ$2,0))+IF(ISERROR(VLOOKUP($C11,'LINHA 3'!$C$6:$BM$106,'Carga People'!AJ$2,0)),0,VLOOKUP($C11,'LINHA 3'!$C$6:$BM$106,'Carga People'!AJ$2,0))</f>
        <v>0</v>
      </c>
      <c r="AK11" s="140">
        <f>IF(ISERROR(VLOOKUP($C11,'LINHA 1'!$C$6:$BM$162,'Carga People'!AK$2,0)),0,VLOOKUP($C11,'LINHA 1'!$C$6:$BM$162,'Carga People'!AK$2,0))+IF(ISERROR(VLOOKUP($C11,'LINHA 2'!$C$6:$BM$114,'Carga People'!AK$2,0)),0,VLOOKUP($C11,'LINHA 2'!$C$6:$BM$114,'Carga People'!AK$2,0))+IF(ISERROR(VLOOKUP($C11,'LINHA 3'!$C$6:$BM$106,'Carga People'!AK$2,0)),0,VLOOKUP($C11,'LINHA 3'!$C$6:$BM$106,'Carga People'!AK$2,0))</f>
        <v>0</v>
      </c>
      <c r="AL11" s="140">
        <f>IF(ISERROR(VLOOKUP($C11,'LINHA 1'!$C$6:$BM$162,'Carga People'!AL$2,0)),0,VLOOKUP($C11,'LINHA 1'!$C$6:$BM$162,'Carga People'!AL$2,0))+IF(ISERROR(VLOOKUP($C11,'LINHA 2'!$C$6:$BM$114,'Carga People'!AL$2,0)),0,VLOOKUP($C11,'LINHA 2'!$C$6:$BM$114,'Carga People'!AL$2,0))+IF(ISERROR(VLOOKUP($C11,'LINHA 3'!$C$6:$BM$106,'Carga People'!AL$2,0)),0,VLOOKUP($C11,'LINHA 3'!$C$6:$BM$106,'Carga People'!AL$2,0))</f>
        <v>0</v>
      </c>
      <c r="AM11" s="140">
        <f>IF(ISERROR(VLOOKUP($C11,'LINHA 1'!$C$6:$BM$162,'Carga People'!AM$2,0)),0,VLOOKUP($C11,'LINHA 1'!$C$6:$BM$162,'Carga People'!AM$2,0))+IF(ISERROR(VLOOKUP($C11,'LINHA 2'!$C$6:$BM$114,'Carga People'!AM$2,0)),0,VLOOKUP($C11,'LINHA 2'!$C$6:$BM$114,'Carga People'!AM$2,0))+IF(ISERROR(VLOOKUP($C11,'LINHA 3'!$C$6:$BM$106,'Carga People'!AM$2,0)),0,VLOOKUP($C11,'LINHA 3'!$C$6:$BM$106,'Carga People'!AM$2,0))</f>
        <v>0</v>
      </c>
      <c r="AN11" s="140">
        <f>IF(ISERROR(VLOOKUP($C11,'LINHA 1'!$C$6:$BM$162,'Carga People'!AN$2,0)),0,VLOOKUP($C11,'LINHA 1'!$C$6:$BM$162,'Carga People'!AN$2,0))+IF(ISERROR(VLOOKUP($C11,'LINHA 2'!$C$6:$BM$114,'Carga People'!AN$2,0)),0,VLOOKUP($C11,'LINHA 2'!$C$6:$BM$114,'Carga People'!AN$2,0))+IF(ISERROR(VLOOKUP($C11,'LINHA 3'!$C$6:$BM$106,'Carga People'!AN$2,0)),0,VLOOKUP($C11,'LINHA 3'!$C$6:$BM$106,'Carga People'!AN$2,0))</f>
        <v>0</v>
      </c>
      <c r="AO11" s="140">
        <f>IF(ISERROR(VLOOKUP($C11,'LINHA 1'!$C$6:$BM$162,'Carga People'!AO$2,0)),0,VLOOKUP($C11,'LINHA 1'!$C$6:$BM$162,'Carga People'!AO$2,0))+IF(ISERROR(VLOOKUP($C11,'LINHA 2'!$C$6:$BM$114,'Carga People'!AO$2,0)),0,VLOOKUP($C11,'LINHA 2'!$C$6:$BM$114,'Carga People'!AO$2,0))+IF(ISERROR(VLOOKUP($C11,'LINHA 3'!$C$6:$BM$106,'Carga People'!AO$2,0)),0,VLOOKUP($C11,'LINHA 3'!$C$6:$BM$106,'Carga People'!AO$2,0))</f>
        <v>0</v>
      </c>
      <c r="AP11" s="140">
        <f>IF(ISERROR(VLOOKUP($C11,'LINHA 1'!$C$6:$BM$162,'Carga People'!AP$2,0)),0,VLOOKUP($C11,'LINHA 1'!$C$6:$BM$162,'Carga People'!AP$2,0))+IF(ISERROR(VLOOKUP($C11,'LINHA 2'!$C$6:$BM$114,'Carga People'!AP$2,0)),0,VLOOKUP($C11,'LINHA 2'!$C$6:$BM$114,'Carga People'!AP$2,0))+IF(ISERROR(VLOOKUP($C11,'LINHA 3'!$C$6:$BM$106,'Carga People'!AP$2,0)),0,VLOOKUP($C11,'LINHA 3'!$C$6:$BM$106,'Carga People'!AP$2,0))</f>
        <v>0</v>
      </c>
      <c r="AQ11" s="140">
        <f>IF(ISERROR(VLOOKUP($C11,'LINHA 1'!$C$6:$BM$162,'Carga People'!AQ$2,0)),0,VLOOKUP($C11,'LINHA 1'!$C$6:$BM$162,'Carga People'!AQ$2,0))+IF(ISERROR(VLOOKUP($C11,'LINHA 2'!$C$6:$BM$114,'Carga People'!AQ$2,0)),0,VLOOKUP($C11,'LINHA 2'!$C$6:$BM$114,'Carga People'!AQ$2,0))+IF(ISERROR(VLOOKUP($C11,'LINHA 3'!$C$6:$BM$106,'Carga People'!AQ$2,0)),0,VLOOKUP($C11,'LINHA 3'!$C$6:$BM$106,'Carga People'!AQ$2,0))</f>
        <v>0</v>
      </c>
      <c r="AR11" s="140">
        <f>IF(ISERROR(VLOOKUP($C11,'LINHA 1'!$C$6:$BM$162,'Carga People'!AR$2,0)),0,VLOOKUP($C11,'LINHA 1'!$C$6:$BM$162,'Carga People'!AR$2,0))+IF(ISERROR(VLOOKUP($C11,'LINHA 2'!$C$6:$BM$114,'Carga People'!AR$2,0)),0,VLOOKUP($C11,'LINHA 2'!$C$6:$BM$114,'Carga People'!AR$2,0))+IF(ISERROR(VLOOKUP($C11,'LINHA 3'!$C$6:$BM$106,'Carga People'!AR$2,0)),0,VLOOKUP($C11,'LINHA 3'!$C$6:$BM$106,'Carga People'!AR$2,0))</f>
        <v>0</v>
      </c>
      <c r="AS11" s="140">
        <f>IF(ISERROR(VLOOKUP($C11,'LINHA 1'!$C$6:$BM$162,'Carga People'!AS$2,0)),0,VLOOKUP($C11,'LINHA 1'!$C$6:$BM$162,'Carga People'!AS$2,0))+IF(ISERROR(VLOOKUP($C11,'LINHA 2'!$C$6:$BM$114,'Carga People'!AS$2,0)),0,VLOOKUP($C11,'LINHA 2'!$C$6:$BM$114,'Carga People'!AS$2,0))+IF(ISERROR(VLOOKUP($C11,'LINHA 3'!$C$6:$BM$106,'Carga People'!AS$2,0)),0,VLOOKUP($C11,'LINHA 3'!$C$6:$BM$106,'Carga People'!AS$2,0))</f>
        <v>0</v>
      </c>
      <c r="AT11" s="140">
        <f>IF(ISERROR(VLOOKUP($C11,'LINHA 1'!$C$6:$BM$162,'Carga People'!AT$2,0)),0,VLOOKUP($C11,'LINHA 1'!$C$6:$BM$162,'Carga People'!AT$2,0))+IF(ISERROR(VLOOKUP($C11,'LINHA 2'!$C$6:$BM$114,'Carga People'!AT$2,0)),0,VLOOKUP($C11,'LINHA 2'!$C$6:$BM$114,'Carga People'!AT$2,0))+IF(ISERROR(VLOOKUP($C11,'LINHA 3'!$C$6:$BM$106,'Carga People'!AT$2,0)),0,VLOOKUP($C11,'LINHA 3'!$C$6:$BM$106,'Carga People'!AT$2,0))</f>
        <v>0</v>
      </c>
      <c r="AU11" s="367">
        <f t="shared" si="2"/>
        <v>3600</v>
      </c>
      <c r="AV11" s="780" t="str">
        <f t="shared" si="3"/>
        <v/>
      </c>
      <c r="AW11" s="90">
        <f>IF(D11="","",VLOOKUP(D11,MI_ME!$D$5:$AQ$336,39,0))</f>
        <v>0</v>
      </c>
      <c r="AX11" s="660"/>
    </row>
    <row r="12" spans="1:50" ht="18" hidden="1" customHeight="1" x14ac:dyDescent="0.3">
      <c r="A12" s="1792"/>
      <c r="B12" s="770" t="s">
        <v>718</v>
      </c>
      <c r="C12" s="771" t="s">
        <v>727</v>
      </c>
      <c r="D12" s="771" t="s">
        <v>728</v>
      </c>
      <c r="E12" s="1457" t="s">
        <v>939</v>
      </c>
      <c r="F12" s="770" t="s">
        <v>15</v>
      </c>
      <c r="G12" s="136"/>
      <c r="H12" s="137"/>
      <c r="I12" s="138"/>
      <c r="J12" s="139">
        <f>IF(ISERROR(VLOOKUP($C12,'LINHA 1'!$C$6:$BM$162,'Carga People'!J$2,0)),0,VLOOKUP($C12,'LINHA 1'!$C$6:$BM$162,'Carga People'!J$2,0))+IF(ISERROR(VLOOKUP($C12,'LINHA 2'!$C$6:$BM$114,'Carga People'!J$2,0)),0,VLOOKUP($C12,'LINHA 2'!$C$6:$BM$114,'Carga People'!J$2,0))+IF(ISERROR(VLOOKUP($C12,'LINHA 3'!$C$6:$BM$106,'Carga People'!J$2,0)),0,VLOOKUP($C12,'LINHA 3'!$C$6:$BM$106,'Carga People'!J$2,0))</f>
        <v>0</v>
      </c>
      <c r="K12" s="140">
        <f>IF(ISERROR(VLOOKUP($C12,'LINHA 1'!$C$6:$BM$162,'Carga People'!K$2,0)),0,VLOOKUP($C12,'LINHA 1'!$C$6:$BM$162,'Carga People'!K$2,0))+IF(ISERROR(VLOOKUP($C12,'LINHA 2'!$C$6:$BM$114,'Carga People'!K$2,0)),0,VLOOKUP($C12,'LINHA 2'!$C$6:$BM$114,'Carga People'!K$2,0))+IF(ISERROR(VLOOKUP($C12,'LINHA 3'!$C$6:$BM$106,'Carga People'!K$2,0)),0,VLOOKUP($C12,'LINHA 3'!$C$6:$BM$106,'Carga People'!K$2,0))</f>
        <v>0</v>
      </c>
      <c r="L12" s="140">
        <f>IF(ISERROR(VLOOKUP($C12,'LINHA 1'!$C$6:$BM$162,'Carga People'!L$2,0)),0,VLOOKUP($C12,'LINHA 1'!$C$6:$BM$162,'Carga People'!L$2,0))+IF(ISERROR(VLOOKUP($C12,'LINHA 2'!$C$6:$BM$114,'Carga People'!L$2,0)),0,VLOOKUP($C12,'LINHA 2'!$C$6:$BM$114,'Carga People'!L$2,0))+IF(ISERROR(VLOOKUP($C12,'LINHA 3'!$C$6:$BM$106,'Carga People'!L$2,0)),0,VLOOKUP($C12,'LINHA 3'!$C$6:$BM$106,'Carga People'!L$2,0))</f>
        <v>0</v>
      </c>
      <c r="M12" s="140">
        <f>IF(ISERROR(VLOOKUP($C12,'LINHA 1'!$C$6:$BM$162,'Carga People'!M$2,0)),0,VLOOKUP($C12,'LINHA 1'!$C$6:$BM$162,'Carga People'!M$2,0))+IF(ISERROR(VLOOKUP($C12,'LINHA 2'!$C$6:$BM$114,'Carga People'!M$2,0)),0,VLOOKUP($C12,'LINHA 2'!$C$6:$BM$114,'Carga People'!M$2,0))+IF(ISERROR(VLOOKUP($C12,'LINHA 3'!$C$6:$BM$106,'Carga People'!M$2,0)),0,VLOOKUP($C12,'LINHA 3'!$C$6:$BM$106,'Carga People'!M$2,0))</f>
        <v>0</v>
      </c>
      <c r="N12" s="140">
        <f>IF(ISERROR(VLOOKUP($C12,'LINHA 1'!$C$6:$BM$162,'Carga People'!N$2,0)),0,VLOOKUP($C12,'LINHA 1'!$C$6:$BM$162,'Carga People'!N$2,0))+IF(ISERROR(VLOOKUP($C12,'LINHA 2'!$C$6:$BM$114,'Carga People'!N$2,0)),0,VLOOKUP($C12,'LINHA 2'!$C$6:$BM$114,'Carga People'!N$2,0))+IF(ISERROR(VLOOKUP($C12,'LINHA 3'!$C$6:$BM$106,'Carga People'!N$2,0)),0,VLOOKUP($C12,'LINHA 3'!$C$6:$BM$106,'Carga People'!N$2,0))</f>
        <v>0</v>
      </c>
      <c r="O12" s="140">
        <f>IF(ISERROR(VLOOKUP($C12,'LINHA 1'!$C$6:$BM$162,'Carga People'!O$2,0)),0,VLOOKUP($C12,'LINHA 1'!$C$6:$BM$162,'Carga People'!O$2,0))+IF(ISERROR(VLOOKUP($C12,'LINHA 2'!$C$6:$BM$114,'Carga People'!O$2,0)),0,VLOOKUP($C12,'LINHA 2'!$C$6:$BM$114,'Carga People'!O$2,0))+IF(ISERROR(VLOOKUP($C12,'LINHA 3'!$C$6:$BM$106,'Carga People'!O$2,0)),0,VLOOKUP($C12,'LINHA 3'!$C$6:$BM$106,'Carga People'!O$2,0))</f>
        <v>0</v>
      </c>
      <c r="P12" s="140">
        <f>IF(ISERROR(VLOOKUP($C12,'LINHA 1'!$C$6:$BM$162,'Carga People'!P$2,0)),0,VLOOKUP($C12,'LINHA 1'!$C$6:$BM$162,'Carga People'!P$2,0))+IF(ISERROR(VLOOKUP($C12,'LINHA 2'!$C$6:$BM$114,'Carga People'!P$2,0)),0,VLOOKUP($C12,'LINHA 2'!$C$6:$BM$114,'Carga People'!P$2,0))+IF(ISERROR(VLOOKUP($C12,'LINHA 3'!$C$6:$BM$106,'Carga People'!P$2,0)),0,VLOOKUP($C12,'LINHA 3'!$C$6:$BM$106,'Carga People'!P$2,0))</f>
        <v>0</v>
      </c>
      <c r="Q12" s="140">
        <f>IF(ISERROR(VLOOKUP($C12,'LINHA 1'!$C$6:$BM$162,'Carga People'!Q$2,0)),0,VLOOKUP($C12,'LINHA 1'!$C$6:$BM$162,'Carga People'!Q$2,0))+IF(ISERROR(VLOOKUP($C12,'LINHA 2'!$C$6:$BM$114,'Carga People'!Q$2,0)),0,VLOOKUP($C12,'LINHA 2'!$C$6:$BM$114,'Carga People'!Q$2,0))+IF(ISERROR(VLOOKUP($C12,'LINHA 3'!$C$6:$BM$106,'Carga People'!Q$2,0)),0,VLOOKUP($C12,'LINHA 3'!$C$6:$BM$106,'Carga People'!Q$2,0))</f>
        <v>0</v>
      </c>
      <c r="R12" s="140">
        <f>IF(ISERROR(VLOOKUP($C12,'LINHA 1'!$C$6:$BM$162,'Carga People'!R$2,0)),0,VLOOKUP($C12,'LINHA 1'!$C$6:$BM$162,'Carga People'!R$2,0))+IF(ISERROR(VLOOKUP($C12,'LINHA 2'!$C$6:$BM$114,'Carga People'!R$2,0)),0,VLOOKUP($C12,'LINHA 2'!$C$6:$BM$114,'Carga People'!R$2,0))+IF(ISERROR(VLOOKUP($C12,'LINHA 3'!$C$6:$BM$106,'Carga People'!R$2,0)),0,VLOOKUP($C12,'LINHA 3'!$C$6:$BM$106,'Carga People'!R$2,0))</f>
        <v>0</v>
      </c>
      <c r="S12" s="140">
        <f>IF(ISERROR(VLOOKUP($C12,'LINHA 1'!$C$6:$BM$162,'Carga People'!S$2,0)),0,VLOOKUP($C12,'LINHA 1'!$C$6:$BM$162,'Carga People'!S$2,0))+IF(ISERROR(VLOOKUP($C12,'LINHA 2'!$C$6:$BM$114,'Carga People'!S$2,0)),0,VLOOKUP($C12,'LINHA 2'!$C$6:$BM$114,'Carga People'!S$2,0))+IF(ISERROR(VLOOKUP($C12,'LINHA 3'!$C$6:$BM$106,'Carga People'!S$2,0)),0,VLOOKUP($C12,'LINHA 3'!$C$6:$BM$106,'Carga People'!S$2,0))</f>
        <v>0</v>
      </c>
      <c r="T12" s="140">
        <f>IF(ISERROR(VLOOKUP($C12,'LINHA 1'!$C$6:$BM$162,'Carga People'!T$2,0)),0,VLOOKUP($C12,'LINHA 1'!$C$6:$BM$162,'Carga People'!T$2,0))+IF(ISERROR(VLOOKUP($C12,'LINHA 2'!$C$6:$BM$114,'Carga People'!T$2,0)),0,VLOOKUP($C12,'LINHA 2'!$C$6:$BM$114,'Carga People'!T$2,0))+IF(ISERROR(VLOOKUP($C12,'LINHA 3'!$C$6:$BM$106,'Carga People'!T$2,0)),0,VLOOKUP($C12,'LINHA 3'!$C$6:$BM$106,'Carga People'!T$2,0))</f>
        <v>0</v>
      </c>
      <c r="U12" s="140">
        <f>IF(ISERROR(VLOOKUP($C12,'LINHA 1'!$C$6:$BM$162,'Carga People'!U$2,0)),0,VLOOKUP($C12,'LINHA 1'!$C$6:$BM$162,'Carga People'!U$2,0))+IF(ISERROR(VLOOKUP($C12,'LINHA 2'!$C$6:$BM$114,'Carga People'!U$2,0)),0,VLOOKUP($C12,'LINHA 2'!$C$6:$BM$114,'Carga People'!U$2,0))+IF(ISERROR(VLOOKUP($C12,'LINHA 3'!$C$6:$BM$106,'Carga People'!U$2,0)),0,VLOOKUP($C12,'LINHA 3'!$C$6:$BM$106,'Carga People'!U$2,0))</f>
        <v>0</v>
      </c>
      <c r="V12" s="140">
        <f>IF(ISERROR(VLOOKUP($C12,'LINHA 1'!$C$6:$BM$162,'Carga People'!V$2,0)),0,VLOOKUP($C12,'LINHA 1'!$C$6:$BM$162,'Carga People'!V$2,0))+IF(ISERROR(VLOOKUP($C12,'LINHA 2'!$C$6:$BM$114,'Carga People'!V$2,0)),0,VLOOKUP($C12,'LINHA 2'!$C$6:$BM$114,'Carga People'!V$2,0))+IF(ISERROR(VLOOKUP($C12,'LINHA 3'!$C$6:$BM$106,'Carga People'!V$2,0)),0,VLOOKUP($C12,'LINHA 3'!$C$6:$BM$106,'Carga People'!V$2,0))</f>
        <v>0</v>
      </c>
      <c r="W12" s="140">
        <f>IF(ISERROR(VLOOKUP($C12,'LINHA 1'!$C$6:$BM$162,'Carga People'!W$2,0)),0,VLOOKUP($C12,'LINHA 1'!$C$6:$BM$162,'Carga People'!W$2,0))+IF(ISERROR(VLOOKUP($C12,'LINHA 2'!$C$6:$BM$114,'Carga People'!W$2,0)),0,VLOOKUP($C12,'LINHA 2'!$C$6:$BM$114,'Carga People'!W$2,0))+IF(ISERROR(VLOOKUP($C12,'LINHA 3'!$C$6:$BM$106,'Carga People'!W$2,0)),0,VLOOKUP($C12,'LINHA 3'!$C$6:$BM$106,'Carga People'!W$2,0))</f>
        <v>0</v>
      </c>
      <c r="X12" s="140">
        <f>IF(ISERROR(VLOOKUP($C12,'LINHA 1'!$C$6:$BM$162,'Carga People'!X$2,0)),0,VLOOKUP($C12,'LINHA 1'!$C$6:$BM$162,'Carga People'!X$2,0))+IF(ISERROR(VLOOKUP($C12,'LINHA 2'!$C$6:$BM$114,'Carga People'!X$2,0)),0,VLOOKUP($C12,'LINHA 2'!$C$6:$BM$114,'Carga People'!X$2,0))+IF(ISERROR(VLOOKUP($C12,'LINHA 3'!$C$6:$BM$106,'Carga People'!X$2,0)),0,VLOOKUP($C12,'LINHA 3'!$C$6:$BM$106,'Carga People'!X$2,0))</f>
        <v>0</v>
      </c>
      <c r="Y12" s="140">
        <f>IF(ISERROR(VLOOKUP($C12,'LINHA 1'!$C$6:$BM$162,'Carga People'!Y$2,0)),0,VLOOKUP($C12,'LINHA 1'!$C$6:$BM$162,'Carga People'!Y$2,0))+IF(ISERROR(VLOOKUP($C12,'LINHA 2'!$C$6:$BM$114,'Carga People'!Y$2,0)),0,VLOOKUP($C12,'LINHA 2'!$C$6:$BM$114,'Carga People'!Y$2,0))+IF(ISERROR(VLOOKUP($C12,'LINHA 3'!$C$6:$BM$106,'Carga People'!Y$2,0)),0,VLOOKUP($C12,'LINHA 3'!$C$6:$BM$106,'Carga People'!Y$2,0))</f>
        <v>0</v>
      </c>
      <c r="Z12" s="140">
        <f>IF(ISERROR(VLOOKUP($C12,'LINHA 1'!$C$6:$BM$162,'Carga People'!Z$2,0)),0,VLOOKUP($C12,'LINHA 1'!$C$6:$BM$162,'Carga People'!Z$2,0))+IF(ISERROR(VLOOKUP($C12,'LINHA 2'!$C$6:$BM$114,'Carga People'!Z$2,0)),0,VLOOKUP($C12,'LINHA 2'!$C$6:$BM$114,'Carga People'!Z$2,0))+IF(ISERROR(VLOOKUP($C12,'LINHA 3'!$C$6:$BM$106,'Carga People'!Z$2,0)),0,VLOOKUP($C12,'LINHA 3'!$C$6:$BM$106,'Carga People'!Z$2,0))</f>
        <v>0</v>
      </c>
      <c r="AA12" s="140">
        <f>IF(ISERROR(VLOOKUP($C12,'LINHA 1'!$C$6:$BM$162,'Carga People'!AA$2,0)),0,VLOOKUP($C12,'LINHA 1'!$C$6:$BM$162,'Carga People'!AA$2,0))+IF(ISERROR(VLOOKUP($C12,'LINHA 2'!$C$6:$BM$114,'Carga People'!AA$2,0)),0,VLOOKUP($C12,'LINHA 2'!$C$6:$BM$114,'Carga People'!AA$2,0))+IF(ISERROR(VLOOKUP($C12,'LINHA 3'!$C$6:$BM$106,'Carga People'!AA$2,0)),0,VLOOKUP($C12,'LINHA 3'!$C$6:$BM$106,'Carga People'!AA$2,0))</f>
        <v>0</v>
      </c>
      <c r="AB12" s="140">
        <f>IF(ISERROR(VLOOKUP($C12,'LINHA 1'!$C$6:$BM$162,'Carga People'!AB$2,0)),0,VLOOKUP($C12,'LINHA 1'!$C$6:$BM$162,'Carga People'!AB$2,0))+IF(ISERROR(VLOOKUP($C12,'LINHA 2'!$C$6:$BM$114,'Carga People'!AB$2,0)),0,VLOOKUP($C12,'LINHA 2'!$C$6:$BM$114,'Carga People'!AB$2,0))+IF(ISERROR(VLOOKUP($C12,'LINHA 3'!$C$6:$BM$106,'Carga People'!AB$2,0)),0,VLOOKUP($C12,'LINHA 3'!$C$6:$BM$106,'Carga People'!AB$2,0))</f>
        <v>0</v>
      </c>
      <c r="AC12" s="140">
        <f>IF(ISERROR(VLOOKUP($C12,'LINHA 1'!$C$6:$BM$162,'Carga People'!AC$2,0)),0,VLOOKUP($C12,'LINHA 1'!$C$6:$BM$162,'Carga People'!AC$2,0))+IF(ISERROR(VLOOKUP($C12,'LINHA 2'!$C$6:$BM$114,'Carga People'!AC$2,0)),0,VLOOKUP($C12,'LINHA 2'!$C$6:$BM$114,'Carga People'!AC$2,0))+IF(ISERROR(VLOOKUP($C12,'LINHA 3'!$C$6:$BM$106,'Carga People'!AC$2,0)),0,VLOOKUP($C12,'LINHA 3'!$C$6:$BM$106,'Carga People'!AC$2,0))</f>
        <v>0</v>
      </c>
      <c r="AD12" s="140">
        <f>IF(ISERROR(VLOOKUP($C12,'LINHA 1'!$C$6:$BM$162,'Carga People'!AD$2,0)),0,VLOOKUP($C12,'LINHA 1'!$C$6:$BM$162,'Carga People'!AD$2,0))+IF(ISERROR(VLOOKUP($C12,'LINHA 2'!$C$6:$BM$114,'Carga People'!AD$2,0)),0,VLOOKUP($C12,'LINHA 2'!$C$6:$BM$114,'Carga People'!AD$2,0))+IF(ISERROR(VLOOKUP($C12,'LINHA 3'!$C$6:$BM$106,'Carga People'!AD$2,0)),0,VLOOKUP($C12,'LINHA 3'!$C$6:$BM$106,'Carga People'!AD$2,0))</f>
        <v>0</v>
      </c>
      <c r="AE12" s="140">
        <f>IF(ISERROR(VLOOKUP($C12,'LINHA 1'!$C$6:$BM$162,'Carga People'!AE$2,0)),0,VLOOKUP($C12,'LINHA 1'!$C$6:$BM$162,'Carga People'!AE$2,0))+IF(ISERROR(VLOOKUP($C12,'LINHA 2'!$C$6:$BM$114,'Carga People'!AE$2,0)),0,VLOOKUP($C12,'LINHA 2'!$C$6:$BM$114,'Carga People'!AE$2,0))+IF(ISERROR(VLOOKUP($C12,'LINHA 3'!$C$6:$BM$106,'Carga People'!AE$2,0)),0,VLOOKUP($C12,'LINHA 3'!$C$6:$BM$106,'Carga People'!AE$2,0))</f>
        <v>0</v>
      </c>
      <c r="AF12" s="140">
        <f>IF(ISERROR(VLOOKUP($C12,'LINHA 1'!$C$6:$BM$162,'Carga People'!AF$2,0)),0,VLOOKUP($C12,'LINHA 1'!$C$6:$BM$162,'Carga People'!AF$2,0))+IF(ISERROR(VLOOKUP($C12,'LINHA 2'!$C$6:$BM$114,'Carga People'!AF$2,0)),0,VLOOKUP($C12,'LINHA 2'!$C$6:$BM$114,'Carga People'!AF$2,0))+IF(ISERROR(VLOOKUP($C12,'LINHA 3'!$C$6:$BM$106,'Carga People'!AF$2,0)),0,VLOOKUP($C12,'LINHA 3'!$C$6:$BM$106,'Carga People'!AF$2,0))</f>
        <v>0</v>
      </c>
      <c r="AG12" s="140">
        <f>IF(ISERROR(VLOOKUP($C12,'LINHA 1'!$C$6:$BM$162,'Carga People'!AG$2,0)),0,VLOOKUP($C12,'LINHA 1'!$C$6:$BM$162,'Carga People'!AG$2,0))+IF(ISERROR(VLOOKUP($C12,'LINHA 2'!$C$6:$BM$114,'Carga People'!AG$2,0)),0,VLOOKUP($C12,'LINHA 2'!$C$6:$BM$114,'Carga People'!AG$2,0))+IF(ISERROR(VLOOKUP($C12,'LINHA 3'!$C$6:$BM$106,'Carga People'!AG$2,0)),0,VLOOKUP($C12,'LINHA 3'!$C$6:$BM$106,'Carga People'!AG$2,0))</f>
        <v>0</v>
      </c>
      <c r="AH12" s="140">
        <f>IF(ISERROR(VLOOKUP($C12,'LINHA 1'!$C$6:$BM$162,'Carga People'!AH$2,0)),0,VLOOKUP($C12,'LINHA 1'!$C$6:$BM$162,'Carga People'!AH$2,0))+IF(ISERROR(VLOOKUP($C12,'LINHA 2'!$C$6:$BM$114,'Carga People'!AH$2,0)),0,VLOOKUP($C12,'LINHA 2'!$C$6:$BM$114,'Carga People'!AH$2,0))+IF(ISERROR(VLOOKUP($C12,'LINHA 3'!$C$6:$BM$106,'Carga People'!AH$2,0)),0,VLOOKUP($C12,'LINHA 3'!$C$6:$BM$106,'Carga People'!AH$2,0))</f>
        <v>0</v>
      </c>
      <c r="AI12" s="140">
        <f>IF(ISERROR(VLOOKUP($C12,'LINHA 1'!$C$6:$BM$162,'Carga People'!AI$2,0)),0,VLOOKUP($C12,'LINHA 1'!$C$6:$BM$162,'Carga People'!AI$2,0))+IF(ISERROR(VLOOKUP($C12,'LINHA 2'!$C$6:$BM$114,'Carga People'!AI$2,0)),0,VLOOKUP($C12,'LINHA 2'!$C$6:$BM$114,'Carga People'!AI$2,0))+IF(ISERROR(VLOOKUP($C12,'LINHA 3'!$C$6:$BM$106,'Carga People'!AI$2,0)),0,VLOOKUP($C12,'LINHA 3'!$C$6:$BM$106,'Carga People'!AI$2,0))</f>
        <v>0</v>
      </c>
      <c r="AJ12" s="140">
        <f>IF(ISERROR(VLOOKUP($C12,'LINHA 1'!$C$6:$BM$162,'Carga People'!AJ$2,0)),0,VLOOKUP($C12,'LINHA 1'!$C$6:$BM$162,'Carga People'!AJ$2,0))+IF(ISERROR(VLOOKUP($C12,'LINHA 2'!$C$6:$BM$114,'Carga People'!AJ$2,0)),0,VLOOKUP($C12,'LINHA 2'!$C$6:$BM$114,'Carga People'!AJ$2,0))+IF(ISERROR(VLOOKUP($C12,'LINHA 3'!$C$6:$BM$106,'Carga People'!AJ$2,0)),0,VLOOKUP($C12,'LINHA 3'!$C$6:$BM$106,'Carga People'!AJ$2,0))</f>
        <v>0</v>
      </c>
      <c r="AK12" s="140">
        <f>IF(ISERROR(VLOOKUP($C12,'LINHA 1'!$C$6:$BM$162,'Carga People'!AK$2,0)),0,VLOOKUP($C12,'LINHA 1'!$C$6:$BM$162,'Carga People'!AK$2,0))+IF(ISERROR(VLOOKUP($C12,'LINHA 2'!$C$6:$BM$114,'Carga People'!AK$2,0)),0,VLOOKUP($C12,'LINHA 2'!$C$6:$BM$114,'Carga People'!AK$2,0))+IF(ISERROR(VLOOKUP($C12,'LINHA 3'!$C$6:$BM$106,'Carga People'!AK$2,0)),0,VLOOKUP($C12,'LINHA 3'!$C$6:$BM$106,'Carga People'!AK$2,0))</f>
        <v>0</v>
      </c>
      <c r="AL12" s="140">
        <f>IF(ISERROR(VLOOKUP($C12,'LINHA 1'!$C$6:$BM$162,'Carga People'!AL$2,0)),0,VLOOKUP($C12,'LINHA 1'!$C$6:$BM$162,'Carga People'!AL$2,0))+IF(ISERROR(VLOOKUP($C12,'LINHA 2'!$C$6:$BM$114,'Carga People'!AL$2,0)),0,VLOOKUP($C12,'LINHA 2'!$C$6:$BM$114,'Carga People'!AL$2,0))+IF(ISERROR(VLOOKUP($C12,'LINHA 3'!$C$6:$BM$106,'Carga People'!AL$2,0)),0,VLOOKUP($C12,'LINHA 3'!$C$6:$BM$106,'Carga People'!AL$2,0))</f>
        <v>0</v>
      </c>
      <c r="AM12" s="140">
        <f>IF(ISERROR(VLOOKUP($C12,'LINHA 1'!$C$6:$BM$162,'Carga People'!AM$2,0)),0,VLOOKUP($C12,'LINHA 1'!$C$6:$BM$162,'Carga People'!AM$2,0))+IF(ISERROR(VLOOKUP($C12,'LINHA 2'!$C$6:$BM$114,'Carga People'!AM$2,0)),0,VLOOKUP($C12,'LINHA 2'!$C$6:$BM$114,'Carga People'!AM$2,0))+IF(ISERROR(VLOOKUP($C12,'LINHA 3'!$C$6:$BM$106,'Carga People'!AM$2,0)),0,VLOOKUP($C12,'LINHA 3'!$C$6:$BM$106,'Carga People'!AM$2,0))</f>
        <v>0</v>
      </c>
      <c r="AN12" s="140">
        <f>IF(ISERROR(VLOOKUP($C12,'LINHA 1'!$C$6:$BM$162,'Carga People'!AN$2,0)),0,VLOOKUP($C12,'LINHA 1'!$C$6:$BM$162,'Carga People'!AN$2,0))+IF(ISERROR(VLOOKUP($C12,'LINHA 2'!$C$6:$BM$114,'Carga People'!AN$2,0)),0,VLOOKUP($C12,'LINHA 2'!$C$6:$BM$114,'Carga People'!AN$2,0))+IF(ISERROR(VLOOKUP($C12,'LINHA 3'!$C$6:$BM$106,'Carga People'!AN$2,0)),0,VLOOKUP($C12,'LINHA 3'!$C$6:$BM$106,'Carga People'!AN$2,0))</f>
        <v>0</v>
      </c>
      <c r="AO12" s="140">
        <f>IF(ISERROR(VLOOKUP($C12,'LINHA 1'!$C$6:$BM$162,'Carga People'!AO$2,0)),0,VLOOKUP($C12,'LINHA 1'!$C$6:$BM$162,'Carga People'!AO$2,0))+IF(ISERROR(VLOOKUP($C12,'LINHA 2'!$C$6:$BM$114,'Carga People'!AO$2,0)),0,VLOOKUP($C12,'LINHA 2'!$C$6:$BM$114,'Carga People'!AO$2,0))+IF(ISERROR(VLOOKUP($C12,'LINHA 3'!$C$6:$BM$106,'Carga People'!AO$2,0)),0,VLOOKUP($C12,'LINHA 3'!$C$6:$BM$106,'Carga People'!AO$2,0))</f>
        <v>0</v>
      </c>
      <c r="AP12" s="140">
        <f>IF(ISERROR(VLOOKUP($C12,'LINHA 1'!$C$6:$BM$162,'Carga People'!AP$2,0)),0,VLOOKUP($C12,'LINHA 1'!$C$6:$BM$162,'Carga People'!AP$2,0))+IF(ISERROR(VLOOKUP($C12,'LINHA 2'!$C$6:$BM$114,'Carga People'!AP$2,0)),0,VLOOKUP($C12,'LINHA 2'!$C$6:$BM$114,'Carga People'!AP$2,0))+IF(ISERROR(VLOOKUP($C12,'LINHA 3'!$C$6:$BM$106,'Carga People'!AP$2,0)),0,VLOOKUP($C12,'LINHA 3'!$C$6:$BM$106,'Carga People'!AP$2,0))</f>
        <v>0</v>
      </c>
      <c r="AQ12" s="140">
        <f>IF(ISERROR(VLOOKUP($C12,'LINHA 1'!$C$6:$BM$162,'Carga People'!AQ$2,0)),0,VLOOKUP($C12,'LINHA 1'!$C$6:$BM$162,'Carga People'!AQ$2,0))+IF(ISERROR(VLOOKUP($C12,'LINHA 2'!$C$6:$BM$114,'Carga People'!AQ$2,0)),0,VLOOKUP($C12,'LINHA 2'!$C$6:$BM$114,'Carga People'!AQ$2,0))+IF(ISERROR(VLOOKUP($C12,'LINHA 3'!$C$6:$BM$106,'Carga People'!AQ$2,0)),0,VLOOKUP($C12,'LINHA 3'!$C$6:$BM$106,'Carga People'!AQ$2,0))</f>
        <v>0</v>
      </c>
      <c r="AR12" s="140">
        <f>IF(ISERROR(VLOOKUP($C12,'LINHA 1'!$C$6:$BM$162,'Carga People'!AR$2,0)),0,VLOOKUP($C12,'LINHA 1'!$C$6:$BM$162,'Carga People'!AR$2,0))+IF(ISERROR(VLOOKUP($C12,'LINHA 2'!$C$6:$BM$114,'Carga People'!AR$2,0)),0,VLOOKUP($C12,'LINHA 2'!$C$6:$BM$114,'Carga People'!AR$2,0))+IF(ISERROR(VLOOKUP($C12,'LINHA 3'!$C$6:$BM$106,'Carga People'!AR$2,0)),0,VLOOKUP($C12,'LINHA 3'!$C$6:$BM$106,'Carga People'!AR$2,0))</f>
        <v>0</v>
      </c>
      <c r="AS12" s="140">
        <f>IF(ISERROR(VLOOKUP($C12,'LINHA 1'!$C$6:$BM$162,'Carga People'!AS$2,0)),0,VLOOKUP($C12,'LINHA 1'!$C$6:$BM$162,'Carga People'!AS$2,0))+IF(ISERROR(VLOOKUP($C12,'LINHA 2'!$C$6:$BM$114,'Carga People'!AS$2,0)),0,VLOOKUP($C12,'LINHA 2'!$C$6:$BM$114,'Carga People'!AS$2,0))+IF(ISERROR(VLOOKUP($C12,'LINHA 3'!$C$6:$BM$106,'Carga People'!AS$2,0)),0,VLOOKUP($C12,'LINHA 3'!$C$6:$BM$106,'Carga People'!AS$2,0))</f>
        <v>0</v>
      </c>
      <c r="AT12" s="140">
        <f>IF(ISERROR(VLOOKUP($C12,'LINHA 1'!$C$6:$BM$162,'Carga People'!AT$2,0)),0,VLOOKUP($C12,'LINHA 1'!$C$6:$BM$162,'Carga People'!AT$2,0))+IF(ISERROR(VLOOKUP($C12,'LINHA 2'!$C$6:$BM$114,'Carga People'!AT$2,0)),0,VLOOKUP($C12,'LINHA 2'!$C$6:$BM$114,'Carga People'!AT$2,0))+IF(ISERROR(VLOOKUP($C12,'LINHA 3'!$C$6:$BM$106,'Carga People'!AT$2,0)),0,VLOOKUP($C12,'LINHA 3'!$C$6:$BM$106,'Carga People'!AT$2,0))</f>
        <v>0</v>
      </c>
      <c r="AU12" s="367">
        <f t="shared" si="2"/>
        <v>0</v>
      </c>
      <c r="AV12" s="780" t="str">
        <f t="shared" si="3"/>
        <v/>
      </c>
      <c r="AW12" s="90">
        <f>IF(D12="","",VLOOKUP(D12,MI_ME!$D$5:$AQ$336,39,0))</f>
        <v>0</v>
      </c>
      <c r="AX12" s="660"/>
    </row>
    <row r="13" spans="1:50" ht="18" hidden="1" customHeight="1" x14ac:dyDescent="0.3">
      <c r="A13" s="1792"/>
      <c r="B13" s="770" t="s">
        <v>370</v>
      </c>
      <c r="C13" s="770" t="s">
        <v>368</v>
      </c>
      <c r="D13" s="771" t="s">
        <v>366</v>
      </c>
      <c r="E13" s="1457" t="s">
        <v>898</v>
      </c>
      <c r="F13" s="770" t="s">
        <v>15</v>
      </c>
      <c r="G13" s="136"/>
      <c r="H13" s="137"/>
      <c r="I13" s="138"/>
      <c r="J13" s="139">
        <f>IF(ISERROR(VLOOKUP($C13,'LINHA 1'!$C$6:$BM$162,'Carga People'!J$2,0)),0,VLOOKUP($C13,'LINHA 1'!$C$6:$BM$162,'Carga People'!J$2,0))+IF(ISERROR(VLOOKUP($C13,'LINHA 2'!$C$6:$BM$114,'Carga People'!J$2,0)),0,VLOOKUP($C13,'LINHA 2'!$C$6:$BM$114,'Carga People'!J$2,0))+IF(ISERROR(VLOOKUP($C13,'LINHA 3'!$C$6:$BM$106,'Carga People'!J$2,0)),0,VLOOKUP($C13,'LINHA 3'!$C$6:$BM$106,'Carga People'!J$2,0))</f>
        <v>0</v>
      </c>
      <c r="K13" s="140">
        <f>IF(ISERROR(VLOOKUP($C13,'LINHA 1'!$C$6:$BM$162,'Carga People'!K$2,0)),0,VLOOKUP($C13,'LINHA 1'!$C$6:$BM$162,'Carga People'!K$2,0))+IF(ISERROR(VLOOKUP($C13,'LINHA 2'!$C$6:$BM$114,'Carga People'!K$2,0)),0,VLOOKUP($C13,'LINHA 2'!$C$6:$BM$114,'Carga People'!K$2,0))+IF(ISERROR(VLOOKUP($C13,'LINHA 3'!$C$6:$BM$106,'Carga People'!K$2,0)),0,VLOOKUP($C13,'LINHA 3'!$C$6:$BM$106,'Carga People'!K$2,0))</f>
        <v>0</v>
      </c>
      <c r="L13" s="140">
        <f>IF(ISERROR(VLOOKUP($C13,'LINHA 1'!$C$6:$BM$162,'Carga People'!L$2,0)),0,VLOOKUP($C13,'LINHA 1'!$C$6:$BM$162,'Carga People'!L$2,0))+IF(ISERROR(VLOOKUP($C13,'LINHA 2'!$C$6:$BM$114,'Carga People'!L$2,0)),0,VLOOKUP($C13,'LINHA 2'!$C$6:$BM$114,'Carga People'!L$2,0))+IF(ISERROR(VLOOKUP($C13,'LINHA 3'!$C$6:$BM$106,'Carga People'!L$2,0)),0,VLOOKUP($C13,'LINHA 3'!$C$6:$BM$106,'Carga People'!L$2,0))</f>
        <v>0</v>
      </c>
      <c r="M13" s="140">
        <f>IF(ISERROR(VLOOKUP($C13,'LINHA 1'!$C$6:$BM$162,'Carga People'!M$2,0)),0,VLOOKUP($C13,'LINHA 1'!$C$6:$BM$162,'Carga People'!M$2,0))+IF(ISERROR(VLOOKUP($C13,'LINHA 2'!$C$6:$BM$114,'Carga People'!M$2,0)),0,VLOOKUP($C13,'LINHA 2'!$C$6:$BM$114,'Carga People'!M$2,0))+IF(ISERROR(VLOOKUP($C13,'LINHA 3'!$C$6:$BM$106,'Carga People'!M$2,0)),0,VLOOKUP($C13,'LINHA 3'!$C$6:$BM$106,'Carga People'!M$2,0))</f>
        <v>0</v>
      </c>
      <c r="N13" s="140">
        <f>IF(ISERROR(VLOOKUP($C13,'LINHA 1'!$C$6:$BM$162,'Carga People'!N$2,0)),0,VLOOKUP($C13,'LINHA 1'!$C$6:$BM$162,'Carga People'!N$2,0))+IF(ISERROR(VLOOKUP($C13,'LINHA 2'!$C$6:$BM$114,'Carga People'!N$2,0)),0,VLOOKUP($C13,'LINHA 2'!$C$6:$BM$114,'Carga People'!N$2,0))+IF(ISERROR(VLOOKUP($C13,'LINHA 3'!$C$6:$BM$106,'Carga People'!N$2,0)),0,VLOOKUP($C13,'LINHA 3'!$C$6:$BM$106,'Carga People'!N$2,0))</f>
        <v>0</v>
      </c>
      <c r="O13" s="140">
        <f>IF(ISERROR(VLOOKUP($C13,'LINHA 1'!$C$6:$BM$162,'Carga People'!O$2,0)),0,VLOOKUP($C13,'LINHA 1'!$C$6:$BM$162,'Carga People'!O$2,0))+IF(ISERROR(VLOOKUP($C13,'LINHA 2'!$C$6:$BM$114,'Carga People'!O$2,0)),0,VLOOKUP($C13,'LINHA 2'!$C$6:$BM$114,'Carga People'!O$2,0))+IF(ISERROR(VLOOKUP($C13,'LINHA 3'!$C$6:$BM$106,'Carga People'!O$2,0)),0,VLOOKUP($C13,'LINHA 3'!$C$6:$BM$106,'Carga People'!O$2,0))</f>
        <v>0</v>
      </c>
      <c r="P13" s="140">
        <f>IF(ISERROR(VLOOKUP($C13,'LINHA 1'!$C$6:$BM$162,'Carga People'!P$2,0)),0,VLOOKUP($C13,'LINHA 1'!$C$6:$BM$162,'Carga People'!P$2,0))+IF(ISERROR(VLOOKUP($C13,'LINHA 2'!$C$6:$BM$114,'Carga People'!P$2,0)),0,VLOOKUP($C13,'LINHA 2'!$C$6:$BM$114,'Carga People'!P$2,0))+IF(ISERROR(VLOOKUP($C13,'LINHA 3'!$C$6:$BM$106,'Carga People'!P$2,0)),0,VLOOKUP($C13,'LINHA 3'!$C$6:$BM$106,'Carga People'!P$2,0))</f>
        <v>0</v>
      </c>
      <c r="Q13" s="140">
        <f>IF(ISERROR(VLOOKUP($C13,'LINHA 1'!$C$6:$BM$162,'Carga People'!Q$2,0)),0,VLOOKUP($C13,'LINHA 1'!$C$6:$BM$162,'Carga People'!Q$2,0))+IF(ISERROR(VLOOKUP($C13,'LINHA 2'!$C$6:$BM$114,'Carga People'!Q$2,0)),0,VLOOKUP($C13,'LINHA 2'!$C$6:$BM$114,'Carga People'!Q$2,0))+IF(ISERROR(VLOOKUP($C13,'LINHA 3'!$C$6:$BM$106,'Carga People'!Q$2,0)),0,VLOOKUP($C13,'LINHA 3'!$C$6:$BM$106,'Carga People'!Q$2,0))</f>
        <v>0</v>
      </c>
      <c r="R13" s="140">
        <f>IF(ISERROR(VLOOKUP($C13,'LINHA 1'!$C$6:$BM$162,'Carga People'!R$2,0)),0,VLOOKUP($C13,'LINHA 1'!$C$6:$BM$162,'Carga People'!R$2,0))+IF(ISERROR(VLOOKUP($C13,'LINHA 2'!$C$6:$BM$114,'Carga People'!R$2,0)),0,VLOOKUP($C13,'LINHA 2'!$C$6:$BM$114,'Carga People'!R$2,0))+IF(ISERROR(VLOOKUP($C13,'LINHA 3'!$C$6:$BM$106,'Carga People'!R$2,0)),0,VLOOKUP($C13,'LINHA 3'!$C$6:$BM$106,'Carga People'!R$2,0))</f>
        <v>0</v>
      </c>
      <c r="S13" s="140">
        <f>IF(ISERROR(VLOOKUP($C13,'LINHA 1'!$C$6:$BM$162,'Carga People'!S$2,0)),0,VLOOKUP($C13,'LINHA 1'!$C$6:$BM$162,'Carga People'!S$2,0))+IF(ISERROR(VLOOKUP($C13,'LINHA 2'!$C$6:$BM$114,'Carga People'!S$2,0)),0,VLOOKUP($C13,'LINHA 2'!$C$6:$BM$114,'Carga People'!S$2,0))+IF(ISERROR(VLOOKUP($C13,'LINHA 3'!$C$6:$BM$106,'Carga People'!S$2,0)),0,VLOOKUP($C13,'LINHA 3'!$C$6:$BM$106,'Carga People'!S$2,0))</f>
        <v>0</v>
      </c>
      <c r="T13" s="140">
        <f>IF(ISERROR(VLOOKUP($C13,'LINHA 1'!$C$6:$BM$162,'Carga People'!T$2,0)),0,VLOOKUP($C13,'LINHA 1'!$C$6:$BM$162,'Carga People'!T$2,0))+IF(ISERROR(VLOOKUP($C13,'LINHA 2'!$C$6:$BM$114,'Carga People'!T$2,0)),0,VLOOKUP($C13,'LINHA 2'!$C$6:$BM$114,'Carga People'!T$2,0))+IF(ISERROR(VLOOKUP($C13,'LINHA 3'!$C$6:$BM$106,'Carga People'!T$2,0)),0,VLOOKUP($C13,'LINHA 3'!$C$6:$BM$106,'Carga People'!T$2,0))</f>
        <v>0</v>
      </c>
      <c r="U13" s="140">
        <f>IF(ISERROR(VLOOKUP($C13,'LINHA 1'!$C$6:$BM$162,'Carga People'!U$2,0)),0,VLOOKUP($C13,'LINHA 1'!$C$6:$BM$162,'Carga People'!U$2,0))+IF(ISERROR(VLOOKUP($C13,'LINHA 2'!$C$6:$BM$114,'Carga People'!U$2,0)),0,VLOOKUP($C13,'LINHA 2'!$C$6:$BM$114,'Carga People'!U$2,0))+IF(ISERROR(VLOOKUP($C13,'LINHA 3'!$C$6:$BM$106,'Carga People'!U$2,0)),0,VLOOKUP($C13,'LINHA 3'!$C$6:$BM$106,'Carga People'!U$2,0))</f>
        <v>0</v>
      </c>
      <c r="V13" s="140">
        <f>IF(ISERROR(VLOOKUP($C13,'LINHA 1'!$C$6:$BM$162,'Carga People'!V$2,0)),0,VLOOKUP($C13,'LINHA 1'!$C$6:$BM$162,'Carga People'!V$2,0))+IF(ISERROR(VLOOKUP($C13,'LINHA 2'!$C$6:$BM$114,'Carga People'!V$2,0)),0,VLOOKUP($C13,'LINHA 2'!$C$6:$BM$114,'Carga People'!V$2,0))+IF(ISERROR(VLOOKUP($C13,'LINHA 3'!$C$6:$BM$106,'Carga People'!V$2,0)),0,VLOOKUP($C13,'LINHA 3'!$C$6:$BM$106,'Carga People'!V$2,0))</f>
        <v>0</v>
      </c>
      <c r="W13" s="140">
        <f>IF(ISERROR(VLOOKUP($C13,'LINHA 1'!$C$6:$BM$162,'Carga People'!W$2,0)),0,VLOOKUP($C13,'LINHA 1'!$C$6:$BM$162,'Carga People'!W$2,0))+IF(ISERROR(VLOOKUP($C13,'LINHA 2'!$C$6:$BM$114,'Carga People'!W$2,0)),0,VLOOKUP($C13,'LINHA 2'!$C$6:$BM$114,'Carga People'!W$2,0))+IF(ISERROR(VLOOKUP($C13,'LINHA 3'!$C$6:$BM$106,'Carga People'!W$2,0)),0,VLOOKUP($C13,'LINHA 3'!$C$6:$BM$106,'Carga People'!W$2,0))</f>
        <v>0</v>
      </c>
      <c r="X13" s="140">
        <f>IF(ISERROR(VLOOKUP($C13,'LINHA 1'!$C$6:$BM$162,'Carga People'!X$2,0)),0,VLOOKUP($C13,'LINHA 1'!$C$6:$BM$162,'Carga People'!X$2,0))+IF(ISERROR(VLOOKUP($C13,'LINHA 2'!$C$6:$BM$114,'Carga People'!X$2,0)),0,VLOOKUP($C13,'LINHA 2'!$C$6:$BM$114,'Carga People'!X$2,0))+IF(ISERROR(VLOOKUP($C13,'LINHA 3'!$C$6:$BM$106,'Carga People'!X$2,0)),0,VLOOKUP($C13,'LINHA 3'!$C$6:$BM$106,'Carga People'!X$2,0))</f>
        <v>0</v>
      </c>
      <c r="Y13" s="140">
        <f>IF(ISERROR(VLOOKUP($C13,'LINHA 1'!$C$6:$BM$162,'Carga People'!Y$2,0)),0,VLOOKUP($C13,'LINHA 1'!$C$6:$BM$162,'Carga People'!Y$2,0))+IF(ISERROR(VLOOKUP($C13,'LINHA 2'!$C$6:$BM$114,'Carga People'!Y$2,0)),0,VLOOKUP($C13,'LINHA 2'!$C$6:$BM$114,'Carga People'!Y$2,0))+IF(ISERROR(VLOOKUP($C13,'LINHA 3'!$C$6:$BM$106,'Carga People'!Y$2,0)),0,VLOOKUP($C13,'LINHA 3'!$C$6:$BM$106,'Carga People'!Y$2,0))</f>
        <v>0</v>
      </c>
      <c r="Z13" s="140">
        <f>IF(ISERROR(VLOOKUP($C13,'LINHA 1'!$C$6:$BM$162,'Carga People'!Z$2,0)),0,VLOOKUP($C13,'LINHA 1'!$C$6:$BM$162,'Carga People'!Z$2,0))+IF(ISERROR(VLOOKUP($C13,'LINHA 2'!$C$6:$BM$114,'Carga People'!Z$2,0)),0,VLOOKUP($C13,'LINHA 2'!$C$6:$BM$114,'Carga People'!Z$2,0))+IF(ISERROR(VLOOKUP($C13,'LINHA 3'!$C$6:$BM$106,'Carga People'!Z$2,0)),0,VLOOKUP($C13,'LINHA 3'!$C$6:$BM$106,'Carga People'!Z$2,0))</f>
        <v>0</v>
      </c>
      <c r="AA13" s="140">
        <f>IF(ISERROR(VLOOKUP($C13,'LINHA 1'!$C$6:$BM$162,'Carga People'!AA$2,0)),0,VLOOKUP($C13,'LINHA 1'!$C$6:$BM$162,'Carga People'!AA$2,0))+IF(ISERROR(VLOOKUP($C13,'LINHA 2'!$C$6:$BM$114,'Carga People'!AA$2,0)),0,VLOOKUP($C13,'LINHA 2'!$C$6:$BM$114,'Carga People'!AA$2,0))+IF(ISERROR(VLOOKUP($C13,'LINHA 3'!$C$6:$BM$106,'Carga People'!AA$2,0)),0,VLOOKUP($C13,'LINHA 3'!$C$6:$BM$106,'Carga People'!AA$2,0))</f>
        <v>0</v>
      </c>
      <c r="AB13" s="140">
        <f>IF(ISERROR(VLOOKUP($C13,'LINHA 1'!$C$6:$BM$162,'Carga People'!AB$2,0)),0,VLOOKUP($C13,'LINHA 1'!$C$6:$BM$162,'Carga People'!AB$2,0))+IF(ISERROR(VLOOKUP($C13,'LINHA 2'!$C$6:$BM$114,'Carga People'!AB$2,0)),0,VLOOKUP($C13,'LINHA 2'!$C$6:$BM$114,'Carga People'!AB$2,0))+IF(ISERROR(VLOOKUP($C13,'LINHA 3'!$C$6:$BM$106,'Carga People'!AB$2,0)),0,VLOOKUP($C13,'LINHA 3'!$C$6:$BM$106,'Carga People'!AB$2,0))</f>
        <v>0</v>
      </c>
      <c r="AC13" s="140">
        <f>IF(ISERROR(VLOOKUP($C13,'LINHA 1'!$C$6:$BM$162,'Carga People'!AC$2,0)),0,VLOOKUP($C13,'LINHA 1'!$C$6:$BM$162,'Carga People'!AC$2,0))+IF(ISERROR(VLOOKUP($C13,'LINHA 2'!$C$6:$BM$114,'Carga People'!AC$2,0)),0,VLOOKUP($C13,'LINHA 2'!$C$6:$BM$114,'Carga People'!AC$2,0))+IF(ISERROR(VLOOKUP($C13,'LINHA 3'!$C$6:$BM$106,'Carga People'!AC$2,0)),0,VLOOKUP($C13,'LINHA 3'!$C$6:$BM$106,'Carga People'!AC$2,0))</f>
        <v>0</v>
      </c>
      <c r="AD13" s="140">
        <f>IF(ISERROR(VLOOKUP($C13,'LINHA 1'!$C$6:$BM$162,'Carga People'!AD$2,0)),0,VLOOKUP($C13,'LINHA 1'!$C$6:$BM$162,'Carga People'!AD$2,0))+IF(ISERROR(VLOOKUP($C13,'LINHA 2'!$C$6:$BM$114,'Carga People'!AD$2,0)),0,VLOOKUP($C13,'LINHA 2'!$C$6:$BM$114,'Carga People'!AD$2,0))+IF(ISERROR(VLOOKUP($C13,'LINHA 3'!$C$6:$BM$106,'Carga People'!AD$2,0)),0,VLOOKUP($C13,'LINHA 3'!$C$6:$BM$106,'Carga People'!AD$2,0))</f>
        <v>0</v>
      </c>
      <c r="AE13" s="140">
        <f>IF(ISERROR(VLOOKUP($C13,'LINHA 1'!$C$6:$BM$162,'Carga People'!AE$2,0)),0,VLOOKUP($C13,'LINHA 1'!$C$6:$BM$162,'Carga People'!AE$2,0))+IF(ISERROR(VLOOKUP($C13,'LINHA 2'!$C$6:$BM$114,'Carga People'!AE$2,0)),0,VLOOKUP($C13,'LINHA 2'!$C$6:$BM$114,'Carga People'!AE$2,0))+IF(ISERROR(VLOOKUP($C13,'LINHA 3'!$C$6:$BM$106,'Carga People'!AE$2,0)),0,VLOOKUP($C13,'LINHA 3'!$C$6:$BM$106,'Carga People'!AE$2,0))</f>
        <v>0</v>
      </c>
      <c r="AF13" s="140">
        <f>IF(ISERROR(VLOOKUP($C13,'LINHA 1'!$C$6:$BM$162,'Carga People'!AF$2,0)),0,VLOOKUP($C13,'LINHA 1'!$C$6:$BM$162,'Carga People'!AF$2,0))+IF(ISERROR(VLOOKUP($C13,'LINHA 2'!$C$6:$BM$114,'Carga People'!AF$2,0)),0,VLOOKUP($C13,'LINHA 2'!$C$6:$BM$114,'Carga People'!AF$2,0))+IF(ISERROR(VLOOKUP($C13,'LINHA 3'!$C$6:$BM$106,'Carga People'!AF$2,0)),0,VLOOKUP($C13,'LINHA 3'!$C$6:$BM$106,'Carga People'!AF$2,0))</f>
        <v>0</v>
      </c>
      <c r="AG13" s="140">
        <f>IF(ISERROR(VLOOKUP($C13,'LINHA 1'!$C$6:$BM$162,'Carga People'!AG$2,0)),0,VLOOKUP($C13,'LINHA 1'!$C$6:$BM$162,'Carga People'!AG$2,0))+IF(ISERROR(VLOOKUP($C13,'LINHA 2'!$C$6:$BM$114,'Carga People'!AG$2,0)),0,VLOOKUP($C13,'LINHA 2'!$C$6:$BM$114,'Carga People'!AG$2,0))+IF(ISERROR(VLOOKUP($C13,'LINHA 3'!$C$6:$BM$106,'Carga People'!AG$2,0)),0,VLOOKUP($C13,'LINHA 3'!$C$6:$BM$106,'Carga People'!AG$2,0))</f>
        <v>0</v>
      </c>
      <c r="AH13" s="140">
        <f>IF(ISERROR(VLOOKUP($C13,'LINHA 1'!$C$6:$BM$162,'Carga People'!AH$2,0)),0,VLOOKUP($C13,'LINHA 1'!$C$6:$BM$162,'Carga People'!AH$2,0))+IF(ISERROR(VLOOKUP($C13,'LINHA 2'!$C$6:$BM$114,'Carga People'!AH$2,0)),0,VLOOKUP($C13,'LINHA 2'!$C$6:$BM$114,'Carga People'!AH$2,0))+IF(ISERROR(VLOOKUP($C13,'LINHA 3'!$C$6:$BM$106,'Carga People'!AH$2,0)),0,VLOOKUP($C13,'LINHA 3'!$C$6:$BM$106,'Carga People'!AH$2,0))</f>
        <v>0</v>
      </c>
      <c r="AI13" s="140">
        <f>IF(ISERROR(VLOOKUP($C13,'LINHA 1'!$C$6:$BM$162,'Carga People'!AI$2,0)),0,VLOOKUP($C13,'LINHA 1'!$C$6:$BM$162,'Carga People'!AI$2,0))+IF(ISERROR(VLOOKUP($C13,'LINHA 2'!$C$6:$BM$114,'Carga People'!AI$2,0)),0,VLOOKUP($C13,'LINHA 2'!$C$6:$BM$114,'Carga People'!AI$2,0))+IF(ISERROR(VLOOKUP($C13,'LINHA 3'!$C$6:$BM$106,'Carga People'!AI$2,0)),0,VLOOKUP($C13,'LINHA 3'!$C$6:$BM$106,'Carga People'!AI$2,0))</f>
        <v>0</v>
      </c>
      <c r="AJ13" s="140">
        <f>IF(ISERROR(VLOOKUP($C13,'LINHA 1'!$C$6:$BM$162,'Carga People'!AJ$2,0)),0,VLOOKUP($C13,'LINHA 1'!$C$6:$BM$162,'Carga People'!AJ$2,0))+IF(ISERROR(VLOOKUP($C13,'LINHA 2'!$C$6:$BM$114,'Carga People'!AJ$2,0)),0,VLOOKUP($C13,'LINHA 2'!$C$6:$BM$114,'Carga People'!AJ$2,0))+IF(ISERROR(VLOOKUP($C13,'LINHA 3'!$C$6:$BM$106,'Carga People'!AJ$2,0)),0,VLOOKUP($C13,'LINHA 3'!$C$6:$BM$106,'Carga People'!AJ$2,0))</f>
        <v>0</v>
      </c>
      <c r="AK13" s="140">
        <f>IF(ISERROR(VLOOKUP($C13,'LINHA 1'!$C$6:$BM$162,'Carga People'!AK$2,0)),0,VLOOKUP($C13,'LINHA 1'!$C$6:$BM$162,'Carga People'!AK$2,0))+IF(ISERROR(VLOOKUP($C13,'LINHA 2'!$C$6:$BM$114,'Carga People'!AK$2,0)),0,VLOOKUP($C13,'LINHA 2'!$C$6:$BM$114,'Carga People'!AK$2,0))+IF(ISERROR(VLOOKUP($C13,'LINHA 3'!$C$6:$BM$106,'Carga People'!AK$2,0)),0,VLOOKUP($C13,'LINHA 3'!$C$6:$BM$106,'Carga People'!AK$2,0))</f>
        <v>0</v>
      </c>
      <c r="AL13" s="140">
        <f>IF(ISERROR(VLOOKUP($C13,'LINHA 1'!$C$6:$BM$162,'Carga People'!AL$2,0)),0,VLOOKUP($C13,'LINHA 1'!$C$6:$BM$162,'Carga People'!AL$2,0))+IF(ISERROR(VLOOKUP($C13,'LINHA 2'!$C$6:$BM$114,'Carga People'!AL$2,0)),0,VLOOKUP($C13,'LINHA 2'!$C$6:$BM$114,'Carga People'!AL$2,0))+IF(ISERROR(VLOOKUP($C13,'LINHA 3'!$C$6:$BM$106,'Carga People'!AL$2,0)),0,VLOOKUP($C13,'LINHA 3'!$C$6:$BM$106,'Carga People'!AL$2,0))</f>
        <v>0</v>
      </c>
      <c r="AM13" s="140">
        <f>IF(ISERROR(VLOOKUP($C13,'LINHA 1'!$C$6:$BM$162,'Carga People'!AM$2,0)),0,VLOOKUP($C13,'LINHA 1'!$C$6:$BM$162,'Carga People'!AM$2,0))+IF(ISERROR(VLOOKUP($C13,'LINHA 2'!$C$6:$BM$114,'Carga People'!AM$2,0)),0,VLOOKUP($C13,'LINHA 2'!$C$6:$BM$114,'Carga People'!AM$2,0))+IF(ISERROR(VLOOKUP($C13,'LINHA 3'!$C$6:$BM$106,'Carga People'!AM$2,0)),0,VLOOKUP($C13,'LINHA 3'!$C$6:$BM$106,'Carga People'!AM$2,0))</f>
        <v>0</v>
      </c>
      <c r="AN13" s="140">
        <f>IF(ISERROR(VLOOKUP($C13,'LINHA 1'!$C$6:$BM$162,'Carga People'!AN$2,0)),0,VLOOKUP($C13,'LINHA 1'!$C$6:$BM$162,'Carga People'!AN$2,0))+IF(ISERROR(VLOOKUP($C13,'LINHA 2'!$C$6:$BM$114,'Carga People'!AN$2,0)),0,VLOOKUP($C13,'LINHA 2'!$C$6:$BM$114,'Carga People'!AN$2,0))+IF(ISERROR(VLOOKUP($C13,'LINHA 3'!$C$6:$BM$106,'Carga People'!AN$2,0)),0,VLOOKUP($C13,'LINHA 3'!$C$6:$BM$106,'Carga People'!AN$2,0))</f>
        <v>0</v>
      </c>
      <c r="AO13" s="140">
        <f>IF(ISERROR(VLOOKUP($C13,'LINHA 1'!$C$6:$BM$162,'Carga People'!AO$2,0)),0,VLOOKUP($C13,'LINHA 1'!$C$6:$BM$162,'Carga People'!AO$2,0))+IF(ISERROR(VLOOKUP($C13,'LINHA 2'!$C$6:$BM$114,'Carga People'!AO$2,0)),0,VLOOKUP($C13,'LINHA 2'!$C$6:$BM$114,'Carga People'!AO$2,0))+IF(ISERROR(VLOOKUP($C13,'LINHA 3'!$C$6:$BM$106,'Carga People'!AO$2,0)),0,VLOOKUP($C13,'LINHA 3'!$C$6:$BM$106,'Carga People'!AO$2,0))</f>
        <v>0</v>
      </c>
      <c r="AP13" s="140">
        <f>IF(ISERROR(VLOOKUP($C13,'LINHA 1'!$C$6:$BM$162,'Carga People'!AP$2,0)),0,VLOOKUP($C13,'LINHA 1'!$C$6:$BM$162,'Carga People'!AP$2,0))+IF(ISERROR(VLOOKUP($C13,'LINHA 2'!$C$6:$BM$114,'Carga People'!AP$2,0)),0,VLOOKUP($C13,'LINHA 2'!$C$6:$BM$114,'Carga People'!AP$2,0))+IF(ISERROR(VLOOKUP($C13,'LINHA 3'!$C$6:$BM$106,'Carga People'!AP$2,0)),0,VLOOKUP($C13,'LINHA 3'!$C$6:$BM$106,'Carga People'!AP$2,0))</f>
        <v>0</v>
      </c>
      <c r="AQ13" s="140">
        <f>IF(ISERROR(VLOOKUP($C13,'LINHA 1'!$C$6:$BM$162,'Carga People'!AQ$2,0)),0,VLOOKUP($C13,'LINHA 1'!$C$6:$BM$162,'Carga People'!AQ$2,0))+IF(ISERROR(VLOOKUP($C13,'LINHA 2'!$C$6:$BM$114,'Carga People'!AQ$2,0)),0,VLOOKUP($C13,'LINHA 2'!$C$6:$BM$114,'Carga People'!AQ$2,0))+IF(ISERROR(VLOOKUP($C13,'LINHA 3'!$C$6:$BM$106,'Carga People'!AQ$2,0)),0,VLOOKUP($C13,'LINHA 3'!$C$6:$BM$106,'Carga People'!AQ$2,0))</f>
        <v>0</v>
      </c>
      <c r="AR13" s="140">
        <f>IF(ISERROR(VLOOKUP($C13,'LINHA 1'!$C$6:$BM$162,'Carga People'!AR$2,0)),0,VLOOKUP($C13,'LINHA 1'!$C$6:$BM$162,'Carga People'!AR$2,0))+IF(ISERROR(VLOOKUP($C13,'LINHA 2'!$C$6:$BM$114,'Carga People'!AR$2,0)),0,VLOOKUP($C13,'LINHA 2'!$C$6:$BM$114,'Carga People'!AR$2,0))+IF(ISERROR(VLOOKUP($C13,'LINHA 3'!$C$6:$BM$106,'Carga People'!AR$2,0)),0,VLOOKUP($C13,'LINHA 3'!$C$6:$BM$106,'Carga People'!AR$2,0))</f>
        <v>0</v>
      </c>
      <c r="AS13" s="140">
        <f>IF(ISERROR(VLOOKUP($C13,'LINHA 1'!$C$6:$BM$162,'Carga People'!AS$2,0)),0,VLOOKUP($C13,'LINHA 1'!$C$6:$BM$162,'Carga People'!AS$2,0))+IF(ISERROR(VLOOKUP($C13,'LINHA 2'!$C$6:$BM$114,'Carga People'!AS$2,0)),0,VLOOKUP($C13,'LINHA 2'!$C$6:$BM$114,'Carga People'!AS$2,0))+IF(ISERROR(VLOOKUP($C13,'LINHA 3'!$C$6:$BM$106,'Carga People'!AS$2,0)),0,VLOOKUP($C13,'LINHA 3'!$C$6:$BM$106,'Carga People'!AS$2,0))</f>
        <v>0</v>
      </c>
      <c r="AT13" s="140">
        <f>IF(ISERROR(VLOOKUP($C13,'LINHA 1'!$C$6:$BM$162,'Carga People'!AT$2,0)),0,VLOOKUP($C13,'LINHA 1'!$C$6:$BM$162,'Carga People'!AT$2,0))+IF(ISERROR(VLOOKUP($C13,'LINHA 2'!$C$6:$BM$114,'Carga People'!AT$2,0)),0,VLOOKUP($C13,'LINHA 2'!$C$6:$BM$114,'Carga People'!AT$2,0))+IF(ISERROR(VLOOKUP($C13,'LINHA 3'!$C$6:$BM$106,'Carga People'!AT$2,0)),0,VLOOKUP($C13,'LINHA 3'!$C$6:$BM$106,'Carga People'!AT$2,0))</f>
        <v>0</v>
      </c>
      <c r="AU13" s="367">
        <f t="shared" si="2"/>
        <v>0</v>
      </c>
      <c r="AV13" s="780" t="str">
        <f t="shared" si="3"/>
        <v/>
      </c>
      <c r="AW13" s="90">
        <f>IF(D13="","",VLOOKUP(D13,MI_ME!$D$5:$AQ$336,39,0))</f>
        <v>0</v>
      </c>
      <c r="AX13" s="660"/>
    </row>
    <row r="14" spans="1:50" ht="18" hidden="1" customHeight="1" x14ac:dyDescent="0.3">
      <c r="A14" s="1792"/>
      <c r="B14" s="770" t="s">
        <v>370</v>
      </c>
      <c r="C14" s="770" t="s">
        <v>369</v>
      </c>
      <c r="D14" s="771" t="s">
        <v>367</v>
      </c>
      <c r="E14" s="1457" t="s">
        <v>899</v>
      </c>
      <c r="F14" s="770" t="s">
        <v>15</v>
      </c>
      <c r="G14" s="136"/>
      <c r="H14" s="137"/>
      <c r="I14" s="138"/>
      <c r="J14" s="139">
        <f>IF(ISERROR(VLOOKUP($C14,'LINHA 1'!$C$6:$BM$162,'Carga People'!J$2,0)),0,VLOOKUP($C14,'LINHA 1'!$C$6:$BM$162,'Carga People'!J$2,0))+IF(ISERROR(VLOOKUP($C14,'LINHA 2'!$C$6:$BM$114,'Carga People'!J$2,0)),0,VLOOKUP($C14,'LINHA 2'!$C$6:$BM$114,'Carga People'!J$2,0))+IF(ISERROR(VLOOKUP($C14,'LINHA 3'!$C$6:$BM$106,'Carga People'!J$2,0)),0,VLOOKUP($C14,'LINHA 3'!$C$6:$BM$106,'Carga People'!J$2,0))</f>
        <v>0</v>
      </c>
      <c r="K14" s="140">
        <f>IF(ISERROR(VLOOKUP($C14,'LINHA 1'!$C$6:$BM$162,'Carga People'!K$2,0)),0,VLOOKUP($C14,'LINHA 1'!$C$6:$BM$162,'Carga People'!K$2,0))+IF(ISERROR(VLOOKUP($C14,'LINHA 2'!$C$6:$BM$114,'Carga People'!K$2,0)),0,VLOOKUP($C14,'LINHA 2'!$C$6:$BM$114,'Carga People'!K$2,0))+IF(ISERROR(VLOOKUP($C14,'LINHA 3'!$C$6:$BM$106,'Carga People'!K$2,0)),0,VLOOKUP($C14,'LINHA 3'!$C$6:$BM$106,'Carga People'!K$2,0))</f>
        <v>0</v>
      </c>
      <c r="L14" s="140">
        <f>IF(ISERROR(VLOOKUP($C14,'LINHA 1'!$C$6:$BM$162,'Carga People'!L$2,0)),0,VLOOKUP($C14,'LINHA 1'!$C$6:$BM$162,'Carga People'!L$2,0))+IF(ISERROR(VLOOKUP($C14,'LINHA 2'!$C$6:$BM$114,'Carga People'!L$2,0)),0,VLOOKUP($C14,'LINHA 2'!$C$6:$BM$114,'Carga People'!L$2,0))+IF(ISERROR(VLOOKUP($C14,'LINHA 3'!$C$6:$BM$106,'Carga People'!L$2,0)),0,VLOOKUP($C14,'LINHA 3'!$C$6:$BM$106,'Carga People'!L$2,0))</f>
        <v>0</v>
      </c>
      <c r="M14" s="140">
        <f>IF(ISERROR(VLOOKUP($C14,'LINHA 1'!$C$6:$BM$162,'Carga People'!M$2,0)),0,VLOOKUP($C14,'LINHA 1'!$C$6:$BM$162,'Carga People'!M$2,0))+IF(ISERROR(VLOOKUP($C14,'LINHA 2'!$C$6:$BM$114,'Carga People'!M$2,0)),0,VLOOKUP($C14,'LINHA 2'!$C$6:$BM$114,'Carga People'!M$2,0))+IF(ISERROR(VLOOKUP($C14,'LINHA 3'!$C$6:$BM$106,'Carga People'!M$2,0)),0,VLOOKUP($C14,'LINHA 3'!$C$6:$BM$106,'Carga People'!M$2,0))</f>
        <v>0</v>
      </c>
      <c r="N14" s="140">
        <f>IF(ISERROR(VLOOKUP($C14,'LINHA 1'!$C$6:$BM$162,'Carga People'!N$2,0)),0,VLOOKUP($C14,'LINHA 1'!$C$6:$BM$162,'Carga People'!N$2,0))+IF(ISERROR(VLOOKUP($C14,'LINHA 2'!$C$6:$BM$114,'Carga People'!N$2,0)),0,VLOOKUP($C14,'LINHA 2'!$C$6:$BM$114,'Carga People'!N$2,0))+IF(ISERROR(VLOOKUP($C14,'LINHA 3'!$C$6:$BM$106,'Carga People'!N$2,0)),0,VLOOKUP($C14,'LINHA 3'!$C$6:$BM$106,'Carga People'!N$2,0))</f>
        <v>0</v>
      </c>
      <c r="O14" s="140">
        <f>IF(ISERROR(VLOOKUP($C14,'LINHA 1'!$C$6:$BM$162,'Carga People'!O$2,0)),0,VLOOKUP($C14,'LINHA 1'!$C$6:$BM$162,'Carga People'!O$2,0))+IF(ISERROR(VLOOKUP($C14,'LINHA 2'!$C$6:$BM$114,'Carga People'!O$2,0)),0,VLOOKUP($C14,'LINHA 2'!$C$6:$BM$114,'Carga People'!O$2,0))+IF(ISERROR(VLOOKUP($C14,'LINHA 3'!$C$6:$BM$106,'Carga People'!O$2,0)),0,VLOOKUP($C14,'LINHA 3'!$C$6:$BM$106,'Carga People'!O$2,0))</f>
        <v>0</v>
      </c>
      <c r="P14" s="140">
        <f>IF(ISERROR(VLOOKUP($C14,'LINHA 1'!$C$6:$BM$162,'Carga People'!P$2,0)),0,VLOOKUP($C14,'LINHA 1'!$C$6:$BM$162,'Carga People'!P$2,0))+IF(ISERROR(VLOOKUP($C14,'LINHA 2'!$C$6:$BM$114,'Carga People'!P$2,0)),0,VLOOKUP($C14,'LINHA 2'!$C$6:$BM$114,'Carga People'!P$2,0))+IF(ISERROR(VLOOKUP($C14,'LINHA 3'!$C$6:$BM$106,'Carga People'!P$2,0)),0,VLOOKUP($C14,'LINHA 3'!$C$6:$BM$106,'Carga People'!P$2,0))</f>
        <v>0</v>
      </c>
      <c r="Q14" s="140">
        <f>IF(ISERROR(VLOOKUP($C14,'LINHA 1'!$C$6:$BM$162,'Carga People'!Q$2,0)),0,VLOOKUP($C14,'LINHA 1'!$C$6:$BM$162,'Carga People'!Q$2,0))+IF(ISERROR(VLOOKUP($C14,'LINHA 2'!$C$6:$BM$114,'Carga People'!Q$2,0)),0,VLOOKUP($C14,'LINHA 2'!$C$6:$BM$114,'Carga People'!Q$2,0))+IF(ISERROR(VLOOKUP($C14,'LINHA 3'!$C$6:$BM$106,'Carga People'!Q$2,0)),0,VLOOKUP($C14,'LINHA 3'!$C$6:$BM$106,'Carga People'!Q$2,0))</f>
        <v>0</v>
      </c>
      <c r="R14" s="140">
        <f>IF(ISERROR(VLOOKUP($C14,'LINHA 1'!$C$6:$BM$162,'Carga People'!R$2,0)),0,VLOOKUP($C14,'LINHA 1'!$C$6:$BM$162,'Carga People'!R$2,0))+IF(ISERROR(VLOOKUP($C14,'LINHA 2'!$C$6:$BM$114,'Carga People'!R$2,0)),0,VLOOKUP($C14,'LINHA 2'!$C$6:$BM$114,'Carga People'!R$2,0))+IF(ISERROR(VLOOKUP($C14,'LINHA 3'!$C$6:$BM$106,'Carga People'!R$2,0)),0,VLOOKUP($C14,'LINHA 3'!$C$6:$BM$106,'Carga People'!R$2,0))</f>
        <v>0</v>
      </c>
      <c r="S14" s="140">
        <f>IF(ISERROR(VLOOKUP($C14,'LINHA 1'!$C$6:$BM$162,'Carga People'!S$2,0)),0,VLOOKUP($C14,'LINHA 1'!$C$6:$BM$162,'Carga People'!S$2,0))+IF(ISERROR(VLOOKUP($C14,'LINHA 2'!$C$6:$BM$114,'Carga People'!S$2,0)),0,VLOOKUP($C14,'LINHA 2'!$C$6:$BM$114,'Carga People'!S$2,0))+IF(ISERROR(VLOOKUP($C14,'LINHA 3'!$C$6:$BM$106,'Carga People'!S$2,0)),0,VLOOKUP($C14,'LINHA 3'!$C$6:$BM$106,'Carga People'!S$2,0))</f>
        <v>0</v>
      </c>
      <c r="T14" s="140">
        <f>IF(ISERROR(VLOOKUP($C14,'LINHA 1'!$C$6:$BM$162,'Carga People'!T$2,0)),0,VLOOKUP($C14,'LINHA 1'!$C$6:$BM$162,'Carga People'!T$2,0))+IF(ISERROR(VLOOKUP($C14,'LINHA 2'!$C$6:$BM$114,'Carga People'!T$2,0)),0,VLOOKUP($C14,'LINHA 2'!$C$6:$BM$114,'Carga People'!T$2,0))+IF(ISERROR(VLOOKUP($C14,'LINHA 3'!$C$6:$BM$106,'Carga People'!T$2,0)),0,VLOOKUP($C14,'LINHA 3'!$C$6:$BM$106,'Carga People'!T$2,0))</f>
        <v>0</v>
      </c>
      <c r="U14" s="140">
        <f>IF(ISERROR(VLOOKUP($C14,'LINHA 1'!$C$6:$BM$162,'Carga People'!U$2,0)),0,VLOOKUP($C14,'LINHA 1'!$C$6:$BM$162,'Carga People'!U$2,0))+IF(ISERROR(VLOOKUP($C14,'LINHA 2'!$C$6:$BM$114,'Carga People'!U$2,0)),0,VLOOKUP($C14,'LINHA 2'!$C$6:$BM$114,'Carga People'!U$2,0))+IF(ISERROR(VLOOKUP($C14,'LINHA 3'!$C$6:$BM$106,'Carga People'!U$2,0)),0,VLOOKUP($C14,'LINHA 3'!$C$6:$BM$106,'Carga People'!U$2,0))</f>
        <v>0</v>
      </c>
      <c r="V14" s="140">
        <f>IF(ISERROR(VLOOKUP($C14,'LINHA 1'!$C$6:$BM$162,'Carga People'!V$2,0)),0,VLOOKUP($C14,'LINHA 1'!$C$6:$BM$162,'Carga People'!V$2,0))+IF(ISERROR(VLOOKUP($C14,'LINHA 2'!$C$6:$BM$114,'Carga People'!V$2,0)),0,VLOOKUP($C14,'LINHA 2'!$C$6:$BM$114,'Carga People'!V$2,0))+IF(ISERROR(VLOOKUP($C14,'LINHA 3'!$C$6:$BM$106,'Carga People'!V$2,0)),0,VLOOKUP($C14,'LINHA 3'!$C$6:$BM$106,'Carga People'!V$2,0))</f>
        <v>0</v>
      </c>
      <c r="W14" s="140">
        <f>IF(ISERROR(VLOOKUP($C14,'LINHA 1'!$C$6:$BM$162,'Carga People'!W$2,0)),0,VLOOKUP($C14,'LINHA 1'!$C$6:$BM$162,'Carga People'!W$2,0))+IF(ISERROR(VLOOKUP($C14,'LINHA 2'!$C$6:$BM$114,'Carga People'!W$2,0)),0,VLOOKUP($C14,'LINHA 2'!$C$6:$BM$114,'Carga People'!W$2,0))+IF(ISERROR(VLOOKUP($C14,'LINHA 3'!$C$6:$BM$106,'Carga People'!W$2,0)),0,VLOOKUP($C14,'LINHA 3'!$C$6:$BM$106,'Carga People'!W$2,0))</f>
        <v>0</v>
      </c>
      <c r="X14" s="140">
        <f>IF(ISERROR(VLOOKUP($C14,'LINHA 1'!$C$6:$BM$162,'Carga People'!X$2,0)),0,VLOOKUP($C14,'LINHA 1'!$C$6:$BM$162,'Carga People'!X$2,0))+IF(ISERROR(VLOOKUP($C14,'LINHA 2'!$C$6:$BM$114,'Carga People'!X$2,0)),0,VLOOKUP($C14,'LINHA 2'!$C$6:$BM$114,'Carga People'!X$2,0))+IF(ISERROR(VLOOKUP($C14,'LINHA 3'!$C$6:$BM$106,'Carga People'!X$2,0)),0,VLOOKUP($C14,'LINHA 3'!$C$6:$BM$106,'Carga People'!X$2,0))</f>
        <v>0</v>
      </c>
      <c r="Y14" s="140">
        <f>IF(ISERROR(VLOOKUP($C14,'LINHA 1'!$C$6:$BM$162,'Carga People'!Y$2,0)),0,VLOOKUP($C14,'LINHA 1'!$C$6:$BM$162,'Carga People'!Y$2,0))+IF(ISERROR(VLOOKUP($C14,'LINHA 2'!$C$6:$BM$114,'Carga People'!Y$2,0)),0,VLOOKUP($C14,'LINHA 2'!$C$6:$BM$114,'Carga People'!Y$2,0))+IF(ISERROR(VLOOKUP($C14,'LINHA 3'!$C$6:$BM$106,'Carga People'!Y$2,0)),0,VLOOKUP($C14,'LINHA 3'!$C$6:$BM$106,'Carga People'!Y$2,0))</f>
        <v>0</v>
      </c>
      <c r="Z14" s="140">
        <f>IF(ISERROR(VLOOKUP($C14,'LINHA 1'!$C$6:$BM$162,'Carga People'!Z$2,0)),0,VLOOKUP($C14,'LINHA 1'!$C$6:$BM$162,'Carga People'!Z$2,0))+IF(ISERROR(VLOOKUP($C14,'LINHA 2'!$C$6:$BM$114,'Carga People'!Z$2,0)),0,VLOOKUP($C14,'LINHA 2'!$C$6:$BM$114,'Carga People'!Z$2,0))+IF(ISERROR(VLOOKUP($C14,'LINHA 3'!$C$6:$BM$106,'Carga People'!Z$2,0)),0,VLOOKUP($C14,'LINHA 3'!$C$6:$BM$106,'Carga People'!Z$2,0))</f>
        <v>0</v>
      </c>
      <c r="AA14" s="140">
        <f>IF(ISERROR(VLOOKUP($C14,'LINHA 1'!$C$6:$BM$162,'Carga People'!AA$2,0)),0,VLOOKUP($C14,'LINHA 1'!$C$6:$BM$162,'Carga People'!AA$2,0))+IF(ISERROR(VLOOKUP($C14,'LINHA 2'!$C$6:$BM$114,'Carga People'!AA$2,0)),0,VLOOKUP($C14,'LINHA 2'!$C$6:$BM$114,'Carga People'!AA$2,0))+IF(ISERROR(VLOOKUP($C14,'LINHA 3'!$C$6:$BM$106,'Carga People'!AA$2,0)),0,VLOOKUP($C14,'LINHA 3'!$C$6:$BM$106,'Carga People'!AA$2,0))</f>
        <v>0</v>
      </c>
      <c r="AB14" s="140">
        <f>IF(ISERROR(VLOOKUP($C14,'LINHA 1'!$C$6:$BM$162,'Carga People'!AB$2,0)),0,VLOOKUP($C14,'LINHA 1'!$C$6:$BM$162,'Carga People'!AB$2,0))+IF(ISERROR(VLOOKUP($C14,'LINHA 2'!$C$6:$BM$114,'Carga People'!AB$2,0)),0,VLOOKUP($C14,'LINHA 2'!$C$6:$BM$114,'Carga People'!AB$2,0))+IF(ISERROR(VLOOKUP($C14,'LINHA 3'!$C$6:$BM$106,'Carga People'!AB$2,0)),0,VLOOKUP($C14,'LINHA 3'!$C$6:$BM$106,'Carga People'!AB$2,0))</f>
        <v>0</v>
      </c>
      <c r="AC14" s="140">
        <f>IF(ISERROR(VLOOKUP($C14,'LINHA 1'!$C$6:$BM$162,'Carga People'!AC$2,0)),0,VLOOKUP($C14,'LINHA 1'!$C$6:$BM$162,'Carga People'!AC$2,0))+IF(ISERROR(VLOOKUP($C14,'LINHA 2'!$C$6:$BM$114,'Carga People'!AC$2,0)),0,VLOOKUP($C14,'LINHA 2'!$C$6:$BM$114,'Carga People'!AC$2,0))+IF(ISERROR(VLOOKUP($C14,'LINHA 3'!$C$6:$BM$106,'Carga People'!AC$2,0)),0,VLOOKUP($C14,'LINHA 3'!$C$6:$BM$106,'Carga People'!AC$2,0))</f>
        <v>0</v>
      </c>
      <c r="AD14" s="140">
        <f>IF(ISERROR(VLOOKUP($C14,'LINHA 1'!$C$6:$BM$162,'Carga People'!AD$2,0)),0,VLOOKUP($C14,'LINHA 1'!$C$6:$BM$162,'Carga People'!AD$2,0))+IF(ISERROR(VLOOKUP($C14,'LINHA 2'!$C$6:$BM$114,'Carga People'!AD$2,0)),0,VLOOKUP($C14,'LINHA 2'!$C$6:$BM$114,'Carga People'!AD$2,0))+IF(ISERROR(VLOOKUP($C14,'LINHA 3'!$C$6:$BM$106,'Carga People'!AD$2,0)),0,VLOOKUP($C14,'LINHA 3'!$C$6:$BM$106,'Carga People'!AD$2,0))</f>
        <v>0</v>
      </c>
      <c r="AE14" s="140">
        <f>IF(ISERROR(VLOOKUP($C14,'LINHA 1'!$C$6:$BM$162,'Carga People'!AE$2,0)),0,VLOOKUP($C14,'LINHA 1'!$C$6:$BM$162,'Carga People'!AE$2,0))+IF(ISERROR(VLOOKUP($C14,'LINHA 2'!$C$6:$BM$114,'Carga People'!AE$2,0)),0,VLOOKUP($C14,'LINHA 2'!$C$6:$BM$114,'Carga People'!AE$2,0))+IF(ISERROR(VLOOKUP($C14,'LINHA 3'!$C$6:$BM$106,'Carga People'!AE$2,0)),0,VLOOKUP($C14,'LINHA 3'!$C$6:$BM$106,'Carga People'!AE$2,0))</f>
        <v>0</v>
      </c>
      <c r="AF14" s="140">
        <f>IF(ISERROR(VLOOKUP($C14,'LINHA 1'!$C$6:$BM$162,'Carga People'!AF$2,0)),0,VLOOKUP($C14,'LINHA 1'!$C$6:$BM$162,'Carga People'!AF$2,0))+IF(ISERROR(VLOOKUP($C14,'LINHA 2'!$C$6:$BM$114,'Carga People'!AF$2,0)),0,VLOOKUP($C14,'LINHA 2'!$C$6:$BM$114,'Carga People'!AF$2,0))+IF(ISERROR(VLOOKUP($C14,'LINHA 3'!$C$6:$BM$106,'Carga People'!AF$2,0)),0,VLOOKUP($C14,'LINHA 3'!$C$6:$BM$106,'Carga People'!AF$2,0))</f>
        <v>0</v>
      </c>
      <c r="AG14" s="140">
        <f>IF(ISERROR(VLOOKUP($C14,'LINHA 1'!$C$6:$BM$162,'Carga People'!AG$2,0)),0,VLOOKUP($C14,'LINHA 1'!$C$6:$BM$162,'Carga People'!AG$2,0))+IF(ISERROR(VLOOKUP($C14,'LINHA 2'!$C$6:$BM$114,'Carga People'!AG$2,0)),0,VLOOKUP($C14,'LINHA 2'!$C$6:$BM$114,'Carga People'!AG$2,0))+IF(ISERROR(VLOOKUP($C14,'LINHA 3'!$C$6:$BM$106,'Carga People'!AG$2,0)),0,VLOOKUP($C14,'LINHA 3'!$C$6:$BM$106,'Carga People'!AG$2,0))</f>
        <v>0</v>
      </c>
      <c r="AH14" s="140">
        <f>IF(ISERROR(VLOOKUP($C14,'LINHA 1'!$C$6:$BM$162,'Carga People'!AH$2,0)),0,VLOOKUP($C14,'LINHA 1'!$C$6:$BM$162,'Carga People'!AH$2,0))+IF(ISERROR(VLOOKUP($C14,'LINHA 2'!$C$6:$BM$114,'Carga People'!AH$2,0)),0,VLOOKUP($C14,'LINHA 2'!$C$6:$BM$114,'Carga People'!AH$2,0))+IF(ISERROR(VLOOKUP($C14,'LINHA 3'!$C$6:$BM$106,'Carga People'!AH$2,0)),0,VLOOKUP($C14,'LINHA 3'!$C$6:$BM$106,'Carga People'!AH$2,0))</f>
        <v>0</v>
      </c>
      <c r="AI14" s="140">
        <f>IF(ISERROR(VLOOKUP($C14,'LINHA 1'!$C$6:$BM$162,'Carga People'!AI$2,0)),0,VLOOKUP($C14,'LINHA 1'!$C$6:$BM$162,'Carga People'!AI$2,0))+IF(ISERROR(VLOOKUP($C14,'LINHA 2'!$C$6:$BM$114,'Carga People'!AI$2,0)),0,VLOOKUP($C14,'LINHA 2'!$C$6:$BM$114,'Carga People'!AI$2,0))+IF(ISERROR(VLOOKUP($C14,'LINHA 3'!$C$6:$BM$106,'Carga People'!AI$2,0)),0,VLOOKUP($C14,'LINHA 3'!$C$6:$BM$106,'Carga People'!AI$2,0))</f>
        <v>0</v>
      </c>
      <c r="AJ14" s="140">
        <f>IF(ISERROR(VLOOKUP($C14,'LINHA 1'!$C$6:$BM$162,'Carga People'!AJ$2,0)),0,VLOOKUP($C14,'LINHA 1'!$C$6:$BM$162,'Carga People'!AJ$2,0))+IF(ISERROR(VLOOKUP($C14,'LINHA 2'!$C$6:$BM$114,'Carga People'!AJ$2,0)),0,VLOOKUP($C14,'LINHA 2'!$C$6:$BM$114,'Carga People'!AJ$2,0))+IF(ISERROR(VLOOKUP($C14,'LINHA 3'!$C$6:$BM$106,'Carga People'!AJ$2,0)),0,VLOOKUP($C14,'LINHA 3'!$C$6:$BM$106,'Carga People'!AJ$2,0))</f>
        <v>0</v>
      </c>
      <c r="AK14" s="140">
        <f>IF(ISERROR(VLOOKUP($C14,'LINHA 1'!$C$6:$BM$162,'Carga People'!AK$2,0)),0,VLOOKUP($C14,'LINHA 1'!$C$6:$BM$162,'Carga People'!AK$2,0))+IF(ISERROR(VLOOKUP($C14,'LINHA 2'!$C$6:$BM$114,'Carga People'!AK$2,0)),0,VLOOKUP($C14,'LINHA 2'!$C$6:$BM$114,'Carga People'!AK$2,0))+IF(ISERROR(VLOOKUP($C14,'LINHA 3'!$C$6:$BM$106,'Carga People'!AK$2,0)),0,VLOOKUP($C14,'LINHA 3'!$C$6:$BM$106,'Carga People'!AK$2,0))</f>
        <v>0</v>
      </c>
      <c r="AL14" s="140">
        <f>IF(ISERROR(VLOOKUP($C14,'LINHA 1'!$C$6:$BM$162,'Carga People'!AL$2,0)),0,VLOOKUP($C14,'LINHA 1'!$C$6:$BM$162,'Carga People'!AL$2,0))+IF(ISERROR(VLOOKUP($C14,'LINHA 2'!$C$6:$BM$114,'Carga People'!AL$2,0)),0,VLOOKUP($C14,'LINHA 2'!$C$6:$BM$114,'Carga People'!AL$2,0))+IF(ISERROR(VLOOKUP($C14,'LINHA 3'!$C$6:$BM$106,'Carga People'!AL$2,0)),0,VLOOKUP($C14,'LINHA 3'!$C$6:$BM$106,'Carga People'!AL$2,0))</f>
        <v>0</v>
      </c>
      <c r="AM14" s="140">
        <f>IF(ISERROR(VLOOKUP($C14,'LINHA 1'!$C$6:$BM$162,'Carga People'!AM$2,0)),0,VLOOKUP($C14,'LINHA 1'!$C$6:$BM$162,'Carga People'!AM$2,0))+IF(ISERROR(VLOOKUP($C14,'LINHA 2'!$C$6:$BM$114,'Carga People'!AM$2,0)),0,VLOOKUP($C14,'LINHA 2'!$C$6:$BM$114,'Carga People'!AM$2,0))+IF(ISERROR(VLOOKUP($C14,'LINHA 3'!$C$6:$BM$106,'Carga People'!AM$2,0)),0,VLOOKUP($C14,'LINHA 3'!$C$6:$BM$106,'Carga People'!AM$2,0))</f>
        <v>0</v>
      </c>
      <c r="AN14" s="140">
        <f>IF(ISERROR(VLOOKUP($C14,'LINHA 1'!$C$6:$BM$162,'Carga People'!AN$2,0)),0,VLOOKUP($C14,'LINHA 1'!$C$6:$BM$162,'Carga People'!AN$2,0))+IF(ISERROR(VLOOKUP($C14,'LINHA 2'!$C$6:$BM$114,'Carga People'!AN$2,0)),0,VLOOKUP($C14,'LINHA 2'!$C$6:$BM$114,'Carga People'!AN$2,0))+IF(ISERROR(VLOOKUP($C14,'LINHA 3'!$C$6:$BM$106,'Carga People'!AN$2,0)),0,VLOOKUP($C14,'LINHA 3'!$C$6:$BM$106,'Carga People'!AN$2,0))</f>
        <v>0</v>
      </c>
      <c r="AO14" s="140">
        <f>IF(ISERROR(VLOOKUP($C14,'LINHA 1'!$C$6:$BM$162,'Carga People'!AO$2,0)),0,VLOOKUP($C14,'LINHA 1'!$C$6:$BM$162,'Carga People'!AO$2,0))+IF(ISERROR(VLOOKUP($C14,'LINHA 2'!$C$6:$BM$114,'Carga People'!AO$2,0)),0,VLOOKUP($C14,'LINHA 2'!$C$6:$BM$114,'Carga People'!AO$2,0))+IF(ISERROR(VLOOKUP($C14,'LINHA 3'!$C$6:$BM$106,'Carga People'!AO$2,0)),0,VLOOKUP($C14,'LINHA 3'!$C$6:$BM$106,'Carga People'!AO$2,0))</f>
        <v>0</v>
      </c>
      <c r="AP14" s="140">
        <f>IF(ISERROR(VLOOKUP($C14,'LINHA 1'!$C$6:$BM$162,'Carga People'!AP$2,0)),0,VLOOKUP($C14,'LINHA 1'!$C$6:$BM$162,'Carga People'!AP$2,0))+IF(ISERROR(VLOOKUP($C14,'LINHA 2'!$C$6:$BM$114,'Carga People'!AP$2,0)),0,VLOOKUP($C14,'LINHA 2'!$C$6:$BM$114,'Carga People'!AP$2,0))+IF(ISERROR(VLOOKUP($C14,'LINHA 3'!$C$6:$BM$106,'Carga People'!AP$2,0)),0,VLOOKUP($C14,'LINHA 3'!$C$6:$BM$106,'Carga People'!AP$2,0))</f>
        <v>0</v>
      </c>
      <c r="AQ14" s="140">
        <f>IF(ISERROR(VLOOKUP($C14,'LINHA 1'!$C$6:$BM$162,'Carga People'!AQ$2,0)),0,VLOOKUP($C14,'LINHA 1'!$C$6:$BM$162,'Carga People'!AQ$2,0))+IF(ISERROR(VLOOKUP($C14,'LINHA 2'!$C$6:$BM$114,'Carga People'!AQ$2,0)),0,VLOOKUP($C14,'LINHA 2'!$C$6:$BM$114,'Carga People'!AQ$2,0))+IF(ISERROR(VLOOKUP($C14,'LINHA 3'!$C$6:$BM$106,'Carga People'!AQ$2,0)),0,VLOOKUP($C14,'LINHA 3'!$C$6:$BM$106,'Carga People'!AQ$2,0))</f>
        <v>0</v>
      </c>
      <c r="AR14" s="140">
        <f>IF(ISERROR(VLOOKUP($C14,'LINHA 1'!$C$6:$BM$162,'Carga People'!AR$2,0)),0,VLOOKUP($C14,'LINHA 1'!$C$6:$BM$162,'Carga People'!AR$2,0))+IF(ISERROR(VLOOKUP($C14,'LINHA 2'!$C$6:$BM$114,'Carga People'!AR$2,0)),0,VLOOKUP($C14,'LINHA 2'!$C$6:$BM$114,'Carga People'!AR$2,0))+IF(ISERROR(VLOOKUP($C14,'LINHA 3'!$C$6:$BM$106,'Carga People'!AR$2,0)),0,VLOOKUP($C14,'LINHA 3'!$C$6:$BM$106,'Carga People'!AR$2,0))</f>
        <v>0</v>
      </c>
      <c r="AS14" s="140">
        <f>IF(ISERROR(VLOOKUP($C14,'LINHA 1'!$C$6:$BM$162,'Carga People'!AS$2,0)),0,VLOOKUP($C14,'LINHA 1'!$C$6:$BM$162,'Carga People'!AS$2,0))+IF(ISERROR(VLOOKUP($C14,'LINHA 2'!$C$6:$BM$114,'Carga People'!AS$2,0)),0,VLOOKUP($C14,'LINHA 2'!$C$6:$BM$114,'Carga People'!AS$2,0))+IF(ISERROR(VLOOKUP($C14,'LINHA 3'!$C$6:$BM$106,'Carga People'!AS$2,0)),0,VLOOKUP($C14,'LINHA 3'!$C$6:$BM$106,'Carga People'!AS$2,0))</f>
        <v>0</v>
      </c>
      <c r="AT14" s="140">
        <f>IF(ISERROR(VLOOKUP($C14,'LINHA 1'!$C$6:$BM$162,'Carga People'!AT$2,0)),0,VLOOKUP($C14,'LINHA 1'!$C$6:$BM$162,'Carga People'!AT$2,0))+IF(ISERROR(VLOOKUP($C14,'LINHA 2'!$C$6:$BM$114,'Carga People'!AT$2,0)),0,VLOOKUP($C14,'LINHA 2'!$C$6:$BM$114,'Carga People'!AT$2,0))+IF(ISERROR(VLOOKUP($C14,'LINHA 3'!$C$6:$BM$106,'Carga People'!AT$2,0)),0,VLOOKUP($C14,'LINHA 3'!$C$6:$BM$106,'Carga People'!AT$2,0))</f>
        <v>0</v>
      </c>
      <c r="AU14" s="367">
        <f t="shared" si="2"/>
        <v>0</v>
      </c>
      <c r="AV14" s="780" t="str">
        <f t="shared" ref="AV14:AV16" si="4">IF(C14=C13,1,"")</f>
        <v/>
      </c>
      <c r="AW14" s="90">
        <f>IF(D14="","",VLOOKUP(D14,MI_ME!$D$5:$AQ$336,39,0))</f>
        <v>0</v>
      </c>
      <c r="AX14" s="660"/>
    </row>
    <row r="15" spans="1:50" ht="18" hidden="1" customHeight="1" x14ac:dyDescent="0.3">
      <c r="A15" s="1792"/>
      <c r="B15" s="773" t="s">
        <v>316</v>
      </c>
      <c r="C15" s="774" t="s">
        <v>362</v>
      </c>
      <c r="D15" s="774" t="s">
        <v>321</v>
      </c>
      <c r="E15" s="1457" t="s">
        <v>892</v>
      </c>
      <c r="F15" s="770" t="s">
        <v>15</v>
      </c>
      <c r="G15" s="136"/>
      <c r="H15" s="137"/>
      <c r="I15" s="138"/>
      <c r="J15" s="139">
        <f>IF(ISERROR(VLOOKUP($C15,'LINHA 1'!$C$6:$BM$162,'Carga People'!J$2,0)),0,VLOOKUP($C15,'LINHA 1'!$C$6:$BM$162,'Carga People'!J$2,0))+IF(ISERROR(VLOOKUP($C15,'LINHA 2'!$C$6:$BM$114,'Carga People'!J$2,0)),0,VLOOKUP($C15,'LINHA 2'!$C$6:$BM$114,'Carga People'!J$2,0))+IF(ISERROR(VLOOKUP($C15,'LINHA 3'!$C$6:$BM$106,'Carga People'!J$2,0)),0,VLOOKUP($C15,'LINHA 3'!$C$6:$BM$106,'Carga People'!J$2,0))</f>
        <v>0</v>
      </c>
      <c r="K15" s="140">
        <f>IF(ISERROR(VLOOKUP($C15,'LINHA 1'!$C$6:$BM$162,'Carga People'!K$2,0)),0,VLOOKUP($C15,'LINHA 1'!$C$6:$BM$162,'Carga People'!K$2,0))+IF(ISERROR(VLOOKUP($C15,'LINHA 2'!$C$6:$BM$114,'Carga People'!K$2,0)),0,VLOOKUP($C15,'LINHA 2'!$C$6:$BM$114,'Carga People'!K$2,0))+IF(ISERROR(VLOOKUP($C15,'LINHA 3'!$C$6:$BM$106,'Carga People'!K$2,0)),0,VLOOKUP($C15,'LINHA 3'!$C$6:$BM$106,'Carga People'!K$2,0))</f>
        <v>0</v>
      </c>
      <c r="L15" s="140">
        <f>IF(ISERROR(VLOOKUP($C15,'LINHA 1'!$C$6:$BM$162,'Carga People'!L$2,0)),0,VLOOKUP($C15,'LINHA 1'!$C$6:$BM$162,'Carga People'!L$2,0))+IF(ISERROR(VLOOKUP($C15,'LINHA 2'!$C$6:$BM$114,'Carga People'!L$2,0)),0,VLOOKUP($C15,'LINHA 2'!$C$6:$BM$114,'Carga People'!L$2,0))+IF(ISERROR(VLOOKUP($C15,'LINHA 3'!$C$6:$BM$106,'Carga People'!L$2,0)),0,VLOOKUP($C15,'LINHA 3'!$C$6:$BM$106,'Carga People'!L$2,0))</f>
        <v>0</v>
      </c>
      <c r="M15" s="140">
        <f>IF(ISERROR(VLOOKUP($C15,'LINHA 1'!$C$6:$BM$162,'Carga People'!M$2,0)),0,VLOOKUP($C15,'LINHA 1'!$C$6:$BM$162,'Carga People'!M$2,0))+IF(ISERROR(VLOOKUP($C15,'LINHA 2'!$C$6:$BM$114,'Carga People'!M$2,0)),0,VLOOKUP($C15,'LINHA 2'!$C$6:$BM$114,'Carga People'!M$2,0))+IF(ISERROR(VLOOKUP($C15,'LINHA 3'!$C$6:$BM$106,'Carga People'!M$2,0)),0,VLOOKUP($C15,'LINHA 3'!$C$6:$BM$106,'Carga People'!M$2,0))</f>
        <v>0</v>
      </c>
      <c r="N15" s="140">
        <f>IF(ISERROR(VLOOKUP($C15,'LINHA 1'!$C$6:$BM$162,'Carga People'!N$2,0)),0,VLOOKUP($C15,'LINHA 1'!$C$6:$BM$162,'Carga People'!N$2,0))+IF(ISERROR(VLOOKUP($C15,'LINHA 2'!$C$6:$BM$114,'Carga People'!N$2,0)),0,VLOOKUP($C15,'LINHA 2'!$C$6:$BM$114,'Carga People'!N$2,0))+IF(ISERROR(VLOOKUP($C15,'LINHA 3'!$C$6:$BM$106,'Carga People'!N$2,0)),0,VLOOKUP($C15,'LINHA 3'!$C$6:$BM$106,'Carga People'!N$2,0))</f>
        <v>0</v>
      </c>
      <c r="O15" s="140">
        <f>IF(ISERROR(VLOOKUP($C15,'LINHA 1'!$C$6:$BM$162,'Carga People'!O$2,0)),0,VLOOKUP($C15,'LINHA 1'!$C$6:$BM$162,'Carga People'!O$2,0))+IF(ISERROR(VLOOKUP($C15,'LINHA 2'!$C$6:$BM$114,'Carga People'!O$2,0)),0,VLOOKUP($C15,'LINHA 2'!$C$6:$BM$114,'Carga People'!O$2,0))+IF(ISERROR(VLOOKUP($C15,'LINHA 3'!$C$6:$BM$106,'Carga People'!O$2,0)),0,VLOOKUP($C15,'LINHA 3'!$C$6:$BM$106,'Carga People'!O$2,0))</f>
        <v>0</v>
      </c>
      <c r="P15" s="140">
        <f>IF(ISERROR(VLOOKUP($C15,'LINHA 1'!$C$6:$BM$162,'Carga People'!P$2,0)),0,VLOOKUP($C15,'LINHA 1'!$C$6:$BM$162,'Carga People'!P$2,0))+IF(ISERROR(VLOOKUP($C15,'LINHA 2'!$C$6:$BM$114,'Carga People'!P$2,0)),0,VLOOKUP($C15,'LINHA 2'!$C$6:$BM$114,'Carga People'!P$2,0))+IF(ISERROR(VLOOKUP($C15,'LINHA 3'!$C$6:$BM$106,'Carga People'!P$2,0)),0,VLOOKUP($C15,'LINHA 3'!$C$6:$BM$106,'Carga People'!P$2,0))</f>
        <v>0</v>
      </c>
      <c r="Q15" s="140">
        <f>IF(ISERROR(VLOOKUP($C15,'LINHA 1'!$C$6:$BM$162,'Carga People'!Q$2,0)),0,VLOOKUP($C15,'LINHA 1'!$C$6:$BM$162,'Carga People'!Q$2,0))+IF(ISERROR(VLOOKUP($C15,'LINHA 2'!$C$6:$BM$114,'Carga People'!Q$2,0)),0,VLOOKUP($C15,'LINHA 2'!$C$6:$BM$114,'Carga People'!Q$2,0))+IF(ISERROR(VLOOKUP($C15,'LINHA 3'!$C$6:$BM$106,'Carga People'!Q$2,0)),0,VLOOKUP($C15,'LINHA 3'!$C$6:$BM$106,'Carga People'!Q$2,0))</f>
        <v>0</v>
      </c>
      <c r="R15" s="140">
        <f>IF(ISERROR(VLOOKUP($C15,'LINHA 1'!$C$6:$BM$162,'Carga People'!R$2,0)),0,VLOOKUP($C15,'LINHA 1'!$C$6:$BM$162,'Carga People'!R$2,0))+IF(ISERROR(VLOOKUP($C15,'LINHA 2'!$C$6:$BM$114,'Carga People'!R$2,0)),0,VLOOKUP($C15,'LINHA 2'!$C$6:$BM$114,'Carga People'!R$2,0))+IF(ISERROR(VLOOKUP($C15,'LINHA 3'!$C$6:$BM$106,'Carga People'!R$2,0)),0,VLOOKUP($C15,'LINHA 3'!$C$6:$BM$106,'Carga People'!R$2,0))</f>
        <v>0</v>
      </c>
      <c r="S15" s="140">
        <f>IF(ISERROR(VLOOKUP($C15,'LINHA 1'!$C$6:$BM$162,'Carga People'!S$2,0)),0,VLOOKUP($C15,'LINHA 1'!$C$6:$BM$162,'Carga People'!S$2,0))+IF(ISERROR(VLOOKUP($C15,'LINHA 2'!$C$6:$BM$114,'Carga People'!S$2,0)),0,VLOOKUP($C15,'LINHA 2'!$C$6:$BM$114,'Carga People'!S$2,0))+IF(ISERROR(VLOOKUP($C15,'LINHA 3'!$C$6:$BM$106,'Carga People'!S$2,0)),0,VLOOKUP($C15,'LINHA 3'!$C$6:$BM$106,'Carga People'!S$2,0))</f>
        <v>0</v>
      </c>
      <c r="T15" s="140">
        <f>IF(ISERROR(VLOOKUP($C15,'LINHA 1'!$C$6:$BM$162,'Carga People'!T$2,0)),0,VLOOKUP($C15,'LINHA 1'!$C$6:$BM$162,'Carga People'!T$2,0))+IF(ISERROR(VLOOKUP($C15,'LINHA 2'!$C$6:$BM$114,'Carga People'!T$2,0)),0,VLOOKUP($C15,'LINHA 2'!$C$6:$BM$114,'Carga People'!T$2,0))+IF(ISERROR(VLOOKUP($C15,'LINHA 3'!$C$6:$BM$106,'Carga People'!T$2,0)),0,VLOOKUP($C15,'LINHA 3'!$C$6:$BM$106,'Carga People'!T$2,0))</f>
        <v>0</v>
      </c>
      <c r="U15" s="140">
        <f>IF(ISERROR(VLOOKUP($C15,'LINHA 1'!$C$6:$BM$162,'Carga People'!U$2,0)),0,VLOOKUP($C15,'LINHA 1'!$C$6:$BM$162,'Carga People'!U$2,0))+IF(ISERROR(VLOOKUP($C15,'LINHA 2'!$C$6:$BM$114,'Carga People'!U$2,0)),0,VLOOKUP($C15,'LINHA 2'!$C$6:$BM$114,'Carga People'!U$2,0))+IF(ISERROR(VLOOKUP($C15,'LINHA 3'!$C$6:$BM$106,'Carga People'!U$2,0)),0,VLOOKUP($C15,'LINHA 3'!$C$6:$BM$106,'Carga People'!U$2,0))</f>
        <v>0</v>
      </c>
      <c r="V15" s="140">
        <f>IF(ISERROR(VLOOKUP($C15,'LINHA 1'!$C$6:$BM$162,'Carga People'!V$2,0)),0,VLOOKUP($C15,'LINHA 1'!$C$6:$BM$162,'Carga People'!V$2,0))+IF(ISERROR(VLOOKUP($C15,'LINHA 2'!$C$6:$BM$114,'Carga People'!V$2,0)),0,VLOOKUP($C15,'LINHA 2'!$C$6:$BM$114,'Carga People'!V$2,0))+IF(ISERROR(VLOOKUP($C15,'LINHA 3'!$C$6:$BM$106,'Carga People'!V$2,0)),0,VLOOKUP($C15,'LINHA 3'!$C$6:$BM$106,'Carga People'!V$2,0))</f>
        <v>0</v>
      </c>
      <c r="W15" s="140">
        <f>IF(ISERROR(VLOOKUP($C15,'LINHA 1'!$C$6:$BM$162,'Carga People'!W$2,0)),0,VLOOKUP($C15,'LINHA 1'!$C$6:$BM$162,'Carga People'!W$2,0))+IF(ISERROR(VLOOKUP($C15,'LINHA 2'!$C$6:$BM$114,'Carga People'!W$2,0)),0,VLOOKUP($C15,'LINHA 2'!$C$6:$BM$114,'Carga People'!W$2,0))+IF(ISERROR(VLOOKUP($C15,'LINHA 3'!$C$6:$BM$106,'Carga People'!W$2,0)),0,VLOOKUP($C15,'LINHA 3'!$C$6:$BM$106,'Carga People'!W$2,0))</f>
        <v>0</v>
      </c>
      <c r="X15" s="140">
        <f>IF(ISERROR(VLOOKUP($C15,'LINHA 1'!$C$6:$BM$162,'Carga People'!X$2,0)),0,VLOOKUP($C15,'LINHA 1'!$C$6:$BM$162,'Carga People'!X$2,0))+IF(ISERROR(VLOOKUP($C15,'LINHA 2'!$C$6:$BM$114,'Carga People'!X$2,0)),0,VLOOKUP($C15,'LINHA 2'!$C$6:$BM$114,'Carga People'!X$2,0))+IF(ISERROR(VLOOKUP($C15,'LINHA 3'!$C$6:$BM$106,'Carga People'!X$2,0)),0,VLOOKUP($C15,'LINHA 3'!$C$6:$BM$106,'Carga People'!X$2,0))</f>
        <v>0</v>
      </c>
      <c r="Y15" s="140">
        <f>IF(ISERROR(VLOOKUP($C15,'LINHA 1'!$C$6:$BM$162,'Carga People'!Y$2,0)),0,VLOOKUP($C15,'LINHA 1'!$C$6:$BM$162,'Carga People'!Y$2,0))+IF(ISERROR(VLOOKUP($C15,'LINHA 2'!$C$6:$BM$114,'Carga People'!Y$2,0)),0,VLOOKUP($C15,'LINHA 2'!$C$6:$BM$114,'Carga People'!Y$2,0))+IF(ISERROR(VLOOKUP($C15,'LINHA 3'!$C$6:$BM$106,'Carga People'!Y$2,0)),0,VLOOKUP($C15,'LINHA 3'!$C$6:$BM$106,'Carga People'!Y$2,0))</f>
        <v>0</v>
      </c>
      <c r="Z15" s="140">
        <f>IF(ISERROR(VLOOKUP($C15,'LINHA 1'!$C$6:$BM$162,'Carga People'!Z$2,0)),0,VLOOKUP($C15,'LINHA 1'!$C$6:$BM$162,'Carga People'!Z$2,0))+IF(ISERROR(VLOOKUP($C15,'LINHA 2'!$C$6:$BM$114,'Carga People'!Z$2,0)),0,VLOOKUP($C15,'LINHA 2'!$C$6:$BM$114,'Carga People'!Z$2,0))+IF(ISERROR(VLOOKUP($C15,'LINHA 3'!$C$6:$BM$106,'Carga People'!Z$2,0)),0,VLOOKUP($C15,'LINHA 3'!$C$6:$BM$106,'Carga People'!Z$2,0))</f>
        <v>0</v>
      </c>
      <c r="AA15" s="140">
        <f>IF(ISERROR(VLOOKUP($C15,'LINHA 1'!$C$6:$BM$162,'Carga People'!AA$2,0)),0,VLOOKUP($C15,'LINHA 1'!$C$6:$BM$162,'Carga People'!AA$2,0))+IF(ISERROR(VLOOKUP($C15,'LINHA 2'!$C$6:$BM$114,'Carga People'!AA$2,0)),0,VLOOKUP($C15,'LINHA 2'!$C$6:$BM$114,'Carga People'!AA$2,0))+IF(ISERROR(VLOOKUP($C15,'LINHA 3'!$C$6:$BM$106,'Carga People'!AA$2,0)),0,VLOOKUP($C15,'LINHA 3'!$C$6:$BM$106,'Carga People'!AA$2,0))</f>
        <v>0</v>
      </c>
      <c r="AB15" s="140">
        <f>IF(ISERROR(VLOOKUP($C15,'LINHA 1'!$C$6:$BM$162,'Carga People'!AB$2,0)),0,VLOOKUP($C15,'LINHA 1'!$C$6:$BM$162,'Carga People'!AB$2,0))+IF(ISERROR(VLOOKUP($C15,'LINHA 2'!$C$6:$BM$114,'Carga People'!AB$2,0)),0,VLOOKUP($C15,'LINHA 2'!$C$6:$BM$114,'Carga People'!AB$2,0))+IF(ISERROR(VLOOKUP($C15,'LINHA 3'!$C$6:$BM$106,'Carga People'!AB$2,0)),0,VLOOKUP($C15,'LINHA 3'!$C$6:$BM$106,'Carga People'!AB$2,0))</f>
        <v>0</v>
      </c>
      <c r="AC15" s="140">
        <f>IF(ISERROR(VLOOKUP($C15,'LINHA 1'!$C$6:$BM$162,'Carga People'!AC$2,0)),0,VLOOKUP($C15,'LINHA 1'!$C$6:$BM$162,'Carga People'!AC$2,0))+IF(ISERROR(VLOOKUP($C15,'LINHA 2'!$C$6:$BM$114,'Carga People'!AC$2,0)),0,VLOOKUP($C15,'LINHA 2'!$C$6:$BM$114,'Carga People'!AC$2,0))+IF(ISERROR(VLOOKUP($C15,'LINHA 3'!$C$6:$BM$106,'Carga People'!AC$2,0)),0,VLOOKUP($C15,'LINHA 3'!$C$6:$BM$106,'Carga People'!AC$2,0))</f>
        <v>0</v>
      </c>
      <c r="AD15" s="140">
        <f>IF(ISERROR(VLOOKUP($C15,'LINHA 1'!$C$6:$BM$162,'Carga People'!AD$2,0)),0,VLOOKUP($C15,'LINHA 1'!$C$6:$BM$162,'Carga People'!AD$2,0))+IF(ISERROR(VLOOKUP($C15,'LINHA 2'!$C$6:$BM$114,'Carga People'!AD$2,0)),0,VLOOKUP($C15,'LINHA 2'!$C$6:$BM$114,'Carga People'!AD$2,0))+IF(ISERROR(VLOOKUP($C15,'LINHA 3'!$C$6:$BM$106,'Carga People'!AD$2,0)),0,VLOOKUP($C15,'LINHA 3'!$C$6:$BM$106,'Carga People'!AD$2,0))</f>
        <v>0</v>
      </c>
      <c r="AE15" s="140">
        <f>IF(ISERROR(VLOOKUP($C15,'LINHA 1'!$C$6:$BM$162,'Carga People'!AE$2,0)),0,VLOOKUP($C15,'LINHA 1'!$C$6:$BM$162,'Carga People'!AE$2,0))+IF(ISERROR(VLOOKUP($C15,'LINHA 2'!$C$6:$BM$114,'Carga People'!AE$2,0)),0,VLOOKUP($C15,'LINHA 2'!$C$6:$BM$114,'Carga People'!AE$2,0))+IF(ISERROR(VLOOKUP($C15,'LINHA 3'!$C$6:$BM$106,'Carga People'!AE$2,0)),0,VLOOKUP($C15,'LINHA 3'!$C$6:$BM$106,'Carga People'!AE$2,0))</f>
        <v>0</v>
      </c>
      <c r="AF15" s="140">
        <f>IF(ISERROR(VLOOKUP($C15,'LINHA 1'!$C$6:$BM$162,'Carga People'!AF$2,0)),0,VLOOKUP($C15,'LINHA 1'!$C$6:$BM$162,'Carga People'!AF$2,0))+IF(ISERROR(VLOOKUP($C15,'LINHA 2'!$C$6:$BM$114,'Carga People'!AF$2,0)),0,VLOOKUP($C15,'LINHA 2'!$C$6:$BM$114,'Carga People'!AF$2,0))+IF(ISERROR(VLOOKUP($C15,'LINHA 3'!$C$6:$BM$106,'Carga People'!AF$2,0)),0,VLOOKUP($C15,'LINHA 3'!$C$6:$BM$106,'Carga People'!AF$2,0))</f>
        <v>0</v>
      </c>
      <c r="AG15" s="140">
        <f>IF(ISERROR(VLOOKUP($C15,'LINHA 1'!$C$6:$BM$162,'Carga People'!AG$2,0)),0,VLOOKUP($C15,'LINHA 1'!$C$6:$BM$162,'Carga People'!AG$2,0))+IF(ISERROR(VLOOKUP($C15,'LINHA 2'!$C$6:$BM$114,'Carga People'!AG$2,0)),0,VLOOKUP($C15,'LINHA 2'!$C$6:$BM$114,'Carga People'!AG$2,0))+IF(ISERROR(VLOOKUP($C15,'LINHA 3'!$C$6:$BM$106,'Carga People'!AG$2,0)),0,VLOOKUP($C15,'LINHA 3'!$C$6:$BM$106,'Carga People'!AG$2,0))</f>
        <v>0</v>
      </c>
      <c r="AH15" s="140">
        <f>IF(ISERROR(VLOOKUP($C15,'LINHA 1'!$C$6:$BM$162,'Carga People'!AH$2,0)),0,VLOOKUP($C15,'LINHA 1'!$C$6:$BM$162,'Carga People'!AH$2,0))+IF(ISERROR(VLOOKUP($C15,'LINHA 2'!$C$6:$BM$114,'Carga People'!AH$2,0)),0,VLOOKUP($C15,'LINHA 2'!$C$6:$BM$114,'Carga People'!AH$2,0))+IF(ISERROR(VLOOKUP($C15,'LINHA 3'!$C$6:$BM$106,'Carga People'!AH$2,0)),0,VLOOKUP($C15,'LINHA 3'!$C$6:$BM$106,'Carga People'!AH$2,0))</f>
        <v>0</v>
      </c>
      <c r="AI15" s="140">
        <f>IF(ISERROR(VLOOKUP($C15,'LINHA 1'!$C$6:$BM$162,'Carga People'!AI$2,0)),0,VLOOKUP($C15,'LINHA 1'!$C$6:$BM$162,'Carga People'!AI$2,0))+IF(ISERROR(VLOOKUP($C15,'LINHA 2'!$C$6:$BM$114,'Carga People'!AI$2,0)),0,VLOOKUP($C15,'LINHA 2'!$C$6:$BM$114,'Carga People'!AI$2,0))+IF(ISERROR(VLOOKUP($C15,'LINHA 3'!$C$6:$BM$106,'Carga People'!AI$2,0)),0,VLOOKUP($C15,'LINHA 3'!$C$6:$BM$106,'Carga People'!AI$2,0))</f>
        <v>0</v>
      </c>
      <c r="AJ15" s="140">
        <f>IF(ISERROR(VLOOKUP($C15,'LINHA 1'!$C$6:$BM$162,'Carga People'!AJ$2,0)),0,VLOOKUP($C15,'LINHA 1'!$C$6:$BM$162,'Carga People'!AJ$2,0))+IF(ISERROR(VLOOKUP($C15,'LINHA 2'!$C$6:$BM$114,'Carga People'!AJ$2,0)),0,VLOOKUP($C15,'LINHA 2'!$C$6:$BM$114,'Carga People'!AJ$2,0))+IF(ISERROR(VLOOKUP($C15,'LINHA 3'!$C$6:$BM$106,'Carga People'!AJ$2,0)),0,VLOOKUP($C15,'LINHA 3'!$C$6:$BM$106,'Carga People'!AJ$2,0))</f>
        <v>0</v>
      </c>
      <c r="AK15" s="140">
        <f>IF(ISERROR(VLOOKUP($C15,'LINHA 1'!$C$6:$BM$162,'Carga People'!AK$2,0)),0,VLOOKUP($C15,'LINHA 1'!$C$6:$BM$162,'Carga People'!AK$2,0))+IF(ISERROR(VLOOKUP($C15,'LINHA 2'!$C$6:$BM$114,'Carga People'!AK$2,0)),0,VLOOKUP($C15,'LINHA 2'!$C$6:$BM$114,'Carga People'!AK$2,0))+IF(ISERROR(VLOOKUP($C15,'LINHA 3'!$C$6:$BM$106,'Carga People'!AK$2,0)),0,VLOOKUP($C15,'LINHA 3'!$C$6:$BM$106,'Carga People'!AK$2,0))</f>
        <v>0</v>
      </c>
      <c r="AL15" s="140">
        <f>IF(ISERROR(VLOOKUP($C15,'LINHA 1'!$C$6:$BM$162,'Carga People'!AL$2,0)),0,VLOOKUP($C15,'LINHA 1'!$C$6:$BM$162,'Carga People'!AL$2,0))+IF(ISERROR(VLOOKUP($C15,'LINHA 2'!$C$6:$BM$114,'Carga People'!AL$2,0)),0,VLOOKUP($C15,'LINHA 2'!$C$6:$BM$114,'Carga People'!AL$2,0))+IF(ISERROR(VLOOKUP($C15,'LINHA 3'!$C$6:$BM$106,'Carga People'!AL$2,0)),0,VLOOKUP($C15,'LINHA 3'!$C$6:$BM$106,'Carga People'!AL$2,0))</f>
        <v>0</v>
      </c>
      <c r="AM15" s="140">
        <f>IF(ISERROR(VLOOKUP($C15,'LINHA 1'!$C$6:$BM$162,'Carga People'!AM$2,0)),0,VLOOKUP($C15,'LINHA 1'!$C$6:$BM$162,'Carga People'!AM$2,0))+IF(ISERROR(VLOOKUP($C15,'LINHA 2'!$C$6:$BM$114,'Carga People'!AM$2,0)),0,VLOOKUP($C15,'LINHA 2'!$C$6:$BM$114,'Carga People'!AM$2,0))+IF(ISERROR(VLOOKUP($C15,'LINHA 3'!$C$6:$BM$106,'Carga People'!AM$2,0)),0,VLOOKUP($C15,'LINHA 3'!$C$6:$BM$106,'Carga People'!AM$2,0))</f>
        <v>0</v>
      </c>
      <c r="AN15" s="140">
        <f>IF(ISERROR(VLOOKUP($C15,'LINHA 1'!$C$6:$BM$162,'Carga People'!AN$2,0)),0,VLOOKUP($C15,'LINHA 1'!$C$6:$BM$162,'Carga People'!AN$2,0))+IF(ISERROR(VLOOKUP($C15,'LINHA 2'!$C$6:$BM$114,'Carga People'!AN$2,0)),0,VLOOKUP($C15,'LINHA 2'!$C$6:$BM$114,'Carga People'!AN$2,0))+IF(ISERROR(VLOOKUP($C15,'LINHA 3'!$C$6:$BM$106,'Carga People'!AN$2,0)),0,VLOOKUP($C15,'LINHA 3'!$C$6:$BM$106,'Carga People'!AN$2,0))</f>
        <v>0</v>
      </c>
      <c r="AO15" s="140">
        <f>IF(ISERROR(VLOOKUP($C15,'LINHA 1'!$C$6:$BM$162,'Carga People'!AO$2,0)),0,VLOOKUP($C15,'LINHA 1'!$C$6:$BM$162,'Carga People'!AO$2,0))+IF(ISERROR(VLOOKUP($C15,'LINHA 2'!$C$6:$BM$114,'Carga People'!AO$2,0)),0,VLOOKUP($C15,'LINHA 2'!$C$6:$BM$114,'Carga People'!AO$2,0))+IF(ISERROR(VLOOKUP($C15,'LINHA 3'!$C$6:$BM$106,'Carga People'!AO$2,0)),0,VLOOKUP($C15,'LINHA 3'!$C$6:$BM$106,'Carga People'!AO$2,0))</f>
        <v>0</v>
      </c>
      <c r="AP15" s="140">
        <f>IF(ISERROR(VLOOKUP($C15,'LINHA 1'!$C$6:$BM$162,'Carga People'!AP$2,0)),0,VLOOKUP($C15,'LINHA 1'!$C$6:$BM$162,'Carga People'!AP$2,0))+IF(ISERROR(VLOOKUP($C15,'LINHA 2'!$C$6:$BM$114,'Carga People'!AP$2,0)),0,VLOOKUP($C15,'LINHA 2'!$C$6:$BM$114,'Carga People'!AP$2,0))+IF(ISERROR(VLOOKUP($C15,'LINHA 3'!$C$6:$BM$106,'Carga People'!AP$2,0)),0,VLOOKUP($C15,'LINHA 3'!$C$6:$BM$106,'Carga People'!AP$2,0))</f>
        <v>0</v>
      </c>
      <c r="AQ15" s="140">
        <f>IF(ISERROR(VLOOKUP($C15,'LINHA 1'!$C$6:$BM$162,'Carga People'!AQ$2,0)),0,VLOOKUP($C15,'LINHA 1'!$C$6:$BM$162,'Carga People'!AQ$2,0))+IF(ISERROR(VLOOKUP($C15,'LINHA 2'!$C$6:$BM$114,'Carga People'!AQ$2,0)),0,VLOOKUP($C15,'LINHA 2'!$C$6:$BM$114,'Carga People'!AQ$2,0))+IF(ISERROR(VLOOKUP($C15,'LINHA 3'!$C$6:$BM$106,'Carga People'!AQ$2,0)),0,VLOOKUP($C15,'LINHA 3'!$C$6:$BM$106,'Carga People'!AQ$2,0))</f>
        <v>0</v>
      </c>
      <c r="AR15" s="140">
        <f>IF(ISERROR(VLOOKUP($C15,'LINHA 1'!$C$6:$BM$162,'Carga People'!AR$2,0)),0,VLOOKUP($C15,'LINHA 1'!$C$6:$BM$162,'Carga People'!AR$2,0))+IF(ISERROR(VLOOKUP($C15,'LINHA 2'!$C$6:$BM$114,'Carga People'!AR$2,0)),0,VLOOKUP($C15,'LINHA 2'!$C$6:$BM$114,'Carga People'!AR$2,0))+IF(ISERROR(VLOOKUP($C15,'LINHA 3'!$C$6:$BM$106,'Carga People'!AR$2,0)),0,VLOOKUP($C15,'LINHA 3'!$C$6:$BM$106,'Carga People'!AR$2,0))</f>
        <v>0</v>
      </c>
      <c r="AS15" s="140">
        <f>IF(ISERROR(VLOOKUP($C15,'LINHA 1'!$C$6:$BM$162,'Carga People'!AS$2,0)),0,VLOOKUP($C15,'LINHA 1'!$C$6:$BM$162,'Carga People'!AS$2,0))+IF(ISERROR(VLOOKUP($C15,'LINHA 2'!$C$6:$BM$114,'Carga People'!AS$2,0)),0,VLOOKUP($C15,'LINHA 2'!$C$6:$BM$114,'Carga People'!AS$2,0))+IF(ISERROR(VLOOKUP($C15,'LINHA 3'!$C$6:$BM$106,'Carga People'!AS$2,0)),0,VLOOKUP($C15,'LINHA 3'!$C$6:$BM$106,'Carga People'!AS$2,0))</f>
        <v>0</v>
      </c>
      <c r="AT15" s="140">
        <f>IF(ISERROR(VLOOKUP($C15,'LINHA 1'!$C$6:$BM$162,'Carga People'!AT$2,0)),0,VLOOKUP($C15,'LINHA 1'!$C$6:$BM$162,'Carga People'!AT$2,0))+IF(ISERROR(VLOOKUP($C15,'LINHA 2'!$C$6:$BM$114,'Carga People'!AT$2,0)),0,VLOOKUP($C15,'LINHA 2'!$C$6:$BM$114,'Carga People'!AT$2,0))+IF(ISERROR(VLOOKUP($C15,'LINHA 3'!$C$6:$BM$106,'Carga People'!AT$2,0)),0,VLOOKUP($C15,'LINHA 3'!$C$6:$BM$106,'Carga People'!AT$2,0))</f>
        <v>0</v>
      </c>
      <c r="AU15" s="367">
        <f t="shared" si="2"/>
        <v>0</v>
      </c>
      <c r="AV15" s="780" t="str">
        <f t="shared" si="4"/>
        <v/>
      </c>
      <c r="AW15" s="90">
        <f>IF(D15="","",VLOOKUP(D15,MI_ME!$D$5:$AQ$336,39,0))</f>
        <v>0</v>
      </c>
      <c r="AX15" s="660"/>
    </row>
    <row r="16" spans="1:50" ht="18" hidden="1" customHeight="1" x14ac:dyDescent="0.3">
      <c r="A16" s="1792"/>
      <c r="B16" s="773" t="s">
        <v>316</v>
      </c>
      <c r="C16" s="773" t="s">
        <v>741</v>
      </c>
      <c r="D16" s="774" t="s">
        <v>321</v>
      </c>
      <c r="E16" s="1457" t="s">
        <v>892</v>
      </c>
      <c r="F16" s="770" t="s">
        <v>15</v>
      </c>
      <c r="G16" s="136"/>
      <c r="H16" s="137"/>
      <c r="I16" s="138"/>
      <c r="J16" s="139">
        <f>IF(ISERROR(VLOOKUP($C16,'LINHA 1'!$C$6:$BM$162,'Carga People'!J$2,0)),0,VLOOKUP($C16,'LINHA 1'!$C$6:$BM$162,'Carga People'!J$2,0))+IF(ISERROR(VLOOKUP($C16,'LINHA 2'!$C$6:$BM$114,'Carga People'!J$2,0)),0,VLOOKUP($C16,'LINHA 2'!$C$6:$BM$114,'Carga People'!J$2,0))+IF(ISERROR(VLOOKUP($C16,'LINHA 3'!$C$6:$BM$106,'Carga People'!J$2,0)),0,VLOOKUP($C16,'LINHA 3'!$C$6:$BM$106,'Carga People'!J$2,0))</f>
        <v>0</v>
      </c>
      <c r="K16" s="140">
        <f>IF(ISERROR(VLOOKUP($C16,'LINHA 1'!$C$6:$BM$162,'Carga People'!K$2,0)),0,VLOOKUP($C16,'LINHA 1'!$C$6:$BM$162,'Carga People'!K$2,0))+IF(ISERROR(VLOOKUP($C16,'LINHA 2'!$C$6:$BM$114,'Carga People'!K$2,0)),0,VLOOKUP($C16,'LINHA 2'!$C$6:$BM$114,'Carga People'!K$2,0))+IF(ISERROR(VLOOKUP($C16,'LINHA 3'!$C$6:$BM$106,'Carga People'!K$2,0)),0,VLOOKUP($C16,'LINHA 3'!$C$6:$BM$106,'Carga People'!K$2,0))</f>
        <v>0</v>
      </c>
      <c r="L16" s="140">
        <f>IF(ISERROR(VLOOKUP($C16,'LINHA 1'!$C$6:$BM$162,'Carga People'!L$2,0)),0,VLOOKUP($C16,'LINHA 1'!$C$6:$BM$162,'Carga People'!L$2,0))+IF(ISERROR(VLOOKUP($C16,'LINHA 2'!$C$6:$BM$114,'Carga People'!L$2,0)),0,VLOOKUP($C16,'LINHA 2'!$C$6:$BM$114,'Carga People'!L$2,0))+IF(ISERROR(VLOOKUP($C16,'LINHA 3'!$C$6:$BM$106,'Carga People'!L$2,0)),0,VLOOKUP($C16,'LINHA 3'!$C$6:$BM$106,'Carga People'!L$2,0))</f>
        <v>0</v>
      </c>
      <c r="M16" s="140">
        <f>IF(ISERROR(VLOOKUP($C16,'LINHA 1'!$C$6:$BM$162,'Carga People'!M$2,0)),0,VLOOKUP($C16,'LINHA 1'!$C$6:$BM$162,'Carga People'!M$2,0))+IF(ISERROR(VLOOKUP($C16,'LINHA 2'!$C$6:$BM$114,'Carga People'!M$2,0)),0,VLOOKUP($C16,'LINHA 2'!$C$6:$BM$114,'Carga People'!M$2,0))+IF(ISERROR(VLOOKUP($C16,'LINHA 3'!$C$6:$BM$106,'Carga People'!M$2,0)),0,VLOOKUP($C16,'LINHA 3'!$C$6:$BM$106,'Carga People'!M$2,0))</f>
        <v>0</v>
      </c>
      <c r="N16" s="140">
        <f>IF(ISERROR(VLOOKUP($C16,'LINHA 1'!$C$6:$BM$162,'Carga People'!N$2,0)),0,VLOOKUP($C16,'LINHA 1'!$C$6:$BM$162,'Carga People'!N$2,0))+IF(ISERROR(VLOOKUP($C16,'LINHA 2'!$C$6:$BM$114,'Carga People'!N$2,0)),0,VLOOKUP($C16,'LINHA 2'!$C$6:$BM$114,'Carga People'!N$2,0))+IF(ISERROR(VLOOKUP($C16,'LINHA 3'!$C$6:$BM$106,'Carga People'!N$2,0)),0,VLOOKUP($C16,'LINHA 3'!$C$6:$BM$106,'Carga People'!N$2,0))</f>
        <v>0</v>
      </c>
      <c r="O16" s="140">
        <f>IF(ISERROR(VLOOKUP($C16,'LINHA 1'!$C$6:$BM$162,'Carga People'!O$2,0)),0,VLOOKUP($C16,'LINHA 1'!$C$6:$BM$162,'Carga People'!O$2,0))+IF(ISERROR(VLOOKUP($C16,'LINHA 2'!$C$6:$BM$114,'Carga People'!O$2,0)),0,VLOOKUP($C16,'LINHA 2'!$C$6:$BM$114,'Carga People'!O$2,0))+IF(ISERROR(VLOOKUP($C16,'LINHA 3'!$C$6:$BM$106,'Carga People'!O$2,0)),0,VLOOKUP($C16,'LINHA 3'!$C$6:$BM$106,'Carga People'!O$2,0))</f>
        <v>0</v>
      </c>
      <c r="P16" s="140">
        <f>IF(ISERROR(VLOOKUP($C16,'LINHA 1'!$C$6:$BM$162,'Carga People'!P$2,0)),0,VLOOKUP($C16,'LINHA 1'!$C$6:$BM$162,'Carga People'!P$2,0))+IF(ISERROR(VLOOKUP($C16,'LINHA 2'!$C$6:$BM$114,'Carga People'!P$2,0)),0,VLOOKUP($C16,'LINHA 2'!$C$6:$BM$114,'Carga People'!P$2,0))+IF(ISERROR(VLOOKUP($C16,'LINHA 3'!$C$6:$BM$106,'Carga People'!P$2,0)),0,VLOOKUP($C16,'LINHA 3'!$C$6:$BM$106,'Carga People'!P$2,0))</f>
        <v>0</v>
      </c>
      <c r="Q16" s="140">
        <f>IF(ISERROR(VLOOKUP($C16,'LINHA 1'!$C$6:$BM$162,'Carga People'!Q$2,0)),0,VLOOKUP($C16,'LINHA 1'!$C$6:$BM$162,'Carga People'!Q$2,0))+IF(ISERROR(VLOOKUP($C16,'LINHA 2'!$C$6:$BM$114,'Carga People'!Q$2,0)),0,VLOOKUP($C16,'LINHA 2'!$C$6:$BM$114,'Carga People'!Q$2,0))+IF(ISERROR(VLOOKUP($C16,'LINHA 3'!$C$6:$BM$106,'Carga People'!Q$2,0)),0,VLOOKUP($C16,'LINHA 3'!$C$6:$BM$106,'Carga People'!Q$2,0))</f>
        <v>0</v>
      </c>
      <c r="R16" s="140">
        <f>IF(ISERROR(VLOOKUP($C16,'LINHA 1'!$C$6:$BM$162,'Carga People'!R$2,0)),0,VLOOKUP($C16,'LINHA 1'!$C$6:$BM$162,'Carga People'!R$2,0))+IF(ISERROR(VLOOKUP($C16,'LINHA 2'!$C$6:$BM$114,'Carga People'!R$2,0)),0,VLOOKUP($C16,'LINHA 2'!$C$6:$BM$114,'Carga People'!R$2,0))+IF(ISERROR(VLOOKUP($C16,'LINHA 3'!$C$6:$BM$106,'Carga People'!R$2,0)),0,VLOOKUP($C16,'LINHA 3'!$C$6:$BM$106,'Carga People'!R$2,0))</f>
        <v>0</v>
      </c>
      <c r="S16" s="140">
        <f>IF(ISERROR(VLOOKUP($C16,'LINHA 1'!$C$6:$BM$162,'Carga People'!S$2,0)),0,VLOOKUP($C16,'LINHA 1'!$C$6:$BM$162,'Carga People'!S$2,0))+IF(ISERROR(VLOOKUP($C16,'LINHA 2'!$C$6:$BM$114,'Carga People'!S$2,0)),0,VLOOKUP($C16,'LINHA 2'!$C$6:$BM$114,'Carga People'!S$2,0))+IF(ISERROR(VLOOKUP($C16,'LINHA 3'!$C$6:$BM$106,'Carga People'!S$2,0)),0,VLOOKUP($C16,'LINHA 3'!$C$6:$BM$106,'Carga People'!S$2,0))</f>
        <v>0</v>
      </c>
      <c r="T16" s="140">
        <f>IF(ISERROR(VLOOKUP($C16,'LINHA 1'!$C$6:$BM$162,'Carga People'!T$2,0)),0,VLOOKUP($C16,'LINHA 1'!$C$6:$BM$162,'Carga People'!T$2,0))+IF(ISERROR(VLOOKUP($C16,'LINHA 2'!$C$6:$BM$114,'Carga People'!T$2,0)),0,VLOOKUP($C16,'LINHA 2'!$C$6:$BM$114,'Carga People'!T$2,0))+IF(ISERROR(VLOOKUP($C16,'LINHA 3'!$C$6:$BM$106,'Carga People'!T$2,0)),0,VLOOKUP($C16,'LINHA 3'!$C$6:$BM$106,'Carga People'!T$2,0))</f>
        <v>0</v>
      </c>
      <c r="U16" s="140">
        <f>IF(ISERROR(VLOOKUP($C16,'LINHA 1'!$C$6:$BM$162,'Carga People'!U$2,0)),0,VLOOKUP($C16,'LINHA 1'!$C$6:$BM$162,'Carga People'!U$2,0))+IF(ISERROR(VLOOKUP($C16,'LINHA 2'!$C$6:$BM$114,'Carga People'!U$2,0)),0,VLOOKUP($C16,'LINHA 2'!$C$6:$BM$114,'Carga People'!U$2,0))+IF(ISERROR(VLOOKUP($C16,'LINHA 3'!$C$6:$BM$106,'Carga People'!U$2,0)),0,VLOOKUP($C16,'LINHA 3'!$C$6:$BM$106,'Carga People'!U$2,0))</f>
        <v>0</v>
      </c>
      <c r="V16" s="140">
        <f>IF(ISERROR(VLOOKUP($C16,'LINHA 1'!$C$6:$BM$162,'Carga People'!V$2,0)),0,VLOOKUP($C16,'LINHA 1'!$C$6:$BM$162,'Carga People'!V$2,0))+IF(ISERROR(VLOOKUP($C16,'LINHA 2'!$C$6:$BM$114,'Carga People'!V$2,0)),0,VLOOKUP($C16,'LINHA 2'!$C$6:$BM$114,'Carga People'!V$2,0))+IF(ISERROR(VLOOKUP($C16,'LINHA 3'!$C$6:$BM$106,'Carga People'!V$2,0)),0,VLOOKUP($C16,'LINHA 3'!$C$6:$BM$106,'Carga People'!V$2,0))</f>
        <v>0</v>
      </c>
      <c r="W16" s="140">
        <f>IF(ISERROR(VLOOKUP($C16,'LINHA 1'!$C$6:$BM$162,'Carga People'!W$2,0)),0,VLOOKUP($C16,'LINHA 1'!$C$6:$BM$162,'Carga People'!W$2,0))+IF(ISERROR(VLOOKUP($C16,'LINHA 2'!$C$6:$BM$114,'Carga People'!W$2,0)),0,VLOOKUP($C16,'LINHA 2'!$C$6:$BM$114,'Carga People'!W$2,0))+IF(ISERROR(VLOOKUP($C16,'LINHA 3'!$C$6:$BM$106,'Carga People'!W$2,0)),0,VLOOKUP($C16,'LINHA 3'!$C$6:$BM$106,'Carga People'!W$2,0))</f>
        <v>0</v>
      </c>
      <c r="X16" s="140">
        <f>IF(ISERROR(VLOOKUP($C16,'LINHA 1'!$C$6:$BM$162,'Carga People'!X$2,0)),0,VLOOKUP($C16,'LINHA 1'!$C$6:$BM$162,'Carga People'!X$2,0))+IF(ISERROR(VLOOKUP($C16,'LINHA 2'!$C$6:$BM$114,'Carga People'!X$2,0)),0,VLOOKUP($C16,'LINHA 2'!$C$6:$BM$114,'Carga People'!X$2,0))+IF(ISERROR(VLOOKUP($C16,'LINHA 3'!$C$6:$BM$106,'Carga People'!X$2,0)),0,VLOOKUP($C16,'LINHA 3'!$C$6:$BM$106,'Carga People'!X$2,0))</f>
        <v>0</v>
      </c>
      <c r="Y16" s="140">
        <f>IF(ISERROR(VLOOKUP($C16,'LINHA 1'!$C$6:$BM$162,'Carga People'!Y$2,0)),0,VLOOKUP($C16,'LINHA 1'!$C$6:$BM$162,'Carga People'!Y$2,0))+IF(ISERROR(VLOOKUP($C16,'LINHA 2'!$C$6:$BM$114,'Carga People'!Y$2,0)),0,VLOOKUP($C16,'LINHA 2'!$C$6:$BM$114,'Carga People'!Y$2,0))+IF(ISERROR(VLOOKUP($C16,'LINHA 3'!$C$6:$BM$106,'Carga People'!Y$2,0)),0,VLOOKUP($C16,'LINHA 3'!$C$6:$BM$106,'Carga People'!Y$2,0))</f>
        <v>0</v>
      </c>
      <c r="Z16" s="140">
        <f>IF(ISERROR(VLOOKUP($C16,'LINHA 1'!$C$6:$BM$162,'Carga People'!Z$2,0)),0,VLOOKUP($C16,'LINHA 1'!$C$6:$BM$162,'Carga People'!Z$2,0))+IF(ISERROR(VLOOKUP($C16,'LINHA 2'!$C$6:$BM$114,'Carga People'!Z$2,0)),0,VLOOKUP($C16,'LINHA 2'!$C$6:$BM$114,'Carga People'!Z$2,0))+IF(ISERROR(VLOOKUP($C16,'LINHA 3'!$C$6:$BM$106,'Carga People'!Z$2,0)),0,VLOOKUP($C16,'LINHA 3'!$C$6:$BM$106,'Carga People'!Z$2,0))</f>
        <v>0</v>
      </c>
      <c r="AA16" s="140">
        <f>IF(ISERROR(VLOOKUP($C16,'LINHA 1'!$C$6:$BM$162,'Carga People'!AA$2,0)),0,VLOOKUP($C16,'LINHA 1'!$C$6:$BM$162,'Carga People'!AA$2,0))+IF(ISERROR(VLOOKUP($C16,'LINHA 2'!$C$6:$BM$114,'Carga People'!AA$2,0)),0,VLOOKUP($C16,'LINHA 2'!$C$6:$BM$114,'Carga People'!AA$2,0))+IF(ISERROR(VLOOKUP($C16,'LINHA 3'!$C$6:$BM$106,'Carga People'!AA$2,0)),0,VLOOKUP($C16,'LINHA 3'!$C$6:$BM$106,'Carga People'!AA$2,0))</f>
        <v>0</v>
      </c>
      <c r="AB16" s="140">
        <f>IF(ISERROR(VLOOKUP($C16,'LINHA 1'!$C$6:$BM$162,'Carga People'!AB$2,0)),0,VLOOKUP($C16,'LINHA 1'!$C$6:$BM$162,'Carga People'!AB$2,0))+IF(ISERROR(VLOOKUP($C16,'LINHA 2'!$C$6:$BM$114,'Carga People'!AB$2,0)),0,VLOOKUP($C16,'LINHA 2'!$C$6:$BM$114,'Carga People'!AB$2,0))+IF(ISERROR(VLOOKUP($C16,'LINHA 3'!$C$6:$BM$106,'Carga People'!AB$2,0)),0,VLOOKUP($C16,'LINHA 3'!$C$6:$BM$106,'Carga People'!AB$2,0))</f>
        <v>0</v>
      </c>
      <c r="AC16" s="140">
        <f>IF(ISERROR(VLOOKUP($C16,'LINHA 1'!$C$6:$BM$162,'Carga People'!AC$2,0)),0,VLOOKUP($C16,'LINHA 1'!$C$6:$BM$162,'Carga People'!AC$2,0))+IF(ISERROR(VLOOKUP($C16,'LINHA 2'!$C$6:$BM$114,'Carga People'!AC$2,0)),0,VLOOKUP($C16,'LINHA 2'!$C$6:$BM$114,'Carga People'!AC$2,0))+IF(ISERROR(VLOOKUP($C16,'LINHA 3'!$C$6:$BM$106,'Carga People'!AC$2,0)),0,VLOOKUP($C16,'LINHA 3'!$C$6:$BM$106,'Carga People'!AC$2,0))</f>
        <v>0</v>
      </c>
      <c r="AD16" s="140">
        <f>IF(ISERROR(VLOOKUP($C16,'LINHA 1'!$C$6:$BM$162,'Carga People'!AD$2,0)),0,VLOOKUP($C16,'LINHA 1'!$C$6:$BM$162,'Carga People'!AD$2,0))+IF(ISERROR(VLOOKUP($C16,'LINHA 2'!$C$6:$BM$114,'Carga People'!AD$2,0)),0,VLOOKUP($C16,'LINHA 2'!$C$6:$BM$114,'Carga People'!AD$2,0))+IF(ISERROR(VLOOKUP($C16,'LINHA 3'!$C$6:$BM$106,'Carga People'!AD$2,0)),0,VLOOKUP($C16,'LINHA 3'!$C$6:$BM$106,'Carga People'!AD$2,0))</f>
        <v>0</v>
      </c>
      <c r="AE16" s="140">
        <f>IF(ISERROR(VLOOKUP($C16,'LINHA 1'!$C$6:$BM$162,'Carga People'!AE$2,0)),0,VLOOKUP($C16,'LINHA 1'!$C$6:$BM$162,'Carga People'!AE$2,0))+IF(ISERROR(VLOOKUP($C16,'LINHA 2'!$C$6:$BM$114,'Carga People'!AE$2,0)),0,VLOOKUP($C16,'LINHA 2'!$C$6:$BM$114,'Carga People'!AE$2,0))+IF(ISERROR(VLOOKUP($C16,'LINHA 3'!$C$6:$BM$106,'Carga People'!AE$2,0)),0,VLOOKUP($C16,'LINHA 3'!$C$6:$BM$106,'Carga People'!AE$2,0))</f>
        <v>0</v>
      </c>
      <c r="AF16" s="140">
        <f>IF(ISERROR(VLOOKUP($C16,'LINHA 1'!$C$6:$BM$162,'Carga People'!AF$2,0)),0,VLOOKUP($C16,'LINHA 1'!$C$6:$BM$162,'Carga People'!AF$2,0))+IF(ISERROR(VLOOKUP($C16,'LINHA 2'!$C$6:$BM$114,'Carga People'!AF$2,0)),0,VLOOKUP($C16,'LINHA 2'!$C$6:$BM$114,'Carga People'!AF$2,0))+IF(ISERROR(VLOOKUP($C16,'LINHA 3'!$C$6:$BM$106,'Carga People'!AF$2,0)),0,VLOOKUP($C16,'LINHA 3'!$C$6:$BM$106,'Carga People'!AF$2,0))</f>
        <v>0</v>
      </c>
      <c r="AG16" s="140">
        <f>IF(ISERROR(VLOOKUP($C16,'LINHA 1'!$C$6:$BM$162,'Carga People'!AG$2,0)),0,VLOOKUP($C16,'LINHA 1'!$C$6:$BM$162,'Carga People'!AG$2,0))+IF(ISERROR(VLOOKUP($C16,'LINHA 2'!$C$6:$BM$114,'Carga People'!AG$2,0)),0,VLOOKUP($C16,'LINHA 2'!$C$6:$BM$114,'Carga People'!AG$2,0))+IF(ISERROR(VLOOKUP($C16,'LINHA 3'!$C$6:$BM$106,'Carga People'!AG$2,0)),0,VLOOKUP($C16,'LINHA 3'!$C$6:$BM$106,'Carga People'!AG$2,0))</f>
        <v>0</v>
      </c>
      <c r="AH16" s="140">
        <f>IF(ISERROR(VLOOKUP($C16,'LINHA 1'!$C$6:$BM$162,'Carga People'!AH$2,0)),0,VLOOKUP($C16,'LINHA 1'!$C$6:$BM$162,'Carga People'!AH$2,0))+IF(ISERROR(VLOOKUP($C16,'LINHA 2'!$C$6:$BM$114,'Carga People'!AH$2,0)),0,VLOOKUP($C16,'LINHA 2'!$C$6:$BM$114,'Carga People'!AH$2,0))+IF(ISERROR(VLOOKUP($C16,'LINHA 3'!$C$6:$BM$106,'Carga People'!AH$2,0)),0,VLOOKUP($C16,'LINHA 3'!$C$6:$BM$106,'Carga People'!AH$2,0))</f>
        <v>0</v>
      </c>
      <c r="AI16" s="140">
        <f>IF(ISERROR(VLOOKUP($C16,'LINHA 1'!$C$6:$BM$162,'Carga People'!AI$2,0)),0,VLOOKUP($C16,'LINHA 1'!$C$6:$BM$162,'Carga People'!AI$2,0))+IF(ISERROR(VLOOKUP($C16,'LINHA 2'!$C$6:$BM$114,'Carga People'!AI$2,0)),0,VLOOKUP($C16,'LINHA 2'!$C$6:$BM$114,'Carga People'!AI$2,0))+IF(ISERROR(VLOOKUP($C16,'LINHA 3'!$C$6:$BM$106,'Carga People'!AI$2,0)),0,VLOOKUP($C16,'LINHA 3'!$C$6:$BM$106,'Carga People'!AI$2,0))</f>
        <v>0</v>
      </c>
      <c r="AJ16" s="140">
        <f>IF(ISERROR(VLOOKUP($C16,'LINHA 1'!$C$6:$BM$162,'Carga People'!AJ$2,0)),0,VLOOKUP($C16,'LINHA 1'!$C$6:$BM$162,'Carga People'!AJ$2,0))+IF(ISERROR(VLOOKUP($C16,'LINHA 2'!$C$6:$BM$114,'Carga People'!AJ$2,0)),0,VLOOKUP($C16,'LINHA 2'!$C$6:$BM$114,'Carga People'!AJ$2,0))+IF(ISERROR(VLOOKUP($C16,'LINHA 3'!$C$6:$BM$106,'Carga People'!AJ$2,0)),0,VLOOKUP($C16,'LINHA 3'!$C$6:$BM$106,'Carga People'!AJ$2,0))</f>
        <v>0</v>
      </c>
      <c r="AK16" s="140">
        <f>IF(ISERROR(VLOOKUP($C16,'LINHA 1'!$C$6:$BM$162,'Carga People'!AK$2,0)),0,VLOOKUP($C16,'LINHA 1'!$C$6:$BM$162,'Carga People'!AK$2,0))+IF(ISERROR(VLOOKUP($C16,'LINHA 2'!$C$6:$BM$114,'Carga People'!AK$2,0)),0,VLOOKUP($C16,'LINHA 2'!$C$6:$BM$114,'Carga People'!AK$2,0))+IF(ISERROR(VLOOKUP($C16,'LINHA 3'!$C$6:$BM$106,'Carga People'!AK$2,0)),0,VLOOKUP($C16,'LINHA 3'!$C$6:$BM$106,'Carga People'!AK$2,0))</f>
        <v>0</v>
      </c>
      <c r="AL16" s="140">
        <f>IF(ISERROR(VLOOKUP($C16,'LINHA 1'!$C$6:$BM$162,'Carga People'!AL$2,0)),0,VLOOKUP($C16,'LINHA 1'!$C$6:$BM$162,'Carga People'!AL$2,0))+IF(ISERROR(VLOOKUP($C16,'LINHA 2'!$C$6:$BM$114,'Carga People'!AL$2,0)),0,VLOOKUP($C16,'LINHA 2'!$C$6:$BM$114,'Carga People'!AL$2,0))+IF(ISERROR(VLOOKUP($C16,'LINHA 3'!$C$6:$BM$106,'Carga People'!AL$2,0)),0,VLOOKUP($C16,'LINHA 3'!$C$6:$BM$106,'Carga People'!AL$2,0))</f>
        <v>0</v>
      </c>
      <c r="AM16" s="140">
        <f>IF(ISERROR(VLOOKUP($C16,'LINHA 1'!$C$6:$BM$162,'Carga People'!AM$2,0)),0,VLOOKUP($C16,'LINHA 1'!$C$6:$BM$162,'Carga People'!AM$2,0))+IF(ISERROR(VLOOKUP($C16,'LINHA 2'!$C$6:$BM$114,'Carga People'!AM$2,0)),0,VLOOKUP($C16,'LINHA 2'!$C$6:$BM$114,'Carga People'!AM$2,0))+IF(ISERROR(VLOOKUP($C16,'LINHA 3'!$C$6:$BM$106,'Carga People'!AM$2,0)),0,VLOOKUP($C16,'LINHA 3'!$C$6:$BM$106,'Carga People'!AM$2,0))</f>
        <v>0</v>
      </c>
      <c r="AN16" s="140">
        <f>IF(ISERROR(VLOOKUP($C16,'LINHA 1'!$C$6:$BM$162,'Carga People'!AN$2,0)),0,VLOOKUP($C16,'LINHA 1'!$C$6:$BM$162,'Carga People'!AN$2,0))+IF(ISERROR(VLOOKUP($C16,'LINHA 2'!$C$6:$BM$114,'Carga People'!AN$2,0)),0,VLOOKUP($C16,'LINHA 2'!$C$6:$BM$114,'Carga People'!AN$2,0))+IF(ISERROR(VLOOKUP($C16,'LINHA 3'!$C$6:$BM$106,'Carga People'!AN$2,0)),0,VLOOKUP($C16,'LINHA 3'!$C$6:$BM$106,'Carga People'!AN$2,0))</f>
        <v>0</v>
      </c>
      <c r="AO16" s="140">
        <f>IF(ISERROR(VLOOKUP($C16,'LINHA 1'!$C$6:$BM$162,'Carga People'!AO$2,0)),0,VLOOKUP($C16,'LINHA 1'!$C$6:$BM$162,'Carga People'!AO$2,0))+IF(ISERROR(VLOOKUP($C16,'LINHA 2'!$C$6:$BM$114,'Carga People'!AO$2,0)),0,VLOOKUP($C16,'LINHA 2'!$C$6:$BM$114,'Carga People'!AO$2,0))+IF(ISERROR(VLOOKUP($C16,'LINHA 3'!$C$6:$BM$106,'Carga People'!AO$2,0)),0,VLOOKUP($C16,'LINHA 3'!$C$6:$BM$106,'Carga People'!AO$2,0))</f>
        <v>0</v>
      </c>
      <c r="AP16" s="140">
        <f>IF(ISERROR(VLOOKUP($C16,'LINHA 1'!$C$6:$BM$162,'Carga People'!AP$2,0)),0,VLOOKUP($C16,'LINHA 1'!$C$6:$BM$162,'Carga People'!AP$2,0))+IF(ISERROR(VLOOKUP($C16,'LINHA 2'!$C$6:$BM$114,'Carga People'!AP$2,0)),0,VLOOKUP($C16,'LINHA 2'!$C$6:$BM$114,'Carga People'!AP$2,0))+IF(ISERROR(VLOOKUP($C16,'LINHA 3'!$C$6:$BM$106,'Carga People'!AP$2,0)),0,VLOOKUP($C16,'LINHA 3'!$C$6:$BM$106,'Carga People'!AP$2,0))</f>
        <v>0</v>
      </c>
      <c r="AQ16" s="140">
        <f>IF(ISERROR(VLOOKUP($C16,'LINHA 1'!$C$6:$BM$162,'Carga People'!AQ$2,0)),0,VLOOKUP($C16,'LINHA 1'!$C$6:$BM$162,'Carga People'!AQ$2,0))+IF(ISERROR(VLOOKUP($C16,'LINHA 2'!$C$6:$BM$114,'Carga People'!AQ$2,0)),0,VLOOKUP($C16,'LINHA 2'!$C$6:$BM$114,'Carga People'!AQ$2,0))+IF(ISERROR(VLOOKUP($C16,'LINHA 3'!$C$6:$BM$106,'Carga People'!AQ$2,0)),0,VLOOKUP($C16,'LINHA 3'!$C$6:$BM$106,'Carga People'!AQ$2,0))</f>
        <v>0</v>
      </c>
      <c r="AR16" s="140">
        <f>IF(ISERROR(VLOOKUP($C16,'LINHA 1'!$C$6:$BM$162,'Carga People'!AR$2,0)),0,VLOOKUP($C16,'LINHA 1'!$C$6:$BM$162,'Carga People'!AR$2,0))+IF(ISERROR(VLOOKUP($C16,'LINHA 2'!$C$6:$BM$114,'Carga People'!AR$2,0)),0,VLOOKUP($C16,'LINHA 2'!$C$6:$BM$114,'Carga People'!AR$2,0))+IF(ISERROR(VLOOKUP($C16,'LINHA 3'!$C$6:$BM$106,'Carga People'!AR$2,0)),0,VLOOKUP($C16,'LINHA 3'!$C$6:$BM$106,'Carga People'!AR$2,0))</f>
        <v>0</v>
      </c>
      <c r="AS16" s="140">
        <f>IF(ISERROR(VLOOKUP($C16,'LINHA 1'!$C$6:$BM$162,'Carga People'!AS$2,0)),0,VLOOKUP($C16,'LINHA 1'!$C$6:$BM$162,'Carga People'!AS$2,0))+IF(ISERROR(VLOOKUP($C16,'LINHA 2'!$C$6:$BM$114,'Carga People'!AS$2,0)),0,VLOOKUP($C16,'LINHA 2'!$C$6:$BM$114,'Carga People'!AS$2,0))+IF(ISERROR(VLOOKUP($C16,'LINHA 3'!$C$6:$BM$106,'Carga People'!AS$2,0)),0,VLOOKUP($C16,'LINHA 3'!$C$6:$BM$106,'Carga People'!AS$2,0))</f>
        <v>0</v>
      </c>
      <c r="AT16" s="140">
        <f>IF(ISERROR(VLOOKUP($C16,'LINHA 1'!$C$6:$BM$162,'Carga People'!AT$2,0)),0,VLOOKUP($C16,'LINHA 1'!$C$6:$BM$162,'Carga People'!AT$2,0))+IF(ISERROR(VLOOKUP($C16,'LINHA 2'!$C$6:$BM$114,'Carga People'!AT$2,0)),0,VLOOKUP($C16,'LINHA 2'!$C$6:$BM$114,'Carga People'!AT$2,0))+IF(ISERROR(VLOOKUP($C16,'LINHA 3'!$C$6:$BM$106,'Carga People'!AT$2,0)),0,VLOOKUP($C16,'LINHA 3'!$C$6:$BM$106,'Carga People'!AT$2,0))</f>
        <v>0</v>
      </c>
      <c r="AU16" s="367">
        <f t="shared" si="2"/>
        <v>0</v>
      </c>
      <c r="AV16" s="780" t="str">
        <f t="shared" si="4"/>
        <v/>
      </c>
      <c r="AW16" s="90">
        <f>IF(D16="","",VLOOKUP(D16,MI_ME!$D$5:$AQ$336,39,0))</f>
        <v>0</v>
      </c>
      <c r="AX16" s="660"/>
    </row>
    <row r="17" spans="1:50" ht="18" hidden="1" customHeight="1" x14ac:dyDescent="0.3">
      <c r="A17" s="1792"/>
      <c r="B17" s="773" t="s">
        <v>316</v>
      </c>
      <c r="C17" s="773" t="s">
        <v>363</v>
      </c>
      <c r="D17" s="774" t="s">
        <v>322</v>
      </c>
      <c r="E17" s="1457" t="s">
        <v>893</v>
      </c>
      <c r="F17" s="770" t="s">
        <v>15</v>
      </c>
      <c r="G17" s="136"/>
      <c r="H17" s="137"/>
      <c r="I17" s="138"/>
      <c r="J17" s="139">
        <f>IF(ISERROR(VLOOKUP($C17,'LINHA 1'!$C$6:$BM$162,'Carga People'!J$2,0)),0,VLOOKUP($C17,'LINHA 1'!$C$6:$BM$162,'Carga People'!J$2,0))+IF(ISERROR(VLOOKUP($C17,'LINHA 2'!$C$6:$BM$114,'Carga People'!J$2,0)),0,VLOOKUP($C17,'LINHA 2'!$C$6:$BM$114,'Carga People'!J$2,0))+IF(ISERROR(VLOOKUP($C17,'LINHA 3'!$C$6:$BM$106,'Carga People'!J$2,0)),0,VLOOKUP($C17,'LINHA 3'!$C$6:$BM$106,'Carga People'!J$2,0))</f>
        <v>0</v>
      </c>
      <c r="K17" s="140">
        <f>IF(ISERROR(VLOOKUP($C17,'LINHA 1'!$C$6:$BM$162,'Carga People'!K$2,0)),0,VLOOKUP($C17,'LINHA 1'!$C$6:$BM$162,'Carga People'!K$2,0))+IF(ISERROR(VLOOKUP($C17,'LINHA 2'!$C$6:$BM$114,'Carga People'!K$2,0)),0,VLOOKUP($C17,'LINHA 2'!$C$6:$BM$114,'Carga People'!K$2,0))+IF(ISERROR(VLOOKUP($C17,'LINHA 3'!$C$6:$BM$106,'Carga People'!K$2,0)),0,VLOOKUP($C17,'LINHA 3'!$C$6:$BM$106,'Carga People'!K$2,0))</f>
        <v>0</v>
      </c>
      <c r="L17" s="140">
        <f>IF(ISERROR(VLOOKUP($C17,'LINHA 1'!$C$6:$BM$162,'Carga People'!L$2,0)),0,VLOOKUP($C17,'LINHA 1'!$C$6:$BM$162,'Carga People'!L$2,0))+IF(ISERROR(VLOOKUP($C17,'LINHA 2'!$C$6:$BM$114,'Carga People'!L$2,0)),0,VLOOKUP($C17,'LINHA 2'!$C$6:$BM$114,'Carga People'!L$2,0))+IF(ISERROR(VLOOKUP($C17,'LINHA 3'!$C$6:$BM$106,'Carga People'!L$2,0)),0,VLOOKUP($C17,'LINHA 3'!$C$6:$BM$106,'Carga People'!L$2,0))</f>
        <v>0</v>
      </c>
      <c r="M17" s="140">
        <f>IF(ISERROR(VLOOKUP($C17,'LINHA 1'!$C$6:$BM$162,'Carga People'!M$2,0)),0,VLOOKUP($C17,'LINHA 1'!$C$6:$BM$162,'Carga People'!M$2,0))+IF(ISERROR(VLOOKUP($C17,'LINHA 2'!$C$6:$BM$114,'Carga People'!M$2,0)),0,VLOOKUP($C17,'LINHA 2'!$C$6:$BM$114,'Carga People'!M$2,0))+IF(ISERROR(VLOOKUP($C17,'LINHA 3'!$C$6:$BM$106,'Carga People'!M$2,0)),0,VLOOKUP($C17,'LINHA 3'!$C$6:$BM$106,'Carga People'!M$2,0))</f>
        <v>0</v>
      </c>
      <c r="N17" s="140">
        <f>IF(ISERROR(VLOOKUP($C17,'LINHA 1'!$C$6:$BM$162,'Carga People'!N$2,0)),0,VLOOKUP($C17,'LINHA 1'!$C$6:$BM$162,'Carga People'!N$2,0))+IF(ISERROR(VLOOKUP($C17,'LINHA 2'!$C$6:$BM$114,'Carga People'!N$2,0)),0,VLOOKUP($C17,'LINHA 2'!$C$6:$BM$114,'Carga People'!N$2,0))+IF(ISERROR(VLOOKUP($C17,'LINHA 3'!$C$6:$BM$106,'Carga People'!N$2,0)),0,VLOOKUP($C17,'LINHA 3'!$C$6:$BM$106,'Carga People'!N$2,0))</f>
        <v>0</v>
      </c>
      <c r="O17" s="140">
        <f>IF(ISERROR(VLOOKUP($C17,'LINHA 1'!$C$6:$BM$162,'Carga People'!O$2,0)),0,VLOOKUP($C17,'LINHA 1'!$C$6:$BM$162,'Carga People'!O$2,0))+IF(ISERROR(VLOOKUP($C17,'LINHA 2'!$C$6:$BM$114,'Carga People'!O$2,0)),0,VLOOKUP($C17,'LINHA 2'!$C$6:$BM$114,'Carga People'!O$2,0))+IF(ISERROR(VLOOKUP($C17,'LINHA 3'!$C$6:$BM$106,'Carga People'!O$2,0)),0,VLOOKUP($C17,'LINHA 3'!$C$6:$BM$106,'Carga People'!O$2,0))</f>
        <v>0</v>
      </c>
      <c r="P17" s="140">
        <f>IF(ISERROR(VLOOKUP($C17,'LINHA 1'!$C$6:$BM$162,'Carga People'!P$2,0)),0,VLOOKUP($C17,'LINHA 1'!$C$6:$BM$162,'Carga People'!P$2,0))+IF(ISERROR(VLOOKUP($C17,'LINHA 2'!$C$6:$BM$114,'Carga People'!P$2,0)),0,VLOOKUP($C17,'LINHA 2'!$C$6:$BM$114,'Carga People'!P$2,0))+IF(ISERROR(VLOOKUP($C17,'LINHA 3'!$C$6:$BM$106,'Carga People'!P$2,0)),0,VLOOKUP($C17,'LINHA 3'!$C$6:$BM$106,'Carga People'!P$2,0))</f>
        <v>0</v>
      </c>
      <c r="Q17" s="140">
        <f>IF(ISERROR(VLOOKUP($C17,'LINHA 1'!$C$6:$BM$162,'Carga People'!Q$2,0)),0,VLOOKUP($C17,'LINHA 1'!$C$6:$BM$162,'Carga People'!Q$2,0))+IF(ISERROR(VLOOKUP($C17,'LINHA 2'!$C$6:$BM$114,'Carga People'!Q$2,0)),0,VLOOKUP($C17,'LINHA 2'!$C$6:$BM$114,'Carga People'!Q$2,0))+IF(ISERROR(VLOOKUP($C17,'LINHA 3'!$C$6:$BM$106,'Carga People'!Q$2,0)),0,VLOOKUP($C17,'LINHA 3'!$C$6:$BM$106,'Carga People'!Q$2,0))</f>
        <v>0</v>
      </c>
      <c r="R17" s="140">
        <f>IF(ISERROR(VLOOKUP($C17,'LINHA 1'!$C$6:$BM$162,'Carga People'!R$2,0)),0,VLOOKUP($C17,'LINHA 1'!$C$6:$BM$162,'Carga People'!R$2,0))+IF(ISERROR(VLOOKUP($C17,'LINHA 2'!$C$6:$BM$114,'Carga People'!R$2,0)),0,VLOOKUP($C17,'LINHA 2'!$C$6:$BM$114,'Carga People'!R$2,0))+IF(ISERROR(VLOOKUP($C17,'LINHA 3'!$C$6:$BM$106,'Carga People'!R$2,0)),0,VLOOKUP($C17,'LINHA 3'!$C$6:$BM$106,'Carga People'!R$2,0))</f>
        <v>0</v>
      </c>
      <c r="S17" s="140">
        <f>IF(ISERROR(VLOOKUP($C17,'LINHA 1'!$C$6:$BM$162,'Carga People'!S$2,0)),0,VLOOKUP($C17,'LINHA 1'!$C$6:$BM$162,'Carga People'!S$2,0))+IF(ISERROR(VLOOKUP($C17,'LINHA 2'!$C$6:$BM$114,'Carga People'!S$2,0)),0,VLOOKUP($C17,'LINHA 2'!$C$6:$BM$114,'Carga People'!S$2,0))+IF(ISERROR(VLOOKUP($C17,'LINHA 3'!$C$6:$BM$106,'Carga People'!S$2,0)),0,VLOOKUP($C17,'LINHA 3'!$C$6:$BM$106,'Carga People'!S$2,0))</f>
        <v>0</v>
      </c>
      <c r="T17" s="140">
        <f>IF(ISERROR(VLOOKUP($C17,'LINHA 1'!$C$6:$BM$162,'Carga People'!T$2,0)),0,VLOOKUP($C17,'LINHA 1'!$C$6:$BM$162,'Carga People'!T$2,0))+IF(ISERROR(VLOOKUP($C17,'LINHA 2'!$C$6:$BM$114,'Carga People'!T$2,0)),0,VLOOKUP($C17,'LINHA 2'!$C$6:$BM$114,'Carga People'!T$2,0))+IF(ISERROR(VLOOKUP($C17,'LINHA 3'!$C$6:$BM$106,'Carga People'!T$2,0)),0,VLOOKUP($C17,'LINHA 3'!$C$6:$BM$106,'Carga People'!T$2,0))</f>
        <v>0</v>
      </c>
      <c r="U17" s="140">
        <f>IF(ISERROR(VLOOKUP($C17,'LINHA 1'!$C$6:$BM$162,'Carga People'!U$2,0)),0,VLOOKUP($C17,'LINHA 1'!$C$6:$BM$162,'Carga People'!U$2,0))+IF(ISERROR(VLOOKUP($C17,'LINHA 2'!$C$6:$BM$114,'Carga People'!U$2,0)),0,VLOOKUP($C17,'LINHA 2'!$C$6:$BM$114,'Carga People'!U$2,0))+IF(ISERROR(VLOOKUP($C17,'LINHA 3'!$C$6:$BM$106,'Carga People'!U$2,0)),0,VLOOKUP($C17,'LINHA 3'!$C$6:$BM$106,'Carga People'!U$2,0))</f>
        <v>0</v>
      </c>
      <c r="V17" s="140">
        <f>IF(ISERROR(VLOOKUP($C17,'LINHA 1'!$C$6:$BM$162,'Carga People'!V$2,0)),0,VLOOKUP($C17,'LINHA 1'!$C$6:$BM$162,'Carga People'!V$2,0))+IF(ISERROR(VLOOKUP($C17,'LINHA 2'!$C$6:$BM$114,'Carga People'!V$2,0)),0,VLOOKUP($C17,'LINHA 2'!$C$6:$BM$114,'Carga People'!V$2,0))+IF(ISERROR(VLOOKUP($C17,'LINHA 3'!$C$6:$BM$106,'Carga People'!V$2,0)),0,VLOOKUP($C17,'LINHA 3'!$C$6:$BM$106,'Carga People'!V$2,0))</f>
        <v>0</v>
      </c>
      <c r="W17" s="140">
        <f>IF(ISERROR(VLOOKUP($C17,'LINHA 1'!$C$6:$BM$162,'Carga People'!W$2,0)),0,VLOOKUP($C17,'LINHA 1'!$C$6:$BM$162,'Carga People'!W$2,0))+IF(ISERROR(VLOOKUP($C17,'LINHA 2'!$C$6:$BM$114,'Carga People'!W$2,0)),0,VLOOKUP($C17,'LINHA 2'!$C$6:$BM$114,'Carga People'!W$2,0))+IF(ISERROR(VLOOKUP($C17,'LINHA 3'!$C$6:$BM$106,'Carga People'!W$2,0)),0,VLOOKUP($C17,'LINHA 3'!$C$6:$BM$106,'Carga People'!W$2,0))</f>
        <v>0</v>
      </c>
      <c r="X17" s="140">
        <f>IF(ISERROR(VLOOKUP($C17,'LINHA 1'!$C$6:$BM$162,'Carga People'!X$2,0)),0,VLOOKUP($C17,'LINHA 1'!$C$6:$BM$162,'Carga People'!X$2,0))+IF(ISERROR(VLOOKUP($C17,'LINHA 2'!$C$6:$BM$114,'Carga People'!X$2,0)),0,VLOOKUP($C17,'LINHA 2'!$C$6:$BM$114,'Carga People'!X$2,0))+IF(ISERROR(VLOOKUP($C17,'LINHA 3'!$C$6:$BM$106,'Carga People'!X$2,0)),0,VLOOKUP($C17,'LINHA 3'!$C$6:$BM$106,'Carga People'!X$2,0))</f>
        <v>0</v>
      </c>
      <c r="Y17" s="140">
        <f>IF(ISERROR(VLOOKUP($C17,'LINHA 1'!$C$6:$BM$162,'Carga People'!Y$2,0)),0,VLOOKUP($C17,'LINHA 1'!$C$6:$BM$162,'Carga People'!Y$2,0))+IF(ISERROR(VLOOKUP($C17,'LINHA 2'!$C$6:$BM$114,'Carga People'!Y$2,0)),0,VLOOKUP($C17,'LINHA 2'!$C$6:$BM$114,'Carga People'!Y$2,0))+IF(ISERROR(VLOOKUP($C17,'LINHA 3'!$C$6:$BM$106,'Carga People'!Y$2,0)),0,VLOOKUP($C17,'LINHA 3'!$C$6:$BM$106,'Carga People'!Y$2,0))</f>
        <v>0</v>
      </c>
      <c r="Z17" s="140">
        <f>IF(ISERROR(VLOOKUP($C17,'LINHA 1'!$C$6:$BM$162,'Carga People'!Z$2,0)),0,VLOOKUP($C17,'LINHA 1'!$C$6:$BM$162,'Carga People'!Z$2,0))+IF(ISERROR(VLOOKUP($C17,'LINHA 2'!$C$6:$BM$114,'Carga People'!Z$2,0)),0,VLOOKUP($C17,'LINHA 2'!$C$6:$BM$114,'Carga People'!Z$2,0))+IF(ISERROR(VLOOKUP($C17,'LINHA 3'!$C$6:$BM$106,'Carga People'!Z$2,0)),0,VLOOKUP($C17,'LINHA 3'!$C$6:$BM$106,'Carga People'!Z$2,0))</f>
        <v>0</v>
      </c>
      <c r="AA17" s="140">
        <f>IF(ISERROR(VLOOKUP($C17,'LINHA 1'!$C$6:$BM$162,'Carga People'!AA$2,0)),0,VLOOKUP($C17,'LINHA 1'!$C$6:$BM$162,'Carga People'!AA$2,0))+IF(ISERROR(VLOOKUP($C17,'LINHA 2'!$C$6:$BM$114,'Carga People'!AA$2,0)),0,VLOOKUP($C17,'LINHA 2'!$C$6:$BM$114,'Carga People'!AA$2,0))+IF(ISERROR(VLOOKUP($C17,'LINHA 3'!$C$6:$BM$106,'Carga People'!AA$2,0)),0,VLOOKUP($C17,'LINHA 3'!$C$6:$BM$106,'Carga People'!AA$2,0))</f>
        <v>0</v>
      </c>
      <c r="AB17" s="140">
        <f>IF(ISERROR(VLOOKUP($C17,'LINHA 1'!$C$6:$BM$162,'Carga People'!AB$2,0)),0,VLOOKUP($C17,'LINHA 1'!$C$6:$BM$162,'Carga People'!AB$2,0))+IF(ISERROR(VLOOKUP($C17,'LINHA 2'!$C$6:$BM$114,'Carga People'!AB$2,0)),0,VLOOKUP($C17,'LINHA 2'!$C$6:$BM$114,'Carga People'!AB$2,0))+IF(ISERROR(VLOOKUP($C17,'LINHA 3'!$C$6:$BM$106,'Carga People'!AB$2,0)),0,VLOOKUP($C17,'LINHA 3'!$C$6:$BM$106,'Carga People'!AB$2,0))</f>
        <v>0</v>
      </c>
      <c r="AC17" s="140">
        <f>IF(ISERROR(VLOOKUP($C17,'LINHA 1'!$C$6:$BM$162,'Carga People'!AC$2,0)),0,VLOOKUP($C17,'LINHA 1'!$C$6:$BM$162,'Carga People'!AC$2,0))+IF(ISERROR(VLOOKUP($C17,'LINHA 2'!$C$6:$BM$114,'Carga People'!AC$2,0)),0,VLOOKUP($C17,'LINHA 2'!$C$6:$BM$114,'Carga People'!AC$2,0))+IF(ISERROR(VLOOKUP($C17,'LINHA 3'!$C$6:$BM$106,'Carga People'!AC$2,0)),0,VLOOKUP($C17,'LINHA 3'!$C$6:$BM$106,'Carga People'!AC$2,0))</f>
        <v>0</v>
      </c>
      <c r="AD17" s="140">
        <f>IF(ISERROR(VLOOKUP($C17,'LINHA 1'!$C$6:$BM$162,'Carga People'!AD$2,0)),0,VLOOKUP($C17,'LINHA 1'!$C$6:$BM$162,'Carga People'!AD$2,0))+IF(ISERROR(VLOOKUP($C17,'LINHA 2'!$C$6:$BM$114,'Carga People'!AD$2,0)),0,VLOOKUP($C17,'LINHA 2'!$C$6:$BM$114,'Carga People'!AD$2,0))+IF(ISERROR(VLOOKUP($C17,'LINHA 3'!$C$6:$BM$106,'Carga People'!AD$2,0)),0,VLOOKUP($C17,'LINHA 3'!$C$6:$BM$106,'Carga People'!AD$2,0))</f>
        <v>0</v>
      </c>
      <c r="AE17" s="140">
        <f>IF(ISERROR(VLOOKUP($C17,'LINHA 1'!$C$6:$BM$162,'Carga People'!AE$2,0)),0,VLOOKUP($C17,'LINHA 1'!$C$6:$BM$162,'Carga People'!AE$2,0))+IF(ISERROR(VLOOKUP($C17,'LINHA 2'!$C$6:$BM$114,'Carga People'!AE$2,0)),0,VLOOKUP($C17,'LINHA 2'!$C$6:$BM$114,'Carga People'!AE$2,0))+IF(ISERROR(VLOOKUP($C17,'LINHA 3'!$C$6:$BM$106,'Carga People'!AE$2,0)),0,VLOOKUP($C17,'LINHA 3'!$C$6:$BM$106,'Carga People'!AE$2,0))</f>
        <v>0</v>
      </c>
      <c r="AF17" s="140">
        <f>IF(ISERROR(VLOOKUP($C17,'LINHA 1'!$C$6:$BM$162,'Carga People'!AF$2,0)),0,VLOOKUP($C17,'LINHA 1'!$C$6:$BM$162,'Carga People'!AF$2,0))+IF(ISERROR(VLOOKUP($C17,'LINHA 2'!$C$6:$BM$114,'Carga People'!AF$2,0)),0,VLOOKUP($C17,'LINHA 2'!$C$6:$BM$114,'Carga People'!AF$2,0))+IF(ISERROR(VLOOKUP($C17,'LINHA 3'!$C$6:$BM$106,'Carga People'!AF$2,0)),0,VLOOKUP($C17,'LINHA 3'!$C$6:$BM$106,'Carga People'!AF$2,0))</f>
        <v>0</v>
      </c>
      <c r="AG17" s="140">
        <f>IF(ISERROR(VLOOKUP($C17,'LINHA 1'!$C$6:$BM$162,'Carga People'!AG$2,0)),0,VLOOKUP($C17,'LINHA 1'!$C$6:$BM$162,'Carga People'!AG$2,0))+IF(ISERROR(VLOOKUP($C17,'LINHA 2'!$C$6:$BM$114,'Carga People'!AG$2,0)),0,VLOOKUP($C17,'LINHA 2'!$C$6:$BM$114,'Carga People'!AG$2,0))+IF(ISERROR(VLOOKUP($C17,'LINHA 3'!$C$6:$BM$106,'Carga People'!AG$2,0)),0,VLOOKUP($C17,'LINHA 3'!$C$6:$BM$106,'Carga People'!AG$2,0))</f>
        <v>0</v>
      </c>
      <c r="AH17" s="140">
        <f>IF(ISERROR(VLOOKUP($C17,'LINHA 1'!$C$6:$BM$162,'Carga People'!AH$2,0)),0,VLOOKUP($C17,'LINHA 1'!$C$6:$BM$162,'Carga People'!AH$2,0))+IF(ISERROR(VLOOKUP($C17,'LINHA 2'!$C$6:$BM$114,'Carga People'!AH$2,0)),0,VLOOKUP($C17,'LINHA 2'!$C$6:$BM$114,'Carga People'!AH$2,0))+IF(ISERROR(VLOOKUP($C17,'LINHA 3'!$C$6:$BM$106,'Carga People'!AH$2,0)),0,VLOOKUP($C17,'LINHA 3'!$C$6:$BM$106,'Carga People'!AH$2,0))</f>
        <v>0</v>
      </c>
      <c r="AI17" s="140">
        <f>IF(ISERROR(VLOOKUP($C17,'LINHA 1'!$C$6:$BM$162,'Carga People'!AI$2,0)),0,VLOOKUP($C17,'LINHA 1'!$C$6:$BM$162,'Carga People'!AI$2,0))+IF(ISERROR(VLOOKUP($C17,'LINHA 2'!$C$6:$BM$114,'Carga People'!AI$2,0)),0,VLOOKUP($C17,'LINHA 2'!$C$6:$BM$114,'Carga People'!AI$2,0))+IF(ISERROR(VLOOKUP($C17,'LINHA 3'!$C$6:$BM$106,'Carga People'!AI$2,0)),0,VLOOKUP($C17,'LINHA 3'!$C$6:$BM$106,'Carga People'!AI$2,0))</f>
        <v>0</v>
      </c>
      <c r="AJ17" s="140">
        <f>IF(ISERROR(VLOOKUP($C17,'LINHA 1'!$C$6:$BM$162,'Carga People'!AJ$2,0)),0,VLOOKUP($C17,'LINHA 1'!$C$6:$BM$162,'Carga People'!AJ$2,0))+IF(ISERROR(VLOOKUP($C17,'LINHA 2'!$C$6:$BM$114,'Carga People'!AJ$2,0)),0,VLOOKUP($C17,'LINHA 2'!$C$6:$BM$114,'Carga People'!AJ$2,0))+IF(ISERROR(VLOOKUP($C17,'LINHA 3'!$C$6:$BM$106,'Carga People'!AJ$2,0)),0,VLOOKUP($C17,'LINHA 3'!$C$6:$BM$106,'Carga People'!AJ$2,0))</f>
        <v>0</v>
      </c>
      <c r="AK17" s="140">
        <f>IF(ISERROR(VLOOKUP($C17,'LINHA 1'!$C$6:$BM$162,'Carga People'!AK$2,0)),0,VLOOKUP($C17,'LINHA 1'!$C$6:$BM$162,'Carga People'!AK$2,0))+IF(ISERROR(VLOOKUP($C17,'LINHA 2'!$C$6:$BM$114,'Carga People'!AK$2,0)),0,VLOOKUP($C17,'LINHA 2'!$C$6:$BM$114,'Carga People'!AK$2,0))+IF(ISERROR(VLOOKUP($C17,'LINHA 3'!$C$6:$BM$106,'Carga People'!AK$2,0)),0,VLOOKUP($C17,'LINHA 3'!$C$6:$BM$106,'Carga People'!AK$2,0))</f>
        <v>0</v>
      </c>
      <c r="AL17" s="140">
        <f>IF(ISERROR(VLOOKUP($C17,'LINHA 1'!$C$6:$BM$162,'Carga People'!AL$2,0)),0,VLOOKUP($C17,'LINHA 1'!$C$6:$BM$162,'Carga People'!AL$2,0))+IF(ISERROR(VLOOKUP($C17,'LINHA 2'!$C$6:$BM$114,'Carga People'!AL$2,0)),0,VLOOKUP($C17,'LINHA 2'!$C$6:$BM$114,'Carga People'!AL$2,0))+IF(ISERROR(VLOOKUP($C17,'LINHA 3'!$C$6:$BM$106,'Carga People'!AL$2,0)),0,VLOOKUP($C17,'LINHA 3'!$C$6:$BM$106,'Carga People'!AL$2,0))</f>
        <v>0</v>
      </c>
      <c r="AM17" s="140">
        <f>IF(ISERROR(VLOOKUP($C17,'LINHA 1'!$C$6:$BM$162,'Carga People'!AM$2,0)),0,VLOOKUP($C17,'LINHA 1'!$C$6:$BM$162,'Carga People'!AM$2,0))+IF(ISERROR(VLOOKUP($C17,'LINHA 2'!$C$6:$BM$114,'Carga People'!AM$2,0)),0,VLOOKUP($C17,'LINHA 2'!$C$6:$BM$114,'Carga People'!AM$2,0))+IF(ISERROR(VLOOKUP($C17,'LINHA 3'!$C$6:$BM$106,'Carga People'!AM$2,0)),0,VLOOKUP($C17,'LINHA 3'!$C$6:$BM$106,'Carga People'!AM$2,0))</f>
        <v>0</v>
      </c>
      <c r="AN17" s="140">
        <f>IF(ISERROR(VLOOKUP($C17,'LINHA 1'!$C$6:$BM$162,'Carga People'!AN$2,0)),0,VLOOKUP($C17,'LINHA 1'!$C$6:$BM$162,'Carga People'!AN$2,0))+IF(ISERROR(VLOOKUP($C17,'LINHA 2'!$C$6:$BM$114,'Carga People'!AN$2,0)),0,VLOOKUP($C17,'LINHA 2'!$C$6:$BM$114,'Carga People'!AN$2,0))+IF(ISERROR(VLOOKUP($C17,'LINHA 3'!$C$6:$BM$106,'Carga People'!AN$2,0)),0,VLOOKUP($C17,'LINHA 3'!$C$6:$BM$106,'Carga People'!AN$2,0))</f>
        <v>0</v>
      </c>
      <c r="AO17" s="140">
        <f>IF(ISERROR(VLOOKUP($C17,'LINHA 1'!$C$6:$BM$162,'Carga People'!AO$2,0)),0,VLOOKUP($C17,'LINHA 1'!$C$6:$BM$162,'Carga People'!AO$2,0))+IF(ISERROR(VLOOKUP($C17,'LINHA 2'!$C$6:$BM$114,'Carga People'!AO$2,0)),0,VLOOKUP($C17,'LINHA 2'!$C$6:$BM$114,'Carga People'!AO$2,0))+IF(ISERROR(VLOOKUP($C17,'LINHA 3'!$C$6:$BM$106,'Carga People'!AO$2,0)),0,VLOOKUP($C17,'LINHA 3'!$C$6:$BM$106,'Carga People'!AO$2,0))</f>
        <v>0</v>
      </c>
      <c r="AP17" s="140">
        <f>IF(ISERROR(VLOOKUP($C17,'LINHA 1'!$C$6:$BM$162,'Carga People'!AP$2,0)),0,VLOOKUP($C17,'LINHA 1'!$C$6:$BM$162,'Carga People'!AP$2,0))+IF(ISERROR(VLOOKUP($C17,'LINHA 2'!$C$6:$BM$114,'Carga People'!AP$2,0)),0,VLOOKUP($C17,'LINHA 2'!$C$6:$BM$114,'Carga People'!AP$2,0))+IF(ISERROR(VLOOKUP($C17,'LINHA 3'!$C$6:$BM$106,'Carga People'!AP$2,0)),0,VLOOKUP($C17,'LINHA 3'!$C$6:$BM$106,'Carga People'!AP$2,0))</f>
        <v>0</v>
      </c>
      <c r="AQ17" s="140">
        <f>IF(ISERROR(VLOOKUP($C17,'LINHA 1'!$C$6:$BM$162,'Carga People'!AQ$2,0)),0,VLOOKUP($C17,'LINHA 1'!$C$6:$BM$162,'Carga People'!AQ$2,0))+IF(ISERROR(VLOOKUP($C17,'LINHA 2'!$C$6:$BM$114,'Carga People'!AQ$2,0)),0,VLOOKUP($C17,'LINHA 2'!$C$6:$BM$114,'Carga People'!AQ$2,0))+IF(ISERROR(VLOOKUP($C17,'LINHA 3'!$C$6:$BM$106,'Carga People'!AQ$2,0)),0,VLOOKUP($C17,'LINHA 3'!$C$6:$BM$106,'Carga People'!AQ$2,0))</f>
        <v>0</v>
      </c>
      <c r="AR17" s="140">
        <f>IF(ISERROR(VLOOKUP($C17,'LINHA 1'!$C$6:$BM$162,'Carga People'!AR$2,0)),0,VLOOKUP($C17,'LINHA 1'!$C$6:$BM$162,'Carga People'!AR$2,0))+IF(ISERROR(VLOOKUP($C17,'LINHA 2'!$C$6:$BM$114,'Carga People'!AR$2,0)),0,VLOOKUP($C17,'LINHA 2'!$C$6:$BM$114,'Carga People'!AR$2,0))+IF(ISERROR(VLOOKUP($C17,'LINHA 3'!$C$6:$BM$106,'Carga People'!AR$2,0)),0,VLOOKUP($C17,'LINHA 3'!$C$6:$BM$106,'Carga People'!AR$2,0))</f>
        <v>0</v>
      </c>
      <c r="AS17" s="140">
        <f>IF(ISERROR(VLOOKUP($C17,'LINHA 1'!$C$6:$BM$162,'Carga People'!AS$2,0)),0,VLOOKUP($C17,'LINHA 1'!$C$6:$BM$162,'Carga People'!AS$2,0))+IF(ISERROR(VLOOKUP($C17,'LINHA 2'!$C$6:$BM$114,'Carga People'!AS$2,0)),0,VLOOKUP($C17,'LINHA 2'!$C$6:$BM$114,'Carga People'!AS$2,0))+IF(ISERROR(VLOOKUP($C17,'LINHA 3'!$C$6:$BM$106,'Carga People'!AS$2,0)),0,VLOOKUP($C17,'LINHA 3'!$C$6:$BM$106,'Carga People'!AS$2,0))</f>
        <v>0</v>
      </c>
      <c r="AT17" s="140">
        <f>IF(ISERROR(VLOOKUP($C17,'LINHA 1'!$C$6:$BM$162,'Carga People'!AT$2,0)),0,VLOOKUP($C17,'LINHA 1'!$C$6:$BM$162,'Carga People'!AT$2,0))+IF(ISERROR(VLOOKUP($C17,'LINHA 2'!$C$6:$BM$114,'Carga People'!AT$2,0)),0,VLOOKUP($C17,'LINHA 2'!$C$6:$BM$114,'Carga People'!AT$2,0))+IF(ISERROR(VLOOKUP($C17,'LINHA 3'!$C$6:$BM$106,'Carga People'!AT$2,0)),0,VLOOKUP($C17,'LINHA 3'!$C$6:$BM$106,'Carga People'!AT$2,0))</f>
        <v>0</v>
      </c>
      <c r="AU17" s="367">
        <f t="shared" si="2"/>
        <v>0</v>
      </c>
      <c r="AV17" s="780" t="str">
        <f>IF(C17=C13,1,"")</f>
        <v/>
      </c>
      <c r="AW17" s="90">
        <f>IF(D17="","",VLOOKUP(D17,MI_ME!$D$5:$AQ$336,39,0))</f>
        <v>0</v>
      </c>
      <c r="AX17" s="660"/>
    </row>
    <row r="18" spans="1:50" ht="18" hidden="1" customHeight="1" x14ac:dyDescent="0.3">
      <c r="A18" s="1792"/>
      <c r="B18" s="773" t="s">
        <v>313</v>
      </c>
      <c r="C18" s="773" t="s">
        <v>360</v>
      </c>
      <c r="D18" s="771" t="s">
        <v>343</v>
      </c>
      <c r="E18" s="1457" t="s">
        <v>972</v>
      </c>
      <c r="F18" s="770" t="s">
        <v>15</v>
      </c>
      <c r="G18" s="136"/>
      <c r="H18" s="137"/>
      <c r="I18" s="138"/>
      <c r="J18" s="139">
        <f>IF(ISERROR(VLOOKUP($C18,'LINHA 1'!$C$6:$BM$162,'Carga People'!J$2,0)),0,VLOOKUP($C18,'LINHA 1'!$C$6:$BM$162,'Carga People'!J$2,0))+IF(ISERROR(VLOOKUP($C18,'LINHA 2'!$C$6:$BM$114,'Carga People'!J$2,0)),0,VLOOKUP($C18,'LINHA 2'!$C$6:$BM$114,'Carga People'!J$2,0))+IF(ISERROR(VLOOKUP($C18,'LINHA 3'!$C$6:$BM$106,'Carga People'!J$2,0)),0,VLOOKUP($C18,'LINHA 3'!$C$6:$BM$106,'Carga People'!J$2,0))</f>
        <v>0</v>
      </c>
      <c r="K18" s="140">
        <f>IF(ISERROR(VLOOKUP($C18,'LINHA 1'!$C$6:$BM$162,'Carga People'!K$2,0)),0,VLOOKUP($C18,'LINHA 1'!$C$6:$BM$162,'Carga People'!K$2,0))+IF(ISERROR(VLOOKUP($C18,'LINHA 2'!$C$6:$BM$114,'Carga People'!K$2,0)),0,VLOOKUP($C18,'LINHA 2'!$C$6:$BM$114,'Carga People'!K$2,0))+IF(ISERROR(VLOOKUP($C18,'LINHA 3'!$C$6:$BM$106,'Carga People'!K$2,0)),0,VLOOKUP($C18,'LINHA 3'!$C$6:$BM$106,'Carga People'!K$2,0))</f>
        <v>0</v>
      </c>
      <c r="L18" s="140">
        <f>IF(ISERROR(VLOOKUP($C18,'LINHA 1'!$C$6:$BM$162,'Carga People'!L$2,0)),0,VLOOKUP($C18,'LINHA 1'!$C$6:$BM$162,'Carga People'!L$2,0))+IF(ISERROR(VLOOKUP($C18,'LINHA 2'!$C$6:$BM$114,'Carga People'!L$2,0)),0,VLOOKUP($C18,'LINHA 2'!$C$6:$BM$114,'Carga People'!L$2,0))+IF(ISERROR(VLOOKUP($C18,'LINHA 3'!$C$6:$BM$106,'Carga People'!L$2,0)),0,VLOOKUP($C18,'LINHA 3'!$C$6:$BM$106,'Carga People'!L$2,0))</f>
        <v>0</v>
      </c>
      <c r="M18" s="140">
        <f>IF(ISERROR(VLOOKUP($C18,'LINHA 1'!$C$6:$BM$162,'Carga People'!M$2,0)),0,VLOOKUP($C18,'LINHA 1'!$C$6:$BM$162,'Carga People'!M$2,0))+IF(ISERROR(VLOOKUP($C18,'LINHA 2'!$C$6:$BM$114,'Carga People'!M$2,0)),0,VLOOKUP($C18,'LINHA 2'!$C$6:$BM$114,'Carga People'!M$2,0))+IF(ISERROR(VLOOKUP($C18,'LINHA 3'!$C$6:$BM$106,'Carga People'!M$2,0)),0,VLOOKUP($C18,'LINHA 3'!$C$6:$BM$106,'Carga People'!M$2,0))</f>
        <v>0</v>
      </c>
      <c r="N18" s="140">
        <f>IF(ISERROR(VLOOKUP($C18,'LINHA 1'!$C$6:$BM$162,'Carga People'!N$2,0)),0,VLOOKUP($C18,'LINHA 1'!$C$6:$BM$162,'Carga People'!N$2,0))+IF(ISERROR(VLOOKUP($C18,'LINHA 2'!$C$6:$BM$114,'Carga People'!N$2,0)),0,VLOOKUP($C18,'LINHA 2'!$C$6:$BM$114,'Carga People'!N$2,0))+IF(ISERROR(VLOOKUP($C18,'LINHA 3'!$C$6:$BM$106,'Carga People'!N$2,0)),0,VLOOKUP($C18,'LINHA 3'!$C$6:$BM$106,'Carga People'!N$2,0))</f>
        <v>0</v>
      </c>
      <c r="O18" s="140">
        <f>IF(ISERROR(VLOOKUP($C18,'LINHA 1'!$C$6:$BM$162,'Carga People'!O$2,0)),0,VLOOKUP($C18,'LINHA 1'!$C$6:$BM$162,'Carga People'!O$2,0))+IF(ISERROR(VLOOKUP($C18,'LINHA 2'!$C$6:$BM$114,'Carga People'!O$2,0)),0,VLOOKUP($C18,'LINHA 2'!$C$6:$BM$114,'Carga People'!O$2,0))+IF(ISERROR(VLOOKUP($C18,'LINHA 3'!$C$6:$BM$106,'Carga People'!O$2,0)),0,VLOOKUP($C18,'LINHA 3'!$C$6:$BM$106,'Carga People'!O$2,0))</f>
        <v>0</v>
      </c>
      <c r="P18" s="140">
        <f>IF(ISERROR(VLOOKUP($C18,'LINHA 1'!$C$6:$BM$162,'Carga People'!P$2,0)),0,VLOOKUP($C18,'LINHA 1'!$C$6:$BM$162,'Carga People'!P$2,0))+IF(ISERROR(VLOOKUP($C18,'LINHA 2'!$C$6:$BM$114,'Carga People'!P$2,0)),0,VLOOKUP($C18,'LINHA 2'!$C$6:$BM$114,'Carga People'!P$2,0))+IF(ISERROR(VLOOKUP($C18,'LINHA 3'!$C$6:$BM$106,'Carga People'!P$2,0)),0,VLOOKUP($C18,'LINHA 3'!$C$6:$BM$106,'Carga People'!P$2,0))</f>
        <v>0</v>
      </c>
      <c r="Q18" s="140">
        <f>IF(ISERROR(VLOOKUP($C18,'LINHA 1'!$C$6:$BM$162,'Carga People'!Q$2,0)),0,VLOOKUP($C18,'LINHA 1'!$C$6:$BM$162,'Carga People'!Q$2,0))+IF(ISERROR(VLOOKUP($C18,'LINHA 2'!$C$6:$BM$114,'Carga People'!Q$2,0)),0,VLOOKUP($C18,'LINHA 2'!$C$6:$BM$114,'Carga People'!Q$2,0))+IF(ISERROR(VLOOKUP($C18,'LINHA 3'!$C$6:$BM$106,'Carga People'!Q$2,0)),0,VLOOKUP($C18,'LINHA 3'!$C$6:$BM$106,'Carga People'!Q$2,0))</f>
        <v>0</v>
      </c>
      <c r="R18" s="140">
        <f>IF(ISERROR(VLOOKUP($C18,'LINHA 1'!$C$6:$BM$162,'Carga People'!R$2,0)),0,VLOOKUP($C18,'LINHA 1'!$C$6:$BM$162,'Carga People'!R$2,0))+IF(ISERROR(VLOOKUP($C18,'LINHA 2'!$C$6:$BM$114,'Carga People'!R$2,0)),0,VLOOKUP($C18,'LINHA 2'!$C$6:$BM$114,'Carga People'!R$2,0))+IF(ISERROR(VLOOKUP($C18,'LINHA 3'!$C$6:$BM$106,'Carga People'!R$2,0)),0,VLOOKUP($C18,'LINHA 3'!$C$6:$BM$106,'Carga People'!R$2,0))</f>
        <v>0</v>
      </c>
      <c r="S18" s="140">
        <f>IF(ISERROR(VLOOKUP($C18,'LINHA 1'!$C$6:$BM$162,'Carga People'!S$2,0)),0,VLOOKUP($C18,'LINHA 1'!$C$6:$BM$162,'Carga People'!S$2,0))+IF(ISERROR(VLOOKUP($C18,'LINHA 2'!$C$6:$BM$114,'Carga People'!S$2,0)),0,VLOOKUP($C18,'LINHA 2'!$C$6:$BM$114,'Carga People'!S$2,0))+IF(ISERROR(VLOOKUP($C18,'LINHA 3'!$C$6:$BM$106,'Carga People'!S$2,0)),0,VLOOKUP($C18,'LINHA 3'!$C$6:$BM$106,'Carga People'!S$2,0))</f>
        <v>0</v>
      </c>
      <c r="T18" s="140">
        <f>IF(ISERROR(VLOOKUP($C18,'LINHA 1'!$C$6:$BM$162,'Carga People'!T$2,0)),0,VLOOKUP($C18,'LINHA 1'!$C$6:$BM$162,'Carga People'!T$2,0))+IF(ISERROR(VLOOKUP($C18,'LINHA 2'!$C$6:$BM$114,'Carga People'!T$2,0)),0,VLOOKUP($C18,'LINHA 2'!$C$6:$BM$114,'Carga People'!T$2,0))+IF(ISERROR(VLOOKUP($C18,'LINHA 3'!$C$6:$BM$106,'Carga People'!T$2,0)),0,VLOOKUP($C18,'LINHA 3'!$C$6:$BM$106,'Carga People'!T$2,0))</f>
        <v>0</v>
      </c>
      <c r="U18" s="140">
        <f>IF(ISERROR(VLOOKUP($C18,'LINHA 1'!$C$6:$BM$162,'Carga People'!U$2,0)),0,VLOOKUP($C18,'LINHA 1'!$C$6:$BM$162,'Carga People'!U$2,0))+IF(ISERROR(VLOOKUP($C18,'LINHA 2'!$C$6:$BM$114,'Carga People'!U$2,0)),0,VLOOKUP($C18,'LINHA 2'!$C$6:$BM$114,'Carga People'!U$2,0))+IF(ISERROR(VLOOKUP($C18,'LINHA 3'!$C$6:$BM$106,'Carga People'!U$2,0)),0,VLOOKUP($C18,'LINHA 3'!$C$6:$BM$106,'Carga People'!U$2,0))</f>
        <v>0</v>
      </c>
      <c r="V18" s="140">
        <f>IF(ISERROR(VLOOKUP($C18,'LINHA 1'!$C$6:$BM$162,'Carga People'!V$2,0)),0,VLOOKUP($C18,'LINHA 1'!$C$6:$BM$162,'Carga People'!V$2,0))+IF(ISERROR(VLOOKUP($C18,'LINHA 2'!$C$6:$BM$114,'Carga People'!V$2,0)),0,VLOOKUP($C18,'LINHA 2'!$C$6:$BM$114,'Carga People'!V$2,0))+IF(ISERROR(VLOOKUP($C18,'LINHA 3'!$C$6:$BM$106,'Carga People'!V$2,0)),0,VLOOKUP($C18,'LINHA 3'!$C$6:$BM$106,'Carga People'!V$2,0))</f>
        <v>0</v>
      </c>
      <c r="W18" s="140">
        <f>IF(ISERROR(VLOOKUP($C18,'LINHA 1'!$C$6:$BM$162,'Carga People'!W$2,0)),0,VLOOKUP($C18,'LINHA 1'!$C$6:$BM$162,'Carga People'!W$2,0))+IF(ISERROR(VLOOKUP($C18,'LINHA 2'!$C$6:$BM$114,'Carga People'!W$2,0)),0,VLOOKUP($C18,'LINHA 2'!$C$6:$BM$114,'Carga People'!W$2,0))+IF(ISERROR(VLOOKUP($C18,'LINHA 3'!$C$6:$BM$106,'Carga People'!W$2,0)),0,VLOOKUP($C18,'LINHA 3'!$C$6:$BM$106,'Carga People'!W$2,0))</f>
        <v>0</v>
      </c>
      <c r="X18" s="140">
        <f>IF(ISERROR(VLOOKUP($C18,'LINHA 1'!$C$6:$BM$162,'Carga People'!X$2,0)),0,VLOOKUP($C18,'LINHA 1'!$C$6:$BM$162,'Carga People'!X$2,0))+IF(ISERROR(VLOOKUP($C18,'LINHA 2'!$C$6:$BM$114,'Carga People'!X$2,0)),0,VLOOKUP($C18,'LINHA 2'!$C$6:$BM$114,'Carga People'!X$2,0))+IF(ISERROR(VLOOKUP($C18,'LINHA 3'!$C$6:$BM$106,'Carga People'!X$2,0)),0,VLOOKUP($C18,'LINHA 3'!$C$6:$BM$106,'Carga People'!X$2,0))</f>
        <v>0</v>
      </c>
      <c r="Y18" s="140">
        <f>IF(ISERROR(VLOOKUP($C18,'LINHA 1'!$C$6:$BM$162,'Carga People'!Y$2,0)),0,VLOOKUP($C18,'LINHA 1'!$C$6:$BM$162,'Carga People'!Y$2,0))+IF(ISERROR(VLOOKUP($C18,'LINHA 2'!$C$6:$BM$114,'Carga People'!Y$2,0)),0,VLOOKUP($C18,'LINHA 2'!$C$6:$BM$114,'Carga People'!Y$2,0))+IF(ISERROR(VLOOKUP($C18,'LINHA 3'!$C$6:$BM$106,'Carga People'!Y$2,0)),0,VLOOKUP($C18,'LINHA 3'!$C$6:$BM$106,'Carga People'!Y$2,0))</f>
        <v>0</v>
      </c>
      <c r="Z18" s="140">
        <f>IF(ISERROR(VLOOKUP($C18,'LINHA 1'!$C$6:$BM$162,'Carga People'!Z$2,0)),0,VLOOKUP($C18,'LINHA 1'!$C$6:$BM$162,'Carga People'!Z$2,0))+IF(ISERROR(VLOOKUP($C18,'LINHA 2'!$C$6:$BM$114,'Carga People'!Z$2,0)),0,VLOOKUP($C18,'LINHA 2'!$C$6:$BM$114,'Carga People'!Z$2,0))+IF(ISERROR(VLOOKUP($C18,'LINHA 3'!$C$6:$BM$106,'Carga People'!Z$2,0)),0,VLOOKUP($C18,'LINHA 3'!$C$6:$BM$106,'Carga People'!Z$2,0))</f>
        <v>0</v>
      </c>
      <c r="AA18" s="140">
        <f>IF(ISERROR(VLOOKUP($C18,'LINHA 1'!$C$6:$BM$162,'Carga People'!AA$2,0)),0,VLOOKUP($C18,'LINHA 1'!$C$6:$BM$162,'Carga People'!AA$2,0))+IF(ISERROR(VLOOKUP($C18,'LINHA 2'!$C$6:$BM$114,'Carga People'!AA$2,0)),0,VLOOKUP($C18,'LINHA 2'!$C$6:$BM$114,'Carga People'!AA$2,0))+IF(ISERROR(VLOOKUP($C18,'LINHA 3'!$C$6:$BM$106,'Carga People'!AA$2,0)),0,VLOOKUP($C18,'LINHA 3'!$C$6:$BM$106,'Carga People'!AA$2,0))</f>
        <v>0</v>
      </c>
      <c r="AB18" s="140">
        <f>IF(ISERROR(VLOOKUP($C18,'LINHA 1'!$C$6:$BM$162,'Carga People'!AB$2,0)),0,VLOOKUP($C18,'LINHA 1'!$C$6:$BM$162,'Carga People'!AB$2,0))+IF(ISERROR(VLOOKUP($C18,'LINHA 2'!$C$6:$BM$114,'Carga People'!AB$2,0)),0,VLOOKUP($C18,'LINHA 2'!$C$6:$BM$114,'Carga People'!AB$2,0))+IF(ISERROR(VLOOKUP($C18,'LINHA 3'!$C$6:$BM$106,'Carga People'!AB$2,0)),0,VLOOKUP($C18,'LINHA 3'!$C$6:$BM$106,'Carga People'!AB$2,0))</f>
        <v>0</v>
      </c>
      <c r="AC18" s="140">
        <f>IF(ISERROR(VLOOKUP($C18,'LINHA 1'!$C$6:$BM$162,'Carga People'!AC$2,0)),0,VLOOKUP($C18,'LINHA 1'!$C$6:$BM$162,'Carga People'!AC$2,0))+IF(ISERROR(VLOOKUP($C18,'LINHA 2'!$C$6:$BM$114,'Carga People'!AC$2,0)),0,VLOOKUP($C18,'LINHA 2'!$C$6:$BM$114,'Carga People'!AC$2,0))+IF(ISERROR(VLOOKUP($C18,'LINHA 3'!$C$6:$BM$106,'Carga People'!AC$2,0)),0,VLOOKUP($C18,'LINHA 3'!$C$6:$BM$106,'Carga People'!AC$2,0))</f>
        <v>0</v>
      </c>
      <c r="AD18" s="140">
        <f>IF(ISERROR(VLOOKUP($C18,'LINHA 1'!$C$6:$BM$162,'Carga People'!AD$2,0)),0,VLOOKUP($C18,'LINHA 1'!$C$6:$BM$162,'Carga People'!AD$2,0))+IF(ISERROR(VLOOKUP($C18,'LINHA 2'!$C$6:$BM$114,'Carga People'!AD$2,0)),0,VLOOKUP($C18,'LINHA 2'!$C$6:$BM$114,'Carga People'!AD$2,0))+IF(ISERROR(VLOOKUP($C18,'LINHA 3'!$C$6:$BM$106,'Carga People'!AD$2,0)),0,VLOOKUP($C18,'LINHA 3'!$C$6:$BM$106,'Carga People'!AD$2,0))</f>
        <v>0</v>
      </c>
      <c r="AE18" s="140">
        <f>IF(ISERROR(VLOOKUP($C18,'LINHA 1'!$C$6:$BM$162,'Carga People'!AE$2,0)),0,VLOOKUP($C18,'LINHA 1'!$C$6:$BM$162,'Carga People'!AE$2,0))+IF(ISERROR(VLOOKUP($C18,'LINHA 2'!$C$6:$BM$114,'Carga People'!AE$2,0)),0,VLOOKUP($C18,'LINHA 2'!$C$6:$BM$114,'Carga People'!AE$2,0))+IF(ISERROR(VLOOKUP($C18,'LINHA 3'!$C$6:$BM$106,'Carga People'!AE$2,0)),0,VLOOKUP($C18,'LINHA 3'!$C$6:$BM$106,'Carga People'!AE$2,0))</f>
        <v>0</v>
      </c>
      <c r="AF18" s="140">
        <f>IF(ISERROR(VLOOKUP($C18,'LINHA 1'!$C$6:$BM$162,'Carga People'!AF$2,0)),0,VLOOKUP($C18,'LINHA 1'!$C$6:$BM$162,'Carga People'!AF$2,0))+IF(ISERROR(VLOOKUP($C18,'LINHA 2'!$C$6:$BM$114,'Carga People'!AF$2,0)),0,VLOOKUP($C18,'LINHA 2'!$C$6:$BM$114,'Carga People'!AF$2,0))+IF(ISERROR(VLOOKUP($C18,'LINHA 3'!$C$6:$BM$106,'Carga People'!AF$2,0)),0,VLOOKUP($C18,'LINHA 3'!$C$6:$BM$106,'Carga People'!AF$2,0))</f>
        <v>0</v>
      </c>
      <c r="AG18" s="140">
        <f>IF(ISERROR(VLOOKUP($C18,'LINHA 1'!$C$6:$BM$162,'Carga People'!AG$2,0)),0,VLOOKUP($C18,'LINHA 1'!$C$6:$BM$162,'Carga People'!AG$2,0))+IF(ISERROR(VLOOKUP($C18,'LINHA 2'!$C$6:$BM$114,'Carga People'!AG$2,0)),0,VLOOKUP($C18,'LINHA 2'!$C$6:$BM$114,'Carga People'!AG$2,0))+IF(ISERROR(VLOOKUP($C18,'LINHA 3'!$C$6:$BM$106,'Carga People'!AG$2,0)),0,VLOOKUP($C18,'LINHA 3'!$C$6:$BM$106,'Carga People'!AG$2,0))</f>
        <v>0</v>
      </c>
      <c r="AH18" s="140">
        <f>IF(ISERROR(VLOOKUP($C18,'LINHA 1'!$C$6:$BM$162,'Carga People'!AH$2,0)),0,VLOOKUP($C18,'LINHA 1'!$C$6:$BM$162,'Carga People'!AH$2,0))+IF(ISERROR(VLOOKUP($C18,'LINHA 2'!$C$6:$BM$114,'Carga People'!AH$2,0)),0,VLOOKUP($C18,'LINHA 2'!$C$6:$BM$114,'Carga People'!AH$2,0))+IF(ISERROR(VLOOKUP($C18,'LINHA 3'!$C$6:$BM$106,'Carga People'!AH$2,0)),0,VLOOKUP($C18,'LINHA 3'!$C$6:$BM$106,'Carga People'!AH$2,0))</f>
        <v>0</v>
      </c>
      <c r="AI18" s="140">
        <f>IF(ISERROR(VLOOKUP($C18,'LINHA 1'!$C$6:$BM$162,'Carga People'!AI$2,0)),0,VLOOKUP($C18,'LINHA 1'!$C$6:$BM$162,'Carga People'!AI$2,0))+IF(ISERROR(VLOOKUP($C18,'LINHA 2'!$C$6:$BM$114,'Carga People'!AI$2,0)),0,VLOOKUP($C18,'LINHA 2'!$C$6:$BM$114,'Carga People'!AI$2,0))+IF(ISERROR(VLOOKUP($C18,'LINHA 3'!$C$6:$BM$106,'Carga People'!AI$2,0)),0,VLOOKUP($C18,'LINHA 3'!$C$6:$BM$106,'Carga People'!AI$2,0))</f>
        <v>0</v>
      </c>
      <c r="AJ18" s="140">
        <f>IF(ISERROR(VLOOKUP($C18,'LINHA 1'!$C$6:$BM$162,'Carga People'!AJ$2,0)),0,VLOOKUP($C18,'LINHA 1'!$C$6:$BM$162,'Carga People'!AJ$2,0))+IF(ISERROR(VLOOKUP($C18,'LINHA 2'!$C$6:$BM$114,'Carga People'!AJ$2,0)),0,VLOOKUP($C18,'LINHA 2'!$C$6:$BM$114,'Carga People'!AJ$2,0))+IF(ISERROR(VLOOKUP($C18,'LINHA 3'!$C$6:$BM$106,'Carga People'!AJ$2,0)),0,VLOOKUP($C18,'LINHA 3'!$C$6:$BM$106,'Carga People'!AJ$2,0))</f>
        <v>0</v>
      </c>
      <c r="AK18" s="140">
        <f>IF(ISERROR(VLOOKUP($C18,'LINHA 1'!$C$6:$BM$162,'Carga People'!AK$2,0)),0,VLOOKUP($C18,'LINHA 1'!$C$6:$BM$162,'Carga People'!AK$2,0))+IF(ISERROR(VLOOKUP($C18,'LINHA 2'!$C$6:$BM$114,'Carga People'!AK$2,0)),0,VLOOKUP($C18,'LINHA 2'!$C$6:$BM$114,'Carga People'!AK$2,0))+IF(ISERROR(VLOOKUP($C18,'LINHA 3'!$C$6:$BM$106,'Carga People'!AK$2,0)),0,VLOOKUP($C18,'LINHA 3'!$C$6:$BM$106,'Carga People'!AK$2,0))</f>
        <v>0</v>
      </c>
      <c r="AL18" s="140">
        <f>IF(ISERROR(VLOOKUP($C18,'LINHA 1'!$C$6:$BM$162,'Carga People'!AL$2,0)),0,VLOOKUP($C18,'LINHA 1'!$C$6:$BM$162,'Carga People'!AL$2,0))+IF(ISERROR(VLOOKUP($C18,'LINHA 2'!$C$6:$BM$114,'Carga People'!AL$2,0)),0,VLOOKUP($C18,'LINHA 2'!$C$6:$BM$114,'Carga People'!AL$2,0))+IF(ISERROR(VLOOKUP($C18,'LINHA 3'!$C$6:$BM$106,'Carga People'!AL$2,0)),0,VLOOKUP($C18,'LINHA 3'!$C$6:$BM$106,'Carga People'!AL$2,0))</f>
        <v>0</v>
      </c>
      <c r="AM18" s="140">
        <f>IF(ISERROR(VLOOKUP($C18,'LINHA 1'!$C$6:$BM$162,'Carga People'!AM$2,0)),0,VLOOKUP($C18,'LINHA 1'!$C$6:$BM$162,'Carga People'!AM$2,0))+IF(ISERROR(VLOOKUP($C18,'LINHA 2'!$C$6:$BM$114,'Carga People'!AM$2,0)),0,VLOOKUP($C18,'LINHA 2'!$C$6:$BM$114,'Carga People'!AM$2,0))+IF(ISERROR(VLOOKUP($C18,'LINHA 3'!$C$6:$BM$106,'Carga People'!AM$2,0)),0,VLOOKUP($C18,'LINHA 3'!$C$6:$BM$106,'Carga People'!AM$2,0))</f>
        <v>0</v>
      </c>
      <c r="AN18" s="140">
        <f>IF(ISERROR(VLOOKUP($C18,'LINHA 1'!$C$6:$BM$162,'Carga People'!AN$2,0)),0,VLOOKUP($C18,'LINHA 1'!$C$6:$BM$162,'Carga People'!AN$2,0))+IF(ISERROR(VLOOKUP($C18,'LINHA 2'!$C$6:$BM$114,'Carga People'!AN$2,0)),0,VLOOKUP($C18,'LINHA 2'!$C$6:$BM$114,'Carga People'!AN$2,0))+IF(ISERROR(VLOOKUP($C18,'LINHA 3'!$C$6:$BM$106,'Carga People'!AN$2,0)),0,VLOOKUP($C18,'LINHA 3'!$C$6:$BM$106,'Carga People'!AN$2,0))</f>
        <v>0</v>
      </c>
      <c r="AO18" s="140">
        <f>IF(ISERROR(VLOOKUP($C18,'LINHA 1'!$C$6:$BM$162,'Carga People'!AO$2,0)),0,VLOOKUP($C18,'LINHA 1'!$C$6:$BM$162,'Carga People'!AO$2,0))+IF(ISERROR(VLOOKUP($C18,'LINHA 2'!$C$6:$BM$114,'Carga People'!AO$2,0)),0,VLOOKUP($C18,'LINHA 2'!$C$6:$BM$114,'Carga People'!AO$2,0))+IF(ISERROR(VLOOKUP($C18,'LINHA 3'!$C$6:$BM$106,'Carga People'!AO$2,0)),0,VLOOKUP($C18,'LINHA 3'!$C$6:$BM$106,'Carga People'!AO$2,0))</f>
        <v>0</v>
      </c>
      <c r="AP18" s="140">
        <f>IF(ISERROR(VLOOKUP($C18,'LINHA 1'!$C$6:$BM$162,'Carga People'!AP$2,0)),0,VLOOKUP($C18,'LINHA 1'!$C$6:$BM$162,'Carga People'!AP$2,0))+IF(ISERROR(VLOOKUP($C18,'LINHA 2'!$C$6:$BM$114,'Carga People'!AP$2,0)),0,VLOOKUP($C18,'LINHA 2'!$C$6:$BM$114,'Carga People'!AP$2,0))+IF(ISERROR(VLOOKUP($C18,'LINHA 3'!$C$6:$BM$106,'Carga People'!AP$2,0)),0,VLOOKUP($C18,'LINHA 3'!$C$6:$BM$106,'Carga People'!AP$2,0))</f>
        <v>0</v>
      </c>
      <c r="AQ18" s="140">
        <f>IF(ISERROR(VLOOKUP($C18,'LINHA 1'!$C$6:$BM$162,'Carga People'!AQ$2,0)),0,VLOOKUP($C18,'LINHA 1'!$C$6:$BM$162,'Carga People'!AQ$2,0))+IF(ISERROR(VLOOKUP($C18,'LINHA 2'!$C$6:$BM$114,'Carga People'!AQ$2,0)),0,VLOOKUP($C18,'LINHA 2'!$C$6:$BM$114,'Carga People'!AQ$2,0))+IF(ISERROR(VLOOKUP($C18,'LINHA 3'!$C$6:$BM$106,'Carga People'!AQ$2,0)),0,VLOOKUP($C18,'LINHA 3'!$C$6:$BM$106,'Carga People'!AQ$2,0))</f>
        <v>0</v>
      </c>
      <c r="AR18" s="140">
        <f>IF(ISERROR(VLOOKUP($C18,'LINHA 1'!$C$6:$BM$162,'Carga People'!AR$2,0)),0,VLOOKUP($C18,'LINHA 1'!$C$6:$BM$162,'Carga People'!AR$2,0))+IF(ISERROR(VLOOKUP($C18,'LINHA 2'!$C$6:$BM$114,'Carga People'!AR$2,0)),0,VLOOKUP($C18,'LINHA 2'!$C$6:$BM$114,'Carga People'!AR$2,0))+IF(ISERROR(VLOOKUP($C18,'LINHA 3'!$C$6:$BM$106,'Carga People'!AR$2,0)),0,VLOOKUP($C18,'LINHA 3'!$C$6:$BM$106,'Carga People'!AR$2,0))</f>
        <v>0</v>
      </c>
      <c r="AS18" s="140">
        <f>IF(ISERROR(VLOOKUP($C18,'LINHA 1'!$C$6:$BM$162,'Carga People'!AS$2,0)),0,VLOOKUP($C18,'LINHA 1'!$C$6:$BM$162,'Carga People'!AS$2,0))+IF(ISERROR(VLOOKUP($C18,'LINHA 2'!$C$6:$BM$114,'Carga People'!AS$2,0)),0,VLOOKUP($C18,'LINHA 2'!$C$6:$BM$114,'Carga People'!AS$2,0))+IF(ISERROR(VLOOKUP($C18,'LINHA 3'!$C$6:$BM$106,'Carga People'!AS$2,0)),0,VLOOKUP($C18,'LINHA 3'!$C$6:$BM$106,'Carga People'!AS$2,0))</f>
        <v>0</v>
      </c>
      <c r="AT18" s="140">
        <f>IF(ISERROR(VLOOKUP($C18,'LINHA 1'!$C$6:$BM$162,'Carga People'!AT$2,0)),0,VLOOKUP($C18,'LINHA 1'!$C$6:$BM$162,'Carga People'!AT$2,0))+IF(ISERROR(VLOOKUP($C18,'LINHA 2'!$C$6:$BM$114,'Carga People'!AT$2,0)),0,VLOOKUP($C18,'LINHA 2'!$C$6:$BM$114,'Carga People'!AT$2,0))+IF(ISERROR(VLOOKUP($C18,'LINHA 3'!$C$6:$BM$106,'Carga People'!AT$2,0)),0,VLOOKUP($C18,'LINHA 3'!$C$6:$BM$106,'Carga People'!AT$2,0))</f>
        <v>0</v>
      </c>
      <c r="AU18" s="367">
        <f t="shared" si="2"/>
        <v>0</v>
      </c>
      <c r="AV18" s="780" t="str">
        <f t="shared" si="3"/>
        <v/>
      </c>
      <c r="AW18" s="90" t="e">
        <f>IF(D18="","",VLOOKUP(D18,MI_ME!$D$5:$AQ$336,39,0))</f>
        <v>#N/A</v>
      </c>
      <c r="AX18" s="660"/>
    </row>
    <row r="19" spans="1:50" ht="18" hidden="1" customHeight="1" x14ac:dyDescent="0.3">
      <c r="A19" s="1792"/>
      <c r="B19" s="773" t="s">
        <v>313</v>
      </c>
      <c r="C19" s="773" t="s">
        <v>361</v>
      </c>
      <c r="D19" s="771" t="s">
        <v>344</v>
      </c>
      <c r="E19" s="1457" t="s">
        <v>973</v>
      </c>
      <c r="F19" s="770" t="s">
        <v>15</v>
      </c>
      <c r="G19" s="136"/>
      <c r="H19" s="137"/>
      <c r="I19" s="138"/>
      <c r="J19" s="139">
        <f>IF(ISERROR(VLOOKUP($C19,'LINHA 1'!$C$6:$BM$162,'Carga People'!J$2,0)),0,VLOOKUP($C19,'LINHA 1'!$C$6:$BM$162,'Carga People'!J$2,0))+IF(ISERROR(VLOOKUP($C19,'LINHA 2'!$C$6:$BM$114,'Carga People'!J$2,0)),0,VLOOKUP($C19,'LINHA 2'!$C$6:$BM$114,'Carga People'!J$2,0))+IF(ISERROR(VLOOKUP($C19,'LINHA 3'!$C$6:$BM$106,'Carga People'!J$2,0)),0,VLOOKUP($C19,'LINHA 3'!$C$6:$BM$106,'Carga People'!J$2,0))</f>
        <v>0</v>
      </c>
      <c r="K19" s="140">
        <f>IF(ISERROR(VLOOKUP($C19,'LINHA 1'!$C$6:$BM$162,'Carga People'!K$2,0)),0,VLOOKUP($C19,'LINHA 1'!$C$6:$BM$162,'Carga People'!K$2,0))+IF(ISERROR(VLOOKUP($C19,'LINHA 2'!$C$6:$BM$114,'Carga People'!K$2,0)),0,VLOOKUP($C19,'LINHA 2'!$C$6:$BM$114,'Carga People'!K$2,0))+IF(ISERROR(VLOOKUP($C19,'LINHA 3'!$C$6:$BM$106,'Carga People'!K$2,0)),0,VLOOKUP($C19,'LINHA 3'!$C$6:$BM$106,'Carga People'!K$2,0))</f>
        <v>0</v>
      </c>
      <c r="L19" s="140">
        <f>IF(ISERROR(VLOOKUP($C19,'LINHA 1'!$C$6:$BM$162,'Carga People'!L$2,0)),0,VLOOKUP($C19,'LINHA 1'!$C$6:$BM$162,'Carga People'!L$2,0))+IF(ISERROR(VLOOKUP($C19,'LINHA 2'!$C$6:$BM$114,'Carga People'!L$2,0)),0,VLOOKUP($C19,'LINHA 2'!$C$6:$BM$114,'Carga People'!L$2,0))+IF(ISERROR(VLOOKUP($C19,'LINHA 3'!$C$6:$BM$106,'Carga People'!L$2,0)),0,VLOOKUP($C19,'LINHA 3'!$C$6:$BM$106,'Carga People'!L$2,0))</f>
        <v>0</v>
      </c>
      <c r="M19" s="140">
        <f>IF(ISERROR(VLOOKUP($C19,'LINHA 1'!$C$6:$BM$162,'Carga People'!M$2,0)),0,VLOOKUP($C19,'LINHA 1'!$C$6:$BM$162,'Carga People'!M$2,0))+IF(ISERROR(VLOOKUP($C19,'LINHA 2'!$C$6:$BM$114,'Carga People'!M$2,0)),0,VLOOKUP($C19,'LINHA 2'!$C$6:$BM$114,'Carga People'!M$2,0))+IF(ISERROR(VLOOKUP($C19,'LINHA 3'!$C$6:$BM$106,'Carga People'!M$2,0)),0,VLOOKUP($C19,'LINHA 3'!$C$6:$BM$106,'Carga People'!M$2,0))</f>
        <v>0</v>
      </c>
      <c r="N19" s="140">
        <f>IF(ISERROR(VLOOKUP($C19,'LINHA 1'!$C$6:$BM$162,'Carga People'!N$2,0)),0,VLOOKUP($C19,'LINHA 1'!$C$6:$BM$162,'Carga People'!N$2,0))+IF(ISERROR(VLOOKUP($C19,'LINHA 2'!$C$6:$BM$114,'Carga People'!N$2,0)),0,VLOOKUP($C19,'LINHA 2'!$C$6:$BM$114,'Carga People'!N$2,0))+IF(ISERROR(VLOOKUP($C19,'LINHA 3'!$C$6:$BM$106,'Carga People'!N$2,0)),0,VLOOKUP($C19,'LINHA 3'!$C$6:$BM$106,'Carga People'!N$2,0))</f>
        <v>0</v>
      </c>
      <c r="O19" s="140">
        <f>IF(ISERROR(VLOOKUP($C19,'LINHA 1'!$C$6:$BM$162,'Carga People'!O$2,0)),0,VLOOKUP($C19,'LINHA 1'!$C$6:$BM$162,'Carga People'!O$2,0))+IF(ISERROR(VLOOKUP($C19,'LINHA 2'!$C$6:$BM$114,'Carga People'!O$2,0)),0,VLOOKUP($C19,'LINHA 2'!$C$6:$BM$114,'Carga People'!O$2,0))+IF(ISERROR(VLOOKUP($C19,'LINHA 3'!$C$6:$BM$106,'Carga People'!O$2,0)),0,VLOOKUP($C19,'LINHA 3'!$C$6:$BM$106,'Carga People'!O$2,0))</f>
        <v>0</v>
      </c>
      <c r="P19" s="140">
        <f>IF(ISERROR(VLOOKUP($C19,'LINHA 1'!$C$6:$BM$162,'Carga People'!P$2,0)),0,VLOOKUP($C19,'LINHA 1'!$C$6:$BM$162,'Carga People'!P$2,0))+IF(ISERROR(VLOOKUP($C19,'LINHA 2'!$C$6:$BM$114,'Carga People'!P$2,0)),0,VLOOKUP($C19,'LINHA 2'!$C$6:$BM$114,'Carga People'!P$2,0))+IF(ISERROR(VLOOKUP($C19,'LINHA 3'!$C$6:$BM$106,'Carga People'!P$2,0)),0,VLOOKUP($C19,'LINHA 3'!$C$6:$BM$106,'Carga People'!P$2,0))</f>
        <v>0</v>
      </c>
      <c r="Q19" s="140">
        <f>IF(ISERROR(VLOOKUP($C19,'LINHA 1'!$C$6:$BM$162,'Carga People'!Q$2,0)),0,VLOOKUP($C19,'LINHA 1'!$C$6:$BM$162,'Carga People'!Q$2,0))+IF(ISERROR(VLOOKUP($C19,'LINHA 2'!$C$6:$BM$114,'Carga People'!Q$2,0)),0,VLOOKUP($C19,'LINHA 2'!$C$6:$BM$114,'Carga People'!Q$2,0))+IF(ISERROR(VLOOKUP($C19,'LINHA 3'!$C$6:$BM$106,'Carga People'!Q$2,0)),0,VLOOKUP($C19,'LINHA 3'!$C$6:$BM$106,'Carga People'!Q$2,0))</f>
        <v>0</v>
      </c>
      <c r="R19" s="140">
        <f>IF(ISERROR(VLOOKUP($C19,'LINHA 1'!$C$6:$BM$162,'Carga People'!R$2,0)),0,VLOOKUP($C19,'LINHA 1'!$C$6:$BM$162,'Carga People'!R$2,0))+IF(ISERROR(VLOOKUP($C19,'LINHA 2'!$C$6:$BM$114,'Carga People'!R$2,0)),0,VLOOKUP($C19,'LINHA 2'!$C$6:$BM$114,'Carga People'!R$2,0))+IF(ISERROR(VLOOKUP($C19,'LINHA 3'!$C$6:$BM$106,'Carga People'!R$2,0)),0,VLOOKUP($C19,'LINHA 3'!$C$6:$BM$106,'Carga People'!R$2,0))</f>
        <v>0</v>
      </c>
      <c r="S19" s="140">
        <f>IF(ISERROR(VLOOKUP($C19,'LINHA 1'!$C$6:$BM$162,'Carga People'!S$2,0)),0,VLOOKUP($C19,'LINHA 1'!$C$6:$BM$162,'Carga People'!S$2,0))+IF(ISERROR(VLOOKUP($C19,'LINHA 2'!$C$6:$BM$114,'Carga People'!S$2,0)),0,VLOOKUP($C19,'LINHA 2'!$C$6:$BM$114,'Carga People'!S$2,0))+IF(ISERROR(VLOOKUP($C19,'LINHA 3'!$C$6:$BM$106,'Carga People'!S$2,0)),0,VLOOKUP($C19,'LINHA 3'!$C$6:$BM$106,'Carga People'!S$2,0))</f>
        <v>0</v>
      </c>
      <c r="T19" s="140">
        <f>IF(ISERROR(VLOOKUP($C19,'LINHA 1'!$C$6:$BM$162,'Carga People'!T$2,0)),0,VLOOKUP($C19,'LINHA 1'!$C$6:$BM$162,'Carga People'!T$2,0))+IF(ISERROR(VLOOKUP($C19,'LINHA 2'!$C$6:$BM$114,'Carga People'!T$2,0)),0,VLOOKUP($C19,'LINHA 2'!$C$6:$BM$114,'Carga People'!T$2,0))+IF(ISERROR(VLOOKUP($C19,'LINHA 3'!$C$6:$BM$106,'Carga People'!T$2,0)),0,VLOOKUP($C19,'LINHA 3'!$C$6:$BM$106,'Carga People'!T$2,0))</f>
        <v>0</v>
      </c>
      <c r="U19" s="140">
        <f>IF(ISERROR(VLOOKUP($C19,'LINHA 1'!$C$6:$BM$162,'Carga People'!U$2,0)),0,VLOOKUP($C19,'LINHA 1'!$C$6:$BM$162,'Carga People'!U$2,0))+IF(ISERROR(VLOOKUP($C19,'LINHA 2'!$C$6:$BM$114,'Carga People'!U$2,0)),0,VLOOKUP($C19,'LINHA 2'!$C$6:$BM$114,'Carga People'!U$2,0))+IF(ISERROR(VLOOKUP($C19,'LINHA 3'!$C$6:$BM$106,'Carga People'!U$2,0)),0,VLOOKUP($C19,'LINHA 3'!$C$6:$BM$106,'Carga People'!U$2,0))</f>
        <v>0</v>
      </c>
      <c r="V19" s="140">
        <f>IF(ISERROR(VLOOKUP($C19,'LINHA 1'!$C$6:$BM$162,'Carga People'!V$2,0)),0,VLOOKUP($C19,'LINHA 1'!$C$6:$BM$162,'Carga People'!V$2,0))+IF(ISERROR(VLOOKUP($C19,'LINHA 2'!$C$6:$BM$114,'Carga People'!V$2,0)),0,VLOOKUP($C19,'LINHA 2'!$C$6:$BM$114,'Carga People'!V$2,0))+IF(ISERROR(VLOOKUP($C19,'LINHA 3'!$C$6:$BM$106,'Carga People'!V$2,0)),0,VLOOKUP($C19,'LINHA 3'!$C$6:$BM$106,'Carga People'!V$2,0))</f>
        <v>0</v>
      </c>
      <c r="W19" s="140">
        <f>IF(ISERROR(VLOOKUP($C19,'LINHA 1'!$C$6:$BM$162,'Carga People'!W$2,0)),0,VLOOKUP($C19,'LINHA 1'!$C$6:$BM$162,'Carga People'!W$2,0))+IF(ISERROR(VLOOKUP($C19,'LINHA 2'!$C$6:$BM$114,'Carga People'!W$2,0)),0,VLOOKUP($C19,'LINHA 2'!$C$6:$BM$114,'Carga People'!W$2,0))+IF(ISERROR(VLOOKUP($C19,'LINHA 3'!$C$6:$BM$106,'Carga People'!W$2,0)),0,VLOOKUP($C19,'LINHA 3'!$C$6:$BM$106,'Carga People'!W$2,0))</f>
        <v>0</v>
      </c>
      <c r="X19" s="140">
        <f>IF(ISERROR(VLOOKUP($C19,'LINHA 1'!$C$6:$BM$162,'Carga People'!X$2,0)),0,VLOOKUP($C19,'LINHA 1'!$C$6:$BM$162,'Carga People'!X$2,0))+IF(ISERROR(VLOOKUP($C19,'LINHA 2'!$C$6:$BM$114,'Carga People'!X$2,0)),0,VLOOKUP($C19,'LINHA 2'!$C$6:$BM$114,'Carga People'!X$2,0))+IF(ISERROR(VLOOKUP($C19,'LINHA 3'!$C$6:$BM$106,'Carga People'!X$2,0)),0,VLOOKUP($C19,'LINHA 3'!$C$6:$BM$106,'Carga People'!X$2,0))</f>
        <v>0</v>
      </c>
      <c r="Y19" s="140">
        <f>IF(ISERROR(VLOOKUP($C19,'LINHA 1'!$C$6:$BM$162,'Carga People'!Y$2,0)),0,VLOOKUP($C19,'LINHA 1'!$C$6:$BM$162,'Carga People'!Y$2,0))+IF(ISERROR(VLOOKUP($C19,'LINHA 2'!$C$6:$BM$114,'Carga People'!Y$2,0)),0,VLOOKUP($C19,'LINHA 2'!$C$6:$BM$114,'Carga People'!Y$2,0))+IF(ISERROR(VLOOKUP($C19,'LINHA 3'!$C$6:$BM$106,'Carga People'!Y$2,0)),0,VLOOKUP($C19,'LINHA 3'!$C$6:$BM$106,'Carga People'!Y$2,0))</f>
        <v>0</v>
      </c>
      <c r="Z19" s="140">
        <f>IF(ISERROR(VLOOKUP($C19,'LINHA 1'!$C$6:$BM$162,'Carga People'!Z$2,0)),0,VLOOKUP($C19,'LINHA 1'!$C$6:$BM$162,'Carga People'!Z$2,0))+IF(ISERROR(VLOOKUP($C19,'LINHA 2'!$C$6:$BM$114,'Carga People'!Z$2,0)),0,VLOOKUP($C19,'LINHA 2'!$C$6:$BM$114,'Carga People'!Z$2,0))+IF(ISERROR(VLOOKUP($C19,'LINHA 3'!$C$6:$BM$106,'Carga People'!Z$2,0)),0,VLOOKUP($C19,'LINHA 3'!$C$6:$BM$106,'Carga People'!Z$2,0))</f>
        <v>0</v>
      </c>
      <c r="AA19" s="140">
        <f>IF(ISERROR(VLOOKUP($C19,'LINHA 1'!$C$6:$BM$162,'Carga People'!AA$2,0)),0,VLOOKUP($C19,'LINHA 1'!$C$6:$BM$162,'Carga People'!AA$2,0))+IF(ISERROR(VLOOKUP($C19,'LINHA 2'!$C$6:$BM$114,'Carga People'!AA$2,0)),0,VLOOKUP($C19,'LINHA 2'!$C$6:$BM$114,'Carga People'!AA$2,0))+IF(ISERROR(VLOOKUP($C19,'LINHA 3'!$C$6:$BM$106,'Carga People'!AA$2,0)),0,VLOOKUP($C19,'LINHA 3'!$C$6:$BM$106,'Carga People'!AA$2,0))</f>
        <v>0</v>
      </c>
      <c r="AB19" s="140">
        <f>IF(ISERROR(VLOOKUP($C19,'LINHA 1'!$C$6:$BM$162,'Carga People'!AB$2,0)),0,VLOOKUP($C19,'LINHA 1'!$C$6:$BM$162,'Carga People'!AB$2,0))+IF(ISERROR(VLOOKUP($C19,'LINHA 2'!$C$6:$BM$114,'Carga People'!AB$2,0)),0,VLOOKUP($C19,'LINHA 2'!$C$6:$BM$114,'Carga People'!AB$2,0))+IF(ISERROR(VLOOKUP($C19,'LINHA 3'!$C$6:$BM$106,'Carga People'!AB$2,0)),0,VLOOKUP($C19,'LINHA 3'!$C$6:$BM$106,'Carga People'!AB$2,0))</f>
        <v>0</v>
      </c>
      <c r="AC19" s="140">
        <f>IF(ISERROR(VLOOKUP($C19,'LINHA 1'!$C$6:$BM$162,'Carga People'!AC$2,0)),0,VLOOKUP($C19,'LINHA 1'!$C$6:$BM$162,'Carga People'!AC$2,0))+IF(ISERROR(VLOOKUP($C19,'LINHA 2'!$C$6:$BM$114,'Carga People'!AC$2,0)),0,VLOOKUP($C19,'LINHA 2'!$C$6:$BM$114,'Carga People'!AC$2,0))+IF(ISERROR(VLOOKUP($C19,'LINHA 3'!$C$6:$BM$106,'Carga People'!AC$2,0)),0,VLOOKUP($C19,'LINHA 3'!$C$6:$BM$106,'Carga People'!AC$2,0))</f>
        <v>0</v>
      </c>
      <c r="AD19" s="140">
        <f>IF(ISERROR(VLOOKUP($C19,'LINHA 1'!$C$6:$BM$162,'Carga People'!AD$2,0)),0,VLOOKUP($C19,'LINHA 1'!$C$6:$BM$162,'Carga People'!AD$2,0))+IF(ISERROR(VLOOKUP($C19,'LINHA 2'!$C$6:$BM$114,'Carga People'!AD$2,0)),0,VLOOKUP($C19,'LINHA 2'!$C$6:$BM$114,'Carga People'!AD$2,0))+IF(ISERROR(VLOOKUP($C19,'LINHA 3'!$C$6:$BM$106,'Carga People'!AD$2,0)),0,VLOOKUP($C19,'LINHA 3'!$C$6:$BM$106,'Carga People'!AD$2,0))</f>
        <v>0</v>
      </c>
      <c r="AE19" s="140">
        <f>IF(ISERROR(VLOOKUP($C19,'LINHA 1'!$C$6:$BM$162,'Carga People'!AE$2,0)),0,VLOOKUP($C19,'LINHA 1'!$C$6:$BM$162,'Carga People'!AE$2,0))+IF(ISERROR(VLOOKUP($C19,'LINHA 2'!$C$6:$BM$114,'Carga People'!AE$2,0)),0,VLOOKUP($C19,'LINHA 2'!$C$6:$BM$114,'Carga People'!AE$2,0))+IF(ISERROR(VLOOKUP($C19,'LINHA 3'!$C$6:$BM$106,'Carga People'!AE$2,0)),0,VLOOKUP($C19,'LINHA 3'!$C$6:$BM$106,'Carga People'!AE$2,0))</f>
        <v>0</v>
      </c>
      <c r="AF19" s="140">
        <f>IF(ISERROR(VLOOKUP($C19,'LINHA 1'!$C$6:$BM$162,'Carga People'!AF$2,0)),0,VLOOKUP($C19,'LINHA 1'!$C$6:$BM$162,'Carga People'!AF$2,0))+IF(ISERROR(VLOOKUP($C19,'LINHA 2'!$C$6:$BM$114,'Carga People'!AF$2,0)),0,VLOOKUP($C19,'LINHA 2'!$C$6:$BM$114,'Carga People'!AF$2,0))+IF(ISERROR(VLOOKUP($C19,'LINHA 3'!$C$6:$BM$106,'Carga People'!AF$2,0)),0,VLOOKUP($C19,'LINHA 3'!$C$6:$BM$106,'Carga People'!AF$2,0))</f>
        <v>0</v>
      </c>
      <c r="AG19" s="140">
        <f>IF(ISERROR(VLOOKUP($C19,'LINHA 1'!$C$6:$BM$162,'Carga People'!AG$2,0)),0,VLOOKUP($C19,'LINHA 1'!$C$6:$BM$162,'Carga People'!AG$2,0))+IF(ISERROR(VLOOKUP($C19,'LINHA 2'!$C$6:$BM$114,'Carga People'!AG$2,0)),0,VLOOKUP($C19,'LINHA 2'!$C$6:$BM$114,'Carga People'!AG$2,0))+IF(ISERROR(VLOOKUP($C19,'LINHA 3'!$C$6:$BM$106,'Carga People'!AG$2,0)),0,VLOOKUP($C19,'LINHA 3'!$C$6:$BM$106,'Carga People'!AG$2,0))</f>
        <v>0</v>
      </c>
      <c r="AH19" s="140">
        <f>IF(ISERROR(VLOOKUP($C19,'LINHA 1'!$C$6:$BM$162,'Carga People'!AH$2,0)),0,VLOOKUP($C19,'LINHA 1'!$C$6:$BM$162,'Carga People'!AH$2,0))+IF(ISERROR(VLOOKUP($C19,'LINHA 2'!$C$6:$BM$114,'Carga People'!AH$2,0)),0,VLOOKUP($C19,'LINHA 2'!$C$6:$BM$114,'Carga People'!AH$2,0))+IF(ISERROR(VLOOKUP($C19,'LINHA 3'!$C$6:$BM$106,'Carga People'!AH$2,0)),0,VLOOKUP($C19,'LINHA 3'!$C$6:$BM$106,'Carga People'!AH$2,0))</f>
        <v>0</v>
      </c>
      <c r="AI19" s="140">
        <f>IF(ISERROR(VLOOKUP($C19,'LINHA 1'!$C$6:$BM$162,'Carga People'!AI$2,0)),0,VLOOKUP($C19,'LINHA 1'!$C$6:$BM$162,'Carga People'!AI$2,0))+IF(ISERROR(VLOOKUP($C19,'LINHA 2'!$C$6:$BM$114,'Carga People'!AI$2,0)),0,VLOOKUP($C19,'LINHA 2'!$C$6:$BM$114,'Carga People'!AI$2,0))+IF(ISERROR(VLOOKUP($C19,'LINHA 3'!$C$6:$BM$106,'Carga People'!AI$2,0)),0,VLOOKUP($C19,'LINHA 3'!$C$6:$BM$106,'Carga People'!AI$2,0))</f>
        <v>0</v>
      </c>
      <c r="AJ19" s="140">
        <f>IF(ISERROR(VLOOKUP($C19,'LINHA 1'!$C$6:$BM$162,'Carga People'!AJ$2,0)),0,VLOOKUP($C19,'LINHA 1'!$C$6:$BM$162,'Carga People'!AJ$2,0))+IF(ISERROR(VLOOKUP($C19,'LINHA 2'!$C$6:$BM$114,'Carga People'!AJ$2,0)),0,VLOOKUP($C19,'LINHA 2'!$C$6:$BM$114,'Carga People'!AJ$2,0))+IF(ISERROR(VLOOKUP($C19,'LINHA 3'!$C$6:$BM$106,'Carga People'!AJ$2,0)),0,VLOOKUP($C19,'LINHA 3'!$C$6:$BM$106,'Carga People'!AJ$2,0))</f>
        <v>0</v>
      </c>
      <c r="AK19" s="140">
        <f>IF(ISERROR(VLOOKUP($C19,'LINHA 1'!$C$6:$BM$162,'Carga People'!AK$2,0)),0,VLOOKUP($C19,'LINHA 1'!$C$6:$BM$162,'Carga People'!AK$2,0))+IF(ISERROR(VLOOKUP($C19,'LINHA 2'!$C$6:$BM$114,'Carga People'!AK$2,0)),0,VLOOKUP($C19,'LINHA 2'!$C$6:$BM$114,'Carga People'!AK$2,0))+IF(ISERROR(VLOOKUP($C19,'LINHA 3'!$C$6:$BM$106,'Carga People'!AK$2,0)),0,VLOOKUP($C19,'LINHA 3'!$C$6:$BM$106,'Carga People'!AK$2,0))</f>
        <v>0</v>
      </c>
      <c r="AL19" s="140">
        <f>IF(ISERROR(VLOOKUP($C19,'LINHA 1'!$C$6:$BM$162,'Carga People'!AL$2,0)),0,VLOOKUP($C19,'LINHA 1'!$C$6:$BM$162,'Carga People'!AL$2,0))+IF(ISERROR(VLOOKUP($C19,'LINHA 2'!$C$6:$BM$114,'Carga People'!AL$2,0)),0,VLOOKUP($C19,'LINHA 2'!$C$6:$BM$114,'Carga People'!AL$2,0))+IF(ISERROR(VLOOKUP($C19,'LINHA 3'!$C$6:$BM$106,'Carga People'!AL$2,0)),0,VLOOKUP($C19,'LINHA 3'!$C$6:$BM$106,'Carga People'!AL$2,0))</f>
        <v>0</v>
      </c>
      <c r="AM19" s="140">
        <f>IF(ISERROR(VLOOKUP($C19,'LINHA 1'!$C$6:$BM$162,'Carga People'!AM$2,0)),0,VLOOKUP($C19,'LINHA 1'!$C$6:$BM$162,'Carga People'!AM$2,0))+IF(ISERROR(VLOOKUP($C19,'LINHA 2'!$C$6:$BM$114,'Carga People'!AM$2,0)),0,VLOOKUP($C19,'LINHA 2'!$C$6:$BM$114,'Carga People'!AM$2,0))+IF(ISERROR(VLOOKUP($C19,'LINHA 3'!$C$6:$BM$106,'Carga People'!AM$2,0)),0,VLOOKUP($C19,'LINHA 3'!$C$6:$BM$106,'Carga People'!AM$2,0))</f>
        <v>0</v>
      </c>
      <c r="AN19" s="140">
        <f>IF(ISERROR(VLOOKUP($C19,'LINHA 1'!$C$6:$BM$162,'Carga People'!AN$2,0)),0,VLOOKUP($C19,'LINHA 1'!$C$6:$BM$162,'Carga People'!AN$2,0))+IF(ISERROR(VLOOKUP($C19,'LINHA 2'!$C$6:$BM$114,'Carga People'!AN$2,0)),0,VLOOKUP($C19,'LINHA 2'!$C$6:$BM$114,'Carga People'!AN$2,0))+IF(ISERROR(VLOOKUP($C19,'LINHA 3'!$C$6:$BM$106,'Carga People'!AN$2,0)),0,VLOOKUP($C19,'LINHA 3'!$C$6:$BM$106,'Carga People'!AN$2,0))</f>
        <v>0</v>
      </c>
      <c r="AO19" s="140">
        <f>IF(ISERROR(VLOOKUP($C19,'LINHA 1'!$C$6:$BM$162,'Carga People'!AO$2,0)),0,VLOOKUP($C19,'LINHA 1'!$C$6:$BM$162,'Carga People'!AO$2,0))+IF(ISERROR(VLOOKUP($C19,'LINHA 2'!$C$6:$BM$114,'Carga People'!AO$2,0)),0,VLOOKUP($C19,'LINHA 2'!$C$6:$BM$114,'Carga People'!AO$2,0))+IF(ISERROR(VLOOKUP($C19,'LINHA 3'!$C$6:$BM$106,'Carga People'!AO$2,0)),0,VLOOKUP($C19,'LINHA 3'!$C$6:$BM$106,'Carga People'!AO$2,0))</f>
        <v>0</v>
      </c>
      <c r="AP19" s="140">
        <f>IF(ISERROR(VLOOKUP($C19,'LINHA 1'!$C$6:$BM$162,'Carga People'!AP$2,0)),0,VLOOKUP($C19,'LINHA 1'!$C$6:$BM$162,'Carga People'!AP$2,0))+IF(ISERROR(VLOOKUP($C19,'LINHA 2'!$C$6:$BM$114,'Carga People'!AP$2,0)),0,VLOOKUP($C19,'LINHA 2'!$C$6:$BM$114,'Carga People'!AP$2,0))+IF(ISERROR(VLOOKUP($C19,'LINHA 3'!$C$6:$BM$106,'Carga People'!AP$2,0)),0,VLOOKUP($C19,'LINHA 3'!$C$6:$BM$106,'Carga People'!AP$2,0))</f>
        <v>0</v>
      </c>
      <c r="AQ19" s="140">
        <f>IF(ISERROR(VLOOKUP($C19,'LINHA 1'!$C$6:$BM$162,'Carga People'!AQ$2,0)),0,VLOOKUP($C19,'LINHA 1'!$C$6:$BM$162,'Carga People'!AQ$2,0))+IF(ISERROR(VLOOKUP($C19,'LINHA 2'!$C$6:$BM$114,'Carga People'!AQ$2,0)),0,VLOOKUP($C19,'LINHA 2'!$C$6:$BM$114,'Carga People'!AQ$2,0))+IF(ISERROR(VLOOKUP($C19,'LINHA 3'!$C$6:$BM$106,'Carga People'!AQ$2,0)),0,VLOOKUP($C19,'LINHA 3'!$C$6:$BM$106,'Carga People'!AQ$2,0))</f>
        <v>0</v>
      </c>
      <c r="AR19" s="140">
        <f>IF(ISERROR(VLOOKUP($C19,'LINHA 1'!$C$6:$BM$162,'Carga People'!AR$2,0)),0,VLOOKUP($C19,'LINHA 1'!$C$6:$BM$162,'Carga People'!AR$2,0))+IF(ISERROR(VLOOKUP($C19,'LINHA 2'!$C$6:$BM$114,'Carga People'!AR$2,0)),0,VLOOKUP($C19,'LINHA 2'!$C$6:$BM$114,'Carga People'!AR$2,0))+IF(ISERROR(VLOOKUP($C19,'LINHA 3'!$C$6:$BM$106,'Carga People'!AR$2,0)),0,VLOOKUP($C19,'LINHA 3'!$C$6:$BM$106,'Carga People'!AR$2,0))</f>
        <v>0</v>
      </c>
      <c r="AS19" s="140">
        <f>IF(ISERROR(VLOOKUP($C19,'LINHA 1'!$C$6:$BM$162,'Carga People'!AS$2,0)),0,VLOOKUP($C19,'LINHA 1'!$C$6:$BM$162,'Carga People'!AS$2,0))+IF(ISERROR(VLOOKUP($C19,'LINHA 2'!$C$6:$BM$114,'Carga People'!AS$2,0)),0,VLOOKUP($C19,'LINHA 2'!$C$6:$BM$114,'Carga People'!AS$2,0))+IF(ISERROR(VLOOKUP($C19,'LINHA 3'!$C$6:$BM$106,'Carga People'!AS$2,0)),0,VLOOKUP($C19,'LINHA 3'!$C$6:$BM$106,'Carga People'!AS$2,0))</f>
        <v>0</v>
      </c>
      <c r="AT19" s="140">
        <f>IF(ISERROR(VLOOKUP($C19,'LINHA 1'!$C$6:$BM$162,'Carga People'!AT$2,0)),0,VLOOKUP($C19,'LINHA 1'!$C$6:$BM$162,'Carga People'!AT$2,0))+IF(ISERROR(VLOOKUP($C19,'LINHA 2'!$C$6:$BM$114,'Carga People'!AT$2,0)),0,VLOOKUP($C19,'LINHA 2'!$C$6:$BM$114,'Carga People'!AT$2,0))+IF(ISERROR(VLOOKUP($C19,'LINHA 3'!$C$6:$BM$106,'Carga People'!AT$2,0)),0,VLOOKUP($C19,'LINHA 3'!$C$6:$BM$106,'Carga People'!AT$2,0))</f>
        <v>0</v>
      </c>
      <c r="AU19" s="367">
        <f t="shared" si="2"/>
        <v>0</v>
      </c>
      <c r="AV19" s="780" t="str">
        <f t="shared" si="3"/>
        <v/>
      </c>
      <c r="AW19" s="90" t="e">
        <f>IF(D19="","",VLOOKUP(D19,MI_ME!$D$5:$AQ$336,39,0))</f>
        <v>#N/A</v>
      </c>
      <c r="AX19" s="660"/>
    </row>
    <row r="20" spans="1:50" ht="18" hidden="1" customHeight="1" x14ac:dyDescent="0.3">
      <c r="A20" s="1792"/>
      <c r="B20" s="770" t="s">
        <v>374</v>
      </c>
      <c r="C20" s="28" t="s">
        <v>400</v>
      </c>
      <c r="D20" s="771" t="s">
        <v>398</v>
      </c>
      <c r="E20" s="1457" t="s">
        <v>932</v>
      </c>
      <c r="F20" s="770" t="s">
        <v>15</v>
      </c>
      <c r="G20" s="136"/>
      <c r="H20" s="137"/>
      <c r="I20" s="138"/>
      <c r="J20" s="139">
        <f>IF(ISERROR(VLOOKUP($C20,'LINHA 1'!$C$6:$BM$162,'Carga People'!J$2,0)),0,VLOOKUP($C20,'LINHA 1'!$C$6:$BM$162,'Carga People'!J$2,0))+IF(ISERROR(VLOOKUP($C20,'LINHA 2'!$C$6:$BM$114,'Carga People'!J$2,0)),0,VLOOKUP($C20,'LINHA 2'!$C$6:$BM$114,'Carga People'!J$2,0))+IF(ISERROR(VLOOKUP($C20,'LINHA 3'!$C$6:$BM$106,'Carga People'!J$2,0)),0,VLOOKUP($C20,'LINHA 3'!$C$6:$BM$106,'Carga People'!J$2,0))</f>
        <v>0</v>
      </c>
      <c r="K20" s="140">
        <f>IF(ISERROR(VLOOKUP($C20,'LINHA 1'!$C$6:$BM$162,'Carga People'!K$2,0)),0,VLOOKUP($C20,'LINHA 1'!$C$6:$BM$162,'Carga People'!K$2,0))+IF(ISERROR(VLOOKUP($C20,'LINHA 2'!$C$6:$BM$114,'Carga People'!K$2,0)),0,VLOOKUP($C20,'LINHA 2'!$C$6:$BM$114,'Carga People'!K$2,0))+IF(ISERROR(VLOOKUP($C20,'LINHA 3'!$C$6:$BM$106,'Carga People'!K$2,0)),0,VLOOKUP($C20,'LINHA 3'!$C$6:$BM$106,'Carga People'!K$2,0))</f>
        <v>0</v>
      </c>
      <c r="L20" s="140">
        <f>IF(ISERROR(VLOOKUP($C20,'LINHA 1'!$C$6:$BM$162,'Carga People'!L$2,0)),0,VLOOKUP($C20,'LINHA 1'!$C$6:$BM$162,'Carga People'!L$2,0))+IF(ISERROR(VLOOKUP($C20,'LINHA 2'!$C$6:$BM$114,'Carga People'!L$2,0)),0,VLOOKUP($C20,'LINHA 2'!$C$6:$BM$114,'Carga People'!L$2,0))+IF(ISERROR(VLOOKUP($C20,'LINHA 3'!$C$6:$BM$106,'Carga People'!L$2,0)),0,VLOOKUP($C20,'LINHA 3'!$C$6:$BM$106,'Carga People'!L$2,0))</f>
        <v>0</v>
      </c>
      <c r="M20" s="140">
        <f>IF(ISERROR(VLOOKUP($C20,'LINHA 1'!$C$6:$BM$162,'Carga People'!M$2,0)),0,VLOOKUP($C20,'LINHA 1'!$C$6:$BM$162,'Carga People'!M$2,0))+IF(ISERROR(VLOOKUP($C20,'LINHA 2'!$C$6:$BM$114,'Carga People'!M$2,0)),0,VLOOKUP($C20,'LINHA 2'!$C$6:$BM$114,'Carga People'!M$2,0))+IF(ISERROR(VLOOKUP($C20,'LINHA 3'!$C$6:$BM$106,'Carga People'!M$2,0)),0,VLOOKUP($C20,'LINHA 3'!$C$6:$BM$106,'Carga People'!M$2,0))</f>
        <v>0</v>
      </c>
      <c r="N20" s="140">
        <f>IF(ISERROR(VLOOKUP($C20,'LINHA 1'!$C$6:$BM$162,'Carga People'!N$2,0)),0,VLOOKUP($C20,'LINHA 1'!$C$6:$BM$162,'Carga People'!N$2,0))+IF(ISERROR(VLOOKUP($C20,'LINHA 2'!$C$6:$BM$114,'Carga People'!N$2,0)),0,VLOOKUP($C20,'LINHA 2'!$C$6:$BM$114,'Carga People'!N$2,0))+IF(ISERROR(VLOOKUP($C20,'LINHA 3'!$C$6:$BM$106,'Carga People'!N$2,0)),0,VLOOKUP($C20,'LINHA 3'!$C$6:$BM$106,'Carga People'!N$2,0))</f>
        <v>0</v>
      </c>
      <c r="O20" s="140">
        <f>IF(ISERROR(VLOOKUP($C20,'LINHA 1'!$C$6:$BM$162,'Carga People'!O$2,0)),0,VLOOKUP($C20,'LINHA 1'!$C$6:$BM$162,'Carga People'!O$2,0))+IF(ISERROR(VLOOKUP($C20,'LINHA 2'!$C$6:$BM$114,'Carga People'!O$2,0)),0,VLOOKUP($C20,'LINHA 2'!$C$6:$BM$114,'Carga People'!O$2,0))+IF(ISERROR(VLOOKUP($C20,'LINHA 3'!$C$6:$BM$106,'Carga People'!O$2,0)),0,VLOOKUP($C20,'LINHA 3'!$C$6:$BM$106,'Carga People'!O$2,0))</f>
        <v>0</v>
      </c>
      <c r="P20" s="140">
        <f>IF(ISERROR(VLOOKUP($C20,'LINHA 1'!$C$6:$BM$162,'Carga People'!P$2,0)),0,VLOOKUP($C20,'LINHA 1'!$C$6:$BM$162,'Carga People'!P$2,0))+IF(ISERROR(VLOOKUP($C20,'LINHA 2'!$C$6:$BM$114,'Carga People'!P$2,0)),0,VLOOKUP($C20,'LINHA 2'!$C$6:$BM$114,'Carga People'!P$2,0))+IF(ISERROR(VLOOKUP($C20,'LINHA 3'!$C$6:$BM$106,'Carga People'!P$2,0)),0,VLOOKUP($C20,'LINHA 3'!$C$6:$BM$106,'Carga People'!P$2,0))</f>
        <v>0</v>
      </c>
      <c r="Q20" s="140">
        <f>IF(ISERROR(VLOOKUP($C20,'LINHA 1'!$C$6:$BM$162,'Carga People'!Q$2,0)),0,VLOOKUP($C20,'LINHA 1'!$C$6:$BM$162,'Carga People'!Q$2,0))+IF(ISERROR(VLOOKUP($C20,'LINHA 2'!$C$6:$BM$114,'Carga People'!Q$2,0)),0,VLOOKUP($C20,'LINHA 2'!$C$6:$BM$114,'Carga People'!Q$2,0))+IF(ISERROR(VLOOKUP($C20,'LINHA 3'!$C$6:$BM$106,'Carga People'!Q$2,0)),0,VLOOKUP($C20,'LINHA 3'!$C$6:$BM$106,'Carga People'!Q$2,0))</f>
        <v>0</v>
      </c>
      <c r="R20" s="140">
        <f>IF(ISERROR(VLOOKUP($C20,'LINHA 1'!$C$6:$BM$162,'Carga People'!R$2,0)),0,VLOOKUP($C20,'LINHA 1'!$C$6:$BM$162,'Carga People'!R$2,0))+IF(ISERROR(VLOOKUP($C20,'LINHA 2'!$C$6:$BM$114,'Carga People'!R$2,0)),0,VLOOKUP($C20,'LINHA 2'!$C$6:$BM$114,'Carga People'!R$2,0))+IF(ISERROR(VLOOKUP($C20,'LINHA 3'!$C$6:$BM$106,'Carga People'!R$2,0)),0,VLOOKUP($C20,'LINHA 3'!$C$6:$BM$106,'Carga People'!R$2,0))</f>
        <v>0</v>
      </c>
      <c r="S20" s="140">
        <f>IF(ISERROR(VLOOKUP($C20,'LINHA 1'!$C$6:$BM$162,'Carga People'!S$2,0)),0,VLOOKUP($C20,'LINHA 1'!$C$6:$BM$162,'Carga People'!S$2,0))+IF(ISERROR(VLOOKUP($C20,'LINHA 2'!$C$6:$BM$114,'Carga People'!S$2,0)),0,VLOOKUP($C20,'LINHA 2'!$C$6:$BM$114,'Carga People'!S$2,0))+IF(ISERROR(VLOOKUP($C20,'LINHA 3'!$C$6:$BM$106,'Carga People'!S$2,0)),0,VLOOKUP($C20,'LINHA 3'!$C$6:$BM$106,'Carga People'!S$2,0))</f>
        <v>0</v>
      </c>
      <c r="T20" s="140">
        <f>IF(ISERROR(VLOOKUP($C20,'LINHA 1'!$C$6:$BM$162,'Carga People'!T$2,0)),0,VLOOKUP($C20,'LINHA 1'!$C$6:$BM$162,'Carga People'!T$2,0))+IF(ISERROR(VLOOKUP($C20,'LINHA 2'!$C$6:$BM$114,'Carga People'!T$2,0)),0,VLOOKUP($C20,'LINHA 2'!$C$6:$BM$114,'Carga People'!T$2,0))+IF(ISERROR(VLOOKUP($C20,'LINHA 3'!$C$6:$BM$106,'Carga People'!T$2,0)),0,VLOOKUP($C20,'LINHA 3'!$C$6:$BM$106,'Carga People'!T$2,0))</f>
        <v>0</v>
      </c>
      <c r="U20" s="140">
        <f>IF(ISERROR(VLOOKUP($C20,'LINHA 1'!$C$6:$BM$162,'Carga People'!U$2,0)),0,VLOOKUP($C20,'LINHA 1'!$C$6:$BM$162,'Carga People'!U$2,0))+IF(ISERROR(VLOOKUP($C20,'LINHA 2'!$C$6:$BM$114,'Carga People'!U$2,0)),0,VLOOKUP($C20,'LINHA 2'!$C$6:$BM$114,'Carga People'!U$2,0))+IF(ISERROR(VLOOKUP($C20,'LINHA 3'!$C$6:$BM$106,'Carga People'!U$2,0)),0,VLOOKUP($C20,'LINHA 3'!$C$6:$BM$106,'Carga People'!U$2,0))</f>
        <v>0</v>
      </c>
      <c r="V20" s="140">
        <f>IF(ISERROR(VLOOKUP($C20,'LINHA 1'!$C$6:$BM$162,'Carga People'!V$2,0)),0,VLOOKUP($C20,'LINHA 1'!$C$6:$BM$162,'Carga People'!V$2,0))+IF(ISERROR(VLOOKUP($C20,'LINHA 2'!$C$6:$BM$114,'Carga People'!V$2,0)),0,VLOOKUP($C20,'LINHA 2'!$C$6:$BM$114,'Carga People'!V$2,0))+IF(ISERROR(VLOOKUP($C20,'LINHA 3'!$C$6:$BM$106,'Carga People'!V$2,0)),0,VLOOKUP($C20,'LINHA 3'!$C$6:$BM$106,'Carga People'!V$2,0))</f>
        <v>0</v>
      </c>
      <c r="W20" s="140">
        <f>IF(ISERROR(VLOOKUP($C20,'LINHA 1'!$C$6:$BM$162,'Carga People'!W$2,0)),0,VLOOKUP($C20,'LINHA 1'!$C$6:$BM$162,'Carga People'!W$2,0))+IF(ISERROR(VLOOKUP($C20,'LINHA 2'!$C$6:$BM$114,'Carga People'!W$2,0)),0,VLOOKUP($C20,'LINHA 2'!$C$6:$BM$114,'Carga People'!W$2,0))+IF(ISERROR(VLOOKUP($C20,'LINHA 3'!$C$6:$BM$106,'Carga People'!W$2,0)),0,VLOOKUP($C20,'LINHA 3'!$C$6:$BM$106,'Carga People'!W$2,0))</f>
        <v>0</v>
      </c>
      <c r="X20" s="140">
        <f>IF(ISERROR(VLOOKUP($C20,'LINHA 1'!$C$6:$BM$162,'Carga People'!X$2,0)),0,VLOOKUP($C20,'LINHA 1'!$C$6:$BM$162,'Carga People'!X$2,0))+IF(ISERROR(VLOOKUP($C20,'LINHA 2'!$C$6:$BM$114,'Carga People'!X$2,0)),0,VLOOKUP($C20,'LINHA 2'!$C$6:$BM$114,'Carga People'!X$2,0))+IF(ISERROR(VLOOKUP($C20,'LINHA 3'!$C$6:$BM$106,'Carga People'!X$2,0)),0,VLOOKUP($C20,'LINHA 3'!$C$6:$BM$106,'Carga People'!X$2,0))</f>
        <v>0</v>
      </c>
      <c r="Y20" s="140">
        <f>IF(ISERROR(VLOOKUP($C20,'LINHA 1'!$C$6:$BM$162,'Carga People'!Y$2,0)),0,VLOOKUP($C20,'LINHA 1'!$C$6:$BM$162,'Carga People'!Y$2,0))+IF(ISERROR(VLOOKUP($C20,'LINHA 2'!$C$6:$BM$114,'Carga People'!Y$2,0)),0,VLOOKUP($C20,'LINHA 2'!$C$6:$BM$114,'Carga People'!Y$2,0))+IF(ISERROR(VLOOKUP($C20,'LINHA 3'!$C$6:$BM$106,'Carga People'!Y$2,0)),0,VLOOKUP($C20,'LINHA 3'!$C$6:$BM$106,'Carga People'!Y$2,0))</f>
        <v>0</v>
      </c>
      <c r="Z20" s="140">
        <f>IF(ISERROR(VLOOKUP($C20,'LINHA 1'!$C$6:$BM$162,'Carga People'!Z$2,0)),0,VLOOKUP($C20,'LINHA 1'!$C$6:$BM$162,'Carga People'!Z$2,0))+IF(ISERROR(VLOOKUP($C20,'LINHA 2'!$C$6:$BM$114,'Carga People'!Z$2,0)),0,VLOOKUP($C20,'LINHA 2'!$C$6:$BM$114,'Carga People'!Z$2,0))+IF(ISERROR(VLOOKUP($C20,'LINHA 3'!$C$6:$BM$106,'Carga People'!Z$2,0)),0,VLOOKUP($C20,'LINHA 3'!$C$6:$BM$106,'Carga People'!Z$2,0))</f>
        <v>0</v>
      </c>
      <c r="AA20" s="140">
        <f>IF(ISERROR(VLOOKUP($C20,'LINHA 1'!$C$6:$BM$162,'Carga People'!AA$2,0)),0,VLOOKUP($C20,'LINHA 1'!$C$6:$BM$162,'Carga People'!AA$2,0))+IF(ISERROR(VLOOKUP($C20,'LINHA 2'!$C$6:$BM$114,'Carga People'!AA$2,0)),0,VLOOKUP($C20,'LINHA 2'!$C$6:$BM$114,'Carga People'!AA$2,0))+IF(ISERROR(VLOOKUP($C20,'LINHA 3'!$C$6:$BM$106,'Carga People'!AA$2,0)),0,VLOOKUP($C20,'LINHA 3'!$C$6:$BM$106,'Carga People'!AA$2,0))</f>
        <v>0</v>
      </c>
      <c r="AB20" s="140">
        <f>IF(ISERROR(VLOOKUP($C20,'LINHA 1'!$C$6:$BM$162,'Carga People'!AB$2,0)),0,VLOOKUP($C20,'LINHA 1'!$C$6:$BM$162,'Carga People'!AB$2,0))+IF(ISERROR(VLOOKUP($C20,'LINHA 2'!$C$6:$BM$114,'Carga People'!AB$2,0)),0,VLOOKUP($C20,'LINHA 2'!$C$6:$BM$114,'Carga People'!AB$2,0))+IF(ISERROR(VLOOKUP($C20,'LINHA 3'!$C$6:$BM$106,'Carga People'!AB$2,0)),0,VLOOKUP($C20,'LINHA 3'!$C$6:$BM$106,'Carga People'!AB$2,0))</f>
        <v>0</v>
      </c>
      <c r="AC20" s="140">
        <f>IF(ISERROR(VLOOKUP($C20,'LINHA 1'!$C$6:$BM$162,'Carga People'!AC$2,0)),0,VLOOKUP($C20,'LINHA 1'!$C$6:$BM$162,'Carga People'!AC$2,0))+IF(ISERROR(VLOOKUP($C20,'LINHA 2'!$C$6:$BM$114,'Carga People'!AC$2,0)),0,VLOOKUP($C20,'LINHA 2'!$C$6:$BM$114,'Carga People'!AC$2,0))+IF(ISERROR(VLOOKUP($C20,'LINHA 3'!$C$6:$BM$106,'Carga People'!AC$2,0)),0,VLOOKUP($C20,'LINHA 3'!$C$6:$BM$106,'Carga People'!AC$2,0))</f>
        <v>0</v>
      </c>
      <c r="AD20" s="140">
        <f>IF(ISERROR(VLOOKUP($C20,'LINHA 1'!$C$6:$BM$162,'Carga People'!AD$2,0)),0,VLOOKUP($C20,'LINHA 1'!$C$6:$BM$162,'Carga People'!AD$2,0))+IF(ISERROR(VLOOKUP($C20,'LINHA 2'!$C$6:$BM$114,'Carga People'!AD$2,0)),0,VLOOKUP($C20,'LINHA 2'!$C$6:$BM$114,'Carga People'!AD$2,0))+IF(ISERROR(VLOOKUP($C20,'LINHA 3'!$C$6:$BM$106,'Carga People'!AD$2,0)),0,VLOOKUP($C20,'LINHA 3'!$C$6:$BM$106,'Carga People'!AD$2,0))</f>
        <v>0</v>
      </c>
      <c r="AE20" s="140">
        <f>IF(ISERROR(VLOOKUP($C20,'LINHA 1'!$C$6:$BM$162,'Carga People'!AE$2,0)),0,VLOOKUP($C20,'LINHA 1'!$C$6:$BM$162,'Carga People'!AE$2,0))+IF(ISERROR(VLOOKUP($C20,'LINHA 2'!$C$6:$BM$114,'Carga People'!AE$2,0)),0,VLOOKUP($C20,'LINHA 2'!$C$6:$BM$114,'Carga People'!AE$2,0))+IF(ISERROR(VLOOKUP($C20,'LINHA 3'!$C$6:$BM$106,'Carga People'!AE$2,0)),0,VLOOKUP($C20,'LINHA 3'!$C$6:$BM$106,'Carga People'!AE$2,0))</f>
        <v>0</v>
      </c>
      <c r="AF20" s="140">
        <f>IF(ISERROR(VLOOKUP($C20,'LINHA 1'!$C$6:$BM$162,'Carga People'!AF$2,0)),0,VLOOKUP($C20,'LINHA 1'!$C$6:$BM$162,'Carga People'!AF$2,0))+IF(ISERROR(VLOOKUP($C20,'LINHA 2'!$C$6:$BM$114,'Carga People'!AF$2,0)),0,VLOOKUP($C20,'LINHA 2'!$C$6:$BM$114,'Carga People'!AF$2,0))+IF(ISERROR(VLOOKUP($C20,'LINHA 3'!$C$6:$BM$106,'Carga People'!AF$2,0)),0,VLOOKUP($C20,'LINHA 3'!$C$6:$BM$106,'Carga People'!AF$2,0))</f>
        <v>0</v>
      </c>
      <c r="AG20" s="140">
        <f>IF(ISERROR(VLOOKUP($C20,'LINHA 1'!$C$6:$BM$162,'Carga People'!AG$2,0)),0,VLOOKUP($C20,'LINHA 1'!$C$6:$BM$162,'Carga People'!AG$2,0))+IF(ISERROR(VLOOKUP($C20,'LINHA 2'!$C$6:$BM$114,'Carga People'!AG$2,0)),0,VLOOKUP($C20,'LINHA 2'!$C$6:$BM$114,'Carga People'!AG$2,0))+IF(ISERROR(VLOOKUP($C20,'LINHA 3'!$C$6:$BM$106,'Carga People'!AG$2,0)),0,VLOOKUP($C20,'LINHA 3'!$C$6:$BM$106,'Carga People'!AG$2,0))</f>
        <v>0</v>
      </c>
      <c r="AH20" s="140">
        <f>IF(ISERROR(VLOOKUP($C20,'LINHA 1'!$C$6:$BM$162,'Carga People'!AH$2,0)),0,VLOOKUP($C20,'LINHA 1'!$C$6:$BM$162,'Carga People'!AH$2,0))+IF(ISERROR(VLOOKUP($C20,'LINHA 2'!$C$6:$BM$114,'Carga People'!AH$2,0)),0,VLOOKUP($C20,'LINHA 2'!$C$6:$BM$114,'Carga People'!AH$2,0))+IF(ISERROR(VLOOKUP($C20,'LINHA 3'!$C$6:$BM$106,'Carga People'!AH$2,0)),0,VLOOKUP($C20,'LINHA 3'!$C$6:$BM$106,'Carga People'!AH$2,0))</f>
        <v>0</v>
      </c>
      <c r="AI20" s="140">
        <f>IF(ISERROR(VLOOKUP($C20,'LINHA 1'!$C$6:$BM$162,'Carga People'!AI$2,0)),0,VLOOKUP($C20,'LINHA 1'!$C$6:$BM$162,'Carga People'!AI$2,0))+IF(ISERROR(VLOOKUP($C20,'LINHA 2'!$C$6:$BM$114,'Carga People'!AI$2,0)),0,VLOOKUP($C20,'LINHA 2'!$C$6:$BM$114,'Carga People'!AI$2,0))+IF(ISERROR(VLOOKUP($C20,'LINHA 3'!$C$6:$BM$106,'Carga People'!AI$2,0)),0,VLOOKUP($C20,'LINHA 3'!$C$6:$BM$106,'Carga People'!AI$2,0))</f>
        <v>0</v>
      </c>
      <c r="AJ20" s="140">
        <f>IF(ISERROR(VLOOKUP($C20,'LINHA 1'!$C$6:$BM$162,'Carga People'!AJ$2,0)),0,VLOOKUP($C20,'LINHA 1'!$C$6:$BM$162,'Carga People'!AJ$2,0))+IF(ISERROR(VLOOKUP($C20,'LINHA 2'!$C$6:$BM$114,'Carga People'!AJ$2,0)),0,VLOOKUP($C20,'LINHA 2'!$C$6:$BM$114,'Carga People'!AJ$2,0))+IF(ISERROR(VLOOKUP($C20,'LINHA 3'!$C$6:$BM$106,'Carga People'!AJ$2,0)),0,VLOOKUP($C20,'LINHA 3'!$C$6:$BM$106,'Carga People'!AJ$2,0))</f>
        <v>0</v>
      </c>
      <c r="AK20" s="140">
        <f>IF(ISERROR(VLOOKUP($C20,'LINHA 1'!$C$6:$BM$162,'Carga People'!AK$2,0)),0,VLOOKUP($C20,'LINHA 1'!$C$6:$BM$162,'Carga People'!AK$2,0))+IF(ISERROR(VLOOKUP($C20,'LINHA 2'!$C$6:$BM$114,'Carga People'!AK$2,0)),0,VLOOKUP($C20,'LINHA 2'!$C$6:$BM$114,'Carga People'!AK$2,0))+IF(ISERROR(VLOOKUP($C20,'LINHA 3'!$C$6:$BM$106,'Carga People'!AK$2,0)),0,VLOOKUP($C20,'LINHA 3'!$C$6:$BM$106,'Carga People'!AK$2,0))</f>
        <v>0</v>
      </c>
      <c r="AL20" s="140">
        <f>IF(ISERROR(VLOOKUP($C20,'LINHA 1'!$C$6:$BM$162,'Carga People'!AL$2,0)),0,VLOOKUP($C20,'LINHA 1'!$C$6:$BM$162,'Carga People'!AL$2,0))+IF(ISERROR(VLOOKUP($C20,'LINHA 2'!$C$6:$BM$114,'Carga People'!AL$2,0)),0,VLOOKUP($C20,'LINHA 2'!$C$6:$BM$114,'Carga People'!AL$2,0))+IF(ISERROR(VLOOKUP($C20,'LINHA 3'!$C$6:$BM$106,'Carga People'!AL$2,0)),0,VLOOKUP($C20,'LINHA 3'!$C$6:$BM$106,'Carga People'!AL$2,0))</f>
        <v>0</v>
      </c>
      <c r="AM20" s="140">
        <f>IF(ISERROR(VLOOKUP($C20,'LINHA 1'!$C$6:$BM$162,'Carga People'!AM$2,0)),0,VLOOKUP($C20,'LINHA 1'!$C$6:$BM$162,'Carga People'!AM$2,0))+IF(ISERROR(VLOOKUP($C20,'LINHA 2'!$C$6:$BM$114,'Carga People'!AM$2,0)),0,VLOOKUP($C20,'LINHA 2'!$C$6:$BM$114,'Carga People'!AM$2,0))+IF(ISERROR(VLOOKUP($C20,'LINHA 3'!$C$6:$BM$106,'Carga People'!AM$2,0)),0,VLOOKUP($C20,'LINHA 3'!$C$6:$BM$106,'Carga People'!AM$2,0))</f>
        <v>0</v>
      </c>
      <c r="AN20" s="140">
        <f>IF(ISERROR(VLOOKUP($C20,'LINHA 1'!$C$6:$BM$162,'Carga People'!AN$2,0)),0,VLOOKUP($C20,'LINHA 1'!$C$6:$BM$162,'Carga People'!AN$2,0))+IF(ISERROR(VLOOKUP($C20,'LINHA 2'!$C$6:$BM$114,'Carga People'!AN$2,0)),0,VLOOKUP($C20,'LINHA 2'!$C$6:$BM$114,'Carga People'!AN$2,0))+IF(ISERROR(VLOOKUP($C20,'LINHA 3'!$C$6:$BM$106,'Carga People'!AN$2,0)),0,VLOOKUP($C20,'LINHA 3'!$C$6:$BM$106,'Carga People'!AN$2,0))</f>
        <v>0</v>
      </c>
      <c r="AO20" s="140">
        <f>IF(ISERROR(VLOOKUP($C20,'LINHA 1'!$C$6:$BM$162,'Carga People'!AO$2,0)),0,VLOOKUP($C20,'LINHA 1'!$C$6:$BM$162,'Carga People'!AO$2,0))+IF(ISERROR(VLOOKUP($C20,'LINHA 2'!$C$6:$BM$114,'Carga People'!AO$2,0)),0,VLOOKUP($C20,'LINHA 2'!$C$6:$BM$114,'Carga People'!AO$2,0))+IF(ISERROR(VLOOKUP($C20,'LINHA 3'!$C$6:$BM$106,'Carga People'!AO$2,0)),0,VLOOKUP($C20,'LINHA 3'!$C$6:$BM$106,'Carga People'!AO$2,0))</f>
        <v>0</v>
      </c>
      <c r="AP20" s="140">
        <f>IF(ISERROR(VLOOKUP($C20,'LINHA 1'!$C$6:$BM$162,'Carga People'!AP$2,0)),0,VLOOKUP($C20,'LINHA 1'!$C$6:$BM$162,'Carga People'!AP$2,0))+IF(ISERROR(VLOOKUP($C20,'LINHA 2'!$C$6:$BM$114,'Carga People'!AP$2,0)),0,VLOOKUP($C20,'LINHA 2'!$C$6:$BM$114,'Carga People'!AP$2,0))+IF(ISERROR(VLOOKUP($C20,'LINHA 3'!$C$6:$BM$106,'Carga People'!AP$2,0)),0,VLOOKUP($C20,'LINHA 3'!$C$6:$BM$106,'Carga People'!AP$2,0))</f>
        <v>0</v>
      </c>
      <c r="AQ20" s="140">
        <f>IF(ISERROR(VLOOKUP($C20,'LINHA 1'!$C$6:$BM$162,'Carga People'!AQ$2,0)),0,VLOOKUP($C20,'LINHA 1'!$C$6:$BM$162,'Carga People'!AQ$2,0))+IF(ISERROR(VLOOKUP($C20,'LINHA 2'!$C$6:$BM$114,'Carga People'!AQ$2,0)),0,VLOOKUP($C20,'LINHA 2'!$C$6:$BM$114,'Carga People'!AQ$2,0))+IF(ISERROR(VLOOKUP($C20,'LINHA 3'!$C$6:$BM$106,'Carga People'!AQ$2,0)),0,VLOOKUP($C20,'LINHA 3'!$C$6:$BM$106,'Carga People'!AQ$2,0))</f>
        <v>0</v>
      </c>
      <c r="AR20" s="140">
        <f>IF(ISERROR(VLOOKUP($C20,'LINHA 1'!$C$6:$BM$162,'Carga People'!AR$2,0)),0,VLOOKUP($C20,'LINHA 1'!$C$6:$BM$162,'Carga People'!AR$2,0))+IF(ISERROR(VLOOKUP($C20,'LINHA 2'!$C$6:$BM$114,'Carga People'!AR$2,0)),0,VLOOKUP($C20,'LINHA 2'!$C$6:$BM$114,'Carga People'!AR$2,0))+IF(ISERROR(VLOOKUP($C20,'LINHA 3'!$C$6:$BM$106,'Carga People'!AR$2,0)),0,VLOOKUP($C20,'LINHA 3'!$C$6:$BM$106,'Carga People'!AR$2,0))</f>
        <v>0</v>
      </c>
      <c r="AS20" s="140">
        <f>IF(ISERROR(VLOOKUP($C20,'LINHA 1'!$C$6:$BM$162,'Carga People'!AS$2,0)),0,VLOOKUP($C20,'LINHA 1'!$C$6:$BM$162,'Carga People'!AS$2,0))+IF(ISERROR(VLOOKUP($C20,'LINHA 2'!$C$6:$BM$114,'Carga People'!AS$2,0)),0,VLOOKUP($C20,'LINHA 2'!$C$6:$BM$114,'Carga People'!AS$2,0))+IF(ISERROR(VLOOKUP($C20,'LINHA 3'!$C$6:$BM$106,'Carga People'!AS$2,0)),0,VLOOKUP($C20,'LINHA 3'!$C$6:$BM$106,'Carga People'!AS$2,0))</f>
        <v>0</v>
      </c>
      <c r="AT20" s="140">
        <f>IF(ISERROR(VLOOKUP($C20,'LINHA 1'!$C$6:$BM$162,'Carga People'!AT$2,0)),0,VLOOKUP($C20,'LINHA 1'!$C$6:$BM$162,'Carga People'!AT$2,0))+IF(ISERROR(VLOOKUP($C20,'LINHA 2'!$C$6:$BM$114,'Carga People'!AT$2,0)),0,VLOOKUP($C20,'LINHA 2'!$C$6:$BM$114,'Carga People'!AT$2,0))+IF(ISERROR(VLOOKUP($C20,'LINHA 3'!$C$6:$BM$106,'Carga People'!AT$2,0)),0,VLOOKUP($C20,'LINHA 3'!$C$6:$BM$106,'Carga People'!AT$2,0))</f>
        <v>0</v>
      </c>
      <c r="AU20" s="367">
        <f t="shared" si="2"/>
        <v>0</v>
      </c>
      <c r="AV20" s="780" t="str">
        <f t="shared" si="3"/>
        <v/>
      </c>
      <c r="AW20" s="90">
        <f>IF(D20="","",VLOOKUP(D20,MI_ME!$D$5:$AQ$336,39,0))</f>
        <v>0</v>
      </c>
      <c r="AX20" s="660"/>
    </row>
    <row r="21" spans="1:50" ht="18" hidden="1" customHeight="1" x14ac:dyDescent="0.3">
      <c r="A21" s="1792"/>
      <c r="B21" s="770" t="s">
        <v>374</v>
      </c>
      <c r="C21" s="770" t="s">
        <v>401</v>
      </c>
      <c r="D21" s="770" t="s">
        <v>399</v>
      </c>
      <c r="E21" s="1457" t="s">
        <v>933</v>
      </c>
      <c r="F21" s="770" t="s">
        <v>15</v>
      </c>
      <c r="G21" s="136"/>
      <c r="H21" s="137"/>
      <c r="I21" s="138"/>
      <c r="J21" s="139">
        <f>IF(ISERROR(VLOOKUP($C21,'LINHA 1'!$C$6:$BM$162,'Carga People'!J$2,0)),0,VLOOKUP($C21,'LINHA 1'!$C$6:$BM$162,'Carga People'!J$2,0))+IF(ISERROR(VLOOKUP($C21,'LINHA 2'!$C$6:$BM$114,'Carga People'!J$2,0)),0,VLOOKUP($C21,'LINHA 2'!$C$6:$BM$114,'Carga People'!J$2,0))+IF(ISERROR(VLOOKUP($C21,'LINHA 3'!$C$6:$BM$106,'Carga People'!J$2,0)),0,VLOOKUP($C21,'LINHA 3'!$C$6:$BM$106,'Carga People'!J$2,0))</f>
        <v>0</v>
      </c>
      <c r="K21" s="140">
        <f>IF(ISERROR(VLOOKUP($C21,'LINHA 1'!$C$6:$BM$162,'Carga People'!K$2,0)),0,VLOOKUP($C21,'LINHA 1'!$C$6:$BM$162,'Carga People'!K$2,0))+IF(ISERROR(VLOOKUP($C21,'LINHA 2'!$C$6:$BM$114,'Carga People'!K$2,0)),0,VLOOKUP($C21,'LINHA 2'!$C$6:$BM$114,'Carga People'!K$2,0))+IF(ISERROR(VLOOKUP($C21,'LINHA 3'!$C$6:$BM$106,'Carga People'!K$2,0)),0,VLOOKUP($C21,'LINHA 3'!$C$6:$BM$106,'Carga People'!K$2,0))</f>
        <v>0</v>
      </c>
      <c r="L21" s="140">
        <f>IF(ISERROR(VLOOKUP($C21,'LINHA 1'!$C$6:$BM$162,'Carga People'!L$2,0)),0,VLOOKUP($C21,'LINHA 1'!$C$6:$BM$162,'Carga People'!L$2,0))+IF(ISERROR(VLOOKUP($C21,'LINHA 2'!$C$6:$BM$114,'Carga People'!L$2,0)),0,VLOOKUP($C21,'LINHA 2'!$C$6:$BM$114,'Carga People'!L$2,0))+IF(ISERROR(VLOOKUP($C21,'LINHA 3'!$C$6:$BM$106,'Carga People'!L$2,0)),0,VLOOKUP($C21,'LINHA 3'!$C$6:$BM$106,'Carga People'!L$2,0))</f>
        <v>0</v>
      </c>
      <c r="M21" s="140">
        <f>IF(ISERROR(VLOOKUP($C21,'LINHA 1'!$C$6:$BM$162,'Carga People'!M$2,0)),0,VLOOKUP($C21,'LINHA 1'!$C$6:$BM$162,'Carga People'!M$2,0))+IF(ISERROR(VLOOKUP($C21,'LINHA 2'!$C$6:$BM$114,'Carga People'!M$2,0)),0,VLOOKUP($C21,'LINHA 2'!$C$6:$BM$114,'Carga People'!M$2,0))+IF(ISERROR(VLOOKUP($C21,'LINHA 3'!$C$6:$BM$106,'Carga People'!M$2,0)),0,VLOOKUP($C21,'LINHA 3'!$C$6:$BM$106,'Carga People'!M$2,0))</f>
        <v>0</v>
      </c>
      <c r="N21" s="140">
        <f>IF(ISERROR(VLOOKUP($C21,'LINHA 1'!$C$6:$BM$162,'Carga People'!N$2,0)),0,VLOOKUP($C21,'LINHA 1'!$C$6:$BM$162,'Carga People'!N$2,0))+IF(ISERROR(VLOOKUP($C21,'LINHA 2'!$C$6:$BM$114,'Carga People'!N$2,0)),0,VLOOKUP($C21,'LINHA 2'!$C$6:$BM$114,'Carga People'!N$2,0))+IF(ISERROR(VLOOKUP($C21,'LINHA 3'!$C$6:$BM$106,'Carga People'!N$2,0)),0,VLOOKUP($C21,'LINHA 3'!$C$6:$BM$106,'Carga People'!N$2,0))</f>
        <v>0</v>
      </c>
      <c r="O21" s="140">
        <f>IF(ISERROR(VLOOKUP($C21,'LINHA 1'!$C$6:$BM$162,'Carga People'!O$2,0)),0,VLOOKUP($C21,'LINHA 1'!$C$6:$BM$162,'Carga People'!O$2,0))+IF(ISERROR(VLOOKUP($C21,'LINHA 2'!$C$6:$BM$114,'Carga People'!O$2,0)),0,VLOOKUP($C21,'LINHA 2'!$C$6:$BM$114,'Carga People'!O$2,0))+IF(ISERROR(VLOOKUP($C21,'LINHA 3'!$C$6:$BM$106,'Carga People'!O$2,0)),0,VLOOKUP($C21,'LINHA 3'!$C$6:$BM$106,'Carga People'!O$2,0))</f>
        <v>0</v>
      </c>
      <c r="P21" s="140">
        <f>IF(ISERROR(VLOOKUP($C21,'LINHA 1'!$C$6:$BM$162,'Carga People'!P$2,0)),0,VLOOKUP($C21,'LINHA 1'!$C$6:$BM$162,'Carga People'!P$2,0))+IF(ISERROR(VLOOKUP($C21,'LINHA 2'!$C$6:$BM$114,'Carga People'!P$2,0)),0,VLOOKUP($C21,'LINHA 2'!$C$6:$BM$114,'Carga People'!P$2,0))+IF(ISERROR(VLOOKUP($C21,'LINHA 3'!$C$6:$BM$106,'Carga People'!P$2,0)),0,VLOOKUP($C21,'LINHA 3'!$C$6:$BM$106,'Carga People'!P$2,0))</f>
        <v>0</v>
      </c>
      <c r="Q21" s="140">
        <f>IF(ISERROR(VLOOKUP($C21,'LINHA 1'!$C$6:$BM$162,'Carga People'!Q$2,0)),0,VLOOKUP($C21,'LINHA 1'!$C$6:$BM$162,'Carga People'!Q$2,0))+IF(ISERROR(VLOOKUP($C21,'LINHA 2'!$C$6:$BM$114,'Carga People'!Q$2,0)),0,VLOOKUP($C21,'LINHA 2'!$C$6:$BM$114,'Carga People'!Q$2,0))+IF(ISERROR(VLOOKUP($C21,'LINHA 3'!$C$6:$BM$106,'Carga People'!Q$2,0)),0,VLOOKUP($C21,'LINHA 3'!$C$6:$BM$106,'Carga People'!Q$2,0))</f>
        <v>0</v>
      </c>
      <c r="R21" s="140">
        <f>IF(ISERROR(VLOOKUP($C21,'LINHA 1'!$C$6:$BM$162,'Carga People'!R$2,0)),0,VLOOKUP($C21,'LINHA 1'!$C$6:$BM$162,'Carga People'!R$2,0))+IF(ISERROR(VLOOKUP($C21,'LINHA 2'!$C$6:$BM$114,'Carga People'!R$2,0)),0,VLOOKUP($C21,'LINHA 2'!$C$6:$BM$114,'Carga People'!R$2,0))+IF(ISERROR(VLOOKUP($C21,'LINHA 3'!$C$6:$BM$106,'Carga People'!R$2,0)),0,VLOOKUP($C21,'LINHA 3'!$C$6:$BM$106,'Carga People'!R$2,0))</f>
        <v>0</v>
      </c>
      <c r="S21" s="140">
        <f>IF(ISERROR(VLOOKUP($C21,'LINHA 1'!$C$6:$BM$162,'Carga People'!S$2,0)),0,VLOOKUP($C21,'LINHA 1'!$C$6:$BM$162,'Carga People'!S$2,0))+IF(ISERROR(VLOOKUP($C21,'LINHA 2'!$C$6:$BM$114,'Carga People'!S$2,0)),0,VLOOKUP($C21,'LINHA 2'!$C$6:$BM$114,'Carga People'!S$2,0))+IF(ISERROR(VLOOKUP($C21,'LINHA 3'!$C$6:$BM$106,'Carga People'!S$2,0)),0,VLOOKUP($C21,'LINHA 3'!$C$6:$BM$106,'Carga People'!S$2,0))</f>
        <v>0</v>
      </c>
      <c r="T21" s="140">
        <f>IF(ISERROR(VLOOKUP($C21,'LINHA 1'!$C$6:$BM$162,'Carga People'!T$2,0)),0,VLOOKUP($C21,'LINHA 1'!$C$6:$BM$162,'Carga People'!T$2,0))+IF(ISERROR(VLOOKUP($C21,'LINHA 2'!$C$6:$BM$114,'Carga People'!T$2,0)),0,VLOOKUP($C21,'LINHA 2'!$C$6:$BM$114,'Carga People'!T$2,0))+IF(ISERROR(VLOOKUP($C21,'LINHA 3'!$C$6:$BM$106,'Carga People'!T$2,0)),0,VLOOKUP($C21,'LINHA 3'!$C$6:$BM$106,'Carga People'!T$2,0))</f>
        <v>0</v>
      </c>
      <c r="U21" s="140">
        <f>IF(ISERROR(VLOOKUP($C21,'LINHA 1'!$C$6:$BM$162,'Carga People'!U$2,0)),0,VLOOKUP($C21,'LINHA 1'!$C$6:$BM$162,'Carga People'!U$2,0))+IF(ISERROR(VLOOKUP($C21,'LINHA 2'!$C$6:$BM$114,'Carga People'!U$2,0)),0,VLOOKUP($C21,'LINHA 2'!$C$6:$BM$114,'Carga People'!U$2,0))+IF(ISERROR(VLOOKUP($C21,'LINHA 3'!$C$6:$BM$106,'Carga People'!U$2,0)),0,VLOOKUP($C21,'LINHA 3'!$C$6:$BM$106,'Carga People'!U$2,0))</f>
        <v>0</v>
      </c>
      <c r="V21" s="140">
        <f>IF(ISERROR(VLOOKUP($C21,'LINHA 1'!$C$6:$BM$162,'Carga People'!V$2,0)),0,VLOOKUP($C21,'LINHA 1'!$C$6:$BM$162,'Carga People'!V$2,0))+IF(ISERROR(VLOOKUP($C21,'LINHA 2'!$C$6:$BM$114,'Carga People'!V$2,0)),0,VLOOKUP($C21,'LINHA 2'!$C$6:$BM$114,'Carga People'!V$2,0))+IF(ISERROR(VLOOKUP($C21,'LINHA 3'!$C$6:$BM$106,'Carga People'!V$2,0)),0,VLOOKUP($C21,'LINHA 3'!$C$6:$BM$106,'Carga People'!V$2,0))</f>
        <v>0</v>
      </c>
      <c r="W21" s="140">
        <f>IF(ISERROR(VLOOKUP($C21,'LINHA 1'!$C$6:$BM$162,'Carga People'!W$2,0)),0,VLOOKUP($C21,'LINHA 1'!$C$6:$BM$162,'Carga People'!W$2,0))+IF(ISERROR(VLOOKUP($C21,'LINHA 2'!$C$6:$BM$114,'Carga People'!W$2,0)),0,VLOOKUP($C21,'LINHA 2'!$C$6:$BM$114,'Carga People'!W$2,0))+IF(ISERROR(VLOOKUP($C21,'LINHA 3'!$C$6:$BM$106,'Carga People'!W$2,0)),0,VLOOKUP($C21,'LINHA 3'!$C$6:$BM$106,'Carga People'!W$2,0))</f>
        <v>0</v>
      </c>
      <c r="X21" s="140">
        <f>IF(ISERROR(VLOOKUP($C21,'LINHA 1'!$C$6:$BM$162,'Carga People'!X$2,0)),0,VLOOKUP($C21,'LINHA 1'!$C$6:$BM$162,'Carga People'!X$2,0))+IF(ISERROR(VLOOKUP($C21,'LINHA 2'!$C$6:$BM$114,'Carga People'!X$2,0)),0,VLOOKUP($C21,'LINHA 2'!$C$6:$BM$114,'Carga People'!X$2,0))+IF(ISERROR(VLOOKUP($C21,'LINHA 3'!$C$6:$BM$106,'Carga People'!X$2,0)),0,VLOOKUP($C21,'LINHA 3'!$C$6:$BM$106,'Carga People'!X$2,0))</f>
        <v>0</v>
      </c>
      <c r="Y21" s="140">
        <f>IF(ISERROR(VLOOKUP($C21,'LINHA 1'!$C$6:$BM$162,'Carga People'!Y$2,0)),0,VLOOKUP($C21,'LINHA 1'!$C$6:$BM$162,'Carga People'!Y$2,0))+IF(ISERROR(VLOOKUP($C21,'LINHA 2'!$C$6:$BM$114,'Carga People'!Y$2,0)),0,VLOOKUP($C21,'LINHA 2'!$C$6:$BM$114,'Carga People'!Y$2,0))+IF(ISERROR(VLOOKUP($C21,'LINHA 3'!$C$6:$BM$106,'Carga People'!Y$2,0)),0,VLOOKUP($C21,'LINHA 3'!$C$6:$BM$106,'Carga People'!Y$2,0))</f>
        <v>0</v>
      </c>
      <c r="Z21" s="140">
        <f>IF(ISERROR(VLOOKUP($C21,'LINHA 1'!$C$6:$BM$162,'Carga People'!Z$2,0)),0,VLOOKUP($C21,'LINHA 1'!$C$6:$BM$162,'Carga People'!Z$2,0))+IF(ISERROR(VLOOKUP($C21,'LINHA 2'!$C$6:$BM$114,'Carga People'!Z$2,0)),0,VLOOKUP($C21,'LINHA 2'!$C$6:$BM$114,'Carga People'!Z$2,0))+IF(ISERROR(VLOOKUP($C21,'LINHA 3'!$C$6:$BM$106,'Carga People'!Z$2,0)),0,VLOOKUP($C21,'LINHA 3'!$C$6:$BM$106,'Carga People'!Z$2,0))</f>
        <v>0</v>
      </c>
      <c r="AA21" s="140">
        <f>IF(ISERROR(VLOOKUP($C21,'LINHA 1'!$C$6:$BM$162,'Carga People'!AA$2,0)),0,VLOOKUP($C21,'LINHA 1'!$C$6:$BM$162,'Carga People'!AA$2,0))+IF(ISERROR(VLOOKUP($C21,'LINHA 2'!$C$6:$BM$114,'Carga People'!AA$2,0)),0,VLOOKUP($C21,'LINHA 2'!$C$6:$BM$114,'Carga People'!AA$2,0))+IF(ISERROR(VLOOKUP($C21,'LINHA 3'!$C$6:$BM$106,'Carga People'!AA$2,0)),0,VLOOKUP($C21,'LINHA 3'!$C$6:$BM$106,'Carga People'!AA$2,0))</f>
        <v>0</v>
      </c>
      <c r="AB21" s="140">
        <f>IF(ISERROR(VLOOKUP($C21,'LINHA 1'!$C$6:$BM$162,'Carga People'!AB$2,0)),0,VLOOKUP($C21,'LINHA 1'!$C$6:$BM$162,'Carga People'!AB$2,0))+IF(ISERROR(VLOOKUP($C21,'LINHA 2'!$C$6:$BM$114,'Carga People'!AB$2,0)),0,VLOOKUP($C21,'LINHA 2'!$C$6:$BM$114,'Carga People'!AB$2,0))+IF(ISERROR(VLOOKUP($C21,'LINHA 3'!$C$6:$BM$106,'Carga People'!AB$2,0)),0,VLOOKUP($C21,'LINHA 3'!$C$6:$BM$106,'Carga People'!AB$2,0))</f>
        <v>0</v>
      </c>
      <c r="AC21" s="140">
        <f>IF(ISERROR(VLOOKUP($C21,'LINHA 1'!$C$6:$BM$162,'Carga People'!AC$2,0)),0,VLOOKUP($C21,'LINHA 1'!$C$6:$BM$162,'Carga People'!AC$2,0))+IF(ISERROR(VLOOKUP($C21,'LINHA 2'!$C$6:$BM$114,'Carga People'!AC$2,0)),0,VLOOKUP($C21,'LINHA 2'!$C$6:$BM$114,'Carga People'!AC$2,0))+IF(ISERROR(VLOOKUP($C21,'LINHA 3'!$C$6:$BM$106,'Carga People'!AC$2,0)),0,VLOOKUP($C21,'LINHA 3'!$C$6:$BM$106,'Carga People'!AC$2,0))</f>
        <v>0</v>
      </c>
      <c r="AD21" s="140">
        <f>IF(ISERROR(VLOOKUP($C21,'LINHA 1'!$C$6:$BM$162,'Carga People'!AD$2,0)),0,VLOOKUP($C21,'LINHA 1'!$C$6:$BM$162,'Carga People'!AD$2,0))+IF(ISERROR(VLOOKUP($C21,'LINHA 2'!$C$6:$BM$114,'Carga People'!AD$2,0)),0,VLOOKUP($C21,'LINHA 2'!$C$6:$BM$114,'Carga People'!AD$2,0))+IF(ISERROR(VLOOKUP($C21,'LINHA 3'!$C$6:$BM$106,'Carga People'!AD$2,0)),0,VLOOKUP($C21,'LINHA 3'!$C$6:$BM$106,'Carga People'!AD$2,0))</f>
        <v>0</v>
      </c>
      <c r="AE21" s="140">
        <f>IF(ISERROR(VLOOKUP($C21,'LINHA 1'!$C$6:$BM$162,'Carga People'!AE$2,0)),0,VLOOKUP($C21,'LINHA 1'!$C$6:$BM$162,'Carga People'!AE$2,0))+IF(ISERROR(VLOOKUP($C21,'LINHA 2'!$C$6:$BM$114,'Carga People'!AE$2,0)),0,VLOOKUP($C21,'LINHA 2'!$C$6:$BM$114,'Carga People'!AE$2,0))+IF(ISERROR(VLOOKUP($C21,'LINHA 3'!$C$6:$BM$106,'Carga People'!AE$2,0)),0,VLOOKUP($C21,'LINHA 3'!$C$6:$BM$106,'Carga People'!AE$2,0))</f>
        <v>0</v>
      </c>
      <c r="AF21" s="140">
        <f>IF(ISERROR(VLOOKUP($C21,'LINHA 1'!$C$6:$BM$162,'Carga People'!AF$2,0)),0,VLOOKUP($C21,'LINHA 1'!$C$6:$BM$162,'Carga People'!AF$2,0))+IF(ISERROR(VLOOKUP($C21,'LINHA 2'!$C$6:$BM$114,'Carga People'!AF$2,0)),0,VLOOKUP($C21,'LINHA 2'!$C$6:$BM$114,'Carga People'!AF$2,0))+IF(ISERROR(VLOOKUP($C21,'LINHA 3'!$C$6:$BM$106,'Carga People'!AF$2,0)),0,VLOOKUP($C21,'LINHA 3'!$C$6:$BM$106,'Carga People'!AF$2,0))</f>
        <v>0</v>
      </c>
      <c r="AG21" s="140">
        <f>IF(ISERROR(VLOOKUP($C21,'LINHA 1'!$C$6:$BM$162,'Carga People'!AG$2,0)),0,VLOOKUP($C21,'LINHA 1'!$C$6:$BM$162,'Carga People'!AG$2,0))+IF(ISERROR(VLOOKUP($C21,'LINHA 2'!$C$6:$BM$114,'Carga People'!AG$2,0)),0,VLOOKUP($C21,'LINHA 2'!$C$6:$BM$114,'Carga People'!AG$2,0))+IF(ISERROR(VLOOKUP($C21,'LINHA 3'!$C$6:$BM$106,'Carga People'!AG$2,0)),0,VLOOKUP($C21,'LINHA 3'!$C$6:$BM$106,'Carga People'!AG$2,0))</f>
        <v>0</v>
      </c>
      <c r="AH21" s="140">
        <f>IF(ISERROR(VLOOKUP($C21,'LINHA 1'!$C$6:$BM$162,'Carga People'!AH$2,0)),0,VLOOKUP($C21,'LINHA 1'!$C$6:$BM$162,'Carga People'!AH$2,0))+IF(ISERROR(VLOOKUP($C21,'LINHA 2'!$C$6:$BM$114,'Carga People'!AH$2,0)),0,VLOOKUP($C21,'LINHA 2'!$C$6:$BM$114,'Carga People'!AH$2,0))+IF(ISERROR(VLOOKUP($C21,'LINHA 3'!$C$6:$BM$106,'Carga People'!AH$2,0)),0,VLOOKUP($C21,'LINHA 3'!$C$6:$BM$106,'Carga People'!AH$2,0))</f>
        <v>0</v>
      </c>
      <c r="AI21" s="140">
        <f>IF(ISERROR(VLOOKUP($C21,'LINHA 1'!$C$6:$BM$162,'Carga People'!AI$2,0)),0,VLOOKUP($C21,'LINHA 1'!$C$6:$BM$162,'Carga People'!AI$2,0))+IF(ISERROR(VLOOKUP($C21,'LINHA 2'!$C$6:$BM$114,'Carga People'!AI$2,0)),0,VLOOKUP($C21,'LINHA 2'!$C$6:$BM$114,'Carga People'!AI$2,0))+IF(ISERROR(VLOOKUP($C21,'LINHA 3'!$C$6:$BM$106,'Carga People'!AI$2,0)),0,VLOOKUP($C21,'LINHA 3'!$C$6:$BM$106,'Carga People'!AI$2,0))</f>
        <v>0</v>
      </c>
      <c r="AJ21" s="140">
        <f>IF(ISERROR(VLOOKUP($C21,'LINHA 1'!$C$6:$BM$162,'Carga People'!AJ$2,0)),0,VLOOKUP($C21,'LINHA 1'!$C$6:$BM$162,'Carga People'!AJ$2,0))+IF(ISERROR(VLOOKUP($C21,'LINHA 2'!$C$6:$BM$114,'Carga People'!AJ$2,0)),0,VLOOKUP($C21,'LINHA 2'!$C$6:$BM$114,'Carga People'!AJ$2,0))+IF(ISERROR(VLOOKUP($C21,'LINHA 3'!$C$6:$BM$106,'Carga People'!AJ$2,0)),0,VLOOKUP($C21,'LINHA 3'!$C$6:$BM$106,'Carga People'!AJ$2,0))</f>
        <v>0</v>
      </c>
      <c r="AK21" s="140">
        <f>IF(ISERROR(VLOOKUP($C21,'LINHA 1'!$C$6:$BM$162,'Carga People'!AK$2,0)),0,VLOOKUP($C21,'LINHA 1'!$C$6:$BM$162,'Carga People'!AK$2,0))+IF(ISERROR(VLOOKUP($C21,'LINHA 2'!$C$6:$BM$114,'Carga People'!AK$2,0)),0,VLOOKUP($C21,'LINHA 2'!$C$6:$BM$114,'Carga People'!AK$2,0))+IF(ISERROR(VLOOKUP($C21,'LINHA 3'!$C$6:$BM$106,'Carga People'!AK$2,0)),0,VLOOKUP($C21,'LINHA 3'!$C$6:$BM$106,'Carga People'!AK$2,0))</f>
        <v>0</v>
      </c>
      <c r="AL21" s="140">
        <f>IF(ISERROR(VLOOKUP($C21,'LINHA 1'!$C$6:$BM$162,'Carga People'!AL$2,0)),0,VLOOKUP($C21,'LINHA 1'!$C$6:$BM$162,'Carga People'!AL$2,0))+IF(ISERROR(VLOOKUP($C21,'LINHA 2'!$C$6:$BM$114,'Carga People'!AL$2,0)),0,VLOOKUP($C21,'LINHA 2'!$C$6:$BM$114,'Carga People'!AL$2,0))+IF(ISERROR(VLOOKUP($C21,'LINHA 3'!$C$6:$BM$106,'Carga People'!AL$2,0)),0,VLOOKUP($C21,'LINHA 3'!$C$6:$BM$106,'Carga People'!AL$2,0))</f>
        <v>0</v>
      </c>
      <c r="AM21" s="140">
        <f>IF(ISERROR(VLOOKUP($C21,'LINHA 1'!$C$6:$BM$162,'Carga People'!AM$2,0)),0,VLOOKUP($C21,'LINHA 1'!$C$6:$BM$162,'Carga People'!AM$2,0))+IF(ISERROR(VLOOKUP($C21,'LINHA 2'!$C$6:$BM$114,'Carga People'!AM$2,0)),0,VLOOKUP($C21,'LINHA 2'!$C$6:$BM$114,'Carga People'!AM$2,0))+IF(ISERROR(VLOOKUP($C21,'LINHA 3'!$C$6:$BM$106,'Carga People'!AM$2,0)),0,VLOOKUP($C21,'LINHA 3'!$C$6:$BM$106,'Carga People'!AM$2,0))</f>
        <v>0</v>
      </c>
      <c r="AN21" s="140">
        <f>IF(ISERROR(VLOOKUP($C21,'LINHA 1'!$C$6:$BM$162,'Carga People'!AN$2,0)),0,VLOOKUP($C21,'LINHA 1'!$C$6:$BM$162,'Carga People'!AN$2,0))+IF(ISERROR(VLOOKUP($C21,'LINHA 2'!$C$6:$BM$114,'Carga People'!AN$2,0)),0,VLOOKUP($C21,'LINHA 2'!$C$6:$BM$114,'Carga People'!AN$2,0))+IF(ISERROR(VLOOKUP($C21,'LINHA 3'!$C$6:$BM$106,'Carga People'!AN$2,0)),0,VLOOKUP($C21,'LINHA 3'!$C$6:$BM$106,'Carga People'!AN$2,0))</f>
        <v>0</v>
      </c>
      <c r="AO21" s="140">
        <f>IF(ISERROR(VLOOKUP($C21,'LINHA 1'!$C$6:$BM$162,'Carga People'!AO$2,0)),0,VLOOKUP($C21,'LINHA 1'!$C$6:$BM$162,'Carga People'!AO$2,0))+IF(ISERROR(VLOOKUP($C21,'LINHA 2'!$C$6:$BM$114,'Carga People'!AO$2,0)),0,VLOOKUP($C21,'LINHA 2'!$C$6:$BM$114,'Carga People'!AO$2,0))+IF(ISERROR(VLOOKUP($C21,'LINHA 3'!$C$6:$BM$106,'Carga People'!AO$2,0)),0,VLOOKUP($C21,'LINHA 3'!$C$6:$BM$106,'Carga People'!AO$2,0))</f>
        <v>0</v>
      </c>
      <c r="AP21" s="140">
        <f>IF(ISERROR(VLOOKUP($C21,'LINHA 1'!$C$6:$BM$162,'Carga People'!AP$2,0)),0,VLOOKUP($C21,'LINHA 1'!$C$6:$BM$162,'Carga People'!AP$2,0))+IF(ISERROR(VLOOKUP($C21,'LINHA 2'!$C$6:$BM$114,'Carga People'!AP$2,0)),0,VLOOKUP($C21,'LINHA 2'!$C$6:$BM$114,'Carga People'!AP$2,0))+IF(ISERROR(VLOOKUP($C21,'LINHA 3'!$C$6:$BM$106,'Carga People'!AP$2,0)),0,VLOOKUP($C21,'LINHA 3'!$C$6:$BM$106,'Carga People'!AP$2,0))</f>
        <v>0</v>
      </c>
      <c r="AQ21" s="140">
        <f>IF(ISERROR(VLOOKUP($C21,'LINHA 1'!$C$6:$BM$162,'Carga People'!AQ$2,0)),0,VLOOKUP($C21,'LINHA 1'!$C$6:$BM$162,'Carga People'!AQ$2,0))+IF(ISERROR(VLOOKUP($C21,'LINHA 2'!$C$6:$BM$114,'Carga People'!AQ$2,0)),0,VLOOKUP($C21,'LINHA 2'!$C$6:$BM$114,'Carga People'!AQ$2,0))+IF(ISERROR(VLOOKUP($C21,'LINHA 3'!$C$6:$BM$106,'Carga People'!AQ$2,0)),0,VLOOKUP($C21,'LINHA 3'!$C$6:$BM$106,'Carga People'!AQ$2,0))</f>
        <v>0</v>
      </c>
      <c r="AR21" s="140">
        <f>IF(ISERROR(VLOOKUP($C21,'LINHA 1'!$C$6:$BM$162,'Carga People'!AR$2,0)),0,VLOOKUP($C21,'LINHA 1'!$C$6:$BM$162,'Carga People'!AR$2,0))+IF(ISERROR(VLOOKUP($C21,'LINHA 2'!$C$6:$BM$114,'Carga People'!AR$2,0)),0,VLOOKUP($C21,'LINHA 2'!$C$6:$BM$114,'Carga People'!AR$2,0))+IF(ISERROR(VLOOKUP($C21,'LINHA 3'!$C$6:$BM$106,'Carga People'!AR$2,0)),0,VLOOKUP($C21,'LINHA 3'!$C$6:$BM$106,'Carga People'!AR$2,0))</f>
        <v>0</v>
      </c>
      <c r="AS21" s="140">
        <f>IF(ISERROR(VLOOKUP($C21,'LINHA 1'!$C$6:$BM$162,'Carga People'!AS$2,0)),0,VLOOKUP($C21,'LINHA 1'!$C$6:$BM$162,'Carga People'!AS$2,0))+IF(ISERROR(VLOOKUP($C21,'LINHA 2'!$C$6:$BM$114,'Carga People'!AS$2,0)),0,VLOOKUP($C21,'LINHA 2'!$C$6:$BM$114,'Carga People'!AS$2,0))+IF(ISERROR(VLOOKUP($C21,'LINHA 3'!$C$6:$BM$106,'Carga People'!AS$2,0)),0,VLOOKUP($C21,'LINHA 3'!$C$6:$BM$106,'Carga People'!AS$2,0))</f>
        <v>0</v>
      </c>
      <c r="AT21" s="140">
        <f>IF(ISERROR(VLOOKUP($C21,'LINHA 1'!$C$6:$BM$162,'Carga People'!AT$2,0)),0,VLOOKUP($C21,'LINHA 1'!$C$6:$BM$162,'Carga People'!AT$2,0))+IF(ISERROR(VLOOKUP($C21,'LINHA 2'!$C$6:$BM$114,'Carga People'!AT$2,0)),0,VLOOKUP($C21,'LINHA 2'!$C$6:$BM$114,'Carga People'!AT$2,0))+IF(ISERROR(VLOOKUP($C21,'LINHA 3'!$C$6:$BM$106,'Carga People'!AT$2,0)),0,VLOOKUP($C21,'LINHA 3'!$C$6:$BM$106,'Carga People'!AT$2,0))</f>
        <v>0</v>
      </c>
      <c r="AU21" s="367">
        <f t="shared" si="2"/>
        <v>0</v>
      </c>
      <c r="AV21" s="780" t="str">
        <f t="shared" si="3"/>
        <v/>
      </c>
      <c r="AW21" s="90">
        <f>IF(D21="","",VLOOKUP(D21,MI_ME!$D$5:$AQ$336,39,0))</f>
        <v>0</v>
      </c>
      <c r="AX21" s="660"/>
    </row>
    <row r="22" spans="1:50" ht="18" hidden="1" customHeight="1" x14ac:dyDescent="0.3">
      <c r="A22" s="1792"/>
      <c r="B22" s="770" t="s">
        <v>303</v>
      </c>
      <c r="C22" s="770" t="s">
        <v>364</v>
      </c>
      <c r="D22" s="771" t="s">
        <v>325</v>
      </c>
      <c r="E22" s="1457" t="s">
        <v>896</v>
      </c>
      <c r="F22" s="770" t="s">
        <v>15</v>
      </c>
      <c r="G22" s="136"/>
      <c r="H22" s="137"/>
      <c r="I22" s="138"/>
      <c r="J22" s="139">
        <f>IF(ISERROR(VLOOKUP($C22,'LINHA 1'!$C$6:$BM$162,'Carga People'!J$2,0)),0,VLOOKUP($C22,'LINHA 1'!$C$6:$BM$162,'Carga People'!J$2,0))+IF(ISERROR(VLOOKUP($C22,'LINHA 2'!$C$6:$BM$114,'Carga People'!J$2,0)),0,VLOOKUP($C22,'LINHA 2'!$C$6:$BM$114,'Carga People'!J$2,0))+IF(ISERROR(VLOOKUP($C22,'LINHA 3'!$C$6:$BM$106,'Carga People'!J$2,0)),0,VLOOKUP($C22,'LINHA 3'!$C$6:$BM$106,'Carga People'!J$2,0))</f>
        <v>0</v>
      </c>
      <c r="K22" s="140">
        <f>IF(ISERROR(VLOOKUP($C22,'LINHA 1'!$C$6:$BM$162,'Carga People'!K$2,0)),0,VLOOKUP($C22,'LINHA 1'!$C$6:$BM$162,'Carga People'!K$2,0))+IF(ISERROR(VLOOKUP($C22,'LINHA 2'!$C$6:$BM$114,'Carga People'!K$2,0)),0,VLOOKUP($C22,'LINHA 2'!$C$6:$BM$114,'Carga People'!K$2,0))+IF(ISERROR(VLOOKUP($C22,'LINHA 3'!$C$6:$BM$106,'Carga People'!K$2,0)),0,VLOOKUP($C22,'LINHA 3'!$C$6:$BM$106,'Carga People'!K$2,0))</f>
        <v>0</v>
      </c>
      <c r="L22" s="140">
        <f>IF(ISERROR(VLOOKUP($C22,'LINHA 1'!$C$6:$BM$162,'Carga People'!L$2,0)),0,VLOOKUP($C22,'LINHA 1'!$C$6:$BM$162,'Carga People'!L$2,0))+IF(ISERROR(VLOOKUP($C22,'LINHA 2'!$C$6:$BM$114,'Carga People'!L$2,0)),0,VLOOKUP($C22,'LINHA 2'!$C$6:$BM$114,'Carga People'!L$2,0))+IF(ISERROR(VLOOKUP($C22,'LINHA 3'!$C$6:$BM$106,'Carga People'!L$2,0)),0,VLOOKUP($C22,'LINHA 3'!$C$6:$BM$106,'Carga People'!L$2,0))</f>
        <v>0</v>
      </c>
      <c r="M22" s="140">
        <f>IF(ISERROR(VLOOKUP($C22,'LINHA 1'!$C$6:$BM$162,'Carga People'!M$2,0)),0,VLOOKUP($C22,'LINHA 1'!$C$6:$BM$162,'Carga People'!M$2,0))+IF(ISERROR(VLOOKUP($C22,'LINHA 2'!$C$6:$BM$114,'Carga People'!M$2,0)),0,VLOOKUP($C22,'LINHA 2'!$C$6:$BM$114,'Carga People'!M$2,0))+IF(ISERROR(VLOOKUP($C22,'LINHA 3'!$C$6:$BM$106,'Carga People'!M$2,0)),0,VLOOKUP($C22,'LINHA 3'!$C$6:$BM$106,'Carga People'!M$2,0))</f>
        <v>0</v>
      </c>
      <c r="N22" s="140">
        <f>IF(ISERROR(VLOOKUP($C22,'LINHA 1'!$C$6:$BM$162,'Carga People'!N$2,0)),0,VLOOKUP($C22,'LINHA 1'!$C$6:$BM$162,'Carga People'!N$2,0))+IF(ISERROR(VLOOKUP($C22,'LINHA 2'!$C$6:$BM$114,'Carga People'!N$2,0)),0,VLOOKUP($C22,'LINHA 2'!$C$6:$BM$114,'Carga People'!N$2,0))+IF(ISERROR(VLOOKUP($C22,'LINHA 3'!$C$6:$BM$106,'Carga People'!N$2,0)),0,VLOOKUP($C22,'LINHA 3'!$C$6:$BM$106,'Carga People'!N$2,0))</f>
        <v>0</v>
      </c>
      <c r="O22" s="140">
        <f>IF(ISERROR(VLOOKUP($C22,'LINHA 1'!$C$6:$BM$162,'Carga People'!O$2,0)),0,VLOOKUP($C22,'LINHA 1'!$C$6:$BM$162,'Carga People'!O$2,0))+IF(ISERROR(VLOOKUP($C22,'LINHA 2'!$C$6:$BM$114,'Carga People'!O$2,0)),0,VLOOKUP($C22,'LINHA 2'!$C$6:$BM$114,'Carga People'!O$2,0))+IF(ISERROR(VLOOKUP($C22,'LINHA 3'!$C$6:$BM$106,'Carga People'!O$2,0)),0,VLOOKUP($C22,'LINHA 3'!$C$6:$BM$106,'Carga People'!O$2,0))</f>
        <v>0</v>
      </c>
      <c r="P22" s="140">
        <f>IF(ISERROR(VLOOKUP($C22,'LINHA 1'!$C$6:$BM$162,'Carga People'!P$2,0)),0,VLOOKUP($C22,'LINHA 1'!$C$6:$BM$162,'Carga People'!P$2,0))+IF(ISERROR(VLOOKUP($C22,'LINHA 2'!$C$6:$BM$114,'Carga People'!P$2,0)),0,VLOOKUP($C22,'LINHA 2'!$C$6:$BM$114,'Carga People'!P$2,0))+IF(ISERROR(VLOOKUP($C22,'LINHA 3'!$C$6:$BM$106,'Carga People'!P$2,0)),0,VLOOKUP($C22,'LINHA 3'!$C$6:$BM$106,'Carga People'!P$2,0))</f>
        <v>0</v>
      </c>
      <c r="Q22" s="140">
        <f>IF(ISERROR(VLOOKUP($C22,'LINHA 1'!$C$6:$BM$162,'Carga People'!Q$2,0)),0,VLOOKUP($C22,'LINHA 1'!$C$6:$BM$162,'Carga People'!Q$2,0))+IF(ISERROR(VLOOKUP($C22,'LINHA 2'!$C$6:$BM$114,'Carga People'!Q$2,0)),0,VLOOKUP($C22,'LINHA 2'!$C$6:$BM$114,'Carga People'!Q$2,0))+IF(ISERROR(VLOOKUP($C22,'LINHA 3'!$C$6:$BM$106,'Carga People'!Q$2,0)),0,VLOOKUP($C22,'LINHA 3'!$C$6:$BM$106,'Carga People'!Q$2,0))</f>
        <v>0</v>
      </c>
      <c r="R22" s="140">
        <f>IF(ISERROR(VLOOKUP($C22,'LINHA 1'!$C$6:$BM$162,'Carga People'!R$2,0)),0,VLOOKUP($C22,'LINHA 1'!$C$6:$BM$162,'Carga People'!R$2,0))+IF(ISERROR(VLOOKUP($C22,'LINHA 2'!$C$6:$BM$114,'Carga People'!R$2,0)),0,VLOOKUP($C22,'LINHA 2'!$C$6:$BM$114,'Carga People'!R$2,0))+IF(ISERROR(VLOOKUP($C22,'LINHA 3'!$C$6:$BM$106,'Carga People'!R$2,0)),0,VLOOKUP($C22,'LINHA 3'!$C$6:$BM$106,'Carga People'!R$2,0))</f>
        <v>0</v>
      </c>
      <c r="S22" s="140">
        <f>IF(ISERROR(VLOOKUP($C22,'LINHA 1'!$C$6:$BM$162,'Carga People'!S$2,0)),0,VLOOKUP($C22,'LINHA 1'!$C$6:$BM$162,'Carga People'!S$2,0))+IF(ISERROR(VLOOKUP($C22,'LINHA 2'!$C$6:$BM$114,'Carga People'!S$2,0)),0,VLOOKUP($C22,'LINHA 2'!$C$6:$BM$114,'Carga People'!S$2,0))+IF(ISERROR(VLOOKUP($C22,'LINHA 3'!$C$6:$BM$106,'Carga People'!S$2,0)),0,VLOOKUP($C22,'LINHA 3'!$C$6:$BM$106,'Carga People'!S$2,0))</f>
        <v>0</v>
      </c>
      <c r="T22" s="140">
        <f>IF(ISERROR(VLOOKUP($C22,'LINHA 1'!$C$6:$BM$162,'Carga People'!T$2,0)),0,VLOOKUP($C22,'LINHA 1'!$C$6:$BM$162,'Carga People'!T$2,0))+IF(ISERROR(VLOOKUP($C22,'LINHA 2'!$C$6:$BM$114,'Carga People'!T$2,0)),0,VLOOKUP($C22,'LINHA 2'!$C$6:$BM$114,'Carga People'!T$2,0))+IF(ISERROR(VLOOKUP($C22,'LINHA 3'!$C$6:$BM$106,'Carga People'!T$2,0)),0,VLOOKUP($C22,'LINHA 3'!$C$6:$BM$106,'Carga People'!T$2,0))</f>
        <v>0</v>
      </c>
      <c r="U22" s="140">
        <f>IF(ISERROR(VLOOKUP($C22,'LINHA 1'!$C$6:$BM$162,'Carga People'!U$2,0)),0,VLOOKUP($C22,'LINHA 1'!$C$6:$BM$162,'Carga People'!U$2,0))+IF(ISERROR(VLOOKUP($C22,'LINHA 2'!$C$6:$BM$114,'Carga People'!U$2,0)),0,VLOOKUP($C22,'LINHA 2'!$C$6:$BM$114,'Carga People'!U$2,0))+IF(ISERROR(VLOOKUP($C22,'LINHA 3'!$C$6:$BM$106,'Carga People'!U$2,0)),0,VLOOKUP($C22,'LINHA 3'!$C$6:$BM$106,'Carga People'!U$2,0))</f>
        <v>0</v>
      </c>
      <c r="V22" s="140">
        <f>IF(ISERROR(VLOOKUP($C22,'LINHA 1'!$C$6:$BM$162,'Carga People'!V$2,0)),0,VLOOKUP($C22,'LINHA 1'!$C$6:$BM$162,'Carga People'!V$2,0))+IF(ISERROR(VLOOKUP($C22,'LINHA 2'!$C$6:$BM$114,'Carga People'!V$2,0)),0,VLOOKUP($C22,'LINHA 2'!$C$6:$BM$114,'Carga People'!V$2,0))+IF(ISERROR(VLOOKUP($C22,'LINHA 3'!$C$6:$BM$106,'Carga People'!V$2,0)),0,VLOOKUP($C22,'LINHA 3'!$C$6:$BM$106,'Carga People'!V$2,0))</f>
        <v>0</v>
      </c>
      <c r="W22" s="140">
        <f>IF(ISERROR(VLOOKUP($C22,'LINHA 1'!$C$6:$BM$162,'Carga People'!W$2,0)),0,VLOOKUP($C22,'LINHA 1'!$C$6:$BM$162,'Carga People'!W$2,0))+IF(ISERROR(VLOOKUP($C22,'LINHA 2'!$C$6:$BM$114,'Carga People'!W$2,0)),0,VLOOKUP($C22,'LINHA 2'!$C$6:$BM$114,'Carga People'!W$2,0))+IF(ISERROR(VLOOKUP($C22,'LINHA 3'!$C$6:$BM$106,'Carga People'!W$2,0)),0,VLOOKUP($C22,'LINHA 3'!$C$6:$BM$106,'Carga People'!W$2,0))</f>
        <v>0</v>
      </c>
      <c r="X22" s="140">
        <f>IF(ISERROR(VLOOKUP($C22,'LINHA 1'!$C$6:$BM$162,'Carga People'!X$2,0)),0,VLOOKUP($C22,'LINHA 1'!$C$6:$BM$162,'Carga People'!X$2,0))+IF(ISERROR(VLOOKUP($C22,'LINHA 2'!$C$6:$BM$114,'Carga People'!X$2,0)),0,VLOOKUP($C22,'LINHA 2'!$C$6:$BM$114,'Carga People'!X$2,0))+IF(ISERROR(VLOOKUP($C22,'LINHA 3'!$C$6:$BM$106,'Carga People'!X$2,0)),0,VLOOKUP($C22,'LINHA 3'!$C$6:$BM$106,'Carga People'!X$2,0))</f>
        <v>0</v>
      </c>
      <c r="Y22" s="140">
        <f>IF(ISERROR(VLOOKUP($C22,'LINHA 1'!$C$6:$BM$162,'Carga People'!Y$2,0)),0,VLOOKUP($C22,'LINHA 1'!$C$6:$BM$162,'Carga People'!Y$2,0))+IF(ISERROR(VLOOKUP($C22,'LINHA 2'!$C$6:$BM$114,'Carga People'!Y$2,0)),0,VLOOKUP($C22,'LINHA 2'!$C$6:$BM$114,'Carga People'!Y$2,0))+IF(ISERROR(VLOOKUP($C22,'LINHA 3'!$C$6:$BM$106,'Carga People'!Y$2,0)),0,VLOOKUP($C22,'LINHA 3'!$C$6:$BM$106,'Carga People'!Y$2,0))</f>
        <v>0</v>
      </c>
      <c r="Z22" s="140">
        <f>IF(ISERROR(VLOOKUP($C22,'LINHA 1'!$C$6:$BM$162,'Carga People'!Z$2,0)),0,VLOOKUP($C22,'LINHA 1'!$C$6:$BM$162,'Carga People'!Z$2,0))+IF(ISERROR(VLOOKUP($C22,'LINHA 2'!$C$6:$BM$114,'Carga People'!Z$2,0)),0,VLOOKUP($C22,'LINHA 2'!$C$6:$BM$114,'Carga People'!Z$2,0))+IF(ISERROR(VLOOKUP($C22,'LINHA 3'!$C$6:$BM$106,'Carga People'!Z$2,0)),0,VLOOKUP($C22,'LINHA 3'!$C$6:$BM$106,'Carga People'!Z$2,0))</f>
        <v>0</v>
      </c>
      <c r="AA22" s="140">
        <f>IF(ISERROR(VLOOKUP($C22,'LINHA 1'!$C$6:$BM$162,'Carga People'!AA$2,0)),0,VLOOKUP($C22,'LINHA 1'!$C$6:$BM$162,'Carga People'!AA$2,0))+IF(ISERROR(VLOOKUP($C22,'LINHA 2'!$C$6:$BM$114,'Carga People'!AA$2,0)),0,VLOOKUP($C22,'LINHA 2'!$C$6:$BM$114,'Carga People'!AA$2,0))+IF(ISERROR(VLOOKUP($C22,'LINHA 3'!$C$6:$BM$106,'Carga People'!AA$2,0)),0,VLOOKUP($C22,'LINHA 3'!$C$6:$BM$106,'Carga People'!AA$2,0))</f>
        <v>0</v>
      </c>
      <c r="AB22" s="140">
        <f>IF(ISERROR(VLOOKUP($C22,'LINHA 1'!$C$6:$BM$162,'Carga People'!AB$2,0)),0,VLOOKUP($C22,'LINHA 1'!$C$6:$BM$162,'Carga People'!AB$2,0))+IF(ISERROR(VLOOKUP($C22,'LINHA 2'!$C$6:$BM$114,'Carga People'!AB$2,0)),0,VLOOKUP($C22,'LINHA 2'!$C$6:$BM$114,'Carga People'!AB$2,0))+IF(ISERROR(VLOOKUP($C22,'LINHA 3'!$C$6:$BM$106,'Carga People'!AB$2,0)),0,VLOOKUP($C22,'LINHA 3'!$C$6:$BM$106,'Carga People'!AB$2,0))</f>
        <v>0</v>
      </c>
      <c r="AC22" s="140">
        <f>IF(ISERROR(VLOOKUP($C22,'LINHA 1'!$C$6:$BM$162,'Carga People'!AC$2,0)),0,VLOOKUP($C22,'LINHA 1'!$C$6:$BM$162,'Carga People'!AC$2,0))+IF(ISERROR(VLOOKUP($C22,'LINHA 2'!$C$6:$BM$114,'Carga People'!AC$2,0)),0,VLOOKUP($C22,'LINHA 2'!$C$6:$BM$114,'Carga People'!AC$2,0))+IF(ISERROR(VLOOKUP($C22,'LINHA 3'!$C$6:$BM$106,'Carga People'!AC$2,0)),0,VLOOKUP($C22,'LINHA 3'!$C$6:$BM$106,'Carga People'!AC$2,0))</f>
        <v>0</v>
      </c>
      <c r="AD22" s="140">
        <f>IF(ISERROR(VLOOKUP($C22,'LINHA 1'!$C$6:$BM$162,'Carga People'!AD$2,0)),0,VLOOKUP($C22,'LINHA 1'!$C$6:$BM$162,'Carga People'!AD$2,0))+IF(ISERROR(VLOOKUP($C22,'LINHA 2'!$C$6:$BM$114,'Carga People'!AD$2,0)),0,VLOOKUP($C22,'LINHA 2'!$C$6:$BM$114,'Carga People'!AD$2,0))+IF(ISERROR(VLOOKUP($C22,'LINHA 3'!$C$6:$BM$106,'Carga People'!AD$2,0)),0,VLOOKUP($C22,'LINHA 3'!$C$6:$BM$106,'Carga People'!AD$2,0))</f>
        <v>0</v>
      </c>
      <c r="AE22" s="140">
        <f>IF(ISERROR(VLOOKUP($C22,'LINHA 1'!$C$6:$BM$162,'Carga People'!AE$2,0)),0,VLOOKUP($C22,'LINHA 1'!$C$6:$BM$162,'Carga People'!AE$2,0))+IF(ISERROR(VLOOKUP($C22,'LINHA 2'!$C$6:$BM$114,'Carga People'!AE$2,0)),0,VLOOKUP($C22,'LINHA 2'!$C$6:$BM$114,'Carga People'!AE$2,0))+IF(ISERROR(VLOOKUP($C22,'LINHA 3'!$C$6:$BM$106,'Carga People'!AE$2,0)),0,VLOOKUP($C22,'LINHA 3'!$C$6:$BM$106,'Carga People'!AE$2,0))</f>
        <v>0</v>
      </c>
      <c r="AF22" s="140">
        <f>IF(ISERROR(VLOOKUP($C22,'LINHA 1'!$C$6:$BM$162,'Carga People'!AF$2,0)),0,VLOOKUP($C22,'LINHA 1'!$C$6:$BM$162,'Carga People'!AF$2,0))+IF(ISERROR(VLOOKUP($C22,'LINHA 2'!$C$6:$BM$114,'Carga People'!AF$2,0)),0,VLOOKUP($C22,'LINHA 2'!$C$6:$BM$114,'Carga People'!AF$2,0))+IF(ISERROR(VLOOKUP($C22,'LINHA 3'!$C$6:$BM$106,'Carga People'!AF$2,0)),0,VLOOKUP($C22,'LINHA 3'!$C$6:$BM$106,'Carga People'!AF$2,0))</f>
        <v>0</v>
      </c>
      <c r="AG22" s="140">
        <f>IF(ISERROR(VLOOKUP($C22,'LINHA 1'!$C$6:$BM$162,'Carga People'!AG$2,0)),0,VLOOKUP($C22,'LINHA 1'!$C$6:$BM$162,'Carga People'!AG$2,0))+IF(ISERROR(VLOOKUP($C22,'LINHA 2'!$C$6:$BM$114,'Carga People'!AG$2,0)),0,VLOOKUP($C22,'LINHA 2'!$C$6:$BM$114,'Carga People'!AG$2,0))+IF(ISERROR(VLOOKUP($C22,'LINHA 3'!$C$6:$BM$106,'Carga People'!AG$2,0)),0,VLOOKUP($C22,'LINHA 3'!$C$6:$BM$106,'Carga People'!AG$2,0))</f>
        <v>0</v>
      </c>
      <c r="AH22" s="140">
        <f>IF(ISERROR(VLOOKUP($C22,'LINHA 1'!$C$6:$BM$162,'Carga People'!AH$2,0)),0,VLOOKUP($C22,'LINHA 1'!$C$6:$BM$162,'Carga People'!AH$2,0))+IF(ISERROR(VLOOKUP($C22,'LINHA 2'!$C$6:$BM$114,'Carga People'!AH$2,0)),0,VLOOKUP($C22,'LINHA 2'!$C$6:$BM$114,'Carga People'!AH$2,0))+IF(ISERROR(VLOOKUP($C22,'LINHA 3'!$C$6:$BM$106,'Carga People'!AH$2,0)),0,VLOOKUP($C22,'LINHA 3'!$C$6:$BM$106,'Carga People'!AH$2,0))</f>
        <v>0</v>
      </c>
      <c r="AI22" s="140">
        <f>IF(ISERROR(VLOOKUP($C22,'LINHA 1'!$C$6:$BM$162,'Carga People'!AI$2,0)),0,VLOOKUP($C22,'LINHA 1'!$C$6:$BM$162,'Carga People'!AI$2,0))+IF(ISERROR(VLOOKUP($C22,'LINHA 2'!$C$6:$BM$114,'Carga People'!AI$2,0)),0,VLOOKUP($C22,'LINHA 2'!$C$6:$BM$114,'Carga People'!AI$2,0))+IF(ISERROR(VLOOKUP($C22,'LINHA 3'!$C$6:$BM$106,'Carga People'!AI$2,0)),0,VLOOKUP($C22,'LINHA 3'!$C$6:$BM$106,'Carga People'!AI$2,0))</f>
        <v>0</v>
      </c>
      <c r="AJ22" s="140">
        <f>IF(ISERROR(VLOOKUP($C22,'LINHA 1'!$C$6:$BM$162,'Carga People'!AJ$2,0)),0,VLOOKUP($C22,'LINHA 1'!$C$6:$BM$162,'Carga People'!AJ$2,0))+IF(ISERROR(VLOOKUP($C22,'LINHA 2'!$C$6:$BM$114,'Carga People'!AJ$2,0)),0,VLOOKUP($C22,'LINHA 2'!$C$6:$BM$114,'Carga People'!AJ$2,0))+IF(ISERROR(VLOOKUP($C22,'LINHA 3'!$C$6:$BM$106,'Carga People'!AJ$2,0)),0,VLOOKUP($C22,'LINHA 3'!$C$6:$BM$106,'Carga People'!AJ$2,0))</f>
        <v>0</v>
      </c>
      <c r="AK22" s="140">
        <f>IF(ISERROR(VLOOKUP($C22,'LINHA 1'!$C$6:$BM$162,'Carga People'!AK$2,0)),0,VLOOKUP($C22,'LINHA 1'!$C$6:$BM$162,'Carga People'!AK$2,0))+IF(ISERROR(VLOOKUP($C22,'LINHA 2'!$C$6:$BM$114,'Carga People'!AK$2,0)),0,VLOOKUP($C22,'LINHA 2'!$C$6:$BM$114,'Carga People'!AK$2,0))+IF(ISERROR(VLOOKUP($C22,'LINHA 3'!$C$6:$BM$106,'Carga People'!AK$2,0)),0,VLOOKUP($C22,'LINHA 3'!$C$6:$BM$106,'Carga People'!AK$2,0))</f>
        <v>0</v>
      </c>
      <c r="AL22" s="140">
        <f>IF(ISERROR(VLOOKUP($C22,'LINHA 1'!$C$6:$BM$162,'Carga People'!AL$2,0)),0,VLOOKUP($C22,'LINHA 1'!$C$6:$BM$162,'Carga People'!AL$2,0))+IF(ISERROR(VLOOKUP($C22,'LINHA 2'!$C$6:$BM$114,'Carga People'!AL$2,0)),0,VLOOKUP($C22,'LINHA 2'!$C$6:$BM$114,'Carga People'!AL$2,0))+IF(ISERROR(VLOOKUP($C22,'LINHA 3'!$C$6:$BM$106,'Carga People'!AL$2,0)),0,VLOOKUP($C22,'LINHA 3'!$C$6:$BM$106,'Carga People'!AL$2,0))</f>
        <v>0</v>
      </c>
      <c r="AM22" s="140">
        <f>IF(ISERROR(VLOOKUP($C22,'LINHA 1'!$C$6:$BM$162,'Carga People'!AM$2,0)),0,VLOOKUP($C22,'LINHA 1'!$C$6:$BM$162,'Carga People'!AM$2,0))+IF(ISERROR(VLOOKUP($C22,'LINHA 2'!$C$6:$BM$114,'Carga People'!AM$2,0)),0,VLOOKUP($C22,'LINHA 2'!$C$6:$BM$114,'Carga People'!AM$2,0))+IF(ISERROR(VLOOKUP($C22,'LINHA 3'!$C$6:$BM$106,'Carga People'!AM$2,0)),0,VLOOKUP($C22,'LINHA 3'!$C$6:$BM$106,'Carga People'!AM$2,0))</f>
        <v>0</v>
      </c>
      <c r="AN22" s="140">
        <f>IF(ISERROR(VLOOKUP($C22,'LINHA 1'!$C$6:$BM$162,'Carga People'!AN$2,0)),0,VLOOKUP($C22,'LINHA 1'!$C$6:$BM$162,'Carga People'!AN$2,0))+IF(ISERROR(VLOOKUP($C22,'LINHA 2'!$C$6:$BM$114,'Carga People'!AN$2,0)),0,VLOOKUP($C22,'LINHA 2'!$C$6:$BM$114,'Carga People'!AN$2,0))+IF(ISERROR(VLOOKUP($C22,'LINHA 3'!$C$6:$BM$106,'Carga People'!AN$2,0)),0,VLOOKUP($C22,'LINHA 3'!$C$6:$BM$106,'Carga People'!AN$2,0))</f>
        <v>0</v>
      </c>
      <c r="AO22" s="140">
        <f>IF(ISERROR(VLOOKUP($C22,'LINHA 1'!$C$6:$BM$162,'Carga People'!AO$2,0)),0,VLOOKUP($C22,'LINHA 1'!$C$6:$BM$162,'Carga People'!AO$2,0))+IF(ISERROR(VLOOKUP($C22,'LINHA 2'!$C$6:$BM$114,'Carga People'!AO$2,0)),0,VLOOKUP($C22,'LINHA 2'!$C$6:$BM$114,'Carga People'!AO$2,0))+IF(ISERROR(VLOOKUP($C22,'LINHA 3'!$C$6:$BM$106,'Carga People'!AO$2,0)),0,VLOOKUP($C22,'LINHA 3'!$C$6:$BM$106,'Carga People'!AO$2,0))</f>
        <v>0</v>
      </c>
      <c r="AP22" s="140">
        <f>IF(ISERROR(VLOOKUP($C22,'LINHA 1'!$C$6:$BM$162,'Carga People'!AP$2,0)),0,VLOOKUP($C22,'LINHA 1'!$C$6:$BM$162,'Carga People'!AP$2,0))+IF(ISERROR(VLOOKUP($C22,'LINHA 2'!$C$6:$BM$114,'Carga People'!AP$2,0)),0,VLOOKUP($C22,'LINHA 2'!$C$6:$BM$114,'Carga People'!AP$2,0))+IF(ISERROR(VLOOKUP($C22,'LINHA 3'!$C$6:$BM$106,'Carga People'!AP$2,0)),0,VLOOKUP($C22,'LINHA 3'!$C$6:$BM$106,'Carga People'!AP$2,0))</f>
        <v>0</v>
      </c>
      <c r="AQ22" s="140">
        <f>IF(ISERROR(VLOOKUP($C22,'LINHA 1'!$C$6:$BM$162,'Carga People'!AQ$2,0)),0,VLOOKUP($C22,'LINHA 1'!$C$6:$BM$162,'Carga People'!AQ$2,0))+IF(ISERROR(VLOOKUP($C22,'LINHA 2'!$C$6:$BM$114,'Carga People'!AQ$2,0)),0,VLOOKUP($C22,'LINHA 2'!$C$6:$BM$114,'Carga People'!AQ$2,0))+IF(ISERROR(VLOOKUP($C22,'LINHA 3'!$C$6:$BM$106,'Carga People'!AQ$2,0)),0,VLOOKUP($C22,'LINHA 3'!$C$6:$BM$106,'Carga People'!AQ$2,0))</f>
        <v>0</v>
      </c>
      <c r="AR22" s="140">
        <f>IF(ISERROR(VLOOKUP($C22,'LINHA 1'!$C$6:$BM$162,'Carga People'!AR$2,0)),0,VLOOKUP($C22,'LINHA 1'!$C$6:$BM$162,'Carga People'!AR$2,0))+IF(ISERROR(VLOOKUP($C22,'LINHA 2'!$C$6:$BM$114,'Carga People'!AR$2,0)),0,VLOOKUP($C22,'LINHA 2'!$C$6:$BM$114,'Carga People'!AR$2,0))+IF(ISERROR(VLOOKUP($C22,'LINHA 3'!$C$6:$BM$106,'Carga People'!AR$2,0)),0,VLOOKUP($C22,'LINHA 3'!$C$6:$BM$106,'Carga People'!AR$2,0))</f>
        <v>0</v>
      </c>
      <c r="AS22" s="140">
        <f>IF(ISERROR(VLOOKUP($C22,'LINHA 1'!$C$6:$BM$162,'Carga People'!AS$2,0)),0,VLOOKUP($C22,'LINHA 1'!$C$6:$BM$162,'Carga People'!AS$2,0))+IF(ISERROR(VLOOKUP($C22,'LINHA 2'!$C$6:$BM$114,'Carga People'!AS$2,0)),0,VLOOKUP($C22,'LINHA 2'!$C$6:$BM$114,'Carga People'!AS$2,0))+IF(ISERROR(VLOOKUP($C22,'LINHA 3'!$C$6:$BM$106,'Carga People'!AS$2,0)),0,VLOOKUP($C22,'LINHA 3'!$C$6:$BM$106,'Carga People'!AS$2,0))</f>
        <v>0</v>
      </c>
      <c r="AT22" s="140">
        <f>IF(ISERROR(VLOOKUP($C22,'LINHA 1'!$C$6:$BM$162,'Carga People'!AT$2,0)),0,VLOOKUP($C22,'LINHA 1'!$C$6:$BM$162,'Carga People'!AT$2,0))+IF(ISERROR(VLOOKUP($C22,'LINHA 2'!$C$6:$BM$114,'Carga People'!AT$2,0)),0,VLOOKUP($C22,'LINHA 2'!$C$6:$BM$114,'Carga People'!AT$2,0))+IF(ISERROR(VLOOKUP($C22,'LINHA 3'!$C$6:$BM$106,'Carga People'!AT$2,0)),0,VLOOKUP($C22,'LINHA 3'!$C$6:$BM$106,'Carga People'!AT$2,0))</f>
        <v>0</v>
      </c>
      <c r="AU22" s="367">
        <f t="shared" si="2"/>
        <v>0</v>
      </c>
      <c r="AV22" s="780" t="str">
        <f t="shared" si="3"/>
        <v/>
      </c>
      <c r="AW22" s="90">
        <f>IF(D22="","",VLOOKUP(D22,MI_ME!$D$5:$AQ$336,39,0))</f>
        <v>0</v>
      </c>
      <c r="AX22" s="660"/>
    </row>
    <row r="23" spans="1:50" ht="18" hidden="1" customHeight="1" x14ac:dyDescent="0.3">
      <c r="A23" s="1792"/>
      <c r="B23" s="770" t="s">
        <v>303</v>
      </c>
      <c r="C23" s="770" t="s">
        <v>365</v>
      </c>
      <c r="D23" s="771" t="s">
        <v>326</v>
      </c>
      <c r="E23" s="1457" t="s">
        <v>897</v>
      </c>
      <c r="F23" s="770" t="s">
        <v>15</v>
      </c>
      <c r="G23" s="136"/>
      <c r="H23" s="137"/>
      <c r="I23" s="138"/>
      <c r="J23" s="139">
        <f>IF(ISERROR(VLOOKUP($C23,'LINHA 1'!$C$6:$BM$162,'Carga People'!J$2,0)),0,VLOOKUP($C23,'LINHA 1'!$C$6:$BM$162,'Carga People'!J$2,0))+IF(ISERROR(VLOOKUP($C23,'LINHA 2'!$C$6:$BM$114,'Carga People'!J$2,0)),0,VLOOKUP($C23,'LINHA 2'!$C$6:$BM$114,'Carga People'!J$2,0))+IF(ISERROR(VLOOKUP($C23,'LINHA 3'!$C$6:$BM$106,'Carga People'!J$2,0)),0,VLOOKUP($C23,'LINHA 3'!$C$6:$BM$106,'Carga People'!J$2,0))</f>
        <v>0</v>
      </c>
      <c r="K23" s="140">
        <f>IF(ISERROR(VLOOKUP($C23,'LINHA 1'!$C$6:$BM$162,'Carga People'!K$2,0)),0,VLOOKUP($C23,'LINHA 1'!$C$6:$BM$162,'Carga People'!K$2,0))+IF(ISERROR(VLOOKUP($C23,'LINHA 2'!$C$6:$BM$114,'Carga People'!K$2,0)),0,VLOOKUP($C23,'LINHA 2'!$C$6:$BM$114,'Carga People'!K$2,0))+IF(ISERROR(VLOOKUP($C23,'LINHA 3'!$C$6:$BM$106,'Carga People'!K$2,0)),0,VLOOKUP($C23,'LINHA 3'!$C$6:$BM$106,'Carga People'!K$2,0))</f>
        <v>0</v>
      </c>
      <c r="L23" s="140">
        <f>IF(ISERROR(VLOOKUP($C23,'LINHA 1'!$C$6:$BM$162,'Carga People'!L$2,0)),0,VLOOKUP($C23,'LINHA 1'!$C$6:$BM$162,'Carga People'!L$2,0))+IF(ISERROR(VLOOKUP($C23,'LINHA 2'!$C$6:$BM$114,'Carga People'!L$2,0)),0,VLOOKUP($C23,'LINHA 2'!$C$6:$BM$114,'Carga People'!L$2,0))+IF(ISERROR(VLOOKUP($C23,'LINHA 3'!$C$6:$BM$106,'Carga People'!L$2,0)),0,VLOOKUP($C23,'LINHA 3'!$C$6:$BM$106,'Carga People'!L$2,0))</f>
        <v>0</v>
      </c>
      <c r="M23" s="140">
        <f>IF(ISERROR(VLOOKUP($C23,'LINHA 1'!$C$6:$BM$162,'Carga People'!M$2,0)),0,VLOOKUP($C23,'LINHA 1'!$C$6:$BM$162,'Carga People'!M$2,0))+IF(ISERROR(VLOOKUP($C23,'LINHA 2'!$C$6:$BM$114,'Carga People'!M$2,0)),0,VLOOKUP($C23,'LINHA 2'!$C$6:$BM$114,'Carga People'!M$2,0))+IF(ISERROR(VLOOKUP($C23,'LINHA 3'!$C$6:$BM$106,'Carga People'!M$2,0)),0,VLOOKUP($C23,'LINHA 3'!$C$6:$BM$106,'Carga People'!M$2,0))</f>
        <v>0</v>
      </c>
      <c r="N23" s="140">
        <f>IF(ISERROR(VLOOKUP($C23,'LINHA 1'!$C$6:$BM$162,'Carga People'!N$2,0)),0,VLOOKUP($C23,'LINHA 1'!$C$6:$BM$162,'Carga People'!N$2,0))+IF(ISERROR(VLOOKUP($C23,'LINHA 2'!$C$6:$BM$114,'Carga People'!N$2,0)),0,VLOOKUP($C23,'LINHA 2'!$C$6:$BM$114,'Carga People'!N$2,0))+IF(ISERROR(VLOOKUP($C23,'LINHA 3'!$C$6:$BM$106,'Carga People'!N$2,0)),0,VLOOKUP($C23,'LINHA 3'!$C$6:$BM$106,'Carga People'!N$2,0))</f>
        <v>0</v>
      </c>
      <c r="O23" s="140">
        <f>IF(ISERROR(VLOOKUP($C23,'LINHA 1'!$C$6:$BM$162,'Carga People'!O$2,0)),0,VLOOKUP($C23,'LINHA 1'!$C$6:$BM$162,'Carga People'!O$2,0))+IF(ISERROR(VLOOKUP($C23,'LINHA 2'!$C$6:$BM$114,'Carga People'!O$2,0)),0,VLOOKUP($C23,'LINHA 2'!$C$6:$BM$114,'Carga People'!O$2,0))+IF(ISERROR(VLOOKUP($C23,'LINHA 3'!$C$6:$BM$106,'Carga People'!O$2,0)),0,VLOOKUP($C23,'LINHA 3'!$C$6:$BM$106,'Carga People'!O$2,0))</f>
        <v>0</v>
      </c>
      <c r="P23" s="140">
        <f>IF(ISERROR(VLOOKUP($C23,'LINHA 1'!$C$6:$BM$162,'Carga People'!P$2,0)),0,VLOOKUP($C23,'LINHA 1'!$C$6:$BM$162,'Carga People'!P$2,0))+IF(ISERROR(VLOOKUP($C23,'LINHA 2'!$C$6:$BM$114,'Carga People'!P$2,0)),0,VLOOKUP($C23,'LINHA 2'!$C$6:$BM$114,'Carga People'!P$2,0))+IF(ISERROR(VLOOKUP($C23,'LINHA 3'!$C$6:$BM$106,'Carga People'!P$2,0)),0,VLOOKUP($C23,'LINHA 3'!$C$6:$BM$106,'Carga People'!P$2,0))</f>
        <v>0</v>
      </c>
      <c r="Q23" s="140">
        <f>IF(ISERROR(VLOOKUP($C23,'LINHA 1'!$C$6:$BM$162,'Carga People'!Q$2,0)),0,VLOOKUP($C23,'LINHA 1'!$C$6:$BM$162,'Carga People'!Q$2,0))+IF(ISERROR(VLOOKUP($C23,'LINHA 2'!$C$6:$BM$114,'Carga People'!Q$2,0)),0,VLOOKUP($C23,'LINHA 2'!$C$6:$BM$114,'Carga People'!Q$2,0))+IF(ISERROR(VLOOKUP($C23,'LINHA 3'!$C$6:$BM$106,'Carga People'!Q$2,0)),0,VLOOKUP($C23,'LINHA 3'!$C$6:$BM$106,'Carga People'!Q$2,0))</f>
        <v>0</v>
      </c>
      <c r="R23" s="140">
        <f>IF(ISERROR(VLOOKUP($C23,'LINHA 1'!$C$6:$BM$162,'Carga People'!R$2,0)),0,VLOOKUP($C23,'LINHA 1'!$C$6:$BM$162,'Carga People'!R$2,0))+IF(ISERROR(VLOOKUP($C23,'LINHA 2'!$C$6:$BM$114,'Carga People'!R$2,0)),0,VLOOKUP($C23,'LINHA 2'!$C$6:$BM$114,'Carga People'!R$2,0))+IF(ISERROR(VLOOKUP($C23,'LINHA 3'!$C$6:$BM$106,'Carga People'!R$2,0)),0,VLOOKUP($C23,'LINHA 3'!$C$6:$BM$106,'Carga People'!R$2,0))</f>
        <v>0</v>
      </c>
      <c r="S23" s="140">
        <f>IF(ISERROR(VLOOKUP($C23,'LINHA 1'!$C$6:$BM$162,'Carga People'!S$2,0)),0,VLOOKUP($C23,'LINHA 1'!$C$6:$BM$162,'Carga People'!S$2,0))+IF(ISERROR(VLOOKUP($C23,'LINHA 2'!$C$6:$BM$114,'Carga People'!S$2,0)),0,VLOOKUP($C23,'LINHA 2'!$C$6:$BM$114,'Carga People'!S$2,0))+IF(ISERROR(VLOOKUP($C23,'LINHA 3'!$C$6:$BM$106,'Carga People'!S$2,0)),0,VLOOKUP($C23,'LINHA 3'!$C$6:$BM$106,'Carga People'!S$2,0))</f>
        <v>0</v>
      </c>
      <c r="T23" s="140">
        <f>IF(ISERROR(VLOOKUP($C23,'LINHA 1'!$C$6:$BM$162,'Carga People'!T$2,0)),0,VLOOKUP($C23,'LINHA 1'!$C$6:$BM$162,'Carga People'!T$2,0))+IF(ISERROR(VLOOKUP($C23,'LINHA 2'!$C$6:$BM$114,'Carga People'!T$2,0)),0,VLOOKUP($C23,'LINHA 2'!$C$6:$BM$114,'Carga People'!T$2,0))+IF(ISERROR(VLOOKUP($C23,'LINHA 3'!$C$6:$BM$106,'Carga People'!T$2,0)),0,VLOOKUP($C23,'LINHA 3'!$C$6:$BM$106,'Carga People'!T$2,0))</f>
        <v>0</v>
      </c>
      <c r="U23" s="140">
        <f>IF(ISERROR(VLOOKUP($C23,'LINHA 1'!$C$6:$BM$162,'Carga People'!U$2,0)),0,VLOOKUP($C23,'LINHA 1'!$C$6:$BM$162,'Carga People'!U$2,0))+IF(ISERROR(VLOOKUP($C23,'LINHA 2'!$C$6:$BM$114,'Carga People'!U$2,0)),0,VLOOKUP($C23,'LINHA 2'!$C$6:$BM$114,'Carga People'!U$2,0))+IF(ISERROR(VLOOKUP($C23,'LINHA 3'!$C$6:$BM$106,'Carga People'!U$2,0)),0,VLOOKUP($C23,'LINHA 3'!$C$6:$BM$106,'Carga People'!U$2,0))</f>
        <v>0</v>
      </c>
      <c r="V23" s="140">
        <f>IF(ISERROR(VLOOKUP($C23,'LINHA 1'!$C$6:$BM$162,'Carga People'!V$2,0)),0,VLOOKUP($C23,'LINHA 1'!$C$6:$BM$162,'Carga People'!V$2,0))+IF(ISERROR(VLOOKUP($C23,'LINHA 2'!$C$6:$BM$114,'Carga People'!V$2,0)),0,VLOOKUP($C23,'LINHA 2'!$C$6:$BM$114,'Carga People'!V$2,0))+IF(ISERROR(VLOOKUP($C23,'LINHA 3'!$C$6:$BM$106,'Carga People'!V$2,0)),0,VLOOKUP($C23,'LINHA 3'!$C$6:$BM$106,'Carga People'!V$2,0))</f>
        <v>0</v>
      </c>
      <c r="W23" s="140">
        <f>IF(ISERROR(VLOOKUP($C23,'LINHA 1'!$C$6:$BM$162,'Carga People'!W$2,0)),0,VLOOKUP($C23,'LINHA 1'!$C$6:$BM$162,'Carga People'!W$2,0))+IF(ISERROR(VLOOKUP($C23,'LINHA 2'!$C$6:$BM$114,'Carga People'!W$2,0)),0,VLOOKUP($C23,'LINHA 2'!$C$6:$BM$114,'Carga People'!W$2,0))+IF(ISERROR(VLOOKUP($C23,'LINHA 3'!$C$6:$BM$106,'Carga People'!W$2,0)),0,VLOOKUP($C23,'LINHA 3'!$C$6:$BM$106,'Carga People'!W$2,0))</f>
        <v>0</v>
      </c>
      <c r="X23" s="140">
        <f>IF(ISERROR(VLOOKUP($C23,'LINHA 1'!$C$6:$BM$162,'Carga People'!X$2,0)),0,VLOOKUP($C23,'LINHA 1'!$C$6:$BM$162,'Carga People'!X$2,0))+IF(ISERROR(VLOOKUP($C23,'LINHA 2'!$C$6:$BM$114,'Carga People'!X$2,0)),0,VLOOKUP($C23,'LINHA 2'!$C$6:$BM$114,'Carga People'!X$2,0))+IF(ISERROR(VLOOKUP($C23,'LINHA 3'!$C$6:$BM$106,'Carga People'!X$2,0)),0,VLOOKUP($C23,'LINHA 3'!$C$6:$BM$106,'Carga People'!X$2,0))</f>
        <v>0</v>
      </c>
      <c r="Y23" s="140">
        <f>IF(ISERROR(VLOOKUP($C23,'LINHA 1'!$C$6:$BM$162,'Carga People'!Y$2,0)),0,VLOOKUP($C23,'LINHA 1'!$C$6:$BM$162,'Carga People'!Y$2,0))+IF(ISERROR(VLOOKUP($C23,'LINHA 2'!$C$6:$BM$114,'Carga People'!Y$2,0)),0,VLOOKUP($C23,'LINHA 2'!$C$6:$BM$114,'Carga People'!Y$2,0))+IF(ISERROR(VLOOKUP($C23,'LINHA 3'!$C$6:$BM$106,'Carga People'!Y$2,0)),0,VLOOKUP($C23,'LINHA 3'!$C$6:$BM$106,'Carga People'!Y$2,0))</f>
        <v>0</v>
      </c>
      <c r="Z23" s="140">
        <f>IF(ISERROR(VLOOKUP($C23,'LINHA 1'!$C$6:$BM$162,'Carga People'!Z$2,0)),0,VLOOKUP($C23,'LINHA 1'!$C$6:$BM$162,'Carga People'!Z$2,0))+IF(ISERROR(VLOOKUP($C23,'LINHA 2'!$C$6:$BM$114,'Carga People'!Z$2,0)),0,VLOOKUP($C23,'LINHA 2'!$C$6:$BM$114,'Carga People'!Z$2,0))+IF(ISERROR(VLOOKUP($C23,'LINHA 3'!$C$6:$BM$106,'Carga People'!Z$2,0)),0,VLOOKUP($C23,'LINHA 3'!$C$6:$BM$106,'Carga People'!Z$2,0))</f>
        <v>0</v>
      </c>
      <c r="AA23" s="140">
        <f>IF(ISERROR(VLOOKUP($C23,'LINHA 1'!$C$6:$BM$162,'Carga People'!AA$2,0)),0,VLOOKUP($C23,'LINHA 1'!$C$6:$BM$162,'Carga People'!AA$2,0))+IF(ISERROR(VLOOKUP($C23,'LINHA 2'!$C$6:$BM$114,'Carga People'!AA$2,0)),0,VLOOKUP($C23,'LINHA 2'!$C$6:$BM$114,'Carga People'!AA$2,0))+IF(ISERROR(VLOOKUP($C23,'LINHA 3'!$C$6:$BM$106,'Carga People'!AA$2,0)),0,VLOOKUP($C23,'LINHA 3'!$C$6:$BM$106,'Carga People'!AA$2,0))</f>
        <v>0</v>
      </c>
      <c r="AB23" s="140">
        <f>IF(ISERROR(VLOOKUP($C23,'LINHA 1'!$C$6:$BM$162,'Carga People'!AB$2,0)),0,VLOOKUP($C23,'LINHA 1'!$C$6:$BM$162,'Carga People'!AB$2,0))+IF(ISERROR(VLOOKUP($C23,'LINHA 2'!$C$6:$BM$114,'Carga People'!AB$2,0)),0,VLOOKUP($C23,'LINHA 2'!$C$6:$BM$114,'Carga People'!AB$2,0))+IF(ISERROR(VLOOKUP($C23,'LINHA 3'!$C$6:$BM$106,'Carga People'!AB$2,0)),0,VLOOKUP($C23,'LINHA 3'!$C$6:$BM$106,'Carga People'!AB$2,0))</f>
        <v>0</v>
      </c>
      <c r="AC23" s="140">
        <f>IF(ISERROR(VLOOKUP($C23,'LINHA 1'!$C$6:$BM$162,'Carga People'!AC$2,0)),0,VLOOKUP($C23,'LINHA 1'!$C$6:$BM$162,'Carga People'!AC$2,0))+IF(ISERROR(VLOOKUP($C23,'LINHA 2'!$C$6:$BM$114,'Carga People'!AC$2,0)),0,VLOOKUP($C23,'LINHA 2'!$C$6:$BM$114,'Carga People'!AC$2,0))+IF(ISERROR(VLOOKUP($C23,'LINHA 3'!$C$6:$BM$106,'Carga People'!AC$2,0)),0,VLOOKUP($C23,'LINHA 3'!$C$6:$BM$106,'Carga People'!AC$2,0))</f>
        <v>0</v>
      </c>
      <c r="AD23" s="140">
        <f>IF(ISERROR(VLOOKUP($C23,'LINHA 1'!$C$6:$BM$162,'Carga People'!AD$2,0)),0,VLOOKUP($C23,'LINHA 1'!$C$6:$BM$162,'Carga People'!AD$2,0))+IF(ISERROR(VLOOKUP($C23,'LINHA 2'!$C$6:$BM$114,'Carga People'!AD$2,0)),0,VLOOKUP($C23,'LINHA 2'!$C$6:$BM$114,'Carga People'!AD$2,0))+IF(ISERROR(VLOOKUP($C23,'LINHA 3'!$C$6:$BM$106,'Carga People'!AD$2,0)),0,VLOOKUP($C23,'LINHA 3'!$C$6:$BM$106,'Carga People'!AD$2,0))</f>
        <v>0</v>
      </c>
      <c r="AE23" s="140">
        <f>IF(ISERROR(VLOOKUP($C23,'LINHA 1'!$C$6:$BM$162,'Carga People'!AE$2,0)),0,VLOOKUP($C23,'LINHA 1'!$C$6:$BM$162,'Carga People'!AE$2,0))+IF(ISERROR(VLOOKUP($C23,'LINHA 2'!$C$6:$BM$114,'Carga People'!AE$2,0)),0,VLOOKUP($C23,'LINHA 2'!$C$6:$BM$114,'Carga People'!AE$2,0))+IF(ISERROR(VLOOKUP($C23,'LINHA 3'!$C$6:$BM$106,'Carga People'!AE$2,0)),0,VLOOKUP($C23,'LINHA 3'!$C$6:$BM$106,'Carga People'!AE$2,0))</f>
        <v>0</v>
      </c>
      <c r="AF23" s="140">
        <f>IF(ISERROR(VLOOKUP($C23,'LINHA 1'!$C$6:$BM$162,'Carga People'!AF$2,0)),0,VLOOKUP($C23,'LINHA 1'!$C$6:$BM$162,'Carga People'!AF$2,0))+IF(ISERROR(VLOOKUP($C23,'LINHA 2'!$C$6:$BM$114,'Carga People'!AF$2,0)),0,VLOOKUP($C23,'LINHA 2'!$C$6:$BM$114,'Carga People'!AF$2,0))+IF(ISERROR(VLOOKUP($C23,'LINHA 3'!$C$6:$BM$106,'Carga People'!AF$2,0)),0,VLOOKUP($C23,'LINHA 3'!$C$6:$BM$106,'Carga People'!AF$2,0))</f>
        <v>0</v>
      </c>
      <c r="AG23" s="140">
        <f>IF(ISERROR(VLOOKUP($C23,'LINHA 1'!$C$6:$BM$162,'Carga People'!AG$2,0)),0,VLOOKUP($C23,'LINHA 1'!$C$6:$BM$162,'Carga People'!AG$2,0))+IF(ISERROR(VLOOKUP($C23,'LINHA 2'!$C$6:$BM$114,'Carga People'!AG$2,0)),0,VLOOKUP($C23,'LINHA 2'!$C$6:$BM$114,'Carga People'!AG$2,0))+IF(ISERROR(VLOOKUP($C23,'LINHA 3'!$C$6:$BM$106,'Carga People'!AG$2,0)),0,VLOOKUP($C23,'LINHA 3'!$C$6:$BM$106,'Carga People'!AG$2,0))</f>
        <v>0</v>
      </c>
      <c r="AH23" s="140">
        <f>IF(ISERROR(VLOOKUP($C23,'LINHA 1'!$C$6:$BM$162,'Carga People'!AH$2,0)),0,VLOOKUP($C23,'LINHA 1'!$C$6:$BM$162,'Carga People'!AH$2,0))+IF(ISERROR(VLOOKUP($C23,'LINHA 2'!$C$6:$BM$114,'Carga People'!AH$2,0)),0,VLOOKUP($C23,'LINHA 2'!$C$6:$BM$114,'Carga People'!AH$2,0))+IF(ISERROR(VLOOKUP($C23,'LINHA 3'!$C$6:$BM$106,'Carga People'!AH$2,0)),0,VLOOKUP($C23,'LINHA 3'!$C$6:$BM$106,'Carga People'!AH$2,0))</f>
        <v>0</v>
      </c>
      <c r="AI23" s="140">
        <f>IF(ISERROR(VLOOKUP($C23,'LINHA 1'!$C$6:$BM$162,'Carga People'!AI$2,0)),0,VLOOKUP($C23,'LINHA 1'!$C$6:$BM$162,'Carga People'!AI$2,0))+IF(ISERROR(VLOOKUP($C23,'LINHA 2'!$C$6:$BM$114,'Carga People'!AI$2,0)),0,VLOOKUP($C23,'LINHA 2'!$C$6:$BM$114,'Carga People'!AI$2,0))+IF(ISERROR(VLOOKUP($C23,'LINHA 3'!$C$6:$BM$106,'Carga People'!AI$2,0)),0,VLOOKUP($C23,'LINHA 3'!$C$6:$BM$106,'Carga People'!AI$2,0))</f>
        <v>0</v>
      </c>
      <c r="AJ23" s="140">
        <f>IF(ISERROR(VLOOKUP($C23,'LINHA 1'!$C$6:$BM$162,'Carga People'!AJ$2,0)),0,VLOOKUP($C23,'LINHA 1'!$C$6:$BM$162,'Carga People'!AJ$2,0))+IF(ISERROR(VLOOKUP($C23,'LINHA 2'!$C$6:$BM$114,'Carga People'!AJ$2,0)),0,VLOOKUP($C23,'LINHA 2'!$C$6:$BM$114,'Carga People'!AJ$2,0))+IF(ISERROR(VLOOKUP($C23,'LINHA 3'!$C$6:$BM$106,'Carga People'!AJ$2,0)),0,VLOOKUP($C23,'LINHA 3'!$C$6:$BM$106,'Carga People'!AJ$2,0))</f>
        <v>0</v>
      </c>
      <c r="AK23" s="140">
        <f>IF(ISERROR(VLOOKUP($C23,'LINHA 1'!$C$6:$BM$162,'Carga People'!AK$2,0)),0,VLOOKUP($C23,'LINHA 1'!$C$6:$BM$162,'Carga People'!AK$2,0))+IF(ISERROR(VLOOKUP($C23,'LINHA 2'!$C$6:$BM$114,'Carga People'!AK$2,0)),0,VLOOKUP($C23,'LINHA 2'!$C$6:$BM$114,'Carga People'!AK$2,0))+IF(ISERROR(VLOOKUP($C23,'LINHA 3'!$C$6:$BM$106,'Carga People'!AK$2,0)),0,VLOOKUP($C23,'LINHA 3'!$C$6:$BM$106,'Carga People'!AK$2,0))</f>
        <v>0</v>
      </c>
      <c r="AL23" s="140">
        <f>IF(ISERROR(VLOOKUP($C23,'LINHA 1'!$C$6:$BM$162,'Carga People'!AL$2,0)),0,VLOOKUP($C23,'LINHA 1'!$C$6:$BM$162,'Carga People'!AL$2,0))+IF(ISERROR(VLOOKUP($C23,'LINHA 2'!$C$6:$BM$114,'Carga People'!AL$2,0)),0,VLOOKUP($C23,'LINHA 2'!$C$6:$BM$114,'Carga People'!AL$2,0))+IF(ISERROR(VLOOKUP($C23,'LINHA 3'!$C$6:$BM$106,'Carga People'!AL$2,0)),0,VLOOKUP($C23,'LINHA 3'!$C$6:$BM$106,'Carga People'!AL$2,0))</f>
        <v>0</v>
      </c>
      <c r="AM23" s="140">
        <f>IF(ISERROR(VLOOKUP($C23,'LINHA 1'!$C$6:$BM$162,'Carga People'!AM$2,0)),0,VLOOKUP($C23,'LINHA 1'!$C$6:$BM$162,'Carga People'!AM$2,0))+IF(ISERROR(VLOOKUP($C23,'LINHA 2'!$C$6:$BM$114,'Carga People'!AM$2,0)),0,VLOOKUP($C23,'LINHA 2'!$C$6:$BM$114,'Carga People'!AM$2,0))+IF(ISERROR(VLOOKUP($C23,'LINHA 3'!$C$6:$BM$106,'Carga People'!AM$2,0)),0,VLOOKUP($C23,'LINHA 3'!$C$6:$BM$106,'Carga People'!AM$2,0))</f>
        <v>0</v>
      </c>
      <c r="AN23" s="140">
        <f>IF(ISERROR(VLOOKUP($C23,'LINHA 1'!$C$6:$BM$162,'Carga People'!AN$2,0)),0,VLOOKUP($C23,'LINHA 1'!$C$6:$BM$162,'Carga People'!AN$2,0))+IF(ISERROR(VLOOKUP($C23,'LINHA 2'!$C$6:$BM$114,'Carga People'!AN$2,0)),0,VLOOKUP($C23,'LINHA 2'!$C$6:$BM$114,'Carga People'!AN$2,0))+IF(ISERROR(VLOOKUP($C23,'LINHA 3'!$C$6:$BM$106,'Carga People'!AN$2,0)),0,VLOOKUP($C23,'LINHA 3'!$C$6:$BM$106,'Carga People'!AN$2,0))</f>
        <v>0</v>
      </c>
      <c r="AO23" s="140">
        <f>IF(ISERROR(VLOOKUP($C23,'LINHA 1'!$C$6:$BM$162,'Carga People'!AO$2,0)),0,VLOOKUP($C23,'LINHA 1'!$C$6:$BM$162,'Carga People'!AO$2,0))+IF(ISERROR(VLOOKUP($C23,'LINHA 2'!$C$6:$BM$114,'Carga People'!AO$2,0)),0,VLOOKUP($C23,'LINHA 2'!$C$6:$BM$114,'Carga People'!AO$2,0))+IF(ISERROR(VLOOKUP($C23,'LINHA 3'!$C$6:$BM$106,'Carga People'!AO$2,0)),0,VLOOKUP($C23,'LINHA 3'!$C$6:$BM$106,'Carga People'!AO$2,0))</f>
        <v>0</v>
      </c>
      <c r="AP23" s="140">
        <f>IF(ISERROR(VLOOKUP($C23,'LINHA 1'!$C$6:$BM$162,'Carga People'!AP$2,0)),0,VLOOKUP($C23,'LINHA 1'!$C$6:$BM$162,'Carga People'!AP$2,0))+IF(ISERROR(VLOOKUP($C23,'LINHA 2'!$C$6:$BM$114,'Carga People'!AP$2,0)),0,VLOOKUP($C23,'LINHA 2'!$C$6:$BM$114,'Carga People'!AP$2,0))+IF(ISERROR(VLOOKUP($C23,'LINHA 3'!$C$6:$BM$106,'Carga People'!AP$2,0)),0,VLOOKUP($C23,'LINHA 3'!$C$6:$BM$106,'Carga People'!AP$2,0))</f>
        <v>0</v>
      </c>
      <c r="AQ23" s="140">
        <f>IF(ISERROR(VLOOKUP($C23,'LINHA 1'!$C$6:$BM$162,'Carga People'!AQ$2,0)),0,VLOOKUP($C23,'LINHA 1'!$C$6:$BM$162,'Carga People'!AQ$2,0))+IF(ISERROR(VLOOKUP($C23,'LINHA 2'!$C$6:$BM$114,'Carga People'!AQ$2,0)),0,VLOOKUP($C23,'LINHA 2'!$C$6:$BM$114,'Carga People'!AQ$2,0))+IF(ISERROR(VLOOKUP($C23,'LINHA 3'!$C$6:$BM$106,'Carga People'!AQ$2,0)),0,VLOOKUP($C23,'LINHA 3'!$C$6:$BM$106,'Carga People'!AQ$2,0))</f>
        <v>0</v>
      </c>
      <c r="AR23" s="140">
        <f>IF(ISERROR(VLOOKUP($C23,'LINHA 1'!$C$6:$BM$162,'Carga People'!AR$2,0)),0,VLOOKUP($C23,'LINHA 1'!$C$6:$BM$162,'Carga People'!AR$2,0))+IF(ISERROR(VLOOKUP($C23,'LINHA 2'!$C$6:$BM$114,'Carga People'!AR$2,0)),0,VLOOKUP($C23,'LINHA 2'!$C$6:$BM$114,'Carga People'!AR$2,0))+IF(ISERROR(VLOOKUP($C23,'LINHA 3'!$C$6:$BM$106,'Carga People'!AR$2,0)),0,VLOOKUP($C23,'LINHA 3'!$C$6:$BM$106,'Carga People'!AR$2,0))</f>
        <v>0</v>
      </c>
      <c r="AS23" s="140">
        <f>IF(ISERROR(VLOOKUP($C23,'LINHA 1'!$C$6:$BM$162,'Carga People'!AS$2,0)),0,VLOOKUP($C23,'LINHA 1'!$C$6:$BM$162,'Carga People'!AS$2,0))+IF(ISERROR(VLOOKUP($C23,'LINHA 2'!$C$6:$BM$114,'Carga People'!AS$2,0)),0,VLOOKUP($C23,'LINHA 2'!$C$6:$BM$114,'Carga People'!AS$2,0))+IF(ISERROR(VLOOKUP($C23,'LINHA 3'!$C$6:$BM$106,'Carga People'!AS$2,0)),0,VLOOKUP($C23,'LINHA 3'!$C$6:$BM$106,'Carga People'!AS$2,0))</f>
        <v>0</v>
      </c>
      <c r="AT23" s="140">
        <f>IF(ISERROR(VLOOKUP($C23,'LINHA 1'!$C$6:$BM$162,'Carga People'!AT$2,0)),0,VLOOKUP($C23,'LINHA 1'!$C$6:$BM$162,'Carga People'!AT$2,0))+IF(ISERROR(VLOOKUP($C23,'LINHA 2'!$C$6:$BM$114,'Carga People'!AT$2,0)),0,VLOOKUP($C23,'LINHA 2'!$C$6:$BM$114,'Carga People'!AT$2,0))+IF(ISERROR(VLOOKUP($C23,'LINHA 3'!$C$6:$BM$106,'Carga People'!AT$2,0)),0,VLOOKUP($C23,'LINHA 3'!$C$6:$BM$106,'Carga People'!AT$2,0))</f>
        <v>0</v>
      </c>
      <c r="AU23" s="367">
        <f t="shared" si="2"/>
        <v>0</v>
      </c>
      <c r="AV23" s="780" t="str">
        <f t="shared" si="3"/>
        <v/>
      </c>
      <c r="AW23" s="90">
        <f>IF(D23="","",VLOOKUP(D23,MI_ME!$D$5:$AQ$336,39,0))</f>
        <v>0</v>
      </c>
      <c r="AX23" s="660"/>
    </row>
    <row r="24" spans="1:50" ht="18" hidden="1" customHeight="1" x14ac:dyDescent="0.3">
      <c r="A24" s="1792"/>
      <c r="B24" s="773" t="s">
        <v>340</v>
      </c>
      <c r="C24" s="773" t="s">
        <v>341</v>
      </c>
      <c r="D24" s="771" t="s">
        <v>338</v>
      </c>
      <c r="E24" s="1457" t="s">
        <v>942</v>
      </c>
      <c r="F24" s="770" t="s">
        <v>15</v>
      </c>
      <c r="G24" s="136"/>
      <c r="H24" s="137"/>
      <c r="I24" s="138"/>
      <c r="J24" s="139">
        <f>IF(ISERROR(VLOOKUP($C24,'LINHA 1'!$C$6:$BM$162,'Carga People'!J$2,0)),0,VLOOKUP($C24,'LINHA 1'!$C$6:$BM$162,'Carga People'!J$2,0))+IF(ISERROR(VLOOKUP($C24,'LINHA 2'!$C$6:$BM$114,'Carga People'!J$2,0)),0,VLOOKUP($C24,'LINHA 2'!$C$6:$BM$114,'Carga People'!J$2,0))+IF(ISERROR(VLOOKUP($C24,'LINHA 3'!$C$6:$BM$106,'Carga People'!J$2,0)),0,VLOOKUP($C24,'LINHA 3'!$C$6:$BM$106,'Carga People'!J$2,0))</f>
        <v>0</v>
      </c>
      <c r="K24" s="140">
        <f>IF(ISERROR(VLOOKUP($C24,'LINHA 1'!$C$6:$BM$162,'Carga People'!K$2,0)),0,VLOOKUP($C24,'LINHA 1'!$C$6:$BM$162,'Carga People'!K$2,0))+IF(ISERROR(VLOOKUP($C24,'LINHA 2'!$C$6:$BM$114,'Carga People'!K$2,0)),0,VLOOKUP($C24,'LINHA 2'!$C$6:$BM$114,'Carga People'!K$2,0))+IF(ISERROR(VLOOKUP($C24,'LINHA 3'!$C$6:$BM$106,'Carga People'!K$2,0)),0,VLOOKUP($C24,'LINHA 3'!$C$6:$BM$106,'Carga People'!K$2,0))</f>
        <v>0</v>
      </c>
      <c r="L24" s="140">
        <f>IF(ISERROR(VLOOKUP($C24,'LINHA 1'!$C$6:$BM$162,'Carga People'!L$2,0)),0,VLOOKUP($C24,'LINHA 1'!$C$6:$BM$162,'Carga People'!L$2,0))+IF(ISERROR(VLOOKUP($C24,'LINHA 2'!$C$6:$BM$114,'Carga People'!L$2,0)),0,VLOOKUP($C24,'LINHA 2'!$C$6:$BM$114,'Carga People'!L$2,0))+IF(ISERROR(VLOOKUP($C24,'LINHA 3'!$C$6:$BM$106,'Carga People'!L$2,0)),0,VLOOKUP($C24,'LINHA 3'!$C$6:$BM$106,'Carga People'!L$2,0))</f>
        <v>0</v>
      </c>
      <c r="M24" s="140">
        <f>IF(ISERROR(VLOOKUP($C24,'LINHA 1'!$C$6:$BM$162,'Carga People'!M$2,0)),0,VLOOKUP($C24,'LINHA 1'!$C$6:$BM$162,'Carga People'!M$2,0))+IF(ISERROR(VLOOKUP($C24,'LINHA 2'!$C$6:$BM$114,'Carga People'!M$2,0)),0,VLOOKUP($C24,'LINHA 2'!$C$6:$BM$114,'Carga People'!M$2,0))+IF(ISERROR(VLOOKUP($C24,'LINHA 3'!$C$6:$BM$106,'Carga People'!M$2,0)),0,VLOOKUP($C24,'LINHA 3'!$C$6:$BM$106,'Carga People'!M$2,0))</f>
        <v>0</v>
      </c>
      <c r="N24" s="140">
        <f>IF(ISERROR(VLOOKUP($C24,'LINHA 1'!$C$6:$BM$162,'Carga People'!N$2,0)),0,VLOOKUP($C24,'LINHA 1'!$C$6:$BM$162,'Carga People'!N$2,0))+IF(ISERROR(VLOOKUP($C24,'LINHA 2'!$C$6:$BM$114,'Carga People'!N$2,0)),0,VLOOKUP($C24,'LINHA 2'!$C$6:$BM$114,'Carga People'!N$2,0))+IF(ISERROR(VLOOKUP($C24,'LINHA 3'!$C$6:$BM$106,'Carga People'!N$2,0)),0,VLOOKUP($C24,'LINHA 3'!$C$6:$BM$106,'Carga People'!N$2,0))</f>
        <v>0</v>
      </c>
      <c r="O24" s="140">
        <f>IF(ISERROR(VLOOKUP($C24,'LINHA 1'!$C$6:$BM$162,'Carga People'!O$2,0)),0,VLOOKUP($C24,'LINHA 1'!$C$6:$BM$162,'Carga People'!O$2,0))+IF(ISERROR(VLOOKUP($C24,'LINHA 2'!$C$6:$BM$114,'Carga People'!O$2,0)),0,VLOOKUP($C24,'LINHA 2'!$C$6:$BM$114,'Carga People'!O$2,0))+IF(ISERROR(VLOOKUP($C24,'LINHA 3'!$C$6:$BM$106,'Carga People'!O$2,0)),0,VLOOKUP($C24,'LINHA 3'!$C$6:$BM$106,'Carga People'!O$2,0))</f>
        <v>0</v>
      </c>
      <c r="P24" s="140">
        <f>IF(ISERROR(VLOOKUP($C24,'LINHA 1'!$C$6:$BM$162,'Carga People'!P$2,0)),0,VLOOKUP($C24,'LINHA 1'!$C$6:$BM$162,'Carga People'!P$2,0))+IF(ISERROR(VLOOKUP($C24,'LINHA 2'!$C$6:$BM$114,'Carga People'!P$2,0)),0,VLOOKUP($C24,'LINHA 2'!$C$6:$BM$114,'Carga People'!P$2,0))+IF(ISERROR(VLOOKUP($C24,'LINHA 3'!$C$6:$BM$106,'Carga People'!P$2,0)),0,VLOOKUP($C24,'LINHA 3'!$C$6:$BM$106,'Carga People'!P$2,0))</f>
        <v>0</v>
      </c>
      <c r="Q24" s="140">
        <f>IF(ISERROR(VLOOKUP($C24,'LINHA 1'!$C$6:$BM$162,'Carga People'!Q$2,0)),0,VLOOKUP($C24,'LINHA 1'!$C$6:$BM$162,'Carga People'!Q$2,0))+IF(ISERROR(VLOOKUP($C24,'LINHA 2'!$C$6:$BM$114,'Carga People'!Q$2,0)),0,VLOOKUP($C24,'LINHA 2'!$C$6:$BM$114,'Carga People'!Q$2,0))+IF(ISERROR(VLOOKUP($C24,'LINHA 3'!$C$6:$BM$106,'Carga People'!Q$2,0)),0,VLOOKUP($C24,'LINHA 3'!$C$6:$BM$106,'Carga People'!Q$2,0))</f>
        <v>0</v>
      </c>
      <c r="R24" s="140">
        <f>IF(ISERROR(VLOOKUP($C24,'LINHA 1'!$C$6:$BM$162,'Carga People'!R$2,0)),0,VLOOKUP($C24,'LINHA 1'!$C$6:$BM$162,'Carga People'!R$2,0))+IF(ISERROR(VLOOKUP($C24,'LINHA 2'!$C$6:$BM$114,'Carga People'!R$2,0)),0,VLOOKUP($C24,'LINHA 2'!$C$6:$BM$114,'Carga People'!R$2,0))+IF(ISERROR(VLOOKUP($C24,'LINHA 3'!$C$6:$BM$106,'Carga People'!R$2,0)),0,VLOOKUP($C24,'LINHA 3'!$C$6:$BM$106,'Carga People'!R$2,0))</f>
        <v>0</v>
      </c>
      <c r="S24" s="140">
        <f>IF(ISERROR(VLOOKUP($C24,'LINHA 1'!$C$6:$BM$162,'Carga People'!S$2,0)),0,VLOOKUP($C24,'LINHA 1'!$C$6:$BM$162,'Carga People'!S$2,0))+IF(ISERROR(VLOOKUP($C24,'LINHA 2'!$C$6:$BM$114,'Carga People'!S$2,0)),0,VLOOKUP($C24,'LINHA 2'!$C$6:$BM$114,'Carga People'!S$2,0))+IF(ISERROR(VLOOKUP($C24,'LINHA 3'!$C$6:$BM$106,'Carga People'!S$2,0)),0,VLOOKUP($C24,'LINHA 3'!$C$6:$BM$106,'Carga People'!S$2,0))</f>
        <v>0</v>
      </c>
      <c r="T24" s="140">
        <f>IF(ISERROR(VLOOKUP($C24,'LINHA 1'!$C$6:$BM$162,'Carga People'!T$2,0)),0,VLOOKUP($C24,'LINHA 1'!$C$6:$BM$162,'Carga People'!T$2,0))+IF(ISERROR(VLOOKUP($C24,'LINHA 2'!$C$6:$BM$114,'Carga People'!T$2,0)),0,VLOOKUP($C24,'LINHA 2'!$C$6:$BM$114,'Carga People'!T$2,0))+IF(ISERROR(VLOOKUP($C24,'LINHA 3'!$C$6:$BM$106,'Carga People'!T$2,0)),0,VLOOKUP($C24,'LINHA 3'!$C$6:$BM$106,'Carga People'!T$2,0))</f>
        <v>0</v>
      </c>
      <c r="U24" s="140">
        <f>IF(ISERROR(VLOOKUP($C24,'LINHA 1'!$C$6:$BM$162,'Carga People'!U$2,0)),0,VLOOKUP($C24,'LINHA 1'!$C$6:$BM$162,'Carga People'!U$2,0))+IF(ISERROR(VLOOKUP($C24,'LINHA 2'!$C$6:$BM$114,'Carga People'!U$2,0)),0,VLOOKUP($C24,'LINHA 2'!$C$6:$BM$114,'Carga People'!U$2,0))+IF(ISERROR(VLOOKUP($C24,'LINHA 3'!$C$6:$BM$106,'Carga People'!U$2,0)),0,VLOOKUP($C24,'LINHA 3'!$C$6:$BM$106,'Carga People'!U$2,0))</f>
        <v>0</v>
      </c>
      <c r="V24" s="140">
        <f>IF(ISERROR(VLOOKUP($C24,'LINHA 1'!$C$6:$BM$162,'Carga People'!V$2,0)),0,VLOOKUP($C24,'LINHA 1'!$C$6:$BM$162,'Carga People'!V$2,0))+IF(ISERROR(VLOOKUP($C24,'LINHA 2'!$C$6:$BM$114,'Carga People'!V$2,0)),0,VLOOKUP($C24,'LINHA 2'!$C$6:$BM$114,'Carga People'!V$2,0))+IF(ISERROR(VLOOKUP($C24,'LINHA 3'!$C$6:$BM$106,'Carga People'!V$2,0)),0,VLOOKUP($C24,'LINHA 3'!$C$6:$BM$106,'Carga People'!V$2,0))</f>
        <v>0</v>
      </c>
      <c r="W24" s="140">
        <f>IF(ISERROR(VLOOKUP($C24,'LINHA 1'!$C$6:$BM$162,'Carga People'!W$2,0)),0,VLOOKUP($C24,'LINHA 1'!$C$6:$BM$162,'Carga People'!W$2,0))+IF(ISERROR(VLOOKUP($C24,'LINHA 2'!$C$6:$BM$114,'Carga People'!W$2,0)),0,VLOOKUP($C24,'LINHA 2'!$C$6:$BM$114,'Carga People'!W$2,0))+IF(ISERROR(VLOOKUP($C24,'LINHA 3'!$C$6:$BM$106,'Carga People'!W$2,0)),0,VLOOKUP($C24,'LINHA 3'!$C$6:$BM$106,'Carga People'!W$2,0))</f>
        <v>0</v>
      </c>
      <c r="X24" s="140">
        <f>IF(ISERROR(VLOOKUP($C24,'LINHA 1'!$C$6:$BM$162,'Carga People'!X$2,0)),0,VLOOKUP($C24,'LINHA 1'!$C$6:$BM$162,'Carga People'!X$2,0))+IF(ISERROR(VLOOKUP($C24,'LINHA 2'!$C$6:$BM$114,'Carga People'!X$2,0)),0,VLOOKUP($C24,'LINHA 2'!$C$6:$BM$114,'Carga People'!X$2,0))+IF(ISERROR(VLOOKUP($C24,'LINHA 3'!$C$6:$BM$106,'Carga People'!X$2,0)),0,VLOOKUP($C24,'LINHA 3'!$C$6:$BM$106,'Carga People'!X$2,0))</f>
        <v>0</v>
      </c>
      <c r="Y24" s="140">
        <f>IF(ISERROR(VLOOKUP($C24,'LINHA 1'!$C$6:$BM$162,'Carga People'!Y$2,0)),0,VLOOKUP($C24,'LINHA 1'!$C$6:$BM$162,'Carga People'!Y$2,0))+IF(ISERROR(VLOOKUP($C24,'LINHA 2'!$C$6:$BM$114,'Carga People'!Y$2,0)),0,VLOOKUP($C24,'LINHA 2'!$C$6:$BM$114,'Carga People'!Y$2,0))+IF(ISERROR(VLOOKUP($C24,'LINHA 3'!$C$6:$BM$106,'Carga People'!Y$2,0)),0,VLOOKUP($C24,'LINHA 3'!$C$6:$BM$106,'Carga People'!Y$2,0))</f>
        <v>0</v>
      </c>
      <c r="Z24" s="140">
        <f>IF(ISERROR(VLOOKUP($C24,'LINHA 1'!$C$6:$BM$162,'Carga People'!Z$2,0)),0,VLOOKUP($C24,'LINHA 1'!$C$6:$BM$162,'Carga People'!Z$2,0))+IF(ISERROR(VLOOKUP($C24,'LINHA 2'!$C$6:$BM$114,'Carga People'!Z$2,0)),0,VLOOKUP($C24,'LINHA 2'!$C$6:$BM$114,'Carga People'!Z$2,0))+IF(ISERROR(VLOOKUP($C24,'LINHA 3'!$C$6:$BM$106,'Carga People'!Z$2,0)),0,VLOOKUP($C24,'LINHA 3'!$C$6:$BM$106,'Carga People'!Z$2,0))</f>
        <v>0</v>
      </c>
      <c r="AA24" s="140">
        <f>IF(ISERROR(VLOOKUP($C24,'LINHA 1'!$C$6:$BM$162,'Carga People'!AA$2,0)),0,VLOOKUP($C24,'LINHA 1'!$C$6:$BM$162,'Carga People'!AA$2,0))+IF(ISERROR(VLOOKUP($C24,'LINHA 2'!$C$6:$BM$114,'Carga People'!AA$2,0)),0,VLOOKUP($C24,'LINHA 2'!$C$6:$BM$114,'Carga People'!AA$2,0))+IF(ISERROR(VLOOKUP($C24,'LINHA 3'!$C$6:$BM$106,'Carga People'!AA$2,0)),0,VLOOKUP($C24,'LINHA 3'!$C$6:$BM$106,'Carga People'!AA$2,0))</f>
        <v>0</v>
      </c>
      <c r="AB24" s="140">
        <f>IF(ISERROR(VLOOKUP($C24,'LINHA 1'!$C$6:$BM$162,'Carga People'!AB$2,0)),0,VLOOKUP($C24,'LINHA 1'!$C$6:$BM$162,'Carga People'!AB$2,0))+IF(ISERROR(VLOOKUP($C24,'LINHA 2'!$C$6:$BM$114,'Carga People'!AB$2,0)),0,VLOOKUP($C24,'LINHA 2'!$C$6:$BM$114,'Carga People'!AB$2,0))+IF(ISERROR(VLOOKUP($C24,'LINHA 3'!$C$6:$BM$106,'Carga People'!AB$2,0)),0,VLOOKUP($C24,'LINHA 3'!$C$6:$BM$106,'Carga People'!AB$2,0))</f>
        <v>0</v>
      </c>
      <c r="AC24" s="140">
        <f>IF(ISERROR(VLOOKUP($C24,'LINHA 1'!$C$6:$BM$162,'Carga People'!AC$2,0)),0,VLOOKUP($C24,'LINHA 1'!$C$6:$BM$162,'Carga People'!AC$2,0))+IF(ISERROR(VLOOKUP($C24,'LINHA 2'!$C$6:$BM$114,'Carga People'!AC$2,0)),0,VLOOKUP($C24,'LINHA 2'!$C$6:$BM$114,'Carga People'!AC$2,0))+IF(ISERROR(VLOOKUP($C24,'LINHA 3'!$C$6:$BM$106,'Carga People'!AC$2,0)),0,VLOOKUP($C24,'LINHA 3'!$C$6:$BM$106,'Carga People'!AC$2,0))</f>
        <v>0</v>
      </c>
      <c r="AD24" s="140">
        <f>IF(ISERROR(VLOOKUP($C24,'LINHA 1'!$C$6:$BM$162,'Carga People'!AD$2,0)),0,VLOOKUP($C24,'LINHA 1'!$C$6:$BM$162,'Carga People'!AD$2,0))+IF(ISERROR(VLOOKUP($C24,'LINHA 2'!$C$6:$BM$114,'Carga People'!AD$2,0)),0,VLOOKUP($C24,'LINHA 2'!$C$6:$BM$114,'Carga People'!AD$2,0))+IF(ISERROR(VLOOKUP($C24,'LINHA 3'!$C$6:$BM$106,'Carga People'!AD$2,0)),0,VLOOKUP($C24,'LINHA 3'!$C$6:$BM$106,'Carga People'!AD$2,0))</f>
        <v>0</v>
      </c>
      <c r="AE24" s="140">
        <f>IF(ISERROR(VLOOKUP($C24,'LINHA 1'!$C$6:$BM$162,'Carga People'!AE$2,0)),0,VLOOKUP($C24,'LINHA 1'!$C$6:$BM$162,'Carga People'!AE$2,0))+IF(ISERROR(VLOOKUP($C24,'LINHA 2'!$C$6:$BM$114,'Carga People'!AE$2,0)),0,VLOOKUP($C24,'LINHA 2'!$C$6:$BM$114,'Carga People'!AE$2,0))+IF(ISERROR(VLOOKUP($C24,'LINHA 3'!$C$6:$BM$106,'Carga People'!AE$2,0)),0,VLOOKUP($C24,'LINHA 3'!$C$6:$BM$106,'Carga People'!AE$2,0))</f>
        <v>0</v>
      </c>
      <c r="AF24" s="140">
        <f>IF(ISERROR(VLOOKUP($C24,'LINHA 1'!$C$6:$BM$162,'Carga People'!AF$2,0)),0,VLOOKUP($C24,'LINHA 1'!$C$6:$BM$162,'Carga People'!AF$2,0))+IF(ISERROR(VLOOKUP($C24,'LINHA 2'!$C$6:$BM$114,'Carga People'!AF$2,0)),0,VLOOKUP($C24,'LINHA 2'!$C$6:$BM$114,'Carga People'!AF$2,0))+IF(ISERROR(VLOOKUP($C24,'LINHA 3'!$C$6:$BM$106,'Carga People'!AF$2,0)),0,VLOOKUP($C24,'LINHA 3'!$C$6:$BM$106,'Carga People'!AF$2,0))</f>
        <v>0</v>
      </c>
      <c r="AG24" s="140">
        <f>IF(ISERROR(VLOOKUP($C24,'LINHA 1'!$C$6:$BM$162,'Carga People'!AG$2,0)),0,VLOOKUP($C24,'LINHA 1'!$C$6:$BM$162,'Carga People'!AG$2,0))+IF(ISERROR(VLOOKUP($C24,'LINHA 2'!$C$6:$BM$114,'Carga People'!AG$2,0)),0,VLOOKUP($C24,'LINHA 2'!$C$6:$BM$114,'Carga People'!AG$2,0))+IF(ISERROR(VLOOKUP($C24,'LINHA 3'!$C$6:$BM$106,'Carga People'!AG$2,0)),0,VLOOKUP($C24,'LINHA 3'!$C$6:$BM$106,'Carga People'!AG$2,0))</f>
        <v>0</v>
      </c>
      <c r="AH24" s="140">
        <f>IF(ISERROR(VLOOKUP($C24,'LINHA 1'!$C$6:$BM$162,'Carga People'!AH$2,0)),0,VLOOKUP($C24,'LINHA 1'!$C$6:$BM$162,'Carga People'!AH$2,0))+IF(ISERROR(VLOOKUP($C24,'LINHA 2'!$C$6:$BM$114,'Carga People'!AH$2,0)),0,VLOOKUP($C24,'LINHA 2'!$C$6:$BM$114,'Carga People'!AH$2,0))+IF(ISERROR(VLOOKUP($C24,'LINHA 3'!$C$6:$BM$106,'Carga People'!AH$2,0)),0,VLOOKUP($C24,'LINHA 3'!$C$6:$BM$106,'Carga People'!AH$2,0))</f>
        <v>0</v>
      </c>
      <c r="AI24" s="140">
        <f>IF(ISERROR(VLOOKUP($C24,'LINHA 1'!$C$6:$BM$162,'Carga People'!AI$2,0)),0,VLOOKUP($C24,'LINHA 1'!$C$6:$BM$162,'Carga People'!AI$2,0))+IF(ISERROR(VLOOKUP($C24,'LINHA 2'!$C$6:$BM$114,'Carga People'!AI$2,0)),0,VLOOKUP($C24,'LINHA 2'!$C$6:$BM$114,'Carga People'!AI$2,0))+IF(ISERROR(VLOOKUP($C24,'LINHA 3'!$C$6:$BM$106,'Carga People'!AI$2,0)),0,VLOOKUP($C24,'LINHA 3'!$C$6:$BM$106,'Carga People'!AI$2,0))</f>
        <v>0</v>
      </c>
      <c r="AJ24" s="140">
        <f>IF(ISERROR(VLOOKUP($C24,'LINHA 1'!$C$6:$BM$162,'Carga People'!AJ$2,0)),0,VLOOKUP($C24,'LINHA 1'!$C$6:$BM$162,'Carga People'!AJ$2,0))+IF(ISERROR(VLOOKUP($C24,'LINHA 2'!$C$6:$BM$114,'Carga People'!AJ$2,0)),0,VLOOKUP($C24,'LINHA 2'!$C$6:$BM$114,'Carga People'!AJ$2,0))+IF(ISERROR(VLOOKUP($C24,'LINHA 3'!$C$6:$BM$106,'Carga People'!AJ$2,0)),0,VLOOKUP($C24,'LINHA 3'!$C$6:$BM$106,'Carga People'!AJ$2,0))</f>
        <v>0</v>
      </c>
      <c r="AK24" s="140">
        <f>IF(ISERROR(VLOOKUP($C24,'LINHA 1'!$C$6:$BM$162,'Carga People'!AK$2,0)),0,VLOOKUP($C24,'LINHA 1'!$C$6:$BM$162,'Carga People'!AK$2,0))+IF(ISERROR(VLOOKUP($C24,'LINHA 2'!$C$6:$BM$114,'Carga People'!AK$2,0)),0,VLOOKUP($C24,'LINHA 2'!$C$6:$BM$114,'Carga People'!AK$2,0))+IF(ISERROR(VLOOKUP($C24,'LINHA 3'!$C$6:$BM$106,'Carga People'!AK$2,0)),0,VLOOKUP($C24,'LINHA 3'!$C$6:$BM$106,'Carga People'!AK$2,0))</f>
        <v>0</v>
      </c>
      <c r="AL24" s="140">
        <f>IF(ISERROR(VLOOKUP($C24,'LINHA 1'!$C$6:$BM$162,'Carga People'!AL$2,0)),0,VLOOKUP($C24,'LINHA 1'!$C$6:$BM$162,'Carga People'!AL$2,0))+IF(ISERROR(VLOOKUP($C24,'LINHA 2'!$C$6:$BM$114,'Carga People'!AL$2,0)),0,VLOOKUP($C24,'LINHA 2'!$C$6:$BM$114,'Carga People'!AL$2,0))+IF(ISERROR(VLOOKUP($C24,'LINHA 3'!$C$6:$BM$106,'Carga People'!AL$2,0)),0,VLOOKUP($C24,'LINHA 3'!$C$6:$BM$106,'Carga People'!AL$2,0))</f>
        <v>0</v>
      </c>
      <c r="AM24" s="140">
        <f>IF(ISERROR(VLOOKUP($C24,'LINHA 1'!$C$6:$BM$162,'Carga People'!AM$2,0)),0,VLOOKUP($C24,'LINHA 1'!$C$6:$BM$162,'Carga People'!AM$2,0))+IF(ISERROR(VLOOKUP($C24,'LINHA 2'!$C$6:$BM$114,'Carga People'!AM$2,0)),0,VLOOKUP($C24,'LINHA 2'!$C$6:$BM$114,'Carga People'!AM$2,0))+IF(ISERROR(VLOOKUP($C24,'LINHA 3'!$C$6:$BM$106,'Carga People'!AM$2,0)),0,VLOOKUP($C24,'LINHA 3'!$C$6:$BM$106,'Carga People'!AM$2,0))</f>
        <v>0</v>
      </c>
      <c r="AN24" s="140">
        <f>IF(ISERROR(VLOOKUP($C24,'LINHA 1'!$C$6:$BM$162,'Carga People'!AN$2,0)),0,VLOOKUP($C24,'LINHA 1'!$C$6:$BM$162,'Carga People'!AN$2,0))+IF(ISERROR(VLOOKUP($C24,'LINHA 2'!$C$6:$BM$114,'Carga People'!AN$2,0)),0,VLOOKUP($C24,'LINHA 2'!$C$6:$BM$114,'Carga People'!AN$2,0))+IF(ISERROR(VLOOKUP($C24,'LINHA 3'!$C$6:$BM$106,'Carga People'!AN$2,0)),0,VLOOKUP($C24,'LINHA 3'!$C$6:$BM$106,'Carga People'!AN$2,0))</f>
        <v>0</v>
      </c>
      <c r="AO24" s="140">
        <f>IF(ISERROR(VLOOKUP($C24,'LINHA 1'!$C$6:$BM$162,'Carga People'!AO$2,0)),0,VLOOKUP($C24,'LINHA 1'!$C$6:$BM$162,'Carga People'!AO$2,0))+IF(ISERROR(VLOOKUP($C24,'LINHA 2'!$C$6:$BM$114,'Carga People'!AO$2,0)),0,VLOOKUP($C24,'LINHA 2'!$C$6:$BM$114,'Carga People'!AO$2,0))+IF(ISERROR(VLOOKUP($C24,'LINHA 3'!$C$6:$BM$106,'Carga People'!AO$2,0)),0,VLOOKUP($C24,'LINHA 3'!$C$6:$BM$106,'Carga People'!AO$2,0))</f>
        <v>0</v>
      </c>
      <c r="AP24" s="140">
        <f>IF(ISERROR(VLOOKUP($C24,'LINHA 1'!$C$6:$BM$162,'Carga People'!AP$2,0)),0,VLOOKUP($C24,'LINHA 1'!$C$6:$BM$162,'Carga People'!AP$2,0))+IF(ISERROR(VLOOKUP($C24,'LINHA 2'!$C$6:$BM$114,'Carga People'!AP$2,0)),0,VLOOKUP($C24,'LINHA 2'!$C$6:$BM$114,'Carga People'!AP$2,0))+IF(ISERROR(VLOOKUP($C24,'LINHA 3'!$C$6:$BM$106,'Carga People'!AP$2,0)),0,VLOOKUP($C24,'LINHA 3'!$C$6:$BM$106,'Carga People'!AP$2,0))</f>
        <v>0</v>
      </c>
      <c r="AQ24" s="140">
        <f>IF(ISERROR(VLOOKUP($C24,'LINHA 1'!$C$6:$BM$162,'Carga People'!AQ$2,0)),0,VLOOKUP($C24,'LINHA 1'!$C$6:$BM$162,'Carga People'!AQ$2,0))+IF(ISERROR(VLOOKUP($C24,'LINHA 2'!$C$6:$BM$114,'Carga People'!AQ$2,0)),0,VLOOKUP($C24,'LINHA 2'!$C$6:$BM$114,'Carga People'!AQ$2,0))+IF(ISERROR(VLOOKUP($C24,'LINHA 3'!$C$6:$BM$106,'Carga People'!AQ$2,0)),0,VLOOKUP($C24,'LINHA 3'!$C$6:$BM$106,'Carga People'!AQ$2,0))</f>
        <v>0</v>
      </c>
      <c r="AR24" s="140">
        <f>IF(ISERROR(VLOOKUP($C24,'LINHA 1'!$C$6:$BM$162,'Carga People'!AR$2,0)),0,VLOOKUP($C24,'LINHA 1'!$C$6:$BM$162,'Carga People'!AR$2,0))+IF(ISERROR(VLOOKUP($C24,'LINHA 2'!$C$6:$BM$114,'Carga People'!AR$2,0)),0,VLOOKUP($C24,'LINHA 2'!$C$6:$BM$114,'Carga People'!AR$2,0))+IF(ISERROR(VLOOKUP($C24,'LINHA 3'!$C$6:$BM$106,'Carga People'!AR$2,0)),0,VLOOKUP($C24,'LINHA 3'!$C$6:$BM$106,'Carga People'!AR$2,0))</f>
        <v>0</v>
      </c>
      <c r="AS24" s="140">
        <f>IF(ISERROR(VLOOKUP($C24,'LINHA 1'!$C$6:$BM$162,'Carga People'!AS$2,0)),0,VLOOKUP($C24,'LINHA 1'!$C$6:$BM$162,'Carga People'!AS$2,0))+IF(ISERROR(VLOOKUP($C24,'LINHA 2'!$C$6:$BM$114,'Carga People'!AS$2,0)),0,VLOOKUP($C24,'LINHA 2'!$C$6:$BM$114,'Carga People'!AS$2,0))+IF(ISERROR(VLOOKUP($C24,'LINHA 3'!$C$6:$BM$106,'Carga People'!AS$2,0)),0,VLOOKUP($C24,'LINHA 3'!$C$6:$BM$106,'Carga People'!AS$2,0))</f>
        <v>0</v>
      </c>
      <c r="AT24" s="140">
        <f>IF(ISERROR(VLOOKUP($C24,'LINHA 1'!$C$6:$BM$162,'Carga People'!AT$2,0)),0,VLOOKUP($C24,'LINHA 1'!$C$6:$BM$162,'Carga People'!AT$2,0))+IF(ISERROR(VLOOKUP($C24,'LINHA 2'!$C$6:$BM$114,'Carga People'!AT$2,0)),0,VLOOKUP($C24,'LINHA 2'!$C$6:$BM$114,'Carga People'!AT$2,0))+IF(ISERROR(VLOOKUP($C24,'LINHA 3'!$C$6:$BM$106,'Carga People'!AT$2,0)),0,VLOOKUP($C24,'LINHA 3'!$C$6:$BM$106,'Carga People'!AT$2,0))</f>
        <v>0</v>
      </c>
      <c r="AU24" s="367">
        <f t="shared" si="2"/>
        <v>0</v>
      </c>
      <c r="AV24" s="780" t="str">
        <f t="shared" si="3"/>
        <v/>
      </c>
      <c r="AW24" s="90">
        <f>IF(D24="","",VLOOKUP(D24,MI_ME!$D$5:$AQ$336,39,0))</f>
        <v>0</v>
      </c>
      <c r="AX24" s="660"/>
    </row>
    <row r="25" spans="1:50" ht="18" hidden="1" customHeight="1" x14ac:dyDescent="0.3">
      <c r="A25" s="1792"/>
      <c r="B25" s="773" t="s">
        <v>340</v>
      </c>
      <c r="C25" s="773" t="s">
        <v>342</v>
      </c>
      <c r="D25" s="771" t="s">
        <v>339</v>
      </c>
      <c r="E25" s="1457" t="s">
        <v>943</v>
      </c>
      <c r="F25" s="770" t="s">
        <v>15</v>
      </c>
      <c r="G25" s="136"/>
      <c r="H25" s="137"/>
      <c r="I25" s="138"/>
      <c r="J25" s="139">
        <f>IF(ISERROR(VLOOKUP($C25,'LINHA 1'!$C$6:$BM$162,'Carga People'!J$2,0)),0,VLOOKUP($C25,'LINHA 1'!$C$6:$BM$162,'Carga People'!J$2,0))+IF(ISERROR(VLOOKUP($C25,'LINHA 2'!$C$6:$BM$114,'Carga People'!J$2,0)),0,VLOOKUP($C25,'LINHA 2'!$C$6:$BM$114,'Carga People'!J$2,0))+IF(ISERROR(VLOOKUP($C25,'LINHA 3'!$C$6:$BM$106,'Carga People'!J$2,0)),0,VLOOKUP($C25,'LINHA 3'!$C$6:$BM$106,'Carga People'!J$2,0))</f>
        <v>0</v>
      </c>
      <c r="K25" s="140">
        <f>IF(ISERROR(VLOOKUP($C25,'LINHA 1'!$C$6:$BM$162,'Carga People'!K$2,0)),0,VLOOKUP($C25,'LINHA 1'!$C$6:$BM$162,'Carga People'!K$2,0))+IF(ISERROR(VLOOKUP($C25,'LINHA 2'!$C$6:$BM$114,'Carga People'!K$2,0)),0,VLOOKUP($C25,'LINHA 2'!$C$6:$BM$114,'Carga People'!K$2,0))+IF(ISERROR(VLOOKUP($C25,'LINHA 3'!$C$6:$BM$106,'Carga People'!K$2,0)),0,VLOOKUP($C25,'LINHA 3'!$C$6:$BM$106,'Carga People'!K$2,0))</f>
        <v>0</v>
      </c>
      <c r="L25" s="140">
        <f>IF(ISERROR(VLOOKUP($C25,'LINHA 1'!$C$6:$BM$162,'Carga People'!L$2,0)),0,VLOOKUP($C25,'LINHA 1'!$C$6:$BM$162,'Carga People'!L$2,0))+IF(ISERROR(VLOOKUP($C25,'LINHA 2'!$C$6:$BM$114,'Carga People'!L$2,0)),0,VLOOKUP($C25,'LINHA 2'!$C$6:$BM$114,'Carga People'!L$2,0))+IF(ISERROR(VLOOKUP($C25,'LINHA 3'!$C$6:$BM$106,'Carga People'!L$2,0)),0,VLOOKUP($C25,'LINHA 3'!$C$6:$BM$106,'Carga People'!L$2,0))</f>
        <v>0</v>
      </c>
      <c r="M25" s="140">
        <f>IF(ISERROR(VLOOKUP($C25,'LINHA 1'!$C$6:$BM$162,'Carga People'!M$2,0)),0,VLOOKUP($C25,'LINHA 1'!$C$6:$BM$162,'Carga People'!M$2,0))+IF(ISERROR(VLOOKUP($C25,'LINHA 2'!$C$6:$BM$114,'Carga People'!M$2,0)),0,VLOOKUP($C25,'LINHA 2'!$C$6:$BM$114,'Carga People'!M$2,0))+IF(ISERROR(VLOOKUP($C25,'LINHA 3'!$C$6:$BM$106,'Carga People'!M$2,0)),0,VLOOKUP($C25,'LINHA 3'!$C$6:$BM$106,'Carga People'!M$2,0))</f>
        <v>0</v>
      </c>
      <c r="N25" s="140">
        <f>IF(ISERROR(VLOOKUP($C25,'LINHA 1'!$C$6:$BM$162,'Carga People'!N$2,0)),0,VLOOKUP($C25,'LINHA 1'!$C$6:$BM$162,'Carga People'!N$2,0))+IF(ISERROR(VLOOKUP($C25,'LINHA 2'!$C$6:$BM$114,'Carga People'!N$2,0)),0,VLOOKUP($C25,'LINHA 2'!$C$6:$BM$114,'Carga People'!N$2,0))+IF(ISERROR(VLOOKUP($C25,'LINHA 3'!$C$6:$BM$106,'Carga People'!N$2,0)),0,VLOOKUP($C25,'LINHA 3'!$C$6:$BM$106,'Carga People'!N$2,0))</f>
        <v>0</v>
      </c>
      <c r="O25" s="140">
        <f>IF(ISERROR(VLOOKUP($C25,'LINHA 1'!$C$6:$BM$162,'Carga People'!O$2,0)),0,VLOOKUP($C25,'LINHA 1'!$C$6:$BM$162,'Carga People'!O$2,0))+IF(ISERROR(VLOOKUP($C25,'LINHA 2'!$C$6:$BM$114,'Carga People'!O$2,0)),0,VLOOKUP($C25,'LINHA 2'!$C$6:$BM$114,'Carga People'!O$2,0))+IF(ISERROR(VLOOKUP($C25,'LINHA 3'!$C$6:$BM$106,'Carga People'!O$2,0)),0,VLOOKUP($C25,'LINHA 3'!$C$6:$BM$106,'Carga People'!O$2,0))</f>
        <v>0</v>
      </c>
      <c r="P25" s="140">
        <f>IF(ISERROR(VLOOKUP($C25,'LINHA 1'!$C$6:$BM$162,'Carga People'!P$2,0)),0,VLOOKUP($C25,'LINHA 1'!$C$6:$BM$162,'Carga People'!P$2,0))+IF(ISERROR(VLOOKUP($C25,'LINHA 2'!$C$6:$BM$114,'Carga People'!P$2,0)),0,VLOOKUP($C25,'LINHA 2'!$C$6:$BM$114,'Carga People'!P$2,0))+IF(ISERROR(VLOOKUP($C25,'LINHA 3'!$C$6:$BM$106,'Carga People'!P$2,0)),0,VLOOKUP($C25,'LINHA 3'!$C$6:$BM$106,'Carga People'!P$2,0))</f>
        <v>0</v>
      </c>
      <c r="Q25" s="140">
        <f>IF(ISERROR(VLOOKUP($C25,'LINHA 1'!$C$6:$BM$162,'Carga People'!Q$2,0)),0,VLOOKUP($C25,'LINHA 1'!$C$6:$BM$162,'Carga People'!Q$2,0))+IF(ISERROR(VLOOKUP($C25,'LINHA 2'!$C$6:$BM$114,'Carga People'!Q$2,0)),0,VLOOKUP($C25,'LINHA 2'!$C$6:$BM$114,'Carga People'!Q$2,0))+IF(ISERROR(VLOOKUP($C25,'LINHA 3'!$C$6:$BM$106,'Carga People'!Q$2,0)),0,VLOOKUP($C25,'LINHA 3'!$C$6:$BM$106,'Carga People'!Q$2,0))</f>
        <v>0</v>
      </c>
      <c r="R25" s="140">
        <f>IF(ISERROR(VLOOKUP($C25,'LINHA 1'!$C$6:$BM$162,'Carga People'!R$2,0)),0,VLOOKUP($C25,'LINHA 1'!$C$6:$BM$162,'Carga People'!R$2,0))+IF(ISERROR(VLOOKUP($C25,'LINHA 2'!$C$6:$BM$114,'Carga People'!R$2,0)),0,VLOOKUP($C25,'LINHA 2'!$C$6:$BM$114,'Carga People'!R$2,0))+IF(ISERROR(VLOOKUP($C25,'LINHA 3'!$C$6:$BM$106,'Carga People'!R$2,0)),0,VLOOKUP($C25,'LINHA 3'!$C$6:$BM$106,'Carga People'!R$2,0))</f>
        <v>0</v>
      </c>
      <c r="S25" s="140">
        <f>IF(ISERROR(VLOOKUP($C25,'LINHA 1'!$C$6:$BM$162,'Carga People'!S$2,0)),0,VLOOKUP($C25,'LINHA 1'!$C$6:$BM$162,'Carga People'!S$2,0))+IF(ISERROR(VLOOKUP($C25,'LINHA 2'!$C$6:$BM$114,'Carga People'!S$2,0)),0,VLOOKUP($C25,'LINHA 2'!$C$6:$BM$114,'Carga People'!S$2,0))+IF(ISERROR(VLOOKUP($C25,'LINHA 3'!$C$6:$BM$106,'Carga People'!S$2,0)),0,VLOOKUP($C25,'LINHA 3'!$C$6:$BM$106,'Carga People'!S$2,0))</f>
        <v>0</v>
      </c>
      <c r="T25" s="140">
        <f>IF(ISERROR(VLOOKUP($C25,'LINHA 1'!$C$6:$BM$162,'Carga People'!T$2,0)),0,VLOOKUP($C25,'LINHA 1'!$C$6:$BM$162,'Carga People'!T$2,0))+IF(ISERROR(VLOOKUP($C25,'LINHA 2'!$C$6:$BM$114,'Carga People'!T$2,0)),0,VLOOKUP($C25,'LINHA 2'!$C$6:$BM$114,'Carga People'!T$2,0))+IF(ISERROR(VLOOKUP($C25,'LINHA 3'!$C$6:$BM$106,'Carga People'!T$2,0)),0,VLOOKUP($C25,'LINHA 3'!$C$6:$BM$106,'Carga People'!T$2,0))</f>
        <v>0</v>
      </c>
      <c r="U25" s="140">
        <f>IF(ISERROR(VLOOKUP($C25,'LINHA 1'!$C$6:$BM$162,'Carga People'!U$2,0)),0,VLOOKUP($C25,'LINHA 1'!$C$6:$BM$162,'Carga People'!U$2,0))+IF(ISERROR(VLOOKUP($C25,'LINHA 2'!$C$6:$BM$114,'Carga People'!U$2,0)),0,VLOOKUP($C25,'LINHA 2'!$C$6:$BM$114,'Carga People'!U$2,0))+IF(ISERROR(VLOOKUP($C25,'LINHA 3'!$C$6:$BM$106,'Carga People'!U$2,0)),0,VLOOKUP($C25,'LINHA 3'!$C$6:$BM$106,'Carga People'!U$2,0))</f>
        <v>0</v>
      </c>
      <c r="V25" s="140">
        <f>IF(ISERROR(VLOOKUP($C25,'LINHA 1'!$C$6:$BM$162,'Carga People'!V$2,0)),0,VLOOKUP($C25,'LINHA 1'!$C$6:$BM$162,'Carga People'!V$2,0))+IF(ISERROR(VLOOKUP($C25,'LINHA 2'!$C$6:$BM$114,'Carga People'!V$2,0)),0,VLOOKUP($C25,'LINHA 2'!$C$6:$BM$114,'Carga People'!V$2,0))+IF(ISERROR(VLOOKUP($C25,'LINHA 3'!$C$6:$BM$106,'Carga People'!V$2,0)),0,VLOOKUP($C25,'LINHA 3'!$C$6:$BM$106,'Carga People'!V$2,0))</f>
        <v>0</v>
      </c>
      <c r="W25" s="140">
        <f>IF(ISERROR(VLOOKUP($C25,'LINHA 1'!$C$6:$BM$162,'Carga People'!W$2,0)),0,VLOOKUP($C25,'LINHA 1'!$C$6:$BM$162,'Carga People'!W$2,0))+IF(ISERROR(VLOOKUP($C25,'LINHA 2'!$C$6:$BM$114,'Carga People'!W$2,0)),0,VLOOKUP($C25,'LINHA 2'!$C$6:$BM$114,'Carga People'!W$2,0))+IF(ISERROR(VLOOKUP($C25,'LINHA 3'!$C$6:$BM$106,'Carga People'!W$2,0)),0,VLOOKUP($C25,'LINHA 3'!$C$6:$BM$106,'Carga People'!W$2,0))</f>
        <v>0</v>
      </c>
      <c r="X25" s="140">
        <f>IF(ISERROR(VLOOKUP($C25,'LINHA 1'!$C$6:$BM$162,'Carga People'!X$2,0)),0,VLOOKUP($C25,'LINHA 1'!$C$6:$BM$162,'Carga People'!X$2,0))+IF(ISERROR(VLOOKUP($C25,'LINHA 2'!$C$6:$BM$114,'Carga People'!X$2,0)),0,VLOOKUP($C25,'LINHA 2'!$C$6:$BM$114,'Carga People'!X$2,0))+IF(ISERROR(VLOOKUP($C25,'LINHA 3'!$C$6:$BM$106,'Carga People'!X$2,0)),0,VLOOKUP($C25,'LINHA 3'!$C$6:$BM$106,'Carga People'!X$2,0))</f>
        <v>0</v>
      </c>
      <c r="Y25" s="140">
        <f>IF(ISERROR(VLOOKUP($C25,'LINHA 1'!$C$6:$BM$162,'Carga People'!Y$2,0)),0,VLOOKUP($C25,'LINHA 1'!$C$6:$BM$162,'Carga People'!Y$2,0))+IF(ISERROR(VLOOKUP($C25,'LINHA 2'!$C$6:$BM$114,'Carga People'!Y$2,0)),0,VLOOKUP($C25,'LINHA 2'!$C$6:$BM$114,'Carga People'!Y$2,0))+IF(ISERROR(VLOOKUP($C25,'LINHA 3'!$C$6:$BM$106,'Carga People'!Y$2,0)),0,VLOOKUP($C25,'LINHA 3'!$C$6:$BM$106,'Carga People'!Y$2,0))</f>
        <v>0</v>
      </c>
      <c r="Z25" s="140">
        <f>IF(ISERROR(VLOOKUP($C25,'LINHA 1'!$C$6:$BM$162,'Carga People'!Z$2,0)),0,VLOOKUP($C25,'LINHA 1'!$C$6:$BM$162,'Carga People'!Z$2,0))+IF(ISERROR(VLOOKUP($C25,'LINHA 2'!$C$6:$BM$114,'Carga People'!Z$2,0)),0,VLOOKUP($C25,'LINHA 2'!$C$6:$BM$114,'Carga People'!Z$2,0))+IF(ISERROR(VLOOKUP($C25,'LINHA 3'!$C$6:$BM$106,'Carga People'!Z$2,0)),0,VLOOKUP($C25,'LINHA 3'!$C$6:$BM$106,'Carga People'!Z$2,0))</f>
        <v>0</v>
      </c>
      <c r="AA25" s="140">
        <f>IF(ISERROR(VLOOKUP($C25,'LINHA 1'!$C$6:$BM$162,'Carga People'!AA$2,0)),0,VLOOKUP($C25,'LINHA 1'!$C$6:$BM$162,'Carga People'!AA$2,0))+IF(ISERROR(VLOOKUP($C25,'LINHA 2'!$C$6:$BM$114,'Carga People'!AA$2,0)),0,VLOOKUP($C25,'LINHA 2'!$C$6:$BM$114,'Carga People'!AA$2,0))+IF(ISERROR(VLOOKUP($C25,'LINHA 3'!$C$6:$BM$106,'Carga People'!AA$2,0)),0,VLOOKUP($C25,'LINHA 3'!$C$6:$BM$106,'Carga People'!AA$2,0))</f>
        <v>0</v>
      </c>
      <c r="AB25" s="140">
        <f>IF(ISERROR(VLOOKUP($C25,'LINHA 1'!$C$6:$BM$162,'Carga People'!AB$2,0)),0,VLOOKUP($C25,'LINHA 1'!$C$6:$BM$162,'Carga People'!AB$2,0))+IF(ISERROR(VLOOKUP($C25,'LINHA 2'!$C$6:$BM$114,'Carga People'!AB$2,0)),0,VLOOKUP($C25,'LINHA 2'!$C$6:$BM$114,'Carga People'!AB$2,0))+IF(ISERROR(VLOOKUP($C25,'LINHA 3'!$C$6:$BM$106,'Carga People'!AB$2,0)),0,VLOOKUP($C25,'LINHA 3'!$C$6:$BM$106,'Carga People'!AB$2,0))</f>
        <v>0</v>
      </c>
      <c r="AC25" s="140">
        <f>IF(ISERROR(VLOOKUP($C25,'LINHA 1'!$C$6:$BM$162,'Carga People'!AC$2,0)),0,VLOOKUP($C25,'LINHA 1'!$C$6:$BM$162,'Carga People'!AC$2,0))+IF(ISERROR(VLOOKUP($C25,'LINHA 2'!$C$6:$BM$114,'Carga People'!AC$2,0)),0,VLOOKUP($C25,'LINHA 2'!$C$6:$BM$114,'Carga People'!AC$2,0))+IF(ISERROR(VLOOKUP($C25,'LINHA 3'!$C$6:$BM$106,'Carga People'!AC$2,0)),0,VLOOKUP($C25,'LINHA 3'!$C$6:$BM$106,'Carga People'!AC$2,0))</f>
        <v>0</v>
      </c>
      <c r="AD25" s="140">
        <f>IF(ISERROR(VLOOKUP($C25,'LINHA 1'!$C$6:$BM$162,'Carga People'!AD$2,0)),0,VLOOKUP($C25,'LINHA 1'!$C$6:$BM$162,'Carga People'!AD$2,0))+IF(ISERROR(VLOOKUP($C25,'LINHA 2'!$C$6:$BM$114,'Carga People'!AD$2,0)),0,VLOOKUP($C25,'LINHA 2'!$C$6:$BM$114,'Carga People'!AD$2,0))+IF(ISERROR(VLOOKUP($C25,'LINHA 3'!$C$6:$BM$106,'Carga People'!AD$2,0)),0,VLOOKUP($C25,'LINHA 3'!$C$6:$BM$106,'Carga People'!AD$2,0))</f>
        <v>0</v>
      </c>
      <c r="AE25" s="140">
        <f>IF(ISERROR(VLOOKUP($C25,'LINHA 1'!$C$6:$BM$162,'Carga People'!AE$2,0)),0,VLOOKUP($C25,'LINHA 1'!$C$6:$BM$162,'Carga People'!AE$2,0))+IF(ISERROR(VLOOKUP($C25,'LINHA 2'!$C$6:$BM$114,'Carga People'!AE$2,0)),0,VLOOKUP($C25,'LINHA 2'!$C$6:$BM$114,'Carga People'!AE$2,0))+IF(ISERROR(VLOOKUP($C25,'LINHA 3'!$C$6:$BM$106,'Carga People'!AE$2,0)),0,VLOOKUP($C25,'LINHA 3'!$C$6:$BM$106,'Carga People'!AE$2,0))</f>
        <v>0</v>
      </c>
      <c r="AF25" s="140">
        <f>IF(ISERROR(VLOOKUP($C25,'LINHA 1'!$C$6:$BM$162,'Carga People'!AF$2,0)),0,VLOOKUP($C25,'LINHA 1'!$C$6:$BM$162,'Carga People'!AF$2,0))+IF(ISERROR(VLOOKUP($C25,'LINHA 2'!$C$6:$BM$114,'Carga People'!AF$2,0)),0,VLOOKUP($C25,'LINHA 2'!$C$6:$BM$114,'Carga People'!AF$2,0))+IF(ISERROR(VLOOKUP($C25,'LINHA 3'!$C$6:$BM$106,'Carga People'!AF$2,0)),0,VLOOKUP($C25,'LINHA 3'!$C$6:$BM$106,'Carga People'!AF$2,0))</f>
        <v>0</v>
      </c>
      <c r="AG25" s="140">
        <f>IF(ISERROR(VLOOKUP($C25,'LINHA 1'!$C$6:$BM$162,'Carga People'!AG$2,0)),0,VLOOKUP($C25,'LINHA 1'!$C$6:$BM$162,'Carga People'!AG$2,0))+IF(ISERROR(VLOOKUP($C25,'LINHA 2'!$C$6:$BM$114,'Carga People'!AG$2,0)),0,VLOOKUP($C25,'LINHA 2'!$C$6:$BM$114,'Carga People'!AG$2,0))+IF(ISERROR(VLOOKUP($C25,'LINHA 3'!$C$6:$BM$106,'Carga People'!AG$2,0)),0,VLOOKUP($C25,'LINHA 3'!$C$6:$BM$106,'Carga People'!AG$2,0))</f>
        <v>0</v>
      </c>
      <c r="AH25" s="140">
        <f>IF(ISERROR(VLOOKUP($C25,'LINHA 1'!$C$6:$BM$162,'Carga People'!AH$2,0)),0,VLOOKUP($C25,'LINHA 1'!$C$6:$BM$162,'Carga People'!AH$2,0))+IF(ISERROR(VLOOKUP($C25,'LINHA 2'!$C$6:$BM$114,'Carga People'!AH$2,0)),0,VLOOKUP($C25,'LINHA 2'!$C$6:$BM$114,'Carga People'!AH$2,0))+IF(ISERROR(VLOOKUP($C25,'LINHA 3'!$C$6:$BM$106,'Carga People'!AH$2,0)),0,VLOOKUP($C25,'LINHA 3'!$C$6:$BM$106,'Carga People'!AH$2,0))</f>
        <v>0</v>
      </c>
      <c r="AI25" s="140">
        <f>IF(ISERROR(VLOOKUP($C25,'LINHA 1'!$C$6:$BM$162,'Carga People'!AI$2,0)),0,VLOOKUP($C25,'LINHA 1'!$C$6:$BM$162,'Carga People'!AI$2,0))+IF(ISERROR(VLOOKUP($C25,'LINHA 2'!$C$6:$BM$114,'Carga People'!AI$2,0)),0,VLOOKUP($C25,'LINHA 2'!$C$6:$BM$114,'Carga People'!AI$2,0))+IF(ISERROR(VLOOKUP($C25,'LINHA 3'!$C$6:$BM$106,'Carga People'!AI$2,0)),0,VLOOKUP($C25,'LINHA 3'!$C$6:$BM$106,'Carga People'!AI$2,0))</f>
        <v>0</v>
      </c>
      <c r="AJ25" s="140">
        <f>IF(ISERROR(VLOOKUP($C25,'LINHA 1'!$C$6:$BM$162,'Carga People'!AJ$2,0)),0,VLOOKUP($C25,'LINHA 1'!$C$6:$BM$162,'Carga People'!AJ$2,0))+IF(ISERROR(VLOOKUP($C25,'LINHA 2'!$C$6:$BM$114,'Carga People'!AJ$2,0)),0,VLOOKUP($C25,'LINHA 2'!$C$6:$BM$114,'Carga People'!AJ$2,0))+IF(ISERROR(VLOOKUP($C25,'LINHA 3'!$C$6:$BM$106,'Carga People'!AJ$2,0)),0,VLOOKUP($C25,'LINHA 3'!$C$6:$BM$106,'Carga People'!AJ$2,0))</f>
        <v>0</v>
      </c>
      <c r="AK25" s="140">
        <f>IF(ISERROR(VLOOKUP($C25,'LINHA 1'!$C$6:$BM$162,'Carga People'!AK$2,0)),0,VLOOKUP($C25,'LINHA 1'!$C$6:$BM$162,'Carga People'!AK$2,0))+IF(ISERROR(VLOOKUP($C25,'LINHA 2'!$C$6:$BM$114,'Carga People'!AK$2,0)),0,VLOOKUP($C25,'LINHA 2'!$C$6:$BM$114,'Carga People'!AK$2,0))+IF(ISERROR(VLOOKUP($C25,'LINHA 3'!$C$6:$BM$106,'Carga People'!AK$2,0)),0,VLOOKUP($C25,'LINHA 3'!$C$6:$BM$106,'Carga People'!AK$2,0))</f>
        <v>0</v>
      </c>
      <c r="AL25" s="140">
        <f>IF(ISERROR(VLOOKUP($C25,'LINHA 1'!$C$6:$BM$162,'Carga People'!AL$2,0)),0,VLOOKUP($C25,'LINHA 1'!$C$6:$BM$162,'Carga People'!AL$2,0))+IF(ISERROR(VLOOKUP($C25,'LINHA 2'!$C$6:$BM$114,'Carga People'!AL$2,0)),0,VLOOKUP($C25,'LINHA 2'!$C$6:$BM$114,'Carga People'!AL$2,0))+IF(ISERROR(VLOOKUP($C25,'LINHA 3'!$C$6:$BM$106,'Carga People'!AL$2,0)),0,VLOOKUP($C25,'LINHA 3'!$C$6:$BM$106,'Carga People'!AL$2,0))</f>
        <v>0</v>
      </c>
      <c r="AM25" s="140">
        <f>IF(ISERROR(VLOOKUP($C25,'LINHA 1'!$C$6:$BM$162,'Carga People'!AM$2,0)),0,VLOOKUP($C25,'LINHA 1'!$C$6:$BM$162,'Carga People'!AM$2,0))+IF(ISERROR(VLOOKUP($C25,'LINHA 2'!$C$6:$BM$114,'Carga People'!AM$2,0)),0,VLOOKUP($C25,'LINHA 2'!$C$6:$BM$114,'Carga People'!AM$2,0))+IF(ISERROR(VLOOKUP($C25,'LINHA 3'!$C$6:$BM$106,'Carga People'!AM$2,0)),0,VLOOKUP($C25,'LINHA 3'!$C$6:$BM$106,'Carga People'!AM$2,0))</f>
        <v>0</v>
      </c>
      <c r="AN25" s="140">
        <f>IF(ISERROR(VLOOKUP($C25,'LINHA 1'!$C$6:$BM$162,'Carga People'!AN$2,0)),0,VLOOKUP($C25,'LINHA 1'!$C$6:$BM$162,'Carga People'!AN$2,0))+IF(ISERROR(VLOOKUP($C25,'LINHA 2'!$C$6:$BM$114,'Carga People'!AN$2,0)),0,VLOOKUP($C25,'LINHA 2'!$C$6:$BM$114,'Carga People'!AN$2,0))+IF(ISERROR(VLOOKUP($C25,'LINHA 3'!$C$6:$BM$106,'Carga People'!AN$2,0)),0,VLOOKUP($C25,'LINHA 3'!$C$6:$BM$106,'Carga People'!AN$2,0))</f>
        <v>0</v>
      </c>
      <c r="AO25" s="140">
        <f>IF(ISERROR(VLOOKUP($C25,'LINHA 1'!$C$6:$BM$162,'Carga People'!AO$2,0)),0,VLOOKUP($C25,'LINHA 1'!$C$6:$BM$162,'Carga People'!AO$2,0))+IF(ISERROR(VLOOKUP($C25,'LINHA 2'!$C$6:$BM$114,'Carga People'!AO$2,0)),0,VLOOKUP($C25,'LINHA 2'!$C$6:$BM$114,'Carga People'!AO$2,0))+IF(ISERROR(VLOOKUP($C25,'LINHA 3'!$C$6:$BM$106,'Carga People'!AO$2,0)),0,VLOOKUP($C25,'LINHA 3'!$C$6:$BM$106,'Carga People'!AO$2,0))</f>
        <v>0</v>
      </c>
      <c r="AP25" s="140">
        <f>IF(ISERROR(VLOOKUP($C25,'LINHA 1'!$C$6:$BM$162,'Carga People'!AP$2,0)),0,VLOOKUP($C25,'LINHA 1'!$C$6:$BM$162,'Carga People'!AP$2,0))+IF(ISERROR(VLOOKUP($C25,'LINHA 2'!$C$6:$BM$114,'Carga People'!AP$2,0)),0,VLOOKUP($C25,'LINHA 2'!$C$6:$BM$114,'Carga People'!AP$2,0))+IF(ISERROR(VLOOKUP($C25,'LINHA 3'!$C$6:$BM$106,'Carga People'!AP$2,0)),0,VLOOKUP($C25,'LINHA 3'!$C$6:$BM$106,'Carga People'!AP$2,0))</f>
        <v>0</v>
      </c>
      <c r="AQ25" s="140">
        <f>IF(ISERROR(VLOOKUP($C25,'LINHA 1'!$C$6:$BM$162,'Carga People'!AQ$2,0)),0,VLOOKUP($C25,'LINHA 1'!$C$6:$BM$162,'Carga People'!AQ$2,0))+IF(ISERROR(VLOOKUP($C25,'LINHA 2'!$C$6:$BM$114,'Carga People'!AQ$2,0)),0,VLOOKUP($C25,'LINHA 2'!$C$6:$BM$114,'Carga People'!AQ$2,0))+IF(ISERROR(VLOOKUP($C25,'LINHA 3'!$C$6:$BM$106,'Carga People'!AQ$2,0)),0,VLOOKUP($C25,'LINHA 3'!$C$6:$BM$106,'Carga People'!AQ$2,0))</f>
        <v>0</v>
      </c>
      <c r="AR25" s="140">
        <f>IF(ISERROR(VLOOKUP($C25,'LINHA 1'!$C$6:$BM$162,'Carga People'!AR$2,0)),0,VLOOKUP($C25,'LINHA 1'!$C$6:$BM$162,'Carga People'!AR$2,0))+IF(ISERROR(VLOOKUP($C25,'LINHA 2'!$C$6:$BM$114,'Carga People'!AR$2,0)),0,VLOOKUP($C25,'LINHA 2'!$C$6:$BM$114,'Carga People'!AR$2,0))+IF(ISERROR(VLOOKUP($C25,'LINHA 3'!$C$6:$BM$106,'Carga People'!AR$2,0)),0,VLOOKUP($C25,'LINHA 3'!$C$6:$BM$106,'Carga People'!AR$2,0))</f>
        <v>0</v>
      </c>
      <c r="AS25" s="140">
        <f>IF(ISERROR(VLOOKUP($C25,'LINHA 1'!$C$6:$BM$162,'Carga People'!AS$2,0)),0,VLOOKUP($C25,'LINHA 1'!$C$6:$BM$162,'Carga People'!AS$2,0))+IF(ISERROR(VLOOKUP($C25,'LINHA 2'!$C$6:$BM$114,'Carga People'!AS$2,0)),0,VLOOKUP($C25,'LINHA 2'!$C$6:$BM$114,'Carga People'!AS$2,0))+IF(ISERROR(VLOOKUP($C25,'LINHA 3'!$C$6:$BM$106,'Carga People'!AS$2,0)),0,VLOOKUP($C25,'LINHA 3'!$C$6:$BM$106,'Carga People'!AS$2,0))</f>
        <v>0</v>
      </c>
      <c r="AT25" s="140">
        <f>IF(ISERROR(VLOOKUP($C25,'LINHA 1'!$C$6:$BM$162,'Carga People'!AT$2,0)),0,VLOOKUP($C25,'LINHA 1'!$C$6:$BM$162,'Carga People'!AT$2,0))+IF(ISERROR(VLOOKUP($C25,'LINHA 2'!$C$6:$BM$114,'Carga People'!AT$2,0)),0,VLOOKUP($C25,'LINHA 2'!$C$6:$BM$114,'Carga People'!AT$2,0))+IF(ISERROR(VLOOKUP($C25,'LINHA 3'!$C$6:$BM$106,'Carga People'!AT$2,0)),0,VLOOKUP($C25,'LINHA 3'!$C$6:$BM$106,'Carga People'!AT$2,0))</f>
        <v>0</v>
      </c>
      <c r="AU25" s="367">
        <f t="shared" si="2"/>
        <v>0</v>
      </c>
      <c r="AV25" s="780" t="str">
        <f t="shared" si="3"/>
        <v/>
      </c>
      <c r="AW25" s="90">
        <f>IF(D25="","",VLOOKUP(D25,MI_ME!$D$5:$AQ$336,39,0))</f>
        <v>0</v>
      </c>
      <c r="AX25" s="660"/>
    </row>
    <row r="26" spans="1:50" ht="18" hidden="1" customHeight="1" x14ac:dyDescent="0.3">
      <c r="A26" s="1792"/>
      <c r="B26" s="770" t="s">
        <v>552</v>
      </c>
      <c r="C26" s="770" t="s">
        <v>577</v>
      </c>
      <c r="D26" s="771" t="s">
        <v>551</v>
      </c>
      <c r="E26" s="1457" t="s">
        <v>903</v>
      </c>
      <c r="F26" s="770" t="s">
        <v>15</v>
      </c>
      <c r="G26" s="136"/>
      <c r="H26" s="137"/>
      <c r="I26" s="138"/>
      <c r="J26" s="139">
        <f>IF(ISERROR(VLOOKUP($C26,'LINHA 1'!$C$6:$BM$162,'Carga People'!J$2,0)),0,VLOOKUP($C26,'LINHA 1'!$C$6:$BM$162,'Carga People'!J$2,0))+IF(ISERROR(VLOOKUP($C26,'LINHA 2'!$C$6:$BM$114,'Carga People'!J$2,0)),0,VLOOKUP($C26,'LINHA 2'!$C$6:$BM$114,'Carga People'!J$2,0))+IF(ISERROR(VLOOKUP($C26,'LINHA 3'!$C$6:$BM$106,'Carga People'!J$2,0)),0,VLOOKUP($C26,'LINHA 3'!$C$6:$BM$106,'Carga People'!J$2,0))</f>
        <v>0</v>
      </c>
      <c r="K26" s="140">
        <f>IF(ISERROR(VLOOKUP($C26,'LINHA 1'!$C$6:$BM$162,'Carga People'!K$2,0)),0,VLOOKUP($C26,'LINHA 1'!$C$6:$BM$162,'Carga People'!K$2,0))+IF(ISERROR(VLOOKUP($C26,'LINHA 2'!$C$6:$BM$114,'Carga People'!K$2,0)),0,VLOOKUP($C26,'LINHA 2'!$C$6:$BM$114,'Carga People'!K$2,0))+IF(ISERROR(VLOOKUP($C26,'LINHA 3'!$C$6:$BM$106,'Carga People'!K$2,0)),0,VLOOKUP($C26,'LINHA 3'!$C$6:$BM$106,'Carga People'!K$2,0))</f>
        <v>0</v>
      </c>
      <c r="L26" s="140">
        <f>IF(ISERROR(VLOOKUP($C26,'LINHA 1'!$C$6:$BM$162,'Carga People'!L$2,0)),0,VLOOKUP($C26,'LINHA 1'!$C$6:$BM$162,'Carga People'!L$2,0))+IF(ISERROR(VLOOKUP($C26,'LINHA 2'!$C$6:$BM$114,'Carga People'!L$2,0)),0,VLOOKUP($C26,'LINHA 2'!$C$6:$BM$114,'Carga People'!L$2,0))+IF(ISERROR(VLOOKUP($C26,'LINHA 3'!$C$6:$BM$106,'Carga People'!L$2,0)),0,VLOOKUP($C26,'LINHA 3'!$C$6:$BM$106,'Carga People'!L$2,0))</f>
        <v>0</v>
      </c>
      <c r="M26" s="140">
        <f>IF(ISERROR(VLOOKUP($C26,'LINHA 1'!$C$6:$BM$162,'Carga People'!M$2,0)),0,VLOOKUP($C26,'LINHA 1'!$C$6:$BM$162,'Carga People'!M$2,0))+IF(ISERROR(VLOOKUP($C26,'LINHA 2'!$C$6:$BM$114,'Carga People'!M$2,0)),0,VLOOKUP($C26,'LINHA 2'!$C$6:$BM$114,'Carga People'!M$2,0))+IF(ISERROR(VLOOKUP($C26,'LINHA 3'!$C$6:$BM$106,'Carga People'!M$2,0)),0,VLOOKUP($C26,'LINHA 3'!$C$6:$BM$106,'Carga People'!M$2,0))</f>
        <v>0</v>
      </c>
      <c r="N26" s="140">
        <f>IF(ISERROR(VLOOKUP($C26,'LINHA 1'!$C$6:$BM$162,'Carga People'!N$2,0)),0,VLOOKUP($C26,'LINHA 1'!$C$6:$BM$162,'Carga People'!N$2,0))+IF(ISERROR(VLOOKUP($C26,'LINHA 2'!$C$6:$BM$114,'Carga People'!N$2,0)),0,VLOOKUP($C26,'LINHA 2'!$C$6:$BM$114,'Carga People'!N$2,0))+IF(ISERROR(VLOOKUP($C26,'LINHA 3'!$C$6:$BM$106,'Carga People'!N$2,0)),0,VLOOKUP($C26,'LINHA 3'!$C$6:$BM$106,'Carga People'!N$2,0))</f>
        <v>0</v>
      </c>
      <c r="O26" s="140">
        <f>IF(ISERROR(VLOOKUP($C26,'LINHA 1'!$C$6:$BM$162,'Carga People'!O$2,0)),0,VLOOKUP($C26,'LINHA 1'!$C$6:$BM$162,'Carga People'!O$2,0))+IF(ISERROR(VLOOKUP($C26,'LINHA 2'!$C$6:$BM$114,'Carga People'!O$2,0)),0,VLOOKUP($C26,'LINHA 2'!$C$6:$BM$114,'Carga People'!O$2,0))+IF(ISERROR(VLOOKUP($C26,'LINHA 3'!$C$6:$BM$106,'Carga People'!O$2,0)),0,VLOOKUP($C26,'LINHA 3'!$C$6:$BM$106,'Carga People'!O$2,0))</f>
        <v>0</v>
      </c>
      <c r="P26" s="140">
        <f>IF(ISERROR(VLOOKUP($C26,'LINHA 1'!$C$6:$BM$162,'Carga People'!P$2,0)),0,VLOOKUP($C26,'LINHA 1'!$C$6:$BM$162,'Carga People'!P$2,0))+IF(ISERROR(VLOOKUP($C26,'LINHA 2'!$C$6:$BM$114,'Carga People'!P$2,0)),0,VLOOKUP($C26,'LINHA 2'!$C$6:$BM$114,'Carga People'!P$2,0))+IF(ISERROR(VLOOKUP($C26,'LINHA 3'!$C$6:$BM$106,'Carga People'!P$2,0)),0,VLOOKUP($C26,'LINHA 3'!$C$6:$BM$106,'Carga People'!P$2,0))</f>
        <v>0</v>
      </c>
      <c r="Q26" s="140">
        <f>IF(ISERROR(VLOOKUP($C26,'LINHA 1'!$C$6:$BM$162,'Carga People'!Q$2,0)),0,VLOOKUP($C26,'LINHA 1'!$C$6:$BM$162,'Carga People'!Q$2,0))+IF(ISERROR(VLOOKUP($C26,'LINHA 2'!$C$6:$BM$114,'Carga People'!Q$2,0)),0,VLOOKUP($C26,'LINHA 2'!$C$6:$BM$114,'Carga People'!Q$2,0))+IF(ISERROR(VLOOKUP($C26,'LINHA 3'!$C$6:$BM$106,'Carga People'!Q$2,0)),0,VLOOKUP($C26,'LINHA 3'!$C$6:$BM$106,'Carga People'!Q$2,0))</f>
        <v>0</v>
      </c>
      <c r="R26" s="140">
        <f>IF(ISERROR(VLOOKUP($C26,'LINHA 1'!$C$6:$BM$162,'Carga People'!R$2,0)),0,VLOOKUP($C26,'LINHA 1'!$C$6:$BM$162,'Carga People'!R$2,0))+IF(ISERROR(VLOOKUP($C26,'LINHA 2'!$C$6:$BM$114,'Carga People'!R$2,0)),0,VLOOKUP($C26,'LINHA 2'!$C$6:$BM$114,'Carga People'!R$2,0))+IF(ISERROR(VLOOKUP($C26,'LINHA 3'!$C$6:$BM$106,'Carga People'!R$2,0)),0,VLOOKUP($C26,'LINHA 3'!$C$6:$BM$106,'Carga People'!R$2,0))</f>
        <v>0</v>
      </c>
      <c r="S26" s="140">
        <f>IF(ISERROR(VLOOKUP($C26,'LINHA 1'!$C$6:$BM$162,'Carga People'!S$2,0)),0,VLOOKUP($C26,'LINHA 1'!$C$6:$BM$162,'Carga People'!S$2,0))+IF(ISERROR(VLOOKUP($C26,'LINHA 2'!$C$6:$BM$114,'Carga People'!S$2,0)),0,VLOOKUP($C26,'LINHA 2'!$C$6:$BM$114,'Carga People'!S$2,0))+IF(ISERROR(VLOOKUP($C26,'LINHA 3'!$C$6:$BM$106,'Carga People'!S$2,0)),0,VLOOKUP($C26,'LINHA 3'!$C$6:$BM$106,'Carga People'!S$2,0))</f>
        <v>0</v>
      </c>
      <c r="T26" s="140">
        <f>IF(ISERROR(VLOOKUP($C26,'LINHA 1'!$C$6:$BM$162,'Carga People'!T$2,0)),0,VLOOKUP($C26,'LINHA 1'!$C$6:$BM$162,'Carga People'!T$2,0))+IF(ISERROR(VLOOKUP($C26,'LINHA 2'!$C$6:$BM$114,'Carga People'!T$2,0)),0,VLOOKUP($C26,'LINHA 2'!$C$6:$BM$114,'Carga People'!T$2,0))+IF(ISERROR(VLOOKUP($C26,'LINHA 3'!$C$6:$BM$106,'Carga People'!T$2,0)),0,VLOOKUP($C26,'LINHA 3'!$C$6:$BM$106,'Carga People'!T$2,0))</f>
        <v>0</v>
      </c>
      <c r="U26" s="140">
        <f>IF(ISERROR(VLOOKUP($C26,'LINHA 1'!$C$6:$BM$162,'Carga People'!U$2,0)),0,VLOOKUP($C26,'LINHA 1'!$C$6:$BM$162,'Carga People'!U$2,0))+IF(ISERROR(VLOOKUP($C26,'LINHA 2'!$C$6:$BM$114,'Carga People'!U$2,0)),0,VLOOKUP($C26,'LINHA 2'!$C$6:$BM$114,'Carga People'!U$2,0))+IF(ISERROR(VLOOKUP($C26,'LINHA 3'!$C$6:$BM$106,'Carga People'!U$2,0)),0,VLOOKUP($C26,'LINHA 3'!$C$6:$BM$106,'Carga People'!U$2,0))</f>
        <v>0</v>
      </c>
      <c r="V26" s="140">
        <f>IF(ISERROR(VLOOKUP($C26,'LINHA 1'!$C$6:$BM$162,'Carga People'!V$2,0)),0,VLOOKUP($C26,'LINHA 1'!$C$6:$BM$162,'Carga People'!V$2,0))+IF(ISERROR(VLOOKUP($C26,'LINHA 2'!$C$6:$BM$114,'Carga People'!V$2,0)),0,VLOOKUP($C26,'LINHA 2'!$C$6:$BM$114,'Carga People'!V$2,0))+IF(ISERROR(VLOOKUP($C26,'LINHA 3'!$C$6:$BM$106,'Carga People'!V$2,0)),0,VLOOKUP($C26,'LINHA 3'!$C$6:$BM$106,'Carga People'!V$2,0))</f>
        <v>0</v>
      </c>
      <c r="W26" s="140">
        <f>IF(ISERROR(VLOOKUP($C26,'LINHA 1'!$C$6:$BM$162,'Carga People'!W$2,0)),0,VLOOKUP($C26,'LINHA 1'!$C$6:$BM$162,'Carga People'!W$2,0))+IF(ISERROR(VLOOKUP($C26,'LINHA 2'!$C$6:$BM$114,'Carga People'!W$2,0)),0,VLOOKUP($C26,'LINHA 2'!$C$6:$BM$114,'Carga People'!W$2,0))+IF(ISERROR(VLOOKUP($C26,'LINHA 3'!$C$6:$BM$106,'Carga People'!W$2,0)),0,VLOOKUP($C26,'LINHA 3'!$C$6:$BM$106,'Carga People'!W$2,0))</f>
        <v>0</v>
      </c>
      <c r="X26" s="140">
        <f>IF(ISERROR(VLOOKUP($C26,'LINHA 1'!$C$6:$BM$162,'Carga People'!X$2,0)),0,VLOOKUP($C26,'LINHA 1'!$C$6:$BM$162,'Carga People'!X$2,0))+IF(ISERROR(VLOOKUP($C26,'LINHA 2'!$C$6:$BM$114,'Carga People'!X$2,0)),0,VLOOKUP($C26,'LINHA 2'!$C$6:$BM$114,'Carga People'!X$2,0))+IF(ISERROR(VLOOKUP($C26,'LINHA 3'!$C$6:$BM$106,'Carga People'!X$2,0)),0,VLOOKUP($C26,'LINHA 3'!$C$6:$BM$106,'Carga People'!X$2,0))</f>
        <v>0</v>
      </c>
      <c r="Y26" s="140">
        <f>IF(ISERROR(VLOOKUP($C26,'LINHA 1'!$C$6:$BM$162,'Carga People'!Y$2,0)),0,VLOOKUP($C26,'LINHA 1'!$C$6:$BM$162,'Carga People'!Y$2,0))+IF(ISERROR(VLOOKUP($C26,'LINHA 2'!$C$6:$BM$114,'Carga People'!Y$2,0)),0,VLOOKUP($C26,'LINHA 2'!$C$6:$BM$114,'Carga People'!Y$2,0))+IF(ISERROR(VLOOKUP($C26,'LINHA 3'!$C$6:$BM$106,'Carga People'!Y$2,0)),0,VLOOKUP($C26,'LINHA 3'!$C$6:$BM$106,'Carga People'!Y$2,0))</f>
        <v>0</v>
      </c>
      <c r="Z26" s="140">
        <f>IF(ISERROR(VLOOKUP($C26,'LINHA 1'!$C$6:$BM$162,'Carga People'!Z$2,0)),0,VLOOKUP($C26,'LINHA 1'!$C$6:$BM$162,'Carga People'!Z$2,0))+IF(ISERROR(VLOOKUP($C26,'LINHA 2'!$C$6:$BM$114,'Carga People'!Z$2,0)),0,VLOOKUP($C26,'LINHA 2'!$C$6:$BM$114,'Carga People'!Z$2,0))+IF(ISERROR(VLOOKUP($C26,'LINHA 3'!$C$6:$BM$106,'Carga People'!Z$2,0)),0,VLOOKUP($C26,'LINHA 3'!$C$6:$BM$106,'Carga People'!Z$2,0))</f>
        <v>0</v>
      </c>
      <c r="AA26" s="140">
        <f>IF(ISERROR(VLOOKUP($C26,'LINHA 1'!$C$6:$BM$162,'Carga People'!AA$2,0)),0,VLOOKUP($C26,'LINHA 1'!$C$6:$BM$162,'Carga People'!AA$2,0))+IF(ISERROR(VLOOKUP($C26,'LINHA 2'!$C$6:$BM$114,'Carga People'!AA$2,0)),0,VLOOKUP($C26,'LINHA 2'!$C$6:$BM$114,'Carga People'!AA$2,0))+IF(ISERROR(VLOOKUP($C26,'LINHA 3'!$C$6:$BM$106,'Carga People'!AA$2,0)),0,VLOOKUP($C26,'LINHA 3'!$C$6:$BM$106,'Carga People'!AA$2,0))</f>
        <v>0</v>
      </c>
      <c r="AB26" s="140">
        <f>IF(ISERROR(VLOOKUP($C26,'LINHA 1'!$C$6:$BM$162,'Carga People'!AB$2,0)),0,VLOOKUP($C26,'LINHA 1'!$C$6:$BM$162,'Carga People'!AB$2,0))+IF(ISERROR(VLOOKUP($C26,'LINHA 2'!$C$6:$BM$114,'Carga People'!AB$2,0)),0,VLOOKUP($C26,'LINHA 2'!$C$6:$BM$114,'Carga People'!AB$2,0))+IF(ISERROR(VLOOKUP($C26,'LINHA 3'!$C$6:$BM$106,'Carga People'!AB$2,0)),0,VLOOKUP($C26,'LINHA 3'!$C$6:$BM$106,'Carga People'!AB$2,0))</f>
        <v>0</v>
      </c>
      <c r="AC26" s="140">
        <f>IF(ISERROR(VLOOKUP($C26,'LINHA 1'!$C$6:$BM$162,'Carga People'!AC$2,0)),0,VLOOKUP($C26,'LINHA 1'!$C$6:$BM$162,'Carga People'!AC$2,0))+IF(ISERROR(VLOOKUP($C26,'LINHA 2'!$C$6:$BM$114,'Carga People'!AC$2,0)),0,VLOOKUP($C26,'LINHA 2'!$C$6:$BM$114,'Carga People'!AC$2,0))+IF(ISERROR(VLOOKUP($C26,'LINHA 3'!$C$6:$BM$106,'Carga People'!AC$2,0)),0,VLOOKUP($C26,'LINHA 3'!$C$6:$BM$106,'Carga People'!AC$2,0))</f>
        <v>0</v>
      </c>
      <c r="AD26" s="140">
        <f>IF(ISERROR(VLOOKUP($C26,'LINHA 1'!$C$6:$BM$162,'Carga People'!AD$2,0)),0,VLOOKUP($C26,'LINHA 1'!$C$6:$BM$162,'Carga People'!AD$2,0))+IF(ISERROR(VLOOKUP($C26,'LINHA 2'!$C$6:$BM$114,'Carga People'!AD$2,0)),0,VLOOKUP($C26,'LINHA 2'!$C$6:$BM$114,'Carga People'!AD$2,0))+IF(ISERROR(VLOOKUP($C26,'LINHA 3'!$C$6:$BM$106,'Carga People'!AD$2,0)),0,VLOOKUP($C26,'LINHA 3'!$C$6:$BM$106,'Carga People'!AD$2,0))</f>
        <v>0</v>
      </c>
      <c r="AE26" s="140">
        <f>IF(ISERROR(VLOOKUP($C26,'LINHA 1'!$C$6:$BM$162,'Carga People'!AE$2,0)),0,VLOOKUP($C26,'LINHA 1'!$C$6:$BM$162,'Carga People'!AE$2,0))+IF(ISERROR(VLOOKUP($C26,'LINHA 2'!$C$6:$BM$114,'Carga People'!AE$2,0)),0,VLOOKUP($C26,'LINHA 2'!$C$6:$BM$114,'Carga People'!AE$2,0))+IF(ISERROR(VLOOKUP($C26,'LINHA 3'!$C$6:$BM$106,'Carga People'!AE$2,0)),0,VLOOKUP($C26,'LINHA 3'!$C$6:$BM$106,'Carga People'!AE$2,0))</f>
        <v>0</v>
      </c>
      <c r="AF26" s="140">
        <f>IF(ISERROR(VLOOKUP($C26,'LINHA 1'!$C$6:$BM$162,'Carga People'!AF$2,0)),0,VLOOKUP($C26,'LINHA 1'!$C$6:$BM$162,'Carga People'!AF$2,0))+IF(ISERROR(VLOOKUP($C26,'LINHA 2'!$C$6:$BM$114,'Carga People'!AF$2,0)),0,VLOOKUP($C26,'LINHA 2'!$C$6:$BM$114,'Carga People'!AF$2,0))+IF(ISERROR(VLOOKUP($C26,'LINHA 3'!$C$6:$BM$106,'Carga People'!AF$2,0)),0,VLOOKUP($C26,'LINHA 3'!$C$6:$BM$106,'Carga People'!AF$2,0))</f>
        <v>0</v>
      </c>
      <c r="AG26" s="140">
        <f>IF(ISERROR(VLOOKUP($C26,'LINHA 1'!$C$6:$BM$162,'Carga People'!AG$2,0)),0,VLOOKUP($C26,'LINHA 1'!$C$6:$BM$162,'Carga People'!AG$2,0))+IF(ISERROR(VLOOKUP($C26,'LINHA 2'!$C$6:$BM$114,'Carga People'!AG$2,0)),0,VLOOKUP($C26,'LINHA 2'!$C$6:$BM$114,'Carga People'!AG$2,0))+IF(ISERROR(VLOOKUP($C26,'LINHA 3'!$C$6:$BM$106,'Carga People'!AG$2,0)),0,VLOOKUP($C26,'LINHA 3'!$C$6:$BM$106,'Carga People'!AG$2,0))</f>
        <v>0</v>
      </c>
      <c r="AH26" s="140">
        <f>IF(ISERROR(VLOOKUP($C26,'LINHA 1'!$C$6:$BM$162,'Carga People'!AH$2,0)),0,VLOOKUP($C26,'LINHA 1'!$C$6:$BM$162,'Carga People'!AH$2,0))+IF(ISERROR(VLOOKUP($C26,'LINHA 2'!$C$6:$BM$114,'Carga People'!AH$2,0)),0,VLOOKUP($C26,'LINHA 2'!$C$6:$BM$114,'Carga People'!AH$2,0))+IF(ISERROR(VLOOKUP($C26,'LINHA 3'!$C$6:$BM$106,'Carga People'!AH$2,0)),0,VLOOKUP($C26,'LINHA 3'!$C$6:$BM$106,'Carga People'!AH$2,0))</f>
        <v>0</v>
      </c>
      <c r="AI26" s="140">
        <f>IF(ISERROR(VLOOKUP($C26,'LINHA 1'!$C$6:$BM$162,'Carga People'!AI$2,0)),0,VLOOKUP($C26,'LINHA 1'!$C$6:$BM$162,'Carga People'!AI$2,0))+IF(ISERROR(VLOOKUP($C26,'LINHA 2'!$C$6:$BM$114,'Carga People'!AI$2,0)),0,VLOOKUP($C26,'LINHA 2'!$C$6:$BM$114,'Carga People'!AI$2,0))+IF(ISERROR(VLOOKUP($C26,'LINHA 3'!$C$6:$BM$106,'Carga People'!AI$2,0)),0,VLOOKUP($C26,'LINHA 3'!$C$6:$BM$106,'Carga People'!AI$2,0))</f>
        <v>0</v>
      </c>
      <c r="AJ26" s="140">
        <f>IF(ISERROR(VLOOKUP($C26,'LINHA 1'!$C$6:$BM$162,'Carga People'!AJ$2,0)),0,VLOOKUP($C26,'LINHA 1'!$C$6:$BM$162,'Carga People'!AJ$2,0))+IF(ISERROR(VLOOKUP($C26,'LINHA 2'!$C$6:$BM$114,'Carga People'!AJ$2,0)),0,VLOOKUP($C26,'LINHA 2'!$C$6:$BM$114,'Carga People'!AJ$2,0))+IF(ISERROR(VLOOKUP($C26,'LINHA 3'!$C$6:$BM$106,'Carga People'!AJ$2,0)),0,VLOOKUP($C26,'LINHA 3'!$C$6:$BM$106,'Carga People'!AJ$2,0))</f>
        <v>0</v>
      </c>
      <c r="AK26" s="140">
        <f>IF(ISERROR(VLOOKUP($C26,'LINHA 1'!$C$6:$BM$162,'Carga People'!AK$2,0)),0,VLOOKUP($C26,'LINHA 1'!$C$6:$BM$162,'Carga People'!AK$2,0))+IF(ISERROR(VLOOKUP($C26,'LINHA 2'!$C$6:$BM$114,'Carga People'!AK$2,0)),0,VLOOKUP($C26,'LINHA 2'!$C$6:$BM$114,'Carga People'!AK$2,0))+IF(ISERROR(VLOOKUP($C26,'LINHA 3'!$C$6:$BM$106,'Carga People'!AK$2,0)),0,VLOOKUP($C26,'LINHA 3'!$C$6:$BM$106,'Carga People'!AK$2,0))</f>
        <v>0</v>
      </c>
      <c r="AL26" s="140">
        <f>IF(ISERROR(VLOOKUP($C26,'LINHA 1'!$C$6:$BM$162,'Carga People'!AL$2,0)),0,VLOOKUP($C26,'LINHA 1'!$C$6:$BM$162,'Carga People'!AL$2,0))+IF(ISERROR(VLOOKUP($C26,'LINHA 2'!$C$6:$BM$114,'Carga People'!AL$2,0)),0,VLOOKUP($C26,'LINHA 2'!$C$6:$BM$114,'Carga People'!AL$2,0))+IF(ISERROR(VLOOKUP($C26,'LINHA 3'!$C$6:$BM$106,'Carga People'!AL$2,0)),0,VLOOKUP($C26,'LINHA 3'!$C$6:$BM$106,'Carga People'!AL$2,0))</f>
        <v>0</v>
      </c>
      <c r="AM26" s="140">
        <f>IF(ISERROR(VLOOKUP($C26,'LINHA 1'!$C$6:$BM$162,'Carga People'!AM$2,0)),0,VLOOKUP($C26,'LINHA 1'!$C$6:$BM$162,'Carga People'!AM$2,0))+IF(ISERROR(VLOOKUP($C26,'LINHA 2'!$C$6:$BM$114,'Carga People'!AM$2,0)),0,VLOOKUP($C26,'LINHA 2'!$C$6:$BM$114,'Carga People'!AM$2,0))+IF(ISERROR(VLOOKUP($C26,'LINHA 3'!$C$6:$BM$106,'Carga People'!AM$2,0)),0,VLOOKUP($C26,'LINHA 3'!$C$6:$BM$106,'Carga People'!AM$2,0))</f>
        <v>0</v>
      </c>
      <c r="AN26" s="140">
        <f>IF(ISERROR(VLOOKUP($C26,'LINHA 1'!$C$6:$BM$162,'Carga People'!AN$2,0)),0,VLOOKUP($C26,'LINHA 1'!$C$6:$BM$162,'Carga People'!AN$2,0))+IF(ISERROR(VLOOKUP($C26,'LINHA 2'!$C$6:$BM$114,'Carga People'!AN$2,0)),0,VLOOKUP($C26,'LINHA 2'!$C$6:$BM$114,'Carga People'!AN$2,0))+IF(ISERROR(VLOOKUP($C26,'LINHA 3'!$C$6:$BM$106,'Carga People'!AN$2,0)),0,VLOOKUP($C26,'LINHA 3'!$C$6:$BM$106,'Carga People'!AN$2,0))</f>
        <v>0</v>
      </c>
      <c r="AO26" s="140">
        <f>IF(ISERROR(VLOOKUP($C26,'LINHA 1'!$C$6:$BM$162,'Carga People'!AO$2,0)),0,VLOOKUP($C26,'LINHA 1'!$C$6:$BM$162,'Carga People'!AO$2,0))+IF(ISERROR(VLOOKUP($C26,'LINHA 2'!$C$6:$BM$114,'Carga People'!AO$2,0)),0,VLOOKUP($C26,'LINHA 2'!$C$6:$BM$114,'Carga People'!AO$2,0))+IF(ISERROR(VLOOKUP($C26,'LINHA 3'!$C$6:$BM$106,'Carga People'!AO$2,0)),0,VLOOKUP($C26,'LINHA 3'!$C$6:$BM$106,'Carga People'!AO$2,0))</f>
        <v>0</v>
      </c>
      <c r="AP26" s="140">
        <f>IF(ISERROR(VLOOKUP($C26,'LINHA 1'!$C$6:$BM$162,'Carga People'!AP$2,0)),0,VLOOKUP($C26,'LINHA 1'!$C$6:$BM$162,'Carga People'!AP$2,0))+IF(ISERROR(VLOOKUP($C26,'LINHA 2'!$C$6:$BM$114,'Carga People'!AP$2,0)),0,VLOOKUP($C26,'LINHA 2'!$C$6:$BM$114,'Carga People'!AP$2,0))+IF(ISERROR(VLOOKUP($C26,'LINHA 3'!$C$6:$BM$106,'Carga People'!AP$2,0)),0,VLOOKUP($C26,'LINHA 3'!$C$6:$BM$106,'Carga People'!AP$2,0))</f>
        <v>0</v>
      </c>
      <c r="AQ26" s="140">
        <f>IF(ISERROR(VLOOKUP($C26,'LINHA 1'!$C$6:$BM$162,'Carga People'!AQ$2,0)),0,VLOOKUP($C26,'LINHA 1'!$C$6:$BM$162,'Carga People'!AQ$2,0))+IF(ISERROR(VLOOKUP($C26,'LINHA 2'!$C$6:$BM$114,'Carga People'!AQ$2,0)),0,VLOOKUP($C26,'LINHA 2'!$C$6:$BM$114,'Carga People'!AQ$2,0))+IF(ISERROR(VLOOKUP($C26,'LINHA 3'!$C$6:$BM$106,'Carga People'!AQ$2,0)),0,VLOOKUP($C26,'LINHA 3'!$C$6:$BM$106,'Carga People'!AQ$2,0))</f>
        <v>0</v>
      </c>
      <c r="AR26" s="140">
        <f>IF(ISERROR(VLOOKUP($C26,'LINHA 1'!$C$6:$BM$162,'Carga People'!AR$2,0)),0,VLOOKUP($C26,'LINHA 1'!$C$6:$BM$162,'Carga People'!AR$2,0))+IF(ISERROR(VLOOKUP($C26,'LINHA 2'!$C$6:$BM$114,'Carga People'!AR$2,0)),0,VLOOKUP($C26,'LINHA 2'!$C$6:$BM$114,'Carga People'!AR$2,0))+IF(ISERROR(VLOOKUP($C26,'LINHA 3'!$C$6:$BM$106,'Carga People'!AR$2,0)),0,VLOOKUP($C26,'LINHA 3'!$C$6:$BM$106,'Carga People'!AR$2,0))</f>
        <v>0</v>
      </c>
      <c r="AS26" s="140">
        <f>IF(ISERROR(VLOOKUP($C26,'LINHA 1'!$C$6:$BM$162,'Carga People'!AS$2,0)),0,VLOOKUP($C26,'LINHA 1'!$C$6:$BM$162,'Carga People'!AS$2,0))+IF(ISERROR(VLOOKUP($C26,'LINHA 2'!$C$6:$BM$114,'Carga People'!AS$2,0)),0,VLOOKUP($C26,'LINHA 2'!$C$6:$BM$114,'Carga People'!AS$2,0))+IF(ISERROR(VLOOKUP($C26,'LINHA 3'!$C$6:$BM$106,'Carga People'!AS$2,0)),0,VLOOKUP($C26,'LINHA 3'!$C$6:$BM$106,'Carga People'!AS$2,0))</f>
        <v>0</v>
      </c>
      <c r="AT26" s="140">
        <f>IF(ISERROR(VLOOKUP($C26,'LINHA 1'!$C$6:$BM$162,'Carga People'!AT$2,0)),0,VLOOKUP($C26,'LINHA 1'!$C$6:$BM$162,'Carga People'!AT$2,0))+IF(ISERROR(VLOOKUP($C26,'LINHA 2'!$C$6:$BM$114,'Carga People'!AT$2,0)),0,VLOOKUP($C26,'LINHA 2'!$C$6:$BM$114,'Carga People'!AT$2,0))+IF(ISERROR(VLOOKUP($C26,'LINHA 3'!$C$6:$BM$106,'Carga People'!AT$2,0)),0,VLOOKUP($C26,'LINHA 3'!$C$6:$BM$106,'Carga People'!AT$2,0))</f>
        <v>0</v>
      </c>
      <c r="AU26" s="367">
        <f t="shared" si="2"/>
        <v>0</v>
      </c>
      <c r="AV26" s="780" t="str">
        <f t="shared" si="3"/>
        <v/>
      </c>
      <c r="AW26" s="90">
        <f>IF(D26="","",VLOOKUP(D26,MI_ME!$D$5:$AQ$336,39,0))</f>
        <v>0</v>
      </c>
      <c r="AX26" s="660"/>
    </row>
    <row r="27" spans="1:50" ht="18" hidden="1" customHeight="1" x14ac:dyDescent="0.3">
      <c r="A27" s="1792"/>
      <c r="B27" s="770" t="s">
        <v>552</v>
      </c>
      <c r="C27" s="771" t="s">
        <v>578</v>
      </c>
      <c r="D27" s="771" t="s">
        <v>550</v>
      </c>
      <c r="E27" s="1457" t="s">
        <v>902</v>
      </c>
      <c r="F27" s="770" t="s">
        <v>15</v>
      </c>
      <c r="G27" s="136"/>
      <c r="H27" s="137"/>
      <c r="I27" s="138"/>
      <c r="J27" s="139">
        <f>IF(ISERROR(VLOOKUP($C27,'LINHA 1'!$C$6:$BM$162,'Carga People'!J$2,0)),0,VLOOKUP($C27,'LINHA 1'!$C$6:$BM$162,'Carga People'!J$2,0))+IF(ISERROR(VLOOKUP($C27,'LINHA 2'!$C$6:$BM$114,'Carga People'!J$2,0)),0,VLOOKUP($C27,'LINHA 2'!$C$6:$BM$114,'Carga People'!J$2,0))+IF(ISERROR(VLOOKUP($C27,'LINHA 3'!$C$6:$BM$106,'Carga People'!J$2,0)),0,VLOOKUP($C27,'LINHA 3'!$C$6:$BM$106,'Carga People'!J$2,0))</f>
        <v>0</v>
      </c>
      <c r="K27" s="140">
        <f>IF(ISERROR(VLOOKUP($C27,'LINHA 1'!$C$6:$BM$162,'Carga People'!K$2,0)),0,VLOOKUP($C27,'LINHA 1'!$C$6:$BM$162,'Carga People'!K$2,0))+IF(ISERROR(VLOOKUP($C27,'LINHA 2'!$C$6:$BM$114,'Carga People'!K$2,0)),0,VLOOKUP($C27,'LINHA 2'!$C$6:$BM$114,'Carga People'!K$2,0))+IF(ISERROR(VLOOKUP($C27,'LINHA 3'!$C$6:$BM$106,'Carga People'!K$2,0)),0,VLOOKUP($C27,'LINHA 3'!$C$6:$BM$106,'Carga People'!K$2,0))</f>
        <v>0</v>
      </c>
      <c r="L27" s="140">
        <f>IF(ISERROR(VLOOKUP($C27,'LINHA 1'!$C$6:$BM$162,'Carga People'!L$2,0)),0,VLOOKUP($C27,'LINHA 1'!$C$6:$BM$162,'Carga People'!L$2,0))+IF(ISERROR(VLOOKUP($C27,'LINHA 2'!$C$6:$BM$114,'Carga People'!L$2,0)),0,VLOOKUP($C27,'LINHA 2'!$C$6:$BM$114,'Carga People'!L$2,0))+IF(ISERROR(VLOOKUP($C27,'LINHA 3'!$C$6:$BM$106,'Carga People'!L$2,0)),0,VLOOKUP($C27,'LINHA 3'!$C$6:$BM$106,'Carga People'!L$2,0))</f>
        <v>0</v>
      </c>
      <c r="M27" s="140">
        <f>IF(ISERROR(VLOOKUP($C27,'LINHA 1'!$C$6:$BM$162,'Carga People'!M$2,0)),0,VLOOKUP($C27,'LINHA 1'!$C$6:$BM$162,'Carga People'!M$2,0))+IF(ISERROR(VLOOKUP($C27,'LINHA 2'!$C$6:$BM$114,'Carga People'!M$2,0)),0,VLOOKUP($C27,'LINHA 2'!$C$6:$BM$114,'Carga People'!M$2,0))+IF(ISERROR(VLOOKUP($C27,'LINHA 3'!$C$6:$BM$106,'Carga People'!M$2,0)),0,VLOOKUP($C27,'LINHA 3'!$C$6:$BM$106,'Carga People'!M$2,0))</f>
        <v>0</v>
      </c>
      <c r="N27" s="140">
        <f>IF(ISERROR(VLOOKUP($C27,'LINHA 1'!$C$6:$BM$162,'Carga People'!N$2,0)),0,VLOOKUP($C27,'LINHA 1'!$C$6:$BM$162,'Carga People'!N$2,0))+IF(ISERROR(VLOOKUP($C27,'LINHA 2'!$C$6:$BM$114,'Carga People'!N$2,0)),0,VLOOKUP($C27,'LINHA 2'!$C$6:$BM$114,'Carga People'!N$2,0))+IF(ISERROR(VLOOKUP($C27,'LINHA 3'!$C$6:$BM$106,'Carga People'!N$2,0)),0,VLOOKUP($C27,'LINHA 3'!$C$6:$BM$106,'Carga People'!N$2,0))</f>
        <v>0</v>
      </c>
      <c r="O27" s="140">
        <f>IF(ISERROR(VLOOKUP($C27,'LINHA 1'!$C$6:$BM$162,'Carga People'!O$2,0)),0,VLOOKUP($C27,'LINHA 1'!$C$6:$BM$162,'Carga People'!O$2,0))+IF(ISERROR(VLOOKUP($C27,'LINHA 2'!$C$6:$BM$114,'Carga People'!O$2,0)),0,VLOOKUP($C27,'LINHA 2'!$C$6:$BM$114,'Carga People'!O$2,0))+IF(ISERROR(VLOOKUP($C27,'LINHA 3'!$C$6:$BM$106,'Carga People'!O$2,0)),0,VLOOKUP($C27,'LINHA 3'!$C$6:$BM$106,'Carga People'!O$2,0))</f>
        <v>0</v>
      </c>
      <c r="P27" s="140">
        <f>IF(ISERROR(VLOOKUP($C27,'LINHA 1'!$C$6:$BM$162,'Carga People'!P$2,0)),0,VLOOKUP($C27,'LINHA 1'!$C$6:$BM$162,'Carga People'!P$2,0))+IF(ISERROR(VLOOKUP($C27,'LINHA 2'!$C$6:$BM$114,'Carga People'!P$2,0)),0,VLOOKUP($C27,'LINHA 2'!$C$6:$BM$114,'Carga People'!P$2,0))+IF(ISERROR(VLOOKUP($C27,'LINHA 3'!$C$6:$BM$106,'Carga People'!P$2,0)),0,VLOOKUP($C27,'LINHA 3'!$C$6:$BM$106,'Carga People'!P$2,0))</f>
        <v>0</v>
      </c>
      <c r="Q27" s="140">
        <f>IF(ISERROR(VLOOKUP($C27,'LINHA 1'!$C$6:$BM$162,'Carga People'!Q$2,0)),0,VLOOKUP($C27,'LINHA 1'!$C$6:$BM$162,'Carga People'!Q$2,0))+IF(ISERROR(VLOOKUP($C27,'LINHA 2'!$C$6:$BM$114,'Carga People'!Q$2,0)),0,VLOOKUP($C27,'LINHA 2'!$C$6:$BM$114,'Carga People'!Q$2,0))+IF(ISERROR(VLOOKUP($C27,'LINHA 3'!$C$6:$BM$106,'Carga People'!Q$2,0)),0,VLOOKUP($C27,'LINHA 3'!$C$6:$BM$106,'Carga People'!Q$2,0))</f>
        <v>0</v>
      </c>
      <c r="R27" s="140">
        <f>IF(ISERROR(VLOOKUP($C27,'LINHA 1'!$C$6:$BM$162,'Carga People'!R$2,0)),0,VLOOKUP($C27,'LINHA 1'!$C$6:$BM$162,'Carga People'!R$2,0))+IF(ISERROR(VLOOKUP($C27,'LINHA 2'!$C$6:$BM$114,'Carga People'!R$2,0)),0,VLOOKUP($C27,'LINHA 2'!$C$6:$BM$114,'Carga People'!R$2,0))+IF(ISERROR(VLOOKUP($C27,'LINHA 3'!$C$6:$BM$106,'Carga People'!R$2,0)),0,VLOOKUP($C27,'LINHA 3'!$C$6:$BM$106,'Carga People'!R$2,0))</f>
        <v>0</v>
      </c>
      <c r="S27" s="140">
        <f>IF(ISERROR(VLOOKUP($C27,'LINHA 1'!$C$6:$BM$162,'Carga People'!S$2,0)),0,VLOOKUP($C27,'LINHA 1'!$C$6:$BM$162,'Carga People'!S$2,0))+IF(ISERROR(VLOOKUP($C27,'LINHA 2'!$C$6:$BM$114,'Carga People'!S$2,0)),0,VLOOKUP($C27,'LINHA 2'!$C$6:$BM$114,'Carga People'!S$2,0))+IF(ISERROR(VLOOKUP($C27,'LINHA 3'!$C$6:$BM$106,'Carga People'!S$2,0)),0,VLOOKUP($C27,'LINHA 3'!$C$6:$BM$106,'Carga People'!S$2,0))</f>
        <v>0</v>
      </c>
      <c r="T27" s="140">
        <f>IF(ISERROR(VLOOKUP($C27,'LINHA 1'!$C$6:$BM$162,'Carga People'!T$2,0)),0,VLOOKUP($C27,'LINHA 1'!$C$6:$BM$162,'Carga People'!T$2,0))+IF(ISERROR(VLOOKUP($C27,'LINHA 2'!$C$6:$BM$114,'Carga People'!T$2,0)),0,VLOOKUP($C27,'LINHA 2'!$C$6:$BM$114,'Carga People'!T$2,0))+IF(ISERROR(VLOOKUP($C27,'LINHA 3'!$C$6:$BM$106,'Carga People'!T$2,0)),0,VLOOKUP($C27,'LINHA 3'!$C$6:$BM$106,'Carga People'!T$2,0))</f>
        <v>0</v>
      </c>
      <c r="U27" s="140">
        <f>IF(ISERROR(VLOOKUP($C27,'LINHA 1'!$C$6:$BM$162,'Carga People'!U$2,0)),0,VLOOKUP($C27,'LINHA 1'!$C$6:$BM$162,'Carga People'!U$2,0))+IF(ISERROR(VLOOKUP($C27,'LINHA 2'!$C$6:$BM$114,'Carga People'!U$2,0)),0,VLOOKUP($C27,'LINHA 2'!$C$6:$BM$114,'Carga People'!U$2,0))+IF(ISERROR(VLOOKUP($C27,'LINHA 3'!$C$6:$BM$106,'Carga People'!U$2,0)),0,VLOOKUP($C27,'LINHA 3'!$C$6:$BM$106,'Carga People'!U$2,0))</f>
        <v>0</v>
      </c>
      <c r="V27" s="140">
        <f>IF(ISERROR(VLOOKUP($C27,'LINHA 1'!$C$6:$BM$162,'Carga People'!V$2,0)),0,VLOOKUP($C27,'LINHA 1'!$C$6:$BM$162,'Carga People'!V$2,0))+IF(ISERROR(VLOOKUP($C27,'LINHA 2'!$C$6:$BM$114,'Carga People'!V$2,0)),0,VLOOKUP($C27,'LINHA 2'!$C$6:$BM$114,'Carga People'!V$2,0))+IF(ISERROR(VLOOKUP($C27,'LINHA 3'!$C$6:$BM$106,'Carga People'!V$2,0)),0,VLOOKUP($C27,'LINHA 3'!$C$6:$BM$106,'Carga People'!V$2,0))</f>
        <v>0</v>
      </c>
      <c r="W27" s="140">
        <f>IF(ISERROR(VLOOKUP($C27,'LINHA 1'!$C$6:$BM$162,'Carga People'!W$2,0)),0,VLOOKUP($C27,'LINHA 1'!$C$6:$BM$162,'Carga People'!W$2,0))+IF(ISERROR(VLOOKUP($C27,'LINHA 2'!$C$6:$BM$114,'Carga People'!W$2,0)),0,VLOOKUP($C27,'LINHA 2'!$C$6:$BM$114,'Carga People'!W$2,0))+IF(ISERROR(VLOOKUP($C27,'LINHA 3'!$C$6:$BM$106,'Carga People'!W$2,0)),0,VLOOKUP($C27,'LINHA 3'!$C$6:$BM$106,'Carga People'!W$2,0))</f>
        <v>0</v>
      </c>
      <c r="X27" s="140">
        <f>IF(ISERROR(VLOOKUP($C27,'LINHA 1'!$C$6:$BM$162,'Carga People'!X$2,0)),0,VLOOKUP($C27,'LINHA 1'!$C$6:$BM$162,'Carga People'!X$2,0))+IF(ISERROR(VLOOKUP($C27,'LINHA 2'!$C$6:$BM$114,'Carga People'!X$2,0)),0,VLOOKUP($C27,'LINHA 2'!$C$6:$BM$114,'Carga People'!X$2,0))+IF(ISERROR(VLOOKUP($C27,'LINHA 3'!$C$6:$BM$106,'Carga People'!X$2,0)),0,VLOOKUP($C27,'LINHA 3'!$C$6:$BM$106,'Carga People'!X$2,0))</f>
        <v>0</v>
      </c>
      <c r="Y27" s="140">
        <f>IF(ISERROR(VLOOKUP($C27,'LINHA 1'!$C$6:$BM$162,'Carga People'!Y$2,0)),0,VLOOKUP($C27,'LINHA 1'!$C$6:$BM$162,'Carga People'!Y$2,0))+IF(ISERROR(VLOOKUP($C27,'LINHA 2'!$C$6:$BM$114,'Carga People'!Y$2,0)),0,VLOOKUP($C27,'LINHA 2'!$C$6:$BM$114,'Carga People'!Y$2,0))+IF(ISERROR(VLOOKUP($C27,'LINHA 3'!$C$6:$BM$106,'Carga People'!Y$2,0)),0,VLOOKUP($C27,'LINHA 3'!$C$6:$BM$106,'Carga People'!Y$2,0))</f>
        <v>0</v>
      </c>
      <c r="Z27" s="140">
        <f>IF(ISERROR(VLOOKUP($C27,'LINHA 1'!$C$6:$BM$162,'Carga People'!Z$2,0)),0,VLOOKUP($C27,'LINHA 1'!$C$6:$BM$162,'Carga People'!Z$2,0))+IF(ISERROR(VLOOKUP($C27,'LINHA 2'!$C$6:$BM$114,'Carga People'!Z$2,0)),0,VLOOKUP($C27,'LINHA 2'!$C$6:$BM$114,'Carga People'!Z$2,0))+IF(ISERROR(VLOOKUP($C27,'LINHA 3'!$C$6:$BM$106,'Carga People'!Z$2,0)),0,VLOOKUP($C27,'LINHA 3'!$C$6:$BM$106,'Carga People'!Z$2,0))</f>
        <v>0</v>
      </c>
      <c r="AA27" s="140">
        <f>IF(ISERROR(VLOOKUP($C27,'LINHA 1'!$C$6:$BM$162,'Carga People'!AA$2,0)),0,VLOOKUP($C27,'LINHA 1'!$C$6:$BM$162,'Carga People'!AA$2,0))+IF(ISERROR(VLOOKUP($C27,'LINHA 2'!$C$6:$BM$114,'Carga People'!AA$2,0)),0,VLOOKUP($C27,'LINHA 2'!$C$6:$BM$114,'Carga People'!AA$2,0))+IF(ISERROR(VLOOKUP($C27,'LINHA 3'!$C$6:$BM$106,'Carga People'!AA$2,0)),0,VLOOKUP($C27,'LINHA 3'!$C$6:$BM$106,'Carga People'!AA$2,0))</f>
        <v>0</v>
      </c>
      <c r="AB27" s="140">
        <f>IF(ISERROR(VLOOKUP($C27,'LINHA 1'!$C$6:$BM$162,'Carga People'!AB$2,0)),0,VLOOKUP($C27,'LINHA 1'!$C$6:$BM$162,'Carga People'!AB$2,0))+IF(ISERROR(VLOOKUP($C27,'LINHA 2'!$C$6:$BM$114,'Carga People'!AB$2,0)),0,VLOOKUP($C27,'LINHA 2'!$C$6:$BM$114,'Carga People'!AB$2,0))+IF(ISERROR(VLOOKUP($C27,'LINHA 3'!$C$6:$BM$106,'Carga People'!AB$2,0)),0,VLOOKUP($C27,'LINHA 3'!$C$6:$BM$106,'Carga People'!AB$2,0))</f>
        <v>0</v>
      </c>
      <c r="AC27" s="140">
        <f>IF(ISERROR(VLOOKUP($C27,'LINHA 1'!$C$6:$BM$162,'Carga People'!AC$2,0)),0,VLOOKUP($C27,'LINHA 1'!$C$6:$BM$162,'Carga People'!AC$2,0))+IF(ISERROR(VLOOKUP($C27,'LINHA 2'!$C$6:$BM$114,'Carga People'!AC$2,0)),0,VLOOKUP($C27,'LINHA 2'!$C$6:$BM$114,'Carga People'!AC$2,0))+IF(ISERROR(VLOOKUP($C27,'LINHA 3'!$C$6:$BM$106,'Carga People'!AC$2,0)),0,VLOOKUP($C27,'LINHA 3'!$C$6:$BM$106,'Carga People'!AC$2,0))</f>
        <v>0</v>
      </c>
      <c r="AD27" s="140">
        <f>IF(ISERROR(VLOOKUP($C27,'LINHA 1'!$C$6:$BM$162,'Carga People'!AD$2,0)),0,VLOOKUP($C27,'LINHA 1'!$C$6:$BM$162,'Carga People'!AD$2,0))+IF(ISERROR(VLOOKUP($C27,'LINHA 2'!$C$6:$BM$114,'Carga People'!AD$2,0)),0,VLOOKUP($C27,'LINHA 2'!$C$6:$BM$114,'Carga People'!AD$2,0))+IF(ISERROR(VLOOKUP($C27,'LINHA 3'!$C$6:$BM$106,'Carga People'!AD$2,0)),0,VLOOKUP($C27,'LINHA 3'!$C$6:$BM$106,'Carga People'!AD$2,0))</f>
        <v>0</v>
      </c>
      <c r="AE27" s="140">
        <f>IF(ISERROR(VLOOKUP($C27,'LINHA 1'!$C$6:$BM$162,'Carga People'!AE$2,0)),0,VLOOKUP($C27,'LINHA 1'!$C$6:$BM$162,'Carga People'!AE$2,0))+IF(ISERROR(VLOOKUP($C27,'LINHA 2'!$C$6:$BM$114,'Carga People'!AE$2,0)),0,VLOOKUP($C27,'LINHA 2'!$C$6:$BM$114,'Carga People'!AE$2,0))+IF(ISERROR(VLOOKUP($C27,'LINHA 3'!$C$6:$BM$106,'Carga People'!AE$2,0)),0,VLOOKUP($C27,'LINHA 3'!$C$6:$BM$106,'Carga People'!AE$2,0))</f>
        <v>0</v>
      </c>
      <c r="AF27" s="140">
        <f>IF(ISERROR(VLOOKUP($C27,'LINHA 1'!$C$6:$BM$162,'Carga People'!AF$2,0)),0,VLOOKUP($C27,'LINHA 1'!$C$6:$BM$162,'Carga People'!AF$2,0))+IF(ISERROR(VLOOKUP($C27,'LINHA 2'!$C$6:$BM$114,'Carga People'!AF$2,0)),0,VLOOKUP($C27,'LINHA 2'!$C$6:$BM$114,'Carga People'!AF$2,0))+IF(ISERROR(VLOOKUP($C27,'LINHA 3'!$C$6:$BM$106,'Carga People'!AF$2,0)),0,VLOOKUP($C27,'LINHA 3'!$C$6:$BM$106,'Carga People'!AF$2,0))</f>
        <v>0</v>
      </c>
      <c r="AG27" s="140">
        <f>IF(ISERROR(VLOOKUP($C27,'LINHA 1'!$C$6:$BM$162,'Carga People'!AG$2,0)),0,VLOOKUP($C27,'LINHA 1'!$C$6:$BM$162,'Carga People'!AG$2,0))+IF(ISERROR(VLOOKUP($C27,'LINHA 2'!$C$6:$BM$114,'Carga People'!AG$2,0)),0,VLOOKUP($C27,'LINHA 2'!$C$6:$BM$114,'Carga People'!AG$2,0))+IF(ISERROR(VLOOKUP($C27,'LINHA 3'!$C$6:$BM$106,'Carga People'!AG$2,0)),0,VLOOKUP($C27,'LINHA 3'!$C$6:$BM$106,'Carga People'!AG$2,0))</f>
        <v>0</v>
      </c>
      <c r="AH27" s="140">
        <f>IF(ISERROR(VLOOKUP($C27,'LINHA 1'!$C$6:$BM$162,'Carga People'!AH$2,0)),0,VLOOKUP($C27,'LINHA 1'!$C$6:$BM$162,'Carga People'!AH$2,0))+IF(ISERROR(VLOOKUP($C27,'LINHA 2'!$C$6:$BM$114,'Carga People'!AH$2,0)),0,VLOOKUP($C27,'LINHA 2'!$C$6:$BM$114,'Carga People'!AH$2,0))+IF(ISERROR(VLOOKUP($C27,'LINHA 3'!$C$6:$BM$106,'Carga People'!AH$2,0)),0,VLOOKUP($C27,'LINHA 3'!$C$6:$BM$106,'Carga People'!AH$2,0))</f>
        <v>0</v>
      </c>
      <c r="AI27" s="140">
        <f>IF(ISERROR(VLOOKUP($C27,'LINHA 1'!$C$6:$BM$162,'Carga People'!AI$2,0)),0,VLOOKUP($C27,'LINHA 1'!$C$6:$BM$162,'Carga People'!AI$2,0))+IF(ISERROR(VLOOKUP($C27,'LINHA 2'!$C$6:$BM$114,'Carga People'!AI$2,0)),0,VLOOKUP($C27,'LINHA 2'!$C$6:$BM$114,'Carga People'!AI$2,0))+IF(ISERROR(VLOOKUP($C27,'LINHA 3'!$C$6:$BM$106,'Carga People'!AI$2,0)),0,VLOOKUP($C27,'LINHA 3'!$C$6:$BM$106,'Carga People'!AI$2,0))</f>
        <v>0</v>
      </c>
      <c r="AJ27" s="140">
        <f>IF(ISERROR(VLOOKUP($C27,'LINHA 1'!$C$6:$BM$162,'Carga People'!AJ$2,0)),0,VLOOKUP($C27,'LINHA 1'!$C$6:$BM$162,'Carga People'!AJ$2,0))+IF(ISERROR(VLOOKUP($C27,'LINHA 2'!$C$6:$BM$114,'Carga People'!AJ$2,0)),0,VLOOKUP($C27,'LINHA 2'!$C$6:$BM$114,'Carga People'!AJ$2,0))+IF(ISERROR(VLOOKUP($C27,'LINHA 3'!$C$6:$BM$106,'Carga People'!AJ$2,0)),0,VLOOKUP($C27,'LINHA 3'!$C$6:$BM$106,'Carga People'!AJ$2,0))</f>
        <v>0</v>
      </c>
      <c r="AK27" s="140">
        <f>IF(ISERROR(VLOOKUP($C27,'LINHA 1'!$C$6:$BM$162,'Carga People'!AK$2,0)),0,VLOOKUP($C27,'LINHA 1'!$C$6:$BM$162,'Carga People'!AK$2,0))+IF(ISERROR(VLOOKUP($C27,'LINHA 2'!$C$6:$BM$114,'Carga People'!AK$2,0)),0,VLOOKUP($C27,'LINHA 2'!$C$6:$BM$114,'Carga People'!AK$2,0))+IF(ISERROR(VLOOKUP($C27,'LINHA 3'!$C$6:$BM$106,'Carga People'!AK$2,0)),0,VLOOKUP($C27,'LINHA 3'!$C$6:$BM$106,'Carga People'!AK$2,0))</f>
        <v>0</v>
      </c>
      <c r="AL27" s="140">
        <f>IF(ISERROR(VLOOKUP($C27,'LINHA 1'!$C$6:$BM$162,'Carga People'!AL$2,0)),0,VLOOKUP($C27,'LINHA 1'!$C$6:$BM$162,'Carga People'!AL$2,0))+IF(ISERROR(VLOOKUP($C27,'LINHA 2'!$C$6:$BM$114,'Carga People'!AL$2,0)),0,VLOOKUP($C27,'LINHA 2'!$C$6:$BM$114,'Carga People'!AL$2,0))+IF(ISERROR(VLOOKUP($C27,'LINHA 3'!$C$6:$BM$106,'Carga People'!AL$2,0)),0,VLOOKUP($C27,'LINHA 3'!$C$6:$BM$106,'Carga People'!AL$2,0))</f>
        <v>0</v>
      </c>
      <c r="AM27" s="140">
        <f>IF(ISERROR(VLOOKUP($C27,'LINHA 1'!$C$6:$BM$162,'Carga People'!AM$2,0)),0,VLOOKUP($C27,'LINHA 1'!$C$6:$BM$162,'Carga People'!AM$2,0))+IF(ISERROR(VLOOKUP($C27,'LINHA 2'!$C$6:$BM$114,'Carga People'!AM$2,0)),0,VLOOKUP($C27,'LINHA 2'!$C$6:$BM$114,'Carga People'!AM$2,0))+IF(ISERROR(VLOOKUP($C27,'LINHA 3'!$C$6:$BM$106,'Carga People'!AM$2,0)),0,VLOOKUP($C27,'LINHA 3'!$C$6:$BM$106,'Carga People'!AM$2,0))</f>
        <v>0</v>
      </c>
      <c r="AN27" s="140">
        <f>IF(ISERROR(VLOOKUP($C27,'LINHA 1'!$C$6:$BM$162,'Carga People'!AN$2,0)),0,VLOOKUP($C27,'LINHA 1'!$C$6:$BM$162,'Carga People'!AN$2,0))+IF(ISERROR(VLOOKUP($C27,'LINHA 2'!$C$6:$BM$114,'Carga People'!AN$2,0)),0,VLOOKUP($C27,'LINHA 2'!$C$6:$BM$114,'Carga People'!AN$2,0))+IF(ISERROR(VLOOKUP($C27,'LINHA 3'!$C$6:$BM$106,'Carga People'!AN$2,0)),0,VLOOKUP($C27,'LINHA 3'!$C$6:$BM$106,'Carga People'!AN$2,0))</f>
        <v>0</v>
      </c>
      <c r="AO27" s="140">
        <f>IF(ISERROR(VLOOKUP($C27,'LINHA 1'!$C$6:$BM$162,'Carga People'!AO$2,0)),0,VLOOKUP($C27,'LINHA 1'!$C$6:$BM$162,'Carga People'!AO$2,0))+IF(ISERROR(VLOOKUP($C27,'LINHA 2'!$C$6:$BM$114,'Carga People'!AO$2,0)),0,VLOOKUP($C27,'LINHA 2'!$C$6:$BM$114,'Carga People'!AO$2,0))+IF(ISERROR(VLOOKUP($C27,'LINHA 3'!$C$6:$BM$106,'Carga People'!AO$2,0)),0,VLOOKUP($C27,'LINHA 3'!$C$6:$BM$106,'Carga People'!AO$2,0))</f>
        <v>0</v>
      </c>
      <c r="AP27" s="140">
        <f>IF(ISERROR(VLOOKUP($C27,'LINHA 1'!$C$6:$BM$162,'Carga People'!AP$2,0)),0,VLOOKUP($C27,'LINHA 1'!$C$6:$BM$162,'Carga People'!AP$2,0))+IF(ISERROR(VLOOKUP($C27,'LINHA 2'!$C$6:$BM$114,'Carga People'!AP$2,0)),0,VLOOKUP($C27,'LINHA 2'!$C$6:$BM$114,'Carga People'!AP$2,0))+IF(ISERROR(VLOOKUP($C27,'LINHA 3'!$C$6:$BM$106,'Carga People'!AP$2,0)),0,VLOOKUP($C27,'LINHA 3'!$C$6:$BM$106,'Carga People'!AP$2,0))</f>
        <v>0</v>
      </c>
      <c r="AQ27" s="140">
        <f>IF(ISERROR(VLOOKUP($C27,'LINHA 1'!$C$6:$BM$162,'Carga People'!AQ$2,0)),0,VLOOKUP($C27,'LINHA 1'!$C$6:$BM$162,'Carga People'!AQ$2,0))+IF(ISERROR(VLOOKUP($C27,'LINHA 2'!$C$6:$BM$114,'Carga People'!AQ$2,0)),0,VLOOKUP($C27,'LINHA 2'!$C$6:$BM$114,'Carga People'!AQ$2,0))+IF(ISERROR(VLOOKUP($C27,'LINHA 3'!$C$6:$BM$106,'Carga People'!AQ$2,0)),0,VLOOKUP($C27,'LINHA 3'!$C$6:$BM$106,'Carga People'!AQ$2,0))</f>
        <v>0</v>
      </c>
      <c r="AR27" s="140">
        <f>IF(ISERROR(VLOOKUP($C27,'LINHA 1'!$C$6:$BM$162,'Carga People'!AR$2,0)),0,VLOOKUP($C27,'LINHA 1'!$C$6:$BM$162,'Carga People'!AR$2,0))+IF(ISERROR(VLOOKUP($C27,'LINHA 2'!$C$6:$BM$114,'Carga People'!AR$2,0)),0,VLOOKUP($C27,'LINHA 2'!$C$6:$BM$114,'Carga People'!AR$2,0))+IF(ISERROR(VLOOKUP($C27,'LINHA 3'!$C$6:$BM$106,'Carga People'!AR$2,0)),0,VLOOKUP($C27,'LINHA 3'!$C$6:$BM$106,'Carga People'!AR$2,0))</f>
        <v>0</v>
      </c>
      <c r="AS27" s="140">
        <f>IF(ISERROR(VLOOKUP($C27,'LINHA 1'!$C$6:$BM$162,'Carga People'!AS$2,0)),0,VLOOKUP($C27,'LINHA 1'!$C$6:$BM$162,'Carga People'!AS$2,0))+IF(ISERROR(VLOOKUP($C27,'LINHA 2'!$C$6:$BM$114,'Carga People'!AS$2,0)),0,VLOOKUP($C27,'LINHA 2'!$C$6:$BM$114,'Carga People'!AS$2,0))+IF(ISERROR(VLOOKUP($C27,'LINHA 3'!$C$6:$BM$106,'Carga People'!AS$2,0)),0,VLOOKUP($C27,'LINHA 3'!$C$6:$BM$106,'Carga People'!AS$2,0))</f>
        <v>0</v>
      </c>
      <c r="AT27" s="140">
        <f>IF(ISERROR(VLOOKUP($C27,'LINHA 1'!$C$6:$BM$162,'Carga People'!AT$2,0)),0,VLOOKUP($C27,'LINHA 1'!$C$6:$BM$162,'Carga People'!AT$2,0))+IF(ISERROR(VLOOKUP($C27,'LINHA 2'!$C$6:$BM$114,'Carga People'!AT$2,0)),0,VLOOKUP($C27,'LINHA 2'!$C$6:$BM$114,'Carga People'!AT$2,0))+IF(ISERROR(VLOOKUP($C27,'LINHA 3'!$C$6:$BM$106,'Carga People'!AT$2,0)),0,VLOOKUP($C27,'LINHA 3'!$C$6:$BM$106,'Carga People'!AT$2,0))</f>
        <v>0</v>
      </c>
      <c r="AU27" s="367">
        <f t="shared" si="2"/>
        <v>0</v>
      </c>
      <c r="AV27" s="780" t="str">
        <f t="shared" si="3"/>
        <v/>
      </c>
      <c r="AW27" s="90">
        <f>IF(D27="","",VLOOKUP(D27,MI_ME!$D$5:$AQ$336,39,0))</f>
        <v>0</v>
      </c>
      <c r="AX27" s="660"/>
    </row>
    <row r="28" spans="1:50" ht="18" hidden="1" customHeight="1" x14ac:dyDescent="0.3">
      <c r="A28" s="1792"/>
      <c r="B28" s="770" t="s">
        <v>717</v>
      </c>
      <c r="C28" s="770" t="s">
        <v>721</v>
      </c>
      <c r="D28" s="771" t="s">
        <v>723</v>
      </c>
      <c r="E28" s="1457" t="s">
        <v>904</v>
      </c>
      <c r="F28" s="770" t="s">
        <v>15</v>
      </c>
      <c r="G28" s="136"/>
      <c r="H28" s="137"/>
      <c r="I28" s="138"/>
      <c r="J28" s="139">
        <f>IF(ISERROR(VLOOKUP($C28,'LINHA 1'!$C$6:$BM$162,'Carga People'!J$2,0)),0,VLOOKUP($C28,'LINHA 1'!$C$6:$BM$162,'Carga People'!J$2,0))+IF(ISERROR(VLOOKUP($C28,'LINHA 2'!$C$6:$BM$114,'Carga People'!J$2,0)),0,VLOOKUP($C28,'LINHA 2'!$C$6:$BM$114,'Carga People'!J$2,0))+IF(ISERROR(VLOOKUP($C28,'LINHA 3'!$C$6:$BM$106,'Carga People'!J$2,0)),0,VLOOKUP($C28,'LINHA 3'!$C$6:$BM$106,'Carga People'!J$2,0))</f>
        <v>0</v>
      </c>
      <c r="K28" s="140">
        <f>IF(ISERROR(VLOOKUP($C28,'LINHA 1'!$C$6:$BM$162,'Carga People'!K$2,0)),0,VLOOKUP($C28,'LINHA 1'!$C$6:$BM$162,'Carga People'!K$2,0))+IF(ISERROR(VLOOKUP($C28,'LINHA 2'!$C$6:$BM$114,'Carga People'!K$2,0)),0,VLOOKUP($C28,'LINHA 2'!$C$6:$BM$114,'Carga People'!K$2,0))+IF(ISERROR(VLOOKUP($C28,'LINHA 3'!$C$6:$BM$106,'Carga People'!K$2,0)),0,VLOOKUP($C28,'LINHA 3'!$C$6:$BM$106,'Carga People'!K$2,0))</f>
        <v>0</v>
      </c>
      <c r="L28" s="140">
        <f>IF(ISERROR(VLOOKUP($C28,'LINHA 1'!$C$6:$BM$162,'Carga People'!L$2,0)),0,VLOOKUP($C28,'LINHA 1'!$C$6:$BM$162,'Carga People'!L$2,0))+IF(ISERROR(VLOOKUP($C28,'LINHA 2'!$C$6:$BM$114,'Carga People'!L$2,0)),0,VLOOKUP($C28,'LINHA 2'!$C$6:$BM$114,'Carga People'!L$2,0))+IF(ISERROR(VLOOKUP($C28,'LINHA 3'!$C$6:$BM$106,'Carga People'!L$2,0)),0,VLOOKUP($C28,'LINHA 3'!$C$6:$BM$106,'Carga People'!L$2,0))</f>
        <v>0</v>
      </c>
      <c r="M28" s="140">
        <f>IF(ISERROR(VLOOKUP($C28,'LINHA 1'!$C$6:$BM$162,'Carga People'!M$2,0)),0,VLOOKUP($C28,'LINHA 1'!$C$6:$BM$162,'Carga People'!M$2,0))+IF(ISERROR(VLOOKUP($C28,'LINHA 2'!$C$6:$BM$114,'Carga People'!M$2,0)),0,VLOOKUP($C28,'LINHA 2'!$C$6:$BM$114,'Carga People'!M$2,0))+IF(ISERROR(VLOOKUP($C28,'LINHA 3'!$C$6:$BM$106,'Carga People'!M$2,0)),0,VLOOKUP($C28,'LINHA 3'!$C$6:$BM$106,'Carga People'!M$2,0))</f>
        <v>0</v>
      </c>
      <c r="N28" s="140">
        <f>IF(ISERROR(VLOOKUP($C28,'LINHA 1'!$C$6:$BM$162,'Carga People'!N$2,0)),0,VLOOKUP($C28,'LINHA 1'!$C$6:$BM$162,'Carga People'!N$2,0))+IF(ISERROR(VLOOKUP($C28,'LINHA 2'!$C$6:$BM$114,'Carga People'!N$2,0)),0,VLOOKUP($C28,'LINHA 2'!$C$6:$BM$114,'Carga People'!N$2,0))+IF(ISERROR(VLOOKUP($C28,'LINHA 3'!$C$6:$BM$106,'Carga People'!N$2,0)),0,VLOOKUP($C28,'LINHA 3'!$C$6:$BM$106,'Carga People'!N$2,0))</f>
        <v>0</v>
      </c>
      <c r="O28" s="140">
        <f>IF(ISERROR(VLOOKUP($C28,'LINHA 1'!$C$6:$BM$162,'Carga People'!O$2,0)),0,VLOOKUP($C28,'LINHA 1'!$C$6:$BM$162,'Carga People'!O$2,0))+IF(ISERROR(VLOOKUP($C28,'LINHA 2'!$C$6:$BM$114,'Carga People'!O$2,0)),0,VLOOKUP($C28,'LINHA 2'!$C$6:$BM$114,'Carga People'!O$2,0))+IF(ISERROR(VLOOKUP($C28,'LINHA 3'!$C$6:$BM$106,'Carga People'!O$2,0)),0,VLOOKUP($C28,'LINHA 3'!$C$6:$BM$106,'Carga People'!O$2,0))</f>
        <v>0</v>
      </c>
      <c r="P28" s="140">
        <f>IF(ISERROR(VLOOKUP($C28,'LINHA 1'!$C$6:$BM$162,'Carga People'!P$2,0)),0,VLOOKUP($C28,'LINHA 1'!$C$6:$BM$162,'Carga People'!P$2,0))+IF(ISERROR(VLOOKUP($C28,'LINHA 2'!$C$6:$BM$114,'Carga People'!P$2,0)),0,VLOOKUP($C28,'LINHA 2'!$C$6:$BM$114,'Carga People'!P$2,0))+IF(ISERROR(VLOOKUP($C28,'LINHA 3'!$C$6:$BM$106,'Carga People'!P$2,0)),0,VLOOKUP($C28,'LINHA 3'!$C$6:$BM$106,'Carga People'!P$2,0))</f>
        <v>0</v>
      </c>
      <c r="Q28" s="140">
        <f>IF(ISERROR(VLOOKUP($C28,'LINHA 1'!$C$6:$BM$162,'Carga People'!Q$2,0)),0,VLOOKUP($C28,'LINHA 1'!$C$6:$BM$162,'Carga People'!Q$2,0))+IF(ISERROR(VLOOKUP($C28,'LINHA 2'!$C$6:$BM$114,'Carga People'!Q$2,0)),0,VLOOKUP($C28,'LINHA 2'!$C$6:$BM$114,'Carga People'!Q$2,0))+IF(ISERROR(VLOOKUP($C28,'LINHA 3'!$C$6:$BM$106,'Carga People'!Q$2,0)),0,VLOOKUP($C28,'LINHA 3'!$C$6:$BM$106,'Carga People'!Q$2,0))</f>
        <v>0</v>
      </c>
      <c r="R28" s="140">
        <f>IF(ISERROR(VLOOKUP($C28,'LINHA 1'!$C$6:$BM$162,'Carga People'!R$2,0)),0,VLOOKUP($C28,'LINHA 1'!$C$6:$BM$162,'Carga People'!R$2,0))+IF(ISERROR(VLOOKUP($C28,'LINHA 2'!$C$6:$BM$114,'Carga People'!R$2,0)),0,VLOOKUP($C28,'LINHA 2'!$C$6:$BM$114,'Carga People'!R$2,0))+IF(ISERROR(VLOOKUP($C28,'LINHA 3'!$C$6:$BM$106,'Carga People'!R$2,0)),0,VLOOKUP($C28,'LINHA 3'!$C$6:$BM$106,'Carga People'!R$2,0))</f>
        <v>0</v>
      </c>
      <c r="S28" s="140">
        <f>IF(ISERROR(VLOOKUP($C28,'LINHA 1'!$C$6:$BM$162,'Carga People'!S$2,0)),0,VLOOKUP($C28,'LINHA 1'!$C$6:$BM$162,'Carga People'!S$2,0))+IF(ISERROR(VLOOKUP($C28,'LINHA 2'!$C$6:$BM$114,'Carga People'!S$2,0)),0,VLOOKUP($C28,'LINHA 2'!$C$6:$BM$114,'Carga People'!S$2,0))+IF(ISERROR(VLOOKUP($C28,'LINHA 3'!$C$6:$BM$106,'Carga People'!S$2,0)),0,VLOOKUP($C28,'LINHA 3'!$C$6:$BM$106,'Carga People'!S$2,0))</f>
        <v>0</v>
      </c>
      <c r="T28" s="140">
        <f>IF(ISERROR(VLOOKUP($C28,'LINHA 1'!$C$6:$BM$162,'Carga People'!T$2,0)),0,VLOOKUP($C28,'LINHA 1'!$C$6:$BM$162,'Carga People'!T$2,0))+IF(ISERROR(VLOOKUP($C28,'LINHA 2'!$C$6:$BM$114,'Carga People'!T$2,0)),0,VLOOKUP($C28,'LINHA 2'!$C$6:$BM$114,'Carga People'!T$2,0))+IF(ISERROR(VLOOKUP($C28,'LINHA 3'!$C$6:$BM$106,'Carga People'!T$2,0)),0,VLOOKUP($C28,'LINHA 3'!$C$6:$BM$106,'Carga People'!T$2,0))</f>
        <v>0</v>
      </c>
      <c r="U28" s="140">
        <f>IF(ISERROR(VLOOKUP($C28,'LINHA 1'!$C$6:$BM$162,'Carga People'!U$2,0)),0,VLOOKUP($C28,'LINHA 1'!$C$6:$BM$162,'Carga People'!U$2,0))+IF(ISERROR(VLOOKUP($C28,'LINHA 2'!$C$6:$BM$114,'Carga People'!U$2,0)),0,VLOOKUP($C28,'LINHA 2'!$C$6:$BM$114,'Carga People'!U$2,0))+IF(ISERROR(VLOOKUP($C28,'LINHA 3'!$C$6:$BM$106,'Carga People'!U$2,0)),0,VLOOKUP($C28,'LINHA 3'!$C$6:$BM$106,'Carga People'!U$2,0))</f>
        <v>0</v>
      </c>
      <c r="V28" s="140">
        <f>IF(ISERROR(VLOOKUP($C28,'LINHA 1'!$C$6:$BM$162,'Carga People'!V$2,0)),0,VLOOKUP($C28,'LINHA 1'!$C$6:$BM$162,'Carga People'!V$2,0))+IF(ISERROR(VLOOKUP($C28,'LINHA 2'!$C$6:$BM$114,'Carga People'!V$2,0)),0,VLOOKUP($C28,'LINHA 2'!$C$6:$BM$114,'Carga People'!V$2,0))+IF(ISERROR(VLOOKUP($C28,'LINHA 3'!$C$6:$BM$106,'Carga People'!V$2,0)),0,VLOOKUP($C28,'LINHA 3'!$C$6:$BM$106,'Carga People'!V$2,0))</f>
        <v>0</v>
      </c>
      <c r="W28" s="140">
        <f>IF(ISERROR(VLOOKUP($C28,'LINHA 1'!$C$6:$BM$162,'Carga People'!W$2,0)),0,VLOOKUP($C28,'LINHA 1'!$C$6:$BM$162,'Carga People'!W$2,0))+IF(ISERROR(VLOOKUP($C28,'LINHA 2'!$C$6:$BM$114,'Carga People'!W$2,0)),0,VLOOKUP($C28,'LINHA 2'!$C$6:$BM$114,'Carga People'!W$2,0))+IF(ISERROR(VLOOKUP($C28,'LINHA 3'!$C$6:$BM$106,'Carga People'!W$2,0)),0,VLOOKUP($C28,'LINHA 3'!$C$6:$BM$106,'Carga People'!W$2,0))</f>
        <v>0</v>
      </c>
      <c r="X28" s="140">
        <f>IF(ISERROR(VLOOKUP($C28,'LINHA 1'!$C$6:$BM$162,'Carga People'!X$2,0)),0,VLOOKUP($C28,'LINHA 1'!$C$6:$BM$162,'Carga People'!X$2,0))+IF(ISERROR(VLOOKUP($C28,'LINHA 2'!$C$6:$BM$114,'Carga People'!X$2,0)),0,VLOOKUP($C28,'LINHA 2'!$C$6:$BM$114,'Carga People'!X$2,0))+IF(ISERROR(VLOOKUP($C28,'LINHA 3'!$C$6:$BM$106,'Carga People'!X$2,0)),0,VLOOKUP($C28,'LINHA 3'!$C$6:$BM$106,'Carga People'!X$2,0))</f>
        <v>0</v>
      </c>
      <c r="Y28" s="140">
        <f>IF(ISERROR(VLOOKUP($C28,'LINHA 1'!$C$6:$BM$162,'Carga People'!Y$2,0)),0,VLOOKUP($C28,'LINHA 1'!$C$6:$BM$162,'Carga People'!Y$2,0))+IF(ISERROR(VLOOKUP($C28,'LINHA 2'!$C$6:$BM$114,'Carga People'!Y$2,0)),0,VLOOKUP($C28,'LINHA 2'!$C$6:$BM$114,'Carga People'!Y$2,0))+IF(ISERROR(VLOOKUP($C28,'LINHA 3'!$C$6:$BM$106,'Carga People'!Y$2,0)),0,VLOOKUP($C28,'LINHA 3'!$C$6:$BM$106,'Carga People'!Y$2,0))</f>
        <v>0</v>
      </c>
      <c r="Z28" s="140">
        <f>IF(ISERROR(VLOOKUP($C28,'LINHA 1'!$C$6:$BM$162,'Carga People'!Z$2,0)),0,VLOOKUP($C28,'LINHA 1'!$C$6:$BM$162,'Carga People'!Z$2,0))+IF(ISERROR(VLOOKUP($C28,'LINHA 2'!$C$6:$BM$114,'Carga People'!Z$2,0)),0,VLOOKUP($C28,'LINHA 2'!$C$6:$BM$114,'Carga People'!Z$2,0))+IF(ISERROR(VLOOKUP($C28,'LINHA 3'!$C$6:$BM$106,'Carga People'!Z$2,0)),0,VLOOKUP($C28,'LINHA 3'!$C$6:$BM$106,'Carga People'!Z$2,0))</f>
        <v>0</v>
      </c>
      <c r="AA28" s="140">
        <f>IF(ISERROR(VLOOKUP($C28,'LINHA 1'!$C$6:$BM$162,'Carga People'!AA$2,0)),0,VLOOKUP($C28,'LINHA 1'!$C$6:$BM$162,'Carga People'!AA$2,0))+IF(ISERROR(VLOOKUP($C28,'LINHA 2'!$C$6:$BM$114,'Carga People'!AA$2,0)),0,VLOOKUP($C28,'LINHA 2'!$C$6:$BM$114,'Carga People'!AA$2,0))+IF(ISERROR(VLOOKUP($C28,'LINHA 3'!$C$6:$BM$106,'Carga People'!AA$2,0)),0,VLOOKUP($C28,'LINHA 3'!$C$6:$BM$106,'Carga People'!AA$2,0))</f>
        <v>0</v>
      </c>
      <c r="AB28" s="140">
        <f>IF(ISERROR(VLOOKUP($C28,'LINHA 1'!$C$6:$BM$162,'Carga People'!AB$2,0)),0,VLOOKUP($C28,'LINHA 1'!$C$6:$BM$162,'Carga People'!AB$2,0))+IF(ISERROR(VLOOKUP($C28,'LINHA 2'!$C$6:$BM$114,'Carga People'!AB$2,0)),0,VLOOKUP($C28,'LINHA 2'!$C$6:$BM$114,'Carga People'!AB$2,0))+IF(ISERROR(VLOOKUP($C28,'LINHA 3'!$C$6:$BM$106,'Carga People'!AB$2,0)),0,VLOOKUP($C28,'LINHA 3'!$C$6:$BM$106,'Carga People'!AB$2,0))</f>
        <v>0</v>
      </c>
      <c r="AC28" s="140">
        <f>IF(ISERROR(VLOOKUP($C28,'LINHA 1'!$C$6:$BM$162,'Carga People'!AC$2,0)),0,VLOOKUP($C28,'LINHA 1'!$C$6:$BM$162,'Carga People'!AC$2,0))+IF(ISERROR(VLOOKUP($C28,'LINHA 2'!$C$6:$BM$114,'Carga People'!AC$2,0)),0,VLOOKUP($C28,'LINHA 2'!$C$6:$BM$114,'Carga People'!AC$2,0))+IF(ISERROR(VLOOKUP($C28,'LINHA 3'!$C$6:$BM$106,'Carga People'!AC$2,0)),0,VLOOKUP($C28,'LINHA 3'!$C$6:$BM$106,'Carga People'!AC$2,0))</f>
        <v>0</v>
      </c>
      <c r="AD28" s="140">
        <f>IF(ISERROR(VLOOKUP($C28,'LINHA 1'!$C$6:$BM$162,'Carga People'!AD$2,0)),0,VLOOKUP($C28,'LINHA 1'!$C$6:$BM$162,'Carga People'!AD$2,0))+IF(ISERROR(VLOOKUP($C28,'LINHA 2'!$C$6:$BM$114,'Carga People'!AD$2,0)),0,VLOOKUP($C28,'LINHA 2'!$C$6:$BM$114,'Carga People'!AD$2,0))+IF(ISERROR(VLOOKUP($C28,'LINHA 3'!$C$6:$BM$106,'Carga People'!AD$2,0)),0,VLOOKUP($C28,'LINHA 3'!$C$6:$BM$106,'Carga People'!AD$2,0))</f>
        <v>0</v>
      </c>
      <c r="AE28" s="140">
        <f>IF(ISERROR(VLOOKUP($C28,'LINHA 1'!$C$6:$BM$162,'Carga People'!AE$2,0)),0,VLOOKUP($C28,'LINHA 1'!$C$6:$BM$162,'Carga People'!AE$2,0))+IF(ISERROR(VLOOKUP($C28,'LINHA 2'!$C$6:$BM$114,'Carga People'!AE$2,0)),0,VLOOKUP($C28,'LINHA 2'!$C$6:$BM$114,'Carga People'!AE$2,0))+IF(ISERROR(VLOOKUP($C28,'LINHA 3'!$C$6:$BM$106,'Carga People'!AE$2,0)),0,VLOOKUP($C28,'LINHA 3'!$C$6:$BM$106,'Carga People'!AE$2,0))</f>
        <v>0</v>
      </c>
      <c r="AF28" s="140">
        <f>IF(ISERROR(VLOOKUP($C28,'LINHA 1'!$C$6:$BM$162,'Carga People'!AF$2,0)),0,VLOOKUP($C28,'LINHA 1'!$C$6:$BM$162,'Carga People'!AF$2,0))+IF(ISERROR(VLOOKUP($C28,'LINHA 2'!$C$6:$BM$114,'Carga People'!AF$2,0)),0,VLOOKUP($C28,'LINHA 2'!$C$6:$BM$114,'Carga People'!AF$2,0))+IF(ISERROR(VLOOKUP($C28,'LINHA 3'!$C$6:$BM$106,'Carga People'!AF$2,0)),0,VLOOKUP($C28,'LINHA 3'!$C$6:$BM$106,'Carga People'!AF$2,0))</f>
        <v>0</v>
      </c>
      <c r="AG28" s="140">
        <f>IF(ISERROR(VLOOKUP($C28,'LINHA 1'!$C$6:$BM$162,'Carga People'!AG$2,0)),0,VLOOKUP($C28,'LINHA 1'!$C$6:$BM$162,'Carga People'!AG$2,0))+IF(ISERROR(VLOOKUP($C28,'LINHA 2'!$C$6:$BM$114,'Carga People'!AG$2,0)),0,VLOOKUP($C28,'LINHA 2'!$C$6:$BM$114,'Carga People'!AG$2,0))+IF(ISERROR(VLOOKUP($C28,'LINHA 3'!$C$6:$BM$106,'Carga People'!AG$2,0)),0,VLOOKUP($C28,'LINHA 3'!$C$6:$BM$106,'Carga People'!AG$2,0))</f>
        <v>0</v>
      </c>
      <c r="AH28" s="140">
        <f>IF(ISERROR(VLOOKUP($C28,'LINHA 1'!$C$6:$BM$162,'Carga People'!AH$2,0)),0,VLOOKUP($C28,'LINHA 1'!$C$6:$BM$162,'Carga People'!AH$2,0))+IF(ISERROR(VLOOKUP($C28,'LINHA 2'!$C$6:$BM$114,'Carga People'!AH$2,0)),0,VLOOKUP($C28,'LINHA 2'!$C$6:$BM$114,'Carga People'!AH$2,0))+IF(ISERROR(VLOOKUP($C28,'LINHA 3'!$C$6:$BM$106,'Carga People'!AH$2,0)),0,VLOOKUP($C28,'LINHA 3'!$C$6:$BM$106,'Carga People'!AH$2,0))</f>
        <v>0</v>
      </c>
      <c r="AI28" s="140">
        <f>IF(ISERROR(VLOOKUP($C28,'LINHA 1'!$C$6:$BM$162,'Carga People'!AI$2,0)),0,VLOOKUP($C28,'LINHA 1'!$C$6:$BM$162,'Carga People'!AI$2,0))+IF(ISERROR(VLOOKUP($C28,'LINHA 2'!$C$6:$BM$114,'Carga People'!AI$2,0)),0,VLOOKUP($C28,'LINHA 2'!$C$6:$BM$114,'Carga People'!AI$2,0))+IF(ISERROR(VLOOKUP($C28,'LINHA 3'!$C$6:$BM$106,'Carga People'!AI$2,0)),0,VLOOKUP($C28,'LINHA 3'!$C$6:$BM$106,'Carga People'!AI$2,0))</f>
        <v>0</v>
      </c>
      <c r="AJ28" s="140">
        <f>IF(ISERROR(VLOOKUP($C28,'LINHA 1'!$C$6:$BM$162,'Carga People'!AJ$2,0)),0,VLOOKUP($C28,'LINHA 1'!$C$6:$BM$162,'Carga People'!AJ$2,0))+IF(ISERROR(VLOOKUP($C28,'LINHA 2'!$C$6:$BM$114,'Carga People'!AJ$2,0)),0,VLOOKUP($C28,'LINHA 2'!$C$6:$BM$114,'Carga People'!AJ$2,0))+IF(ISERROR(VLOOKUP($C28,'LINHA 3'!$C$6:$BM$106,'Carga People'!AJ$2,0)),0,VLOOKUP($C28,'LINHA 3'!$C$6:$BM$106,'Carga People'!AJ$2,0))</f>
        <v>0</v>
      </c>
      <c r="AK28" s="140">
        <f>IF(ISERROR(VLOOKUP($C28,'LINHA 1'!$C$6:$BM$162,'Carga People'!AK$2,0)),0,VLOOKUP($C28,'LINHA 1'!$C$6:$BM$162,'Carga People'!AK$2,0))+IF(ISERROR(VLOOKUP($C28,'LINHA 2'!$C$6:$BM$114,'Carga People'!AK$2,0)),0,VLOOKUP($C28,'LINHA 2'!$C$6:$BM$114,'Carga People'!AK$2,0))+IF(ISERROR(VLOOKUP($C28,'LINHA 3'!$C$6:$BM$106,'Carga People'!AK$2,0)),0,VLOOKUP($C28,'LINHA 3'!$C$6:$BM$106,'Carga People'!AK$2,0))</f>
        <v>0</v>
      </c>
      <c r="AL28" s="140">
        <f>IF(ISERROR(VLOOKUP($C28,'LINHA 1'!$C$6:$BM$162,'Carga People'!AL$2,0)),0,VLOOKUP($C28,'LINHA 1'!$C$6:$BM$162,'Carga People'!AL$2,0))+IF(ISERROR(VLOOKUP($C28,'LINHA 2'!$C$6:$BM$114,'Carga People'!AL$2,0)),0,VLOOKUP($C28,'LINHA 2'!$C$6:$BM$114,'Carga People'!AL$2,0))+IF(ISERROR(VLOOKUP($C28,'LINHA 3'!$C$6:$BM$106,'Carga People'!AL$2,0)),0,VLOOKUP($C28,'LINHA 3'!$C$6:$BM$106,'Carga People'!AL$2,0))</f>
        <v>0</v>
      </c>
      <c r="AM28" s="140">
        <f>IF(ISERROR(VLOOKUP($C28,'LINHA 1'!$C$6:$BM$162,'Carga People'!AM$2,0)),0,VLOOKUP($C28,'LINHA 1'!$C$6:$BM$162,'Carga People'!AM$2,0))+IF(ISERROR(VLOOKUP($C28,'LINHA 2'!$C$6:$BM$114,'Carga People'!AM$2,0)),0,VLOOKUP($C28,'LINHA 2'!$C$6:$BM$114,'Carga People'!AM$2,0))+IF(ISERROR(VLOOKUP($C28,'LINHA 3'!$C$6:$BM$106,'Carga People'!AM$2,0)),0,VLOOKUP($C28,'LINHA 3'!$C$6:$BM$106,'Carga People'!AM$2,0))</f>
        <v>0</v>
      </c>
      <c r="AN28" s="140">
        <f>IF(ISERROR(VLOOKUP($C28,'LINHA 1'!$C$6:$BM$162,'Carga People'!AN$2,0)),0,VLOOKUP($C28,'LINHA 1'!$C$6:$BM$162,'Carga People'!AN$2,0))+IF(ISERROR(VLOOKUP($C28,'LINHA 2'!$C$6:$BM$114,'Carga People'!AN$2,0)),0,VLOOKUP($C28,'LINHA 2'!$C$6:$BM$114,'Carga People'!AN$2,0))+IF(ISERROR(VLOOKUP($C28,'LINHA 3'!$C$6:$BM$106,'Carga People'!AN$2,0)),0,VLOOKUP($C28,'LINHA 3'!$C$6:$BM$106,'Carga People'!AN$2,0))</f>
        <v>0</v>
      </c>
      <c r="AO28" s="140">
        <f>IF(ISERROR(VLOOKUP($C28,'LINHA 1'!$C$6:$BM$162,'Carga People'!AO$2,0)),0,VLOOKUP($C28,'LINHA 1'!$C$6:$BM$162,'Carga People'!AO$2,0))+IF(ISERROR(VLOOKUP($C28,'LINHA 2'!$C$6:$BM$114,'Carga People'!AO$2,0)),0,VLOOKUP($C28,'LINHA 2'!$C$6:$BM$114,'Carga People'!AO$2,0))+IF(ISERROR(VLOOKUP($C28,'LINHA 3'!$C$6:$BM$106,'Carga People'!AO$2,0)),0,VLOOKUP($C28,'LINHA 3'!$C$6:$BM$106,'Carga People'!AO$2,0))</f>
        <v>0</v>
      </c>
      <c r="AP28" s="140">
        <f>IF(ISERROR(VLOOKUP($C28,'LINHA 1'!$C$6:$BM$162,'Carga People'!AP$2,0)),0,VLOOKUP($C28,'LINHA 1'!$C$6:$BM$162,'Carga People'!AP$2,0))+IF(ISERROR(VLOOKUP($C28,'LINHA 2'!$C$6:$BM$114,'Carga People'!AP$2,0)),0,VLOOKUP($C28,'LINHA 2'!$C$6:$BM$114,'Carga People'!AP$2,0))+IF(ISERROR(VLOOKUP($C28,'LINHA 3'!$C$6:$BM$106,'Carga People'!AP$2,0)),0,VLOOKUP($C28,'LINHA 3'!$C$6:$BM$106,'Carga People'!AP$2,0))</f>
        <v>0</v>
      </c>
      <c r="AQ28" s="140">
        <f>IF(ISERROR(VLOOKUP($C28,'LINHA 1'!$C$6:$BM$162,'Carga People'!AQ$2,0)),0,VLOOKUP($C28,'LINHA 1'!$C$6:$BM$162,'Carga People'!AQ$2,0))+IF(ISERROR(VLOOKUP($C28,'LINHA 2'!$C$6:$BM$114,'Carga People'!AQ$2,0)),0,VLOOKUP($C28,'LINHA 2'!$C$6:$BM$114,'Carga People'!AQ$2,0))+IF(ISERROR(VLOOKUP($C28,'LINHA 3'!$C$6:$BM$106,'Carga People'!AQ$2,0)),0,VLOOKUP($C28,'LINHA 3'!$C$6:$BM$106,'Carga People'!AQ$2,0))</f>
        <v>0</v>
      </c>
      <c r="AR28" s="140">
        <f>IF(ISERROR(VLOOKUP($C28,'LINHA 1'!$C$6:$BM$162,'Carga People'!AR$2,0)),0,VLOOKUP($C28,'LINHA 1'!$C$6:$BM$162,'Carga People'!AR$2,0))+IF(ISERROR(VLOOKUP($C28,'LINHA 2'!$C$6:$BM$114,'Carga People'!AR$2,0)),0,VLOOKUP($C28,'LINHA 2'!$C$6:$BM$114,'Carga People'!AR$2,0))+IF(ISERROR(VLOOKUP($C28,'LINHA 3'!$C$6:$BM$106,'Carga People'!AR$2,0)),0,VLOOKUP($C28,'LINHA 3'!$C$6:$BM$106,'Carga People'!AR$2,0))</f>
        <v>0</v>
      </c>
      <c r="AS28" s="140">
        <f>IF(ISERROR(VLOOKUP($C28,'LINHA 1'!$C$6:$BM$162,'Carga People'!AS$2,0)),0,VLOOKUP($C28,'LINHA 1'!$C$6:$BM$162,'Carga People'!AS$2,0))+IF(ISERROR(VLOOKUP($C28,'LINHA 2'!$C$6:$BM$114,'Carga People'!AS$2,0)),0,VLOOKUP($C28,'LINHA 2'!$C$6:$BM$114,'Carga People'!AS$2,0))+IF(ISERROR(VLOOKUP($C28,'LINHA 3'!$C$6:$BM$106,'Carga People'!AS$2,0)),0,VLOOKUP($C28,'LINHA 3'!$C$6:$BM$106,'Carga People'!AS$2,0))</f>
        <v>0</v>
      </c>
      <c r="AT28" s="140">
        <f>IF(ISERROR(VLOOKUP($C28,'LINHA 1'!$C$6:$BM$162,'Carga People'!AT$2,0)),0,VLOOKUP($C28,'LINHA 1'!$C$6:$BM$162,'Carga People'!AT$2,0))+IF(ISERROR(VLOOKUP($C28,'LINHA 2'!$C$6:$BM$114,'Carga People'!AT$2,0)),0,VLOOKUP($C28,'LINHA 2'!$C$6:$BM$114,'Carga People'!AT$2,0))+IF(ISERROR(VLOOKUP($C28,'LINHA 3'!$C$6:$BM$106,'Carga People'!AT$2,0)),0,VLOOKUP($C28,'LINHA 3'!$C$6:$BM$106,'Carga People'!AT$2,0))</f>
        <v>0</v>
      </c>
      <c r="AU28" s="367">
        <f t="shared" si="2"/>
        <v>0</v>
      </c>
      <c r="AV28" s="780" t="str">
        <f t="shared" si="3"/>
        <v/>
      </c>
      <c r="AW28" s="90">
        <f>IF(D28="","",VLOOKUP(D28,MI_ME!$D$5:$AQ$336,39,0))</f>
        <v>0</v>
      </c>
      <c r="AX28" s="660"/>
    </row>
    <row r="29" spans="1:50" ht="18" hidden="1" customHeight="1" x14ac:dyDescent="0.3">
      <c r="A29" s="1792"/>
      <c r="B29" s="770" t="s">
        <v>717</v>
      </c>
      <c r="C29" s="770" t="s">
        <v>722</v>
      </c>
      <c r="D29" s="771" t="s">
        <v>724</v>
      </c>
      <c r="E29" s="1457" t="s">
        <v>905</v>
      </c>
      <c r="F29" s="770" t="s">
        <v>15</v>
      </c>
      <c r="G29" s="136"/>
      <c r="H29" s="137"/>
      <c r="I29" s="138"/>
      <c r="J29" s="139">
        <f>IF(ISERROR(VLOOKUP($C29,'LINHA 1'!$C$6:$BM$162,'Carga People'!J$2,0)),0,VLOOKUP($C29,'LINHA 1'!$C$6:$BM$162,'Carga People'!J$2,0))+IF(ISERROR(VLOOKUP($C29,'LINHA 2'!$C$6:$BM$114,'Carga People'!J$2,0)),0,VLOOKUP($C29,'LINHA 2'!$C$6:$BM$114,'Carga People'!J$2,0))+IF(ISERROR(VLOOKUP($C29,'LINHA 3'!$C$6:$BM$106,'Carga People'!J$2,0)),0,VLOOKUP($C29,'LINHA 3'!$C$6:$BM$106,'Carga People'!J$2,0))</f>
        <v>0</v>
      </c>
      <c r="K29" s="140">
        <f>IF(ISERROR(VLOOKUP($C29,'LINHA 1'!$C$6:$BM$162,'Carga People'!K$2,0)),0,VLOOKUP($C29,'LINHA 1'!$C$6:$BM$162,'Carga People'!K$2,0))+IF(ISERROR(VLOOKUP($C29,'LINHA 2'!$C$6:$BM$114,'Carga People'!K$2,0)),0,VLOOKUP($C29,'LINHA 2'!$C$6:$BM$114,'Carga People'!K$2,0))+IF(ISERROR(VLOOKUP($C29,'LINHA 3'!$C$6:$BM$106,'Carga People'!K$2,0)),0,VLOOKUP($C29,'LINHA 3'!$C$6:$BM$106,'Carga People'!K$2,0))</f>
        <v>0</v>
      </c>
      <c r="L29" s="140">
        <f>IF(ISERROR(VLOOKUP($C29,'LINHA 1'!$C$6:$BM$162,'Carga People'!L$2,0)),0,VLOOKUP($C29,'LINHA 1'!$C$6:$BM$162,'Carga People'!L$2,0))+IF(ISERROR(VLOOKUP($C29,'LINHA 2'!$C$6:$BM$114,'Carga People'!L$2,0)),0,VLOOKUP($C29,'LINHA 2'!$C$6:$BM$114,'Carga People'!L$2,0))+IF(ISERROR(VLOOKUP($C29,'LINHA 3'!$C$6:$BM$106,'Carga People'!L$2,0)),0,VLOOKUP($C29,'LINHA 3'!$C$6:$BM$106,'Carga People'!L$2,0))</f>
        <v>0</v>
      </c>
      <c r="M29" s="140">
        <f>IF(ISERROR(VLOOKUP($C29,'LINHA 1'!$C$6:$BM$162,'Carga People'!M$2,0)),0,VLOOKUP($C29,'LINHA 1'!$C$6:$BM$162,'Carga People'!M$2,0))+IF(ISERROR(VLOOKUP($C29,'LINHA 2'!$C$6:$BM$114,'Carga People'!M$2,0)),0,VLOOKUP($C29,'LINHA 2'!$C$6:$BM$114,'Carga People'!M$2,0))+IF(ISERROR(VLOOKUP($C29,'LINHA 3'!$C$6:$BM$106,'Carga People'!M$2,0)),0,VLOOKUP($C29,'LINHA 3'!$C$6:$BM$106,'Carga People'!M$2,0))</f>
        <v>0</v>
      </c>
      <c r="N29" s="140">
        <f>IF(ISERROR(VLOOKUP($C29,'LINHA 1'!$C$6:$BM$162,'Carga People'!N$2,0)),0,VLOOKUP($C29,'LINHA 1'!$C$6:$BM$162,'Carga People'!N$2,0))+IF(ISERROR(VLOOKUP($C29,'LINHA 2'!$C$6:$BM$114,'Carga People'!N$2,0)),0,VLOOKUP($C29,'LINHA 2'!$C$6:$BM$114,'Carga People'!N$2,0))+IF(ISERROR(VLOOKUP($C29,'LINHA 3'!$C$6:$BM$106,'Carga People'!N$2,0)),0,VLOOKUP($C29,'LINHA 3'!$C$6:$BM$106,'Carga People'!N$2,0))</f>
        <v>0</v>
      </c>
      <c r="O29" s="140">
        <f>IF(ISERROR(VLOOKUP($C29,'LINHA 1'!$C$6:$BM$162,'Carga People'!O$2,0)),0,VLOOKUP($C29,'LINHA 1'!$C$6:$BM$162,'Carga People'!O$2,0))+IF(ISERROR(VLOOKUP($C29,'LINHA 2'!$C$6:$BM$114,'Carga People'!O$2,0)),0,VLOOKUP($C29,'LINHA 2'!$C$6:$BM$114,'Carga People'!O$2,0))+IF(ISERROR(VLOOKUP($C29,'LINHA 3'!$C$6:$BM$106,'Carga People'!O$2,0)),0,VLOOKUP($C29,'LINHA 3'!$C$6:$BM$106,'Carga People'!O$2,0))</f>
        <v>0</v>
      </c>
      <c r="P29" s="140">
        <f>IF(ISERROR(VLOOKUP($C29,'LINHA 1'!$C$6:$BM$162,'Carga People'!P$2,0)),0,VLOOKUP($C29,'LINHA 1'!$C$6:$BM$162,'Carga People'!P$2,0))+IF(ISERROR(VLOOKUP($C29,'LINHA 2'!$C$6:$BM$114,'Carga People'!P$2,0)),0,VLOOKUP($C29,'LINHA 2'!$C$6:$BM$114,'Carga People'!P$2,0))+IF(ISERROR(VLOOKUP($C29,'LINHA 3'!$C$6:$BM$106,'Carga People'!P$2,0)),0,VLOOKUP($C29,'LINHA 3'!$C$6:$BM$106,'Carga People'!P$2,0))</f>
        <v>0</v>
      </c>
      <c r="Q29" s="140">
        <f>IF(ISERROR(VLOOKUP($C29,'LINHA 1'!$C$6:$BM$162,'Carga People'!Q$2,0)),0,VLOOKUP($C29,'LINHA 1'!$C$6:$BM$162,'Carga People'!Q$2,0))+IF(ISERROR(VLOOKUP($C29,'LINHA 2'!$C$6:$BM$114,'Carga People'!Q$2,0)),0,VLOOKUP($C29,'LINHA 2'!$C$6:$BM$114,'Carga People'!Q$2,0))+IF(ISERROR(VLOOKUP($C29,'LINHA 3'!$C$6:$BM$106,'Carga People'!Q$2,0)),0,VLOOKUP($C29,'LINHA 3'!$C$6:$BM$106,'Carga People'!Q$2,0))</f>
        <v>0</v>
      </c>
      <c r="R29" s="140">
        <f>IF(ISERROR(VLOOKUP($C29,'LINHA 1'!$C$6:$BM$162,'Carga People'!R$2,0)),0,VLOOKUP($C29,'LINHA 1'!$C$6:$BM$162,'Carga People'!R$2,0))+IF(ISERROR(VLOOKUP($C29,'LINHA 2'!$C$6:$BM$114,'Carga People'!R$2,0)),0,VLOOKUP($C29,'LINHA 2'!$C$6:$BM$114,'Carga People'!R$2,0))+IF(ISERROR(VLOOKUP($C29,'LINHA 3'!$C$6:$BM$106,'Carga People'!R$2,0)),0,VLOOKUP($C29,'LINHA 3'!$C$6:$BM$106,'Carga People'!R$2,0))</f>
        <v>0</v>
      </c>
      <c r="S29" s="140">
        <f>IF(ISERROR(VLOOKUP($C29,'LINHA 1'!$C$6:$BM$162,'Carga People'!S$2,0)),0,VLOOKUP($C29,'LINHA 1'!$C$6:$BM$162,'Carga People'!S$2,0))+IF(ISERROR(VLOOKUP($C29,'LINHA 2'!$C$6:$BM$114,'Carga People'!S$2,0)),0,VLOOKUP($C29,'LINHA 2'!$C$6:$BM$114,'Carga People'!S$2,0))+IF(ISERROR(VLOOKUP($C29,'LINHA 3'!$C$6:$BM$106,'Carga People'!S$2,0)),0,VLOOKUP($C29,'LINHA 3'!$C$6:$BM$106,'Carga People'!S$2,0))</f>
        <v>0</v>
      </c>
      <c r="T29" s="140">
        <f>IF(ISERROR(VLOOKUP($C29,'LINHA 1'!$C$6:$BM$162,'Carga People'!T$2,0)),0,VLOOKUP($C29,'LINHA 1'!$C$6:$BM$162,'Carga People'!T$2,0))+IF(ISERROR(VLOOKUP($C29,'LINHA 2'!$C$6:$BM$114,'Carga People'!T$2,0)),0,VLOOKUP($C29,'LINHA 2'!$C$6:$BM$114,'Carga People'!T$2,0))+IF(ISERROR(VLOOKUP($C29,'LINHA 3'!$C$6:$BM$106,'Carga People'!T$2,0)),0,VLOOKUP($C29,'LINHA 3'!$C$6:$BM$106,'Carga People'!T$2,0))</f>
        <v>0</v>
      </c>
      <c r="U29" s="140">
        <f>IF(ISERROR(VLOOKUP($C29,'LINHA 1'!$C$6:$BM$162,'Carga People'!U$2,0)),0,VLOOKUP($C29,'LINHA 1'!$C$6:$BM$162,'Carga People'!U$2,0))+IF(ISERROR(VLOOKUP($C29,'LINHA 2'!$C$6:$BM$114,'Carga People'!U$2,0)),0,VLOOKUP($C29,'LINHA 2'!$C$6:$BM$114,'Carga People'!U$2,0))+IF(ISERROR(VLOOKUP($C29,'LINHA 3'!$C$6:$BM$106,'Carga People'!U$2,0)),0,VLOOKUP($C29,'LINHA 3'!$C$6:$BM$106,'Carga People'!U$2,0))</f>
        <v>0</v>
      </c>
      <c r="V29" s="140">
        <f>IF(ISERROR(VLOOKUP($C29,'LINHA 1'!$C$6:$BM$162,'Carga People'!V$2,0)),0,VLOOKUP($C29,'LINHA 1'!$C$6:$BM$162,'Carga People'!V$2,0))+IF(ISERROR(VLOOKUP($C29,'LINHA 2'!$C$6:$BM$114,'Carga People'!V$2,0)),0,VLOOKUP($C29,'LINHA 2'!$C$6:$BM$114,'Carga People'!V$2,0))+IF(ISERROR(VLOOKUP($C29,'LINHA 3'!$C$6:$BM$106,'Carga People'!V$2,0)),0,VLOOKUP($C29,'LINHA 3'!$C$6:$BM$106,'Carga People'!V$2,0))</f>
        <v>0</v>
      </c>
      <c r="W29" s="140">
        <f>IF(ISERROR(VLOOKUP($C29,'LINHA 1'!$C$6:$BM$162,'Carga People'!W$2,0)),0,VLOOKUP($C29,'LINHA 1'!$C$6:$BM$162,'Carga People'!W$2,0))+IF(ISERROR(VLOOKUP($C29,'LINHA 2'!$C$6:$BM$114,'Carga People'!W$2,0)),0,VLOOKUP($C29,'LINHA 2'!$C$6:$BM$114,'Carga People'!W$2,0))+IF(ISERROR(VLOOKUP($C29,'LINHA 3'!$C$6:$BM$106,'Carga People'!W$2,0)),0,VLOOKUP($C29,'LINHA 3'!$C$6:$BM$106,'Carga People'!W$2,0))</f>
        <v>0</v>
      </c>
      <c r="X29" s="140">
        <f>IF(ISERROR(VLOOKUP($C29,'LINHA 1'!$C$6:$BM$162,'Carga People'!X$2,0)),0,VLOOKUP($C29,'LINHA 1'!$C$6:$BM$162,'Carga People'!X$2,0))+IF(ISERROR(VLOOKUP($C29,'LINHA 2'!$C$6:$BM$114,'Carga People'!X$2,0)),0,VLOOKUP($C29,'LINHA 2'!$C$6:$BM$114,'Carga People'!X$2,0))+IF(ISERROR(VLOOKUP($C29,'LINHA 3'!$C$6:$BM$106,'Carga People'!X$2,0)),0,VLOOKUP($C29,'LINHA 3'!$C$6:$BM$106,'Carga People'!X$2,0))</f>
        <v>0</v>
      </c>
      <c r="Y29" s="140">
        <f>IF(ISERROR(VLOOKUP($C29,'LINHA 1'!$C$6:$BM$162,'Carga People'!Y$2,0)),0,VLOOKUP($C29,'LINHA 1'!$C$6:$BM$162,'Carga People'!Y$2,0))+IF(ISERROR(VLOOKUP($C29,'LINHA 2'!$C$6:$BM$114,'Carga People'!Y$2,0)),0,VLOOKUP($C29,'LINHA 2'!$C$6:$BM$114,'Carga People'!Y$2,0))+IF(ISERROR(VLOOKUP($C29,'LINHA 3'!$C$6:$BM$106,'Carga People'!Y$2,0)),0,VLOOKUP($C29,'LINHA 3'!$C$6:$BM$106,'Carga People'!Y$2,0))</f>
        <v>0</v>
      </c>
      <c r="Z29" s="140">
        <f>IF(ISERROR(VLOOKUP($C29,'LINHA 1'!$C$6:$BM$162,'Carga People'!Z$2,0)),0,VLOOKUP($C29,'LINHA 1'!$C$6:$BM$162,'Carga People'!Z$2,0))+IF(ISERROR(VLOOKUP($C29,'LINHA 2'!$C$6:$BM$114,'Carga People'!Z$2,0)),0,VLOOKUP($C29,'LINHA 2'!$C$6:$BM$114,'Carga People'!Z$2,0))+IF(ISERROR(VLOOKUP($C29,'LINHA 3'!$C$6:$BM$106,'Carga People'!Z$2,0)),0,VLOOKUP($C29,'LINHA 3'!$C$6:$BM$106,'Carga People'!Z$2,0))</f>
        <v>0</v>
      </c>
      <c r="AA29" s="140">
        <f>IF(ISERROR(VLOOKUP($C29,'LINHA 1'!$C$6:$BM$162,'Carga People'!AA$2,0)),0,VLOOKUP($C29,'LINHA 1'!$C$6:$BM$162,'Carga People'!AA$2,0))+IF(ISERROR(VLOOKUP($C29,'LINHA 2'!$C$6:$BM$114,'Carga People'!AA$2,0)),0,VLOOKUP($C29,'LINHA 2'!$C$6:$BM$114,'Carga People'!AA$2,0))+IF(ISERROR(VLOOKUP($C29,'LINHA 3'!$C$6:$BM$106,'Carga People'!AA$2,0)),0,VLOOKUP($C29,'LINHA 3'!$C$6:$BM$106,'Carga People'!AA$2,0))</f>
        <v>0</v>
      </c>
      <c r="AB29" s="140">
        <f>IF(ISERROR(VLOOKUP($C29,'LINHA 1'!$C$6:$BM$162,'Carga People'!AB$2,0)),0,VLOOKUP($C29,'LINHA 1'!$C$6:$BM$162,'Carga People'!AB$2,0))+IF(ISERROR(VLOOKUP($C29,'LINHA 2'!$C$6:$BM$114,'Carga People'!AB$2,0)),0,VLOOKUP($C29,'LINHA 2'!$C$6:$BM$114,'Carga People'!AB$2,0))+IF(ISERROR(VLOOKUP($C29,'LINHA 3'!$C$6:$BM$106,'Carga People'!AB$2,0)),0,VLOOKUP($C29,'LINHA 3'!$C$6:$BM$106,'Carga People'!AB$2,0))</f>
        <v>0</v>
      </c>
      <c r="AC29" s="140">
        <f>IF(ISERROR(VLOOKUP($C29,'LINHA 1'!$C$6:$BM$162,'Carga People'!AC$2,0)),0,VLOOKUP($C29,'LINHA 1'!$C$6:$BM$162,'Carga People'!AC$2,0))+IF(ISERROR(VLOOKUP($C29,'LINHA 2'!$C$6:$BM$114,'Carga People'!AC$2,0)),0,VLOOKUP($C29,'LINHA 2'!$C$6:$BM$114,'Carga People'!AC$2,0))+IF(ISERROR(VLOOKUP($C29,'LINHA 3'!$C$6:$BM$106,'Carga People'!AC$2,0)),0,VLOOKUP($C29,'LINHA 3'!$C$6:$BM$106,'Carga People'!AC$2,0))</f>
        <v>0</v>
      </c>
      <c r="AD29" s="140">
        <f>IF(ISERROR(VLOOKUP($C29,'LINHA 1'!$C$6:$BM$162,'Carga People'!AD$2,0)),0,VLOOKUP($C29,'LINHA 1'!$C$6:$BM$162,'Carga People'!AD$2,0))+IF(ISERROR(VLOOKUP($C29,'LINHA 2'!$C$6:$BM$114,'Carga People'!AD$2,0)),0,VLOOKUP($C29,'LINHA 2'!$C$6:$BM$114,'Carga People'!AD$2,0))+IF(ISERROR(VLOOKUP($C29,'LINHA 3'!$C$6:$BM$106,'Carga People'!AD$2,0)),0,VLOOKUP($C29,'LINHA 3'!$C$6:$BM$106,'Carga People'!AD$2,0))</f>
        <v>0</v>
      </c>
      <c r="AE29" s="140">
        <f>IF(ISERROR(VLOOKUP($C29,'LINHA 1'!$C$6:$BM$162,'Carga People'!AE$2,0)),0,VLOOKUP($C29,'LINHA 1'!$C$6:$BM$162,'Carga People'!AE$2,0))+IF(ISERROR(VLOOKUP($C29,'LINHA 2'!$C$6:$BM$114,'Carga People'!AE$2,0)),0,VLOOKUP($C29,'LINHA 2'!$C$6:$BM$114,'Carga People'!AE$2,0))+IF(ISERROR(VLOOKUP($C29,'LINHA 3'!$C$6:$BM$106,'Carga People'!AE$2,0)),0,VLOOKUP($C29,'LINHA 3'!$C$6:$BM$106,'Carga People'!AE$2,0))</f>
        <v>0</v>
      </c>
      <c r="AF29" s="140">
        <f>IF(ISERROR(VLOOKUP($C29,'LINHA 1'!$C$6:$BM$162,'Carga People'!AF$2,0)),0,VLOOKUP($C29,'LINHA 1'!$C$6:$BM$162,'Carga People'!AF$2,0))+IF(ISERROR(VLOOKUP($C29,'LINHA 2'!$C$6:$BM$114,'Carga People'!AF$2,0)),0,VLOOKUP($C29,'LINHA 2'!$C$6:$BM$114,'Carga People'!AF$2,0))+IF(ISERROR(VLOOKUP($C29,'LINHA 3'!$C$6:$BM$106,'Carga People'!AF$2,0)),0,VLOOKUP($C29,'LINHA 3'!$C$6:$BM$106,'Carga People'!AF$2,0))</f>
        <v>0</v>
      </c>
      <c r="AG29" s="140">
        <f>IF(ISERROR(VLOOKUP($C29,'LINHA 1'!$C$6:$BM$162,'Carga People'!AG$2,0)),0,VLOOKUP($C29,'LINHA 1'!$C$6:$BM$162,'Carga People'!AG$2,0))+IF(ISERROR(VLOOKUP($C29,'LINHA 2'!$C$6:$BM$114,'Carga People'!AG$2,0)),0,VLOOKUP($C29,'LINHA 2'!$C$6:$BM$114,'Carga People'!AG$2,0))+IF(ISERROR(VLOOKUP($C29,'LINHA 3'!$C$6:$BM$106,'Carga People'!AG$2,0)),0,VLOOKUP($C29,'LINHA 3'!$C$6:$BM$106,'Carga People'!AG$2,0))</f>
        <v>0</v>
      </c>
      <c r="AH29" s="140">
        <f>IF(ISERROR(VLOOKUP($C29,'LINHA 1'!$C$6:$BM$162,'Carga People'!AH$2,0)),0,VLOOKUP($C29,'LINHA 1'!$C$6:$BM$162,'Carga People'!AH$2,0))+IF(ISERROR(VLOOKUP($C29,'LINHA 2'!$C$6:$BM$114,'Carga People'!AH$2,0)),0,VLOOKUP($C29,'LINHA 2'!$C$6:$BM$114,'Carga People'!AH$2,0))+IF(ISERROR(VLOOKUP($C29,'LINHA 3'!$C$6:$BM$106,'Carga People'!AH$2,0)),0,VLOOKUP($C29,'LINHA 3'!$C$6:$BM$106,'Carga People'!AH$2,0))</f>
        <v>0</v>
      </c>
      <c r="AI29" s="140">
        <f>IF(ISERROR(VLOOKUP($C29,'LINHA 1'!$C$6:$BM$162,'Carga People'!AI$2,0)),0,VLOOKUP($C29,'LINHA 1'!$C$6:$BM$162,'Carga People'!AI$2,0))+IF(ISERROR(VLOOKUP($C29,'LINHA 2'!$C$6:$BM$114,'Carga People'!AI$2,0)),0,VLOOKUP($C29,'LINHA 2'!$C$6:$BM$114,'Carga People'!AI$2,0))+IF(ISERROR(VLOOKUP($C29,'LINHA 3'!$C$6:$BM$106,'Carga People'!AI$2,0)),0,VLOOKUP($C29,'LINHA 3'!$C$6:$BM$106,'Carga People'!AI$2,0))</f>
        <v>0</v>
      </c>
      <c r="AJ29" s="140">
        <f>IF(ISERROR(VLOOKUP($C29,'LINHA 1'!$C$6:$BM$162,'Carga People'!AJ$2,0)),0,VLOOKUP($C29,'LINHA 1'!$C$6:$BM$162,'Carga People'!AJ$2,0))+IF(ISERROR(VLOOKUP($C29,'LINHA 2'!$C$6:$BM$114,'Carga People'!AJ$2,0)),0,VLOOKUP($C29,'LINHA 2'!$C$6:$BM$114,'Carga People'!AJ$2,0))+IF(ISERROR(VLOOKUP($C29,'LINHA 3'!$C$6:$BM$106,'Carga People'!AJ$2,0)),0,VLOOKUP($C29,'LINHA 3'!$C$6:$BM$106,'Carga People'!AJ$2,0))</f>
        <v>0</v>
      </c>
      <c r="AK29" s="140">
        <f>IF(ISERROR(VLOOKUP($C29,'LINHA 1'!$C$6:$BM$162,'Carga People'!AK$2,0)),0,VLOOKUP($C29,'LINHA 1'!$C$6:$BM$162,'Carga People'!AK$2,0))+IF(ISERROR(VLOOKUP($C29,'LINHA 2'!$C$6:$BM$114,'Carga People'!AK$2,0)),0,VLOOKUP($C29,'LINHA 2'!$C$6:$BM$114,'Carga People'!AK$2,0))+IF(ISERROR(VLOOKUP($C29,'LINHA 3'!$C$6:$BM$106,'Carga People'!AK$2,0)),0,VLOOKUP($C29,'LINHA 3'!$C$6:$BM$106,'Carga People'!AK$2,0))</f>
        <v>0</v>
      </c>
      <c r="AL29" s="140">
        <f>IF(ISERROR(VLOOKUP($C29,'LINHA 1'!$C$6:$BM$162,'Carga People'!AL$2,0)),0,VLOOKUP($C29,'LINHA 1'!$C$6:$BM$162,'Carga People'!AL$2,0))+IF(ISERROR(VLOOKUP($C29,'LINHA 2'!$C$6:$BM$114,'Carga People'!AL$2,0)),0,VLOOKUP($C29,'LINHA 2'!$C$6:$BM$114,'Carga People'!AL$2,0))+IF(ISERROR(VLOOKUP($C29,'LINHA 3'!$C$6:$BM$106,'Carga People'!AL$2,0)),0,VLOOKUP($C29,'LINHA 3'!$C$6:$BM$106,'Carga People'!AL$2,0))</f>
        <v>0</v>
      </c>
      <c r="AM29" s="140">
        <f>IF(ISERROR(VLOOKUP($C29,'LINHA 1'!$C$6:$BM$162,'Carga People'!AM$2,0)),0,VLOOKUP($C29,'LINHA 1'!$C$6:$BM$162,'Carga People'!AM$2,0))+IF(ISERROR(VLOOKUP($C29,'LINHA 2'!$C$6:$BM$114,'Carga People'!AM$2,0)),0,VLOOKUP($C29,'LINHA 2'!$C$6:$BM$114,'Carga People'!AM$2,0))+IF(ISERROR(VLOOKUP($C29,'LINHA 3'!$C$6:$BM$106,'Carga People'!AM$2,0)),0,VLOOKUP($C29,'LINHA 3'!$C$6:$BM$106,'Carga People'!AM$2,0))</f>
        <v>0</v>
      </c>
      <c r="AN29" s="140">
        <f>IF(ISERROR(VLOOKUP($C29,'LINHA 1'!$C$6:$BM$162,'Carga People'!AN$2,0)),0,VLOOKUP($C29,'LINHA 1'!$C$6:$BM$162,'Carga People'!AN$2,0))+IF(ISERROR(VLOOKUP($C29,'LINHA 2'!$C$6:$BM$114,'Carga People'!AN$2,0)),0,VLOOKUP($C29,'LINHA 2'!$C$6:$BM$114,'Carga People'!AN$2,0))+IF(ISERROR(VLOOKUP($C29,'LINHA 3'!$C$6:$BM$106,'Carga People'!AN$2,0)),0,VLOOKUP($C29,'LINHA 3'!$C$6:$BM$106,'Carga People'!AN$2,0))</f>
        <v>0</v>
      </c>
      <c r="AO29" s="140">
        <f>IF(ISERROR(VLOOKUP($C29,'LINHA 1'!$C$6:$BM$162,'Carga People'!AO$2,0)),0,VLOOKUP($C29,'LINHA 1'!$C$6:$BM$162,'Carga People'!AO$2,0))+IF(ISERROR(VLOOKUP($C29,'LINHA 2'!$C$6:$BM$114,'Carga People'!AO$2,0)),0,VLOOKUP($C29,'LINHA 2'!$C$6:$BM$114,'Carga People'!AO$2,0))+IF(ISERROR(VLOOKUP($C29,'LINHA 3'!$C$6:$BM$106,'Carga People'!AO$2,0)),0,VLOOKUP($C29,'LINHA 3'!$C$6:$BM$106,'Carga People'!AO$2,0))</f>
        <v>0</v>
      </c>
      <c r="AP29" s="140">
        <f>IF(ISERROR(VLOOKUP($C29,'LINHA 1'!$C$6:$BM$162,'Carga People'!AP$2,0)),0,VLOOKUP($C29,'LINHA 1'!$C$6:$BM$162,'Carga People'!AP$2,0))+IF(ISERROR(VLOOKUP($C29,'LINHA 2'!$C$6:$BM$114,'Carga People'!AP$2,0)),0,VLOOKUP($C29,'LINHA 2'!$C$6:$BM$114,'Carga People'!AP$2,0))+IF(ISERROR(VLOOKUP($C29,'LINHA 3'!$C$6:$BM$106,'Carga People'!AP$2,0)),0,VLOOKUP($C29,'LINHA 3'!$C$6:$BM$106,'Carga People'!AP$2,0))</f>
        <v>0</v>
      </c>
      <c r="AQ29" s="140">
        <f>IF(ISERROR(VLOOKUP($C29,'LINHA 1'!$C$6:$BM$162,'Carga People'!AQ$2,0)),0,VLOOKUP($C29,'LINHA 1'!$C$6:$BM$162,'Carga People'!AQ$2,0))+IF(ISERROR(VLOOKUP($C29,'LINHA 2'!$C$6:$BM$114,'Carga People'!AQ$2,0)),0,VLOOKUP($C29,'LINHA 2'!$C$6:$BM$114,'Carga People'!AQ$2,0))+IF(ISERROR(VLOOKUP($C29,'LINHA 3'!$C$6:$BM$106,'Carga People'!AQ$2,0)),0,VLOOKUP($C29,'LINHA 3'!$C$6:$BM$106,'Carga People'!AQ$2,0))</f>
        <v>0</v>
      </c>
      <c r="AR29" s="140">
        <f>IF(ISERROR(VLOOKUP($C29,'LINHA 1'!$C$6:$BM$162,'Carga People'!AR$2,0)),0,VLOOKUP($C29,'LINHA 1'!$C$6:$BM$162,'Carga People'!AR$2,0))+IF(ISERROR(VLOOKUP($C29,'LINHA 2'!$C$6:$BM$114,'Carga People'!AR$2,0)),0,VLOOKUP($C29,'LINHA 2'!$C$6:$BM$114,'Carga People'!AR$2,0))+IF(ISERROR(VLOOKUP($C29,'LINHA 3'!$C$6:$BM$106,'Carga People'!AR$2,0)),0,VLOOKUP($C29,'LINHA 3'!$C$6:$BM$106,'Carga People'!AR$2,0))</f>
        <v>0</v>
      </c>
      <c r="AS29" s="140">
        <f>IF(ISERROR(VLOOKUP($C29,'LINHA 1'!$C$6:$BM$162,'Carga People'!AS$2,0)),0,VLOOKUP($C29,'LINHA 1'!$C$6:$BM$162,'Carga People'!AS$2,0))+IF(ISERROR(VLOOKUP($C29,'LINHA 2'!$C$6:$BM$114,'Carga People'!AS$2,0)),0,VLOOKUP($C29,'LINHA 2'!$C$6:$BM$114,'Carga People'!AS$2,0))+IF(ISERROR(VLOOKUP($C29,'LINHA 3'!$C$6:$BM$106,'Carga People'!AS$2,0)),0,VLOOKUP($C29,'LINHA 3'!$C$6:$BM$106,'Carga People'!AS$2,0))</f>
        <v>0</v>
      </c>
      <c r="AT29" s="140">
        <f>IF(ISERROR(VLOOKUP($C29,'LINHA 1'!$C$6:$BM$162,'Carga People'!AT$2,0)),0,VLOOKUP($C29,'LINHA 1'!$C$6:$BM$162,'Carga People'!AT$2,0))+IF(ISERROR(VLOOKUP($C29,'LINHA 2'!$C$6:$BM$114,'Carga People'!AT$2,0)),0,VLOOKUP($C29,'LINHA 2'!$C$6:$BM$114,'Carga People'!AT$2,0))+IF(ISERROR(VLOOKUP($C29,'LINHA 3'!$C$6:$BM$106,'Carga People'!AT$2,0)),0,VLOOKUP($C29,'LINHA 3'!$C$6:$BM$106,'Carga People'!AT$2,0))</f>
        <v>0</v>
      </c>
      <c r="AU29" s="367">
        <f t="shared" si="2"/>
        <v>0</v>
      </c>
      <c r="AV29" s="780" t="str">
        <f t="shared" si="3"/>
        <v/>
      </c>
      <c r="AW29" s="90">
        <f>IF(D29="","",VLOOKUP(D29,MI_ME!$D$5:$AQ$336,39,0))</f>
        <v>0</v>
      </c>
      <c r="AX29" s="660"/>
    </row>
    <row r="30" spans="1:50" ht="18" customHeight="1" x14ac:dyDescent="0.3">
      <c r="A30" s="1792"/>
      <c r="B30" s="773" t="s">
        <v>716</v>
      </c>
      <c r="C30" s="773" t="s">
        <v>785</v>
      </c>
      <c r="D30" s="771" t="s">
        <v>783</v>
      </c>
      <c r="E30" s="1457" t="s">
        <v>936</v>
      </c>
      <c r="F30" s="770" t="s">
        <v>15</v>
      </c>
      <c r="G30" s="136"/>
      <c r="H30" s="137"/>
      <c r="I30" s="138"/>
      <c r="J30" s="139">
        <f>IF(ISERROR(VLOOKUP($C30,'LINHA 1'!$C$6:$BM$162,'Carga People'!J$2,0)),0,VLOOKUP($C30,'LINHA 1'!$C$6:$BM$162,'Carga People'!J$2,0))+IF(ISERROR(VLOOKUP($C30,'LINHA 2'!$C$6:$BM$114,'Carga People'!J$2,0)),0,VLOOKUP($C30,'LINHA 2'!$C$6:$BM$114,'Carga People'!J$2,0))+IF(ISERROR(VLOOKUP($C30,'LINHA 3'!$C$6:$BM$106,'Carga People'!J$2,0)),0,VLOOKUP($C30,'LINHA 3'!$C$6:$BM$106,'Carga People'!J$2,0))</f>
        <v>0</v>
      </c>
      <c r="K30" s="140">
        <f>IF(ISERROR(VLOOKUP($C30,'LINHA 1'!$C$6:$BM$162,'Carga People'!K$2,0)),0,VLOOKUP($C30,'LINHA 1'!$C$6:$BM$162,'Carga People'!K$2,0))+IF(ISERROR(VLOOKUP($C30,'LINHA 2'!$C$6:$BM$114,'Carga People'!K$2,0)),0,VLOOKUP($C30,'LINHA 2'!$C$6:$BM$114,'Carga People'!K$2,0))+IF(ISERROR(VLOOKUP($C30,'LINHA 3'!$C$6:$BM$106,'Carga People'!K$2,0)),0,VLOOKUP($C30,'LINHA 3'!$C$6:$BM$106,'Carga People'!K$2,0))</f>
        <v>0</v>
      </c>
      <c r="L30" s="140">
        <f>IF(ISERROR(VLOOKUP($C30,'LINHA 1'!$C$6:$BM$162,'Carga People'!L$2,0)),0,VLOOKUP($C30,'LINHA 1'!$C$6:$BM$162,'Carga People'!L$2,0))+IF(ISERROR(VLOOKUP($C30,'LINHA 2'!$C$6:$BM$114,'Carga People'!L$2,0)),0,VLOOKUP($C30,'LINHA 2'!$C$6:$BM$114,'Carga People'!L$2,0))+IF(ISERROR(VLOOKUP($C30,'LINHA 3'!$C$6:$BM$106,'Carga People'!L$2,0)),0,VLOOKUP($C30,'LINHA 3'!$C$6:$BM$106,'Carga People'!L$2,0))</f>
        <v>0</v>
      </c>
      <c r="M30" s="140">
        <f>IF(ISERROR(VLOOKUP($C30,'LINHA 1'!$C$6:$BM$162,'Carga People'!M$2,0)),0,VLOOKUP($C30,'LINHA 1'!$C$6:$BM$162,'Carga People'!M$2,0))+IF(ISERROR(VLOOKUP($C30,'LINHA 2'!$C$6:$BM$114,'Carga People'!M$2,0)),0,VLOOKUP($C30,'LINHA 2'!$C$6:$BM$114,'Carga People'!M$2,0))+IF(ISERROR(VLOOKUP($C30,'LINHA 3'!$C$6:$BM$106,'Carga People'!M$2,0)),0,VLOOKUP($C30,'LINHA 3'!$C$6:$BM$106,'Carga People'!M$2,0))</f>
        <v>0</v>
      </c>
      <c r="N30" s="140">
        <f>IF(ISERROR(VLOOKUP($C30,'LINHA 1'!$C$6:$BM$162,'Carga People'!N$2,0)),0,VLOOKUP($C30,'LINHA 1'!$C$6:$BM$162,'Carga People'!N$2,0))+IF(ISERROR(VLOOKUP($C30,'LINHA 2'!$C$6:$BM$114,'Carga People'!N$2,0)),0,VLOOKUP($C30,'LINHA 2'!$C$6:$BM$114,'Carga People'!N$2,0))+IF(ISERROR(VLOOKUP($C30,'LINHA 3'!$C$6:$BM$106,'Carga People'!N$2,0)),0,VLOOKUP($C30,'LINHA 3'!$C$6:$BM$106,'Carga People'!N$2,0))</f>
        <v>0</v>
      </c>
      <c r="O30" s="140">
        <f>IF(ISERROR(VLOOKUP($C30,'LINHA 1'!$C$6:$BM$162,'Carga People'!O$2,0)),0,VLOOKUP($C30,'LINHA 1'!$C$6:$BM$162,'Carga People'!O$2,0))+IF(ISERROR(VLOOKUP($C30,'LINHA 2'!$C$6:$BM$114,'Carga People'!O$2,0)),0,VLOOKUP($C30,'LINHA 2'!$C$6:$BM$114,'Carga People'!O$2,0))+IF(ISERROR(VLOOKUP($C30,'LINHA 3'!$C$6:$BM$106,'Carga People'!O$2,0)),0,VLOOKUP($C30,'LINHA 3'!$C$6:$BM$106,'Carga People'!O$2,0))</f>
        <v>0</v>
      </c>
      <c r="P30" s="140">
        <f>IF(ISERROR(VLOOKUP($C30,'LINHA 1'!$C$6:$BM$162,'Carga People'!P$2,0)),0,VLOOKUP($C30,'LINHA 1'!$C$6:$BM$162,'Carga People'!P$2,0))+IF(ISERROR(VLOOKUP($C30,'LINHA 2'!$C$6:$BM$114,'Carga People'!P$2,0)),0,VLOOKUP($C30,'LINHA 2'!$C$6:$BM$114,'Carga People'!P$2,0))+IF(ISERROR(VLOOKUP($C30,'LINHA 3'!$C$6:$BM$106,'Carga People'!P$2,0)),0,VLOOKUP($C30,'LINHA 3'!$C$6:$BM$106,'Carga People'!P$2,0))</f>
        <v>0</v>
      </c>
      <c r="Q30" s="140">
        <f>IF(ISERROR(VLOOKUP($C30,'LINHA 1'!$C$6:$BM$162,'Carga People'!Q$2,0)),0,VLOOKUP($C30,'LINHA 1'!$C$6:$BM$162,'Carga People'!Q$2,0))+IF(ISERROR(VLOOKUP($C30,'LINHA 2'!$C$6:$BM$114,'Carga People'!Q$2,0)),0,VLOOKUP($C30,'LINHA 2'!$C$6:$BM$114,'Carga People'!Q$2,0))+IF(ISERROR(VLOOKUP($C30,'LINHA 3'!$C$6:$BM$106,'Carga People'!Q$2,0)),0,VLOOKUP($C30,'LINHA 3'!$C$6:$BM$106,'Carga People'!Q$2,0))</f>
        <v>0</v>
      </c>
      <c r="R30" s="140">
        <f>IF(ISERROR(VLOOKUP($C30,'LINHA 1'!$C$6:$BM$162,'Carga People'!R$2,0)),0,VLOOKUP($C30,'LINHA 1'!$C$6:$BM$162,'Carga People'!R$2,0))+IF(ISERROR(VLOOKUP($C30,'LINHA 2'!$C$6:$BM$114,'Carga People'!R$2,0)),0,VLOOKUP($C30,'LINHA 2'!$C$6:$BM$114,'Carga People'!R$2,0))+IF(ISERROR(VLOOKUP($C30,'LINHA 3'!$C$6:$BM$106,'Carga People'!R$2,0)),0,VLOOKUP($C30,'LINHA 3'!$C$6:$BM$106,'Carga People'!R$2,0))</f>
        <v>0</v>
      </c>
      <c r="S30" s="140">
        <f>IF(ISERROR(VLOOKUP($C30,'LINHA 1'!$C$6:$BM$162,'Carga People'!S$2,0)),0,VLOOKUP($C30,'LINHA 1'!$C$6:$BM$162,'Carga People'!S$2,0))+IF(ISERROR(VLOOKUP($C30,'LINHA 2'!$C$6:$BM$114,'Carga People'!S$2,0)),0,VLOOKUP($C30,'LINHA 2'!$C$6:$BM$114,'Carga People'!S$2,0))+IF(ISERROR(VLOOKUP($C30,'LINHA 3'!$C$6:$BM$106,'Carga People'!S$2,0)),0,VLOOKUP($C30,'LINHA 3'!$C$6:$BM$106,'Carga People'!S$2,0))</f>
        <v>0</v>
      </c>
      <c r="T30" s="140">
        <f>IF(ISERROR(VLOOKUP($C30,'LINHA 1'!$C$6:$BM$162,'Carga People'!T$2,0)),0,VLOOKUP($C30,'LINHA 1'!$C$6:$BM$162,'Carga People'!T$2,0))+IF(ISERROR(VLOOKUP($C30,'LINHA 2'!$C$6:$BM$114,'Carga People'!T$2,0)),0,VLOOKUP($C30,'LINHA 2'!$C$6:$BM$114,'Carga People'!T$2,0))+IF(ISERROR(VLOOKUP($C30,'LINHA 3'!$C$6:$BM$106,'Carga People'!T$2,0)),0,VLOOKUP($C30,'LINHA 3'!$C$6:$BM$106,'Carga People'!T$2,0))</f>
        <v>0</v>
      </c>
      <c r="U30" s="140">
        <f>IF(ISERROR(VLOOKUP($C30,'LINHA 1'!$C$6:$BM$162,'Carga People'!U$2,0)),0,VLOOKUP($C30,'LINHA 1'!$C$6:$BM$162,'Carga People'!U$2,0))+IF(ISERROR(VLOOKUP($C30,'LINHA 2'!$C$6:$BM$114,'Carga People'!U$2,0)),0,VLOOKUP($C30,'LINHA 2'!$C$6:$BM$114,'Carga People'!U$2,0))+IF(ISERROR(VLOOKUP($C30,'LINHA 3'!$C$6:$BM$106,'Carga People'!U$2,0)),0,VLOOKUP($C30,'LINHA 3'!$C$6:$BM$106,'Carga People'!U$2,0))</f>
        <v>0</v>
      </c>
      <c r="V30" s="140">
        <f>IF(ISERROR(VLOOKUP($C30,'LINHA 1'!$C$6:$BM$162,'Carga People'!V$2,0)),0,VLOOKUP($C30,'LINHA 1'!$C$6:$BM$162,'Carga People'!V$2,0))+IF(ISERROR(VLOOKUP($C30,'LINHA 2'!$C$6:$BM$114,'Carga People'!V$2,0)),0,VLOOKUP($C30,'LINHA 2'!$C$6:$BM$114,'Carga People'!V$2,0))+IF(ISERROR(VLOOKUP($C30,'LINHA 3'!$C$6:$BM$106,'Carga People'!V$2,0)),0,VLOOKUP($C30,'LINHA 3'!$C$6:$BM$106,'Carga People'!V$2,0))</f>
        <v>0</v>
      </c>
      <c r="W30" s="140">
        <f>IF(ISERROR(VLOOKUP($C30,'LINHA 1'!$C$6:$BM$162,'Carga People'!W$2,0)),0,VLOOKUP($C30,'LINHA 1'!$C$6:$BM$162,'Carga People'!W$2,0))+IF(ISERROR(VLOOKUP($C30,'LINHA 2'!$C$6:$BM$114,'Carga People'!W$2,0)),0,VLOOKUP($C30,'LINHA 2'!$C$6:$BM$114,'Carga People'!W$2,0))+IF(ISERROR(VLOOKUP($C30,'LINHA 3'!$C$6:$BM$106,'Carga People'!W$2,0)),0,VLOOKUP($C30,'LINHA 3'!$C$6:$BM$106,'Carga People'!W$2,0))</f>
        <v>0</v>
      </c>
      <c r="X30" s="140">
        <f>IF(ISERROR(VLOOKUP($C30,'LINHA 1'!$C$6:$BM$162,'Carga People'!X$2,0)),0,VLOOKUP($C30,'LINHA 1'!$C$6:$BM$162,'Carga People'!X$2,0))+IF(ISERROR(VLOOKUP($C30,'LINHA 2'!$C$6:$BM$114,'Carga People'!X$2,0)),0,VLOOKUP($C30,'LINHA 2'!$C$6:$BM$114,'Carga People'!X$2,0))+IF(ISERROR(VLOOKUP($C30,'LINHA 3'!$C$6:$BM$106,'Carga People'!X$2,0)),0,VLOOKUP($C30,'LINHA 3'!$C$6:$BM$106,'Carga People'!X$2,0))</f>
        <v>0</v>
      </c>
      <c r="Y30" s="140">
        <f>IF(ISERROR(VLOOKUP($C30,'LINHA 1'!$C$6:$BM$162,'Carga People'!Y$2,0)),0,VLOOKUP($C30,'LINHA 1'!$C$6:$BM$162,'Carga People'!Y$2,0))+IF(ISERROR(VLOOKUP($C30,'LINHA 2'!$C$6:$BM$114,'Carga People'!Y$2,0)),0,VLOOKUP($C30,'LINHA 2'!$C$6:$BM$114,'Carga People'!Y$2,0))+IF(ISERROR(VLOOKUP($C30,'LINHA 3'!$C$6:$BM$106,'Carga People'!Y$2,0)),0,VLOOKUP($C30,'LINHA 3'!$C$6:$BM$106,'Carga People'!Y$2,0))</f>
        <v>0</v>
      </c>
      <c r="Z30" s="140">
        <f>IF(ISERROR(VLOOKUP($C30,'LINHA 1'!$C$6:$BM$162,'Carga People'!Z$2,0)),0,VLOOKUP($C30,'LINHA 1'!$C$6:$BM$162,'Carga People'!Z$2,0))+IF(ISERROR(VLOOKUP($C30,'LINHA 2'!$C$6:$BM$114,'Carga People'!Z$2,0)),0,VLOOKUP($C30,'LINHA 2'!$C$6:$BM$114,'Carga People'!Z$2,0))+IF(ISERROR(VLOOKUP($C30,'LINHA 3'!$C$6:$BM$106,'Carga People'!Z$2,0)),0,VLOOKUP($C30,'LINHA 3'!$C$6:$BM$106,'Carga People'!Z$2,0))</f>
        <v>0</v>
      </c>
      <c r="AA30" s="140">
        <f>IF(ISERROR(VLOOKUP($C30,'LINHA 1'!$C$6:$BM$162,'Carga People'!AA$2,0)),0,VLOOKUP($C30,'LINHA 1'!$C$6:$BM$162,'Carga People'!AA$2,0))+IF(ISERROR(VLOOKUP($C30,'LINHA 2'!$C$6:$BM$114,'Carga People'!AA$2,0)),0,VLOOKUP($C30,'LINHA 2'!$C$6:$BM$114,'Carga People'!AA$2,0))+IF(ISERROR(VLOOKUP($C30,'LINHA 3'!$C$6:$BM$106,'Carga People'!AA$2,0)),0,VLOOKUP($C30,'LINHA 3'!$C$6:$BM$106,'Carga People'!AA$2,0))</f>
        <v>0</v>
      </c>
      <c r="AB30" s="140">
        <f>IF(ISERROR(VLOOKUP($C30,'LINHA 1'!$C$6:$BM$162,'Carga People'!AB$2,0)),0,VLOOKUP($C30,'LINHA 1'!$C$6:$BM$162,'Carga People'!AB$2,0))+IF(ISERROR(VLOOKUP($C30,'LINHA 2'!$C$6:$BM$114,'Carga People'!AB$2,0)),0,VLOOKUP($C30,'LINHA 2'!$C$6:$BM$114,'Carga People'!AB$2,0))+IF(ISERROR(VLOOKUP($C30,'LINHA 3'!$C$6:$BM$106,'Carga People'!AB$2,0)),0,VLOOKUP($C30,'LINHA 3'!$C$6:$BM$106,'Carga People'!AB$2,0))</f>
        <v>0</v>
      </c>
      <c r="AC30" s="140">
        <f>IF(ISERROR(VLOOKUP($C30,'LINHA 1'!$C$6:$BM$162,'Carga People'!AC$2,0)),0,VLOOKUP($C30,'LINHA 1'!$C$6:$BM$162,'Carga People'!AC$2,0))+IF(ISERROR(VLOOKUP($C30,'LINHA 2'!$C$6:$BM$114,'Carga People'!AC$2,0)),0,VLOOKUP($C30,'LINHA 2'!$C$6:$BM$114,'Carga People'!AC$2,0))+IF(ISERROR(VLOOKUP($C30,'LINHA 3'!$C$6:$BM$106,'Carga People'!AC$2,0)),0,VLOOKUP($C30,'LINHA 3'!$C$6:$BM$106,'Carga People'!AC$2,0))</f>
        <v>360</v>
      </c>
      <c r="AD30" s="140">
        <f>IF(ISERROR(VLOOKUP($C30,'LINHA 1'!$C$6:$BM$162,'Carga People'!AD$2,0)),0,VLOOKUP($C30,'LINHA 1'!$C$6:$BM$162,'Carga People'!AD$2,0))+IF(ISERROR(VLOOKUP($C30,'LINHA 2'!$C$6:$BM$114,'Carga People'!AD$2,0)),0,VLOOKUP($C30,'LINHA 2'!$C$6:$BM$114,'Carga People'!AD$2,0))+IF(ISERROR(VLOOKUP($C30,'LINHA 3'!$C$6:$BM$106,'Carga People'!AD$2,0)),0,VLOOKUP($C30,'LINHA 3'!$C$6:$BM$106,'Carga People'!AD$2,0))</f>
        <v>0</v>
      </c>
      <c r="AE30" s="140">
        <f>IF(ISERROR(VLOOKUP($C30,'LINHA 1'!$C$6:$BM$162,'Carga People'!AE$2,0)),0,VLOOKUP($C30,'LINHA 1'!$C$6:$BM$162,'Carga People'!AE$2,0))+IF(ISERROR(VLOOKUP($C30,'LINHA 2'!$C$6:$BM$114,'Carga People'!AE$2,0)),0,VLOOKUP($C30,'LINHA 2'!$C$6:$BM$114,'Carga People'!AE$2,0))+IF(ISERROR(VLOOKUP($C30,'LINHA 3'!$C$6:$BM$106,'Carga People'!AE$2,0)),0,VLOOKUP($C30,'LINHA 3'!$C$6:$BM$106,'Carga People'!AE$2,0))</f>
        <v>0</v>
      </c>
      <c r="AF30" s="140">
        <f>IF(ISERROR(VLOOKUP($C30,'LINHA 1'!$C$6:$BM$162,'Carga People'!AF$2,0)),0,VLOOKUP($C30,'LINHA 1'!$C$6:$BM$162,'Carga People'!AF$2,0))+IF(ISERROR(VLOOKUP($C30,'LINHA 2'!$C$6:$BM$114,'Carga People'!AF$2,0)),0,VLOOKUP($C30,'LINHA 2'!$C$6:$BM$114,'Carga People'!AF$2,0))+IF(ISERROR(VLOOKUP($C30,'LINHA 3'!$C$6:$BM$106,'Carga People'!AF$2,0)),0,VLOOKUP($C30,'LINHA 3'!$C$6:$BM$106,'Carga People'!AF$2,0))</f>
        <v>0</v>
      </c>
      <c r="AG30" s="140">
        <f>IF(ISERROR(VLOOKUP($C30,'LINHA 1'!$C$6:$BM$162,'Carga People'!AG$2,0)),0,VLOOKUP($C30,'LINHA 1'!$C$6:$BM$162,'Carga People'!AG$2,0))+IF(ISERROR(VLOOKUP($C30,'LINHA 2'!$C$6:$BM$114,'Carga People'!AG$2,0)),0,VLOOKUP($C30,'LINHA 2'!$C$6:$BM$114,'Carga People'!AG$2,0))+IF(ISERROR(VLOOKUP($C30,'LINHA 3'!$C$6:$BM$106,'Carga People'!AG$2,0)),0,VLOOKUP($C30,'LINHA 3'!$C$6:$BM$106,'Carga People'!AG$2,0))</f>
        <v>0</v>
      </c>
      <c r="AH30" s="140">
        <f>IF(ISERROR(VLOOKUP($C30,'LINHA 1'!$C$6:$BM$162,'Carga People'!AH$2,0)),0,VLOOKUP($C30,'LINHA 1'!$C$6:$BM$162,'Carga People'!AH$2,0))+IF(ISERROR(VLOOKUP($C30,'LINHA 2'!$C$6:$BM$114,'Carga People'!AH$2,0)),0,VLOOKUP($C30,'LINHA 2'!$C$6:$BM$114,'Carga People'!AH$2,0))+IF(ISERROR(VLOOKUP($C30,'LINHA 3'!$C$6:$BM$106,'Carga People'!AH$2,0)),0,VLOOKUP($C30,'LINHA 3'!$C$6:$BM$106,'Carga People'!AH$2,0))</f>
        <v>0</v>
      </c>
      <c r="AI30" s="140">
        <f>IF(ISERROR(VLOOKUP($C30,'LINHA 1'!$C$6:$BM$162,'Carga People'!AI$2,0)),0,VLOOKUP($C30,'LINHA 1'!$C$6:$BM$162,'Carga People'!AI$2,0))+IF(ISERROR(VLOOKUP($C30,'LINHA 2'!$C$6:$BM$114,'Carga People'!AI$2,0)),0,VLOOKUP($C30,'LINHA 2'!$C$6:$BM$114,'Carga People'!AI$2,0))+IF(ISERROR(VLOOKUP($C30,'LINHA 3'!$C$6:$BM$106,'Carga People'!AI$2,0)),0,VLOOKUP($C30,'LINHA 3'!$C$6:$BM$106,'Carga People'!AI$2,0))</f>
        <v>0</v>
      </c>
      <c r="AJ30" s="140">
        <f>IF(ISERROR(VLOOKUP($C30,'LINHA 1'!$C$6:$BM$162,'Carga People'!AJ$2,0)),0,VLOOKUP($C30,'LINHA 1'!$C$6:$BM$162,'Carga People'!AJ$2,0))+IF(ISERROR(VLOOKUP($C30,'LINHA 2'!$C$6:$BM$114,'Carga People'!AJ$2,0)),0,VLOOKUP($C30,'LINHA 2'!$C$6:$BM$114,'Carga People'!AJ$2,0))+IF(ISERROR(VLOOKUP($C30,'LINHA 3'!$C$6:$BM$106,'Carga People'!AJ$2,0)),0,VLOOKUP($C30,'LINHA 3'!$C$6:$BM$106,'Carga People'!AJ$2,0))</f>
        <v>0</v>
      </c>
      <c r="AK30" s="140">
        <f>IF(ISERROR(VLOOKUP($C30,'LINHA 1'!$C$6:$BM$162,'Carga People'!AK$2,0)),0,VLOOKUP($C30,'LINHA 1'!$C$6:$BM$162,'Carga People'!AK$2,0))+IF(ISERROR(VLOOKUP($C30,'LINHA 2'!$C$6:$BM$114,'Carga People'!AK$2,0)),0,VLOOKUP($C30,'LINHA 2'!$C$6:$BM$114,'Carga People'!AK$2,0))+IF(ISERROR(VLOOKUP($C30,'LINHA 3'!$C$6:$BM$106,'Carga People'!AK$2,0)),0,VLOOKUP($C30,'LINHA 3'!$C$6:$BM$106,'Carga People'!AK$2,0))</f>
        <v>0</v>
      </c>
      <c r="AL30" s="140">
        <f>IF(ISERROR(VLOOKUP($C30,'LINHA 1'!$C$6:$BM$162,'Carga People'!AL$2,0)),0,VLOOKUP($C30,'LINHA 1'!$C$6:$BM$162,'Carga People'!AL$2,0))+IF(ISERROR(VLOOKUP($C30,'LINHA 2'!$C$6:$BM$114,'Carga People'!AL$2,0)),0,VLOOKUP($C30,'LINHA 2'!$C$6:$BM$114,'Carga People'!AL$2,0))+IF(ISERROR(VLOOKUP($C30,'LINHA 3'!$C$6:$BM$106,'Carga People'!AL$2,0)),0,VLOOKUP($C30,'LINHA 3'!$C$6:$BM$106,'Carga People'!AL$2,0))</f>
        <v>0</v>
      </c>
      <c r="AM30" s="140">
        <f>IF(ISERROR(VLOOKUP($C30,'LINHA 1'!$C$6:$BM$162,'Carga People'!AM$2,0)),0,VLOOKUP($C30,'LINHA 1'!$C$6:$BM$162,'Carga People'!AM$2,0))+IF(ISERROR(VLOOKUP($C30,'LINHA 2'!$C$6:$BM$114,'Carga People'!AM$2,0)),0,VLOOKUP($C30,'LINHA 2'!$C$6:$BM$114,'Carga People'!AM$2,0))+IF(ISERROR(VLOOKUP($C30,'LINHA 3'!$C$6:$BM$106,'Carga People'!AM$2,0)),0,VLOOKUP($C30,'LINHA 3'!$C$6:$BM$106,'Carga People'!AM$2,0))</f>
        <v>0</v>
      </c>
      <c r="AN30" s="140">
        <f>IF(ISERROR(VLOOKUP($C30,'LINHA 1'!$C$6:$BM$162,'Carga People'!AN$2,0)),0,VLOOKUP($C30,'LINHA 1'!$C$6:$BM$162,'Carga People'!AN$2,0))+IF(ISERROR(VLOOKUP($C30,'LINHA 2'!$C$6:$BM$114,'Carga People'!AN$2,0)),0,VLOOKUP($C30,'LINHA 2'!$C$6:$BM$114,'Carga People'!AN$2,0))+IF(ISERROR(VLOOKUP($C30,'LINHA 3'!$C$6:$BM$106,'Carga People'!AN$2,0)),0,VLOOKUP($C30,'LINHA 3'!$C$6:$BM$106,'Carga People'!AN$2,0))</f>
        <v>0</v>
      </c>
      <c r="AO30" s="140">
        <f>IF(ISERROR(VLOOKUP($C30,'LINHA 1'!$C$6:$BM$162,'Carga People'!AO$2,0)),0,VLOOKUP($C30,'LINHA 1'!$C$6:$BM$162,'Carga People'!AO$2,0))+IF(ISERROR(VLOOKUP($C30,'LINHA 2'!$C$6:$BM$114,'Carga People'!AO$2,0)),0,VLOOKUP($C30,'LINHA 2'!$C$6:$BM$114,'Carga People'!AO$2,0))+IF(ISERROR(VLOOKUP($C30,'LINHA 3'!$C$6:$BM$106,'Carga People'!AO$2,0)),0,VLOOKUP($C30,'LINHA 3'!$C$6:$BM$106,'Carga People'!AO$2,0))</f>
        <v>0</v>
      </c>
      <c r="AP30" s="140">
        <f>IF(ISERROR(VLOOKUP($C30,'LINHA 1'!$C$6:$BM$162,'Carga People'!AP$2,0)),0,VLOOKUP($C30,'LINHA 1'!$C$6:$BM$162,'Carga People'!AP$2,0))+IF(ISERROR(VLOOKUP($C30,'LINHA 2'!$C$6:$BM$114,'Carga People'!AP$2,0)),0,VLOOKUP($C30,'LINHA 2'!$C$6:$BM$114,'Carga People'!AP$2,0))+IF(ISERROR(VLOOKUP($C30,'LINHA 3'!$C$6:$BM$106,'Carga People'!AP$2,0)),0,VLOOKUP($C30,'LINHA 3'!$C$6:$BM$106,'Carga People'!AP$2,0))</f>
        <v>0</v>
      </c>
      <c r="AQ30" s="140">
        <f>IF(ISERROR(VLOOKUP($C30,'LINHA 1'!$C$6:$BM$162,'Carga People'!AQ$2,0)),0,VLOOKUP($C30,'LINHA 1'!$C$6:$BM$162,'Carga People'!AQ$2,0))+IF(ISERROR(VLOOKUP($C30,'LINHA 2'!$C$6:$BM$114,'Carga People'!AQ$2,0)),0,VLOOKUP($C30,'LINHA 2'!$C$6:$BM$114,'Carga People'!AQ$2,0))+IF(ISERROR(VLOOKUP($C30,'LINHA 3'!$C$6:$BM$106,'Carga People'!AQ$2,0)),0,VLOOKUP($C30,'LINHA 3'!$C$6:$BM$106,'Carga People'!AQ$2,0))</f>
        <v>0</v>
      </c>
      <c r="AR30" s="140">
        <f>IF(ISERROR(VLOOKUP($C30,'LINHA 1'!$C$6:$BM$162,'Carga People'!AR$2,0)),0,VLOOKUP($C30,'LINHA 1'!$C$6:$BM$162,'Carga People'!AR$2,0))+IF(ISERROR(VLOOKUP($C30,'LINHA 2'!$C$6:$BM$114,'Carga People'!AR$2,0)),0,VLOOKUP($C30,'LINHA 2'!$C$6:$BM$114,'Carga People'!AR$2,0))+IF(ISERROR(VLOOKUP($C30,'LINHA 3'!$C$6:$BM$106,'Carga People'!AR$2,0)),0,VLOOKUP($C30,'LINHA 3'!$C$6:$BM$106,'Carga People'!AR$2,0))</f>
        <v>0</v>
      </c>
      <c r="AS30" s="140">
        <f>IF(ISERROR(VLOOKUP($C30,'LINHA 1'!$C$6:$BM$162,'Carga People'!AS$2,0)),0,VLOOKUP($C30,'LINHA 1'!$C$6:$BM$162,'Carga People'!AS$2,0))+IF(ISERROR(VLOOKUP($C30,'LINHA 2'!$C$6:$BM$114,'Carga People'!AS$2,0)),0,VLOOKUP($C30,'LINHA 2'!$C$6:$BM$114,'Carga People'!AS$2,0))+IF(ISERROR(VLOOKUP($C30,'LINHA 3'!$C$6:$BM$106,'Carga People'!AS$2,0)),0,VLOOKUP($C30,'LINHA 3'!$C$6:$BM$106,'Carga People'!AS$2,0))</f>
        <v>0</v>
      </c>
      <c r="AT30" s="140">
        <f>IF(ISERROR(VLOOKUP($C30,'LINHA 1'!$C$6:$BM$162,'Carga People'!AT$2,0)),0,VLOOKUP($C30,'LINHA 1'!$C$6:$BM$162,'Carga People'!AT$2,0))+IF(ISERROR(VLOOKUP($C30,'LINHA 2'!$C$6:$BM$114,'Carga People'!AT$2,0)),0,VLOOKUP($C30,'LINHA 2'!$C$6:$BM$114,'Carga People'!AT$2,0))+IF(ISERROR(VLOOKUP($C30,'LINHA 3'!$C$6:$BM$106,'Carga People'!AT$2,0)),0,VLOOKUP($C30,'LINHA 3'!$C$6:$BM$106,'Carga People'!AT$2,0))</f>
        <v>0</v>
      </c>
      <c r="AU30" s="367">
        <f t="shared" si="2"/>
        <v>360</v>
      </c>
      <c r="AV30" s="780" t="str">
        <f t="shared" si="3"/>
        <v/>
      </c>
      <c r="AW30" s="90">
        <f>IF(D30="","",VLOOKUP(D30,MI_ME!$D$5:$AQ$336,39,0))</f>
        <v>0</v>
      </c>
      <c r="AX30" s="660"/>
    </row>
    <row r="31" spans="1:50" ht="18" hidden="1" customHeight="1" x14ac:dyDescent="0.3">
      <c r="A31" s="1792"/>
      <c r="B31" s="773" t="s">
        <v>716</v>
      </c>
      <c r="C31" s="773" t="s">
        <v>786</v>
      </c>
      <c r="D31" s="771" t="s">
        <v>784</v>
      </c>
      <c r="E31" s="1457" t="s">
        <v>937</v>
      </c>
      <c r="F31" s="770" t="s">
        <v>15</v>
      </c>
      <c r="G31" s="136"/>
      <c r="H31" s="137"/>
      <c r="I31" s="138"/>
      <c r="J31" s="139">
        <f>IF(ISERROR(VLOOKUP($C31,'LINHA 1'!$C$6:$BM$162,'Carga People'!J$2,0)),0,VLOOKUP($C31,'LINHA 1'!$C$6:$BM$162,'Carga People'!J$2,0))+IF(ISERROR(VLOOKUP($C31,'LINHA 2'!$C$6:$BM$114,'Carga People'!J$2,0)),0,VLOOKUP($C31,'LINHA 2'!$C$6:$BM$114,'Carga People'!J$2,0))+IF(ISERROR(VLOOKUP($C31,'LINHA 3'!$C$6:$BM$106,'Carga People'!J$2,0)),0,VLOOKUP($C31,'LINHA 3'!$C$6:$BM$106,'Carga People'!J$2,0))</f>
        <v>0</v>
      </c>
      <c r="K31" s="140">
        <f>IF(ISERROR(VLOOKUP($C31,'LINHA 1'!$C$6:$BM$162,'Carga People'!K$2,0)),0,VLOOKUP($C31,'LINHA 1'!$C$6:$BM$162,'Carga People'!K$2,0))+IF(ISERROR(VLOOKUP($C31,'LINHA 2'!$C$6:$BM$114,'Carga People'!K$2,0)),0,VLOOKUP($C31,'LINHA 2'!$C$6:$BM$114,'Carga People'!K$2,0))+IF(ISERROR(VLOOKUP($C31,'LINHA 3'!$C$6:$BM$106,'Carga People'!K$2,0)),0,VLOOKUP($C31,'LINHA 3'!$C$6:$BM$106,'Carga People'!K$2,0))</f>
        <v>0</v>
      </c>
      <c r="L31" s="140">
        <f>IF(ISERROR(VLOOKUP($C31,'LINHA 1'!$C$6:$BM$162,'Carga People'!L$2,0)),0,VLOOKUP($C31,'LINHA 1'!$C$6:$BM$162,'Carga People'!L$2,0))+IF(ISERROR(VLOOKUP($C31,'LINHA 2'!$C$6:$BM$114,'Carga People'!L$2,0)),0,VLOOKUP($C31,'LINHA 2'!$C$6:$BM$114,'Carga People'!L$2,0))+IF(ISERROR(VLOOKUP($C31,'LINHA 3'!$C$6:$BM$106,'Carga People'!L$2,0)),0,VLOOKUP($C31,'LINHA 3'!$C$6:$BM$106,'Carga People'!L$2,0))</f>
        <v>0</v>
      </c>
      <c r="M31" s="140">
        <f>IF(ISERROR(VLOOKUP($C31,'LINHA 1'!$C$6:$BM$162,'Carga People'!M$2,0)),0,VLOOKUP($C31,'LINHA 1'!$C$6:$BM$162,'Carga People'!M$2,0))+IF(ISERROR(VLOOKUP($C31,'LINHA 2'!$C$6:$BM$114,'Carga People'!M$2,0)),0,VLOOKUP($C31,'LINHA 2'!$C$6:$BM$114,'Carga People'!M$2,0))+IF(ISERROR(VLOOKUP($C31,'LINHA 3'!$C$6:$BM$106,'Carga People'!M$2,0)),0,VLOOKUP($C31,'LINHA 3'!$C$6:$BM$106,'Carga People'!M$2,0))</f>
        <v>0</v>
      </c>
      <c r="N31" s="140">
        <f>IF(ISERROR(VLOOKUP($C31,'LINHA 1'!$C$6:$BM$162,'Carga People'!N$2,0)),0,VLOOKUP($C31,'LINHA 1'!$C$6:$BM$162,'Carga People'!N$2,0))+IF(ISERROR(VLOOKUP($C31,'LINHA 2'!$C$6:$BM$114,'Carga People'!N$2,0)),0,VLOOKUP($C31,'LINHA 2'!$C$6:$BM$114,'Carga People'!N$2,0))+IF(ISERROR(VLOOKUP($C31,'LINHA 3'!$C$6:$BM$106,'Carga People'!N$2,0)),0,VLOOKUP($C31,'LINHA 3'!$C$6:$BM$106,'Carga People'!N$2,0))</f>
        <v>0</v>
      </c>
      <c r="O31" s="140">
        <f>IF(ISERROR(VLOOKUP($C31,'LINHA 1'!$C$6:$BM$162,'Carga People'!O$2,0)),0,VLOOKUP($C31,'LINHA 1'!$C$6:$BM$162,'Carga People'!O$2,0))+IF(ISERROR(VLOOKUP($C31,'LINHA 2'!$C$6:$BM$114,'Carga People'!O$2,0)),0,VLOOKUP($C31,'LINHA 2'!$C$6:$BM$114,'Carga People'!O$2,0))+IF(ISERROR(VLOOKUP($C31,'LINHA 3'!$C$6:$BM$106,'Carga People'!O$2,0)),0,VLOOKUP($C31,'LINHA 3'!$C$6:$BM$106,'Carga People'!O$2,0))</f>
        <v>0</v>
      </c>
      <c r="P31" s="140">
        <f>IF(ISERROR(VLOOKUP($C31,'LINHA 1'!$C$6:$BM$162,'Carga People'!P$2,0)),0,VLOOKUP($C31,'LINHA 1'!$C$6:$BM$162,'Carga People'!P$2,0))+IF(ISERROR(VLOOKUP($C31,'LINHA 2'!$C$6:$BM$114,'Carga People'!P$2,0)),0,VLOOKUP($C31,'LINHA 2'!$C$6:$BM$114,'Carga People'!P$2,0))+IF(ISERROR(VLOOKUP($C31,'LINHA 3'!$C$6:$BM$106,'Carga People'!P$2,0)),0,VLOOKUP($C31,'LINHA 3'!$C$6:$BM$106,'Carga People'!P$2,0))</f>
        <v>0</v>
      </c>
      <c r="Q31" s="140">
        <f>IF(ISERROR(VLOOKUP($C31,'LINHA 1'!$C$6:$BM$162,'Carga People'!Q$2,0)),0,VLOOKUP($C31,'LINHA 1'!$C$6:$BM$162,'Carga People'!Q$2,0))+IF(ISERROR(VLOOKUP($C31,'LINHA 2'!$C$6:$BM$114,'Carga People'!Q$2,0)),0,VLOOKUP($C31,'LINHA 2'!$C$6:$BM$114,'Carga People'!Q$2,0))+IF(ISERROR(VLOOKUP($C31,'LINHA 3'!$C$6:$BM$106,'Carga People'!Q$2,0)),0,VLOOKUP($C31,'LINHA 3'!$C$6:$BM$106,'Carga People'!Q$2,0))</f>
        <v>0</v>
      </c>
      <c r="R31" s="140">
        <f>IF(ISERROR(VLOOKUP($C31,'LINHA 1'!$C$6:$BM$162,'Carga People'!R$2,0)),0,VLOOKUP($C31,'LINHA 1'!$C$6:$BM$162,'Carga People'!R$2,0))+IF(ISERROR(VLOOKUP($C31,'LINHA 2'!$C$6:$BM$114,'Carga People'!R$2,0)),0,VLOOKUP($C31,'LINHA 2'!$C$6:$BM$114,'Carga People'!R$2,0))+IF(ISERROR(VLOOKUP($C31,'LINHA 3'!$C$6:$BM$106,'Carga People'!R$2,0)),0,VLOOKUP($C31,'LINHA 3'!$C$6:$BM$106,'Carga People'!R$2,0))</f>
        <v>0</v>
      </c>
      <c r="S31" s="140">
        <f>IF(ISERROR(VLOOKUP($C31,'LINHA 1'!$C$6:$BM$162,'Carga People'!S$2,0)),0,VLOOKUP($C31,'LINHA 1'!$C$6:$BM$162,'Carga People'!S$2,0))+IF(ISERROR(VLOOKUP($C31,'LINHA 2'!$C$6:$BM$114,'Carga People'!S$2,0)),0,VLOOKUP($C31,'LINHA 2'!$C$6:$BM$114,'Carga People'!S$2,0))+IF(ISERROR(VLOOKUP($C31,'LINHA 3'!$C$6:$BM$106,'Carga People'!S$2,0)),0,VLOOKUP($C31,'LINHA 3'!$C$6:$BM$106,'Carga People'!S$2,0))</f>
        <v>0</v>
      </c>
      <c r="T31" s="140">
        <f>IF(ISERROR(VLOOKUP($C31,'LINHA 1'!$C$6:$BM$162,'Carga People'!T$2,0)),0,VLOOKUP($C31,'LINHA 1'!$C$6:$BM$162,'Carga People'!T$2,0))+IF(ISERROR(VLOOKUP($C31,'LINHA 2'!$C$6:$BM$114,'Carga People'!T$2,0)),0,VLOOKUP($C31,'LINHA 2'!$C$6:$BM$114,'Carga People'!T$2,0))+IF(ISERROR(VLOOKUP($C31,'LINHA 3'!$C$6:$BM$106,'Carga People'!T$2,0)),0,VLOOKUP($C31,'LINHA 3'!$C$6:$BM$106,'Carga People'!T$2,0))</f>
        <v>0</v>
      </c>
      <c r="U31" s="140">
        <f>IF(ISERROR(VLOOKUP($C31,'LINHA 1'!$C$6:$BM$162,'Carga People'!U$2,0)),0,VLOOKUP($C31,'LINHA 1'!$C$6:$BM$162,'Carga People'!U$2,0))+IF(ISERROR(VLOOKUP($C31,'LINHA 2'!$C$6:$BM$114,'Carga People'!U$2,0)),0,VLOOKUP($C31,'LINHA 2'!$C$6:$BM$114,'Carga People'!U$2,0))+IF(ISERROR(VLOOKUP($C31,'LINHA 3'!$C$6:$BM$106,'Carga People'!U$2,0)),0,VLOOKUP($C31,'LINHA 3'!$C$6:$BM$106,'Carga People'!U$2,0))</f>
        <v>0</v>
      </c>
      <c r="V31" s="140">
        <f>IF(ISERROR(VLOOKUP($C31,'LINHA 1'!$C$6:$BM$162,'Carga People'!V$2,0)),0,VLOOKUP($C31,'LINHA 1'!$C$6:$BM$162,'Carga People'!V$2,0))+IF(ISERROR(VLOOKUP($C31,'LINHA 2'!$C$6:$BM$114,'Carga People'!V$2,0)),0,VLOOKUP($C31,'LINHA 2'!$C$6:$BM$114,'Carga People'!V$2,0))+IF(ISERROR(VLOOKUP($C31,'LINHA 3'!$C$6:$BM$106,'Carga People'!V$2,0)),0,VLOOKUP($C31,'LINHA 3'!$C$6:$BM$106,'Carga People'!V$2,0))</f>
        <v>0</v>
      </c>
      <c r="W31" s="140">
        <f>IF(ISERROR(VLOOKUP($C31,'LINHA 1'!$C$6:$BM$162,'Carga People'!W$2,0)),0,VLOOKUP($C31,'LINHA 1'!$C$6:$BM$162,'Carga People'!W$2,0))+IF(ISERROR(VLOOKUP($C31,'LINHA 2'!$C$6:$BM$114,'Carga People'!W$2,0)),0,VLOOKUP($C31,'LINHA 2'!$C$6:$BM$114,'Carga People'!W$2,0))+IF(ISERROR(VLOOKUP($C31,'LINHA 3'!$C$6:$BM$106,'Carga People'!W$2,0)),0,VLOOKUP($C31,'LINHA 3'!$C$6:$BM$106,'Carga People'!W$2,0))</f>
        <v>0</v>
      </c>
      <c r="X31" s="140">
        <f>IF(ISERROR(VLOOKUP($C31,'LINHA 1'!$C$6:$BM$162,'Carga People'!X$2,0)),0,VLOOKUP($C31,'LINHA 1'!$C$6:$BM$162,'Carga People'!X$2,0))+IF(ISERROR(VLOOKUP($C31,'LINHA 2'!$C$6:$BM$114,'Carga People'!X$2,0)),0,VLOOKUP($C31,'LINHA 2'!$C$6:$BM$114,'Carga People'!X$2,0))+IF(ISERROR(VLOOKUP($C31,'LINHA 3'!$C$6:$BM$106,'Carga People'!X$2,0)),0,VLOOKUP($C31,'LINHA 3'!$C$6:$BM$106,'Carga People'!X$2,0))</f>
        <v>0</v>
      </c>
      <c r="Y31" s="140">
        <f>IF(ISERROR(VLOOKUP($C31,'LINHA 1'!$C$6:$BM$162,'Carga People'!Y$2,0)),0,VLOOKUP($C31,'LINHA 1'!$C$6:$BM$162,'Carga People'!Y$2,0))+IF(ISERROR(VLOOKUP($C31,'LINHA 2'!$C$6:$BM$114,'Carga People'!Y$2,0)),0,VLOOKUP($C31,'LINHA 2'!$C$6:$BM$114,'Carga People'!Y$2,0))+IF(ISERROR(VLOOKUP($C31,'LINHA 3'!$C$6:$BM$106,'Carga People'!Y$2,0)),0,VLOOKUP($C31,'LINHA 3'!$C$6:$BM$106,'Carga People'!Y$2,0))</f>
        <v>0</v>
      </c>
      <c r="Z31" s="140">
        <f>IF(ISERROR(VLOOKUP($C31,'LINHA 1'!$C$6:$BM$162,'Carga People'!Z$2,0)),0,VLOOKUP($C31,'LINHA 1'!$C$6:$BM$162,'Carga People'!Z$2,0))+IF(ISERROR(VLOOKUP($C31,'LINHA 2'!$C$6:$BM$114,'Carga People'!Z$2,0)),0,VLOOKUP($C31,'LINHA 2'!$C$6:$BM$114,'Carga People'!Z$2,0))+IF(ISERROR(VLOOKUP($C31,'LINHA 3'!$C$6:$BM$106,'Carga People'!Z$2,0)),0,VLOOKUP($C31,'LINHA 3'!$C$6:$BM$106,'Carga People'!Z$2,0))</f>
        <v>0</v>
      </c>
      <c r="AA31" s="140">
        <f>IF(ISERROR(VLOOKUP($C31,'LINHA 1'!$C$6:$BM$162,'Carga People'!AA$2,0)),0,VLOOKUP($C31,'LINHA 1'!$C$6:$BM$162,'Carga People'!AA$2,0))+IF(ISERROR(VLOOKUP($C31,'LINHA 2'!$C$6:$BM$114,'Carga People'!AA$2,0)),0,VLOOKUP($C31,'LINHA 2'!$C$6:$BM$114,'Carga People'!AA$2,0))+IF(ISERROR(VLOOKUP($C31,'LINHA 3'!$C$6:$BM$106,'Carga People'!AA$2,0)),0,VLOOKUP($C31,'LINHA 3'!$C$6:$BM$106,'Carga People'!AA$2,0))</f>
        <v>0</v>
      </c>
      <c r="AB31" s="140">
        <f>IF(ISERROR(VLOOKUP($C31,'LINHA 1'!$C$6:$BM$162,'Carga People'!AB$2,0)),0,VLOOKUP($C31,'LINHA 1'!$C$6:$BM$162,'Carga People'!AB$2,0))+IF(ISERROR(VLOOKUP($C31,'LINHA 2'!$C$6:$BM$114,'Carga People'!AB$2,0)),0,VLOOKUP($C31,'LINHA 2'!$C$6:$BM$114,'Carga People'!AB$2,0))+IF(ISERROR(VLOOKUP($C31,'LINHA 3'!$C$6:$BM$106,'Carga People'!AB$2,0)),0,VLOOKUP($C31,'LINHA 3'!$C$6:$BM$106,'Carga People'!AB$2,0))</f>
        <v>0</v>
      </c>
      <c r="AC31" s="140">
        <f>IF(ISERROR(VLOOKUP($C31,'LINHA 1'!$C$6:$BM$162,'Carga People'!AC$2,0)),0,VLOOKUP($C31,'LINHA 1'!$C$6:$BM$162,'Carga People'!AC$2,0))+IF(ISERROR(VLOOKUP($C31,'LINHA 2'!$C$6:$BM$114,'Carga People'!AC$2,0)),0,VLOOKUP($C31,'LINHA 2'!$C$6:$BM$114,'Carga People'!AC$2,0))+IF(ISERROR(VLOOKUP($C31,'LINHA 3'!$C$6:$BM$106,'Carga People'!AC$2,0)),0,VLOOKUP($C31,'LINHA 3'!$C$6:$BM$106,'Carga People'!AC$2,0))</f>
        <v>0</v>
      </c>
      <c r="AD31" s="140">
        <f>IF(ISERROR(VLOOKUP($C31,'LINHA 1'!$C$6:$BM$162,'Carga People'!AD$2,0)),0,VLOOKUP($C31,'LINHA 1'!$C$6:$BM$162,'Carga People'!AD$2,0))+IF(ISERROR(VLOOKUP($C31,'LINHA 2'!$C$6:$BM$114,'Carga People'!AD$2,0)),0,VLOOKUP($C31,'LINHA 2'!$C$6:$BM$114,'Carga People'!AD$2,0))+IF(ISERROR(VLOOKUP($C31,'LINHA 3'!$C$6:$BM$106,'Carga People'!AD$2,0)),0,VLOOKUP($C31,'LINHA 3'!$C$6:$BM$106,'Carga People'!AD$2,0))</f>
        <v>0</v>
      </c>
      <c r="AE31" s="140">
        <f>IF(ISERROR(VLOOKUP($C31,'LINHA 1'!$C$6:$BM$162,'Carga People'!AE$2,0)),0,VLOOKUP($C31,'LINHA 1'!$C$6:$BM$162,'Carga People'!AE$2,0))+IF(ISERROR(VLOOKUP($C31,'LINHA 2'!$C$6:$BM$114,'Carga People'!AE$2,0)),0,VLOOKUP($C31,'LINHA 2'!$C$6:$BM$114,'Carga People'!AE$2,0))+IF(ISERROR(VLOOKUP($C31,'LINHA 3'!$C$6:$BM$106,'Carga People'!AE$2,0)),0,VLOOKUP($C31,'LINHA 3'!$C$6:$BM$106,'Carga People'!AE$2,0))</f>
        <v>0</v>
      </c>
      <c r="AF31" s="140">
        <f>IF(ISERROR(VLOOKUP($C31,'LINHA 1'!$C$6:$BM$162,'Carga People'!AF$2,0)),0,VLOOKUP($C31,'LINHA 1'!$C$6:$BM$162,'Carga People'!AF$2,0))+IF(ISERROR(VLOOKUP($C31,'LINHA 2'!$C$6:$BM$114,'Carga People'!AF$2,0)),0,VLOOKUP($C31,'LINHA 2'!$C$6:$BM$114,'Carga People'!AF$2,0))+IF(ISERROR(VLOOKUP($C31,'LINHA 3'!$C$6:$BM$106,'Carga People'!AF$2,0)),0,VLOOKUP($C31,'LINHA 3'!$C$6:$BM$106,'Carga People'!AF$2,0))</f>
        <v>0</v>
      </c>
      <c r="AG31" s="140">
        <f>IF(ISERROR(VLOOKUP($C31,'LINHA 1'!$C$6:$BM$162,'Carga People'!AG$2,0)),0,VLOOKUP($C31,'LINHA 1'!$C$6:$BM$162,'Carga People'!AG$2,0))+IF(ISERROR(VLOOKUP($C31,'LINHA 2'!$C$6:$BM$114,'Carga People'!AG$2,0)),0,VLOOKUP($C31,'LINHA 2'!$C$6:$BM$114,'Carga People'!AG$2,0))+IF(ISERROR(VLOOKUP($C31,'LINHA 3'!$C$6:$BM$106,'Carga People'!AG$2,0)),0,VLOOKUP($C31,'LINHA 3'!$C$6:$BM$106,'Carga People'!AG$2,0))</f>
        <v>0</v>
      </c>
      <c r="AH31" s="140">
        <f>IF(ISERROR(VLOOKUP($C31,'LINHA 1'!$C$6:$BM$162,'Carga People'!AH$2,0)),0,VLOOKUP($C31,'LINHA 1'!$C$6:$BM$162,'Carga People'!AH$2,0))+IF(ISERROR(VLOOKUP($C31,'LINHA 2'!$C$6:$BM$114,'Carga People'!AH$2,0)),0,VLOOKUP($C31,'LINHA 2'!$C$6:$BM$114,'Carga People'!AH$2,0))+IF(ISERROR(VLOOKUP($C31,'LINHA 3'!$C$6:$BM$106,'Carga People'!AH$2,0)),0,VLOOKUP($C31,'LINHA 3'!$C$6:$BM$106,'Carga People'!AH$2,0))</f>
        <v>0</v>
      </c>
      <c r="AI31" s="140">
        <f>IF(ISERROR(VLOOKUP($C31,'LINHA 1'!$C$6:$BM$162,'Carga People'!AI$2,0)),0,VLOOKUP($C31,'LINHA 1'!$C$6:$BM$162,'Carga People'!AI$2,0))+IF(ISERROR(VLOOKUP($C31,'LINHA 2'!$C$6:$BM$114,'Carga People'!AI$2,0)),0,VLOOKUP($C31,'LINHA 2'!$C$6:$BM$114,'Carga People'!AI$2,0))+IF(ISERROR(VLOOKUP($C31,'LINHA 3'!$C$6:$BM$106,'Carga People'!AI$2,0)),0,VLOOKUP($C31,'LINHA 3'!$C$6:$BM$106,'Carga People'!AI$2,0))</f>
        <v>0</v>
      </c>
      <c r="AJ31" s="140">
        <f>IF(ISERROR(VLOOKUP($C31,'LINHA 1'!$C$6:$BM$162,'Carga People'!AJ$2,0)),0,VLOOKUP($C31,'LINHA 1'!$C$6:$BM$162,'Carga People'!AJ$2,0))+IF(ISERROR(VLOOKUP($C31,'LINHA 2'!$C$6:$BM$114,'Carga People'!AJ$2,0)),0,VLOOKUP($C31,'LINHA 2'!$C$6:$BM$114,'Carga People'!AJ$2,0))+IF(ISERROR(VLOOKUP($C31,'LINHA 3'!$C$6:$BM$106,'Carga People'!AJ$2,0)),0,VLOOKUP($C31,'LINHA 3'!$C$6:$BM$106,'Carga People'!AJ$2,0))</f>
        <v>0</v>
      </c>
      <c r="AK31" s="140">
        <f>IF(ISERROR(VLOOKUP($C31,'LINHA 1'!$C$6:$BM$162,'Carga People'!AK$2,0)),0,VLOOKUP($C31,'LINHA 1'!$C$6:$BM$162,'Carga People'!AK$2,0))+IF(ISERROR(VLOOKUP($C31,'LINHA 2'!$C$6:$BM$114,'Carga People'!AK$2,0)),0,VLOOKUP($C31,'LINHA 2'!$C$6:$BM$114,'Carga People'!AK$2,0))+IF(ISERROR(VLOOKUP($C31,'LINHA 3'!$C$6:$BM$106,'Carga People'!AK$2,0)),0,VLOOKUP($C31,'LINHA 3'!$C$6:$BM$106,'Carga People'!AK$2,0))</f>
        <v>0</v>
      </c>
      <c r="AL31" s="140">
        <f>IF(ISERROR(VLOOKUP($C31,'LINHA 1'!$C$6:$BM$162,'Carga People'!AL$2,0)),0,VLOOKUP($C31,'LINHA 1'!$C$6:$BM$162,'Carga People'!AL$2,0))+IF(ISERROR(VLOOKUP($C31,'LINHA 2'!$C$6:$BM$114,'Carga People'!AL$2,0)),0,VLOOKUP($C31,'LINHA 2'!$C$6:$BM$114,'Carga People'!AL$2,0))+IF(ISERROR(VLOOKUP($C31,'LINHA 3'!$C$6:$BM$106,'Carga People'!AL$2,0)),0,VLOOKUP($C31,'LINHA 3'!$C$6:$BM$106,'Carga People'!AL$2,0))</f>
        <v>0</v>
      </c>
      <c r="AM31" s="140">
        <f>IF(ISERROR(VLOOKUP($C31,'LINHA 1'!$C$6:$BM$162,'Carga People'!AM$2,0)),0,VLOOKUP($C31,'LINHA 1'!$C$6:$BM$162,'Carga People'!AM$2,0))+IF(ISERROR(VLOOKUP($C31,'LINHA 2'!$C$6:$BM$114,'Carga People'!AM$2,0)),0,VLOOKUP($C31,'LINHA 2'!$C$6:$BM$114,'Carga People'!AM$2,0))+IF(ISERROR(VLOOKUP($C31,'LINHA 3'!$C$6:$BM$106,'Carga People'!AM$2,0)),0,VLOOKUP($C31,'LINHA 3'!$C$6:$BM$106,'Carga People'!AM$2,0))</f>
        <v>0</v>
      </c>
      <c r="AN31" s="140">
        <f>IF(ISERROR(VLOOKUP($C31,'LINHA 1'!$C$6:$BM$162,'Carga People'!AN$2,0)),0,VLOOKUP($C31,'LINHA 1'!$C$6:$BM$162,'Carga People'!AN$2,0))+IF(ISERROR(VLOOKUP($C31,'LINHA 2'!$C$6:$BM$114,'Carga People'!AN$2,0)),0,VLOOKUP($C31,'LINHA 2'!$C$6:$BM$114,'Carga People'!AN$2,0))+IF(ISERROR(VLOOKUP($C31,'LINHA 3'!$C$6:$BM$106,'Carga People'!AN$2,0)),0,VLOOKUP($C31,'LINHA 3'!$C$6:$BM$106,'Carga People'!AN$2,0))</f>
        <v>0</v>
      </c>
      <c r="AO31" s="140">
        <f>IF(ISERROR(VLOOKUP($C31,'LINHA 1'!$C$6:$BM$162,'Carga People'!AO$2,0)),0,VLOOKUP($C31,'LINHA 1'!$C$6:$BM$162,'Carga People'!AO$2,0))+IF(ISERROR(VLOOKUP($C31,'LINHA 2'!$C$6:$BM$114,'Carga People'!AO$2,0)),0,VLOOKUP($C31,'LINHA 2'!$C$6:$BM$114,'Carga People'!AO$2,0))+IF(ISERROR(VLOOKUP($C31,'LINHA 3'!$C$6:$BM$106,'Carga People'!AO$2,0)),0,VLOOKUP($C31,'LINHA 3'!$C$6:$BM$106,'Carga People'!AO$2,0))</f>
        <v>0</v>
      </c>
      <c r="AP31" s="140">
        <f>IF(ISERROR(VLOOKUP($C31,'LINHA 1'!$C$6:$BM$162,'Carga People'!AP$2,0)),0,VLOOKUP($C31,'LINHA 1'!$C$6:$BM$162,'Carga People'!AP$2,0))+IF(ISERROR(VLOOKUP($C31,'LINHA 2'!$C$6:$BM$114,'Carga People'!AP$2,0)),0,VLOOKUP($C31,'LINHA 2'!$C$6:$BM$114,'Carga People'!AP$2,0))+IF(ISERROR(VLOOKUP($C31,'LINHA 3'!$C$6:$BM$106,'Carga People'!AP$2,0)),0,VLOOKUP($C31,'LINHA 3'!$C$6:$BM$106,'Carga People'!AP$2,0))</f>
        <v>0</v>
      </c>
      <c r="AQ31" s="140">
        <f>IF(ISERROR(VLOOKUP($C31,'LINHA 1'!$C$6:$BM$162,'Carga People'!AQ$2,0)),0,VLOOKUP($C31,'LINHA 1'!$C$6:$BM$162,'Carga People'!AQ$2,0))+IF(ISERROR(VLOOKUP($C31,'LINHA 2'!$C$6:$BM$114,'Carga People'!AQ$2,0)),0,VLOOKUP($C31,'LINHA 2'!$C$6:$BM$114,'Carga People'!AQ$2,0))+IF(ISERROR(VLOOKUP($C31,'LINHA 3'!$C$6:$BM$106,'Carga People'!AQ$2,0)),0,VLOOKUP($C31,'LINHA 3'!$C$6:$BM$106,'Carga People'!AQ$2,0))</f>
        <v>0</v>
      </c>
      <c r="AR31" s="140">
        <f>IF(ISERROR(VLOOKUP($C31,'LINHA 1'!$C$6:$BM$162,'Carga People'!AR$2,0)),0,VLOOKUP($C31,'LINHA 1'!$C$6:$BM$162,'Carga People'!AR$2,0))+IF(ISERROR(VLOOKUP($C31,'LINHA 2'!$C$6:$BM$114,'Carga People'!AR$2,0)),0,VLOOKUP($C31,'LINHA 2'!$C$6:$BM$114,'Carga People'!AR$2,0))+IF(ISERROR(VLOOKUP($C31,'LINHA 3'!$C$6:$BM$106,'Carga People'!AR$2,0)),0,VLOOKUP($C31,'LINHA 3'!$C$6:$BM$106,'Carga People'!AR$2,0))</f>
        <v>0</v>
      </c>
      <c r="AS31" s="140">
        <f>IF(ISERROR(VLOOKUP($C31,'LINHA 1'!$C$6:$BM$162,'Carga People'!AS$2,0)),0,VLOOKUP($C31,'LINHA 1'!$C$6:$BM$162,'Carga People'!AS$2,0))+IF(ISERROR(VLOOKUP($C31,'LINHA 2'!$C$6:$BM$114,'Carga People'!AS$2,0)),0,VLOOKUP($C31,'LINHA 2'!$C$6:$BM$114,'Carga People'!AS$2,0))+IF(ISERROR(VLOOKUP($C31,'LINHA 3'!$C$6:$BM$106,'Carga People'!AS$2,0)),0,VLOOKUP($C31,'LINHA 3'!$C$6:$BM$106,'Carga People'!AS$2,0))</f>
        <v>0</v>
      </c>
      <c r="AT31" s="140">
        <f>IF(ISERROR(VLOOKUP($C31,'LINHA 1'!$C$6:$BM$162,'Carga People'!AT$2,0)),0,VLOOKUP($C31,'LINHA 1'!$C$6:$BM$162,'Carga People'!AT$2,0))+IF(ISERROR(VLOOKUP($C31,'LINHA 2'!$C$6:$BM$114,'Carga People'!AT$2,0)),0,VLOOKUP($C31,'LINHA 2'!$C$6:$BM$114,'Carga People'!AT$2,0))+IF(ISERROR(VLOOKUP($C31,'LINHA 3'!$C$6:$BM$106,'Carga People'!AT$2,0)),0,VLOOKUP($C31,'LINHA 3'!$C$6:$BM$106,'Carga People'!AT$2,0))</f>
        <v>0</v>
      </c>
      <c r="AU31" s="367">
        <f t="shared" si="2"/>
        <v>0</v>
      </c>
      <c r="AV31" s="780" t="str">
        <f t="shared" si="3"/>
        <v/>
      </c>
      <c r="AW31" s="90">
        <f>IF(D31="","",VLOOKUP(D31,MI_ME!$D$5:$AQ$336,39,0))</f>
        <v>0</v>
      </c>
      <c r="AX31" s="660"/>
    </row>
    <row r="32" spans="1:50" ht="18" hidden="1" customHeight="1" x14ac:dyDescent="0.3">
      <c r="A32" s="1792"/>
      <c r="B32" s="770" t="s">
        <v>555</v>
      </c>
      <c r="C32" s="771" t="s">
        <v>575</v>
      </c>
      <c r="D32" s="771" t="s">
        <v>553</v>
      </c>
      <c r="E32" s="1457">
        <v>900941379</v>
      </c>
      <c r="F32" s="770" t="s">
        <v>15</v>
      </c>
      <c r="G32" s="136"/>
      <c r="H32" s="137"/>
      <c r="I32" s="138"/>
      <c r="J32" s="139">
        <f>IF(ISERROR(VLOOKUP($C32,'LINHA 1'!$C$6:$BM$162,'Carga People'!J$2,0)),0,VLOOKUP($C32,'LINHA 1'!$C$6:$BM$162,'Carga People'!J$2,0))+IF(ISERROR(VLOOKUP($C32,'LINHA 2'!$C$6:$BM$114,'Carga People'!J$2,0)),0,VLOOKUP($C32,'LINHA 2'!$C$6:$BM$114,'Carga People'!J$2,0))+IF(ISERROR(VLOOKUP($C32,'LINHA 3'!$C$6:$BM$106,'Carga People'!J$2,0)),0,VLOOKUP($C32,'LINHA 3'!$C$6:$BM$106,'Carga People'!J$2,0))</f>
        <v>0</v>
      </c>
      <c r="K32" s="140">
        <f>IF(ISERROR(VLOOKUP($C32,'LINHA 1'!$C$6:$BM$162,'Carga People'!K$2,0)),0,VLOOKUP($C32,'LINHA 1'!$C$6:$BM$162,'Carga People'!K$2,0))+IF(ISERROR(VLOOKUP($C32,'LINHA 2'!$C$6:$BM$114,'Carga People'!K$2,0)),0,VLOOKUP($C32,'LINHA 2'!$C$6:$BM$114,'Carga People'!K$2,0))+IF(ISERROR(VLOOKUP($C32,'LINHA 3'!$C$6:$BM$106,'Carga People'!K$2,0)),0,VLOOKUP($C32,'LINHA 3'!$C$6:$BM$106,'Carga People'!K$2,0))</f>
        <v>0</v>
      </c>
      <c r="L32" s="140">
        <f>IF(ISERROR(VLOOKUP($C32,'LINHA 1'!$C$6:$BM$162,'Carga People'!L$2,0)),0,VLOOKUP($C32,'LINHA 1'!$C$6:$BM$162,'Carga People'!L$2,0))+IF(ISERROR(VLOOKUP($C32,'LINHA 2'!$C$6:$BM$114,'Carga People'!L$2,0)),0,VLOOKUP($C32,'LINHA 2'!$C$6:$BM$114,'Carga People'!L$2,0))+IF(ISERROR(VLOOKUP($C32,'LINHA 3'!$C$6:$BM$106,'Carga People'!L$2,0)),0,VLOOKUP($C32,'LINHA 3'!$C$6:$BM$106,'Carga People'!L$2,0))</f>
        <v>0</v>
      </c>
      <c r="M32" s="140">
        <f>IF(ISERROR(VLOOKUP($C32,'LINHA 1'!$C$6:$BM$162,'Carga People'!M$2,0)),0,VLOOKUP($C32,'LINHA 1'!$C$6:$BM$162,'Carga People'!M$2,0))+IF(ISERROR(VLOOKUP($C32,'LINHA 2'!$C$6:$BM$114,'Carga People'!M$2,0)),0,VLOOKUP($C32,'LINHA 2'!$C$6:$BM$114,'Carga People'!M$2,0))+IF(ISERROR(VLOOKUP($C32,'LINHA 3'!$C$6:$BM$106,'Carga People'!M$2,0)),0,VLOOKUP($C32,'LINHA 3'!$C$6:$BM$106,'Carga People'!M$2,0))</f>
        <v>0</v>
      </c>
      <c r="N32" s="140">
        <f>IF(ISERROR(VLOOKUP($C32,'LINHA 1'!$C$6:$BM$162,'Carga People'!N$2,0)),0,VLOOKUP($C32,'LINHA 1'!$C$6:$BM$162,'Carga People'!N$2,0))+IF(ISERROR(VLOOKUP($C32,'LINHA 2'!$C$6:$BM$114,'Carga People'!N$2,0)),0,VLOOKUP($C32,'LINHA 2'!$C$6:$BM$114,'Carga People'!N$2,0))+IF(ISERROR(VLOOKUP($C32,'LINHA 3'!$C$6:$BM$106,'Carga People'!N$2,0)),0,VLOOKUP($C32,'LINHA 3'!$C$6:$BM$106,'Carga People'!N$2,0))</f>
        <v>0</v>
      </c>
      <c r="O32" s="140">
        <f>IF(ISERROR(VLOOKUP($C32,'LINHA 1'!$C$6:$BM$162,'Carga People'!O$2,0)),0,VLOOKUP($C32,'LINHA 1'!$C$6:$BM$162,'Carga People'!O$2,0))+IF(ISERROR(VLOOKUP($C32,'LINHA 2'!$C$6:$BM$114,'Carga People'!O$2,0)),0,VLOOKUP($C32,'LINHA 2'!$C$6:$BM$114,'Carga People'!O$2,0))+IF(ISERROR(VLOOKUP($C32,'LINHA 3'!$C$6:$BM$106,'Carga People'!O$2,0)),0,VLOOKUP($C32,'LINHA 3'!$C$6:$BM$106,'Carga People'!O$2,0))</f>
        <v>0</v>
      </c>
      <c r="P32" s="140">
        <f>IF(ISERROR(VLOOKUP($C32,'LINHA 1'!$C$6:$BM$162,'Carga People'!P$2,0)),0,VLOOKUP($C32,'LINHA 1'!$C$6:$BM$162,'Carga People'!P$2,0))+IF(ISERROR(VLOOKUP($C32,'LINHA 2'!$C$6:$BM$114,'Carga People'!P$2,0)),0,VLOOKUP($C32,'LINHA 2'!$C$6:$BM$114,'Carga People'!P$2,0))+IF(ISERROR(VLOOKUP($C32,'LINHA 3'!$C$6:$BM$106,'Carga People'!P$2,0)),0,VLOOKUP($C32,'LINHA 3'!$C$6:$BM$106,'Carga People'!P$2,0))</f>
        <v>0</v>
      </c>
      <c r="Q32" s="140">
        <f>IF(ISERROR(VLOOKUP($C32,'LINHA 1'!$C$6:$BM$162,'Carga People'!Q$2,0)),0,VLOOKUP($C32,'LINHA 1'!$C$6:$BM$162,'Carga People'!Q$2,0))+IF(ISERROR(VLOOKUP($C32,'LINHA 2'!$C$6:$BM$114,'Carga People'!Q$2,0)),0,VLOOKUP($C32,'LINHA 2'!$C$6:$BM$114,'Carga People'!Q$2,0))+IF(ISERROR(VLOOKUP($C32,'LINHA 3'!$C$6:$BM$106,'Carga People'!Q$2,0)),0,VLOOKUP($C32,'LINHA 3'!$C$6:$BM$106,'Carga People'!Q$2,0))</f>
        <v>0</v>
      </c>
      <c r="R32" s="140">
        <f>IF(ISERROR(VLOOKUP($C32,'LINHA 1'!$C$6:$BM$162,'Carga People'!R$2,0)),0,VLOOKUP($C32,'LINHA 1'!$C$6:$BM$162,'Carga People'!R$2,0))+IF(ISERROR(VLOOKUP($C32,'LINHA 2'!$C$6:$BM$114,'Carga People'!R$2,0)),0,VLOOKUP($C32,'LINHA 2'!$C$6:$BM$114,'Carga People'!R$2,0))+IF(ISERROR(VLOOKUP($C32,'LINHA 3'!$C$6:$BM$106,'Carga People'!R$2,0)),0,VLOOKUP($C32,'LINHA 3'!$C$6:$BM$106,'Carga People'!R$2,0))</f>
        <v>0</v>
      </c>
      <c r="S32" s="140">
        <f>IF(ISERROR(VLOOKUP($C32,'LINHA 1'!$C$6:$BM$162,'Carga People'!S$2,0)),0,VLOOKUP($C32,'LINHA 1'!$C$6:$BM$162,'Carga People'!S$2,0))+IF(ISERROR(VLOOKUP($C32,'LINHA 2'!$C$6:$BM$114,'Carga People'!S$2,0)),0,VLOOKUP($C32,'LINHA 2'!$C$6:$BM$114,'Carga People'!S$2,0))+IF(ISERROR(VLOOKUP($C32,'LINHA 3'!$C$6:$BM$106,'Carga People'!S$2,0)),0,VLOOKUP($C32,'LINHA 3'!$C$6:$BM$106,'Carga People'!S$2,0))</f>
        <v>0</v>
      </c>
      <c r="T32" s="140">
        <f>IF(ISERROR(VLOOKUP($C32,'LINHA 1'!$C$6:$BM$162,'Carga People'!T$2,0)),0,VLOOKUP($C32,'LINHA 1'!$C$6:$BM$162,'Carga People'!T$2,0))+IF(ISERROR(VLOOKUP($C32,'LINHA 2'!$C$6:$BM$114,'Carga People'!T$2,0)),0,VLOOKUP($C32,'LINHA 2'!$C$6:$BM$114,'Carga People'!T$2,0))+IF(ISERROR(VLOOKUP($C32,'LINHA 3'!$C$6:$BM$106,'Carga People'!T$2,0)),0,VLOOKUP($C32,'LINHA 3'!$C$6:$BM$106,'Carga People'!T$2,0))</f>
        <v>0</v>
      </c>
      <c r="U32" s="140">
        <f>IF(ISERROR(VLOOKUP($C32,'LINHA 1'!$C$6:$BM$162,'Carga People'!U$2,0)),0,VLOOKUP($C32,'LINHA 1'!$C$6:$BM$162,'Carga People'!U$2,0))+IF(ISERROR(VLOOKUP($C32,'LINHA 2'!$C$6:$BM$114,'Carga People'!U$2,0)),0,VLOOKUP($C32,'LINHA 2'!$C$6:$BM$114,'Carga People'!U$2,0))+IF(ISERROR(VLOOKUP($C32,'LINHA 3'!$C$6:$BM$106,'Carga People'!U$2,0)),0,VLOOKUP($C32,'LINHA 3'!$C$6:$BM$106,'Carga People'!U$2,0))</f>
        <v>0</v>
      </c>
      <c r="V32" s="140">
        <f>IF(ISERROR(VLOOKUP($C32,'LINHA 1'!$C$6:$BM$162,'Carga People'!V$2,0)),0,VLOOKUP($C32,'LINHA 1'!$C$6:$BM$162,'Carga People'!V$2,0))+IF(ISERROR(VLOOKUP($C32,'LINHA 2'!$C$6:$BM$114,'Carga People'!V$2,0)),0,VLOOKUP($C32,'LINHA 2'!$C$6:$BM$114,'Carga People'!V$2,0))+IF(ISERROR(VLOOKUP($C32,'LINHA 3'!$C$6:$BM$106,'Carga People'!V$2,0)),0,VLOOKUP($C32,'LINHA 3'!$C$6:$BM$106,'Carga People'!V$2,0))</f>
        <v>0</v>
      </c>
      <c r="W32" s="140">
        <f>IF(ISERROR(VLOOKUP($C32,'LINHA 1'!$C$6:$BM$162,'Carga People'!W$2,0)),0,VLOOKUP($C32,'LINHA 1'!$C$6:$BM$162,'Carga People'!W$2,0))+IF(ISERROR(VLOOKUP($C32,'LINHA 2'!$C$6:$BM$114,'Carga People'!W$2,0)),0,VLOOKUP($C32,'LINHA 2'!$C$6:$BM$114,'Carga People'!W$2,0))+IF(ISERROR(VLOOKUP($C32,'LINHA 3'!$C$6:$BM$106,'Carga People'!W$2,0)),0,VLOOKUP($C32,'LINHA 3'!$C$6:$BM$106,'Carga People'!W$2,0))</f>
        <v>0</v>
      </c>
      <c r="X32" s="140">
        <f>IF(ISERROR(VLOOKUP($C32,'LINHA 1'!$C$6:$BM$162,'Carga People'!X$2,0)),0,VLOOKUP($C32,'LINHA 1'!$C$6:$BM$162,'Carga People'!X$2,0))+IF(ISERROR(VLOOKUP($C32,'LINHA 2'!$C$6:$BM$114,'Carga People'!X$2,0)),0,VLOOKUP($C32,'LINHA 2'!$C$6:$BM$114,'Carga People'!X$2,0))+IF(ISERROR(VLOOKUP($C32,'LINHA 3'!$C$6:$BM$106,'Carga People'!X$2,0)),0,VLOOKUP($C32,'LINHA 3'!$C$6:$BM$106,'Carga People'!X$2,0))</f>
        <v>0</v>
      </c>
      <c r="Y32" s="140">
        <f>IF(ISERROR(VLOOKUP($C32,'LINHA 1'!$C$6:$BM$162,'Carga People'!Y$2,0)),0,VLOOKUP($C32,'LINHA 1'!$C$6:$BM$162,'Carga People'!Y$2,0))+IF(ISERROR(VLOOKUP($C32,'LINHA 2'!$C$6:$BM$114,'Carga People'!Y$2,0)),0,VLOOKUP($C32,'LINHA 2'!$C$6:$BM$114,'Carga People'!Y$2,0))+IF(ISERROR(VLOOKUP($C32,'LINHA 3'!$C$6:$BM$106,'Carga People'!Y$2,0)),0,VLOOKUP($C32,'LINHA 3'!$C$6:$BM$106,'Carga People'!Y$2,0))</f>
        <v>0</v>
      </c>
      <c r="Z32" s="140">
        <f>IF(ISERROR(VLOOKUP($C32,'LINHA 1'!$C$6:$BM$162,'Carga People'!Z$2,0)),0,VLOOKUP($C32,'LINHA 1'!$C$6:$BM$162,'Carga People'!Z$2,0))+IF(ISERROR(VLOOKUP($C32,'LINHA 2'!$C$6:$BM$114,'Carga People'!Z$2,0)),0,VLOOKUP($C32,'LINHA 2'!$C$6:$BM$114,'Carga People'!Z$2,0))+IF(ISERROR(VLOOKUP($C32,'LINHA 3'!$C$6:$BM$106,'Carga People'!Z$2,0)),0,VLOOKUP($C32,'LINHA 3'!$C$6:$BM$106,'Carga People'!Z$2,0))</f>
        <v>0</v>
      </c>
      <c r="AA32" s="140">
        <f>IF(ISERROR(VLOOKUP($C32,'LINHA 1'!$C$6:$BM$162,'Carga People'!AA$2,0)),0,VLOOKUP($C32,'LINHA 1'!$C$6:$BM$162,'Carga People'!AA$2,0))+IF(ISERROR(VLOOKUP($C32,'LINHA 2'!$C$6:$BM$114,'Carga People'!AA$2,0)),0,VLOOKUP($C32,'LINHA 2'!$C$6:$BM$114,'Carga People'!AA$2,0))+IF(ISERROR(VLOOKUP($C32,'LINHA 3'!$C$6:$BM$106,'Carga People'!AA$2,0)),0,VLOOKUP($C32,'LINHA 3'!$C$6:$BM$106,'Carga People'!AA$2,0))</f>
        <v>0</v>
      </c>
      <c r="AB32" s="140">
        <f>IF(ISERROR(VLOOKUP($C32,'LINHA 1'!$C$6:$BM$162,'Carga People'!AB$2,0)),0,VLOOKUP($C32,'LINHA 1'!$C$6:$BM$162,'Carga People'!AB$2,0))+IF(ISERROR(VLOOKUP($C32,'LINHA 2'!$C$6:$BM$114,'Carga People'!AB$2,0)),0,VLOOKUP($C32,'LINHA 2'!$C$6:$BM$114,'Carga People'!AB$2,0))+IF(ISERROR(VLOOKUP($C32,'LINHA 3'!$C$6:$BM$106,'Carga People'!AB$2,0)),0,VLOOKUP($C32,'LINHA 3'!$C$6:$BM$106,'Carga People'!AB$2,0))</f>
        <v>0</v>
      </c>
      <c r="AC32" s="140">
        <f>IF(ISERROR(VLOOKUP($C32,'LINHA 1'!$C$6:$BM$162,'Carga People'!AC$2,0)),0,VLOOKUP($C32,'LINHA 1'!$C$6:$BM$162,'Carga People'!AC$2,0))+IF(ISERROR(VLOOKUP($C32,'LINHA 2'!$C$6:$BM$114,'Carga People'!AC$2,0)),0,VLOOKUP($C32,'LINHA 2'!$C$6:$BM$114,'Carga People'!AC$2,0))+IF(ISERROR(VLOOKUP($C32,'LINHA 3'!$C$6:$BM$106,'Carga People'!AC$2,0)),0,VLOOKUP($C32,'LINHA 3'!$C$6:$BM$106,'Carga People'!AC$2,0))</f>
        <v>0</v>
      </c>
      <c r="AD32" s="140">
        <f>IF(ISERROR(VLOOKUP($C32,'LINHA 1'!$C$6:$BM$162,'Carga People'!AD$2,0)),0,VLOOKUP($C32,'LINHA 1'!$C$6:$BM$162,'Carga People'!AD$2,0))+IF(ISERROR(VLOOKUP($C32,'LINHA 2'!$C$6:$BM$114,'Carga People'!AD$2,0)),0,VLOOKUP($C32,'LINHA 2'!$C$6:$BM$114,'Carga People'!AD$2,0))+IF(ISERROR(VLOOKUP($C32,'LINHA 3'!$C$6:$BM$106,'Carga People'!AD$2,0)),0,VLOOKUP($C32,'LINHA 3'!$C$6:$BM$106,'Carga People'!AD$2,0))</f>
        <v>0</v>
      </c>
      <c r="AE32" s="140">
        <f>IF(ISERROR(VLOOKUP($C32,'LINHA 1'!$C$6:$BM$162,'Carga People'!AE$2,0)),0,VLOOKUP($C32,'LINHA 1'!$C$6:$BM$162,'Carga People'!AE$2,0))+IF(ISERROR(VLOOKUP($C32,'LINHA 2'!$C$6:$BM$114,'Carga People'!AE$2,0)),0,VLOOKUP($C32,'LINHA 2'!$C$6:$BM$114,'Carga People'!AE$2,0))+IF(ISERROR(VLOOKUP($C32,'LINHA 3'!$C$6:$BM$106,'Carga People'!AE$2,0)),0,VLOOKUP($C32,'LINHA 3'!$C$6:$BM$106,'Carga People'!AE$2,0))</f>
        <v>0</v>
      </c>
      <c r="AF32" s="140">
        <f>IF(ISERROR(VLOOKUP($C32,'LINHA 1'!$C$6:$BM$162,'Carga People'!AF$2,0)),0,VLOOKUP($C32,'LINHA 1'!$C$6:$BM$162,'Carga People'!AF$2,0))+IF(ISERROR(VLOOKUP($C32,'LINHA 2'!$C$6:$BM$114,'Carga People'!AF$2,0)),0,VLOOKUP($C32,'LINHA 2'!$C$6:$BM$114,'Carga People'!AF$2,0))+IF(ISERROR(VLOOKUP($C32,'LINHA 3'!$C$6:$BM$106,'Carga People'!AF$2,0)),0,VLOOKUP($C32,'LINHA 3'!$C$6:$BM$106,'Carga People'!AF$2,0))</f>
        <v>0</v>
      </c>
      <c r="AG32" s="140">
        <f>IF(ISERROR(VLOOKUP($C32,'LINHA 1'!$C$6:$BM$162,'Carga People'!AG$2,0)),0,VLOOKUP($C32,'LINHA 1'!$C$6:$BM$162,'Carga People'!AG$2,0))+IF(ISERROR(VLOOKUP($C32,'LINHA 2'!$C$6:$BM$114,'Carga People'!AG$2,0)),0,VLOOKUP($C32,'LINHA 2'!$C$6:$BM$114,'Carga People'!AG$2,0))+IF(ISERROR(VLOOKUP($C32,'LINHA 3'!$C$6:$BM$106,'Carga People'!AG$2,0)),0,VLOOKUP($C32,'LINHA 3'!$C$6:$BM$106,'Carga People'!AG$2,0))</f>
        <v>0</v>
      </c>
      <c r="AH32" s="140">
        <f>IF(ISERROR(VLOOKUP($C32,'LINHA 1'!$C$6:$BM$162,'Carga People'!AH$2,0)),0,VLOOKUP($C32,'LINHA 1'!$C$6:$BM$162,'Carga People'!AH$2,0))+IF(ISERROR(VLOOKUP($C32,'LINHA 2'!$C$6:$BM$114,'Carga People'!AH$2,0)),0,VLOOKUP($C32,'LINHA 2'!$C$6:$BM$114,'Carga People'!AH$2,0))+IF(ISERROR(VLOOKUP($C32,'LINHA 3'!$C$6:$BM$106,'Carga People'!AH$2,0)),0,VLOOKUP($C32,'LINHA 3'!$C$6:$BM$106,'Carga People'!AH$2,0))</f>
        <v>0</v>
      </c>
      <c r="AI32" s="140">
        <f>IF(ISERROR(VLOOKUP($C32,'LINHA 1'!$C$6:$BM$162,'Carga People'!AI$2,0)),0,VLOOKUP($C32,'LINHA 1'!$C$6:$BM$162,'Carga People'!AI$2,0))+IF(ISERROR(VLOOKUP($C32,'LINHA 2'!$C$6:$BM$114,'Carga People'!AI$2,0)),0,VLOOKUP($C32,'LINHA 2'!$C$6:$BM$114,'Carga People'!AI$2,0))+IF(ISERROR(VLOOKUP($C32,'LINHA 3'!$C$6:$BM$106,'Carga People'!AI$2,0)),0,VLOOKUP($C32,'LINHA 3'!$C$6:$BM$106,'Carga People'!AI$2,0))</f>
        <v>0</v>
      </c>
      <c r="AJ32" s="140">
        <f>IF(ISERROR(VLOOKUP($C32,'LINHA 1'!$C$6:$BM$162,'Carga People'!AJ$2,0)),0,VLOOKUP($C32,'LINHA 1'!$C$6:$BM$162,'Carga People'!AJ$2,0))+IF(ISERROR(VLOOKUP($C32,'LINHA 2'!$C$6:$BM$114,'Carga People'!AJ$2,0)),0,VLOOKUP($C32,'LINHA 2'!$C$6:$BM$114,'Carga People'!AJ$2,0))+IF(ISERROR(VLOOKUP($C32,'LINHA 3'!$C$6:$BM$106,'Carga People'!AJ$2,0)),0,VLOOKUP($C32,'LINHA 3'!$C$6:$BM$106,'Carga People'!AJ$2,0))</f>
        <v>0</v>
      </c>
      <c r="AK32" s="140">
        <f>IF(ISERROR(VLOOKUP($C32,'LINHA 1'!$C$6:$BM$162,'Carga People'!AK$2,0)),0,VLOOKUP($C32,'LINHA 1'!$C$6:$BM$162,'Carga People'!AK$2,0))+IF(ISERROR(VLOOKUP($C32,'LINHA 2'!$C$6:$BM$114,'Carga People'!AK$2,0)),0,VLOOKUP($C32,'LINHA 2'!$C$6:$BM$114,'Carga People'!AK$2,0))+IF(ISERROR(VLOOKUP($C32,'LINHA 3'!$C$6:$BM$106,'Carga People'!AK$2,0)),0,VLOOKUP($C32,'LINHA 3'!$C$6:$BM$106,'Carga People'!AK$2,0))</f>
        <v>0</v>
      </c>
      <c r="AL32" s="140">
        <f>IF(ISERROR(VLOOKUP($C32,'LINHA 1'!$C$6:$BM$162,'Carga People'!AL$2,0)),0,VLOOKUP($C32,'LINHA 1'!$C$6:$BM$162,'Carga People'!AL$2,0))+IF(ISERROR(VLOOKUP($C32,'LINHA 2'!$C$6:$BM$114,'Carga People'!AL$2,0)),0,VLOOKUP($C32,'LINHA 2'!$C$6:$BM$114,'Carga People'!AL$2,0))+IF(ISERROR(VLOOKUP($C32,'LINHA 3'!$C$6:$BM$106,'Carga People'!AL$2,0)),0,VLOOKUP($C32,'LINHA 3'!$C$6:$BM$106,'Carga People'!AL$2,0))</f>
        <v>0</v>
      </c>
      <c r="AM32" s="140">
        <f>IF(ISERROR(VLOOKUP($C32,'LINHA 1'!$C$6:$BM$162,'Carga People'!AM$2,0)),0,VLOOKUP($C32,'LINHA 1'!$C$6:$BM$162,'Carga People'!AM$2,0))+IF(ISERROR(VLOOKUP($C32,'LINHA 2'!$C$6:$BM$114,'Carga People'!AM$2,0)),0,VLOOKUP($C32,'LINHA 2'!$C$6:$BM$114,'Carga People'!AM$2,0))+IF(ISERROR(VLOOKUP($C32,'LINHA 3'!$C$6:$BM$106,'Carga People'!AM$2,0)),0,VLOOKUP($C32,'LINHA 3'!$C$6:$BM$106,'Carga People'!AM$2,0))</f>
        <v>0</v>
      </c>
      <c r="AN32" s="140">
        <f>IF(ISERROR(VLOOKUP($C32,'LINHA 1'!$C$6:$BM$162,'Carga People'!AN$2,0)),0,VLOOKUP($C32,'LINHA 1'!$C$6:$BM$162,'Carga People'!AN$2,0))+IF(ISERROR(VLOOKUP($C32,'LINHA 2'!$C$6:$BM$114,'Carga People'!AN$2,0)),0,VLOOKUP($C32,'LINHA 2'!$C$6:$BM$114,'Carga People'!AN$2,0))+IF(ISERROR(VLOOKUP($C32,'LINHA 3'!$C$6:$BM$106,'Carga People'!AN$2,0)),0,VLOOKUP($C32,'LINHA 3'!$C$6:$BM$106,'Carga People'!AN$2,0))</f>
        <v>0</v>
      </c>
      <c r="AO32" s="140">
        <f>IF(ISERROR(VLOOKUP($C32,'LINHA 1'!$C$6:$BM$162,'Carga People'!AO$2,0)),0,VLOOKUP($C32,'LINHA 1'!$C$6:$BM$162,'Carga People'!AO$2,0))+IF(ISERROR(VLOOKUP($C32,'LINHA 2'!$C$6:$BM$114,'Carga People'!AO$2,0)),0,VLOOKUP($C32,'LINHA 2'!$C$6:$BM$114,'Carga People'!AO$2,0))+IF(ISERROR(VLOOKUP($C32,'LINHA 3'!$C$6:$BM$106,'Carga People'!AO$2,0)),0,VLOOKUP($C32,'LINHA 3'!$C$6:$BM$106,'Carga People'!AO$2,0))</f>
        <v>0</v>
      </c>
      <c r="AP32" s="140">
        <f>IF(ISERROR(VLOOKUP($C32,'LINHA 1'!$C$6:$BM$162,'Carga People'!AP$2,0)),0,VLOOKUP($C32,'LINHA 1'!$C$6:$BM$162,'Carga People'!AP$2,0))+IF(ISERROR(VLOOKUP($C32,'LINHA 2'!$C$6:$BM$114,'Carga People'!AP$2,0)),0,VLOOKUP($C32,'LINHA 2'!$C$6:$BM$114,'Carga People'!AP$2,0))+IF(ISERROR(VLOOKUP($C32,'LINHA 3'!$C$6:$BM$106,'Carga People'!AP$2,0)),0,VLOOKUP($C32,'LINHA 3'!$C$6:$BM$106,'Carga People'!AP$2,0))</f>
        <v>0</v>
      </c>
      <c r="AQ32" s="140">
        <f>IF(ISERROR(VLOOKUP($C32,'LINHA 1'!$C$6:$BM$162,'Carga People'!AQ$2,0)),0,VLOOKUP($C32,'LINHA 1'!$C$6:$BM$162,'Carga People'!AQ$2,0))+IF(ISERROR(VLOOKUP($C32,'LINHA 2'!$C$6:$BM$114,'Carga People'!AQ$2,0)),0,VLOOKUP($C32,'LINHA 2'!$C$6:$BM$114,'Carga People'!AQ$2,0))+IF(ISERROR(VLOOKUP($C32,'LINHA 3'!$C$6:$BM$106,'Carga People'!AQ$2,0)),0,VLOOKUP($C32,'LINHA 3'!$C$6:$BM$106,'Carga People'!AQ$2,0))</f>
        <v>0</v>
      </c>
      <c r="AR32" s="140">
        <f>IF(ISERROR(VLOOKUP($C32,'LINHA 1'!$C$6:$BM$162,'Carga People'!AR$2,0)),0,VLOOKUP($C32,'LINHA 1'!$C$6:$BM$162,'Carga People'!AR$2,0))+IF(ISERROR(VLOOKUP($C32,'LINHA 2'!$C$6:$BM$114,'Carga People'!AR$2,0)),0,VLOOKUP($C32,'LINHA 2'!$C$6:$BM$114,'Carga People'!AR$2,0))+IF(ISERROR(VLOOKUP($C32,'LINHA 3'!$C$6:$BM$106,'Carga People'!AR$2,0)),0,VLOOKUP($C32,'LINHA 3'!$C$6:$BM$106,'Carga People'!AR$2,0))</f>
        <v>0</v>
      </c>
      <c r="AS32" s="140">
        <f>IF(ISERROR(VLOOKUP($C32,'LINHA 1'!$C$6:$BM$162,'Carga People'!AS$2,0)),0,VLOOKUP($C32,'LINHA 1'!$C$6:$BM$162,'Carga People'!AS$2,0))+IF(ISERROR(VLOOKUP($C32,'LINHA 2'!$C$6:$BM$114,'Carga People'!AS$2,0)),0,VLOOKUP($C32,'LINHA 2'!$C$6:$BM$114,'Carga People'!AS$2,0))+IF(ISERROR(VLOOKUP($C32,'LINHA 3'!$C$6:$BM$106,'Carga People'!AS$2,0)),0,VLOOKUP($C32,'LINHA 3'!$C$6:$BM$106,'Carga People'!AS$2,0))</f>
        <v>0</v>
      </c>
      <c r="AT32" s="140">
        <f>IF(ISERROR(VLOOKUP($C32,'LINHA 1'!$C$6:$BM$162,'Carga People'!AT$2,0)),0,VLOOKUP($C32,'LINHA 1'!$C$6:$BM$162,'Carga People'!AT$2,0))+IF(ISERROR(VLOOKUP($C32,'LINHA 2'!$C$6:$BM$114,'Carga People'!AT$2,0)),0,VLOOKUP($C32,'LINHA 2'!$C$6:$BM$114,'Carga People'!AT$2,0))+IF(ISERROR(VLOOKUP($C32,'LINHA 3'!$C$6:$BM$106,'Carga People'!AT$2,0)),0,VLOOKUP($C32,'LINHA 3'!$C$6:$BM$106,'Carga People'!AT$2,0))</f>
        <v>0</v>
      </c>
      <c r="AU32" s="367">
        <f t="shared" si="2"/>
        <v>0</v>
      </c>
      <c r="AV32" s="780" t="str">
        <f t="shared" si="3"/>
        <v/>
      </c>
      <c r="AW32" s="90">
        <f>IF(D32="","",VLOOKUP(D32,MI_ME!$D$5:$AQ$336,39,0))</f>
        <v>0</v>
      </c>
      <c r="AX32" s="660"/>
    </row>
    <row r="33" spans="1:50" ht="18" hidden="1" customHeight="1" x14ac:dyDescent="0.3">
      <c r="A33" s="1792"/>
      <c r="B33" s="770" t="s">
        <v>555</v>
      </c>
      <c r="C33" s="770" t="s">
        <v>576</v>
      </c>
      <c r="D33" s="771" t="s">
        <v>554</v>
      </c>
      <c r="E33" s="1457">
        <v>900941380</v>
      </c>
      <c r="F33" s="770" t="s">
        <v>15</v>
      </c>
      <c r="G33" s="136"/>
      <c r="H33" s="137"/>
      <c r="I33" s="138"/>
      <c r="J33" s="139">
        <f>IF(ISERROR(VLOOKUP($C33,'LINHA 1'!$C$6:$BM$162,'Carga People'!J$2,0)),0,VLOOKUP($C33,'LINHA 1'!$C$6:$BM$162,'Carga People'!J$2,0))+IF(ISERROR(VLOOKUP($C33,'LINHA 2'!$C$6:$BM$114,'Carga People'!J$2,0)),0,VLOOKUP($C33,'LINHA 2'!$C$6:$BM$114,'Carga People'!J$2,0))+IF(ISERROR(VLOOKUP($C33,'LINHA 3'!$C$6:$BM$106,'Carga People'!J$2,0)),0,VLOOKUP($C33,'LINHA 3'!$C$6:$BM$106,'Carga People'!J$2,0))</f>
        <v>0</v>
      </c>
      <c r="K33" s="140">
        <f>IF(ISERROR(VLOOKUP($C33,'LINHA 1'!$C$6:$BM$162,'Carga People'!K$2,0)),0,VLOOKUP($C33,'LINHA 1'!$C$6:$BM$162,'Carga People'!K$2,0))+IF(ISERROR(VLOOKUP($C33,'LINHA 2'!$C$6:$BM$114,'Carga People'!K$2,0)),0,VLOOKUP($C33,'LINHA 2'!$C$6:$BM$114,'Carga People'!K$2,0))+IF(ISERROR(VLOOKUP($C33,'LINHA 3'!$C$6:$BM$106,'Carga People'!K$2,0)),0,VLOOKUP($C33,'LINHA 3'!$C$6:$BM$106,'Carga People'!K$2,0))</f>
        <v>0</v>
      </c>
      <c r="L33" s="140">
        <f>IF(ISERROR(VLOOKUP($C33,'LINHA 1'!$C$6:$BM$162,'Carga People'!L$2,0)),0,VLOOKUP($C33,'LINHA 1'!$C$6:$BM$162,'Carga People'!L$2,0))+IF(ISERROR(VLOOKUP($C33,'LINHA 2'!$C$6:$BM$114,'Carga People'!L$2,0)),0,VLOOKUP($C33,'LINHA 2'!$C$6:$BM$114,'Carga People'!L$2,0))+IF(ISERROR(VLOOKUP($C33,'LINHA 3'!$C$6:$BM$106,'Carga People'!L$2,0)),0,VLOOKUP($C33,'LINHA 3'!$C$6:$BM$106,'Carga People'!L$2,0))</f>
        <v>0</v>
      </c>
      <c r="M33" s="140">
        <f>IF(ISERROR(VLOOKUP($C33,'LINHA 1'!$C$6:$BM$162,'Carga People'!M$2,0)),0,VLOOKUP($C33,'LINHA 1'!$C$6:$BM$162,'Carga People'!M$2,0))+IF(ISERROR(VLOOKUP($C33,'LINHA 2'!$C$6:$BM$114,'Carga People'!M$2,0)),0,VLOOKUP($C33,'LINHA 2'!$C$6:$BM$114,'Carga People'!M$2,0))+IF(ISERROR(VLOOKUP($C33,'LINHA 3'!$C$6:$BM$106,'Carga People'!M$2,0)),0,VLOOKUP($C33,'LINHA 3'!$C$6:$BM$106,'Carga People'!M$2,0))</f>
        <v>0</v>
      </c>
      <c r="N33" s="140">
        <f>IF(ISERROR(VLOOKUP($C33,'LINHA 1'!$C$6:$BM$162,'Carga People'!N$2,0)),0,VLOOKUP($C33,'LINHA 1'!$C$6:$BM$162,'Carga People'!N$2,0))+IF(ISERROR(VLOOKUP($C33,'LINHA 2'!$C$6:$BM$114,'Carga People'!N$2,0)),0,VLOOKUP($C33,'LINHA 2'!$C$6:$BM$114,'Carga People'!N$2,0))+IF(ISERROR(VLOOKUP($C33,'LINHA 3'!$C$6:$BM$106,'Carga People'!N$2,0)),0,VLOOKUP($C33,'LINHA 3'!$C$6:$BM$106,'Carga People'!N$2,0))</f>
        <v>0</v>
      </c>
      <c r="O33" s="140">
        <f>IF(ISERROR(VLOOKUP($C33,'LINHA 1'!$C$6:$BM$162,'Carga People'!O$2,0)),0,VLOOKUP($C33,'LINHA 1'!$C$6:$BM$162,'Carga People'!O$2,0))+IF(ISERROR(VLOOKUP($C33,'LINHA 2'!$C$6:$BM$114,'Carga People'!O$2,0)),0,VLOOKUP($C33,'LINHA 2'!$C$6:$BM$114,'Carga People'!O$2,0))+IF(ISERROR(VLOOKUP($C33,'LINHA 3'!$C$6:$BM$106,'Carga People'!O$2,0)),0,VLOOKUP($C33,'LINHA 3'!$C$6:$BM$106,'Carga People'!O$2,0))</f>
        <v>0</v>
      </c>
      <c r="P33" s="140">
        <f>IF(ISERROR(VLOOKUP($C33,'LINHA 1'!$C$6:$BM$162,'Carga People'!P$2,0)),0,VLOOKUP($C33,'LINHA 1'!$C$6:$BM$162,'Carga People'!P$2,0))+IF(ISERROR(VLOOKUP($C33,'LINHA 2'!$C$6:$BM$114,'Carga People'!P$2,0)),0,VLOOKUP($C33,'LINHA 2'!$C$6:$BM$114,'Carga People'!P$2,0))+IF(ISERROR(VLOOKUP($C33,'LINHA 3'!$C$6:$BM$106,'Carga People'!P$2,0)),0,VLOOKUP($C33,'LINHA 3'!$C$6:$BM$106,'Carga People'!P$2,0))</f>
        <v>0</v>
      </c>
      <c r="Q33" s="140">
        <f>IF(ISERROR(VLOOKUP($C33,'LINHA 1'!$C$6:$BM$162,'Carga People'!Q$2,0)),0,VLOOKUP($C33,'LINHA 1'!$C$6:$BM$162,'Carga People'!Q$2,0))+IF(ISERROR(VLOOKUP($C33,'LINHA 2'!$C$6:$BM$114,'Carga People'!Q$2,0)),0,VLOOKUP($C33,'LINHA 2'!$C$6:$BM$114,'Carga People'!Q$2,0))+IF(ISERROR(VLOOKUP($C33,'LINHA 3'!$C$6:$BM$106,'Carga People'!Q$2,0)),0,VLOOKUP($C33,'LINHA 3'!$C$6:$BM$106,'Carga People'!Q$2,0))</f>
        <v>0</v>
      </c>
      <c r="R33" s="140">
        <f>IF(ISERROR(VLOOKUP($C33,'LINHA 1'!$C$6:$BM$162,'Carga People'!R$2,0)),0,VLOOKUP($C33,'LINHA 1'!$C$6:$BM$162,'Carga People'!R$2,0))+IF(ISERROR(VLOOKUP($C33,'LINHA 2'!$C$6:$BM$114,'Carga People'!R$2,0)),0,VLOOKUP($C33,'LINHA 2'!$C$6:$BM$114,'Carga People'!R$2,0))+IF(ISERROR(VLOOKUP($C33,'LINHA 3'!$C$6:$BM$106,'Carga People'!R$2,0)),0,VLOOKUP($C33,'LINHA 3'!$C$6:$BM$106,'Carga People'!R$2,0))</f>
        <v>0</v>
      </c>
      <c r="S33" s="140">
        <f>IF(ISERROR(VLOOKUP($C33,'LINHA 1'!$C$6:$BM$162,'Carga People'!S$2,0)),0,VLOOKUP($C33,'LINHA 1'!$C$6:$BM$162,'Carga People'!S$2,0))+IF(ISERROR(VLOOKUP($C33,'LINHA 2'!$C$6:$BM$114,'Carga People'!S$2,0)),0,VLOOKUP($C33,'LINHA 2'!$C$6:$BM$114,'Carga People'!S$2,0))+IF(ISERROR(VLOOKUP($C33,'LINHA 3'!$C$6:$BM$106,'Carga People'!S$2,0)),0,VLOOKUP($C33,'LINHA 3'!$C$6:$BM$106,'Carga People'!S$2,0))</f>
        <v>0</v>
      </c>
      <c r="T33" s="140">
        <f>IF(ISERROR(VLOOKUP($C33,'LINHA 1'!$C$6:$BM$162,'Carga People'!T$2,0)),0,VLOOKUP($C33,'LINHA 1'!$C$6:$BM$162,'Carga People'!T$2,0))+IF(ISERROR(VLOOKUP($C33,'LINHA 2'!$C$6:$BM$114,'Carga People'!T$2,0)),0,VLOOKUP($C33,'LINHA 2'!$C$6:$BM$114,'Carga People'!T$2,0))+IF(ISERROR(VLOOKUP($C33,'LINHA 3'!$C$6:$BM$106,'Carga People'!T$2,0)),0,VLOOKUP($C33,'LINHA 3'!$C$6:$BM$106,'Carga People'!T$2,0))</f>
        <v>0</v>
      </c>
      <c r="U33" s="140">
        <f>IF(ISERROR(VLOOKUP($C33,'LINHA 1'!$C$6:$BM$162,'Carga People'!U$2,0)),0,VLOOKUP($C33,'LINHA 1'!$C$6:$BM$162,'Carga People'!U$2,0))+IF(ISERROR(VLOOKUP($C33,'LINHA 2'!$C$6:$BM$114,'Carga People'!U$2,0)),0,VLOOKUP($C33,'LINHA 2'!$C$6:$BM$114,'Carga People'!U$2,0))+IF(ISERROR(VLOOKUP($C33,'LINHA 3'!$C$6:$BM$106,'Carga People'!U$2,0)),0,VLOOKUP($C33,'LINHA 3'!$C$6:$BM$106,'Carga People'!U$2,0))</f>
        <v>0</v>
      </c>
      <c r="V33" s="140">
        <f>IF(ISERROR(VLOOKUP($C33,'LINHA 1'!$C$6:$BM$162,'Carga People'!V$2,0)),0,VLOOKUP($C33,'LINHA 1'!$C$6:$BM$162,'Carga People'!V$2,0))+IF(ISERROR(VLOOKUP($C33,'LINHA 2'!$C$6:$BM$114,'Carga People'!V$2,0)),0,VLOOKUP($C33,'LINHA 2'!$C$6:$BM$114,'Carga People'!V$2,0))+IF(ISERROR(VLOOKUP($C33,'LINHA 3'!$C$6:$BM$106,'Carga People'!V$2,0)),0,VLOOKUP($C33,'LINHA 3'!$C$6:$BM$106,'Carga People'!V$2,0))</f>
        <v>0</v>
      </c>
      <c r="W33" s="140">
        <f>IF(ISERROR(VLOOKUP($C33,'LINHA 1'!$C$6:$BM$162,'Carga People'!W$2,0)),0,VLOOKUP($C33,'LINHA 1'!$C$6:$BM$162,'Carga People'!W$2,0))+IF(ISERROR(VLOOKUP($C33,'LINHA 2'!$C$6:$BM$114,'Carga People'!W$2,0)),0,VLOOKUP($C33,'LINHA 2'!$C$6:$BM$114,'Carga People'!W$2,0))+IF(ISERROR(VLOOKUP($C33,'LINHA 3'!$C$6:$BM$106,'Carga People'!W$2,0)),0,VLOOKUP($C33,'LINHA 3'!$C$6:$BM$106,'Carga People'!W$2,0))</f>
        <v>0</v>
      </c>
      <c r="X33" s="140">
        <f>IF(ISERROR(VLOOKUP($C33,'LINHA 1'!$C$6:$BM$162,'Carga People'!X$2,0)),0,VLOOKUP($C33,'LINHA 1'!$C$6:$BM$162,'Carga People'!X$2,0))+IF(ISERROR(VLOOKUP($C33,'LINHA 2'!$C$6:$BM$114,'Carga People'!X$2,0)),0,VLOOKUP($C33,'LINHA 2'!$C$6:$BM$114,'Carga People'!X$2,0))+IF(ISERROR(VLOOKUP($C33,'LINHA 3'!$C$6:$BM$106,'Carga People'!X$2,0)),0,VLOOKUP($C33,'LINHA 3'!$C$6:$BM$106,'Carga People'!X$2,0))</f>
        <v>0</v>
      </c>
      <c r="Y33" s="140">
        <f>IF(ISERROR(VLOOKUP($C33,'LINHA 1'!$C$6:$BM$162,'Carga People'!Y$2,0)),0,VLOOKUP($C33,'LINHA 1'!$C$6:$BM$162,'Carga People'!Y$2,0))+IF(ISERROR(VLOOKUP($C33,'LINHA 2'!$C$6:$BM$114,'Carga People'!Y$2,0)),0,VLOOKUP($C33,'LINHA 2'!$C$6:$BM$114,'Carga People'!Y$2,0))+IF(ISERROR(VLOOKUP($C33,'LINHA 3'!$C$6:$BM$106,'Carga People'!Y$2,0)),0,VLOOKUP($C33,'LINHA 3'!$C$6:$BM$106,'Carga People'!Y$2,0))</f>
        <v>0</v>
      </c>
      <c r="Z33" s="140">
        <f>IF(ISERROR(VLOOKUP($C33,'LINHA 1'!$C$6:$BM$162,'Carga People'!Z$2,0)),0,VLOOKUP($C33,'LINHA 1'!$C$6:$BM$162,'Carga People'!Z$2,0))+IF(ISERROR(VLOOKUP($C33,'LINHA 2'!$C$6:$BM$114,'Carga People'!Z$2,0)),0,VLOOKUP($C33,'LINHA 2'!$C$6:$BM$114,'Carga People'!Z$2,0))+IF(ISERROR(VLOOKUP($C33,'LINHA 3'!$C$6:$BM$106,'Carga People'!Z$2,0)),0,VLOOKUP($C33,'LINHA 3'!$C$6:$BM$106,'Carga People'!Z$2,0))</f>
        <v>0</v>
      </c>
      <c r="AA33" s="140">
        <f>IF(ISERROR(VLOOKUP($C33,'LINHA 1'!$C$6:$BM$162,'Carga People'!AA$2,0)),0,VLOOKUP($C33,'LINHA 1'!$C$6:$BM$162,'Carga People'!AA$2,0))+IF(ISERROR(VLOOKUP($C33,'LINHA 2'!$C$6:$BM$114,'Carga People'!AA$2,0)),0,VLOOKUP($C33,'LINHA 2'!$C$6:$BM$114,'Carga People'!AA$2,0))+IF(ISERROR(VLOOKUP($C33,'LINHA 3'!$C$6:$BM$106,'Carga People'!AA$2,0)),0,VLOOKUP($C33,'LINHA 3'!$C$6:$BM$106,'Carga People'!AA$2,0))</f>
        <v>0</v>
      </c>
      <c r="AB33" s="140">
        <f>IF(ISERROR(VLOOKUP($C33,'LINHA 1'!$C$6:$BM$162,'Carga People'!AB$2,0)),0,VLOOKUP($C33,'LINHA 1'!$C$6:$BM$162,'Carga People'!AB$2,0))+IF(ISERROR(VLOOKUP($C33,'LINHA 2'!$C$6:$BM$114,'Carga People'!AB$2,0)),0,VLOOKUP($C33,'LINHA 2'!$C$6:$BM$114,'Carga People'!AB$2,0))+IF(ISERROR(VLOOKUP($C33,'LINHA 3'!$C$6:$BM$106,'Carga People'!AB$2,0)),0,VLOOKUP($C33,'LINHA 3'!$C$6:$BM$106,'Carga People'!AB$2,0))</f>
        <v>0</v>
      </c>
      <c r="AC33" s="140">
        <f>IF(ISERROR(VLOOKUP($C33,'LINHA 1'!$C$6:$BM$162,'Carga People'!AC$2,0)),0,VLOOKUP($C33,'LINHA 1'!$C$6:$BM$162,'Carga People'!AC$2,0))+IF(ISERROR(VLOOKUP($C33,'LINHA 2'!$C$6:$BM$114,'Carga People'!AC$2,0)),0,VLOOKUP($C33,'LINHA 2'!$C$6:$BM$114,'Carga People'!AC$2,0))+IF(ISERROR(VLOOKUP($C33,'LINHA 3'!$C$6:$BM$106,'Carga People'!AC$2,0)),0,VLOOKUP($C33,'LINHA 3'!$C$6:$BM$106,'Carga People'!AC$2,0))</f>
        <v>0</v>
      </c>
      <c r="AD33" s="140">
        <f>IF(ISERROR(VLOOKUP($C33,'LINHA 1'!$C$6:$BM$162,'Carga People'!AD$2,0)),0,VLOOKUP($C33,'LINHA 1'!$C$6:$BM$162,'Carga People'!AD$2,0))+IF(ISERROR(VLOOKUP($C33,'LINHA 2'!$C$6:$BM$114,'Carga People'!AD$2,0)),0,VLOOKUP($C33,'LINHA 2'!$C$6:$BM$114,'Carga People'!AD$2,0))+IF(ISERROR(VLOOKUP($C33,'LINHA 3'!$C$6:$BM$106,'Carga People'!AD$2,0)),0,VLOOKUP($C33,'LINHA 3'!$C$6:$BM$106,'Carga People'!AD$2,0))</f>
        <v>0</v>
      </c>
      <c r="AE33" s="140">
        <f>IF(ISERROR(VLOOKUP($C33,'LINHA 1'!$C$6:$BM$162,'Carga People'!AE$2,0)),0,VLOOKUP($C33,'LINHA 1'!$C$6:$BM$162,'Carga People'!AE$2,0))+IF(ISERROR(VLOOKUP($C33,'LINHA 2'!$C$6:$BM$114,'Carga People'!AE$2,0)),0,VLOOKUP($C33,'LINHA 2'!$C$6:$BM$114,'Carga People'!AE$2,0))+IF(ISERROR(VLOOKUP($C33,'LINHA 3'!$C$6:$BM$106,'Carga People'!AE$2,0)),0,VLOOKUP($C33,'LINHA 3'!$C$6:$BM$106,'Carga People'!AE$2,0))</f>
        <v>0</v>
      </c>
      <c r="AF33" s="140">
        <f>IF(ISERROR(VLOOKUP($C33,'LINHA 1'!$C$6:$BM$162,'Carga People'!AF$2,0)),0,VLOOKUP($C33,'LINHA 1'!$C$6:$BM$162,'Carga People'!AF$2,0))+IF(ISERROR(VLOOKUP($C33,'LINHA 2'!$C$6:$BM$114,'Carga People'!AF$2,0)),0,VLOOKUP($C33,'LINHA 2'!$C$6:$BM$114,'Carga People'!AF$2,0))+IF(ISERROR(VLOOKUP($C33,'LINHA 3'!$C$6:$BM$106,'Carga People'!AF$2,0)),0,VLOOKUP($C33,'LINHA 3'!$C$6:$BM$106,'Carga People'!AF$2,0))</f>
        <v>0</v>
      </c>
      <c r="AG33" s="140">
        <f>IF(ISERROR(VLOOKUP($C33,'LINHA 1'!$C$6:$BM$162,'Carga People'!AG$2,0)),0,VLOOKUP($C33,'LINHA 1'!$C$6:$BM$162,'Carga People'!AG$2,0))+IF(ISERROR(VLOOKUP($C33,'LINHA 2'!$C$6:$BM$114,'Carga People'!AG$2,0)),0,VLOOKUP($C33,'LINHA 2'!$C$6:$BM$114,'Carga People'!AG$2,0))+IF(ISERROR(VLOOKUP($C33,'LINHA 3'!$C$6:$BM$106,'Carga People'!AG$2,0)),0,VLOOKUP($C33,'LINHA 3'!$C$6:$BM$106,'Carga People'!AG$2,0))</f>
        <v>0</v>
      </c>
      <c r="AH33" s="140">
        <f>IF(ISERROR(VLOOKUP($C33,'LINHA 1'!$C$6:$BM$162,'Carga People'!AH$2,0)),0,VLOOKUP($C33,'LINHA 1'!$C$6:$BM$162,'Carga People'!AH$2,0))+IF(ISERROR(VLOOKUP($C33,'LINHA 2'!$C$6:$BM$114,'Carga People'!AH$2,0)),0,VLOOKUP($C33,'LINHA 2'!$C$6:$BM$114,'Carga People'!AH$2,0))+IF(ISERROR(VLOOKUP($C33,'LINHA 3'!$C$6:$BM$106,'Carga People'!AH$2,0)),0,VLOOKUP($C33,'LINHA 3'!$C$6:$BM$106,'Carga People'!AH$2,0))</f>
        <v>0</v>
      </c>
      <c r="AI33" s="140">
        <f>IF(ISERROR(VLOOKUP($C33,'LINHA 1'!$C$6:$BM$162,'Carga People'!AI$2,0)),0,VLOOKUP($C33,'LINHA 1'!$C$6:$BM$162,'Carga People'!AI$2,0))+IF(ISERROR(VLOOKUP($C33,'LINHA 2'!$C$6:$BM$114,'Carga People'!AI$2,0)),0,VLOOKUP($C33,'LINHA 2'!$C$6:$BM$114,'Carga People'!AI$2,0))+IF(ISERROR(VLOOKUP($C33,'LINHA 3'!$C$6:$BM$106,'Carga People'!AI$2,0)),0,VLOOKUP($C33,'LINHA 3'!$C$6:$BM$106,'Carga People'!AI$2,0))</f>
        <v>0</v>
      </c>
      <c r="AJ33" s="140">
        <f>IF(ISERROR(VLOOKUP($C33,'LINHA 1'!$C$6:$BM$162,'Carga People'!AJ$2,0)),0,VLOOKUP($C33,'LINHA 1'!$C$6:$BM$162,'Carga People'!AJ$2,0))+IF(ISERROR(VLOOKUP($C33,'LINHA 2'!$C$6:$BM$114,'Carga People'!AJ$2,0)),0,VLOOKUP($C33,'LINHA 2'!$C$6:$BM$114,'Carga People'!AJ$2,0))+IF(ISERROR(VLOOKUP($C33,'LINHA 3'!$C$6:$BM$106,'Carga People'!AJ$2,0)),0,VLOOKUP($C33,'LINHA 3'!$C$6:$BM$106,'Carga People'!AJ$2,0))</f>
        <v>0</v>
      </c>
      <c r="AK33" s="140">
        <f>IF(ISERROR(VLOOKUP($C33,'LINHA 1'!$C$6:$BM$162,'Carga People'!AK$2,0)),0,VLOOKUP($C33,'LINHA 1'!$C$6:$BM$162,'Carga People'!AK$2,0))+IF(ISERROR(VLOOKUP($C33,'LINHA 2'!$C$6:$BM$114,'Carga People'!AK$2,0)),0,VLOOKUP($C33,'LINHA 2'!$C$6:$BM$114,'Carga People'!AK$2,0))+IF(ISERROR(VLOOKUP($C33,'LINHA 3'!$C$6:$BM$106,'Carga People'!AK$2,0)),0,VLOOKUP($C33,'LINHA 3'!$C$6:$BM$106,'Carga People'!AK$2,0))</f>
        <v>0</v>
      </c>
      <c r="AL33" s="140">
        <f>IF(ISERROR(VLOOKUP($C33,'LINHA 1'!$C$6:$BM$162,'Carga People'!AL$2,0)),0,VLOOKUP($C33,'LINHA 1'!$C$6:$BM$162,'Carga People'!AL$2,0))+IF(ISERROR(VLOOKUP($C33,'LINHA 2'!$C$6:$BM$114,'Carga People'!AL$2,0)),0,VLOOKUP($C33,'LINHA 2'!$C$6:$BM$114,'Carga People'!AL$2,0))+IF(ISERROR(VLOOKUP($C33,'LINHA 3'!$C$6:$BM$106,'Carga People'!AL$2,0)),0,VLOOKUP($C33,'LINHA 3'!$C$6:$BM$106,'Carga People'!AL$2,0))</f>
        <v>0</v>
      </c>
      <c r="AM33" s="140">
        <f>IF(ISERROR(VLOOKUP($C33,'LINHA 1'!$C$6:$BM$162,'Carga People'!AM$2,0)),0,VLOOKUP($C33,'LINHA 1'!$C$6:$BM$162,'Carga People'!AM$2,0))+IF(ISERROR(VLOOKUP($C33,'LINHA 2'!$C$6:$BM$114,'Carga People'!AM$2,0)),0,VLOOKUP($C33,'LINHA 2'!$C$6:$BM$114,'Carga People'!AM$2,0))+IF(ISERROR(VLOOKUP($C33,'LINHA 3'!$C$6:$BM$106,'Carga People'!AM$2,0)),0,VLOOKUP($C33,'LINHA 3'!$C$6:$BM$106,'Carga People'!AM$2,0))</f>
        <v>0</v>
      </c>
      <c r="AN33" s="140">
        <f>IF(ISERROR(VLOOKUP($C33,'LINHA 1'!$C$6:$BM$162,'Carga People'!AN$2,0)),0,VLOOKUP($C33,'LINHA 1'!$C$6:$BM$162,'Carga People'!AN$2,0))+IF(ISERROR(VLOOKUP($C33,'LINHA 2'!$C$6:$BM$114,'Carga People'!AN$2,0)),0,VLOOKUP($C33,'LINHA 2'!$C$6:$BM$114,'Carga People'!AN$2,0))+IF(ISERROR(VLOOKUP($C33,'LINHA 3'!$C$6:$BM$106,'Carga People'!AN$2,0)),0,VLOOKUP($C33,'LINHA 3'!$C$6:$BM$106,'Carga People'!AN$2,0))</f>
        <v>0</v>
      </c>
      <c r="AO33" s="140">
        <f>IF(ISERROR(VLOOKUP($C33,'LINHA 1'!$C$6:$BM$162,'Carga People'!AO$2,0)),0,VLOOKUP($C33,'LINHA 1'!$C$6:$BM$162,'Carga People'!AO$2,0))+IF(ISERROR(VLOOKUP($C33,'LINHA 2'!$C$6:$BM$114,'Carga People'!AO$2,0)),0,VLOOKUP($C33,'LINHA 2'!$C$6:$BM$114,'Carga People'!AO$2,0))+IF(ISERROR(VLOOKUP($C33,'LINHA 3'!$C$6:$BM$106,'Carga People'!AO$2,0)),0,VLOOKUP($C33,'LINHA 3'!$C$6:$BM$106,'Carga People'!AO$2,0))</f>
        <v>0</v>
      </c>
      <c r="AP33" s="140">
        <f>IF(ISERROR(VLOOKUP($C33,'LINHA 1'!$C$6:$BM$162,'Carga People'!AP$2,0)),0,VLOOKUP($C33,'LINHA 1'!$C$6:$BM$162,'Carga People'!AP$2,0))+IF(ISERROR(VLOOKUP($C33,'LINHA 2'!$C$6:$BM$114,'Carga People'!AP$2,0)),0,VLOOKUP($C33,'LINHA 2'!$C$6:$BM$114,'Carga People'!AP$2,0))+IF(ISERROR(VLOOKUP($C33,'LINHA 3'!$C$6:$BM$106,'Carga People'!AP$2,0)),0,VLOOKUP($C33,'LINHA 3'!$C$6:$BM$106,'Carga People'!AP$2,0))</f>
        <v>0</v>
      </c>
      <c r="AQ33" s="140">
        <f>IF(ISERROR(VLOOKUP($C33,'LINHA 1'!$C$6:$BM$162,'Carga People'!AQ$2,0)),0,VLOOKUP($C33,'LINHA 1'!$C$6:$BM$162,'Carga People'!AQ$2,0))+IF(ISERROR(VLOOKUP($C33,'LINHA 2'!$C$6:$BM$114,'Carga People'!AQ$2,0)),0,VLOOKUP($C33,'LINHA 2'!$C$6:$BM$114,'Carga People'!AQ$2,0))+IF(ISERROR(VLOOKUP($C33,'LINHA 3'!$C$6:$BM$106,'Carga People'!AQ$2,0)),0,VLOOKUP($C33,'LINHA 3'!$C$6:$BM$106,'Carga People'!AQ$2,0))</f>
        <v>0</v>
      </c>
      <c r="AR33" s="140">
        <f>IF(ISERROR(VLOOKUP($C33,'LINHA 1'!$C$6:$BM$162,'Carga People'!AR$2,0)),0,VLOOKUP($C33,'LINHA 1'!$C$6:$BM$162,'Carga People'!AR$2,0))+IF(ISERROR(VLOOKUP($C33,'LINHA 2'!$C$6:$BM$114,'Carga People'!AR$2,0)),0,VLOOKUP($C33,'LINHA 2'!$C$6:$BM$114,'Carga People'!AR$2,0))+IF(ISERROR(VLOOKUP($C33,'LINHA 3'!$C$6:$BM$106,'Carga People'!AR$2,0)),0,VLOOKUP($C33,'LINHA 3'!$C$6:$BM$106,'Carga People'!AR$2,0))</f>
        <v>0</v>
      </c>
      <c r="AS33" s="140">
        <f>IF(ISERROR(VLOOKUP($C33,'LINHA 1'!$C$6:$BM$162,'Carga People'!AS$2,0)),0,VLOOKUP($C33,'LINHA 1'!$C$6:$BM$162,'Carga People'!AS$2,0))+IF(ISERROR(VLOOKUP($C33,'LINHA 2'!$C$6:$BM$114,'Carga People'!AS$2,0)),0,VLOOKUP($C33,'LINHA 2'!$C$6:$BM$114,'Carga People'!AS$2,0))+IF(ISERROR(VLOOKUP($C33,'LINHA 3'!$C$6:$BM$106,'Carga People'!AS$2,0)),0,VLOOKUP($C33,'LINHA 3'!$C$6:$BM$106,'Carga People'!AS$2,0))</f>
        <v>0</v>
      </c>
      <c r="AT33" s="140">
        <f>IF(ISERROR(VLOOKUP($C33,'LINHA 1'!$C$6:$BM$162,'Carga People'!AT$2,0)),0,VLOOKUP($C33,'LINHA 1'!$C$6:$BM$162,'Carga People'!AT$2,0))+IF(ISERROR(VLOOKUP($C33,'LINHA 2'!$C$6:$BM$114,'Carga People'!AT$2,0)),0,VLOOKUP($C33,'LINHA 2'!$C$6:$BM$114,'Carga People'!AT$2,0))+IF(ISERROR(VLOOKUP($C33,'LINHA 3'!$C$6:$BM$106,'Carga People'!AT$2,0)),0,VLOOKUP($C33,'LINHA 3'!$C$6:$BM$106,'Carga People'!AT$2,0))</f>
        <v>0</v>
      </c>
      <c r="AU33" s="367">
        <f t="shared" si="2"/>
        <v>0</v>
      </c>
      <c r="AV33" s="780" t="str">
        <f t="shared" si="3"/>
        <v/>
      </c>
      <c r="AW33" s="90">
        <f>IF(D33="","",VLOOKUP(D33,MI_ME!$D$5:$AQ$336,39,0))</f>
        <v>0</v>
      </c>
      <c r="AX33" s="660"/>
    </row>
    <row r="34" spans="1:50" ht="18" hidden="1" customHeight="1" x14ac:dyDescent="0.3">
      <c r="A34" s="1792"/>
      <c r="B34" s="770" t="s">
        <v>764</v>
      </c>
      <c r="C34" s="770" t="s">
        <v>1155</v>
      </c>
      <c r="D34" s="771" t="s">
        <v>765</v>
      </c>
      <c r="E34" s="1457"/>
      <c r="F34" s="770" t="s">
        <v>15</v>
      </c>
      <c r="G34" s="136"/>
      <c r="H34" s="137"/>
      <c r="I34" s="138"/>
      <c r="J34" s="139">
        <f>IF(ISERROR(VLOOKUP($C34,'LINHA 1'!$C$6:$BM$162,'Carga People'!J$2,0)),0,VLOOKUP($C34,'LINHA 1'!$C$6:$BM$162,'Carga People'!J$2,0))+IF(ISERROR(VLOOKUP($C34,'LINHA 2'!$C$6:$BM$114,'Carga People'!J$2,0)),0,VLOOKUP($C34,'LINHA 2'!$C$6:$BM$114,'Carga People'!J$2,0))+IF(ISERROR(VLOOKUP($C34,'LINHA 3'!$C$6:$BM$106,'Carga People'!J$2,0)),0,VLOOKUP($C34,'LINHA 3'!$C$6:$BM$106,'Carga People'!J$2,0))</f>
        <v>0</v>
      </c>
      <c r="K34" s="140">
        <f>IF(ISERROR(VLOOKUP($C34,'LINHA 1'!$C$6:$BM$162,'Carga People'!K$2,0)),0,VLOOKUP($C34,'LINHA 1'!$C$6:$BM$162,'Carga People'!K$2,0))+IF(ISERROR(VLOOKUP($C34,'LINHA 2'!$C$6:$BM$114,'Carga People'!K$2,0)),0,VLOOKUP($C34,'LINHA 2'!$C$6:$BM$114,'Carga People'!K$2,0))+IF(ISERROR(VLOOKUP($C34,'LINHA 3'!$C$6:$BM$106,'Carga People'!K$2,0)),0,VLOOKUP($C34,'LINHA 3'!$C$6:$BM$106,'Carga People'!K$2,0))</f>
        <v>0</v>
      </c>
      <c r="L34" s="140">
        <f>IF(ISERROR(VLOOKUP($C34,'LINHA 1'!$C$6:$BM$162,'Carga People'!L$2,0)),0,VLOOKUP($C34,'LINHA 1'!$C$6:$BM$162,'Carga People'!L$2,0))+IF(ISERROR(VLOOKUP($C34,'LINHA 2'!$C$6:$BM$114,'Carga People'!L$2,0)),0,VLOOKUP($C34,'LINHA 2'!$C$6:$BM$114,'Carga People'!L$2,0))+IF(ISERROR(VLOOKUP($C34,'LINHA 3'!$C$6:$BM$106,'Carga People'!L$2,0)),0,VLOOKUP($C34,'LINHA 3'!$C$6:$BM$106,'Carga People'!L$2,0))</f>
        <v>0</v>
      </c>
      <c r="M34" s="140">
        <f>IF(ISERROR(VLOOKUP($C34,'LINHA 1'!$C$6:$BM$162,'Carga People'!M$2,0)),0,VLOOKUP($C34,'LINHA 1'!$C$6:$BM$162,'Carga People'!M$2,0))+IF(ISERROR(VLOOKUP($C34,'LINHA 2'!$C$6:$BM$114,'Carga People'!M$2,0)),0,VLOOKUP($C34,'LINHA 2'!$C$6:$BM$114,'Carga People'!M$2,0))+IF(ISERROR(VLOOKUP($C34,'LINHA 3'!$C$6:$BM$106,'Carga People'!M$2,0)),0,VLOOKUP($C34,'LINHA 3'!$C$6:$BM$106,'Carga People'!M$2,0))</f>
        <v>0</v>
      </c>
      <c r="N34" s="140">
        <f>IF(ISERROR(VLOOKUP($C34,'LINHA 1'!$C$6:$BM$162,'Carga People'!N$2,0)),0,VLOOKUP($C34,'LINHA 1'!$C$6:$BM$162,'Carga People'!N$2,0))+IF(ISERROR(VLOOKUP($C34,'LINHA 2'!$C$6:$BM$114,'Carga People'!N$2,0)),0,VLOOKUP($C34,'LINHA 2'!$C$6:$BM$114,'Carga People'!N$2,0))+IF(ISERROR(VLOOKUP($C34,'LINHA 3'!$C$6:$BM$106,'Carga People'!N$2,0)),0,VLOOKUP($C34,'LINHA 3'!$C$6:$BM$106,'Carga People'!N$2,0))</f>
        <v>0</v>
      </c>
      <c r="O34" s="140">
        <f>IF(ISERROR(VLOOKUP($C34,'LINHA 1'!$C$6:$BM$162,'Carga People'!O$2,0)),0,VLOOKUP($C34,'LINHA 1'!$C$6:$BM$162,'Carga People'!O$2,0))+IF(ISERROR(VLOOKUP($C34,'LINHA 2'!$C$6:$BM$114,'Carga People'!O$2,0)),0,VLOOKUP($C34,'LINHA 2'!$C$6:$BM$114,'Carga People'!O$2,0))+IF(ISERROR(VLOOKUP($C34,'LINHA 3'!$C$6:$BM$106,'Carga People'!O$2,0)),0,VLOOKUP($C34,'LINHA 3'!$C$6:$BM$106,'Carga People'!O$2,0))</f>
        <v>0</v>
      </c>
      <c r="P34" s="140">
        <f>IF(ISERROR(VLOOKUP($C34,'LINHA 1'!$C$6:$BM$162,'Carga People'!P$2,0)),0,VLOOKUP($C34,'LINHA 1'!$C$6:$BM$162,'Carga People'!P$2,0))+IF(ISERROR(VLOOKUP($C34,'LINHA 2'!$C$6:$BM$114,'Carga People'!P$2,0)),0,VLOOKUP($C34,'LINHA 2'!$C$6:$BM$114,'Carga People'!P$2,0))+IF(ISERROR(VLOOKUP($C34,'LINHA 3'!$C$6:$BM$106,'Carga People'!P$2,0)),0,VLOOKUP($C34,'LINHA 3'!$C$6:$BM$106,'Carga People'!P$2,0))</f>
        <v>0</v>
      </c>
      <c r="Q34" s="140">
        <f>IF(ISERROR(VLOOKUP($C34,'LINHA 1'!$C$6:$BM$162,'Carga People'!Q$2,0)),0,VLOOKUP($C34,'LINHA 1'!$C$6:$BM$162,'Carga People'!Q$2,0))+IF(ISERROR(VLOOKUP($C34,'LINHA 2'!$C$6:$BM$114,'Carga People'!Q$2,0)),0,VLOOKUP($C34,'LINHA 2'!$C$6:$BM$114,'Carga People'!Q$2,0))+IF(ISERROR(VLOOKUP($C34,'LINHA 3'!$C$6:$BM$106,'Carga People'!Q$2,0)),0,VLOOKUP($C34,'LINHA 3'!$C$6:$BM$106,'Carga People'!Q$2,0))</f>
        <v>0</v>
      </c>
      <c r="R34" s="140">
        <f>IF(ISERROR(VLOOKUP($C34,'LINHA 1'!$C$6:$BM$162,'Carga People'!R$2,0)),0,VLOOKUP($C34,'LINHA 1'!$C$6:$BM$162,'Carga People'!R$2,0))+IF(ISERROR(VLOOKUP($C34,'LINHA 2'!$C$6:$BM$114,'Carga People'!R$2,0)),0,VLOOKUP($C34,'LINHA 2'!$C$6:$BM$114,'Carga People'!R$2,0))+IF(ISERROR(VLOOKUP($C34,'LINHA 3'!$C$6:$BM$106,'Carga People'!R$2,0)),0,VLOOKUP($C34,'LINHA 3'!$C$6:$BM$106,'Carga People'!R$2,0))</f>
        <v>0</v>
      </c>
      <c r="S34" s="140">
        <f>IF(ISERROR(VLOOKUP($C34,'LINHA 1'!$C$6:$BM$162,'Carga People'!S$2,0)),0,VLOOKUP($C34,'LINHA 1'!$C$6:$BM$162,'Carga People'!S$2,0))+IF(ISERROR(VLOOKUP($C34,'LINHA 2'!$C$6:$BM$114,'Carga People'!S$2,0)),0,VLOOKUP($C34,'LINHA 2'!$C$6:$BM$114,'Carga People'!S$2,0))+IF(ISERROR(VLOOKUP($C34,'LINHA 3'!$C$6:$BM$106,'Carga People'!S$2,0)),0,VLOOKUP($C34,'LINHA 3'!$C$6:$BM$106,'Carga People'!S$2,0))</f>
        <v>0</v>
      </c>
      <c r="T34" s="140">
        <f>IF(ISERROR(VLOOKUP($C34,'LINHA 1'!$C$6:$BM$162,'Carga People'!T$2,0)),0,VLOOKUP($C34,'LINHA 1'!$C$6:$BM$162,'Carga People'!T$2,0))+IF(ISERROR(VLOOKUP($C34,'LINHA 2'!$C$6:$BM$114,'Carga People'!T$2,0)),0,VLOOKUP($C34,'LINHA 2'!$C$6:$BM$114,'Carga People'!T$2,0))+IF(ISERROR(VLOOKUP($C34,'LINHA 3'!$C$6:$BM$106,'Carga People'!T$2,0)),0,VLOOKUP($C34,'LINHA 3'!$C$6:$BM$106,'Carga People'!T$2,0))</f>
        <v>0</v>
      </c>
      <c r="U34" s="140">
        <f>IF(ISERROR(VLOOKUP($C34,'LINHA 1'!$C$6:$BM$162,'Carga People'!U$2,0)),0,VLOOKUP($C34,'LINHA 1'!$C$6:$BM$162,'Carga People'!U$2,0))+IF(ISERROR(VLOOKUP($C34,'LINHA 2'!$C$6:$BM$114,'Carga People'!U$2,0)),0,VLOOKUP($C34,'LINHA 2'!$C$6:$BM$114,'Carga People'!U$2,0))+IF(ISERROR(VLOOKUP($C34,'LINHA 3'!$C$6:$BM$106,'Carga People'!U$2,0)),0,VLOOKUP($C34,'LINHA 3'!$C$6:$BM$106,'Carga People'!U$2,0))</f>
        <v>0</v>
      </c>
      <c r="V34" s="140">
        <f>IF(ISERROR(VLOOKUP($C34,'LINHA 1'!$C$6:$BM$162,'Carga People'!V$2,0)),0,VLOOKUP($C34,'LINHA 1'!$C$6:$BM$162,'Carga People'!V$2,0))+IF(ISERROR(VLOOKUP($C34,'LINHA 2'!$C$6:$BM$114,'Carga People'!V$2,0)),0,VLOOKUP($C34,'LINHA 2'!$C$6:$BM$114,'Carga People'!V$2,0))+IF(ISERROR(VLOOKUP($C34,'LINHA 3'!$C$6:$BM$106,'Carga People'!V$2,0)),0,VLOOKUP($C34,'LINHA 3'!$C$6:$BM$106,'Carga People'!V$2,0))</f>
        <v>0</v>
      </c>
      <c r="W34" s="140">
        <f>IF(ISERROR(VLOOKUP($C34,'LINHA 1'!$C$6:$BM$162,'Carga People'!W$2,0)),0,VLOOKUP($C34,'LINHA 1'!$C$6:$BM$162,'Carga People'!W$2,0))+IF(ISERROR(VLOOKUP($C34,'LINHA 2'!$C$6:$BM$114,'Carga People'!W$2,0)),0,VLOOKUP($C34,'LINHA 2'!$C$6:$BM$114,'Carga People'!W$2,0))+IF(ISERROR(VLOOKUP($C34,'LINHA 3'!$C$6:$BM$106,'Carga People'!W$2,0)),0,VLOOKUP($C34,'LINHA 3'!$C$6:$BM$106,'Carga People'!W$2,0))</f>
        <v>0</v>
      </c>
      <c r="X34" s="140">
        <f>IF(ISERROR(VLOOKUP($C34,'LINHA 1'!$C$6:$BM$162,'Carga People'!X$2,0)),0,VLOOKUP($C34,'LINHA 1'!$C$6:$BM$162,'Carga People'!X$2,0))+IF(ISERROR(VLOOKUP($C34,'LINHA 2'!$C$6:$BM$114,'Carga People'!X$2,0)),0,VLOOKUP($C34,'LINHA 2'!$C$6:$BM$114,'Carga People'!X$2,0))+IF(ISERROR(VLOOKUP($C34,'LINHA 3'!$C$6:$BM$106,'Carga People'!X$2,0)),0,VLOOKUP($C34,'LINHA 3'!$C$6:$BM$106,'Carga People'!X$2,0))</f>
        <v>0</v>
      </c>
      <c r="Y34" s="140">
        <f>IF(ISERROR(VLOOKUP($C34,'LINHA 1'!$C$6:$BM$162,'Carga People'!Y$2,0)),0,VLOOKUP($C34,'LINHA 1'!$C$6:$BM$162,'Carga People'!Y$2,0))+IF(ISERROR(VLOOKUP($C34,'LINHA 2'!$C$6:$BM$114,'Carga People'!Y$2,0)),0,VLOOKUP($C34,'LINHA 2'!$C$6:$BM$114,'Carga People'!Y$2,0))+IF(ISERROR(VLOOKUP($C34,'LINHA 3'!$C$6:$BM$106,'Carga People'!Y$2,0)),0,VLOOKUP($C34,'LINHA 3'!$C$6:$BM$106,'Carga People'!Y$2,0))</f>
        <v>0</v>
      </c>
      <c r="Z34" s="140">
        <f>IF(ISERROR(VLOOKUP($C34,'LINHA 1'!$C$6:$BM$162,'Carga People'!Z$2,0)),0,VLOOKUP($C34,'LINHA 1'!$C$6:$BM$162,'Carga People'!Z$2,0))+IF(ISERROR(VLOOKUP($C34,'LINHA 2'!$C$6:$BM$114,'Carga People'!Z$2,0)),0,VLOOKUP($C34,'LINHA 2'!$C$6:$BM$114,'Carga People'!Z$2,0))+IF(ISERROR(VLOOKUP($C34,'LINHA 3'!$C$6:$BM$106,'Carga People'!Z$2,0)),0,VLOOKUP($C34,'LINHA 3'!$C$6:$BM$106,'Carga People'!Z$2,0))</f>
        <v>0</v>
      </c>
      <c r="AA34" s="140">
        <f>IF(ISERROR(VLOOKUP($C34,'LINHA 1'!$C$6:$BM$162,'Carga People'!AA$2,0)),0,VLOOKUP($C34,'LINHA 1'!$C$6:$BM$162,'Carga People'!AA$2,0))+IF(ISERROR(VLOOKUP($C34,'LINHA 2'!$C$6:$BM$114,'Carga People'!AA$2,0)),0,VLOOKUP($C34,'LINHA 2'!$C$6:$BM$114,'Carga People'!AA$2,0))+IF(ISERROR(VLOOKUP($C34,'LINHA 3'!$C$6:$BM$106,'Carga People'!AA$2,0)),0,VLOOKUP($C34,'LINHA 3'!$C$6:$BM$106,'Carga People'!AA$2,0))</f>
        <v>0</v>
      </c>
      <c r="AB34" s="140">
        <f>IF(ISERROR(VLOOKUP($C34,'LINHA 1'!$C$6:$BM$162,'Carga People'!AB$2,0)),0,VLOOKUP($C34,'LINHA 1'!$C$6:$BM$162,'Carga People'!AB$2,0))+IF(ISERROR(VLOOKUP($C34,'LINHA 2'!$C$6:$BM$114,'Carga People'!AB$2,0)),0,VLOOKUP($C34,'LINHA 2'!$C$6:$BM$114,'Carga People'!AB$2,0))+IF(ISERROR(VLOOKUP($C34,'LINHA 3'!$C$6:$BM$106,'Carga People'!AB$2,0)),0,VLOOKUP($C34,'LINHA 3'!$C$6:$BM$106,'Carga People'!AB$2,0))</f>
        <v>0</v>
      </c>
      <c r="AC34" s="140">
        <f>IF(ISERROR(VLOOKUP($C34,'LINHA 1'!$C$6:$BM$162,'Carga People'!AC$2,0)),0,VLOOKUP($C34,'LINHA 1'!$C$6:$BM$162,'Carga People'!AC$2,0))+IF(ISERROR(VLOOKUP($C34,'LINHA 2'!$C$6:$BM$114,'Carga People'!AC$2,0)),0,VLOOKUP($C34,'LINHA 2'!$C$6:$BM$114,'Carga People'!AC$2,0))+IF(ISERROR(VLOOKUP($C34,'LINHA 3'!$C$6:$BM$106,'Carga People'!AC$2,0)),0,VLOOKUP($C34,'LINHA 3'!$C$6:$BM$106,'Carga People'!AC$2,0))</f>
        <v>0</v>
      </c>
      <c r="AD34" s="140">
        <f>IF(ISERROR(VLOOKUP($C34,'LINHA 1'!$C$6:$BM$162,'Carga People'!AD$2,0)),0,VLOOKUP($C34,'LINHA 1'!$C$6:$BM$162,'Carga People'!AD$2,0))+IF(ISERROR(VLOOKUP($C34,'LINHA 2'!$C$6:$BM$114,'Carga People'!AD$2,0)),0,VLOOKUP($C34,'LINHA 2'!$C$6:$BM$114,'Carga People'!AD$2,0))+IF(ISERROR(VLOOKUP($C34,'LINHA 3'!$C$6:$BM$106,'Carga People'!AD$2,0)),0,VLOOKUP($C34,'LINHA 3'!$C$6:$BM$106,'Carga People'!AD$2,0))</f>
        <v>0</v>
      </c>
      <c r="AE34" s="140">
        <f>IF(ISERROR(VLOOKUP($C34,'LINHA 1'!$C$6:$BM$162,'Carga People'!AE$2,0)),0,VLOOKUP($C34,'LINHA 1'!$C$6:$BM$162,'Carga People'!AE$2,0))+IF(ISERROR(VLOOKUP($C34,'LINHA 2'!$C$6:$BM$114,'Carga People'!AE$2,0)),0,VLOOKUP($C34,'LINHA 2'!$C$6:$BM$114,'Carga People'!AE$2,0))+IF(ISERROR(VLOOKUP($C34,'LINHA 3'!$C$6:$BM$106,'Carga People'!AE$2,0)),0,VLOOKUP($C34,'LINHA 3'!$C$6:$BM$106,'Carga People'!AE$2,0))</f>
        <v>0</v>
      </c>
      <c r="AF34" s="140">
        <f>IF(ISERROR(VLOOKUP($C34,'LINHA 1'!$C$6:$BM$162,'Carga People'!AF$2,0)),0,VLOOKUP($C34,'LINHA 1'!$C$6:$BM$162,'Carga People'!AF$2,0))+IF(ISERROR(VLOOKUP($C34,'LINHA 2'!$C$6:$BM$114,'Carga People'!AF$2,0)),0,VLOOKUP($C34,'LINHA 2'!$C$6:$BM$114,'Carga People'!AF$2,0))+IF(ISERROR(VLOOKUP($C34,'LINHA 3'!$C$6:$BM$106,'Carga People'!AF$2,0)),0,VLOOKUP($C34,'LINHA 3'!$C$6:$BM$106,'Carga People'!AF$2,0))</f>
        <v>0</v>
      </c>
      <c r="AG34" s="140">
        <f>IF(ISERROR(VLOOKUP($C34,'LINHA 1'!$C$6:$BM$162,'Carga People'!AG$2,0)),0,VLOOKUP($C34,'LINHA 1'!$C$6:$BM$162,'Carga People'!AG$2,0))+IF(ISERROR(VLOOKUP($C34,'LINHA 2'!$C$6:$BM$114,'Carga People'!AG$2,0)),0,VLOOKUP($C34,'LINHA 2'!$C$6:$BM$114,'Carga People'!AG$2,0))+IF(ISERROR(VLOOKUP($C34,'LINHA 3'!$C$6:$BM$106,'Carga People'!AG$2,0)),0,VLOOKUP($C34,'LINHA 3'!$C$6:$BM$106,'Carga People'!AG$2,0))</f>
        <v>0</v>
      </c>
      <c r="AH34" s="140">
        <f>IF(ISERROR(VLOOKUP($C34,'LINHA 1'!$C$6:$BM$162,'Carga People'!AH$2,0)),0,VLOOKUP($C34,'LINHA 1'!$C$6:$BM$162,'Carga People'!AH$2,0))+IF(ISERROR(VLOOKUP($C34,'LINHA 2'!$C$6:$BM$114,'Carga People'!AH$2,0)),0,VLOOKUP($C34,'LINHA 2'!$C$6:$BM$114,'Carga People'!AH$2,0))+IF(ISERROR(VLOOKUP($C34,'LINHA 3'!$C$6:$BM$106,'Carga People'!AH$2,0)),0,VLOOKUP($C34,'LINHA 3'!$C$6:$BM$106,'Carga People'!AH$2,0))</f>
        <v>0</v>
      </c>
      <c r="AI34" s="140">
        <f>IF(ISERROR(VLOOKUP($C34,'LINHA 1'!$C$6:$BM$162,'Carga People'!AI$2,0)),0,VLOOKUP($C34,'LINHA 1'!$C$6:$BM$162,'Carga People'!AI$2,0))+IF(ISERROR(VLOOKUP($C34,'LINHA 2'!$C$6:$BM$114,'Carga People'!AI$2,0)),0,VLOOKUP($C34,'LINHA 2'!$C$6:$BM$114,'Carga People'!AI$2,0))+IF(ISERROR(VLOOKUP($C34,'LINHA 3'!$C$6:$BM$106,'Carga People'!AI$2,0)),0,VLOOKUP($C34,'LINHA 3'!$C$6:$BM$106,'Carga People'!AI$2,0))</f>
        <v>0</v>
      </c>
      <c r="AJ34" s="140">
        <f>IF(ISERROR(VLOOKUP($C34,'LINHA 1'!$C$6:$BM$162,'Carga People'!AJ$2,0)),0,VLOOKUP($C34,'LINHA 1'!$C$6:$BM$162,'Carga People'!AJ$2,0))+IF(ISERROR(VLOOKUP($C34,'LINHA 2'!$C$6:$BM$114,'Carga People'!AJ$2,0)),0,VLOOKUP($C34,'LINHA 2'!$C$6:$BM$114,'Carga People'!AJ$2,0))+IF(ISERROR(VLOOKUP($C34,'LINHA 3'!$C$6:$BM$106,'Carga People'!AJ$2,0)),0,VLOOKUP($C34,'LINHA 3'!$C$6:$BM$106,'Carga People'!AJ$2,0))</f>
        <v>0</v>
      </c>
      <c r="AK34" s="140">
        <f>IF(ISERROR(VLOOKUP($C34,'LINHA 1'!$C$6:$BM$162,'Carga People'!AK$2,0)),0,VLOOKUP($C34,'LINHA 1'!$C$6:$BM$162,'Carga People'!AK$2,0))+IF(ISERROR(VLOOKUP($C34,'LINHA 2'!$C$6:$BM$114,'Carga People'!AK$2,0)),0,VLOOKUP($C34,'LINHA 2'!$C$6:$BM$114,'Carga People'!AK$2,0))+IF(ISERROR(VLOOKUP($C34,'LINHA 3'!$C$6:$BM$106,'Carga People'!AK$2,0)),0,VLOOKUP($C34,'LINHA 3'!$C$6:$BM$106,'Carga People'!AK$2,0))</f>
        <v>0</v>
      </c>
      <c r="AL34" s="140">
        <f>IF(ISERROR(VLOOKUP($C34,'LINHA 1'!$C$6:$BM$162,'Carga People'!AL$2,0)),0,VLOOKUP($C34,'LINHA 1'!$C$6:$BM$162,'Carga People'!AL$2,0))+IF(ISERROR(VLOOKUP($C34,'LINHA 2'!$C$6:$BM$114,'Carga People'!AL$2,0)),0,VLOOKUP($C34,'LINHA 2'!$C$6:$BM$114,'Carga People'!AL$2,0))+IF(ISERROR(VLOOKUP($C34,'LINHA 3'!$C$6:$BM$106,'Carga People'!AL$2,0)),0,VLOOKUP($C34,'LINHA 3'!$C$6:$BM$106,'Carga People'!AL$2,0))</f>
        <v>0</v>
      </c>
      <c r="AM34" s="140">
        <f>IF(ISERROR(VLOOKUP($C34,'LINHA 1'!$C$6:$BM$162,'Carga People'!AM$2,0)),0,VLOOKUP($C34,'LINHA 1'!$C$6:$BM$162,'Carga People'!AM$2,0))+IF(ISERROR(VLOOKUP($C34,'LINHA 2'!$C$6:$BM$114,'Carga People'!AM$2,0)),0,VLOOKUP($C34,'LINHA 2'!$C$6:$BM$114,'Carga People'!AM$2,0))+IF(ISERROR(VLOOKUP($C34,'LINHA 3'!$C$6:$BM$106,'Carga People'!AM$2,0)),0,VLOOKUP($C34,'LINHA 3'!$C$6:$BM$106,'Carga People'!AM$2,0))</f>
        <v>0</v>
      </c>
      <c r="AN34" s="140">
        <f>IF(ISERROR(VLOOKUP($C34,'LINHA 1'!$C$6:$BM$162,'Carga People'!AN$2,0)),0,VLOOKUP($C34,'LINHA 1'!$C$6:$BM$162,'Carga People'!AN$2,0))+IF(ISERROR(VLOOKUP($C34,'LINHA 2'!$C$6:$BM$114,'Carga People'!AN$2,0)),0,VLOOKUP($C34,'LINHA 2'!$C$6:$BM$114,'Carga People'!AN$2,0))+IF(ISERROR(VLOOKUP($C34,'LINHA 3'!$C$6:$BM$106,'Carga People'!AN$2,0)),0,VLOOKUP($C34,'LINHA 3'!$C$6:$BM$106,'Carga People'!AN$2,0))</f>
        <v>0</v>
      </c>
      <c r="AO34" s="140">
        <f>IF(ISERROR(VLOOKUP($C34,'LINHA 1'!$C$6:$BM$162,'Carga People'!AO$2,0)),0,VLOOKUP($C34,'LINHA 1'!$C$6:$BM$162,'Carga People'!AO$2,0))+IF(ISERROR(VLOOKUP($C34,'LINHA 2'!$C$6:$BM$114,'Carga People'!AO$2,0)),0,VLOOKUP($C34,'LINHA 2'!$C$6:$BM$114,'Carga People'!AO$2,0))+IF(ISERROR(VLOOKUP($C34,'LINHA 3'!$C$6:$BM$106,'Carga People'!AO$2,0)),0,VLOOKUP($C34,'LINHA 3'!$C$6:$BM$106,'Carga People'!AO$2,0))</f>
        <v>0</v>
      </c>
      <c r="AP34" s="140">
        <f>IF(ISERROR(VLOOKUP($C34,'LINHA 1'!$C$6:$BM$162,'Carga People'!AP$2,0)),0,VLOOKUP($C34,'LINHA 1'!$C$6:$BM$162,'Carga People'!AP$2,0))+IF(ISERROR(VLOOKUP($C34,'LINHA 2'!$C$6:$BM$114,'Carga People'!AP$2,0)),0,VLOOKUP($C34,'LINHA 2'!$C$6:$BM$114,'Carga People'!AP$2,0))+IF(ISERROR(VLOOKUP($C34,'LINHA 3'!$C$6:$BM$106,'Carga People'!AP$2,0)),0,VLOOKUP($C34,'LINHA 3'!$C$6:$BM$106,'Carga People'!AP$2,0))</f>
        <v>0</v>
      </c>
      <c r="AQ34" s="140">
        <f>IF(ISERROR(VLOOKUP($C34,'LINHA 1'!$C$6:$BM$162,'Carga People'!AQ$2,0)),0,VLOOKUP($C34,'LINHA 1'!$C$6:$BM$162,'Carga People'!AQ$2,0))+IF(ISERROR(VLOOKUP($C34,'LINHA 2'!$C$6:$BM$114,'Carga People'!AQ$2,0)),0,VLOOKUP($C34,'LINHA 2'!$C$6:$BM$114,'Carga People'!AQ$2,0))+IF(ISERROR(VLOOKUP($C34,'LINHA 3'!$C$6:$BM$106,'Carga People'!AQ$2,0)),0,VLOOKUP($C34,'LINHA 3'!$C$6:$BM$106,'Carga People'!AQ$2,0))</f>
        <v>0</v>
      </c>
      <c r="AR34" s="140">
        <f>IF(ISERROR(VLOOKUP($C34,'LINHA 1'!$C$6:$BM$162,'Carga People'!AR$2,0)),0,VLOOKUP($C34,'LINHA 1'!$C$6:$BM$162,'Carga People'!AR$2,0))+IF(ISERROR(VLOOKUP($C34,'LINHA 2'!$C$6:$BM$114,'Carga People'!AR$2,0)),0,VLOOKUP($C34,'LINHA 2'!$C$6:$BM$114,'Carga People'!AR$2,0))+IF(ISERROR(VLOOKUP($C34,'LINHA 3'!$C$6:$BM$106,'Carga People'!AR$2,0)),0,VLOOKUP($C34,'LINHA 3'!$C$6:$BM$106,'Carga People'!AR$2,0))</f>
        <v>0</v>
      </c>
      <c r="AS34" s="140">
        <f>IF(ISERROR(VLOOKUP($C34,'LINHA 1'!$C$6:$BM$162,'Carga People'!AS$2,0)),0,VLOOKUP($C34,'LINHA 1'!$C$6:$BM$162,'Carga People'!AS$2,0))+IF(ISERROR(VLOOKUP($C34,'LINHA 2'!$C$6:$BM$114,'Carga People'!AS$2,0)),0,VLOOKUP($C34,'LINHA 2'!$C$6:$BM$114,'Carga People'!AS$2,0))+IF(ISERROR(VLOOKUP($C34,'LINHA 3'!$C$6:$BM$106,'Carga People'!AS$2,0)),0,VLOOKUP($C34,'LINHA 3'!$C$6:$BM$106,'Carga People'!AS$2,0))</f>
        <v>0</v>
      </c>
      <c r="AT34" s="140">
        <f>IF(ISERROR(VLOOKUP($C34,'LINHA 1'!$C$6:$BM$162,'Carga People'!AT$2,0)),0,VLOOKUP($C34,'LINHA 1'!$C$6:$BM$162,'Carga People'!AT$2,0))+IF(ISERROR(VLOOKUP($C34,'LINHA 2'!$C$6:$BM$114,'Carga People'!AT$2,0)),0,VLOOKUP($C34,'LINHA 2'!$C$6:$BM$114,'Carga People'!AT$2,0))+IF(ISERROR(VLOOKUP($C34,'LINHA 3'!$C$6:$BM$106,'Carga People'!AT$2,0)),0,VLOOKUP($C34,'LINHA 3'!$C$6:$BM$106,'Carga People'!AT$2,0))</f>
        <v>0</v>
      </c>
      <c r="AU34" s="367">
        <f t="shared" si="2"/>
        <v>0</v>
      </c>
      <c r="AV34" s="780" t="str">
        <f t="shared" si="3"/>
        <v/>
      </c>
      <c r="AW34" s="90">
        <f>IF(D34="","",VLOOKUP(D34,MI_ME!$D$5:$AQ$336,39,0))</f>
        <v>0</v>
      </c>
      <c r="AX34" s="660"/>
    </row>
    <row r="35" spans="1:50" ht="18" customHeight="1" x14ac:dyDescent="0.3">
      <c r="A35" s="1792"/>
      <c r="B35" s="770" t="s">
        <v>764</v>
      </c>
      <c r="C35" s="770" t="s">
        <v>1156</v>
      </c>
      <c r="D35" s="771" t="s">
        <v>766</v>
      </c>
      <c r="E35" s="1457"/>
      <c r="F35" s="770" t="s">
        <v>15</v>
      </c>
      <c r="G35" s="136"/>
      <c r="H35" s="137"/>
      <c r="I35" s="138"/>
      <c r="J35" s="139">
        <f>IF(ISERROR(VLOOKUP($C35,'LINHA 1'!$C$6:$BM$162,'Carga People'!J$2,0)),0,VLOOKUP($C35,'LINHA 1'!$C$6:$BM$162,'Carga People'!J$2,0))+IF(ISERROR(VLOOKUP($C35,'LINHA 2'!$C$6:$BM$114,'Carga People'!J$2,0)),0,VLOOKUP($C35,'LINHA 2'!$C$6:$BM$114,'Carga People'!J$2,0))+IF(ISERROR(VLOOKUP($C35,'LINHA 3'!$C$6:$BM$106,'Carga People'!J$2,0)),0,VLOOKUP($C35,'LINHA 3'!$C$6:$BM$106,'Carga People'!J$2,0))</f>
        <v>0</v>
      </c>
      <c r="K35" s="140">
        <f>IF(ISERROR(VLOOKUP($C35,'LINHA 1'!$C$6:$BM$162,'Carga People'!K$2,0)),0,VLOOKUP($C35,'LINHA 1'!$C$6:$BM$162,'Carga People'!K$2,0))+IF(ISERROR(VLOOKUP($C35,'LINHA 2'!$C$6:$BM$114,'Carga People'!K$2,0)),0,VLOOKUP($C35,'LINHA 2'!$C$6:$BM$114,'Carga People'!K$2,0))+IF(ISERROR(VLOOKUP($C35,'LINHA 3'!$C$6:$BM$106,'Carga People'!K$2,0)),0,VLOOKUP($C35,'LINHA 3'!$C$6:$BM$106,'Carga People'!K$2,0))</f>
        <v>0</v>
      </c>
      <c r="L35" s="140">
        <f>IF(ISERROR(VLOOKUP($C35,'LINHA 1'!$C$6:$BM$162,'Carga People'!L$2,0)),0,VLOOKUP($C35,'LINHA 1'!$C$6:$BM$162,'Carga People'!L$2,0))+IF(ISERROR(VLOOKUP($C35,'LINHA 2'!$C$6:$BM$114,'Carga People'!L$2,0)),0,VLOOKUP($C35,'LINHA 2'!$C$6:$BM$114,'Carga People'!L$2,0))+IF(ISERROR(VLOOKUP($C35,'LINHA 3'!$C$6:$BM$106,'Carga People'!L$2,0)),0,VLOOKUP($C35,'LINHA 3'!$C$6:$BM$106,'Carga People'!L$2,0))</f>
        <v>0</v>
      </c>
      <c r="M35" s="140">
        <f>IF(ISERROR(VLOOKUP($C35,'LINHA 1'!$C$6:$BM$162,'Carga People'!M$2,0)),0,VLOOKUP($C35,'LINHA 1'!$C$6:$BM$162,'Carga People'!M$2,0))+IF(ISERROR(VLOOKUP($C35,'LINHA 2'!$C$6:$BM$114,'Carga People'!M$2,0)),0,VLOOKUP($C35,'LINHA 2'!$C$6:$BM$114,'Carga People'!M$2,0))+IF(ISERROR(VLOOKUP($C35,'LINHA 3'!$C$6:$BM$106,'Carga People'!M$2,0)),0,VLOOKUP($C35,'LINHA 3'!$C$6:$BM$106,'Carga People'!M$2,0))</f>
        <v>0</v>
      </c>
      <c r="N35" s="140">
        <f>IF(ISERROR(VLOOKUP($C35,'LINHA 1'!$C$6:$BM$162,'Carga People'!N$2,0)),0,VLOOKUP($C35,'LINHA 1'!$C$6:$BM$162,'Carga People'!N$2,0))+IF(ISERROR(VLOOKUP($C35,'LINHA 2'!$C$6:$BM$114,'Carga People'!N$2,0)),0,VLOOKUP($C35,'LINHA 2'!$C$6:$BM$114,'Carga People'!N$2,0))+IF(ISERROR(VLOOKUP($C35,'LINHA 3'!$C$6:$BM$106,'Carga People'!N$2,0)),0,VLOOKUP($C35,'LINHA 3'!$C$6:$BM$106,'Carga People'!N$2,0))</f>
        <v>0</v>
      </c>
      <c r="O35" s="140">
        <f>IF(ISERROR(VLOOKUP($C35,'LINHA 1'!$C$6:$BM$162,'Carga People'!O$2,0)),0,VLOOKUP($C35,'LINHA 1'!$C$6:$BM$162,'Carga People'!O$2,0))+IF(ISERROR(VLOOKUP($C35,'LINHA 2'!$C$6:$BM$114,'Carga People'!O$2,0)),0,VLOOKUP($C35,'LINHA 2'!$C$6:$BM$114,'Carga People'!O$2,0))+IF(ISERROR(VLOOKUP($C35,'LINHA 3'!$C$6:$BM$106,'Carga People'!O$2,0)),0,VLOOKUP($C35,'LINHA 3'!$C$6:$BM$106,'Carga People'!O$2,0))</f>
        <v>0</v>
      </c>
      <c r="P35" s="140">
        <f>IF(ISERROR(VLOOKUP($C35,'LINHA 1'!$C$6:$BM$162,'Carga People'!P$2,0)),0,VLOOKUP($C35,'LINHA 1'!$C$6:$BM$162,'Carga People'!P$2,0))+IF(ISERROR(VLOOKUP($C35,'LINHA 2'!$C$6:$BM$114,'Carga People'!P$2,0)),0,VLOOKUP($C35,'LINHA 2'!$C$6:$BM$114,'Carga People'!P$2,0))+IF(ISERROR(VLOOKUP($C35,'LINHA 3'!$C$6:$BM$106,'Carga People'!P$2,0)),0,VLOOKUP($C35,'LINHA 3'!$C$6:$BM$106,'Carga People'!P$2,0))</f>
        <v>0</v>
      </c>
      <c r="Q35" s="140">
        <f>IF(ISERROR(VLOOKUP($C35,'LINHA 1'!$C$6:$BM$162,'Carga People'!Q$2,0)),0,VLOOKUP($C35,'LINHA 1'!$C$6:$BM$162,'Carga People'!Q$2,0))+IF(ISERROR(VLOOKUP($C35,'LINHA 2'!$C$6:$BM$114,'Carga People'!Q$2,0)),0,VLOOKUP($C35,'LINHA 2'!$C$6:$BM$114,'Carga People'!Q$2,0))+IF(ISERROR(VLOOKUP($C35,'LINHA 3'!$C$6:$BM$106,'Carga People'!Q$2,0)),0,VLOOKUP($C35,'LINHA 3'!$C$6:$BM$106,'Carga People'!Q$2,0))</f>
        <v>0</v>
      </c>
      <c r="R35" s="140">
        <f>IF(ISERROR(VLOOKUP($C35,'LINHA 1'!$C$6:$BM$162,'Carga People'!R$2,0)),0,VLOOKUP($C35,'LINHA 1'!$C$6:$BM$162,'Carga People'!R$2,0))+IF(ISERROR(VLOOKUP($C35,'LINHA 2'!$C$6:$BM$114,'Carga People'!R$2,0)),0,VLOOKUP($C35,'LINHA 2'!$C$6:$BM$114,'Carga People'!R$2,0))+IF(ISERROR(VLOOKUP($C35,'LINHA 3'!$C$6:$BM$106,'Carga People'!R$2,0)),0,VLOOKUP($C35,'LINHA 3'!$C$6:$BM$106,'Carga People'!R$2,0))</f>
        <v>0</v>
      </c>
      <c r="S35" s="140">
        <f>IF(ISERROR(VLOOKUP($C35,'LINHA 1'!$C$6:$BM$162,'Carga People'!S$2,0)),0,VLOOKUP($C35,'LINHA 1'!$C$6:$BM$162,'Carga People'!S$2,0))+IF(ISERROR(VLOOKUP($C35,'LINHA 2'!$C$6:$BM$114,'Carga People'!S$2,0)),0,VLOOKUP($C35,'LINHA 2'!$C$6:$BM$114,'Carga People'!S$2,0))+IF(ISERROR(VLOOKUP($C35,'LINHA 3'!$C$6:$BM$106,'Carga People'!S$2,0)),0,VLOOKUP($C35,'LINHA 3'!$C$6:$BM$106,'Carga People'!S$2,0))</f>
        <v>0</v>
      </c>
      <c r="T35" s="140">
        <f>IF(ISERROR(VLOOKUP($C35,'LINHA 1'!$C$6:$BM$162,'Carga People'!T$2,0)),0,VLOOKUP($C35,'LINHA 1'!$C$6:$BM$162,'Carga People'!T$2,0))+IF(ISERROR(VLOOKUP($C35,'LINHA 2'!$C$6:$BM$114,'Carga People'!T$2,0)),0,VLOOKUP($C35,'LINHA 2'!$C$6:$BM$114,'Carga People'!T$2,0))+IF(ISERROR(VLOOKUP($C35,'LINHA 3'!$C$6:$BM$106,'Carga People'!T$2,0)),0,VLOOKUP($C35,'LINHA 3'!$C$6:$BM$106,'Carga People'!T$2,0))</f>
        <v>0</v>
      </c>
      <c r="U35" s="140">
        <f>IF(ISERROR(VLOOKUP($C35,'LINHA 1'!$C$6:$BM$162,'Carga People'!U$2,0)),0,VLOOKUP($C35,'LINHA 1'!$C$6:$BM$162,'Carga People'!U$2,0))+IF(ISERROR(VLOOKUP($C35,'LINHA 2'!$C$6:$BM$114,'Carga People'!U$2,0)),0,VLOOKUP($C35,'LINHA 2'!$C$6:$BM$114,'Carga People'!U$2,0))+IF(ISERROR(VLOOKUP($C35,'LINHA 3'!$C$6:$BM$106,'Carga People'!U$2,0)),0,VLOOKUP($C35,'LINHA 3'!$C$6:$BM$106,'Carga People'!U$2,0))</f>
        <v>0</v>
      </c>
      <c r="V35" s="140">
        <f>IF(ISERROR(VLOOKUP($C35,'LINHA 1'!$C$6:$BM$162,'Carga People'!V$2,0)),0,VLOOKUP($C35,'LINHA 1'!$C$6:$BM$162,'Carga People'!V$2,0))+IF(ISERROR(VLOOKUP($C35,'LINHA 2'!$C$6:$BM$114,'Carga People'!V$2,0)),0,VLOOKUP($C35,'LINHA 2'!$C$6:$BM$114,'Carga People'!V$2,0))+IF(ISERROR(VLOOKUP($C35,'LINHA 3'!$C$6:$BM$106,'Carga People'!V$2,0)),0,VLOOKUP($C35,'LINHA 3'!$C$6:$BM$106,'Carga People'!V$2,0))</f>
        <v>240</v>
      </c>
      <c r="W35" s="140">
        <f>IF(ISERROR(VLOOKUP($C35,'LINHA 1'!$C$6:$BM$162,'Carga People'!W$2,0)),0,VLOOKUP($C35,'LINHA 1'!$C$6:$BM$162,'Carga People'!W$2,0))+IF(ISERROR(VLOOKUP($C35,'LINHA 2'!$C$6:$BM$114,'Carga People'!W$2,0)),0,VLOOKUP($C35,'LINHA 2'!$C$6:$BM$114,'Carga People'!W$2,0))+IF(ISERROR(VLOOKUP($C35,'LINHA 3'!$C$6:$BM$106,'Carga People'!W$2,0)),0,VLOOKUP($C35,'LINHA 3'!$C$6:$BM$106,'Carga People'!W$2,0))</f>
        <v>0</v>
      </c>
      <c r="X35" s="140">
        <f>IF(ISERROR(VLOOKUP($C35,'LINHA 1'!$C$6:$BM$162,'Carga People'!X$2,0)),0,VLOOKUP($C35,'LINHA 1'!$C$6:$BM$162,'Carga People'!X$2,0))+IF(ISERROR(VLOOKUP($C35,'LINHA 2'!$C$6:$BM$114,'Carga People'!X$2,0)),0,VLOOKUP($C35,'LINHA 2'!$C$6:$BM$114,'Carga People'!X$2,0))+IF(ISERROR(VLOOKUP($C35,'LINHA 3'!$C$6:$BM$106,'Carga People'!X$2,0)),0,VLOOKUP($C35,'LINHA 3'!$C$6:$BM$106,'Carga People'!X$2,0))</f>
        <v>0</v>
      </c>
      <c r="Y35" s="140">
        <f>IF(ISERROR(VLOOKUP($C35,'LINHA 1'!$C$6:$BM$162,'Carga People'!Y$2,0)),0,VLOOKUP($C35,'LINHA 1'!$C$6:$BM$162,'Carga People'!Y$2,0))+IF(ISERROR(VLOOKUP($C35,'LINHA 2'!$C$6:$BM$114,'Carga People'!Y$2,0)),0,VLOOKUP($C35,'LINHA 2'!$C$6:$BM$114,'Carga People'!Y$2,0))+IF(ISERROR(VLOOKUP($C35,'LINHA 3'!$C$6:$BM$106,'Carga People'!Y$2,0)),0,VLOOKUP($C35,'LINHA 3'!$C$6:$BM$106,'Carga People'!Y$2,0))</f>
        <v>0</v>
      </c>
      <c r="Z35" s="140">
        <f>IF(ISERROR(VLOOKUP($C35,'LINHA 1'!$C$6:$BM$162,'Carga People'!Z$2,0)),0,VLOOKUP($C35,'LINHA 1'!$C$6:$BM$162,'Carga People'!Z$2,0))+IF(ISERROR(VLOOKUP($C35,'LINHA 2'!$C$6:$BM$114,'Carga People'!Z$2,0)),0,VLOOKUP($C35,'LINHA 2'!$C$6:$BM$114,'Carga People'!Z$2,0))+IF(ISERROR(VLOOKUP($C35,'LINHA 3'!$C$6:$BM$106,'Carga People'!Z$2,0)),0,VLOOKUP($C35,'LINHA 3'!$C$6:$BM$106,'Carga People'!Z$2,0))</f>
        <v>0</v>
      </c>
      <c r="AA35" s="140">
        <f>IF(ISERROR(VLOOKUP($C35,'LINHA 1'!$C$6:$BM$162,'Carga People'!AA$2,0)),0,VLOOKUP($C35,'LINHA 1'!$C$6:$BM$162,'Carga People'!AA$2,0))+IF(ISERROR(VLOOKUP($C35,'LINHA 2'!$C$6:$BM$114,'Carga People'!AA$2,0)),0,VLOOKUP($C35,'LINHA 2'!$C$6:$BM$114,'Carga People'!AA$2,0))+IF(ISERROR(VLOOKUP($C35,'LINHA 3'!$C$6:$BM$106,'Carga People'!AA$2,0)),0,VLOOKUP($C35,'LINHA 3'!$C$6:$BM$106,'Carga People'!AA$2,0))</f>
        <v>0</v>
      </c>
      <c r="AB35" s="140">
        <f>IF(ISERROR(VLOOKUP($C35,'LINHA 1'!$C$6:$BM$162,'Carga People'!AB$2,0)),0,VLOOKUP($C35,'LINHA 1'!$C$6:$BM$162,'Carga People'!AB$2,0))+IF(ISERROR(VLOOKUP($C35,'LINHA 2'!$C$6:$BM$114,'Carga People'!AB$2,0)),0,VLOOKUP($C35,'LINHA 2'!$C$6:$BM$114,'Carga People'!AB$2,0))+IF(ISERROR(VLOOKUP($C35,'LINHA 3'!$C$6:$BM$106,'Carga People'!AB$2,0)),0,VLOOKUP($C35,'LINHA 3'!$C$6:$BM$106,'Carga People'!AB$2,0))</f>
        <v>0</v>
      </c>
      <c r="AC35" s="140">
        <f>IF(ISERROR(VLOOKUP($C35,'LINHA 1'!$C$6:$BM$162,'Carga People'!AC$2,0)),0,VLOOKUP($C35,'LINHA 1'!$C$6:$BM$162,'Carga People'!AC$2,0))+IF(ISERROR(VLOOKUP($C35,'LINHA 2'!$C$6:$BM$114,'Carga People'!AC$2,0)),0,VLOOKUP($C35,'LINHA 2'!$C$6:$BM$114,'Carga People'!AC$2,0))+IF(ISERROR(VLOOKUP($C35,'LINHA 3'!$C$6:$BM$106,'Carga People'!AC$2,0)),0,VLOOKUP($C35,'LINHA 3'!$C$6:$BM$106,'Carga People'!AC$2,0))</f>
        <v>0</v>
      </c>
      <c r="AD35" s="140">
        <f>IF(ISERROR(VLOOKUP($C35,'LINHA 1'!$C$6:$BM$162,'Carga People'!AD$2,0)),0,VLOOKUP($C35,'LINHA 1'!$C$6:$BM$162,'Carga People'!AD$2,0))+IF(ISERROR(VLOOKUP($C35,'LINHA 2'!$C$6:$BM$114,'Carga People'!AD$2,0)),0,VLOOKUP($C35,'LINHA 2'!$C$6:$BM$114,'Carga People'!AD$2,0))+IF(ISERROR(VLOOKUP($C35,'LINHA 3'!$C$6:$BM$106,'Carga People'!AD$2,0)),0,VLOOKUP($C35,'LINHA 3'!$C$6:$BM$106,'Carga People'!AD$2,0))</f>
        <v>0</v>
      </c>
      <c r="AE35" s="140">
        <f>IF(ISERROR(VLOOKUP($C35,'LINHA 1'!$C$6:$BM$162,'Carga People'!AE$2,0)),0,VLOOKUP($C35,'LINHA 1'!$C$6:$BM$162,'Carga People'!AE$2,0))+IF(ISERROR(VLOOKUP($C35,'LINHA 2'!$C$6:$BM$114,'Carga People'!AE$2,0)),0,VLOOKUP($C35,'LINHA 2'!$C$6:$BM$114,'Carga People'!AE$2,0))+IF(ISERROR(VLOOKUP($C35,'LINHA 3'!$C$6:$BM$106,'Carga People'!AE$2,0)),0,VLOOKUP($C35,'LINHA 3'!$C$6:$BM$106,'Carga People'!AE$2,0))</f>
        <v>0</v>
      </c>
      <c r="AF35" s="140">
        <f>IF(ISERROR(VLOOKUP($C35,'LINHA 1'!$C$6:$BM$162,'Carga People'!AF$2,0)),0,VLOOKUP($C35,'LINHA 1'!$C$6:$BM$162,'Carga People'!AF$2,0))+IF(ISERROR(VLOOKUP($C35,'LINHA 2'!$C$6:$BM$114,'Carga People'!AF$2,0)),0,VLOOKUP($C35,'LINHA 2'!$C$6:$BM$114,'Carga People'!AF$2,0))+IF(ISERROR(VLOOKUP($C35,'LINHA 3'!$C$6:$BM$106,'Carga People'!AF$2,0)),0,VLOOKUP($C35,'LINHA 3'!$C$6:$BM$106,'Carga People'!AF$2,0))</f>
        <v>0</v>
      </c>
      <c r="AG35" s="140">
        <f>IF(ISERROR(VLOOKUP($C35,'LINHA 1'!$C$6:$BM$162,'Carga People'!AG$2,0)),0,VLOOKUP($C35,'LINHA 1'!$C$6:$BM$162,'Carga People'!AG$2,0))+IF(ISERROR(VLOOKUP($C35,'LINHA 2'!$C$6:$BM$114,'Carga People'!AG$2,0)),0,VLOOKUP($C35,'LINHA 2'!$C$6:$BM$114,'Carga People'!AG$2,0))+IF(ISERROR(VLOOKUP($C35,'LINHA 3'!$C$6:$BM$106,'Carga People'!AG$2,0)),0,VLOOKUP($C35,'LINHA 3'!$C$6:$BM$106,'Carga People'!AG$2,0))</f>
        <v>0</v>
      </c>
      <c r="AH35" s="140">
        <f>IF(ISERROR(VLOOKUP($C35,'LINHA 1'!$C$6:$BM$162,'Carga People'!AH$2,0)),0,VLOOKUP($C35,'LINHA 1'!$C$6:$BM$162,'Carga People'!AH$2,0))+IF(ISERROR(VLOOKUP($C35,'LINHA 2'!$C$6:$BM$114,'Carga People'!AH$2,0)),0,VLOOKUP($C35,'LINHA 2'!$C$6:$BM$114,'Carga People'!AH$2,0))+IF(ISERROR(VLOOKUP($C35,'LINHA 3'!$C$6:$BM$106,'Carga People'!AH$2,0)),0,VLOOKUP($C35,'LINHA 3'!$C$6:$BM$106,'Carga People'!AH$2,0))</f>
        <v>0</v>
      </c>
      <c r="AI35" s="140">
        <f>IF(ISERROR(VLOOKUP($C35,'LINHA 1'!$C$6:$BM$162,'Carga People'!AI$2,0)),0,VLOOKUP($C35,'LINHA 1'!$C$6:$BM$162,'Carga People'!AI$2,0))+IF(ISERROR(VLOOKUP($C35,'LINHA 2'!$C$6:$BM$114,'Carga People'!AI$2,0)),0,VLOOKUP($C35,'LINHA 2'!$C$6:$BM$114,'Carga People'!AI$2,0))+IF(ISERROR(VLOOKUP($C35,'LINHA 3'!$C$6:$BM$106,'Carga People'!AI$2,0)),0,VLOOKUP($C35,'LINHA 3'!$C$6:$BM$106,'Carga People'!AI$2,0))</f>
        <v>0</v>
      </c>
      <c r="AJ35" s="140">
        <f>IF(ISERROR(VLOOKUP($C35,'LINHA 1'!$C$6:$BM$162,'Carga People'!AJ$2,0)),0,VLOOKUP($C35,'LINHA 1'!$C$6:$BM$162,'Carga People'!AJ$2,0))+IF(ISERROR(VLOOKUP($C35,'LINHA 2'!$C$6:$BM$114,'Carga People'!AJ$2,0)),0,VLOOKUP($C35,'LINHA 2'!$C$6:$BM$114,'Carga People'!AJ$2,0))+IF(ISERROR(VLOOKUP($C35,'LINHA 3'!$C$6:$BM$106,'Carga People'!AJ$2,0)),0,VLOOKUP($C35,'LINHA 3'!$C$6:$BM$106,'Carga People'!AJ$2,0))</f>
        <v>0</v>
      </c>
      <c r="AK35" s="140">
        <f>IF(ISERROR(VLOOKUP($C35,'LINHA 1'!$C$6:$BM$162,'Carga People'!AK$2,0)),0,VLOOKUP($C35,'LINHA 1'!$C$6:$BM$162,'Carga People'!AK$2,0))+IF(ISERROR(VLOOKUP($C35,'LINHA 2'!$C$6:$BM$114,'Carga People'!AK$2,0)),0,VLOOKUP($C35,'LINHA 2'!$C$6:$BM$114,'Carga People'!AK$2,0))+IF(ISERROR(VLOOKUP($C35,'LINHA 3'!$C$6:$BM$106,'Carga People'!AK$2,0)),0,VLOOKUP($C35,'LINHA 3'!$C$6:$BM$106,'Carga People'!AK$2,0))</f>
        <v>0</v>
      </c>
      <c r="AL35" s="140">
        <f>IF(ISERROR(VLOOKUP($C35,'LINHA 1'!$C$6:$BM$162,'Carga People'!AL$2,0)),0,VLOOKUP($C35,'LINHA 1'!$C$6:$BM$162,'Carga People'!AL$2,0))+IF(ISERROR(VLOOKUP($C35,'LINHA 2'!$C$6:$BM$114,'Carga People'!AL$2,0)),0,VLOOKUP($C35,'LINHA 2'!$C$6:$BM$114,'Carga People'!AL$2,0))+IF(ISERROR(VLOOKUP($C35,'LINHA 3'!$C$6:$BM$106,'Carga People'!AL$2,0)),0,VLOOKUP($C35,'LINHA 3'!$C$6:$BM$106,'Carga People'!AL$2,0))</f>
        <v>0</v>
      </c>
      <c r="AM35" s="140">
        <f>IF(ISERROR(VLOOKUP($C35,'LINHA 1'!$C$6:$BM$162,'Carga People'!AM$2,0)),0,VLOOKUP($C35,'LINHA 1'!$C$6:$BM$162,'Carga People'!AM$2,0))+IF(ISERROR(VLOOKUP($C35,'LINHA 2'!$C$6:$BM$114,'Carga People'!AM$2,0)),0,VLOOKUP($C35,'LINHA 2'!$C$6:$BM$114,'Carga People'!AM$2,0))+IF(ISERROR(VLOOKUP($C35,'LINHA 3'!$C$6:$BM$106,'Carga People'!AM$2,0)),0,VLOOKUP($C35,'LINHA 3'!$C$6:$BM$106,'Carga People'!AM$2,0))</f>
        <v>0</v>
      </c>
      <c r="AN35" s="140">
        <f>IF(ISERROR(VLOOKUP($C35,'LINHA 1'!$C$6:$BM$162,'Carga People'!AN$2,0)),0,VLOOKUP($C35,'LINHA 1'!$C$6:$BM$162,'Carga People'!AN$2,0))+IF(ISERROR(VLOOKUP($C35,'LINHA 2'!$C$6:$BM$114,'Carga People'!AN$2,0)),0,VLOOKUP($C35,'LINHA 2'!$C$6:$BM$114,'Carga People'!AN$2,0))+IF(ISERROR(VLOOKUP($C35,'LINHA 3'!$C$6:$BM$106,'Carga People'!AN$2,0)),0,VLOOKUP($C35,'LINHA 3'!$C$6:$BM$106,'Carga People'!AN$2,0))</f>
        <v>0</v>
      </c>
      <c r="AO35" s="140">
        <f>IF(ISERROR(VLOOKUP($C35,'LINHA 1'!$C$6:$BM$162,'Carga People'!AO$2,0)),0,VLOOKUP($C35,'LINHA 1'!$C$6:$BM$162,'Carga People'!AO$2,0))+IF(ISERROR(VLOOKUP($C35,'LINHA 2'!$C$6:$BM$114,'Carga People'!AO$2,0)),0,VLOOKUP($C35,'LINHA 2'!$C$6:$BM$114,'Carga People'!AO$2,0))+IF(ISERROR(VLOOKUP($C35,'LINHA 3'!$C$6:$BM$106,'Carga People'!AO$2,0)),0,VLOOKUP($C35,'LINHA 3'!$C$6:$BM$106,'Carga People'!AO$2,0))</f>
        <v>0</v>
      </c>
      <c r="AP35" s="140">
        <f>IF(ISERROR(VLOOKUP($C35,'LINHA 1'!$C$6:$BM$162,'Carga People'!AP$2,0)),0,VLOOKUP($C35,'LINHA 1'!$C$6:$BM$162,'Carga People'!AP$2,0))+IF(ISERROR(VLOOKUP($C35,'LINHA 2'!$C$6:$BM$114,'Carga People'!AP$2,0)),0,VLOOKUP($C35,'LINHA 2'!$C$6:$BM$114,'Carga People'!AP$2,0))+IF(ISERROR(VLOOKUP($C35,'LINHA 3'!$C$6:$BM$106,'Carga People'!AP$2,0)),0,VLOOKUP($C35,'LINHA 3'!$C$6:$BM$106,'Carga People'!AP$2,0))</f>
        <v>0</v>
      </c>
      <c r="AQ35" s="140">
        <f>IF(ISERROR(VLOOKUP($C35,'LINHA 1'!$C$6:$BM$162,'Carga People'!AQ$2,0)),0,VLOOKUP($C35,'LINHA 1'!$C$6:$BM$162,'Carga People'!AQ$2,0))+IF(ISERROR(VLOOKUP($C35,'LINHA 2'!$C$6:$BM$114,'Carga People'!AQ$2,0)),0,VLOOKUP($C35,'LINHA 2'!$C$6:$BM$114,'Carga People'!AQ$2,0))+IF(ISERROR(VLOOKUP($C35,'LINHA 3'!$C$6:$BM$106,'Carga People'!AQ$2,0)),0,VLOOKUP($C35,'LINHA 3'!$C$6:$BM$106,'Carga People'!AQ$2,0))</f>
        <v>0</v>
      </c>
      <c r="AR35" s="140">
        <f>IF(ISERROR(VLOOKUP($C35,'LINHA 1'!$C$6:$BM$162,'Carga People'!AR$2,0)),0,VLOOKUP($C35,'LINHA 1'!$C$6:$BM$162,'Carga People'!AR$2,0))+IF(ISERROR(VLOOKUP($C35,'LINHA 2'!$C$6:$BM$114,'Carga People'!AR$2,0)),0,VLOOKUP($C35,'LINHA 2'!$C$6:$BM$114,'Carga People'!AR$2,0))+IF(ISERROR(VLOOKUP($C35,'LINHA 3'!$C$6:$BM$106,'Carga People'!AR$2,0)),0,VLOOKUP($C35,'LINHA 3'!$C$6:$BM$106,'Carga People'!AR$2,0))</f>
        <v>0</v>
      </c>
      <c r="AS35" s="140">
        <f>IF(ISERROR(VLOOKUP($C35,'LINHA 1'!$C$6:$BM$162,'Carga People'!AS$2,0)),0,VLOOKUP($C35,'LINHA 1'!$C$6:$BM$162,'Carga People'!AS$2,0))+IF(ISERROR(VLOOKUP($C35,'LINHA 2'!$C$6:$BM$114,'Carga People'!AS$2,0)),0,VLOOKUP($C35,'LINHA 2'!$C$6:$BM$114,'Carga People'!AS$2,0))+IF(ISERROR(VLOOKUP($C35,'LINHA 3'!$C$6:$BM$106,'Carga People'!AS$2,0)),0,VLOOKUP($C35,'LINHA 3'!$C$6:$BM$106,'Carga People'!AS$2,0))</f>
        <v>0</v>
      </c>
      <c r="AT35" s="140">
        <f>IF(ISERROR(VLOOKUP($C35,'LINHA 1'!$C$6:$BM$162,'Carga People'!AT$2,0)),0,VLOOKUP($C35,'LINHA 1'!$C$6:$BM$162,'Carga People'!AT$2,0))+IF(ISERROR(VLOOKUP($C35,'LINHA 2'!$C$6:$BM$114,'Carga People'!AT$2,0)),0,VLOOKUP($C35,'LINHA 2'!$C$6:$BM$114,'Carga People'!AT$2,0))+IF(ISERROR(VLOOKUP($C35,'LINHA 3'!$C$6:$BM$106,'Carga People'!AT$2,0)),0,VLOOKUP($C35,'LINHA 3'!$C$6:$BM$106,'Carga People'!AT$2,0))</f>
        <v>0</v>
      </c>
      <c r="AU35" s="367">
        <f t="shared" si="2"/>
        <v>240</v>
      </c>
      <c r="AV35" s="780" t="str">
        <f t="shared" si="3"/>
        <v/>
      </c>
      <c r="AW35" s="90">
        <f>IF(D35="","",VLOOKUP(D35,MI_ME!$D$5:$AQ$336,39,0))</f>
        <v>0</v>
      </c>
      <c r="AX35" s="660"/>
    </row>
    <row r="36" spans="1:50" ht="18" customHeight="1" x14ac:dyDescent="0.3">
      <c r="A36" s="1792"/>
      <c r="B36" s="770" t="s">
        <v>687</v>
      </c>
      <c r="C36" s="770" t="s">
        <v>719</v>
      </c>
      <c r="D36" s="771" t="s">
        <v>685</v>
      </c>
      <c r="E36" s="1457" t="s">
        <v>906</v>
      </c>
      <c r="F36" s="770" t="s">
        <v>15</v>
      </c>
      <c r="G36" s="136"/>
      <c r="H36" s="137"/>
      <c r="I36" s="138"/>
      <c r="J36" s="139">
        <f>IF(ISERROR(VLOOKUP($C36,'LINHA 1'!$C$6:$BM$162,'Carga People'!J$2,0)),0,VLOOKUP($C36,'LINHA 1'!$C$6:$BM$162,'Carga People'!J$2,0))+IF(ISERROR(VLOOKUP($C36,'LINHA 2'!$C$6:$BM$114,'Carga People'!J$2,0)),0,VLOOKUP($C36,'LINHA 2'!$C$6:$BM$114,'Carga People'!J$2,0))+IF(ISERROR(VLOOKUP($C36,'LINHA 3'!$C$6:$BM$106,'Carga People'!J$2,0)),0,VLOOKUP($C36,'LINHA 3'!$C$6:$BM$106,'Carga People'!J$2,0))</f>
        <v>720</v>
      </c>
      <c r="K36" s="140">
        <f>IF(ISERROR(VLOOKUP($C36,'LINHA 1'!$C$6:$BM$162,'Carga People'!K$2,0)),0,VLOOKUP($C36,'LINHA 1'!$C$6:$BM$162,'Carga People'!K$2,0))+IF(ISERROR(VLOOKUP($C36,'LINHA 2'!$C$6:$BM$114,'Carga People'!K$2,0)),0,VLOOKUP($C36,'LINHA 2'!$C$6:$BM$114,'Carga People'!K$2,0))+IF(ISERROR(VLOOKUP($C36,'LINHA 3'!$C$6:$BM$106,'Carga People'!K$2,0)),0,VLOOKUP($C36,'LINHA 3'!$C$6:$BM$106,'Carga People'!K$2,0))</f>
        <v>0</v>
      </c>
      <c r="L36" s="140">
        <f>IF(ISERROR(VLOOKUP($C36,'LINHA 1'!$C$6:$BM$162,'Carga People'!L$2,0)),0,VLOOKUP($C36,'LINHA 1'!$C$6:$BM$162,'Carga People'!L$2,0))+IF(ISERROR(VLOOKUP($C36,'LINHA 2'!$C$6:$BM$114,'Carga People'!L$2,0)),0,VLOOKUP($C36,'LINHA 2'!$C$6:$BM$114,'Carga People'!L$2,0))+IF(ISERROR(VLOOKUP($C36,'LINHA 3'!$C$6:$BM$106,'Carga People'!L$2,0)),0,VLOOKUP($C36,'LINHA 3'!$C$6:$BM$106,'Carga People'!L$2,0))</f>
        <v>0</v>
      </c>
      <c r="M36" s="140">
        <f>IF(ISERROR(VLOOKUP($C36,'LINHA 1'!$C$6:$BM$162,'Carga People'!M$2,0)),0,VLOOKUP($C36,'LINHA 1'!$C$6:$BM$162,'Carga People'!M$2,0))+IF(ISERROR(VLOOKUP($C36,'LINHA 2'!$C$6:$BM$114,'Carga People'!M$2,0)),0,VLOOKUP($C36,'LINHA 2'!$C$6:$BM$114,'Carga People'!M$2,0))+IF(ISERROR(VLOOKUP($C36,'LINHA 3'!$C$6:$BM$106,'Carga People'!M$2,0)),0,VLOOKUP($C36,'LINHA 3'!$C$6:$BM$106,'Carga People'!M$2,0))</f>
        <v>720</v>
      </c>
      <c r="N36" s="140">
        <f>IF(ISERROR(VLOOKUP($C36,'LINHA 1'!$C$6:$BM$162,'Carga People'!N$2,0)),0,VLOOKUP($C36,'LINHA 1'!$C$6:$BM$162,'Carga People'!N$2,0))+IF(ISERROR(VLOOKUP($C36,'LINHA 2'!$C$6:$BM$114,'Carga People'!N$2,0)),0,VLOOKUP($C36,'LINHA 2'!$C$6:$BM$114,'Carga People'!N$2,0))+IF(ISERROR(VLOOKUP($C36,'LINHA 3'!$C$6:$BM$106,'Carga People'!N$2,0)),0,VLOOKUP($C36,'LINHA 3'!$C$6:$BM$106,'Carga People'!N$2,0))</f>
        <v>720</v>
      </c>
      <c r="O36" s="140">
        <f>IF(ISERROR(VLOOKUP($C36,'LINHA 1'!$C$6:$BM$162,'Carga People'!O$2,0)),0,VLOOKUP($C36,'LINHA 1'!$C$6:$BM$162,'Carga People'!O$2,0))+IF(ISERROR(VLOOKUP($C36,'LINHA 2'!$C$6:$BM$114,'Carga People'!O$2,0)),0,VLOOKUP($C36,'LINHA 2'!$C$6:$BM$114,'Carga People'!O$2,0))+IF(ISERROR(VLOOKUP($C36,'LINHA 3'!$C$6:$BM$106,'Carga People'!O$2,0)),0,VLOOKUP($C36,'LINHA 3'!$C$6:$BM$106,'Carga People'!O$2,0))</f>
        <v>0</v>
      </c>
      <c r="P36" s="140">
        <f>IF(ISERROR(VLOOKUP($C36,'LINHA 1'!$C$6:$BM$162,'Carga People'!P$2,0)),0,VLOOKUP($C36,'LINHA 1'!$C$6:$BM$162,'Carga People'!P$2,0))+IF(ISERROR(VLOOKUP($C36,'LINHA 2'!$C$6:$BM$114,'Carga People'!P$2,0)),0,VLOOKUP($C36,'LINHA 2'!$C$6:$BM$114,'Carga People'!P$2,0))+IF(ISERROR(VLOOKUP($C36,'LINHA 3'!$C$6:$BM$106,'Carga People'!P$2,0)),0,VLOOKUP($C36,'LINHA 3'!$C$6:$BM$106,'Carga People'!P$2,0))</f>
        <v>0</v>
      </c>
      <c r="Q36" s="140">
        <f>IF(ISERROR(VLOOKUP($C36,'LINHA 1'!$C$6:$BM$162,'Carga People'!Q$2,0)),0,VLOOKUP($C36,'LINHA 1'!$C$6:$BM$162,'Carga People'!Q$2,0))+IF(ISERROR(VLOOKUP($C36,'LINHA 2'!$C$6:$BM$114,'Carga People'!Q$2,0)),0,VLOOKUP($C36,'LINHA 2'!$C$6:$BM$114,'Carga People'!Q$2,0))+IF(ISERROR(VLOOKUP($C36,'LINHA 3'!$C$6:$BM$106,'Carga People'!Q$2,0)),0,VLOOKUP($C36,'LINHA 3'!$C$6:$BM$106,'Carga People'!Q$2,0))</f>
        <v>480</v>
      </c>
      <c r="R36" s="140">
        <f>IF(ISERROR(VLOOKUP($C36,'LINHA 1'!$C$6:$BM$162,'Carga People'!R$2,0)),0,VLOOKUP($C36,'LINHA 1'!$C$6:$BM$162,'Carga People'!R$2,0))+IF(ISERROR(VLOOKUP($C36,'LINHA 2'!$C$6:$BM$114,'Carga People'!R$2,0)),0,VLOOKUP($C36,'LINHA 2'!$C$6:$BM$114,'Carga People'!R$2,0))+IF(ISERROR(VLOOKUP($C36,'LINHA 3'!$C$6:$BM$106,'Carga People'!R$2,0)),0,VLOOKUP($C36,'LINHA 3'!$C$6:$BM$106,'Carga People'!R$2,0))</f>
        <v>720</v>
      </c>
      <c r="S36" s="140">
        <f>IF(ISERROR(VLOOKUP($C36,'LINHA 1'!$C$6:$BM$162,'Carga People'!S$2,0)),0,VLOOKUP($C36,'LINHA 1'!$C$6:$BM$162,'Carga People'!S$2,0))+IF(ISERROR(VLOOKUP($C36,'LINHA 2'!$C$6:$BM$114,'Carga People'!S$2,0)),0,VLOOKUP($C36,'LINHA 2'!$C$6:$BM$114,'Carga People'!S$2,0))+IF(ISERROR(VLOOKUP($C36,'LINHA 3'!$C$6:$BM$106,'Carga People'!S$2,0)),0,VLOOKUP($C36,'LINHA 3'!$C$6:$BM$106,'Carga People'!S$2,0))</f>
        <v>0</v>
      </c>
      <c r="T36" s="140">
        <f>IF(ISERROR(VLOOKUP($C36,'LINHA 1'!$C$6:$BM$162,'Carga People'!T$2,0)),0,VLOOKUP($C36,'LINHA 1'!$C$6:$BM$162,'Carga People'!T$2,0))+IF(ISERROR(VLOOKUP($C36,'LINHA 2'!$C$6:$BM$114,'Carga People'!T$2,0)),0,VLOOKUP($C36,'LINHA 2'!$C$6:$BM$114,'Carga People'!T$2,0))+IF(ISERROR(VLOOKUP($C36,'LINHA 3'!$C$6:$BM$106,'Carga People'!T$2,0)),0,VLOOKUP($C36,'LINHA 3'!$C$6:$BM$106,'Carga People'!T$2,0))</f>
        <v>960</v>
      </c>
      <c r="U36" s="140">
        <f>IF(ISERROR(VLOOKUP($C36,'LINHA 1'!$C$6:$BM$162,'Carga People'!U$2,0)),0,VLOOKUP($C36,'LINHA 1'!$C$6:$BM$162,'Carga People'!U$2,0))+IF(ISERROR(VLOOKUP($C36,'LINHA 2'!$C$6:$BM$114,'Carga People'!U$2,0)),0,VLOOKUP($C36,'LINHA 2'!$C$6:$BM$114,'Carga People'!U$2,0))+IF(ISERROR(VLOOKUP($C36,'LINHA 3'!$C$6:$BM$106,'Carga People'!U$2,0)),0,VLOOKUP($C36,'LINHA 3'!$C$6:$BM$106,'Carga People'!U$2,0))</f>
        <v>720</v>
      </c>
      <c r="V36" s="140">
        <f>IF(ISERROR(VLOOKUP($C36,'LINHA 1'!$C$6:$BM$162,'Carga People'!V$2,0)),0,VLOOKUP($C36,'LINHA 1'!$C$6:$BM$162,'Carga People'!V$2,0))+IF(ISERROR(VLOOKUP($C36,'LINHA 2'!$C$6:$BM$114,'Carga People'!V$2,0)),0,VLOOKUP($C36,'LINHA 2'!$C$6:$BM$114,'Carga People'!V$2,0))+IF(ISERROR(VLOOKUP($C36,'LINHA 3'!$C$6:$BM$106,'Carga People'!V$2,0)),0,VLOOKUP($C36,'LINHA 3'!$C$6:$BM$106,'Carga People'!V$2,0))</f>
        <v>0</v>
      </c>
      <c r="W36" s="140">
        <f>IF(ISERROR(VLOOKUP($C36,'LINHA 1'!$C$6:$BM$162,'Carga People'!W$2,0)),0,VLOOKUP($C36,'LINHA 1'!$C$6:$BM$162,'Carga People'!W$2,0))+IF(ISERROR(VLOOKUP($C36,'LINHA 2'!$C$6:$BM$114,'Carga People'!W$2,0)),0,VLOOKUP($C36,'LINHA 2'!$C$6:$BM$114,'Carga People'!W$2,0))+IF(ISERROR(VLOOKUP($C36,'LINHA 3'!$C$6:$BM$106,'Carga People'!W$2,0)),0,VLOOKUP($C36,'LINHA 3'!$C$6:$BM$106,'Carga People'!W$2,0))</f>
        <v>0</v>
      </c>
      <c r="X36" s="140">
        <f>IF(ISERROR(VLOOKUP($C36,'LINHA 1'!$C$6:$BM$162,'Carga People'!X$2,0)),0,VLOOKUP($C36,'LINHA 1'!$C$6:$BM$162,'Carga People'!X$2,0))+IF(ISERROR(VLOOKUP($C36,'LINHA 2'!$C$6:$BM$114,'Carga People'!X$2,0)),0,VLOOKUP($C36,'LINHA 2'!$C$6:$BM$114,'Carga People'!X$2,0))+IF(ISERROR(VLOOKUP($C36,'LINHA 3'!$C$6:$BM$106,'Carga People'!X$2,0)),0,VLOOKUP($C36,'LINHA 3'!$C$6:$BM$106,'Carga People'!X$2,0))</f>
        <v>720</v>
      </c>
      <c r="Y36" s="140">
        <f>IF(ISERROR(VLOOKUP($C36,'LINHA 1'!$C$6:$BM$162,'Carga People'!Y$2,0)),0,VLOOKUP($C36,'LINHA 1'!$C$6:$BM$162,'Carga People'!Y$2,0))+IF(ISERROR(VLOOKUP($C36,'LINHA 2'!$C$6:$BM$114,'Carga People'!Y$2,0)),0,VLOOKUP($C36,'LINHA 2'!$C$6:$BM$114,'Carga People'!Y$2,0))+IF(ISERROR(VLOOKUP($C36,'LINHA 3'!$C$6:$BM$106,'Carga People'!Y$2,0)),0,VLOOKUP($C36,'LINHA 3'!$C$6:$BM$106,'Carga People'!Y$2,0))</f>
        <v>0</v>
      </c>
      <c r="Z36" s="140">
        <f>IF(ISERROR(VLOOKUP($C36,'LINHA 1'!$C$6:$BM$162,'Carga People'!Z$2,0)),0,VLOOKUP($C36,'LINHA 1'!$C$6:$BM$162,'Carga People'!Z$2,0))+IF(ISERROR(VLOOKUP($C36,'LINHA 2'!$C$6:$BM$114,'Carga People'!Z$2,0)),0,VLOOKUP($C36,'LINHA 2'!$C$6:$BM$114,'Carga People'!Z$2,0))+IF(ISERROR(VLOOKUP($C36,'LINHA 3'!$C$6:$BM$106,'Carga People'!Z$2,0)),0,VLOOKUP($C36,'LINHA 3'!$C$6:$BM$106,'Carga People'!Z$2,0))</f>
        <v>0</v>
      </c>
      <c r="AA36" s="140">
        <f>IF(ISERROR(VLOOKUP($C36,'LINHA 1'!$C$6:$BM$162,'Carga People'!AA$2,0)),0,VLOOKUP($C36,'LINHA 1'!$C$6:$BM$162,'Carga People'!AA$2,0))+IF(ISERROR(VLOOKUP($C36,'LINHA 2'!$C$6:$BM$114,'Carga People'!AA$2,0)),0,VLOOKUP($C36,'LINHA 2'!$C$6:$BM$114,'Carga People'!AA$2,0))+IF(ISERROR(VLOOKUP($C36,'LINHA 3'!$C$6:$BM$106,'Carga People'!AA$2,0)),0,VLOOKUP($C36,'LINHA 3'!$C$6:$BM$106,'Carga People'!AA$2,0))</f>
        <v>960</v>
      </c>
      <c r="AB36" s="140">
        <f>IF(ISERROR(VLOOKUP($C36,'LINHA 1'!$C$6:$BM$162,'Carga People'!AB$2,0)),0,VLOOKUP($C36,'LINHA 1'!$C$6:$BM$162,'Carga People'!AB$2,0))+IF(ISERROR(VLOOKUP($C36,'LINHA 2'!$C$6:$BM$114,'Carga People'!AB$2,0)),0,VLOOKUP($C36,'LINHA 2'!$C$6:$BM$114,'Carga People'!AB$2,0))+IF(ISERROR(VLOOKUP($C36,'LINHA 3'!$C$6:$BM$106,'Carga People'!AB$2,0)),0,VLOOKUP($C36,'LINHA 3'!$C$6:$BM$106,'Carga People'!AB$2,0))</f>
        <v>240</v>
      </c>
      <c r="AC36" s="140">
        <f>IF(ISERROR(VLOOKUP($C36,'LINHA 1'!$C$6:$BM$162,'Carga People'!AC$2,0)),0,VLOOKUP($C36,'LINHA 1'!$C$6:$BM$162,'Carga People'!AC$2,0))+IF(ISERROR(VLOOKUP($C36,'LINHA 2'!$C$6:$BM$114,'Carga People'!AC$2,0)),0,VLOOKUP($C36,'LINHA 2'!$C$6:$BM$114,'Carga People'!AC$2,0))+IF(ISERROR(VLOOKUP($C36,'LINHA 3'!$C$6:$BM$106,'Carga People'!AC$2,0)),0,VLOOKUP($C36,'LINHA 3'!$C$6:$BM$106,'Carga People'!AC$2,0))</f>
        <v>0</v>
      </c>
      <c r="AD36" s="140">
        <f>IF(ISERROR(VLOOKUP($C36,'LINHA 1'!$C$6:$BM$162,'Carga People'!AD$2,0)),0,VLOOKUP($C36,'LINHA 1'!$C$6:$BM$162,'Carga People'!AD$2,0))+IF(ISERROR(VLOOKUP($C36,'LINHA 2'!$C$6:$BM$114,'Carga People'!AD$2,0)),0,VLOOKUP($C36,'LINHA 2'!$C$6:$BM$114,'Carga People'!AD$2,0))+IF(ISERROR(VLOOKUP($C36,'LINHA 3'!$C$6:$BM$106,'Carga People'!AD$2,0)),0,VLOOKUP($C36,'LINHA 3'!$C$6:$BM$106,'Carga People'!AD$2,0))</f>
        <v>0</v>
      </c>
      <c r="AE36" s="140">
        <f>IF(ISERROR(VLOOKUP($C36,'LINHA 1'!$C$6:$BM$162,'Carga People'!AE$2,0)),0,VLOOKUP($C36,'LINHA 1'!$C$6:$BM$162,'Carga People'!AE$2,0))+IF(ISERROR(VLOOKUP($C36,'LINHA 2'!$C$6:$BM$114,'Carga People'!AE$2,0)),0,VLOOKUP($C36,'LINHA 2'!$C$6:$BM$114,'Carga People'!AE$2,0))+IF(ISERROR(VLOOKUP($C36,'LINHA 3'!$C$6:$BM$106,'Carga People'!AE$2,0)),0,VLOOKUP($C36,'LINHA 3'!$C$6:$BM$106,'Carga People'!AE$2,0))</f>
        <v>960</v>
      </c>
      <c r="AF36" s="140">
        <f>IF(ISERROR(VLOOKUP($C36,'LINHA 1'!$C$6:$BM$162,'Carga People'!AF$2,0)),0,VLOOKUP($C36,'LINHA 1'!$C$6:$BM$162,'Carga People'!AF$2,0))+IF(ISERROR(VLOOKUP($C36,'LINHA 2'!$C$6:$BM$114,'Carga People'!AF$2,0)),0,VLOOKUP($C36,'LINHA 2'!$C$6:$BM$114,'Carga People'!AF$2,0))+IF(ISERROR(VLOOKUP($C36,'LINHA 3'!$C$6:$BM$106,'Carga People'!AF$2,0)),0,VLOOKUP($C36,'LINHA 3'!$C$6:$BM$106,'Carga People'!AF$2,0))</f>
        <v>0</v>
      </c>
      <c r="AG36" s="140">
        <f>IF(ISERROR(VLOOKUP($C36,'LINHA 1'!$C$6:$BM$162,'Carga People'!AG$2,0)),0,VLOOKUP($C36,'LINHA 1'!$C$6:$BM$162,'Carga People'!AG$2,0))+IF(ISERROR(VLOOKUP($C36,'LINHA 2'!$C$6:$BM$114,'Carga People'!AG$2,0)),0,VLOOKUP($C36,'LINHA 2'!$C$6:$BM$114,'Carga People'!AG$2,0))+IF(ISERROR(VLOOKUP($C36,'LINHA 3'!$C$6:$BM$106,'Carga People'!AG$2,0)),0,VLOOKUP($C36,'LINHA 3'!$C$6:$BM$106,'Carga People'!AG$2,0))</f>
        <v>0</v>
      </c>
      <c r="AH36" s="140">
        <f>IF(ISERROR(VLOOKUP($C36,'LINHA 1'!$C$6:$BM$162,'Carga People'!AH$2,0)),0,VLOOKUP($C36,'LINHA 1'!$C$6:$BM$162,'Carga People'!AH$2,0))+IF(ISERROR(VLOOKUP($C36,'LINHA 2'!$C$6:$BM$114,'Carga People'!AH$2,0)),0,VLOOKUP($C36,'LINHA 2'!$C$6:$BM$114,'Carga People'!AH$2,0))+IF(ISERROR(VLOOKUP($C36,'LINHA 3'!$C$6:$BM$106,'Carga People'!AH$2,0)),0,VLOOKUP($C36,'LINHA 3'!$C$6:$BM$106,'Carga People'!AH$2,0))</f>
        <v>0</v>
      </c>
      <c r="AI36" s="140">
        <f>IF(ISERROR(VLOOKUP($C36,'LINHA 1'!$C$6:$BM$162,'Carga People'!AI$2,0)),0,VLOOKUP($C36,'LINHA 1'!$C$6:$BM$162,'Carga People'!AI$2,0))+IF(ISERROR(VLOOKUP($C36,'LINHA 2'!$C$6:$BM$114,'Carga People'!AI$2,0)),0,VLOOKUP($C36,'LINHA 2'!$C$6:$BM$114,'Carga People'!AI$2,0))+IF(ISERROR(VLOOKUP($C36,'LINHA 3'!$C$6:$BM$106,'Carga People'!AI$2,0)),0,VLOOKUP($C36,'LINHA 3'!$C$6:$BM$106,'Carga People'!AI$2,0))</f>
        <v>0</v>
      </c>
      <c r="AJ36" s="140">
        <f>IF(ISERROR(VLOOKUP($C36,'LINHA 1'!$C$6:$BM$162,'Carga People'!AJ$2,0)),0,VLOOKUP($C36,'LINHA 1'!$C$6:$BM$162,'Carga People'!AJ$2,0))+IF(ISERROR(VLOOKUP($C36,'LINHA 2'!$C$6:$BM$114,'Carga People'!AJ$2,0)),0,VLOOKUP($C36,'LINHA 2'!$C$6:$BM$114,'Carga People'!AJ$2,0))+IF(ISERROR(VLOOKUP($C36,'LINHA 3'!$C$6:$BM$106,'Carga People'!AJ$2,0)),0,VLOOKUP($C36,'LINHA 3'!$C$6:$BM$106,'Carga People'!AJ$2,0))</f>
        <v>0</v>
      </c>
      <c r="AK36" s="140">
        <f>IF(ISERROR(VLOOKUP($C36,'LINHA 1'!$C$6:$BM$162,'Carga People'!AK$2,0)),0,VLOOKUP($C36,'LINHA 1'!$C$6:$BM$162,'Carga People'!AK$2,0))+IF(ISERROR(VLOOKUP($C36,'LINHA 2'!$C$6:$BM$114,'Carga People'!AK$2,0)),0,VLOOKUP($C36,'LINHA 2'!$C$6:$BM$114,'Carga People'!AK$2,0))+IF(ISERROR(VLOOKUP($C36,'LINHA 3'!$C$6:$BM$106,'Carga People'!AK$2,0)),0,VLOOKUP($C36,'LINHA 3'!$C$6:$BM$106,'Carga People'!AK$2,0))</f>
        <v>0</v>
      </c>
      <c r="AL36" s="140">
        <f>IF(ISERROR(VLOOKUP($C36,'LINHA 1'!$C$6:$BM$162,'Carga People'!AL$2,0)),0,VLOOKUP($C36,'LINHA 1'!$C$6:$BM$162,'Carga People'!AL$2,0))+IF(ISERROR(VLOOKUP($C36,'LINHA 2'!$C$6:$BM$114,'Carga People'!AL$2,0)),0,VLOOKUP($C36,'LINHA 2'!$C$6:$BM$114,'Carga People'!AL$2,0))+IF(ISERROR(VLOOKUP($C36,'LINHA 3'!$C$6:$BM$106,'Carga People'!AL$2,0)),0,VLOOKUP($C36,'LINHA 3'!$C$6:$BM$106,'Carga People'!AL$2,0))</f>
        <v>0</v>
      </c>
      <c r="AM36" s="140">
        <f>IF(ISERROR(VLOOKUP($C36,'LINHA 1'!$C$6:$BM$162,'Carga People'!AM$2,0)),0,VLOOKUP($C36,'LINHA 1'!$C$6:$BM$162,'Carga People'!AM$2,0))+IF(ISERROR(VLOOKUP($C36,'LINHA 2'!$C$6:$BM$114,'Carga People'!AM$2,0)),0,VLOOKUP($C36,'LINHA 2'!$C$6:$BM$114,'Carga People'!AM$2,0))+IF(ISERROR(VLOOKUP($C36,'LINHA 3'!$C$6:$BM$106,'Carga People'!AM$2,0)),0,VLOOKUP($C36,'LINHA 3'!$C$6:$BM$106,'Carga People'!AM$2,0))</f>
        <v>0</v>
      </c>
      <c r="AN36" s="140">
        <f>IF(ISERROR(VLOOKUP($C36,'LINHA 1'!$C$6:$BM$162,'Carga People'!AN$2,0)),0,VLOOKUP($C36,'LINHA 1'!$C$6:$BM$162,'Carga People'!AN$2,0))+IF(ISERROR(VLOOKUP($C36,'LINHA 2'!$C$6:$BM$114,'Carga People'!AN$2,0)),0,VLOOKUP($C36,'LINHA 2'!$C$6:$BM$114,'Carga People'!AN$2,0))+IF(ISERROR(VLOOKUP($C36,'LINHA 3'!$C$6:$BM$106,'Carga People'!AN$2,0)),0,VLOOKUP($C36,'LINHA 3'!$C$6:$BM$106,'Carga People'!AN$2,0))</f>
        <v>0</v>
      </c>
      <c r="AO36" s="140">
        <f>IF(ISERROR(VLOOKUP($C36,'LINHA 1'!$C$6:$BM$162,'Carga People'!AO$2,0)),0,VLOOKUP($C36,'LINHA 1'!$C$6:$BM$162,'Carga People'!AO$2,0))+IF(ISERROR(VLOOKUP($C36,'LINHA 2'!$C$6:$BM$114,'Carga People'!AO$2,0)),0,VLOOKUP($C36,'LINHA 2'!$C$6:$BM$114,'Carga People'!AO$2,0))+IF(ISERROR(VLOOKUP($C36,'LINHA 3'!$C$6:$BM$106,'Carga People'!AO$2,0)),0,VLOOKUP($C36,'LINHA 3'!$C$6:$BM$106,'Carga People'!AO$2,0))</f>
        <v>0</v>
      </c>
      <c r="AP36" s="140">
        <f>IF(ISERROR(VLOOKUP($C36,'LINHA 1'!$C$6:$BM$162,'Carga People'!AP$2,0)),0,VLOOKUP($C36,'LINHA 1'!$C$6:$BM$162,'Carga People'!AP$2,0))+IF(ISERROR(VLOOKUP($C36,'LINHA 2'!$C$6:$BM$114,'Carga People'!AP$2,0)),0,VLOOKUP($C36,'LINHA 2'!$C$6:$BM$114,'Carga People'!AP$2,0))+IF(ISERROR(VLOOKUP($C36,'LINHA 3'!$C$6:$BM$106,'Carga People'!AP$2,0)),0,VLOOKUP($C36,'LINHA 3'!$C$6:$BM$106,'Carga People'!AP$2,0))</f>
        <v>0</v>
      </c>
      <c r="AQ36" s="140">
        <f>IF(ISERROR(VLOOKUP($C36,'LINHA 1'!$C$6:$BM$162,'Carga People'!AQ$2,0)),0,VLOOKUP($C36,'LINHA 1'!$C$6:$BM$162,'Carga People'!AQ$2,0))+IF(ISERROR(VLOOKUP($C36,'LINHA 2'!$C$6:$BM$114,'Carga People'!AQ$2,0)),0,VLOOKUP($C36,'LINHA 2'!$C$6:$BM$114,'Carga People'!AQ$2,0))+IF(ISERROR(VLOOKUP($C36,'LINHA 3'!$C$6:$BM$106,'Carga People'!AQ$2,0)),0,VLOOKUP($C36,'LINHA 3'!$C$6:$BM$106,'Carga People'!AQ$2,0))</f>
        <v>0</v>
      </c>
      <c r="AR36" s="140">
        <f>IF(ISERROR(VLOOKUP($C36,'LINHA 1'!$C$6:$BM$162,'Carga People'!AR$2,0)),0,VLOOKUP($C36,'LINHA 1'!$C$6:$BM$162,'Carga People'!AR$2,0))+IF(ISERROR(VLOOKUP($C36,'LINHA 2'!$C$6:$BM$114,'Carga People'!AR$2,0)),0,VLOOKUP($C36,'LINHA 2'!$C$6:$BM$114,'Carga People'!AR$2,0))+IF(ISERROR(VLOOKUP($C36,'LINHA 3'!$C$6:$BM$106,'Carga People'!AR$2,0)),0,VLOOKUP($C36,'LINHA 3'!$C$6:$BM$106,'Carga People'!AR$2,0))</f>
        <v>0</v>
      </c>
      <c r="AS36" s="140">
        <f>IF(ISERROR(VLOOKUP($C36,'LINHA 1'!$C$6:$BM$162,'Carga People'!AS$2,0)),0,VLOOKUP($C36,'LINHA 1'!$C$6:$BM$162,'Carga People'!AS$2,0))+IF(ISERROR(VLOOKUP($C36,'LINHA 2'!$C$6:$BM$114,'Carga People'!AS$2,0)),0,VLOOKUP($C36,'LINHA 2'!$C$6:$BM$114,'Carga People'!AS$2,0))+IF(ISERROR(VLOOKUP($C36,'LINHA 3'!$C$6:$BM$106,'Carga People'!AS$2,0)),0,VLOOKUP($C36,'LINHA 3'!$C$6:$BM$106,'Carga People'!AS$2,0))</f>
        <v>0</v>
      </c>
      <c r="AT36" s="140">
        <f>IF(ISERROR(VLOOKUP($C36,'LINHA 1'!$C$6:$BM$162,'Carga People'!AT$2,0)),0,VLOOKUP($C36,'LINHA 1'!$C$6:$BM$162,'Carga People'!AT$2,0))+IF(ISERROR(VLOOKUP($C36,'LINHA 2'!$C$6:$BM$114,'Carga People'!AT$2,0)),0,VLOOKUP($C36,'LINHA 2'!$C$6:$BM$114,'Carga People'!AT$2,0))+IF(ISERROR(VLOOKUP($C36,'LINHA 3'!$C$6:$BM$106,'Carga People'!AT$2,0)),0,VLOOKUP($C36,'LINHA 3'!$C$6:$BM$106,'Carga People'!AT$2,0))</f>
        <v>0</v>
      </c>
      <c r="AU36" s="367">
        <f t="shared" si="2"/>
        <v>7920</v>
      </c>
      <c r="AV36" s="780" t="str">
        <f t="shared" si="3"/>
        <v/>
      </c>
      <c r="AW36" s="90">
        <f>IF(D36="","",VLOOKUP(D36,MI_ME!$D$5:$AQ$336,39,0))</f>
        <v>0</v>
      </c>
      <c r="AX36" s="660"/>
    </row>
    <row r="37" spans="1:50" ht="18" customHeight="1" x14ac:dyDescent="0.3">
      <c r="A37" s="1792"/>
      <c r="B37" s="773" t="s">
        <v>687</v>
      </c>
      <c r="C37" s="773" t="s">
        <v>720</v>
      </c>
      <c r="D37" s="774" t="s">
        <v>686</v>
      </c>
      <c r="E37" s="1457" t="s">
        <v>907</v>
      </c>
      <c r="F37" s="770" t="s">
        <v>15</v>
      </c>
      <c r="G37" s="136"/>
      <c r="H37" s="137"/>
      <c r="I37" s="138"/>
      <c r="J37" s="139">
        <f>IF(ISERROR(VLOOKUP($C37,'LINHA 1'!$C$6:$BM$162,'Carga People'!J$2,0)),0,VLOOKUP($C37,'LINHA 1'!$C$6:$BM$162,'Carga People'!J$2,0))+IF(ISERROR(VLOOKUP($C37,'LINHA 2'!$C$6:$BM$114,'Carga People'!J$2,0)),0,VLOOKUP($C37,'LINHA 2'!$C$6:$BM$114,'Carga People'!J$2,0))+IF(ISERROR(VLOOKUP($C37,'LINHA 3'!$C$6:$BM$106,'Carga People'!J$2,0)),0,VLOOKUP($C37,'LINHA 3'!$C$6:$BM$106,'Carga People'!J$2,0))</f>
        <v>0</v>
      </c>
      <c r="K37" s="140">
        <f>IF(ISERROR(VLOOKUP($C37,'LINHA 1'!$C$6:$BM$162,'Carga People'!K$2,0)),0,VLOOKUP($C37,'LINHA 1'!$C$6:$BM$162,'Carga People'!K$2,0))+IF(ISERROR(VLOOKUP($C37,'LINHA 2'!$C$6:$BM$114,'Carga People'!K$2,0)),0,VLOOKUP($C37,'LINHA 2'!$C$6:$BM$114,'Carga People'!K$2,0))+IF(ISERROR(VLOOKUP($C37,'LINHA 3'!$C$6:$BM$106,'Carga People'!K$2,0)),0,VLOOKUP($C37,'LINHA 3'!$C$6:$BM$106,'Carga People'!K$2,0))</f>
        <v>0</v>
      </c>
      <c r="L37" s="140">
        <f>IF(ISERROR(VLOOKUP($C37,'LINHA 1'!$C$6:$BM$162,'Carga People'!L$2,0)),0,VLOOKUP($C37,'LINHA 1'!$C$6:$BM$162,'Carga People'!L$2,0))+IF(ISERROR(VLOOKUP($C37,'LINHA 2'!$C$6:$BM$114,'Carga People'!L$2,0)),0,VLOOKUP($C37,'LINHA 2'!$C$6:$BM$114,'Carga People'!L$2,0))+IF(ISERROR(VLOOKUP($C37,'LINHA 3'!$C$6:$BM$106,'Carga People'!L$2,0)),0,VLOOKUP($C37,'LINHA 3'!$C$6:$BM$106,'Carga People'!L$2,0))</f>
        <v>0</v>
      </c>
      <c r="M37" s="140">
        <f>IF(ISERROR(VLOOKUP($C37,'LINHA 1'!$C$6:$BM$162,'Carga People'!M$2,0)),0,VLOOKUP($C37,'LINHA 1'!$C$6:$BM$162,'Carga People'!M$2,0))+IF(ISERROR(VLOOKUP($C37,'LINHA 2'!$C$6:$BM$114,'Carga People'!M$2,0)),0,VLOOKUP($C37,'LINHA 2'!$C$6:$BM$114,'Carga People'!M$2,0))+IF(ISERROR(VLOOKUP($C37,'LINHA 3'!$C$6:$BM$106,'Carga People'!M$2,0)),0,VLOOKUP($C37,'LINHA 3'!$C$6:$BM$106,'Carga People'!M$2,0))</f>
        <v>0</v>
      </c>
      <c r="N37" s="140">
        <f>IF(ISERROR(VLOOKUP($C37,'LINHA 1'!$C$6:$BM$162,'Carga People'!N$2,0)),0,VLOOKUP($C37,'LINHA 1'!$C$6:$BM$162,'Carga People'!N$2,0))+IF(ISERROR(VLOOKUP($C37,'LINHA 2'!$C$6:$BM$114,'Carga People'!N$2,0)),0,VLOOKUP($C37,'LINHA 2'!$C$6:$BM$114,'Carga People'!N$2,0))+IF(ISERROR(VLOOKUP($C37,'LINHA 3'!$C$6:$BM$106,'Carga People'!N$2,0)),0,VLOOKUP($C37,'LINHA 3'!$C$6:$BM$106,'Carga People'!N$2,0))</f>
        <v>0</v>
      </c>
      <c r="O37" s="140">
        <f>IF(ISERROR(VLOOKUP($C37,'LINHA 1'!$C$6:$BM$162,'Carga People'!O$2,0)),0,VLOOKUP($C37,'LINHA 1'!$C$6:$BM$162,'Carga People'!O$2,0))+IF(ISERROR(VLOOKUP($C37,'LINHA 2'!$C$6:$BM$114,'Carga People'!O$2,0)),0,VLOOKUP($C37,'LINHA 2'!$C$6:$BM$114,'Carga People'!O$2,0))+IF(ISERROR(VLOOKUP($C37,'LINHA 3'!$C$6:$BM$106,'Carga People'!O$2,0)),0,VLOOKUP($C37,'LINHA 3'!$C$6:$BM$106,'Carga People'!O$2,0))</f>
        <v>720</v>
      </c>
      <c r="P37" s="140">
        <f>IF(ISERROR(VLOOKUP($C37,'LINHA 1'!$C$6:$BM$162,'Carga People'!P$2,0)),0,VLOOKUP($C37,'LINHA 1'!$C$6:$BM$162,'Carga People'!P$2,0))+IF(ISERROR(VLOOKUP($C37,'LINHA 2'!$C$6:$BM$114,'Carga People'!P$2,0)),0,VLOOKUP($C37,'LINHA 2'!$C$6:$BM$114,'Carga People'!P$2,0))+IF(ISERROR(VLOOKUP($C37,'LINHA 3'!$C$6:$BM$106,'Carga People'!P$2,0)),0,VLOOKUP($C37,'LINHA 3'!$C$6:$BM$106,'Carga People'!P$2,0))</f>
        <v>480</v>
      </c>
      <c r="Q37" s="140">
        <f>IF(ISERROR(VLOOKUP($C37,'LINHA 1'!$C$6:$BM$162,'Carga People'!Q$2,0)),0,VLOOKUP($C37,'LINHA 1'!$C$6:$BM$162,'Carga People'!Q$2,0))+IF(ISERROR(VLOOKUP($C37,'LINHA 2'!$C$6:$BM$114,'Carga People'!Q$2,0)),0,VLOOKUP($C37,'LINHA 2'!$C$6:$BM$114,'Carga People'!Q$2,0))+IF(ISERROR(VLOOKUP($C37,'LINHA 3'!$C$6:$BM$106,'Carga People'!Q$2,0)),0,VLOOKUP($C37,'LINHA 3'!$C$6:$BM$106,'Carga People'!Q$2,0))</f>
        <v>240</v>
      </c>
      <c r="R37" s="140">
        <f>IF(ISERROR(VLOOKUP($C37,'LINHA 1'!$C$6:$BM$162,'Carga People'!R$2,0)),0,VLOOKUP($C37,'LINHA 1'!$C$6:$BM$162,'Carga People'!R$2,0))+IF(ISERROR(VLOOKUP($C37,'LINHA 2'!$C$6:$BM$114,'Carga People'!R$2,0)),0,VLOOKUP($C37,'LINHA 2'!$C$6:$BM$114,'Carga People'!R$2,0))+IF(ISERROR(VLOOKUP($C37,'LINHA 3'!$C$6:$BM$106,'Carga People'!R$2,0)),0,VLOOKUP($C37,'LINHA 3'!$C$6:$BM$106,'Carga People'!R$2,0))</f>
        <v>0</v>
      </c>
      <c r="S37" s="140">
        <f>IF(ISERROR(VLOOKUP($C37,'LINHA 1'!$C$6:$BM$162,'Carga People'!S$2,0)),0,VLOOKUP($C37,'LINHA 1'!$C$6:$BM$162,'Carga People'!S$2,0))+IF(ISERROR(VLOOKUP($C37,'LINHA 2'!$C$6:$BM$114,'Carga People'!S$2,0)),0,VLOOKUP($C37,'LINHA 2'!$C$6:$BM$114,'Carga People'!S$2,0))+IF(ISERROR(VLOOKUP($C37,'LINHA 3'!$C$6:$BM$106,'Carga People'!S$2,0)),0,VLOOKUP($C37,'LINHA 3'!$C$6:$BM$106,'Carga People'!S$2,0))</f>
        <v>0</v>
      </c>
      <c r="T37" s="140">
        <f>IF(ISERROR(VLOOKUP($C37,'LINHA 1'!$C$6:$BM$162,'Carga People'!T$2,0)),0,VLOOKUP($C37,'LINHA 1'!$C$6:$BM$162,'Carga People'!T$2,0))+IF(ISERROR(VLOOKUP($C37,'LINHA 2'!$C$6:$BM$114,'Carga People'!T$2,0)),0,VLOOKUP($C37,'LINHA 2'!$C$6:$BM$114,'Carga People'!T$2,0))+IF(ISERROR(VLOOKUP($C37,'LINHA 3'!$C$6:$BM$106,'Carga People'!T$2,0)),0,VLOOKUP($C37,'LINHA 3'!$C$6:$BM$106,'Carga People'!T$2,0))</f>
        <v>0</v>
      </c>
      <c r="U37" s="140">
        <f>IF(ISERROR(VLOOKUP($C37,'LINHA 1'!$C$6:$BM$162,'Carga People'!U$2,0)),0,VLOOKUP($C37,'LINHA 1'!$C$6:$BM$162,'Carga People'!U$2,0))+IF(ISERROR(VLOOKUP($C37,'LINHA 2'!$C$6:$BM$114,'Carga People'!U$2,0)),0,VLOOKUP($C37,'LINHA 2'!$C$6:$BM$114,'Carga People'!U$2,0))+IF(ISERROR(VLOOKUP($C37,'LINHA 3'!$C$6:$BM$106,'Carga People'!U$2,0)),0,VLOOKUP($C37,'LINHA 3'!$C$6:$BM$106,'Carga People'!U$2,0))</f>
        <v>0</v>
      </c>
      <c r="V37" s="140">
        <f>IF(ISERROR(VLOOKUP($C37,'LINHA 1'!$C$6:$BM$162,'Carga People'!V$2,0)),0,VLOOKUP($C37,'LINHA 1'!$C$6:$BM$162,'Carga People'!V$2,0))+IF(ISERROR(VLOOKUP($C37,'LINHA 2'!$C$6:$BM$114,'Carga People'!V$2,0)),0,VLOOKUP($C37,'LINHA 2'!$C$6:$BM$114,'Carga People'!V$2,0))+IF(ISERROR(VLOOKUP($C37,'LINHA 3'!$C$6:$BM$106,'Carga People'!V$2,0)),0,VLOOKUP($C37,'LINHA 3'!$C$6:$BM$106,'Carga People'!V$2,0))</f>
        <v>480</v>
      </c>
      <c r="W37" s="140">
        <f>IF(ISERROR(VLOOKUP($C37,'LINHA 1'!$C$6:$BM$162,'Carga People'!W$2,0)),0,VLOOKUP($C37,'LINHA 1'!$C$6:$BM$162,'Carga People'!W$2,0))+IF(ISERROR(VLOOKUP($C37,'LINHA 2'!$C$6:$BM$114,'Carga People'!W$2,0)),0,VLOOKUP($C37,'LINHA 2'!$C$6:$BM$114,'Carga People'!W$2,0))+IF(ISERROR(VLOOKUP($C37,'LINHA 3'!$C$6:$BM$106,'Carga People'!W$2,0)),0,VLOOKUP($C37,'LINHA 3'!$C$6:$BM$106,'Carga People'!W$2,0))</f>
        <v>720</v>
      </c>
      <c r="X37" s="140">
        <f>IF(ISERROR(VLOOKUP($C37,'LINHA 1'!$C$6:$BM$162,'Carga People'!X$2,0)),0,VLOOKUP($C37,'LINHA 1'!$C$6:$BM$162,'Carga People'!X$2,0))+IF(ISERROR(VLOOKUP($C37,'LINHA 2'!$C$6:$BM$114,'Carga People'!X$2,0)),0,VLOOKUP($C37,'LINHA 2'!$C$6:$BM$114,'Carga People'!X$2,0))+IF(ISERROR(VLOOKUP($C37,'LINHA 3'!$C$6:$BM$106,'Carga People'!X$2,0)),0,VLOOKUP($C37,'LINHA 3'!$C$6:$BM$106,'Carga People'!X$2,0))</f>
        <v>0</v>
      </c>
      <c r="Y37" s="140">
        <f>IF(ISERROR(VLOOKUP($C37,'LINHA 1'!$C$6:$BM$162,'Carga People'!Y$2,0)),0,VLOOKUP($C37,'LINHA 1'!$C$6:$BM$162,'Carga People'!Y$2,0))+IF(ISERROR(VLOOKUP($C37,'LINHA 2'!$C$6:$BM$114,'Carga People'!Y$2,0)),0,VLOOKUP($C37,'LINHA 2'!$C$6:$BM$114,'Carga People'!Y$2,0))+IF(ISERROR(VLOOKUP($C37,'LINHA 3'!$C$6:$BM$106,'Carga People'!Y$2,0)),0,VLOOKUP($C37,'LINHA 3'!$C$6:$BM$106,'Carga People'!Y$2,0))</f>
        <v>0</v>
      </c>
      <c r="Z37" s="140">
        <f>IF(ISERROR(VLOOKUP($C37,'LINHA 1'!$C$6:$BM$162,'Carga People'!Z$2,0)),0,VLOOKUP($C37,'LINHA 1'!$C$6:$BM$162,'Carga People'!Z$2,0))+IF(ISERROR(VLOOKUP($C37,'LINHA 2'!$C$6:$BM$114,'Carga People'!Z$2,0)),0,VLOOKUP($C37,'LINHA 2'!$C$6:$BM$114,'Carga People'!Z$2,0))+IF(ISERROR(VLOOKUP($C37,'LINHA 3'!$C$6:$BM$106,'Carga People'!Z$2,0)),0,VLOOKUP($C37,'LINHA 3'!$C$6:$BM$106,'Carga People'!Z$2,0))</f>
        <v>0</v>
      </c>
      <c r="AA37" s="140">
        <f>IF(ISERROR(VLOOKUP($C37,'LINHA 1'!$C$6:$BM$162,'Carga People'!AA$2,0)),0,VLOOKUP($C37,'LINHA 1'!$C$6:$BM$162,'Carga People'!AA$2,0))+IF(ISERROR(VLOOKUP($C37,'LINHA 2'!$C$6:$BM$114,'Carga People'!AA$2,0)),0,VLOOKUP($C37,'LINHA 2'!$C$6:$BM$114,'Carga People'!AA$2,0))+IF(ISERROR(VLOOKUP($C37,'LINHA 3'!$C$6:$BM$106,'Carga People'!AA$2,0)),0,VLOOKUP($C37,'LINHA 3'!$C$6:$BM$106,'Carga People'!AA$2,0))</f>
        <v>0</v>
      </c>
      <c r="AB37" s="140">
        <f>IF(ISERROR(VLOOKUP($C37,'LINHA 1'!$C$6:$BM$162,'Carga People'!AB$2,0)),0,VLOOKUP($C37,'LINHA 1'!$C$6:$BM$162,'Carga People'!AB$2,0))+IF(ISERROR(VLOOKUP($C37,'LINHA 2'!$C$6:$BM$114,'Carga People'!AB$2,0)),0,VLOOKUP($C37,'LINHA 2'!$C$6:$BM$114,'Carga People'!AB$2,0))+IF(ISERROR(VLOOKUP($C37,'LINHA 3'!$C$6:$BM$106,'Carga People'!AB$2,0)),0,VLOOKUP($C37,'LINHA 3'!$C$6:$BM$106,'Carga People'!AB$2,0))</f>
        <v>720</v>
      </c>
      <c r="AC37" s="140">
        <f>IF(ISERROR(VLOOKUP($C37,'LINHA 1'!$C$6:$BM$162,'Carga People'!AC$2,0)),0,VLOOKUP($C37,'LINHA 1'!$C$6:$BM$162,'Carga People'!AC$2,0))+IF(ISERROR(VLOOKUP($C37,'LINHA 2'!$C$6:$BM$114,'Carga People'!AC$2,0)),0,VLOOKUP($C37,'LINHA 2'!$C$6:$BM$114,'Carga People'!AC$2,0))+IF(ISERROR(VLOOKUP($C37,'LINHA 3'!$C$6:$BM$106,'Carga People'!AC$2,0)),0,VLOOKUP($C37,'LINHA 3'!$C$6:$BM$106,'Carga People'!AC$2,0))</f>
        <v>960</v>
      </c>
      <c r="AD37" s="140">
        <f>IF(ISERROR(VLOOKUP($C37,'LINHA 1'!$C$6:$BM$162,'Carga People'!AD$2,0)),0,VLOOKUP($C37,'LINHA 1'!$C$6:$BM$162,'Carga People'!AD$2,0))+IF(ISERROR(VLOOKUP($C37,'LINHA 2'!$C$6:$BM$114,'Carga People'!AD$2,0)),0,VLOOKUP($C37,'LINHA 2'!$C$6:$BM$114,'Carga People'!AD$2,0))+IF(ISERROR(VLOOKUP($C37,'LINHA 3'!$C$6:$BM$106,'Carga People'!AD$2,0)),0,VLOOKUP($C37,'LINHA 3'!$C$6:$BM$106,'Carga People'!AD$2,0))</f>
        <v>960</v>
      </c>
      <c r="AE37" s="140">
        <f>IF(ISERROR(VLOOKUP($C37,'LINHA 1'!$C$6:$BM$162,'Carga People'!AE$2,0)),0,VLOOKUP($C37,'LINHA 1'!$C$6:$BM$162,'Carga People'!AE$2,0))+IF(ISERROR(VLOOKUP($C37,'LINHA 2'!$C$6:$BM$114,'Carga People'!AE$2,0)),0,VLOOKUP($C37,'LINHA 2'!$C$6:$BM$114,'Carga People'!AE$2,0))+IF(ISERROR(VLOOKUP($C37,'LINHA 3'!$C$6:$BM$106,'Carga People'!AE$2,0)),0,VLOOKUP($C37,'LINHA 3'!$C$6:$BM$106,'Carga People'!AE$2,0))</f>
        <v>0</v>
      </c>
      <c r="AF37" s="140">
        <f>IF(ISERROR(VLOOKUP($C37,'LINHA 1'!$C$6:$BM$162,'Carga People'!AF$2,0)),0,VLOOKUP($C37,'LINHA 1'!$C$6:$BM$162,'Carga People'!AF$2,0))+IF(ISERROR(VLOOKUP($C37,'LINHA 2'!$C$6:$BM$114,'Carga People'!AF$2,0)),0,VLOOKUP($C37,'LINHA 2'!$C$6:$BM$114,'Carga People'!AF$2,0))+IF(ISERROR(VLOOKUP($C37,'LINHA 3'!$C$6:$BM$106,'Carga People'!AF$2,0)),0,VLOOKUP($C37,'LINHA 3'!$C$6:$BM$106,'Carga People'!AF$2,0))</f>
        <v>0</v>
      </c>
      <c r="AG37" s="140">
        <f>IF(ISERROR(VLOOKUP($C37,'LINHA 1'!$C$6:$BM$162,'Carga People'!AG$2,0)),0,VLOOKUP($C37,'LINHA 1'!$C$6:$BM$162,'Carga People'!AG$2,0))+IF(ISERROR(VLOOKUP($C37,'LINHA 2'!$C$6:$BM$114,'Carga People'!AG$2,0)),0,VLOOKUP($C37,'LINHA 2'!$C$6:$BM$114,'Carga People'!AG$2,0))+IF(ISERROR(VLOOKUP($C37,'LINHA 3'!$C$6:$BM$106,'Carga People'!AG$2,0)),0,VLOOKUP($C37,'LINHA 3'!$C$6:$BM$106,'Carga People'!AG$2,0))</f>
        <v>0</v>
      </c>
      <c r="AH37" s="140">
        <f>IF(ISERROR(VLOOKUP($C37,'LINHA 1'!$C$6:$BM$162,'Carga People'!AH$2,0)),0,VLOOKUP($C37,'LINHA 1'!$C$6:$BM$162,'Carga People'!AH$2,0))+IF(ISERROR(VLOOKUP($C37,'LINHA 2'!$C$6:$BM$114,'Carga People'!AH$2,0)),0,VLOOKUP($C37,'LINHA 2'!$C$6:$BM$114,'Carga People'!AH$2,0))+IF(ISERROR(VLOOKUP($C37,'LINHA 3'!$C$6:$BM$106,'Carga People'!AH$2,0)),0,VLOOKUP($C37,'LINHA 3'!$C$6:$BM$106,'Carga People'!AH$2,0))</f>
        <v>0</v>
      </c>
      <c r="AI37" s="140">
        <f>IF(ISERROR(VLOOKUP($C37,'LINHA 1'!$C$6:$BM$162,'Carga People'!AI$2,0)),0,VLOOKUP($C37,'LINHA 1'!$C$6:$BM$162,'Carga People'!AI$2,0))+IF(ISERROR(VLOOKUP($C37,'LINHA 2'!$C$6:$BM$114,'Carga People'!AI$2,0)),0,VLOOKUP($C37,'LINHA 2'!$C$6:$BM$114,'Carga People'!AI$2,0))+IF(ISERROR(VLOOKUP($C37,'LINHA 3'!$C$6:$BM$106,'Carga People'!AI$2,0)),0,VLOOKUP($C37,'LINHA 3'!$C$6:$BM$106,'Carga People'!AI$2,0))</f>
        <v>0</v>
      </c>
      <c r="AJ37" s="140">
        <f>IF(ISERROR(VLOOKUP($C37,'LINHA 1'!$C$6:$BM$162,'Carga People'!AJ$2,0)),0,VLOOKUP($C37,'LINHA 1'!$C$6:$BM$162,'Carga People'!AJ$2,0))+IF(ISERROR(VLOOKUP($C37,'LINHA 2'!$C$6:$BM$114,'Carga People'!AJ$2,0)),0,VLOOKUP($C37,'LINHA 2'!$C$6:$BM$114,'Carga People'!AJ$2,0))+IF(ISERROR(VLOOKUP($C37,'LINHA 3'!$C$6:$BM$106,'Carga People'!AJ$2,0)),0,VLOOKUP($C37,'LINHA 3'!$C$6:$BM$106,'Carga People'!AJ$2,0))</f>
        <v>0</v>
      </c>
      <c r="AK37" s="140">
        <f>IF(ISERROR(VLOOKUP($C37,'LINHA 1'!$C$6:$BM$162,'Carga People'!AK$2,0)),0,VLOOKUP($C37,'LINHA 1'!$C$6:$BM$162,'Carga People'!AK$2,0))+IF(ISERROR(VLOOKUP($C37,'LINHA 2'!$C$6:$BM$114,'Carga People'!AK$2,0)),0,VLOOKUP($C37,'LINHA 2'!$C$6:$BM$114,'Carga People'!AK$2,0))+IF(ISERROR(VLOOKUP($C37,'LINHA 3'!$C$6:$BM$106,'Carga People'!AK$2,0)),0,VLOOKUP($C37,'LINHA 3'!$C$6:$BM$106,'Carga People'!AK$2,0))</f>
        <v>0</v>
      </c>
      <c r="AL37" s="140">
        <f>IF(ISERROR(VLOOKUP($C37,'LINHA 1'!$C$6:$BM$162,'Carga People'!AL$2,0)),0,VLOOKUP($C37,'LINHA 1'!$C$6:$BM$162,'Carga People'!AL$2,0))+IF(ISERROR(VLOOKUP($C37,'LINHA 2'!$C$6:$BM$114,'Carga People'!AL$2,0)),0,VLOOKUP($C37,'LINHA 2'!$C$6:$BM$114,'Carga People'!AL$2,0))+IF(ISERROR(VLOOKUP($C37,'LINHA 3'!$C$6:$BM$106,'Carga People'!AL$2,0)),0,VLOOKUP($C37,'LINHA 3'!$C$6:$BM$106,'Carga People'!AL$2,0))</f>
        <v>0</v>
      </c>
      <c r="AM37" s="140">
        <f>IF(ISERROR(VLOOKUP($C37,'LINHA 1'!$C$6:$BM$162,'Carga People'!AM$2,0)),0,VLOOKUP($C37,'LINHA 1'!$C$6:$BM$162,'Carga People'!AM$2,0))+IF(ISERROR(VLOOKUP($C37,'LINHA 2'!$C$6:$BM$114,'Carga People'!AM$2,0)),0,VLOOKUP($C37,'LINHA 2'!$C$6:$BM$114,'Carga People'!AM$2,0))+IF(ISERROR(VLOOKUP($C37,'LINHA 3'!$C$6:$BM$106,'Carga People'!AM$2,0)),0,VLOOKUP($C37,'LINHA 3'!$C$6:$BM$106,'Carga People'!AM$2,0))</f>
        <v>0</v>
      </c>
      <c r="AN37" s="140">
        <f>IF(ISERROR(VLOOKUP($C37,'LINHA 1'!$C$6:$BM$162,'Carga People'!AN$2,0)),0,VLOOKUP($C37,'LINHA 1'!$C$6:$BM$162,'Carga People'!AN$2,0))+IF(ISERROR(VLOOKUP($C37,'LINHA 2'!$C$6:$BM$114,'Carga People'!AN$2,0)),0,VLOOKUP($C37,'LINHA 2'!$C$6:$BM$114,'Carga People'!AN$2,0))+IF(ISERROR(VLOOKUP($C37,'LINHA 3'!$C$6:$BM$106,'Carga People'!AN$2,0)),0,VLOOKUP($C37,'LINHA 3'!$C$6:$BM$106,'Carga People'!AN$2,0))</f>
        <v>0</v>
      </c>
      <c r="AO37" s="140">
        <f>IF(ISERROR(VLOOKUP($C37,'LINHA 1'!$C$6:$BM$162,'Carga People'!AO$2,0)),0,VLOOKUP($C37,'LINHA 1'!$C$6:$BM$162,'Carga People'!AO$2,0))+IF(ISERROR(VLOOKUP($C37,'LINHA 2'!$C$6:$BM$114,'Carga People'!AO$2,0)),0,VLOOKUP($C37,'LINHA 2'!$C$6:$BM$114,'Carga People'!AO$2,0))+IF(ISERROR(VLOOKUP($C37,'LINHA 3'!$C$6:$BM$106,'Carga People'!AO$2,0)),0,VLOOKUP($C37,'LINHA 3'!$C$6:$BM$106,'Carga People'!AO$2,0))</f>
        <v>0</v>
      </c>
      <c r="AP37" s="140">
        <f>IF(ISERROR(VLOOKUP($C37,'LINHA 1'!$C$6:$BM$162,'Carga People'!AP$2,0)),0,VLOOKUP($C37,'LINHA 1'!$C$6:$BM$162,'Carga People'!AP$2,0))+IF(ISERROR(VLOOKUP($C37,'LINHA 2'!$C$6:$BM$114,'Carga People'!AP$2,0)),0,VLOOKUP($C37,'LINHA 2'!$C$6:$BM$114,'Carga People'!AP$2,0))+IF(ISERROR(VLOOKUP($C37,'LINHA 3'!$C$6:$BM$106,'Carga People'!AP$2,0)),0,VLOOKUP($C37,'LINHA 3'!$C$6:$BM$106,'Carga People'!AP$2,0))</f>
        <v>0</v>
      </c>
      <c r="AQ37" s="140">
        <f>IF(ISERROR(VLOOKUP($C37,'LINHA 1'!$C$6:$BM$162,'Carga People'!AQ$2,0)),0,VLOOKUP($C37,'LINHA 1'!$C$6:$BM$162,'Carga People'!AQ$2,0))+IF(ISERROR(VLOOKUP($C37,'LINHA 2'!$C$6:$BM$114,'Carga People'!AQ$2,0)),0,VLOOKUP($C37,'LINHA 2'!$C$6:$BM$114,'Carga People'!AQ$2,0))+IF(ISERROR(VLOOKUP($C37,'LINHA 3'!$C$6:$BM$106,'Carga People'!AQ$2,0)),0,VLOOKUP($C37,'LINHA 3'!$C$6:$BM$106,'Carga People'!AQ$2,0))</f>
        <v>0</v>
      </c>
      <c r="AR37" s="140">
        <f>IF(ISERROR(VLOOKUP($C37,'LINHA 1'!$C$6:$BM$162,'Carga People'!AR$2,0)),0,VLOOKUP($C37,'LINHA 1'!$C$6:$BM$162,'Carga People'!AR$2,0))+IF(ISERROR(VLOOKUP($C37,'LINHA 2'!$C$6:$BM$114,'Carga People'!AR$2,0)),0,VLOOKUP($C37,'LINHA 2'!$C$6:$BM$114,'Carga People'!AR$2,0))+IF(ISERROR(VLOOKUP($C37,'LINHA 3'!$C$6:$BM$106,'Carga People'!AR$2,0)),0,VLOOKUP($C37,'LINHA 3'!$C$6:$BM$106,'Carga People'!AR$2,0))</f>
        <v>0</v>
      </c>
      <c r="AS37" s="140">
        <f>IF(ISERROR(VLOOKUP($C37,'LINHA 1'!$C$6:$BM$162,'Carga People'!AS$2,0)),0,VLOOKUP($C37,'LINHA 1'!$C$6:$BM$162,'Carga People'!AS$2,0))+IF(ISERROR(VLOOKUP($C37,'LINHA 2'!$C$6:$BM$114,'Carga People'!AS$2,0)),0,VLOOKUP($C37,'LINHA 2'!$C$6:$BM$114,'Carga People'!AS$2,0))+IF(ISERROR(VLOOKUP($C37,'LINHA 3'!$C$6:$BM$106,'Carga People'!AS$2,0)),0,VLOOKUP($C37,'LINHA 3'!$C$6:$BM$106,'Carga People'!AS$2,0))</f>
        <v>0</v>
      </c>
      <c r="AT37" s="140">
        <f>IF(ISERROR(VLOOKUP($C37,'LINHA 1'!$C$6:$BM$162,'Carga People'!AT$2,0)),0,VLOOKUP($C37,'LINHA 1'!$C$6:$BM$162,'Carga People'!AT$2,0))+IF(ISERROR(VLOOKUP($C37,'LINHA 2'!$C$6:$BM$114,'Carga People'!AT$2,0)),0,VLOOKUP($C37,'LINHA 2'!$C$6:$BM$114,'Carga People'!AT$2,0))+IF(ISERROR(VLOOKUP($C37,'LINHA 3'!$C$6:$BM$106,'Carga People'!AT$2,0)),0,VLOOKUP($C37,'LINHA 3'!$C$6:$BM$106,'Carga People'!AT$2,0))</f>
        <v>0</v>
      </c>
      <c r="AU37" s="367">
        <f t="shared" si="2"/>
        <v>5280</v>
      </c>
      <c r="AV37" s="780" t="str">
        <f t="shared" si="3"/>
        <v/>
      </c>
      <c r="AW37" s="90">
        <f>IF(D37="","",VLOOKUP(D37,MI_ME!$D$5:$AQ$336,39,0))</f>
        <v>0</v>
      </c>
      <c r="AX37" s="660"/>
    </row>
    <row r="38" spans="1:50" ht="18" customHeight="1" x14ac:dyDescent="0.3">
      <c r="A38" s="1792"/>
      <c r="B38" s="773" t="s">
        <v>450</v>
      </c>
      <c r="C38" s="773" t="s">
        <v>489</v>
      </c>
      <c r="D38" s="771" t="str">
        <f t="shared" ref="D38:D41" si="5">LEFT(C38,11)</f>
        <v>51121DBA106</v>
      </c>
      <c r="E38" s="1457" t="s">
        <v>966</v>
      </c>
      <c r="F38" s="770" t="s">
        <v>15</v>
      </c>
      <c r="G38" s="136"/>
      <c r="H38" s="137"/>
      <c r="I38" s="138"/>
      <c r="J38" s="139">
        <f>IF(ISERROR(VLOOKUP($C38,'LINHA 1'!$C$6:$BM$162,'Carga People'!J$2,0)),0,VLOOKUP($C38,'LINHA 1'!$C$6:$BM$162,'Carga People'!J$2,0))+IF(ISERROR(VLOOKUP($C38,'LINHA 2'!$C$6:$BM$114,'Carga People'!J$2,0)),0,VLOOKUP($C38,'LINHA 2'!$C$6:$BM$114,'Carga People'!J$2,0))+IF(ISERROR(VLOOKUP($C38,'LINHA 3'!$C$6:$BM$106,'Carga People'!J$2,0)),0,VLOOKUP($C38,'LINHA 3'!$C$6:$BM$106,'Carga People'!J$2,0))</f>
        <v>0</v>
      </c>
      <c r="K38" s="140">
        <f>IF(ISERROR(VLOOKUP($C38,'LINHA 1'!$C$6:$BM$162,'Carga People'!K$2,0)),0,VLOOKUP($C38,'LINHA 1'!$C$6:$BM$162,'Carga People'!K$2,0))+IF(ISERROR(VLOOKUP($C38,'LINHA 2'!$C$6:$BM$114,'Carga People'!K$2,0)),0,VLOOKUP($C38,'LINHA 2'!$C$6:$BM$114,'Carga People'!K$2,0))+IF(ISERROR(VLOOKUP($C38,'LINHA 3'!$C$6:$BM$106,'Carga People'!K$2,0)),0,VLOOKUP($C38,'LINHA 3'!$C$6:$BM$106,'Carga People'!K$2,0))</f>
        <v>0</v>
      </c>
      <c r="L38" s="140">
        <f>IF(ISERROR(VLOOKUP($C38,'LINHA 1'!$C$6:$BM$162,'Carga People'!L$2,0)),0,VLOOKUP($C38,'LINHA 1'!$C$6:$BM$162,'Carga People'!L$2,0))+IF(ISERROR(VLOOKUP($C38,'LINHA 2'!$C$6:$BM$114,'Carga People'!L$2,0)),0,VLOOKUP($C38,'LINHA 2'!$C$6:$BM$114,'Carga People'!L$2,0))+IF(ISERROR(VLOOKUP($C38,'LINHA 3'!$C$6:$BM$106,'Carga People'!L$2,0)),0,VLOOKUP($C38,'LINHA 3'!$C$6:$BM$106,'Carga People'!L$2,0))</f>
        <v>0</v>
      </c>
      <c r="M38" s="140">
        <f>IF(ISERROR(VLOOKUP($C38,'LINHA 1'!$C$6:$BM$162,'Carga People'!M$2,0)),0,VLOOKUP($C38,'LINHA 1'!$C$6:$BM$162,'Carga People'!M$2,0))+IF(ISERROR(VLOOKUP($C38,'LINHA 2'!$C$6:$BM$114,'Carga People'!M$2,0)),0,VLOOKUP($C38,'LINHA 2'!$C$6:$BM$114,'Carga People'!M$2,0))+IF(ISERROR(VLOOKUP($C38,'LINHA 3'!$C$6:$BM$106,'Carga People'!M$2,0)),0,VLOOKUP($C38,'LINHA 3'!$C$6:$BM$106,'Carga People'!M$2,0))</f>
        <v>0</v>
      </c>
      <c r="N38" s="140">
        <f>IF(ISERROR(VLOOKUP($C38,'LINHA 1'!$C$6:$BM$162,'Carga People'!N$2,0)),0,VLOOKUP($C38,'LINHA 1'!$C$6:$BM$162,'Carga People'!N$2,0))+IF(ISERROR(VLOOKUP($C38,'LINHA 2'!$C$6:$BM$114,'Carga People'!N$2,0)),0,VLOOKUP($C38,'LINHA 2'!$C$6:$BM$114,'Carga People'!N$2,0))+IF(ISERROR(VLOOKUP($C38,'LINHA 3'!$C$6:$BM$106,'Carga People'!N$2,0)),0,VLOOKUP($C38,'LINHA 3'!$C$6:$BM$106,'Carga People'!N$2,0))</f>
        <v>0</v>
      </c>
      <c r="O38" s="140">
        <f>IF(ISERROR(VLOOKUP($C38,'LINHA 1'!$C$6:$BM$162,'Carga People'!O$2,0)),0,VLOOKUP($C38,'LINHA 1'!$C$6:$BM$162,'Carga People'!O$2,0))+IF(ISERROR(VLOOKUP($C38,'LINHA 2'!$C$6:$BM$114,'Carga People'!O$2,0)),0,VLOOKUP($C38,'LINHA 2'!$C$6:$BM$114,'Carga People'!O$2,0))+IF(ISERROR(VLOOKUP($C38,'LINHA 3'!$C$6:$BM$106,'Carga People'!O$2,0)),0,VLOOKUP($C38,'LINHA 3'!$C$6:$BM$106,'Carga People'!O$2,0))</f>
        <v>0</v>
      </c>
      <c r="P38" s="140">
        <f>IF(ISERROR(VLOOKUP($C38,'LINHA 1'!$C$6:$BM$162,'Carga People'!P$2,0)),0,VLOOKUP($C38,'LINHA 1'!$C$6:$BM$162,'Carga People'!P$2,0))+IF(ISERROR(VLOOKUP($C38,'LINHA 2'!$C$6:$BM$114,'Carga People'!P$2,0)),0,VLOOKUP($C38,'LINHA 2'!$C$6:$BM$114,'Carga People'!P$2,0))+IF(ISERROR(VLOOKUP($C38,'LINHA 3'!$C$6:$BM$106,'Carga People'!P$2,0)),0,VLOOKUP($C38,'LINHA 3'!$C$6:$BM$106,'Carga People'!P$2,0))</f>
        <v>0</v>
      </c>
      <c r="Q38" s="140">
        <f>IF(ISERROR(VLOOKUP($C38,'LINHA 1'!$C$6:$BM$162,'Carga People'!Q$2,0)),0,VLOOKUP($C38,'LINHA 1'!$C$6:$BM$162,'Carga People'!Q$2,0))+IF(ISERROR(VLOOKUP($C38,'LINHA 2'!$C$6:$BM$114,'Carga People'!Q$2,0)),0,VLOOKUP($C38,'LINHA 2'!$C$6:$BM$114,'Carga People'!Q$2,0))+IF(ISERROR(VLOOKUP($C38,'LINHA 3'!$C$6:$BM$106,'Carga People'!Q$2,0)),0,VLOOKUP($C38,'LINHA 3'!$C$6:$BM$106,'Carga People'!Q$2,0))</f>
        <v>0</v>
      </c>
      <c r="R38" s="140">
        <f>IF(ISERROR(VLOOKUP($C38,'LINHA 1'!$C$6:$BM$162,'Carga People'!R$2,0)),0,VLOOKUP($C38,'LINHA 1'!$C$6:$BM$162,'Carga People'!R$2,0))+IF(ISERROR(VLOOKUP($C38,'LINHA 2'!$C$6:$BM$114,'Carga People'!R$2,0)),0,VLOOKUP($C38,'LINHA 2'!$C$6:$BM$114,'Carga People'!R$2,0))+IF(ISERROR(VLOOKUP($C38,'LINHA 3'!$C$6:$BM$106,'Carga People'!R$2,0)),0,VLOOKUP($C38,'LINHA 3'!$C$6:$BM$106,'Carga People'!R$2,0))</f>
        <v>0</v>
      </c>
      <c r="S38" s="140">
        <f>IF(ISERROR(VLOOKUP($C38,'LINHA 1'!$C$6:$BM$162,'Carga People'!S$2,0)),0,VLOOKUP($C38,'LINHA 1'!$C$6:$BM$162,'Carga People'!S$2,0))+IF(ISERROR(VLOOKUP($C38,'LINHA 2'!$C$6:$BM$114,'Carga People'!S$2,0)),0,VLOOKUP($C38,'LINHA 2'!$C$6:$BM$114,'Carga People'!S$2,0))+IF(ISERROR(VLOOKUP($C38,'LINHA 3'!$C$6:$BM$106,'Carga People'!S$2,0)),0,VLOOKUP($C38,'LINHA 3'!$C$6:$BM$106,'Carga People'!S$2,0))</f>
        <v>0</v>
      </c>
      <c r="T38" s="140">
        <f>IF(ISERROR(VLOOKUP($C38,'LINHA 1'!$C$6:$BM$162,'Carga People'!T$2,0)),0,VLOOKUP($C38,'LINHA 1'!$C$6:$BM$162,'Carga People'!T$2,0))+IF(ISERROR(VLOOKUP($C38,'LINHA 2'!$C$6:$BM$114,'Carga People'!T$2,0)),0,VLOOKUP($C38,'LINHA 2'!$C$6:$BM$114,'Carga People'!T$2,0))+IF(ISERROR(VLOOKUP($C38,'LINHA 3'!$C$6:$BM$106,'Carga People'!T$2,0)),0,VLOOKUP($C38,'LINHA 3'!$C$6:$BM$106,'Carga People'!T$2,0))</f>
        <v>0</v>
      </c>
      <c r="U38" s="140">
        <f>IF(ISERROR(VLOOKUP($C38,'LINHA 1'!$C$6:$BM$162,'Carga People'!U$2,0)),0,VLOOKUP($C38,'LINHA 1'!$C$6:$BM$162,'Carga People'!U$2,0))+IF(ISERROR(VLOOKUP($C38,'LINHA 2'!$C$6:$BM$114,'Carga People'!U$2,0)),0,VLOOKUP($C38,'LINHA 2'!$C$6:$BM$114,'Carga People'!U$2,0))+IF(ISERROR(VLOOKUP($C38,'LINHA 3'!$C$6:$BM$106,'Carga People'!U$2,0)),0,VLOOKUP($C38,'LINHA 3'!$C$6:$BM$106,'Carga People'!U$2,0))</f>
        <v>0</v>
      </c>
      <c r="V38" s="140">
        <f>IF(ISERROR(VLOOKUP($C38,'LINHA 1'!$C$6:$BM$162,'Carga People'!V$2,0)),0,VLOOKUP($C38,'LINHA 1'!$C$6:$BM$162,'Carga People'!V$2,0))+IF(ISERROR(VLOOKUP($C38,'LINHA 2'!$C$6:$BM$114,'Carga People'!V$2,0)),0,VLOOKUP($C38,'LINHA 2'!$C$6:$BM$114,'Carga People'!V$2,0))+IF(ISERROR(VLOOKUP($C38,'LINHA 3'!$C$6:$BM$106,'Carga People'!V$2,0)),0,VLOOKUP($C38,'LINHA 3'!$C$6:$BM$106,'Carga People'!V$2,0))</f>
        <v>0</v>
      </c>
      <c r="W38" s="140">
        <f>IF(ISERROR(VLOOKUP($C38,'LINHA 1'!$C$6:$BM$162,'Carga People'!W$2,0)),0,VLOOKUP($C38,'LINHA 1'!$C$6:$BM$162,'Carga People'!W$2,0))+IF(ISERROR(VLOOKUP($C38,'LINHA 2'!$C$6:$BM$114,'Carga People'!W$2,0)),0,VLOOKUP($C38,'LINHA 2'!$C$6:$BM$114,'Carga People'!W$2,0))+IF(ISERROR(VLOOKUP($C38,'LINHA 3'!$C$6:$BM$106,'Carga People'!W$2,0)),0,VLOOKUP($C38,'LINHA 3'!$C$6:$BM$106,'Carga People'!W$2,0))</f>
        <v>0</v>
      </c>
      <c r="X38" s="140">
        <f>IF(ISERROR(VLOOKUP($C38,'LINHA 1'!$C$6:$BM$162,'Carga People'!X$2,0)),0,VLOOKUP($C38,'LINHA 1'!$C$6:$BM$162,'Carga People'!X$2,0))+IF(ISERROR(VLOOKUP($C38,'LINHA 2'!$C$6:$BM$114,'Carga People'!X$2,0)),0,VLOOKUP($C38,'LINHA 2'!$C$6:$BM$114,'Carga People'!X$2,0))+IF(ISERROR(VLOOKUP($C38,'LINHA 3'!$C$6:$BM$106,'Carga People'!X$2,0)),0,VLOOKUP($C38,'LINHA 3'!$C$6:$BM$106,'Carga People'!X$2,0))</f>
        <v>0</v>
      </c>
      <c r="Y38" s="140">
        <f>IF(ISERROR(VLOOKUP($C38,'LINHA 1'!$C$6:$BM$162,'Carga People'!Y$2,0)),0,VLOOKUP($C38,'LINHA 1'!$C$6:$BM$162,'Carga People'!Y$2,0))+IF(ISERROR(VLOOKUP($C38,'LINHA 2'!$C$6:$BM$114,'Carga People'!Y$2,0)),0,VLOOKUP($C38,'LINHA 2'!$C$6:$BM$114,'Carga People'!Y$2,0))+IF(ISERROR(VLOOKUP($C38,'LINHA 3'!$C$6:$BM$106,'Carga People'!Y$2,0)),0,VLOOKUP($C38,'LINHA 3'!$C$6:$BM$106,'Carga People'!Y$2,0))</f>
        <v>0</v>
      </c>
      <c r="Z38" s="140">
        <f>IF(ISERROR(VLOOKUP($C38,'LINHA 1'!$C$6:$BM$162,'Carga People'!Z$2,0)),0,VLOOKUP($C38,'LINHA 1'!$C$6:$BM$162,'Carga People'!Z$2,0))+IF(ISERROR(VLOOKUP($C38,'LINHA 2'!$C$6:$BM$114,'Carga People'!Z$2,0)),0,VLOOKUP($C38,'LINHA 2'!$C$6:$BM$114,'Carga People'!Z$2,0))+IF(ISERROR(VLOOKUP($C38,'LINHA 3'!$C$6:$BM$106,'Carga People'!Z$2,0)),0,VLOOKUP($C38,'LINHA 3'!$C$6:$BM$106,'Carga People'!Z$2,0))</f>
        <v>0</v>
      </c>
      <c r="AA38" s="140">
        <f>IF(ISERROR(VLOOKUP($C38,'LINHA 1'!$C$6:$BM$162,'Carga People'!AA$2,0)),0,VLOOKUP($C38,'LINHA 1'!$C$6:$BM$162,'Carga People'!AA$2,0))+IF(ISERROR(VLOOKUP($C38,'LINHA 2'!$C$6:$BM$114,'Carga People'!AA$2,0)),0,VLOOKUP($C38,'LINHA 2'!$C$6:$BM$114,'Carga People'!AA$2,0))+IF(ISERROR(VLOOKUP($C38,'LINHA 3'!$C$6:$BM$106,'Carga People'!AA$2,0)),0,VLOOKUP($C38,'LINHA 3'!$C$6:$BM$106,'Carga People'!AA$2,0))</f>
        <v>0</v>
      </c>
      <c r="AB38" s="140">
        <f>IF(ISERROR(VLOOKUP($C38,'LINHA 1'!$C$6:$BM$162,'Carga People'!AB$2,0)),0,VLOOKUP($C38,'LINHA 1'!$C$6:$BM$162,'Carga People'!AB$2,0))+IF(ISERROR(VLOOKUP($C38,'LINHA 2'!$C$6:$BM$114,'Carga People'!AB$2,0)),0,VLOOKUP($C38,'LINHA 2'!$C$6:$BM$114,'Carga People'!AB$2,0))+IF(ISERROR(VLOOKUP($C38,'LINHA 3'!$C$6:$BM$106,'Carga People'!AB$2,0)),0,VLOOKUP($C38,'LINHA 3'!$C$6:$BM$106,'Carga People'!AB$2,0))</f>
        <v>120</v>
      </c>
      <c r="AC38" s="140">
        <f>IF(ISERROR(VLOOKUP($C38,'LINHA 1'!$C$6:$BM$162,'Carga People'!AC$2,0)),0,VLOOKUP($C38,'LINHA 1'!$C$6:$BM$162,'Carga People'!AC$2,0))+IF(ISERROR(VLOOKUP($C38,'LINHA 2'!$C$6:$BM$114,'Carga People'!AC$2,0)),0,VLOOKUP($C38,'LINHA 2'!$C$6:$BM$114,'Carga People'!AC$2,0))+IF(ISERROR(VLOOKUP($C38,'LINHA 3'!$C$6:$BM$106,'Carga People'!AC$2,0)),0,VLOOKUP($C38,'LINHA 3'!$C$6:$BM$106,'Carga People'!AC$2,0))</f>
        <v>0</v>
      </c>
      <c r="AD38" s="140">
        <f>IF(ISERROR(VLOOKUP($C38,'LINHA 1'!$C$6:$BM$162,'Carga People'!AD$2,0)),0,VLOOKUP($C38,'LINHA 1'!$C$6:$BM$162,'Carga People'!AD$2,0))+IF(ISERROR(VLOOKUP($C38,'LINHA 2'!$C$6:$BM$114,'Carga People'!AD$2,0)),0,VLOOKUP($C38,'LINHA 2'!$C$6:$BM$114,'Carga People'!AD$2,0))+IF(ISERROR(VLOOKUP($C38,'LINHA 3'!$C$6:$BM$106,'Carga People'!AD$2,0)),0,VLOOKUP($C38,'LINHA 3'!$C$6:$BM$106,'Carga People'!AD$2,0))</f>
        <v>0</v>
      </c>
      <c r="AE38" s="140">
        <f>IF(ISERROR(VLOOKUP($C38,'LINHA 1'!$C$6:$BM$162,'Carga People'!AE$2,0)),0,VLOOKUP($C38,'LINHA 1'!$C$6:$BM$162,'Carga People'!AE$2,0))+IF(ISERROR(VLOOKUP($C38,'LINHA 2'!$C$6:$BM$114,'Carga People'!AE$2,0)),0,VLOOKUP($C38,'LINHA 2'!$C$6:$BM$114,'Carga People'!AE$2,0))+IF(ISERROR(VLOOKUP($C38,'LINHA 3'!$C$6:$BM$106,'Carga People'!AE$2,0)),0,VLOOKUP($C38,'LINHA 3'!$C$6:$BM$106,'Carga People'!AE$2,0))</f>
        <v>0</v>
      </c>
      <c r="AF38" s="140">
        <f>IF(ISERROR(VLOOKUP($C38,'LINHA 1'!$C$6:$BM$162,'Carga People'!AF$2,0)),0,VLOOKUP($C38,'LINHA 1'!$C$6:$BM$162,'Carga People'!AF$2,0))+IF(ISERROR(VLOOKUP($C38,'LINHA 2'!$C$6:$BM$114,'Carga People'!AF$2,0)),0,VLOOKUP($C38,'LINHA 2'!$C$6:$BM$114,'Carga People'!AF$2,0))+IF(ISERROR(VLOOKUP($C38,'LINHA 3'!$C$6:$BM$106,'Carga People'!AF$2,0)),0,VLOOKUP($C38,'LINHA 3'!$C$6:$BM$106,'Carga People'!AF$2,0))</f>
        <v>0</v>
      </c>
      <c r="AG38" s="140">
        <f>IF(ISERROR(VLOOKUP($C38,'LINHA 1'!$C$6:$BM$162,'Carga People'!AG$2,0)),0,VLOOKUP($C38,'LINHA 1'!$C$6:$BM$162,'Carga People'!AG$2,0))+IF(ISERROR(VLOOKUP($C38,'LINHA 2'!$C$6:$BM$114,'Carga People'!AG$2,0)),0,VLOOKUP($C38,'LINHA 2'!$C$6:$BM$114,'Carga People'!AG$2,0))+IF(ISERROR(VLOOKUP($C38,'LINHA 3'!$C$6:$BM$106,'Carga People'!AG$2,0)),0,VLOOKUP($C38,'LINHA 3'!$C$6:$BM$106,'Carga People'!AG$2,0))</f>
        <v>0</v>
      </c>
      <c r="AH38" s="140">
        <f>IF(ISERROR(VLOOKUP($C38,'LINHA 1'!$C$6:$BM$162,'Carga People'!AH$2,0)),0,VLOOKUP($C38,'LINHA 1'!$C$6:$BM$162,'Carga People'!AH$2,0))+IF(ISERROR(VLOOKUP($C38,'LINHA 2'!$C$6:$BM$114,'Carga People'!AH$2,0)),0,VLOOKUP($C38,'LINHA 2'!$C$6:$BM$114,'Carga People'!AH$2,0))+IF(ISERROR(VLOOKUP($C38,'LINHA 3'!$C$6:$BM$106,'Carga People'!AH$2,0)),0,VLOOKUP($C38,'LINHA 3'!$C$6:$BM$106,'Carga People'!AH$2,0))</f>
        <v>0</v>
      </c>
      <c r="AI38" s="140">
        <f>IF(ISERROR(VLOOKUP($C38,'LINHA 1'!$C$6:$BM$162,'Carga People'!AI$2,0)),0,VLOOKUP($C38,'LINHA 1'!$C$6:$BM$162,'Carga People'!AI$2,0))+IF(ISERROR(VLOOKUP($C38,'LINHA 2'!$C$6:$BM$114,'Carga People'!AI$2,0)),0,VLOOKUP($C38,'LINHA 2'!$C$6:$BM$114,'Carga People'!AI$2,0))+IF(ISERROR(VLOOKUP($C38,'LINHA 3'!$C$6:$BM$106,'Carga People'!AI$2,0)),0,VLOOKUP($C38,'LINHA 3'!$C$6:$BM$106,'Carga People'!AI$2,0))</f>
        <v>0</v>
      </c>
      <c r="AJ38" s="140">
        <f>IF(ISERROR(VLOOKUP($C38,'LINHA 1'!$C$6:$BM$162,'Carga People'!AJ$2,0)),0,VLOOKUP($C38,'LINHA 1'!$C$6:$BM$162,'Carga People'!AJ$2,0))+IF(ISERROR(VLOOKUP($C38,'LINHA 2'!$C$6:$BM$114,'Carga People'!AJ$2,0)),0,VLOOKUP($C38,'LINHA 2'!$C$6:$BM$114,'Carga People'!AJ$2,0))+IF(ISERROR(VLOOKUP($C38,'LINHA 3'!$C$6:$BM$106,'Carga People'!AJ$2,0)),0,VLOOKUP($C38,'LINHA 3'!$C$6:$BM$106,'Carga People'!AJ$2,0))</f>
        <v>0</v>
      </c>
      <c r="AK38" s="140">
        <f>IF(ISERROR(VLOOKUP($C38,'LINHA 1'!$C$6:$BM$162,'Carga People'!AK$2,0)),0,VLOOKUP($C38,'LINHA 1'!$C$6:$BM$162,'Carga People'!AK$2,0))+IF(ISERROR(VLOOKUP($C38,'LINHA 2'!$C$6:$BM$114,'Carga People'!AK$2,0)),0,VLOOKUP($C38,'LINHA 2'!$C$6:$BM$114,'Carga People'!AK$2,0))+IF(ISERROR(VLOOKUP($C38,'LINHA 3'!$C$6:$BM$106,'Carga People'!AK$2,0)),0,VLOOKUP($C38,'LINHA 3'!$C$6:$BM$106,'Carga People'!AK$2,0))</f>
        <v>0</v>
      </c>
      <c r="AL38" s="140">
        <f>IF(ISERROR(VLOOKUP($C38,'LINHA 1'!$C$6:$BM$162,'Carga People'!AL$2,0)),0,VLOOKUP($C38,'LINHA 1'!$C$6:$BM$162,'Carga People'!AL$2,0))+IF(ISERROR(VLOOKUP($C38,'LINHA 2'!$C$6:$BM$114,'Carga People'!AL$2,0)),0,VLOOKUP($C38,'LINHA 2'!$C$6:$BM$114,'Carga People'!AL$2,0))+IF(ISERROR(VLOOKUP($C38,'LINHA 3'!$C$6:$BM$106,'Carga People'!AL$2,0)),0,VLOOKUP($C38,'LINHA 3'!$C$6:$BM$106,'Carga People'!AL$2,0))</f>
        <v>0</v>
      </c>
      <c r="AM38" s="140">
        <f>IF(ISERROR(VLOOKUP($C38,'LINHA 1'!$C$6:$BM$162,'Carga People'!AM$2,0)),0,VLOOKUP($C38,'LINHA 1'!$C$6:$BM$162,'Carga People'!AM$2,0))+IF(ISERROR(VLOOKUP($C38,'LINHA 2'!$C$6:$BM$114,'Carga People'!AM$2,0)),0,VLOOKUP($C38,'LINHA 2'!$C$6:$BM$114,'Carga People'!AM$2,0))+IF(ISERROR(VLOOKUP($C38,'LINHA 3'!$C$6:$BM$106,'Carga People'!AM$2,0)),0,VLOOKUP($C38,'LINHA 3'!$C$6:$BM$106,'Carga People'!AM$2,0))</f>
        <v>0</v>
      </c>
      <c r="AN38" s="140">
        <f>IF(ISERROR(VLOOKUP($C38,'LINHA 1'!$C$6:$BM$162,'Carga People'!AN$2,0)),0,VLOOKUP($C38,'LINHA 1'!$C$6:$BM$162,'Carga People'!AN$2,0))+IF(ISERROR(VLOOKUP($C38,'LINHA 2'!$C$6:$BM$114,'Carga People'!AN$2,0)),0,VLOOKUP($C38,'LINHA 2'!$C$6:$BM$114,'Carga People'!AN$2,0))+IF(ISERROR(VLOOKUP($C38,'LINHA 3'!$C$6:$BM$106,'Carga People'!AN$2,0)),0,VLOOKUP($C38,'LINHA 3'!$C$6:$BM$106,'Carga People'!AN$2,0))</f>
        <v>0</v>
      </c>
      <c r="AO38" s="140">
        <f>IF(ISERROR(VLOOKUP($C38,'LINHA 1'!$C$6:$BM$162,'Carga People'!AO$2,0)),0,VLOOKUP($C38,'LINHA 1'!$C$6:$BM$162,'Carga People'!AO$2,0))+IF(ISERROR(VLOOKUP($C38,'LINHA 2'!$C$6:$BM$114,'Carga People'!AO$2,0)),0,VLOOKUP($C38,'LINHA 2'!$C$6:$BM$114,'Carga People'!AO$2,0))+IF(ISERROR(VLOOKUP($C38,'LINHA 3'!$C$6:$BM$106,'Carga People'!AO$2,0)),0,VLOOKUP($C38,'LINHA 3'!$C$6:$BM$106,'Carga People'!AO$2,0))</f>
        <v>0</v>
      </c>
      <c r="AP38" s="140">
        <f>IF(ISERROR(VLOOKUP($C38,'LINHA 1'!$C$6:$BM$162,'Carga People'!AP$2,0)),0,VLOOKUP($C38,'LINHA 1'!$C$6:$BM$162,'Carga People'!AP$2,0))+IF(ISERROR(VLOOKUP($C38,'LINHA 2'!$C$6:$BM$114,'Carga People'!AP$2,0)),0,VLOOKUP($C38,'LINHA 2'!$C$6:$BM$114,'Carga People'!AP$2,0))+IF(ISERROR(VLOOKUP($C38,'LINHA 3'!$C$6:$BM$106,'Carga People'!AP$2,0)),0,VLOOKUP($C38,'LINHA 3'!$C$6:$BM$106,'Carga People'!AP$2,0))</f>
        <v>0</v>
      </c>
      <c r="AQ38" s="140">
        <f>IF(ISERROR(VLOOKUP($C38,'LINHA 1'!$C$6:$BM$162,'Carga People'!AQ$2,0)),0,VLOOKUP($C38,'LINHA 1'!$C$6:$BM$162,'Carga People'!AQ$2,0))+IF(ISERROR(VLOOKUP($C38,'LINHA 2'!$C$6:$BM$114,'Carga People'!AQ$2,0)),0,VLOOKUP($C38,'LINHA 2'!$C$6:$BM$114,'Carga People'!AQ$2,0))+IF(ISERROR(VLOOKUP($C38,'LINHA 3'!$C$6:$BM$106,'Carga People'!AQ$2,0)),0,VLOOKUP($C38,'LINHA 3'!$C$6:$BM$106,'Carga People'!AQ$2,0))</f>
        <v>0</v>
      </c>
      <c r="AR38" s="140">
        <f>IF(ISERROR(VLOOKUP($C38,'LINHA 1'!$C$6:$BM$162,'Carga People'!AR$2,0)),0,VLOOKUP($C38,'LINHA 1'!$C$6:$BM$162,'Carga People'!AR$2,0))+IF(ISERROR(VLOOKUP($C38,'LINHA 2'!$C$6:$BM$114,'Carga People'!AR$2,0)),0,VLOOKUP($C38,'LINHA 2'!$C$6:$BM$114,'Carga People'!AR$2,0))+IF(ISERROR(VLOOKUP($C38,'LINHA 3'!$C$6:$BM$106,'Carga People'!AR$2,0)),0,VLOOKUP($C38,'LINHA 3'!$C$6:$BM$106,'Carga People'!AR$2,0))</f>
        <v>0</v>
      </c>
      <c r="AS38" s="140">
        <f>IF(ISERROR(VLOOKUP($C38,'LINHA 1'!$C$6:$BM$162,'Carga People'!AS$2,0)),0,VLOOKUP($C38,'LINHA 1'!$C$6:$BM$162,'Carga People'!AS$2,0))+IF(ISERROR(VLOOKUP($C38,'LINHA 2'!$C$6:$BM$114,'Carga People'!AS$2,0)),0,VLOOKUP($C38,'LINHA 2'!$C$6:$BM$114,'Carga People'!AS$2,0))+IF(ISERROR(VLOOKUP($C38,'LINHA 3'!$C$6:$BM$106,'Carga People'!AS$2,0)),0,VLOOKUP($C38,'LINHA 3'!$C$6:$BM$106,'Carga People'!AS$2,0))</f>
        <v>0</v>
      </c>
      <c r="AT38" s="140">
        <f>IF(ISERROR(VLOOKUP($C38,'LINHA 1'!$C$6:$BM$162,'Carga People'!AT$2,0)),0,VLOOKUP($C38,'LINHA 1'!$C$6:$BM$162,'Carga People'!AT$2,0))+IF(ISERROR(VLOOKUP($C38,'LINHA 2'!$C$6:$BM$114,'Carga People'!AT$2,0)),0,VLOOKUP($C38,'LINHA 2'!$C$6:$BM$114,'Carga People'!AT$2,0))+IF(ISERROR(VLOOKUP($C38,'LINHA 3'!$C$6:$BM$106,'Carga People'!AT$2,0)),0,VLOOKUP($C38,'LINHA 3'!$C$6:$BM$106,'Carga People'!AT$2,0))</f>
        <v>0</v>
      </c>
      <c r="AU38" s="367">
        <f t="shared" si="2"/>
        <v>120</v>
      </c>
      <c r="AV38" s="780" t="str">
        <f t="shared" si="3"/>
        <v/>
      </c>
      <c r="AW38" s="90">
        <f>IF(D38="","",VLOOKUP(D38,MI_ME!$D$5:$AQ$336,39,0))</f>
        <v>0</v>
      </c>
      <c r="AX38" s="660"/>
    </row>
    <row r="39" spans="1:50" ht="18" customHeight="1" x14ac:dyDescent="0.3">
      <c r="A39" s="1792"/>
      <c r="B39" s="771" t="s">
        <v>450</v>
      </c>
      <c r="C39" s="770" t="s">
        <v>494</v>
      </c>
      <c r="D39" s="771" t="str">
        <f t="shared" si="5"/>
        <v>51121DBA206</v>
      </c>
      <c r="E39" s="1457" t="s">
        <v>967</v>
      </c>
      <c r="F39" s="770" t="s">
        <v>15</v>
      </c>
      <c r="G39" s="136"/>
      <c r="H39" s="137"/>
      <c r="I39" s="138"/>
      <c r="J39" s="139">
        <f>IF(ISERROR(VLOOKUP($C39,'LINHA 1'!$C$6:$BM$162,'Carga People'!J$2,0)),0,VLOOKUP($C39,'LINHA 1'!$C$6:$BM$162,'Carga People'!J$2,0))+IF(ISERROR(VLOOKUP($C39,'LINHA 2'!$C$6:$BM$114,'Carga People'!J$2,0)),0,VLOOKUP($C39,'LINHA 2'!$C$6:$BM$114,'Carga People'!J$2,0))+IF(ISERROR(VLOOKUP($C39,'LINHA 3'!$C$6:$BM$106,'Carga People'!J$2,0)),0,VLOOKUP($C39,'LINHA 3'!$C$6:$BM$106,'Carga People'!J$2,0))</f>
        <v>0</v>
      </c>
      <c r="K39" s="140">
        <f>IF(ISERROR(VLOOKUP($C39,'LINHA 1'!$C$6:$BM$162,'Carga People'!K$2,0)),0,VLOOKUP($C39,'LINHA 1'!$C$6:$BM$162,'Carga People'!K$2,0))+IF(ISERROR(VLOOKUP($C39,'LINHA 2'!$C$6:$BM$114,'Carga People'!K$2,0)),0,VLOOKUP($C39,'LINHA 2'!$C$6:$BM$114,'Carga People'!K$2,0))+IF(ISERROR(VLOOKUP($C39,'LINHA 3'!$C$6:$BM$106,'Carga People'!K$2,0)),0,VLOOKUP($C39,'LINHA 3'!$C$6:$BM$106,'Carga People'!K$2,0))</f>
        <v>0</v>
      </c>
      <c r="L39" s="140">
        <f>IF(ISERROR(VLOOKUP($C39,'LINHA 1'!$C$6:$BM$162,'Carga People'!L$2,0)),0,VLOOKUP($C39,'LINHA 1'!$C$6:$BM$162,'Carga People'!L$2,0))+IF(ISERROR(VLOOKUP($C39,'LINHA 2'!$C$6:$BM$114,'Carga People'!L$2,0)),0,VLOOKUP($C39,'LINHA 2'!$C$6:$BM$114,'Carga People'!L$2,0))+IF(ISERROR(VLOOKUP($C39,'LINHA 3'!$C$6:$BM$106,'Carga People'!L$2,0)),0,VLOOKUP($C39,'LINHA 3'!$C$6:$BM$106,'Carga People'!L$2,0))</f>
        <v>0</v>
      </c>
      <c r="M39" s="140">
        <f>IF(ISERROR(VLOOKUP($C39,'LINHA 1'!$C$6:$BM$162,'Carga People'!M$2,0)),0,VLOOKUP($C39,'LINHA 1'!$C$6:$BM$162,'Carga People'!M$2,0))+IF(ISERROR(VLOOKUP($C39,'LINHA 2'!$C$6:$BM$114,'Carga People'!M$2,0)),0,VLOOKUP($C39,'LINHA 2'!$C$6:$BM$114,'Carga People'!M$2,0))+IF(ISERROR(VLOOKUP($C39,'LINHA 3'!$C$6:$BM$106,'Carga People'!M$2,0)),0,VLOOKUP($C39,'LINHA 3'!$C$6:$BM$106,'Carga People'!M$2,0))</f>
        <v>0</v>
      </c>
      <c r="N39" s="140">
        <f>IF(ISERROR(VLOOKUP($C39,'LINHA 1'!$C$6:$BM$162,'Carga People'!N$2,0)),0,VLOOKUP($C39,'LINHA 1'!$C$6:$BM$162,'Carga People'!N$2,0))+IF(ISERROR(VLOOKUP($C39,'LINHA 2'!$C$6:$BM$114,'Carga People'!N$2,0)),0,VLOOKUP($C39,'LINHA 2'!$C$6:$BM$114,'Carga People'!N$2,0))+IF(ISERROR(VLOOKUP($C39,'LINHA 3'!$C$6:$BM$106,'Carga People'!N$2,0)),0,VLOOKUP($C39,'LINHA 3'!$C$6:$BM$106,'Carga People'!N$2,0))</f>
        <v>0</v>
      </c>
      <c r="O39" s="140">
        <f>IF(ISERROR(VLOOKUP($C39,'LINHA 1'!$C$6:$BM$162,'Carga People'!O$2,0)),0,VLOOKUP($C39,'LINHA 1'!$C$6:$BM$162,'Carga People'!O$2,0))+IF(ISERROR(VLOOKUP($C39,'LINHA 2'!$C$6:$BM$114,'Carga People'!O$2,0)),0,VLOOKUP($C39,'LINHA 2'!$C$6:$BM$114,'Carga People'!O$2,0))+IF(ISERROR(VLOOKUP($C39,'LINHA 3'!$C$6:$BM$106,'Carga People'!O$2,0)),0,VLOOKUP($C39,'LINHA 3'!$C$6:$BM$106,'Carga People'!O$2,0))</f>
        <v>0</v>
      </c>
      <c r="P39" s="140">
        <f>IF(ISERROR(VLOOKUP($C39,'LINHA 1'!$C$6:$BM$162,'Carga People'!P$2,0)),0,VLOOKUP($C39,'LINHA 1'!$C$6:$BM$162,'Carga People'!P$2,0))+IF(ISERROR(VLOOKUP($C39,'LINHA 2'!$C$6:$BM$114,'Carga People'!P$2,0)),0,VLOOKUP($C39,'LINHA 2'!$C$6:$BM$114,'Carga People'!P$2,0))+IF(ISERROR(VLOOKUP($C39,'LINHA 3'!$C$6:$BM$106,'Carga People'!P$2,0)),0,VLOOKUP($C39,'LINHA 3'!$C$6:$BM$106,'Carga People'!P$2,0))</f>
        <v>0</v>
      </c>
      <c r="Q39" s="140">
        <f>IF(ISERROR(VLOOKUP($C39,'LINHA 1'!$C$6:$BM$162,'Carga People'!Q$2,0)),0,VLOOKUP($C39,'LINHA 1'!$C$6:$BM$162,'Carga People'!Q$2,0))+IF(ISERROR(VLOOKUP($C39,'LINHA 2'!$C$6:$BM$114,'Carga People'!Q$2,0)),0,VLOOKUP($C39,'LINHA 2'!$C$6:$BM$114,'Carga People'!Q$2,0))+IF(ISERROR(VLOOKUP($C39,'LINHA 3'!$C$6:$BM$106,'Carga People'!Q$2,0)),0,VLOOKUP($C39,'LINHA 3'!$C$6:$BM$106,'Carga People'!Q$2,0))</f>
        <v>0</v>
      </c>
      <c r="R39" s="140">
        <f>IF(ISERROR(VLOOKUP($C39,'LINHA 1'!$C$6:$BM$162,'Carga People'!R$2,0)),0,VLOOKUP($C39,'LINHA 1'!$C$6:$BM$162,'Carga People'!R$2,0))+IF(ISERROR(VLOOKUP($C39,'LINHA 2'!$C$6:$BM$114,'Carga People'!R$2,0)),0,VLOOKUP($C39,'LINHA 2'!$C$6:$BM$114,'Carga People'!R$2,0))+IF(ISERROR(VLOOKUP($C39,'LINHA 3'!$C$6:$BM$106,'Carga People'!R$2,0)),0,VLOOKUP($C39,'LINHA 3'!$C$6:$BM$106,'Carga People'!R$2,0))</f>
        <v>0</v>
      </c>
      <c r="S39" s="140">
        <f>IF(ISERROR(VLOOKUP($C39,'LINHA 1'!$C$6:$BM$162,'Carga People'!S$2,0)),0,VLOOKUP($C39,'LINHA 1'!$C$6:$BM$162,'Carga People'!S$2,0))+IF(ISERROR(VLOOKUP($C39,'LINHA 2'!$C$6:$BM$114,'Carga People'!S$2,0)),0,VLOOKUP($C39,'LINHA 2'!$C$6:$BM$114,'Carga People'!S$2,0))+IF(ISERROR(VLOOKUP($C39,'LINHA 3'!$C$6:$BM$106,'Carga People'!S$2,0)),0,VLOOKUP($C39,'LINHA 3'!$C$6:$BM$106,'Carga People'!S$2,0))</f>
        <v>0</v>
      </c>
      <c r="T39" s="140">
        <f>IF(ISERROR(VLOOKUP($C39,'LINHA 1'!$C$6:$BM$162,'Carga People'!T$2,0)),0,VLOOKUP($C39,'LINHA 1'!$C$6:$BM$162,'Carga People'!T$2,0))+IF(ISERROR(VLOOKUP($C39,'LINHA 2'!$C$6:$BM$114,'Carga People'!T$2,0)),0,VLOOKUP($C39,'LINHA 2'!$C$6:$BM$114,'Carga People'!T$2,0))+IF(ISERROR(VLOOKUP($C39,'LINHA 3'!$C$6:$BM$106,'Carga People'!T$2,0)),0,VLOOKUP($C39,'LINHA 3'!$C$6:$BM$106,'Carga People'!T$2,0))</f>
        <v>0</v>
      </c>
      <c r="U39" s="140">
        <f>IF(ISERROR(VLOOKUP($C39,'LINHA 1'!$C$6:$BM$162,'Carga People'!U$2,0)),0,VLOOKUP($C39,'LINHA 1'!$C$6:$BM$162,'Carga People'!U$2,0))+IF(ISERROR(VLOOKUP($C39,'LINHA 2'!$C$6:$BM$114,'Carga People'!U$2,0)),0,VLOOKUP($C39,'LINHA 2'!$C$6:$BM$114,'Carga People'!U$2,0))+IF(ISERROR(VLOOKUP($C39,'LINHA 3'!$C$6:$BM$106,'Carga People'!U$2,0)),0,VLOOKUP($C39,'LINHA 3'!$C$6:$BM$106,'Carga People'!U$2,0))</f>
        <v>0</v>
      </c>
      <c r="V39" s="140">
        <f>IF(ISERROR(VLOOKUP($C39,'LINHA 1'!$C$6:$BM$162,'Carga People'!V$2,0)),0,VLOOKUP($C39,'LINHA 1'!$C$6:$BM$162,'Carga People'!V$2,0))+IF(ISERROR(VLOOKUP($C39,'LINHA 2'!$C$6:$BM$114,'Carga People'!V$2,0)),0,VLOOKUP($C39,'LINHA 2'!$C$6:$BM$114,'Carga People'!V$2,0))+IF(ISERROR(VLOOKUP($C39,'LINHA 3'!$C$6:$BM$106,'Carga People'!V$2,0)),0,VLOOKUP($C39,'LINHA 3'!$C$6:$BM$106,'Carga People'!V$2,0))</f>
        <v>0</v>
      </c>
      <c r="W39" s="140">
        <f>IF(ISERROR(VLOOKUP($C39,'LINHA 1'!$C$6:$BM$162,'Carga People'!W$2,0)),0,VLOOKUP($C39,'LINHA 1'!$C$6:$BM$162,'Carga People'!W$2,0))+IF(ISERROR(VLOOKUP($C39,'LINHA 2'!$C$6:$BM$114,'Carga People'!W$2,0)),0,VLOOKUP($C39,'LINHA 2'!$C$6:$BM$114,'Carga People'!W$2,0))+IF(ISERROR(VLOOKUP($C39,'LINHA 3'!$C$6:$BM$106,'Carga People'!W$2,0)),0,VLOOKUP($C39,'LINHA 3'!$C$6:$BM$106,'Carga People'!W$2,0))</f>
        <v>0</v>
      </c>
      <c r="X39" s="140">
        <f>IF(ISERROR(VLOOKUP($C39,'LINHA 1'!$C$6:$BM$162,'Carga People'!X$2,0)),0,VLOOKUP($C39,'LINHA 1'!$C$6:$BM$162,'Carga People'!X$2,0))+IF(ISERROR(VLOOKUP($C39,'LINHA 2'!$C$6:$BM$114,'Carga People'!X$2,0)),0,VLOOKUP($C39,'LINHA 2'!$C$6:$BM$114,'Carga People'!X$2,0))+IF(ISERROR(VLOOKUP($C39,'LINHA 3'!$C$6:$BM$106,'Carga People'!X$2,0)),0,VLOOKUP($C39,'LINHA 3'!$C$6:$BM$106,'Carga People'!X$2,0))</f>
        <v>0</v>
      </c>
      <c r="Y39" s="140">
        <f>IF(ISERROR(VLOOKUP($C39,'LINHA 1'!$C$6:$BM$162,'Carga People'!Y$2,0)),0,VLOOKUP($C39,'LINHA 1'!$C$6:$BM$162,'Carga People'!Y$2,0))+IF(ISERROR(VLOOKUP($C39,'LINHA 2'!$C$6:$BM$114,'Carga People'!Y$2,0)),0,VLOOKUP($C39,'LINHA 2'!$C$6:$BM$114,'Carga People'!Y$2,0))+IF(ISERROR(VLOOKUP($C39,'LINHA 3'!$C$6:$BM$106,'Carga People'!Y$2,0)),0,VLOOKUP($C39,'LINHA 3'!$C$6:$BM$106,'Carga People'!Y$2,0))</f>
        <v>0</v>
      </c>
      <c r="Z39" s="140">
        <f>IF(ISERROR(VLOOKUP($C39,'LINHA 1'!$C$6:$BM$162,'Carga People'!Z$2,0)),0,VLOOKUP($C39,'LINHA 1'!$C$6:$BM$162,'Carga People'!Z$2,0))+IF(ISERROR(VLOOKUP($C39,'LINHA 2'!$C$6:$BM$114,'Carga People'!Z$2,0)),0,VLOOKUP($C39,'LINHA 2'!$C$6:$BM$114,'Carga People'!Z$2,0))+IF(ISERROR(VLOOKUP($C39,'LINHA 3'!$C$6:$BM$106,'Carga People'!Z$2,0)),0,VLOOKUP($C39,'LINHA 3'!$C$6:$BM$106,'Carga People'!Z$2,0))</f>
        <v>0</v>
      </c>
      <c r="AA39" s="140">
        <f>IF(ISERROR(VLOOKUP($C39,'LINHA 1'!$C$6:$BM$162,'Carga People'!AA$2,0)),0,VLOOKUP($C39,'LINHA 1'!$C$6:$BM$162,'Carga People'!AA$2,0))+IF(ISERROR(VLOOKUP($C39,'LINHA 2'!$C$6:$BM$114,'Carga People'!AA$2,0)),0,VLOOKUP($C39,'LINHA 2'!$C$6:$BM$114,'Carga People'!AA$2,0))+IF(ISERROR(VLOOKUP($C39,'LINHA 3'!$C$6:$BM$106,'Carga People'!AA$2,0)),0,VLOOKUP($C39,'LINHA 3'!$C$6:$BM$106,'Carga People'!AA$2,0))</f>
        <v>0</v>
      </c>
      <c r="AB39" s="140">
        <f>IF(ISERROR(VLOOKUP($C39,'LINHA 1'!$C$6:$BM$162,'Carga People'!AB$2,0)),0,VLOOKUP($C39,'LINHA 1'!$C$6:$BM$162,'Carga People'!AB$2,0))+IF(ISERROR(VLOOKUP($C39,'LINHA 2'!$C$6:$BM$114,'Carga People'!AB$2,0)),0,VLOOKUP($C39,'LINHA 2'!$C$6:$BM$114,'Carga People'!AB$2,0))+IF(ISERROR(VLOOKUP($C39,'LINHA 3'!$C$6:$BM$106,'Carga People'!AB$2,0)),0,VLOOKUP($C39,'LINHA 3'!$C$6:$BM$106,'Carga People'!AB$2,0))</f>
        <v>120</v>
      </c>
      <c r="AC39" s="140">
        <f>IF(ISERROR(VLOOKUP($C39,'LINHA 1'!$C$6:$BM$162,'Carga People'!AC$2,0)),0,VLOOKUP($C39,'LINHA 1'!$C$6:$BM$162,'Carga People'!AC$2,0))+IF(ISERROR(VLOOKUP($C39,'LINHA 2'!$C$6:$BM$114,'Carga People'!AC$2,0)),0,VLOOKUP($C39,'LINHA 2'!$C$6:$BM$114,'Carga People'!AC$2,0))+IF(ISERROR(VLOOKUP($C39,'LINHA 3'!$C$6:$BM$106,'Carga People'!AC$2,0)),0,VLOOKUP($C39,'LINHA 3'!$C$6:$BM$106,'Carga People'!AC$2,0))</f>
        <v>0</v>
      </c>
      <c r="AD39" s="140">
        <f>IF(ISERROR(VLOOKUP($C39,'LINHA 1'!$C$6:$BM$162,'Carga People'!AD$2,0)),0,VLOOKUP($C39,'LINHA 1'!$C$6:$BM$162,'Carga People'!AD$2,0))+IF(ISERROR(VLOOKUP($C39,'LINHA 2'!$C$6:$BM$114,'Carga People'!AD$2,0)),0,VLOOKUP($C39,'LINHA 2'!$C$6:$BM$114,'Carga People'!AD$2,0))+IF(ISERROR(VLOOKUP($C39,'LINHA 3'!$C$6:$BM$106,'Carga People'!AD$2,0)),0,VLOOKUP($C39,'LINHA 3'!$C$6:$BM$106,'Carga People'!AD$2,0))</f>
        <v>0</v>
      </c>
      <c r="AE39" s="140">
        <f>IF(ISERROR(VLOOKUP($C39,'LINHA 1'!$C$6:$BM$162,'Carga People'!AE$2,0)),0,VLOOKUP($C39,'LINHA 1'!$C$6:$BM$162,'Carga People'!AE$2,0))+IF(ISERROR(VLOOKUP($C39,'LINHA 2'!$C$6:$BM$114,'Carga People'!AE$2,0)),0,VLOOKUP($C39,'LINHA 2'!$C$6:$BM$114,'Carga People'!AE$2,0))+IF(ISERROR(VLOOKUP($C39,'LINHA 3'!$C$6:$BM$106,'Carga People'!AE$2,0)),0,VLOOKUP($C39,'LINHA 3'!$C$6:$BM$106,'Carga People'!AE$2,0))</f>
        <v>0</v>
      </c>
      <c r="AF39" s="140">
        <f>IF(ISERROR(VLOOKUP($C39,'LINHA 1'!$C$6:$BM$162,'Carga People'!AF$2,0)),0,VLOOKUP($C39,'LINHA 1'!$C$6:$BM$162,'Carga People'!AF$2,0))+IF(ISERROR(VLOOKUP($C39,'LINHA 2'!$C$6:$BM$114,'Carga People'!AF$2,0)),0,VLOOKUP($C39,'LINHA 2'!$C$6:$BM$114,'Carga People'!AF$2,0))+IF(ISERROR(VLOOKUP($C39,'LINHA 3'!$C$6:$BM$106,'Carga People'!AF$2,0)),0,VLOOKUP($C39,'LINHA 3'!$C$6:$BM$106,'Carga People'!AF$2,0))</f>
        <v>0</v>
      </c>
      <c r="AG39" s="140">
        <f>IF(ISERROR(VLOOKUP($C39,'LINHA 1'!$C$6:$BM$162,'Carga People'!AG$2,0)),0,VLOOKUP($C39,'LINHA 1'!$C$6:$BM$162,'Carga People'!AG$2,0))+IF(ISERROR(VLOOKUP($C39,'LINHA 2'!$C$6:$BM$114,'Carga People'!AG$2,0)),0,VLOOKUP($C39,'LINHA 2'!$C$6:$BM$114,'Carga People'!AG$2,0))+IF(ISERROR(VLOOKUP($C39,'LINHA 3'!$C$6:$BM$106,'Carga People'!AG$2,0)),0,VLOOKUP($C39,'LINHA 3'!$C$6:$BM$106,'Carga People'!AG$2,0))</f>
        <v>0</v>
      </c>
      <c r="AH39" s="140">
        <f>IF(ISERROR(VLOOKUP($C39,'LINHA 1'!$C$6:$BM$162,'Carga People'!AH$2,0)),0,VLOOKUP($C39,'LINHA 1'!$C$6:$BM$162,'Carga People'!AH$2,0))+IF(ISERROR(VLOOKUP($C39,'LINHA 2'!$C$6:$BM$114,'Carga People'!AH$2,0)),0,VLOOKUP($C39,'LINHA 2'!$C$6:$BM$114,'Carga People'!AH$2,0))+IF(ISERROR(VLOOKUP($C39,'LINHA 3'!$C$6:$BM$106,'Carga People'!AH$2,0)),0,VLOOKUP($C39,'LINHA 3'!$C$6:$BM$106,'Carga People'!AH$2,0))</f>
        <v>0</v>
      </c>
      <c r="AI39" s="140">
        <f>IF(ISERROR(VLOOKUP($C39,'LINHA 1'!$C$6:$BM$162,'Carga People'!AI$2,0)),0,VLOOKUP($C39,'LINHA 1'!$C$6:$BM$162,'Carga People'!AI$2,0))+IF(ISERROR(VLOOKUP($C39,'LINHA 2'!$C$6:$BM$114,'Carga People'!AI$2,0)),0,VLOOKUP($C39,'LINHA 2'!$C$6:$BM$114,'Carga People'!AI$2,0))+IF(ISERROR(VLOOKUP($C39,'LINHA 3'!$C$6:$BM$106,'Carga People'!AI$2,0)),0,VLOOKUP($C39,'LINHA 3'!$C$6:$BM$106,'Carga People'!AI$2,0))</f>
        <v>0</v>
      </c>
      <c r="AJ39" s="140">
        <f>IF(ISERROR(VLOOKUP($C39,'LINHA 1'!$C$6:$BM$162,'Carga People'!AJ$2,0)),0,VLOOKUP($C39,'LINHA 1'!$C$6:$BM$162,'Carga People'!AJ$2,0))+IF(ISERROR(VLOOKUP($C39,'LINHA 2'!$C$6:$BM$114,'Carga People'!AJ$2,0)),0,VLOOKUP($C39,'LINHA 2'!$C$6:$BM$114,'Carga People'!AJ$2,0))+IF(ISERROR(VLOOKUP($C39,'LINHA 3'!$C$6:$BM$106,'Carga People'!AJ$2,0)),0,VLOOKUP($C39,'LINHA 3'!$C$6:$BM$106,'Carga People'!AJ$2,0))</f>
        <v>0</v>
      </c>
      <c r="AK39" s="140">
        <f>IF(ISERROR(VLOOKUP($C39,'LINHA 1'!$C$6:$BM$162,'Carga People'!AK$2,0)),0,VLOOKUP($C39,'LINHA 1'!$C$6:$BM$162,'Carga People'!AK$2,0))+IF(ISERROR(VLOOKUP($C39,'LINHA 2'!$C$6:$BM$114,'Carga People'!AK$2,0)),0,VLOOKUP($C39,'LINHA 2'!$C$6:$BM$114,'Carga People'!AK$2,0))+IF(ISERROR(VLOOKUP($C39,'LINHA 3'!$C$6:$BM$106,'Carga People'!AK$2,0)),0,VLOOKUP($C39,'LINHA 3'!$C$6:$BM$106,'Carga People'!AK$2,0))</f>
        <v>0</v>
      </c>
      <c r="AL39" s="140">
        <f>IF(ISERROR(VLOOKUP($C39,'LINHA 1'!$C$6:$BM$162,'Carga People'!AL$2,0)),0,VLOOKUP($C39,'LINHA 1'!$C$6:$BM$162,'Carga People'!AL$2,0))+IF(ISERROR(VLOOKUP($C39,'LINHA 2'!$C$6:$BM$114,'Carga People'!AL$2,0)),0,VLOOKUP($C39,'LINHA 2'!$C$6:$BM$114,'Carga People'!AL$2,0))+IF(ISERROR(VLOOKUP($C39,'LINHA 3'!$C$6:$BM$106,'Carga People'!AL$2,0)),0,VLOOKUP($C39,'LINHA 3'!$C$6:$BM$106,'Carga People'!AL$2,0))</f>
        <v>0</v>
      </c>
      <c r="AM39" s="140">
        <f>IF(ISERROR(VLOOKUP($C39,'LINHA 1'!$C$6:$BM$162,'Carga People'!AM$2,0)),0,VLOOKUP($C39,'LINHA 1'!$C$6:$BM$162,'Carga People'!AM$2,0))+IF(ISERROR(VLOOKUP($C39,'LINHA 2'!$C$6:$BM$114,'Carga People'!AM$2,0)),0,VLOOKUP($C39,'LINHA 2'!$C$6:$BM$114,'Carga People'!AM$2,0))+IF(ISERROR(VLOOKUP($C39,'LINHA 3'!$C$6:$BM$106,'Carga People'!AM$2,0)),0,VLOOKUP($C39,'LINHA 3'!$C$6:$BM$106,'Carga People'!AM$2,0))</f>
        <v>0</v>
      </c>
      <c r="AN39" s="140">
        <f>IF(ISERROR(VLOOKUP($C39,'LINHA 1'!$C$6:$BM$162,'Carga People'!AN$2,0)),0,VLOOKUP($C39,'LINHA 1'!$C$6:$BM$162,'Carga People'!AN$2,0))+IF(ISERROR(VLOOKUP($C39,'LINHA 2'!$C$6:$BM$114,'Carga People'!AN$2,0)),0,VLOOKUP($C39,'LINHA 2'!$C$6:$BM$114,'Carga People'!AN$2,0))+IF(ISERROR(VLOOKUP($C39,'LINHA 3'!$C$6:$BM$106,'Carga People'!AN$2,0)),0,VLOOKUP($C39,'LINHA 3'!$C$6:$BM$106,'Carga People'!AN$2,0))</f>
        <v>0</v>
      </c>
      <c r="AO39" s="140">
        <f>IF(ISERROR(VLOOKUP($C39,'LINHA 1'!$C$6:$BM$162,'Carga People'!AO$2,0)),0,VLOOKUP($C39,'LINHA 1'!$C$6:$BM$162,'Carga People'!AO$2,0))+IF(ISERROR(VLOOKUP($C39,'LINHA 2'!$C$6:$BM$114,'Carga People'!AO$2,0)),0,VLOOKUP($C39,'LINHA 2'!$C$6:$BM$114,'Carga People'!AO$2,0))+IF(ISERROR(VLOOKUP($C39,'LINHA 3'!$C$6:$BM$106,'Carga People'!AO$2,0)),0,VLOOKUP($C39,'LINHA 3'!$C$6:$BM$106,'Carga People'!AO$2,0))</f>
        <v>0</v>
      </c>
      <c r="AP39" s="140">
        <f>IF(ISERROR(VLOOKUP($C39,'LINHA 1'!$C$6:$BM$162,'Carga People'!AP$2,0)),0,VLOOKUP($C39,'LINHA 1'!$C$6:$BM$162,'Carga People'!AP$2,0))+IF(ISERROR(VLOOKUP($C39,'LINHA 2'!$C$6:$BM$114,'Carga People'!AP$2,0)),0,VLOOKUP($C39,'LINHA 2'!$C$6:$BM$114,'Carga People'!AP$2,0))+IF(ISERROR(VLOOKUP($C39,'LINHA 3'!$C$6:$BM$106,'Carga People'!AP$2,0)),0,VLOOKUP($C39,'LINHA 3'!$C$6:$BM$106,'Carga People'!AP$2,0))</f>
        <v>0</v>
      </c>
      <c r="AQ39" s="140">
        <f>IF(ISERROR(VLOOKUP($C39,'LINHA 1'!$C$6:$BM$162,'Carga People'!AQ$2,0)),0,VLOOKUP($C39,'LINHA 1'!$C$6:$BM$162,'Carga People'!AQ$2,0))+IF(ISERROR(VLOOKUP($C39,'LINHA 2'!$C$6:$BM$114,'Carga People'!AQ$2,0)),0,VLOOKUP($C39,'LINHA 2'!$C$6:$BM$114,'Carga People'!AQ$2,0))+IF(ISERROR(VLOOKUP($C39,'LINHA 3'!$C$6:$BM$106,'Carga People'!AQ$2,0)),0,VLOOKUP($C39,'LINHA 3'!$C$6:$BM$106,'Carga People'!AQ$2,0))</f>
        <v>0</v>
      </c>
      <c r="AR39" s="140">
        <f>IF(ISERROR(VLOOKUP($C39,'LINHA 1'!$C$6:$BM$162,'Carga People'!AR$2,0)),0,VLOOKUP($C39,'LINHA 1'!$C$6:$BM$162,'Carga People'!AR$2,0))+IF(ISERROR(VLOOKUP($C39,'LINHA 2'!$C$6:$BM$114,'Carga People'!AR$2,0)),0,VLOOKUP($C39,'LINHA 2'!$C$6:$BM$114,'Carga People'!AR$2,0))+IF(ISERROR(VLOOKUP($C39,'LINHA 3'!$C$6:$BM$106,'Carga People'!AR$2,0)),0,VLOOKUP($C39,'LINHA 3'!$C$6:$BM$106,'Carga People'!AR$2,0))</f>
        <v>0</v>
      </c>
      <c r="AS39" s="140">
        <f>IF(ISERROR(VLOOKUP($C39,'LINHA 1'!$C$6:$BM$162,'Carga People'!AS$2,0)),0,VLOOKUP($C39,'LINHA 1'!$C$6:$BM$162,'Carga People'!AS$2,0))+IF(ISERROR(VLOOKUP($C39,'LINHA 2'!$C$6:$BM$114,'Carga People'!AS$2,0)),0,VLOOKUP($C39,'LINHA 2'!$C$6:$BM$114,'Carga People'!AS$2,0))+IF(ISERROR(VLOOKUP($C39,'LINHA 3'!$C$6:$BM$106,'Carga People'!AS$2,0)),0,VLOOKUP($C39,'LINHA 3'!$C$6:$BM$106,'Carga People'!AS$2,0))</f>
        <v>0</v>
      </c>
      <c r="AT39" s="140">
        <f>IF(ISERROR(VLOOKUP($C39,'LINHA 1'!$C$6:$BM$162,'Carga People'!AT$2,0)),0,VLOOKUP($C39,'LINHA 1'!$C$6:$BM$162,'Carga People'!AT$2,0))+IF(ISERROR(VLOOKUP($C39,'LINHA 2'!$C$6:$BM$114,'Carga People'!AT$2,0)),0,VLOOKUP($C39,'LINHA 2'!$C$6:$BM$114,'Carga People'!AT$2,0))+IF(ISERROR(VLOOKUP($C39,'LINHA 3'!$C$6:$BM$106,'Carga People'!AT$2,0)),0,VLOOKUP($C39,'LINHA 3'!$C$6:$BM$106,'Carga People'!AT$2,0))</f>
        <v>0</v>
      </c>
      <c r="AU39" s="367">
        <f t="shared" si="2"/>
        <v>120</v>
      </c>
      <c r="AV39" s="780" t="str">
        <f t="shared" si="3"/>
        <v/>
      </c>
      <c r="AW39" s="90">
        <f>IF(D39="","",VLOOKUP(D39,MI_ME!$D$5:$AQ$336,39,0))</f>
        <v>0</v>
      </c>
      <c r="AX39" s="660"/>
    </row>
    <row r="40" spans="1:50" ht="18" customHeight="1" x14ac:dyDescent="0.3">
      <c r="A40" s="1792"/>
      <c r="B40" s="773" t="s">
        <v>451</v>
      </c>
      <c r="C40" s="773" t="s">
        <v>490</v>
      </c>
      <c r="D40" s="771" t="str">
        <f t="shared" si="5"/>
        <v>51151LBA106</v>
      </c>
      <c r="E40" s="1457" t="s">
        <v>968</v>
      </c>
      <c r="F40" s="770" t="s">
        <v>15</v>
      </c>
      <c r="G40" s="136"/>
      <c r="H40" s="137"/>
      <c r="I40" s="138"/>
      <c r="J40" s="139">
        <f>IF(ISERROR(VLOOKUP($C40,'LINHA 1'!$C$6:$BM$162,'Carga People'!J$2,0)),0,VLOOKUP($C40,'LINHA 1'!$C$6:$BM$162,'Carga People'!J$2,0))+IF(ISERROR(VLOOKUP($C40,'LINHA 2'!$C$6:$BM$114,'Carga People'!J$2,0)),0,VLOOKUP($C40,'LINHA 2'!$C$6:$BM$114,'Carga People'!J$2,0))+IF(ISERROR(VLOOKUP($C40,'LINHA 3'!$C$6:$BM$106,'Carga People'!J$2,0)),0,VLOOKUP($C40,'LINHA 3'!$C$6:$BM$106,'Carga People'!J$2,0))</f>
        <v>0</v>
      </c>
      <c r="K40" s="140">
        <f>IF(ISERROR(VLOOKUP($C40,'LINHA 1'!$C$6:$BM$162,'Carga People'!K$2,0)),0,VLOOKUP($C40,'LINHA 1'!$C$6:$BM$162,'Carga People'!K$2,0))+IF(ISERROR(VLOOKUP($C40,'LINHA 2'!$C$6:$BM$114,'Carga People'!K$2,0)),0,VLOOKUP($C40,'LINHA 2'!$C$6:$BM$114,'Carga People'!K$2,0))+IF(ISERROR(VLOOKUP($C40,'LINHA 3'!$C$6:$BM$106,'Carga People'!K$2,0)),0,VLOOKUP($C40,'LINHA 3'!$C$6:$BM$106,'Carga People'!K$2,0))</f>
        <v>0</v>
      </c>
      <c r="L40" s="140">
        <f>IF(ISERROR(VLOOKUP($C40,'LINHA 1'!$C$6:$BM$162,'Carga People'!L$2,0)),0,VLOOKUP($C40,'LINHA 1'!$C$6:$BM$162,'Carga People'!L$2,0))+IF(ISERROR(VLOOKUP($C40,'LINHA 2'!$C$6:$BM$114,'Carga People'!L$2,0)),0,VLOOKUP($C40,'LINHA 2'!$C$6:$BM$114,'Carga People'!L$2,0))+IF(ISERROR(VLOOKUP($C40,'LINHA 3'!$C$6:$BM$106,'Carga People'!L$2,0)),0,VLOOKUP($C40,'LINHA 3'!$C$6:$BM$106,'Carga People'!L$2,0))</f>
        <v>0</v>
      </c>
      <c r="M40" s="140">
        <f>IF(ISERROR(VLOOKUP($C40,'LINHA 1'!$C$6:$BM$162,'Carga People'!M$2,0)),0,VLOOKUP($C40,'LINHA 1'!$C$6:$BM$162,'Carga People'!M$2,0))+IF(ISERROR(VLOOKUP($C40,'LINHA 2'!$C$6:$BM$114,'Carga People'!M$2,0)),0,VLOOKUP($C40,'LINHA 2'!$C$6:$BM$114,'Carga People'!M$2,0))+IF(ISERROR(VLOOKUP($C40,'LINHA 3'!$C$6:$BM$106,'Carga People'!M$2,0)),0,VLOOKUP($C40,'LINHA 3'!$C$6:$BM$106,'Carga People'!M$2,0))</f>
        <v>0</v>
      </c>
      <c r="N40" s="140">
        <f>IF(ISERROR(VLOOKUP($C40,'LINHA 1'!$C$6:$BM$162,'Carga People'!N$2,0)),0,VLOOKUP($C40,'LINHA 1'!$C$6:$BM$162,'Carga People'!N$2,0))+IF(ISERROR(VLOOKUP($C40,'LINHA 2'!$C$6:$BM$114,'Carga People'!N$2,0)),0,VLOOKUP($C40,'LINHA 2'!$C$6:$BM$114,'Carga People'!N$2,0))+IF(ISERROR(VLOOKUP($C40,'LINHA 3'!$C$6:$BM$106,'Carga People'!N$2,0)),0,VLOOKUP($C40,'LINHA 3'!$C$6:$BM$106,'Carga People'!N$2,0))</f>
        <v>0</v>
      </c>
      <c r="O40" s="140">
        <f>IF(ISERROR(VLOOKUP($C40,'LINHA 1'!$C$6:$BM$162,'Carga People'!O$2,0)),0,VLOOKUP($C40,'LINHA 1'!$C$6:$BM$162,'Carga People'!O$2,0))+IF(ISERROR(VLOOKUP($C40,'LINHA 2'!$C$6:$BM$114,'Carga People'!O$2,0)),0,VLOOKUP($C40,'LINHA 2'!$C$6:$BM$114,'Carga People'!O$2,0))+IF(ISERROR(VLOOKUP($C40,'LINHA 3'!$C$6:$BM$106,'Carga People'!O$2,0)),0,VLOOKUP($C40,'LINHA 3'!$C$6:$BM$106,'Carga People'!O$2,0))</f>
        <v>120</v>
      </c>
      <c r="P40" s="140">
        <f>IF(ISERROR(VLOOKUP($C40,'LINHA 1'!$C$6:$BM$162,'Carga People'!P$2,0)),0,VLOOKUP($C40,'LINHA 1'!$C$6:$BM$162,'Carga People'!P$2,0))+IF(ISERROR(VLOOKUP($C40,'LINHA 2'!$C$6:$BM$114,'Carga People'!P$2,0)),0,VLOOKUP($C40,'LINHA 2'!$C$6:$BM$114,'Carga People'!P$2,0))+IF(ISERROR(VLOOKUP($C40,'LINHA 3'!$C$6:$BM$106,'Carga People'!P$2,0)),0,VLOOKUP($C40,'LINHA 3'!$C$6:$BM$106,'Carga People'!P$2,0))</f>
        <v>0</v>
      </c>
      <c r="Q40" s="140">
        <f>IF(ISERROR(VLOOKUP($C40,'LINHA 1'!$C$6:$BM$162,'Carga People'!Q$2,0)),0,VLOOKUP($C40,'LINHA 1'!$C$6:$BM$162,'Carga People'!Q$2,0))+IF(ISERROR(VLOOKUP($C40,'LINHA 2'!$C$6:$BM$114,'Carga People'!Q$2,0)),0,VLOOKUP($C40,'LINHA 2'!$C$6:$BM$114,'Carga People'!Q$2,0))+IF(ISERROR(VLOOKUP($C40,'LINHA 3'!$C$6:$BM$106,'Carga People'!Q$2,0)),0,VLOOKUP($C40,'LINHA 3'!$C$6:$BM$106,'Carga People'!Q$2,0))</f>
        <v>0</v>
      </c>
      <c r="R40" s="140">
        <f>IF(ISERROR(VLOOKUP($C40,'LINHA 1'!$C$6:$BM$162,'Carga People'!R$2,0)),0,VLOOKUP($C40,'LINHA 1'!$C$6:$BM$162,'Carga People'!R$2,0))+IF(ISERROR(VLOOKUP($C40,'LINHA 2'!$C$6:$BM$114,'Carga People'!R$2,0)),0,VLOOKUP($C40,'LINHA 2'!$C$6:$BM$114,'Carga People'!R$2,0))+IF(ISERROR(VLOOKUP($C40,'LINHA 3'!$C$6:$BM$106,'Carga People'!R$2,0)),0,VLOOKUP($C40,'LINHA 3'!$C$6:$BM$106,'Carga People'!R$2,0))</f>
        <v>0</v>
      </c>
      <c r="S40" s="140">
        <f>IF(ISERROR(VLOOKUP($C40,'LINHA 1'!$C$6:$BM$162,'Carga People'!S$2,0)),0,VLOOKUP($C40,'LINHA 1'!$C$6:$BM$162,'Carga People'!S$2,0))+IF(ISERROR(VLOOKUP($C40,'LINHA 2'!$C$6:$BM$114,'Carga People'!S$2,0)),0,VLOOKUP($C40,'LINHA 2'!$C$6:$BM$114,'Carga People'!S$2,0))+IF(ISERROR(VLOOKUP($C40,'LINHA 3'!$C$6:$BM$106,'Carga People'!S$2,0)),0,VLOOKUP($C40,'LINHA 3'!$C$6:$BM$106,'Carga People'!S$2,0))</f>
        <v>0</v>
      </c>
      <c r="T40" s="140">
        <f>IF(ISERROR(VLOOKUP($C40,'LINHA 1'!$C$6:$BM$162,'Carga People'!T$2,0)),0,VLOOKUP($C40,'LINHA 1'!$C$6:$BM$162,'Carga People'!T$2,0))+IF(ISERROR(VLOOKUP($C40,'LINHA 2'!$C$6:$BM$114,'Carga People'!T$2,0)),0,VLOOKUP($C40,'LINHA 2'!$C$6:$BM$114,'Carga People'!T$2,0))+IF(ISERROR(VLOOKUP($C40,'LINHA 3'!$C$6:$BM$106,'Carga People'!T$2,0)),0,VLOOKUP($C40,'LINHA 3'!$C$6:$BM$106,'Carga People'!T$2,0))</f>
        <v>0</v>
      </c>
      <c r="U40" s="140">
        <f>IF(ISERROR(VLOOKUP($C40,'LINHA 1'!$C$6:$BM$162,'Carga People'!U$2,0)),0,VLOOKUP($C40,'LINHA 1'!$C$6:$BM$162,'Carga People'!U$2,0))+IF(ISERROR(VLOOKUP($C40,'LINHA 2'!$C$6:$BM$114,'Carga People'!U$2,0)),0,VLOOKUP($C40,'LINHA 2'!$C$6:$BM$114,'Carga People'!U$2,0))+IF(ISERROR(VLOOKUP($C40,'LINHA 3'!$C$6:$BM$106,'Carga People'!U$2,0)),0,VLOOKUP($C40,'LINHA 3'!$C$6:$BM$106,'Carga People'!U$2,0))</f>
        <v>0</v>
      </c>
      <c r="V40" s="140">
        <f>IF(ISERROR(VLOOKUP($C40,'LINHA 1'!$C$6:$BM$162,'Carga People'!V$2,0)),0,VLOOKUP($C40,'LINHA 1'!$C$6:$BM$162,'Carga People'!V$2,0))+IF(ISERROR(VLOOKUP($C40,'LINHA 2'!$C$6:$BM$114,'Carga People'!V$2,0)),0,VLOOKUP($C40,'LINHA 2'!$C$6:$BM$114,'Carga People'!V$2,0))+IF(ISERROR(VLOOKUP($C40,'LINHA 3'!$C$6:$BM$106,'Carga People'!V$2,0)),0,VLOOKUP($C40,'LINHA 3'!$C$6:$BM$106,'Carga People'!V$2,0))</f>
        <v>0</v>
      </c>
      <c r="W40" s="140">
        <f>IF(ISERROR(VLOOKUP($C40,'LINHA 1'!$C$6:$BM$162,'Carga People'!W$2,0)),0,VLOOKUP($C40,'LINHA 1'!$C$6:$BM$162,'Carga People'!W$2,0))+IF(ISERROR(VLOOKUP($C40,'LINHA 2'!$C$6:$BM$114,'Carga People'!W$2,0)),0,VLOOKUP($C40,'LINHA 2'!$C$6:$BM$114,'Carga People'!W$2,0))+IF(ISERROR(VLOOKUP($C40,'LINHA 3'!$C$6:$BM$106,'Carga People'!W$2,0)),0,VLOOKUP($C40,'LINHA 3'!$C$6:$BM$106,'Carga People'!W$2,0))</f>
        <v>0</v>
      </c>
      <c r="X40" s="140">
        <f>IF(ISERROR(VLOOKUP($C40,'LINHA 1'!$C$6:$BM$162,'Carga People'!X$2,0)),0,VLOOKUP($C40,'LINHA 1'!$C$6:$BM$162,'Carga People'!X$2,0))+IF(ISERROR(VLOOKUP($C40,'LINHA 2'!$C$6:$BM$114,'Carga People'!X$2,0)),0,VLOOKUP($C40,'LINHA 2'!$C$6:$BM$114,'Carga People'!X$2,0))+IF(ISERROR(VLOOKUP($C40,'LINHA 3'!$C$6:$BM$106,'Carga People'!X$2,0)),0,VLOOKUP($C40,'LINHA 3'!$C$6:$BM$106,'Carga People'!X$2,0))</f>
        <v>0</v>
      </c>
      <c r="Y40" s="140">
        <f>IF(ISERROR(VLOOKUP($C40,'LINHA 1'!$C$6:$BM$162,'Carga People'!Y$2,0)),0,VLOOKUP($C40,'LINHA 1'!$C$6:$BM$162,'Carga People'!Y$2,0))+IF(ISERROR(VLOOKUP($C40,'LINHA 2'!$C$6:$BM$114,'Carga People'!Y$2,0)),0,VLOOKUP($C40,'LINHA 2'!$C$6:$BM$114,'Carga People'!Y$2,0))+IF(ISERROR(VLOOKUP($C40,'LINHA 3'!$C$6:$BM$106,'Carga People'!Y$2,0)),0,VLOOKUP($C40,'LINHA 3'!$C$6:$BM$106,'Carga People'!Y$2,0))</f>
        <v>0</v>
      </c>
      <c r="Z40" s="140">
        <f>IF(ISERROR(VLOOKUP($C40,'LINHA 1'!$C$6:$BM$162,'Carga People'!Z$2,0)),0,VLOOKUP($C40,'LINHA 1'!$C$6:$BM$162,'Carga People'!Z$2,0))+IF(ISERROR(VLOOKUP($C40,'LINHA 2'!$C$6:$BM$114,'Carga People'!Z$2,0)),0,VLOOKUP($C40,'LINHA 2'!$C$6:$BM$114,'Carga People'!Z$2,0))+IF(ISERROR(VLOOKUP($C40,'LINHA 3'!$C$6:$BM$106,'Carga People'!Z$2,0)),0,VLOOKUP($C40,'LINHA 3'!$C$6:$BM$106,'Carga People'!Z$2,0))</f>
        <v>0</v>
      </c>
      <c r="AA40" s="140">
        <f>IF(ISERROR(VLOOKUP($C40,'LINHA 1'!$C$6:$BM$162,'Carga People'!AA$2,0)),0,VLOOKUP($C40,'LINHA 1'!$C$6:$BM$162,'Carga People'!AA$2,0))+IF(ISERROR(VLOOKUP($C40,'LINHA 2'!$C$6:$BM$114,'Carga People'!AA$2,0)),0,VLOOKUP($C40,'LINHA 2'!$C$6:$BM$114,'Carga People'!AA$2,0))+IF(ISERROR(VLOOKUP($C40,'LINHA 3'!$C$6:$BM$106,'Carga People'!AA$2,0)),0,VLOOKUP($C40,'LINHA 3'!$C$6:$BM$106,'Carga People'!AA$2,0))</f>
        <v>0</v>
      </c>
      <c r="AB40" s="140">
        <f>IF(ISERROR(VLOOKUP($C40,'LINHA 1'!$C$6:$BM$162,'Carga People'!AB$2,0)),0,VLOOKUP($C40,'LINHA 1'!$C$6:$BM$162,'Carga People'!AB$2,0))+IF(ISERROR(VLOOKUP($C40,'LINHA 2'!$C$6:$BM$114,'Carga People'!AB$2,0)),0,VLOOKUP($C40,'LINHA 2'!$C$6:$BM$114,'Carga People'!AB$2,0))+IF(ISERROR(VLOOKUP($C40,'LINHA 3'!$C$6:$BM$106,'Carga People'!AB$2,0)),0,VLOOKUP($C40,'LINHA 3'!$C$6:$BM$106,'Carga People'!AB$2,0))</f>
        <v>0</v>
      </c>
      <c r="AC40" s="140">
        <f>IF(ISERROR(VLOOKUP($C40,'LINHA 1'!$C$6:$BM$162,'Carga People'!AC$2,0)),0,VLOOKUP($C40,'LINHA 1'!$C$6:$BM$162,'Carga People'!AC$2,0))+IF(ISERROR(VLOOKUP($C40,'LINHA 2'!$C$6:$BM$114,'Carga People'!AC$2,0)),0,VLOOKUP($C40,'LINHA 2'!$C$6:$BM$114,'Carga People'!AC$2,0))+IF(ISERROR(VLOOKUP($C40,'LINHA 3'!$C$6:$BM$106,'Carga People'!AC$2,0)),0,VLOOKUP($C40,'LINHA 3'!$C$6:$BM$106,'Carga People'!AC$2,0))</f>
        <v>0</v>
      </c>
      <c r="AD40" s="140">
        <f>IF(ISERROR(VLOOKUP($C40,'LINHA 1'!$C$6:$BM$162,'Carga People'!AD$2,0)),0,VLOOKUP($C40,'LINHA 1'!$C$6:$BM$162,'Carga People'!AD$2,0))+IF(ISERROR(VLOOKUP($C40,'LINHA 2'!$C$6:$BM$114,'Carga People'!AD$2,0)),0,VLOOKUP($C40,'LINHA 2'!$C$6:$BM$114,'Carga People'!AD$2,0))+IF(ISERROR(VLOOKUP($C40,'LINHA 3'!$C$6:$BM$106,'Carga People'!AD$2,0)),0,VLOOKUP($C40,'LINHA 3'!$C$6:$BM$106,'Carga People'!AD$2,0))</f>
        <v>0</v>
      </c>
      <c r="AE40" s="140">
        <f>IF(ISERROR(VLOOKUP($C40,'LINHA 1'!$C$6:$BM$162,'Carga People'!AE$2,0)),0,VLOOKUP($C40,'LINHA 1'!$C$6:$BM$162,'Carga People'!AE$2,0))+IF(ISERROR(VLOOKUP($C40,'LINHA 2'!$C$6:$BM$114,'Carga People'!AE$2,0)),0,VLOOKUP($C40,'LINHA 2'!$C$6:$BM$114,'Carga People'!AE$2,0))+IF(ISERROR(VLOOKUP($C40,'LINHA 3'!$C$6:$BM$106,'Carga People'!AE$2,0)),0,VLOOKUP($C40,'LINHA 3'!$C$6:$BM$106,'Carga People'!AE$2,0))</f>
        <v>0</v>
      </c>
      <c r="AF40" s="140">
        <f>IF(ISERROR(VLOOKUP($C40,'LINHA 1'!$C$6:$BM$162,'Carga People'!AF$2,0)),0,VLOOKUP($C40,'LINHA 1'!$C$6:$BM$162,'Carga People'!AF$2,0))+IF(ISERROR(VLOOKUP($C40,'LINHA 2'!$C$6:$BM$114,'Carga People'!AF$2,0)),0,VLOOKUP($C40,'LINHA 2'!$C$6:$BM$114,'Carga People'!AF$2,0))+IF(ISERROR(VLOOKUP($C40,'LINHA 3'!$C$6:$BM$106,'Carga People'!AF$2,0)),0,VLOOKUP($C40,'LINHA 3'!$C$6:$BM$106,'Carga People'!AF$2,0))</f>
        <v>0</v>
      </c>
      <c r="AG40" s="140">
        <f>IF(ISERROR(VLOOKUP($C40,'LINHA 1'!$C$6:$BM$162,'Carga People'!AG$2,0)),0,VLOOKUP($C40,'LINHA 1'!$C$6:$BM$162,'Carga People'!AG$2,0))+IF(ISERROR(VLOOKUP($C40,'LINHA 2'!$C$6:$BM$114,'Carga People'!AG$2,0)),0,VLOOKUP($C40,'LINHA 2'!$C$6:$BM$114,'Carga People'!AG$2,0))+IF(ISERROR(VLOOKUP($C40,'LINHA 3'!$C$6:$BM$106,'Carga People'!AG$2,0)),0,VLOOKUP($C40,'LINHA 3'!$C$6:$BM$106,'Carga People'!AG$2,0))</f>
        <v>0</v>
      </c>
      <c r="AH40" s="140">
        <f>IF(ISERROR(VLOOKUP($C40,'LINHA 1'!$C$6:$BM$162,'Carga People'!AH$2,0)),0,VLOOKUP($C40,'LINHA 1'!$C$6:$BM$162,'Carga People'!AH$2,0))+IF(ISERROR(VLOOKUP($C40,'LINHA 2'!$C$6:$BM$114,'Carga People'!AH$2,0)),0,VLOOKUP($C40,'LINHA 2'!$C$6:$BM$114,'Carga People'!AH$2,0))+IF(ISERROR(VLOOKUP($C40,'LINHA 3'!$C$6:$BM$106,'Carga People'!AH$2,0)),0,VLOOKUP($C40,'LINHA 3'!$C$6:$BM$106,'Carga People'!AH$2,0))</f>
        <v>0</v>
      </c>
      <c r="AI40" s="140">
        <f>IF(ISERROR(VLOOKUP($C40,'LINHA 1'!$C$6:$BM$162,'Carga People'!AI$2,0)),0,VLOOKUP($C40,'LINHA 1'!$C$6:$BM$162,'Carga People'!AI$2,0))+IF(ISERROR(VLOOKUP($C40,'LINHA 2'!$C$6:$BM$114,'Carga People'!AI$2,0)),0,VLOOKUP($C40,'LINHA 2'!$C$6:$BM$114,'Carga People'!AI$2,0))+IF(ISERROR(VLOOKUP($C40,'LINHA 3'!$C$6:$BM$106,'Carga People'!AI$2,0)),0,VLOOKUP($C40,'LINHA 3'!$C$6:$BM$106,'Carga People'!AI$2,0))</f>
        <v>0</v>
      </c>
      <c r="AJ40" s="140">
        <f>IF(ISERROR(VLOOKUP($C40,'LINHA 1'!$C$6:$BM$162,'Carga People'!AJ$2,0)),0,VLOOKUP($C40,'LINHA 1'!$C$6:$BM$162,'Carga People'!AJ$2,0))+IF(ISERROR(VLOOKUP($C40,'LINHA 2'!$C$6:$BM$114,'Carga People'!AJ$2,0)),0,VLOOKUP($C40,'LINHA 2'!$C$6:$BM$114,'Carga People'!AJ$2,0))+IF(ISERROR(VLOOKUP($C40,'LINHA 3'!$C$6:$BM$106,'Carga People'!AJ$2,0)),0,VLOOKUP($C40,'LINHA 3'!$C$6:$BM$106,'Carga People'!AJ$2,0))</f>
        <v>0</v>
      </c>
      <c r="AK40" s="140">
        <f>IF(ISERROR(VLOOKUP($C40,'LINHA 1'!$C$6:$BM$162,'Carga People'!AK$2,0)),0,VLOOKUP($C40,'LINHA 1'!$C$6:$BM$162,'Carga People'!AK$2,0))+IF(ISERROR(VLOOKUP($C40,'LINHA 2'!$C$6:$BM$114,'Carga People'!AK$2,0)),0,VLOOKUP($C40,'LINHA 2'!$C$6:$BM$114,'Carga People'!AK$2,0))+IF(ISERROR(VLOOKUP($C40,'LINHA 3'!$C$6:$BM$106,'Carga People'!AK$2,0)),0,VLOOKUP($C40,'LINHA 3'!$C$6:$BM$106,'Carga People'!AK$2,0))</f>
        <v>0</v>
      </c>
      <c r="AL40" s="140">
        <f>IF(ISERROR(VLOOKUP($C40,'LINHA 1'!$C$6:$BM$162,'Carga People'!AL$2,0)),0,VLOOKUP($C40,'LINHA 1'!$C$6:$BM$162,'Carga People'!AL$2,0))+IF(ISERROR(VLOOKUP($C40,'LINHA 2'!$C$6:$BM$114,'Carga People'!AL$2,0)),0,VLOOKUP($C40,'LINHA 2'!$C$6:$BM$114,'Carga People'!AL$2,0))+IF(ISERROR(VLOOKUP($C40,'LINHA 3'!$C$6:$BM$106,'Carga People'!AL$2,0)),0,VLOOKUP($C40,'LINHA 3'!$C$6:$BM$106,'Carga People'!AL$2,0))</f>
        <v>0</v>
      </c>
      <c r="AM40" s="140">
        <f>IF(ISERROR(VLOOKUP($C40,'LINHA 1'!$C$6:$BM$162,'Carga People'!AM$2,0)),0,VLOOKUP($C40,'LINHA 1'!$C$6:$BM$162,'Carga People'!AM$2,0))+IF(ISERROR(VLOOKUP($C40,'LINHA 2'!$C$6:$BM$114,'Carga People'!AM$2,0)),0,VLOOKUP($C40,'LINHA 2'!$C$6:$BM$114,'Carga People'!AM$2,0))+IF(ISERROR(VLOOKUP($C40,'LINHA 3'!$C$6:$BM$106,'Carga People'!AM$2,0)),0,VLOOKUP($C40,'LINHA 3'!$C$6:$BM$106,'Carga People'!AM$2,0))</f>
        <v>0</v>
      </c>
      <c r="AN40" s="140">
        <f>IF(ISERROR(VLOOKUP($C40,'LINHA 1'!$C$6:$BM$162,'Carga People'!AN$2,0)),0,VLOOKUP($C40,'LINHA 1'!$C$6:$BM$162,'Carga People'!AN$2,0))+IF(ISERROR(VLOOKUP($C40,'LINHA 2'!$C$6:$BM$114,'Carga People'!AN$2,0)),0,VLOOKUP($C40,'LINHA 2'!$C$6:$BM$114,'Carga People'!AN$2,0))+IF(ISERROR(VLOOKUP($C40,'LINHA 3'!$C$6:$BM$106,'Carga People'!AN$2,0)),0,VLOOKUP($C40,'LINHA 3'!$C$6:$BM$106,'Carga People'!AN$2,0))</f>
        <v>0</v>
      </c>
      <c r="AO40" s="140">
        <f>IF(ISERROR(VLOOKUP($C40,'LINHA 1'!$C$6:$BM$162,'Carga People'!AO$2,0)),0,VLOOKUP($C40,'LINHA 1'!$C$6:$BM$162,'Carga People'!AO$2,0))+IF(ISERROR(VLOOKUP($C40,'LINHA 2'!$C$6:$BM$114,'Carga People'!AO$2,0)),0,VLOOKUP($C40,'LINHA 2'!$C$6:$BM$114,'Carga People'!AO$2,0))+IF(ISERROR(VLOOKUP($C40,'LINHA 3'!$C$6:$BM$106,'Carga People'!AO$2,0)),0,VLOOKUP($C40,'LINHA 3'!$C$6:$BM$106,'Carga People'!AO$2,0))</f>
        <v>0</v>
      </c>
      <c r="AP40" s="140">
        <f>IF(ISERROR(VLOOKUP($C40,'LINHA 1'!$C$6:$BM$162,'Carga People'!AP$2,0)),0,VLOOKUP($C40,'LINHA 1'!$C$6:$BM$162,'Carga People'!AP$2,0))+IF(ISERROR(VLOOKUP($C40,'LINHA 2'!$C$6:$BM$114,'Carga People'!AP$2,0)),0,VLOOKUP($C40,'LINHA 2'!$C$6:$BM$114,'Carga People'!AP$2,0))+IF(ISERROR(VLOOKUP($C40,'LINHA 3'!$C$6:$BM$106,'Carga People'!AP$2,0)),0,VLOOKUP($C40,'LINHA 3'!$C$6:$BM$106,'Carga People'!AP$2,0))</f>
        <v>0</v>
      </c>
      <c r="AQ40" s="140">
        <f>IF(ISERROR(VLOOKUP($C40,'LINHA 1'!$C$6:$BM$162,'Carga People'!AQ$2,0)),0,VLOOKUP($C40,'LINHA 1'!$C$6:$BM$162,'Carga People'!AQ$2,0))+IF(ISERROR(VLOOKUP($C40,'LINHA 2'!$C$6:$BM$114,'Carga People'!AQ$2,0)),0,VLOOKUP($C40,'LINHA 2'!$C$6:$BM$114,'Carga People'!AQ$2,0))+IF(ISERROR(VLOOKUP($C40,'LINHA 3'!$C$6:$BM$106,'Carga People'!AQ$2,0)),0,VLOOKUP($C40,'LINHA 3'!$C$6:$BM$106,'Carga People'!AQ$2,0))</f>
        <v>0</v>
      </c>
      <c r="AR40" s="140">
        <f>IF(ISERROR(VLOOKUP($C40,'LINHA 1'!$C$6:$BM$162,'Carga People'!AR$2,0)),0,VLOOKUP($C40,'LINHA 1'!$C$6:$BM$162,'Carga People'!AR$2,0))+IF(ISERROR(VLOOKUP($C40,'LINHA 2'!$C$6:$BM$114,'Carga People'!AR$2,0)),0,VLOOKUP($C40,'LINHA 2'!$C$6:$BM$114,'Carga People'!AR$2,0))+IF(ISERROR(VLOOKUP($C40,'LINHA 3'!$C$6:$BM$106,'Carga People'!AR$2,0)),0,VLOOKUP($C40,'LINHA 3'!$C$6:$BM$106,'Carga People'!AR$2,0))</f>
        <v>0</v>
      </c>
      <c r="AS40" s="140">
        <f>IF(ISERROR(VLOOKUP($C40,'LINHA 1'!$C$6:$BM$162,'Carga People'!AS$2,0)),0,VLOOKUP($C40,'LINHA 1'!$C$6:$BM$162,'Carga People'!AS$2,0))+IF(ISERROR(VLOOKUP($C40,'LINHA 2'!$C$6:$BM$114,'Carga People'!AS$2,0)),0,VLOOKUP($C40,'LINHA 2'!$C$6:$BM$114,'Carga People'!AS$2,0))+IF(ISERROR(VLOOKUP($C40,'LINHA 3'!$C$6:$BM$106,'Carga People'!AS$2,0)),0,VLOOKUP($C40,'LINHA 3'!$C$6:$BM$106,'Carga People'!AS$2,0))</f>
        <v>0</v>
      </c>
      <c r="AT40" s="140">
        <f>IF(ISERROR(VLOOKUP($C40,'LINHA 1'!$C$6:$BM$162,'Carga People'!AT$2,0)),0,VLOOKUP($C40,'LINHA 1'!$C$6:$BM$162,'Carga People'!AT$2,0))+IF(ISERROR(VLOOKUP($C40,'LINHA 2'!$C$6:$BM$114,'Carga People'!AT$2,0)),0,VLOOKUP($C40,'LINHA 2'!$C$6:$BM$114,'Carga People'!AT$2,0))+IF(ISERROR(VLOOKUP($C40,'LINHA 3'!$C$6:$BM$106,'Carga People'!AT$2,0)),0,VLOOKUP($C40,'LINHA 3'!$C$6:$BM$106,'Carga People'!AT$2,0))</f>
        <v>0</v>
      </c>
      <c r="AU40" s="367">
        <f t="shared" si="2"/>
        <v>120</v>
      </c>
      <c r="AV40" s="780" t="str">
        <f t="shared" si="3"/>
        <v/>
      </c>
      <c r="AW40" s="90">
        <f>IF(D40="","",VLOOKUP(D40,MI_ME!$D$5:$AQ$336,39,0))</f>
        <v>0</v>
      </c>
      <c r="AX40" s="660"/>
    </row>
    <row r="41" spans="1:50" ht="18" hidden="1" customHeight="1" x14ac:dyDescent="0.3">
      <c r="A41" s="1792"/>
      <c r="B41" s="770" t="s">
        <v>451</v>
      </c>
      <c r="C41" s="773" t="s">
        <v>492</v>
      </c>
      <c r="D41" s="771" t="str">
        <f t="shared" si="5"/>
        <v>51151LBA206</v>
      </c>
      <c r="E41" s="1457" t="s">
        <v>969</v>
      </c>
      <c r="F41" s="770" t="s">
        <v>15</v>
      </c>
      <c r="G41" s="136"/>
      <c r="H41" s="137"/>
      <c r="I41" s="138"/>
      <c r="J41" s="139">
        <f>IF(ISERROR(VLOOKUP($C41,'LINHA 1'!$C$6:$BM$162,'Carga People'!J$2,0)),0,VLOOKUP($C41,'LINHA 1'!$C$6:$BM$162,'Carga People'!J$2,0))+IF(ISERROR(VLOOKUP($C41,'LINHA 2'!$C$6:$BM$114,'Carga People'!J$2,0)),0,VLOOKUP($C41,'LINHA 2'!$C$6:$BM$114,'Carga People'!J$2,0))+IF(ISERROR(VLOOKUP($C41,'LINHA 3'!$C$6:$BM$106,'Carga People'!J$2,0)),0,VLOOKUP($C41,'LINHA 3'!$C$6:$BM$106,'Carga People'!J$2,0))</f>
        <v>0</v>
      </c>
      <c r="K41" s="140">
        <f>IF(ISERROR(VLOOKUP($C41,'LINHA 1'!$C$6:$BM$162,'Carga People'!K$2,0)),0,VLOOKUP($C41,'LINHA 1'!$C$6:$BM$162,'Carga People'!K$2,0))+IF(ISERROR(VLOOKUP($C41,'LINHA 2'!$C$6:$BM$114,'Carga People'!K$2,0)),0,VLOOKUP($C41,'LINHA 2'!$C$6:$BM$114,'Carga People'!K$2,0))+IF(ISERROR(VLOOKUP($C41,'LINHA 3'!$C$6:$BM$106,'Carga People'!K$2,0)),0,VLOOKUP($C41,'LINHA 3'!$C$6:$BM$106,'Carga People'!K$2,0))</f>
        <v>0</v>
      </c>
      <c r="L41" s="140">
        <f>IF(ISERROR(VLOOKUP($C41,'LINHA 1'!$C$6:$BM$162,'Carga People'!L$2,0)),0,VLOOKUP($C41,'LINHA 1'!$C$6:$BM$162,'Carga People'!L$2,0))+IF(ISERROR(VLOOKUP($C41,'LINHA 2'!$C$6:$BM$114,'Carga People'!L$2,0)),0,VLOOKUP($C41,'LINHA 2'!$C$6:$BM$114,'Carga People'!L$2,0))+IF(ISERROR(VLOOKUP($C41,'LINHA 3'!$C$6:$BM$106,'Carga People'!L$2,0)),0,VLOOKUP($C41,'LINHA 3'!$C$6:$BM$106,'Carga People'!L$2,0))</f>
        <v>0</v>
      </c>
      <c r="M41" s="140">
        <f>IF(ISERROR(VLOOKUP($C41,'LINHA 1'!$C$6:$BM$162,'Carga People'!M$2,0)),0,VLOOKUP($C41,'LINHA 1'!$C$6:$BM$162,'Carga People'!M$2,0))+IF(ISERROR(VLOOKUP($C41,'LINHA 2'!$C$6:$BM$114,'Carga People'!M$2,0)),0,VLOOKUP($C41,'LINHA 2'!$C$6:$BM$114,'Carga People'!M$2,0))+IF(ISERROR(VLOOKUP($C41,'LINHA 3'!$C$6:$BM$106,'Carga People'!M$2,0)),0,VLOOKUP($C41,'LINHA 3'!$C$6:$BM$106,'Carga People'!M$2,0))</f>
        <v>0</v>
      </c>
      <c r="N41" s="140">
        <f>IF(ISERROR(VLOOKUP($C41,'LINHA 1'!$C$6:$BM$162,'Carga People'!N$2,0)),0,VLOOKUP($C41,'LINHA 1'!$C$6:$BM$162,'Carga People'!N$2,0))+IF(ISERROR(VLOOKUP($C41,'LINHA 2'!$C$6:$BM$114,'Carga People'!N$2,0)),0,VLOOKUP($C41,'LINHA 2'!$C$6:$BM$114,'Carga People'!N$2,0))+IF(ISERROR(VLOOKUP($C41,'LINHA 3'!$C$6:$BM$106,'Carga People'!N$2,0)),0,VLOOKUP($C41,'LINHA 3'!$C$6:$BM$106,'Carga People'!N$2,0))</f>
        <v>0</v>
      </c>
      <c r="O41" s="140">
        <f>IF(ISERROR(VLOOKUP($C41,'LINHA 1'!$C$6:$BM$162,'Carga People'!O$2,0)),0,VLOOKUP($C41,'LINHA 1'!$C$6:$BM$162,'Carga People'!O$2,0))+IF(ISERROR(VLOOKUP($C41,'LINHA 2'!$C$6:$BM$114,'Carga People'!O$2,0)),0,VLOOKUP($C41,'LINHA 2'!$C$6:$BM$114,'Carga People'!O$2,0))+IF(ISERROR(VLOOKUP($C41,'LINHA 3'!$C$6:$BM$106,'Carga People'!O$2,0)),0,VLOOKUP($C41,'LINHA 3'!$C$6:$BM$106,'Carga People'!O$2,0))</f>
        <v>0</v>
      </c>
      <c r="P41" s="140">
        <f>IF(ISERROR(VLOOKUP($C41,'LINHA 1'!$C$6:$BM$162,'Carga People'!P$2,0)),0,VLOOKUP($C41,'LINHA 1'!$C$6:$BM$162,'Carga People'!P$2,0))+IF(ISERROR(VLOOKUP($C41,'LINHA 2'!$C$6:$BM$114,'Carga People'!P$2,0)),0,VLOOKUP($C41,'LINHA 2'!$C$6:$BM$114,'Carga People'!P$2,0))+IF(ISERROR(VLOOKUP($C41,'LINHA 3'!$C$6:$BM$106,'Carga People'!P$2,0)),0,VLOOKUP($C41,'LINHA 3'!$C$6:$BM$106,'Carga People'!P$2,0))</f>
        <v>0</v>
      </c>
      <c r="Q41" s="140">
        <f>IF(ISERROR(VLOOKUP($C41,'LINHA 1'!$C$6:$BM$162,'Carga People'!Q$2,0)),0,VLOOKUP($C41,'LINHA 1'!$C$6:$BM$162,'Carga People'!Q$2,0))+IF(ISERROR(VLOOKUP($C41,'LINHA 2'!$C$6:$BM$114,'Carga People'!Q$2,0)),0,VLOOKUP($C41,'LINHA 2'!$C$6:$BM$114,'Carga People'!Q$2,0))+IF(ISERROR(VLOOKUP($C41,'LINHA 3'!$C$6:$BM$106,'Carga People'!Q$2,0)),0,VLOOKUP($C41,'LINHA 3'!$C$6:$BM$106,'Carga People'!Q$2,0))</f>
        <v>0</v>
      </c>
      <c r="R41" s="140">
        <f>IF(ISERROR(VLOOKUP($C41,'LINHA 1'!$C$6:$BM$162,'Carga People'!R$2,0)),0,VLOOKUP($C41,'LINHA 1'!$C$6:$BM$162,'Carga People'!R$2,0))+IF(ISERROR(VLOOKUP($C41,'LINHA 2'!$C$6:$BM$114,'Carga People'!R$2,0)),0,VLOOKUP($C41,'LINHA 2'!$C$6:$BM$114,'Carga People'!R$2,0))+IF(ISERROR(VLOOKUP($C41,'LINHA 3'!$C$6:$BM$106,'Carga People'!R$2,0)),0,VLOOKUP($C41,'LINHA 3'!$C$6:$BM$106,'Carga People'!R$2,0))</f>
        <v>0</v>
      </c>
      <c r="S41" s="140">
        <f>IF(ISERROR(VLOOKUP($C41,'LINHA 1'!$C$6:$BM$162,'Carga People'!S$2,0)),0,VLOOKUP($C41,'LINHA 1'!$C$6:$BM$162,'Carga People'!S$2,0))+IF(ISERROR(VLOOKUP($C41,'LINHA 2'!$C$6:$BM$114,'Carga People'!S$2,0)),0,VLOOKUP($C41,'LINHA 2'!$C$6:$BM$114,'Carga People'!S$2,0))+IF(ISERROR(VLOOKUP($C41,'LINHA 3'!$C$6:$BM$106,'Carga People'!S$2,0)),0,VLOOKUP($C41,'LINHA 3'!$C$6:$BM$106,'Carga People'!S$2,0))</f>
        <v>0</v>
      </c>
      <c r="T41" s="140">
        <f>IF(ISERROR(VLOOKUP($C41,'LINHA 1'!$C$6:$BM$162,'Carga People'!T$2,0)),0,VLOOKUP($C41,'LINHA 1'!$C$6:$BM$162,'Carga People'!T$2,0))+IF(ISERROR(VLOOKUP($C41,'LINHA 2'!$C$6:$BM$114,'Carga People'!T$2,0)),0,VLOOKUP($C41,'LINHA 2'!$C$6:$BM$114,'Carga People'!T$2,0))+IF(ISERROR(VLOOKUP($C41,'LINHA 3'!$C$6:$BM$106,'Carga People'!T$2,0)),0,VLOOKUP($C41,'LINHA 3'!$C$6:$BM$106,'Carga People'!T$2,0))</f>
        <v>0</v>
      </c>
      <c r="U41" s="140">
        <f>IF(ISERROR(VLOOKUP($C41,'LINHA 1'!$C$6:$BM$162,'Carga People'!U$2,0)),0,VLOOKUP($C41,'LINHA 1'!$C$6:$BM$162,'Carga People'!U$2,0))+IF(ISERROR(VLOOKUP($C41,'LINHA 2'!$C$6:$BM$114,'Carga People'!U$2,0)),0,VLOOKUP($C41,'LINHA 2'!$C$6:$BM$114,'Carga People'!U$2,0))+IF(ISERROR(VLOOKUP($C41,'LINHA 3'!$C$6:$BM$106,'Carga People'!U$2,0)),0,VLOOKUP($C41,'LINHA 3'!$C$6:$BM$106,'Carga People'!U$2,0))</f>
        <v>0</v>
      </c>
      <c r="V41" s="140">
        <f>IF(ISERROR(VLOOKUP($C41,'LINHA 1'!$C$6:$BM$162,'Carga People'!V$2,0)),0,VLOOKUP($C41,'LINHA 1'!$C$6:$BM$162,'Carga People'!V$2,0))+IF(ISERROR(VLOOKUP($C41,'LINHA 2'!$C$6:$BM$114,'Carga People'!V$2,0)),0,VLOOKUP($C41,'LINHA 2'!$C$6:$BM$114,'Carga People'!V$2,0))+IF(ISERROR(VLOOKUP($C41,'LINHA 3'!$C$6:$BM$106,'Carga People'!V$2,0)),0,VLOOKUP($C41,'LINHA 3'!$C$6:$BM$106,'Carga People'!V$2,0))</f>
        <v>0</v>
      </c>
      <c r="W41" s="140">
        <f>IF(ISERROR(VLOOKUP($C41,'LINHA 1'!$C$6:$BM$162,'Carga People'!W$2,0)),0,VLOOKUP($C41,'LINHA 1'!$C$6:$BM$162,'Carga People'!W$2,0))+IF(ISERROR(VLOOKUP($C41,'LINHA 2'!$C$6:$BM$114,'Carga People'!W$2,0)),0,VLOOKUP($C41,'LINHA 2'!$C$6:$BM$114,'Carga People'!W$2,0))+IF(ISERROR(VLOOKUP($C41,'LINHA 3'!$C$6:$BM$106,'Carga People'!W$2,0)),0,VLOOKUP($C41,'LINHA 3'!$C$6:$BM$106,'Carga People'!W$2,0))</f>
        <v>0</v>
      </c>
      <c r="X41" s="140">
        <f>IF(ISERROR(VLOOKUP($C41,'LINHA 1'!$C$6:$BM$162,'Carga People'!X$2,0)),0,VLOOKUP($C41,'LINHA 1'!$C$6:$BM$162,'Carga People'!X$2,0))+IF(ISERROR(VLOOKUP($C41,'LINHA 2'!$C$6:$BM$114,'Carga People'!X$2,0)),0,VLOOKUP($C41,'LINHA 2'!$C$6:$BM$114,'Carga People'!X$2,0))+IF(ISERROR(VLOOKUP($C41,'LINHA 3'!$C$6:$BM$106,'Carga People'!X$2,0)),0,VLOOKUP($C41,'LINHA 3'!$C$6:$BM$106,'Carga People'!X$2,0))</f>
        <v>0</v>
      </c>
      <c r="Y41" s="140">
        <f>IF(ISERROR(VLOOKUP($C41,'LINHA 1'!$C$6:$BM$162,'Carga People'!Y$2,0)),0,VLOOKUP($C41,'LINHA 1'!$C$6:$BM$162,'Carga People'!Y$2,0))+IF(ISERROR(VLOOKUP($C41,'LINHA 2'!$C$6:$BM$114,'Carga People'!Y$2,0)),0,VLOOKUP($C41,'LINHA 2'!$C$6:$BM$114,'Carga People'!Y$2,0))+IF(ISERROR(VLOOKUP($C41,'LINHA 3'!$C$6:$BM$106,'Carga People'!Y$2,0)),0,VLOOKUP($C41,'LINHA 3'!$C$6:$BM$106,'Carga People'!Y$2,0))</f>
        <v>0</v>
      </c>
      <c r="Z41" s="140">
        <f>IF(ISERROR(VLOOKUP($C41,'LINHA 1'!$C$6:$BM$162,'Carga People'!Z$2,0)),0,VLOOKUP($C41,'LINHA 1'!$C$6:$BM$162,'Carga People'!Z$2,0))+IF(ISERROR(VLOOKUP($C41,'LINHA 2'!$C$6:$BM$114,'Carga People'!Z$2,0)),0,VLOOKUP($C41,'LINHA 2'!$C$6:$BM$114,'Carga People'!Z$2,0))+IF(ISERROR(VLOOKUP($C41,'LINHA 3'!$C$6:$BM$106,'Carga People'!Z$2,0)),0,VLOOKUP($C41,'LINHA 3'!$C$6:$BM$106,'Carga People'!Z$2,0))</f>
        <v>0</v>
      </c>
      <c r="AA41" s="140">
        <f>IF(ISERROR(VLOOKUP($C41,'LINHA 1'!$C$6:$BM$162,'Carga People'!AA$2,0)),0,VLOOKUP($C41,'LINHA 1'!$C$6:$BM$162,'Carga People'!AA$2,0))+IF(ISERROR(VLOOKUP($C41,'LINHA 2'!$C$6:$BM$114,'Carga People'!AA$2,0)),0,VLOOKUP($C41,'LINHA 2'!$C$6:$BM$114,'Carga People'!AA$2,0))+IF(ISERROR(VLOOKUP($C41,'LINHA 3'!$C$6:$BM$106,'Carga People'!AA$2,0)),0,VLOOKUP($C41,'LINHA 3'!$C$6:$BM$106,'Carga People'!AA$2,0))</f>
        <v>0</v>
      </c>
      <c r="AB41" s="140">
        <f>IF(ISERROR(VLOOKUP($C41,'LINHA 1'!$C$6:$BM$162,'Carga People'!AB$2,0)),0,VLOOKUP($C41,'LINHA 1'!$C$6:$BM$162,'Carga People'!AB$2,0))+IF(ISERROR(VLOOKUP($C41,'LINHA 2'!$C$6:$BM$114,'Carga People'!AB$2,0)),0,VLOOKUP($C41,'LINHA 2'!$C$6:$BM$114,'Carga People'!AB$2,0))+IF(ISERROR(VLOOKUP($C41,'LINHA 3'!$C$6:$BM$106,'Carga People'!AB$2,0)),0,VLOOKUP($C41,'LINHA 3'!$C$6:$BM$106,'Carga People'!AB$2,0))</f>
        <v>0</v>
      </c>
      <c r="AC41" s="140">
        <f>IF(ISERROR(VLOOKUP($C41,'LINHA 1'!$C$6:$BM$162,'Carga People'!AC$2,0)),0,VLOOKUP($C41,'LINHA 1'!$C$6:$BM$162,'Carga People'!AC$2,0))+IF(ISERROR(VLOOKUP($C41,'LINHA 2'!$C$6:$BM$114,'Carga People'!AC$2,0)),0,VLOOKUP($C41,'LINHA 2'!$C$6:$BM$114,'Carga People'!AC$2,0))+IF(ISERROR(VLOOKUP($C41,'LINHA 3'!$C$6:$BM$106,'Carga People'!AC$2,0)),0,VLOOKUP($C41,'LINHA 3'!$C$6:$BM$106,'Carga People'!AC$2,0))</f>
        <v>0</v>
      </c>
      <c r="AD41" s="140">
        <f>IF(ISERROR(VLOOKUP($C41,'LINHA 1'!$C$6:$BM$162,'Carga People'!AD$2,0)),0,VLOOKUP($C41,'LINHA 1'!$C$6:$BM$162,'Carga People'!AD$2,0))+IF(ISERROR(VLOOKUP($C41,'LINHA 2'!$C$6:$BM$114,'Carga People'!AD$2,0)),0,VLOOKUP($C41,'LINHA 2'!$C$6:$BM$114,'Carga People'!AD$2,0))+IF(ISERROR(VLOOKUP($C41,'LINHA 3'!$C$6:$BM$106,'Carga People'!AD$2,0)),0,VLOOKUP($C41,'LINHA 3'!$C$6:$BM$106,'Carga People'!AD$2,0))</f>
        <v>0</v>
      </c>
      <c r="AE41" s="140">
        <f>IF(ISERROR(VLOOKUP($C41,'LINHA 1'!$C$6:$BM$162,'Carga People'!AE$2,0)),0,VLOOKUP($C41,'LINHA 1'!$C$6:$BM$162,'Carga People'!AE$2,0))+IF(ISERROR(VLOOKUP($C41,'LINHA 2'!$C$6:$BM$114,'Carga People'!AE$2,0)),0,VLOOKUP($C41,'LINHA 2'!$C$6:$BM$114,'Carga People'!AE$2,0))+IF(ISERROR(VLOOKUP($C41,'LINHA 3'!$C$6:$BM$106,'Carga People'!AE$2,0)),0,VLOOKUP($C41,'LINHA 3'!$C$6:$BM$106,'Carga People'!AE$2,0))</f>
        <v>0</v>
      </c>
      <c r="AF41" s="140">
        <f>IF(ISERROR(VLOOKUP($C41,'LINHA 1'!$C$6:$BM$162,'Carga People'!AF$2,0)),0,VLOOKUP($C41,'LINHA 1'!$C$6:$BM$162,'Carga People'!AF$2,0))+IF(ISERROR(VLOOKUP($C41,'LINHA 2'!$C$6:$BM$114,'Carga People'!AF$2,0)),0,VLOOKUP($C41,'LINHA 2'!$C$6:$BM$114,'Carga People'!AF$2,0))+IF(ISERROR(VLOOKUP($C41,'LINHA 3'!$C$6:$BM$106,'Carga People'!AF$2,0)),0,VLOOKUP($C41,'LINHA 3'!$C$6:$BM$106,'Carga People'!AF$2,0))</f>
        <v>0</v>
      </c>
      <c r="AG41" s="140">
        <f>IF(ISERROR(VLOOKUP($C41,'LINHA 1'!$C$6:$BM$162,'Carga People'!AG$2,0)),0,VLOOKUP($C41,'LINHA 1'!$C$6:$BM$162,'Carga People'!AG$2,0))+IF(ISERROR(VLOOKUP($C41,'LINHA 2'!$C$6:$BM$114,'Carga People'!AG$2,0)),0,VLOOKUP($C41,'LINHA 2'!$C$6:$BM$114,'Carga People'!AG$2,0))+IF(ISERROR(VLOOKUP($C41,'LINHA 3'!$C$6:$BM$106,'Carga People'!AG$2,0)),0,VLOOKUP($C41,'LINHA 3'!$C$6:$BM$106,'Carga People'!AG$2,0))</f>
        <v>0</v>
      </c>
      <c r="AH41" s="140">
        <f>IF(ISERROR(VLOOKUP($C41,'LINHA 1'!$C$6:$BM$162,'Carga People'!AH$2,0)),0,VLOOKUP($C41,'LINHA 1'!$C$6:$BM$162,'Carga People'!AH$2,0))+IF(ISERROR(VLOOKUP($C41,'LINHA 2'!$C$6:$BM$114,'Carga People'!AH$2,0)),0,VLOOKUP($C41,'LINHA 2'!$C$6:$BM$114,'Carga People'!AH$2,0))+IF(ISERROR(VLOOKUP($C41,'LINHA 3'!$C$6:$BM$106,'Carga People'!AH$2,0)),0,VLOOKUP($C41,'LINHA 3'!$C$6:$BM$106,'Carga People'!AH$2,0))</f>
        <v>0</v>
      </c>
      <c r="AI41" s="140">
        <f>IF(ISERROR(VLOOKUP($C41,'LINHA 1'!$C$6:$BM$162,'Carga People'!AI$2,0)),0,VLOOKUP($C41,'LINHA 1'!$C$6:$BM$162,'Carga People'!AI$2,0))+IF(ISERROR(VLOOKUP($C41,'LINHA 2'!$C$6:$BM$114,'Carga People'!AI$2,0)),0,VLOOKUP($C41,'LINHA 2'!$C$6:$BM$114,'Carga People'!AI$2,0))+IF(ISERROR(VLOOKUP($C41,'LINHA 3'!$C$6:$BM$106,'Carga People'!AI$2,0)),0,VLOOKUP($C41,'LINHA 3'!$C$6:$BM$106,'Carga People'!AI$2,0))</f>
        <v>0</v>
      </c>
      <c r="AJ41" s="140">
        <f>IF(ISERROR(VLOOKUP($C41,'LINHA 1'!$C$6:$BM$162,'Carga People'!AJ$2,0)),0,VLOOKUP($C41,'LINHA 1'!$C$6:$BM$162,'Carga People'!AJ$2,0))+IF(ISERROR(VLOOKUP($C41,'LINHA 2'!$C$6:$BM$114,'Carga People'!AJ$2,0)),0,VLOOKUP($C41,'LINHA 2'!$C$6:$BM$114,'Carga People'!AJ$2,0))+IF(ISERROR(VLOOKUP($C41,'LINHA 3'!$C$6:$BM$106,'Carga People'!AJ$2,0)),0,VLOOKUP($C41,'LINHA 3'!$C$6:$BM$106,'Carga People'!AJ$2,0))</f>
        <v>0</v>
      </c>
      <c r="AK41" s="140">
        <f>IF(ISERROR(VLOOKUP($C41,'LINHA 1'!$C$6:$BM$162,'Carga People'!AK$2,0)),0,VLOOKUP($C41,'LINHA 1'!$C$6:$BM$162,'Carga People'!AK$2,0))+IF(ISERROR(VLOOKUP($C41,'LINHA 2'!$C$6:$BM$114,'Carga People'!AK$2,0)),0,VLOOKUP($C41,'LINHA 2'!$C$6:$BM$114,'Carga People'!AK$2,0))+IF(ISERROR(VLOOKUP($C41,'LINHA 3'!$C$6:$BM$106,'Carga People'!AK$2,0)),0,VLOOKUP($C41,'LINHA 3'!$C$6:$BM$106,'Carga People'!AK$2,0))</f>
        <v>0</v>
      </c>
      <c r="AL41" s="140">
        <f>IF(ISERROR(VLOOKUP($C41,'LINHA 1'!$C$6:$BM$162,'Carga People'!AL$2,0)),0,VLOOKUP($C41,'LINHA 1'!$C$6:$BM$162,'Carga People'!AL$2,0))+IF(ISERROR(VLOOKUP($C41,'LINHA 2'!$C$6:$BM$114,'Carga People'!AL$2,0)),0,VLOOKUP($C41,'LINHA 2'!$C$6:$BM$114,'Carga People'!AL$2,0))+IF(ISERROR(VLOOKUP($C41,'LINHA 3'!$C$6:$BM$106,'Carga People'!AL$2,0)),0,VLOOKUP($C41,'LINHA 3'!$C$6:$BM$106,'Carga People'!AL$2,0))</f>
        <v>0</v>
      </c>
      <c r="AM41" s="140">
        <f>IF(ISERROR(VLOOKUP($C41,'LINHA 1'!$C$6:$BM$162,'Carga People'!AM$2,0)),0,VLOOKUP($C41,'LINHA 1'!$C$6:$BM$162,'Carga People'!AM$2,0))+IF(ISERROR(VLOOKUP($C41,'LINHA 2'!$C$6:$BM$114,'Carga People'!AM$2,0)),0,VLOOKUP($C41,'LINHA 2'!$C$6:$BM$114,'Carga People'!AM$2,0))+IF(ISERROR(VLOOKUP($C41,'LINHA 3'!$C$6:$BM$106,'Carga People'!AM$2,0)),0,VLOOKUP($C41,'LINHA 3'!$C$6:$BM$106,'Carga People'!AM$2,0))</f>
        <v>0</v>
      </c>
      <c r="AN41" s="140">
        <f>IF(ISERROR(VLOOKUP($C41,'LINHA 1'!$C$6:$BM$162,'Carga People'!AN$2,0)),0,VLOOKUP($C41,'LINHA 1'!$C$6:$BM$162,'Carga People'!AN$2,0))+IF(ISERROR(VLOOKUP($C41,'LINHA 2'!$C$6:$BM$114,'Carga People'!AN$2,0)),0,VLOOKUP($C41,'LINHA 2'!$C$6:$BM$114,'Carga People'!AN$2,0))+IF(ISERROR(VLOOKUP($C41,'LINHA 3'!$C$6:$BM$106,'Carga People'!AN$2,0)),0,VLOOKUP($C41,'LINHA 3'!$C$6:$BM$106,'Carga People'!AN$2,0))</f>
        <v>0</v>
      </c>
      <c r="AO41" s="140">
        <f>IF(ISERROR(VLOOKUP($C41,'LINHA 1'!$C$6:$BM$162,'Carga People'!AO$2,0)),0,VLOOKUP($C41,'LINHA 1'!$C$6:$BM$162,'Carga People'!AO$2,0))+IF(ISERROR(VLOOKUP($C41,'LINHA 2'!$C$6:$BM$114,'Carga People'!AO$2,0)),0,VLOOKUP($C41,'LINHA 2'!$C$6:$BM$114,'Carga People'!AO$2,0))+IF(ISERROR(VLOOKUP($C41,'LINHA 3'!$C$6:$BM$106,'Carga People'!AO$2,0)),0,VLOOKUP($C41,'LINHA 3'!$C$6:$BM$106,'Carga People'!AO$2,0))</f>
        <v>0</v>
      </c>
      <c r="AP41" s="140">
        <f>IF(ISERROR(VLOOKUP($C41,'LINHA 1'!$C$6:$BM$162,'Carga People'!AP$2,0)),0,VLOOKUP($C41,'LINHA 1'!$C$6:$BM$162,'Carga People'!AP$2,0))+IF(ISERROR(VLOOKUP($C41,'LINHA 2'!$C$6:$BM$114,'Carga People'!AP$2,0)),0,VLOOKUP($C41,'LINHA 2'!$C$6:$BM$114,'Carga People'!AP$2,0))+IF(ISERROR(VLOOKUP($C41,'LINHA 3'!$C$6:$BM$106,'Carga People'!AP$2,0)),0,VLOOKUP($C41,'LINHA 3'!$C$6:$BM$106,'Carga People'!AP$2,0))</f>
        <v>0</v>
      </c>
      <c r="AQ41" s="140">
        <f>IF(ISERROR(VLOOKUP($C41,'LINHA 1'!$C$6:$BM$162,'Carga People'!AQ$2,0)),0,VLOOKUP($C41,'LINHA 1'!$C$6:$BM$162,'Carga People'!AQ$2,0))+IF(ISERROR(VLOOKUP($C41,'LINHA 2'!$C$6:$BM$114,'Carga People'!AQ$2,0)),0,VLOOKUP($C41,'LINHA 2'!$C$6:$BM$114,'Carga People'!AQ$2,0))+IF(ISERROR(VLOOKUP($C41,'LINHA 3'!$C$6:$BM$106,'Carga People'!AQ$2,0)),0,VLOOKUP($C41,'LINHA 3'!$C$6:$BM$106,'Carga People'!AQ$2,0))</f>
        <v>0</v>
      </c>
      <c r="AR41" s="140">
        <f>IF(ISERROR(VLOOKUP($C41,'LINHA 1'!$C$6:$BM$162,'Carga People'!AR$2,0)),0,VLOOKUP($C41,'LINHA 1'!$C$6:$BM$162,'Carga People'!AR$2,0))+IF(ISERROR(VLOOKUP($C41,'LINHA 2'!$C$6:$BM$114,'Carga People'!AR$2,0)),0,VLOOKUP($C41,'LINHA 2'!$C$6:$BM$114,'Carga People'!AR$2,0))+IF(ISERROR(VLOOKUP($C41,'LINHA 3'!$C$6:$BM$106,'Carga People'!AR$2,0)),0,VLOOKUP($C41,'LINHA 3'!$C$6:$BM$106,'Carga People'!AR$2,0))</f>
        <v>0</v>
      </c>
      <c r="AS41" s="140">
        <f>IF(ISERROR(VLOOKUP($C41,'LINHA 1'!$C$6:$BM$162,'Carga People'!AS$2,0)),0,VLOOKUP($C41,'LINHA 1'!$C$6:$BM$162,'Carga People'!AS$2,0))+IF(ISERROR(VLOOKUP($C41,'LINHA 2'!$C$6:$BM$114,'Carga People'!AS$2,0)),0,VLOOKUP($C41,'LINHA 2'!$C$6:$BM$114,'Carga People'!AS$2,0))+IF(ISERROR(VLOOKUP($C41,'LINHA 3'!$C$6:$BM$106,'Carga People'!AS$2,0)),0,VLOOKUP($C41,'LINHA 3'!$C$6:$BM$106,'Carga People'!AS$2,0))</f>
        <v>0</v>
      </c>
      <c r="AT41" s="140">
        <f>IF(ISERROR(VLOOKUP($C41,'LINHA 1'!$C$6:$BM$162,'Carga People'!AT$2,0)),0,VLOOKUP($C41,'LINHA 1'!$C$6:$BM$162,'Carga People'!AT$2,0))+IF(ISERROR(VLOOKUP($C41,'LINHA 2'!$C$6:$BM$114,'Carga People'!AT$2,0)),0,VLOOKUP($C41,'LINHA 2'!$C$6:$BM$114,'Carga People'!AT$2,0))+IF(ISERROR(VLOOKUP($C41,'LINHA 3'!$C$6:$BM$106,'Carga People'!AT$2,0)),0,VLOOKUP($C41,'LINHA 3'!$C$6:$BM$106,'Carga People'!AT$2,0))</f>
        <v>0</v>
      </c>
      <c r="AU41" s="367">
        <f t="shared" si="2"/>
        <v>0</v>
      </c>
      <c r="AV41" s="780" t="str">
        <f t="shared" si="3"/>
        <v/>
      </c>
      <c r="AW41" s="90">
        <f>IF(D41="","",VLOOKUP(D41,MI_ME!$D$5:$AQ$336,39,0))</f>
        <v>0</v>
      </c>
      <c r="AX41" s="660"/>
    </row>
    <row r="42" spans="1:50" ht="18" hidden="1" customHeight="1" x14ac:dyDescent="0.3">
      <c r="A42" s="1792"/>
      <c r="B42" s="774" t="s">
        <v>251</v>
      </c>
      <c r="C42" s="774" t="s">
        <v>748</v>
      </c>
      <c r="D42" s="771" t="s">
        <v>254</v>
      </c>
      <c r="E42" s="1457" t="s">
        <v>909</v>
      </c>
      <c r="F42" s="770" t="s">
        <v>15</v>
      </c>
      <c r="G42" s="136"/>
      <c r="H42" s="137"/>
      <c r="I42" s="138"/>
      <c r="J42" s="139">
        <f>IF(ISERROR(VLOOKUP($C42,'LINHA 1'!$C$6:$BM$162,'Carga People'!J$2,0)),0,VLOOKUP($C42,'LINHA 1'!$C$6:$BM$162,'Carga People'!J$2,0))+IF(ISERROR(VLOOKUP($C42,'LINHA 2'!$C$6:$BM$114,'Carga People'!J$2,0)),0,VLOOKUP($C42,'LINHA 2'!$C$6:$BM$114,'Carga People'!J$2,0))+IF(ISERROR(VLOOKUP($C42,'LINHA 3'!$C$6:$BM$106,'Carga People'!J$2,0)),0,VLOOKUP($C42,'LINHA 3'!$C$6:$BM$106,'Carga People'!J$2,0))</f>
        <v>0</v>
      </c>
      <c r="K42" s="140">
        <f>IF(ISERROR(VLOOKUP($C42,'LINHA 1'!$C$6:$BM$162,'Carga People'!K$2,0)),0,VLOOKUP($C42,'LINHA 1'!$C$6:$BM$162,'Carga People'!K$2,0))+IF(ISERROR(VLOOKUP($C42,'LINHA 2'!$C$6:$BM$114,'Carga People'!K$2,0)),0,VLOOKUP($C42,'LINHA 2'!$C$6:$BM$114,'Carga People'!K$2,0))+IF(ISERROR(VLOOKUP($C42,'LINHA 3'!$C$6:$BM$106,'Carga People'!K$2,0)),0,VLOOKUP($C42,'LINHA 3'!$C$6:$BM$106,'Carga People'!K$2,0))</f>
        <v>0</v>
      </c>
      <c r="L42" s="140">
        <f>IF(ISERROR(VLOOKUP($C42,'LINHA 1'!$C$6:$BM$162,'Carga People'!L$2,0)),0,VLOOKUP($C42,'LINHA 1'!$C$6:$BM$162,'Carga People'!L$2,0))+IF(ISERROR(VLOOKUP($C42,'LINHA 2'!$C$6:$BM$114,'Carga People'!L$2,0)),0,VLOOKUP($C42,'LINHA 2'!$C$6:$BM$114,'Carga People'!L$2,0))+IF(ISERROR(VLOOKUP($C42,'LINHA 3'!$C$6:$BM$106,'Carga People'!L$2,0)),0,VLOOKUP($C42,'LINHA 3'!$C$6:$BM$106,'Carga People'!L$2,0))</f>
        <v>0</v>
      </c>
      <c r="M42" s="140">
        <f>IF(ISERROR(VLOOKUP($C42,'LINHA 1'!$C$6:$BM$162,'Carga People'!M$2,0)),0,VLOOKUP($C42,'LINHA 1'!$C$6:$BM$162,'Carga People'!M$2,0))+IF(ISERROR(VLOOKUP($C42,'LINHA 2'!$C$6:$BM$114,'Carga People'!M$2,0)),0,VLOOKUP($C42,'LINHA 2'!$C$6:$BM$114,'Carga People'!M$2,0))+IF(ISERROR(VLOOKUP($C42,'LINHA 3'!$C$6:$BM$106,'Carga People'!M$2,0)),0,VLOOKUP($C42,'LINHA 3'!$C$6:$BM$106,'Carga People'!M$2,0))</f>
        <v>0</v>
      </c>
      <c r="N42" s="140">
        <f>IF(ISERROR(VLOOKUP($C42,'LINHA 1'!$C$6:$BM$162,'Carga People'!N$2,0)),0,VLOOKUP($C42,'LINHA 1'!$C$6:$BM$162,'Carga People'!N$2,0))+IF(ISERROR(VLOOKUP($C42,'LINHA 2'!$C$6:$BM$114,'Carga People'!N$2,0)),0,VLOOKUP($C42,'LINHA 2'!$C$6:$BM$114,'Carga People'!N$2,0))+IF(ISERROR(VLOOKUP($C42,'LINHA 3'!$C$6:$BM$106,'Carga People'!N$2,0)),0,VLOOKUP($C42,'LINHA 3'!$C$6:$BM$106,'Carga People'!N$2,0))</f>
        <v>0</v>
      </c>
      <c r="O42" s="140">
        <f>IF(ISERROR(VLOOKUP($C42,'LINHA 1'!$C$6:$BM$162,'Carga People'!O$2,0)),0,VLOOKUP($C42,'LINHA 1'!$C$6:$BM$162,'Carga People'!O$2,0))+IF(ISERROR(VLOOKUP($C42,'LINHA 2'!$C$6:$BM$114,'Carga People'!O$2,0)),0,VLOOKUP($C42,'LINHA 2'!$C$6:$BM$114,'Carga People'!O$2,0))+IF(ISERROR(VLOOKUP($C42,'LINHA 3'!$C$6:$BM$106,'Carga People'!O$2,0)),0,VLOOKUP($C42,'LINHA 3'!$C$6:$BM$106,'Carga People'!O$2,0))</f>
        <v>0</v>
      </c>
      <c r="P42" s="140">
        <f>IF(ISERROR(VLOOKUP($C42,'LINHA 1'!$C$6:$BM$162,'Carga People'!P$2,0)),0,VLOOKUP($C42,'LINHA 1'!$C$6:$BM$162,'Carga People'!P$2,0))+IF(ISERROR(VLOOKUP($C42,'LINHA 2'!$C$6:$BM$114,'Carga People'!P$2,0)),0,VLOOKUP($C42,'LINHA 2'!$C$6:$BM$114,'Carga People'!P$2,0))+IF(ISERROR(VLOOKUP($C42,'LINHA 3'!$C$6:$BM$106,'Carga People'!P$2,0)),0,VLOOKUP($C42,'LINHA 3'!$C$6:$BM$106,'Carga People'!P$2,0))</f>
        <v>0</v>
      </c>
      <c r="Q42" s="140">
        <f>IF(ISERROR(VLOOKUP($C42,'LINHA 1'!$C$6:$BM$162,'Carga People'!Q$2,0)),0,VLOOKUP($C42,'LINHA 1'!$C$6:$BM$162,'Carga People'!Q$2,0))+IF(ISERROR(VLOOKUP($C42,'LINHA 2'!$C$6:$BM$114,'Carga People'!Q$2,0)),0,VLOOKUP($C42,'LINHA 2'!$C$6:$BM$114,'Carga People'!Q$2,0))+IF(ISERROR(VLOOKUP($C42,'LINHA 3'!$C$6:$BM$106,'Carga People'!Q$2,0)),0,VLOOKUP($C42,'LINHA 3'!$C$6:$BM$106,'Carga People'!Q$2,0))</f>
        <v>0</v>
      </c>
      <c r="R42" s="140">
        <f>IF(ISERROR(VLOOKUP($C42,'LINHA 1'!$C$6:$BM$162,'Carga People'!R$2,0)),0,VLOOKUP($C42,'LINHA 1'!$C$6:$BM$162,'Carga People'!R$2,0))+IF(ISERROR(VLOOKUP($C42,'LINHA 2'!$C$6:$BM$114,'Carga People'!R$2,0)),0,VLOOKUP($C42,'LINHA 2'!$C$6:$BM$114,'Carga People'!R$2,0))+IF(ISERROR(VLOOKUP($C42,'LINHA 3'!$C$6:$BM$106,'Carga People'!R$2,0)),0,VLOOKUP($C42,'LINHA 3'!$C$6:$BM$106,'Carga People'!R$2,0))</f>
        <v>0</v>
      </c>
      <c r="S42" s="140">
        <f>IF(ISERROR(VLOOKUP($C42,'LINHA 1'!$C$6:$BM$162,'Carga People'!S$2,0)),0,VLOOKUP($C42,'LINHA 1'!$C$6:$BM$162,'Carga People'!S$2,0))+IF(ISERROR(VLOOKUP($C42,'LINHA 2'!$C$6:$BM$114,'Carga People'!S$2,0)),0,VLOOKUP($C42,'LINHA 2'!$C$6:$BM$114,'Carga People'!S$2,0))+IF(ISERROR(VLOOKUP($C42,'LINHA 3'!$C$6:$BM$106,'Carga People'!S$2,0)),0,VLOOKUP($C42,'LINHA 3'!$C$6:$BM$106,'Carga People'!S$2,0))</f>
        <v>0</v>
      </c>
      <c r="T42" s="140">
        <f>IF(ISERROR(VLOOKUP($C42,'LINHA 1'!$C$6:$BM$162,'Carga People'!T$2,0)),0,VLOOKUP($C42,'LINHA 1'!$C$6:$BM$162,'Carga People'!T$2,0))+IF(ISERROR(VLOOKUP($C42,'LINHA 2'!$C$6:$BM$114,'Carga People'!T$2,0)),0,VLOOKUP($C42,'LINHA 2'!$C$6:$BM$114,'Carga People'!T$2,0))+IF(ISERROR(VLOOKUP($C42,'LINHA 3'!$C$6:$BM$106,'Carga People'!T$2,0)),0,VLOOKUP($C42,'LINHA 3'!$C$6:$BM$106,'Carga People'!T$2,0))</f>
        <v>0</v>
      </c>
      <c r="U42" s="140">
        <f>IF(ISERROR(VLOOKUP($C42,'LINHA 1'!$C$6:$BM$162,'Carga People'!U$2,0)),0,VLOOKUP($C42,'LINHA 1'!$C$6:$BM$162,'Carga People'!U$2,0))+IF(ISERROR(VLOOKUP($C42,'LINHA 2'!$C$6:$BM$114,'Carga People'!U$2,0)),0,VLOOKUP($C42,'LINHA 2'!$C$6:$BM$114,'Carga People'!U$2,0))+IF(ISERROR(VLOOKUP($C42,'LINHA 3'!$C$6:$BM$106,'Carga People'!U$2,0)),0,VLOOKUP($C42,'LINHA 3'!$C$6:$BM$106,'Carga People'!U$2,0))</f>
        <v>0</v>
      </c>
      <c r="V42" s="140">
        <f>IF(ISERROR(VLOOKUP($C42,'LINHA 1'!$C$6:$BM$162,'Carga People'!V$2,0)),0,VLOOKUP($C42,'LINHA 1'!$C$6:$BM$162,'Carga People'!V$2,0))+IF(ISERROR(VLOOKUP($C42,'LINHA 2'!$C$6:$BM$114,'Carga People'!V$2,0)),0,VLOOKUP($C42,'LINHA 2'!$C$6:$BM$114,'Carga People'!V$2,0))+IF(ISERROR(VLOOKUP($C42,'LINHA 3'!$C$6:$BM$106,'Carga People'!V$2,0)),0,VLOOKUP($C42,'LINHA 3'!$C$6:$BM$106,'Carga People'!V$2,0))</f>
        <v>0</v>
      </c>
      <c r="W42" s="140">
        <f>IF(ISERROR(VLOOKUP($C42,'LINHA 1'!$C$6:$BM$162,'Carga People'!W$2,0)),0,VLOOKUP($C42,'LINHA 1'!$C$6:$BM$162,'Carga People'!W$2,0))+IF(ISERROR(VLOOKUP($C42,'LINHA 2'!$C$6:$BM$114,'Carga People'!W$2,0)),0,VLOOKUP($C42,'LINHA 2'!$C$6:$BM$114,'Carga People'!W$2,0))+IF(ISERROR(VLOOKUP($C42,'LINHA 3'!$C$6:$BM$106,'Carga People'!W$2,0)),0,VLOOKUP($C42,'LINHA 3'!$C$6:$BM$106,'Carga People'!W$2,0))</f>
        <v>0</v>
      </c>
      <c r="X42" s="140">
        <f>IF(ISERROR(VLOOKUP($C42,'LINHA 1'!$C$6:$BM$162,'Carga People'!X$2,0)),0,VLOOKUP($C42,'LINHA 1'!$C$6:$BM$162,'Carga People'!X$2,0))+IF(ISERROR(VLOOKUP($C42,'LINHA 2'!$C$6:$BM$114,'Carga People'!X$2,0)),0,VLOOKUP($C42,'LINHA 2'!$C$6:$BM$114,'Carga People'!X$2,0))+IF(ISERROR(VLOOKUP($C42,'LINHA 3'!$C$6:$BM$106,'Carga People'!X$2,0)),0,VLOOKUP($C42,'LINHA 3'!$C$6:$BM$106,'Carga People'!X$2,0))</f>
        <v>0</v>
      </c>
      <c r="Y42" s="140">
        <f>IF(ISERROR(VLOOKUP($C42,'LINHA 1'!$C$6:$BM$162,'Carga People'!Y$2,0)),0,VLOOKUP($C42,'LINHA 1'!$C$6:$BM$162,'Carga People'!Y$2,0))+IF(ISERROR(VLOOKUP($C42,'LINHA 2'!$C$6:$BM$114,'Carga People'!Y$2,0)),0,VLOOKUP($C42,'LINHA 2'!$C$6:$BM$114,'Carga People'!Y$2,0))+IF(ISERROR(VLOOKUP($C42,'LINHA 3'!$C$6:$BM$106,'Carga People'!Y$2,0)),0,VLOOKUP($C42,'LINHA 3'!$C$6:$BM$106,'Carga People'!Y$2,0))</f>
        <v>0</v>
      </c>
      <c r="Z42" s="140">
        <f>IF(ISERROR(VLOOKUP($C42,'LINHA 1'!$C$6:$BM$162,'Carga People'!Z$2,0)),0,VLOOKUP($C42,'LINHA 1'!$C$6:$BM$162,'Carga People'!Z$2,0))+IF(ISERROR(VLOOKUP($C42,'LINHA 2'!$C$6:$BM$114,'Carga People'!Z$2,0)),0,VLOOKUP($C42,'LINHA 2'!$C$6:$BM$114,'Carga People'!Z$2,0))+IF(ISERROR(VLOOKUP($C42,'LINHA 3'!$C$6:$BM$106,'Carga People'!Z$2,0)),0,VLOOKUP($C42,'LINHA 3'!$C$6:$BM$106,'Carga People'!Z$2,0))</f>
        <v>0</v>
      </c>
      <c r="AA42" s="140">
        <f>IF(ISERROR(VLOOKUP($C42,'LINHA 1'!$C$6:$BM$162,'Carga People'!AA$2,0)),0,VLOOKUP($C42,'LINHA 1'!$C$6:$BM$162,'Carga People'!AA$2,0))+IF(ISERROR(VLOOKUP($C42,'LINHA 2'!$C$6:$BM$114,'Carga People'!AA$2,0)),0,VLOOKUP($C42,'LINHA 2'!$C$6:$BM$114,'Carga People'!AA$2,0))+IF(ISERROR(VLOOKUP($C42,'LINHA 3'!$C$6:$BM$106,'Carga People'!AA$2,0)),0,VLOOKUP($C42,'LINHA 3'!$C$6:$BM$106,'Carga People'!AA$2,0))</f>
        <v>0</v>
      </c>
      <c r="AB42" s="140">
        <f>IF(ISERROR(VLOOKUP($C42,'LINHA 1'!$C$6:$BM$162,'Carga People'!AB$2,0)),0,VLOOKUP($C42,'LINHA 1'!$C$6:$BM$162,'Carga People'!AB$2,0))+IF(ISERROR(VLOOKUP($C42,'LINHA 2'!$C$6:$BM$114,'Carga People'!AB$2,0)),0,VLOOKUP($C42,'LINHA 2'!$C$6:$BM$114,'Carga People'!AB$2,0))+IF(ISERROR(VLOOKUP($C42,'LINHA 3'!$C$6:$BM$106,'Carga People'!AB$2,0)),0,VLOOKUP($C42,'LINHA 3'!$C$6:$BM$106,'Carga People'!AB$2,0))</f>
        <v>0</v>
      </c>
      <c r="AC42" s="140">
        <f>IF(ISERROR(VLOOKUP($C42,'LINHA 1'!$C$6:$BM$162,'Carga People'!AC$2,0)),0,VLOOKUP($C42,'LINHA 1'!$C$6:$BM$162,'Carga People'!AC$2,0))+IF(ISERROR(VLOOKUP($C42,'LINHA 2'!$C$6:$BM$114,'Carga People'!AC$2,0)),0,VLOOKUP($C42,'LINHA 2'!$C$6:$BM$114,'Carga People'!AC$2,0))+IF(ISERROR(VLOOKUP($C42,'LINHA 3'!$C$6:$BM$106,'Carga People'!AC$2,0)),0,VLOOKUP($C42,'LINHA 3'!$C$6:$BM$106,'Carga People'!AC$2,0))</f>
        <v>0</v>
      </c>
      <c r="AD42" s="140">
        <f>IF(ISERROR(VLOOKUP($C42,'LINHA 1'!$C$6:$BM$162,'Carga People'!AD$2,0)),0,VLOOKUP($C42,'LINHA 1'!$C$6:$BM$162,'Carga People'!AD$2,0))+IF(ISERROR(VLOOKUP($C42,'LINHA 2'!$C$6:$BM$114,'Carga People'!AD$2,0)),0,VLOOKUP($C42,'LINHA 2'!$C$6:$BM$114,'Carga People'!AD$2,0))+IF(ISERROR(VLOOKUP($C42,'LINHA 3'!$C$6:$BM$106,'Carga People'!AD$2,0)),0,VLOOKUP($C42,'LINHA 3'!$C$6:$BM$106,'Carga People'!AD$2,0))</f>
        <v>0</v>
      </c>
      <c r="AE42" s="140">
        <f>IF(ISERROR(VLOOKUP($C42,'LINHA 1'!$C$6:$BM$162,'Carga People'!AE$2,0)),0,VLOOKUP($C42,'LINHA 1'!$C$6:$BM$162,'Carga People'!AE$2,0))+IF(ISERROR(VLOOKUP($C42,'LINHA 2'!$C$6:$BM$114,'Carga People'!AE$2,0)),0,VLOOKUP($C42,'LINHA 2'!$C$6:$BM$114,'Carga People'!AE$2,0))+IF(ISERROR(VLOOKUP($C42,'LINHA 3'!$C$6:$BM$106,'Carga People'!AE$2,0)),0,VLOOKUP($C42,'LINHA 3'!$C$6:$BM$106,'Carga People'!AE$2,0))</f>
        <v>0</v>
      </c>
      <c r="AF42" s="140">
        <f>IF(ISERROR(VLOOKUP($C42,'LINHA 1'!$C$6:$BM$162,'Carga People'!AF$2,0)),0,VLOOKUP($C42,'LINHA 1'!$C$6:$BM$162,'Carga People'!AF$2,0))+IF(ISERROR(VLOOKUP($C42,'LINHA 2'!$C$6:$BM$114,'Carga People'!AF$2,0)),0,VLOOKUP($C42,'LINHA 2'!$C$6:$BM$114,'Carga People'!AF$2,0))+IF(ISERROR(VLOOKUP($C42,'LINHA 3'!$C$6:$BM$106,'Carga People'!AF$2,0)),0,VLOOKUP($C42,'LINHA 3'!$C$6:$BM$106,'Carga People'!AF$2,0))</f>
        <v>0</v>
      </c>
      <c r="AG42" s="140">
        <f>IF(ISERROR(VLOOKUP($C42,'LINHA 1'!$C$6:$BM$162,'Carga People'!AG$2,0)),0,VLOOKUP($C42,'LINHA 1'!$C$6:$BM$162,'Carga People'!AG$2,0))+IF(ISERROR(VLOOKUP($C42,'LINHA 2'!$C$6:$BM$114,'Carga People'!AG$2,0)),0,VLOOKUP($C42,'LINHA 2'!$C$6:$BM$114,'Carga People'!AG$2,0))+IF(ISERROR(VLOOKUP($C42,'LINHA 3'!$C$6:$BM$106,'Carga People'!AG$2,0)),0,VLOOKUP($C42,'LINHA 3'!$C$6:$BM$106,'Carga People'!AG$2,0))</f>
        <v>0</v>
      </c>
      <c r="AH42" s="140">
        <f>IF(ISERROR(VLOOKUP($C42,'LINHA 1'!$C$6:$BM$162,'Carga People'!AH$2,0)),0,VLOOKUP($C42,'LINHA 1'!$C$6:$BM$162,'Carga People'!AH$2,0))+IF(ISERROR(VLOOKUP($C42,'LINHA 2'!$C$6:$BM$114,'Carga People'!AH$2,0)),0,VLOOKUP($C42,'LINHA 2'!$C$6:$BM$114,'Carga People'!AH$2,0))+IF(ISERROR(VLOOKUP($C42,'LINHA 3'!$C$6:$BM$106,'Carga People'!AH$2,0)),0,VLOOKUP($C42,'LINHA 3'!$C$6:$BM$106,'Carga People'!AH$2,0))</f>
        <v>0</v>
      </c>
      <c r="AI42" s="140">
        <f>IF(ISERROR(VLOOKUP($C42,'LINHA 1'!$C$6:$BM$162,'Carga People'!AI$2,0)),0,VLOOKUP($C42,'LINHA 1'!$C$6:$BM$162,'Carga People'!AI$2,0))+IF(ISERROR(VLOOKUP($C42,'LINHA 2'!$C$6:$BM$114,'Carga People'!AI$2,0)),0,VLOOKUP($C42,'LINHA 2'!$C$6:$BM$114,'Carga People'!AI$2,0))+IF(ISERROR(VLOOKUP($C42,'LINHA 3'!$C$6:$BM$106,'Carga People'!AI$2,0)),0,VLOOKUP($C42,'LINHA 3'!$C$6:$BM$106,'Carga People'!AI$2,0))</f>
        <v>0</v>
      </c>
      <c r="AJ42" s="140">
        <f>IF(ISERROR(VLOOKUP($C42,'LINHA 1'!$C$6:$BM$162,'Carga People'!AJ$2,0)),0,VLOOKUP($C42,'LINHA 1'!$C$6:$BM$162,'Carga People'!AJ$2,0))+IF(ISERROR(VLOOKUP($C42,'LINHA 2'!$C$6:$BM$114,'Carga People'!AJ$2,0)),0,VLOOKUP($C42,'LINHA 2'!$C$6:$BM$114,'Carga People'!AJ$2,0))+IF(ISERROR(VLOOKUP($C42,'LINHA 3'!$C$6:$BM$106,'Carga People'!AJ$2,0)),0,VLOOKUP($C42,'LINHA 3'!$C$6:$BM$106,'Carga People'!AJ$2,0))</f>
        <v>0</v>
      </c>
      <c r="AK42" s="140">
        <f>IF(ISERROR(VLOOKUP($C42,'LINHA 1'!$C$6:$BM$162,'Carga People'!AK$2,0)),0,VLOOKUP($C42,'LINHA 1'!$C$6:$BM$162,'Carga People'!AK$2,0))+IF(ISERROR(VLOOKUP($C42,'LINHA 2'!$C$6:$BM$114,'Carga People'!AK$2,0)),0,VLOOKUP($C42,'LINHA 2'!$C$6:$BM$114,'Carga People'!AK$2,0))+IF(ISERROR(VLOOKUP($C42,'LINHA 3'!$C$6:$BM$106,'Carga People'!AK$2,0)),0,VLOOKUP($C42,'LINHA 3'!$C$6:$BM$106,'Carga People'!AK$2,0))</f>
        <v>0</v>
      </c>
      <c r="AL42" s="140">
        <f>IF(ISERROR(VLOOKUP($C42,'LINHA 1'!$C$6:$BM$162,'Carga People'!AL$2,0)),0,VLOOKUP($C42,'LINHA 1'!$C$6:$BM$162,'Carga People'!AL$2,0))+IF(ISERROR(VLOOKUP($C42,'LINHA 2'!$C$6:$BM$114,'Carga People'!AL$2,0)),0,VLOOKUP($C42,'LINHA 2'!$C$6:$BM$114,'Carga People'!AL$2,0))+IF(ISERROR(VLOOKUP($C42,'LINHA 3'!$C$6:$BM$106,'Carga People'!AL$2,0)),0,VLOOKUP($C42,'LINHA 3'!$C$6:$BM$106,'Carga People'!AL$2,0))</f>
        <v>0</v>
      </c>
      <c r="AM42" s="140">
        <f>IF(ISERROR(VLOOKUP($C42,'LINHA 1'!$C$6:$BM$162,'Carga People'!AM$2,0)),0,VLOOKUP($C42,'LINHA 1'!$C$6:$BM$162,'Carga People'!AM$2,0))+IF(ISERROR(VLOOKUP($C42,'LINHA 2'!$C$6:$BM$114,'Carga People'!AM$2,0)),0,VLOOKUP($C42,'LINHA 2'!$C$6:$BM$114,'Carga People'!AM$2,0))+IF(ISERROR(VLOOKUP($C42,'LINHA 3'!$C$6:$BM$106,'Carga People'!AM$2,0)),0,VLOOKUP($C42,'LINHA 3'!$C$6:$BM$106,'Carga People'!AM$2,0))</f>
        <v>0</v>
      </c>
      <c r="AN42" s="140">
        <f>IF(ISERROR(VLOOKUP($C42,'LINHA 1'!$C$6:$BM$162,'Carga People'!AN$2,0)),0,VLOOKUP($C42,'LINHA 1'!$C$6:$BM$162,'Carga People'!AN$2,0))+IF(ISERROR(VLOOKUP($C42,'LINHA 2'!$C$6:$BM$114,'Carga People'!AN$2,0)),0,VLOOKUP($C42,'LINHA 2'!$C$6:$BM$114,'Carga People'!AN$2,0))+IF(ISERROR(VLOOKUP($C42,'LINHA 3'!$C$6:$BM$106,'Carga People'!AN$2,0)),0,VLOOKUP($C42,'LINHA 3'!$C$6:$BM$106,'Carga People'!AN$2,0))</f>
        <v>0</v>
      </c>
      <c r="AO42" s="140">
        <f>IF(ISERROR(VLOOKUP($C42,'LINHA 1'!$C$6:$BM$162,'Carga People'!AO$2,0)),0,VLOOKUP($C42,'LINHA 1'!$C$6:$BM$162,'Carga People'!AO$2,0))+IF(ISERROR(VLOOKUP($C42,'LINHA 2'!$C$6:$BM$114,'Carga People'!AO$2,0)),0,VLOOKUP($C42,'LINHA 2'!$C$6:$BM$114,'Carga People'!AO$2,0))+IF(ISERROR(VLOOKUP($C42,'LINHA 3'!$C$6:$BM$106,'Carga People'!AO$2,0)),0,VLOOKUP($C42,'LINHA 3'!$C$6:$BM$106,'Carga People'!AO$2,0))</f>
        <v>0</v>
      </c>
      <c r="AP42" s="140">
        <f>IF(ISERROR(VLOOKUP($C42,'LINHA 1'!$C$6:$BM$162,'Carga People'!AP$2,0)),0,VLOOKUP($C42,'LINHA 1'!$C$6:$BM$162,'Carga People'!AP$2,0))+IF(ISERROR(VLOOKUP($C42,'LINHA 2'!$C$6:$BM$114,'Carga People'!AP$2,0)),0,VLOOKUP($C42,'LINHA 2'!$C$6:$BM$114,'Carga People'!AP$2,0))+IF(ISERROR(VLOOKUP($C42,'LINHA 3'!$C$6:$BM$106,'Carga People'!AP$2,0)),0,VLOOKUP($C42,'LINHA 3'!$C$6:$BM$106,'Carga People'!AP$2,0))</f>
        <v>0</v>
      </c>
      <c r="AQ42" s="140">
        <f>IF(ISERROR(VLOOKUP($C42,'LINHA 1'!$C$6:$BM$162,'Carga People'!AQ$2,0)),0,VLOOKUP($C42,'LINHA 1'!$C$6:$BM$162,'Carga People'!AQ$2,0))+IF(ISERROR(VLOOKUP($C42,'LINHA 2'!$C$6:$BM$114,'Carga People'!AQ$2,0)),0,VLOOKUP($C42,'LINHA 2'!$C$6:$BM$114,'Carga People'!AQ$2,0))+IF(ISERROR(VLOOKUP($C42,'LINHA 3'!$C$6:$BM$106,'Carga People'!AQ$2,0)),0,VLOOKUP($C42,'LINHA 3'!$C$6:$BM$106,'Carga People'!AQ$2,0))</f>
        <v>0</v>
      </c>
      <c r="AR42" s="140">
        <f>IF(ISERROR(VLOOKUP($C42,'LINHA 1'!$C$6:$BM$162,'Carga People'!AR$2,0)),0,VLOOKUP($C42,'LINHA 1'!$C$6:$BM$162,'Carga People'!AR$2,0))+IF(ISERROR(VLOOKUP($C42,'LINHA 2'!$C$6:$BM$114,'Carga People'!AR$2,0)),0,VLOOKUP($C42,'LINHA 2'!$C$6:$BM$114,'Carga People'!AR$2,0))+IF(ISERROR(VLOOKUP($C42,'LINHA 3'!$C$6:$BM$106,'Carga People'!AR$2,0)),0,VLOOKUP($C42,'LINHA 3'!$C$6:$BM$106,'Carga People'!AR$2,0))</f>
        <v>0</v>
      </c>
      <c r="AS42" s="140">
        <f>IF(ISERROR(VLOOKUP($C42,'LINHA 1'!$C$6:$BM$162,'Carga People'!AS$2,0)),0,VLOOKUP($C42,'LINHA 1'!$C$6:$BM$162,'Carga People'!AS$2,0))+IF(ISERROR(VLOOKUP($C42,'LINHA 2'!$C$6:$BM$114,'Carga People'!AS$2,0)),0,VLOOKUP($C42,'LINHA 2'!$C$6:$BM$114,'Carga People'!AS$2,0))+IF(ISERROR(VLOOKUP($C42,'LINHA 3'!$C$6:$BM$106,'Carga People'!AS$2,0)),0,VLOOKUP($C42,'LINHA 3'!$C$6:$BM$106,'Carga People'!AS$2,0))</f>
        <v>0</v>
      </c>
      <c r="AT42" s="140">
        <f>IF(ISERROR(VLOOKUP($C42,'LINHA 1'!$C$6:$BM$162,'Carga People'!AT$2,0)),0,VLOOKUP($C42,'LINHA 1'!$C$6:$BM$162,'Carga People'!AT$2,0))+IF(ISERROR(VLOOKUP($C42,'LINHA 2'!$C$6:$BM$114,'Carga People'!AT$2,0)),0,VLOOKUP($C42,'LINHA 2'!$C$6:$BM$114,'Carga People'!AT$2,0))+IF(ISERROR(VLOOKUP($C42,'LINHA 3'!$C$6:$BM$106,'Carga People'!AT$2,0)),0,VLOOKUP($C42,'LINHA 3'!$C$6:$BM$106,'Carga People'!AT$2,0))</f>
        <v>0</v>
      </c>
      <c r="AU42" s="367">
        <f t="shared" si="2"/>
        <v>0</v>
      </c>
      <c r="AV42" s="780" t="str">
        <f t="shared" si="3"/>
        <v/>
      </c>
      <c r="AW42" s="90">
        <f>IF(D42="","",VLOOKUP(D42,MI_ME!$D$5:$AQ$336,39,0))</f>
        <v>0</v>
      </c>
      <c r="AX42" s="660"/>
    </row>
    <row r="43" spans="1:50" ht="18" hidden="1" customHeight="1" x14ac:dyDescent="0.3">
      <c r="A43" s="1792"/>
      <c r="B43" s="771" t="s">
        <v>658</v>
      </c>
      <c r="C43" s="30" t="s">
        <v>660</v>
      </c>
      <c r="D43" s="771" t="s">
        <v>659</v>
      </c>
      <c r="E43" s="1457" t="s">
        <v>946</v>
      </c>
      <c r="F43" s="770" t="s">
        <v>47</v>
      </c>
      <c r="G43" s="136"/>
      <c r="H43" s="137"/>
      <c r="I43" s="138"/>
      <c r="J43" s="139">
        <f>IF(ISERROR(VLOOKUP($C43,'LINHA 1'!$C$6:$BM$162,'Carga People'!J$2,0)),0,VLOOKUP($C43,'LINHA 1'!$C$6:$BM$162,'Carga People'!J$2,0))+IF(ISERROR(VLOOKUP($C43,'LINHA 2'!$C$6:$BM$114,'Carga People'!J$2,0)),0,VLOOKUP($C43,'LINHA 2'!$C$6:$BM$114,'Carga People'!J$2,0))+IF(ISERROR(VLOOKUP($C43,'LINHA 3'!$C$6:$BM$106,'Carga People'!J$2,0)),0,VLOOKUP($C43,'LINHA 3'!$C$6:$BM$106,'Carga People'!J$2,0))</f>
        <v>0</v>
      </c>
      <c r="K43" s="140">
        <f>IF(ISERROR(VLOOKUP($C43,'LINHA 1'!$C$6:$BM$162,'Carga People'!K$2,0)),0,VLOOKUP($C43,'LINHA 1'!$C$6:$BM$162,'Carga People'!K$2,0))+IF(ISERROR(VLOOKUP($C43,'LINHA 2'!$C$6:$BM$114,'Carga People'!K$2,0)),0,VLOOKUP($C43,'LINHA 2'!$C$6:$BM$114,'Carga People'!K$2,0))+IF(ISERROR(VLOOKUP($C43,'LINHA 3'!$C$6:$BM$106,'Carga People'!K$2,0)),0,VLOOKUP($C43,'LINHA 3'!$C$6:$BM$106,'Carga People'!K$2,0))</f>
        <v>0</v>
      </c>
      <c r="L43" s="140">
        <f>IF(ISERROR(VLOOKUP($C43,'LINHA 1'!$C$6:$BM$162,'Carga People'!L$2,0)),0,VLOOKUP($C43,'LINHA 1'!$C$6:$BM$162,'Carga People'!L$2,0))+IF(ISERROR(VLOOKUP($C43,'LINHA 2'!$C$6:$BM$114,'Carga People'!L$2,0)),0,VLOOKUP($C43,'LINHA 2'!$C$6:$BM$114,'Carga People'!L$2,0))+IF(ISERROR(VLOOKUP($C43,'LINHA 3'!$C$6:$BM$106,'Carga People'!L$2,0)),0,VLOOKUP($C43,'LINHA 3'!$C$6:$BM$106,'Carga People'!L$2,0))</f>
        <v>0</v>
      </c>
      <c r="M43" s="140">
        <f>IF(ISERROR(VLOOKUP($C43,'LINHA 1'!$C$6:$BM$162,'Carga People'!M$2,0)),0,VLOOKUP($C43,'LINHA 1'!$C$6:$BM$162,'Carga People'!M$2,0))+IF(ISERROR(VLOOKUP($C43,'LINHA 2'!$C$6:$BM$114,'Carga People'!M$2,0)),0,VLOOKUP($C43,'LINHA 2'!$C$6:$BM$114,'Carga People'!M$2,0))+IF(ISERROR(VLOOKUP($C43,'LINHA 3'!$C$6:$BM$106,'Carga People'!M$2,0)),0,VLOOKUP($C43,'LINHA 3'!$C$6:$BM$106,'Carga People'!M$2,0))</f>
        <v>0</v>
      </c>
      <c r="N43" s="140">
        <f>IF(ISERROR(VLOOKUP($C43,'LINHA 1'!$C$6:$BM$162,'Carga People'!N$2,0)),0,VLOOKUP($C43,'LINHA 1'!$C$6:$BM$162,'Carga People'!N$2,0))+IF(ISERROR(VLOOKUP($C43,'LINHA 2'!$C$6:$BM$114,'Carga People'!N$2,0)),0,VLOOKUP($C43,'LINHA 2'!$C$6:$BM$114,'Carga People'!N$2,0))+IF(ISERROR(VLOOKUP($C43,'LINHA 3'!$C$6:$BM$106,'Carga People'!N$2,0)),0,VLOOKUP($C43,'LINHA 3'!$C$6:$BM$106,'Carga People'!N$2,0))</f>
        <v>0</v>
      </c>
      <c r="O43" s="140">
        <f>IF(ISERROR(VLOOKUP($C43,'LINHA 1'!$C$6:$BM$162,'Carga People'!O$2,0)),0,VLOOKUP($C43,'LINHA 1'!$C$6:$BM$162,'Carga People'!O$2,0))+IF(ISERROR(VLOOKUP($C43,'LINHA 2'!$C$6:$BM$114,'Carga People'!O$2,0)),0,VLOOKUP($C43,'LINHA 2'!$C$6:$BM$114,'Carga People'!O$2,0))+IF(ISERROR(VLOOKUP($C43,'LINHA 3'!$C$6:$BM$106,'Carga People'!O$2,0)),0,VLOOKUP($C43,'LINHA 3'!$C$6:$BM$106,'Carga People'!O$2,0))</f>
        <v>0</v>
      </c>
      <c r="P43" s="140">
        <f>IF(ISERROR(VLOOKUP($C43,'LINHA 1'!$C$6:$BM$162,'Carga People'!P$2,0)),0,VLOOKUP($C43,'LINHA 1'!$C$6:$BM$162,'Carga People'!P$2,0))+IF(ISERROR(VLOOKUP($C43,'LINHA 2'!$C$6:$BM$114,'Carga People'!P$2,0)),0,VLOOKUP($C43,'LINHA 2'!$C$6:$BM$114,'Carga People'!P$2,0))+IF(ISERROR(VLOOKUP($C43,'LINHA 3'!$C$6:$BM$106,'Carga People'!P$2,0)),0,VLOOKUP($C43,'LINHA 3'!$C$6:$BM$106,'Carga People'!P$2,0))</f>
        <v>0</v>
      </c>
      <c r="Q43" s="140">
        <f>IF(ISERROR(VLOOKUP($C43,'LINHA 1'!$C$6:$BM$162,'Carga People'!Q$2,0)),0,VLOOKUP($C43,'LINHA 1'!$C$6:$BM$162,'Carga People'!Q$2,0))+IF(ISERROR(VLOOKUP($C43,'LINHA 2'!$C$6:$BM$114,'Carga People'!Q$2,0)),0,VLOOKUP($C43,'LINHA 2'!$C$6:$BM$114,'Carga People'!Q$2,0))+IF(ISERROR(VLOOKUP($C43,'LINHA 3'!$C$6:$BM$106,'Carga People'!Q$2,0)),0,VLOOKUP($C43,'LINHA 3'!$C$6:$BM$106,'Carga People'!Q$2,0))</f>
        <v>0</v>
      </c>
      <c r="R43" s="140">
        <f>IF(ISERROR(VLOOKUP($C43,'LINHA 1'!$C$6:$BM$162,'Carga People'!R$2,0)),0,VLOOKUP($C43,'LINHA 1'!$C$6:$BM$162,'Carga People'!R$2,0))+IF(ISERROR(VLOOKUP($C43,'LINHA 2'!$C$6:$BM$114,'Carga People'!R$2,0)),0,VLOOKUP($C43,'LINHA 2'!$C$6:$BM$114,'Carga People'!R$2,0))+IF(ISERROR(VLOOKUP($C43,'LINHA 3'!$C$6:$BM$106,'Carga People'!R$2,0)),0,VLOOKUP($C43,'LINHA 3'!$C$6:$BM$106,'Carga People'!R$2,0))</f>
        <v>0</v>
      </c>
      <c r="S43" s="140">
        <f>IF(ISERROR(VLOOKUP($C43,'LINHA 1'!$C$6:$BM$162,'Carga People'!S$2,0)),0,VLOOKUP($C43,'LINHA 1'!$C$6:$BM$162,'Carga People'!S$2,0))+IF(ISERROR(VLOOKUP($C43,'LINHA 2'!$C$6:$BM$114,'Carga People'!S$2,0)),0,VLOOKUP($C43,'LINHA 2'!$C$6:$BM$114,'Carga People'!S$2,0))+IF(ISERROR(VLOOKUP($C43,'LINHA 3'!$C$6:$BM$106,'Carga People'!S$2,0)),0,VLOOKUP($C43,'LINHA 3'!$C$6:$BM$106,'Carga People'!S$2,0))</f>
        <v>0</v>
      </c>
      <c r="T43" s="140">
        <f>IF(ISERROR(VLOOKUP($C43,'LINHA 1'!$C$6:$BM$162,'Carga People'!T$2,0)),0,VLOOKUP($C43,'LINHA 1'!$C$6:$BM$162,'Carga People'!T$2,0))+IF(ISERROR(VLOOKUP($C43,'LINHA 2'!$C$6:$BM$114,'Carga People'!T$2,0)),0,VLOOKUP($C43,'LINHA 2'!$C$6:$BM$114,'Carga People'!T$2,0))+IF(ISERROR(VLOOKUP($C43,'LINHA 3'!$C$6:$BM$106,'Carga People'!T$2,0)),0,VLOOKUP($C43,'LINHA 3'!$C$6:$BM$106,'Carga People'!T$2,0))</f>
        <v>0</v>
      </c>
      <c r="U43" s="140">
        <f>IF(ISERROR(VLOOKUP($C43,'LINHA 1'!$C$6:$BM$162,'Carga People'!U$2,0)),0,VLOOKUP($C43,'LINHA 1'!$C$6:$BM$162,'Carga People'!U$2,0))+IF(ISERROR(VLOOKUP($C43,'LINHA 2'!$C$6:$BM$114,'Carga People'!U$2,0)),0,VLOOKUP($C43,'LINHA 2'!$C$6:$BM$114,'Carga People'!U$2,0))+IF(ISERROR(VLOOKUP($C43,'LINHA 3'!$C$6:$BM$106,'Carga People'!U$2,0)),0,VLOOKUP($C43,'LINHA 3'!$C$6:$BM$106,'Carga People'!U$2,0))</f>
        <v>0</v>
      </c>
      <c r="V43" s="140">
        <f>IF(ISERROR(VLOOKUP($C43,'LINHA 1'!$C$6:$BM$162,'Carga People'!V$2,0)),0,VLOOKUP($C43,'LINHA 1'!$C$6:$BM$162,'Carga People'!V$2,0))+IF(ISERROR(VLOOKUP($C43,'LINHA 2'!$C$6:$BM$114,'Carga People'!V$2,0)),0,VLOOKUP($C43,'LINHA 2'!$C$6:$BM$114,'Carga People'!V$2,0))+IF(ISERROR(VLOOKUP($C43,'LINHA 3'!$C$6:$BM$106,'Carga People'!V$2,0)),0,VLOOKUP($C43,'LINHA 3'!$C$6:$BM$106,'Carga People'!V$2,0))</f>
        <v>0</v>
      </c>
      <c r="W43" s="140">
        <f>IF(ISERROR(VLOOKUP($C43,'LINHA 1'!$C$6:$BM$162,'Carga People'!W$2,0)),0,VLOOKUP($C43,'LINHA 1'!$C$6:$BM$162,'Carga People'!W$2,0))+IF(ISERROR(VLOOKUP($C43,'LINHA 2'!$C$6:$BM$114,'Carga People'!W$2,0)),0,VLOOKUP($C43,'LINHA 2'!$C$6:$BM$114,'Carga People'!W$2,0))+IF(ISERROR(VLOOKUP($C43,'LINHA 3'!$C$6:$BM$106,'Carga People'!W$2,0)),0,VLOOKUP($C43,'LINHA 3'!$C$6:$BM$106,'Carga People'!W$2,0))</f>
        <v>0</v>
      </c>
      <c r="X43" s="140">
        <f>IF(ISERROR(VLOOKUP($C43,'LINHA 1'!$C$6:$BM$162,'Carga People'!X$2,0)),0,VLOOKUP($C43,'LINHA 1'!$C$6:$BM$162,'Carga People'!X$2,0))+IF(ISERROR(VLOOKUP($C43,'LINHA 2'!$C$6:$BM$114,'Carga People'!X$2,0)),0,VLOOKUP($C43,'LINHA 2'!$C$6:$BM$114,'Carga People'!X$2,0))+IF(ISERROR(VLOOKUP($C43,'LINHA 3'!$C$6:$BM$106,'Carga People'!X$2,0)),0,VLOOKUP($C43,'LINHA 3'!$C$6:$BM$106,'Carga People'!X$2,0))</f>
        <v>0</v>
      </c>
      <c r="Y43" s="140">
        <f>IF(ISERROR(VLOOKUP($C43,'LINHA 1'!$C$6:$BM$162,'Carga People'!Y$2,0)),0,VLOOKUP($C43,'LINHA 1'!$C$6:$BM$162,'Carga People'!Y$2,0))+IF(ISERROR(VLOOKUP($C43,'LINHA 2'!$C$6:$BM$114,'Carga People'!Y$2,0)),0,VLOOKUP($C43,'LINHA 2'!$C$6:$BM$114,'Carga People'!Y$2,0))+IF(ISERROR(VLOOKUP($C43,'LINHA 3'!$C$6:$BM$106,'Carga People'!Y$2,0)),0,VLOOKUP($C43,'LINHA 3'!$C$6:$BM$106,'Carga People'!Y$2,0))</f>
        <v>0</v>
      </c>
      <c r="Z43" s="140">
        <f>IF(ISERROR(VLOOKUP($C43,'LINHA 1'!$C$6:$BM$162,'Carga People'!Z$2,0)),0,VLOOKUP($C43,'LINHA 1'!$C$6:$BM$162,'Carga People'!Z$2,0))+IF(ISERROR(VLOOKUP($C43,'LINHA 2'!$C$6:$BM$114,'Carga People'!Z$2,0)),0,VLOOKUP($C43,'LINHA 2'!$C$6:$BM$114,'Carga People'!Z$2,0))+IF(ISERROR(VLOOKUP($C43,'LINHA 3'!$C$6:$BM$106,'Carga People'!Z$2,0)),0,VLOOKUP($C43,'LINHA 3'!$C$6:$BM$106,'Carga People'!Z$2,0))</f>
        <v>0</v>
      </c>
      <c r="AA43" s="140">
        <f>IF(ISERROR(VLOOKUP($C43,'LINHA 1'!$C$6:$BM$162,'Carga People'!AA$2,0)),0,VLOOKUP($C43,'LINHA 1'!$C$6:$BM$162,'Carga People'!AA$2,0))+IF(ISERROR(VLOOKUP($C43,'LINHA 2'!$C$6:$BM$114,'Carga People'!AA$2,0)),0,VLOOKUP($C43,'LINHA 2'!$C$6:$BM$114,'Carga People'!AA$2,0))+IF(ISERROR(VLOOKUP($C43,'LINHA 3'!$C$6:$BM$106,'Carga People'!AA$2,0)),0,VLOOKUP($C43,'LINHA 3'!$C$6:$BM$106,'Carga People'!AA$2,0))</f>
        <v>0</v>
      </c>
      <c r="AB43" s="140">
        <f>IF(ISERROR(VLOOKUP($C43,'LINHA 1'!$C$6:$BM$162,'Carga People'!AB$2,0)),0,VLOOKUP($C43,'LINHA 1'!$C$6:$BM$162,'Carga People'!AB$2,0))+IF(ISERROR(VLOOKUP($C43,'LINHA 2'!$C$6:$BM$114,'Carga People'!AB$2,0)),0,VLOOKUP($C43,'LINHA 2'!$C$6:$BM$114,'Carga People'!AB$2,0))+IF(ISERROR(VLOOKUP($C43,'LINHA 3'!$C$6:$BM$106,'Carga People'!AB$2,0)),0,VLOOKUP($C43,'LINHA 3'!$C$6:$BM$106,'Carga People'!AB$2,0))</f>
        <v>0</v>
      </c>
      <c r="AC43" s="140">
        <f>IF(ISERROR(VLOOKUP($C43,'LINHA 1'!$C$6:$BM$162,'Carga People'!AC$2,0)),0,VLOOKUP($C43,'LINHA 1'!$C$6:$BM$162,'Carga People'!AC$2,0))+IF(ISERROR(VLOOKUP($C43,'LINHA 2'!$C$6:$BM$114,'Carga People'!AC$2,0)),0,VLOOKUP($C43,'LINHA 2'!$C$6:$BM$114,'Carga People'!AC$2,0))+IF(ISERROR(VLOOKUP($C43,'LINHA 3'!$C$6:$BM$106,'Carga People'!AC$2,0)),0,VLOOKUP($C43,'LINHA 3'!$C$6:$BM$106,'Carga People'!AC$2,0))</f>
        <v>0</v>
      </c>
      <c r="AD43" s="140">
        <f>IF(ISERROR(VLOOKUP($C43,'LINHA 1'!$C$6:$BM$162,'Carga People'!AD$2,0)),0,VLOOKUP($C43,'LINHA 1'!$C$6:$BM$162,'Carga People'!AD$2,0))+IF(ISERROR(VLOOKUP($C43,'LINHA 2'!$C$6:$BM$114,'Carga People'!AD$2,0)),0,VLOOKUP($C43,'LINHA 2'!$C$6:$BM$114,'Carga People'!AD$2,0))+IF(ISERROR(VLOOKUP($C43,'LINHA 3'!$C$6:$BM$106,'Carga People'!AD$2,0)),0,VLOOKUP($C43,'LINHA 3'!$C$6:$BM$106,'Carga People'!AD$2,0))</f>
        <v>0</v>
      </c>
      <c r="AE43" s="140">
        <f>IF(ISERROR(VLOOKUP($C43,'LINHA 1'!$C$6:$BM$162,'Carga People'!AE$2,0)),0,VLOOKUP($C43,'LINHA 1'!$C$6:$BM$162,'Carga People'!AE$2,0))+IF(ISERROR(VLOOKUP($C43,'LINHA 2'!$C$6:$BM$114,'Carga People'!AE$2,0)),0,VLOOKUP($C43,'LINHA 2'!$C$6:$BM$114,'Carga People'!AE$2,0))+IF(ISERROR(VLOOKUP($C43,'LINHA 3'!$C$6:$BM$106,'Carga People'!AE$2,0)),0,VLOOKUP($C43,'LINHA 3'!$C$6:$BM$106,'Carga People'!AE$2,0))</f>
        <v>0</v>
      </c>
      <c r="AF43" s="140">
        <f>IF(ISERROR(VLOOKUP($C43,'LINHA 1'!$C$6:$BM$162,'Carga People'!AF$2,0)),0,VLOOKUP($C43,'LINHA 1'!$C$6:$BM$162,'Carga People'!AF$2,0))+IF(ISERROR(VLOOKUP($C43,'LINHA 2'!$C$6:$BM$114,'Carga People'!AF$2,0)),0,VLOOKUP($C43,'LINHA 2'!$C$6:$BM$114,'Carga People'!AF$2,0))+IF(ISERROR(VLOOKUP($C43,'LINHA 3'!$C$6:$BM$106,'Carga People'!AF$2,0)),0,VLOOKUP($C43,'LINHA 3'!$C$6:$BM$106,'Carga People'!AF$2,0))</f>
        <v>0</v>
      </c>
      <c r="AG43" s="140">
        <f>IF(ISERROR(VLOOKUP($C43,'LINHA 1'!$C$6:$BM$162,'Carga People'!AG$2,0)),0,VLOOKUP($C43,'LINHA 1'!$C$6:$BM$162,'Carga People'!AG$2,0))+IF(ISERROR(VLOOKUP($C43,'LINHA 2'!$C$6:$BM$114,'Carga People'!AG$2,0)),0,VLOOKUP($C43,'LINHA 2'!$C$6:$BM$114,'Carga People'!AG$2,0))+IF(ISERROR(VLOOKUP($C43,'LINHA 3'!$C$6:$BM$106,'Carga People'!AG$2,0)),0,VLOOKUP($C43,'LINHA 3'!$C$6:$BM$106,'Carga People'!AG$2,0))</f>
        <v>0</v>
      </c>
      <c r="AH43" s="140">
        <f>IF(ISERROR(VLOOKUP($C43,'LINHA 1'!$C$6:$BM$162,'Carga People'!AH$2,0)),0,VLOOKUP($C43,'LINHA 1'!$C$6:$BM$162,'Carga People'!AH$2,0))+IF(ISERROR(VLOOKUP($C43,'LINHA 2'!$C$6:$BM$114,'Carga People'!AH$2,0)),0,VLOOKUP($C43,'LINHA 2'!$C$6:$BM$114,'Carga People'!AH$2,0))+IF(ISERROR(VLOOKUP($C43,'LINHA 3'!$C$6:$BM$106,'Carga People'!AH$2,0)),0,VLOOKUP($C43,'LINHA 3'!$C$6:$BM$106,'Carga People'!AH$2,0))</f>
        <v>0</v>
      </c>
      <c r="AI43" s="140">
        <f>IF(ISERROR(VLOOKUP($C43,'LINHA 1'!$C$6:$BM$162,'Carga People'!AI$2,0)),0,VLOOKUP($C43,'LINHA 1'!$C$6:$BM$162,'Carga People'!AI$2,0))+IF(ISERROR(VLOOKUP($C43,'LINHA 2'!$C$6:$BM$114,'Carga People'!AI$2,0)),0,VLOOKUP($C43,'LINHA 2'!$C$6:$BM$114,'Carga People'!AI$2,0))+IF(ISERROR(VLOOKUP($C43,'LINHA 3'!$C$6:$BM$106,'Carga People'!AI$2,0)),0,VLOOKUP($C43,'LINHA 3'!$C$6:$BM$106,'Carga People'!AI$2,0))</f>
        <v>0</v>
      </c>
      <c r="AJ43" s="140">
        <f>IF(ISERROR(VLOOKUP($C43,'LINHA 1'!$C$6:$BM$162,'Carga People'!AJ$2,0)),0,VLOOKUP($C43,'LINHA 1'!$C$6:$BM$162,'Carga People'!AJ$2,0))+IF(ISERROR(VLOOKUP($C43,'LINHA 2'!$C$6:$BM$114,'Carga People'!AJ$2,0)),0,VLOOKUP($C43,'LINHA 2'!$C$6:$BM$114,'Carga People'!AJ$2,0))+IF(ISERROR(VLOOKUP($C43,'LINHA 3'!$C$6:$BM$106,'Carga People'!AJ$2,0)),0,VLOOKUP($C43,'LINHA 3'!$C$6:$BM$106,'Carga People'!AJ$2,0))</f>
        <v>0</v>
      </c>
      <c r="AK43" s="140">
        <f>IF(ISERROR(VLOOKUP($C43,'LINHA 1'!$C$6:$BM$162,'Carga People'!AK$2,0)),0,VLOOKUP($C43,'LINHA 1'!$C$6:$BM$162,'Carga People'!AK$2,0))+IF(ISERROR(VLOOKUP($C43,'LINHA 2'!$C$6:$BM$114,'Carga People'!AK$2,0)),0,VLOOKUP($C43,'LINHA 2'!$C$6:$BM$114,'Carga People'!AK$2,0))+IF(ISERROR(VLOOKUP($C43,'LINHA 3'!$C$6:$BM$106,'Carga People'!AK$2,0)),0,VLOOKUP($C43,'LINHA 3'!$C$6:$BM$106,'Carga People'!AK$2,0))</f>
        <v>0</v>
      </c>
      <c r="AL43" s="140">
        <f>IF(ISERROR(VLOOKUP($C43,'LINHA 1'!$C$6:$BM$162,'Carga People'!AL$2,0)),0,VLOOKUP($C43,'LINHA 1'!$C$6:$BM$162,'Carga People'!AL$2,0))+IF(ISERROR(VLOOKUP($C43,'LINHA 2'!$C$6:$BM$114,'Carga People'!AL$2,0)),0,VLOOKUP($C43,'LINHA 2'!$C$6:$BM$114,'Carga People'!AL$2,0))+IF(ISERROR(VLOOKUP($C43,'LINHA 3'!$C$6:$BM$106,'Carga People'!AL$2,0)),0,VLOOKUP($C43,'LINHA 3'!$C$6:$BM$106,'Carga People'!AL$2,0))</f>
        <v>0</v>
      </c>
      <c r="AM43" s="140">
        <f>IF(ISERROR(VLOOKUP($C43,'LINHA 1'!$C$6:$BM$162,'Carga People'!AM$2,0)),0,VLOOKUP($C43,'LINHA 1'!$C$6:$BM$162,'Carga People'!AM$2,0))+IF(ISERROR(VLOOKUP($C43,'LINHA 2'!$C$6:$BM$114,'Carga People'!AM$2,0)),0,VLOOKUP($C43,'LINHA 2'!$C$6:$BM$114,'Carga People'!AM$2,0))+IF(ISERROR(VLOOKUP($C43,'LINHA 3'!$C$6:$BM$106,'Carga People'!AM$2,0)),0,VLOOKUP($C43,'LINHA 3'!$C$6:$BM$106,'Carga People'!AM$2,0))</f>
        <v>0</v>
      </c>
      <c r="AN43" s="140">
        <f>IF(ISERROR(VLOOKUP($C43,'LINHA 1'!$C$6:$BM$162,'Carga People'!AN$2,0)),0,VLOOKUP($C43,'LINHA 1'!$C$6:$BM$162,'Carga People'!AN$2,0))+IF(ISERROR(VLOOKUP($C43,'LINHA 2'!$C$6:$BM$114,'Carga People'!AN$2,0)),0,VLOOKUP($C43,'LINHA 2'!$C$6:$BM$114,'Carga People'!AN$2,0))+IF(ISERROR(VLOOKUP($C43,'LINHA 3'!$C$6:$BM$106,'Carga People'!AN$2,0)),0,VLOOKUP($C43,'LINHA 3'!$C$6:$BM$106,'Carga People'!AN$2,0))</f>
        <v>0</v>
      </c>
      <c r="AO43" s="140">
        <f>IF(ISERROR(VLOOKUP($C43,'LINHA 1'!$C$6:$BM$162,'Carga People'!AO$2,0)),0,VLOOKUP($C43,'LINHA 1'!$C$6:$BM$162,'Carga People'!AO$2,0))+IF(ISERROR(VLOOKUP($C43,'LINHA 2'!$C$6:$BM$114,'Carga People'!AO$2,0)),0,VLOOKUP($C43,'LINHA 2'!$C$6:$BM$114,'Carga People'!AO$2,0))+IF(ISERROR(VLOOKUP($C43,'LINHA 3'!$C$6:$BM$106,'Carga People'!AO$2,0)),0,VLOOKUP($C43,'LINHA 3'!$C$6:$BM$106,'Carga People'!AO$2,0))</f>
        <v>0</v>
      </c>
      <c r="AP43" s="140">
        <f>IF(ISERROR(VLOOKUP($C43,'LINHA 1'!$C$6:$BM$162,'Carga People'!AP$2,0)),0,VLOOKUP($C43,'LINHA 1'!$C$6:$BM$162,'Carga People'!AP$2,0))+IF(ISERROR(VLOOKUP($C43,'LINHA 2'!$C$6:$BM$114,'Carga People'!AP$2,0)),0,VLOOKUP($C43,'LINHA 2'!$C$6:$BM$114,'Carga People'!AP$2,0))+IF(ISERROR(VLOOKUP($C43,'LINHA 3'!$C$6:$BM$106,'Carga People'!AP$2,0)),0,VLOOKUP($C43,'LINHA 3'!$C$6:$BM$106,'Carga People'!AP$2,0))</f>
        <v>0</v>
      </c>
      <c r="AQ43" s="140">
        <f>IF(ISERROR(VLOOKUP($C43,'LINHA 1'!$C$6:$BM$162,'Carga People'!AQ$2,0)),0,VLOOKUP($C43,'LINHA 1'!$C$6:$BM$162,'Carga People'!AQ$2,0))+IF(ISERROR(VLOOKUP($C43,'LINHA 2'!$C$6:$BM$114,'Carga People'!AQ$2,0)),0,VLOOKUP($C43,'LINHA 2'!$C$6:$BM$114,'Carga People'!AQ$2,0))+IF(ISERROR(VLOOKUP($C43,'LINHA 3'!$C$6:$BM$106,'Carga People'!AQ$2,0)),0,VLOOKUP($C43,'LINHA 3'!$C$6:$BM$106,'Carga People'!AQ$2,0))</f>
        <v>0</v>
      </c>
      <c r="AR43" s="140">
        <f>IF(ISERROR(VLOOKUP($C43,'LINHA 1'!$C$6:$BM$162,'Carga People'!AR$2,0)),0,VLOOKUP($C43,'LINHA 1'!$C$6:$BM$162,'Carga People'!AR$2,0))+IF(ISERROR(VLOOKUP($C43,'LINHA 2'!$C$6:$BM$114,'Carga People'!AR$2,0)),0,VLOOKUP($C43,'LINHA 2'!$C$6:$BM$114,'Carga People'!AR$2,0))+IF(ISERROR(VLOOKUP($C43,'LINHA 3'!$C$6:$BM$106,'Carga People'!AR$2,0)),0,VLOOKUP($C43,'LINHA 3'!$C$6:$BM$106,'Carga People'!AR$2,0))</f>
        <v>0</v>
      </c>
      <c r="AS43" s="140">
        <f>IF(ISERROR(VLOOKUP($C43,'LINHA 1'!$C$6:$BM$162,'Carga People'!AS$2,0)),0,VLOOKUP($C43,'LINHA 1'!$C$6:$BM$162,'Carga People'!AS$2,0))+IF(ISERROR(VLOOKUP($C43,'LINHA 2'!$C$6:$BM$114,'Carga People'!AS$2,0)),0,VLOOKUP($C43,'LINHA 2'!$C$6:$BM$114,'Carga People'!AS$2,0))+IF(ISERROR(VLOOKUP($C43,'LINHA 3'!$C$6:$BM$106,'Carga People'!AS$2,0)),0,VLOOKUP($C43,'LINHA 3'!$C$6:$BM$106,'Carga People'!AS$2,0))</f>
        <v>0</v>
      </c>
      <c r="AT43" s="140">
        <f>IF(ISERROR(VLOOKUP($C43,'LINHA 1'!$C$6:$BM$162,'Carga People'!AT$2,0)),0,VLOOKUP($C43,'LINHA 1'!$C$6:$BM$162,'Carga People'!AT$2,0))+IF(ISERROR(VLOOKUP($C43,'LINHA 2'!$C$6:$BM$114,'Carga People'!AT$2,0)),0,VLOOKUP($C43,'LINHA 2'!$C$6:$BM$114,'Carga People'!AT$2,0))+IF(ISERROR(VLOOKUP($C43,'LINHA 3'!$C$6:$BM$106,'Carga People'!AT$2,0)),0,VLOOKUP($C43,'LINHA 3'!$C$6:$BM$106,'Carga People'!AT$2,0))</f>
        <v>0</v>
      </c>
      <c r="AU43" s="367">
        <f t="shared" si="2"/>
        <v>0</v>
      </c>
      <c r="AV43" s="780" t="str">
        <f t="shared" si="3"/>
        <v/>
      </c>
      <c r="AW43" s="90">
        <f>IF(D43="","",VLOOKUP(D43,MI_ME!$D$5:$AQ$336,39,0))</f>
        <v>0</v>
      </c>
      <c r="AX43" s="660"/>
    </row>
    <row r="44" spans="1:50" ht="18" hidden="1" customHeight="1" x14ac:dyDescent="0.3">
      <c r="A44" s="1792"/>
      <c r="B44" s="774" t="s">
        <v>1008</v>
      </c>
      <c r="C44" s="774" t="s">
        <v>1009</v>
      </c>
      <c r="D44" s="771" t="s">
        <v>1007</v>
      </c>
      <c r="E44" s="1457"/>
      <c r="F44" s="770" t="s">
        <v>47</v>
      </c>
      <c r="G44" s="136"/>
      <c r="H44" s="137"/>
      <c r="I44" s="138"/>
      <c r="J44" s="139">
        <f>IF(ISERROR(VLOOKUP($C44,'LINHA 1'!$C$6:$BM$162,'Carga People'!J$2,0)),0,VLOOKUP($C44,'LINHA 1'!$C$6:$BM$162,'Carga People'!J$2,0))+IF(ISERROR(VLOOKUP($C44,'LINHA 2'!$C$6:$BM$114,'Carga People'!J$2,0)),0,VLOOKUP($C44,'LINHA 2'!$C$6:$BM$114,'Carga People'!J$2,0))+IF(ISERROR(VLOOKUP($C44,'LINHA 3'!$C$6:$BM$106,'Carga People'!J$2,0)),0,VLOOKUP($C44,'LINHA 3'!$C$6:$BM$106,'Carga People'!J$2,0))</f>
        <v>0</v>
      </c>
      <c r="K44" s="140">
        <f>IF(ISERROR(VLOOKUP($C44,'LINHA 1'!$C$6:$BM$162,'Carga People'!K$2,0)),0,VLOOKUP($C44,'LINHA 1'!$C$6:$BM$162,'Carga People'!K$2,0))+IF(ISERROR(VLOOKUP($C44,'LINHA 2'!$C$6:$BM$114,'Carga People'!K$2,0)),0,VLOOKUP($C44,'LINHA 2'!$C$6:$BM$114,'Carga People'!K$2,0))+IF(ISERROR(VLOOKUP($C44,'LINHA 3'!$C$6:$BM$106,'Carga People'!K$2,0)),0,VLOOKUP($C44,'LINHA 3'!$C$6:$BM$106,'Carga People'!K$2,0))</f>
        <v>0</v>
      </c>
      <c r="L44" s="140">
        <f>IF(ISERROR(VLOOKUP($C44,'LINHA 1'!$C$6:$BM$162,'Carga People'!L$2,0)),0,VLOOKUP($C44,'LINHA 1'!$C$6:$BM$162,'Carga People'!L$2,0))+IF(ISERROR(VLOOKUP($C44,'LINHA 2'!$C$6:$BM$114,'Carga People'!L$2,0)),0,VLOOKUP($C44,'LINHA 2'!$C$6:$BM$114,'Carga People'!L$2,0))+IF(ISERROR(VLOOKUP($C44,'LINHA 3'!$C$6:$BM$106,'Carga People'!L$2,0)),0,VLOOKUP($C44,'LINHA 3'!$C$6:$BM$106,'Carga People'!L$2,0))</f>
        <v>0</v>
      </c>
      <c r="M44" s="140">
        <f>IF(ISERROR(VLOOKUP($C44,'LINHA 1'!$C$6:$BM$162,'Carga People'!M$2,0)),0,VLOOKUP($C44,'LINHA 1'!$C$6:$BM$162,'Carga People'!M$2,0))+IF(ISERROR(VLOOKUP($C44,'LINHA 2'!$C$6:$BM$114,'Carga People'!M$2,0)),0,VLOOKUP($C44,'LINHA 2'!$C$6:$BM$114,'Carga People'!M$2,0))+IF(ISERROR(VLOOKUP($C44,'LINHA 3'!$C$6:$BM$106,'Carga People'!M$2,0)),0,VLOOKUP($C44,'LINHA 3'!$C$6:$BM$106,'Carga People'!M$2,0))</f>
        <v>0</v>
      </c>
      <c r="N44" s="140">
        <f>IF(ISERROR(VLOOKUP($C44,'LINHA 1'!$C$6:$BM$162,'Carga People'!N$2,0)),0,VLOOKUP($C44,'LINHA 1'!$C$6:$BM$162,'Carga People'!N$2,0))+IF(ISERROR(VLOOKUP($C44,'LINHA 2'!$C$6:$BM$114,'Carga People'!N$2,0)),0,VLOOKUP($C44,'LINHA 2'!$C$6:$BM$114,'Carga People'!N$2,0))+IF(ISERROR(VLOOKUP($C44,'LINHA 3'!$C$6:$BM$106,'Carga People'!N$2,0)),0,VLOOKUP($C44,'LINHA 3'!$C$6:$BM$106,'Carga People'!N$2,0))</f>
        <v>0</v>
      </c>
      <c r="O44" s="140">
        <f>IF(ISERROR(VLOOKUP($C44,'LINHA 1'!$C$6:$BM$162,'Carga People'!O$2,0)),0,VLOOKUP($C44,'LINHA 1'!$C$6:$BM$162,'Carga People'!O$2,0))+IF(ISERROR(VLOOKUP($C44,'LINHA 2'!$C$6:$BM$114,'Carga People'!O$2,0)),0,VLOOKUP($C44,'LINHA 2'!$C$6:$BM$114,'Carga People'!O$2,0))+IF(ISERROR(VLOOKUP($C44,'LINHA 3'!$C$6:$BM$106,'Carga People'!O$2,0)),0,VLOOKUP($C44,'LINHA 3'!$C$6:$BM$106,'Carga People'!O$2,0))</f>
        <v>0</v>
      </c>
      <c r="P44" s="140">
        <f>IF(ISERROR(VLOOKUP($C44,'LINHA 1'!$C$6:$BM$162,'Carga People'!P$2,0)),0,VLOOKUP($C44,'LINHA 1'!$C$6:$BM$162,'Carga People'!P$2,0))+IF(ISERROR(VLOOKUP($C44,'LINHA 2'!$C$6:$BM$114,'Carga People'!P$2,0)),0,VLOOKUP($C44,'LINHA 2'!$C$6:$BM$114,'Carga People'!P$2,0))+IF(ISERROR(VLOOKUP($C44,'LINHA 3'!$C$6:$BM$106,'Carga People'!P$2,0)),0,VLOOKUP($C44,'LINHA 3'!$C$6:$BM$106,'Carga People'!P$2,0))</f>
        <v>0</v>
      </c>
      <c r="Q44" s="140">
        <f>IF(ISERROR(VLOOKUP($C44,'LINHA 1'!$C$6:$BM$162,'Carga People'!Q$2,0)),0,VLOOKUP($C44,'LINHA 1'!$C$6:$BM$162,'Carga People'!Q$2,0))+IF(ISERROR(VLOOKUP($C44,'LINHA 2'!$C$6:$BM$114,'Carga People'!Q$2,0)),0,VLOOKUP($C44,'LINHA 2'!$C$6:$BM$114,'Carga People'!Q$2,0))+IF(ISERROR(VLOOKUP($C44,'LINHA 3'!$C$6:$BM$106,'Carga People'!Q$2,0)),0,VLOOKUP($C44,'LINHA 3'!$C$6:$BM$106,'Carga People'!Q$2,0))</f>
        <v>0</v>
      </c>
      <c r="R44" s="140">
        <f>IF(ISERROR(VLOOKUP($C44,'LINHA 1'!$C$6:$BM$162,'Carga People'!R$2,0)),0,VLOOKUP($C44,'LINHA 1'!$C$6:$BM$162,'Carga People'!R$2,0))+IF(ISERROR(VLOOKUP($C44,'LINHA 2'!$C$6:$BM$114,'Carga People'!R$2,0)),0,VLOOKUP($C44,'LINHA 2'!$C$6:$BM$114,'Carga People'!R$2,0))+IF(ISERROR(VLOOKUP($C44,'LINHA 3'!$C$6:$BM$106,'Carga People'!R$2,0)),0,VLOOKUP($C44,'LINHA 3'!$C$6:$BM$106,'Carga People'!R$2,0))</f>
        <v>0</v>
      </c>
      <c r="S44" s="140">
        <f>IF(ISERROR(VLOOKUP($C44,'LINHA 1'!$C$6:$BM$162,'Carga People'!S$2,0)),0,VLOOKUP($C44,'LINHA 1'!$C$6:$BM$162,'Carga People'!S$2,0))+IF(ISERROR(VLOOKUP($C44,'LINHA 2'!$C$6:$BM$114,'Carga People'!S$2,0)),0,VLOOKUP($C44,'LINHA 2'!$C$6:$BM$114,'Carga People'!S$2,0))+IF(ISERROR(VLOOKUP($C44,'LINHA 3'!$C$6:$BM$106,'Carga People'!S$2,0)),0,VLOOKUP($C44,'LINHA 3'!$C$6:$BM$106,'Carga People'!S$2,0))</f>
        <v>0</v>
      </c>
      <c r="T44" s="140">
        <f>IF(ISERROR(VLOOKUP($C44,'LINHA 1'!$C$6:$BM$162,'Carga People'!T$2,0)),0,VLOOKUP($C44,'LINHA 1'!$C$6:$BM$162,'Carga People'!T$2,0))+IF(ISERROR(VLOOKUP($C44,'LINHA 2'!$C$6:$BM$114,'Carga People'!T$2,0)),0,VLOOKUP($C44,'LINHA 2'!$C$6:$BM$114,'Carga People'!T$2,0))+IF(ISERROR(VLOOKUP($C44,'LINHA 3'!$C$6:$BM$106,'Carga People'!T$2,0)),0,VLOOKUP($C44,'LINHA 3'!$C$6:$BM$106,'Carga People'!T$2,0))</f>
        <v>0</v>
      </c>
      <c r="U44" s="140">
        <f>IF(ISERROR(VLOOKUP($C44,'LINHA 1'!$C$6:$BM$162,'Carga People'!U$2,0)),0,VLOOKUP($C44,'LINHA 1'!$C$6:$BM$162,'Carga People'!U$2,0))+IF(ISERROR(VLOOKUP($C44,'LINHA 2'!$C$6:$BM$114,'Carga People'!U$2,0)),0,VLOOKUP($C44,'LINHA 2'!$C$6:$BM$114,'Carga People'!U$2,0))+IF(ISERROR(VLOOKUP($C44,'LINHA 3'!$C$6:$BM$106,'Carga People'!U$2,0)),0,VLOOKUP($C44,'LINHA 3'!$C$6:$BM$106,'Carga People'!U$2,0))</f>
        <v>0</v>
      </c>
      <c r="V44" s="140">
        <f>IF(ISERROR(VLOOKUP($C44,'LINHA 1'!$C$6:$BM$162,'Carga People'!V$2,0)),0,VLOOKUP($C44,'LINHA 1'!$C$6:$BM$162,'Carga People'!V$2,0))+IF(ISERROR(VLOOKUP($C44,'LINHA 2'!$C$6:$BM$114,'Carga People'!V$2,0)),0,VLOOKUP($C44,'LINHA 2'!$C$6:$BM$114,'Carga People'!V$2,0))+IF(ISERROR(VLOOKUP($C44,'LINHA 3'!$C$6:$BM$106,'Carga People'!V$2,0)),0,VLOOKUP($C44,'LINHA 3'!$C$6:$BM$106,'Carga People'!V$2,0))</f>
        <v>0</v>
      </c>
      <c r="W44" s="140">
        <f>IF(ISERROR(VLOOKUP($C44,'LINHA 1'!$C$6:$BM$162,'Carga People'!W$2,0)),0,VLOOKUP($C44,'LINHA 1'!$C$6:$BM$162,'Carga People'!W$2,0))+IF(ISERROR(VLOOKUP($C44,'LINHA 2'!$C$6:$BM$114,'Carga People'!W$2,0)),0,VLOOKUP($C44,'LINHA 2'!$C$6:$BM$114,'Carga People'!W$2,0))+IF(ISERROR(VLOOKUP($C44,'LINHA 3'!$C$6:$BM$106,'Carga People'!W$2,0)),0,VLOOKUP($C44,'LINHA 3'!$C$6:$BM$106,'Carga People'!W$2,0))</f>
        <v>0</v>
      </c>
      <c r="X44" s="140">
        <f>IF(ISERROR(VLOOKUP($C44,'LINHA 1'!$C$6:$BM$162,'Carga People'!X$2,0)),0,VLOOKUP($C44,'LINHA 1'!$C$6:$BM$162,'Carga People'!X$2,0))+IF(ISERROR(VLOOKUP($C44,'LINHA 2'!$C$6:$BM$114,'Carga People'!X$2,0)),0,VLOOKUP($C44,'LINHA 2'!$C$6:$BM$114,'Carga People'!X$2,0))+IF(ISERROR(VLOOKUP($C44,'LINHA 3'!$C$6:$BM$106,'Carga People'!X$2,0)),0,VLOOKUP($C44,'LINHA 3'!$C$6:$BM$106,'Carga People'!X$2,0))</f>
        <v>0</v>
      </c>
      <c r="Y44" s="140">
        <f>IF(ISERROR(VLOOKUP($C44,'LINHA 1'!$C$6:$BM$162,'Carga People'!Y$2,0)),0,VLOOKUP($C44,'LINHA 1'!$C$6:$BM$162,'Carga People'!Y$2,0))+IF(ISERROR(VLOOKUP($C44,'LINHA 2'!$C$6:$BM$114,'Carga People'!Y$2,0)),0,VLOOKUP($C44,'LINHA 2'!$C$6:$BM$114,'Carga People'!Y$2,0))+IF(ISERROR(VLOOKUP($C44,'LINHA 3'!$C$6:$BM$106,'Carga People'!Y$2,0)),0,VLOOKUP($C44,'LINHA 3'!$C$6:$BM$106,'Carga People'!Y$2,0))</f>
        <v>0</v>
      </c>
      <c r="Z44" s="140">
        <f>IF(ISERROR(VLOOKUP($C44,'LINHA 1'!$C$6:$BM$162,'Carga People'!Z$2,0)),0,VLOOKUP($C44,'LINHA 1'!$C$6:$BM$162,'Carga People'!Z$2,0))+IF(ISERROR(VLOOKUP($C44,'LINHA 2'!$C$6:$BM$114,'Carga People'!Z$2,0)),0,VLOOKUP($C44,'LINHA 2'!$C$6:$BM$114,'Carga People'!Z$2,0))+IF(ISERROR(VLOOKUP($C44,'LINHA 3'!$C$6:$BM$106,'Carga People'!Z$2,0)),0,VLOOKUP($C44,'LINHA 3'!$C$6:$BM$106,'Carga People'!Z$2,0))</f>
        <v>0</v>
      </c>
      <c r="AA44" s="140">
        <f>IF(ISERROR(VLOOKUP($C44,'LINHA 1'!$C$6:$BM$162,'Carga People'!AA$2,0)),0,VLOOKUP($C44,'LINHA 1'!$C$6:$BM$162,'Carga People'!AA$2,0))+IF(ISERROR(VLOOKUP($C44,'LINHA 2'!$C$6:$BM$114,'Carga People'!AA$2,0)),0,VLOOKUP($C44,'LINHA 2'!$C$6:$BM$114,'Carga People'!AA$2,0))+IF(ISERROR(VLOOKUP($C44,'LINHA 3'!$C$6:$BM$106,'Carga People'!AA$2,0)),0,VLOOKUP($C44,'LINHA 3'!$C$6:$BM$106,'Carga People'!AA$2,0))</f>
        <v>0</v>
      </c>
      <c r="AB44" s="140">
        <f>IF(ISERROR(VLOOKUP($C44,'LINHA 1'!$C$6:$BM$162,'Carga People'!AB$2,0)),0,VLOOKUP($C44,'LINHA 1'!$C$6:$BM$162,'Carga People'!AB$2,0))+IF(ISERROR(VLOOKUP($C44,'LINHA 2'!$C$6:$BM$114,'Carga People'!AB$2,0)),0,VLOOKUP($C44,'LINHA 2'!$C$6:$BM$114,'Carga People'!AB$2,0))+IF(ISERROR(VLOOKUP($C44,'LINHA 3'!$C$6:$BM$106,'Carga People'!AB$2,0)),0,VLOOKUP($C44,'LINHA 3'!$C$6:$BM$106,'Carga People'!AB$2,0))</f>
        <v>0</v>
      </c>
      <c r="AC44" s="140">
        <f>IF(ISERROR(VLOOKUP($C44,'LINHA 1'!$C$6:$BM$162,'Carga People'!AC$2,0)),0,VLOOKUP($C44,'LINHA 1'!$C$6:$BM$162,'Carga People'!AC$2,0))+IF(ISERROR(VLOOKUP($C44,'LINHA 2'!$C$6:$BM$114,'Carga People'!AC$2,0)),0,VLOOKUP($C44,'LINHA 2'!$C$6:$BM$114,'Carga People'!AC$2,0))+IF(ISERROR(VLOOKUP($C44,'LINHA 3'!$C$6:$BM$106,'Carga People'!AC$2,0)),0,VLOOKUP($C44,'LINHA 3'!$C$6:$BM$106,'Carga People'!AC$2,0))</f>
        <v>0</v>
      </c>
      <c r="AD44" s="140">
        <f>IF(ISERROR(VLOOKUP($C44,'LINHA 1'!$C$6:$BM$162,'Carga People'!AD$2,0)),0,VLOOKUP($C44,'LINHA 1'!$C$6:$BM$162,'Carga People'!AD$2,0))+IF(ISERROR(VLOOKUP($C44,'LINHA 2'!$C$6:$BM$114,'Carga People'!AD$2,0)),0,VLOOKUP($C44,'LINHA 2'!$C$6:$BM$114,'Carga People'!AD$2,0))+IF(ISERROR(VLOOKUP($C44,'LINHA 3'!$C$6:$BM$106,'Carga People'!AD$2,0)),0,VLOOKUP($C44,'LINHA 3'!$C$6:$BM$106,'Carga People'!AD$2,0))</f>
        <v>0</v>
      </c>
      <c r="AE44" s="140">
        <f>IF(ISERROR(VLOOKUP($C44,'LINHA 1'!$C$6:$BM$162,'Carga People'!AE$2,0)),0,VLOOKUP($C44,'LINHA 1'!$C$6:$BM$162,'Carga People'!AE$2,0))+IF(ISERROR(VLOOKUP($C44,'LINHA 2'!$C$6:$BM$114,'Carga People'!AE$2,0)),0,VLOOKUP($C44,'LINHA 2'!$C$6:$BM$114,'Carga People'!AE$2,0))+IF(ISERROR(VLOOKUP($C44,'LINHA 3'!$C$6:$BM$106,'Carga People'!AE$2,0)),0,VLOOKUP($C44,'LINHA 3'!$C$6:$BM$106,'Carga People'!AE$2,0))</f>
        <v>0</v>
      </c>
      <c r="AF44" s="140">
        <f>IF(ISERROR(VLOOKUP($C44,'LINHA 1'!$C$6:$BM$162,'Carga People'!AF$2,0)),0,VLOOKUP($C44,'LINHA 1'!$C$6:$BM$162,'Carga People'!AF$2,0))+IF(ISERROR(VLOOKUP($C44,'LINHA 2'!$C$6:$BM$114,'Carga People'!AF$2,0)),0,VLOOKUP($C44,'LINHA 2'!$C$6:$BM$114,'Carga People'!AF$2,0))+IF(ISERROR(VLOOKUP($C44,'LINHA 3'!$C$6:$BM$106,'Carga People'!AF$2,0)),0,VLOOKUP($C44,'LINHA 3'!$C$6:$BM$106,'Carga People'!AF$2,0))</f>
        <v>0</v>
      </c>
      <c r="AG44" s="140">
        <f>IF(ISERROR(VLOOKUP($C44,'LINHA 1'!$C$6:$BM$162,'Carga People'!AG$2,0)),0,VLOOKUP($C44,'LINHA 1'!$C$6:$BM$162,'Carga People'!AG$2,0))+IF(ISERROR(VLOOKUP($C44,'LINHA 2'!$C$6:$BM$114,'Carga People'!AG$2,0)),0,VLOOKUP($C44,'LINHA 2'!$C$6:$BM$114,'Carga People'!AG$2,0))+IF(ISERROR(VLOOKUP($C44,'LINHA 3'!$C$6:$BM$106,'Carga People'!AG$2,0)),0,VLOOKUP($C44,'LINHA 3'!$C$6:$BM$106,'Carga People'!AG$2,0))</f>
        <v>0</v>
      </c>
      <c r="AH44" s="140">
        <f>IF(ISERROR(VLOOKUP($C44,'LINHA 1'!$C$6:$BM$162,'Carga People'!AH$2,0)),0,VLOOKUP($C44,'LINHA 1'!$C$6:$BM$162,'Carga People'!AH$2,0))+IF(ISERROR(VLOOKUP($C44,'LINHA 2'!$C$6:$BM$114,'Carga People'!AH$2,0)),0,VLOOKUP($C44,'LINHA 2'!$C$6:$BM$114,'Carga People'!AH$2,0))+IF(ISERROR(VLOOKUP($C44,'LINHA 3'!$C$6:$BM$106,'Carga People'!AH$2,0)),0,VLOOKUP($C44,'LINHA 3'!$C$6:$BM$106,'Carga People'!AH$2,0))</f>
        <v>0</v>
      </c>
      <c r="AI44" s="140">
        <f>IF(ISERROR(VLOOKUP($C44,'LINHA 1'!$C$6:$BM$162,'Carga People'!AI$2,0)),0,VLOOKUP($C44,'LINHA 1'!$C$6:$BM$162,'Carga People'!AI$2,0))+IF(ISERROR(VLOOKUP($C44,'LINHA 2'!$C$6:$BM$114,'Carga People'!AI$2,0)),0,VLOOKUP($C44,'LINHA 2'!$C$6:$BM$114,'Carga People'!AI$2,0))+IF(ISERROR(VLOOKUP($C44,'LINHA 3'!$C$6:$BM$106,'Carga People'!AI$2,0)),0,VLOOKUP($C44,'LINHA 3'!$C$6:$BM$106,'Carga People'!AI$2,0))</f>
        <v>0</v>
      </c>
      <c r="AJ44" s="140">
        <f>IF(ISERROR(VLOOKUP($C44,'LINHA 1'!$C$6:$BM$162,'Carga People'!AJ$2,0)),0,VLOOKUP($C44,'LINHA 1'!$C$6:$BM$162,'Carga People'!AJ$2,0))+IF(ISERROR(VLOOKUP($C44,'LINHA 2'!$C$6:$BM$114,'Carga People'!AJ$2,0)),0,VLOOKUP($C44,'LINHA 2'!$C$6:$BM$114,'Carga People'!AJ$2,0))+IF(ISERROR(VLOOKUP($C44,'LINHA 3'!$C$6:$BM$106,'Carga People'!AJ$2,0)),0,VLOOKUP($C44,'LINHA 3'!$C$6:$BM$106,'Carga People'!AJ$2,0))</f>
        <v>0</v>
      </c>
      <c r="AK44" s="140">
        <f>IF(ISERROR(VLOOKUP($C44,'LINHA 1'!$C$6:$BM$162,'Carga People'!AK$2,0)),0,VLOOKUP($C44,'LINHA 1'!$C$6:$BM$162,'Carga People'!AK$2,0))+IF(ISERROR(VLOOKUP($C44,'LINHA 2'!$C$6:$BM$114,'Carga People'!AK$2,0)),0,VLOOKUP($C44,'LINHA 2'!$C$6:$BM$114,'Carga People'!AK$2,0))+IF(ISERROR(VLOOKUP($C44,'LINHA 3'!$C$6:$BM$106,'Carga People'!AK$2,0)),0,VLOOKUP($C44,'LINHA 3'!$C$6:$BM$106,'Carga People'!AK$2,0))</f>
        <v>0</v>
      </c>
      <c r="AL44" s="140">
        <f>IF(ISERROR(VLOOKUP($C44,'LINHA 1'!$C$6:$BM$162,'Carga People'!AL$2,0)),0,VLOOKUP($C44,'LINHA 1'!$C$6:$BM$162,'Carga People'!AL$2,0))+IF(ISERROR(VLOOKUP($C44,'LINHA 2'!$C$6:$BM$114,'Carga People'!AL$2,0)),0,VLOOKUP($C44,'LINHA 2'!$C$6:$BM$114,'Carga People'!AL$2,0))+IF(ISERROR(VLOOKUP($C44,'LINHA 3'!$C$6:$BM$106,'Carga People'!AL$2,0)),0,VLOOKUP($C44,'LINHA 3'!$C$6:$BM$106,'Carga People'!AL$2,0))</f>
        <v>0</v>
      </c>
      <c r="AM44" s="140">
        <f>IF(ISERROR(VLOOKUP($C44,'LINHA 1'!$C$6:$BM$162,'Carga People'!AM$2,0)),0,VLOOKUP($C44,'LINHA 1'!$C$6:$BM$162,'Carga People'!AM$2,0))+IF(ISERROR(VLOOKUP($C44,'LINHA 2'!$C$6:$BM$114,'Carga People'!AM$2,0)),0,VLOOKUP($C44,'LINHA 2'!$C$6:$BM$114,'Carga People'!AM$2,0))+IF(ISERROR(VLOOKUP($C44,'LINHA 3'!$C$6:$BM$106,'Carga People'!AM$2,0)),0,VLOOKUP($C44,'LINHA 3'!$C$6:$BM$106,'Carga People'!AM$2,0))</f>
        <v>0</v>
      </c>
      <c r="AN44" s="140">
        <f>IF(ISERROR(VLOOKUP($C44,'LINHA 1'!$C$6:$BM$162,'Carga People'!AN$2,0)),0,VLOOKUP($C44,'LINHA 1'!$C$6:$BM$162,'Carga People'!AN$2,0))+IF(ISERROR(VLOOKUP($C44,'LINHA 2'!$C$6:$BM$114,'Carga People'!AN$2,0)),0,VLOOKUP($C44,'LINHA 2'!$C$6:$BM$114,'Carga People'!AN$2,0))+IF(ISERROR(VLOOKUP($C44,'LINHA 3'!$C$6:$BM$106,'Carga People'!AN$2,0)),0,VLOOKUP($C44,'LINHA 3'!$C$6:$BM$106,'Carga People'!AN$2,0))</f>
        <v>0</v>
      </c>
      <c r="AO44" s="140">
        <f>IF(ISERROR(VLOOKUP($C44,'LINHA 1'!$C$6:$BM$162,'Carga People'!AO$2,0)),0,VLOOKUP($C44,'LINHA 1'!$C$6:$BM$162,'Carga People'!AO$2,0))+IF(ISERROR(VLOOKUP($C44,'LINHA 2'!$C$6:$BM$114,'Carga People'!AO$2,0)),0,VLOOKUP($C44,'LINHA 2'!$C$6:$BM$114,'Carga People'!AO$2,0))+IF(ISERROR(VLOOKUP($C44,'LINHA 3'!$C$6:$BM$106,'Carga People'!AO$2,0)),0,VLOOKUP($C44,'LINHA 3'!$C$6:$BM$106,'Carga People'!AO$2,0))</f>
        <v>0</v>
      </c>
      <c r="AP44" s="140">
        <f>IF(ISERROR(VLOOKUP($C44,'LINHA 1'!$C$6:$BM$162,'Carga People'!AP$2,0)),0,VLOOKUP($C44,'LINHA 1'!$C$6:$BM$162,'Carga People'!AP$2,0))+IF(ISERROR(VLOOKUP($C44,'LINHA 2'!$C$6:$BM$114,'Carga People'!AP$2,0)),0,VLOOKUP($C44,'LINHA 2'!$C$6:$BM$114,'Carga People'!AP$2,0))+IF(ISERROR(VLOOKUP($C44,'LINHA 3'!$C$6:$BM$106,'Carga People'!AP$2,0)),0,VLOOKUP($C44,'LINHA 3'!$C$6:$BM$106,'Carga People'!AP$2,0))</f>
        <v>0</v>
      </c>
      <c r="AQ44" s="140">
        <f>IF(ISERROR(VLOOKUP($C44,'LINHA 1'!$C$6:$BM$162,'Carga People'!AQ$2,0)),0,VLOOKUP($C44,'LINHA 1'!$C$6:$BM$162,'Carga People'!AQ$2,0))+IF(ISERROR(VLOOKUP($C44,'LINHA 2'!$C$6:$BM$114,'Carga People'!AQ$2,0)),0,VLOOKUP($C44,'LINHA 2'!$C$6:$BM$114,'Carga People'!AQ$2,0))+IF(ISERROR(VLOOKUP($C44,'LINHA 3'!$C$6:$BM$106,'Carga People'!AQ$2,0)),0,VLOOKUP($C44,'LINHA 3'!$C$6:$BM$106,'Carga People'!AQ$2,0))</f>
        <v>0</v>
      </c>
      <c r="AR44" s="140">
        <f>IF(ISERROR(VLOOKUP($C44,'LINHA 1'!$C$6:$BM$162,'Carga People'!AR$2,0)),0,VLOOKUP($C44,'LINHA 1'!$C$6:$BM$162,'Carga People'!AR$2,0))+IF(ISERROR(VLOOKUP($C44,'LINHA 2'!$C$6:$BM$114,'Carga People'!AR$2,0)),0,VLOOKUP($C44,'LINHA 2'!$C$6:$BM$114,'Carga People'!AR$2,0))+IF(ISERROR(VLOOKUP($C44,'LINHA 3'!$C$6:$BM$106,'Carga People'!AR$2,0)),0,VLOOKUP($C44,'LINHA 3'!$C$6:$BM$106,'Carga People'!AR$2,0))</f>
        <v>0</v>
      </c>
      <c r="AS44" s="140">
        <f>IF(ISERROR(VLOOKUP($C44,'LINHA 1'!$C$6:$BM$162,'Carga People'!AS$2,0)),0,VLOOKUP($C44,'LINHA 1'!$C$6:$BM$162,'Carga People'!AS$2,0))+IF(ISERROR(VLOOKUP($C44,'LINHA 2'!$C$6:$BM$114,'Carga People'!AS$2,0)),0,VLOOKUP($C44,'LINHA 2'!$C$6:$BM$114,'Carga People'!AS$2,0))+IF(ISERROR(VLOOKUP($C44,'LINHA 3'!$C$6:$BM$106,'Carga People'!AS$2,0)),0,VLOOKUP($C44,'LINHA 3'!$C$6:$BM$106,'Carga People'!AS$2,0))</f>
        <v>0</v>
      </c>
      <c r="AT44" s="140">
        <f>IF(ISERROR(VLOOKUP($C44,'LINHA 1'!$C$6:$BM$162,'Carga People'!AT$2,0)),0,VLOOKUP($C44,'LINHA 1'!$C$6:$BM$162,'Carga People'!AT$2,0))+IF(ISERROR(VLOOKUP($C44,'LINHA 2'!$C$6:$BM$114,'Carga People'!AT$2,0)),0,VLOOKUP($C44,'LINHA 2'!$C$6:$BM$114,'Carga People'!AT$2,0))+IF(ISERROR(VLOOKUP($C44,'LINHA 3'!$C$6:$BM$106,'Carga People'!AT$2,0)),0,VLOOKUP($C44,'LINHA 3'!$C$6:$BM$106,'Carga People'!AT$2,0))</f>
        <v>0</v>
      </c>
      <c r="AU44" s="367">
        <f t="shared" si="2"/>
        <v>0</v>
      </c>
      <c r="AV44" s="780" t="str">
        <f t="shared" si="3"/>
        <v/>
      </c>
      <c r="AW44" s="90">
        <f>IF(D44="","",VLOOKUP(D44,MI_ME!$D$5:$AQ$336,39,0))</f>
        <v>0</v>
      </c>
      <c r="AX44" s="660"/>
    </row>
    <row r="45" spans="1:50" ht="18" hidden="1" customHeight="1" x14ac:dyDescent="0.3">
      <c r="A45" s="1792"/>
      <c r="B45" s="771" t="s">
        <v>1232</v>
      </c>
      <c r="C45" s="771" t="s">
        <v>1233</v>
      </c>
      <c r="D45" s="771" t="s">
        <v>1234</v>
      </c>
      <c r="E45" s="1457"/>
      <c r="F45" s="770" t="s">
        <v>47</v>
      </c>
      <c r="G45" s="136"/>
      <c r="H45" s="137"/>
      <c r="I45" s="138"/>
      <c r="J45" s="139">
        <f>IF(ISERROR(VLOOKUP($C45,'LINHA 1'!$C$6:$BM$162,'Carga People'!J$2,0)),0,VLOOKUP($C45,'LINHA 1'!$C$6:$BM$162,'Carga People'!J$2,0))+IF(ISERROR(VLOOKUP($C45,'LINHA 2'!$C$6:$BM$114,'Carga People'!J$2,0)),0,VLOOKUP($C45,'LINHA 2'!$C$6:$BM$114,'Carga People'!J$2,0))+IF(ISERROR(VLOOKUP($C45,'LINHA 3'!$C$6:$BM$106,'Carga People'!J$2,0)),0,VLOOKUP($C45,'LINHA 3'!$C$6:$BM$106,'Carga People'!J$2,0))</f>
        <v>0</v>
      </c>
      <c r="K45" s="140">
        <f>IF(ISERROR(VLOOKUP($C45,'LINHA 1'!$C$6:$BM$162,'Carga People'!K$2,0)),0,VLOOKUP($C45,'LINHA 1'!$C$6:$BM$162,'Carga People'!K$2,0))+IF(ISERROR(VLOOKUP($C45,'LINHA 2'!$C$6:$BM$114,'Carga People'!K$2,0)),0,VLOOKUP($C45,'LINHA 2'!$C$6:$BM$114,'Carga People'!K$2,0))+IF(ISERROR(VLOOKUP($C45,'LINHA 3'!$C$6:$BM$106,'Carga People'!K$2,0)),0,VLOOKUP($C45,'LINHA 3'!$C$6:$BM$106,'Carga People'!K$2,0))</f>
        <v>0</v>
      </c>
      <c r="L45" s="140">
        <f>IF(ISERROR(VLOOKUP($C45,'LINHA 1'!$C$6:$BM$162,'Carga People'!L$2,0)),0,VLOOKUP($C45,'LINHA 1'!$C$6:$BM$162,'Carga People'!L$2,0))+IF(ISERROR(VLOOKUP($C45,'LINHA 2'!$C$6:$BM$114,'Carga People'!L$2,0)),0,VLOOKUP($C45,'LINHA 2'!$C$6:$BM$114,'Carga People'!L$2,0))+IF(ISERROR(VLOOKUP($C45,'LINHA 3'!$C$6:$BM$106,'Carga People'!L$2,0)),0,VLOOKUP($C45,'LINHA 3'!$C$6:$BM$106,'Carga People'!L$2,0))</f>
        <v>0</v>
      </c>
      <c r="M45" s="140">
        <f>IF(ISERROR(VLOOKUP($C45,'LINHA 1'!$C$6:$BM$162,'Carga People'!M$2,0)),0,VLOOKUP($C45,'LINHA 1'!$C$6:$BM$162,'Carga People'!M$2,0))+IF(ISERROR(VLOOKUP($C45,'LINHA 2'!$C$6:$BM$114,'Carga People'!M$2,0)),0,VLOOKUP($C45,'LINHA 2'!$C$6:$BM$114,'Carga People'!M$2,0))+IF(ISERROR(VLOOKUP($C45,'LINHA 3'!$C$6:$BM$106,'Carga People'!M$2,0)),0,VLOOKUP($C45,'LINHA 3'!$C$6:$BM$106,'Carga People'!M$2,0))</f>
        <v>0</v>
      </c>
      <c r="N45" s="140">
        <f>IF(ISERROR(VLOOKUP($C45,'LINHA 1'!$C$6:$BM$162,'Carga People'!N$2,0)),0,VLOOKUP($C45,'LINHA 1'!$C$6:$BM$162,'Carga People'!N$2,0))+IF(ISERROR(VLOOKUP($C45,'LINHA 2'!$C$6:$BM$114,'Carga People'!N$2,0)),0,VLOOKUP($C45,'LINHA 2'!$C$6:$BM$114,'Carga People'!N$2,0))+IF(ISERROR(VLOOKUP($C45,'LINHA 3'!$C$6:$BM$106,'Carga People'!N$2,0)),0,VLOOKUP($C45,'LINHA 3'!$C$6:$BM$106,'Carga People'!N$2,0))</f>
        <v>0</v>
      </c>
      <c r="O45" s="140">
        <f>IF(ISERROR(VLOOKUP($C45,'LINHA 1'!$C$6:$BM$162,'Carga People'!O$2,0)),0,VLOOKUP($C45,'LINHA 1'!$C$6:$BM$162,'Carga People'!O$2,0))+IF(ISERROR(VLOOKUP($C45,'LINHA 2'!$C$6:$BM$114,'Carga People'!O$2,0)),0,VLOOKUP($C45,'LINHA 2'!$C$6:$BM$114,'Carga People'!O$2,0))+IF(ISERROR(VLOOKUP($C45,'LINHA 3'!$C$6:$BM$106,'Carga People'!O$2,0)),0,VLOOKUP($C45,'LINHA 3'!$C$6:$BM$106,'Carga People'!O$2,0))</f>
        <v>0</v>
      </c>
      <c r="P45" s="140">
        <f>IF(ISERROR(VLOOKUP($C45,'LINHA 1'!$C$6:$BM$162,'Carga People'!P$2,0)),0,VLOOKUP($C45,'LINHA 1'!$C$6:$BM$162,'Carga People'!P$2,0))+IF(ISERROR(VLOOKUP($C45,'LINHA 2'!$C$6:$BM$114,'Carga People'!P$2,0)),0,VLOOKUP($C45,'LINHA 2'!$C$6:$BM$114,'Carga People'!P$2,0))+IF(ISERROR(VLOOKUP($C45,'LINHA 3'!$C$6:$BM$106,'Carga People'!P$2,0)),0,VLOOKUP($C45,'LINHA 3'!$C$6:$BM$106,'Carga People'!P$2,0))</f>
        <v>0</v>
      </c>
      <c r="Q45" s="140">
        <f>IF(ISERROR(VLOOKUP($C45,'LINHA 1'!$C$6:$BM$162,'Carga People'!Q$2,0)),0,VLOOKUP($C45,'LINHA 1'!$C$6:$BM$162,'Carga People'!Q$2,0))+IF(ISERROR(VLOOKUP($C45,'LINHA 2'!$C$6:$BM$114,'Carga People'!Q$2,0)),0,VLOOKUP($C45,'LINHA 2'!$C$6:$BM$114,'Carga People'!Q$2,0))+IF(ISERROR(VLOOKUP($C45,'LINHA 3'!$C$6:$BM$106,'Carga People'!Q$2,0)),0,VLOOKUP($C45,'LINHA 3'!$C$6:$BM$106,'Carga People'!Q$2,0))</f>
        <v>0</v>
      </c>
      <c r="R45" s="140">
        <f>IF(ISERROR(VLOOKUP($C45,'LINHA 1'!$C$6:$BM$162,'Carga People'!R$2,0)),0,VLOOKUP($C45,'LINHA 1'!$C$6:$BM$162,'Carga People'!R$2,0))+IF(ISERROR(VLOOKUP($C45,'LINHA 2'!$C$6:$BM$114,'Carga People'!R$2,0)),0,VLOOKUP($C45,'LINHA 2'!$C$6:$BM$114,'Carga People'!R$2,0))+IF(ISERROR(VLOOKUP($C45,'LINHA 3'!$C$6:$BM$106,'Carga People'!R$2,0)),0,VLOOKUP($C45,'LINHA 3'!$C$6:$BM$106,'Carga People'!R$2,0))</f>
        <v>0</v>
      </c>
      <c r="S45" s="140">
        <f>IF(ISERROR(VLOOKUP($C45,'LINHA 1'!$C$6:$BM$162,'Carga People'!S$2,0)),0,VLOOKUP($C45,'LINHA 1'!$C$6:$BM$162,'Carga People'!S$2,0))+IF(ISERROR(VLOOKUP($C45,'LINHA 2'!$C$6:$BM$114,'Carga People'!S$2,0)),0,VLOOKUP($C45,'LINHA 2'!$C$6:$BM$114,'Carga People'!S$2,0))+IF(ISERROR(VLOOKUP($C45,'LINHA 3'!$C$6:$BM$106,'Carga People'!S$2,0)),0,VLOOKUP($C45,'LINHA 3'!$C$6:$BM$106,'Carga People'!S$2,0))</f>
        <v>0</v>
      </c>
      <c r="T45" s="140">
        <f>IF(ISERROR(VLOOKUP($C45,'LINHA 1'!$C$6:$BM$162,'Carga People'!T$2,0)),0,VLOOKUP($C45,'LINHA 1'!$C$6:$BM$162,'Carga People'!T$2,0))+IF(ISERROR(VLOOKUP($C45,'LINHA 2'!$C$6:$BM$114,'Carga People'!T$2,0)),0,VLOOKUP($C45,'LINHA 2'!$C$6:$BM$114,'Carga People'!T$2,0))+IF(ISERROR(VLOOKUP($C45,'LINHA 3'!$C$6:$BM$106,'Carga People'!T$2,0)),0,VLOOKUP($C45,'LINHA 3'!$C$6:$BM$106,'Carga People'!T$2,0))</f>
        <v>0</v>
      </c>
      <c r="U45" s="140">
        <f>IF(ISERROR(VLOOKUP($C45,'LINHA 1'!$C$6:$BM$162,'Carga People'!U$2,0)),0,VLOOKUP($C45,'LINHA 1'!$C$6:$BM$162,'Carga People'!U$2,0))+IF(ISERROR(VLOOKUP($C45,'LINHA 2'!$C$6:$BM$114,'Carga People'!U$2,0)),0,VLOOKUP($C45,'LINHA 2'!$C$6:$BM$114,'Carga People'!U$2,0))+IF(ISERROR(VLOOKUP($C45,'LINHA 3'!$C$6:$BM$106,'Carga People'!U$2,0)),0,VLOOKUP($C45,'LINHA 3'!$C$6:$BM$106,'Carga People'!U$2,0))</f>
        <v>0</v>
      </c>
      <c r="V45" s="140">
        <f>IF(ISERROR(VLOOKUP($C45,'LINHA 1'!$C$6:$BM$162,'Carga People'!V$2,0)),0,VLOOKUP($C45,'LINHA 1'!$C$6:$BM$162,'Carga People'!V$2,0))+IF(ISERROR(VLOOKUP($C45,'LINHA 2'!$C$6:$BM$114,'Carga People'!V$2,0)),0,VLOOKUP($C45,'LINHA 2'!$C$6:$BM$114,'Carga People'!V$2,0))+IF(ISERROR(VLOOKUP($C45,'LINHA 3'!$C$6:$BM$106,'Carga People'!V$2,0)),0,VLOOKUP($C45,'LINHA 3'!$C$6:$BM$106,'Carga People'!V$2,0))</f>
        <v>0</v>
      </c>
      <c r="W45" s="140">
        <f>IF(ISERROR(VLOOKUP($C45,'LINHA 1'!$C$6:$BM$162,'Carga People'!W$2,0)),0,VLOOKUP($C45,'LINHA 1'!$C$6:$BM$162,'Carga People'!W$2,0))+IF(ISERROR(VLOOKUP($C45,'LINHA 2'!$C$6:$BM$114,'Carga People'!W$2,0)),0,VLOOKUP($C45,'LINHA 2'!$C$6:$BM$114,'Carga People'!W$2,0))+IF(ISERROR(VLOOKUP($C45,'LINHA 3'!$C$6:$BM$106,'Carga People'!W$2,0)),0,VLOOKUP($C45,'LINHA 3'!$C$6:$BM$106,'Carga People'!W$2,0))</f>
        <v>0</v>
      </c>
      <c r="X45" s="140">
        <f>IF(ISERROR(VLOOKUP($C45,'LINHA 1'!$C$6:$BM$162,'Carga People'!X$2,0)),0,VLOOKUP($C45,'LINHA 1'!$C$6:$BM$162,'Carga People'!X$2,0))+IF(ISERROR(VLOOKUP($C45,'LINHA 2'!$C$6:$BM$114,'Carga People'!X$2,0)),0,VLOOKUP($C45,'LINHA 2'!$C$6:$BM$114,'Carga People'!X$2,0))+IF(ISERROR(VLOOKUP($C45,'LINHA 3'!$C$6:$BM$106,'Carga People'!X$2,0)),0,VLOOKUP($C45,'LINHA 3'!$C$6:$BM$106,'Carga People'!X$2,0))</f>
        <v>0</v>
      </c>
      <c r="Y45" s="140">
        <f>IF(ISERROR(VLOOKUP($C45,'LINHA 1'!$C$6:$BM$162,'Carga People'!Y$2,0)),0,VLOOKUP($C45,'LINHA 1'!$C$6:$BM$162,'Carga People'!Y$2,0))+IF(ISERROR(VLOOKUP($C45,'LINHA 2'!$C$6:$BM$114,'Carga People'!Y$2,0)),0,VLOOKUP($C45,'LINHA 2'!$C$6:$BM$114,'Carga People'!Y$2,0))+IF(ISERROR(VLOOKUP($C45,'LINHA 3'!$C$6:$BM$106,'Carga People'!Y$2,0)),0,VLOOKUP($C45,'LINHA 3'!$C$6:$BM$106,'Carga People'!Y$2,0))</f>
        <v>0</v>
      </c>
      <c r="Z45" s="140">
        <f>IF(ISERROR(VLOOKUP($C45,'LINHA 1'!$C$6:$BM$162,'Carga People'!Z$2,0)),0,VLOOKUP($C45,'LINHA 1'!$C$6:$BM$162,'Carga People'!Z$2,0))+IF(ISERROR(VLOOKUP($C45,'LINHA 2'!$C$6:$BM$114,'Carga People'!Z$2,0)),0,VLOOKUP($C45,'LINHA 2'!$C$6:$BM$114,'Carga People'!Z$2,0))+IF(ISERROR(VLOOKUP($C45,'LINHA 3'!$C$6:$BM$106,'Carga People'!Z$2,0)),0,VLOOKUP($C45,'LINHA 3'!$C$6:$BM$106,'Carga People'!Z$2,0))</f>
        <v>0</v>
      </c>
      <c r="AA45" s="140">
        <f>IF(ISERROR(VLOOKUP($C45,'LINHA 1'!$C$6:$BM$162,'Carga People'!AA$2,0)),0,VLOOKUP($C45,'LINHA 1'!$C$6:$BM$162,'Carga People'!AA$2,0))+IF(ISERROR(VLOOKUP($C45,'LINHA 2'!$C$6:$BM$114,'Carga People'!AA$2,0)),0,VLOOKUP($C45,'LINHA 2'!$C$6:$BM$114,'Carga People'!AA$2,0))+IF(ISERROR(VLOOKUP($C45,'LINHA 3'!$C$6:$BM$106,'Carga People'!AA$2,0)),0,VLOOKUP($C45,'LINHA 3'!$C$6:$BM$106,'Carga People'!AA$2,0))</f>
        <v>0</v>
      </c>
      <c r="AB45" s="140">
        <f>IF(ISERROR(VLOOKUP($C45,'LINHA 1'!$C$6:$BM$162,'Carga People'!AB$2,0)),0,VLOOKUP($C45,'LINHA 1'!$C$6:$BM$162,'Carga People'!AB$2,0))+IF(ISERROR(VLOOKUP($C45,'LINHA 2'!$C$6:$BM$114,'Carga People'!AB$2,0)),0,VLOOKUP($C45,'LINHA 2'!$C$6:$BM$114,'Carga People'!AB$2,0))+IF(ISERROR(VLOOKUP($C45,'LINHA 3'!$C$6:$BM$106,'Carga People'!AB$2,0)),0,VLOOKUP($C45,'LINHA 3'!$C$6:$BM$106,'Carga People'!AB$2,0))</f>
        <v>0</v>
      </c>
      <c r="AC45" s="140">
        <f>IF(ISERROR(VLOOKUP($C45,'LINHA 1'!$C$6:$BM$162,'Carga People'!AC$2,0)),0,VLOOKUP($C45,'LINHA 1'!$C$6:$BM$162,'Carga People'!AC$2,0))+IF(ISERROR(VLOOKUP($C45,'LINHA 2'!$C$6:$BM$114,'Carga People'!AC$2,0)),0,VLOOKUP($C45,'LINHA 2'!$C$6:$BM$114,'Carga People'!AC$2,0))+IF(ISERROR(VLOOKUP($C45,'LINHA 3'!$C$6:$BM$106,'Carga People'!AC$2,0)),0,VLOOKUP($C45,'LINHA 3'!$C$6:$BM$106,'Carga People'!AC$2,0))</f>
        <v>0</v>
      </c>
      <c r="AD45" s="140">
        <f>IF(ISERROR(VLOOKUP($C45,'LINHA 1'!$C$6:$BM$162,'Carga People'!AD$2,0)),0,VLOOKUP($C45,'LINHA 1'!$C$6:$BM$162,'Carga People'!AD$2,0))+IF(ISERROR(VLOOKUP($C45,'LINHA 2'!$C$6:$BM$114,'Carga People'!AD$2,0)),0,VLOOKUP($C45,'LINHA 2'!$C$6:$BM$114,'Carga People'!AD$2,0))+IF(ISERROR(VLOOKUP($C45,'LINHA 3'!$C$6:$BM$106,'Carga People'!AD$2,0)),0,VLOOKUP($C45,'LINHA 3'!$C$6:$BM$106,'Carga People'!AD$2,0))</f>
        <v>0</v>
      </c>
      <c r="AE45" s="140">
        <f>IF(ISERROR(VLOOKUP($C45,'LINHA 1'!$C$6:$BM$162,'Carga People'!AE$2,0)),0,VLOOKUP($C45,'LINHA 1'!$C$6:$BM$162,'Carga People'!AE$2,0))+IF(ISERROR(VLOOKUP($C45,'LINHA 2'!$C$6:$BM$114,'Carga People'!AE$2,0)),0,VLOOKUP($C45,'LINHA 2'!$C$6:$BM$114,'Carga People'!AE$2,0))+IF(ISERROR(VLOOKUP($C45,'LINHA 3'!$C$6:$BM$106,'Carga People'!AE$2,0)),0,VLOOKUP($C45,'LINHA 3'!$C$6:$BM$106,'Carga People'!AE$2,0))</f>
        <v>0</v>
      </c>
      <c r="AF45" s="140">
        <f>IF(ISERROR(VLOOKUP($C45,'LINHA 1'!$C$6:$BM$162,'Carga People'!AF$2,0)),0,VLOOKUP($C45,'LINHA 1'!$C$6:$BM$162,'Carga People'!AF$2,0))+IF(ISERROR(VLOOKUP($C45,'LINHA 2'!$C$6:$BM$114,'Carga People'!AF$2,0)),0,VLOOKUP($C45,'LINHA 2'!$C$6:$BM$114,'Carga People'!AF$2,0))+IF(ISERROR(VLOOKUP($C45,'LINHA 3'!$C$6:$BM$106,'Carga People'!AF$2,0)),0,VLOOKUP($C45,'LINHA 3'!$C$6:$BM$106,'Carga People'!AF$2,0))</f>
        <v>0</v>
      </c>
      <c r="AG45" s="140">
        <f>IF(ISERROR(VLOOKUP($C45,'LINHA 1'!$C$6:$BM$162,'Carga People'!AG$2,0)),0,VLOOKUP($C45,'LINHA 1'!$C$6:$BM$162,'Carga People'!AG$2,0))+IF(ISERROR(VLOOKUP($C45,'LINHA 2'!$C$6:$BM$114,'Carga People'!AG$2,0)),0,VLOOKUP($C45,'LINHA 2'!$C$6:$BM$114,'Carga People'!AG$2,0))+IF(ISERROR(VLOOKUP($C45,'LINHA 3'!$C$6:$BM$106,'Carga People'!AG$2,0)),0,VLOOKUP($C45,'LINHA 3'!$C$6:$BM$106,'Carga People'!AG$2,0))</f>
        <v>0</v>
      </c>
      <c r="AH45" s="140">
        <f>IF(ISERROR(VLOOKUP($C45,'LINHA 1'!$C$6:$BM$162,'Carga People'!AH$2,0)),0,VLOOKUP($C45,'LINHA 1'!$C$6:$BM$162,'Carga People'!AH$2,0))+IF(ISERROR(VLOOKUP($C45,'LINHA 2'!$C$6:$BM$114,'Carga People'!AH$2,0)),0,VLOOKUP($C45,'LINHA 2'!$C$6:$BM$114,'Carga People'!AH$2,0))+IF(ISERROR(VLOOKUP($C45,'LINHA 3'!$C$6:$BM$106,'Carga People'!AH$2,0)),0,VLOOKUP($C45,'LINHA 3'!$C$6:$BM$106,'Carga People'!AH$2,0))</f>
        <v>0</v>
      </c>
      <c r="AI45" s="140">
        <f>IF(ISERROR(VLOOKUP($C45,'LINHA 1'!$C$6:$BM$162,'Carga People'!AI$2,0)),0,VLOOKUP($C45,'LINHA 1'!$C$6:$BM$162,'Carga People'!AI$2,0))+IF(ISERROR(VLOOKUP($C45,'LINHA 2'!$C$6:$BM$114,'Carga People'!AI$2,0)),0,VLOOKUP($C45,'LINHA 2'!$C$6:$BM$114,'Carga People'!AI$2,0))+IF(ISERROR(VLOOKUP($C45,'LINHA 3'!$C$6:$BM$106,'Carga People'!AI$2,0)),0,VLOOKUP($C45,'LINHA 3'!$C$6:$BM$106,'Carga People'!AI$2,0))</f>
        <v>0</v>
      </c>
      <c r="AJ45" s="140">
        <f>IF(ISERROR(VLOOKUP($C45,'LINHA 1'!$C$6:$BM$162,'Carga People'!AJ$2,0)),0,VLOOKUP($C45,'LINHA 1'!$C$6:$BM$162,'Carga People'!AJ$2,0))+IF(ISERROR(VLOOKUP($C45,'LINHA 2'!$C$6:$BM$114,'Carga People'!AJ$2,0)),0,VLOOKUP($C45,'LINHA 2'!$C$6:$BM$114,'Carga People'!AJ$2,0))+IF(ISERROR(VLOOKUP($C45,'LINHA 3'!$C$6:$BM$106,'Carga People'!AJ$2,0)),0,VLOOKUP($C45,'LINHA 3'!$C$6:$BM$106,'Carga People'!AJ$2,0))</f>
        <v>0</v>
      </c>
      <c r="AK45" s="140">
        <f>IF(ISERROR(VLOOKUP($C45,'LINHA 1'!$C$6:$BM$162,'Carga People'!AK$2,0)),0,VLOOKUP($C45,'LINHA 1'!$C$6:$BM$162,'Carga People'!AK$2,0))+IF(ISERROR(VLOOKUP($C45,'LINHA 2'!$C$6:$BM$114,'Carga People'!AK$2,0)),0,VLOOKUP($C45,'LINHA 2'!$C$6:$BM$114,'Carga People'!AK$2,0))+IF(ISERROR(VLOOKUP($C45,'LINHA 3'!$C$6:$BM$106,'Carga People'!AK$2,0)),0,VLOOKUP($C45,'LINHA 3'!$C$6:$BM$106,'Carga People'!AK$2,0))</f>
        <v>0</v>
      </c>
      <c r="AL45" s="140">
        <f>IF(ISERROR(VLOOKUP($C45,'LINHA 1'!$C$6:$BM$162,'Carga People'!AL$2,0)),0,VLOOKUP($C45,'LINHA 1'!$C$6:$BM$162,'Carga People'!AL$2,0))+IF(ISERROR(VLOOKUP($C45,'LINHA 2'!$C$6:$BM$114,'Carga People'!AL$2,0)),0,VLOOKUP($C45,'LINHA 2'!$C$6:$BM$114,'Carga People'!AL$2,0))+IF(ISERROR(VLOOKUP($C45,'LINHA 3'!$C$6:$BM$106,'Carga People'!AL$2,0)),0,VLOOKUP($C45,'LINHA 3'!$C$6:$BM$106,'Carga People'!AL$2,0))</f>
        <v>0</v>
      </c>
      <c r="AM45" s="140">
        <f>IF(ISERROR(VLOOKUP($C45,'LINHA 1'!$C$6:$BM$162,'Carga People'!AM$2,0)),0,VLOOKUP($C45,'LINHA 1'!$C$6:$BM$162,'Carga People'!AM$2,0))+IF(ISERROR(VLOOKUP($C45,'LINHA 2'!$C$6:$BM$114,'Carga People'!AM$2,0)),0,VLOOKUP($C45,'LINHA 2'!$C$6:$BM$114,'Carga People'!AM$2,0))+IF(ISERROR(VLOOKUP($C45,'LINHA 3'!$C$6:$BM$106,'Carga People'!AM$2,0)),0,VLOOKUP($C45,'LINHA 3'!$C$6:$BM$106,'Carga People'!AM$2,0))</f>
        <v>0</v>
      </c>
      <c r="AN45" s="140">
        <f>IF(ISERROR(VLOOKUP($C45,'LINHA 1'!$C$6:$BM$162,'Carga People'!AN$2,0)),0,VLOOKUP($C45,'LINHA 1'!$C$6:$BM$162,'Carga People'!AN$2,0))+IF(ISERROR(VLOOKUP($C45,'LINHA 2'!$C$6:$BM$114,'Carga People'!AN$2,0)),0,VLOOKUP($C45,'LINHA 2'!$C$6:$BM$114,'Carga People'!AN$2,0))+IF(ISERROR(VLOOKUP($C45,'LINHA 3'!$C$6:$BM$106,'Carga People'!AN$2,0)),0,VLOOKUP($C45,'LINHA 3'!$C$6:$BM$106,'Carga People'!AN$2,0))</f>
        <v>0</v>
      </c>
      <c r="AO45" s="140">
        <f>IF(ISERROR(VLOOKUP($C45,'LINHA 1'!$C$6:$BM$162,'Carga People'!AO$2,0)),0,VLOOKUP($C45,'LINHA 1'!$C$6:$BM$162,'Carga People'!AO$2,0))+IF(ISERROR(VLOOKUP($C45,'LINHA 2'!$C$6:$BM$114,'Carga People'!AO$2,0)),0,VLOOKUP($C45,'LINHA 2'!$C$6:$BM$114,'Carga People'!AO$2,0))+IF(ISERROR(VLOOKUP($C45,'LINHA 3'!$C$6:$BM$106,'Carga People'!AO$2,0)),0,VLOOKUP($C45,'LINHA 3'!$C$6:$BM$106,'Carga People'!AO$2,0))</f>
        <v>0</v>
      </c>
      <c r="AP45" s="140">
        <f>IF(ISERROR(VLOOKUP($C45,'LINHA 1'!$C$6:$BM$162,'Carga People'!AP$2,0)),0,VLOOKUP($C45,'LINHA 1'!$C$6:$BM$162,'Carga People'!AP$2,0))+IF(ISERROR(VLOOKUP($C45,'LINHA 2'!$C$6:$BM$114,'Carga People'!AP$2,0)),0,VLOOKUP($C45,'LINHA 2'!$C$6:$BM$114,'Carga People'!AP$2,0))+IF(ISERROR(VLOOKUP($C45,'LINHA 3'!$C$6:$BM$106,'Carga People'!AP$2,0)),0,VLOOKUP($C45,'LINHA 3'!$C$6:$BM$106,'Carga People'!AP$2,0))</f>
        <v>0</v>
      </c>
      <c r="AQ45" s="140">
        <f>IF(ISERROR(VLOOKUP($C45,'LINHA 1'!$C$6:$BM$162,'Carga People'!AQ$2,0)),0,VLOOKUP($C45,'LINHA 1'!$C$6:$BM$162,'Carga People'!AQ$2,0))+IF(ISERROR(VLOOKUP($C45,'LINHA 2'!$C$6:$BM$114,'Carga People'!AQ$2,0)),0,VLOOKUP($C45,'LINHA 2'!$C$6:$BM$114,'Carga People'!AQ$2,0))+IF(ISERROR(VLOOKUP($C45,'LINHA 3'!$C$6:$BM$106,'Carga People'!AQ$2,0)),0,VLOOKUP($C45,'LINHA 3'!$C$6:$BM$106,'Carga People'!AQ$2,0))</f>
        <v>0</v>
      </c>
      <c r="AR45" s="140">
        <f>IF(ISERROR(VLOOKUP($C45,'LINHA 1'!$C$6:$BM$162,'Carga People'!AR$2,0)),0,VLOOKUP($C45,'LINHA 1'!$C$6:$BM$162,'Carga People'!AR$2,0))+IF(ISERROR(VLOOKUP($C45,'LINHA 2'!$C$6:$BM$114,'Carga People'!AR$2,0)),0,VLOOKUP($C45,'LINHA 2'!$C$6:$BM$114,'Carga People'!AR$2,0))+IF(ISERROR(VLOOKUP($C45,'LINHA 3'!$C$6:$BM$106,'Carga People'!AR$2,0)),0,VLOOKUP($C45,'LINHA 3'!$C$6:$BM$106,'Carga People'!AR$2,0))</f>
        <v>0</v>
      </c>
      <c r="AS45" s="140">
        <f>IF(ISERROR(VLOOKUP($C45,'LINHA 1'!$C$6:$BM$162,'Carga People'!AS$2,0)),0,VLOOKUP($C45,'LINHA 1'!$C$6:$BM$162,'Carga People'!AS$2,0))+IF(ISERROR(VLOOKUP($C45,'LINHA 2'!$C$6:$BM$114,'Carga People'!AS$2,0)),0,VLOOKUP($C45,'LINHA 2'!$C$6:$BM$114,'Carga People'!AS$2,0))+IF(ISERROR(VLOOKUP($C45,'LINHA 3'!$C$6:$BM$106,'Carga People'!AS$2,0)),0,VLOOKUP($C45,'LINHA 3'!$C$6:$BM$106,'Carga People'!AS$2,0))</f>
        <v>0</v>
      </c>
      <c r="AT45" s="140">
        <f>IF(ISERROR(VLOOKUP($C45,'LINHA 1'!$C$6:$BM$162,'Carga People'!AT$2,0)),0,VLOOKUP($C45,'LINHA 1'!$C$6:$BM$162,'Carga People'!AT$2,0))+IF(ISERROR(VLOOKUP($C45,'LINHA 2'!$C$6:$BM$114,'Carga People'!AT$2,0)),0,VLOOKUP($C45,'LINHA 2'!$C$6:$BM$114,'Carga People'!AT$2,0))+IF(ISERROR(VLOOKUP($C45,'LINHA 3'!$C$6:$BM$106,'Carga People'!AT$2,0)),0,VLOOKUP($C45,'LINHA 3'!$C$6:$BM$106,'Carga People'!AT$2,0))</f>
        <v>0</v>
      </c>
      <c r="AU45" s="367">
        <f t="shared" si="2"/>
        <v>0</v>
      </c>
      <c r="AV45" s="780" t="str">
        <f t="shared" si="3"/>
        <v/>
      </c>
      <c r="AW45" s="90" t="e">
        <f>IF(D45="","",VLOOKUP(D45,MI_ME!$D$5:$AQ$336,39,0))</f>
        <v>#N/A</v>
      </c>
      <c r="AX45" s="660"/>
    </row>
    <row r="46" spans="1:50" ht="18" hidden="1" customHeight="1" x14ac:dyDescent="0.3">
      <c r="A46" s="1792"/>
      <c r="B46" s="771" t="s">
        <v>313</v>
      </c>
      <c r="C46" s="771" t="s">
        <v>1316</v>
      </c>
      <c r="D46" s="771" t="s">
        <v>409</v>
      </c>
      <c r="E46" s="1457"/>
      <c r="F46" s="770" t="s">
        <v>47</v>
      </c>
      <c r="G46" s="136"/>
      <c r="H46" s="137"/>
      <c r="I46" s="138"/>
      <c r="J46" s="139">
        <f>IF(ISERROR(VLOOKUP($C46,'LINHA 1'!$C$6:$BM$162,'Carga People'!J$2,0)),0,VLOOKUP($C46,'LINHA 1'!$C$6:$BM$162,'Carga People'!J$2,0))+IF(ISERROR(VLOOKUP($C46,'LINHA 2'!$C$6:$BM$114,'Carga People'!J$2,0)),0,VLOOKUP($C46,'LINHA 2'!$C$6:$BM$114,'Carga People'!J$2,0))+IF(ISERROR(VLOOKUP($C46,'LINHA 3'!$C$6:$BM$106,'Carga People'!J$2,0)),0,VLOOKUP($C46,'LINHA 3'!$C$6:$BM$106,'Carga People'!J$2,0))</f>
        <v>0</v>
      </c>
      <c r="K46" s="140">
        <f>IF(ISERROR(VLOOKUP($C46,'LINHA 1'!$C$6:$BM$162,'Carga People'!K$2,0)),0,VLOOKUP($C46,'LINHA 1'!$C$6:$BM$162,'Carga People'!K$2,0))+IF(ISERROR(VLOOKUP($C46,'LINHA 2'!$C$6:$BM$114,'Carga People'!K$2,0)),0,VLOOKUP($C46,'LINHA 2'!$C$6:$BM$114,'Carga People'!K$2,0))+IF(ISERROR(VLOOKUP($C46,'LINHA 3'!$C$6:$BM$106,'Carga People'!K$2,0)),0,VLOOKUP($C46,'LINHA 3'!$C$6:$BM$106,'Carga People'!K$2,0))</f>
        <v>0</v>
      </c>
      <c r="L46" s="140">
        <f>IF(ISERROR(VLOOKUP($C46,'LINHA 1'!$C$6:$BM$162,'Carga People'!L$2,0)),0,VLOOKUP($C46,'LINHA 1'!$C$6:$BM$162,'Carga People'!L$2,0))+IF(ISERROR(VLOOKUP($C46,'LINHA 2'!$C$6:$BM$114,'Carga People'!L$2,0)),0,VLOOKUP($C46,'LINHA 2'!$C$6:$BM$114,'Carga People'!L$2,0))+IF(ISERROR(VLOOKUP($C46,'LINHA 3'!$C$6:$BM$106,'Carga People'!L$2,0)),0,VLOOKUP($C46,'LINHA 3'!$C$6:$BM$106,'Carga People'!L$2,0))</f>
        <v>0</v>
      </c>
      <c r="M46" s="140">
        <f>IF(ISERROR(VLOOKUP($C46,'LINHA 1'!$C$6:$BM$162,'Carga People'!M$2,0)),0,VLOOKUP($C46,'LINHA 1'!$C$6:$BM$162,'Carga People'!M$2,0))+IF(ISERROR(VLOOKUP($C46,'LINHA 2'!$C$6:$BM$114,'Carga People'!M$2,0)),0,VLOOKUP($C46,'LINHA 2'!$C$6:$BM$114,'Carga People'!M$2,0))+IF(ISERROR(VLOOKUP($C46,'LINHA 3'!$C$6:$BM$106,'Carga People'!M$2,0)),0,VLOOKUP($C46,'LINHA 3'!$C$6:$BM$106,'Carga People'!M$2,0))</f>
        <v>0</v>
      </c>
      <c r="N46" s="140">
        <f>IF(ISERROR(VLOOKUP($C46,'LINHA 1'!$C$6:$BM$162,'Carga People'!N$2,0)),0,VLOOKUP($C46,'LINHA 1'!$C$6:$BM$162,'Carga People'!N$2,0))+IF(ISERROR(VLOOKUP($C46,'LINHA 2'!$C$6:$BM$114,'Carga People'!N$2,0)),0,VLOOKUP($C46,'LINHA 2'!$C$6:$BM$114,'Carga People'!N$2,0))+IF(ISERROR(VLOOKUP($C46,'LINHA 3'!$C$6:$BM$106,'Carga People'!N$2,0)),0,VLOOKUP($C46,'LINHA 3'!$C$6:$BM$106,'Carga People'!N$2,0))</f>
        <v>0</v>
      </c>
      <c r="O46" s="140">
        <f>IF(ISERROR(VLOOKUP($C46,'LINHA 1'!$C$6:$BM$162,'Carga People'!O$2,0)),0,VLOOKUP($C46,'LINHA 1'!$C$6:$BM$162,'Carga People'!O$2,0))+IF(ISERROR(VLOOKUP($C46,'LINHA 2'!$C$6:$BM$114,'Carga People'!O$2,0)),0,VLOOKUP($C46,'LINHA 2'!$C$6:$BM$114,'Carga People'!O$2,0))+IF(ISERROR(VLOOKUP($C46,'LINHA 3'!$C$6:$BM$106,'Carga People'!O$2,0)),0,VLOOKUP($C46,'LINHA 3'!$C$6:$BM$106,'Carga People'!O$2,0))</f>
        <v>0</v>
      </c>
      <c r="P46" s="140">
        <f>IF(ISERROR(VLOOKUP($C46,'LINHA 1'!$C$6:$BM$162,'Carga People'!P$2,0)),0,VLOOKUP($C46,'LINHA 1'!$C$6:$BM$162,'Carga People'!P$2,0))+IF(ISERROR(VLOOKUP($C46,'LINHA 2'!$C$6:$BM$114,'Carga People'!P$2,0)),0,VLOOKUP($C46,'LINHA 2'!$C$6:$BM$114,'Carga People'!P$2,0))+IF(ISERROR(VLOOKUP($C46,'LINHA 3'!$C$6:$BM$106,'Carga People'!P$2,0)),0,VLOOKUP($C46,'LINHA 3'!$C$6:$BM$106,'Carga People'!P$2,0))</f>
        <v>0</v>
      </c>
      <c r="Q46" s="140">
        <f>IF(ISERROR(VLOOKUP($C46,'LINHA 1'!$C$6:$BM$162,'Carga People'!Q$2,0)),0,VLOOKUP($C46,'LINHA 1'!$C$6:$BM$162,'Carga People'!Q$2,0))+IF(ISERROR(VLOOKUP($C46,'LINHA 2'!$C$6:$BM$114,'Carga People'!Q$2,0)),0,VLOOKUP($C46,'LINHA 2'!$C$6:$BM$114,'Carga People'!Q$2,0))+IF(ISERROR(VLOOKUP($C46,'LINHA 3'!$C$6:$BM$106,'Carga People'!Q$2,0)),0,VLOOKUP($C46,'LINHA 3'!$C$6:$BM$106,'Carga People'!Q$2,0))</f>
        <v>0</v>
      </c>
      <c r="R46" s="140">
        <f>IF(ISERROR(VLOOKUP($C46,'LINHA 1'!$C$6:$BM$162,'Carga People'!R$2,0)),0,VLOOKUP($C46,'LINHA 1'!$C$6:$BM$162,'Carga People'!R$2,0))+IF(ISERROR(VLOOKUP($C46,'LINHA 2'!$C$6:$BM$114,'Carga People'!R$2,0)),0,VLOOKUP($C46,'LINHA 2'!$C$6:$BM$114,'Carga People'!R$2,0))+IF(ISERROR(VLOOKUP($C46,'LINHA 3'!$C$6:$BM$106,'Carga People'!R$2,0)),0,VLOOKUP($C46,'LINHA 3'!$C$6:$BM$106,'Carga People'!R$2,0))</f>
        <v>0</v>
      </c>
      <c r="S46" s="140">
        <f>IF(ISERROR(VLOOKUP($C46,'LINHA 1'!$C$6:$BM$162,'Carga People'!S$2,0)),0,VLOOKUP($C46,'LINHA 1'!$C$6:$BM$162,'Carga People'!S$2,0))+IF(ISERROR(VLOOKUP($C46,'LINHA 2'!$C$6:$BM$114,'Carga People'!S$2,0)),0,VLOOKUP($C46,'LINHA 2'!$C$6:$BM$114,'Carga People'!S$2,0))+IF(ISERROR(VLOOKUP($C46,'LINHA 3'!$C$6:$BM$106,'Carga People'!S$2,0)),0,VLOOKUP($C46,'LINHA 3'!$C$6:$BM$106,'Carga People'!S$2,0))</f>
        <v>0</v>
      </c>
      <c r="T46" s="140">
        <f>IF(ISERROR(VLOOKUP($C46,'LINHA 1'!$C$6:$BM$162,'Carga People'!T$2,0)),0,VLOOKUP($C46,'LINHA 1'!$C$6:$BM$162,'Carga People'!T$2,0))+IF(ISERROR(VLOOKUP($C46,'LINHA 2'!$C$6:$BM$114,'Carga People'!T$2,0)),0,VLOOKUP($C46,'LINHA 2'!$C$6:$BM$114,'Carga People'!T$2,0))+IF(ISERROR(VLOOKUP($C46,'LINHA 3'!$C$6:$BM$106,'Carga People'!T$2,0)),0,VLOOKUP($C46,'LINHA 3'!$C$6:$BM$106,'Carga People'!T$2,0))</f>
        <v>0</v>
      </c>
      <c r="U46" s="140">
        <f>IF(ISERROR(VLOOKUP($C46,'LINHA 1'!$C$6:$BM$162,'Carga People'!U$2,0)),0,VLOOKUP($C46,'LINHA 1'!$C$6:$BM$162,'Carga People'!U$2,0))+IF(ISERROR(VLOOKUP($C46,'LINHA 2'!$C$6:$BM$114,'Carga People'!U$2,0)),0,VLOOKUP($C46,'LINHA 2'!$C$6:$BM$114,'Carga People'!U$2,0))+IF(ISERROR(VLOOKUP($C46,'LINHA 3'!$C$6:$BM$106,'Carga People'!U$2,0)),0,VLOOKUP($C46,'LINHA 3'!$C$6:$BM$106,'Carga People'!U$2,0))</f>
        <v>0</v>
      </c>
      <c r="V46" s="140">
        <f>IF(ISERROR(VLOOKUP($C46,'LINHA 1'!$C$6:$BM$162,'Carga People'!V$2,0)),0,VLOOKUP($C46,'LINHA 1'!$C$6:$BM$162,'Carga People'!V$2,0))+IF(ISERROR(VLOOKUP($C46,'LINHA 2'!$C$6:$BM$114,'Carga People'!V$2,0)),0,VLOOKUP($C46,'LINHA 2'!$C$6:$BM$114,'Carga People'!V$2,0))+IF(ISERROR(VLOOKUP($C46,'LINHA 3'!$C$6:$BM$106,'Carga People'!V$2,0)),0,VLOOKUP($C46,'LINHA 3'!$C$6:$BM$106,'Carga People'!V$2,0))</f>
        <v>0</v>
      </c>
      <c r="W46" s="140">
        <f>IF(ISERROR(VLOOKUP($C46,'LINHA 1'!$C$6:$BM$162,'Carga People'!W$2,0)),0,VLOOKUP($C46,'LINHA 1'!$C$6:$BM$162,'Carga People'!W$2,0))+IF(ISERROR(VLOOKUP($C46,'LINHA 2'!$C$6:$BM$114,'Carga People'!W$2,0)),0,VLOOKUP($C46,'LINHA 2'!$C$6:$BM$114,'Carga People'!W$2,0))+IF(ISERROR(VLOOKUP($C46,'LINHA 3'!$C$6:$BM$106,'Carga People'!W$2,0)),0,VLOOKUP($C46,'LINHA 3'!$C$6:$BM$106,'Carga People'!W$2,0))</f>
        <v>0</v>
      </c>
      <c r="X46" s="140">
        <f>IF(ISERROR(VLOOKUP($C46,'LINHA 1'!$C$6:$BM$162,'Carga People'!X$2,0)),0,VLOOKUP($C46,'LINHA 1'!$C$6:$BM$162,'Carga People'!X$2,0))+IF(ISERROR(VLOOKUP($C46,'LINHA 2'!$C$6:$BM$114,'Carga People'!X$2,0)),0,VLOOKUP($C46,'LINHA 2'!$C$6:$BM$114,'Carga People'!X$2,0))+IF(ISERROR(VLOOKUP($C46,'LINHA 3'!$C$6:$BM$106,'Carga People'!X$2,0)),0,VLOOKUP($C46,'LINHA 3'!$C$6:$BM$106,'Carga People'!X$2,0))</f>
        <v>0</v>
      </c>
      <c r="Y46" s="140">
        <f>IF(ISERROR(VLOOKUP($C46,'LINHA 1'!$C$6:$BM$162,'Carga People'!Y$2,0)),0,VLOOKUP($C46,'LINHA 1'!$C$6:$BM$162,'Carga People'!Y$2,0))+IF(ISERROR(VLOOKUP($C46,'LINHA 2'!$C$6:$BM$114,'Carga People'!Y$2,0)),0,VLOOKUP($C46,'LINHA 2'!$C$6:$BM$114,'Carga People'!Y$2,0))+IF(ISERROR(VLOOKUP($C46,'LINHA 3'!$C$6:$BM$106,'Carga People'!Y$2,0)),0,VLOOKUP($C46,'LINHA 3'!$C$6:$BM$106,'Carga People'!Y$2,0))</f>
        <v>0</v>
      </c>
      <c r="Z46" s="140">
        <f>IF(ISERROR(VLOOKUP($C46,'LINHA 1'!$C$6:$BM$162,'Carga People'!Z$2,0)),0,VLOOKUP($C46,'LINHA 1'!$C$6:$BM$162,'Carga People'!Z$2,0))+IF(ISERROR(VLOOKUP($C46,'LINHA 2'!$C$6:$BM$114,'Carga People'!Z$2,0)),0,VLOOKUP($C46,'LINHA 2'!$C$6:$BM$114,'Carga People'!Z$2,0))+IF(ISERROR(VLOOKUP($C46,'LINHA 3'!$C$6:$BM$106,'Carga People'!Z$2,0)),0,VLOOKUP($C46,'LINHA 3'!$C$6:$BM$106,'Carga People'!Z$2,0))</f>
        <v>0</v>
      </c>
      <c r="AA46" s="140">
        <f>IF(ISERROR(VLOOKUP($C46,'LINHA 1'!$C$6:$BM$162,'Carga People'!AA$2,0)),0,VLOOKUP($C46,'LINHA 1'!$C$6:$BM$162,'Carga People'!AA$2,0))+IF(ISERROR(VLOOKUP($C46,'LINHA 2'!$C$6:$BM$114,'Carga People'!AA$2,0)),0,VLOOKUP($C46,'LINHA 2'!$C$6:$BM$114,'Carga People'!AA$2,0))+IF(ISERROR(VLOOKUP($C46,'LINHA 3'!$C$6:$BM$106,'Carga People'!AA$2,0)),0,VLOOKUP($C46,'LINHA 3'!$C$6:$BM$106,'Carga People'!AA$2,0))</f>
        <v>0</v>
      </c>
      <c r="AB46" s="140">
        <f>IF(ISERROR(VLOOKUP($C46,'LINHA 1'!$C$6:$BM$162,'Carga People'!AB$2,0)),0,VLOOKUP($C46,'LINHA 1'!$C$6:$BM$162,'Carga People'!AB$2,0))+IF(ISERROR(VLOOKUP($C46,'LINHA 2'!$C$6:$BM$114,'Carga People'!AB$2,0)),0,VLOOKUP($C46,'LINHA 2'!$C$6:$BM$114,'Carga People'!AB$2,0))+IF(ISERROR(VLOOKUP($C46,'LINHA 3'!$C$6:$BM$106,'Carga People'!AB$2,0)),0,VLOOKUP($C46,'LINHA 3'!$C$6:$BM$106,'Carga People'!AB$2,0))</f>
        <v>0</v>
      </c>
      <c r="AC46" s="140">
        <f>IF(ISERROR(VLOOKUP($C46,'LINHA 1'!$C$6:$BM$162,'Carga People'!AC$2,0)),0,VLOOKUP($C46,'LINHA 1'!$C$6:$BM$162,'Carga People'!AC$2,0))+IF(ISERROR(VLOOKUP($C46,'LINHA 2'!$C$6:$BM$114,'Carga People'!AC$2,0)),0,VLOOKUP($C46,'LINHA 2'!$C$6:$BM$114,'Carga People'!AC$2,0))+IF(ISERROR(VLOOKUP($C46,'LINHA 3'!$C$6:$BM$106,'Carga People'!AC$2,0)),0,VLOOKUP($C46,'LINHA 3'!$C$6:$BM$106,'Carga People'!AC$2,0))</f>
        <v>0</v>
      </c>
      <c r="AD46" s="140">
        <f>IF(ISERROR(VLOOKUP($C46,'LINHA 1'!$C$6:$BM$162,'Carga People'!AD$2,0)),0,VLOOKUP($C46,'LINHA 1'!$C$6:$BM$162,'Carga People'!AD$2,0))+IF(ISERROR(VLOOKUP($C46,'LINHA 2'!$C$6:$BM$114,'Carga People'!AD$2,0)),0,VLOOKUP($C46,'LINHA 2'!$C$6:$BM$114,'Carga People'!AD$2,0))+IF(ISERROR(VLOOKUP($C46,'LINHA 3'!$C$6:$BM$106,'Carga People'!AD$2,0)),0,VLOOKUP($C46,'LINHA 3'!$C$6:$BM$106,'Carga People'!AD$2,0))</f>
        <v>0</v>
      </c>
      <c r="AE46" s="140">
        <f>IF(ISERROR(VLOOKUP($C46,'LINHA 1'!$C$6:$BM$162,'Carga People'!AE$2,0)),0,VLOOKUP($C46,'LINHA 1'!$C$6:$BM$162,'Carga People'!AE$2,0))+IF(ISERROR(VLOOKUP($C46,'LINHA 2'!$C$6:$BM$114,'Carga People'!AE$2,0)),0,VLOOKUP($C46,'LINHA 2'!$C$6:$BM$114,'Carga People'!AE$2,0))+IF(ISERROR(VLOOKUP($C46,'LINHA 3'!$C$6:$BM$106,'Carga People'!AE$2,0)),0,VLOOKUP($C46,'LINHA 3'!$C$6:$BM$106,'Carga People'!AE$2,0))</f>
        <v>0</v>
      </c>
      <c r="AF46" s="140">
        <f>IF(ISERROR(VLOOKUP($C46,'LINHA 1'!$C$6:$BM$162,'Carga People'!AF$2,0)),0,VLOOKUP($C46,'LINHA 1'!$C$6:$BM$162,'Carga People'!AF$2,0))+IF(ISERROR(VLOOKUP($C46,'LINHA 2'!$C$6:$BM$114,'Carga People'!AF$2,0)),0,VLOOKUP($C46,'LINHA 2'!$C$6:$BM$114,'Carga People'!AF$2,0))+IF(ISERROR(VLOOKUP($C46,'LINHA 3'!$C$6:$BM$106,'Carga People'!AF$2,0)),0,VLOOKUP($C46,'LINHA 3'!$C$6:$BM$106,'Carga People'!AF$2,0))</f>
        <v>0</v>
      </c>
      <c r="AG46" s="140">
        <f>IF(ISERROR(VLOOKUP($C46,'LINHA 1'!$C$6:$BM$162,'Carga People'!AG$2,0)),0,VLOOKUP($C46,'LINHA 1'!$C$6:$BM$162,'Carga People'!AG$2,0))+IF(ISERROR(VLOOKUP($C46,'LINHA 2'!$C$6:$BM$114,'Carga People'!AG$2,0)),0,VLOOKUP($C46,'LINHA 2'!$C$6:$BM$114,'Carga People'!AG$2,0))+IF(ISERROR(VLOOKUP($C46,'LINHA 3'!$C$6:$BM$106,'Carga People'!AG$2,0)),0,VLOOKUP($C46,'LINHA 3'!$C$6:$BM$106,'Carga People'!AG$2,0))</f>
        <v>0</v>
      </c>
      <c r="AH46" s="140">
        <f>IF(ISERROR(VLOOKUP($C46,'LINHA 1'!$C$6:$BM$162,'Carga People'!AH$2,0)),0,VLOOKUP($C46,'LINHA 1'!$C$6:$BM$162,'Carga People'!AH$2,0))+IF(ISERROR(VLOOKUP($C46,'LINHA 2'!$C$6:$BM$114,'Carga People'!AH$2,0)),0,VLOOKUP($C46,'LINHA 2'!$C$6:$BM$114,'Carga People'!AH$2,0))+IF(ISERROR(VLOOKUP($C46,'LINHA 3'!$C$6:$BM$106,'Carga People'!AH$2,0)),0,VLOOKUP($C46,'LINHA 3'!$C$6:$BM$106,'Carga People'!AH$2,0))</f>
        <v>0</v>
      </c>
      <c r="AI46" s="140">
        <f>IF(ISERROR(VLOOKUP($C46,'LINHA 1'!$C$6:$BM$162,'Carga People'!AI$2,0)),0,VLOOKUP($C46,'LINHA 1'!$C$6:$BM$162,'Carga People'!AI$2,0))+IF(ISERROR(VLOOKUP($C46,'LINHA 2'!$C$6:$BM$114,'Carga People'!AI$2,0)),0,VLOOKUP($C46,'LINHA 2'!$C$6:$BM$114,'Carga People'!AI$2,0))+IF(ISERROR(VLOOKUP($C46,'LINHA 3'!$C$6:$BM$106,'Carga People'!AI$2,0)),0,VLOOKUP($C46,'LINHA 3'!$C$6:$BM$106,'Carga People'!AI$2,0))</f>
        <v>0</v>
      </c>
      <c r="AJ46" s="140">
        <f>IF(ISERROR(VLOOKUP($C46,'LINHA 1'!$C$6:$BM$162,'Carga People'!AJ$2,0)),0,VLOOKUP($C46,'LINHA 1'!$C$6:$BM$162,'Carga People'!AJ$2,0))+IF(ISERROR(VLOOKUP($C46,'LINHA 2'!$C$6:$BM$114,'Carga People'!AJ$2,0)),0,VLOOKUP($C46,'LINHA 2'!$C$6:$BM$114,'Carga People'!AJ$2,0))+IF(ISERROR(VLOOKUP($C46,'LINHA 3'!$C$6:$BM$106,'Carga People'!AJ$2,0)),0,VLOOKUP($C46,'LINHA 3'!$C$6:$BM$106,'Carga People'!AJ$2,0))</f>
        <v>0</v>
      </c>
      <c r="AK46" s="140">
        <f>IF(ISERROR(VLOOKUP($C46,'LINHA 1'!$C$6:$BM$162,'Carga People'!AK$2,0)),0,VLOOKUP($C46,'LINHA 1'!$C$6:$BM$162,'Carga People'!AK$2,0))+IF(ISERROR(VLOOKUP($C46,'LINHA 2'!$C$6:$BM$114,'Carga People'!AK$2,0)),0,VLOOKUP($C46,'LINHA 2'!$C$6:$BM$114,'Carga People'!AK$2,0))+IF(ISERROR(VLOOKUP($C46,'LINHA 3'!$C$6:$BM$106,'Carga People'!AK$2,0)),0,VLOOKUP($C46,'LINHA 3'!$C$6:$BM$106,'Carga People'!AK$2,0))</f>
        <v>0</v>
      </c>
      <c r="AL46" s="140">
        <f>IF(ISERROR(VLOOKUP($C46,'LINHA 1'!$C$6:$BM$162,'Carga People'!AL$2,0)),0,VLOOKUP($C46,'LINHA 1'!$C$6:$BM$162,'Carga People'!AL$2,0))+IF(ISERROR(VLOOKUP($C46,'LINHA 2'!$C$6:$BM$114,'Carga People'!AL$2,0)),0,VLOOKUP($C46,'LINHA 2'!$C$6:$BM$114,'Carga People'!AL$2,0))+IF(ISERROR(VLOOKUP($C46,'LINHA 3'!$C$6:$BM$106,'Carga People'!AL$2,0)),0,VLOOKUP($C46,'LINHA 3'!$C$6:$BM$106,'Carga People'!AL$2,0))</f>
        <v>0</v>
      </c>
      <c r="AM46" s="140">
        <f>IF(ISERROR(VLOOKUP($C46,'LINHA 1'!$C$6:$BM$162,'Carga People'!AM$2,0)),0,VLOOKUP($C46,'LINHA 1'!$C$6:$BM$162,'Carga People'!AM$2,0))+IF(ISERROR(VLOOKUP($C46,'LINHA 2'!$C$6:$BM$114,'Carga People'!AM$2,0)),0,VLOOKUP($C46,'LINHA 2'!$C$6:$BM$114,'Carga People'!AM$2,0))+IF(ISERROR(VLOOKUP($C46,'LINHA 3'!$C$6:$BM$106,'Carga People'!AM$2,0)),0,VLOOKUP($C46,'LINHA 3'!$C$6:$BM$106,'Carga People'!AM$2,0))</f>
        <v>0</v>
      </c>
      <c r="AN46" s="140">
        <f>IF(ISERROR(VLOOKUP($C46,'LINHA 1'!$C$6:$BM$162,'Carga People'!AN$2,0)),0,VLOOKUP($C46,'LINHA 1'!$C$6:$BM$162,'Carga People'!AN$2,0))+IF(ISERROR(VLOOKUP($C46,'LINHA 2'!$C$6:$BM$114,'Carga People'!AN$2,0)),0,VLOOKUP($C46,'LINHA 2'!$C$6:$BM$114,'Carga People'!AN$2,0))+IF(ISERROR(VLOOKUP($C46,'LINHA 3'!$C$6:$BM$106,'Carga People'!AN$2,0)),0,VLOOKUP($C46,'LINHA 3'!$C$6:$BM$106,'Carga People'!AN$2,0))</f>
        <v>0</v>
      </c>
      <c r="AO46" s="140">
        <f>IF(ISERROR(VLOOKUP($C46,'LINHA 1'!$C$6:$BM$162,'Carga People'!AO$2,0)),0,VLOOKUP($C46,'LINHA 1'!$C$6:$BM$162,'Carga People'!AO$2,0))+IF(ISERROR(VLOOKUP($C46,'LINHA 2'!$C$6:$BM$114,'Carga People'!AO$2,0)),0,VLOOKUP($C46,'LINHA 2'!$C$6:$BM$114,'Carga People'!AO$2,0))+IF(ISERROR(VLOOKUP($C46,'LINHA 3'!$C$6:$BM$106,'Carga People'!AO$2,0)),0,VLOOKUP($C46,'LINHA 3'!$C$6:$BM$106,'Carga People'!AO$2,0))</f>
        <v>0</v>
      </c>
      <c r="AP46" s="140">
        <f>IF(ISERROR(VLOOKUP($C46,'LINHA 1'!$C$6:$BM$162,'Carga People'!AP$2,0)),0,VLOOKUP($C46,'LINHA 1'!$C$6:$BM$162,'Carga People'!AP$2,0))+IF(ISERROR(VLOOKUP($C46,'LINHA 2'!$C$6:$BM$114,'Carga People'!AP$2,0)),0,VLOOKUP($C46,'LINHA 2'!$C$6:$BM$114,'Carga People'!AP$2,0))+IF(ISERROR(VLOOKUP($C46,'LINHA 3'!$C$6:$BM$106,'Carga People'!AP$2,0)),0,VLOOKUP($C46,'LINHA 3'!$C$6:$BM$106,'Carga People'!AP$2,0))</f>
        <v>0</v>
      </c>
      <c r="AQ46" s="140">
        <f>IF(ISERROR(VLOOKUP($C46,'LINHA 1'!$C$6:$BM$162,'Carga People'!AQ$2,0)),0,VLOOKUP($C46,'LINHA 1'!$C$6:$BM$162,'Carga People'!AQ$2,0))+IF(ISERROR(VLOOKUP($C46,'LINHA 2'!$C$6:$BM$114,'Carga People'!AQ$2,0)),0,VLOOKUP($C46,'LINHA 2'!$C$6:$BM$114,'Carga People'!AQ$2,0))+IF(ISERROR(VLOOKUP($C46,'LINHA 3'!$C$6:$BM$106,'Carga People'!AQ$2,0)),0,VLOOKUP($C46,'LINHA 3'!$C$6:$BM$106,'Carga People'!AQ$2,0))</f>
        <v>0</v>
      </c>
      <c r="AR46" s="140">
        <f>IF(ISERROR(VLOOKUP($C46,'LINHA 1'!$C$6:$BM$162,'Carga People'!AR$2,0)),0,VLOOKUP($C46,'LINHA 1'!$C$6:$BM$162,'Carga People'!AR$2,0))+IF(ISERROR(VLOOKUP($C46,'LINHA 2'!$C$6:$BM$114,'Carga People'!AR$2,0)),0,VLOOKUP($C46,'LINHA 2'!$C$6:$BM$114,'Carga People'!AR$2,0))+IF(ISERROR(VLOOKUP($C46,'LINHA 3'!$C$6:$BM$106,'Carga People'!AR$2,0)),0,VLOOKUP($C46,'LINHA 3'!$C$6:$BM$106,'Carga People'!AR$2,0))</f>
        <v>0</v>
      </c>
      <c r="AS46" s="140">
        <f>IF(ISERROR(VLOOKUP($C46,'LINHA 1'!$C$6:$BM$162,'Carga People'!AS$2,0)),0,VLOOKUP($C46,'LINHA 1'!$C$6:$BM$162,'Carga People'!AS$2,0))+IF(ISERROR(VLOOKUP($C46,'LINHA 2'!$C$6:$BM$114,'Carga People'!AS$2,0)),0,VLOOKUP($C46,'LINHA 2'!$C$6:$BM$114,'Carga People'!AS$2,0))+IF(ISERROR(VLOOKUP($C46,'LINHA 3'!$C$6:$BM$106,'Carga People'!AS$2,0)),0,VLOOKUP($C46,'LINHA 3'!$C$6:$BM$106,'Carga People'!AS$2,0))</f>
        <v>0</v>
      </c>
      <c r="AT46" s="140">
        <f>IF(ISERROR(VLOOKUP($C46,'LINHA 1'!$C$6:$BM$162,'Carga People'!AT$2,0)),0,VLOOKUP($C46,'LINHA 1'!$C$6:$BM$162,'Carga People'!AT$2,0))+IF(ISERROR(VLOOKUP($C46,'LINHA 2'!$C$6:$BM$114,'Carga People'!AT$2,0)),0,VLOOKUP($C46,'LINHA 2'!$C$6:$BM$114,'Carga People'!AT$2,0))+IF(ISERROR(VLOOKUP($C46,'LINHA 3'!$C$6:$BM$106,'Carga People'!AT$2,0)),0,VLOOKUP($C46,'LINHA 3'!$C$6:$BM$106,'Carga People'!AT$2,0))</f>
        <v>0</v>
      </c>
      <c r="AU46" s="367">
        <f t="shared" si="2"/>
        <v>0</v>
      </c>
      <c r="AV46" s="780" t="str">
        <f t="shared" si="3"/>
        <v/>
      </c>
      <c r="AW46" s="90">
        <f>IF(D46="","",VLOOKUP(D46,MI_ME!$D$5:$AQ$336,39,0))</f>
        <v>0</v>
      </c>
      <c r="AX46" s="660"/>
    </row>
    <row r="47" spans="1:50" ht="18" hidden="1" customHeight="1" x14ac:dyDescent="0.3">
      <c r="A47" s="1792"/>
      <c r="B47" s="771" t="s">
        <v>498</v>
      </c>
      <c r="C47" s="771" t="s">
        <v>500</v>
      </c>
      <c r="D47" s="771" t="s">
        <v>502</v>
      </c>
      <c r="E47" s="1457" t="s">
        <v>948</v>
      </c>
      <c r="F47" s="770" t="s">
        <v>47</v>
      </c>
      <c r="G47" s="136"/>
      <c r="H47" s="137"/>
      <c r="I47" s="138"/>
      <c r="J47" s="139">
        <f>IF(ISERROR(VLOOKUP($C47,'LINHA 1'!$C$6:$BM$162,'Carga People'!J$2,0)),0,VLOOKUP($C47,'LINHA 1'!$C$6:$BM$162,'Carga People'!J$2,0))+IF(ISERROR(VLOOKUP($C47,'LINHA 2'!$C$6:$BM$114,'Carga People'!J$2,0)),0,VLOOKUP($C47,'LINHA 2'!$C$6:$BM$114,'Carga People'!J$2,0))+IF(ISERROR(VLOOKUP($C47,'LINHA 3'!$C$6:$BM$106,'Carga People'!J$2,0)),0,VLOOKUP($C47,'LINHA 3'!$C$6:$BM$106,'Carga People'!J$2,0))</f>
        <v>0</v>
      </c>
      <c r="K47" s="140">
        <f>IF(ISERROR(VLOOKUP($C47,'LINHA 1'!$C$6:$BM$162,'Carga People'!K$2,0)),0,VLOOKUP($C47,'LINHA 1'!$C$6:$BM$162,'Carga People'!K$2,0))+IF(ISERROR(VLOOKUP($C47,'LINHA 2'!$C$6:$BM$114,'Carga People'!K$2,0)),0,VLOOKUP($C47,'LINHA 2'!$C$6:$BM$114,'Carga People'!K$2,0))+IF(ISERROR(VLOOKUP($C47,'LINHA 3'!$C$6:$BM$106,'Carga People'!K$2,0)),0,VLOOKUP($C47,'LINHA 3'!$C$6:$BM$106,'Carga People'!K$2,0))</f>
        <v>0</v>
      </c>
      <c r="L47" s="140">
        <f>IF(ISERROR(VLOOKUP($C47,'LINHA 1'!$C$6:$BM$162,'Carga People'!L$2,0)),0,VLOOKUP($C47,'LINHA 1'!$C$6:$BM$162,'Carga People'!L$2,0))+IF(ISERROR(VLOOKUP($C47,'LINHA 2'!$C$6:$BM$114,'Carga People'!L$2,0)),0,VLOOKUP($C47,'LINHA 2'!$C$6:$BM$114,'Carga People'!L$2,0))+IF(ISERROR(VLOOKUP($C47,'LINHA 3'!$C$6:$BM$106,'Carga People'!L$2,0)),0,VLOOKUP($C47,'LINHA 3'!$C$6:$BM$106,'Carga People'!L$2,0))</f>
        <v>0</v>
      </c>
      <c r="M47" s="140">
        <f>IF(ISERROR(VLOOKUP($C47,'LINHA 1'!$C$6:$BM$162,'Carga People'!M$2,0)),0,VLOOKUP($C47,'LINHA 1'!$C$6:$BM$162,'Carga People'!M$2,0))+IF(ISERROR(VLOOKUP($C47,'LINHA 2'!$C$6:$BM$114,'Carga People'!M$2,0)),0,VLOOKUP($C47,'LINHA 2'!$C$6:$BM$114,'Carga People'!M$2,0))+IF(ISERROR(VLOOKUP($C47,'LINHA 3'!$C$6:$BM$106,'Carga People'!M$2,0)),0,VLOOKUP($C47,'LINHA 3'!$C$6:$BM$106,'Carga People'!M$2,0))</f>
        <v>0</v>
      </c>
      <c r="N47" s="140">
        <f>IF(ISERROR(VLOOKUP($C47,'LINHA 1'!$C$6:$BM$162,'Carga People'!N$2,0)),0,VLOOKUP($C47,'LINHA 1'!$C$6:$BM$162,'Carga People'!N$2,0))+IF(ISERROR(VLOOKUP($C47,'LINHA 2'!$C$6:$BM$114,'Carga People'!N$2,0)),0,VLOOKUP($C47,'LINHA 2'!$C$6:$BM$114,'Carga People'!N$2,0))+IF(ISERROR(VLOOKUP($C47,'LINHA 3'!$C$6:$BM$106,'Carga People'!N$2,0)),0,VLOOKUP($C47,'LINHA 3'!$C$6:$BM$106,'Carga People'!N$2,0))</f>
        <v>0</v>
      </c>
      <c r="O47" s="140">
        <f>IF(ISERROR(VLOOKUP($C47,'LINHA 1'!$C$6:$BM$162,'Carga People'!O$2,0)),0,VLOOKUP($C47,'LINHA 1'!$C$6:$BM$162,'Carga People'!O$2,0))+IF(ISERROR(VLOOKUP($C47,'LINHA 2'!$C$6:$BM$114,'Carga People'!O$2,0)),0,VLOOKUP($C47,'LINHA 2'!$C$6:$BM$114,'Carga People'!O$2,0))+IF(ISERROR(VLOOKUP($C47,'LINHA 3'!$C$6:$BM$106,'Carga People'!O$2,0)),0,VLOOKUP($C47,'LINHA 3'!$C$6:$BM$106,'Carga People'!O$2,0))</f>
        <v>0</v>
      </c>
      <c r="P47" s="140">
        <f>IF(ISERROR(VLOOKUP($C47,'LINHA 1'!$C$6:$BM$162,'Carga People'!P$2,0)),0,VLOOKUP($C47,'LINHA 1'!$C$6:$BM$162,'Carga People'!P$2,0))+IF(ISERROR(VLOOKUP($C47,'LINHA 2'!$C$6:$BM$114,'Carga People'!P$2,0)),0,VLOOKUP($C47,'LINHA 2'!$C$6:$BM$114,'Carga People'!P$2,0))+IF(ISERROR(VLOOKUP($C47,'LINHA 3'!$C$6:$BM$106,'Carga People'!P$2,0)),0,VLOOKUP($C47,'LINHA 3'!$C$6:$BM$106,'Carga People'!P$2,0))</f>
        <v>0</v>
      </c>
      <c r="Q47" s="140">
        <f>IF(ISERROR(VLOOKUP($C47,'LINHA 1'!$C$6:$BM$162,'Carga People'!Q$2,0)),0,VLOOKUP($C47,'LINHA 1'!$C$6:$BM$162,'Carga People'!Q$2,0))+IF(ISERROR(VLOOKUP($C47,'LINHA 2'!$C$6:$BM$114,'Carga People'!Q$2,0)),0,VLOOKUP($C47,'LINHA 2'!$C$6:$BM$114,'Carga People'!Q$2,0))+IF(ISERROR(VLOOKUP($C47,'LINHA 3'!$C$6:$BM$106,'Carga People'!Q$2,0)),0,VLOOKUP($C47,'LINHA 3'!$C$6:$BM$106,'Carga People'!Q$2,0))</f>
        <v>0</v>
      </c>
      <c r="R47" s="140">
        <f>IF(ISERROR(VLOOKUP($C47,'LINHA 1'!$C$6:$BM$162,'Carga People'!R$2,0)),0,VLOOKUP($C47,'LINHA 1'!$C$6:$BM$162,'Carga People'!R$2,0))+IF(ISERROR(VLOOKUP($C47,'LINHA 2'!$C$6:$BM$114,'Carga People'!R$2,0)),0,VLOOKUP($C47,'LINHA 2'!$C$6:$BM$114,'Carga People'!R$2,0))+IF(ISERROR(VLOOKUP($C47,'LINHA 3'!$C$6:$BM$106,'Carga People'!R$2,0)),0,VLOOKUP($C47,'LINHA 3'!$C$6:$BM$106,'Carga People'!R$2,0))</f>
        <v>0</v>
      </c>
      <c r="S47" s="140">
        <f>IF(ISERROR(VLOOKUP($C47,'LINHA 1'!$C$6:$BM$162,'Carga People'!S$2,0)),0,VLOOKUP($C47,'LINHA 1'!$C$6:$BM$162,'Carga People'!S$2,0))+IF(ISERROR(VLOOKUP($C47,'LINHA 2'!$C$6:$BM$114,'Carga People'!S$2,0)),0,VLOOKUP($C47,'LINHA 2'!$C$6:$BM$114,'Carga People'!S$2,0))+IF(ISERROR(VLOOKUP($C47,'LINHA 3'!$C$6:$BM$106,'Carga People'!S$2,0)),0,VLOOKUP($C47,'LINHA 3'!$C$6:$BM$106,'Carga People'!S$2,0))</f>
        <v>0</v>
      </c>
      <c r="T47" s="140">
        <f>IF(ISERROR(VLOOKUP($C47,'LINHA 1'!$C$6:$BM$162,'Carga People'!T$2,0)),0,VLOOKUP($C47,'LINHA 1'!$C$6:$BM$162,'Carga People'!T$2,0))+IF(ISERROR(VLOOKUP($C47,'LINHA 2'!$C$6:$BM$114,'Carga People'!T$2,0)),0,VLOOKUP($C47,'LINHA 2'!$C$6:$BM$114,'Carga People'!T$2,0))+IF(ISERROR(VLOOKUP($C47,'LINHA 3'!$C$6:$BM$106,'Carga People'!T$2,0)),0,VLOOKUP($C47,'LINHA 3'!$C$6:$BM$106,'Carga People'!T$2,0))</f>
        <v>0</v>
      </c>
      <c r="U47" s="140">
        <f>IF(ISERROR(VLOOKUP($C47,'LINHA 1'!$C$6:$BM$162,'Carga People'!U$2,0)),0,VLOOKUP($C47,'LINHA 1'!$C$6:$BM$162,'Carga People'!U$2,0))+IF(ISERROR(VLOOKUP($C47,'LINHA 2'!$C$6:$BM$114,'Carga People'!U$2,0)),0,VLOOKUP($C47,'LINHA 2'!$C$6:$BM$114,'Carga People'!U$2,0))+IF(ISERROR(VLOOKUP($C47,'LINHA 3'!$C$6:$BM$106,'Carga People'!U$2,0)),0,VLOOKUP($C47,'LINHA 3'!$C$6:$BM$106,'Carga People'!U$2,0))</f>
        <v>0</v>
      </c>
      <c r="V47" s="140">
        <f>IF(ISERROR(VLOOKUP($C47,'LINHA 1'!$C$6:$BM$162,'Carga People'!V$2,0)),0,VLOOKUP($C47,'LINHA 1'!$C$6:$BM$162,'Carga People'!V$2,0))+IF(ISERROR(VLOOKUP($C47,'LINHA 2'!$C$6:$BM$114,'Carga People'!V$2,0)),0,VLOOKUP($C47,'LINHA 2'!$C$6:$BM$114,'Carga People'!V$2,0))+IF(ISERROR(VLOOKUP($C47,'LINHA 3'!$C$6:$BM$106,'Carga People'!V$2,0)),0,VLOOKUP($C47,'LINHA 3'!$C$6:$BM$106,'Carga People'!V$2,0))</f>
        <v>0</v>
      </c>
      <c r="W47" s="140">
        <f>IF(ISERROR(VLOOKUP($C47,'LINHA 1'!$C$6:$BM$162,'Carga People'!W$2,0)),0,VLOOKUP($C47,'LINHA 1'!$C$6:$BM$162,'Carga People'!W$2,0))+IF(ISERROR(VLOOKUP($C47,'LINHA 2'!$C$6:$BM$114,'Carga People'!W$2,0)),0,VLOOKUP($C47,'LINHA 2'!$C$6:$BM$114,'Carga People'!W$2,0))+IF(ISERROR(VLOOKUP($C47,'LINHA 3'!$C$6:$BM$106,'Carga People'!W$2,0)),0,VLOOKUP($C47,'LINHA 3'!$C$6:$BM$106,'Carga People'!W$2,0))</f>
        <v>0</v>
      </c>
      <c r="X47" s="140">
        <f>IF(ISERROR(VLOOKUP($C47,'LINHA 1'!$C$6:$BM$162,'Carga People'!X$2,0)),0,VLOOKUP($C47,'LINHA 1'!$C$6:$BM$162,'Carga People'!X$2,0))+IF(ISERROR(VLOOKUP($C47,'LINHA 2'!$C$6:$BM$114,'Carga People'!X$2,0)),0,VLOOKUP($C47,'LINHA 2'!$C$6:$BM$114,'Carga People'!X$2,0))+IF(ISERROR(VLOOKUP($C47,'LINHA 3'!$C$6:$BM$106,'Carga People'!X$2,0)),0,VLOOKUP($C47,'LINHA 3'!$C$6:$BM$106,'Carga People'!X$2,0))</f>
        <v>0</v>
      </c>
      <c r="Y47" s="140">
        <f>IF(ISERROR(VLOOKUP($C47,'LINHA 1'!$C$6:$BM$162,'Carga People'!Y$2,0)),0,VLOOKUP($C47,'LINHA 1'!$C$6:$BM$162,'Carga People'!Y$2,0))+IF(ISERROR(VLOOKUP($C47,'LINHA 2'!$C$6:$BM$114,'Carga People'!Y$2,0)),0,VLOOKUP($C47,'LINHA 2'!$C$6:$BM$114,'Carga People'!Y$2,0))+IF(ISERROR(VLOOKUP($C47,'LINHA 3'!$C$6:$BM$106,'Carga People'!Y$2,0)),0,VLOOKUP($C47,'LINHA 3'!$C$6:$BM$106,'Carga People'!Y$2,0))</f>
        <v>0</v>
      </c>
      <c r="Z47" s="140">
        <f>IF(ISERROR(VLOOKUP($C47,'LINHA 1'!$C$6:$BM$162,'Carga People'!Z$2,0)),0,VLOOKUP($C47,'LINHA 1'!$C$6:$BM$162,'Carga People'!Z$2,0))+IF(ISERROR(VLOOKUP($C47,'LINHA 2'!$C$6:$BM$114,'Carga People'!Z$2,0)),0,VLOOKUP($C47,'LINHA 2'!$C$6:$BM$114,'Carga People'!Z$2,0))+IF(ISERROR(VLOOKUP($C47,'LINHA 3'!$C$6:$BM$106,'Carga People'!Z$2,0)),0,VLOOKUP($C47,'LINHA 3'!$C$6:$BM$106,'Carga People'!Z$2,0))</f>
        <v>0</v>
      </c>
      <c r="AA47" s="140">
        <f>IF(ISERROR(VLOOKUP($C47,'LINHA 1'!$C$6:$BM$162,'Carga People'!AA$2,0)),0,VLOOKUP($C47,'LINHA 1'!$C$6:$BM$162,'Carga People'!AA$2,0))+IF(ISERROR(VLOOKUP($C47,'LINHA 2'!$C$6:$BM$114,'Carga People'!AA$2,0)),0,VLOOKUP($C47,'LINHA 2'!$C$6:$BM$114,'Carga People'!AA$2,0))+IF(ISERROR(VLOOKUP($C47,'LINHA 3'!$C$6:$BM$106,'Carga People'!AA$2,0)),0,VLOOKUP($C47,'LINHA 3'!$C$6:$BM$106,'Carga People'!AA$2,0))</f>
        <v>0</v>
      </c>
      <c r="AB47" s="140">
        <f>IF(ISERROR(VLOOKUP($C47,'LINHA 1'!$C$6:$BM$162,'Carga People'!AB$2,0)),0,VLOOKUP($C47,'LINHA 1'!$C$6:$BM$162,'Carga People'!AB$2,0))+IF(ISERROR(VLOOKUP($C47,'LINHA 2'!$C$6:$BM$114,'Carga People'!AB$2,0)),0,VLOOKUP($C47,'LINHA 2'!$C$6:$BM$114,'Carga People'!AB$2,0))+IF(ISERROR(VLOOKUP($C47,'LINHA 3'!$C$6:$BM$106,'Carga People'!AB$2,0)),0,VLOOKUP($C47,'LINHA 3'!$C$6:$BM$106,'Carga People'!AB$2,0))</f>
        <v>0</v>
      </c>
      <c r="AC47" s="140">
        <f>IF(ISERROR(VLOOKUP($C47,'LINHA 1'!$C$6:$BM$162,'Carga People'!AC$2,0)),0,VLOOKUP($C47,'LINHA 1'!$C$6:$BM$162,'Carga People'!AC$2,0))+IF(ISERROR(VLOOKUP($C47,'LINHA 2'!$C$6:$BM$114,'Carga People'!AC$2,0)),0,VLOOKUP($C47,'LINHA 2'!$C$6:$BM$114,'Carga People'!AC$2,0))+IF(ISERROR(VLOOKUP($C47,'LINHA 3'!$C$6:$BM$106,'Carga People'!AC$2,0)),0,VLOOKUP($C47,'LINHA 3'!$C$6:$BM$106,'Carga People'!AC$2,0))</f>
        <v>0</v>
      </c>
      <c r="AD47" s="140">
        <f>IF(ISERROR(VLOOKUP($C47,'LINHA 1'!$C$6:$BM$162,'Carga People'!AD$2,0)),0,VLOOKUP($C47,'LINHA 1'!$C$6:$BM$162,'Carga People'!AD$2,0))+IF(ISERROR(VLOOKUP($C47,'LINHA 2'!$C$6:$BM$114,'Carga People'!AD$2,0)),0,VLOOKUP($C47,'LINHA 2'!$C$6:$BM$114,'Carga People'!AD$2,0))+IF(ISERROR(VLOOKUP($C47,'LINHA 3'!$C$6:$BM$106,'Carga People'!AD$2,0)),0,VLOOKUP($C47,'LINHA 3'!$C$6:$BM$106,'Carga People'!AD$2,0))</f>
        <v>0</v>
      </c>
      <c r="AE47" s="140">
        <f>IF(ISERROR(VLOOKUP($C47,'LINHA 1'!$C$6:$BM$162,'Carga People'!AE$2,0)),0,VLOOKUP($C47,'LINHA 1'!$C$6:$BM$162,'Carga People'!AE$2,0))+IF(ISERROR(VLOOKUP($C47,'LINHA 2'!$C$6:$BM$114,'Carga People'!AE$2,0)),0,VLOOKUP($C47,'LINHA 2'!$C$6:$BM$114,'Carga People'!AE$2,0))+IF(ISERROR(VLOOKUP($C47,'LINHA 3'!$C$6:$BM$106,'Carga People'!AE$2,0)),0,VLOOKUP($C47,'LINHA 3'!$C$6:$BM$106,'Carga People'!AE$2,0))</f>
        <v>0</v>
      </c>
      <c r="AF47" s="140">
        <f>IF(ISERROR(VLOOKUP($C47,'LINHA 1'!$C$6:$BM$162,'Carga People'!AF$2,0)),0,VLOOKUP($C47,'LINHA 1'!$C$6:$BM$162,'Carga People'!AF$2,0))+IF(ISERROR(VLOOKUP($C47,'LINHA 2'!$C$6:$BM$114,'Carga People'!AF$2,0)),0,VLOOKUP($C47,'LINHA 2'!$C$6:$BM$114,'Carga People'!AF$2,0))+IF(ISERROR(VLOOKUP($C47,'LINHA 3'!$C$6:$BM$106,'Carga People'!AF$2,0)),0,VLOOKUP($C47,'LINHA 3'!$C$6:$BM$106,'Carga People'!AF$2,0))</f>
        <v>0</v>
      </c>
      <c r="AG47" s="140">
        <f>IF(ISERROR(VLOOKUP($C47,'LINHA 1'!$C$6:$BM$162,'Carga People'!AG$2,0)),0,VLOOKUP($C47,'LINHA 1'!$C$6:$BM$162,'Carga People'!AG$2,0))+IF(ISERROR(VLOOKUP($C47,'LINHA 2'!$C$6:$BM$114,'Carga People'!AG$2,0)),0,VLOOKUP($C47,'LINHA 2'!$C$6:$BM$114,'Carga People'!AG$2,0))+IF(ISERROR(VLOOKUP($C47,'LINHA 3'!$C$6:$BM$106,'Carga People'!AG$2,0)),0,VLOOKUP($C47,'LINHA 3'!$C$6:$BM$106,'Carga People'!AG$2,0))</f>
        <v>0</v>
      </c>
      <c r="AH47" s="140">
        <f>IF(ISERROR(VLOOKUP($C47,'LINHA 1'!$C$6:$BM$162,'Carga People'!AH$2,0)),0,VLOOKUP($C47,'LINHA 1'!$C$6:$BM$162,'Carga People'!AH$2,0))+IF(ISERROR(VLOOKUP($C47,'LINHA 2'!$C$6:$BM$114,'Carga People'!AH$2,0)),0,VLOOKUP($C47,'LINHA 2'!$C$6:$BM$114,'Carga People'!AH$2,0))+IF(ISERROR(VLOOKUP($C47,'LINHA 3'!$C$6:$BM$106,'Carga People'!AH$2,0)),0,VLOOKUP($C47,'LINHA 3'!$C$6:$BM$106,'Carga People'!AH$2,0))</f>
        <v>0</v>
      </c>
      <c r="AI47" s="140">
        <f>IF(ISERROR(VLOOKUP($C47,'LINHA 1'!$C$6:$BM$162,'Carga People'!AI$2,0)),0,VLOOKUP($C47,'LINHA 1'!$C$6:$BM$162,'Carga People'!AI$2,0))+IF(ISERROR(VLOOKUP($C47,'LINHA 2'!$C$6:$BM$114,'Carga People'!AI$2,0)),0,VLOOKUP($C47,'LINHA 2'!$C$6:$BM$114,'Carga People'!AI$2,0))+IF(ISERROR(VLOOKUP($C47,'LINHA 3'!$C$6:$BM$106,'Carga People'!AI$2,0)),0,VLOOKUP($C47,'LINHA 3'!$C$6:$BM$106,'Carga People'!AI$2,0))</f>
        <v>0</v>
      </c>
      <c r="AJ47" s="140">
        <f>IF(ISERROR(VLOOKUP($C47,'LINHA 1'!$C$6:$BM$162,'Carga People'!AJ$2,0)),0,VLOOKUP($C47,'LINHA 1'!$C$6:$BM$162,'Carga People'!AJ$2,0))+IF(ISERROR(VLOOKUP($C47,'LINHA 2'!$C$6:$BM$114,'Carga People'!AJ$2,0)),0,VLOOKUP($C47,'LINHA 2'!$C$6:$BM$114,'Carga People'!AJ$2,0))+IF(ISERROR(VLOOKUP($C47,'LINHA 3'!$C$6:$BM$106,'Carga People'!AJ$2,0)),0,VLOOKUP($C47,'LINHA 3'!$C$6:$BM$106,'Carga People'!AJ$2,0))</f>
        <v>0</v>
      </c>
      <c r="AK47" s="140">
        <f>IF(ISERROR(VLOOKUP($C47,'LINHA 1'!$C$6:$BM$162,'Carga People'!AK$2,0)),0,VLOOKUP($C47,'LINHA 1'!$C$6:$BM$162,'Carga People'!AK$2,0))+IF(ISERROR(VLOOKUP($C47,'LINHA 2'!$C$6:$BM$114,'Carga People'!AK$2,0)),0,VLOOKUP($C47,'LINHA 2'!$C$6:$BM$114,'Carga People'!AK$2,0))+IF(ISERROR(VLOOKUP($C47,'LINHA 3'!$C$6:$BM$106,'Carga People'!AK$2,0)),0,VLOOKUP($C47,'LINHA 3'!$C$6:$BM$106,'Carga People'!AK$2,0))</f>
        <v>0</v>
      </c>
      <c r="AL47" s="140">
        <f>IF(ISERROR(VLOOKUP($C47,'LINHA 1'!$C$6:$BM$162,'Carga People'!AL$2,0)),0,VLOOKUP($C47,'LINHA 1'!$C$6:$BM$162,'Carga People'!AL$2,0))+IF(ISERROR(VLOOKUP($C47,'LINHA 2'!$C$6:$BM$114,'Carga People'!AL$2,0)),0,VLOOKUP($C47,'LINHA 2'!$C$6:$BM$114,'Carga People'!AL$2,0))+IF(ISERROR(VLOOKUP($C47,'LINHA 3'!$C$6:$BM$106,'Carga People'!AL$2,0)),0,VLOOKUP($C47,'LINHA 3'!$C$6:$BM$106,'Carga People'!AL$2,0))</f>
        <v>0</v>
      </c>
      <c r="AM47" s="140">
        <f>IF(ISERROR(VLOOKUP($C47,'LINHA 1'!$C$6:$BM$162,'Carga People'!AM$2,0)),0,VLOOKUP($C47,'LINHA 1'!$C$6:$BM$162,'Carga People'!AM$2,0))+IF(ISERROR(VLOOKUP($C47,'LINHA 2'!$C$6:$BM$114,'Carga People'!AM$2,0)),0,VLOOKUP($C47,'LINHA 2'!$C$6:$BM$114,'Carga People'!AM$2,0))+IF(ISERROR(VLOOKUP($C47,'LINHA 3'!$C$6:$BM$106,'Carga People'!AM$2,0)),0,VLOOKUP($C47,'LINHA 3'!$C$6:$BM$106,'Carga People'!AM$2,0))</f>
        <v>0</v>
      </c>
      <c r="AN47" s="140">
        <f>IF(ISERROR(VLOOKUP($C47,'LINHA 1'!$C$6:$BM$162,'Carga People'!AN$2,0)),0,VLOOKUP($C47,'LINHA 1'!$C$6:$BM$162,'Carga People'!AN$2,0))+IF(ISERROR(VLOOKUP($C47,'LINHA 2'!$C$6:$BM$114,'Carga People'!AN$2,0)),0,VLOOKUP($C47,'LINHA 2'!$C$6:$BM$114,'Carga People'!AN$2,0))+IF(ISERROR(VLOOKUP($C47,'LINHA 3'!$C$6:$BM$106,'Carga People'!AN$2,0)),0,VLOOKUP($C47,'LINHA 3'!$C$6:$BM$106,'Carga People'!AN$2,0))</f>
        <v>0</v>
      </c>
      <c r="AO47" s="140">
        <f>IF(ISERROR(VLOOKUP($C47,'LINHA 1'!$C$6:$BM$162,'Carga People'!AO$2,0)),0,VLOOKUP($C47,'LINHA 1'!$C$6:$BM$162,'Carga People'!AO$2,0))+IF(ISERROR(VLOOKUP($C47,'LINHA 2'!$C$6:$BM$114,'Carga People'!AO$2,0)),0,VLOOKUP($C47,'LINHA 2'!$C$6:$BM$114,'Carga People'!AO$2,0))+IF(ISERROR(VLOOKUP($C47,'LINHA 3'!$C$6:$BM$106,'Carga People'!AO$2,0)),0,VLOOKUP($C47,'LINHA 3'!$C$6:$BM$106,'Carga People'!AO$2,0))</f>
        <v>0</v>
      </c>
      <c r="AP47" s="140">
        <f>IF(ISERROR(VLOOKUP($C47,'LINHA 1'!$C$6:$BM$162,'Carga People'!AP$2,0)),0,VLOOKUP($C47,'LINHA 1'!$C$6:$BM$162,'Carga People'!AP$2,0))+IF(ISERROR(VLOOKUP($C47,'LINHA 2'!$C$6:$BM$114,'Carga People'!AP$2,0)),0,VLOOKUP($C47,'LINHA 2'!$C$6:$BM$114,'Carga People'!AP$2,0))+IF(ISERROR(VLOOKUP($C47,'LINHA 3'!$C$6:$BM$106,'Carga People'!AP$2,0)),0,VLOOKUP($C47,'LINHA 3'!$C$6:$BM$106,'Carga People'!AP$2,0))</f>
        <v>0</v>
      </c>
      <c r="AQ47" s="140">
        <f>IF(ISERROR(VLOOKUP($C47,'LINHA 1'!$C$6:$BM$162,'Carga People'!AQ$2,0)),0,VLOOKUP($C47,'LINHA 1'!$C$6:$BM$162,'Carga People'!AQ$2,0))+IF(ISERROR(VLOOKUP($C47,'LINHA 2'!$C$6:$BM$114,'Carga People'!AQ$2,0)),0,VLOOKUP($C47,'LINHA 2'!$C$6:$BM$114,'Carga People'!AQ$2,0))+IF(ISERROR(VLOOKUP($C47,'LINHA 3'!$C$6:$BM$106,'Carga People'!AQ$2,0)),0,VLOOKUP($C47,'LINHA 3'!$C$6:$BM$106,'Carga People'!AQ$2,0))</f>
        <v>0</v>
      </c>
      <c r="AR47" s="140">
        <f>IF(ISERROR(VLOOKUP($C47,'LINHA 1'!$C$6:$BM$162,'Carga People'!AR$2,0)),0,VLOOKUP($C47,'LINHA 1'!$C$6:$BM$162,'Carga People'!AR$2,0))+IF(ISERROR(VLOOKUP($C47,'LINHA 2'!$C$6:$BM$114,'Carga People'!AR$2,0)),0,VLOOKUP($C47,'LINHA 2'!$C$6:$BM$114,'Carga People'!AR$2,0))+IF(ISERROR(VLOOKUP($C47,'LINHA 3'!$C$6:$BM$106,'Carga People'!AR$2,0)),0,VLOOKUP($C47,'LINHA 3'!$C$6:$BM$106,'Carga People'!AR$2,0))</f>
        <v>0</v>
      </c>
      <c r="AS47" s="140">
        <f>IF(ISERROR(VLOOKUP($C47,'LINHA 1'!$C$6:$BM$162,'Carga People'!AS$2,0)),0,VLOOKUP($C47,'LINHA 1'!$C$6:$BM$162,'Carga People'!AS$2,0))+IF(ISERROR(VLOOKUP($C47,'LINHA 2'!$C$6:$BM$114,'Carga People'!AS$2,0)),0,VLOOKUP($C47,'LINHA 2'!$C$6:$BM$114,'Carga People'!AS$2,0))+IF(ISERROR(VLOOKUP($C47,'LINHA 3'!$C$6:$BM$106,'Carga People'!AS$2,0)),0,VLOOKUP($C47,'LINHA 3'!$C$6:$BM$106,'Carga People'!AS$2,0))</f>
        <v>0</v>
      </c>
      <c r="AT47" s="140">
        <f>IF(ISERROR(VLOOKUP($C47,'LINHA 1'!$C$6:$BM$162,'Carga People'!AT$2,0)),0,VLOOKUP($C47,'LINHA 1'!$C$6:$BM$162,'Carga People'!AT$2,0))+IF(ISERROR(VLOOKUP($C47,'LINHA 2'!$C$6:$BM$114,'Carga People'!AT$2,0)),0,VLOOKUP($C47,'LINHA 2'!$C$6:$BM$114,'Carga People'!AT$2,0))+IF(ISERROR(VLOOKUP($C47,'LINHA 3'!$C$6:$BM$106,'Carga People'!AT$2,0)),0,VLOOKUP($C47,'LINHA 3'!$C$6:$BM$106,'Carga People'!AT$2,0))</f>
        <v>0</v>
      </c>
      <c r="AU47" s="367">
        <f t="shared" si="2"/>
        <v>0</v>
      </c>
      <c r="AV47" s="780" t="str">
        <f t="shared" si="3"/>
        <v/>
      </c>
      <c r="AW47" s="90">
        <f>IF(D47="","",VLOOKUP(D47,MI_ME!$D$5:$AQ$336,39,0))</f>
        <v>0</v>
      </c>
      <c r="AX47" s="660"/>
    </row>
    <row r="48" spans="1:50" ht="18" hidden="1" customHeight="1" x14ac:dyDescent="0.3">
      <c r="A48" s="1792"/>
      <c r="B48" s="771" t="s">
        <v>532</v>
      </c>
      <c r="C48" s="771" t="s">
        <v>536</v>
      </c>
      <c r="D48" s="771" t="s">
        <v>533</v>
      </c>
      <c r="E48" s="1457" t="s">
        <v>949</v>
      </c>
      <c r="F48" s="770" t="s">
        <v>47</v>
      </c>
      <c r="G48" s="136"/>
      <c r="H48" s="137"/>
      <c r="I48" s="138"/>
      <c r="J48" s="139">
        <f>IF(ISERROR(VLOOKUP($C48,'LINHA 1'!$C$6:$BM$162,'Carga People'!J$2,0)),0,VLOOKUP($C48,'LINHA 1'!$C$6:$BM$162,'Carga People'!J$2,0))+IF(ISERROR(VLOOKUP($C48,'LINHA 2'!$C$6:$BM$114,'Carga People'!J$2,0)),0,VLOOKUP($C48,'LINHA 2'!$C$6:$BM$114,'Carga People'!J$2,0))+IF(ISERROR(VLOOKUP($C48,'LINHA 3'!$C$6:$BM$106,'Carga People'!J$2,0)),0,VLOOKUP($C48,'LINHA 3'!$C$6:$BM$106,'Carga People'!J$2,0))</f>
        <v>0</v>
      </c>
      <c r="K48" s="140">
        <f>IF(ISERROR(VLOOKUP($C48,'LINHA 1'!$C$6:$BM$162,'Carga People'!K$2,0)),0,VLOOKUP($C48,'LINHA 1'!$C$6:$BM$162,'Carga People'!K$2,0))+IF(ISERROR(VLOOKUP($C48,'LINHA 2'!$C$6:$BM$114,'Carga People'!K$2,0)),0,VLOOKUP($C48,'LINHA 2'!$C$6:$BM$114,'Carga People'!K$2,0))+IF(ISERROR(VLOOKUP($C48,'LINHA 3'!$C$6:$BM$106,'Carga People'!K$2,0)),0,VLOOKUP($C48,'LINHA 3'!$C$6:$BM$106,'Carga People'!K$2,0))</f>
        <v>0</v>
      </c>
      <c r="L48" s="140">
        <f>IF(ISERROR(VLOOKUP($C48,'LINHA 1'!$C$6:$BM$162,'Carga People'!L$2,0)),0,VLOOKUP($C48,'LINHA 1'!$C$6:$BM$162,'Carga People'!L$2,0))+IF(ISERROR(VLOOKUP($C48,'LINHA 2'!$C$6:$BM$114,'Carga People'!L$2,0)),0,VLOOKUP($C48,'LINHA 2'!$C$6:$BM$114,'Carga People'!L$2,0))+IF(ISERROR(VLOOKUP($C48,'LINHA 3'!$C$6:$BM$106,'Carga People'!L$2,0)),0,VLOOKUP($C48,'LINHA 3'!$C$6:$BM$106,'Carga People'!L$2,0))</f>
        <v>0</v>
      </c>
      <c r="M48" s="140">
        <f>IF(ISERROR(VLOOKUP($C48,'LINHA 1'!$C$6:$BM$162,'Carga People'!M$2,0)),0,VLOOKUP($C48,'LINHA 1'!$C$6:$BM$162,'Carga People'!M$2,0))+IF(ISERROR(VLOOKUP($C48,'LINHA 2'!$C$6:$BM$114,'Carga People'!M$2,0)),0,VLOOKUP($C48,'LINHA 2'!$C$6:$BM$114,'Carga People'!M$2,0))+IF(ISERROR(VLOOKUP($C48,'LINHA 3'!$C$6:$BM$106,'Carga People'!M$2,0)),0,VLOOKUP($C48,'LINHA 3'!$C$6:$BM$106,'Carga People'!M$2,0))</f>
        <v>0</v>
      </c>
      <c r="N48" s="140">
        <f>IF(ISERROR(VLOOKUP($C48,'LINHA 1'!$C$6:$BM$162,'Carga People'!N$2,0)),0,VLOOKUP($C48,'LINHA 1'!$C$6:$BM$162,'Carga People'!N$2,0))+IF(ISERROR(VLOOKUP($C48,'LINHA 2'!$C$6:$BM$114,'Carga People'!N$2,0)),0,VLOOKUP($C48,'LINHA 2'!$C$6:$BM$114,'Carga People'!N$2,0))+IF(ISERROR(VLOOKUP($C48,'LINHA 3'!$C$6:$BM$106,'Carga People'!N$2,0)),0,VLOOKUP($C48,'LINHA 3'!$C$6:$BM$106,'Carga People'!N$2,0))</f>
        <v>0</v>
      </c>
      <c r="O48" s="140">
        <f>IF(ISERROR(VLOOKUP($C48,'LINHA 1'!$C$6:$BM$162,'Carga People'!O$2,0)),0,VLOOKUP($C48,'LINHA 1'!$C$6:$BM$162,'Carga People'!O$2,0))+IF(ISERROR(VLOOKUP($C48,'LINHA 2'!$C$6:$BM$114,'Carga People'!O$2,0)),0,VLOOKUP($C48,'LINHA 2'!$C$6:$BM$114,'Carga People'!O$2,0))+IF(ISERROR(VLOOKUP($C48,'LINHA 3'!$C$6:$BM$106,'Carga People'!O$2,0)),0,VLOOKUP($C48,'LINHA 3'!$C$6:$BM$106,'Carga People'!O$2,0))</f>
        <v>0</v>
      </c>
      <c r="P48" s="140">
        <f>IF(ISERROR(VLOOKUP($C48,'LINHA 1'!$C$6:$BM$162,'Carga People'!P$2,0)),0,VLOOKUP($C48,'LINHA 1'!$C$6:$BM$162,'Carga People'!P$2,0))+IF(ISERROR(VLOOKUP($C48,'LINHA 2'!$C$6:$BM$114,'Carga People'!P$2,0)),0,VLOOKUP($C48,'LINHA 2'!$C$6:$BM$114,'Carga People'!P$2,0))+IF(ISERROR(VLOOKUP($C48,'LINHA 3'!$C$6:$BM$106,'Carga People'!P$2,0)),0,VLOOKUP($C48,'LINHA 3'!$C$6:$BM$106,'Carga People'!P$2,0))</f>
        <v>0</v>
      </c>
      <c r="Q48" s="140">
        <f>IF(ISERROR(VLOOKUP($C48,'LINHA 1'!$C$6:$BM$162,'Carga People'!Q$2,0)),0,VLOOKUP($C48,'LINHA 1'!$C$6:$BM$162,'Carga People'!Q$2,0))+IF(ISERROR(VLOOKUP($C48,'LINHA 2'!$C$6:$BM$114,'Carga People'!Q$2,0)),0,VLOOKUP($C48,'LINHA 2'!$C$6:$BM$114,'Carga People'!Q$2,0))+IF(ISERROR(VLOOKUP($C48,'LINHA 3'!$C$6:$BM$106,'Carga People'!Q$2,0)),0,VLOOKUP($C48,'LINHA 3'!$C$6:$BM$106,'Carga People'!Q$2,0))</f>
        <v>0</v>
      </c>
      <c r="R48" s="140">
        <f>IF(ISERROR(VLOOKUP($C48,'LINHA 1'!$C$6:$BM$162,'Carga People'!R$2,0)),0,VLOOKUP($C48,'LINHA 1'!$C$6:$BM$162,'Carga People'!R$2,0))+IF(ISERROR(VLOOKUP($C48,'LINHA 2'!$C$6:$BM$114,'Carga People'!R$2,0)),0,VLOOKUP($C48,'LINHA 2'!$C$6:$BM$114,'Carga People'!R$2,0))+IF(ISERROR(VLOOKUP($C48,'LINHA 3'!$C$6:$BM$106,'Carga People'!R$2,0)),0,VLOOKUP($C48,'LINHA 3'!$C$6:$BM$106,'Carga People'!R$2,0))</f>
        <v>0</v>
      </c>
      <c r="S48" s="140">
        <f>IF(ISERROR(VLOOKUP($C48,'LINHA 1'!$C$6:$BM$162,'Carga People'!S$2,0)),0,VLOOKUP($C48,'LINHA 1'!$C$6:$BM$162,'Carga People'!S$2,0))+IF(ISERROR(VLOOKUP($C48,'LINHA 2'!$C$6:$BM$114,'Carga People'!S$2,0)),0,VLOOKUP($C48,'LINHA 2'!$C$6:$BM$114,'Carga People'!S$2,0))+IF(ISERROR(VLOOKUP($C48,'LINHA 3'!$C$6:$BM$106,'Carga People'!S$2,0)),0,VLOOKUP($C48,'LINHA 3'!$C$6:$BM$106,'Carga People'!S$2,0))</f>
        <v>0</v>
      </c>
      <c r="T48" s="140">
        <f>IF(ISERROR(VLOOKUP($C48,'LINHA 1'!$C$6:$BM$162,'Carga People'!T$2,0)),0,VLOOKUP($C48,'LINHA 1'!$C$6:$BM$162,'Carga People'!T$2,0))+IF(ISERROR(VLOOKUP($C48,'LINHA 2'!$C$6:$BM$114,'Carga People'!T$2,0)),0,VLOOKUP($C48,'LINHA 2'!$C$6:$BM$114,'Carga People'!T$2,0))+IF(ISERROR(VLOOKUP($C48,'LINHA 3'!$C$6:$BM$106,'Carga People'!T$2,0)),0,VLOOKUP($C48,'LINHA 3'!$C$6:$BM$106,'Carga People'!T$2,0))</f>
        <v>0</v>
      </c>
      <c r="U48" s="140">
        <f>IF(ISERROR(VLOOKUP($C48,'LINHA 1'!$C$6:$BM$162,'Carga People'!U$2,0)),0,VLOOKUP($C48,'LINHA 1'!$C$6:$BM$162,'Carga People'!U$2,0))+IF(ISERROR(VLOOKUP($C48,'LINHA 2'!$C$6:$BM$114,'Carga People'!U$2,0)),0,VLOOKUP($C48,'LINHA 2'!$C$6:$BM$114,'Carga People'!U$2,0))+IF(ISERROR(VLOOKUP($C48,'LINHA 3'!$C$6:$BM$106,'Carga People'!U$2,0)),0,VLOOKUP($C48,'LINHA 3'!$C$6:$BM$106,'Carga People'!U$2,0))</f>
        <v>0</v>
      </c>
      <c r="V48" s="140">
        <f>IF(ISERROR(VLOOKUP($C48,'LINHA 1'!$C$6:$BM$162,'Carga People'!V$2,0)),0,VLOOKUP($C48,'LINHA 1'!$C$6:$BM$162,'Carga People'!V$2,0))+IF(ISERROR(VLOOKUP($C48,'LINHA 2'!$C$6:$BM$114,'Carga People'!V$2,0)),0,VLOOKUP($C48,'LINHA 2'!$C$6:$BM$114,'Carga People'!V$2,0))+IF(ISERROR(VLOOKUP($C48,'LINHA 3'!$C$6:$BM$106,'Carga People'!V$2,0)),0,VLOOKUP($C48,'LINHA 3'!$C$6:$BM$106,'Carga People'!V$2,0))</f>
        <v>0</v>
      </c>
      <c r="W48" s="140">
        <f>IF(ISERROR(VLOOKUP($C48,'LINHA 1'!$C$6:$BM$162,'Carga People'!W$2,0)),0,VLOOKUP($C48,'LINHA 1'!$C$6:$BM$162,'Carga People'!W$2,0))+IF(ISERROR(VLOOKUP($C48,'LINHA 2'!$C$6:$BM$114,'Carga People'!W$2,0)),0,VLOOKUP($C48,'LINHA 2'!$C$6:$BM$114,'Carga People'!W$2,0))+IF(ISERROR(VLOOKUP($C48,'LINHA 3'!$C$6:$BM$106,'Carga People'!W$2,0)),0,VLOOKUP($C48,'LINHA 3'!$C$6:$BM$106,'Carga People'!W$2,0))</f>
        <v>0</v>
      </c>
      <c r="X48" s="140">
        <f>IF(ISERROR(VLOOKUP($C48,'LINHA 1'!$C$6:$BM$162,'Carga People'!X$2,0)),0,VLOOKUP($C48,'LINHA 1'!$C$6:$BM$162,'Carga People'!X$2,0))+IF(ISERROR(VLOOKUP($C48,'LINHA 2'!$C$6:$BM$114,'Carga People'!X$2,0)),0,VLOOKUP($C48,'LINHA 2'!$C$6:$BM$114,'Carga People'!X$2,0))+IF(ISERROR(VLOOKUP($C48,'LINHA 3'!$C$6:$BM$106,'Carga People'!X$2,0)),0,VLOOKUP($C48,'LINHA 3'!$C$6:$BM$106,'Carga People'!X$2,0))</f>
        <v>0</v>
      </c>
      <c r="Y48" s="140">
        <f>IF(ISERROR(VLOOKUP($C48,'LINHA 1'!$C$6:$BM$162,'Carga People'!Y$2,0)),0,VLOOKUP($C48,'LINHA 1'!$C$6:$BM$162,'Carga People'!Y$2,0))+IF(ISERROR(VLOOKUP($C48,'LINHA 2'!$C$6:$BM$114,'Carga People'!Y$2,0)),0,VLOOKUP($C48,'LINHA 2'!$C$6:$BM$114,'Carga People'!Y$2,0))+IF(ISERROR(VLOOKUP($C48,'LINHA 3'!$C$6:$BM$106,'Carga People'!Y$2,0)),0,VLOOKUP($C48,'LINHA 3'!$C$6:$BM$106,'Carga People'!Y$2,0))</f>
        <v>0</v>
      </c>
      <c r="Z48" s="140">
        <f>IF(ISERROR(VLOOKUP($C48,'LINHA 1'!$C$6:$BM$162,'Carga People'!Z$2,0)),0,VLOOKUP($C48,'LINHA 1'!$C$6:$BM$162,'Carga People'!Z$2,0))+IF(ISERROR(VLOOKUP($C48,'LINHA 2'!$C$6:$BM$114,'Carga People'!Z$2,0)),0,VLOOKUP($C48,'LINHA 2'!$C$6:$BM$114,'Carga People'!Z$2,0))+IF(ISERROR(VLOOKUP($C48,'LINHA 3'!$C$6:$BM$106,'Carga People'!Z$2,0)),0,VLOOKUP($C48,'LINHA 3'!$C$6:$BM$106,'Carga People'!Z$2,0))</f>
        <v>0</v>
      </c>
      <c r="AA48" s="140">
        <f>IF(ISERROR(VLOOKUP($C48,'LINHA 1'!$C$6:$BM$162,'Carga People'!AA$2,0)),0,VLOOKUP($C48,'LINHA 1'!$C$6:$BM$162,'Carga People'!AA$2,0))+IF(ISERROR(VLOOKUP($C48,'LINHA 2'!$C$6:$BM$114,'Carga People'!AA$2,0)),0,VLOOKUP($C48,'LINHA 2'!$C$6:$BM$114,'Carga People'!AA$2,0))+IF(ISERROR(VLOOKUP($C48,'LINHA 3'!$C$6:$BM$106,'Carga People'!AA$2,0)),0,VLOOKUP($C48,'LINHA 3'!$C$6:$BM$106,'Carga People'!AA$2,0))</f>
        <v>0</v>
      </c>
      <c r="AB48" s="140">
        <f>IF(ISERROR(VLOOKUP($C48,'LINHA 1'!$C$6:$BM$162,'Carga People'!AB$2,0)),0,VLOOKUP($C48,'LINHA 1'!$C$6:$BM$162,'Carga People'!AB$2,0))+IF(ISERROR(VLOOKUP($C48,'LINHA 2'!$C$6:$BM$114,'Carga People'!AB$2,0)),0,VLOOKUP($C48,'LINHA 2'!$C$6:$BM$114,'Carga People'!AB$2,0))+IF(ISERROR(VLOOKUP($C48,'LINHA 3'!$C$6:$BM$106,'Carga People'!AB$2,0)),0,VLOOKUP($C48,'LINHA 3'!$C$6:$BM$106,'Carga People'!AB$2,0))</f>
        <v>0</v>
      </c>
      <c r="AC48" s="140">
        <f>IF(ISERROR(VLOOKUP($C48,'LINHA 1'!$C$6:$BM$162,'Carga People'!AC$2,0)),0,VLOOKUP($C48,'LINHA 1'!$C$6:$BM$162,'Carga People'!AC$2,0))+IF(ISERROR(VLOOKUP($C48,'LINHA 2'!$C$6:$BM$114,'Carga People'!AC$2,0)),0,VLOOKUP($C48,'LINHA 2'!$C$6:$BM$114,'Carga People'!AC$2,0))+IF(ISERROR(VLOOKUP($C48,'LINHA 3'!$C$6:$BM$106,'Carga People'!AC$2,0)),0,VLOOKUP($C48,'LINHA 3'!$C$6:$BM$106,'Carga People'!AC$2,0))</f>
        <v>0</v>
      </c>
      <c r="AD48" s="140">
        <f>IF(ISERROR(VLOOKUP($C48,'LINHA 1'!$C$6:$BM$162,'Carga People'!AD$2,0)),0,VLOOKUP($C48,'LINHA 1'!$C$6:$BM$162,'Carga People'!AD$2,0))+IF(ISERROR(VLOOKUP($C48,'LINHA 2'!$C$6:$BM$114,'Carga People'!AD$2,0)),0,VLOOKUP($C48,'LINHA 2'!$C$6:$BM$114,'Carga People'!AD$2,0))+IF(ISERROR(VLOOKUP($C48,'LINHA 3'!$C$6:$BM$106,'Carga People'!AD$2,0)),0,VLOOKUP($C48,'LINHA 3'!$C$6:$BM$106,'Carga People'!AD$2,0))</f>
        <v>0</v>
      </c>
      <c r="AE48" s="140">
        <f>IF(ISERROR(VLOOKUP($C48,'LINHA 1'!$C$6:$BM$162,'Carga People'!AE$2,0)),0,VLOOKUP($C48,'LINHA 1'!$C$6:$BM$162,'Carga People'!AE$2,0))+IF(ISERROR(VLOOKUP($C48,'LINHA 2'!$C$6:$BM$114,'Carga People'!AE$2,0)),0,VLOOKUP($C48,'LINHA 2'!$C$6:$BM$114,'Carga People'!AE$2,0))+IF(ISERROR(VLOOKUP($C48,'LINHA 3'!$C$6:$BM$106,'Carga People'!AE$2,0)),0,VLOOKUP($C48,'LINHA 3'!$C$6:$BM$106,'Carga People'!AE$2,0))</f>
        <v>0</v>
      </c>
      <c r="AF48" s="140">
        <f>IF(ISERROR(VLOOKUP($C48,'LINHA 1'!$C$6:$BM$162,'Carga People'!AF$2,0)),0,VLOOKUP($C48,'LINHA 1'!$C$6:$BM$162,'Carga People'!AF$2,0))+IF(ISERROR(VLOOKUP($C48,'LINHA 2'!$C$6:$BM$114,'Carga People'!AF$2,0)),0,VLOOKUP($C48,'LINHA 2'!$C$6:$BM$114,'Carga People'!AF$2,0))+IF(ISERROR(VLOOKUP($C48,'LINHA 3'!$C$6:$BM$106,'Carga People'!AF$2,0)),0,VLOOKUP($C48,'LINHA 3'!$C$6:$BM$106,'Carga People'!AF$2,0))</f>
        <v>0</v>
      </c>
      <c r="AG48" s="140">
        <f>IF(ISERROR(VLOOKUP($C48,'LINHA 1'!$C$6:$BM$162,'Carga People'!AG$2,0)),0,VLOOKUP($C48,'LINHA 1'!$C$6:$BM$162,'Carga People'!AG$2,0))+IF(ISERROR(VLOOKUP($C48,'LINHA 2'!$C$6:$BM$114,'Carga People'!AG$2,0)),0,VLOOKUP($C48,'LINHA 2'!$C$6:$BM$114,'Carga People'!AG$2,0))+IF(ISERROR(VLOOKUP($C48,'LINHA 3'!$C$6:$BM$106,'Carga People'!AG$2,0)),0,VLOOKUP($C48,'LINHA 3'!$C$6:$BM$106,'Carga People'!AG$2,0))</f>
        <v>0</v>
      </c>
      <c r="AH48" s="140">
        <f>IF(ISERROR(VLOOKUP($C48,'LINHA 1'!$C$6:$BM$162,'Carga People'!AH$2,0)),0,VLOOKUP($C48,'LINHA 1'!$C$6:$BM$162,'Carga People'!AH$2,0))+IF(ISERROR(VLOOKUP($C48,'LINHA 2'!$C$6:$BM$114,'Carga People'!AH$2,0)),0,VLOOKUP($C48,'LINHA 2'!$C$6:$BM$114,'Carga People'!AH$2,0))+IF(ISERROR(VLOOKUP($C48,'LINHA 3'!$C$6:$BM$106,'Carga People'!AH$2,0)),0,VLOOKUP($C48,'LINHA 3'!$C$6:$BM$106,'Carga People'!AH$2,0))</f>
        <v>0</v>
      </c>
      <c r="AI48" s="140">
        <f>IF(ISERROR(VLOOKUP($C48,'LINHA 1'!$C$6:$BM$162,'Carga People'!AI$2,0)),0,VLOOKUP($C48,'LINHA 1'!$C$6:$BM$162,'Carga People'!AI$2,0))+IF(ISERROR(VLOOKUP($C48,'LINHA 2'!$C$6:$BM$114,'Carga People'!AI$2,0)),0,VLOOKUP($C48,'LINHA 2'!$C$6:$BM$114,'Carga People'!AI$2,0))+IF(ISERROR(VLOOKUP($C48,'LINHA 3'!$C$6:$BM$106,'Carga People'!AI$2,0)),0,VLOOKUP($C48,'LINHA 3'!$C$6:$BM$106,'Carga People'!AI$2,0))</f>
        <v>0</v>
      </c>
      <c r="AJ48" s="140">
        <f>IF(ISERROR(VLOOKUP($C48,'LINHA 1'!$C$6:$BM$162,'Carga People'!AJ$2,0)),0,VLOOKUP($C48,'LINHA 1'!$C$6:$BM$162,'Carga People'!AJ$2,0))+IF(ISERROR(VLOOKUP($C48,'LINHA 2'!$C$6:$BM$114,'Carga People'!AJ$2,0)),0,VLOOKUP($C48,'LINHA 2'!$C$6:$BM$114,'Carga People'!AJ$2,0))+IF(ISERROR(VLOOKUP($C48,'LINHA 3'!$C$6:$BM$106,'Carga People'!AJ$2,0)),0,VLOOKUP($C48,'LINHA 3'!$C$6:$BM$106,'Carga People'!AJ$2,0))</f>
        <v>0</v>
      </c>
      <c r="AK48" s="140">
        <f>IF(ISERROR(VLOOKUP($C48,'LINHA 1'!$C$6:$BM$162,'Carga People'!AK$2,0)),0,VLOOKUP($C48,'LINHA 1'!$C$6:$BM$162,'Carga People'!AK$2,0))+IF(ISERROR(VLOOKUP($C48,'LINHA 2'!$C$6:$BM$114,'Carga People'!AK$2,0)),0,VLOOKUP($C48,'LINHA 2'!$C$6:$BM$114,'Carga People'!AK$2,0))+IF(ISERROR(VLOOKUP($C48,'LINHA 3'!$C$6:$BM$106,'Carga People'!AK$2,0)),0,VLOOKUP($C48,'LINHA 3'!$C$6:$BM$106,'Carga People'!AK$2,0))</f>
        <v>0</v>
      </c>
      <c r="AL48" s="140">
        <f>IF(ISERROR(VLOOKUP($C48,'LINHA 1'!$C$6:$BM$162,'Carga People'!AL$2,0)),0,VLOOKUP($C48,'LINHA 1'!$C$6:$BM$162,'Carga People'!AL$2,0))+IF(ISERROR(VLOOKUP($C48,'LINHA 2'!$C$6:$BM$114,'Carga People'!AL$2,0)),0,VLOOKUP($C48,'LINHA 2'!$C$6:$BM$114,'Carga People'!AL$2,0))+IF(ISERROR(VLOOKUP($C48,'LINHA 3'!$C$6:$BM$106,'Carga People'!AL$2,0)),0,VLOOKUP($C48,'LINHA 3'!$C$6:$BM$106,'Carga People'!AL$2,0))</f>
        <v>0</v>
      </c>
      <c r="AM48" s="140">
        <f>IF(ISERROR(VLOOKUP($C48,'LINHA 1'!$C$6:$BM$162,'Carga People'!AM$2,0)),0,VLOOKUP($C48,'LINHA 1'!$C$6:$BM$162,'Carga People'!AM$2,0))+IF(ISERROR(VLOOKUP($C48,'LINHA 2'!$C$6:$BM$114,'Carga People'!AM$2,0)),0,VLOOKUP($C48,'LINHA 2'!$C$6:$BM$114,'Carga People'!AM$2,0))+IF(ISERROR(VLOOKUP($C48,'LINHA 3'!$C$6:$BM$106,'Carga People'!AM$2,0)),0,VLOOKUP($C48,'LINHA 3'!$C$6:$BM$106,'Carga People'!AM$2,0))</f>
        <v>0</v>
      </c>
      <c r="AN48" s="140">
        <f>IF(ISERROR(VLOOKUP($C48,'LINHA 1'!$C$6:$BM$162,'Carga People'!AN$2,0)),0,VLOOKUP($C48,'LINHA 1'!$C$6:$BM$162,'Carga People'!AN$2,0))+IF(ISERROR(VLOOKUP($C48,'LINHA 2'!$C$6:$BM$114,'Carga People'!AN$2,0)),0,VLOOKUP($C48,'LINHA 2'!$C$6:$BM$114,'Carga People'!AN$2,0))+IF(ISERROR(VLOOKUP($C48,'LINHA 3'!$C$6:$BM$106,'Carga People'!AN$2,0)),0,VLOOKUP($C48,'LINHA 3'!$C$6:$BM$106,'Carga People'!AN$2,0))</f>
        <v>0</v>
      </c>
      <c r="AO48" s="140">
        <f>IF(ISERROR(VLOOKUP($C48,'LINHA 1'!$C$6:$BM$162,'Carga People'!AO$2,0)),0,VLOOKUP($C48,'LINHA 1'!$C$6:$BM$162,'Carga People'!AO$2,0))+IF(ISERROR(VLOOKUP($C48,'LINHA 2'!$C$6:$BM$114,'Carga People'!AO$2,0)),0,VLOOKUP($C48,'LINHA 2'!$C$6:$BM$114,'Carga People'!AO$2,0))+IF(ISERROR(VLOOKUP($C48,'LINHA 3'!$C$6:$BM$106,'Carga People'!AO$2,0)),0,VLOOKUP($C48,'LINHA 3'!$C$6:$BM$106,'Carga People'!AO$2,0))</f>
        <v>0</v>
      </c>
      <c r="AP48" s="140">
        <f>IF(ISERROR(VLOOKUP($C48,'LINHA 1'!$C$6:$BM$162,'Carga People'!AP$2,0)),0,VLOOKUP($C48,'LINHA 1'!$C$6:$BM$162,'Carga People'!AP$2,0))+IF(ISERROR(VLOOKUP($C48,'LINHA 2'!$C$6:$BM$114,'Carga People'!AP$2,0)),0,VLOOKUP($C48,'LINHA 2'!$C$6:$BM$114,'Carga People'!AP$2,0))+IF(ISERROR(VLOOKUP($C48,'LINHA 3'!$C$6:$BM$106,'Carga People'!AP$2,0)),0,VLOOKUP($C48,'LINHA 3'!$C$6:$BM$106,'Carga People'!AP$2,0))</f>
        <v>0</v>
      </c>
      <c r="AQ48" s="140">
        <f>IF(ISERROR(VLOOKUP($C48,'LINHA 1'!$C$6:$BM$162,'Carga People'!AQ$2,0)),0,VLOOKUP($C48,'LINHA 1'!$C$6:$BM$162,'Carga People'!AQ$2,0))+IF(ISERROR(VLOOKUP($C48,'LINHA 2'!$C$6:$BM$114,'Carga People'!AQ$2,0)),0,VLOOKUP($C48,'LINHA 2'!$C$6:$BM$114,'Carga People'!AQ$2,0))+IF(ISERROR(VLOOKUP($C48,'LINHA 3'!$C$6:$BM$106,'Carga People'!AQ$2,0)),0,VLOOKUP($C48,'LINHA 3'!$C$6:$BM$106,'Carga People'!AQ$2,0))</f>
        <v>0</v>
      </c>
      <c r="AR48" s="140">
        <f>IF(ISERROR(VLOOKUP($C48,'LINHA 1'!$C$6:$BM$162,'Carga People'!AR$2,0)),0,VLOOKUP($C48,'LINHA 1'!$C$6:$BM$162,'Carga People'!AR$2,0))+IF(ISERROR(VLOOKUP($C48,'LINHA 2'!$C$6:$BM$114,'Carga People'!AR$2,0)),0,VLOOKUP($C48,'LINHA 2'!$C$6:$BM$114,'Carga People'!AR$2,0))+IF(ISERROR(VLOOKUP($C48,'LINHA 3'!$C$6:$BM$106,'Carga People'!AR$2,0)),0,VLOOKUP($C48,'LINHA 3'!$C$6:$BM$106,'Carga People'!AR$2,0))</f>
        <v>0</v>
      </c>
      <c r="AS48" s="140">
        <f>IF(ISERROR(VLOOKUP($C48,'LINHA 1'!$C$6:$BM$162,'Carga People'!AS$2,0)),0,VLOOKUP($C48,'LINHA 1'!$C$6:$BM$162,'Carga People'!AS$2,0))+IF(ISERROR(VLOOKUP($C48,'LINHA 2'!$C$6:$BM$114,'Carga People'!AS$2,0)),0,VLOOKUP($C48,'LINHA 2'!$C$6:$BM$114,'Carga People'!AS$2,0))+IF(ISERROR(VLOOKUP($C48,'LINHA 3'!$C$6:$BM$106,'Carga People'!AS$2,0)),0,VLOOKUP($C48,'LINHA 3'!$C$6:$BM$106,'Carga People'!AS$2,0))</f>
        <v>0</v>
      </c>
      <c r="AT48" s="140">
        <f>IF(ISERROR(VLOOKUP($C48,'LINHA 1'!$C$6:$BM$162,'Carga People'!AT$2,0)),0,VLOOKUP($C48,'LINHA 1'!$C$6:$BM$162,'Carga People'!AT$2,0))+IF(ISERROR(VLOOKUP($C48,'LINHA 2'!$C$6:$BM$114,'Carga People'!AT$2,0)),0,VLOOKUP($C48,'LINHA 2'!$C$6:$BM$114,'Carga People'!AT$2,0))+IF(ISERROR(VLOOKUP($C48,'LINHA 3'!$C$6:$BM$106,'Carga People'!AT$2,0)),0,VLOOKUP($C48,'LINHA 3'!$C$6:$BM$106,'Carga People'!AT$2,0))</f>
        <v>0</v>
      </c>
      <c r="AU48" s="367">
        <f t="shared" si="2"/>
        <v>0</v>
      </c>
      <c r="AV48" s="780" t="str">
        <f t="shared" si="3"/>
        <v/>
      </c>
      <c r="AW48" s="90">
        <f>IF(D48="","",VLOOKUP(D48,MI_ME!$D$5:$AQ$336,39,0))</f>
        <v>0</v>
      </c>
      <c r="AX48" s="660"/>
    </row>
    <row r="49" spans="1:50" ht="18" customHeight="1" x14ac:dyDescent="0.3">
      <c r="A49" s="1792"/>
      <c r="B49" s="771" t="s">
        <v>1008</v>
      </c>
      <c r="C49" s="771" t="s">
        <v>1251</v>
      </c>
      <c r="D49" s="771" t="s">
        <v>1248</v>
      </c>
      <c r="E49" s="1457"/>
      <c r="F49" s="770" t="s">
        <v>47</v>
      </c>
      <c r="G49" s="136"/>
      <c r="H49" s="137"/>
      <c r="I49" s="138"/>
      <c r="J49" s="139">
        <f>IF(ISERROR(VLOOKUP($C49,'LINHA 1'!$C$6:$BM$162,'Carga People'!J$2,0)),0,VLOOKUP($C49,'LINHA 1'!$C$6:$BM$162,'Carga People'!J$2,0))+IF(ISERROR(VLOOKUP($C49,'LINHA 2'!$C$6:$BM$114,'Carga People'!J$2,0)),0,VLOOKUP($C49,'LINHA 2'!$C$6:$BM$114,'Carga People'!J$2,0))+IF(ISERROR(VLOOKUP($C49,'LINHA 3'!$C$6:$BM$106,'Carga People'!J$2,0)),0,VLOOKUP($C49,'LINHA 3'!$C$6:$BM$106,'Carga People'!J$2,0))</f>
        <v>0</v>
      </c>
      <c r="K49" s="140">
        <f>IF(ISERROR(VLOOKUP($C49,'LINHA 1'!$C$6:$BM$162,'Carga People'!K$2,0)),0,VLOOKUP($C49,'LINHA 1'!$C$6:$BM$162,'Carga People'!K$2,0))+IF(ISERROR(VLOOKUP($C49,'LINHA 2'!$C$6:$BM$114,'Carga People'!K$2,0)),0,VLOOKUP($C49,'LINHA 2'!$C$6:$BM$114,'Carga People'!K$2,0))+IF(ISERROR(VLOOKUP($C49,'LINHA 3'!$C$6:$BM$106,'Carga People'!K$2,0)),0,VLOOKUP($C49,'LINHA 3'!$C$6:$BM$106,'Carga People'!K$2,0))</f>
        <v>0</v>
      </c>
      <c r="L49" s="140">
        <f>IF(ISERROR(VLOOKUP($C49,'LINHA 1'!$C$6:$BM$162,'Carga People'!L$2,0)),0,VLOOKUP($C49,'LINHA 1'!$C$6:$BM$162,'Carga People'!L$2,0))+IF(ISERROR(VLOOKUP($C49,'LINHA 2'!$C$6:$BM$114,'Carga People'!L$2,0)),0,VLOOKUP($C49,'LINHA 2'!$C$6:$BM$114,'Carga People'!L$2,0))+IF(ISERROR(VLOOKUP($C49,'LINHA 3'!$C$6:$BM$106,'Carga People'!L$2,0)),0,VLOOKUP($C49,'LINHA 3'!$C$6:$BM$106,'Carga People'!L$2,0))</f>
        <v>0</v>
      </c>
      <c r="M49" s="140">
        <f>IF(ISERROR(VLOOKUP($C49,'LINHA 1'!$C$6:$BM$162,'Carga People'!M$2,0)),0,VLOOKUP($C49,'LINHA 1'!$C$6:$BM$162,'Carga People'!M$2,0))+IF(ISERROR(VLOOKUP($C49,'LINHA 2'!$C$6:$BM$114,'Carga People'!M$2,0)),0,VLOOKUP($C49,'LINHA 2'!$C$6:$BM$114,'Carga People'!M$2,0))+IF(ISERROR(VLOOKUP($C49,'LINHA 3'!$C$6:$BM$106,'Carga People'!M$2,0)),0,VLOOKUP($C49,'LINHA 3'!$C$6:$BM$106,'Carga People'!M$2,0))</f>
        <v>0</v>
      </c>
      <c r="N49" s="140">
        <f>IF(ISERROR(VLOOKUP($C49,'LINHA 1'!$C$6:$BM$162,'Carga People'!N$2,0)),0,VLOOKUP($C49,'LINHA 1'!$C$6:$BM$162,'Carga People'!N$2,0))+IF(ISERROR(VLOOKUP($C49,'LINHA 2'!$C$6:$BM$114,'Carga People'!N$2,0)),0,VLOOKUP($C49,'LINHA 2'!$C$6:$BM$114,'Carga People'!N$2,0))+IF(ISERROR(VLOOKUP($C49,'LINHA 3'!$C$6:$BM$106,'Carga People'!N$2,0)),0,VLOOKUP($C49,'LINHA 3'!$C$6:$BM$106,'Carga People'!N$2,0))</f>
        <v>0</v>
      </c>
      <c r="O49" s="140">
        <f>IF(ISERROR(VLOOKUP($C49,'LINHA 1'!$C$6:$BM$162,'Carga People'!O$2,0)),0,VLOOKUP($C49,'LINHA 1'!$C$6:$BM$162,'Carga People'!O$2,0))+IF(ISERROR(VLOOKUP($C49,'LINHA 2'!$C$6:$BM$114,'Carga People'!O$2,0)),0,VLOOKUP($C49,'LINHA 2'!$C$6:$BM$114,'Carga People'!O$2,0))+IF(ISERROR(VLOOKUP($C49,'LINHA 3'!$C$6:$BM$106,'Carga People'!O$2,0)),0,VLOOKUP($C49,'LINHA 3'!$C$6:$BM$106,'Carga People'!O$2,0))</f>
        <v>0</v>
      </c>
      <c r="P49" s="140">
        <f>IF(ISERROR(VLOOKUP($C49,'LINHA 1'!$C$6:$BM$162,'Carga People'!P$2,0)),0,VLOOKUP($C49,'LINHA 1'!$C$6:$BM$162,'Carga People'!P$2,0))+IF(ISERROR(VLOOKUP($C49,'LINHA 2'!$C$6:$BM$114,'Carga People'!P$2,0)),0,VLOOKUP($C49,'LINHA 2'!$C$6:$BM$114,'Carga People'!P$2,0))+IF(ISERROR(VLOOKUP($C49,'LINHA 3'!$C$6:$BM$106,'Carga People'!P$2,0)),0,VLOOKUP($C49,'LINHA 3'!$C$6:$BM$106,'Carga People'!P$2,0))</f>
        <v>0</v>
      </c>
      <c r="Q49" s="140">
        <f>IF(ISERROR(VLOOKUP($C49,'LINHA 1'!$C$6:$BM$162,'Carga People'!Q$2,0)),0,VLOOKUP($C49,'LINHA 1'!$C$6:$BM$162,'Carga People'!Q$2,0))+IF(ISERROR(VLOOKUP($C49,'LINHA 2'!$C$6:$BM$114,'Carga People'!Q$2,0)),0,VLOOKUP($C49,'LINHA 2'!$C$6:$BM$114,'Carga People'!Q$2,0))+IF(ISERROR(VLOOKUP($C49,'LINHA 3'!$C$6:$BM$106,'Carga People'!Q$2,0)),0,VLOOKUP($C49,'LINHA 3'!$C$6:$BM$106,'Carga People'!Q$2,0))</f>
        <v>0</v>
      </c>
      <c r="R49" s="140">
        <f>IF(ISERROR(VLOOKUP($C49,'LINHA 1'!$C$6:$BM$162,'Carga People'!R$2,0)),0,VLOOKUP($C49,'LINHA 1'!$C$6:$BM$162,'Carga People'!R$2,0))+IF(ISERROR(VLOOKUP($C49,'LINHA 2'!$C$6:$BM$114,'Carga People'!R$2,0)),0,VLOOKUP($C49,'LINHA 2'!$C$6:$BM$114,'Carga People'!R$2,0))+IF(ISERROR(VLOOKUP($C49,'LINHA 3'!$C$6:$BM$106,'Carga People'!R$2,0)),0,VLOOKUP($C49,'LINHA 3'!$C$6:$BM$106,'Carga People'!R$2,0))</f>
        <v>0</v>
      </c>
      <c r="S49" s="140">
        <f>IF(ISERROR(VLOOKUP($C49,'LINHA 1'!$C$6:$BM$162,'Carga People'!S$2,0)),0,VLOOKUP($C49,'LINHA 1'!$C$6:$BM$162,'Carga People'!S$2,0))+IF(ISERROR(VLOOKUP($C49,'LINHA 2'!$C$6:$BM$114,'Carga People'!S$2,0)),0,VLOOKUP($C49,'LINHA 2'!$C$6:$BM$114,'Carga People'!S$2,0))+IF(ISERROR(VLOOKUP($C49,'LINHA 3'!$C$6:$BM$106,'Carga People'!S$2,0)),0,VLOOKUP($C49,'LINHA 3'!$C$6:$BM$106,'Carga People'!S$2,0))</f>
        <v>0</v>
      </c>
      <c r="T49" s="140">
        <f>IF(ISERROR(VLOOKUP($C49,'LINHA 1'!$C$6:$BM$162,'Carga People'!T$2,0)),0,VLOOKUP($C49,'LINHA 1'!$C$6:$BM$162,'Carga People'!T$2,0))+IF(ISERROR(VLOOKUP($C49,'LINHA 2'!$C$6:$BM$114,'Carga People'!T$2,0)),0,VLOOKUP($C49,'LINHA 2'!$C$6:$BM$114,'Carga People'!T$2,0))+IF(ISERROR(VLOOKUP($C49,'LINHA 3'!$C$6:$BM$106,'Carga People'!T$2,0)),0,VLOOKUP($C49,'LINHA 3'!$C$6:$BM$106,'Carga People'!T$2,0))</f>
        <v>0</v>
      </c>
      <c r="U49" s="140">
        <f>IF(ISERROR(VLOOKUP($C49,'LINHA 1'!$C$6:$BM$162,'Carga People'!U$2,0)),0,VLOOKUP($C49,'LINHA 1'!$C$6:$BM$162,'Carga People'!U$2,0))+IF(ISERROR(VLOOKUP($C49,'LINHA 2'!$C$6:$BM$114,'Carga People'!U$2,0)),0,VLOOKUP($C49,'LINHA 2'!$C$6:$BM$114,'Carga People'!U$2,0))+IF(ISERROR(VLOOKUP($C49,'LINHA 3'!$C$6:$BM$106,'Carga People'!U$2,0)),0,VLOOKUP($C49,'LINHA 3'!$C$6:$BM$106,'Carga People'!U$2,0))</f>
        <v>0</v>
      </c>
      <c r="V49" s="140">
        <f>IF(ISERROR(VLOOKUP($C49,'LINHA 1'!$C$6:$BM$162,'Carga People'!V$2,0)),0,VLOOKUP($C49,'LINHA 1'!$C$6:$BM$162,'Carga People'!V$2,0))+IF(ISERROR(VLOOKUP($C49,'LINHA 2'!$C$6:$BM$114,'Carga People'!V$2,0)),0,VLOOKUP($C49,'LINHA 2'!$C$6:$BM$114,'Carga People'!V$2,0))+IF(ISERROR(VLOOKUP($C49,'LINHA 3'!$C$6:$BM$106,'Carga People'!V$2,0)),0,VLOOKUP($C49,'LINHA 3'!$C$6:$BM$106,'Carga People'!V$2,0))</f>
        <v>63</v>
      </c>
      <c r="W49" s="140">
        <f>IF(ISERROR(VLOOKUP($C49,'LINHA 1'!$C$6:$BM$162,'Carga People'!W$2,0)),0,VLOOKUP($C49,'LINHA 1'!$C$6:$BM$162,'Carga People'!W$2,0))+IF(ISERROR(VLOOKUP($C49,'LINHA 2'!$C$6:$BM$114,'Carga People'!W$2,0)),0,VLOOKUP($C49,'LINHA 2'!$C$6:$BM$114,'Carga People'!W$2,0))+IF(ISERROR(VLOOKUP($C49,'LINHA 3'!$C$6:$BM$106,'Carga People'!W$2,0)),0,VLOOKUP($C49,'LINHA 3'!$C$6:$BM$106,'Carga People'!W$2,0))</f>
        <v>0</v>
      </c>
      <c r="X49" s="140">
        <f>IF(ISERROR(VLOOKUP($C49,'LINHA 1'!$C$6:$BM$162,'Carga People'!X$2,0)),0,VLOOKUP($C49,'LINHA 1'!$C$6:$BM$162,'Carga People'!X$2,0))+IF(ISERROR(VLOOKUP($C49,'LINHA 2'!$C$6:$BM$114,'Carga People'!X$2,0)),0,VLOOKUP($C49,'LINHA 2'!$C$6:$BM$114,'Carga People'!X$2,0))+IF(ISERROR(VLOOKUP($C49,'LINHA 3'!$C$6:$BM$106,'Carga People'!X$2,0)),0,VLOOKUP($C49,'LINHA 3'!$C$6:$BM$106,'Carga People'!X$2,0))</f>
        <v>0</v>
      </c>
      <c r="Y49" s="140">
        <f>IF(ISERROR(VLOOKUP($C49,'LINHA 1'!$C$6:$BM$162,'Carga People'!Y$2,0)),0,VLOOKUP($C49,'LINHA 1'!$C$6:$BM$162,'Carga People'!Y$2,0))+IF(ISERROR(VLOOKUP($C49,'LINHA 2'!$C$6:$BM$114,'Carga People'!Y$2,0)),0,VLOOKUP($C49,'LINHA 2'!$C$6:$BM$114,'Carga People'!Y$2,0))+IF(ISERROR(VLOOKUP($C49,'LINHA 3'!$C$6:$BM$106,'Carga People'!Y$2,0)),0,VLOOKUP($C49,'LINHA 3'!$C$6:$BM$106,'Carga People'!Y$2,0))</f>
        <v>0</v>
      </c>
      <c r="Z49" s="140">
        <f>IF(ISERROR(VLOOKUP($C49,'LINHA 1'!$C$6:$BM$162,'Carga People'!Z$2,0)),0,VLOOKUP($C49,'LINHA 1'!$C$6:$BM$162,'Carga People'!Z$2,0))+IF(ISERROR(VLOOKUP($C49,'LINHA 2'!$C$6:$BM$114,'Carga People'!Z$2,0)),0,VLOOKUP($C49,'LINHA 2'!$C$6:$BM$114,'Carga People'!Z$2,0))+IF(ISERROR(VLOOKUP($C49,'LINHA 3'!$C$6:$BM$106,'Carga People'!Z$2,0)),0,VLOOKUP($C49,'LINHA 3'!$C$6:$BM$106,'Carga People'!Z$2,0))</f>
        <v>0</v>
      </c>
      <c r="AA49" s="140">
        <f>IF(ISERROR(VLOOKUP($C49,'LINHA 1'!$C$6:$BM$162,'Carga People'!AA$2,0)),0,VLOOKUP($C49,'LINHA 1'!$C$6:$BM$162,'Carga People'!AA$2,0))+IF(ISERROR(VLOOKUP($C49,'LINHA 2'!$C$6:$BM$114,'Carga People'!AA$2,0)),0,VLOOKUP($C49,'LINHA 2'!$C$6:$BM$114,'Carga People'!AA$2,0))+IF(ISERROR(VLOOKUP($C49,'LINHA 3'!$C$6:$BM$106,'Carga People'!AA$2,0)),0,VLOOKUP($C49,'LINHA 3'!$C$6:$BM$106,'Carga People'!AA$2,0))</f>
        <v>0</v>
      </c>
      <c r="AB49" s="140">
        <f>IF(ISERROR(VLOOKUP($C49,'LINHA 1'!$C$6:$BM$162,'Carga People'!AB$2,0)),0,VLOOKUP($C49,'LINHA 1'!$C$6:$BM$162,'Carga People'!AB$2,0))+IF(ISERROR(VLOOKUP($C49,'LINHA 2'!$C$6:$BM$114,'Carga People'!AB$2,0)),0,VLOOKUP($C49,'LINHA 2'!$C$6:$BM$114,'Carga People'!AB$2,0))+IF(ISERROR(VLOOKUP($C49,'LINHA 3'!$C$6:$BM$106,'Carga People'!AB$2,0)),0,VLOOKUP($C49,'LINHA 3'!$C$6:$BM$106,'Carga People'!AB$2,0))</f>
        <v>0</v>
      </c>
      <c r="AC49" s="140">
        <f>IF(ISERROR(VLOOKUP($C49,'LINHA 1'!$C$6:$BM$162,'Carga People'!AC$2,0)),0,VLOOKUP($C49,'LINHA 1'!$C$6:$BM$162,'Carga People'!AC$2,0))+IF(ISERROR(VLOOKUP($C49,'LINHA 2'!$C$6:$BM$114,'Carga People'!AC$2,0)),0,VLOOKUP($C49,'LINHA 2'!$C$6:$BM$114,'Carga People'!AC$2,0))+IF(ISERROR(VLOOKUP($C49,'LINHA 3'!$C$6:$BM$106,'Carga People'!AC$2,0)),0,VLOOKUP($C49,'LINHA 3'!$C$6:$BM$106,'Carga People'!AC$2,0))</f>
        <v>0</v>
      </c>
      <c r="AD49" s="140">
        <f>IF(ISERROR(VLOOKUP($C49,'LINHA 1'!$C$6:$BM$162,'Carga People'!AD$2,0)),0,VLOOKUP($C49,'LINHA 1'!$C$6:$BM$162,'Carga People'!AD$2,0))+IF(ISERROR(VLOOKUP($C49,'LINHA 2'!$C$6:$BM$114,'Carga People'!AD$2,0)),0,VLOOKUP($C49,'LINHA 2'!$C$6:$BM$114,'Carga People'!AD$2,0))+IF(ISERROR(VLOOKUP($C49,'LINHA 3'!$C$6:$BM$106,'Carga People'!AD$2,0)),0,VLOOKUP($C49,'LINHA 3'!$C$6:$BM$106,'Carga People'!AD$2,0))</f>
        <v>0</v>
      </c>
      <c r="AE49" s="140">
        <f>IF(ISERROR(VLOOKUP($C49,'LINHA 1'!$C$6:$BM$162,'Carga People'!AE$2,0)),0,VLOOKUP($C49,'LINHA 1'!$C$6:$BM$162,'Carga People'!AE$2,0))+IF(ISERROR(VLOOKUP($C49,'LINHA 2'!$C$6:$BM$114,'Carga People'!AE$2,0)),0,VLOOKUP($C49,'LINHA 2'!$C$6:$BM$114,'Carga People'!AE$2,0))+IF(ISERROR(VLOOKUP($C49,'LINHA 3'!$C$6:$BM$106,'Carga People'!AE$2,0)),0,VLOOKUP($C49,'LINHA 3'!$C$6:$BM$106,'Carga People'!AE$2,0))</f>
        <v>0</v>
      </c>
      <c r="AF49" s="140">
        <f>IF(ISERROR(VLOOKUP($C49,'LINHA 1'!$C$6:$BM$162,'Carga People'!AF$2,0)),0,VLOOKUP($C49,'LINHA 1'!$C$6:$BM$162,'Carga People'!AF$2,0))+IF(ISERROR(VLOOKUP($C49,'LINHA 2'!$C$6:$BM$114,'Carga People'!AF$2,0)),0,VLOOKUP($C49,'LINHA 2'!$C$6:$BM$114,'Carga People'!AF$2,0))+IF(ISERROR(VLOOKUP($C49,'LINHA 3'!$C$6:$BM$106,'Carga People'!AF$2,0)),0,VLOOKUP($C49,'LINHA 3'!$C$6:$BM$106,'Carga People'!AF$2,0))</f>
        <v>0</v>
      </c>
      <c r="AG49" s="140">
        <f>IF(ISERROR(VLOOKUP($C49,'LINHA 1'!$C$6:$BM$162,'Carga People'!AG$2,0)),0,VLOOKUP($C49,'LINHA 1'!$C$6:$BM$162,'Carga People'!AG$2,0))+IF(ISERROR(VLOOKUP($C49,'LINHA 2'!$C$6:$BM$114,'Carga People'!AG$2,0)),0,VLOOKUP($C49,'LINHA 2'!$C$6:$BM$114,'Carga People'!AG$2,0))+IF(ISERROR(VLOOKUP($C49,'LINHA 3'!$C$6:$BM$106,'Carga People'!AG$2,0)),0,VLOOKUP($C49,'LINHA 3'!$C$6:$BM$106,'Carga People'!AG$2,0))</f>
        <v>0</v>
      </c>
      <c r="AH49" s="140">
        <f>IF(ISERROR(VLOOKUP($C49,'LINHA 1'!$C$6:$BM$162,'Carga People'!AH$2,0)),0,VLOOKUP($C49,'LINHA 1'!$C$6:$BM$162,'Carga People'!AH$2,0))+IF(ISERROR(VLOOKUP($C49,'LINHA 2'!$C$6:$BM$114,'Carga People'!AH$2,0)),0,VLOOKUP($C49,'LINHA 2'!$C$6:$BM$114,'Carga People'!AH$2,0))+IF(ISERROR(VLOOKUP($C49,'LINHA 3'!$C$6:$BM$106,'Carga People'!AH$2,0)),0,VLOOKUP($C49,'LINHA 3'!$C$6:$BM$106,'Carga People'!AH$2,0))</f>
        <v>0</v>
      </c>
      <c r="AI49" s="140">
        <f>IF(ISERROR(VLOOKUP($C49,'LINHA 1'!$C$6:$BM$162,'Carga People'!AI$2,0)),0,VLOOKUP($C49,'LINHA 1'!$C$6:$BM$162,'Carga People'!AI$2,0))+IF(ISERROR(VLOOKUP($C49,'LINHA 2'!$C$6:$BM$114,'Carga People'!AI$2,0)),0,VLOOKUP($C49,'LINHA 2'!$C$6:$BM$114,'Carga People'!AI$2,0))+IF(ISERROR(VLOOKUP($C49,'LINHA 3'!$C$6:$BM$106,'Carga People'!AI$2,0)),0,VLOOKUP($C49,'LINHA 3'!$C$6:$BM$106,'Carga People'!AI$2,0))</f>
        <v>0</v>
      </c>
      <c r="AJ49" s="140">
        <f>IF(ISERROR(VLOOKUP($C49,'LINHA 1'!$C$6:$BM$162,'Carga People'!AJ$2,0)),0,VLOOKUP($C49,'LINHA 1'!$C$6:$BM$162,'Carga People'!AJ$2,0))+IF(ISERROR(VLOOKUP($C49,'LINHA 2'!$C$6:$BM$114,'Carga People'!AJ$2,0)),0,VLOOKUP($C49,'LINHA 2'!$C$6:$BM$114,'Carga People'!AJ$2,0))+IF(ISERROR(VLOOKUP($C49,'LINHA 3'!$C$6:$BM$106,'Carga People'!AJ$2,0)),0,VLOOKUP($C49,'LINHA 3'!$C$6:$BM$106,'Carga People'!AJ$2,0))</f>
        <v>0</v>
      </c>
      <c r="AK49" s="140">
        <f>IF(ISERROR(VLOOKUP($C49,'LINHA 1'!$C$6:$BM$162,'Carga People'!AK$2,0)),0,VLOOKUP($C49,'LINHA 1'!$C$6:$BM$162,'Carga People'!AK$2,0))+IF(ISERROR(VLOOKUP($C49,'LINHA 2'!$C$6:$BM$114,'Carga People'!AK$2,0)),0,VLOOKUP($C49,'LINHA 2'!$C$6:$BM$114,'Carga People'!AK$2,0))+IF(ISERROR(VLOOKUP($C49,'LINHA 3'!$C$6:$BM$106,'Carga People'!AK$2,0)),0,VLOOKUP($C49,'LINHA 3'!$C$6:$BM$106,'Carga People'!AK$2,0))</f>
        <v>0</v>
      </c>
      <c r="AL49" s="140">
        <f>IF(ISERROR(VLOOKUP($C49,'LINHA 1'!$C$6:$BM$162,'Carga People'!AL$2,0)),0,VLOOKUP($C49,'LINHA 1'!$C$6:$BM$162,'Carga People'!AL$2,0))+IF(ISERROR(VLOOKUP($C49,'LINHA 2'!$C$6:$BM$114,'Carga People'!AL$2,0)),0,VLOOKUP($C49,'LINHA 2'!$C$6:$BM$114,'Carga People'!AL$2,0))+IF(ISERROR(VLOOKUP($C49,'LINHA 3'!$C$6:$BM$106,'Carga People'!AL$2,0)),0,VLOOKUP($C49,'LINHA 3'!$C$6:$BM$106,'Carga People'!AL$2,0))</f>
        <v>0</v>
      </c>
      <c r="AM49" s="140">
        <f>IF(ISERROR(VLOOKUP($C49,'LINHA 1'!$C$6:$BM$162,'Carga People'!AM$2,0)),0,VLOOKUP($C49,'LINHA 1'!$C$6:$BM$162,'Carga People'!AM$2,0))+IF(ISERROR(VLOOKUP($C49,'LINHA 2'!$C$6:$BM$114,'Carga People'!AM$2,0)),0,VLOOKUP($C49,'LINHA 2'!$C$6:$BM$114,'Carga People'!AM$2,0))+IF(ISERROR(VLOOKUP($C49,'LINHA 3'!$C$6:$BM$106,'Carga People'!AM$2,0)),0,VLOOKUP($C49,'LINHA 3'!$C$6:$BM$106,'Carga People'!AM$2,0))</f>
        <v>0</v>
      </c>
      <c r="AN49" s="140">
        <f>IF(ISERROR(VLOOKUP($C49,'LINHA 1'!$C$6:$BM$162,'Carga People'!AN$2,0)),0,VLOOKUP($C49,'LINHA 1'!$C$6:$BM$162,'Carga People'!AN$2,0))+IF(ISERROR(VLOOKUP($C49,'LINHA 2'!$C$6:$BM$114,'Carga People'!AN$2,0)),0,VLOOKUP($C49,'LINHA 2'!$C$6:$BM$114,'Carga People'!AN$2,0))+IF(ISERROR(VLOOKUP($C49,'LINHA 3'!$C$6:$BM$106,'Carga People'!AN$2,0)),0,VLOOKUP($C49,'LINHA 3'!$C$6:$BM$106,'Carga People'!AN$2,0))</f>
        <v>0</v>
      </c>
      <c r="AO49" s="140">
        <f>IF(ISERROR(VLOOKUP($C49,'LINHA 1'!$C$6:$BM$162,'Carga People'!AO$2,0)),0,VLOOKUP($C49,'LINHA 1'!$C$6:$BM$162,'Carga People'!AO$2,0))+IF(ISERROR(VLOOKUP($C49,'LINHA 2'!$C$6:$BM$114,'Carga People'!AO$2,0)),0,VLOOKUP($C49,'LINHA 2'!$C$6:$BM$114,'Carga People'!AO$2,0))+IF(ISERROR(VLOOKUP($C49,'LINHA 3'!$C$6:$BM$106,'Carga People'!AO$2,0)),0,VLOOKUP($C49,'LINHA 3'!$C$6:$BM$106,'Carga People'!AO$2,0))</f>
        <v>0</v>
      </c>
      <c r="AP49" s="140">
        <f>IF(ISERROR(VLOOKUP($C49,'LINHA 1'!$C$6:$BM$162,'Carga People'!AP$2,0)),0,VLOOKUP($C49,'LINHA 1'!$C$6:$BM$162,'Carga People'!AP$2,0))+IF(ISERROR(VLOOKUP($C49,'LINHA 2'!$C$6:$BM$114,'Carga People'!AP$2,0)),0,VLOOKUP($C49,'LINHA 2'!$C$6:$BM$114,'Carga People'!AP$2,0))+IF(ISERROR(VLOOKUP($C49,'LINHA 3'!$C$6:$BM$106,'Carga People'!AP$2,0)),0,VLOOKUP($C49,'LINHA 3'!$C$6:$BM$106,'Carga People'!AP$2,0))</f>
        <v>0</v>
      </c>
      <c r="AQ49" s="140">
        <f>IF(ISERROR(VLOOKUP($C49,'LINHA 1'!$C$6:$BM$162,'Carga People'!AQ$2,0)),0,VLOOKUP($C49,'LINHA 1'!$C$6:$BM$162,'Carga People'!AQ$2,0))+IF(ISERROR(VLOOKUP($C49,'LINHA 2'!$C$6:$BM$114,'Carga People'!AQ$2,0)),0,VLOOKUP($C49,'LINHA 2'!$C$6:$BM$114,'Carga People'!AQ$2,0))+IF(ISERROR(VLOOKUP($C49,'LINHA 3'!$C$6:$BM$106,'Carga People'!AQ$2,0)),0,VLOOKUP($C49,'LINHA 3'!$C$6:$BM$106,'Carga People'!AQ$2,0))</f>
        <v>0</v>
      </c>
      <c r="AR49" s="140">
        <f>IF(ISERROR(VLOOKUP($C49,'LINHA 1'!$C$6:$BM$162,'Carga People'!AR$2,0)),0,VLOOKUP($C49,'LINHA 1'!$C$6:$BM$162,'Carga People'!AR$2,0))+IF(ISERROR(VLOOKUP($C49,'LINHA 2'!$C$6:$BM$114,'Carga People'!AR$2,0)),0,VLOOKUP($C49,'LINHA 2'!$C$6:$BM$114,'Carga People'!AR$2,0))+IF(ISERROR(VLOOKUP($C49,'LINHA 3'!$C$6:$BM$106,'Carga People'!AR$2,0)),0,VLOOKUP($C49,'LINHA 3'!$C$6:$BM$106,'Carga People'!AR$2,0))</f>
        <v>0</v>
      </c>
      <c r="AS49" s="140">
        <f>IF(ISERROR(VLOOKUP($C49,'LINHA 1'!$C$6:$BM$162,'Carga People'!AS$2,0)),0,VLOOKUP($C49,'LINHA 1'!$C$6:$BM$162,'Carga People'!AS$2,0))+IF(ISERROR(VLOOKUP($C49,'LINHA 2'!$C$6:$BM$114,'Carga People'!AS$2,0)),0,VLOOKUP($C49,'LINHA 2'!$C$6:$BM$114,'Carga People'!AS$2,0))+IF(ISERROR(VLOOKUP($C49,'LINHA 3'!$C$6:$BM$106,'Carga People'!AS$2,0)),0,VLOOKUP($C49,'LINHA 3'!$C$6:$BM$106,'Carga People'!AS$2,0))</f>
        <v>0</v>
      </c>
      <c r="AT49" s="140">
        <f>IF(ISERROR(VLOOKUP($C49,'LINHA 1'!$C$6:$BM$162,'Carga People'!AT$2,0)),0,VLOOKUP($C49,'LINHA 1'!$C$6:$BM$162,'Carga People'!AT$2,0))+IF(ISERROR(VLOOKUP($C49,'LINHA 2'!$C$6:$BM$114,'Carga People'!AT$2,0)),0,VLOOKUP($C49,'LINHA 2'!$C$6:$BM$114,'Carga People'!AT$2,0))+IF(ISERROR(VLOOKUP($C49,'LINHA 3'!$C$6:$BM$106,'Carga People'!AT$2,0)),0,VLOOKUP($C49,'LINHA 3'!$C$6:$BM$106,'Carga People'!AT$2,0))</f>
        <v>0</v>
      </c>
      <c r="AU49" s="367">
        <f t="shared" si="2"/>
        <v>63</v>
      </c>
      <c r="AV49" s="780" t="str">
        <f t="shared" si="3"/>
        <v/>
      </c>
      <c r="AW49" s="90" t="e">
        <f>IF(D49="","",VLOOKUP(D49,MI_ME!$D$5:$AQ$336,39,0))</f>
        <v>#N/A</v>
      </c>
      <c r="AX49" s="660"/>
    </row>
    <row r="50" spans="1:50" ht="18" hidden="1" customHeight="1" x14ac:dyDescent="0.3">
      <c r="A50" s="1792"/>
      <c r="B50" s="771" t="s">
        <v>498</v>
      </c>
      <c r="C50" s="771" t="s">
        <v>1250</v>
      </c>
      <c r="D50" s="771" t="s">
        <v>573</v>
      </c>
      <c r="E50" s="1457"/>
      <c r="F50" s="770" t="s">
        <v>47</v>
      </c>
      <c r="G50" s="136"/>
      <c r="H50" s="137"/>
      <c r="I50" s="138"/>
      <c r="J50" s="139">
        <f>IF(ISERROR(VLOOKUP($C50,'LINHA 1'!$C$6:$BM$162,'Carga People'!J$2,0)),0,VLOOKUP($C50,'LINHA 1'!$C$6:$BM$162,'Carga People'!J$2,0))+IF(ISERROR(VLOOKUP($C50,'LINHA 2'!$C$6:$BM$114,'Carga People'!J$2,0)),0,VLOOKUP($C50,'LINHA 2'!$C$6:$BM$114,'Carga People'!J$2,0))+IF(ISERROR(VLOOKUP($C50,'LINHA 3'!$C$6:$BM$106,'Carga People'!J$2,0)),0,VLOOKUP($C50,'LINHA 3'!$C$6:$BM$106,'Carga People'!J$2,0))</f>
        <v>0</v>
      </c>
      <c r="K50" s="140">
        <f>IF(ISERROR(VLOOKUP($C50,'LINHA 1'!$C$6:$BM$162,'Carga People'!K$2,0)),0,VLOOKUP($C50,'LINHA 1'!$C$6:$BM$162,'Carga People'!K$2,0))+IF(ISERROR(VLOOKUP($C50,'LINHA 2'!$C$6:$BM$114,'Carga People'!K$2,0)),0,VLOOKUP($C50,'LINHA 2'!$C$6:$BM$114,'Carga People'!K$2,0))+IF(ISERROR(VLOOKUP($C50,'LINHA 3'!$C$6:$BM$106,'Carga People'!K$2,0)),0,VLOOKUP($C50,'LINHA 3'!$C$6:$BM$106,'Carga People'!K$2,0))</f>
        <v>0</v>
      </c>
      <c r="L50" s="140">
        <f>IF(ISERROR(VLOOKUP($C50,'LINHA 1'!$C$6:$BM$162,'Carga People'!L$2,0)),0,VLOOKUP($C50,'LINHA 1'!$C$6:$BM$162,'Carga People'!L$2,0))+IF(ISERROR(VLOOKUP($C50,'LINHA 2'!$C$6:$BM$114,'Carga People'!L$2,0)),0,VLOOKUP($C50,'LINHA 2'!$C$6:$BM$114,'Carga People'!L$2,0))+IF(ISERROR(VLOOKUP($C50,'LINHA 3'!$C$6:$BM$106,'Carga People'!L$2,0)),0,VLOOKUP($C50,'LINHA 3'!$C$6:$BM$106,'Carga People'!L$2,0))</f>
        <v>0</v>
      </c>
      <c r="M50" s="140">
        <f>IF(ISERROR(VLOOKUP($C50,'LINHA 1'!$C$6:$BM$162,'Carga People'!M$2,0)),0,VLOOKUP($C50,'LINHA 1'!$C$6:$BM$162,'Carga People'!M$2,0))+IF(ISERROR(VLOOKUP($C50,'LINHA 2'!$C$6:$BM$114,'Carga People'!M$2,0)),0,VLOOKUP($C50,'LINHA 2'!$C$6:$BM$114,'Carga People'!M$2,0))+IF(ISERROR(VLOOKUP($C50,'LINHA 3'!$C$6:$BM$106,'Carga People'!M$2,0)),0,VLOOKUP($C50,'LINHA 3'!$C$6:$BM$106,'Carga People'!M$2,0))</f>
        <v>0</v>
      </c>
      <c r="N50" s="140">
        <f>IF(ISERROR(VLOOKUP($C50,'LINHA 1'!$C$6:$BM$162,'Carga People'!N$2,0)),0,VLOOKUP($C50,'LINHA 1'!$C$6:$BM$162,'Carga People'!N$2,0))+IF(ISERROR(VLOOKUP($C50,'LINHA 2'!$C$6:$BM$114,'Carga People'!N$2,0)),0,VLOOKUP($C50,'LINHA 2'!$C$6:$BM$114,'Carga People'!N$2,0))+IF(ISERROR(VLOOKUP($C50,'LINHA 3'!$C$6:$BM$106,'Carga People'!N$2,0)),0,VLOOKUP($C50,'LINHA 3'!$C$6:$BM$106,'Carga People'!N$2,0))</f>
        <v>0</v>
      </c>
      <c r="O50" s="140">
        <f>IF(ISERROR(VLOOKUP($C50,'LINHA 1'!$C$6:$BM$162,'Carga People'!O$2,0)),0,VLOOKUP($C50,'LINHA 1'!$C$6:$BM$162,'Carga People'!O$2,0))+IF(ISERROR(VLOOKUP($C50,'LINHA 2'!$C$6:$BM$114,'Carga People'!O$2,0)),0,VLOOKUP($C50,'LINHA 2'!$C$6:$BM$114,'Carga People'!O$2,0))+IF(ISERROR(VLOOKUP($C50,'LINHA 3'!$C$6:$BM$106,'Carga People'!O$2,0)),0,VLOOKUP($C50,'LINHA 3'!$C$6:$BM$106,'Carga People'!O$2,0))</f>
        <v>0</v>
      </c>
      <c r="P50" s="140">
        <f>IF(ISERROR(VLOOKUP($C50,'LINHA 1'!$C$6:$BM$162,'Carga People'!P$2,0)),0,VLOOKUP($C50,'LINHA 1'!$C$6:$BM$162,'Carga People'!P$2,0))+IF(ISERROR(VLOOKUP($C50,'LINHA 2'!$C$6:$BM$114,'Carga People'!P$2,0)),0,VLOOKUP($C50,'LINHA 2'!$C$6:$BM$114,'Carga People'!P$2,0))+IF(ISERROR(VLOOKUP($C50,'LINHA 3'!$C$6:$BM$106,'Carga People'!P$2,0)),0,VLOOKUP($C50,'LINHA 3'!$C$6:$BM$106,'Carga People'!P$2,0))</f>
        <v>0</v>
      </c>
      <c r="Q50" s="140">
        <f>IF(ISERROR(VLOOKUP($C50,'LINHA 1'!$C$6:$BM$162,'Carga People'!Q$2,0)),0,VLOOKUP($C50,'LINHA 1'!$C$6:$BM$162,'Carga People'!Q$2,0))+IF(ISERROR(VLOOKUP($C50,'LINHA 2'!$C$6:$BM$114,'Carga People'!Q$2,0)),0,VLOOKUP($C50,'LINHA 2'!$C$6:$BM$114,'Carga People'!Q$2,0))+IF(ISERROR(VLOOKUP($C50,'LINHA 3'!$C$6:$BM$106,'Carga People'!Q$2,0)),0,VLOOKUP($C50,'LINHA 3'!$C$6:$BM$106,'Carga People'!Q$2,0))</f>
        <v>0</v>
      </c>
      <c r="R50" s="140">
        <f>IF(ISERROR(VLOOKUP($C50,'LINHA 1'!$C$6:$BM$162,'Carga People'!R$2,0)),0,VLOOKUP($C50,'LINHA 1'!$C$6:$BM$162,'Carga People'!R$2,0))+IF(ISERROR(VLOOKUP($C50,'LINHA 2'!$C$6:$BM$114,'Carga People'!R$2,0)),0,VLOOKUP($C50,'LINHA 2'!$C$6:$BM$114,'Carga People'!R$2,0))+IF(ISERROR(VLOOKUP($C50,'LINHA 3'!$C$6:$BM$106,'Carga People'!R$2,0)),0,VLOOKUP($C50,'LINHA 3'!$C$6:$BM$106,'Carga People'!R$2,0))</f>
        <v>0</v>
      </c>
      <c r="S50" s="140">
        <f>IF(ISERROR(VLOOKUP($C50,'LINHA 1'!$C$6:$BM$162,'Carga People'!S$2,0)),0,VLOOKUP($C50,'LINHA 1'!$C$6:$BM$162,'Carga People'!S$2,0))+IF(ISERROR(VLOOKUP($C50,'LINHA 2'!$C$6:$BM$114,'Carga People'!S$2,0)),0,VLOOKUP($C50,'LINHA 2'!$C$6:$BM$114,'Carga People'!S$2,0))+IF(ISERROR(VLOOKUP($C50,'LINHA 3'!$C$6:$BM$106,'Carga People'!S$2,0)),0,VLOOKUP($C50,'LINHA 3'!$C$6:$BM$106,'Carga People'!S$2,0))</f>
        <v>0</v>
      </c>
      <c r="T50" s="140">
        <f>IF(ISERROR(VLOOKUP($C50,'LINHA 1'!$C$6:$BM$162,'Carga People'!T$2,0)),0,VLOOKUP($C50,'LINHA 1'!$C$6:$BM$162,'Carga People'!T$2,0))+IF(ISERROR(VLOOKUP($C50,'LINHA 2'!$C$6:$BM$114,'Carga People'!T$2,0)),0,VLOOKUP($C50,'LINHA 2'!$C$6:$BM$114,'Carga People'!T$2,0))+IF(ISERROR(VLOOKUP($C50,'LINHA 3'!$C$6:$BM$106,'Carga People'!T$2,0)),0,VLOOKUP($C50,'LINHA 3'!$C$6:$BM$106,'Carga People'!T$2,0))</f>
        <v>0</v>
      </c>
      <c r="U50" s="140">
        <f>IF(ISERROR(VLOOKUP($C50,'LINHA 1'!$C$6:$BM$162,'Carga People'!U$2,0)),0,VLOOKUP($C50,'LINHA 1'!$C$6:$BM$162,'Carga People'!U$2,0))+IF(ISERROR(VLOOKUP($C50,'LINHA 2'!$C$6:$BM$114,'Carga People'!U$2,0)),0,VLOOKUP($C50,'LINHA 2'!$C$6:$BM$114,'Carga People'!U$2,0))+IF(ISERROR(VLOOKUP($C50,'LINHA 3'!$C$6:$BM$106,'Carga People'!U$2,0)),0,VLOOKUP($C50,'LINHA 3'!$C$6:$BM$106,'Carga People'!U$2,0))</f>
        <v>0</v>
      </c>
      <c r="V50" s="140">
        <f>IF(ISERROR(VLOOKUP($C50,'LINHA 1'!$C$6:$BM$162,'Carga People'!V$2,0)),0,VLOOKUP($C50,'LINHA 1'!$C$6:$BM$162,'Carga People'!V$2,0))+IF(ISERROR(VLOOKUP($C50,'LINHA 2'!$C$6:$BM$114,'Carga People'!V$2,0)),0,VLOOKUP($C50,'LINHA 2'!$C$6:$BM$114,'Carga People'!V$2,0))+IF(ISERROR(VLOOKUP($C50,'LINHA 3'!$C$6:$BM$106,'Carga People'!V$2,0)),0,VLOOKUP($C50,'LINHA 3'!$C$6:$BM$106,'Carga People'!V$2,0))</f>
        <v>0</v>
      </c>
      <c r="W50" s="140">
        <f>IF(ISERROR(VLOOKUP($C50,'LINHA 1'!$C$6:$BM$162,'Carga People'!W$2,0)),0,VLOOKUP($C50,'LINHA 1'!$C$6:$BM$162,'Carga People'!W$2,0))+IF(ISERROR(VLOOKUP($C50,'LINHA 2'!$C$6:$BM$114,'Carga People'!W$2,0)),0,VLOOKUP($C50,'LINHA 2'!$C$6:$BM$114,'Carga People'!W$2,0))+IF(ISERROR(VLOOKUP($C50,'LINHA 3'!$C$6:$BM$106,'Carga People'!W$2,0)),0,VLOOKUP($C50,'LINHA 3'!$C$6:$BM$106,'Carga People'!W$2,0))</f>
        <v>0</v>
      </c>
      <c r="X50" s="140">
        <f>IF(ISERROR(VLOOKUP($C50,'LINHA 1'!$C$6:$BM$162,'Carga People'!X$2,0)),0,VLOOKUP($C50,'LINHA 1'!$C$6:$BM$162,'Carga People'!X$2,0))+IF(ISERROR(VLOOKUP($C50,'LINHA 2'!$C$6:$BM$114,'Carga People'!X$2,0)),0,VLOOKUP($C50,'LINHA 2'!$C$6:$BM$114,'Carga People'!X$2,0))+IF(ISERROR(VLOOKUP($C50,'LINHA 3'!$C$6:$BM$106,'Carga People'!X$2,0)),0,VLOOKUP($C50,'LINHA 3'!$C$6:$BM$106,'Carga People'!X$2,0))</f>
        <v>0</v>
      </c>
      <c r="Y50" s="140">
        <f>IF(ISERROR(VLOOKUP($C50,'LINHA 1'!$C$6:$BM$162,'Carga People'!Y$2,0)),0,VLOOKUP($C50,'LINHA 1'!$C$6:$BM$162,'Carga People'!Y$2,0))+IF(ISERROR(VLOOKUP($C50,'LINHA 2'!$C$6:$BM$114,'Carga People'!Y$2,0)),0,VLOOKUP($C50,'LINHA 2'!$C$6:$BM$114,'Carga People'!Y$2,0))+IF(ISERROR(VLOOKUP($C50,'LINHA 3'!$C$6:$BM$106,'Carga People'!Y$2,0)),0,VLOOKUP($C50,'LINHA 3'!$C$6:$BM$106,'Carga People'!Y$2,0))</f>
        <v>0</v>
      </c>
      <c r="Z50" s="140">
        <f>IF(ISERROR(VLOOKUP($C50,'LINHA 1'!$C$6:$BM$162,'Carga People'!Z$2,0)),0,VLOOKUP($C50,'LINHA 1'!$C$6:$BM$162,'Carga People'!Z$2,0))+IF(ISERROR(VLOOKUP($C50,'LINHA 2'!$C$6:$BM$114,'Carga People'!Z$2,0)),0,VLOOKUP($C50,'LINHA 2'!$C$6:$BM$114,'Carga People'!Z$2,0))+IF(ISERROR(VLOOKUP($C50,'LINHA 3'!$C$6:$BM$106,'Carga People'!Z$2,0)),0,VLOOKUP($C50,'LINHA 3'!$C$6:$BM$106,'Carga People'!Z$2,0))</f>
        <v>0</v>
      </c>
      <c r="AA50" s="140">
        <f>IF(ISERROR(VLOOKUP($C50,'LINHA 1'!$C$6:$BM$162,'Carga People'!AA$2,0)),0,VLOOKUP($C50,'LINHA 1'!$C$6:$BM$162,'Carga People'!AA$2,0))+IF(ISERROR(VLOOKUP($C50,'LINHA 2'!$C$6:$BM$114,'Carga People'!AA$2,0)),0,VLOOKUP($C50,'LINHA 2'!$C$6:$BM$114,'Carga People'!AA$2,0))+IF(ISERROR(VLOOKUP($C50,'LINHA 3'!$C$6:$BM$106,'Carga People'!AA$2,0)),0,VLOOKUP($C50,'LINHA 3'!$C$6:$BM$106,'Carga People'!AA$2,0))</f>
        <v>0</v>
      </c>
      <c r="AB50" s="140">
        <f>IF(ISERROR(VLOOKUP($C50,'LINHA 1'!$C$6:$BM$162,'Carga People'!AB$2,0)),0,VLOOKUP($C50,'LINHA 1'!$C$6:$BM$162,'Carga People'!AB$2,0))+IF(ISERROR(VLOOKUP($C50,'LINHA 2'!$C$6:$BM$114,'Carga People'!AB$2,0)),0,VLOOKUP($C50,'LINHA 2'!$C$6:$BM$114,'Carga People'!AB$2,0))+IF(ISERROR(VLOOKUP($C50,'LINHA 3'!$C$6:$BM$106,'Carga People'!AB$2,0)),0,VLOOKUP($C50,'LINHA 3'!$C$6:$BM$106,'Carga People'!AB$2,0))</f>
        <v>0</v>
      </c>
      <c r="AC50" s="140">
        <f>IF(ISERROR(VLOOKUP($C50,'LINHA 1'!$C$6:$BM$162,'Carga People'!AC$2,0)),0,VLOOKUP($C50,'LINHA 1'!$C$6:$BM$162,'Carga People'!AC$2,0))+IF(ISERROR(VLOOKUP($C50,'LINHA 2'!$C$6:$BM$114,'Carga People'!AC$2,0)),0,VLOOKUP($C50,'LINHA 2'!$C$6:$BM$114,'Carga People'!AC$2,0))+IF(ISERROR(VLOOKUP($C50,'LINHA 3'!$C$6:$BM$106,'Carga People'!AC$2,0)),0,VLOOKUP($C50,'LINHA 3'!$C$6:$BM$106,'Carga People'!AC$2,0))</f>
        <v>0</v>
      </c>
      <c r="AD50" s="140">
        <f>IF(ISERROR(VLOOKUP($C50,'LINHA 1'!$C$6:$BM$162,'Carga People'!AD$2,0)),0,VLOOKUP($C50,'LINHA 1'!$C$6:$BM$162,'Carga People'!AD$2,0))+IF(ISERROR(VLOOKUP($C50,'LINHA 2'!$C$6:$BM$114,'Carga People'!AD$2,0)),0,VLOOKUP($C50,'LINHA 2'!$C$6:$BM$114,'Carga People'!AD$2,0))+IF(ISERROR(VLOOKUP($C50,'LINHA 3'!$C$6:$BM$106,'Carga People'!AD$2,0)),0,VLOOKUP($C50,'LINHA 3'!$C$6:$BM$106,'Carga People'!AD$2,0))</f>
        <v>0</v>
      </c>
      <c r="AE50" s="140">
        <f>IF(ISERROR(VLOOKUP($C50,'LINHA 1'!$C$6:$BM$162,'Carga People'!AE$2,0)),0,VLOOKUP($C50,'LINHA 1'!$C$6:$BM$162,'Carga People'!AE$2,0))+IF(ISERROR(VLOOKUP($C50,'LINHA 2'!$C$6:$BM$114,'Carga People'!AE$2,0)),0,VLOOKUP($C50,'LINHA 2'!$C$6:$BM$114,'Carga People'!AE$2,0))+IF(ISERROR(VLOOKUP($C50,'LINHA 3'!$C$6:$BM$106,'Carga People'!AE$2,0)),0,VLOOKUP($C50,'LINHA 3'!$C$6:$BM$106,'Carga People'!AE$2,0))</f>
        <v>0</v>
      </c>
      <c r="AF50" s="140">
        <f>IF(ISERROR(VLOOKUP($C50,'LINHA 1'!$C$6:$BM$162,'Carga People'!AF$2,0)),0,VLOOKUP($C50,'LINHA 1'!$C$6:$BM$162,'Carga People'!AF$2,0))+IF(ISERROR(VLOOKUP($C50,'LINHA 2'!$C$6:$BM$114,'Carga People'!AF$2,0)),0,VLOOKUP($C50,'LINHA 2'!$C$6:$BM$114,'Carga People'!AF$2,0))+IF(ISERROR(VLOOKUP($C50,'LINHA 3'!$C$6:$BM$106,'Carga People'!AF$2,0)),0,VLOOKUP($C50,'LINHA 3'!$C$6:$BM$106,'Carga People'!AF$2,0))</f>
        <v>0</v>
      </c>
      <c r="AG50" s="140">
        <f>IF(ISERROR(VLOOKUP($C50,'LINHA 1'!$C$6:$BM$162,'Carga People'!AG$2,0)),0,VLOOKUP($C50,'LINHA 1'!$C$6:$BM$162,'Carga People'!AG$2,0))+IF(ISERROR(VLOOKUP($C50,'LINHA 2'!$C$6:$BM$114,'Carga People'!AG$2,0)),0,VLOOKUP($C50,'LINHA 2'!$C$6:$BM$114,'Carga People'!AG$2,0))+IF(ISERROR(VLOOKUP($C50,'LINHA 3'!$C$6:$BM$106,'Carga People'!AG$2,0)),0,VLOOKUP($C50,'LINHA 3'!$C$6:$BM$106,'Carga People'!AG$2,0))</f>
        <v>0</v>
      </c>
      <c r="AH50" s="140">
        <f>IF(ISERROR(VLOOKUP($C50,'LINHA 1'!$C$6:$BM$162,'Carga People'!AH$2,0)),0,VLOOKUP($C50,'LINHA 1'!$C$6:$BM$162,'Carga People'!AH$2,0))+IF(ISERROR(VLOOKUP($C50,'LINHA 2'!$C$6:$BM$114,'Carga People'!AH$2,0)),0,VLOOKUP($C50,'LINHA 2'!$C$6:$BM$114,'Carga People'!AH$2,0))+IF(ISERROR(VLOOKUP($C50,'LINHA 3'!$C$6:$BM$106,'Carga People'!AH$2,0)),0,VLOOKUP($C50,'LINHA 3'!$C$6:$BM$106,'Carga People'!AH$2,0))</f>
        <v>0</v>
      </c>
      <c r="AI50" s="140">
        <f>IF(ISERROR(VLOOKUP($C50,'LINHA 1'!$C$6:$BM$162,'Carga People'!AI$2,0)),0,VLOOKUP($C50,'LINHA 1'!$C$6:$BM$162,'Carga People'!AI$2,0))+IF(ISERROR(VLOOKUP($C50,'LINHA 2'!$C$6:$BM$114,'Carga People'!AI$2,0)),0,VLOOKUP($C50,'LINHA 2'!$C$6:$BM$114,'Carga People'!AI$2,0))+IF(ISERROR(VLOOKUP($C50,'LINHA 3'!$C$6:$BM$106,'Carga People'!AI$2,0)),0,VLOOKUP($C50,'LINHA 3'!$C$6:$BM$106,'Carga People'!AI$2,0))</f>
        <v>0</v>
      </c>
      <c r="AJ50" s="140">
        <f>IF(ISERROR(VLOOKUP($C50,'LINHA 1'!$C$6:$BM$162,'Carga People'!AJ$2,0)),0,VLOOKUP($C50,'LINHA 1'!$C$6:$BM$162,'Carga People'!AJ$2,0))+IF(ISERROR(VLOOKUP($C50,'LINHA 2'!$C$6:$BM$114,'Carga People'!AJ$2,0)),0,VLOOKUP($C50,'LINHA 2'!$C$6:$BM$114,'Carga People'!AJ$2,0))+IF(ISERROR(VLOOKUP($C50,'LINHA 3'!$C$6:$BM$106,'Carga People'!AJ$2,0)),0,VLOOKUP($C50,'LINHA 3'!$C$6:$BM$106,'Carga People'!AJ$2,0))</f>
        <v>0</v>
      </c>
      <c r="AK50" s="140">
        <f>IF(ISERROR(VLOOKUP($C50,'LINHA 1'!$C$6:$BM$162,'Carga People'!AK$2,0)),0,VLOOKUP($C50,'LINHA 1'!$C$6:$BM$162,'Carga People'!AK$2,0))+IF(ISERROR(VLOOKUP($C50,'LINHA 2'!$C$6:$BM$114,'Carga People'!AK$2,0)),0,VLOOKUP($C50,'LINHA 2'!$C$6:$BM$114,'Carga People'!AK$2,0))+IF(ISERROR(VLOOKUP($C50,'LINHA 3'!$C$6:$BM$106,'Carga People'!AK$2,0)),0,VLOOKUP($C50,'LINHA 3'!$C$6:$BM$106,'Carga People'!AK$2,0))</f>
        <v>0</v>
      </c>
      <c r="AL50" s="140">
        <f>IF(ISERROR(VLOOKUP($C50,'LINHA 1'!$C$6:$BM$162,'Carga People'!AL$2,0)),0,VLOOKUP($C50,'LINHA 1'!$C$6:$BM$162,'Carga People'!AL$2,0))+IF(ISERROR(VLOOKUP($C50,'LINHA 2'!$C$6:$BM$114,'Carga People'!AL$2,0)),0,VLOOKUP($C50,'LINHA 2'!$C$6:$BM$114,'Carga People'!AL$2,0))+IF(ISERROR(VLOOKUP($C50,'LINHA 3'!$C$6:$BM$106,'Carga People'!AL$2,0)),0,VLOOKUP($C50,'LINHA 3'!$C$6:$BM$106,'Carga People'!AL$2,0))</f>
        <v>0</v>
      </c>
      <c r="AM50" s="140">
        <f>IF(ISERROR(VLOOKUP($C50,'LINHA 1'!$C$6:$BM$162,'Carga People'!AM$2,0)),0,VLOOKUP($C50,'LINHA 1'!$C$6:$BM$162,'Carga People'!AM$2,0))+IF(ISERROR(VLOOKUP($C50,'LINHA 2'!$C$6:$BM$114,'Carga People'!AM$2,0)),0,VLOOKUP($C50,'LINHA 2'!$C$6:$BM$114,'Carga People'!AM$2,0))+IF(ISERROR(VLOOKUP($C50,'LINHA 3'!$C$6:$BM$106,'Carga People'!AM$2,0)),0,VLOOKUP($C50,'LINHA 3'!$C$6:$BM$106,'Carga People'!AM$2,0))</f>
        <v>0</v>
      </c>
      <c r="AN50" s="140">
        <f>IF(ISERROR(VLOOKUP($C50,'LINHA 1'!$C$6:$BM$162,'Carga People'!AN$2,0)),0,VLOOKUP($C50,'LINHA 1'!$C$6:$BM$162,'Carga People'!AN$2,0))+IF(ISERROR(VLOOKUP($C50,'LINHA 2'!$C$6:$BM$114,'Carga People'!AN$2,0)),0,VLOOKUP($C50,'LINHA 2'!$C$6:$BM$114,'Carga People'!AN$2,0))+IF(ISERROR(VLOOKUP($C50,'LINHA 3'!$C$6:$BM$106,'Carga People'!AN$2,0)),0,VLOOKUP($C50,'LINHA 3'!$C$6:$BM$106,'Carga People'!AN$2,0))</f>
        <v>0</v>
      </c>
      <c r="AO50" s="140">
        <f>IF(ISERROR(VLOOKUP($C50,'LINHA 1'!$C$6:$BM$162,'Carga People'!AO$2,0)),0,VLOOKUP($C50,'LINHA 1'!$C$6:$BM$162,'Carga People'!AO$2,0))+IF(ISERROR(VLOOKUP($C50,'LINHA 2'!$C$6:$BM$114,'Carga People'!AO$2,0)),0,VLOOKUP($C50,'LINHA 2'!$C$6:$BM$114,'Carga People'!AO$2,0))+IF(ISERROR(VLOOKUP($C50,'LINHA 3'!$C$6:$BM$106,'Carga People'!AO$2,0)),0,VLOOKUP($C50,'LINHA 3'!$C$6:$BM$106,'Carga People'!AO$2,0))</f>
        <v>0</v>
      </c>
      <c r="AP50" s="140">
        <f>IF(ISERROR(VLOOKUP($C50,'LINHA 1'!$C$6:$BM$162,'Carga People'!AP$2,0)),0,VLOOKUP($C50,'LINHA 1'!$C$6:$BM$162,'Carga People'!AP$2,0))+IF(ISERROR(VLOOKUP($C50,'LINHA 2'!$C$6:$BM$114,'Carga People'!AP$2,0)),0,VLOOKUP($C50,'LINHA 2'!$C$6:$BM$114,'Carga People'!AP$2,0))+IF(ISERROR(VLOOKUP($C50,'LINHA 3'!$C$6:$BM$106,'Carga People'!AP$2,0)),0,VLOOKUP($C50,'LINHA 3'!$C$6:$BM$106,'Carga People'!AP$2,0))</f>
        <v>0</v>
      </c>
      <c r="AQ50" s="140">
        <f>IF(ISERROR(VLOOKUP($C50,'LINHA 1'!$C$6:$BM$162,'Carga People'!AQ$2,0)),0,VLOOKUP($C50,'LINHA 1'!$C$6:$BM$162,'Carga People'!AQ$2,0))+IF(ISERROR(VLOOKUP($C50,'LINHA 2'!$C$6:$BM$114,'Carga People'!AQ$2,0)),0,VLOOKUP($C50,'LINHA 2'!$C$6:$BM$114,'Carga People'!AQ$2,0))+IF(ISERROR(VLOOKUP($C50,'LINHA 3'!$C$6:$BM$106,'Carga People'!AQ$2,0)),0,VLOOKUP($C50,'LINHA 3'!$C$6:$BM$106,'Carga People'!AQ$2,0))</f>
        <v>0</v>
      </c>
      <c r="AR50" s="140">
        <f>IF(ISERROR(VLOOKUP($C50,'LINHA 1'!$C$6:$BM$162,'Carga People'!AR$2,0)),0,VLOOKUP($C50,'LINHA 1'!$C$6:$BM$162,'Carga People'!AR$2,0))+IF(ISERROR(VLOOKUP($C50,'LINHA 2'!$C$6:$BM$114,'Carga People'!AR$2,0)),0,VLOOKUP($C50,'LINHA 2'!$C$6:$BM$114,'Carga People'!AR$2,0))+IF(ISERROR(VLOOKUP($C50,'LINHA 3'!$C$6:$BM$106,'Carga People'!AR$2,0)),0,VLOOKUP($C50,'LINHA 3'!$C$6:$BM$106,'Carga People'!AR$2,0))</f>
        <v>0</v>
      </c>
      <c r="AS50" s="140">
        <f>IF(ISERROR(VLOOKUP($C50,'LINHA 1'!$C$6:$BM$162,'Carga People'!AS$2,0)),0,VLOOKUP($C50,'LINHA 1'!$C$6:$BM$162,'Carga People'!AS$2,0))+IF(ISERROR(VLOOKUP($C50,'LINHA 2'!$C$6:$BM$114,'Carga People'!AS$2,0)),0,VLOOKUP($C50,'LINHA 2'!$C$6:$BM$114,'Carga People'!AS$2,0))+IF(ISERROR(VLOOKUP($C50,'LINHA 3'!$C$6:$BM$106,'Carga People'!AS$2,0)),0,VLOOKUP($C50,'LINHA 3'!$C$6:$BM$106,'Carga People'!AS$2,0))</f>
        <v>0</v>
      </c>
      <c r="AT50" s="140">
        <f>IF(ISERROR(VLOOKUP($C50,'LINHA 1'!$C$6:$BM$162,'Carga People'!AT$2,0)),0,VLOOKUP($C50,'LINHA 1'!$C$6:$BM$162,'Carga People'!AT$2,0))+IF(ISERROR(VLOOKUP($C50,'LINHA 2'!$C$6:$BM$114,'Carga People'!AT$2,0)),0,VLOOKUP($C50,'LINHA 2'!$C$6:$BM$114,'Carga People'!AT$2,0))+IF(ISERROR(VLOOKUP($C50,'LINHA 3'!$C$6:$BM$106,'Carga People'!AT$2,0)),0,VLOOKUP($C50,'LINHA 3'!$C$6:$BM$106,'Carga People'!AT$2,0))</f>
        <v>0</v>
      </c>
      <c r="AU50" s="367">
        <f t="shared" si="2"/>
        <v>0</v>
      </c>
      <c r="AV50" s="780" t="str">
        <f t="shared" si="3"/>
        <v/>
      </c>
      <c r="AW50" s="90">
        <f>IF(D50="","",VLOOKUP(D50,MI_ME!$D$5:$AQ$336,39,0))</f>
        <v>0</v>
      </c>
      <c r="AX50" s="660"/>
    </row>
    <row r="51" spans="1:50" ht="18" hidden="1" customHeight="1" x14ac:dyDescent="0.3">
      <c r="A51" s="1792"/>
      <c r="B51" s="771" t="s">
        <v>374</v>
      </c>
      <c r="C51" s="771" t="s">
        <v>1273</v>
      </c>
      <c r="D51" s="771" t="s">
        <v>448</v>
      </c>
      <c r="E51" s="1457"/>
      <c r="F51" s="770" t="s">
        <v>47</v>
      </c>
      <c r="G51" s="136"/>
      <c r="H51" s="137"/>
      <c r="I51" s="138"/>
      <c r="J51" s="139">
        <f>IF(ISERROR(VLOOKUP($C51,'LINHA 1'!$C$6:$BM$162,'Carga People'!J$2,0)),0,VLOOKUP($C51,'LINHA 1'!$C$6:$BM$162,'Carga People'!J$2,0))+IF(ISERROR(VLOOKUP($C51,'LINHA 2'!$C$6:$BM$114,'Carga People'!J$2,0)),0,VLOOKUP($C51,'LINHA 2'!$C$6:$BM$114,'Carga People'!J$2,0))+IF(ISERROR(VLOOKUP($C51,'LINHA 3'!$C$6:$BM$106,'Carga People'!J$2,0)),0,VLOOKUP($C51,'LINHA 3'!$C$6:$BM$106,'Carga People'!J$2,0))</f>
        <v>0</v>
      </c>
      <c r="K51" s="140">
        <f>IF(ISERROR(VLOOKUP($C51,'LINHA 1'!$C$6:$BM$162,'Carga People'!K$2,0)),0,VLOOKUP($C51,'LINHA 1'!$C$6:$BM$162,'Carga People'!K$2,0))+IF(ISERROR(VLOOKUP($C51,'LINHA 2'!$C$6:$BM$114,'Carga People'!K$2,0)),0,VLOOKUP($C51,'LINHA 2'!$C$6:$BM$114,'Carga People'!K$2,0))+IF(ISERROR(VLOOKUP($C51,'LINHA 3'!$C$6:$BM$106,'Carga People'!K$2,0)),0,VLOOKUP($C51,'LINHA 3'!$C$6:$BM$106,'Carga People'!K$2,0))</f>
        <v>0</v>
      </c>
      <c r="L51" s="140">
        <f>IF(ISERROR(VLOOKUP($C51,'LINHA 1'!$C$6:$BM$162,'Carga People'!L$2,0)),0,VLOOKUP($C51,'LINHA 1'!$C$6:$BM$162,'Carga People'!L$2,0))+IF(ISERROR(VLOOKUP($C51,'LINHA 2'!$C$6:$BM$114,'Carga People'!L$2,0)),0,VLOOKUP($C51,'LINHA 2'!$C$6:$BM$114,'Carga People'!L$2,0))+IF(ISERROR(VLOOKUP($C51,'LINHA 3'!$C$6:$BM$106,'Carga People'!L$2,0)),0,VLOOKUP($C51,'LINHA 3'!$C$6:$BM$106,'Carga People'!L$2,0))</f>
        <v>0</v>
      </c>
      <c r="M51" s="140">
        <f>IF(ISERROR(VLOOKUP($C51,'LINHA 1'!$C$6:$BM$162,'Carga People'!M$2,0)),0,VLOOKUP($C51,'LINHA 1'!$C$6:$BM$162,'Carga People'!M$2,0))+IF(ISERROR(VLOOKUP($C51,'LINHA 2'!$C$6:$BM$114,'Carga People'!M$2,0)),0,VLOOKUP($C51,'LINHA 2'!$C$6:$BM$114,'Carga People'!M$2,0))+IF(ISERROR(VLOOKUP($C51,'LINHA 3'!$C$6:$BM$106,'Carga People'!M$2,0)),0,VLOOKUP($C51,'LINHA 3'!$C$6:$BM$106,'Carga People'!M$2,0))</f>
        <v>0</v>
      </c>
      <c r="N51" s="140">
        <f>IF(ISERROR(VLOOKUP($C51,'LINHA 1'!$C$6:$BM$162,'Carga People'!N$2,0)),0,VLOOKUP($C51,'LINHA 1'!$C$6:$BM$162,'Carga People'!N$2,0))+IF(ISERROR(VLOOKUP($C51,'LINHA 2'!$C$6:$BM$114,'Carga People'!N$2,0)),0,VLOOKUP($C51,'LINHA 2'!$C$6:$BM$114,'Carga People'!N$2,0))+IF(ISERROR(VLOOKUP($C51,'LINHA 3'!$C$6:$BM$106,'Carga People'!N$2,0)),0,VLOOKUP($C51,'LINHA 3'!$C$6:$BM$106,'Carga People'!N$2,0))</f>
        <v>0</v>
      </c>
      <c r="O51" s="140">
        <f>IF(ISERROR(VLOOKUP($C51,'LINHA 1'!$C$6:$BM$162,'Carga People'!O$2,0)),0,VLOOKUP($C51,'LINHA 1'!$C$6:$BM$162,'Carga People'!O$2,0))+IF(ISERROR(VLOOKUP($C51,'LINHA 2'!$C$6:$BM$114,'Carga People'!O$2,0)),0,VLOOKUP($C51,'LINHA 2'!$C$6:$BM$114,'Carga People'!O$2,0))+IF(ISERROR(VLOOKUP($C51,'LINHA 3'!$C$6:$BM$106,'Carga People'!O$2,0)),0,VLOOKUP($C51,'LINHA 3'!$C$6:$BM$106,'Carga People'!O$2,0))</f>
        <v>0</v>
      </c>
      <c r="P51" s="140">
        <f>IF(ISERROR(VLOOKUP($C51,'LINHA 1'!$C$6:$BM$162,'Carga People'!P$2,0)),0,VLOOKUP($C51,'LINHA 1'!$C$6:$BM$162,'Carga People'!P$2,0))+IF(ISERROR(VLOOKUP($C51,'LINHA 2'!$C$6:$BM$114,'Carga People'!P$2,0)),0,VLOOKUP($C51,'LINHA 2'!$C$6:$BM$114,'Carga People'!P$2,0))+IF(ISERROR(VLOOKUP($C51,'LINHA 3'!$C$6:$BM$106,'Carga People'!P$2,0)),0,VLOOKUP($C51,'LINHA 3'!$C$6:$BM$106,'Carga People'!P$2,0))</f>
        <v>0</v>
      </c>
      <c r="Q51" s="140">
        <f>IF(ISERROR(VLOOKUP($C51,'LINHA 1'!$C$6:$BM$162,'Carga People'!Q$2,0)),0,VLOOKUP($C51,'LINHA 1'!$C$6:$BM$162,'Carga People'!Q$2,0))+IF(ISERROR(VLOOKUP($C51,'LINHA 2'!$C$6:$BM$114,'Carga People'!Q$2,0)),0,VLOOKUP($C51,'LINHA 2'!$C$6:$BM$114,'Carga People'!Q$2,0))+IF(ISERROR(VLOOKUP($C51,'LINHA 3'!$C$6:$BM$106,'Carga People'!Q$2,0)),0,VLOOKUP($C51,'LINHA 3'!$C$6:$BM$106,'Carga People'!Q$2,0))</f>
        <v>0</v>
      </c>
      <c r="R51" s="140">
        <f>IF(ISERROR(VLOOKUP($C51,'LINHA 1'!$C$6:$BM$162,'Carga People'!R$2,0)),0,VLOOKUP($C51,'LINHA 1'!$C$6:$BM$162,'Carga People'!R$2,0))+IF(ISERROR(VLOOKUP($C51,'LINHA 2'!$C$6:$BM$114,'Carga People'!R$2,0)),0,VLOOKUP($C51,'LINHA 2'!$C$6:$BM$114,'Carga People'!R$2,0))+IF(ISERROR(VLOOKUP($C51,'LINHA 3'!$C$6:$BM$106,'Carga People'!R$2,0)),0,VLOOKUP($C51,'LINHA 3'!$C$6:$BM$106,'Carga People'!R$2,0))</f>
        <v>0</v>
      </c>
      <c r="S51" s="140">
        <f>IF(ISERROR(VLOOKUP($C51,'LINHA 1'!$C$6:$BM$162,'Carga People'!S$2,0)),0,VLOOKUP($C51,'LINHA 1'!$C$6:$BM$162,'Carga People'!S$2,0))+IF(ISERROR(VLOOKUP($C51,'LINHA 2'!$C$6:$BM$114,'Carga People'!S$2,0)),0,VLOOKUP($C51,'LINHA 2'!$C$6:$BM$114,'Carga People'!S$2,0))+IF(ISERROR(VLOOKUP($C51,'LINHA 3'!$C$6:$BM$106,'Carga People'!S$2,0)),0,VLOOKUP($C51,'LINHA 3'!$C$6:$BM$106,'Carga People'!S$2,0))</f>
        <v>0</v>
      </c>
      <c r="T51" s="140">
        <f>IF(ISERROR(VLOOKUP($C51,'LINHA 1'!$C$6:$BM$162,'Carga People'!T$2,0)),0,VLOOKUP($C51,'LINHA 1'!$C$6:$BM$162,'Carga People'!T$2,0))+IF(ISERROR(VLOOKUP($C51,'LINHA 2'!$C$6:$BM$114,'Carga People'!T$2,0)),0,VLOOKUP($C51,'LINHA 2'!$C$6:$BM$114,'Carga People'!T$2,0))+IF(ISERROR(VLOOKUP($C51,'LINHA 3'!$C$6:$BM$106,'Carga People'!T$2,0)),0,VLOOKUP($C51,'LINHA 3'!$C$6:$BM$106,'Carga People'!T$2,0))</f>
        <v>0</v>
      </c>
      <c r="U51" s="140">
        <f>IF(ISERROR(VLOOKUP($C51,'LINHA 1'!$C$6:$BM$162,'Carga People'!U$2,0)),0,VLOOKUP($C51,'LINHA 1'!$C$6:$BM$162,'Carga People'!U$2,0))+IF(ISERROR(VLOOKUP($C51,'LINHA 2'!$C$6:$BM$114,'Carga People'!U$2,0)),0,VLOOKUP($C51,'LINHA 2'!$C$6:$BM$114,'Carga People'!U$2,0))+IF(ISERROR(VLOOKUP($C51,'LINHA 3'!$C$6:$BM$106,'Carga People'!U$2,0)),0,VLOOKUP($C51,'LINHA 3'!$C$6:$BM$106,'Carga People'!U$2,0))</f>
        <v>0</v>
      </c>
      <c r="V51" s="140">
        <f>IF(ISERROR(VLOOKUP($C51,'LINHA 1'!$C$6:$BM$162,'Carga People'!V$2,0)),0,VLOOKUP($C51,'LINHA 1'!$C$6:$BM$162,'Carga People'!V$2,0))+IF(ISERROR(VLOOKUP($C51,'LINHA 2'!$C$6:$BM$114,'Carga People'!V$2,0)),0,VLOOKUP($C51,'LINHA 2'!$C$6:$BM$114,'Carga People'!V$2,0))+IF(ISERROR(VLOOKUP($C51,'LINHA 3'!$C$6:$BM$106,'Carga People'!V$2,0)),0,VLOOKUP($C51,'LINHA 3'!$C$6:$BM$106,'Carga People'!V$2,0))</f>
        <v>0</v>
      </c>
      <c r="W51" s="140">
        <f>IF(ISERROR(VLOOKUP($C51,'LINHA 1'!$C$6:$BM$162,'Carga People'!W$2,0)),0,VLOOKUP($C51,'LINHA 1'!$C$6:$BM$162,'Carga People'!W$2,0))+IF(ISERROR(VLOOKUP($C51,'LINHA 2'!$C$6:$BM$114,'Carga People'!W$2,0)),0,VLOOKUP($C51,'LINHA 2'!$C$6:$BM$114,'Carga People'!W$2,0))+IF(ISERROR(VLOOKUP($C51,'LINHA 3'!$C$6:$BM$106,'Carga People'!W$2,0)),0,VLOOKUP($C51,'LINHA 3'!$C$6:$BM$106,'Carga People'!W$2,0))</f>
        <v>0</v>
      </c>
      <c r="X51" s="140">
        <f>IF(ISERROR(VLOOKUP($C51,'LINHA 1'!$C$6:$BM$162,'Carga People'!X$2,0)),0,VLOOKUP($C51,'LINHA 1'!$C$6:$BM$162,'Carga People'!X$2,0))+IF(ISERROR(VLOOKUP($C51,'LINHA 2'!$C$6:$BM$114,'Carga People'!X$2,0)),0,VLOOKUP($C51,'LINHA 2'!$C$6:$BM$114,'Carga People'!X$2,0))+IF(ISERROR(VLOOKUP($C51,'LINHA 3'!$C$6:$BM$106,'Carga People'!X$2,0)),0,VLOOKUP($C51,'LINHA 3'!$C$6:$BM$106,'Carga People'!X$2,0))</f>
        <v>0</v>
      </c>
      <c r="Y51" s="140">
        <f>IF(ISERROR(VLOOKUP($C51,'LINHA 1'!$C$6:$BM$162,'Carga People'!Y$2,0)),0,VLOOKUP($C51,'LINHA 1'!$C$6:$BM$162,'Carga People'!Y$2,0))+IF(ISERROR(VLOOKUP($C51,'LINHA 2'!$C$6:$BM$114,'Carga People'!Y$2,0)),0,VLOOKUP($C51,'LINHA 2'!$C$6:$BM$114,'Carga People'!Y$2,0))+IF(ISERROR(VLOOKUP($C51,'LINHA 3'!$C$6:$BM$106,'Carga People'!Y$2,0)),0,VLOOKUP($C51,'LINHA 3'!$C$6:$BM$106,'Carga People'!Y$2,0))</f>
        <v>0</v>
      </c>
      <c r="Z51" s="140">
        <f>IF(ISERROR(VLOOKUP($C51,'LINHA 1'!$C$6:$BM$162,'Carga People'!Z$2,0)),0,VLOOKUP($C51,'LINHA 1'!$C$6:$BM$162,'Carga People'!Z$2,0))+IF(ISERROR(VLOOKUP($C51,'LINHA 2'!$C$6:$BM$114,'Carga People'!Z$2,0)),0,VLOOKUP($C51,'LINHA 2'!$C$6:$BM$114,'Carga People'!Z$2,0))+IF(ISERROR(VLOOKUP($C51,'LINHA 3'!$C$6:$BM$106,'Carga People'!Z$2,0)),0,VLOOKUP($C51,'LINHA 3'!$C$6:$BM$106,'Carga People'!Z$2,0))</f>
        <v>0</v>
      </c>
      <c r="AA51" s="140">
        <f>IF(ISERROR(VLOOKUP($C51,'LINHA 1'!$C$6:$BM$162,'Carga People'!AA$2,0)),0,VLOOKUP($C51,'LINHA 1'!$C$6:$BM$162,'Carga People'!AA$2,0))+IF(ISERROR(VLOOKUP($C51,'LINHA 2'!$C$6:$BM$114,'Carga People'!AA$2,0)),0,VLOOKUP($C51,'LINHA 2'!$C$6:$BM$114,'Carga People'!AA$2,0))+IF(ISERROR(VLOOKUP($C51,'LINHA 3'!$C$6:$BM$106,'Carga People'!AA$2,0)),0,VLOOKUP($C51,'LINHA 3'!$C$6:$BM$106,'Carga People'!AA$2,0))</f>
        <v>0</v>
      </c>
      <c r="AB51" s="140">
        <f>IF(ISERROR(VLOOKUP($C51,'LINHA 1'!$C$6:$BM$162,'Carga People'!AB$2,0)),0,VLOOKUP($C51,'LINHA 1'!$C$6:$BM$162,'Carga People'!AB$2,0))+IF(ISERROR(VLOOKUP($C51,'LINHA 2'!$C$6:$BM$114,'Carga People'!AB$2,0)),0,VLOOKUP($C51,'LINHA 2'!$C$6:$BM$114,'Carga People'!AB$2,0))+IF(ISERROR(VLOOKUP($C51,'LINHA 3'!$C$6:$BM$106,'Carga People'!AB$2,0)),0,VLOOKUP($C51,'LINHA 3'!$C$6:$BM$106,'Carga People'!AB$2,0))</f>
        <v>0</v>
      </c>
      <c r="AC51" s="140">
        <f>IF(ISERROR(VLOOKUP($C51,'LINHA 1'!$C$6:$BM$162,'Carga People'!AC$2,0)),0,VLOOKUP($C51,'LINHA 1'!$C$6:$BM$162,'Carga People'!AC$2,0))+IF(ISERROR(VLOOKUP($C51,'LINHA 2'!$C$6:$BM$114,'Carga People'!AC$2,0)),0,VLOOKUP($C51,'LINHA 2'!$C$6:$BM$114,'Carga People'!AC$2,0))+IF(ISERROR(VLOOKUP($C51,'LINHA 3'!$C$6:$BM$106,'Carga People'!AC$2,0)),0,VLOOKUP($C51,'LINHA 3'!$C$6:$BM$106,'Carga People'!AC$2,0))</f>
        <v>0</v>
      </c>
      <c r="AD51" s="140">
        <f>IF(ISERROR(VLOOKUP($C51,'LINHA 1'!$C$6:$BM$162,'Carga People'!AD$2,0)),0,VLOOKUP($C51,'LINHA 1'!$C$6:$BM$162,'Carga People'!AD$2,0))+IF(ISERROR(VLOOKUP($C51,'LINHA 2'!$C$6:$BM$114,'Carga People'!AD$2,0)),0,VLOOKUP($C51,'LINHA 2'!$C$6:$BM$114,'Carga People'!AD$2,0))+IF(ISERROR(VLOOKUP($C51,'LINHA 3'!$C$6:$BM$106,'Carga People'!AD$2,0)),0,VLOOKUP($C51,'LINHA 3'!$C$6:$BM$106,'Carga People'!AD$2,0))</f>
        <v>0</v>
      </c>
      <c r="AE51" s="140">
        <f>IF(ISERROR(VLOOKUP($C51,'LINHA 1'!$C$6:$BM$162,'Carga People'!AE$2,0)),0,VLOOKUP($C51,'LINHA 1'!$C$6:$BM$162,'Carga People'!AE$2,0))+IF(ISERROR(VLOOKUP($C51,'LINHA 2'!$C$6:$BM$114,'Carga People'!AE$2,0)),0,VLOOKUP($C51,'LINHA 2'!$C$6:$BM$114,'Carga People'!AE$2,0))+IF(ISERROR(VLOOKUP($C51,'LINHA 3'!$C$6:$BM$106,'Carga People'!AE$2,0)),0,VLOOKUP($C51,'LINHA 3'!$C$6:$BM$106,'Carga People'!AE$2,0))</f>
        <v>0</v>
      </c>
      <c r="AF51" s="140">
        <f>IF(ISERROR(VLOOKUP($C51,'LINHA 1'!$C$6:$BM$162,'Carga People'!AF$2,0)),0,VLOOKUP($C51,'LINHA 1'!$C$6:$BM$162,'Carga People'!AF$2,0))+IF(ISERROR(VLOOKUP($C51,'LINHA 2'!$C$6:$BM$114,'Carga People'!AF$2,0)),0,VLOOKUP($C51,'LINHA 2'!$C$6:$BM$114,'Carga People'!AF$2,0))+IF(ISERROR(VLOOKUP($C51,'LINHA 3'!$C$6:$BM$106,'Carga People'!AF$2,0)),0,VLOOKUP($C51,'LINHA 3'!$C$6:$BM$106,'Carga People'!AF$2,0))</f>
        <v>0</v>
      </c>
      <c r="AG51" s="140">
        <f>IF(ISERROR(VLOOKUP($C51,'LINHA 1'!$C$6:$BM$162,'Carga People'!AG$2,0)),0,VLOOKUP($C51,'LINHA 1'!$C$6:$BM$162,'Carga People'!AG$2,0))+IF(ISERROR(VLOOKUP($C51,'LINHA 2'!$C$6:$BM$114,'Carga People'!AG$2,0)),0,VLOOKUP($C51,'LINHA 2'!$C$6:$BM$114,'Carga People'!AG$2,0))+IF(ISERROR(VLOOKUP($C51,'LINHA 3'!$C$6:$BM$106,'Carga People'!AG$2,0)),0,VLOOKUP($C51,'LINHA 3'!$C$6:$BM$106,'Carga People'!AG$2,0))</f>
        <v>0</v>
      </c>
      <c r="AH51" s="140">
        <f>IF(ISERROR(VLOOKUP($C51,'LINHA 1'!$C$6:$BM$162,'Carga People'!AH$2,0)),0,VLOOKUP($C51,'LINHA 1'!$C$6:$BM$162,'Carga People'!AH$2,0))+IF(ISERROR(VLOOKUP($C51,'LINHA 2'!$C$6:$BM$114,'Carga People'!AH$2,0)),0,VLOOKUP($C51,'LINHA 2'!$C$6:$BM$114,'Carga People'!AH$2,0))+IF(ISERROR(VLOOKUP($C51,'LINHA 3'!$C$6:$BM$106,'Carga People'!AH$2,0)),0,VLOOKUP($C51,'LINHA 3'!$C$6:$BM$106,'Carga People'!AH$2,0))</f>
        <v>0</v>
      </c>
      <c r="AI51" s="140">
        <f>IF(ISERROR(VLOOKUP($C51,'LINHA 1'!$C$6:$BM$162,'Carga People'!AI$2,0)),0,VLOOKUP($C51,'LINHA 1'!$C$6:$BM$162,'Carga People'!AI$2,0))+IF(ISERROR(VLOOKUP($C51,'LINHA 2'!$C$6:$BM$114,'Carga People'!AI$2,0)),0,VLOOKUP($C51,'LINHA 2'!$C$6:$BM$114,'Carga People'!AI$2,0))+IF(ISERROR(VLOOKUP($C51,'LINHA 3'!$C$6:$BM$106,'Carga People'!AI$2,0)),0,VLOOKUP($C51,'LINHA 3'!$C$6:$BM$106,'Carga People'!AI$2,0))</f>
        <v>0</v>
      </c>
      <c r="AJ51" s="140">
        <f>IF(ISERROR(VLOOKUP($C51,'LINHA 1'!$C$6:$BM$162,'Carga People'!AJ$2,0)),0,VLOOKUP($C51,'LINHA 1'!$C$6:$BM$162,'Carga People'!AJ$2,0))+IF(ISERROR(VLOOKUP($C51,'LINHA 2'!$C$6:$BM$114,'Carga People'!AJ$2,0)),0,VLOOKUP($C51,'LINHA 2'!$C$6:$BM$114,'Carga People'!AJ$2,0))+IF(ISERROR(VLOOKUP($C51,'LINHA 3'!$C$6:$BM$106,'Carga People'!AJ$2,0)),0,VLOOKUP($C51,'LINHA 3'!$C$6:$BM$106,'Carga People'!AJ$2,0))</f>
        <v>0</v>
      </c>
      <c r="AK51" s="140">
        <f>IF(ISERROR(VLOOKUP($C51,'LINHA 1'!$C$6:$BM$162,'Carga People'!AK$2,0)),0,VLOOKUP($C51,'LINHA 1'!$C$6:$BM$162,'Carga People'!AK$2,0))+IF(ISERROR(VLOOKUP($C51,'LINHA 2'!$C$6:$BM$114,'Carga People'!AK$2,0)),0,VLOOKUP($C51,'LINHA 2'!$C$6:$BM$114,'Carga People'!AK$2,0))+IF(ISERROR(VLOOKUP($C51,'LINHA 3'!$C$6:$BM$106,'Carga People'!AK$2,0)),0,VLOOKUP($C51,'LINHA 3'!$C$6:$BM$106,'Carga People'!AK$2,0))</f>
        <v>0</v>
      </c>
      <c r="AL51" s="140">
        <f>IF(ISERROR(VLOOKUP($C51,'LINHA 1'!$C$6:$BM$162,'Carga People'!AL$2,0)),0,VLOOKUP($C51,'LINHA 1'!$C$6:$BM$162,'Carga People'!AL$2,0))+IF(ISERROR(VLOOKUP($C51,'LINHA 2'!$C$6:$BM$114,'Carga People'!AL$2,0)),0,VLOOKUP($C51,'LINHA 2'!$C$6:$BM$114,'Carga People'!AL$2,0))+IF(ISERROR(VLOOKUP($C51,'LINHA 3'!$C$6:$BM$106,'Carga People'!AL$2,0)),0,VLOOKUP($C51,'LINHA 3'!$C$6:$BM$106,'Carga People'!AL$2,0))</f>
        <v>0</v>
      </c>
      <c r="AM51" s="140">
        <f>IF(ISERROR(VLOOKUP($C51,'LINHA 1'!$C$6:$BM$162,'Carga People'!AM$2,0)),0,VLOOKUP($C51,'LINHA 1'!$C$6:$BM$162,'Carga People'!AM$2,0))+IF(ISERROR(VLOOKUP($C51,'LINHA 2'!$C$6:$BM$114,'Carga People'!AM$2,0)),0,VLOOKUP($C51,'LINHA 2'!$C$6:$BM$114,'Carga People'!AM$2,0))+IF(ISERROR(VLOOKUP($C51,'LINHA 3'!$C$6:$BM$106,'Carga People'!AM$2,0)),0,VLOOKUP($C51,'LINHA 3'!$C$6:$BM$106,'Carga People'!AM$2,0))</f>
        <v>0</v>
      </c>
      <c r="AN51" s="140">
        <f>IF(ISERROR(VLOOKUP($C51,'LINHA 1'!$C$6:$BM$162,'Carga People'!AN$2,0)),0,VLOOKUP($C51,'LINHA 1'!$C$6:$BM$162,'Carga People'!AN$2,0))+IF(ISERROR(VLOOKUP($C51,'LINHA 2'!$C$6:$BM$114,'Carga People'!AN$2,0)),0,VLOOKUP($C51,'LINHA 2'!$C$6:$BM$114,'Carga People'!AN$2,0))+IF(ISERROR(VLOOKUP($C51,'LINHA 3'!$C$6:$BM$106,'Carga People'!AN$2,0)),0,VLOOKUP($C51,'LINHA 3'!$C$6:$BM$106,'Carga People'!AN$2,0))</f>
        <v>0</v>
      </c>
      <c r="AO51" s="140">
        <f>IF(ISERROR(VLOOKUP($C51,'LINHA 1'!$C$6:$BM$162,'Carga People'!AO$2,0)),0,VLOOKUP($C51,'LINHA 1'!$C$6:$BM$162,'Carga People'!AO$2,0))+IF(ISERROR(VLOOKUP($C51,'LINHA 2'!$C$6:$BM$114,'Carga People'!AO$2,0)),0,VLOOKUP($C51,'LINHA 2'!$C$6:$BM$114,'Carga People'!AO$2,0))+IF(ISERROR(VLOOKUP($C51,'LINHA 3'!$C$6:$BM$106,'Carga People'!AO$2,0)),0,VLOOKUP($C51,'LINHA 3'!$C$6:$BM$106,'Carga People'!AO$2,0))</f>
        <v>0</v>
      </c>
      <c r="AP51" s="140">
        <f>IF(ISERROR(VLOOKUP($C51,'LINHA 1'!$C$6:$BM$162,'Carga People'!AP$2,0)),0,VLOOKUP($C51,'LINHA 1'!$C$6:$BM$162,'Carga People'!AP$2,0))+IF(ISERROR(VLOOKUP($C51,'LINHA 2'!$C$6:$BM$114,'Carga People'!AP$2,0)),0,VLOOKUP($C51,'LINHA 2'!$C$6:$BM$114,'Carga People'!AP$2,0))+IF(ISERROR(VLOOKUP($C51,'LINHA 3'!$C$6:$BM$106,'Carga People'!AP$2,0)),0,VLOOKUP($C51,'LINHA 3'!$C$6:$BM$106,'Carga People'!AP$2,0))</f>
        <v>0</v>
      </c>
      <c r="AQ51" s="140">
        <f>IF(ISERROR(VLOOKUP($C51,'LINHA 1'!$C$6:$BM$162,'Carga People'!AQ$2,0)),0,VLOOKUP($C51,'LINHA 1'!$C$6:$BM$162,'Carga People'!AQ$2,0))+IF(ISERROR(VLOOKUP($C51,'LINHA 2'!$C$6:$BM$114,'Carga People'!AQ$2,0)),0,VLOOKUP($C51,'LINHA 2'!$C$6:$BM$114,'Carga People'!AQ$2,0))+IF(ISERROR(VLOOKUP($C51,'LINHA 3'!$C$6:$BM$106,'Carga People'!AQ$2,0)),0,VLOOKUP($C51,'LINHA 3'!$C$6:$BM$106,'Carga People'!AQ$2,0))</f>
        <v>0</v>
      </c>
      <c r="AR51" s="140">
        <f>IF(ISERROR(VLOOKUP($C51,'LINHA 1'!$C$6:$BM$162,'Carga People'!AR$2,0)),0,VLOOKUP($C51,'LINHA 1'!$C$6:$BM$162,'Carga People'!AR$2,0))+IF(ISERROR(VLOOKUP($C51,'LINHA 2'!$C$6:$BM$114,'Carga People'!AR$2,0)),0,VLOOKUP($C51,'LINHA 2'!$C$6:$BM$114,'Carga People'!AR$2,0))+IF(ISERROR(VLOOKUP($C51,'LINHA 3'!$C$6:$BM$106,'Carga People'!AR$2,0)),0,VLOOKUP($C51,'LINHA 3'!$C$6:$BM$106,'Carga People'!AR$2,0))</f>
        <v>0</v>
      </c>
      <c r="AS51" s="140">
        <f>IF(ISERROR(VLOOKUP($C51,'LINHA 1'!$C$6:$BM$162,'Carga People'!AS$2,0)),0,VLOOKUP($C51,'LINHA 1'!$C$6:$BM$162,'Carga People'!AS$2,0))+IF(ISERROR(VLOOKUP($C51,'LINHA 2'!$C$6:$BM$114,'Carga People'!AS$2,0)),0,VLOOKUP($C51,'LINHA 2'!$C$6:$BM$114,'Carga People'!AS$2,0))+IF(ISERROR(VLOOKUP($C51,'LINHA 3'!$C$6:$BM$106,'Carga People'!AS$2,0)),0,VLOOKUP($C51,'LINHA 3'!$C$6:$BM$106,'Carga People'!AS$2,0))</f>
        <v>0</v>
      </c>
      <c r="AT51" s="140">
        <f>IF(ISERROR(VLOOKUP($C51,'LINHA 1'!$C$6:$BM$162,'Carga People'!AT$2,0)),0,VLOOKUP($C51,'LINHA 1'!$C$6:$BM$162,'Carga People'!AT$2,0))+IF(ISERROR(VLOOKUP($C51,'LINHA 2'!$C$6:$BM$114,'Carga People'!AT$2,0)),0,VLOOKUP($C51,'LINHA 2'!$C$6:$BM$114,'Carga People'!AT$2,0))+IF(ISERROR(VLOOKUP($C51,'LINHA 3'!$C$6:$BM$106,'Carga People'!AT$2,0)),0,VLOOKUP($C51,'LINHA 3'!$C$6:$BM$106,'Carga People'!AT$2,0))</f>
        <v>0</v>
      </c>
      <c r="AU51" s="367">
        <f t="shared" si="2"/>
        <v>0</v>
      </c>
      <c r="AV51" s="780" t="str">
        <f t="shared" si="3"/>
        <v/>
      </c>
      <c r="AW51" s="90">
        <f>IF(D51="","",VLOOKUP(D51,MI_ME!$D$5:$AQ$336,39,0))</f>
        <v>0</v>
      </c>
      <c r="AX51" s="660"/>
    </row>
    <row r="52" spans="1:50" ht="18" hidden="1" customHeight="1" x14ac:dyDescent="0.3">
      <c r="A52" s="1792"/>
      <c r="B52" s="771" t="s">
        <v>1271</v>
      </c>
      <c r="C52" s="771" t="s">
        <v>1272</v>
      </c>
      <c r="D52" s="771" t="s">
        <v>1270</v>
      </c>
      <c r="E52" s="1457"/>
      <c r="F52" s="770" t="s">
        <v>47</v>
      </c>
      <c r="G52" s="136"/>
      <c r="H52" s="137"/>
      <c r="I52" s="138"/>
      <c r="J52" s="139">
        <f>IF(ISERROR(VLOOKUP($C52,'LINHA 1'!$C$6:$BM$162,'Carga People'!J$2,0)),0,VLOOKUP($C52,'LINHA 1'!$C$6:$BM$162,'Carga People'!J$2,0))+IF(ISERROR(VLOOKUP($C52,'LINHA 2'!$C$6:$BM$114,'Carga People'!J$2,0)),0,VLOOKUP($C52,'LINHA 2'!$C$6:$BM$114,'Carga People'!J$2,0))+IF(ISERROR(VLOOKUP($C52,'LINHA 3'!$C$6:$BM$106,'Carga People'!J$2,0)),0,VLOOKUP($C52,'LINHA 3'!$C$6:$BM$106,'Carga People'!J$2,0))</f>
        <v>0</v>
      </c>
      <c r="K52" s="140">
        <f>IF(ISERROR(VLOOKUP($C52,'LINHA 1'!$C$6:$BM$162,'Carga People'!K$2,0)),0,VLOOKUP($C52,'LINHA 1'!$C$6:$BM$162,'Carga People'!K$2,0))+IF(ISERROR(VLOOKUP($C52,'LINHA 2'!$C$6:$BM$114,'Carga People'!K$2,0)),0,VLOOKUP($C52,'LINHA 2'!$C$6:$BM$114,'Carga People'!K$2,0))+IF(ISERROR(VLOOKUP($C52,'LINHA 3'!$C$6:$BM$106,'Carga People'!K$2,0)),0,VLOOKUP($C52,'LINHA 3'!$C$6:$BM$106,'Carga People'!K$2,0))</f>
        <v>0</v>
      </c>
      <c r="L52" s="140">
        <f>IF(ISERROR(VLOOKUP($C52,'LINHA 1'!$C$6:$BM$162,'Carga People'!L$2,0)),0,VLOOKUP($C52,'LINHA 1'!$C$6:$BM$162,'Carga People'!L$2,0))+IF(ISERROR(VLOOKUP($C52,'LINHA 2'!$C$6:$BM$114,'Carga People'!L$2,0)),0,VLOOKUP($C52,'LINHA 2'!$C$6:$BM$114,'Carga People'!L$2,0))+IF(ISERROR(VLOOKUP($C52,'LINHA 3'!$C$6:$BM$106,'Carga People'!L$2,0)),0,VLOOKUP($C52,'LINHA 3'!$C$6:$BM$106,'Carga People'!L$2,0))</f>
        <v>0</v>
      </c>
      <c r="M52" s="140">
        <f>IF(ISERROR(VLOOKUP($C52,'LINHA 1'!$C$6:$BM$162,'Carga People'!M$2,0)),0,VLOOKUP($C52,'LINHA 1'!$C$6:$BM$162,'Carga People'!M$2,0))+IF(ISERROR(VLOOKUP($C52,'LINHA 2'!$C$6:$BM$114,'Carga People'!M$2,0)),0,VLOOKUP($C52,'LINHA 2'!$C$6:$BM$114,'Carga People'!M$2,0))+IF(ISERROR(VLOOKUP($C52,'LINHA 3'!$C$6:$BM$106,'Carga People'!M$2,0)),0,VLOOKUP($C52,'LINHA 3'!$C$6:$BM$106,'Carga People'!M$2,0))</f>
        <v>0</v>
      </c>
      <c r="N52" s="140">
        <f>IF(ISERROR(VLOOKUP($C52,'LINHA 1'!$C$6:$BM$162,'Carga People'!N$2,0)),0,VLOOKUP($C52,'LINHA 1'!$C$6:$BM$162,'Carga People'!N$2,0))+IF(ISERROR(VLOOKUP($C52,'LINHA 2'!$C$6:$BM$114,'Carga People'!N$2,0)),0,VLOOKUP($C52,'LINHA 2'!$C$6:$BM$114,'Carga People'!N$2,0))+IF(ISERROR(VLOOKUP($C52,'LINHA 3'!$C$6:$BM$106,'Carga People'!N$2,0)),0,VLOOKUP($C52,'LINHA 3'!$C$6:$BM$106,'Carga People'!N$2,0))</f>
        <v>0</v>
      </c>
      <c r="O52" s="140">
        <f>IF(ISERROR(VLOOKUP($C52,'LINHA 1'!$C$6:$BM$162,'Carga People'!O$2,0)),0,VLOOKUP($C52,'LINHA 1'!$C$6:$BM$162,'Carga People'!O$2,0))+IF(ISERROR(VLOOKUP($C52,'LINHA 2'!$C$6:$BM$114,'Carga People'!O$2,0)),0,VLOOKUP($C52,'LINHA 2'!$C$6:$BM$114,'Carga People'!O$2,0))+IF(ISERROR(VLOOKUP($C52,'LINHA 3'!$C$6:$BM$106,'Carga People'!O$2,0)),0,VLOOKUP($C52,'LINHA 3'!$C$6:$BM$106,'Carga People'!O$2,0))</f>
        <v>0</v>
      </c>
      <c r="P52" s="140">
        <f>IF(ISERROR(VLOOKUP($C52,'LINHA 1'!$C$6:$BM$162,'Carga People'!P$2,0)),0,VLOOKUP($C52,'LINHA 1'!$C$6:$BM$162,'Carga People'!P$2,0))+IF(ISERROR(VLOOKUP($C52,'LINHA 2'!$C$6:$BM$114,'Carga People'!P$2,0)),0,VLOOKUP($C52,'LINHA 2'!$C$6:$BM$114,'Carga People'!P$2,0))+IF(ISERROR(VLOOKUP($C52,'LINHA 3'!$C$6:$BM$106,'Carga People'!P$2,0)),0,VLOOKUP($C52,'LINHA 3'!$C$6:$BM$106,'Carga People'!P$2,0))</f>
        <v>0</v>
      </c>
      <c r="Q52" s="140">
        <f>IF(ISERROR(VLOOKUP($C52,'LINHA 1'!$C$6:$BM$162,'Carga People'!Q$2,0)),0,VLOOKUP($C52,'LINHA 1'!$C$6:$BM$162,'Carga People'!Q$2,0))+IF(ISERROR(VLOOKUP($C52,'LINHA 2'!$C$6:$BM$114,'Carga People'!Q$2,0)),0,VLOOKUP($C52,'LINHA 2'!$C$6:$BM$114,'Carga People'!Q$2,0))+IF(ISERROR(VLOOKUP($C52,'LINHA 3'!$C$6:$BM$106,'Carga People'!Q$2,0)),0,VLOOKUP($C52,'LINHA 3'!$C$6:$BM$106,'Carga People'!Q$2,0))</f>
        <v>0</v>
      </c>
      <c r="R52" s="140">
        <f>IF(ISERROR(VLOOKUP($C52,'LINHA 1'!$C$6:$BM$162,'Carga People'!R$2,0)),0,VLOOKUP($C52,'LINHA 1'!$C$6:$BM$162,'Carga People'!R$2,0))+IF(ISERROR(VLOOKUP($C52,'LINHA 2'!$C$6:$BM$114,'Carga People'!R$2,0)),0,VLOOKUP($C52,'LINHA 2'!$C$6:$BM$114,'Carga People'!R$2,0))+IF(ISERROR(VLOOKUP($C52,'LINHA 3'!$C$6:$BM$106,'Carga People'!R$2,0)),0,VLOOKUP($C52,'LINHA 3'!$C$6:$BM$106,'Carga People'!R$2,0))</f>
        <v>0</v>
      </c>
      <c r="S52" s="140">
        <f>IF(ISERROR(VLOOKUP($C52,'LINHA 1'!$C$6:$BM$162,'Carga People'!S$2,0)),0,VLOOKUP($C52,'LINHA 1'!$C$6:$BM$162,'Carga People'!S$2,0))+IF(ISERROR(VLOOKUP($C52,'LINHA 2'!$C$6:$BM$114,'Carga People'!S$2,0)),0,VLOOKUP($C52,'LINHA 2'!$C$6:$BM$114,'Carga People'!S$2,0))+IF(ISERROR(VLOOKUP($C52,'LINHA 3'!$C$6:$BM$106,'Carga People'!S$2,0)),0,VLOOKUP($C52,'LINHA 3'!$C$6:$BM$106,'Carga People'!S$2,0))</f>
        <v>0</v>
      </c>
      <c r="T52" s="140">
        <f>IF(ISERROR(VLOOKUP($C52,'LINHA 1'!$C$6:$BM$162,'Carga People'!T$2,0)),0,VLOOKUP($C52,'LINHA 1'!$C$6:$BM$162,'Carga People'!T$2,0))+IF(ISERROR(VLOOKUP($C52,'LINHA 2'!$C$6:$BM$114,'Carga People'!T$2,0)),0,VLOOKUP($C52,'LINHA 2'!$C$6:$BM$114,'Carga People'!T$2,0))+IF(ISERROR(VLOOKUP($C52,'LINHA 3'!$C$6:$BM$106,'Carga People'!T$2,0)),0,VLOOKUP($C52,'LINHA 3'!$C$6:$BM$106,'Carga People'!T$2,0))</f>
        <v>0</v>
      </c>
      <c r="U52" s="140">
        <f>IF(ISERROR(VLOOKUP($C52,'LINHA 1'!$C$6:$BM$162,'Carga People'!U$2,0)),0,VLOOKUP($C52,'LINHA 1'!$C$6:$BM$162,'Carga People'!U$2,0))+IF(ISERROR(VLOOKUP($C52,'LINHA 2'!$C$6:$BM$114,'Carga People'!U$2,0)),0,VLOOKUP($C52,'LINHA 2'!$C$6:$BM$114,'Carga People'!U$2,0))+IF(ISERROR(VLOOKUP($C52,'LINHA 3'!$C$6:$BM$106,'Carga People'!U$2,0)),0,VLOOKUP($C52,'LINHA 3'!$C$6:$BM$106,'Carga People'!U$2,0))</f>
        <v>0</v>
      </c>
      <c r="V52" s="140">
        <f>IF(ISERROR(VLOOKUP($C52,'LINHA 1'!$C$6:$BM$162,'Carga People'!V$2,0)),0,VLOOKUP($C52,'LINHA 1'!$C$6:$BM$162,'Carga People'!V$2,0))+IF(ISERROR(VLOOKUP($C52,'LINHA 2'!$C$6:$BM$114,'Carga People'!V$2,0)),0,VLOOKUP($C52,'LINHA 2'!$C$6:$BM$114,'Carga People'!V$2,0))+IF(ISERROR(VLOOKUP($C52,'LINHA 3'!$C$6:$BM$106,'Carga People'!V$2,0)),0,VLOOKUP($C52,'LINHA 3'!$C$6:$BM$106,'Carga People'!V$2,0))</f>
        <v>0</v>
      </c>
      <c r="W52" s="140">
        <f>IF(ISERROR(VLOOKUP($C52,'LINHA 1'!$C$6:$BM$162,'Carga People'!W$2,0)),0,VLOOKUP($C52,'LINHA 1'!$C$6:$BM$162,'Carga People'!W$2,0))+IF(ISERROR(VLOOKUP($C52,'LINHA 2'!$C$6:$BM$114,'Carga People'!W$2,0)),0,VLOOKUP($C52,'LINHA 2'!$C$6:$BM$114,'Carga People'!W$2,0))+IF(ISERROR(VLOOKUP($C52,'LINHA 3'!$C$6:$BM$106,'Carga People'!W$2,0)),0,VLOOKUP($C52,'LINHA 3'!$C$6:$BM$106,'Carga People'!W$2,0))</f>
        <v>0</v>
      </c>
      <c r="X52" s="140">
        <f>IF(ISERROR(VLOOKUP($C52,'LINHA 1'!$C$6:$BM$162,'Carga People'!X$2,0)),0,VLOOKUP($C52,'LINHA 1'!$C$6:$BM$162,'Carga People'!X$2,0))+IF(ISERROR(VLOOKUP($C52,'LINHA 2'!$C$6:$BM$114,'Carga People'!X$2,0)),0,VLOOKUP($C52,'LINHA 2'!$C$6:$BM$114,'Carga People'!X$2,0))+IF(ISERROR(VLOOKUP($C52,'LINHA 3'!$C$6:$BM$106,'Carga People'!X$2,0)),0,VLOOKUP($C52,'LINHA 3'!$C$6:$BM$106,'Carga People'!X$2,0))</f>
        <v>0</v>
      </c>
      <c r="Y52" s="140">
        <f>IF(ISERROR(VLOOKUP($C52,'LINHA 1'!$C$6:$BM$162,'Carga People'!Y$2,0)),0,VLOOKUP($C52,'LINHA 1'!$C$6:$BM$162,'Carga People'!Y$2,0))+IF(ISERROR(VLOOKUP($C52,'LINHA 2'!$C$6:$BM$114,'Carga People'!Y$2,0)),0,VLOOKUP($C52,'LINHA 2'!$C$6:$BM$114,'Carga People'!Y$2,0))+IF(ISERROR(VLOOKUP($C52,'LINHA 3'!$C$6:$BM$106,'Carga People'!Y$2,0)),0,VLOOKUP($C52,'LINHA 3'!$C$6:$BM$106,'Carga People'!Y$2,0))</f>
        <v>0</v>
      </c>
      <c r="Z52" s="140">
        <f>IF(ISERROR(VLOOKUP($C52,'LINHA 1'!$C$6:$BM$162,'Carga People'!Z$2,0)),0,VLOOKUP($C52,'LINHA 1'!$C$6:$BM$162,'Carga People'!Z$2,0))+IF(ISERROR(VLOOKUP($C52,'LINHA 2'!$C$6:$BM$114,'Carga People'!Z$2,0)),0,VLOOKUP($C52,'LINHA 2'!$C$6:$BM$114,'Carga People'!Z$2,0))+IF(ISERROR(VLOOKUP($C52,'LINHA 3'!$C$6:$BM$106,'Carga People'!Z$2,0)),0,VLOOKUP($C52,'LINHA 3'!$C$6:$BM$106,'Carga People'!Z$2,0))</f>
        <v>0</v>
      </c>
      <c r="AA52" s="140">
        <f>IF(ISERROR(VLOOKUP($C52,'LINHA 1'!$C$6:$BM$162,'Carga People'!AA$2,0)),0,VLOOKUP($C52,'LINHA 1'!$C$6:$BM$162,'Carga People'!AA$2,0))+IF(ISERROR(VLOOKUP($C52,'LINHA 2'!$C$6:$BM$114,'Carga People'!AA$2,0)),0,VLOOKUP($C52,'LINHA 2'!$C$6:$BM$114,'Carga People'!AA$2,0))+IF(ISERROR(VLOOKUP($C52,'LINHA 3'!$C$6:$BM$106,'Carga People'!AA$2,0)),0,VLOOKUP($C52,'LINHA 3'!$C$6:$BM$106,'Carga People'!AA$2,0))</f>
        <v>0</v>
      </c>
      <c r="AB52" s="140">
        <f>IF(ISERROR(VLOOKUP($C52,'LINHA 1'!$C$6:$BM$162,'Carga People'!AB$2,0)),0,VLOOKUP($C52,'LINHA 1'!$C$6:$BM$162,'Carga People'!AB$2,0))+IF(ISERROR(VLOOKUP($C52,'LINHA 2'!$C$6:$BM$114,'Carga People'!AB$2,0)),0,VLOOKUP($C52,'LINHA 2'!$C$6:$BM$114,'Carga People'!AB$2,0))+IF(ISERROR(VLOOKUP($C52,'LINHA 3'!$C$6:$BM$106,'Carga People'!AB$2,0)),0,VLOOKUP($C52,'LINHA 3'!$C$6:$BM$106,'Carga People'!AB$2,0))</f>
        <v>0</v>
      </c>
      <c r="AC52" s="140">
        <f>IF(ISERROR(VLOOKUP($C52,'LINHA 1'!$C$6:$BM$162,'Carga People'!AC$2,0)),0,VLOOKUP($C52,'LINHA 1'!$C$6:$BM$162,'Carga People'!AC$2,0))+IF(ISERROR(VLOOKUP($C52,'LINHA 2'!$C$6:$BM$114,'Carga People'!AC$2,0)),0,VLOOKUP($C52,'LINHA 2'!$C$6:$BM$114,'Carga People'!AC$2,0))+IF(ISERROR(VLOOKUP($C52,'LINHA 3'!$C$6:$BM$106,'Carga People'!AC$2,0)),0,VLOOKUP($C52,'LINHA 3'!$C$6:$BM$106,'Carga People'!AC$2,0))</f>
        <v>0</v>
      </c>
      <c r="AD52" s="140">
        <f>IF(ISERROR(VLOOKUP($C52,'LINHA 1'!$C$6:$BM$162,'Carga People'!AD$2,0)),0,VLOOKUP($C52,'LINHA 1'!$C$6:$BM$162,'Carga People'!AD$2,0))+IF(ISERROR(VLOOKUP($C52,'LINHA 2'!$C$6:$BM$114,'Carga People'!AD$2,0)),0,VLOOKUP($C52,'LINHA 2'!$C$6:$BM$114,'Carga People'!AD$2,0))+IF(ISERROR(VLOOKUP($C52,'LINHA 3'!$C$6:$BM$106,'Carga People'!AD$2,0)),0,VLOOKUP($C52,'LINHA 3'!$C$6:$BM$106,'Carga People'!AD$2,0))</f>
        <v>0</v>
      </c>
      <c r="AE52" s="140">
        <f>IF(ISERROR(VLOOKUP($C52,'LINHA 1'!$C$6:$BM$162,'Carga People'!AE$2,0)),0,VLOOKUP($C52,'LINHA 1'!$C$6:$BM$162,'Carga People'!AE$2,0))+IF(ISERROR(VLOOKUP($C52,'LINHA 2'!$C$6:$BM$114,'Carga People'!AE$2,0)),0,VLOOKUP($C52,'LINHA 2'!$C$6:$BM$114,'Carga People'!AE$2,0))+IF(ISERROR(VLOOKUP($C52,'LINHA 3'!$C$6:$BM$106,'Carga People'!AE$2,0)),0,VLOOKUP($C52,'LINHA 3'!$C$6:$BM$106,'Carga People'!AE$2,0))</f>
        <v>0</v>
      </c>
      <c r="AF52" s="140">
        <f>IF(ISERROR(VLOOKUP($C52,'LINHA 1'!$C$6:$BM$162,'Carga People'!AF$2,0)),0,VLOOKUP($C52,'LINHA 1'!$C$6:$BM$162,'Carga People'!AF$2,0))+IF(ISERROR(VLOOKUP($C52,'LINHA 2'!$C$6:$BM$114,'Carga People'!AF$2,0)),0,VLOOKUP($C52,'LINHA 2'!$C$6:$BM$114,'Carga People'!AF$2,0))+IF(ISERROR(VLOOKUP($C52,'LINHA 3'!$C$6:$BM$106,'Carga People'!AF$2,0)),0,VLOOKUP($C52,'LINHA 3'!$C$6:$BM$106,'Carga People'!AF$2,0))</f>
        <v>0</v>
      </c>
      <c r="AG52" s="140">
        <f>IF(ISERROR(VLOOKUP($C52,'LINHA 1'!$C$6:$BM$162,'Carga People'!AG$2,0)),0,VLOOKUP($C52,'LINHA 1'!$C$6:$BM$162,'Carga People'!AG$2,0))+IF(ISERROR(VLOOKUP($C52,'LINHA 2'!$C$6:$BM$114,'Carga People'!AG$2,0)),0,VLOOKUP($C52,'LINHA 2'!$C$6:$BM$114,'Carga People'!AG$2,0))+IF(ISERROR(VLOOKUP($C52,'LINHA 3'!$C$6:$BM$106,'Carga People'!AG$2,0)),0,VLOOKUP($C52,'LINHA 3'!$C$6:$BM$106,'Carga People'!AG$2,0))</f>
        <v>0</v>
      </c>
      <c r="AH52" s="140">
        <f>IF(ISERROR(VLOOKUP($C52,'LINHA 1'!$C$6:$BM$162,'Carga People'!AH$2,0)),0,VLOOKUP($C52,'LINHA 1'!$C$6:$BM$162,'Carga People'!AH$2,0))+IF(ISERROR(VLOOKUP($C52,'LINHA 2'!$C$6:$BM$114,'Carga People'!AH$2,0)),0,VLOOKUP($C52,'LINHA 2'!$C$6:$BM$114,'Carga People'!AH$2,0))+IF(ISERROR(VLOOKUP($C52,'LINHA 3'!$C$6:$BM$106,'Carga People'!AH$2,0)),0,VLOOKUP($C52,'LINHA 3'!$C$6:$BM$106,'Carga People'!AH$2,0))</f>
        <v>0</v>
      </c>
      <c r="AI52" s="140">
        <f>IF(ISERROR(VLOOKUP($C52,'LINHA 1'!$C$6:$BM$162,'Carga People'!AI$2,0)),0,VLOOKUP($C52,'LINHA 1'!$C$6:$BM$162,'Carga People'!AI$2,0))+IF(ISERROR(VLOOKUP($C52,'LINHA 2'!$C$6:$BM$114,'Carga People'!AI$2,0)),0,VLOOKUP($C52,'LINHA 2'!$C$6:$BM$114,'Carga People'!AI$2,0))+IF(ISERROR(VLOOKUP($C52,'LINHA 3'!$C$6:$BM$106,'Carga People'!AI$2,0)),0,VLOOKUP($C52,'LINHA 3'!$C$6:$BM$106,'Carga People'!AI$2,0))</f>
        <v>0</v>
      </c>
      <c r="AJ52" s="140">
        <f>IF(ISERROR(VLOOKUP($C52,'LINHA 1'!$C$6:$BM$162,'Carga People'!AJ$2,0)),0,VLOOKUP($C52,'LINHA 1'!$C$6:$BM$162,'Carga People'!AJ$2,0))+IF(ISERROR(VLOOKUP($C52,'LINHA 2'!$C$6:$BM$114,'Carga People'!AJ$2,0)),0,VLOOKUP($C52,'LINHA 2'!$C$6:$BM$114,'Carga People'!AJ$2,0))+IF(ISERROR(VLOOKUP($C52,'LINHA 3'!$C$6:$BM$106,'Carga People'!AJ$2,0)),0,VLOOKUP($C52,'LINHA 3'!$C$6:$BM$106,'Carga People'!AJ$2,0))</f>
        <v>0</v>
      </c>
      <c r="AK52" s="140">
        <f>IF(ISERROR(VLOOKUP($C52,'LINHA 1'!$C$6:$BM$162,'Carga People'!AK$2,0)),0,VLOOKUP($C52,'LINHA 1'!$C$6:$BM$162,'Carga People'!AK$2,0))+IF(ISERROR(VLOOKUP($C52,'LINHA 2'!$C$6:$BM$114,'Carga People'!AK$2,0)),0,VLOOKUP($C52,'LINHA 2'!$C$6:$BM$114,'Carga People'!AK$2,0))+IF(ISERROR(VLOOKUP($C52,'LINHA 3'!$C$6:$BM$106,'Carga People'!AK$2,0)),0,VLOOKUP($C52,'LINHA 3'!$C$6:$BM$106,'Carga People'!AK$2,0))</f>
        <v>0</v>
      </c>
      <c r="AL52" s="140">
        <f>IF(ISERROR(VLOOKUP($C52,'LINHA 1'!$C$6:$BM$162,'Carga People'!AL$2,0)),0,VLOOKUP($C52,'LINHA 1'!$C$6:$BM$162,'Carga People'!AL$2,0))+IF(ISERROR(VLOOKUP($C52,'LINHA 2'!$C$6:$BM$114,'Carga People'!AL$2,0)),0,VLOOKUP($C52,'LINHA 2'!$C$6:$BM$114,'Carga People'!AL$2,0))+IF(ISERROR(VLOOKUP($C52,'LINHA 3'!$C$6:$BM$106,'Carga People'!AL$2,0)),0,VLOOKUP($C52,'LINHA 3'!$C$6:$BM$106,'Carga People'!AL$2,0))</f>
        <v>0</v>
      </c>
      <c r="AM52" s="140">
        <f>IF(ISERROR(VLOOKUP($C52,'LINHA 1'!$C$6:$BM$162,'Carga People'!AM$2,0)),0,VLOOKUP($C52,'LINHA 1'!$C$6:$BM$162,'Carga People'!AM$2,0))+IF(ISERROR(VLOOKUP($C52,'LINHA 2'!$C$6:$BM$114,'Carga People'!AM$2,0)),0,VLOOKUP($C52,'LINHA 2'!$C$6:$BM$114,'Carga People'!AM$2,0))+IF(ISERROR(VLOOKUP($C52,'LINHA 3'!$C$6:$BM$106,'Carga People'!AM$2,0)),0,VLOOKUP($C52,'LINHA 3'!$C$6:$BM$106,'Carga People'!AM$2,0))</f>
        <v>0</v>
      </c>
      <c r="AN52" s="140">
        <f>IF(ISERROR(VLOOKUP($C52,'LINHA 1'!$C$6:$BM$162,'Carga People'!AN$2,0)),0,VLOOKUP($C52,'LINHA 1'!$C$6:$BM$162,'Carga People'!AN$2,0))+IF(ISERROR(VLOOKUP($C52,'LINHA 2'!$C$6:$BM$114,'Carga People'!AN$2,0)),0,VLOOKUP($C52,'LINHA 2'!$C$6:$BM$114,'Carga People'!AN$2,0))+IF(ISERROR(VLOOKUP($C52,'LINHA 3'!$C$6:$BM$106,'Carga People'!AN$2,0)),0,VLOOKUP($C52,'LINHA 3'!$C$6:$BM$106,'Carga People'!AN$2,0))</f>
        <v>0</v>
      </c>
      <c r="AO52" s="140">
        <f>IF(ISERROR(VLOOKUP($C52,'LINHA 1'!$C$6:$BM$162,'Carga People'!AO$2,0)),0,VLOOKUP($C52,'LINHA 1'!$C$6:$BM$162,'Carga People'!AO$2,0))+IF(ISERROR(VLOOKUP($C52,'LINHA 2'!$C$6:$BM$114,'Carga People'!AO$2,0)),0,VLOOKUP($C52,'LINHA 2'!$C$6:$BM$114,'Carga People'!AO$2,0))+IF(ISERROR(VLOOKUP($C52,'LINHA 3'!$C$6:$BM$106,'Carga People'!AO$2,0)),0,VLOOKUP($C52,'LINHA 3'!$C$6:$BM$106,'Carga People'!AO$2,0))</f>
        <v>0</v>
      </c>
      <c r="AP52" s="140">
        <f>IF(ISERROR(VLOOKUP($C52,'LINHA 1'!$C$6:$BM$162,'Carga People'!AP$2,0)),0,VLOOKUP($C52,'LINHA 1'!$C$6:$BM$162,'Carga People'!AP$2,0))+IF(ISERROR(VLOOKUP($C52,'LINHA 2'!$C$6:$BM$114,'Carga People'!AP$2,0)),0,VLOOKUP($C52,'LINHA 2'!$C$6:$BM$114,'Carga People'!AP$2,0))+IF(ISERROR(VLOOKUP($C52,'LINHA 3'!$C$6:$BM$106,'Carga People'!AP$2,0)),0,VLOOKUP($C52,'LINHA 3'!$C$6:$BM$106,'Carga People'!AP$2,0))</f>
        <v>0</v>
      </c>
      <c r="AQ52" s="140">
        <f>IF(ISERROR(VLOOKUP($C52,'LINHA 1'!$C$6:$BM$162,'Carga People'!AQ$2,0)),0,VLOOKUP($C52,'LINHA 1'!$C$6:$BM$162,'Carga People'!AQ$2,0))+IF(ISERROR(VLOOKUP($C52,'LINHA 2'!$C$6:$BM$114,'Carga People'!AQ$2,0)),0,VLOOKUP($C52,'LINHA 2'!$C$6:$BM$114,'Carga People'!AQ$2,0))+IF(ISERROR(VLOOKUP($C52,'LINHA 3'!$C$6:$BM$106,'Carga People'!AQ$2,0)),0,VLOOKUP($C52,'LINHA 3'!$C$6:$BM$106,'Carga People'!AQ$2,0))</f>
        <v>0</v>
      </c>
      <c r="AR52" s="140">
        <f>IF(ISERROR(VLOOKUP($C52,'LINHA 1'!$C$6:$BM$162,'Carga People'!AR$2,0)),0,VLOOKUP($C52,'LINHA 1'!$C$6:$BM$162,'Carga People'!AR$2,0))+IF(ISERROR(VLOOKUP($C52,'LINHA 2'!$C$6:$BM$114,'Carga People'!AR$2,0)),0,VLOOKUP($C52,'LINHA 2'!$C$6:$BM$114,'Carga People'!AR$2,0))+IF(ISERROR(VLOOKUP($C52,'LINHA 3'!$C$6:$BM$106,'Carga People'!AR$2,0)),0,VLOOKUP($C52,'LINHA 3'!$C$6:$BM$106,'Carga People'!AR$2,0))</f>
        <v>0</v>
      </c>
      <c r="AS52" s="140">
        <f>IF(ISERROR(VLOOKUP($C52,'LINHA 1'!$C$6:$BM$162,'Carga People'!AS$2,0)),0,VLOOKUP($C52,'LINHA 1'!$C$6:$BM$162,'Carga People'!AS$2,0))+IF(ISERROR(VLOOKUP($C52,'LINHA 2'!$C$6:$BM$114,'Carga People'!AS$2,0)),0,VLOOKUP($C52,'LINHA 2'!$C$6:$BM$114,'Carga People'!AS$2,0))+IF(ISERROR(VLOOKUP($C52,'LINHA 3'!$C$6:$BM$106,'Carga People'!AS$2,0)),0,VLOOKUP($C52,'LINHA 3'!$C$6:$BM$106,'Carga People'!AS$2,0))</f>
        <v>0</v>
      </c>
      <c r="AT52" s="140">
        <f>IF(ISERROR(VLOOKUP($C52,'LINHA 1'!$C$6:$BM$162,'Carga People'!AT$2,0)),0,VLOOKUP($C52,'LINHA 1'!$C$6:$BM$162,'Carga People'!AT$2,0))+IF(ISERROR(VLOOKUP($C52,'LINHA 2'!$C$6:$BM$114,'Carga People'!AT$2,0)),0,VLOOKUP($C52,'LINHA 2'!$C$6:$BM$114,'Carga People'!AT$2,0))+IF(ISERROR(VLOOKUP($C52,'LINHA 3'!$C$6:$BM$106,'Carga People'!AT$2,0)),0,VLOOKUP($C52,'LINHA 3'!$C$6:$BM$106,'Carga People'!AT$2,0))</f>
        <v>0</v>
      </c>
      <c r="AU52" s="367">
        <f t="shared" ref="AU52:AU54" si="6">SUM(J52:AT52)</f>
        <v>0</v>
      </c>
      <c r="AV52" s="780" t="str">
        <f t="shared" ref="AV52:AV54" si="7">IF(C52=C51,1,"")</f>
        <v/>
      </c>
      <c r="AW52" s="90" t="e">
        <f>IF(D52="","",VLOOKUP(D52,MI_ME!$D$5:$AQ$336,39,0))</f>
        <v>#N/A</v>
      </c>
      <c r="AX52" s="660"/>
    </row>
    <row r="53" spans="1:50" ht="18" customHeight="1" x14ac:dyDescent="0.3">
      <c r="A53" s="1792"/>
      <c r="B53" s="771" t="s">
        <v>572</v>
      </c>
      <c r="C53" s="771" t="s">
        <v>1253</v>
      </c>
      <c r="D53" s="771" t="s">
        <v>747</v>
      </c>
      <c r="E53" s="1457"/>
      <c r="F53" s="770" t="s">
        <v>47</v>
      </c>
      <c r="G53" s="136"/>
      <c r="H53" s="137"/>
      <c r="I53" s="138"/>
      <c r="J53" s="139">
        <f>IF(ISERROR(VLOOKUP($C53,'LINHA 1'!$C$6:$BM$162,'Carga People'!J$2,0)),0,VLOOKUP($C53,'LINHA 1'!$C$6:$BM$162,'Carga People'!J$2,0))+IF(ISERROR(VLOOKUP($C53,'LINHA 2'!$C$6:$BM$114,'Carga People'!J$2,0)),0,VLOOKUP($C53,'LINHA 2'!$C$6:$BM$114,'Carga People'!J$2,0))+IF(ISERROR(VLOOKUP($C53,'LINHA 3'!$C$6:$BM$106,'Carga People'!J$2,0)),0,VLOOKUP($C53,'LINHA 3'!$C$6:$BM$106,'Carga People'!J$2,0))</f>
        <v>0</v>
      </c>
      <c r="K53" s="140">
        <f>IF(ISERROR(VLOOKUP($C53,'LINHA 1'!$C$6:$BM$162,'Carga People'!K$2,0)),0,VLOOKUP($C53,'LINHA 1'!$C$6:$BM$162,'Carga People'!K$2,0))+IF(ISERROR(VLOOKUP($C53,'LINHA 2'!$C$6:$BM$114,'Carga People'!K$2,0)),0,VLOOKUP($C53,'LINHA 2'!$C$6:$BM$114,'Carga People'!K$2,0))+IF(ISERROR(VLOOKUP($C53,'LINHA 3'!$C$6:$BM$106,'Carga People'!K$2,0)),0,VLOOKUP($C53,'LINHA 3'!$C$6:$BM$106,'Carga People'!K$2,0))</f>
        <v>0</v>
      </c>
      <c r="L53" s="140">
        <f>IF(ISERROR(VLOOKUP($C53,'LINHA 1'!$C$6:$BM$162,'Carga People'!L$2,0)),0,VLOOKUP($C53,'LINHA 1'!$C$6:$BM$162,'Carga People'!L$2,0))+IF(ISERROR(VLOOKUP($C53,'LINHA 2'!$C$6:$BM$114,'Carga People'!L$2,0)),0,VLOOKUP($C53,'LINHA 2'!$C$6:$BM$114,'Carga People'!L$2,0))+IF(ISERROR(VLOOKUP($C53,'LINHA 3'!$C$6:$BM$106,'Carga People'!L$2,0)),0,VLOOKUP($C53,'LINHA 3'!$C$6:$BM$106,'Carga People'!L$2,0))</f>
        <v>0</v>
      </c>
      <c r="M53" s="140">
        <f>IF(ISERROR(VLOOKUP($C53,'LINHA 1'!$C$6:$BM$162,'Carga People'!M$2,0)),0,VLOOKUP($C53,'LINHA 1'!$C$6:$BM$162,'Carga People'!M$2,0))+IF(ISERROR(VLOOKUP($C53,'LINHA 2'!$C$6:$BM$114,'Carga People'!M$2,0)),0,VLOOKUP($C53,'LINHA 2'!$C$6:$BM$114,'Carga People'!M$2,0))+IF(ISERROR(VLOOKUP($C53,'LINHA 3'!$C$6:$BM$106,'Carga People'!M$2,0)),0,VLOOKUP($C53,'LINHA 3'!$C$6:$BM$106,'Carga People'!M$2,0))</f>
        <v>0</v>
      </c>
      <c r="N53" s="140">
        <f>IF(ISERROR(VLOOKUP($C53,'LINHA 1'!$C$6:$BM$162,'Carga People'!N$2,0)),0,VLOOKUP($C53,'LINHA 1'!$C$6:$BM$162,'Carga People'!N$2,0))+IF(ISERROR(VLOOKUP($C53,'LINHA 2'!$C$6:$BM$114,'Carga People'!N$2,0)),0,VLOOKUP($C53,'LINHA 2'!$C$6:$BM$114,'Carga People'!N$2,0))+IF(ISERROR(VLOOKUP($C53,'LINHA 3'!$C$6:$BM$106,'Carga People'!N$2,0)),0,VLOOKUP($C53,'LINHA 3'!$C$6:$BM$106,'Carga People'!N$2,0))</f>
        <v>0</v>
      </c>
      <c r="O53" s="140">
        <f>IF(ISERROR(VLOOKUP($C53,'LINHA 1'!$C$6:$BM$162,'Carga People'!O$2,0)),0,VLOOKUP($C53,'LINHA 1'!$C$6:$BM$162,'Carga People'!O$2,0))+IF(ISERROR(VLOOKUP($C53,'LINHA 2'!$C$6:$BM$114,'Carga People'!O$2,0)),0,VLOOKUP($C53,'LINHA 2'!$C$6:$BM$114,'Carga People'!O$2,0))+IF(ISERROR(VLOOKUP($C53,'LINHA 3'!$C$6:$BM$106,'Carga People'!O$2,0)),0,VLOOKUP($C53,'LINHA 3'!$C$6:$BM$106,'Carga People'!O$2,0))</f>
        <v>0</v>
      </c>
      <c r="P53" s="140">
        <f>IF(ISERROR(VLOOKUP($C53,'LINHA 1'!$C$6:$BM$162,'Carga People'!P$2,0)),0,VLOOKUP($C53,'LINHA 1'!$C$6:$BM$162,'Carga People'!P$2,0))+IF(ISERROR(VLOOKUP($C53,'LINHA 2'!$C$6:$BM$114,'Carga People'!P$2,0)),0,VLOOKUP($C53,'LINHA 2'!$C$6:$BM$114,'Carga People'!P$2,0))+IF(ISERROR(VLOOKUP($C53,'LINHA 3'!$C$6:$BM$106,'Carga People'!P$2,0)),0,VLOOKUP($C53,'LINHA 3'!$C$6:$BM$106,'Carga People'!P$2,0))</f>
        <v>0</v>
      </c>
      <c r="Q53" s="140">
        <f>IF(ISERROR(VLOOKUP($C53,'LINHA 1'!$C$6:$BM$162,'Carga People'!Q$2,0)),0,VLOOKUP($C53,'LINHA 1'!$C$6:$BM$162,'Carga People'!Q$2,0))+IF(ISERROR(VLOOKUP($C53,'LINHA 2'!$C$6:$BM$114,'Carga People'!Q$2,0)),0,VLOOKUP($C53,'LINHA 2'!$C$6:$BM$114,'Carga People'!Q$2,0))+IF(ISERROR(VLOOKUP($C53,'LINHA 3'!$C$6:$BM$106,'Carga People'!Q$2,0)),0,VLOOKUP($C53,'LINHA 3'!$C$6:$BM$106,'Carga People'!Q$2,0))</f>
        <v>0</v>
      </c>
      <c r="R53" s="140">
        <f>IF(ISERROR(VLOOKUP($C53,'LINHA 1'!$C$6:$BM$162,'Carga People'!R$2,0)),0,VLOOKUP($C53,'LINHA 1'!$C$6:$BM$162,'Carga People'!R$2,0))+IF(ISERROR(VLOOKUP($C53,'LINHA 2'!$C$6:$BM$114,'Carga People'!R$2,0)),0,VLOOKUP($C53,'LINHA 2'!$C$6:$BM$114,'Carga People'!R$2,0))+IF(ISERROR(VLOOKUP($C53,'LINHA 3'!$C$6:$BM$106,'Carga People'!R$2,0)),0,VLOOKUP($C53,'LINHA 3'!$C$6:$BM$106,'Carga People'!R$2,0))</f>
        <v>0</v>
      </c>
      <c r="S53" s="140">
        <f>IF(ISERROR(VLOOKUP($C53,'LINHA 1'!$C$6:$BM$162,'Carga People'!S$2,0)),0,VLOOKUP($C53,'LINHA 1'!$C$6:$BM$162,'Carga People'!S$2,0))+IF(ISERROR(VLOOKUP($C53,'LINHA 2'!$C$6:$BM$114,'Carga People'!S$2,0)),0,VLOOKUP($C53,'LINHA 2'!$C$6:$BM$114,'Carga People'!S$2,0))+IF(ISERROR(VLOOKUP($C53,'LINHA 3'!$C$6:$BM$106,'Carga People'!S$2,0)),0,VLOOKUP($C53,'LINHA 3'!$C$6:$BM$106,'Carga People'!S$2,0))</f>
        <v>0</v>
      </c>
      <c r="T53" s="140">
        <f>IF(ISERROR(VLOOKUP($C53,'LINHA 1'!$C$6:$BM$162,'Carga People'!T$2,0)),0,VLOOKUP($C53,'LINHA 1'!$C$6:$BM$162,'Carga People'!T$2,0))+IF(ISERROR(VLOOKUP($C53,'LINHA 2'!$C$6:$BM$114,'Carga People'!T$2,0)),0,VLOOKUP($C53,'LINHA 2'!$C$6:$BM$114,'Carga People'!T$2,0))+IF(ISERROR(VLOOKUP($C53,'LINHA 3'!$C$6:$BM$106,'Carga People'!T$2,0)),0,VLOOKUP($C53,'LINHA 3'!$C$6:$BM$106,'Carga People'!T$2,0))</f>
        <v>98</v>
      </c>
      <c r="U53" s="140">
        <f>IF(ISERROR(VLOOKUP($C53,'LINHA 1'!$C$6:$BM$162,'Carga People'!U$2,0)),0,VLOOKUP($C53,'LINHA 1'!$C$6:$BM$162,'Carga People'!U$2,0))+IF(ISERROR(VLOOKUP($C53,'LINHA 2'!$C$6:$BM$114,'Carga People'!U$2,0)),0,VLOOKUP($C53,'LINHA 2'!$C$6:$BM$114,'Carga People'!U$2,0))+IF(ISERROR(VLOOKUP($C53,'LINHA 3'!$C$6:$BM$106,'Carga People'!U$2,0)),0,VLOOKUP($C53,'LINHA 3'!$C$6:$BM$106,'Carga People'!U$2,0))</f>
        <v>0</v>
      </c>
      <c r="V53" s="140">
        <f>IF(ISERROR(VLOOKUP($C53,'LINHA 1'!$C$6:$BM$162,'Carga People'!V$2,0)),0,VLOOKUP($C53,'LINHA 1'!$C$6:$BM$162,'Carga People'!V$2,0))+IF(ISERROR(VLOOKUP($C53,'LINHA 2'!$C$6:$BM$114,'Carga People'!V$2,0)),0,VLOOKUP($C53,'LINHA 2'!$C$6:$BM$114,'Carga People'!V$2,0))+IF(ISERROR(VLOOKUP($C53,'LINHA 3'!$C$6:$BM$106,'Carga People'!V$2,0)),0,VLOOKUP($C53,'LINHA 3'!$C$6:$BM$106,'Carga People'!V$2,0))</f>
        <v>0</v>
      </c>
      <c r="W53" s="140">
        <f>IF(ISERROR(VLOOKUP($C53,'LINHA 1'!$C$6:$BM$162,'Carga People'!W$2,0)),0,VLOOKUP($C53,'LINHA 1'!$C$6:$BM$162,'Carga People'!W$2,0))+IF(ISERROR(VLOOKUP($C53,'LINHA 2'!$C$6:$BM$114,'Carga People'!W$2,0)),0,VLOOKUP($C53,'LINHA 2'!$C$6:$BM$114,'Carga People'!W$2,0))+IF(ISERROR(VLOOKUP($C53,'LINHA 3'!$C$6:$BM$106,'Carga People'!W$2,0)),0,VLOOKUP($C53,'LINHA 3'!$C$6:$BM$106,'Carga People'!W$2,0))</f>
        <v>0</v>
      </c>
      <c r="X53" s="140">
        <f>IF(ISERROR(VLOOKUP($C53,'LINHA 1'!$C$6:$BM$162,'Carga People'!X$2,0)),0,VLOOKUP($C53,'LINHA 1'!$C$6:$BM$162,'Carga People'!X$2,0))+IF(ISERROR(VLOOKUP($C53,'LINHA 2'!$C$6:$BM$114,'Carga People'!X$2,0)),0,VLOOKUP($C53,'LINHA 2'!$C$6:$BM$114,'Carga People'!X$2,0))+IF(ISERROR(VLOOKUP($C53,'LINHA 3'!$C$6:$BM$106,'Carga People'!X$2,0)),0,VLOOKUP($C53,'LINHA 3'!$C$6:$BM$106,'Carga People'!X$2,0))</f>
        <v>0</v>
      </c>
      <c r="Y53" s="140">
        <f>IF(ISERROR(VLOOKUP($C53,'LINHA 1'!$C$6:$BM$162,'Carga People'!Y$2,0)),0,VLOOKUP($C53,'LINHA 1'!$C$6:$BM$162,'Carga People'!Y$2,0))+IF(ISERROR(VLOOKUP($C53,'LINHA 2'!$C$6:$BM$114,'Carga People'!Y$2,0)),0,VLOOKUP($C53,'LINHA 2'!$C$6:$BM$114,'Carga People'!Y$2,0))+IF(ISERROR(VLOOKUP($C53,'LINHA 3'!$C$6:$BM$106,'Carga People'!Y$2,0)),0,VLOOKUP($C53,'LINHA 3'!$C$6:$BM$106,'Carga People'!Y$2,0))</f>
        <v>0</v>
      </c>
      <c r="Z53" s="140">
        <f>IF(ISERROR(VLOOKUP($C53,'LINHA 1'!$C$6:$BM$162,'Carga People'!Z$2,0)),0,VLOOKUP($C53,'LINHA 1'!$C$6:$BM$162,'Carga People'!Z$2,0))+IF(ISERROR(VLOOKUP($C53,'LINHA 2'!$C$6:$BM$114,'Carga People'!Z$2,0)),0,VLOOKUP($C53,'LINHA 2'!$C$6:$BM$114,'Carga People'!Z$2,0))+IF(ISERROR(VLOOKUP($C53,'LINHA 3'!$C$6:$BM$106,'Carga People'!Z$2,0)),0,VLOOKUP($C53,'LINHA 3'!$C$6:$BM$106,'Carga People'!Z$2,0))</f>
        <v>0</v>
      </c>
      <c r="AA53" s="140">
        <f>IF(ISERROR(VLOOKUP($C53,'LINHA 1'!$C$6:$BM$162,'Carga People'!AA$2,0)),0,VLOOKUP($C53,'LINHA 1'!$C$6:$BM$162,'Carga People'!AA$2,0))+IF(ISERROR(VLOOKUP($C53,'LINHA 2'!$C$6:$BM$114,'Carga People'!AA$2,0)),0,VLOOKUP($C53,'LINHA 2'!$C$6:$BM$114,'Carga People'!AA$2,0))+IF(ISERROR(VLOOKUP($C53,'LINHA 3'!$C$6:$BM$106,'Carga People'!AA$2,0)),0,VLOOKUP($C53,'LINHA 3'!$C$6:$BM$106,'Carga People'!AA$2,0))</f>
        <v>0</v>
      </c>
      <c r="AB53" s="140">
        <f>IF(ISERROR(VLOOKUP($C53,'LINHA 1'!$C$6:$BM$162,'Carga People'!AB$2,0)),0,VLOOKUP($C53,'LINHA 1'!$C$6:$BM$162,'Carga People'!AB$2,0))+IF(ISERROR(VLOOKUP($C53,'LINHA 2'!$C$6:$BM$114,'Carga People'!AB$2,0)),0,VLOOKUP($C53,'LINHA 2'!$C$6:$BM$114,'Carga People'!AB$2,0))+IF(ISERROR(VLOOKUP($C53,'LINHA 3'!$C$6:$BM$106,'Carga People'!AB$2,0)),0,VLOOKUP($C53,'LINHA 3'!$C$6:$BM$106,'Carga People'!AB$2,0))</f>
        <v>0</v>
      </c>
      <c r="AC53" s="140">
        <f>IF(ISERROR(VLOOKUP($C53,'LINHA 1'!$C$6:$BM$162,'Carga People'!AC$2,0)),0,VLOOKUP($C53,'LINHA 1'!$C$6:$BM$162,'Carga People'!AC$2,0))+IF(ISERROR(VLOOKUP($C53,'LINHA 2'!$C$6:$BM$114,'Carga People'!AC$2,0)),0,VLOOKUP($C53,'LINHA 2'!$C$6:$BM$114,'Carga People'!AC$2,0))+IF(ISERROR(VLOOKUP($C53,'LINHA 3'!$C$6:$BM$106,'Carga People'!AC$2,0)),0,VLOOKUP($C53,'LINHA 3'!$C$6:$BM$106,'Carga People'!AC$2,0))</f>
        <v>0</v>
      </c>
      <c r="AD53" s="140">
        <f>IF(ISERROR(VLOOKUP($C53,'LINHA 1'!$C$6:$BM$162,'Carga People'!AD$2,0)),0,VLOOKUP($C53,'LINHA 1'!$C$6:$BM$162,'Carga People'!AD$2,0))+IF(ISERROR(VLOOKUP($C53,'LINHA 2'!$C$6:$BM$114,'Carga People'!AD$2,0)),0,VLOOKUP($C53,'LINHA 2'!$C$6:$BM$114,'Carga People'!AD$2,0))+IF(ISERROR(VLOOKUP($C53,'LINHA 3'!$C$6:$BM$106,'Carga People'!AD$2,0)),0,VLOOKUP($C53,'LINHA 3'!$C$6:$BM$106,'Carga People'!AD$2,0))</f>
        <v>0</v>
      </c>
      <c r="AE53" s="140">
        <f>IF(ISERROR(VLOOKUP($C53,'LINHA 1'!$C$6:$BM$162,'Carga People'!AE$2,0)),0,VLOOKUP($C53,'LINHA 1'!$C$6:$BM$162,'Carga People'!AE$2,0))+IF(ISERROR(VLOOKUP($C53,'LINHA 2'!$C$6:$BM$114,'Carga People'!AE$2,0)),0,VLOOKUP($C53,'LINHA 2'!$C$6:$BM$114,'Carga People'!AE$2,0))+IF(ISERROR(VLOOKUP($C53,'LINHA 3'!$C$6:$BM$106,'Carga People'!AE$2,0)),0,VLOOKUP($C53,'LINHA 3'!$C$6:$BM$106,'Carga People'!AE$2,0))</f>
        <v>0</v>
      </c>
      <c r="AF53" s="140">
        <f>IF(ISERROR(VLOOKUP($C53,'LINHA 1'!$C$6:$BM$162,'Carga People'!AF$2,0)),0,VLOOKUP($C53,'LINHA 1'!$C$6:$BM$162,'Carga People'!AF$2,0))+IF(ISERROR(VLOOKUP($C53,'LINHA 2'!$C$6:$BM$114,'Carga People'!AF$2,0)),0,VLOOKUP($C53,'LINHA 2'!$C$6:$BM$114,'Carga People'!AF$2,0))+IF(ISERROR(VLOOKUP($C53,'LINHA 3'!$C$6:$BM$106,'Carga People'!AF$2,0)),0,VLOOKUP($C53,'LINHA 3'!$C$6:$BM$106,'Carga People'!AF$2,0))</f>
        <v>0</v>
      </c>
      <c r="AG53" s="140">
        <f>IF(ISERROR(VLOOKUP($C53,'LINHA 1'!$C$6:$BM$162,'Carga People'!AG$2,0)),0,VLOOKUP($C53,'LINHA 1'!$C$6:$BM$162,'Carga People'!AG$2,0))+IF(ISERROR(VLOOKUP($C53,'LINHA 2'!$C$6:$BM$114,'Carga People'!AG$2,0)),0,VLOOKUP($C53,'LINHA 2'!$C$6:$BM$114,'Carga People'!AG$2,0))+IF(ISERROR(VLOOKUP($C53,'LINHA 3'!$C$6:$BM$106,'Carga People'!AG$2,0)),0,VLOOKUP($C53,'LINHA 3'!$C$6:$BM$106,'Carga People'!AG$2,0))</f>
        <v>0</v>
      </c>
      <c r="AH53" s="140">
        <f>IF(ISERROR(VLOOKUP($C53,'LINHA 1'!$C$6:$BM$162,'Carga People'!AH$2,0)),0,VLOOKUP($C53,'LINHA 1'!$C$6:$BM$162,'Carga People'!AH$2,0))+IF(ISERROR(VLOOKUP($C53,'LINHA 2'!$C$6:$BM$114,'Carga People'!AH$2,0)),0,VLOOKUP($C53,'LINHA 2'!$C$6:$BM$114,'Carga People'!AH$2,0))+IF(ISERROR(VLOOKUP($C53,'LINHA 3'!$C$6:$BM$106,'Carga People'!AH$2,0)),0,VLOOKUP($C53,'LINHA 3'!$C$6:$BM$106,'Carga People'!AH$2,0))</f>
        <v>0</v>
      </c>
      <c r="AI53" s="140">
        <f>IF(ISERROR(VLOOKUP($C53,'LINHA 1'!$C$6:$BM$162,'Carga People'!AI$2,0)),0,VLOOKUP($C53,'LINHA 1'!$C$6:$BM$162,'Carga People'!AI$2,0))+IF(ISERROR(VLOOKUP($C53,'LINHA 2'!$C$6:$BM$114,'Carga People'!AI$2,0)),0,VLOOKUP($C53,'LINHA 2'!$C$6:$BM$114,'Carga People'!AI$2,0))+IF(ISERROR(VLOOKUP($C53,'LINHA 3'!$C$6:$BM$106,'Carga People'!AI$2,0)),0,VLOOKUP($C53,'LINHA 3'!$C$6:$BM$106,'Carga People'!AI$2,0))</f>
        <v>0</v>
      </c>
      <c r="AJ53" s="140">
        <f>IF(ISERROR(VLOOKUP($C53,'LINHA 1'!$C$6:$BM$162,'Carga People'!AJ$2,0)),0,VLOOKUP($C53,'LINHA 1'!$C$6:$BM$162,'Carga People'!AJ$2,0))+IF(ISERROR(VLOOKUP($C53,'LINHA 2'!$C$6:$BM$114,'Carga People'!AJ$2,0)),0,VLOOKUP($C53,'LINHA 2'!$C$6:$BM$114,'Carga People'!AJ$2,0))+IF(ISERROR(VLOOKUP($C53,'LINHA 3'!$C$6:$BM$106,'Carga People'!AJ$2,0)),0,VLOOKUP($C53,'LINHA 3'!$C$6:$BM$106,'Carga People'!AJ$2,0))</f>
        <v>0</v>
      </c>
      <c r="AK53" s="140">
        <f>IF(ISERROR(VLOOKUP($C53,'LINHA 1'!$C$6:$BM$162,'Carga People'!AK$2,0)),0,VLOOKUP($C53,'LINHA 1'!$C$6:$BM$162,'Carga People'!AK$2,0))+IF(ISERROR(VLOOKUP($C53,'LINHA 2'!$C$6:$BM$114,'Carga People'!AK$2,0)),0,VLOOKUP($C53,'LINHA 2'!$C$6:$BM$114,'Carga People'!AK$2,0))+IF(ISERROR(VLOOKUP($C53,'LINHA 3'!$C$6:$BM$106,'Carga People'!AK$2,0)),0,VLOOKUP($C53,'LINHA 3'!$C$6:$BM$106,'Carga People'!AK$2,0))</f>
        <v>0</v>
      </c>
      <c r="AL53" s="140">
        <f>IF(ISERROR(VLOOKUP($C53,'LINHA 1'!$C$6:$BM$162,'Carga People'!AL$2,0)),0,VLOOKUP($C53,'LINHA 1'!$C$6:$BM$162,'Carga People'!AL$2,0))+IF(ISERROR(VLOOKUP($C53,'LINHA 2'!$C$6:$BM$114,'Carga People'!AL$2,0)),0,VLOOKUP($C53,'LINHA 2'!$C$6:$BM$114,'Carga People'!AL$2,0))+IF(ISERROR(VLOOKUP($C53,'LINHA 3'!$C$6:$BM$106,'Carga People'!AL$2,0)),0,VLOOKUP($C53,'LINHA 3'!$C$6:$BM$106,'Carga People'!AL$2,0))</f>
        <v>0</v>
      </c>
      <c r="AM53" s="140">
        <f>IF(ISERROR(VLOOKUP($C53,'LINHA 1'!$C$6:$BM$162,'Carga People'!AM$2,0)),0,VLOOKUP($C53,'LINHA 1'!$C$6:$BM$162,'Carga People'!AM$2,0))+IF(ISERROR(VLOOKUP($C53,'LINHA 2'!$C$6:$BM$114,'Carga People'!AM$2,0)),0,VLOOKUP($C53,'LINHA 2'!$C$6:$BM$114,'Carga People'!AM$2,0))+IF(ISERROR(VLOOKUP($C53,'LINHA 3'!$C$6:$BM$106,'Carga People'!AM$2,0)),0,VLOOKUP($C53,'LINHA 3'!$C$6:$BM$106,'Carga People'!AM$2,0))</f>
        <v>0</v>
      </c>
      <c r="AN53" s="140">
        <f>IF(ISERROR(VLOOKUP($C53,'LINHA 1'!$C$6:$BM$162,'Carga People'!AN$2,0)),0,VLOOKUP($C53,'LINHA 1'!$C$6:$BM$162,'Carga People'!AN$2,0))+IF(ISERROR(VLOOKUP($C53,'LINHA 2'!$C$6:$BM$114,'Carga People'!AN$2,0)),0,VLOOKUP($C53,'LINHA 2'!$C$6:$BM$114,'Carga People'!AN$2,0))+IF(ISERROR(VLOOKUP($C53,'LINHA 3'!$C$6:$BM$106,'Carga People'!AN$2,0)),0,VLOOKUP($C53,'LINHA 3'!$C$6:$BM$106,'Carga People'!AN$2,0))</f>
        <v>0</v>
      </c>
      <c r="AO53" s="140">
        <f>IF(ISERROR(VLOOKUP($C53,'LINHA 1'!$C$6:$BM$162,'Carga People'!AO$2,0)),0,VLOOKUP($C53,'LINHA 1'!$C$6:$BM$162,'Carga People'!AO$2,0))+IF(ISERROR(VLOOKUP($C53,'LINHA 2'!$C$6:$BM$114,'Carga People'!AO$2,0)),0,VLOOKUP($C53,'LINHA 2'!$C$6:$BM$114,'Carga People'!AO$2,0))+IF(ISERROR(VLOOKUP($C53,'LINHA 3'!$C$6:$BM$106,'Carga People'!AO$2,0)),0,VLOOKUP($C53,'LINHA 3'!$C$6:$BM$106,'Carga People'!AO$2,0))</f>
        <v>0</v>
      </c>
      <c r="AP53" s="140">
        <f>IF(ISERROR(VLOOKUP($C53,'LINHA 1'!$C$6:$BM$162,'Carga People'!AP$2,0)),0,VLOOKUP($C53,'LINHA 1'!$C$6:$BM$162,'Carga People'!AP$2,0))+IF(ISERROR(VLOOKUP($C53,'LINHA 2'!$C$6:$BM$114,'Carga People'!AP$2,0)),0,VLOOKUP($C53,'LINHA 2'!$C$6:$BM$114,'Carga People'!AP$2,0))+IF(ISERROR(VLOOKUP($C53,'LINHA 3'!$C$6:$BM$106,'Carga People'!AP$2,0)),0,VLOOKUP($C53,'LINHA 3'!$C$6:$BM$106,'Carga People'!AP$2,0))</f>
        <v>0</v>
      </c>
      <c r="AQ53" s="140">
        <f>IF(ISERROR(VLOOKUP($C53,'LINHA 1'!$C$6:$BM$162,'Carga People'!AQ$2,0)),0,VLOOKUP($C53,'LINHA 1'!$C$6:$BM$162,'Carga People'!AQ$2,0))+IF(ISERROR(VLOOKUP($C53,'LINHA 2'!$C$6:$BM$114,'Carga People'!AQ$2,0)),0,VLOOKUP($C53,'LINHA 2'!$C$6:$BM$114,'Carga People'!AQ$2,0))+IF(ISERROR(VLOOKUP($C53,'LINHA 3'!$C$6:$BM$106,'Carga People'!AQ$2,0)),0,VLOOKUP($C53,'LINHA 3'!$C$6:$BM$106,'Carga People'!AQ$2,0))</f>
        <v>0</v>
      </c>
      <c r="AR53" s="140">
        <f>IF(ISERROR(VLOOKUP($C53,'LINHA 1'!$C$6:$BM$162,'Carga People'!AR$2,0)),0,VLOOKUP($C53,'LINHA 1'!$C$6:$BM$162,'Carga People'!AR$2,0))+IF(ISERROR(VLOOKUP($C53,'LINHA 2'!$C$6:$BM$114,'Carga People'!AR$2,0)),0,VLOOKUP($C53,'LINHA 2'!$C$6:$BM$114,'Carga People'!AR$2,0))+IF(ISERROR(VLOOKUP($C53,'LINHA 3'!$C$6:$BM$106,'Carga People'!AR$2,0)),0,VLOOKUP($C53,'LINHA 3'!$C$6:$BM$106,'Carga People'!AR$2,0))</f>
        <v>0</v>
      </c>
      <c r="AS53" s="140">
        <f>IF(ISERROR(VLOOKUP($C53,'LINHA 1'!$C$6:$BM$162,'Carga People'!AS$2,0)),0,VLOOKUP($C53,'LINHA 1'!$C$6:$BM$162,'Carga People'!AS$2,0))+IF(ISERROR(VLOOKUP($C53,'LINHA 2'!$C$6:$BM$114,'Carga People'!AS$2,0)),0,VLOOKUP($C53,'LINHA 2'!$C$6:$BM$114,'Carga People'!AS$2,0))+IF(ISERROR(VLOOKUP($C53,'LINHA 3'!$C$6:$BM$106,'Carga People'!AS$2,0)),0,VLOOKUP($C53,'LINHA 3'!$C$6:$BM$106,'Carga People'!AS$2,0))</f>
        <v>0</v>
      </c>
      <c r="AT53" s="140">
        <f>IF(ISERROR(VLOOKUP($C53,'LINHA 1'!$C$6:$BM$162,'Carga People'!AT$2,0)),0,VLOOKUP($C53,'LINHA 1'!$C$6:$BM$162,'Carga People'!AT$2,0))+IF(ISERROR(VLOOKUP($C53,'LINHA 2'!$C$6:$BM$114,'Carga People'!AT$2,0)),0,VLOOKUP($C53,'LINHA 2'!$C$6:$BM$114,'Carga People'!AT$2,0))+IF(ISERROR(VLOOKUP($C53,'LINHA 3'!$C$6:$BM$106,'Carga People'!AT$2,0)),0,VLOOKUP($C53,'LINHA 3'!$C$6:$BM$106,'Carga People'!AT$2,0))</f>
        <v>0</v>
      </c>
      <c r="AU53" s="367">
        <f t="shared" si="6"/>
        <v>98</v>
      </c>
      <c r="AV53" s="780" t="str">
        <f t="shared" si="7"/>
        <v/>
      </c>
      <c r="AW53" s="90">
        <f>IF(D53="","",VLOOKUP(D53,MI_ME!$D$5:$AQ$336,39,0))</f>
        <v>0</v>
      </c>
      <c r="AX53" s="660"/>
    </row>
    <row r="54" spans="1:50" ht="18" customHeight="1" x14ac:dyDescent="0.3">
      <c r="A54" s="1792"/>
      <c r="B54" s="771" t="s">
        <v>1243</v>
      </c>
      <c r="C54" s="771" t="s">
        <v>1252</v>
      </c>
      <c r="D54" s="771" t="s">
        <v>1249</v>
      </c>
      <c r="E54" s="1457"/>
      <c r="F54" s="770" t="s">
        <v>47</v>
      </c>
      <c r="G54" s="136"/>
      <c r="H54" s="137"/>
      <c r="I54" s="138"/>
      <c r="J54" s="139">
        <f>IF(ISERROR(VLOOKUP($C54,'LINHA 1'!$C$6:$BM$162,'Carga People'!J$2,0)),0,VLOOKUP($C54,'LINHA 1'!$C$6:$BM$162,'Carga People'!J$2,0))+IF(ISERROR(VLOOKUP($C54,'LINHA 2'!$C$6:$BM$114,'Carga People'!J$2,0)),0,VLOOKUP($C54,'LINHA 2'!$C$6:$BM$114,'Carga People'!J$2,0))+IF(ISERROR(VLOOKUP($C54,'LINHA 3'!$C$6:$BM$106,'Carga People'!J$2,0)),0,VLOOKUP($C54,'LINHA 3'!$C$6:$BM$106,'Carga People'!J$2,0))</f>
        <v>0</v>
      </c>
      <c r="K54" s="140">
        <f>IF(ISERROR(VLOOKUP($C54,'LINHA 1'!$C$6:$BM$162,'Carga People'!K$2,0)),0,VLOOKUP($C54,'LINHA 1'!$C$6:$BM$162,'Carga People'!K$2,0))+IF(ISERROR(VLOOKUP($C54,'LINHA 2'!$C$6:$BM$114,'Carga People'!K$2,0)),0,VLOOKUP($C54,'LINHA 2'!$C$6:$BM$114,'Carga People'!K$2,0))+IF(ISERROR(VLOOKUP($C54,'LINHA 3'!$C$6:$BM$106,'Carga People'!K$2,0)),0,VLOOKUP($C54,'LINHA 3'!$C$6:$BM$106,'Carga People'!K$2,0))</f>
        <v>0</v>
      </c>
      <c r="L54" s="140">
        <f>IF(ISERROR(VLOOKUP($C54,'LINHA 1'!$C$6:$BM$162,'Carga People'!L$2,0)),0,VLOOKUP($C54,'LINHA 1'!$C$6:$BM$162,'Carga People'!L$2,0))+IF(ISERROR(VLOOKUP($C54,'LINHA 2'!$C$6:$BM$114,'Carga People'!L$2,0)),0,VLOOKUP($C54,'LINHA 2'!$C$6:$BM$114,'Carga People'!L$2,0))+IF(ISERROR(VLOOKUP($C54,'LINHA 3'!$C$6:$BM$106,'Carga People'!L$2,0)),0,VLOOKUP($C54,'LINHA 3'!$C$6:$BM$106,'Carga People'!L$2,0))</f>
        <v>0</v>
      </c>
      <c r="M54" s="140">
        <f>IF(ISERROR(VLOOKUP($C54,'LINHA 1'!$C$6:$BM$162,'Carga People'!M$2,0)),0,VLOOKUP($C54,'LINHA 1'!$C$6:$BM$162,'Carga People'!M$2,0))+IF(ISERROR(VLOOKUP($C54,'LINHA 2'!$C$6:$BM$114,'Carga People'!M$2,0)),0,VLOOKUP($C54,'LINHA 2'!$C$6:$BM$114,'Carga People'!M$2,0))+IF(ISERROR(VLOOKUP($C54,'LINHA 3'!$C$6:$BM$106,'Carga People'!M$2,0)),0,VLOOKUP($C54,'LINHA 3'!$C$6:$BM$106,'Carga People'!M$2,0))</f>
        <v>0</v>
      </c>
      <c r="N54" s="140">
        <f>IF(ISERROR(VLOOKUP($C54,'LINHA 1'!$C$6:$BM$162,'Carga People'!N$2,0)),0,VLOOKUP($C54,'LINHA 1'!$C$6:$BM$162,'Carga People'!N$2,0))+IF(ISERROR(VLOOKUP($C54,'LINHA 2'!$C$6:$BM$114,'Carga People'!N$2,0)),0,VLOOKUP($C54,'LINHA 2'!$C$6:$BM$114,'Carga People'!N$2,0))+IF(ISERROR(VLOOKUP($C54,'LINHA 3'!$C$6:$BM$106,'Carga People'!N$2,0)),0,VLOOKUP($C54,'LINHA 3'!$C$6:$BM$106,'Carga People'!N$2,0))</f>
        <v>0</v>
      </c>
      <c r="O54" s="140">
        <f>IF(ISERROR(VLOOKUP($C54,'LINHA 1'!$C$6:$BM$162,'Carga People'!O$2,0)),0,VLOOKUP($C54,'LINHA 1'!$C$6:$BM$162,'Carga People'!O$2,0))+IF(ISERROR(VLOOKUP($C54,'LINHA 2'!$C$6:$BM$114,'Carga People'!O$2,0)),0,VLOOKUP($C54,'LINHA 2'!$C$6:$BM$114,'Carga People'!O$2,0))+IF(ISERROR(VLOOKUP($C54,'LINHA 3'!$C$6:$BM$106,'Carga People'!O$2,0)),0,VLOOKUP($C54,'LINHA 3'!$C$6:$BM$106,'Carga People'!O$2,0))</f>
        <v>0</v>
      </c>
      <c r="P54" s="140">
        <f>IF(ISERROR(VLOOKUP($C54,'LINHA 1'!$C$6:$BM$162,'Carga People'!P$2,0)),0,VLOOKUP($C54,'LINHA 1'!$C$6:$BM$162,'Carga People'!P$2,0))+IF(ISERROR(VLOOKUP($C54,'LINHA 2'!$C$6:$BM$114,'Carga People'!P$2,0)),0,VLOOKUP($C54,'LINHA 2'!$C$6:$BM$114,'Carga People'!P$2,0))+IF(ISERROR(VLOOKUP($C54,'LINHA 3'!$C$6:$BM$106,'Carga People'!P$2,0)),0,VLOOKUP($C54,'LINHA 3'!$C$6:$BM$106,'Carga People'!P$2,0))</f>
        <v>0</v>
      </c>
      <c r="Q54" s="140">
        <f>IF(ISERROR(VLOOKUP($C54,'LINHA 1'!$C$6:$BM$162,'Carga People'!Q$2,0)),0,VLOOKUP($C54,'LINHA 1'!$C$6:$BM$162,'Carga People'!Q$2,0))+IF(ISERROR(VLOOKUP($C54,'LINHA 2'!$C$6:$BM$114,'Carga People'!Q$2,0)),0,VLOOKUP($C54,'LINHA 2'!$C$6:$BM$114,'Carga People'!Q$2,0))+IF(ISERROR(VLOOKUP($C54,'LINHA 3'!$C$6:$BM$106,'Carga People'!Q$2,0)),0,VLOOKUP($C54,'LINHA 3'!$C$6:$BM$106,'Carga People'!Q$2,0))</f>
        <v>0</v>
      </c>
      <c r="R54" s="140">
        <f>IF(ISERROR(VLOOKUP($C54,'LINHA 1'!$C$6:$BM$162,'Carga People'!R$2,0)),0,VLOOKUP($C54,'LINHA 1'!$C$6:$BM$162,'Carga People'!R$2,0))+IF(ISERROR(VLOOKUP($C54,'LINHA 2'!$C$6:$BM$114,'Carga People'!R$2,0)),0,VLOOKUP($C54,'LINHA 2'!$C$6:$BM$114,'Carga People'!R$2,0))+IF(ISERROR(VLOOKUP($C54,'LINHA 3'!$C$6:$BM$106,'Carga People'!R$2,0)),0,VLOOKUP($C54,'LINHA 3'!$C$6:$BM$106,'Carga People'!R$2,0))</f>
        <v>0</v>
      </c>
      <c r="S54" s="140">
        <f>IF(ISERROR(VLOOKUP($C54,'LINHA 1'!$C$6:$BM$162,'Carga People'!S$2,0)),0,VLOOKUP($C54,'LINHA 1'!$C$6:$BM$162,'Carga People'!S$2,0))+IF(ISERROR(VLOOKUP($C54,'LINHA 2'!$C$6:$BM$114,'Carga People'!S$2,0)),0,VLOOKUP($C54,'LINHA 2'!$C$6:$BM$114,'Carga People'!S$2,0))+IF(ISERROR(VLOOKUP($C54,'LINHA 3'!$C$6:$BM$106,'Carga People'!S$2,0)),0,VLOOKUP($C54,'LINHA 3'!$C$6:$BM$106,'Carga People'!S$2,0))</f>
        <v>0</v>
      </c>
      <c r="T54" s="140">
        <f>IF(ISERROR(VLOOKUP($C54,'LINHA 1'!$C$6:$BM$162,'Carga People'!T$2,0)),0,VLOOKUP($C54,'LINHA 1'!$C$6:$BM$162,'Carga People'!T$2,0))+IF(ISERROR(VLOOKUP($C54,'LINHA 2'!$C$6:$BM$114,'Carga People'!T$2,0)),0,VLOOKUP($C54,'LINHA 2'!$C$6:$BM$114,'Carga People'!T$2,0))+IF(ISERROR(VLOOKUP($C54,'LINHA 3'!$C$6:$BM$106,'Carga People'!T$2,0)),0,VLOOKUP($C54,'LINHA 3'!$C$6:$BM$106,'Carga People'!T$2,0))</f>
        <v>174</v>
      </c>
      <c r="U54" s="140">
        <f>IF(ISERROR(VLOOKUP($C54,'LINHA 1'!$C$6:$BM$162,'Carga People'!U$2,0)),0,VLOOKUP($C54,'LINHA 1'!$C$6:$BM$162,'Carga People'!U$2,0))+IF(ISERROR(VLOOKUP($C54,'LINHA 2'!$C$6:$BM$114,'Carga People'!U$2,0)),0,VLOOKUP($C54,'LINHA 2'!$C$6:$BM$114,'Carga People'!U$2,0))+IF(ISERROR(VLOOKUP($C54,'LINHA 3'!$C$6:$BM$106,'Carga People'!U$2,0)),0,VLOOKUP($C54,'LINHA 3'!$C$6:$BM$106,'Carga People'!U$2,0))</f>
        <v>0</v>
      </c>
      <c r="V54" s="140">
        <f>IF(ISERROR(VLOOKUP($C54,'LINHA 1'!$C$6:$BM$162,'Carga People'!V$2,0)),0,VLOOKUP($C54,'LINHA 1'!$C$6:$BM$162,'Carga People'!V$2,0))+IF(ISERROR(VLOOKUP($C54,'LINHA 2'!$C$6:$BM$114,'Carga People'!V$2,0)),0,VLOOKUP($C54,'LINHA 2'!$C$6:$BM$114,'Carga People'!V$2,0))+IF(ISERROR(VLOOKUP($C54,'LINHA 3'!$C$6:$BM$106,'Carga People'!V$2,0)),0,VLOOKUP($C54,'LINHA 3'!$C$6:$BM$106,'Carga People'!V$2,0))</f>
        <v>0</v>
      </c>
      <c r="W54" s="140">
        <f>IF(ISERROR(VLOOKUP($C54,'LINHA 1'!$C$6:$BM$162,'Carga People'!W$2,0)),0,VLOOKUP($C54,'LINHA 1'!$C$6:$BM$162,'Carga People'!W$2,0))+IF(ISERROR(VLOOKUP($C54,'LINHA 2'!$C$6:$BM$114,'Carga People'!W$2,0)),0,VLOOKUP($C54,'LINHA 2'!$C$6:$BM$114,'Carga People'!W$2,0))+IF(ISERROR(VLOOKUP($C54,'LINHA 3'!$C$6:$BM$106,'Carga People'!W$2,0)),0,VLOOKUP($C54,'LINHA 3'!$C$6:$BM$106,'Carga People'!W$2,0))</f>
        <v>0</v>
      </c>
      <c r="X54" s="140">
        <f>IF(ISERROR(VLOOKUP($C54,'LINHA 1'!$C$6:$BM$162,'Carga People'!X$2,0)),0,VLOOKUP($C54,'LINHA 1'!$C$6:$BM$162,'Carga People'!X$2,0))+IF(ISERROR(VLOOKUP($C54,'LINHA 2'!$C$6:$BM$114,'Carga People'!X$2,0)),0,VLOOKUP($C54,'LINHA 2'!$C$6:$BM$114,'Carga People'!X$2,0))+IF(ISERROR(VLOOKUP($C54,'LINHA 3'!$C$6:$BM$106,'Carga People'!X$2,0)),0,VLOOKUP($C54,'LINHA 3'!$C$6:$BM$106,'Carga People'!X$2,0))</f>
        <v>0</v>
      </c>
      <c r="Y54" s="140">
        <f>IF(ISERROR(VLOOKUP($C54,'LINHA 1'!$C$6:$BM$162,'Carga People'!Y$2,0)),0,VLOOKUP($C54,'LINHA 1'!$C$6:$BM$162,'Carga People'!Y$2,0))+IF(ISERROR(VLOOKUP($C54,'LINHA 2'!$C$6:$BM$114,'Carga People'!Y$2,0)),0,VLOOKUP($C54,'LINHA 2'!$C$6:$BM$114,'Carga People'!Y$2,0))+IF(ISERROR(VLOOKUP($C54,'LINHA 3'!$C$6:$BM$106,'Carga People'!Y$2,0)),0,VLOOKUP($C54,'LINHA 3'!$C$6:$BM$106,'Carga People'!Y$2,0))</f>
        <v>0</v>
      </c>
      <c r="Z54" s="140">
        <f>IF(ISERROR(VLOOKUP($C54,'LINHA 1'!$C$6:$BM$162,'Carga People'!Z$2,0)),0,VLOOKUP($C54,'LINHA 1'!$C$6:$BM$162,'Carga People'!Z$2,0))+IF(ISERROR(VLOOKUP($C54,'LINHA 2'!$C$6:$BM$114,'Carga People'!Z$2,0)),0,VLOOKUP($C54,'LINHA 2'!$C$6:$BM$114,'Carga People'!Z$2,0))+IF(ISERROR(VLOOKUP($C54,'LINHA 3'!$C$6:$BM$106,'Carga People'!Z$2,0)),0,VLOOKUP($C54,'LINHA 3'!$C$6:$BM$106,'Carga People'!Z$2,0))</f>
        <v>0</v>
      </c>
      <c r="AA54" s="140">
        <f>IF(ISERROR(VLOOKUP($C54,'LINHA 1'!$C$6:$BM$162,'Carga People'!AA$2,0)),0,VLOOKUP($C54,'LINHA 1'!$C$6:$BM$162,'Carga People'!AA$2,0))+IF(ISERROR(VLOOKUP($C54,'LINHA 2'!$C$6:$BM$114,'Carga People'!AA$2,0)),0,VLOOKUP($C54,'LINHA 2'!$C$6:$BM$114,'Carga People'!AA$2,0))+IF(ISERROR(VLOOKUP($C54,'LINHA 3'!$C$6:$BM$106,'Carga People'!AA$2,0)),0,VLOOKUP($C54,'LINHA 3'!$C$6:$BM$106,'Carga People'!AA$2,0))</f>
        <v>0</v>
      </c>
      <c r="AB54" s="140">
        <f>IF(ISERROR(VLOOKUP($C54,'LINHA 1'!$C$6:$BM$162,'Carga People'!AB$2,0)),0,VLOOKUP($C54,'LINHA 1'!$C$6:$BM$162,'Carga People'!AB$2,0))+IF(ISERROR(VLOOKUP($C54,'LINHA 2'!$C$6:$BM$114,'Carga People'!AB$2,0)),0,VLOOKUP($C54,'LINHA 2'!$C$6:$BM$114,'Carga People'!AB$2,0))+IF(ISERROR(VLOOKUP($C54,'LINHA 3'!$C$6:$BM$106,'Carga People'!AB$2,0)),0,VLOOKUP($C54,'LINHA 3'!$C$6:$BM$106,'Carga People'!AB$2,0))</f>
        <v>0</v>
      </c>
      <c r="AC54" s="140">
        <f>IF(ISERROR(VLOOKUP($C54,'LINHA 1'!$C$6:$BM$162,'Carga People'!AC$2,0)),0,VLOOKUP($C54,'LINHA 1'!$C$6:$BM$162,'Carga People'!AC$2,0))+IF(ISERROR(VLOOKUP($C54,'LINHA 2'!$C$6:$BM$114,'Carga People'!AC$2,0)),0,VLOOKUP($C54,'LINHA 2'!$C$6:$BM$114,'Carga People'!AC$2,0))+IF(ISERROR(VLOOKUP($C54,'LINHA 3'!$C$6:$BM$106,'Carga People'!AC$2,0)),0,VLOOKUP($C54,'LINHA 3'!$C$6:$BM$106,'Carga People'!AC$2,0))</f>
        <v>0</v>
      </c>
      <c r="AD54" s="140">
        <f>IF(ISERROR(VLOOKUP($C54,'LINHA 1'!$C$6:$BM$162,'Carga People'!AD$2,0)),0,VLOOKUP($C54,'LINHA 1'!$C$6:$BM$162,'Carga People'!AD$2,0))+IF(ISERROR(VLOOKUP($C54,'LINHA 2'!$C$6:$BM$114,'Carga People'!AD$2,0)),0,VLOOKUP($C54,'LINHA 2'!$C$6:$BM$114,'Carga People'!AD$2,0))+IF(ISERROR(VLOOKUP($C54,'LINHA 3'!$C$6:$BM$106,'Carga People'!AD$2,0)),0,VLOOKUP($C54,'LINHA 3'!$C$6:$BM$106,'Carga People'!AD$2,0))</f>
        <v>0</v>
      </c>
      <c r="AE54" s="140">
        <f>IF(ISERROR(VLOOKUP($C54,'LINHA 1'!$C$6:$BM$162,'Carga People'!AE$2,0)),0,VLOOKUP($C54,'LINHA 1'!$C$6:$BM$162,'Carga People'!AE$2,0))+IF(ISERROR(VLOOKUP($C54,'LINHA 2'!$C$6:$BM$114,'Carga People'!AE$2,0)),0,VLOOKUP($C54,'LINHA 2'!$C$6:$BM$114,'Carga People'!AE$2,0))+IF(ISERROR(VLOOKUP($C54,'LINHA 3'!$C$6:$BM$106,'Carga People'!AE$2,0)),0,VLOOKUP($C54,'LINHA 3'!$C$6:$BM$106,'Carga People'!AE$2,0))</f>
        <v>0</v>
      </c>
      <c r="AF54" s="140">
        <f>IF(ISERROR(VLOOKUP($C54,'LINHA 1'!$C$6:$BM$162,'Carga People'!AF$2,0)),0,VLOOKUP($C54,'LINHA 1'!$C$6:$BM$162,'Carga People'!AF$2,0))+IF(ISERROR(VLOOKUP($C54,'LINHA 2'!$C$6:$BM$114,'Carga People'!AF$2,0)),0,VLOOKUP($C54,'LINHA 2'!$C$6:$BM$114,'Carga People'!AF$2,0))+IF(ISERROR(VLOOKUP($C54,'LINHA 3'!$C$6:$BM$106,'Carga People'!AF$2,0)),0,VLOOKUP($C54,'LINHA 3'!$C$6:$BM$106,'Carga People'!AF$2,0))</f>
        <v>0</v>
      </c>
      <c r="AG54" s="140">
        <f>IF(ISERROR(VLOOKUP($C54,'LINHA 1'!$C$6:$BM$162,'Carga People'!AG$2,0)),0,VLOOKUP($C54,'LINHA 1'!$C$6:$BM$162,'Carga People'!AG$2,0))+IF(ISERROR(VLOOKUP($C54,'LINHA 2'!$C$6:$BM$114,'Carga People'!AG$2,0)),0,VLOOKUP($C54,'LINHA 2'!$C$6:$BM$114,'Carga People'!AG$2,0))+IF(ISERROR(VLOOKUP($C54,'LINHA 3'!$C$6:$BM$106,'Carga People'!AG$2,0)),0,VLOOKUP($C54,'LINHA 3'!$C$6:$BM$106,'Carga People'!AG$2,0))</f>
        <v>0</v>
      </c>
      <c r="AH54" s="140">
        <f>IF(ISERROR(VLOOKUP($C54,'LINHA 1'!$C$6:$BM$162,'Carga People'!AH$2,0)),0,VLOOKUP($C54,'LINHA 1'!$C$6:$BM$162,'Carga People'!AH$2,0))+IF(ISERROR(VLOOKUP($C54,'LINHA 2'!$C$6:$BM$114,'Carga People'!AH$2,0)),0,VLOOKUP($C54,'LINHA 2'!$C$6:$BM$114,'Carga People'!AH$2,0))+IF(ISERROR(VLOOKUP($C54,'LINHA 3'!$C$6:$BM$106,'Carga People'!AH$2,0)),0,VLOOKUP($C54,'LINHA 3'!$C$6:$BM$106,'Carga People'!AH$2,0))</f>
        <v>0</v>
      </c>
      <c r="AI54" s="140">
        <f>IF(ISERROR(VLOOKUP($C54,'LINHA 1'!$C$6:$BM$162,'Carga People'!AI$2,0)),0,VLOOKUP($C54,'LINHA 1'!$C$6:$BM$162,'Carga People'!AI$2,0))+IF(ISERROR(VLOOKUP($C54,'LINHA 2'!$C$6:$BM$114,'Carga People'!AI$2,0)),0,VLOOKUP($C54,'LINHA 2'!$C$6:$BM$114,'Carga People'!AI$2,0))+IF(ISERROR(VLOOKUP($C54,'LINHA 3'!$C$6:$BM$106,'Carga People'!AI$2,0)),0,VLOOKUP($C54,'LINHA 3'!$C$6:$BM$106,'Carga People'!AI$2,0))</f>
        <v>0</v>
      </c>
      <c r="AJ54" s="140">
        <f>IF(ISERROR(VLOOKUP($C54,'LINHA 1'!$C$6:$BM$162,'Carga People'!AJ$2,0)),0,VLOOKUP($C54,'LINHA 1'!$C$6:$BM$162,'Carga People'!AJ$2,0))+IF(ISERROR(VLOOKUP($C54,'LINHA 2'!$C$6:$BM$114,'Carga People'!AJ$2,0)),0,VLOOKUP($C54,'LINHA 2'!$C$6:$BM$114,'Carga People'!AJ$2,0))+IF(ISERROR(VLOOKUP($C54,'LINHA 3'!$C$6:$BM$106,'Carga People'!AJ$2,0)),0,VLOOKUP($C54,'LINHA 3'!$C$6:$BM$106,'Carga People'!AJ$2,0))</f>
        <v>0</v>
      </c>
      <c r="AK54" s="140">
        <f>IF(ISERROR(VLOOKUP($C54,'LINHA 1'!$C$6:$BM$162,'Carga People'!AK$2,0)),0,VLOOKUP($C54,'LINHA 1'!$C$6:$BM$162,'Carga People'!AK$2,0))+IF(ISERROR(VLOOKUP($C54,'LINHA 2'!$C$6:$BM$114,'Carga People'!AK$2,0)),0,VLOOKUP($C54,'LINHA 2'!$C$6:$BM$114,'Carga People'!AK$2,0))+IF(ISERROR(VLOOKUP($C54,'LINHA 3'!$C$6:$BM$106,'Carga People'!AK$2,0)),0,VLOOKUP($C54,'LINHA 3'!$C$6:$BM$106,'Carga People'!AK$2,0))</f>
        <v>0</v>
      </c>
      <c r="AL54" s="140">
        <f>IF(ISERROR(VLOOKUP($C54,'LINHA 1'!$C$6:$BM$162,'Carga People'!AL$2,0)),0,VLOOKUP($C54,'LINHA 1'!$C$6:$BM$162,'Carga People'!AL$2,0))+IF(ISERROR(VLOOKUP($C54,'LINHA 2'!$C$6:$BM$114,'Carga People'!AL$2,0)),0,VLOOKUP($C54,'LINHA 2'!$C$6:$BM$114,'Carga People'!AL$2,0))+IF(ISERROR(VLOOKUP($C54,'LINHA 3'!$C$6:$BM$106,'Carga People'!AL$2,0)),0,VLOOKUP($C54,'LINHA 3'!$C$6:$BM$106,'Carga People'!AL$2,0))</f>
        <v>0</v>
      </c>
      <c r="AM54" s="140">
        <f>IF(ISERROR(VLOOKUP($C54,'LINHA 1'!$C$6:$BM$162,'Carga People'!AM$2,0)),0,VLOOKUP($C54,'LINHA 1'!$C$6:$BM$162,'Carga People'!AM$2,0))+IF(ISERROR(VLOOKUP($C54,'LINHA 2'!$C$6:$BM$114,'Carga People'!AM$2,0)),0,VLOOKUP($C54,'LINHA 2'!$C$6:$BM$114,'Carga People'!AM$2,0))+IF(ISERROR(VLOOKUP($C54,'LINHA 3'!$C$6:$BM$106,'Carga People'!AM$2,0)),0,VLOOKUP($C54,'LINHA 3'!$C$6:$BM$106,'Carga People'!AM$2,0))</f>
        <v>0</v>
      </c>
      <c r="AN54" s="140">
        <f>IF(ISERROR(VLOOKUP($C54,'LINHA 1'!$C$6:$BM$162,'Carga People'!AN$2,0)),0,VLOOKUP($C54,'LINHA 1'!$C$6:$BM$162,'Carga People'!AN$2,0))+IF(ISERROR(VLOOKUP($C54,'LINHA 2'!$C$6:$BM$114,'Carga People'!AN$2,0)),0,VLOOKUP($C54,'LINHA 2'!$C$6:$BM$114,'Carga People'!AN$2,0))+IF(ISERROR(VLOOKUP($C54,'LINHA 3'!$C$6:$BM$106,'Carga People'!AN$2,0)),0,VLOOKUP($C54,'LINHA 3'!$C$6:$BM$106,'Carga People'!AN$2,0))</f>
        <v>0</v>
      </c>
      <c r="AO54" s="140">
        <f>IF(ISERROR(VLOOKUP($C54,'LINHA 1'!$C$6:$BM$162,'Carga People'!AO$2,0)),0,VLOOKUP($C54,'LINHA 1'!$C$6:$BM$162,'Carga People'!AO$2,0))+IF(ISERROR(VLOOKUP($C54,'LINHA 2'!$C$6:$BM$114,'Carga People'!AO$2,0)),0,VLOOKUP($C54,'LINHA 2'!$C$6:$BM$114,'Carga People'!AO$2,0))+IF(ISERROR(VLOOKUP($C54,'LINHA 3'!$C$6:$BM$106,'Carga People'!AO$2,0)),0,VLOOKUP($C54,'LINHA 3'!$C$6:$BM$106,'Carga People'!AO$2,0))</f>
        <v>0</v>
      </c>
      <c r="AP54" s="140">
        <f>IF(ISERROR(VLOOKUP($C54,'LINHA 1'!$C$6:$BM$162,'Carga People'!AP$2,0)),0,VLOOKUP($C54,'LINHA 1'!$C$6:$BM$162,'Carga People'!AP$2,0))+IF(ISERROR(VLOOKUP($C54,'LINHA 2'!$C$6:$BM$114,'Carga People'!AP$2,0)),0,VLOOKUP($C54,'LINHA 2'!$C$6:$BM$114,'Carga People'!AP$2,0))+IF(ISERROR(VLOOKUP($C54,'LINHA 3'!$C$6:$BM$106,'Carga People'!AP$2,0)),0,VLOOKUP($C54,'LINHA 3'!$C$6:$BM$106,'Carga People'!AP$2,0))</f>
        <v>0</v>
      </c>
      <c r="AQ54" s="140">
        <f>IF(ISERROR(VLOOKUP($C54,'LINHA 1'!$C$6:$BM$162,'Carga People'!AQ$2,0)),0,VLOOKUP($C54,'LINHA 1'!$C$6:$BM$162,'Carga People'!AQ$2,0))+IF(ISERROR(VLOOKUP($C54,'LINHA 2'!$C$6:$BM$114,'Carga People'!AQ$2,0)),0,VLOOKUP($C54,'LINHA 2'!$C$6:$BM$114,'Carga People'!AQ$2,0))+IF(ISERROR(VLOOKUP($C54,'LINHA 3'!$C$6:$BM$106,'Carga People'!AQ$2,0)),0,VLOOKUP($C54,'LINHA 3'!$C$6:$BM$106,'Carga People'!AQ$2,0))</f>
        <v>0</v>
      </c>
      <c r="AR54" s="140">
        <f>IF(ISERROR(VLOOKUP($C54,'LINHA 1'!$C$6:$BM$162,'Carga People'!AR$2,0)),0,VLOOKUP($C54,'LINHA 1'!$C$6:$BM$162,'Carga People'!AR$2,0))+IF(ISERROR(VLOOKUP($C54,'LINHA 2'!$C$6:$BM$114,'Carga People'!AR$2,0)),0,VLOOKUP($C54,'LINHA 2'!$C$6:$BM$114,'Carga People'!AR$2,0))+IF(ISERROR(VLOOKUP($C54,'LINHA 3'!$C$6:$BM$106,'Carga People'!AR$2,0)),0,VLOOKUP($C54,'LINHA 3'!$C$6:$BM$106,'Carga People'!AR$2,0))</f>
        <v>0</v>
      </c>
      <c r="AS54" s="140">
        <f>IF(ISERROR(VLOOKUP($C54,'LINHA 1'!$C$6:$BM$162,'Carga People'!AS$2,0)),0,VLOOKUP($C54,'LINHA 1'!$C$6:$BM$162,'Carga People'!AS$2,0))+IF(ISERROR(VLOOKUP($C54,'LINHA 2'!$C$6:$BM$114,'Carga People'!AS$2,0)),0,VLOOKUP($C54,'LINHA 2'!$C$6:$BM$114,'Carga People'!AS$2,0))+IF(ISERROR(VLOOKUP($C54,'LINHA 3'!$C$6:$BM$106,'Carga People'!AS$2,0)),0,VLOOKUP($C54,'LINHA 3'!$C$6:$BM$106,'Carga People'!AS$2,0))</f>
        <v>0</v>
      </c>
      <c r="AT54" s="140">
        <f>IF(ISERROR(VLOOKUP($C54,'LINHA 1'!$C$6:$BM$162,'Carga People'!AT$2,0)),0,VLOOKUP($C54,'LINHA 1'!$C$6:$BM$162,'Carga People'!AT$2,0))+IF(ISERROR(VLOOKUP($C54,'LINHA 2'!$C$6:$BM$114,'Carga People'!AT$2,0)),0,VLOOKUP($C54,'LINHA 2'!$C$6:$BM$114,'Carga People'!AT$2,0))+IF(ISERROR(VLOOKUP($C54,'LINHA 3'!$C$6:$BM$106,'Carga People'!AT$2,0)),0,VLOOKUP($C54,'LINHA 3'!$C$6:$BM$106,'Carga People'!AT$2,0))</f>
        <v>0</v>
      </c>
      <c r="AU54" s="367">
        <f t="shared" si="6"/>
        <v>174</v>
      </c>
      <c r="AV54" s="780" t="str">
        <f t="shared" si="7"/>
        <v/>
      </c>
      <c r="AW54" s="90" t="e">
        <f>IF(D54="","",VLOOKUP(D54,MI_ME!$D$5:$AQ$336,39,0))</f>
        <v>#N/A</v>
      </c>
      <c r="AX54" s="660"/>
    </row>
    <row r="55" spans="1:50" ht="18" hidden="1" customHeight="1" x14ac:dyDescent="0.3">
      <c r="A55" s="1792"/>
      <c r="B55" s="771" t="s">
        <v>1237</v>
      </c>
      <c r="C55" s="771" t="s">
        <v>1238</v>
      </c>
      <c r="D55" s="771" t="s">
        <v>1239</v>
      </c>
      <c r="E55" s="1457"/>
      <c r="F55" s="770" t="s">
        <v>47</v>
      </c>
      <c r="G55" s="136"/>
      <c r="H55" s="137"/>
      <c r="I55" s="138"/>
      <c r="J55" s="139">
        <f>IF(ISERROR(VLOOKUP($C55,'LINHA 1'!$C$6:$BM$162,'Carga People'!J$2,0)),0,VLOOKUP($C55,'LINHA 1'!$C$6:$BM$162,'Carga People'!J$2,0))+IF(ISERROR(VLOOKUP($C55,'LINHA 2'!$C$6:$BM$114,'Carga People'!J$2,0)),0,VLOOKUP($C55,'LINHA 2'!$C$6:$BM$114,'Carga People'!J$2,0))+IF(ISERROR(VLOOKUP($C55,'LINHA 3'!$C$6:$BM$106,'Carga People'!J$2,0)),0,VLOOKUP($C55,'LINHA 3'!$C$6:$BM$106,'Carga People'!J$2,0))</f>
        <v>0</v>
      </c>
      <c r="K55" s="140">
        <f>IF(ISERROR(VLOOKUP($C55,'LINHA 1'!$C$6:$BM$162,'Carga People'!K$2,0)),0,VLOOKUP($C55,'LINHA 1'!$C$6:$BM$162,'Carga People'!K$2,0))+IF(ISERROR(VLOOKUP($C55,'LINHA 2'!$C$6:$BM$114,'Carga People'!K$2,0)),0,VLOOKUP($C55,'LINHA 2'!$C$6:$BM$114,'Carga People'!K$2,0))+IF(ISERROR(VLOOKUP($C55,'LINHA 3'!$C$6:$BM$106,'Carga People'!K$2,0)),0,VLOOKUP($C55,'LINHA 3'!$C$6:$BM$106,'Carga People'!K$2,0))</f>
        <v>0</v>
      </c>
      <c r="L55" s="140">
        <f>IF(ISERROR(VLOOKUP($C55,'LINHA 1'!$C$6:$BM$162,'Carga People'!L$2,0)),0,VLOOKUP($C55,'LINHA 1'!$C$6:$BM$162,'Carga People'!L$2,0))+IF(ISERROR(VLOOKUP($C55,'LINHA 2'!$C$6:$BM$114,'Carga People'!L$2,0)),0,VLOOKUP($C55,'LINHA 2'!$C$6:$BM$114,'Carga People'!L$2,0))+IF(ISERROR(VLOOKUP($C55,'LINHA 3'!$C$6:$BM$106,'Carga People'!L$2,0)),0,VLOOKUP($C55,'LINHA 3'!$C$6:$BM$106,'Carga People'!L$2,0))</f>
        <v>0</v>
      </c>
      <c r="M55" s="140">
        <f>IF(ISERROR(VLOOKUP($C55,'LINHA 1'!$C$6:$BM$162,'Carga People'!M$2,0)),0,VLOOKUP($C55,'LINHA 1'!$C$6:$BM$162,'Carga People'!M$2,0))+IF(ISERROR(VLOOKUP($C55,'LINHA 2'!$C$6:$BM$114,'Carga People'!M$2,0)),0,VLOOKUP($C55,'LINHA 2'!$C$6:$BM$114,'Carga People'!M$2,0))+IF(ISERROR(VLOOKUP($C55,'LINHA 3'!$C$6:$BM$106,'Carga People'!M$2,0)),0,VLOOKUP($C55,'LINHA 3'!$C$6:$BM$106,'Carga People'!M$2,0))</f>
        <v>0</v>
      </c>
      <c r="N55" s="140">
        <f>IF(ISERROR(VLOOKUP($C55,'LINHA 1'!$C$6:$BM$162,'Carga People'!N$2,0)),0,VLOOKUP($C55,'LINHA 1'!$C$6:$BM$162,'Carga People'!N$2,0))+IF(ISERROR(VLOOKUP($C55,'LINHA 2'!$C$6:$BM$114,'Carga People'!N$2,0)),0,VLOOKUP($C55,'LINHA 2'!$C$6:$BM$114,'Carga People'!N$2,0))+IF(ISERROR(VLOOKUP($C55,'LINHA 3'!$C$6:$BM$106,'Carga People'!N$2,0)),0,VLOOKUP($C55,'LINHA 3'!$C$6:$BM$106,'Carga People'!N$2,0))</f>
        <v>0</v>
      </c>
      <c r="O55" s="140">
        <f>IF(ISERROR(VLOOKUP($C55,'LINHA 1'!$C$6:$BM$162,'Carga People'!O$2,0)),0,VLOOKUP($C55,'LINHA 1'!$C$6:$BM$162,'Carga People'!O$2,0))+IF(ISERROR(VLOOKUP($C55,'LINHA 2'!$C$6:$BM$114,'Carga People'!O$2,0)),0,VLOOKUP($C55,'LINHA 2'!$C$6:$BM$114,'Carga People'!O$2,0))+IF(ISERROR(VLOOKUP($C55,'LINHA 3'!$C$6:$BM$106,'Carga People'!O$2,0)),0,VLOOKUP($C55,'LINHA 3'!$C$6:$BM$106,'Carga People'!O$2,0))</f>
        <v>0</v>
      </c>
      <c r="P55" s="140">
        <f>IF(ISERROR(VLOOKUP($C55,'LINHA 1'!$C$6:$BM$162,'Carga People'!P$2,0)),0,VLOOKUP($C55,'LINHA 1'!$C$6:$BM$162,'Carga People'!P$2,0))+IF(ISERROR(VLOOKUP($C55,'LINHA 2'!$C$6:$BM$114,'Carga People'!P$2,0)),0,VLOOKUP($C55,'LINHA 2'!$C$6:$BM$114,'Carga People'!P$2,0))+IF(ISERROR(VLOOKUP($C55,'LINHA 3'!$C$6:$BM$106,'Carga People'!P$2,0)),0,VLOOKUP($C55,'LINHA 3'!$C$6:$BM$106,'Carga People'!P$2,0))</f>
        <v>0</v>
      </c>
      <c r="Q55" s="140">
        <f>IF(ISERROR(VLOOKUP($C55,'LINHA 1'!$C$6:$BM$162,'Carga People'!Q$2,0)),0,VLOOKUP($C55,'LINHA 1'!$C$6:$BM$162,'Carga People'!Q$2,0))+IF(ISERROR(VLOOKUP($C55,'LINHA 2'!$C$6:$BM$114,'Carga People'!Q$2,0)),0,VLOOKUP($C55,'LINHA 2'!$C$6:$BM$114,'Carga People'!Q$2,0))+IF(ISERROR(VLOOKUP($C55,'LINHA 3'!$C$6:$BM$106,'Carga People'!Q$2,0)),0,VLOOKUP($C55,'LINHA 3'!$C$6:$BM$106,'Carga People'!Q$2,0))</f>
        <v>0</v>
      </c>
      <c r="R55" s="140">
        <f>IF(ISERROR(VLOOKUP($C55,'LINHA 1'!$C$6:$BM$162,'Carga People'!R$2,0)),0,VLOOKUP($C55,'LINHA 1'!$C$6:$BM$162,'Carga People'!R$2,0))+IF(ISERROR(VLOOKUP($C55,'LINHA 2'!$C$6:$BM$114,'Carga People'!R$2,0)),0,VLOOKUP($C55,'LINHA 2'!$C$6:$BM$114,'Carga People'!R$2,0))+IF(ISERROR(VLOOKUP($C55,'LINHA 3'!$C$6:$BM$106,'Carga People'!R$2,0)),0,VLOOKUP($C55,'LINHA 3'!$C$6:$BM$106,'Carga People'!R$2,0))</f>
        <v>0</v>
      </c>
      <c r="S55" s="140">
        <f>IF(ISERROR(VLOOKUP($C55,'LINHA 1'!$C$6:$BM$162,'Carga People'!S$2,0)),0,VLOOKUP($C55,'LINHA 1'!$C$6:$BM$162,'Carga People'!S$2,0))+IF(ISERROR(VLOOKUP($C55,'LINHA 2'!$C$6:$BM$114,'Carga People'!S$2,0)),0,VLOOKUP($C55,'LINHA 2'!$C$6:$BM$114,'Carga People'!S$2,0))+IF(ISERROR(VLOOKUP($C55,'LINHA 3'!$C$6:$BM$106,'Carga People'!S$2,0)),0,VLOOKUP($C55,'LINHA 3'!$C$6:$BM$106,'Carga People'!S$2,0))</f>
        <v>0</v>
      </c>
      <c r="T55" s="140">
        <f>IF(ISERROR(VLOOKUP($C55,'LINHA 1'!$C$6:$BM$162,'Carga People'!T$2,0)),0,VLOOKUP($C55,'LINHA 1'!$C$6:$BM$162,'Carga People'!T$2,0))+IF(ISERROR(VLOOKUP($C55,'LINHA 2'!$C$6:$BM$114,'Carga People'!T$2,0)),0,VLOOKUP($C55,'LINHA 2'!$C$6:$BM$114,'Carga People'!T$2,0))+IF(ISERROR(VLOOKUP($C55,'LINHA 3'!$C$6:$BM$106,'Carga People'!T$2,0)),0,VLOOKUP($C55,'LINHA 3'!$C$6:$BM$106,'Carga People'!T$2,0))</f>
        <v>0</v>
      </c>
      <c r="U55" s="140">
        <f>IF(ISERROR(VLOOKUP($C55,'LINHA 1'!$C$6:$BM$162,'Carga People'!U$2,0)),0,VLOOKUP($C55,'LINHA 1'!$C$6:$BM$162,'Carga People'!U$2,0))+IF(ISERROR(VLOOKUP($C55,'LINHA 2'!$C$6:$BM$114,'Carga People'!U$2,0)),0,VLOOKUP($C55,'LINHA 2'!$C$6:$BM$114,'Carga People'!U$2,0))+IF(ISERROR(VLOOKUP($C55,'LINHA 3'!$C$6:$BM$106,'Carga People'!U$2,0)),0,VLOOKUP($C55,'LINHA 3'!$C$6:$BM$106,'Carga People'!U$2,0))</f>
        <v>0</v>
      </c>
      <c r="V55" s="140">
        <f>IF(ISERROR(VLOOKUP($C55,'LINHA 1'!$C$6:$BM$162,'Carga People'!V$2,0)),0,VLOOKUP($C55,'LINHA 1'!$C$6:$BM$162,'Carga People'!V$2,0))+IF(ISERROR(VLOOKUP($C55,'LINHA 2'!$C$6:$BM$114,'Carga People'!V$2,0)),0,VLOOKUP($C55,'LINHA 2'!$C$6:$BM$114,'Carga People'!V$2,0))+IF(ISERROR(VLOOKUP($C55,'LINHA 3'!$C$6:$BM$106,'Carga People'!V$2,0)),0,VLOOKUP($C55,'LINHA 3'!$C$6:$BM$106,'Carga People'!V$2,0))</f>
        <v>0</v>
      </c>
      <c r="W55" s="140">
        <f>IF(ISERROR(VLOOKUP($C55,'LINHA 1'!$C$6:$BM$162,'Carga People'!W$2,0)),0,VLOOKUP($C55,'LINHA 1'!$C$6:$BM$162,'Carga People'!W$2,0))+IF(ISERROR(VLOOKUP($C55,'LINHA 2'!$C$6:$BM$114,'Carga People'!W$2,0)),0,VLOOKUP($C55,'LINHA 2'!$C$6:$BM$114,'Carga People'!W$2,0))+IF(ISERROR(VLOOKUP($C55,'LINHA 3'!$C$6:$BM$106,'Carga People'!W$2,0)),0,VLOOKUP($C55,'LINHA 3'!$C$6:$BM$106,'Carga People'!W$2,0))</f>
        <v>0</v>
      </c>
      <c r="X55" s="140">
        <f>IF(ISERROR(VLOOKUP($C55,'LINHA 1'!$C$6:$BM$162,'Carga People'!X$2,0)),0,VLOOKUP($C55,'LINHA 1'!$C$6:$BM$162,'Carga People'!X$2,0))+IF(ISERROR(VLOOKUP($C55,'LINHA 2'!$C$6:$BM$114,'Carga People'!X$2,0)),0,VLOOKUP($C55,'LINHA 2'!$C$6:$BM$114,'Carga People'!X$2,0))+IF(ISERROR(VLOOKUP($C55,'LINHA 3'!$C$6:$BM$106,'Carga People'!X$2,0)),0,VLOOKUP($C55,'LINHA 3'!$C$6:$BM$106,'Carga People'!X$2,0))</f>
        <v>0</v>
      </c>
      <c r="Y55" s="140">
        <f>IF(ISERROR(VLOOKUP($C55,'LINHA 1'!$C$6:$BM$162,'Carga People'!Y$2,0)),0,VLOOKUP($C55,'LINHA 1'!$C$6:$BM$162,'Carga People'!Y$2,0))+IF(ISERROR(VLOOKUP($C55,'LINHA 2'!$C$6:$BM$114,'Carga People'!Y$2,0)),0,VLOOKUP($C55,'LINHA 2'!$C$6:$BM$114,'Carga People'!Y$2,0))+IF(ISERROR(VLOOKUP($C55,'LINHA 3'!$C$6:$BM$106,'Carga People'!Y$2,0)),0,VLOOKUP($C55,'LINHA 3'!$C$6:$BM$106,'Carga People'!Y$2,0))</f>
        <v>0</v>
      </c>
      <c r="Z55" s="140">
        <f>IF(ISERROR(VLOOKUP($C55,'LINHA 1'!$C$6:$BM$162,'Carga People'!Z$2,0)),0,VLOOKUP($C55,'LINHA 1'!$C$6:$BM$162,'Carga People'!Z$2,0))+IF(ISERROR(VLOOKUP($C55,'LINHA 2'!$C$6:$BM$114,'Carga People'!Z$2,0)),0,VLOOKUP($C55,'LINHA 2'!$C$6:$BM$114,'Carga People'!Z$2,0))+IF(ISERROR(VLOOKUP($C55,'LINHA 3'!$C$6:$BM$106,'Carga People'!Z$2,0)),0,VLOOKUP($C55,'LINHA 3'!$C$6:$BM$106,'Carga People'!Z$2,0))</f>
        <v>0</v>
      </c>
      <c r="AA55" s="140">
        <f>IF(ISERROR(VLOOKUP($C55,'LINHA 1'!$C$6:$BM$162,'Carga People'!AA$2,0)),0,VLOOKUP($C55,'LINHA 1'!$C$6:$BM$162,'Carga People'!AA$2,0))+IF(ISERROR(VLOOKUP($C55,'LINHA 2'!$C$6:$BM$114,'Carga People'!AA$2,0)),0,VLOOKUP($C55,'LINHA 2'!$C$6:$BM$114,'Carga People'!AA$2,0))+IF(ISERROR(VLOOKUP($C55,'LINHA 3'!$C$6:$BM$106,'Carga People'!AA$2,0)),0,VLOOKUP($C55,'LINHA 3'!$C$6:$BM$106,'Carga People'!AA$2,0))</f>
        <v>0</v>
      </c>
      <c r="AB55" s="140">
        <f>IF(ISERROR(VLOOKUP($C55,'LINHA 1'!$C$6:$BM$162,'Carga People'!AB$2,0)),0,VLOOKUP($C55,'LINHA 1'!$C$6:$BM$162,'Carga People'!AB$2,0))+IF(ISERROR(VLOOKUP($C55,'LINHA 2'!$C$6:$BM$114,'Carga People'!AB$2,0)),0,VLOOKUP($C55,'LINHA 2'!$C$6:$BM$114,'Carga People'!AB$2,0))+IF(ISERROR(VLOOKUP($C55,'LINHA 3'!$C$6:$BM$106,'Carga People'!AB$2,0)),0,VLOOKUP($C55,'LINHA 3'!$C$6:$BM$106,'Carga People'!AB$2,0))</f>
        <v>0</v>
      </c>
      <c r="AC55" s="140">
        <f>IF(ISERROR(VLOOKUP($C55,'LINHA 1'!$C$6:$BM$162,'Carga People'!AC$2,0)),0,VLOOKUP($C55,'LINHA 1'!$C$6:$BM$162,'Carga People'!AC$2,0))+IF(ISERROR(VLOOKUP($C55,'LINHA 2'!$C$6:$BM$114,'Carga People'!AC$2,0)),0,VLOOKUP($C55,'LINHA 2'!$C$6:$BM$114,'Carga People'!AC$2,0))+IF(ISERROR(VLOOKUP($C55,'LINHA 3'!$C$6:$BM$106,'Carga People'!AC$2,0)),0,VLOOKUP($C55,'LINHA 3'!$C$6:$BM$106,'Carga People'!AC$2,0))</f>
        <v>0</v>
      </c>
      <c r="AD55" s="140">
        <f>IF(ISERROR(VLOOKUP($C55,'LINHA 1'!$C$6:$BM$162,'Carga People'!AD$2,0)),0,VLOOKUP($C55,'LINHA 1'!$C$6:$BM$162,'Carga People'!AD$2,0))+IF(ISERROR(VLOOKUP($C55,'LINHA 2'!$C$6:$BM$114,'Carga People'!AD$2,0)),0,VLOOKUP($C55,'LINHA 2'!$C$6:$BM$114,'Carga People'!AD$2,0))+IF(ISERROR(VLOOKUP($C55,'LINHA 3'!$C$6:$BM$106,'Carga People'!AD$2,0)),0,VLOOKUP($C55,'LINHA 3'!$C$6:$BM$106,'Carga People'!AD$2,0))</f>
        <v>0</v>
      </c>
      <c r="AE55" s="140">
        <f>IF(ISERROR(VLOOKUP($C55,'LINHA 1'!$C$6:$BM$162,'Carga People'!AE$2,0)),0,VLOOKUP($C55,'LINHA 1'!$C$6:$BM$162,'Carga People'!AE$2,0))+IF(ISERROR(VLOOKUP($C55,'LINHA 2'!$C$6:$BM$114,'Carga People'!AE$2,0)),0,VLOOKUP($C55,'LINHA 2'!$C$6:$BM$114,'Carga People'!AE$2,0))+IF(ISERROR(VLOOKUP($C55,'LINHA 3'!$C$6:$BM$106,'Carga People'!AE$2,0)),0,VLOOKUP($C55,'LINHA 3'!$C$6:$BM$106,'Carga People'!AE$2,0))</f>
        <v>0</v>
      </c>
      <c r="AF55" s="140">
        <f>IF(ISERROR(VLOOKUP($C55,'LINHA 1'!$C$6:$BM$162,'Carga People'!AF$2,0)),0,VLOOKUP($C55,'LINHA 1'!$C$6:$BM$162,'Carga People'!AF$2,0))+IF(ISERROR(VLOOKUP($C55,'LINHA 2'!$C$6:$BM$114,'Carga People'!AF$2,0)),0,VLOOKUP($C55,'LINHA 2'!$C$6:$BM$114,'Carga People'!AF$2,0))+IF(ISERROR(VLOOKUP($C55,'LINHA 3'!$C$6:$BM$106,'Carga People'!AF$2,0)),0,VLOOKUP($C55,'LINHA 3'!$C$6:$BM$106,'Carga People'!AF$2,0))</f>
        <v>0</v>
      </c>
      <c r="AG55" s="140">
        <f>IF(ISERROR(VLOOKUP($C55,'LINHA 1'!$C$6:$BM$162,'Carga People'!AG$2,0)),0,VLOOKUP($C55,'LINHA 1'!$C$6:$BM$162,'Carga People'!AG$2,0))+IF(ISERROR(VLOOKUP($C55,'LINHA 2'!$C$6:$BM$114,'Carga People'!AG$2,0)),0,VLOOKUP($C55,'LINHA 2'!$C$6:$BM$114,'Carga People'!AG$2,0))+IF(ISERROR(VLOOKUP($C55,'LINHA 3'!$C$6:$BM$106,'Carga People'!AG$2,0)),0,VLOOKUP($C55,'LINHA 3'!$C$6:$BM$106,'Carga People'!AG$2,0))</f>
        <v>0</v>
      </c>
      <c r="AH55" s="140">
        <f>IF(ISERROR(VLOOKUP($C55,'LINHA 1'!$C$6:$BM$162,'Carga People'!AH$2,0)),0,VLOOKUP($C55,'LINHA 1'!$C$6:$BM$162,'Carga People'!AH$2,0))+IF(ISERROR(VLOOKUP($C55,'LINHA 2'!$C$6:$BM$114,'Carga People'!AH$2,0)),0,VLOOKUP($C55,'LINHA 2'!$C$6:$BM$114,'Carga People'!AH$2,0))+IF(ISERROR(VLOOKUP($C55,'LINHA 3'!$C$6:$BM$106,'Carga People'!AH$2,0)),0,VLOOKUP($C55,'LINHA 3'!$C$6:$BM$106,'Carga People'!AH$2,0))</f>
        <v>0</v>
      </c>
      <c r="AI55" s="140">
        <f>IF(ISERROR(VLOOKUP($C55,'LINHA 1'!$C$6:$BM$162,'Carga People'!AI$2,0)),0,VLOOKUP($C55,'LINHA 1'!$C$6:$BM$162,'Carga People'!AI$2,0))+IF(ISERROR(VLOOKUP($C55,'LINHA 2'!$C$6:$BM$114,'Carga People'!AI$2,0)),0,VLOOKUP($C55,'LINHA 2'!$C$6:$BM$114,'Carga People'!AI$2,0))+IF(ISERROR(VLOOKUP($C55,'LINHA 3'!$C$6:$BM$106,'Carga People'!AI$2,0)),0,VLOOKUP($C55,'LINHA 3'!$C$6:$BM$106,'Carga People'!AI$2,0))</f>
        <v>0</v>
      </c>
      <c r="AJ55" s="140">
        <f>IF(ISERROR(VLOOKUP($C55,'LINHA 1'!$C$6:$BM$162,'Carga People'!AJ$2,0)),0,VLOOKUP($C55,'LINHA 1'!$C$6:$BM$162,'Carga People'!AJ$2,0))+IF(ISERROR(VLOOKUP($C55,'LINHA 2'!$C$6:$BM$114,'Carga People'!AJ$2,0)),0,VLOOKUP($C55,'LINHA 2'!$C$6:$BM$114,'Carga People'!AJ$2,0))+IF(ISERROR(VLOOKUP($C55,'LINHA 3'!$C$6:$BM$106,'Carga People'!AJ$2,0)),0,VLOOKUP($C55,'LINHA 3'!$C$6:$BM$106,'Carga People'!AJ$2,0))</f>
        <v>0</v>
      </c>
      <c r="AK55" s="140">
        <f>IF(ISERROR(VLOOKUP($C55,'LINHA 1'!$C$6:$BM$162,'Carga People'!AK$2,0)),0,VLOOKUP($C55,'LINHA 1'!$C$6:$BM$162,'Carga People'!AK$2,0))+IF(ISERROR(VLOOKUP($C55,'LINHA 2'!$C$6:$BM$114,'Carga People'!AK$2,0)),0,VLOOKUP($C55,'LINHA 2'!$C$6:$BM$114,'Carga People'!AK$2,0))+IF(ISERROR(VLOOKUP($C55,'LINHA 3'!$C$6:$BM$106,'Carga People'!AK$2,0)),0,VLOOKUP($C55,'LINHA 3'!$C$6:$BM$106,'Carga People'!AK$2,0))</f>
        <v>0</v>
      </c>
      <c r="AL55" s="140">
        <f>IF(ISERROR(VLOOKUP($C55,'LINHA 1'!$C$6:$BM$162,'Carga People'!AL$2,0)),0,VLOOKUP($C55,'LINHA 1'!$C$6:$BM$162,'Carga People'!AL$2,0))+IF(ISERROR(VLOOKUP($C55,'LINHA 2'!$C$6:$BM$114,'Carga People'!AL$2,0)),0,VLOOKUP($C55,'LINHA 2'!$C$6:$BM$114,'Carga People'!AL$2,0))+IF(ISERROR(VLOOKUP($C55,'LINHA 3'!$C$6:$BM$106,'Carga People'!AL$2,0)),0,VLOOKUP($C55,'LINHA 3'!$C$6:$BM$106,'Carga People'!AL$2,0))</f>
        <v>0</v>
      </c>
      <c r="AM55" s="140">
        <f>IF(ISERROR(VLOOKUP($C55,'LINHA 1'!$C$6:$BM$162,'Carga People'!AM$2,0)),0,VLOOKUP($C55,'LINHA 1'!$C$6:$BM$162,'Carga People'!AM$2,0))+IF(ISERROR(VLOOKUP($C55,'LINHA 2'!$C$6:$BM$114,'Carga People'!AM$2,0)),0,VLOOKUP($C55,'LINHA 2'!$C$6:$BM$114,'Carga People'!AM$2,0))+IF(ISERROR(VLOOKUP($C55,'LINHA 3'!$C$6:$BM$106,'Carga People'!AM$2,0)),0,VLOOKUP($C55,'LINHA 3'!$C$6:$BM$106,'Carga People'!AM$2,0))</f>
        <v>0</v>
      </c>
      <c r="AN55" s="140">
        <f>IF(ISERROR(VLOOKUP($C55,'LINHA 1'!$C$6:$BM$162,'Carga People'!AN$2,0)),0,VLOOKUP($C55,'LINHA 1'!$C$6:$BM$162,'Carga People'!AN$2,0))+IF(ISERROR(VLOOKUP($C55,'LINHA 2'!$C$6:$BM$114,'Carga People'!AN$2,0)),0,VLOOKUP($C55,'LINHA 2'!$C$6:$BM$114,'Carga People'!AN$2,0))+IF(ISERROR(VLOOKUP($C55,'LINHA 3'!$C$6:$BM$106,'Carga People'!AN$2,0)),0,VLOOKUP($C55,'LINHA 3'!$C$6:$BM$106,'Carga People'!AN$2,0))</f>
        <v>0</v>
      </c>
      <c r="AO55" s="140">
        <f>IF(ISERROR(VLOOKUP($C55,'LINHA 1'!$C$6:$BM$162,'Carga People'!AO$2,0)),0,VLOOKUP($C55,'LINHA 1'!$C$6:$BM$162,'Carga People'!AO$2,0))+IF(ISERROR(VLOOKUP($C55,'LINHA 2'!$C$6:$BM$114,'Carga People'!AO$2,0)),0,VLOOKUP($C55,'LINHA 2'!$C$6:$BM$114,'Carga People'!AO$2,0))+IF(ISERROR(VLOOKUP($C55,'LINHA 3'!$C$6:$BM$106,'Carga People'!AO$2,0)),0,VLOOKUP($C55,'LINHA 3'!$C$6:$BM$106,'Carga People'!AO$2,0))</f>
        <v>0</v>
      </c>
      <c r="AP55" s="140">
        <f>IF(ISERROR(VLOOKUP($C55,'LINHA 1'!$C$6:$BM$162,'Carga People'!AP$2,0)),0,VLOOKUP($C55,'LINHA 1'!$C$6:$BM$162,'Carga People'!AP$2,0))+IF(ISERROR(VLOOKUP($C55,'LINHA 2'!$C$6:$BM$114,'Carga People'!AP$2,0)),0,VLOOKUP($C55,'LINHA 2'!$C$6:$BM$114,'Carga People'!AP$2,0))+IF(ISERROR(VLOOKUP($C55,'LINHA 3'!$C$6:$BM$106,'Carga People'!AP$2,0)),0,VLOOKUP($C55,'LINHA 3'!$C$6:$BM$106,'Carga People'!AP$2,0))</f>
        <v>0</v>
      </c>
      <c r="AQ55" s="140">
        <f>IF(ISERROR(VLOOKUP($C55,'LINHA 1'!$C$6:$BM$162,'Carga People'!AQ$2,0)),0,VLOOKUP($C55,'LINHA 1'!$C$6:$BM$162,'Carga People'!AQ$2,0))+IF(ISERROR(VLOOKUP($C55,'LINHA 2'!$C$6:$BM$114,'Carga People'!AQ$2,0)),0,VLOOKUP($C55,'LINHA 2'!$C$6:$BM$114,'Carga People'!AQ$2,0))+IF(ISERROR(VLOOKUP($C55,'LINHA 3'!$C$6:$BM$106,'Carga People'!AQ$2,0)),0,VLOOKUP($C55,'LINHA 3'!$C$6:$BM$106,'Carga People'!AQ$2,0))</f>
        <v>0</v>
      </c>
      <c r="AR55" s="140">
        <f>IF(ISERROR(VLOOKUP($C55,'LINHA 1'!$C$6:$BM$162,'Carga People'!AR$2,0)),0,VLOOKUP($C55,'LINHA 1'!$C$6:$BM$162,'Carga People'!AR$2,0))+IF(ISERROR(VLOOKUP($C55,'LINHA 2'!$C$6:$BM$114,'Carga People'!AR$2,0)),0,VLOOKUP($C55,'LINHA 2'!$C$6:$BM$114,'Carga People'!AR$2,0))+IF(ISERROR(VLOOKUP($C55,'LINHA 3'!$C$6:$BM$106,'Carga People'!AR$2,0)),0,VLOOKUP($C55,'LINHA 3'!$C$6:$BM$106,'Carga People'!AR$2,0))</f>
        <v>0</v>
      </c>
      <c r="AS55" s="140">
        <f>IF(ISERROR(VLOOKUP($C55,'LINHA 1'!$C$6:$BM$162,'Carga People'!AS$2,0)),0,VLOOKUP($C55,'LINHA 1'!$C$6:$BM$162,'Carga People'!AS$2,0))+IF(ISERROR(VLOOKUP($C55,'LINHA 2'!$C$6:$BM$114,'Carga People'!AS$2,0)),0,VLOOKUP($C55,'LINHA 2'!$C$6:$BM$114,'Carga People'!AS$2,0))+IF(ISERROR(VLOOKUP($C55,'LINHA 3'!$C$6:$BM$106,'Carga People'!AS$2,0)),0,VLOOKUP($C55,'LINHA 3'!$C$6:$BM$106,'Carga People'!AS$2,0))</f>
        <v>0</v>
      </c>
      <c r="AT55" s="140">
        <f>IF(ISERROR(VLOOKUP($C55,'LINHA 1'!$C$6:$BM$162,'Carga People'!AT$2,0)),0,VLOOKUP($C55,'LINHA 1'!$C$6:$BM$162,'Carga People'!AT$2,0))+IF(ISERROR(VLOOKUP($C55,'LINHA 2'!$C$6:$BM$114,'Carga People'!AT$2,0)),0,VLOOKUP($C55,'LINHA 2'!$C$6:$BM$114,'Carga People'!AT$2,0))+IF(ISERROR(VLOOKUP($C55,'LINHA 3'!$C$6:$BM$106,'Carga People'!AT$2,0)),0,VLOOKUP($C55,'LINHA 3'!$C$6:$BM$106,'Carga People'!AT$2,0))</f>
        <v>0</v>
      </c>
      <c r="AU55" s="367">
        <f t="shared" si="2"/>
        <v>0</v>
      </c>
      <c r="AV55" s="780" t="str">
        <f>IF(C55=C51,1,"")</f>
        <v/>
      </c>
      <c r="AW55" s="90" t="e">
        <f>IF(D55="","",VLOOKUP(D55,MI_ME!$D$5:$AQ$336,39,0))</f>
        <v>#N/A</v>
      </c>
      <c r="AX55" s="660"/>
    </row>
    <row r="56" spans="1:50" ht="18" customHeight="1" x14ac:dyDescent="0.3">
      <c r="A56" s="1792"/>
      <c r="B56" s="771" t="s">
        <v>1235</v>
      </c>
      <c r="C56" s="771" t="s">
        <v>1240</v>
      </c>
      <c r="D56" s="771" t="s">
        <v>1241</v>
      </c>
      <c r="E56" s="1457"/>
      <c r="F56" s="770" t="s">
        <v>47</v>
      </c>
      <c r="G56" s="136"/>
      <c r="H56" s="137"/>
      <c r="I56" s="138"/>
      <c r="J56" s="139">
        <f>IF(ISERROR(VLOOKUP($C56,'LINHA 1'!$C$6:$BM$162,'Carga People'!J$2,0)),0,VLOOKUP($C56,'LINHA 1'!$C$6:$BM$162,'Carga People'!J$2,0))+IF(ISERROR(VLOOKUP($C56,'LINHA 2'!$C$6:$BM$114,'Carga People'!J$2,0)),0,VLOOKUP($C56,'LINHA 2'!$C$6:$BM$114,'Carga People'!J$2,0))+IF(ISERROR(VLOOKUP($C56,'LINHA 3'!$C$6:$BM$106,'Carga People'!J$2,0)),0,VLOOKUP($C56,'LINHA 3'!$C$6:$BM$106,'Carga People'!J$2,0))</f>
        <v>0</v>
      </c>
      <c r="K56" s="140">
        <f>IF(ISERROR(VLOOKUP($C56,'LINHA 1'!$C$6:$BM$162,'Carga People'!K$2,0)),0,VLOOKUP($C56,'LINHA 1'!$C$6:$BM$162,'Carga People'!K$2,0))+IF(ISERROR(VLOOKUP($C56,'LINHA 2'!$C$6:$BM$114,'Carga People'!K$2,0)),0,VLOOKUP($C56,'LINHA 2'!$C$6:$BM$114,'Carga People'!K$2,0))+IF(ISERROR(VLOOKUP($C56,'LINHA 3'!$C$6:$BM$106,'Carga People'!K$2,0)),0,VLOOKUP($C56,'LINHA 3'!$C$6:$BM$106,'Carga People'!K$2,0))</f>
        <v>0</v>
      </c>
      <c r="L56" s="140">
        <f>IF(ISERROR(VLOOKUP($C56,'LINHA 1'!$C$6:$BM$162,'Carga People'!L$2,0)),0,VLOOKUP($C56,'LINHA 1'!$C$6:$BM$162,'Carga People'!L$2,0))+IF(ISERROR(VLOOKUP($C56,'LINHA 2'!$C$6:$BM$114,'Carga People'!L$2,0)),0,VLOOKUP($C56,'LINHA 2'!$C$6:$BM$114,'Carga People'!L$2,0))+IF(ISERROR(VLOOKUP($C56,'LINHA 3'!$C$6:$BM$106,'Carga People'!L$2,0)),0,VLOOKUP($C56,'LINHA 3'!$C$6:$BM$106,'Carga People'!L$2,0))</f>
        <v>0</v>
      </c>
      <c r="M56" s="140">
        <f>IF(ISERROR(VLOOKUP($C56,'LINHA 1'!$C$6:$BM$162,'Carga People'!M$2,0)),0,VLOOKUP($C56,'LINHA 1'!$C$6:$BM$162,'Carga People'!M$2,0))+IF(ISERROR(VLOOKUP($C56,'LINHA 2'!$C$6:$BM$114,'Carga People'!M$2,0)),0,VLOOKUP($C56,'LINHA 2'!$C$6:$BM$114,'Carga People'!M$2,0))+IF(ISERROR(VLOOKUP($C56,'LINHA 3'!$C$6:$BM$106,'Carga People'!M$2,0)),0,VLOOKUP($C56,'LINHA 3'!$C$6:$BM$106,'Carga People'!M$2,0))</f>
        <v>0</v>
      </c>
      <c r="N56" s="140">
        <f>IF(ISERROR(VLOOKUP($C56,'LINHA 1'!$C$6:$BM$162,'Carga People'!N$2,0)),0,VLOOKUP($C56,'LINHA 1'!$C$6:$BM$162,'Carga People'!N$2,0))+IF(ISERROR(VLOOKUP($C56,'LINHA 2'!$C$6:$BM$114,'Carga People'!N$2,0)),0,VLOOKUP($C56,'LINHA 2'!$C$6:$BM$114,'Carga People'!N$2,0))+IF(ISERROR(VLOOKUP($C56,'LINHA 3'!$C$6:$BM$106,'Carga People'!N$2,0)),0,VLOOKUP($C56,'LINHA 3'!$C$6:$BM$106,'Carga People'!N$2,0))</f>
        <v>0</v>
      </c>
      <c r="O56" s="140">
        <f>IF(ISERROR(VLOOKUP($C56,'LINHA 1'!$C$6:$BM$162,'Carga People'!O$2,0)),0,VLOOKUP($C56,'LINHA 1'!$C$6:$BM$162,'Carga People'!O$2,0))+IF(ISERROR(VLOOKUP($C56,'LINHA 2'!$C$6:$BM$114,'Carga People'!O$2,0)),0,VLOOKUP($C56,'LINHA 2'!$C$6:$BM$114,'Carga People'!O$2,0))+IF(ISERROR(VLOOKUP($C56,'LINHA 3'!$C$6:$BM$106,'Carga People'!O$2,0)),0,VLOOKUP($C56,'LINHA 3'!$C$6:$BM$106,'Carga People'!O$2,0))</f>
        <v>119</v>
      </c>
      <c r="P56" s="140">
        <f>IF(ISERROR(VLOOKUP($C56,'LINHA 1'!$C$6:$BM$162,'Carga People'!P$2,0)),0,VLOOKUP($C56,'LINHA 1'!$C$6:$BM$162,'Carga People'!P$2,0))+IF(ISERROR(VLOOKUP($C56,'LINHA 2'!$C$6:$BM$114,'Carga People'!P$2,0)),0,VLOOKUP($C56,'LINHA 2'!$C$6:$BM$114,'Carga People'!P$2,0))+IF(ISERROR(VLOOKUP($C56,'LINHA 3'!$C$6:$BM$106,'Carga People'!P$2,0)),0,VLOOKUP($C56,'LINHA 3'!$C$6:$BM$106,'Carga People'!P$2,0))</f>
        <v>0</v>
      </c>
      <c r="Q56" s="140">
        <f>IF(ISERROR(VLOOKUP($C56,'LINHA 1'!$C$6:$BM$162,'Carga People'!Q$2,0)),0,VLOOKUP($C56,'LINHA 1'!$C$6:$BM$162,'Carga People'!Q$2,0))+IF(ISERROR(VLOOKUP($C56,'LINHA 2'!$C$6:$BM$114,'Carga People'!Q$2,0)),0,VLOOKUP($C56,'LINHA 2'!$C$6:$BM$114,'Carga People'!Q$2,0))+IF(ISERROR(VLOOKUP($C56,'LINHA 3'!$C$6:$BM$106,'Carga People'!Q$2,0)),0,VLOOKUP($C56,'LINHA 3'!$C$6:$BM$106,'Carga People'!Q$2,0))</f>
        <v>0</v>
      </c>
      <c r="R56" s="140">
        <f>IF(ISERROR(VLOOKUP($C56,'LINHA 1'!$C$6:$BM$162,'Carga People'!R$2,0)),0,VLOOKUP($C56,'LINHA 1'!$C$6:$BM$162,'Carga People'!R$2,0))+IF(ISERROR(VLOOKUP($C56,'LINHA 2'!$C$6:$BM$114,'Carga People'!R$2,0)),0,VLOOKUP($C56,'LINHA 2'!$C$6:$BM$114,'Carga People'!R$2,0))+IF(ISERROR(VLOOKUP($C56,'LINHA 3'!$C$6:$BM$106,'Carga People'!R$2,0)),0,VLOOKUP($C56,'LINHA 3'!$C$6:$BM$106,'Carga People'!R$2,0))</f>
        <v>0</v>
      </c>
      <c r="S56" s="140">
        <f>IF(ISERROR(VLOOKUP($C56,'LINHA 1'!$C$6:$BM$162,'Carga People'!S$2,0)),0,VLOOKUP($C56,'LINHA 1'!$C$6:$BM$162,'Carga People'!S$2,0))+IF(ISERROR(VLOOKUP($C56,'LINHA 2'!$C$6:$BM$114,'Carga People'!S$2,0)),0,VLOOKUP($C56,'LINHA 2'!$C$6:$BM$114,'Carga People'!S$2,0))+IF(ISERROR(VLOOKUP($C56,'LINHA 3'!$C$6:$BM$106,'Carga People'!S$2,0)),0,VLOOKUP($C56,'LINHA 3'!$C$6:$BM$106,'Carga People'!S$2,0))</f>
        <v>0</v>
      </c>
      <c r="T56" s="140">
        <f>IF(ISERROR(VLOOKUP($C56,'LINHA 1'!$C$6:$BM$162,'Carga People'!T$2,0)),0,VLOOKUP($C56,'LINHA 1'!$C$6:$BM$162,'Carga People'!T$2,0))+IF(ISERROR(VLOOKUP($C56,'LINHA 2'!$C$6:$BM$114,'Carga People'!T$2,0)),0,VLOOKUP($C56,'LINHA 2'!$C$6:$BM$114,'Carga People'!T$2,0))+IF(ISERROR(VLOOKUP($C56,'LINHA 3'!$C$6:$BM$106,'Carga People'!T$2,0)),0,VLOOKUP($C56,'LINHA 3'!$C$6:$BM$106,'Carga People'!T$2,0))</f>
        <v>0</v>
      </c>
      <c r="U56" s="140">
        <f>IF(ISERROR(VLOOKUP($C56,'LINHA 1'!$C$6:$BM$162,'Carga People'!U$2,0)),0,VLOOKUP($C56,'LINHA 1'!$C$6:$BM$162,'Carga People'!U$2,0))+IF(ISERROR(VLOOKUP($C56,'LINHA 2'!$C$6:$BM$114,'Carga People'!U$2,0)),0,VLOOKUP($C56,'LINHA 2'!$C$6:$BM$114,'Carga People'!U$2,0))+IF(ISERROR(VLOOKUP($C56,'LINHA 3'!$C$6:$BM$106,'Carga People'!U$2,0)),0,VLOOKUP($C56,'LINHA 3'!$C$6:$BM$106,'Carga People'!U$2,0))</f>
        <v>0</v>
      </c>
      <c r="V56" s="140">
        <f>IF(ISERROR(VLOOKUP($C56,'LINHA 1'!$C$6:$BM$162,'Carga People'!V$2,0)),0,VLOOKUP($C56,'LINHA 1'!$C$6:$BM$162,'Carga People'!V$2,0))+IF(ISERROR(VLOOKUP($C56,'LINHA 2'!$C$6:$BM$114,'Carga People'!V$2,0)),0,VLOOKUP($C56,'LINHA 2'!$C$6:$BM$114,'Carga People'!V$2,0))+IF(ISERROR(VLOOKUP($C56,'LINHA 3'!$C$6:$BM$106,'Carga People'!V$2,0)),0,VLOOKUP($C56,'LINHA 3'!$C$6:$BM$106,'Carga People'!V$2,0))</f>
        <v>0</v>
      </c>
      <c r="W56" s="140">
        <f>IF(ISERROR(VLOOKUP($C56,'LINHA 1'!$C$6:$BM$162,'Carga People'!W$2,0)),0,VLOOKUP($C56,'LINHA 1'!$C$6:$BM$162,'Carga People'!W$2,0))+IF(ISERROR(VLOOKUP($C56,'LINHA 2'!$C$6:$BM$114,'Carga People'!W$2,0)),0,VLOOKUP($C56,'LINHA 2'!$C$6:$BM$114,'Carga People'!W$2,0))+IF(ISERROR(VLOOKUP($C56,'LINHA 3'!$C$6:$BM$106,'Carga People'!W$2,0)),0,VLOOKUP($C56,'LINHA 3'!$C$6:$BM$106,'Carga People'!W$2,0))</f>
        <v>0</v>
      </c>
      <c r="X56" s="140">
        <f>IF(ISERROR(VLOOKUP($C56,'LINHA 1'!$C$6:$BM$162,'Carga People'!X$2,0)),0,VLOOKUP($C56,'LINHA 1'!$C$6:$BM$162,'Carga People'!X$2,0))+IF(ISERROR(VLOOKUP($C56,'LINHA 2'!$C$6:$BM$114,'Carga People'!X$2,0)),0,VLOOKUP($C56,'LINHA 2'!$C$6:$BM$114,'Carga People'!X$2,0))+IF(ISERROR(VLOOKUP($C56,'LINHA 3'!$C$6:$BM$106,'Carga People'!X$2,0)),0,VLOOKUP($C56,'LINHA 3'!$C$6:$BM$106,'Carga People'!X$2,0))</f>
        <v>0</v>
      </c>
      <c r="Y56" s="140">
        <f>IF(ISERROR(VLOOKUP($C56,'LINHA 1'!$C$6:$BM$162,'Carga People'!Y$2,0)),0,VLOOKUP($C56,'LINHA 1'!$C$6:$BM$162,'Carga People'!Y$2,0))+IF(ISERROR(VLOOKUP($C56,'LINHA 2'!$C$6:$BM$114,'Carga People'!Y$2,0)),0,VLOOKUP($C56,'LINHA 2'!$C$6:$BM$114,'Carga People'!Y$2,0))+IF(ISERROR(VLOOKUP($C56,'LINHA 3'!$C$6:$BM$106,'Carga People'!Y$2,0)),0,VLOOKUP($C56,'LINHA 3'!$C$6:$BM$106,'Carga People'!Y$2,0))</f>
        <v>0</v>
      </c>
      <c r="Z56" s="140">
        <f>IF(ISERROR(VLOOKUP($C56,'LINHA 1'!$C$6:$BM$162,'Carga People'!Z$2,0)),0,VLOOKUP($C56,'LINHA 1'!$C$6:$BM$162,'Carga People'!Z$2,0))+IF(ISERROR(VLOOKUP($C56,'LINHA 2'!$C$6:$BM$114,'Carga People'!Z$2,0)),0,VLOOKUP($C56,'LINHA 2'!$C$6:$BM$114,'Carga People'!Z$2,0))+IF(ISERROR(VLOOKUP($C56,'LINHA 3'!$C$6:$BM$106,'Carga People'!Z$2,0)),0,VLOOKUP($C56,'LINHA 3'!$C$6:$BM$106,'Carga People'!Z$2,0))</f>
        <v>0</v>
      </c>
      <c r="AA56" s="140">
        <f>IF(ISERROR(VLOOKUP($C56,'LINHA 1'!$C$6:$BM$162,'Carga People'!AA$2,0)),0,VLOOKUP($C56,'LINHA 1'!$C$6:$BM$162,'Carga People'!AA$2,0))+IF(ISERROR(VLOOKUP($C56,'LINHA 2'!$C$6:$BM$114,'Carga People'!AA$2,0)),0,VLOOKUP($C56,'LINHA 2'!$C$6:$BM$114,'Carga People'!AA$2,0))+IF(ISERROR(VLOOKUP($C56,'LINHA 3'!$C$6:$BM$106,'Carga People'!AA$2,0)),0,VLOOKUP($C56,'LINHA 3'!$C$6:$BM$106,'Carga People'!AA$2,0))</f>
        <v>0</v>
      </c>
      <c r="AB56" s="140">
        <f>IF(ISERROR(VLOOKUP($C56,'LINHA 1'!$C$6:$BM$162,'Carga People'!AB$2,0)),0,VLOOKUP($C56,'LINHA 1'!$C$6:$BM$162,'Carga People'!AB$2,0))+IF(ISERROR(VLOOKUP($C56,'LINHA 2'!$C$6:$BM$114,'Carga People'!AB$2,0)),0,VLOOKUP($C56,'LINHA 2'!$C$6:$BM$114,'Carga People'!AB$2,0))+IF(ISERROR(VLOOKUP($C56,'LINHA 3'!$C$6:$BM$106,'Carga People'!AB$2,0)),0,VLOOKUP($C56,'LINHA 3'!$C$6:$BM$106,'Carga People'!AB$2,0))</f>
        <v>0</v>
      </c>
      <c r="AC56" s="140">
        <f>IF(ISERROR(VLOOKUP($C56,'LINHA 1'!$C$6:$BM$162,'Carga People'!AC$2,0)),0,VLOOKUP($C56,'LINHA 1'!$C$6:$BM$162,'Carga People'!AC$2,0))+IF(ISERROR(VLOOKUP($C56,'LINHA 2'!$C$6:$BM$114,'Carga People'!AC$2,0)),0,VLOOKUP($C56,'LINHA 2'!$C$6:$BM$114,'Carga People'!AC$2,0))+IF(ISERROR(VLOOKUP($C56,'LINHA 3'!$C$6:$BM$106,'Carga People'!AC$2,0)),0,VLOOKUP($C56,'LINHA 3'!$C$6:$BM$106,'Carga People'!AC$2,0))</f>
        <v>0</v>
      </c>
      <c r="AD56" s="140">
        <f>IF(ISERROR(VLOOKUP($C56,'LINHA 1'!$C$6:$BM$162,'Carga People'!AD$2,0)),0,VLOOKUP($C56,'LINHA 1'!$C$6:$BM$162,'Carga People'!AD$2,0))+IF(ISERROR(VLOOKUP($C56,'LINHA 2'!$C$6:$BM$114,'Carga People'!AD$2,0)),0,VLOOKUP($C56,'LINHA 2'!$C$6:$BM$114,'Carga People'!AD$2,0))+IF(ISERROR(VLOOKUP($C56,'LINHA 3'!$C$6:$BM$106,'Carga People'!AD$2,0)),0,VLOOKUP($C56,'LINHA 3'!$C$6:$BM$106,'Carga People'!AD$2,0))</f>
        <v>0</v>
      </c>
      <c r="AE56" s="140">
        <f>IF(ISERROR(VLOOKUP($C56,'LINHA 1'!$C$6:$BM$162,'Carga People'!AE$2,0)),0,VLOOKUP($C56,'LINHA 1'!$C$6:$BM$162,'Carga People'!AE$2,0))+IF(ISERROR(VLOOKUP($C56,'LINHA 2'!$C$6:$BM$114,'Carga People'!AE$2,0)),0,VLOOKUP($C56,'LINHA 2'!$C$6:$BM$114,'Carga People'!AE$2,0))+IF(ISERROR(VLOOKUP($C56,'LINHA 3'!$C$6:$BM$106,'Carga People'!AE$2,0)),0,VLOOKUP($C56,'LINHA 3'!$C$6:$BM$106,'Carga People'!AE$2,0))</f>
        <v>0</v>
      </c>
      <c r="AF56" s="140">
        <f>IF(ISERROR(VLOOKUP($C56,'LINHA 1'!$C$6:$BM$162,'Carga People'!AF$2,0)),0,VLOOKUP($C56,'LINHA 1'!$C$6:$BM$162,'Carga People'!AF$2,0))+IF(ISERROR(VLOOKUP($C56,'LINHA 2'!$C$6:$BM$114,'Carga People'!AF$2,0)),0,VLOOKUP($C56,'LINHA 2'!$C$6:$BM$114,'Carga People'!AF$2,0))+IF(ISERROR(VLOOKUP($C56,'LINHA 3'!$C$6:$BM$106,'Carga People'!AF$2,0)),0,VLOOKUP($C56,'LINHA 3'!$C$6:$BM$106,'Carga People'!AF$2,0))</f>
        <v>0</v>
      </c>
      <c r="AG56" s="140">
        <f>IF(ISERROR(VLOOKUP($C56,'LINHA 1'!$C$6:$BM$162,'Carga People'!AG$2,0)),0,VLOOKUP($C56,'LINHA 1'!$C$6:$BM$162,'Carga People'!AG$2,0))+IF(ISERROR(VLOOKUP($C56,'LINHA 2'!$C$6:$BM$114,'Carga People'!AG$2,0)),0,VLOOKUP($C56,'LINHA 2'!$C$6:$BM$114,'Carga People'!AG$2,0))+IF(ISERROR(VLOOKUP($C56,'LINHA 3'!$C$6:$BM$106,'Carga People'!AG$2,0)),0,VLOOKUP($C56,'LINHA 3'!$C$6:$BM$106,'Carga People'!AG$2,0))</f>
        <v>0</v>
      </c>
      <c r="AH56" s="140">
        <f>IF(ISERROR(VLOOKUP($C56,'LINHA 1'!$C$6:$BM$162,'Carga People'!AH$2,0)),0,VLOOKUP($C56,'LINHA 1'!$C$6:$BM$162,'Carga People'!AH$2,0))+IF(ISERROR(VLOOKUP($C56,'LINHA 2'!$C$6:$BM$114,'Carga People'!AH$2,0)),0,VLOOKUP($C56,'LINHA 2'!$C$6:$BM$114,'Carga People'!AH$2,0))+IF(ISERROR(VLOOKUP($C56,'LINHA 3'!$C$6:$BM$106,'Carga People'!AH$2,0)),0,VLOOKUP($C56,'LINHA 3'!$C$6:$BM$106,'Carga People'!AH$2,0))</f>
        <v>0</v>
      </c>
      <c r="AI56" s="140">
        <f>IF(ISERROR(VLOOKUP($C56,'LINHA 1'!$C$6:$BM$162,'Carga People'!AI$2,0)),0,VLOOKUP($C56,'LINHA 1'!$C$6:$BM$162,'Carga People'!AI$2,0))+IF(ISERROR(VLOOKUP($C56,'LINHA 2'!$C$6:$BM$114,'Carga People'!AI$2,0)),0,VLOOKUP($C56,'LINHA 2'!$C$6:$BM$114,'Carga People'!AI$2,0))+IF(ISERROR(VLOOKUP($C56,'LINHA 3'!$C$6:$BM$106,'Carga People'!AI$2,0)),0,VLOOKUP($C56,'LINHA 3'!$C$6:$BM$106,'Carga People'!AI$2,0))</f>
        <v>0</v>
      </c>
      <c r="AJ56" s="140">
        <f>IF(ISERROR(VLOOKUP($C56,'LINHA 1'!$C$6:$BM$162,'Carga People'!AJ$2,0)),0,VLOOKUP($C56,'LINHA 1'!$C$6:$BM$162,'Carga People'!AJ$2,0))+IF(ISERROR(VLOOKUP($C56,'LINHA 2'!$C$6:$BM$114,'Carga People'!AJ$2,0)),0,VLOOKUP($C56,'LINHA 2'!$C$6:$BM$114,'Carga People'!AJ$2,0))+IF(ISERROR(VLOOKUP($C56,'LINHA 3'!$C$6:$BM$106,'Carga People'!AJ$2,0)),0,VLOOKUP($C56,'LINHA 3'!$C$6:$BM$106,'Carga People'!AJ$2,0))</f>
        <v>0</v>
      </c>
      <c r="AK56" s="140">
        <f>IF(ISERROR(VLOOKUP($C56,'LINHA 1'!$C$6:$BM$162,'Carga People'!AK$2,0)),0,VLOOKUP($C56,'LINHA 1'!$C$6:$BM$162,'Carga People'!AK$2,0))+IF(ISERROR(VLOOKUP($C56,'LINHA 2'!$C$6:$BM$114,'Carga People'!AK$2,0)),0,VLOOKUP($C56,'LINHA 2'!$C$6:$BM$114,'Carga People'!AK$2,0))+IF(ISERROR(VLOOKUP($C56,'LINHA 3'!$C$6:$BM$106,'Carga People'!AK$2,0)),0,VLOOKUP($C56,'LINHA 3'!$C$6:$BM$106,'Carga People'!AK$2,0))</f>
        <v>0</v>
      </c>
      <c r="AL56" s="140">
        <f>IF(ISERROR(VLOOKUP($C56,'LINHA 1'!$C$6:$BM$162,'Carga People'!AL$2,0)),0,VLOOKUP($C56,'LINHA 1'!$C$6:$BM$162,'Carga People'!AL$2,0))+IF(ISERROR(VLOOKUP($C56,'LINHA 2'!$C$6:$BM$114,'Carga People'!AL$2,0)),0,VLOOKUP($C56,'LINHA 2'!$C$6:$BM$114,'Carga People'!AL$2,0))+IF(ISERROR(VLOOKUP($C56,'LINHA 3'!$C$6:$BM$106,'Carga People'!AL$2,0)),0,VLOOKUP($C56,'LINHA 3'!$C$6:$BM$106,'Carga People'!AL$2,0))</f>
        <v>0</v>
      </c>
      <c r="AM56" s="140">
        <f>IF(ISERROR(VLOOKUP($C56,'LINHA 1'!$C$6:$BM$162,'Carga People'!AM$2,0)),0,VLOOKUP($C56,'LINHA 1'!$C$6:$BM$162,'Carga People'!AM$2,0))+IF(ISERROR(VLOOKUP($C56,'LINHA 2'!$C$6:$BM$114,'Carga People'!AM$2,0)),0,VLOOKUP($C56,'LINHA 2'!$C$6:$BM$114,'Carga People'!AM$2,0))+IF(ISERROR(VLOOKUP($C56,'LINHA 3'!$C$6:$BM$106,'Carga People'!AM$2,0)),0,VLOOKUP($C56,'LINHA 3'!$C$6:$BM$106,'Carga People'!AM$2,0))</f>
        <v>0</v>
      </c>
      <c r="AN56" s="140">
        <f>IF(ISERROR(VLOOKUP($C56,'LINHA 1'!$C$6:$BM$162,'Carga People'!AN$2,0)),0,VLOOKUP($C56,'LINHA 1'!$C$6:$BM$162,'Carga People'!AN$2,0))+IF(ISERROR(VLOOKUP($C56,'LINHA 2'!$C$6:$BM$114,'Carga People'!AN$2,0)),0,VLOOKUP($C56,'LINHA 2'!$C$6:$BM$114,'Carga People'!AN$2,0))+IF(ISERROR(VLOOKUP($C56,'LINHA 3'!$C$6:$BM$106,'Carga People'!AN$2,0)),0,VLOOKUP($C56,'LINHA 3'!$C$6:$BM$106,'Carga People'!AN$2,0))</f>
        <v>0</v>
      </c>
      <c r="AO56" s="140">
        <f>IF(ISERROR(VLOOKUP($C56,'LINHA 1'!$C$6:$BM$162,'Carga People'!AO$2,0)),0,VLOOKUP($C56,'LINHA 1'!$C$6:$BM$162,'Carga People'!AO$2,0))+IF(ISERROR(VLOOKUP($C56,'LINHA 2'!$C$6:$BM$114,'Carga People'!AO$2,0)),0,VLOOKUP($C56,'LINHA 2'!$C$6:$BM$114,'Carga People'!AO$2,0))+IF(ISERROR(VLOOKUP($C56,'LINHA 3'!$C$6:$BM$106,'Carga People'!AO$2,0)),0,VLOOKUP($C56,'LINHA 3'!$C$6:$BM$106,'Carga People'!AO$2,0))</f>
        <v>0</v>
      </c>
      <c r="AP56" s="140">
        <f>IF(ISERROR(VLOOKUP($C56,'LINHA 1'!$C$6:$BM$162,'Carga People'!AP$2,0)),0,VLOOKUP($C56,'LINHA 1'!$C$6:$BM$162,'Carga People'!AP$2,0))+IF(ISERROR(VLOOKUP($C56,'LINHA 2'!$C$6:$BM$114,'Carga People'!AP$2,0)),0,VLOOKUP($C56,'LINHA 2'!$C$6:$BM$114,'Carga People'!AP$2,0))+IF(ISERROR(VLOOKUP($C56,'LINHA 3'!$C$6:$BM$106,'Carga People'!AP$2,0)),0,VLOOKUP($C56,'LINHA 3'!$C$6:$BM$106,'Carga People'!AP$2,0))</f>
        <v>0</v>
      </c>
      <c r="AQ56" s="140">
        <f>IF(ISERROR(VLOOKUP($C56,'LINHA 1'!$C$6:$BM$162,'Carga People'!AQ$2,0)),0,VLOOKUP($C56,'LINHA 1'!$C$6:$BM$162,'Carga People'!AQ$2,0))+IF(ISERROR(VLOOKUP($C56,'LINHA 2'!$C$6:$BM$114,'Carga People'!AQ$2,0)),0,VLOOKUP($C56,'LINHA 2'!$C$6:$BM$114,'Carga People'!AQ$2,0))+IF(ISERROR(VLOOKUP($C56,'LINHA 3'!$C$6:$BM$106,'Carga People'!AQ$2,0)),0,VLOOKUP($C56,'LINHA 3'!$C$6:$BM$106,'Carga People'!AQ$2,0))</f>
        <v>0</v>
      </c>
      <c r="AR56" s="140">
        <f>IF(ISERROR(VLOOKUP($C56,'LINHA 1'!$C$6:$BM$162,'Carga People'!AR$2,0)),0,VLOOKUP($C56,'LINHA 1'!$C$6:$BM$162,'Carga People'!AR$2,0))+IF(ISERROR(VLOOKUP($C56,'LINHA 2'!$C$6:$BM$114,'Carga People'!AR$2,0)),0,VLOOKUP($C56,'LINHA 2'!$C$6:$BM$114,'Carga People'!AR$2,0))+IF(ISERROR(VLOOKUP($C56,'LINHA 3'!$C$6:$BM$106,'Carga People'!AR$2,0)),0,VLOOKUP($C56,'LINHA 3'!$C$6:$BM$106,'Carga People'!AR$2,0))</f>
        <v>0</v>
      </c>
      <c r="AS56" s="140">
        <f>IF(ISERROR(VLOOKUP($C56,'LINHA 1'!$C$6:$BM$162,'Carga People'!AS$2,0)),0,VLOOKUP($C56,'LINHA 1'!$C$6:$BM$162,'Carga People'!AS$2,0))+IF(ISERROR(VLOOKUP($C56,'LINHA 2'!$C$6:$BM$114,'Carga People'!AS$2,0)),0,VLOOKUP($C56,'LINHA 2'!$C$6:$BM$114,'Carga People'!AS$2,0))+IF(ISERROR(VLOOKUP($C56,'LINHA 3'!$C$6:$BM$106,'Carga People'!AS$2,0)),0,VLOOKUP($C56,'LINHA 3'!$C$6:$BM$106,'Carga People'!AS$2,0))</f>
        <v>0</v>
      </c>
      <c r="AT56" s="140">
        <f>IF(ISERROR(VLOOKUP($C56,'LINHA 1'!$C$6:$BM$162,'Carga People'!AT$2,0)),0,VLOOKUP($C56,'LINHA 1'!$C$6:$BM$162,'Carga People'!AT$2,0))+IF(ISERROR(VLOOKUP($C56,'LINHA 2'!$C$6:$BM$114,'Carga People'!AT$2,0)),0,VLOOKUP($C56,'LINHA 2'!$C$6:$BM$114,'Carga People'!AT$2,0))+IF(ISERROR(VLOOKUP($C56,'LINHA 3'!$C$6:$BM$106,'Carga People'!AT$2,0)),0,VLOOKUP($C56,'LINHA 3'!$C$6:$BM$106,'Carga People'!AT$2,0))</f>
        <v>0</v>
      </c>
      <c r="AU56" s="367">
        <f t="shared" ref="AU56:AU59" si="8">SUM(J56:AT56)</f>
        <v>119</v>
      </c>
      <c r="AV56" s="780" t="str">
        <f t="shared" ref="AV56:AV59" si="9">IF(C56=C55,1,"")</f>
        <v/>
      </c>
      <c r="AW56" s="90" t="e">
        <f>IF(D56="","",VLOOKUP(D56,MI_ME!$D$5:$AQ$336,39,0))</f>
        <v>#N/A</v>
      </c>
      <c r="AX56" s="660"/>
    </row>
    <row r="57" spans="1:50" ht="18" customHeight="1" x14ac:dyDescent="0.3">
      <c r="A57" s="1792"/>
      <c r="B57" s="771" t="s">
        <v>1006</v>
      </c>
      <c r="C57" s="771" t="s">
        <v>1242</v>
      </c>
      <c r="D57" s="771" t="s">
        <v>1005</v>
      </c>
      <c r="E57" s="1457"/>
      <c r="F57" s="770" t="s">
        <v>47</v>
      </c>
      <c r="G57" s="136"/>
      <c r="H57" s="137"/>
      <c r="I57" s="138"/>
      <c r="J57" s="139">
        <f>IF(ISERROR(VLOOKUP($C57,'LINHA 1'!$C$6:$BM$162,'Carga People'!J$2,0)),0,VLOOKUP($C57,'LINHA 1'!$C$6:$BM$162,'Carga People'!J$2,0))+IF(ISERROR(VLOOKUP($C57,'LINHA 2'!$C$6:$BM$114,'Carga People'!J$2,0)),0,VLOOKUP($C57,'LINHA 2'!$C$6:$BM$114,'Carga People'!J$2,0))+IF(ISERROR(VLOOKUP($C57,'LINHA 3'!$C$6:$BM$106,'Carga People'!J$2,0)),0,VLOOKUP($C57,'LINHA 3'!$C$6:$BM$106,'Carga People'!J$2,0))</f>
        <v>0</v>
      </c>
      <c r="K57" s="140">
        <f>IF(ISERROR(VLOOKUP($C57,'LINHA 1'!$C$6:$BM$162,'Carga People'!K$2,0)),0,VLOOKUP($C57,'LINHA 1'!$C$6:$BM$162,'Carga People'!K$2,0))+IF(ISERROR(VLOOKUP($C57,'LINHA 2'!$C$6:$BM$114,'Carga People'!K$2,0)),0,VLOOKUP($C57,'LINHA 2'!$C$6:$BM$114,'Carga People'!K$2,0))+IF(ISERROR(VLOOKUP($C57,'LINHA 3'!$C$6:$BM$106,'Carga People'!K$2,0)),0,VLOOKUP($C57,'LINHA 3'!$C$6:$BM$106,'Carga People'!K$2,0))</f>
        <v>0</v>
      </c>
      <c r="L57" s="140">
        <f>IF(ISERROR(VLOOKUP($C57,'LINHA 1'!$C$6:$BM$162,'Carga People'!L$2,0)),0,VLOOKUP($C57,'LINHA 1'!$C$6:$BM$162,'Carga People'!L$2,0))+IF(ISERROR(VLOOKUP($C57,'LINHA 2'!$C$6:$BM$114,'Carga People'!L$2,0)),0,VLOOKUP($C57,'LINHA 2'!$C$6:$BM$114,'Carga People'!L$2,0))+IF(ISERROR(VLOOKUP($C57,'LINHA 3'!$C$6:$BM$106,'Carga People'!L$2,0)),0,VLOOKUP($C57,'LINHA 3'!$C$6:$BM$106,'Carga People'!L$2,0))</f>
        <v>0</v>
      </c>
      <c r="M57" s="140">
        <f>IF(ISERROR(VLOOKUP($C57,'LINHA 1'!$C$6:$BM$162,'Carga People'!M$2,0)),0,VLOOKUP($C57,'LINHA 1'!$C$6:$BM$162,'Carga People'!M$2,0))+IF(ISERROR(VLOOKUP($C57,'LINHA 2'!$C$6:$BM$114,'Carga People'!M$2,0)),0,VLOOKUP($C57,'LINHA 2'!$C$6:$BM$114,'Carga People'!M$2,0))+IF(ISERROR(VLOOKUP($C57,'LINHA 3'!$C$6:$BM$106,'Carga People'!M$2,0)),0,VLOOKUP($C57,'LINHA 3'!$C$6:$BM$106,'Carga People'!M$2,0))</f>
        <v>0</v>
      </c>
      <c r="N57" s="140">
        <f>IF(ISERROR(VLOOKUP($C57,'LINHA 1'!$C$6:$BM$162,'Carga People'!N$2,0)),0,VLOOKUP($C57,'LINHA 1'!$C$6:$BM$162,'Carga People'!N$2,0))+IF(ISERROR(VLOOKUP($C57,'LINHA 2'!$C$6:$BM$114,'Carga People'!N$2,0)),0,VLOOKUP($C57,'LINHA 2'!$C$6:$BM$114,'Carga People'!N$2,0))+IF(ISERROR(VLOOKUP($C57,'LINHA 3'!$C$6:$BM$106,'Carga People'!N$2,0)),0,VLOOKUP($C57,'LINHA 3'!$C$6:$BM$106,'Carga People'!N$2,0))</f>
        <v>0</v>
      </c>
      <c r="O57" s="140">
        <f>IF(ISERROR(VLOOKUP($C57,'LINHA 1'!$C$6:$BM$162,'Carga People'!O$2,0)),0,VLOOKUP($C57,'LINHA 1'!$C$6:$BM$162,'Carga People'!O$2,0))+IF(ISERROR(VLOOKUP($C57,'LINHA 2'!$C$6:$BM$114,'Carga People'!O$2,0)),0,VLOOKUP($C57,'LINHA 2'!$C$6:$BM$114,'Carga People'!O$2,0))+IF(ISERROR(VLOOKUP($C57,'LINHA 3'!$C$6:$BM$106,'Carga People'!O$2,0)),0,VLOOKUP($C57,'LINHA 3'!$C$6:$BM$106,'Carga People'!O$2,0))</f>
        <v>177</v>
      </c>
      <c r="P57" s="140">
        <f>IF(ISERROR(VLOOKUP($C57,'LINHA 1'!$C$6:$BM$162,'Carga People'!P$2,0)),0,VLOOKUP($C57,'LINHA 1'!$C$6:$BM$162,'Carga People'!P$2,0))+IF(ISERROR(VLOOKUP($C57,'LINHA 2'!$C$6:$BM$114,'Carga People'!P$2,0)),0,VLOOKUP($C57,'LINHA 2'!$C$6:$BM$114,'Carga People'!P$2,0))+IF(ISERROR(VLOOKUP($C57,'LINHA 3'!$C$6:$BM$106,'Carga People'!P$2,0)),0,VLOOKUP($C57,'LINHA 3'!$C$6:$BM$106,'Carga People'!P$2,0))</f>
        <v>0</v>
      </c>
      <c r="Q57" s="140">
        <f>IF(ISERROR(VLOOKUP($C57,'LINHA 1'!$C$6:$BM$162,'Carga People'!Q$2,0)),0,VLOOKUP($C57,'LINHA 1'!$C$6:$BM$162,'Carga People'!Q$2,0))+IF(ISERROR(VLOOKUP($C57,'LINHA 2'!$C$6:$BM$114,'Carga People'!Q$2,0)),0,VLOOKUP($C57,'LINHA 2'!$C$6:$BM$114,'Carga People'!Q$2,0))+IF(ISERROR(VLOOKUP($C57,'LINHA 3'!$C$6:$BM$106,'Carga People'!Q$2,0)),0,VLOOKUP($C57,'LINHA 3'!$C$6:$BM$106,'Carga People'!Q$2,0))</f>
        <v>0</v>
      </c>
      <c r="R57" s="140">
        <f>IF(ISERROR(VLOOKUP($C57,'LINHA 1'!$C$6:$BM$162,'Carga People'!R$2,0)),0,VLOOKUP($C57,'LINHA 1'!$C$6:$BM$162,'Carga People'!R$2,0))+IF(ISERROR(VLOOKUP($C57,'LINHA 2'!$C$6:$BM$114,'Carga People'!R$2,0)),0,VLOOKUP($C57,'LINHA 2'!$C$6:$BM$114,'Carga People'!R$2,0))+IF(ISERROR(VLOOKUP($C57,'LINHA 3'!$C$6:$BM$106,'Carga People'!R$2,0)),0,VLOOKUP($C57,'LINHA 3'!$C$6:$BM$106,'Carga People'!R$2,0))</f>
        <v>0</v>
      </c>
      <c r="S57" s="140">
        <f>IF(ISERROR(VLOOKUP($C57,'LINHA 1'!$C$6:$BM$162,'Carga People'!S$2,0)),0,VLOOKUP($C57,'LINHA 1'!$C$6:$BM$162,'Carga People'!S$2,0))+IF(ISERROR(VLOOKUP($C57,'LINHA 2'!$C$6:$BM$114,'Carga People'!S$2,0)),0,VLOOKUP($C57,'LINHA 2'!$C$6:$BM$114,'Carga People'!S$2,0))+IF(ISERROR(VLOOKUP($C57,'LINHA 3'!$C$6:$BM$106,'Carga People'!S$2,0)),0,VLOOKUP($C57,'LINHA 3'!$C$6:$BM$106,'Carga People'!S$2,0))</f>
        <v>0</v>
      </c>
      <c r="T57" s="140">
        <f>IF(ISERROR(VLOOKUP($C57,'LINHA 1'!$C$6:$BM$162,'Carga People'!T$2,0)),0,VLOOKUP($C57,'LINHA 1'!$C$6:$BM$162,'Carga People'!T$2,0))+IF(ISERROR(VLOOKUP($C57,'LINHA 2'!$C$6:$BM$114,'Carga People'!T$2,0)),0,VLOOKUP($C57,'LINHA 2'!$C$6:$BM$114,'Carga People'!T$2,0))+IF(ISERROR(VLOOKUP($C57,'LINHA 3'!$C$6:$BM$106,'Carga People'!T$2,0)),0,VLOOKUP($C57,'LINHA 3'!$C$6:$BM$106,'Carga People'!T$2,0))</f>
        <v>0</v>
      </c>
      <c r="U57" s="140">
        <f>IF(ISERROR(VLOOKUP($C57,'LINHA 1'!$C$6:$BM$162,'Carga People'!U$2,0)),0,VLOOKUP($C57,'LINHA 1'!$C$6:$BM$162,'Carga People'!U$2,0))+IF(ISERROR(VLOOKUP($C57,'LINHA 2'!$C$6:$BM$114,'Carga People'!U$2,0)),0,VLOOKUP($C57,'LINHA 2'!$C$6:$BM$114,'Carga People'!U$2,0))+IF(ISERROR(VLOOKUP($C57,'LINHA 3'!$C$6:$BM$106,'Carga People'!U$2,0)),0,VLOOKUP($C57,'LINHA 3'!$C$6:$BM$106,'Carga People'!U$2,0))</f>
        <v>0</v>
      </c>
      <c r="V57" s="140">
        <f>IF(ISERROR(VLOOKUP($C57,'LINHA 1'!$C$6:$BM$162,'Carga People'!V$2,0)),0,VLOOKUP($C57,'LINHA 1'!$C$6:$BM$162,'Carga People'!V$2,0))+IF(ISERROR(VLOOKUP($C57,'LINHA 2'!$C$6:$BM$114,'Carga People'!V$2,0)),0,VLOOKUP($C57,'LINHA 2'!$C$6:$BM$114,'Carga People'!V$2,0))+IF(ISERROR(VLOOKUP($C57,'LINHA 3'!$C$6:$BM$106,'Carga People'!V$2,0)),0,VLOOKUP($C57,'LINHA 3'!$C$6:$BM$106,'Carga People'!V$2,0))</f>
        <v>0</v>
      </c>
      <c r="W57" s="140">
        <f>IF(ISERROR(VLOOKUP($C57,'LINHA 1'!$C$6:$BM$162,'Carga People'!W$2,0)),0,VLOOKUP($C57,'LINHA 1'!$C$6:$BM$162,'Carga People'!W$2,0))+IF(ISERROR(VLOOKUP($C57,'LINHA 2'!$C$6:$BM$114,'Carga People'!W$2,0)),0,VLOOKUP($C57,'LINHA 2'!$C$6:$BM$114,'Carga People'!W$2,0))+IF(ISERROR(VLOOKUP($C57,'LINHA 3'!$C$6:$BM$106,'Carga People'!W$2,0)),0,VLOOKUP($C57,'LINHA 3'!$C$6:$BM$106,'Carga People'!W$2,0))</f>
        <v>0</v>
      </c>
      <c r="X57" s="140">
        <f>IF(ISERROR(VLOOKUP($C57,'LINHA 1'!$C$6:$BM$162,'Carga People'!X$2,0)),0,VLOOKUP($C57,'LINHA 1'!$C$6:$BM$162,'Carga People'!X$2,0))+IF(ISERROR(VLOOKUP($C57,'LINHA 2'!$C$6:$BM$114,'Carga People'!X$2,0)),0,VLOOKUP($C57,'LINHA 2'!$C$6:$BM$114,'Carga People'!X$2,0))+IF(ISERROR(VLOOKUP($C57,'LINHA 3'!$C$6:$BM$106,'Carga People'!X$2,0)),0,VLOOKUP($C57,'LINHA 3'!$C$6:$BM$106,'Carga People'!X$2,0))</f>
        <v>0</v>
      </c>
      <c r="Y57" s="140">
        <f>IF(ISERROR(VLOOKUP($C57,'LINHA 1'!$C$6:$BM$162,'Carga People'!Y$2,0)),0,VLOOKUP($C57,'LINHA 1'!$C$6:$BM$162,'Carga People'!Y$2,0))+IF(ISERROR(VLOOKUP($C57,'LINHA 2'!$C$6:$BM$114,'Carga People'!Y$2,0)),0,VLOOKUP($C57,'LINHA 2'!$C$6:$BM$114,'Carga People'!Y$2,0))+IF(ISERROR(VLOOKUP($C57,'LINHA 3'!$C$6:$BM$106,'Carga People'!Y$2,0)),0,VLOOKUP($C57,'LINHA 3'!$C$6:$BM$106,'Carga People'!Y$2,0))</f>
        <v>0</v>
      </c>
      <c r="Z57" s="140">
        <f>IF(ISERROR(VLOOKUP($C57,'LINHA 1'!$C$6:$BM$162,'Carga People'!Z$2,0)),0,VLOOKUP($C57,'LINHA 1'!$C$6:$BM$162,'Carga People'!Z$2,0))+IF(ISERROR(VLOOKUP($C57,'LINHA 2'!$C$6:$BM$114,'Carga People'!Z$2,0)),0,VLOOKUP($C57,'LINHA 2'!$C$6:$BM$114,'Carga People'!Z$2,0))+IF(ISERROR(VLOOKUP($C57,'LINHA 3'!$C$6:$BM$106,'Carga People'!Z$2,0)),0,VLOOKUP($C57,'LINHA 3'!$C$6:$BM$106,'Carga People'!Z$2,0))</f>
        <v>0</v>
      </c>
      <c r="AA57" s="140">
        <f>IF(ISERROR(VLOOKUP($C57,'LINHA 1'!$C$6:$BM$162,'Carga People'!AA$2,0)),0,VLOOKUP($C57,'LINHA 1'!$C$6:$BM$162,'Carga People'!AA$2,0))+IF(ISERROR(VLOOKUP($C57,'LINHA 2'!$C$6:$BM$114,'Carga People'!AA$2,0)),0,VLOOKUP($C57,'LINHA 2'!$C$6:$BM$114,'Carga People'!AA$2,0))+IF(ISERROR(VLOOKUP($C57,'LINHA 3'!$C$6:$BM$106,'Carga People'!AA$2,0)),0,VLOOKUP($C57,'LINHA 3'!$C$6:$BM$106,'Carga People'!AA$2,0))</f>
        <v>0</v>
      </c>
      <c r="AB57" s="140">
        <f>IF(ISERROR(VLOOKUP($C57,'LINHA 1'!$C$6:$BM$162,'Carga People'!AB$2,0)),0,VLOOKUP($C57,'LINHA 1'!$C$6:$BM$162,'Carga People'!AB$2,0))+IF(ISERROR(VLOOKUP($C57,'LINHA 2'!$C$6:$BM$114,'Carga People'!AB$2,0)),0,VLOOKUP($C57,'LINHA 2'!$C$6:$BM$114,'Carga People'!AB$2,0))+IF(ISERROR(VLOOKUP($C57,'LINHA 3'!$C$6:$BM$106,'Carga People'!AB$2,0)),0,VLOOKUP($C57,'LINHA 3'!$C$6:$BM$106,'Carga People'!AB$2,0))</f>
        <v>0</v>
      </c>
      <c r="AC57" s="140">
        <f>IF(ISERROR(VLOOKUP($C57,'LINHA 1'!$C$6:$BM$162,'Carga People'!AC$2,0)),0,VLOOKUP($C57,'LINHA 1'!$C$6:$BM$162,'Carga People'!AC$2,0))+IF(ISERROR(VLOOKUP($C57,'LINHA 2'!$C$6:$BM$114,'Carga People'!AC$2,0)),0,VLOOKUP($C57,'LINHA 2'!$C$6:$BM$114,'Carga People'!AC$2,0))+IF(ISERROR(VLOOKUP($C57,'LINHA 3'!$C$6:$BM$106,'Carga People'!AC$2,0)),0,VLOOKUP($C57,'LINHA 3'!$C$6:$BM$106,'Carga People'!AC$2,0))</f>
        <v>0</v>
      </c>
      <c r="AD57" s="140">
        <f>IF(ISERROR(VLOOKUP($C57,'LINHA 1'!$C$6:$BM$162,'Carga People'!AD$2,0)),0,VLOOKUP($C57,'LINHA 1'!$C$6:$BM$162,'Carga People'!AD$2,0))+IF(ISERROR(VLOOKUP($C57,'LINHA 2'!$C$6:$BM$114,'Carga People'!AD$2,0)),0,VLOOKUP($C57,'LINHA 2'!$C$6:$BM$114,'Carga People'!AD$2,0))+IF(ISERROR(VLOOKUP($C57,'LINHA 3'!$C$6:$BM$106,'Carga People'!AD$2,0)),0,VLOOKUP($C57,'LINHA 3'!$C$6:$BM$106,'Carga People'!AD$2,0))</f>
        <v>0</v>
      </c>
      <c r="AE57" s="140">
        <f>IF(ISERROR(VLOOKUP($C57,'LINHA 1'!$C$6:$BM$162,'Carga People'!AE$2,0)),0,VLOOKUP($C57,'LINHA 1'!$C$6:$BM$162,'Carga People'!AE$2,0))+IF(ISERROR(VLOOKUP($C57,'LINHA 2'!$C$6:$BM$114,'Carga People'!AE$2,0)),0,VLOOKUP($C57,'LINHA 2'!$C$6:$BM$114,'Carga People'!AE$2,0))+IF(ISERROR(VLOOKUP($C57,'LINHA 3'!$C$6:$BM$106,'Carga People'!AE$2,0)),0,VLOOKUP($C57,'LINHA 3'!$C$6:$BM$106,'Carga People'!AE$2,0))</f>
        <v>0</v>
      </c>
      <c r="AF57" s="140">
        <f>IF(ISERROR(VLOOKUP($C57,'LINHA 1'!$C$6:$BM$162,'Carga People'!AF$2,0)),0,VLOOKUP($C57,'LINHA 1'!$C$6:$BM$162,'Carga People'!AF$2,0))+IF(ISERROR(VLOOKUP($C57,'LINHA 2'!$C$6:$BM$114,'Carga People'!AF$2,0)),0,VLOOKUP($C57,'LINHA 2'!$C$6:$BM$114,'Carga People'!AF$2,0))+IF(ISERROR(VLOOKUP($C57,'LINHA 3'!$C$6:$BM$106,'Carga People'!AF$2,0)),0,VLOOKUP($C57,'LINHA 3'!$C$6:$BM$106,'Carga People'!AF$2,0))</f>
        <v>0</v>
      </c>
      <c r="AG57" s="140">
        <f>IF(ISERROR(VLOOKUP($C57,'LINHA 1'!$C$6:$BM$162,'Carga People'!AG$2,0)),0,VLOOKUP($C57,'LINHA 1'!$C$6:$BM$162,'Carga People'!AG$2,0))+IF(ISERROR(VLOOKUP($C57,'LINHA 2'!$C$6:$BM$114,'Carga People'!AG$2,0)),0,VLOOKUP($C57,'LINHA 2'!$C$6:$BM$114,'Carga People'!AG$2,0))+IF(ISERROR(VLOOKUP($C57,'LINHA 3'!$C$6:$BM$106,'Carga People'!AG$2,0)),0,VLOOKUP($C57,'LINHA 3'!$C$6:$BM$106,'Carga People'!AG$2,0))</f>
        <v>0</v>
      </c>
      <c r="AH57" s="140">
        <f>IF(ISERROR(VLOOKUP($C57,'LINHA 1'!$C$6:$BM$162,'Carga People'!AH$2,0)),0,VLOOKUP($C57,'LINHA 1'!$C$6:$BM$162,'Carga People'!AH$2,0))+IF(ISERROR(VLOOKUP($C57,'LINHA 2'!$C$6:$BM$114,'Carga People'!AH$2,0)),0,VLOOKUP($C57,'LINHA 2'!$C$6:$BM$114,'Carga People'!AH$2,0))+IF(ISERROR(VLOOKUP($C57,'LINHA 3'!$C$6:$BM$106,'Carga People'!AH$2,0)),0,VLOOKUP($C57,'LINHA 3'!$C$6:$BM$106,'Carga People'!AH$2,0))</f>
        <v>0</v>
      </c>
      <c r="AI57" s="140">
        <f>IF(ISERROR(VLOOKUP($C57,'LINHA 1'!$C$6:$BM$162,'Carga People'!AI$2,0)),0,VLOOKUP($C57,'LINHA 1'!$C$6:$BM$162,'Carga People'!AI$2,0))+IF(ISERROR(VLOOKUP($C57,'LINHA 2'!$C$6:$BM$114,'Carga People'!AI$2,0)),0,VLOOKUP($C57,'LINHA 2'!$C$6:$BM$114,'Carga People'!AI$2,0))+IF(ISERROR(VLOOKUP($C57,'LINHA 3'!$C$6:$BM$106,'Carga People'!AI$2,0)),0,VLOOKUP($C57,'LINHA 3'!$C$6:$BM$106,'Carga People'!AI$2,0))</f>
        <v>0</v>
      </c>
      <c r="AJ57" s="140">
        <f>IF(ISERROR(VLOOKUP($C57,'LINHA 1'!$C$6:$BM$162,'Carga People'!AJ$2,0)),0,VLOOKUP($C57,'LINHA 1'!$C$6:$BM$162,'Carga People'!AJ$2,0))+IF(ISERROR(VLOOKUP($C57,'LINHA 2'!$C$6:$BM$114,'Carga People'!AJ$2,0)),0,VLOOKUP($C57,'LINHA 2'!$C$6:$BM$114,'Carga People'!AJ$2,0))+IF(ISERROR(VLOOKUP($C57,'LINHA 3'!$C$6:$BM$106,'Carga People'!AJ$2,0)),0,VLOOKUP($C57,'LINHA 3'!$C$6:$BM$106,'Carga People'!AJ$2,0))</f>
        <v>0</v>
      </c>
      <c r="AK57" s="140">
        <f>IF(ISERROR(VLOOKUP($C57,'LINHA 1'!$C$6:$BM$162,'Carga People'!AK$2,0)),0,VLOOKUP($C57,'LINHA 1'!$C$6:$BM$162,'Carga People'!AK$2,0))+IF(ISERROR(VLOOKUP($C57,'LINHA 2'!$C$6:$BM$114,'Carga People'!AK$2,0)),0,VLOOKUP($C57,'LINHA 2'!$C$6:$BM$114,'Carga People'!AK$2,0))+IF(ISERROR(VLOOKUP($C57,'LINHA 3'!$C$6:$BM$106,'Carga People'!AK$2,0)),0,VLOOKUP($C57,'LINHA 3'!$C$6:$BM$106,'Carga People'!AK$2,0))</f>
        <v>0</v>
      </c>
      <c r="AL57" s="140">
        <f>IF(ISERROR(VLOOKUP($C57,'LINHA 1'!$C$6:$BM$162,'Carga People'!AL$2,0)),0,VLOOKUP($C57,'LINHA 1'!$C$6:$BM$162,'Carga People'!AL$2,0))+IF(ISERROR(VLOOKUP($C57,'LINHA 2'!$C$6:$BM$114,'Carga People'!AL$2,0)),0,VLOOKUP($C57,'LINHA 2'!$C$6:$BM$114,'Carga People'!AL$2,0))+IF(ISERROR(VLOOKUP($C57,'LINHA 3'!$C$6:$BM$106,'Carga People'!AL$2,0)),0,VLOOKUP($C57,'LINHA 3'!$C$6:$BM$106,'Carga People'!AL$2,0))</f>
        <v>0</v>
      </c>
      <c r="AM57" s="140">
        <f>IF(ISERROR(VLOOKUP($C57,'LINHA 1'!$C$6:$BM$162,'Carga People'!AM$2,0)),0,VLOOKUP($C57,'LINHA 1'!$C$6:$BM$162,'Carga People'!AM$2,0))+IF(ISERROR(VLOOKUP($C57,'LINHA 2'!$C$6:$BM$114,'Carga People'!AM$2,0)),0,VLOOKUP($C57,'LINHA 2'!$C$6:$BM$114,'Carga People'!AM$2,0))+IF(ISERROR(VLOOKUP($C57,'LINHA 3'!$C$6:$BM$106,'Carga People'!AM$2,0)),0,VLOOKUP($C57,'LINHA 3'!$C$6:$BM$106,'Carga People'!AM$2,0))</f>
        <v>0</v>
      </c>
      <c r="AN57" s="140">
        <f>IF(ISERROR(VLOOKUP($C57,'LINHA 1'!$C$6:$BM$162,'Carga People'!AN$2,0)),0,VLOOKUP($C57,'LINHA 1'!$C$6:$BM$162,'Carga People'!AN$2,0))+IF(ISERROR(VLOOKUP($C57,'LINHA 2'!$C$6:$BM$114,'Carga People'!AN$2,0)),0,VLOOKUP($C57,'LINHA 2'!$C$6:$BM$114,'Carga People'!AN$2,0))+IF(ISERROR(VLOOKUP($C57,'LINHA 3'!$C$6:$BM$106,'Carga People'!AN$2,0)),0,VLOOKUP($C57,'LINHA 3'!$C$6:$BM$106,'Carga People'!AN$2,0))</f>
        <v>0</v>
      </c>
      <c r="AO57" s="140">
        <f>IF(ISERROR(VLOOKUP($C57,'LINHA 1'!$C$6:$BM$162,'Carga People'!AO$2,0)),0,VLOOKUP($C57,'LINHA 1'!$C$6:$BM$162,'Carga People'!AO$2,0))+IF(ISERROR(VLOOKUP($C57,'LINHA 2'!$C$6:$BM$114,'Carga People'!AO$2,0)),0,VLOOKUP($C57,'LINHA 2'!$C$6:$BM$114,'Carga People'!AO$2,0))+IF(ISERROR(VLOOKUP($C57,'LINHA 3'!$C$6:$BM$106,'Carga People'!AO$2,0)),0,VLOOKUP($C57,'LINHA 3'!$C$6:$BM$106,'Carga People'!AO$2,0))</f>
        <v>0</v>
      </c>
      <c r="AP57" s="140">
        <f>IF(ISERROR(VLOOKUP($C57,'LINHA 1'!$C$6:$BM$162,'Carga People'!AP$2,0)),0,VLOOKUP($C57,'LINHA 1'!$C$6:$BM$162,'Carga People'!AP$2,0))+IF(ISERROR(VLOOKUP($C57,'LINHA 2'!$C$6:$BM$114,'Carga People'!AP$2,0)),0,VLOOKUP($C57,'LINHA 2'!$C$6:$BM$114,'Carga People'!AP$2,0))+IF(ISERROR(VLOOKUP($C57,'LINHA 3'!$C$6:$BM$106,'Carga People'!AP$2,0)),0,VLOOKUP($C57,'LINHA 3'!$C$6:$BM$106,'Carga People'!AP$2,0))</f>
        <v>0</v>
      </c>
      <c r="AQ57" s="140">
        <f>IF(ISERROR(VLOOKUP($C57,'LINHA 1'!$C$6:$BM$162,'Carga People'!AQ$2,0)),0,VLOOKUP($C57,'LINHA 1'!$C$6:$BM$162,'Carga People'!AQ$2,0))+IF(ISERROR(VLOOKUP($C57,'LINHA 2'!$C$6:$BM$114,'Carga People'!AQ$2,0)),0,VLOOKUP($C57,'LINHA 2'!$C$6:$BM$114,'Carga People'!AQ$2,0))+IF(ISERROR(VLOOKUP($C57,'LINHA 3'!$C$6:$BM$106,'Carga People'!AQ$2,0)),0,VLOOKUP($C57,'LINHA 3'!$C$6:$BM$106,'Carga People'!AQ$2,0))</f>
        <v>0</v>
      </c>
      <c r="AR57" s="140">
        <f>IF(ISERROR(VLOOKUP($C57,'LINHA 1'!$C$6:$BM$162,'Carga People'!AR$2,0)),0,VLOOKUP($C57,'LINHA 1'!$C$6:$BM$162,'Carga People'!AR$2,0))+IF(ISERROR(VLOOKUP($C57,'LINHA 2'!$C$6:$BM$114,'Carga People'!AR$2,0)),0,VLOOKUP($C57,'LINHA 2'!$C$6:$BM$114,'Carga People'!AR$2,0))+IF(ISERROR(VLOOKUP($C57,'LINHA 3'!$C$6:$BM$106,'Carga People'!AR$2,0)),0,VLOOKUP($C57,'LINHA 3'!$C$6:$BM$106,'Carga People'!AR$2,0))</f>
        <v>0</v>
      </c>
      <c r="AS57" s="140">
        <f>IF(ISERROR(VLOOKUP($C57,'LINHA 1'!$C$6:$BM$162,'Carga People'!AS$2,0)),0,VLOOKUP($C57,'LINHA 1'!$C$6:$BM$162,'Carga People'!AS$2,0))+IF(ISERROR(VLOOKUP($C57,'LINHA 2'!$C$6:$BM$114,'Carga People'!AS$2,0)),0,VLOOKUP($C57,'LINHA 2'!$C$6:$BM$114,'Carga People'!AS$2,0))+IF(ISERROR(VLOOKUP($C57,'LINHA 3'!$C$6:$BM$106,'Carga People'!AS$2,0)),0,VLOOKUP($C57,'LINHA 3'!$C$6:$BM$106,'Carga People'!AS$2,0))</f>
        <v>0</v>
      </c>
      <c r="AT57" s="140">
        <f>IF(ISERROR(VLOOKUP($C57,'LINHA 1'!$C$6:$BM$162,'Carga People'!AT$2,0)),0,VLOOKUP($C57,'LINHA 1'!$C$6:$BM$162,'Carga People'!AT$2,0))+IF(ISERROR(VLOOKUP($C57,'LINHA 2'!$C$6:$BM$114,'Carga People'!AT$2,0)),0,VLOOKUP($C57,'LINHA 2'!$C$6:$BM$114,'Carga People'!AT$2,0))+IF(ISERROR(VLOOKUP($C57,'LINHA 3'!$C$6:$BM$106,'Carga People'!AT$2,0)),0,VLOOKUP($C57,'LINHA 3'!$C$6:$BM$106,'Carga People'!AT$2,0))</f>
        <v>0</v>
      </c>
      <c r="AU57" s="367">
        <f t="shared" si="8"/>
        <v>177</v>
      </c>
      <c r="AV57" s="780" t="str">
        <f t="shared" si="9"/>
        <v/>
      </c>
      <c r="AW57" s="90">
        <f>IF(D57="","",VLOOKUP(D57,MI_ME!$D$5:$AQ$336,39,0))</f>
        <v>0</v>
      </c>
      <c r="AX57" s="660"/>
    </row>
    <row r="58" spans="1:50" ht="18" hidden="1" customHeight="1" x14ac:dyDescent="0.3">
      <c r="A58" s="1792"/>
      <c r="B58" s="771" t="s">
        <v>1268</v>
      </c>
      <c r="C58" s="771" t="s">
        <v>1269</v>
      </c>
      <c r="D58" s="771" t="s">
        <v>1267</v>
      </c>
      <c r="E58" s="1457"/>
      <c r="F58" s="770" t="s">
        <v>47</v>
      </c>
      <c r="G58" s="136"/>
      <c r="H58" s="137"/>
      <c r="I58" s="138"/>
      <c r="J58" s="139">
        <f>IF(ISERROR(VLOOKUP($C58,'LINHA 1'!$C$6:$BM$162,'Carga People'!J$2,0)),0,VLOOKUP($C58,'LINHA 1'!$C$6:$BM$162,'Carga People'!J$2,0))+IF(ISERROR(VLOOKUP($C58,'LINHA 2'!$C$6:$BM$114,'Carga People'!J$2,0)),0,VLOOKUP($C58,'LINHA 2'!$C$6:$BM$114,'Carga People'!J$2,0))+IF(ISERROR(VLOOKUP($C58,'LINHA 3'!$C$6:$BM$106,'Carga People'!J$2,0)),0,VLOOKUP($C58,'LINHA 3'!$C$6:$BM$106,'Carga People'!J$2,0))</f>
        <v>0</v>
      </c>
      <c r="K58" s="140">
        <f>IF(ISERROR(VLOOKUP($C58,'LINHA 1'!$C$6:$BM$162,'Carga People'!K$2,0)),0,VLOOKUP($C58,'LINHA 1'!$C$6:$BM$162,'Carga People'!K$2,0))+IF(ISERROR(VLOOKUP($C58,'LINHA 2'!$C$6:$BM$114,'Carga People'!K$2,0)),0,VLOOKUP($C58,'LINHA 2'!$C$6:$BM$114,'Carga People'!K$2,0))+IF(ISERROR(VLOOKUP($C58,'LINHA 3'!$C$6:$BM$106,'Carga People'!K$2,0)),0,VLOOKUP($C58,'LINHA 3'!$C$6:$BM$106,'Carga People'!K$2,0))</f>
        <v>0</v>
      </c>
      <c r="L58" s="140">
        <f>IF(ISERROR(VLOOKUP($C58,'LINHA 1'!$C$6:$BM$162,'Carga People'!L$2,0)),0,VLOOKUP($C58,'LINHA 1'!$C$6:$BM$162,'Carga People'!L$2,0))+IF(ISERROR(VLOOKUP($C58,'LINHA 2'!$C$6:$BM$114,'Carga People'!L$2,0)),0,VLOOKUP($C58,'LINHA 2'!$C$6:$BM$114,'Carga People'!L$2,0))+IF(ISERROR(VLOOKUP($C58,'LINHA 3'!$C$6:$BM$106,'Carga People'!L$2,0)),0,VLOOKUP($C58,'LINHA 3'!$C$6:$BM$106,'Carga People'!L$2,0))</f>
        <v>0</v>
      </c>
      <c r="M58" s="140">
        <f>IF(ISERROR(VLOOKUP($C58,'LINHA 1'!$C$6:$BM$162,'Carga People'!M$2,0)),0,VLOOKUP($C58,'LINHA 1'!$C$6:$BM$162,'Carga People'!M$2,0))+IF(ISERROR(VLOOKUP($C58,'LINHA 2'!$C$6:$BM$114,'Carga People'!M$2,0)),0,VLOOKUP($C58,'LINHA 2'!$C$6:$BM$114,'Carga People'!M$2,0))+IF(ISERROR(VLOOKUP($C58,'LINHA 3'!$C$6:$BM$106,'Carga People'!M$2,0)),0,VLOOKUP($C58,'LINHA 3'!$C$6:$BM$106,'Carga People'!M$2,0))</f>
        <v>0</v>
      </c>
      <c r="N58" s="140">
        <f>IF(ISERROR(VLOOKUP($C58,'LINHA 1'!$C$6:$BM$162,'Carga People'!N$2,0)),0,VLOOKUP($C58,'LINHA 1'!$C$6:$BM$162,'Carga People'!N$2,0))+IF(ISERROR(VLOOKUP($C58,'LINHA 2'!$C$6:$BM$114,'Carga People'!N$2,0)),0,VLOOKUP($C58,'LINHA 2'!$C$6:$BM$114,'Carga People'!N$2,0))+IF(ISERROR(VLOOKUP($C58,'LINHA 3'!$C$6:$BM$106,'Carga People'!N$2,0)),0,VLOOKUP($C58,'LINHA 3'!$C$6:$BM$106,'Carga People'!N$2,0))</f>
        <v>0</v>
      </c>
      <c r="O58" s="140">
        <f>IF(ISERROR(VLOOKUP($C58,'LINHA 1'!$C$6:$BM$162,'Carga People'!O$2,0)),0,VLOOKUP($C58,'LINHA 1'!$C$6:$BM$162,'Carga People'!O$2,0))+IF(ISERROR(VLOOKUP($C58,'LINHA 2'!$C$6:$BM$114,'Carga People'!O$2,0)),0,VLOOKUP($C58,'LINHA 2'!$C$6:$BM$114,'Carga People'!O$2,0))+IF(ISERROR(VLOOKUP($C58,'LINHA 3'!$C$6:$BM$106,'Carga People'!O$2,0)),0,VLOOKUP($C58,'LINHA 3'!$C$6:$BM$106,'Carga People'!O$2,0))</f>
        <v>0</v>
      </c>
      <c r="P58" s="140">
        <f>IF(ISERROR(VLOOKUP($C58,'LINHA 1'!$C$6:$BM$162,'Carga People'!P$2,0)),0,VLOOKUP($C58,'LINHA 1'!$C$6:$BM$162,'Carga People'!P$2,0))+IF(ISERROR(VLOOKUP($C58,'LINHA 2'!$C$6:$BM$114,'Carga People'!P$2,0)),0,VLOOKUP($C58,'LINHA 2'!$C$6:$BM$114,'Carga People'!P$2,0))+IF(ISERROR(VLOOKUP($C58,'LINHA 3'!$C$6:$BM$106,'Carga People'!P$2,0)),0,VLOOKUP($C58,'LINHA 3'!$C$6:$BM$106,'Carga People'!P$2,0))</f>
        <v>0</v>
      </c>
      <c r="Q58" s="140">
        <f>IF(ISERROR(VLOOKUP($C58,'LINHA 1'!$C$6:$BM$162,'Carga People'!Q$2,0)),0,VLOOKUP($C58,'LINHA 1'!$C$6:$BM$162,'Carga People'!Q$2,0))+IF(ISERROR(VLOOKUP($C58,'LINHA 2'!$C$6:$BM$114,'Carga People'!Q$2,0)),0,VLOOKUP($C58,'LINHA 2'!$C$6:$BM$114,'Carga People'!Q$2,0))+IF(ISERROR(VLOOKUP($C58,'LINHA 3'!$C$6:$BM$106,'Carga People'!Q$2,0)),0,VLOOKUP($C58,'LINHA 3'!$C$6:$BM$106,'Carga People'!Q$2,0))</f>
        <v>0</v>
      </c>
      <c r="R58" s="140">
        <f>IF(ISERROR(VLOOKUP($C58,'LINHA 1'!$C$6:$BM$162,'Carga People'!R$2,0)),0,VLOOKUP($C58,'LINHA 1'!$C$6:$BM$162,'Carga People'!R$2,0))+IF(ISERROR(VLOOKUP($C58,'LINHA 2'!$C$6:$BM$114,'Carga People'!R$2,0)),0,VLOOKUP($C58,'LINHA 2'!$C$6:$BM$114,'Carga People'!R$2,0))+IF(ISERROR(VLOOKUP($C58,'LINHA 3'!$C$6:$BM$106,'Carga People'!R$2,0)),0,VLOOKUP($C58,'LINHA 3'!$C$6:$BM$106,'Carga People'!R$2,0))</f>
        <v>0</v>
      </c>
      <c r="S58" s="140">
        <f>IF(ISERROR(VLOOKUP($C58,'LINHA 1'!$C$6:$BM$162,'Carga People'!S$2,0)),0,VLOOKUP($C58,'LINHA 1'!$C$6:$BM$162,'Carga People'!S$2,0))+IF(ISERROR(VLOOKUP($C58,'LINHA 2'!$C$6:$BM$114,'Carga People'!S$2,0)),0,VLOOKUP($C58,'LINHA 2'!$C$6:$BM$114,'Carga People'!S$2,0))+IF(ISERROR(VLOOKUP($C58,'LINHA 3'!$C$6:$BM$106,'Carga People'!S$2,0)),0,VLOOKUP($C58,'LINHA 3'!$C$6:$BM$106,'Carga People'!S$2,0))</f>
        <v>0</v>
      </c>
      <c r="T58" s="140">
        <f>IF(ISERROR(VLOOKUP($C58,'LINHA 1'!$C$6:$BM$162,'Carga People'!T$2,0)),0,VLOOKUP($C58,'LINHA 1'!$C$6:$BM$162,'Carga People'!T$2,0))+IF(ISERROR(VLOOKUP($C58,'LINHA 2'!$C$6:$BM$114,'Carga People'!T$2,0)),0,VLOOKUP($C58,'LINHA 2'!$C$6:$BM$114,'Carga People'!T$2,0))+IF(ISERROR(VLOOKUP($C58,'LINHA 3'!$C$6:$BM$106,'Carga People'!T$2,0)),0,VLOOKUP($C58,'LINHA 3'!$C$6:$BM$106,'Carga People'!T$2,0))</f>
        <v>0</v>
      </c>
      <c r="U58" s="140">
        <f>IF(ISERROR(VLOOKUP($C58,'LINHA 1'!$C$6:$BM$162,'Carga People'!U$2,0)),0,VLOOKUP($C58,'LINHA 1'!$C$6:$BM$162,'Carga People'!U$2,0))+IF(ISERROR(VLOOKUP($C58,'LINHA 2'!$C$6:$BM$114,'Carga People'!U$2,0)),0,VLOOKUP($C58,'LINHA 2'!$C$6:$BM$114,'Carga People'!U$2,0))+IF(ISERROR(VLOOKUP($C58,'LINHA 3'!$C$6:$BM$106,'Carga People'!U$2,0)),0,VLOOKUP($C58,'LINHA 3'!$C$6:$BM$106,'Carga People'!U$2,0))</f>
        <v>0</v>
      </c>
      <c r="V58" s="140">
        <f>IF(ISERROR(VLOOKUP($C58,'LINHA 1'!$C$6:$BM$162,'Carga People'!V$2,0)),0,VLOOKUP($C58,'LINHA 1'!$C$6:$BM$162,'Carga People'!V$2,0))+IF(ISERROR(VLOOKUP($C58,'LINHA 2'!$C$6:$BM$114,'Carga People'!V$2,0)),0,VLOOKUP($C58,'LINHA 2'!$C$6:$BM$114,'Carga People'!V$2,0))+IF(ISERROR(VLOOKUP($C58,'LINHA 3'!$C$6:$BM$106,'Carga People'!V$2,0)),0,VLOOKUP($C58,'LINHA 3'!$C$6:$BM$106,'Carga People'!V$2,0))</f>
        <v>0</v>
      </c>
      <c r="W58" s="140">
        <f>IF(ISERROR(VLOOKUP($C58,'LINHA 1'!$C$6:$BM$162,'Carga People'!W$2,0)),0,VLOOKUP($C58,'LINHA 1'!$C$6:$BM$162,'Carga People'!W$2,0))+IF(ISERROR(VLOOKUP($C58,'LINHA 2'!$C$6:$BM$114,'Carga People'!W$2,0)),0,VLOOKUP($C58,'LINHA 2'!$C$6:$BM$114,'Carga People'!W$2,0))+IF(ISERROR(VLOOKUP($C58,'LINHA 3'!$C$6:$BM$106,'Carga People'!W$2,0)),0,VLOOKUP($C58,'LINHA 3'!$C$6:$BM$106,'Carga People'!W$2,0))</f>
        <v>0</v>
      </c>
      <c r="X58" s="140">
        <f>IF(ISERROR(VLOOKUP($C58,'LINHA 1'!$C$6:$BM$162,'Carga People'!X$2,0)),0,VLOOKUP($C58,'LINHA 1'!$C$6:$BM$162,'Carga People'!X$2,0))+IF(ISERROR(VLOOKUP($C58,'LINHA 2'!$C$6:$BM$114,'Carga People'!X$2,0)),0,VLOOKUP($C58,'LINHA 2'!$C$6:$BM$114,'Carga People'!X$2,0))+IF(ISERROR(VLOOKUP($C58,'LINHA 3'!$C$6:$BM$106,'Carga People'!X$2,0)),0,VLOOKUP($C58,'LINHA 3'!$C$6:$BM$106,'Carga People'!X$2,0))</f>
        <v>0</v>
      </c>
      <c r="Y58" s="140">
        <f>IF(ISERROR(VLOOKUP($C58,'LINHA 1'!$C$6:$BM$162,'Carga People'!Y$2,0)),0,VLOOKUP($C58,'LINHA 1'!$C$6:$BM$162,'Carga People'!Y$2,0))+IF(ISERROR(VLOOKUP($C58,'LINHA 2'!$C$6:$BM$114,'Carga People'!Y$2,0)),0,VLOOKUP($C58,'LINHA 2'!$C$6:$BM$114,'Carga People'!Y$2,0))+IF(ISERROR(VLOOKUP($C58,'LINHA 3'!$C$6:$BM$106,'Carga People'!Y$2,0)),0,VLOOKUP($C58,'LINHA 3'!$C$6:$BM$106,'Carga People'!Y$2,0))</f>
        <v>0</v>
      </c>
      <c r="Z58" s="140">
        <f>IF(ISERROR(VLOOKUP($C58,'LINHA 1'!$C$6:$BM$162,'Carga People'!Z$2,0)),0,VLOOKUP($C58,'LINHA 1'!$C$6:$BM$162,'Carga People'!Z$2,0))+IF(ISERROR(VLOOKUP($C58,'LINHA 2'!$C$6:$BM$114,'Carga People'!Z$2,0)),0,VLOOKUP($C58,'LINHA 2'!$C$6:$BM$114,'Carga People'!Z$2,0))+IF(ISERROR(VLOOKUP($C58,'LINHA 3'!$C$6:$BM$106,'Carga People'!Z$2,0)),0,VLOOKUP($C58,'LINHA 3'!$C$6:$BM$106,'Carga People'!Z$2,0))</f>
        <v>0</v>
      </c>
      <c r="AA58" s="140">
        <f>IF(ISERROR(VLOOKUP($C58,'LINHA 1'!$C$6:$BM$162,'Carga People'!AA$2,0)),0,VLOOKUP($C58,'LINHA 1'!$C$6:$BM$162,'Carga People'!AA$2,0))+IF(ISERROR(VLOOKUP($C58,'LINHA 2'!$C$6:$BM$114,'Carga People'!AA$2,0)),0,VLOOKUP($C58,'LINHA 2'!$C$6:$BM$114,'Carga People'!AA$2,0))+IF(ISERROR(VLOOKUP($C58,'LINHA 3'!$C$6:$BM$106,'Carga People'!AA$2,0)),0,VLOOKUP($C58,'LINHA 3'!$C$6:$BM$106,'Carga People'!AA$2,0))</f>
        <v>0</v>
      </c>
      <c r="AB58" s="140">
        <f>IF(ISERROR(VLOOKUP($C58,'LINHA 1'!$C$6:$BM$162,'Carga People'!AB$2,0)),0,VLOOKUP($C58,'LINHA 1'!$C$6:$BM$162,'Carga People'!AB$2,0))+IF(ISERROR(VLOOKUP($C58,'LINHA 2'!$C$6:$BM$114,'Carga People'!AB$2,0)),0,VLOOKUP($C58,'LINHA 2'!$C$6:$BM$114,'Carga People'!AB$2,0))+IF(ISERROR(VLOOKUP($C58,'LINHA 3'!$C$6:$BM$106,'Carga People'!AB$2,0)),0,VLOOKUP($C58,'LINHA 3'!$C$6:$BM$106,'Carga People'!AB$2,0))</f>
        <v>0</v>
      </c>
      <c r="AC58" s="140">
        <f>IF(ISERROR(VLOOKUP($C58,'LINHA 1'!$C$6:$BM$162,'Carga People'!AC$2,0)),0,VLOOKUP($C58,'LINHA 1'!$C$6:$BM$162,'Carga People'!AC$2,0))+IF(ISERROR(VLOOKUP($C58,'LINHA 2'!$C$6:$BM$114,'Carga People'!AC$2,0)),0,VLOOKUP($C58,'LINHA 2'!$C$6:$BM$114,'Carga People'!AC$2,0))+IF(ISERROR(VLOOKUP($C58,'LINHA 3'!$C$6:$BM$106,'Carga People'!AC$2,0)),0,VLOOKUP($C58,'LINHA 3'!$C$6:$BM$106,'Carga People'!AC$2,0))</f>
        <v>0</v>
      </c>
      <c r="AD58" s="140">
        <f>IF(ISERROR(VLOOKUP($C58,'LINHA 1'!$C$6:$BM$162,'Carga People'!AD$2,0)),0,VLOOKUP($C58,'LINHA 1'!$C$6:$BM$162,'Carga People'!AD$2,0))+IF(ISERROR(VLOOKUP($C58,'LINHA 2'!$C$6:$BM$114,'Carga People'!AD$2,0)),0,VLOOKUP($C58,'LINHA 2'!$C$6:$BM$114,'Carga People'!AD$2,0))+IF(ISERROR(VLOOKUP($C58,'LINHA 3'!$C$6:$BM$106,'Carga People'!AD$2,0)),0,VLOOKUP($C58,'LINHA 3'!$C$6:$BM$106,'Carga People'!AD$2,0))</f>
        <v>0</v>
      </c>
      <c r="AE58" s="140">
        <f>IF(ISERROR(VLOOKUP($C58,'LINHA 1'!$C$6:$BM$162,'Carga People'!AE$2,0)),0,VLOOKUP($C58,'LINHA 1'!$C$6:$BM$162,'Carga People'!AE$2,0))+IF(ISERROR(VLOOKUP($C58,'LINHA 2'!$C$6:$BM$114,'Carga People'!AE$2,0)),0,VLOOKUP($C58,'LINHA 2'!$C$6:$BM$114,'Carga People'!AE$2,0))+IF(ISERROR(VLOOKUP($C58,'LINHA 3'!$C$6:$BM$106,'Carga People'!AE$2,0)),0,VLOOKUP($C58,'LINHA 3'!$C$6:$BM$106,'Carga People'!AE$2,0))</f>
        <v>0</v>
      </c>
      <c r="AF58" s="140">
        <f>IF(ISERROR(VLOOKUP($C58,'LINHA 1'!$C$6:$BM$162,'Carga People'!AF$2,0)),0,VLOOKUP($C58,'LINHA 1'!$C$6:$BM$162,'Carga People'!AF$2,0))+IF(ISERROR(VLOOKUP($C58,'LINHA 2'!$C$6:$BM$114,'Carga People'!AF$2,0)),0,VLOOKUP($C58,'LINHA 2'!$C$6:$BM$114,'Carga People'!AF$2,0))+IF(ISERROR(VLOOKUP($C58,'LINHA 3'!$C$6:$BM$106,'Carga People'!AF$2,0)),0,VLOOKUP($C58,'LINHA 3'!$C$6:$BM$106,'Carga People'!AF$2,0))</f>
        <v>0</v>
      </c>
      <c r="AG58" s="140">
        <f>IF(ISERROR(VLOOKUP($C58,'LINHA 1'!$C$6:$BM$162,'Carga People'!AG$2,0)),0,VLOOKUP($C58,'LINHA 1'!$C$6:$BM$162,'Carga People'!AG$2,0))+IF(ISERROR(VLOOKUP($C58,'LINHA 2'!$C$6:$BM$114,'Carga People'!AG$2,0)),0,VLOOKUP($C58,'LINHA 2'!$C$6:$BM$114,'Carga People'!AG$2,0))+IF(ISERROR(VLOOKUP($C58,'LINHA 3'!$C$6:$BM$106,'Carga People'!AG$2,0)),0,VLOOKUP($C58,'LINHA 3'!$C$6:$BM$106,'Carga People'!AG$2,0))</f>
        <v>0</v>
      </c>
      <c r="AH58" s="140">
        <f>IF(ISERROR(VLOOKUP($C58,'LINHA 1'!$C$6:$BM$162,'Carga People'!AH$2,0)),0,VLOOKUP($C58,'LINHA 1'!$C$6:$BM$162,'Carga People'!AH$2,0))+IF(ISERROR(VLOOKUP($C58,'LINHA 2'!$C$6:$BM$114,'Carga People'!AH$2,0)),0,VLOOKUP($C58,'LINHA 2'!$C$6:$BM$114,'Carga People'!AH$2,0))+IF(ISERROR(VLOOKUP($C58,'LINHA 3'!$C$6:$BM$106,'Carga People'!AH$2,0)),0,VLOOKUP($C58,'LINHA 3'!$C$6:$BM$106,'Carga People'!AH$2,0))</f>
        <v>0</v>
      </c>
      <c r="AI58" s="140">
        <f>IF(ISERROR(VLOOKUP($C58,'LINHA 1'!$C$6:$BM$162,'Carga People'!AI$2,0)),0,VLOOKUP($C58,'LINHA 1'!$C$6:$BM$162,'Carga People'!AI$2,0))+IF(ISERROR(VLOOKUP($C58,'LINHA 2'!$C$6:$BM$114,'Carga People'!AI$2,0)),0,VLOOKUP($C58,'LINHA 2'!$C$6:$BM$114,'Carga People'!AI$2,0))+IF(ISERROR(VLOOKUP($C58,'LINHA 3'!$C$6:$BM$106,'Carga People'!AI$2,0)),0,VLOOKUP($C58,'LINHA 3'!$C$6:$BM$106,'Carga People'!AI$2,0))</f>
        <v>0</v>
      </c>
      <c r="AJ58" s="140">
        <f>IF(ISERROR(VLOOKUP($C58,'LINHA 1'!$C$6:$BM$162,'Carga People'!AJ$2,0)),0,VLOOKUP($C58,'LINHA 1'!$C$6:$BM$162,'Carga People'!AJ$2,0))+IF(ISERROR(VLOOKUP($C58,'LINHA 2'!$C$6:$BM$114,'Carga People'!AJ$2,0)),0,VLOOKUP($C58,'LINHA 2'!$C$6:$BM$114,'Carga People'!AJ$2,0))+IF(ISERROR(VLOOKUP($C58,'LINHA 3'!$C$6:$BM$106,'Carga People'!AJ$2,0)),0,VLOOKUP($C58,'LINHA 3'!$C$6:$BM$106,'Carga People'!AJ$2,0))</f>
        <v>0</v>
      </c>
      <c r="AK58" s="140">
        <f>IF(ISERROR(VLOOKUP($C58,'LINHA 1'!$C$6:$BM$162,'Carga People'!AK$2,0)),0,VLOOKUP($C58,'LINHA 1'!$C$6:$BM$162,'Carga People'!AK$2,0))+IF(ISERROR(VLOOKUP($C58,'LINHA 2'!$C$6:$BM$114,'Carga People'!AK$2,0)),0,VLOOKUP($C58,'LINHA 2'!$C$6:$BM$114,'Carga People'!AK$2,0))+IF(ISERROR(VLOOKUP($C58,'LINHA 3'!$C$6:$BM$106,'Carga People'!AK$2,0)),0,VLOOKUP($C58,'LINHA 3'!$C$6:$BM$106,'Carga People'!AK$2,0))</f>
        <v>0</v>
      </c>
      <c r="AL58" s="140">
        <f>IF(ISERROR(VLOOKUP($C58,'LINHA 1'!$C$6:$BM$162,'Carga People'!AL$2,0)),0,VLOOKUP($C58,'LINHA 1'!$C$6:$BM$162,'Carga People'!AL$2,0))+IF(ISERROR(VLOOKUP($C58,'LINHA 2'!$C$6:$BM$114,'Carga People'!AL$2,0)),0,VLOOKUP($C58,'LINHA 2'!$C$6:$BM$114,'Carga People'!AL$2,0))+IF(ISERROR(VLOOKUP($C58,'LINHA 3'!$C$6:$BM$106,'Carga People'!AL$2,0)),0,VLOOKUP($C58,'LINHA 3'!$C$6:$BM$106,'Carga People'!AL$2,0))</f>
        <v>0</v>
      </c>
      <c r="AM58" s="140">
        <f>IF(ISERROR(VLOOKUP($C58,'LINHA 1'!$C$6:$BM$162,'Carga People'!AM$2,0)),0,VLOOKUP($C58,'LINHA 1'!$C$6:$BM$162,'Carga People'!AM$2,0))+IF(ISERROR(VLOOKUP($C58,'LINHA 2'!$C$6:$BM$114,'Carga People'!AM$2,0)),0,VLOOKUP($C58,'LINHA 2'!$C$6:$BM$114,'Carga People'!AM$2,0))+IF(ISERROR(VLOOKUP($C58,'LINHA 3'!$C$6:$BM$106,'Carga People'!AM$2,0)),0,VLOOKUP($C58,'LINHA 3'!$C$6:$BM$106,'Carga People'!AM$2,0))</f>
        <v>0</v>
      </c>
      <c r="AN58" s="140">
        <f>IF(ISERROR(VLOOKUP($C58,'LINHA 1'!$C$6:$BM$162,'Carga People'!AN$2,0)),0,VLOOKUP($C58,'LINHA 1'!$C$6:$BM$162,'Carga People'!AN$2,0))+IF(ISERROR(VLOOKUP($C58,'LINHA 2'!$C$6:$BM$114,'Carga People'!AN$2,0)),0,VLOOKUP($C58,'LINHA 2'!$C$6:$BM$114,'Carga People'!AN$2,0))+IF(ISERROR(VLOOKUP($C58,'LINHA 3'!$C$6:$BM$106,'Carga People'!AN$2,0)),0,VLOOKUP($C58,'LINHA 3'!$C$6:$BM$106,'Carga People'!AN$2,0))</f>
        <v>0</v>
      </c>
      <c r="AO58" s="140">
        <f>IF(ISERROR(VLOOKUP($C58,'LINHA 1'!$C$6:$BM$162,'Carga People'!AO$2,0)),0,VLOOKUP($C58,'LINHA 1'!$C$6:$BM$162,'Carga People'!AO$2,0))+IF(ISERROR(VLOOKUP($C58,'LINHA 2'!$C$6:$BM$114,'Carga People'!AO$2,0)),0,VLOOKUP($C58,'LINHA 2'!$C$6:$BM$114,'Carga People'!AO$2,0))+IF(ISERROR(VLOOKUP($C58,'LINHA 3'!$C$6:$BM$106,'Carga People'!AO$2,0)),0,VLOOKUP($C58,'LINHA 3'!$C$6:$BM$106,'Carga People'!AO$2,0))</f>
        <v>0</v>
      </c>
      <c r="AP58" s="140">
        <f>IF(ISERROR(VLOOKUP($C58,'LINHA 1'!$C$6:$BM$162,'Carga People'!AP$2,0)),0,VLOOKUP($C58,'LINHA 1'!$C$6:$BM$162,'Carga People'!AP$2,0))+IF(ISERROR(VLOOKUP($C58,'LINHA 2'!$C$6:$BM$114,'Carga People'!AP$2,0)),0,VLOOKUP($C58,'LINHA 2'!$C$6:$BM$114,'Carga People'!AP$2,0))+IF(ISERROR(VLOOKUP($C58,'LINHA 3'!$C$6:$BM$106,'Carga People'!AP$2,0)),0,VLOOKUP($C58,'LINHA 3'!$C$6:$BM$106,'Carga People'!AP$2,0))</f>
        <v>0</v>
      </c>
      <c r="AQ58" s="140">
        <f>IF(ISERROR(VLOOKUP($C58,'LINHA 1'!$C$6:$BM$162,'Carga People'!AQ$2,0)),0,VLOOKUP($C58,'LINHA 1'!$C$6:$BM$162,'Carga People'!AQ$2,0))+IF(ISERROR(VLOOKUP($C58,'LINHA 2'!$C$6:$BM$114,'Carga People'!AQ$2,0)),0,VLOOKUP($C58,'LINHA 2'!$C$6:$BM$114,'Carga People'!AQ$2,0))+IF(ISERROR(VLOOKUP($C58,'LINHA 3'!$C$6:$BM$106,'Carga People'!AQ$2,0)),0,VLOOKUP($C58,'LINHA 3'!$C$6:$BM$106,'Carga People'!AQ$2,0))</f>
        <v>0</v>
      </c>
      <c r="AR58" s="140">
        <f>IF(ISERROR(VLOOKUP($C58,'LINHA 1'!$C$6:$BM$162,'Carga People'!AR$2,0)),0,VLOOKUP($C58,'LINHA 1'!$C$6:$BM$162,'Carga People'!AR$2,0))+IF(ISERROR(VLOOKUP($C58,'LINHA 2'!$C$6:$BM$114,'Carga People'!AR$2,0)),0,VLOOKUP($C58,'LINHA 2'!$C$6:$BM$114,'Carga People'!AR$2,0))+IF(ISERROR(VLOOKUP($C58,'LINHA 3'!$C$6:$BM$106,'Carga People'!AR$2,0)),0,VLOOKUP($C58,'LINHA 3'!$C$6:$BM$106,'Carga People'!AR$2,0))</f>
        <v>0</v>
      </c>
      <c r="AS58" s="140">
        <f>IF(ISERROR(VLOOKUP($C58,'LINHA 1'!$C$6:$BM$162,'Carga People'!AS$2,0)),0,VLOOKUP($C58,'LINHA 1'!$C$6:$BM$162,'Carga People'!AS$2,0))+IF(ISERROR(VLOOKUP($C58,'LINHA 2'!$C$6:$BM$114,'Carga People'!AS$2,0)),0,VLOOKUP($C58,'LINHA 2'!$C$6:$BM$114,'Carga People'!AS$2,0))+IF(ISERROR(VLOOKUP($C58,'LINHA 3'!$C$6:$BM$106,'Carga People'!AS$2,0)),0,VLOOKUP($C58,'LINHA 3'!$C$6:$BM$106,'Carga People'!AS$2,0))</f>
        <v>0</v>
      </c>
      <c r="AT58" s="140">
        <f>IF(ISERROR(VLOOKUP($C58,'LINHA 1'!$C$6:$BM$162,'Carga People'!AT$2,0)),0,VLOOKUP($C58,'LINHA 1'!$C$6:$BM$162,'Carga People'!AT$2,0))+IF(ISERROR(VLOOKUP($C58,'LINHA 2'!$C$6:$BM$114,'Carga People'!AT$2,0)),0,VLOOKUP($C58,'LINHA 2'!$C$6:$BM$114,'Carga People'!AT$2,0))+IF(ISERROR(VLOOKUP($C58,'LINHA 3'!$C$6:$BM$106,'Carga People'!AT$2,0)),0,VLOOKUP($C58,'LINHA 3'!$C$6:$BM$106,'Carga People'!AT$2,0))</f>
        <v>0</v>
      </c>
      <c r="AU58" s="367">
        <f t="shared" si="8"/>
        <v>0</v>
      </c>
      <c r="AV58" s="780" t="str">
        <f t="shared" si="9"/>
        <v/>
      </c>
      <c r="AW58" s="90" t="e">
        <f>IF(D58="","",VLOOKUP(D58,MI_ME!$D$5:$AQ$336,39,0))</f>
        <v>#N/A</v>
      </c>
      <c r="AX58" s="660"/>
    </row>
    <row r="59" spans="1:50" ht="18" customHeight="1" x14ac:dyDescent="0.3">
      <c r="A59" s="1792"/>
      <c r="B59" s="771" t="s">
        <v>1265</v>
      </c>
      <c r="C59" s="771" t="s">
        <v>1266</v>
      </c>
      <c r="D59" s="771" t="s">
        <v>1264</v>
      </c>
      <c r="E59" s="1457"/>
      <c r="F59" s="770" t="s">
        <v>47</v>
      </c>
      <c r="G59" s="136"/>
      <c r="H59" s="137"/>
      <c r="I59" s="138"/>
      <c r="J59" s="139">
        <f>IF(ISERROR(VLOOKUP($C59,'LINHA 1'!$C$6:$BM$162,'Carga People'!J$2,0)),0,VLOOKUP($C59,'LINHA 1'!$C$6:$BM$162,'Carga People'!J$2,0))+IF(ISERROR(VLOOKUP($C59,'LINHA 2'!$C$6:$BM$114,'Carga People'!J$2,0)),0,VLOOKUP($C59,'LINHA 2'!$C$6:$BM$114,'Carga People'!J$2,0))+IF(ISERROR(VLOOKUP($C59,'LINHA 3'!$C$6:$BM$106,'Carga People'!J$2,0)),0,VLOOKUP($C59,'LINHA 3'!$C$6:$BM$106,'Carga People'!J$2,0))</f>
        <v>0</v>
      </c>
      <c r="K59" s="140">
        <f>IF(ISERROR(VLOOKUP($C59,'LINHA 1'!$C$6:$BM$162,'Carga People'!K$2,0)),0,VLOOKUP($C59,'LINHA 1'!$C$6:$BM$162,'Carga People'!K$2,0))+IF(ISERROR(VLOOKUP($C59,'LINHA 2'!$C$6:$BM$114,'Carga People'!K$2,0)),0,VLOOKUP($C59,'LINHA 2'!$C$6:$BM$114,'Carga People'!K$2,0))+IF(ISERROR(VLOOKUP($C59,'LINHA 3'!$C$6:$BM$106,'Carga People'!K$2,0)),0,VLOOKUP($C59,'LINHA 3'!$C$6:$BM$106,'Carga People'!K$2,0))</f>
        <v>0</v>
      </c>
      <c r="L59" s="140">
        <f>IF(ISERROR(VLOOKUP($C59,'LINHA 1'!$C$6:$BM$162,'Carga People'!L$2,0)),0,VLOOKUP($C59,'LINHA 1'!$C$6:$BM$162,'Carga People'!L$2,0))+IF(ISERROR(VLOOKUP($C59,'LINHA 2'!$C$6:$BM$114,'Carga People'!L$2,0)),0,VLOOKUP($C59,'LINHA 2'!$C$6:$BM$114,'Carga People'!L$2,0))+IF(ISERROR(VLOOKUP($C59,'LINHA 3'!$C$6:$BM$106,'Carga People'!L$2,0)),0,VLOOKUP($C59,'LINHA 3'!$C$6:$BM$106,'Carga People'!L$2,0))</f>
        <v>0</v>
      </c>
      <c r="M59" s="140">
        <f>IF(ISERROR(VLOOKUP($C59,'LINHA 1'!$C$6:$BM$162,'Carga People'!M$2,0)),0,VLOOKUP($C59,'LINHA 1'!$C$6:$BM$162,'Carga People'!M$2,0))+IF(ISERROR(VLOOKUP($C59,'LINHA 2'!$C$6:$BM$114,'Carga People'!M$2,0)),0,VLOOKUP($C59,'LINHA 2'!$C$6:$BM$114,'Carga People'!M$2,0))+IF(ISERROR(VLOOKUP($C59,'LINHA 3'!$C$6:$BM$106,'Carga People'!M$2,0)),0,VLOOKUP($C59,'LINHA 3'!$C$6:$BM$106,'Carga People'!M$2,0))</f>
        <v>0</v>
      </c>
      <c r="N59" s="140">
        <f>IF(ISERROR(VLOOKUP($C59,'LINHA 1'!$C$6:$BM$162,'Carga People'!N$2,0)),0,VLOOKUP($C59,'LINHA 1'!$C$6:$BM$162,'Carga People'!N$2,0))+IF(ISERROR(VLOOKUP($C59,'LINHA 2'!$C$6:$BM$114,'Carga People'!N$2,0)),0,VLOOKUP($C59,'LINHA 2'!$C$6:$BM$114,'Carga People'!N$2,0))+IF(ISERROR(VLOOKUP($C59,'LINHA 3'!$C$6:$BM$106,'Carga People'!N$2,0)),0,VLOOKUP($C59,'LINHA 3'!$C$6:$BM$106,'Carga People'!N$2,0))</f>
        <v>0</v>
      </c>
      <c r="O59" s="140">
        <f>IF(ISERROR(VLOOKUP($C59,'LINHA 1'!$C$6:$BM$162,'Carga People'!O$2,0)),0,VLOOKUP($C59,'LINHA 1'!$C$6:$BM$162,'Carga People'!O$2,0))+IF(ISERROR(VLOOKUP($C59,'LINHA 2'!$C$6:$BM$114,'Carga People'!O$2,0)),0,VLOOKUP($C59,'LINHA 2'!$C$6:$BM$114,'Carga People'!O$2,0))+IF(ISERROR(VLOOKUP($C59,'LINHA 3'!$C$6:$BM$106,'Carga People'!O$2,0)),0,VLOOKUP($C59,'LINHA 3'!$C$6:$BM$106,'Carga People'!O$2,0))</f>
        <v>115</v>
      </c>
      <c r="P59" s="140">
        <f>IF(ISERROR(VLOOKUP($C59,'LINHA 1'!$C$6:$BM$162,'Carga People'!P$2,0)),0,VLOOKUP($C59,'LINHA 1'!$C$6:$BM$162,'Carga People'!P$2,0))+IF(ISERROR(VLOOKUP($C59,'LINHA 2'!$C$6:$BM$114,'Carga People'!P$2,0)),0,VLOOKUP($C59,'LINHA 2'!$C$6:$BM$114,'Carga People'!P$2,0))+IF(ISERROR(VLOOKUP($C59,'LINHA 3'!$C$6:$BM$106,'Carga People'!P$2,0)),0,VLOOKUP($C59,'LINHA 3'!$C$6:$BM$106,'Carga People'!P$2,0))</f>
        <v>0</v>
      </c>
      <c r="Q59" s="140">
        <f>IF(ISERROR(VLOOKUP($C59,'LINHA 1'!$C$6:$BM$162,'Carga People'!Q$2,0)),0,VLOOKUP($C59,'LINHA 1'!$C$6:$BM$162,'Carga People'!Q$2,0))+IF(ISERROR(VLOOKUP($C59,'LINHA 2'!$C$6:$BM$114,'Carga People'!Q$2,0)),0,VLOOKUP($C59,'LINHA 2'!$C$6:$BM$114,'Carga People'!Q$2,0))+IF(ISERROR(VLOOKUP($C59,'LINHA 3'!$C$6:$BM$106,'Carga People'!Q$2,0)),0,VLOOKUP($C59,'LINHA 3'!$C$6:$BM$106,'Carga People'!Q$2,0))</f>
        <v>0</v>
      </c>
      <c r="R59" s="140">
        <f>IF(ISERROR(VLOOKUP($C59,'LINHA 1'!$C$6:$BM$162,'Carga People'!R$2,0)),0,VLOOKUP($C59,'LINHA 1'!$C$6:$BM$162,'Carga People'!R$2,0))+IF(ISERROR(VLOOKUP($C59,'LINHA 2'!$C$6:$BM$114,'Carga People'!R$2,0)),0,VLOOKUP($C59,'LINHA 2'!$C$6:$BM$114,'Carga People'!R$2,0))+IF(ISERROR(VLOOKUP($C59,'LINHA 3'!$C$6:$BM$106,'Carga People'!R$2,0)),0,VLOOKUP($C59,'LINHA 3'!$C$6:$BM$106,'Carga People'!R$2,0))</f>
        <v>0</v>
      </c>
      <c r="S59" s="140">
        <f>IF(ISERROR(VLOOKUP($C59,'LINHA 1'!$C$6:$BM$162,'Carga People'!S$2,0)),0,VLOOKUP($C59,'LINHA 1'!$C$6:$BM$162,'Carga People'!S$2,0))+IF(ISERROR(VLOOKUP($C59,'LINHA 2'!$C$6:$BM$114,'Carga People'!S$2,0)),0,VLOOKUP($C59,'LINHA 2'!$C$6:$BM$114,'Carga People'!S$2,0))+IF(ISERROR(VLOOKUP($C59,'LINHA 3'!$C$6:$BM$106,'Carga People'!S$2,0)),0,VLOOKUP($C59,'LINHA 3'!$C$6:$BM$106,'Carga People'!S$2,0))</f>
        <v>0</v>
      </c>
      <c r="T59" s="140">
        <f>IF(ISERROR(VLOOKUP($C59,'LINHA 1'!$C$6:$BM$162,'Carga People'!T$2,0)),0,VLOOKUP($C59,'LINHA 1'!$C$6:$BM$162,'Carga People'!T$2,0))+IF(ISERROR(VLOOKUP($C59,'LINHA 2'!$C$6:$BM$114,'Carga People'!T$2,0)),0,VLOOKUP($C59,'LINHA 2'!$C$6:$BM$114,'Carga People'!T$2,0))+IF(ISERROR(VLOOKUP($C59,'LINHA 3'!$C$6:$BM$106,'Carga People'!T$2,0)),0,VLOOKUP($C59,'LINHA 3'!$C$6:$BM$106,'Carga People'!T$2,0))</f>
        <v>0</v>
      </c>
      <c r="U59" s="140">
        <f>IF(ISERROR(VLOOKUP($C59,'LINHA 1'!$C$6:$BM$162,'Carga People'!U$2,0)),0,VLOOKUP($C59,'LINHA 1'!$C$6:$BM$162,'Carga People'!U$2,0))+IF(ISERROR(VLOOKUP($C59,'LINHA 2'!$C$6:$BM$114,'Carga People'!U$2,0)),0,VLOOKUP($C59,'LINHA 2'!$C$6:$BM$114,'Carga People'!U$2,0))+IF(ISERROR(VLOOKUP($C59,'LINHA 3'!$C$6:$BM$106,'Carga People'!U$2,0)),0,VLOOKUP($C59,'LINHA 3'!$C$6:$BM$106,'Carga People'!U$2,0))</f>
        <v>0</v>
      </c>
      <c r="V59" s="140">
        <f>IF(ISERROR(VLOOKUP($C59,'LINHA 1'!$C$6:$BM$162,'Carga People'!V$2,0)),0,VLOOKUP($C59,'LINHA 1'!$C$6:$BM$162,'Carga People'!V$2,0))+IF(ISERROR(VLOOKUP($C59,'LINHA 2'!$C$6:$BM$114,'Carga People'!V$2,0)),0,VLOOKUP($C59,'LINHA 2'!$C$6:$BM$114,'Carga People'!V$2,0))+IF(ISERROR(VLOOKUP($C59,'LINHA 3'!$C$6:$BM$106,'Carga People'!V$2,0)),0,VLOOKUP($C59,'LINHA 3'!$C$6:$BM$106,'Carga People'!V$2,0))</f>
        <v>0</v>
      </c>
      <c r="W59" s="140">
        <f>IF(ISERROR(VLOOKUP($C59,'LINHA 1'!$C$6:$BM$162,'Carga People'!W$2,0)),0,VLOOKUP($C59,'LINHA 1'!$C$6:$BM$162,'Carga People'!W$2,0))+IF(ISERROR(VLOOKUP($C59,'LINHA 2'!$C$6:$BM$114,'Carga People'!W$2,0)),0,VLOOKUP($C59,'LINHA 2'!$C$6:$BM$114,'Carga People'!W$2,0))+IF(ISERROR(VLOOKUP($C59,'LINHA 3'!$C$6:$BM$106,'Carga People'!W$2,0)),0,VLOOKUP($C59,'LINHA 3'!$C$6:$BM$106,'Carga People'!W$2,0))</f>
        <v>0</v>
      </c>
      <c r="X59" s="140">
        <f>IF(ISERROR(VLOOKUP($C59,'LINHA 1'!$C$6:$BM$162,'Carga People'!X$2,0)),0,VLOOKUP($C59,'LINHA 1'!$C$6:$BM$162,'Carga People'!X$2,0))+IF(ISERROR(VLOOKUP($C59,'LINHA 2'!$C$6:$BM$114,'Carga People'!X$2,0)),0,VLOOKUP($C59,'LINHA 2'!$C$6:$BM$114,'Carga People'!X$2,0))+IF(ISERROR(VLOOKUP($C59,'LINHA 3'!$C$6:$BM$106,'Carga People'!X$2,0)),0,VLOOKUP($C59,'LINHA 3'!$C$6:$BM$106,'Carga People'!X$2,0))</f>
        <v>0</v>
      </c>
      <c r="Y59" s="140">
        <f>IF(ISERROR(VLOOKUP($C59,'LINHA 1'!$C$6:$BM$162,'Carga People'!Y$2,0)),0,VLOOKUP($C59,'LINHA 1'!$C$6:$BM$162,'Carga People'!Y$2,0))+IF(ISERROR(VLOOKUP($C59,'LINHA 2'!$C$6:$BM$114,'Carga People'!Y$2,0)),0,VLOOKUP($C59,'LINHA 2'!$C$6:$BM$114,'Carga People'!Y$2,0))+IF(ISERROR(VLOOKUP($C59,'LINHA 3'!$C$6:$BM$106,'Carga People'!Y$2,0)),0,VLOOKUP($C59,'LINHA 3'!$C$6:$BM$106,'Carga People'!Y$2,0))</f>
        <v>0</v>
      </c>
      <c r="Z59" s="140">
        <f>IF(ISERROR(VLOOKUP($C59,'LINHA 1'!$C$6:$BM$162,'Carga People'!Z$2,0)),0,VLOOKUP($C59,'LINHA 1'!$C$6:$BM$162,'Carga People'!Z$2,0))+IF(ISERROR(VLOOKUP($C59,'LINHA 2'!$C$6:$BM$114,'Carga People'!Z$2,0)),0,VLOOKUP($C59,'LINHA 2'!$C$6:$BM$114,'Carga People'!Z$2,0))+IF(ISERROR(VLOOKUP($C59,'LINHA 3'!$C$6:$BM$106,'Carga People'!Z$2,0)),0,VLOOKUP($C59,'LINHA 3'!$C$6:$BM$106,'Carga People'!Z$2,0))</f>
        <v>0</v>
      </c>
      <c r="AA59" s="140">
        <f>IF(ISERROR(VLOOKUP($C59,'LINHA 1'!$C$6:$BM$162,'Carga People'!AA$2,0)),0,VLOOKUP($C59,'LINHA 1'!$C$6:$BM$162,'Carga People'!AA$2,0))+IF(ISERROR(VLOOKUP($C59,'LINHA 2'!$C$6:$BM$114,'Carga People'!AA$2,0)),0,VLOOKUP($C59,'LINHA 2'!$C$6:$BM$114,'Carga People'!AA$2,0))+IF(ISERROR(VLOOKUP($C59,'LINHA 3'!$C$6:$BM$106,'Carga People'!AA$2,0)),0,VLOOKUP($C59,'LINHA 3'!$C$6:$BM$106,'Carga People'!AA$2,0))</f>
        <v>0</v>
      </c>
      <c r="AB59" s="140">
        <f>IF(ISERROR(VLOOKUP($C59,'LINHA 1'!$C$6:$BM$162,'Carga People'!AB$2,0)),0,VLOOKUP($C59,'LINHA 1'!$C$6:$BM$162,'Carga People'!AB$2,0))+IF(ISERROR(VLOOKUP($C59,'LINHA 2'!$C$6:$BM$114,'Carga People'!AB$2,0)),0,VLOOKUP($C59,'LINHA 2'!$C$6:$BM$114,'Carga People'!AB$2,0))+IF(ISERROR(VLOOKUP($C59,'LINHA 3'!$C$6:$BM$106,'Carga People'!AB$2,0)),0,VLOOKUP($C59,'LINHA 3'!$C$6:$BM$106,'Carga People'!AB$2,0))</f>
        <v>0</v>
      </c>
      <c r="AC59" s="140">
        <f>IF(ISERROR(VLOOKUP($C59,'LINHA 1'!$C$6:$BM$162,'Carga People'!AC$2,0)),0,VLOOKUP($C59,'LINHA 1'!$C$6:$BM$162,'Carga People'!AC$2,0))+IF(ISERROR(VLOOKUP($C59,'LINHA 2'!$C$6:$BM$114,'Carga People'!AC$2,0)),0,VLOOKUP($C59,'LINHA 2'!$C$6:$BM$114,'Carga People'!AC$2,0))+IF(ISERROR(VLOOKUP($C59,'LINHA 3'!$C$6:$BM$106,'Carga People'!AC$2,0)),0,VLOOKUP($C59,'LINHA 3'!$C$6:$BM$106,'Carga People'!AC$2,0))</f>
        <v>0</v>
      </c>
      <c r="AD59" s="140">
        <f>IF(ISERROR(VLOOKUP($C59,'LINHA 1'!$C$6:$BM$162,'Carga People'!AD$2,0)),0,VLOOKUP($C59,'LINHA 1'!$C$6:$BM$162,'Carga People'!AD$2,0))+IF(ISERROR(VLOOKUP($C59,'LINHA 2'!$C$6:$BM$114,'Carga People'!AD$2,0)),0,VLOOKUP($C59,'LINHA 2'!$C$6:$BM$114,'Carga People'!AD$2,0))+IF(ISERROR(VLOOKUP($C59,'LINHA 3'!$C$6:$BM$106,'Carga People'!AD$2,0)),0,VLOOKUP($C59,'LINHA 3'!$C$6:$BM$106,'Carga People'!AD$2,0))</f>
        <v>0</v>
      </c>
      <c r="AE59" s="140">
        <f>IF(ISERROR(VLOOKUP($C59,'LINHA 1'!$C$6:$BM$162,'Carga People'!AE$2,0)),0,VLOOKUP($C59,'LINHA 1'!$C$6:$BM$162,'Carga People'!AE$2,0))+IF(ISERROR(VLOOKUP($C59,'LINHA 2'!$C$6:$BM$114,'Carga People'!AE$2,0)),0,VLOOKUP($C59,'LINHA 2'!$C$6:$BM$114,'Carga People'!AE$2,0))+IF(ISERROR(VLOOKUP($C59,'LINHA 3'!$C$6:$BM$106,'Carga People'!AE$2,0)),0,VLOOKUP($C59,'LINHA 3'!$C$6:$BM$106,'Carga People'!AE$2,0))</f>
        <v>0</v>
      </c>
      <c r="AF59" s="140">
        <f>IF(ISERROR(VLOOKUP($C59,'LINHA 1'!$C$6:$BM$162,'Carga People'!AF$2,0)),0,VLOOKUP($C59,'LINHA 1'!$C$6:$BM$162,'Carga People'!AF$2,0))+IF(ISERROR(VLOOKUP($C59,'LINHA 2'!$C$6:$BM$114,'Carga People'!AF$2,0)),0,VLOOKUP($C59,'LINHA 2'!$C$6:$BM$114,'Carga People'!AF$2,0))+IF(ISERROR(VLOOKUP($C59,'LINHA 3'!$C$6:$BM$106,'Carga People'!AF$2,0)),0,VLOOKUP($C59,'LINHA 3'!$C$6:$BM$106,'Carga People'!AF$2,0))</f>
        <v>0</v>
      </c>
      <c r="AG59" s="140">
        <f>IF(ISERROR(VLOOKUP($C59,'LINHA 1'!$C$6:$BM$162,'Carga People'!AG$2,0)),0,VLOOKUP($C59,'LINHA 1'!$C$6:$BM$162,'Carga People'!AG$2,0))+IF(ISERROR(VLOOKUP($C59,'LINHA 2'!$C$6:$BM$114,'Carga People'!AG$2,0)),0,VLOOKUP($C59,'LINHA 2'!$C$6:$BM$114,'Carga People'!AG$2,0))+IF(ISERROR(VLOOKUP($C59,'LINHA 3'!$C$6:$BM$106,'Carga People'!AG$2,0)),0,VLOOKUP($C59,'LINHA 3'!$C$6:$BM$106,'Carga People'!AG$2,0))</f>
        <v>0</v>
      </c>
      <c r="AH59" s="140">
        <f>IF(ISERROR(VLOOKUP($C59,'LINHA 1'!$C$6:$BM$162,'Carga People'!AH$2,0)),0,VLOOKUP($C59,'LINHA 1'!$C$6:$BM$162,'Carga People'!AH$2,0))+IF(ISERROR(VLOOKUP($C59,'LINHA 2'!$C$6:$BM$114,'Carga People'!AH$2,0)),0,VLOOKUP($C59,'LINHA 2'!$C$6:$BM$114,'Carga People'!AH$2,0))+IF(ISERROR(VLOOKUP($C59,'LINHA 3'!$C$6:$BM$106,'Carga People'!AH$2,0)),0,VLOOKUP($C59,'LINHA 3'!$C$6:$BM$106,'Carga People'!AH$2,0))</f>
        <v>0</v>
      </c>
      <c r="AI59" s="140">
        <f>IF(ISERROR(VLOOKUP($C59,'LINHA 1'!$C$6:$BM$162,'Carga People'!AI$2,0)),0,VLOOKUP($C59,'LINHA 1'!$C$6:$BM$162,'Carga People'!AI$2,0))+IF(ISERROR(VLOOKUP($C59,'LINHA 2'!$C$6:$BM$114,'Carga People'!AI$2,0)),0,VLOOKUP($C59,'LINHA 2'!$C$6:$BM$114,'Carga People'!AI$2,0))+IF(ISERROR(VLOOKUP($C59,'LINHA 3'!$C$6:$BM$106,'Carga People'!AI$2,0)),0,VLOOKUP($C59,'LINHA 3'!$C$6:$BM$106,'Carga People'!AI$2,0))</f>
        <v>0</v>
      </c>
      <c r="AJ59" s="140">
        <f>IF(ISERROR(VLOOKUP($C59,'LINHA 1'!$C$6:$BM$162,'Carga People'!AJ$2,0)),0,VLOOKUP($C59,'LINHA 1'!$C$6:$BM$162,'Carga People'!AJ$2,0))+IF(ISERROR(VLOOKUP($C59,'LINHA 2'!$C$6:$BM$114,'Carga People'!AJ$2,0)),0,VLOOKUP($C59,'LINHA 2'!$C$6:$BM$114,'Carga People'!AJ$2,0))+IF(ISERROR(VLOOKUP($C59,'LINHA 3'!$C$6:$BM$106,'Carga People'!AJ$2,0)),0,VLOOKUP($C59,'LINHA 3'!$C$6:$BM$106,'Carga People'!AJ$2,0))</f>
        <v>0</v>
      </c>
      <c r="AK59" s="140">
        <f>IF(ISERROR(VLOOKUP($C59,'LINHA 1'!$C$6:$BM$162,'Carga People'!AK$2,0)),0,VLOOKUP($C59,'LINHA 1'!$C$6:$BM$162,'Carga People'!AK$2,0))+IF(ISERROR(VLOOKUP($C59,'LINHA 2'!$C$6:$BM$114,'Carga People'!AK$2,0)),0,VLOOKUP($C59,'LINHA 2'!$C$6:$BM$114,'Carga People'!AK$2,0))+IF(ISERROR(VLOOKUP($C59,'LINHA 3'!$C$6:$BM$106,'Carga People'!AK$2,0)),0,VLOOKUP($C59,'LINHA 3'!$C$6:$BM$106,'Carga People'!AK$2,0))</f>
        <v>0</v>
      </c>
      <c r="AL59" s="140">
        <f>IF(ISERROR(VLOOKUP($C59,'LINHA 1'!$C$6:$BM$162,'Carga People'!AL$2,0)),0,VLOOKUP($C59,'LINHA 1'!$C$6:$BM$162,'Carga People'!AL$2,0))+IF(ISERROR(VLOOKUP($C59,'LINHA 2'!$C$6:$BM$114,'Carga People'!AL$2,0)),0,VLOOKUP($C59,'LINHA 2'!$C$6:$BM$114,'Carga People'!AL$2,0))+IF(ISERROR(VLOOKUP($C59,'LINHA 3'!$C$6:$BM$106,'Carga People'!AL$2,0)),0,VLOOKUP($C59,'LINHA 3'!$C$6:$BM$106,'Carga People'!AL$2,0))</f>
        <v>0</v>
      </c>
      <c r="AM59" s="140">
        <f>IF(ISERROR(VLOOKUP($C59,'LINHA 1'!$C$6:$BM$162,'Carga People'!AM$2,0)),0,VLOOKUP($C59,'LINHA 1'!$C$6:$BM$162,'Carga People'!AM$2,0))+IF(ISERROR(VLOOKUP($C59,'LINHA 2'!$C$6:$BM$114,'Carga People'!AM$2,0)),0,VLOOKUP($C59,'LINHA 2'!$C$6:$BM$114,'Carga People'!AM$2,0))+IF(ISERROR(VLOOKUP($C59,'LINHA 3'!$C$6:$BM$106,'Carga People'!AM$2,0)),0,VLOOKUP($C59,'LINHA 3'!$C$6:$BM$106,'Carga People'!AM$2,0))</f>
        <v>0</v>
      </c>
      <c r="AN59" s="140">
        <f>IF(ISERROR(VLOOKUP($C59,'LINHA 1'!$C$6:$BM$162,'Carga People'!AN$2,0)),0,VLOOKUP($C59,'LINHA 1'!$C$6:$BM$162,'Carga People'!AN$2,0))+IF(ISERROR(VLOOKUP($C59,'LINHA 2'!$C$6:$BM$114,'Carga People'!AN$2,0)),0,VLOOKUP($C59,'LINHA 2'!$C$6:$BM$114,'Carga People'!AN$2,0))+IF(ISERROR(VLOOKUP($C59,'LINHA 3'!$C$6:$BM$106,'Carga People'!AN$2,0)),0,VLOOKUP($C59,'LINHA 3'!$C$6:$BM$106,'Carga People'!AN$2,0))</f>
        <v>0</v>
      </c>
      <c r="AO59" s="140">
        <f>IF(ISERROR(VLOOKUP($C59,'LINHA 1'!$C$6:$BM$162,'Carga People'!AO$2,0)),0,VLOOKUP($C59,'LINHA 1'!$C$6:$BM$162,'Carga People'!AO$2,0))+IF(ISERROR(VLOOKUP($C59,'LINHA 2'!$C$6:$BM$114,'Carga People'!AO$2,0)),0,VLOOKUP($C59,'LINHA 2'!$C$6:$BM$114,'Carga People'!AO$2,0))+IF(ISERROR(VLOOKUP($C59,'LINHA 3'!$C$6:$BM$106,'Carga People'!AO$2,0)),0,VLOOKUP($C59,'LINHA 3'!$C$6:$BM$106,'Carga People'!AO$2,0))</f>
        <v>0</v>
      </c>
      <c r="AP59" s="140">
        <f>IF(ISERROR(VLOOKUP($C59,'LINHA 1'!$C$6:$BM$162,'Carga People'!AP$2,0)),0,VLOOKUP($C59,'LINHA 1'!$C$6:$BM$162,'Carga People'!AP$2,0))+IF(ISERROR(VLOOKUP($C59,'LINHA 2'!$C$6:$BM$114,'Carga People'!AP$2,0)),0,VLOOKUP($C59,'LINHA 2'!$C$6:$BM$114,'Carga People'!AP$2,0))+IF(ISERROR(VLOOKUP($C59,'LINHA 3'!$C$6:$BM$106,'Carga People'!AP$2,0)),0,VLOOKUP($C59,'LINHA 3'!$C$6:$BM$106,'Carga People'!AP$2,0))</f>
        <v>0</v>
      </c>
      <c r="AQ59" s="140">
        <f>IF(ISERROR(VLOOKUP($C59,'LINHA 1'!$C$6:$BM$162,'Carga People'!AQ$2,0)),0,VLOOKUP($C59,'LINHA 1'!$C$6:$BM$162,'Carga People'!AQ$2,0))+IF(ISERROR(VLOOKUP($C59,'LINHA 2'!$C$6:$BM$114,'Carga People'!AQ$2,0)),0,VLOOKUP($C59,'LINHA 2'!$C$6:$BM$114,'Carga People'!AQ$2,0))+IF(ISERROR(VLOOKUP($C59,'LINHA 3'!$C$6:$BM$106,'Carga People'!AQ$2,0)),0,VLOOKUP($C59,'LINHA 3'!$C$6:$BM$106,'Carga People'!AQ$2,0))</f>
        <v>0</v>
      </c>
      <c r="AR59" s="140">
        <f>IF(ISERROR(VLOOKUP($C59,'LINHA 1'!$C$6:$BM$162,'Carga People'!AR$2,0)),0,VLOOKUP($C59,'LINHA 1'!$C$6:$BM$162,'Carga People'!AR$2,0))+IF(ISERROR(VLOOKUP($C59,'LINHA 2'!$C$6:$BM$114,'Carga People'!AR$2,0)),0,VLOOKUP($C59,'LINHA 2'!$C$6:$BM$114,'Carga People'!AR$2,0))+IF(ISERROR(VLOOKUP($C59,'LINHA 3'!$C$6:$BM$106,'Carga People'!AR$2,0)),0,VLOOKUP($C59,'LINHA 3'!$C$6:$BM$106,'Carga People'!AR$2,0))</f>
        <v>0</v>
      </c>
      <c r="AS59" s="140">
        <f>IF(ISERROR(VLOOKUP($C59,'LINHA 1'!$C$6:$BM$162,'Carga People'!AS$2,0)),0,VLOOKUP($C59,'LINHA 1'!$C$6:$BM$162,'Carga People'!AS$2,0))+IF(ISERROR(VLOOKUP($C59,'LINHA 2'!$C$6:$BM$114,'Carga People'!AS$2,0)),0,VLOOKUP($C59,'LINHA 2'!$C$6:$BM$114,'Carga People'!AS$2,0))+IF(ISERROR(VLOOKUP($C59,'LINHA 3'!$C$6:$BM$106,'Carga People'!AS$2,0)),0,VLOOKUP($C59,'LINHA 3'!$C$6:$BM$106,'Carga People'!AS$2,0))</f>
        <v>0</v>
      </c>
      <c r="AT59" s="140">
        <f>IF(ISERROR(VLOOKUP($C59,'LINHA 1'!$C$6:$BM$162,'Carga People'!AT$2,0)),0,VLOOKUP($C59,'LINHA 1'!$C$6:$BM$162,'Carga People'!AT$2,0))+IF(ISERROR(VLOOKUP($C59,'LINHA 2'!$C$6:$BM$114,'Carga People'!AT$2,0)),0,VLOOKUP($C59,'LINHA 2'!$C$6:$BM$114,'Carga People'!AT$2,0))+IF(ISERROR(VLOOKUP($C59,'LINHA 3'!$C$6:$BM$106,'Carga People'!AT$2,0)),0,VLOOKUP($C59,'LINHA 3'!$C$6:$BM$106,'Carga People'!AT$2,0))</f>
        <v>0</v>
      </c>
      <c r="AU59" s="367">
        <f t="shared" si="8"/>
        <v>115</v>
      </c>
      <c r="AV59" s="780" t="str">
        <f t="shared" si="9"/>
        <v/>
      </c>
      <c r="AW59" s="90" t="e">
        <f>IF(D59="","",VLOOKUP(D59,MI_ME!$D$5:$AQ$336,39,0))</f>
        <v>#N/A</v>
      </c>
      <c r="AX59" s="660"/>
    </row>
    <row r="60" spans="1:50" ht="18" customHeight="1" x14ac:dyDescent="0.3">
      <c r="A60" s="1792"/>
      <c r="B60" s="771" t="s">
        <v>1274</v>
      </c>
      <c r="C60" s="771" t="s">
        <v>1308</v>
      </c>
      <c r="D60" s="771" t="s">
        <v>1307</v>
      </c>
      <c r="E60" s="1457"/>
      <c r="F60" s="770" t="s">
        <v>47</v>
      </c>
      <c r="G60" s="136"/>
      <c r="H60" s="137"/>
      <c r="I60" s="138"/>
      <c r="J60" s="139">
        <f>IF(ISERROR(VLOOKUP($C60,'LINHA 1'!$C$6:$BM$162,'Carga People'!J$2,0)),0,VLOOKUP($C60,'LINHA 1'!$C$6:$BM$162,'Carga People'!J$2,0))+IF(ISERROR(VLOOKUP($C60,'LINHA 2'!$C$6:$BM$114,'Carga People'!J$2,0)),0,VLOOKUP($C60,'LINHA 2'!$C$6:$BM$114,'Carga People'!J$2,0))+IF(ISERROR(VLOOKUP($C60,'LINHA 3'!$C$6:$BM$106,'Carga People'!J$2,0)),0,VLOOKUP($C60,'LINHA 3'!$C$6:$BM$106,'Carga People'!J$2,0))</f>
        <v>0</v>
      </c>
      <c r="K60" s="140">
        <f>IF(ISERROR(VLOOKUP($C60,'LINHA 1'!$C$6:$BM$162,'Carga People'!K$2,0)),0,VLOOKUP($C60,'LINHA 1'!$C$6:$BM$162,'Carga People'!K$2,0))+IF(ISERROR(VLOOKUP($C60,'LINHA 2'!$C$6:$BM$114,'Carga People'!K$2,0)),0,VLOOKUP($C60,'LINHA 2'!$C$6:$BM$114,'Carga People'!K$2,0))+IF(ISERROR(VLOOKUP($C60,'LINHA 3'!$C$6:$BM$106,'Carga People'!K$2,0)),0,VLOOKUP($C60,'LINHA 3'!$C$6:$BM$106,'Carga People'!K$2,0))</f>
        <v>0</v>
      </c>
      <c r="L60" s="140">
        <f>IF(ISERROR(VLOOKUP($C60,'LINHA 1'!$C$6:$BM$162,'Carga People'!L$2,0)),0,VLOOKUP($C60,'LINHA 1'!$C$6:$BM$162,'Carga People'!L$2,0))+IF(ISERROR(VLOOKUP($C60,'LINHA 2'!$C$6:$BM$114,'Carga People'!L$2,0)),0,VLOOKUP($C60,'LINHA 2'!$C$6:$BM$114,'Carga People'!L$2,0))+IF(ISERROR(VLOOKUP($C60,'LINHA 3'!$C$6:$BM$106,'Carga People'!L$2,0)),0,VLOOKUP($C60,'LINHA 3'!$C$6:$BM$106,'Carga People'!L$2,0))</f>
        <v>0</v>
      </c>
      <c r="M60" s="140">
        <f>IF(ISERROR(VLOOKUP($C60,'LINHA 1'!$C$6:$BM$162,'Carga People'!M$2,0)),0,VLOOKUP($C60,'LINHA 1'!$C$6:$BM$162,'Carga People'!M$2,0))+IF(ISERROR(VLOOKUP($C60,'LINHA 2'!$C$6:$BM$114,'Carga People'!M$2,0)),0,VLOOKUP($C60,'LINHA 2'!$C$6:$BM$114,'Carga People'!M$2,0))+IF(ISERROR(VLOOKUP($C60,'LINHA 3'!$C$6:$BM$106,'Carga People'!M$2,0)),0,VLOOKUP($C60,'LINHA 3'!$C$6:$BM$106,'Carga People'!M$2,0))</f>
        <v>0</v>
      </c>
      <c r="N60" s="140">
        <f>IF(ISERROR(VLOOKUP($C60,'LINHA 1'!$C$6:$BM$162,'Carga People'!N$2,0)),0,VLOOKUP($C60,'LINHA 1'!$C$6:$BM$162,'Carga People'!N$2,0))+IF(ISERROR(VLOOKUP($C60,'LINHA 2'!$C$6:$BM$114,'Carga People'!N$2,0)),0,VLOOKUP($C60,'LINHA 2'!$C$6:$BM$114,'Carga People'!N$2,0))+IF(ISERROR(VLOOKUP($C60,'LINHA 3'!$C$6:$BM$106,'Carga People'!N$2,0)),0,VLOOKUP($C60,'LINHA 3'!$C$6:$BM$106,'Carga People'!N$2,0))</f>
        <v>0</v>
      </c>
      <c r="O60" s="140">
        <f>IF(ISERROR(VLOOKUP($C60,'LINHA 1'!$C$6:$BM$162,'Carga People'!O$2,0)),0,VLOOKUP($C60,'LINHA 1'!$C$6:$BM$162,'Carga People'!O$2,0))+IF(ISERROR(VLOOKUP($C60,'LINHA 2'!$C$6:$BM$114,'Carga People'!O$2,0)),0,VLOOKUP($C60,'LINHA 2'!$C$6:$BM$114,'Carga People'!O$2,0))+IF(ISERROR(VLOOKUP($C60,'LINHA 3'!$C$6:$BM$106,'Carga People'!O$2,0)),0,VLOOKUP($C60,'LINHA 3'!$C$6:$BM$106,'Carga People'!O$2,0))</f>
        <v>0</v>
      </c>
      <c r="P60" s="140">
        <f>IF(ISERROR(VLOOKUP($C60,'LINHA 1'!$C$6:$BM$162,'Carga People'!P$2,0)),0,VLOOKUP($C60,'LINHA 1'!$C$6:$BM$162,'Carga People'!P$2,0))+IF(ISERROR(VLOOKUP($C60,'LINHA 2'!$C$6:$BM$114,'Carga People'!P$2,0)),0,VLOOKUP($C60,'LINHA 2'!$C$6:$BM$114,'Carga People'!P$2,0))+IF(ISERROR(VLOOKUP($C60,'LINHA 3'!$C$6:$BM$106,'Carga People'!P$2,0)),0,VLOOKUP($C60,'LINHA 3'!$C$6:$BM$106,'Carga People'!P$2,0))</f>
        <v>0</v>
      </c>
      <c r="Q60" s="140">
        <f>IF(ISERROR(VLOOKUP($C60,'LINHA 1'!$C$6:$BM$162,'Carga People'!Q$2,0)),0,VLOOKUP($C60,'LINHA 1'!$C$6:$BM$162,'Carga People'!Q$2,0))+IF(ISERROR(VLOOKUP($C60,'LINHA 2'!$C$6:$BM$114,'Carga People'!Q$2,0)),0,VLOOKUP($C60,'LINHA 2'!$C$6:$BM$114,'Carga People'!Q$2,0))+IF(ISERROR(VLOOKUP($C60,'LINHA 3'!$C$6:$BM$106,'Carga People'!Q$2,0)),0,VLOOKUP($C60,'LINHA 3'!$C$6:$BM$106,'Carga People'!Q$2,0))</f>
        <v>0</v>
      </c>
      <c r="R60" s="140">
        <f>IF(ISERROR(VLOOKUP($C60,'LINHA 1'!$C$6:$BM$162,'Carga People'!R$2,0)),0,VLOOKUP($C60,'LINHA 1'!$C$6:$BM$162,'Carga People'!R$2,0))+IF(ISERROR(VLOOKUP($C60,'LINHA 2'!$C$6:$BM$114,'Carga People'!R$2,0)),0,VLOOKUP($C60,'LINHA 2'!$C$6:$BM$114,'Carga People'!R$2,0))+IF(ISERROR(VLOOKUP($C60,'LINHA 3'!$C$6:$BM$106,'Carga People'!R$2,0)),0,VLOOKUP($C60,'LINHA 3'!$C$6:$BM$106,'Carga People'!R$2,0))</f>
        <v>0</v>
      </c>
      <c r="S60" s="140">
        <f>IF(ISERROR(VLOOKUP($C60,'LINHA 1'!$C$6:$BM$162,'Carga People'!S$2,0)),0,VLOOKUP($C60,'LINHA 1'!$C$6:$BM$162,'Carga People'!S$2,0))+IF(ISERROR(VLOOKUP($C60,'LINHA 2'!$C$6:$BM$114,'Carga People'!S$2,0)),0,VLOOKUP($C60,'LINHA 2'!$C$6:$BM$114,'Carga People'!S$2,0))+IF(ISERROR(VLOOKUP($C60,'LINHA 3'!$C$6:$BM$106,'Carga People'!S$2,0)),0,VLOOKUP($C60,'LINHA 3'!$C$6:$BM$106,'Carga People'!S$2,0))</f>
        <v>0</v>
      </c>
      <c r="T60" s="140">
        <f>IF(ISERROR(VLOOKUP($C60,'LINHA 1'!$C$6:$BM$162,'Carga People'!T$2,0)),0,VLOOKUP($C60,'LINHA 1'!$C$6:$BM$162,'Carga People'!T$2,0))+IF(ISERROR(VLOOKUP($C60,'LINHA 2'!$C$6:$BM$114,'Carga People'!T$2,0)),0,VLOOKUP($C60,'LINHA 2'!$C$6:$BM$114,'Carga People'!T$2,0))+IF(ISERROR(VLOOKUP($C60,'LINHA 3'!$C$6:$BM$106,'Carga People'!T$2,0)),0,VLOOKUP($C60,'LINHA 3'!$C$6:$BM$106,'Carga People'!T$2,0))</f>
        <v>100</v>
      </c>
      <c r="U60" s="140">
        <f>IF(ISERROR(VLOOKUP($C60,'LINHA 1'!$C$6:$BM$162,'Carga People'!U$2,0)),0,VLOOKUP($C60,'LINHA 1'!$C$6:$BM$162,'Carga People'!U$2,0))+IF(ISERROR(VLOOKUP($C60,'LINHA 2'!$C$6:$BM$114,'Carga People'!U$2,0)),0,VLOOKUP($C60,'LINHA 2'!$C$6:$BM$114,'Carga People'!U$2,0))+IF(ISERROR(VLOOKUP($C60,'LINHA 3'!$C$6:$BM$106,'Carga People'!U$2,0)),0,VLOOKUP($C60,'LINHA 3'!$C$6:$BM$106,'Carga People'!U$2,0))</f>
        <v>0</v>
      </c>
      <c r="V60" s="140">
        <f>IF(ISERROR(VLOOKUP($C60,'LINHA 1'!$C$6:$BM$162,'Carga People'!V$2,0)),0,VLOOKUP($C60,'LINHA 1'!$C$6:$BM$162,'Carga People'!V$2,0))+IF(ISERROR(VLOOKUP($C60,'LINHA 2'!$C$6:$BM$114,'Carga People'!V$2,0)),0,VLOOKUP($C60,'LINHA 2'!$C$6:$BM$114,'Carga People'!V$2,0))+IF(ISERROR(VLOOKUP($C60,'LINHA 3'!$C$6:$BM$106,'Carga People'!V$2,0)),0,VLOOKUP($C60,'LINHA 3'!$C$6:$BM$106,'Carga People'!V$2,0))</f>
        <v>0</v>
      </c>
      <c r="W60" s="140">
        <f>IF(ISERROR(VLOOKUP($C60,'LINHA 1'!$C$6:$BM$162,'Carga People'!W$2,0)),0,VLOOKUP($C60,'LINHA 1'!$C$6:$BM$162,'Carga People'!W$2,0))+IF(ISERROR(VLOOKUP($C60,'LINHA 2'!$C$6:$BM$114,'Carga People'!W$2,0)),0,VLOOKUP($C60,'LINHA 2'!$C$6:$BM$114,'Carga People'!W$2,0))+IF(ISERROR(VLOOKUP($C60,'LINHA 3'!$C$6:$BM$106,'Carga People'!W$2,0)),0,VLOOKUP($C60,'LINHA 3'!$C$6:$BM$106,'Carga People'!W$2,0))</f>
        <v>0</v>
      </c>
      <c r="X60" s="140">
        <f>IF(ISERROR(VLOOKUP($C60,'LINHA 1'!$C$6:$BM$162,'Carga People'!X$2,0)),0,VLOOKUP($C60,'LINHA 1'!$C$6:$BM$162,'Carga People'!X$2,0))+IF(ISERROR(VLOOKUP($C60,'LINHA 2'!$C$6:$BM$114,'Carga People'!X$2,0)),0,VLOOKUP($C60,'LINHA 2'!$C$6:$BM$114,'Carga People'!X$2,0))+IF(ISERROR(VLOOKUP($C60,'LINHA 3'!$C$6:$BM$106,'Carga People'!X$2,0)),0,VLOOKUP($C60,'LINHA 3'!$C$6:$BM$106,'Carga People'!X$2,0))</f>
        <v>0</v>
      </c>
      <c r="Y60" s="140">
        <f>IF(ISERROR(VLOOKUP($C60,'LINHA 1'!$C$6:$BM$162,'Carga People'!Y$2,0)),0,VLOOKUP($C60,'LINHA 1'!$C$6:$BM$162,'Carga People'!Y$2,0))+IF(ISERROR(VLOOKUP($C60,'LINHA 2'!$C$6:$BM$114,'Carga People'!Y$2,0)),0,VLOOKUP($C60,'LINHA 2'!$C$6:$BM$114,'Carga People'!Y$2,0))+IF(ISERROR(VLOOKUP($C60,'LINHA 3'!$C$6:$BM$106,'Carga People'!Y$2,0)),0,VLOOKUP($C60,'LINHA 3'!$C$6:$BM$106,'Carga People'!Y$2,0))</f>
        <v>0</v>
      </c>
      <c r="Z60" s="140">
        <f>IF(ISERROR(VLOOKUP($C60,'LINHA 1'!$C$6:$BM$162,'Carga People'!Z$2,0)),0,VLOOKUP($C60,'LINHA 1'!$C$6:$BM$162,'Carga People'!Z$2,0))+IF(ISERROR(VLOOKUP($C60,'LINHA 2'!$C$6:$BM$114,'Carga People'!Z$2,0)),0,VLOOKUP($C60,'LINHA 2'!$C$6:$BM$114,'Carga People'!Z$2,0))+IF(ISERROR(VLOOKUP($C60,'LINHA 3'!$C$6:$BM$106,'Carga People'!Z$2,0)),0,VLOOKUP($C60,'LINHA 3'!$C$6:$BM$106,'Carga People'!Z$2,0))</f>
        <v>0</v>
      </c>
      <c r="AA60" s="140">
        <f>IF(ISERROR(VLOOKUP($C60,'LINHA 1'!$C$6:$BM$162,'Carga People'!AA$2,0)),0,VLOOKUP($C60,'LINHA 1'!$C$6:$BM$162,'Carga People'!AA$2,0))+IF(ISERROR(VLOOKUP($C60,'LINHA 2'!$C$6:$BM$114,'Carga People'!AA$2,0)),0,VLOOKUP($C60,'LINHA 2'!$C$6:$BM$114,'Carga People'!AA$2,0))+IF(ISERROR(VLOOKUP($C60,'LINHA 3'!$C$6:$BM$106,'Carga People'!AA$2,0)),0,VLOOKUP($C60,'LINHA 3'!$C$6:$BM$106,'Carga People'!AA$2,0))</f>
        <v>0</v>
      </c>
      <c r="AB60" s="140">
        <f>IF(ISERROR(VLOOKUP($C60,'LINHA 1'!$C$6:$BM$162,'Carga People'!AB$2,0)),0,VLOOKUP($C60,'LINHA 1'!$C$6:$BM$162,'Carga People'!AB$2,0))+IF(ISERROR(VLOOKUP($C60,'LINHA 2'!$C$6:$BM$114,'Carga People'!AB$2,0)),0,VLOOKUP($C60,'LINHA 2'!$C$6:$BM$114,'Carga People'!AB$2,0))+IF(ISERROR(VLOOKUP($C60,'LINHA 3'!$C$6:$BM$106,'Carga People'!AB$2,0)),0,VLOOKUP($C60,'LINHA 3'!$C$6:$BM$106,'Carga People'!AB$2,0))</f>
        <v>0</v>
      </c>
      <c r="AC60" s="140">
        <f>IF(ISERROR(VLOOKUP($C60,'LINHA 1'!$C$6:$BM$162,'Carga People'!AC$2,0)),0,VLOOKUP($C60,'LINHA 1'!$C$6:$BM$162,'Carga People'!AC$2,0))+IF(ISERROR(VLOOKUP($C60,'LINHA 2'!$C$6:$BM$114,'Carga People'!AC$2,0)),0,VLOOKUP($C60,'LINHA 2'!$C$6:$BM$114,'Carga People'!AC$2,0))+IF(ISERROR(VLOOKUP($C60,'LINHA 3'!$C$6:$BM$106,'Carga People'!AC$2,0)),0,VLOOKUP($C60,'LINHA 3'!$C$6:$BM$106,'Carga People'!AC$2,0))</f>
        <v>0</v>
      </c>
      <c r="AD60" s="140">
        <f>IF(ISERROR(VLOOKUP($C60,'LINHA 1'!$C$6:$BM$162,'Carga People'!AD$2,0)),0,VLOOKUP($C60,'LINHA 1'!$C$6:$BM$162,'Carga People'!AD$2,0))+IF(ISERROR(VLOOKUP($C60,'LINHA 2'!$C$6:$BM$114,'Carga People'!AD$2,0)),0,VLOOKUP($C60,'LINHA 2'!$C$6:$BM$114,'Carga People'!AD$2,0))+IF(ISERROR(VLOOKUP($C60,'LINHA 3'!$C$6:$BM$106,'Carga People'!AD$2,0)),0,VLOOKUP($C60,'LINHA 3'!$C$6:$BM$106,'Carga People'!AD$2,0))</f>
        <v>0</v>
      </c>
      <c r="AE60" s="140">
        <f>IF(ISERROR(VLOOKUP($C60,'LINHA 1'!$C$6:$BM$162,'Carga People'!AE$2,0)),0,VLOOKUP($C60,'LINHA 1'!$C$6:$BM$162,'Carga People'!AE$2,0))+IF(ISERROR(VLOOKUP($C60,'LINHA 2'!$C$6:$BM$114,'Carga People'!AE$2,0)),0,VLOOKUP($C60,'LINHA 2'!$C$6:$BM$114,'Carga People'!AE$2,0))+IF(ISERROR(VLOOKUP($C60,'LINHA 3'!$C$6:$BM$106,'Carga People'!AE$2,0)),0,VLOOKUP($C60,'LINHA 3'!$C$6:$BM$106,'Carga People'!AE$2,0))</f>
        <v>0</v>
      </c>
      <c r="AF60" s="140">
        <f>IF(ISERROR(VLOOKUP($C60,'LINHA 1'!$C$6:$BM$162,'Carga People'!AF$2,0)),0,VLOOKUP($C60,'LINHA 1'!$C$6:$BM$162,'Carga People'!AF$2,0))+IF(ISERROR(VLOOKUP($C60,'LINHA 2'!$C$6:$BM$114,'Carga People'!AF$2,0)),0,VLOOKUP($C60,'LINHA 2'!$C$6:$BM$114,'Carga People'!AF$2,0))+IF(ISERROR(VLOOKUP($C60,'LINHA 3'!$C$6:$BM$106,'Carga People'!AF$2,0)),0,VLOOKUP($C60,'LINHA 3'!$C$6:$BM$106,'Carga People'!AF$2,0))</f>
        <v>0</v>
      </c>
      <c r="AG60" s="140">
        <f>IF(ISERROR(VLOOKUP($C60,'LINHA 1'!$C$6:$BM$162,'Carga People'!AG$2,0)),0,VLOOKUP($C60,'LINHA 1'!$C$6:$BM$162,'Carga People'!AG$2,0))+IF(ISERROR(VLOOKUP($C60,'LINHA 2'!$C$6:$BM$114,'Carga People'!AG$2,0)),0,VLOOKUP($C60,'LINHA 2'!$C$6:$BM$114,'Carga People'!AG$2,0))+IF(ISERROR(VLOOKUP($C60,'LINHA 3'!$C$6:$BM$106,'Carga People'!AG$2,0)),0,VLOOKUP($C60,'LINHA 3'!$C$6:$BM$106,'Carga People'!AG$2,0))</f>
        <v>0</v>
      </c>
      <c r="AH60" s="140">
        <f>IF(ISERROR(VLOOKUP($C60,'LINHA 1'!$C$6:$BM$162,'Carga People'!AH$2,0)),0,VLOOKUP($C60,'LINHA 1'!$C$6:$BM$162,'Carga People'!AH$2,0))+IF(ISERROR(VLOOKUP($C60,'LINHA 2'!$C$6:$BM$114,'Carga People'!AH$2,0)),0,VLOOKUP($C60,'LINHA 2'!$C$6:$BM$114,'Carga People'!AH$2,0))+IF(ISERROR(VLOOKUP($C60,'LINHA 3'!$C$6:$BM$106,'Carga People'!AH$2,0)),0,VLOOKUP($C60,'LINHA 3'!$C$6:$BM$106,'Carga People'!AH$2,0))</f>
        <v>0</v>
      </c>
      <c r="AI60" s="140">
        <f>IF(ISERROR(VLOOKUP($C60,'LINHA 1'!$C$6:$BM$162,'Carga People'!AI$2,0)),0,VLOOKUP($C60,'LINHA 1'!$C$6:$BM$162,'Carga People'!AI$2,0))+IF(ISERROR(VLOOKUP($C60,'LINHA 2'!$C$6:$BM$114,'Carga People'!AI$2,0)),0,VLOOKUP($C60,'LINHA 2'!$C$6:$BM$114,'Carga People'!AI$2,0))+IF(ISERROR(VLOOKUP($C60,'LINHA 3'!$C$6:$BM$106,'Carga People'!AI$2,0)),0,VLOOKUP($C60,'LINHA 3'!$C$6:$BM$106,'Carga People'!AI$2,0))</f>
        <v>0</v>
      </c>
      <c r="AJ60" s="140">
        <f>IF(ISERROR(VLOOKUP($C60,'LINHA 1'!$C$6:$BM$162,'Carga People'!AJ$2,0)),0,VLOOKUP($C60,'LINHA 1'!$C$6:$BM$162,'Carga People'!AJ$2,0))+IF(ISERROR(VLOOKUP($C60,'LINHA 2'!$C$6:$BM$114,'Carga People'!AJ$2,0)),0,VLOOKUP($C60,'LINHA 2'!$C$6:$BM$114,'Carga People'!AJ$2,0))+IF(ISERROR(VLOOKUP($C60,'LINHA 3'!$C$6:$BM$106,'Carga People'!AJ$2,0)),0,VLOOKUP($C60,'LINHA 3'!$C$6:$BM$106,'Carga People'!AJ$2,0))</f>
        <v>0</v>
      </c>
      <c r="AK60" s="140">
        <f>IF(ISERROR(VLOOKUP($C60,'LINHA 1'!$C$6:$BM$162,'Carga People'!AK$2,0)),0,VLOOKUP($C60,'LINHA 1'!$C$6:$BM$162,'Carga People'!AK$2,0))+IF(ISERROR(VLOOKUP($C60,'LINHA 2'!$C$6:$BM$114,'Carga People'!AK$2,0)),0,VLOOKUP($C60,'LINHA 2'!$C$6:$BM$114,'Carga People'!AK$2,0))+IF(ISERROR(VLOOKUP($C60,'LINHA 3'!$C$6:$BM$106,'Carga People'!AK$2,0)),0,VLOOKUP($C60,'LINHA 3'!$C$6:$BM$106,'Carga People'!AK$2,0))</f>
        <v>0</v>
      </c>
      <c r="AL60" s="140">
        <f>IF(ISERROR(VLOOKUP($C60,'LINHA 1'!$C$6:$BM$162,'Carga People'!AL$2,0)),0,VLOOKUP($C60,'LINHA 1'!$C$6:$BM$162,'Carga People'!AL$2,0))+IF(ISERROR(VLOOKUP($C60,'LINHA 2'!$C$6:$BM$114,'Carga People'!AL$2,0)),0,VLOOKUP($C60,'LINHA 2'!$C$6:$BM$114,'Carga People'!AL$2,0))+IF(ISERROR(VLOOKUP($C60,'LINHA 3'!$C$6:$BM$106,'Carga People'!AL$2,0)),0,VLOOKUP($C60,'LINHA 3'!$C$6:$BM$106,'Carga People'!AL$2,0))</f>
        <v>0</v>
      </c>
      <c r="AM60" s="140">
        <f>IF(ISERROR(VLOOKUP($C60,'LINHA 1'!$C$6:$BM$162,'Carga People'!AM$2,0)),0,VLOOKUP($C60,'LINHA 1'!$C$6:$BM$162,'Carga People'!AM$2,0))+IF(ISERROR(VLOOKUP($C60,'LINHA 2'!$C$6:$BM$114,'Carga People'!AM$2,0)),0,VLOOKUP($C60,'LINHA 2'!$C$6:$BM$114,'Carga People'!AM$2,0))+IF(ISERROR(VLOOKUP($C60,'LINHA 3'!$C$6:$BM$106,'Carga People'!AM$2,0)),0,VLOOKUP($C60,'LINHA 3'!$C$6:$BM$106,'Carga People'!AM$2,0))</f>
        <v>0</v>
      </c>
      <c r="AN60" s="140">
        <f>IF(ISERROR(VLOOKUP($C60,'LINHA 1'!$C$6:$BM$162,'Carga People'!AN$2,0)),0,VLOOKUP($C60,'LINHA 1'!$C$6:$BM$162,'Carga People'!AN$2,0))+IF(ISERROR(VLOOKUP($C60,'LINHA 2'!$C$6:$BM$114,'Carga People'!AN$2,0)),0,VLOOKUP($C60,'LINHA 2'!$C$6:$BM$114,'Carga People'!AN$2,0))+IF(ISERROR(VLOOKUP($C60,'LINHA 3'!$C$6:$BM$106,'Carga People'!AN$2,0)),0,VLOOKUP($C60,'LINHA 3'!$C$6:$BM$106,'Carga People'!AN$2,0))</f>
        <v>0</v>
      </c>
      <c r="AO60" s="140">
        <f>IF(ISERROR(VLOOKUP($C60,'LINHA 1'!$C$6:$BM$162,'Carga People'!AO$2,0)),0,VLOOKUP($C60,'LINHA 1'!$C$6:$BM$162,'Carga People'!AO$2,0))+IF(ISERROR(VLOOKUP($C60,'LINHA 2'!$C$6:$BM$114,'Carga People'!AO$2,0)),0,VLOOKUP($C60,'LINHA 2'!$C$6:$BM$114,'Carga People'!AO$2,0))+IF(ISERROR(VLOOKUP($C60,'LINHA 3'!$C$6:$BM$106,'Carga People'!AO$2,0)),0,VLOOKUP($C60,'LINHA 3'!$C$6:$BM$106,'Carga People'!AO$2,0))</f>
        <v>0</v>
      </c>
      <c r="AP60" s="140">
        <f>IF(ISERROR(VLOOKUP($C60,'LINHA 1'!$C$6:$BM$162,'Carga People'!AP$2,0)),0,VLOOKUP($C60,'LINHA 1'!$C$6:$BM$162,'Carga People'!AP$2,0))+IF(ISERROR(VLOOKUP($C60,'LINHA 2'!$C$6:$BM$114,'Carga People'!AP$2,0)),0,VLOOKUP($C60,'LINHA 2'!$C$6:$BM$114,'Carga People'!AP$2,0))+IF(ISERROR(VLOOKUP($C60,'LINHA 3'!$C$6:$BM$106,'Carga People'!AP$2,0)),0,VLOOKUP($C60,'LINHA 3'!$C$6:$BM$106,'Carga People'!AP$2,0))</f>
        <v>0</v>
      </c>
      <c r="AQ60" s="140">
        <f>IF(ISERROR(VLOOKUP($C60,'LINHA 1'!$C$6:$BM$162,'Carga People'!AQ$2,0)),0,VLOOKUP($C60,'LINHA 1'!$C$6:$BM$162,'Carga People'!AQ$2,0))+IF(ISERROR(VLOOKUP($C60,'LINHA 2'!$C$6:$BM$114,'Carga People'!AQ$2,0)),0,VLOOKUP($C60,'LINHA 2'!$C$6:$BM$114,'Carga People'!AQ$2,0))+IF(ISERROR(VLOOKUP($C60,'LINHA 3'!$C$6:$BM$106,'Carga People'!AQ$2,0)),0,VLOOKUP($C60,'LINHA 3'!$C$6:$BM$106,'Carga People'!AQ$2,0))</f>
        <v>0</v>
      </c>
      <c r="AR60" s="140">
        <f>IF(ISERROR(VLOOKUP($C60,'LINHA 1'!$C$6:$BM$162,'Carga People'!AR$2,0)),0,VLOOKUP($C60,'LINHA 1'!$C$6:$BM$162,'Carga People'!AR$2,0))+IF(ISERROR(VLOOKUP($C60,'LINHA 2'!$C$6:$BM$114,'Carga People'!AR$2,0)),0,VLOOKUP($C60,'LINHA 2'!$C$6:$BM$114,'Carga People'!AR$2,0))+IF(ISERROR(VLOOKUP($C60,'LINHA 3'!$C$6:$BM$106,'Carga People'!AR$2,0)),0,VLOOKUP($C60,'LINHA 3'!$C$6:$BM$106,'Carga People'!AR$2,0))</f>
        <v>0</v>
      </c>
      <c r="AS60" s="140">
        <f>IF(ISERROR(VLOOKUP($C60,'LINHA 1'!$C$6:$BM$162,'Carga People'!AS$2,0)),0,VLOOKUP($C60,'LINHA 1'!$C$6:$BM$162,'Carga People'!AS$2,0))+IF(ISERROR(VLOOKUP($C60,'LINHA 2'!$C$6:$BM$114,'Carga People'!AS$2,0)),0,VLOOKUP($C60,'LINHA 2'!$C$6:$BM$114,'Carga People'!AS$2,0))+IF(ISERROR(VLOOKUP($C60,'LINHA 3'!$C$6:$BM$106,'Carga People'!AS$2,0)),0,VLOOKUP($C60,'LINHA 3'!$C$6:$BM$106,'Carga People'!AS$2,0))</f>
        <v>0</v>
      </c>
      <c r="AT60" s="140">
        <f>IF(ISERROR(VLOOKUP($C60,'LINHA 1'!$C$6:$BM$162,'Carga People'!AT$2,0)),0,VLOOKUP($C60,'LINHA 1'!$C$6:$BM$162,'Carga People'!AT$2,0))+IF(ISERROR(VLOOKUP($C60,'LINHA 2'!$C$6:$BM$114,'Carga People'!AT$2,0)),0,VLOOKUP($C60,'LINHA 2'!$C$6:$BM$114,'Carga People'!AT$2,0))+IF(ISERROR(VLOOKUP($C60,'LINHA 3'!$C$6:$BM$106,'Carga People'!AT$2,0)),0,VLOOKUP($C60,'LINHA 3'!$C$6:$BM$106,'Carga People'!AT$2,0))</f>
        <v>0</v>
      </c>
      <c r="AU60" s="367">
        <f t="shared" si="2"/>
        <v>100</v>
      </c>
      <c r="AV60" s="780" t="str">
        <f>IF(C60=C55,1,"")</f>
        <v/>
      </c>
      <c r="AW60" s="90" t="e">
        <f>IF(D60="","",VLOOKUP(D60,MI_ME!$D$5:$AQ$336,39,0))</f>
        <v>#N/A</v>
      </c>
      <c r="AX60" s="660"/>
    </row>
    <row r="61" spans="1:50" ht="18" customHeight="1" x14ac:dyDescent="0.3">
      <c r="A61" s="1792"/>
      <c r="B61" s="774" t="s">
        <v>498</v>
      </c>
      <c r="C61" s="774" t="s">
        <v>1315</v>
      </c>
      <c r="D61" s="771" t="s">
        <v>548</v>
      </c>
      <c r="E61" s="1457"/>
      <c r="F61" s="770" t="s">
        <v>47</v>
      </c>
      <c r="G61" s="136"/>
      <c r="H61" s="137"/>
      <c r="I61" s="138"/>
      <c r="J61" s="139">
        <f>IF(ISERROR(VLOOKUP($C61,'LINHA 1'!$C$6:$BM$162,'Carga People'!J$2,0)),0,VLOOKUP($C61,'LINHA 1'!$C$6:$BM$162,'Carga People'!J$2,0))+IF(ISERROR(VLOOKUP($C61,'LINHA 2'!$C$6:$BM$114,'Carga People'!J$2,0)),0,VLOOKUP($C61,'LINHA 2'!$C$6:$BM$114,'Carga People'!J$2,0))+IF(ISERROR(VLOOKUP($C61,'LINHA 3'!$C$6:$BM$106,'Carga People'!J$2,0)),0,VLOOKUP($C61,'LINHA 3'!$C$6:$BM$106,'Carga People'!J$2,0))</f>
        <v>0</v>
      </c>
      <c r="K61" s="140">
        <f>IF(ISERROR(VLOOKUP($C61,'LINHA 1'!$C$6:$BM$162,'Carga People'!K$2,0)),0,VLOOKUP($C61,'LINHA 1'!$C$6:$BM$162,'Carga People'!K$2,0))+IF(ISERROR(VLOOKUP($C61,'LINHA 2'!$C$6:$BM$114,'Carga People'!K$2,0)),0,VLOOKUP($C61,'LINHA 2'!$C$6:$BM$114,'Carga People'!K$2,0))+IF(ISERROR(VLOOKUP($C61,'LINHA 3'!$C$6:$BM$106,'Carga People'!K$2,0)),0,VLOOKUP($C61,'LINHA 3'!$C$6:$BM$106,'Carga People'!K$2,0))</f>
        <v>0</v>
      </c>
      <c r="L61" s="140">
        <f>IF(ISERROR(VLOOKUP($C61,'LINHA 1'!$C$6:$BM$162,'Carga People'!L$2,0)),0,VLOOKUP($C61,'LINHA 1'!$C$6:$BM$162,'Carga People'!L$2,0))+IF(ISERROR(VLOOKUP($C61,'LINHA 2'!$C$6:$BM$114,'Carga People'!L$2,0)),0,VLOOKUP($C61,'LINHA 2'!$C$6:$BM$114,'Carga People'!L$2,0))+IF(ISERROR(VLOOKUP($C61,'LINHA 3'!$C$6:$BM$106,'Carga People'!L$2,0)),0,VLOOKUP($C61,'LINHA 3'!$C$6:$BM$106,'Carga People'!L$2,0))</f>
        <v>0</v>
      </c>
      <c r="M61" s="140">
        <f>IF(ISERROR(VLOOKUP($C61,'LINHA 1'!$C$6:$BM$162,'Carga People'!M$2,0)),0,VLOOKUP($C61,'LINHA 1'!$C$6:$BM$162,'Carga People'!M$2,0))+IF(ISERROR(VLOOKUP($C61,'LINHA 2'!$C$6:$BM$114,'Carga People'!M$2,0)),0,VLOOKUP($C61,'LINHA 2'!$C$6:$BM$114,'Carga People'!M$2,0))+IF(ISERROR(VLOOKUP($C61,'LINHA 3'!$C$6:$BM$106,'Carga People'!M$2,0)),0,VLOOKUP($C61,'LINHA 3'!$C$6:$BM$106,'Carga People'!M$2,0))</f>
        <v>0</v>
      </c>
      <c r="N61" s="140">
        <f>IF(ISERROR(VLOOKUP($C61,'LINHA 1'!$C$6:$BM$162,'Carga People'!N$2,0)),0,VLOOKUP($C61,'LINHA 1'!$C$6:$BM$162,'Carga People'!N$2,0))+IF(ISERROR(VLOOKUP($C61,'LINHA 2'!$C$6:$BM$114,'Carga People'!N$2,0)),0,VLOOKUP($C61,'LINHA 2'!$C$6:$BM$114,'Carga People'!N$2,0))+IF(ISERROR(VLOOKUP($C61,'LINHA 3'!$C$6:$BM$106,'Carga People'!N$2,0)),0,VLOOKUP($C61,'LINHA 3'!$C$6:$BM$106,'Carga People'!N$2,0))</f>
        <v>0</v>
      </c>
      <c r="O61" s="140">
        <f>IF(ISERROR(VLOOKUP($C61,'LINHA 1'!$C$6:$BM$162,'Carga People'!O$2,0)),0,VLOOKUP($C61,'LINHA 1'!$C$6:$BM$162,'Carga People'!O$2,0))+IF(ISERROR(VLOOKUP($C61,'LINHA 2'!$C$6:$BM$114,'Carga People'!O$2,0)),0,VLOOKUP($C61,'LINHA 2'!$C$6:$BM$114,'Carga People'!O$2,0))+IF(ISERROR(VLOOKUP($C61,'LINHA 3'!$C$6:$BM$106,'Carga People'!O$2,0)),0,VLOOKUP($C61,'LINHA 3'!$C$6:$BM$106,'Carga People'!O$2,0))</f>
        <v>0</v>
      </c>
      <c r="P61" s="140">
        <f>IF(ISERROR(VLOOKUP($C61,'LINHA 1'!$C$6:$BM$162,'Carga People'!P$2,0)),0,VLOOKUP($C61,'LINHA 1'!$C$6:$BM$162,'Carga People'!P$2,0))+IF(ISERROR(VLOOKUP($C61,'LINHA 2'!$C$6:$BM$114,'Carga People'!P$2,0)),0,VLOOKUP($C61,'LINHA 2'!$C$6:$BM$114,'Carga People'!P$2,0))+IF(ISERROR(VLOOKUP($C61,'LINHA 3'!$C$6:$BM$106,'Carga People'!P$2,0)),0,VLOOKUP($C61,'LINHA 3'!$C$6:$BM$106,'Carga People'!P$2,0))</f>
        <v>0</v>
      </c>
      <c r="Q61" s="140">
        <f>IF(ISERROR(VLOOKUP($C61,'LINHA 1'!$C$6:$BM$162,'Carga People'!Q$2,0)),0,VLOOKUP($C61,'LINHA 1'!$C$6:$BM$162,'Carga People'!Q$2,0))+IF(ISERROR(VLOOKUP($C61,'LINHA 2'!$C$6:$BM$114,'Carga People'!Q$2,0)),0,VLOOKUP($C61,'LINHA 2'!$C$6:$BM$114,'Carga People'!Q$2,0))+IF(ISERROR(VLOOKUP($C61,'LINHA 3'!$C$6:$BM$106,'Carga People'!Q$2,0)),0,VLOOKUP($C61,'LINHA 3'!$C$6:$BM$106,'Carga People'!Q$2,0))</f>
        <v>0</v>
      </c>
      <c r="R61" s="140">
        <f>IF(ISERROR(VLOOKUP($C61,'LINHA 1'!$C$6:$BM$162,'Carga People'!R$2,0)),0,VLOOKUP($C61,'LINHA 1'!$C$6:$BM$162,'Carga People'!R$2,0))+IF(ISERROR(VLOOKUP($C61,'LINHA 2'!$C$6:$BM$114,'Carga People'!R$2,0)),0,VLOOKUP($C61,'LINHA 2'!$C$6:$BM$114,'Carga People'!R$2,0))+IF(ISERROR(VLOOKUP($C61,'LINHA 3'!$C$6:$BM$106,'Carga People'!R$2,0)),0,VLOOKUP($C61,'LINHA 3'!$C$6:$BM$106,'Carga People'!R$2,0))</f>
        <v>0</v>
      </c>
      <c r="S61" s="140">
        <f>IF(ISERROR(VLOOKUP($C61,'LINHA 1'!$C$6:$BM$162,'Carga People'!S$2,0)),0,VLOOKUP($C61,'LINHA 1'!$C$6:$BM$162,'Carga People'!S$2,0))+IF(ISERROR(VLOOKUP($C61,'LINHA 2'!$C$6:$BM$114,'Carga People'!S$2,0)),0,VLOOKUP($C61,'LINHA 2'!$C$6:$BM$114,'Carga People'!S$2,0))+IF(ISERROR(VLOOKUP($C61,'LINHA 3'!$C$6:$BM$106,'Carga People'!S$2,0)),0,VLOOKUP($C61,'LINHA 3'!$C$6:$BM$106,'Carga People'!S$2,0))</f>
        <v>0</v>
      </c>
      <c r="T61" s="140">
        <f>IF(ISERROR(VLOOKUP($C61,'LINHA 1'!$C$6:$BM$162,'Carga People'!T$2,0)),0,VLOOKUP($C61,'LINHA 1'!$C$6:$BM$162,'Carga People'!T$2,0))+IF(ISERROR(VLOOKUP($C61,'LINHA 2'!$C$6:$BM$114,'Carga People'!T$2,0)),0,VLOOKUP($C61,'LINHA 2'!$C$6:$BM$114,'Carga People'!T$2,0))+IF(ISERROR(VLOOKUP($C61,'LINHA 3'!$C$6:$BM$106,'Carga People'!T$2,0)),0,VLOOKUP($C61,'LINHA 3'!$C$6:$BM$106,'Carga People'!T$2,0))</f>
        <v>0</v>
      </c>
      <c r="U61" s="140">
        <f>IF(ISERROR(VLOOKUP($C61,'LINHA 1'!$C$6:$BM$162,'Carga People'!U$2,0)),0,VLOOKUP($C61,'LINHA 1'!$C$6:$BM$162,'Carga People'!U$2,0))+IF(ISERROR(VLOOKUP($C61,'LINHA 2'!$C$6:$BM$114,'Carga People'!U$2,0)),0,VLOOKUP($C61,'LINHA 2'!$C$6:$BM$114,'Carga People'!U$2,0))+IF(ISERROR(VLOOKUP($C61,'LINHA 3'!$C$6:$BM$106,'Carga People'!U$2,0)),0,VLOOKUP($C61,'LINHA 3'!$C$6:$BM$106,'Carga People'!U$2,0))</f>
        <v>0</v>
      </c>
      <c r="V61" s="140">
        <f>IF(ISERROR(VLOOKUP($C61,'LINHA 1'!$C$6:$BM$162,'Carga People'!V$2,0)),0,VLOOKUP($C61,'LINHA 1'!$C$6:$BM$162,'Carga People'!V$2,0))+IF(ISERROR(VLOOKUP($C61,'LINHA 2'!$C$6:$BM$114,'Carga People'!V$2,0)),0,VLOOKUP($C61,'LINHA 2'!$C$6:$BM$114,'Carga People'!V$2,0))+IF(ISERROR(VLOOKUP($C61,'LINHA 3'!$C$6:$BM$106,'Carga People'!V$2,0)),0,VLOOKUP($C61,'LINHA 3'!$C$6:$BM$106,'Carga People'!V$2,0))</f>
        <v>96</v>
      </c>
      <c r="W61" s="140">
        <f>IF(ISERROR(VLOOKUP($C61,'LINHA 1'!$C$6:$BM$162,'Carga People'!W$2,0)),0,VLOOKUP($C61,'LINHA 1'!$C$6:$BM$162,'Carga People'!W$2,0))+IF(ISERROR(VLOOKUP($C61,'LINHA 2'!$C$6:$BM$114,'Carga People'!W$2,0)),0,VLOOKUP($C61,'LINHA 2'!$C$6:$BM$114,'Carga People'!W$2,0))+IF(ISERROR(VLOOKUP($C61,'LINHA 3'!$C$6:$BM$106,'Carga People'!W$2,0)),0,VLOOKUP($C61,'LINHA 3'!$C$6:$BM$106,'Carga People'!W$2,0))</f>
        <v>0</v>
      </c>
      <c r="X61" s="140">
        <f>IF(ISERROR(VLOOKUP($C61,'LINHA 1'!$C$6:$BM$162,'Carga People'!X$2,0)),0,VLOOKUP($C61,'LINHA 1'!$C$6:$BM$162,'Carga People'!X$2,0))+IF(ISERROR(VLOOKUP($C61,'LINHA 2'!$C$6:$BM$114,'Carga People'!X$2,0)),0,VLOOKUP($C61,'LINHA 2'!$C$6:$BM$114,'Carga People'!X$2,0))+IF(ISERROR(VLOOKUP($C61,'LINHA 3'!$C$6:$BM$106,'Carga People'!X$2,0)),0,VLOOKUP($C61,'LINHA 3'!$C$6:$BM$106,'Carga People'!X$2,0))</f>
        <v>0</v>
      </c>
      <c r="Y61" s="140">
        <f>IF(ISERROR(VLOOKUP($C61,'LINHA 1'!$C$6:$BM$162,'Carga People'!Y$2,0)),0,VLOOKUP($C61,'LINHA 1'!$C$6:$BM$162,'Carga People'!Y$2,0))+IF(ISERROR(VLOOKUP($C61,'LINHA 2'!$C$6:$BM$114,'Carga People'!Y$2,0)),0,VLOOKUP($C61,'LINHA 2'!$C$6:$BM$114,'Carga People'!Y$2,0))+IF(ISERROR(VLOOKUP($C61,'LINHA 3'!$C$6:$BM$106,'Carga People'!Y$2,0)),0,VLOOKUP($C61,'LINHA 3'!$C$6:$BM$106,'Carga People'!Y$2,0))</f>
        <v>0</v>
      </c>
      <c r="Z61" s="140">
        <f>IF(ISERROR(VLOOKUP($C61,'LINHA 1'!$C$6:$BM$162,'Carga People'!Z$2,0)),0,VLOOKUP($C61,'LINHA 1'!$C$6:$BM$162,'Carga People'!Z$2,0))+IF(ISERROR(VLOOKUP($C61,'LINHA 2'!$C$6:$BM$114,'Carga People'!Z$2,0)),0,VLOOKUP($C61,'LINHA 2'!$C$6:$BM$114,'Carga People'!Z$2,0))+IF(ISERROR(VLOOKUP($C61,'LINHA 3'!$C$6:$BM$106,'Carga People'!Z$2,0)),0,VLOOKUP($C61,'LINHA 3'!$C$6:$BM$106,'Carga People'!Z$2,0))</f>
        <v>0</v>
      </c>
      <c r="AA61" s="140">
        <f>IF(ISERROR(VLOOKUP($C61,'LINHA 1'!$C$6:$BM$162,'Carga People'!AA$2,0)),0,VLOOKUP($C61,'LINHA 1'!$C$6:$BM$162,'Carga People'!AA$2,0))+IF(ISERROR(VLOOKUP($C61,'LINHA 2'!$C$6:$BM$114,'Carga People'!AA$2,0)),0,VLOOKUP($C61,'LINHA 2'!$C$6:$BM$114,'Carga People'!AA$2,0))+IF(ISERROR(VLOOKUP($C61,'LINHA 3'!$C$6:$BM$106,'Carga People'!AA$2,0)),0,VLOOKUP($C61,'LINHA 3'!$C$6:$BM$106,'Carga People'!AA$2,0))</f>
        <v>0</v>
      </c>
      <c r="AB61" s="140">
        <f>IF(ISERROR(VLOOKUP($C61,'LINHA 1'!$C$6:$BM$162,'Carga People'!AB$2,0)),0,VLOOKUP($C61,'LINHA 1'!$C$6:$BM$162,'Carga People'!AB$2,0))+IF(ISERROR(VLOOKUP($C61,'LINHA 2'!$C$6:$BM$114,'Carga People'!AB$2,0)),0,VLOOKUP($C61,'LINHA 2'!$C$6:$BM$114,'Carga People'!AB$2,0))+IF(ISERROR(VLOOKUP($C61,'LINHA 3'!$C$6:$BM$106,'Carga People'!AB$2,0)),0,VLOOKUP($C61,'LINHA 3'!$C$6:$BM$106,'Carga People'!AB$2,0))</f>
        <v>0</v>
      </c>
      <c r="AC61" s="140">
        <f>IF(ISERROR(VLOOKUP($C61,'LINHA 1'!$C$6:$BM$162,'Carga People'!AC$2,0)),0,VLOOKUP($C61,'LINHA 1'!$C$6:$BM$162,'Carga People'!AC$2,0))+IF(ISERROR(VLOOKUP($C61,'LINHA 2'!$C$6:$BM$114,'Carga People'!AC$2,0)),0,VLOOKUP($C61,'LINHA 2'!$C$6:$BM$114,'Carga People'!AC$2,0))+IF(ISERROR(VLOOKUP($C61,'LINHA 3'!$C$6:$BM$106,'Carga People'!AC$2,0)),0,VLOOKUP($C61,'LINHA 3'!$C$6:$BM$106,'Carga People'!AC$2,0))</f>
        <v>0</v>
      </c>
      <c r="AD61" s="140">
        <f>IF(ISERROR(VLOOKUP($C61,'LINHA 1'!$C$6:$BM$162,'Carga People'!AD$2,0)),0,VLOOKUP($C61,'LINHA 1'!$C$6:$BM$162,'Carga People'!AD$2,0))+IF(ISERROR(VLOOKUP($C61,'LINHA 2'!$C$6:$BM$114,'Carga People'!AD$2,0)),0,VLOOKUP($C61,'LINHA 2'!$C$6:$BM$114,'Carga People'!AD$2,0))+IF(ISERROR(VLOOKUP($C61,'LINHA 3'!$C$6:$BM$106,'Carga People'!AD$2,0)),0,VLOOKUP($C61,'LINHA 3'!$C$6:$BM$106,'Carga People'!AD$2,0))</f>
        <v>0</v>
      </c>
      <c r="AE61" s="140">
        <f>IF(ISERROR(VLOOKUP($C61,'LINHA 1'!$C$6:$BM$162,'Carga People'!AE$2,0)),0,VLOOKUP($C61,'LINHA 1'!$C$6:$BM$162,'Carga People'!AE$2,0))+IF(ISERROR(VLOOKUP($C61,'LINHA 2'!$C$6:$BM$114,'Carga People'!AE$2,0)),0,VLOOKUP($C61,'LINHA 2'!$C$6:$BM$114,'Carga People'!AE$2,0))+IF(ISERROR(VLOOKUP($C61,'LINHA 3'!$C$6:$BM$106,'Carga People'!AE$2,0)),0,VLOOKUP($C61,'LINHA 3'!$C$6:$BM$106,'Carga People'!AE$2,0))</f>
        <v>0</v>
      </c>
      <c r="AF61" s="140">
        <f>IF(ISERROR(VLOOKUP($C61,'LINHA 1'!$C$6:$BM$162,'Carga People'!AF$2,0)),0,VLOOKUP($C61,'LINHA 1'!$C$6:$BM$162,'Carga People'!AF$2,0))+IF(ISERROR(VLOOKUP($C61,'LINHA 2'!$C$6:$BM$114,'Carga People'!AF$2,0)),0,VLOOKUP($C61,'LINHA 2'!$C$6:$BM$114,'Carga People'!AF$2,0))+IF(ISERROR(VLOOKUP($C61,'LINHA 3'!$C$6:$BM$106,'Carga People'!AF$2,0)),0,VLOOKUP($C61,'LINHA 3'!$C$6:$BM$106,'Carga People'!AF$2,0))</f>
        <v>0</v>
      </c>
      <c r="AG61" s="140">
        <f>IF(ISERROR(VLOOKUP($C61,'LINHA 1'!$C$6:$BM$162,'Carga People'!AG$2,0)),0,VLOOKUP($C61,'LINHA 1'!$C$6:$BM$162,'Carga People'!AG$2,0))+IF(ISERROR(VLOOKUP($C61,'LINHA 2'!$C$6:$BM$114,'Carga People'!AG$2,0)),0,VLOOKUP($C61,'LINHA 2'!$C$6:$BM$114,'Carga People'!AG$2,0))+IF(ISERROR(VLOOKUP($C61,'LINHA 3'!$C$6:$BM$106,'Carga People'!AG$2,0)),0,VLOOKUP($C61,'LINHA 3'!$C$6:$BM$106,'Carga People'!AG$2,0))</f>
        <v>0</v>
      </c>
      <c r="AH61" s="140">
        <f>IF(ISERROR(VLOOKUP($C61,'LINHA 1'!$C$6:$BM$162,'Carga People'!AH$2,0)),0,VLOOKUP($C61,'LINHA 1'!$C$6:$BM$162,'Carga People'!AH$2,0))+IF(ISERROR(VLOOKUP($C61,'LINHA 2'!$C$6:$BM$114,'Carga People'!AH$2,0)),0,VLOOKUP($C61,'LINHA 2'!$C$6:$BM$114,'Carga People'!AH$2,0))+IF(ISERROR(VLOOKUP($C61,'LINHA 3'!$C$6:$BM$106,'Carga People'!AH$2,0)),0,VLOOKUP($C61,'LINHA 3'!$C$6:$BM$106,'Carga People'!AH$2,0))</f>
        <v>0</v>
      </c>
      <c r="AI61" s="140">
        <f>IF(ISERROR(VLOOKUP($C61,'LINHA 1'!$C$6:$BM$162,'Carga People'!AI$2,0)),0,VLOOKUP($C61,'LINHA 1'!$C$6:$BM$162,'Carga People'!AI$2,0))+IF(ISERROR(VLOOKUP($C61,'LINHA 2'!$C$6:$BM$114,'Carga People'!AI$2,0)),0,VLOOKUP($C61,'LINHA 2'!$C$6:$BM$114,'Carga People'!AI$2,0))+IF(ISERROR(VLOOKUP($C61,'LINHA 3'!$C$6:$BM$106,'Carga People'!AI$2,0)),0,VLOOKUP($C61,'LINHA 3'!$C$6:$BM$106,'Carga People'!AI$2,0))</f>
        <v>0</v>
      </c>
      <c r="AJ61" s="140">
        <f>IF(ISERROR(VLOOKUP($C61,'LINHA 1'!$C$6:$BM$162,'Carga People'!AJ$2,0)),0,VLOOKUP($C61,'LINHA 1'!$C$6:$BM$162,'Carga People'!AJ$2,0))+IF(ISERROR(VLOOKUP($C61,'LINHA 2'!$C$6:$BM$114,'Carga People'!AJ$2,0)),0,VLOOKUP($C61,'LINHA 2'!$C$6:$BM$114,'Carga People'!AJ$2,0))+IF(ISERROR(VLOOKUP($C61,'LINHA 3'!$C$6:$BM$106,'Carga People'!AJ$2,0)),0,VLOOKUP($C61,'LINHA 3'!$C$6:$BM$106,'Carga People'!AJ$2,0))</f>
        <v>0</v>
      </c>
      <c r="AK61" s="140">
        <f>IF(ISERROR(VLOOKUP($C61,'LINHA 1'!$C$6:$BM$162,'Carga People'!AK$2,0)),0,VLOOKUP($C61,'LINHA 1'!$C$6:$BM$162,'Carga People'!AK$2,0))+IF(ISERROR(VLOOKUP($C61,'LINHA 2'!$C$6:$BM$114,'Carga People'!AK$2,0)),0,VLOOKUP($C61,'LINHA 2'!$C$6:$BM$114,'Carga People'!AK$2,0))+IF(ISERROR(VLOOKUP($C61,'LINHA 3'!$C$6:$BM$106,'Carga People'!AK$2,0)),0,VLOOKUP($C61,'LINHA 3'!$C$6:$BM$106,'Carga People'!AK$2,0))</f>
        <v>0</v>
      </c>
      <c r="AL61" s="140">
        <f>IF(ISERROR(VLOOKUP($C61,'LINHA 1'!$C$6:$BM$162,'Carga People'!AL$2,0)),0,VLOOKUP($C61,'LINHA 1'!$C$6:$BM$162,'Carga People'!AL$2,0))+IF(ISERROR(VLOOKUP($C61,'LINHA 2'!$C$6:$BM$114,'Carga People'!AL$2,0)),0,VLOOKUP($C61,'LINHA 2'!$C$6:$BM$114,'Carga People'!AL$2,0))+IF(ISERROR(VLOOKUP($C61,'LINHA 3'!$C$6:$BM$106,'Carga People'!AL$2,0)),0,VLOOKUP($C61,'LINHA 3'!$C$6:$BM$106,'Carga People'!AL$2,0))</f>
        <v>0</v>
      </c>
      <c r="AM61" s="140">
        <f>IF(ISERROR(VLOOKUP($C61,'LINHA 1'!$C$6:$BM$162,'Carga People'!AM$2,0)),0,VLOOKUP($C61,'LINHA 1'!$C$6:$BM$162,'Carga People'!AM$2,0))+IF(ISERROR(VLOOKUP($C61,'LINHA 2'!$C$6:$BM$114,'Carga People'!AM$2,0)),0,VLOOKUP($C61,'LINHA 2'!$C$6:$BM$114,'Carga People'!AM$2,0))+IF(ISERROR(VLOOKUP($C61,'LINHA 3'!$C$6:$BM$106,'Carga People'!AM$2,0)),0,VLOOKUP($C61,'LINHA 3'!$C$6:$BM$106,'Carga People'!AM$2,0))</f>
        <v>0</v>
      </c>
      <c r="AN61" s="140">
        <f>IF(ISERROR(VLOOKUP($C61,'LINHA 1'!$C$6:$BM$162,'Carga People'!AN$2,0)),0,VLOOKUP($C61,'LINHA 1'!$C$6:$BM$162,'Carga People'!AN$2,0))+IF(ISERROR(VLOOKUP($C61,'LINHA 2'!$C$6:$BM$114,'Carga People'!AN$2,0)),0,VLOOKUP($C61,'LINHA 2'!$C$6:$BM$114,'Carga People'!AN$2,0))+IF(ISERROR(VLOOKUP($C61,'LINHA 3'!$C$6:$BM$106,'Carga People'!AN$2,0)),0,VLOOKUP($C61,'LINHA 3'!$C$6:$BM$106,'Carga People'!AN$2,0))</f>
        <v>0</v>
      </c>
      <c r="AO61" s="140">
        <f>IF(ISERROR(VLOOKUP($C61,'LINHA 1'!$C$6:$BM$162,'Carga People'!AO$2,0)),0,VLOOKUP($C61,'LINHA 1'!$C$6:$BM$162,'Carga People'!AO$2,0))+IF(ISERROR(VLOOKUP($C61,'LINHA 2'!$C$6:$BM$114,'Carga People'!AO$2,0)),0,VLOOKUP($C61,'LINHA 2'!$C$6:$BM$114,'Carga People'!AO$2,0))+IF(ISERROR(VLOOKUP($C61,'LINHA 3'!$C$6:$BM$106,'Carga People'!AO$2,0)),0,VLOOKUP($C61,'LINHA 3'!$C$6:$BM$106,'Carga People'!AO$2,0))</f>
        <v>0</v>
      </c>
      <c r="AP61" s="140">
        <f>IF(ISERROR(VLOOKUP($C61,'LINHA 1'!$C$6:$BM$162,'Carga People'!AP$2,0)),0,VLOOKUP($C61,'LINHA 1'!$C$6:$BM$162,'Carga People'!AP$2,0))+IF(ISERROR(VLOOKUP($C61,'LINHA 2'!$C$6:$BM$114,'Carga People'!AP$2,0)),0,VLOOKUP($C61,'LINHA 2'!$C$6:$BM$114,'Carga People'!AP$2,0))+IF(ISERROR(VLOOKUP($C61,'LINHA 3'!$C$6:$BM$106,'Carga People'!AP$2,0)),0,VLOOKUP($C61,'LINHA 3'!$C$6:$BM$106,'Carga People'!AP$2,0))</f>
        <v>0</v>
      </c>
      <c r="AQ61" s="140">
        <f>IF(ISERROR(VLOOKUP($C61,'LINHA 1'!$C$6:$BM$162,'Carga People'!AQ$2,0)),0,VLOOKUP($C61,'LINHA 1'!$C$6:$BM$162,'Carga People'!AQ$2,0))+IF(ISERROR(VLOOKUP($C61,'LINHA 2'!$C$6:$BM$114,'Carga People'!AQ$2,0)),0,VLOOKUP($C61,'LINHA 2'!$C$6:$BM$114,'Carga People'!AQ$2,0))+IF(ISERROR(VLOOKUP($C61,'LINHA 3'!$C$6:$BM$106,'Carga People'!AQ$2,0)),0,VLOOKUP($C61,'LINHA 3'!$C$6:$BM$106,'Carga People'!AQ$2,0))</f>
        <v>0</v>
      </c>
      <c r="AR61" s="140">
        <f>IF(ISERROR(VLOOKUP($C61,'LINHA 1'!$C$6:$BM$162,'Carga People'!AR$2,0)),0,VLOOKUP($C61,'LINHA 1'!$C$6:$BM$162,'Carga People'!AR$2,0))+IF(ISERROR(VLOOKUP($C61,'LINHA 2'!$C$6:$BM$114,'Carga People'!AR$2,0)),0,VLOOKUP($C61,'LINHA 2'!$C$6:$BM$114,'Carga People'!AR$2,0))+IF(ISERROR(VLOOKUP($C61,'LINHA 3'!$C$6:$BM$106,'Carga People'!AR$2,0)),0,VLOOKUP($C61,'LINHA 3'!$C$6:$BM$106,'Carga People'!AR$2,0))</f>
        <v>0</v>
      </c>
      <c r="AS61" s="140">
        <f>IF(ISERROR(VLOOKUP($C61,'LINHA 1'!$C$6:$BM$162,'Carga People'!AS$2,0)),0,VLOOKUP($C61,'LINHA 1'!$C$6:$BM$162,'Carga People'!AS$2,0))+IF(ISERROR(VLOOKUP($C61,'LINHA 2'!$C$6:$BM$114,'Carga People'!AS$2,0)),0,VLOOKUP($C61,'LINHA 2'!$C$6:$BM$114,'Carga People'!AS$2,0))+IF(ISERROR(VLOOKUP($C61,'LINHA 3'!$C$6:$BM$106,'Carga People'!AS$2,0)),0,VLOOKUP($C61,'LINHA 3'!$C$6:$BM$106,'Carga People'!AS$2,0))</f>
        <v>0</v>
      </c>
      <c r="AT61" s="140">
        <f>IF(ISERROR(VLOOKUP($C61,'LINHA 1'!$C$6:$BM$162,'Carga People'!AT$2,0)),0,VLOOKUP($C61,'LINHA 1'!$C$6:$BM$162,'Carga People'!AT$2,0))+IF(ISERROR(VLOOKUP($C61,'LINHA 2'!$C$6:$BM$114,'Carga People'!AT$2,0)),0,VLOOKUP($C61,'LINHA 2'!$C$6:$BM$114,'Carga People'!AT$2,0))+IF(ISERROR(VLOOKUP($C61,'LINHA 3'!$C$6:$BM$106,'Carga People'!AT$2,0)),0,VLOOKUP($C61,'LINHA 3'!$C$6:$BM$106,'Carga People'!AT$2,0))</f>
        <v>0</v>
      </c>
      <c r="AU61" s="367">
        <f t="shared" si="2"/>
        <v>96</v>
      </c>
      <c r="AV61" s="780" t="str">
        <f t="shared" si="3"/>
        <v/>
      </c>
      <c r="AW61" s="90">
        <f>IF(D61="","",VLOOKUP(D61,MI_ME!$D$5:$AQ$336,39,0))</f>
        <v>0</v>
      </c>
      <c r="AX61" s="660"/>
    </row>
    <row r="62" spans="1:50" ht="18" customHeight="1" x14ac:dyDescent="0.3">
      <c r="A62" s="1792"/>
      <c r="B62" s="770" t="s">
        <v>1312</v>
      </c>
      <c r="C62" s="770" t="s">
        <v>1313</v>
      </c>
      <c r="D62" s="771" t="s">
        <v>1314</v>
      </c>
      <c r="E62" s="1457"/>
      <c r="F62" s="770" t="s">
        <v>47</v>
      </c>
      <c r="G62" s="136"/>
      <c r="H62" s="137"/>
      <c r="I62" s="138"/>
      <c r="J62" s="139">
        <f>IF(ISERROR(VLOOKUP($C62,'LINHA 1'!$C$6:$BM$162,'Carga People'!J$2,0)),0,VLOOKUP($C62,'LINHA 1'!$C$6:$BM$162,'Carga People'!J$2,0))+IF(ISERROR(VLOOKUP($C62,'LINHA 2'!$C$6:$BM$114,'Carga People'!J$2,0)),0,VLOOKUP($C62,'LINHA 2'!$C$6:$BM$114,'Carga People'!J$2,0))+IF(ISERROR(VLOOKUP($C62,'LINHA 3'!$C$6:$BM$106,'Carga People'!J$2,0)),0,VLOOKUP($C62,'LINHA 3'!$C$6:$BM$106,'Carga People'!J$2,0))</f>
        <v>0</v>
      </c>
      <c r="K62" s="140">
        <f>IF(ISERROR(VLOOKUP($C62,'LINHA 1'!$C$6:$BM$162,'Carga People'!K$2,0)),0,VLOOKUP($C62,'LINHA 1'!$C$6:$BM$162,'Carga People'!K$2,0))+IF(ISERROR(VLOOKUP($C62,'LINHA 2'!$C$6:$BM$114,'Carga People'!K$2,0)),0,VLOOKUP($C62,'LINHA 2'!$C$6:$BM$114,'Carga People'!K$2,0))+IF(ISERROR(VLOOKUP($C62,'LINHA 3'!$C$6:$BM$106,'Carga People'!K$2,0)),0,VLOOKUP($C62,'LINHA 3'!$C$6:$BM$106,'Carga People'!K$2,0))</f>
        <v>0</v>
      </c>
      <c r="L62" s="140">
        <f>IF(ISERROR(VLOOKUP($C62,'LINHA 1'!$C$6:$BM$162,'Carga People'!L$2,0)),0,VLOOKUP($C62,'LINHA 1'!$C$6:$BM$162,'Carga People'!L$2,0))+IF(ISERROR(VLOOKUP($C62,'LINHA 2'!$C$6:$BM$114,'Carga People'!L$2,0)),0,VLOOKUP($C62,'LINHA 2'!$C$6:$BM$114,'Carga People'!L$2,0))+IF(ISERROR(VLOOKUP($C62,'LINHA 3'!$C$6:$BM$106,'Carga People'!L$2,0)),0,VLOOKUP($C62,'LINHA 3'!$C$6:$BM$106,'Carga People'!L$2,0))</f>
        <v>0</v>
      </c>
      <c r="M62" s="140">
        <f>IF(ISERROR(VLOOKUP($C62,'LINHA 1'!$C$6:$BM$162,'Carga People'!M$2,0)),0,VLOOKUP($C62,'LINHA 1'!$C$6:$BM$162,'Carga People'!M$2,0))+IF(ISERROR(VLOOKUP($C62,'LINHA 2'!$C$6:$BM$114,'Carga People'!M$2,0)),0,VLOOKUP($C62,'LINHA 2'!$C$6:$BM$114,'Carga People'!M$2,0))+IF(ISERROR(VLOOKUP($C62,'LINHA 3'!$C$6:$BM$106,'Carga People'!M$2,0)),0,VLOOKUP($C62,'LINHA 3'!$C$6:$BM$106,'Carga People'!M$2,0))</f>
        <v>0</v>
      </c>
      <c r="N62" s="140">
        <f>IF(ISERROR(VLOOKUP($C62,'LINHA 1'!$C$6:$BM$162,'Carga People'!N$2,0)),0,VLOOKUP($C62,'LINHA 1'!$C$6:$BM$162,'Carga People'!N$2,0))+IF(ISERROR(VLOOKUP($C62,'LINHA 2'!$C$6:$BM$114,'Carga People'!N$2,0)),0,VLOOKUP($C62,'LINHA 2'!$C$6:$BM$114,'Carga People'!N$2,0))+IF(ISERROR(VLOOKUP($C62,'LINHA 3'!$C$6:$BM$106,'Carga People'!N$2,0)),0,VLOOKUP($C62,'LINHA 3'!$C$6:$BM$106,'Carga People'!N$2,0))</f>
        <v>0</v>
      </c>
      <c r="O62" s="140">
        <f>IF(ISERROR(VLOOKUP($C62,'LINHA 1'!$C$6:$BM$162,'Carga People'!O$2,0)),0,VLOOKUP($C62,'LINHA 1'!$C$6:$BM$162,'Carga People'!O$2,0))+IF(ISERROR(VLOOKUP($C62,'LINHA 2'!$C$6:$BM$114,'Carga People'!O$2,0)),0,VLOOKUP($C62,'LINHA 2'!$C$6:$BM$114,'Carga People'!O$2,0))+IF(ISERROR(VLOOKUP($C62,'LINHA 3'!$C$6:$BM$106,'Carga People'!O$2,0)),0,VLOOKUP($C62,'LINHA 3'!$C$6:$BM$106,'Carga People'!O$2,0))</f>
        <v>98</v>
      </c>
      <c r="P62" s="140">
        <f>IF(ISERROR(VLOOKUP($C62,'LINHA 1'!$C$6:$BM$162,'Carga People'!P$2,0)),0,VLOOKUP($C62,'LINHA 1'!$C$6:$BM$162,'Carga People'!P$2,0))+IF(ISERROR(VLOOKUP($C62,'LINHA 2'!$C$6:$BM$114,'Carga People'!P$2,0)),0,VLOOKUP($C62,'LINHA 2'!$C$6:$BM$114,'Carga People'!P$2,0))+IF(ISERROR(VLOOKUP($C62,'LINHA 3'!$C$6:$BM$106,'Carga People'!P$2,0)),0,VLOOKUP($C62,'LINHA 3'!$C$6:$BM$106,'Carga People'!P$2,0))</f>
        <v>0</v>
      </c>
      <c r="Q62" s="140">
        <f>IF(ISERROR(VLOOKUP($C62,'LINHA 1'!$C$6:$BM$162,'Carga People'!Q$2,0)),0,VLOOKUP($C62,'LINHA 1'!$C$6:$BM$162,'Carga People'!Q$2,0))+IF(ISERROR(VLOOKUP($C62,'LINHA 2'!$C$6:$BM$114,'Carga People'!Q$2,0)),0,VLOOKUP($C62,'LINHA 2'!$C$6:$BM$114,'Carga People'!Q$2,0))+IF(ISERROR(VLOOKUP($C62,'LINHA 3'!$C$6:$BM$106,'Carga People'!Q$2,0)),0,VLOOKUP($C62,'LINHA 3'!$C$6:$BM$106,'Carga People'!Q$2,0))</f>
        <v>0</v>
      </c>
      <c r="R62" s="140">
        <f>IF(ISERROR(VLOOKUP($C62,'LINHA 1'!$C$6:$BM$162,'Carga People'!R$2,0)),0,VLOOKUP($C62,'LINHA 1'!$C$6:$BM$162,'Carga People'!R$2,0))+IF(ISERROR(VLOOKUP($C62,'LINHA 2'!$C$6:$BM$114,'Carga People'!R$2,0)),0,VLOOKUP($C62,'LINHA 2'!$C$6:$BM$114,'Carga People'!R$2,0))+IF(ISERROR(VLOOKUP($C62,'LINHA 3'!$C$6:$BM$106,'Carga People'!R$2,0)),0,VLOOKUP($C62,'LINHA 3'!$C$6:$BM$106,'Carga People'!R$2,0))</f>
        <v>0</v>
      </c>
      <c r="S62" s="140">
        <f>IF(ISERROR(VLOOKUP($C62,'LINHA 1'!$C$6:$BM$162,'Carga People'!S$2,0)),0,VLOOKUP($C62,'LINHA 1'!$C$6:$BM$162,'Carga People'!S$2,0))+IF(ISERROR(VLOOKUP($C62,'LINHA 2'!$C$6:$BM$114,'Carga People'!S$2,0)),0,VLOOKUP($C62,'LINHA 2'!$C$6:$BM$114,'Carga People'!S$2,0))+IF(ISERROR(VLOOKUP($C62,'LINHA 3'!$C$6:$BM$106,'Carga People'!S$2,0)),0,VLOOKUP($C62,'LINHA 3'!$C$6:$BM$106,'Carga People'!S$2,0))</f>
        <v>0</v>
      </c>
      <c r="T62" s="140">
        <f>IF(ISERROR(VLOOKUP($C62,'LINHA 1'!$C$6:$BM$162,'Carga People'!T$2,0)),0,VLOOKUP($C62,'LINHA 1'!$C$6:$BM$162,'Carga People'!T$2,0))+IF(ISERROR(VLOOKUP($C62,'LINHA 2'!$C$6:$BM$114,'Carga People'!T$2,0)),0,VLOOKUP($C62,'LINHA 2'!$C$6:$BM$114,'Carga People'!T$2,0))+IF(ISERROR(VLOOKUP($C62,'LINHA 3'!$C$6:$BM$106,'Carga People'!T$2,0)),0,VLOOKUP($C62,'LINHA 3'!$C$6:$BM$106,'Carga People'!T$2,0))</f>
        <v>0</v>
      </c>
      <c r="U62" s="140">
        <f>IF(ISERROR(VLOOKUP($C62,'LINHA 1'!$C$6:$BM$162,'Carga People'!U$2,0)),0,VLOOKUP($C62,'LINHA 1'!$C$6:$BM$162,'Carga People'!U$2,0))+IF(ISERROR(VLOOKUP($C62,'LINHA 2'!$C$6:$BM$114,'Carga People'!U$2,0)),0,VLOOKUP($C62,'LINHA 2'!$C$6:$BM$114,'Carga People'!U$2,0))+IF(ISERROR(VLOOKUP($C62,'LINHA 3'!$C$6:$BM$106,'Carga People'!U$2,0)),0,VLOOKUP($C62,'LINHA 3'!$C$6:$BM$106,'Carga People'!U$2,0))</f>
        <v>0</v>
      </c>
      <c r="V62" s="140">
        <f>IF(ISERROR(VLOOKUP($C62,'LINHA 1'!$C$6:$BM$162,'Carga People'!V$2,0)),0,VLOOKUP($C62,'LINHA 1'!$C$6:$BM$162,'Carga People'!V$2,0))+IF(ISERROR(VLOOKUP($C62,'LINHA 2'!$C$6:$BM$114,'Carga People'!V$2,0)),0,VLOOKUP($C62,'LINHA 2'!$C$6:$BM$114,'Carga People'!V$2,0))+IF(ISERROR(VLOOKUP($C62,'LINHA 3'!$C$6:$BM$106,'Carga People'!V$2,0)),0,VLOOKUP($C62,'LINHA 3'!$C$6:$BM$106,'Carga People'!V$2,0))</f>
        <v>0</v>
      </c>
      <c r="W62" s="140">
        <f>IF(ISERROR(VLOOKUP($C62,'LINHA 1'!$C$6:$BM$162,'Carga People'!W$2,0)),0,VLOOKUP($C62,'LINHA 1'!$C$6:$BM$162,'Carga People'!W$2,0))+IF(ISERROR(VLOOKUP($C62,'LINHA 2'!$C$6:$BM$114,'Carga People'!W$2,0)),0,VLOOKUP($C62,'LINHA 2'!$C$6:$BM$114,'Carga People'!W$2,0))+IF(ISERROR(VLOOKUP($C62,'LINHA 3'!$C$6:$BM$106,'Carga People'!W$2,0)),0,VLOOKUP($C62,'LINHA 3'!$C$6:$BM$106,'Carga People'!W$2,0))</f>
        <v>0</v>
      </c>
      <c r="X62" s="140">
        <f>IF(ISERROR(VLOOKUP($C62,'LINHA 1'!$C$6:$BM$162,'Carga People'!X$2,0)),0,VLOOKUP($C62,'LINHA 1'!$C$6:$BM$162,'Carga People'!X$2,0))+IF(ISERROR(VLOOKUP($C62,'LINHA 2'!$C$6:$BM$114,'Carga People'!X$2,0)),0,VLOOKUP($C62,'LINHA 2'!$C$6:$BM$114,'Carga People'!X$2,0))+IF(ISERROR(VLOOKUP($C62,'LINHA 3'!$C$6:$BM$106,'Carga People'!X$2,0)),0,VLOOKUP($C62,'LINHA 3'!$C$6:$BM$106,'Carga People'!X$2,0))</f>
        <v>0</v>
      </c>
      <c r="Y62" s="140">
        <f>IF(ISERROR(VLOOKUP($C62,'LINHA 1'!$C$6:$BM$162,'Carga People'!Y$2,0)),0,VLOOKUP($C62,'LINHA 1'!$C$6:$BM$162,'Carga People'!Y$2,0))+IF(ISERROR(VLOOKUP($C62,'LINHA 2'!$C$6:$BM$114,'Carga People'!Y$2,0)),0,VLOOKUP($C62,'LINHA 2'!$C$6:$BM$114,'Carga People'!Y$2,0))+IF(ISERROR(VLOOKUP($C62,'LINHA 3'!$C$6:$BM$106,'Carga People'!Y$2,0)),0,VLOOKUP($C62,'LINHA 3'!$C$6:$BM$106,'Carga People'!Y$2,0))</f>
        <v>0</v>
      </c>
      <c r="Z62" s="140">
        <f>IF(ISERROR(VLOOKUP($C62,'LINHA 1'!$C$6:$BM$162,'Carga People'!Z$2,0)),0,VLOOKUP($C62,'LINHA 1'!$C$6:$BM$162,'Carga People'!Z$2,0))+IF(ISERROR(VLOOKUP($C62,'LINHA 2'!$C$6:$BM$114,'Carga People'!Z$2,0)),0,VLOOKUP($C62,'LINHA 2'!$C$6:$BM$114,'Carga People'!Z$2,0))+IF(ISERROR(VLOOKUP($C62,'LINHA 3'!$C$6:$BM$106,'Carga People'!Z$2,0)),0,VLOOKUP($C62,'LINHA 3'!$C$6:$BM$106,'Carga People'!Z$2,0))</f>
        <v>0</v>
      </c>
      <c r="AA62" s="140">
        <f>IF(ISERROR(VLOOKUP($C62,'LINHA 1'!$C$6:$BM$162,'Carga People'!AA$2,0)),0,VLOOKUP($C62,'LINHA 1'!$C$6:$BM$162,'Carga People'!AA$2,0))+IF(ISERROR(VLOOKUP($C62,'LINHA 2'!$C$6:$BM$114,'Carga People'!AA$2,0)),0,VLOOKUP($C62,'LINHA 2'!$C$6:$BM$114,'Carga People'!AA$2,0))+IF(ISERROR(VLOOKUP($C62,'LINHA 3'!$C$6:$BM$106,'Carga People'!AA$2,0)),0,VLOOKUP($C62,'LINHA 3'!$C$6:$BM$106,'Carga People'!AA$2,0))</f>
        <v>0</v>
      </c>
      <c r="AB62" s="140">
        <f>IF(ISERROR(VLOOKUP($C62,'LINHA 1'!$C$6:$BM$162,'Carga People'!AB$2,0)),0,VLOOKUP($C62,'LINHA 1'!$C$6:$BM$162,'Carga People'!AB$2,0))+IF(ISERROR(VLOOKUP($C62,'LINHA 2'!$C$6:$BM$114,'Carga People'!AB$2,0)),0,VLOOKUP($C62,'LINHA 2'!$C$6:$BM$114,'Carga People'!AB$2,0))+IF(ISERROR(VLOOKUP($C62,'LINHA 3'!$C$6:$BM$106,'Carga People'!AB$2,0)),0,VLOOKUP($C62,'LINHA 3'!$C$6:$BM$106,'Carga People'!AB$2,0))</f>
        <v>0</v>
      </c>
      <c r="AC62" s="140">
        <f>IF(ISERROR(VLOOKUP($C62,'LINHA 1'!$C$6:$BM$162,'Carga People'!AC$2,0)),0,VLOOKUP($C62,'LINHA 1'!$C$6:$BM$162,'Carga People'!AC$2,0))+IF(ISERROR(VLOOKUP($C62,'LINHA 2'!$C$6:$BM$114,'Carga People'!AC$2,0)),0,VLOOKUP($C62,'LINHA 2'!$C$6:$BM$114,'Carga People'!AC$2,0))+IF(ISERROR(VLOOKUP($C62,'LINHA 3'!$C$6:$BM$106,'Carga People'!AC$2,0)),0,VLOOKUP($C62,'LINHA 3'!$C$6:$BM$106,'Carga People'!AC$2,0))</f>
        <v>0</v>
      </c>
      <c r="AD62" s="140">
        <f>IF(ISERROR(VLOOKUP($C62,'LINHA 1'!$C$6:$BM$162,'Carga People'!AD$2,0)),0,VLOOKUP($C62,'LINHA 1'!$C$6:$BM$162,'Carga People'!AD$2,0))+IF(ISERROR(VLOOKUP($C62,'LINHA 2'!$C$6:$BM$114,'Carga People'!AD$2,0)),0,VLOOKUP($C62,'LINHA 2'!$C$6:$BM$114,'Carga People'!AD$2,0))+IF(ISERROR(VLOOKUP($C62,'LINHA 3'!$C$6:$BM$106,'Carga People'!AD$2,0)),0,VLOOKUP($C62,'LINHA 3'!$C$6:$BM$106,'Carga People'!AD$2,0))</f>
        <v>0</v>
      </c>
      <c r="AE62" s="140">
        <f>IF(ISERROR(VLOOKUP($C62,'LINHA 1'!$C$6:$BM$162,'Carga People'!AE$2,0)),0,VLOOKUP($C62,'LINHA 1'!$C$6:$BM$162,'Carga People'!AE$2,0))+IF(ISERROR(VLOOKUP($C62,'LINHA 2'!$C$6:$BM$114,'Carga People'!AE$2,0)),0,VLOOKUP($C62,'LINHA 2'!$C$6:$BM$114,'Carga People'!AE$2,0))+IF(ISERROR(VLOOKUP($C62,'LINHA 3'!$C$6:$BM$106,'Carga People'!AE$2,0)),0,VLOOKUP($C62,'LINHA 3'!$C$6:$BM$106,'Carga People'!AE$2,0))</f>
        <v>0</v>
      </c>
      <c r="AF62" s="140">
        <f>IF(ISERROR(VLOOKUP($C62,'LINHA 1'!$C$6:$BM$162,'Carga People'!AF$2,0)),0,VLOOKUP($C62,'LINHA 1'!$C$6:$BM$162,'Carga People'!AF$2,0))+IF(ISERROR(VLOOKUP($C62,'LINHA 2'!$C$6:$BM$114,'Carga People'!AF$2,0)),0,VLOOKUP($C62,'LINHA 2'!$C$6:$BM$114,'Carga People'!AF$2,0))+IF(ISERROR(VLOOKUP($C62,'LINHA 3'!$C$6:$BM$106,'Carga People'!AF$2,0)),0,VLOOKUP($C62,'LINHA 3'!$C$6:$BM$106,'Carga People'!AF$2,0))</f>
        <v>0</v>
      </c>
      <c r="AG62" s="140">
        <f>IF(ISERROR(VLOOKUP($C62,'LINHA 1'!$C$6:$BM$162,'Carga People'!AG$2,0)),0,VLOOKUP($C62,'LINHA 1'!$C$6:$BM$162,'Carga People'!AG$2,0))+IF(ISERROR(VLOOKUP($C62,'LINHA 2'!$C$6:$BM$114,'Carga People'!AG$2,0)),0,VLOOKUP($C62,'LINHA 2'!$C$6:$BM$114,'Carga People'!AG$2,0))+IF(ISERROR(VLOOKUP($C62,'LINHA 3'!$C$6:$BM$106,'Carga People'!AG$2,0)),0,VLOOKUP($C62,'LINHA 3'!$C$6:$BM$106,'Carga People'!AG$2,0))</f>
        <v>0</v>
      </c>
      <c r="AH62" s="140">
        <f>IF(ISERROR(VLOOKUP($C62,'LINHA 1'!$C$6:$BM$162,'Carga People'!AH$2,0)),0,VLOOKUP($C62,'LINHA 1'!$C$6:$BM$162,'Carga People'!AH$2,0))+IF(ISERROR(VLOOKUP($C62,'LINHA 2'!$C$6:$BM$114,'Carga People'!AH$2,0)),0,VLOOKUP($C62,'LINHA 2'!$C$6:$BM$114,'Carga People'!AH$2,0))+IF(ISERROR(VLOOKUP($C62,'LINHA 3'!$C$6:$BM$106,'Carga People'!AH$2,0)),0,VLOOKUP($C62,'LINHA 3'!$C$6:$BM$106,'Carga People'!AH$2,0))</f>
        <v>0</v>
      </c>
      <c r="AI62" s="140">
        <f>IF(ISERROR(VLOOKUP($C62,'LINHA 1'!$C$6:$BM$162,'Carga People'!AI$2,0)),0,VLOOKUP($C62,'LINHA 1'!$C$6:$BM$162,'Carga People'!AI$2,0))+IF(ISERROR(VLOOKUP($C62,'LINHA 2'!$C$6:$BM$114,'Carga People'!AI$2,0)),0,VLOOKUP($C62,'LINHA 2'!$C$6:$BM$114,'Carga People'!AI$2,0))+IF(ISERROR(VLOOKUP($C62,'LINHA 3'!$C$6:$BM$106,'Carga People'!AI$2,0)),0,VLOOKUP($C62,'LINHA 3'!$C$6:$BM$106,'Carga People'!AI$2,0))</f>
        <v>0</v>
      </c>
      <c r="AJ62" s="140">
        <f>IF(ISERROR(VLOOKUP($C62,'LINHA 1'!$C$6:$BM$162,'Carga People'!AJ$2,0)),0,VLOOKUP($C62,'LINHA 1'!$C$6:$BM$162,'Carga People'!AJ$2,0))+IF(ISERROR(VLOOKUP($C62,'LINHA 2'!$C$6:$BM$114,'Carga People'!AJ$2,0)),0,VLOOKUP($C62,'LINHA 2'!$C$6:$BM$114,'Carga People'!AJ$2,0))+IF(ISERROR(VLOOKUP($C62,'LINHA 3'!$C$6:$BM$106,'Carga People'!AJ$2,0)),0,VLOOKUP($C62,'LINHA 3'!$C$6:$BM$106,'Carga People'!AJ$2,0))</f>
        <v>0</v>
      </c>
      <c r="AK62" s="140">
        <f>IF(ISERROR(VLOOKUP($C62,'LINHA 1'!$C$6:$BM$162,'Carga People'!AK$2,0)),0,VLOOKUP($C62,'LINHA 1'!$C$6:$BM$162,'Carga People'!AK$2,0))+IF(ISERROR(VLOOKUP($C62,'LINHA 2'!$C$6:$BM$114,'Carga People'!AK$2,0)),0,VLOOKUP($C62,'LINHA 2'!$C$6:$BM$114,'Carga People'!AK$2,0))+IF(ISERROR(VLOOKUP($C62,'LINHA 3'!$C$6:$BM$106,'Carga People'!AK$2,0)),0,VLOOKUP($C62,'LINHA 3'!$C$6:$BM$106,'Carga People'!AK$2,0))</f>
        <v>0</v>
      </c>
      <c r="AL62" s="140">
        <f>IF(ISERROR(VLOOKUP($C62,'LINHA 1'!$C$6:$BM$162,'Carga People'!AL$2,0)),0,VLOOKUP($C62,'LINHA 1'!$C$6:$BM$162,'Carga People'!AL$2,0))+IF(ISERROR(VLOOKUP($C62,'LINHA 2'!$C$6:$BM$114,'Carga People'!AL$2,0)),0,VLOOKUP($C62,'LINHA 2'!$C$6:$BM$114,'Carga People'!AL$2,0))+IF(ISERROR(VLOOKUP($C62,'LINHA 3'!$C$6:$BM$106,'Carga People'!AL$2,0)),0,VLOOKUP($C62,'LINHA 3'!$C$6:$BM$106,'Carga People'!AL$2,0))</f>
        <v>0</v>
      </c>
      <c r="AM62" s="140">
        <f>IF(ISERROR(VLOOKUP($C62,'LINHA 1'!$C$6:$BM$162,'Carga People'!AM$2,0)),0,VLOOKUP($C62,'LINHA 1'!$C$6:$BM$162,'Carga People'!AM$2,0))+IF(ISERROR(VLOOKUP($C62,'LINHA 2'!$C$6:$BM$114,'Carga People'!AM$2,0)),0,VLOOKUP($C62,'LINHA 2'!$C$6:$BM$114,'Carga People'!AM$2,0))+IF(ISERROR(VLOOKUP($C62,'LINHA 3'!$C$6:$BM$106,'Carga People'!AM$2,0)),0,VLOOKUP($C62,'LINHA 3'!$C$6:$BM$106,'Carga People'!AM$2,0))</f>
        <v>0</v>
      </c>
      <c r="AN62" s="140">
        <f>IF(ISERROR(VLOOKUP($C62,'LINHA 1'!$C$6:$BM$162,'Carga People'!AN$2,0)),0,VLOOKUP($C62,'LINHA 1'!$C$6:$BM$162,'Carga People'!AN$2,0))+IF(ISERROR(VLOOKUP($C62,'LINHA 2'!$C$6:$BM$114,'Carga People'!AN$2,0)),0,VLOOKUP($C62,'LINHA 2'!$C$6:$BM$114,'Carga People'!AN$2,0))+IF(ISERROR(VLOOKUP($C62,'LINHA 3'!$C$6:$BM$106,'Carga People'!AN$2,0)),0,VLOOKUP($C62,'LINHA 3'!$C$6:$BM$106,'Carga People'!AN$2,0))</f>
        <v>0</v>
      </c>
      <c r="AO62" s="140">
        <f>IF(ISERROR(VLOOKUP($C62,'LINHA 1'!$C$6:$BM$162,'Carga People'!AO$2,0)),0,VLOOKUP($C62,'LINHA 1'!$C$6:$BM$162,'Carga People'!AO$2,0))+IF(ISERROR(VLOOKUP($C62,'LINHA 2'!$C$6:$BM$114,'Carga People'!AO$2,0)),0,VLOOKUP($C62,'LINHA 2'!$C$6:$BM$114,'Carga People'!AO$2,0))+IF(ISERROR(VLOOKUP($C62,'LINHA 3'!$C$6:$BM$106,'Carga People'!AO$2,0)),0,VLOOKUP($C62,'LINHA 3'!$C$6:$BM$106,'Carga People'!AO$2,0))</f>
        <v>0</v>
      </c>
      <c r="AP62" s="140">
        <f>IF(ISERROR(VLOOKUP($C62,'LINHA 1'!$C$6:$BM$162,'Carga People'!AP$2,0)),0,VLOOKUP($C62,'LINHA 1'!$C$6:$BM$162,'Carga People'!AP$2,0))+IF(ISERROR(VLOOKUP($C62,'LINHA 2'!$C$6:$BM$114,'Carga People'!AP$2,0)),0,VLOOKUP($C62,'LINHA 2'!$C$6:$BM$114,'Carga People'!AP$2,0))+IF(ISERROR(VLOOKUP($C62,'LINHA 3'!$C$6:$BM$106,'Carga People'!AP$2,0)),0,VLOOKUP($C62,'LINHA 3'!$C$6:$BM$106,'Carga People'!AP$2,0))</f>
        <v>0</v>
      </c>
      <c r="AQ62" s="140">
        <f>IF(ISERROR(VLOOKUP($C62,'LINHA 1'!$C$6:$BM$162,'Carga People'!AQ$2,0)),0,VLOOKUP($C62,'LINHA 1'!$C$6:$BM$162,'Carga People'!AQ$2,0))+IF(ISERROR(VLOOKUP($C62,'LINHA 2'!$C$6:$BM$114,'Carga People'!AQ$2,0)),0,VLOOKUP($C62,'LINHA 2'!$C$6:$BM$114,'Carga People'!AQ$2,0))+IF(ISERROR(VLOOKUP($C62,'LINHA 3'!$C$6:$BM$106,'Carga People'!AQ$2,0)),0,VLOOKUP($C62,'LINHA 3'!$C$6:$BM$106,'Carga People'!AQ$2,0))</f>
        <v>0</v>
      </c>
      <c r="AR62" s="140">
        <f>IF(ISERROR(VLOOKUP($C62,'LINHA 1'!$C$6:$BM$162,'Carga People'!AR$2,0)),0,VLOOKUP($C62,'LINHA 1'!$C$6:$BM$162,'Carga People'!AR$2,0))+IF(ISERROR(VLOOKUP($C62,'LINHA 2'!$C$6:$BM$114,'Carga People'!AR$2,0)),0,VLOOKUP($C62,'LINHA 2'!$C$6:$BM$114,'Carga People'!AR$2,0))+IF(ISERROR(VLOOKUP($C62,'LINHA 3'!$C$6:$BM$106,'Carga People'!AR$2,0)),0,VLOOKUP($C62,'LINHA 3'!$C$6:$BM$106,'Carga People'!AR$2,0))</f>
        <v>0</v>
      </c>
      <c r="AS62" s="140">
        <f>IF(ISERROR(VLOOKUP($C62,'LINHA 1'!$C$6:$BM$162,'Carga People'!AS$2,0)),0,VLOOKUP($C62,'LINHA 1'!$C$6:$BM$162,'Carga People'!AS$2,0))+IF(ISERROR(VLOOKUP($C62,'LINHA 2'!$C$6:$BM$114,'Carga People'!AS$2,0)),0,VLOOKUP($C62,'LINHA 2'!$C$6:$BM$114,'Carga People'!AS$2,0))+IF(ISERROR(VLOOKUP($C62,'LINHA 3'!$C$6:$BM$106,'Carga People'!AS$2,0)),0,VLOOKUP($C62,'LINHA 3'!$C$6:$BM$106,'Carga People'!AS$2,0))</f>
        <v>0</v>
      </c>
      <c r="AT62" s="140">
        <f>IF(ISERROR(VLOOKUP($C62,'LINHA 1'!$C$6:$BM$162,'Carga People'!AT$2,0)),0,VLOOKUP($C62,'LINHA 1'!$C$6:$BM$162,'Carga People'!AT$2,0))+IF(ISERROR(VLOOKUP($C62,'LINHA 2'!$C$6:$BM$114,'Carga People'!AT$2,0)),0,VLOOKUP($C62,'LINHA 2'!$C$6:$BM$114,'Carga People'!AT$2,0))+IF(ISERROR(VLOOKUP($C62,'LINHA 3'!$C$6:$BM$106,'Carga People'!AT$2,0)),0,VLOOKUP($C62,'LINHA 3'!$C$6:$BM$106,'Carga People'!AT$2,0))</f>
        <v>0</v>
      </c>
      <c r="AU62" s="367">
        <f t="shared" si="2"/>
        <v>98</v>
      </c>
      <c r="AV62" s="780" t="str">
        <f t="shared" si="3"/>
        <v/>
      </c>
      <c r="AW62" s="90" t="e">
        <f>IF(D62="","",VLOOKUP(D62,MI_ME!$D$5:$AQ$336,39,0))</f>
        <v>#N/A</v>
      </c>
      <c r="AX62" s="660"/>
    </row>
    <row r="63" spans="1:50" ht="18" customHeight="1" x14ac:dyDescent="0.3">
      <c r="A63" s="1792"/>
      <c r="B63" s="770" t="s">
        <v>249</v>
      </c>
      <c r="C63" s="770" t="s">
        <v>388</v>
      </c>
      <c r="D63" s="771" t="s">
        <v>390</v>
      </c>
      <c r="E63" s="1457"/>
      <c r="F63" s="770" t="s">
        <v>47</v>
      </c>
      <c r="G63" s="136"/>
      <c r="H63" s="137"/>
      <c r="I63" s="138"/>
      <c r="J63" s="139">
        <f>IF(ISERROR(VLOOKUP($C63,'LINHA 1'!$C$6:$BM$162,'Carga People'!J$2,0)),0,VLOOKUP($C63,'LINHA 1'!$C$6:$BM$162,'Carga People'!J$2,0))+IF(ISERROR(VLOOKUP($C63,'LINHA 2'!$C$6:$BM$114,'Carga People'!J$2,0)),0,VLOOKUP($C63,'LINHA 2'!$C$6:$BM$114,'Carga People'!J$2,0))+IF(ISERROR(VLOOKUP($C63,'LINHA 3'!$C$6:$BM$106,'Carga People'!J$2,0)),0,VLOOKUP($C63,'LINHA 3'!$C$6:$BM$106,'Carga People'!J$2,0))</f>
        <v>0</v>
      </c>
      <c r="K63" s="140">
        <f>IF(ISERROR(VLOOKUP($C63,'LINHA 1'!$C$6:$BM$162,'Carga People'!K$2,0)),0,VLOOKUP($C63,'LINHA 1'!$C$6:$BM$162,'Carga People'!K$2,0))+IF(ISERROR(VLOOKUP($C63,'LINHA 2'!$C$6:$BM$114,'Carga People'!K$2,0)),0,VLOOKUP($C63,'LINHA 2'!$C$6:$BM$114,'Carga People'!K$2,0))+IF(ISERROR(VLOOKUP($C63,'LINHA 3'!$C$6:$BM$106,'Carga People'!K$2,0)),0,VLOOKUP($C63,'LINHA 3'!$C$6:$BM$106,'Carga People'!K$2,0))</f>
        <v>0</v>
      </c>
      <c r="L63" s="140">
        <f>IF(ISERROR(VLOOKUP($C63,'LINHA 1'!$C$6:$BM$162,'Carga People'!L$2,0)),0,VLOOKUP($C63,'LINHA 1'!$C$6:$BM$162,'Carga People'!L$2,0))+IF(ISERROR(VLOOKUP($C63,'LINHA 2'!$C$6:$BM$114,'Carga People'!L$2,0)),0,VLOOKUP($C63,'LINHA 2'!$C$6:$BM$114,'Carga People'!L$2,0))+IF(ISERROR(VLOOKUP($C63,'LINHA 3'!$C$6:$BM$106,'Carga People'!L$2,0)),0,VLOOKUP($C63,'LINHA 3'!$C$6:$BM$106,'Carga People'!L$2,0))</f>
        <v>0</v>
      </c>
      <c r="M63" s="140">
        <f>IF(ISERROR(VLOOKUP($C63,'LINHA 1'!$C$6:$BM$162,'Carga People'!M$2,0)),0,VLOOKUP($C63,'LINHA 1'!$C$6:$BM$162,'Carga People'!M$2,0))+IF(ISERROR(VLOOKUP($C63,'LINHA 2'!$C$6:$BM$114,'Carga People'!M$2,0)),0,VLOOKUP($C63,'LINHA 2'!$C$6:$BM$114,'Carga People'!M$2,0))+IF(ISERROR(VLOOKUP($C63,'LINHA 3'!$C$6:$BM$106,'Carga People'!M$2,0)),0,VLOOKUP($C63,'LINHA 3'!$C$6:$BM$106,'Carga People'!M$2,0))</f>
        <v>0</v>
      </c>
      <c r="N63" s="140">
        <f>IF(ISERROR(VLOOKUP($C63,'LINHA 1'!$C$6:$BM$162,'Carga People'!N$2,0)),0,VLOOKUP($C63,'LINHA 1'!$C$6:$BM$162,'Carga People'!N$2,0))+IF(ISERROR(VLOOKUP($C63,'LINHA 2'!$C$6:$BM$114,'Carga People'!N$2,0)),0,VLOOKUP($C63,'LINHA 2'!$C$6:$BM$114,'Carga People'!N$2,0))+IF(ISERROR(VLOOKUP($C63,'LINHA 3'!$C$6:$BM$106,'Carga People'!N$2,0)),0,VLOOKUP($C63,'LINHA 3'!$C$6:$BM$106,'Carga People'!N$2,0))</f>
        <v>0</v>
      </c>
      <c r="O63" s="140">
        <f>IF(ISERROR(VLOOKUP($C63,'LINHA 1'!$C$6:$BM$162,'Carga People'!O$2,0)),0,VLOOKUP($C63,'LINHA 1'!$C$6:$BM$162,'Carga People'!O$2,0))+IF(ISERROR(VLOOKUP($C63,'LINHA 2'!$C$6:$BM$114,'Carga People'!O$2,0)),0,VLOOKUP($C63,'LINHA 2'!$C$6:$BM$114,'Carga People'!O$2,0))+IF(ISERROR(VLOOKUP($C63,'LINHA 3'!$C$6:$BM$106,'Carga People'!O$2,0)),0,VLOOKUP($C63,'LINHA 3'!$C$6:$BM$106,'Carga People'!O$2,0))</f>
        <v>0</v>
      </c>
      <c r="P63" s="140">
        <f>IF(ISERROR(VLOOKUP($C63,'LINHA 1'!$C$6:$BM$162,'Carga People'!P$2,0)),0,VLOOKUP($C63,'LINHA 1'!$C$6:$BM$162,'Carga People'!P$2,0))+IF(ISERROR(VLOOKUP($C63,'LINHA 2'!$C$6:$BM$114,'Carga People'!P$2,0)),0,VLOOKUP($C63,'LINHA 2'!$C$6:$BM$114,'Carga People'!P$2,0))+IF(ISERROR(VLOOKUP($C63,'LINHA 3'!$C$6:$BM$106,'Carga People'!P$2,0)),0,VLOOKUP($C63,'LINHA 3'!$C$6:$BM$106,'Carga People'!P$2,0))</f>
        <v>0</v>
      </c>
      <c r="Q63" s="140">
        <f>IF(ISERROR(VLOOKUP($C63,'LINHA 1'!$C$6:$BM$162,'Carga People'!Q$2,0)),0,VLOOKUP($C63,'LINHA 1'!$C$6:$BM$162,'Carga People'!Q$2,0))+IF(ISERROR(VLOOKUP($C63,'LINHA 2'!$C$6:$BM$114,'Carga People'!Q$2,0)),0,VLOOKUP($C63,'LINHA 2'!$C$6:$BM$114,'Carga People'!Q$2,0))+IF(ISERROR(VLOOKUP($C63,'LINHA 3'!$C$6:$BM$106,'Carga People'!Q$2,0)),0,VLOOKUP($C63,'LINHA 3'!$C$6:$BM$106,'Carga People'!Q$2,0))</f>
        <v>0</v>
      </c>
      <c r="R63" s="140">
        <f>IF(ISERROR(VLOOKUP($C63,'LINHA 1'!$C$6:$BM$162,'Carga People'!R$2,0)),0,VLOOKUP($C63,'LINHA 1'!$C$6:$BM$162,'Carga People'!R$2,0))+IF(ISERROR(VLOOKUP($C63,'LINHA 2'!$C$6:$BM$114,'Carga People'!R$2,0)),0,VLOOKUP($C63,'LINHA 2'!$C$6:$BM$114,'Carga People'!R$2,0))+IF(ISERROR(VLOOKUP($C63,'LINHA 3'!$C$6:$BM$106,'Carga People'!R$2,0)),0,VLOOKUP($C63,'LINHA 3'!$C$6:$BM$106,'Carga People'!R$2,0))</f>
        <v>0</v>
      </c>
      <c r="S63" s="140">
        <f>IF(ISERROR(VLOOKUP($C63,'LINHA 1'!$C$6:$BM$162,'Carga People'!S$2,0)),0,VLOOKUP($C63,'LINHA 1'!$C$6:$BM$162,'Carga People'!S$2,0))+IF(ISERROR(VLOOKUP($C63,'LINHA 2'!$C$6:$BM$114,'Carga People'!S$2,0)),0,VLOOKUP($C63,'LINHA 2'!$C$6:$BM$114,'Carga People'!S$2,0))+IF(ISERROR(VLOOKUP($C63,'LINHA 3'!$C$6:$BM$106,'Carga People'!S$2,0)),0,VLOOKUP($C63,'LINHA 3'!$C$6:$BM$106,'Carga People'!S$2,0))</f>
        <v>0</v>
      </c>
      <c r="T63" s="140">
        <f>IF(ISERROR(VLOOKUP($C63,'LINHA 1'!$C$6:$BM$162,'Carga People'!T$2,0)),0,VLOOKUP($C63,'LINHA 1'!$C$6:$BM$162,'Carga People'!T$2,0))+IF(ISERROR(VLOOKUP($C63,'LINHA 2'!$C$6:$BM$114,'Carga People'!T$2,0)),0,VLOOKUP($C63,'LINHA 2'!$C$6:$BM$114,'Carga People'!T$2,0))+IF(ISERROR(VLOOKUP($C63,'LINHA 3'!$C$6:$BM$106,'Carga People'!T$2,0)),0,VLOOKUP($C63,'LINHA 3'!$C$6:$BM$106,'Carga People'!T$2,0))</f>
        <v>0</v>
      </c>
      <c r="U63" s="140">
        <f>IF(ISERROR(VLOOKUP($C63,'LINHA 1'!$C$6:$BM$162,'Carga People'!U$2,0)),0,VLOOKUP($C63,'LINHA 1'!$C$6:$BM$162,'Carga People'!U$2,0))+IF(ISERROR(VLOOKUP($C63,'LINHA 2'!$C$6:$BM$114,'Carga People'!U$2,0)),0,VLOOKUP($C63,'LINHA 2'!$C$6:$BM$114,'Carga People'!U$2,0))+IF(ISERROR(VLOOKUP($C63,'LINHA 3'!$C$6:$BM$106,'Carga People'!U$2,0)),0,VLOOKUP($C63,'LINHA 3'!$C$6:$BM$106,'Carga People'!U$2,0))</f>
        <v>162</v>
      </c>
      <c r="V63" s="140">
        <f>IF(ISERROR(VLOOKUP($C63,'LINHA 1'!$C$6:$BM$162,'Carga People'!V$2,0)),0,VLOOKUP($C63,'LINHA 1'!$C$6:$BM$162,'Carga People'!V$2,0))+IF(ISERROR(VLOOKUP($C63,'LINHA 2'!$C$6:$BM$114,'Carga People'!V$2,0)),0,VLOOKUP($C63,'LINHA 2'!$C$6:$BM$114,'Carga People'!V$2,0))+IF(ISERROR(VLOOKUP($C63,'LINHA 3'!$C$6:$BM$106,'Carga People'!V$2,0)),0,VLOOKUP($C63,'LINHA 3'!$C$6:$BM$106,'Carga People'!V$2,0))</f>
        <v>0</v>
      </c>
      <c r="W63" s="140">
        <f>IF(ISERROR(VLOOKUP($C63,'LINHA 1'!$C$6:$BM$162,'Carga People'!W$2,0)),0,VLOOKUP($C63,'LINHA 1'!$C$6:$BM$162,'Carga People'!W$2,0))+IF(ISERROR(VLOOKUP($C63,'LINHA 2'!$C$6:$BM$114,'Carga People'!W$2,0)),0,VLOOKUP($C63,'LINHA 2'!$C$6:$BM$114,'Carga People'!W$2,0))+IF(ISERROR(VLOOKUP($C63,'LINHA 3'!$C$6:$BM$106,'Carga People'!W$2,0)),0,VLOOKUP($C63,'LINHA 3'!$C$6:$BM$106,'Carga People'!W$2,0))</f>
        <v>0</v>
      </c>
      <c r="X63" s="140">
        <f>IF(ISERROR(VLOOKUP($C63,'LINHA 1'!$C$6:$BM$162,'Carga People'!X$2,0)),0,VLOOKUP($C63,'LINHA 1'!$C$6:$BM$162,'Carga People'!X$2,0))+IF(ISERROR(VLOOKUP($C63,'LINHA 2'!$C$6:$BM$114,'Carga People'!X$2,0)),0,VLOOKUP($C63,'LINHA 2'!$C$6:$BM$114,'Carga People'!X$2,0))+IF(ISERROR(VLOOKUP($C63,'LINHA 3'!$C$6:$BM$106,'Carga People'!X$2,0)),0,VLOOKUP($C63,'LINHA 3'!$C$6:$BM$106,'Carga People'!X$2,0))</f>
        <v>0</v>
      </c>
      <c r="Y63" s="140">
        <f>IF(ISERROR(VLOOKUP($C63,'LINHA 1'!$C$6:$BM$162,'Carga People'!Y$2,0)),0,VLOOKUP($C63,'LINHA 1'!$C$6:$BM$162,'Carga People'!Y$2,0))+IF(ISERROR(VLOOKUP($C63,'LINHA 2'!$C$6:$BM$114,'Carga People'!Y$2,0)),0,VLOOKUP($C63,'LINHA 2'!$C$6:$BM$114,'Carga People'!Y$2,0))+IF(ISERROR(VLOOKUP($C63,'LINHA 3'!$C$6:$BM$106,'Carga People'!Y$2,0)),0,VLOOKUP($C63,'LINHA 3'!$C$6:$BM$106,'Carga People'!Y$2,0))</f>
        <v>0</v>
      </c>
      <c r="Z63" s="140">
        <f>IF(ISERROR(VLOOKUP($C63,'LINHA 1'!$C$6:$BM$162,'Carga People'!Z$2,0)),0,VLOOKUP($C63,'LINHA 1'!$C$6:$BM$162,'Carga People'!Z$2,0))+IF(ISERROR(VLOOKUP($C63,'LINHA 2'!$C$6:$BM$114,'Carga People'!Z$2,0)),0,VLOOKUP($C63,'LINHA 2'!$C$6:$BM$114,'Carga People'!Z$2,0))+IF(ISERROR(VLOOKUP($C63,'LINHA 3'!$C$6:$BM$106,'Carga People'!Z$2,0)),0,VLOOKUP($C63,'LINHA 3'!$C$6:$BM$106,'Carga People'!Z$2,0))</f>
        <v>0</v>
      </c>
      <c r="AA63" s="140">
        <f>IF(ISERROR(VLOOKUP($C63,'LINHA 1'!$C$6:$BM$162,'Carga People'!AA$2,0)),0,VLOOKUP($C63,'LINHA 1'!$C$6:$BM$162,'Carga People'!AA$2,0))+IF(ISERROR(VLOOKUP($C63,'LINHA 2'!$C$6:$BM$114,'Carga People'!AA$2,0)),0,VLOOKUP($C63,'LINHA 2'!$C$6:$BM$114,'Carga People'!AA$2,0))+IF(ISERROR(VLOOKUP($C63,'LINHA 3'!$C$6:$BM$106,'Carga People'!AA$2,0)),0,VLOOKUP($C63,'LINHA 3'!$C$6:$BM$106,'Carga People'!AA$2,0))</f>
        <v>0</v>
      </c>
      <c r="AB63" s="140">
        <f>IF(ISERROR(VLOOKUP($C63,'LINHA 1'!$C$6:$BM$162,'Carga People'!AB$2,0)),0,VLOOKUP($C63,'LINHA 1'!$C$6:$BM$162,'Carga People'!AB$2,0))+IF(ISERROR(VLOOKUP($C63,'LINHA 2'!$C$6:$BM$114,'Carga People'!AB$2,0)),0,VLOOKUP($C63,'LINHA 2'!$C$6:$BM$114,'Carga People'!AB$2,0))+IF(ISERROR(VLOOKUP($C63,'LINHA 3'!$C$6:$BM$106,'Carga People'!AB$2,0)),0,VLOOKUP($C63,'LINHA 3'!$C$6:$BM$106,'Carga People'!AB$2,0))</f>
        <v>0</v>
      </c>
      <c r="AC63" s="140">
        <f>IF(ISERROR(VLOOKUP($C63,'LINHA 1'!$C$6:$BM$162,'Carga People'!AC$2,0)),0,VLOOKUP($C63,'LINHA 1'!$C$6:$BM$162,'Carga People'!AC$2,0))+IF(ISERROR(VLOOKUP($C63,'LINHA 2'!$C$6:$BM$114,'Carga People'!AC$2,0)),0,VLOOKUP($C63,'LINHA 2'!$C$6:$BM$114,'Carga People'!AC$2,0))+IF(ISERROR(VLOOKUP($C63,'LINHA 3'!$C$6:$BM$106,'Carga People'!AC$2,0)),0,VLOOKUP($C63,'LINHA 3'!$C$6:$BM$106,'Carga People'!AC$2,0))</f>
        <v>0</v>
      </c>
      <c r="AD63" s="140">
        <f>IF(ISERROR(VLOOKUP($C63,'LINHA 1'!$C$6:$BM$162,'Carga People'!AD$2,0)),0,VLOOKUP($C63,'LINHA 1'!$C$6:$BM$162,'Carga People'!AD$2,0))+IF(ISERROR(VLOOKUP($C63,'LINHA 2'!$C$6:$BM$114,'Carga People'!AD$2,0)),0,VLOOKUP($C63,'LINHA 2'!$C$6:$BM$114,'Carga People'!AD$2,0))+IF(ISERROR(VLOOKUP($C63,'LINHA 3'!$C$6:$BM$106,'Carga People'!AD$2,0)),0,VLOOKUP($C63,'LINHA 3'!$C$6:$BM$106,'Carga People'!AD$2,0))</f>
        <v>0</v>
      </c>
      <c r="AE63" s="140">
        <f>IF(ISERROR(VLOOKUP($C63,'LINHA 1'!$C$6:$BM$162,'Carga People'!AE$2,0)),0,VLOOKUP($C63,'LINHA 1'!$C$6:$BM$162,'Carga People'!AE$2,0))+IF(ISERROR(VLOOKUP($C63,'LINHA 2'!$C$6:$BM$114,'Carga People'!AE$2,0)),0,VLOOKUP($C63,'LINHA 2'!$C$6:$BM$114,'Carga People'!AE$2,0))+IF(ISERROR(VLOOKUP($C63,'LINHA 3'!$C$6:$BM$106,'Carga People'!AE$2,0)),0,VLOOKUP($C63,'LINHA 3'!$C$6:$BM$106,'Carga People'!AE$2,0))</f>
        <v>0</v>
      </c>
      <c r="AF63" s="140">
        <f>IF(ISERROR(VLOOKUP($C63,'LINHA 1'!$C$6:$BM$162,'Carga People'!AF$2,0)),0,VLOOKUP($C63,'LINHA 1'!$C$6:$BM$162,'Carga People'!AF$2,0))+IF(ISERROR(VLOOKUP($C63,'LINHA 2'!$C$6:$BM$114,'Carga People'!AF$2,0)),0,VLOOKUP($C63,'LINHA 2'!$C$6:$BM$114,'Carga People'!AF$2,0))+IF(ISERROR(VLOOKUP($C63,'LINHA 3'!$C$6:$BM$106,'Carga People'!AF$2,0)),0,VLOOKUP($C63,'LINHA 3'!$C$6:$BM$106,'Carga People'!AF$2,0))</f>
        <v>0</v>
      </c>
      <c r="AG63" s="140">
        <f>IF(ISERROR(VLOOKUP($C63,'LINHA 1'!$C$6:$BM$162,'Carga People'!AG$2,0)),0,VLOOKUP($C63,'LINHA 1'!$C$6:$BM$162,'Carga People'!AG$2,0))+IF(ISERROR(VLOOKUP($C63,'LINHA 2'!$C$6:$BM$114,'Carga People'!AG$2,0)),0,VLOOKUP($C63,'LINHA 2'!$C$6:$BM$114,'Carga People'!AG$2,0))+IF(ISERROR(VLOOKUP($C63,'LINHA 3'!$C$6:$BM$106,'Carga People'!AG$2,0)),0,VLOOKUP($C63,'LINHA 3'!$C$6:$BM$106,'Carga People'!AG$2,0))</f>
        <v>0</v>
      </c>
      <c r="AH63" s="140">
        <f>IF(ISERROR(VLOOKUP($C63,'LINHA 1'!$C$6:$BM$162,'Carga People'!AH$2,0)),0,VLOOKUP($C63,'LINHA 1'!$C$6:$BM$162,'Carga People'!AH$2,0))+IF(ISERROR(VLOOKUP($C63,'LINHA 2'!$C$6:$BM$114,'Carga People'!AH$2,0)),0,VLOOKUP($C63,'LINHA 2'!$C$6:$BM$114,'Carga People'!AH$2,0))+IF(ISERROR(VLOOKUP($C63,'LINHA 3'!$C$6:$BM$106,'Carga People'!AH$2,0)),0,VLOOKUP($C63,'LINHA 3'!$C$6:$BM$106,'Carga People'!AH$2,0))</f>
        <v>0</v>
      </c>
      <c r="AI63" s="140">
        <f>IF(ISERROR(VLOOKUP($C63,'LINHA 1'!$C$6:$BM$162,'Carga People'!AI$2,0)),0,VLOOKUP($C63,'LINHA 1'!$C$6:$BM$162,'Carga People'!AI$2,0))+IF(ISERROR(VLOOKUP($C63,'LINHA 2'!$C$6:$BM$114,'Carga People'!AI$2,0)),0,VLOOKUP($C63,'LINHA 2'!$C$6:$BM$114,'Carga People'!AI$2,0))+IF(ISERROR(VLOOKUP($C63,'LINHA 3'!$C$6:$BM$106,'Carga People'!AI$2,0)),0,VLOOKUP($C63,'LINHA 3'!$C$6:$BM$106,'Carga People'!AI$2,0))</f>
        <v>0</v>
      </c>
      <c r="AJ63" s="140">
        <f>IF(ISERROR(VLOOKUP($C63,'LINHA 1'!$C$6:$BM$162,'Carga People'!AJ$2,0)),0,VLOOKUP($C63,'LINHA 1'!$C$6:$BM$162,'Carga People'!AJ$2,0))+IF(ISERROR(VLOOKUP($C63,'LINHA 2'!$C$6:$BM$114,'Carga People'!AJ$2,0)),0,VLOOKUP($C63,'LINHA 2'!$C$6:$BM$114,'Carga People'!AJ$2,0))+IF(ISERROR(VLOOKUP($C63,'LINHA 3'!$C$6:$BM$106,'Carga People'!AJ$2,0)),0,VLOOKUP($C63,'LINHA 3'!$C$6:$BM$106,'Carga People'!AJ$2,0))</f>
        <v>0</v>
      </c>
      <c r="AK63" s="140">
        <f>IF(ISERROR(VLOOKUP($C63,'LINHA 1'!$C$6:$BM$162,'Carga People'!AK$2,0)),0,VLOOKUP($C63,'LINHA 1'!$C$6:$BM$162,'Carga People'!AK$2,0))+IF(ISERROR(VLOOKUP($C63,'LINHA 2'!$C$6:$BM$114,'Carga People'!AK$2,0)),0,VLOOKUP($C63,'LINHA 2'!$C$6:$BM$114,'Carga People'!AK$2,0))+IF(ISERROR(VLOOKUP($C63,'LINHA 3'!$C$6:$BM$106,'Carga People'!AK$2,0)),0,VLOOKUP($C63,'LINHA 3'!$C$6:$BM$106,'Carga People'!AK$2,0))</f>
        <v>0</v>
      </c>
      <c r="AL63" s="140">
        <f>IF(ISERROR(VLOOKUP($C63,'LINHA 1'!$C$6:$BM$162,'Carga People'!AL$2,0)),0,VLOOKUP($C63,'LINHA 1'!$C$6:$BM$162,'Carga People'!AL$2,0))+IF(ISERROR(VLOOKUP($C63,'LINHA 2'!$C$6:$BM$114,'Carga People'!AL$2,0)),0,VLOOKUP($C63,'LINHA 2'!$C$6:$BM$114,'Carga People'!AL$2,0))+IF(ISERROR(VLOOKUP($C63,'LINHA 3'!$C$6:$BM$106,'Carga People'!AL$2,0)),0,VLOOKUP($C63,'LINHA 3'!$C$6:$BM$106,'Carga People'!AL$2,0))</f>
        <v>0</v>
      </c>
      <c r="AM63" s="140">
        <f>IF(ISERROR(VLOOKUP($C63,'LINHA 1'!$C$6:$BM$162,'Carga People'!AM$2,0)),0,VLOOKUP($C63,'LINHA 1'!$C$6:$BM$162,'Carga People'!AM$2,0))+IF(ISERROR(VLOOKUP($C63,'LINHA 2'!$C$6:$BM$114,'Carga People'!AM$2,0)),0,VLOOKUP($C63,'LINHA 2'!$C$6:$BM$114,'Carga People'!AM$2,0))+IF(ISERROR(VLOOKUP($C63,'LINHA 3'!$C$6:$BM$106,'Carga People'!AM$2,0)),0,VLOOKUP($C63,'LINHA 3'!$C$6:$BM$106,'Carga People'!AM$2,0))</f>
        <v>0</v>
      </c>
      <c r="AN63" s="140">
        <f>IF(ISERROR(VLOOKUP($C63,'LINHA 1'!$C$6:$BM$162,'Carga People'!AN$2,0)),0,VLOOKUP($C63,'LINHA 1'!$C$6:$BM$162,'Carga People'!AN$2,0))+IF(ISERROR(VLOOKUP($C63,'LINHA 2'!$C$6:$BM$114,'Carga People'!AN$2,0)),0,VLOOKUP($C63,'LINHA 2'!$C$6:$BM$114,'Carga People'!AN$2,0))+IF(ISERROR(VLOOKUP($C63,'LINHA 3'!$C$6:$BM$106,'Carga People'!AN$2,0)),0,VLOOKUP($C63,'LINHA 3'!$C$6:$BM$106,'Carga People'!AN$2,0))</f>
        <v>0</v>
      </c>
      <c r="AO63" s="140">
        <f>IF(ISERROR(VLOOKUP($C63,'LINHA 1'!$C$6:$BM$162,'Carga People'!AO$2,0)),0,VLOOKUP($C63,'LINHA 1'!$C$6:$BM$162,'Carga People'!AO$2,0))+IF(ISERROR(VLOOKUP($C63,'LINHA 2'!$C$6:$BM$114,'Carga People'!AO$2,0)),0,VLOOKUP($C63,'LINHA 2'!$C$6:$BM$114,'Carga People'!AO$2,0))+IF(ISERROR(VLOOKUP($C63,'LINHA 3'!$C$6:$BM$106,'Carga People'!AO$2,0)),0,VLOOKUP($C63,'LINHA 3'!$C$6:$BM$106,'Carga People'!AO$2,0))</f>
        <v>0</v>
      </c>
      <c r="AP63" s="140">
        <f>IF(ISERROR(VLOOKUP($C63,'LINHA 1'!$C$6:$BM$162,'Carga People'!AP$2,0)),0,VLOOKUP($C63,'LINHA 1'!$C$6:$BM$162,'Carga People'!AP$2,0))+IF(ISERROR(VLOOKUP($C63,'LINHA 2'!$C$6:$BM$114,'Carga People'!AP$2,0)),0,VLOOKUP($C63,'LINHA 2'!$C$6:$BM$114,'Carga People'!AP$2,0))+IF(ISERROR(VLOOKUP($C63,'LINHA 3'!$C$6:$BM$106,'Carga People'!AP$2,0)),0,VLOOKUP($C63,'LINHA 3'!$C$6:$BM$106,'Carga People'!AP$2,0))</f>
        <v>0</v>
      </c>
      <c r="AQ63" s="140">
        <f>IF(ISERROR(VLOOKUP($C63,'LINHA 1'!$C$6:$BM$162,'Carga People'!AQ$2,0)),0,VLOOKUP($C63,'LINHA 1'!$C$6:$BM$162,'Carga People'!AQ$2,0))+IF(ISERROR(VLOOKUP($C63,'LINHA 2'!$C$6:$BM$114,'Carga People'!AQ$2,0)),0,VLOOKUP($C63,'LINHA 2'!$C$6:$BM$114,'Carga People'!AQ$2,0))+IF(ISERROR(VLOOKUP($C63,'LINHA 3'!$C$6:$BM$106,'Carga People'!AQ$2,0)),0,VLOOKUP($C63,'LINHA 3'!$C$6:$BM$106,'Carga People'!AQ$2,0))</f>
        <v>0</v>
      </c>
      <c r="AR63" s="140">
        <f>IF(ISERROR(VLOOKUP($C63,'LINHA 1'!$C$6:$BM$162,'Carga People'!AR$2,0)),0,VLOOKUP($C63,'LINHA 1'!$C$6:$BM$162,'Carga People'!AR$2,0))+IF(ISERROR(VLOOKUP($C63,'LINHA 2'!$C$6:$BM$114,'Carga People'!AR$2,0)),0,VLOOKUP($C63,'LINHA 2'!$C$6:$BM$114,'Carga People'!AR$2,0))+IF(ISERROR(VLOOKUP($C63,'LINHA 3'!$C$6:$BM$106,'Carga People'!AR$2,0)),0,VLOOKUP($C63,'LINHA 3'!$C$6:$BM$106,'Carga People'!AR$2,0))</f>
        <v>0</v>
      </c>
      <c r="AS63" s="140">
        <f>IF(ISERROR(VLOOKUP($C63,'LINHA 1'!$C$6:$BM$162,'Carga People'!AS$2,0)),0,VLOOKUP($C63,'LINHA 1'!$C$6:$BM$162,'Carga People'!AS$2,0))+IF(ISERROR(VLOOKUP($C63,'LINHA 2'!$C$6:$BM$114,'Carga People'!AS$2,0)),0,VLOOKUP($C63,'LINHA 2'!$C$6:$BM$114,'Carga People'!AS$2,0))+IF(ISERROR(VLOOKUP($C63,'LINHA 3'!$C$6:$BM$106,'Carga People'!AS$2,0)),0,VLOOKUP($C63,'LINHA 3'!$C$6:$BM$106,'Carga People'!AS$2,0))</f>
        <v>0</v>
      </c>
      <c r="AT63" s="140">
        <f>IF(ISERROR(VLOOKUP($C63,'LINHA 1'!$C$6:$BM$162,'Carga People'!AT$2,0)),0,VLOOKUP($C63,'LINHA 1'!$C$6:$BM$162,'Carga People'!AT$2,0))+IF(ISERROR(VLOOKUP($C63,'LINHA 2'!$C$6:$BM$114,'Carga People'!AT$2,0)),0,VLOOKUP($C63,'LINHA 2'!$C$6:$BM$114,'Carga People'!AT$2,0))+IF(ISERROR(VLOOKUP($C63,'LINHA 3'!$C$6:$BM$106,'Carga People'!AT$2,0)),0,VLOOKUP($C63,'LINHA 3'!$C$6:$BM$106,'Carga People'!AT$2,0))</f>
        <v>0</v>
      </c>
      <c r="AU63" s="367">
        <f t="shared" si="2"/>
        <v>162</v>
      </c>
      <c r="AV63" s="780" t="str">
        <f t="shared" si="3"/>
        <v/>
      </c>
      <c r="AW63" s="90">
        <f>IF(D63="","",VLOOKUP(D63,MI_ME!$D$5:$AQ$336,39,0))</f>
        <v>0</v>
      </c>
      <c r="AX63" s="660"/>
    </row>
    <row r="64" spans="1:50" ht="18" customHeight="1" x14ac:dyDescent="0.3">
      <c r="A64" s="1792"/>
      <c r="B64" s="770" t="s">
        <v>499</v>
      </c>
      <c r="C64" s="770" t="s">
        <v>1322</v>
      </c>
      <c r="D64" s="771" t="s">
        <v>1321</v>
      </c>
      <c r="E64" s="1457"/>
      <c r="F64" s="770" t="s">
        <v>47</v>
      </c>
      <c r="G64" s="136"/>
      <c r="H64" s="137"/>
      <c r="I64" s="138"/>
      <c r="J64" s="139">
        <f>IF(ISERROR(VLOOKUP($C64,'LINHA 1'!$C$6:$BM$162,'Carga People'!J$2,0)),0,VLOOKUP($C64,'LINHA 1'!$C$6:$BM$162,'Carga People'!J$2,0))+IF(ISERROR(VLOOKUP($C64,'LINHA 2'!$C$6:$BM$114,'Carga People'!J$2,0)),0,VLOOKUP($C64,'LINHA 2'!$C$6:$BM$114,'Carga People'!J$2,0))+IF(ISERROR(VLOOKUP($C64,'LINHA 3'!$C$6:$BM$106,'Carga People'!J$2,0)),0,VLOOKUP($C64,'LINHA 3'!$C$6:$BM$106,'Carga People'!J$2,0))</f>
        <v>0</v>
      </c>
      <c r="K64" s="140">
        <f>IF(ISERROR(VLOOKUP($C64,'LINHA 1'!$C$6:$BM$162,'Carga People'!K$2,0)),0,VLOOKUP($C64,'LINHA 1'!$C$6:$BM$162,'Carga People'!K$2,0))+IF(ISERROR(VLOOKUP($C64,'LINHA 2'!$C$6:$BM$114,'Carga People'!K$2,0)),0,VLOOKUP($C64,'LINHA 2'!$C$6:$BM$114,'Carga People'!K$2,0))+IF(ISERROR(VLOOKUP($C64,'LINHA 3'!$C$6:$BM$106,'Carga People'!K$2,0)),0,VLOOKUP($C64,'LINHA 3'!$C$6:$BM$106,'Carga People'!K$2,0))</f>
        <v>0</v>
      </c>
      <c r="L64" s="140">
        <f>IF(ISERROR(VLOOKUP($C64,'LINHA 1'!$C$6:$BM$162,'Carga People'!L$2,0)),0,VLOOKUP($C64,'LINHA 1'!$C$6:$BM$162,'Carga People'!L$2,0))+IF(ISERROR(VLOOKUP($C64,'LINHA 2'!$C$6:$BM$114,'Carga People'!L$2,0)),0,VLOOKUP($C64,'LINHA 2'!$C$6:$BM$114,'Carga People'!L$2,0))+IF(ISERROR(VLOOKUP($C64,'LINHA 3'!$C$6:$BM$106,'Carga People'!L$2,0)),0,VLOOKUP($C64,'LINHA 3'!$C$6:$BM$106,'Carga People'!L$2,0))</f>
        <v>0</v>
      </c>
      <c r="M64" s="140">
        <f>IF(ISERROR(VLOOKUP($C64,'LINHA 1'!$C$6:$BM$162,'Carga People'!M$2,0)),0,VLOOKUP($C64,'LINHA 1'!$C$6:$BM$162,'Carga People'!M$2,0))+IF(ISERROR(VLOOKUP($C64,'LINHA 2'!$C$6:$BM$114,'Carga People'!M$2,0)),0,VLOOKUP($C64,'LINHA 2'!$C$6:$BM$114,'Carga People'!M$2,0))+IF(ISERROR(VLOOKUP($C64,'LINHA 3'!$C$6:$BM$106,'Carga People'!M$2,0)),0,VLOOKUP($C64,'LINHA 3'!$C$6:$BM$106,'Carga People'!M$2,0))</f>
        <v>0</v>
      </c>
      <c r="N64" s="140">
        <f>IF(ISERROR(VLOOKUP($C64,'LINHA 1'!$C$6:$BM$162,'Carga People'!N$2,0)),0,VLOOKUP($C64,'LINHA 1'!$C$6:$BM$162,'Carga People'!N$2,0))+IF(ISERROR(VLOOKUP($C64,'LINHA 2'!$C$6:$BM$114,'Carga People'!N$2,0)),0,VLOOKUP($C64,'LINHA 2'!$C$6:$BM$114,'Carga People'!N$2,0))+IF(ISERROR(VLOOKUP($C64,'LINHA 3'!$C$6:$BM$106,'Carga People'!N$2,0)),0,VLOOKUP($C64,'LINHA 3'!$C$6:$BM$106,'Carga People'!N$2,0))</f>
        <v>0</v>
      </c>
      <c r="O64" s="140">
        <f>IF(ISERROR(VLOOKUP($C64,'LINHA 1'!$C$6:$BM$162,'Carga People'!O$2,0)),0,VLOOKUP($C64,'LINHA 1'!$C$6:$BM$162,'Carga People'!O$2,0))+IF(ISERROR(VLOOKUP($C64,'LINHA 2'!$C$6:$BM$114,'Carga People'!O$2,0)),0,VLOOKUP($C64,'LINHA 2'!$C$6:$BM$114,'Carga People'!O$2,0))+IF(ISERROR(VLOOKUP($C64,'LINHA 3'!$C$6:$BM$106,'Carga People'!O$2,0)),0,VLOOKUP($C64,'LINHA 3'!$C$6:$BM$106,'Carga People'!O$2,0))</f>
        <v>0</v>
      </c>
      <c r="P64" s="140">
        <f>IF(ISERROR(VLOOKUP($C64,'LINHA 1'!$C$6:$BM$162,'Carga People'!P$2,0)),0,VLOOKUP($C64,'LINHA 1'!$C$6:$BM$162,'Carga People'!P$2,0))+IF(ISERROR(VLOOKUP($C64,'LINHA 2'!$C$6:$BM$114,'Carga People'!P$2,0)),0,VLOOKUP($C64,'LINHA 2'!$C$6:$BM$114,'Carga People'!P$2,0))+IF(ISERROR(VLOOKUP($C64,'LINHA 3'!$C$6:$BM$106,'Carga People'!P$2,0)),0,VLOOKUP($C64,'LINHA 3'!$C$6:$BM$106,'Carga People'!P$2,0))</f>
        <v>0</v>
      </c>
      <c r="Q64" s="140">
        <f>IF(ISERROR(VLOOKUP($C64,'LINHA 1'!$C$6:$BM$162,'Carga People'!Q$2,0)),0,VLOOKUP($C64,'LINHA 1'!$C$6:$BM$162,'Carga People'!Q$2,0))+IF(ISERROR(VLOOKUP($C64,'LINHA 2'!$C$6:$BM$114,'Carga People'!Q$2,0)),0,VLOOKUP($C64,'LINHA 2'!$C$6:$BM$114,'Carga People'!Q$2,0))+IF(ISERROR(VLOOKUP($C64,'LINHA 3'!$C$6:$BM$106,'Carga People'!Q$2,0)),0,VLOOKUP($C64,'LINHA 3'!$C$6:$BM$106,'Carga People'!Q$2,0))</f>
        <v>0</v>
      </c>
      <c r="R64" s="140">
        <f>IF(ISERROR(VLOOKUP($C64,'LINHA 1'!$C$6:$BM$162,'Carga People'!R$2,0)),0,VLOOKUP($C64,'LINHA 1'!$C$6:$BM$162,'Carga People'!R$2,0))+IF(ISERROR(VLOOKUP($C64,'LINHA 2'!$C$6:$BM$114,'Carga People'!R$2,0)),0,VLOOKUP($C64,'LINHA 2'!$C$6:$BM$114,'Carga People'!R$2,0))+IF(ISERROR(VLOOKUP($C64,'LINHA 3'!$C$6:$BM$106,'Carga People'!R$2,0)),0,VLOOKUP($C64,'LINHA 3'!$C$6:$BM$106,'Carga People'!R$2,0))</f>
        <v>0</v>
      </c>
      <c r="S64" s="140">
        <f>IF(ISERROR(VLOOKUP($C64,'LINHA 1'!$C$6:$BM$162,'Carga People'!S$2,0)),0,VLOOKUP($C64,'LINHA 1'!$C$6:$BM$162,'Carga People'!S$2,0))+IF(ISERROR(VLOOKUP($C64,'LINHA 2'!$C$6:$BM$114,'Carga People'!S$2,0)),0,VLOOKUP($C64,'LINHA 2'!$C$6:$BM$114,'Carga People'!S$2,0))+IF(ISERROR(VLOOKUP($C64,'LINHA 3'!$C$6:$BM$106,'Carga People'!S$2,0)),0,VLOOKUP($C64,'LINHA 3'!$C$6:$BM$106,'Carga People'!S$2,0))</f>
        <v>0</v>
      </c>
      <c r="T64" s="140">
        <f>IF(ISERROR(VLOOKUP($C64,'LINHA 1'!$C$6:$BM$162,'Carga People'!T$2,0)),0,VLOOKUP($C64,'LINHA 1'!$C$6:$BM$162,'Carga People'!T$2,0))+IF(ISERROR(VLOOKUP($C64,'LINHA 2'!$C$6:$BM$114,'Carga People'!T$2,0)),0,VLOOKUP($C64,'LINHA 2'!$C$6:$BM$114,'Carga People'!T$2,0))+IF(ISERROR(VLOOKUP($C64,'LINHA 3'!$C$6:$BM$106,'Carga People'!T$2,0)),0,VLOOKUP($C64,'LINHA 3'!$C$6:$BM$106,'Carga People'!T$2,0))</f>
        <v>0</v>
      </c>
      <c r="U64" s="140">
        <f>IF(ISERROR(VLOOKUP($C64,'LINHA 1'!$C$6:$BM$162,'Carga People'!U$2,0)),0,VLOOKUP($C64,'LINHA 1'!$C$6:$BM$162,'Carga People'!U$2,0))+IF(ISERROR(VLOOKUP($C64,'LINHA 2'!$C$6:$BM$114,'Carga People'!U$2,0)),0,VLOOKUP($C64,'LINHA 2'!$C$6:$BM$114,'Carga People'!U$2,0))+IF(ISERROR(VLOOKUP($C64,'LINHA 3'!$C$6:$BM$106,'Carga People'!U$2,0)),0,VLOOKUP($C64,'LINHA 3'!$C$6:$BM$106,'Carga People'!U$2,0))</f>
        <v>0</v>
      </c>
      <c r="V64" s="140">
        <f>IF(ISERROR(VLOOKUP($C64,'LINHA 1'!$C$6:$BM$162,'Carga People'!V$2,0)),0,VLOOKUP($C64,'LINHA 1'!$C$6:$BM$162,'Carga People'!V$2,0))+IF(ISERROR(VLOOKUP($C64,'LINHA 2'!$C$6:$BM$114,'Carga People'!V$2,0)),0,VLOOKUP($C64,'LINHA 2'!$C$6:$BM$114,'Carga People'!V$2,0))+IF(ISERROR(VLOOKUP($C64,'LINHA 3'!$C$6:$BM$106,'Carga People'!V$2,0)),0,VLOOKUP($C64,'LINHA 3'!$C$6:$BM$106,'Carga People'!V$2,0))</f>
        <v>56</v>
      </c>
      <c r="W64" s="140">
        <f>IF(ISERROR(VLOOKUP($C64,'LINHA 1'!$C$6:$BM$162,'Carga People'!W$2,0)),0,VLOOKUP($C64,'LINHA 1'!$C$6:$BM$162,'Carga People'!W$2,0))+IF(ISERROR(VLOOKUP($C64,'LINHA 2'!$C$6:$BM$114,'Carga People'!W$2,0)),0,VLOOKUP($C64,'LINHA 2'!$C$6:$BM$114,'Carga People'!W$2,0))+IF(ISERROR(VLOOKUP($C64,'LINHA 3'!$C$6:$BM$106,'Carga People'!W$2,0)),0,VLOOKUP($C64,'LINHA 3'!$C$6:$BM$106,'Carga People'!W$2,0))</f>
        <v>0</v>
      </c>
      <c r="X64" s="140">
        <f>IF(ISERROR(VLOOKUP($C64,'LINHA 1'!$C$6:$BM$162,'Carga People'!X$2,0)),0,VLOOKUP($C64,'LINHA 1'!$C$6:$BM$162,'Carga People'!X$2,0))+IF(ISERROR(VLOOKUP($C64,'LINHA 2'!$C$6:$BM$114,'Carga People'!X$2,0)),0,VLOOKUP($C64,'LINHA 2'!$C$6:$BM$114,'Carga People'!X$2,0))+IF(ISERROR(VLOOKUP($C64,'LINHA 3'!$C$6:$BM$106,'Carga People'!X$2,0)),0,VLOOKUP($C64,'LINHA 3'!$C$6:$BM$106,'Carga People'!X$2,0))</f>
        <v>0</v>
      </c>
      <c r="Y64" s="140">
        <f>IF(ISERROR(VLOOKUP($C64,'LINHA 1'!$C$6:$BM$162,'Carga People'!Y$2,0)),0,VLOOKUP($C64,'LINHA 1'!$C$6:$BM$162,'Carga People'!Y$2,0))+IF(ISERROR(VLOOKUP($C64,'LINHA 2'!$C$6:$BM$114,'Carga People'!Y$2,0)),0,VLOOKUP($C64,'LINHA 2'!$C$6:$BM$114,'Carga People'!Y$2,0))+IF(ISERROR(VLOOKUP($C64,'LINHA 3'!$C$6:$BM$106,'Carga People'!Y$2,0)),0,VLOOKUP($C64,'LINHA 3'!$C$6:$BM$106,'Carga People'!Y$2,0))</f>
        <v>0</v>
      </c>
      <c r="Z64" s="140">
        <f>IF(ISERROR(VLOOKUP($C64,'LINHA 1'!$C$6:$BM$162,'Carga People'!Z$2,0)),0,VLOOKUP($C64,'LINHA 1'!$C$6:$BM$162,'Carga People'!Z$2,0))+IF(ISERROR(VLOOKUP($C64,'LINHA 2'!$C$6:$BM$114,'Carga People'!Z$2,0)),0,VLOOKUP($C64,'LINHA 2'!$C$6:$BM$114,'Carga People'!Z$2,0))+IF(ISERROR(VLOOKUP($C64,'LINHA 3'!$C$6:$BM$106,'Carga People'!Z$2,0)),0,VLOOKUP($C64,'LINHA 3'!$C$6:$BM$106,'Carga People'!Z$2,0))</f>
        <v>0</v>
      </c>
      <c r="AA64" s="140">
        <f>IF(ISERROR(VLOOKUP($C64,'LINHA 1'!$C$6:$BM$162,'Carga People'!AA$2,0)),0,VLOOKUP($C64,'LINHA 1'!$C$6:$BM$162,'Carga People'!AA$2,0))+IF(ISERROR(VLOOKUP($C64,'LINHA 2'!$C$6:$BM$114,'Carga People'!AA$2,0)),0,VLOOKUP($C64,'LINHA 2'!$C$6:$BM$114,'Carga People'!AA$2,0))+IF(ISERROR(VLOOKUP($C64,'LINHA 3'!$C$6:$BM$106,'Carga People'!AA$2,0)),0,VLOOKUP($C64,'LINHA 3'!$C$6:$BM$106,'Carga People'!AA$2,0))</f>
        <v>0</v>
      </c>
      <c r="AB64" s="140">
        <f>IF(ISERROR(VLOOKUP($C64,'LINHA 1'!$C$6:$BM$162,'Carga People'!AB$2,0)),0,VLOOKUP($C64,'LINHA 1'!$C$6:$BM$162,'Carga People'!AB$2,0))+IF(ISERROR(VLOOKUP($C64,'LINHA 2'!$C$6:$BM$114,'Carga People'!AB$2,0)),0,VLOOKUP($C64,'LINHA 2'!$C$6:$BM$114,'Carga People'!AB$2,0))+IF(ISERROR(VLOOKUP($C64,'LINHA 3'!$C$6:$BM$106,'Carga People'!AB$2,0)),0,VLOOKUP($C64,'LINHA 3'!$C$6:$BM$106,'Carga People'!AB$2,0))</f>
        <v>0</v>
      </c>
      <c r="AC64" s="140">
        <f>IF(ISERROR(VLOOKUP($C64,'LINHA 1'!$C$6:$BM$162,'Carga People'!AC$2,0)),0,VLOOKUP($C64,'LINHA 1'!$C$6:$BM$162,'Carga People'!AC$2,0))+IF(ISERROR(VLOOKUP($C64,'LINHA 2'!$C$6:$BM$114,'Carga People'!AC$2,0)),0,VLOOKUP($C64,'LINHA 2'!$C$6:$BM$114,'Carga People'!AC$2,0))+IF(ISERROR(VLOOKUP($C64,'LINHA 3'!$C$6:$BM$106,'Carga People'!AC$2,0)),0,VLOOKUP($C64,'LINHA 3'!$C$6:$BM$106,'Carga People'!AC$2,0))</f>
        <v>0</v>
      </c>
      <c r="AD64" s="140">
        <f>IF(ISERROR(VLOOKUP($C64,'LINHA 1'!$C$6:$BM$162,'Carga People'!AD$2,0)),0,VLOOKUP($C64,'LINHA 1'!$C$6:$BM$162,'Carga People'!AD$2,0))+IF(ISERROR(VLOOKUP($C64,'LINHA 2'!$C$6:$BM$114,'Carga People'!AD$2,0)),0,VLOOKUP($C64,'LINHA 2'!$C$6:$BM$114,'Carga People'!AD$2,0))+IF(ISERROR(VLOOKUP($C64,'LINHA 3'!$C$6:$BM$106,'Carga People'!AD$2,0)),0,VLOOKUP($C64,'LINHA 3'!$C$6:$BM$106,'Carga People'!AD$2,0))</f>
        <v>0</v>
      </c>
      <c r="AE64" s="140">
        <f>IF(ISERROR(VLOOKUP($C64,'LINHA 1'!$C$6:$BM$162,'Carga People'!AE$2,0)),0,VLOOKUP($C64,'LINHA 1'!$C$6:$BM$162,'Carga People'!AE$2,0))+IF(ISERROR(VLOOKUP($C64,'LINHA 2'!$C$6:$BM$114,'Carga People'!AE$2,0)),0,VLOOKUP($C64,'LINHA 2'!$C$6:$BM$114,'Carga People'!AE$2,0))+IF(ISERROR(VLOOKUP($C64,'LINHA 3'!$C$6:$BM$106,'Carga People'!AE$2,0)),0,VLOOKUP($C64,'LINHA 3'!$C$6:$BM$106,'Carga People'!AE$2,0))</f>
        <v>0</v>
      </c>
      <c r="AF64" s="140">
        <f>IF(ISERROR(VLOOKUP($C64,'LINHA 1'!$C$6:$BM$162,'Carga People'!AF$2,0)),0,VLOOKUP($C64,'LINHA 1'!$C$6:$BM$162,'Carga People'!AF$2,0))+IF(ISERROR(VLOOKUP($C64,'LINHA 2'!$C$6:$BM$114,'Carga People'!AF$2,0)),0,VLOOKUP($C64,'LINHA 2'!$C$6:$BM$114,'Carga People'!AF$2,0))+IF(ISERROR(VLOOKUP($C64,'LINHA 3'!$C$6:$BM$106,'Carga People'!AF$2,0)),0,VLOOKUP($C64,'LINHA 3'!$C$6:$BM$106,'Carga People'!AF$2,0))</f>
        <v>0</v>
      </c>
      <c r="AG64" s="140">
        <f>IF(ISERROR(VLOOKUP($C64,'LINHA 1'!$C$6:$BM$162,'Carga People'!AG$2,0)),0,VLOOKUP($C64,'LINHA 1'!$C$6:$BM$162,'Carga People'!AG$2,0))+IF(ISERROR(VLOOKUP($C64,'LINHA 2'!$C$6:$BM$114,'Carga People'!AG$2,0)),0,VLOOKUP($C64,'LINHA 2'!$C$6:$BM$114,'Carga People'!AG$2,0))+IF(ISERROR(VLOOKUP($C64,'LINHA 3'!$C$6:$BM$106,'Carga People'!AG$2,0)),0,VLOOKUP($C64,'LINHA 3'!$C$6:$BM$106,'Carga People'!AG$2,0))</f>
        <v>0</v>
      </c>
      <c r="AH64" s="140">
        <f>IF(ISERROR(VLOOKUP($C64,'LINHA 1'!$C$6:$BM$162,'Carga People'!AH$2,0)),0,VLOOKUP($C64,'LINHA 1'!$C$6:$BM$162,'Carga People'!AH$2,0))+IF(ISERROR(VLOOKUP($C64,'LINHA 2'!$C$6:$BM$114,'Carga People'!AH$2,0)),0,VLOOKUP($C64,'LINHA 2'!$C$6:$BM$114,'Carga People'!AH$2,0))+IF(ISERROR(VLOOKUP($C64,'LINHA 3'!$C$6:$BM$106,'Carga People'!AH$2,0)),0,VLOOKUP($C64,'LINHA 3'!$C$6:$BM$106,'Carga People'!AH$2,0))</f>
        <v>0</v>
      </c>
      <c r="AI64" s="140">
        <f>IF(ISERROR(VLOOKUP($C64,'LINHA 1'!$C$6:$BM$162,'Carga People'!AI$2,0)),0,VLOOKUP($C64,'LINHA 1'!$C$6:$BM$162,'Carga People'!AI$2,0))+IF(ISERROR(VLOOKUP($C64,'LINHA 2'!$C$6:$BM$114,'Carga People'!AI$2,0)),0,VLOOKUP($C64,'LINHA 2'!$C$6:$BM$114,'Carga People'!AI$2,0))+IF(ISERROR(VLOOKUP($C64,'LINHA 3'!$C$6:$BM$106,'Carga People'!AI$2,0)),0,VLOOKUP($C64,'LINHA 3'!$C$6:$BM$106,'Carga People'!AI$2,0))</f>
        <v>0</v>
      </c>
      <c r="AJ64" s="140">
        <f>IF(ISERROR(VLOOKUP($C64,'LINHA 1'!$C$6:$BM$162,'Carga People'!AJ$2,0)),0,VLOOKUP($C64,'LINHA 1'!$C$6:$BM$162,'Carga People'!AJ$2,0))+IF(ISERROR(VLOOKUP($C64,'LINHA 2'!$C$6:$BM$114,'Carga People'!AJ$2,0)),0,VLOOKUP($C64,'LINHA 2'!$C$6:$BM$114,'Carga People'!AJ$2,0))+IF(ISERROR(VLOOKUP($C64,'LINHA 3'!$C$6:$BM$106,'Carga People'!AJ$2,0)),0,VLOOKUP($C64,'LINHA 3'!$C$6:$BM$106,'Carga People'!AJ$2,0))</f>
        <v>0</v>
      </c>
      <c r="AK64" s="140">
        <f>IF(ISERROR(VLOOKUP($C64,'LINHA 1'!$C$6:$BM$162,'Carga People'!AK$2,0)),0,VLOOKUP($C64,'LINHA 1'!$C$6:$BM$162,'Carga People'!AK$2,0))+IF(ISERROR(VLOOKUP($C64,'LINHA 2'!$C$6:$BM$114,'Carga People'!AK$2,0)),0,VLOOKUP($C64,'LINHA 2'!$C$6:$BM$114,'Carga People'!AK$2,0))+IF(ISERROR(VLOOKUP($C64,'LINHA 3'!$C$6:$BM$106,'Carga People'!AK$2,0)),0,VLOOKUP($C64,'LINHA 3'!$C$6:$BM$106,'Carga People'!AK$2,0))</f>
        <v>0</v>
      </c>
      <c r="AL64" s="140">
        <f>IF(ISERROR(VLOOKUP($C64,'LINHA 1'!$C$6:$BM$162,'Carga People'!AL$2,0)),0,VLOOKUP($C64,'LINHA 1'!$C$6:$BM$162,'Carga People'!AL$2,0))+IF(ISERROR(VLOOKUP($C64,'LINHA 2'!$C$6:$BM$114,'Carga People'!AL$2,0)),0,VLOOKUP($C64,'LINHA 2'!$C$6:$BM$114,'Carga People'!AL$2,0))+IF(ISERROR(VLOOKUP($C64,'LINHA 3'!$C$6:$BM$106,'Carga People'!AL$2,0)),0,VLOOKUP($C64,'LINHA 3'!$C$6:$BM$106,'Carga People'!AL$2,0))</f>
        <v>0</v>
      </c>
      <c r="AM64" s="140">
        <f>IF(ISERROR(VLOOKUP($C64,'LINHA 1'!$C$6:$BM$162,'Carga People'!AM$2,0)),0,VLOOKUP($C64,'LINHA 1'!$C$6:$BM$162,'Carga People'!AM$2,0))+IF(ISERROR(VLOOKUP($C64,'LINHA 2'!$C$6:$BM$114,'Carga People'!AM$2,0)),0,VLOOKUP($C64,'LINHA 2'!$C$6:$BM$114,'Carga People'!AM$2,0))+IF(ISERROR(VLOOKUP($C64,'LINHA 3'!$C$6:$BM$106,'Carga People'!AM$2,0)),0,VLOOKUP($C64,'LINHA 3'!$C$6:$BM$106,'Carga People'!AM$2,0))</f>
        <v>0</v>
      </c>
      <c r="AN64" s="140">
        <f>IF(ISERROR(VLOOKUP($C64,'LINHA 1'!$C$6:$BM$162,'Carga People'!AN$2,0)),0,VLOOKUP($C64,'LINHA 1'!$C$6:$BM$162,'Carga People'!AN$2,0))+IF(ISERROR(VLOOKUP($C64,'LINHA 2'!$C$6:$BM$114,'Carga People'!AN$2,0)),0,VLOOKUP($C64,'LINHA 2'!$C$6:$BM$114,'Carga People'!AN$2,0))+IF(ISERROR(VLOOKUP($C64,'LINHA 3'!$C$6:$BM$106,'Carga People'!AN$2,0)),0,VLOOKUP($C64,'LINHA 3'!$C$6:$BM$106,'Carga People'!AN$2,0))</f>
        <v>0</v>
      </c>
      <c r="AO64" s="140">
        <f>IF(ISERROR(VLOOKUP($C64,'LINHA 1'!$C$6:$BM$162,'Carga People'!AO$2,0)),0,VLOOKUP($C64,'LINHA 1'!$C$6:$BM$162,'Carga People'!AO$2,0))+IF(ISERROR(VLOOKUP($C64,'LINHA 2'!$C$6:$BM$114,'Carga People'!AO$2,0)),0,VLOOKUP($C64,'LINHA 2'!$C$6:$BM$114,'Carga People'!AO$2,0))+IF(ISERROR(VLOOKUP($C64,'LINHA 3'!$C$6:$BM$106,'Carga People'!AO$2,0)),0,VLOOKUP($C64,'LINHA 3'!$C$6:$BM$106,'Carga People'!AO$2,0))</f>
        <v>0</v>
      </c>
      <c r="AP64" s="140">
        <f>IF(ISERROR(VLOOKUP($C64,'LINHA 1'!$C$6:$BM$162,'Carga People'!AP$2,0)),0,VLOOKUP($C64,'LINHA 1'!$C$6:$BM$162,'Carga People'!AP$2,0))+IF(ISERROR(VLOOKUP($C64,'LINHA 2'!$C$6:$BM$114,'Carga People'!AP$2,0)),0,VLOOKUP($C64,'LINHA 2'!$C$6:$BM$114,'Carga People'!AP$2,0))+IF(ISERROR(VLOOKUP($C64,'LINHA 3'!$C$6:$BM$106,'Carga People'!AP$2,0)),0,VLOOKUP($C64,'LINHA 3'!$C$6:$BM$106,'Carga People'!AP$2,0))</f>
        <v>0</v>
      </c>
      <c r="AQ64" s="140">
        <f>IF(ISERROR(VLOOKUP($C64,'LINHA 1'!$C$6:$BM$162,'Carga People'!AQ$2,0)),0,VLOOKUP($C64,'LINHA 1'!$C$6:$BM$162,'Carga People'!AQ$2,0))+IF(ISERROR(VLOOKUP($C64,'LINHA 2'!$C$6:$BM$114,'Carga People'!AQ$2,0)),0,VLOOKUP($C64,'LINHA 2'!$C$6:$BM$114,'Carga People'!AQ$2,0))+IF(ISERROR(VLOOKUP($C64,'LINHA 3'!$C$6:$BM$106,'Carga People'!AQ$2,0)),0,VLOOKUP($C64,'LINHA 3'!$C$6:$BM$106,'Carga People'!AQ$2,0))</f>
        <v>0</v>
      </c>
      <c r="AR64" s="140">
        <f>IF(ISERROR(VLOOKUP($C64,'LINHA 1'!$C$6:$BM$162,'Carga People'!AR$2,0)),0,VLOOKUP($C64,'LINHA 1'!$C$6:$BM$162,'Carga People'!AR$2,0))+IF(ISERROR(VLOOKUP($C64,'LINHA 2'!$C$6:$BM$114,'Carga People'!AR$2,0)),0,VLOOKUP($C64,'LINHA 2'!$C$6:$BM$114,'Carga People'!AR$2,0))+IF(ISERROR(VLOOKUP($C64,'LINHA 3'!$C$6:$BM$106,'Carga People'!AR$2,0)),0,VLOOKUP($C64,'LINHA 3'!$C$6:$BM$106,'Carga People'!AR$2,0))</f>
        <v>0</v>
      </c>
      <c r="AS64" s="140">
        <f>IF(ISERROR(VLOOKUP($C64,'LINHA 1'!$C$6:$BM$162,'Carga People'!AS$2,0)),0,VLOOKUP($C64,'LINHA 1'!$C$6:$BM$162,'Carga People'!AS$2,0))+IF(ISERROR(VLOOKUP($C64,'LINHA 2'!$C$6:$BM$114,'Carga People'!AS$2,0)),0,VLOOKUP($C64,'LINHA 2'!$C$6:$BM$114,'Carga People'!AS$2,0))+IF(ISERROR(VLOOKUP($C64,'LINHA 3'!$C$6:$BM$106,'Carga People'!AS$2,0)),0,VLOOKUP($C64,'LINHA 3'!$C$6:$BM$106,'Carga People'!AS$2,0))</f>
        <v>0</v>
      </c>
      <c r="AT64" s="140">
        <f>IF(ISERROR(VLOOKUP($C64,'LINHA 1'!$C$6:$BM$162,'Carga People'!AT$2,0)),0,VLOOKUP($C64,'LINHA 1'!$C$6:$BM$162,'Carga People'!AT$2,0))+IF(ISERROR(VLOOKUP($C64,'LINHA 2'!$C$6:$BM$114,'Carga People'!AT$2,0)),0,VLOOKUP($C64,'LINHA 2'!$C$6:$BM$114,'Carga People'!AT$2,0))+IF(ISERROR(VLOOKUP($C64,'LINHA 3'!$C$6:$BM$106,'Carga People'!AT$2,0)),0,VLOOKUP($C64,'LINHA 3'!$C$6:$BM$106,'Carga People'!AT$2,0))</f>
        <v>0</v>
      </c>
      <c r="AU64" s="367">
        <f t="shared" si="2"/>
        <v>56</v>
      </c>
      <c r="AV64" s="780" t="str">
        <f t="shared" si="3"/>
        <v/>
      </c>
      <c r="AW64" s="90" t="e">
        <f>IF(D64="","",VLOOKUP(D64,MI_ME!$D$5:$AQ$336,39,0))</f>
        <v>#N/A</v>
      </c>
      <c r="AX64" s="660"/>
    </row>
    <row r="65" spans="1:50" ht="18" customHeight="1" x14ac:dyDescent="0.3">
      <c r="A65" s="1792"/>
      <c r="B65" s="770" t="s">
        <v>1008</v>
      </c>
      <c r="C65" s="28" t="s">
        <v>1324</v>
      </c>
      <c r="D65" s="771" t="s">
        <v>1323</v>
      </c>
      <c r="E65" s="1457"/>
      <c r="F65" s="770" t="s">
        <v>47</v>
      </c>
      <c r="G65" s="136"/>
      <c r="H65" s="137"/>
      <c r="I65" s="138"/>
      <c r="J65" s="139">
        <f>IF(ISERROR(VLOOKUP($C65,'LINHA 1'!$C$6:$BM$162,'Carga People'!J$2,0)),0,VLOOKUP($C65,'LINHA 1'!$C$6:$BM$162,'Carga People'!J$2,0))+IF(ISERROR(VLOOKUP($C65,'LINHA 2'!$C$6:$BM$114,'Carga People'!J$2,0)),0,VLOOKUP($C65,'LINHA 2'!$C$6:$BM$114,'Carga People'!J$2,0))+IF(ISERROR(VLOOKUP($C65,'LINHA 3'!$C$6:$BM$106,'Carga People'!J$2,0)),0,VLOOKUP($C65,'LINHA 3'!$C$6:$BM$106,'Carga People'!J$2,0))</f>
        <v>0</v>
      </c>
      <c r="K65" s="140">
        <f>IF(ISERROR(VLOOKUP($C65,'LINHA 1'!$C$6:$BM$162,'Carga People'!K$2,0)),0,VLOOKUP($C65,'LINHA 1'!$C$6:$BM$162,'Carga People'!K$2,0))+IF(ISERROR(VLOOKUP($C65,'LINHA 2'!$C$6:$BM$114,'Carga People'!K$2,0)),0,VLOOKUP($C65,'LINHA 2'!$C$6:$BM$114,'Carga People'!K$2,0))+IF(ISERROR(VLOOKUP($C65,'LINHA 3'!$C$6:$BM$106,'Carga People'!K$2,0)),0,VLOOKUP($C65,'LINHA 3'!$C$6:$BM$106,'Carga People'!K$2,0))</f>
        <v>0</v>
      </c>
      <c r="L65" s="140">
        <f>IF(ISERROR(VLOOKUP($C65,'LINHA 1'!$C$6:$BM$162,'Carga People'!L$2,0)),0,VLOOKUP($C65,'LINHA 1'!$C$6:$BM$162,'Carga People'!L$2,0))+IF(ISERROR(VLOOKUP($C65,'LINHA 2'!$C$6:$BM$114,'Carga People'!L$2,0)),0,VLOOKUP($C65,'LINHA 2'!$C$6:$BM$114,'Carga People'!L$2,0))+IF(ISERROR(VLOOKUP($C65,'LINHA 3'!$C$6:$BM$106,'Carga People'!L$2,0)),0,VLOOKUP($C65,'LINHA 3'!$C$6:$BM$106,'Carga People'!L$2,0))</f>
        <v>0</v>
      </c>
      <c r="M65" s="140">
        <f>IF(ISERROR(VLOOKUP($C65,'LINHA 1'!$C$6:$BM$162,'Carga People'!M$2,0)),0,VLOOKUP($C65,'LINHA 1'!$C$6:$BM$162,'Carga People'!M$2,0))+IF(ISERROR(VLOOKUP($C65,'LINHA 2'!$C$6:$BM$114,'Carga People'!M$2,0)),0,VLOOKUP($C65,'LINHA 2'!$C$6:$BM$114,'Carga People'!M$2,0))+IF(ISERROR(VLOOKUP($C65,'LINHA 3'!$C$6:$BM$106,'Carga People'!M$2,0)),0,VLOOKUP($C65,'LINHA 3'!$C$6:$BM$106,'Carga People'!M$2,0))</f>
        <v>0</v>
      </c>
      <c r="N65" s="140">
        <f>IF(ISERROR(VLOOKUP($C65,'LINHA 1'!$C$6:$BM$162,'Carga People'!N$2,0)),0,VLOOKUP($C65,'LINHA 1'!$C$6:$BM$162,'Carga People'!N$2,0))+IF(ISERROR(VLOOKUP($C65,'LINHA 2'!$C$6:$BM$114,'Carga People'!N$2,0)),0,VLOOKUP($C65,'LINHA 2'!$C$6:$BM$114,'Carga People'!N$2,0))+IF(ISERROR(VLOOKUP($C65,'LINHA 3'!$C$6:$BM$106,'Carga People'!N$2,0)),0,VLOOKUP($C65,'LINHA 3'!$C$6:$BM$106,'Carga People'!N$2,0))</f>
        <v>0</v>
      </c>
      <c r="O65" s="140">
        <f>IF(ISERROR(VLOOKUP($C65,'LINHA 1'!$C$6:$BM$162,'Carga People'!O$2,0)),0,VLOOKUP($C65,'LINHA 1'!$C$6:$BM$162,'Carga People'!O$2,0))+IF(ISERROR(VLOOKUP($C65,'LINHA 2'!$C$6:$BM$114,'Carga People'!O$2,0)),0,VLOOKUP($C65,'LINHA 2'!$C$6:$BM$114,'Carga People'!O$2,0))+IF(ISERROR(VLOOKUP($C65,'LINHA 3'!$C$6:$BM$106,'Carga People'!O$2,0)),0,VLOOKUP($C65,'LINHA 3'!$C$6:$BM$106,'Carga People'!O$2,0))</f>
        <v>0</v>
      </c>
      <c r="P65" s="140">
        <f>IF(ISERROR(VLOOKUP($C65,'LINHA 1'!$C$6:$BM$162,'Carga People'!P$2,0)),0,VLOOKUP($C65,'LINHA 1'!$C$6:$BM$162,'Carga People'!P$2,0))+IF(ISERROR(VLOOKUP($C65,'LINHA 2'!$C$6:$BM$114,'Carga People'!P$2,0)),0,VLOOKUP($C65,'LINHA 2'!$C$6:$BM$114,'Carga People'!P$2,0))+IF(ISERROR(VLOOKUP($C65,'LINHA 3'!$C$6:$BM$106,'Carga People'!P$2,0)),0,VLOOKUP($C65,'LINHA 3'!$C$6:$BM$106,'Carga People'!P$2,0))</f>
        <v>0</v>
      </c>
      <c r="Q65" s="140">
        <f>IF(ISERROR(VLOOKUP($C65,'LINHA 1'!$C$6:$BM$162,'Carga People'!Q$2,0)),0,VLOOKUP($C65,'LINHA 1'!$C$6:$BM$162,'Carga People'!Q$2,0))+IF(ISERROR(VLOOKUP($C65,'LINHA 2'!$C$6:$BM$114,'Carga People'!Q$2,0)),0,VLOOKUP($C65,'LINHA 2'!$C$6:$BM$114,'Carga People'!Q$2,0))+IF(ISERROR(VLOOKUP($C65,'LINHA 3'!$C$6:$BM$106,'Carga People'!Q$2,0)),0,VLOOKUP($C65,'LINHA 3'!$C$6:$BM$106,'Carga People'!Q$2,0))</f>
        <v>0</v>
      </c>
      <c r="R65" s="140">
        <f>IF(ISERROR(VLOOKUP($C65,'LINHA 1'!$C$6:$BM$162,'Carga People'!R$2,0)),0,VLOOKUP($C65,'LINHA 1'!$C$6:$BM$162,'Carga People'!R$2,0))+IF(ISERROR(VLOOKUP($C65,'LINHA 2'!$C$6:$BM$114,'Carga People'!R$2,0)),0,VLOOKUP($C65,'LINHA 2'!$C$6:$BM$114,'Carga People'!R$2,0))+IF(ISERROR(VLOOKUP($C65,'LINHA 3'!$C$6:$BM$106,'Carga People'!R$2,0)),0,VLOOKUP($C65,'LINHA 3'!$C$6:$BM$106,'Carga People'!R$2,0))</f>
        <v>0</v>
      </c>
      <c r="S65" s="140">
        <f>IF(ISERROR(VLOOKUP($C65,'LINHA 1'!$C$6:$BM$162,'Carga People'!S$2,0)),0,VLOOKUP($C65,'LINHA 1'!$C$6:$BM$162,'Carga People'!S$2,0))+IF(ISERROR(VLOOKUP($C65,'LINHA 2'!$C$6:$BM$114,'Carga People'!S$2,0)),0,VLOOKUP($C65,'LINHA 2'!$C$6:$BM$114,'Carga People'!S$2,0))+IF(ISERROR(VLOOKUP($C65,'LINHA 3'!$C$6:$BM$106,'Carga People'!S$2,0)),0,VLOOKUP($C65,'LINHA 3'!$C$6:$BM$106,'Carga People'!S$2,0))</f>
        <v>0</v>
      </c>
      <c r="T65" s="140">
        <f>IF(ISERROR(VLOOKUP($C65,'LINHA 1'!$C$6:$BM$162,'Carga People'!T$2,0)),0,VLOOKUP($C65,'LINHA 1'!$C$6:$BM$162,'Carga People'!T$2,0))+IF(ISERROR(VLOOKUP($C65,'LINHA 2'!$C$6:$BM$114,'Carga People'!T$2,0)),0,VLOOKUP($C65,'LINHA 2'!$C$6:$BM$114,'Carga People'!T$2,0))+IF(ISERROR(VLOOKUP($C65,'LINHA 3'!$C$6:$BM$106,'Carga People'!T$2,0)),0,VLOOKUP($C65,'LINHA 3'!$C$6:$BM$106,'Carga People'!T$2,0))</f>
        <v>0</v>
      </c>
      <c r="U65" s="140">
        <f>IF(ISERROR(VLOOKUP($C65,'LINHA 1'!$C$6:$BM$162,'Carga People'!U$2,0)),0,VLOOKUP($C65,'LINHA 1'!$C$6:$BM$162,'Carga People'!U$2,0))+IF(ISERROR(VLOOKUP($C65,'LINHA 2'!$C$6:$BM$114,'Carga People'!U$2,0)),0,VLOOKUP($C65,'LINHA 2'!$C$6:$BM$114,'Carga People'!U$2,0))+IF(ISERROR(VLOOKUP($C65,'LINHA 3'!$C$6:$BM$106,'Carga People'!U$2,0)),0,VLOOKUP($C65,'LINHA 3'!$C$6:$BM$106,'Carga People'!U$2,0))</f>
        <v>98</v>
      </c>
      <c r="V65" s="140">
        <f>IF(ISERROR(VLOOKUP($C65,'LINHA 1'!$C$6:$BM$162,'Carga People'!V$2,0)),0,VLOOKUP($C65,'LINHA 1'!$C$6:$BM$162,'Carga People'!V$2,0))+IF(ISERROR(VLOOKUP($C65,'LINHA 2'!$C$6:$BM$114,'Carga People'!V$2,0)),0,VLOOKUP($C65,'LINHA 2'!$C$6:$BM$114,'Carga People'!V$2,0))+IF(ISERROR(VLOOKUP($C65,'LINHA 3'!$C$6:$BM$106,'Carga People'!V$2,0)),0,VLOOKUP($C65,'LINHA 3'!$C$6:$BM$106,'Carga People'!V$2,0))</f>
        <v>0</v>
      </c>
      <c r="W65" s="140">
        <f>IF(ISERROR(VLOOKUP($C65,'LINHA 1'!$C$6:$BM$162,'Carga People'!W$2,0)),0,VLOOKUP($C65,'LINHA 1'!$C$6:$BM$162,'Carga People'!W$2,0))+IF(ISERROR(VLOOKUP($C65,'LINHA 2'!$C$6:$BM$114,'Carga People'!W$2,0)),0,VLOOKUP($C65,'LINHA 2'!$C$6:$BM$114,'Carga People'!W$2,0))+IF(ISERROR(VLOOKUP($C65,'LINHA 3'!$C$6:$BM$106,'Carga People'!W$2,0)),0,VLOOKUP($C65,'LINHA 3'!$C$6:$BM$106,'Carga People'!W$2,0))</f>
        <v>0</v>
      </c>
      <c r="X65" s="140">
        <f>IF(ISERROR(VLOOKUP($C65,'LINHA 1'!$C$6:$BM$162,'Carga People'!X$2,0)),0,VLOOKUP($C65,'LINHA 1'!$C$6:$BM$162,'Carga People'!X$2,0))+IF(ISERROR(VLOOKUP($C65,'LINHA 2'!$C$6:$BM$114,'Carga People'!X$2,0)),0,VLOOKUP($C65,'LINHA 2'!$C$6:$BM$114,'Carga People'!X$2,0))+IF(ISERROR(VLOOKUP($C65,'LINHA 3'!$C$6:$BM$106,'Carga People'!X$2,0)),0,VLOOKUP($C65,'LINHA 3'!$C$6:$BM$106,'Carga People'!X$2,0))</f>
        <v>0</v>
      </c>
      <c r="Y65" s="140">
        <f>IF(ISERROR(VLOOKUP($C65,'LINHA 1'!$C$6:$BM$162,'Carga People'!Y$2,0)),0,VLOOKUP($C65,'LINHA 1'!$C$6:$BM$162,'Carga People'!Y$2,0))+IF(ISERROR(VLOOKUP($C65,'LINHA 2'!$C$6:$BM$114,'Carga People'!Y$2,0)),0,VLOOKUP($C65,'LINHA 2'!$C$6:$BM$114,'Carga People'!Y$2,0))+IF(ISERROR(VLOOKUP($C65,'LINHA 3'!$C$6:$BM$106,'Carga People'!Y$2,0)),0,VLOOKUP($C65,'LINHA 3'!$C$6:$BM$106,'Carga People'!Y$2,0))</f>
        <v>0</v>
      </c>
      <c r="Z65" s="140">
        <f>IF(ISERROR(VLOOKUP($C65,'LINHA 1'!$C$6:$BM$162,'Carga People'!Z$2,0)),0,VLOOKUP($C65,'LINHA 1'!$C$6:$BM$162,'Carga People'!Z$2,0))+IF(ISERROR(VLOOKUP($C65,'LINHA 2'!$C$6:$BM$114,'Carga People'!Z$2,0)),0,VLOOKUP($C65,'LINHA 2'!$C$6:$BM$114,'Carga People'!Z$2,0))+IF(ISERROR(VLOOKUP($C65,'LINHA 3'!$C$6:$BM$106,'Carga People'!Z$2,0)),0,VLOOKUP($C65,'LINHA 3'!$C$6:$BM$106,'Carga People'!Z$2,0))</f>
        <v>0</v>
      </c>
      <c r="AA65" s="140">
        <f>IF(ISERROR(VLOOKUP($C65,'LINHA 1'!$C$6:$BM$162,'Carga People'!AA$2,0)),0,VLOOKUP($C65,'LINHA 1'!$C$6:$BM$162,'Carga People'!AA$2,0))+IF(ISERROR(VLOOKUP($C65,'LINHA 2'!$C$6:$BM$114,'Carga People'!AA$2,0)),0,VLOOKUP($C65,'LINHA 2'!$C$6:$BM$114,'Carga People'!AA$2,0))+IF(ISERROR(VLOOKUP($C65,'LINHA 3'!$C$6:$BM$106,'Carga People'!AA$2,0)),0,VLOOKUP($C65,'LINHA 3'!$C$6:$BM$106,'Carga People'!AA$2,0))</f>
        <v>0</v>
      </c>
      <c r="AB65" s="140">
        <f>IF(ISERROR(VLOOKUP($C65,'LINHA 1'!$C$6:$BM$162,'Carga People'!AB$2,0)),0,VLOOKUP($C65,'LINHA 1'!$C$6:$BM$162,'Carga People'!AB$2,0))+IF(ISERROR(VLOOKUP($C65,'LINHA 2'!$C$6:$BM$114,'Carga People'!AB$2,0)),0,VLOOKUP($C65,'LINHA 2'!$C$6:$BM$114,'Carga People'!AB$2,0))+IF(ISERROR(VLOOKUP($C65,'LINHA 3'!$C$6:$BM$106,'Carga People'!AB$2,0)),0,VLOOKUP($C65,'LINHA 3'!$C$6:$BM$106,'Carga People'!AB$2,0))</f>
        <v>0</v>
      </c>
      <c r="AC65" s="140">
        <f>IF(ISERROR(VLOOKUP($C65,'LINHA 1'!$C$6:$BM$162,'Carga People'!AC$2,0)),0,VLOOKUP($C65,'LINHA 1'!$C$6:$BM$162,'Carga People'!AC$2,0))+IF(ISERROR(VLOOKUP($C65,'LINHA 2'!$C$6:$BM$114,'Carga People'!AC$2,0)),0,VLOOKUP($C65,'LINHA 2'!$C$6:$BM$114,'Carga People'!AC$2,0))+IF(ISERROR(VLOOKUP($C65,'LINHA 3'!$C$6:$BM$106,'Carga People'!AC$2,0)),0,VLOOKUP($C65,'LINHA 3'!$C$6:$BM$106,'Carga People'!AC$2,0))</f>
        <v>0</v>
      </c>
      <c r="AD65" s="140">
        <f>IF(ISERROR(VLOOKUP($C65,'LINHA 1'!$C$6:$BM$162,'Carga People'!AD$2,0)),0,VLOOKUP($C65,'LINHA 1'!$C$6:$BM$162,'Carga People'!AD$2,0))+IF(ISERROR(VLOOKUP($C65,'LINHA 2'!$C$6:$BM$114,'Carga People'!AD$2,0)),0,VLOOKUP($C65,'LINHA 2'!$C$6:$BM$114,'Carga People'!AD$2,0))+IF(ISERROR(VLOOKUP($C65,'LINHA 3'!$C$6:$BM$106,'Carga People'!AD$2,0)),0,VLOOKUP($C65,'LINHA 3'!$C$6:$BM$106,'Carga People'!AD$2,0))</f>
        <v>0</v>
      </c>
      <c r="AE65" s="140">
        <f>IF(ISERROR(VLOOKUP($C65,'LINHA 1'!$C$6:$BM$162,'Carga People'!AE$2,0)),0,VLOOKUP($C65,'LINHA 1'!$C$6:$BM$162,'Carga People'!AE$2,0))+IF(ISERROR(VLOOKUP($C65,'LINHA 2'!$C$6:$BM$114,'Carga People'!AE$2,0)),0,VLOOKUP($C65,'LINHA 2'!$C$6:$BM$114,'Carga People'!AE$2,0))+IF(ISERROR(VLOOKUP($C65,'LINHA 3'!$C$6:$BM$106,'Carga People'!AE$2,0)),0,VLOOKUP($C65,'LINHA 3'!$C$6:$BM$106,'Carga People'!AE$2,0))</f>
        <v>0</v>
      </c>
      <c r="AF65" s="140">
        <f>IF(ISERROR(VLOOKUP($C65,'LINHA 1'!$C$6:$BM$162,'Carga People'!AF$2,0)),0,VLOOKUP($C65,'LINHA 1'!$C$6:$BM$162,'Carga People'!AF$2,0))+IF(ISERROR(VLOOKUP($C65,'LINHA 2'!$C$6:$BM$114,'Carga People'!AF$2,0)),0,VLOOKUP($C65,'LINHA 2'!$C$6:$BM$114,'Carga People'!AF$2,0))+IF(ISERROR(VLOOKUP($C65,'LINHA 3'!$C$6:$BM$106,'Carga People'!AF$2,0)),0,VLOOKUP($C65,'LINHA 3'!$C$6:$BM$106,'Carga People'!AF$2,0))</f>
        <v>0</v>
      </c>
      <c r="AG65" s="140">
        <f>IF(ISERROR(VLOOKUP($C65,'LINHA 1'!$C$6:$BM$162,'Carga People'!AG$2,0)),0,VLOOKUP($C65,'LINHA 1'!$C$6:$BM$162,'Carga People'!AG$2,0))+IF(ISERROR(VLOOKUP($C65,'LINHA 2'!$C$6:$BM$114,'Carga People'!AG$2,0)),0,VLOOKUP($C65,'LINHA 2'!$C$6:$BM$114,'Carga People'!AG$2,0))+IF(ISERROR(VLOOKUP($C65,'LINHA 3'!$C$6:$BM$106,'Carga People'!AG$2,0)),0,VLOOKUP($C65,'LINHA 3'!$C$6:$BM$106,'Carga People'!AG$2,0))</f>
        <v>0</v>
      </c>
      <c r="AH65" s="140">
        <f>IF(ISERROR(VLOOKUP($C65,'LINHA 1'!$C$6:$BM$162,'Carga People'!AH$2,0)),0,VLOOKUP($C65,'LINHA 1'!$C$6:$BM$162,'Carga People'!AH$2,0))+IF(ISERROR(VLOOKUP($C65,'LINHA 2'!$C$6:$BM$114,'Carga People'!AH$2,0)),0,VLOOKUP($C65,'LINHA 2'!$C$6:$BM$114,'Carga People'!AH$2,0))+IF(ISERROR(VLOOKUP($C65,'LINHA 3'!$C$6:$BM$106,'Carga People'!AH$2,0)),0,VLOOKUP($C65,'LINHA 3'!$C$6:$BM$106,'Carga People'!AH$2,0))</f>
        <v>0</v>
      </c>
      <c r="AI65" s="140">
        <f>IF(ISERROR(VLOOKUP($C65,'LINHA 1'!$C$6:$BM$162,'Carga People'!AI$2,0)),0,VLOOKUP($C65,'LINHA 1'!$C$6:$BM$162,'Carga People'!AI$2,0))+IF(ISERROR(VLOOKUP($C65,'LINHA 2'!$C$6:$BM$114,'Carga People'!AI$2,0)),0,VLOOKUP($C65,'LINHA 2'!$C$6:$BM$114,'Carga People'!AI$2,0))+IF(ISERROR(VLOOKUP($C65,'LINHA 3'!$C$6:$BM$106,'Carga People'!AI$2,0)),0,VLOOKUP($C65,'LINHA 3'!$C$6:$BM$106,'Carga People'!AI$2,0))</f>
        <v>0</v>
      </c>
      <c r="AJ65" s="140">
        <f>IF(ISERROR(VLOOKUP($C65,'LINHA 1'!$C$6:$BM$162,'Carga People'!AJ$2,0)),0,VLOOKUP($C65,'LINHA 1'!$C$6:$BM$162,'Carga People'!AJ$2,0))+IF(ISERROR(VLOOKUP($C65,'LINHA 2'!$C$6:$BM$114,'Carga People'!AJ$2,0)),0,VLOOKUP($C65,'LINHA 2'!$C$6:$BM$114,'Carga People'!AJ$2,0))+IF(ISERROR(VLOOKUP($C65,'LINHA 3'!$C$6:$BM$106,'Carga People'!AJ$2,0)),0,VLOOKUP($C65,'LINHA 3'!$C$6:$BM$106,'Carga People'!AJ$2,0))</f>
        <v>0</v>
      </c>
      <c r="AK65" s="140">
        <f>IF(ISERROR(VLOOKUP($C65,'LINHA 1'!$C$6:$BM$162,'Carga People'!AK$2,0)),0,VLOOKUP($C65,'LINHA 1'!$C$6:$BM$162,'Carga People'!AK$2,0))+IF(ISERROR(VLOOKUP($C65,'LINHA 2'!$C$6:$BM$114,'Carga People'!AK$2,0)),0,VLOOKUP($C65,'LINHA 2'!$C$6:$BM$114,'Carga People'!AK$2,0))+IF(ISERROR(VLOOKUP($C65,'LINHA 3'!$C$6:$BM$106,'Carga People'!AK$2,0)),0,VLOOKUP($C65,'LINHA 3'!$C$6:$BM$106,'Carga People'!AK$2,0))</f>
        <v>0</v>
      </c>
      <c r="AL65" s="140">
        <f>IF(ISERROR(VLOOKUP($C65,'LINHA 1'!$C$6:$BM$162,'Carga People'!AL$2,0)),0,VLOOKUP($C65,'LINHA 1'!$C$6:$BM$162,'Carga People'!AL$2,0))+IF(ISERROR(VLOOKUP($C65,'LINHA 2'!$C$6:$BM$114,'Carga People'!AL$2,0)),0,VLOOKUP($C65,'LINHA 2'!$C$6:$BM$114,'Carga People'!AL$2,0))+IF(ISERROR(VLOOKUP($C65,'LINHA 3'!$C$6:$BM$106,'Carga People'!AL$2,0)),0,VLOOKUP($C65,'LINHA 3'!$C$6:$BM$106,'Carga People'!AL$2,0))</f>
        <v>0</v>
      </c>
      <c r="AM65" s="140">
        <f>IF(ISERROR(VLOOKUP($C65,'LINHA 1'!$C$6:$BM$162,'Carga People'!AM$2,0)),0,VLOOKUP($C65,'LINHA 1'!$C$6:$BM$162,'Carga People'!AM$2,0))+IF(ISERROR(VLOOKUP($C65,'LINHA 2'!$C$6:$BM$114,'Carga People'!AM$2,0)),0,VLOOKUP($C65,'LINHA 2'!$C$6:$BM$114,'Carga People'!AM$2,0))+IF(ISERROR(VLOOKUP($C65,'LINHA 3'!$C$6:$BM$106,'Carga People'!AM$2,0)),0,VLOOKUP($C65,'LINHA 3'!$C$6:$BM$106,'Carga People'!AM$2,0))</f>
        <v>0</v>
      </c>
      <c r="AN65" s="140">
        <f>IF(ISERROR(VLOOKUP($C65,'LINHA 1'!$C$6:$BM$162,'Carga People'!AN$2,0)),0,VLOOKUP($C65,'LINHA 1'!$C$6:$BM$162,'Carga People'!AN$2,0))+IF(ISERROR(VLOOKUP($C65,'LINHA 2'!$C$6:$BM$114,'Carga People'!AN$2,0)),0,VLOOKUP($C65,'LINHA 2'!$C$6:$BM$114,'Carga People'!AN$2,0))+IF(ISERROR(VLOOKUP($C65,'LINHA 3'!$C$6:$BM$106,'Carga People'!AN$2,0)),0,VLOOKUP($C65,'LINHA 3'!$C$6:$BM$106,'Carga People'!AN$2,0))</f>
        <v>0</v>
      </c>
      <c r="AO65" s="140">
        <f>IF(ISERROR(VLOOKUP($C65,'LINHA 1'!$C$6:$BM$162,'Carga People'!AO$2,0)),0,VLOOKUP($C65,'LINHA 1'!$C$6:$BM$162,'Carga People'!AO$2,0))+IF(ISERROR(VLOOKUP($C65,'LINHA 2'!$C$6:$BM$114,'Carga People'!AO$2,0)),0,VLOOKUP($C65,'LINHA 2'!$C$6:$BM$114,'Carga People'!AO$2,0))+IF(ISERROR(VLOOKUP($C65,'LINHA 3'!$C$6:$BM$106,'Carga People'!AO$2,0)),0,VLOOKUP($C65,'LINHA 3'!$C$6:$BM$106,'Carga People'!AO$2,0))</f>
        <v>0</v>
      </c>
      <c r="AP65" s="140">
        <f>IF(ISERROR(VLOOKUP($C65,'LINHA 1'!$C$6:$BM$162,'Carga People'!AP$2,0)),0,VLOOKUP($C65,'LINHA 1'!$C$6:$BM$162,'Carga People'!AP$2,0))+IF(ISERROR(VLOOKUP($C65,'LINHA 2'!$C$6:$BM$114,'Carga People'!AP$2,0)),0,VLOOKUP($C65,'LINHA 2'!$C$6:$BM$114,'Carga People'!AP$2,0))+IF(ISERROR(VLOOKUP($C65,'LINHA 3'!$C$6:$BM$106,'Carga People'!AP$2,0)),0,VLOOKUP($C65,'LINHA 3'!$C$6:$BM$106,'Carga People'!AP$2,0))</f>
        <v>0</v>
      </c>
      <c r="AQ65" s="140">
        <f>IF(ISERROR(VLOOKUP($C65,'LINHA 1'!$C$6:$BM$162,'Carga People'!AQ$2,0)),0,VLOOKUP($C65,'LINHA 1'!$C$6:$BM$162,'Carga People'!AQ$2,0))+IF(ISERROR(VLOOKUP($C65,'LINHA 2'!$C$6:$BM$114,'Carga People'!AQ$2,0)),0,VLOOKUP($C65,'LINHA 2'!$C$6:$BM$114,'Carga People'!AQ$2,0))+IF(ISERROR(VLOOKUP($C65,'LINHA 3'!$C$6:$BM$106,'Carga People'!AQ$2,0)),0,VLOOKUP($C65,'LINHA 3'!$C$6:$BM$106,'Carga People'!AQ$2,0))</f>
        <v>0</v>
      </c>
      <c r="AR65" s="140">
        <f>IF(ISERROR(VLOOKUP($C65,'LINHA 1'!$C$6:$BM$162,'Carga People'!AR$2,0)),0,VLOOKUP($C65,'LINHA 1'!$C$6:$BM$162,'Carga People'!AR$2,0))+IF(ISERROR(VLOOKUP($C65,'LINHA 2'!$C$6:$BM$114,'Carga People'!AR$2,0)),0,VLOOKUP($C65,'LINHA 2'!$C$6:$BM$114,'Carga People'!AR$2,0))+IF(ISERROR(VLOOKUP($C65,'LINHA 3'!$C$6:$BM$106,'Carga People'!AR$2,0)),0,VLOOKUP($C65,'LINHA 3'!$C$6:$BM$106,'Carga People'!AR$2,0))</f>
        <v>0</v>
      </c>
      <c r="AS65" s="140">
        <f>IF(ISERROR(VLOOKUP($C65,'LINHA 1'!$C$6:$BM$162,'Carga People'!AS$2,0)),0,VLOOKUP($C65,'LINHA 1'!$C$6:$BM$162,'Carga People'!AS$2,0))+IF(ISERROR(VLOOKUP($C65,'LINHA 2'!$C$6:$BM$114,'Carga People'!AS$2,0)),0,VLOOKUP($C65,'LINHA 2'!$C$6:$BM$114,'Carga People'!AS$2,0))+IF(ISERROR(VLOOKUP($C65,'LINHA 3'!$C$6:$BM$106,'Carga People'!AS$2,0)),0,VLOOKUP($C65,'LINHA 3'!$C$6:$BM$106,'Carga People'!AS$2,0))</f>
        <v>0</v>
      </c>
      <c r="AT65" s="140">
        <f>IF(ISERROR(VLOOKUP($C65,'LINHA 1'!$C$6:$BM$162,'Carga People'!AT$2,0)),0,VLOOKUP($C65,'LINHA 1'!$C$6:$BM$162,'Carga People'!AT$2,0))+IF(ISERROR(VLOOKUP($C65,'LINHA 2'!$C$6:$BM$114,'Carga People'!AT$2,0)),0,VLOOKUP($C65,'LINHA 2'!$C$6:$BM$114,'Carga People'!AT$2,0))+IF(ISERROR(VLOOKUP($C65,'LINHA 3'!$C$6:$BM$106,'Carga People'!AT$2,0)),0,VLOOKUP($C65,'LINHA 3'!$C$6:$BM$106,'Carga People'!AT$2,0))</f>
        <v>0</v>
      </c>
      <c r="AU65" s="367">
        <f t="shared" si="2"/>
        <v>98</v>
      </c>
      <c r="AV65" s="780" t="str">
        <f t="shared" si="3"/>
        <v/>
      </c>
      <c r="AW65" s="90" t="e">
        <f>IF(D65="","",VLOOKUP(D65,MI_ME!$D$5:$AQ$336,39,0))</f>
        <v>#N/A</v>
      </c>
      <c r="AX65" s="660"/>
    </row>
    <row r="66" spans="1:50" ht="18" customHeight="1" x14ac:dyDescent="0.3">
      <c r="A66" s="1792"/>
      <c r="B66" s="773" t="s">
        <v>314</v>
      </c>
      <c r="C66" s="773" t="s">
        <v>1325</v>
      </c>
      <c r="D66" s="771" t="s">
        <v>410</v>
      </c>
      <c r="E66" s="1457"/>
      <c r="F66" s="770" t="s">
        <v>47</v>
      </c>
      <c r="G66" s="136"/>
      <c r="H66" s="137"/>
      <c r="I66" s="138"/>
      <c r="J66" s="139">
        <f>IF(ISERROR(VLOOKUP($C66,'LINHA 1'!$C$6:$BM$162,'Carga People'!J$2,0)),0,VLOOKUP($C66,'LINHA 1'!$C$6:$BM$162,'Carga People'!J$2,0))+IF(ISERROR(VLOOKUP($C66,'LINHA 2'!$C$6:$BM$114,'Carga People'!J$2,0)),0,VLOOKUP($C66,'LINHA 2'!$C$6:$BM$114,'Carga People'!J$2,0))+IF(ISERROR(VLOOKUP($C66,'LINHA 3'!$C$6:$BM$106,'Carga People'!J$2,0)),0,VLOOKUP($C66,'LINHA 3'!$C$6:$BM$106,'Carga People'!J$2,0))</f>
        <v>0</v>
      </c>
      <c r="K66" s="140">
        <f>IF(ISERROR(VLOOKUP($C66,'LINHA 1'!$C$6:$BM$162,'Carga People'!K$2,0)),0,VLOOKUP($C66,'LINHA 1'!$C$6:$BM$162,'Carga People'!K$2,0))+IF(ISERROR(VLOOKUP($C66,'LINHA 2'!$C$6:$BM$114,'Carga People'!K$2,0)),0,VLOOKUP($C66,'LINHA 2'!$C$6:$BM$114,'Carga People'!K$2,0))+IF(ISERROR(VLOOKUP($C66,'LINHA 3'!$C$6:$BM$106,'Carga People'!K$2,0)),0,VLOOKUP($C66,'LINHA 3'!$C$6:$BM$106,'Carga People'!K$2,0))</f>
        <v>0</v>
      </c>
      <c r="L66" s="140">
        <f>IF(ISERROR(VLOOKUP($C66,'LINHA 1'!$C$6:$BM$162,'Carga People'!L$2,0)),0,VLOOKUP($C66,'LINHA 1'!$C$6:$BM$162,'Carga People'!L$2,0))+IF(ISERROR(VLOOKUP($C66,'LINHA 2'!$C$6:$BM$114,'Carga People'!L$2,0)),0,VLOOKUP($C66,'LINHA 2'!$C$6:$BM$114,'Carga People'!L$2,0))+IF(ISERROR(VLOOKUP($C66,'LINHA 3'!$C$6:$BM$106,'Carga People'!L$2,0)),0,VLOOKUP($C66,'LINHA 3'!$C$6:$BM$106,'Carga People'!L$2,0))</f>
        <v>0</v>
      </c>
      <c r="M66" s="140">
        <f>IF(ISERROR(VLOOKUP($C66,'LINHA 1'!$C$6:$BM$162,'Carga People'!M$2,0)),0,VLOOKUP($C66,'LINHA 1'!$C$6:$BM$162,'Carga People'!M$2,0))+IF(ISERROR(VLOOKUP($C66,'LINHA 2'!$C$6:$BM$114,'Carga People'!M$2,0)),0,VLOOKUP($C66,'LINHA 2'!$C$6:$BM$114,'Carga People'!M$2,0))+IF(ISERROR(VLOOKUP($C66,'LINHA 3'!$C$6:$BM$106,'Carga People'!M$2,0)),0,VLOOKUP($C66,'LINHA 3'!$C$6:$BM$106,'Carga People'!M$2,0))</f>
        <v>0</v>
      </c>
      <c r="N66" s="140">
        <f>IF(ISERROR(VLOOKUP($C66,'LINHA 1'!$C$6:$BM$162,'Carga People'!N$2,0)),0,VLOOKUP($C66,'LINHA 1'!$C$6:$BM$162,'Carga People'!N$2,0))+IF(ISERROR(VLOOKUP($C66,'LINHA 2'!$C$6:$BM$114,'Carga People'!N$2,0)),0,VLOOKUP($C66,'LINHA 2'!$C$6:$BM$114,'Carga People'!N$2,0))+IF(ISERROR(VLOOKUP($C66,'LINHA 3'!$C$6:$BM$106,'Carga People'!N$2,0)),0,VLOOKUP($C66,'LINHA 3'!$C$6:$BM$106,'Carga People'!N$2,0))</f>
        <v>0</v>
      </c>
      <c r="O66" s="140">
        <f>IF(ISERROR(VLOOKUP($C66,'LINHA 1'!$C$6:$BM$162,'Carga People'!O$2,0)),0,VLOOKUP($C66,'LINHA 1'!$C$6:$BM$162,'Carga People'!O$2,0))+IF(ISERROR(VLOOKUP($C66,'LINHA 2'!$C$6:$BM$114,'Carga People'!O$2,0)),0,VLOOKUP($C66,'LINHA 2'!$C$6:$BM$114,'Carga People'!O$2,0))+IF(ISERROR(VLOOKUP($C66,'LINHA 3'!$C$6:$BM$106,'Carga People'!O$2,0)),0,VLOOKUP($C66,'LINHA 3'!$C$6:$BM$106,'Carga People'!O$2,0))</f>
        <v>0</v>
      </c>
      <c r="P66" s="140">
        <f>IF(ISERROR(VLOOKUP($C66,'LINHA 1'!$C$6:$BM$162,'Carga People'!P$2,0)),0,VLOOKUP($C66,'LINHA 1'!$C$6:$BM$162,'Carga People'!P$2,0))+IF(ISERROR(VLOOKUP($C66,'LINHA 2'!$C$6:$BM$114,'Carga People'!P$2,0)),0,VLOOKUP($C66,'LINHA 2'!$C$6:$BM$114,'Carga People'!P$2,0))+IF(ISERROR(VLOOKUP($C66,'LINHA 3'!$C$6:$BM$106,'Carga People'!P$2,0)),0,VLOOKUP($C66,'LINHA 3'!$C$6:$BM$106,'Carga People'!P$2,0))</f>
        <v>0</v>
      </c>
      <c r="Q66" s="140">
        <f>IF(ISERROR(VLOOKUP($C66,'LINHA 1'!$C$6:$BM$162,'Carga People'!Q$2,0)),0,VLOOKUP($C66,'LINHA 1'!$C$6:$BM$162,'Carga People'!Q$2,0))+IF(ISERROR(VLOOKUP($C66,'LINHA 2'!$C$6:$BM$114,'Carga People'!Q$2,0)),0,VLOOKUP($C66,'LINHA 2'!$C$6:$BM$114,'Carga People'!Q$2,0))+IF(ISERROR(VLOOKUP($C66,'LINHA 3'!$C$6:$BM$106,'Carga People'!Q$2,0)),0,VLOOKUP($C66,'LINHA 3'!$C$6:$BM$106,'Carga People'!Q$2,0))</f>
        <v>0</v>
      </c>
      <c r="R66" s="140">
        <f>IF(ISERROR(VLOOKUP($C66,'LINHA 1'!$C$6:$BM$162,'Carga People'!R$2,0)),0,VLOOKUP($C66,'LINHA 1'!$C$6:$BM$162,'Carga People'!R$2,0))+IF(ISERROR(VLOOKUP($C66,'LINHA 2'!$C$6:$BM$114,'Carga People'!R$2,0)),0,VLOOKUP($C66,'LINHA 2'!$C$6:$BM$114,'Carga People'!R$2,0))+IF(ISERROR(VLOOKUP($C66,'LINHA 3'!$C$6:$BM$106,'Carga People'!R$2,0)),0,VLOOKUP($C66,'LINHA 3'!$C$6:$BM$106,'Carga People'!R$2,0))</f>
        <v>0</v>
      </c>
      <c r="S66" s="140">
        <f>IF(ISERROR(VLOOKUP($C66,'LINHA 1'!$C$6:$BM$162,'Carga People'!S$2,0)),0,VLOOKUP($C66,'LINHA 1'!$C$6:$BM$162,'Carga People'!S$2,0))+IF(ISERROR(VLOOKUP($C66,'LINHA 2'!$C$6:$BM$114,'Carga People'!S$2,0)),0,VLOOKUP($C66,'LINHA 2'!$C$6:$BM$114,'Carga People'!S$2,0))+IF(ISERROR(VLOOKUP($C66,'LINHA 3'!$C$6:$BM$106,'Carga People'!S$2,0)),0,VLOOKUP($C66,'LINHA 3'!$C$6:$BM$106,'Carga People'!S$2,0))</f>
        <v>0</v>
      </c>
      <c r="T66" s="140">
        <f>IF(ISERROR(VLOOKUP($C66,'LINHA 1'!$C$6:$BM$162,'Carga People'!T$2,0)),0,VLOOKUP($C66,'LINHA 1'!$C$6:$BM$162,'Carga People'!T$2,0))+IF(ISERROR(VLOOKUP($C66,'LINHA 2'!$C$6:$BM$114,'Carga People'!T$2,0)),0,VLOOKUP($C66,'LINHA 2'!$C$6:$BM$114,'Carga People'!T$2,0))+IF(ISERROR(VLOOKUP($C66,'LINHA 3'!$C$6:$BM$106,'Carga People'!T$2,0)),0,VLOOKUP($C66,'LINHA 3'!$C$6:$BM$106,'Carga People'!T$2,0))</f>
        <v>0</v>
      </c>
      <c r="U66" s="140">
        <f>IF(ISERROR(VLOOKUP($C66,'LINHA 1'!$C$6:$BM$162,'Carga People'!U$2,0)),0,VLOOKUP($C66,'LINHA 1'!$C$6:$BM$162,'Carga People'!U$2,0))+IF(ISERROR(VLOOKUP($C66,'LINHA 2'!$C$6:$BM$114,'Carga People'!U$2,0)),0,VLOOKUP($C66,'LINHA 2'!$C$6:$BM$114,'Carga People'!U$2,0))+IF(ISERROR(VLOOKUP($C66,'LINHA 3'!$C$6:$BM$106,'Carga People'!U$2,0)),0,VLOOKUP($C66,'LINHA 3'!$C$6:$BM$106,'Carga People'!U$2,0))</f>
        <v>240</v>
      </c>
      <c r="V66" s="140">
        <f>IF(ISERROR(VLOOKUP($C66,'LINHA 1'!$C$6:$BM$162,'Carga People'!V$2,0)),0,VLOOKUP($C66,'LINHA 1'!$C$6:$BM$162,'Carga People'!V$2,0))+IF(ISERROR(VLOOKUP($C66,'LINHA 2'!$C$6:$BM$114,'Carga People'!V$2,0)),0,VLOOKUP($C66,'LINHA 2'!$C$6:$BM$114,'Carga People'!V$2,0))+IF(ISERROR(VLOOKUP($C66,'LINHA 3'!$C$6:$BM$106,'Carga People'!V$2,0)),0,VLOOKUP($C66,'LINHA 3'!$C$6:$BM$106,'Carga People'!V$2,0))</f>
        <v>0</v>
      </c>
      <c r="W66" s="140">
        <f>IF(ISERROR(VLOOKUP($C66,'LINHA 1'!$C$6:$BM$162,'Carga People'!W$2,0)),0,VLOOKUP($C66,'LINHA 1'!$C$6:$BM$162,'Carga People'!W$2,0))+IF(ISERROR(VLOOKUP($C66,'LINHA 2'!$C$6:$BM$114,'Carga People'!W$2,0)),0,VLOOKUP($C66,'LINHA 2'!$C$6:$BM$114,'Carga People'!W$2,0))+IF(ISERROR(VLOOKUP($C66,'LINHA 3'!$C$6:$BM$106,'Carga People'!W$2,0)),0,VLOOKUP($C66,'LINHA 3'!$C$6:$BM$106,'Carga People'!W$2,0))</f>
        <v>0</v>
      </c>
      <c r="X66" s="140">
        <f>IF(ISERROR(VLOOKUP($C66,'LINHA 1'!$C$6:$BM$162,'Carga People'!X$2,0)),0,VLOOKUP($C66,'LINHA 1'!$C$6:$BM$162,'Carga People'!X$2,0))+IF(ISERROR(VLOOKUP($C66,'LINHA 2'!$C$6:$BM$114,'Carga People'!X$2,0)),0,VLOOKUP($C66,'LINHA 2'!$C$6:$BM$114,'Carga People'!X$2,0))+IF(ISERROR(VLOOKUP($C66,'LINHA 3'!$C$6:$BM$106,'Carga People'!X$2,0)),0,VLOOKUP($C66,'LINHA 3'!$C$6:$BM$106,'Carga People'!X$2,0))</f>
        <v>0</v>
      </c>
      <c r="Y66" s="140">
        <f>IF(ISERROR(VLOOKUP($C66,'LINHA 1'!$C$6:$BM$162,'Carga People'!Y$2,0)),0,VLOOKUP($C66,'LINHA 1'!$C$6:$BM$162,'Carga People'!Y$2,0))+IF(ISERROR(VLOOKUP($C66,'LINHA 2'!$C$6:$BM$114,'Carga People'!Y$2,0)),0,VLOOKUP($C66,'LINHA 2'!$C$6:$BM$114,'Carga People'!Y$2,0))+IF(ISERROR(VLOOKUP($C66,'LINHA 3'!$C$6:$BM$106,'Carga People'!Y$2,0)),0,VLOOKUP($C66,'LINHA 3'!$C$6:$BM$106,'Carga People'!Y$2,0))</f>
        <v>0</v>
      </c>
      <c r="Z66" s="140">
        <f>IF(ISERROR(VLOOKUP($C66,'LINHA 1'!$C$6:$BM$162,'Carga People'!Z$2,0)),0,VLOOKUP($C66,'LINHA 1'!$C$6:$BM$162,'Carga People'!Z$2,0))+IF(ISERROR(VLOOKUP($C66,'LINHA 2'!$C$6:$BM$114,'Carga People'!Z$2,0)),0,VLOOKUP($C66,'LINHA 2'!$C$6:$BM$114,'Carga People'!Z$2,0))+IF(ISERROR(VLOOKUP($C66,'LINHA 3'!$C$6:$BM$106,'Carga People'!Z$2,0)),0,VLOOKUP($C66,'LINHA 3'!$C$6:$BM$106,'Carga People'!Z$2,0))</f>
        <v>0</v>
      </c>
      <c r="AA66" s="140">
        <f>IF(ISERROR(VLOOKUP($C66,'LINHA 1'!$C$6:$BM$162,'Carga People'!AA$2,0)),0,VLOOKUP($C66,'LINHA 1'!$C$6:$BM$162,'Carga People'!AA$2,0))+IF(ISERROR(VLOOKUP($C66,'LINHA 2'!$C$6:$BM$114,'Carga People'!AA$2,0)),0,VLOOKUP($C66,'LINHA 2'!$C$6:$BM$114,'Carga People'!AA$2,0))+IF(ISERROR(VLOOKUP($C66,'LINHA 3'!$C$6:$BM$106,'Carga People'!AA$2,0)),0,VLOOKUP($C66,'LINHA 3'!$C$6:$BM$106,'Carga People'!AA$2,0))</f>
        <v>0</v>
      </c>
      <c r="AB66" s="140">
        <f>IF(ISERROR(VLOOKUP($C66,'LINHA 1'!$C$6:$BM$162,'Carga People'!AB$2,0)),0,VLOOKUP($C66,'LINHA 1'!$C$6:$BM$162,'Carga People'!AB$2,0))+IF(ISERROR(VLOOKUP($C66,'LINHA 2'!$C$6:$BM$114,'Carga People'!AB$2,0)),0,VLOOKUP($C66,'LINHA 2'!$C$6:$BM$114,'Carga People'!AB$2,0))+IF(ISERROR(VLOOKUP($C66,'LINHA 3'!$C$6:$BM$106,'Carga People'!AB$2,0)),0,VLOOKUP($C66,'LINHA 3'!$C$6:$BM$106,'Carga People'!AB$2,0))</f>
        <v>0</v>
      </c>
      <c r="AC66" s="140">
        <f>IF(ISERROR(VLOOKUP($C66,'LINHA 1'!$C$6:$BM$162,'Carga People'!AC$2,0)),0,VLOOKUP($C66,'LINHA 1'!$C$6:$BM$162,'Carga People'!AC$2,0))+IF(ISERROR(VLOOKUP($C66,'LINHA 2'!$C$6:$BM$114,'Carga People'!AC$2,0)),0,VLOOKUP($C66,'LINHA 2'!$C$6:$BM$114,'Carga People'!AC$2,0))+IF(ISERROR(VLOOKUP($C66,'LINHA 3'!$C$6:$BM$106,'Carga People'!AC$2,0)),0,VLOOKUP($C66,'LINHA 3'!$C$6:$BM$106,'Carga People'!AC$2,0))</f>
        <v>0</v>
      </c>
      <c r="AD66" s="140">
        <f>IF(ISERROR(VLOOKUP($C66,'LINHA 1'!$C$6:$BM$162,'Carga People'!AD$2,0)),0,VLOOKUP($C66,'LINHA 1'!$C$6:$BM$162,'Carga People'!AD$2,0))+IF(ISERROR(VLOOKUP($C66,'LINHA 2'!$C$6:$BM$114,'Carga People'!AD$2,0)),0,VLOOKUP($C66,'LINHA 2'!$C$6:$BM$114,'Carga People'!AD$2,0))+IF(ISERROR(VLOOKUP($C66,'LINHA 3'!$C$6:$BM$106,'Carga People'!AD$2,0)),0,VLOOKUP($C66,'LINHA 3'!$C$6:$BM$106,'Carga People'!AD$2,0))</f>
        <v>0</v>
      </c>
      <c r="AE66" s="140">
        <f>IF(ISERROR(VLOOKUP($C66,'LINHA 1'!$C$6:$BM$162,'Carga People'!AE$2,0)),0,VLOOKUP($C66,'LINHA 1'!$C$6:$BM$162,'Carga People'!AE$2,0))+IF(ISERROR(VLOOKUP($C66,'LINHA 2'!$C$6:$BM$114,'Carga People'!AE$2,0)),0,VLOOKUP($C66,'LINHA 2'!$C$6:$BM$114,'Carga People'!AE$2,0))+IF(ISERROR(VLOOKUP($C66,'LINHA 3'!$C$6:$BM$106,'Carga People'!AE$2,0)),0,VLOOKUP($C66,'LINHA 3'!$C$6:$BM$106,'Carga People'!AE$2,0))</f>
        <v>0</v>
      </c>
      <c r="AF66" s="140">
        <f>IF(ISERROR(VLOOKUP($C66,'LINHA 1'!$C$6:$BM$162,'Carga People'!AF$2,0)),0,VLOOKUP($C66,'LINHA 1'!$C$6:$BM$162,'Carga People'!AF$2,0))+IF(ISERROR(VLOOKUP($C66,'LINHA 2'!$C$6:$BM$114,'Carga People'!AF$2,0)),0,VLOOKUP($C66,'LINHA 2'!$C$6:$BM$114,'Carga People'!AF$2,0))+IF(ISERROR(VLOOKUP($C66,'LINHA 3'!$C$6:$BM$106,'Carga People'!AF$2,0)),0,VLOOKUP($C66,'LINHA 3'!$C$6:$BM$106,'Carga People'!AF$2,0))</f>
        <v>0</v>
      </c>
      <c r="AG66" s="140">
        <f>IF(ISERROR(VLOOKUP($C66,'LINHA 1'!$C$6:$BM$162,'Carga People'!AG$2,0)),0,VLOOKUP($C66,'LINHA 1'!$C$6:$BM$162,'Carga People'!AG$2,0))+IF(ISERROR(VLOOKUP($C66,'LINHA 2'!$C$6:$BM$114,'Carga People'!AG$2,0)),0,VLOOKUP($C66,'LINHA 2'!$C$6:$BM$114,'Carga People'!AG$2,0))+IF(ISERROR(VLOOKUP($C66,'LINHA 3'!$C$6:$BM$106,'Carga People'!AG$2,0)),0,VLOOKUP($C66,'LINHA 3'!$C$6:$BM$106,'Carga People'!AG$2,0))</f>
        <v>0</v>
      </c>
      <c r="AH66" s="140">
        <f>IF(ISERROR(VLOOKUP($C66,'LINHA 1'!$C$6:$BM$162,'Carga People'!AH$2,0)),0,VLOOKUP($C66,'LINHA 1'!$C$6:$BM$162,'Carga People'!AH$2,0))+IF(ISERROR(VLOOKUP($C66,'LINHA 2'!$C$6:$BM$114,'Carga People'!AH$2,0)),0,VLOOKUP($C66,'LINHA 2'!$C$6:$BM$114,'Carga People'!AH$2,0))+IF(ISERROR(VLOOKUP($C66,'LINHA 3'!$C$6:$BM$106,'Carga People'!AH$2,0)),0,VLOOKUP($C66,'LINHA 3'!$C$6:$BM$106,'Carga People'!AH$2,0))</f>
        <v>0</v>
      </c>
      <c r="AI66" s="140">
        <f>IF(ISERROR(VLOOKUP($C66,'LINHA 1'!$C$6:$BM$162,'Carga People'!AI$2,0)),0,VLOOKUP($C66,'LINHA 1'!$C$6:$BM$162,'Carga People'!AI$2,0))+IF(ISERROR(VLOOKUP($C66,'LINHA 2'!$C$6:$BM$114,'Carga People'!AI$2,0)),0,VLOOKUP($C66,'LINHA 2'!$C$6:$BM$114,'Carga People'!AI$2,0))+IF(ISERROR(VLOOKUP($C66,'LINHA 3'!$C$6:$BM$106,'Carga People'!AI$2,0)),0,VLOOKUP($C66,'LINHA 3'!$C$6:$BM$106,'Carga People'!AI$2,0))</f>
        <v>0</v>
      </c>
      <c r="AJ66" s="140">
        <f>IF(ISERROR(VLOOKUP($C66,'LINHA 1'!$C$6:$BM$162,'Carga People'!AJ$2,0)),0,VLOOKUP($C66,'LINHA 1'!$C$6:$BM$162,'Carga People'!AJ$2,0))+IF(ISERROR(VLOOKUP($C66,'LINHA 2'!$C$6:$BM$114,'Carga People'!AJ$2,0)),0,VLOOKUP($C66,'LINHA 2'!$C$6:$BM$114,'Carga People'!AJ$2,0))+IF(ISERROR(VLOOKUP($C66,'LINHA 3'!$C$6:$BM$106,'Carga People'!AJ$2,0)),0,VLOOKUP($C66,'LINHA 3'!$C$6:$BM$106,'Carga People'!AJ$2,0))</f>
        <v>0</v>
      </c>
      <c r="AK66" s="140">
        <f>IF(ISERROR(VLOOKUP($C66,'LINHA 1'!$C$6:$BM$162,'Carga People'!AK$2,0)),0,VLOOKUP($C66,'LINHA 1'!$C$6:$BM$162,'Carga People'!AK$2,0))+IF(ISERROR(VLOOKUP($C66,'LINHA 2'!$C$6:$BM$114,'Carga People'!AK$2,0)),0,VLOOKUP($C66,'LINHA 2'!$C$6:$BM$114,'Carga People'!AK$2,0))+IF(ISERROR(VLOOKUP($C66,'LINHA 3'!$C$6:$BM$106,'Carga People'!AK$2,0)),0,VLOOKUP($C66,'LINHA 3'!$C$6:$BM$106,'Carga People'!AK$2,0))</f>
        <v>0</v>
      </c>
      <c r="AL66" s="140">
        <f>IF(ISERROR(VLOOKUP($C66,'LINHA 1'!$C$6:$BM$162,'Carga People'!AL$2,0)),0,VLOOKUP($C66,'LINHA 1'!$C$6:$BM$162,'Carga People'!AL$2,0))+IF(ISERROR(VLOOKUP($C66,'LINHA 2'!$C$6:$BM$114,'Carga People'!AL$2,0)),0,VLOOKUP($C66,'LINHA 2'!$C$6:$BM$114,'Carga People'!AL$2,0))+IF(ISERROR(VLOOKUP($C66,'LINHA 3'!$C$6:$BM$106,'Carga People'!AL$2,0)),0,VLOOKUP($C66,'LINHA 3'!$C$6:$BM$106,'Carga People'!AL$2,0))</f>
        <v>0</v>
      </c>
      <c r="AM66" s="140">
        <f>IF(ISERROR(VLOOKUP($C66,'LINHA 1'!$C$6:$BM$162,'Carga People'!AM$2,0)),0,VLOOKUP($C66,'LINHA 1'!$C$6:$BM$162,'Carga People'!AM$2,0))+IF(ISERROR(VLOOKUP($C66,'LINHA 2'!$C$6:$BM$114,'Carga People'!AM$2,0)),0,VLOOKUP($C66,'LINHA 2'!$C$6:$BM$114,'Carga People'!AM$2,0))+IF(ISERROR(VLOOKUP($C66,'LINHA 3'!$C$6:$BM$106,'Carga People'!AM$2,0)),0,VLOOKUP($C66,'LINHA 3'!$C$6:$BM$106,'Carga People'!AM$2,0))</f>
        <v>0</v>
      </c>
      <c r="AN66" s="140">
        <f>IF(ISERROR(VLOOKUP($C66,'LINHA 1'!$C$6:$BM$162,'Carga People'!AN$2,0)),0,VLOOKUP($C66,'LINHA 1'!$C$6:$BM$162,'Carga People'!AN$2,0))+IF(ISERROR(VLOOKUP($C66,'LINHA 2'!$C$6:$BM$114,'Carga People'!AN$2,0)),0,VLOOKUP($C66,'LINHA 2'!$C$6:$BM$114,'Carga People'!AN$2,0))+IF(ISERROR(VLOOKUP($C66,'LINHA 3'!$C$6:$BM$106,'Carga People'!AN$2,0)),0,VLOOKUP($C66,'LINHA 3'!$C$6:$BM$106,'Carga People'!AN$2,0))</f>
        <v>0</v>
      </c>
      <c r="AO66" s="140">
        <f>IF(ISERROR(VLOOKUP($C66,'LINHA 1'!$C$6:$BM$162,'Carga People'!AO$2,0)),0,VLOOKUP($C66,'LINHA 1'!$C$6:$BM$162,'Carga People'!AO$2,0))+IF(ISERROR(VLOOKUP($C66,'LINHA 2'!$C$6:$BM$114,'Carga People'!AO$2,0)),0,VLOOKUP($C66,'LINHA 2'!$C$6:$BM$114,'Carga People'!AO$2,0))+IF(ISERROR(VLOOKUP($C66,'LINHA 3'!$C$6:$BM$106,'Carga People'!AO$2,0)),0,VLOOKUP($C66,'LINHA 3'!$C$6:$BM$106,'Carga People'!AO$2,0))</f>
        <v>0</v>
      </c>
      <c r="AP66" s="140">
        <f>IF(ISERROR(VLOOKUP($C66,'LINHA 1'!$C$6:$BM$162,'Carga People'!AP$2,0)),0,VLOOKUP($C66,'LINHA 1'!$C$6:$BM$162,'Carga People'!AP$2,0))+IF(ISERROR(VLOOKUP($C66,'LINHA 2'!$C$6:$BM$114,'Carga People'!AP$2,0)),0,VLOOKUP($C66,'LINHA 2'!$C$6:$BM$114,'Carga People'!AP$2,0))+IF(ISERROR(VLOOKUP($C66,'LINHA 3'!$C$6:$BM$106,'Carga People'!AP$2,0)),0,VLOOKUP($C66,'LINHA 3'!$C$6:$BM$106,'Carga People'!AP$2,0))</f>
        <v>0</v>
      </c>
      <c r="AQ66" s="140">
        <f>IF(ISERROR(VLOOKUP($C66,'LINHA 1'!$C$6:$BM$162,'Carga People'!AQ$2,0)),0,VLOOKUP($C66,'LINHA 1'!$C$6:$BM$162,'Carga People'!AQ$2,0))+IF(ISERROR(VLOOKUP($C66,'LINHA 2'!$C$6:$BM$114,'Carga People'!AQ$2,0)),0,VLOOKUP($C66,'LINHA 2'!$C$6:$BM$114,'Carga People'!AQ$2,0))+IF(ISERROR(VLOOKUP($C66,'LINHA 3'!$C$6:$BM$106,'Carga People'!AQ$2,0)),0,VLOOKUP($C66,'LINHA 3'!$C$6:$BM$106,'Carga People'!AQ$2,0))</f>
        <v>0</v>
      </c>
      <c r="AR66" s="140">
        <f>IF(ISERROR(VLOOKUP($C66,'LINHA 1'!$C$6:$BM$162,'Carga People'!AR$2,0)),0,VLOOKUP($C66,'LINHA 1'!$C$6:$BM$162,'Carga People'!AR$2,0))+IF(ISERROR(VLOOKUP($C66,'LINHA 2'!$C$6:$BM$114,'Carga People'!AR$2,0)),0,VLOOKUP($C66,'LINHA 2'!$C$6:$BM$114,'Carga People'!AR$2,0))+IF(ISERROR(VLOOKUP($C66,'LINHA 3'!$C$6:$BM$106,'Carga People'!AR$2,0)),0,VLOOKUP($C66,'LINHA 3'!$C$6:$BM$106,'Carga People'!AR$2,0))</f>
        <v>0</v>
      </c>
      <c r="AS66" s="140">
        <f>IF(ISERROR(VLOOKUP($C66,'LINHA 1'!$C$6:$BM$162,'Carga People'!AS$2,0)),0,VLOOKUP($C66,'LINHA 1'!$C$6:$BM$162,'Carga People'!AS$2,0))+IF(ISERROR(VLOOKUP($C66,'LINHA 2'!$C$6:$BM$114,'Carga People'!AS$2,0)),0,VLOOKUP($C66,'LINHA 2'!$C$6:$BM$114,'Carga People'!AS$2,0))+IF(ISERROR(VLOOKUP($C66,'LINHA 3'!$C$6:$BM$106,'Carga People'!AS$2,0)),0,VLOOKUP($C66,'LINHA 3'!$C$6:$BM$106,'Carga People'!AS$2,0))</f>
        <v>0</v>
      </c>
      <c r="AT66" s="140">
        <f>IF(ISERROR(VLOOKUP($C66,'LINHA 1'!$C$6:$BM$162,'Carga People'!AT$2,0)),0,VLOOKUP($C66,'LINHA 1'!$C$6:$BM$162,'Carga People'!AT$2,0))+IF(ISERROR(VLOOKUP($C66,'LINHA 2'!$C$6:$BM$114,'Carga People'!AT$2,0)),0,VLOOKUP($C66,'LINHA 2'!$C$6:$BM$114,'Carga People'!AT$2,0))+IF(ISERROR(VLOOKUP($C66,'LINHA 3'!$C$6:$BM$106,'Carga People'!AT$2,0)),0,VLOOKUP($C66,'LINHA 3'!$C$6:$BM$106,'Carga People'!AT$2,0))</f>
        <v>0</v>
      </c>
      <c r="AU66" s="367">
        <f t="shared" si="2"/>
        <v>240</v>
      </c>
      <c r="AV66" s="780" t="str">
        <f t="shared" si="3"/>
        <v/>
      </c>
      <c r="AW66" s="90">
        <f>IF(D66="","",VLOOKUP(D66,MI_ME!$D$5:$AQ$336,39,0))</f>
        <v>0</v>
      </c>
      <c r="AX66" s="660"/>
    </row>
    <row r="67" spans="1:50" ht="18" customHeight="1" x14ac:dyDescent="0.3">
      <c r="A67" s="1792"/>
      <c r="B67" s="773" t="s">
        <v>1236</v>
      </c>
      <c r="C67" s="773" t="s">
        <v>1282</v>
      </c>
      <c r="D67" s="774" t="s">
        <v>1284</v>
      </c>
      <c r="E67" s="1457"/>
      <c r="F67" s="770" t="s">
        <v>47</v>
      </c>
      <c r="G67" s="136"/>
      <c r="H67" s="137"/>
      <c r="I67" s="138"/>
      <c r="J67" s="139">
        <f>IF(ISERROR(VLOOKUP($C67,'LINHA 1'!$C$6:$BM$162,'Carga People'!J$2,0)),0,VLOOKUP($C67,'LINHA 1'!$C$6:$BM$162,'Carga People'!J$2,0))+IF(ISERROR(VLOOKUP($C67,'LINHA 2'!$C$6:$BM$114,'Carga People'!J$2,0)),0,VLOOKUP($C67,'LINHA 2'!$C$6:$BM$114,'Carga People'!J$2,0))+IF(ISERROR(VLOOKUP($C67,'LINHA 3'!$C$6:$BM$106,'Carga People'!J$2,0)),0,VLOOKUP($C67,'LINHA 3'!$C$6:$BM$106,'Carga People'!J$2,0))</f>
        <v>0</v>
      </c>
      <c r="K67" s="140">
        <f>IF(ISERROR(VLOOKUP($C67,'LINHA 1'!$C$6:$BM$162,'Carga People'!K$2,0)),0,VLOOKUP($C67,'LINHA 1'!$C$6:$BM$162,'Carga People'!K$2,0))+IF(ISERROR(VLOOKUP($C67,'LINHA 2'!$C$6:$BM$114,'Carga People'!K$2,0)),0,VLOOKUP($C67,'LINHA 2'!$C$6:$BM$114,'Carga People'!K$2,0))+IF(ISERROR(VLOOKUP($C67,'LINHA 3'!$C$6:$BM$106,'Carga People'!K$2,0)),0,VLOOKUP($C67,'LINHA 3'!$C$6:$BM$106,'Carga People'!K$2,0))</f>
        <v>0</v>
      </c>
      <c r="L67" s="140">
        <f>IF(ISERROR(VLOOKUP($C67,'LINHA 1'!$C$6:$BM$162,'Carga People'!L$2,0)),0,VLOOKUP($C67,'LINHA 1'!$C$6:$BM$162,'Carga People'!L$2,0))+IF(ISERROR(VLOOKUP($C67,'LINHA 2'!$C$6:$BM$114,'Carga People'!L$2,0)),0,VLOOKUP($C67,'LINHA 2'!$C$6:$BM$114,'Carga People'!L$2,0))+IF(ISERROR(VLOOKUP($C67,'LINHA 3'!$C$6:$BM$106,'Carga People'!L$2,0)),0,VLOOKUP($C67,'LINHA 3'!$C$6:$BM$106,'Carga People'!L$2,0))</f>
        <v>0</v>
      </c>
      <c r="M67" s="140">
        <f>IF(ISERROR(VLOOKUP($C67,'LINHA 1'!$C$6:$BM$162,'Carga People'!M$2,0)),0,VLOOKUP($C67,'LINHA 1'!$C$6:$BM$162,'Carga People'!M$2,0))+IF(ISERROR(VLOOKUP($C67,'LINHA 2'!$C$6:$BM$114,'Carga People'!M$2,0)),0,VLOOKUP($C67,'LINHA 2'!$C$6:$BM$114,'Carga People'!M$2,0))+IF(ISERROR(VLOOKUP($C67,'LINHA 3'!$C$6:$BM$106,'Carga People'!M$2,0)),0,VLOOKUP($C67,'LINHA 3'!$C$6:$BM$106,'Carga People'!M$2,0))</f>
        <v>0</v>
      </c>
      <c r="N67" s="140">
        <f>IF(ISERROR(VLOOKUP($C67,'LINHA 1'!$C$6:$BM$162,'Carga People'!N$2,0)),0,VLOOKUP($C67,'LINHA 1'!$C$6:$BM$162,'Carga People'!N$2,0))+IF(ISERROR(VLOOKUP($C67,'LINHA 2'!$C$6:$BM$114,'Carga People'!N$2,0)),0,VLOOKUP($C67,'LINHA 2'!$C$6:$BM$114,'Carga People'!N$2,0))+IF(ISERROR(VLOOKUP($C67,'LINHA 3'!$C$6:$BM$106,'Carga People'!N$2,0)),0,VLOOKUP($C67,'LINHA 3'!$C$6:$BM$106,'Carga People'!N$2,0))</f>
        <v>0</v>
      </c>
      <c r="O67" s="140">
        <f>IF(ISERROR(VLOOKUP($C67,'LINHA 1'!$C$6:$BM$162,'Carga People'!O$2,0)),0,VLOOKUP($C67,'LINHA 1'!$C$6:$BM$162,'Carga People'!O$2,0))+IF(ISERROR(VLOOKUP($C67,'LINHA 2'!$C$6:$BM$114,'Carga People'!O$2,0)),0,VLOOKUP($C67,'LINHA 2'!$C$6:$BM$114,'Carga People'!O$2,0))+IF(ISERROR(VLOOKUP($C67,'LINHA 3'!$C$6:$BM$106,'Carga People'!O$2,0)),0,VLOOKUP($C67,'LINHA 3'!$C$6:$BM$106,'Carga People'!O$2,0))</f>
        <v>0</v>
      </c>
      <c r="P67" s="140">
        <f>IF(ISERROR(VLOOKUP($C67,'LINHA 1'!$C$6:$BM$162,'Carga People'!P$2,0)),0,VLOOKUP($C67,'LINHA 1'!$C$6:$BM$162,'Carga People'!P$2,0))+IF(ISERROR(VLOOKUP($C67,'LINHA 2'!$C$6:$BM$114,'Carga People'!P$2,0)),0,VLOOKUP($C67,'LINHA 2'!$C$6:$BM$114,'Carga People'!P$2,0))+IF(ISERROR(VLOOKUP($C67,'LINHA 3'!$C$6:$BM$106,'Carga People'!P$2,0)),0,VLOOKUP($C67,'LINHA 3'!$C$6:$BM$106,'Carga People'!P$2,0))</f>
        <v>786</v>
      </c>
      <c r="Q67" s="140">
        <f>IF(ISERROR(VLOOKUP($C67,'LINHA 1'!$C$6:$BM$162,'Carga People'!Q$2,0)),0,VLOOKUP($C67,'LINHA 1'!$C$6:$BM$162,'Carga People'!Q$2,0))+IF(ISERROR(VLOOKUP($C67,'LINHA 2'!$C$6:$BM$114,'Carga People'!Q$2,0)),0,VLOOKUP($C67,'LINHA 2'!$C$6:$BM$114,'Carga People'!Q$2,0))+IF(ISERROR(VLOOKUP($C67,'LINHA 3'!$C$6:$BM$106,'Carga People'!Q$2,0)),0,VLOOKUP($C67,'LINHA 3'!$C$6:$BM$106,'Carga People'!Q$2,0))</f>
        <v>0</v>
      </c>
      <c r="R67" s="140">
        <f>IF(ISERROR(VLOOKUP($C67,'LINHA 1'!$C$6:$BM$162,'Carga People'!R$2,0)),0,VLOOKUP($C67,'LINHA 1'!$C$6:$BM$162,'Carga People'!R$2,0))+IF(ISERROR(VLOOKUP($C67,'LINHA 2'!$C$6:$BM$114,'Carga People'!R$2,0)),0,VLOOKUP($C67,'LINHA 2'!$C$6:$BM$114,'Carga People'!R$2,0))+IF(ISERROR(VLOOKUP($C67,'LINHA 3'!$C$6:$BM$106,'Carga People'!R$2,0)),0,VLOOKUP($C67,'LINHA 3'!$C$6:$BM$106,'Carga People'!R$2,0))</f>
        <v>0</v>
      </c>
      <c r="S67" s="140">
        <f>IF(ISERROR(VLOOKUP($C67,'LINHA 1'!$C$6:$BM$162,'Carga People'!S$2,0)),0,VLOOKUP($C67,'LINHA 1'!$C$6:$BM$162,'Carga People'!S$2,0))+IF(ISERROR(VLOOKUP($C67,'LINHA 2'!$C$6:$BM$114,'Carga People'!S$2,0)),0,VLOOKUP($C67,'LINHA 2'!$C$6:$BM$114,'Carga People'!S$2,0))+IF(ISERROR(VLOOKUP($C67,'LINHA 3'!$C$6:$BM$106,'Carga People'!S$2,0)),0,VLOOKUP($C67,'LINHA 3'!$C$6:$BM$106,'Carga People'!S$2,0))</f>
        <v>0</v>
      </c>
      <c r="T67" s="140">
        <f>IF(ISERROR(VLOOKUP($C67,'LINHA 1'!$C$6:$BM$162,'Carga People'!T$2,0)),0,VLOOKUP($C67,'LINHA 1'!$C$6:$BM$162,'Carga People'!T$2,0))+IF(ISERROR(VLOOKUP($C67,'LINHA 2'!$C$6:$BM$114,'Carga People'!T$2,0)),0,VLOOKUP($C67,'LINHA 2'!$C$6:$BM$114,'Carga People'!T$2,0))+IF(ISERROR(VLOOKUP($C67,'LINHA 3'!$C$6:$BM$106,'Carga People'!T$2,0)),0,VLOOKUP($C67,'LINHA 3'!$C$6:$BM$106,'Carga People'!T$2,0))</f>
        <v>0</v>
      </c>
      <c r="U67" s="140">
        <f>IF(ISERROR(VLOOKUP($C67,'LINHA 1'!$C$6:$BM$162,'Carga People'!U$2,0)),0,VLOOKUP($C67,'LINHA 1'!$C$6:$BM$162,'Carga People'!U$2,0))+IF(ISERROR(VLOOKUP($C67,'LINHA 2'!$C$6:$BM$114,'Carga People'!U$2,0)),0,VLOOKUP($C67,'LINHA 2'!$C$6:$BM$114,'Carga People'!U$2,0))+IF(ISERROR(VLOOKUP($C67,'LINHA 3'!$C$6:$BM$106,'Carga People'!U$2,0)),0,VLOOKUP($C67,'LINHA 3'!$C$6:$BM$106,'Carga People'!U$2,0))</f>
        <v>0</v>
      </c>
      <c r="V67" s="140">
        <f>IF(ISERROR(VLOOKUP($C67,'LINHA 1'!$C$6:$BM$162,'Carga People'!V$2,0)),0,VLOOKUP($C67,'LINHA 1'!$C$6:$BM$162,'Carga People'!V$2,0))+IF(ISERROR(VLOOKUP($C67,'LINHA 2'!$C$6:$BM$114,'Carga People'!V$2,0)),0,VLOOKUP($C67,'LINHA 2'!$C$6:$BM$114,'Carga People'!V$2,0))+IF(ISERROR(VLOOKUP($C67,'LINHA 3'!$C$6:$BM$106,'Carga People'!V$2,0)),0,VLOOKUP($C67,'LINHA 3'!$C$6:$BM$106,'Carga People'!V$2,0))</f>
        <v>0</v>
      </c>
      <c r="W67" s="140">
        <f>IF(ISERROR(VLOOKUP($C67,'LINHA 1'!$C$6:$BM$162,'Carga People'!W$2,0)),0,VLOOKUP($C67,'LINHA 1'!$C$6:$BM$162,'Carga People'!W$2,0))+IF(ISERROR(VLOOKUP($C67,'LINHA 2'!$C$6:$BM$114,'Carga People'!W$2,0)),0,VLOOKUP($C67,'LINHA 2'!$C$6:$BM$114,'Carga People'!W$2,0))+IF(ISERROR(VLOOKUP($C67,'LINHA 3'!$C$6:$BM$106,'Carga People'!W$2,0)),0,VLOOKUP($C67,'LINHA 3'!$C$6:$BM$106,'Carga People'!W$2,0))</f>
        <v>0</v>
      </c>
      <c r="X67" s="140">
        <f>IF(ISERROR(VLOOKUP($C67,'LINHA 1'!$C$6:$BM$162,'Carga People'!X$2,0)),0,VLOOKUP($C67,'LINHA 1'!$C$6:$BM$162,'Carga People'!X$2,0))+IF(ISERROR(VLOOKUP($C67,'LINHA 2'!$C$6:$BM$114,'Carga People'!X$2,0)),0,VLOOKUP($C67,'LINHA 2'!$C$6:$BM$114,'Carga People'!X$2,0))+IF(ISERROR(VLOOKUP($C67,'LINHA 3'!$C$6:$BM$106,'Carga People'!X$2,0)),0,VLOOKUP($C67,'LINHA 3'!$C$6:$BM$106,'Carga People'!X$2,0))</f>
        <v>0</v>
      </c>
      <c r="Y67" s="140">
        <f>IF(ISERROR(VLOOKUP($C67,'LINHA 1'!$C$6:$BM$162,'Carga People'!Y$2,0)),0,VLOOKUP($C67,'LINHA 1'!$C$6:$BM$162,'Carga People'!Y$2,0))+IF(ISERROR(VLOOKUP($C67,'LINHA 2'!$C$6:$BM$114,'Carga People'!Y$2,0)),0,VLOOKUP($C67,'LINHA 2'!$C$6:$BM$114,'Carga People'!Y$2,0))+IF(ISERROR(VLOOKUP($C67,'LINHA 3'!$C$6:$BM$106,'Carga People'!Y$2,0)),0,VLOOKUP($C67,'LINHA 3'!$C$6:$BM$106,'Carga People'!Y$2,0))</f>
        <v>0</v>
      </c>
      <c r="Z67" s="140">
        <f>IF(ISERROR(VLOOKUP($C67,'LINHA 1'!$C$6:$BM$162,'Carga People'!Z$2,0)),0,VLOOKUP($C67,'LINHA 1'!$C$6:$BM$162,'Carga People'!Z$2,0))+IF(ISERROR(VLOOKUP($C67,'LINHA 2'!$C$6:$BM$114,'Carga People'!Z$2,0)),0,VLOOKUP($C67,'LINHA 2'!$C$6:$BM$114,'Carga People'!Z$2,0))+IF(ISERROR(VLOOKUP($C67,'LINHA 3'!$C$6:$BM$106,'Carga People'!Z$2,0)),0,VLOOKUP($C67,'LINHA 3'!$C$6:$BM$106,'Carga People'!Z$2,0))</f>
        <v>0</v>
      </c>
      <c r="AA67" s="140">
        <f>IF(ISERROR(VLOOKUP($C67,'LINHA 1'!$C$6:$BM$162,'Carga People'!AA$2,0)),0,VLOOKUP($C67,'LINHA 1'!$C$6:$BM$162,'Carga People'!AA$2,0))+IF(ISERROR(VLOOKUP($C67,'LINHA 2'!$C$6:$BM$114,'Carga People'!AA$2,0)),0,VLOOKUP($C67,'LINHA 2'!$C$6:$BM$114,'Carga People'!AA$2,0))+IF(ISERROR(VLOOKUP($C67,'LINHA 3'!$C$6:$BM$106,'Carga People'!AA$2,0)),0,VLOOKUP($C67,'LINHA 3'!$C$6:$BM$106,'Carga People'!AA$2,0))</f>
        <v>0</v>
      </c>
      <c r="AB67" s="140">
        <f>IF(ISERROR(VLOOKUP($C67,'LINHA 1'!$C$6:$BM$162,'Carga People'!AB$2,0)),0,VLOOKUP($C67,'LINHA 1'!$C$6:$BM$162,'Carga People'!AB$2,0))+IF(ISERROR(VLOOKUP($C67,'LINHA 2'!$C$6:$BM$114,'Carga People'!AB$2,0)),0,VLOOKUP($C67,'LINHA 2'!$C$6:$BM$114,'Carga People'!AB$2,0))+IF(ISERROR(VLOOKUP($C67,'LINHA 3'!$C$6:$BM$106,'Carga People'!AB$2,0)),0,VLOOKUP($C67,'LINHA 3'!$C$6:$BM$106,'Carga People'!AB$2,0))</f>
        <v>0</v>
      </c>
      <c r="AC67" s="140">
        <f>IF(ISERROR(VLOOKUP($C67,'LINHA 1'!$C$6:$BM$162,'Carga People'!AC$2,0)),0,VLOOKUP($C67,'LINHA 1'!$C$6:$BM$162,'Carga People'!AC$2,0))+IF(ISERROR(VLOOKUP($C67,'LINHA 2'!$C$6:$BM$114,'Carga People'!AC$2,0)),0,VLOOKUP($C67,'LINHA 2'!$C$6:$BM$114,'Carga People'!AC$2,0))+IF(ISERROR(VLOOKUP($C67,'LINHA 3'!$C$6:$BM$106,'Carga People'!AC$2,0)),0,VLOOKUP($C67,'LINHA 3'!$C$6:$BM$106,'Carga People'!AC$2,0))</f>
        <v>0</v>
      </c>
      <c r="AD67" s="140">
        <f>IF(ISERROR(VLOOKUP($C67,'LINHA 1'!$C$6:$BM$162,'Carga People'!AD$2,0)),0,VLOOKUP($C67,'LINHA 1'!$C$6:$BM$162,'Carga People'!AD$2,0))+IF(ISERROR(VLOOKUP($C67,'LINHA 2'!$C$6:$BM$114,'Carga People'!AD$2,0)),0,VLOOKUP($C67,'LINHA 2'!$C$6:$BM$114,'Carga People'!AD$2,0))+IF(ISERROR(VLOOKUP($C67,'LINHA 3'!$C$6:$BM$106,'Carga People'!AD$2,0)),0,VLOOKUP($C67,'LINHA 3'!$C$6:$BM$106,'Carga People'!AD$2,0))</f>
        <v>0</v>
      </c>
      <c r="AE67" s="140">
        <f>IF(ISERROR(VLOOKUP($C67,'LINHA 1'!$C$6:$BM$162,'Carga People'!AE$2,0)),0,VLOOKUP($C67,'LINHA 1'!$C$6:$BM$162,'Carga People'!AE$2,0))+IF(ISERROR(VLOOKUP($C67,'LINHA 2'!$C$6:$BM$114,'Carga People'!AE$2,0)),0,VLOOKUP($C67,'LINHA 2'!$C$6:$BM$114,'Carga People'!AE$2,0))+IF(ISERROR(VLOOKUP($C67,'LINHA 3'!$C$6:$BM$106,'Carga People'!AE$2,0)),0,VLOOKUP($C67,'LINHA 3'!$C$6:$BM$106,'Carga People'!AE$2,0))</f>
        <v>0</v>
      </c>
      <c r="AF67" s="140">
        <f>IF(ISERROR(VLOOKUP($C67,'LINHA 1'!$C$6:$BM$162,'Carga People'!AF$2,0)),0,VLOOKUP($C67,'LINHA 1'!$C$6:$BM$162,'Carga People'!AF$2,0))+IF(ISERROR(VLOOKUP($C67,'LINHA 2'!$C$6:$BM$114,'Carga People'!AF$2,0)),0,VLOOKUP($C67,'LINHA 2'!$C$6:$BM$114,'Carga People'!AF$2,0))+IF(ISERROR(VLOOKUP($C67,'LINHA 3'!$C$6:$BM$106,'Carga People'!AF$2,0)),0,VLOOKUP($C67,'LINHA 3'!$C$6:$BM$106,'Carga People'!AF$2,0))</f>
        <v>0</v>
      </c>
      <c r="AG67" s="140">
        <f>IF(ISERROR(VLOOKUP($C67,'LINHA 1'!$C$6:$BM$162,'Carga People'!AG$2,0)),0,VLOOKUP($C67,'LINHA 1'!$C$6:$BM$162,'Carga People'!AG$2,0))+IF(ISERROR(VLOOKUP($C67,'LINHA 2'!$C$6:$BM$114,'Carga People'!AG$2,0)),0,VLOOKUP($C67,'LINHA 2'!$C$6:$BM$114,'Carga People'!AG$2,0))+IF(ISERROR(VLOOKUP($C67,'LINHA 3'!$C$6:$BM$106,'Carga People'!AG$2,0)),0,VLOOKUP($C67,'LINHA 3'!$C$6:$BM$106,'Carga People'!AG$2,0))</f>
        <v>0</v>
      </c>
      <c r="AH67" s="140">
        <f>IF(ISERROR(VLOOKUP($C67,'LINHA 1'!$C$6:$BM$162,'Carga People'!AH$2,0)),0,VLOOKUP($C67,'LINHA 1'!$C$6:$BM$162,'Carga People'!AH$2,0))+IF(ISERROR(VLOOKUP($C67,'LINHA 2'!$C$6:$BM$114,'Carga People'!AH$2,0)),0,VLOOKUP($C67,'LINHA 2'!$C$6:$BM$114,'Carga People'!AH$2,0))+IF(ISERROR(VLOOKUP($C67,'LINHA 3'!$C$6:$BM$106,'Carga People'!AH$2,0)),0,VLOOKUP($C67,'LINHA 3'!$C$6:$BM$106,'Carga People'!AH$2,0))</f>
        <v>0</v>
      </c>
      <c r="AI67" s="140">
        <f>IF(ISERROR(VLOOKUP($C67,'LINHA 1'!$C$6:$BM$162,'Carga People'!AI$2,0)),0,VLOOKUP($C67,'LINHA 1'!$C$6:$BM$162,'Carga People'!AI$2,0))+IF(ISERROR(VLOOKUP($C67,'LINHA 2'!$C$6:$BM$114,'Carga People'!AI$2,0)),0,VLOOKUP($C67,'LINHA 2'!$C$6:$BM$114,'Carga People'!AI$2,0))+IF(ISERROR(VLOOKUP($C67,'LINHA 3'!$C$6:$BM$106,'Carga People'!AI$2,0)),0,VLOOKUP($C67,'LINHA 3'!$C$6:$BM$106,'Carga People'!AI$2,0))</f>
        <v>0</v>
      </c>
      <c r="AJ67" s="140">
        <f>IF(ISERROR(VLOOKUP($C67,'LINHA 1'!$C$6:$BM$162,'Carga People'!AJ$2,0)),0,VLOOKUP($C67,'LINHA 1'!$C$6:$BM$162,'Carga People'!AJ$2,0))+IF(ISERROR(VLOOKUP($C67,'LINHA 2'!$C$6:$BM$114,'Carga People'!AJ$2,0)),0,VLOOKUP($C67,'LINHA 2'!$C$6:$BM$114,'Carga People'!AJ$2,0))+IF(ISERROR(VLOOKUP($C67,'LINHA 3'!$C$6:$BM$106,'Carga People'!AJ$2,0)),0,VLOOKUP($C67,'LINHA 3'!$C$6:$BM$106,'Carga People'!AJ$2,0))</f>
        <v>0</v>
      </c>
      <c r="AK67" s="140">
        <f>IF(ISERROR(VLOOKUP($C67,'LINHA 1'!$C$6:$BM$162,'Carga People'!AK$2,0)),0,VLOOKUP($C67,'LINHA 1'!$C$6:$BM$162,'Carga People'!AK$2,0))+IF(ISERROR(VLOOKUP($C67,'LINHA 2'!$C$6:$BM$114,'Carga People'!AK$2,0)),0,VLOOKUP($C67,'LINHA 2'!$C$6:$BM$114,'Carga People'!AK$2,0))+IF(ISERROR(VLOOKUP($C67,'LINHA 3'!$C$6:$BM$106,'Carga People'!AK$2,0)),0,VLOOKUP($C67,'LINHA 3'!$C$6:$BM$106,'Carga People'!AK$2,0))</f>
        <v>0</v>
      </c>
      <c r="AL67" s="140">
        <f>IF(ISERROR(VLOOKUP($C67,'LINHA 1'!$C$6:$BM$162,'Carga People'!AL$2,0)),0,VLOOKUP($C67,'LINHA 1'!$C$6:$BM$162,'Carga People'!AL$2,0))+IF(ISERROR(VLOOKUP($C67,'LINHA 2'!$C$6:$BM$114,'Carga People'!AL$2,0)),0,VLOOKUP($C67,'LINHA 2'!$C$6:$BM$114,'Carga People'!AL$2,0))+IF(ISERROR(VLOOKUP($C67,'LINHA 3'!$C$6:$BM$106,'Carga People'!AL$2,0)),0,VLOOKUP($C67,'LINHA 3'!$C$6:$BM$106,'Carga People'!AL$2,0))</f>
        <v>0</v>
      </c>
      <c r="AM67" s="140">
        <f>IF(ISERROR(VLOOKUP($C67,'LINHA 1'!$C$6:$BM$162,'Carga People'!AM$2,0)),0,VLOOKUP($C67,'LINHA 1'!$C$6:$BM$162,'Carga People'!AM$2,0))+IF(ISERROR(VLOOKUP($C67,'LINHA 2'!$C$6:$BM$114,'Carga People'!AM$2,0)),0,VLOOKUP($C67,'LINHA 2'!$C$6:$BM$114,'Carga People'!AM$2,0))+IF(ISERROR(VLOOKUP($C67,'LINHA 3'!$C$6:$BM$106,'Carga People'!AM$2,0)),0,VLOOKUP($C67,'LINHA 3'!$C$6:$BM$106,'Carga People'!AM$2,0))</f>
        <v>0</v>
      </c>
      <c r="AN67" s="140">
        <f>IF(ISERROR(VLOOKUP($C67,'LINHA 1'!$C$6:$BM$162,'Carga People'!AN$2,0)),0,VLOOKUP($C67,'LINHA 1'!$C$6:$BM$162,'Carga People'!AN$2,0))+IF(ISERROR(VLOOKUP($C67,'LINHA 2'!$C$6:$BM$114,'Carga People'!AN$2,0)),0,VLOOKUP($C67,'LINHA 2'!$C$6:$BM$114,'Carga People'!AN$2,0))+IF(ISERROR(VLOOKUP($C67,'LINHA 3'!$C$6:$BM$106,'Carga People'!AN$2,0)),0,VLOOKUP($C67,'LINHA 3'!$C$6:$BM$106,'Carga People'!AN$2,0))</f>
        <v>0</v>
      </c>
      <c r="AO67" s="140">
        <f>IF(ISERROR(VLOOKUP($C67,'LINHA 1'!$C$6:$BM$162,'Carga People'!AO$2,0)),0,VLOOKUP($C67,'LINHA 1'!$C$6:$BM$162,'Carga People'!AO$2,0))+IF(ISERROR(VLOOKUP($C67,'LINHA 2'!$C$6:$BM$114,'Carga People'!AO$2,0)),0,VLOOKUP($C67,'LINHA 2'!$C$6:$BM$114,'Carga People'!AO$2,0))+IF(ISERROR(VLOOKUP($C67,'LINHA 3'!$C$6:$BM$106,'Carga People'!AO$2,0)),0,VLOOKUP($C67,'LINHA 3'!$C$6:$BM$106,'Carga People'!AO$2,0))</f>
        <v>0</v>
      </c>
      <c r="AP67" s="140">
        <f>IF(ISERROR(VLOOKUP($C67,'LINHA 1'!$C$6:$BM$162,'Carga People'!AP$2,0)),0,VLOOKUP($C67,'LINHA 1'!$C$6:$BM$162,'Carga People'!AP$2,0))+IF(ISERROR(VLOOKUP($C67,'LINHA 2'!$C$6:$BM$114,'Carga People'!AP$2,0)),0,VLOOKUP($C67,'LINHA 2'!$C$6:$BM$114,'Carga People'!AP$2,0))+IF(ISERROR(VLOOKUP($C67,'LINHA 3'!$C$6:$BM$106,'Carga People'!AP$2,0)),0,VLOOKUP($C67,'LINHA 3'!$C$6:$BM$106,'Carga People'!AP$2,0))</f>
        <v>0</v>
      </c>
      <c r="AQ67" s="140">
        <f>IF(ISERROR(VLOOKUP($C67,'LINHA 1'!$C$6:$BM$162,'Carga People'!AQ$2,0)),0,VLOOKUP($C67,'LINHA 1'!$C$6:$BM$162,'Carga People'!AQ$2,0))+IF(ISERROR(VLOOKUP($C67,'LINHA 2'!$C$6:$BM$114,'Carga People'!AQ$2,0)),0,VLOOKUP($C67,'LINHA 2'!$C$6:$BM$114,'Carga People'!AQ$2,0))+IF(ISERROR(VLOOKUP($C67,'LINHA 3'!$C$6:$BM$106,'Carga People'!AQ$2,0)),0,VLOOKUP($C67,'LINHA 3'!$C$6:$BM$106,'Carga People'!AQ$2,0))</f>
        <v>0</v>
      </c>
      <c r="AR67" s="140">
        <f>IF(ISERROR(VLOOKUP($C67,'LINHA 1'!$C$6:$BM$162,'Carga People'!AR$2,0)),0,VLOOKUP($C67,'LINHA 1'!$C$6:$BM$162,'Carga People'!AR$2,0))+IF(ISERROR(VLOOKUP($C67,'LINHA 2'!$C$6:$BM$114,'Carga People'!AR$2,0)),0,VLOOKUP($C67,'LINHA 2'!$C$6:$BM$114,'Carga People'!AR$2,0))+IF(ISERROR(VLOOKUP($C67,'LINHA 3'!$C$6:$BM$106,'Carga People'!AR$2,0)),0,VLOOKUP($C67,'LINHA 3'!$C$6:$BM$106,'Carga People'!AR$2,0))</f>
        <v>0</v>
      </c>
      <c r="AS67" s="140">
        <f>IF(ISERROR(VLOOKUP($C67,'LINHA 1'!$C$6:$BM$162,'Carga People'!AS$2,0)),0,VLOOKUP($C67,'LINHA 1'!$C$6:$BM$162,'Carga People'!AS$2,0))+IF(ISERROR(VLOOKUP($C67,'LINHA 2'!$C$6:$BM$114,'Carga People'!AS$2,0)),0,VLOOKUP($C67,'LINHA 2'!$C$6:$BM$114,'Carga People'!AS$2,0))+IF(ISERROR(VLOOKUP($C67,'LINHA 3'!$C$6:$BM$106,'Carga People'!AS$2,0)),0,VLOOKUP($C67,'LINHA 3'!$C$6:$BM$106,'Carga People'!AS$2,0))</f>
        <v>0</v>
      </c>
      <c r="AT67" s="140">
        <f>IF(ISERROR(VLOOKUP($C67,'LINHA 1'!$C$6:$BM$162,'Carga People'!AT$2,0)),0,VLOOKUP($C67,'LINHA 1'!$C$6:$BM$162,'Carga People'!AT$2,0))+IF(ISERROR(VLOOKUP($C67,'LINHA 2'!$C$6:$BM$114,'Carga People'!AT$2,0)),0,VLOOKUP($C67,'LINHA 2'!$C$6:$BM$114,'Carga People'!AT$2,0))+IF(ISERROR(VLOOKUP($C67,'LINHA 3'!$C$6:$BM$106,'Carga People'!AT$2,0)),0,VLOOKUP($C67,'LINHA 3'!$C$6:$BM$106,'Carga People'!AT$2,0))</f>
        <v>0</v>
      </c>
      <c r="AU67" s="367">
        <f t="shared" si="2"/>
        <v>786</v>
      </c>
      <c r="AV67" s="780" t="str">
        <f t="shared" si="3"/>
        <v/>
      </c>
      <c r="AW67" s="90" t="e">
        <f>IF(D67="","",VLOOKUP(D67,MI_ME!$D$5:$AQ$336,39,0))</f>
        <v>#N/A</v>
      </c>
      <c r="AX67" s="660"/>
    </row>
    <row r="68" spans="1:50" ht="18" hidden="1" customHeight="1" x14ac:dyDescent="0.3">
      <c r="A68" s="1792"/>
      <c r="B68" s="770" t="s">
        <v>1236</v>
      </c>
      <c r="C68" s="770" t="s">
        <v>1283</v>
      </c>
      <c r="D68" s="771" t="s">
        <v>1285</v>
      </c>
      <c r="E68" s="1457"/>
      <c r="F68" s="770" t="s">
        <v>47</v>
      </c>
      <c r="G68" s="136"/>
      <c r="H68" s="137"/>
      <c r="I68" s="138"/>
      <c r="J68" s="139">
        <f>IF(ISERROR(VLOOKUP($C68,'LINHA 1'!$C$6:$BM$162,'Carga People'!J$2,0)),0,VLOOKUP($C68,'LINHA 1'!$C$6:$BM$162,'Carga People'!J$2,0))+IF(ISERROR(VLOOKUP($C68,'LINHA 2'!$C$6:$BM$114,'Carga People'!J$2,0)),0,VLOOKUP($C68,'LINHA 2'!$C$6:$BM$114,'Carga People'!J$2,0))+IF(ISERROR(VLOOKUP($C68,'LINHA 3'!$C$6:$BM$106,'Carga People'!J$2,0)),0,VLOOKUP($C68,'LINHA 3'!$C$6:$BM$106,'Carga People'!J$2,0))</f>
        <v>0</v>
      </c>
      <c r="K68" s="140">
        <f>IF(ISERROR(VLOOKUP($C68,'LINHA 1'!$C$6:$BM$162,'Carga People'!K$2,0)),0,VLOOKUP($C68,'LINHA 1'!$C$6:$BM$162,'Carga People'!K$2,0))+IF(ISERROR(VLOOKUP($C68,'LINHA 2'!$C$6:$BM$114,'Carga People'!K$2,0)),0,VLOOKUP($C68,'LINHA 2'!$C$6:$BM$114,'Carga People'!K$2,0))+IF(ISERROR(VLOOKUP($C68,'LINHA 3'!$C$6:$BM$106,'Carga People'!K$2,0)),0,VLOOKUP($C68,'LINHA 3'!$C$6:$BM$106,'Carga People'!K$2,0))</f>
        <v>0</v>
      </c>
      <c r="L68" s="140">
        <f>IF(ISERROR(VLOOKUP($C68,'LINHA 1'!$C$6:$BM$162,'Carga People'!L$2,0)),0,VLOOKUP($C68,'LINHA 1'!$C$6:$BM$162,'Carga People'!L$2,0))+IF(ISERROR(VLOOKUP($C68,'LINHA 2'!$C$6:$BM$114,'Carga People'!L$2,0)),0,VLOOKUP($C68,'LINHA 2'!$C$6:$BM$114,'Carga People'!L$2,0))+IF(ISERROR(VLOOKUP($C68,'LINHA 3'!$C$6:$BM$106,'Carga People'!L$2,0)),0,VLOOKUP($C68,'LINHA 3'!$C$6:$BM$106,'Carga People'!L$2,0))</f>
        <v>0</v>
      </c>
      <c r="M68" s="140">
        <f>IF(ISERROR(VLOOKUP($C68,'LINHA 1'!$C$6:$BM$162,'Carga People'!M$2,0)),0,VLOOKUP($C68,'LINHA 1'!$C$6:$BM$162,'Carga People'!M$2,0))+IF(ISERROR(VLOOKUP($C68,'LINHA 2'!$C$6:$BM$114,'Carga People'!M$2,0)),0,VLOOKUP($C68,'LINHA 2'!$C$6:$BM$114,'Carga People'!M$2,0))+IF(ISERROR(VLOOKUP($C68,'LINHA 3'!$C$6:$BM$106,'Carga People'!M$2,0)),0,VLOOKUP($C68,'LINHA 3'!$C$6:$BM$106,'Carga People'!M$2,0))</f>
        <v>0</v>
      </c>
      <c r="N68" s="140">
        <f>IF(ISERROR(VLOOKUP($C68,'LINHA 1'!$C$6:$BM$162,'Carga People'!N$2,0)),0,VLOOKUP($C68,'LINHA 1'!$C$6:$BM$162,'Carga People'!N$2,0))+IF(ISERROR(VLOOKUP($C68,'LINHA 2'!$C$6:$BM$114,'Carga People'!N$2,0)),0,VLOOKUP($C68,'LINHA 2'!$C$6:$BM$114,'Carga People'!N$2,0))+IF(ISERROR(VLOOKUP($C68,'LINHA 3'!$C$6:$BM$106,'Carga People'!N$2,0)),0,VLOOKUP($C68,'LINHA 3'!$C$6:$BM$106,'Carga People'!N$2,0))</f>
        <v>0</v>
      </c>
      <c r="O68" s="140">
        <f>IF(ISERROR(VLOOKUP($C68,'LINHA 1'!$C$6:$BM$162,'Carga People'!O$2,0)),0,VLOOKUP($C68,'LINHA 1'!$C$6:$BM$162,'Carga People'!O$2,0))+IF(ISERROR(VLOOKUP($C68,'LINHA 2'!$C$6:$BM$114,'Carga People'!O$2,0)),0,VLOOKUP($C68,'LINHA 2'!$C$6:$BM$114,'Carga People'!O$2,0))+IF(ISERROR(VLOOKUP($C68,'LINHA 3'!$C$6:$BM$106,'Carga People'!O$2,0)),0,VLOOKUP($C68,'LINHA 3'!$C$6:$BM$106,'Carga People'!O$2,0))</f>
        <v>0</v>
      </c>
      <c r="P68" s="140">
        <f>IF(ISERROR(VLOOKUP($C68,'LINHA 1'!$C$6:$BM$162,'Carga People'!P$2,0)),0,VLOOKUP($C68,'LINHA 1'!$C$6:$BM$162,'Carga People'!P$2,0))+IF(ISERROR(VLOOKUP($C68,'LINHA 2'!$C$6:$BM$114,'Carga People'!P$2,0)),0,VLOOKUP($C68,'LINHA 2'!$C$6:$BM$114,'Carga People'!P$2,0))+IF(ISERROR(VLOOKUP($C68,'LINHA 3'!$C$6:$BM$106,'Carga People'!P$2,0)),0,VLOOKUP($C68,'LINHA 3'!$C$6:$BM$106,'Carga People'!P$2,0))</f>
        <v>0</v>
      </c>
      <c r="Q68" s="140">
        <f>IF(ISERROR(VLOOKUP($C68,'LINHA 1'!$C$6:$BM$162,'Carga People'!Q$2,0)),0,VLOOKUP($C68,'LINHA 1'!$C$6:$BM$162,'Carga People'!Q$2,0))+IF(ISERROR(VLOOKUP($C68,'LINHA 2'!$C$6:$BM$114,'Carga People'!Q$2,0)),0,VLOOKUP($C68,'LINHA 2'!$C$6:$BM$114,'Carga People'!Q$2,0))+IF(ISERROR(VLOOKUP($C68,'LINHA 3'!$C$6:$BM$106,'Carga People'!Q$2,0)),0,VLOOKUP($C68,'LINHA 3'!$C$6:$BM$106,'Carga People'!Q$2,0))</f>
        <v>0</v>
      </c>
      <c r="R68" s="140">
        <f>IF(ISERROR(VLOOKUP($C68,'LINHA 1'!$C$6:$BM$162,'Carga People'!R$2,0)),0,VLOOKUP($C68,'LINHA 1'!$C$6:$BM$162,'Carga People'!R$2,0))+IF(ISERROR(VLOOKUP($C68,'LINHA 2'!$C$6:$BM$114,'Carga People'!R$2,0)),0,VLOOKUP($C68,'LINHA 2'!$C$6:$BM$114,'Carga People'!R$2,0))+IF(ISERROR(VLOOKUP($C68,'LINHA 3'!$C$6:$BM$106,'Carga People'!R$2,0)),0,VLOOKUP($C68,'LINHA 3'!$C$6:$BM$106,'Carga People'!R$2,0))</f>
        <v>0</v>
      </c>
      <c r="S68" s="140">
        <f>IF(ISERROR(VLOOKUP($C68,'LINHA 1'!$C$6:$BM$162,'Carga People'!S$2,0)),0,VLOOKUP($C68,'LINHA 1'!$C$6:$BM$162,'Carga People'!S$2,0))+IF(ISERROR(VLOOKUP($C68,'LINHA 2'!$C$6:$BM$114,'Carga People'!S$2,0)),0,VLOOKUP($C68,'LINHA 2'!$C$6:$BM$114,'Carga People'!S$2,0))+IF(ISERROR(VLOOKUP($C68,'LINHA 3'!$C$6:$BM$106,'Carga People'!S$2,0)),0,VLOOKUP($C68,'LINHA 3'!$C$6:$BM$106,'Carga People'!S$2,0))</f>
        <v>0</v>
      </c>
      <c r="T68" s="140">
        <f>IF(ISERROR(VLOOKUP($C68,'LINHA 1'!$C$6:$BM$162,'Carga People'!T$2,0)),0,VLOOKUP($C68,'LINHA 1'!$C$6:$BM$162,'Carga People'!T$2,0))+IF(ISERROR(VLOOKUP($C68,'LINHA 2'!$C$6:$BM$114,'Carga People'!T$2,0)),0,VLOOKUP($C68,'LINHA 2'!$C$6:$BM$114,'Carga People'!T$2,0))+IF(ISERROR(VLOOKUP($C68,'LINHA 3'!$C$6:$BM$106,'Carga People'!T$2,0)),0,VLOOKUP($C68,'LINHA 3'!$C$6:$BM$106,'Carga People'!T$2,0))</f>
        <v>0</v>
      </c>
      <c r="U68" s="140">
        <f>IF(ISERROR(VLOOKUP($C68,'LINHA 1'!$C$6:$BM$162,'Carga People'!U$2,0)),0,VLOOKUP($C68,'LINHA 1'!$C$6:$BM$162,'Carga People'!U$2,0))+IF(ISERROR(VLOOKUP($C68,'LINHA 2'!$C$6:$BM$114,'Carga People'!U$2,0)),0,VLOOKUP($C68,'LINHA 2'!$C$6:$BM$114,'Carga People'!U$2,0))+IF(ISERROR(VLOOKUP($C68,'LINHA 3'!$C$6:$BM$106,'Carga People'!U$2,0)),0,VLOOKUP($C68,'LINHA 3'!$C$6:$BM$106,'Carga People'!U$2,0))</f>
        <v>0</v>
      </c>
      <c r="V68" s="140">
        <f>IF(ISERROR(VLOOKUP($C68,'LINHA 1'!$C$6:$BM$162,'Carga People'!V$2,0)),0,VLOOKUP($C68,'LINHA 1'!$C$6:$BM$162,'Carga People'!V$2,0))+IF(ISERROR(VLOOKUP($C68,'LINHA 2'!$C$6:$BM$114,'Carga People'!V$2,0)),0,VLOOKUP($C68,'LINHA 2'!$C$6:$BM$114,'Carga People'!V$2,0))+IF(ISERROR(VLOOKUP($C68,'LINHA 3'!$C$6:$BM$106,'Carga People'!V$2,0)),0,VLOOKUP($C68,'LINHA 3'!$C$6:$BM$106,'Carga People'!V$2,0))</f>
        <v>0</v>
      </c>
      <c r="W68" s="140">
        <f>IF(ISERROR(VLOOKUP($C68,'LINHA 1'!$C$6:$BM$162,'Carga People'!W$2,0)),0,VLOOKUP($C68,'LINHA 1'!$C$6:$BM$162,'Carga People'!W$2,0))+IF(ISERROR(VLOOKUP($C68,'LINHA 2'!$C$6:$BM$114,'Carga People'!W$2,0)),0,VLOOKUP($C68,'LINHA 2'!$C$6:$BM$114,'Carga People'!W$2,0))+IF(ISERROR(VLOOKUP($C68,'LINHA 3'!$C$6:$BM$106,'Carga People'!W$2,0)),0,VLOOKUP($C68,'LINHA 3'!$C$6:$BM$106,'Carga People'!W$2,0))</f>
        <v>0</v>
      </c>
      <c r="X68" s="140">
        <f>IF(ISERROR(VLOOKUP($C68,'LINHA 1'!$C$6:$BM$162,'Carga People'!X$2,0)),0,VLOOKUP($C68,'LINHA 1'!$C$6:$BM$162,'Carga People'!X$2,0))+IF(ISERROR(VLOOKUP($C68,'LINHA 2'!$C$6:$BM$114,'Carga People'!X$2,0)),0,VLOOKUP($C68,'LINHA 2'!$C$6:$BM$114,'Carga People'!X$2,0))+IF(ISERROR(VLOOKUP($C68,'LINHA 3'!$C$6:$BM$106,'Carga People'!X$2,0)),0,VLOOKUP($C68,'LINHA 3'!$C$6:$BM$106,'Carga People'!X$2,0))</f>
        <v>0</v>
      </c>
      <c r="Y68" s="140">
        <f>IF(ISERROR(VLOOKUP($C68,'LINHA 1'!$C$6:$BM$162,'Carga People'!Y$2,0)),0,VLOOKUP($C68,'LINHA 1'!$C$6:$BM$162,'Carga People'!Y$2,0))+IF(ISERROR(VLOOKUP($C68,'LINHA 2'!$C$6:$BM$114,'Carga People'!Y$2,0)),0,VLOOKUP($C68,'LINHA 2'!$C$6:$BM$114,'Carga People'!Y$2,0))+IF(ISERROR(VLOOKUP($C68,'LINHA 3'!$C$6:$BM$106,'Carga People'!Y$2,0)),0,VLOOKUP($C68,'LINHA 3'!$C$6:$BM$106,'Carga People'!Y$2,0))</f>
        <v>0</v>
      </c>
      <c r="Z68" s="140">
        <f>IF(ISERROR(VLOOKUP($C68,'LINHA 1'!$C$6:$BM$162,'Carga People'!Z$2,0)),0,VLOOKUP($C68,'LINHA 1'!$C$6:$BM$162,'Carga People'!Z$2,0))+IF(ISERROR(VLOOKUP($C68,'LINHA 2'!$C$6:$BM$114,'Carga People'!Z$2,0)),0,VLOOKUP($C68,'LINHA 2'!$C$6:$BM$114,'Carga People'!Z$2,0))+IF(ISERROR(VLOOKUP($C68,'LINHA 3'!$C$6:$BM$106,'Carga People'!Z$2,0)),0,VLOOKUP($C68,'LINHA 3'!$C$6:$BM$106,'Carga People'!Z$2,0))</f>
        <v>0</v>
      </c>
      <c r="AA68" s="140">
        <f>IF(ISERROR(VLOOKUP($C68,'LINHA 1'!$C$6:$BM$162,'Carga People'!AA$2,0)),0,VLOOKUP($C68,'LINHA 1'!$C$6:$BM$162,'Carga People'!AA$2,0))+IF(ISERROR(VLOOKUP($C68,'LINHA 2'!$C$6:$BM$114,'Carga People'!AA$2,0)),0,VLOOKUP($C68,'LINHA 2'!$C$6:$BM$114,'Carga People'!AA$2,0))+IF(ISERROR(VLOOKUP($C68,'LINHA 3'!$C$6:$BM$106,'Carga People'!AA$2,0)),0,VLOOKUP($C68,'LINHA 3'!$C$6:$BM$106,'Carga People'!AA$2,0))</f>
        <v>0</v>
      </c>
      <c r="AB68" s="140">
        <f>IF(ISERROR(VLOOKUP($C68,'LINHA 1'!$C$6:$BM$162,'Carga People'!AB$2,0)),0,VLOOKUP($C68,'LINHA 1'!$C$6:$BM$162,'Carga People'!AB$2,0))+IF(ISERROR(VLOOKUP($C68,'LINHA 2'!$C$6:$BM$114,'Carga People'!AB$2,0)),0,VLOOKUP($C68,'LINHA 2'!$C$6:$BM$114,'Carga People'!AB$2,0))+IF(ISERROR(VLOOKUP($C68,'LINHA 3'!$C$6:$BM$106,'Carga People'!AB$2,0)),0,VLOOKUP($C68,'LINHA 3'!$C$6:$BM$106,'Carga People'!AB$2,0))</f>
        <v>0</v>
      </c>
      <c r="AC68" s="140">
        <f>IF(ISERROR(VLOOKUP($C68,'LINHA 1'!$C$6:$BM$162,'Carga People'!AC$2,0)),0,VLOOKUP($C68,'LINHA 1'!$C$6:$BM$162,'Carga People'!AC$2,0))+IF(ISERROR(VLOOKUP($C68,'LINHA 2'!$C$6:$BM$114,'Carga People'!AC$2,0)),0,VLOOKUP($C68,'LINHA 2'!$C$6:$BM$114,'Carga People'!AC$2,0))+IF(ISERROR(VLOOKUP($C68,'LINHA 3'!$C$6:$BM$106,'Carga People'!AC$2,0)),0,VLOOKUP($C68,'LINHA 3'!$C$6:$BM$106,'Carga People'!AC$2,0))</f>
        <v>0</v>
      </c>
      <c r="AD68" s="140">
        <f>IF(ISERROR(VLOOKUP($C68,'LINHA 1'!$C$6:$BM$162,'Carga People'!AD$2,0)),0,VLOOKUP($C68,'LINHA 1'!$C$6:$BM$162,'Carga People'!AD$2,0))+IF(ISERROR(VLOOKUP($C68,'LINHA 2'!$C$6:$BM$114,'Carga People'!AD$2,0)),0,VLOOKUP($C68,'LINHA 2'!$C$6:$BM$114,'Carga People'!AD$2,0))+IF(ISERROR(VLOOKUP($C68,'LINHA 3'!$C$6:$BM$106,'Carga People'!AD$2,0)),0,VLOOKUP($C68,'LINHA 3'!$C$6:$BM$106,'Carga People'!AD$2,0))</f>
        <v>0</v>
      </c>
      <c r="AE68" s="140">
        <f>IF(ISERROR(VLOOKUP($C68,'LINHA 1'!$C$6:$BM$162,'Carga People'!AE$2,0)),0,VLOOKUP($C68,'LINHA 1'!$C$6:$BM$162,'Carga People'!AE$2,0))+IF(ISERROR(VLOOKUP($C68,'LINHA 2'!$C$6:$BM$114,'Carga People'!AE$2,0)),0,VLOOKUP($C68,'LINHA 2'!$C$6:$BM$114,'Carga People'!AE$2,0))+IF(ISERROR(VLOOKUP($C68,'LINHA 3'!$C$6:$BM$106,'Carga People'!AE$2,0)),0,VLOOKUP($C68,'LINHA 3'!$C$6:$BM$106,'Carga People'!AE$2,0))</f>
        <v>0</v>
      </c>
      <c r="AF68" s="140">
        <f>IF(ISERROR(VLOOKUP($C68,'LINHA 1'!$C$6:$BM$162,'Carga People'!AF$2,0)),0,VLOOKUP($C68,'LINHA 1'!$C$6:$BM$162,'Carga People'!AF$2,0))+IF(ISERROR(VLOOKUP($C68,'LINHA 2'!$C$6:$BM$114,'Carga People'!AF$2,0)),0,VLOOKUP($C68,'LINHA 2'!$C$6:$BM$114,'Carga People'!AF$2,0))+IF(ISERROR(VLOOKUP($C68,'LINHA 3'!$C$6:$BM$106,'Carga People'!AF$2,0)),0,VLOOKUP($C68,'LINHA 3'!$C$6:$BM$106,'Carga People'!AF$2,0))</f>
        <v>0</v>
      </c>
      <c r="AG68" s="140">
        <f>IF(ISERROR(VLOOKUP($C68,'LINHA 1'!$C$6:$BM$162,'Carga People'!AG$2,0)),0,VLOOKUP($C68,'LINHA 1'!$C$6:$BM$162,'Carga People'!AG$2,0))+IF(ISERROR(VLOOKUP($C68,'LINHA 2'!$C$6:$BM$114,'Carga People'!AG$2,0)),0,VLOOKUP($C68,'LINHA 2'!$C$6:$BM$114,'Carga People'!AG$2,0))+IF(ISERROR(VLOOKUP($C68,'LINHA 3'!$C$6:$BM$106,'Carga People'!AG$2,0)),0,VLOOKUP($C68,'LINHA 3'!$C$6:$BM$106,'Carga People'!AG$2,0))</f>
        <v>0</v>
      </c>
      <c r="AH68" s="140">
        <f>IF(ISERROR(VLOOKUP($C68,'LINHA 1'!$C$6:$BM$162,'Carga People'!AH$2,0)),0,VLOOKUP($C68,'LINHA 1'!$C$6:$BM$162,'Carga People'!AH$2,0))+IF(ISERROR(VLOOKUP($C68,'LINHA 2'!$C$6:$BM$114,'Carga People'!AH$2,0)),0,VLOOKUP($C68,'LINHA 2'!$C$6:$BM$114,'Carga People'!AH$2,0))+IF(ISERROR(VLOOKUP($C68,'LINHA 3'!$C$6:$BM$106,'Carga People'!AH$2,0)),0,VLOOKUP($C68,'LINHA 3'!$C$6:$BM$106,'Carga People'!AH$2,0))</f>
        <v>0</v>
      </c>
      <c r="AI68" s="140">
        <f>IF(ISERROR(VLOOKUP($C68,'LINHA 1'!$C$6:$BM$162,'Carga People'!AI$2,0)),0,VLOOKUP($C68,'LINHA 1'!$C$6:$BM$162,'Carga People'!AI$2,0))+IF(ISERROR(VLOOKUP($C68,'LINHA 2'!$C$6:$BM$114,'Carga People'!AI$2,0)),0,VLOOKUP($C68,'LINHA 2'!$C$6:$BM$114,'Carga People'!AI$2,0))+IF(ISERROR(VLOOKUP($C68,'LINHA 3'!$C$6:$BM$106,'Carga People'!AI$2,0)),0,VLOOKUP($C68,'LINHA 3'!$C$6:$BM$106,'Carga People'!AI$2,0))</f>
        <v>0</v>
      </c>
      <c r="AJ68" s="140">
        <f>IF(ISERROR(VLOOKUP($C68,'LINHA 1'!$C$6:$BM$162,'Carga People'!AJ$2,0)),0,VLOOKUP($C68,'LINHA 1'!$C$6:$BM$162,'Carga People'!AJ$2,0))+IF(ISERROR(VLOOKUP($C68,'LINHA 2'!$C$6:$BM$114,'Carga People'!AJ$2,0)),0,VLOOKUP($C68,'LINHA 2'!$C$6:$BM$114,'Carga People'!AJ$2,0))+IF(ISERROR(VLOOKUP($C68,'LINHA 3'!$C$6:$BM$106,'Carga People'!AJ$2,0)),0,VLOOKUP($C68,'LINHA 3'!$C$6:$BM$106,'Carga People'!AJ$2,0))</f>
        <v>0</v>
      </c>
      <c r="AK68" s="140">
        <f>IF(ISERROR(VLOOKUP($C68,'LINHA 1'!$C$6:$BM$162,'Carga People'!AK$2,0)),0,VLOOKUP($C68,'LINHA 1'!$C$6:$BM$162,'Carga People'!AK$2,0))+IF(ISERROR(VLOOKUP($C68,'LINHA 2'!$C$6:$BM$114,'Carga People'!AK$2,0)),0,VLOOKUP($C68,'LINHA 2'!$C$6:$BM$114,'Carga People'!AK$2,0))+IF(ISERROR(VLOOKUP($C68,'LINHA 3'!$C$6:$BM$106,'Carga People'!AK$2,0)),0,VLOOKUP($C68,'LINHA 3'!$C$6:$BM$106,'Carga People'!AK$2,0))</f>
        <v>0</v>
      </c>
      <c r="AL68" s="140">
        <f>IF(ISERROR(VLOOKUP($C68,'LINHA 1'!$C$6:$BM$162,'Carga People'!AL$2,0)),0,VLOOKUP($C68,'LINHA 1'!$C$6:$BM$162,'Carga People'!AL$2,0))+IF(ISERROR(VLOOKUP($C68,'LINHA 2'!$C$6:$BM$114,'Carga People'!AL$2,0)),0,VLOOKUP($C68,'LINHA 2'!$C$6:$BM$114,'Carga People'!AL$2,0))+IF(ISERROR(VLOOKUP($C68,'LINHA 3'!$C$6:$BM$106,'Carga People'!AL$2,0)),0,VLOOKUP($C68,'LINHA 3'!$C$6:$BM$106,'Carga People'!AL$2,0))</f>
        <v>0</v>
      </c>
      <c r="AM68" s="140">
        <f>IF(ISERROR(VLOOKUP($C68,'LINHA 1'!$C$6:$BM$162,'Carga People'!AM$2,0)),0,VLOOKUP($C68,'LINHA 1'!$C$6:$BM$162,'Carga People'!AM$2,0))+IF(ISERROR(VLOOKUP($C68,'LINHA 2'!$C$6:$BM$114,'Carga People'!AM$2,0)),0,VLOOKUP($C68,'LINHA 2'!$C$6:$BM$114,'Carga People'!AM$2,0))+IF(ISERROR(VLOOKUP($C68,'LINHA 3'!$C$6:$BM$106,'Carga People'!AM$2,0)),0,VLOOKUP($C68,'LINHA 3'!$C$6:$BM$106,'Carga People'!AM$2,0))</f>
        <v>0</v>
      </c>
      <c r="AN68" s="140">
        <f>IF(ISERROR(VLOOKUP($C68,'LINHA 1'!$C$6:$BM$162,'Carga People'!AN$2,0)),0,VLOOKUP($C68,'LINHA 1'!$C$6:$BM$162,'Carga People'!AN$2,0))+IF(ISERROR(VLOOKUP($C68,'LINHA 2'!$C$6:$BM$114,'Carga People'!AN$2,0)),0,VLOOKUP($C68,'LINHA 2'!$C$6:$BM$114,'Carga People'!AN$2,0))+IF(ISERROR(VLOOKUP($C68,'LINHA 3'!$C$6:$BM$106,'Carga People'!AN$2,0)),0,VLOOKUP($C68,'LINHA 3'!$C$6:$BM$106,'Carga People'!AN$2,0))</f>
        <v>0</v>
      </c>
      <c r="AO68" s="140">
        <f>IF(ISERROR(VLOOKUP($C68,'LINHA 1'!$C$6:$BM$162,'Carga People'!AO$2,0)),0,VLOOKUP($C68,'LINHA 1'!$C$6:$BM$162,'Carga People'!AO$2,0))+IF(ISERROR(VLOOKUP($C68,'LINHA 2'!$C$6:$BM$114,'Carga People'!AO$2,0)),0,VLOOKUP($C68,'LINHA 2'!$C$6:$BM$114,'Carga People'!AO$2,0))+IF(ISERROR(VLOOKUP($C68,'LINHA 3'!$C$6:$BM$106,'Carga People'!AO$2,0)),0,VLOOKUP($C68,'LINHA 3'!$C$6:$BM$106,'Carga People'!AO$2,0))</f>
        <v>0</v>
      </c>
      <c r="AP68" s="140">
        <f>IF(ISERROR(VLOOKUP($C68,'LINHA 1'!$C$6:$BM$162,'Carga People'!AP$2,0)),0,VLOOKUP($C68,'LINHA 1'!$C$6:$BM$162,'Carga People'!AP$2,0))+IF(ISERROR(VLOOKUP($C68,'LINHA 2'!$C$6:$BM$114,'Carga People'!AP$2,0)),0,VLOOKUP($C68,'LINHA 2'!$C$6:$BM$114,'Carga People'!AP$2,0))+IF(ISERROR(VLOOKUP($C68,'LINHA 3'!$C$6:$BM$106,'Carga People'!AP$2,0)),0,VLOOKUP($C68,'LINHA 3'!$C$6:$BM$106,'Carga People'!AP$2,0))</f>
        <v>0</v>
      </c>
      <c r="AQ68" s="140">
        <f>IF(ISERROR(VLOOKUP($C68,'LINHA 1'!$C$6:$BM$162,'Carga People'!AQ$2,0)),0,VLOOKUP($C68,'LINHA 1'!$C$6:$BM$162,'Carga People'!AQ$2,0))+IF(ISERROR(VLOOKUP($C68,'LINHA 2'!$C$6:$BM$114,'Carga People'!AQ$2,0)),0,VLOOKUP($C68,'LINHA 2'!$C$6:$BM$114,'Carga People'!AQ$2,0))+IF(ISERROR(VLOOKUP($C68,'LINHA 3'!$C$6:$BM$106,'Carga People'!AQ$2,0)),0,VLOOKUP($C68,'LINHA 3'!$C$6:$BM$106,'Carga People'!AQ$2,0))</f>
        <v>0</v>
      </c>
      <c r="AR68" s="140">
        <f>IF(ISERROR(VLOOKUP($C68,'LINHA 1'!$C$6:$BM$162,'Carga People'!AR$2,0)),0,VLOOKUP($C68,'LINHA 1'!$C$6:$BM$162,'Carga People'!AR$2,0))+IF(ISERROR(VLOOKUP($C68,'LINHA 2'!$C$6:$BM$114,'Carga People'!AR$2,0)),0,VLOOKUP($C68,'LINHA 2'!$C$6:$BM$114,'Carga People'!AR$2,0))+IF(ISERROR(VLOOKUP($C68,'LINHA 3'!$C$6:$BM$106,'Carga People'!AR$2,0)),0,VLOOKUP($C68,'LINHA 3'!$C$6:$BM$106,'Carga People'!AR$2,0))</f>
        <v>0</v>
      </c>
      <c r="AS68" s="140">
        <f>IF(ISERROR(VLOOKUP($C68,'LINHA 1'!$C$6:$BM$162,'Carga People'!AS$2,0)),0,VLOOKUP($C68,'LINHA 1'!$C$6:$BM$162,'Carga People'!AS$2,0))+IF(ISERROR(VLOOKUP($C68,'LINHA 2'!$C$6:$BM$114,'Carga People'!AS$2,0)),0,VLOOKUP($C68,'LINHA 2'!$C$6:$BM$114,'Carga People'!AS$2,0))+IF(ISERROR(VLOOKUP($C68,'LINHA 3'!$C$6:$BM$106,'Carga People'!AS$2,0)),0,VLOOKUP($C68,'LINHA 3'!$C$6:$BM$106,'Carga People'!AS$2,0))</f>
        <v>0</v>
      </c>
      <c r="AT68" s="140">
        <f>IF(ISERROR(VLOOKUP($C68,'LINHA 1'!$C$6:$BM$162,'Carga People'!AT$2,0)),0,VLOOKUP($C68,'LINHA 1'!$C$6:$BM$162,'Carga People'!AT$2,0))+IF(ISERROR(VLOOKUP($C68,'LINHA 2'!$C$6:$BM$114,'Carga People'!AT$2,0)),0,VLOOKUP($C68,'LINHA 2'!$C$6:$BM$114,'Carga People'!AT$2,0))+IF(ISERROR(VLOOKUP($C68,'LINHA 3'!$C$6:$BM$106,'Carga People'!AT$2,0)),0,VLOOKUP($C68,'LINHA 3'!$C$6:$BM$106,'Carga People'!AT$2,0))</f>
        <v>0</v>
      </c>
      <c r="AU68" s="367">
        <f t="shared" si="2"/>
        <v>0</v>
      </c>
      <c r="AV68" s="780" t="str">
        <f t="shared" si="3"/>
        <v/>
      </c>
      <c r="AW68" s="90" t="e">
        <f>IF(D68="","",VLOOKUP(D68,MI_ME!$D$5:$AQ$336,39,0))</f>
        <v>#N/A</v>
      </c>
      <c r="AX68" s="660"/>
    </row>
    <row r="69" spans="1:50" ht="18" customHeight="1" x14ac:dyDescent="0.3">
      <c r="A69" s="1792"/>
      <c r="B69" s="771" t="s">
        <v>248</v>
      </c>
      <c r="C69" s="771" t="s">
        <v>391</v>
      </c>
      <c r="D69" s="771" t="s">
        <v>392</v>
      </c>
      <c r="E69" s="1457" t="s">
        <v>953</v>
      </c>
      <c r="F69" s="770" t="s">
        <v>47</v>
      </c>
      <c r="G69" s="136"/>
      <c r="H69" s="137"/>
      <c r="I69" s="138"/>
      <c r="J69" s="139">
        <f>IF(ISERROR(VLOOKUP($C69,'LINHA 1'!$C$6:$BM$162,'Carga People'!J$2,0)),0,VLOOKUP($C69,'LINHA 1'!$C$6:$BM$162,'Carga People'!J$2,0))+IF(ISERROR(VLOOKUP($C69,'LINHA 2'!$C$6:$BM$114,'Carga People'!J$2,0)),0,VLOOKUP($C69,'LINHA 2'!$C$6:$BM$114,'Carga People'!J$2,0))+IF(ISERROR(VLOOKUP($C69,'LINHA 3'!$C$6:$BM$106,'Carga People'!J$2,0)),0,VLOOKUP($C69,'LINHA 3'!$C$6:$BM$106,'Carga People'!J$2,0))</f>
        <v>0</v>
      </c>
      <c r="K69" s="140">
        <f>IF(ISERROR(VLOOKUP($C69,'LINHA 1'!$C$6:$BM$162,'Carga People'!K$2,0)),0,VLOOKUP($C69,'LINHA 1'!$C$6:$BM$162,'Carga People'!K$2,0))+IF(ISERROR(VLOOKUP($C69,'LINHA 2'!$C$6:$BM$114,'Carga People'!K$2,0)),0,VLOOKUP($C69,'LINHA 2'!$C$6:$BM$114,'Carga People'!K$2,0))+IF(ISERROR(VLOOKUP($C69,'LINHA 3'!$C$6:$BM$106,'Carga People'!K$2,0)),0,VLOOKUP($C69,'LINHA 3'!$C$6:$BM$106,'Carga People'!K$2,0))</f>
        <v>0</v>
      </c>
      <c r="L69" s="140">
        <f>IF(ISERROR(VLOOKUP($C69,'LINHA 1'!$C$6:$BM$162,'Carga People'!L$2,0)),0,VLOOKUP($C69,'LINHA 1'!$C$6:$BM$162,'Carga People'!L$2,0))+IF(ISERROR(VLOOKUP($C69,'LINHA 2'!$C$6:$BM$114,'Carga People'!L$2,0)),0,VLOOKUP($C69,'LINHA 2'!$C$6:$BM$114,'Carga People'!L$2,0))+IF(ISERROR(VLOOKUP($C69,'LINHA 3'!$C$6:$BM$106,'Carga People'!L$2,0)),0,VLOOKUP($C69,'LINHA 3'!$C$6:$BM$106,'Carga People'!L$2,0))</f>
        <v>0</v>
      </c>
      <c r="M69" s="140">
        <f>IF(ISERROR(VLOOKUP($C69,'LINHA 1'!$C$6:$BM$162,'Carga People'!M$2,0)),0,VLOOKUP($C69,'LINHA 1'!$C$6:$BM$162,'Carga People'!M$2,0))+IF(ISERROR(VLOOKUP($C69,'LINHA 2'!$C$6:$BM$114,'Carga People'!M$2,0)),0,VLOOKUP($C69,'LINHA 2'!$C$6:$BM$114,'Carga People'!M$2,0))+IF(ISERROR(VLOOKUP($C69,'LINHA 3'!$C$6:$BM$106,'Carga People'!M$2,0)),0,VLOOKUP($C69,'LINHA 3'!$C$6:$BM$106,'Carga People'!M$2,0))</f>
        <v>0</v>
      </c>
      <c r="N69" s="140">
        <f>IF(ISERROR(VLOOKUP($C69,'LINHA 1'!$C$6:$BM$162,'Carga People'!N$2,0)),0,VLOOKUP($C69,'LINHA 1'!$C$6:$BM$162,'Carga People'!N$2,0))+IF(ISERROR(VLOOKUP($C69,'LINHA 2'!$C$6:$BM$114,'Carga People'!N$2,0)),0,VLOOKUP($C69,'LINHA 2'!$C$6:$BM$114,'Carga People'!N$2,0))+IF(ISERROR(VLOOKUP($C69,'LINHA 3'!$C$6:$BM$106,'Carga People'!N$2,0)),0,VLOOKUP($C69,'LINHA 3'!$C$6:$BM$106,'Carga People'!N$2,0))</f>
        <v>0</v>
      </c>
      <c r="O69" s="140">
        <f>IF(ISERROR(VLOOKUP($C69,'LINHA 1'!$C$6:$BM$162,'Carga People'!O$2,0)),0,VLOOKUP($C69,'LINHA 1'!$C$6:$BM$162,'Carga People'!O$2,0))+IF(ISERROR(VLOOKUP($C69,'LINHA 2'!$C$6:$BM$114,'Carga People'!O$2,0)),0,VLOOKUP($C69,'LINHA 2'!$C$6:$BM$114,'Carga People'!O$2,0))+IF(ISERROR(VLOOKUP($C69,'LINHA 3'!$C$6:$BM$106,'Carga People'!O$2,0)),0,VLOOKUP($C69,'LINHA 3'!$C$6:$BM$106,'Carga People'!O$2,0))</f>
        <v>0</v>
      </c>
      <c r="P69" s="140">
        <f>IF(ISERROR(VLOOKUP($C69,'LINHA 1'!$C$6:$BM$162,'Carga People'!P$2,0)),0,VLOOKUP($C69,'LINHA 1'!$C$6:$BM$162,'Carga People'!P$2,0))+IF(ISERROR(VLOOKUP($C69,'LINHA 2'!$C$6:$BM$114,'Carga People'!P$2,0)),0,VLOOKUP($C69,'LINHA 2'!$C$6:$BM$114,'Carga People'!P$2,0))+IF(ISERROR(VLOOKUP($C69,'LINHA 3'!$C$6:$BM$106,'Carga People'!P$2,0)),0,VLOOKUP($C69,'LINHA 3'!$C$6:$BM$106,'Carga People'!P$2,0))</f>
        <v>0</v>
      </c>
      <c r="Q69" s="140">
        <f>IF(ISERROR(VLOOKUP($C69,'LINHA 1'!$C$6:$BM$162,'Carga People'!Q$2,0)),0,VLOOKUP($C69,'LINHA 1'!$C$6:$BM$162,'Carga People'!Q$2,0))+IF(ISERROR(VLOOKUP($C69,'LINHA 2'!$C$6:$BM$114,'Carga People'!Q$2,0)),0,VLOOKUP($C69,'LINHA 2'!$C$6:$BM$114,'Carga People'!Q$2,0))+IF(ISERROR(VLOOKUP($C69,'LINHA 3'!$C$6:$BM$106,'Carga People'!Q$2,0)),0,VLOOKUP($C69,'LINHA 3'!$C$6:$BM$106,'Carga People'!Q$2,0))</f>
        <v>0</v>
      </c>
      <c r="R69" s="140">
        <f>IF(ISERROR(VLOOKUP($C69,'LINHA 1'!$C$6:$BM$162,'Carga People'!R$2,0)),0,VLOOKUP($C69,'LINHA 1'!$C$6:$BM$162,'Carga People'!R$2,0))+IF(ISERROR(VLOOKUP($C69,'LINHA 2'!$C$6:$BM$114,'Carga People'!R$2,0)),0,VLOOKUP($C69,'LINHA 2'!$C$6:$BM$114,'Carga People'!R$2,0))+IF(ISERROR(VLOOKUP($C69,'LINHA 3'!$C$6:$BM$106,'Carga People'!R$2,0)),0,VLOOKUP($C69,'LINHA 3'!$C$6:$BM$106,'Carga People'!R$2,0))</f>
        <v>0</v>
      </c>
      <c r="S69" s="140">
        <f>IF(ISERROR(VLOOKUP($C69,'LINHA 1'!$C$6:$BM$162,'Carga People'!S$2,0)),0,VLOOKUP($C69,'LINHA 1'!$C$6:$BM$162,'Carga People'!S$2,0))+IF(ISERROR(VLOOKUP($C69,'LINHA 2'!$C$6:$BM$114,'Carga People'!S$2,0)),0,VLOOKUP($C69,'LINHA 2'!$C$6:$BM$114,'Carga People'!S$2,0))+IF(ISERROR(VLOOKUP($C69,'LINHA 3'!$C$6:$BM$106,'Carga People'!S$2,0)),0,VLOOKUP($C69,'LINHA 3'!$C$6:$BM$106,'Carga People'!S$2,0))</f>
        <v>0</v>
      </c>
      <c r="T69" s="140">
        <f>IF(ISERROR(VLOOKUP($C69,'LINHA 1'!$C$6:$BM$162,'Carga People'!T$2,0)),0,VLOOKUP($C69,'LINHA 1'!$C$6:$BM$162,'Carga People'!T$2,0))+IF(ISERROR(VLOOKUP($C69,'LINHA 2'!$C$6:$BM$114,'Carga People'!T$2,0)),0,VLOOKUP($C69,'LINHA 2'!$C$6:$BM$114,'Carga People'!T$2,0))+IF(ISERROR(VLOOKUP($C69,'LINHA 3'!$C$6:$BM$106,'Carga People'!T$2,0)),0,VLOOKUP($C69,'LINHA 3'!$C$6:$BM$106,'Carga People'!T$2,0))</f>
        <v>0</v>
      </c>
      <c r="U69" s="140">
        <f>IF(ISERROR(VLOOKUP($C69,'LINHA 1'!$C$6:$BM$162,'Carga People'!U$2,0)),0,VLOOKUP($C69,'LINHA 1'!$C$6:$BM$162,'Carga People'!U$2,0))+IF(ISERROR(VLOOKUP($C69,'LINHA 2'!$C$6:$BM$114,'Carga People'!U$2,0)),0,VLOOKUP($C69,'LINHA 2'!$C$6:$BM$114,'Carga People'!U$2,0))+IF(ISERROR(VLOOKUP($C69,'LINHA 3'!$C$6:$BM$106,'Carga People'!U$2,0)),0,VLOOKUP($C69,'LINHA 3'!$C$6:$BM$106,'Carga People'!U$2,0))</f>
        <v>28</v>
      </c>
      <c r="V69" s="140">
        <f>IF(ISERROR(VLOOKUP($C69,'LINHA 1'!$C$6:$BM$162,'Carga People'!V$2,0)),0,VLOOKUP($C69,'LINHA 1'!$C$6:$BM$162,'Carga People'!V$2,0))+IF(ISERROR(VLOOKUP($C69,'LINHA 2'!$C$6:$BM$114,'Carga People'!V$2,0)),0,VLOOKUP($C69,'LINHA 2'!$C$6:$BM$114,'Carga People'!V$2,0))+IF(ISERROR(VLOOKUP($C69,'LINHA 3'!$C$6:$BM$106,'Carga People'!V$2,0)),0,VLOOKUP($C69,'LINHA 3'!$C$6:$BM$106,'Carga People'!V$2,0))</f>
        <v>0</v>
      </c>
      <c r="W69" s="140">
        <f>IF(ISERROR(VLOOKUP($C69,'LINHA 1'!$C$6:$BM$162,'Carga People'!W$2,0)),0,VLOOKUP($C69,'LINHA 1'!$C$6:$BM$162,'Carga People'!W$2,0))+IF(ISERROR(VLOOKUP($C69,'LINHA 2'!$C$6:$BM$114,'Carga People'!W$2,0)),0,VLOOKUP($C69,'LINHA 2'!$C$6:$BM$114,'Carga People'!W$2,0))+IF(ISERROR(VLOOKUP($C69,'LINHA 3'!$C$6:$BM$106,'Carga People'!W$2,0)),0,VLOOKUP($C69,'LINHA 3'!$C$6:$BM$106,'Carga People'!W$2,0))</f>
        <v>0</v>
      </c>
      <c r="X69" s="140">
        <f>IF(ISERROR(VLOOKUP($C69,'LINHA 1'!$C$6:$BM$162,'Carga People'!X$2,0)),0,VLOOKUP($C69,'LINHA 1'!$C$6:$BM$162,'Carga People'!X$2,0))+IF(ISERROR(VLOOKUP($C69,'LINHA 2'!$C$6:$BM$114,'Carga People'!X$2,0)),0,VLOOKUP($C69,'LINHA 2'!$C$6:$BM$114,'Carga People'!X$2,0))+IF(ISERROR(VLOOKUP($C69,'LINHA 3'!$C$6:$BM$106,'Carga People'!X$2,0)),0,VLOOKUP($C69,'LINHA 3'!$C$6:$BM$106,'Carga People'!X$2,0))</f>
        <v>0</v>
      </c>
      <c r="Y69" s="140">
        <f>IF(ISERROR(VLOOKUP($C69,'LINHA 1'!$C$6:$BM$162,'Carga People'!Y$2,0)),0,VLOOKUP($C69,'LINHA 1'!$C$6:$BM$162,'Carga People'!Y$2,0))+IF(ISERROR(VLOOKUP($C69,'LINHA 2'!$C$6:$BM$114,'Carga People'!Y$2,0)),0,VLOOKUP($C69,'LINHA 2'!$C$6:$BM$114,'Carga People'!Y$2,0))+IF(ISERROR(VLOOKUP($C69,'LINHA 3'!$C$6:$BM$106,'Carga People'!Y$2,0)),0,VLOOKUP($C69,'LINHA 3'!$C$6:$BM$106,'Carga People'!Y$2,0))</f>
        <v>0</v>
      </c>
      <c r="Z69" s="140">
        <f>IF(ISERROR(VLOOKUP($C69,'LINHA 1'!$C$6:$BM$162,'Carga People'!Z$2,0)),0,VLOOKUP($C69,'LINHA 1'!$C$6:$BM$162,'Carga People'!Z$2,0))+IF(ISERROR(VLOOKUP($C69,'LINHA 2'!$C$6:$BM$114,'Carga People'!Z$2,0)),0,VLOOKUP($C69,'LINHA 2'!$C$6:$BM$114,'Carga People'!Z$2,0))+IF(ISERROR(VLOOKUP($C69,'LINHA 3'!$C$6:$BM$106,'Carga People'!Z$2,0)),0,VLOOKUP($C69,'LINHA 3'!$C$6:$BM$106,'Carga People'!Z$2,0))</f>
        <v>0</v>
      </c>
      <c r="AA69" s="140">
        <f>IF(ISERROR(VLOOKUP($C69,'LINHA 1'!$C$6:$BM$162,'Carga People'!AA$2,0)),0,VLOOKUP($C69,'LINHA 1'!$C$6:$BM$162,'Carga People'!AA$2,0))+IF(ISERROR(VLOOKUP($C69,'LINHA 2'!$C$6:$BM$114,'Carga People'!AA$2,0)),0,VLOOKUP($C69,'LINHA 2'!$C$6:$BM$114,'Carga People'!AA$2,0))+IF(ISERROR(VLOOKUP($C69,'LINHA 3'!$C$6:$BM$106,'Carga People'!AA$2,0)),0,VLOOKUP($C69,'LINHA 3'!$C$6:$BM$106,'Carga People'!AA$2,0))</f>
        <v>0</v>
      </c>
      <c r="AB69" s="140">
        <f>IF(ISERROR(VLOOKUP($C69,'LINHA 1'!$C$6:$BM$162,'Carga People'!AB$2,0)),0,VLOOKUP($C69,'LINHA 1'!$C$6:$BM$162,'Carga People'!AB$2,0))+IF(ISERROR(VLOOKUP($C69,'LINHA 2'!$C$6:$BM$114,'Carga People'!AB$2,0)),0,VLOOKUP($C69,'LINHA 2'!$C$6:$BM$114,'Carga People'!AB$2,0))+IF(ISERROR(VLOOKUP($C69,'LINHA 3'!$C$6:$BM$106,'Carga People'!AB$2,0)),0,VLOOKUP($C69,'LINHA 3'!$C$6:$BM$106,'Carga People'!AB$2,0))</f>
        <v>0</v>
      </c>
      <c r="AC69" s="140">
        <f>IF(ISERROR(VLOOKUP($C69,'LINHA 1'!$C$6:$BM$162,'Carga People'!AC$2,0)),0,VLOOKUP($C69,'LINHA 1'!$C$6:$BM$162,'Carga People'!AC$2,0))+IF(ISERROR(VLOOKUP($C69,'LINHA 2'!$C$6:$BM$114,'Carga People'!AC$2,0)),0,VLOOKUP($C69,'LINHA 2'!$C$6:$BM$114,'Carga People'!AC$2,0))+IF(ISERROR(VLOOKUP($C69,'LINHA 3'!$C$6:$BM$106,'Carga People'!AC$2,0)),0,VLOOKUP($C69,'LINHA 3'!$C$6:$BM$106,'Carga People'!AC$2,0))</f>
        <v>0</v>
      </c>
      <c r="AD69" s="140">
        <f>IF(ISERROR(VLOOKUP($C69,'LINHA 1'!$C$6:$BM$162,'Carga People'!AD$2,0)),0,VLOOKUP($C69,'LINHA 1'!$C$6:$BM$162,'Carga People'!AD$2,0))+IF(ISERROR(VLOOKUP($C69,'LINHA 2'!$C$6:$BM$114,'Carga People'!AD$2,0)),0,VLOOKUP($C69,'LINHA 2'!$C$6:$BM$114,'Carga People'!AD$2,0))+IF(ISERROR(VLOOKUP($C69,'LINHA 3'!$C$6:$BM$106,'Carga People'!AD$2,0)),0,VLOOKUP($C69,'LINHA 3'!$C$6:$BM$106,'Carga People'!AD$2,0))</f>
        <v>0</v>
      </c>
      <c r="AE69" s="140">
        <f>IF(ISERROR(VLOOKUP($C69,'LINHA 1'!$C$6:$BM$162,'Carga People'!AE$2,0)),0,VLOOKUP($C69,'LINHA 1'!$C$6:$BM$162,'Carga People'!AE$2,0))+IF(ISERROR(VLOOKUP($C69,'LINHA 2'!$C$6:$BM$114,'Carga People'!AE$2,0)),0,VLOOKUP($C69,'LINHA 2'!$C$6:$BM$114,'Carga People'!AE$2,0))+IF(ISERROR(VLOOKUP($C69,'LINHA 3'!$C$6:$BM$106,'Carga People'!AE$2,0)),0,VLOOKUP($C69,'LINHA 3'!$C$6:$BM$106,'Carga People'!AE$2,0))</f>
        <v>0</v>
      </c>
      <c r="AF69" s="140">
        <f>IF(ISERROR(VLOOKUP($C69,'LINHA 1'!$C$6:$BM$162,'Carga People'!AF$2,0)),0,VLOOKUP($C69,'LINHA 1'!$C$6:$BM$162,'Carga People'!AF$2,0))+IF(ISERROR(VLOOKUP($C69,'LINHA 2'!$C$6:$BM$114,'Carga People'!AF$2,0)),0,VLOOKUP($C69,'LINHA 2'!$C$6:$BM$114,'Carga People'!AF$2,0))+IF(ISERROR(VLOOKUP($C69,'LINHA 3'!$C$6:$BM$106,'Carga People'!AF$2,0)),0,VLOOKUP($C69,'LINHA 3'!$C$6:$BM$106,'Carga People'!AF$2,0))</f>
        <v>0</v>
      </c>
      <c r="AG69" s="140">
        <f>IF(ISERROR(VLOOKUP($C69,'LINHA 1'!$C$6:$BM$162,'Carga People'!AG$2,0)),0,VLOOKUP($C69,'LINHA 1'!$C$6:$BM$162,'Carga People'!AG$2,0))+IF(ISERROR(VLOOKUP($C69,'LINHA 2'!$C$6:$BM$114,'Carga People'!AG$2,0)),0,VLOOKUP($C69,'LINHA 2'!$C$6:$BM$114,'Carga People'!AG$2,0))+IF(ISERROR(VLOOKUP($C69,'LINHA 3'!$C$6:$BM$106,'Carga People'!AG$2,0)),0,VLOOKUP($C69,'LINHA 3'!$C$6:$BM$106,'Carga People'!AG$2,0))</f>
        <v>0</v>
      </c>
      <c r="AH69" s="140">
        <f>IF(ISERROR(VLOOKUP($C69,'LINHA 1'!$C$6:$BM$162,'Carga People'!AH$2,0)),0,VLOOKUP($C69,'LINHA 1'!$C$6:$BM$162,'Carga People'!AH$2,0))+IF(ISERROR(VLOOKUP($C69,'LINHA 2'!$C$6:$BM$114,'Carga People'!AH$2,0)),0,VLOOKUP($C69,'LINHA 2'!$C$6:$BM$114,'Carga People'!AH$2,0))+IF(ISERROR(VLOOKUP($C69,'LINHA 3'!$C$6:$BM$106,'Carga People'!AH$2,0)),0,VLOOKUP($C69,'LINHA 3'!$C$6:$BM$106,'Carga People'!AH$2,0))</f>
        <v>0</v>
      </c>
      <c r="AI69" s="140">
        <f>IF(ISERROR(VLOOKUP($C69,'LINHA 1'!$C$6:$BM$162,'Carga People'!AI$2,0)),0,VLOOKUP($C69,'LINHA 1'!$C$6:$BM$162,'Carga People'!AI$2,0))+IF(ISERROR(VLOOKUP($C69,'LINHA 2'!$C$6:$BM$114,'Carga People'!AI$2,0)),0,VLOOKUP($C69,'LINHA 2'!$C$6:$BM$114,'Carga People'!AI$2,0))+IF(ISERROR(VLOOKUP($C69,'LINHA 3'!$C$6:$BM$106,'Carga People'!AI$2,0)),0,VLOOKUP($C69,'LINHA 3'!$C$6:$BM$106,'Carga People'!AI$2,0))</f>
        <v>0</v>
      </c>
      <c r="AJ69" s="140">
        <f>IF(ISERROR(VLOOKUP($C69,'LINHA 1'!$C$6:$BM$162,'Carga People'!AJ$2,0)),0,VLOOKUP($C69,'LINHA 1'!$C$6:$BM$162,'Carga People'!AJ$2,0))+IF(ISERROR(VLOOKUP($C69,'LINHA 2'!$C$6:$BM$114,'Carga People'!AJ$2,0)),0,VLOOKUP($C69,'LINHA 2'!$C$6:$BM$114,'Carga People'!AJ$2,0))+IF(ISERROR(VLOOKUP($C69,'LINHA 3'!$C$6:$BM$106,'Carga People'!AJ$2,0)),0,VLOOKUP($C69,'LINHA 3'!$C$6:$BM$106,'Carga People'!AJ$2,0))</f>
        <v>0</v>
      </c>
      <c r="AK69" s="140">
        <f>IF(ISERROR(VLOOKUP($C69,'LINHA 1'!$C$6:$BM$162,'Carga People'!AK$2,0)),0,VLOOKUP($C69,'LINHA 1'!$C$6:$BM$162,'Carga People'!AK$2,0))+IF(ISERROR(VLOOKUP($C69,'LINHA 2'!$C$6:$BM$114,'Carga People'!AK$2,0)),0,VLOOKUP($C69,'LINHA 2'!$C$6:$BM$114,'Carga People'!AK$2,0))+IF(ISERROR(VLOOKUP($C69,'LINHA 3'!$C$6:$BM$106,'Carga People'!AK$2,0)),0,VLOOKUP($C69,'LINHA 3'!$C$6:$BM$106,'Carga People'!AK$2,0))</f>
        <v>0</v>
      </c>
      <c r="AL69" s="140">
        <f>IF(ISERROR(VLOOKUP($C69,'LINHA 1'!$C$6:$BM$162,'Carga People'!AL$2,0)),0,VLOOKUP($C69,'LINHA 1'!$C$6:$BM$162,'Carga People'!AL$2,0))+IF(ISERROR(VLOOKUP($C69,'LINHA 2'!$C$6:$BM$114,'Carga People'!AL$2,0)),0,VLOOKUP($C69,'LINHA 2'!$C$6:$BM$114,'Carga People'!AL$2,0))+IF(ISERROR(VLOOKUP($C69,'LINHA 3'!$C$6:$BM$106,'Carga People'!AL$2,0)),0,VLOOKUP($C69,'LINHA 3'!$C$6:$BM$106,'Carga People'!AL$2,0))</f>
        <v>0</v>
      </c>
      <c r="AM69" s="140">
        <f>IF(ISERROR(VLOOKUP($C69,'LINHA 1'!$C$6:$BM$162,'Carga People'!AM$2,0)),0,VLOOKUP($C69,'LINHA 1'!$C$6:$BM$162,'Carga People'!AM$2,0))+IF(ISERROR(VLOOKUP($C69,'LINHA 2'!$C$6:$BM$114,'Carga People'!AM$2,0)),0,VLOOKUP($C69,'LINHA 2'!$C$6:$BM$114,'Carga People'!AM$2,0))+IF(ISERROR(VLOOKUP($C69,'LINHA 3'!$C$6:$BM$106,'Carga People'!AM$2,0)),0,VLOOKUP($C69,'LINHA 3'!$C$6:$BM$106,'Carga People'!AM$2,0))</f>
        <v>0</v>
      </c>
      <c r="AN69" s="140">
        <f>IF(ISERROR(VLOOKUP($C69,'LINHA 1'!$C$6:$BM$162,'Carga People'!AN$2,0)),0,VLOOKUP($C69,'LINHA 1'!$C$6:$BM$162,'Carga People'!AN$2,0))+IF(ISERROR(VLOOKUP($C69,'LINHA 2'!$C$6:$BM$114,'Carga People'!AN$2,0)),0,VLOOKUP($C69,'LINHA 2'!$C$6:$BM$114,'Carga People'!AN$2,0))+IF(ISERROR(VLOOKUP($C69,'LINHA 3'!$C$6:$BM$106,'Carga People'!AN$2,0)),0,VLOOKUP($C69,'LINHA 3'!$C$6:$BM$106,'Carga People'!AN$2,0))</f>
        <v>0</v>
      </c>
      <c r="AO69" s="140">
        <f>IF(ISERROR(VLOOKUP($C69,'LINHA 1'!$C$6:$BM$162,'Carga People'!AO$2,0)),0,VLOOKUP($C69,'LINHA 1'!$C$6:$BM$162,'Carga People'!AO$2,0))+IF(ISERROR(VLOOKUP($C69,'LINHA 2'!$C$6:$BM$114,'Carga People'!AO$2,0)),0,VLOOKUP($C69,'LINHA 2'!$C$6:$BM$114,'Carga People'!AO$2,0))+IF(ISERROR(VLOOKUP($C69,'LINHA 3'!$C$6:$BM$106,'Carga People'!AO$2,0)),0,VLOOKUP($C69,'LINHA 3'!$C$6:$BM$106,'Carga People'!AO$2,0))</f>
        <v>0</v>
      </c>
      <c r="AP69" s="140">
        <f>IF(ISERROR(VLOOKUP($C69,'LINHA 1'!$C$6:$BM$162,'Carga People'!AP$2,0)),0,VLOOKUP($C69,'LINHA 1'!$C$6:$BM$162,'Carga People'!AP$2,0))+IF(ISERROR(VLOOKUP($C69,'LINHA 2'!$C$6:$BM$114,'Carga People'!AP$2,0)),0,VLOOKUP($C69,'LINHA 2'!$C$6:$BM$114,'Carga People'!AP$2,0))+IF(ISERROR(VLOOKUP($C69,'LINHA 3'!$C$6:$BM$106,'Carga People'!AP$2,0)),0,VLOOKUP($C69,'LINHA 3'!$C$6:$BM$106,'Carga People'!AP$2,0))</f>
        <v>0</v>
      </c>
      <c r="AQ69" s="140">
        <f>IF(ISERROR(VLOOKUP($C69,'LINHA 1'!$C$6:$BM$162,'Carga People'!AQ$2,0)),0,VLOOKUP($C69,'LINHA 1'!$C$6:$BM$162,'Carga People'!AQ$2,0))+IF(ISERROR(VLOOKUP($C69,'LINHA 2'!$C$6:$BM$114,'Carga People'!AQ$2,0)),0,VLOOKUP($C69,'LINHA 2'!$C$6:$BM$114,'Carga People'!AQ$2,0))+IF(ISERROR(VLOOKUP($C69,'LINHA 3'!$C$6:$BM$106,'Carga People'!AQ$2,0)),0,VLOOKUP($C69,'LINHA 3'!$C$6:$BM$106,'Carga People'!AQ$2,0))</f>
        <v>0</v>
      </c>
      <c r="AR69" s="140">
        <f>IF(ISERROR(VLOOKUP($C69,'LINHA 1'!$C$6:$BM$162,'Carga People'!AR$2,0)),0,VLOOKUP($C69,'LINHA 1'!$C$6:$BM$162,'Carga People'!AR$2,0))+IF(ISERROR(VLOOKUP($C69,'LINHA 2'!$C$6:$BM$114,'Carga People'!AR$2,0)),0,VLOOKUP($C69,'LINHA 2'!$C$6:$BM$114,'Carga People'!AR$2,0))+IF(ISERROR(VLOOKUP($C69,'LINHA 3'!$C$6:$BM$106,'Carga People'!AR$2,0)),0,VLOOKUP($C69,'LINHA 3'!$C$6:$BM$106,'Carga People'!AR$2,0))</f>
        <v>0</v>
      </c>
      <c r="AS69" s="140">
        <f>IF(ISERROR(VLOOKUP($C69,'LINHA 1'!$C$6:$BM$162,'Carga People'!AS$2,0)),0,VLOOKUP($C69,'LINHA 1'!$C$6:$BM$162,'Carga People'!AS$2,0))+IF(ISERROR(VLOOKUP($C69,'LINHA 2'!$C$6:$BM$114,'Carga People'!AS$2,0)),0,VLOOKUP($C69,'LINHA 2'!$C$6:$BM$114,'Carga People'!AS$2,0))+IF(ISERROR(VLOOKUP($C69,'LINHA 3'!$C$6:$BM$106,'Carga People'!AS$2,0)),0,VLOOKUP($C69,'LINHA 3'!$C$6:$BM$106,'Carga People'!AS$2,0))</f>
        <v>0</v>
      </c>
      <c r="AT69" s="140">
        <f>IF(ISERROR(VLOOKUP($C69,'LINHA 1'!$C$6:$BM$162,'Carga People'!AT$2,0)),0,VLOOKUP($C69,'LINHA 1'!$C$6:$BM$162,'Carga People'!AT$2,0))+IF(ISERROR(VLOOKUP($C69,'LINHA 2'!$C$6:$BM$114,'Carga People'!AT$2,0)),0,VLOOKUP($C69,'LINHA 2'!$C$6:$BM$114,'Carga People'!AT$2,0))+IF(ISERROR(VLOOKUP($C69,'LINHA 3'!$C$6:$BM$106,'Carga People'!AT$2,0)),0,VLOOKUP($C69,'LINHA 3'!$C$6:$BM$106,'Carga People'!AT$2,0))</f>
        <v>0</v>
      </c>
      <c r="AU69" s="367">
        <f t="shared" ref="AU69:AU77" si="10">SUM(J69:AT69)</f>
        <v>28</v>
      </c>
      <c r="AV69" s="780" t="str">
        <f>IF(C69=C64,1,"")</f>
        <v/>
      </c>
      <c r="AW69" s="90">
        <f>IF(D69="","",VLOOKUP(D69,MI_ME!$D$5:$AQ$336,39,0))</f>
        <v>0</v>
      </c>
      <c r="AX69" s="660"/>
    </row>
    <row r="70" spans="1:50" ht="18" hidden="1" customHeight="1" x14ac:dyDescent="0.3">
      <c r="A70" s="1792"/>
      <c r="B70" s="774" t="s">
        <v>1008</v>
      </c>
      <c r="C70" s="774" t="s">
        <v>1263</v>
      </c>
      <c r="D70" s="771" t="s">
        <v>1262</v>
      </c>
      <c r="E70" s="1457"/>
      <c r="F70" s="770" t="s">
        <v>47</v>
      </c>
      <c r="G70" s="136"/>
      <c r="H70" s="137"/>
      <c r="I70" s="138"/>
      <c r="J70" s="139">
        <f>IF(ISERROR(VLOOKUP($C70,'LINHA 1'!$C$6:$BM$162,'Carga People'!J$2,0)),0,VLOOKUP($C70,'LINHA 1'!$C$6:$BM$162,'Carga People'!J$2,0))+IF(ISERROR(VLOOKUP($C70,'LINHA 2'!$C$6:$BM$114,'Carga People'!J$2,0)),0,VLOOKUP($C70,'LINHA 2'!$C$6:$BM$114,'Carga People'!J$2,0))+IF(ISERROR(VLOOKUP($C70,'LINHA 3'!$C$6:$BM$106,'Carga People'!J$2,0)),0,VLOOKUP($C70,'LINHA 3'!$C$6:$BM$106,'Carga People'!J$2,0))</f>
        <v>0</v>
      </c>
      <c r="K70" s="140">
        <f>IF(ISERROR(VLOOKUP($C70,'LINHA 1'!$C$6:$BM$162,'Carga People'!K$2,0)),0,VLOOKUP($C70,'LINHA 1'!$C$6:$BM$162,'Carga People'!K$2,0))+IF(ISERROR(VLOOKUP($C70,'LINHA 2'!$C$6:$BM$114,'Carga People'!K$2,0)),0,VLOOKUP($C70,'LINHA 2'!$C$6:$BM$114,'Carga People'!K$2,0))+IF(ISERROR(VLOOKUP($C70,'LINHA 3'!$C$6:$BM$106,'Carga People'!K$2,0)),0,VLOOKUP($C70,'LINHA 3'!$C$6:$BM$106,'Carga People'!K$2,0))</f>
        <v>0</v>
      </c>
      <c r="L70" s="140">
        <f>IF(ISERROR(VLOOKUP($C70,'LINHA 1'!$C$6:$BM$162,'Carga People'!L$2,0)),0,VLOOKUP($C70,'LINHA 1'!$C$6:$BM$162,'Carga People'!L$2,0))+IF(ISERROR(VLOOKUP($C70,'LINHA 2'!$C$6:$BM$114,'Carga People'!L$2,0)),0,VLOOKUP($C70,'LINHA 2'!$C$6:$BM$114,'Carga People'!L$2,0))+IF(ISERROR(VLOOKUP($C70,'LINHA 3'!$C$6:$BM$106,'Carga People'!L$2,0)),0,VLOOKUP($C70,'LINHA 3'!$C$6:$BM$106,'Carga People'!L$2,0))</f>
        <v>0</v>
      </c>
      <c r="M70" s="140">
        <f>IF(ISERROR(VLOOKUP($C70,'LINHA 1'!$C$6:$BM$162,'Carga People'!M$2,0)),0,VLOOKUP($C70,'LINHA 1'!$C$6:$BM$162,'Carga People'!M$2,0))+IF(ISERROR(VLOOKUP($C70,'LINHA 2'!$C$6:$BM$114,'Carga People'!M$2,0)),0,VLOOKUP($C70,'LINHA 2'!$C$6:$BM$114,'Carga People'!M$2,0))+IF(ISERROR(VLOOKUP($C70,'LINHA 3'!$C$6:$BM$106,'Carga People'!M$2,0)),0,VLOOKUP($C70,'LINHA 3'!$C$6:$BM$106,'Carga People'!M$2,0))</f>
        <v>0</v>
      </c>
      <c r="N70" s="140">
        <f>IF(ISERROR(VLOOKUP($C70,'LINHA 1'!$C$6:$BM$162,'Carga People'!N$2,0)),0,VLOOKUP($C70,'LINHA 1'!$C$6:$BM$162,'Carga People'!N$2,0))+IF(ISERROR(VLOOKUP($C70,'LINHA 2'!$C$6:$BM$114,'Carga People'!N$2,0)),0,VLOOKUP($C70,'LINHA 2'!$C$6:$BM$114,'Carga People'!N$2,0))+IF(ISERROR(VLOOKUP($C70,'LINHA 3'!$C$6:$BM$106,'Carga People'!N$2,0)),0,VLOOKUP($C70,'LINHA 3'!$C$6:$BM$106,'Carga People'!N$2,0))</f>
        <v>0</v>
      </c>
      <c r="O70" s="140">
        <f>IF(ISERROR(VLOOKUP($C70,'LINHA 1'!$C$6:$BM$162,'Carga People'!O$2,0)),0,VLOOKUP($C70,'LINHA 1'!$C$6:$BM$162,'Carga People'!O$2,0))+IF(ISERROR(VLOOKUP($C70,'LINHA 2'!$C$6:$BM$114,'Carga People'!O$2,0)),0,VLOOKUP($C70,'LINHA 2'!$C$6:$BM$114,'Carga People'!O$2,0))+IF(ISERROR(VLOOKUP($C70,'LINHA 3'!$C$6:$BM$106,'Carga People'!O$2,0)),0,VLOOKUP($C70,'LINHA 3'!$C$6:$BM$106,'Carga People'!O$2,0))</f>
        <v>0</v>
      </c>
      <c r="P70" s="140">
        <f>IF(ISERROR(VLOOKUP($C70,'LINHA 1'!$C$6:$BM$162,'Carga People'!P$2,0)),0,VLOOKUP($C70,'LINHA 1'!$C$6:$BM$162,'Carga People'!P$2,0))+IF(ISERROR(VLOOKUP($C70,'LINHA 2'!$C$6:$BM$114,'Carga People'!P$2,0)),0,VLOOKUP($C70,'LINHA 2'!$C$6:$BM$114,'Carga People'!P$2,0))+IF(ISERROR(VLOOKUP($C70,'LINHA 3'!$C$6:$BM$106,'Carga People'!P$2,0)),0,VLOOKUP($C70,'LINHA 3'!$C$6:$BM$106,'Carga People'!P$2,0))</f>
        <v>0</v>
      </c>
      <c r="Q70" s="140">
        <f>IF(ISERROR(VLOOKUP($C70,'LINHA 1'!$C$6:$BM$162,'Carga People'!Q$2,0)),0,VLOOKUP($C70,'LINHA 1'!$C$6:$BM$162,'Carga People'!Q$2,0))+IF(ISERROR(VLOOKUP($C70,'LINHA 2'!$C$6:$BM$114,'Carga People'!Q$2,0)),0,VLOOKUP($C70,'LINHA 2'!$C$6:$BM$114,'Carga People'!Q$2,0))+IF(ISERROR(VLOOKUP($C70,'LINHA 3'!$C$6:$BM$106,'Carga People'!Q$2,0)),0,VLOOKUP($C70,'LINHA 3'!$C$6:$BM$106,'Carga People'!Q$2,0))</f>
        <v>0</v>
      </c>
      <c r="R70" s="140">
        <f>IF(ISERROR(VLOOKUP($C70,'LINHA 1'!$C$6:$BM$162,'Carga People'!R$2,0)),0,VLOOKUP($C70,'LINHA 1'!$C$6:$BM$162,'Carga People'!R$2,0))+IF(ISERROR(VLOOKUP($C70,'LINHA 2'!$C$6:$BM$114,'Carga People'!R$2,0)),0,VLOOKUP($C70,'LINHA 2'!$C$6:$BM$114,'Carga People'!R$2,0))+IF(ISERROR(VLOOKUP($C70,'LINHA 3'!$C$6:$BM$106,'Carga People'!R$2,0)),0,VLOOKUP($C70,'LINHA 3'!$C$6:$BM$106,'Carga People'!R$2,0))</f>
        <v>0</v>
      </c>
      <c r="S70" s="140">
        <f>IF(ISERROR(VLOOKUP($C70,'LINHA 1'!$C$6:$BM$162,'Carga People'!S$2,0)),0,VLOOKUP($C70,'LINHA 1'!$C$6:$BM$162,'Carga People'!S$2,0))+IF(ISERROR(VLOOKUP($C70,'LINHA 2'!$C$6:$BM$114,'Carga People'!S$2,0)),0,VLOOKUP($C70,'LINHA 2'!$C$6:$BM$114,'Carga People'!S$2,0))+IF(ISERROR(VLOOKUP($C70,'LINHA 3'!$C$6:$BM$106,'Carga People'!S$2,0)),0,VLOOKUP($C70,'LINHA 3'!$C$6:$BM$106,'Carga People'!S$2,0))</f>
        <v>0</v>
      </c>
      <c r="T70" s="140">
        <f>IF(ISERROR(VLOOKUP($C70,'LINHA 1'!$C$6:$BM$162,'Carga People'!T$2,0)),0,VLOOKUP($C70,'LINHA 1'!$C$6:$BM$162,'Carga People'!T$2,0))+IF(ISERROR(VLOOKUP($C70,'LINHA 2'!$C$6:$BM$114,'Carga People'!T$2,0)),0,VLOOKUP($C70,'LINHA 2'!$C$6:$BM$114,'Carga People'!T$2,0))+IF(ISERROR(VLOOKUP($C70,'LINHA 3'!$C$6:$BM$106,'Carga People'!T$2,0)),0,VLOOKUP($C70,'LINHA 3'!$C$6:$BM$106,'Carga People'!T$2,0))</f>
        <v>0</v>
      </c>
      <c r="U70" s="140">
        <f>IF(ISERROR(VLOOKUP($C70,'LINHA 1'!$C$6:$BM$162,'Carga People'!U$2,0)),0,VLOOKUP($C70,'LINHA 1'!$C$6:$BM$162,'Carga People'!U$2,0))+IF(ISERROR(VLOOKUP($C70,'LINHA 2'!$C$6:$BM$114,'Carga People'!U$2,0)),0,VLOOKUP($C70,'LINHA 2'!$C$6:$BM$114,'Carga People'!U$2,0))+IF(ISERROR(VLOOKUP($C70,'LINHA 3'!$C$6:$BM$106,'Carga People'!U$2,0)),0,VLOOKUP($C70,'LINHA 3'!$C$6:$BM$106,'Carga People'!U$2,0))</f>
        <v>0</v>
      </c>
      <c r="V70" s="140">
        <f>IF(ISERROR(VLOOKUP($C70,'LINHA 1'!$C$6:$BM$162,'Carga People'!V$2,0)),0,VLOOKUP($C70,'LINHA 1'!$C$6:$BM$162,'Carga People'!V$2,0))+IF(ISERROR(VLOOKUP($C70,'LINHA 2'!$C$6:$BM$114,'Carga People'!V$2,0)),0,VLOOKUP($C70,'LINHA 2'!$C$6:$BM$114,'Carga People'!V$2,0))+IF(ISERROR(VLOOKUP($C70,'LINHA 3'!$C$6:$BM$106,'Carga People'!V$2,0)),0,VLOOKUP($C70,'LINHA 3'!$C$6:$BM$106,'Carga People'!V$2,0))</f>
        <v>0</v>
      </c>
      <c r="W70" s="140">
        <f>IF(ISERROR(VLOOKUP($C70,'LINHA 1'!$C$6:$BM$162,'Carga People'!W$2,0)),0,VLOOKUP($C70,'LINHA 1'!$C$6:$BM$162,'Carga People'!W$2,0))+IF(ISERROR(VLOOKUP($C70,'LINHA 2'!$C$6:$BM$114,'Carga People'!W$2,0)),0,VLOOKUP($C70,'LINHA 2'!$C$6:$BM$114,'Carga People'!W$2,0))+IF(ISERROR(VLOOKUP($C70,'LINHA 3'!$C$6:$BM$106,'Carga People'!W$2,0)),0,VLOOKUP($C70,'LINHA 3'!$C$6:$BM$106,'Carga People'!W$2,0))</f>
        <v>0</v>
      </c>
      <c r="X70" s="140">
        <f>IF(ISERROR(VLOOKUP($C70,'LINHA 1'!$C$6:$BM$162,'Carga People'!X$2,0)),0,VLOOKUP($C70,'LINHA 1'!$C$6:$BM$162,'Carga People'!X$2,0))+IF(ISERROR(VLOOKUP($C70,'LINHA 2'!$C$6:$BM$114,'Carga People'!X$2,0)),0,VLOOKUP($C70,'LINHA 2'!$C$6:$BM$114,'Carga People'!X$2,0))+IF(ISERROR(VLOOKUP($C70,'LINHA 3'!$C$6:$BM$106,'Carga People'!X$2,0)),0,VLOOKUP($C70,'LINHA 3'!$C$6:$BM$106,'Carga People'!X$2,0))</f>
        <v>0</v>
      </c>
      <c r="Y70" s="140">
        <f>IF(ISERROR(VLOOKUP($C70,'LINHA 1'!$C$6:$BM$162,'Carga People'!Y$2,0)),0,VLOOKUP($C70,'LINHA 1'!$C$6:$BM$162,'Carga People'!Y$2,0))+IF(ISERROR(VLOOKUP($C70,'LINHA 2'!$C$6:$BM$114,'Carga People'!Y$2,0)),0,VLOOKUP($C70,'LINHA 2'!$C$6:$BM$114,'Carga People'!Y$2,0))+IF(ISERROR(VLOOKUP($C70,'LINHA 3'!$C$6:$BM$106,'Carga People'!Y$2,0)),0,VLOOKUP($C70,'LINHA 3'!$C$6:$BM$106,'Carga People'!Y$2,0))</f>
        <v>0</v>
      </c>
      <c r="Z70" s="140">
        <f>IF(ISERROR(VLOOKUP($C70,'LINHA 1'!$C$6:$BM$162,'Carga People'!Z$2,0)),0,VLOOKUP($C70,'LINHA 1'!$C$6:$BM$162,'Carga People'!Z$2,0))+IF(ISERROR(VLOOKUP($C70,'LINHA 2'!$C$6:$BM$114,'Carga People'!Z$2,0)),0,VLOOKUP($C70,'LINHA 2'!$C$6:$BM$114,'Carga People'!Z$2,0))+IF(ISERROR(VLOOKUP($C70,'LINHA 3'!$C$6:$BM$106,'Carga People'!Z$2,0)),0,VLOOKUP($C70,'LINHA 3'!$C$6:$BM$106,'Carga People'!Z$2,0))</f>
        <v>0</v>
      </c>
      <c r="AA70" s="140">
        <f>IF(ISERROR(VLOOKUP($C70,'LINHA 1'!$C$6:$BM$162,'Carga People'!AA$2,0)),0,VLOOKUP($C70,'LINHA 1'!$C$6:$BM$162,'Carga People'!AA$2,0))+IF(ISERROR(VLOOKUP($C70,'LINHA 2'!$C$6:$BM$114,'Carga People'!AA$2,0)),0,VLOOKUP($C70,'LINHA 2'!$C$6:$BM$114,'Carga People'!AA$2,0))+IF(ISERROR(VLOOKUP($C70,'LINHA 3'!$C$6:$BM$106,'Carga People'!AA$2,0)),0,VLOOKUP($C70,'LINHA 3'!$C$6:$BM$106,'Carga People'!AA$2,0))</f>
        <v>0</v>
      </c>
      <c r="AB70" s="140">
        <f>IF(ISERROR(VLOOKUP($C70,'LINHA 1'!$C$6:$BM$162,'Carga People'!AB$2,0)),0,VLOOKUP($C70,'LINHA 1'!$C$6:$BM$162,'Carga People'!AB$2,0))+IF(ISERROR(VLOOKUP($C70,'LINHA 2'!$C$6:$BM$114,'Carga People'!AB$2,0)),0,VLOOKUP($C70,'LINHA 2'!$C$6:$BM$114,'Carga People'!AB$2,0))+IF(ISERROR(VLOOKUP($C70,'LINHA 3'!$C$6:$BM$106,'Carga People'!AB$2,0)),0,VLOOKUP($C70,'LINHA 3'!$C$6:$BM$106,'Carga People'!AB$2,0))</f>
        <v>0</v>
      </c>
      <c r="AC70" s="140">
        <f>IF(ISERROR(VLOOKUP($C70,'LINHA 1'!$C$6:$BM$162,'Carga People'!AC$2,0)),0,VLOOKUP($C70,'LINHA 1'!$C$6:$BM$162,'Carga People'!AC$2,0))+IF(ISERROR(VLOOKUP($C70,'LINHA 2'!$C$6:$BM$114,'Carga People'!AC$2,0)),0,VLOOKUP($C70,'LINHA 2'!$C$6:$BM$114,'Carga People'!AC$2,0))+IF(ISERROR(VLOOKUP($C70,'LINHA 3'!$C$6:$BM$106,'Carga People'!AC$2,0)),0,VLOOKUP($C70,'LINHA 3'!$C$6:$BM$106,'Carga People'!AC$2,0))</f>
        <v>0</v>
      </c>
      <c r="AD70" s="140">
        <f>IF(ISERROR(VLOOKUP($C70,'LINHA 1'!$C$6:$BM$162,'Carga People'!AD$2,0)),0,VLOOKUP($C70,'LINHA 1'!$C$6:$BM$162,'Carga People'!AD$2,0))+IF(ISERROR(VLOOKUP($C70,'LINHA 2'!$C$6:$BM$114,'Carga People'!AD$2,0)),0,VLOOKUP($C70,'LINHA 2'!$C$6:$BM$114,'Carga People'!AD$2,0))+IF(ISERROR(VLOOKUP($C70,'LINHA 3'!$C$6:$BM$106,'Carga People'!AD$2,0)),0,VLOOKUP($C70,'LINHA 3'!$C$6:$BM$106,'Carga People'!AD$2,0))</f>
        <v>0</v>
      </c>
      <c r="AE70" s="140">
        <f>IF(ISERROR(VLOOKUP($C70,'LINHA 1'!$C$6:$BM$162,'Carga People'!AE$2,0)),0,VLOOKUP($C70,'LINHA 1'!$C$6:$BM$162,'Carga People'!AE$2,0))+IF(ISERROR(VLOOKUP($C70,'LINHA 2'!$C$6:$BM$114,'Carga People'!AE$2,0)),0,VLOOKUP($C70,'LINHA 2'!$C$6:$BM$114,'Carga People'!AE$2,0))+IF(ISERROR(VLOOKUP($C70,'LINHA 3'!$C$6:$BM$106,'Carga People'!AE$2,0)),0,VLOOKUP($C70,'LINHA 3'!$C$6:$BM$106,'Carga People'!AE$2,0))</f>
        <v>0</v>
      </c>
      <c r="AF70" s="140">
        <f>IF(ISERROR(VLOOKUP($C70,'LINHA 1'!$C$6:$BM$162,'Carga People'!AF$2,0)),0,VLOOKUP($C70,'LINHA 1'!$C$6:$BM$162,'Carga People'!AF$2,0))+IF(ISERROR(VLOOKUP($C70,'LINHA 2'!$C$6:$BM$114,'Carga People'!AF$2,0)),0,VLOOKUP($C70,'LINHA 2'!$C$6:$BM$114,'Carga People'!AF$2,0))+IF(ISERROR(VLOOKUP($C70,'LINHA 3'!$C$6:$BM$106,'Carga People'!AF$2,0)),0,VLOOKUP($C70,'LINHA 3'!$C$6:$BM$106,'Carga People'!AF$2,0))</f>
        <v>0</v>
      </c>
      <c r="AG70" s="140">
        <f>IF(ISERROR(VLOOKUP($C70,'LINHA 1'!$C$6:$BM$162,'Carga People'!AG$2,0)),0,VLOOKUP($C70,'LINHA 1'!$C$6:$BM$162,'Carga People'!AG$2,0))+IF(ISERROR(VLOOKUP($C70,'LINHA 2'!$C$6:$BM$114,'Carga People'!AG$2,0)),0,VLOOKUP($C70,'LINHA 2'!$C$6:$BM$114,'Carga People'!AG$2,0))+IF(ISERROR(VLOOKUP($C70,'LINHA 3'!$C$6:$BM$106,'Carga People'!AG$2,0)),0,VLOOKUP($C70,'LINHA 3'!$C$6:$BM$106,'Carga People'!AG$2,0))</f>
        <v>0</v>
      </c>
      <c r="AH70" s="140">
        <f>IF(ISERROR(VLOOKUP($C70,'LINHA 1'!$C$6:$BM$162,'Carga People'!AH$2,0)),0,VLOOKUP($C70,'LINHA 1'!$C$6:$BM$162,'Carga People'!AH$2,0))+IF(ISERROR(VLOOKUP($C70,'LINHA 2'!$C$6:$BM$114,'Carga People'!AH$2,0)),0,VLOOKUP($C70,'LINHA 2'!$C$6:$BM$114,'Carga People'!AH$2,0))+IF(ISERROR(VLOOKUP($C70,'LINHA 3'!$C$6:$BM$106,'Carga People'!AH$2,0)),0,VLOOKUP($C70,'LINHA 3'!$C$6:$BM$106,'Carga People'!AH$2,0))</f>
        <v>0</v>
      </c>
      <c r="AI70" s="140">
        <f>IF(ISERROR(VLOOKUP($C70,'LINHA 1'!$C$6:$BM$162,'Carga People'!AI$2,0)),0,VLOOKUP($C70,'LINHA 1'!$C$6:$BM$162,'Carga People'!AI$2,0))+IF(ISERROR(VLOOKUP($C70,'LINHA 2'!$C$6:$BM$114,'Carga People'!AI$2,0)),0,VLOOKUP($C70,'LINHA 2'!$C$6:$BM$114,'Carga People'!AI$2,0))+IF(ISERROR(VLOOKUP($C70,'LINHA 3'!$C$6:$BM$106,'Carga People'!AI$2,0)),0,VLOOKUP($C70,'LINHA 3'!$C$6:$BM$106,'Carga People'!AI$2,0))</f>
        <v>0</v>
      </c>
      <c r="AJ70" s="140">
        <f>IF(ISERROR(VLOOKUP($C70,'LINHA 1'!$C$6:$BM$162,'Carga People'!AJ$2,0)),0,VLOOKUP($C70,'LINHA 1'!$C$6:$BM$162,'Carga People'!AJ$2,0))+IF(ISERROR(VLOOKUP($C70,'LINHA 2'!$C$6:$BM$114,'Carga People'!AJ$2,0)),0,VLOOKUP($C70,'LINHA 2'!$C$6:$BM$114,'Carga People'!AJ$2,0))+IF(ISERROR(VLOOKUP($C70,'LINHA 3'!$C$6:$BM$106,'Carga People'!AJ$2,0)),0,VLOOKUP($C70,'LINHA 3'!$C$6:$BM$106,'Carga People'!AJ$2,0))</f>
        <v>0</v>
      </c>
      <c r="AK70" s="140">
        <f>IF(ISERROR(VLOOKUP($C70,'LINHA 1'!$C$6:$BM$162,'Carga People'!AK$2,0)),0,VLOOKUP($C70,'LINHA 1'!$C$6:$BM$162,'Carga People'!AK$2,0))+IF(ISERROR(VLOOKUP($C70,'LINHA 2'!$C$6:$BM$114,'Carga People'!AK$2,0)),0,VLOOKUP($C70,'LINHA 2'!$C$6:$BM$114,'Carga People'!AK$2,0))+IF(ISERROR(VLOOKUP($C70,'LINHA 3'!$C$6:$BM$106,'Carga People'!AK$2,0)),0,VLOOKUP($C70,'LINHA 3'!$C$6:$BM$106,'Carga People'!AK$2,0))</f>
        <v>0</v>
      </c>
      <c r="AL70" s="140">
        <f>IF(ISERROR(VLOOKUP($C70,'LINHA 1'!$C$6:$BM$162,'Carga People'!AL$2,0)),0,VLOOKUP($C70,'LINHA 1'!$C$6:$BM$162,'Carga People'!AL$2,0))+IF(ISERROR(VLOOKUP($C70,'LINHA 2'!$C$6:$BM$114,'Carga People'!AL$2,0)),0,VLOOKUP($C70,'LINHA 2'!$C$6:$BM$114,'Carga People'!AL$2,0))+IF(ISERROR(VLOOKUP($C70,'LINHA 3'!$C$6:$BM$106,'Carga People'!AL$2,0)),0,VLOOKUP($C70,'LINHA 3'!$C$6:$BM$106,'Carga People'!AL$2,0))</f>
        <v>0</v>
      </c>
      <c r="AM70" s="140">
        <f>IF(ISERROR(VLOOKUP($C70,'LINHA 1'!$C$6:$BM$162,'Carga People'!AM$2,0)),0,VLOOKUP($C70,'LINHA 1'!$C$6:$BM$162,'Carga People'!AM$2,0))+IF(ISERROR(VLOOKUP($C70,'LINHA 2'!$C$6:$BM$114,'Carga People'!AM$2,0)),0,VLOOKUP($C70,'LINHA 2'!$C$6:$BM$114,'Carga People'!AM$2,0))+IF(ISERROR(VLOOKUP($C70,'LINHA 3'!$C$6:$BM$106,'Carga People'!AM$2,0)),0,VLOOKUP($C70,'LINHA 3'!$C$6:$BM$106,'Carga People'!AM$2,0))</f>
        <v>0</v>
      </c>
      <c r="AN70" s="140">
        <f>IF(ISERROR(VLOOKUP($C70,'LINHA 1'!$C$6:$BM$162,'Carga People'!AN$2,0)),0,VLOOKUP($C70,'LINHA 1'!$C$6:$BM$162,'Carga People'!AN$2,0))+IF(ISERROR(VLOOKUP($C70,'LINHA 2'!$C$6:$BM$114,'Carga People'!AN$2,0)),0,VLOOKUP($C70,'LINHA 2'!$C$6:$BM$114,'Carga People'!AN$2,0))+IF(ISERROR(VLOOKUP($C70,'LINHA 3'!$C$6:$BM$106,'Carga People'!AN$2,0)),0,VLOOKUP($C70,'LINHA 3'!$C$6:$BM$106,'Carga People'!AN$2,0))</f>
        <v>0</v>
      </c>
      <c r="AO70" s="140">
        <f>IF(ISERROR(VLOOKUP($C70,'LINHA 1'!$C$6:$BM$162,'Carga People'!AO$2,0)),0,VLOOKUP($C70,'LINHA 1'!$C$6:$BM$162,'Carga People'!AO$2,0))+IF(ISERROR(VLOOKUP($C70,'LINHA 2'!$C$6:$BM$114,'Carga People'!AO$2,0)),0,VLOOKUP($C70,'LINHA 2'!$C$6:$BM$114,'Carga People'!AO$2,0))+IF(ISERROR(VLOOKUP($C70,'LINHA 3'!$C$6:$BM$106,'Carga People'!AO$2,0)),0,VLOOKUP($C70,'LINHA 3'!$C$6:$BM$106,'Carga People'!AO$2,0))</f>
        <v>0</v>
      </c>
      <c r="AP70" s="140">
        <f>IF(ISERROR(VLOOKUP($C70,'LINHA 1'!$C$6:$BM$162,'Carga People'!AP$2,0)),0,VLOOKUP($C70,'LINHA 1'!$C$6:$BM$162,'Carga People'!AP$2,0))+IF(ISERROR(VLOOKUP($C70,'LINHA 2'!$C$6:$BM$114,'Carga People'!AP$2,0)),0,VLOOKUP($C70,'LINHA 2'!$C$6:$BM$114,'Carga People'!AP$2,0))+IF(ISERROR(VLOOKUP($C70,'LINHA 3'!$C$6:$BM$106,'Carga People'!AP$2,0)),0,VLOOKUP($C70,'LINHA 3'!$C$6:$BM$106,'Carga People'!AP$2,0))</f>
        <v>0</v>
      </c>
      <c r="AQ70" s="140">
        <f>IF(ISERROR(VLOOKUP($C70,'LINHA 1'!$C$6:$BM$162,'Carga People'!AQ$2,0)),0,VLOOKUP($C70,'LINHA 1'!$C$6:$BM$162,'Carga People'!AQ$2,0))+IF(ISERROR(VLOOKUP($C70,'LINHA 2'!$C$6:$BM$114,'Carga People'!AQ$2,0)),0,VLOOKUP($C70,'LINHA 2'!$C$6:$BM$114,'Carga People'!AQ$2,0))+IF(ISERROR(VLOOKUP($C70,'LINHA 3'!$C$6:$BM$106,'Carga People'!AQ$2,0)),0,VLOOKUP($C70,'LINHA 3'!$C$6:$BM$106,'Carga People'!AQ$2,0))</f>
        <v>0</v>
      </c>
      <c r="AR70" s="140">
        <f>IF(ISERROR(VLOOKUP($C70,'LINHA 1'!$C$6:$BM$162,'Carga People'!AR$2,0)),0,VLOOKUP($C70,'LINHA 1'!$C$6:$BM$162,'Carga People'!AR$2,0))+IF(ISERROR(VLOOKUP($C70,'LINHA 2'!$C$6:$BM$114,'Carga People'!AR$2,0)),0,VLOOKUP($C70,'LINHA 2'!$C$6:$BM$114,'Carga People'!AR$2,0))+IF(ISERROR(VLOOKUP($C70,'LINHA 3'!$C$6:$BM$106,'Carga People'!AR$2,0)),0,VLOOKUP($C70,'LINHA 3'!$C$6:$BM$106,'Carga People'!AR$2,0))</f>
        <v>0</v>
      </c>
      <c r="AS70" s="140">
        <f>IF(ISERROR(VLOOKUP($C70,'LINHA 1'!$C$6:$BM$162,'Carga People'!AS$2,0)),0,VLOOKUP($C70,'LINHA 1'!$C$6:$BM$162,'Carga People'!AS$2,0))+IF(ISERROR(VLOOKUP($C70,'LINHA 2'!$C$6:$BM$114,'Carga People'!AS$2,0)),0,VLOOKUP($C70,'LINHA 2'!$C$6:$BM$114,'Carga People'!AS$2,0))+IF(ISERROR(VLOOKUP($C70,'LINHA 3'!$C$6:$BM$106,'Carga People'!AS$2,0)),0,VLOOKUP($C70,'LINHA 3'!$C$6:$BM$106,'Carga People'!AS$2,0))</f>
        <v>0</v>
      </c>
      <c r="AT70" s="140">
        <f>IF(ISERROR(VLOOKUP($C70,'LINHA 1'!$C$6:$BM$162,'Carga People'!AT$2,0)),0,VLOOKUP($C70,'LINHA 1'!$C$6:$BM$162,'Carga People'!AT$2,0))+IF(ISERROR(VLOOKUP($C70,'LINHA 2'!$C$6:$BM$114,'Carga People'!AT$2,0)),0,VLOOKUP($C70,'LINHA 2'!$C$6:$BM$114,'Carga People'!AT$2,0))+IF(ISERROR(VLOOKUP($C70,'LINHA 3'!$C$6:$BM$106,'Carga People'!AT$2,0)),0,VLOOKUP($C70,'LINHA 3'!$C$6:$BM$106,'Carga People'!AT$2,0))</f>
        <v>0</v>
      </c>
      <c r="AU70" s="367">
        <f t="shared" si="10"/>
        <v>0</v>
      </c>
      <c r="AV70" s="780" t="str">
        <f t="shared" ref="AV70:AV77" si="11">IF(C70=C69,1,"")</f>
        <v/>
      </c>
      <c r="AW70" s="90" t="e">
        <f>IF(D70="","",VLOOKUP(D70,MI_ME!$D$5:$AQ$336,39,0))</f>
        <v>#N/A</v>
      </c>
      <c r="AX70" s="660"/>
    </row>
    <row r="71" spans="1:50" ht="18" customHeight="1" x14ac:dyDescent="0.3">
      <c r="A71" s="1792"/>
      <c r="B71" s="770" t="s">
        <v>499</v>
      </c>
      <c r="C71" s="770" t="s">
        <v>501</v>
      </c>
      <c r="D71" s="771" t="s">
        <v>503</v>
      </c>
      <c r="E71" s="1457" t="s">
        <v>954</v>
      </c>
      <c r="F71" s="770" t="s">
        <v>47</v>
      </c>
      <c r="G71" s="136"/>
      <c r="H71" s="137"/>
      <c r="I71" s="138"/>
      <c r="J71" s="139">
        <f>IF(ISERROR(VLOOKUP($C71,'LINHA 1'!$C$6:$BM$162,'Carga People'!J$2,0)),0,VLOOKUP($C71,'LINHA 1'!$C$6:$BM$162,'Carga People'!J$2,0))+IF(ISERROR(VLOOKUP($C71,'LINHA 2'!$C$6:$BM$114,'Carga People'!J$2,0)),0,VLOOKUP($C71,'LINHA 2'!$C$6:$BM$114,'Carga People'!J$2,0))+IF(ISERROR(VLOOKUP($C71,'LINHA 3'!$C$6:$BM$106,'Carga People'!J$2,0)),0,VLOOKUP($C71,'LINHA 3'!$C$6:$BM$106,'Carga People'!J$2,0))</f>
        <v>0</v>
      </c>
      <c r="K71" s="140">
        <f>IF(ISERROR(VLOOKUP($C71,'LINHA 1'!$C$6:$BM$162,'Carga People'!K$2,0)),0,VLOOKUP($C71,'LINHA 1'!$C$6:$BM$162,'Carga People'!K$2,0))+IF(ISERROR(VLOOKUP($C71,'LINHA 2'!$C$6:$BM$114,'Carga People'!K$2,0)),0,VLOOKUP($C71,'LINHA 2'!$C$6:$BM$114,'Carga People'!K$2,0))+IF(ISERROR(VLOOKUP($C71,'LINHA 3'!$C$6:$BM$106,'Carga People'!K$2,0)),0,VLOOKUP($C71,'LINHA 3'!$C$6:$BM$106,'Carga People'!K$2,0))</f>
        <v>0</v>
      </c>
      <c r="L71" s="140">
        <f>IF(ISERROR(VLOOKUP($C71,'LINHA 1'!$C$6:$BM$162,'Carga People'!L$2,0)),0,VLOOKUP($C71,'LINHA 1'!$C$6:$BM$162,'Carga People'!L$2,0))+IF(ISERROR(VLOOKUP($C71,'LINHA 2'!$C$6:$BM$114,'Carga People'!L$2,0)),0,VLOOKUP($C71,'LINHA 2'!$C$6:$BM$114,'Carga People'!L$2,0))+IF(ISERROR(VLOOKUP($C71,'LINHA 3'!$C$6:$BM$106,'Carga People'!L$2,0)),0,VLOOKUP($C71,'LINHA 3'!$C$6:$BM$106,'Carga People'!L$2,0))</f>
        <v>0</v>
      </c>
      <c r="M71" s="140">
        <f>IF(ISERROR(VLOOKUP($C71,'LINHA 1'!$C$6:$BM$162,'Carga People'!M$2,0)),0,VLOOKUP($C71,'LINHA 1'!$C$6:$BM$162,'Carga People'!M$2,0))+IF(ISERROR(VLOOKUP($C71,'LINHA 2'!$C$6:$BM$114,'Carga People'!M$2,0)),0,VLOOKUP($C71,'LINHA 2'!$C$6:$BM$114,'Carga People'!M$2,0))+IF(ISERROR(VLOOKUP($C71,'LINHA 3'!$C$6:$BM$106,'Carga People'!M$2,0)),0,VLOOKUP($C71,'LINHA 3'!$C$6:$BM$106,'Carga People'!M$2,0))</f>
        <v>0</v>
      </c>
      <c r="N71" s="140">
        <f>IF(ISERROR(VLOOKUP($C71,'LINHA 1'!$C$6:$BM$162,'Carga People'!N$2,0)),0,VLOOKUP($C71,'LINHA 1'!$C$6:$BM$162,'Carga People'!N$2,0))+IF(ISERROR(VLOOKUP($C71,'LINHA 2'!$C$6:$BM$114,'Carga People'!N$2,0)),0,VLOOKUP($C71,'LINHA 2'!$C$6:$BM$114,'Carga People'!N$2,0))+IF(ISERROR(VLOOKUP($C71,'LINHA 3'!$C$6:$BM$106,'Carga People'!N$2,0)),0,VLOOKUP($C71,'LINHA 3'!$C$6:$BM$106,'Carga People'!N$2,0))</f>
        <v>0</v>
      </c>
      <c r="O71" s="140">
        <f>IF(ISERROR(VLOOKUP($C71,'LINHA 1'!$C$6:$BM$162,'Carga People'!O$2,0)),0,VLOOKUP($C71,'LINHA 1'!$C$6:$BM$162,'Carga People'!O$2,0))+IF(ISERROR(VLOOKUP($C71,'LINHA 2'!$C$6:$BM$114,'Carga People'!O$2,0)),0,VLOOKUP($C71,'LINHA 2'!$C$6:$BM$114,'Carga People'!O$2,0))+IF(ISERROR(VLOOKUP($C71,'LINHA 3'!$C$6:$BM$106,'Carga People'!O$2,0)),0,VLOOKUP($C71,'LINHA 3'!$C$6:$BM$106,'Carga People'!O$2,0))</f>
        <v>0</v>
      </c>
      <c r="P71" s="140">
        <f>IF(ISERROR(VLOOKUP($C71,'LINHA 1'!$C$6:$BM$162,'Carga People'!P$2,0)),0,VLOOKUP($C71,'LINHA 1'!$C$6:$BM$162,'Carga People'!P$2,0))+IF(ISERROR(VLOOKUP($C71,'LINHA 2'!$C$6:$BM$114,'Carga People'!P$2,0)),0,VLOOKUP($C71,'LINHA 2'!$C$6:$BM$114,'Carga People'!P$2,0))+IF(ISERROR(VLOOKUP($C71,'LINHA 3'!$C$6:$BM$106,'Carga People'!P$2,0)),0,VLOOKUP($C71,'LINHA 3'!$C$6:$BM$106,'Carga People'!P$2,0))</f>
        <v>0</v>
      </c>
      <c r="Q71" s="140">
        <f>IF(ISERROR(VLOOKUP($C71,'LINHA 1'!$C$6:$BM$162,'Carga People'!Q$2,0)),0,VLOOKUP($C71,'LINHA 1'!$C$6:$BM$162,'Carga People'!Q$2,0))+IF(ISERROR(VLOOKUP($C71,'LINHA 2'!$C$6:$BM$114,'Carga People'!Q$2,0)),0,VLOOKUP($C71,'LINHA 2'!$C$6:$BM$114,'Carga People'!Q$2,0))+IF(ISERROR(VLOOKUP($C71,'LINHA 3'!$C$6:$BM$106,'Carga People'!Q$2,0)),0,VLOOKUP($C71,'LINHA 3'!$C$6:$BM$106,'Carga People'!Q$2,0))</f>
        <v>0</v>
      </c>
      <c r="R71" s="140">
        <f>IF(ISERROR(VLOOKUP($C71,'LINHA 1'!$C$6:$BM$162,'Carga People'!R$2,0)),0,VLOOKUP($C71,'LINHA 1'!$C$6:$BM$162,'Carga People'!R$2,0))+IF(ISERROR(VLOOKUP($C71,'LINHA 2'!$C$6:$BM$114,'Carga People'!R$2,0)),0,VLOOKUP($C71,'LINHA 2'!$C$6:$BM$114,'Carga People'!R$2,0))+IF(ISERROR(VLOOKUP($C71,'LINHA 3'!$C$6:$BM$106,'Carga People'!R$2,0)),0,VLOOKUP($C71,'LINHA 3'!$C$6:$BM$106,'Carga People'!R$2,0))</f>
        <v>0</v>
      </c>
      <c r="S71" s="140">
        <f>IF(ISERROR(VLOOKUP($C71,'LINHA 1'!$C$6:$BM$162,'Carga People'!S$2,0)),0,VLOOKUP($C71,'LINHA 1'!$C$6:$BM$162,'Carga People'!S$2,0))+IF(ISERROR(VLOOKUP($C71,'LINHA 2'!$C$6:$BM$114,'Carga People'!S$2,0)),0,VLOOKUP($C71,'LINHA 2'!$C$6:$BM$114,'Carga People'!S$2,0))+IF(ISERROR(VLOOKUP($C71,'LINHA 3'!$C$6:$BM$106,'Carga People'!S$2,0)),0,VLOOKUP($C71,'LINHA 3'!$C$6:$BM$106,'Carga People'!S$2,0))</f>
        <v>0</v>
      </c>
      <c r="T71" s="140">
        <f>IF(ISERROR(VLOOKUP($C71,'LINHA 1'!$C$6:$BM$162,'Carga People'!T$2,0)),0,VLOOKUP($C71,'LINHA 1'!$C$6:$BM$162,'Carga People'!T$2,0))+IF(ISERROR(VLOOKUP($C71,'LINHA 2'!$C$6:$BM$114,'Carga People'!T$2,0)),0,VLOOKUP($C71,'LINHA 2'!$C$6:$BM$114,'Carga People'!T$2,0))+IF(ISERROR(VLOOKUP($C71,'LINHA 3'!$C$6:$BM$106,'Carga People'!T$2,0)),0,VLOOKUP($C71,'LINHA 3'!$C$6:$BM$106,'Carga People'!T$2,0))</f>
        <v>0</v>
      </c>
      <c r="U71" s="140">
        <f>IF(ISERROR(VLOOKUP($C71,'LINHA 1'!$C$6:$BM$162,'Carga People'!U$2,0)),0,VLOOKUP($C71,'LINHA 1'!$C$6:$BM$162,'Carga People'!U$2,0))+IF(ISERROR(VLOOKUP($C71,'LINHA 2'!$C$6:$BM$114,'Carga People'!U$2,0)),0,VLOOKUP($C71,'LINHA 2'!$C$6:$BM$114,'Carga People'!U$2,0))+IF(ISERROR(VLOOKUP($C71,'LINHA 3'!$C$6:$BM$106,'Carga People'!U$2,0)),0,VLOOKUP($C71,'LINHA 3'!$C$6:$BM$106,'Carga People'!U$2,0))</f>
        <v>0</v>
      </c>
      <c r="V71" s="140">
        <f>IF(ISERROR(VLOOKUP($C71,'LINHA 1'!$C$6:$BM$162,'Carga People'!V$2,0)),0,VLOOKUP($C71,'LINHA 1'!$C$6:$BM$162,'Carga People'!V$2,0))+IF(ISERROR(VLOOKUP($C71,'LINHA 2'!$C$6:$BM$114,'Carga People'!V$2,0)),0,VLOOKUP($C71,'LINHA 2'!$C$6:$BM$114,'Carga People'!V$2,0))+IF(ISERROR(VLOOKUP($C71,'LINHA 3'!$C$6:$BM$106,'Carga People'!V$2,0)),0,VLOOKUP($C71,'LINHA 3'!$C$6:$BM$106,'Carga People'!V$2,0))</f>
        <v>43</v>
      </c>
      <c r="W71" s="140">
        <f>IF(ISERROR(VLOOKUP($C71,'LINHA 1'!$C$6:$BM$162,'Carga People'!W$2,0)),0,VLOOKUP($C71,'LINHA 1'!$C$6:$BM$162,'Carga People'!W$2,0))+IF(ISERROR(VLOOKUP($C71,'LINHA 2'!$C$6:$BM$114,'Carga People'!W$2,0)),0,VLOOKUP($C71,'LINHA 2'!$C$6:$BM$114,'Carga People'!W$2,0))+IF(ISERROR(VLOOKUP($C71,'LINHA 3'!$C$6:$BM$106,'Carga People'!W$2,0)),0,VLOOKUP($C71,'LINHA 3'!$C$6:$BM$106,'Carga People'!W$2,0))</f>
        <v>0</v>
      </c>
      <c r="X71" s="140">
        <f>IF(ISERROR(VLOOKUP($C71,'LINHA 1'!$C$6:$BM$162,'Carga People'!X$2,0)),0,VLOOKUP($C71,'LINHA 1'!$C$6:$BM$162,'Carga People'!X$2,0))+IF(ISERROR(VLOOKUP($C71,'LINHA 2'!$C$6:$BM$114,'Carga People'!X$2,0)),0,VLOOKUP($C71,'LINHA 2'!$C$6:$BM$114,'Carga People'!X$2,0))+IF(ISERROR(VLOOKUP($C71,'LINHA 3'!$C$6:$BM$106,'Carga People'!X$2,0)),0,VLOOKUP($C71,'LINHA 3'!$C$6:$BM$106,'Carga People'!X$2,0))</f>
        <v>0</v>
      </c>
      <c r="Y71" s="140">
        <f>IF(ISERROR(VLOOKUP($C71,'LINHA 1'!$C$6:$BM$162,'Carga People'!Y$2,0)),0,VLOOKUP($C71,'LINHA 1'!$C$6:$BM$162,'Carga People'!Y$2,0))+IF(ISERROR(VLOOKUP($C71,'LINHA 2'!$C$6:$BM$114,'Carga People'!Y$2,0)),0,VLOOKUP($C71,'LINHA 2'!$C$6:$BM$114,'Carga People'!Y$2,0))+IF(ISERROR(VLOOKUP($C71,'LINHA 3'!$C$6:$BM$106,'Carga People'!Y$2,0)),0,VLOOKUP($C71,'LINHA 3'!$C$6:$BM$106,'Carga People'!Y$2,0))</f>
        <v>0</v>
      </c>
      <c r="Z71" s="140">
        <f>IF(ISERROR(VLOOKUP($C71,'LINHA 1'!$C$6:$BM$162,'Carga People'!Z$2,0)),0,VLOOKUP($C71,'LINHA 1'!$C$6:$BM$162,'Carga People'!Z$2,0))+IF(ISERROR(VLOOKUP($C71,'LINHA 2'!$C$6:$BM$114,'Carga People'!Z$2,0)),0,VLOOKUP($C71,'LINHA 2'!$C$6:$BM$114,'Carga People'!Z$2,0))+IF(ISERROR(VLOOKUP($C71,'LINHA 3'!$C$6:$BM$106,'Carga People'!Z$2,0)),0,VLOOKUP($C71,'LINHA 3'!$C$6:$BM$106,'Carga People'!Z$2,0))</f>
        <v>0</v>
      </c>
      <c r="AA71" s="140">
        <f>IF(ISERROR(VLOOKUP($C71,'LINHA 1'!$C$6:$BM$162,'Carga People'!AA$2,0)),0,VLOOKUP($C71,'LINHA 1'!$C$6:$BM$162,'Carga People'!AA$2,0))+IF(ISERROR(VLOOKUP($C71,'LINHA 2'!$C$6:$BM$114,'Carga People'!AA$2,0)),0,VLOOKUP($C71,'LINHA 2'!$C$6:$BM$114,'Carga People'!AA$2,0))+IF(ISERROR(VLOOKUP($C71,'LINHA 3'!$C$6:$BM$106,'Carga People'!AA$2,0)),0,VLOOKUP($C71,'LINHA 3'!$C$6:$BM$106,'Carga People'!AA$2,0))</f>
        <v>0</v>
      </c>
      <c r="AB71" s="140">
        <f>IF(ISERROR(VLOOKUP($C71,'LINHA 1'!$C$6:$BM$162,'Carga People'!AB$2,0)),0,VLOOKUP($C71,'LINHA 1'!$C$6:$BM$162,'Carga People'!AB$2,0))+IF(ISERROR(VLOOKUP($C71,'LINHA 2'!$C$6:$BM$114,'Carga People'!AB$2,0)),0,VLOOKUP($C71,'LINHA 2'!$C$6:$BM$114,'Carga People'!AB$2,0))+IF(ISERROR(VLOOKUP($C71,'LINHA 3'!$C$6:$BM$106,'Carga People'!AB$2,0)),0,VLOOKUP($C71,'LINHA 3'!$C$6:$BM$106,'Carga People'!AB$2,0))</f>
        <v>0</v>
      </c>
      <c r="AC71" s="140">
        <f>IF(ISERROR(VLOOKUP($C71,'LINHA 1'!$C$6:$BM$162,'Carga People'!AC$2,0)),0,VLOOKUP($C71,'LINHA 1'!$C$6:$BM$162,'Carga People'!AC$2,0))+IF(ISERROR(VLOOKUP($C71,'LINHA 2'!$C$6:$BM$114,'Carga People'!AC$2,0)),0,VLOOKUP($C71,'LINHA 2'!$C$6:$BM$114,'Carga People'!AC$2,0))+IF(ISERROR(VLOOKUP($C71,'LINHA 3'!$C$6:$BM$106,'Carga People'!AC$2,0)),0,VLOOKUP($C71,'LINHA 3'!$C$6:$BM$106,'Carga People'!AC$2,0))</f>
        <v>0</v>
      </c>
      <c r="AD71" s="140">
        <f>IF(ISERROR(VLOOKUP($C71,'LINHA 1'!$C$6:$BM$162,'Carga People'!AD$2,0)),0,VLOOKUP($C71,'LINHA 1'!$C$6:$BM$162,'Carga People'!AD$2,0))+IF(ISERROR(VLOOKUP($C71,'LINHA 2'!$C$6:$BM$114,'Carga People'!AD$2,0)),0,VLOOKUP($C71,'LINHA 2'!$C$6:$BM$114,'Carga People'!AD$2,0))+IF(ISERROR(VLOOKUP($C71,'LINHA 3'!$C$6:$BM$106,'Carga People'!AD$2,0)),0,VLOOKUP($C71,'LINHA 3'!$C$6:$BM$106,'Carga People'!AD$2,0))</f>
        <v>0</v>
      </c>
      <c r="AE71" s="140">
        <f>IF(ISERROR(VLOOKUP($C71,'LINHA 1'!$C$6:$BM$162,'Carga People'!AE$2,0)),0,VLOOKUP($C71,'LINHA 1'!$C$6:$BM$162,'Carga People'!AE$2,0))+IF(ISERROR(VLOOKUP($C71,'LINHA 2'!$C$6:$BM$114,'Carga People'!AE$2,0)),0,VLOOKUP($C71,'LINHA 2'!$C$6:$BM$114,'Carga People'!AE$2,0))+IF(ISERROR(VLOOKUP($C71,'LINHA 3'!$C$6:$BM$106,'Carga People'!AE$2,0)),0,VLOOKUP($C71,'LINHA 3'!$C$6:$BM$106,'Carga People'!AE$2,0))</f>
        <v>0</v>
      </c>
      <c r="AF71" s="140">
        <f>IF(ISERROR(VLOOKUP($C71,'LINHA 1'!$C$6:$BM$162,'Carga People'!AF$2,0)),0,VLOOKUP($C71,'LINHA 1'!$C$6:$BM$162,'Carga People'!AF$2,0))+IF(ISERROR(VLOOKUP($C71,'LINHA 2'!$C$6:$BM$114,'Carga People'!AF$2,0)),0,VLOOKUP($C71,'LINHA 2'!$C$6:$BM$114,'Carga People'!AF$2,0))+IF(ISERROR(VLOOKUP($C71,'LINHA 3'!$C$6:$BM$106,'Carga People'!AF$2,0)),0,VLOOKUP($C71,'LINHA 3'!$C$6:$BM$106,'Carga People'!AF$2,0))</f>
        <v>0</v>
      </c>
      <c r="AG71" s="140">
        <f>IF(ISERROR(VLOOKUP($C71,'LINHA 1'!$C$6:$BM$162,'Carga People'!AG$2,0)),0,VLOOKUP($C71,'LINHA 1'!$C$6:$BM$162,'Carga People'!AG$2,0))+IF(ISERROR(VLOOKUP($C71,'LINHA 2'!$C$6:$BM$114,'Carga People'!AG$2,0)),0,VLOOKUP($C71,'LINHA 2'!$C$6:$BM$114,'Carga People'!AG$2,0))+IF(ISERROR(VLOOKUP($C71,'LINHA 3'!$C$6:$BM$106,'Carga People'!AG$2,0)),0,VLOOKUP($C71,'LINHA 3'!$C$6:$BM$106,'Carga People'!AG$2,0))</f>
        <v>0</v>
      </c>
      <c r="AH71" s="140">
        <f>IF(ISERROR(VLOOKUP($C71,'LINHA 1'!$C$6:$BM$162,'Carga People'!AH$2,0)),0,VLOOKUP($C71,'LINHA 1'!$C$6:$BM$162,'Carga People'!AH$2,0))+IF(ISERROR(VLOOKUP($C71,'LINHA 2'!$C$6:$BM$114,'Carga People'!AH$2,0)),0,VLOOKUP($C71,'LINHA 2'!$C$6:$BM$114,'Carga People'!AH$2,0))+IF(ISERROR(VLOOKUP($C71,'LINHA 3'!$C$6:$BM$106,'Carga People'!AH$2,0)),0,VLOOKUP($C71,'LINHA 3'!$C$6:$BM$106,'Carga People'!AH$2,0))</f>
        <v>0</v>
      </c>
      <c r="AI71" s="140">
        <f>IF(ISERROR(VLOOKUP($C71,'LINHA 1'!$C$6:$BM$162,'Carga People'!AI$2,0)),0,VLOOKUP($C71,'LINHA 1'!$C$6:$BM$162,'Carga People'!AI$2,0))+IF(ISERROR(VLOOKUP($C71,'LINHA 2'!$C$6:$BM$114,'Carga People'!AI$2,0)),0,VLOOKUP($C71,'LINHA 2'!$C$6:$BM$114,'Carga People'!AI$2,0))+IF(ISERROR(VLOOKUP($C71,'LINHA 3'!$C$6:$BM$106,'Carga People'!AI$2,0)),0,VLOOKUP($C71,'LINHA 3'!$C$6:$BM$106,'Carga People'!AI$2,0))</f>
        <v>0</v>
      </c>
      <c r="AJ71" s="140">
        <f>IF(ISERROR(VLOOKUP($C71,'LINHA 1'!$C$6:$BM$162,'Carga People'!AJ$2,0)),0,VLOOKUP($C71,'LINHA 1'!$C$6:$BM$162,'Carga People'!AJ$2,0))+IF(ISERROR(VLOOKUP($C71,'LINHA 2'!$C$6:$BM$114,'Carga People'!AJ$2,0)),0,VLOOKUP($C71,'LINHA 2'!$C$6:$BM$114,'Carga People'!AJ$2,0))+IF(ISERROR(VLOOKUP($C71,'LINHA 3'!$C$6:$BM$106,'Carga People'!AJ$2,0)),0,VLOOKUP($C71,'LINHA 3'!$C$6:$BM$106,'Carga People'!AJ$2,0))</f>
        <v>0</v>
      </c>
      <c r="AK71" s="140">
        <f>IF(ISERROR(VLOOKUP($C71,'LINHA 1'!$C$6:$BM$162,'Carga People'!AK$2,0)),0,VLOOKUP($C71,'LINHA 1'!$C$6:$BM$162,'Carga People'!AK$2,0))+IF(ISERROR(VLOOKUP($C71,'LINHA 2'!$C$6:$BM$114,'Carga People'!AK$2,0)),0,VLOOKUP($C71,'LINHA 2'!$C$6:$BM$114,'Carga People'!AK$2,0))+IF(ISERROR(VLOOKUP($C71,'LINHA 3'!$C$6:$BM$106,'Carga People'!AK$2,0)),0,VLOOKUP($C71,'LINHA 3'!$C$6:$BM$106,'Carga People'!AK$2,0))</f>
        <v>0</v>
      </c>
      <c r="AL71" s="140">
        <f>IF(ISERROR(VLOOKUP($C71,'LINHA 1'!$C$6:$BM$162,'Carga People'!AL$2,0)),0,VLOOKUP($C71,'LINHA 1'!$C$6:$BM$162,'Carga People'!AL$2,0))+IF(ISERROR(VLOOKUP($C71,'LINHA 2'!$C$6:$BM$114,'Carga People'!AL$2,0)),0,VLOOKUP($C71,'LINHA 2'!$C$6:$BM$114,'Carga People'!AL$2,0))+IF(ISERROR(VLOOKUP($C71,'LINHA 3'!$C$6:$BM$106,'Carga People'!AL$2,0)),0,VLOOKUP($C71,'LINHA 3'!$C$6:$BM$106,'Carga People'!AL$2,0))</f>
        <v>0</v>
      </c>
      <c r="AM71" s="140">
        <f>IF(ISERROR(VLOOKUP($C71,'LINHA 1'!$C$6:$BM$162,'Carga People'!AM$2,0)),0,VLOOKUP($C71,'LINHA 1'!$C$6:$BM$162,'Carga People'!AM$2,0))+IF(ISERROR(VLOOKUP($C71,'LINHA 2'!$C$6:$BM$114,'Carga People'!AM$2,0)),0,VLOOKUP($C71,'LINHA 2'!$C$6:$BM$114,'Carga People'!AM$2,0))+IF(ISERROR(VLOOKUP($C71,'LINHA 3'!$C$6:$BM$106,'Carga People'!AM$2,0)),0,VLOOKUP($C71,'LINHA 3'!$C$6:$BM$106,'Carga People'!AM$2,0))</f>
        <v>0</v>
      </c>
      <c r="AN71" s="140">
        <f>IF(ISERROR(VLOOKUP($C71,'LINHA 1'!$C$6:$BM$162,'Carga People'!AN$2,0)),0,VLOOKUP($C71,'LINHA 1'!$C$6:$BM$162,'Carga People'!AN$2,0))+IF(ISERROR(VLOOKUP($C71,'LINHA 2'!$C$6:$BM$114,'Carga People'!AN$2,0)),0,VLOOKUP($C71,'LINHA 2'!$C$6:$BM$114,'Carga People'!AN$2,0))+IF(ISERROR(VLOOKUP($C71,'LINHA 3'!$C$6:$BM$106,'Carga People'!AN$2,0)),0,VLOOKUP($C71,'LINHA 3'!$C$6:$BM$106,'Carga People'!AN$2,0))</f>
        <v>0</v>
      </c>
      <c r="AO71" s="140">
        <f>IF(ISERROR(VLOOKUP($C71,'LINHA 1'!$C$6:$BM$162,'Carga People'!AO$2,0)),0,VLOOKUP($C71,'LINHA 1'!$C$6:$BM$162,'Carga People'!AO$2,0))+IF(ISERROR(VLOOKUP($C71,'LINHA 2'!$C$6:$BM$114,'Carga People'!AO$2,0)),0,VLOOKUP($C71,'LINHA 2'!$C$6:$BM$114,'Carga People'!AO$2,0))+IF(ISERROR(VLOOKUP($C71,'LINHA 3'!$C$6:$BM$106,'Carga People'!AO$2,0)),0,VLOOKUP($C71,'LINHA 3'!$C$6:$BM$106,'Carga People'!AO$2,0))</f>
        <v>0</v>
      </c>
      <c r="AP71" s="140">
        <f>IF(ISERROR(VLOOKUP($C71,'LINHA 1'!$C$6:$BM$162,'Carga People'!AP$2,0)),0,VLOOKUP($C71,'LINHA 1'!$C$6:$BM$162,'Carga People'!AP$2,0))+IF(ISERROR(VLOOKUP($C71,'LINHA 2'!$C$6:$BM$114,'Carga People'!AP$2,0)),0,VLOOKUP($C71,'LINHA 2'!$C$6:$BM$114,'Carga People'!AP$2,0))+IF(ISERROR(VLOOKUP($C71,'LINHA 3'!$C$6:$BM$106,'Carga People'!AP$2,0)),0,VLOOKUP($C71,'LINHA 3'!$C$6:$BM$106,'Carga People'!AP$2,0))</f>
        <v>0</v>
      </c>
      <c r="AQ71" s="140">
        <f>IF(ISERROR(VLOOKUP($C71,'LINHA 1'!$C$6:$BM$162,'Carga People'!AQ$2,0)),0,VLOOKUP($C71,'LINHA 1'!$C$6:$BM$162,'Carga People'!AQ$2,0))+IF(ISERROR(VLOOKUP($C71,'LINHA 2'!$C$6:$BM$114,'Carga People'!AQ$2,0)),0,VLOOKUP($C71,'LINHA 2'!$C$6:$BM$114,'Carga People'!AQ$2,0))+IF(ISERROR(VLOOKUP($C71,'LINHA 3'!$C$6:$BM$106,'Carga People'!AQ$2,0)),0,VLOOKUP($C71,'LINHA 3'!$C$6:$BM$106,'Carga People'!AQ$2,0))</f>
        <v>0</v>
      </c>
      <c r="AR71" s="140">
        <f>IF(ISERROR(VLOOKUP($C71,'LINHA 1'!$C$6:$BM$162,'Carga People'!AR$2,0)),0,VLOOKUP($C71,'LINHA 1'!$C$6:$BM$162,'Carga People'!AR$2,0))+IF(ISERROR(VLOOKUP($C71,'LINHA 2'!$C$6:$BM$114,'Carga People'!AR$2,0)),0,VLOOKUP($C71,'LINHA 2'!$C$6:$BM$114,'Carga People'!AR$2,0))+IF(ISERROR(VLOOKUP($C71,'LINHA 3'!$C$6:$BM$106,'Carga People'!AR$2,0)),0,VLOOKUP($C71,'LINHA 3'!$C$6:$BM$106,'Carga People'!AR$2,0))</f>
        <v>0</v>
      </c>
      <c r="AS71" s="140">
        <f>IF(ISERROR(VLOOKUP($C71,'LINHA 1'!$C$6:$BM$162,'Carga People'!AS$2,0)),0,VLOOKUP($C71,'LINHA 1'!$C$6:$BM$162,'Carga People'!AS$2,0))+IF(ISERROR(VLOOKUP($C71,'LINHA 2'!$C$6:$BM$114,'Carga People'!AS$2,0)),0,VLOOKUP($C71,'LINHA 2'!$C$6:$BM$114,'Carga People'!AS$2,0))+IF(ISERROR(VLOOKUP($C71,'LINHA 3'!$C$6:$BM$106,'Carga People'!AS$2,0)),0,VLOOKUP($C71,'LINHA 3'!$C$6:$BM$106,'Carga People'!AS$2,0))</f>
        <v>0</v>
      </c>
      <c r="AT71" s="140">
        <f>IF(ISERROR(VLOOKUP($C71,'LINHA 1'!$C$6:$BM$162,'Carga People'!AT$2,0)),0,VLOOKUP($C71,'LINHA 1'!$C$6:$BM$162,'Carga People'!AT$2,0))+IF(ISERROR(VLOOKUP($C71,'LINHA 2'!$C$6:$BM$114,'Carga People'!AT$2,0)),0,VLOOKUP($C71,'LINHA 2'!$C$6:$BM$114,'Carga People'!AT$2,0))+IF(ISERROR(VLOOKUP($C71,'LINHA 3'!$C$6:$BM$106,'Carga People'!AT$2,0)),0,VLOOKUP($C71,'LINHA 3'!$C$6:$BM$106,'Carga People'!AT$2,0))</f>
        <v>0</v>
      </c>
      <c r="AU71" s="367">
        <f t="shared" si="10"/>
        <v>43</v>
      </c>
      <c r="AV71" s="780" t="str">
        <f t="shared" si="11"/>
        <v/>
      </c>
      <c r="AW71" s="90">
        <f>IF(D71="","",VLOOKUP(D71,MI_ME!$D$5:$AQ$336,39,0))</f>
        <v>0</v>
      </c>
      <c r="AX71" s="660"/>
    </row>
    <row r="72" spans="1:50" ht="18" hidden="1" customHeight="1" x14ac:dyDescent="0.3">
      <c r="A72" s="1792"/>
      <c r="B72" s="770" t="s">
        <v>249</v>
      </c>
      <c r="C72" s="770" t="s">
        <v>537</v>
      </c>
      <c r="D72" s="771" t="s">
        <v>535</v>
      </c>
      <c r="E72" s="1457" t="s">
        <v>955</v>
      </c>
      <c r="F72" s="770" t="s">
        <v>47</v>
      </c>
      <c r="G72" s="136"/>
      <c r="H72" s="137"/>
      <c r="I72" s="138"/>
      <c r="J72" s="139">
        <f>IF(ISERROR(VLOOKUP($C72,'LINHA 1'!$C$6:$BM$162,'Carga People'!J$2,0)),0,VLOOKUP($C72,'LINHA 1'!$C$6:$BM$162,'Carga People'!J$2,0))+IF(ISERROR(VLOOKUP($C72,'LINHA 2'!$C$6:$BM$114,'Carga People'!J$2,0)),0,VLOOKUP($C72,'LINHA 2'!$C$6:$BM$114,'Carga People'!J$2,0))+IF(ISERROR(VLOOKUP($C72,'LINHA 3'!$C$6:$BM$106,'Carga People'!J$2,0)),0,VLOOKUP($C72,'LINHA 3'!$C$6:$BM$106,'Carga People'!J$2,0))</f>
        <v>0</v>
      </c>
      <c r="K72" s="140">
        <f>IF(ISERROR(VLOOKUP($C72,'LINHA 1'!$C$6:$BM$162,'Carga People'!K$2,0)),0,VLOOKUP($C72,'LINHA 1'!$C$6:$BM$162,'Carga People'!K$2,0))+IF(ISERROR(VLOOKUP($C72,'LINHA 2'!$C$6:$BM$114,'Carga People'!K$2,0)),0,VLOOKUP($C72,'LINHA 2'!$C$6:$BM$114,'Carga People'!K$2,0))+IF(ISERROR(VLOOKUP($C72,'LINHA 3'!$C$6:$BM$106,'Carga People'!K$2,0)),0,VLOOKUP($C72,'LINHA 3'!$C$6:$BM$106,'Carga People'!K$2,0))</f>
        <v>0</v>
      </c>
      <c r="L72" s="140">
        <f>IF(ISERROR(VLOOKUP($C72,'LINHA 1'!$C$6:$BM$162,'Carga People'!L$2,0)),0,VLOOKUP($C72,'LINHA 1'!$C$6:$BM$162,'Carga People'!L$2,0))+IF(ISERROR(VLOOKUP($C72,'LINHA 2'!$C$6:$BM$114,'Carga People'!L$2,0)),0,VLOOKUP($C72,'LINHA 2'!$C$6:$BM$114,'Carga People'!L$2,0))+IF(ISERROR(VLOOKUP($C72,'LINHA 3'!$C$6:$BM$106,'Carga People'!L$2,0)),0,VLOOKUP($C72,'LINHA 3'!$C$6:$BM$106,'Carga People'!L$2,0))</f>
        <v>0</v>
      </c>
      <c r="M72" s="140">
        <f>IF(ISERROR(VLOOKUP($C72,'LINHA 1'!$C$6:$BM$162,'Carga People'!M$2,0)),0,VLOOKUP($C72,'LINHA 1'!$C$6:$BM$162,'Carga People'!M$2,0))+IF(ISERROR(VLOOKUP($C72,'LINHA 2'!$C$6:$BM$114,'Carga People'!M$2,0)),0,VLOOKUP($C72,'LINHA 2'!$C$6:$BM$114,'Carga People'!M$2,0))+IF(ISERROR(VLOOKUP($C72,'LINHA 3'!$C$6:$BM$106,'Carga People'!M$2,0)),0,VLOOKUP($C72,'LINHA 3'!$C$6:$BM$106,'Carga People'!M$2,0))</f>
        <v>0</v>
      </c>
      <c r="N72" s="140">
        <f>IF(ISERROR(VLOOKUP($C72,'LINHA 1'!$C$6:$BM$162,'Carga People'!N$2,0)),0,VLOOKUP($C72,'LINHA 1'!$C$6:$BM$162,'Carga People'!N$2,0))+IF(ISERROR(VLOOKUP($C72,'LINHA 2'!$C$6:$BM$114,'Carga People'!N$2,0)),0,VLOOKUP($C72,'LINHA 2'!$C$6:$BM$114,'Carga People'!N$2,0))+IF(ISERROR(VLOOKUP($C72,'LINHA 3'!$C$6:$BM$106,'Carga People'!N$2,0)),0,VLOOKUP($C72,'LINHA 3'!$C$6:$BM$106,'Carga People'!N$2,0))</f>
        <v>0</v>
      </c>
      <c r="O72" s="140">
        <f>IF(ISERROR(VLOOKUP($C72,'LINHA 1'!$C$6:$BM$162,'Carga People'!O$2,0)),0,VLOOKUP($C72,'LINHA 1'!$C$6:$BM$162,'Carga People'!O$2,0))+IF(ISERROR(VLOOKUP($C72,'LINHA 2'!$C$6:$BM$114,'Carga People'!O$2,0)),0,VLOOKUP($C72,'LINHA 2'!$C$6:$BM$114,'Carga People'!O$2,0))+IF(ISERROR(VLOOKUP($C72,'LINHA 3'!$C$6:$BM$106,'Carga People'!O$2,0)),0,VLOOKUP($C72,'LINHA 3'!$C$6:$BM$106,'Carga People'!O$2,0))</f>
        <v>0</v>
      </c>
      <c r="P72" s="140">
        <f>IF(ISERROR(VLOOKUP($C72,'LINHA 1'!$C$6:$BM$162,'Carga People'!P$2,0)),0,VLOOKUP($C72,'LINHA 1'!$C$6:$BM$162,'Carga People'!P$2,0))+IF(ISERROR(VLOOKUP($C72,'LINHA 2'!$C$6:$BM$114,'Carga People'!P$2,0)),0,VLOOKUP($C72,'LINHA 2'!$C$6:$BM$114,'Carga People'!P$2,0))+IF(ISERROR(VLOOKUP($C72,'LINHA 3'!$C$6:$BM$106,'Carga People'!P$2,0)),0,VLOOKUP($C72,'LINHA 3'!$C$6:$BM$106,'Carga People'!P$2,0))</f>
        <v>0</v>
      </c>
      <c r="Q72" s="140">
        <f>IF(ISERROR(VLOOKUP($C72,'LINHA 1'!$C$6:$BM$162,'Carga People'!Q$2,0)),0,VLOOKUP($C72,'LINHA 1'!$C$6:$BM$162,'Carga People'!Q$2,0))+IF(ISERROR(VLOOKUP($C72,'LINHA 2'!$C$6:$BM$114,'Carga People'!Q$2,0)),0,VLOOKUP($C72,'LINHA 2'!$C$6:$BM$114,'Carga People'!Q$2,0))+IF(ISERROR(VLOOKUP($C72,'LINHA 3'!$C$6:$BM$106,'Carga People'!Q$2,0)),0,VLOOKUP($C72,'LINHA 3'!$C$6:$BM$106,'Carga People'!Q$2,0))</f>
        <v>0</v>
      </c>
      <c r="R72" s="140">
        <f>IF(ISERROR(VLOOKUP($C72,'LINHA 1'!$C$6:$BM$162,'Carga People'!R$2,0)),0,VLOOKUP($C72,'LINHA 1'!$C$6:$BM$162,'Carga People'!R$2,0))+IF(ISERROR(VLOOKUP($C72,'LINHA 2'!$C$6:$BM$114,'Carga People'!R$2,0)),0,VLOOKUP($C72,'LINHA 2'!$C$6:$BM$114,'Carga People'!R$2,0))+IF(ISERROR(VLOOKUP($C72,'LINHA 3'!$C$6:$BM$106,'Carga People'!R$2,0)),0,VLOOKUP($C72,'LINHA 3'!$C$6:$BM$106,'Carga People'!R$2,0))</f>
        <v>0</v>
      </c>
      <c r="S72" s="140">
        <f>IF(ISERROR(VLOOKUP($C72,'LINHA 1'!$C$6:$BM$162,'Carga People'!S$2,0)),0,VLOOKUP($C72,'LINHA 1'!$C$6:$BM$162,'Carga People'!S$2,0))+IF(ISERROR(VLOOKUP($C72,'LINHA 2'!$C$6:$BM$114,'Carga People'!S$2,0)),0,VLOOKUP($C72,'LINHA 2'!$C$6:$BM$114,'Carga People'!S$2,0))+IF(ISERROR(VLOOKUP($C72,'LINHA 3'!$C$6:$BM$106,'Carga People'!S$2,0)),0,VLOOKUP($C72,'LINHA 3'!$C$6:$BM$106,'Carga People'!S$2,0))</f>
        <v>0</v>
      </c>
      <c r="T72" s="140">
        <f>IF(ISERROR(VLOOKUP($C72,'LINHA 1'!$C$6:$BM$162,'Carga People'!T$2,0)),0,VLOOKUP($C72,'LINHA 1'!$C$6:$BM$162,'Carga People'!T$2,0))+IF(ISERROR(VLOOKUP($C72,'LINHA 2'!$C$6:$BM$114,'Carga People'!T$2,0)),0,VLOOKUP($C72,'LINHA 2'!$C$6:$BM$114,'Carga People'!T$2,0))+IF(ISERROR(VLOOKUP($C72,'LINHA 3'!$C$6:$BM$106,'Carga People'!T$2,0)),0,VLOOKUP($C72,'LINHA 3'!$C$6:$BM$106,'Carga People'!T$2,0))</f>
        <v>0</v>
      </c>
      <c r="U72" s="140">
        <f>IF(ISERROR(VLOOKUP($C72,'LINHA 1'!$C$6:$BM$162,'Carga People'!U$2,0)),0,VLOOKUP($C72,'LINHA 1'!$C$6:$BM$162,'Carga People'!U$2,0))+IF(ISERROR(VLOOKUP($C72,'LINHA 2'!$C$6:$BM$114,'Carga People'!U$2,0)),0,VLOOKUP($C72,'LINHA 2'!$C$6:$BM$114,'Carga People'!U$2,0))+IF(ISERROR(VLOOKUP($C72,'LINHA 3'!$C$6:$BM$106,'Carga People'!U$2,0)),0,VLOOKUP($C72,'LINHA 3'!$C$6:$BM$106,'Carga People'!U$2,0))</f>
        <v>0</v>
      </c>
      <c r="V72" s="140">
        <f>IF(ISERROR(VLOOKUP($C72,'LINHA 1'!$C$6:$BM$162,'Carga People'!V$2,0)),0,VLOOKUP($C72,'LINHA 1'!$C$6:$BM$162,'Carga People'!V$2,0))+IF(ISERROR(VLOOKUP($C72,'LINHA 2'!$C$6:$BM$114,'Carga People'!V$2,0)),0,VLOOKUP($C72,'LINHA 2'!$C$6:$BM$114,'Carga People'!V$2,0))+IF(ISERROR(VLOOKUP($C72,'LINHA 3'!$C$6:$BM$106,'Carga People'!V$2,0)),0,VLOOKUP($C72,'LINHA 3'!$C$6:$BM$106,'Carga People'!V$2,0))</f>
        <v>0</v>
      </c>
      <c r="W72" s="140">
        <f>IF(ISERROR(VLOOKUP($C72,'LINHA 1'!$C$6:$BM$162,'Carga People'!W$2,0)),0,VLOOKUP($C72,'LINHA 1'!$C$6:$BM$162,'Carga People'!W$2,0))+IF(ISERROR(VLOOKUP($C72,'LINHA 2'!$C$6:$BM$114,'Carga People'!W$2,0)),0,VLOOKUP($C72,'LINHA 2'!$C$6:$BM$114,'Carga People'!W$2,0))+IF(ISERROR(VLOOKUP($C72,'LINHA 3'!$C$6:$BM$106,'Carga People'!W$2,0)),0,VLOOKUP($C72,'LINHA 3'!$C$6:$BM$106,'Carga People'!W$2,0))</f>
        <v>0</v>
      </c>
      <c r="X72" s="140">
        <f>IF(ISERROR(VLOOKUP($C72,'LINHA 1'!$C$6:$BM$162,'Carga People'!X$2,0)),0,VLOOKUP($C72,'LINHA 1'!$C$6:$BM$162,'Carga People'!X$2,0))+IF(ISERROR(VLOOKUP($C72,'LINHA 2'!$C$6:$BM$114,'Carga People'!X$2,0)),0,VLOOKUP($C72,'LINHA 2'!$C$6:$BM$114,'Carga People'!X$2,0))+IF(ISERROR(VLOOKUP($C72,'LINHA 3'!$C$6:$BM$106,'Carga People'!X$2,0)),0,VLOOKUP($C72,'LINHA 3'!$C$6:$BM$106,'Carga People'!X$2,0))</f>
        <v>0</v>
      </c>
      <c r="Y72" s="140">
        <f>IF(ISERROR(VLOOKUP($C72,'LINHA 1'!$C$6:$BM$162,'Carga People'!Y$2,0)),0,VLOOKUP($C72,'LINHA 1'!$C$6:$BM$162,'Carga People'!Y$2,0))+IF(ISERROR(VLOOKUP($C72,'LINHA 2'!$C$6:$BM$114,'Carga People'!Y$2,0)),0,VLOOKUP($C72,'LINHA 2'!$C$6:$BM$114,'Carga People'!Y$2,0))+IF(ISERROR(VLOOKUP($C72,'LINHA 3'!$C$6:$BM$106,'Carga People'!Y$2,0)),0,VLOOKUP($C72,'LINHA 3'!$C$6:$BM$106,'Carga People'!Y$2,0))</f>
        <v>0</v>
      </c>
      <c r="Z72" s="140">
        <f>IF(ISERROR(VLOOKUP($C72,'LINHA 1'!$C$6:$BM$162,'Carga People'!Z$2,0)),0,VLOOKUP($C72,'LINHA 1'!$C$6:$BM$162,'Carga People'!Z$2,0))+IF(ISERROR(VLOOKUP($C72,'LINHA 2'!$C$6:$BM$114,'Carga People'!Z$2,0)),0,VLOOKUP($C72,'LINHA 2'!$C$6:$BM$114,'Carga People'!Z$2,0))+IF(ISERROR(VLOOKUP($C72,'LINHA 3'!$C$6:$BM$106,'Carga People'!Z$2,0)),0,VLOOKUP($C72,'LINHA 3'!$C$6:$BM$106,'Carga People'!Z$2,0))</f>
        <v>0</v>
      </c>
      <c r="AA72" s="140">
        <f>IF(ISERROR(VLOOKUP($C72,'LINHA 1'!$C$6:$BM$162,'Carga People'!AA$2,0)),0,VLOOKUP($C72,'LINHA 1'!$C$6:$BM$162,'Carga People'!AA$2,0))+IF(ISERROR(VLOOKUP($C72,'LINHA 2'!$C$6:$BM$114,'Carga People'!AA$2,0)),0,VLOOKUP($C72,'LINHA 2'!$C$6:$BM$114,'Carga People'!AA$2,0))+IF(ISERROR(VLOOKUP($C72,'LINHA 3'!$C$6:$BM$106,'Carga People'!AA$2,0)),0,VLOOKUP($C72,'LINHA 3'!$C$6:$BM$106,'Carga People'!AA$2,0))</f>
        <v>0</v>
      </c>
      <c r="AB72" s="140">
        <f>IF(ISERROR(VLOOKUP($C72,'LINHA 1'!$C$6:$BM$162,'Carga People'!AB$2,0)),0,VLOOKUP($C72,'LINHA 1'!$C$6:$BM$162,'Carga People'!AB$2,0))+IF(ISERROR(VLOOKUP($C72,'LINHA 2'!$C$6:$BM$114,'Carga People'!AB$2,0)),0,VLOOKUP($C72,'LINHA 2'!$C$6:$BM$114,'Carga People'!AB$2,0))+IF(ISERROR(VLOOKUP($C72,'LINHA 3'!$C$6:$BM$106,'Carga People'!AB$2,0)),0,VLOOKUP($C72,'LINHA 3'!$C$6:$BM$106,'Carga People'!AB$2,0))</f>
        <v>0</v>
      </c>
      <c r="AC72" s="140">
        <f>IF(ISERROR(VLOOKUP($C72,'LINHA 1'!$C$6:$BM$162,'Carga People'!AC$2,0)),0,VLOOKUP($C72,'LINHA 1'!$C$6:$BM$162,'Carga People'!AC$2,0))+IF(ISERROR(VLOOKUP($C72,'LINHA 2'!$C$6:$BM$114,'Carga People'!AC$2,0)),0,VLOOKUP($C72,'LINHA 2'!$C$6:$BM$114,'Carga People'!AC$2,0))+IF(ISERROR(VLOOKUP($C72,'LINHA 3'!$C$6:$BM$106,'Carga People'!AC$2,0)),0,VLOOKUP($C72,'LINHA 3'!$C$6:$BM$106,'Carga People'!AC$2,0))</f>
        <v>0</v>
      </c>
      <c r="AD72" s="140">
        <f>IF(ISERROR(VLOOKUP($C72,'LINHA 1'!$C$6:$BM$162,'Carga People'!AD$2,0)),0,VLOOKUP($C72,'LINHA 1'!$C$6:$BM$162,'Carga People'!AD$2,0))+IF(ISERROR(VLOOKUP($C72,'LINHA 2'!$C$6:$BM$114,'Carga People'!AD$2,0)),0,VLOOKUP($C72,'LINHA 2'!$C$6:$BM$114,'Carga People'!AD$2,0))+IF(ISERROR(VLOOKUP($C72,'LINHA 3'!$C$6:$BM$106,'Carga People'!AD$2,0)),0,VLOOKUP($C72,'LINHA 3'!$C$6:$BM$106,'Carga People'!AD$2,0))</f>
        <v>0</v>
      </c>
      <c r="AE72" s="140">
        <f>IF(ISERROR(VLOOKUP($C72,'LINHA 1'!$C$6:$BM$162,'Carga People'!AE$2,0)),0,VLOOKUP($C72,'LINHA 1'!$C$6:$BM$162,'Carga People'!AE$2,0))+IF(ISERROR(VLOOKUP($C72,'LINHA 2'!$C$6:$BM$114,'Carga People'!AE$2,0)),0,VLOOKUP($C72,'LINHA 2'!$C$6:$BM$114,'Carga People'!AE$2,0))+IF(ISERROR(VLOOKUP($C72,'LINHA 3'!$C$6:$BM$106,'Carga People'!AE$2,0)),0,VLOOKUP($C72,'LINHA 3'!$C$6:$BM$106,'Carga People'!AE$2,0))</f>
        <v>0</v>
      </c>
      <c r="AF72" s="140">
        <f>IF(ISERROR(VLOOKUP($C72,'LINHA 1'!$C$6:$BM$162,'Carga People'!AF$2,0)),0,VLOOKUP($C72,'LINHA 1'!$C$6:$BM$162,'Carga People'!AF$2,0))+IF(ISERROR(VLOOKUP($C72,'LINHA 2'!$C$6:$BM$114,'Carga People'!AF$2,0)),0,VLOOKUP($C72,'LINHA 2'!$C$6:$BM$114,'Carga People'!AF$2,0))+IF(ISERROR(VLOOKUP($C72,'LINHA 3'!$C$6:$BM$106,'Carga People'!AF$2,0)),0,VLOOKUP($C72,'LINHA 3'!$C$6:$BM$106,'Carga People'!AF$2,0))</f>
        <v>0</v>
      </c>
      <c r="AG72" s="140">
        <f>IF(ISERROR(VLOOKUP($C72,'LINHA 1'!$C$6:$BM$162,'Carga People'!AG$2,0)),0,VLOOKUP($C72,'LINHA 1'!$C$6:$BM$162,'Carga People'!AG$2,0))+IF(ISERROR(VLOOKUP($C72,'LINHA 2'!$C$6:$BM$114,'Carga People'!AG$2,0)),0,VLOOKUP($C72,'LINHA 2'!$C$6:$BM$114,'Carga People'!AG$2,0))+IF(ISERROR(VLOOKUP($C72,'LINHA 3'!$C$6:$BM$106,'Carga People'!AG$2,0)),0,VLOOKUP($C72,'LINHA 3'!$C$6:$BM$106,'Carga People'!AG$2,0))</f>
        <v>0</v>
      </c>
      <c r="AH72" s="140">
        <f>IF(ISERROR(VLOOKUP($C72,'LINHA 1'!$C$6:$BM$162,'Carga People'!AH$2,0)),0,VLOOKUP($C72,'LINHA 1'!$C$6:$BM$162,'Carga People'!AH$2,0))+IF(ISERROR(VLOOKUP($C72,'LINHA 2'!$C$6:$BM$114,'Carga People'!AH$2,0)),0,VLOOKUP($C72,'LINHA 2'!$C$6:$BM$114,'Carga People'!AH$2,0))+IF(ISERROR(VLOOKUP($C72,'LINHA 3'!$C$6:$BM$106,'Carga People'!AH$2,0)),0,VLOOKUP($C72,'LINHA 3'!$C$6:$BM$106,'Carga People'!AH$2,0))</f>
        <v>0</v>
      </c>
      <c r="AI72" s="140">
        <f>IF(ISERROR(VLOOKUP($C72,'LINHA 1'!$C$6:$BM$162,'Carga People'!AI$2,0)),0,VLOOKUP($C72,'LINHA 1'!$C$6:$BM$162,'Carga People'!AI$2,0))+IF(ISERROR(VLOOKUP($C72,'LINHA 2'!$C$6:$BM$114,'Carga People'!AI$2,0)),0,VLOOKUP($C72,'LINHA 2'!$C$6:$BM$114,'Carga People'!AI$2,0))+IF(ISERROR(VLOOKUP($C72,'LINHA 3'!$C$6:$BM$106,'Carga People'!AI$2,0)),0,VLOOKUP($C72,'LINHA 3'!$C$6:$BM$106,'Carga People'!AI$2,0))</f>
        <v>0</v>
      </c>
      <c r="AJ72" s="140">
        <f>IF(ISERROR(VLOOKUP($C72,'LINHA 1'!$C$6:$BM$162,'Carga People'!AJ$2,0)),0,VLOOKUP($C72,'LINHA 1'!$C$6:$BM$162,'Carga People'!AJ$2,0))+IF(ISERROR(VLOOKUP($C72,'LINHA 2'!$C$6:$BM$114,'Carga People'!AJ$2,0)),0,VLOOKUP($C72,'LINHA 2'!$C$6:$BM$114,'Carga People'!AJ$2,0))+IF(ISERROR(VLOOKUP($C72,'LINHA 3'!$C$6:$BM$106,'Carga People'!AJ$2,0)),0,VLOOKUP($C72,'LINHA 3'!$C$6:$BM$106,'Carga People'!AJ$2,0))</f>
        <v>0</v>
      </c>
      <c r="AK72" s="140">
        <f>IF(ISERROR(VLOOKUP($C72,'LINHA 1'!$C$6:$BM$162,'Carga People'!AK$2,0)),0,VLOOKUP($C72,'LINHA 1'!$C$6:$BM$162,'Carga People'!AK$2,0))+IF(ISERROR(VLOOKUP($C72,'LINHA 2'!$C$6:$BM$114,'Carga People'!AK$2,0)),0,VLOOKUP($C72,'LINHA 2'!$C$6:$BM$114,'Carga People'!AK$2,0))+IF(ISERROR(VLOOKUP($C72,'LINHA 3'!$C$6:$BM$106,'Carga People'!AK$2,0)),0,VLOOKUP($C72,'LINHA 3'!$C$6:$BM$106,'Carga People'!AK$2,0))</f>
        <v>0</v>
      </c>
      <c r="AL72" s="140">
        <f>IF(ISERROR(VLOOKUP($C72,'LINHA 1'!$C$6:$BM$162,'Carga People'!AL$2,0)),0,VLOOKUP($C72,'LINHA 1'!$C$6:$BM$162,'Carga People'!AL$2,0))+IF(ISERROR(VLOOKUP($C72,'LINHA 2'!$C$6:$BM$114,'Carga People'!AL$2,0)),0,VLOOKUP($C72,'LINHA 2'!$C$6:$BM$114,'Carga People'!AL$2,0))+IF(ISERROR(VLOOKUP($C72,'LINHA 3'!$C$6:$BM$106,'Carga People'!AL$2,0)),0,VLOOKUP($C72,'LINHA 3'!$C$6:$BM$106,'Carga People'!AL$2,0))</f>
        <v>0</v>
      </c>
      <c r="AM72" s="140">
        <f>IF(ISERROR(VLOOKUP($C72,'LINHA 1'!$C$6:$BM$162,'Carga People'!AM$2,0)),0,VLOOKUP($C72,'LINHA 1'!$C$6:$BM$162,'Carga People'!AM$2,0))+IF(ISERROR(VLOOKUP($C72,'LINHA 2'!$C$6:$BM$114,'Carga People'!AM$2,0)),0,VLOOKUP($C72,'LINHA 2'!$C$6:$BM$114,'Carga People'!AM$2,0))+IF(ISERROR(VLOOKUP($C72,'LINHA 3'!$C$6:$BM$106,'Carga People'!AM$2,0)),0,VLOOKUP($C72,'LINHA 3'!$C$6:$BM$106,'Carga People'!AM$2,0))</f>
        <v>0</v>
      </c>
      <c r="AN72" s="140">
        <f>IF(ISERROR(VLOOKUP($C72,'LINHA 1'!$C$6:$BM$162,'Carga People'!AN$2,0)),0,VLOOKUP($C72,'LINHA 1'!$C$6:$BM$162,'Carga People'!AN$2,0))+IF(ISERROR(VLOOKUP($C72,'LINHA 2'!$C$6:$BM$114,'Carga People'!AN$2,0)),0,VLOOKUP($C72,'LINHA 2'!$C$6:$BM$114,'Carga People'!AN$2,0))+IF(ISERROR(VLOOKUP($C72,'LINHA 3'!$C$6:$BM$106,'Carga People'!AN$2,0)),0,VLOOKUP($C72,'LINHA 3'!$C$6:$BM$106,'Carga People'!AN$2,0))</f>
        <v>0</v>
      </c>
      <c r="AO72" s="140">
        <f>IF(ISERROR(VLOOKUP($C72,'LINHA 1'!$C$6:$BM$162,'Carga People'!AO$2,0)),0,VLOOKUP($C72,'LINHA 1'!$C$6:$BM$162,'Carga People'!AO$2,0))+IF(ISERROR(VLOOKUP($C72,'LINHA 2'!$C$6:$BM$114,'Carga People'!AO$2,0)),0,VLOOKUP($C72,'LINHA 2'!$C$6:$BM$114,'Carga People'!AO$2,0))+IF(ISERROR(VLOOKUP($C72,'LINHA 3'!$C$6:$BM$106,'Carga People'!AO$2,0)),0,VLOOKUP($C72,'LINHA 3'!$C$6:$BM$106,'Carga People'!AO$2,0))</f>
        <v>0</v>
      </c>
      <c r="AP72" s="140">
        <f>IF(ISERROR(VLOOKUP($C72,'LINHA 1'!$C$6:$BM$162,'Carga People'!AP$2,0)),0,VLOOKUP($C72,'LINHA 1'!$C$6:$BM$162,'Carga People'!AP$2,0))+IF(ISERROR(VLOOKUP($C72,'LINHA 2'!$C$6:$BM$114,'Carga People'!AP$2,0)),0,VLOOKUP($C72,'LINHA 2'!$C$6:$BM$114,'Carga People'!AP$2,0))+IF(ISERROR(VLOOKUP($C72,'LINHA 3'!$C$6:$BM$106,'Carga People'!AP$2,0)),0,VLOOKUP($C72,'LINHA 3'!$C$6:$BM$106,'Carga People'!AP$2,0))</f>
        <v>0</v>
      </c>
      <c r="AQ72" s="140">
        <f>IF(ISERROR(VLOOKUP($C72,'LINHA 1'!$C$6:$BM$162,'Carga People'!AQ$2,0)),0,VLOOKUP($C72,'LINHA 1'!$C$6:$BM$162,'Carga People'!AQ$2,0))+IF(ISERROR(VLOOKUP($C72,'LINHA 2'!$C$6:$BM$114,'Carga People'!AQ$2,0)),0,VLOOKUP($C72,'LINHA 2'!$C$6:$BM$114,'Carga People'!AQ$2,0))+IF(ISERROR(VLOOKUP($C72,'LINHA 3'!$C$6:$BM$106,'Carga People'!AQ$2,0)),0,VLOOKUP($C72,'LINHA 3'!$C$6:$BM$106,'Carga People'!AQ$2,0))</f>
        <v>0</v>
      </c>
      <c r="AR72" s="140">
        <f>IF(ISERROR(VLOOKUP($C72,'LINHA 1'!$C$6:$BM$162,'Carga People'!AR$2,0)),0,VLOOKUP($C72,'LINHA 1'!$C$6:$BM$162,'Carga People'!AR$2,0))+IF(ISERROR(VLOOKUP($C72,'LINHA 2'!$C$6:$BM$114,'Carga People'!AR$2,0)),0,VLOOKUP($C72,'LINHA 2'!$C$6:$BM$114,'Carga People'!AR$2,0))+IF(ISERROR(VLOOKUP($C72,'LINHA 3'!$C$6:$BM$106,'Carga People'!AR$2,0)),0,VLOOKUP($C72,'LINHA 3'!$C$6:$BM$106,'Carga People'!AR$2,0))</f>
        <v>0</v>
      </c>
      <c r="AS72" s="140">
        <f>IF(ISERROR(VLOOKUP($C72,'LINHA 1'!$C$6:$BM$162,'Carga People'!AS$2,0)),0,VLOOKUP($C72,'LINHA 1'!$C$6:$BM$162,'Carga People'!AS$2,0))+IF(ISERROR(VLOOKUP($C72,'LINHA 2'!$C$6:$BM$114,'Carga People'!AS$2,0)),0,VLOOKUP($C72,'LINHA 2'!$C$6:$BM$114,'Carga People'!AS$2,0))+IF(ISERROR(VLOOKUP($C72,'LINHA 3'!$C$6:$BM$106,'Carga People'!AS$2,0)),0,VLOOKUP($C72,'LINHA 3'!$C$6:$BM$106,'Carga People'!AS$2,0))</f>
        <v>0</v>
      </c>
      <c r="AT72" s="140">
        <f>IF(ISERROR(VLOOKUP($C72,'LINHA 1'!$C$6:$BM$162,'Carga People'!AT$2,0)),0,VLOOKUP($C72,'LINHA 1'!$C$6:$BM$162,'Carga People'!AT$2,0))+IF(ISERROR(VLOOKUP($C72,'LINHA 2'!$C$6:$BM$114,'Carga People'!AT$2,0)),0,VLOOKUP($C72,'LINHA 2'!$C$6:$BM$114,'Carga People'!AT$2,0))+IF(ISERROR(VLOOKUP($C72,'LINHA 3'!$C$6:$BM$106,'Carga People'!AT$2,0)),0,VLOOKUP($C72,'LINHA 3'!$C$6:$BM$106,'Carga People'!AT$2,0))</f>
        <v>0</v>
      </c>
      <c r="AU72" s="367">
        <f t="shared" si="10"/>
        <v>0</v>
      </c>
      <c r="AV72" s="780" t="str">
        <f t="shared" si="11"/>
        <v/>
      </c>
      <c r="AW72" s="90">
        <f>IF(D72="","",VLOOKUP(D72,MI_ME!$D$5:$AQ$336,39,0))</f>
        <v>0</v>
      </c>
      <c r="AX72" s="660"/>
    </row>
    <row r="73" spans="1:50" ht="18" hidden="1" customHeight="1" x14ac:dyDescent="0.3">
      <c r="A73" s="1792"/>
      <c r="B73" s="770" t="s">
        <v>499</v>
      </c>
      <c r="C73" s="770" t="s">
        <v>570</v>
      </c>
      <c r="D73" s="771" t="s">
        <v>571</v>
      </c>
      <c r="E73" s="1457" t="s">
        <v>956</v>
      </c>
      <c r="F73" s="770" t="s">
        <v>47</v>
      </c>
      <c r="G73" s="136"/>
      <c r="H73" s="137"/>
      <c r="I73" s="138"/>
      <c r="J73" s="139">
        <f>IF(ISERROR(VLOOKUP($C73,'LINHA 1'!$C$6:$BM$162,'Carga People'!J$2,0)),0,VLOOKUP($C73,'LINHA 1'!$C$6:$BM$162,'Carga People'!J$2,0))+IF(ISERROR(VLOOKUP($C73,'LINHA 2'!$C$6:$BM$114,'Carga People'!J$2,0)),0,VLOOKUP($C73,'LINHA 2'!$C$6:$BM$114,'Carga People'!J$2,0))+IF(ISERROR(VLOOKUP($C73,'LINHA 3'!$C$6:$BM$106,'Carga People'!J$2,0)),0,VLOOKUP($C73,'LINHA 3'!$C$6:$BM$106,'Carga People'!J$2,0))</f>
        <v>0</v>
      </c>
      <c r="K73" s="140">
        <f>IF(ISERROR(VLOOKUP($C73,'LINHA 1'!$C$6:$BM$162,'Carga People'!K$2,0)),0,VLOOKUP($C73,'LINHA 1'!$C$6:$BM$162,'Carga People'!K$2,0))+IF(ISERROR(VLOOKUP($C73,'LINHA 2'!$C$6:$BM$114,'Carga People'!K$2,0)),0,VLOOKUP($C73,'LINHA 2'!$C$6:$BM$114,'Carga People'!K$2,0))+IF(ISERROR(VLOOKUP($C73,'LINHA 3'!$C$6:$BM$106,'Carga People'!K$2,0)),0,VLOOKUP($C73,'LINHA 3'!$C$6:$BM$106,'Carga People'!K$2,0))</f>
        <v>0</v>
      </c>
      <c r="L73" s="140">
        <f>IF(ISERROR(VLOOKUP($C73,'LINHA 1'!$C$6:$BM$162,'Carga People'!L$2,0)),0,VLOOKUP($C73,'LINHA 1'!$C$6:$BM$162,'Carga People'!L$2,0))+IF(ISERROR(VLOOKUP($C73,'LINHA 2'!$C$6:$BM$114,'Carga People'!L$2,0)),0,VLOOKUP($C73,'LINHA 2'!$C$6:$BM$114,'Carga People'!L$2,0))+IF(ISERROR(VLOOKUP($C73,'LINHA 3'!$C$6:$BM$106,'Carga People'!L$2,0)),0,VLOOKUP($C73,'LINHA 3'!$C$6:$BM$106,'Carga People'!L$2,0))</f>
        <v>0</v>
      </c>
      <c r="M73" s="140">
        <f>IF(ISERROR(VLOOKUP($C73,'LINHA 1'!$C$6:$BM$162,'Carga People'!M$2,0)),0,VLOOKUP($C73,'LINHA 1'!$C$6:$BM$162,'Carga People'!M$2,0))+IF(ISERROR(VLOOKUP($C73,'LINHA 2'!$C$6:$BM$114,'Carga People'!M$2,0)),0,VLOOKUP($C73,'LINHA 2'!$C$6:$BM$114,'Carga People'!M$2,0))+IF(ISERROR(VLOOKUP($C73,'LINHA 3'!$C$6:$BM$106,'Carga People'!M$2,0)),0,VLOOKUP($C73,'LINHA 3'!$C$6:$BM$106,'Carga People'!M$2,0))</f>
        <v>0</v>
      </c>
      <c r="N73" s="140">
        <f>IF(ISERROR(VLOOKUP($C73,'LINHA 1'!$C$6:$BM$162,'Carga People'!N$2,0)),0,VLOOKUP($C73,'LINHA 1'!$C$6:$BM$162,'Carga People'!N$2,0))+IF(ISERROR(VLOOKUP($C73,'LINHA 2'!$C$6:$BM$114,'Carga People'!N$2,0)),0,VLOOKUP($C73,'LINHA 2'!$C$6:$BM$114,'Carga People'!N$2,0))+IF(ISERROR(VLOOKUP($C73,'LINHA 3'!$C$6:$BM$106,'Carga People'!N$2,0)),0,VLOOKUP($C73,'LINHA 3'!$C$6:$BM$106,'Carga People'!N$2,0))</f>
        <v>0</v>
      </c>
      <c r="O73" s="140">
        <f>IF(ISERROR(VLOOKUP($C73,'LINHA 1'!$C$6:$BM$162,'Carga People'!O$2,0)),0,VLOOKUP($C73,'LINHA 1'!$C$6:$BM$162,'Carga People'!O$2,0))+IF(ISERROR(VLOOKUP($C73,'LINHA 2'!$C$6:$BM$114,'Carga People'!O$2,0)),0,VLOOKUP($C73,'LINHA 2'!$C$6:$BM$114,'Carga People'!O$2,0))+IF(ISERROR(VLOOKUP($C73,'LINHA 3'!$C$6:$BM$106,'Carga People'!O$2,0)),0,VLOOKUP($C73,'LINHA 3'!$C$6:$BM$106,'Carga People'!O$2,0))</f>
        <v>0</v>
      </c>
      <c r="P73" s="140">
        <f>IF(ISERROR(VLOOKUP($C73,'LINHA 1'!$C$6:$BM$162,'Carga People'!P$2,0)),0,VLOOKUP($C73,'LINHA 1'!$C$6:$BM$162,'Carga People'!P$2,0))+IF(ISERROR(VLOOKUP($C73,'LINHA 2'!$C$6:$BM$114,'Carga People'!P$2,0)),0,VLOOKUP($C73,'LINHA 2'!$C$6:$BM$114,'Carga People'!P$2,0))+IF(ISERROR(VLOOKUP($C73,'LINHA 3'!$C$6:$BM$106,'Carga People'!P$2,0)),0,VLOOKUP($C73,'LINHA 3'!$C$6:$BM$106,'Carga People'!P$2,0))</f>
        <v>0</v>
      </c>
      <c r="Q73" s="140">
        <f>IF(ISERROR(VLOOKUP($C73,'LINHA 1'!$C$6:$BM$162,'Carga People'!Q$2,0)),0,VLOOKUP($C73,'LINHA 1'!$C$6:$BM$162,'Carga People'!Q$2,0))+IF(ISERROR(VLOOKUP($C73,'LINHA 2'!$C$6:$BM$114,'Carga People'!Q$2,0)),0,VLOOKUP($C73,'LINHA 2'!$C$6:$BM$114,'Carga People'!Q$2,0))+IF(ISERROR(VLOOKUP($C73,'LINHA 3'!$C$6:$BM$106,'Carga People'!Q$2,0)),0,VLOOKUP($C73,'LINHA 3'!$C$6:$BM$106,'Carga People'!Q$2,0))</f>
        <v>0</v>
      </c>
      <c r="R73" s="140">
        <f>IF(ISERROR(VLOOKUP($C73,'LINHA 1'!$C$6:$BM$162,'Carga People'!R$2,0)),0,VLOOKUP($C73,'LINHA 1'!$C$6:$BM$162,'Carga People'!R$2,0))+IF(ISERROR(VLOOKUP($C73,'LINHA 2'!$C$6:$BM$114,'Carga People'!R$2,0)),0,VLOOKUP($C73,'LINHA 2'!$C$6:$BM$114,'Carga People'!R$2,0))+IF(ISERROR(VLOOKUP($C73,'LINHA 3'!$C$6:$BM$106,'Carga People'!R$2,0)),0,VLOOKUP($C73,'LINHA 3'!$C$6:$BM$106,'Carga People'!R$2,0))</f>
        <v>0</v>
      </c>
      <c r="S73" s="140">
        <f>IF(ISERROR(VLOOKUP($C73,'LINHA 1'!$C$6:$BM$162,'Carga People'!S$2,0)),0,VLOOKUP($C73,'LINHA 1'!$C$6:$BM$162,'Carga People'!S$2,0))+IF(ISERROR(VLOOKUP($C73,'LINHA 2'!$C$6:$BM$114,'Carga People'!S$2,0)),0,VLOOKUP($C73,'LINHA 2'!$C$6:$BM$114,'Carga People'!S$2,0))+IF(ISERROR(VLOOKUP($C73,'LINHA 3'!$C$6:$BM$106,'Carga People'!S$2,0)),0,VLOOKUP($C73,'LINHA 3'!$C$6:$BM$106,'Carga People'!S$2,0))</f>
        <v>0</v>
      </c>
      <c r="T73" s="140">
        <f>IF(ISERROR(VLOOKUP($C73,'LINHA 1'!$C$6:$BM$162,'Carga People'!T$2,0)),0,VLOOKUP($C73,'LINHA 1'!$C$6:$BM$162,'Carga People'!T$2,0))+IF(ISERROR(VLOOKUP($C73,'LINHA 2'!$C$6:$BM$114,'Carga People'!T$2,0)),0,VLOOKUP($C73,'LINHA 2'!$C$6:$BM$114,'Carga People'!T$2,0))+IF(ISERROR(VLOOKUP($C73,'LINHA 3'!$C$6:$BM$106,'Carga People'!T$2,0)),0,VLOOKUP($C73,'LINHA 3'!$C$6:$BM$106,'Carga People'!T$2,0))</f>
        <v>0</v>
      </c>
      <c r="U73" s="140">
        <f>IF(ISERROR(VLOOKUP($C73,'LINHA 1'!$C$6:$BM$162,'Carga People'!U$2,0)),0,VLOOKUP($C73,'LINHA 1'!$C$6:$BM$162,'Carga People'!U$2,0))+IF(ISERROR(VLOOKUP($C73,'LINHA 2'!$C$6:$BM$114,'Carga People'!U$2,0)),0,VLOOKUP($C73,'LINHA 2'!$C$6:$BM$114,'Carga People'!U$2,0))+IF(ISERROR(VLOOKUP($C73,'LINHA 3'!$C$6:$BM$106,'Carga People'!U$2,0)),0,VLOOKUP($C73,'LINHA 3'!$C$6:$BM$106,'Carga People'!U$2,0))</f>
        <v>0</v>
      </c>
      <c r="V73" s="140">
        <f>IF(ISERROR(VLOOKUP($C73,'LINHA 1'!$C$6:$BM$162,'Carga People'!V$2,0)),0,VLOOKUP($C73,'LINHA 1'!$C$6:$BM$162,'Carga People'!V$2,0))+IF(ISERROR(VLOOKUP($C73,'LINHA 2'!$C$6:$BM$114,'Carga People'!V$2,0)),0,VLOOKUP($C73,'LINHA 2'!$C$6:$BM$114,'Carga People'!V$2,0))+IF(ISERROR(VLOOKUP($C73,'LINHA 3'!$C$6:$BM$106,'Carga People'!V$2,0)),0,VLOOKUP($C73,'LINHA 3'!$C$6:$BM$106,'Carga People'!V$2,0))</f>
        <v>0</v>
      </c>
      <c r="W73" s="140">
        <f>IF(ISERROR(VLOOKUP($C73,'LINHA 1'!$C$6:$BM$162,'Carga People'!W$2,0)),0,VLOOKUP($C73,'LINHA 1'!$C$6:$BM$162,'Carga People'!W$2,0))+IF(ISERROR(VLOOKUP($C73,'LINHA 2'!$C$6:$BM$114,'Carga People'!W$2,0)),0,VLOOKUP($C73,'LINHA 2'!$C$6:$BM$114,'Carga People'!W$2,0))+IF(ISERROR(VLOOKUP($C73,'LINHA 3'!$C$6:$BM$106,'Carga People'!W$2,0)),0,VLOOKUP($C73,'LINHA 3'!$C$6:$BM$106,'Carga People'!W$2,0))</f>
        <v>0</v>
      </c>
      <c r="X73" s="140">
        <f>IF(ISERROR(VLOOKUP($C73,'LINHA 1'!$C$6:$BM$162,'Carga People'!X$2,0)),0,VLOOKUP($C73,'LINHA 1'!$C$6:$BM$162,'Carga People'!X$2,0))+IF(ISERROR(VLOOKUP($C73,'LINHA 2'!$C$6:$BM$114,'Carga People'!X$2,0)),0,VLOOKUP($C73,'LINHA 2'!$C$6:$BM$114,'Carga People'!X$2,0))+IF(ISERROR(VLOOKUP($C73,'LINHA 3'!$C$6:$BM$106,'Carga People'!X$2,0)),0,VLOOKUP($C73,'LINHA 3'!$C$6:$BM$106,'Carga People'!X$2,0))</f>
        <v>0</v>
      </c>
      <c r="Y73" s="140">
        <f>IF(ISERROR(VLOOKUP($C73,'LINHA 1'!$C$6:$BM$162,'Carga People'!Y$2,0)),0,VLOOKUP($C73,'LINHA 1'!$C$6:$BM$162,'Carga People'!Y$2,0))+IF(ISERROR(VLOOKUP($C73,'LINHA 2'!$C$6:$BM$114,'Carga People'!Y$2,0)),0,VLOOKUP($C73,'LINHA 2'!$C$6:$BM$114,'Carga People'!Y$2,0))+IF(ISERROR(VLOOKUP($C73,'LINHA 3'!$C$6:$BM$106,'Carga People'!Y$2,0)),0,VLOOKUP($C73,'LINHA 3'!$C$6:$BM$106,'Carga People'!Y$2,0))</f>
        <v>0</v>
      </c>
      <c r="Z73" s="140">
        <f>IF(ISERROR(VLOOKUP($C73,'LINHA 1'!$C$6:$BM$162,'Carga People'!Z$2,0)),0,VLOOKUP($C73,'LINHA 1'!$C$6:$BM$162,'Carga People'!Z$2,0))+IF(ISERROR(VLOOKUP($C73,'LINHA 2'!$C$6:$BM$114,'Carga People'!Z$2,0)),0,VLOOKUP($C73,'LINHA 2'!$C$6:$BM$114,'Carga People'!Z$2,0))+IF(ISERROR(VLOOKUP($C73,'LINHA 3'!$C$6:$BM$106,'Carga People'!Z$2,0)),0,VLOOKUP($C73,'LINHA 3'!$C$6:$BM$106,'Carga People'!Z$2,0))</f>
        <v>0</v>
      </c>
      <c r="AA73" s="140">
        <f>IF(ISERROR(VLOOKUP($C73,'LINHA 1'!$C$6:$BM$162,'Carga People'!AA$2,0)),0,VLOOKUP($C73,'LINHA 1'!$C$6:$BM$162,'Carga People'!AA$2,0))+IF(ISERROR(VLOOKUP($C73,'LINHA 2'!$C$6:$BM$114,'Carga People'!AA$2,0)),0,VLOOKUP($C73,'LINHA 2'!$C$6:$BM$114,'Carga People'!AA$2,0))+IF(ISERROR(VLOOKUP($C73,'LINHA 3'!$C$6:$BM$106,'Carga People'!AA$2,0)),0,VLOOKUP($C73,'LINHA 3'!$C$6:$BM$106,'Carga People'!AA$2,0))</f>
        <v>0</v>
      </c>
      <c r="AB73" s="140">
        <f>IF(ISERROR(VLOOKUP($C73,'LINHA 1'!$C$6:$BM$162,'Carga People'!AB$2,0)),0,VLOOKUP($C73,'LINHA 1'!$C$6:$BM$162,'Carga People'!AB$2,0))+IF(ISERROR(VLOOKUP($C73,'LINHA 2'!$C$6:$BM$114,'Carga People'!AB$2,0)),0,VLOOKUP($C73,'LINHA 2'!$C$6:$BM$114,'Carga People'!AB$2,0))+IF(ISERROR(VLOOKUP($C73,'LINHA 3'!$C$6:$BM$106,'Carga People'!AB$2,0)),0,VLOOKUP($C73,'LINHA 3'!$C$6:$BM$106,'Carga People'!AB$2,0))</f>
        <v>0</v>
      </c>
      <c r="AC73" s="140">
        <f>IF(ISERROR(VLOOKUP($C73,'LINHA 1'!$C$6:$BM$162,'Carga People'!AC$2,0)),0,VLOOKUP($C73,'LINHA 1'!$C$6:$BM$162,'Carga People'!AC$2,0))+IF(ISERROR(VLOOKUP($C73,'LINHA 2'!$C$6:$BM$114,'Carga People'!AC$2,0)),0,VLOOKUP($C73,'LINHA 2'!$C$6:$BM$114,'Carga People'!AC$2,0))+IF(ISERROR(VLOOKUP($C73,'LINHA 3'!$C$6:$BM$106,'Carga People'!AC$2,0)),0,VLOOKUP($C73,'LINHA 3'!$C$6:$BM$106,'Carga People'!AC$2,0))</f>
        <v>0</v>
      </c>
      <c r="AD73" s="140">
        <f>IF(ISERROR(VLOOKUP($C73,'LINHA 1'!$C$6:$BM$162,'Carga People'!AD$2,0)),0,VLOOKUP($C73,'LINHA 1'!$C$6:$BM$162,'Carga People'!AD$2,0))+IF(ISERROR(VLOOKUP($C73,'LINHA 2'!$C$6:$BM$114,'Carga People'!AD$2,0)),0,VLOOKUP($C73,'LINHA 2'!$C$6:$BM$114,'Carga People'!AD$2,0))+IF(ISERROR(VLOOKUP($C73,'LINHA 3'!$C$6:$BM$106,'Carga People'!AD$2,0)),0,VLOOKUP($C73,'LINHA 3'!$C$6:$BM$106,'Carga People'!AD$2,0))</f>
        <v>0</v>
      </c>
      <c r="AE73" s="140">
        <f>IF(ISERROR(VLOOKUP($C73,'LINHA 1'!$C$6:$BM$162,'Carga People'!AE$2,0)),0,VLOOKUP($C73,'LINHA 1'!$C$6:$BM$162,'Carga People'!AE$2,0))+IF(ISERROR(VLOOKUP($C73,'LINHA 2'!$C$6:$BM$114,'Carga People'!AE$2,0)),0,VLOOKUP($C73,'LINHA 2'!$C$6:$BM$114,'Carga People'!AE$2,0))+IF(ISERROR(VLOOKUP($C73,'LINHA 3'!$C$6:$BM$106,'Carga People'!AE$2,0)),0,VLOOKUP($C73,'LINHA 3'!$C$6:$BM$106,'Carga People'!AE$2,0))</f>
        <v>0</v>
      </c>
      <c r="AF73" s="140">
        <f>IF(ISERROR(VLOOKUP($C73,'LINHA 1'!$C$6:$BM$162,'Carga People'!AF$2,0)),0,VLOOKUP($C73,'LINHA 1'!$C$6:$BM$162,'Carga People'!AF$2,0))+IF(ISERROR(VLOOKUP($C73,'LINHA 2'!$C$6:$BM$114,'Carga People'!AF$2,0)),0,VLOOKUP($C73,'LINHA 2'!$C$6:$BM$114,'Carga People'!AF$2,0))+IF(ISERROR(VLOOKUP($C73,'LINHA 3'!$C$6:$BM$106,'Carga People'!AF$2,0)),0,VLOOKUP($C73,'LINHA 3'!$C$6:$BM$106,'Carga People'!AF$2,0))</f>
        <v>0</v>
      </c>
      <c r="AG73" s="140">
        <f>IF(ISERROR(VLOOKUP($C73,'LINHA 1'!$C$6:$BM$162,'Carga People'!AG$2,0)),0,VLOOKUP($C73,'LINHA 1'!$C$6:$BM$162,'Carga People'!AG$2,0))+IF(ISERROR(VLOOKUP($C73,'LINHA 2'!$C$6:$BM$114,'Carga People'!AG$2,0)),0,VLOOKUP($C73,'LINHA 2'!$C$6:$BM$114,'Carga People'!AG$2,0))+IF(ISERROR(VLOOKUP($C73,'LINHA 3'!$C$6:$BM$106,'Carga People'!AG$2,0)),0,VLOOKUP($C73,'LINHA 3'!$C$6:$BM$106,'Carga People'!AG$2,0))</f>
        <v>0</v>
      </c>
      <c r="AH73" s="140">
        <f>IF(ISERROR(VLOOKUP($C73,'LINHA 1'!$C$6:$BM$162,'Carga People'!AH$2,0)),0,VLOOKUP($C73,'LINHA 1'!$C$6:$BM$162,'Carga People'!AH$2,0))+IF(ISERROR(VLOOKUP($C73,'LINHA 2'!$C$6:$BM$114,'Carga People'!AH$2,0)),0,VLOOKUP($C73,'LINHA 2'!$C$6:$BM$114,'Carga People'!AH$2,0))+IF(ISERROR(VLOOKUP($C73,'LINHA 3'!$C$6:$BM$106,'Carga People'!AH$2,0)),0,VLOOKUP($C73,'LINHA 3'!$C$6:$BM$106,'Carga People'!AH$2,0))</f>
        <v>0</v>
      </c>
      <c r="AI73" s="140">
        <f>IF(ISERROR(VLOOKUP($C73,'LINHA 1'!$C$6:$BM$162,'Carga People'!AI$2,0)),0,VLOOKUP($C73,'LINHA 1'!$C$6:$BM$162,'Carga People'!AI$2,0))+IF(ISERROR(VLOOKUP($C73,'LINHA 2'!$C$6:$BM$114,'Carga People'!AI$2,0)),0,VLOOKUP($C73,'LINHA 2'!$C$6:$BM$114,'Carga People'!AI$2,0))+IF(ISERROR(VLOOKUP($C73,'LINHA 3'!$C$6:$BM$106,'Carga People'!AI$2,0)),0,VLOOKUP($C73,'LINHA 3'!$C$6:$BM$106,'Carga People'!AI$2,0))</f>
        <v>0</v>
      </c>
      <c r="AJ73" s="140">
        <f>IF(ISERROR(VLOOKUP($C73,'LINHA 1'!$C$6:$BM$162,'Carga People'!AJ$2,0)),0,VLOOKUP($C73,'LINHA 1'!$C$6:$BM$162,'Carga People'!AJ$2,0))+IF(ISERROR(VLOOKUP($C73,'LINHA 2'!$C$6:$BM$114,'Carga People'!AJ$2,0)),0,VLOOKUP($C73,'LINHA 2'!$C$6:$BM$114,'Carga People'!AJ$2,0))+IF(ISERROR(VLOOKUP($C73,'LINHA 3'!$C$6:$BM$106,'Carga People'!AJ$2,0)),0,VLOOKUP($C73,'LINHA 3'!$C$6:$BM$106,'Carga People'!AJ$2,0))</f>
        <v>0</v>
      </c>
      <c r="AK73" s="140">
        <f>IF(ISERROR(VLOOKUP($C73,'LINHA 1'!$C$6:$BM$162,'Carga People'!AK$2,0)),0,VLOOKUP($C73,'LINHA 1'!$C$6:$BM$162,'Carga People'!AK$2,0))+IF(ISERROR(VLOOKUP($C73,'LINHA 2'!$C$6:$BM$114,'Carga People'!AK$2,0)),0,VLOOKUP($C73,'LINHA 2'!$C$6:$BM$114,'Carga People'!AK$2,0))+IF(ISERROR(VLOOKUP($C73,'LINHA 3'!$C$6:$BM$106,'Carga People'!AK$2,0)),0,VLOOKUP($C73,'LINHA 3'!$C$6:$BM$106,'Carga People'!AK$2,0))</f>
        <v>0</v>
      </c>
      <c r="AL73" s="140">
        <f>IF(ISERROR(VLOOKUP($C73,'LINHA 1'!$C$6:$BM$162,'Carga People'!AL$2,0)),0,VLOOKUP($C73,'LINHA 1'!$C$6:$BM$162,'Carga People'!AL$2,0))+IF(ISERROR(VLOOKUP($C73,'LINHA 2'!$C$6:$BM$114,'Carga People'!AL$2,0)),0,VLOOKUP($C73,'LINHA 2'!$C$6:$BM$114,'Carga People'!AL$2,0))+IF(ISERROR(VLOOKUP($C73,'LINHA 3'!$C$6:$BM$106,'Carga People'!AL$2,0)),0,VLOOKUP($C73,'LINHA 3'!$C$6:$BM$106,'Carga People'!AL$2,0))</f>
        <v>0</v>
      </c>
      <c r="AM73" s="140">
        <f>IF(ISERROR(VLOOKUP($C73,'LINHA 1'!$C$6:$BM$162,'Carga People'!AM$2,0)),0,VLOOKUP($C73,'LINHA 1'!$C$6:$BM$162,'Carga People'!AM$2,0))+IF(ISERROR(VLOOKUP($C73,'LINHA 2'!$C$6:$BM$114,'Carga People'!AM$2,0)),0,VLOOKUP($C73,'LINHA 2'!$C$6:$BM$114,'Carga People'!AM$2,0))+IF(ISERROR(VLOOKUP($C73,'LINHA 3'!$C$6:$BM$106,'Carga People'!AM$2,0)),0,VLOOKUP($C73,'LINHA 3'!$C$6:$BM$106,'Carga People'!AM$2,0))</f>
        <v>0</v>
      </c>
      <c r="AN73" s="140">
        <f>IF(ISERROR(VLOOKUP($C73,'LINHA 1'!$C$6:$BM$162,'Carga People'!AN$2,0)),0,VLOOKUP($C73,'LINHA 1'!$C$6:$BM$162,'Carga People'!AN$2,0))+IF(ISERROR(VLOOKUP($C73,'LINHA 2'!$C$6:$BM$114,'Carga People'!AN$2,0)),0,VLOOKUP($C73,'LINHA 2'!$C$6:$BM$114,'Carga People'!AN$2,0))+IF(ISERROR(VLOOKUP($C73,'LINHA 3'!$C$6:$BM$106,'Carga People'!AN$2,0)),0,VLOOKUP($C73,'LINHA 3'!$C$6:$BM$106,'Carga People'!AN$2,0))</f>
        <v>0</v>
      </c>
      <c r="AO73" s="140">
        <f>IF(ISERROR(VLOOKUP($C73,'LINHA 1'!$C$6:$BM$162,'Carga People'!AO$2,0)),0,VLOOKUP($C73,'LINHA 1'!$C$6:$BM$162,'Carga People'!AO$2,0))+IF(ISERROR(VLOOKUP($C73,'LINHA 2'!$C$6:$BM$114,'Carga People'!AO$2,0)),0,VLOOKUP($C73,'LINHA 2'!$C$6:$BM$114,'Carga People'!AO$2,0))+IF(ISERROR(VLOOKUP($C73,'LINHA 3'!$C$6:$BM$106,'Carga People'!AO$2,0)),0,VLOOKUP($C73,'LINHA 3'!$C$6:$BM$106,'Carga People'!AO$2,0))</f>
        <v>0</v>
      </c>
      <c r="AP73" s="140">
        <f>IF(ISERROR(VLOOKUP($C73,'LINHA 1'!$C$6:$BM$162,'Carga People'!AP$2,0)),0,VLOOKUP($C73,'LINHA 1'!$C$6:$BM$162,'Carga People'!AP$2,0))+IF(ISERROR(VLOOKUP($C73,'LINHA 2'!$C$6:$BM$114,'Carga People'!AP$2,0)),0,VLOOKUP($C73,'LINHA 2'!$C$6:$BM$114,'Carga People'!AP$2,0))+IF(ISERROR(VLOOKUP($C73,'LINHA 3'!$C$6:$BM$106,'Carga People'!AP$2,0)),0,VLOOKUP($C73,'LINHA 3'!$C$6:$BM$106,'Carga People'!AP$2,0))</f>
        <v>0</v>
      </c>
      <c r="AQ73" s="140">
        <f>IF(ISERROR(VLOOKUP($C73,'LINHA 1'!$C$6:$BM$162,'Carga People'!AQ$2,0)),0,VLOOKUP($C73,'LINHA 1'!$C$6:$BM$162,'Carga People'!AQ$2,0))+IF(ISERROR(VLOOKUP($C73,'LINHA 2'!$C$6:$BM$114,'Carga People'!AQ$2,0)),0,VLOOKUP($C73,'LINHA 2'!$C$6:$BM$114,'Carga People'!AQ$2,0))+IF(ISERROR(VLOOKUP($C73,'LINHA 3'!$C$6:$BM$106,'Carga People'!AQ$2,0)),0,VLOOKUP($C73,'LINHA 3'!$C$6:$BM$106,'Carga People'!AQ$2,0))</f>
        <v>0</v>
      </c>
      <c r="AR73" s="140">
        <f>IF(ISERROR(VLOOKUP($C73,'LINHA 1'!$C$6:$BM$162,'Carga People'!AR$2,0)),0,VLOOKUP($C73,'LINHA 1'!$C$6:$BM$162,'Carga People'!AR$2,0))+IF(ISERROR(VLOOKUP($C73,'LINHA 2'!$C$6:$BM$114,'Carga People'!AR$2,0)),0,VLOOKUP($C73,'LINHA 2'!$C$6:$BM$114,'Carga People'!AR$2,0))+IF(ISERROR(VLOOKUP($C73,'LINHA 3'!$C$6:$BM$106,'Carga People'!AR$2,0)),0,VLOOKUP($C73,'LINHA 3'!$C$6:$BM$106,'Carga People'!AR$2,0))</f>
        <v>0</v>
      </c>
      <c r="AS73" s="140">
        <f>IF(ISERROR(VLOOKUP($C73,'LINHA 1'!$C$6:$BM$162,'Carga People'!AS$2,0)),0,VLOOKUP($C73,'LINHA 1'!$C$6:$BM$162,'Carga People'!AS$2,0))+IF(ISERROR(VLOOKUP($C73,'LINHA 2'!$C$6:$BM$114,'Carga People'!AS$2,0)),0,VLOOKUP($C73,'LINHA 2'!$C$6:$BM$114,'Carga People'!AS$2,0))+IF(ISERROR(VLOOKUP($C73,'LINHA 3'!$C$6:$BM$106,'Carga People'!AS$2,0)),0,VLOOKUP($C73,'LINHA 3'!$C$6:$BM$106,'Carga People'!AS$2,0))</f>
        <v>0</v>
      </c>
      <c r="AT73" s="140">
        <f>IF(ISERROR(VLOOKUP($C73,'LINHA 1'!$C$6:$BM$162,'Carga People'!AT$2,0)),0,VLOOKUP($C73,'LINHA 1'!$C$6:$BM$162,'Carga People'!AT$2,0))+IF(ISERROR(VLOOKUP($C73,'LINHA 2'!$C$6:$BM$114,'Carga People'!AT$2,0)),0,VLOOKUP($C73,'LINHA 2'!$C$6:$BM$114,'Carga People'!AT$2,0))+IF(ISERROR(VLOOKUP($C73,'LINHA 3'!$C$6:$BM$106,'Carga People'!AT$2,0)),0,VLOOKUP($C73,'LINHA 3'!$C$6:$BM$106,'Carga People'!AT$2,0))</f>
        <v>0</v>
      </c>
      <c r="AU73" s="367">
        <f t="shared" si="10"/>
        <v>0</v>
      </c>
      <c r="AV73" s="780" t="str">
        <f t="shared" si="11"/>
        <v/>
      </c>
      <c r="AW73" s="90">
        <f>IF(D73="","",VLOOKUP(D73,MI_ME!$D$5:$AQ$336,39,0))</f>
        <v>0</v>
      </c>
      <c r="AX73" s="660"/>
    </row>
    <row r="74" spans="1:50" ht="18" hidden="1" customHeight="1" x14ac:dyDescent="0.3">
      <c r="A74" s="1792"/>
      <c r="B74" s="770" t="s">
        <v>499</v>
      </c>
      <c r="C74" s="28" t="s">
        <v>769</v>
      </c>
      <c r="D74" s="771" t="s">
        <v>768</v>
      </c>
      <c r="E74" s="1457" t="s">
        <v>974</v>
      </c>
      <c r="F74" s="770" t="s">
        <v>47</v>
      </c>
      <c r="G74" s="136"/>
      <c r="H74" s="137"/>
      <c r="I74" s="138"/>
      <c r="J74" s="139">
        <f>IF(ISERROR(VLOOKUP($C74,'LINHA 1'!$C$6:$BM$162,'Carga People'!J$2,0)),0,VLOOKUP($C74,'LINHA 1'!$C$6:$BM$162,'Carga People'!J$2,0))+IF(ISERROR(VLOOKUP($C74,'LINHA 2'!$C$6:$BM$114,'Carga People'!J$2,0)),0,VLOOKUP($C74,'LINHA 2'!$C$6:$BM$114,'Carga People'!J$2,0))+IF(ISERROR(VLOOKUP($C74,'LINHA 3'!$C$6:$BM$106,'Carga People'!J$2,0)),0,VLOOKUP($C74,'LINHA 3'!$C$6:$BM$106,'Carga People'!J$2,0))</f>
        <v>0</v>
      </c>
      <c r="K74" s="140">
        <f>IF(ISERROR(VLOOKUP($C74,'LINHA 1'!$C$6:$BM$162,'Carga People'!K$2,0)),0,VLOOKUP($C74,'LINHA 1'!$C$6:$BM$162,'Carga People'!K$2,0))+IF(ISERROR(VLOOKUP($C74,'LINHA 2'!$C$6:$BM$114,'Carga People'!K$2,0)),0,VLOOKUP($C74,'LINHA 2'!$C$6:$BM$114,'Carga People'!K$2,0))+IF(ISERROR(VLOOKUP($C74,'LINHA 3'!$C$6:$BM$106,'Carga People'!K$2,0)),0,VLOOKUP($C74,'LINHA 3'!$C$6:$BM$106,'Carga People'!K$2,0))</f>
        <v>0</v>
      </c>
      <c r="L74" s="140">
        <f>IF(ISERROR(VLOOKUP($C74,'LINHA 1'!$C$6:$BM$162,'Carga People'!L$2,0)),0,VLOOKUP($C74,'LINHA 1'!$C$6:$BM$162,'Carga People'!L$2,0))+IF(ISERROR(VLOOKUP($C74,'LINHA 2'!$C$6:$BM$114,'Carga People'!L$2,0)),0,VLOOKUP($C74,'LINHA 2'!$C$6:$BM$114,'Carga People'!L$2,0))+IF(ISERROR(VLOOKUP($C74,'LINHA 3'!$C$6:$BM$106,'Carga People'!L$2,0)),0,VLOOKUP($C74,'LINHA 3'!$C$6:$BM$106,'Carga People'!L$2,0))</f>
        <v>0</v>
      </c>
      <c r="M74" s="140">
        <f>IF(ISERROR(VLOOKUP($C74,'LINHA 1'!$C$6:$BM$162,'Carga People'!M$2,0)),0,VLOOKUP($C74,'LINHA 1'!$C$6:$BM$162,'Carga People'!M$2,0))+IF(ISERROR(VLOOKUP($C74,'LINHA 2'!$C$6:$BM$114,'Carga People'!M$2,0)),0,VLOOKUP($C74,'LINHA 2'!$C$6:$BM$114,'Carga People'!M$2,0))+IF(ISERROR(VLOOKUP($C74,'LINHA 3'!$C$6:$BM$106,'Carga People'!M$2,0)),0,VLOOKUP($C74,'LINHA 3'!$C$6:$BM$106,'Carga People'!M$2,0))</f>
        <v>0</v>
      </c>
      <c r="N74" s="140">
        <f>IF(ISERROR(VLOOKUP($C74,'LINHA 1'!$C$6:$BM$162,'Carga People'!N$2,0)),0,VLOOKUP($C74,'LINHA 1'!$C$6:$BM$162,'Carga People'!N$2,0))+IF(ISERROR(VLOOKUP($C74,'LINHA 2'!$C$6:$BM$114,'Carga People'!N$2,0)),0,VLOOKUP($C74,'LINHA 2'!$C$6:$BM$114,'Carga People'!N$2,0))+IF(ISERROR(VLOOKUP($C74,'LINHA 3'!$C$6:$BM$106,'Carga People'!N$2,0)),0,VLOOKUP($C74,'LINHA 3'!$C$6:$BM$106,'Carga People'!N$2,0))</f>
        <v>0</v>
      </c>
      <c r="O74" s="140">
        <f>IF(ISERROR(VLOOKUP($C74,'LINHA 1'!$C$6:$BM$162,'Carga People'!O$2,0)),0,VLOOKUP($C74,'LINHA 1'!$C$6:$BM$162,'Carga People'!O$2,0))+IF(ISERROR(VLOOKUP($C74,'LINHA 2'!$C$6:$BM$114,'Carga People'!O$2,0)),0,VLOOKUP($C74,'LINHA 2'!$C$6:$BM$114,'Carga People'!O$2,0))+IF(ISERROR(VLOOKUP($C74,'LINHA 3'!$C$6:$BM$106,'Carga People'!O$2,0)),0,VLOOKUP($C74,'LINHA 3'!$C$6:$BM$106,'Carga People'!O$2,0))</f>
        <v>0</v>
      </c>
      <c r="P74" s="140">
        <f>IF(ISERROR(VLOOKUP($C74,'LINHA 1'!$C$6:$BM$162,'Carga People'!P$2,0)),0,VLOOKUP($C74,'LINHA 1'!$C$6:$BM$162,'Carga People'!P$2,0))+IF(ISERROR(VLOOKUP($C74,'LINHA 2'!$C$6:$BM$114,'Carga People'!P$2,0)),0,VLOOKUP($C74,'LINHA 2'!$C$6:$BM$114,'Carga People'!P$2,0))+IF(ISERROR(VLOOKUP($C74,'LINHA 3'!$C$6:$BM$106,'Carga People'!P$2,0)),0,VLOOKUP($C74,'LINHA 3'!$C$6:$BM$106,'Carga People'!P$2,0))</f>
        <v>0</v>
      </c>
      <c r="Q74" s="140">
        <f>IF(ISERROR(VLOOKUP($C74,'LINHA 1'!$C$6:$BM$162,'Carga People'!Q$2,0)),0,VLOOKUP($C74,'LINHA 1'!$C$6:$BM$162,'Carga People'!Q$2,0))+IF(ISERROR(VLOOKUP($C74,'LINHA 2'!$C$6:$BM$114,'Carga People'!Q$2,0)),0,VLOOKUP($C74,'LINHA 2'!$C$6:$BM$114,'Carga People'!Q$2,0))+IF(ISERROR(VLOOKUP($C74,'LINHA 3'!$C$6:$BM$106,'Carga People'!Q$2,0)),0,VLOOKUP($C74,'LINHA 3'!$C$6:$BM$106,'Carga People'!Q$2,0))</f>
        <v>0</v>
      </c>
      <c r="R74" s="140">
        <f>IF(ISERROR(VLOOKUP($C74,'LINHA 1'!$C$6:$BM$162,'Carga People'!R$2,0)),0,VLOOKUP($C74,'LINHA 1'!$C$6:$BM$162,'Carga People'!R$2,0))+IF(ISERROR(VLOOKUP($C74,'LINHA 2'!$C$6:$BM$114,'Carga People'!R$2,0)),0,VLOOKUP($C74,'LINHA 2'!$C$6:$BM$114,'Carga People'!R$2,0))+IF(ISERROR(VLOOKUP($C74,'LINHA 3'!$C$6:$BM$106,'Carga People'!R$2,0)),0,VLOOKUP($C74,'LINHA 3'!$C$6:$BM$106,'Carga People'!R$2,0))</f>
        <v>0</v>
      </c>
      <c r="S74" s="140">
        <f>IF(ISERROR(VLOOKUP($C74,'LINHA 1'!$C$6:$BM$162,'Carga People'!S$2,0)),0,VLOOKUP($C74,'LINHA 1'!$C$6:$BM$162,'Carga People'!S$2,0))+IF(ISERROR(VLOOKUP($C74,'LINHA 2'!$C$6:$BM$114,'Carga People'!S$2,0)),0,VLOOKUP($C74,'LINHA 2'!$C$6:$BM$114,'Carga People'!S$2,0))+IF(ISERROR(VLOOKUP($C74,'LINHA 3'!$C$6:$BM$106,'Carga People'!S$2,0)),0,VLOOKUP($C74,'LINHA 3'!$C$6:$BM$106,'Carga People'!S$2,0))</f>
        <v>0</v>
      </c>
      <c r="T74" s="140">
        <f>IF(ISERROR(VLOOKUP($C74,'LINHA 1'!$C$6:$BM$162,'Carga People'!T$2,0)),0,VLOOKUP($C74,'LINHA 1'!$C$6:$BM$162,'Carga People'!T$2,0))+IF(ISERROR(VLOOKUP($C74,'LINHA 2'!$C$6:$BM$114,'Carga People'!T$2,0)),0,VLOOKUP($C74,'LINHA 2'!$C$6:$BM$114,'Carga People'!T$2,0))+IF(ISERROR(VLOOKUP($C74,'LINHA 3'!$C$6:$BM$106,'Carga People'!T$2,0)),0,VLOOKUP($C74,'LINHA 3'!$C$6:$BM$106,'Carga People'!T$2,0))</f>
        <v>0</v>
      </c>
      <c r="U74" s="140">
        <f>IF(ISERROR(VLOOKUP($C74,'LINHA 1'!$C$6:$BM$162,'Carga People'!U$2,0)),0,VLOOKUP($C74,'LINHA 1'!$C$6:$BM$162,'Carga People'!U$2,0))+IF(ISERROR(VLOOKUP($C74,'LINHA 2'!$C$6:$BM$114,'Carga People'!U$2,0)),0,VLOOKUP($C74,'LINHA 2'!$C$6:$BM$114,'Carga People'!U$2,0))+IF(ISERROR(VLOOKUP($C74,'LINHA 3'!$C$6:$BM$106,'Carga People'!U$2,0)),0,VLOOKUP($C74,'LINHA 3'!$C$6:$BM$106,'Carga People'!U$2,0))</f>
        <v>0</v>
      </c>
      <c r="V74" s="140">
        <f>IF(ISERROR(VLOOKUP($C74,'LINHA 1'!$C$6:$BM$162,'Carga People'!V$2,0)),0,VLOOKUP($C74,'LINHA 1'!$C$6:$BM$162,'Carga People'!V$2,0))+IF(ISERROR(VLOOKUP($C74,'LINHA 2'!$C$6:$BM$114,'Carga People'!V$2,0)),0,VLOOKUP($C74,'LINHA 2'!$C$6:$BM$114,'Carga People'!V$2,0))+IF(ISERROR(VLOOKUP($C74,'LINHA 3'!$C$6:$BM$106,'Carga People'!V$2,0)),0,VLOOKUP($C74,'LINHA 3'!$C$6:$BM$106,'Carga People'!V$2,0))</f>
        <v>0</v>
      </c>
      <c r="W74" s="140">
        <f>IF(ISERROR(VLOOKUP($C74,'LINHA 1'!$C$6:$BM$162,'Carga People'!W$2,0)),0,VLOOKUP($C74,'LINHA 1'!$C$6:$BM$162,'Carga People'!W$2,0))+IF(ISERROR(VLOOKUP($C74,'LINHA 2'!$C$6:$BM$114,'Carga People'!W$2,0)),0,VLOOKUP($C74,'LINHA 2'!$C$6:$BM$114,'Carga People'!W$2,0))+IF(ISERROR(VLOOKUP($C74,'LINHA 3'!$C$6:$BM$106,'Carga People'!W$2,0)),0,VLOOKUP($C74,'LINHA 3'!$C$6:$BM$106,'Carga People'!W$2,0))</f>
        <v>0</v>
      </c>
      <c r="X74" s="140">
        <f>IF(ISERROR(VLOOKUP($C74,'LINHA 1'!$C$6:$BM$162,'Carga People'!X$2,0)),0,VLOOKUP($C74,'LINHA 1'!$C$6:$BM$162,'Carga People'!X$2,0))+IF(ISERROR(VLOOKUP($C74,'LINHA 2'!$C$6:$BM$114,'Carga People'!X$2,0)),0,VLOOKUP($C74,'LINHA 2'!$C$6:$BM$114,'Carga People'!X$2,0))+IF(ISERROR(VLOOKUP($C74,'LINHA 3'!$C$6:$BM$106,'Carga People'!X$2,0)),0,VLOOKUP($C74,'LINHA 3'!$C$6:$BM$106,'Carga People'!X$2,0))</f>
        <v>0</v>
      </c>
      <c r="Y74" s="140">
        <f>IF(ISERROR(VLOOKUP($C74,'LINHA 1'!$C$6:$BM$162,'Carga People'!Y$2,0)),0,VLOOKUP($C74,'LINHA 1'!$C$6:$BM$162,'Carga People'!Y$2,0))+IF(ISERROR(VLOOKUP($C74,'LINHA 2'!$C$6:$BM$114,'Carga People'!Y$2,0)),0,VLOOKUP($C74,'LINHA 2'!$C$6:$BM$114,'Carga People'!Y$2,0))+IF(ISERROR(VLOOKUP($C74,'LINHA 3'!$C$6:$BM$106,'Carga People'!Y$2,0)),0,VLOOKUP($C74,'LINHA 3'!$C$6:$BM$106,'Carga People'!Y$2,0))</f>
        <v>0</v>
      </c>
      <c r="Z74" s="140">
        <f>IF(ISERROR(VLOOKUP($C74,'LINHA 1'!$C$6:$BM$162,'Carga People'!Z$2,0)),0,VLOOKUP($C74,'LINHA 1'!$C$6:$BM$162,'Carga People'!Z$2,0))+IF(ISERROR(VLOOKUP($C74,'LINHA 2'!$C$6:$BM$114,'Carga People'!Z$2,0)),0,VLOOKUP($C74,'LINHA 2'!$C$6:$BM$114,'Carga People'!Z$2,0))+IF(ISERROR(VLOOKUP($C74,'LINHA 3'!$C$6:$BM$106,'Carga People'!Z$2,0)),0,VLOOKUP($C74,'LINHA 3'!$C$6:$BM$106,'Carga People'!Z$2,0))</f>
        <v>0</v>
      </c>
      <c r="AA74" s="140">
        <f>IF(ISERROR(VLOOKUP($C74,'LINHA 1'!$C$6:$BM$162,'Carga People'!AA$2,0)),0,VLOOKUP($C74,'LINHA 1'!$C$6:$BM$162,'Carga People'!AA$2,0))+IF(ISERROR(VLOOKUP($C74,'LINHA 2'!$C$6:$BM$114,'Carga People'!AA$2,0)),0,VLOOKUP($C74,'LINHA 2'!$C$6:$BM$114,'Carga People'!AA$2,0))+IF(ISERROR(VLOOKUP($C74,'LINHA 3'!$C$6:$BM$106,'Carga People'!AA$2,0)),0,VLOOKUP($C74,'LINHA 3'!$C$6:$BM$106,'Carga People'!AA$2,0))</f>
        <v>0</v>
      </c>
      <c r="AB74" s="140">
        <f>IF(ISERROR(VLOOKUP($C74,'LINHA 1'!$C$6:$BM$162,'Carga People'!AB$2,0)),0,VLOOKUP($C74,'LINHA 1'!$C$6:$BM$162,'Carga People'!AB$2,0))+IF(ISERROR(VLOOKUP($C74,'LINHA 2'!$C$6:$BM$114,'Carga People'!AB$2,0)),0,VLOOKUP($C74,'LINHA 2'!$C$6:$BM$114,'Carga People'!AB$2,0))+IF(ISERROR(VLOOKUP($C74,'LINHA 3'!$C$6:$BM$106,'Carga People'!AB$2,0)),0,VLOOKUP($C74,'LINHA 3'!$C$6:$BM$106,'Carga People'!AB$2,0))</f>
        <v>0</v>
      </c>
      <c r="AC74" s="140">
        <f>IF(ISERROR(VLOOKUP($C74,'LINHA 1'!$C$6:$BM$162,'Carga People'!AC$2,0)),0,VLOOKUP($C74,'LINHA 1'!$C$6:$BM$162,'Carga People'!AC$2,0))+IF(ISERROR(VLOOKUP($C74,'LINHA 2'!$C$6:$BM$114,'Carga People'!AC$2,0)),0,VLOOKUP($C74,'LINHA 2'!$C$6:$BM$114,'Carga People'!AC$2,0))+IF(ISERROR(VLOOKUP($C74,'LINHA 3'!$C$6:$BM$106,'Carga People'!AC$2,0)),0,VLOOKUP($C74,'LINHA 3'!$C$6:$BM$106,'Carga People'!AC$2,0))</f>
        <v>0</v>
      </c>
      <c r="AD74" s="140">
        <f>IF(ISERROR(VLOOKUP($C74,'LINHA 1'!$C$6:$BM$162,'Carga People'!AD$2,0)),0,VLOOKUP($C74,'LINHA 1'!$C$6:$BM$162,'Carga People'!AD$2,0))+IF(ISERROR(VLOOKUP($C74,'LINHA 2'!$C$6:$BM$114,'Carga People'!AD$2,0)),0,VLOOKUP($C74,'LINHA 2'!$C$6:$BM$114,'Carga People'!AD$2,0))+IF(ISERROR(VLOOKUP($C74,'LINHA 3'!$C$6:$BM$106,'Carga People'!AD$2,0)),0,VLOOKUP($C74,'LINHA 3'!$C$6:$BM$106,'Carga People'!AD$2,0))</f>
        <v>0</v>
      </c>
      <c r="AE74" s="140">
        <f>IF(ISERROR(VLOOKUP($C74,'LINHA 1'!$C$6:$BM$162,'Carga People'!AE$2,0)),0,VLOOKUP($C74,'LINHA 1'!$C$6:$BM$162,'Carga People'!AE$2,0))+IF(ISERROR(VLOOKUP($C74,'LINHA 2'!$C$6:$BM$114,'Carga People'!AE$2,0)),0,VLOOKUP($C74,'LINHA 2'!$C$6:$BM$114,'Carga People'!AE$2,0))+IF(ISERROR(VLOOKUP($C74,'LINHA 3'!$C$6:$BM$106,'Carga People'!AE$2,0)),0,VLOOKUP($C74,'LINHA 3'!$C$6:$BM$106,'Carga People'!AE$2,0))</f>
        <v>0</v>
      </c>
      <c r="AF74" s="140">
        <f>IF(ISERROR(VLOOKUP($C74,'LINHA 1'!$C$6:$BM$162,'Carga People'!AF$2,0)),0,VLOOKUP($C74,'LINHA 1'!$C$6:$BM$162,'Carga People'!AF$2,0))+IF(ISERROR(VLOOKUP($C74,'LINHA 2'!$C$6:$BM$114,'Carga People'!AF$2,0)),0,VLOOKUP($C74,'LINHA 2'!$C$6:$BM$114,'Carga People'!AF$2,0))+IF(ISERROR(VLOOKUP($C74,'LINHA 3'!$C$6:$BM$106,'Carga People'!AF$2,0)),0,VLOOKUP($C74,'LINHA 3'!$C$6:$BM$106,'Carga People'!AF$2,0))</f>
        <v>0</v>
      </c>
      <c r="AG74" s="140">
        <f>IF(ISERROR(VLOOKUP($C74,'LINHA 1'!$C$6:$BM$162,'Carga People'!AG$2,0)),0,VLOOKUP($C74,'LINHA 1'!$C$6:$BM$162,'Carga People'!AG$2,0))+IF(ISERROR(VLOOKUP($C74,'LINHA 2'!$C$6:$BM$114,'Carga People'!AG$2,0)),0,VLOOKUP($C74,'LINHA 2'!$C$6:$BM$114,'Carga People'!AG$2,0))+IF(ISERROR(VLOOKUP($C74,'LINHA 3'!$C$6:$BM$106,'Carga People'!AG$2,0)),0,VLOOKUP($C74,'LINHA 3'!$C$6:$BM$106,'Carga People'!AG$2,0))</f>
        <v>0</v>
      </c>
      <c r="AH74" s="140">
        <f>IF(ISERROR(VLOOKUP($C74,'LINHA 1'!$C$6:$BM$162,'Carga People'!AH$2,0)),0,VLOOKUP($C74,'LINHA 1'!$C$6:$BM$162,'Carga People'!AH$2,0))+IF(ISERROR(VLOOKUP($C74,'LINHA 2'!$C$6:$BM$114,'Carga People'!AH$2,0)),0,VLOOKUP($C74,'LINHA 2'!$C$6:$BM$114,'Carga People'!AH$2,0))+IF(ISERROR(VLOOKUP($C74,'LINHA 3'!$C$6:$BM$106,'Carga People'!AH$2,0)),0,VLOOKUP($C74,'LINHA 3'!$C$6:$BM$106,'Carga People'!AH$2,0))</f>
        <v>0</v>
      </c>
      <c r="AI74" s="140">
        <f>IF(ISERROR(VLOOKUP($C74,'LINHA 1'!$C$6:$BM$162,'Carga People'!AI$2,0)),0,VLOOKUP($C74,'LINHA 1'!$C$6:$BM$162,'Carga People'!AI$2,0))+IF(ISERROR(VLOOKUP($C74,'LINHA 2'!$C$6:$BM$114,'Carga People'!AI$2,0)),0,VLOOKUP($C74,'LINHA 2'!$C$6:$BM$114,'Carga People'!AI$2,0))+IF(ISERROR(VLOOKUP($C74,'LINHA 3'!$C$6:$BM$106,'Carga People'!AI$2,0)),0,VLOOKUP($C74,'LINHA 3'!$C$6:$BM$106,'Carga People'!AI$2,0))</f>
        <v>0</v>
      </c>
      <c r="AJ74" s="140">
        <f>IF(ISERROR(VLOOKUP($C74,'LINHA 1'!$C$6:$BM$162,'Carga People'!AJ$2,0)),0,VLOOKUP($C74,'LINHA 1'!$C$6:$BM$162,'Carga People'!AJ$2,0))+IF(ISERROR(VLOOKUP($C74,'LINHA 2'!$C$6:$BM$114,'Carga People'!AJ$2,0)),0,VLOOKUP($C74,'LINHA 2'!$C$6:$BM$114,'Carga People'!AJ$2,0))+IF(ISERROR(VLOOKUP($C74,'LINHA 3'!$C$6:$BM$106,'Carga People'!AJ$2,0)),0,VLOOKUP($C74,'LINHA 3'!$C$6:$BM$106,'Carga People'!AJ$2,0))</f>
        <v>0</v>
      </c>
      <c r="AK74" s="140">
        <f>IF(ISERROR(VLOOKUP($C74,'LINHA 1'!$C$6:$BM$162,'Carga People'!AK$2,0)),0,VLOOKUP($C74,'LINHA 1'!$C$6:$BM$162,'Carga People'!AK$2,0))+IF(ISERROR(VLOOKUP($C74,'LINHA 2'!$C$6:$BM$114,'Carga People'!AK$2,0)),0,VLOOKUP($C74,'LINHA 2'!$C$6:$BM$114,'Carga People'!AK$2,0))+IF(ISERROR(VLOOKUP($C74,'LINHA 3'!$C$6:$BM$106,'Carga People'!AK$2,0)),0,VLOOKUP($C74,'LINHA 3'!$C$6:$BM$106,'Carga People'!AK$2,0))</f>
        <v>0</v>
      </c>
      <c r="AL74" s="140">
        <f>IF(ISERROR(VLOOKUP($C74,'LINHA 1'!$C$6:$BM$162,'Carga People'!AL$2,0)),0,VLOOKUP($C74,'LINHA 1'!$C$6:$BM$162,'Carga People'!AL$2,0))+IF(ISERROR(VLOOKUP($C74,'LINHA 2'!$C$6:$BM$114,'Carga People'!AL$2,0)),0,VLOOKUP($C74,'LINHA 2'!$C$6:$BM$114,'Carga People'!AL$2,0))+IF(ISERROR(VLOOKUP($C74,'LINHA 3'!$C$6:$BM$106,'Carga People'!AL$2,0)),0,VLOOKUP($C74,'LINHA 3'!$C$6:$BM$106,'Carga People'!AL$2,0))</f>
        <v>0</v>
      </c>
      <c r="AM74" s="140">
        <f>IF(ISERROR(VLOOKUP($C74,'LINHA 1'!$C$6:$BM$162,'Carga People'!AM$2,0)),0,VLOOKUP($C74,'LINHA 1'!$C$6:$BM$162,'Carga People'!AM$2,0))+IF(ISERROR(VLOOKUP($C74,'LINHA 2'!$C$6:$BM$114,'Carga People'!AM$2,0)),0,VLOOKUP($C74,'LINHA 2'!$C$6:$BM$114,'Carga People'!AM$2,0))+IF(ISERROR(VLOOKUP($C74,'LINHA 3'!$C$6:$BM$106,'Carga People'!AM$2,0)),0,VLOOKUP($C74,'LINHA 3'!$C$6:$BM$106,'Carga People'!AM$2,0))</f>
        <v>0</v>
      </c>
      <c r="AN74" s="140">
        <f>IF(ISERROR(VLOOKUP($C74,'LINHA 1'!$C$6:$BM$162,'Carga People'!AN$2,0)),0,VLOOKUP($C74,'LINHA 1'!$C$6:$BM$162,'Carga People'!AN$2,0))+IF(ISERROR(VLOOKUP($C74,'LINHA 2'!$C$6:$BM$114,'Carga People'!AN$2,0)),0,VLOOKUP($C74,'LINHA 2'!$C$6:$BM$114,'Carga People'!AN$2,0))+IF(ISERROR(VLOOKUP($C74,'LINHA 3'!$C$6:$BM$106,'Carga People'!AN$2,0)),0,VLOOKUP($C74,'LINHA 3'!$C$6:$BM$106,'Carga People'!AN$2,0))</f>
        <v>0</v>
      </c>
      <c r="AO74" s="140">
        <f>IF(ISERROR(VLOOKUP($C74,'LINHA 1'!$C$6:$BM$162,'Carga People'!AO$2,0)),0,VLOOKUP($C74,'LINHA 1'!$C$6:$BM$162,'Carga People'!AO$2,0))+IF(ISERROR(VLOOKUP($C74,'LINHA 2'!$C$6:$BM$114,'Carga People'!AO$2,0)),0,VLOOKUP($C74,'LINHA 2'!$C$6:$BM$114,'Carga People'!AO$2,0))+IF(ISERROR(VLOOKUP($C74,'LINHA 3'!$C$6:$BM$106,'Carga People'!AO$2,0)),0,VLOOKUP($C74,'LINHA 3'!$C$6:$BM$106,'Carga People'!AO$2,0))</f>
        <v>0</v>
      </c>
      <c r="AP74" s="140">
        <f>IF(ISERROR(VLOOKUP($C74,'LINHA 1'!$C$6:$BM$162,'Carga People'!AP$2,0)),0,VLOOKUP($C74,'LINHA 1'!$C$6:$BM$162,'Carga People'!AP$2,0))+IF(ISERROR(VLOOKUP($C74,'LINHA 2'!$C$6:$BM$114,'Carga People'!AP$2,0)),0,VLOOKUP($C74,'LINHA 2'!$C$6:$BM$114,'Carga People'!AP$2,0))+IF(ISERROR(VLOOKUP($C74,'LINHA 3'!$C$6:$BM$106,'Carga People'!AP$2,0)),0,VLOOKUP($C74,'LINHA 3'!$C$6:$BM$106,'Carga People'!AP$2,0))</f>
        <v>0</v>
      </c>
      <c r="AQ74" s="140">
        <f>IF(ISERROR(VLOOKUP($C74,'LINHA 1'!$C$6:$BM$162,'Carga People'!AQ$2,0)),0,VLOOKUP($C74,'LINHA 1'!$C$6:$BM$162,'Carga People'!AQ$2,0))+IF(ISERROR(VLOOKUP($C74,'LINHA 2'!$C$6:$BM$114,'Carga People'!AQ$2,0)),0,VLOOKUP($C74,'LINHA 2'!$C$6:$BM$114,'Carga People'!AQ$2,0))+IF(ISERROR(VLOOKUP($C74,'LINHA 3'!$C$6:$BM$106,'Carga People'!AQ$2,0)),0,VLOOKUP($C74,'LINHA 3'!$C$6:$BM$106,'Carga People'!AQ$2,0))</f>
        <v>0</v>
      </c>
      <c r="AR74" s="140">
        <f>IF(ISERROR(VLOOKUP($C74,'LINHA 1'!$C$6:$BM$162,'Carga People'!AR$2,0)),0,VLOOKUP($C74,'LINHA 1'!$C$6:$BM$162,'Carga People'!AR$2,0))+IF(ISERROR(VLOOKUP($C74,'LINHA 2'!$C$6:$BM$114,'Carga People'!AR$2,0)),0,VLOOKUP($C74,'LINHA 2'!$C$6:$BM$114,'Carga People'!AR$2,0))+IF(ISERROR(VLOOKUP($C74,'LINHA 3'!$C$6:$BM$106,'Carga People'!AR$2,0)),0,VLOOKUP($C74,'LINHA 3'!$C$6:$BM$106,'Carga People'!AR$2,0))</f>
        <v>0</v>
      </c>
      <c r="AS74" s="140">
        <f>IF(ISERROR(VLOOKUP($C74,'LINHA 1'!$C$6:$BM$162,'Carga People'!AS$2,0)),0,VLOOKUP($C74,'LINHA 1'!$C$6:$BM$162,'Carga People'!AS$2,0))+IF(ISERROR(VLOOKUP($C74,'LINHA 2'!$C$6:$BM$114,'Carga People'!AS$2,0)),0,VLOOKUP($C74,'LINHA 2'!$C$6:$BM$114,'Carga People'!AS$2,0))+IF(ISERROR(VLOOKUP($C74,'LINHA 3'!$C$6:$BM$106,'Carga People'!AS$2,0)),0,VLOOKUP($C74,'LINHA 3'!$C$6:$BM$106,'Carga People'!AS$2,0))</f>
        <v>0</v>
      </c>
      <c r="AT74" s="140">
        <f>IF(ISERROR(VLOOKUP($C74,'LINHA 1'!$C$6:$BM$162,'Carga People'!AT$2,0)),0,VLOOKUP($C74,'LINHA 1'!$C$6:$BM$162,'Carga People'!AT$2,0))+IF(ISERROR(VLOOKUP($C74,'LINHA 2'!$C$6:$BM$114,'Carga People'!AT$2,0)),0,VLOOKUP($C74,'LINHA 2'!$C$6:$BM$114,'Carga People'!AT$2,0))+IF(ISERROR(VLOOKUP($C74,'LINHA 3'!$C$6:$BM$106,'Carga People'!AT$2,0)),0,VLOOKUP($C74,'LINHA 3'!$C$6:$BM$106,'Carga People'!AT$2,0))</f>
        <v>0</v>
      </c>
      <c r="AU74" s="367">
        <f t="shared" si="10"/>
        <v>0</v>
      </c>
      <c r="AV74" s="780" t="str">
        <f t="shared" si="11"/>
        <v/>
      </c>
      <c r="AW74" s="90" t="e">
        <f>IF(D74="","",VLOOKUP(D74,MI_ME!$D$5:$AQ$336,39,0))</f>
        <v>#N/A</v>
      </c>
      <c r="AX74" s="660"/>
    </row>
    <row r="75" spans="1:50" ht="18" hidden="1" customHeight="1" x14ac:dyDescent="0.3">
      <c r="A75" s="1792"/>
      <c r="B75" s="773" t="s">
        <v>248</v>
      </c>
      <c r="C75" s="773" t="s">
        <v>387</v>
      </c>
      <c r="D75" s="771" t="s">
        <v>389</v>
      </c>
      <c r="E75" s="1457" t="s">
        <v>958</v>
      </c>
      <c r="F75" s="770" t="s">
        <v>47</v>
      </c>
      <c r="G75" s="136"/>
      <c r="H75" s="137"/>
      <c r="I75" s="138"/>
      <c r="J75" s="139">
        <f>IF(ISERROR(VLOOKUP($C75,'LINHA 1'!$C$6:$BM$162,'Carga People'!J$2,0)),0,VLOOKUP($C75,'LINHA 1'!$C$6:$BM$162,'Carga People'!J$2,0))+IF(ISERROR(VLOOKUP($C75,'LINHA 2'!$C$6:$BM$114,'Carga People'!J$2,0)),0,VLOOKUP($C75,'LINHA 2'!$C$6:$BM$114,'Carga People'!J$2,0))+IF(ISERROR(VLOOKUP($C75,'LINHA 3'!$C$6:$BM$106,'Carga People'!J$2,0)),0,VLOOKUP($C75,'LINHA 3'!$C$6:$BM$106,'Carga People'!J$2,0))</f>
        <v>0</v>
      </c>
      <c r="K75" s="140">
        <f>IF(ISERROR(VLOOKUP($C75,'LINHA 1'!$C$6:$BM$162,'Carga People'!K$2,0)),0,VLOOKUP($C75,'LINHA 1'!$C$6:$BM$162,'Carga People'!K$2,0))+IF(ISERROR(VLOOKUP($C75,'LINHA 2'!$C$6:$BM$114,'Carga People'!K$2,0)),0,VLOOKUP($C75,'LINHA 2'!$C$6:$BM$114,'Carga People'!K$2,0))+IF(ISERROR(VLOOKUP($C75,'LINHA 3'!$C$6:$BM$106,'Carga People'!K$2,0)),0,VLOOKUP($C75,'LINHA 3'!$C$6:$BM$106,'Carga People'!K$2,0))</f>
        <v>0</v>
      </c>
      <c r="L75" s="140">
        <f>IF(ISERROR(VLOOKUP($C75,'LINHA 1'!$C$6:$BM$162,'Carga People'!L$2,0)),0,VLOOKUP($C75,'LINHA 1'!$C$6:$BM$162,'Carga People'!L$2,0))+IF(ISERROR(VLOOKUP($C75,'LINHA 2'!$C$6:$BM$114,'Carga People'!L$2,0)),0,VLOOKUP($C75,'LINHA 2'!$C$6:$BM$114,'Carga People'!L$2,0))+IF(ISERROR(VLOOKUP($C75,'LINHA 3'!$C$6:$BM$106,'Carga People'!L$2,0)),0,VLOOKUP($C75,'LINHA 3'!$C$6:$BM$106,'Carga People'!L$2,0))</f>
        <v>0</v>
      </c>
      <c r="M75" s="140">
        <f>IF(ISERROR(VLOOKUP($C75,'LINHA 1'!$C$6:$BM$162,'Carga People'!M$2,0)),0,VLOOKUP($C75,'LINHA 1'!$C$6:$BM$162,'Carga People'!M$2,0))+IF(ISERROR(VLOOKUP($C75,'LINHA 2'!$C$6:$BM$114,'Carga People'!M$2,0)),0,VLOOKUP($C75,'LINHA 2'!$C$6:$BM$114,'Carga People'!M$2,0))+IF(ISERROR(VLOOKUP($C75,'LINHA 3'!$C$6:$BM$106,'Carga People'!M$2,0)),0,VLOOKUP($C75,'LINHA 3'!$C$6:$BM$106,'Carga People'!M$2,0))</f>
        <v>0</v>
      </c>
      <c r="N75" s="140">
        <f>IF(ISERROR(VLOOKUP($C75,'LINHA 1'!$C$6:$BM$162,'Carga People'!N$2,0)),0,VLOOKUP($C75,'LINHA 1'!$C$6:$BM$162,'Carga People'!N$2,0))+IF(ISERROR(VLOOKUP($C75,'LINHA 2'!$C$6:$BM$114,'Carga People'!N$2,0)),0,VLOOKUP($C75,'LINHA 2'!$C$6:$BM$114,'Carga People'!N$2,0))+IF(ISERROR(VLOOKUP($C75,'LINHA 3'!$C$6:$BM$106,'Carga People'!N$2,0)),0,VLOOKUP($C75,'LINHA 3'!$C$6:$BM$106,'Carga People'!N$2,0))</f>
        <v>0</v>
      </c>
      <c r="O75" s="140">
        <f>IF(ISERROR(VLOOKUP($C75,'LINHA 1'!$C$6:$BM$162,'Carga People'!O$2,0)),0,VLOOKUP($C75,'LINHA 1'!$C$6:$BM$162,'Carga People'!O$2,0))+IF(ISERROR(VLOOKUP($C75,'LINHA 2'!$C$6:$BM$114,'Carga People'!O$2,0)),0,VLOOKUP($C75,'LINHA 2'!$C$6:$BM$114,'Carga People'!O$2,0))+IF(ISERROR(VLOOKUP($C75,'LINHA 3'!$C$6:$BM$106,'Carga People'!O$2,0)),0,VLOOKUP($C75,'LINHA 3'!$C$6:$BM$106,'Carga People'!O$2,0))</f>
        <v>0</v>
      </c>
      <c r="P75" s="140">
        <f>IF(ISERROR(VLOOKUP($C75,'LINHA 1'!$C$6:$BM$162,'Carga People'!P$2,0)),0,VLOOKUP($C75,'LINHA 1'!$C$6:$BM$162,'Carga People'!P$2,0))+IF(ISERROR(VLOOKUP($C75,'LINHA 2'!$C$6:$BM$114,'Carga People'!P$2,0)),0,VLOOKUP($C75,'LINHA 2'!$C$6:$BM$114,'Carga People'!P$2,0))+IF(ISERROR(VLOOKUP($C75,'LINHA 3'!$C$6:$BM$106,'Carga People'!P$2,0)),0,VLOOKUP($C75,'LINHA 3'!$C$6:$BM$106,'Carga People'!P$2,0))</f>
        <v>0</v>
      </c>
      <c r="Q75" s="140">
        <f>IF(ISERROR(VLOOKUP($C75,'LINHA 1'!$C$6:$BM$162,'Carga People'!Q$2,0)),0,VLOOKUP($C75,'LINHA 1'!$C$6:$BM$162,'Carga People'!Q$2,0))+IF(ISERROR(VLOOKUP($C75,'LINHA 2'!$C$6:$BM$114,'Carga People'!Q$2,0)),0,VLOOKUP($C75,'LINHA 2'!$C$6:$BM$114,'Carga People'!Q$2,0))+IF(ISERROR(VLOOKUP($C75,'LINHA 3'!$C$6:$BM$106,'Carga People'!Q$2,0)),0,VLOOKUP($C75,'LINHA 3'!$C$6:$BM$106,'Carga People'!Q$2,0))</f>
        <v>0</v>
      </c>
      <c r="R75" s="140">
        <f>IF(ISERROR(VLOOKUP($C75,'LINHA 1'!$C$6:$BM$162,'Carga People'!R$2,0)),0,VLOOKUP($C75,'LINHA 1'!$C$6:$BM$162,'Carga People'!R$2,0))+IF(ISERROR(VLOOKUP($C75,'LINHA 2'!$C$6:$BM$114,'Carga People'!R$2,0)),0,VLOOKUP($C75,'LINHA 2'!$C$6:$BM$114,'Carga People'!R$2,0))+IF(ISERROR(VLOOKUP($C75,'LINHA 3'!$C$6:$BM$106,'Carga People'!R$2,0)),0,VLOOKUP($C75,'LINHA 3'!$C$6:$BM$106,'Carga People'!R$2,0))</f>
        <v>0</v>
      </c>
      <c r="S75" s="140">
        <f>IF(ISERROR(VLOOKUP($C75,'LINHA 1'!$C$6:$BM$162,'Carga People'!S$2,0)),0,VLOOKUP($C75,'LINHA 1'!$C$6:$BM$162,'Carga People'!S$2,0))+IF(ISERROR(VLOOKUP($C75,'LINHA 2'!$C$6:$BM$114,'Carga People'!S$2,0)),0,VLOOKUP($C75,'LINHA 2'!$C$6:$BM$114,'Carga People'!S$2,0))+IF(ISERROR(VLOOKUP($C75,'LINHA 3'!$C$6:$BM$106,'Carga People'!S$2,0)),0,VLOOKUP($C75,'LINHA 3'!$C$6:$BM$106,'Carga People'!S$2,0))</f>
        <v>0</v>
      </c>
      <c r="T75" s="140">
        <f>IF(ISERROR(VLOOKUP($C75,'LINHA 1'!$C$6:$BM$162,'Carga People'!T$2,0)),0,VLOOKUP($C75,'LINHA 1'!$C$6:$BM$162,'Carga People'!T$2,0))+IF(ISERROR(VLOOKUP($C75,'LINHA 2'!$C$6:$BM$114,'Carga People'!T$2,0)),0,VLOOKUP($C75,'LINHA 2'!$C$6:$BM$114,'Carga People'!T$2,0))+IF(ISERROR(VLOOKUP($C75,'LINHA 3'!$C$6:$BM$106,'Carga People'!T$2,0)),0,VLOOKUP($C75,'LINHA 3'!$C$6:$BM$106,'Carga People'!T$2,0))</f>
        <v>0</v>
      </c>
      <c r="U75" s="140">
        <f>IF(ISERROR(VLOOKUP($C75,'LINHA 1'!$C$6:$BM$162,'Carga People'!U$2,0)),0,VLOOKUP($C75,'LINHA 1'!$C$6:$BM$162,'Carga People'!U$2,0))+IF(ISERROR(VLOOKUP($C75,'LINHA 2'!$C$6:$BM$114,'Carga People'!U$2,0)),0,VLOOKUP($C75,'LINHA 2'!$C$6:$BM$114,'Carga People'!U$2,0))+IF(ISERROR(VLOOKUP($C75,'LINHA 3'!$C$6:$BM$106,'Carga People'!U$2,0)),0,VLOOKUP($C75,'LINHA 3'!$C$6:$BM$106,'Carga People'!U$2,0))</f>
        <v>0</v>
      </c>
      <c r="V75" s="140">
        <f>IF(ISERROR(VLOOKUP($C75,'LINHA 1'!$C$6:$BM$162,'Carga People'!V$2,0)),0,VLOOKUP($C75,'LINHA 1'!$C$6:$BM$162,'Carga People'!V$2,0))+IF(ISERROR(VLOOKUP($C75,'LINHA 2'!$C$6:$BM$114,'Carga People'!V$2,0)),0,VLOOKUP($C75,'LINHA 2'!$C$6:$BM$114,'Carga People'!V$2,0))+IF(ISERROR(VLOOKUP($C75,'LINHA 3'!$C$6:$BM$106,'Carga People'!V$2,0)),0,VLOOKUP($C75,'LINHA 3'!$C$6:$BM$106,'Carga People'!V$2,0))</f>
        <v>0</v>
      </c>
      <c r="W75" s="140">
        <f>IF(ISERROR(VLOOKUP($C75,'LINHA 1'!$C$6:$BM$162,'Carga People'!W$2,0)),0,VLOOKUP($C75,'LINHA 1'!$C$6:$BM$162,'Carga People'!W$2,0))+IF(ISERROR(VLOOKUP($C75,'LINHA 2'!$C$6:$BM$114,'Carga People'!W$2,0)),0,VLOOKUP($C75,'LINHA 2'!$C$6:$BM$114,'Carga People'!W$2,0))+IF(ISERROR(VLOOKUP($C75,'LINHA 3'!$C$6:$BM$106,'Carga People'!W$2,0)),0,VLOOKUP($C75,'LINHA 3'!$C$6:$BM$106,'Carga People'!W$2,0))</f>
        <v>0</v>
      </c>
      <c r="X75" s="140">
        <f>IF(ISERROR(VLOOKUP($C75,'LINHA 1'!$C$6:$BM$162,'Carga People'!X$2,0)),0,VLOOKUP($C75,'LINHA 1'!$C$6:$BM$162,'Carga People'!X$2,0))+IF(ISERROR(VLOOKUP($C75,'LINHA 2'!$C$6:$BM$114,'Carga People'!X$2,0)),0,VLOOKUP($C75,'LINHA 2'!$C$6:$BM$114,'Carga People'!X$2,0))+IF(ISERROR(VLOOKUP($C75,'LINHA 3'!$C$6:$BM$106,'Carga People'!X$2,0)),0,VLOOKUP($C75,'LINHA 3'!$C$6:$BM$106,'Carga People'!X$2,0))</f>
        <v>0</v>
      </c>
      <c r="Y75" s="140">
        <f>IF(ISERROR(VLOOKUP($C75,'LINHA 1'!$C$6:$BM$162,'Carga People'!Y$2,0)),0,VLOOKUP($C75,'LINHA 1'!$C$6:$BM$162,'Carga People'!Y$2,0))+IF(ISERROR(VLOOKUP($C75,'LINHA 2'!$C$6:$BM$114,'Carga People'!Y$2,0)),0,VLOOKUP($C75,'LINHA 2'!$C$6:$BM$114,'Carga People'!Y$2,0))+IF(ISERROR(VLOOKUP($C75,'LINHA 3'!$C$6:$BM$106,'Carga People'!Y$2,0)),0,VLOOKUP($C75,'LINHA 3'!$C$6:$BM$106,'Carga People'!Y$2,0))</f>
        <v>0</v>
      </c>
      <c r="Z75" s="140">
        <f>IF(ISERROR(VLOOKUP($C75,'LINHA 1'!$C$6:$BM$162,'Carga People'!Z$2,0)),0,VLOOKUP($C75,'LINHA 1'!$C$6:$BM$162,'Carga People'!Z$2,0))+IF(ISERROR(VLOOKUP($C75,'LINHA 2'!$C$6:$BM$114,'Carga People'!Z$2,0)),0,VLOOKUP($C75,'LINHA 2'!$C$6:$BM$114,'Carga People'!Z$2,0))+IF(ISERROR(VLOOKUP($C75,'LINHA 3'!$C$6:$BM$106,'Carga People'!Z$2,0)),0,VLOOKUP($C75,'LINHA 3'!$C$6:$BM$106,'Carga People'!Z$2,0))</f>
        <v>0</v>
      </c>
      <c r="AA75" s="140">
        <f>IF(ISERROR(VLOOKUP($C75,'LINHA 1'!$C$6:$BM$162,'Carga People'!AA$2,0)),0,VLOOKUP($C75,'LINHA 1'!$C$6:$BM$162,'Carga People'!AA$2,0))+IF(ISERROR(VLOOKUP($C75,'LINHA 2'!$C$6:$BM$114,'Carga People'!AA$2,0)),0,VLOOKUP($C75,'LINHA 2'!$C$6:$BM$114,'Carga People'!AA$2,0))+IF(ISERROR(VLOOKUP($C75,'LINHA 3'!$C$6:$BM$106,'Carga People'!AA$2,0)),0,VLOOKUP($C75,'LINHA 3'!$C$6:$BM$106,'Carga People'!AA$2,0))</f>
        <v>0</v>
      </c>
      <c r="AB75" s="140">
        <f>IF(ISERROR(VLOOKUP($C75,'LINHA 1'!$C$6:$BM$162,'Carga People'!AB$2,0)),0,VLOOKUP($C75,'LINHA 1'!$C$6:$BM$162,'Carga People'!AB$2,0))+IF(ISERROR(VLOOKUP($C75,'LINHA 2'!$C$6:$BM$114,'Carga People'!AB$2,0)),0,VLOOKUP($C75,'LINHA 2'!$C$6:$BM$114,'Carga People'!AB$2,0))+IF(ISERROR(VLOOKUP($C75,'LINHA 3'!$C$6:$BM$106,'Carga People'!AB$2,0)),0,VLOOKUP($C75,'LINHA 3'!$C$6:$BM$106,'Carga People'!AB$2,0))</f>
        <v>0</v>
      </c>
      <c r="AC75" s="140">
        <f>IF(ISERROR(VLOOKUP($C75,'LINHA 1'!$C$6:$BM$162,'Carga People'!AC$2,0)),0,VLOOKUP($C75,'LINHA 1'!$C$6:$BM$162,'Carga People'!AC$2,0))+IF(ISERROR(VLOOKUP($C75,'LINHA 2'!$C$6:$BM$114,'Carga People'!AC$2,0)),0,VLOOKUP($C75,'LINHA 2'!$C$6:$BM$114,'Carga People'!AC$2,0))+IF(ISERROR(VLOOKUP($C75,'LINHA 3'!$C$6:$BM$106,'Carga People'!AC$2,0)),0,VLOOKUP($C75,'LINHA 3'!$C$6:$BM$106,'Carga People'!AC$2,0))</f>
        <v>0</v>
      </c>
      <c r="AD75" s="140">
        <f>IF(ISERROR(VLOOKUP($C75,'LINHA 1'!$C$6:$BM$162,'Carga People'!AD$2,0)),0,VLOOKUP($C75,'LINHA 1'!$C$6:$BM$162,'Carga People'!AD$2,0))+IF(ISERROR(VLOOKUP($C75,'LINHA 2'!$C$6:$BM$114,'Carga People'!AD$2,0)),0,VLOOKUP($C75,'LINHA 2'!$C$6:$BM$114,'Carga People'!AD$2,0))+IF(ISERROR(VLOOKUP($C75,'LINHA 3'!$C$6:$BM$106,'Carga People'!AD$2,0)),0,VLOOKUP($C75,'LINHA 3'!$C$6:$BM$106,'Carga People'!AD$2,0))</f>
        <v>0</v>
      </c>
      <c r="AE75" s="140">
        <f>IF(ISERROR(VLOOKUP($C75,'LINHA 1'!$C$6:$BM$162,'Carga People'!AE$2,0)),0,VLOOKUP($C75,'LINHA 1'!$C$6:$BM$162,'Carga People'!AE$2,0))+IF(ISERROR(VLOOKUP($C75,'LINHA 2'!$C$6:$BM$114,'Carga People'!AE$2,0)),0,VLOOKUP($C75,'LINHA 2'!$C$6:$BM$114,'Carga People'!AE$2,0))+IF(ISERROR(VLOOKUP($C75,'LINHA 3'!$C$6:$BM$106,'Carga People'!AE$2,0)),0,VLOOKUP($C75,'LINHA 3'!$C$6:$BM$106,'Carga People'!AE$2,0))</f>
        <v>0</v>
      </c>
      <c r="AF75" s="140">
        <f>IF(ISERROR(VLOOKUP($C75,'LINHA 1'!$C$6:$BM$162,'Carga People'!AF$2,0)),0,VLOOKUP($C75,'LINHA 1'!$C$6:$BM$162,'Carga People'!AF$2,0))+IF(ISERROR(VLOOKUP($C75,'LINHA 2'!$C$6:$BM$114,'Carga People'!AF$2,0)),0,VLOOKUP($C75,'LINHA 2'!$C$6:$BM$114,'Carga People'!AF$2,0))+IF(ISERROR(VLOOKUP($C75,'LINHA 3'!$C$6:$BM$106,'Carga People'!AF$2,0)),0,VLOOKUP($C75,'LINHA 3'!$C$6:$BM$106,'Carga People'!AF$2,0))</f>
        <v>0</v>
      </c>
      <c r="AG75" s="140">
        <f>IF(ISERROR(VLOOKUP($C75,'LINHA 1'!$C$6:$BM$162,'Carga People'!AG$2,0)),0,VLOOKUP($C75,'LINHA 1'!$C$6:$BM$162,'Carga People'!AG$2,0))+IF(ISERROR(VLOOKUP($C75,'LINHA 2'!$C$6:$BM$114,'Carga People'!AG$2,0)),0,VLOOKUP($C75,'LINHA 2'!$C$6:$BM$114,'Carga People'!AG$2,0))+IF(ISERROR(VLOOKUP($C75,'LINHA 3'!$C$6:$BM$106,'Carga People'!AG$2,0)),0,VLOOKUP($C75,'LINHA 3'!$C$6:$BM$106,'Carga People'!AG$2,0))</f>
        <v>0</v>
      </c>
      <c r="AH75" s="140">
        <f>IF(ISERROR(VLOOKUP($C75,'LINHA 1'!$C$6:$BM$162,'Carga People'!AH$2,0)),0,VLOOKUP($C75,'LINHA 1'!$C$6:$BM$162,'Carga People'!AH$2,0))+IF(ISERROR(VLOOKUP($C75,'LINHA 2'!$C$6:$BM$114,'Carga People'!AH$2,0)),0,VLOOKUP($C75,'LINHA 2'!$C$6:$BM$114,'Carga People'!AH$2,0))+IF(ISERROR(VLOOKUP($C75,'LINHA 3'!$C$6:$BM$106,'Carga People'!AH$2,0)),0,VLOOKUP($C75,'LINHA 3'!$C$6:$BM$106,'Carga People'!AH$2,0))</f>
        <v>0</v>
      </c>
      <c r="AI75" s="140">
        <f>IF(ISERROR(VLOOKUP($C75,'LINHA 1'!$C$6:$BM$162,'Carga People'!AI$2,0)),0,VLOOKUP($C75,'LINHA 1'!$C$6:$BM$162,'Carga People'!AI$2,0))+IF(ISERROR(VLOOKUP($C75,'LINHA 2'!$C$6:$BM$114,'Carga People'!AI$2,0)),0,VLOOKUP($C75,'LINHA 2'!$C$6:$BM$114,'Carga People'!AI$2,0))+IF(ISERROR(VLOOKUP($C75,'LINHA 3'!$C$6:$BM$106,'Carga People'!AI$2,0)),0,VLOOKUP($C75,'LINHA 3'!$C$6:$BM$106,'Carga People'!AI$2,0))</f>
        <v>0</v>
      </c>
      <c r="AJ75" s="140">
        <f>IF(ISERROR(VLOOKUP($C75,'LINHA 1'!$C$6:$BM$162,'Carga People'!AJ$2,0)),0,VLOOKUP($C75,'LINHA 1'!$C$6:$BM$162,'Carga People'!AJ$2,0))+IF(ISERROR(VLOOKUP($C75,'LINHA 2'!$C$6:$BM$114,'Carga People'!AJ$2,0)),0,VLOOKUP($C75,'LINHA 2'!$C$6:$BM$114,'Carga People'!AJ$2,0))+IF(ISERROR(VLOOKUP($C75,'LINHA 3'!$C$6:$BM$106,'Carga People'!AJ$2,0)),0,VLOOKUP($C75,'LINHA 3'!$C$6:$BM$106,'Carga People'!AJ$2,0))</f>
        <v>0</v>
      </c>
      <c r="AK75" s="140">
        <f>IF(ISERROR(VLOOKUP($C75,'LINHA 1'!$C$6:$BM$162,'Carga People'!AK$2,0)),0,VLOOKUP($C75,'LINHA 1'!$C$6:$BM$162,'Carga People'!AK$2,0))+IF(ISERROR(VLOOKUP($C75,'LINHA 2'!$C$6:$BM$114,'Carga People'!AK$2,0)),0,VLOOKUP($C75,'LINHA 2'!$C$6:$BM$114,'Carga People'!AK$2,0))+IF(ISERROR(VLOOKUP($C75,'LINHA 3'!$C$6:$BM$106,'Carga People'!AK$2,0)),0,VLOOKUP($C75,'LINHA 3'!$C$6:$BM$106,'Carga People'!AK$2,0))</f>
        <v>0</v>
      </c>
      <c r="AL75" s="140">
        <f>IF(ISERROR(VLOOKUP($C75,'LINHA 1'!$C$6:$BM$162,'Carga People'!AL$2,0)),0,VLOOKUP($C75,'LINHA 1'!$C$6:$BM$162,'Carga People'!AL$2,0))+IF(ISERROR(VLOOKUP($C75,'LINHA 2'!$C$6:$BM$114,'Carga People'!AL$2,0)),0,VLOOKUP($C75,'LINHA 2'!$C$6:$BM$114,'Carga People'!AL$2,0))+IF(ISERROR(VLOOKUP($C75,'LINHA 3'!$C$6:$BM$106,'Carga People'!AL$2,0)),0,VLOOKUP($C75,'LINHA 3'!$C$6:$BM$106,'Carga People'!AL$2,0))</f>
        <v>0</v>
      </c>
      <c r="AM75" s="140">
        <f>IF(ISERROR(VLOOKUP($C75,'LINHA 1'!$C$6:$BM$162,'Carga People'!AM$2,0)),0,VLOOKUP($C75,'LINHA 1'!$C$6:$BM$162,'Carga People'!AM$2,0))+IF(ISERROR(VLOOKUP($C75,'LINHA 2'!$C$6:$BM$114,'Carga People'!AM$2,0)),0,VLOOKUP($C75,'LINHA 2'!$C$6:$BM$114,'Carga People'!AM$2,0))+IF(ISERROR(VLOOKUP($C75,'LINHA 3'!$C$6:$BM$106,'Carga People'!AM$2,0)),0,VLOOKUP($C75,'LINHA 3'!$C$6:$BM$106,'Carga People'!AM$2,0))</f>
        <v>0</v>
      </c>
      <c r="AN75" s="140">
        <f>IF(ISERROR(VLOOKUP($C75,'LINHA 1'!$C$6:$BM$162,'Carga People'!AN$2,0)),0,VLOOKUP($C75,'LINHA 1'!$C$6:$BM$162,'Carga People'!AN$2,0))+IF(ISERROR(VLOOKUP($C75,'LINHA 2'!$C$6:$BM$114,'Carga People'!AN$2,0)),0,VLOOKUP($C75,'LINHA 2'!$C$6:$BM$114,'Carga People'!AN$2,0))+IF(ISERROR(VLOOKUP($C75,'LINHA 3'!$C$6:$BM$106,'Carga People'!AN$2,0)),0,VLOOKUP($C75,'LINHA 3'!$C$6:$BM$106,'Carga People'!AN$2,0))</f>
        <v>0</v>
      </c>
      <c r="AO75" s="140">
        <f>IF(ISERROR(VLOOKUP($C75,'LINHA 1'!$C$6:$BM$162,'Carga People'!AO$2,0)),0,VLOOKUP($C75,'LINHA 1'!$C$6:$BM$162,'Carga People'!AO$2,0))+IF(ISERROR(VLOOKUP($C75,'LINHA 2'!$C$6:$BM$114,'Carga People'!AO$2,0)),0,VLOOKUP($C75,'LINHA 2'!$C$6:$BM$114,'Carga People'!AO$2,0))+IF(ISERROR(VLOOKUP($C75,'LINHA 3'!$C$6:$BM$106,'Carga People'!AO$2,0)),0,VLOOKUP($C75,'LINHA 3'!$C$6:$BM$106,'Carga People'!AO$2,0))</f>
        <v>0</v>
      </c>
      <c r="AP75" s="140">
        <f>IF(ISERROR(VLOOKUP($C75,'LINHA 1'!$C$6:$BM$162,'Carga People'!AP$2,0)),0,VLOOKUP($C75,'LINHA 1'!$C$6:$BM$162,'Carga People'!AP$2,0))+IF(ISERROR(VLOOKUP($C75,'LINHA 2'!$C$6:$BM$114,'Carga People'!AP$2,0)),0,VLOOKUP($C75,'LINHA 2'!$C$6:$BM$114,'Carga People'!AP$2,0))+IF(ISERROR(VLOOKUP($C75,'LINHA 3'!$C$6:$BM$106,'Carga People'!AP$2,0)),0,VLOOKUP($C75,'LINHA 3'!$C$6:$BM$106,'Carga People'!AP$2,0))</f>
        <v>0</v>
      </c>
      <c r="AQ75" s="140">
        <f>IF(ISERROR(VLOOKUP($C75,'LINHA 1'!$C$6:$BM$162,'Carga People'!AQ$2,0)),0,VLOOKUP($C75,'LINHA 1'!$C$6:$BM$162,'Carga People'!AQ$2,0))+IF(ISERROR(VLOOKUP($C75,'LINHA 2'!$C$6:$BM$114,'Carga People'!AQ$2,0)),0,VLOOKUP($C75,'LINHA 2'!$C$6:$BM$114,'Carga People'!AQ$2,0))+IF(ISERROR(VLOOKUP($C75,'LINHA 3'!$C$6:$BM$106,'Carga People'!AQ$2,0)),0,VLOOKUP($C75,'LINHA 3'!$C$6:$BM$106,'Carga People'!AQ$2,0))</f>
        <v>0</v>
      </c>
      <c r="AR75" s="140">
        <f>IF(ISERROR(VLOOKUP($C75,'LINHA 1'!$C$6:$BM$162,'Carga People'!AR$2,0)),0,VLOOKUP($C75,'LINHA 1'!$C$6:$BM$162,'Carga People'!AR$2,0))+IF(ISERROR(VLOOKUP($C75,'LINHA 2'!$C$6:$BM$114,'Carga People'!AR$2,0)),0,VLOOKUP($C75,'LINHA 2'!$C$6:$BM$114,'Carga People'!AR$2,0))+IF(ISERROR(VLOOKUP($C75,'LINHA 3'!$C$6:$BM$106,'Carga People'!AR$2,0)),0,VLOOKUP($C75,'LINHA 3'!$C$6:$BM$106,'Carga People'!AR$2,0))</f>
        <v>0</v>
      </c>
      <c r="AS75" s="140">
        <f>IF(ISERROR(VLOOKUP($C75,'LINHA 1'!$C$6:$BM$162,'Carga People'!AS$2,0)),0,VLOOKUP($C75,'LINHA 1'!$C$6:$BM$162,'Carga People'!AS$2,0))+IF(ISERROR(VLOOKUP($C75,'LINHA 2'!$C$6:$BM$114,'Carga People'!AS$2,0)),0,VLOOKUP($C75,'LINHA 2'!$C$6:$BM$114,'Carga People'!AS$2,0))+IF(ISERROR(VLOOKUP($C75,'LINHA 3'!$C$6:$BM$106,'Carga People'!AS$2,0)),0,VLOOKUP($C75,'LINHA 3'!$C$6:$BM$106,'Carga People'!AS$2,0))</f>
        <v>0</v>
      </c>
      <c r="AT75" s="140">
        <f>IF(ISERROR(VLOOKUP($C75,'LINHA 1'!$C$6:$BM$162,'Carga People'!AT$2,0)),0,VLOOKUP($C75,'LINHA 1'!$C$6:$BM$162,'Carga People'!AT$2,0))+IF(ISERROR(VLOOKUP($C75,'LINHA 2'!$C$6:$BM$114,'Carga People'!AT$2,0)),0,VLOOKUP($C75,'LINHA 2'!$C$6:$BM$114,'Carga People'!AT$2,0))+IF(ISERROR(VLOOKUP($C75,'LINHA 3'!$C$6:$BM$106,'Carga People'!AT$2,0)),0,VLOOKUP($C75,'LINHA 3'!$C$6:$BM$106,'Carga People'!AT$2,0))</f>
        <v>0</v>
      </c>
      <c r="AU75" s="367">
        <f t="shared" si="10"/>
        <v>0</v>
      </c>
      <c r="AV75" s="780" t="str">
        <f t="shared" si="11"/>
        <v/>
      </c>
      <c r="AW75" s="90">
        <f>IF(D75="","",VLOOKUP(D75,MI_ME!$D$5:$AQ$336,39,0))</f>
        <v>0</v>
      </c>
      <c r="AX75" s="660"/>
    </row>
    <row r="76" spans="1:50" ht="18" customHeight="1" x14ac:dyDescent="0.3">
      <c r="A76" s="1792"/>
      <c r="B76" s="773" t="s">
        <v>1235</v>
      </c>
      <c r="C76" s="773" t="s">
        <v>1294</v>
      </c>
      <c r="D76" s="774" t="s">
        <v>1292</v>
      </c>
      <c r="E76" s="1457"/>
      <c r="F76" s="770" t="s">
        <v>47</v>
      </c>
      <c r="G76" s="136"/>
      <c r="H76" s="137"/>
      <c r="I76" s="138"/>
      <c r="J76" s="139">
        <f>IF(ISERROR(VLOOKUP($C76,'LINHA 1'!$C$6:$BM$162,'Carga People'!J$2,0)),0,VLOOKUP($C76,'LINHA 1'!$C$6:$BM$162,'Carga People'!J$2,0))+IF(ISERROR(VLOOKUP($C76,'LINHA 2'!$C$6:$BM$114,'Carga People'!J$2,0)),0,VLOOKUP($C76,'LINHA 2'!$C$6:$BM$114,'Carga People'!J$2,0))+IF(ISERROR(VLOOKUP($C76,'LINHA 3'!$C$6:$BM$106,'Carga People'!J$2,0)),0,VLOOKUP($C76,'LINHA 3'!$C$6:$BM$106,'Carga People'!J$2,0))</f>
        <v>0</v>
      </c>
      <c r="K76" s="140">
        <f>IF(ISERROR(VLOOKUP($C76,'LINHA 1'!$C$6:$BM$162,'Carga People'!K$2,0)),0,VLOOKUP($C76,'LINHA 1'!$C$6:$BM$162,'Carga People'!K$2,0))+IF(ISERROR(VLOOKUP($C76,'LINHA 2'!$C$6:$BM$114,'Carga People'!K$2,0)),0,VLOOKUP($C76,'LINHA 2'!$C$6:$BM$114,'Carga People'!K$2,0))+IF(ISERROR(VLOOKUP($C76,'LINHA 3'!$C$6:$BM$106,'Carga People'!K$2,0)),0,VLOOKUP($C76,'LINHA 3'!$C$6:$BM$106,'Carga People'!K$2,0))</f>
        <v>0</v>
      </c>
      <c r="L76" s="140">
        <f>IF(ISERROR(VLOOKUP($C76,'LINHA 1'!$C$6:$BM$162,'Carga People'!L$2,0)),0,VLOOKUP($C76,'LINHA 1'!$C$6:$BM$162,'Carga People'!L$2,0))+IF(ISERROR(VLOOKUP($C76,'LINHA 2'!$C$6:$BM$114,'Carga People'!L$2,0)),0,VLOOKUP($C76,'LINHA 2'!$C$6:$BM$114,'Carga People'!L$2,0))+IF(ISERROR(VLOOKUP($C76,'LINHA 3'!$C$6:$BM$106,'Carga People'!L$2,0)),0,VLOOKUP($C76,'LINHA 3'!$C$6:$BM$106,'Carga People'!L$2,0))</f>
        <v>0</v>
      </c>
      <c r="M76" s="140">
        <f>IF(ISERROR(VLOOKUP($C76,'LINHA 1'!$C$6:$BM$162,'Carga People'!M$2,0)),0,VLOOKUP($C76,'LINHA 1'!$C$6:$BM$162,'Carga People'!M$2,0))+IF(ISERROR(VLOOKUP($C76,'LINHA 2'!$C$6:$BM$114,'Carga People'!M$2,0)),0,VLOOKUP($C76,'LINHA 2'!$C$6:$BM$114,'Carga People'!M$2,0))+IF(ISERROR(VLOOKUP($C76,'LINHA 3'!$C$6:$BM$106,'Carga People'!M$2,0)),0,VLOOKUP($C76,'LINHA 3'!$C$6:$BM$106,'Carga People'!M$2,0))</f>
        <v>215</v>
      </c>
      <c r="N76" s="140">
        <f>IF(ISERROR(VLOOKUP($C76,'LINHA 1'!$C$6:$BM$162,'Carga People'!N$2,0)),0,VLOOKUP($C76,'LINHA 1'!$C$6:$BM$162,'Carga People'!N$2,0))+IF(ISERROR(VLOOKUP($C76,'LINHA 2'!$C$6:$BM$114,'Carga People'!N$2,0)),0,VLOOKUP($C76,'LINHA 2'!$C$6:$BM$114,'Carga People'!N$2,0))+IF(ISERROR(VLOOKUP($C76,'LINHA 3'!$C$6:$BM$106,'Carga People'!N$2,0)),0,VLOOKUP($C76,'LINHA 3'!$C$6:$BM$106,'Carga People'!N$2,0))</f>
        <v>0</v>
      </c>
      <c r="O76" s="140">
        <f>IF(ISERROR(VLOOKUP($C76,'LINHA 1'!$C$6:$BM$162,'Carga People'!O$2,0)),0,VLOOKUP($C76,'LINHA 1'!$C$6:$BM$162,'Carga People'!O$2,0))+IF(ISERROR(VLOOKUP($C76,'LINHA 2'!$C$6:$BM$114,'Carga People'!O$2,0)),0,VLOOKUP($C76,'LINHA 2'!$C$6:$BM$114,'Carga People'!O$2,0))+IF(ISERROR(VLOOKUP($C76,'LINHA 3'!$C$6:$BM$106,'Carga People'!O$2,0)),0,VLOOKUP($C76,'LINHA 3'!$C$6:$BM$106,'Carga People'!O$2,0))</f>
        <v>0</v>
      </c>
      <c r="P76" s="140">
        <f>IF(ISERROR(VLOOKUP($C76,'LINHA 1'!$C$6:$BM$162,'Carga People'!P$2,0)),0,VLOOKUP($C76,'LINHA 1'!$C$6:$BM$162,'Carga People'!P$2,0))+IF(ISERROR(VLOOKUP($C76,'LINHA 2'!$C$6:$BM$114,'Carga People'!P$2,0)),0,VLOOKUP($C76,'LINHA 2'!$C$6:$BM$114,'Carga People'!P$2,0))+IF(ISERROR(VLOOKUP($C76,'LINHA 3'!$C$6:$BM$106,'Carga People'!P$2,0)),0,VLOOKUP($C76,'LINHA 3'!$C$6:$BM$106,'Carga People'!P$2,0))</f>
        <v>0</v>
      </c>
      <c r="Q76" s="140">
        <f>IF(ISERROR(VLOOKUP($C76,'LINHA 1'!$C$6:$BM$162,'Carga People'!Q$2,0)),0,VLOOKUP($C76,'LINHA 1'!$C$6:$BM$162,'Carga People'!Q$2,0))+IF(ISERROR(VLOOKUP($C76,'LINHA 2'!$C$6:$BM$114,'Carga People'!Q$2,0)),0,VLOOKUP($C76,'LINHA 2'!$C$6:$BM$114,'Carga People'!Q$2,0))+IF(ISERROR(VLOOKUP($C76,'LINHA 3'!$C$6:$BM$106,'Carga People'!Q$2,0)),0,VLOOKUP($C76,'LINHA 3'!$C$6:$BM$106,'Carga People'!Q$2,0))</f>
        <v>0</v>
      </c>
      <c r="R76" s="140">
        <f>IF(ISERROR(VLOOKUP($C76,'LINHA 1'!$C$6:$BM$162,'Carga People'!R$2,0)),0,VLOOKUP($C76,'LINHA 1'!$C$6:$BM$162,'Carga People'!R$2,0))+IF(ISERROR(VLOOKUP($C76,'LINHA 2'!$C$6:$BM$114,'Carga People'!R$2,0)),0,VLOOKUP($C76,'LINHA 2'!$C$6:$BM$114,'Carga People'!R$2,0))+IF(ISERROR(VLOOKUP($C76,'LINHA 3'!$C$6:$BM$106,'Carga People'!R$2,0)),0,VLOOKUP($C76,'LINHA 3'!$C$6:$BM$106,'Carga People'!R$2,0))</f>
        <v>0</v>
      </c>
      <c r="S76" s="140">
        <f>IF(ISERROR(VLOOKUP($C76,'LINHA 1'!$C$6:$BM$162,'Carga People'!S$2,0)),0,VLOOKUP($C76,'LINHA 1'!$C$6:$BM$162,'Carga People'!S$2,0))+IF(ISERROR(VLOOKUP($C76,'LINHA 2'!$C$6:$BM$114,'Carga People'!S$2,0)),0,VLOOKUP($C76,'LINHA 2'!$C$6:$BM$114,'Carga People'!S$2,0))+IF(ISERROR(VLOOKUP($C76,'LINHA 3'!$C$6:$BM$106,'Carga People'!S$2,0)),0,VLOOKUP($C76,'LINHA 3'!$C$6:$BM$106,'Carga People'!S$2,0))</f>
        <v>0</v>
      </c>
      <c r="T76" s="140">
        <f>IF(ISERROR(VLOOKUP($C76,'LINHA 1'!$C$6:$BM$162,'Carga People'!T$2,0)),0,VLOOKUP($C76,'LINHA 1'!$C$6:$BM$162,'Carga People'!T$2,0))+IF(ISERROR(VLOOKUP($C76,'LINHA 2'!$C$6:$BM$114,'Carga People'!T$2,0)),0,VLOOKUP($C76,'LINHA 2'!$C$6:$BM$114,'Carga People'!T$2,0))+IF(ISERROR(VLOOKUP($C76,'LINHA 3'!$C$6:$BM$106,'Carga People'!T$2,0)),0,VLOOKUP($C76,'LINHA 3'!$C$6:$BM$106,'Carga People'!T$2,0))</f>
        <v>0</v>
      </c>
      <c r="U76" s="140">
        <f>IF(ISERROR(VLOOKUP($C76,'LINHA 1'!$C$6:$BM$162,'Carga People'!U$2,0)),0,VLOOKUP($C76,'LINHA 1'!$C$6:$BM$162,'Carga People'!U$2,0))+IF(ISERROR(VLOOKUP($C76,'LINHA 2'!$C$6:$BM$114,'Carga People'!U$2,0)),0,VLOOKUP($C76,'LINHA 2'!$C$6:$BM$114,'Carga People'!U$2,0))+IF(ISERROR(VLOOKUP($C76,'LINHA 3'!$C$6:$BM$106,'Carga People'!U$2,0)),0,VLOOKUP($C76,'LINHA 3'!$C$6:$BM$106,'Carga People'!U$2,0))</f>
        <v>0</v>
      </c>
      <c r="V76" s="140">
        <f>IF(ISERROR(VLOOKUP($C76,'LINHA 1'!$C$6:$BM$162,'Carga People'!V$2,0)),0,VLOOKUP($C76,'LINHA 1'!$C$6:$BM$162,'Carga People'!V$2,0))+IF(ISERROR(VLOOKUP($C76,'LINHA 2'!$C$6:$BM$114,'Carga People'!V$2,0)),0,VLOOKUP($C76,'LINHA 2'!$C$6:$BM$114,'Carga People'!V$2,0))+IF(ISERROR(VLOOKUP($C76,'LINHA 3'!$C$6:$BM$106,'Carga People'!V$2,0)),0,VLOOKUP($C76,'LINHA 3'!$C$6:$BM$106,'Carga People'!V$2,0))</f>
        <v>0</v>
      </c>
      <c r="W76" s="140">
        <f>IF(ISERROR(VLOOKUP($C76,'LINHA 1'!$C$6:$BM$162,'Carga People'!W$2,0)),0,VLOOKUP($C76,'LINHA 1'!$C$6:$BM$162,'Carga People'!W$2,0))+IF(ISERROR(VLOOKUP($C76,'LINHA 2'!$C$6:$BM$114,'Carga People'!W$2,0)),0,VLOOKUP($C76,'LINHA 2'!$C$6:$BM$114,'Carga People'!W$2,0))+IF(ISERROR(VLOOKUP($C76,'LINHA 3'!$C$6:$BM$106,'Carga People'!W$2,0)),0,VLOOKUP($C76,'LINHA 3'!$C$6:$BM$106,'Carga People'!W$2,0))</f>
        <v>0</v>
      </c>
      <c r="X76" s="140">
        <f>IF(ISERROR(VLOOKUP($C76,'LINHA 1'!$C$6:$BM$162,'Carga People'!X$2,0)),0,VLOOKUP($C76,'LINHA 1'!$C$6:$BM$162,'Carga People'!X$2,0))+IF(ISERROR(VLOOKUP($C76,'LINHA 2'!$C$6:$BM$114,'Carga People'!X$2,0)),0,VLOOKUP($C76,'LINHA 2'!$C$6:$BM$114,'Carga People'!X$2,0))+IF(ISERROR(VLOOKUP($C76,'LINHA 3'!$C$6:$BM$106,'Carga People'!X$2,0)),0,VLOOKUP($C76,'LINHA 3'!$C$6:$BM$106,'Carga People'!X$2,0))</f>
        <v>0</v>
      </c>
      <c r="Y76" s="140">
        <f>IF(ISERROR(VLOOKUP($C76,'LINHA 1'!$C$6:$BM$162,'Carga People'!Y$2,0)),0,VLOOKUP($C76,'LINHA 1'!$C$6:$BM$162,'Carga People'!Y$2,0))+IF(ISERROR(VLOOKUP($C76,'LINHA 2'!$C$6:$BM$114,'Carga People'!Y$2,0)),0,VLOOKUP($C76,'LINHA 2'!$C$6:$BM$114,'Carga People'!Y$2,0))+IF(ISERROR(VLOOKUP($C76,'LINHA 3'!$C$6:$BM$106,'Carga People'!Y$2,0)),0,VLOOKUP($C76,'LINHA 3'!$C$6:$BM$106,'Carga People'!Y$2,0))</f>
        <v>0</v>
      </c>
      <c r="Z76" s="140">
        <f>IF(ISERROR(VLOOKUP($C76,'LINHA 1'!$C$6:$BM$162,'Carga People'!Z$2,0)),0,VLOOKUP($C76,'LINHA 1'!$C$6:$BM$162,'Carga People'!Z$2,0))+IF(ISERROR(VLOOKUP($C76,'LINHA 2'!$C$6:$BM$114,'Carga People'!Z$2,0)),0,VLOOKUP($C76,'LINHA 2'!$C$6:$BM$114,'Carga People'!Z$2,0))+IF(ISERROR(VLOOKUP($C76,'LINHA 3'!$C$6:$BM$106,'Carga People'!Z$2,0)),0,VLOOKUP($C76,'LINHA 3'!$C$6:$BM$106,'Carga People'!Z$2,0))</f>
        <v>0</v>
      </c>
      <c r="AA76" s="140">
        <f>IF(ISERROR(VLOOKUP($C76,'LINHA 1'!$C$6:$BM$162,'Carga People'!AA$2,0)),0,VLOOKUP($C76,'LINHA 1'!$C$6:$BM$162,'Carga People'!AA$2,0))+IF(ISERROR(VLOOKUP($C76,'LINHA 2'!$C$6:$BM$114,'Carga People'!AA$2,0)),0,VLOOKUP($C76,'LINHA 2'!$C$6:$BM$114,'Carga People'!AA$2,0))+IF(ISERROR(VLOOKUP($C76,'LINHA 3'!$C$6:$BM$106,'Carga People'!AA$2,0)),0,VLOOKUP($C76,'LINHA 3'!$C$6:$BM$106,'Carga People'!AA$2,0))</f>
        <v>0</v>
      </c>
      <c r="AB76" s="140">
        <f>IF(ISERROR(VLOOKUP($C76,'LINHA 1'!$C$6:$BM$162,'Carga People'!AB$2,0)),0,VLOOKUP($C76,'LINHA 1'!$C$6:$BM$162,'Carga People'!AB$2,0))+IF(ISERROR(VLOOKUP($C76,'LINHA 2'!$C$6:$BM$114,'Carga People'!AB$2,0)),0,VLOOKUP($C76,'LINHA 2'!$C$6:$BM$114,'Carga People'!AB$2,0))+IF(ISERROR(VLOOKUP($C76,'LINHA 3'!$C$6:$BM$106,'Carga People'!AB$2,0)),0,VLOOKUP($C76,'LINHA 3'!$C$6:$BM$106,'Carga People'!AB$2,0))</f>
        <v>0</v>
      </c>
      <c r="AC76" s="140">
        <f>IF(ISERROR(VLOOKUP($C76,'LINHA 1'!$C$6:$BM$162,'Carga People'!AC$2,0)),0,VLOOKUP($C76,'LINHA 1'!$C$6:$BM$162,'Carga People'!AC$2,0))+IF(ISERROR(VLOOKUP($C76,'LINHA 2'!$C$6:$BM$114,'Carga People'!AC$2,0)),0,VLOOKUP($C76,'LINHA 2'!$C$6:$BM$114,'Carga People'!AC$2,0))+IF(ISERROR(VLOOKUP($C76,'LINHA 3'!$C$6:$BM$106,'Carga People'!AC$2,0)),0,VLOOKUP($C76,'LINHA 3'!$C$6:$BM$106,'Carga People'!AC$2,0))</f>
        <v>0</v>
      </c>
      <c r="AD76" s="140">
        <f>IF(ISERROR(VLOOKUP($C76,'LINHA 1'!$C$6:$BM$162,'Carga People'!AD$2,0)),0,VLOOKUP($C76,'LINHA 1'!$C$6:$BM$162,'Carga People'!AD$2,0))+IF(ISERROR(VLOOKUP($C76,'LINHA 2'!$C$6:$BM$114,'Carga People'!AD$2,0)),0,VLOOKUP($C76,'LINHA 2'!$C$6:$BM$114,'Carga People'!AD$2,0))+IF(ISERROR(VLOOKUP($C76,'LINHA 3'!$C$6:$BM$106,'Carga People'!AD$2,0)),0,VLOOKUP($C76,'LINHA 3'!$C$6:$BM$106,'Carga People'!AD$2,0))</f>
        <v>0</v>
      </c>
      <c r="AE76" s="140">
        <f>IF(ISERROR(VLOOKUP($C76,'LINHA 1'!$C$6:$BM$162,'Carga People'!AE$2,0)),0,VLOOKUP($C76,'LINHA 1'!$C$6:$BM$162,'Carga People'!AE$2,0))+IF(ISERROR(VLOOKUP($C76,'LINHA 2'!$C$6:$BM$114,'Carga People'!AE$2,0)),0,VLOOKUP($C76,'LINHA 2'!$C$6:$BM$114,'Carga People'!AE$2,0))+IF(ISERROR(VLOOKUP($C76,'LINHA 3'!$C$6:$BM$106,'Carga People'!AE$2,0)),0,VLOOKUP($C76,'LINHA 3'!$C$6:$BM$106,'Carga People'!AE$2,0))</f>
        <v>0</v>
      </c>
      <c r="AF76" s="140">
        <f>IF(ISERROR(VLOOKUP($C76,'LINHA 1'!$C$6:$BM$162,'Carga People'!AF$2,0)),0,VLOOKUP($C76,'LINHA 1'!$C$6:$BM$162,'Carga People'!AF$2,0))+IF(ISERROR(VLOOKUP($C76,'LINHA 2'!$C$6:$BM$114,'Carga People'!AF$2,0)),0,VLOOKUP($C76,'LINHA 2'!$C$6:$BM$114,'Carga People'!AF$2,0))+IF(ISERROR(VLOOKUP($C76,'LINHA 3'!$C$6:$BM$106,'Carga People'!AF$2,0)),0,VLOOKUP($C76,'LINHA 3'!$C$6:$BM$106,'Carga People'!AF$2,0))</f>
        <v>0</v>
      </c>
      <c r="AG76" s="140">
        <f>IF(ISERROR(VLOOKUP($C76,'LINHA 1'!$C$6:$BM$162,'Carga People'!AG$2,0)),0,VLOOKUP($C76,'LINHA 1'!$C$6:$BM$162,'Carga People'!AG$2,0))+IF(ISERROR(VLOOKUP($C76,'LINHA 2'!$C$6:$BM$114,'Carga People'!AG$2,0)),0,VLOOKUP($C76,'LINHA 2'!$C$6:$BM$114,'Carga People'!AG$2,0))+IF(ISERROR(VLOOKUP($C76,'LINHA 3'!$C$6:$BM$106,'Carga People'!AG$2,0)),0,VLOOKUP($C76,'LINHA 3'!$C$6:$BM$106,'Carga People'!AG$2,0))</f>
        <v>0</v>
      </c>
      <c r="AH76" s="140">
        <f>IF(ISERROR(VLOOKUP($C76,'LINHA 1'!$C$6:$BM$162,'Carga People'!AH$2,0)),0,VLOOKUP($C76,'LINHA 1'!$C$6:$BM$162,'Carga People'!AH$2,0))+IF(ISERROR(VLOOKUP($C76,'LINHA 2'!$C$6:$BM$114,'Carga People'!AH$2,0)),0,VLOOKUP($C76,'LINHA 2'!$C$6:$BM$114,'Carga People'!AH$2,0))+IF(ISERROR(VLOOKUP($C76,'LINHA 3'!$C$6:$BM$106,'Carga People'!AH$2,0)),0,VLOOKUP($C76,'LINHA 3'!$C$6:$BM$106,'Carga People'!AH$2,0))</f>
        <v>0</v>
      </c>
      <c r="AI76" s="140">
        <f>IF(ISERROR(VLOOKUP($C76,'LINHA 1'!$C$6:$BM$162,'Carga People'!AI$2,0)),0,VLOOKUP($C76,'LINHA 1'!$C$6:$BM$162,'Carga People'!AI$2,0))+IF(ISERROR(VLOOKUP($C76,'LINHA 2'!$C$6:$BM$114,'Carga People'!AI$2,0)),0,VLOOKUP($C76,'LINHA 2'!$C$6:$BM$114,'Carga People'!AI$2,0))+IF(ISERROR(VLOOKUP($C76,'LINHA 3'!$C$6:$BM$106,'Carga People'!AI$2,0)),0,VLOOKUP($C76,'LINHA 3'!$C$6:$BM$106,'Carga People'!AI$2,0))</f>
        <v>0</v>
      </c>
      <c r="AJ76" s="140">
        <f>IF(ISERROR(VLOOKUP($C76,'LINHA 1'!$C$6:$BM$162,'Carga People'!AJ$2,0)),0,VLOOKUP($C76,'LINHA 1'!$C$6:$BM$162,'Carga People'!AJ$2,0))+IF(ISERROR(VLOOKUP($C76,'LINHA 2'!$C$6:$BM$114,'Carga People'!AJ$2,0)),0,VLOOKUP($C76,'LINHA 2'!$C$6:$BM$114,'Carga People'!AJ$2,0))+IF(ISERROR(VLOOKUP($C76,'LINHA 3'!$C$6:$BM$106,'Carga People'!AJ$2,0)),0,VLOOKUP($C76,'LINHA 3'!$C$6:$BM$106,'Carga People'!AJ$2,0))</f>
        <v>0</v>
      </c>
      <c r="AK76" s="140">
        <f>IF(ISERROR(VLOOKUP($C76,'LINHA 1'!$C$6:$BM$162,'Carga People'!AK$2,0)),0,VLOOKUP($C76,'LINHA 1'!$C$6:$BM$162,'Carga People'!AK$2,0))+IF(ISERROR(VLOOKUP($C76,'LINHA 2'!$C$6:$BM$114,'Carga People'!AK$2,0)),0,VLOOKUP($C76,'LINHA 2'!$C$6:$BM$114,'Carga People'!AK$2,0))+IF(ISERROR(VLOOKUP($C76,'LINHA 3'!$C$6:$BM$106,'Carga People'!AK$2,0)),0,VLOOKUP($C76,'LINHA 3'!$C$6:$BM$106,'Carga People'!AK$2,0))</f>
        <v>0</v>
      </c>
      <c r="AL76" s="140">
        <f>IF(ISERROR(VLOOKUP($C76,'LINHA 1'!$C$6:$BM$162,'Carga People'!AL$2,0)),0,VLOOKUP($C76,'LINHA 1'!$C$6:$BM$162,'Carga People'!AL$2,0))+IF(ISERROR(VLOOKUP($C76,'LINHA 2'!$C$6:$BM$114,'Carga People'!AL$2,0)),0,VLOOKUP($C76,'LINHA 2'!$C$6:$BM$114,'Carga People'!AL$2,0))+IF(ISERROR(VLOOKUP($C76,'LINHA 3'!$C$6:$BM$106,'Carga People'!AL$2,0)),0,VLOOKUP($C76,'LINHA 3'!$C$6:$BM$106,'Carga People'!AL$2,0))</f>
        <v>0</v>
      </c>
      <c r="AM76" s="140">
        <f>IF(ISERROR(VLOOKUP($C76,'LINHA 1'!$C$6:$BM$162,'Carga People'!AM$2,0)),0,VLOOKUP($C76,'LINHA 1'!$C$6:$BM$162,'Carga People'!AM$2,0))+IF(ISERROR(VLOOKUP($C76,'LINHA 2'!$C$6:$BM$114,'Carga People'!AM$2,0)),0,VLOOKUP($C76,'LINHA 2'!$C$6:$BM$114,'Carga People'!AM$2,0))+IF(ISERROR(VLOOKUP($C76,'LINHA 3'!$C$6:$BM$106,'Carga People'!AM$2,0)),0,VLOOKUP($C76,'LINHA 3'!$C$6:$BM$106,'Carga People'!AM$2,0))</f>
        <v>0</v>
      </c>
      <c r="AN76" s="140">
        <f>IF(ISERROR(VLOOKUP($C76,'LINHA 1'!$C$6:$BM$162,'Carga People'!AN$2,0)),0,VLOOKUP($C76,'LINHA 1'!$C$6:$BM$162,'Carga People'!AN$2,0))+IF(ISERROR(VLOOKUP($C76,'LINHA 2'!$C$6:$BM$114,'Carga People'!AN$2,0)),0,VLOOKUP($C76,'LINHA 2'!$C$6:$BM$114,'Carga People'!AN$2,0))+IF(ISERROR(VLOOKUP($C76,'LINHA 3'!$C$6:$BM$106,'Carga People'!AN$2,0)),0,VLOOKUP($C76,'LINHA 3'!$C$6:$BM$106,'Carga People'!AN$2,0))</f>
        <v>0</v>
      </c>
      <c r="AO76" s="140">
        <f>IF(ISERROR(VLOOKUP($C76,'LINHA 1'!$C$6:$BM$162,'Carga People'!AO$2,0)),0,VLOOKUP($C76,'LINHA 1'!$C$6:$BM$162,'Carga People'!AO$2,0))+IF(ISERROR(VLOOKUP($C76,'LINHA 2'!$C$6:$BM$114,'Carga People'!AO$2,0)),0,VLOOKUP($C76,'LINHA 2'!$C$6:$BM$114,'Carga People'!AO$2,0))+IF(ISERROR(VLOOKUP($C76,'LINHA 3'!$C$6:$BM$106,'Carga People'!AO$2,0)),0,VLOOKUP($C76,'LINHA 3'!$C$6:$BM$106,'Carga People'!AO$2,0))</f>
        <v>0</v>
      </c>
      <c r="AP76" s="140">
        <f>IF(ISERROR(VLOOKUP($C76,'LINHA 1'!$C$6:$BM$162,'Carga People'!AP$2,0)),0,VLOOKUP($C76,'LINHA 1'!$C$6:$BM$162,'Carga People'!AP$2,0))+IF(ISERROR(VLOOKUP($C76,'LINHA 2'!$C$6:$BM$114,'Carga People'!AP$2,0)),0,VLOOKUP($C76,'LINHA 2'!$C$6:$BM$114,'Carga People'!AP$2,0))+IF(ISERROR(VLOOKUP($C76,'LINHA 3'!$C$6:$BM$106,'Carga People'!AP$2,0)),0,VLOOKUP($C76,'LINHA 3'!$C$6:$BM$106,'Carga People'!AP$2,0))</f>
        <v>0</v>
      </c>
      <c r="AQ76" s="140">
        <f>IF(ISERROR(VLOOKUP($C76,'LINHA 1'!$C$6:$BM$162,'Carga People'!AQ$2,0)),0,VLOOKUP($C76,'LINHA 1'!$C$6:$BM$162,'Carga People'!AQ$2,0))+IF(ISERROR(VLOOKUP($C76,'LINHA 2'!$C$6:$BM$114,'Carga People'!AQ$2,0)),0,VLOOKUP($C76,'LINHA 2'!$C$6:$BM$114,'Carga People'!AQ$2,0))+IF(ISERROR(VLOOKUP($C76,'LINHA 3'!$C$6:$BM$106,'Carga People'!AQ$2,0)),0,VLOOKUP($C76,'LINHA 3'!$C$6:$BM$106,'Carga People'!AQ$2,0))</f>
        <v>0</v>
      </c>
      <c r="AR76" s="140">
        <f>IF(ISERROR(VLOOKUP($C76,'LINHA 1'!$C$6:$BM$162,'Carga People'!AR$2,0)),0,VLOOKUP($C76,'LINHA 1'!$C$6:$BM$162,'Carga People'!AR$2,0))+IF(ISERROR(VLOOKUP($C76,'LINHA 2'!$C$6:$BM$114,'Carga People'!AR$2,0)),0,VLOOKUP($C76,'LINHA 2'!$C$6:$BM$114,'Carga People'!AR$2,0))+IF(ISERROR(VLOOKUP($C76,'LINHA 3'!$C$6:$BM$106,'Carga People'!AR$2,0)),0,VLOOKUP($C76,'LINHA 3'!$C$6:$BM$106,'Carga People'!AR$2,0))</f>
        <v>0</v>
      </c>
      <c r="AS76" s="140">
        <f>IF(ISERROR(VLOOKUP($C76,'LINHA 1'!$C$6:$BM$162,'Carga People'!AS$2,0)),0,VLOOKUP($C76,'LINHA 1'!$C$6:$BM$162,'Carga People'!AS$2,0))+IF(ISERROR(VLOOKUP($C76,'LINHA 2'!$C$6:$BM$114,'Carga People'!AS$2,0)),0,VLOOKUP($C76,'LINHA 2'!$C$6:$BM$114,'Carga People'!AS$2,0))+IF(ISERROR(VLOOKUP($C76,'LINHA 3'!$C$6:$BM$106,'Carga People'!AS$2,0)),0,VLOOKUP($C76,'LINHA 3'!$C$6:$BM$106,'Carga People'!AS$2,0))</f>
        <v>0</v>
      </c>
      <c r="AT76" s="140">
        <f>IF(ISERROR(VLOOKUP($C76,'LINHA 1'!$C$6:$BM$162,'Carga People'!AT$2,0)),0,VLOOKUP($C76,'LINHA 1'!$C$6:$BM$162,'Carga People'!AT$2,0))+IF(ISERROR(VLOOKUP($C76,'LINHA 2'!$C$6:$BM$114,'Carga People'!AT$2,0)),0,VLOOKUP($C76,'LINHA 2'!$C$6:$BM$114,'Carga People'!AT$2,0))+IF(ISERROR(VLOOKUP($C76,'LINHA 3'!$C$6:$BM$106,'Carga People'!AT$2,0)),0,VLOOKUP($C76,'LINHA 3'!$C$6:$BM$106,'Carga People'!AT$2,0))</f>
        <v>0</v>
      </c>
      <c r="AU76" s="367">
        <f t="shared" si="10"/>
        <v>215</v>
      </c>
      <c r="AV76" s="780" t="str">
        <f t="shared" si="11"/>
        <v/>
      </c>
      <c r="AW76" s="90" t="e">
        <f>IF(D76="","",VLOOKUP(D76,MI_ME!$D$5:$AQ$336,39,0))</f>
        <v>#N/A</v>
      </c>
      <c r="AX76" s="660"/>
    </row>
    <row r="77" spans="1:50" ht="18" hidden="1" customHeight="1" x14ac:dyDescent="0.3">
      <c r="A77" s="1792"/>
      <c r="B77" s="770" t="s">
        <v>1296</v>
      </c>
      <c r="C77" s="770" t="s">
        <v>1295</v>
      </c>
      <c r="D77" s="771" t="s">
        <v>1293</v>
      </c>
      <c r="E77" s="1457"/>
      <c r="F77" s="770" t="s">
        <v>47</v>
      </c>
      <c r="G77" s="136"/>
      <c r="H77" s="137"/>
      <c r="I77" s="138"/>
      <c r="J77" s="139">
        <f>IF(ISERROR(VLOOKUP($C77,'LINHA 1'!$C$6:$BM$162,'Carga People'!J$2,0)),0,VLOOKUP($C77,'LINHA 1'!$C$6:$BM$162,'Carga People'!J$2,0))+IF(ISERROR(VLOOKUP($C77,'LINHA 2'!$C$6:$BM$114,'Carga People'!J$2,0)),0,VLOOKUP($C77,'LINHA 2'!$C$6:$BM$114,'Carga People'!J$2,0))+IF(ISERROR(VLOOKUP($C77,'LINHA 3'!$C$6:$BM$106,'Carga People'!J$2,0)),0,VLOOKUP($C77,'LINHA 3'!$C$6:$BM$106,'Carga People'!J$2,0))</f>
        <v>0</v>
      </c>
      <c r="K77" s="140">
        <f>IF(ISERROR(VLOOKUP($C77,'LINHA 1'!$C$6:$BM$162,'Carga People'!K$2,0)),0,VLOOKUP($C77,'LINHA 1'!$C$6:$BM$162,'Carga People'!K$2,0))+IF(ISERROR(VLOOKUP($C77,'LINHA 2'!$C$6:$BM$114,'Carga People'!K$2,0)),0,VLOOKUP($C77,'LINHA 2'!$C$6:$BM$114,'Carga People'!K$2,0))+IF(ISERROR(VLOOKUP($C77,'LINHA 3'!$C$6:$BM$106,'Carga People'!K$2,0)),0,VLOOKUP($C77,'LINHA 3'!$C$6:$BM$106,'Carga People'!K$2,0))</f>
        <v>0</v>
      </c>
      <c r="L77" s="140">
        <f>IF(ISERROR(VLOOKUP($C77,'LINHA 1'!$C$6:$BM$162,'Carga People'!L$2,0)),0,VLOOKUP($C77,'LINHA 1'!$C$6:$BM$162,'Carga People'!L$2,0))+IF(ISERROR(VLOOKUP($C77,'LINHA 2'!$C$6:$BM$114,'Carga People'!L$2,0)),0,VLOOKUP($C77,'LINHA 2'!$C$6:$BM$114,'Carga People'!L$2,0))+IF(ISERROR(VLOOKUP($C77,'LINHA 3'!$C$6:$BM$106,'Carga People'!L$2,0)),0,VLOOKUP($C77,'LINHA 3'!$C$6:$BM$106,'Carga People'!L$2,0))</f>
        <v>0</v>
      </c>
      <c r="M77" s="140">
        <f>IF(ISERROR(VLOOKUP($C77,'LINHA 1'!$C$6:$BM$162,'Carga People'!M$2,0)),0,VLOOKUP($C77,'LINHA 1'!$C$6:$BM$162,'Carga People'!M$2,0))+IF(ISERROR(VLOOKUP($C77,'LINHA 2'!$C$6:$BM$114,'Carga People'!M$2,0)),0,VLOOKUP($C77,'LINHA 2'!$C$6:$BM$114,'Carga People'!M$2,0))+IF(ISERROR(VLOOKUP($C77,'LINHA 3'!$C$6:$BM$106,'Carga People'!M$2,0)),0,VLOOKUP($C77,'LINHA 3'!$C$6:$BM$106,'Carga People'!M$2,0))</f>
        <v>0</v>
      </c>
      <c r="N77" s="140">
        <f>IF(ISERROR(VLOOKUP($C77,'LINHA 1'!$C$6:$BM$162,'Carga People'!N$2,0)),0,VLOOKUP($C77,'LINHA 1'!$C$6:$BM$162,'Carga People'!N$2,0))+IF(ISERROR(VLOOKUP($C77,'LINHA 2'!$C$6:$BM$114,'Carga People'!N$2,0)),0,VLOOKUP($C77,'LINHA 2'!$C$6:$BM$114,'Carga People'!N$2,0))+IF(ISERROR(VLOOKUP($C77,'LINHA 3'!$C$6:$BM$106,'Carga People'!N$2,0)),0,VLOOKUP($C77,'LINHA 3'!$C$6:$BM$106,'Carga People'!N$2,0))</f>
        <v>0</v>
      </c>
      <c r="O77" s="140">
        <f>IF(ISERROR(VLOOKUP($C77,'LINHA 1'!$C$6:$BM$162,'Carga People'!O$2,0)),0,VLOOKUP($C77,'LINHA 1'!$C$6:$BM$162,'Carga People'!O$2,0))+IF(ISERROR(VLOOKUP($C77,'LINHA 2'!$C$6:$BM$114,'Carga People'!O$2,0)),0,VLOOKUP($C77,'LINHA 2'!$C$6:$BM$114,'Carga People'!O$2,0))+IF(ISERROR(VLOOKUP($C77,'LINHA 3'!$C$6:$BM$106,'Carga People'!O$2,0)),0,VLOOKUP($C77,'LINHA 3'!$C$6:$BM$106,'Carga People'!O$2,0))</f>
        <v>0</v>
      </c>
      <c r="P77" s="140">
        <f>IF(ISERROR(VLOOKUP($C77,'LINHA 1'!$C$6:$BM$162,'Carga People'!P$2,0)),0,VLOOKUP($C77,'LINHA 1'!$C$6:$BM$162,'Carga People'!P$2,0))+IF(ISERROR(VLOOKUP($C77,'LINHA 2'!$C$6:$BM$114,'Carga People'!P$2,0)),0,VLOOKUP($C77,'LINHA 2'!$C$6:$BM$114,'Carga People'!P$2,0))+IF(ISERROR(VLOOKUP($C77,'LINHA 3'!$C$6:$BM$106,'Carga People'!P$2,0)),0,VLOOKUP($C77,'LINHA 3'!$C$6:$BM$106,'Carga People'!P$2,0))</f>
        <v>0</v>
      </c>
      <c r="Q77" s="140">
        <f>IF(ISERROR(VLOOKUP($C77,'LINHA 1'!$C$6:$BM$162,'Carga People'!Q$2,0)),0,VLOOKUP($C77,'LINHA 1'!$C$6:$BM$162,'Carga People'!Q$2,0))+IF(ISERROR(VLOOKUP($C77,'LINHA 2'!$C$6:$BM$114,'Carga People'!Q$2,0)),0,VLOOKUP($C77,'LINHA 2'!$C$6:$BM$114,'Carga People'!Q$2,0))+IF(ISERROR(VLOOKUP($C77,'LINHA 3'!$C$6:$BM$106,'Carga People'!Q$2,0)),0,VLOOKUP($C77,'LINHA 3'!$C$6:$BM$106,'Carga People'!Q$2,0))</f>
        <v>0</v>
      </c>
      <c r="R77" s="140">
        <f>IF(ISERROR(VLOOKUP($C77,'LINHA 1'!$C$6:$BM$162,'Carga People'!R$2,0)),0,VLOOKUP($C77,'LINHA 1'!$C$6:$BM$162,'Carga People'!R$2,0))+IF(ISERROR(VLOOKUP($C77,'LINHA 2'!$C$6:$BM$114,'Carga People'!R$2,0)),0,VLOOKUP($C77,'LINHA 2'!$C$6:$BM$114,'Carga People'!R$2,0))+IF(ISERROR(VLOOKUP($C77,'LINHA 3'!$C$6:$BM$106,'Carga People'!R$2,0)),0,VLOOKUP($C77,'LINHA 3'!$C$6:$BM$106,'Carga People'!R$2,0))</f>
        <v>0</v>
      </c>
      <c r="S77" s="140">
        <f>IF(ISERROR(VLOOKUP($C77,'LINHA 1'!$C$6:$BM$162,'Carga People'!S$2,0)),0,VLOOKUP($C77,'LINHA 1'!$C$6:$BM$162,'Carga People'!S$2,0))+IF(ISERROR(VLOOKUP($C77,'LINHA 2'!$C$6:$BM$114,'Carga People'!S$2,0)),0,VLOOKUP($C77,'LINHA 2'!$C$6:$BM$114,'Carga People'!S$2,0))+IF(ISERROR(VLOOKUP($C77,'LINHA 3'!$C$6:$BM$106,'Carga People'!S$2,0)),0,VLOOKUP($C77,'LINHA 3'!$C$6:$BM$106,'Carga People'!S$2,0))</f>
        <v>0</v>
      </c>
      <c r="T77" s="140">
        <f>IF(ISERROR(VLOOKUP($C77,'LINHA 1'!$C$6:$BM$162,'Carga People'!T$2,0)),0,VLOOKUP($C77,'LINHA 1'!$C$6:$BM$162,'Carga People'!T$2,0))+IF(ISERROR(VLOOKUP($C77,'LINHA 2'!$C$6:$BM$114,'Carga People'!T$2,0)),0,VLOOKUP($C77,'LINHA 2'!$C$6:$BM$114,'Carga People'!T$2,0))+IF(ISERROR(VLOOKUP($C77,'LINHA 3'!$C$6:$BM$106,'Carga People'!T$2,0)),0,VLOOKUP($C77,'LINHA 3'!$C$6:$BM$106,'Carga People'!T$2,0))</f>
        <v>0</v>
      </c>
      <c r="U77" s="140">
        <f>IF(ISERROR(VLOOKUP($C77,'LINHA 1'!$C$6:$BM$162,'Carga People'!U$2,0)),0,VLOOKUP($C77,'LINHA 1'!$C$6:$BM$162,'Carga People'!U$2,0))+IF(ISERROR(VLOOKUP($C77,'LINHA 2'!$C$6:$BM$114,'Carga People'!U$2,0)),0,VLOOKUP($C77,'LINHA 2'!$C$6:$BM$114,'Carga People'!U$2,0))+IF(ISERROR(VLOOKUP($C77,'LINHA 3'!$C$6:$BM$106,'Carga People'!U$2,0)),0,VLOOKUP($C77,'LINHA 3'!$C$6:$BM$106,'Carga People'!U$2,0))</f>
        <v>0</v>
      </c>
      <c r="V77" s="140">
        <f>IF(ISERROR(VLOOKUP($C77,'LINHA 1'!$C$6:$BM$162,'Carga People'!V$2,0)),0,VLOOKUP($C77,'LINHA 1'!$C$6:$BM$162,'Carga People'!V$2,0))+IF(ISERROR(VLOOKUP($C77,'LINHA 2'!$C$6:$BM$114,'Carga People'!V$2,0)),0,VLOOKUP($C77,'LINHA 2'!$C$6:$BM$114,'Carga People'!V$2,0))+IF(ISERROR(VLOOKUP($C77,'LINHA 3'!$C$6:$BM$106,'Carga People'!V$2,0)),0,VLOOKUP($C77,'LINHA 3'!$C$6:$BM$106,'Carga People'!V$2,0))</f>
        <v>0</v>
      </c>
      <c r="W77" s="140">
        <f>IF(ISERROR(VLOOKUP($C77,'LINHA 1'!$C$6:$BM$162,'Carga People'!W$2,0)),0,VLOOKUP($C77,'LINHA 1'!$C$6:$BM$162,'Carga People'!W$2,0))+IF(ISERROR(VLOOKUP($C77,'LINHA 2'!$C$6:$BM$114,'Carga People'!W$2,0)),0,VLOOKUP($C77,'LINHA 2'!$C$6:$BM$114,'Carga People'!W$2,0))+IF(ISERROR(VLOOKUP($C77,'LINHA 3'!$C$6:$BM$106,'Carga People'!W$2,0)),0,VLOOKUP($C77,'LINHA 3'!$C$6:$BM$106,'Carga People'!W$2,0))</f>
        <v>0</v>
      </c>
      <c r="X77" s="140">
        <f>IF(ISERROR(VLOOKUP($C77,'LINHA 1'!$C$6:$BM$162,'Carga People'!X$2,0)),0,VLOOKUP($C77,'LINHA 1'!$C$6:$BM$162,'Carga People'!X$2,0))+IF(ISERROR(VLOOKUP($C77,'LINHA 2'!$C$6:$BM$114,'Carga People'!X$2,0)),0,VLOOKUP($C77,'LINHA 2'!$C$6:$BM$114,'Carga People'!X$2,0))+IF(ISERROR(VLOOKUP($C77,'LINHA 3'!$C$6:$BM$106,'Carga People'!X$2,0)),0,VLOOKUP($C77,'LINHA 3'!$C$6:$BM$106,'Carga People'!X$2,0))</f>
        <v>0</v>
      </c>
      <c r="Y77" s="140">
        <f>IF(ISERROR(VLOOKUP($C77,'LINHA 1'!$C$6:$BM$162,'Carga People'!Y$2,0)),0,VLOOKUP($C77,'LINHA 1'!$C$6:$BM$162,'Carga People'!Y$2,0))+IF(ISERROR(VLOOKUP($C77,'LINHA 2'!$C$6:$BM$114,'Carga People'!Y$2,0)),0,VLOOKUP($C77,'LINHA 2'!$C$6:$BM$114,'Carga People'!Y$2,0))+IF(ISERROR(VLOOKUP($C77,'LINHA 3'!$C$6:$BM$106,'Carga People'!Y$2,0)),0,VLOOKUP($C77,'LINHA 3'!$C$6:$BM$106,'Carga People'!Y$2,0))</f>
        <v>0</v>
      </c>
      <c r="Z77" s="140">
        <f>IF(ISERROR(VLOOKUP($C77,'LINHA 1'!$C$6:$BM$162,'Carga People'!Z$2,0)),0,VLOOKUP($C77,'LINHA 1'!$C$6:$BM$162,'Carga People'!Z$2,0))+IF(ISERROR(VLOOKUP($C77,'LINHA 2'!$C$6:$BM$114,'Carga People'!Z$2,0)),0,VLOOKUP($C77,'LINHA 2'!$C$6:$BM$114,'Carga People'!Z$2,0))+IF(ISERROR(VLOOKUP($C77,'LINHA 3'!$C$6:$BM$106,'Carga People'!Z$2,0)),0,VLOOKUP($C77,'LINHA 3'!$C$6:$BM$106,'Carga People'!Z$2,0))</f>
        <v>0</v>
      </c>
      <c r="AA77" s="140">
        <f>IF(ISERROR(VLOOKUP($C77,'LINHA 1'!$C$6:$BM$162,'Carga People'!AA$2,0)),0,VLOOKUP($C77,'LINHA 1'!$C$6:$BM$162,'Carga People'!AA$2,0))+IF(ISERROR(VLOOKUP($C77,'LINHA 2'!$C$6:$BM$114,'Carga People'!AA$2,0)),0,VLOOKUP($C77,'LINHA 2'!$C$6:$BM$114,'Carga People'!AA$2,0))+IF(ISERROR(VLOOKUP($C77,'LINHA 3'!$C$6:$BM$106,'Carga People'!AA$2,0)),0,VLOOKUP($C77,'LINHA 3'!$C$6:$BM$106,'Carga People'!AA$2,0))</f>
        <v>0</v>
      </c>
      <c r="AB77" s="140">
        <f>IF(ISERROR(VLOOKUP($C77,'LINHA 1'!$C$6:$BM$162,'Carga People'!AB$2,0)),0,VLOOKUP($C77,'LINHA 1'!$C$6:$BM$162,'Carga People'!AB$2,0))+IF(ISERROR(VLOOKUP($C77,'LINHA 2'!$C$6:$BM$114,'Carga People'!AB$2,0)),0,VLOOKUP($C77,'LINHA 2'!$C$6:$BM$114,'Carga People'!AB$2,0))+IF(ISERROR(VLOOKUP($C77,'LINHA 3'!$C$6:$BM$106,'Carga People'!AB$2,0)),0,VLOOKUP($C77,'LINHA 3'!$C$6:$BM$106,'Carga People'!AB$2,0))</f>
        <v>0</v>
      </c>
      <c r="AC77" s="140">
        <f>IF(ISERROR(VLOOKUP($C77,'LINHA 1'!$C$6:$BM$162,'Carga People'!AC$2,0)),0,VLOOKUP($C77,'LINHA 1'!$C$6:$BM$162,'Carga People'!AC$2,0))+IF(ISERROR(VLOOKUP($C77,'LINHA 2'!$C$6:$BM$114,'Carga People'!AC$2,0)),0,VLOOKUP($C77,'LINHA 2'!$C$6:$BM$114,'Carga People'!AC$2,0))+IF(ISERROR(VLOOKUP($C77,'LINHA 3'!$C$6:$BM$106,'Carga People'!AC$2,0)),0,VLOOKUP($C77,'LINHA 3'!$C$6:$BM$106,'Carga People'!AC$2,0))</f>
        <v>0</v>
      </c>
      <c r="AD77" s="140">
        <f>IF(ISERROR(VLOOKUP($C77,'LINHA 1'!$C$6:$BM$162,'Carga People'!AD$2,0)),0,VLOOKUP($C77,'LINHA 1'!$C$6:$BM$162,'Carga People'!AD$2,0))+IF(ISERROR(VLOOKUP($C77,'LINHA 2'!$C$6:$BM$114,'Carga People'!AD$2,0)),0,VLOOKUP($C77,'LINHA 2'!$C$6:$BM$114,'Carga People'!AD$2,0))+IF(ISERROR(VLOOKUP($C77,'LINHA 3'!$C$6:$BM$106,'Carga People'!AD$2,0)),0,VLOOKUP($C77,'LINHA 3'!$C$6:$BM$106,'Carga People'!AD$2,0))</f>
        <v>0</v>
      </c>
      <c r="AE77" s="140">
        <f>IF(ISERROR(VLOOKUP($C77,'LINHA 1'!$C$6:$BM$162,'Carga People'!AE$2,0)),0,VLOOKUP($C77,'LINHA 1'!$C$6:$BM$162,'Carga People'!AE$2,0))+IF(ISERROR(VLOOKUP($C77,'LINHA 2'!$C$6:$BM$114,'Carga People'!AE$2,0)),0,VLOOKUP($C77,'LINHA 2'!$C$6:$BM$114,'Carga People'!AE$2,0))+IF(ISERROR(VLOOKUP($C77,'LINHA 3'!$C$6:$BM$106,'Carga People'!AE$2,0)),0,VLOOKUP($C77,'LINHA 3'!$C$6:$BM$106,'Carga People'!AE$2,0))</f>
        <v>0</v>
      </c>
      <c r="AF77" s="140">
        <f>IF(ISERROR(VLOOKUP($C77,'LINHA 1'!$C$6:$BM$162,'Carga People'!AF$2,0)),0,VLOOKUP($C77,'LINHA 1'!$C$6:$BM$162,'Carga People'!AF$2,0))+IF(ISERROR(VLOOKUP($C77,'LINHA 2'!$C$6:$BM$114,'Carga People'!AF$2,0)),0,VLOOKUP($C77,'LINHA 2'!$C$6:$BM$114,'Carga People'!AF$2,0))+IF(ISERROR(VLOOKUP($C77,'LINHA 3'!$C$6:$BM$106,'Carga People'!AF$2,0)),0,VLOOKUP($C77,'LINHA 3'!$C$6:$BM$106,'Carga People'!AF$2,0))</f>
        <v>0</v>
      </c>
      <c r="AG77" s="140">
        <f>IF(ISERROR(VLOOKUP($C77,'LINHA 1'!$C$6:$BM$162,'Carga People'!AG$2,0)),0,VLOOKUP($C77,'LINHA 1'!$C$6:$BM$162,'Carga People'!AG$2,0))+IF(ISERROR(VLOOKUP($C77,'LINHA 2'!$C$6:$BM$114,'Carga People'!AG$2,0)),0,VLOOKUP($C77,'LINHA 2'!$C$6:$BM$114,'Carga People'!AG$2,0))+IF(ISERROR(VLOOKUP($C77,'LINHA 3'!$C$6:$BM$106,'Carga People'!AG$2,0)),0,VLOOKUP($C77,'LINHA 3'!$C$6:$BM$106,'Carga People'!AG$2,0))</f>
        <v>0</v>
      </c>
      <c r="AH77" s="140">
        <f>IF(ISERROR(VLOOKUP($C77,'LINHA 1'!$C$6:$BM$162,'Carga People'!AH$2,0)),0,VLOOKUP($C77,'LINHA 1'!$C$6:$BM$162,'Carga People'!AH$2,0))+IF(ISERROR(VLOOKUP($C77,'LINHA 2'!$C$6:$BM$114,'Carga People'!AH$2,0)),0,VLOOKUP($C77,'LINHA 2'!$C$6:$BM$114,'Carga People'!AH$2,0))+IF(ISERROR(VLOOKUP($C77,'LINHA 3'!$C$6:$BM$106,'Carga People'!AH$2,0)),0,VLOOKUP($C77,'LINHA 3'!$C$6:$BM$106,'Carga People'!AH$2,0))</f>
        <v>0</v>
      </c>
      <c r="AI77" s="140">
        <f>IF(ISERROR(VLOOKUP($C77,'LINHA 1'!$C$6:$BM$162,'Carga People'!AI$2,0)),0,VLOOKUP($C77,'LINHA 1'!$C$6:$BM$162,'Carga People'!AI$2,0))+IF(ISERROR(VLOOKUP($C77,'LINHA 2'!$C$6:$BM$114,'Carga People'!AI$2,0)),0,VLOOKUP($C77,'LINHA 2'!$C$6:$BM$114,'Carga People'!AI$2,0))+IF(ISERROR(VLOOKUP($C77,'LINHA 3'!$C$6:$BM$106,'Carga People'!AI$2,0)),0,VLOOKUP($C77,'LINHA 3'!$C$6:$BM$106,'Carga People'!AI$2,0))</f>
        <v>0</v>
      </c>
      <c r="AJ77" s="140">
        <f>IF(ISERROR(VLOOKUP($C77,'LINHA 1'!$C$6:$BM$162,'Carga People'!AJ$2,0)),0,VLOOKUP($C77,'LINHA 1'!$C$6:$BM$162,'Carga People'!AJ$2,0))+IF(ISERROR(VLOOKUP($C77,'LINHA 2'!$C$6:$BM$114,'Carga People'!AJ$2,0)),0,VLOOKUP($C77,'LINHA 2'!$C$6:$BM$114,'Carga People'!AJ$2,0))+IF(ISERROR(VLOOKUP($C77,'LINHA 3'!$C$6:$BM$106,'Carga People'!AJ$2,0)),0,VLOOKUP($C77,'LINHA 3'!$C$6:$BM$106,'Carga People'!AJ$2,0))</f>
        <v>0</v>
      </c>
      <c r="AK77" s="140">
        <f>IF(ISERROR(VLOOKUP($C77,'LINHA 1'!$C$6:$BM$162,'Carga People'!AK$2,0)),0,VLOOKUP($C77,'LINHA 1'!$C$6:$BM$162,'Carga People'!AK$2,0))+IF(ISERROR(VLOOKUP($C77,'LINHA 2'!$C$6:$BM$114,'Carga People'!AK$2,0)),0,VLOOKUP($C77,'LINHA 2'!$C$6:$BM$114,'Carga People'!AK$2,0))+IF(ISERROR(VLOOKUP($C77,'LINHA 3'!$C$6:$BM$106,'Carga People'!AK$2,0)),0,VLOOKUP($C77,'LINHA 3'!$C$6:$BM$106,'Carga People'!AK$2,0))</f>
        <v>0</v>
      </c>
      <c r="AL77" s="140">
        <f>IF(ISERROR(VLOOKUP($C77,'LINHA 1'!$C$6:$BM$162,'Carga People'!AL$2,0)),0,VLOOKUP($C77,'LINHA 1'!$C$6:$BM$162,'Carga People'!AL$2,0))+IF(ISERROR(VLOOKUP($C77,'LINHA 2'!$C$6:$BM$114,'Carga People'!AL$2,0)),0,VLOOKUP($C77,'LINHA 2'!$C$6:$BM$114,'Carga People'!AL$2,0))+IF(ISERROR(VLOOKUP($C77,'LINHA 3'!$C$6:$BM$106,'Carga People'!AL$2,0)),0,VLOOKUP($C77,'LINHA 3'!$C$6:$BM$106,'Carga People'!AL$2,0))</f>
        <v>0</v>
      </c>
      <c r="AM77" s="140">
        <f>IF(ISERROR(VLOOKUP($C77,'LINHA 1'!$C$6:$BM$162,'Carga People'!AM$2,0)),0,VLOOKUP($C77,'LINHA 1'!$C$6:$BM$162,'Carga People'!AM$2,0))+IF(ISERROR(VLOOKUP($C77,'LINHA 2'!$C$6:$BM$114,'Carga People'!AM$2,0)),0,VLOOKUP($C77,'LINHA 2'!$C$6:$BM$114,'Carga People'!AM$2,0))+IF(ISERROR(VLOOKUP($C77,'LINHA 3'!$C$6:$BM$106,'Carga People'!AM$2,0)),0,VLOOKUP($C77,'LINHA 3'!$C$6:$BM$106,'Carga People'!AM$2,0))</f>
        <v>0</v>
      </c>
      <c r="AN77" s="140">
        <f>IF(ISERROR(VLOOKUP($C77,'LINHA 1'!$C$6:$BM$162,'Carga People'!AN$2,0)),0,VLOOKUP($C77,'LINHA 1'!$C$6:$BM$162,'Carga People'!AN$2,0))+IF(ISERROR(VLOOKUP($C77,'LINHA 2'!$C$6:$BM$114,'Carga People'!AN$2,0)),0,VLOOKUP($C77,'LINHA 2'!$C$6:$BM$114,'Carga People'!AN$2,0))+IF(ISERROR(VLOOKUP($C77,'LINHA 3'!$C$6:$BM$106,'Carga People'!AN$2,0)),0,VLOOKUP($C77,'LINHA 3'!$C$6:$BM$106,'Carga People'!AN$2,0))</f>
        <v>0</v>
      </c>
      <c r="AO77" s="140">
        <f>IF(ISERROR(VLOOKUP($C77,'LINHA 1'!$C$6:$BM$162,'Carga People'!AO$2,0)),0,VLOOKUP($C77,'LINHA 1'!$C$6:$BM$162,'Carga People'!AO$2,0))+IF(ISERROR(VLOOKUP($C77,'LINHA 2'!$C$6:$BM$114,'Carga People'!AO$2,0)),0,VLOOKUP($C77,'LINHA 2'!$C$6:$BM$114,'Carga People'!AO$2,0))+IF(ISERROR(VLOOKUP($C77,'LINHA 3'!$C$6:$BM$106,'Carga People'!AO$2,0)),0,VLOOKUP($C77,'LINHA 3'!$C$6:$BM$106,'Carga People'!AO$2,0))</f>
        <v>0</v>
      </c>
      <c r="AP77" s="140">
        <f>IF(ISERROR(VLOOKUP($C77,'LINHA 1'!$C$6:$BM$162,'Carga People'!AP$2,0)),0,VLOOKUP($C77,'LINHA 1'!$C$6:$BM$162,'Carga People'!AP$2,0))+IF(ISERROR(VLOOKUP($C77,'LINHA 2'!$C$6:$BM$114,'Carga People'!AP$2,0)),0,VLOOKUP($C77,'LINHA 2'!$C$6:$BM$114,'Carga People'!AP$2,0))+IF(ISERROR(VLOOKUP($C77,'LINHA 3'!$C$6:$BM$106,'Carga People'!AP$2,0)),0,VLOOKUP($C77,'LINHA 3'!$C$6:$BM$106,'Carga People'!AP$2,0))</f>
        <v>0</v>
      </c>
      <c r="AQ77" s="140">
        <f>IF(ISERROR(VLOOKUP($C77,'LINHA 1'!$C$6:$BM$162,'Carga People'!AQ$2,0)),0,VLOOKUP($C77,'LINHA 1'!$C$6:$BM$162,'Carga People'!AQ$2,0))+IF(ISERROR(VLOOKUP($C77,'LINHA 2'!$C$6:$BM$114,'Carga People'!AQ$2,0)),0,VLOOKUP($C77,'LINHA 2'!$C$6:$BM$114,'Carga People'!AQ$2,0))+IF(ISERROR(VLOOKUP($C77,'LINHA 3'!$C$6:$BM$106,'Carga People'!AQ$2,0)),0,VLOOKUP($C77,'LINHA 3'!$C$6:$BM$106,'Carga People'!AQ$2,0))</f>
        <v>0</v>
      </c>
      <c r="AR77" s="140">
        <f>IF(ISERROR(VLOOKUP($C77,'LINHA 1'!$C$6:$BM$162,'Carga People'!AR$2,0)),0,VLOOKUP($C77,'LINHA 1'!$C$6:$BM$162,'Carga People'!AR$2,0))+IF(ISERROR(VLOOKUP($C77,'LINHA 2'!$C$6:$BM$114,'Carga People'!AR$2,0)),0,VLOOKUP($C77,'LINHA 2'!$C$6:$BM$114,'Carga People'!AR$2,0))+IF(ISERROR(VLOOKUP($C77,'LINHA 3'!$C$6:$BM$106,'Carga People'!AR$2,0)),0,VLOOKUP($C77,'LINHA 3'!$C$6:$BM$106,'Carga People'!AR$2,0))</f>
        <v>0</v>
      </c>
      <c r="AS77" s="140">
        <f>IF(ISERROR(VLOOKUP($C77,'LINHA 1'!$C$6:$BM$162,'Carga People'!AS$2,0)),0,VLOOKUP($C77,'LINHA 1'!$C$6:$BM$162,'Carga People'!AS$2,0))+IF(ISERROR(VLOOKUP($C77,'LINHA 2'!$C$6:$BM$114,'Carga People'!AS$2,0)),0,VLOOKUP($C77,'LINHA 2'!$C$6:$BM$114,'Carga People'!AS$2,0))+IF(ISERROR(VLOOKUP($C77,'LINHA 3'!$C$6:$BM$106,'Carga People'!AS$2,0)),0,VLOOKUP($C77,'LINHA 3'!$C$6:$BM$106,'Carga People'!AS$2,0))</f>
        <v>0</v>
      </c>
      <c r="AT77" s="140">
        <f>IF(ISERROR(VLOOKUP($C77,'LINHA 1'!$C$6:$BM$162,'Carga People'!AT$2,0)),0,VLOOKUP($C77,'LINHA 1'!$C$6:$BM$162,'Carga People'!AT$2,0))+IF(ISERROR(VLOOKUP($C77,'LINHA 2'!$C$6:$BM$114,'Carga People'!AT$2,0)),0,VLOOKUP($C77,'LINHA 2'!$C$6:$BM$114,'Carga People'!AT$2,0))+IF(ISERROR(VLOOKUP($C77,'LINHA 3'!$C$6:$BM$106,'Carga People'!AT$2,0)),0,VLOOKUP($C77,'LINHA 3'!$C$6:$BM$106,'Carga People'!AT$2,0))</f>
        <v>0</v>
      </c>
      <c r="AU77" s="367">
        <f t="shared" si="10"/>
        <v>0</v>
      </c>
      <c r="AV77" s="780" t="str">
        <f t="shared" si="11"/>
        <v/>
      </c>
      <c r="AW77" s="90" t="e">
        <f>IF(D77="","",VLOOKUP(D77,MI_ME!$D$5:$AQ$336,39,0))</f>
        <v>#N/A</v>
      </c>
      <c r="AX77" s="660"/>
    </row>
    <row r="78" spans="1:50" ht="18" hidden="1" customHeight="1" x14ac:dyDescent="0.3">
      <c r="A78" s="1792"/>
      <c r="B78" s="770" t="s">
        <v>408</v>
      </c>
      <c r="C78" s="770" t="s">
        <v>447</v>
      </c>
      <c r="D78" s="771" t="s">
        <v>446</v>
      </c>
      <c r="E78" s="1457"/>
      <c r="F78" s="770" t="s">
        <v>47</v>
      </c>
      <c r="G78" s="136"/>
      <c r="H78" s="137"/>
      <c r="I78" s="138"/>
      <c r="J78" s="139">
        <f>IF(ISERROR(VLOOKUP($C78,'LINHA 1'!$C$6:$BM$162,'Carga People'!J$2,0)),0,VLOOKUP($C78,'LINHA 1'!$C$6:$BM$162,'Carga People'!J$2,0))+IF(ISERROR(VLOOKUP($C78,'LINHA 2'!$C$6:$BM$114,'Carga People'!J$2,0)),0,VLOOKUP($C78,'LINHA 2'!$C$6:$BM$114,'Carga People'!J$2,0))+IF(ISERROR(VLOOKUP($C78,'LINHA 3'!$C$6:$BM$106,'Carga People'!J$2,0)),0,VLOOKUP($C78,'LINHA 3'!$C$6:$BM$106,'Carga People'!J$2,0))</f>
        <v>0</v>
      </c>
      <c r="K78" s="140">
        <f>IF(ISERROR(VLOOKUP($C78,'LINHA 1'!$C$6:$BM$162,'Carga People'!K$2,0)),0,VLOOKUP($C78,'LINHA 1'!$C$6:$BM$162,'Carga People'!K$2,0))+IF(ISERROR(VLOOKUP($C78,'LINHA 2'!$C$6:$BM$114,'Carga People'!K$2,0)),0,VLOOKUP($C78,'LINHA 2'!$C$6:$BM$114,'Carga People'!K$2,0))+IF(ISERROR(VLOOKUP($C78,'LINHA 3'!$C$6:$BM$106,'Carga People'!K$2,0)),0,VLOOKUP($C78,'LINHA 3'!$C$6:$BM$106,'Carga People'!K$2,0))</f>
        <v>0</v>
      </c>
      <c r="L78" s="140">
        <f>IF(ISERROR(VLOOKUP($C78,'LINHA 1'!$C$6:$BM$162,'Carga People'!L$2,0)),0,VLOOKUP($C78,'LINHA 1'!$C$6:$BM$162,'Carga People'!L$2,0))+IF(ISERROR(VLOOKUP($C78,'LINHA 2'!$C$6:$BM$114,'Carga People'!L$2,0)),0,VLOOKUP($C78,'LINHA 2'!$C$6:$BM$114,'Carga People'!L$2,0))+IF(ISERROR(VLOOKUP($C78,'LINHA 3'!$C$6:$BM$106,'Carga People'!L$2,0)),0,VLOOKUP($C78,'LINHA 3'!$C$6:$BM$106,'Carga People'!L$2,0))</f>
        <v>0</v>
      </c>
      <c r="M78" s="140">
        <f>IF(ISERROR(VLOOKUP($C78,'LINHA 1'!$C$6:$BM$162,'Carga People'!M$2,0)),0,VLOOKUP($C78,'LINHA 1'!$C$6:$BM$162,'Carga People'!M$2,0))+IF(ISERROR(VLOOKUP($C78,'LINHA 2'!$C$6:$BM$114,'Carga People'!M$2,0)),0,VLOOKUP($C78,'LINHA 2'!$C$6:$BM$114,'Carga People'!M$2,0))+IF(ISERROR(VLOOKUP($C78,'LINHA 3'!$C$6:$BM$106,'Carga People'!M$2,0)),0,VLOOKUP($C78,'LINHA 3'!$C$6:$BM$106,'Carga People'!M$2,0))</f>
        <v>0</v>
      </c>
      <c r="N78" s="140">
        <f>IF(ISERROR(VLOOKUP($C78,'LINHA 1'!$C$6:$BM$162,'Carga People'!N$2,0)),0,VLOOKUP($C78,'LINHA 1'!$C$6:$BM$162,'Carga People'!N$2,0))+IF(ISERROR(VLOOKUP($C78,'LINHA 2'!$C$6:$BM$114,'Carga People'!N$2,0)),0,VLOOKUP($C78,'LINHA 2'!$C$6:$BM$114,'Carga People'!N$2,0))+IF(ISERROR(VLOOKUP($C78,'LINHA 3'!$C$6:$BM$106,'Carga People'!N$2,0)),0,VLOOKUP($C78,'LINHA 3'!$C$6:$BM$106,'Carga People'!N$2,0))</f>
        <v>0</v>
      </c>
      <c r="O78" s="140">
        <f>IF(ISERROR(VLOOKUP($C78,'LINHA 1'!$C$6:$BM$162,'Carga People'!O$2,0)),0,VLOOKUP($C78,'LINHA 1'!$C$6:$BM$162,'Carga People'!O$2,0))+IF(ISERROR(VLOOKUP($C78,'LINHA 2'!$C$6:$BM$114,'Carga People'!O$2,0)),0,VLOOKUP($C78,'LINHA 2'!$C$6:$BM$114,'Carga People'!O$2,0))+IF(ISERROR(VLOOKUP($C78,'LINHA 3'!$C$6:$BM$106,'Carga People'!O$2,0)),0,VLOOKUP($C78,'LINHA 3'!$C$6:$BM$106,'Carga People'!O$2,0))</f>
        <v>0</v>
      </c>
      <c r="P78" s="140">
        <f>IF(ISERROR(VLOOKUP($C78,'LINHA 1'!$C$6:$BM$162,'Carga People'!P$2,0)),0,VLOOKUP($C78,'LINHA 1'!$C$6:$BM$162,'Carga People'!P$2,0))+IF(ISERROR(VLOOKUP($C78,'LINHA 2'!$C$6:$BM$114,'Carga People'!P$2,0)),0,VLOOKUP($C78,'LINHA 2'!$C$6:$BM$114,'Carga People'!P$2,0))+IF(ISERROR(VLOOKUP($C78,'LINHA 3'!$C$6:$BM$106,'Carga People'!P$2,0)),0,VLOOKUP($C78,'LINHA 3'!$C$6:$BM$106,'Carga People'!P$2,0))</f>
        <v>0</v>
      </c>
      <c r="Q78" s="140">
        <f>IF(ISERROR(VLOOKUP($C78,'LINHA 1'!$C$6:$BM$162,'Carga People'!Q$2,0)),0,VLOOKUP($C78,'LINHA 1'!$C$6:$BM$162,'Carga People'!Q$2,0))+IF(ISERROR(VLOOKUP($C78,'LINHA 2'!$C$6:$BM$114,'Carga People'!Q$2,0)),0,VLOOKUP($C78,'LINHA 2'!$C$6:$BM$114,'Carga People'!Q$2,0))+IF(ISERROR(VLOOKUP($C78,'LINHA 3'!$C$6:$BM$106,'Carga People'!Q$2,0)),0,VLOOKUP($C78,'LINHA 3'!$C$6:$BM$106,'Carga People'!Q$2,0))</f>
        <v>0</v>
      </c>
      <c r="R78" s="140">
        <f>IF(ISERROR(VLOOKUP($C78,'LINHA 1'!$C$6:$BM$162,'Carga People'!R$2,0)),0,VLOOKUP($C78,'LINHA 1'!$C$6:$BM$162,'Carga People'!R$2,0))+IF(ISERROR(VLOOKUP($C78,'LINHA 2'!$C$6:$BM$114,'Carga People'!R$2,0)),0,VLOOKUP($C78,'LINHA 2'!$C$6:$BM$114,'Carga People'!R$2,0))+IF(ISERROR(VLOOKUP($C78,'LINHA 3'!$C$6:$BM$106,'Carga People'!R$2,0)),0,VLOOKUP($C78,'LINHA 3'!$C$6:$BM$106,'Carga People'!R$2,0))</f>
        <v>0</v>
      </c>
      <c r="S78" s="140">
        <f>IF(ISERROR(VLOOKUP($C78,'LINHA 1'!$C$6:$BM$162,'Carga People'!S$2,0)),0,VLOOKUP($C78,'LINHA 1'!$C$6:$BM$162,'Carga People'!S$2,0))+IF(ISERROR(VLOOKUP($C78,'LINHA 2'!$C$6:$BM$114,'Carga People'!S$2,0)),0,VLOOKUP($C78,'LINHA 2'!$C$6:$BM$114,'Carga People'!S$2,0))+IF(ISERROR(VLOOKUP($C78,'LINHA 3'!$C$6:$BM$106,'Carga People'!S$2,0)),0,VLOOKUP($C78,'LINHA 3'!$C$6:$BM$106,'Carga People'!S$2,0))</f>
        <v>0</v>
      </c>
      <c r="T78" s="140">
        <f>IF(ISERROR(VLOOKUP($C78,'LINHA 1'!$C$6:$BM$162,'Carga People'!T$2,0)),0,VLOOKUP($C78,'LINHA 1'!$C$6:$BM$162,'Carga People'!T$2,0))+IF(ISERROR(VLOOKUP($C78,'LINHA 2'!$C$6:$BM$114,'Carga People'!T$2,0)),0,VLOOKUP($C78,'LINHA 2'!$C$6:$BM$114,'Carga People'!T$2,0))+IF(ISERROR(VLOOKUP($C78,'LINHA 3'!$C$6:$BM$106,'Carga People'!T$2,0)),0,VLOOKUP($C78,'LINHA 3'!$C$6:$BM$106,'Carga People'!T$2,0))</f>
        <v>0</v>
      </c>
      <c r="U78" s="140">
        <f>IF(ISERROR(VLOOKUP($C78,'LINHA 1'!$C$6:$BM$162,'Carga People'!U$2,0)),0,VLOOKUP($C78,'LINHA 1'!$C$6:$BM$162,'Carga People'!U$2,0))+IF(ISERROR(VLOOKUP($C78,'LINHA 2'!$C$6:$BM$114,'Carga People'!U$2,0)),0,VLOOKUP($C78,'LINHA 2'!$C$6:$BM$114,'Carga People'!U$2,0))+IF(ISERROR(VLOOKUP($C78,'LINHA 3'!$C$6:$BM$106,'Carga People'!U$2,0)),0,VLOOKUP($C78,'LINHA 3'!$C$6:$BM$106,'Carga People'!U$2,0))</f>
        <v>0</v>
      </c>
      <c r="V78" s="140">
        <f>IF(ISERROR(VLOOKUP($C78,'LINHA 1'!$C$6:$BM$162,'Carga People'!V$2,0)),0,VLOOKUP($C78,'LINHA 1'!$C$6:$BM$162,'Carga People'!V$2,0))+IF(ISERROR(VLOOKUP($C78,'LINHA 2'!$C$6:$BM$114,'Carga People'!V$2,0)),0,VLOOKUP($C78,'LINHA 2'!$C$6:$BM$114,'Carga People'!V$2,0))+IF(ISERROR(VLOOKUP($C78,'LINHA 3'!$C$6:$BM$106,'Carga People'!V$2,0)),0,VLOOKUP($C78,'LINHA 3'!$C$6:$BM$106,'Carga People'!V$2,0))</f>
        <v>0</v>
      </c>
      <c r="W78" s="140">
        <f>IF(ISERROR(VLOOKUP($C78,'LINHA 1'!$C$6:$BM$162,'Carga People'!W$2,0)),0,VLOOKUP($C78,'LINHA 1'!$C$6:$BM$162,'Carga People'!W$2,0))+IF(ISERROR(VLOOKUP($C78,'LINHA 2'!$C$6:$BM$114,'Carga People'!W$2,0)),0,VLOOKUP($C78,'LINHA 2'!$C$6:$BM$114,'Carga People'!W$2,0))+IF(ISERROR(VLOOKUP($C78,'LINHA 3'!$C$6:$BM$106,'Carga People'!W$2,0)),0,VLOOKUP($C78,'LINHA 3'!$C$6:$BM$106,'Carga People'!W$2,0))</f>
        <v>0</v>
      </c>
      <c r="X78" s="140">
        <f>IF(ISERROR(VLOOKUP($C78,'LINHA 1'!$C$6:$BM$162,'Carga People'!X$2,0)),0,VLOOKUP($C78,'LINHA 1'!$C$6:$BM$162,'Carga People'!X$2,0))+IF(ISERROR(VLOOKUP($C78,'LINHA 2'!$C$6:$BM$114,'Carga People'!X$2,0)),0,VLOOKUP($C78,'LINHA 2'!$C$6:$BM$114,'Carga People'!X$2,0))+IF(ISERROR(VLOOKUP($C78,'LINHA 3'!$C$6:$BM$106,'Carga People'!X$2,0)),0,VLOOKUP($C78,'LINHA 3'!$C$6:$BM$106,'Carga People'!X$2,0))</f>
        <v>0</v>
      </c>
      <c r="Y78" s="140">
        <f>IF(ISERROR(VLOOKUP($C78,'LINHA 1'!$C$6:$BM$162,'Carga People'!Y$2,0)),0,VLOOKUP($C78,'LINHA 1'!$C$6:$BM$162,'Carga People'!Y$2,0))+IF(ISERROR(VLOOKUP($C78,'LINHA 2'!$C$6:$BM$114,'Carga People'!Y$2,0)),0,VLOOKUP($C78,'LINHA 2'!$C$6:$BM$114,'Carga People'!Y$2,0))+IF(ISERROR(VLOOKUP($C78,'LINHA 3'!$C$6:$BM$106,'Carga People'!Y$2,0)),0,VLOOKUP($C78,'LINHA 3'!$C$6:$BM$106,'Carga People'!Y$2,0))</f>
        <v>0</v>
      </c>
      <c r="Z78" s="140">
        <f>IF(ISERROR(VLOOKUP($C78,'LINHA 1'!$C$6:$BM$162,'Carga People'!Z$2,0)),0,VLOOKUP($C78,'LINHA 1'!$C$6:$BM$162,'Carga People'!Z$2,0))+IF(ISERROR(VLOOKUP($C78,'LINHA 2'!$C$6:$BM$114,'Carga People'!Z$2,0)),0,VLOOKUP($C78,'LINHA 2'!$C$6:$BM$114,'Carga People'!Z$2,0))+IF(ISERROR(VLOOKUP($C78,'LINHA 3'!$C$6:$BM$106,'Carga People'!Z$2,0)),0,VLOOKUP($C78,'LINHA 3'!$C$6:$BM$106,'Carga People'!Z$2,0))</f>
        <v>0</v>
      </c>
      <c r="AA78" s="140">
        <f>IF(ISERROR(VLOOKUP($C78,'LINHA 1'!$C$6:$BM$162,'Carga People'!AA$2,0)),0,VLOOKUP($C78,'LINHA 1'!$C$6:$BM$162,'Carga People'!AA$2,0))+IF(ISERROR(VLOOKUP($C78,'LINHA 2'!$C$6:$BM$114,'Carga People'!AA$2,0)),0,VLOOKUP($C78,'LINHA 2'!$C$6:$BM$114,'Carga People'!AA$2,0))+IF(ISERROR(VLOOKUP($C78,'LINHA 3'!$C$6:$BM$106,'Carga People'!AA$2,0)),0,VLOOKUP($C78,'LINHA 3'!$C$6:$BM$106,'Carga People'!AA$2,0))</f>
        <v>0</v>
      </c>
      <c r="AB78" s="140">
        <f>IF(ISERROR(VLOOKUP($C78,'LINHA 1'!$C$6:$BM$162,'Carga People'!AB$2,0)),0,VLOOKUP($C78,'LINHA 1'!$C$6:$BM$162,'Carga People'!AB$2,0))+IF(ISERROR(VLOOKUP($C78,'LINHA 2'!$C$6:$BM$114,'Carga People'!AB$2,0)),0,VLOOKUP($C78,'LINHA 2'!$C$6:$BM$114,'Carga People'!AB$2,0))+IF(ISERROR(VLOOKUP($C78,'LINHA 3'!$C$6:$BM$106,'Carga People'!AB$2,0)),0,VLOOKUP($C78,'LINHA 3'!$C$6:$BM$106,'Carga People'!AB$2,0))</f>
        <v>0</v>
      </c>
      <c r="AC78" s="140">
        <f>IF(ISERROR(VLOOKUP($C78,'LINHA 1'!$C$6:$BM$162,'Carga People'!AC$2,0)),0,VLOOKUP($C78,'LINHA 1'!$C$6:$BM$162,'Carga People'!AC$2,0))+IF(ISERROR(VLOOKUP($C78,'LINHA 2'!$C$6:$BM$114,'Carga People'!AC$2,0)),0,VLOOKUP($C78,'LINHA 2'!$C$6:$BM$114,'Carga People'!AC$2,0))+IF(ISERROR(VLOOKUP($C78,'LINHA 3'!$C$6:$BM$106,'Carga People'!AC$2,0)),0,VLOOKUP($C78,'LINHA 3'!$C$6:$BM$106,'Carga People'!AC$2,0))</f>
        <v>0</v>
      </c>
      <c r="AD78" s="140">
        <f>IF(ISERROR(VLOOKUP($C78,'LINHA 1'!$C$6:$BM$162,'Carga People'!AD$2,0)),0,VLOOKUP($C78,'LINHA 1'!$C$6:$BM$162,'Carga People'!AD$2,0))+IF(ISERROR(VLOOKUP($C78,'LINHA 2'!$C$6:$BM$114,'Carga People'!AD$2,0)),0,VLOOKUP($C78,'LINHA 2'!$C$6:$BM$114,'Carga People'!AD$2,0))+IF(ISERROR(VLOOKUP($C78,'LINHA 3'!$C$6:$BM$106,'Carga People'!AD$2,0)),0,VLOOKUP($C78,'LINHA 3'!$C$6:$BM$106,'Carga People'!AD$2,0))</f>
        <v>0</v>
      </c>
      <c r="AE78" s="140">
        <f>IF(ISERROR(VLOOKUP($C78,'LINHA 1'!$C$6:$BM$162,'Carga People'!AE$2,0)),0,VLOOKUP($C78,'LINHA 1'!$C$6:$BM$162,'Carga People'!AE$2,0))+IF(ISERROR(VLOOKUP($C78,'LINHA 2'!$C$6:$BM$114,'Carga People'!AE$2,0)),0,VLOOKUP($C78,'LINHA 2'!$C$6:$BM$114,'Carga People'!AE$2,0))+IF(ISERROR(VLOOKUP($C78,'LINHA 3'!$C$6:$BM$106,'Carga People'!AE$2,0)),0,VLOOKUP($C78,'LINHA 3'!$C$6:$BM$106,'Carga People'!AE$2,0))</f>
        <v>0</v>
      </c>
      <c r="AF78" s="140">
        <f>IF(ISERROR(VLOOKUP($C78,'LINHA 1'!$C$6:$BM$162,'Carga People'!AF$2,0)),0,VLOOKUP($C78,'LINHA 1'!$C$6:$BM$162,'Carga People'!AF$2,0))+IF(ISERROR(VLOOKUP($C78,'LINHA 2'!$C$6:$BM$114,'Carga People'!AF$2,0)),0,VLOOKUP($C78,'LINHA 2'!$C$6:$BM$114,'Carga People'!AF$2,0))+IF(ISERROR(VLOOKUP($C78,'LINHA 3'!$C$6:$BM$106,'Carga People'!AF$2,0)),0,VLOOKUP($C78,'LINHA 3'!$C$6:$BM$106,'Carga People'!AF$2,0))</f>
        <v>0</v>
      </c>
      <c r="AG78" s="140">
        <f>IF(ISERROR(VLOOKUP($C78,'LINHA 1'!$C$6:$BM$162,'Carga People'!AG$2,0)),0,VLOOKUP($C78,'LINHA 1'!$C$6:$BM$162,'Carga People'!AG$2,0))+IF(ISERROR(VLOOKUP($C78,'LINHA 2'!$C$6:$BM$114,'Carga People'!AG$2,0)),0,VLOOKUP($C78,'LINHA 2'!$C$6:$BM$114,'Carga People'!AG$2,0))+IF(ISERROR(VLOOKUP($C78,'LINHA 3'!$C$6:$BM$106,'Carga People'!AG$2,0)),0,VLOOKUP($C78,'LINHA 3'!$C$6:$BM$106,'Carga People'!AG$2,0))</f>
        <v>0</v>
      </c>
      <c r="AH78" s="140">
        <f>IF(ISERROR(VLOOKUP($C78,'LINHA 1'!$C$6:$BM$162,'Carga People'!AH$2,0)),0,VLOOKUP($C78,'LINHA 1'!$C$6:$BM$162,'Carga People'!AH$2,0))+IF(ISERROR(VLOOKUP($C78,'LINHA 2'!$C$6:$BM$114,'Carga People'!AH$2,0)),0,VLOOKUP($C78,'LINHA 2'!$C$6:$BM$114,'Carga People'!AH$2,0))+IF(ISERROR(VLOOKUP($C78,'LINHA 3'!$C$6:$BM$106,'Carga People'!AH$2,0)),0,VLOOKUP($C78,'LINHA 3'!$C$6:$BM$106,'Carga People'!AH$2,0))</f>
        <v>0</v>
      </c>
      <c r="AI78" s="140">
        <f>IF(ISERROR(VLOOKUP($C78,'LINHA 1'!$C$6:$BM$162,'Carga People'!AI$2,0)),0,VLOOKUP($C78,'LINHA 1'!$C$6:$BM$162,'Carga People'!AI$2,0))+IF(ISERROR(VLOOKUP($C78,'LINHA 2'!$C$6:$BM$114,'Carga People'!AI$2,0)),0,VLOOKUP($C78,'LINHA 2'!$C$6:$BM$114,'Carga People'!AI$2,0))+IF(ISERROR(VLOOKUP($C78,'LINHA 3'!$C$6:$BM$106,'Carga People'!AI$2,0)),0,VLOOKUP($C78,'LINHA 3'!$C$6:$BM$106,'Carga People'!AI$2,0))</f>
        <v>0</v>
      </c>
      <c r="AJ78" s="140">
        <f>IF(ISERROR(VLOOKUP($C78,'LINHA 1'!$C$6:$BM$162,'Carga People'!AJ$2,0)),0,VLOOKUP($C78,'LINHA 1'!$C$6:$BM$162,'Carga People'!AJ$2,0))+IF(ISERROR(VLOOKUP($C78,'LINHA 2'!$C$6:$BM$114,'Carga People'!AJ$2,0)),0,VLOOKUP($C78,'LINHA 2'!$C$6:$BM$114,'Carga People'!AJ$2,0))+IF(ISERROR(VLOOKUP($C78,'LINHA 3'!$C$6:$BM$106,'Carga People'!AJ$2,0)),0,VLOOKUP($C78,'LINHA 3'!$C$6:$BM$106,'Carga People'!AJ$2,0))</f>
        <v>0</v>
      </c>
      <c r="AK78" s="140">
        <f>IF(ISERROR(VLOOKUP($C78,'LINHA 1'!$C$6:$BM$162,'Carga People'!AK$2,0)),0,VLOOKUP($C78,'LINHA 1'!$C$6:$BM$162,'Carga People'!AK$2,0))+IF(ISERROR(VLOOKUP($C78,'LINHA 2'!$C$6:$BM$114,'Carga People'!AK$2,0)),0,VLOOKUP($C78,'LINHA 2'!$C$6:$BM$114,'Carga People'!AK$2,0))+IF(ISERROR(VLOOKUP($C78,'LINHA 3'!$C$6:$BM$106,'Carga People'!AK$2,0)),0,VLOOKUP($C78,'LINHA 3'!$C$6:$BM$106,'Carga People'!AK$2,0))</f>
        <v>0</v>
      </c>
      <c r="AL78" s="140">
        <f>IF(ISERROR(VLOOKUP($C78,'LINHA 1'!$C$6:$BM$162,'Carga People'!AL$2,0)),0,VLOOKUP($C78,'LINHA 1'!$C$6:$BM$162,'Carga People'!AL$2,0))+IF(ISERROR(VLOOKUP($C78,'LINHA 2'!$C$6:$BM$114,'Carga People'!AL$2,0)),0,VLOOKUP($C78,'LINHA 2'!$C$6:$BM$114,'Carga People'!AL$2,0))+IF(ISERROR(VLOOKUP($C78,'LINHA 3'!$C$6:$BM$106,'Carga People'!AL$2,0)),0,VLOOKUP($C78,'LINHA 3'!$C$6:$BM$106,'Carga People'!AL$2,0))</f>
        <v>0</v>
      </c>
      <c r="AM78" s="140">
        <f>IF(ISERROR(VLOOKUP($C78,'LINHA 1'!$C$6:$BM$162,'Carga People'!AM$2,0)),0,VLOOKUP($C78,'LINHA 1'!$C$6:$BM$162,'Carga People'!AM$2,0))+IF(ISERROR(VLOOKUP($C78,'LINHA 2'!$C$6:$BM$114,'Carga People'!AM$2,0)),0,VLOOKUP($C78,'LINHA 2'!$C$6:$BM$114,'Carga People'!AM$2,0))+IF(ISERROR(VLOOKUP($C78,'LINHA 3'!$C$6:$BM$106,'Carga People'!AM$2,0)),0,VLOOKUP($C78,'LINHA 3'!$C$6:$BM$106,'Carga People'!AM$2,0))</f>
        <v>0</v>
      </c>
      <c r="AN78" s="140">
        <f>IF(ISERROR(VLOOKUP($C78,'LINHA 1'!$C$6:$BM$162,'Carga People'!AN$2,0)),0,VLOOKUP($C78,'LINHA 1'!$C$6:$BM$162,'Carga People'!AN$2,0))+IF(ISERROR(VLOOKUP($C78,'LINHA 2'!$C$6:$BM$114,'Carga People'!AN$2,0)),0,VLOOKUP($C78,'LINHA 2'!$C$6:$BM$114,'Carga People'!AN$2,0))+IF(ISERROR(VLOOKUP($C78,'LINHA 3'!$C$6:$BM$106,'Carga People'!AN$2,0)),0,VLOOKUP($C78,'LINHA 3'!$C$6:$BM$106,'Carga People'!AN$2,0))</f>
        <v>0</v>
      </c>
      <c r="AO78" s="140">
        <f>IF(ISERROR(VLOOKUP($C78,'LINHA 1'!$C$6:$BM$162,'Carga People'!AO$2,0)),0,VLOOKUP($C78,'LINHA 1'!$C$6:$BM$162,'Carga People'!AO$2,0))+IF(ISERROR(VLOOKUP($C78,'LINHA 2'!$C$6:$BM$114,'Carga People'!AO$2,0)),0,VLOOKUP($C78,'LINHA 2'!$C$6:$BM$114,'Carga People'!AO$2,0))+IF(ISERROR(VLOOKUP($C78,'LINHA 3'!$C$6:$BM$106,'Carga People'!AO$2,0)),0,VLOOKUP($C78,'LINHA 3'!$C$6:$BM$106,'Carga People'!AO$2,0))</f>
        <v>0</v>
      </c>
      <c r="AP78" s="140">
        <f>IF(ISERROR(VLOOKUP($C78,'LINHA 1'!$C$6:$BM$162,'Carga People'!AP$2,0)),0,VLOOKUP($C78,'LINHA 1'!$C$6:$BM$162,'Carga People'!AP$2,0))+IF(ISERROR(VLOOKUP($C78,'LINHA 2'!$C$6:$BM$114,'Carga People'!AP$2,0)),0,VLOOKUP($C78,'LINHA 2'!$C$6:$BM$114,'Carga People'!AP$2,0))+IF(ISERROR(VLOOKUP($C78,'LINHA 3'!$C$6:$BM$106,'Carga People'!AP$2,0)),0,VLOOKUP($C78,'LINHA 3'!$C$6:$BM$106,'Carga People'!AP$2,0))</f>
        <v>0</v>
      </c>
      <c r="AQ78" s="140">
        <f>IF(ISERROR(VLOOKUP($C78,'LINHA 1'!$C$6:$BM$162,'Carga People'!AQ$2,0)),0,VLOOKUP($C78,'LINHA 1'!$C$6:$BM$162,'Carga People'!AQ$2,0))+IF(ISERROR(VLOOKUP($C78,'LINHA 2'!$C$6:$BM$114,'Carga People'!AQ$2,0)),0,VLOOKUP($C78,'LINHA 2'!$C$6:$BM$114,'Carga People'!AQ$2,0))+IF(ISERROR(VLOOKUP($C78,'LINHA 3'!$C$6:$BM$106,'Carga People'!AQ$2,0)),0,VLOOKUP($C78,'LINHA 3'!$C$6:$BM$106,'Carga People'!AQ$2,0))</f>
        <v>0</v>
      </c>
      <c r="AR78" s="140">
        <f>IF(ISERROR(VLOOKUP($C78,'LINHA 1'!$C$6:$BM$162,'Carga People'!AR$2,0)),0,VLOOKUP($C78,'LINHA 1'!$C$6:$BM$162,'Carga People'!AR$2,0))+IF(ISERROR(VLOOKUP($C78,'LINHA 2'!$C$6:$BM$114,'Carga People'!AR$2,0)),0,VLOOKUP($C78,'LINHA 2'!$C$6:$BM$114,'Carga People'!AR$2,0))+IF(ISERROR(VLOOKUP($C78,'LINHA 3'!$C$6:$BM$106,'Carga People'!AR$2,0)),0,VLOOKUP($C78,'LINHA 3'!$C$6:$BM$106,'Carga People'!AR$2,0))</f>
        <v>0</v>
      </c>
      <c r="AS78" s="140">
        <f>IF(ISERROR(VLOOKUP($C78,'LINHA 1'!$C$6:$BM$162,'Carga People'!AS$2,0)),0,VLOOKUP($C78,'LINHA 1'!$C$6:$BM$162,'Carga People'!AS$2,0))+IF(ISERROR(VLOOKUP($C78,'LINHA 2'!$C$6:$BM$114,'Carga People'!AS$2,0)),0,VLOOKUP($C78,'LINHA 2'!$C$6:$BM$114,'Carga People'!AS$2,0))+IF(ISERROR(VLOOKUP($C78,'LINHA 3'!$C$6:$BM$106,'Carga People'!AS$2,0)),0,VLOOKUP($C78,'LINHA 3'!$C$6:$BM$106,'Carga People'!AS$2,0))</f>
        <v>0</v>
      </c>
      <c r="AT78" s="140">
        <f>IF(ISERROR(VLOOKUP($C78,'LINHA 1'!$C$6:$BM$162,'Carga People'!AT$2,0)),0,VLOOKUP($C78,'LINHA 1'!$C$6:$BM$162,'Carga People'!AT$2,0))+IF(ISERROR(VLOOKUP($C78,'LINHA 2'!$C$6:$BM$114,'Carga People'!AT$2,0)),0,VLOOKUP($C78,'LINHA 2'!$C$6:$BM$114,'Carga People'!AT$2,0))+IF(ISERROR(VLOOKUP($C78,'LINHA 3'!$C$6:$BM$106,'Carga People'!AT$2,0)),0,VLOOKUP($C78,'LINHA 3'!$C$6:$BM$106,'Carga People'!AT$2,0))</f>
        <v>0</v>
      </c>
      <c r="AU78" s="367">
        <f t="shared" si="2"/>
        <v>0</v>
      </c>
      <c r="AV78" s="780" t="str">
        <f>IF(C78=C68,1,"")</f>
        <v/>
      </c>
      <c r="AW78" s="90">
        <f>IF(D78="","",VLOOKUP(D78,MI_ME!$D$5:$AQ$336,39,0))</f>
        <v>0</v>
      </c>
      <c r="AX78" s="660"/>
    </row>
    <row r="79" spans="1:50" ht="18" customHeight="1" x14ac:dyDescent="0.3">
      <c r="A79" s="1792"/>
      <c r="B79" s="770" t="s">
        <v>1265</v>
      </c>
      <c r="C79" s="770" t="s">
        <v>1291</v>
      </c>
      <c r="D79" s="771" t="s">
        <v>1290</v>
      </c>
      <c r="E79" s="1457"/>
      <c r="F79" s="770" t="s">
        <v>47</v>
      </c>
      <c r="G79" s="136"/>
      <c r="H79" s="137"/>
      <c r="I79" s="138"/>
      <c r="J79" s="139">
        <f>IF(ISERROR(VLOOKUP($C79,'LINHA 1'!$C$6:$BM$162,'Carga People'!J$2,0)),0,VLOOKUP($C79,'LINHA 1'!$C$6:$BM$162,'Carga People'!J$2,0))+IF(ISERROR(VLOOKUP($C79,'LINHA 2'!$C$6:$BM$114,'Carga People'!J$2,0)),0,VLOOKUP($C79,'LINHA 2'!$C$6:$BM$114,'Carga People'!J$2,0))+IF(ISERROR(VLOOKUP($C79,'LINHA 3'!$C$6:$BM$106,'Carga People'!J$2,0)),0,VLOOKUP($C79,'LINHA 3'!$C$6:$BM$106,'Carga People'!J$2,0))</f>
        <v>0</v>
      </c>
      <c r="K79" s="140">
        <f>IF(ISERROR(VLOOKUP($C79,'LINHA 1'!$C$6:$BM$162,'Carga People'!K$2,0)),0,VLOOKUP($C79,'LINHA 1'!$C$6:$BM$162,'Carga People'!K$2,0))+IF(ISERROR(VLOOKUP($C79,'LINHA 2'!$C$6:$BM$114,'Carga People'!K$2,0)),0,VLOOKUP($C79,'LINHA 2'!$C$6:$BM$114,'Carga People'!K$2,0))+IF(ISERROR(VLOOKUP($C79,'LINHA 3'!$C$6:$BM$106,'Carga People'!K$2,0)),0,VLOOKUP($C79,'LINHA 3'!$C$6:$BM$106,'Carga People'!K$2,0))</f>
        <v>0</v>
      </c>
      <c r="L79" s="140">
        <f>IF(ISERROR(VLOOKUP($C79,'LINHA 1'!$C$6:$BM$162,'Carga People'!L$2,0)),0,VLOOKUP($C79,'LINHA 1'!$C$6:$BM$162,'Carga People'!L$2,0))+IF(ISERROR(VLOOKUP($C79,'LINHA 2'!$C$6:$BM$114,'Carga People'!L$2,0)),0,VLOOKUP($C79,'LINHA 2'!$C$6:$BM$114,'Carga People'!L$2,0))+IF(ISERROR(VLOOKUP($C79,'LINHA 3'!$C$6:$BM$106,'Carga People'!L$2,0)),0,VLOOKUP($C79,'LINHA 3'!$C$6:$BM$106,'Carga People'!L$2,0))</f>
        <v>0</v>
      </c>
      <c r="M79" s="140">
        <f>IF(ISERROR(VLOOKUP($C79,'LINHA 1'!$C$6:$BM$162,'Carga People'!M$2,0)),0,VLOOKUP($C79,'LINHA 1'!$C$6:$BM$162,'Carga People'!M$2,0))+IF(ISERROR(VLOOKUP($C79,'LINHA 2'!$C$6:$BM$114,'Carga People'!M$2,0)),0,VLOOKUP($C79,'LINHA 2'!$C$6:$BM$114,'Carga People'!M$2,0))+IF(ISERROR(VLOOKUP($C79,'LINHA 3'!$C$6:$BM$106,'Carga People'!M$2,0)),0,VLOOKUP($C79,'LINHA 3'!$C$6:$BM$106,'Carga People'!M$2,0))</f>
        <v>0</v>
      </c>
      <c r="N79" s="140">
        <f>IF(ISERROR(VLOOKUP($C79,'LINHA 1'!$C$6:$BM$162,'Carga People'!N$2,0)),0,VLOOKUP($C79,'LINHA 1'!$C$6:$BM$162,'Carga People'!N$2,0))+IF(ISERROR(VLOOKUP($C79,'LINHA 2'!$C$6:$BM$114,'Carga People'!N$2,0)),0,VLOOKUP($C79,'LINHA 2'!$C$6:$BM$114,'Carga People'!N$2,0))+IF(ISERROR(VLOOKUP($C79,'LINHA 3'!$C$6:$BM$106,'Carga People'!N$2,0)),0,VLOOKUP($C79,'LINHA 3'!$C$6:$BM$106,'Carga People'!N$2,0))</f>
        <v>300</v>
      </c>
      <c r="O79" s="140">
        <f>IF(ISERROR(VLOOKUP($C79,'LINHA 1'!$C$6:$BM$162,'Carga People'!O$2,0)),0,VLOOKUP($C79,'LINHA 1'!$C$6:$BM$162,'Carga People'!O$2,0))+IF(ISERROR(VLOOKUP($C79,'LINHA 2'!$C$6:$BM$114,'Carga People'!O$2,0)),0,VLOOKUP($C79,'LINHA 2'!$C$6:$BM$114,'Carga People'!O$2,0))+IF(ISERROR(VLOOKUP($C79,'LINHA 3'!$C$6:$BM$106,'Carga People'!O$2,0)),0,VLOOKUP($C79,'LINHA 3'!$C$6:$BM$106,'Carga People'!O$2,0))</f>
        <v>0</v>
      </c>
      <c r="P79" s="140">
        <f>IF(ISERROR(VLOOKUP($C79,'LINHA 1'!$C$6:$BM$162,'Carga People'!P$2,0)),0,VLOOKUP($C79,'LINHA 1'!$C$6:$BM$162,'Carga People'!P$2,0))+IF(ISERROR(VLOOKUP($C79,'LINHA 2'!$C$6:$BM$114,'Carga People'!P$2,0)),0,VLOOKUP($C79,'LINHA 2'!$C$6:$BM$114,'Carga People'!P$2,0))+IF(ISERROR(VLOOKUP($C79,'LINHA 3'!$C$6:$BM$106,'Carga People'!P$2,0)),0,VLOOKUP($C79,'LINHA 3'!$C$6:$BM$106,'Carga People'!P$2,0))</f>
        <v>0</v>
      </c>
      <c r="Q79" s="140">
        <f>IF(ISERROR(VLOOKUP($C79,'LINHA 1'!$C$6:$BM$162,'Carga People'!Q$2,0)),0,VLOOKUP($C79,'LINHA 1'!$C$6:$BM$162,'Carga People'!Q$2,0))+IF(ISERROR(VLOOKUP($C79,'LINHA 2'!$C$6:$BM$114,'Carga People'!Q$2,0)),0,VLOOKUP($C79,'LINHA 2'!$C$6:$BM$114,'Carga People'!Q$2,0))+IF(ISERROR(VLOOKUP($C79,'LINHA 3'!$C$6:$BM$106,'Carga People'!Q$2,0)),0,VLOOKUP($C79,'LINHA 3'!$C$6:$BM$106,'Carga People'!Q$2,0))</f>
        <v>0</v>
      </c>
      <c r="R79" s="140">
        <f>IF(ISERROR(VLOOKUP($C79,'LINHA 1'!$C$6:$BM$162,'Carga People'!R$2,0)),0,VLOOKUP($C79,'LINHA 1'!$C$6:$BM$162,'Carga People'!R$2,0))+IF(ISERROR(VLOOKUP($C79,'LINHA 2'!$C$6:$BM$114,'Carga People'!R$2,0)),0,VLOOKUP($C79,'LINHA 2'!$C$6:$BM$114,'Carga People'!R$2,0))+IF(ISERROR(VLOOKUP($C79,'LINHA 3'!$C$6:$BM$106,'Carga People'!R$2,0)),0,VLOOKUP($C79,'LINHA 3'!$C$6:$BM$106,'Carga People'!R$2,0))</f>
        <v>0</v>
      </c>
      <c r="S79" s="140">
        <f>IF(ISERROR(VLOOKUP($C79,'LINHA 1'!$C$6:$BM$162,'Carga People'!S$2,0)),0,VLOOKUP($C79,'LINHA 1'!$C$6:$BM$162,'Carga People'!S$2,0))+IF(ISERROR(VLOOKUP($C79,'LINHA 2'!$C$6:$BM$114,'Carga People'!S$2,0)),0,VLOOKUP($C79,'LINHA 2'!$C$6:$BM$114,'Carga People'!S$2,0))+IF(ISERROR(VLOOKUP($C79,'LINHA 3'!$C$6:$BM$106,'Carga People'!S$2,0)),0,VLOOKUP($C79,'LINHA 3'!$C$6:$BM$106,'Carga People'!S$2,0))</f>
        <v>0</v>
      </c>
      <c r="T79" s="140">
        <f>IF(ISERROR(VLOOKUP($C79,'LINHA 1'!$C$6:$BM$162,'Carga People'!T$2,0)),0,VLOOKUP($C79,'LINHA 1'!$C$6:$BM$162,'Carga People'!T$2,0))+IF(ISERROR(VLOOKUP($C79,'LINHA 2'!$C$6:$BM$114,'Carga People'!T$2,0)),0,VLOOKUP($C79,'LINHA 2'!$C$6:$BM$114,'Carga People'!T$2,0))+IF(ISERROR(VLOOKUP($C79,'LINHA 3'!$C$6:$BM$106,'Carga People'!T$2,0)),0,VLOOKUP($C79,'LINHA 3'!$C$6:$BM$106,'Carga People'!T$2,0))</f>
        <v>0</v>
      </c>
      <c r="U79" s="140">
        <f>IF(ISERROR(VLOOKUP($C79,'LINHA 1'!$C$6:$BM$162,'Carga People'!U$2,0)),0,VLOOKUP($C79,'LINHA 1'!$C$6:$BM$162,'Carga People'!U$2,0))+IF(ISERROR(VLOOKUP($C79,'LINHA 2'!$C$6:$BM$114,'Carga People'!U$2,0)),0,VLOOKUP($C79,'LINHA 2'!$C$6:$BM$114,'Carga People'!U$2,0))+IF(ISERROR(VLOOKUP($C79,'LINHA 3'!$C$6:$BM$106,'Carga People'!U$2,0)),0,VLOOKUP($C79,'LINHA 3'!$C$6:$BM$106,'Carga People'!U$2,0))</f>
        <v>0</v>
      </c>
      <c r="V79" s="140">
        <f>IF(ISERROR(VLOOKUP($C79,'LINHA 1'!$C$6:$BM$162,'Carga People'!V$2,0)),0,VLOOKUP($C79,'LINHA 1'!$C$6:$BM$162,'Carga People'!V$2,0))+IF(ISERROR(VLOOKUP($C79,'LINHA 2'!$C$6:$BM$114,'Carga People'!V$2,0)),0,VLOOKUP($C79,'LINHA 2'!$C$6:$BM$114,'Carga People'!V$2,0))+IF(ISERROR(VLOOKUP($C79,'LINHA 3'!$C$6:$BM$106,'Carga People'!V$2,0)),0,VLOOKUP($C79,'LINHA 3'!$C$6:$BM$106,'Carga People'!V$2,0))</f>
        <v>0</v>
      </c>
      <c r="W79" s="140">
        <f>IF(ISERROR(VLOOKUP($C79,'LINHA 1'!$C$6:$BM$162,'Carga People'!W$2,0)),0,VLOOKUP($C79,'LINHA 1'!$C$6:$BM$162,'Carga People'!W$2,0))+IF(ISERROR(VLOOKUP($C79,'LINHA 2'!$C$6:$BM$114,'Carga People'!W$2,0)),0,VLOOKUP($C79,'LINHA 2'!$C$6:$BM$114,'Carga People'!W$2,0))+IF(ISERROR(VLOOKUP($C79,'LINHA 3'!$C$6:$BM$106,'Carga People'!W$2,0)),0,VLOOKUP($C79,'LINHA 3'!$C$6:$BM$106,'Carga People'!W$2,0))</f>
        <v>0</v>
      </c>
      <c r="X79" s="140">
        <f>IF(ISERROR(VLOOKUP($C79,'LINHA 1'!$C$6:$BM$162,'Carga People'!X$2,0)),0,VLOOKUP($C79,'LINHA 1'!$C$6:$BM$162,'Carga People'!X$2,0))+IF(ISERROR(VLOOKUP($C79,'LINHA 2'!$C$6:$BM$114,'Carga People'!X$2,0)),0,VLOOKUP($C79,'LINHA 2'!$C$6:$BM$114,'Carga People'!X$2,0))+IF(ISERROR(VLOOKUP($C79,'LINHA 3'!$C$6:$BM$106,'Carga People'!X$2,0)),0,VLOOKUP($C79,'LINHA 3'!$C$6:$BM$106,'Carga People'!X$2,0))</f>
        <v>0</v>
      </c>
      <c r="Y79" s="140">
        <f>IF(ISERROR(VLOOKUP($C79,'LINHA 1'!$C$6:$BM$162,'Carga People'!Y$2,0)),0,VLOOKUP($C79,'LINHA 1'!$C$6:$BM$162,'Carga People'!Y$2,0))+IF(ISERROR(VLOOKUP($C79,'LINHA 2'!$C$6:$BM$114,'Carga People'!Y$2,0)),0,VLOOKUP($C79,'LINHA 2'!$C$6:$BM$114,'Carga People'!Y$2,0))+IF(ISERROR(VLOOKUP($C79,'LINHA 3'!$C$6:$BM$106,'Carga People'!Y$2,0)),0,VLOOKUP($C79,'LINHA 3'!$C$6:$BM$106,'Carga People'!Y$2,0))</f>
        <v>0</v>
      </c>
      <c r="Z79" s="140">
        <f>IF(ISERROR(VLOOKUP($C79,'LINHA 1'!$C$6:$BM$162,'Carga People'!Z$2,0)),0,VLOOKUP($C79,'LINHA 1'!$C$6:$BM$162,'Carga People'!Z$2,0))+IF(ISERROR(VLOOKUP($C79,'LINHA 2'!$C$6:$BM$114,'Carga People'!Z$2,0)),0,VLOOKUP($C79,'LINHA 2'!$C$6:$BM$114,'Carga People'!Z$2,0))+IF(ISERROR(VLOOKUP($C79,'LINHA 3'!$C$6:$BM$106,'Carga People'!Z$2,0)),0,VLOOKUP($C79,'LINHA 3'!$C$6:$BM$106,'Carga People'!Z$2,0))</f>
        <v>0</v>
      </c>
      <c r="AA79" s="140">
        <f>IF(ISERROR(VLOOKUP($C79,'LINHA 1'!$C$6:$BM$162,'Carga People'!AA$2,0)),0,VLOOKUP($C79,'LINHA 1'!$C$6:$BM$162,'Carga People'!AA$2,0))+IF(ISERROR(VLOOKUP($C79,'LINHA 2'!$C$6:$BM$114,'Carga People'!AA$2,0)),0,VLOOKUP($C79,'LINHA 2'!$C$6:$BM$114,'Carga People'!AA$2,0))+IF(ISERROR(VLOOKUP($C79,'LINHA 3'!$C$6:$BM$106,'Carga People'!AA$2,0)),0,VLOOKUP($C79,'LINHA 3'!$C$6:$BM$106,'Carga People'!AA$2,0))</f>
        <v>0</v>
      </c>
      <c r="AB79" s="140">
        <f>IF(ISERROR(VLOOKUP($C79,'LINHA 1'!$C$6:$BM$162,'Carga People'!AB$2,0)),0,VLOOKUP($C79,'LINHA 1'!$C$6:$BM$162,'Carga People'!AB$2,0))+IF(ISERROR(VLOOKUP($C79,'LINHA 2'!$C$6:$BM$114,'Carga People'!AB$2,0)),0,VLOOKUP($C79,'LINHA 2'!$C$6:$BM$114,'Carga People'!AB$2,0))+IF(ISERROR(VLOOKUP($C79,'LINHA 3'!$C$6:$BM$106,'Carga People'!AB$2,0)),0,VLOOKUP($C79,'LINHA 3'!$C$6:$BM$106,'Carga People'!AB$2,0))</f>
        <v>0</v>
      </c>
      <c r="AC79" s="140">
        <f>IF(ISERROR(VLOOKUP($C79,'LINHA 1'!$C$6:$BM$162,'Carga People'!AC$2,0)),0,VLOOKUP($C79,'LINHA 1'!$C$6:$BM$162,'Carga People'!AC$2,0))+IF(ISERROR(VLOOKUP($C79,'LINHA 2'!$C$6:$BM$114,'Carga People'!AC$2,0)),0,VLOOKUP($C79,'LINHA 2'!$C$6:$BM$114,'Carga People'!AC$2,0))+IF(ISERROR(VLOOKUP($C79,'LINHA 3'!$C$6:$BM$106,'Carga People'!AC$2,0)),0,VLOOKUP($C79,'LINHA 3'!$C$6:$BM$106,'Carga People'!AC$2,0))</f>
        <v>0</v>
      </c>
      <c r="AD79" s="140">
        <f>IF(ISERROR(VLOOKUP($C79,'LINHA 1'!$C$6:$BM$162,'Carga People'!AD$2,0)),0,VLOOKUP($C79,'LINHA 1'!$C$6:$BM$162,'Carga People'!AD$2,0))+IF(ISERROR(VLOOKUP($C79,'LINHA 2'!$C$6:$BM$114,'Carga People'!AD$2,0)),0,VLOOKUP($C79,'LINHA 2'!$C$6:$BM$114,'Carga People'!AD$2,0))+IF(ISERROR(VLOOKUP($C79,'LINHA 3'!$C$6:$BM$106,'Carga People'!AD$2,0)),0,VLOOKUP($C79,'LINHA 3'!$C$6:$BM$106,'Carga People'!AD$2,0))</f>
        <v>0</v>
      </c>
      <c r="AE79" s="140">
        <f>IF(ISERROR(VLOOKUP($C79,'LINHA 1'!$C$6:$BM$162,'Carga People'!AE$2,0)),0,VLOOKUP($C79,'LINHA 1'!$C$6:$BM$162,'Carga People'!AE$2,0))+IF(ISERROR(VLOOKUP($C79,'LINHA 2'!$C$6:$BM$114,'Carga People'!AE$2,0)),0,VLOOKUP($C79,'LINHA 2'!$C$6:$BM$114,'Carga People'!AE$2,0))+IF(ISERROR(VLOOKUP($C79,'LINHA 3'!$C$6:$BM$106,'Carga People'!AE$2,0)),0,VLOOKUP($C79,'LINHA 3'!$C$6:$BM$106,'Carga People'!AE$2,0))</f>
        <v>0</v>
      </c>
      <c r="AF79" s="140">
        <f>IF(ISERROR(VLOOKUP($C79,'LINHA 1'!$C$6:$BM$162,'Carga People'!AF$2,0)),0,VLOOKUP($C79,'LINHA 1'!$C$6:$BM$162,'Carga People'!AF$2,0))+IF(ISERROR(VLOOKUP($C79,'LINHA 2'!$C$6:$BM$114,'Carga People'!AF$2,0)),0,VLOOKUP($C79,'LINHA 2'!$C$6:$BM$114,'Carga People'!AF$2,0))+IF(ISERROR(VLOOKUP($C79,'LINHA 3'!$C$6:$BM$106,'Carga People'!AF$2,0)),0,VLOOKUP($C79,'LINHA 3'!$C$6:$BM$106,'Carga People'!AF$2,0))</f>
        <v>0</v>
      </c>
      <c r="AG79" s="140">
        <f>IF(ISERROR(VLOOKUP($C79,'LINHA 1'!$C$6:$BM$162,'Carga People'!AG$2,0)),0,VLOOKUP($C79,'LINHA 1'!$C$6:$BM$162,'Carga People'!AG$2,0))+IF(ISERROR(VLOOKUP($C79,'LINHA 2'!$C$6:$BM$114,'Carga People'!AG$2,0)),0,VLOOKUP($C79,'LINHA 2'!$C$6:$BM$114,'Carga People'!AG$2,0))+IF(ISERROR(VLOOKUP($C79,'LINHA 3'!$C$6:$BM$106,'Carga People'!AG$2,0)),0,VLOOKUP($C79,'LINHA 3'!$C$6:$BM$106,'Carga People'!AG$2,0))</f>
        <v>0</v>
      </c>
      <c r="AH79" s="140">
        <f>IF(ISERROR(VLOOKUP($C79,'LINHA 1'!$C$6:$BM$162,'Carga People'!AH$2,0)),0,VLOOKUP($C79,'LINHA 1'!$C$6:$BM$162,'Carga People'!AH$2,0))+IF(ISERROR(VLOOKUP($C79,'LINHA 2'!$C$6:$BM$114,'Carga People'!AH$2,0)),0,VLOOKUP($C79,'LINHA 2'!$C$6:$BM$114,'Carga People'!AH$2,0))+IF(ISERROR(VLOOKUP($C79,'LINHA 3'!$C$6:$BM$106,'Carga People'!AH$2,0)),0,VLOOKUP($C79,'LINHA 3'!$C$6:$BM$106,'Carga People'!AH$2,0))</f>
        <v>0</v>
      </c>
      <c r="AI79" s="140">
        <f>IF(ISERROR(VLOOKUP($C79,'LINHA 1'!$C$6:$BM$162,'Carga People'!AI$2,0)),0,VLOOKUP($C79,'LINHA 1'!$C$6:$BM$162,'Carga People'!AI$2,0))+IF(ISERROR(VLOOKUP($C79,'LINHA 2'!$C$6:$BM$114,'Carga People'!AI$2,0)),0,VLOOKUP($C79,'LINHA 2'!$C$6:$BM$114,'Carga People'!AI$2,0))+IF(ISERROR(VLOOKUP($C79,'LINHA 3'!$C$6:$BM$106,'Carga People'!AI$2,0)),0,VLOOKUP($C79,'LINHA 3'!$C$6:$BM$106,'Carga People'!AI$2,0))</f>
        <v>0</v>
      </c>
      <c r="AJ79" s="140">
        <f>IF(ISERROR(VLOOKUP($C79,'LINHA 1'!$C$6:$BM$162,'Carga People'!AJ$2,0)),0,VLOOKUP($C79,'LINHA 1'!$C$6:$BM$162,'Carga People'!AJ$2,0))+IF(ISERROR(VLOOKUP($C79,'LINHA 2'!$C$6:$BM$114,'Carga People'!AJ$2,0)),0,VLOOKUP($C79,'LINHA 2'!$C$6:$BM$114,'Carga People'!AJ$2,0))+IF(ISERROR(VLOOKUP($C79,'LINHA 3'!$C$6:$BM$106,'Carga People'!AJ$2,0)),0,VLOOKUP($C79,'LINHA 3'!$C$6:$BM$106,'Carga People'!AJ$2,0))</f>
        <v>0</v>
      </c>
      <c r="AK79" s="140">
        <f>IF(ISERROR(VLOOKUP($C79,'LINHA 1'!$C$6:$BM$162,'Carga People'!AK$2,0)),0,VLOOKUP($C79,'LINHA 1'!$C$6:$BM$162,'Carga People'!AK$2,0))+IF(ISERROR(VLOOKUP($C79,'LINHA 2'!$C$6:$BM$114,'Carga People'!AK$2,0)),0,VLOOKUP($C79,'LINHA 2'!$C$6:$BM$114,'Carga People'!AK$2,0))+IF(ISERROR(VLOOKUP($C79,'LINHA 3'!$C$6:$BM$106,'Carga People'!AK$2,0)),0,VLOOKUP($C79,'LINHA 3'!$C$6:$BM$106,'Carga People'!AK$2,0))</f>
        <v>0</v>
      </c>
      <c r="AL79" s="140">
        <f>IF(ISERROR(VLOOKUP($C79,'LINHA 1'!$C$6:$BM$162,'Carga People'!AL$2,0)),0,VLOOKUP($C79,'LINHA 1'!$C$6:$BM$162,'Carga People'!AL$2,0))+IF(ISERROR(VLOOKUP($C79,'LINHA 2'!$C$6:$BM$114,'Carga People'!AL$2,0)),0,VLOOKUP($C79,'LINHA 2'!$C$6:$BM$114,'Carga People'!AL$2,0))+IF(ISERROR(VLOOKUP($C79,'LINHA 3'!$C$6:$BM$106,'Carga People'!AL$2,0)),0,VLOOKUP($C79,'LINHA 3'!$C$6:$BM$106,'Carga People'!AL$2,0))</f>
        <v>0</v>
      </c>
      <c r="AM79" s="140">
        <f>IF(ISERROR(VLOOKUP($C79,'LINHA 1'!$C$6:$BM$162,'Carga People'!AM$2,0)),0,VLOOKUP($C79,'LINHA 1'!$C$6:$BM$162,'Carga People'!AM$2,0))+IF(ISERROR(VLOOKUP($C79,'LINHA 2'!$C$6:$BM$114,'Carga People'!AM$2,0)),0,VLOOKUP($C79,'LINHA 2'!$C$6:$BM$114,'Carga People'!AM$2,0))+IF(ISERROR(VLOOKUP($C79,'LINHA 3'!$C$6:$BM$106,'Carga People'!AM$2,0)),0,VLOOKUP($C79,'LINHA 3'!$C$6:$BM$106,'Carga People'!AM$2,0))</f>
        <v>0</v>
      </c>
      <c r="AN79" s="140">
        <f>IF(ISERROR(VLOOKUP($C79,'LINHA 1'!$C$6:$BM$162,'Carga People'!AN$2,0)),0,VLOOKUP($C79,'LINHA 1'!$C$6:$BM$162,'Carga People'!AN$2,0))+IF(ISERROR(VLOOKUP($C79,'LINHA 2'!$C$6:$BM$114,'Carga People'!AN$2,0)),0,VLOOKUP($C79,'LINHA 2'!$C$6:$BM$114,'Carga People'!AN$2,0))+IF(ISERROR(VLOOKUP($C79,'LINHA 3'!$C$6:$BM$106,'Carga People'!AN$2,0)),0,VLOOKUP($C79,'LINHA 3'!$C$6:$BM$106,'Carga People'!AN$2,0))</f>
        <v>0</v>
      </c>
      <c r="AO79" s="140">
        <f>IF(ISERROR(VLOOKUP($C79,'LINHA 1'!$C$6:$BM$162,'Carga People'!AO$2,0)),0,VLOOKUP($C79,'LINHA 1'!$C$6:$BM$162,'Carga People'!AO$2,0))+IF(ISERROR(VLOOKUP($C79,'LINHA 2'!$C$6:$BM$114,'Carga People'!AO$2,0)),0,VLOOKUP($C79,'LINHA 2'!$C$6:$BM$114,'Carga People'!AO$2,0))+IF(ISERROR(VLOOKUP($C79,'LINHA 3'!$C$6:$BM$106,'Carga People'!AO$2,0)),0,VLOOKUP($C79,'LINHA 3'!$C$6:$BM$106,'Carga People'!AO$2,0))</f>
        <v>0</v>
      </c>
      <c r="AP79" s="140">
        <f>IF(ISERROR(VLOOKUP($C79,'LINHA 1'!$C$6:$BM$162,'Carga People'!AP$2,0)),0,VLOOKUP($C79,'LINHA 1'!$C$6:$BM$162,'Carga People'!AP$2,0))+IF(ISERROR(VLOOKUP($C79,'LINHA 2'!$C$6:$BM$114,'Carga People'!AP$2,0)),0,VLOOKUP($C79,'LINHA 2'!$C$6:$BM$114,'Carga People'!AP$2,0))+IF(ISERROR(VLOOKUP($C79,'LINHA 3'!$C$6:$BM$106,'Carga People'!AP$2,0)),0,VLOOKUP($C79,'LINHA 3'!$C$6:$BM$106,'Carga People'!AP$2,0))</f>
        <v>0</v>
      </c>
      <c r="AQ79" s="140">
        <f>IF(ISERROR(VLOOKUP($C79,'LINHA 1'!$C$6:$BM$162,'Carga People'!AQ$2,0)),0,VLOOKUP($C79,'LINHA 1'!$C$6:$BM$162,'Carga People'!AQ$2,0))+IF(ISERROR(VLOOKUP($C79,'LINHA 2'!$C$6:$BM$114,'Carga People'!AQ$2,0)),0,VLOOKUP($C79,'LINHA 2'!$C$6:$BM$114,'Carga People'!AQ$2,0))+IF(ISERROR(VLOOKUP($C79,'LINHA 3'!$C$6:$BM$106,'Carga People'!AQ$2,0)),0,VLOOKUP($C79,'LINHA 3'!$C$6:$BM$106,'Carga People'!AQ$2,0))</f>
        <v>0</v>
      </c>
      <c r="AR79" s="140">
        <f>IF(ISERROR(VLOOKUP($C79,'LINHA 1'!$C$6:$BM$162,'Carga People'!AR$2,0)),0,VLOOKUP($C79,'LINHA 1'!$C$6:$BM$162,'Carga People'!AR$2,0))+IF(ISERROR(VLOOKUP($C79,'LINHA 2'!$C$6:$BM$114,'Carga People'!AR$2,0)),0,VLOOKUP($C79,'LINHA 2'!$C$6:$BM$114,'Carga People'!AR$2,0))+IF(ISERROR(VLOOKUP($C79,'LINHA 3'!$C$6:$BM$106,'Carga People'!AR$2,0)),0,VLOOKUP($C79,'LINHA 3'!$C$6:$BM$106,'Carga People'!AR$2,0))</f>
        <v>0</v>
      </c>
      <c r="AS79" s="140">
        <f>IF(ISERROR(VLOOKUP($C79,'LINHA 1'!$C$6:$BM$162,'Carga People'!AS$2,0)),0,VLOOKUP($C79,'LINHA 1'!$C$6:$BM$162,'Carga People'!AS$2,0))+IF(ISERROR(VLOOKUP($C79,'LINHA 2'!$C$6:$BM$114,'Carga People'!AS$2,0)),0,VLOOKUP($C79,'LINHA 2'!$C$6:$BM$114,'Carga People'!AS$2,0))+IF(ISERROR(VLOOKUP($C79,'LINHA 3'!$C$6:$BM$106,'Carga People'!AS$2,0)),0,VLOOKUP($C79,'LINHA 3'!$C$6:$BM$106,'Carga People'!AS$2,0))</f>
        <v>0</v>
      </c>
      <c r="AT79" s="140">
        <f>IF(ISERROR(VLOOKUP($C79,'LINHA 1'!$C$6:$BM$162,'Carga People'!AT$2,0)),0,VLOOKUP($C79,'LINHA 1'!$C$6:$BM$162,'Carga People'!AT$2,0))+IF(ISERROR(VLOOKUP($C79,'LINHA 2'!$C$6:$BM$114,'Carga People'!AT$2,0)),0,VLOOKUP($C79,'LINHA 2'!$C$6:$BM$114,'Carga People'!AT$2,0))+IF(ISERROR(VLOOKUP($C79,'LINHA 3'!$C$6:$BM$106,'Carga People'!AT$2,0)),0,VLOOKUP($C79,'LINHA 3'!$C$6:$BM$106,'Carga People'!AT$2,0))</f>
        <v>0</v>
      </c>
      <c r="AU79" s="367">
        <f t="shared" si="2"/>
        <v>300</v>
      </c>
      <c r="AV79" s="780" t="str">
        <f t="shared" si="3"/>
        <v/>
      </c>
      <c r="AW79" s="90" t="e">
        <f>IF(D79="","",VLOOKUP(D79,MI_ME!$D$5:$AQ$336,39,0))</f>
        <v>#N/A</v>
      </c>
      <c r="AX79" s="660"/>
    </row>
    <row r="80" spans="1:50" ht="18" hidden="1" customHeight="1" x14ac:dyDescent="0.3">
      <c r="A80" s="1792"/>
      <c r="B80" s="770" t="s">
        <v>532</v>
      </c>
      <c r="C80" s="770" t="s">
        <v>621</v>
      </c>
      <c r="D80" s="771" t="s">
        <v>622</v>
      </c>
      <c r="E80" s="1457"/>
      <c r="F80" s="770" t="s">
        <v>47</v>
      </c>
      <c r="G80" s="136"/>
      <c r="H80" s="137"/>
      <c r="I80" s="138"/>
      <c r="J80" s="139">
        <f>IF(ISERROR(VLOOKUP($C80,'LINHA 1'!$C$6:$BM$162,'Carga People'!J$2,0)),0,VLOOKUP($C80,'LINHA 1'!$C$6:$BM$162,'Carga People'!J$2,0))+IF(ISERROR(VLOOKUP($C80,'LINHA 2'!$C$6:$BM$114,'Carga People'!J$2,0)),0,VLOOKUP($C80,'LINHA 2'!$C$6:$BM$114,'Carga People'!J$2,0))+IF(ISERROR(VLOOKUP($C80,'LINHA 3'!$C$6:$BM$106,'Carga People'!J$2,0)),0,VLOOKUP($C80,'LINHA 3'!$C$6:$BM$106,'Carga People'!J$2,0))</f>
        <v>0</v>
      </c>
      <c r="K80" s="140">
        <f>IF(ISERROR(VLOOKUP($C80,'LINHA 1'!$C$6:$BM$162,'Carga People'!K$2,0)),0,VLOOKUP($C80,'LINHA 1'!$C$6:$BM$162,'Carga People'!K$2,0))+IF(ISERROR(VLOOKUP($C80,'LINHA 2'!$C$6:$BM$114,'Carga People'!K$2,0)),0,VLOOKUP($C80,'LINHA 2'!$C$6:$BM$114,'Carga People'!K$2,0))+IF(ISERROR(VLOOKUP($C80,'LINHA 3'!$C$6:$BM$106,'Carga People'!K$2,0)),0,VLOOKUP($C80,'LINHA 3'!$C$6:$BM$106,'Carga People'!K$2,0))</f>
        <v>0</v>
      </c>
      <c r="L80" s="140">
        <f>IF(ISERROR(VLOOKUP($C80,'LINHA 1'!$C$6:$BM$162,'Carga People'!L$2,0)),0,VLOOKUP($C80,'LINHA 1'!$C$6:$BM$162,'Carga People'!L$2,0))+IF(ISERROR(VLOOKUP($C80,'LINHA 2'!$C$6:$BM$114,'Carga People'!L$2,0)),0,VLOOKUP($C80,'LINHA 2'!$C$6:$BM$114,'Carga People'!L$2,0))+IF(ISERROR(VLOOKUP($C80,'LINHA 3'!$C$6:$BM$106,'Carga People'!L$2,0)),0,VLOOKUP($C80,'LINHA 3'!$C$6:$BM$106,'Carga People'!L$2,0))</f>
        <v>0</v>
      </c>
      <c r="M80" s="140">
        <f>IF(ISERROR(VLOOKUP($C80,'LINHA 1'!$C$6:$BM$162,'Carga People'!M$2,0)),0,VLOOKUP($C80,'LINHA 1'!$C$6:$BM$162,'Carga People'!M$2,0))+IF(ISERROR(VLOOKUP($C80,'LINHA 2'!$C$6:$BM$114,'Carga People'!M$2,0)),0,VLOOKUP($C80,'LINHA 2'!$C$6:$BM$114,'Carga People'!M$2,0))+IF(ISERROR(VLOOKUP($C80,'LINHA 3'!$C$6:$BM$106,'Carga People'!M$2,0)),0,VLOOKUP($C80,'LINHA 3'!$C$6:$BM$106,'Carga People'!M$2,0))</f>
        <v>0</v>
      </c>
      <c r="N80" s="140">
        <f>IF(ISERROR(VLOOKUP($C80,'LINHA 1'!$C$6:$BM$162,'Carga People'!N$2,0)),0,VLOOKUP($C80,'LINHA 1'!$C$6:$BM$162,'Carga People'!N$2,0))+IF(ISERROR(VLOOKUP($C80,'LINHA 2'!$C$6:$BM$114,'Carga People'!N$2,0)),0,VLOOKUP($C80,'LINHA 2'!$C$6:$BM$114,'Carga People'!N$2,0))+IF(ISERROR(VLOOKUP($C80,'LINHA 3'!$C$6:$BM$106,'Carga People'!N$2,0)),0,VLOOKUP($C80,'LINHA 3'!$C$6:$BM$106,'Carga People'!N$2,0))</f>
        <v>0</v>
      </c>
      <c r="O80" s="140">
        <f>IF(ISERROR(VLOOKUP($C80,'LINHA 1'!$C$6:$BM$162,'Carga People'!O$2,0)),0,VLOOKUP($C80,'LINHA 1'!$C$6:$BM$162,'Carga People'!O$2,0))+IF(ISERROR(VLOOKUP($C80,'LINHA 2'!$C$6:$BM$114,'Carga People'!O$2,0)),0,VLOOKUP($C80,'LINHA 2'!$C$6:$BM$114,'Carga People'!O$2,0))+IF(ISERROR(VLOOKUP($C80,'LINHA 3'!$C$6:$BM$106,'Carga People'!O$2,0)),0,VLOOKUP($C80,'LINHA 3'!$C$6:$BM$106,'Carga People'!O$2,0))</f>
        <v>0</v>
      </c>
      <c r="P80" s="140">
        <f>IF(ISERROR(VLOOKUP($C80,'LINHA 1'!$C$6:$BM$162,'Carga People'!P$2,0)),0,VLOOKUP($C80,'LINHA 1'!$C$6:$BM$162,'Carga People'!P$2,0))+IF(ISERROR(VLOOKUP($C80,'LINHA 2'!$C$6:$BM$114,'Carga People'!P$2,0)),0,VLOOKUP($C80,'LINHA 2'!$C$6:$BM$114,'Carga People'!P$2,0))+IF(ISERROR(VLOOKUP($C80,'LINHA 3'!$C$6:$BM$106,'Carga People'!P$2,0)),0,VLOOKUP($C80,'LINHA 3'!$C$6:$BM$106,'Carga People'!P$2,0))</f>
        <v>0</v>
      </c>
      <c r="Q80" s="140">
        <f>IF(ISERROR(VLOOKUP($C80,'LINHA 1'!$C$6:$BM$162,'Carga People'!Q$2,0)),0,VLOOKUP($C80,'LINHA 1'!$C$6:$BM$162,'Carga People'!Q$2,0))+IF(ISERROR(VLOOKUP($C80,'LINHA 2'!$C$6:$BM$114,'Carga People'!Q$2,0)),0,VLOOKUP($C80,'LINHA 2'!$C$6:$BM$114,'Carga People'!Q$2,0))+IF(ISERROR(VLOOKUP($C80,'LINHA 3'!$C$6:$BM$106,'Carga People'!Q$2,0)),0,VLOOKUP($C80,'LINHA 3'!$C$6:$BM$106,'Carga People'!Q$2,0))</f>
        <v>0</v>
      </c>
      <c r="R80" s="140">
        <f>IF(ISERROR(VLOOKUP($C80,'LINHA 1'!$C$6:$BM$162,'Carga People'!R$2,0)),0,VLOOKUP($C80,'LINHA 1'!$C$6:$BM$162,'Carga People'!R$2,0))+IF(ISERROR(VLOOKUP($C80,'LINHA 2'!$C$6:$BM$114,'Carga People'!R$2,0)),0,VLOOKUP($C80,'LINHA 2'!$C$6:$BM$114,'Carga People'!R$2,0))+IF(ISERROR(VLOOKUP($C80,'LINHA 3'!$C$6:$BM$106,'Carga People'!R$2,0)),0,VLOOKUP($C80,'LINHA 3'!$C$6:$BM$106,'Carga People'!R$2,0))</f>
        <v>0</v>
      </c>
      <c r="S80" s="140">
        <f>IF(ISERROR(VLOOKUP($C80,'LINHA 1'!$C$6:$BM$162,'Carga People'!S$2,0)),0,VLOOKUP($C80,'LINHA 1'!$C$6:$BM$162,'Carga People'!S$2,0))+IF(ISERROR(VLOOKUP($C80,'LINHA 2'!$C$6:$BM$114,'Carga People'!S$2,0)),0,VLOOKUP($C80,'LINHA 2'!$C$6:$BM$114,'Carga People'!S$2,0))+IF(ISERROR(VLOOKUP($C80,'LINHA 3'!$C$6:$BM$106,'Carga People'!S$2,0)),0,VLOOKUP($C80,'LINHA 3'!$C$6:$BM$106,'Carga People'!S$2,0))</f>
        <v>0</v>
      </c>
      <c r="T80" s="140">
        <f>IF(ISERROR(VLOOKUP($C80,'LINHA 1'!$C$6:$BM$162,'Carga People'!T$2,0)),0,VLOOKUP($C80,'LINHA 1'!$C$6:$BM$162,'Carga People'!T$2,0))+IF(ISERROR(VLOOKUP($C80,'LINHA 2'!$C$6:$BM$114,'Carga People'!T$2,0)),0,VLOOKUP($C80,'LINHA 2'!$C$6:$BM$114,'Carga People'!T$2,0))+IF(ISERROR(VLOOKUP($C80,'LINHA 3'!$C$6:$BM$106,'Carga People'!T$2,0)),0,VLOOKUP($C80,'LINHA 3'!$C$6:$BM$106,'Carga People'!T$2,0))</f>
        <v>0</v>
      </c>
      <c r="U80" s="140">
        <f>IF(ISERROR(VLOOKUP($C80,'LINHA 1'!$C$6:$BM$162,'Carga People'!U$2,0)),0,VLOOKUP($C80,'LINHA 1'!$C$6:$BM$162,'Carga People'!U$2,0))+IF(ISERROR(VLOOKUP($C80,'LINHA 2'!$C$6:$BM$114,'Carga People'!U$2,0)),0,VLOOKUP($C80,'LINHA 2'!$C$6:$BM$114,'Carga People'!U$2,0))+IF(ISERROR(VLOOKUP($C80,'LINHA 3'!$C$6:$BM$106,'Carga People'!U$2,0)),0,VLOOKUP($C80,'LINHA 3'!$C$6:$BM$106,'Carga People'!U$2,0))</f>
        <v>0</v>
      </c>
      <c r="V80" s="140">
        <f>IF(ISERROR(VLOOKUP($C80,'LINHA 1'!$C$6:$BM$162,'Carga People'!V$2,0)),0,VLOOKUP($C80,'LINHA 1'!$C$6:$BM$162,'Carga People'!V$2,0))+IF(ISERROR(VLOOKUP($C80,'LINHA 2'!$C$6:$BM$114,'Carga People'!V$2,0)),0,VLOOKUP($C80,'LINHA 2'!$C$6:$BM$114,'Carga People'!V$2,0))+IF(ISERROR(VLOOKUP($C80,'LINHA 3'!$C$6:$BM$106,'Carga People'!V$2,0)),0,VLOOKUP($C80,'LINHA 3'!$C$6:$BM$106,'Carga People'!V$2,0))</f>
        <v>0</v>
      </c>
      <c r="W80" s="140">
        <f>IF(ISERROR(VLOOKUP($C80,'LINHA 1'!$C$6:$BM$162,'Carga People'!W$2,0)),0,VLOOKUP($C80,'LINHA 1'!$C$6:$BM$162,'Carga People'!W$2,0))+IF(ISERROR(VLOOKUP($C80,'LINHA 2'!$C$6:$BM$114,'Carga People'!W$2,0)),0,VLOOKUP($C80,'LINHA 2'!$C$6:$BM$114,'Carga People'!W$2,0))+IF(ISERROR(VLOOKUP($C80,'LINHA 3'!$C$6:$BM$106,'Carga People'!W$2,0)),0,VLOOKUP($C80,'LINHA 3'!$C$6:$BM$106,'Carga People'!W$2,0))</f>
        <v>0</v>
      </c>
      <c r="X80" s="140">
        <f>IF(ISERROR(VLOOKUP($C80,'LINHA 1'!$C$6:$BM$162,'Carga People'!X$2,0)),0,VLOOKUP($C80,'LINHA 1'!$C$6:$BM$162,'Carga People'!X$2,0))+IF(ISERROR(VLOOKUP($C80,'LINHA 2'!$C$6:$BM$114,'Carga People'!X$2,0)),0,VLOOKUP($C80,'LINHA 2'!$C$6:$BM$114,'Carga People'!X$2,0))+IF(ISERROR(VLOOKUP($C80,'LINHA 3'!$C$6:$BM$106,'Carga People'!X$2,0)),0,VLOOKUP($C80,'LINHA 3'!$C$6:$BM$106,'Carga People'!X$2,0))</f>
        <v>0</v>
      </c>
      <c r="Y80" s="140">
        <f>IF(ISERROR(VLOOKUP($C80,'LINHA 1'!$C$6:$BM$162,'Carga People'!Y$2,0)),0,VLOOKUP($C80,'LINHA 1'!$C$6:$BM$162,'Carga People'!Y$2,0))+IF(ISERROR(VLOOKUP($C80,'LINHA 2'!$C$6:$BM$114,'Carga People'!Y$2,0)),0,VLOOKUP($C80,'LINHA 2'!$C$6:$BM$114,'Carga People'!Y$2,0))+IF(ISERROR(VLOOKUP($C80,'LINHA 3'!$C$6:$BM$106,'Carga People'!Y$2,0)),0,VLOOKUP($C80,'LINHA 3'!$C$6:$BM$106,'Carga People'!Y$2,0))</f>
        <v>0</v>
      </c>
      <c r="Z80" s="140">
        <f>IF(ISERROR(VLOOKUP($C80,'LINHA 1'!$C$6:$BM$162,'Carga People'!Z$2,0)),0,VLOOKUP($C80,'LINHA 1'!$C$6:$BM$162,'Carga People'!Z$2,0))+IF(ISERROR(VLOOKUP($C80,'LINHA 2'!$C$6:$BM$114,'Carga People'!Z$2,0)),0,VLOOKUP($C80,'LINHA 2'!$C$6:$BM$114,'Carga People'!Z$2,0))+IF(ISERROR(VLOOKUP($C80,'LINHA 3'!$C$6:$BM$106,'Carga People'!Z$2,0)),0,VLOOKUP($C80,'LINHA 3'!$C$6:$BM$106,'Carga People'!Z$2,0))</f>
        <v>0</v>
      </c>
      <c r="AA80" s="140">
        <f>IF(ISERROR(VLOOKUP($C80,'LINHA 1'!$C$6:$BM$162,'Carga People'!AA$2,0)),0,VLOOKUP($C80,'LINHA 1'!$C$6:$BM$162,'Carga People'!AA$2,0))+IF(ISERROR(VLOOKUP($C80,'LINHA 2'!$C$6:$BM$114,'Carga People'!AA$2,0)),0,VLOOKUP($C80,'LINHA 2'!$C$6:$BM$114,'Carga People'!AA$2,0))+IF(ISERROR(VLOOKUP($C80,'LINHA 3'!$C$6:$BM$106,'Carga People'!AA$2,0)),0,VLOOKUP($C80,'LINHA 3'!$C$6:$BM$106,'Carga People'!AA$2,0))</f>
        <v>0</v>
      </c>
      <c r="AB80" s="140">
        <f>IF(ISERROR(VLOOKUP($C80,'LINHA 1'!$C$6:$BM$162,'Carga People'!AB$2,0)),0,VLOOKUP($C80,'LINHA 1'!$C$6:$BM$162,'Carga People'!AB$2,0))+IF(ISERROR(VLOOKUP($C80,'LINHA 2'!$C$6:$BM$114,'Carga People'!AB$2,0)),0,VLOOKUP($C80,'LINHA 2'!$C$6:$BM$114,'Carga People'!AB$2,0))+IF(ISERROR(VLOOKUP($C80,'LINHA 3'!$C$6:$BM$106,'Carga People'!AB$2,0)),0,VLOOKUP($C80,'LINHA 3'!$C$6:$BM$106,'Carga People'!AB$2,0))</f>
        <v>0</v>
      </c>
      <c r="AC80" s="140">
        <f>IF(ISERROR(VLOOKUP($C80,'LINHA 1'!$C$6:$BM$162,'Carga People'!AC$2,0)),0,VLOOKUP($C80,'LINHA 1'!$C$6:$BM$162,'Carga People'!AC$2,0))+IF(ISERROR(VLOOKUP($C80,'LINHA 2'!$C$6:$BM$114,'Carga People'!AC$2,0)),0,VLOOKUP($C80,'LINHA 2'!$C$6:$BM$114,'Carga People'!AC$2,0))+IF(ISERROR(VLOOKUP($C80,'LINHA 3'!$C$6:$BM$106,'Carga People'!AC$2,0)),0,VLOOKUP($C80,'LINHA 3'!$C$6:$BM$106,'Carga People'!AC$2,0))</f>
        <v>0</v>
      </c>
      <c r="AD80" s="140">
        <f>IF(ISERROR(VLOOKUP($C80,'LINHA 1'!$C$6:$BM$162,'Carga People'!AD$2,0)),0,VLOOKUP($C80,'LINHA 1'!$C$6:$BM$162,'Carga People'!AD$2,0))+IF(ISERROR(VLOOKUP($C80,'LINHA 2'!$C$6:$BM$114,'Carga People'!AD$2,0)),0,VLOOKUP($C80,'LINHA 2'!$C$6:$BM$114,'Carga People'!AD$2,0))+IF(ISERROR(VLOOKUP($C80,'LINHA 3'!$C$6:$BM$106,'Carga People'!AD$2,0)),0,VLOOKUP($C80,'LINHA 3'!$C$6:$BM$106,'Carga People'!AD$2,0))</f>
        <v>0</v>
      </c>
      <c r="AE80" s="140">
        <f>IF(ISERROR(VLOOKUP($C80,'LINHA 1'!$C$6:$BM$162,'Carga People'!AE$2,0)),0,VLOOKUP($C80,'LINHA 1'!$C$6:$BM$162,'Carga People'!AE$2,0))+IF(ISERROR(VLOOKUP($C80,'LINHA 2'!$C$6:$BM$114,'Carga People'!AE$2,0)),0,VLOOKUP($C80,'LINHA 2'!$C$6:$BM$114,'Carga People'!AE$2,0))+IF(ISERROR(VLOOKUP($C80,'LINHA 3'!$C$6:$BM$106,'Carga People'!AE$2,0)),0,VLOOKUP($C80,'LINHA 3'!$C$6:$BM$106,'Carga People'!AE$2,0))</f>
        <v>0</v>
      </c>
      <c r="AF80" s="140">
        <f>IF(ISERROR(VLOOKUP($C80,'LINHA 1'!$C$6:$BM$162,'Carga People'!AF$2,0)),0,VLOOKUP($C80,'LINHA 1'!$C$6:$BM$162,'Carga People'!AF$2,0))+IF(ISERROR(VLOOKUP($C80,'LINHA 2'!$C$6:$BM$114,'Carga People'!AF$2,0)),0,VLOOKUP($C80,'LINHA 2'!$C$6:$BM$114,'Carga People'!AF$2,0))+IF(ISERROR(VLOOKUP($C80,'LINHA 3'!$C$6:$BM$106,'Carga People'!AF$2,0)),0,VLOOKUP($C80,'LINHA 3'!$C$6:$BM$106,'Carga People'!AF$2,0))</f>
        <v>0</v>
      </c>
      <c r="AG80" s="140">
        <f>IF(ISERROR(VLOOKUP($C80,'LINHA 1'!$C$6:$BM$162,'Carga People'!AG$2,0)),0,VLOOKUP($C80,'LINHA 1'!$C$6:$BM$162,'Carga People'!AG$2,0))+IF(ISERROR(VLOOKUP($C80,'LINHA 2'!$C$6:$BM$114,'Carga People'!AG$2,0)),0,VLOOKUP($C80,'LINHA 2'!$C$6:$BM$114,'Carga People'!AG$2,0))+IF(ISERROR(VLOOKUP($C80,'LINHA 3'!$C$6:$BM$106,'Carga People'!AG$2,0)),0,VLOOKUP($C80,'LINHA 3'!$C$6:$BM$106,'Carga People'!AG$2,0))</f>
        <v>0</v>
      </c>
      <c r="AH80" s="140">
        <f>IF(ISERROR(VLOOKUP($C80,'LINHA 1'!$C$6:$BM$162,'Carga People'!AH$2,0)),0,VLOOKUP($C80,'LINHA 1'!$C$6:$BM$162,'Carga People'!AH$2,0))+IF(ISERROR(VLOOKUP($C80,'LINHA 2'!$C$6:$BM$114,'Carga People'!AH$2,0)),0,VLOOKUP($C80,'LINHA 2'!$C$6:$BM$114,'Carga People'!AH$2,0))+IF(ISERROR(VLOOKUP($C80,'LINHA 3'!$C$6:$BM$106,'Carga People'!AH$2,0)),0,VLOOKUP($C80,'LINHA 3'!$C$6:$BM$106,'Carga People'!AH$2,0))</f>
        <v>0</v>
      </c>
      <c r="AI80" s="140">
        <f>IF(ISERROR(VLOOKUP($C80,'LINHA 1'!$C$6:$BM$162,'Carga People'!AI$2,0)),0,VLOOKUP($C80,'LINHA 1'!$C$6:$BM$162,'Carga People'!AI$2,0))+IF(ISERROR(VLOOKUP($C80,'LINHA 2'!$C$6:$BM$114,'Carga People'!AI$2,0)),0,VLOOKUP($C80,'LINHA 2'!$C$6:$BM$114,'Carga People'!AI$2,0))+IF(ISERROR(VLOOKUP($C80,'LINHA 3'!$C$6:$BM$106,'Carga People'!AI$2,0)),0,VLOOKUP($C80,'LINHA 3'!$C$6:$BM$106,'Carga People'!AI$2,0))</f>
        <v>0</v>
      </c>
      <c r="AJ80" s="140">
        <f>IF(ISERROR(VLOOKUP($C80,'LINHA 1'!$C$6:$BM$162,'Carga People'!AJ$2,0)),0,VLOOKUP($C80,'LINHA 1'!$C$6:$BM$162,'Carga People'!AJ$2,0))+IF(ISERROR(VLOOKUP($C80,'LINHA 2'!$C$6:$BM$114,'Carga People'!AJ$2,0)),0,VLOOKUP($C80,'LINHA 2'!$C$6:$BM$114,'Carga People'!AJ$2,0))+IF(ISERROR(VLOOKUP($C80,'LINHA 3'!$C$6:$BM$106,'Carga People'!AJ$2,0)),0,VLOOKUP($C80,'LINHA 3'!$C$6:$BM$106,'Carga People'!AJ$2,0))</f>
        <v>0</v>
      </c>
      <c r="AK80" s="140">
        <f>IF(ISERROR(VLOOKUP($C80,'LINHA 1'!$C$6:$BM$162,'Carga People'!AK$2,0)),0,VLOOKUP($C80,'LINHA 1'!$C$6:$BM$162,'Carga People'!AK$2,0))+IF(ISERROR(VLOOKUP($C80,'LINHA 2'!$C$6:$BM$114,'Carga People'!AK$2,0)),0,VLOOKUP($C80,'LINHA 2'!$C$6:$BM$114,'Carga People'!AK$2,0))+IF(ISERROR(VLOOKUP($C80,'LINHA 3'!$C$6:$BM$106,'Carga People'!AK$2,0)),0,VLOOKUP($C80,'LINHA 3'!$C$6:$BM$106,'Carga People'!AK$2,0))</f>
        <v>0</v>
      </c>
      <c r="AL80" s="140">
        <f>IF(ISERROR(VLOOKUP($C80,'LINHA 1'!$C$6:$BM$162,'Carga People'!AL$2,0)),0,VLOOKUP($C80,'LINHA 1'!$C$6:$BM$162,'Carga People'!AL$2,0))+IF(ISERROR(VLOOKUP($C80,'LINHA 2'!$C$6:$BM$114,'Carga People'!AL$2,0)),0,VLOOKUP($C80,'LINHA 2'!$C$6:$BM$114,'Carga People'!AL$2,0))+IF(ISERROR(VLOOKUP($C80,'LINHA 3'!$C$6:$BM$106,'Carga People'!AL$2,0)),0,VLOOKUP($C80,'LINHA 3'!$C$6:$BM$106,'Carga People'!AL$2,0))</f>
        <v>0</v>
      </c>
      <c r="AM80" s="140">
        <f>IF(ISERROR(VLOOKUP($C80,'LINHA 1'!$C$6:$BM$162,'Carga People'!AM$2,0)),0,VLOOKUP($C80,'LINHA 1'!$C$6:$BM$162,'Carga People'!AM$2,0))+IF(ISERROR(VLOOKUP($C80,'LINHA 2'!$C$6:$BM$114,'Carga People'!AM$2,0)),0,VLOOKUP($C80,'LINHA 2'!$C$6:$BM$114,'Carga People'!AM$2,0))+IF(ISERROR(VLOOKUP($C80,'LINHA 3'!$C$6:$BM$106,'Carga People'!AM$2,0)),0,VLOOKUP($C80,'LINHA 3'!$C$6:$BM$106,'Carga People'!AM$2,0))</f>
        <v>0</v>
      </c>
      <c r="AN80" s="140">
        <f>IF(ISERROR(VLOOKUP($C80,'LINHA 1'!$C$6:$BM$162,'Carga People'!AN$2,0)),0,VLOOKUP($C80,'LINHA 1'!$C$6:$BM$162,'Carga People'!AN$2,0))+IF(ISERROR(VLOOKUP($C80,'LINHA 2'!$C$6:$BM$114,'Carga People'!AN$2,0)),0,VLOOKUP($C80,'LINHA 2'!$C$6:$BM$114,'Carga People'!AN$2,0))+IF(ISERROR(VLOOKUP($C80,'LINHA 3'!$C$6:$BM$106,'Carga People'!AN$2,0)),0,VLOOKUP($C80,'LINHA 3'!$C$6:$BM$106,'Carga People'!AN$2,0))</f>
        <v>0</v>
      </c>
      <c r="AO80" s="140">
        <f>IF(ISERROR(VLOOKUP($C80,'LINHA 1'!$C$6:$BM$162,'Carga People'!AO$2,0)),0,VLOOKUP($C80,'LINHA 1'!$C$6:$BM$162,'Carga People'!AO$2,0))+IF(ISERROR(VLOOKUP($C80,'LINHA 2'!$C$6:$BM$114,'Carga People'!AO$2,0)),0,VLOOKUP($C80,'LINHA 2'!$C$6:$BM$114,'Carga People'!AO$2,0))+IF(ISERROR(VLOOKUP($C80,'LINHA 3'!$C$6:$BM$106,'Carga People'!AO$2,0)),0,VLOOKUP($C80,'LINHA 3'!$C$6:$BM$106,'Carga People'!AO$2,0))</f>
        <v>0</v>
      </c>
      <c r="AP80" s="140">
        <f>IF(ISERROR(VLOOKUP($C80,'LINHA 1'!$C$6:$BM$162,'Carga People'!AP$2,0)),0,VLOOKUP($C80,'LINHA 1'!$C$6:$BM$162,'Carga People'!AP$2,0))+IF(ISERROR(VLOOKUP($C80,'LINHA 2'!$C$6:$BM$114,'Carga People'!AP$2,0)),0,VLOOKUP($C80,'LINHA 2'!$C$6:$BM$114,'Carga People'!AP$2,0))+IF(ISERROR(VLOOKUP($C80,'LINHA 3'!$C$6:$BM$106,'Carga People'!AP$2,0)),0,VLOOKUP($C80,'LINHA 3'!$C$6:$BM$106,'Carga People'!AP$2,0))</f>
        <v>0</v>
      </c>
      <c r="AQ80" s="140">
        <f>IF(ISERROR(VLOOKUP($C80,'LINHA 1'!$C$6:$BM$162,'Carga People'!AQ$2,0)),0,VLOOKUP($C80,'LINHA 1'!$C$6:$BM$162,'Carga People'!AQ$2,0))+IF(ISERROR(VLOOKUP($C80,'LINHA 2'!$C$6:$BM$114,'Carga People'!AQ$2,0)),0,VLOOKUP($C80,'LINHA 2'!$C$6:$BM$114,'Carga People'!AQ$2,0))+IF(ISERROR(VLOOKUP($C80,'LINHA 3'!$C$6:$BM$106,'Carga People'!AQ$2,0)),0,VLOOKUP($C80,'LINHA 3'!$C$6:$BM$106,'Carga People'!AQ$2,0))</f>
        <v>0</v>
      </c>
      <c r="AR80" s="140">
        <f>IF(ISERROR(VLOOKUP($C80,'LINHA 1'!$C$6:$BM$162,'Carga People'!AR$2,0)),0,VLOOKUP($C80,'LINHA 1'!$C$6:$BM$162,'Carga People'!AR$2,0))+IF(ISERROR(VLOOKUP($C80,'LINHA 2'!$C$6:$BM$114,'Carga People'!AR$2,0)),0,VLOOKUP($C80,'LINHA 2'!$C$6:$BM$114,'Carga People'!AR$2,0))+IF(ISERROR(VLOOKUP($C80,'LINHA 3'!$C$6:$BM$106,'Carga People'!AR$2,0)),0,VLOOKUP($C80,'LINHA 3'!$C$6:$BM$106,'Carga People'!AR$2,0))</f>
        <v>0</v>
      </c>
      <c r="AS80" s="140">
        <f>IF(ISERROR(VLOOKUP($C80,'LINHA 1'!$C$6:$BM$162,'Carga People'!AS$2,0)),0,VLOOKUP($C80,'LINHA 1'!$C$6:$BM$162,'Carga People'!AS$2,0))+IF(ISERROR(VLOOKUP($C80,'LINHA 2'!$C$6:$BM$114,'Carga People'!AS$2,0)),0,VLOOKUP($C80,'LINHA 2'!$C$6:$BM$114,'Carga People'!AS$2,0))+IF(ISERROR(VLOOKUP($C80,'LINHA 3'!$C$6:$BM$106,'Carga People'!AS$2,0)),0,VLOOKUP($C80,'LINHA 3'!$C$6:$BM$106,'Carga People'!AS$2,0))</f>
        <v>0</v>
      </c>
      <c r="AT80" s="140">
        <f>IF(ISERROR(VLOOKUP($C80,'LINHA 1'!$C$6:$BM$162,'Carga People'!AT$2,0)),0,VLOOKUP($C80,'LINHA 1'!$C$6:$BM$162,'Carga People'!AT$2,0))+IF(ISERROR(VLOOKUP($C80,'LINHA 2'!$C$6:$BM$114,'Carga People'!AT$2,0)),0,VLOOKUP($C80,'LINHA 2'!$C$6:$BM$114,'Carga People'!AT$2,0))+IF(ISERROR(VLOOKUP($C80,'LINHA 3'!$C$6:$BM$106,'Carga People'!AT$2,0)),0,VLOOKUP($C80,'LINHA 3'!$C$6:$BM$106,'Carga People'!AT$2,0))</f>
        <v>0</v>
      </c>
      <c r="AU80" s="367">
        <f t="shared" si="2"/>
        <v>0</v>
      </c>
      <c r="AV80" s="780" t="str">
        <f t="shared" si="3"/>
        <v/>
      </c>
      <c r="AW80" s="90">
        <f>IF(D80="","",VLOOKUP(D80,MI_ME!$D$5:$AQ$336,39,0))</f>
        <v>0</v>
      </c>
      <c r="AX80" s="660"/>
    </row>
    <row r="81" spans="1:50" ht="18" customHeight="1" x14ac:dyDescent="0.3">
      <c r="A81" s="1792"/>
      <c r="B81" s="770" t="s">
        <v>1265</v>
      </c>
      <c r="C81" s="770" t="s">
        <v>1289</v>
      </c>
      <c r="D81" s="771" t="s">
        <v>1288</v>
      </c>
      <c r="E81" s="1457"/>
      <c r="F81" s="770" t="s">
        <v>47</v>
      </c>
      <c r="G81" s="136"/>
      <c r="H81" s="137"/>
      <c r="I81" s="138"/>
      <c r="J81" s="139">
        <f>IF(ISERROR(VLOOKUP($C81,'LINHA 1'!$C$6:$BM$162,'Carga People'!J$2,0)),0,VLOOKUP($C81,'LINHA 1'!$C$6:$BM$162,'Carga People'!J$2,0))+IF(ISERROR(VLOOKUP($C81,'LINHA 2'!$C$6:$BM$114,'Carga People'!J$2,0)),0,VLOOKUP($C81,'LINHA 2'!$C$6:$BM$114,'Carga People'!J$2,0))+IF(ISERROR(VLOOKUP($C81,'LINHA 3'!$C$6:$BM$106,'Carga People'!J$2,0)),0,VLOOKUP($C81,'LINHA 3'!$C$6:$BM$106,'Carga People'!J$2,0))</f>
        <v>0</v>
      </c>
      <c r="K81" s="140">
        <f>IF(ISERROR(VLOOKUP($C81,'LINHA 1'!$C$6:$BM$162,'Carga People'!K$2,0)),0,VLOOKUP($C81,'LINHA 1'!$C$6:$BM$162,'Carga People'!K$2,0))+IF(ISERROR(VLOOKUP($C81,'LINHA 2'!$C$6:$BM$114,'Carga People'!K$2,0)),0,VLOOKUP($C81,'LINHA 2'!$C$6:$BM$114,'Carga People'!K$2,0))+IF(ISERROR(VLOOKUP($C81,'LINHA 3'!$C$6:$BM$106,'Carga People'!K$2,0)),0,VLOOKUP($C81,'LINHA 3'!$C$6:$BM$106,'Carga People'!K$2,0))</f>
        <v>0</v>
      </c>
      <c r="L81" s="140">
        <f>IF(ISERROR(VLOOKUP($C81,'LINHA 1'!$C$6:$BM$162,'Carga People'!L$2,0)),0,VLOOKUP($C81,'LINHA 1'!$C$6:$BM$162,'Carga People'!L$2,0))+IF(ISERROR(VLOOKUP($C81,'LINHA 2'!$C$6:$BM$114,'Carga People'!L$2,0)),0,VLOOKUP($C81,'LINHA 2'!$C$6:$BM$114,'Carga People'!L$2,0))+IF(ISERROR(VLOOKUP($C81,'LINHA 3'!$C$6:$BM$106,'Carga People'!L$2,0)),0,VLOOKUP($C81,'LINHA 3'!$C$6:$BM$106,'Carga People'!L$2,0))</f>
        <v>0</v>
      </c>
      <c r="M81" s="140">
        <f>IF(ISERROR(VLOOKUP($C81,'LINHA 1'!$C$6:$BM$162,'Carga People'!M$2,0)),0,VLOOKUP($C81,'LINHA 1'!$C$6:$BM$162,'Carga People'!M$2,0))+IF(ISERROR(VLOOKUP($C81,'LINHA 2'!$C$6:$BM$114,'Carga People'!M$2,0)),0,VLOOKUP($C81,'LINHA 2'!$C$6:$BM$114,'Carga People'!M$2,0))+IF(ISERROR(VLOOKUP($C81,'LINHA 3'!$C$6:$BM$106,'Carga People'!M$2,0)),0,VLOOKUP($C81,'LINHA 3'!$C$6:$BM$106,'Carga People'!M$2,0))</f>
        <v>0</v>
      </c>
      <c r="N81" s="140">
        <f>IF(ISERROR(VLOOKUP($C81,'LINHA 1'!$C$6:$BM$162,'Carga People'!N$2,0)),0,VLOOKUP($C81,'LINHA 1'!$C$6:$BM$162,'Carga People'!N$2,0))+IF(ISERROR(VLOOKUP($C81,'LINHA 2'!$C$6:$BM$114,'Carga People'!N$2,0)),0,VLOOKUP($C81,'LINHA 2'!$C$6:$BM$114,'Carga People'!N$2,0))+IF(ISERROR(VLOOKUP($C81,'LINHA 3'!$C$6:$BM$106,'Carga People'!N$2,0)),0,VLOOKUP($C81,'LINHA 3'!$C$6:$BM$106,'Carga People'!N$2,0))</f>
        <v>0</v>
      </c>
      <c r="O81" s="140">
        <f>IF(ISERROR(VLOOKUP($C81,'LINHA 1'!$C$6:$BM$162,'Carga People'!O$2,0)),0,VLOOKUP($C81,'LINHA 1'!$C$6:$BM$162,'Carga People'!O$2,0))+IF(ISERROR(VLOOKUP($C81,'LINHA 2'!$C$6:$BM$114,'Carga People'!O$2,0)),0,VLOOKUP($C81,'LINHA 2'!$C$6:$BM$114,'Carga People'!O$2,0))+IF(ISERROR(VLOOKUP($C81,'LINHA 3'!$C$6:$BM$106,'Carga People'!O$2,0)),0,VLOOKUP($C81,'LINHA 3'!$C$6:$BM$106,'Carga People'!O$2,0))</f>
        <v>0</v>
      </c>
      <c r="P81" s="140">
        <f>IF(ISERROR(VLOOKUP($C81,'LINHA 1'!$C$6:$BM$162,'Carga People'!P$2,0)),0,VLOOKUP($C81,'LINHA 1'!$C$6:$BM$162,'Carga People'!P$2,0))+IF(ISERROR(VLOOKUP($C81,'LINHA 2'!$C$6:$BM$114,'Carga People'!P$2,0)),0,VLOOKUP($C81,'LINHA 2'!$C$6:$BM$114,'Carga People'!P$2,0))+IF(ISERROR(VLOOKUP($C81,'LINHA 3'!$C$6:$BM$106,'Carga People'!P$2,0)),0,VLOOKUP($C81,'LINHA 3'!$C$6:$BM$106,'Carga People'!P$2,0))</f>
        <v>0</v>
      </c>
      <c r="Q81" s="140">
        <f>IF(ISERROR(VLOOKUP($C81,'LINHA 1'!$C$6:$BM$162,'Carga People'!Q$2,0)),0,VLOOKUP($C81,'LINHA 1'!$C$6:$BM$162,'Carga People'!Q$2,0))+IF(ISERROR(VLOOKUP($C81,'LINHA 2'!$C$6:$BM$114,'Carga People'!Q$2,0)),0,VLOOKUP($C81,'LINHA 2'!$C$6:$BM$114,'Carga People'!Q$2,0))+IF(ISERROR(VLOOKUP($C81,'LINHA 3'!$C$6:$BM$106,'Carga People'!Q$2,0)),0,VLOOKUP($C81,'LINHA 3'!$C$6:$BM$106,'Carga People'!Q$2,0))</f>
        <v>496</v>
      </c>
      <c r="R81" s="140">
        <f>IF(ISERROR(VLOOKUP($C81,'LINHA 1'!$C$6:$BM$162,'Carga People'!R$2,0)),0,VLOOKUP($C81,'LINHA 1'!$C$6:$BM$162,'Carga People'!R$2,0))+IF(ISERROR(VLOOKUP($C81,'LINHA 2'!$C$6:$BM$114,'Carga People'!R$2,0)),0,VLOOKUP($C81,'LINHA 2'!$C$6:$BM$114,'Carga People'!R$2,0))+IF(ISERROR(VLOOKUP($C81,'LINHA 3'!$C$6:$BM$106,'Carga People'!R$2,0)),0,VLOOKUP($C81,'LINHA 3'!$C$6:$BM$106,'Carga People'!R$2,0))</f>
        <v>0</v>
      </c>
      <c r="S81" s="140">
        <f>IF(ISERROR(VLOOKUP($C81,'LINHA 1'!$C$6:$BM$162,'Carga People'!S$2,0)),0,VLOOKUP($C81,'LINHA 1'!$C$6:$BM$162,'Carga People'!S$2,0))+IF(ISERROR(VLOOKUP($C81,'LINHA 2'!$C$6:$BM$114,'Carga People'!S$2,0)),0,VLOOKUP($C81,'LINHA 2'!$C$6:$BM$114,'Carga People'!S$2,0))+IF(ISERROR(VLOOKUP($C81,'LINHA 3'!$C$6:$BM$106,'Carga People'!S$2,0)),0,VLOOKUP($C81,'LINHA 3'!$C$6:$BM$106,'Carga People'!S$2,0))</f>
        <v>0</v>
      </c>
      <c r="T81" s="140">
        <f>IF(ISERROR(VLOOKUP($C81,'LINHA 1'!$C$6:$BM$162,'Carga People'!T$2,0)),0,VLOOKUP($C81,'LINHA 1'!$C$6:$BM$162,'Carga People'!T$2,0))+IF(ISERROR(VLOOKUP($C81,'LINHA 2'!$C$6:$BM$114,'Carga People'!T$2,0)),0,VLOOKUP($C81,'LINHA 2'!$C$6:$BM$114,'Carga People'!T$2,0))+IF(ISERROR(VLOOKUP($C81,'LINHA 3'!$C$6:$BM$106,'Carga People'!T$2,0)),0,VLOOKUP($C81,'LINHA 3'!$C$6:$BM$106,'Carga People'!T$2,0))</f>
        <v>0</v>
      </c>
      <c r="U81" s="140">
        <f>IF(ISERROR(VLOOKUP($C81,'LINHA 1'!$C$6:$BM$162,'Carga People'!U$2,0)),0,VLOOKUP($C81,'LINHA 1'!$C$6:$BM$162,'Carga People'!U$2,0))+IF(ISERROR(VLOOKUP($C81,'LINHA 2'!$C$6:$BM$114,'Carga People'!U$2,0)),0,VLOOKUP($C81,'LINHA 2'!$C$6:$BM$114,'Carga People'!U$2,0))+IF(ISERROR(VLOOKUP($C81,'LINHA 3'!$C$6:$BM$106,'Carga People'!U$2,0)),0,VLOOKUP($C81,'LINHA 3'!$C$6:$BM$106,'Carga People'!U$2,0))</f>
        <v>0</v>
      </c>
      <c r="V81" s="140">
        <f>IF(ISERROR(VLOOKUP($C81,'LINHA 1'!$C$6:$BM$162,'Carga People'!V$2,0)),0,VLOOKUP($C81,'LINHA 1'!$C$6:$BM$162,'Carga People'!V$2,0))+IF(ISERROR(VLOOKUP($C81,'LINHA 2'!$C$6:$BM$114,'Carga People'!V$2,0)),0,VLOOKUP($C81,'LINHA 2'!$C$6:$BM$114,'Carga People'!V$2,0))+IF(ISERROR(VLOOKUP($C81,'LINHA 3'!$C$6:$BM$106,'Carga People'!V$2,0)),0,VLOOKUP($C81,'LINHA 3'!$C$6:$BM$106,'Carga People'!V$2,0))</f>
        <v>0</v>
      </c>
      <c r="W81" s="140">
        <f>IF(ISERROR(VLOOKUP($C81,'LINHA 1'!$C$6:$BM$162,'Carga People'!W$2,0)),0,VLOOKUP($C81,'LINHA 1'!$C$6:$BM$162,'Carga People'!W$2,0))+IF(ISERROR(VLOOKUP($C81,'LINHA 2'!$C$6:$BM$114,'Carga People'!W$2,0)),0,VLOOKUP($C81,'LINHA 2'!$C$6:$BM$114,'Carga People'!W$2,0))+IF(ISERROR(VLOOKUP($C81,'LINHA 3'!$C$6:$BM$106,'Carga People'!W$2,0)),0,VLOOKUP($C81,'LINHA 3'!$C$6:$BM$106,'Carga People'!W$2,0))</f>
        <v>0</v>
      </c>
      <c r="X81" s="140">
        <f>IF(ISERROR(VLOOKUP($C81,'LINHA 1'!$C$6:$BM$162,'Carga People'!X$2,0)),0,VLOOKUP($C81,'LINHA 1'!$C$6:$BM$162,'Carga People'!X$2,0))+IF(ISERROR(VLOOKUP($C81,'LINHA 2'!$C$6:$BM$114,'Carga People'!X$2,0)),0,VLOOKUP($C81,'LINHA 2'!$C$6:$BM$114,'Carga People'!X$2,0))+IF(ISERROR(VLOOKUP($C81,'LINHA 3'!$C$6:$BM$106,'Carga People'!X$2,0)),0,VLOOKUP($C81,'LINHA 3'!$C$6:$BM$106,'Carga People'!X$2,0))</f>
        <v>0</v>
      </c>
      <c r="Y81" s="140">
        <f>IF(ISERROR(VLOOKUP($C81,'LINHA 1'!$C$6:$BM$162,'Carga People'!Y$2,0)),0,VLOOKUP($C81,'LINHA 1'!$C$6:$BM$162,'Carga People'!Y$2,0))+IF(ISERROR(VLOOKUP($C81,'LINHA 2'!$C$6:$BM$114,'Carga People'!Y$2,0)),0,VLOOKUP($C81,'LINHA 2'!$C$6:$BM$114,'Carga People'!Y$2,0))+IF(ISERROR(VLOOKUP($C81,'LINHA 3'!$C$6:$BM$106,'Carga People'!Y$2,0)),0,VLOOKUP($C81,'LINHA 3'!$C$6:$BM$106,'Carga People'!Y$2,0))</f>
        <v>0</v>
      </c>
      <c r="Z81" s="140">
        <f>IF(ISERROR(VLOOKUP($C81,'LINHA 1'!$C$6:$BM$162,'Carga People'!Z$2,0)),0,VLOOKUP($C81,'LINHA 1'!$C$6:$BM$162,'Carga People'!Z$2,0))+IF(ISERROR(VLOOKUP($C81,'LINHA 2'!$C$6:$BM$114,'Carga People'!Z$2,0)),0,VLOOKUP($C81,'LINHA 2'!$C$6:$BM$114,'Carga People'!Z$2,0))+IF(ISERROR(VLOOKUP($C81,'LINHA 3'!$C$6:$BM$106,'Carga People'!Z$2,0)),0,VLOOKUP($C81,'LINHA 3'!$C$6:$BM$106,'Carga People'!Z$2,0))</f>
        <v>0</v>
      </c>
      <c r="AA81" s="140">
        <f>IF(ISERROR(VLOOKUP($C81,'LINHA 1'!$C$6:$BM$162,'Carga People'!AA$2,0)),0,VLOOKUP($C81,'LINHA 1'!$C$6:$BM$162,'Carga People'!AA$2,0))+IF(ISERROR(VLOOKUP($C81,'LINHA 2'!$C$6:$BM$114,'Carga People'!AA$2,0)),0,VLOOKUP($C81,'LINHA 2'!$C$6:$BM$114,'Carga People'!AA$2,0))+IF(ISERROR(VLOOKUP($C81,'LINHA 3'!$C$6:$BM$106,'Carga People'!AA$2,0)),0,VLOOKUP($C81,'LINHA 3'!$C$6:$BM$106,'Carga People'!AA$2,0))</f>
        <v>0</v>
      </c>
      <c r="AB81" s="140">
        <f>IF(ISERROR(VLOOKUP($C81,'LINHA 1'!$C$6:$BM$162,'Carga People'!AB$2,0)),0,VLOOKUP($C81,'LINHA 1'!$C$6:$BM$162,'Carga People'!AB$2,0))+IF(ISERROR(VLOOKUP($C81,'LINHA 2'!$C$6:$BM$114,'Carga People'!AB$2,0)),0,VLOOKUP($C81,'LINHA 2'!$C$6:$BM$114,'Carga People'!AB$2,0))+IF(ISERROR(VLOOKUP($C81,'LINHA 3'!$C$6:$BM$106,'Carga People'!AB$2,0)),0,VLOOKUP($C81,'LINHA 3'!$C$6:$BM$106,'Carga People'!AB$2,0))</f>
        <v>0</v>
      </c>
      <c r="AC81" s="140">
        <f>IF(ISERROR(VLOOKUP($C81,'LINHA 1'!$C$6:$BM$162,'Carga People'!AC$2,0)),0,VLOOKUP($C81,'LINHA 1'!$C$6:$BM$162,'Carga People'!AC$2,0))+IF(ISERROR(VLOOKUP($C81,'LINHA 2'!$C$6:$BM$114,'Carga People'!AC$2,0)),0,VLOOKUP($C81,'LINHA 2'!$C$6:$BM$114,'Carga People'!AC$2,0))+IF(ISERROR(VLOOKUP($C81,'LINHA 3'!$C$6:$BM$106,'Carga People'!AC$2,0)),0,VLOOKUP($C81,'LINHA 3'!$C$6:$BM$106,'Carga People'!AC$2,0))</f>
        <v>0</v>
      </c>
      <c r="AD81" s="140">
        <f>IF(ISERROR(VLOOKUP($C81,'LINHA 1'!$C$6:$BM$162,'Carga People'!AD$2,0)),0,VLOOKUP($C81,'LINHA 1'!$C$6:$BM$162,'Carga People'!AD$2,0))+IF(ISERROR(VLOOKUP($C81,'LINHA 2'!$C$6:$BM$114,'Carga People'!AD$2,0)),0,VLOOKUP($C81,'LINHA 2'!$C$6:$BM$114,'Carga People'!AD$2,0))+IF(ISERROR(VLOOKUP($C81,'LINHA 3'!$C$6:$BM$106,'Carga People'!AD$2,0)),0,VLOOKUP($C81,'LINHA 3'!$C$6:$BM$106,'Carga People'!AD$2,0))</f>
        <v>0</v>
      </c>
      <c r="AE81" s="140">
        <f>IF(ISERROR(VLOOKUP($C81,'LINHA 1'!$C$6:$BM$162,'Carga People'!AE$2,0)),0,VLOOKUP($C81,'LINHA 1'!$C$6:$BM$162,'Carga People'!AE$2,0))+IF(ISERROR(VLOOKUP($C81,'LINHA 2'!$C$6:$BM$114,'Carga People'!AE$2,0)),0,VLOOKUP($C81,'LINHA 2'!$C$6:$BM$114,'Carga People'!AE$2,0))+IF(ISERROR(VLOOKUP($C81,'LINHA 3'!$C$6:$BM$106,'Carga People'!AE$2,0)),0,VLOOKUP($C81,'LINHA 3'!$C$6:$BM$106,'Carga People'!AE$2,0))</f>
        <v>0</v>
      </c>
      <c r="AF81" s="140">
        <f>IF(ISERROR(VLOOKUP($C81,'LINHA 1'!$C$6:$BM$162,'Carga People'!AF$2,0)),0,VLOOKUP($C81,'LINHA 1'!$C$6:$BM$162,'Carga People'!AF$2,0))+IF(ISERROR(VLOOKUP($C81,'LINHA 2'!$C$6:$BM$114,'Carga People'!AF$2,0)),0,VLOOKUP($C81,'LINHA 2'!$C$6:$BM$114,'Carga People'!AF$2,0))+IF(ISERROR(VLOOKUP($C81,'LINHA 3'!$C$6:$BM$106,'Carga People'!AF$2,0)),0,VLOOKUP($C81,'LINHA 3'!$C$6:$BM$106,'Carga People'!AF$2,0))</f>
        <v>0</v>
      </c>
      <c r="AG81" s="140">
        <f>IF(ISERROR(VLOOKUP($C81,'LINHA 1'!$C$6:$BM$162,'Carga People'!AG$2,0)),0,VLOOKUP($C81,'LINHA 1'!$C$6:$BM$162,'Carga People'!AG$2,0))+IF(ISERROR(VLOOKUP($C81,'LINHA 2'!$C$6:$BM$114,'Carga People'!AG$2,0)),0,VLOOKUP($C81,'LINHA 2'!$C$6:$BM$114,'Carga People'!AG$2,0))+IF(ISERROR(VLOOKUP($C81,'LINHA 3'!$C$6:$BM$106,'Carga People'!AG$2,0)),0,VLOOKUP($C81,'LINHA 3'!$C$6:$BM$106,'Carga People'!AG$2,0))</f>
        <v>0</v>
      </c>
      <c r="AH81" s="140">
        <f>IF(ISERROR(VLOOKUP($C81,'LINHA 1'!$C$6:$BM$162,'Carga People'!AH$2,0)),0,VLOOKUP($C81,'LINHA 1'!$C$6:$BM$162,'Carga People'!AH$2,0))+IF(ISERROR(VLOOKUP($C81,'LINHA 2'!$C$6:$BM$114,'Carga People'!AH$2,0)),0,VLOOKUP($C81,'LINHA 2'!$C$6:$BM$114,'Carga People'!AH$2,0))+IF(ISERROR(VLOOKUP($C81,'LINHA 3'!$C$6:$BM$106,'Carga People'!AH$2,0)),0,VLOOKUP($C81,'LINHA 3'!$C$6:$BM$106,'Carga People'!AH$2,0))</f>
        <v>0</v>
      </c>
      <c r="AI81" s="140">
        <f>IF(ISERROR(VLOOKUP($C81,'LINHA 1'!$C$6:$BM$162,'Carga People'!AI$2,0)),0,VLOOKUP($C81,'LINHA 1'!$C$6:$BM$162,'Carga People'!AI$2,0))+IF(ISERROR(VLOOKUP($C81,'LINHA 2'!$C$6:$BM$114,'Carga People'!AI$2,0)),0,VLOOKUP($C81,'LINHA 2'!$C$6:$BM$114,'Carga People'!AI$2,0))+IF(ISERROR(VLOOKUP($C81,'LINHA 3'!$C$6:$BM$106,'Carga People'!AI$2,0)),0,VLOOKUP($C81,'LINHA 3'!$C$6:$BM$106,'Carga People'!AI$2,0))</f>
        <v>0</v>
      </c>
      <c r="AJ81" s="140">
        <f>IF(ISERROR(VLOOKUP($C81,'LINHA 1'!$C$6:$BM$162,'Carga People'!AJ$2,0)),0,VLOOKUP($C81,'LINHA 1'!$C$6:$BM$162,'Carga People'!AJ$2,0))+IF(ISERROR(VLOOKUP($C81,'LINHA 2'!$C$6:$BM$114,'Carga People'!AJ$2,0)),0,VLOOKUP($C81,'LINHA 2'!$C$6:$BM$114,'Carga People'!AJ$2,0))+IF(ISERROR(VLOOKUP($C81,'LINHA 3'!$C$6:$BM$106,'Carga People'!AJ$2,0)),0,VLOOKUP($C81,'LINHA 3'!$C$6:$BM$106,'Carga People'!AJ$2,0))</f>
        <v>0</v>
      </c>
      <c r="AK81" s="140">
        <f>IF(ISERROR(VLOOKUP($C81,'LINHA 1'!$C$6:$BM$162,'Carga People'!AK$2,0)),0,VLOOKUP($C81,'LINHA 1'!$C$6:$BM$162,'Carga People'!AK$2,0))+IF(ISERROR(VLOOKUP($C81,'LINHA 2'!$C$6:$BM$114,'Carga People'!AK$2,0)),0,VLOOKUP($C81,'LINHA 2'!$C$6:$BM$114,'Carga People'!AK$2,0))+IF(ISERROR(VLOOKUP($C81,'LINHA 3'!$C$6:$BM$106,'Carga People'!AK$2,0)),0,VLOOKUP($C81,'LINHA 3'!$C$6:$BM$106,'Carga People'!AK$2,0))</f>
        <v>0</v>
      </c>
      <c r="AL81" s="140">
        <f>IF(ISERROR(VLOOKUP($C81,'LINHA 1'!$C$6:$BM$162,'Carga People'!AL$2,0)),0,VLOOKUP($C81,'LINHA 1'!$C$6:$BM$162,'Carga People'!AL$2,0))+IF(ISERROR(VLOOKUP($C81,'LINHA 2'!$C$6:$BM$114,'Carga People'!AL$2,0)),0,VLOOKUP($C81,'LINHA 2'!$C$6:$BM$114,'Carga People'!AL$2,0))+IF(ISERROR(VLOOKUP($C81,'LINHA 3'!$C$6:$BM$106,'Carga People'!AL$2,0)),0,VLOOKUP($C81,'LINHA 3'!$C$6:$BM$106,'Carga People'!AL$2,0))</f>
        <v>0</v>
      </c>
      <c r="AM81" s="140">
        <f>IF(ISERROR(VLOOKUP($C81,'LINHA 1'!$C$6:$BM$162,'Carga People'!AM$2,0)),0,VLOOKUP($C81,'LINHA 1'!$C$6:$BM$162,'Carga People'!AM$2,0))+IF(ISERROR(VLOOKUP($C81,'LINHA 2'!$C$6:$BM$114,'Carga People'!AM$2,0)),0,VLOOKUP($C81,'LINHA 2'!$C$6:$BM$114,'Carga People'!AM$2,0))+IF(ISERROR(VLOOKUP($C81,'LINHA 3'!$C$6:$BM$106,'Carga People'!AM$2,0)),0,VLOOKUP($C81,'LINHA 3'!$C$6:$BM$106,'Carga People'!AM$2,0))</f>
        <v>0</v>
      </c>
      <c r="AN81" s="140">
        <f>IF(ISERROR(VLOOKUP($C81,'LINHA 1'!$C$6:$BM$162,'Carga People'!AN$2,0)),0,VLOOKUP($C81,'LINHA 1'!$C$6:$BM$162,'Carga People'!AN$2,0))+IF(ISERROR(VLOOKUP($C81,'LINHA 2'!$C$6:$BM$114,'Carga People'!AN$2,0)),0,VLOOKUP($C81,'LINHA 2'!$C$6:$BM$114,'Carga People'!AN$2,0))+IF(ISERROR(VLOOKUP($C81,'LINHA 3'!$C$6:$BM$106,'Carga People'!AN$2,0)),0,VLOOKUP($C81,'LINHA 3'!$C$6:$BM$106,'Carga People'!AN$2,0))</f>
        <v>0</v>
      </c>
      <c r="AO81" s="140">
        <f>IF(ISERROR(VLOOKUP($C81,'LINHA 1'!$C$6:$BM$162,'Carga People'!AO$2,0)),0,VLOOKUP($C81,'LINHA 1'!$C$6:$BM$162,'Carga People'!AO$2,0))+IF(ISERROR(VLOOKUP($C81,'LINHA 2'!$C$6:$BM$114,'Carga People'!AO$2,0)),0,VLOOKUP($C81,'LINHA 2'!$C$6:$BM$114,'Carga People'!AO$2,0))+IF(ISERROR(VLOOKUP($C81,'LINHA 3'!$C$6:$BM$106,'Carga People'!AO$2,0)),0,VLOOKUP($C81,'LINHA 3'!$C$6:$BM$106,'Carga People'!AO$2,0))</f>
        <v>0</v>
      </c>
      <c r="AP81" s="140">
        <f>IF(ISERROR(VLOOKUP($C81,'LINHA 1'!$C$6:$BM$162,'Carga People'!AP$2,0)),0,VLOOKUP($C81,'LINHA 1'!$C$6:$BM$162,'Carga People'!AP$2,0))+IF(ISERROR(VLOOKUP($C81,'LINHA 2'!$C$6:$BM$114,'Carga People'!AP$2,0)),0,VLOOKUP($C81,'LINHA 2'!$C$6:$BM$114,'Carga People'!AP$2,0))+IF(ISERROR(VLOOKUP($C81,'LINHA 3'!$C$6:$BM$106,'Carga People'!AP$2,0)),0,VLOOKUP($C81,'LINHA 3'!$C$6:$BM$106,'Carga People'!AP$2,0))</f>
        <v>0</v>
      </c>
      <c r="AQ81" s="140">
        <f>IF(ISERROR(VLOOKUP($C81,'LINHA 1'!$C$6:$BM$162,'Carga People'!AQ$2,0)),0,VLOOKUP($C81,'LINHA 1'!$C$6:$BM$162,'Carga People'!AQ$2,0))+IF(ISERROR(VLOOKUP($C81,'LINHA 2'!$C$6:$BM$114,'Carga People'!AQ$2,0)),0,VLOOKUP($C81,'LINHA 2'!$C$6:$BM$114,'Carga People'!AQ$2,0))+IF(ISERROR(VLOOKUP($C81,'LINHA 3'!$C$6:$BM$106,'Carga People'!AQ$2,0)),0,VLOOKUP($C81,'LINHA 3'!$C$6:$BM$106,'Carga People'!AQ$2,0))</f>
        <v>0</v>
      </c>
      <c r="AR81" s="140">
        <f>IF(ISERROR(VLOOKUP($C81,'LINHA 1'!$C$6:$BM$162,'Carga People'!AR$2,0)),0,VLOOKUP($C81,'LINHA 1'!$C$6:$BM$162,'Carga People'!AR$2,0))+IF(ISERROR(VLOOKUP($C81,'LINHA 2'!$C$6:$BM$114,'Carga People'!AR$2,0)),0,VLOOKUP($C81,'LINHA 2'!$C$6:$BM$114,'Carga People'!AR$2,0))+IF(ISERROR(VLOOKUP($C81,'LINHA 3'!$C$6:$BM$106,'Carga People'!AR$2,0)),0,VLOOKUP($C81,'LINHA 3'!$C$6:$BM$106,'Carga People'!AR$2,0))</f>
        <v>0</v>
      </c>
      <c r="AS81" s="140">
        <f>IF(ISERROR(VLOOKUP($C81,'LINHA 1'!$C$6:$BM$162,'Carga People'!AS$2,0)),0,VLOOKUP($C81,'LINHA 1'!$C$6:$BM$162,'Carga People'!AS$2,0))+IF(ISERROR(VLOOKUP($C81,'LINHA 2'!$C$6:$BM$114,'Carga People'!AS$2,0)),0,VLOOKUP($C81,'LINHA 2'!$C$6:$BM$114,'Carga People'!AS$2,0))+IF(ISERROR(VLOOKUP($C81,'LINHA 3'!$C$6:$BM$106,'Carga People'!AS$2,0)),0,VLOOKUP($C81,'LINHA 3'!$C$6:$BM$106,'Carga People'!AS$2,0))</f>
        <v>0</v>
      </c>
      <c r="AT81" s="140">
        <f>IF(ISERROR(VLOOKUP($C81,'LINHA 1'!$C$6:$BM$162,'Carga People'!AT$2,0)),0,VLOOKUP($C81,'LINHA 1'!$C$6:$BM$162,'Carga People'!AT$2,0))+IF(ISERROR(VLOOKUP($C81,'LINHA 2'!$C$6:$BM$114,'Carga People'!AT$2,0)),0,VLOOKUP($C81,'LINHA 2'!$C$6:$BM$114,'Carga People'!AT$2,0))+IF(ISERROR(VLOOKUP($C81,'LINHA 3'!$C$6:$BM$106,'Carga People'!AT$2,0)),0,VLOOKUP($C81,'LINHA 3'!$C$6:$BM$106,'Carga People'!AT$2,0))</f>
        <v>0</v>
      </c>
      <c r="AU81" s="367">
        <f t="shared" si="2"/>
        <v>496</v>
      </c>
      <c r="AV81" s="780" t="str">
        <f t="shared" si="3"/>
        <v/>
      </c>
      <c r="AW81" s="90" t="e">
        <f>IF(D81="","",VLOOKUP(D81,MI_ME!$D$5:$AQ$336,39,0))</f>
        <v>#N/A</v>
      </c>
      <c r="AX81" s="660"/>
    </row>
    <row r="82" spans="1:50" ht="18" hidden="1" customHeight="1" x14ac:dyDescent="0.3">
      <c r="A82" s="1792"/>
      <c r="B82" s="770" t="s">
        <v>498</v>
      </c>
      <c r="C82" s="770" t="s">
        <v>1287</v>
      </c>
      <c r="D82" s="771" t="s">
        <v>627</v>
      </c>
      <c r="E82" s="1457"/>
      <c r="F82" s="770" t="s">
        <v>47</v>
      </c>
      <c r="G82" s="136"/>
      <c r="H82" s="137"/>
      <c r="I82" s="138"/>
      <c r="J82" s="139">
        <f>IF(ISERROR(VLOOKUP($C82,'LINHA 1'!$C$6:$BM$162,'Carga People'!J$2,0)),0,VLOOKUP($C82,'LINHA 1'!$C$6:$BM$162,'Carga People'!J$2,0))+IF(ISERROR(VLOOKUP($C82,'LINHA 2'!$C$6:$BM$114,'Carga People'!J$2,0)),0,VLOOKUP($C82,'LINHA 2'!$C$6:$BM$114,'Carga People'!J$2,0))+IF(ISERROR(VLOOKUP($C82,'LINHA 3'!$C$6:$BM$106,'Carga People'!J$2,0)),0,VLOOKUP($C82,'LINHA 3'!$C$6:$BM$106,'Carga People'!J$2,0))</f>
        <v>0</v>
      </c>
      <c r="K82" s="140">
        <f>IF(ISERROR(VLOOKUP($C82,'LINHA 1'!$C$6:$BM$162,'Carga People'!K$2,0)),0,VLOOKUP($C82,'LINHA 1'!$C$6:$BM$162,'Carga People'!K$2,0))+IF(ISERROR(VLOOKUP($C82,'LINHA 2'!$C$6:$BM$114,'Carga People'!K$2,0)),0,VLOOKUP($C82,'LINHA 2'!$C$6:$BM$114,'Carga People'!K$2,0))+IF(ISERROR(VLOOKUP($C82,'LINHA 3'!$C$6:$BM$106,'Carga People'!K$2,0)),0,VLOOKUP($C82,'LINHA 3'!$C$6:$BM$106,'Carga People'!K$2,0))</f>
        <v>0</v>
      </c>
      <c r="L82" s="140">
        <f>IF(ISERROR(VLOOKUP($C82,'LINHA 1'!$C$6:$BM$162,'Carga People'!L$2,0)),0,VLOOKUP($C82,'LINHA 1'!$C$6:$BM$162,'Carga People'!L$2,0))+IF(ISERROR(VLOOKUP($C82,'LINHA 2'!$C$6:$BM$114,'Carga People'!L$2,0)),0,VLOOKUP($C82,'LINHA 2'!$C$6:$BM$114,'Carga People'!L$2,0))+IF(ISERROR(VLOOKUP($C82,'LINHA 3'!$C$6:$BM$106,'Carga People'!L$2,0)),0,VLOOKUP($C82,'LINHA 3'!$C$6:$BM$106,'Carga People'!L$2,0))</f>
        <v>0</v>
      </c>
      <c r="M82" s="140">
        <f>IF(ISERROR(VLOOKUP($C82,'LINHA 1'!$C$6:$BM$162,'Carga People'!M$2,0)),0,VLOOKUP($C82,'LINHA 1'!$C$6:$BM$162,'Carga People'!M$2,0))+IF(ISERROR(VLOOKUP($C82,'LINHA 2'!$C$6:$BM$114,'Carga People'!M$2,0)),0,VLOOKUP($C82,'LINHA 2'!$C$6:$BM$114,'Carga People'!M$2,0))+IF(ISERROR(VLOOKUP($C82,'LINHA 3'!$C$6:$BM$106,'Carga People'!M$2,0)),0,VLOOKUP($C82,'LINHA 3'!$C$6:$BM$106,'Carga People'!M$2,0))</f>
        <v>0</v>
      </c>
      <c r="N82" s="140">
        <f>IF(ISERROR(VLOOKUP($C82,'LINHA 1'!$C$6:$BM$162,'Carga People'!N$2,0)),0,VLOOKUP($C82,'LINHA 1'!$C$6:$BM$162,'Carga People'!N$2,0))+IF(ISERROR(VLOOKUP($C82,'LINHA 2'!$C$6:$BM$114,'Carga People'!N$2,0)),0,VLOOKUP($C82,'LINHA 2'!$C$6:$BM$114,'Carga People'!N$2,0))+IF(ISERROR(VLOOKUP($C82,'LINHA 3'!$C$6:$BM$106,'Carga People'!N$2,0)),0,VLOOKUP($C82,'LINHA 3'!$C$6:$BM$106,'Carga People'!N$2,0))</f>
        <v>0</v>
      </c>
      <c r="O82" s="140">
        <f>IF(ISERROR(VLOOKUP($C82,'LINHA 1'!$C$6:$BM$162,'Carga People'!O$2,0)),0,VLOOKUP($C82,'LINHA 1'!$C$6:$BM$162,'Carga People'!O$2,0))+IF(ISERROR(VLOOKUP($C82,'LINHA 2'!$C$6:$BM$114,'Carga People'!O$2,0)),0,VLOOKUP($C82,'LINHA 2'!$C$6:$BM$114,'Carga People'!O$2,0))+IF(ISERROR(VLOOKUP($C82,'LINHA 3'!$C$6:$BM$106,'Carga People'!O$2,0)),0,VLOOKUP($C82,'LINHA 3'!$C$6:$BM$106,'Carga People'!O$2,0))</f>
        <v>0</v>
      </c>
      <c r="P82" s="140">
        <f>IF(ISERROR(VLOOKUP($C82,'LINHA 1'!$C$6:$BM$162,'Carga People'!P$2,0)),0,VLOOKUP($C82,'LINHA 1'!$C$6:$BM$162,'Carga People'!P$2,0))+IF(ISERROR(VLOOKUP($C82,'LINHA 2'!$C$6:$BM$114,'Carga People'!P$2,0)),0,VLOOKUP($C82,'LINHA 2'!$C$6:$BM$114,'Carga People'!P$2,0))+IF(ISERROR(VLOOKUP($C82,'LINHA 3'!$C$6:$BM$106,'Carga People'!P$2,0)),0,VLOOKUP($C82,'LINHA 3'!$C$6:$BM$106,'Carga People'!P$2,0))</f>
        <v>0</v>
      </c>
      <c r="Q82" s="140">
        <f>IF(ISERROR(VLOOKUP($C82,'LINHA 1'!$C$6:$BM$162,'Carga People'!Q$2,0)),0,VLOOKUP($C82,'LINHA 1'!$C$6:$BM$162,'Carga People'!Q$2,0))+IF(ISERROR(VLOOKUP($C82,'LINHA 2'!$C$6:$BM$114,'Carga People'!Q$2,0)),0,VLOOKUP($C82,'LINHA 2'!$C$6:$BM$114,'Carga People'!Q$2,0))+IF(ISERROR(VLOOKUP($C82,'LINHA 3'!$C$6:$BM$106,'Carga People'!Q$2,0)),0,VLOOKUP($C82,'LINHA 3'!$C$6:$BM$106,'Carga People'!Q$2,0))</f>
        <v>0</v>
      </c>
      <c r="R82" s="140">
        <f>IF(ISERROR(VLOOKUP($C82,'LINHA 1'!$C$6:$BM$162,'Carga People'!R$2,0)),0,VLOOKUP($C82,'LINHA 1'!$C$6:$BM$162,'Carga People'!R$2,0))+IF(ISERROR(VLOOKUP($C82,'LINHA 2'!$C$6:$BM$114,'Carga People'!R$2,0)),0,VLOOKUP($C82,'LINHA 2'!$C$6:$BM$114,'Carga People'!R$2,0))+IF(ISERROR(VLOOKUP($C82,'LINHA 3'!$C$6:$BM$106,'Carga People'!R$2,0)),0,VLOOKUP($C82,'LINHA 3'!$C$6:$BM$106,'Carga People'!R$2,0))</f>
        <v>0</v>
      </c>
      <c r="S82" s="140">
        <f>IF(ISERROR(VLOOKUP($C82,'LINHA 1'!$C$6:$BM$162,'Carga People'!S$2,0)),0,VLOOKUP($C82,'LINHA 1'!$C$6:$BM$162,'Carga People'!S$2,0))+IF(ISERROR(VLOOKUP($C82,'LINHA 2'!$C$6:$BM$114,'Carga People'!S$2,0)),0,VLOOKUP($C82,'LINHA 2'!$C$6:$BM$114,'Carga People'!S$2,0))+IF(ISERROR(VLOOKUP($C82,'LINHA 3'!$C$6:$BM$106,'Carga People'!S$2,0)),0,VLOOKUP($C82,'LINHA 3'!$C$6:$BM$106,'Carga People'!S$2,0))</f>
        <v>0</v>
      </c>
      <c r="T82" s="140">
        <f>IF(ISERROR(VLOOKUP($C82,'LINHA 1'!$C$6:$BM$162,'Carga People'!T$2,0)),0,VLOOKUP($C82,'LINHA 1'!$C$6:$BM$162,'Carga People'!T$2,0))+IF(ISERROR(VLOOKUP($C82,'LINHA 2'!$C$6:$BM$114,'Carga People'!T$2,0)),0,VLOOKUP($C82,'LINHA 2'!$C$6:$BM$114,'Carga People'!T$2,0))+IF(ISERROR(VLOOKUP($C82,'LINHA 3'!$C$6:$BM$106,'Carga People'!T$2,0)),0,VLOOKUP($C82,'LINHA 3'!$C$6:$BM$106,'Carga People'!T$2,0))</f>
        <v>0</v>
      </c>
      <c r="U82" s="140">
        <f>IF(ISERROR(VLOOKUP($C82,'LINHA 1'!$C$6:$BM$162,'Carga People'!U$2,0)),0,VLOOKUP($C82,'LINHA 1'!$C$6:$BM$162,'Carga People'!U$2,0))+IF(ISERROR(VLOOKUP($C82,'LINHA 2'!$C$6:$BM$114,'Carga People'!U$2,0)),0,VLOOKUP($C82,'LINHA 2'!$C$6:$BM$114,'Carga People'!U$2,0))+IF(ISERROR(VLOOKUP($C82,'LINHA 3'!$C$6:$BM$106,'Carga People'!U$2,0)),0,VLOOKUP($C82,'LINHA 3'!$C$6:$BM$106,'Carga People'!U$2,0))</f>
        <v>0</v>
      </c>
      <c r="V82" s="140">
        <f>IF(ISERROR(VLOOKUP($C82,'LINHA 1'!$C$6:$BM$162,'Carga People'!V$2,0)),0,VLOOKUP($C82,'LINHA 1'!$C$6:$BM$162,'Carga People'!V$2,0))+IF(ISERROR(VLOOKUP($C82,'LINHA 2'!$C$6:$BM$114,'Carga People'!V$2,0)),0,VLOOKUP($C82,'LINHA 2'!$C$6:$BM$114,'Carga People'!V$2,0))+IF(ISERROR(VLOOKUP($C82,'LINHA 3'!$C$6:$BM$106,'Carga People'!V$2,0)),0,VLOOKUP($C82,'LINHA 3'!$C$6:$BM$106,'Carga People'!V$2,0))</f>
        <v>0</v>
      </c>
      <c r="W82" s="140">
        <f>IF(ISERROR(VLOOKUP($C82,'LINHA 1'!$C$6:$BM$162,'Carga People'!W$2,0)),0,VLOOKUP($C82,'LINHA 1'!$C$6:$BM$162,'Carga People'!W$2,0))+IF(ISERROR(VLOOKUP($C82,'LINHA 2'!$C$6:$BM$114,'Carga People'!W$2,0)),0,VLOOKUP($C82,'LINHA 2'!$C$6:$BM$114,'Carga People'!W$2,0))+IF(ISERROR(VLOOKUP($C82,'LINHA 3'!$C$6:$BM$106,'Carga People'!W$2,0)),0,VLOOKUP($C82,'LINHA 3'!$C$6:$BM$106,'Carga People'!W$2,0))</f>
        <v>0</v>
      </c>
      <c r="X82" s="140">
        <f>IF(ISERROR(VLOOKUP($C82,'LINHA 1'!$C$6:$BM$162,'Carga People'!X$2,0)),0,VLOOKUP($C82,'LINHA 1'!$C$6:$BM$162,'Carga People'!X$2,0))+IF(ISERROR(VLOOKUP($C82,'LINHA 2'!$C$6:$BM$114,'Carga People'!X$2,0)),0,VLOOKUP($C82,'LINHA 2'!$C$6:$BM$114,'Carga People'!X$2,0))+IF(ISERROR(VLOOKUP($C82,'LINHA 3'!$C$6:$BM$106,'Carga People'!X$2,0)),0,VLOOKUP($C82,'LINHA 3'!$C$6:$BM$106,'Carga People'!X$2,0))</f>
        <v>0</v>
      </c>
      <c r="Y82" s="140">
        <f>IF(ISERROR(VLOOKUP($C82,'LINHA 1'!$C$6:$BM$162,'Carga People'!Y$2,0)),0,VLOOKUP($C82,'LINHA 1'!$C$6:$BM$162,'Carga People'!Y$2,0))+IF(ISERROR(VLOOKUP($C82,'LINHA 2'!$C$6:$BM$114,'Carga People'!Y$2,0)),0,VLOOKUP($C82,'LINHA 2'!$C$6:$BM$114,'Carga People'!Y$2,0))+IF(ISERROR(VLOOKUP($C82,'LINHA 3'!$C$6:$BM$106,'Carga People'!Y$2,0)),0,VLOOKUP($C82,'LINHA 3'!$C$6:$BM$106,'Carga People'!Y$2,0))</f>
        <v>0</v>
      </c>
      <c r="Z82" s="140">
        <f>IF(ISERROR(VLOOKUP($C82,'LINHA 1'!$C$6:$BM$162,'Carga People'!Z$2,0)),0,VLOOKUP($C82,'LINHA 1'!$C$6:$BM$162,'Carga People'!Z$2,0))+IF(ISERROR(VLOOKUP($C82,'LINHA 2'!$C$6:$BM$114,'Carga People'!Z$2,0)),0,VLOOKUP($C82,'LINHA 2'!$C$6:$BM$114,'Carga People'!Z$2,0))+IF(ISERROR(VLOOKUP($C82,'LINHA 3'!$C$6:$BM$106,'Carga People'!Z$2,0)),0,VLOOKUP($C82,'LINHA 3'!$C$6:$BM$106,'Carga People'!Z$2,0))</f>
        <v>0</v>
      </c>
      <c r="AA82" s="140">
        <f>IF(ISERROR(VLOOKUP($C82,'LINHA 1'!$C$6:$BM$162,'Carga People'!AA$2,0)),0,VLOOKUP($C82,'LINHA 1'!$C$6:$BM$162,'Carga People'!AA$2,0))+IF(ISERROR(VLOOKUP($C82,'LINHA 2'!$C$6:$BM$114,'Carga People'!AA$2,0)),0,VLOOKUP($C82,'LINHA 2'!$C$6:$BM$114,'Carga People'!AA$2,0))+IF(ISERROR(VLOOKUP($C82,'LINHA 3'!$C$6:$BM$106,'Carga People'!AA$2,0)),0,VLOOKUP($C82,'LINHA 3'!$C$6:$BM$106,'Carga People'!AA$2,0))</f>
        <v>0</v>
      </c>
      <c r="AB82" s="140">
        <f>IF(ISERROR(VLOOKUP($C82,'LINHA 1'!$C$6:$BM$162,'Carga People'!AB$2,0)),0,VLOOKUP($C82,'LINHA 1'!$C$6:$BM$162,'Carga People'!AB$2,0))+IF(ISERROR(VLOOKUP($C82,'LINHA 2'!$C$6:$BM$114,'Carga People'!AB$2,0)),0,VLOOKUP($C82,'LINHA 2'!$C$6:$BM$114,'Carga People'!AB$2,0))+IF(ISERROR(VLOOKUP($C82,'LINHA 3'!$C$6:$BM$106,'Carga People'!AB$2,0)),0,VLOOKUP($C82,'LINHA 3'!$C$6:$BM$106,'Carga People'!AB$2,0))</f>
        <v>0</v>
      </c>
      <c r="AC82" s="140">
        <f>IF(ISERROR(VLOOKUP($C82,'LINHA 1'!$C$6:$BM$162,'Carga People'!AC$2,0)),0,VLOOKUP($C82,'LINHA 1'!$C$6:$BM$162,'Carga People'!AC$2,0))+IF(ISERROR(VLOOKUP($C82,'LINHA 2'!$C$6:$BM$114,'Carga People'!AC$2,0)),0,VLOOKUP($C82,'LINHA 2'!$C$6:$BM$114,'Carga People'!AC$2,0))+IF(ISERROR(VLOOKUP($C82,'LINHA 3'!$C$6:$BM$106,'Carga People'!AC$2,0)),0,VLOOKUP($C82,'LINHA 3'!$C$6:$BM$106,'Carga People'!AC$2,0))</f>
        <v>0</v>
      </c>
      <c r="AD82" s="140">
        <f>IF(ISERROR(VLOOKUP($C82,'LINHA 1'!$C$6:$BM$162,'Carga People'!AD$2,0)),0,VLOOKUP($C82,'LINHA 1'!$C$6:$BM$162,'Carga People'!AD$2,0))+IF(ISERROR(VLOOKUP($C82,'LINHA 2'!$C$6:$BM$114,'Carga People'!AD$2,0)),0,VLOOKUP($C82,'LINHA 2'!$C$6:$BM$114,'Carga People'!AD$2,0))+IF(ISERROR(VLOOKUP($C82,'LINHA 3'!$C$6:$BM$106,'Carga People'!AD$2,0)),0,VLOOKUP($C82,'LINHA 3'!$C$6:$BM$106,'Carga People'!AD$2,0))</f>
        <v>0</v>
      </c>
      <c r="AE82" s="140">
        <f>IF(ISERROR(VLOOKUP($C82,'LINHA 1'!$C$6:$BM$162,'Carga People'!AE$2,0)),0,VLOOKUP($C82,'LINHA 1'!$C$6:$BM$162,'Carga People'!AE$2,0))+IF(ISERROR(VLOOKUP($C82,'LINHA 2'!$C$6:$BM$114,'Carga People'!AE$2,0)),0,VLOOKUP($C82,'LINHA 2'!$C$6:$BM$114,'Carga People'!AE$2,0))+IF(ISERROR(VLOOKUP($C82,'LINHA 3'!$C$6:$BM$106,'Carga People'!AE$2,0)),0,VLOOKUP($C82,'LINHA 3'!$C$6:$BM$106,'Carga People'!AE$2,0))</f>
        <v>0</v>
      </c>
      <c r="AF82" s="140">
        <f>IF(ISERROR(VLOOKUP($C82,'LINHA 1'!$C$6:$BM$162,'Carga People'!AF$2,0)),0,VLOOKUP($C82,'LINHA 1'!$C$6:$BM$162,'Carga People'!AF$2,0))+IF(ISERROR(VLOOKUP($C82,'LINHA 2'!$C$6:$BM$114,'Carga People'!AF$2,0)),0,VLOOKUP($C82,'LINHA 2'!$C$6:$BM$114,'Carga People'!AF$2,0))+IF(ISERROR(VLOOKUP($C82,'LINHA 3'!$C$6:$BM$106,'Carga People'!AF$2,0)),0,VLOOKUP($C82,'LINHA 3'!$C$6:$BM$106,'Carga People'!AF$2,0))</f>
        <v>0</v>
      </c>
      <c r="AG82" s="140">
        <f>IF(ISERROR(VLOOKUP($C82,'LINHA 1'!$C$6:$BM$162,'Carga People'!AG$2,0)),0,VLOOKUP($C82,'LINHA 1'!$C$6:$BM$162,'Carga People'!AG$2,0))+IF(ISERROR(VLOOKUP($C82,'LINHA 2'!$C$6:$BM$114,'Carga People'!AG$2,0)),0,VLOOKUP($C82,'LINHA 2'!$C$6:$BM$114,'Carga People'!AG$2,0))+IF(ISERROR(VLOOKUP($C82,'LINHA 3'!$C$6:$BM$106,'Carga People'!AG$2,0)),0,VLOOKUP($C82,'LINHA 3'!$C$6:$BM$106,'Carga People'!AG$2,0))</f>
        <v>0</v>
      </c>
      <c r="AH82" s="140">
        <f>IF(ISERROR(VLOOKUP($C82,'LINHA 1'!$C$6:$BM$162,'Carga People'!AH$2,0)),0,VLOOKUP($C82,'LINHA 1'!$C$6:$BM$162,'Carga People'!AH$2,0))+IF(ISERROR(VLOOKUP($C82,'LINHA 2'!$C$6:$BM$114,'Carga People'!AH$2,0)),0,VLOOKUP($C82,'LINHA 2'!$C$6:$BM$114,'Carga People'!AH$2,0))+IF(ISERROR(VLOOKUP($C82,'LINHA 3'!$C$6:$BM$106,'Carga People'!AH$2,0)),0,VLOOKUP($C82,'LINHA 3'!$C$6:$BM$106,'Carga People'!AH$2,0))</f>
        <v>0</v>
      </c>
      <c r="AI82" s="140">
        <f>IF(ISERROR(VLOOKUP($C82,'LINHA 1'!$C$6:$BM$162,'Carga People'!AI$2,0)),0,VLOOKUP($C82,'LINHA 1'!$C$6:$BM$162,'Carga People'!AI$2,0))+IF(ISERROR(VLOOKUP($C82,'LINHA 2'!$C$6:$BM$114,'Carga People'!AI$2,0)),0,VLOOKUP($C82,'LINHA 2'!$C$6:$BM$114,'Carga People'!AI$2,0))+IF(ISERROR(VLOOKUP($C82,'LINHA 3'!$C$6:$BM$106,'Carga People'!AI$2,0)),0,VLOOKUP($C82,'LINHA 3'!$C$6:$BM$106,'Carga People'!AI$2,0))</f>
        <v>0</v>
      </c>
      <c r="AJ82" s="140">
        <f>IF(ISERROR(VLOOKUP($C82,'LINHA 1'!$C$6:$BM$162,'Carga People'!AJ$2,0)),0,VLOOKUP($C82,'LINHA 1'!$C$6:$BM$162,'Carga People'!AJ$2,0))+IF(ISERROR(VLOOKUP($C82,'LINHA 2'!$C$6:$BM$114,'Carga People'!AJ$2,0)),0,VLOOKUP($C82,'LINHA 2'!$C$6:$BM$114,'Carga People'!AJ$2,0))+IF(ISERROR(VLOOKUP($C82,'LINHA 3'!$C$6:$BM$106,'Carga People'!AJ$2,0)),0,VLOOKUP($C82,'LINHA 3'!$C$6:$BM$106,'Carga People'!AJ$2,0))</f>
        <v>0</v>
      </c>
      <c r="AK82" s="140">
        <f>IF(ISERROR(VLOOKUP($C82,'LINHA 1'!$C$6:$BM$162,'Carga People'!AK$2,0)),0,VLOOKUP($C82,'LINHA 1'!$C$6:$BM$162,'Carga People'!AK$2,0))+IF(ISERROR(VLOOKUP($C82,'LINHA 2'!$C$6:$BM$114,'Carga People'!AK$2,0)),0,VLOOKUP($C82,'LINHA 2'!$C$6:$BM$114,'Carga People'!AK$2,0))+IF(ISERROR(VLOOKUP($C82,'LINHA 3'!$C$6:$BM$106,'Carga People'!AK$2,0)),0,VLOOKUP($C82,'LINHA 3'!$C$6:$BM$106,'Carga People'!AK$2,0))</f>
        <v>0</v>
      </c>
      <c r="AL82" s="140">
        <f>IF(ISERROR(VLOOKUP($C82,'LINHA 1'!$C$6:$BM$162,'Carga People'!AL$2,0)),0,VLOOKUP($C82,'LINHA 1'!$C$6:$BM$162,'Carga People'!AL$2,0))+IF(ISERROR(VLOOKUP($C82,'LINHA 2'!$C$6:$BM$114,'Carga People'!AL$2,0)),0,VLOOKUP($C82,'LINHA 2'!$C$6:$BM$114,'Carga People'!AL$2,0))+IF(ISERROR(VLOOKUP($C82,'LINHA 3'!$C$6:$BM$106,'Carga People'!AL$2,0)),0,VLOOKUP($C82,'LINHA 3'!$C$6:$BM$106,'Carga People'!AL$2,0))</f>
        <v>0</v>
      </c>
      <c r="AM82" s="140">
        <f>IF(ISERROR(VLOOKUP($C82,'LINHA 1'!$C$6:$BM$162,'Carga People'!AM$2,0)),0,VLOOKUP($C82,'LINHA 1'!$C$6:$BM$162,'Carga People'!AM$2,0))+IF(ISERROR(VLOOKUP($C82,'LINHA 2'!$C$6:$BM$114,'Carga People'!AM$2,0)),0,VLOOKUP($C82,'LINHA 2'!$C$6:$BM$114,'Carga People'!AM$2,0))+IF(ISERROR(VLOOKUP($C82,'LINHA 3'!$C$6:$BM$106,'Carga People'!AM$2,0)),0,VLOOKUP($C82,'LINHA 3'!$C$6:$BM$106,'Carga People'!AM$2,0))</f>
        <v>0</v>
      </c>
      <c r="AN82" s="140">
        <f>IF(ISERROR(VLOOKUP($C82,'LINHA 1'!$C$6:$BM$162,'Carga People'!AN$2,0)),0,VLOOKUP($C82,'LINHA 1'!$C$6:$BM$162,'Carga People'!AN$2,0))+IF(ISERROR(VLOOKUP($C82,'LINHA 2'!$C$6:$BM$114,'Carga People'!AN$2,0)),0,VLOOKUP($C82,'LINHA 2'!$C$6:$BM$114,'Carga People'!AN$2,0))+IF(ISERROR(VLOOKUP($C82,'LINHA 3'!$C$6:$BM$106,'Carga People'!AN$2,0)),0,VLOOKUP($C82,'LINHA 3'!$C$6:$BM$106,'Carga People'!AN$2,0))</f>
        <v>0</v>
      </c>
      <c r="AO82" s="140">
        <f>IF(ISERROR(VLOOKUP($C82,'LINHA 1'!$C$6:$BM$162,'Carga People'!AO$2,0)),0,VLOOKUP($C82,'LINHA 1'!$C$6:$BM$162,'Carga People'!AO$2,0))+IF(ISERROR(VLOOKUP($C82,'LINHA 2'!$C$6:$BM$114,'Carga People'!AO$2,0)),0,VLOOKUP($C82,'LINHA 2'!$C$6:$BM$114,'Carga People'!AO$2,0))+IF(ISERROR(VLOOKUP($C82,'LINHA 3'!$C$6:$BM$106,'Carga People'!AO$2,0)),0,VLOOKUP($C82,'LINHA 3'!$C$6:$BM$106,'Carga People'!AO$2,0))</f>
        <v>0</v>
      </c>
      <c r="AP82" s="140">
        <f>IF(ISERROR(VLOOKUP($C82,'LINHA 1'!$C$6:$BM$162,'Carga People'!AP$2,0)),0,VLOOKUP($C82,'LINHA 1'!$C$6:$BM$162,'Carga People'!AP$2,0))+IF(ISERROR(VLOOKUP($C82,'LINHA 2'!$C$6:$BM$114,'Carga People'!AP$2,0)),0,VLOOKUP($C82,'LINHA 2'!$C$6:$BM$114,'Carga People'!AP$2,0))+IF(ISERROR(VLOOKUP($C82,'LINHA 3'!$C$6:$BM$106,'Carga People'!AP$2,0)),0,VLOOKUP($C82,'LINHA 3'!$C$6:$BM$106,'Carga People'!AP$2,0))</f>
        <v>0</v>
      </c>
      <c r="AQ82" s="140">
        <f>IF(ISERROR(VLOOKUP($C82,'LINHA 1'!$C$6:$BM$162,'Carga People'!AQ$2,0)),0,VLOOKUP($C82,'LINHA 1'!$C$6:$BM$162,'Carga People'!AQ$2,0))+IF(ISERROR(VLOOKUP($C82,'LINHA 2'!$C$6:$BM$114,'Carga People'!AQ$2,0)),0,VLOOKUP($C82,'LINHA 2'!$C$6:$BM$114,'Carga People'!AQ$2,0))+IF(ISERROR(VLOOKUP($C82,'LINHA 3'!$C$6:$BM$106,'Carga People'!AQ$2,0)),0,VLOOKUP($C82,'LINHA 3'!$C$6:$BM$106,'Carga People'!AQ$2,0))</f>
        <v>0</v>
      </c>
      <c r="AR82" s="140">
        <f>IF(ISERROR(VLOOKUP($C82,'LINHA 1'!$C$6:$BM$162,'Carga People'!AR$2,0)),0,VLOOKUP($C82,'LINHA 1'!$C$6:$BM$162,'Carga People'!AR$2,0))+IF(ISERROR(VLOOKUP($C82,'LINHA 2'!$C$6:$BM$114,'Carga People'!AR$2,0)),0,VLOOKUP($C82,'LINHA 2'!$C$6:$BM$114,'Carga People'!AR$2,0))+IF(ISERROR(VLOOKUP($C82,'LINHA 3'!$C$6:$BM$106,'Carga People'!AR$2,0)),0,VLOOKUP($C82,'LINHA 3'!$C$6:$BM$106,'Carga People'!AR$2,0))</f>
        <v>0</v>
      </c>
      <c r="AS82" s="140">
        <f>IF(ISERROR(VLOOKUP($C82,'LINHA 1'!$C$6:$BM$162,'Carga People'!AS$2,0)),0,VLOOKUP($C82,'LINHA 1'!$C$6:$BM$162,'Carga People'!AS$2,0))+IF(ISERROR(VLOOKUP($C82,'LINHA 2'!$C$6:$BM$114,'Carga People'!AS$2,0)),0,VLOOKUP($C82,'LINHA 2'!$C$6:$BM$114,'Carga People'!AS$2,0))+IF(ISERROR(VLOOKUP($C82,'LINHA 3'!$C$6:$BM$106,'Carga People'!AS$2,0)),0,VLOOKUP($C82,'LINHA 3'!$C$6:$BM$106,'Carga People'!AS$2,0))</f>
        <v>0</v>
      </c>
      <c r="AT82" s="140">
        <f>IF(ISERROR(VLOOKUP($C82,'LINHA 1'!$C$6:$BM$162,'Carga People'!AT$2,0)),0,VLOOKUP($C82,'LINHA 1'!$C$6:$BM$162,'Carga People'!AT$2,0))+IF(ISERROR(VLOOKUP($C82,'LINHA 2'!$C$6:$BM$114,'Carga People'!AT$2,0)),0,VLOOKUP($C82,'LINHA 2'!$C$6:$BM$114,'Carga People'!AT$2,0))+IF(ISERROR(VLOOKUP($C82,'LINHA 3'!$C$6:$BM$106,'Carga People'!AT$2,0)),0,VLOOKUP($C82,'LINHA 3'!$C$6:$BM$106,'Carga People'!AT$2,0))</f>
        <v>0</v>
      </c>
      <c r="AU82" s="367">
        <f t="shared" si="2"/>
        <v>0</v>
      </c>
      <c r="AV82" s="780" t="str">
        <f t="shared" si="3"/>
        <v/>
      </c>
      <c r="AW82" s="90">
        <f>IF(D82="","",VLOOKUP(D82,MI_ME!$D$5:$AQ$336,39,0))</f>
        <v>0</v>
      </c>
      <c r="AX82" s="660"/>
    </row>
    <row r="83" spans="1:50" ht="18" hidden="1" customHeight="1" x14ac:dyDescent="0.3">
      <c r="A83" s="1792"/>
      <c r="B83" s="770" t="s">
        <v>499</v>
      </c>
      <c r="C83" s="770" t="s">
        <v>1286</v>
      </c>
      <c r="D83" s="771" t="s">
        <v>626</v>
      </c>
      <c r="E83" s="1457"/>
      <c r="F83" s="770" t="s">
        <v>47</v>
      </c>
      <c r="G83" s="136"/>
      <c r="H83" s="137"/>
      <c r="I83" s="138"/>
      <c r="J83" s="139">
        <f>IF(ISERROR(VLOOKUP($C83,'LINHA 1'!$C$6:$BM$162,'Carga People'!J$2,0)),0,VLOOKUP($C83,'LINHA 1'!$C$6:$BM$162,'Carga People'!J$2,0))+IF(ISERROR(VLOOKUP($C83,'LINHA 2'!$C$6:$BM$114,'Carga People'!J$2,0)),0,VLOOKUP($C83,'LINHA 2'!$C$6:$BM$114,'Carga People'!J$2,0))+IF(ISERROR(VLOOKUP($C83,'LINHA 3'!$C$6:$BM$106,'Carga People'!J$2,0)),0,VLOOKUP($C83,'LINHA 3'!$C$6:$BM$106,'Carga People'!J$2,0))</f>
        <v>0</v>
      </c>
      <c r="K83" s="140">
        <f>IF(ISERROR(VLOOKUP($C83,'LINHA 1'!$C$6:$BM$162,'Carga People'!K$2,0)),0,VLOOKUP($C83,'LINHA 1'!$C$6:$BM$162,'Carga People'!K$2,0))+IF(ISERROR(VLOOKUP($C83,'LINHA 2'!$C$6:$BM$114,'Carga People'!K$2,0)),0,VLOOKUP($C83,'LINHA 2'!$C$6:$BM$114,'Carga People'!K$2,0))+IF(ISERROR(VLOOKUP($C83,'LINHA 3'!$C$6:$BM$106,'Carga People'!K$2,0)),0,VLOOKUP($C83,'LINHA 3'!$C$6:$BM$106,'Carga People'!K$2,0))</f>
        <v>0</v>
      </c>
      <c r="L83" s="140">
        <f>IF(ISERROR(VLOOKUP($C83,'LINHA 1'!$C$6:$BM$162,'Carga People'!L$2,0)),0,VLOOKUP($C83,'LINHA 1'!$C$6:$BM$162,'Carga People'!L$2,0))+IF(ISERROR(VLOOKUP($C83,'LINHA 2'!$C$6:$BM$114,'Carga People'!L$2,0)),0,VLOOKUP($C83,'LINHA 2'!$C$6:$BM$114,'Carga People'!L$2,0))+IF(ISERROR(VLOOKUP($C83,'LINHA 3'!$C$6:$BM$106,'Carga People'!L$2,0)),0,VLOOKUP($C83,'LINHA 3'!$C$6:$BM$106,'Carga People'!L$2,0))</f>
        <v>0</v>
      </c>
      <c r="M83" s="140">
        <f>IF(ISERROR(VLOOKUP($C83,'LINHA 1'!$C$6:$BM$162,'Carga People'!M$2,0)),0,VLOOKUP($C83,'LINHA 1'!$C$6:$BM$162,'Carga People'!M$2,0))+IF(ISERROR(VLOOKUP($C83,'LINHA 2'!$C$6:$BM$114,'Carga People'!M$2,0)),0,VLOOKUP($C83,'LINHA 2'!$C$6:$BM$114,'Carga People'!M$2,0))+IF(ISERROR(VLOOKUP($C83,'LINHA 3'!$C$6:$BM$106,'Carga People'!M$2,0)),0,VLOOKUP($C83,'LINHA 3'!$C$6:$BM$106,'Carga People'!M$2,0))</f>
        <v>0</v>
      </c>
      <c r="N83" s="140">
        <f>IF(ISERROR(VLOOKUP($C83,'LINHA 1'!$C$6:$BM$162,'Carga People'!N$2,0)),0,VLOOKUP($C83,'LINHA 1'!$C$6:$BM$162,'Carga People'!N$2,0))+IF(ISERROR(VLOOKUP($C83,'LINHA 2'!$C$6:$BM$114,'Carga People'!N$2,0)),0,VLOOKUP($C83,'LINHA 2'!$C$6:$BM$114,'Carga People'!N$2,0))+IF(ISERROR(VLOOKUP($C83,'LINHA 3'!$C$6:$BM$106,'Carga People'!N$2,0)),0,VLOOKUP($C83,'LINHA 3'!$C$6:$BM$106,'Carga People'!N$2,0))</f>
        <v>0</v>
      </c>
      <c r="O83" s="140">
        <f>IF(ISERROR(VLOOKUP($C83,'LINHA 1'!$C$6:$BM$162,'Carga People'!O$2,0)),0,VLOOKUP($C83,'LINHA 1'!$C$6:$BM$162,'Carga People'!O$2,0))+IF(ISERROR(VLOOKUP($C83,'LINHA 2'!$C$6:$BM$114,'Carga People'!O$2,0)),0,VLOOKUP($C83,'LINHA 2'!$C$6:$BM$114,'Carga People'!O$2,0))+IF(ISERROR(VLOOKUP($C83,'LINHA 3'!$C$6:$BM$106,'Carga People'!O$2,0)),0,VLOOKUP($C83,'LINHA 3'!$C$6:$BM$106,'Carga People'!O$2,0))</f>
        <v>0</v>
      </c>
      <c r="P83" s="140">
        <f>IF(ISERROR(VLOOKUP($C83,'LINHA 1'!$C$6:$BM$162,'Carga People'!P$2,0)),0,VLOOKUP($C83,'LINHA 1'!$C$6:$BM$162,'Carga People'!P$2,0))+IF(ISERROR(VLOOKUP($C83,'LINHA 2'!$C$6:$BM$114,'Carga People'!P$2,0)),0,VLOOKUP($C83,'LINHA 2'!$C$6:$BM$114,'Carga People'!P$2,0))+IF(ISERROR(VLOOKUP($C83,'LINHA 3'!$C$6:$BM$106,'Carga People'!P$2,0)),0,VLOOKUP($C83,'LINHA 3'!$C$6:$BM$106,'Carga People'!P$2,0))</f>
        <v>0</v>
      </c>
      <c r="Q83" s="140">
        <f>IF(ISERROR(VLOOKUP($C83,'LINHA 1'!$C$6:$BM$162,'Carga People'!Q$2,0)),0,VLOOKUP($C83,'LINHA 1'!$C$6:$BM$162,'Carga People'!Q$2,0))+IF(ISERROR(VLOOKUP($C83,'LINHA 2'!$C$6:$BM$114,'Carga People'!Q$2,0)),0,VLOOKUP($C83,'LINHA 2'!$C$6:$BM$114,'Carga People'!Q$2,0))+IF(ISERROR(VLOOKUP($C83,'LINHA 3'!$C$6:$BM$106,'Carga People'!Q$2,0)),0,VLOOKUP($C83,'LINHA 3'!$C$6:$BM$106,'Carga People'!Q$2,0))</f>
        <v>0</v>
      </c>
      <c r="R83" s="140">
        <f>IF(ISERROR(VLOOKUP($C83,'LINHA 1'!$C$6:$BM$162,'Carga People'!R$2,0)),0,VLOOKUP($C83,'LINHA 1'!$C$6:$BM$162,'Carga People'!R$2,0))+IF(ISERROR(VLOOKUP($C83,'LINHA 2'!$C$6:$BM$114,'Carga People'!R$2,0)),0,VLOOKUP($C83,'LINHA 2'!$C$6:$BM$114,'Carga People'!R$2,0))+IF(ISERROR(VLOOKUP($C83,'LINHA 3'!$C$6:$BM$106,'Carga People'!R$2,0)),0,VLOOKUP($C83,'LINHA 3'!$C$6:$BM$106,'Carga People'!R$2,0))</f>
        <v>0</v>
      </c>
      <c r="S83" s="140">
        <f>IF(ISERROR(VLOOKUP($C83,'LINHA 1'!$C$6:$BM$162,'Carga People'!S$2,0)),0,VLOOKUP($C83,'LINHA 1'!$C$6:$BM$162,'Carga People'!S$2,0))+IF(ISERROR(VLOOKUP($C83,'LINHA 2'!$C$6:$BM$114,'Carga People'!S$2,0)),0,VLOOKUP($C83,'LINHA 2'!$C$6:$BM$114,'Carga People'!S$2,0))+IF(ISERROR(VLOOKUP($C83,'LINHA 3'!$C$6:$BM$106,'Carga People'!S$2,0)),0,VLOOKUP($C83,'LINHA 3'!$C$6:$BM$106,'Carga People'!S$2,0))</f>
        <v>0</v>
      </c>
      <c r="T83" s="140">
        <f>IF(ISERROR(VLOOKUP($C83,'LINHA 1'!$C$6:$BM$162,'Carga People'!T$2,0)),0,VLOOKUP($C83,'LINHA 1'!$C$6:$BM$162,'Carga People'!T$2,0))+IF(ISERROR(VLOOKUP($C83,'LINHA 2'!$C$6:$BM$114,'Carga People'!T$2,0)),0,VLOOKUP($C83,'LINHA 2'!$C$6:$BM$114,'Carga People'!T$2,0))+IF(ISERROR(VLOOKUP($C83,'LINHA 3'!$C$6:$BM$106,'Carga People'!T$2,0)),0,VLOOKUP($C83,'LINHA 3'!$C$6:$BM$106,'Carga People'!T$2,0))</f>
        <v>0</v>
      </c>
      <c r="U83" s="140">
        <f>IF(ISERROR(VLOOKUP($C83,'LINHA 1'!$C$6:$BM$162,'Carga People'!U$2,0)),0,VLOOKUP($C83,'LINHA 1'!$C$6:$BM$162,'Carga People'!U$2,0))+IF(ISERROR(VLOOKUP($C83,'LINHA 2'!$C$6:$BM$114,'Carga People'!U$2,0)),0,VLOOKUP($C83,'LINHA 2'!$C$6:$BM$114,'Carga People'!U$2,0))+IF(ISERROR(VLOOKUP($C83,'LINHA 3'!$C$6:$BM$106,'Carga People'!U$2,0)),0,VLOOKUP($C83,'LINHA 3'!$C$6:$BM$106,'Carga People'!U$2,0))</f>
        <v>0</v>
      </c>
      <c r="V83" s="140">
        <f>IF(ISERROR(VLOOKUP($C83,'LINHA 1'!$C$6:$BM$162,'Carga People'!V$2,0)),0,VLOOKUP($C83,'LINHA 1'!$C$6:$BM$162,'Carga People'!V$2,0))+IF(ISERROR(VLOOKUP($C83,'LINHA 2'!$C$6:$BM$114,'Carga People'!V$2,0)),0,VLOOKUP($C83,'LINHA 2'!$C$6:$BM$114,'Carga People'!V$2,0))+IF(ISERROR(VLOOKUP($C83,'LINHA 3'!$C$6:$BM$106,'Carga People'!V$2,0)),0,VLOOKUP($C83,'LINHA 3'!$C$6:$BM$106,'Carga People'!V$2,0))</f>
        <v>0</v>
      </c>
      <c r="W83" s="140">
        <f>IF(ISERROR(VLOOKUP($C83,'LINHA 1'!$C$6:$BM$162,'Carga People'!W$2,0)),0,VLOOKUP($C83,'LINHA 1'!$C$6:$BM$162,'Carga People'!W$2,0))+IF(ISERROR(VLOOKUP($C83,'LINHA 2'!$C$6:$BM$114,'Carga People'!W$2,0)),0,VLOOKUP($C83,'LINHA 2'!$C$6:$BM$114,'Carga People'!W$2,0))+IF(ISERROR(VLOOKUP($C83,'LINHA 3'!$C$6:$BM$106,'Carga People'!W$2,0)),0,VLOOKUP($C83,'LINHA 3'!$C$6:$BM$106,'Carga People'!W$2,0))</f>
        <v>0</v>
      </c>
      <c r="X83" s="140">
        <f>IF(ISERROR(VLOOKUP($C83,'LINHA 1'!$C$6:$BM$162,'Carga People'!X$2,0)),0,VLOOKUP($C83,'LINHA 1'!$C$6:$BM$162,'Carga People'!X$2,0))+IF(ISERROR(VLOOKUP($C83,'LINHA 2'!$C$6:$BM$114,'Carga People'!X$2,0)),0,VLOOKUP($C83,'LINHA 2'!$C$6:$BM$114,'Carga People'!X$2,0))+IF(ISERROR(VLOOKUP($C83,'LINHA 3'!$C$6:$BM$106,'Carga People'!X$2,0)),0,VLOOKUP($C83,'LINHA 3'!$C$6:$BM$106,'Carga People'!X$2,0))</f>
        <v>0</v>
      </c>
      <c r="Y83" s="140">
        <f>IF(ISERROR(VLOOKUP($C83,'LINHA 1'!$C$6:$BM$162,'Carga People'!Y$2,0)),0,VLOOKUP($C83,'LINHA 1'!$C$6:$BM$162,'Carga People'!Y$2,0))+IF(ISERROR(VLOOKUP($C83,'LINHA 2'!$C$6:$BM$114,'Carga People'!Y$2,0)),0,VLOOKUP($C83,'LINHA 2'!$C$6:$BM$114,'Carga People'!Y$2,0))+IF(ISERROR(VLOOKUP($C83,'LINHA 3'!$C$6:$BM$106,'Carga People'!Y$2,0)),0,VLOOKUP($C83,'LINHA 3'!$C$6:$BM$106,'Carga People'!Y$2,0))</f>
        <v>0</v>
      </c>
      <c r="Z83" s="140">
        <f>IF(ISERROR(VLOOKUP($C83,'LINHA 1'!$C$6:$BM$162,'Carga People'!Z$2,0)),0,VLOOKUP($C83,'LINHA 1'!$C$6:$BM$162,'Carga People'!Z$2,0))+IF(ISERROR(VLOOKUP($C83,'LINHA 2'!$C$6:$BM$114,'Carga People'!Z$2,0)),0,VLOOKUP($C83,'LINHA 2'!$C$6:$BM$114,'Carga People'!Z$2,0))+IF(ISERROR(VLOOKUP($C83,'LINHA 3'!$C$6:$BM$106,'Carga People'!Z$2,0)),0,VLOOKUP($C83,'LINHA 3'!$C$6:$BM$106,'Carga People'!Z$2,0))</f>
        <v>0</v>
      </c>
      <c r="AA83" s="140">
        <f>IF(ISERROR(VLOOKUP($C83,'LINHA 1'!$C$6:$BM$162,'Carga People'!AA$2,0)),0,VLOOKUP($C83,'LINHA 1'!$C$6:$BM$162,'Carga People'!AA$2,0))+IF(ISERROR(VLOOKUP($C83,'LINHA 2'!$C$6:$BM$114,'Carga People'!AA$2,0)),0,VLOOKUP($C83,'LINHA 2'!$C$6:$BM$114,'Carga People'!AA$2,0))+IF(ISERROR(VLOOKUP($C83,'LINHA 3'!$C$6:$BM$106,'Carga People'!AA$2,0)),0,VLOOKUP($C83,'LINHA 3'!$C$6:$BM$106,'Carga People'!AA$2,0))</f>
        <v>0</v>
      </c>
      <c r="AB83" s="140">
        <f>IF(ISERROR(VLOOKUP($C83,'LINHA 1'!$C$6:$BM$162,'Carga People'!AB$2,0)),0,VLOOKUP($C83,'LINHA 1'!$C$6:$BM$162,'Carga People'!AB$2,0))+IF(ISERROR(VLOOKUP($C83,'LINHA 2'!$C$6:$BM$114,'Carga People'!AB$2,0)),0,VLOOKUP($C83,'LINHA 2'!$C$6:$BM$114,'Carga People'!AB$2,0))+IF(ISERROR(VLOOKUP($C83,'LINHA 3'!$C$6:$BM$106,'Carga People'!AB$2,0)),0,VLOOKUP($C83,'LINHA 3'!$C$6:$BM$106,'Carga People'!AB$2,0))</f>
        <v>0</v>
      </c>
      <c r="AC83" s="140">
        <f>IF(ISERROR(VLOOKUP($C83,'LINHA 1'!$C$6:$BM$162,'Carga People'!AC$2,0)),0,VLOOKUP($C83,'LINHA 1'!$C$6:$BM$162,'Carga People'!AC$2,0))+IF(ISERROR(VLOOKUP($C83,'LINHA 2'!$C$6:$BM$114,'Carga People'!AC$2,0)),0,VLOOKUP($C83,'LINHA 2'!$C$6:$BM$114,'Carga People'!AC$2,0))+IF(ISERROR(VLOOKUP($C83,'LINHA 3'!$C$6:$BM$106,'Carga People'!AC$2,0)),0,VLOOKUP($C83,'LINHA 3'!$C$6:$BM$106,'Carga People'!AC$2,0))</f>
        <v>0</v>
      </c>
      <c r="AD83" s="140">
        <f>IF(ISERROR(VLOOKUP($C83,'LINHA 1'!$C$6:$BM$162,'Carga People'!AD$2,0)),0,VLOOKUP($C83,'LINHA 1'!$C$6:$BM$162,'Carga People'!AD$2,0))+IF(ISERROR(VLOOKUP($C83,'LINHA 2'!$C$6:$BM$114,'Carga People'!AD$2,0)),0,VLOOKUP($C83,'LINHA 2'!$C$6:$BM$114,'Carga People'!AD$2,0))+IF(ISERROR(VLOOKUP($C83,'LINHA 3'!$C$6:$BM$106,'Carga People'!AD$2,0)),0,VLOOKUP($C83,'LINHA 3'!$C$6:$BM$106,'Carga People'!AD$2,0))</f>
        <v>0</v>
      </c>
      <c r="AE83" s="140">
        <f>IF(ISERROR(VLOOKUP($C83,'LINHA 1'!$C$6:$BM$162,'Carga People'!AE$2,0)),0,VLOOKUP($C83,'LINHA 1'!$C$6:$BM$162,'Carga People'!AE$2,0))+IF(ISERROR(VLOOKUP($C83,'LINHA 2'!$C$6:$BM$114,'Carga People'!AE$2,0)),0,VLOOKUP($C83,'LINHA 2'!$C$6:$BM$114,'Carga People'!AE$2,0))+IF(ISERROR(VLOOKUP($C83,'LINHA 3'!$C$6:$BM$106,'Carga People'!AE$2,0)),0,VLOOKUP($C83,'LINHA 3'!$C$6:$BM$106,'Carga People'!AE$2,0))</f>
        <v>0</v>
      </c>
      <c r="AF83" s="140">
        <f>IF(ISERROR(VLOOKUP($C83,'LINHA 1'!$C$6:$BM$162,'Carga People'!AF$2,0)),0,VLOOKUP($C83,'LINHA 1'!$C$6:$BM$162,'Carga People'!AF$2,0))+IF(ISERROR(VLOOKUP($C83,'LINHA 2'!$C$6:$BM$114,'Carga People'!AF$2,0)),0,VLOOKUP($C83,'LINHA 2'!$C$6:$BM$114,'Carga People'!AF$2,0))+IF(ISERROR(VLOOKUP($C83,'LINHA 3'!$C$6:$BM$106,'Carga People'!AF$2,0)),0,VLOOKUP($C83,'LINHA 3'!$C$6:$BM$106,'Carga People'!AF$2,0))</f>
        <v>0</v>
      </c>
      <c r="AG83" s="140">
        <f>IF(ISERROR(VLOOKUP($C83,'LINHA 1'!$C$6:$BM$162,'Carga People'!AG$2,0)),0,VLOOKUP($C83,'LINHA 1'!$C$6:$BM$162,'Carga People'!AG$2,0))+IF(ISERROR(VLOOKUP($C83,'LINHA 2'!$C$6:$BM$114,'Carga People'!AG$2,0)),0,VLOOKUP($C83,'LINHA 2'!$C$6:$BM$114,'Carga People'!AG$2,0))+IF(ISERROR(VLOOKUP($C83,'LINHA 3'!$C$6:$BM$106,'Carga People'!AG$2,0)),0,VLOOKUP($C83,'LINHA 3'!$C$6:$BM$106,'Carga People'!AG$2,0))</f>
        <v>0</v>
      </c>
      <c r="AH83" s="140">
        <f>IF(ISERROR(VLOOKUP($C83,'LINHA 1'!$C$6:$BM$162,'Carga People'!AH$2,0)),0,VLOOKUP($C83,'LINHA 1'!$C$6:$BM$162,'Carga People'!AH$2,0))+IF(ISERROR(VLOOKUP($C83,'LINHA 2'!$C$6:$BM$114,'Carga People'!AH$2,0)),0,VLOOKUP($C83,'LINHA 2'!$C$6:$BM$114,'Carga People'!AH$2,0))+IF(ISERROR(VLOOKUP($C83,'LINHA 3'!$C$6:$BM$106,'Carga People'!AH$2,0)),0,VLOOKUP($C83,'LINHA 3'!$C$6:$BM$106,'Carga People'!AH$2,0))</f>
        <v>0</v>
      </c>
      <c r="AI83" s="140">
        <f>IF(ISERROR(VLOOKUP($C83,'LINHA 1'!$C$6:$BM$162,'Carga People'!AI$2,0)),0,VLOOKUP($C83,'LINHA 1'!$C$6:$BM$162,'Carga People'!AI$2,0))+IF(ISERROR(VLOOKUP($C83,'LINHA 2'!$C$6:$BM$114,'Carga People'!AI$2,0)),0,VLOOKUP($C83,'LINHA 2'!$C$6:$BM$114,'Carga People'!AI$2,0))+IF(ISERROR(VLOOKUP($C83,'LINHA 3'!$C$6:$BM$106,'Carga People'!AI$2,0)),0,VLOOKUP($C83,'LINHA 3'!$C$6:$BM$106,'Carga People'!AI$2,0))</f>
        <v>0</v>
      </c>
      <c r="AJ83" s="140">
        <f>IF(ISERROR(VLOOKUP($C83,'LINHA 1'!$C$6:$BM$162,'Carga People'!AJ$2,0)),0,VLOOKUP($C83,'LINHA 1'!$C$6:$BM$162,'Carga People'!AJ$2,0))+IF(ISERROR(VLOOKUP($C83,'LINHA 2'!$C$6:$BM$114,'Carga People'!AJ$2,0)),0,VLOOKUP($C83,'LINHA 2'!$C$6:$BM$114,'Carga People'!AJ$2,0))+IF(ISERROR(VLOOKUP($C83,'LINHA 3'!$C$6:$BM$106,'Carga People'!AJ$2,0)),0,VLOOKUP($C83,'LINHA 3'!$C$6:$BM$106,'Carga People'!AJ$2,0))</f>
        <v>0</v>
      </c>
      <c r="AK83" s="140">
        <f>IF(ISERROR(VLOOKUP($C83,'LINHA 1'!$C$6:$BM$162,'Carga People'!AK$2,0)),0,VLOOKUP($C83,'LINHA 1'!$C$6:$BM$162,'Carga People'!AK$2,0))+IF(ISERROR(VLOOKUP($C83,'LINHA 2'!$C$6:$BM$114,'Carga People'!AK$2,0)),0,VLOOKUP($C83,'LINHA 2'!$C$6:$BM$114,'Carga People'!AK$2,0))+IF(ISERROR(VLOOKUP($C83,'LINHA 3'!$C$6:$BM$106,'Carga People'!AK$2,0)),0,VLOOKUP($C83,'LINHA 3'!$C$6:$BM$106,'Carga People'!AK$2,0))</f>
        <v>0</v>
      </c>
      <c r="AL83" s="140">
        <f>IF(ISERROR(VLOOKUP($C83,'LINHA 1'!$C$6:$BM$162,'Carga People'!AL$2,0)),0,VLOOKUP($C83,'LINHA 1'!$C$6:$BM$162,'Carga People'!AL$2,0))+IF(ISERROR(VLOOKUP($C83,'LINHA 2'!$C$6:$BM$114,'Carga People'!AL$2,0)),0,VLOOKUP($C83,'LINHA 2'!$C$6:$BM$114,'Carga People'!AL$2,0))+IF(ISERROR(VLOOKUP($C83,'LINHA 3'!$C$6:$BM$106,'Carga People'!AL$2,0)),0,VLOOKUP($C83,'LINHA 3'!$C$6:$BM$106,'Carga People'!AL$2,0))</f>
        <v>0</v>
      </c>
      <c r="AM83" s="140">
        <f>IF(ISERROR(VLOOKUP($C83,'LINHA 1'!$C$6:$BM$162,'Carga People'!AM$2,0)),0,VLOOKUP($C83,'LINHA 1'!$C$6:$BM$162,'Carga People'!AM$2,0))+IF(ISERROR(VLOOKUP($C83,'LINHA 2'!$C$6:$BM$114,'Carga People'!AM$2,0)),0,VLOOKUP($C83,'LINHA 2'!$C$6:$BM$114,'Carga People'!AM$2,0))+IF(ISERROR(VLOOKUP($C83,'LINHA 3'!$C$6:$BM$106,'Carga People'!AM$2,0)),0,VLOOKUP($C83,'LINHA 3'!$C$6:$BM$106,'Carga People'!AM$2,0))</f>
        <v>0</v>
      </c>
      <c r="AN83" s="140">
        <f>IF(ISERROR(VLOOKUP($C83,'LINHA 1'!$C$6:$BM$162,'Carga People'!AN$2,0)),0,VLOOKUP($C83,'LINHA 1'!$C$6:$BM$162,'Carga People'!AN$2,0))+IF(ISERROR(VLOOKUP($C83,'LINHA 2'!$C$6:$BM$114,'Carga People'!AN$2,0)),0,VLOOKUP($C83,'LINHA 2'!$C$6:$BM$114,'Carga People'!AN$2,0))+IF(ISERROR(VLOOKUP($C83,'LINHA 3'!$C$6:$BM$106,'Carga People'!AN$2,0)),0,VLOOKUP($C83,'LINHA 3'!$C$6:$BM$106,'Carga People'!AN$2,0))</f>
        <v>0</v>
      </c>
      <c r="AO83" s="140">
        <f>IF(ISERROR(VLOOKUP($C83,'LINHA 1'!$C$6:$BM$162,'Carga People'!AO$2,0)),0,VLOOKUP($C83,'LINHA 1'!$C$6:$BM$162,'Carga People'!AO$2,0))+IF(ISERROR(VLOOKUP($C83,'LINHA 2'!$C$6:$BM$114,'Carga People'!AO$2,0)),0,VLOOKUP($C83,'LINHA 2'!$C$6:$BM$114,'Carga People'!AO$2,0))+IF(ISERROR(VLOOKUP($C83,'LINHA 3'!$C$6:$BM$106,'Carga People'!AO$2,0)),0,VLOOKUP($C83,'LINHA 3'!$C$6:$BM$106,'Carga People'!AO$2,0))</f>
        <v>0</v>
      </c>
      <c r="AP83" s="140">
        <f>IF(ISERROR(VLOOKUP($C83,'LINHA 1'!$C$6:$BM$162,'Carga People'!AP$2,0)),0,VLOOKUP($C83,'LINHA 1'!$C$6:$BM$162,'Carga People'!AP$2,0))+IF(ISERROR(VLOOKUP($C83,'LINHA 2'!$C$6:$BM$114,'Carga People'!AP$2,0)),0,VLOOKUP($C83,'LINHA 2'!$C$6:$BM$114,'Carga People'!AP$2,0))+IF(ISERROR(VLOOKUP($C83,'LINHA 3'!$C$6:$BM$106,'Carga People'!AP$2,0)),0,VLOOKUP($C83,'LINHA 3'!$C$6:$BM$106,'Carga People'!AP$2,0))</f>
        <v>0</v>
      </c>
      <c r="AQ83" s="140">
        <f>IF(ISERROR(VLOOKUP($C83,'LINHA 1'!$C$6:$BM$162,'Carga People'!AQ$2,0)),0,VLOOKUP($C83,'LINHA 1'!$C$6:$BM$162,'Carga People'!AQ$2,0))+IF(ISERROR(VLOOKUP($C83,'LINHA 2'!$C$6:$BM$114,'Carga People'!AQ$2,0)),0,VLOOKUP($C83,'LINHA 2'!$C$6:$BM$114,'Carga People'!AQ$2,0))+IF(ISERROR(VLOOKUP($C83,'LINHA 3'!$C$6:$BM$106,'Carga People'!AQ$2,0)),0,VLOOKUP($C83,'LINHA 3'!$C$6:$BM$106,'Carga People'!AQ$2,0))</f>
        <v>0</v>
      </c>
      <c r="AR83" s="140">
        <f>IF(ISERROR(VLOOKUP($C83,'LINHA 1'!$C$6:$BM$162,'Carga People'!AR$2,0)),0,VLOOKUP($C83,'LINHA 1'!$C$6:$BM$162,'Carga People'!AR$2,0))+IF(ISERROR(VLOOKUP($C83,'LINHA 2'!$C$6:$BM$114,'Carga People'!AR$2,0)),0,VLOOKUP($C83,'LINHA 2'!$C$6:$BM$114,'Carga People'!AR$2,0))+IF(ISERROR(VLOOKUP($C83,'LINHA 3'!$C$6:$BM$106,'Carga People'!AR$2,0)),0,VLOOKUP($C83,'LINHA 3'!$C$6:$BM$106,'Carga People'!AR$2,0))</f>
        <v>0</v>
      </c>
      <c r="AS83" s="140">
        <f>IF(ISERROR(VLOOKUP($C83,'LINHA 1'!$C$6:$BM$162,'Carga People'!AS$2,0)),0,VLOOKUP($C83,'LINHA 1'!$C$6:$BM$162,'Carga People'!AS$2,0))+IF(ISERROR(VLOOKUP($C83,'LINHA 2'!$C$6:$BM$114,'Carga People'!AS$2,0)),0,VLOOKUP($C83,'LINHA 2'!$C$6:$BM$114,'Carga People'!AS$2,0))+IF(ISERROR(VLOOKUP($C83,'LINHA 3'!$C$6:$BM$106,'Carga People'!AS$2,0)),0,VLOOKUP($C83,'LINHA 3'!$C$6:$BM$106,'Carga People'!AS$2,0))</f>
        <v>0</v>
      </c>
      <c r="AT83" s="140">
        <f>IF(ISERROR(VLOOKUP($C83,'LINHA 1'!$C$6:$BM$162,'Carga People'!AT$2,0)),0,VLOOKUP($C83,'LINHA 1'!$C$6:$BM$162,'Carga People'!AT$2,0))+IF(ISERROR(VLOOKUP($C83,'LINHA 2'!$C$6:$BM$114,'Carga People'!AT$2,0)),0,VLOOKUP($C83,'LINHA 2'!$C$6:$BM$114,'Carga People'!AT$2,0))+IF(ISERROR(VLOOKUP($C83,'LINHA 3'!$C$6:$BM$106,'Carga People'!AT$2,0)),0,VLOOKUP($C83,'LINHA 3'!$C$6:$BM$106,'Carga People'!AT$2,0))</f>
        <v>0</v>
      </c>
      <c r="AU83" s="367">
        <f t="shared" si="2"/>
        <v>0</v>
      </c>
      <c r="AV83" s="780" t="str">
        <f t="shared" si="3"/>
        <v/>
      </c>
      <c r="AW83" s="90">
        <f>IF(D83="","",VLOOKUP(D83,MI_ME!$D$5:$AQ$336,39,0))</f>
        <v>0</v>
      </c>
      <c r="AX83" s="660"/>
    </row>
    <row r="84" spans="1:50" ht="18" hidden="1" customHeight="1" thickBot="1" x14ac:dyDescent="0.35">
      <c r="A84" s="1792"/>
      <c r="B84" s="775" t="s">
        <v>534</v>
      </c>
      <c r="C84" s="775" t="s">
        <v>623</v>
      </c>
      <c r="D84" s="775" t="s">
        <v>624</v>
      </c>
      <c r="E84" s="1458" t="s">
        <v>965</v>
      </c>
      <c r="F84" s="775" t="s">
        <v>47</v>
      </c>
      <c r="G84" s="161"/>
      <c r="H84" s="162"/>
      <c r="I84" s="839"/>
      <c r="J84" s="840">
        <f>IF(ISERROR(VLOOKUP($C84,'LINHA 1'!$C$6:$BM$162,'Carga People'!J$2,0)),0,VLOOKUP($C84,'LINHA 1'!$C$6:$BM$162,'Carga People'!J$2,0))+IF(ISERROR(VLOOKUP($C84,'LINHA 2'!$C$6:$BM$114,'Carga People'!J$2,0)),0,VLOOKUP($C84,'LINHA 2'!$C$6:$BM$114,'Carga People'!J$2,0))+IF(ISERROR(VLOOKUP($C84,'LINHA 3'!$C$6:$BM$106,'Carga People'!J$2,0)),0,VLOOKUP($C84,'LINHA 3'!$C$6:$BM$106,'Carga People'!J$2,0))</f>
        <v>0</v>
      </c>
      <c r="K84" s="164">
        <f>IF(ISERROR(VLOOKUP($C84,'LINHA 1'!$C$6:$BM$162,'Carga People'!K$2,0)),0,VLOOKUP($C84,'LINHA 1'!$C$6:$BM$162,'Carga People'!K$2,0))+IF(ISERROR(VLOOKUP($C84,'LINHA 2'!$C$6:$BM$114,'Carga People'!K$2,0)),0,VLOOKUP($C84,'LINHA 2'!$C$6:$BM$114,'Carga People'!K$2,0))+IF(ISERROR(VLOOKUP($C84,'LINHA 3'!$C$6:$BM$106,'Carga People'!K$2,0)),0,VLOOKUP($C84,'LINHA 3'!$C$6:$BM$106,'Carga People'!K$2,0))</f>
        <v>0</v>
      </c>
      <c r="L84" s="164">
        <f>IF(ISERROR(VLOOKUP($C84,'LINHA 1'!$C$6:$BM$162,'Carga People'!L$2,0)),0,VLOOKUP($C84,'LINHA 1'!$C$6:$BM$162,'Carga People'!L$2,0))+IF(ISERROR(VLOOKUP($C84,'LINHA 2'!$C$6:$BM$114,'Carga People'!L$2,0)),0,VLOOKUP($C84,'LINHA 2'!$C$6:$BM$114,'Carga People'!L$2,0))+IF(ISERROR(VLOOKUP($C84,'LINHA 3'!$C$6:$BM$106,'Carga People'!L$2,0)),0,VLOOKUP($C84,'LINHA 3'!$C$6:$BM$106,'Carga People'!L$2,0))</f>
        <v>0</v>
      </c>
      <c r="M84" s="164">
        <f>IF(ISERROR(VLOOKUP($C84,'LINHA 1'!$C$6:$BM$162,'Carga People'!M$2,0)),0,VLOOKUP($C84,'LINHA 1'!$C$6:$BM$162,'Carga People'!M$2,0))+IF(ISERROR(VLOOKUP($C84,'LINHA 2'!$C$6:$BM$114,'Carga People'!M$2,0)),0,VLOOKUP($C84,'LINHA 2'!$C$6:$BM$114,'Carga People'!M$2,0))+IF(ISERROR(VLOOKUP($C84,'LINHA 3'!$C$6:$BM$106,'Carga People'!M$2,0)),0,VLOOKUP($C84,'LINHA 3'!$C$6:$BM$106,'Carga People'!M$2,0))</f>
        <v>0</v>
      </c>
      <c r="N84" s="164">
        <f>IF(ISERROR(VLOOKUP($C84,'LINHA 1'!$C$6:$BM$162,'Carga People'!N$2,0)),0,VLOOKUP($C84,'LINHA 1'!$C$6:$BM$162,'Carga People'!N$2,0))+IF(ISERROR(VLOOKUP($C84,'LINHA 2'!$C$6:$BM$114,'Carga People'!N$2,0)),0,VLOOKUP($C84,'LINHA 2'!$C$6:$BM$114,'Carga People'!N$2,0))+IF(ISERROR(VLOOKUP($C84,'LINHA 3'!$C$6:$BM$106,'Carga People'!N$2,0)),0,VLOOKUP($C84,'LINHA 3'!$C$6:$BM$106,'Carga People'!N$2,0))</f>
        <v>0</v>
      </c>
      <c r="O84" s="164">
        <f>IF(ISERROR(VLOOKUP($C84,'LINHA 1'!$C$6:$BM$162,'Carga People'!O$2,0)),0,VLOOKUP($C84,'LINHA 1'!$C$6:$BM$162,'Carga People'!O$2,0))+IF(ISERROR(VLOOKUP($C84,'LINHA 2'!$C$6:$BM$114,'Carga People'!O$2,0)),0,VLOOKUP($C84,'LINHA 2'!$C$6:$BM$114,'Carga People'!O$2,0))+IF(ISERROR(VLOOKUP($C84,'LINHA 3'!$C$6:$BM$106,'Carga People'!O$2,0)),0,VLOOKUP($C84,'LINHA 3'!$C$6:$BM$106,'Carga People'!O$2,0))</f>
        <v>0</v>
      </c>
      <c r="P84" s="164">
        <f>IF(ISERROR(VLOOKUP($C84,'LINHA 1'!$C$6:$BM$162,'Carga People'!P$2,0)),0,VLOOKUP($C84,'LINHA 1'!$C$6:$BM$162,'Carga People'!P$2,0))+IF(ISERROR(VLOOKUP($C84,'LINHA 2'!$C$6:$BM$114,'Carga People'!P$2,0)),0,VLOOKUP($C84,'LINHA 2'!$C$6:$BM$114,'Carga People'!P$2,0))+IF(ISERROR(VLOOKUP($C84,'LINHA 3'!$C$6:$BM$106,'Carga People'!P$2,0)),0,VLOOKUP($C84,'LINHA 3'!$C$6:$BM$106,'Carga People'!P$2,0))</f>
        <v>0</v>
      </c>
      <c r="Q84" s="164">
        <f>IF(ISERROR(VLOOKUP($C84,'LINHA 1'!$C$6:$BM$162,'Carga People'!Q$2,0)),0,VLOOKUP($C84,'LINHA 1'!$C$6:$BM$162,'Carga People'!Q$2,0))+IF(ISERROR(VLOOKUP($C84,'LINHA 2'!$C$6:$BM$114,'Carga People'!Q$2,0)),0,VLOOKUP($C84,'LINHA 2'!$C$6:$BM$114,'Carga People'!Q$2,0))+IF(ISERROR(VLOOKUP($C84,'LINHA 3'!$C$6:$BM$106,'Carga People'!Q$2,0)),0,VLOOKUP($C84,'LINHA 3'!$C$6:$BM$106,'Carga People'!Q$2,0))</f>
        <v>0</v>
      </c>
      <c r="R84" s="164">
        <f>IF(ISERROR(VLOOKUP($C84,'LINHA 1'!$C$6:$BM$162,'Carga People'!R$2,0)),0,VLOOKUP($C84,'LINHA 1'!$C$6:$BM$162,'Carga People'!R$2,0))+IF(ISERROR(VLOOKUP($C84,'LINHA 2'!$C$6:$BM$114,'Carga People'!R$2,0)),0,VLOOKUP($C84,'LINHA 2'!$C$6:$BM$114,'Carga People'!R$2,0))+IF(ISERROR(VLOOKUP($C84,'LINHA 3'!$C$6:$BM$106,'Carga People'!R$2,0)),0,VLOOKUP($C84,'LINHA 3'!$C$6:$BM$106,'Carga People'!R$2,0))</f>
        <v>0</v>
      </c>
      <c r="S84" s="164">
        <f>IF(ISERROR(VLOOKUP($C84,'LINHA 1'!$C$6:$BM$162,'Carga People'!S$2,0)),0,VLOOKUP($C84,'LINHA 1'!$C$6:$BM$162,'Carga People'!S$2,0))+IF(ISERROR(VLOOKUP($C84,'LINHA 2'!$C$6:$BM$114,'Carga People'!S$2,0)),0,VLOOKUP($C84,'LINHA 2'!$C$6:$BM$114,'Carga People'!S$2,0))+IF(ISERROR(VLOOKUP($C84,'LINHA 3'!$C$6:$BM$106,'Carga People'!S$2,0)),0,VLOOKUP($C84,'LINHA 3'!$C$6:$BM$106,'Carga People'!S$2,0))</f>
        <v>0</v>
      </c>
      <c r="T84" s="164">
        <f>IF(ISERROR(VLOOKUP($C84,'LINHA 1'!$C$6:$BM$162,'Carga People'!T$2,0)),0,VLOOKUP($C84,'LINHA 1'!$C$6:$BM$162,'Carga People'!T$2,0))+IF(ISERROR(VLOOKUP($C84,'LINHA 2'!$C$6:$BM$114,'Carga People'!T$2,0)),0,VLOOKUP($C84,'LINHA 2'!$C$6:$BM$114,'Carga People'!T$2,0))+IF(ISERROR(VLOOKUP($C84,'LINHA 3'!$C$6:$BM$106,'Carga People'!T$2,0)),0,VLOOKUP($C84,'LINHA 3'!$C$6:$BM$106,'Carga People'!T$2,0))</f>
        <v>0</v>
      </c>
      <c r="U84" s="164">
        <f>IF(ISERROR(VLOOKUP($C84,'LINHA 1'!$C$6:$BM$162,'Carga People'!U$2,0)),0,VLOOKUP($C84,'LINHA 1'!$C$6:$BM$162,'Carga People'!U$2,0))+IF(ISERROR(VLOOKUP($C84,'LINHA 2'!$C$6:$BM$114,'Carga People'!U$2,0)),0,VLOOKUP($C84,'LINHA 2'!$C$6:$BM$114,'Carga People'!U$2,0))+IF(ISERROR(VLOOKUP($C84,'LINHA 3'!$C$6:$BM$106,'Carga People'!U$2,0)),0,VLOOKUP($C84,'LINHA 3'!$C$6:$BM$106,'Carga People'!U$2,0))</f>
        <v>0</v>
      </c>
      <c r="V84" s="164">
        <f>IF(ISERROR(VLOOKUP($C84,'LINHA 1'!$C$6:$BM$162,'Carga People'!V$2,0)),0,VLOOKUP($C84,'LINHA 1'!$C$6:$BM$162,'Carga People'!V$2,0))+IF(ISERROR(VLOOKUP($C84,'LINHA 2'!$C$6:$BM$114,'Carga People'!V$2,0)),0,VLOOKUP($C84,'LINHA 2'!$C$6:$BM$114,'Carga People'!V$2,0))+IF(ISERROR(VLOOKUP($C84,'LINHA 3'!$C$6:$BM$106,'Carga People'!V$2,0)),0,VLOOKUP($C84,'LINHA 3'!$C$6:$BM$106,'Carga People'!V$2,0))</f>
        <v>0</v>
      </c>
      <c r="W84" s="164">
        <f>IF(ISERROR(VLOOKUP($C84,'LINHA 1'!$C$6:$BM$162,'Carga People'!W$2,0)),0,VLOOKUP($C84,'LINHA 1'!$C$6:$BM$162,'Carga People'!W$2,0))+IF(ISERROR(VLOOKUP($C84,'LINHA 2'!$C$6:$BM$114,'Carga People'!W$2,0)),0,VLOOKUP($C84,'LINHA 2'!$C$6:$BM$114,'Carga People'!W$2,0))+IF(ISERROR(VLOOKUP($C84,'LINHA 3'!$C$6:$BM$106,'Carga People'!W$2,0)),0,VLOOKUP($C84,'LINHA 3'!$C$6:$BM$106,'Carga People'!W$2,0))</f>
        <v>0</v>
      </c>
      <c r="X84" s="164">
        <f>IF(ISERROR(VLOOKUP($C84,'LINHA 1'!$C$6:$BM$162,'Carga People'!X$2,0)),0,VLOOKUP($C84,'LINHA 1'!$C$6:$BM$162,'Carga People'!X$2,0))+IF(ISERROR(VLOOKUP($C84,'LINHA 2'!$C$6:$BM$114,'Carga People'!X$2,0)),0,VLOOKUP($C84,'LINHA 2'!$C$6:$BM$114,'Carga People'!X$2,0))+IF(ISERROR(VLOOKUP($C84,'LINHA 3'!$C$6:$BM$106,'Carga People'!X$2,0)),0,VLOOKUP($C84,'LINHA 3'!$C$6:$BM$106,'Carga People'!X$2,0))</f>
        <v>0</v>
      </c>
      <c r="Y84" s="164">
        <f>IF(ISERROR(VLOOKUP($C84,'LINHA 1'!$C$6:$BM$162,'Carga People'!Y$2,0)),0,VLOOKUP($C84,'LINHA 1'!$C$6:$BM$162,'Carga People'!Y$2,0))+IF(ISERROR(VLOOKUP($C84,'LINHA 2'!$C$6:$BM$114,'Carga People'!Y$2,0)),0,VLOOKUP($C84,'LINHA 2'!$C$6:$BM$114,'Carga People'!Y$2,0))+IF(ISERROR(VLOOKUP($C84,'LINHA 3'!$C$6:$BM$106,'Carga People'!Y$2,0)),0,VLOOKUP($C84,'LINHA 3'!$C$6:$BM$106,'Carga People'!Y$2,0))</f>
        <v>0</v>
      </c>
      <c r="Z84" s="164">
        <f>IF(ISERROR(VLOOKUP($C84,'LINHA 1'!$C$6:$BM$162,'Carga People'!Z$2,0)),0,VLOOKUP($C84,'LINHA 1'!$C$6:$BM$162,'Carga People'!Z$2,0))+IF(ISERROR(VLOOKUP($C84,'LINHA 2'!$C$6:$BM$114,'Carga People'!Z$2,0)),0,VLOOKUP($C84,'LINHA 2'!$C$6:$BM$114,'Carga People'!Z$2,0))+IF(ISERROR(VLOOKUP($C84,'LINHA 3'!$C$6:$BM$106,'Carga People'!Z$2,0)),0,VLOOKUP($C84,'LINHA 3'!$C$6:$BM$106,'Carga People'!Z$2,0))</f>
        <v>0</v>
      </c>
      <c r="AA84" s="164">
        <f>IF(ISERROR(VLOOKUP($C84,'LINHA 1'!$C$6:$BM$162,'Carga People'!AA$2,0)),0,VLOOKUP($C84,'LINHA 1'!$C$6:$BM$162,'Carga People'!AA$2,0))+IF(ISERROR(VLOOKUP($C84,'LINHA 2'!$C$6:$BM$114,'Carga People'!AA$2,0)),0,VLOOKUP($C84,'LINHA 2'!$C$6:$BM$114,'Carga People'!AA$2,0))+IF(ISERROR(VLOOKUP($C84,'LINHA 3'!$C$6:$BM$106,'Carga People'!AA$2,0)),0,VLOOKUP($C84,'LINHA 3'!$C$6:$BM$106,'Carga People'!AA$2,0))</f>
        <v>0</v>
      </c>
      <c r="AB84" s="164">
        <f>IF(ISERROR(VLOOKUP($C84,'LINHA 1'!$C$6:$BM$162,'Carga People'!AB$2,0)),0,VLOOKUP($C84,'LINHA 1'!$C$6:$BM$162,'Carga People'!AB$2,0))+IF(ISERROR(VLOOKUP($C84,'LINHA 2'!$C$6:$BM$114,'Carga People'!AB$2,0)),0,VLOOKUP($C84,'LINHA 2'!$C$6:$BM$114,'Carga People'!AB$2,0))+IF(ISERROR(VLOOKUP($C84,'LINHA 3'!$C$6:$BM$106,'Carga People'!AB$2,0)),0,VLOOKUP($C84,'LINHA 3'!$C$6:$BM$106,'Carga People'!AB$2,0))</f>
        <v>0</v>
      </c>
      <c r="AC84" s="164">
        <f>IF(ISERROR(VLOOKUP($C84,'LINHA 1'!$C$6:$BM$162,'Carga People'!AC$2,0)),0,VLOOKUP($C84,'LINHA 1'!$C$6:$BM$162,'Carga People'!AC$2,0))+IF(ISERROR(VLOOKUP($C84,'LINHA 2'!$C$6:$BM$114,'Carga People'!AC$2,0)),0,VLOOKUP($C84,'LINHA 2'!$C$6:$BM$114,'Carga People'!AC$2,0))+IF(ISERROR(VLOOKUP($C84,'LINHA 3'!$C$6:$BM$106,'Carga People'!AC$2,0)),0,VLOOKUP($C84,'LINHA 3'!$C$6:$BM$106,'Carga People'!AC$2,0))</f>
        <v>0</v>
      </c>
      <c r="AD84" s="164">
        <f>IF(ISERROR(VLOOKUP($C84,'LINHA 1'!$C$6:$BM$162,'Carga People'!AD$2,0)),0,VLOOKUP($C84,'LINHA 1'!$C$6:$BM$162,'Carga People'!AD$2,0))+IF(ISERROR(VLOOKUP($C84,'LINHA 2'!$C$6:$BM$114,'Carga People'!AD$2,0)),0,VLOOKUP($C84,'LINHA 2'!$C$6:$BM$114,'Carga People'!AD$2,0))+IF(ISERROR(VLOOKUP($C84,'LINHA 3'!$C$6:$BM$106,'Carga People'!AD$2,0)),0,VLOOKUP($C84,'LINHA 3'!$C$6:$BM$106,'Carga People'!AD$2,0))</f>
        <v>0</v>
      </c>
      <c r="AE84" s="164">
        <f>IF(ISERROR(VLOOKUP($C84,'LINHA 1'!$C$6:$BM$162,'Carga People'!AE$2,0)),0,VLOOKUP($C84,'LINHA 1'!$C$6:$BM$162,'Carga People'!AE$2,0))+IF(ISERROR(VLOOKUP($C84,'LINHA 2'!$C$6:$BM$114,'Carga People'!AE$2,0)),0,VLOOKUP($C84,'LINHA 2'!$C$6:$BM$114,'Carga People'!AE$2,0))+IF(ISERROR(VLOOKUP($C84,'LINHA 3'!$C$6:$BM$106,'Carga People'!AE$2,0)),0,VLOOKUP($C84,'LINHA 3'!$C$6:$BM$106,'Carga People'!AE$2,0))</f>
        <v>0</v>
      </c>
      <c r="AF84" s="164">
        <f>IF(ISERROR(VLOOKUP($C84,'LINHA 1'!$C$6:$BM$162,'Carga People'!AF$2,0)),0,VLOOKUP($C84,'LINHA 1'!$C$6:$BM$162,'Carga People'!AF$2,0))+IF(ISERROR(VLOOKUP($C84,'LINHA 2'!$C$6:$BM$114,'Carga People'!AF$2,0)),0,VLOOKUP($C84,'LINHA 2'!$C$6:$BM$114,'Carga People'!AF$2,0))+IF(ISERROR(VLOOKUP($C84,'LINHA 3'!$C$6:$BM$106,'Carga People'!AF$2,0)),0,VLOOKUP($C84,'LINHA 3'!$C$6:$BM$106,'Carga People'!AF$2,0))</f>
        <v>0</v>
      </c>
      <c r="AG84" s="164">
        <f>IF(ISERROR(VLOOKUP($C84,'LINHA 1'!$C$6:$BM$162,'Carga People'!AG$2,0)),0,VLOOKUP($C84,'LINHA 1'!$C$6:$BM$162,'Carga People'!AG$2,0))+IF(ISERROR(VLOOKUP($C84,'LINHA 2'!$C$6:$BM$114,'Carga People'!AG$2,0)),0,VLOOKUP($C84,'LINHA 2'!$C$6:$BM$114,'Carga People'!AG$2,0))+IF(ISERROR(VLOOKUP($C84,'LINHA 3'!$C$6:$BM$106,'Carga People'!AG$2,0)),0,VLOOKUP($C84,'LINHA 3'!$C$6:$BM$106,'Carga People'!AG$2,0))</f>
        <v>0</v>
      </c>
      <c r="AH84" s="164">
        <f>IF(ISERROR(VLOOKUP($C84,'LINHA 1'!$C$6:$BM$162,'Carga People'!AH$2,0)),0,VLOOKUP($C84,'LINHA 1'!$C$6:$BM$162,'Carga People'!AH$2,0))+IF(ISERROR(VLOOKUP($C84,'LINHA 2'!$C$6:$BM$114,'Carga People'!AH$2,0)),0,VLOOKUP($C84,'LINHA 2'!$C$6:$BM$114,'Carga People'!AH$2,0))+IF(ISERROR(VLOOKUP($C84,'LINHA 3'!$C$6:$BM$106,'Carga People'!AH$2,0)),0,VLOOKUP($C84,'LINHA 3'!$C$6:$BM$106,'Carga People'!AH$2,0))</f>
        <v>0</v>
      </c>
      <c r="AI84" s="164">
        <f>IF(ISERROR(VLOOKUP($C84,'LINHA 1'!$C$6:$BM$162,'Carga People'!AI$2,0)),0,VLOOKUP($C84,'LINHA 1'!$C$6:$BM$162,'Carga People'!AI$2,0))+IF(ISERROR(VLOOKUP($C84,'LINHA 2'!$C$6:$BM$114,'Carga People'!AI$2,0)),0,VLOOKUP($C84,'LINHA 2'!$C$6:$BM$114,'Carga People'!AI$2,0))+IF(ISERROR(VLOOKUP($C84,'LINHA 3'!$C$6:$BM$106,'Carga People'!AI$2,0)),0,VLOOKUP($C84,'LINHA 3'!$C$6:$BM$106,'Carga People'!AI$2,0))</f>
        <v>0</v>
      </c>
      <c r="AJ84" s="164">
        <f>IF(ISERROR(VLOOKUP($C84,'LINHA 1'!$C$6:$BM$162,'Carga People'!AJ$2,0)),0,VLOOKUP($C84,'LINHA 1'!$C$6:$BM$162,'Carga People'!AJ$2,0))+IF(ISERROR(VLOOKUP($C84,'LINHA 2'!$C$6:$BM$114,'Carga People'!AJ$2,0)),0,VLOOKUP($C84,'LINHA 2'!$C$6:$BM$114,'Carga People'!AJ$2,0))+IF(ISERROR(VLOOKUP($C84,'LINHA 3'!$C$6:$BM$106,'Carga People'!AJ$2,0)),0,VLOOKUP($C84,'LINHA 3'!$C$6:$BM$106,'Carga People'!AJ$2,0))</f>
        <v>0</v>
      </c>
      <c r="AK84" s="164">
        <f>IF(ISERROR(VLOOKUP($C84,'LINHA 1'!$C$6:$BM$162,'Carga People'!AK$2,0)),0,VLOOKUP($C84,'LINHA 1'!$C$6:$BM$162,'Carga People'!AK$2,0))+IF(ISERROR(VLOOKUP($C84,'LINHA 2'!$C$6:$BM$114,'Carga People'!AK$2,0)),0,VLOOKUP($C84,'LINHA 2'!$C$6:$BM$114,'Carga People'!AK$2,0))+IF(ISERROR(VLOOKUP($C84,'LINHA 3'!$C$6:$BM$106,'Carga People'!AK$2,0)),0,VLOOKUP($C84,'LINHA 3'!$C$6:$BM$106,'Carga People'!AK$2,0))</f>
        <v>0</v>
      </c>
      <c r="AL84" s="164">
        <f>IF(ISERROR(VLOOKUP($C84,'LINHA 1'!$C$6:$BM$162,'Carga People'!AL$2,0)),0,VLOOKUP($C84,'LINHA 1'!$C$6:$BM$162,'Carga People'!AL$2,0))+IF(ISERROR(VLOOKUP($C84,'LINHA 2'!$C$6:$BM$114,'Carga People'!AL$2,0)),0,VLOOKUP($C84,'LINHA 2'!$C$6:$BM$114,'Carga People'!AL$2,0))+IF(ISERROR(VLOOKUP($C84,'LINHA 3'!$C$6:$BM$106,'Carga People'!AL$2,0)),0,VLOOKUP($C84,'LINHA 3'!$C$6:$BM$106,'Carga People'!AL$2,0))</f>
        <v>0</v>
      </c>
      <c r="AM84" s="164">
        <f>IF(ISERROR(VLOOKUP($C84,'LINHA 1'!$C$6:$BM$162,'Carga People'!AM$2,0)),0,VLOOKUP($C84,'LINHA 1'!$C$6:$BM$162,'Carga People'!AM$2,0))+IF(ISERROR(VLOOKUP($C84,'LINHA 2'!$C$6:$BM$114,'Carga People'!AM$2,0)),0,VLOOKUP($C84,'LINHA 2'!$C$6:$BM$114,'Carga People'!AM$2,0))+IF(ISERROR(VLOOKUP($C84,'LINHA 3'!$C$6:$BM$106,'Carga People'!AM$2,0)),0,VLOOKUP($C84,'LINHA 3'!$C$6:$BM$106,'Carga People'!AM$2,0))</f>
        <v>0</v>
      </c>
      <c r="AN84" s="164">
        <f>IF(ISERROR(VLOOKUP($C84,'LINHA 1'!$C$6:$BM$162,'Carga People'!AN$2,0)),0,VLOOKUP($C84,'LINHA 1'!$C$6:$BM$162,'Carga People'!AN$2,0))+IF(ISERROR(VLOOKUP($C84,'LINHA 2'!$C$6:$BM$114,'Carga People'!AN$2,0)),0,VLOOKUP($C84,'LINHA 2'!$C$6:$BM$114,'Carga People'!AN$2,0))+IF(ISERROR(VLOOKUP($C84,'LINHA 3'!$C$6:$BM$106,'Carga People'!AN$2,0)),0,VLOOKUP($C84,'LINHA 3'!$C$6:$BM$106,'Carga People'!AN$2,0))</f>
        <v>0</v>
      </c>
      <c r="AO84" s="164">
        <f>IF(ISERROR(VLOOKUP($C84,'LINHA 1'!$C$6:$BM$162,'Carga People'!AO$2,0)),0,VLOOKUP($C84,'LINHA 1'!$C$6:$BM$162,'Carga People'!AO$2,0))+IF(ISERROR(VLOOKUP($C84,'LINHA 2'!$C$6:$BM$114,'Carga People'!AO$2,0)),0,VLOOKUP($C84,'LINHA 2'!$C$6:$BM$114,'Carga People'!AO$2,0))+IF(ISERROR(VLOOKUP($C84,'LINHA 3'!$C$6:$BM$106,'Carga People'!AO$2,0)),0,VLOOKUP($C84,'LINHA 3'!$C$6:$BM$106,'Carga People'!AO$2,0))</f>
        <v>0</v>
      </c>
      <c r="AP84" s="164">
        <f>IF(ISERROR(VLOOKUP($C84,'LINHA 1'!$C$6:$BM$162,'Carga People'!AP$2,0)),0,VLOOKUP($C84,'LINHA 1'!$C$6:$BM$162,'Carga People'!AP$2,0))+IF(ISERROR(VLOOKUP($C84,'LINHA 2'!$C$6:$BM$114,'Carga People'!AP$2,0)),0,VLOOKUP($C84,'LINHA 2'!$C$6:$BM$114,'Carga People'!AP$2,0))+IF(ISERROR(VLOOKUP($C84,'LINHA 3'!$C$6:$BM$106,'Carga People'!AP$2,0)),0,VLOOKUP($C84,'LINHA 3'!$C$6:$BM$106,'Carga People'!AP$2,0))</f>
        <v>0</v>
      </c>
      <c r="AQ84" s="164">
        <f>IF(ISERROR(VLOOKUP($C84,'LINHA 1'!$C$6:$BM$162,'Carga People'!AQ$2,0)),0,VLOOKUP($C84,'LINHA 1'!$C$6:$BM$162,'Carga People'!AQ$2,0))+IF(ISERROR(VLOOKUP($C84,'LINHA 2'!$C$6:$BM$114,'Carga People'!AQ$2,0)),0,VLOOKUP($C84,'LINHA 2'!$C$6:$BM$114,'Carga People'!AQ$2,0))+IF(ISERROR(VLOOKUP($C84,'LINHA 3'!$C$6:$BM$106,'Carga People'!AQ$2,0)),0,VLOOKUP($C84,'LINHA 3'!$C$6:$BM$106,'Carga People'!AQ$2,0))</f>
        <v>0</v>
      </c>
      <c r="AR84" s="164">
        <f>IF(ISERROR(VLOOKUP($C84,'LINHA 1'!$C$6:$BM$162,'Carga People'!AR$2,0)),0,VLOOKUP($C84,'LINHA 1'!$C$6:$BM$162,'Carga People'!AR$2,0))+IF(ISERROR(VLOOKUP($C84,'LINHA 2'!$C$6:$BM$114,'Carga People'!AR$2,0)),0,VLOOKUP($C84,'LINHA 2'!$C$6:$BM$114,'Carga People'!AR$2,0))+IF(ISERROR(VLOOKUP($C84,'LINHA 3'!$C$6:$BM$106,'Carga People'!AR$2,0)),0,VLOOKUP($C84,'LINHA 3'!$C$6:$BM$106,'Carga People'!AR$2,0))</f>
        <v>0</v>
      </c>
      <c r="AS84" s="164">
        <f>IF(ISERROR(VLOOKUP($C84,'LINHA 1'!$C$6:$BM$162,'Carga People'!AS$2,0)),0,VLOOKUP($C84,'LINHA 1'!$C$6:$BM$162,'Carga People'!AS$2,0))+IF(ISERROR(VLOOKUP($C84,'LINHA 2'!$C$6:$BM$114,'Carga People'!AS$2,0)),0,VLOOKUP($C84,'LINHA 2'!$C$6:$BM$114,'Carga People'!AS$2,0))+IF(ISERROR(VLOOKUP($C84,'LINHA 3'!$C$6:$BM$106,'Carga People'!AS$2,0)),0,VLOOKUP($C84,'LINHA 3'!$C$6:$BM$106,'Carga People'!AS$2,0))</f>
        <v>0</v>
      </c>
      <c r="AT84" s="164">
        <f>IF(ISERROR(VLOOKUP($C84,'LINHA 1'!$C$6:$BM$162,'Carga People'!AT$2,0)),0,VLOOKUP($C84,'LINHA 1'!$C$6:$BM$162,'Carga People'!AT$2,0))+IF(ISERROR(VLOOKUP($C84,'LINHA 2'!$C$6:$BM$114,'Carga People'!AT$2,0)),0,VLOOKUP($C84,'LINHA 2'!$C$6:$BM$114,'Carga People'!AT$2,0))+IF(ISERROR(VLOOKUP($C84,'LINHA 3'!$C$6:$BM$106,'Carga People'!AT$2,0)),0,VLOOKUP($C84,'LINHA 3'!$C$6:$BM$106,'Carga People'!AT$2,0))</f>
        <v>0</v>
      </c>
      <c r="AU84" s="502">
        <f t="shared" ref="AU84:AU179" si="12">SUM(J84:AT84)</f>
        <v>0</v>
      </c>
      <c r="AV84" s="780" t="str">
        <f t="shared" si="3"/>
        <v/>
      </c>
      <c r="AW84" s="90">
        <f>IF(D84="","",VLOOKUP(D84,MI_ME!$D$5:$AQ$336,39,0))</f>
        <v>0</v>
      </c>
      <c r="AX84" s="660"/>
    </row>
    <row r="85" spans="1:50" ht="18" hidden="1" customHeight="1" x14ac:dyDescent="0.3">
      <c r="A85" s="1792" t="s">
        <v>94</v>
      </c>
      <c r="B85" s="770" t="s">
        <v>212</v>
      </c>
      <c r="C85" s="770" t="s">
        <v>200</v>
      </c>
      <c r="D85" s="770" t="str">
        <f>LEFT(C85,11)</f>
        <v>21061CBA106</v>
      </c>
      <c r="E85" s="1459" t="s">
        <v>916</v>
      </c>
      <c r="F85" s="770" t="s">
        <v>15</v>
      </c>
      <c r="G85" s="141"/>
      <c r="H85" s="137"/>
      <c r="I85" s="142"/>
      <c r="J85" s="143">
        <f>IF(ISERROR(VLOOKUP($C85,'LINHA 1'!$C$6:$BM$162,'Carga People'!J$2,0)),0,VLOOKUP($C85,'LINHA 1'!$C$6:$BM$162,'Carga People'!J$2,0))+IF(ISERROR(VLOOKUP($C85,'LINHA 2'!$C$6:$BM$114,'Carga People'!J$2,0)),0,VLOOKUP($C85,'LINHA 2'!$C$6:$BM$114,'Carga People'!J$2,0))+IF(ISERROR(VLOOKUP($C85,'LINHA 3'!$C$6:$BM$106,'Carga People'!J$2,0)),0,VLOOKUP($C85,'LINHA 3'!$C$6:$BM$106,'Carga People'!J$2,0))</f>
        <v>0</v>
      </c>
      <c r="K85" s="144">
        <f>IF(ISERROR(VLOOKUP($C85,'LINHA 1'!$C$6:$BM$162,'Carga People'!K$2,0)),0,VLOOKUP($C85,'LINHA 1'!$C$6:$BM$162,'Carga People'!K$2,0))+IF(ISERROR(VLOOKUP($C85,'LINHA 2'!$C$6:$BM$114,'Carga People'!K$2,0)),0,VLOOKUP($C85,'LINHA 2'!$C$6:$BM$114,'Carga People'!K$2,0))+IF(ISERROR(VLOOKUP($C85,'LINHA 3'!$C$6:$BM$106,'Carga People'!K$2,0)),0,VLOOKUP($C85,'LINHA 3'!$C$6:$BM$106,'Carga People'!K$2,0))</f>
        <v>0</v>
      </c>
      <c r="L85" s="144">
        <f>IF(ISERROR(VLOOKUP($C85,'LINHA 1'!$C$6:$BM$162,'Carga People'!L$2,0)),0,VLOOKUP($C85,'LINHA 1'!$C$6:$BM$162,'Carga People'!L$2,0))+IF(ISERROR(VLOOKUP($C85,'LINHA 2'!$C$6:$BM$114,'Carga People'!L$2,0)),0,VLOOKUP($C85,'LINHA 2'!$C$6:$BM$114,'Carga People'!L$2,0))+IF(ISERROR(VLOOKUP($C85,'LINHA 3'!$C$6:$BM$106,'Carga People'!L$2,0)),0,VLOOKUP($C85,'LINHA 3'!$C$6:$BM$106,'Carga People'!L$2,0))</f>
        <v>0</v>
      </c>
      <c r="M85" s="144">
        <f>IF(ISERROR(VLOOKUP($C85,'LINHA 1'!$C$6:$BM$162,'Carga People'!M$2,0)),0,VLOOKUP($C85,'LINHA 1'!$C$6:$BM$162,'Carga People'!M$2,0))+IF(ISERROR(VLOOKUP($C85,'LINHA 2'!$C$6:$BM$114,'Carga People'!M$2,0)),0,VLOOKUP($C85,'LINHA 2'!$C$6:$BM$114,'Carga People'!M$2,0))+IF(ISERROR(VLOOKUP($C85,'LINHA 3'!$C$6:$BM$106,'Carga People'!M$2,0)),0,VLOOKUP($C85,'LINHA 3'!$C$6:$BM$106,'Carga People'!M$2,0))</f>
        <v>0</v>
      </c>
      <c r="N85" s="144">
        <f>IF(ISERROR(VLOOKUP($C85,'LINHA 1'!$C$6:$BM$162,'Carga People'!N$2,0)),0,VLOOKUP($C85,'LINHA 1'!$C$6:$BM$162,'Carga People'!N$2,0))+IF(ISERROR(VLOOKUP($C85,'LINHA 2'!$C$6:$BM$114,'Carga People'!N$2,0)),0,VLOOKUP($C85,'LINHA 2'!$C$6:$BM$114,'Carga People'!N$2,0))+IF(ISERROR(VLOOKUP($C85,'LINHA 3'!$C$6:$BM$106,'Carga People'!N$2,0)),0,VLOOKUP($C85,'LINHA 3'!$C$6:$BM$106,'Carga People'!N$2,0))</f>
        <v>0</v>
      </c>
      <c r="O85" s="144">
        <f>IF(ISERROR(VLOOKUP($C85,'LINHA 1'!$C$6:$BM$162,'Carga People'!O$2,0)),0,VLOOKUP($C85,'LINHA 1'!$C$6:$BM$162,'Carga People'!O$2,0))+IF(ISERROR(VLOOKUP($C85,'LINHA 2'!$C$6:$BM$114,'Carga People'!O$2,0)),0,VLOOKUP($C85,'LINHA 2'!$C$6:$BM$114,'Carga People'!O$2,0))+IF(ISERROR(VLOOKUP($C85,'LINHA 3'!$C$6:$BM$106,'Carga People'!O$2,0)),0,VLOOKUP($C85,'LINHA 3'!$C$6:$BM$106,'Carga People'!O$2,0))</f>
        <v>0</v>
      </c>
      <c r="P85" s="144">
        <f>IF(ISERROR(VLOOKUP($C85,'LINHA 1'!$C$6:$BM$162,'Carga People'!P$2,0)),0,VLOOKUP($C85,'LINHA 1'!$C$6:$BM$162,'Carga People'!P$2,0))+IF(ISERROR(VLOOKUP($C85,'LINHA 2'!$C$6:$BM$114,'Carga People'!P$2,0)),0,VLOOKUP($C85,'LINHA 2'!$C$6:$BM$114,'Carga People'!P$2,0))+IF(ISERROR(VLOOKUP($C85,'LINHA 3'!$C$6:$BM$106,'Carga People'!P$2,0)),0,VLOOKUP($C85,'LINHA 3'!$C$6:$BM$106,'Carga People'!P$2,0))</f>
        <v>0</v>
      </c>
      <c r="Q85" s="144">
        <f>IF(ISERROR(VLOOKUP($C85,'LINHA 1'!$C$6:$BM$162,'Carga People'!Q$2,0)),0,VLOOKUP($C85,'LINHA 1'!$C$6:$BM$162,'Carga People'!Q$2,0))+IF(ISERROR(VLOOKUP($C85,'LINHA 2'!$C$6:$BM$114,'Carga People'!Q$2,0)),0,VLOOKUP($C85,'LINHA 2'!$C$6:$BM$114,'Carga People'!Q$2,0))+IF(ISERROR(VLOOKUP($C85,'LINHA 3'!$C$6:$BM$106,'Carga People'!Q$2,0)),0,VLOOKUP($C85,'LINHA 3'!$C$6:$BM$106,'Carga People'!Q$2,0))</f>
        <v>0</v>
      </c>
      <c r="R85" s="144">
        <f>IF(ISERROR(VLOOKUP($C85,'LINHA 1'!$C$6:$BM$162,'Carga People'!R$2,0)),0,VLOOKUP($C85,'LINHA 1'!$C$6:$BM$162,'Carga People'!R$2,0))+IF(ISERROR(VLOOKUP($C85,'LINHA 2'!$C$6:$BM$114,'Carga People'!R$2,0)),0,VLOOKUP($C85,'LINHA 2'!$C$6:$BM$114,'Carga People'!R$2,0))+IF(ISERROR(VLOOKUP($C85,'LINHA 3'!$C$6:$BM$106,'Carga People'!R$2,0)),0,VLOOKUP($C85,'LINHA 3'!$C$6:$BM$106,'Carga People'!R$2,0))</f>
        <v>0</v>
      </c>
      <c r="S85" s="144">
        <f>IF(ISERROR(VLOOKUP($C85,'LINHA 1'!$C$6:$BM$162,'Carga People'!S$2,0)),0,VLOOKUP($C85,'LINHA 1'!$C$6:$BM$162,'Carga People'!S$2,0))+IF(ISERROR(VLOOKUP($C85,'LINHA 2'!$C$6:$BM$114,'Carga People'!S$2,0)),0,VLOOKUP($C85,'LINHA 2'!$C$6:$BM$114,'Carga People'!S$2,0))+IF(ISERROR(VLOOKUP($C85,'LINHA 3'!$C$6:$BM$106,'Carga People'!S$2,0)),0,VLOOKUP($C85,'LINHA 3'!$C$6:$BM$106,'Carga People'!S$2,0))</f>
        <v>0</v>
      </c>
      <c r="T85" s="144">
        <f>IF(ISERROR(VLOOKUP($C85,'LINHA 1'!$C$6:$BM$162,'Carga People'!T$2,0)),0,VLOOKUP($C85,'LINHA 1'!$C$6:$BM$162,'Carga People'!T$2,0))+IF(ISERROR(VLOOKUP($C85,'LINHA 2'!$C$6:$BM$114,'Carga People'!T$2,0)),0,VLOOKUP($C85,'LINHA 2'!$C$6:$BM$114,'Carga People'!T$2,0))+IF(ISERROR(VLOOKUP($C85,'LINHA 3'!$C$6:$BM$106,'Carga People'!T$2,0)),0,VLOOKUP($C85,'LINHA 3'!$C$6:$BM$106,'Carga People'!T$2,0))</f>
        <v>0</v>
      </c>
      <c r="U85" s="144">
        <f>IF(ISERROR(VLOOKUP($C85,'LINHA 1'!$C$6:$BM$162,'Carga People'!U$2,0)),0,VLOOKUP($C85,'LINHA 1'!$C$6:$BM$162,'Carga People'!U$2,0))+IF(ISERROR(VLOOKUP($C85,'LINHA 2'!$C$6:$BM$114,'Carga People'!U$2,0)),0,VLOOKUP($C85,'LINHA 2'!$C$6:$BM$114,'Carga People'!U$2,0))+IF(ISERROR(VLOOKUP($C85,'LINHA 3'!$C$6:$BM$106,'Carga People'!U$2,0)),0,VLOOKUP($C85,'LINHA 3'!$C$6:$BM$106,'Carga People'!U$2,0))</f>
        <v>0</v>
      </c>
      <c r="V85" s="144">
        <f>IF(ISERROR(VLOOKUP($C85,'LINHA 1'!$C$6:$BM$162,'Carga People'!V$2,0)),0,VLOOKUP($C85,'LINHA 1'!$C$6:$BM$162,'Carga People'!V$2,0))+IF(ISERROR(VLOOKUP($C85,'LINHA 2'!$C$6:$BM$114,'Carga People'!V$2,0)),0,VLOOKUP($C85,'LINHA 2'!$C$6:$BM$114,'Carga People'!V$2,0))+IF(ISERROR(VLOOKUP($C85,'LINHA 3'!$C$6:$BM$106,'Carga People'!V$2,0)),0,VLOOKUP($C85,'LINHA 3'!$C$6:$BM$106,'Carga People'!V$2,0))</f>
        <v>0</v>
      </c>
      <c r="W85" s="144">
        <f>IF(ISERROR(VLOOKUP($C85,'LINHA 1'!$C$6:$BM$162,'Carga People'!W$2,0)),0,VLOOKUP($C85,'LINHA 1'!$C$6:$BM$162,'Carga People'!W$2,0))+IF(ISERROR(VLOOKUP($C85,'LINHA 2'!$C$6:$BM$114,'Carga People'!W$2,0)),0,VLOOKUP($C85,'LINHA 2'!$C$6:$BM$114,'Carga People'!W$2,0))+IF(ISERROR(VLOOKUP($C85,'LINHA 3'!$C$6:$BM$106,'Carga People'!W$2,0)),0,VLOOKUP($C85,'LINHA 3'!$C$6:$BM$106,'Carga People'!W$2,0))</f>
        <v>0</v>
      </c>
      <c r="X85" s="144">
        <f>IF(ISERROR(VLOOKUP($C85,'LINHA 1'!$C$6:$BM$162,'Carga People'!X$2,0)),0,VLOOKUP($C85,'LINHA 1'!$C$6:$BM$162,'Carga People'!X$2,0))+IF(ISERROR(VLOOKUP($C85,'LINHA 2'!$C$6:$BM$114,'Carga People'!X$2,0)),0,VLOOKUP($C85,'LINHA 2'!$C$6:$BM$114,'Carga People'!X$2,0))+IF(ISERROR(VLOOKUP($C85,'LINHA 3'!$C$6:$BM$106,'Carga People'!X$2,0)),0,VLOOKUP($C85,'LINHA 3'!$C$6:$BM$106,'Carga People'!X$2,0))</f>
        <v>0</v>
      </c>
      <c r="Y85" s="144">
        <f>IF(ISERROR(VLOOKUP($C85,'LINHA 1'!$C$6:$BM$162,'Carga People'!Y$2,0)),0,VLOOKUP($C85,'LINHA 1'!$C$6:$BM$162,'Carga People'!Y$2,0))+IF(ISERROR(VLOOKUP($C85,'LINHA 2'!$C$6:$BM$114,'Carga People'!Y$2,0)),0,VLOOKUP($C85,'LINHA 2'!$C$6:$BM$114,'Carga People'!Y$2,0))+IF(ISERROR(VLOOKUP($C85,'LINHA 3'!$C$6:$BM$106,'Carga People'!Y$2,0)),0,VLOOKUP($C85,'LINHA 3'!$C$6:$BM$106,'Carga People'!Y$2,0))</f>
        <v>0</v>
      </c>
      <c r="Z85" s="144">
        <f>IF(ISERROR(VLOOKUP($C85,'LINHA 1'!$C$6:$BM$162,'Carga People'!Z$2,0)),0,VLOOKUP($C85,'LINHA 1'!$C$6:$BM$162,'Carga People'!Z$2,0))+IF(ISERROR(VLOOKUP($C85,'LINHA 2'!$C$6:$BM$114,'Carga People'!Z$2,0)),0,VLOOKUP($C85,'LINHA 2'!$C$6:$BM$114,'Carga People'!Z$2,0))+IF(ISERROR(VLOOKUP($C85,'LINHA 3'!$C$6:$BM$106,'Carga People'!Z$2,0)),0,VLOOKUP($C85,'LINHA 3'!$C$6:$BM$106,'Carga People'!Z$2,0))</f>
        <v>0</v>
      </c>
      <c r="AA85" s="144">
        <f>IF(ISERROR(VLOOKUP($C85,'LINHA 1'!$C$6:$BM$162,'Carga People'!AA$2,0)),0,VLOOKUP($C85,'LINHA 1'!$C$6:$BM$162,'Carga People'!AA$2,0))+IF(ISERROR(VLOOKUP($C85,'LINHA 2'!$C$6:$BM$114,'Carga People'!AA$2,0)),0,VLOOKUP($C85,'LINHA 2'!$C$6:$BM$114,'Carga People'!AA$2,0))+IF(ISERROR(VLOOKUP($C85,'LINHA 3'!$C$6:$BM$106,'Carga People'!AA$2,0)),0,VLOOKUP($C85,'LINHA 3'!$C$6:$BM$106,'Carga People'!AA$2,0))</f>
        <v>0</v>
      </c>
      <c r="AB85" s="144">
        <f>IF(ISERROR(VLOOKUP($C85,'LINHA 1'!$C$6:$BM$162,'Carga People'!AB$2,0)),0,VLOOKUP($C85,'LINHA 1'!$C$6:$BM$162,'Carga People'!AB$2,0))+IF(ISERROR(VLOOKUP($C85,'LINHA 2'!$C$6:$BM$114,'Carga People'!AB$2,0)),0,VLOOKUP($C85,'LINHA 2'!$C$6:$BM$114,'Carga People'!AB$2,0))+IF(ISERROR(VLOOKUP($C85,'LINHA 3'!$C$6:$BM$106,'Carga People'!AB$2,0)),0,VLOOKUP($C85,'LINHA 3'!$C$6:$BM$106,'Carga People'!AB$2,0))</f>
        <v>0</v>
      </c>
      <c r="AC85" s="144">
        <f>IF(ISERROR(VLOOKUP($C85,'LINHA 1'!$C$6:$BM$162,'Carga People'!AC$2,0)),0,VLOOKUP($C85,'LINHA 1'!$C$6:$BM$162,'Carga People'!AC$2,0))+IF(ISERROR(VLOOKUP($C85,'LINHA 2'!$C$6:$BM$114,'Carga People'!AC$2,0)),0,VLOOKUP($C85,'LINHA 2'!$C$6:$BM$114,'Carga People'!AC$2,0))+IF(ISERROR(VLOOKUP($C85,'LINHA 3'!$C$6:$BM$106,'Carga People'!AC$2,0)),0,VLOOKUP($C85,'LINHA 3'!$C$6:$BM$106,'Carga People'!AC$2,0))</f>
        <v>0</v>
      </c>
      <c r="AD85" s="144">
        <f>IF(ISERROR(VLOOKUP($C85,'LINHA 1'!$C$6:$BM$162,'Carga People'!AD$2,0)),0,VLOOKUP($C85,'LINHA 1'!$C$6:$BM$162,'Carga People'!AD$2,0))+IF(ISERROR(VLOOKUP($C85,'LINHA 2'!$C$6:$BM$114,'Carga People'!AD$2,0)),0,VLOOKUP($C85,'LINHA 2'!$C$6:$BM$114,'Carga People'!AD$2,0))+IF(ISERROR(VLOOKUP($C85,'LINHA 3'!$C$6:$BM$106,'Carga People'!AD$2,0)),0,VLOOKUP($C85,'LINHA 3'!$C$6:$BM$106,'Carga People'!AD$2,0))</f>
        <v>0</v>
      </c>
      <c r="AE85" s="144">
        <f>IF(ISERROR(VLOOKUP($C85,'LINHA 1'!$C$6:$BM$162,'Carga People'!AE$2,0)),0,VLOOKUP($C85,'LINHA 1'!$C$6:$BM$162,'Carga People'!AE$2,0))+IF(ISERROR(VLOOKUP($C85,'LINHA 2'!$C$6:$BM$114,'Carga People'!AE$2,0)),0,VLOOKUP($C85,'LINHA 2'!$C$6:$BM$114,'Carga People'!AE$2,0))+IF(ISERROR(VLOOKUP($C85,'LINHA 3'!$C$6:$BM$106,'Carga People'!AE$2,0)),0,VLOOKUP($C85,'LINHA 3'!$C$6:$BM$106,'Carga People'!AE$2,0))</f>
        <v>0</v>
      </c>
      <c r="AF85" s="144">
        <f>IF(ISERROR(VLOOKUP($C85,'LINHA 1'!$C$6:$BM$162,'Carga People'!AF$2,0)),0,VLOOKUP($C85,'LINHA 1'!$C$6:$BM$162,'Carga People'!AF$2,0))+IF(ISERROR(VLOOKUP($C85,'LINHA 2'!$C$6:$BM$114,'Carga People'!AF$2,0)),0,VLOOKUP($C85,'LINHA 2'!$C$6:$BM$114,'Carga People'!AF$2,0))+IF(ISERROR(VLOOKUP($C85,'LINHA 3'!$C$6:$BM$106,'Carga People'!AF$2,0)),0,VLOOKUP($C85,'LINHA 3'!$C$6:$BM$106,'Carga People'!AF$2,0))</f>
        <v>0</v>
      </c>
      <c r="AG85" s="144">
        <f>IF(ISERROR(VLOOKUP($C85,'LINHA 1'!$C$6:$BM$162,'Carga People'!AG$2,0)),0,VLOOKUP($C85,'LINHA 1'!$C$6:$BM$162,'Carga People'!AG$2,0))+IF(ISERROR(VLOOKUP($C85,'LINHA 2'!$C$6:$BM$114,'Carga People'!AG$2,0)),0,VLOOKUP($C85,'LINHA 2'!$C$6:$BM$114,'Carga People'!AG$2,0))+IF(ISERROR(VLOOKUP($C85,'LINHA 3'!$C$6:$BM$106,'Carga People'!AG$2,0)),0,VLOOKUP($C85,'LINHA 3'!$C$6:$BM$106,'Carga People'!AG$2,0))</f>
        <v>0</v>
      </c>
      <c r="AH85" s="144">
        <f>IF(ISERROR(VLOOKUP($C85,'LINHA 1'!$C$6:$BM$162,'Carga People'!AH$2,0)),0,VLOOKUP($C85,'LINHA 1'!$C$6:$BM$162,'Carga People'!AH$2,0))+IF(ISERROR(VLOOKUP($C85,'LINHA 2'!$C$6:$BM$114,'Carga People'!AH$2,0)),0,VLOOKUP($C85,'LINHA 2'!$C$6:$BM$114,'Carga People'!AH$2,0))+IF(ISERROR(VLOOKUP($C85,'LINHA 3'!$C$6:$BM$106,'Carga People'!AH$2,0)),0,VLOOKUP($C85,'LINHA 3'!$C$6:$BM$106,'Carga People'!AH$2,0))</f>
        <v>0</v>
      </c>
      <c r="AI85" s="144">
        <f>IF(ISERROR(VLOOKUP($C85,'LINHA 1'!$C$6:$BM$162,'Carga People'!AI$2,0)),0,VLOOKUP($C85,'LINHA 1'!$C$6:$BM$162,'Carga People'!AI$2,0))+IF(ISERROR(VLOOKUP($C85,'LINHA 2'!$C$6:$BM$114,'Carga People'!AI$2,0)),0,VLOOKUP($C85,'LINHA 2'!$C$6:$BM$114,'Carga People'!AI$2,0))+IF(ISERROR(VLOOKUP($C85,'LINHA 3'!$C$6:$BM$106,'Carga People'!AI$2,0)),0,VLOOKUP($C85,'LINHA 3'!$C$6:$BM$106,'Carga People'!AI$2,0))</f>
        <v>0</v>
      </c>
      <c r="AJ85" s="144">
        <f>IF(ISERROR(VLOOKUP($C85,'LINHA 1'!$C$6:$BM$162,'Carga People'!AJ$2,0)),0,VLOOKUP($C85,'LINHA 1'!$C$6:$BM$162,'Carga People'!AJ$2,0))+IF(ISERROR(VLOOKUP($C85,'LINHA 2'!$C$6:$BM$114,'Carga People'!AJ$2,0)),0,VLOOKUP($C85,'LINHA 2'!$C$6:$BM$114,'Carga People'!AJ$2,0))+IF(ISERROR(VLOOKUP($C85,'LINHA 3'!$C$6:$BM$106,'Carga People'!AJ$2,0)),0,VLOOKUP($C85,'LINHA 3'!$C$6:$BM$106,'Carga People'!AJ$2,0))</f>
        <v>0</v>
      </c>
      <c r="AK85" s="144">
        <f>IF(ISERROR(VLOOKUP($C85,'LINHA 1'!$C$6:$BM$162,'Carga People'!AK$2,0)),0,VLOOKUP($C85,'LINHA 1'!$C$6:$BM$162,'Carga People'!AK$2,0))+IF(ISERROR(VLOOKUP($C85,'LINHA 2'!$C$6:$BM$114,'Carga People'!AK$2,0)),0,VLOOKUP($C85,'LINHA 2'!$C$6:$BM$114,'Carga People'!AK$2,0))+IF(ISERROR(VLOOKUP($C85,'LINHA 3'!$C$6:$BM$106,'Carga People'!AK$2,0)),0,VLOOKUP($C85,'LINHA 3'!$C$6:$BM$106,'Carga People'!AK$2,0))</f>
        <v>0</v>
      </c>
      <c r="AL85" s="144">
        <f>IF(ISERROR(VLOOKUP($C85,'LINHA 1'!$C$6:$BM$162,'Carga People'!AL$2,0)),0,VLOOKUP($C85,'LINHA 1'!$C$6:$BM$162,'Carga People'!AL$2,0))+IF(ISERROR(VLOOKUP($C85,'LINHA 2'!$C$6:$BM$114,'Carga People'!AL$2,0)),0,VLOOKUP($C85,'LINHA 2'!$C$6:$BM$114,'Carga People'!AL$2,0))+IF(ISERROR(VLOOKUP($C85,'LINHA 3'!$C$6:$BM$106,'Carga People'!AL$2,0)),0,VLOOKUP($C85,'LINHA 3'!$C$6:$BM$106,'Carga People'!AL$2,0))</f>
        <v>0</v>
      </c>
      <c r="AM85" s="144">
        <f>IF(ISERROR(VLOOKUP($C85,'LINHA 1'!$C$6:$BM$162,'Carga People'!AM$2,0)),0,VLOOKUP($C85,'LINHA 1'!$C$6:$BM$162,'Carga People'!AM$2,0))+IF(ISERROR(VLOOKUP($C85,'LINHA 2'!$C$6:$BM$114,'Carga People'!AM$2,0)),0,VLOOKUP($C85,'LINHA 2'!$C$6:$BM$114,'Carga People'!AM$2,0))+IF(ISERROR(VLOOKUP($C85,'LINHA 3'!$C$6:$BM$106,'Carga People'!AM$2,0)),0,VLOOKUP($C85,'LINHA 3'!$C$6:$BM$106,'Carga People'!AM$2,0))</f>
        <v>0</v>
      </c>
      <c r="AN85" s="144">
        <f>IF(ISERROR(VLOOKUP($C85,'LINHA 1'!$C$6:$BM$162,'Carga People'!AN$2,0)),0,VLOOKUP($C85,'LINHA 1'!$C$6:$BM$162,'Carga People'!AN$2,0))+IF(ISERROR(VLOOKUP($C85,'LINHA 2'!$C$6:$BM$114,'Carga People'!AN$2,0)),0,VLOOKUP($C85,'LINHA 2'!$C$6:$BM$114,'Carga People'!AN$2,0))+IF(ISERROR(VLOOKUP($C85,'LINHA 3'!$C$6:$BM$106,'Carga People'!AN$2,0)),0,VLOOKUP($C85,'LINHA 3'!$C$6:$BM$106,'Carga People'!AN$2,0))</f>
        <v>0</v>
      </c>
      <c r="AO85" s="144">
        <f>IF(ISERROR(VLOOKUP($C85,'LINHA 1'!$C$6:$BM$162,'Carga People'!AO$2,0)),0,VLOOKUP($C85,'LINHA 1'!$C$6:$BM$162,'Carga People'!AO$2,0))+IF(ISERROR(VLOOKUP($C85,'LINHA 2'!$C$6:$BM$114,'Carga People'!AO$2,0)),0,VLOOKUP($C85,'LINHA 2'!$C$6:$BM$114,'Carga People'!AO$2,0))+IF(ISERROR(VLOOKUP($C85,'LINHA 3'!$C$6:$BM$106,'Carga People'!AO$2,0)),0,VLOOKUP($C85,'LINHA 3'!$C$6:$BM$106,'Carga People'!AO$2,0))</f>
        <v>0</v>
      </c>
      <c r="AP85" s="144">
        <f>IF(ISERROR(VLOOKUP($C85,'LINHA 1'!$C$6:$BM$162,'Carga People'!AP$2,0)),0,VLOOKUP($C85,'LINHA 1'!$C$6:$BM$162,'Carga People'!AP$2,0))+IF(ISERROR(VLOOKUP($C85,'LINHA 2'!$C$6:$BM$114,'Carga People'!AP$2,0)),0,VLOOKUP($C85,'LINHA 2'!$C$6:$BM$114,'Carga People'!AP$2,0))+IF(ISERROR(VLOOKUP($C85,'LINHA 3'!$C$6:$BM$106,'Carga People'!AP$2,0)),0,VLOOKUP($C85,'LINHA 3'!$C$6:$BM$106,'Carga People'!AP$2,0))</f>
        <v>0</v>
      </c>
      <c r="AQ85" s="144">
        <f>IF(ISERROR(VLOOKUP($C85,'LINHA 1'!$C$6:$BM$162,'Carga People'!AQ$2,0)),0,VLOOKUP($C85,'LINHA 1'!$C$6:$BM$162,'Carga People'!AQ$2,0))+IF(ISERROR(VLOOKUP($C85,'LINHA 2'!$C$6:$BM$114,'Carga People'!AQ$2,0)),0,VLOOKUP($C85,'LINHA 2'!$C$6:$BM$114,'Carga People'!AQ$2,0))+IF(ISERROR(VLOOKUP($C85,'LINHA 3'!$C$6:$BM$106,'Carga People'!AQ$2,0)),0,VLOOKUP($C85,'LINHA 3'!$C$6:$BM$106,'Carga People'!AQ$2,0))</f>
        <v>0</v>
      </c>
      <c r="AR85" s="144">
        <f>IF(ISERROR(VLOOKUP($C85,'LINHA 1'!$C$6:$BM$162,'Carga People'!AR$2,0)),0,VLOOKUP($C85,'LINHA 1'!$C$6:$BM$162,'Carga People'!AR$2,0))+IF(ISERROR(VLOOKUP($C85,'LINHA 2'!$C$6:$BM$114,'Carga People'!AR$2,0)),0,VLOOKUP($C85,'LINHA 2'!$C$6:$BM$114,'Carga People'!AR$2,0))+IF(ISERROR(VLOOKUP($C85,'LINHA 3'!$C$6:$BM$106,'Carga People'!AR$2,0)),0,VLOOKUP($C85,'LINHA 3'!$C$6:$BM$106,'Carga People'!AR$2,0))</f>
        <v>0</v>
      </c>
      <c r="AS85" s="144">
        <f>IF(ISERROR(VLOOKUP($C85,'LINHA 1'!$C$6:$BM$162,'Carga People'!AS$2,0)),0,VLOOKUP($C85,'LINHA 1'!$C$6:$BM$162,'Carga People'!AS$2,0))+IF(ISERROR(VLOOKUP($C85,'LINHA 2'!$C$6:$BM$114,'Carga People'!AS$2,0)),0,VLOOKUP($C85,'LINHA 2'!$C$6:$BM$114,'Carga People'!AS$2,0))+IF(ISERROR(VLOOKUP($C85,'LINHA 3'!$C$6:$BM$106,'Carga People'!AS$2,0)),0,VLOOKUP($C85,'LINHA 3'!$C$6:$BM$106,'Carga People'!AS$2,0))</f>
        <v>0</v>
      </c>
      <c r="AT85" s="144">
        <f>IF(ISERROR(VLOOKUP($C85,'LINHA 1'!$C$6:$BM$162,'Carga People'!AT$2,0)),0,VLOOKUP($C85,'LINHA 1'!$C$6:$BM$162,'Carga People'!AT$2,0))+IF(ISERROR(VLOOKUP($C85,'LINHA 2'!$C$6:$BM$114,'Carga People'!AT$2,0)),0,VLOOKUP($C85,'LINHA 2'!$C$6:$BM$114,'Carga People'!AT$2,0))+IF(ISERROR(VLOOKUP($C85,'LINHA 3'!$C$6:$BM$106,'Carga People'!AT$2,0)),0,VLOOKUP($C85,'LINHA 3'!$C$6:$BM$106,'Carga People'!AT$2,0))</f>
        <v>0</v>
      </c>
      <c r="AU85" s="776">
        <f t="shared" si="12"/>
        <v>0</v>
      </c>
      <c r="AV85" s="780" t="str">
        <f t="shared" si="3"/>
        <v/>
      </c>
      <c r="AW85" s="90">
        <f>IF(D85="","",VLOOKUP(D85,MI_ME!$D$5:$AQ$336,39,0))</f>
        <v>0</v>
      </c>
      <c r="AX85" s="660"/>
    </row>
    <row r="86" spans="1:50" ht="18" hidden="1" customHeight="1" x14ac:dyDescent="0.3">
      <c r="A86" s="1792"/>
      <c r="B86" s="770" t="s">
        <v>212</v>
      </c>
      <c r="C86" s="770" t="s">
        <v>201</v>
      </c>
      <c r="D86" s="771" t="str">
        <f>LEFT(C86,11)</f>
        <v>21061CBA206</v>
      </c>
      <c r="E86" s="1457" t="s">
        <v>917</v>
      </c>
      <c r="F86" s="770" t="s">
        <v>15</v>
      </c>
      <c r="G86" s="136"/>
      <c r="H86" s="137"/>
      <c r="I86" s="138"/>
      <c r="J86" s="139">
        <f>IF(ISERROR(VLOOKUP($C86,'LINHA 1'!$C$6:$BM$162,'Carga People'!J$2,0)),0,VLOOKUP($C86,'LINHA 1'!$C$6:$BM$162,'Carga People'!J$2,0))+IF(ISERROR(VLOOKUP($C86,'LINHA 2'!$C$6:$BM$114,'Carga People'!J$2,0)),0,VLOOKUP($C86,'LINHA 2'!$C$6:$BM$114,'Carga People'!J$2,0))+IF(ISERROR(VLOOKUP($C86,'LINHA 3'!$C$6:$BM$106,'Carga People'!J$2,0)),0,VLOOKUP($C86,'LINHA 3'!$C$6:$BM$106,'Carga People'!J$2,0))</f>
        <v>0</v>
      </c>
      <c r="K86" s="140">
        <f>IF(ISERROR(VLOOKUP($C86,'LINHA 1'!$C$6:$BM$162,'Carga People'!K$2,0)),0,VLOOKUP($C86,'LINHA 1'!$C$6:$BM$162,'Carga People'!K$2,0))+IF(ISERROR(VLOOKUP($C86,'LINHA 2'!$C$6:$BM$114,'Carga People'!K$2,0)),0,VLOOKUP($C86,'LINHA 2'!$C$6:$BM$114,'Carga People'!K$2,0))+IF(ISERROR(VLOOKUP($C86,'LINHA 3'!$C$6:$BM$106,'Carga People'!K$2,0)),0,VLOOKUP($C86,'LINHA 3'!$C$6:$BM$106,'Carga People'!K$2,0))</f>
        <v>0</v>
      </c>
      <c r="L86" s="140">
        <f>IF(ISERROR(VLOOKUP($C86,'LINHA 1'!$C$6:$BM$162,'Carga People'!L$2,0)),0,VLOOKUP($C86,'LINHA 1'!$C$6:$BM$162,'Carga People'!L$2,0))+IF(ISERROR(VLOOKUP($C86,'LINHA 2'!$C$6:$BM$114,'Carga People'!L$2,0)),0,VLOOKUP($C86,'LINHA 2'!$C$6:$BM$114,'Carga People'!L$2,0))+IF(ISERROR(VLOOKUP($C86,'LINHA 3'!$C$6:$BM$106,'Carga People'!L$2,0)),0,VLOOKUP($C86,'LINHA 3'!$C$6:$BM$106,'Carga People'!L$2,0))</f>
        <v>0</v>
      </c>
      <c r="M86" s="140">
        <f>IF(ISERROR(VLOOKUP($C86,'LINHA 1'!$C$6:$BM$162,'Carga People'!M$2,0)),0,VLOOKUP($C86,'LINHA 1'!$C$6:$BM$162,'Carga People'!M$2,0))+IF(ISERROR(VLOOKUP($C86,'LINHA 2'!$C$6:$BM$114,'Carga People'!M$2,0)),0,VLOOKUP($C86,'LINHA 2'!$C$6:$BM$114,'Carga People'!M$2,0))+IF(ISERROR(VLOOKUP($C86,'LINHA 3'!$C$6:$BM$106,'Carga People'!M$2,0)),0,VLOOKUP($C86,'LINHA 3'!$C$6:$BM$106,'Carga People'!M$2,0))</f>
        <v>0</v>
      </c>
      <c r="N86" s="140">
        <f>IF(ISERROR(VLOOKUP($C86,'LINHA 1'!$C$6:$BM$162,'Carga People'!N$2,0)),0,VLOOKUP($C86,'LINHA 1'!$C$6:$BM$162,'Carga People'!N$2,0))+IF(ISERROR(VLOOKUP($C86,'LINHA 2'!$C$6:$BM$114,'Carga People'!N$2,0)),0,VLOOKUP($C86,'LINHA 2'!$C$6:$BM$114,'Carga People'!N$2,0))+IF(ISERROR(VLOOKUP($C86,'LINHA 3'!$C$6:$BM$106,'Carga People'!N$2,0)),0,VLOOKUP($C86,'LINHA 3'!$C$6:$BM$106,'Carga People'!N$2,0))</f>
        <v>0</v>
      </c>
      <c r="O86" s="140">
        <f>IF(ISERROR(VLOOKUP($C86,'LINHA 1'!$C$6:$BM$162,'Carga People'!O$2,0)),0,VLOOKUP($C86,'LINHA 1'!$C$6:$BM$162,'Carga People'!O$2,0))+IF(ISERROR(VLOOKUP($C86,'LINHA 2'!$C$6:$BM$114,'Carga People'!O$2,0)),0,VLOOKUP($C86,'LINHA 2'!$C$6:$BM$114,'Carga People'!O$2,0))+IF(ISERROR(VLOOKUP($C86,'LINHA 3'!$C$6:$BM$106,'Carga People'!O$2,0)),0,VLOOKUP($C86,'LINHA 3'!$C$6:$BM$106,'Carga People'!O$2,0))</f>
        <v>0</v>
      </c>
      <c r="P86" s="140">
        <f>IF(ISERROR(VLOOKUP($C86,'LINHA 1'!$C$6:$BM$162,'Carga People'!P$2,0)),0,VLOOKUP($C86,'LINHA 1'!$C$6:$BM$162,'Carga People'!P$2,0))+IF(ISERROR(VLOOKUP($C86,'LINHA 2'!$C$6:$BM$114,'Carga People'!P$2,0)),0,VLOOKUP($C86,'LINHA 2'!$C$6:$BM$114,'Carga People'!P$2,0))+IF(ISERROR(VLOOKUP($C86,'LINHA 3'!$C$6:$BM$106,'Carga People'!P$2,0)),0,VLOOKUP($C86,'LINHA 3'!$C$6:$BM$106,'Carga People'!P$2,0))</f>
        <v>0</v>
      </c>
      <c r="Q86" s="140">
        <f>IF(ISERROR(VLOOKUP($C86,'LINHA 1'!$C$6:$BM$162,'Carga People'!Q$2,0)),0,VLOOKUP($C86,'LINHA 1'!$C$6:$BM$162,'Carga People'!Q$2,0))+IF(ISERROR(VLOOKUP($C86,'LINHA 2'!$C$6:$BM$114,'Carga People'!Q$2,0)),0,VLOOKUP($C86,'LINHA 2'!$C$6:$BM$114,'Carga People'!Q$2,0))+IF(ISERROR(VLOOKUP($C86,'LINHA 3'!$C$6:$BM$106,'Carga People'!Q$2,0)),0,VLOOKUP($C86,'LINHA 3'!$C$6:$BM$106,'Carga People'!Q$2,0))</f>
        <v>0</v>
      </c>
      <c r="R86" s="140">
        <f>IF(ISERROR(VLOOKUP($C86,'LINHA 1'!$C$6:$BM$162,'Carga People'!R$2,0)),0,VLOOKUP($C86,'LINHA 1'!$C$6:$BM$162,'Carga People'!R$2,0))+IF(ISERROR(VLOOKUP($C86,'LINHA 2'!$C$6:$BM$114,'Carga People'!R$2,0)),0,VLOOKUP($C86,'LINHA 2'!$C$6:$BM$114,'Carga People'!R$2,0))+IF(ISERROR(VLOOKUP($C86,'LINHA 3'!$C$6:$BM$106,'Carga People'!R$2,0)),0,VLOOKUP($C86,'LINHA 3'!$C$6:$BM$106,'Carga People'!R$2,0))</f>
        <v>0</v>
      </c>
      <c r="S86" s="140">
        <f>IF(ISERROR(VLOOKUP($C86,'LINHA 1'!$C$6:$BM$162,'Carga People'!S$2,0)),0,VLOOKUP($C86,'LINHA 1'!$C$6:$BM$162,'Carga People'!S$2,0))+IF(ISERROR(VLOOKUP($C86,'LINHA 2'!$C$6:$BM$114,'Carga People'!S$2,0)),0,VLOOKUP($C86,'LINHA 2'!$C$6:$BM$114,'Carga People'!S$2,0))+IF(ISERROR(VLOOKUP($C86,'LINHA 3'!$C$6:$BM$106,'Carga People'!S$2,0)),0,VLOOKUP($C86,'LINHA 3'!$C$6:$BM$106,'Carga People'!S$2,0))</f>
        <v>0</v>
      </c>
      <c r="T86" s="140">
        <f>IF(ISERROR(VLOOKUP($C86,'LINHA 1'!$C$6:$BM$162,'Carga People'!T$2,0)),0,VLOOKUP($C86,'LINHA 1'!$C$6:$BM$162,'Carga People'!T$2,0))+IF(ISERROR(VLOOKUP($C86,'LINHA 2'!$C$6:$BM$114,'Carga People'!T$2,0)),0,VLOOKUP($C86,'LINHA 2'!$C$6:$BM$114,'Carga People'!T$2,0))+IF(ISERROR(VLOOKUP($C86,'LINHA 3'!$C$6:$BM$106,'Carga People'!T$2,0)),0,VLOOKUP($C86,'LINHA 3'!$C$6:$BM$106,'Carga People'!T$2,0))</f>
        <v>0</v>
      </c>
      <c r="U86" s="140">
        <f>IF(ISERROR(VLOOKUP($C86,'LINHA 1'!$C$6:$BM$162,'Carga People'!U$2,0)),0,VLOOKUP($C86,'LINHA 1'!$C$6:$BM$162,'Carga People'!U$2,0))+IF(ISERROR(VLOOKUP($C86,'LINHA 2'!$C$6:$BM$114,'Carga People'!U$2,0)),0,VLOOKUP($C86,'LINHA 2'!$C$6:$BM$114,'Carga People'!U$2,0))+IF(ISERROR(VLOOKUP($C86,'LINHA 3'!$C$6:$BM$106,'Carga People'!U$2,0)),0,VLOOKUP($C86,'LINHA 3'!$C$6:$BM$106,'Carga People'!U$2,0))</f>
        <v>0</v>
      </c>
      <c r="V86" s="140">
        <f>IF(ISERROR(VLOOKUP($C86,'LINHA 1'!$C$6:$BM$162,'Carga People'!V$2,0)),0,VLOOKUP($C86,'LINHA 1'!$C$6:$BM$162,'Carga People'!V$2,0))+IF(ISERROR(VLOOKUP($C86,'LINHA 2'!$C$6:$BM$114,'Carga People'!V$2,0)),0,VLOOKUP($C86,'LINHA 2'!$C$6:$BM$114,'Carga People'!V$2,0))+IF(ISERROR(VLOOKUP($C86,'LINHA 3'!$C$6:$BM$106,'Carga People'!V$2,0)),0,VLOOKUP($C86,'LINHA 3'!$C$6:$BM$106,'Carga People'!V$2,0))</f>
        <v>0</v>
      </c>
      <c r="W86" s="140">
        <f>IF(ISERROR(VLOOKUP($C86,'LINHA 1'!$C$6:$BM$162,'Carga People'!W$2,0)),0,VLOOKUP($C86,'LINHA 1'!$C$6:$BM$162,'Carga People'!W$2,0))+IF(ISERROR(VLOOKUP($C86,'LINHA 2'!$C$6:$BM$114,'Carga People'!W$2,0)),0,VLOOKUP($C86,'LINHA 2'!$C$6:$BM$114,'Carga People'!W$2,0))+IF(ISERROR(VLOOKUP($C86,'LINHA 3'!$C$6:$BM$106,'Carga People'!W$2,0)),0,VLOOKUP($C86,'LINHA 3'!$C$6:$BM$106,'Carga People'!W$2,0))</f>
        <v>0</v>
      </c>
      <c r="X86" s="140">
        <f>IF(ISERROR(VLOOKUP($C86,'LINHA 1'!$C$6:$BM$162,'Carga People'!X$2,0)),0,VLOOKUP($C86,'LINHA 1'!$C$6:$BM$162,'Carga People'!X$2,0))+IF(ISERROR(VLOOKUP($C86,'LINHA 2'!$C$6:$BM$114,'Carga People'!X$2,0)),0,VLOOKUP($C86,'LINHA 2'!$C$6:$BM$114,'Carga People'!X$2,0))+IF(ISERROR(VLOOKUP($C86,'LINHA 3'!$C$6:$BM$106,'Carga People'!X$2,0)),0,VLOOKUP($C86,'LINHA 3'!$C$6:$BM$106,'Carga People'!X$2,0))</f>
        <v>0</v>
      </c>
      <c r="Y86" s="140">
        <f>IF(ISERROR(VLOOKUP($C86,'LINHA 1'!$C$6:$BM$162,'Carga People'!Y$2,0)),0,VLOOKUP($C86,'LINHA 1'!$C$6:$BM$162,'Carga People'!Y$2,0))+IF(ISERROR(VLOOKUP($C86,'LINHA 2'!$C$6:$BM$114,'Carga People'!Y$2,0)),0,VLOOKUP($C86,'LINHA 2'!$C$6:$BM$114,'Carga People'!Y$2,0))+IF(ISERROR(VLOOKUP($C86,'LINHA 3'!$C$6:$BM$106,'Carga People'!Y$2,0)),0,VLOOKUP($C86,'LINHA 3'!$C$6:$BM$106,'Carga People'!Y$2,0))</f>
        <v>0</v>
      </c>
      <c r="Z86" s="140">
        <f>IF(ISERROR(VLOOKUP($C86,'LINHA 1'!$C$6:$BM$162,'Carga People'!Z$2,0)),0,VLOOKUP($C86,'LINHA 1'!$C$6:$BM$162,'Carga People'!Z$2,0))+IF(ISERROR(VLOOKUP($C86,'LINHA 2'!$C$6:$BM$114,'Carga People'!Z$2,0)),0,VLOOKUP($C86,'LINHA 2'!$C$6:$BM$114,'Carga People'!Z$2,0))+IF(ISERROR(VLOOKUP($C86,'LINHA 3'!$C$6:$BM$106,'Carga People'!Z$2,0)),0,VLOOKUP($C86,'LINHA 3'!$C$6:$BM$106,'Carga People'!Z$2,0))</f>
        <v>0</v>
      </c>
      <c r="AA86" s="140">
        <f>IF(ISERROR(VLOOKUP($C86,'LINHA 1'!$C$6:$BM$162,'Carga People'!AA$2,0)),0,VLOOKUP($C86,'LINHA 1'!$C$6:$BM$162,'Carga People'!AA$2,0))+IF(ISERROR(VLOOKUP($C86,'LINHA 2'!$C$6:$BM$114,'Carga People'!AA$2,0)),0,VLOOKUP($C86,'LINHA 2'!$C$6:$BM$114,'Carga People'!AA$2,0))+IF(ISERROR(VLOOKUP($C86,'LINHA 3'!$C$6:$BM$106,'Carga People'!AA$2,0)),0,VLOOKUP($C86,'LINHA 3'!$C$6:$BM$106,'Carga People'!AA$2,0))</f>
        <v>0</v>
      </c>
      <c r="AB86" s="140">
        <f>IF(ISERROR(VLOOKUP($C86,'LINHA 1'!$C$6:$BM$162,'Carga People'!AB$2,0)),0,VLOOKUP($C86,'LINHA 1'!$C$6:$BM$162,'Carga People'!AB$2,0))+IF(ISERROR(VLOOKUP($C86,'LINHA 2'!$C$6:$BM$114,'Carga People'!AB$2,0)),0,VLOOKUP($C86,'LINHA 2'!$C$6:$BM$114,'Carga People'!AB$2,0))+IF(ISERROR(VLOOKUP($C86,'LINHA 3'!$C$6:$BM$106,'Carga People'!AB$2,0)),0,VLOOKUP($C86,'LINHA 3'!$C$6:$BM$106,'Carga People'!AB$2,0))</f>
        <v>0</v>
      </c>
      <c r="AC86" s="140">
        <f>IF(ISERROR(VLOOKUP($C86,'LINHA 1'!$C$6:$BM$162,'Carga People'!AC$2,0)),0,VLOOKUP($C86,'LINHA 1'!$C$6:$BM$162,'Carga People'!AC$2,0))+IF(ISERROR(VLOOKUP($C86,'LINHA 2'!$C$6:$BM$114,'Carga People'!AC$2,0)),0,VLOOKUP($C86,'LINHA 2'!$C$6:$BM$114,'Carga People'!AC$2,0))+IF(ISERROR(VLOOKUP($C86,'LINHA 3'!$C$6:$BM$106,'Carga People'!AC$2,0)),0,VLOOKUP($C86,'LINHA 3'!$C$6:$BM$106,'Carga People'!AC$2,0))</f>
        <v>0</v>
      </c>
      <c r="AD86" s="140">
        <f>IF(ISERROR(VLOOKUP($C86,'LINHA 1'!$C$6:$BM$162,'Carga People'!AD$2,0)),0,VLOOKUP($C86,'LINHA 1'!$C$6:$BM$162,'Carga People'!AD$2,0))+IF(ISERROR(VLOOKUP($C86,'LINHA 2'!$C$6:$BM$114,'Carga People'!AD$2,0)),0,VLOOKUP($C86,'LINHA 2'!$C$6:$BM$114,'Carga People'!AD$2,0))+IF(ISERROR(VLOOKUP($C86,'LINHA 3'!$C$6:$BM$106,'Carga People'!AD$2,0)),0,VLOOKUP($C86,'LINHA 3'!$C$6:$BM$106,'Carga People'!AD$2,0))</f>
        <v>0</v>
      </c>
      <c r="AE86" s="140">
        <f>IF(ISERROR(VLOOKUP($C86,'LINHA 1'!$C$6:$BM$162,'Carga People'!AE$2,0)),0,VLOOKUP($C86,'LINHA 1'!$C$6:$BM$162,'Carga People'!AE$2,0))+IF(ISERROR(VLOOKUP($C86,'LINHA 2'!$C$6:$BM$114,'Carga People'!AE$2,0)),0,VLOOKUP($C86,'LINHA 2'!$C$6:$BM$114,'Carga People'!AE$2,0))+IF(ISERROR(VLOOKUP($C86,'LINHA 3'!$C$6:$BM$106,'Carga People'!AE$2,0)),0,VLOOKUP($C86,'LINHA 3'!$C$6:$BM$106,'Carga People'!AE$2,0))</f>
        <v>0</v>
      </c>
      <c r="AF86" s="140">
        <f>IF(ISERROR(VLOOKUP($C86,'LINHA 1'!$C$6:$BM$162,'Carga People'!AF$2,0)),0,VLOOKUP($C86,'LINHA 1'!$C$6:$BM$162,'Carga People'!AF$2,0))+IF(ISERROR(VLOOKUP($C86,'LINHA 2'!$C$6:$BM$114,'Carga People'!AF$2,0)),0,VLOOKUP($C86,'LINHA 2'!$C$6:$BM$114,'Carga People'!AF$2,0))+IF(ISERROR(VLOOKUP($C86,'LINHA 3'!$C$6:$BM$106,'Carga People'!AF$2,0)),0,VLOOKUP($C86,'LINHA 3'!$C$6:$BM$106,'Carga People'!AF$2,0))</f>
        <v>0</v>
      </c>
      <c r="AG86" s="140">
        <f>IF(ISERROR(VLOOKUP($C86,'LINHA 1'!$C$6:$BM$162,'Carga People'!AG$2,0)),0,VLOOKUP($C86,'LINHA 1'!$C$6:$BM$162,'Carga People'!AG$2,0))+IF(ISERROR(VLOOKUP($C86,'LINHA 2'!$C$6:$BM$114,'Carga People'!AG$2,0)),0,VLOOKUP($C86,'LINHA 2'!$C$6:$BM$114,'Carga People'!AG$2,0))+IF(ISERROR(VLOOKUP($C86,'LINHA 3'!$C$6:$BM$106,'Carga People'!AG$2,0)),0,VLOOKUP($C86,'LINHA 3'!$C$6:$BM$106,'Carga People'!AG$2,0))</f>
        <v>0</v>
      </c>
      <c r="AH86" s="140">
        <f>IF(ISERROR(VLOOKUP($C86,'LINHA 1'!$C$6:$BM$162,'Carga People'!AH$2,0)),0,VLOOKUP($C86,'LINHA 1'!$C$6:$BM$162,'Carga People'!AH$2,0))+IF(ISERROR(VLOOKUP($C86,'LINHA 2'!$C$6:$BM$114,'Carga People'!AH$2,0)),0,VLOOKUP($C86,'LINHA 2'!$C$6:$BM$114,'Carga People'!AH$2,0))+IF(ISERROR(VLOOKUP($C86,'LINHA 3'!$C$6:$BM$106,'Carga People'!AH$2,0)),0,VLOOKUP($C86,'LINHA 3'!$C$6:$BM$106,'Carga People'!AH$2,0))</f>
        <v>0</v>
      </c>
      <c r="AI86" s="140">
        <f>IF(ISERROR(VLOOKUP($C86,'LINHA 1'!$C$6:$BM$162,'Carga People'!AI$2,0)),0,VLOOKUP($C86,'LINHA 1'!$C$6:$BM$162,'Carga People'!AI$2,0))+IF(ISERROR(VLOOKUP($C86,'LINHA 2'!$C$6:$BM$114,'Carga People'!AI$2,0)),0,VLOOKUP($C86,'LINHA 2'!$C$6:$BM$114,'Carga People'!AI$2,0))+IF(ISERROR(VLOOKUP($C86,'LINHA 3'!$C$6:$BM$106,'Carga People'!AI$2,0)),0,VLOOKUP($C86,'LINHA 3'!$C$6:$BM$106,'Carga People'!AI$2,0))</f>
        <v>0</v>
      </c>
      <c r="AJ86" s="140">
        <f>IF(ISERROR(VLOOKUP($C86,'LINHA 1'!$C$6:$BM$162,'Carga People'!AJ$2,0)),0,VLOOKUP($C86,'LINHA 1'!$C$6:$BM$162,'Carga People'!AJ$2,0))+IF(ISERROR(VLOOKUP($C86,'LINHA 2'!$C$6:$BM$114,'Carga People'!AJ$2,0)),0,VLOOKUP($C86,'LINHA 2'!$C$6:$BM$114,'Carga People'!AJ$2,0))+IF(ISERROR(VLOOKUP($C86,'LINHA 3'!$C$6:$BM$106,'Carga People'!AJ$2,0)),0,VLOOKUP($C86,'LINHA 3'!$C$6:$BM$106,'Carga People'!AJ$2,0))</f>
        <v>0</v>
      </c>
      <c r="AK86" s="140">
        <f>IF(ISERROR(VLOOKUP($C86,'LINHA 1'!$C$6:$BM$162,'Carga People'!AK$2,0)),0,VLOOKUP($C86,'LINHA 1'!$C$6:$BM$162,'Carga People'!AK$2,0))+IF(ISERROR(VLOOKUP($C86,'LINHA 2'!$C$6:$BM$114,'Carga People'!AK$2,0)),0,VLOOKUP($C86,'LINHA 2'!$C$6:$BM$114,'Carga People'!AK$2,0))+IF(ISERROR(VLOOKUP($C86,'LINHA 3'!$C$6:$BM$106,'Carga People'!AK$2,0)),0,VLOOKUP($C86,'LINHA 3'!$C$6:$BM$106,'Carga People'!AK$2,0))</f>
        <v>0</v>
      </c>
      <c r="AL86" s="140">
        <f>IF(ISERROR(VLOOKUP($C86,'LINHA 1'!$C$6:$BM$162,'Carga People'!AL$2,0)),0,VLOOKUP($C86,'LINHA 1'!$C$6:$BM$162,'Carga People'!AL$2,0))+IF(ISERROR(VLOOKUP($C86,'LINHA 2'!$C$6:$BM$114,'Carga People'!AL$2,0)),0,VLOOKUP($C86,'LINHA 2'!$C$6:$BM$114,'Carga People'!AL$2,0))+IF(ISERROR(VLOOKUP($C86,'LINHA 3'!$C$6:$BM$106,'Carga People'!AL$2,0)),0,VLOOKUP($C86,'LINHA 3'!$C$6:$BM$106,'Carga People'!AL$2,0))</f>
        <v>0</v>
      </c>
      <c r="AM86" s="140">
        <f>IF(ISERROR(VLOOKUP($C86,'LINHA 1'!$C$6:$BM$162,'Carga People'!AM$2,0)),0,VLOOKUP($C86,'LINHA 1'!$C$6:$BM$162,'Carga People'!AM$2,0))+IF(ISERROR(VLOOKUP($C86,'LINHA 2'!$C$6:$BM$114,'Carga People'!AM$2,0)),0,VLOOKUP($C86,'LINHA 2'!$C$6:$BM$114,'Carga People'!AM$2,0))+IF(ISERROR(VLOOKUP($C86,'LINHA 3'!$C$6:$BM$106,'Carga People'!AM$2,0)),0,VLOOKUP($C86,'LINHA 3'!$C$6:$BM$106,'Carga People'!AM$2,0))</f>
        <v>0</v>
      </c>
      <c r="AN86" s="140">
        <f>IF(ISERROR(VLOOKUP($C86,'LINHA 1'!$C$6:$BM$162,'Carga People'!AN$2,0)),0,VLOOKUP($C86,'LINHA 1'!$C$6:$BM$162,'Carga People'!AN$2,0))+IF(ISERROR(VLOOKUP($C86,'LINHA 2'!$C$6:$BM$114,'Carga People'!AN$2,0)),0,VLOOKUP($C86,'LINHA 2'!$C$6:$BM$114,'Carga People'!AN$2,0))+IF(ISERROR(VLOOKUP($C86,'LINHA 3'!$C$6:$BM$106,'Carga People'!AN$2,0)),0,VLOOKUP($C86,'LINHA 3'!$C$6:$BM$106,'Carga People'!AN$2,0))</f>
        <v>0</v>
      </c>
      <c r="AO86" s="140">
        <f>IF(ISERROR(VLOOKUP($C86,'LINHA 1'!$C$6:$BM$162,'Carga People'!AO$2,0)),0,VLOOKUP($C86,'LINHA 1'!$C$6:$BM$162,'Carga People'!AO$2,0))+IF(ISERROR(VLOOKUP($C86,'LINHA 2'!$C$6:$BM$114,'Carga People'!AO$2,0)),0,VLOOKUP($C86,'LINHA 2'!$C$6:$BM$114,'Carga People'!AO$2,0))+IF(ISERROR(VLOOKUP($C86,'LINHA 3'!$C$6:$BM$106,'Carga People'!AO$2,0)),0,VLOOKUP($C86,'LINHA 3'!$C$6:$BM$106,'Carga People'!AO$2,0))</f>
        <v>0</v>
      </c>
      <c r="AP86" s="140">
        <f>IF(ISERROR(VLOOKUP($C86,'LINHA 1'!$C$6:$BM$162,'Carga People'!AP$2,0)),0,VLOOKUP($C86,'LINHA 1'!$C$6:$BM$162,'Carga People'!AP$2,0))+IF(ISERROR(VLOOKUP($C86,'LINHA 2'!$C$6:$BM$114,'Carga People'!AP$2,0)),0,VLOOKUP($C86,'LINHA 2'!$C$6:$BM$114,'Carga People'!AP$2,0))+IF(ISERROR(VLOOKUP($C86,'LINHA 3'!$C$6:$BM$106,'Carga People'!AP$2,0)),0,VLOOKUP($C86,'LINHA 3'!$C$6:$BM$106,'Carga People'!AP$2,0))</f>
        <v>0</v>
      </c>
      <c r="AQ86" s="140">
        <f>IF(ISERROR(VLOOKUP($C86,'LINHA 1'!$C$6:$BM$162,'Carga People'!AQ$2,0)),0,VLOOKUP($C86,'LINHA 1'!$C$6:$BM$162,'Carga People'!AQ$2,0))+IF(ISERROR(VLOOKUP($C86,'LINHA 2'!$C$6:$BM$114,'Carga People'!AQ$2,0)),0,VLOOKUP($C86,'LINHA 2'!$C$6:$BM$114,'Carga People'!AQ$2,0))+IF(ISERROR(VLOOKUP($C86,'LINHA 3'!$C$6:$BM$106,'Carga People'!AQ$2,0)),0,VLOOKUP($C86,'LINHA 3'!$C$6:$BM$106,'Carga People'!AQ$2,0))</f>
        <v>0</v>
      </c>
      <c r="AR86" s="140">
        <f>IF(ISERROR(VLOOKUP($C86,'LINHA 1'!$C$6:$BM$162,'Carga People'!AR$2,0)),0,VLOOKUP($C86,'LINHA 1'!$C$6:$BM$162,'Carga People'!AR$2,0))+IF(ISERROR(VLOOKUP($C86,'LINHA 2'!$C$6:$BM$114,'Carga People'!AR$2,0)),0,VLOOKUP($C86,'LINHA 2'!$C$6:$BM$114,'Carga People'!AR$2,0))+IF(ISERROR(VLOOKUP($C86,'LINHA 3'!$C$6:$BM$106,'Carga People'!AR$2,0)),0,VLOOKUP($C86,'LINHA 3'!$C$6:$BM$106,'Carga People'!AR$2,0))</f>
        <v>0</v>
      </c>
      <c r="AS86" s="140">
        <f>IF(ISERROR(VLOOKUP($C86,'LINHA 1'!$C$6:$BM$162,'Carga People'!AS$2,0)),0,VLOOKUP($C86,'LINHA 1'!$C$6:$BM$162,'Carga People'!AS$2,0))+IF(ISERROR(VLOOKUP($C86,'LINHA 2'!$C$6:$BM$114,'Carga People'!AS$2,0)),0,VLOOKUP($C86,'LINHA 2'!$C$6:$BM$114,'Carga People'!AS$2,0))+IF(ISERROR(VLOOKUP($C86,'LINHA 3'!$C$6:$BM$106,'Carga People'!AS$2,0)),0,VLOOKUP($C86,'LINHA 3'!$C$6:$BM$106,'Carga People'!AS$2,0))</f>
        <v>0</v>
      </c>
      <c r="AT86" s="140">
        <f>IF(ISERROR(VLOOKUP($C86,'LINHA 1'!$C$6:$BM$162,'Carga People'!AT$2,0)),0,VLOOKUP($C86,'LINHA 1'!$C$6:$BM$162,'Carga People'!AT$2,0))+IF(ISERROR(VLOOKUP($C86,'LINHA 2'!$C$6:$BM$114,'Carga People'!AT$2,0)),0,VLOOKUP($C86,'LINHA 2'!$C$6:$BM$114,'Carga People'!AT$2,0))+IF(ISERROR(VLOOKUP($C86,'LINHA 3'!$C$6:$BM$106,'Carga People'!AT$2,0)),0,VLOOKUP($C86,'LINHA 3'!$C$6:$BM$106,'Carga People'!AT$2,0))</f>
        <v>0</v>
      </c>
      <c r="AU86" s="367">
        <f t="shared" si="12"/>
        <v>0</v>
      </c>
      <c r="AV86" s="780" t="str">
        <f t="shared" si="3"/>
        <v/>
      </c>
      <c r="AW86" s="90">
        <f>IF(D86="","",VLOOKUP(D86,MI_ME!$D$5:$AQ$336,39,0))</f>
        <v>0</v>
      </c>
      <c r="AX86" s="660"/>
    </row>
    <row r="87" spans="1:50" ht="18" hidden="1" customHeight="1" x14ac:dyDescent="0.3">
      <c r="A87" s="1792"/>
      <c r="B87" s="770" t="s">
        <v>252</v>
      </c>
      <c r="C87" s="28" t="s">
        <v>259</v>
      </c>
      <c r="D87" s="771" t="str">
        <f>LEFT(C87,11)</f>
        <v>21081GBA106</v>
      </c>
      <c r="E87" s="1457" t="s">
        <v>918</v>
      </c>
      <c r="F87" s="770" t="s">
        <v>15</v>
      </c>
      <c r="G87" s="136"/>
      <c r="H87" s="137"/>
      <c r="I87" s="138"/>
      <c r="J87" s="139">
        <f>IF(ISERROR(VLOOKUP($C87,'LINHA 1'!$C$6:$BM$162,'Carga People'!J$2,0)),0,VLOOKUP($C87,'LINHA 1'!$C$6:$BM$162,'Carga People'!J$2,0))+IF(ISERROR(VLOOKUP($C87,'LINHA 2'!$C$6:$BM$114,'Carga People'!J$2,0)),0,VLOOKUP($C87,'LINHA 2'!$C$6:$BM$114,'Carga People'!J$2,0))+IF(ISERROR(VLOOKUP($C87,'LINHA 3'!$C$6:$BM$106,'Carga People'!J$2,0)),0,VLOOKUP($C87,'LINHA 3'!$C$6:$BM$106,'Carga People'!J$2,0))</f>
        <v>0</v>
      </c>
      <c r="K87" s="140">
        <f>IF(ISERROR(VLOOKUP($C87,'LINHA 1'!$C$6:$BM$162,'Carga People'!K$2,0)),0,VLOOKUP($C87,'LINHA 1'!$C$6:$BM$162,'Carga People'!K$2,0))+IF(ISERROR(VLOOKUP($C87,'LINHA 2'!$C$6:$BM$114,'Carga People'!K$2,0)),0,VLOOKUP($C87,'LINHA 2'!$C$6:$BM$114,'Carga People'!K$2,0))+IF(ISERROR(VLOOKUP($C87,'LINHA 3'!$C$6:$BM$106,'Carga People'!K$2,0)),0,VLOOKUP($C87,'LINHA 3'!$C$6:$BM$106,'Carga People'!K$2,0))</f>
        <v>0</v>
      </c>
      <c r="L87" s="140">
        <f>IF(ISERROR(VLOOKUP($C87,'LINHA 1'!$C$6:$BM$162,'Carga People'!L$2,0)),0,VLOOKUP($C87,'LINHA 1'!$C$6:$BM$162,'Carga People'!L$2,0))+IF(ISERROR(VLOOKUP($C87,'LINHA 2'!$C$6:$BM$114,'Carga People'!L$2,0)),0,VLOOKUP($C87,'LINHA 2'!$C$6:$BM$114,'Carga People'!L$2,0))+IF(ISERROR(VLOOKUP($C87,'LINHA 3'!$C$6:$BM$106,'Carga People'!L$2,0)),0,VLOOKUP($C87,'LINHA 3'!$C$6:$BM$106,'Carga People'!L$2,0))</f>
        <v>0</v>
      </c>
      <c r="M87" s="140">
        <f>IF(ISERROR(VLOOKUP($C87,'LINHA 1'!$C$6:$BM$162,'Carga People'!M$2,0)),0,VLOOKUP($C87,'LINHA 1'!$C$6:$BM$162,'Carga People'!M$2,0))+IF(ISERROR(VLOOKUP($C87,'LINHA 2'!$C$6:$BM$114,'Carga People'!M$2,0)),0,VLOOKUP($C87,'LINHA 2'!$C$6:$BM$114,'Carga People'!M$2,0))+IF(ISERROR(VLOOKUP($C87,'LINHA 3'!$C$6:$BM$106,'Carga People'!M$2,0)),0,VLOOKUP($C87,'LINHA 3'!$C$6:$BM$106,'Carga People'!M$2,0))</f>
        <v>0</v>
      </c>
      <c r="N87" s="140">
        <f>IF(ISERROR(VLOOKUP($C87,'LINHA 1'!$C$6:$BM$162,'Carga People'!N$2,0)),0,VLOOKUP($C87,'LINHA 1'!$C$6:$BM$162,'Carga People'!N$2,0))+IF(ISERROR(VLOOKUP($C87,'LINHA 2'!$C$6:$BM$114,'Carga People'!N$2,0)),0,VLOOKUP($C87,'LINHA 2'!$C$6:$BM$114,'Carga People'!N$2,0))+IF(ISERROR(VLOOKUP($C87,'LINHA 3'!$C$6:$BM$106,'Carga People'!N$2,0)),0,VLOOKUP($C87,'LINHA 3'!$C$6:$BM$106,'Carga People'!N$2,0))</f>
        <v>0</v>
      </c>
      <c r="O87" s="140">
        <f>IF(ISERROR(VLOOKUP($C87,'LINHA 1'!$C$6:$BM$162,'Carga People'!O$2,0)),0,VLOOKUP($C87,'LINHA 1'!$C$6:$BM$162,'Carga People'!O$2,0))+IF(ISERROR(VLOOKUP($C87,'LINHA 2'!$C$6:$BM$114,'Carga People'!O$2,0)),0,VLOOKUP($C87,'LINHA 2'!$C$6:$BM$114,'Carga People'!O$2,0))+IF(ISERROR(VLOOKUP($C87,'LINHA 3'!$C$6:$BM$106,'Carga People'!O$2,0)),0,VLOOKUP($C87,'LINHA 3'!$C$6:$BM$106,'Carga People'!O$2,0))</f>
        <v>0</v>
      </c>
      <c r="P87" s="140">
        <f>IF(ISERROR(VLOOKUP($C87,'LINHA 1'!$C$6:$BM$162,'Carga People'!P$2,0)),0,VLOOKUP($C87,'LINHA 1'!$C$6:$BM$162,'Carga People'!P$2,0))+IF(ISERROR(VLOOKUP($C87,'LINHA 2'!$C$6:$BM$114,'Carga People'!P$2,0)),0,VLOOKUP($C87,'LINHA 2'!$C$6:$BM$114,'Carga People'!P$2,0))+IF(ISERROR(VLOOKUP($C87,'LINHA 3'!$C$6:$BM$106,'Carga People'!P$2,0)),0,VLOOKUP($C87,'LINHA 3'!$C$6:$BM$106,'Carga People'!P$2,0))</f>
        <v>0</v>
      </c>
      <c r="Q87" s="140">
        <f>IF(ISERROR(VLOOKUP($C87,'LINHA 1'!$C$6:$BM$162,'Carga People'!Q$2,0)),0,VLOOKUP($C87,'LINHA 1'!$C$6:$BM$162,'Carga People'!Q$2,0))+IF(ISERROR(VLOOKUP($C87,'LINHA 2'!$C$6:$BM$114,'Carga People'!Q$2,0)),0,VLOOKUP($C87,'LINHA 2'!$C$6:$BM$114,'Carga People'!Q$2,0))+IF(ISERROR(VLOOKUP($C87,'LINHA 3'!$C$6:$BM$106,'Carga People'!Q$2,0)),0,VLOOKUP($C87,'LINHA 3'!$C$6:$BM$106,'Carga People'!Q$2,0))</f>
        <v>0</v>
      </c>
      <c r="R87" s="140">
        <f>IF(ISERROR(VLOOKUP($C87,'LINHA 1'!$C$6:$BM$162,'Carga People'!R$2,0)),0,VLOOKUP($C87,'LINHA 1'!$C$6:$BM$162,'Carga People'!R$2,0))+IF(ISERROR(VLOOKUP($C87,'LINHA 2'!$C$6:$BM$114,'Carga People'!R$2,0)),0,VLOOKUP($C87,'LINHA 2'!$C$6:$BM$114,'Carga People'!R$2,0))+IF(ISERROR(VLOOKUP($C87,'LINHA 3'!$C$6:$BM$106,'Carga People'!R$2,0)),0,VLOOKUP($C87,'LINHA 3'!$C$6:$BM$106,'Carga People'!R$2,0))</f>
        <v>0</v>
      </c>
      <c r="S87" s="140">
        <f>IF(ISERROR(VLOOKUP($C87,'LINHA 1'!$C$6:$BM$162,'Carga People'!S$2,0)),0,VLOOKUP($C87,'LINHA 1'!$C$6:$BM$162,'Carga People'!S$2,0))+IF(ISERROR(VLOOKUP($C87,'LINHA 2'!$C$6:$BM$114,'Carga People'!S$2,0)),0,VLOOKUP($C87,'LINHA 2'!$C$6:$BM$114,'Carga People'!S$2,0))+IF(ISERROR(VLOOKUP($C87,'LINHA 3'!$C$6:$BM$106,'Carga People'!S$2,0)),0,VLOOKUP($C87,'LINHA 3'!$C$6:$BM$106,'Carga People'!S$2,0))</f>
        <v>0</v>
      </c>
      <c r="T87" s="140">
        <f>IF(ISERROR(VLOOKUP($C87,'LINHA 1'!$C$6:$BM$162,'Carga People'!T$2,0)),0,VLOOKUP($C87,'LINHA 1'!$C$6:$BM$162,'Carga People'!T$2,0))+IF(ISERROR(VLOOKUP($C87,'LINHA 2'!$C$6:$BM$114,'Carga People'!T$2,0)),0,VLOOKUP($C87,'LINHA 2'!$C$6:$BM$114,'Carga People'!T$2,0))+IF(ISERROR(VLOOKUP($C87,'LINHA 3'!$C$6:$BM$106,'Carga People'!T$2,0)),0,VLOOKUP($C87,'LINHA 3'!$C$6:$BM$106,'Carga People'!T$2,0))</f>
        <v>0</v>
      </c>
      <c r="U87" s="140">
        <f>IF(ISERROR(VLOOKUP($C87,'LINHA 1'!$C$6:$BM$162,'Carga People'!U$2,0)),0,VLOOKUP($C87,'LINHA 1'!$C$6:$BM$162,'Carga People'!U$2,0))+IF(ISERROR(VLOOKUP($C87,'LINHA 2'!$C$6:$BM$114,'Carga People'!U$2,0)),0,VLOOKUP($C87,'LINHA 2'!$C$6:$BM$114,'Carga People'!U$2,0))+IF(ISERROR(VLOOKUP($C87,'LINHA 3'!$C$6:$BM$106,'Carga People'!U$2,0)),0,VLOOKUP($C87,'LINHA 3'!$C$6:$BM$106,'Carga People'!U$2,0))</f>
        <v>0</v>
      </c>
      <c r="V87" s="140">
        <f>IF(ISERROR(VLOOKUP($C87,'LINHA 1'!$C$6:$BM$162,'Carga People'!V$2,0)),0,VLOOKUP($C87,'LINHA 1'!$C$6:$BM$162,'Carga People'!V$2,0))+IF(ISERROR(VLOOKUP($C87,'LINHA 2'!$C$6:$BM$114,'Carga People'!V$2,0)),0,VLOOKUP($C87,'LINHA 2'!$C$6:$BM$114,'Carga People'!V$2,0))+IF(ISERROR(VLOOKUP($C87,'LINHA 3'!$C$6:$BM$106,'Carga People'!V$2,0)),0,VLOOKUP($C87,'LINHA 3'!$C$6:$BM$106,'Carga People'!V$2,0))</f>
        <v>0</v>
      </c>
      <c r="W87" s="140">
        <f>IF(ISERROR(VLOOKUP($C87,'LINHA 1'!$C$6:$BM$162,'Carga People'!W$2,0)),0,VLOOKUP($C87,'LINHA 1'!$C$6:$BM$162,'Carga People'!W$2,0))+IF(ISERROR(VLOOKUP($C87,'LINHA 2'!$C$6:$BM$114,'Carga People'!W$2,0)),0,VLOOKUP($C87,'LINHA 2'!$C$6:$BM$114,'Carga People'!W$2,0))+IF(ISERROR(VLOOKUP($C87,'LINHA 3'!$C$6:$BM$106,'Carga People'!W$2,0)),0,VLOOKUP($C87,'LINHA 3'!$C$6:$BM$106,'Carga People'!W$2,0))</f>
        <v>0</v>
      </c>
      <c r="X87" s="140">
        <f>IF(ISERROR(VLOOKUP($C87,'LINHA 1'!$C$6:$BM$162,'Carga People'!X$2,0)),0,VLOOKUP($C87,'LINHA 1'!$C$6:$BM$162,'Carga People'!X$2,0))+IF(ISERROR(VLOOKUP($C87,'LINHA 2'!$C$6:$BM$114,'Carga People'!X$2,0)),0,VLOOKUP($C87,'LINHA 2'!$C$6:$BM$114,'Carga People'!X$2,0))+IF(ISERROR(VLOOKUP($C87,'LINHA 3'!$C$6:$BM$106,'Carga People'!X$2,0)),0,VLOOKUP($C87,'LINHA 3'!$C$6:$BM$106,'Carga People'!X$2,0))</f>
        <v>0</v>
      </c>
      <c r="Y87" s="140">
        <f>IF(ISERROR(VLOOKUP($C87,'LINHA 1'!$C$6:$BM$162,'Carga People'!Y$2,0)),0,VLOOKUP($C87,'LINHA 1'!$C$6:$BM$162,'Carga People'!Y$2,0))+IF(ISERROR(VLOOKUP($C87,'LINHA 2'!$C$6:$BM$114,'Carga People'!Y$2,0)),0,VLOOKUP($C87,'LINHA 2'!$C$6:$BM$114,'Carga People'!Y$2,0))+IF(ISERROR(VLOOKUP($C87,'LINHA 3'!$C$6:$BM$106,'Carga People'!Y$2,0)),0,VLOOKUP($C87,'LINHA 3'!$C$6:$BM$106,'Carga People'!Y$2,0))</f>
        <v>0</v>
      </c>
      <c r="Z87" s="140">
        <f>IF(ISERROR(VLOOKUP($C87,'LINHA 1'!$C$6:$BM$162,'Carga People'!Z$2,0)),0,VLOOKUP($C87,'LINHA 1'!$C$6:$BM$162,'Carga People'!Z$2,0))+IF(ISERROR(VLOOKUP($C87,'LINHA 2'!$C$6:$BM$114,'Carga People'!Z$2,0)),0,VLOOKUP($C87,'LINHA 2'!$C$6:$BM$114,'Carga People'!Z$2,0))+IF(ISERROR(VLOOKUP($C87,'LINHA 3'!$C$6:$BM$106,'Carga People'!Z$2,0)),0,VLOOKUP($C87,'LINHA 3'!$C$6:$BM$106,'Carga People'!Z$2,0))</f>
        <v>0</v>
      </c>
      <c r="AA87" s="140">
        <f>IF(ISERROR(VLOOKUP($C87,'LINHA 1'!$C$6:$BM$162,'Carga People'!AA$2,0)),0,VLOOKUP($C87,'LINHA 1'!$C$6:$BM$162,'Carga People'!AA$2,0))+IF(ISERROR(VLOOKUP($C87,'LINHA 2'!$C$6:$BM$114,'Carga People'!AA$2,0)),0,VLOOKUP($C87,'LINHA 2'!$C$6:$BM$114,'Carga People'!AA$2,0))+IF(ISERROR(VLOOKUP($C87,'LINHA 3'!$C$6:$BM$106,'Carga People'!AA$2,0)),0,VLOOKUP($C87,'LINHA 3'!$C$6:$BM$106,'Carga People'!AA$2,0))</f>
        <v>0</v>
      </c>
      <c r="AB87" s="140">
        <f>IF(ISERROR(VLOOKUP($C87,'LINHA 1'!$C$6:$BM$162,'Carga People'!AB$2,0)),0,VLOOKUP($C87,'LINHA 1'!$C$6:$BM$162,'Carga People'!AB$2,0))+IF(ISERROR(VLOOKUP($C87,'LINHA 2'!$C$6:$BM$114,'Carga People'!AB$2,0)),0,VLOOKUP($C87,'LINHA 2'!$C$6:$BM$114,'Carga People'!AB$2,0))+IF(ISERROR(VLOOKUP($C87,'LINHA 3'!$C$6:$BM$106,'Carga People'!AB$2,0)),0,VLOOKUP($C87,'LINHA 3'!$C$6:$BM$106,'Carga People'!AB$2,0))</f>
        <v>0</v>
      </c>
      <c r="AC87" s="140">
        <f>IF(ISERROR(VLOOKUP($C87,'LINHA 1'!$C$6:$BM$162,'Carga People'!AC$2,0)),0,VLOOKUP($C87,'LINHA 1'!$C$6:$BM$162,'Carga People'!AC$2,0))+IF(ISERROR(VLOOKUP($C87,'LINHA 2'!$C$6:$BM$114,'Carga People'!AC$2,0)),0,VLOOKUP($C87,'LINHA 2'!$C$6:$BM$114,'Carga People'!AC$2,0))+IF(ISERROR(VLOOKUP($C87,'LINHA 3'!$C$6:$BM$106,'Carga People'!AC$2,0)),0,VLOOKUP($C87,'LINHA 3'!$C$6:$BM$106,'Carga People'!AC$2,0))</f>
        <v>0</v>
      </c>
      <c r="AD87" s="140">
        <f>IF(ISERROR(VLOOKUP($C87,'LINHA 1'!$C$6:$BM$162,'Carga People'!AD$2,0)),0,VLOOKUP($C87,'LINHA 1'!$C$6:$BM$162,'Carga People'!AD$2,0))+IF(ISERROR(VLOOKUP($C87,'LINHA 2'!$C$6:$BM$114,'Carga People'!AD$2,0)),0,VLOOKUP($C87,'LINHA 2'!$C$6:$BM$114,'Carga People'!AD$2,0))+IF(ISERROR(VLOOKUP($C87,'LINHA 3'!$C$6:$BM$106,'Carga People'!AD$2,0)),0,VLOOKUP($C87,'LINHA 3'!$C$6:$BM$106,'Carga People'!AD$2,0))</f>
        <v>0</v>
      </c>
      <c r="AE87" s="140">
        <f>IF(ISERROR(VLOOKUP($C87,'LINHA 1'!$C$6:$BM$162,'Carga People'!AE$2,0)),0,VLOOKUP($C87,'LINHA 1'!$C$6:$BM$162,'Carga People'!AE$2,0))+IF(ISERROR(VLOOKUP($C87,'LINHA 2'!$C$6:$BM$114,'Carga People'!AE$2,0)),0,VLOOKUP($C87,'LINHA 2'!$C$6:$BM$114,'Carga People'!AE$2,0))+IF(ISERROR(VLOOKUP($C87,'LINHA 3'!$C$6:$BM$106,'Carga People'!AE$2,0)),0,VLOOKUP($C87,'LINHA 3'!$C$6:$BM$106,'Carga People'!AE$2,0))</f>
        <v>0</v>
      </c>
      <c r="AF87" s="140">
        <f>IF(ISERROR(VLOOKUP($C87,'LINHA 1'!$C$6:$BM$162,'Carga People'!AF$2,0)),0,VLOOKUP($C87,'LINHA 1'!$C$6:$BM$162,'Carga People'!AF$2,0))+IF(ISERROR(VLOOKUP($C87,'LINHA 2'!$C$6:$BM$114,'Carga People'!AF$2,0)),0,VLOOKUP($C87,'LINHA 2'!$C$6:$BM$114,'Carga People'!AF$2,0))+IF(ISERROR(VLOOKUP($C87,'LINHA 3'!$C$6:$BM$106,'Carga People'!AF$2,0)),0,VLOOKUP($C87,'LINHA 3'!$C$6:$BM$106,'Carga People'!AF$2,0))</f>
        <v>0</v>
      </c>
      <c r="AG87" s="140">
        <f>IF(ISERROR(VLOOKUP($C87,'LINHA 1'!$C$6:$BM$162,'Carga People'!AG$2,0)),0,VLOOKUP($C87,'LINHA 1'!$C$6:$BM$162,'Carga People'!AG$2,0))+IF(ISERROR(VLOOKUP($C87,'LINHA 2'!$C$6:$BM$114,'Carga People'!AG$2,0)),0,VLOOKUP($C87,'LINHA 2'!$C$6:$BM$114,'Carga People'!AG$2,0))+IF(ISERROR(VLOOKUP($C87,'LINHA 3'!$C$6:$BM$106,'Carga People'!AG$2,0)),0,VLOOKUP($C87,'LINHA 3'!$C$6:$BM$106,'Carga People'!AG$2,0))</f>
        <v>0</v>
      </c>
      <c r="AH87" s="140">
        <f>IF(ISERROR(VLOOKUP($C87,'LINHA 1'!$C$6:$BM$162,'Carga People'!AH$2,0)),0,VLOOKUP($C87,'LINHA 1'!$C$6:$BM$162,'Carga People'!AH$2,0))+IF(ISERROR(VLOOKUP($C87,'LINHA 2'!$C$6:$BM$114,'Carga People'!AH$2,0)),0,VLOOKUP($C87,'LINHA 2'!$C$6:$BM$114,'Carga People'!AH$2,0))+IF(ISERROR(VLOOKUP($C87,'LINHA 3'!$C$6:$BM$106,'Carga People'!AH$2,0)),0,VLOOKUP($C87,'LINHA 3'!$C$6:$BM$106,'Carga People'!AH$2,0))</f>
        <v>0</v>
      </c>
      <c r="AI87" s="140">
        <f>IF(ISERROR(VLOOKUP($C87,'LINHA 1'!$C$6:$BM$162,'Carga People'!AI$2,0)),0,VLOOKUP($C87,'LINHA 1'!$C$6:$BM$162,'Carga People'!AI$2,0))+IF(ISERROR(VLOOKUP($C87,'LINHA 2'!$C$6:$BM$114,'Carga People'!AI$2,0)),0,VLOOKUP($C87,'LINHA 2'!$C$6:$BM$114,'Carga People'!AI$2,0))+IF(ISERROR(VLOOKUP($C87,'LINHA 3'!$C$6:$BM$106,'Carga People'!AI$2,0)),0,VLOOKUP($C87,'LINHA 3'!$C$6:$BM$106,'Carga People'!AI$2,0))</f>
        <v>0</v>
      </c>
      <c r="AJ87" s="140">
        <f>IF(ISERROR(VLOOKUP($C87,'LINHA 1'!$C$6:$BM$162,'Carga People'!AJ$2,0)),0,VLOOKUP($C87,'LINHA 1'!$C$6:$BM$162,'Carga People'!AJ$2,0))+IF(ISERROR(VLOOKUP($C87,'LINHA 2'!$C$6:$BM$114,'Carga People'!AJ$2,0)),0,VLOOKUP($C87,'LINHA 2'!$C$6:$BM$114,'Carga People'!AJ$2,0))+IF(ISERROR(VLOOKUP($C87,'LINHA 3'!$C$6:$BM$106,'Carga People'!AJ$2,0)),0,VLOOKUP($C87,'LINHA 3'!$C$6:$BM$106,'Carga People'!AJ$2,0))</f>
        <v>0</v>
      </c>
      <c r="AK87" s="140">
        <f>IF(ISERROR(VLOOKUP($C87,'LINHA 1'!$C$6:$BM$162,'Carga People'!AK$2,0)),0,VLOOKUP($C87,'LINHA 1'!$C$6:$BM$162,'Carga People'!AK$2,0))+IF(ISERROR(VLOOKUP($C87,'LINHA 2'!$C$6:$BM$114,'Carga People'!AK$2,0)),0,VLOOKUP($C87,'LINHA 2'!$C$6:$BM$114,'Carga People'!AK$2,0))+IF(ISERROR(VLOOKUP($C87,'LINHA 3'!$C$6:$BM$106,'Carga People'!AK$2,0)),0,VLOOKUP($C87,'LINHA 3'!$C$6:$BM$106,'Carga People'!AK$2,0))</f>
        <v>0</v>
      </c>
      <c r="AL87" s="140">
        <f>IF(ISERROR(VLOOKUP($C87,'LINHA 1'!$C$6:$BM$162,'Carga People'!AL$2,0)),0,VLOOKUP($C87,'LINHA 1'!$C$6:$BM$162,'Carga People'!AL$2,0))+IF(ISERROR(VLOOKUP($C87,'LINHA 2'!$C$6:$BM$114,'Carga People'!AL$2,0)),0,VLOOKUP($C87,'LINHA 2'!$C$6:$BM$114,'Carga People'!AL$2,0))+IF(ISERROR(VLOOKUP($C87,'LINHA 3'!$C$6:$BM$106,'Carga People'!AL$2,0)),0,VLOOKUP($C87,'LINHA 3'!$C$6:$BM$106,'Carga People'!AL$2,0))</f>
        <v>0</v>
      </c>
      <c r="AM87" s="140">
        <f>IF(ISERROR(VLOOKUP($C87,'LINHA 1'!$C$6:$BM$162,'Carga People'!AM$2,0)),0,VLOOKUP($C87,'LINHA 1'!$C$6:$BM$162,'Carga People'!AM$2,0))+IF(ISERROR(VLOOKUP($C87,'LINHA 2'!$C$6:$BM$114,'Carga People'!AM$2,0)),0,VLOOKUP($C87,'LINHA 2'!$C$6:$BM$114,'Carga People'!AM$2,0))+IF(ISERROR(VLOOKUP($C87,'LINHA 3'!$C$6:$BM$106,'Carga People'!AM$2,0)),0,VLOOKUP($C87,'LINHA 3'!$C$6:$BM$106,'Carga People'!AM$2,0))</f>
        <v>0</v>
      </c>
      <c r="AN87" s="140">
        <f>IF(ISERROR(VLOOKUP($C87,'LINHA 1'!$C$6:$BM$162,'Carga People'!AN$2,0)),0,VLOOKUP($C87,'LINHA 1'!$C$6:$BM$162,'Carga People'!AN$2,0))+IF(ISERROR(VLOOKUP($C87,'LINHA 2'!$C$6:$BM$114,'Carga People'!AN$2,0)),0,VLOOKUP($C87,'LINHA 2'!$C$6:$BM$114,'Carga People'!AN$2,0))+IF(ISERROR(VLOOKUP($C87,'LINHA 3'!$C$6:$BM$106,'Carga People'!AN$2,0)),0,VLOOKUP($C87,'LINHA 3'!$C$6:$BM$106,'Carga People'!AN$2,0))</f>
        <v>0</v>
      </c>
      <c r="AO87" s="140">
        <f>IF(ISERROR(VLOOKUP($C87,'LINHA 1'!$C$6:$BM$162,'Carga People'!AO$2,0)),0,VLOOKUP($C87,'LINHA 1'!$C$6:$BM$162,'Carga People'!AO$2,0))+IF(ISERROR(VLOOKUP($C87,'LINHA 2'!$C$6:$BM$114,'Carga People'!AO$2,0)),0,VLOOKUP($C87,'LINHA 2'!$C$6:$BM$114,'Carga People'!AO$2,0))+IF(ISERROR(VLOOKUP($C87,'LINHA 3'!$C$6:$BM$106,'Carga People'!AO$2,0)),0,VLOOKUP($C87,'LINHA 3'!$C$6:$BM$106,'Carga People'!AO$2,0))</f>
        <v>0</v>
      </c>
      <c r="AP87" s="140">
        <f>IF(ISERROR(VLOOKUP($C87,'LINHA 1'!$C$6:$BM$162,'Carga People'!AP$2,0)),0,VLOOKUP($C87,'LINHA 1'!$C$6:$BM$162,'Carga People'!AP$2,0))+IF(ISERROR(VLOOKUP($C87,'LINHA 2'!$C$6:$BM$114,'Carga People'!AP$2,0)),0,VLOOKUP($C87,'LINHA 2'!$C$6:$BM$114,'Carga People'!AP$2,0))+IF(ISERROR(VLOOKUP($C87,'LINHA 3'!$C$6:$BM$106,'Carga People'!AP$2,0)),0,VLOOKUP($C87,'LINHA 3'!$C$6:$BM$106,'Carga People'!AP$2,0))</f>
        <v>0</v>
      </c>
      <c r="AQ87" s="140">
        <f>IF(ISERROR(VLOOKUP($C87,'LINHA 1'!$C$6:$BM$162,'Carga People'!AQ$2,0)),0,VLOOKUP($C87,'LINHA 1'!$C$6:$BM$162,'Carga People'!AQ$2,0))+IF(ISERROR(VLOOKUP($C87,'LINHA 2'!$C$6:$BM$114,'Carga People'!AQ$2,0)),0,VLOOKUP($C87,'LINHA 2'!$C$6:$BM$114,'Carga People'!AQ$2,0))+IF(ISERROR(VLOOKUP($C87,'LINHA 3'!$C$6:$BM$106,'Carga People'!AQ$2,0)),0,VLOOKUP($C87,'LINHA 3'!$C$6:$BM$106,'Carga People'!AQ$2,0))</f>
        <v>0</v>
      </c>
      <c r="AR87" s="140">
        <f>IF(ISERROR(VLOOKUP($C87,'LINHA 1'!$C$6:$BM$162,'Carga People'!AR$2,0)),0,VLOOKUP($C87,'LINHA 1'!$C$6:$BM$162,'Carga People'!AR$2,0))+IF(ISERROR(VLOOKUP($C87,'LINHA 2'!$C$6:$BM$114,'Carga People'!AR$2,0)),0,VLOOKUP($C87,'LINHA 2'!$C$6:$BM$114,'Carga People'!AR$2,0))+IF(ISERROR(VLOOKUP($C87,'LINHA 3'!$C$6:$BM$106,'Carga People'!AR$2,0)),0,VLOOKUP($C87,'LINHA 3'!$C$6:$BM$106,'Carga People'!AR$2,0))</f>
        <v>0</v>
      </c>
      <c r="AS87" s="140">
        <f>IF(ISERROR(VLOOKUP($C87,'LINHA 1'!$C$6:$BM$162,'Carga People'!AS$2,0)),0,VLOOKUP($C87,'LINHA 1'!$C$6:$BM$162,'Carga People'!AS$2,0))+IF(ISERROR(VLOOKUP($C87,'LINHA 2'!$C$6:$BM$114,'Carga People'!AS$2,0)),0,VLOOKUP($C87,'LINHA 2'!$C$6:$BM$114,'Carga People'!AS$2,0))+IF(ISERROR(VLOOKUP($C87,'LINHA 3'!$C$6:$BM$106,'Carga People'!AS$2,0)),0,VLOOKUP($C87,'LINHA 3'!$C$6:$BM$106,'Carga People'!AS$2,0))</f>
        <v>0</v>
      </c>
      <c r="AT87" s="140">
        <f>IF(ISERROR(VLOOKUP($C87,'LINHA 1'!$C$6:$BM$162,'Carga People'!AT$2,0)),0,VLOOKUP($C87,'LINHA 1'!$C$6:$BM$162,'Carga People'!AT$2,0))+IF(ISERROR(VLOOKUP($C87,'LINHA 2'!$C$6:$BM$114,'Carga People'!AT$2,0)),0,VLOOKUP($C87,'LINHA 2'!$C$6:$BM$114,'Carga People'!AT$2,0))+IF(ISERROR(VLOOKUP($C87,'LINHA 3'!$C$6:$BM$106,'Carga People'!AT$2,0)),0,VLOOKUP($C87,'LINHA 3'!$C$6:$BM$106,'Carga People'!AT$2,0))</f>
        <v>0</v>
      </c>
      <c r="AU87" s="367">
        <f t="shared" si="12"/>
        <v>0</v>
      </c>
      <c r="AV87" s="780" t="str">
        <f t="shared" si="3"/>
        <v/>
      </c>
      <c r="AW87" s="90">
        <f>IF(D87="","",VLOOKUP(D87,MI_ME!$D$5:$AQ$336,39,0))</f>
        <v>0</v>
      </c>
      <c r="AX87" s="660"/>
    </row>
    <row r="88" spans="1:50" ht="18" hidden="1" customHeight="1" x14ac:dyDescent="0.3">
      <c r="A88" s="1792"/>
      <c r="B88" s="770" t="s">
        <v>252</v>
      </c>
      <c r="C88" s="28" t="s">
        <v>260</v>
      </c>
      <c r="D88" s="771" t="str">
        <f>LEFT(C88,11)</f>
        <v>21081GBA206</v>
      </c>
      <c r="E88" s="1457" t="s">
        <v>919</v>
      </c>
      <c r="F88" s="770" t="s">
        <v>15</v>
      </c>
      <c r="G88" s="136"/>
      <c r="H88" s="137"/>
      <c r="I88" s="138"/>
      <c r="J88" s="139">
        <f>IF(ISERROR(VLOOKUP($C88,'LINHA 1'!$C$6:$BM$162,'Carga People'!J$2,0)),0,VLOOKUP($C88,'LINHA 1'!$C$6:$BM$162,'Carga People'!J$2,0))+IF(ISERROR(VLOOKUP($C88,'LINHA 2'!$C$6:$BM$114,'Carga People'!J$2,0)),0,VLOOKUP($C88,'LINHA 2'!$C$6:$BM$114,'Carga People'!J$2,0))+IF(ISERROR(VLOOKUP($C88,'LINHA 3'!$C$6:$BM$106,'Carga People'!J$2,0)),0,VLOOKUP($C88,'LINHA 3'!$C$6:$BM$106,'Carga People'!J$2,0))</f>
        <v>0</v>
      </c>
      <c r="K88" s="140">
        <f>IF(ISERROR(VLOOKUP($C88,'LINHA 1'!$C$6:$BM$162,'Carga People'!K$2,0)),0,VLOOKUP($C88,'LINHA 1'!$C$6:$BM$162,'Carga People'!K$2,0))+IF(ISERROR(VLOOKUP($C88,'LINHA 2'!$C$6:$BM$114,'Carga People'!K$2,0)),0,VLOOKUP($C88,'LINHA 2'!$C$6:$BM$114,'Carga People'!K$2,0))+IF(ISERROR(VLOOKUP($C88,'LINHA 3'!$C$6:$BM$106,'Carga People'!K$2,0)),0,VLOOKUP($C88,'LINHA 3'!$C$6:$BM$106,'Carga People'!K$2,0))</f>
        <v>0</v>
      </c>
      <c r="L88" s="140">
        <f>IF(ISERROR(VLOOKUP($C88,'LINHA 1'!$C$6:$BM$162,'Carga People'!L$2,0)),0,VLOOKUP($C88,'LINHA 1'!$C$6:$BM$162,'Carga People'!L$2,0))+IF(ISERROR(VLOOKUP($C88,'LINHA 2'!$C$6:$BM$114,'Carga People'!L$2,0)),0,VLOOKUP($C88,'LINHA 2'!$C$6:$BM$114,'Carga People'!L$2,0))+IF(ISERROR(VLOOKUP($C88,'LINHA 3'!$C$6:$BM$106,'Carga People'!L$2,0)),0,VLOOKUP($C88,'LINHA 3'!$C$6:$BM$106,'Carga People'!L$2,0))</f>
        <v>0</v>
      </c>
      <c r="M88" s="140">
        <f>IF(ISERROR(VLOOKUP($C88,'LINHA 1'!$C$6:$BM$162,'Carga People'!M$2,0)),0,VLOOKUP($C88,'LINHA 1'!$C$6:$BM$162,'Carga People'!M$2,0))+IF(ISERROR(VLOOKUP($C88,'LINHA 2'!$C$6:$BM$114,'Carga People'!M$2,0)),0,VLOOKUP($C88,'LINHA 2'!$C$6:$BM$114,'Carga People'!M$2,0))+IF(ISERROR(VLOOKUP($C88,'LINHA 3'!$C$6:$BM$106,'Carga People'!M$2,0)),0,VLOOKUP($C88,'LINHA 3'!$C$6:$BM$106,'Carga People'!M$2,0))</f>
        <v>0</v>
      </c>
      <c r="N88" s="140">
        <f>IF(ISERROR(VLOOKUP($C88,'LINHA 1'!$C$6:$BM$162,'Carga People'!N$2,0)),0,VLOOKUP($C88,'LINHA 1'!$C$6:$BM$162,'Carga People'!N$2,0))+IF(ISERROR(VLOOKUP($C88,'LINHA 2'!$C$6:$BM$114,'Carga People'!N$2,0)),0,VLOOKUP($C88,'LINHA 2'!$C$6:$BM$114,'Carga People'!N$2,0))+IF(ISERROR(VLOOKUP($C88,'LINHA 3'!$C$6:$BM$106,'Carga People'!N$2,0)),0,VLOOKUP($C88,'LINHA 3'!$C$6:$BM$106,'Carga People'!N$2,0))</f>
        <v>0</v>
      </c>
      <c r="O88" s="140">
        <f>IF(ISERROR(VLOOKUP($C88,'LINHA 1'!$C$6:$BM$162,'Carga People'!O$2,0)),0,VLOOKUP($C88,'LINHA 1'!$C$6:$BM$162,'Carga People'!O$2,0))+IF(ISERROR(VLOOKUP($C88,'LINHA 2'!$C$6:$BM$114,'Carga People'!O$2,0)),0,VLOOKUP($C88,'LINHA 2'!$C$6:$BM$114,'Carga People'!O$2,0))+IF(ISERROR(VLOOKUP($C88,'LINHA 3'!$C$6:$BM$106,'Carga People'!O$2,0)),0,VLOOKUP($C88,'LINHA 3'!$C$6:$BM$106,'Carga People'!O$2,0))</f>
        <v>0</v>
      </c>
      <c r="P88" s="140">
        <f>IF(ISERROR(VLOOKUP($C88,'LINHA 1'!$C$6:$BM$162,'Carga People'!P$2,0)),0,VLOOKUP($C88,'LINHA 1'!$C$6:$BM$162,'Carga People'!P$2,0))+IF(ISERROR(VLOOKUP($C88,'LINHA 2'!$C$6:$BM$114,'Carga People'!P$2,0)),0,VLOOKUP($C88,'LINHA 2'!$C$6:$BM$114,'Carga People'!P$2,0))+IF(ISERROR(VLOOKUP($C88,'LINHA 3'!$C$6:$BM$106,'Carga People'!P$2,0)),0,VLOOKUP($C88,'LINHA 3'!$C$6:$BM$106,'Carga People'!P$2,0))</f>
        <v>0</v>
      </c>
      <c r="Q88" s="140">
        <f>IF(ISERROR(VLOOKUP($C88,'LINHA 1'!$C$6:$BM$162,'Carga People'!Q$2,0)),0,VLOOKUP($C88,'LINHA 1'!$C$6:$BM$162,'Carga People'!Q$2,0))+IF(ISERROR(VLOOKUP($C88,'LINHA 2'!$C$6:$BM$114,'Carga People'!Q$2,0)),0,VLOOKUP($C88,'LINHA 2'!$C$6:$BM$114,'Carga People'!Q$2,0))+IF(ISERROR(VLOOKUP($C88,'LINHA 3'!$C$6:$BM$106,'Carga People'!Q$2,0)),0,VLOOKUP($C88,'LINHA 3'!$C$6:$BM$106,'Carga People'!Q$2,0))</f>
        <v>0</v>
      </c>
      <c r="R88" s="140">
        <f>IF(ISERROR(VLOOKUP($C88,'LINHA 1'!$C$6:$BM$162,'Carga People'!R$2,0)),0,VLOOKUP($C88,'LINHA 1'!$C$6:$BM$162,'Carga People'!R$2,0))+IF(ISERROR(VLOOKUP($C88,'LINHA 2'!$C$6:$BM$114,'Carga People'!R$2,0)),0,VLOOKUP($C88,'LINHA 2'!$C$6:$BM$114,'Carga People'!R$2,0))+IF(ISERROR(VLOOKUP($C88,'LINHA 3'!$C$6:$BM$106,'Carga People'!R$2,0)),0,VLOOKUP($C88,'LINHA 3'!$C$6:$BM$106,'Carga People'!R$2,0))</f>
        <v>0</v>
      </c>
      <c r="S88" s="140">
        <f>IF(ISERROR(VLOOKUP($C88,'LINHA 1'!$C$6:$BM$162,'Carga People'!S$2,0)),0,VLOOKUP($C88,'LINHA 1'!$C$6:$BM$162,'Carga People'!S$2,0))+IF(ISERROR(VLOOKUP($C88,'LINHA 2'!$C$6:$BM$114,'Carga People'!S$2,0)),0,VLOOKUP($C88,'LINHA 2'!$C$6:$BM$114,'Carga People'!S$2,0))+IF(ISERROR(VLOOKUP($C88,'LINHA 3'!$C$6:$BM$106,'Carga People'!S$2,0)),0,VLOOKUP($C88,'LINHA 3'!$C$6:$BM$106,'Carga People'!S$2,0))</f>
        <v>0</v>
      </c>
      <c r="T88" s="140">
        <f>IF(ISERROR(VLOOKUP($C88,'LINHA 1'!$C$6:$BM$162,'Carga People'!T$2,0)),0,VLOOKUP($C88,'LINHA 1'!$C$6:$BM$162,'Carga People'!T$2,0))+IF(ISERROR(VLOOKUP($C88,'LINHA 2'!$C$6:$BM$114,'Carga People'!T$2,0)),0,VLOOKUP($C88,'LINHA 2'!$C$6:$BM$114,'Carga People'!T$2,0))+IF(ISERROR(VLOOKUP($C88,'LINHA 3'!$C$6:$BM$106,'Carga People'!T$2,0)),0,VLOOKUP($C88,'LINHA 3'!$C$6:$BM$106,'Carga People'!T$2,0))</f>
        <v>0</v>
      </c>
      <c r="U88" s="140">
        <f>IF(ISERROR(VLOOKUP($C88,'LINHA 1'!$C$6:$BM$162,'Carga People'!U$2,0)),0,VLOOKUP($C88,'LINHA 1'!$C$6:$BM$162,'Carga People'!U$2,0))+IF(ISERROR(VLOOKUP($C88,'LINHA 2'!$C$6:$BM$114,'Carga People'!U$2,0)),0,VLOOKUP($C88,'LINHA 2'!$C$6:$BM$114,'Carga People'!U$2,0))+IF(ISERROR(VLOOKUP($C88,'LINHA 3'!$C$6:$BM$106,'Carga People'!U$2,0)),0,VLOOKUP($C88,'LINHA 3'!$C$6:$BM$106,'Carga People'!U$2,0))</f>
        <v>0</v>
      </c>
      <c r="V88" s="140">
        <f>IF(ISERROR(VLOOKUP($C88,'LINHA 1'!$C$6:$BM$162,'Carga People'!V$2,0)),0,VLOOKUP($C88,'LINHA 1'!$C$6:$BM$162,'Carga People'!V$2,0))+IF(ISERROR(VLOOKUP($C88,'LINHA 2'!$C$6:$BM$114,'Carga People'!V$2,0)),0,VLOOKUP($C88,'LINHA 2'!$C$6:$BM$114,'Carga People'!V$2,0))+IF(ISERROR(VLOOKUP($C88,'LINHA 3'!$C$6:$BM$106,'Carga People'!V$2,0)),0,VLOOKUP($C88,'LINHA 3'!$C$6:$BM$106,'Carga People'!V$2,0))</f>
        <v>0</v>
      </c>
      <c r="W88" s="140">
        <f>IF(ISERROR(VLOOKUP($C88,'LINHA 1'!$C$6:$BM$162,'Carga People'!W$2,0)),0,VLOOKUP($C88,'LINHA 1'!$C$6:$BM$162,'Carga People'!W$2,0))+IF(ISERROR(VLOOKUP($C88,'LINHA 2'!$C$6:$BM$114,'Carga People'!W$2,0)),0,VLOOKUP($C88,'LINHA 2'!$C$6:$BM$114,'Carga People'!W$2,0))+IF(ISERROR(VLOOKUP($C88,'LINHA 3'!$C$6:$BM$106,'Carga People'!W$2,0)),0,VLOOKUP($C88,'LINHA 3'!$C$6:$BM$106,'Carga People'!W$2,0))</f>
        <v>0</v>
      </c>
      <c r="X88" s="140">
        <f>IF(ISERROR(VLOOKUP($C88,'LINHA 1'!$C$6:$BM$162,'Carga People'!X$2,0)),0,VLOOKUP($C88,'LINHA 1'!$C$6:$BM$162,'Carga People'!X$2,0))+IF(ISERROR(VLOOKUP($C88,'LINHA 2'!$C$6:$BM$114,'Carga People'!X$2,0)),0,VLOOKUP($C88,'LINHA 2'!$C$6:$BM$114,'Carga People'!X$2,0))+IF(ISERROR(VLOOKUP($C88,'LINHA 3'!$C$6:$BM$106,'Carga People'!X$2,0)),0,VLOOKUP($C88,'LINHA 3'!$C$6:$BM$106,'Carga People'!X$2,0))</f>
        <v>0</v>
      </c>
      <c r="Y88" s="140">
        <f>IF(ISERROR(VLOOKUP($C88,'LINHA 1'!$C$6:$BM$162,'Carga People'!Y$2,0)),0,VLOOKUP($C88,'LINHA 1'!$C$6:$BM$162,'Carga People'!Y$2,0))+IF(ISERROR(VLOOKUP($C88,'LINHA 2'!$C$6:$BM$114,'Carga People'!Y$2,0)),0,VLOOKUP($C88,'LINHA 2'!$C$6:$BM$114,'Carga People'!Y$2,0))+IF(ISERROR(VLOOKUP($C88,'LINHA 3'!$C$6:$BM$106,'Carga People'!Y$2,0)),0,VLOOKUP($C88,'LINHA 3'!$C$6:$BM$106,'Carga People'!Y$2,0))</f>
        <v>0</v>
      </c>
      <c r="Z88" s="140">
        <f>IF(ISERROR(VLOOKUP($C88,'LINHA 1'!$C$6:$BM$162,'Carga People'!Z$2,0)),0,VLOOKUP($C88,'LINHA 1'!$C$6:$BM$162,'Carga People'!Z$2,0))+IF(ISERROR(VLOOKUP($C88,'LINHA 2'!$C$6:$BM$114,'Carga People'!Z$2,0)),0,VLOOKUP($C88,'LINHA 2'!$C$6:$BM$114,'Carga People'!Z$2,0))+IF(ISERROR(VLOOKUP($C88,'LINHA 3'!$C$6:$BM$106,'Carga People'!Z$2,0)),0,VLOOKUP($C88,'LINHA 3'!$C$6:$BM$106,'Carga People'!Z$2,0))</f>
        <v>0</v>
      </c>
      <c r="AA88" s="140">
        <f>IF(ISERROR(VLOOKUP($C88,'LINHA 1'!$C$6:$BM$162,'Carga People'!AA$2,0)),0,VLOOKUP($C88,'LINHA 1'!$C$6:$BM$162,'Carga People'!AA$2,0))+IF(ISERROR(VLOOKUP($C88,'LINHA 2'!$C$6:$BM$114,'Carga People'!AA$2,0)),0,VLOOKUP($C88,'LINHA 2'!$C$6:$BM$114,'Carga People'!AA$2,0))+IF(ISERROR(VLOOKUP($C88,'LINHA 3'!$C$6:$BM$106,'Carga People'!AA$2,0)),0,VLOOKUP($C88,'LINHA 3'!$C$6:$BM$106,'Carga People'!AA$2,0))</f>
        <v>0</v>
      </c>
      <c r="AB88" s="140">
        <f>IF(ISERROR(VLOOKUP($C88,'LINHA 1'!$C$6:$BM$162,'Carga People'!AB$2,0)),0,VLOOKUP($C88,'LINHA 1'!$C$6:$BM$162,'Carga People'!AB$2,0))+IF(ISERROR(VLOOKUP($C88,'LINHA 2'!$C$6:$BM$114,'Carga People'!AB$2,0)),0,VLOOKUP($C88,'LINHA 2'!$C$6:$BM$114,'Carga People'!AB$2,0))+IF(ISERROR(VLOOKUP($C88,'LINHA 3'!$C$6:$BM$106,'Carga People'!AB$2,0)),0,VLOOKUP($C88,'LINHA 3'!$C$6:$BM$106,'Carga People'!AB$2,0))</f>
        <v>0</v>
      </c>
      <c r="AC88" s="140">
        <f>IF(ISERROR(VLOOKUP($C88,'LINHA 1'!$C$6:$BM$162,'Carga People'!AC$2,0)),0,VLOOKUP($C88,'LINHA 1'!$C$6:$BM$162,'Carga People'!AC$2,0))+IF(ISERROR(VLOOKUP($C88,'LINHA 2'!$C$6:$BM$114,'Carga People'!AC$2,0)),0,VLOOKUP($C88,'LINHA 2'!$C$6:$BM$114,'Carga People'!AC$2,0))+IF(ISERROR(VLOOKUP($C88,'LINHA 3'!$C$6:$BM$106,'Carga People'!AC$2,0)),0,VLOOKUP($C88,'LINHA 3'!$C$6:$BM$106,'Carga People'!AC$2,0))</f>
        <v>0</v>
      </c>
      <c r="AD88" s="140">
        <f>IF(ISERROR(VLOOKUP($C88,'LINHA 1'!$C$6:$BM$162,'Carga People'!AD$2,0)),0,VLOOKUP($C88,'LINHA 1'!$C$6:$BM$162,'Carga People'!AD$2,0))+IF(ISERROR(VLOOKUP($C88,'LINHA 2'!$C$6:$BM$114,'Carga People'!AD$2,0)),0,VLOOKUP($C88,'LINHA 2'!$C$6:$BM$114,'Carga People'!AD$2,0))+IF(ISERROR(VLOOKUP($C88,'LINHA 3'!$C$6:$BM$106,'Carga People'!AD$2,0)),0,VLOOKUP($C88,'LINHA 3'!$C$6:$BM$106,'Carga People'!AD$2,0))</f>
        <v>0</v>
      </c>
      <c r="AE88" s="140">
        <f>IF(ISERROR(VLOOKUP($C88,'LINHA 1'!$C$6:$BM$162,'Carga People'!AE$2,0)),0,VLOOKUP($C88,'LINHA 1'!$C$6:$BM$162,'Carga People'!AE$2,0))+IF(ISERROR(VLOOKUP($C88,'LINHA 2'!$C$6:$BM$114,'Carga People'!AE$2,0)),0,VLOOKUP($C88,'LINHA 2'!$C$6:$BM$114,'Carga People'!AE$2,0))+IF(ISERROR(VLOOKUP($C88,'LINHA 3'!$C$6:$BM$106,'Carga People'!AE$2,0)),0,VLOOKUP($C88,'LINHA 3'!$C$6:$BM$106,'Carga People'!AE$2,0))</f>
        <v>0</v>
      </c>
      <c r="AF88" s="140">
        <f>IF(ISERROR(VLOOKUP($C88,'LINHA 1'!$C$6:$BM$162,'Carga People'!AF$2,0)),0,VLOOKUP($C88,'LINHA 1'!$C$6:$BM$162,'Carga People'!AF$2,0))+IF(ISERROR(VLOOKUP($C88,'LINHA 2'!$C$6:$BM$114,'Carga People'!AF$2,0)),0,VLOOKUP($C88,'LINHA 2'!$C$6:$BM$114,'Carga People'!AF$2,0))+IF(ISERROR(VLOOKUP($C88,'LINHA 3'!$C$6:$BM$106,'Carga People'!AF$2,0)),0,VLOOKUP($C88,'LINHA 3'!$C$6:$BM$106,'Carga People'!AF$2,0))</f>
        <v>0</v>
      </c>
      <c r="AG88" s="140">
        <f>IF(ISERROR(VLOOKUP($C88,'LINHA 1'!$C$6:$BM$162,'Carga People'!AG$2,0)),0,VLOOKUP($C88,'LINHA 1'!$C$6:$BM$162,'Carga People'!AG$2,0))+IF(ISERROR(VLOOKUP($C88,'LINHA 2'!$C$6:$BM$114,'Carga People'!AG$2,0)),0,VLOOKUP($C88,'LINHA 2'!$C$6:$BM$114,'Carga People'!AG$2,0))+IF(ISERROR(VLOOKUP($C88,'LINHA 3'!$C$6:$BM$106,'Carga People'!AG$2,0)),0,VLOOKUP($C88,'LINHA 3'!$C$6:$BM$106,'Carga People'!AG$2,0))</f>
        <v>0</v>
      </c>
      <c r="AH88" s="140">
        <f>IF(ISERROR(VLOOKUP($C88,'LINHA 1'!$C$6:$BM$162,'Carga People'!AH$2,0)),0,VLOOKUP($C88,'LINHA 1'!$C$6:$BM$162,'Carga People'!AH$2,0))+IF(ISERROR(VLOOKUP($C88,'LINHA 2'!$C$6:$BM$114,'Carga People'!AH$2,0)),0,VLOOKUP($C88,'LINHA 2'!$C$6:$BM$114,'Carga People'!AH$2,0))+IF(ISERROR(VLOOKUP($C88,'LINHA 3'!$C$6:$BM$106,'Carga People'!AH$2,0)),0,VLOOKUP($C88,'LINHA 3'!$C$6:$BM$106,'Carga People'!AH$2,0))</f>
        <v>0</v>
      </c>
      <c r="AI88" s="140">
        <f>IF(ISERROR(VLOOKUP($C88,'LINHA 1'!$C$6:$BM$162,'Carga People'!AI$2,0)),0,VLOOKUP($C88,'LINHA 1'!$C$6:$BM$162,'Carga People'!AI$2,0))+IF(ISERROR(VLOOKUP($C88,'LINHA 2'!$C$6:$BM$114,'Carga People'!AI$2,0)),0,VLOOKUP($C88,'LINHA 2'!$C$6:$BM$114,'Carga People'!AI$2,0))+IF(ISERROR(VLOOKUP($C88,'LINHA 3'!$C$6:$BM$106,'Carga People'!AI$2,0)),0,VLOOKUP($C88,'LINHA 3'!$C$6:$BM$106,'Carga People'!AI$2,0))</f>
        <v>0</v>
      </c>
      <c r="AJ88" s="140">
        <f>IF(ISERROR(VLOOKUP($C88,'LINHA 1'!$C$6:$BM$162,'Carga People'!AJ$2,0)),0,VLOOKUP($C88,'LINHA 1'!$C$6:$BM$162,'Carga People'!AJ$2,0))+IF(ISERROR(VLOOKUP($C88,'LINHA 2'!$C$6:$BM$114,'Carga People'!AJ$2,0)),0,VLOOKUP($C88,'LINHA 2'!$C$6:$BM$114,'Carga People'!AJ$2,0))+IF(ISERROR(VLOOKUP($C88,'LINHA 3'!$C$6:$BM$106,'Carga People'!AJ$2,0)),0,VLOOKUP($C88,'LINHA 3'!$C$6:$BM$106,'Carga People'!AJ$2,0))</f>
        <v>0</v>
      </c>
      <c r="AK88" s="140">
        <f>IF(ISERROR(VLOOKUP($C88,'LINHA 1'!$C$6:$BM$162,'Carga People'!AK$2,0)),0,VLOOKUP($C88,'LINHA 1'!$C$6:$BM$162,'Carga People'!AK$2,0))+IF(ISERROR(VLOOKUP($C88,'LINHA 2'!$C$6:$BM$114,'Carga People'!AK$2,0)),0,VLOOKUP($C88,'LINHA 2'!$C$6:$BM$114,'Carga People'!AK$2,0))+IF(ISERROR(VLOOKUP($C88,'LINHA 3'!$C$6:$BM$106,'Carga People'!AK$2,0)),0,VLOOKUP($C88,'LINHA 3'!$C$6:$BM$106,'Carga People'!AK$2,0))</f>
        <v>0</v>
      </c>
      <c r="AL88" s="140">
        <f>IF(ISERROR(VLOOKUP($C88,'LINHA 1'!$C$6:$BM$162,'Carga People'!AL$2,0)),0,VLOOKUP($C88,'LINHA 1'!$C$6:$BM$162,'Carga People'!AL$2,0))+IF(ISERROR(VLOOKUP($C88,'LINHA 2'!$C$6:$BM$114,'Carga People'!AL$2,0)),0,VLOOKUP($C88,'LINHA 2'!$C$6:$BM$114,'Carga People'!AL$2,0))+IF(ISERROR(VLOOKUP($C88,'LINHA 3'!$C$6:$BM$106,'Carga People'!AL$2,0)),0,VLOOKUP($C88,'LINHA 3'!$C$6:$BM$106,'Carga People'!AL$2,0))</f>
        <v>0</v>
      </c>
      <c r="AM88" s="140">
        <f>IF(ISERROR(VLOOKUP($C88,'LINHA 1'!$C$6:$BM$162,'Carga People'!AM$2,0)),0,VLOOKUP($C88,'LINHA 1'!$C$6:$BM$162,'Carga People'!AM$2,0))+IF(ISERROR(VLOOKUP($C88,'LINHA 2'!$C$6:$BM$114,'Carga People'!AM$2,0)),0,VLOOKUP($C88,'LINHA 2'!$C$6:$BM$114,'Carga People'!AM$2,0))+IF(ISERROR(VLOOKUP($C88,'LINHA 3'!$C$6:$BM$106,'Carga People'!AM$2,0)),0,VLOOKUP($C88,'LINHA 3'!$C$6:$BM$106,'Carga People'!AM$2,0))</f>
        <v>0</v>
      </c>
      <c r="AN88" s="140">
        <f>IF(ISERROR(VLOOKUP($C88,'LINHA 1'!$C$6:$BM$162,'Carga People'!AN$2,0)),0,VLOOKUP($C88,'LINHA 1'!$C$6:$BM$162,'Carga People'!AN$2,0))+IF(ISERROR(VLOOKUP($C88,'LINHA 2'!$C$6:$BM$114,'Carga People'!AN$2,0)),0,VLOOKUP($C88,'LINHA 2'!$C$6:$BM$114,'Carga People'!AN$2,0))+IF(ISERROR(VLOOKUP($C88,'LINHA 3'!$C$6:$BM$106,'Carga People'!AN$2,0)),0,VLOOKUP($C88,'LINHA 3'!$C$6:$BM$106,'Carga People'!AN$2,0))</f>
        <v>0</v>
      </c>
      <c r="AO88" s="140">
        <f>IF(ISERROR(VLOOKUP($C88,'LINHA 1'!$C$6:$BM$162,'Carga People'!AO$2,0)),0,VLOOKUP($C88,'LINHA 1'!$C$6:$BM$162,'Carga People'!AO$2,0))+IF(ISERROR(VLOOKUP($C88,'LINHA 2'!$C$6:$BM$114,'Carga People'!AO$2,0)),0,VLOOKUP($C88,'LINHA 2'!$C$6:$BM$114,'Carga People'!AO$2,0))+IF(ISERROR(VLOOKUP($C88,'LINHA 3'!$C$6:$BM$106,'Carga People'!AO$2,0)),0,VLOOKUP($C88,'LINHA 3'!$C$6:$BM$106,'Carga People'!AO$2,0))</f>
        <v>0</v>
      </c>
      <c r="AP88" s="140">
        <f>IF(ISERROR(VLOOKUP($C88,'LINHA 1'!$C$6:$BM$162,'Carga People'!AP$2,0)),0,VLOOKUP($C88,'LINHA 1'!$C$6:$BM$162,'Carga People'!AP$2,0))+IF(ISERROR(VLOOKUP($C88,'LINHA 2'!$C$6:$BM$114,'Carga People'!AP$2,0)),0,VLOOKUP($C88,'LINHA 2'!$C$6:$BM$114,'Carga People'!AP$2,0))+IF(ISERROR(VLOOKUP($C88,'LINHA 3'!$C$6:$BM$106,'Carga People'!AP$2,0)),0,VLOOKUP($C88,'LINHA 3'!$C$6:$BM$106,'Carga People'!AP$2,0))</f>
        <v>0</v>
      </c>
      <c r="AQ88" s="140">
        <f>IF(ISERROR(VLOOKUP($C88,'LINHA 1'!$C$6:$BM$162,'Carga People'!AQ$2,0)),0,VLOOKUP($C88,'LINHA 1'!$C$6:$BM$162,'Carga People'!AQ$2,0))+IF(ISERROR(VLOOKUP($C88,'LINHA 2'!$C$6:$BM$114,'Carga People'!AQ$2,0)),0,VLOOKUP($C88,'LINHA 2'!$C$6:$BM$114,'Carga People'!AQ$2,0))+IF(ISERROR(VLOOKUP($C88,'LINHA 3'!$C$6:$BM$106,'Carga People'!AQ$2,0)),0,VLOOKUP($C88,'LINHA 3'!$C$6:$BM$106,'Carga People'!AQ$2,0))</f>
        <v>0</v>
      </c>
      <c r="AR88" s="140">
        <f>IF(ISERROR(VLOOKUP($C88,'LINHA 1'!$C$6:$BM$162,'Carga People'!AR$2,0)),0,VLOOKUP($C88,'LINHA 1'!$C$6:$BM$162,'Carga People'!AR$2,0))+IF(ISERROR(VLOOKUP($C88,'LINHA 2'!$C$6:$BM$114,'Carga People'!AR$2,0)),0,VLOOKUP($C88,'LINHA 2'!$C$6:$BM$114,'Carga People'!AR$2,0))+IF(ISERROR(VLOOKUP($C88,'LINHA 3'!$C$6:$BM$106,'Carga People'!AR$2,0)),0,VLOOKUP($C88,'LINHA 3'!$C$6:$BM$106,'Carga People'!AR$2,0))</f>
        <v>0</v>
      </c>
      <c r="AS88" s="140">
        <f>IF(ISERROR(VLOOKUP($C88,'LINHA 1'!$C$6:$BM$162,'Carga People'!AS$2,0)),0,VLOOKUP($C88,'LINHA 1'!$C$6:$BM$162,'Carga People'!AS$2,0))+IF(ISERROR(VLOOKUP($C88,'LINHA 2'!$C$6:$BM$114,'Carga People'!AS$2,0)),0,VLOOKUP($C88,'LINHA 2'!$C$6:$BM$114,'Carga People'!AS$2,0))+IF(ISERROR(VLOOKUP($C88,'LINHA 3'!$C$6:$BM$106,'Carga People'!AS$2,0)),0,VLOOKUP($C88,'LINHA 3'!$C$6:$BM$106,'Carga People'!AS$2,0))</f>
        <v>0</v>
      </c>
      <c r="AT88" s="140">
        <f>IF(ISERROR(VLOOKUP($C88,'LINHA 1'!$C$6:$BM$162,'Carga People'!AT$2,0)),0,VLOOKUP($C88,'LINHA 1'!$C$6:$BM$162,'Carga People'!AT$2,0))+IF(ISERROR(VLOOKUP($C88,'LINHA 2'!$C$6:$BM$114,'Carga People'!AT$2,0)),0,VLOOKUP($C88,'LINHA 2'!$C$6:$BM$114,'Carga People'!AT$2,0))+IF(ISERROR(VLOOKUP($C88,'LINHA 3'!$C$6:$BM$106,'Carga People'!AT$2,0)),0,VLOOKUP($C88,'LINHA 3'!$C$6:$BM$106,'Carga People'!AT$2,0))</f>
        <v>0</v>
      </c>
      <c r="AU88" s="367">
        <f t="shared" si="12"/>
        <v>0</v>
      </c>
      <c r="AV88" s="780" t="str">
        <f t="shared" si="3"/>
        <v/>
      </c>
      <c r="AW88" s="90">
        <f>IF(D88="","",VLOOKUP(D88,MI_ME!$D$5:$AQ$336,39,0))</f>
        <v>0</v>
      </c>
      <c r="AX88" s="660"/>
    </row>
    <row r="89" spans="1:50" ht="18" hidden="1" customHeight="1" x14ac:dyDescent="0.3">
      <c r="A89" s="1792"/>
      <c r="B89" s="770" t="s">
        <v>208</v>
      </c>
      <c r="C89" s="770" t="s">
        <v>234</v>
      </c>
      <c r="D89" s="771" t="str">
        <f>LEFT(C89,11)</f>
        <v>21081HBA206</v>
      </c>
      <c r="E89" s="1457" t="s">
        <v>921</v>
      </c>
      <c r="F89" s="770" t="s">
        <v>15</v>
      </c>
      <c r="G89" s="136"/>
      <c r="H89" s="137"/>
      <c r="I89" s="138"/>
      <c r="J89" s="139">
        <f>IF(ISERROR(VLOOKUP($C89,'LINHA 1'!$C$6:$BM$162,'Carga People'!J$2,0)),0,VLOOKUP($C89,'LINHA 1'!$C$6:$BM$162,'Carga People'!J$2,0))+IF(ISERROR(VLOOKUP($C89,'LINHA 2'!$C$6:$BM$114,'Carga People'!J$2,0)),0,VLOOKUP($C89,'LINHA 2'!$C$6:$BM$114,'Carga People'!J$2,0))+IF(ISERROR(VLOOKUP($C89,'LINHA 3'!$C$6:$BM$106,'Carga People'!J$2,0)),0,VLOOKUP($C89,'LINHA 3'!$C$6:$BM$106,'Carga People'!J$2,0))</f>
        <v>0</v>
      </c>
      <c r="K89" s="140">
        <f>IF(ISERROR(VLOOKUP($C89,'LINHA 1'!$C$6:$BM$162,'Carga People'!K$2,0)),0,VLOOKUP($C89,'LINHA 1'!$C$6:$BM$162,'Carga People'!K$2,0))+IF(ISERROR(VLOOKUP($C89,'LINHA 2'!$C$6:$BM$114,'Carga People'!K$2,0)),0,VLOOKUP($C89,'LINHA 2'!$C$6:$BM$114,'Carga People'!K$2,0))+IF(ISERROR(VLOOKUP($C89,'LINHA 3'!$C$6:$BM$106,'Carga People'!K$2,0)),0,VLOOKUP($C89,'LINHA 3'!$C$6:$BM$106,'Carga People'!K$2,0))</f>
        <v>0</v>
      </c>
      <c r="L89" s="140">
        <f>IF(ISERROR(VLOOKUP($C89,'LINHA 1'!$C$6:$BM$162,'Carga People'!L$2,0)),0,VLOOKUP($C89,'LINHA 1'!$C$6:$BM$162,'Carga People'!L$2,0))+IF(ISERROR(VLOOKUP($C89,'LINHA 2'!$C$6:$BM$114,'Carga People'!L$2,0)),0,VLOOKUP($C89,'LINHA 2'!$C$6:$BM$114,'Carga People'!L$2,0))+IF(ISERROR(VLOOKUP($C89,'LINHA 3'!$C$6:$BM$106,'Carga People'!L$2,0)),0,VLOOKUP($C89,'LINHA 3'!$C$6:$BM$106,'Carga People'!L$2,0))</f>
        <v>0</v>
      </c>
      <c r="M89" s="140">
        <f>IF(ISERROR(VLOOKUP($C89,'LINHA 1'!$C$6:$BM$162,'Carga People'!M$2,0)),0,VLOOKUP($C89,'LINHA 1'!$C$6:$BM$162,'Carga People'!M$2,0))+IF(ISERROR(VLOOKUP($C89,'LINHA 2'!$C$6:$BM$114,'Carga People'!M$2,0)),0,VLOOKUP($C89,'LINHA 2'!$C$6:$BM$114,'Carga People'!M$2,0))+IF(ISERROR(VLOOKUP($C89,'LINHA 3'!$C$6:$BM$106,'Carga People'!M$2,0)),0,VLOOKUP($C89,'LINHA 3'!$C$6:$BM$106,'Carga People'!M$2,0))</f>
        <v>0</v>
      </c>
      <c r="N89" s="140">
        <f>IF(ISERROR(VLOOKUP($C89,'LINHA 1'!$C$6:$BM$162,'Carga People'!N$2,0)),0,VLOOKUP($C89,'LINHA 1'!$C$6:$BM$162,'Carga People'!N$2,0))+IF(ISERROR(VLOOKUP($C89,'LINHA 2'!$C$6:$BM$114,'Carga People'!N$2,0)),0,VLOOKUP($C89,'LINHA 2'!$C$6:$BM$114,'Carga People'!N$2,0))+IF(ISERROR(VLOOKUP($C89,'LINHA 3'!$C$6:$BM$106,'Carga People'!N$2,0)),0,VLOOKUP($C89,'LINHA 3'!$C$6:$BM$106,'Carga People'!N$2,0))</f>
        <v>0</v>
      </c>
      <c r="O89" s="140">
        <f>IF(ISERROR(VLOOKUP($C89,'LINHA 1'!$C$6:$BM$162,'Carga People'!O$2,0)),0,VLOOKUP($C89,'LINHA 1'!$C$6:$BM$162,'Carga People'!O$2,0))+IF(ISERROR(VLOOKUP($C89,'LINHA 2'!$C$6:$BM$114,'Carga People'!O$2,0)),0,VLOOKUP($C89,'LINHA 2'!$C$6:$BM$114,'Carga People'!O$2,0))+IF(ISERROR(VLOOKUP($C89,'LINHA 3'!$C$6:$BM$106,'Carga People'!O$2,0)),0,VLOOKUP($C89,'LINHA 3'!$C$6:$BM$106,'Carga People'!O$2,0))</f>
        <v>0</v>
      </c>
      <c r="P89" s="140">
        <f>IF(ISERROR(VLOOKUP($C89,'LINHA 1'!$C$6:$BM$162,'Carga People'!P$2,0)),0,VLOOKUP($C89,'LINHA 1'!$C$6:$BM$162,'Carga People'!P$2,0))+IF(ISERROR(VLOOKUP($C89,'LINHA 2'!$C$6:$BM$114,'Carga People'!P$2,0)),0,VLOOKUP($C89,'LINHA 2'!$C$6:$BM$114,'Carga People'!P$2,0))+IF(ISERROR(VLOOKUP($C89,'LINHA 3'!$C$6:$BM$106,'Carga People'!P$2,0)),0,VLOOKUP($C89,'LINHA 3'!$C$6:$BM$106,'Carga People'!P$2,0))</f>
        <v>0</v>
      </c>
      <c r="Q89" s="140">
        <f>IF(ISERROR(VLOOKUP($C89,'LINHA 1'!$C$6:$BM$162,'Carga People'!Q$2,0)),0,VLOOKUP($C89,'LINHA 1'!$C$6:$BM$162,'Carga People'!Q$2,0))+IF(ISERROR(VLOOKUP($C89,'LINHA 2'!$C$6:$BM$114,'Carga People'!Q$2,0)),0,VLOOKUP($C89,'LINHA 2'!$C$6:$BM$114,'Carga People'!Q$2,0))+IF(ISERROR(VLOOKUP($C89,'LINHA 3'!$C$6:$BM$106,'Carga People'!Q$2,0)),0,VLOOKUP($C89,'LINHA 3'!$C$6:$BM$106,'Carga People'!Q$2,0))</f>
        <v>0</v>
      </c>
      <c r="R89" s="140">
        <f>IF(ISERROR(VLOOKUP($C89,'LINHA 1'!$C$6:$BM$162,'Carga People'!R$2,0)),0,VLOOKUP($C89,'LINHA 1'!$C$6:$BM$162,'Carga People'!R$2,0))+IF(ISERROR(VLOOKUP($C89,'LINHA 2'!$C$6:$BM$114,'Carga People'!R$2,0)),0,VLOOKUP($C89,'LINHA 2'!$C$6:$BM$114,'Carga People'!R$2,0))+IF(ISERROR(VLOOKUP($C89,'LINHA 3'!$C$6:$BM$106,'Carga People'!R$2,0)),0,VLOOKUP($C89,'LINHA 3'!$C$6:$BM$106,'Carga People'!R$2,0))</f>
        <v>0</v>
      </c>
      <c r="S89" s="140">
        <f>IF(ISERROR(VLOOKUP($C89,'LINHA 1'!$C$6:$BM$162,'Carga People'!S$2,0)),0,VLOOKUP($C89,'LINHA 1'!$C$6:$BM$162,'Carga People'!S$2,0))+IF(ISERROR(VLOOKUP($C89,'LINHA 2'!$C$6:$BM$114,'Carga People'!S$2,0)),0,VLOOKUP($C89,'LINHA 2'!$C$6:$BM$114,'Carga People'!S$2,0))+IF(ISERROR(VLOOKUP($C89,'LINHA 3'!$C$6:$BM$106,'Carga People'!S$2,0)),0,VLOOKUP($C89,'LINHA 3'!$C$6:$BM$106,'Carga People'!S$2,0))</f>
        <v>0</v>
      </c>
      <c r="T89" s="140">
        <f>IF(ISERROR(VLOOKUP($C89,'LINHA 1'!$C$6:$BM$162,'Carga People'!T$2,0)),0,VLOOKUP($C89,'LINHA 1'!$C$6:$BM$162,'Carga People'!T$2,0))+IF(ISERROR(VLOOKUP($C89,'LINHA 2'!$C$6:$BM$114,'Carga People'!T$2,0)),0,VLOOKUP($C89,'LINHA 2'!$C$6:$BM$114,'Carga People'!T$2,0))+IF(ISERROR(VLOOKUP($C89,'LINHA 3'!$C$6:$BM$106,'Carga People'!T$2,0)),0,VLOOKUP($C89,'LINHA 3'!$C$6:$BM$106,'Carga People'!T$2,0))</f>
        <v>0</v>
      </c>
      <c r="U89" s="140">
        <f>IF(ISERROR(VLOOKUP($C89,'LINHA 1'!$C$6:$BM$162,'Carga People'!U$2,0)),0,VLOOKUP($C89,'LINHA 1'!$C$6:$BM$162,'Carga People'!U$2,0))+IF(ISERROR(VLOOKUP($C89,'LINHA 2'!$C$6:$BM$114,'Carga People'!U$2,0)),0,VLOOKUP($C89,'LINHA 2'!$C$6:$BM$114,'Carga People'!U$2,0))+IF(ISERROR(VLOOKUP($C89,'LINHA 3'!$C$6:$BM$106,'Carga People'!U$2,0)),0,VLOOKUP($C89,'LINHA 3'!$C$6:$BM$106,'Carga People'!U$2,0))</f>
        <v>0</v>
      </c>
      <c r="V89" s="140">
        <f>IF(ISERROR(VLOOKUP($C89,'LINHA 1'!$C$6:$BM$162,'Carga People'!V$2,0)),0,VLOOKUP($C89,'LINHA 1'!$C$6:$BM$162,'Carga People'!V$2,0))+IF(ISERROR(VLOOKUP($C89,'LINHA 2'!$C$6:$BM$114,'Carga People'!V$2,0)),0,VLOOKUP($C89,'LINHA 2'!$C$6:$BM$114,'Carga People'!V$2,0))+IF(ISERROR(VLOOKUP($C89,'LINHA 3'!$C$6:$BM$106,'Carga People'!V$2,0)),0,VLOOKUP($C89,'LINHA 3'!$C$6:$BM$106,'Carga People'!V$2,0))</f>
        <v>0</v>
      </c>
      <c r="W89" s="140">
        <f>IF(ISERROR(VLOOKUP($C89,'LINHA 1'!$C$6:$BM$162,'Carga People'!W$2,0)),0,VLOOKUP($C89,'LINHA 1'!$C$6:$BM$162,'Carga People'!W$2,0))+IF(ISERROR(VLOOKUP($C89,'LINHA 2'!$C$6:$BM$114,'Carga People'!W$2,0)),0,VLOOKUP($C89,'LINHA 2'!$C$6:$BM$114,'Carga People'!W$2,0))+IF(ISERROR(VLOOKUP($C89,'LINHA 3'!$C$6:$BM$106,'Carga People'!W$2,0)),0,VLOOKUP($C89,'LINHA 3'!$C$6:$BM$106,'Carga People'!W$2,0))</f>
        <v>0</v>
      </c>
      <c r="X89" s="140">
        <f>IF(ISERROR(VLOOKUP($C89,'LINHA 1'!$C$6:$BM$162,'Carga People'!X$2,0)),0,VLOOKUP($C89,'LINHA 1'!$C$6:$BM$162,'Carga People'!X$2,0))+IF(ISERROR(VLOOKUP($C89,'LINHA 2'!$C$6:$BM$114,'Carga People'!X$2,0)),0,VLOOKUP($C89,'LINHA 2'!$C$6:$BM$114,'Carga People'!X$2,0))+IF(ISERROR(VLOOKUP($C89,'LINHA 3'!$C$6:$BM$106,'Carga People'!X$2,0)),0,VLOOKUP($C89,'LINHA 3'!$C$6:$BM$106,'Carga People'!X$2,0))</f>
        <v>0</v>
      </c>
      <c r="Y89" s="140">
        <f>IF(ISERROR(VLOOKUP($C89,'LINHA 1'!$C$6:$BM$162,'Carga People'!Y$2,0)),0,VLOOKUP($C89,'LINHA 1'!$C$6:$BM$162,'Carga People'!Y$2,0))+IF(ISERROR(VLOOKUP($C89,'LINHA 2'!$C$6:$BM$114,'Carga People'!Y$2,0)),0,VLOOKUP($C89,'LINHA 2'!$C$6:$BM$114,'Carga People'!Y$2,0))+IF(ISERROR(VLOOKUP($C89,'LINHA 3'!$C$6:$BM$106,'Carga People'!Y$2,0)),0,VLOOKUP($C89,'LINHA 3'!$C$6:$BM$106,'Carga People'!Y$2,0))</f>
        <v>0</v>
      </c>
      <c r="Z89" s="140">
        <f>IF(ISERROR(VLOOKUP($C89,'LINHA 1'!$C$6:$BM$162,'Carga People'!Z$2,0)),0,VLOOKUP($C89,'LINHA 1'!$C$6:$BM$162,'Carga People'!Z$2,0))+IF(ISERROR(VLOOKUP($C89,'LINHA 2'!$C$6:$BM$114,'Carga People'!Z$2,0)),0,VLOOKUP($C89,'LINHA 2'!$C$6:$BM$114,'Carga People'!Z$2,0))+IF(ISERROR(VLOOKUP($C89,'LINHA 3'!$C$6:$BM$106,'Carga People'!Z$2,0)),0,VLOOKUP($C89,'LINHA 3'!$C$6:$BM$106,'Carga People'!Z$2,0))</f>
        <v>0</v>
      </c>
      <c r="AA89" s="140">
        <f>IF(ISERROR(VLOOKUP($C89,'LINHA 1'!$C$6:$BM$162,'Carga People'!AA$2,0)),0,VLOOKUP($C89,'LINHA 1'!$C$6:$BM$162,'Carga People'!AA$2,0))+IF(ISERROR(VLOOKUP($C89,'LINHA 2'!$C$6:$BM$114,'Carga People'!AA$2,0)),0,VLOOKUP($C89,'LINHA 2'!$C$6:$BM$114,'Carga People'!AA$2,0))+IF(ISERROR(VLOOKUP($C89,'LINHA 3'!$C$6:$BM$106,'Carga People'!AA$2,0)),0,VLOOKUP($C89,'LINHA 3'!$C$6:$BM$106,'Carga People'!AA$2,0))</f>
        <v>0</v>
      </c>
      <c r="AB89" s="140">
        <f>IF(ISERROR(VLOOKUP($C89,'LINHA 1'!$C$6:$BM$162,'Carga People'!AB$2,0)),0,VLOOKUP($C89,'LINHA 1'!$C$6:$BM$162,'Carga People'!AB$2,0))+IF(ISERROR(VLOOKUP($C89,'LINHA 2'!$C$6:$BM$114,'Carga People'!AB$2,0)),0,VLOOKUP($C89,'LINHA 2'!$C$6:$BM$114,'Carga People'!AB$2,0))+IF(ISERROR(VLOOKUP($C89,'LINHA 3'!$C$6:$BM$106,'Carga People'!AB$2,0)),0,VLOOKUP($C89,'LINHA 3'!$C$6:$BM$106,'Carga People'!AB$2,0))</f>
        <v>0</v>
      </c>
      <c r="AC89" s="140">
        <f>IF(ISERROR(VLOOKUP($C89,'LINHA 1'!$C$6:$BM$162,'Carga People'!AC$2,0)),0,VLOOKUP($C89,'LINHA 1'!$C$6:$BM$162,'Carga People'!AC$2,0))+IF(ISERROR(VLOOKUP($C89,'LINHA 2'!$C$6:$BM$114,'Carga People'!AC$2,0)),0,VLOOKUP($C89,'LINHA 2'!$C$6:$BM$114,'Carga People'!AC$2,0))+IF(ISERROR(VLOOKUP($C89,'LINHA 3'!$C$6:$BM$106,'Carga People'!AC$2,0)),0,VLOOKUP($C89,'LINHA 3'!$C$6:$BM$106,'Carga People'!AC$2,0))</f>
        <v>0</v>
      </c>
      <c r="AD89" s="140">
        <f>IF(ISERROR(VLOOKUP($C89,'LINHA 1'!$C$6:$BM$162,'Carga People'!AD$2,0)),0,VLOOKUP($C89,'LINHA 1'!$C$6:$BM$162,'Carga People'!AD$2,0))+IF(ISERROR(VLOOKUP($C89,'LINHA 2'!$C$6:$BM$114,'Carga People'!AD$2,0)),0,VLOOKUP($C89,'LINHA 2'!$C$6:$BM$114,'Carga People'!AD$2,0))+IF(ISERROR(VLOOKUP($C89,'LINHA 3'!$C$6:$BM$106,'Carga People'!AD$2,0)),0,VLOOKUP($C89,'LINHA 3'!$C$6:$BM$106,'Carga People'!AD$2,0))</f>
        <v>0</v>
      </c>
      <c r="AE89" s="140">
        <f>IF(ISERROR(VLOOKUP($C89,'LINHA 1'!$C$6:$BM$162,'Carga People'!AE$2,0)),0,VLOOKUP($C89,'LINHA 1'!$C$6:$BM$162,'Carga People'!AE$2,0))+IF(ISERROR(VLOOKUP($C89,'LINHA 2'!$C$6:$BM$114,'Carga People'!AE$2,0)),0,VLOOKUP($C89,'LINHA 2'!$C$6:$BM$114,'Carga People'!AE$2,0))+IF(ISERROR(VLOOKUP($C89,'LINHA 3'!$C$6:$BM$106,'Carga People'!AE$2,0)),0,VLOOKUP($C89,'LINHA 3'!$C$6:$BM$106,'Carga People'!AE$2,0))</f>
        <v>0</v>
      </c>
      <c r="AF89" s="140">
        <f>IF(ISERROR(VLOOKUP($C89,'LINHA 1'!$C$6:$BM$162,'Carga People'!AF$2,0)),0,VLOOKUP($C89,'LINHA 1'!$C$6:$BM$162,'Carga People'!AF$2,0))+IF(ISERROR(VLOOKUP($C89,'LINHA 2'!$C$6:$BM$114,'Carga People'!AF$2,0)),0,VLOOKUP($C89,'LINHA 2'!$C$6:$BM$114,'Carga People'!AF$2,0))+IF(ISERROR(VLOOKUP($C89,'LINHA 3'!$C$6:$BM$106,'Carga People'!AF$2,0)),0,VLOOKUP($C89,'LINHA 3'!$C$6:$BM$106,'Carga People'!AF$2,0))</f>
        <v>0</v>
      </c>
      <c r="AG89" s="140">
        <f>IF(ISERROR(VLOOKUP($C89,'LINHA 1'!$C$6:$BM$162,'Carga People'!AG$2,0)),0,VLOOKUP($C89,'LINHA 1'!$C$6:$BM$162,'Carga People'!AG$2,0))+IF(ISERROR(VLOOKUP($C89,'LINHA 2'!$C$6:$BM$114,'Carga People'!AG$2,0)),0,VLOOKUP($C89,'LINHA 2'!$C$6:$BM$114,'Carga People'!AG$2,0))+IF(ISERROR(VLOOKUP($C89,'LINHA 3'!$C$6:$BM$106,'Carga People'!AG$2,0)),0,VLOOKUP($C89,'LINHA 3'!$C$6:$BM$106,'Carga People'!AG$2,0))</f>
        <v>0</v>
      </c>
      <c r="AH89" s="140">
        <f>IF(ISERROR(VLOOKUP($C89,'LINHA 1'!$C$6:$BM$162,'Carga People'!AH$2,0)),0,VLOOKUP($C89,'LINHA 1'!$C$6:$BM$162,'Carga People'!AH$2,0))+IF(ISERROR(VLOOKUP($C89,'LINHA 2'!$C$6:$BM$114,'Carga People'!AH$2,0)),0,VLOOKUP($C89,'LINHA 2'!$C$6:$BM$114,'Carga People'!AH$2,0))+IF(ISERROR(VLOOKUP($C89,'LINHA 3'!$C$6:$BM$106,'Carga People'!AH$2,0)),0,VLOOKUP($C89,'LINHA 3'!$C$6:$BM$106,'Carga People'!AH$2,0))</f>
        <v>0</v>
      </c>
      <c r="AI89" s="140">
        <f>IF(ISERROR(VLOOKUP($C89,'LINHA 1'!$C$6:$BM$162,'Carga People'!AI$2,0)),0,VLOOKUP($C89,'LINHA 1'!$C$6:$BM$162,'Carga People'!AI$2,0))+IF(ISERROR(VLOOKUP($C89,'LINHA 2'!$C$6:$BM$114,'Carga People'!AI$2,0)),0,VLOOKUP($C89,'LINHA 2'!$C$6:$BM$114,'Carga People'!AI$2,0))+IF(ISERROR(VLOOKUP($C89,'LINHA 3'!$C$6:$BM$106,'Carga People'!AI$2,0)),0,VLOOKUP($C89,'LINHA 3'!$C$6:$BM$106,'Carga People'!AI$2,0))</f>
        <v>0</v>
      </c>
      <c r="AJ89" s="140">
        <f>IF(ISERROR(VLOOKUP($C89,'LINHA 1'!$C$6:$BM$162,'Carga People'!AJ$2,0)),0,VLOOKUP($C89,'LINHA 1'!$C$6:$BM$162,'Carga People'!AJ$2,0))+IF(ISERROR(VLOOKUP($C89,'LINHA 2'!$C$6:$BM$114,'Carga People'!AJ$2,0)),0,VLOOKUP($C89,'LINHA 2'!$C$6:$BM$114,'Carga People'!AJ$2,0))+IF(ISERROR(VLOOKUP($C89,'LINHA 3'!$C$6:$BM$106,'Carga People'!AJ$2,0)),0,VLOOKUP($C89,'LINHA 3'!$C$6:$BM$106,'Carga People'!AJ$2,0))</f>
        <v>0</v>
      </c>
      <c r="AK89" s="140">
        <f>IF(ISERROR(VLOOKUP($C89,'LINHA 1'!$C$6:$BM$162,'Carga People'!AK$2,0)),0,VLOOKUP($C89,'LINHA 1'!$C$6:$BM$162,'Carga People'!AK$2,0))+IF(ISERROR(VLOOKUP($C89,'LINHA 2'!$C$6:$BM$114,'Carga People'!AK$2,0)),0,VLOOKUP($C89,'LINHA 2'!$C$6:$BM$114,'Carga People'!AK$2,0))+IF(ISERROR(VLOOKUP($C89,'LINHA 3'!$C$6:$BM$106,'Carga People'!AK$2,0)),0,VLOOKUP($C89,'LINHA 3'!$C$6:$BM$106,'Carga People'!AK$2,0))</f>
        <v>0</v>
      </c>
      <c r="AL89" s="140">
        <f>IF(ISERROR(VLOOKUP($C89,'LINHA 1'!$C$6:$BM$162,'Carga People'!AL$2,0)),0,VLOOKUP($C89,'LINHA 1'!$C$6:$BM$162,'Carga People'!AL$2,0))+IF(ISERROR(VLOOKUP($C89,'LINHA 2'!$C$6:$BM$114,'Carga People'!AL$2,0)),0,VLOOKUP($C89,'LINHA 2'!$C$6:$BM$114,'Carga People'!AL$2,0))+IF(ISERROR(VLOOKUP($C89,'LINHA 3'!$C$6:$BM$106,'Carga People'!AL$2,0)),0,VLOOKUP($C89,'LINHA 3'!$C$6:$BM$106,'Carga People'!AL$2,0))</f>
        <v>0</v>
      </c>
      <c r="AM89" s="140">
        <f>IF(ISERROR(VLOOKUP($C89,'LINHA 1'!$C$6:$BM$162,'Carga People'!AM$2,0)),0,VLOOKUP($C89,'LINHA 1'!$C$6:$BM$162,'Carga People'!AM$2,0))+IF(ISERROR(VLOOKUP($C89,'LINHA 2'!$C$6:$BM$114,'Carga People'!AM$2,0)),0,VLOOKUP($C89,'LINHA 2'!$C$6:$BM$114,'Carga People'!AM$2,0))+IF(ISERROR(VLOOKUP($C89,'LINHA 3'!$C$6:$BM$106,'Carga People'!AM$2,0)),0,VLOOKUP($C89,'LINHA 3'!$C$6:$BM$106,'Carga People'!AM$2,0))</f>
        <v>0</v>
      </c>
      <c r="AN89" s="140">
        <f>IF(ISERROR(VLOOKUP($C89,'LINHA 1'!$C$6:$BM$162,'Carga People'!AN$2,0)),0,VLOOKUP($C89,'LINHA 1'!$C$6:$BM$162,'Carga People'!AN$2,0))+IF(ISERROR(VLOOKUP($C89,'LINHA 2'!$C$6:$BM$114,'Carga People'!AN$2,0)),0,VLOOKUP($C89,'LINHA 2'!$C$6:$BM$114,'Carga People'!AN$2,0))+IF(ISERROR(VLOOKUP($C89,'LINHA 3'!$C$6:$BM$106,'Carga People'!AN$2,0)),0,VLOOKUP($C89,'LINHA 3'!$C$6:$BM$106,'Carga People'!AN$2,0))</f>
        <v>0</v>
      </c>
      <c r="AO89" s="140">
        <f>IF(ISERROR(VLOOKUP($C89,'LINHA 1'!$C$6:$BM$162,'Carga People'!AO$2,0)),0,VLOOKUP($C89,'LINHA 1'!$C$6:$BM$162,'Carga People'!AO$2,0))+IF(ISERROR(VLOOKUP($C89,'LINHA 2'!$C$6:$BM$114,'Carga People'!AO$2,0)),0,VLOOKUP($C89,'LINHA 2'!$C$6:$BM$114,'Carga People'!AO$2,0))+IF(ISERROR(VLOOKUP($C89,'LINHA 3'!$C$6:$BM$106,'Carga People'!AO$2,0)),0,VLOOKUP($C89,'LINHA 3'!$C$6:$BM$106,'Carga People'!AO$2,0))</f>
        <v>0</v>
      </c>
      <c r="AP89" s="140">
        <f>IF(ISERROR(VLOOKUP($C89,'LINHA 1'!$C$6:$BM$162,'Carga People'!AP$2,0)),0,VLOOKUP($C89,'LINHA 1'!$C$6:$BM$162,'Carga People'!AP$2,0))+IF(ISERROR(VLOOKUP($C89,'LINHA 2'!$C$6:$BM$114,'Carga People'!AP$2,0)),0,VLOOKUP($C89,'LINHA 2'!$C$6:$BM$114,'Carga People'!AP$2,0))+IF(ISERROR(VLOOKUP($C89,'LINHA 3'!$C$6:$BM$106,'Carga People'!AP$2,0)),0,VLOOKUP($C89,'LINHA 3'!$C$6:$BM$106,'Carga People'!AP$2,0))</f>
        <v>0</v>
      </c>
      <c r="AQ89" s="140">
        <f>IF(ISERROR(VLOOKUP($C89,'LINHA 1'!$C$6:$BM$162,'Carga People'!AQ$2,0)),0,VLOOKUP($C89,'LINHA 1'!$C$6:$BM$162,'Carga People'!AQ$2,0))+IF(ISERROR(VLOOKUP($C89,'LINHA 2'!$C$6:$BM$114,'Carga People'!AQ$2,0)),0,VLOOKUP($C89,'LINHA 2'!$C$6:$BM$114,'Carga People'!AQ$2,0))+IF(ISERROR(VLOOKUP($C89,'LINHA 3'!$C$6:$BM$106,'Carga People'!AQ$2,0)),0,VLOOKUP($C89,'LINHA 3'!$C$6:$BM$106,'Carga People'!AQ$2,0))</f>
        <v>0</v>
      </c>
      <c r="AR89" s="140">
        <f>IF(ISERROR(VLOOKUP($C89,'LINHA 1'!$C$6:$BM$162,'Carga People'!AR$2,0)),0,VLOOKUP($C89,'LINHA 1'!$C$6:$BM$162,'Carga People'!AR$2,0))+IF(ISERROR(VLOOKUP($C89,'LINHA 2'!$C$6:$BM$114,'Carga People'!AR$2,0)),0,VLOOKUP($C89,'LINHA 2'!$C$6:$BM$114,'Carga People'!AR$2,0))+IF(ISERROR(VLOOKUP($C89,'LINHA 3'!$C$6:$BM$106,'Carga People'!AR$2,0)),0,VLOOKUP($C89,'LINHA 3'!$C$6:$BM$106,'Carga People'!AR$2,0))</f>
        <v>0</v>
      </c>
      <c r="AS89" s="140">
        <f>IF(ISERROR(VLOOKUP($C89,'LINHA 1'!$C$6:$BM$162,'Carga People'!AS$2,0)),0,VLOOKUP($C89,'LINHA 1'!$C$6:$BM$162,'Carga People'!AS$2,0))+IF(ISERROR(VLOOKUP($C89,'LINHA 2'!$C$6:$BM$114,'Carga People'!AS$2,0)),0,VLOOKUP($C89,'LINHA 2'!$C$6:$BM$114,'Carga People'!AS$2,0))+IF(ISERROR(VLOOKUP($C89,'LINHA 3'!$C$6:$BM$106,'Carga People'!AS$2,0)),0,VLOOKUP($C89,'LINHA 3'!$C$6:$BM$106,'Carga People'!AS$2,0))</f>
        <v>0</v>
      </c>
      <c r="AT89" s="140">
        <f>IF(ISERROR(VLOOKUP($C89,'LINHA 1'!$C$6:$BM$162,'Carga People'!AT$2,0)),0,VLOOKUP($C89,'LINHA 1'!$C$6:$BM$162,'Carga People'!AT$2,0))+IF(ISERROR(VLOOKUP($C89,'LINHA 2'!$C$6:$BM$114,'Carga People'!AT$2,0)),0,VLOOKUP($C89,'LINHA 2'!$C$6:$BM$114,'Carga People'!AT$2,0))+IF(ISERROR(VLOOKUP($C89,'LINHA 3'!$C$6:$BM$106,'Carga People'!AT$2,0)),0,VLOOKUP($C89,'LINHA 3'!$C$6:$BM$106,'Carga People'!AT$2,0))</f>
        <v>0</v>
      </c>
      <c r="AU89" s="367">
        <f t="shared" si="12"/>
        <v>0</v>
      </c>
      <c r="AV89" s="780" t="str">
        <f t="shared" ref="AV89:AV176" si="13">IF(C89=C88,1,"")</f>
        <v/>
      </c>
      <c r="AW89" s="90" t="e">
        <f>IF(D89="","",VLOOKUP(D89,MI_ME!$D$5:$AQ$336,39,0))</f>
        <v>#N/A</v>
      </c>
      <c r="AX89" s="660"/>
    </row>
    <row r="90" spans="1:50" ht="18" hidden="1" customHeight="1" x14ac:dyDescent="0.3">
      <c r="A90" s="1792"/>
      <c r="B90" s="770" t="s">
        <v>611</v>
      </c>
      <c r="C90" s="770" t="s">
        <v>634</v>
      </c>
      <c r="D90" s="771" t="s">
        <v>632</v>
      </c>
      <c r="E90" s="1457" t="s">
        <v>912</v>
      </c>
      <c r="F90" s="770" t="s">
        <v>15</v>
      </c>
      <c r="G90" s="136"/>
      <c r="H90" s="137"/>
      <c r="I90" s="138"/>
      <c r="J90" s="139">
        <f>IF(ISERROR(VLOOKUP($C90,'LINHA 1'!$C$6:$BM$162,'Carga People'!J$2,0)),0,VLOOKUP($C90,'LINHA 1'!$C$6:$BM$162,'Carga People'!J$2,0))+IF(ISERROR(VLOOKUP($C90,'LINHA 2'!$C$6:$BM$114,'Carga People'!J$2,0)),0,VLOOKUP($C90,'LINHA 2'!$C$6:$BM$114,'Carga People'!J$2,0))+IF(ISERROR(VLOOKUP($C90,'LINHA 3'!$C$6:$BM$106,'Carga People'!J$2,0)),0,VLOOKUP($C90,'LINHA 3'!$C$6:$BM$106,'Carga People'!J$2,0))</f>
        <v>0</v>
      </c>
      <c r="K90" s="140">
        <f>IF(ISERROR(VLOOKUP($C90,'LINHA 1'!$C$6:$BM$162,'Carga People'!K$2,0)),0,VLOOKUP($C90,'LINHA 1'!$C$6:$BM$162,'Carga People'!K$2,0))+IF(ISERROR(VLOOKUP($C90,'LINHA 2'!$C$6:$BM$114,'Carga People'!K$2,0)),0,VLOOKUP($C90,'LINHA 2'!$C$6:$BM$114,'Carga People'!K$2,0))+IF(ISERROR(VLOOKUP($C90,'LINHA 3'!$C$6:$BM$106,'Carga People'!K$2,0)),0,VLOOKUP($C90,'LINHA 3'!$C$6:$BM$106,'Carga People'!K$2,0))</f>
        <v>0</v>
      </c>
      <c r="L90" s="140">
        <f>IF(ISERROR(VLOOKUP($C90,'LINHA 1'!$C$6:$BM$162,'Carga People'!L$2,0)),0,VLOOKUP($C90,'LINHA 1'!$C$6:$BM$162,'Carga People'!L$2,0))+IF(ISERROR(VLOOKUP($C90,'LINHA 2'!$C$6:$BM$114,'Carga People'!L$2,0)),0,VLOOKUP($C90,'LINHA 2'!$C$6:$BM$114,'Carga People'!L$2,0))+IF(ISERROR(VLOOKUP($C90,'LINHA 3'!$C$6:$BM$106,'Carga People'!L$2,0)),0,VLOOKUP($C90,'LINHA 3'!$C$6:$BM$106,'Carga People'!L$2,0))</f>
        <v>0</v>
      </c>
      <c r="M90" s="140">
        <f>IF(ISERROR(VLOOKUP($C90,'LINHA 1'!$C$6:$BM$162,'Carga People'!M$2,0)),0,VLOOKUP($C90,'LINHA 1'!$C$6:$BM$162,'Carga People'!M$2,0))+IF(ISERROR(VLOOKUP($C90,'LINHA 2'!$C$6:$BM$114,'Carga People'!M$2,0)),0,VLOOKUP($C90,'LINHA 2'!$C$6:$BM$114,'Carga People'!M$2,0))+IF(ISERROR(VLOOKUP($C90,'LINHA 3'!$C$6:$BM$106,'Carga People'!M$2,0)),0,VLOOKUP($C90,'LINHA 3'!$C$6:$BM$106,'Carga People'!M$2,0))</f>
        <v>0</v>
      </c>
      <c r="N90" s="140">
        <f>IF(ISERROR(VLOOKUP($C90,'LINHA 1'!$C$6:$BM$162,'Carga People'!N$2,0)),0,VLOOKUP($C90,'LINHA 1'!$C$6:$BM$162,'Carga People'!N$2,0))+IF(ISERROR(VLOOKUP($C90,'LINHA 2'!$C$6:$BM$114,'Carga People'!N$2,0)),0,VLOOKUP($C90,'LINHA 2'!$C$6:$BM$114,'Carga People'!N$2,0))+IF(ISERROR(VLOOKUP($C90,'LINHA 3'!$C$6:$BM$106,'Carga People'!N$2,0)),0,VLOOKUP($C90,'LINHA 3'!$C$6:$BM$106,'Carga People'!N$2,0))</f>
        <v>0</v>
      </c>
      <c r="O90" s="140">
        <f>IF(ISERROR(VLOOKUP($C90,'LINHA 1'!$C$6:$BM$162,'Carga People'!O$2,0)),0,VLOOKUP($C90,'LINHA 1'!$C$6:$BM$162,'Carga People'!O$2,0))+IF(ISERROR(VLOOKUP($C90,'LINHA 2'!$C$6:$BM$114,'Carga People'!O$2,0)),0,VLOOKUP($C90,'LINHA 2'!$C$6:$BM$114,'Carga People'!O$2,0))+IF(ISERROR(VLOOKUP($C90,'LINHA 3'!$C$6:$BM$106,'Carga People'!O$2,0)),0,VLOOKUP($C90,'LINHA 3'!$C$6:$BM$106,'Carga People'!O$2,0))</f>
        <v>0</v>
      </c>
      <c r="P90" s="140">
        <f>IF(ISERROR(VLOOKUP($C90,'LINHA 1'!$C$6:$BM$162,'Carga People'!P$2,0)),0,VLOOKUP($C90,'LINHA 1'!$C$6:$BM$162,'Carga People'!P$2,0))+IF(ISERROR(VLOOKUP($C90,'LINHA 2'!$C$6:$BM$114,'Carga People'!P$2,0)),0,VLOOKUP($C90,'LINHA 2'!$C$6:$BM$114,'Carga People'!P$2,0))+IF(ISERROR(VLOOKUP($C90,'LINHA 3'!$C$6:$BM$106,'Carga People'!P$2,0)),0,VLOOKUP($C90,'LINHA 3'!$C$6:$BM$106,'Carga People'!P$2,0))</f>
        <v>0</v>
      </c>
      <c r="Q90" s="140">
        <f>IF(ISERROR(VLOOKUP($C90,'LINHA 1'!$C$6:$BM$162,'Carga People'!Q$2,0)),0,VLOOKUP($C90,'LINHA 1'!$C$6:$BM$162,'Carga People'!Q$2,0))+IF(ISERROR(VLOOKUP($C90,'LINHA 2'!$C$6:$BM$114,'Carga People'!Q$2,0)),0,VLOOKUP($C90,'LINHA 2'!$C$6:$BM$114,'Carga People'!Q$2,0))+IF(ISERROR(VLOOKUP($C90,'LINHA 3'!$C$6:$BM$106,'Carga People'!Q$2,0)),0,VLOOKUP($C90,'LINHA 3'!$C$6:$BM$106,'Carga People'!Q$2,0))</f>
        <v>0</v>
      </c>
      <c r="R90" s="140">
        <f>IF(ISERROR(VLOOKUP($C90,'LINHA 1'!$C$6:$BM$162,'Carga People'!R$2,0)),0,VLOOKUP($C90,'LINHA 1'!$C$6:$BM$162,'Carga People'!R$2,0))+IF(ISERROR(VLOOKUP($C90,'LINHA 2'!$C$6:$BM$114,'Carga People'!R$2,0)),0,VLOOKUP($C90,'LINHA 2'!$C$6:$BM$114,'Carga People'!R$2,0))+IF(ISERROR(VLOOKUP($C90,'LINHA 3'!$C$6:$BM$106,'Carga People'!R$2,0)),0,VLOOKUP($C90,'LINHA 3'!$C$6:$BM$106,'Carga People'!R$2,0))</f>
        <v>0</v>
      </c>
      <c r="S90" s="140">
        <f>IF(ISERROR(VLOOKUP($C90,'LINHA 1'!$C$6:$BM$162,'Carga People'!S$2,0)),0,VLOOKUP($C90,'LINHA 1'!$C$6:$BM$162,'Carga People'!S$2,0))+IF(ISERROR(VLOOKUP($C90,'LINHA 2'!$C$6:$BM$114,'Carga People'!S$2,0)),0,VLOOKUP($C90,'LINHA 2'!$C$6:$BM$114,'Carga People'!S$2,0))+IF(ISERROR(VLOOKUP($C90,'LINHA 3'!$C$6:$BM$106,'Carga People'!S$2,0)),0,VLOOKUP($C90,'LINHA 3'!$C$6:$BM$106,'Carga People'!S$2,0))</f>
        <v>0</v>
      </c>
      <c r="T90" s="140">
        <f>IF(ISERROR(VLOOKUP($C90,'LINHA 1'!$C$6:$BM$162,'Carga People'!T$2,0)),0,VLOOKUP($C90,'LINHA 1'!$C$6:$BM$162,'Carga People'!T$2,0))+IF(ISERROR(VLOOKUP($C90,'LINHA 2'!$C$6:$BM$114,'Carga People'!T$2,0)),0,VLOOKUP($C90,'LINHA 2'!$C$6:$BM$114,'Carga People'!T$2,0))+IF(ISERROR(VLOOKUP($C90,'LINHA 3'!$C$6:$BM$106,'Carga People'!T$2,0)),0,VLOOKUP($C90,'LINHA 3'!$C$6:$BM$106,'Carga People'!T$2,0))</f>
        <v>0</v>
      </c>
      <c r="U90" s="140">
        <f>IF(ISERROR(VLOOKUP($C90,'LINHA 1'!$C$6:$BM$162,'Carga People'!U$2,0)),0,VLOOKUP($C90,'LINHA 1'!$C$6:$BM$162,'Carga People'!U$2,0))+IF(ISERROR(VLOOKUP($C90,'LINHA 2'!$C$6:$BM$114,'Carga People'!U$2,0)),0,VLOOKUP($C90,'LINHA 2'!$C$6:$BM$114,'Carga People'!U$2,0))+IF(ISERROR(VLOOKUP($C90,'LINHA 3'!$C$6:$BM$106,'Carga People'!U$2,0)),0,VLOOKUP($C90,'LINHA 3'!$C$6:$BM$106,'Carga People'!U$2,0))</f>
        <v>0</v>
      </c>
      <c r="V90" s="140">
        <f>IF(ISERROR(VLOOKUP($C90,'LINHA 1'!$C$6:$BM$162,'Carga People'!V$2,0)),0,VLOOKUP($C90,'LINHA 1'!$C$6:$BM$162,'Carga People'!V$2,0))+IF(ISERROR(VLOOKUP($C90,'LINHA 2'!$C$6:$BM$114,'Carga People'!V$2,0)),0,VLOOKUP($C90,'LINHA 2'!$C$6:$BM$114,'Carga People'!V$2,0))+IF(ISERROR(VLOOKUP($C90,'LINHA 3'!$C$6:$BM$106,'Carga People'!V$2,0)),0,VLOOKUP($C90,'LINHA 3'!$C$6:$BM$106,'Carga People'!V$2,0))</f>
        <v>0</v>
      </c>
      <c r="W90" s="140">
        <f>IF(ISERROR(VLOOKUP($C90,'LINHA 1'!$C$6:$BM$162,'Carga People'!W$2,0)),0,VLOOKUP($C90,'LINHA 1'!$C$6:$BM$162,'Carga People'!W$2,0))+IF(ISERROR(VLOOKUP($C90,'LINHA 2'!$C$6:$BM$114,'Carga People'!W$2,0)),0,VLOOKUP($C90,'LINHA 2'!$C$6:$BM$114,'Carga People'!W$2,0))+IF(ISERROR(VLOOKUP($C90,'LINHA 3'!$C$6:$BM$106,'Carga People'!W$2,0)),0,VLOOKUP($C90,'LINHA 3'!$C$6:$BM$106,'Carga People'!W$2,0))</f>
        <v>0</v>
      </c>
      <c r="X90" s="140">
        <f>IF(ISERROR(VLOOKUP($C90,'LINHA 1'!$C$6:$BM$162,'Carga People'!X$2,0)),0,VLOOKUP($C90,'LINHA 1'!$C$6:$BM$162,'Carga People'!X$2,0))+IF(ISERROR(VLOOKUP($C90,'LINHA 2'!$C$6:$BM$114,'Carga People'!X$2,0)),0,VLOOKUP($C90,'LINHA 2'!$C$6:$BM$114,'Carga People'!X$2,0))+IF(ISERROR(VLOOKUP($C90,'LINHA 3'!$C$6:$BM$106,'Carga People'!X$2,0)),0,VLOOKUP($C90,'LINHA 3'!$C$6:$BM$106,'Carga People'!X$2,0))</f>
        <v>0</v>
      </c>
      <c r="Y90" s="140">
        <f>IF(ISERROR(VLOOKUP($C90,'LINHA 1'!$C$6:$BM$162,'Carga People'!Y$2,0)),0,VLOOKUP($C90,'LINHA 1'!$C$6:$BM$162,'Carga People'!Y$2,0))+IF(ISERROR(VLOOKUP($C90,'LINHA 2'!$C$6:$BM$114,'Carga People'!Y$2,0)),0,VLOOKUP($C90,'LINHA 2'!$C$6:$BM$114,'Carga People'!Y$2,0))+IF(ISERROR(VLOOKUP($C90,'LINHA 3'!$C$6:$BM$106,'Carga People'!Y$2,0)),0,VLOOKUP($C90,'LINHA 3'!$C$6:$BM$106,'Carga People'!Y$2,0))</f>
        <v>0</v>
      </c>
      <c r="Z90" s="140">
        <f>IF(ISERROR(VLOOKUP($C90,'LINHA 1'!$C$6:$BM$162,'Carga People'!Z$2,0)),0,VLOOKUP($C90,'LINHA 1'!$C$6:$BM$162,'Carga People'!Z$2,0))+IF(ISERROR(VLOOKUP($C90,'LINHA 2'!$C$6:$BM$114,'Carga People'!Z$2,0)),0,VLOOKUP($C90,'LINHA 2'!$C$6:$BM$114,'Carga People'!Z$2,0))+IF(ISERROR(VLOOKUP($C90,'LINHA 3'!$C$6:$BM$106,'Carga People'!Z$2,0)),0,VLOOKUP($C90,'LINHA 3'!$C$6:$BM$106,'Carga People'!Z$2,0))</f>
        <v>0</v>
      </c>
      <c r="AA90" s="140">
        <f>IF(ISERROR(VLOOKUP($C90,'LINHA 1'!$C$6:$BM$162,'Carga People'!AA$2,0)),0,VLOOKUP($C90,'LINHA 1'!$C$6:$BM$162,'Carga People'!AA$2,0))+IF(ISERROR(VLOOKUP($C90,'LINHA 2'!$C$6:$BM$114,'Carga People'!AA$2,0)),0,VLOOKUP($C90,'LINHA 2'!$C$6:$BM$114,'Carga People'!AA$2,0))+IF(ISERROR(VLOOKUP($C90,'LINHA 3'!$C$6:$BM$106,'Carga People'!AA$2,0)),0,VLOOKUP($C90,'LINHA 3'!$C$6:$BM$106,'Carga People'!AA$2,0))</f>
        <v>0</v>
      </c>
      <c r="AB90" s="140">
        <f>IF(ISERROR(VLOOKUP($C90,'LINHA 1'!$C$6:$BM$162,'Carga People'!AB$2,0)),0,VLOOKUP($C90,'LINHA 1'!$C$6:$BM$162,'Carga People'!AB$2,0))+IF(ISERROR(VLOOKUP($C90,'LINHA 2'!$C$6:$BM$114,'Carga People'!AB$2,0)),0,VLOOKUP($C90,'LINHA 2'!$C$6:$BM$114,'Carga People'!AB$2,0))+IF(ISERROR(VLOOKUP($C90,'LINHA 3'!$C$6:$BM$106,'Carga People'!AB$2,0)),0,VLOOKUP($C90,'LINHA 3'!$C$6:$BM$106,'Carga People'!AB$2,0))</f>
        <v>0</v>
      </c>
      <c r="AC90" s="140">
        <f>IF(ISERROR(VLOOKUP($C90,'LINHA 1'!$C$6:$BM$162,'Carga People'!AC$2,0)),0,VLOOKUP($C90,'LINHA 1'!$C$6:$BM$162,'Carga People'!AC$2,0))+IF(ISERROR(VLOOKUP($C90,'LINHA 2'!$C$6:$BM$114,'Carga People'!AC$2,0)),0,VLOOKUP($C90,'LINHA 2'!$C$6:$BM$114,'Carga People'!AC$2,0))+IF(ISERROR(VLOOKUP($C90,'LINHA 3'!$C$6:$BM$106,'Carga People'!AC$2,0)),0,VLOOKUP($C90,'LINHA 3'!$C$6:$BM$106,'Carga People'!AC$2,0))</f>
        <v>0</v>
      </c>
      <c r="AD90" s="140">
        <f>IF(ISERROR(VLOOKUP($C90,'LINHA 1'!$C$6:$BM$162,'Carga People'!AD$2,0)),0,VLOOKUP($C90,'LINHA 1'!$C$6:$BM$162,'Carga People'!AD$2,0))+IF(ISERROR(VLOOKUP($C90,'LINHA 2'!$C$6:$BM$114,'Carga People'!AD$2,0)),0,VLOOKUP($C90,'LINHA 2'!$C$6:$BM$114,'Carga People'!AD$2,0))+IF(ISERROR(VLOOKUP($C90,'LINHA 3'!$C$6:$BM$106,'Carga People'!AD$2,0)),0,VLOOKUP($C90,'LINHA 3'!$C$6:$BM$106,'Carga People'!AD$2,0))</f>
        <v>0</v>
      </c>
      <c r="AE90" s="140">
        <f>IF(ISERROR(VLOOKUP($C90,'LINHA 1'!$C$6:$BM$162,'Carga People'!AE$2,0)),0,VLOOKUP($C90,'LINHA 1'!$C$6:$BM$162,'Carga People'!AE$2,0))+IF(ISERROR(VLOOKUP($C90,'LINHA 2'!$C$6:$BM$114,'Carga People'!AE$2,0)),0,VLOOKUP($C90,'LINHA 2'!$C$6:$BM$114,'Carga People'!AE$2,0))+IF(ISERROR(VLOOKUP($C90,'LINHA 3'!$C$6:$BM$106,'Carga People'!AE$2,0)),0,VLOOKUP($C90,'LINHA 3'!$C$6:$BM$106,'Carga People'!AE$2,0))</f>
        <v>0</v>
      </c>
      <c r="AF90" s="140">
        <f>IF(ISERROR(VLOOKUP($C90,'LINHA 1'!$C$6:$BM$162,'Carga People'!AF$2,0)),0,VLOOKUP($C90,'LINHA 1'!$C$6:$BM$162,'Carga People'!AF$2,0))+IF(ISERROR(VLOOKUP($C90,'LINHA 2'!$C$6:$BM$114,'Carga People'!AF$2,0)),0,VLOOKUP($C90,'LINHA 2'!$C$6:$BM$114,'Carga People'!AF$2,0))+IF(ISERROR(VLOOKUP($C90,'LINHA 3'!$C$6:$BM$106,'Carga People'!AF$2,0)),0,VLOOKUP($C90,'LINHA 3'!$C$6:$BM$106,'Carga People'!AF$2,0))</f>
        <v>0</v>
      </c>
      <c r="AG90" s="140">
        <f>IF(ISERROR(VLOOKUP($C90,'LINHA 1'!$C$6:$BM$162,'Carga People'!AG$2,0)),0,VLOOKUP($C90,'LINHA 1'!$C$6:$BM$162,'Carga People'!AG$2,0))+IF(ISERROR(VLOOKUP($C90,'LINHA 2'!$C$6:$BM$114,'Carga People'!AG$2,0)),0,VLOOKUP($C90,'LINHA 2'!$C$6:$BM$114,'Carga People'!AG$2,0))+IF(ISERROR(VLOOKUP($C90,'LINHA 3'!$C$6:$BM$106,'Carga People'!AG$2,0)),0,VLOOKUP($C90,'LINHA 3'!$C$6:$BM$106,'Carga People'!AG$2,0))</f>
        <v>0</v>
      </c>
      <c r="AH90" s="140">
        <f>IF(ISERROR(VLOOKUP($C90,'LINHA 1'!$C$6:$BM$162,'Carga People'!AH$2,0)),0,VLOOKUP($C90,'LINHA 1'!$C$6:$BM$162,'Carga People'!AH$2,0))+IF(ISERROR(VLOOKUP($C90,'LINHA 2'!$C$6:$BM$114,'Carga People'!AH$2,0)),0,VLOOKUP($C90,'LINHA 2'!$C$6:$BM$114,'Carga People'!AH$2,0))+IF(ISERROR(VLOOKUP($C90,'LINHA 3'!$C$6:$BM$106,'Carga People'!AH$2,0)),0,VLOOKUP($C90,'LINHA 3'!$C$6:$BM$106,'Carga People'!AH$2,0))</f>
        <v>0</v>
      </c>
      <c r="AI90" s="140">
        <f>IF(ISERROR(VLOOKUP($C90,'LINHA 1'!$C$6:$BM$162,'Carga People'!AI$2,0)),0,VLOOKUP($C90,'LINHA 1'!$C$6:$BM$162,'Carga People'!AI$2,0))+IF(ISERROR(VLOOKUP($C90,'LINHA 2'!$C$6:$BM$114,'Carga People'!AI$2,0)),0,VLOOKUP($C90,'LINHA 2'!$C$6:$BM$114,'Carga People'!AI$2,0))+IF(ISERROR(VLOOKUP($C90,'LINHA 3'!$C$6:$BM$106,'Carga People'!AI$2,0)),0,VLOOKUP($C90,'LINHA 3'!$C$6:$BM$106,'Carga People'!AI$2,0))</f>
        <v>0</v>
      </c>
      <c r="AJ90" s="140">
        <f>IF(ISERROR(VLOOKUP($C90,'LINHA 1'!$C$6:$BM$162,'Carga People'!AJ$2,0)),0,VLOOKUP($C90,'LINHA 1'!$C$6:$BM$162,'Carga People'!AJ$2,0))+IF(ISERROR(VLOOKUP($C90,'LINHA 2'!$C$6:$BM$114,'Carga People'!AJ$2,0)),0,VLOOKUP($C90,'LINHA 2'!$C$6:$BM$114,'Carga People'!AJ$2,0))+IF(ISERROR(VLOOKUP($C90,'LINHA 3'!$C$6:$BM$106,'Carga People'!AJ$2,0)),0,VLOOKUP($C90,'LINHA 3'!$C$6:$BM$106,'Carga People'!AJ$2,0))</f>
        <v>0</v>
      </c>
      <c r="AK90" s="140">
        <f>IF(ISERROR(VLOOKUP($C90,'LINHA 1'!$C$6:$BM$162,'Carga People'!AK$2,0)),0,VLOOKUP($C90,'LINHA 1'!$C$6:$BM$162,'Carga People'!AK$2,0))+IF(ISERROR(VLOOKUP($C90,'LINHA 2'!$C$6:$BM$114,'Carga People'!AK$2,0)),0,VLOOKUP($C90,'LINHA 2'!$C$6:$BM$114,'Carga People'!AK$2,0))+IF(ISERROR(VLOOKUP($C90,'LINHA 3'!$C$6:$BM$106,'Carga People'!AK$2,0)),0,VLOOKUP($C90,'LINHA 3'!$C$6:$BM$106,'Carga People'!AK$2,0))</f>
        <v>0</v>
      </c>
      <c r="AL90" s="140">
        <f>IF(ISERROR(VLOOKUP($C90,'LINHA 1'!$C$6:$BM$162,'Carga People'!AL$2,0)),0,VLOOKUP($C90,'LINHA 1'!$C$6:$BM$162,'Carga People'!AL$2,0))+IF(ISERROR(VLOOKUP($C90,'LINHA 2'!$C$6:$BM$114,'Carga People'!AL$2,0)),0,VLOOKUP($C90,'LINHA 2'!$C$6:$BM$114,'Carga People'!AL$2,0))+IF(ISERROR(VLOOKUP($C90,'LINHA 3'!$C$6:$BM$106,'Carga People'!AL$2,0)),0,VLOOKUP($C90,'LINHA 3'!$C$6:$BM$106,'Carga People'!AL$2,0))</f>
        <v>0</v>
      </c>
      <c r="AM90" s="140">
        <f>IF(ISERROR(VLOOKUP($C90,'LINHA 1'!$C$6:$BM$162,'Carga People'!AM$2,0)),0,VLOOKUP($C90,'LINHA 1'!$C$6:$BM$162,'Carga People'!AM$2,0))+IF(ISERROR(VLOOKUP($C90,'LINHA 2'!$C$6:$BM$114,'Carga People'!AM$2,0)),0,VLOOKUP($C90,'LINHA 2'!$C$6:$BM$114,'Carga People'!AM$2,0))+IF(ISERROR(VLOOKUP($C90,'LINHA 3'!$C$6:$BM$106,'Carga People'!AM$2,0)),0,VLOOKUP($C90,'LINHA 3'!$C$6:$BM$106,'Carga People'!AM$2,0))</f>
        <v>0</v>
      </c>
      <c r="AN90" s="140">
        <f>IF(ISERROR(VLOOKUP($C90,'LINHA 1'!$C$6:$BM$162,'Carga People'!AN$2,0)),0,VLOOKUP($C90,'LINHA 1'!$C$6:$BM$162,'Carga People'!AN$2,0))+IF(ISERROR(VLOOKUP($C90,'LINHA 2'!$C$6:$BM$114,'Carga People'!AN$2,0)),0,VLOOKUP($C90,'LINHA 2'!$C$6:$BM$114,'Carga People'!AN$2,0))+IF(ISERROR(VLOOKUP($C90,'LINHA 3'!$C$6:$BM$106,'Carga People'!AN$2,0)),0,VLOOKUP($C90,'LINHA 3'!$C$6:$BM$106,'Carga People'!AN$2,0))</f>
        <v>0</v>
      </c>
      <c r="AO90" s="140">
        <f>IF(ISERROR(VLOOKUP($C90,'LINHA 1'!$C$6:$BM$162,'Carga People'!AO$2,0)),0,VLOOKUP($C90,'LINHA 1'!$C$6:$BM$162,'Carga People'!AO$2,0))+IF(ISERROR(VLOOKUP($C90,'LINHA 2'!$C$6:$BM$114,'Carga People'!AO$2,0)),0,VLOOKUP($C90,'LINHA 2'!$C$6:$BM$114,'Carga People'!AO$2,0))+IF(ISERROR(VLOOKUP($C90,'LINHA 3'!$C$6:$BM$106,'Carga People'!AO$2,0)),0,VLOOKUP($C90,'LINHA 3'!$C$6:$BM$106,'Carga People'!AO$2,0))</f>
        <v>0</v>
      </c>
      <c r="AP90" s="140">
        <f>IF(ISERROR(VLOOKUP($C90,'LINHA 1'!$C$6:$BM$162,'Carga People'!AP$2,0)),0,VLOOKUP($C90,'LINHA 1'!$C$6:$BM$162,'Carga People'!AP$2,0))+IF(ISERROR(VLOOKUP($C90,'LINHA 2'!$C$6:$BM$114,'Carga People'!AP$2,0)),0,VLOOKUP($C90,'LINHA 2'!$C$6:$BM$114,'Carga People'!AP$2,0))+IF(ISERROR(VLOOKUP($C90,'LINHA 3'!$C$6:$BM$106,'Carga People'!AP$2,0)),0,VLOOKUP($C90,'LINHA 3'!$C$6:$BM$106,'Carga People'!AP$2,0))</f>
        <v>0</v>
      </c>
      <c r="AQ90" s="140">
        <f>IF(ISERROR(VLOOKUP($C90,'LINHA 1'!$C$6:$BM$162,'Carga People'!AQ$2,0)),0,VLOOKUP($C90,'LINHA 1'!$C$6:$BM$162,'Carga People'!AQ$2,0))+IF(ISERROR(VLOOKUP($C90,'LINHA 2'!$C$6:$BM$114,'Carga People'!AQ$2,0)),0,VLOOKUP($C90,'LINHA 2'!$C$6:$BM$114,'Carga People'!AQ$2,0))+IF(ISERROR(VLOOKUP($C90,'LINHA 3'!$C$6:$BM$106,'Carga People'!AQ$2,0)),0,VLOOKUP($C90,'LINHA 3'!$C$6:$BM$106,'Carga People'!AQ$2,0))</f>
        <v>0</v>
      </c>
      <c r="AR90" s="140">
        <f>IF(ISERROR(VLOOKUP($C90,'LINHA 1'!$C$6:$BM$162,'Carga People'!AR$2,0)),0,VLOOKUP($C90,'LINHA 1'!$C$6:$BM$162,'Carga People'!AR$2,0))+IF(ISERROR(VLOOKUP($C90,'LINHA 2'!$C$6:$BM$114,'Carga People'!AR$2,0)),0,VLOOKUP($C90,'LINHA 2'!$C$6:$BM$114,'Carga People'!AR$2,0))+IF(ISERROR(VLOOKUP($C90,'LINHA 3'!$C$6:$BM$106,'Carga People'!AR$2,0)),0,VLOOKUP($C90,'LINHA 3'!$C$6:$BM$106,'Carga People'!AR$2,0))</f>
        <v>0</v>
      </c>
      <c r="AS90" s="140">
        <f>IF(ISERROR(VLOOKUP($C90,'LINHA 1'!$C$6:$BM$162,'Carga People'!AS$2,0)),0,VLOOKUP($C90,'LINHA 1'!$C$6:$BM$162,'Carga People'!AS$2,0))+IF(ISERROR(VLOOKUP($C90,'LINHA 2'!$C$6:$BM$114,'Carga People'!AS$2,0)),0,VLOOKUP($C90,'LINHA 2'!$C$6:$BM$114,'Carga People'!AS$2,0))+IF(ISERROR(VLOOKUP($C90,'LINHA 3'!$C$6:$BM$106,'Carga People'!AS$2,0)),0,VLOOKUP($C90,'LINHA 3'!$C$6:$BM$106,'Carga People'!AS$2,0))</f>
        <v>0</v>
      </c>
      <c r="AT90" s="140">
        <f>IF(ISERROR(VLOOKUP($C90,'LINHA 1'!$C$6:$BM$162,'Carga People'!AT$2,0)),0,VLOOKUP($C90,'LINHA 1'!$C$6:$BM$162,'Carga People'!AT$2,0))+IF(ISERROR(VLOOKUP($C90,'LINHA 2'!$C$6:$BM$114,'Carga People'!AT$2,0)),0,VLOOKUP($C90,'LINHA 2'!$C$6:$BM$114,'Carga People'!AT$2,0))+IF(ISERROR(VLOOKUP($C90,'LINHA 3'!$C$6:$BM$106,'Carga People'!AT$2,0)),0,VLOOKUP($C90,'LINHA 3'!$C$6:$BM$106,'Carga People'!AT$2,0))</f>
        <v>0</v>
      </c>
      <c r="AU90" s="367">
        <f t="shared" si="12"/>
        <v>0</v>
      </c>
      <c r="AV90" s="780" t="str">
        <f t="shared" si="13"/>
        <v/>
      </c>
      <c r="AW90" s="90">
        <f>IF(D90="","",VLOOKUP(D90,MI_ME!$D$5:$AQ$336,39,0))</f>
        <v>0</v>
      </c>
      <c r="AX90" s="660"/>
    </row>
    <row r="91" spans="1:50" ht="18" customHeight="1" x14ac:dyDescent="0.3">
      <c r="A91" s="1792"/>
      <c r="B91" s="770" t="s">
        <v>611</v>
      </c>
      <c r="C91" s="770" t="s">
        <v>635</v>
      </c>
      <c r="D91" s="771" t="s">
        <v>633</v>
      </c>
      <c r="E91" s="1457" t="s">
        <v>913</v>
      </c>
      <c r="F91" s="770" t="s">
        <v>15</v>
      </c>
      <c r="G91" s="136"/>
      <c r="H91" s="137"/>
      <c r="I91" s="138"/>
      <c r="J91" s="139">
        <f>IF(ISERROR(VLOOKUP($C91,'LINHA 1'!$C$6:$BM$162,'Carga People'!J$2,0)),0,VLOOKUP($C91,'LINHA 1'!$C$6:$BM$162,'Carga People'!J$2,0))+IF(ISERROR(VLOOKUP($C91,'LINHA 2'!$C$6:$BM$114,'Carga People'!J$2,0)),0,VLOOKUP($C91,'LINHA 2'!$C$6:$BM$114,'Carga People'!J$2,0))+IF(ISERROR(VLOOKUP($C91,'LINHA 3'!$C$6:$BM$106,'Carga People'!J$2,0)),0,VLOOKUP($C91,'LINHA 3'!$C$6:$BM$106,'Carga People'!J$2,0))</f>
        <v>219</v>
      </c>
      <c r="K91" s="140">
        <f>IF(ISERROR(VLOOKUP($C91,'LINHA 1'!$C$6:$BM$162,'Carga People'!K$2,0)),0,VLOOKUP($C91,'LINHA 1'!$C$6:$BM$162,'Carga People'!K$2,0))+IF(ISERROR(VLOOKUP($C91,'LINHA 2'!$C$6:$BM$114,'Carga People'!K$2,0)),0,VLOOKUP($C91,'LINHA 2'!$C$6:$BM$114,'Carga People'!K$2,0))+IF(ISERROR(VLOOKUP($C91,'LINHA 3'!$C$6:$BM$106,'Carga People'!K$2,0)),0,VLOOKUP($C91,'LINHA 3'!$C$6:$BM$106,'Carga People'!K$2,0))</f>
        <v>0</v>
      </c>
      <c r="L91" s="140">
        <f>IF(ISERROR(VLOOKUP($C91,'LINHA 1'!$C$6:$BM$162,'Carga People'!L$2,0)),0,VLOOKUP($C91,'LINHA 1'!$C$6:$BM$162,'Carga People'!L$2,0))+IF(ISERROR(VLOOKUP($C91,'LINHA 2'!$C$6:$BM$114,'Carga People'!L$2,0)),0,VLOOKUP($C91,'LINHA 2'!$C$6:$BM$114,'Carga People'!L$2,0))+IF(ISERROR(VLOOKUP($C91,'LINHA 3'!$C$6:$BM$106,'Carga People'!L$2,0)),0,VLOOKUP($C91,'LINHA 3'!$C$6:$BM$106,'Carga People'!L$2,0))</f>
        <v>0</v>
      </c>
      <c r="M91" s="140">
        <f>IF(ISERROR(VLOOKUP($C91,'LINHA 1'!$C$6:$BM$162,'Carga People'!M$2,0)),0,VLOOKUP($C91,'LINHA 1'!$C$6:$BM$162,'Carga People'!M$2,0))+IF(ISERROR(VLOOKUP($C91,'LINHA 2'!$C$6:$BM$114,'Carga People'!M$2,0)),0,VLOOKUP($C91,'LINHA 2'!$C$6:$BM$114,'Carga People'!M$2,0))+IF(ISERROR(VLOOKUP($C91,'LINHA 3'!$C$6:$BM$106,'Carga People'!M$2,0)),0,VLOOKUP($C91,'LINHA 3'!$C$6:$BM$106,'Carga People'!M$2,0))</f>
        <v>121</v>
      </c>
      <c r="N91" s="140">
        <f>IF(ISERROR(VLOOKUP($C91,'LINHA 1'!$C$6:$BM$162,'Carga People'!N$2,0)),0,VLOOKUP($C91,'LINHA 1'!$C$6:$BM$162,'Carga People'!N$2,0))+IF(ISERROR(VLOOKUP($C91,'LINHA 2'!$C$6:$BM$114,'Carga People'!N$2,0)),0,VLOOKUP($C91,'LINHA 2'!$C$6:$BM$114,'Carga People'!N$2,0))+IF(ISERROR(VLOOKUP($C91,'LINHA 3'!$C$6:$BM$106,'Carga People'!N$2,0)),0,VLOOKUP($C91,'LINHA 3'!$C$6:$BM$106,'Carga People'!N$2,0))</f>
        <v>225</v>
      </c>
      <c r="O91" s="140">
        <f>IF(ISERROR(VLOOKUP($C91,'LINHA 1'!$C$6:$BM$162,'Carga People'!O$2,0)),0,VLOOKUP($C91,'LINHA 1'!$C$6:$BM$162,'Carga People'!O$2,0))+IF(ISERROR(VLOOKUP($C91,'LINHA 2'!$C$6:$BM$114,'Carga People'!O$2,0)),0,VLOOKUP($C91,'LINHA 2'!$C$6:$BM$114,'Carga People'!O$2,0))+IF(ISERROR(VLOOKUP($C91,'LINHA 3'!$C$6:$BM$106,'Carga People'!O$2,0)),0,VLOOKUP($C91,'LINHA 3'!$C$6:$BM$106,'Carga People'!O$2,0))</f>
        <v>245</v>
      </c>
      <c r="P91" s="140">
        <f>IF(ISERROR(VLOOKUP($C91,'LINHA 1'!$C$6:$BM$162,'Carga People'!P$2,0)),0,VLOOKUP($C91,'LINHA 1'!$C$6:$BM$162,'Carga People'!P$2,0))+IF(ISERROR(VLOOKUP($C91,'LINHA 2'!$C$6:$BM$114,'Carga People'!P$2,0)),0,VLOOKUP($C91,'LINHA 2'!$C$6:$BM$114,'Carga People'!P$2,0))+IF(ISERROR(VLOOKUP($C91,'LINHA 3'!$C$6:$BM$106,'Carga People'!P$2,0)),0,VLOOKUP($C91,'LINHA 3'!$C$6:$BM$106,'Carga People'!P$2,0))</f>
        <v>219</v>
      </c>
      <c r="Q91" s="140">
        <f>IF(ISERROR(VLOOKUP($C91,'LINHA 1'!$C$6:$BM$162,'Carga People'!Q$2,0)),0,VLOOKUP($C91,'LINHA 1'!$C$6:$BM$162,'Carga People'!Q$2,0))+IF(ISERROR(VLOOKUP($C91,'LINHA 2'!$C$6:$BM$114,'Carga People'!Q$2,0)),0,VLOOKUP($C91,'LINHA 2'!$C$6:$BM$114,'Carga People'!Q$2,0))+IF(ISERROR(VLOOKUP($C91,'LINHA 3'!$C$6:$BM$106,'Carga People'!Q$2,0)),0,VLOOKUP($C91,'LINHA 3'!$C$6:$BM$106,'Carga People'!Q$2,0))</f>
        <v>219</v>
      </c>
      <c r="R91" s="140">
        <f>IF(ISERROR(VLOOKUP($C91,'LINHA 1'!$C$6:$BM$162,'Carga People'!R$2,0)),0,VLOOKUP($C91,'LINHA 1'!$C$6:$BM$162,'Carga People'!R$2,0))+IF(ISERROR(VLOOKUP($C91,'LINHA 2'!$C$6:$BM$114,'Carga People'!R$2,0)),0,VLOOKUP($C91,'LINHA 2'!$C$6:$BM$114,'Carga People'!R$2,0))+IF(ISERROR(VLOOKUP($C91,'LINHA 3'!$C$6:$BM$106,'Carga People'!R$2,0)),0,VLOOKUP($C91,'LINHA 3'!$C$6:$BM$106,'Carga People'!R$2,0))</f>
        <v>2</v>
      </c>
      <c r="S91" s="140">
        <f>IF(ISERROR(VLOOKUP($C91,'LINHA 1'!$C$6:$BM$162,'Carga People'!S$2,0)),0,VLOOKUP($C91,'LINHA 1'!$C$6:$BM$162,'Carga People'!S$2,0))+IF(ISERROR(VLOOKUP($C91,'LINHA 2'!$C$6:$BM$114,'Carga People'!S$2,0)),0,VLOOKUP($C91,'LINHA 2'!$C$6:$BM$114,'Carga People'!S$2,0))+IF(ISERROR(VLOOKUP($C91,'LINHA 3'!$C$6:$BM$106,'Carga People'!S$2,0)),0,VLOOKUP($C91,'LINHA 3'!$C$6:$BM$106,'Carga People'!S$2,0))</f>
        <v>0</v>
      </c>
      <c r="T91" s="140">
        <f>IF(ISERROR(VLOOKUP($C91,'LINHA 1'!$C$6:$BM$162,'Carga People'!T$2,0)),0,VLOOKUP($C91,'LINHA 1'!$C$6:$BM$162,'Carga People'!T$2,0))+IF(ISERROR(VLOOKUP($C91,'LINHA 2'!$C$6:$BM$114,'Carga People'!T$2,0)),0,VLOOKUP($C91,'LINHA 2'!$C$6:$BM$114,'Carga People'!T$2,0))+IF(ISERROR(VLOOKUP($C91,'LINHA 3'!$C$6:$BM$106,'Carga People'!T$2,0)),0,VLOOKUP($C91,'LINHA 3'!$C$6:$BM$106,'Carga People'!T$2,0))</f>
        <v>242</v>
      </c>
      <c r="U91" s="140">
        <f>IF(ISERROR(VLOOKUP($C91,'LINHA 1'!$C$6:$BM$162,'Carga People'!U$2,0)),0,VLOOKUP($C91,'LINHA 1'!$C$6:$BM$162,'Carga People'!U$2,0))+IF(ISERROR(VLOOKUP($C91,'LINHA 2'!$C$6:$BM$114,'Carga People'!U$2,0)),0,VLOOKUP($C91,'LINHA 2'!$C$6:$BM$114,'Carga People'!U$2,0))+IF(ISERROR(VLOOKUP($C91,'LINHA 3'!$C$6:$BM$106,'Carga People'!U$2,0)),0,VLOOKUP($C91,'LINHA 3'!$C$6:$BM$106,'Carga People'!U$2,0))</f>
        <v>242</v>
      </c>
      <c r="V91" s="140">
        <f>IF(ISERROR(VLOOKUP($C91,'LINHA 1'!$C$6:$BM$162,'Carga People'!V$2,0)),0,VLOOKUP($C91,'LINHA 1'!$C$6:$BM$162,'Carga People'!V$2,0))+IF(ISERROR(VLOOKUP($C91,'LINHA 2'!$C$6:$BM$114,'Carga People'!V$2,0)),0,VLOOKUP($C91,'LINHA 2'!$C$6:$BM$114,'Carga People'!V$2,0))+IF(ISERROR(VLOOKUP($C91,'LINHA 3'!$C$6:$BM$106,'Carga People'!V$2,0)),0,VLOOKUP($C91,'LINHA 3'!$C$6:$BM$106,'Carga People'!V$2,0))</f>
        <v>219</v>
      </c>
      <c r="W91" s="140">
        <f>IF(ISERROR(VLOOKUP($C91,'LINHA 1'!$C$6:$BM$162,'Carga People'!W$2,0)),0,VLOOKUP($C91,'LINHA 1'!$C$6:$BM$162,'Carga People'!W$2,0))+IF(ISERROR(VLOOKUP($C91,'LINHA 2'!$C$6:$BM$114,'Carga People'!W$2,0)),0,VLOOKUP($C91,'LINHA 2'!$C$6:$BM$114,'Carga People'!W$2,0))+IF(ISERROR(VLOOKUP($C91,'LINHA 3'!$C$6:$BM$106,'Carga People'!W$2,0)),0,VLOOKUP($C91,'LINHA 3'!$C$6:$BM$106,'Carga People'!W$2,0))</f>
        <v>219</v>
      </c>
      <c r="X91" s="140">
        <f>IF(ISERROR(VLOOKUP($C91,'LINHA 1'!$C$6:$BM$162,'Carga People'!X$2,0)),0,VLOOKUP($C91,'LINHA 1'!$C$6:$BM$162,'Carga People'!X$2,0))+IF(ISERROR(VLOOKUP($C91,'LINHA 2'!$C$6:$BM$114,'Carga People'!X$2,0)),0,VLOOKUP($C91,'LINHA 2'!$C$6:$BM$114,'Carga People'!X$2,0))+IF(ISERROR(VLOOKUP($C91,'LINHA 3'!$C$6:$BM$106,'Carga People'!X$2,0)),0,VLOOKUP($C91,'LINHA 3'!$C$6:$BM$106,'Carga People'!X$2,0))</f>
        <v>219</v>
      </c>
      <c r="Y91" s="140">
        <f>IF(ISERROR(VLOOKUP($C91,'LINHA 1'!$C$6:$BM$162,'Carga People'!Y$2,0)),0,VLOOKUP($C91,'LINHA 1'!$C$6:$BM$162,'Carga People'!Y$2,0))+IF(ISERROR(VLOOKUP($C91,'LINHA 2'!$C$6:$BM$114,'Carga People'!Y$2,0)),0,VLOOKUP($C91,'LINHA 2'!$C$6:$BM$114,'Carga People'!Y$2,0))+IF(ISERROR(VLOOKUP($C91,'LINHA 3'!$C$6:$BM$106,'Carga People'!Y$2,0)),0,VLOOKUP($C91,'LINHA 3'!$C$6:$BM$106,'Carga People'!Y$2,0))</f>
        <v>265</v>
      </c>
      <c r="Z91" s="140">
        <f>IF(ISERROR(VLOOKUP($C91,'LINHA 1'!$C$6:$BM$162,'Carga People'!Z$2,0)),0,VLOOKUP($C91,'LINHA 1'!$C$6:$BM$162,'Carga People'!Z$2,0))+IF(ISERROR(VLOOKUP($C91,'LINHA 2'!$C$6:$BM$114,'Carga People'!Z$2,0)),0,VLOOKUP($C91,'LINHA 2'!$C$6:$BM$114,'Carga People'!Z$2,0))+IF(ISERROR(VLOOKUP($C91,'LINHA 3'!$C$6:$BM$106,'Carga People'!Z$2,0)),0,VLOOKUP($C91,'LINHA 3'!$C$6:$BM$106,'Carga People'!Z$2,0))</f>
        <v>0</v>
      </c>
      <c r="AA91" s="140">
        <f>IF(ISERROR(VLOOKUP($C91,'LINHA 1'!$C$6:$BM$162,'Carga People'!AA$2,0)),0,VLOOKUP($C91,'LINHA 1'!$C$6:$BM$162,'Carga People'!AA$2,0))+IF(ISERROR(VLOOKUP($C91,'LINHA 2'!$C$6:$BM$114,'Carga People'!AA$2,0)),0,VLOOKUP($C91,'LINHA 2'!$C$6:$BM$114,'Carga People'!AA$2,0))+IF(ISERROR(VLOOKUP($C91,'LINHA 3'!$C$6:$BM$106,'Carga People'!AA$2,0)),0,VLOOKUP($C91,'LINHA 3'!$C$6:$BM$106,'Carga People'!AA$2,0))</f>
        <v>242</v>
      </c>
      <c r="AB91" s="140">
        <f>IF(ISERROR(VLOOKUP($C91,'LINHA 1'!$C$6:$BM$162,'Carga People'!AB$2,0)),0,VLOOKUP($C91,'LINHA 1'!$C$6:$BM$162,'Carga People'!AB$2,0))+IF(ISERROR(VLOOKUP($C91,'LINHA 2'!$C$6:$BM$114,'Carga People'!AB$2,0)),0,VLOOKUP($C91,'LINHA 2'!$C$6:$BM$114,'Carga People'!AB$2,0))+IF(ISERROR(VLOOKUP($C91,'LINHA 3'!$C$6:$BM$106,'Carga People'!AB$2,0)),0,VLOOKUP($C91,'LINHA 3'!$C$6:$BM$106,'Carga People'!AB$2,0))</f>
        <v>242</v>
      </c>
      <c r="AC91" s="140">
        <f>IF(ISERROR(VLOOKUP($C91,'LINHA 1'!$C$6:$BM$162,'Carga People'!AC$2,0)),0,VLOOKUP($C91,'LINHA 1'!$C$6:$BM$162,'Carga People'!AC$2,0))+IF(ISERROR(VLOOKUP($C91,'LINHA 2'!$C$6:$BM$114,'Carga People'!AC$2,0)),0,VLOOKUP($C91,'LINHA 2'!$C$6:$BM$114,'Carga People'!AC$2,0))+IF(ISERROR(VLOOKUP($C91,'LINHA 3'!$C$6:$BM$106,'Carga People'!AC$2,0)),0,VLOOKUP($C91,'LINHA 3'!$C$6:$BM$106,'Carga People'!AC$2,0))</f>
        <v>482</v>
      </c>
      <c r="AD91" s="140">
        <f>IF(ISERROR(VLOOKUP($C91,'LINHA 1'!$C$6:$BM$162,'Carga People'!AD$2,0)),0,VLOOKUP($C91,'LINHA 1'!$C$6:$BM$162,'Carga People'!AD$2,0))+IF(ISERROR(VLOOKUP($C91,'LINHA 2'!$C$6:$BM$114,'Carga People'!AD$2,0)),0,VLOOKUP($C91,'LINHA 2'!$C$6:$BM$114,'Carga People'!AD$2,0))+IF(ISERROR(VLOOKUP($C91,'LINHA 3'!$C$6:$BM$106,'Carga People'!AD$2,0)),0,VLOOKUP($C91,'LINHA 3'!$C$6:$BM$106,'Carga People'!AD$2,0))</f>
        <v>482</v>
      </c>
      <c r="AE91" s="140">
        <f>IF(ISERROR(VLOOKUP($C91,'LINHA 1'!$C$6:$BM$162,'Carga People'!AE$2,0)),0,VLOOKUP($C91,'LINHA 1'!$C$6:$BM$162,'Carga People'!AE$2,0))+IF(ISERROR(VLOOKUP($C91,'LINHA 2'!$C$6:$BM$114,'Carga People'!AE$2,0)),0,VLOOKUP($C91,'LINHA 2'!$C$6:$BM$114,'Carga People'!AE$2,0))+IF(ISERROR(VLOOKUP($C91,'LINHA 3'!$C$6:$BM$106,'Carga People'!AE$2,0)),0,VLOOKUP($C91,'LINHA 3'!$C$6:$BM$106,'Carga People'!AE$2,0))</f>
        <v>307</v>
      </c>
      <c r="AF91" s="140">
        <f>IF(ISERROR(VLOOKUP($C91,'LINHA 1'!$C$6:$BM$162,'Carga People'!AF$2,0)),0,VLOOKUP($C91,'LINHA 1'!$C$6:$BM$162,'Carga People'!AF$2,0))+IF(ISERROR(VLOOKUP($C91,'LINHA 2'!$C$6:$BM$114,'Carga People'!AF$2,0)),0,VLOOKUP($C91,'LINHA 2'!$C$6:$BM$114,'Carga People'!AF$2,0))+IF(ISERROR(VLOOKUP($C91,'LINHA 3'!$C$6:$BM$106,'Carga People'!AF$2,0)),0,VLOOKUP($C91,'LINHA 3'!$C$6:$BM$106,'Carga People'!AF$2,0))</f>
        <v>0</v>
      </c>
      <c r="AG91" s="140">
        <f>IF(ISERROR(VLOOKUP($C91,'LINHA 1'!$C$6:$BM$162,'Carga People'!AG$2,0)),0,VLOOKUP($C91,'LINHA 1'!$C$6:$BM$162,'Carga People'!AG$2,0))+IF(ISERROR(VLOOKUP($C91,'LINHA 2'!$C$6:$BM$114,'Carga People'!AG$2,0)),0,VLOOKUP($C91,'LINHA 2'!$C$6:$BM$114,'Carga People'!AG$2,0))+IF(ISERROR(VLOOKUP($C91,'LINHA 3'!$C$6:$BM$106,'Carga People'!AG$2,0)),0,VLOOKUP($C91,'LINHA 3'!$C$6:$BM$106,'Carga People'!AG$2,0))</f>
        <v>0</v>
      </c>
      <c r="AH91" s="140">
        <f>IF(ISERROR(VLOOKUP($C91,'LINHA 1'!$C$6:$BM$162,'Carga People'!AH$2,0)),0,VLOOKUP($C91,'LINHA 1'!$C$6:$BM$162,'Carga People'!AH$2,0))+IF(ISERROR(VLOOKUP($C91,'LINHA 2'!$C$6:$BM$114,'Carga People'!AH$2,0)),0,VLOOKUP($C91,'LINHA 2'!$C$6:$BM$114,'Carga People'!AH$2,0))+IF(ISERROR(VLOOKUP($C91,'LINHA 3'!$C$6:$BM$106,'Carga People'!AH$2,0)),0,VLOOKUP($C91,'LINHA 3'!$C$6:$BM$106,'Carga People'!AH$2,0))</f>
        <v>0</v>
      </c>
      <c r="AI91" s="140">
        <f>IF(ISERROR(VLOOKUP($C91,'LINHA 1'!$C$6:$BM$162,'Carga People'!AI$2,0)),0,VLOOKUP($C91,'LINHA 1'!$C$6:$BM$162,'Carga People'!AI$2,0))+IF(ISERROR(VLOOKUP($C91,'LINHA 2'!$C$6:$BM$114,'Carga People'!AI$2,0)),0,VLOOKUP($C91,'LINHA 2'!$C$6:$BM$114,'Carga People'!AI$2,0))+IF(ISERROR(VLOOKUP($C91,'LINHA 3'!$C$6:$BM$106,'Carga People'!AI$2,0)),0,VLOOKUP($C91,'LINHA 3'!$C$6:$BM$106,'Carga People'!AI$2,0))</f>
        <v>0</v>
      </c>
      <c r="AJ91" s="140">
        <f>IF(ISERROR(VLOOKUP($C91,'LINHA 1'!$C$6:$BM$162,'Carga People'!AJ$2,0)),0,VLOOKUP($C91,'LINHA 1'!$C$6:$BM$162,'Carga People'!AJ$2,0))+IF(ISERROR(VLOOKUP($C91,'LINHA 2'!$C$6:$BM$114,'Carga People'!AJ$2,0)),0,VLOOKUP($C91,'LINHA 2'!$C$6:$BM$114,'Carga People'!AJ$2,0))+IF(ISERROR(VLOOKUP($C91,'LINHA 3'!$C$6:$BM$106,'Carga People'!AJ$2,0)),0,VLOOKUP($C91,'LINHA 3'!$C$6:$BM$106,'Carga People'!AJ$2,0))</f>
        <v>0</v>
      </c>
      <c r="AK91" s="140">
        <f>IF(ISERROR(VLOOKUP($C91,'LINHA 1'!$C$6:$BM$162,'Carga People'!AK$2,0)),0,VLOOKUP($C91,'LINHA 1'!$C$6:$BM$162,'Carga People'!AK$2,0))+IF(ISERROR(VLOOKUP($C91,'LINHA 2'!$C$6:$BM$114,'Carga People'!AK$2,0)),0,VLOOKUP($C91,'LINHA 2'!$C$6:$BM$114,'Carga People'!AK$2,0))+IF(ISERROR(VLOOKUP($C91,'LINHA 3'!$C$6:$BM$106,'Carga People'!AK$2,0)),0,VLOOKUP($C91,'LINHA 3'!$C$6:$BM$106,'Carga People'!AK$2,0))</f>
        <v>0</v>
      </c>
      <c r="AL91" s="140">
        <f>IF(ISERROR(VLOOKUP($C91,'LINHA 1'!$C$6:$BM$162,'Carga People'!AL$2,0)),0,VLOOKUP($C91,'LINHA 1'!$C$6:$BM$162,'Carga People'!AL$2,0))+IF(ISERROR(VLOOKUP($C91,'LINHA 2'!$C$6:$BM$114,'Carga People'!AL$2,0)),0,VLOOKUP($C91,'LINHA 2'!$C$6:$BM$114,'Carga People'!AL$2,0))+IF(ISERROR(VLOOKUP($C91,'LINHA 3'!$C$6:$BM$106,'Carga People'!AL$2,0)),0,VLOOKUP($C91,'LINHA 3'!$C$6:$BM$106,'Carga People'!AL$2,0))</f>
        <v>0</v>
      </c>
      <c r="AM91" s="140">
        <f>IF(ISERROR(VLOOKUP($C91,'LINHA 1'!$C$6:$BM$162,'Carga People'!AM$2,0)),0,VLOOKUP($C91,'LINHA 1'!$C$6:$BM$162,'Carga People'!AM$2,0))+IF(ISERROR(VLOOKUP($C91,'LINHA 2'!$C$6:$BM$114,'Carga People'!AM$2,0)),0,VLOOKUP($C91,'LINHA 2'!$C$6:$BM$114,'Carga People'!AM$2,0))+IF(ISERROR(VLOOKUP($C91,'LINHA 3'!$C$6:$BM$106,'Carga People'!AM$2,0)),0,VLOOKUP($C91,'LINHA 3'!$C$6:$BM$106,'Carga People'!AM$2,0))</f>
        <v>0</v>
      </c>
      <c r="AN91" s="140">
        <f>IF(ISERROR(VLOOKUP($C91,'LINHA 1'!$C$6:$BM$162,'Carga People'!AN$2,0)),0,VLOOKUP($C91,'LINHA 1'!$C$6:$BM$162,'Carga People'!AN$2,0))+IF(ISERROR(VLOOKUP($C91,'LINHA 2'!$C$6:$BM$114,'Carga People'!AN$2,0)),0,VLOOKUP($C91,'LINHA 2'!$C$6:$BM$114,'Carga People'!AN$2,0))+IF(ISERROR(VLOOKUP($C91,'LINHA 3'!$C$6:$BM$106,'Carga People'!AN$2,0)),0,VLOOKUP($C91,'LINHA 3'!$C$6:$BM$106,'Carga People'!AN$2,0))</f>
        <v>0</v>
      </c>
      <c r="AO91" s="140">
        <f>IF(ISERROR(VLOOKUP($C91,'LINHA 1'!$C$6:$BM$162,'Carga People'!AO$2,0)),0,VLOOKUP($C91,'LINHA 1'!$C$6:$BM$162,'Carga People'!AO$2,0))+IF(ISERROR(VLOOKUP($C91,'LINHA 2'!$C$6:$BM$114,'Carga People'!AO$2,0)),0,VLOOKUP($C91,'LINHA 2'!$C$6:$BM$114,'Carga People'!AO$2,0))+IF(ISERROR(VLOOKUP($C91,'LINHA 3'!$C$6:$BM$106,'Carga People'!AO$2,0)),0,VLOOKUP($C91,'LINHA 3'!$C$6:$BM$106,'Carga People'!AO$2,0))</f>
        <v>0</v>
      </c>
      <c r="AP91" s="140">
        <f>IF(ISERROR(VLOOKUP($C91,'LINHA 1'!$C$6:$BM$162,'Carga People'!AP$2,0)),0,VLOOKUP($C91,'LINHA 1'!$C$6:$BM$162,'Carga People'!AP$2,0))+IF(ISERROR(VLOOKUP($C91,'LINHA 2'!$C$6:$BM$114,'Carga People'!AP$2,0)),0,VLOOKUP($C91,'LINHA 2'!$C$6:$BM$114,'Carga People'!AP$2,0))+IF(ISERROR(VLOOKUP($C91,'LINHA 3'!$C$6:$BM$106,'Carga People'!AP$2,0)),0,VLOOKUP($C91,'LINHA 3'!$C$6:$BM$106,'Carga People'!AP$2,0))</f>
        <v>0</v>
      </c>
      <c r="AQ91" s="140">
        <f>IF(ISERROR(VLOOKUP($C91,'LINHA 1'!$C$6:$BM$162,'Carga People'!AQ$2,0)),0,VLOOKUP($C91,'LINHA 1'!$C$6:$BM$162,'Carga People'!AQ$2,0))+IF(ISERROR(VLOOKUP($C91,'LINHA 2'!$C$6:$BM$114,'Carga People'!AQ$2,0)),0,VLOOKUP($C91,'LINHA 2'!$C$6:$BM$114,'Carga People'!AQ$2,0))+IF(ISERROR(VLOOKUP($C91,'LINHA 3'!$C$6:$BM$106,'Carga People'!AQ$2,0)),0,VLOOKUP($C91,'LINHA 3'!$C$6:$BM$106,'Carga People'!AQ$2,0))</f>
        <v>0</v>
      </c>
      <c r="AR91" s="140">
        <f>IF(ISERROR(VLOOKUP($C91,'LINHA 1'!$C$6:$BM$162,'Carga People'!AR$2,0)),0,VLOOKUP($C91,'LINHA 1'!$C$6:$BM$162,'Carga People'!AR$2,0))+IF(ISERROR(VLOOKUP($C91,'LINHA 2'!$C$6:$BM$114,'Carga People'!AR$2,0)),0,VLOOKUP($C91,'LINHA 2'!$C$6:$BM$114,'Carga People'!AR$2,0))+IF(ISERROR(VLOOKUP($C91,'LINHA 3'!$C$6:$BM$106,'Carga People'!AR$2,0)),0,VLOOKUP($C91,'LINHA 3'!$C$6:$BM$106,'Carga People'!AR$2,0))</f>
        <v>0</v>
      </c>
      <c r="AS91" s="140">
        <f>IF(ISERROR(VLOOKUP($C91,'LINHA 1'!$C$6:$BM$162,'Carga People'!AS$2,0)),0,VLOOKUP($C91,'LINHA 1'!$C$6:$BM$162,'Carga People'!AS$2,0))+IF(ISERROR(VLOOKUP($C91,'LINHA 2'!$C$6:$BM$114,'Carga People'!AS$2,0)),0,VLOOKUP($C91,'LINHA 2'!$C$6:$BM$114,'Carga People'!AS$2,0))+IF(ISERROR(VLOOKUP($C91,'LINHA 3'!$C$6:$BM$106,'Carga People'!AS$2,0)),0,VLOOKUP($C91,'LINHA 3'!$C$6:$BM$106,'Carga People'!AS$2,0))</f>
        <v>0</v>
      </c>
      <c r="AT91" s="140">
        <f>IF(ISERROR(VLOOKUP($C91,'LINHA 1'!$C$6:$BM$162,'Carga People'!AT$2,0)),0,VLOOKUP($C91,'LINHA 1'!$C$6:$BM$162,'Carga People'!AT$2,0))+IF(ISERROR(VLOOKUP($C91,'LINHA 2'!$C$6:$BM$114,'Carga People'!AT$2,0)),0,VLOOKUP($C91,'LINHA 2'!$C$6:$BM$114,'Carga People'!AT$2,0))+IF(ISERROR(VLOOKUP($C91,'LINHA 3'!$C$6:$BM$106,'Carga People'!AT$2,0)),0,VLOOKUP($C91,'LINHA 3'!$C$6:$BM$106,'Carga People'!AT$2,0))</f>
        <v>0</v>
      </c>
      <c r="AU91" s="367">
        <f t="shared" si="12"/>
        <v>4411</v>
      </c>
      <c r="AV91" s="780" t="str">
        <f t="shared" si="13"/>
        <v/>
      </c>
      <c r="AW91" s="90">
        <f>IF(D91="","",VLOOKUP(D91,MI_ME!$D$5:$AQ$336,39,0))</f>
        <v>0</v>
      </c>
      <c r="AX91" s="660"/>
    </row>
    <row r="92" spans="1:50" ht="18" customHeight="1" x14ac:dyDescent="0.3">
      <c r="A92" s="1792"/>
      <c r="B92" s="773" t="s">
        <v>487</v>
      </c>
      <c r="C92" s="773" t="s">
        <v>513</v>
      </c>
      <c r="D92" s="771" t="s">
        <v>526</v>
      </c>
      <c r="E92" s="1457" t="s">
        <v>914</v>
      </c>
      <c r="F92" s="770" t="s">
        <v>15</v>
      </c>
      <c r="G92" s="136"/>
      <c r="H92" s="137"/>
      <c r="I92" s="138"/>
      <c r="J92" s="139">
        <f>IF(ISERROR(VLOOKUP($C92,'LINHA 1'!$C$6:$BM$162,'Carga People'!J$2,0)),0,VLOOKUP($C92,'LINHA 1'!$C$6:$BM$162,'Carga People'!J$2,0))+IF(ISERROR(VLOOKUP($C92,'LINHA 2'!$C$6:$BM$114,'Carga People'!J$2,0)),0,VLOOKUP($C92,'LINHA 2'!$C$6:$BM$114,'Carga People'!J$2,0))+IF(ISERROR(VLOOKUP($C92,'LINHA 3'!$C$6:$BM$106,'Carga People'!J$2,0)),0,VLOOKUP($C92,'LINHA 3'!$C$6:$BM$106,'Carga People'!J$2,0))</f>
        <v>480</v>
      </c>
      <c r="K92" s="140">
        <f>IF(ISERROR(VLOOKUP($C92,'LINHA 1'!$C$6:$BM$162,'Carga People'!K$2,0)),0,VLOOKUP($C92,'LINHA 1'!$C$6:$BM$162,'Carga People'!K$2,0))+IF(ISERROR(VLOOKUP($C92,'LINHA 2'!$C$6:$BM$114,'Carga People'!K$2,0)),0,VLOOKUP($C92,'LINHA 2'!$C$6:$BM$114,'Carga People'!K$2,0))+IF(ISERROR(VLOOKUP($C92,'LINHA 3'!$C$6:$BM$106,'Carga People'!K$2,0)),0,VLOOKUP($C92,'LINHA 3'!$C$6:$BM$106,'Carga People'!K$2,0))</f>
        <v>0</v>
      </c>
      <c r="L92" s="140">
        <f>IF(ISERROR(VLOOKUP($C92,'LINHA 1'!$C$6:$BM$162,'Carga People'!L$2,0)),0,VLOOKUP($C92,'LINHA 1'!$C$6:$BM$162,'Carga People'!L$2,0))+IF(ISERROR(VLOOKUP($C92,'LINHA 2'!$C$6:$BM$114,'Carga People'!L$2,0)),0,VLOOKUP($C92,'LINHA 2'!$C$6:$BM$114,'Carga People'!L$2,0))+IF(ISERROR(VLOOKUP($C92,'LINHA 3'!$C$6:$BM$106,'Carga People'!L$2,0)),0,VLOOKUP($C92,'LINHA 3'!$C$6:$BM$106,'Carga People'!L$2,0))</f>
        <v>0</v>
      </c>
      <c r="M92" s="140">
        <f>IF(ISERROR(VLOOKUP($C92,'LINHA 1'!$C$6:$BM$162,'Carga People'!M$2,0)),0,VLOOKUP($C92,'LINHA 1'!$C$6:$BM$162,'Carga People'!M$2,0))+IF(ISERROR(VLOOKUP($C92,'LINHA 2'!$C$6:$BM$114,'Carga People'!M$2,0)),0,VLOOKUP($C92,'LINHA 2'!$C$6:$BM$114,'Carga People'!M$2,0))+IF(ISERROR(VLOOKUP($C92,'LINHA 3'!$C$6:$BM$106,'Carga People'!M$2,0)),0,VLOOKUP($C92,'LINHA 3'!$C$6:$BM$106,'Carga People'!M$2,0))</f>
        <v>720</v>
      </c>
      <c r="N92" s="140">
        <f>IF(ISERROR(VLOOKUP($C92,'LINHA 1'!$C$6:$BM$162,'Carga People'!N$2,0)),0,VLOOKUP($C92,'LINHA 1'!$C$6:$BM$162,'Carga People'!N$2,0))+IF(ISERROR(VLOOKUP($C92,'LINHA 2'!$C$6:$BM$114,'Carga People'!N$2,0)),0,VLOOKUP($C92,'LINHA 2'!$C$6:$BM$114,'Carga People'!N$2,0))+IF(ISERROR(VLOOKUP($C92,'LINHA 3'!$C$6:$BM$106,'Carga People'!N$2,0)),0,VLOOKUP($C92,'LINHA 3'!$C$6:$BM$106,'Carga People'!N$2,0))</f>
        <v>0</v>
      </c>
      <c r="O92" s="140">
        <f>IF(ISERROR(VLOOKUP($C92,'LINHA 1'!$C$6:$BM$162,'Carga People'!O$2,0)),0,VLOOKUP($C92,'LINHA 1'!$C$6:$BM$162,'Carga People'!O$2,0))+IF(ISERROR(VLOOKUP($C92,'LINHA 2'!$C$6:$BM$114,'Carga People'!O$2,0)),0,VLOOKUP($C92,'LINHA 2'!$C$6:$BM$114,'Carga People'!O$2,0))+IF(ISERROR(VLOOKUP($C92,'LINHA 3'!$C$6:$BM$106,'Carga People'!O$2,0)),0,VLOOKUP($C92,'LINHA 3'!$C$6:$BM$106,'Carga People'!O$2,0))</f>
        <v>0</v>
      </c>
      <c r="P92" s="140">
        <f>IF(ISERROR(VLOOKUP($C92,'LINHA 1'!$C$6:$BM$162,'Carga People'!P$2,0)),0,VLOOKUP($C92,'LINHA 1'!$C$6:$BM$162,'Carga People'!P$2,0))+IF(ISERROR(VLOOKUP($C92,'LINHA 2'!$C$6:$BM$114,'Carga People'!P$2,0)),0,VLOOKUP($C92,'LINHA 2'!$C$6:$BM$114,'Carga People'!P$2,0))+IF(ISERROR(VLOOKUP($C92,'LINHA 3'!$C$6:$BM$106,'Carga People'!P$2,0)),0,VLOOKUP($C92,'LINHA 3'!$C$6:$BM$106,'Carga People'!P$2,0))</f>
        <v>0</v>
      </c>
      <c r="Q92" s="140">
        <f>IF(ISERROR(VLOOKUP($C92,'LINHA 1'!$C$6:$BM$162,'Carga People'!Q$2,0)),0,VLOOKUP($C92,'LINHA 1'!$C$6:$BM$162,'Carga People'!Q$2,0))+IF(ISERROR(VLOOKUP($C92,'LINHA 2'!$C$6:$BM$114,'Carga People'!Q$2,0)),0,VLOOKUP($C92,'LINHA 2'!$C$6:$BM$114,'Carga People'!Q$2,0))+IF(ISERROR(VLOOKUP($C92,'LINHA 3'!$C$6:$BM$106,'Carga People'!Q$2,0)),0,VLOOKUP($C92,'LINHA 3'!$C$6:$BM$106,'Carga People'!Q$2,0))</f>
        <v>480</v>
      </c>
      <c r="R92" s="140">
        <f>IF(ISERROR(VLOOKUP($C92,'LINHA 1'!$C$6:$BM$162,'Carga People'!R$2,0)),0,VLOOKUP($C92,'LINHA 1'!$C$6:$BM$162,'Carga People'!R$2,0))+IF(ISERROR(VLOOKUP($C92,'LINHA 2'!$C$6:$BM$114,'Carga People'!R$2,0)),0,VLOOKUP($C92,'LINHA 2'!$C$6:$BM$114,'Carga People'!R$2,0))+IF(ISERROR(VLOOKUP($C92,'LINHA 3'!$C$6:$BM$106,'Carga People'!R$2,0)),0,VLOOKUP($C92,'LINHA 3'!$C$6:$BM$106,'Carga People'!R$2,0))</f>
        <v>720</v>
      </c>
      <c r="S92" s="140">
        <f>IF(ISERROR(VLOOKUP($C92,'LINHA 1'!$C$6:$BM$162,'Carga People'!S$2,0)),0,VLOOKUP($C92,'LINHA 1'!$C$6:$BM$162,'Carga People'!S$2,0))+IF(ISERROR(VLOOKUP($C92,'LINHA 2'!$C$6:$BM$114,'Carga People'!S$2,0)),0,VLOOKUP($C92,'LINHA 2'!$C$6:$BM$114,'Carga People'!S$2,0))+IF(ISERROR(VLOOKUP($C92,'LINHA 3'!$C$6:$BM$106,'Carga People'!S$2,0)),0,VLOOKUP($C92,'LINHA 3'!$C$6:$BM$106,'Carga People'!S$2,0))</f>
        <v>0</v>
      </c>
      <c r="T92" s="140">
        <f>IF(ISERROR(VLOOKUP($C92,'LINHA 1'!$C$6:$BM$162,'Carga People'!T$2,0)),0,VLOOKUP($C92,'LINHA 1'!$C$6:$BM$162,'Carga People'!T$2,0))+IF(ISERROR(VLOOKUP($C92,'LINHA 2'!$C$6:$BM$114,'Carga People'!T$2,0)),0,VLOOKUP($C92,'LINHA 2'!$C$6:$BM$114,'Carga People'!T$2,0))+IF(ISERROR(VLOOKUP($C92,'LINHA 3'!$C$6:$BM$106,'Carga People'!T$2,0)),0,VLOOKUP($C92,'LINHA 3'!$C$6:$BM$106,'Carga People'!T$2,0))</f>
        <v>720</v>
      </c>
      <c r="U92" s="140">
        <f>IF(ISERROR(VLOOKUP($C92,'LINHA 1'!$C$6:$BM$162,'Carga People'!U$2,0)),0,VLOOKUP($C92,'LINHA 1'!$C$6:$BM$162,'Carga People'!U$2,0))+IF(ISERROR(VLOOKUP($C92,'LINHA 2'!$C$6:$BM$114,'Carga People'!U$2,0)),0,VLOOKUP($C92,'LINHA 2'!$C$6:$BM$114,'Carga People'!U$2,0))+IF(ISERROR(VLOOKUP($C92,'LINHA 3'!$C$6:$BM$106,'Carga People'!U$2,0)),0,VLOOKUP($C92,'LINHA 3'!$C$6:$BM$106,'Carga People'!U$2,0))</f>
        <v>0</v>
      </c>
      <c r="V92" s="140">
        <f>IF(ISERROR(VLOOKUP($C92,'LINHA 1'!$C$6:$BM$162,'Carga People'!V$2,0)),0,VLOOKUP($C92,'LINHA 1'!$C$6:$BM$162,'Carga People'!V$2,0))+IF(ISERROR(VLOOKUP($C92,'LINHA 2'!$C$6:$BM$114,'Carga People'!V$2,0)),0,VLOOKUP($C92,'LINHA 2'!$C$6:$BM$114,'Carga People'!V$2,0))+IF(ISERROR(VLOOKUP($C92,'LINHA 3'!$C$6:$BM$106,'Carga People'!V$2,0)),0,VLOOKUP($C92,'LINHA 3'!$C$6:$BM$106,'Carga People'!V$2,0))</f>
        <v>480</v>
      </c>
      <c r="W92" s="140">
        <f>IF(ISERROR(VLOOKUP($C92,'LINHA 1'!$C$6:$BM$162,'Carga People'!W$2,0)),0,VLOOKUP($C92,'LINHA 1'!$C$6:$BM$162,'Carga People'!W$2,0))+IF(ISERROR(VLOOKUP($C92,'LINHA 2'!$C$6:$BM$114,'Carga People'!W$2,0)),0,VLOOKUP($C92,'LINHA 2'!$C$6:$BM$114,'Carga People'!W$2,0))+IF(ISERROR(VLOOKUP($C92,'LINHA 3'!$C$6:$BM$106,'Carga People'!W$2,0)),0,VLOOKUP($C92,'LINHA 3'!$C$6:$BM$106,'Carga People'!W$2,0))</f>
        <v>480</v>
      </c>
      <c r="X92" s="140">
        <f>IF(ISERROR(VLOOKUP($C92,'LINHA 1'!$C$6:$BM$162,'Carga People'!X$2,0)),0,VLOOKUP($C92,'LINHA 1'!$C$6:$BM$162,'Carga People'!X$2,0))+IF(ISERROR(VLOOKUP($C92,'LINHA 2'!$C$6:$BM$114,'Carga People'!X$2,0)),0,VLOOKUP($C92,'LINHA 2'!$C$6:$BM$114,'Carga People'!X$2,0))+IF(ISERROR(VLOOKUP($C92,'LINHA 3'!$C$6:$BM$106,'Carga People'!X$2,0)),0,VLOOKUP($C92,'LINHA 3'!$C$6:$BM$106,'Carga People'!X$2,0))</f>
        <v>480</v>
      </c>
      <c r="Y92" s="140">
        <f>IF(ISERROR(VLOOKUP($C92,'LINHA 1'!$C$6:$BM$162,'Carga People'!Y$2,0)),0,VLOOKUP($C92,'LINHA 1'!$C$6:$BM$162,'Carga People'!Y$2,0))+IF(ISERROR(VLOOKUP($C92,'LINHA 2'!$C$6:$BM$114,'Carga People'!Y$2,0)),0,VLOOKUP($C92,'LINHA 2'!$C$6:$BM$114,'Carga People'!Y$2,0))+IF(ISERROR(VLOOKUP($C92,'LINHA 3'!$C$6:$BM$106,'Carga People'!Y$2,0)),0,VLOOKUP($C92,'LINHA 3'!$C$6:$BM$106,'Carga People'!Y$2,0))</f>
        <v>720</v>
      </c>
      <c r="Z92" s="140">
        <f>IF(ISERROR(VLOOKUP($C92,'LINHA 1'!$C$6:$BM$162,'Carga People'!Z$2,0)),0,VLOOKUP($C92,'LINHA 1'!$C$6:$BM$162,'Carga People'!Z$2,0))+IF(ISERROR(VLOOKUP($C92,'LINHA 2'!$C$6:$BM$114,'Carga People'!Z$2,0)),0,VLOOKUP($C92,'LINHA 2'!$C$6:$BM$114,'Carga People'!Z$2,0))+IF(ISERROR(VLOOKUP($C92,'LINHA 3'!$C$6:$BM$106,'Carga People'!Z$2,0)),0,VLOOKUP($C92,'LINHA 3'!$C$6:$BM$106,'Carga People'!Z$2,0))</f>
        <v>0</v>
      </c>
      <c r="AA92" s="140">
        <f>IF(ISERROR(VLOOKUP($C92,'LINHA 1'!$C$6:$BM$162,'Carga People'!AA$2,0)),0,VLOOKUP($C92,'LINHA 1'!$C$6:$BM$162,'Carga People'!AA$2,0))+IF(ISERROR(VLOOKUP($C92,'LINHA 2'!$C$6:$BM$114,'Carga People'!AA$2,0)),0,VLOOKUP($C92,'LINHA 2'!$C$6:$BM$114,'Carga People'!AA$2,0))+IF(ISERROR(VLOOKUP($C92,'LINHA 3'!$C$6:$BM$106,'Carga People'!AA$2,0)),0,VLOOKUP($C92,'LINHA 3'!$C$6:$BM$106,'Carga People'!AA$2,0))</f>
        <v>65</v>
      </c>
      <c r="AB92" s="140">
        <f>IF(ISERROR(VLOOKUP($C92,'LINHA 1'!$C$6:$BM$162,'Carga People'!AB$2,0)),0,VLOOKUP($C92,'LINHA 1'!$C$6:$BM$162,'Carga People'!AB$2,0))+IF(ISERROR(VLOOKUP($C92,'LINHA 2'!$C$6:$BM$114,'Carga People'!AB$2,0)),0,VLOOKUP($C92,'LINHA 2'!$C$6:$BM$114,'Carga People'!AB$2,0))+IF(ISERROR(VLOOKUP($C92,'LINHA 3'!$C$6:$BM$106,'Carga People'!AB$2,0)),0,VLOOKUP($C92,'LINHA 3'!$C$6:$BM$106,'Carga People'!AB$2,0))</f>
        <v>0</v>
      </c>
      <c r="AC92" s="140">
        <f>IF(ISERROR(VLOOKUP($C92,'LINHA 1'!$C$6:$BM$162,'Carga People'!AC$2,0)),0,VLOOKUP($C92,'LINHA 1'!$C$6:$BM$162,'Carga People'!AC$2,0))+IF(ISERROR(VLOOKUP($C92,'LINHA 2'!$C$6:$BM$114,'Carga People'!AC$2,0)),0,VLOOKUP($C92,'LINHA 2'!$C$6:$BM$114,'Carga People'!AC$2,0))+IF(ISERROR(VLOOKUP($C92,'LINHA 3'!$C$6:$BM$106,'Carga People'!AC$2,0)),0,VLOOKUP($C92,'LINHA 3'!$C$6:$BM$106,'Carga People'!AC$2,0))</f>
        <v>480</v>
      </c>
      <c r="AD92" s="140">
        <f>IF(ISERROR(VLOOKUP($C92,'LINHA 1'!$C$6:$BM$162,'Carga People'!AD$2,0)),0,VLOOKUP($C92,'LINHA 1'!$C$6:$BM$162,'Carga People'!AD$2,0))+IF(ISERROR(VLOOKUP($C92,'LINHA 2'!$C$6:$BM$114,'Carga People'!AD$2,0)),0,VLOOKUP($C92,'LINHA 2'!$C$6:$BM$114,'Carga People'!AD$2,0))+IF(ISERROR(VLOOKUP($C92,'LINHA 3'!$C$6:$BM$106,'Carga People'!AD$2,0)),0,VLOOKUP($C92,'LINHA 3'!$C$6:$BM$106,'Carga People'!AD$2,0))</f>
        <v>480</v>
      </c>
      <c r="AE92" s="140">
        <f>IF(ISERROR(VLOOKUP($C92,'LINHA 1'!$C$6:$BM$162,'Carga People'!AE$2,0)),0,VLOOKUP($C92,'LINHA 1'!$C$6:$BM$162,'Carga People'!AE$2,0))+IF(ISERROR(VLOOKUP($C92,'LINHA 2'!$C$6:$BM$114,'Carga People'!AE$2,0)),0,VLOOKUP($C92,'LINHA 2'!$C$6:$BM$114,'Carga People'!AE$2,0))+IF(ISERROR(VLOOKUP($C92,'LINHA 3'!$C$6:$BM$106,'Carga People'!AE$2,0)),0,VLOOKUP($C92,'LINHA 3'!$C$6:$BM$106,'Carga People'!AE$2,0))</f>
        <v>655</v>
      </c>
      <c r="AF92" s="140">
        <f>IF(ISERROR(VLOOKUP($C92,'LINHA 1'!$C$6:$BM$162,'Carga People'!AF$2,0)),0,VLOOKUP($C92,'LINHA 1'!$C$6:$BM$162,'Carga People'!AF$2,0))+IF(ISERROR(VLOOKUP($C92,'LINHA 2'!$C$6:$BM$114,'Carga People'!AF$2,0)),0,VLOOKUP($C92,'LINHA 2'!$C$6:$BM$114,'Carga People'!AF$2,0))+IF(ISERROR(VLOOKUP($C92,'LINHA 3'!$C$6:$BM$106,'Carga People'!AF$2,0)),0,VLOOKUP($C92,'LINHA 3'!$C$6:$BM$106,'Carga People'!AF$2,0))</f>
        <v>0</v>
      </c>
      <c r="AG92" s="140">
        <f>IF(ISERROR(VLOOKUP($C92,'LINHA 1'!$C$6:$BM$162,'Carga People'!AG$2,0)),0,VLOOKUP($C92,'LINHA 1'!$C$6:$BM$162,'Carga People'!AG$2,0))+IF(ISERROR(VLOOKUP($C92,'LINHA 2'!$C$6:$BM$114,'Carga People'!AG$2,0)),0,VLOOKUP($C92,'LINHA 2'!$C$6:$BM$114,'Carga People'!AG$2,0))+IF(ISERROR(VLOOKUP($C92,'LINHA 3'!$C$6:$BM$106,'Carga People'!AG$2,0)),0,VLOOKUP($C92,'LINHA 3'!$C$6:$BM$106,'Carga People'!AG$2,0))</f>
        <v>0</v>
      </c>
      <c r="AH92" s="140">
        <f>IF(ISERROR(VLOOKUP($C92,'LINHA 1'!$C$6:$BM$162,'Carga People'!AH$2,0)),0,VLOOKUP($C92,'LINHA 1'!$C$6:$BM$162,'Carga People'!AH$2,0))+IF(ISERROR(VLOOKUP($C92,'LINHA 2'!$C$6:$BM$114,'Carga People'!AH$2,0)),0,VLOOKUP($C92,'LINHA 2'!$C$6:$BM$114,'Carga People'!AH$2,0))+IF(ISERROR(VLOOKUP($C92,'LINHA 3'!$C$6:$BM$106,'Carga People'!AH$2,0)),0,VLOOKUP($C92,'LINHA 3'!$C$6:$BM$106,'Carga People'!AH$2,0))</f>
        <v>0</v>
      </c>
      <c r="AI92" s="140">
        <f>IF(ISERROR(VLOOKUP($C92,'LINHA 1'!$C$6:$BM$162,'Carga People'!AI$2,0)),0,VLOOKUP($C92,'LINHA 1'!$C$6:$BM$162,'Carga People'!AI$2,0))+IF(ISERROR(VLOOKUP($C92,'LINHA 2'!$C$6:$BM$114,'Carga People'!AI$2,0)),0,VLOOKUP($C92,'LINHA 2'!$C$6:$BM$114,'Carga People'!AI$2,0))+IF(ISERROR(VLOOKUP($C92,'LINHA 3'!$C$6:$BM$106,'Carga People'!AI$2,0)),0,VLOOKUP($C92,'LINHA 3'!$C$6:$BM$106,'Carga People'!AI$2,0))</f>
        <v>0</v>
      </c>
      <c r="AJ92" s="140">
        <f>IF(ISERROR(VLOOKUP($C92,'LINHA 1'!$C$6:$BM$162,'Carga People'!AJ$2,0)),0,VLOOKUP($C92,'LINHA 1'!$C$6:$BM$162,'Carga People'!AJ$2,0))+IF(ISERROR(VLOOKUP($C92,'LINHA 2'!$C$6:$BM$114,'Carga People'!AJ$2,0)),0,VLOOKUP($C92,'LINHA 2'!$C$6:$BM$114,'Carga People'!AJ$2,0))+IF(ISERROR(VLOOKUP($C92,'LINHA 3'!$C$6:$BM$106,'Carga People'!AJ$2,0)),0,VLOOKUP($C92,'LINHA 3'!$C$6:$BM$106,'Carga People'!AJ$2,0))</f>
        <v>0</v>
      </c>
      <c r="AK92" s="140">
        <f>IF(ISERROR(VLOOKUP($C92,'LINHA 1'!$C$6:$BM$162,'Carga People'!AK$2,0)),0,VLOOKUP($C92,'LINHA 1'!$C$6:$BM$162,'Carga People'!AK$2,0))+IF(ISERROR(VLOOKUP($C92,'LINHA 2'!$C$6:$BM$114,'Carga People'!AK$2,0)),0,VLOOKUP($C92,'LINHA 2'!$C$6:$BM$114,'Carga People'!AK$2,0))+IF(ISERROR(VLOOKUP($C92,'LINHA 3'!$C$6:$BM$106,'Carga People'!AK$2,0)),0,VLOOKUP($C92,'LINHA 3'!$C$6:$BM$106,'Carga People'!AK$2,0))</f>
        <v>0</v>
      </c>
      <c r="AL92" s="140">
        <f>IF(ISERROR(VLOOKUP($C92,'LINHA 1'!$C$6:$BM$162,'Carga People'!AL$2,0)),0,VLOOKUP($C92,'LINHA 1'!$C$6:$BM$162,'Carga People'!AL$2,0))+IF(ISERROR(VLOOKUP($C92,'LINHA 2'!$C$6:$BM$114,'Carga People'!AL$2,0)),0,VLOOKUP($C92,'LINHA 2'!$C$6:$BM$114,'Carga People'!AL$2,0))+IF(ISERROR(VLOOKUP($C92,'LINHA 3'!$C$6:$BM$106,'Carga People'!AL$2,0)),0,VLOOKUP($C92,'LINHA 3'!$C$6:$BM$106,'Carga People'!AL$2,0))</f>
        <v>0</v>
      </c>
      <c r="AM92" s="140">
        <f>IF(ISERROR(VLOOKUP($C92,'LINHA 1'!$C$6:$BM$162,'Carga People'!AM$2,0)),0,VLOOKUP($C92,'LINHA 1'!$C$6:$BM$162,'Carga People'!AM$2,0))+IF(ISERROR(VLOOKUP($C92,'LINHA 2'!$C$6:$BM$114,'Carga People'!AM$2,0)),0,VLOOKUP($C92,'LINHA 2'!$C$6:$BM$114,'Carga People'!AM$2,0))+IF(ISERROR(VLOOKUP($C92,'LINHA 3'!$C$6:$BM$106,'Carga People'!AM$2,0)),0,VLOOKUP($C92,'LINHA 3'!$C$6:$BM$106,'Carga People'!AM$2,0))</f>
        <v>0</v>
      </c>
      <c r="AN92" s="140">
        <f>IF(ISERROR(VLOOKUP($C92,'LINHA 1'!$C$6:$BM$162,'Carga People'!AN$2,0)),0,VLOOKUP($C92,'LINHA 1'!$C$6:$BM$162,'Carga People'!AN$2,0))+IF(ISERROR(VLOOKUP($C92,'LINHA 2'!$C$6:$BM$114,'Carga People'!AN$2,0)),0,VLOOKUP($C92,'LINHA 2'!$C$6:$BM$114,'Carga People'!AN$2,0))+IF(ISERROR(VLOOKUP($C92,'LINHA 3'!$C$6:$BM$106,'Carga People'!AN$2,0)),0,VLOOKUP($C92,'LINHA 3'!$C$6:$BM$106,'Carga People'!AN$2,0))</f>
        <v>0</v>
      </c>
      <c r="AO92" s="140">
        <f>IF(ISERROR(VLOOKUP($C92,'LINHA 1'!$C$6:$BM$162,'Carga People'!AO$2,0)),0,VLOOKUP($C92,'LINHA 1'!$C$6:$BM$162,'Carga People'!AO$2,0))+IF(ISERROR(VLOOKUP($C92,'LINHA 2'!$C$6:$BM$114,'Carga People'!AO$2,0)),0,VLOOKUP($C92,'LINHA 2'!$C$6:$BM$114,'Carga People'!AO$2,0))+IF(ISERROR(VLOOKUP($C92,'LINHA 3'!$C$6:$BM$106,'Carga People'!AO$2,0)),0,VLOOKUP($C92,'LINHA 3'!$C$6:$BM$106,'Carga People'!AO$2,0))</f>
        <v>0</v>
      </c>
      <c r="AP92" s="140">
        <f>IF(ISERROR(VLOOKUP($C92,'LINHA 1'!$C$6:$BM$162,'Carga People'!AP$2,0)),0,VLOOKUP($C92,'LINHA 1'!$C$6:$BM$162,'Carga People'!AP$2,0))+IF(ISERROR(VLOOKUP($C92,'LINHA 2'!$C$6:$BM$114,'Carga People'!AP$2,0)),0,VLOOKUP($C92,'LINHA 2'!$C$6:$BM$114,'Carga People'!AP$2,0))+IF(ISERROR(VLOOKUP($C92,'LINHA 3'!$C$6:$BM$106,'Carga People'!AP$2,0)),0,VLOOKUP($C92,'LINHA 3'!$C$6:$BM$106,'Carga People'!AP$2,0))</f>
        <v>0</v>
      </c>
      <c r="AQ92" s="140">
        <f>IF(ISERROR(VLOOKUP($C92,'LINHA 1'!$C$6:$BM$162,'Carga People'!AQ$2,0)),0,VLOOKUP($C92,'LINHA 1'!$C$6:$BM$162,'Carga People'!AQ$2,0))+IF(ISERROR(VLOOKUP($C92,'LINHA 2'!$C$6:$BM$114,'Carga People'!AQ$2,0)),0,VLOOKUP($C92,'LINHA 2'!$C$6:$BM$114,'Carga People'!AQ$2,0))+IF(ISERROR(VLOOKUP($C92,'LINHA 3'!$C$6:$BM$106,'Carga People'!AQ$2,0)),0,VLOOKUP($C92,'LINHA 3'!$C$6:$BM$106,'Carga People'!AQ$2,0))</f>
        <v>0</v>
      </c>
      <c r="AR92" s="140">
        <f>IF(ISERROR(VLOOKUP($C92,'LINHA 1'!$C$6:$BM$162,'Carga People'!AR$2,0)),0,VLOOKUP($C92,'LINHA 1'!$C$6:$BM$162,'Carga People'!AR$2,0))+IF(ISERROR(VLOOKUP($C92,'LINHA 2'!$C$6:$BM$114,'Carga People'!AR$2,0)),0,VLOOKUP($C92,'LINHA 2'!$C$6:$BM$114,'Carga People'!AR$2,0))+IF(ISERROR(VLOOKUP($C92,'LINHA 3'!$C$6:$BM$106,'Carga People'!AR$2,0)),0,VLOOKUP($C92,'LINHA 3'!$C$6:$BM$106,'Carga People'!AR$2,0))</f>
        <v>0</v>
      </c>
      <c r="AS92" s="140">
        <f>IF(ISERROR(VLOOKUP($C92,'LINHA 1'!$C$6:$BM$162,'Carga People'!AS$2,0)),0,VLOOKUP($C92,'LINHA 1'!$C$6:$BM$162,'Carga People'!AS$2,0))+IF(ISERROR(VLOOKUP($C92,'LINHA 2'!$C$6:$BM$114,'Carga People'!AS$2,0)),0,VLOOKUP($C92,'LINHA 2'!$C$6:$BM$114,'Carga People'!AS$2,0))+IF(ISERROR(VLOOKUP($C92,'LINHA 3'!$C$6:$BM$106,'Carga People'!AS$2,0)),0,VLOOKUP($C92,'LINHA 3'!$C$6:$BM$106,'Carga People'!AS$2,0))</f>
        <v>0</v>
      </c>
      <c r="AT92" s="140">
        <f>IF(ISERROR(VLOOKUP($C92,'LINHA 1'!$C$6:$BM$162,'Carga People'!AT$2,0)),0,VLOOKUP($C92,'LINHA 1'!$C$6:$BM$162,'Carga People'!AT$2,0))+IF(ISERROR(VLOOKUP($C92,'LINHA 2'!$C$6:$BM$114,'Carga People'!AT$2,0)),0,VLOOKUP($C92,'LINHA 2'!$C$6:$BM$114,'Carga People'!AT$2,0))+IF(ISERROR(VLOOKUP($C92,'LINHA 3'!$C$6:$BM$106,'Carga People'!AT$2,0)),0,VLOOKUP($C92,'LINHA 3'!$C$6:$BM$106,'Carga People'!AT$2,0))</f>
        <v>0</v>
      </c>
      <c r="AU92" s="367">
        <f t="shared" si="12"/>
        <v>6960</v>
      </c>
      <c r="AV92" s="780" t="str">
        <f t="shared" si="13"/>
        <v/>
      </c>
      <c r="AW92" s="90">
        <f>IF(D92="","",VLOOKUP(D92,MI_ME!$D$5:$AQ$336,39,0))</f>
        <v>0</v>
      </c>
      <c r="AX92" s="660"/>
    </row>
    <row r="93" spans="1:50" ht="18" customHeight="1" x14ac:dyDescent="0.3">
      <c r="A93" s="1792"/>
      <c r="B93" s="770" t="s">
        <v>487</v>
      </c>
      <c r="C93" s="770" t="s">
        <v>514</v>
      </c>
      <c r="D93" s="771" t="s">
        <v>527</v>
      </c>
      <c r="E93" s="1457" t="s">
        <v>915</v>
      </c>
      <c r="F93" s="770" t="s">
        <v>15</v>
      </c>
      <c r="G93" s="136"/>
      <c r="H93" s="137"/>
      <c r="I93" s="138"/>
      <c r="J93" s="139">
        <f>IF(ISERROR(VLOOKUP($C93,'LINHA 1'!$C$6:$BM$162,'Carga People'!J$2,0)),0,VLOOKUP($C93,'LINHA 1'!$C$6:$BM$162,'Carga People'!J$2,0))+IF(ISERROR(VLOOKUP($C93,'LINHA 2'!$C$6:$BM$114,'Carga People'!J$2,0)),0,VLOOKUP($C93,'LINHA 2'!$C$6:$BM$114,'Carga People'!J$2,0))+IF(ISERROR(VLOOKUP($C93,'LINHA 3'!$C$6:$BM$106,'Carga People'!J$2,0)),0,VLOOKUP($C93,'LINHA 3'!$C$6:$BM$106,'Carga People'!J$2,0))</f>
        <v>0</v>
      </c>
      <c r="K93" s="140">
        <f>IF(ISERROR(VLOOKUP($C93,'LINHA 1'!$C$6:$BM$162,'Carga People'!K$2,0)),0,VLOOKUP($C93,'LINHA 1'!$C$6:$BM$162,'Carga People'!K$2,0))+IF(ISERROR(VLOOKUP($C93,'LINHA 2'!$C$6:$BM$114,'Carga People'!K$2,0)),0,VLOOKUP($C93,'LINHA 2'!$C$6:$BM$114,'Carga People'!K$2,0))+IF(ISERROR(VLOOKUP($C93,'LINHA 3'!$C$6:$BM$106,'Carga People'!K$2,0)),0,VLOOKUP($C93,'LINHA 3'!$C$6:$BM$106,'Carga People'!K$2,0))</f>
        <v>0</v>
      </c>
      <c r="L93" s="140">
        <f>IF(ISERROR(VLOOKUP($C93,'LINHA 1'!$C$6:$BM$162,'Carga People'!L$2,0)),0,VLOOKUP($C93,'LINHA 1'!$C$6:$BM$162,'Carga People'!L$2,0))+IF(ISERROR(VLOOKUP($C93,'LINHA 2'!$C$6:$BM$114,'Carga People'!L$2,0)),0,VLOOKUP($C93,'LINHA 2'!$C$6:$BM$114,'Carga People'!L$2,0))+IF(ISERROR(VLOOKUP($C93,'LINHA 3'!$C$6:$BM$106,'Carga People'!L$2,0)),0,VLOOKUP($C93,'LINHA 3'!$C$6:$BM$106,'Carga People'!L$2,0))</f>
        <v>0</v>
      </c>
      <c r="M93" s="140">
        <f>IF(ISERROR(VLOOKUP($C93,'LINHA 1'!$C$6:$BM$162,'Carga People'!M$2,0)),0,VLOOKUP($C93,'LINHA 1'!$C$6:$BM$162,'Carga People'!M$2,0))+IF(ISERROR(VLOOKUP($C93,'LINHA 2'!$C$6:$BM$114,'Carga People'!M$2,0)),0,VLOOKUP($C93,'LINHA 2'!$C$6:$BM$114,'Carga People'!M$2,0))+IF(ISERROR(VLOOKUP($C93,'LINHA 3'!$C$6:$BM$106,'Carga People'!M$2,0)),0,VLOOKUP($C93,'LINHA 3'!$C$6:$BM$106,'Carga People'!M$2,0))</f>
        <v>0</v>
      </c>
      <c r="N93" s="140">
        <f>IF(ISERROR(VLOOKUP($C93,'LINHA 1'!$C$6:$BM$162,'Carga People'!N$2,0)),0,VLOOKUP($C93,'LINHA 1'!$C$6:$BM$162,'Carga People'!N$2,0))+IF(ISERROR(VLOOKUP($C93,'LINHA 2'!$C$6:$BM$114,'Carga People'!N$2,0)),0,VLOOKUP($C93,'LINHA 2'!$C$6:$BM$114,'Carga People'!N$2,0))+IF(ISERROR(VLOOKUP($C93,'LINHA 3'!$C$6:$BM$106,'Carga People'!N$2,0)),0,VLOOKUP($C93,'LINHA 3'!$C$6:$BM$106,'Carga People'!N$2,0))</f>
        <v>720</v>
      </c>
      <c r="O93" s="140">
        <f>IF(ISERROR(VLOOKUP($C93,'LINHA 1'!$C$6:$BM$162,'Carga People'!O$2,0)),0,VLOOKUP($C93,'LINHA 1'!$C$6:$BM$162,'Carga People'!O$2,0))+IF(ISERROR(VLOOKUP($C93,'LINHA 2'!$C$6:$BM$114,'Carga People'!O$2,0)),0,VLOOKUP($C93,'LINHA 2'!$C$6:$BM$114,'Carga People'!O$2,0))+IF(ISERROR(VLOOKUP($C93,'LINHA 3'!$C$6:$BM$106,'Carga People'!O$2,0)),0,VLOOKUP($C93,'LINHA 3'!$C$6:$BM$106,'Carga People'!O$2,0))</f>
        <v>480</v>
      </c>
      <c r="P93" s="140">
        <f>IF(ISERROR(VLOOKUP($C93,'LINHA 1'!$C$6:$BM$162,'Carga People'!P$2,0)),0,VLOOKUP($C93,'LINHA 1'!$C$6:$BM$162,'Carga People'!P$2,0))+IF(ISERROR(VLOOKUP($C93,'LINHA 2'!$C$6:$BM$114,'Carga People'!P$2,0)),0,VLOOKUP($C93,'LINHA 2'!$C$6:$BM$114,'Carga People'!P$2,0))+IF(ISERROR(VLOOKUP($C93,'LINHA 3'!$C$6:$BM$106,'Carga People'!P$2,0)),0,VLOOKUP($C93,'LINHA 3'!$C$6:$BM$106,'Carga People'!P$2,0))</f>
        <v>480</v>
      </c>
      <c r="Q93" s="140">
        <f>IF(ISERROR(VLOOKUP($C93,'LINHA 1'!$C$6:$BM$162,'Carga People'!Q$2,0)),0,VLOOKUP($C93,'LINHA 1'!$C$6:$BM$162,'Carga People'!Q$2,0))+IF(ISERROR(VLOOKUP($C93,'LINHA 2'!$C$6:$BM$114,'Carga People'!Q$2,0)),0,VLOOKUP($C93,'LINHA 2'!$C$6:$BM$114,'Carga People'!Q$2,0))+IF(ISERROR(VLOOKUP($C93,'LINHA 3'!$C$6:$BM$106,'Carga People'!Q$2,0)),0,VLOOKUP($C93,'LINHA 3'!$C$6:$BM$106,'Carga People'!Q$2,0))</f>
        <v>0</v>
      </c>
      <c r="R93" s="140">
        <f>IF(ISERROR(VLOOKUP($C93,'LINHA 1'!$C$6:$BM$162,'Carga People'!R$2,0)),0,VLOOKUP($C93,'LINHA 1'!$C$6:$BM$162,'Carga People'!R$2,0))+IF(ISERROR(VLOOKUP($C93,'LINHA 2'!$C$6:$BM$114,'Carga People'!R$2,0)),0,VLOOKUP($C93,'LINHA 2'!$C$6:$BM$114,'Carga People'!R$2,0))+IF(ISERROR(VLOOKUP($C93,'LINHA 3'!$C$6:$BM$106,'Carga People'!R$2,0)),0,VLOOKUP($C93,'LINHA 3'!$C$6:$BM$106,'Carga People'!R$2,0))</f>
        <v>0</v>
      </c>
      <c r="S93" s="140">
        <f>IF(ISERROR(VLOOKUP($C93,'LINHA 1'!$C$6:$BM$162,'Carga People'!S$2,0)),0,VLOOKUP($C93,'LINHA 1'!$C$6:$BM$162,'Carga People'!S$2,0))+IF(ISERROR(VLOOKUP($C93,'LINHA 2'!$C$6:$BM$114,'Carga People'!S$2,0)),0,VLOOKUP($C93,'LINHA 2'!$C$6:$BM$114,'Carga People'!S$2,0))+IF(ISERROR(VLOOKUP($C93,'LINHA 3'!$C$6:$BM$106,'Carga People'!S$2,0)),0,VLOOKUP($C93,'LINHA 3'!$C$6:$BM$106,'Carga People'!S$2,0))</f>
        <v>0</v>
      </c>
      <c r="T93" s="140">
        <f>IF(ISERROR(VLOOKUP($C93,'LINHA 1'!$C$6:$BM$162,'Carga People'!T$2,0)),0,VLOOKUP($C93,'LINHA 1'!$C$6:$BM$162,'Carga People'!T$2,0))+IF(ISERROR(VLOOKUP($C93,'LINHA 2'!$C$6:$BM$114,'Carga People'!T$2,0)),0,VLOOKUP($C93,'LINHA 2'!$C$6:$BM$114,'Carga People'!T$2,0))+IF(ISERROR(VLOOKUP($C93,'LINHA 3'!$C$6:$BM$106,'Carga People'!T$2,0)),0,VLOOKUP($C93,'LINHA 3'!$C$6:$BM$106,'Carga People'!T$2,0))</f>
        <v>0</v>
      </c>
      <c r="U93" s="140">
        <f>IF(ISERROR(VLOOKUP($C93,'LINHA 1'!$C$6:$BM$162,'Carga People'!U$2,0)),0,VLOOKUP($C93,'LINHA 1'!$C$6:$BM$162,'Carga People'!U$2,0))+IF(ISERROR(VLOOKUP($C93,'LINHA 2'!$C$6:$BM$114,'Carga People'!U$2,0)),0,VLOOKUP($C93,'LINHA 2'!$C$6:$BM$114,'Carga People'!U$2,0))+IF(ISERROR(VLOOKUP($C93,'LINHA 3'!$C$6:$BM$106,'Carga People'!U$2,0)),0,VLOOKUP($C93,'LINHA 3'!$C$6:$BM$106,'Carga People'!U$2,0))</f>
        <v>720</v>
      </c>
      <c r="V93" s="140">
        <f>IF(ISERROR(VLOOKUP($C93,'LINHA 1'!$C$6:$BM$162,'Carga People'!V$2,0)),0,VLOOKUP($C93,'LINHA 1'!$C$6:$BM$162,'Carga People'!V$2,0))+IF(ISERROR(VLOOKUP($C93,'LINHA 2'!$C$6:$BM$114,'Carga People'!V$2,0)),0,VLOOKUP($C93,'LINHA 2'!$C$6:$BM$114,'Carga People'!V$2,0))+IF(ISERROR(VLOOKUP($C93,'LINHA 3'!$C$6:$BM$106,'Carga People'!V$2,0)),0,VLOOKUP($C93,'LINHA 3'!$C$6:$BM$106,'Carga People'!V$2,0))</f>
        <v>0</v>
      </c>
      <c r="W93" s="140">
        <f>IF(ISERROR(VLOOKUP($C93,'LINHA 1'!$C$6:$BM$162,'Carga People'!W$2,0)),0,VLOOKUP($C93,'LINHA 1'!$C$6:$BM$162,'Carga People'!W$2,0))+IF(ISERROR(VLOOKUP($C93,'LINHA 2'!$C$6:$BM$114,'Carga People'!W$2,0)),0,VLOOKUP($C93,'LINHA 2'!$C$6:$BM$114,'Carga People'!W$2,0))+IF(ISERROR(VLOOKUP($C93,'LINHA 3'!$C$6:$BM$106,'Carga People'!W$2,0)),0,VLOOKUP($C93,'LINHA 3'!$C$6:$BM$106,'Carga People'!W$2,0))</f>
        <v>0</v>
      </c>
      <c r="X93" s="140">
        <f>IF(ISERROR(VLOOKUP($C93,'LINHA 1'!$C$6:$BM$162,'Carga People'!X$2,0)),0,VLOOKUP($C93,'LINHA 1'!$C$6:$BM$162,'Carga People'!X$2,0))+IF(ISERROR(VLOOKUP($C93,'LINHA 2'!$C$6:$BM$114,'Carga People'!X$2,0)),0,VLOOKUP($C93,'LINHA 2'!$C$6:$BM$114,'Carga People'!X$2,0))+IF(ISERROR(VLOOKUP($C93,'LINHA 3'!$C$6:$BM$106,'Carga People'!X$2,0)),0,VLOOKUP($C93,'LINHA 3'!$C$6:$BM$106,'Carga People'!X$2,0))</f>
        <v>0</v>
      </c>
      <c r="Y93" s="140">
        <f>IF(ISERROR(VLOOKUP($C93,'LINHA 1'!$C$6:$BM$162,'Carga People'!Y$2,0)),0,VLOOKUP($C93,'LINHA 1'!$C$6:$BM$162,'Carga People'!Y$2,0))+IF(ISERROR(VLOOKUP($C93,'LINHA 2'!$C$6:$BM$114,'Carga People'!Y$2,0)),0,VLOOKUP($C93,'LINHA 2'!$C$6:$BM$114,'Carga People'!Y$2,0))+IF(ISERROR(VLOOKUP($C93,'LINHA 3'!$C$6:$BM$106,'Carga People'!Y$2,0)),0,VLOOKUP($C93,'LINHA 3'!$C$6:$BM$106,'Carga People'!Y$2,0))</f>
        <v>0</v>
      </c>
      <c r="Z93" s="140">
        <f>IF(ISERROR(VLOOKUP($C93,'LINHA 1'!$C$6:$BM$162,'Carga People'!Z$2,0)),0,VLOOKUP($C93,'LINHA 1'!$C$6:$BM$162,'Carga People'!Z$2,0))+IF(ISERROR(VLOOKUP($C93,'LINHA 2'!$C$6:$BM$114,'Carga People'!Z$2,0)),0,VLOOKUP($C93,'LINHA 2'!$C$6:$BM$114,'Carga People'!Z$2,0))+IF(ISERROR(VLOOKUP($C93,'LINHA 3'!$C$6:$BM$106,'Carga People'!Z$2,0)),0,VLOOKUP($C93,'LINHA 3'!$C$6:$BM$106,'Carga People'!Z$2,0))</f>
        <v>0</v>
      </c>
      <c r="AA93" s="140">
        <f>IF(ISERROR(VLOOKUP($C93,'LINHA 1'!$C$6:$BM$162,'Carga People'!AA$2,0)),0,VLOOKUP($C93,'LINHA 1'!$C$6:$BM$162,'Carga People'!AA$2,0))+IF(ISERROR(VLOOKUP($C93,'LINHA 2'!$C$6:$BM$114,'Carga People'!AA$2,0)),0,VLOOKUP($C93,'LINHA 2'!$C$6:$BM$114,'Carga People'!AA$2,0))+IF(ISERROR(VLOOKUP($C93,'LINHA 3'!$C$6:$BM$106,'Carga People'!AA$2,0)),0,VLOOKUP($C93,'LINHA 3'!$C$6:$BM$106,'Carga People'!AA$2,0))</f>
        <v>655</v>
      </c>
      <c r="AB93" s="140">
        <f>IF(ISERROR(VLOOKUP($C93,'LINHA 1'!$C$6:$BM$162,'Carga People'!AB$2,0)),0,VLOOKUP($C93,'LINHA 1'!$C$6:$BM$162,'Carga People'!AB$2,0))+IF(ISERROR(VLOOKUP($C93,'LINHA 2'!$C$6:$BM$114,'Carga People'!AB$2,0)),0,VLOOKUP($C93,'LINHA 2'!$C$6:$BM$114,'Carga People'!AB$2,0))+IF(ISERROR(VLOOKUP($C93,'LINHA 3'!$C$6:$BM$106,'Carga People'!AB$2,0)),0,VLOOKUP($C93,'LINHA 3'!$C$6:$BM$106,'Carga People'!AB$2,0))</f>
        <v>720</v>
      </c>
      <c r="AC93" s="140">
        <f>IF(ISERROR(VLOOKUP($C93,'LINHA 1'!$C$6:$BM$162,'Carga People'!AC$2,0)),0,VLOOKUP($C93,'LINHA 1'!$C$6:$BM$162,'Carga People'!AC$2,0))+IF(ISERROR(VLOOKUP($C93,'LINHA 2'!$C$6:$BM$114,'Carga People'!AC$2,0)),0,VLOOKUP($C93,'LINHA 2'!$C$6:$BM$114,'Carga People'!AC$2,0))+IF(ISERROR(VLOOKUP($C93,'LINHA 3'!$C$6:$BM$106,'Carga People'!AC$2,0)),0,VLOOKUP($C93,'LINHA 3'!$C$6:$BM$106,'Carga People'!AC$2,0))</f>
        <v>0</v>
      </c>
      <c r="AD93" s="140">
        <f>IF(ISERROR(VLOOKUP($C93,'LINHA 1'!$C$6:$BM$162,'Carga People'!AD$2,0)),0,VLOOKUP($C93,'LINHA 1'!$C$6:$BM$162,'Carga People'!AD$2,0))+IF(ISERROR(VLOOKUP($C93,'LINHA 2'!$C$6:$BM$114,'Carga People'!AD$2,0)),0,VLOOKUP($C93,'LINHA 2'!$C$6:$BM$114,'Carga People'!AD$2,0))+IF(ISERROR(VLOOKUP($C93,'LINHA 3'!$C$6:$BM$106,'Carga People'!AD$2,0)),0,VLOOKUP($C93,'LINHA 3'!$C$6:$BM$106,'Carga People'!AD$2,0))</f>
        <v>0</v>
      </c>
      <c r="AE93" s="140">
        <f>IF(ISERROR(VLOOKUP($C93,'LINHA 1'!$C$6:$BM$162,'Carga People'!AE$2,0)),0,VLOOKUP($C93,'LINHA 1'!$C$6:$BM$162,'Carga People'!AE$2,0))+IF(ISERROR(VLOOKUP($C93,'LINHA 2'!$C$6:$BM$114,'Carga People'!AE$2,0)),0,VLOOKUP($C93,'LINHA 2'!$C$6:$BM$114,'Carga People'!AE$2,0))+IF(ISERROR(VLOOKUP($C93,'LINHA 3'!$C$6:$BM$106,'Carga People'!AE$2,0)),0,VLOOKUP($C93,'LINHA 3'!$C$6:$BM$106,'Carga People'!AE$2,0))</f>
        <v>0</v>
      </c>
      <c r="AF93" s="140">
        <f>IF(ISERROR(VLOOKUP($C93,'LINHA 1'!$C$6:$BM$162,'Carga People'!AF$2,0)),0,VLOOKUP($C93,'LINHA 1'!$C$6:$BM$162,'Carga People'!AF$2,0))+IF(ISERROR(VLOOKUP($C93,'LINHA 2'!$C$6:$BM$114,'Carga People'!AF$2,0)),0,VLOOKUP($C93,'LINHA 2'!$C$6:$BM$114,'Carga People'!AF$2,0))+IF(ISERROR(VLOOKUP($C93,'LINHA 3'!$C$6:$BM$106,'Carga People'!AF$2,0)),0,VLOOKUP($C93,'LINHA 3'!$C$6:$BM$106,'Carga People'!AF$2,0))</f>
        <v>0</v>
      </c>
      <c r="AG93" s="140">
        <f>IF(ISERROR(VLOOKUP($C93,'LINHA 1'!$C$6:$BM$162,'Carga People'!AG$2,0)),0,VLOOKUP($C93,'LINHA 1'!$C$6:$BM$162,'Carga People'!AG$2,0))+IF(ISERROR(VLOOKUP($C93,'LINHA 2'!$C$6:$BM$114,'Carga People'!AG$2,0)),0,VLOOKUP($C93,'LINHA 2'!$C$6:$BM$114,'Carga People'!AG$2,0))+IF(ISERROR(VLOOKUP($C93,'LINHA 3'!$C$6:$BM$106,'Carga People'!AG$2,0)),0,VLOOKUP($C93,'LINHA 3'!$C$6:$BM$106,'Carga People'!AG$2,0))</f>
        <v>0</v>
      </c>
      <c r="AH93" s="140">
        <f>IF(ISERROR(VLOOKUP($C93,'LINHA 1'!$C$6:$BM$162,'Carga People'!AH$2,0)),0,VLOOKUP($C93,'LINHA 1'!$C$6:$BM$162,'Carga People'!AH$2,0))+IF(ISERROR(VLOOKUP($C93,'LINHA 2'!$C$6:$BM$114,'Carga People'!AH$2,0)),0,VLOOKUP($C93,'LINHA 2'!$C$6:$BM$114,'Carga People'!AH$2,0))+IF(ISERROR(VLOOKUP($C93,'LINHA 3'!$C$6:$BM$106,'Carga People'!AH$2,0)),0,VLOOKUP($C93,'LINHA 3'!$C$6:$BM$106,'Carga People'!AH$2,0))</f>
        <v>0</v>
      </c>
      <c r="AI93" s="140">
        <f>IF(ISERROR(VLOOKUP($C93,'LINHA 1'!$C$6:$BM$162,'Carga People'!AI$2,0)),0,VLOOKUP($C93,'LINHA 1'!$C$6:$BM$162,'Carga People'!AI$2,0))+IF(ISERROR(VLOOKUP($C93,'LINHA 2'!$C$6:$BM$114,'Carga People'!AI$2,0)),0,VLOOKUP($C93,'LINHA 2'!$C$6:$BM$114,'Carga People'!AI$2,0))+IF(ISERROR(VLOOKUP($C93,'LINHA 3'!$C$6:$BM$106,'Carga People'!AI$2,0)),0,VLOOKUP($C93,'LINHA 3'!$C$6:$BM$106,'Carga People'!AI$2,0))</f>
        <v>0</v>
      </c>
      <c r="AJ93" s="140">
        <f>IF(ISERROR(VLOOKUP($C93,'LINHA 1'!$C$6:$BM$162,'Carga People'!AJ$2,0)),0,VLOOKUP($C93,'LINHA 1'!$C$6:$BM$162,'Carga People'!AJ$2,0))+IF(ISERROR(VLOOKUP($C93,'LINHA 2'!$C$6:$BM$114,'Carga People'!AJ$2,0)),0,VLOOKUP($C93,'LINHA 2'!$C$6:$BM$114,'Carga People'!AJ$2,0))+IF(ISERROR(VLOOKUP($C93,'LINHA 3'!$C$6:$BM$106,'Carga People'!AJ$2,0)),0,VLOOKUP($C93,'LINHA 3'!$C$6:$BM$106,'Carga People'!AJ$2,0))</f>
        <v>0</v>
      </c>
      <c r="AK93" s="140">
        <f>IF(ISERROR(VLOOKUP($C93,'LINHA 1'!$C$6:$BM$162,'Carga People'!AK$2,0)),0,VLOOKUP($C93,'LINHA 1'!$C$6:$BM$162,'Carga People'!AK$2,0))+IF(ISERROR(VLOOKUP($C93,'LINHA 2'!$C$6:$BM$114,'Carga People'!AK$2,0)),0,VLOOKUP($C93,'LINHA 2'!$C$6:$BM$114,'Carga People'!AK$2,0))+IF(ISERROR(VLOOKUP($C93,'LINHA 3'!$C$6:$BM$106,'Carga People'!AK$2,0)),0,VLOOKUP($C93,'LINHA 3'!$C$6:$BM$106,'Carga People'!AK$2,0))</f>
        <v>0</v>
      </c>
      <c r="AL93" s="140">
        <f>IF(ISERROR(VLOOKUP($C93,'LINHA 1'!$C$6:$BM$162,'Carga People'!AL$2,0)),0,VLOOKUP($C93,'LINHA 1'!$C$6:$BM$162,'Carga People'!AL$2,0))+IF(ISERROR(VLOOKUP($C93,'LINHA 2'!$C$6:$BM$114,'Carga People'!AL$2,0)),0,VLOOKUP($C93,'LINHA 2'!$C$6:$BM$114,'Carga People'!AL$2,0))+IF(ISERROR(VLOOKUP($C93,'LINHA 3'!$C$6:$BM$106,'Carga People'!AL$2,0)),0,VLOOKUP($C93,'LINHA 3'!$C$6:$BM$106,'Carga People'!AL$2,0))</f>
        <v>0</v>
      </c>
      <c r="AM93" s="140">
        <f>IF(ISERROR(VLOOKUP($C93,'LINHA 1'!$C$6:$BM$162,'Carga People'!AM$2,0)),0,VLOOKUP($C93,'LINHA 1'!$C$6:$BM$162,'Carga People'!AM$2,0))+IF(ISERROR(VLOOKUP($C93,'LINHA 2'!$C$6:$BM$114,'Carga People'!AM$2,0)),0,VLOOKUP($C93,'LINHA 2'!$C$6:$BM$114,'Carga People'!AM$2,0))+IF(ISERROR(VLOOKUP($C93,'LINHA 3'!$C$6:$BM$106,'Carga People'!AM$2,0)),0,VLOOKUP($C93,'LINHA 3'!$C$6:$BM$106,'Carga People'!AM$2,0))</f>
        <v>0</v>
      </c>
      <c r="AN93" s="140">
        <f>IF(ISERROR(VLOOKUP($C93,'LINHA 1'!$C$6:$BM$162,'Carga People'!AN$2,0)),0,VLOOKUP($C93,'LINHA 1'!$C$6:$BM$162,'Carga People'!AN$2,0))+IF(ISERROR(VLOOKUP($C93,'LINHA 2'!$C$6:$BM$114,'Carga People'!AN$2,0)),0,VLOOKUP($C93,'LINHA 2'!$C$6:$BM$114,'Carga People'!AN$2,0))+IF(ISERROR(VLOOKUP($C93,'LINHA 3'!$C$6:$BM$106,'Carga People'!AN$2,0)),0,VLOOKUP($C93,'LINHA 3'!$C$6:$BM$106,'Carga People'!AN$2,0))</f>
        <v>0</v>
      </c>
      <c r="AO93" s="140">
        <f>IF(ISERROR(VLOOKUP($C93,'LINHA 1'!$C$6:$BM$162,'Carga People'!AO$2,0)),0,VLOOKUP($C93,'LINHA 1'!$C$6:$BM$162,'Carga People'!AO$2,0))+IF(ISERROR(VLOOKUP($C93,'LINHA 2'!$C$6:$BM$114,'Carga People'!AO$2,0)),0,VLOOKUP($C93,'LINHA 2'!$C$6:$BM$114,'Carga People'!AO$2,0))+IF(ISERROR(VLOOKUP($C93,'LINHA 3'!$C$6:$BM$106,'Carga People'!AO$2,0)),0,VLOOKUP($C93,'LINHA 3'!$C$6:$BM$106,'Carga People'!AO$2,0))</f>
        <v>0</v>
      </c>
      <c r="AP93" s="140">
        <f>IF(ISERROR(VLOOKUP($C93,'LINHA 1'!$C$6:$BM$162,'Carga People'!AP$2,0)),0,VLOOKUP($C93,'LINHA 1'!$C$6:$BM$162,'Carga People'!AP$2,0))+IF(ISERROR(VLOOKUP($C93,'LINHA 2'!$C$6:$BM$114,'Carga People'!AP$2,0)),0,VLOOKUP($C93,'LINHA 2'!$C$6:$BM$114,'Carga People'!AP$2,0))+IF(ISERROR(VLOOKUP($C93,'LINHA 3'!$C$6:$BM$106,'Carga People'!AP$2,0)),0,VLOOKUP($C93,'LINHA 3'!$C$6:$BM$106,'Carga People'!AP$2,0))</f>
        <v>0</v>
      </c>
      <c r="AQ93" s="140">
        <f>IF(ISERROR(VLOOKUP($C93,'LINHA 1'!$C$6:$BM$162,'Carga People'!AQ$2,0)),0,VLOOKUP($C93,'LINHA 1'!$C$6:$BM$162,'Carga People'!AQ$2,0))+IF(ISERROR(VLOOKUP($C93,'LINHA 2'!$C$6:$BM$114,'Carga People'!AQ$2,0)),0,VLOOKUP($C93,'LINHA 2'!$C$6:$BM$114,'Carga People'!AQ$2,0))+IF(ISERROR(VLOOKUP($C93,'LINHA 3'!$C$6:$BM$106,'Carga People'!AQ$2,0)),0,VLOOKUP($C93,'LINHA 3'!$C$6:$BM$106,'Carga People'!AQ$2,0))</f>
        <v>0</v>
      </c>
      <c r="AR93" s="140">
        <f>IF(ISERROR(VLOOKUP($C93,'LINHA 1'!$C$6:$BM$162,'Carga People'!AR$2,0)),0,VLOOKUP($C93,'LINHA 1'!$C$6:$BM$162,'Carga People'!AR$2,0))+IF(ISERROR(VLOOKUP($C93,'LINHA 2'!$C$6:$BM$114,'Carga People'!AR$2,0)),0,VLOOKUP($C93,'LINHA 2'!$C$6:$BM$114,'Carga People'!AR$2,0))+IF(ISERROR(VLOOKUP($C93,'LINHA 3'!$C$6:$BM$106,'Carga People'!AR$2,0)),0,VLOOKUP($C93,'LINHA 3'!$C$6:$BM$106,'Carga People'!AR$2,0))</f>
        <v>0</v>
      </c>
      <c r="AS93" s="140">
        <f>IF(ISERROR(VLOOKUP($C93,'LINHA 1'!$C$6:$BM$162,'Carga People'!AS$2,0)),0,VLOOKUP($C93,'LINHA 1'!$C$6:$BM$162,'Carga People'!AS$2,0))+IF(ISERROR(VLOOKUP($C93,'LINHA 2'!$C$6:$BM$114,'Carga People'!AS$2,0)),0,VLOOKUP($C93,'LINHA 2'!$C$6:$BM$114,'Carga People'!AS$2,0))+IF(ISERROR(VLOOKUP($C93,'LINHA 3'!$C$6:$BM$106,'Carga People'!AS$2,0)),0,VLOOKUP($C93,'LINHA 3'!$C$6:$BM$106,'Carga People'!AS$2,0))</f>
        <v>0</v>
      </c>
      <c r="AT93" s="140">
        <f>IF(ISERROR(VLOOKUP($C93,'LINHA 1'!$C$6:$BM$162,'Carga People'!AT$2,0)),0,VLOOKUP($C93,'LINHA 1'!$C$6:$BM$162,'Carga People'!AT$2,0))+IF(ISERROR(VLOOKUP($C93,'LINHA 2'!$C$6:$BM$114,'Carga People'!AT$2,0)),0,VLOOKUP($C93,'LINHA 2'!$C$6:$BM$114,'Carga People'!AT$2,0))+IF(ISERROR(VLOOKUP($C93,'LINHA 3'!$C$6:$BM$106,'Carga People'!AT$2,0)),0,VLOOKUP($C93,'LINHA 3'!$C$6:$BM$106,'Carga People'!AT$2,0))</f>
        <v>0</v>
      </c>
      <c r="AU93" s="367">
        <f t="shared" si="12"/>
        <v>3775</v>
      </c>
      <c r="AV93" s="780" t="str">
        <f t="shared" si="13"/>
        <v/>
      </c>
      <c r="AW93" s="90">
        <f>IF(D93="","",VLOOKUP(D93,MI_ME!$D$5:$AQ$336,39,0))</f>
        <v>0</v>
      </c>
      <c r="AX93" s="660"/>
    </row>
    <row r="94" spans="1:50" ht="18" hidden="1" customHeight="1" x14ac:dyDescent="0.3">
      <c r="A94" s="1792"/>
      <c r="B94" s="774" t="s">
        <v>251</v>
      </c>
      <c r="C94" s="774" t="s">
        <v>484</v>
      </c>
      <c r="D94" s="771" t="s">
        <v>253</v>
      </c>
      <c r="E94" s="1457" t="s">
        <v>908</v>
      </c>
      <c r="F94" s="770" t="s">
        <v>15</v>
      </c>
      <c r="G94" s="136"/>
      <c r="H94" s="145"/>
      <c r="I94" s="138"/>
      <c r="J94" s="139">
        <f>IF(ISERROR(VLOOKUP($C94,'LINHA 1'!$C$6:$BM$162,'Carga People'!J$2,0)),0,VLOOKUP($C94,'LINHA 1'!$C$6:$BM$162,'Carga People'!J$2,0))+IF(ISERROR(VLOOKUP($C94,'LINHA 2'!$C$6:$BM$114,'Carga People'!J$2,0)),0,VLOOKUP($C94,'LINHA 2'!$C$6:$BM$114,'Carga People'!J$2,0))+IF(ISERROR(VLOOKUP($C94,'LINHA 3'!$C$6:$BM$106,'Carga People'!J$2,0)),0,VLOOKUP($C94,'LINHA 3'!$C$6:$BM$106,'Carga People'!J$2,0))</f>
        <v>0</v>
      </c>
      <c r="K94" s="140">
        <f>IF(ISERROR(VLOOKUP($C94,'LINHA 1'!$C$6:$BM$162,'Carga People'!K$2,0)),0,VLOOKUP($C94,'LINHA 1'!$C$6:$BM$162,'Carga People'!K$2,0))+IF(ISERROR(VLOOKUP($C94,'LINHA 2'!$C$6:$BM$114,'Carga People'!K$2,0)),0,VLOOKUP($C94,'LINHA 2'!$C$6:$BM$114,'Carga People'!K$2,0))+IF(ISERROR(VLOOKUP($C94,'LINHA 3'!$C$6:$BM$106,'Carga People'!K$2,0)),0,VLOOKUP($C94,'LINHA 3'!$C$6:$BM$106,'Carga People'!K$2,0))</f>
        <v>0</v>
      </c>
      <c r="L94" s="140">
        <f>IF(ISERROR(VLOOKUP($C94,'LINHA 1'!$C$6:$BM$162,'Carga People'!L$2,0)),0,VLOOKUP($C94,'LINHA 1'!$C$6:$BM$162,'Carga People'!L$2,0))+IF(ISERROR(VLOOKUP($C94,'LINHA 2'!$C$6:$BM$114,'Carga People'!L$2,0)),0,VLOOKUP($C94,'LINHA 2'!$C$6:$BM$114,'Carga People'!L$2,0))+IF(ISERROR(VLOOKUP($C94,'LINHA 3'!$C$6:$BM$106,'Carga People'!L$2,0)),0,VLOOKUP($C94,'LINHA 3'!$C$6:$BM$106,'Carga People'!L$2,0))</f>
        <v>0</v>
      </c>
      <c r="M94" s="140">
        <f>IF(ISERROR(VLOOKUP($C94,'LINHA 1'!$C$6:$BM$162,'Carga People'!M$2,0)),0,VLOOKUP($C94,'LINHA 1'!$C$6:$BM$162,'Carga People'!M$2,0))+IF(ISERROR(VLOOKUP($C94,'LINHA 2'!$C$6:$BM$114,'Carga People'!M$2,0)),0,VLOOKUP($C94,'LINHA 2'!$C$6:$BM$114,'Carga People'!M$2,0))+IF(ISERROR(VLOOKUP($C94,'LINHA 3'!$C$6:$BM$106,'Carga People'!M$2,0)),0,VLOOKUP($C94,'LINHA 3'!$C$6:$BM$106,'Carga People'!M$2,0))</f>
        <v>0</v>
      </c>
      <c r="N94" s="140">
        <f>IF(ISERROR(VLOOKUP($C94,'LINHA 1'!$C$6:$BM$162,'Carga People'!N$2,0)),0,VLOOKUP($C94,'LINHA 1'!$C$6:$BM$162,'Carga People'!N$2,0))+IF(ISERROR(VLOOKUP($C94,'LINHA 2'!$C$6:$BM$114,'Carga People'!N$2,0)),0,VLOOKUP($C94,'LINHA 2'!$C$6:$BM$114,'Carga People'!N$2,0))+IF(ISERROR(VLOOKUP($C94,'LINHA 3'!$C$6:$BM$106,'Carga People'!N$2,0)),0,VLOOKUP($C94,'LINHA 3'!$C$6:$BM$106,'Carga People'!N$2,0))</f>
        <v>0</v>
      </c>
      <c r="O94" s="140">
        <f>IF(ISERROR(VLOOKUP($C94,'LINHA 1'!$C$6:$BM$162,'Carga People'!O$2,0)),0,VLOOKUP($C94,'LINHA 1'!$C$6:$BM$162,'Carga People'!O$2,0))+IF(ISERROR(VLOOKUP($C94,'LINHA 2'!$C$6:$BM$114,'Carga People'!O$2,0)),0,VLOOKUP($C94,'LINHA 2'!$C$6:$BM$114,'Carga People'!O$2,0))+IF(ISERROR(VLOOKUP($C94,'LINHA 3'!$C$6:$BM$106,'Carga People'!O$2,0)),0,VLOOKUP($C94,'LINHA 3'!$C$6:$BM$106,'Carga People'!O$2,0))</f>
        <v>0</v>
      </c>
      <c r="P94" s="140">
        <f>IF(ISERROR(VLOOKUP($C94,'LINHA 1'!$C$6:$BM$162,'Carga People'!P$2,0)),0,VLOOKUP($C94,'LINHA 1'!$C$6:$BM$162,'Carga People'!P$2,0))+IF(ISERROR(VLOOKUP($C94,'LINHA 2'!$C$6:$BM$114,'Carga People'!P$2,0)),0,VLOOKUP($C94,'LINHA 2'!$C$6:$BM$114,'Carga People'!P$2,0))+IF(ISERROR(VLOOKUP($C94,'LINHA 3'!$C$6:$BM$106,'Carga People'!P$2,0)),0,VLOOKUP($C94,'LINHA 3'!$C$6:$BM$106,'Carga People'!P$2,0))</f>
        <v>0</v>
      </c>
      <c r="Q94" s="140">
        <f>IF(ISERROR(VLOOKUP($C94,'LINHA 1'!$C$6:$BM$162,'Carga People'!Q$2,0)),0,VLOOKUP($C94,'LINHA 1'!$C$6:$BM$162,'Carga People'!Q$2,0))+IF(ISERROR(VLOOKUP($C94,'LINHA 2'!$C$6:$BM$114,'Carga People'!Q$2,0)),0,VLOOKUP($C94,'LINHA 2'!$C$6:$BM$114,'Carga People'!Q$2,0))+IF(ISERROR(VLOOKUP($C94,'LINHA 3'!$C$6:$BM$106,'Carga People'!Q$2,0)),0,VLOOKUP($C94,'LINHA 3'!$C$6:$BM$106,'Carga People'!Q$2,0))</f>
        <v>0</v>
      </c>
      <c r="R94" s="140">
        <f>IF(ISERROR(VLOOKUP($C94,'LINHA 1'!$C$6:$BM$162,'Carga People'!R$2,0)),0,VLOOKUP($C94,'LINHA 1'!$C$6:$BM$162,'Carga People'!R$2,0))+IF(ISERROR(VLOOKUP($C94,'LINHA 2'!$C$6:$BM$114,'Carga People'!R$2,0)),0,VLOOKUP($C94,'LINHA 2'!$C$6:$BM$114,'Carga People'!R$2,0))+IF(ISERROR(VLOOKUP($C94,'LINHA 3'!$C$6:$BM$106,'Carga People'!R$2,0)),0,VLOOKUP($C94,'LINHA 3'!$C$6:$BM$106,'Carga People'!R$2,0))</f>
        <v>0</v>
      </c>
      <c r="S94" s="140">
        <f>IF(ISERROR(VLOOKUP($C94,'LINHA 1'!$C$6:$BM$162,'Carga People'!S$2,0)),0,VLOOKUP($C94,'LINHA 1'!$C$6:$BM$162,'Carga People'!S$2,0))+IF(ISERROR(VLOOKUP($C94,'LINHA 2'!$C$6:$BM$114,'Carga People'!S$2,0)),0,VLOOKUP($C94,'LINHA 2'!$C$6:$BM$114,'Carga People'!S$2,0))+IF(ISERROR(VLOOKUP($C94,'LINHA 3'!$C$6:$BM$106,'Carga People'!S$2,0)),0,VLOOKUP($C94,'LINHA 3'!$C$6:$BM$106,'Carga People'!S$2,0))</f>
        <v>0</v>
      </c>
      <c r="T94" s="140">
        <f>IF(ISERROR(VLOOKUP($C94,'LINHA 1'!$C$6:$BM$162,'Carga People'!T$2,0)),0,VLOOKUP($C94,'LINHA 1'!$C$6:$BM$162,'Carga People'!T$2,0))+IF(ISERROR(VLOOKUP($C94,'LINHA 2'!$C$6:$BM$114,'Carga People'!T$2,0)),0,VLOOKUP($C94,'LINHA 2'!$C$6:$BM$114,'Carga People'!T$2,0))+IF(ISERROR(VLOOKUP($C94,'LINHA 3'!$C$6:$BM$106,'Carga People'!T$2,0)),0,VLOOKUP($C94,'LINHA 3'!$C$6:$BM$106,'Carga People'!T$2,0))</f>
        <v>0</v>
      </c>
      <c r="U94" s="140">
        <f>IF(ISERROR(VLOOKUP($C94,'LINHA 1'!$C$6:$BM$162,'Carga People'!U$2,0)),0,VLOOKUP($C94,'LINHA 1'!$C$6:$BM$162,'Carga People'!U$2,0))+IF(ISERROR(VLOOKUP($C94,'LINHA 2'!$C$6:$BM$114,'Carga People'!U$2,0)),0,VLOOKUP($C94,'LINHA 2'!$C$6:$BM$114,'Carga People'!U$2,0))+IF(ISERROR(VLOOKUP($C94,'LINHA 3'!$C$6:$BM$106,'Carga People'!U$2,0)),0,VLOOKUP($C94,'LINHA 3'!$C$6:$BM$106,'Carga People'!U$2,0))</f>
        <v>0</v>
      </c>
      <c r="V94" s="140">
        <f>IF(ISERROR(VLOOKUP($C94,'LINHA 1'!$C$6:$BM$162,'Carga People'!V$2,0)),0,VLOOKUP($C94,'LINHA 1'!$C$6:$BM$162,'Carga People'!V$2,0))+IF(ISERROR(VLOOKUP($C94,'LINHA 2'!$C$6:$BM$114,'Carga People'!V$2,0)),0,VLOOKUP($C94,'LINHA 2'!$C$6:$BM$114,'Carga People'!V$2,0))+IF(ISERROR(VLOOKUP($C94,'LINHA 3'!$C$6:$BM$106,'Carga People'!V$2,0)),0,VLOOKUP($C94,'LINHA 3'!$C$6:$BM$106,'Carga People'!V$2,0))</f>
        <v>0</v>
      </c>
      <c r="W94" s="140">
        <f>IF(ISERROR(VLOOKUP($C94,'LINHA 1'!$C$6:$BM$162,'Carga People'!W$2,0)),0,VLOOKUP($C94,'LINHA 1'!$C$6:$BM$162,'Carga People'!W$2,0))+IF(ISERROR(VLOOKUP($C94,'LINHA 2'!$C$6:$BM$114,'Carga People'!W$2,0)),0,VLOOKUP($C94,'LINHA 2'!$C$6:$BM$114,'Carga People'!W$2,0))+IF(ISERROR(VLOOKUP($C94,'LINHA 3'!$C$6:$BM$106,'Carga People'!W$2,0)),0,VLOOKUP($C94,'LINHA 3'!$C$6:$BM$106,'Carga People'!W$2,0))</f>
        <v>0</v>
      </c>
      <c r="X94" s="140">
        <f>IF(ISERROR(VLOOKUP($C94,'LINHA 1'!$C$6:$BM$162,'Carga People'!X$2,0)),0,VLOOKUP($C94,'LINHA 1'!$C$6:$BM$162,'Carga People'!X$2,0))+IF(ISERROR(VLOOKUP($C94,'LINHA 2'!$C$6:$BM$114,'Carga People'!X$2,0)),0,VLOOKUP($C94,'LINHA 2'!$C$6:$BM$114,'Carga People'!X$2,0))+IF(ISERROR(VLOOKUP($C94,'LINHA 3'!$C$6:$BM$106,'Carga People'!X$2,0)),0,VLOOKUP($C94,'LINHA 3'!$C$6:$BM$106,'Carga People'!X$2,0))</f>
        <v>0</v>
      </c>
      <c r="Y94" s="140">
        <f>IF(ISERROR(VLOOKUP($C94,'LINHA 1'!$C$6:$BM$162,'Carga People'!Y$2,0)),0,VLOOKUP($C94,'LINHA 1'!$C$6:$BM$162,'Carga People'!Y$2,0))+IF(ISERROR(VLOOKUP($C94,'LINHA 2'!$C$6:$BM$114,'Carga People'!Y$2,0)),0,VLOOKUP($C94,'LINHA 2'!$C$6:$BM$114,'Carga People'!Y$2,0))+IF(ISERROR(VLOOKUP($C94,'LINHA 3'!$C$6:$BM$106,'Carga People'!Y$2,0)),0,VLOOKUP($C94,'LINHA 3'!$C$6:$BM$106,'Carga People'!Y$2,0))</f>
        <v>0</v>
      </c>
      <c r="Z94" s="140">
        <f>IF(ISERROR(VLOOKUP($C94,'LINHA 1'!$C$6:$BM$162,'Carga People'!Z$2,0)),0,VLOOKUP($C94,'LINHA 1'!$C$6:$BM$162,'Carga People'!Z$2,0))+IF(ISERROR(VLOOKUP($C94,'LINHA 2'!$C$6:$BM$114,'Carga People'!Z$2,0)),0,VLOOKUP($C94,'LINHA 2'!$C$6:$BM$114,'Carga People'!Z$2,0))+IF(ISERROR(VLOOKUP($C94,'LINHA 3'!$C$6:$BM$106,'Carga People'!Z$2,0)),0,VLOOKUP($C94,'LINHA 3'!$C$6:$BM$106,'Carga People'!Z$2,0))</f>
        <v>0</v>
      </c>
      <c r="AA94" s="140">
        <f>IF(ISERROR(VLOOKUP($C94,'LINHA 1'!$C$6:$BM$162,'Carga People'!AA$2,0)),0,VLOOKUP($C94,'LINHA 1'!$C$6:$BM$162,'Carga People'!AA$2,0))+IF(ISERROR(VLOOKUP($C94,'LINHA 2'!$C$6:$BM$114,'Carga People'!AA$2,0)),0,VLOOKUP($C94,'LINHA 2'!$C$6:$BM$114,'Carga People'!AA$2,0))+IF(ISERROR(VLOOKUP($C94,'LINHA 3'!$C$6:$BM$106,'Carga People'!AA$2,0)),0,VLOOKUP($C94,'LINHA 3'!$C$6:$BM$106,'Carga People'!AA$2,0))</f>
        <v>0</v>
      </c>
      <c r="AB94" s="140">
        <f>IF(ISERROR(VLOOKUP($C94,'LINHA 1'!$C$6:$BM$162,'Carga People'!AB$2,0)),0,VLOOKUP($C94,'LINHA 1'!$C$6:$BM$162,'Carga People'!AB$2,0))+IF(ISERROR(VLOOKUP($C94,'LINHA 2'!$C$6:$BM$114,'Carga People'!AB$2,0)),0,VLOOKUP($C94,'LINHA 2'!$C$6:$BM$114,'Carga People'!AB$2,0))+IF(ISERROR(VLOOKUP($C94,'LINHA 3'!$C$6:$BM$106,'Carga People'!AB$2,0)),0,VLOOKUP($C94,'LINHA 3'!$C$6:$BM$106,'Carga People'!AB$2,0))</f>
        <v>0</v>
      </c>
      <c r="AC94" s="140">
        <f>IF(ISERROR(VLOOKUP($C94,'LINHA 1'!$C$6:$BM$162,'Carga People'!AC$2,0)),0,VLOOKUP($C94,'LINHA 1'!$C$6:$BM$162,'Carga People'!AC$2,0))+IF(ISERROR(VLOOKUP($C94,'LINHA 2'!$C$6:$BM$114,'Carga People'!AC$2,0)),0,VLOOKUP($C94,'LINHA 2'!$C$6:$BM$114,'Carga People'!AC$2,0))+IF(ISERROR(VLOOKUP($C94,'LINHA 3'!$C$6:$BM$106,'Carga People'!AC$2,0)),0,VLOOKUP($C94,'LINHA 3'!$C$6:$BM$106,'Carga People'!AC$2,0))</f>
        <v>0</v>
      </c>
      <c r="AD94" s="140">
        <f>IF(ISERROR(VLOOKUP($C94,'LINHA 1'!$C$6:$BM$162,'Carga People'!AD$2,0)),0,VLOOKUP($C94,'LINHA 1'!$C$6:$BM$162,'Carga People'!AD$2,0))+IF(ISERROR(VLOOKUP($C94,'LINHA 2'!$C$6:$BM$114,'Carga People'!AD$2,0)),0,VLOOKUP($C94,'LINHA 2'!$C$6:$BM$114,'Carga People'!AD$2,0))+IF(ISERROR(VLOOKUP($C94,'LINHA 3'!$C$6:$BM$106,'Carga People'!AD$2,0)),0,VLOOKUP($C94,'LINHA 3'!$C$6:$BM$106,'Carga People'!AD$2,0))</f>
        <v>0</v>
      </c>
      <c r="AE94" s="140">
        <f>IF(ISERROR(VLOOKUP($C94,'LINHA 1'!$C$6:$BM$162,'Carga People'!AE$2,0)),0,VLOOKUP($C94,'LINHA 1'!$C$6:$BM$162,'Carga People'!AE$2,0))+IF(ISERROR(VLOOKUP($C94,'LINHA 2'!$C$6:$BM$114,'Carga People'!AE$2,0)),0,VLOOKUP($C94,'LINHA 2'!$C$6:$BM$114,'Carga People'!AE$2,0))+IF(ISERROR(VLOOKUP($C94,'LINHA 3'!$C$6:$BM$106,'Carga People'!AE$2,0)),0,VLOOKUP($C94,'LINHA 3'!$C$6:$BM$106,'Carga People'!AE$2,0))</f>
        <v>0</v>
      </c>
      <c r="AF94" s="140">
        <f>IF(ISERROR(VLOOKUP($C94,'LINHA 1'!$C$6:$BM$162,'Carga People'!AF$2,0)),0,VLOOKUP($C94,'LINHA 1'!$C$6:$BM$162,'Carga People'!AF$2,0))+IF(ISERROR(VLOOKUP($C94,'LINHA 2'!$C$6:$BM$114,'Carga People'!AF$2,0)),0,VLOOKUP($C94,'LINHA 2'!$C$6:$BM$114,'Carga People'!AF$2,0))+IF(ISERROR(VLOOKUP($C94,'LINHA 3'!$C$6:$BM$106,'Carga People'!AF$2,0)),0,VLOOKUP($C94,'LINHA 3'!$C$6:$BM$106,'Carga People'!AF$2,0))</f>
        <v>0</v>
      </c>
      <c r="AG94" s="140">
        <f>IF(ISERROR(VLOOKUP($C94,'LINHA 1'!$C$6:$BM$162,'Carga People'!AG$2,0)),0,VLOOKUP($C94,'LINHA 1'!$C$6:$BM$162,'Carga People'!AG$2,0))+IF(ISERROR(VLOOKUP($C94,'LINHA 2'!$C$6:$BM$114,'Carga People'!AG$2,0)),0,VLOOKUP($C94,'LINHA 2'!$C$6:$BM$114,'Carga People'!AG$2,0))+IF(ISERROR(VLOOKUP($C94,'LINHA 3'!$C$6:$BM$106,'Carga People'!AG$2,0)),0,VLOOKUP($C94,'LINHA 3'!$C$6:$BM$106,'Carga People'!AG$2,0))</f>
        <v>0</v>
      </c>
      <c r="AH94" s="140">
        <f>IF(ISERROR(VLOOKUP($C94,'LINHA 1'!$C$6:$BM$162,'Carga People'!AH$2,0)),0,VLOOKUP($C94,'LINHA 1'!$C$6:$BM$162,'Carga People'!AH$2,0))+IF(ISERROR(VLOOKUP($C94,'LINHA 2'!$C$6:$BM$114,'Carga People'!AH$2,0)),0,VLOOKUP($C94,'LINHA 2'!$C$6:$BM$114,'Carga People'!AH$2,0))+IF(ISERROR(VLOOKUP($C94,'LINHA 3'!$C$6:$BM$106,'Carga People'!AH$2,0)),0,VLOOKUP($C94,'LINHA 3'!$C$6:$BM$106,'Carga People'!AH$2,0))</f>
        <v>0</v>
      </c>
      <c r="AI94" s="140">
        <f>IF(ISERROR(VLOOKUP($C94,'LINHA 1'!$C$6:$BM$162,'Carga People'!AI$2,0)),0,VLOOKUP($C94,'LINHA 1'!$C$6:$BM$162,'Carga People'!AI$2,0))+IF(ISERROR(VLOOKUP($C94,'LINHA 2'!$C$6:$BM$114,'Carga People'!AI$2,0)),0,VLOOKUP($C94,'LINHA 2'!$C$6:$BM$114,'Carga People'!AI$2,0))+IF(ISERROR(VLOOKUP($C94,'LINHA 3'!$C$6:$BM$106,'Carga People'!AI$2,0)),0,VLOOKUP($C94,'LINHA 3'!$C$6:$BM$106,'Carga People'!AI$2,0))</f>
        <v>0</v>
      </c>
      <c r="AJ94" s="140">
        <f>IF(ISERROR(VLOOKUP($C94,'LINHA 1'!$C$6:$BM$162,'Carga People'!AJ$2,0)),0,VLOOKUP($C94,'LINHA 1'!$C$6:$BM$162,'Carga People'!AJ$2,0))+IF(ISERROR(VLOOKUP($C94,'LINHA 2'!$C$6:$BM$114,'Carga People'!AJ$2,0)),0,VLOOKUP($C94,'LINHA 2'!$C$6:$BM$114,'Carga People'!AJ$2,0))+IF(ISERROR(VLOOKUP($C94,'LINHA 3'!$C$6:$BM$106,'Carga People'!AJ$2,0)),0,VLOOKUP($C94,'LINHA 3'!$C$6:$BM$106,'Carga People'!AJ$2,0))</f>
        <v>0</v>
      </c>
      <c r="AK94" s="140">
        <f>IF(ISERROR(VLOOKUP($C94,'LINHA 1'!$C$6:$BM$162,'Carga People'!AK$2,0)),0,VLOOKUP($C94,'LINHA 1'!$C$6:$BM$162,'Carga People'!AK$2,0))+IF(ISERROR(VLOOKUP($C94,'LINHA 2'!$C$6:$BM$114,'Carga People'!AK$2,0)),0,VLOOKUP($C94,'LINHA 2'!$C$6:$BM$114,'Carga People'!AK$2,0))+IF(ISERROR(VLOOKUP($C94,'LINHA 3'!$C$6:$BM$106,'Carga People'!AK$2,0)),0,VLOOKUP($C94,'LINHA 3'!$C$6:$BM$106,'Carga People'!AK$2,0))</f>
        <v>0</v>
      </c>
      <c r="AL94" s="140">
        <f>IF(ISERROR(VLOOKUP($C94,'LINHA 1'!$C$6:$BM$162,'Carga People'!AL$2,0)),0,VLOOKUP($C94,'LINHA 1'!$C$6:$BM$162,'Carga People'!AL$2,0))+IF(ISERROR(VLOOKUP($C94,'LINHA 2'!$C$6:$BM$114,'Carga People'!AL$2,0)),0,VLOOKUP($C94,'LINHA 2'!$C$6:$BM$114,'Carga People'!AL$2,0))+IF(ISERROR(VLOOKUP($C94,'LINHA 3'!$C$6:$BM$106,'Carga People'!AL$2,0)),0,VLOOKUP($C94,'LINHA 3'!$C$6:$BM$106,'Carga People'!AL$2,0))</f>
        <v>0</v>
      </c>
      <c r="AM94" s="140">
        <f>IF(ISERROR(VLOOKUP($C94,'LINHA 1'!$C$6:$BM$162,'Carga People'!AM$2,0)),0,VLOOKUP($C94,'LINHA 1'!$C$6:$BM$162,'Carga People'!AM$2,0))+IF(ISERROR(VLOOKUP($C94,'LINHA 2'!$C$6:$BM$114,'Carga People'!AM$2,0)),0,VLOOKUP($C94,'LINHA 2'!$C$6:$BM$114,'Carga People'!AM$2,0))+IF(ISERROR(VLOOKUP($C94,'LINHA 3'!$C$6:$BM$106,'Carga People'!AM$2,0)),0,VLOOKUP($C94,'LINHA 3'!$C$6:$BM$106,'Carga People'!AM$2,0))</f>
        <v>0</v>
      </c>
      <c r="AN94" s="140">
        <f>IF(ISERROR(VLOOKUP($C94,'LINHA 1'!$C$6:$BM$162,'Carga People'!AN$2,0)),0,VLOOKUP($C94,'LINHA 1'!$C$6:$BM$162,'Carga People'!AN$2,0))+IF(ISERROR(VLOOKUP($C94,'LINHA 2'!$C$6:$BM$114,'Carga People'!AN$2,0)),0,VLOOKUP($C94,'LINHA 2'!$C$6:$BM$114,'Carga People'!AN$2,0))+IF(ISERROR(VLOOKUP($C94,'LINHA 3'!$C$6:$BM$106,'Carga People'!AN$2,0)),0,VLOOKUP($C94,'LINHA 3'!$C$6:$BM$106,'Carga People'!AN$2,0))</f>
        <v>0</v>
      </c>
      <c r="AO94" s="140">
        <f>IF(ISERROR(VLOOKUP($C94,'LINHA 1'!$C$6:$BM$162,'Carga People'!AO$2,0)),0,VLOOKUP($C94,'LINHA 1'!$C$6:$BM$162,'Carga People'!AO$2,0))+IF(ISERROR(VLOOKUP($C94,'LINHA 2'!$C$6:$BM$114,'Carga People'!AO$2,0)),0,VLOOKUP($C94,'LINHA 2'!$C$6:$BM$114,'Carga People'!AO$2,0))+IF(ISERROR(VLOOKUP($C94,'LINHA 3'!$C$6:$BM$106,'Carga People'!AO$2,0)),0,VLOOKUP($C94,'LINHA 3'!$C$6:$BM$106,'Carga People'!AO$2,0))</f>
        <v>0</v>
      </c>
      <c r="AP94" s="140">
        <f>IF(ISERROR(VLOOKUP($C94,'LINHA 1'!$C$6:$BM$162,'Carga People'!AP$2,0)),0,VLOOKUP($C94,'LINHA 1'!$C$6:$BM$162,'Carga People'!AP$2,0))+IF(ISERROR(VLOOKUP($C94,'LINHA 2'!$C$6:$BM$114,'Carga People'!AP$2,0)),0,VLOOKUP($C94,'LINHA 2'!$C$6:$BM$114,'Carga People'!AP$2,0))+IF(ISERROR(VLOOKUP($C94,'LINHA 3'!$C$6:$BM$106,'Carga People'!AP$2,0)),0,VLOOKUP($C94,'LINHA 3'!$C$6:$BM$106,'Carga People'!AP$2,0))</f>
        <v>0</v>
      </c>
      <c r="AQ94" s="140">
        <f>IF(ISERROR(VLOOKUP($C94,'LINHA 1'!$C$6:$BM$162,'Carga People'!AQ$2,0)),0,VLOOKUP($C94,'LINHA 1'!$C$6:$BM$162,'Carga People'!AQ$2,0))+IF(ISERROR(VLOOKUP($C94,'LINHA 2'!$C$6:$BM$114,'Carga People'!AQ$2,0)),0,VLOOKUP($C94,'LINHA 2'!$C$6:$BM$114,'Carga People'!AQ$2,0))+IF(ISERROR(VLOOKUP($C94,'LINHA 3'!$C$6:$BM$106,'Carga People'!AQ$2,0)),0,VLOOKUP($C94,'LINHA 3'!$C$6:$BM$106,'Carga People'!AQ$2,0))</f>
        <v>0</v>
      </c>
      <c r="AR94" s="140">
        <f>IF(ISERROR(VLOOKUP($C94,'LINHA 1'!$C$6:$BM$162,'Carga People'!AR$2,0)),0,VLOOKUP($C94,'LINHA 1'!$C$6:$BM$162,'Carga People'!AR$2,0))+IF(ISERROR(VLOOKUP($C94,'LINHA 2'!$C$6:$BM$114,'Carga People'!AR$2,0)),0,VLOOKUP($C94,'LINHA 2'!$C$6:$BM$114,'Carga People'!AR$2,0))+IF(ISERROR(VLOOKUP($C94,'LINHA 3'!$C$6:$BM$106,'Carga People'!AR$2,0)),0,VLOOKUP($C94,'LINHA 3'!$C$6:$BM$106,'Carga People'!AR$2,0))</f>
        <v>0</v>
      </c>
      <c r="AS94" s="140">
        <f>IF(ISERROR(VLOOKUP($C94,'LINHA 1'!$C$6:$BM$162,'Carga People'!AS$2,0)),0,VLOOKUP($C94,'LINHA 1'!$C$6:$BM$162,'Carga People'!AS$2,0))+IF(ISERROR(VLOOKUP($C94,'LINHA 2'!$C$6:$BM$114,'Carga People'!AS$2,0)),0,VLOOKUP($C94,'LINHA 2'!$C$6:$BM$114,'Carga People'!AS$2,0))+IF(ISERROR(VLOOKUP($C94,'LINHA 3'!$C$6:$BM$106,'Carga People'!AS$2,0)),0,VLOOKUP($C94,'LINHA 3'!$C$6:$BM$106,'Carga People'!AS$2,0))</f>
        <v>0</v>
      </c>
      <c r="AT94" s="140">
        <f>IF(ISERROR(VLOOKUP($C94,'LINHA 1'!$C$6:$BM$162,'Carga People'!AT$2,0)),0,VLOOKUP($C94,'LINHA 1'!$C$6:$BM$162,'Carga People'!AT$2,0))+IF(ISERROR(VLOOKUP($C94,'LINHA 2'!$C$6:$BM$114,'Carga People'!AT$2,0)),0,VLOOKUP($C94,'LINHA 2'!$C$6:$BM$114,'Carga People'!AT$2,0))+IF(ISERROR(VLOOKUP($C94,'LINHA 3'!$C$6:$BM$106,'Carga People'!AT$2,0)),0,VLOOKUP($C94,'LINHA 3'!$C$6:$BM$106,'Carga People'!AT$2,0))</f>
        <v>0</v>
      </c>
      <c r="AU94" s="367">
        <f t="shared" si="12"/>
        <v>0</v>
      </c>
      <c r="AV94" s="780" t="str">
        <f t="shared" si="13"/>
        <v/>
      </c>
      <c r="AW94" s="90">
        <f>IF(D94="","",VLOOKUP(D94,MI_ME!$D$5:$AQ$336,39,0))</f>
        <v>0</v>
      </c>
      <c r="AX94" s="660"/>
    </row>
    <row r="95" spans="1:50" ht="18" hidden="1" customHeight="1" x14ac:dyDescent="0.3">
      <c r="A95" s="1792"/>
      <c r="B95" s="771" t="s">
        <v>251</v>
      </c>
      <c r="C95" s="30" t="s">
        <v>257</v>
      </c>
      <c r="D95" s="771" t="str">
        <f>LEFT(C95,11)</f>
        <v>21101GBC106</v>
      </c>
      <c r="E95" s="1457" t="s">
        <v>908</v>
      </c>
      <c r="F95" s="770" t="s">
        <v>15</v>
      </c>
      <c r="G95" s="136"/>
      <c r="H95" s="145"/>
      <c r="I95" s="138"/>
      <c r="J95" s="139">
        <f>IF(ISERROR(VLOOKUP($C95,'LINHA 1'!$C$6:$BM$162,'Carga People'!J$2,0)),0,VLOOKUP($C95,'LINHA 1'!$C$6:$BM$162,'Carga People'!J$2,0))+IF(ISERROR(VLOOKUP($C95,'LINHA 2'!$C$6:$BM$114,'Carga People'!J$2,0)),0,VLOOKUP($C95,'LINHA 2'!$C$6:$BM$114,'Carga People'!J$2,0))+IF(ISERROR(VLOOKUP($C95,'LINHA 3'!$C$6:$BM$106,'Carga People'!J$2,0)),0,VLOOKUP($C95,'LINHA 3'!$C$6:$BM$106,'Carga People'!J$2,0))</f>
        <v>0</v>
      </c>
      <c r="K95" s="140">
        <f>IF(ISERROR(VLOOKUP($C95,'LINHA 1'!$C$6:$BM$162,'Carga People'!K$2,0)),0,VLOOKUP($C95,'LINHA 1'!$C$6:$BM$162,'Carga People'!K$2,0))+IF(ISERROR(VLOOKUP($C95,'LINHA 2'!$C$6:$BM$114,'Carga People'!K$2,0)),0,VLOOKUP($C95,'LINHA 2'!$C$6:$BM$114,'Carga People'!K$2,0))+IF(ISERROR(VLOOKUP($C95,'LINHA 3'!$C$6:$BM$106,'Carga People'!K$2,0)),0,VLOOKUP($C95,'LINHA 3'!$C$6:$BM$106,'Carga People'!K$2,0))</f>
        <v>0</v>
      </c>
      <c r="L95" s="140">
        <f>IF(ISERROR(VLOOKUP($C95,'LINHA 1'!$C$6:$BM$162,'Carga People'!L$2,0)),0,VLOOKUP($C95,'LINHA 1'!$C$6:$BM$162,'Carga People'!L$2,0))+IF(ISERROR(VLOOKUP($C95,'LINHA 2'!$C$6:$BM$114,'Carga People'!L$2,0)),0,VLOOKUP($C95,'LINHA 2'!$C$6:$BM$114,'Carga People'!L$2,0))+IF(ISERROR(VLOOKUP($C95,'LINHA 3'!$C$6:$BM$106,'Carga People'!L$2,0)),0,VLOOKUP($C95,'LINHA 3'!$C$6:$BM$106,'Carga People'!L$2,0))</f>
        <v>0</v>
      </c>
      <c r="M95" s="140">
        <f>IF(ISERROR(VLOOKUP($C95,'LINHA 1'!$C$6:$BM$162,'Carga People'!M$2,0)),0,VLOOKUP($C95,'LINHA 1'!$C$6:$BM$162,'Carga People'!M$2,0))+IF(ISERROR(VLOOKUP($C95,'LINHA 2'!$C$6:$BM$114,'Carga People'!M$2,0)),0,VLOOKUP($C95,'LINHA 2'!$C$6:$BM$114,'Carga People'!M$2,0))+IF(ISERROR(VLOOKUP($C95,'LINHA 3'!$C$6:$BM$106,'Carga People'!M$2,0)),0,VLOOKUP($C95,'LINHA 3'!$C$6:$BM$106,'Carga People'!M$2,0))</f>
        <v>0</v>
      </c>
      <c r="N95" s="140">
        <f>IF(ISERROR(VLOOKUP($C95,'LINHA 1'!$C$6:$BM$162,'Carga People'!N$2,0)),0,VLOOKUP($C95,'LINHA 1'!$C$6:$BM$162,'Carga People'!N$2,0))+IF(ISERROR(VLOOKUP($C95,'LINHA 2'!$C$6:$BM$114,'Carga People'!N$2,0)),0,VLOOKUP($C95,'LINHA 2'!$C$6:$BM$114,'Carga People'!N$2,0))+IF(ISERROR(VLOOKUP($C95,'LINHA 3'!$C$6:$BM$106,'Carga People'!N$2,0)),0,VLOOKUP($C95,'LINHA 3'!$C$6:$BM$106,'Carga People'!N$2,0))</f>
        <v>0</v>
      </c>
      <c r="O95" s="140">
        <f>IF(ISERROR(VLOOKUP($C95,'LINHA 1'!$C$6:$BM$162,'Carga People'!O$2,0)),0,VLOOKUP($C95,'LINHA 1'!$C$6:$BM$162,'Carga People'!O$2,0))+IF(ISERROR(VLOOKUP($C95,'LINHA 2'!$C$6:$BM$114,'Carga People'!O$2,0)),0,VLOOKUP($C95,'LINHA 2'!$C$6:$BM$114,'Carga People'!O$2,0))+IF(ISERROR(VLOOKUP($C95,'LINHA 3'!$C$6:$BM$106,'Carga People'!O$2,0)),0,VLOOKUP($C95,'LINHA 3'!$C$6:$BM$106,'Carga People'!O$2,0))</f>
        <v>0</v>
      </c>
      <c r="P95" s="140">
        <f>IF(ISERROR(VLOOKUP($C95,'LINHA 1'!$C$6:$BM$162,'Carga People'!P$2,0)),0,VLOOKUP($C95,'LINHA 1'!$C$6:$BM$162,'Carga People'!P$2,0))+IF(ISERROR(VLOOKUP($C95,'LINHA 2'!$C$6:$BM$114,'Carga People'!P$2,0)),0,VLOOKUP($C95,'LINHA 2'!$C$6:$BM$114,'Carga People'!P$2,0))+IF(ISERROR(VLOOKUP($C95,'LINHA 3'!$C$6:$BM$106,'Carga People'!P$2,0)),0,VLOOKUP($C95,'LINHA 3'!$C$6:$BM$106,'Carga People'!P$2,0))</f>
        <v>0</v>
      </c>
      <c r="Q95" s="140">
        <f>IF(ISERROR(VLOOKUP($C95,'LINHA 1'!$C$6:$BM$162,'Carga People'!Q$2,0)),0,VLOOKUP($C95,'LINHA 1'!$C$6:$BM$162,'Carga People'!Q$2,0))+IF(ISERROR(VLOOKUP($C95,'LINHA 2'!$C$6:$BM$114,'Carga People'!Q$2,0)),0,VLOOKUP($C95,'LINHA 2'!$C$6:$BM$114,'Carga People'!Q$2,0))+IF(ISERROR(VLOOKUP($C95,'LINHA 3'!$C$6:$BM$106,'Carga People'!Q$2,0)),0,VLOOKUP($C95,'LINHA 3'!$C$6:$BM$106,'Carga People'!Q$2,0))</f>
        <v>0</v>
      </c>
      <c r="R95" s="140">
        <f>IF(ISERROR(VLOOKUP($C95,'LINHA 1'!$C$6:$BM$162,'Carga People'!R$2,0)),0,VLOOKUP($C95,'LINHA 1'!$C$6:$BM$162,'Carga People'!R$2,0))+IF(ISERROR(VLOOKUP($C95,'LINHA 2'!$C$6:$BM$114,'Carga People'!R$2,0)),0,VLOOKUP($C95,'LINHA 2'!$C$6:$BM$114,'Carga People'!R$2,0))+IF(ISERROR(VLOOKUP($C95,'LINHA 3'!$C$6:$BM$106,'Carga People'!R$2,0)),0,VLOOKUP($C95,'LINHA 3'!$C$6:$BM$106,'Carga People'!R$2,0))</f>
        <v>0</v>
      </c>
      <c r="S95" s="140">
        <f>IF(ISERROR(VLOOKUP($C95,'LINHA 1'!$C$6:$BM$162,'Carga People'!S$2,0)),0,VLOOKUP($C95,'LINHA 1'!$C$6:$BM$162,'Carga People'!S$2,0))+IF(ISERROR(VLOOKUP($C95,'LINHA 2'!$C$6:$BM$114,'Carga People'!S$2,0)),0,VLOOKUP($C95,'LINHA 2'!$C$6:$BM$114,'Carga People'!S$2,0))+IF(ISERROR(VLOOKUP($C95,'LINHA 3'!$C$6:$BM$106,'Carga People'!S$2,0)),0,VLOOKUP($C95,'LINHA 3'!$C$6:$BM$106,'Carga People'!S$2,0))</f>
        <v>0</v>
      </c>
      <c r="T95" s="140">
        <f>IF(ISERROR(VLOOKUP($C95,'LINHA 1'!$C$6:$BM$162,'Carga People'!T$2,0)),0,VLOOKUP($C95,'LINHA 1'!$C$6:$BM$162,'Carga People'!T$2,0))+IF(ISERROR(VLOOKUP($C95,'LINHA 2'!$C$6:$BM$114,'Carga People'!T$2,0)),0,VLOOKUP($C95,'LINHA 2'!$C$6:$BM$114,'Carga People'!T$2,0))+IF(ISERROR(VLOOKUP($C95,'LINHA 3'!$C$6:$BM$106,'Carga People'!T$2,0)),0,VLOOKUP($C95,'LINHA 3'!$C$6:$BM$106,'Carga People'!T$2,0))</f>
        <v>0</v>
      </c>
      <c r="U95" s="140">
        <f>IF(ISERROR(VLOOKUP($C95,'LINHA 1'!$C$6:$BM$162,'Carga People'!U$2,0)),0,VLOOKUP($C95,'LINHA 1'!$C$6:$BM$162,'Carga People'!U$2,0))+IF(ISERROR(VLOOKUP($C95,'LINHA 2'!$C$6:$BM$114,'Carga People'!U$2,0)),0,VLOOKUP($C95,'LINHA 2'!$C$6:$BM$114,'Carga People'!U$2,0))+IF(ISERROR(VLOOKUP($C95,'LINHA 3'!$C$6:$BM$106,'Carga People'!U$2,0)),0,VLOOKUP($C95,'LINHA 3'!$C$6:$BM$106,'Carga People'!U$2,0))</f>
        <v>0</v>
      </c>
      <c r="V95" s="140">
        <f>IF(ISERROR(VLOOKUP($C95,'LINHA 1'!$C$6:$BM$162,'Carga People'!V$2,0)),0,VLOOKUP($C95,'LINHA 1'!$C$6:$BM$162,'Carga People'!V$2,0))+IF(ISERROR(VLOOKUP($C95,'LINHA 2'!$C$6:$BM$114,'Carga People'!V$2,0)),0,VLOOKUP($C95,'LINHA 2'!$C$6:$BM$114,'Carga People'!V$2,0))+IF(ISERROR(VLOOKUP($C95,'LINHA 3'!$C$6:$BM$106,'Carga People'!V$2,0)),0,VLOOKUP($C95,'LINHA 3'!$C$6:$BM$106,'Carga People'!V$2,0))</f>
        <v>0</v>
      </c>
      <c r="W95" s="140">
        <f>IF(ISERROR(VLOOKUP($C95,'LINHA 1'!$C$6:$BM$162,'Carga People'!W$2,0)),0,VLOOKUP($C95,'LINHA 1'!$C$6:$BM$162,'Carga People'!W$2,0))+IF(ISERROR(VLOOKUP($C95,'LINHA 2'!$C$6:$BM$114,'Carga People'!W$2,0)),0,VLOOKUP($C95,'LINHA 2'!$C$6:$BM$114,'Carga People'!W$2,0))+IF(ISERROR(VLOOKUP($C95,'LINHA 3'!$C$6:$BM$106,'Carga People'!W$2,0)),0,VLOOKUP($C95,'LINHA 3'!$C$6:$BM$106,'Carga People'!W$2,0))</f>
        <v>0</v>
      </c>
      <c r="X95" s="140">
        <f>IF(ISERROR(VLOOKUP($C95,'LINHA 1'!$C$6:$BM$162,'Carga People'!X$2,0)),0,VLOOKUP($C95,'LINHA 1'!$C$6:$BM$162,'Carga People'!X$2,0))+IF(ISERROR(VLOOKUP($C95,'LINHA 2'!$C$6:$BM$114,'Carga People'!X$2,0)),0,VLOOKUP($C95,'LINHA 2'!$C$6:$BM$114,'Carga People'!X$2,0))+IF(ISERROR(VLOOKUP($C95,'LINHA 3'!$C$6:$BM$106,'Carga People'!X$2,0)),0,VLOOKUP($C95,'LINHA 3'!$C$6:$BM$106,'Carga People'!X$2,0))</f>
        <v>0</v>
      </c>
      <c r="Y95" s="140">
        <f>IF(ISERROR(VLOOKUP($C95,'LINHA 1'!$C$6:$BM$162,'Carga People'!Y$2,0)),0,VLOOKUP($C95,'LINHA 1'!$C$6:$BM$162,'Carga People'!Y$2,0))+IF(ISERROR(VLOOKUP($C95,'LINHA 2'!$C$6:$BM$114,'Carga People'!Y$2,0)),0,VLOOKUP($C95,'LINHA 2'!$C$6:$BM$114,'Carga People'!Y$2,0))+IF(ISERROR(VLOOKUP($C95,'LINHA 3'!$C$6:$BM$106,'Carga People'!Y$2,0)),0,VLOOKUP($C95,'LINHA 3'!$C$6:$BM$106,'Carga People'!Y$2,0))</f>
        <v>0</v>
      </c>
      <c r="Z95" s="140">
        <f>IF(ISERROR(VLOOKUP($C95,'LINHA 1'!$C$6:$BM$162,'Carga People'!Z$2,0)),0,VLOOKUP($C95,'LINHA 1'!$C$6:$BM$162,'Carga People'!Z$2,0))+IF(ISERROR(VLOOKUP($C95,'LINHA 2'!$C$6:$BM$114,'Carga People'!Z$2,0)),0,VLOOKUP($C95,'LINHA 2'!$C$6:$BM$114,'Carga People'!Z$2,0))+IF(ISERROR(VLOOKUP($C95,'LINHA 3'!$C$6:$BM$106,'Carga People'!Z$2,0)),0,VLOOKUP($C95,'LINHA 3'!$C$6:$BM$106,'Carga People'!Z$2,0))</f>
        <v>0</v>
      </c>
      <c r="AA95" s="140">
        <f>IF(ISERROR(VLOOKUP($C95,'LINHA 1'!$C$6:$BM$162,'Carga People'!AA$2,0)),0,VLOOKUP($C95,'LINHA 1'!$C$6:$BM$162,'Carga People'!AA$2,0))+IF(ISERROR(VLOOKUP($C95,'LINHA 2'!$C$6:$BM$114,'Carga People'!AA$2,0)),0,VLOOKUP($C95,'LINHA 2'!$C$6:$BM$114,'Carga People'!AA$2,0))+IF(ISERROR(VLOOKUP($C95,'LINHA 3'!$C$6:$BM$106,'Carga People'!AA$2,0)),0,VLOOKUP($C95,'LINHA 3'!$C$6:$BM$106,'Carga People'!AA$2,0))</f>
        <v>0</v>
      </c>
      <c r="AB95" s="140">
        <f>IF(ISERROR(VLOOKUP($C95,'LINHA 1'!$C$6:$BM$162,'Carga People'!AB$2,0)),0,VLOOKUP($C95,'LINHA 1'!$C$6:$BM$162,'Carga People'!AB$2,0))+IF(ISERROR(VLOOKUP($C95,'LINHA 2'!$C$6:$BM$114,'Carga People'!AB$2,0)),0,VLOOKUP($C95,'LINHA 2'!$C$6:$BM$114,'Carga People'!AB$2,0))+IF(ISERROR(VLOOKUP($C95,'LINHA 3'!$C$6:$BM$106,'Carga People'!AB$2,0)),0,VLOOKUP($C95,'LINHA 3'!$C$6:$BM$106,'Carga People'!AB$2,0))</f>
        <v>0</v>
      </c>
      <c r="AC95" s="140">
        <f>IF(ISERROR(VLOOKUP($C95,'LINHA 1'!$C$6:$BM$162,'Carga People'!AC$2,0)),0,VLOOKUP($C95,'LINHA 1'!$C$6:$BM$162,'Carga People'!AC$2,0))+IF(ISERROR(VLOOKUP($C95,'LINHA 2'!$C$6:$BM$114,'Carga People'!AC$2,0)),0,VLOOKUP($C95,'LINHA 2'!$C$6:$BM$114,'Carga People'!AC$2,0))+IF(ISERROR(VLOOKUP($C95,'LINHA 3'!$C$6:$BM$106,'Carga People'!AC$2,0)),0,VLOOKUP($C95,'LINHA 3'!$C$6:$BM$106,'Carga People'!AC$2,0))</f>
        <v>0</v>
      </c>
      <c r="AD95" s="140">
        <f>IF(ISERROR(VLOOKUP($C95,'LINHA 1'!$C$6:$BM$162,'Carga People'!AD$2,0)),0,VLOOKUP($C95,'LINHA 1'!$C$6:$BM$162,'Carga People'!AD$2,0))+IF(ISERROR(VLOOKUP($C95,'LINHA 2'!$C$6:$BM$114,'Carga People'!AD$2,0)),0,VLOOKUP($C95,'LINHA 2'!$C$6:$BM$114,'Carga People'!AD$2,0))+IF(ISERROR(VLOOKUP($C95,'LINHA 3'!$C$6:$BM$106,'Carga People'!AD$2,0)),0,VLOOKUP($C95,'LINHA 3'!$C$6:$BM$106,'Carga People'!AD$2,0))</f>
        <v>0</v>
      </c>
      <c r="AE95" s="140">
        <f>IF(ISERROR(VLOOKUP($C95,'LINHA 1'!$C$6:$BM$162,'Carga People'!AE$2,0)),0,VLOOKUP($C95,'LINHA 1'!$C$6:$BM$162,'Carga People'!AE$2,0))+IF(ISERROR(VLOOKUP($C95,'LINHA 2'!$C$6:$BM$114,'Carga People'!AE$2,0)),0,VLOOKUP($C95,'LINHA 2'!$C$6:$BM$114,'Carga People'!AE$2,0))+IF(ISERROR(VLOOKUP($C95,'LINHA 3'!$C$6:$BM$106,'Carga People'!AE$2,0)),0,VLOOKUP($C95,'LINHA 3'!$C$6:$BM$106,'Carga People'!AE$2,0))</f>
        <v>0</v>
      </c>
      <c r="AF95" s="140">
        <f>IF(ISERROR(VLOOKUP($C95,'LINHA 1'!$C$6:$BM$162,'Carga People'!AF$2,0)),0,VLOOKUP($C95,'LINHA 1'!$C$6:$BM$162,'Carga People'!AF$2,0))+IF(ISERROR(VLOOKUP($C95,'LINHA 2'!$C$6:$BM$114,'Carga People'!AF$2,0)),0,VLOOKUP($C95,'LINHA 2'!$C$6:$BM$114,'Carga People'!AF$2,0))+IF(ISERROR(VLOOKUP($C95,'LINHA 3'!$C$6:$BM$106,'Carga People'!AF$2,0)),0,VLOOKUP($C95,'LINHA 3'!$C$6:$BM$106,'Carga People'!AF$2,0))</f>
        <v>0</v>
      </c>
      <c r="AG95" s="140">
        <f>IF(ISERROR(VLOOKUP($C95,'LINHA 1'!$C$6:$BM$162,'Carga People'!AG$2,0)),0,VLOOKUP($C95,'LINHA 1'!$C$6:$BM$162,'Carga People'!AG$2,0))+IF(ISERROR(VLOOKUP($C95,'LINHA 2'!$C$6:$BM$114,'Carga People'!AG$2,0)),0,VLOOKUP($C95,'LINHA 2'!$C$6:$BM$114,'Carga People'!AG$2,0))+IF(ISERROR(VLOOKUP($C95,'LINHA 3'!$C$6:$BM$106,'Carga People'!AG$2,0)),0,VLOOKUP($C95,'LINHA 3'!$C$6:$BM$106,'Carga People'!AG$2,0))</f>
        <v>0</v>
      </c>
      <c r="AH95" s="140">
        <f>IF(ISERROR(VLOOKUP($C95,'LINHA 1'!$C$6:$BM$162,'Carga People'!AH$2,0)),0,VLOOKUP($C95,'LINHA 1'!$C$6:$BM$162,'Carga People'!AH$2,0))+IF(ISERROR(VLOOKUP($C95,'LINHA 2'!$C$6:$BM$114,'Carga People'!AH$2,0)),0,VLOOKUP($C95,'LINHA 2'!$C$6:$BM$114,'Carga People'!AH$2,0))+IF(ISERROR(VLOOKUP($C95,'LINHA 3'!$C$6:$BM$106,'Carga People'!AH$2,0)),0,VLOOKUP($C95,'LINHA 3'!$C$6:$BM$106,'Carga People'!AH$2,0))</f>
        <v>0</v>
      </c>
      <c r="AI95" s="140">
        <f>IF(ISERROR(VLOOKUP($C95,'LINHA 1'!$C$6:$BM$162,'Carga People'!AI$2,0)),0,VLOOKUP($C95,'LINHA 1'!$C$6:$BM$162,'Carga People'!AI$2,0))+IF(ISERROR(VLOOKUP($C95,'LINHA 2'!$C$6:$BM$114,'Carga People'!AI$2,0)),0,VLOOKUP($C95,'LINHA 2'!$C$6:$BM$114,'Carga People'!AI$2,0))+IF(ISERROR(VLOOKUP($C95,'LINHA 3'!$C$6:$BM$106,'Carga People'!AI$2,0)),0,VLOOKUP($C95,'LINHA 3'!$C$6:$BM$106,'Carga People'!AI$2,0))</f>
        <v>0</v>
      </c>
      <c r="AJ95" s="140">
        <f>IF(ISERROR(VLOOKUP($C95,'LINHA 1'!$C$6:$BM$162,'Carga People'!AJ$2,0)),0,VLOOKUP($C95,'LINHA 1'!$C$6:$BM$162,'Carga People'!AJ$2,0))+IF(ISERROR(VLOOKUP($C95,'LINHA 2'!$C$6:$BM$114,'Carga People'!AJ$2,0)),0,VLOOKUP($C95,'LINHA 2'!$C$6:$BM$114,'Carga People'!AJ$2,0))+IF(ISERROR(VLOOKUP($C95,'LINHA 3'!$C$6:$BM$106,'Carga People'!AJ$2,0)),0,VLOOKUP($C95,'LINHA 3'!$C$6:$BM$106,'Carga People'!AJ$2,0))</f>
        <v>0</v>
      </c>
      <c r="AK95" s="140">
        <f>IF(ISERROR(VLOOKUP($C95,'LINHA 1'!$C$6:$BM$162,'Carga People'!AK$2,0)),0,VLOOKUP($C95,'LINHA 1'!$C$6:$BM$162,'Carga People'!AK$2,0))+IF(ISERROR(VLOOKUP($C95,'LINHA 2'!$C$6:$BM$114,'Carga People'!AK$2,0)),0,VLOOKUP($C95,'LINHA 2'!$C$6:$BM$114,'Carga People'!AK$2,0))+IF(ISERROR(VLOOKUP($C95,'LINHA 3'!$C$6:$BM$106,'Carga People'!AK$2,0)),0,VLOOKUP($C95,'LINHA 3'!$C$6:$BM$106,'Carga People'!AK$2,0))</f>
        <v>0</v>
      </c>
      <c r="AL95" s="140">
        <f>IF(ISERROR(VLOOKUP($C95,'LINHA 1'!$C$6:$BM$162,'Carga People'!AL$2,0)),0,VLOOKUP($C95,'LINHA 1'!$C$6:$BM$162,'Carga People'!AL$2,0))+IF(ISERROR(VLOOKUP($C95,'LINHA 2'!$C$6:$BM$114,'Carga People'!AL$2,0)),0,VLOOKUP($C95,'LINHA 2'!$C$6:$BM$114,'Carga People'!AL$2,0))+IF(ISERROR(VLOOKUP($C95,'LINHA 3'!$C$6:$BM$106,'Carga People'!AL$2,0)),0,VLOOKUP($C95,'LINHA 3'!$C$6:$BM$106,'Carga People'!AL$2,0))</f>
        <v>0</v>
      </c>
      <c r="AM95" s="140">
        <f>IF(ISERROR(VLOOKUP($C95,'LINHA 1'!$C$6:$BM$162,'Carga People'!AM$2,0)),0,VLOOKUP($C95,'LINHA 1'!$C$6:$BM$162,'Carga People'!AM$2,0))+IF(ISERROR(VLOOKUP($C95,'LINHA 2'!$C$6:$BM$114,'Carga People'!AM$2,0)),0,VLOOKUP($C95,'LINHA 2'!$C$6:$BM$114,'Carga People'!AM$2,0))+IF(ISERROR(VLOOKUP($C95,'LINHA 3'!$C$6:$BM$106,'Carga People'!AM$2,0)),0,VLOOKUP($C95,'LINHA 3'!$C$6:$BM$106,'Carga People'!AM$2,0))</f>
        <v>0</v>
      </c>
      <c r="AN95" s="140">
        <f>IF(ISERROR(VLOOKUP($C95,'LINHA 1'!$C$6:$BM$162,'Carga People'!AN$2,0)),0,VLOOKUP($C95,'LINHA 1'!$C$6:$BM$162,'Carga People'!AN$2,0))+IF(ISERROR(VLOOKUP($C95,'LINHA 2'!$C$6:$BM$114,'Carga People'!AN$2,0)),0,VLOOKUP($C95,'LINHA 2'!$C$6:$BM$114,'Carga People'!AN$2,0))+IF(ISERROR(VLOOKUP($C95,'LINHA 3'!$C$6:$BM$106,'Carga People'!AN$2,0)),0,VLOOKUP($C95,'LINHA 3'!$C$6:$BM$106,'Carga People'!AN$2,0))</f>
        <v>0</v>
      </c>
      <c r="AO95" s="140">
        <f>IF(ISERROR(VLOOKUP($C95,'LINHA 1'!$C$6:$BM$162,'Carga People'!AO$2,0)),0,VLOOKUP($C95,'LINHA 1'!$C$6:$BM$162,'Carga People'!AO$2,0))+IF(ISERROR(VLOOKUP($C95,'LINHA 2'!$C$6:$BM$114,'Carga People'!AO$2,0)),0,VLOOKUP($C95,'LINHA 2'!$C$6:$BM$114,'Carga People'!AO$2,0))+IF(ISERROR(VLOOKUP($C95,'LINHA 3'!$C$6:$BM$106,'Carga People'!AO$2,0)),0,VLOOKUP($C95,'LINHA 3'!$C$6:$BM$106,'Carga People'!AO$2,0))</f>
        <v>0</v>
      </c>
      <c r="AP95" s="140">
        <f>IF(ISERROR(VLOOKUP($C95,'LINHA 1'!$C$6:$BM$162,'Carga People'!AP$2,0)),0,VLOOKUP($C95,'LINHA 1'!$C$6:$BM$162,'Carga People'!AP$2,0))+IF(ISERROR(VLOOKUP($C95,'LINHA 2'!$C$6:$BM$114,'Carga People'!AP$2,0)),0,VLOOKUP($C95,'LINHA 2'!$C$6:$BM$114,'Carga People'!AP$2,0))+IF(ISERROR(VLOOKUP($C95,'LINHA 3'!$C$6:$BM$106,'Carga People'!AP$2,0)),0,VLOOKUP($C95,'LINHA 3'!$C$6:$BM$106,'Carga People'!AP$2,0))</f>
        <v>0</v>
      </c>
      <c r="AQ95" s="140">
        <f>IF(ISERROR(VLOOKUP($C95,'LINHA 1'!$C$6:$BM$162,'Carga People'!AQ$2,0)),0,VLOOKUP($C95,'LINHA 1'!$C$6:$BM$162,'Carga People'!AQ$2,0))+IF(ISERROR(VLOOKUP($C95,'LINHA 2'!$C$6:$BM$114,'Carga People'!AQ$2,0)),0,VLOOKUP($C95,'LINHA 2'!$C$6:$BM$114,'Carga People'!AQ$2,0))+IF(ISERROR(VLOOKUP($C95,'LINHA 3'!$C$6:$BM$106,'Carga People'!AQ$2,0)),0,VLOOKUP($C95,'LINHA 3'!$C$6:$BM$106,'Carga People'!AQ$2,0))</f>
        <v>0</v>
      </c>
      <c r="AR95" s="140">
        <f>IF(ISERROR(VLOOKUP($C95,'LINHA 1'!$C$6:$BM$162,'Carga People'!AR$2,0)),0,VLOOKUP($C95,'LINHA 1'!$C$6:$BM$162,'Carga People'!AR$2,0))+IF(ISERROR(VLOOKUP($C95,'LINHA 2'!$C$6:$BM$114,'Carga People'!AR$2,0)),0,VLOOKUP($C95,'LINHA 2'!$C$6:$BM$114,'Carga People'!AR$2,0))+IF(ISERROR(VLOOKUP($C95,'LINHA 3'!$C$6:$BM$106,'Carga People'!AR$2,0)),0,VLOOKUP($C95,'LINHA 3'!$C$6:$BM$106,'Carga People'!AR$2,0))</f>
        <v>0</v>
      </c>
      <c r="AS95" s="140">
        <f>IF(ISERROR(VLOOKUP($C95,'LINHA 1'!$C$6:$BM$162,'Carga People'!AS$2,0)),0,VLOOKUP($C95,'LINHA 1'!$C$6:$BM$162,'Carga People'!AS$2,0))+IF(ISERROR(VLOOKUP($C95,'LINHA 2'!$C$6:$BM$114,'Carga People'!AS$2,0)),0,VLOOKUP($C95,'LINHA 2'!$C$6:$BM$114,'Carga People'!AS$2,0))+IF(ISERROR(VLOOKUP($C95,'LINHA 3'!$C$6:$BM$106,'Carga People'!AS$2,0)),0,VLOOKUP($C95,'LINHA 3'!$C$6:$BM$106,'Carga People'!AS$2,0))</f>
        <v>0</v>
      </c>
      <c r="AT95" s="140">
        <f>IF(ISERROR(VLOOKUP($C95,'LINHA 1'!$C$6:$BM$162,'Carga People'!AT$2,0)),0,VLOOKUP($C95,'LINHA 1'!$C$6:$BM$162,'Carga People'!AT$2,0))+IF(ISERROR(VLOOKUP($C95,'LINHA 2'!$C$6:$BM$114,'Carga People'!AT$2,0)),0,VLOOKUP($C95,'LINHA 2'!$C$6:$BM$114,'Carga People'!AT$2,0))+IF(ISERROR(VLOOKUP($C95,'LINHA 3'!$C$6:$BM$106,'Carga People'!AT$2,0)),0,VLOOKUP($C95,'LINHA 3'!$C$6:$BM$106,'Carga People'!AT$2,0))</f>
        <v>0</v>
      </c>
      <c r="AU95" s="367">
        <f t="shared" si="12"/>
        <v>0</v>
      </c>
      <c r="AV95" s="780" t="str">
        <f t="shared" si="13"/>
        <v/>
      </c>
      <c r="AW95" s="90">
        <f>IF(D95="","",VLOOKUP(D95,MI_ME!$D$5:$AQ$336,39,0))</f>
        <v>0</v>
      </c>
      <c r="AX95" s="660"/>
    </row>
    <row r="96" spans="1:50" ht="18" hidden="1" customHeight="1" x14ac:dyDescent="0.3">
      <c r="A96" s="1792"/>
      <c r="B96" s="771" t="s">
        <v>251</v>
      </c>
      <c r="C96" s="30" t="s">
        <v>258</v>
      </c>
      <c r="D96" s="771" t="str">
        <f>LEFT(C96,11)</f>
        <v>21101GBC206</v>
      </c>
      <c r="E96" s="1457" t="s">
        <v>909</v>
      </c>
      <c r="F96" s="770" t="s">
        <v>15</v>
      </c>
      <c r="G96" s="136"/>
      <c r="H96" s="145"/>
      <c r="I96" s="138"/>
      <c r="J96" s="139">
        <f>IF(ISERROR(VLOOKUP($C96,'LINHA 1'!$C$6:$BM$162,'Carga People'!J$2,0)),0,VLOOKUP($C96,'LINHA 1'!$C$6:$BM$162,'Carga People'!J$2,0))+IF(ISERROR(VLOOKUP($C96,'LINHA 2'!$C$6:$BM$114,'Carga People'!J$2,0)),0,VLOOKUP($C96,'LINHA 2'!$C$6:$BM$114,'Carga People'!J$2,0))+IF(ISERROR(VLOOKUP($C96,'LINHA 3'!$C$6:$BM$106,'Carga People'!J$2,0)),0,VLOOKUP($C96,'LINHA 3'!$C$6:$BM$106,'Carga People'!J$2,0))</f>
        <v>0</v>
      </c>
      <c r="K96" s="140">
        <f>IF(ISERROR(VLOOKUP($C96,'LINHA 1'!$C$6:$BM$162,'Carga People'!K$2,0)),0,VLOOKUP($C96,'LINHA 1'!$C$6:$BM$162,'Carga People'!K$2,0))+IF(ISERROR(VLOOKUP($C96,'LINHA 2'!$C$6:$BM$114,'Carga People'!K$2,0)),0,VLOOKUP($C96,'LINHA 2'!$C$6:$BM$114,'Carga People'!K$2,0))+IF(ISERROR(VLOOKUP($C96,'LINHA 3'!$C$6:$BM$106,'Carga People'!K$2,0)),0,VLOOKUP($C96,'LINHA 3'!$C$6:$BM$106,'Carga People'!K$2,0))</f>
        <v>0</v>
      </c>
      <c r="L96" s="140">
        <f>IF(ISERROR(VLOOKUP($C96,'LINHA 1'!$C$6:$BM$162,'Carga People'!L$2,0)),0,VLOOKUP($C96,'LINHA 1'!$C$6:$BM$162,'Carga People'!L$2,0))+IF(ISERROR(VLOOKUP($C96,'LINHA 2'!$C$6:$BM$114,'Carga People'!L$2,0)),0,VLOOKUP($C96,'LINHA 2'!$C$6:$BM$114,'Carga People'!L$2,0))+IF(ISERROR(VLOOKUP($C96,'LINHA 3'!$C$6:$BM$106,'Carga People'!L$2,0)),0,VLOOKUP($C96,'LINHA 3'!$C$6:$BM$106,'Carga People'!L$2,0))</f>
        <v>0</v>
      </c>
      <c r="M96" s="140">
        <f>IF(ISERROR(VLOOKUP($C96,'LINHA 1'!$C$6:$BM$162,'Carga People'!M$2,0)),0,VLOOKUP($C96,'LINHA 1'!$C$6:$BM$162,'Carga People'!M$2,0))+IF(ISERROR(VLOOKUP($C96,'LINHA 2'!$C$6:$BM$114,'Carga People'!M$2,0)),0,VLOOKUP($C96,'LINHA 2'!$C$6:$BM$114,'Carga People'!M$2,0))+IF(ISERROR(VLOOKUP($C96,'LINHA 3'!$C$6:$BM$106,'Carga People'!M$2,0)),0,VLOOKUP($C96,'LINHA 3'!$C$6:$BM$106,'Carga People'!M$2,0))</f>
        <v>0</v>
      </c>
      <c r="N96" s="140">
        <f>IF(ISERROR(VLOOKUP($C96,'LINHA 1'!$C$6:$BM$162,'Carga People'!N$2,0)),0,VLOOKUP($C96,'LINHA 1'!$C$6:$BM$162,'Carga People'!N$2,0))+IF(ISERROR(VLOOKUP($C96,'LINHA 2'!$C$6:$BM$114,'Carga People'!N$2,0)),0,VLOOKUP($C96,'LINHA 2'!$C$6:$BM$114,'Carga People'!N$2,0))+IF(ISERROR(VLOOKUP($C96,'LINHA 3'!$C$6:$BM$106,'Carga People'!N$2,0)),0,VLOOKUP($C96,'LINHA 3'!$C$6:$BM$106,'Carga People'!N$2,0))</f>
        <v>0</v>
      </c>
      <c r="O96" s="140">
        <f>IF(ISERROR(VLOOKUP($C96,'LINHA 1'!$C$6:$BM$162,'Carga People'!O$2,0)),0,VLOOKUP($C96,'LINHA 1'!$C$6:$BM$162,'Carga People'!O$2,0))+IF(ISERROR(VLOOKUP($C96,'LINHA 2'!$C$6:$BM$114,'Carga People'!O$2,0)),0,VLOOKUP($C96,'LINHA 2'!$C$6:$BM$114,'Carga People'!O$2,0))+IF(ISERROR(VLOOKUP($C96,'LINHA 3'!$C$6:$BM$106,'Carga People'!O$2,0)),0,VLOOKUP($C96,'LINHA 3'!$C$6:$BM$106,'Carga People'!O$2,0))</f>
        <v>0</v>
      </c>
      <c r="P96" s="140">
        <f>IF(ISERROR(VLOOKUP($C96,'LINHA 1'!$C$6:$BM$162,'Carga People'!P$2,0)),0,VLOOKUP($C96,'LINHA 1'!$C$6:$BM$162,'Carga People'!P$2,0))+IF(ISERROR(VLOOKUP($C96,'LINHA 2'!$C$6:$BM$114,'Carga People'!P$2,0)),0,VLOOKUP($C96,'LINHA 2'!$C$6:$BM$114,'Carga People'!P$2,0))+IF(ISERROR(VLOOKUP($C96,'LINHA 3'!$C$6:$BM$106,'Carga People'!P$2,0)),0,VLOOKUP($C96,'LINHA 3'!$C$6:$BM$106,'Carga People'!P$2,0))</f>
        <v>0</v>
      </c>
      <c r="Q96" s="140">
        <f>IF(ISERROR(VLOOKUP($C96,'LINHA 1'!$C$6:$BM$162,'Carga People'!Q$2,0)),0,VLOOKUP($C96,'LINHA 1'!$C$6:$BM$162,'Carga People'!Q$2,0))+IF(ISERROR(VLOOKUP($C96,'LINHA 2'!$C$6:$BM$114,'Carga People'!Q$2,0)),0,VLOOKUP($C96,'LINHA 2'!$C$6:$BM$114,'Carga People'!Q$2,0))+IF(ISERROR(VLOOKUP($C96,'LINHA 3'!$C$6:$BM$106,'Carga People'!Q$2,0)),0,VLOOKUP($C96,'LINHA 3'!$C$6:$BM$106,'Carga People'!Q$2,0))</f>
        <v>0</v>
      </c>
      <c r="R96" s="140">
        <f>IF(ISERROR(VLOOKUP($C96,'LINHA 1'!$C$6:$BM$162,'Carga People'!R$2,0)),0,VLOOKUP($C96,'LINHA 1'!$C$6:$BM$162,'Carga People'!R$2,0))+IF(ISERROR(VLOOKUP($C96,'LINHA 2'!$C$6:$BM$114,'Carga People'!R$2,0)),0,VLOOKUP($C96,'LINHA 2'!$C$6:$BM$114,'Carga People'!R$2,0))+IF(ISERROR(VLOOKUP($C96,'LINHA 3'!$C$6:$BM$106,'Carga People'!R$2,0)),0,VLOOKUP($C96,'LINHA 3'!$C$6:$BM$106,'Carga People'!R$2,0))</f>
        <v>0</v>
      </c>
      <c r="S96" s="140">
        <f>IF(ISERROR(VLOOKUP($C96,'LINHA 1'!$C$6:$BM$162,'Carga People'!S$2,0)),0,VLOOKUP($C96,'LINHA 1'!$C$6:$BM$162,'Carga People'!S$2,0))+IF(ISERROR(VLOOKUP($C96,'LINHA 2'!$C$6:$BM$114,'Carga People'!S$2,0)),0,VLOOKUP($C96,'LINHA 2'!$C$6:$BM$114,'Carga People'!S$2,0))+IF(ISERROR(VLOOKUP($C96,'LINHA 3'!$C$6:$BM$106,'Carga People'!S$2,0)),0,VLOOKUP($C96,'LINHA 3'!$C$6:$BM$106,'Carga People'!S$2,0))</f>
        <v>0</v>
      </c>
      <c r="T96" s="140">
        <f>IF(ISERROR(VLOOKUP($C96,'LINHA 1'!$C$6:$BM$162,'Carga People'!T$2,0)),0,VLOOKUP($C96,'LINHA 1'!$C$6:$BM$162,'Carga People'!T$2,0))+IF(ISERROR(VLOOKUP($C96,'LINHA 2'!$C$6:$BM$114,'Carga People'!T$2,0)),0,VLOOKUP($C96,'LINHA 2'!$C$6:$BM$114,'Carga People'!T$2,0))+IF(ISERROR(VLOOKUP($C96,'LINHA 3'!$C$6:$BM$106,'Carga People'!T$2,0)),0,VLOOKUP($C96,'LINHA 3'!$C$6:$BM$106,'Carga People'!T$2,0))</f>
        <v>0</v>
      </c>
      <c r="U96" s="140">
        <f>IF(ISERROR(VLOOKUP($C96,'LINHA 1'!$C$6:$BM$162,'Carga People'!U$2,0)),0,VLOOKUP($C96,'LINHA 1'!$C$6:$BM$162,'Carga People'!U$2,0))+IF(ISERROR(VLOOKUP($C96,'LINHA 2'!$C$6:$BM$114,'Carga People'!U$2,0)),0,VLOOKUP($C96,'LINHA 2'!$C$6:$BM$114,'Carga People'!U$2,0))+IF(ISERROR(VLOOKUP($C96,'LINHA 3'!$C$6:$BM$106,'Carga People'!U$2,0)),0,VLOOKUP($C96,'LINHA 3'!$C$6:$BM$106,'Carga People'!U$2,0))</f>
        <v>0</v>
      </c>
      <c r="V96" s="140">
        <f>IF(ISERROR(VLOOKUP($C96,'LINHA 1'!$C$6:$BM$162,'Carga People'!V$2,0)),0,VLOOKUP($C96,'LINHA 1'!$C$6:$BM$162,'Carga People'!V$2,0))+IF(ISERROR(VLOOKUP($C96,'LINHA 2'!$C$6:$BM$114,'Carga People'!V$2,0)),0,VLOOKUP($C96,'LINHA 2'!$C$6:$BM$114,'Carga People'!V$2,0))+IF(ISERROR(VLOOKUP($C96,'LINHA 3'!$C$6:$BM$106,'Carga People'!V$2,0)),0,VLOOKUP($C96,'LINHA 3'!$C$6:$BM$106,'Carga People'!V$2,0))</f>
        <v>0</v>
      </c>
      <c r="W96" s="140">
        <f>IF(ISERROR(VLOOKUP($C96,'LINHA 1'!$C$6:$BM$162,'Carga People'!W$2,0)),0,VLOOKUP($C96,'LINHA 1'!$C$6:$BM$162,'Carga People'!W$2,0))+IF(ISERROR(VLOOKUP($C96,'LINHA 2'!$C$6:$BM$114,'Carga People'!W$2,0)),0,VLOOKUP($C96,'LINHA 2'!$C$6:$BM$114,'Carga People'!W$2,0))+IF(ISERROR(VLOOKUP($C96,'LINHA 3'!$C$6:$BM$106,'Carga People'!W$2,0)),0,VLOOKUP($C96,'LINHA 3'!$C$6:$BM$106,'Carga People'!W$2,0))</f>
        <v>0</v>
      </c>
      <c r="X96" s="140">
        <f>IF(ISERROR(VLOOKUP($C96,'LINHA 1'!$C$6:$BM$162,'Carga People'!X$2,0)),0,VLOOKUP($C96,'LINHA 1'!$C$6:$BM$162,'Carga People'!X$2,0))+IF(ISERROR(VLOOKUP($C96,'LINHA 2'!$C$6:$BM$114,'Carga People'!X$2,0)),0,VLOOKUP($C96,'LINHA 2'!$C$6:$BM$114,'Carga People'!X$2,0))+IF(ISERROR(VLOOKUP($C96,'LINHA 3'!$C$6:$BM$106,'Carga People'!X$2,0)),0,VLOOKUP($C96,'LINHA 3'!$C$6:$BM$106,'Carga People'!X$2,0))</f>
        <v>0</v>
      </c>
      <c r="Y96" s="140">
        <f>IF(ISERROR(VLOOKUP($C96,'LINHA 1'!$C$6:$BM$162,'Carga People'!Y$2,0)),0,VLOOKUP($C96,'LINHA 1'!$C$6:$BM$162,'Carga People'!Y$2,0))+IF(ISERROR(VLOOKUP($C96,'LINHA 2'!$C$6:$BM$114,'Carga People'!Y$2,0)),0,VLOOKUP($C96,'LINHA 2'!$C$6:$BM$114,'Carga People'!Y$2,0))+IF(ISERROR(VLOOKUP($C96,'LINHA 3'!$C$6:$BM$106,'Carga People'!Y$2,0)),0,VLOOKUP($C96,'LINHA 3'!$C$6:$BM$106,'Carga People'!Y$2,0))</f>
        <v>0</v>
      </c>
      <c r="Z96" s="140">
        <f>IF(ISERROR(VLOOKUP($C96,'LINHA 1'!$C$6:$BM$162,'Carga People'!Z$2,0)),0,VLOOKUP($C96,'LINHA 1'!$C$6:$BM$162,'Carga People'!Z$2,0))+IF(ISERROR(VLOOKUP($C96,'LINHA 2'!$C$6:$BM$114,'Carga People'!Z$2,0)),0,VLOOKUP($C96,'LINHA 2'!$C$6:$BM$114,'Carga People'!Z$2,0))+IF(ISERROR(VLOOKUP($C96,'LINHA 3'!$C$6:$BM$106,'Carga People'!Z$2,0)),0,VLOOKUP($C96,'LINHA 3'!$C$6:$BM$106,'Carga People'!Z$2,0))</f>
        <v>0</v>
      </c>
      <c r="AA96" s="140">
        <f>IF(ISERROR(VLOOKUP($C96,'LINHA 1'!$C$6:$BM$162,'Carga People'!AA$2,0)),0,VLOOKUP($C96,'LINHA 1'!$C$6:$BM$162,'Carga People'!AA$2,0))+IF(ISERROR(VLOOKUP($C96,'LINHA 2'!$C$6:$BM$114,'Carga People'!AA$2,0)),0,VLOOKUP($C96,'LINHA 2'!$C$6:$BM$114,'Carga People'!AA$2,0))+IF(ISERROR(VLOOKUP($C96,'LINHA 3'!$C$6:$BM$106,'Carga People'!AA$2,0)),0,VLOOKUP($C96,'LINHA 3'!$C$6:$BM$106,'Carga People'!AA$2,0))</f>
        <v>0</v>
      </c>
      <c r="AB96" s="140">
        <f>IF(ISERROR(VLOOKUP($C96,'LINHA 1'!$C$6:$BM$162,'Carga People'!AB$2,0)),0,VLOOKUP($C96,'LINHA 1'!$C$6:$BM$162,'Carga People'!AB$2,0))+IF(ISERROR(VLOOKUP($C96,'LINHA 2'!$C$6:$BM$114,'Carga People'!AB$2,0)),0,VLOOKUP($C96,'LINHA 2'!$C$6:$BM$114,'Carga People'!AB$2,0))+IF(ISERROR(VLOOKUP($C96,'LINHA 3'!$C$6:$BM$106,'Carga People'!AB$2,0)),0,VLOOKUP($C96,'LINHA 3'!$C$6:$BM$106,'Carga People'!AB$2,0))</f>
        <v>0</v>
      </c>
      <c r="AC96" s="140">
        <f>IF(ISERROR(VLOOKUP($C96,'LINHA 1'!$C$6:$BM$162,'Carga People'!AC$2,0)),0,VLOOKUP($C96,'LINHA 1'!$C$6:$BM$162,'Carga People'!AC$2,0))+IF(ISERROR(VLOOKUP($C96,'LINHA 2'!$C$6:$BM$114,'Carga People'!AC$2,0)),0,VLOOKUP($C96,'LINHA 2'!$C$6:$BM$114,'Carga People'!AC$2,0))+IF(ISERROR(VLOOKUP($C96,'LINHA 3'!$C$6:$BM$106,'Carga People'!AC$2,0)),0,VLOOKUP($C96,'LINHA 3'!$C$6:$BM$106,'Carga People'!AC$2,0))</f>
        <v>0</v>
      </c>
      <c r="AD96" s="140">
        <f>IF(ISERROR(VLOOKUP($C96,'LINHA 1'!$C$6:$BM$162,'Carga People'!AD$2,0)),0,VLOOKUP($C96,'LINHA 1'!$C$6:$BM$162,'Carga People'!AD$2,0))+IF(ISERROR(VLOOKUP($C96,'LINHA 2'!$C$6:$BM$114,'Carga People'!AD$2,0)),0,VLOOKUP($C96,'LINHA 2'!$C$6:$BM$114,'Carga People'!AD$2,0))+IF(ISERROR(VLOOKUP($C96,'LINHA 3'!$C$6:$BM$106,'Carga People'!AD$2,0)),0,VLOOKUP($C96,'LINHA 3'!$C$6:$BM$106,'Carga People'!AD$2,0))</f>
        <v>0</v>
      </c>
      <c r="AE96" s="140">
        <f>IF(ISERROR(VLOOKUP($C96,'LINHA 1'!$C$6:$BM$162,'Carga People'!AE$2,0)),0,VLOOKUP($C96,'LINHA 1'!$C$6:$BM$162,'Carga People'!AE$2,0))+IF(ISERROR(VLOOKUP($C96,'LINHA 2'!$C$6:$BM$114,'Carga People'!AE$2,0)),0,VLOOKUP($C96,'LINHA 2'!$C$6:$BM$114,'Carga People'!AE$2,0))+IF(ISERROR(VLOOKUP($C96,'LINHA 3'!$C$6:$BM$106,'Carga People'!AE$2,0)),0,VLOOKUP($C96,'LINHA 3'!$C$6:$BM$106,'Carga People'!AE$2,0))</f>
        <v>0</v>
      </c>
      <c r="AF96" s="140">
        <f>IF(ISERROR(VLOOKUP($C96,'LINHA 1'!$C$6:$BM$162,'Carga People'!AF$2,0)),0,VLOOKUP($C96,'LINHA 1'!$C$6:$BM$162,'Carga People'!AF$2,0))+IF(ISERROR(VLOOKUP($C96,'LINHA 2'!$C$6:$BM$114,'Carga People'!AF$2,0)),0,VLOOKUP($C96,'LINHA 2'!$C$6:$BM$114,'Carga People'!AF$2,0))+IF(ISERROR(VLOOKUP($C96,'LINHA 3'!$C$6:$BM$106,'Carga People'!AF$2,0)),0,VLOOKUP($C96,'LINHA 3'!$C$6:$BM$106,'Carga People'!AF$2,0))</f>
        <v>0</v>
      </c>
      <c r="AG96" s="140">
        <f>IF(ISERROR(VLOOKUP($C96,'LINHA 1'!$C$6:$BM$162,'Carga People'!AG$2,0)),0,VLOOKUP($C96,'LINHA 1'!$C$6:$BM$162,'Carga People'!AG$2,0))+IF(ISERROR(VLOOKUP($C96,'LINHA 2'!$C$6:$BM$114,'Carga People'!AG$2,0)),0,VLOOKUP($C96,'LINHA 2'!$C$6:$BM$114,'Carga People'!AG$2,0))+IF(ISERROR(VLOOKUP($C96,'LINHA 3'!$C$6:$BM$106,'Carga People'!AG$2,0)),0,VLOOKUP($C96,'LINHA 3'!$C$6:$BM$106,'Carga People'!AG$2,0))</f>
        <v>0</v>
      </c>
      <c r="AH96" s="140">
        <f>IF(ISERROR(VLOOKUP($C96,'LINHA 1'!$C$6:$BM$162,'Carga People'!AH$2,0)),0,VLOOKUP($C96,'LINHA 1'!$C$6:$BM$162,'Carga People'!AH$2,0))+IF(ISERROR(VLOOKUP($C96,'LINHA 2'!$C$6:$BM$114,'Carga People'!AH$2,0)),0,VLOOKUP($C96,'LINHA 2'!$C$6:$BM$114,'Carga People'!AH$2,0))+IF(ISERROR(VLOOKUP($C96,'LINHA 3'!$C$6:$BM$106,'Carga People'!AH$2,0)),0,VLOOKUP($C96,'LINHA 3'!$C$6:$BM$106,'Carga People'!AH$2,0))</f>
        <v>0</v>
      </c>
      <c r="AI96" s="140">
        <f>IF(ISERROR(VLOOKUP($C96,'LINHA 1'!$C$6:$BM$162,'Carga People'!AI$2,0)),0,VLOOKUP($C96,'LINHA 1'!$C$6:$BM$162,'Carga People'!AI$2,0))+IF(ISERROR(VLOOKUP($C96,'LINHA 2'!$C$6:$BM$114,'Carga People'!AI$2,0)),0,VLOOKUP($C96,'LINHA 2'!$C$6:$BM$114,'Carga People'!AI$2,0))+IF(ISERROR(VLOOKUP($C96,'LINHA 3'!$C$6:$BM$106,'Carga People'!AI$2,0)),0,VLOOKUP($C96,'LINHA 3'!$C$6:$BM$106,'Carga People'!AI$2,0))</f>
        <v>0</v>
      </c>
      <c r="AJ96" s="140">
        <f>IF(ISERROR(VLOOKUP($C96,'LINHA 1'!$C$6:$BM$162,'Carga People'!AJ$2,0)),0,VLOOKUP($C96,'LINHA 1'!$C$6:$BM$162,'Carga People'!AJ$2,0))+IF(ISERROR(VLOOKUP($C96,'LINHA 2'!$C$6:$BM$114,'Carga People'!AJ$2,0)),0,VLOOKUP($C96,'LINHA 2'!$C$6:$BM$114,'Carga People'!AJ$2,0))+IF(ISERROR(VLOOKUP($C96,'LINHA 3'!$C$6:$BM$106,'Carga People'!AJ$2,0)),0,VLOOKUP($C96,'LINHA 3'!$C$6:$BM$106,'Carga People'!AJ$2,0))</f>
        <v>0</v>
      </c>
      <c r="AK96" s="140">
        <f>IF(ISERROR(VLOOKUP($C96,'LINHA 1'!$C$6:$BM$162,'Carga People'!AK$2,0)),0,VLOOKUP($C96,'LINHA 1'!$C$6:$BM$162,'Carga People'!AK$2,0))+IF(ISERROR(VLOOKUP($C96,'LINHA 2'!$C$6:$BM$114,'Carga People'!AK$2,0)),0,VLOOKUP($C96,'LINHA 2'!$C$6:$BM$114,'Carga People'!AK$2,0))+IF(ISERROR(VLOOKUP($C96,'LINHA 3'!$C$6:$BM$106,'Carga People'!AK$2,0)),0,VLOOKUP($C96,'LINHA 3'!$C$6:$BM$106,'Carga People'!AK$2,0))</f>
        <v>0</v>
      </c>
      <c r="AL96" s="140">
        <f>IF(ISERROR(VLOOKUP($C96,'LINHA 1'!$C$6:$BM$162,'Carga People'!AL$2,0)),0,VLOOKUP($C96,'LINHA 1'!$C$6:$BM$162,'Carga People'!AL$2,0))+IF(ISERROR(VLOOKUP($C96,'LINHA 2'!$C$6:$BM$114,'Carga People'!AL$2,0)),0,VLOOKUP($C96,'LINHA 2'!$C$6:$BM$114,'Carga People'!AL$2,0))+IF(ISERROR(VLOOKUP($C96,'LINHA 3'!$C$6:$BM$106,'Carga People'!AL$2,0)),0,VLOOKUP($C96,'LINHA 3'!$C$6:$BM$106,'Carga People'!AL$2,0))</f>
        <v>0</v>
      </c>
      <c r="AM96" s="140">
        <f>IF(ISERROR(VLOOKUP($C96,'LINHA 1'!$C$6:$BM$162,'Carga People'!AM$2,0)),0,VLOOKUP($C96,'LINHA 1'!$C$6:$BM$162,'Carga People'!AM$2,0))+IF(ISERROR(VLOOKUP($C96,'LINHA 2'!$C$6:$BM$114,'Carga People'!AM$2,0)),0,VLOOKUP($C96,'LINHA 2'!$C$6:$BM$114,'Carga People'!AM$2,0))+IF(ISERROR(VLOOKUP($C96,'LINHA 3'!$C$6:$BM$106,'Carga People'!AM$2,0)),0,VLOOKUP($C96,'LINHA 3'!$C$6:$BM$106,'Carga People'!AM$2,0))</f>
        <v>0</v>
      </c>
      <c r="AN96" s="140">
        <f>IF(ISERROR(VLOOKUP($C96,'LINHA 1'!$C$6:$BM$162,'Carga People'!AN$2,0)),0,VLOOKUP($C96,'LINHA 1'!$C$6:$BM$162,'Carga People'!AN$2,0))+IF(ISERROR(VLOOKUP($C96,'LINHA 2'!$C$6:$BM$114,'Carga People'!AN$2,0)),0,VLOOKUP($C96,'LINHA 2'!$C$6:$BM$114,'Carga People'!AN$2,0))+IF(ISERROR(VLOOKUP($C96,'LINHA 3'!$C$6:$BM$106,'Carga People'!AN$2,0)),0,VLOOKUP($C96,'LINHA 3'!$C$6:$BM$106,'Carga People'!AN$2,0))</f>
        <v>0</v>
      </c>
      <c r="AO96" s="140">
        <f>IF(ISERROR(VLOOKUP($C96,'LINHA 1'!$C$6:$BM$162,'Carga People'!AO$2,0)),0,VLOOKUP($C96,'LINHA 1'!$C$6:$BM$162,'Carga People'!AO$2,0))+IF(ISERROR(VLOOKUP($C96,'LINHA 2'!$C$6:$BM$114,'Carga People'!AO$2,0)),0,VLOOKUP($C96,'LINHA 2'!$C$6:$BM$114,'Carga People'!AO$2,0))+IF(ISERROR(VLOOKUP($C96,'LINHA 3'!$C$6:$BM$106,'Carga People'!AO$2,0)),0,VLOOKUP($C96,'LINHA 3'!$C$6:$BM$106,'Carga People'!AO$2,0))</f>
        <v>0</v>
      </c>
      <c r="AP96" s="140">
        <f>IF(ISERROR(VLOOKUP($C96,'LINHA 1'!$C$6:$BM$162,'Carga People'!AP$2,0)),0,VLOOKUP($C96,'LINHA 1'!$C$6:$BM$162,'Carga People'!AP$2,0))+IF(ISERROR(VLOOKUP($C96,'LINHA 2'!$C$6:$BM$114,'Carga People'!AP$2,0)),0,VLOOKUP($C96,'LINHA 2'!$C$6:$BM$114,'Carga People'!AP$2,0))+IF(ISERROR(VLOOKUP($C96,'LINHA 3'!$C$6:$BM$106,'Carga People'!AP$2,0)),0,VLOOKUP($C96,'LINHA 3'!$C$6:$BM$106,'Carga People'!AP$2,0))</f>
        <v>0</v>
      </c>
      <c r="AQ96" s="140">
        <f>IF(ISERROR(VLOOKUP($C96,'LINHA 1'!$C$6:$BM$162,'Carga People'!AQ$2,0)),0,VLOOKUP($C96,'LINHA 1'!$C$6:$BM$162,'Carga People'!AQ$2,0))+IF(ISERROR(VLOOKUP($C96,'LINHA 2'!$C$6:$BM$114,'Carga People'!AQ$2,0)),0,VLOOKUP($C96,'LINHA 2'!$C$6:$BM$114,'Carga People'!AQ$2,0))+IF(ISERROR(VLOOKUP($C96,'LINHA 3'!$C$6:$BM$106,'Carga People'!AQ$2,0)),0,VLOOKUP($C96,'LINHA 3'!$C$6:$BM$106,'Carga People'!AQ$2,0))</f>
        <v>0</v>
      </c>
      <c r="AR96" s="140">
        <f>IF(ISERROR(VLOOKUP($C96,'LINHA 1'!$C$6:$BM$162,'Carga People'!AR$2,0)),0,VLOOKUP($C96,'LINHA 1'!$C$6:$BM$162,'Carga People'!AR$2,0))+IF(ISERROR(VLOOKUP($C96,'LINHA 2'!$C$6:$BM$114,'Carga People'!AR$2,0)),0,VLOOKUP($C96,'LINHA 2'!$C$6:$BM$114,'Carga People'!AR$2,0))+IF(ISERROR(VLOOKUP($C96,'LINHA 3'!$C$6:$BM$106,'Carga People'!AR$2,0)),0,VLOOKUP($C96,'LINHA 3'!$C$6:$BM$106,'Carga People'!AR$2,0))</f>
        <v>0</v>
      </c>
      <c r="AS96" s="140">
        <f>IF(ISERROR(VLOOKUP($C96,'LINHA 1'!$C$6:$BM$162,'Carga People'!AS$2,0)),0,VLOOKUP($C96,'LINHA 1'!$C$6:$BM$162,'Carga People'!AS$2,0))+IF(ISERROR(VLOOKUP($C96,'LINHA 2'!$C$6:$BM$114,'Carga People'!AS$2,0)),0,VLOOKUP($C96,'LINHA 2'!$C$6:$BM$114,'Carga People'!AS$2,0))+IF(ISERROR(VLOOKUP($C96,'LINHA 3'!$C$6:$BM$106,'Carga People'!AS$2,0)),0,VLOOKUP($C96,'LINHA 3'!$C$6:$BM$106,'Carga People'!AS$2,0))</f>
        <v>0</v>
      </c>
      <c r="AT96" s="140">
        <f>IF(ISERROR(VLOOKUP($C96,'LINHA 1'!$C$6:$BM$162,'Carga People'!AT$2,0)),0,VLOOKUP($C96,'LINHA 1'!$C$6:$BM$162,'Carga People'!AT$2,0))+IF(ISERROR(VLOOKUP($C96,'LINHA 2'!$C$6:$BM$114,'Carga People'!AT$2,0)),0,VLOOKUP($C96,'LINHA 2'!$C$6:$BM$114,'Carga People'!AT$2,0))+IF(ISERROR(VLOOKUP($C96,'LINHA 3'!$C$6:$BM$106,'Carga People'!AT$2,0)),0,VLOOKUP($C96,'LINHA 3'!$C$6:$BM$106,'Carga People'!AT$2,0))</f>
        <v>0</v>
      </c>
      <c r="AU96" s="367">
        <f t="shared" si="12"/>
        <v>0</v>
      </c>
      <c r="AV96" s="780" t="str">
        <f t="shared" si="13"/>
        <v/>
      </c>
      <c r="AW96" s="90">
        <f>IF(D96="","",VLOOKUP(D96,MI_ME!$D$5:$AQ$336,39,0))</f>
        <v>0</v>
      </c>
      <c r="AX96" s="660"/>
    </row>
    <row r="97" spans="1:50" ht="18" hidden="1" customHeight="1" x14ac:dyDescent="0.3">
      <c r="A97" s="1792"/>
      <c r="B97" s="771" t="s">
        <v>207</v>
      </c>
      <c r="C97" s="771" t="s">
        <v>204</v>
      </c>
      <c r="D97" s="771" t="str">
        <f>LEFT(C97,11)</f>
        <v>21101HBA106</v>
      </c>
      <c r="E97" s="1457" t="s">
        <v>922</v>
      </c>
      <c r="F97" s="771" t="s">
        <v>15</v>
      </c>
      <c r="G97" s="136"/>
      <c r="H97" s="145"/>
      <c r="I97" s="138"/>
      <c r="J97" s="139">
        <f>IF(ISERROR(VLOOKUP($C97,'LINHA 1'!$C$6:$BM$162,'Carga People'!J$2,0)),0,VLOOKUP($C97,'LINHA 1'!$C$6:$BM$162,'Carga People'!J$2,0))+IF(ISERROR(VLOOKUP($C97,'LINHA 2'!$C$6:$BM$114,'Carga People'!J$2,0)),0,VLOOKUP($C97,'LINHA 2'!$C$6:$BM$114,'Carga People'!J$2,0))+IF(ISERROR(VLOOKUP($C97,'LINHA 3'!$C$6:$BM$106,'Carga People'!J$2,0)),0,VLOOKUP($C97,'LINHA 3'!$C$6:$BM$106,'Carga People'!J$2,0))</f>
        <v>0</v>
      </c>
      <c r="K97" s="140">
        <f>IF(ISERROR(VLOOKUP($C97,'LINHA 1'!$C$6:$BM$162,'Carga People'!K$2,0)),0,VLOOKUP($C97,'LINHA 1'!$C$6:$BM$162,'Carga People'!K$2,0))+IF(ISERROR(VLOOKUP($C97,'LINHA 2'!$C$6:$BM$114,'Carga People'!K$2,0)),0,VLOOKUP($C97,'LINHA 2'!$C$6:$BM$114,'Carga People'!K$2,0))+IF(ISERROR(VLOOKUP($C97,'LINHA 3'!$C$6:$BM$106,'Carga People'!K$2,0)),0,VLOOKUP($C97,'LINHA 3'!$C$6:$BM$106,'Carga People'!K$2,0))</f>
        <v>0</v>
      </c>
      <c r="L97" s="140">
        <f>IF(ISERROR(VLOOKUP($C97,'LINHA 1'!$C$6:$BM$162,'Carga People'!L$2,0)),0,VLOOKUP($C97,'LINHA 1'!$C$6:$BM$162,'Carga People'!L$2,0))+IF(ISERROR(VLOOKUP($C97,'LINHA 2'!$C$6:$BM$114,'Carga People'!L$2,0)),0,VLOOKUP($C97,'LINHA 2'!$C$6:$BM$114,'Carga People'!L$2,0))+IF(ISERROR(VLOOKUP($C97,'LINHA 3'!$C$6:$BM$106,'Carga People'!L$2,0)),0,VLOOKUP($C97,'LINHA 3'!$C$6:$BM$106,'Carga People'!L$2,0))</f>
        <v>0</v>
      </c>
      <c r="M97" s="140">
        <f>IF(ISERROR(VLOOKUP($C97,'LINHA 1'!$C$6:$BM$162,'Carga People'!M$2,0)),0,VLOOKUP($C97,'LINHA 1'!$C$6:$BM$162,'Carga People'!M$2,0))+IF(ISERROR(VLOOKUP($C97,'LINHA 2'!$C$6:$BM$114,'Carga People'!M$2,0)),0,VLOOKUP($C97,'LINHA 2'!$C$6:$BM$114,'Carga People'!M$2,0))+IF(ISERROR(VLOOKUP($C97,'LINHA 3'!$C$6:$BM$106,'Carga People'!M$2,0)),0,VLOOKUP($C97,'LINHA 3'!$C$6:$BM$106,'Carga People'!M$2,0))</f>
        <v>0</v>
      </c>
      <c r="N97" s="140">
        <f>IF(ISERROR(VLOOKUP($C97,'LINHA 1'!$C$6:$BM$162,'Carga People'!N$2,0)),0,VLOOKUP($C97,'LINHA 1'!$C$6:$BM$162,'Carga People'!N$2,0))+IF(ISERROR(VLOOKUP($C97,'LINHA 2'!$C$6:$BM$114,'Carga People'!N$2,0)),0,VLOOKUP($C97,'LINHA 2'!$C$6:$BM$114,'Carga People'!N$2,0))+IF(ISERROR(VLOOKUP($C97,'LINHA 3'!$C$6:$BM$106,'Carga People'!N$2,0)),0,VLOOKUP($C97,'LINHA 3'!$C$6:$BM$106,'Carga People'!N$2,0))</f>
        <v>0</v>
      </c>
      <c r="O97" s="140">
        <f>IF(ISERROR(VLOOKUP($C97,'LINHA 1'!$C$6:$BM$162,'Carga People'!O$2,0)),0,VLOOKUP($C97,'LINHA 1'!$C$6:$BM$162,'Carga People'!O$2,0))+IF(ISERROR(VLOOKUP($C97,'LINHA 2'!$C$6:$BM$114,'Carga People'!O$2,0)),0,VLOOKUP($C97,'LINHA 2'!$C$6:$BM$114,'Carga People'!O$2,0))+IF(ISERROR(VLOOKUP($C97,'LINHA 3'!$C$6:$BM$106,'Carga People'!O$2,0)),0,VLOOKUP($C97,'LINHA 3'!$C$6:$BM$106,'Carga People'!O$2,0))</f>
        <v>0</v>
      </c>
      <c r="P97" s="140">
        <f>IF(ISERROR(VLOOKUP($C97,'LINHA 1'!$C$6:$BM$162,'Carga People'!P$2,0)),0,VLOOKUP($C97,'LINHA 1'!$C$6:$BM$162,'Carga People'!P$2,0))+IF(ISERROR(VLOOKUP($C97,'LINHA 2'!$C$6:$BM$114,'Carga People'!P$2,0)),0,VLOOKUP($C97,'LINHA 2'!$C$6:$BM$114,'Carga People'!P$2,0))+IF(ISERROR(VLOOKUP($C97,'LINHA 3'!$C$6:$BM$106,'Carga People'!P$2,0)),0,VLOOKUP($C97,'LINHA 3'!$C$6:$BM$106,'Carga People'!P$2,0))</f>
        <v>0</v>
      </c>
      <c r="Q97" s="140">
        <f>IF(ISERROR(VLOOKUP($C97,'LINHA 1'!$C$6:$BM$162,'Carga People'!Q$2,0)),0,VLOOKUP($C97,'LINHA 1'!$C$6:$BM$162,'Carga People'!Q$2,0))+IF(ISERROR(VLOOKUP($C97,'LINHA 2'!$C$6:$BM$114,'Carga People'!Q$2,0)),0,VLOOKUP($C97,'LINHA 2'!$C$6:$BM$114,'Carga People'!Q$2,0))+IF(ISERROR(VLOOKUP($C97,'LINHA 3'!$C$6:$BM$106,'Carga People'!Q$2,0)),0,VLOOKUP($C97,'LINHA 3'!$C$6:$BM$106,'Carga People'!Q$2,0))</f>
        <v>0</v>
      </c>
      <c r="R97" s="140">
        <f>IF(ISERROR(VLOOKUP($C97,'LINHA 1'!$C$6:$BM$162,'Carga People'!R$2,0)),0,VLOOKUP($C97,'LINHA 1'!$C$6:$BM$162,'Carga People'!R$2,0))+IF(ISERROR(VLOOKUP($C97,'LINHA 2'!$C$6:$BM$114,'Carga People'!R$2,0)),0,VLOOKUP($C97,'LINHA 2'!$C$6:$BM$114,'Carga People'!R$2,0))+IF(ISERROR(VLOOKUP($C97,'LINHA 3'!$C$6:$BM$106,'Carga People'!R$2,0)),0,VLOOKUP($C97,'LINHA 3'!$C$6:$BM$106,'Carga People'!R$2,0))</f>
        <v>0</v>
      </c>
      <c r="S97" s="140">
        <f>IF(ISERROR(VLOOKUP($C97,'LINHA 1'!$C$6:$BM$162,'Carga People'!S$2,0)),0,VLOOKUP($C97,'LINHA 1'!$C$6:$BM$162,'Carga People'!S$2,0))+IF(ISERROR(VLOOKUP($C97,'LINHA 2'!$C$6:$BM$114,'Carga People'!S$2,0)),0,VLOOKUP($C97,'LINHA 2'!$C$6:$BM$114,'Carga People'!S$2,0))+IF(ISERROR(VLOOKUP($C97,'LINHA 3'!$C$6:$BM$106,'Carga People'!S$2,0)),0,VLOOKUP($C97,'LINHA 3'!$C$6:$BM$106,'Carga People'!S$2,0))</f>
        <v>0</v>
      </c>
      <c r="T97" s="140">
        <f>IF(ISERROR(VLOOKUP($C97,'LINHA 1'!$C$6:$BM$162,'Carga People'!T$2,0)),0,VLOOKUP($C97,'LINHA 1'!$C$6:$BM$162,'Carga People'!T$2,0))+IF(ISERROR(VLOOKUP($C97,'LINHA 2'!$C$6:$BM$114,'Carga People'!T$2,0)),0,VLOOKUP($C97,'LINHA 2'!$C$6:$BM$114,'Carga People'!T$2,0))+IF(ISERROR(VLOOKUP($C97,'LINHA 3'!$C$6:$BM$106,'Carga People'!T$2,0)),0,VLOOKUP($C97,'LINHA 3'!$C$6:$BM$106,'Carga People'!T$2,0))</f>
        <v>0</v>
      </c>
      <c r="U97" s="140">
        <f>IF(ISERROR(VLOOKUP($C97,'LINHA 1'!$C$6:$BM$162,'Carga People'!U$2,0)),0,VLOOKUP($C97,'LINHA 1'!$C$6:$BM$162,'Carga People'!U$2,0))+IF(ISERROR(VLOOKUP($C97,'LINHA 2'!$C$6:$BM$114,'Carga People'!U$2,0)),0,VLOOKUP($C97,'LINHA 2'!$C$6:$BM$114,'Carga People'!U$2,0))+IF(ISERROR(VLOOKUP($C97,'LINHA 3'!$C$6:$BM$106,'Carga People'!U$2,0)),0,VLOOKUP($C97,'LINHA 3'!$C$6:$BM$106,'Carga People'!U$2,0))</f>
        <v>0</v>
      </c>
      <c r="V97" s="140">
        <f>IF(ISERROR(VLOOKUP($C97,'LINHA 1'!$C$6:$BM$162,'Carga People'!V$2,0)),0,VLOOKUP($C97,'LINHA 1'!$C$6:$BM$162,'Carga People'!V$2,0))+IF(ISERROR(VLOOKUP($C97,'LINHA 2'!$C$6:$BM$114,'Carga People'!V$2,0)),0,VLOOKUP($C97,'LINHA 2'!$C$6:$BM$114,'Carga People'!V$2,0))+IF(ISERROR(VLOOKUP($C97,'LINHA 3'!$C$6:$BM$106,'Carga People'!V$2,0)),0,VLOOKUP($C97,'LINHA 3'!$C$6:$BM$106,'Carga People'!V$2,0))</f>
        <v>0</v>
      </c>
      <c r="W97" s="140">
        <f>IF(ISERROR(VLOOKUP($C97,'LINHA 1'!$C$6:$BM$162,'Carga People'!W$2,0)),0,VLOOKUP($C97,'LINHA 1'!$C$6:$BM$162,'Carga People'!W$2,0))+IF(ISERROR(VLOOKUP($C97,'LINHA 2'!$C$6:$BM$114,'Carga People'!W$2,0)),0,VLOOKUP($C97,'LINHA 2'!$C$6:$BM$114,'Carga People'!W$2,0))+IF(ISERROR(VLOOKUP($C97,'LINHA 3'!$C$6:$BM$106,'Carga People'!W$2,0)),0,VLOOKUP($C97,'LINHA 3'!$C$6:$BM$106,'Carga People'!W$2,0))</f>
        <v>0</v>
      </c>
      <c r="X97" s="140">
        <f>IF(ISERROR(VLOOKUP($C97,'LINHA 1'!$C$6:$BM$162,'Carga People'!X$2,0)),0,VLOOKUP($C97,'LINHA 1'!$C$6:$BM$162,'Carga People'!X$2,0))+IF(ISERROR(VLOOKUP($C97,'LINHA 2'!$C$6:$BM$114,'Carga People'!X$2,0)),0,VLOOKUP($C97,'LINHA 2'!$C$6:$BM$114,'Carga People'!X$2,0))+IF(ISERROR(VLOOKUP($C97,'LINHA 3'!$C$6:$BM$106,'Carga People'!X$2,0)),0,VLOOKUP($C97,'LINHA 3'!$C$6:$BM$106,'Carga People'!X$2,0))</f>
        <v>0</v>
      </c>
      <c r="Y97" s="140">
        <f>IF(ISERROR(VLOOKUP($C97,'LINHA 1'!$C$6:$BM$162,'Carga People'!Y$2,0)),0,VLOOKUP($C97,'LINHA 1'!$C$6:$BM$162,'Carga People'!Y$2,0))+IF(ISERROR(VLOOKUP($C97,'LINHA 2'!$C$6:$BM$114,'Carga People'!Y$2,0)),0,VLOOKUP($C97,'LINHA 2'!$C$6:$BM$114,'Carga People'!Y$2,0))+IF(ISERROR(VLOOKUP($C97,'LINHA 3'!$C$6:$BM$106,'Carga People'!Y$2,0)),0,VLOOKUP($C97,'LINHA 3'!$C$6:$BM$106,'Carga People'!Y$2,0))</f>
        <v>0</v>
      </c>
      <c r="Z97" s="140">
        <f>IF(ISERROR(VLOOKUP($C97,'LINHA 1'!$C$6:$BM$162,'Carga People'!Z$2,0)),0,VLOOKUP($C97,'LINHA 1'!$C$6:$BM$162,'Carga People'!Z$2,0))+IF(ISERROR(VLOOKUP($C97,'LINHA 2'!$C$6:$BM$114,'Carga People'!Z$2,0)),0,VLOOKUP($C97,'LINHA 2'!$C$6:$BM$114,'Carga People'!Z$2,0))+IF(ISERROR(VLOOKUP($C97,'LINHA 3'!$C$6:$BM$106,'Carga People'!Z$2,0)),0,VLOOKUP($C97,'LINHA 3'!$C$6:$BM$106,'Carga People'!Z$2,0))</f>
        <v>0</v>
      </c>
      <c r="AA97" s="140">
        <f>IF(ISERROR(VLOOKUP($C97,'LINHA 1'!$C$6:$BM$162,'Carga People'!AA$2,0)),0,VLOOKUP($C97,'LINHA 1'!$C$6:$BM$162,'Carga People'!AA$2,0))+IF(ISERROR(VLOOKUP($C97,'LINHA 2'!$C$6:$BM$114,'Carga People'!AA$2,0)),0,VLOOKUP($C97,'LINHA 2'!$C$6:$BM$114,'Carga People'!AA$2,0))+IF(ISERROR(VLOOKUP($C97,'LINHA 3'!$C$6:$BM$106,'Carga People'!AA$2,0)),0,VLOOKUP($C97,'LINHA 3'!$C$6:$BM$106,'Carga People'!AA$2,0))</f>
        <v>0</v>
      </c>
      <c r="AB97" s="140">
        <f>IF(ISERROR(VLOOKUP($C97,'LINHA 1'!$C$6:$BM$162,'Carga People'!AB$2,0)),0,VLOOKUP($C97,'LINHA 1'!$C$6:$BM$162,'Carga People'!AB$2,0))+IF(ISERROR(VLOOKUP($C97,'LINHA 2'!$C$6:$BM$114,'Carga People'!AB$2,0)),0,VLOOKUP($C97,'LINHA 2'!$C$6:$BM$114,'Carga People'!AB$2,0))+IF(ISERROR(VLOOKUP($C97,'LINHA 3'!$C$6:$BM$106,'Carga People'!AB$2,0)),0,VLOOKUP($C97,'LINHA 3'!$C$6:$BM$106,'Carga People'!AB$2,0))</f>
        <v>0</v>
      </c>
      <c r="AC97" s="140">
        <f>IF(ISERROR(VLOOKUP($C97,'LINHA 1'!$C$6:$BM$162,'Carga People'!AC$2,0)),0,VLOOKUP($C97,'LINHA 1'!$C$6:$BM$162,'Carga People'!AC$2,0))+IF(ISERROR(VLOOKUP($C97,'LINHA 2'!$C$6:$BM$114,'Carga People'!AC$2,0)),0,VLOOKUP($C97,'LINHA 2'!$C$6:$BM$114,'Carga People'!AC$2,0))+IF(ISERROR(VLOOKUP($C97,'LINHA 3'!$C$6:$BM$106,'Carga People'!AC$2,0)),0,VLOOKUP($C97,'LINHA 3'!$C$6:$BM$106,'Carga People'!AC$2,0))</f>
        <v>0</v>
      </c>
      <c r="AD97" s="140">
        <f>IF(ISERROR(VLOOKUP($C97,'LINHA 1'!$C$6:$BM$162,'Carga People'!AD$2,0)),0,VLOOKUP($C97,'LINHA 1'!$C$6:$BM$162,'Carga People'!AD$2,0))+IF(ISERROR(VLOOKUP($C97,'LINHA 2'!$C$6:$BM$114,'Carga People'!AD$2,0)),0,VLOOKUP($C97,'LINHA 2'!$C$6:$BM$114,'Carga People'!AD$2,0))+IF(ISERROR(VLOOKUP($C97,'LINHA 3'!$C$6:$BM$106,'Carga People'!AD$2,0)),0,VLOOKUP($C97,'LINHA 3'!$C$6:$BM$106,'Carga People'!AD$2,0))</f>
        <v>0</v>
      </c>
      <c r="AE97" s="140">
        <f>IF(ISERROR(VLOOKUP($C97,'LINHA 1'!$C$6:$BM$162,'Carga People'!AE$2,0)),0,VLOOKUP($C97,'LINHA 1'!$C$6:$BM$162,'Carga People'!AE$2,0))+IF(ISERROR(VLOOKUP($C97,'LINHA 2'!$C$6:$BM$114,'Carga People'!AE$2,0)),0,VLOOKUP($C97,'LINHA 2'!$C$6:$BM$114,'Carga People'!AE$2,0))+IF(ISERROR(VLOOKUP($C97,'LINHA 3'!$C$6:$BM$106,'Carga People'!AE$2,0)),0,VLOOKUP($C97,'LINHA 3'!$C$6:$BM$106,'Carga People'!AE$2,0))</f>
        <v>0</v>
      </c>
      <c r="AF97" s="140">
        <f>IF(ISERROR(VLOOKUP($C97,'LINHA 1'!$C$6:$BM$162,'Carga People'!AF$2,0)),0,VLOOKUP($C97,'LINHA 1'!$C$6:$BM$162,'Carga People'!AF$2,0))+IF(ISERROR(VLOOKUP($C97,'LINHA 2'!$C$6:$BM$114,'Carga People'!AF$2,0)),0,VLOOKUP($C97,'LINHA 2'!$C$6:$BM$114,'Carga People'!AF$2,0))+IF(ISERROR(VLOOKUP($C97,'LINHA 3'!$C$6:$BM$106,'Carga People'!AF$2,0)),0,VLOOKUP($C97,'LINHA 3'!$C$6:$BM$106,'Carga People'!AF$2,0))</f>
        <v>0</v>
      </c>
      <c r="AG97" s="140">
        <f>IF(ISERROR(VLOOKUP($C97,'LINHA 1'!$C$6:$BM$162,'Carga People'!AG$2,0)),0,VLOOKUP($C97,'LINHA 1'!$C$6:$BM$162,'Carga People'!AG$2,0))+IF(ISERROR(VLOOKUP($C97,'LINHA 2'!$C$6:$BM$114,'Carga People'!AG$2,0)),0,VLOOKUP($C97,'LINHA 2'!$C$6:$BM$114,'Carga People'!AG$2,0))+IF(ISERROR(VLOOKUP($C97,'LINHA 3'!$C$6:$BM$106,'Carga People'!AG$2,0)),0,VLOOKUP($C97,'LINHA 3'!$C$6:$BM$106,'Carga People'!AG$2,0))</f>
        <v>0</v>
      </c>
      <c r="AH97" s="140">
        <f>IF(ISERROR(VLOOKUP($C97,'LINHA 1'!$C$6:$BM$162,'Carga People'!AH$2,0)),0,VLOOKUP($C97,'LINHA 1'!$C$6:$BM$162,'Carga People'!AH$2,0))+IF(ISERROR(VLOOKUP($C97,'LINHA 2'!$C$6:$BM$114,'Carga People'!AH$2,0)),0,VLOOKUP($C97,'LINHA 2'!$C$6:$BM$114,'Carga People'!AH$2,0))+IF(ISERROR(VLOOKUP($C97,'LINHA 3'!$C$6:$BM$106,'Carga People'!AH$2,0)),0,VLOOKUP($C97,'LINHA 3'!$C$6:$BM$106,'Carga People'!AH$2,0))</f>
        <v>0</v>
      </c>
      <c r="AI97" s="140">
        <f>IF(ISERROR(VLOOKUP($C97,'LINHA 1'!$C$6:$BM$162,'Carga People'!AI$2,0)),0,VLOOKUP($C97,'LINHA 1'!$C$6:$BM$162,'Carga People'!AI$2,0))+IF(ISERROR(VLOOKUP($C97,'LINHA 2'!$C$6:$BM$114,'Carga People'!AI$2,0)),0,VLOOKUP($C97,'LINHA 2'!$C$6:$BM$114,'Carga People'!AI$2,0))+IF(ISERROR(VLOOKUP($C97,'LINHA 3'!$C$6:$BM$106,'Carga People'!AI$2,0)),0,VLOOKUP($C97,'LINHA 3'!$C$6:$BM$106,'Carga People'!AI$2,0))</f>
        <v>0</v>
      </c>
      <c r="AJ97" s="140">
        <f>IF(ISERROR(VLOOKUP($C97,'LINHA 1'!$C$6:$BM$162,'Carga People'!AJ$2,0)),0,VLOOKUP($C97,'LINHA 1'!$C$6:$BM$162,'Carga People'!AJ$2,0))+IF(ISERROR(VLOOKUP($C97,'LINHA 2'!$C$6:$BM$114,'Carga People'!AJ$2,0)),0,VLOOKUP($C97,'LINHA 2'!$C$6:$BM$114,'Carga People'!AJ$2,0))+IF(ISERROR(VLOOKUP($C97,'LINHA 3'!$C$6:$BM$106,'Carga People'!AJ$2,0)),0,VLOOKUP($C97,'LINHA 3'!$C$6:$BM$106,'Carga People'!AJ$2,0))</f>
        <v>0</v>
      </c>
      <c r="AK97" s="140">
        <f>IF(ISERROR(VLOOKUP($C97,'LINHA 1'!$C$6:$BM$162,'Carga People'!AK$2,0)),0,VLOOKUP($C97,'LINHA 1'!$C$6:$BM$162,'Carga People'!AK$2,0))+IF(ISERROR(VLOOKUP($C97,'LINHA 2'!$C$6:$BM$114,'Carga People'!AK$2,0)),0,VLOOKUP($C97,'LINHA 2'!$C$6:$BM$114,'Carga People'!AK$2,0))+IF(ISERROR(VLOOKUP($C97,'LINHA 3'!$C$6:$BM$106,'Carga People'!AK$2,0)),0,VLOOKUP($C97,'LINHA 3'!$C$6:$BM$106,'Carga People'!AK$2,0))</f>
        <v>0</v>
      </c>
      <c r="AL97" s="140">
        <f>IF(ISERROR(VLOOKUP($C97,'LINHA 1'!$C$6:$BM$162,'Carga People'!AL$2,0)),0,VLOOKUP($C97,'LINHA 1'!$C$6:$BM$162,'Carga People'!AL$2,0))+IF(ISERROR(VLOOKUP($C97,'LINHA 2'!$C$6:$BM$114,'Carga People'!AL$2,0)),0,VLOOKUP($C97,'LINHA 2'!$C$6:$BM$114,'Carga People'!AL$2,0))+IF(ISERROR(VLOOKUP($C97,'LINHA 3'!$C$6:$BM$106,'Carga People'!AL$2,0)),0,VLOOKUP($C97,'LINHA 3'!$C$6:$BM$106,'Carga People'!AL$2,0))</f>
        <v>0</v>
      </c>
      <c r="AM97" s="140">
        <f>IF(ISERROR(VLOOKUP($C97,'LINHA 1'!$C$6:$BM$162,'Carga People'!AM$2,0)),0,VLOOKUP($C97,'LINHA 1'!$C$6:$BM$162,'Carga People'!AM$2,0))+IF(ISERROR(VLOOKUP($C97,'LINHA 2'!$C$6:$BM$114,'Carga People'!AM$2,0)),0,VLOOKUP($C97,'LINHA 2'!$C$6:$BM$114,'Carga People'!AM$2,0))+IF(ISERROR(VLOOKUP($C97,'LINHA 3'!$C$6:$BM$106,'Carga People'!AM$2,0)),0,VLOOKUP($C97,'LINHA 3'!$C$6:$BM$106,'Carga People'!AM$2,0))</f>
        <v>0</v>
      </c>
      <c r="AN97" s="140">
        <f>IF(ISERROR(VLOOKUP($C97,'LINHA 1'!$C$6:$BM$162,'Carga People'!AN$2,0)),0,VLOOKUP($C97,'LINHA 1'!$C$6:$BM$162,'Carga People'!AN$2,0))+IF(ISERROR(VLOOKUP($C97,'LINHA 2'!$C$6:$BM$114,'Carga People'!AN$2,0)),0,VLOOKUP($C97,'LINHA 2'!$C$6:$BM$114,'Carga People'!AN$2,0))+IF(ISERROR(VLOOKUP($C97,'LINHA 3'!$C$6:$BM$106,'Carga People'!AN$2,0)),0,VLOOKUP($C97,'LINHA 3'!$C$6:$BM$106,'Carga People'!AN$2,0))</f>
        <v>0</v>
      </c>
      <c r="AO97" s="140">
        <f>IF(ISERROR(VLOOKUP($C97,'LINHA 1'!$C$6:$BM$162,'Carga People'!AO$2,0)),0,VLOOKUP($C97,'LINHA 1'!$C$6:$BM$162,'Carga People'!AO$2,0))+IF(ISERROR(VLOOKUP($C97,'LINHA 2'!$C$6:$BM$114,'Carga People'!AO$2,0)),0,VLOOKUP($C97,'LINHA 2'!$C$6:$BM$114,'Carga People'!AO$2,0))+IF(ISERROR(VLOOKUP($C97,'LINHA 3'!$C$6:$BM$106,'Carga People'!AO$2,0)),0,VLOOKUP($C97,'LINHA 3'!$C$6:$BM$106,'Carga People'!AO$2,0))</f>
        <v>0</v>
      </c>
      <c r="AP97" s="140">
        <f>IF(ISERROR(VLOOKUP($C97,'LINHA 1'!$C$6:$BM$162,'Carga People'!AP$2,0)),0,VLOOKUP($C97,'LINHA 1'!$C$6:$BM$162,'Carga People'!AP$2,0))+IF(ISERROR(VLOOKUP($C97,'LINHA 2'!$C$6:$BM$114,'Carga People'!AP$2,0)),0,VLOOKUP($C97,'LINHA 2'!$C$6:$BM$114,'Carga People'!AP$2,0))+IF(ISERROR(VLOOKUP($C97,'LINHA 3'!$C$6:$BM$106,'Carga People'!AP$2,0)),0,VLOOKUP($C97,'LINHA 3'!$C$6:$BM$106,'Carga People'!AP$2,0))</f>
        <v>0</v>
      </c>
      <c r="AQ97" s="140">
        <f>IF(ISERROR(VLOOKUP($C97,'LINHA 1'!$C$6:$BM$162,'Carga People'!AQ$2,0)),0,VLOOKUP($C97,'LINHA 1'!$C$6:$BM$162,'Carga People'!AQ$2,0))+IF(ISERROR(VLOOKUP($C97,'LINHA 2'!$C$6:$BM$114,'Carga People'!AQ$2,0)),0,VLOOKUP($C97,'LINHA 2'!$C$6:$BM$114,'Carga People'!AQ$2,0))+IF(ISERROR(VLOOKUP($C97,'LINHA 3'!$C$6:$BM$106,'Carga People'!AQ$2,0)),0,VLOOKUP($C97,'LINHA 3'!$C$6:$BM$106,'Carga People'!AQ$2,0))</f>
        <v>0</v>
      </c>
      <c r="AR97" s="140">
        <f>IF(ISERROR(VLOOKUP($C97,'LINHA 1'!$C$6:$BM$162,'Carga People'!AR$2,0)),0,VLOOKUP($C97,'LINHA 1'!$C$6:$BM$162,'Carga People'!AR$2,0))+IF(ISERROR(VLOOKUP($C97,'LINHA 2'!$C$6:$BM$114,'Carga People'!AR$2,0)),0,VLOOKUP($C97,'LINHA 2'!$C$6:$BM$114,'Carga People'!AR$2,0))+IF(ISERROR(VLOOKUP($C97,'LINHA 3'!$C$6:$BM$106,'Carga People'!AR$2,0)),0,VLOOKUP($C97,'LINHA 3'!$C$6:$BM$106,'Carga People'!AR$2,0))</f>
        <v>0</v>
      </c>
      <c r="AS97" s="140">
        <f>IF(ISERROR(VLOOKUP($C97,'LINHA 1'!$C$6:$BM$162,'Carga People'!AS$2,0)),0,VLOOKUP($C97,'LINHA 1'!$C$6:$BM$162,'Carga People'!AS$2,0))+IF(ISERROR(VLOOKUP($C97,'LINHA 2'!$C$6:$BM$114,'Carga People'!AS$2,0)),0,VLOOKUP($C97,'LINHA 2'!$C$6:$BM$114,'Carga People'!AS$2,0))+IF(ISERROR(VLOOKUP($C97,'LINHA 3'!$C$6:$BM$106,'Carga People'!AS$2,0)),0,VLOOKUP($C97,'LINHA 3'!$C$6:$BM$106,'Carga People'!AS$2,0))</f>
        <v>0</v>
      </c>
      <c r="AT97" s="140">
        <f>IF(ISERROR(VLOOKUP($C97,'LINHA 1'!$C$6:$BM$162,'Carga People'!AT$2,0)),0,VLOOKUP($C97,'LINHA 1'!$C$6:$BM$162,'Carga People'!AT$2,0))+IF(ISERROR(VLOOKUP($C97,'LINHA 2'!$C$6:$BM$114,'Carga People'!AT$2,0)),0,VLOOKUP($C97,'LINHA 2'!$C$6:$BM$114,'Carga People'!AT$2,0))+IF(ISERROR(VLOOKUP($C97,'LINHA 3'!$C$6:$BM$106,'Carga People'!AT$2,0)),0,VLOOKUP($C97,'LINHA 3'!$C$6:$BM$106,'Carga People'!AT$2,0))</f>
        <v>0</v>
      </c>
      <c r="AU97" s="367">
        <f t="shared" si="12"/>
        <v>0</v>
      </c>
      <c r="AV97" s="780" t="str">
        <f t="shared" si="13"/>
        <v/>
      </c>
      <c r="AW97" s="90">
        <f>IF(D97="","",VLOOKUP(D97,MI_ME!$D$5:$AQ$336,39,0))</f>
        <v>0</v>
      </c>
      <c r="AX97" s="660"/>
    </row>
    <row r="98" spans="1:50" ht="18" hidden="1" customHeight="1" x14ac:dyDescent="0.3">
      <c r="A98" s="1792"/>
      <c r="B98" s="771" t="s">
        <v>207</v>
      </c>
      <c r="C98" s="771" t="s">
        <v>235</v>
      </c>
      <c r="D98" s="771" t="str">
        <f>LEFT(C98,11)</f>
        <v>21101HBA206</v>
      </c>
      <c r="E98" s="1457" t="s">
        <v>923</v>
      </c>
      <c r="F98" s="771" t="s">
        <v>15</v>
      </c>
      <c r="G98" s="136"/>
      <c r="H98" s="145"/>
      <c r="I98" s="138"/>
      <c r="J98" s="139">
        <f>IF(ISERROR(VLOOKUP($C98,'LINHA 1'!$C$6:$BM$162,'Carga People'!J$2,0)),0,VLOOKUP($C98,'LINHA 1'!$C$6:$BM$162,'Carga People'!J$2,0))+IF(ISERROR(VLOOKUP($C98,'LINHA 2'!$C$6:$BM$114,'Carga People'!J$2,0)),0,VLOOKUP($C98,'LINHA 2'!$C$6:$BM$114,'Carga People'!J$2,0))+IF(ISERROR(VLOOKUP($C98,'LINHA 3'!$C$6:$BM$106,'Carga People'!J$2,0)),0,VLOOKUP($C98,'LINHA 3'!$C$6:$BM$106,'Carga People'!J$2,0))</f>
        <v>0</v>
      </c>
      <c r="K98" s="140">
        <f>IF(ISERROR(VLOOKUP($C98,'LINHA 1'!$C$6:$BM$162,'Carga People'!K$2,0)),0,VLOOKUP($C98,'LINHA 1'!$C$6:$BM$162,'Carga People'!K$2,0))+IF(ISERROR(VLOOKUP($C98,'LINHA 2'!$C$6:$BM$114,'Carga People'!K$2,0)),0,VLOOKUP($C98,'LINHA 2'!$C$6:$BM$114,'Carga People'!K$2,0))+IF(ISERROR(VLOOKUP($C98,'LINHA 3'!$C$6:$BM$106,'Carga People'!K$2,0)),0,VLOOKUP($C98,'LINHA 3'!$C$6:$BM$106,'Carga People'!K$2,0))</f>
        <v>0</v>
      </c>
      <c r="L98" s="140">
        <f>IF(ISERROR(VLOOKUP($C98,'LINHA 1'!$C$6:$BM$162,'Carga People'!L$2,0)),0,VLOOKUP($C98,'LINHA 1'!$C$6:$BM$162,'Carga People'!L$2,0))+IF(ISERROR(VLOOKUP($C98,'LINHA 2'!$C$6:$BM$114,'Carga People'!L$2,0)),0,VLOOKUP($C98,'LINHA 2'!$C$6:$BM$114,'Carga People'!L$2,0))+IF(ISERROR(VLOOKUP($C98,'LINHA 3'!$C$6:$BM$106,'Carga People'!L$2,0)),0,VLOOKUP($C98,'LINHA 3'!$C$6:$BM$106,'Carga People'!L$2,0))</f>
        <v>0</v>
      </c>
      <c r="M98" s="140">
        <f>IF(ISERROR(VLOOKUP($C98,'LINHA 1'!$C$6:$BM$162,'Carga People'!M$2,0)),0,VLOOKUP($C98,'LINHA 1'!$C$6:$BM$162,'Carga People'!M$2,0))+IF(ISERROR(VLOOKUP($C98,'LINHA 2'!$C$6:$BM$114,'Carga People'!M$2,0)),0,VLOOKUP($C98,'LINHA 2'!$C$6:$BM$114,'Carga People'!M$2,0))+IF(ISERROR(VLOOKUP($C98,'LINHA 3'!$C$6:$BM$106,'Carga People'!M$2,0)),0,VLOOKUP($C98,'LINHA 3'!$C$6:$BM$106,'Carga People'!M$2,0))</f>
        <v>0</v>
      </c>
      <c r="N98" s="140">
        <f>IF(ISERROR(VLOOKUP($C98,'LINHA 1'!$C$6:$BM$162,'Carga People'!N$2,0)),0,VLOOKUP($C98,'LINHA 1'!$C$6:$BM$162,'Carga People'!N$2,0))+IF(ISERROR(VLOOKUP($C98,'LINHA 2'!$C$6:$BM$114,'Carga People'!N$2,0)),0,VLOOKUP($C98,'LINHA 2'!$C$6:$BM$114,'Carga People'!N$2,0))+IF(ISERROR(VLOOKUP($C98,'LINHA 3'!$C$6:$BM$106,'Carga People'!N$2,0)),0,VLOOKUP($C98,'LINHA 3'!$C$6:$BM$106,'Carga People'!N$2,0))</f>
        <v>0</v>
      </c>
      <c r="O98" s="140">
        <f>IF(ISERROR(VLOOKUP($C98,'LINHA 1'!$C$6:$BM$162,'Carga People'!O$2,0)),0,VLOOKUP($C98,'LINHA 1'!$C$6:$BM$162,'Carga People'!O$2,0))+IF(ISERROR(VLOOKUP($C98,'LINHA 2'!$C$6:$BM$114,'Carga People'!O$2,0)),0,VLOOKUP($C98,'LINHA 2'!$C$6:$BM$114,'Carga People'!O$2,0))+IF(ISERROR(VLOOKUP($C98,'LINHA 3'!$C$6:$BM$106,'Carga People'!O$2,0)),0,VLOOKUP($C98,'LINHA 3'!$C$6:$BM$106,'Carga People'!O$2,0))</f>
        <v>0</v>
      </c>
      <c r="P98" s="140">
        <f>IF(ISERROR(VLOOKUP($C98,'LINHA 1'!$C$6:$BM$162,'Carga People'!P$2,0)),0,VLOOKUP($C98,'LINHA 1'!$C$6:$BM$162,'Carga People'!P$2,0))+IF(ISERROR(VLOOKUP($C98,'LINHA 2'!$C$6:$BM$114,'Carga People'!P$2,0)),0,VLOOKUP($C98,'LINHA 2'!$C$6:$BM$114,'Carga People'!P$2,0))+IF(ISERROR(VLOOKUP($C98,'LINHA 3'!$C$6:$BM$106,'Carga People'!P$2,0)),0,VLOOKUP($C98,'LINHA 3'!$C$6:$BM$106,'Carga People'!P$2,0))</f>
        <v>0</v>
      </c>
      <c r="Q98" s="140">
        <f>IF(ISERROR(VLOOKUP($C98,'LINHA 1'!$C$6:$BM$162,'Carga People'!Q$2,0)),0,VLOOKUP($C98,'LINHA 1'!$C$6:$BM$162,'Carga People'!Q$2,0))+IF(ISERROR(VLOOKUP($C98,'LINHA 2'!$C$6:$BM$114,'Carga People'!Q$2,0)),0,VLOOKUP($C98,'LINHA 2'!$C$6:$BM$114,'Carga People'!Q$2,0))+IF(ISERROR(VLOOKUP($C98,'LINHA 3'!$C$6:$BM$106,'Carga People'!Q$2,0)),0,VLOOKUP($C98,'LINHA 3'!$C$6:$BM$106,'Carga People'!Q$2,0))</f>
        <v>0</v>
      </c>
      <c r="R98" s="140">
        <f>IF(ISERROR(VLOOKUP($C98,'LINHA 1'!$C$6:$BM$162,'Carga People'!R$2,0)),0,VLOOKUP($C98,'LINHA 1'!$C$6:$BM$162,'Carga People'!R$2,0))+IF(ISERROR(VLOOKUP($C98,'LINHA 2'!$C$6:$BM$114,'Carga People'!R$2,0)),0,VLOOKUP($C98,'LINHA 2'!$C$6:$BM$114,'Carga People'!R$2,0))+IF(ISERROR(VLOOKUP($C98,'LINHA 3'!$C$6:$BM$106,'Carga People'!R$2,0)),0,VLOOKUP($C98,'LINHA 3'!$C$6:$BM$106,'Carga People'!R$2,0))</f>
        <v>0</v>
      </c>
      <c r="S98" s="140">
        <f>IF(ISERROR(VLOOKUP($C98,'LINHA 1'!$C$6:$BM$162,'Carga People'!S$2,0)),0,VLOOKUP($C98,'LINHA 1'!$C$6:$BM$162,'Carga People'!S$2,0))+IF(ISERROR(VLOOKUP($C98,'LINHA 2'!$C$6:$BM$114,'Carga People'!S$2,0)),0,VLOOKUP($C98,'LINHA 2'!$C$6:$BM$114,'Carga People'!S$2,0))+IF(ISERROR(VLOOKUP($C98,'LINHA 3'!$C$6:$BM$106,'Carga People'!S$2,0)),0,VLOOKUP($C98,'LINHA 3'!$C$6:$BM$106,'Carga People'!S$2,0))</f>
        <v>0</v>
      </c>
      <c r="T98" s="140">
        <f>IF(ISERROR(VLOOKUP($C98,'LINHA 1'!$C$6:$BM$162,'Carga People'!T$2,0)),0,VLOOKUP($C98,'LINHA 1'!$C$6:$BM$162,'Carga People'!T$2,0))+IF(ISERROR(VLOOKUP($C98,'LINHA 2'!$C$6:$BM$114,'Carga People'!T$2,0)),0,VLOOKUP($C98,'LINHA 2'!$C$6:$BM$114,'Carga People'!T$2,0))+IF(ISERROR(VLOOKUP($C98,'LINHA 3'!$C$6:$BM$106,'Carga People'!T$2,0)),0,VLOOKUP($C98,'LINHA 3'!$C$6:$BM$106,'Carga People'!T$2,0))</f>
        <v>0</v>
      </c>
      <c r="U98" s="140">
        <f>IF(ISERROR(VLOOKUP($C98,'LINHA 1'!$C$6:$BM$162,'Carga People'!U$2,0)),0,VLOOKUP($C98,'LINHA 1'!$C$6:$BM$162,'Carga People'!U$2,0))+IF(ISERROR(VLOOKUP($C98,'LINHA 2'!$C$6:$BM$114,'Carga People'!U$2,0)),0,VLOOKUP($C98,'LINHA 2'!$C$6:$BM$114,'Carga People'!U$2,0))+IF(ISERROR(VLOOKUP($C98,'LINHA 3'!$C$6:$BM$106,'Carga People'!U$2,0)),0,VLOOKUP($C98,'LINHA 3'!$C$6:$BM$106,'Carga People'!U$2,0))</f>
        <v>0</v>
      </c>
      <c r="V98" s="140">
        <f>IF(ISERROR(VLOOKUP($C98,'LINHA 1'!$C$6:$BM$162,'Carga People'!V$2,0)),0,VLOOKUP($C98,'LINHA 1'!$C$6:$BM$162,'Carga People'!V$2,0))+IF(ISERROR(VLOOKUP($C98,'LINHA 2'!$C$6:$BM$114,'Carga People'!V$2,0)),0,VLOOKUP($C98,'LINHA 2'!$C$6:$BM$114,'Carga People'!V$2,0))+IF(ISERROR(VLOOKUP($C98,'LINHA 3'!$C$6:$BM$106,'Carga People'!V$2,0)),0,VLOOKUP($C98,'LINHA 3'!$C$6:$BM$106,'Carga People'!V$2,0))</f>
        <v>0</v>
      </c>
      <c r="W98" s="140">
        <f>IF(ISERROR(VLOOKUP($C98,'LINHA 1'!$C$6:$BM$162,'Carga People'!W$2,0)),0,VLOOKUP($C98,'LINHA 1'!$C$6:$BM$162,'Carga People'!W$2,0))+IF(ISERROR(VLOOKUP($C98,'LINHA 2'!$C$6:$BM$114,'Carga People'!W$2,0)),0,VLOOKUP($C98,'LINHA 2'!$C$6:$BM$114,'Carga People'!W$2,0))+IF(ISERROR(VLOOKUP($C98,'LINHA 3'!$C$6:$BM$106,'Carga People'!W$2,0)),0,VLOOKUP($C98,'LINHA 3'!$C$6:$BM$106,'Carga People'!W$2,0))</f>
        <v>0</v>
      </c>
      <c r="X98" s="140">
        <f>IF(ISERROR(VLOOKUP($C98,'LINHA 1'!$C$6:$BM$162,'Carga People'!X$2,0)),0,VLOOKUP($C98,'LINHA 1'!$C$6:$BM$162,'Carga People'!X$2,0))+IF(ISERROR(VLOOKUP($C98,'LINHA 2'!$C$6:$BM$114,'Carga People'!X$2,0)),0,VLOOKUP($C98,'LINHA 2'!$C$6:$BM$114,'Carga People'!X$2,0))+IF(ISERROR(VLOOKUP($C98,'LINHA 3'!$C$6:$BM$106,'Carga People'!X$2,0)),0,VLOOKUP($C98,'LINHA 3'!$C$6:$BM$106,'Carga People'!X$2,0))</f>
        <v>0</v>
      </c>
      <c r="Y98" s="140">
        <f>IF(ISERROR(VLOOKUP($C98,'LINHA 1'!$C$6:$BM$162,'Carga People'!Y$2,0)),0,VLOOKUP($C98,'LINHA 1'!$C$6:$BM$162,'Carga People'!Y$2,0))+IF(ISERROR(VLOOKUP($C98,'LINHA 2'!$C$6:$BM$114,'Carga People'!Y$2,0)),0,VLOOKUP($C98,'LINHA 2'!$C$6:$BM$114,'Carga People'!Y$2,0))+IF(ISERROR(VLOOKUP($C98,'LINHA 3'!$C$6:$BM$106,'Carga People'!Y$2,0)),0,VLOOKUP($C98,'LINHA 3'!$C$6:$BM$106,'Carga People'!Y$2,0))</f>
        <v>0</v>
      </c>
      <c r="Z98" s="140">
        <f>IF(ISERROR(VLOOKUP($C98,'LINHA 1'!$C$6:$BM$162,'Carga People'!Z$2,0)),0,VLOOKUP($C98,'LINHA 1'!$C$6:$BM$162,'Carga People'!Z$2,0))+IF(ISERROR(VLOOKUP($C98,'LINHA 2'!$C$6:$BM$114,'Carga People'!Z$2,0)),0,VLOOKUP($C98,'LINHA 2'!$C$6:$BM$114,'Carga People'!Z$2,0))+IF(ISERROR(VLOOKUP($C98,'LINHA 3'!$C$6:$BM$106,'Carga People'!Z$2,0)),0,VLOOKUP($C98,'LINHA 3'!$C$6:$BM$106,'Carga People'!Z$2,0))</f>
        <v>0</v>
      </c>
      <c r="AA98" s="140">
        <f>IF(ISERROR(VLOOKUP($C98,'LINHA 1'!$C$6:$BM$162,'Carga People'!AA$2,0)),0,VLOOKUP($C98,'LINHA 1'!$C$6:$BM$162,'Carga People'!AA$2,0))+IF(ISERROR(VLOOKUP($C98,'LINHA 2'!$C$6:$BM$114,'Carga People'!AA$2,0)),0,VLOOKUP($C98,'LINHA 2'!$C$6:$BM$114,'Carga People'!AA$2,0))+IF(ISERROR(VLOOKUP($C98,'LINHA 3'!$C$6:$BM$106,'Carga People'!AA$2,0)),0,VLOOKUP($C98,'LINHA 3'!$C$6:$BM$106,'Carga People'!AA$2,0))</f>
        <v>0</v>
      </c>
      <c r="AB98" s="140">
        <f>IF(ISERROR(VLOOKUP($C98,'LINHA 1'!$C$6:$BM$162,'Carga People'!AB$2,0)),0,VLOOKUP($C98,'LINHA 1'!$C$6:$BM$162,'Carga People'!AB$2,0))+IF(ISERROR(VLOOKUP($C98,'LINHA 2'!$C$6:$BM$114,'Carga People'!AB$2,0)),0,VLOOKUP($C98,'LINHA 2'!$C$6:$BM$114,'Carga People'!AB$2,0))+IF(ISERROR(VLOOKUP($C98,'LINHA 3'!$C$6:$BM$106,'Carga People'!AB$2,0)),0,VLOOKUP($C98,'LINHA 3'!$C$6:$BM$106,'Carga People'!AB$2,0))</f>
        <v>0</v>
      </c>
      <c r="AC98" s="140">
        <f>IF(ISERROR(VLOOKUP($C98,'LINHA 1'!$C$6:$BM$162,'Carga People'!AC$2,0)),0,VLOOKUP($C98,'LINHA 1'!$C$6:$BM$162,'Carga People'!AC$2,0))+IF(ISERROR(VLOOKUP($C98,'LINHA 2'!$C$6:$BM$114,'Carga People'!AC$2,0)),0,VLOOKUP($C98,'LINHA 2'!$C$6:$BM$114,'Carga People'!AC$2,0))+IF(ISERROR(VLOOKUP($C98,'LINHA 3'!$C$6:$BM$106,'Carga People'!AC$2,0)),0,VLOOKUP($C98,'LINHA 3'!$C$6:$BM$106,'Carga People'!AC$2,0))</f>
        <v>0</v>
      </c>
      <c r="AD98" s="140">
        <f>IF(ISERROR(VLOOKUP($C98,'LINHA 1'!$C$6:$BM$162,'Carga People'!AD$2,0)),0,VLOOKUP($C98,'LINHA 1'!$C$6:$BM$162,'Carga People'!AD$2,0))+IF(ISERROR(VLOOKUP($C98,'LINHA 2'!$C$6:$BM$114,'Carga People'!AD$2,0)),0,VLOOKUP($C98,'LINHA 2'!$C$6:$BM$114,'Carga People'!AD$2,0))+IF(ISERROR(VLOOKUP($C98,'LINHA 3'!$C$6:$BM$106,'Carga People'!AD$2,0)),0,VLOOKUP($C98,'LINHA 3'!$C$6:$BM$106,'Carga People'!AD$2,0))</f>
        <v>0</v>
      </c>
      <c r="AE98" s="140">
        <f>IF(ISERROR(VLOOKUP($C98,'LINHA 1'!$C$6:$BM$162,'Carga People'!AE$2,0)),0,VLOOKUP($C98,'LINHA 1'!$C$6:$BM$162,'Carga People'!AE$2,0))+IF(ISERROR(VLOOKUP($C98,'LINHA 2'!$C$6:$BM$114,'Carga People'!AE$2,0)),0,VLOOKUP($C98,'LINHA 2'!$C$6:$BM$114,'Carga People'!AE$2,0))+IF(ISERROR(VLOOKUP($C98,'LINHA 3'!$C$6:$BM$106,'Carga People'!AE$2,0)),0,VLOOKUP($C98,'LINHA 3'!$C$6:$BM$106,'Carga People'!AE$2,0))</f>
        <v>0</v>
      </c>
      <c r="AF98" s="140">
        <f>IF(ISERROR(VLOOKUP($C98,'LINHA 1'!$C$6:$BM$162,'Carga People'!AF$2,0)),0,VLOOKUP($C98,'LINHA 1'!$C$6:$BM$162,'Carga People'!AF$2,0))+IF(ISERROR(VLOOKUP($C98,'LINHA 2'!$C$6:$BM$114,'Carga People'!AF$2,0)),0,VLOOKUP($C98,'LINHA 2'!$C$6:$BM$114,'Carga People'!AF$2,0))+IF(ISERROR(VLOOKUP($C98,'LINHA 3'!$C$6:$BM$106,'Carga People'!AF$2,0)),0,VLOOKUP($C98,'LINHA 3'!$C$6:$BM$106,'Carga People'!AF$2,0))</f>
        <v>0</v>
      </c>
      <c r="AG98" s="140">
        <f>IF(ISERROR(VLOOKUP($C98,'LINHA 1'!$C$6:$BM$162,'Carga People'!AG$2,0)),0,VLOOKUP($C98,'LINHA 1'!$C$6:$BM$162,'Carga People'!AG$2,0))+IF(ISERROR(VLOOKUP($C98,'LINHA 2'!$C$6:$BM$114,'Carga People'!AG$2,0)),0,VLOOKUP($C98,'LINHA 2'!$C$6:$BM$114,'Carga People'!AG$2,0))+IF(ISERROR(VLOOKUP($C98,'LINHA 3'!$C$6:$BM$106,'Carga People'!AG$2,0)),0,VLOOKUP($C98,'LINHA 3'!$C$6:$BM$106,'Carga People'!AG$2,0))</f>
        <v>0</v>
      </c>
      <c r="AH98" s="140">
        <f>IF(ISERROR(VLOOKUP($C98,'LINHA 1'!$C$6:$BM$162,'Carga People'!AH$2,0)),0,VLOOKUP($C98,'LINHA 1'!$C$6:$BM$162,'Carga People'!AH$2,0))+IF(ISERROR(VLOOKUP($C98,'LINHA 2'!$C$6:$BM$114,'Carga People'!AH$2,0)),0,VLOOKUP($C98,'LINHA 2'!$C$6:$BM$114,'Carga People'!AH$2,0))+IF(ISERROR(VLOOKUP($C98,'LINHA 3'!$C$6:$BM$106,'Carga People'!AH$2,0)),0,VLOOKUP($C98,'LINHA 3'!$C$6:$BM$106,'Carga People'!AH$2,0))</f>
        <v>0</v>
      </c>
      <c r="AI98" s="140">
        <f>IF(ISERROR(VLOOKUP($C98,'LINHA 1'!$C$6:$BM$162,'Carga People'!AI$2,0)),0,VLOOKUP($C98,'LINHA 1'!$C$6:$BM$162,'Carga People'!AI$2,0))+IF(ISERROR(VLOOKUP($C98,'LINHA 2'!$C$6:$BM$114,'Carga People'!AI$2,0)),0,VLOOKUP($C98,'LINHA 2'!$C$6:$BM$114,'Carga People'!AI$2,0))+IF(ISERROR(VLOOKUP($C98,'LINHA 3'!$C$6:$BM$106,'Carga People'!AI$2,0)),0,VLOOKUP($C98,'LINHA 3'!$C$6:$BM$106,'Carga People'!AI$2,0))</f>
        <v>0</v>
      </c>
      <c r="AJ98" s="140">
        <f>IF(ISERROR(VLOOKUP($C98,'LINHA 1'!$C$6:$BM$162,'Carga People'!AJ$2,0)),0,VLOOKUP($C98,'LINHA 1'!$C$6:$BM$162,'Carga People'!AJ$2,0))+IF(ISERROR(VLOOKUP($C98,'LINHA 2'!$C$6:$BM$114,'Carga People'!AJ$2,0)),0,VLOOKUP($C98,'LINHA 2'!$C$6:$BM$114,'Carga People'!AJ$2,0))+IF(ISERROR(VLOOKUP($C98,'LINHA 3'!$C$6:$BM$106,'Carga People'!AJ$2,0)),0,VLOOKUP($C98,'LINHA 3'!$C$6:$BM$106,'Carga People'!AJ$2,0))</f>
        <v>0</v>
      </c>
      <c r="AK98" s="140">
        <f>IF(ISERROR(VLOOKUP($C98,'LINHA 1'!$C$6:$BM$162,'Carga People'!AK$2,0)),0,VLOOKUP($C98,'LINHA 1'!$C$6:$BM$162,'Carga People'!AK$2,0))+IF(ISERROR(VLOOKUP($C98,'LINHA 2'!$C$6:$BM$114,'Carga People'!AK$2,0)),0,VLOOKUP($C98,'LINHA 2'!$C$6:$BM$114,'Carga People'!AK$2,0))+IF(ISERROR(VLOOKUP($C98,'LINHA 3'!$C$6:$BM$106,'Carga People'!AK$2,0)),0,VLOOKUP($C98,'LINHA 3'!$C$6:$BM$106,'Carga People'!AK$2,0))</f>
        <v>0</v>
      </c>
      <c r="AL98" s="140">
        <f>IF(ISERROR(VLOOKUP($C98,'LINHA 1'!$C$6:$BM$162,'Carga People'!AL$2,0)),0,VLOOKUP($C98,'LINHA 1'!$C$6:$BM$162,'Carga People'!AL$2,0))+IF(ISERROR(VLOOKUP($C98,'LINHA 2'!$C$6:$BM$114,'Carga People'!AL$2,0)),0,VLOOKUP($C98,'LINHA 2'!$C$6:$BM$114,'Carga People'!AL$2,0))+IF(ISERROR(VLOOKUP($C98,'LINHA 3'!$C$6:$BM$106,'Carga People'!AL$2,0)),0,VLOOKUP($C98,'LINHA 3'!$C$6:$BM$106,'Carga People'!AL$2,0))</f>
        <v>0</v>
      </c>
      <c r="AM98" s="140">
        <f>IF(ISERROR(VLOOKUP($C98,'LINHA 1'!$C$6:$BM$162,'Carga People'!AM$2,0)),0,VLOOKUP($C98,'LINHA 1'!$C$6:$BM$162,'Carga People'!AM$2,0))+IF(ISERROR(VLOOKUP($C98,'LINHA 2'!$C$6:$BM$114,'Carga People'!AM$2,0)),0,VLOOKUP($C98,'LINHA 2'!$C$6:$BM$114,'Carga People'!AM$2,0))+IF(ISERROR(VLOOKUP($C98,'LINHA 3'!$C$6:$BM$106,'Carga People'!AM$2,0)),0,VLOOKUP($C98,'LINHA 3'!$C$6:$BM$106,'Carga People'!AM$2,0))</f>
        <v>0</v>
      </c>
      <c r="AN98" s="140">
        <f>IF(ISERROR(VLOOKUP($C98,'LINHA 1'!$C$6:$BM$162,'Carga People'!AN$2,0)),0,VLOOKUP($C98,'LINHA 1'!$C$6:$BM$162,'Carga People'!AN$2,0))+IF(ISERROR(VLOOKUP($C98,'LINHA 2'!$C$6:$BM$114,'Carga People'!AN$2,0)),0,VLOOKUP($C98,'LINHA 2'!$C$6:$BM$114,'Carga People'!AN$2,0))+IF(ISERROR(VLOOKUP($C98,'LINHA 3'!$C$6:$BM$106,'Carga People'!AN$2,0)),0,VLOOKUP($C98,'LINHA 3'!$C$6:$BM$106,'Carga People'!AN$2,0))</f>
        <v>0</v>
      </c>
      <c r="AO98" s="140">
        <f>IF(ISERROR(VLOOKUP($C98,'LINHA 1'!$C$6:$BM$162,'Carga People'!AO$2,0)),0,VLOOKUP($C98,'LINHA 1'!$C$6:$BM$162,'Carga People'!AO$2,0))+IF(ISERROR(VLOOKUP($C98,'LINHA 2'!$C$6:$BM$114,'Carga People'!AO$2,0)),0,VLOOKUP($C98,'LINHA 2'!$C$6:$BM$114,'Carga People'!AO$2,0))+IF(ISERROR(VLOOKUP($C98,'LINHA 3'!$C$6:$BM$106,'Carga People'!AO$2,0)),0,VLOOKUP($C98,'LINHA 3'!$C$6:$BM$106,'Carga People'!AO$2,0))</f>
        <v>0</v>
      </c>
      <c r="AP98" s="140">
        <f>IF(ISERROR(VLOOKUP($C98,'LINHA 1'!$C$6:$BM$162,'Carga People'!AP$2,0)),0,VLOOKUP($C98,'LINHA 1'!$C$6:$BM$162,'Carga People'!AP$2,0))+IF(ISERROR(VLOOKUP($C98,'LINHA 2'!$C$6:$BM$114,'Carga People'!AP$2,0)),0,VLOOKUP($C98,'LINHA 2'!$C$6:$BM$114,'Carga People'!AP$2,0))+IF(ISERROR(VLOOKUP($C98,'LINHA 3'!$C$6:$BM$106,'Carga People'!AP$2,0)),0,VLOOKUP($C98,'LINHA 3'!$C$6:$BM$106,'Carga People'!AP$2,0))</f>
        <v>0</v>
      </c>
      <c r="AQ98" s="140">
        <f>IF(ISERROR(VLOOKUP($C98,'LINHA 1'!$C$6:$BM$162,'Carga People'!AQ$2,0)),0,VLOOKUP($C98,'LINHA 1'!$C$6:$BM$162,'Carga People'!AQ$2,0))+IF(ISERROR(VLOOKUP($C98,'LINHA 2'!$C$6:$BM$114,'Carga People'!AQ$2,0)),0,VLOOKUP($C98,'LINHA 2'!$C$6:$BM$114,'Carga People'!AQ$2,0))+IF(ISERROR(VLOOKUP($C98,'LINHA 3'!$C$6:$BM$106,'Carga People'!AQ$2,0)),0,VLOOKUP($C98,'LINHA 3'!$C$6:$BM$106,'Carga People'!AQ$2,0))</f>
        <v>0</v>
      </c>
      <c r="AR98" s="140">
        <f>IF(ISERROR(VLOOKUP($C98,'LINHA 1'!$C$6:$BM$162,'Carga People'!AR$2,0)),0,VLOOKUP($C98,'LINHA 1'!$C$6:$BM$162,'Carga People'!AR$2,0))+IF(ISERROR(VLOOKUP($C98,'LINHA 2'!$C$6:$BM$114,'Carga People'!AR$2,0)),0,VLOOKUP($C98,'LINHA 2'!$C$6:$BM$114,'Carga People'!AR$2,0))+IF(ISERROR(VLOOKUP($C98,'LINHA 3'!$C$6:$BM$106,'Carga People'!AR$2,0)),0,VLOOKUP($C98,'LINHA 3'!$C$6:$BM$106,'Carga People'!AR$2,0))</f>
        <v>0</v>
      </c>
      <c r="AS98" s="140">
        <f>IF(ISERROR(VLOOKUP($C98,'LINHA 1'!$C$6:$BM$162,'Carga People'!AS$2,0)),0,VLOOKUP($C98,'LINHA 1'!$C$6:$BM$162,'Carga People'!AS$2,0))+IF(ISERROR(VLOOKUP($C98,'LINHA 2'!$C$6:$BM$114,'Carga People'!AS$2,0)),0,VLOOKUP($C98,'LINHA 2'!$C$6:$BM$114,'Carga People'!AS$2,0))+IF(ISERROR(VLOOKUP($C98,'LINHA 3'!$C$6:$BM$106,'Carga People'!AS$2,0)),0,VLOOKUP($C98,'LINHA 3'!$C$6:$BM$106,'Carga People'!AS$2,0))</f>
        <v>0</v>
      </c>
      <c r="AT98" s="140">
        <f>IF(ISERROR(VLOOKUP($C98,'LINHA 1'!$C$6:$BM$162,'Carga People'!AT$2,0)),0,VLOOKUP($C98,'LINHA 1'!$C$6:$BM$162,'Carga People'!AT$2,0))+IF(ISERROR(VLOOKUP($C98,'LINHA 2'!$C$6:$BM$114,'Carga People'!AT$2,0)),0,VLOOKUP($C98,'LINHA 2'!$C$6:$BM$114,'Carga People'!AT$2,0))+IF(ISERROR(VLOOKUP($C98,'LINHA 3'!$C$6:$BM$106,'Carga People'!AT$2,0)),0,VLOOKUP($C98,'LINHA 3'!$C$6:$BM$106,'Carga People'!AT$2,0))</f>
        <v>0</v>
      </c>
      <c r="AU98" s="367">
        <f t="shared" si="12"/>
        <v>0</v>
      </c>
      <c r="AV98" s="780" t="str">
        <f t="shared" si="13"/>
        <v/>
      </c>
      <c r="AW98" s="90">
        <f>IF(D98="","",VLOOKUP(D98,MI_ME!$D$5:$AQ$336,39,0))</f>
        <v>0</v>
      </c>
      <c r="AX98" s="660"/>
    </row>
    <row r="99" spans="1:50" ht="18" hidden="1" customHeight="1" x14ac:dyDescent="0.3">
      <c r="A99" s="1792"/>
      <c r="B99" s="771" t="s">
        <v>612</v>
      </c>
      <c r="C99" s="771" t="s">
        <v>636</v>
      </c>
      <c r="D99" s="771" t="s">
        <v>630</v>
      </c>
      <c r="E99" s="1457" t="s">
        <v>910</v>
      </c>
      <c r="F99" s="771" t="s">
        <v>15</v>
      </c>
      <c r="G99" s="136"/>
      <c r="H99" s="145"/>
      <c r="I99" s="138"/>
      <c r="J99" s="139">
        <f>IF(ISERROR(VLOOKUP($C99,'LINHA 1'!$C$6:$BM$162,'Carga People'!J$2,0)),0,VLOOKUP($C99,'LINHA 1'!$C$6:$BM$162,'Carga People'!J$2,0))+IF(ISERROR(VLOOKUP($C99,'LINHA 2'!$C$6:$BM$114,'Carga People'!J$2,0)),0,VLOOKUP($C99,'LINHA 2'!$C$6:$BM$114,'Carga People'!J$2,0))+IF(ISERROR(VLOOKUP($C99,'LINHA 3'!$C$6:$BM$106,'Carga People'!J$2,0)),0,VLOOKUP($C99,'LINHA 3'!$C$6:$BM$106,'Carga People'!J$2,0))</f>
        <v>0</v>
      </c>
      <c r="K99" s="140">
        <f>IF(ISERROR(VLOOKUP($C99,'LINHA 1'!$C$6:$BM$162,'Carga People'!K$2,0)),0,VLOOKUP($C99,'LINHA 1'!$C$6:$BM$162,'Carga People'!K$2,0))+IF(ISERROR(VLOOKUP($C99,'LINHA 2'!$C$6:$BM$114,'Carga People'!K$2,0)),0,VLOOKUP($C99,'LINHA 2'!$C$6:$BM$114,'Carga People'!K$2,0))+IF(ISERROR(VLOOKUP($C99,'LINHA 3'!$C$6:$BM$106,'Carga People'!K$2,0)),0,VLOOKUP($C99,'LINHA 3'!$C$6:$BM$106,'Carga People'!K$2,0))</f>
        <v>0</v>
      </c>
      <c r="L99" s="140">
        <f>IF(ISERROR(VLOOKUP($C99,'LINHA 1'!$C$6:$BM$162,'Carga People'!L$2,0)),0,VLOOKUP($C99,'LINHA 1'!$C$6:$BM$162,'Carga People'!L$2,0))+IF(ISERROR(VLOOKUP($C99,'LINHA 2'!$C$6:$BM$114,'Carga People'!L$2,0)),0,VLOOKUP($C99,'LINHA 2'!$C$6:$BM$114,'Carga People'!L$2,0))+IF(ISERROR(VLOOKUP($C99,'LINHA 3'!$C$6:$BM$106,'Carga People'!L$2,0)),0,VLOOKUP($C99,'LINHA 3'!$C$6:$BM$106,'Carga People'!L$2,0))</f>
        <v>0</v>
      </c>
      <c r="M99" s="140">
        <f>IF(ISERROR(VLOOKUP($C99,'LINHA 1'!$C$6:$BM$162,'Carga People'!M$2,0)),0,VLOOKUP($C99,'LINHA 1'!$C$6:$BM$162,'Carga People'!M$2,0))+IF(ISERROR(VLOOKUP($C99,'LINHA 2'!$C$6:$BM$114,'Carga People'!M$2,0)),0,VLOOKUP($C99,'LINHA 2'!$C$6:$BM$114,'Carga People'!M$2,0))+IF(ISERROR(VLOOKUP($C99,'LINHA 3'!$C$6:$BM$106,'Carga People'!M$2,0)),0,VLOOKUP($C99,'LINHA 3'!$C$6:$BM$106,'Carga People'!M$2,0))</f>
        <v>0</v>
      </c>
      <c r="N99" s="140">
        <f>IF(ISERROR(VLOOKUP($C99,'LINHA 1'!$C$6:$BM$162,'Carga People'!N$2,0)),0,VLOOKUP($C99,'LINHA 1'!$C$6:$BM$162,'Carga People'!N$2,0))+IF(ISERROR(VLOOKUP($C99,'LINHA 2'!$C$6:$BM$114,'Carga People'!N$2,0)),0,VLOOKUP($C99,'LINHA 2'!$C$6:$BM$114,'Carga People'!N$2,0))+IF(ISERROR(VLOOKUP($C99,'LINHA 3'!$C$6:$BM$106,'Carga People'!N$2,0)),0,VLOOKUP($C99,'LINHA 3'!$C$6:$BM$106,'Carga People'!N$2,0))</f>
        <v>0</v>
      </c>
      <c r="O99" s="140">
        <f>IF(ISERROR(VLOOKUP($C99,'LINHA 1'!$C$6:$BM$162,'Carga People'!O$2,0)),0,VLOOKUP($C99,'LINHA 1'!$C$6:$BM$162,'Carga People'!O$2,0))+IF(ISERROR(VLOOKUP($C99,'LINHA 2'!$C$6:$BM$114,'Carga People'!O$2,0)),0,VLOOKUP($C99,'LINHA 2'!$C$6:$BM$114,'Carga People'!O$2,0))+IF(ISERROR(VLOOKUP($C99,'LINHA 3'!$C$6:$BM$106,'Carga People'!O$2,0)),0,VLOOKUP($C99,'LINHA 3'!$C$6:$BM$106,'Carga People'!O$2,0))</f>
        <v>0</v>
      </c>
      <c r="P99" s="140">
        <f>IF(ISERROR(VLOOKUP($C99,'LINHA 1'!$C$6:$BM$162,'Carga People'!P$2,0)),0,VLOOKUP($C99,'LINHA 1'!$C$6:$BM$162,'Carga People'!P$2,0))+IF(ISERROR(VLOOKUP($C99,'LINHA 2'!$C$6:$BM$114,'Carga People'!P$2,0)),0,VLOOKUP($C99,'LINHA 2'!$C$6:$BM$114,'Carga People'!P$2,0))+IF(ISERROR(VLOOKUP($C99,'LINHA 3'!$C$6:$BM$106,'Carga People'!P$2,0)),0,VLOOKUP($C99,'LINHA 3'!$C$6:$BM$106,'Carga People'!P$2,0))</f>
        <v>0</v>
      </c>
      <c r="Q99" s="140">
        <f>IF(ISERROR(VLOOKUP($C99,'LINHA 1'!$C$6:$BM$162,'Carga People'!Q$2,0)),0,VLOOKUP($C99,'LINHA 1'!$C$6:$BM$162,'Carga People'!Q$2,0))+IF(ISERROR(VLOOKUP($C99,'LINHA 2'!$C$6:$BM$114,'Carga People'!Q$2,0)),0,VLOOKUP($C99,'LINHA 2'!$C$6:$BM$114,'Carga People'!Q$2,0))+IF(ISERROR(VLOOKUP($C99,'LINHA 3'!$C$6:$BM$106,'Carga People'!Q$2,0)),0,VLOOKUP($C99,'LINHA 3'!$C$6:$BM$106,'Carga People'!Q$2,0))</f>
        <v>0</v>
      </c>
      <c r="R99" s="140">
        <f>IF(ISERROR(VLOOKUP($C99,'LINHA 1'!$C$6:$BM$162,'Carga People'!R$2,0)),0,VLOOKUP($C99,'LINHA 1'!$C$6:$BM$162,'Carga People'!R$2,0))+IF(ISERROR(VLOOKUP($C99,'LINHA 2'!$C$6:$BM$114,'Carga People'!R$2,0)),0,VLOOKUP($C99,'LINHA 2'!$C$6:$BM$114,'Carga People'!R$2,0))+IF(ISERROR(VLOOKUP($C99,'LINHA 3'!$C$6:$BM$106,'Carga People'!R$2,0)),0,VLOOKUP($C99,'LINHA 3'!$C$6:$BM$106,'Carga People'!R$2,0))</f>
        <v>0</v>
      </c>
      <c r="S99" s="140">
        <f>IF(ISERROR(VLOOKUP($C99,'LINHA 1'!$C$6:$BM$162,'Carga People'!S$2,0)),0,VLOOKUP($C99,'LINHA 1'!$C$6:$BM$162,'Carga People'!S$2,0))+IF(ISERROR(VLOOKUP($C99,'LINHA 2'!$C$6:$BM$114,'Carga People'!S$2,0)),0,VLOOKUP($C99,'LINHA 2'!$C$6:$BM$114,'Carga People'!S$2,0))+IF(ISERROR(VLOOKUP($C99,'LINHA 3'!$C$6:$BM$106,'Carga People'!S$2,0)),0,VLOOKUP($C99,'LINHA 3'!$C$6:$BM$106,'Carga People'!S$2,0))</f>
        <v>0</v>
      </c>
      <c r="T99" s="140">
        <f>IF(ISERROR(VLOOKUP($C99,'LINHA 1'!$C$6:$BM$162,'Carga People'!T$2,0)),0,VLOOKUP($C99,'LINHA 1'!$C$6:$BM$162,'Carga People'!T$2,0))+IF(ISERROR(VLOOKUP($C99,'LINHA 2'!$C$6:$BM$114,'Carga People'!T$2,0)),0,VLOOKUP($C99,'LINHA 2'!$C$6:$BM$114,'Carga People'!T$2,0))+IF(ISERROR(VLOOKUP($C99,'LINHA 3'!$C$6:$BM$106,'Carga People'!T$2,0)),0,VLOOKUP($C99,'LINHA 3'!$C$6:$BM$106,'Carga People'!T$2,0))</f>
        <v>0</v>
      </c>
      <c r="U99" s="140">
        <f>IF(ISERROR(VLOOKUP($C99,'LINHA 1'!$C$6:$BM$162,'Carga People'!U$2,0)),0,VLOOKUP($C99,'LINHA 1'!$C$6:$BM$162,'Carga People'!U$2,0))+IF(ISERROR(VLOOKUP($C99,'LINHA 2'!$C$6:$BM$114,'Carga People'!U$2,0)),0,VLOOKUP($C99,'LINHA 2'!$C$6:$BM$114,'Carga People'!U$2,0))+IF(ISERROR(VLOOKUP($C99,'LINHA 3'!$C$6:$BM$106,'Carga People'!U$2,0)),0,VLOOKUP($C99,'LINHA 3'!$C$6:$BM$106,'Carga People'!U$2,0))</f>
        <v>0</v>
      </c>
      <c r="V99" s="140">
        <f>IF(ISERROR(VLOOKUP($C99,'LINHA 1'!$C$6:$BM$162,'Carga People'!V$2,0)),0,VLOOKUP($C99,'LINHA 1'!$C$6:$BM$162,'Carga People'!V$2,0))+IF(ISERROR(VLOOKUP($C99,'LINHA 2'!$C$6:$BM$114,'Carga People'!V$2,0)),0,VLOOKUP($C99,'LINHA 2'!$C$6:$BM$114,'Carga People'!V$2,0))+IF(ISERROR(VLOOKUP($C99,'LINHA 3'!$C$6:$BM$106,'Carga People'!V$2,0)),0,VLOOKUP($C99,'LINHA 3'!$C$6:$BM$106,'Carga People'!V$2,0))</f>
        <v>0</v>
      </c>
      <c r="W99" s="140">
        <f>IF(ISERROR(VLOOKUP($C99,'LINHA 1'!$C$6:$BM$162,'Carga People'!W$2,0)),0,VLOOKUP($C99,'LINHA 1'!$C$6:$BM$162,'Carga People'!W$2,0))+IF(ISERROR(VLOOKUP($C99,'LINHA 2'!$C$6:$BM$114,'Carga People'!W$2,0)),0,VLOOKUP($C99,'LINHA 2'!$C$6:$BM$114,'Carga People'!W$2,0))+IF(ISERROR(VLOOKUP($C99,'LINHA 3'!$C$6:$BM$106,'Carga People'!W$2,0)),0,VLOOKUP($C99,'LINHA 3'!$C$6:$BM$106,'Carga People'!W$2,0))</f>
        <v>0</v>
      </c>
      <c r="X99" s="140">
        <f>IF(ISERROR(VLOOKUP($C99,'LINHA 1'!$C$6:$BM$162,'Carga People'!X$2,0)),0,VLOOKUP($C99,'LINHA 1'!$C$6:$BM$162,'Carga People'!X$2,0))+IF(ISERROR(VLOOKUP($C99,'LINHA 2'!$C$6:$BM$114,'Carga People'!X$2,0)),0,VLOOKUP($C99,'LINHA 2'!$C$6:$BM$114,'Carga People'!X$2,0))+IF(ISERROR(VLOOKUP($C99,'LINHA 3'!$C$6:$BM$106,'Carga People'!X$2,0)),0,VLOOKUP($C99,'LINHA 3'!$C$6:$BM$106,'Carga People'!X$2,0))</f>
        <v>0</v>
      </c>
      <c r="Y99" s="140">
        <f>IF(ISERROR(VLOOKUP($C99,'LINHA 1'!$C$6:$BM$162,'Carga People'!Y$2,0)),0,VLOOKUP($C99,'LINHA 1'!$C$6:$BM$162,'Carga People'!Y$2,0))+IF(ISERROR(VLOOKUP($C99,'LINHA 2'!$C$6:$BM$114,'Carga People'!Y$2,0)),0,VLOOKUP($C99,'LINHA 2'!$C$6:$BM$114,'Carga People'!Y$2,0))+IF(ISERROR(VLOOKUP($C99,'LINHA 3'!$C$6:$BM$106,'Carga People'!Y$2,0)),0,VLOOKUP($C99,'LINHA 3'!$C$6:$BM$106,'Carga People'!Y$2,0))</f>
        <v>0</v>
      </c>
      <c r="Z99" s="140">
        <f>IF(ISERROR(VLOOKUP($C99,'LINHA 1'!$C$6:$BM$162,'Carga People'!Z$2,0)),0,VLOOKUP($C99,'LINHA 1'!$C$6:$BM$162,'Carga People'!Z$2,0))+IF(ISERROR(VLOOKUP($C99,'LINHA 2'!$C$6:$BM$114,'Carga People'!Z$2,0)),0,VLOOKUP($C99,'LINHA 2'!$C$6:$BM$114,'Carga People'!Z$2,0))+IF(ISERROR(VLOOKUP($C99,'LINHA 3'!$C$6:$BM$106,'Carga People'!Z$2,0)),0,VLOOKUP($C99,'LINHA 3'!$C$6:$BM$106,'Carga People'!Z$2,0))</f>
        <v>0</v>
      </c>
      <c r="AA99" s="140">
        <f>IF(ISERROR(VLOOKUP($C99,'LINHA 1'!$C$6:$BM$162,'Carga People'!AA$2,0)),0,VLOOKUP($C99,'LINHA 1'!$C$6:$BM$162,'Carga People'!AA$2,0))+IF(ISERROR(VLOOKUP($C99,'LINHA 2'!$C$6:$BM$114,'Carga People'!AA$2,0)),0,VLOOKUP($C99,'LINHA 2'!$C$6:$BM$114,'Carga People'!AA$2,0))+IF(ISERROR(VLOOKUP($C99,'LINHA 3'!$C$6:$BM$106,'Carga People'!AA$2,0)),0,VLOOKUP($C99,'LINHA 3'!$C$6:$BM$106,'Carga People'!AA$2,0))</f>
        <v>0</v>
      </c>
      <c r="AB99" s="140">
        <f>IF(ISERROR(VLOOKUP($C99,'LINHA 1'!$C$6:$BM$162,'Carga People'!AB$2,0)),0,VLOOKUP($C99,'LINHA 1'!$C$6:$BM$162,'Carga People'!AB$2,0))+IF(ISERROR(VLOOKUP($C99,'LINHA 2'!$C$6:$BM$114,'Carga People'!AB$2,0)),0,VLOOKUP($C99,'LINHA 2'!$C$6:$BM$114,'Carga People'!AB$2,0))+IF(ISERROR(VLOOKUP($C99,'LINHA 3'!$C$6:$BM$106,'Carga People'!AB$2,0)),0,VLOOKUP($C99,'LINHA 3'!$C$6:$BM$106,'Carga People'!AB$2,0))</f>
        <v>0</v>
      </c>
      <c r="AC99" s="140">
        <f>IF(ISERROR(VLOOKUP($C99,'LINHA 1'!$C$6:$BM$162,'Carga People'!AC$2,0)),0,VLOOKUP($C99,'LINHA 1'!$C$6:$BM$162,'Carga People'!AC$2,0))+IF(ISERROR(VLOOKUP($C99,'LINHA 2'!$C$6:$BM$114,'Carga People'!AC$2,0)),0,VLOOKUP($C99,'LINHA 2'!$C$6:$BM$114,'Carga People'!AC$2,0))+IF(ISERROR(VLOOKUP($C99,'LINHA 3'!$C$6:$BM$106,'Carga People'!AC$2,0)),0,VLOOKUP($C99,'LINHA 3'!$C$6:$BM$106,'Carga People'!AC$2,0))</f>
        <v>0</v>
      </c>
      <c r="AD99" s="140">
        <f>IF(ISERROR(VLOOKUP($C99,'LINHA 1'!$C$6:$BM$162,'Carga People'!AD$2,0)),0,VLOOKUP($C99,'LINHA 1'!$C$6:$BM$162,'Carga People'!AD$2,0))+IF(ISERROR(VLOOKUP($C99,'LINHA 2'!$C$6:$BM$114,'Carga People'!AD$2,0)),0,VLOOKUP($C99,'LINHA 2'!$C$6:$BM$114,'Carga People'!AD$2,0))+IF(ISERROR(VLOOKUP($C99,'LINHA 3'!$C$6:$BM$106,'Carga People'!AD$2,0)),0,VLOOKUP($C99,'LINHA 3'!$C$6:$BM$106,'Carga People'!AD$2,0))</f>
        <v>0</v>
      </c>
      <c r="AE99" s="140">
        <f>IF(ISERROR(VLOOKUP($C99,'LINHA 1'!$C$6:$BM$162,'Carga People'!AE$2,0)),0,VLOOKUP($C99,'LINHA 1'!$C$6:$BM$162,'Carga People'!AE$2,0))+IF(ISERROR(VLOOKUP($C99,'LINHA 2'!$C$6:$BM$114,'Carga People'!AE$2,0)),0,VLOOKUP($C99,'LINHA 2'!$C$6:$BM$114,'Carga People'!AE$2,0))+IF(ISERROR(VLOOKUP($C99,'LINHA 3'!$C$6:$BM$106,'Carga People'!AE$2,0)),0,VLOOKUP($C99,'LINHA 3'!$C$6:$BM$106,'Carga People'!AE$2,0))</f>
        <v>0</v>
      </c>
      <c r="AF99" s="140">
        <f>IF(ISERROR(VLOOKUP($C99,'LINHA 1'!$C$6:$BM$162,'Carga People'!AF$2,0)),0,VLOOKUP($C99,'LINHA 1'!$C$6:$BM$162,'Carga People'!AF$2,0))+IF(ISERROR(VLOOKUP($C99,'LINHA 2'!$C$6:$BM$114,'Carga People'!AF$2,0)),0,VLOOKUP($C99,'LINHA 2'!$C$6:$BM$114,'Carga People'!AF$2,0))+IF(ISERROR(VLOOKUP($C99,'LINHA 3'!$C$6:$BM$106,'Carga People'!AF$2,0)),0,VLOOKUP($C99,'LINHA 3'!$C$6:$BM$106,'Carga People'!AF$2,0))</f>
        <v>0</v>
      </c>
      <c r="AG99" s="140">
        <f>IF(ISERROR(VLOOKUP($C99,'LINHA 1'!$C$6:$BM$162,'Carga People'!AG$2,0)),0,VLOOKUP($C99,'LINHA 1'!$C$6:$BM$162,'Carga People'!AG$2,0))+IF(ISERROR(VLOOKUP($C99,'LINHA 2'!$C$6:$BM$114,'Carga People'!AG$2,0)),0,VLOOKUP($C99,'LINHA 2'!$C$6:$BM$114,'Carga People'!AG$2,0))+IF(ISERROR(VLOOKUP($C99,'LINHA 3'!$C$6:$BM$106,'Carga People'!AG$2,0)),0,VLOOKUP($C99,'LINHA 3'!$C$6:$BM$106,'Carga People'!AG$2,0))</f>
        <v>0</v>
      </c>
      <c r="AH99" s="140">
        <f>IF(ISERROR(VLOOKUP($C99,'LINHA 1'!$C$6:$BM$162,'Carga People'!AH$2,0)),0,VLOOKUP($C99,'LINHA 1'!$C$6:$BM$162,'Carga People'!AH$2,0))+IF(ISERROR(VLOOKUP($C99,'LINHA 2'!$C$6:$BM$114,'Carga People'!AH$2,0)),0,VLOOKUP($C99,'LINHA 2'!$C$6:$BM$114,'Carga People'!AH$2,0))+IF(ISERROR(VLOOKUP($C99,'LINHA 3'!$C$6:$BM$106,'Carga People'!AH$2,0)),0,VLOOKUP($C99,'LINHA 3'!$C$6:$BM$106,'Carga People'!AH$2,0))</f>
        <v>0</v>
      </c>
      <c r="AI99" s="140">
        <f>IF(ISERROR(VLOOKUP($C99,'LINHA 1'!$C$6:$BM$162,'Carga People'!AI$2,0)),0,VLOOKUP($C99,'LINHA 1'!$C$6:$BM$162,'Carga People'!AI$2,0))+IF(ISERROR(VLOOKUP($C99,'LINHA 2'!$C$6:$BM$114,'Carga People'!AI$2,0)),0,VLOOKUP($C99,'LINHA 2'!$C$6:$BM$114,'Carga People'!AI$2,0))+IF(ISERROR(VLOOKUP($C99,'LINHA 3'!$C$6:$BM$106,'Carga People'!AI$2,0)),0,VLOOKUP($C99,'LINHA 3'!$C$6:$BM$106,'Carga People'!AI$2,0))</f>
        <v>0</v>
      </c>
      <c r="AJ99" s="140">
        <f>IF(ISERROR(VLOOKUP($C99,'LINHA 1'!$C$6:$BM$162,'Carga People'!AJ$2,0)),0,VLOOKUP($C99,'LINHA 1'!$C$6:$BM$162,'Carga People'!AJ$2,0))+IF(ISERROR(VLOOKUP($C99,'LINHA 2'!$C$6:$BM$114,'Carga People'!AJ$2,0)),0,VLOOKUP($C99,'LINHA 2'!$C$6:$BM$114,'Carga People'!AJ$2,0))+IF(ISERROR(VLOOKUP($C99,'LINHA 3'!$C$6:$BM$106,'Carga People'!AJ$2,0)),0,VLOOKUP($C99,'LINHA 3'!$C$6:$BM$106,'Carga People'!AJ$2,0))</f>
        <v>0</v>
      </c>
      <c r="AK99" s="140">
        <f>IF(ISERROR(VLOOKUP($C99,'LINHA 1'!$C$6:$BM$162,'Carga People'!AK$2,0)),0,VLOOKUP($C99,'LINHA 1'!$C$6:$BM$162,'Carga People'!AK$2,0))+IF(ISERROR(VLOOKUP($C99,'LINHA 2'!$C$6:$BM$114,'Carga People'!AK$2,0)),0,VLOOKUP($C99,'LINHA 2'!$C$6:$BM$114,'Carga People'!AK$2,0))+IF(ISERROR(VLOOKUP($C99,'LINHA 3'!$C$6:$BM$106,'Carga People'!AK$2,0)),0,VLOOKUP($C99,'LINHA 3'!$C$6:$BM$106,'Carga People'!AK$2,0))</f>
        <v>0</v>
      </c>
      <c r="AL99" s="140">
        <f>IF(ISERROR(VLOOKUP($C99,'LINHA 1'!$C$6:$BM$162,'Carga People'!AL$2,0)),0,VLOOKUP($C99,'LINHA 1'!$C$6:$BM$162,'Carga People'!AL$2,0))+IF(ISERROR(VLOOKUP($C99,'LINHA 2'!$C$6:$BM$114,'Carga People'!AL$2,0)),0,VLOOKUP($C99,'LINHA 2'!$C$6:$BM$114,'Carga People'!AL$2,0))+IF(ISERROR(VLOOKUP($C99,'LINHA 3'!$C$6:$BM$106,'Carga People'!AL$2,0)),0,VLOOKUP($C99,'LINHA 3'!$C$6:$BM$106,'Carga People'!AL$2,0))</f>
        <v>0</v>
      </c>
      <c r="AM99" s="140">
        <f>IF(ISERROR(VLOOKUP($C99,'LINHA 1'!$C$6:$BM$162,'Carga People'!AM$2,0)),0,VLOOKUP($C99,'LINHA 1'!$C$6:$BM$162,'Carga People'!AM$2,0))+IF(ISERROR(VLOOKUP($C99,'LINHA 2'!$C$6:$BM$114,'Carga People'!AM$2,0)),0,VLOOKUP($C99,'LINHA 2'!$C$6:$BM$114,'Carga People'!AM$2,0))+IF(ISERROR(VLOOKUP($C99,'LINHA 3'!$C$6:$BM$106,'Carga People'!AM$2,0)),0,VLOOKUP($C99,'LINHA 3'!$C$6:$BM$106,'Carga People'!AM$2,0))</f>
        <v>0</v>
      </c>
      <c r="AN99" s="140">
        <f>IF(ISERROR(VLOOKUP($C99,'LINHA 1'!$C$6:$BM$162,'Carga People'!AN$2,0)),0,VLOOKUP($C99,'LINHA 1'!$C$6:$BM$162,'Carga People'!AN$2,0))+IF(ISERROR(VLOOKUP($C99,'LINHA 2'!$C$6:$BM$114,'Carga People'!AN$2,0)),0,VLOOKUP($C99,'LINHA 2'!$C$6:$BM$114,'Carga People'!AN$2,0))+IF(ISERROR(VLOOKUP($C99,'LINHA 3'!$C$6:$BM$106,'Carga People'!AN$2,0)),0,VLOOKUP($C99,'LINHA 3'!$C$6:$BM$106,'Carga People'!AN$2,0))</f>
        <v>0</v>
      </c>
      <c r="AO99" s="140">
        <f>IF(ISERROR(VLOOKUP($C99,'LINHA 1'!$C$6:$BM$162,'Carga People'!AO$2,0)),0,VLOOKUP($C99,'LINHA 1'!$C$6:$BM$162,'Carga People'!AO$2,0))+IF(ISERROR(VLOOKUP($C99,'LINHA 2'!$C$6:$BM$114,'Carga People'!AO$2,0)),0,VLOOKUP($C99,'LINHA 2'!$C$6:$BM$114,'Carga People'!AO$2,0))+IF(ISERROR(VLOOKUP($C99,'LINHA 3'!$C$6:$BM$106,'Carga People'!AO$2,0)),0,VLOOKUP($C99,'LINHA 3'!$C$6:$BM$106,'Carga People'!AO$2,0))</f>
        <v>0</v>
      </c>
      <c r="AP99" s="140">
        <f>IF(ISERROR(VLOOKUP($C99,'LINHA 1'!$C$6:$BM$162,'Carga People'!AP$2,0)),0,VLOOKUP($C99,'LINHA 1'!$C$6:$BM$162,'Carga People'!AP$2,0))+IF(ISERROR(VLOOKUP($C99,'LINHA 2'!$C$6:$BM$114,'Carga People'!AP$2,0)),0,VLOOKUP($C99,'LINHA 2'!$C$6:$BM$114,'Carga People'!AP$2,0))+IF(ISERROR(VLOOKUP($C99,'LINHA 3'!$C$6:$BM$106,'Carga People'!AP$2,0)),0,VLOOKUP($C99,'LINHA 3'!$C$6:$BM$106,'Carga People'!AP$2,0))</f>
        <v>0</v>
      </c>
      <c r="AQ99" s="140">
        <f>IF(ISERROR(VLOOKUP($C99,'LINHA 1'!$C$6:$BM$162,'Carga People'!AQ$2,0)),0,VLOOKUP($C99,'LINHA 1'!$C$6:$BM$162,'Carga People'!AQ$2,0))+IF(ISERROR(VLOOKUP($C99,'LINHA 2'!$C$6:$BM$114,'Carga People'!AQ$2,0)),0,VLOOKUP($C99,'LINHA 2'!$C$6:$BM$114,'Carga People'!AQ$2,0))+IF(ISERROR(VLOOKUP($C99,'LINHA 3'!$C$6:$BM$106,'Carga People'!AQ$2,0)),0,VLOOKUP($C99,'LINHA 3'!$C$6:$BM$106,'Carga People'!AQ$2,0))</f>
        <v>0</v>
      </c>
      <c r="AR99" s="140">
        <f>IF(ISERROR(VLOOKUP($C99,'LINHA 1'!$C$6:$BM$162,'Carga People'!AR$2,0)),0,VLOOKUP($C99,'LINHA 1'!$C$6:$BM$162,'Carga People'!AR$2,0))+IF(ISERROR(VLOOKUP($C99,'LINHA 2'!$C$6:$BM$114,'Carga People'!AR$2,0)),0,VLOOKUP($C99,'LINHA 2'!$C$6:$BM$114,'Carga People'!AR$2,0))+IF(ISERROR(VLOOKUP($C99,'LINHA 3'!$C$6:$BM$106,'Carga People'!AR$2,0)),0,VLOOKUP($C99,'LINHA 3'!$C$6:$BM$106,'Carga People'!AR$2,0))</f>
        <v>0</v>
      </c>
      <c r="AS99" s="140">
        <f>IF(ISERROR(VLOOKUP($C99,'LINHA 1'!$C$6:$BM$162,'Carga People'!AS$2,0)),0,VLOOKUP($C99,'LINHA 1'!$C$6:$BM$162,'Carga People'!AS$2,0))+IF(ISERROR(VLOOKUP($C99,'LINHA 2'!$C$6:$BM$114,'Carga People'!AS$2,0)),0,VLOOKUP($C99,'LINHA 2'!$C$6:$BM$114,'Carga People'!AS$2,0))+IF(ISERROR(VLOOKUP($C99,'LINHA 3'!$C$6:$BM$106,'Carga People'!AS$2,0)),0,VLOOKUP($C99,'LINHA 3'!$C$6:$BM$106,'Carga People'!AS$2,0))</f>
        <v>0</v>
      </c>
      <c r="AT99" s="140">
        <f>IF(ISERROR(VLOOKUP($C99,'LINHA 1'!$C$6:$BM$162,'Carga People'!AT$2,0)),0,VLOOKUP($C99,'LINHA 1'!$C$6:$BM$162,'Carga People'!AT$2,0))+IF(ISERROR(VLOOKUP($C99,'LINHA 2'!$C$6:$BM$114,'Carga People'!AT$2,0)),0,VLOOKUP($C99,'LINHA 2'!$C$6:$BM$114,'Carga People'!AT$2,0))+IF(ISERROR(VLOOKUP($C99,'LINHA 3'!$C$6:$BM$106,'Carga People'!AT$2,0)),0,VLOOKUP($C99,'LINHA 3'!$C$6:$BM$106,'Carga People'!AT$2,0))</f>
        <v>0</v>
      </c>
      <c r="AU99" s="367">
        <f t="shared" si="12"/>
        <v>0</v>
      </c>
      <c r="AV99" s="780" t="str">
        <f t="shared" si="13"/>
        <v/>
      </c>
      <c r="AW99" s="90">
        <f>IF(D99="","",VLOOKUP(D99,MI_ME!$D$5:$AQ$336,39,0))</f>
        <v>0</v>
      </c>
      <c r="AX99" s="660"/>
    </row>
    <row r="100" spans="1:50" ht="18" hidden="1" customHeight="1" x14ac:dyDescent="0.3">
      <c r="A100" s="1792"/>
      <c r="B100" s="771" t="s">
        <v>612</v>
      </c>
      <c r="C100" s="771" t="s">
        <v>637</v>
      </c>
      <c r="D100" s="771" t="s">
        <v>631</v>
      </c>
      <c r="E100" s="1459" t="s">
        <v>911</v>
      </c>
      <c r="F100" s="770" t="s">
        <v>15</v>
      </c>
      <c r="G100" s="136"/>
      <c r="H100" s="137"/>
      <c r="I100" s="138"/>
      <c r="J100" s="139">
        <f>IF(ISERROR(VLOOKUP($C100,'LINHA 1'!$C$6:$BM$162,'Carga People'!J$2,0)),0,VLOOKUP($C100,'LINHA 1'!$C$6:$BM$162,'Carga People'!J$2,0))+IF(ISERROR(VLOOKUP($C100,'LINHA 2'!$C$6:$BM$114,'Carga People'!J$2,0)),0,VLOOKUP($C100,'LINHA 2'!$C$6:$BM$114,'Carga People'!J$2,0))+IF(ISERROR(VLOOKUP($C100,'LINHA 3'!$C$6:$BM$106,'Carga People'!J$2,0)),0,VLOOKUP($C100,'LINHA 3'!$C$6:$BM$106,'Carga People'!J$2,0))</f>
        <v>0</v>
      </c>
      <c r="K100" s="140">
        <f>IF(ISERROR(VLOOKUP($C100,'LINHA 1'!$C$6:$BM$162,'Carga People'!K$2,0)),0,VLOOKUP($C100,'LINHA 1'!$C$6:$BM$162,'Carga People'!K$2,0))+IF(ISERROR(VLOOKUP($C100,'LINHA 2'!$C$6:$BM$114,'Carga People'!K$2,0)),0,VLOOKUP($C100,'LINHA 2'!$C$6:$BM$114,'Carga People'!K$2,0))+IF(ISERROR(VLOOKUP($C100,'LINHA 3'!$C$6:$BM$106,'Carga People'!K$2,0)),0,VLOOKUP($C100,'LINHA 3'!$C$6:$BM$106,'Carga People'!K$2,0))</f>
        <v>0</v>
      </c>
      <c r="L100" s="140">
        <f>IF(ISERROR(VLOOKUP($C100,'LINHA 1'!$C$6:$BM$162,'Carga People'!L$2,0)),0,VLOOKUP($C100,'LINHA 1'!$C$6:$BM$162,'Carga People'!L$2,0))+IF(ISERROR(VLOOKUP($C100,'LINHA 2'!$C$6:$BM$114,'Carga People'!L$2,0)),0,VLOOKUP($C100,'LINHA 2'!$C$6:$BM$114,'Carga People'!L$2,0))+IF(ISERROR(VLOOKUP($C100,'LINHA 3'!$C$6:$BM$106,'Carga People'!L$2,0)),0,VLOOKUP($C100,'LINHA 3'!$C$6:$BM$106,'Carga People'!L$2,0))</f>
        <v>0</v>
      </c>
      <c r="M100" s="140">
        <f>IF(ISERROR(VLOOKUP($C100,'LINHA 1'!$C$6:$BM$162,'Carga People'!M$2,0)),0,VLOOKUP($C100,'LINHA 1'!$C$6:$BM$162,'Carga People'!M$2,0))+IF(ISERROR(VLOOKUP($C100,'LINHA 2'!$C$6:$BM$114,'Carga People'!M$2,0)),0,VLOOKUP($C100,'LINHA 2'!$C$6:$BM$114,'Carga People'!M$2,0))+IF(ISERROR(VLOOKUP($C100,'LINHA 3'!$C$6:$BM$106,'Carga People'!M$2,0)),0,VLOOKUP($C100,'LINHA 3'!$C$6:$BM$106,'Carga People'!M$2,0))</f>
        <v>0</v>
      </c>
      <c r="N100" s="140">
        <f>IF(ISERROR(VLOOKUP($C100,'LINHA 1'!$C$6:$BM$162,'Carga People'!N$2,0)),0,VLOOKUP($C100,'LINHA 1'!$C$6:$BM$162,'Carga People'!N$2,0))+IF(ISERROR(VLOOKUP($C100,'LINHA 2'!$C$6:$BM$114,'Carga People'!N$2,0)),0,VLOOKUP($C100,'LINHA 2'!$C$6:$BM$114,'Carga People'!N$2,0))+IF(ISERROR(VLOOKUP($C100,'LINHA 3'!$C$6:$BM$106,'Carga People'!N$2,0)),0,VLOOKUP($C100,'LINHA 3'!$C$6:$BM$106,'Carga People'!N$2,0))</f>
        <v>0</v>
      </c>
      <c r="O100" s="140">
        <f>IF(ISERROR(VLOOKUP($C100,'LINHA 1'!$C$6:$BM$162,'Carga People'!O$2,0)),0,VLOOKUP($C100,'LINHA 1'!$C$6:$BM$162,'Carga People'!O$2,0))+IF(ISERROR(VLOOKUP($C100,'LINHA 2'!$C$6:$BM$114,'Carga People'!O$2,0)),0,VLOOKUP($C100,'LINHA 2'!$C$6:$BM$114,'Carga People'!O$2,0))+IF(ISERROR(VLOOKUP($C100,'LINHA 3'!$C$6:$BM$106,'Carga People'!O$2,0)),0,VLOOKUP($C100,'LINHA 3'!$C$6:$BM$106,'Carga People'!O$2,0))</f>
        <v>0</v>
      </c>
      <c r="P100" s="140">
        <f>IF(ISERROR(VLOOKUP($C100,'LINHA 1'!$C$6:$BM$162,'Carga People'!P$2,0)),0,VLOOKUP($C100,'LINHA 1'!$C$6:$BM$162,'Carga People'!P$2,0))+IF(ISERROR(VLOOKUP($C100,'LINHA 2'!$C$6:$BM$114,'Carga People'!P$2,0)),0,VLOOKUP($C100,'LINHA 2'!$C$6:$BM$114,'Carga People'!P$2,0))+IF(ISERROR(VLOOKUP($C100,'LINHA 3'!$C$6:$BM$106,'Carga People'!P$2,0)),0,VLOOKUP($C100,'LINHA 3'!$C$6:$BM$106,'Carga People'!P$2,0))</f>
        <v>0</v>
      </c>
      <c r="Q100" s="140">
        <f>IF(ISERROR(VLOOKUP($C100,'LINHA 1'!$C$6:$BM$162,'Carga People'!Q$2,0)),0,VLOOKUP($C100,'LINHA 1'!$C$6:$BM$162,'Carga People'!Q$2,0))+IF(ISERROR(VLOOKUP($C100,'LINHA 2'!$C$6:$BM$114,'Carga People'!Q$2,0)),0,VLOOKUP($C100,'LINHA 2'!$C$6:$BM$114,'Carga People'!Q$2,0))+IF(ISERROR(VLOOKUP($C100,'LINHA 3'!$C$6:$BM$106,'Carga People'!Q$2,0)),0,VLOOKUP($C100,'LINHA 3'!$C$6:$BM$106,'Carga People'!Q$2,0))</f>
        <v>0</v>
      </c>
      <c r="R100" s="140">
        <f>IF(ISERROR(VLOOKUP($C100,'LINHA 1'!$C$6:$BM$162,'Carga People'!R$2,0)),0,VLOOKUP($C100,'LINHA 1'!$C$6:$BM$162,'Carga People'!R$2,0))+IF(ISERROR(VLOOKUP($C100,'LINHA 2'!$C$6:$BM$114,'Carga People'!R$2,0)),0,VLOOKUP($C100,'LINHA 2'!$C$6:$BM$114,'Carga People'!R$2,0))+IF(ISERROR(VLOOKUP($C100,'LINHA 3'!$C$6:$BM$106,'Carga People'!R$2,0)),0,VLOOKUP($C100,'LINHA 3'!$C$6:$BM$106,'Carga People'!R$2,0))</f>
        <v>0</v>
      </c>
      <c r="S100" s="140">
        <f>IF(ISERROR(VLOOKUP($C100,'LINHA 1'!$C$6:$BM$162,'Carga People'!S$2,0)),0,VLOOKUP($C100,'LINHA 1'!$C$6:$BM$162,'Carga People'!S$2,0))+IF(ISERROR(VLOOKUP($C100,'LINHA 2'!$C$6:$BM$114,'Carga People'!S$2,0)),0,VLOOKUP($C100,'LINHA 2'!$C$6:$BM$114,'Carga People'!S$2,0))+IF(ISERROR(VLOOKUP($C100,'LINHA 3'!$C$6:$BM$106,'Carga People'!S$2,0)),0,VLOOKUP($C100,'LINHA 3'!$C$6:$BM$106,'Carga People'!S$2,0))</f>
        <v>0</v>
      </c>
      <c r="T100" s="140">
        <f>IF(ISERROR(VLOOKUP($C100,'LINHA 1'!$C$6:$BM$162,'Carga People'!T$2,0)),0,VLOOKUP($C100,'LINHA 1'!$C$6:$BM$162,'Carga People'!T$2,0))+IF(ISERROR(VLOOKUP($C100,'LINHA 2'!$C$6:$BM$114,'Carga People'!T$2,0)),0,VLOOKUP($C100,'LINHA 2'!$C$6:$BM$114,'Carga People'!T$2,0))+IF(ISERROR(VLOOKUP($C100,'LINHA 3'!$C$6:$BM$106,'Carga People'!T$2,0)),0,VLOOKUP($C100,'LINHA 3'!$C$6:$BM$106,'Carga People'!T$2,0))</f>
        <v>0</v>
      </c>
      <c r="U100" s="140">
        <f>IF(ISERROR(VLOOKUP($C100,'LINHA 1'!$C$6:$BM$162,'Carga People'!U$2,0)),0,VLOOKUP($C100,'LINHA 1'!$C$6:$BM$162,'Carga People'!U$2,0))+IF(ISERROR(VLOOKUP($C100,'LINHA 2'!$C$6:$BM$114,'Carga People'!U$2,0)),0,VLOOKUP($C100,'LINHA 2'!$C$6:$BM$114,'Carga People'!U$2,0))+IF(ISERROR(VLOOKUP($C100,'LINHA 3'!$C$6:$BM$106,'Carga People'!U$2,0)),0,VLOOKUP($C100,'LINHA 3'!$C$6:$BM$106,'Carga People'!U$2,0))</f>
        <v>0</v>
      </c>
      <c r="V100" s="140">
        <f>IF(ISERROR(VLOOKUP($C100,'LINHA 1'!$C$6:$BM$162,'Carga People'!V$2,0)),0,VLOOKUP($C100,'LINHA 1'!$C$6:$BM$162,'Carga People'!V$2,0))+IF(ISERROR(VLOOKUP($C100,'LINHA 2'!$C$6:$BM$114,'Carga People'!V$2,0)),0,VLOOKUP($C100,'LINHA 2'!$C$6:$BM$114,'Carga People'!V$2,0))+IF(ISERROR(VLOOKUP($C100,'LINHA 3'!$C$6:$BM$106,'Carga People'!V$2,0)),0,VLOOKUP($C100,'LINHA 3'!$C$6:$BM$106,'Carga People'!V$2,0))</f>
        <v>0</v>
      </c>
      <c r="W100" s="140">
        <f>IF(ISERROR(VLOOKUP($C100,'LINHA 1'!$C$6:$BM$162,'Carga People'!W$2,0)),0,VLOOKUP($C100,'LINHA 1'!$C$6:$BM$162,'Carga People'!W$2,0))+IF(ISERROR(VLOOKUP($C100,'LINHA 2'!$C$6:$BM$114,'Carga People'!W$2,0)),0,VLOOKUP($C100,'LINHA 2'!$C$6:$BM$114,'Carga People'!W$2,0))+IF(ISERROR(VLOOKUP($C100,'LINHA 3'!$C$6:$BM$106,'Carga People'!W$2,0)),0,VLOOKUP($C100,'LINHA 3'!$C$6:$BM$106,'Carga People'!W$2,0))</f>
        <v>0</v>
      </c>
      <c r="X100" s="140">
        <f>IF(ISERROR(VLOOKUP($C100,'LINHA 1'!$C$6:$BM$162,'Carga People'!X$2,0)),0,VLOOKUP($C100,'LINHA 1'!$C$6:$BM$162,'Carga People'!X$2,0))+IF(ISERROR(VLOOKUP($C100,'LINHA 2'!$C$6:$BM$114,'Carga People'!X$2,0)),0,VLOOKUP($C100,'LINHA 2'!$C$6:$BM$114,'Carga People'!X$2,0))+IF(ISERROR(VLOOKUP($C100,'LINHA 3'!$C$6:$BM$106,'Carga People'!X$2,0)),0,VLOOKUP($C100,'LINHA 3'!$C$6:$BM$106,'Carga People'!X$2,0))</f>
        <v>0</v>
      </c>
      <c r="Y100" s="140">
        <f>IF(ISERROR(VLOOKUP($C100,'LINHA 1'!$C$6:$BM$162,'Carga People'!Y$2,0)),0,VLOOKUP($C100,'LINHA 1'!$C$6:$BM$162,'Carga People'!Y$2,0))+IF(ISERROR(VLOOKUP($C100,'LINHA 2'!$C$6:$BM$114,'Carga People'!Y$2,0)),0,VLOOKUP($C100,'LINHA 2'!$C$6:$BM$114,'Carga People'!Y$2,0))+IF(ISERROR(VLOOKUP($C100,'LINHA 3'!$C$6:$BM$106,'Carga People'!Y$2,0)),0,VLOOKUP($C100,'LINHA 3'!$C$6:$BM$106,'Carga People'!Y$2,0))</f>
        <v>0</v>
      </c>
      <c r="Z100" s="140">
        <f>IF(ISERROR(VLOOKUP($C100,'LINHA 1'!$C$6:$BM$162,'Carga People'!Z$2,0)),0,VLOOKUP($C100,'LINHA 1'!$C$6:$BM$162,'Carga People'!Z$2,0))+IF(ISERROR(VLOOKUP($C100,'LINHA 2'!$C$6:$BM$114,'Carga People'!Z$2,0)),0,VLOOKUP($C100,'LINHA 2'!$C$6:$BM$114,'Carga People'!Z$2,0))+IF(ISERROR(VLOOKUP($C100,'LINHA 3'!$C$6:$BM$106,'Carga People'!Z$2,0)),0,VLOOKUP($C100,'LINHA 3'!$C$6:$BM$106,'Carga People'!Z$2,0))</f>
        <v>0</v>
      </c>
      <c r="AA100" s="140">
        <f>IF(ISERROR(VLOOKUP($C100,'LINHA 1'!$C$6:$BM$162,'Carga People'!AA$2,0)),0,VLOOKUP($C100,'LINHA 1'!$C$6:$BM$162,'Carga People'!AA$2,0))+IF(ISERROR(VLOOKUP($C100,'LINHA 2'!$C$6:$BM$114,'Carga People'!AA$2,0)),0,VLOOKUP($C100,'LINHA 2'!$C$6:$BM$114,'Carga People'!AA$2,0))+IF(ISERROR(VLOOKUP($C100,'LINHA 3'!$C$6:$BM$106,'Carga People'!AA$2,0)),0,VLOOKUP($C100,'LINHA 3'!$C$6:$BM$106,'Carga People'!AA$2,0))</f>
        <v>0</v>
      </c>
      <c r="AB100" s="140">
        <f>IF(ISERROR(VLOOKUP($C100,'LINHA 1'!$C$6:$BM$162,'Carga People'!AB$2,0)),0,VLOOKUP($C100,'LINHA 1'!$C$6:$BM$162,'Carga People'!AB$2,0))+IF(ISERROR(VLOOKUP($C100,'LINHA 2'!$C$6:$BM$114,'Carga People'!AB$2,0)),0,VLOOKUP($C100,'LINHA 2'!$C$6:$BM$114,'Carga People'!AB$2,0))+IF(ISERROR(VLOOKUP($C100,'LINHA 3'!$C$6:$BM$106,'Carga People'!AB$2,0)),0,VLOOKUP($C100,'LINHA 3'!$C$6:$BM$106,'Carga People'!AB$2,0))</f>
        <v>0</v>
      </c>
      <c r="AC100" s="140">
        <f>IF(ISERROR(VLOOKUP($C100,'LINHA 1'!$C$6:$BM$162,'Carga People'!AC$2,0)),0,VLOOKUP($C100,'LINHA 1'!$C$6:$BM$162,'Carga People'!AC$2,0))+IF(ISERROR(VLOOKUP($C100,'LINHA 2'!$C$6:$BM$114,'Carga People'!AC$2,0)),0,VLOOKUP($C100,'LINHA 2'!$C$6:$BM$114,'Carga People'!AC$2,0))+IF(ISERROR(VLOOKUP($C100,'LINHA 3'!$C$6:$BM$106,'Carga People'!AC$2,0)),0,VLOOKUP($C100,'LINHA 3'!$C$6:$BM$106,'Carga People'!AC$2,0))</f>
        <v>0</v>
      </c>
      <c r="AD100" s="140">
        <f>IF(ISERROR(VLOOKUP($C100,'LINHA 1'!$C$6:$BM$162,'Carga People'!AD$2,0)),0,VLOOKUP($C100,'LINHA 1'!$C$6:$BM$162,'Carga People'!AD$2,0))+IF(ISERROR(VLOOKUP($C100,'LINHA 2'!$C$6:$BM$114,'Carga People'!AD$2,0)),0,VLOOKUP($C100,'LINHA 2'!$C$6:$BM$114,'Carga People'!AD$2,0))+IF(ISERROR(VLOOKUP($C100,'LINHA 3'!$C$6:$BM$106,'Carga People'!AD$2,0)),0,VLOOKUP($C100,'LINHA 3'!$C$6:$BM$106,'Carga People'!AD$2,0))</f>
        <v>0</v>
      </c>
      <c r="AE100" s="140">
        <f>IF(ISERROR(VLOOKUP($C100,'LINHA 1'!$C$6:$BM$162,'Carga People'!AE$2,0)),0,VLOOKUP($C100,'LINHA 1'!$C$6:$BM$162,'Carga People'!AE$2,0))+IF(ISERROR(VLOOKUP($C100,'LINHA 2'!$C$6:$BM$114,'Carga People'!AE$2,0)),0,VLOOKUP($C100,'LINHA 2'!$C$6:$BM$114,'Carga People'!AE$2,0))+IF(ISERROR(VLOOKUP($C100,'LINHA 3'!$C$6:$BM$106,'Carga People'!AE$2,0)),0,VLOOKUP($C100,'LINHA 3'!$C$6:$BM$106,'Carga People'!AE$2,0))</f>
        <v>0</v>
      </c>
      <c r="AF100" s="140">
        <f>IF(ISERROR(VLOOKUP($C100,'LINHA 1'!$C$6:$BM$162,'Carga People'!AF$2,0)),0,VLOOKUP($C100,'LINHA 1'!$C$6:$BM$162,'Carga People'!AF$2,0))+IF(ISERROR(VLOOKUP($C100,'LINHA 2'!$C$6:$BM$114,'Carga People'!AF$2,0)),0,VLOOKUP($C100,'LINHA 2'!$C$6:$BM$114,'Carga People'!AF$2,0))+IF(ISERROR(VLOOKUP($C100,'LINHA 3'!$C$6:$BM$106,'Carga People'!AF$2,0)),0,VLOOKUP($C100,'LINHA 3'!$C$6:$BM$106,'Carga People'!AF$2,0))</f>
        <v>0</v>
      </c>
      <c r="AG100" s="140">
        <f>IF(ISERROR(VLOOKUP($C100,'LINHA 1'!$C$6:$BM$162,'Carga People'!AG$2,0)),0,VLOOKUP($C100,'LINHA 1'!$C$6:$BM$162,'Carga People'!AG$2,0))+IF(ISERROR(VLOOKUP($C100,'LINHA 2'!$C$6:$BM$114,'Carga People'!AG$2,0)),0,VLOOKUP($C100,'LINHA 2'!$C$6:$BM$114,'Carga People'!AG$2,0))+IF(ISERROR(VLOOKUP($C100,'LINHA 3'!$C$6:$BM$106,'Carga People'!AG$2,0)),0,VLOOKUP($C100,'LINHA 3'!$C$6:$BM$106,'Carga People'!AG$2,0))</f>
        <v>0</v>
      </c>
      <c r="AH100" s="140">
        <f>IF(ISERROR(VLOOKUP($C100,'LINHA 1'!$C$6:$BM$162,'Carga People'!AH$2,0)),0,VLOOKUP($C100,'LINHA 1'!$C$6:$BM$162,'Carga People'!AH$2,0))+IF(ISERROR(VLOOKUP($C100,'LINHA 2'!$C$6:$BM$114,'Carga People'!AH$2,0)),0,VLOOKUP($C100,'LINHA 2'!$C$6:$BM$114,'Carga People'!AH$2,0))+IF(ISERROR(VLOOKUP($C100,'LINHA 3'!$C$6:$BM$106,'Carga People'!AH$2,0)),0,VLOOKUP($C100,'LINHA 3'!$C$6:$BM$106,'Carga People'!AH$2,0))</f>
        <v>0</v>
      </c>
      <c r="AI100" s="140">
        <f>IF(ISERROR(VLOOKUP($C100,'LINHA 1'!$C$6:$BM$162,'Carga People'!AI$2,0)),0,VLOOKUP($C100,'LINHA 1'!$C$6:$BM$162,'Carga People'!AI$2,0))+IF(ISERROR(VLOOKUP($C100,'LINHA 2'!$C$6:$BM$114,'Carga People'!AI$2,0)),0,VLOOKUP($C100,'LINHA 2'!$C$6:$BM$114,'Carga People'!AI$2,0))+IF(ISERROR(VLOOKUP($C100,'LINHA 3'!$C$6:$BM$106,'Carga People'!AI$2,0)),0,VLOOKUP($C100,'LINHA 3'!$C$6:$BM$106,'Carga People'!AI$2,0))</f>
        <v>0</v>
      </c>
      <c r="AJ100" s="140">
        <f>IF(ISERROR(VLOOKUP($C100,'LINHA 1'!$C$6:$BM$162,'Carga People'!AJ$2,0)),0,VLOOKUP($C100,'LINHA 1'!$C$6:$BM$162,'Carga People'!AJ$2,0))+IF(ISERROR(VLOOKUP($C100,'LINHA 2'!$C$6:$BM$114,'Carga People'!AJ$2,0)),0,VLOOKUP($C100,'LINHA 2'!$C$6:$BM$114,'Carga People'!AJ$2,0))+IF(ISERROR(VLOOKUP($C100,'LINHA 3'!$C$6:$BM$106,'Carga People'!AJ$2,0)),0,VLOOKUP($C100,'LINHA 3'!$C$6:$BM$106,'Carga People'!AJ$2,0))</f>
        <v>0</v>
      </c>
      <c r="AK100" s="140">
        <f>IF(ISERROR(VLOOKUP($C100,'LINHA 1'!$C$6:$BM$162,'Carga People'!AK$2,0)),0,VLOOKUP($C100,'LINHA 1'!$C$6:$BM$162,'Carga People'!AK$2,0))+IF(ISERROR(VLOOKUP($C100,'LINHA 2'!$C$6:$BM$114,'Carga People'!AK$2,0)),0,VLOOKUP($C100,'LINHA 2'!$C$6:$BM$114,'Carga People'!AK$2,0))+IF(ISERROR(VLOOKUP($C100,'LINHA 3'!$C$6:$BM$106,'Carga People'!AK$2,0)),0,VLOOKUP($C100,'LINHA 3'!$C$6:$BM$106,'Carga People'!AK$2,0))</f>
        <v>0</v>
      </c>
      <c r="AL100" s="140">
        <f>IF(ISERROR(VLOOKUP($C100,'LINHA 1'!$C$6:$BM$162,'Carga People'!AL$2,0)),0,VLOOKUP($C100,'LINHA 1'!$C$6:$BM$162,'Carga People'!AL$2,0))+IF(ISERROR(VLOOKUP($C100,'LINHA 2'!$C$6:$BM$114,'Carga People'!AL$2,0)),0,VLOOKUP($C100,'LINHA 2'!$C$6:$BM$114,'Carga People'!AL$2,0))+IF(ISERROR(VLOOKUP($C100,'LINHA 3'!$C$6:$BM$106,'Carga People'!AL$2,0)),0,VLOOKUP($C100,'LINHA 3'!$C$6:$BM$106,'Carga People'!AL$2,0))</f>
        <v>0</v>
      </c>
      <c r="AM100" s="140">
        <f>IF(ISERROR(VLOOKUP($C100,'LINHA 1'!$C$6:$BM$162,'Carga People'!AM$2,0)),0,VLOOKUP($C100,'LINHA 1'!$C$6:$BM$162,'Carga People'!AM$2,0))+IF(ISERROR(VLOOKUP($C100,'LINHA 2'!$C$6:$BM$114,'Carga People'!AM$2,0)),0,VLOOKUP($C100,'LINHA 2'!$C$6:$BM$114,'Carga People'!AM$2,0))+IF(ISERROR(VLOOKUP($C100,'LINHA 3'!$C$6:$BM$106,'Carga People'!AM$2,0)),0,VLOOKUP($C100,'LINHA 3'!$C$6:$BM$106,'Carga People'!AM$2,0))</f>
        <v>0</v>
      </c>
      <c r="AN100" s="140">
        <f>IF(ISERROR(VLOOKUP($C100,'LINHA 1'!$C$6:$BM$162,'Carga People'!AN$2,0)),0,VLOOKUP($C100,'LINHA 1'!$C$6:$BM$162,'Carga People'!AN$2,0))+IF(ISERROR(VLOOKUP($C100,'LINHA 2'!$C$6:$BM$114,'Carga People'!AN$2,0)),0,VLOOKUP($C100,'LINHA 2'!$C$6:$BM$114,'Carga People'!AN$2,0))+IF(ISERROR(VLOOKUP($C100,'LINHA 3'!$C$6:$BM$106,'Carga People'!AN$2,0)),0,VLOOKUP($C100,'LINHA 3'!$C$6:$BM$106,'Carga People'!AN$2,0))</f>
        <v>0</v>
      </c>
      <c r="AO100" s="140">
        <f>IF(ISERROR(VLOOKUP($C100,'LINHA 1'!$C$6:$BM$162,'Carga People'!AO$2,0)),0,VLOOKUP($C100,'LINHA 1'!$C$6:$BM$162,'Carga People'!AO$2,0))+IF(ISERROR(VLOOKUP($C100,'LINHA 2'!$C$6:$BM$114,'Carga People'!AO$2,0)),0,VLOOKUP($C100,'LINHA 2'!$C$6:$BM$114,'Carga People'!AO$2,0))+IF(ISERROR(VLOOKUP($C100,'LINHA 3'!$C$6:$BM$106,'Carga People'!AO$2,0)),0,VLOOKUP($C100,'LINHA 3'!$C$6:$BM$106,'Carga People'!AO$2,0))</f>
        <v>0</v>
      </c>
      <c r="AP100" s="140">
        <f>IF(ISERROR(VLOOKUP($C100,'LINHA 1'!$C$6:$BM$162,'Carga People'!AP$2,0)),0,VLOOKUP($C100,'LINHA 1'!$C$6:$BM$162,'Carga People'!AP$2,0))+IF(ISERROR(VLOOKUP($C100,'LINHA 2'!$C$6:$BM$114,'Carga People'!AP$2,0)),0,VLOOKUP($C100,'LINHA 2'!$C$6:$BM$114,'Carga People'!AP$2,0))+IF(ISERROR(VLOOKUP($C100,'LINHA 3'!$C$6:$BM$106,'Carga People'!AP$2,0)),0,VLOOKUP($C100,'LINHA 3'!$C$6:$BM$106,'Carga People'!AP$2,0))</f>
        <v>0</v>
      </c>
      <c r="AQ100" s="140">
        <f>IF(ISERROR(VLOOKUP($C100,'LINHA 1'!$C$6:$BM$162,'Carga People'!AQ$2,0)),0,VLOOKUP($C100,'LINHA 1'!$C$6:$BM$162,'Carga People'!AQ$2,0))+IF(ISERROR(VLOOKUP($C100,'LINHA 2'!$C$6:$BM$114,'Carga People'!AQ$2,0)),0,VLOOKUP($C100,'LINHA 2'!$C$6:$BM$114,'Carga People'!AQ$2,0))+IF(ISERROR(VLOOKUP($C100,'LINHA 3'!$C$6:$BM$106,'Carga People'!AQ$2,0)),0,VLOOKUP($C100,'LINHA 3'!$C$6:$BM$106,'Carga People'!AQ$2,0))</f>
        <v>0</v>
      </c>
      <c r="AR100" s="140">
        <f>IF(ISERROR(VLOOKUP($C100,'LINHA 1'!$C$6:$BM$162,'Carga People'!AR$2,0)),0,VLOOKUP($C100,'LINHA 1'!$C$6:$BM$162,'Carga People'!AR$2,0))+IF(ISERROR(VLOOKUP($C100,'LINHA 2'!$C$6:$BM$114,'Carga People'!AR$2,0)),0,VLOOKUP($C100,'LINHA 2'!$C$6:$BM$114,'Carga People'!AR$2,0))+IF(ISERROR(VLOOKUP($C100,'LINHA 3'!$C$6:$BM$106,'Carga People'!AR$2,0)),0,VLOOKUP($C100,'LINHA 3'!$C$6:$BM$106,'Carga People'!AR$2,0))</f>
        <v>0</v>
      </c>
      <c r="AS100" s="140">
        <f>IF(ISERROR(VLOOKUP($C100,'LINHA 1'!$C$6:$BM$162,'Carga People'!AS$2,0)),0,VLOOKUP($C100,'LINHA 1'!$C$6:$BM$162,'Carga People'!AS$2,0))+IF(ISERROR(VLOOKUP($C100,'LINHA 2'!$C$6:$BM$114,'Carga People'!AS$2,0)),0,VLOOKUP($C100,'LINHA 2'!$C$6:$BM$114,'Carga People'!AS$2,0))+IF(ISERROR(VLOOKUP($C100,'LINHA 3'!$C$6:$BM$106,'Carga People'!AS$2,0)),0,VLOOKUP($C100,'LINHA 3'!$C$6:$BM$106,'Carga People'!AS$2,0))</f>
        <v>0</v>
      </c>
      <c r="AT100" s="140">
        <f>IF(ISERROR(VLOOKUP($C100,'LINHA 1'!$C$6:$BM$162,'Carga People'!AT$2,0)),0,VLOOKUP($C100,'LINHA 1'!$C$6:$BM$162,'Carga People'!AT$2,0))+IF(ISERROR(VLOOKUP($C100,'LINHA 2'!$C$6:$BM$114,'Carga People'!AT$2,0)),0,VLOOKUP($C100,'LINHA 2'!$C$6:$BM$114,'Carga People'!AT$2,0))+IF(ISERROR(VLOOKUP($C100,'LINHA 3'!$C$6:$BM$106,'Carga People'!AT$2,0)),0,VLOOKUP($C100,'LINHA 3'!$C$6:$BM$106,'Carga People'!AT$2,0))</f>
        <v>0</v>
      </c>
      <c r="AU100" s="367">
        <f t="shared" si="12"/>
        <v>0</v>
      </c>
      <c r="AV100" s="780" t="str">
        <f t="shared" si="13"/>
        <v/>
      </c>
      <c r="AW100" s="90">
        <f>IF(D100="","",VLOOKUP(D100,MI_ME!$D$5:$AQ$336,39,0))</f>
        <v>0</v>
      </c>
      <c r="AX100" s="660"/>
    </row>
    <row r="101" spans="1:50" ht="18" hidden="1" customHeight="1" x14ac:dyDescent="0.3">
      <c r="A101" s="1792"/>
      <c r="B101" s="770" t="s">
        <v>315</v>
      </c>
      <c r="C101" s="770" t="s">
        <v>443</v>
      </c>
      <c r="D101" s="771" t="s">
        <v>323</v>
      </c>
      <c r="E101" s="1459" t="s">
        <v>894</v>
      </c>
      <c r="F101" s="770" t="s">
        <v>15</v>
      </c>
      <c r="G101" s="136"/>
      <c r="H101" s="137"/>
      <c r="I101" s="138"/>
      <c r="J101" s="139">
        <f>IF(ISERROR(VLOOKUP($C101,'LINHA 1'!$C$6:$BM$162,'Carga People'!J$2,0)),0,VLOOKUP($C101,'LINHA 1'!$C$6:$BM$162,'Carga People'!J$2,0))+IF(ISERROR(VLOOKUP($C101,'LINHA 2'!$C$6:$BM$114,'Carga People'!J$2,0)),0,VLOOKUP($C101,'LINHA 2'!$C$6:$BM$114,'Carga People'!J$2,0))+IF(ISERROR(VLOOKUP($C101,'LINHA 3'!$C$6:$BM$106,'Carga People'!J$2,0)),0,VLOOKUP($C101,'LINHA 3'!$C$6:$BM$106,'Carga People'!J$2,0))</f>
        <v>0</v>
      </c>
      <c r="K101" s="140">
        <f>IF(ISERROR(VLOOKUP($C101,'LINHA 1'!$C$6:$BM$162,'Carga People'!K$2,0)),0,VLOOKUP($C101,'LINHA 1'!$C$6:$BM$162,'Carga People'!K$2,0))+IF(ISERROR(VLOOKUP($C101,'LINHA 2'!$C$6:$BM$114,'Carga People'!K$2,0)),0,VLOOKUP($C101,'LINHA 2'!$C$6:$BM$114,'Carga People'!K$2,0))+IF(ISERROR(VLOOKUP($C101,'LINHA 3'!$C$6:$BM$106,'Carga People'!K$2,0)),0,VLOOKUP($C101,'LINHA 3'!$C$6:$BM$106,'Carga People'!K$2,0))</f>
        <v>0</v>
      </c>
      <c r="L101" s="140">
        <f>IF(ISERROR(VLOOKUP($C101,'LINHA 1'!$C$6:$BM$162,'Carga People'!L$2,0)),0,VLOOKUP($C101,'LINHA 1'!$C$6:$BM$162,'Carga People'!L$2,0))+IF(ISERROR(VLOOKUP($C101,'LINHA 2'!$C$6:$BM$114,'Carga People'!L$2,0)),0,VLOOKUP($C101,'LINHA 2'!$C$6:$BM$114,'Carga People'!L$2,0))+IF(ISERROR(VLOOKUP($C101,'LINHA 3'!$C$6:$BM$106,'Carga People'!L$2,0)),0,VLOOKUP($C101,'LINHA 3'!$C$6:$BM$106,'Carga People'!L$2,0))</f>
        <v>0</v>
      </c>
      <c r="M101" s="140">
        <f>IF(ISERROR(VLOOKUP($C101,'LINHA 1'!$C$6:$BM$162,'Carga People'!M$2,0)),0,VLOOKUP($C101,'LINHA 1'!$C$6:$BM$162,'Carga People'!M$2,0))+IF(ISERROR(VLOOKUP($C101,'LINHA 2'!$C$6:$BM$114,'Carga People'!M$2,0)),0,VLOOKUP($C101,'LINHA 2'!$C$6:$BM$114,'Carga People'!M$2,0))+IF(ISERROR(VLOOKUP($C101,'LINHA 3'!$C$6:$BM$106,'Carga People'!M$2,0)),0,VLOOKUP($C101,'LINHA 3'!$C$6:$BM$106,'Carga People'!M$2,0))</f>
        <v>0</v>
      </c>
      <c r="N101" s="140">
        <f>IF(ISERROR(VLOOKUP($C101,'LINHA 1'!$C$6:$BM$162,'Carga People'!N$2,0)),0,VLOOKUP($C101,'LINHA 1'!$C$6:$BM$162,'Carga People'!N$2,0))+IF(ISERROR(VLOOKUP($C101,'LINHA 2'!$C$6:$BM$114,'Carga People'!N$2,0)),0,VLOOKUP($C101,'LINHA 2'!$C$6:$BM$114,'Carga People'!N$2,0))+IF(ISERROR(VLOOKUP($C101,'LINHA 3'!$C$6:$BM$106,'Carga People'!N$2,0)),0,VLOOKUP($C101,'LINHA 3'!$C$6:$BM$106,'Carga People'!N$2,0))</f>
        <v>0</v>
      </c>
      <c r="O101" s="140">
        <f>IF(ISERROR(VLOOKUP($C101,'LINHA 1'!$C$6:$BM$162,'Carga People'!O$2,0)),0,VLOOKUP($C101,'LINHA 1'!$C$6:$BM$162,'Carga People'!O$2,0))+IF(ISERROR(VLOOKUP($C101,'LINHA 2'!$C$6:$BM$114,'Carga People'!O$2,0)),0,VLOOKUP($C101,'LINHA 2'!$C$6:$BM$114,'Carga People'!O$2,0))+IF(ISERROR(VLOOKUP($C101,'LINHA 3'!$C$6:$BM$106,'Carga People'!O$2,0)),0,VLOOKUP($C101,'LINHA 3'!$C$6:$BM$106,'Carga People'!O$2,0))</f>
        <v>0</v>
      </c>
      <c r="P101" s="140">
        <f>IF(ISERROR(VLOOKUP($C101,'LINHA 1'!$C$6:$BM$162,'Carga People'!P$2,0)),0,VLOOKUP($C101,'LINHA 1'!$C$6:$BM$162,'Carga People'!P$2,0))+IF(ISERROR(VLOOKUP($C101,'LINHA 2'!$C$6:$BM$114,'Carga People'!P$2,0)),0,VLOOKUP($C101,'LINHA 2'!$C$6:$BM$114,'Carga People'!P$2,0))+IF(ISERROR(VLOOKUP($C101,'LINHA 3'!$C$6:$BM$106,'Carga People'!P$2,0)),0,VLOOKUP($C101,'LINHA 3'!$C$6:$BM$106,'Carga People'!P$2,0))</f>
        <v>0</v>
      </c>
      <c r="Q101" s="140">
        <f>IF(ISERROR(VLOOKUP($C101,'LINHA 1'!$C$6:$BM$162,'Carga People'!Q$2,0)),0,VLOOKUP($C101,'LINHA 1'!$C$6:$BM$162,'Carga People'!Q$2,0))+IF(ISERROR(VLOOKUP($C101,'LINHA 2'!$C$6:$BM$114,'Carga People'!Q$2,0)),0,VLOOKUP($C101,'LINHA 2'!$C$6:$BM$114,'Carga People'!Q$2,0))+IF(ISERROR(VLOOKUP($C101,'LINHA 3'!$C$6:$BM$106,'Carga People'!Q$2,0)),0,VLOOKUP($C101,'LINHA 3'!$C$6:$BM$106,'Carga People'!Q$2,0))</f>
        <v>0</v>
      </c>
      <c r="R101" s="140">
        <f>IF(ISERROR(VLOOKUP($C101,'LINHA 1'!$C$6:$BM$162,'Carga People'!R$2,0)),0,VLOOKUP($C101,'LINHA 1'!$C$6:$BM$162,'Carga People'!R$2,0))+IF(ISERROR(VLOOKUP($C101,'LINHA 2'!$C$6:$BM$114,'Carga People'!R$2,0)),0,VLOOKUP($C101,'LINHA 2'!$C$6:$BM$114,'Carga People'!R$2,0))+IF(ISERROR(VLOOKUP($C101,'LINHA 3'!$C$6:$BM$106,'Carga People'!R$2,0)),0,VLOOKUP($C101,'LINHA 3'!$C$6:$BM$106,'Carga People'!R$2,0))</f>
        <v>0</v>
      </c>
      <c r="S101" s="140">
        <f>IF(ISERROR(VLOOKUP($C101,'LINHA 1'!$C$6:$BM$162,'Carga People'!S$2,0)),0,VLOOKUP($C101,'LINHA 1'!$C$6:$BM$162,'Carga People'!S$2,0))+IF(ISERROR(VLOOKUP($C101,'LINHA 2'!$C$6:$BM$114,'Carga People'!S$2,0)),0,VLOOKUP($C101,'LINHA 2'!$C$6:$BM$114,'Carga People'!S$2,0))+IF(ISERROR(VLOOKUP($C101,'LINHA 3'!$C$6:$BM$106,'Carga People'!S$2,0)),0,VLOOKUP($C101,'LINHA 3'!$C$6:$BM$106,'Carga People'!S$2,0))</f>
        <v>0</v>
      </c>
      <c r="T101" s="140">
        <f>IF(ISERROR(VLOOKUP($C101,'LINHA 1'!$C$6:$BM$162,'Carga People'!T$2,0)),0,VLOOKUP($C101,'LINHA 1'!$C$6:$BM$162,'Carga People'!T$2,0))+IF(ISERROR(VLOOKUP($C101,'LINHA 2'!$C$6:$BM$114,'Carga People'!T$2,0)),0,VLOOKUP($C101,'LINHA 2'!$C$6:$BM$114,'Carga People'!T$2,0))+IF(ISERROR(VLOOKUP($C101,'LINHA 3'!$C$6:$BM$106,'Carga People'!T$2,0)),0,VLOOKUP($C101,'LINHA 3'!$C$6:$BM$106,'Carga People'!T$2,0))</f>
        <v>0</v>
      </c>
      <c r="U101" s="140">
        <f>IF(ISERROR(VLOOKUP($C101,'LINHA 1'!$C$6:$BM$162,'Carga People'!U$2,0)),0,VLOOKUP($C101,'LINHA 1'!$C$6:$BM$162,'Carga People'!U$2,0))+IF(ISERROR(VLOOKUP($C101,'LINHA 2'!$C$6:$BM$114,'Carga People'!U$2,0)),0,VLOOKUP($C101,'LINHA 2'!$C$6:$BM$114,'Carga People'!U$2,0))+IF(ISERROR(VLOOKUP($C101,'LINHA 3'!$C$6:$BM$106,'Carga People'!U$2,0)),0,VLOOKUP($C101,'LINHA 3'!$C$6:$BM$106,'Carga People'!U$2,0))</f>
        <v>0</v>
      </c>
      <c r="V101" s="140">
        <f>IF(ISERROR(VLOOKUP($C101,'LINHA 1'!$C$6:$BM$162,'Carga People'!V$2,0)),0,VLOOKUP($C101,'LINHA 1'!$C$6:$BM$162,'Carga People'!V$2,0))+IF(ISERROR(VLOOKUP($C101,'LINHA 2'!$C$6:$BM$114,'Carga People'!V$2,0)),0,VLOOKUP($C101,'LINHA 2'!$C$6:$BM$114,'Carga People'!V$2,0))+IF(ISERROR(VLOOKUP($C101,'LINHA 3'!$C$6:$BM$106,'Carga People'!V$2,0)),0,VLOOKUP($C101,'LINHA 3'!$C$6:$BM$106,'Carga People'!V$2,0))</f>
        <v>0</v>
      </c>
      <c r="W101" s="140">
        <f>IF(ISERROR(VLOOKUP($C101,'LINHA 1'!$C$6:$BM$162,'Carga People'!W$2,0)),0,VLOOKUP($C101,'LINHA 1'!$C$6:$BM$162,'Carga People'!W$2,0))+IF(ISERROR(VLOOKUP($C101,'LINHA 2'!$C$6:$BM$114,'Carga People'!W$2,0)),0,VLOOKUP($C101,'LINHA 2'!$C$6:$BM$114,'Carga People'!W$2,0))+IF(ISERROR(VLOOKUP($C101,'LINHA 3'!$C$6:$BM$106,'Carga People'!W$2,0)),0,VLOOKUP($C101,'LINHA 3'!$C$6:$BM$106,'Carga People'!W$2,0))</f>
        <v>0</v>
      </c>
      <c r="X101" s="140">
        <f>IF(ISERROR(VLOOKUP($C101,'LINHA 1'!$C$6:$BM$162,'Carga People'!X$2,0)),0,VLOOKUP($C101,'LINHA 1'!$C$6:$BM$162,'Carga People'!X$2,0))+IF(ISERROR(VLOOKUP($C101,'LINHA 2'!$C$6:$BM$114,'Carga People'!X$2,0)),0,VLOOKUP($C101,'LINHA 2'!$C$6:$BM$114,'Carga People'!X$2,0))+IF(ISERROR(VLOOKUP($C101,'LINHA 3'!$C$6:$BM$106,'Carga People'!X$2,0)),0,VLOOKUP($C101,'LINHA 3'!$C$6:$BM$106,'Carga People'!X$2,0))</f>
        <v>0</v>
      </c>
      <c r="Y101" s="140">
        <f>IF(ISERROR(VLOOKUP($C101,'LINHA 1'!$C$6:$BM$162,'Carga People'!Y$2,0)),0,VLOOKUP($C101,'LINHA 1'!$C$6:$BM$162,'Carga People'!Y$2,0))+IF(ISERROR(VLOOKUP($C101,'LINHA 2'!$C$6:$BM$114,'Carga People'!Y$2,0)),0,VLOOKUP($C101,'LINHA 2'!$C$6:$BM$114,'Carga People'!Y$2,0))+IF(ISERROR(VLOOKUP($C101,'LINHA 3'!$C$6:$BM$106,'Carga People'!Y$2,0)),0,VLOOKUP($C101,'LINHA 3'!$C$6:$BM$106,'Carga People'!Y$2,0))</f>
        <v>0</v>
      </c>
      <c r="Z101" s="140">
        <f>IF(ISERROR(VLOOKUP($C101,'LINHA 1'!$C$6:$BM$162,'Carga People'!Z$2,0)),0,VLOOKUP($C101,'LINHA 1'!$C$6:$BM$162,'Carga People'!Z$2,0))+IF(ISERROR(VLOOKUP($C101,'LINHA 2'!$C$6:$BM$114,'Carga People'!Z$2,0)),0,VLOOKUP($C101,'LINHA 2'!$C$6:$BM$114,'Carga People'!Z$2,0))+IF(ISERROR(VLOOKUP($C101,'LINHA 3'!$C$6:$BM$106,'Carga People'!Z$2,0)),0,VLOOKUP($C101,'LINHA 3'!$C$6:$BM$106,'Carga People'!Z$2,0))</f>
        <v>0</v>
      </c>
      <c r="AA101" s="140">
        <f>IF(ISERROR(VLOOKUP($C101,'LINHA 1'!$C$6:$BM$162,'Carga People'!AA$2,0)),0,VLOOKUP($C101,'LINHA 1'!$C$6:$BM$162,'Carga People'!AA$2,0))+IF(ISERROR(VLOOKUP($C101,'LINHA 2'!$C$6:$BM$114,'Carga People'!AA$2,0)),0,VLOOKUP($C101,'LINHA 2'!$C$6:$BM$114,'Carga People'!AA$2,0))+IF(ISERROR(VLOOKUP($C101,'LINHA 3'!$C$6:$BM$106,'Carga People'!AA$2,0)),0,VLOOKUP($C101,'LINHA 3'!$C$6:$BM$106,'Carga People'!AA$2,0))</f>
        <v>0</v>
      </c>
      <c r="AB101" s="140">
        <f>IF(ISERROR(VLOOKUP($C101,'LINHA 1'!$C$6:$BM$162,'Carga People'!AB$2,0)),0,VLOOKUP($C101,'LINHA 1'!$C$6:$BM$162,'Carga People'!AB$2,0))+IF(ISERROR(VLOOKUP($C101,'LINHA 2'!$C$6:$BM$114,'Carga People'!AB$2,0)),0,VLOOKUP($C101,'LINHA 2'!$C$6:$BM$114,'Carga People'!AB$2,0))+IF(ISERROR(VLOOKUP($C101,'LINHA 3'!$C$6:$BM$106,'Carga People'!AB$2,0)),0,VLOOKUP($C101,'LINHA 3'!$C$6:$BM$106,'Carga People'!AB$2,0))</f>
        <v>0</v>
      </c>
      <c r="AC101" s="140">
        <f>IF(ISERROR(VLOOKUP($C101,'LINHA 1'!$C$6:$BM$162,'Carga People'!AC$2,0)),0,VLOOKUP($C101,'LINHA 1'!$C$6:$BM$162,'Carga People'!AC$2,0))+IF(ISERROR(VLOOKUP($C101,'LINHA 2'!$C$6:$BM$114,'Carga People'!AC$2,0)),0,VLOOKUP($C101,'LINHA 2'!$C$6:$BM$114,'Carga People'!AC$2,0))+IF(ISERROR(VLOOKUP($C101,'LINHA 3'!$C$6:$BM$106,'Carga People'!AC$2,0)),0,VLOOKUP($C101,'LINHA 3'!$C$6:$BM$106,'Carga People'!AC$2,0))</f>
        <v>0</v>
      </c>
      <c r="AD101" s="140">
        <f>IF(ISERROR(VLOOKUP($C101,'LINHA 1'!$C$6:$BM$162,'Carga People'!AD$2,0)),0,VLOOKUP($C101,'LINHA 1'!$C$6:$BM$162,'Carga People'!AD$2,0))+IF(ISERROR(VLOOKUP($C101,'LINHA 2'!$C$6:$BM$114,'Carga People'!AD$2,0)),0,VLOOKUP($C101,'LINHA 2'!$C$6:$BM$114,'Carga People'!AD$2,0))+IF(ISERROR(VLOOKUP($C101,'LINHA 3'!$C$6:$BM$106,'Carga People'!AD$2,0)),0,VLOOKUP($C101,'LINHA 3'!$C$6:$BM$106,'Carga People'!AD$2,0))</f>
        <v>0</v>
      </c>
      <c r="AE101" s="140">
        <f>IF(ISERROR(VLOOKUP($C101,'LINHA 1'!$C$6:$BM$162,'Carga People'!AE$2,0)),0,VLOOKUP($C101,'LINHA 1'!$C$6:$BM$162,'Carga People'!AE$2,0))+IF(ISERROR(VLOOKUP($C101,'LINHA 2'!$C$6:$BM$114,'Carga People'!AE$2,0)),0,VLOOKUP($C101,'LINHA 2'!$C$6:$BM$114,'Carga People'!AE$2,0))+IF(ISERROR(VLOOKUP($C101,'LINHA 3'!$C$6:$BM$106,'Carga People'!AE$2,0)),0,VLOOKUP($C101,'LINHA 3'!$C$6:$BM$106,'Carga People'!AE$2,0))</f>
        <v>0</v>
      </c>
      <c r="AF101" s="140">
        <f>IF(ISERROR(VLOOKUP($C101,'LINHA 1'!$C$6:$BM$162,'Carga People'!AF$2,0)),0,VLOOKUP($C101,'LINHA 1'!$C$6:$BM$162,'Carga People'!AF$2,0))+IF(ISERROR(VLOOKUP($C101,'LINHA 2'!$C$6:$BM$114,'Carga People'!AF$2,0)),0,VLOOKUP($C101,'LINHA 2'!$C$6:$BM$114,'Carga People'!AF$2,0))+IF(ISERROR(VLOOKUP($C101,'LINHA 3'!$C$6:$BM$106,'Carga People'!AF$2,0)),0,VLOOKUP($C101,'LINHA 3'!$C$6:$BM$106,'Carga People'!AF$2,0))</f>
        <v>0</v>
      </c>
      <c r="AG101" s="140">
        <f>IF(ISERROR(VLOOKUP($C101,'LINHA 1'!$C$6:$BM$162,'Carga People'!AG$2,0)),0,VLOOKUP($C101,'LINHA 1'!$C$6:$BM$162,'Carga People'!AG$2,0))+IF(ISERROR(VLOOKUP($C101,'LINHA 2'!$C$6:$BM$114,'Carga People'!AG$2,0)),0,VLOOKUP($C101,'LINHA 2'!$C$6:$BM$114,'Carga People'!AG$2,0))+IF(ISERROR(VLOOKUP($C101,'LINHA 3'!$C$6:$BM$106,'Carga People'!AG$2,0)),0,VLOOKUP($C101,'LINHA 3'!$C$6:$BM$106,'Carga People'!AG$2,0))</f>
        <v>0</v>
      </c>
      <c r="AH101" s="140">
        <f>IF(ISERROR(VLOOKUP($C101,'LINHA 1'!$C$6:$BM$162,'Carga People'!AH$2,0)),0,VLOOKUP($C101,'LINHA 1'!$C$6:$BM$162,'Carga People'!AH$2,0))+IF(ISERROR(VLOOKUP($C101,'LINHA 2'!$C$6:$BM$114,'Carga People'!AH$2,0)),0,VLOOKUP($C101,'LINHA 2'!$C$6:$BM$114,'Carga People'!AH$2,0))+IF(ISERROR(VLOOKUP($C101,'LINHA 3'!$C$6:$BM$106,'Carga People'!AH$2,0)),0,VLOOKUP($C101,'LINHA 3'!$C$6:$BM$106,'Carga People'!AH$2,0))</f>
        <v>0</v>
      </c>
      <c r="AI101" s="140">
        <f>IF(ISERROR(VLOOKUP($C101,'LINHA 1'!$C$6:$BM$162,'Carga People'!AI$2,0)),0,VLOOKUP($C101,'LINHA 1'!$C$6:$BM$162,'Carga People'!AI$2,0))+IF(ISERROR(VLOOKUP($C101,'LINHA 2'!$C$6:$BM$114,'Carga People'!AI$2,0)),0,VLOOKUP($C101,'LINHA 2'!$C$6:$BM$114,'Carga People'!AI$2,0))+IF(ISERROR(VLOOKUP($C101,'LINHA 3'!$C$6:$BM$106,'Carga People'!AI$2,0)),0,VLOOKUP($C101,'LINHA 3'!$C$6:$BM$106,'Carga People'!AI$2,0))</f>
        <v>0</v>
      </c>
      <c r="AJ101" s="140">
        <f>IF(ISERROR(VLOOKUP($C101,'LINHA 1'!$C$6:$BM$162,'Carga People'!AJ$2,0)),0,VLOOKUP($C101,'LINHA 1'!$C$6:$BM$162,'Carga People'!AJ$2,0))+IF(ISERROR(VLOOKUP($C101,'LINHA 2'!$C$6:$BM$114,'Carga People'!AJ$2,0)),0,VLOOKUP($C101,'LINHA 2'!$C$6:$BM$114,'Carga People'!AJ$2,0))+IF(ISERROR(VLOOKUP($C101,'LINHA 3'!$C$6:$BM$106,'Carga People'!AJ$2,0)),0,VLOOKUP($C101,'LINHA 3'!$C$6:$BM$106,'Carga People'!AJ$2,0))</f>
        <v>0</v>
      </c>
      <c r="AK101" s="140">
        <f>IF(ISERROR(VLOOKUP($C101,'LINHA 1'!$C$6:$BM$162,'Carga People'!AK$2,0)),0,VLOOKUP($C101,'LINHA 1'!$C$6:$BM$162,'Carga People'!AK$2,0))+IF(ISERROR(VLOOKUP($C101,'LINHA 2'!$C$6:$BM$114,'Carga People'!AK$2,0)),0,VLOOKUP($C101,'LINHA 2'!$C$6:$BM$114,'Carga People'!AK$2,0))+IF(ISERROR(VLOOKUP($C101,'LINHA 3'!$C$6:$BM$106,'Carga People'!AK$2,0)),0,VLOOKUP($C101,'LINHA 3'!$C$6:$BM$106,'Carga People'!AK$2,0))</f>
        <v>0</v>
      </c>
      <c r="AL101" s="140">
        <f>IF(ISERROR(VLOOKUP($C101,'LINHA 1'!$C$6:$BM$162,'Carga People'!AL$2,0)),0,VLOOKUP($C101,'LINHA 1'!$C$6:$BM$162,'Carga People'!AL$2,0))+IF(ISERROR(VLOOKUP($C101,'LINHA 2'!$C$6:$BM$114,'Carga People'!AL$2,0)),0,VLOOKUP($C101,'LINHA 2'!$C$6:$BM$114,'Carga People'!AL$2,0))+IF(ISERROR(VLOOKUP($C101,'LINHA 3'!$C$6:$BM$106,'Carga People'!AL$2,0)),0,VLOOKUP($C101,'LINHA 3'!$C$6:$BM$106,'Carga People'!AL$2,0))</f>
        <v>0</v>
      </c>
      <c r="AM101" s="140">
        <f>IF(ISERROR(VLOOKUP($C101,'LINHA 1'!$C$6:$BM$162,'Carga People'!AM$2,0)),0,VLOOKUP($C101,'LINHA 1'!$C$6:$BM$162,'Carga People'!AM$2,0))+IF(ISERROR(VLOOKUP($C101,'LINHA 2'!$C$6:$BM$114,'Carga People'!AM$2,0)),0,VLOOKUP($C101,'LINHA 2'!$C$6:$BM$114,'Carga People'!AM$2,0))+IF(ISERROR(VLOOKUP($C101,'LINHA 3'!$C$6:$BM$106,'Carga People'!AM$2,0)),0,VLOOKUP($C101,'LINHA 3'!$C$6:$BM$106,'Carga People'!AM$2,0))</f>
        <v>0</v>
      </c>
      <c r="AN101" s="140">
        <f>IF(ISERROR(VLOOKUP($C101,'LINHA 1'!$C$6:$BM$162,'Carga People'!AN$2,0)),0,VLOOKUP($C101,'LINHA 1'!$C$6:$BM$162,'Carga People'!AN$2,0))+IF(ISERROR(VLOOKUP($C101,'LINHA 2'!$C$6:$BM$114,'Carga People'!AN$2,0)),0,VLOOKUP($C101,'LINHA 2'!$C$6:$BM$114,'Carga People'!AN$2,0))+IF(ISERROR(VLOOKUP($C101,'LINHA 3'!$C$6:$BM$106,'Carga People'!AN$2,0)),0,VLOOKUP($C101,'LINHA 3'!$C$6:$BM$106,'Carga People'!AN$2,0))</f>
        <v>0</v>
      </c>
      <c r="AO101" s="140">
        <f>IF(ISERROR(VLOOKUP($C101,'LINHA 1'!$C$6:$BM$162,'Carga People'!AO$2,0)),0,VLOOKUP($C101,'LINHA 1'!$C$6:$BM$162,'Carga People'!AO$2,0))+IF(ISERROR(VLOOKUP($C101,'LINHA 2'!$C$6:$BM$114,'Carga People'!AO$2,0)),0,VLOOKUP($C101,'LINHA 2'!$C$6:$BM$114,'Carga People'!AO$2,0))+IF(ISERROR(VLOOKUP($C101,'LINHA 3'!$C$6:$BM$106,'Carga People'!AO$2,0)),0,VLOOKUP($C101,'LINHA 3'!$C$6:$BM$106,'Carga People'!AO$2,0))</f>
        <v>0</v>
      </c>
      <c r="AP101" s="140">
        <f>IF(ISERROR(VLOOKUP($C101,'LINHA 1'!$C$6:$BM$162,'Carga People'!AP$2,0)),0,VLOOKUP($C101,'LINHA 1'!$C$6:$BM$162,'Carga People'!AP$2,0))+IF(ISERROR(VLOOKUP($C101,'LINHA 2'!$C$6:$BM$114,'Carga People'!AP$2,0)),0,VLOOKUP($C101,'LINHA 2'!$C$6:$BM$114,'Carga People'!AP$2,0))+IF(ISERROR(VLOOKUP($C101,'LINHA 3'!$C$6:$BM$106,'Carga People'!AP$2,0)),0,VLOOKUP($C101,'LINHA 3'!$C$6:$BM$106,'Carga People'!AP$2,0))</f>
        <v>0</v>
      </c>
      <c r="AQ101" s="140">
        <f>IF(ISERROR(VLOOKUP($C101,'LINHA 1'!$C$6:$BM$162,'Carga People'!AQ$2,0)),0,VLOOKUP($C101,'LINHA 1'!$C$6:$BM$162,'Carga People'!AQ$2,0))+IF(ISERROR(VLOOKUP($C101,'LINHA 2'!$C$6:$BM$114,'Carga People'!AQ$2,0)),0,VLOOKUP($C101,'LINHA 2'!$C$6:$BM$114,'Carga People'!AQ$2,0))+IF(ISERROR(VLOOKUP($C101,'LINHA 3'!$C$6:$BM$106,'Carga People'!AQ$2,0)),0,VLOOKUP($C101,'LINHA 3'!$C$6:$BM$106,'Carga People'!AQ$2,0))</f>
        <v>0</v>
      </c>
      <c r="AR101" s="140">
        <f>IF(ISERROR(VLOOKUP($C101,'LINHA 1'!$C$6:$BM$162,'Carga People'!AR$2,0)),0,VLOOKUP($C101,'LINHA 1'!$C$6:$BM$162,'Carga People'!AR$2,0))+IF(ISERROR(VLOOKUP($C101,'LINHA 2'!$C$6:$BM$114,'Carga People'!AR$2,0)),0,VLOOKUP($C101,'LINHA 2'!$C$6:$BM$114,'Carga People'!AR$2,0))+IF(ISERROR(VLOOKUP($C101,'LINHA 3'!$C$6:$BM$106,'Carga People'!AR$2,0)),0,VLOOKUP($C101,'LINHA 3'!$C$6:$BM$106,'Carga People'!AR$2,0))</f>
        <v>0</v>
      </c>
      <c r="AS101" s="140">
        <f>IF(ISERROR(VLOOKUP($C101,'LINHA 1'!$C$6:$BM$162,'Carga People'!AS$2,0)),0,VLOOKUP($C101,'LINHA 1'!$C$6:$BM$162,'Carga People'!AS$2,0))+IF(ISERROR(VLOOKUP($C101,'LINHA 2'!$C$6:$BM$114,'Carga People'!AS$2,0)),0,VLOOKUP($C101,'LINHA 2'!$C$6:$BM$114,'Carga People'!AS$2,0))+IF(ISERROR(VLOOKUP($C101,'LINHA 3'!$C$6:$BM$106,'Carga People'!AS$2,0)),0,VLOOKUP($C101,'LINHA 3'!$C$6:$BM$106,'Carga People'!AS$2,0))</f>
        <v>0</v>
      </c>
      <c r="AT101" s="140">
        <f>IF(ISERROR(VLOOKUP($C101,'LINHA 1'!$C$6:$BM$162,'Carga People'!AT$2,0)),0,VLOOKUP($C101,'LINHA 1'!$C$6:$BM$162,'Carga People'!AT$2,0))+IF(ISERROR(VLOOKUP($C101,'LINHA 2'!$C$6:$BM$114,'Carga People'!AT$2,0)),0,VLOOKUP($C101,'LINHA 2'!$C$6:$BM$114,'Carga People'!AT$2,0))+IF(ISERROR(VLOOKUP($C101,'LINHA 3'!$C$6:$BM$106,'Carga People'!AT$2,0)),0,VLOOKUP($C101,'LINHA 3'!$C$6:$BM$106,'Carga People'!AT$2,0))</f>
        <v>0</v>
      </c>
      <c r="AU101" s="367">
        <f t="shared" si="12"/>
        <v>0</v>
      </c>
      <c r="AV101" s="780" t="str">
        <f t="shared" si="13"/>
        <v/>
      </c>
      <c r="AW101" s="90">
        <f>IF(D101="","",VLOOKUP(D101,MI_ME!$D$5:$AQ$336,39,0))</f>
        <v>0</v>
      </c>
      <c r="AX101" s="660"/>
    </row>
    <row r="102" spans="1:50" ht="18" hidden="1" customHeight="1" x14ac:dyDescent="0.3">
      <c r="A102" s="1792"/>
      <c r="B102" s="770" t="s">
        <v>315</v>
      </c>
      <c r="C102" s="770" t="s">
        <v>444</v>
      </c>
      <c r="D102" s="771" t="s">
        <v>324</v>
      </c>
      <c r="E102" s="1459" t="s">
        <v>895</v>
      </c>
      <c r="F102" s="770" t="s">
        <v>15</v>
      </c>
      <c r="G102" s="136"/>
      <c r="H102" s="137"/>
      <c r="I102" s="138"/>
      <c r="J102" s="139">
        <f>IF(ISERROR(VLOOKUP($C102,'LINHA 1'!$C$6:$BM$162,'Carga People'!J$2,0)),0,VLOOKUP($C102,'LINHA 1'!$C$6:$BM$162,'Carga People'!J$2,0))+IF(ISERROR(VLOOKUP($C102,'LINHA 2'!$C$6:$BM$114,'Carga People'!J$2,0)),0,VLOOKUP($C102,'LINHA 2'!$C$6:$BM$114,'Carga People'!J$2,0))+IF(ISERROR(VLOOKUP($C102,'LINHA 3'!$C$6:$BM$106,'Carga People'!J$2,0)),0,VLOOKUP($C102,'LINHA 3'!$C$6:$BM$106,'Carga People'!J$2,0))</f>
        <v>0</v>
      </c>
      <c r="K102" s="140">
        <f>IF(ISERROR(VLOOKUP($C102,'LINHA 1'!$C$6:$BM$162,'Carga People'!K$2,0)),0,VLOOKUP($C102,'LINHA 1'!$C$6:$BM$162,'Carga People'!K$2,0))+IF(ISERROR(VLOOKUP($C102,'LINHA 2'!$C$6:$BM$114,'Carga People'!K$2,0)),0,VLOOKUP($C102,'LINHA 2'!$C$6:$BM$114,'Carga People'!K$2,0))+IF(ISERROR(VLOOKUP($C102,'LINHA 3'!$C$6:$BM$106,'Carga People'!K$2,0)),0,VLOOKUP($C102,'LINHA 3'!$C$6:$BM$106,'Carga People'!K$2,0))</f>
        <v>0</v>
      </c>
      <c r="L102" s="140">
        <f>IF(ISERROR(VLOOKUP($C102,'LINHA 1'!$C$6:$BM$162,'Carga People'!L$2,0)),0,VLOOKUP($C102,'LINHA 1'!$C$6:$BM$162,'Carga People'!L$2,0))+IF(ISERROR(VLOOKUP($C102,'LINHA 2'!$C$6:$BM$114,'Carga People'!L$2,0)),0,VLOOKUP($C102,'LINHA 2'!$C$6:$BM$114,'Carga People'!L$2,0))+IF(ISERROR(VLOOKUP($C102,'LINHA 3'!$C$6:$BM$106,'Carga People'!L$2,0)),0,VLOOKUP($C102,'LINHA 3'!$C$6:$BM$106,'Carga People'!L$2,0))</f>
        <v>0</v>
      </c>
      <c r="M102" s="140">
        <f>IF(ISERROR(VLOOKUP($C102,'LINHA 1'!$C$6:$BM$162,'Carga People'!M$2,0)),0,VLOOKUP($C102,'LINHA 1'!$C$6:$BM$162,'Carga People'!M$2,0))+IF(ISERROR(VLOOKUP($C102,'LINHA 2'!$C$6:$BM$114,'Carga People'!M$2,0)),0,VLOOKUP($C102,'LINHA 2'!$C$6:$BM$114,'Carga People'!M$2,0))+IF(ISERROR(VLOOKUP($C102,'LINHA 3'!$C$6:$BM$106,'Carga People'!M$2,0)),0,VLOOKUP($C102,'LINHA 3'!$C$6:$BM$106,'Carga People'!M$2,0))</f>
        <v>0</v>
      </c>
      <c r="N102" s="140">
        <f>IF(ISERROR(VLOOKUP($C102,'LINHA 1'!$C$6:$BM$162,'Carga People'!N$2,0)),0,VLOOKUP($C102,'LINHA 1'!$C$6:$BM$162,'Carga People'!N$2,0))+IF(ISERROR(VLOOKUP($C102,'LINHA 2'!$C$6:$BM$114,'Carga People'!N$2,0)),0,VLOOKUP($C102,'LINHA 2'!$C$6:$BM$114,'Carga People'!N$2,0))+IF(ISERROR(VLOOKUP($C102,'LINHA 3'!$C$6:$BM$106,'Carga People'!N$2,0)),0,VLOOKUP($C102,'LINHA 3'!$C$6:$BM$106,'Carga People'!N$2,0))</f>
        <v>0</v>
      </c>
      <c r="O102" s="140">
        <f>IF(ISERROR(VLOOKUP($C102,'LINHA 1'!$C$6:$BM$162,'Carga People'!O$2,0)),0,VLOOKUP($C102,'LINHA 1'!$C$6:$BM$162,'Carga People'!O$2,0))+IF(ISERROR(VLOOKUP($C102,'LINHA 2'!$C$6:$BM$114,'Carga People'!O$2,0)),0,VLOOKUP($C102,'LINHA 2'!$C$6:$BM$114,'Carga People'!O$2,0))+IF(ISERROR(VLOOKUP($C102,'LINHA 3'!$C$6:$BM$106,'Carga People'!O$2,0)),0,VLOOKUP($C102,'LINHA 3'!$C$6:$BM$106,'Carga People'!O$2,0))</f>
        <v>0</v>
      </c>
      <c r="P102" s="140">
        <f>IF(ISERROR(VLOOKUP($C102,'LINHA 1'!$C$6:$BM$162,'Carga People'!P$2,0)),0,VLOOKUP($C102,'LINHA 1'!$C$6:$BM$162,'Carga People'!P$2,0))+IF(ISERROR(VLOOKUP($C102,'LINHA 2'!$C$6:$BM$114,'Carga People'!P$2,0)),0,VLOOKUP($C102,'LINHA 2'!$C$6:$BM$114,'Carga People'!P$2,0))+IF(ISERROR(VLOOKUP($C102,'LINHA 3'!$C$6:$BM$106,'Carga People'!P$2,0)),0,VLOOKUP($C102,'LINHA 3'!$C$6:$BM$106,'Carga People'!P$2,0))</f>
        <v>0</v>
      </c>
      <c r="Q102" s="140">
        <f>IF(ISERROR(VLOOKUP($C102,'LINHA 1'!$C$6:$BM$162,'Carga People'!Q$2,0)),0,VLOOKUP($C102,'LINHA 1'!$C$6:$BM$162,'Carga People'!Q$2,0))+IF(ISERROR(VLOOKUP($C102,'LINHA 2'!$C$6:$BM$114,'Carga People'!Q$2,0)),0,VLOOKUP($C102,'LINHA 2'!$C$6:$BM$114,'Carga People'!Q$2,0))+IF(ISERROR(VLOOKUP($C102,'LINHA 3'!$C$6:$BM$106,'Carga People'!Q$2,0)),0,VLOOKUP($C102,'LINHA 3'!$C$6:$BM$106,'Carga People'!Q$2,0))</f>
        <v>0</v>
      </c>
      <c r="R102" s="140">
        <f>IF(ISERROR(VLOOKUP($C102,'LINHA 1'!$C$6:$BM$162,'Carga People'!R$2,0)),0,VLOOKUP($C102,'LINHA 1'!$C$6:$BM$162,'Carga People'!R$2,0))+IF(ISERROR(VLOOKUP($C102,'LINHA 2'!$C$6:$BM$114,'Carga People'!R$2,0)),0,VLOOKUP($C102,'LINHA 2'!$C$6:$BM$114,'Carga People'!R$2,0))+IF(ISERROR(VLOOKUP($C102,'LINHA 3'!$C$6:$BM$106,'Carga People'!R$2,0)),0,VLOOKUP($C102,'LINHA 3'!$C$6:$BM$106,'Carga People'!R$2,0))</f>
        <v>0</v>
      </c>
      <c r="S102" s="140">
        <f>IF(ISERROR(VLOOKUP($C102,'LINHA 1'!$C$6:$BM$162,'Carga People'!S$2,0)),0,VLOOKUP($C102,'LINHA 1'!$C$6:$BM$162,'Carga People'!S$2,0))+IF(ISERROR(VLOOKUP($C102,'LINHA 2'!$C$6:$BM$114,'Carga People'!S$2,0)),0,VLOOKUP($C102,'LINHA 2'!$C$6:$BM$114,'Carga People'!S$2,0))+IF(ISERROR(VLOOKUP($C102,'LINHA 3'!$C$6:$BM$106,'Carga People'!S$2,0)),0,VLOOKUP($C102,'LINHA 3'!$C$6:$BM$106,'Carga People'!S$2,0))</f>
        <v>0</v>
      </c>
      <c r="T102" s="140">
        <f>IF(ISERROR(VLOOKUP($C102,'LINHA 1'!$C$6:$BM$162,'Carga People'!T$2,0)),0,VLOOKUP($C102,'LINHA 1'!$C$6:$BM$162,'Carga People'!T$2,0))+IF(ISERROR(VLOOKUP($C102,'LINHA 2'!$C$6:$BM$114,'Carga People'!T$2,0)),0,VLOOKUP($C102,'LINHA 2'!$C$6:$BM$114,'Carga People'!T$2,0))+IF(ISERROR(VLOOKUP($C102,'LINHA 3'!$C$6:$BM$106,'Carga People'!T$2,0)),0,VLOOKUP($C102,'LINHA 3'!$C$6:$BM$106,'Carga People'!T$2,0))</f>
        <v>0</v>
      </c>
      <c r="U102" s="140">
        <f>IF(ISERROR(VLOOKUP($C102,'LINHA 1'!$C$6:$BM$162,'Carga People'!U$2,0)),0,VLOOKUP($C102,'LINHA 1'!$C$6:$BM$162,'Carga People'!U$2,0))+IF(ISERROR(VLOOKUP($C102,'LINHA 2'!$C$6:$BM$114,'Carga People'!U$2,0)),0,VLOOKUP($C102,'LINHA 2'!$C$6:$BM$114,'Carga People'!U$2,0))+IF(ISERROR(VLOOKUP($C102,'LINHA 3'!$C$6:$BM$106,'Carga People'!U$2,0)),0,VLOOKUP($C102,'LINHA 3'!$C$6:$BM$106,'Carga People'!U$2,0))</f>
        <v>0</v>
      </c>
      <c r="V102" s="140">
        <f>IF(ISERROR(VLOOKUP($C102,'LINHA 1'!$C$6:$BM$162,'Carga People'!V$2,0)),0,VLOOKUP($C102,'LINHA 1'!$C$6:$BM$162,'Carga People'!V$2,0))+IF(ISERROR(VLOOKUP($C102,'LINHA 2'!$C$6:$BM$114,'Carga People'!V$2,0)),0,VLOOKUP($C102,'LINHA 2'!$C$6:$BM$114,'Carga People'!V$2,0))+IF(ISERROR(VLOOKUP($C102,'LINHA 3'!$C$6:$BM$106,'Carga People'!V$2,0)),0,VLOOKUP($C102,'LINHA 3'!$C$6:$BM$106,'Carga People'!V$2,0))</f>
        <v>0</v>
      </c>
      <c r="W102" s="140">
        <f>IF(ISERROR(VLOOKUP($C102,'LINHA 1'!$C$6:$BM$162,'Carga People'!W$2,0)),0,VLOOKUP($C102,'LINHA 1'!$C$6:$BM$162,'Carga People'!W$2,0))+IF(ISERROR(VLOOKUP($C102,'LINHA 2'!$C$6:$BM$114,'Carga People'!W$2,0)),0,VLOOKUP($C102,'LINHA 2'!$C$6:$BM$114,'Carga People'!W$2,0))+IF(ISERROR(VLOOKUP($C102,'LINHA 3'!$C$6:$BM$106,'Carga People'!W$2,0)),0,VLOOKUP($C102,'LINHA 3'!$C$6:$BM$106,'Carga People'!W$2,0))</f>
        <v>0</v>
      </c>
      <c r="X102" s="140">
        <f>IF(ISERROR(VLOOKUP($C102,'LINHA 1'!$C$6:$BM$162,'Carga People'!X$2,0)),0,VLOOKUP($C102,'LINHA 1'!$C$6:$BM$162,'Carga People'!X$2,0))+IF(ISERROR(VLOOKUP($C102,'LINHA 2'!$C$6:$BM$114,'Carga People'!X$2,0)),0,VLOOKUP($C102,'LINHA 2'!$C$6:$BM$114,'Carga People'!X$2,0))+IF(ISERROR(VLOOKUP($C102,'LINHA 3'!$C$6:$BM$106,'Carga People'!X$2,0)),0,VLOOKUP($C102,'LINHA 3'!$C$6:$BM$106,'Carga People'!X$2,0))</f>
        <v>0</v>
      </c>
      <c r="Y102" s="140">
        <f>IF(ISERROR(VLOOKUP($C102,'LINHA 1'!$C$6:$BM$162,'Carga People'!Y$2,0)),0,VLOOKUP($C102,'LINHA 1'!$C$6:$BM$162,'Carga People'!Y$2,0))+IF(ISERROR(VLOOKUP($C102,'LINHA 2'!$C$6:$BM$114,'Carga People'!Y$2,0)),0,VLOOKUP($C102,'LINHA 2'!$C$6:$BM$114,'Carga People'!Y$2,0))+IF(ISERROR(VLOOKUP($C102,'LINHA 3'!$C$6:$BM$106,'Carga People'!Y$2,0)),0,VLOOKUP($C102,'LINHA 3'!$C$6:$BM$106,'Carga People'!Y$2,0))</f>
        <v>0</v>
      </c>
      <c r="Z102" s="140">
        <f>IF(ISERROR(VLOOKUP($C102,'LINHA 1'!$C$6:$BM$162,'Carga People'!Z$2,0)),0,VLOOKUP($C102,'LINHA 1'!$C$6:$BM$162,'Carga People'!Z$2,0))+IF(ISERROR(VLOOKUP($C102,'LINHA 2'!$C$6:$BM$114,'Carga People'!Z$2,0)),0,VLOOKUP($C102,'LINHA 2'!$C$6:$BM$114,'Carga People'!Z$2,0))+IF(ISERROR(VLOOKUP($C102,'LINHA 3'!$C$6:$BM$106,'Carga People'!Z$2,0)),0,VLOOKUP($C102,'LINHA 3'!$C$6:$BM$106,'Carga People'!Z$2,0))</f>
        <v>0</v>
      </c>
      <c r="AA102" s="140">
        <f>IF(ISERROR(VLOOKUP($C102,'LINHA 1'!$C$6:$BM$162,'Carga People'!AA$2,0)),0,VLOOKUP($C102,'LINHA 1'!$C$6:$BM$162,'Carga People'!AA$2,0))+IF(ISERROR(VLOOKUP($C102,'LINHA 2'!$C$6:$BM$114,'Carga People'!AA$2,0)),0,VLOOKUP($C102,'LINHA 2'!$C$6:$BM$114,'Carga People'!AA$2,0))+IF(ISERROR(VLOOKUP($C102,'LINHA 3'!$C$6:$BM$106,'Carga People'!AA$2,0)),0,VLOOKUP($C102,'LINHA 3'!$C$6:$BM$106,'Carga People'!AA$2,0))</f>
        <v>0</v>
      </c>
      <c r="AB102" s="140">
        <f>IF(ISERROR(VLOOKUP($C102,'LINHA 1'!$C$6:$BM$162,'Carga People'!AB$2,0)),0,VLOOKUP($C102,'LINHA 1'!$C$6:$BM$162,'Carga People'!AB$2,0))+IF(ISERROR(VLOOKUP($C102,'LINHA 2'!$C$6:$BM$114,'Carga People'!AB$2,0)),0,VLOOKUP($C102,'LINHA 2'!$C$6:$BM$114,'Carga People'!AB$2,0))+IF(ISERROR(VLOOKUP($C102,'LINHA 3'!$C$6:$BM$106,'Carga People'!AB$2,0)),0,VLOOKUP($C102,'LINHA 3'!$C$6:$BM$106,'Carga People'!AB$2,0))</f>
        <v>0</v>
      </c>
      <c r="AC102" s="140">
        <f>IF(ISERROR(VLOOKUP($C102,'LINHA 1'!$C$6:$BM$162,'Carga People'!AC$2,0)),0,VLOOKUP($C102,'LINHA 1'!$C$6:$BM$162,'Carga People'!AC$2,0))+IF(ISERROR(VLOOKUP($C102,'LINHA 2'!$C$6:$BM$114,'Carga People'!AC$2,0)),0,VLOOKUP($C102,'LINHA 2'!$C$6:$BM$114,'Carga People'!AC$2,0))+IF(ISERROR(VLOOKUP($C102,'LINHA 3'!$C$6:$BM$106,'Carga People'!AC$2,0)),0,VLOOKUP($C102,'LINHA 3'!$C$6:$BM$106,'Carga People'!AC$2,0))</f>
        <v>0</v>
      </c>
      <c r="AD102" s="140">
        <f>IF(ISERROR(VLOOKUP($C102,'LINHA 1'!$C$6:$BM$162,'Carga People'!AD$2,0)),0,VLOOKUP($C102,'LINHA 1'!$C$6:$BM$162,'Carga People'!AD$2,0))+IF(ISERROR(VLOOKUP($C102,'LINHA 2'!$C$6:$BM$114,'Carga People'!AD$2,0)),0,VLOOKUP($C102,'LINHA 2'!$C$6:$BM$114,'Carga People'!AD$2,0))+IF(ISERROR(VLOOKUP($C102,'LINHA 3'!$C$6:$BM$106,'Carga People'!AD$2,0)),0,VLOOKUP($C102,'LINHA 3'!$C$6:$BM$106,'Carga People'!AD$2,0))</f>
        <v>0</v>
      </c>
      <c r="AE102" s="140">
        <f>IF(ISERROR(VLOOKUP($C102,'LINHA 1'!$C$6:$BM$162,'Carga People'!AE$2,0)),0,VLOOKUP($C102,'LINHA 1'!$C$6:$BM$162,'Carga People'!AE$2,0))+IF(ISERROR(VLOOKUP($C102,'LINHA 2'!$C$6:$BM$114,'Carga People'!AE$2,0)),0,VLOOKUP($C102,'LINHA 2'!$C$6:$BM$114,'Carga People'!AE$2,0))+IF(ISERROR(VLOOKUP($C102,'LINHA 3'!$C$6:$BM$106,'Carga People'!AE$2,0)),0,VLOOKUP($C102,'LINHA 3'!$C$6:$BM$106,'Carga People'!AE$2,0))</f>
        <v>0</v>
      </c>
      <c r="AF102" s="140">
        <f>IF(ISERROR(VLOOKUP($C102,'LINHA 1'!$C$6:$BM$162,'Carga People'!AF$2,0)),0,VLOOKUP($C102,'LINHA 1'!$C$6:$BM$162,'Carga People'!AF$2,0))+IF(ISERROR(VLOOKUP($C102,'LINHA 2'!$C$6:$BM$114,'Carga People'!AF$2,0)),0,VLOOKUP($C102,'LINHA 2'!$C$6:$BM$114,'Carga People'!AF$2,0))+IF(ISERROR(VLOOKUP($C102,'LINHA 3'!$C$6:$BM$106,'Carga People'!AF$2,0)),0,VLOOKUP($C102,'LINHA 3'!$C$6:$BM$106,'Carga People'!AF$2,0))</f>
        <v>0</v>
      </c>
      <c r="AG102" s="140">
        <f>IF(ISERROR(VLOOKUP($C102,'LINHA 1'!$C$6:$BM$162,'Carga People'!AG$2,0)),0,VLOOKUP($C102,'LINHA 1'!$C$6:$BM$162,'Carga People'!AG$2,0))+IF(ISERROR(VLOOKUP($C102,'LINHA 2'!$C$6:$BM$114,'Carga People'!AG$2,0)),0,VLOOKUP($C102,'LINHA 2'!$C$6:$BM$114,'Carga People'!AG$2,0))+IF(ISERROR(VLOOKUP($C102,'LINHA 3'!$C$6:$BM$106,'Carga People'!AG$2,0)),0,VLOOKUP($C102,'LINHA 3'!$C$6:$BM$106,'Carga People'!AG$2,0))</f>
        <v>0</v>
      </c>
      <c r="AH102" s="140">
        <f>IF(ISERROR(VLOOKUP($C102,'LINHA 1'!$C$6:$BM$162,'Carga People'!AH$2,0)),0,VLOOKUP($C102,'LINHA 1'!$C$6:$BM$162,'Carga People'!AH$2,0))+IF(ISERROR(VLOOKUP($C102,'LINHA 2'!$C$6:$BM$114,'Carga People'!AH$2,0)),0,VLOOKUP($C102,'LINHA 2'!$C$6:$BM$114,'Carga People'!AH$2,0))+IF(ISERROR(VLOOKUP($C102,'LINHA 3'!$C$6:$BM$106,'Carga People'!AH$2,0)),0,VLOOKUP($C102,'LINHA 3'!$C$6:$BM$106,'Carga People'!AH$2,0))</f>
        <v>0</v>
      </c>
      <c r="AI102" s="140">
        <f>IF(ISERROR(VLOOKUP($C102,'LINHA 1'!$C$6:$BM$162,'Carga People'!AI$2,0)),0,VLOOKUP($C102,'LINHA 1'!$C$6:$BM$162,'Carga People'!AI$2,0))+IF(ISERROR(VLOOKUP($C102,'LINHA 2'!$C$6:$BM$114,'Carga People'!AI$2,0)),0,VLOOKUP($C102,'LINHA 2'!$C$6:$BM$114,'Carga People'!AI$2,0))+IF(ISERROR(VLOOKUP($C102,'LINHA 3'!$C$6:$BM$106,'Carga People'!AI$2,0)),0,VLOOKUP($C102,'LINHA 3'!$C$6:$BM$106,'Carga People'!AI$2,0))</f>
        <v>0</v>
      </c>
      <c r="AJ102" s="140">
        <f>IF(ISERROR(VLOOKUP($C102,'LINHA 1'!$C$6:$BM$162,'Carga People'!AJ$2,0)),0,VLOOKUP($C102,'LINHA 1'!$C$6:$BM$162,'Carga People'!AJ$2,0))+IF(ISERROR(VLOOKUP($C102,'LINHA 2'!$C$6:$BM$114,'Carga People'!AJ$2,0)),0,VLOOKUP($C102,'LINHA 2'!$C$6:$BM$114,'Carga People'!AJ$2,0))+IF(ISERROR(VLOOKUP($C102,'LINHA 3'!$C$6:$BM$106,'Carga People'!AJ$2,0)),0,VLOOKUP($C102,'LINHA 3'!$C$6:$BM$106,'Carga People'!AJ$2,0))</f>
        <v>0</v>
      </c>
      <c r="AK102" s="140">
        <f>IF(ISERROR(VLOOKUP($C102,'LINHA 1'!$C$6:$BM$162,'Carga People'!AK$2,0)),0,VLOOKUP($C102,'LINHA 1'!$C$6:$BM$162,'Carga People'!AK$2,0))+IF(ISERROR(VLOOKUP($C102,'LINHA 2'!$C$6:$BM$114,'Carga People'!AK$2,0)),0,VLOOKUP($C102,'LINHA 2'!$C$6:$BM$114,'Carga People'!AK$2,0))+IF(ISERROR(VLOOKUP($C102,'LINHA 3'!$C$6:$BM$106,'Carga People'!AK$2,0)),0,VLOOKUP($C102,'LINHA 3'!$C$6:$BM$106,'Carga People'!AK$2,0))</f>
        <v>0</v>
      </c>
      <c r="AL102" s="140">
        <f>IF(ISERROR(VLOOKUP($C102,'LINHA 1'!$C$6:$BM$162,'Carga People'!AL$2,0)),0,VLOOKUP($C102,'LINHA 1'!$C$6:$BM$162,'Carga People'!AL$2,0))+IF(ISERROR(VLOOKUP($C102,'LINHA 2'!$C$6:$BM$114,'Carga People'!AL$2,0)),0,VLOOKUP($C102,'LINHA 2'!$C$6:$BM$114,'Carga People'!AL$2,0))+IF(ISERROR(VLOOKUP($C102,'LINHA 3'!$C$6:$BM$106,'Carga People'!AL$2,0)),0,VLOOKUP($C102,'LINHA 3'!$C$6:$BM$106,'Carga People'!AL$2,0))</f>
        <v>0</v>
      </c>
      <c r="AM102" s="140">
        <f>IF(ISERROR(VLOOKUP($C102,'LINHA 1'!$C$6:$BM$162,'Carga People'!AM$2,0)),0,VLOOKUP($C102,'LINHA 1'!$C$6:$BM$162,'Carga People'!AM$2,0))+IF(ISERROR(VLOOKUP($C102,'LINHA 2'!$C$6:$BM$114,'Carga People'!AM$2,0)),0,VLOOKUP($C102,'LINHA 2'!$C$6:$BM$114,'Carga People'!AM$2,0))+IF(ISERROR(VLOOKUP($C102,'LINHA 3'!$C$6:$BM$106,'Carga People'!AM$2,0)),0,VLOOKUP($C102,'LINHA 3'!$C$6:$BM$106,'Carga People'!AM$2,0))</f>
        <v>0</v>
      </c>
      <c r="AN102" s="140">
        <f>IF(ISERROR(VLOOKUP($C102,'LINHA 1'!$C$6:$BM$162,'Carga People'!AN$2,0)),0,VLOOKUP($C102,'LINHA 1'!$C$6:$BM$162,'Carga People'!AN$2,0))+IF(ISERROR(VLOOKUP($C102,'LINHA 2'!$C$6:$BM$114,'Carga People'!AN$2,0)),0,VLOOKUP($C102,'LINHA 2'!$C$6:$BM$114,'Carga People'!AN$2,0))+IF(ISERROR(VLOOKUP($C102,'LINHA 3'!$C$6:$BM$106,'Carga People'!AN$2,0)),0,VLOOKUP($C102,'LINHA 3'!$C$6:$BM$106,'Carga People'!AN$2,0))</f>
        <v>0</v>
      </c>
      <c r="AO102" s="140">
        <f>IF(ISERROR(VLOOKUP($C102,'LINHA 1'!$C$6:$BM$162,'Carga People'!AO$2,0)),0,VLOOKUP($C102,'LINHA 1'!$C$6:$BM$162,'Carga People'!AO$2,0))+IF(ISERROR(VLOOKUP($C102,'LINHA 2'!$C$6:$BM$114,'Carga People'!AO$2,0)),0,VLOOKUP($C102,'LINHA 2'!$C$6:$BM$114,'Carga People'!AO$2,0))+IF(ISERROR(VLOOKUP($C102,'LINHA 3'!$C$6:$BM$106,'Carga People'!AO$2,0)),0,VLOOKUP($C102,'LINHA 3'!$C$6:$BM$106,'Carga People'!AO$2,0))</f>
        <v>0</v>
      </c>
      <c r="AP102" s="140">
        <f>IF(ISERROR(VLOOKUP($C102,'LINHA 1'!$C$6:$BM$162,'Carga People'!AP$2,0)),0,VLOOKUP($C102,'LINHA 1'!$C$6:$BM$162,'Carga People'!AP$2,0))+IF(ISERROR(VLOOKUP($C102,'LINHA 2'!$C$6:$BM$114,'Carga People'!AP$2,0)),0,VLOOKUP($C102,'LINHA 2'!$C$6:$BM$114,'Carga People'!AP$2,0))+IF(ISERROR(VLOOKUP($C102,'LINHA 3'!$C$6:$BM$106,'Carga People'!AP$2,0)),0,VLOOKUP($C102,'LINHA 3'!$C$6:$BM$106,'Carga People'!AP$2,0))</f>
        <v>0</v>
      </c>
      <c r="AQ102" s="140">
        <f>IF(ISERROR(VLOOKUP($C102,'LINHA 1'!$C$6:$BM$162,'Carga People'!AQ$2,0)),0,VLOOKUP($C102,'LINHA 1'!$C$6:$BM$162,'Carga People'!AQ$2,0))+IF(ISERROR(VLOOKUP($C102,'LINHA 2'!$C$6:$BM$114,'Carga People'!AQ$2,0)),0,VLOOKUP($C102,'LINHA 2'!$C$6:$BM$114,'Carga People'!AQ$2,0))+IF(ISERROR(VLOOKUP($C102,'LINHA 3'!$C$6:$BM$106,'Carga People'!AQ$2,0)),0,VLOOKUP($C102,'LINHA 3'!$C$6:$BM$106,'Carga People'!AQ$2,0))</f>
        <v>0</v>
      </c>
      <c r="AR102" s="140">
        <f>IF(ISERROR(VLOOKUP($C102,'LINHA 1'!$C$6:$BM$162,'Carga People'!AR$2,0)),0,VLOOKUP($C102,'LINHA 1'!$C$6:$BM$162,'Carga People'!AR$2,0))+IF(ISERROR(VLOOKUP($C102,'LINHA 2'!$C$6:$BM$114,'Carga People'!AR$2,0)),0,VLOOKUP($C102,'LINHA 2'!$C$6:$BM$114,'Carga People'!AR$2,0))+IF(ISERROR(VLOOKUP($C102,'LINHA 3'!$C$6:$BM$106,'Carga People'!AR$2,0)),0,VLOOKUP($C102,'LINHA 3'!$C$6:$BM$106,'Carga People'!AR$2,0))</f>
        <v>0</v>
      </c>
      <c r="AS102" s="140">
        <f>IF(ISERROR(VLOOKUP($C102,'LINHA 1'!$C$6:$BM$162,'Carga People'!AS$2,0)),0,VLOOKUP($C102,'LINHA 1'!$C$6:$BM$162,'Carga People'!AS$2,0))+IF(ISERROR(VLOOKUP($C102,'LINHA 2'!$C$6:$BM$114,'Carga People'!AS$2,0)),0,VLOOKUP($C102,'LINHA 2'!$C$6:$BM$114,'Carga People'!AS$2,0))+IF(ISERROR(VLOOKUP($C102,'LINHA 3'!$C$6:$BM$106,'Carga People'!AS$2,0)),0,VLOOKUP($C102,'LINHA 3'!$C$6:$BM$106,'Carga People'!AS$2,0))</f>
        <v>0</v>
      </c>
      <c r="AT102" s="140">
        <f>IF(ISERROR(VLOOKUP($C102,'LINHA 1'!$C$6:$BM$162,'Carga People'!AT$2,0)),0,VLOOKUP($C102,'LINHA 1'!$C$6:$BM$162,'Carga People'!AT$2,0))+IF(ISERROR(VLOOKUP($C102,'LINHA 2'!$C$6:$BM$114,'Carga People'!AT$2,0)),0,VLOOKUP($C102,'LINHA 2'!$C$6:$BM$114,'Carga People'!AT$2,0))+IF(ISERROR(VLOOKUP($C102,'LINHA 3'!$C$6:$BM$106,'Carga People'!AT$2,0)),0,VLOOKUP($C102,'LINHA 3'!$C$6:$BM$106,'Carga People'!AT$2,0))</f>
        <v>0</v>
      </c>
      <c r="AU102" s="367">
        <f t="shared" si="12"/>
        <v>0</v>
      </c>
      <c r="AV102" s="780" t="str">
        <f t="shared" si="13"/>
        <v/>
      </c>
      <c r="AW102" s="90">
        <f>IF(D102="","",VLOOKUP(D102,MI_ME!$D$5:$AQ$336,39,0))</f>
        <v>0</v>
      </c>
      <c r="AX102" s="660"/>
    </row>
    <row r="103" spans="1:50" ht="18" customHeight="1" x14ac:dyDescent="0.3">
      <c r="A103" s="1792"/>
      <c r="B103" s="771" t="s">
        <v>687</v>
      </c>
      <c r="C103" s="771" t="s">
        <v>1317</v>
      </c>
      <c r="D103" s="771" t="s">
        <v>685</v>
      </c>
      <c r="E103" s="1457" t="s">
        <v>898</v>
      </c>
      <c r="F103" s="771" t="s">
        <v>15</v>
      </c>
      <c r="G103" s="136"/>
      <c r="H103" s="145"/>
      <c r="I103" s="138"/>
      <c r="J103" s="139">
        <f>IF(ISERROR(VLOOKUP($C103,'LINHA 1'!$C$6:$BM$162,'Carga People'!J$2,0)),0,VLOOKUP($C103,'LINHA 1'!$C$6:$BM$162,'Carga People'!J$2,0))+IF(ISERROR(VLOOKUP($C103,'LINHA 2'!$C$6:$BM$114,'Carga People'!J$2,0)),0,VLOOKUP($C103,'LINHA 2'!$C$6:$BM$114,'Carga People'!J$2,0))+IF(ISERROR(VLOOKUP($C103,'LINHA 3'!$C$6:$BM$106,'Carga People'!J$2,0)),0,VLOOKUP($C103,'LINHA 3'!$C$6:$BM$106,'Carga People'!J$2,0))</f>
        <v>240</v>
      </c>
      <c r="K103" s="140">
        <f>IF(ISERROR(VLOOKUP($C103,'LINHA 1'!$C$6:$BM$162,'Carga People'!K$2,0)),0,VLOOKUP($C103,'LINHA 1'!$C$6:$BM$162,'Carga People'!K$2,0))+IF(ISERROR(VLOOKUP($C103,'LINHA 2'!$C$6:$BM$114,'Carga People'!K$2,0)),0,VLOOKUP($C103,'LINHA 2'!$C$6:$BM$114,'Carga People'!K$2,0))+IF(ISERROR(VLOOKUP($C103,'LINHA 3'!$C$6:$BM$106,'Carga People'!K$2,0)),0,VLOOKUP($C103,'LINHA 3'!$C$6:$BM$106,'Carga People'!K$2,0))</f>
        <v>0</v>
      </c>
      <c r="L103" s="140">
        <f>IF(ISERROR(VLOOKUP($C103,'LINHA 1'!$C$6:$BM$162,'Carga People'!L$2,0)),0,VLOOKUP($C103,'LINHA 1'!$C$6:$BM$162,'Carga People'!L$2,0))+IF(ISERROR(VLOOKUP($C103,'LINHA 2'!$C$6:$BM$114,'Carga People'!L$2,0)),0,VLOOKUP($C103,'LINHA 2'!$C$6:$BM$114,'Carga People'!L$2,0))+IF(ISERROR(VLOOKUP($C103,'LINHA 3'!$C$6:$BM$106,'Carga People'!L$2,0)),0,VLOOKUP($C103,'LINHA 3'!$C$6:$BM$106,'Carga People'!L$2,0))</f>
        <v>0</v>
      </c>
      <c r="M103" s="140">
        <f>IF(ISERROR(VLOOKUP($C103,'LINHA 1'!$C$6:$BM$162,'Carga People'!M$2,0)),0,VLOOKUP($C103,'LINHA 1'!$C$6:$BM$162,'Carga People'!M$2,0))+IF(ISERROR(VLOOKUP($C103,'LINHA 2'!$C$6:$BM$114,'Carga People'!M$2,0)),0,VLOOKUP($C103,'LINHA 2'!$C$6:$BM$114,'Carga People'!M$2,0))+IF(ISERROR(VLOOKUP($C103,'LINHA 3'!$C$6:$BM$106,'Carga People'!M$2,0)),0,VLOOKUP($C103,'LINHA 3'!$C$6:$BM$106,'Carga People'!M$2,0))</f>
        <v>960</v>
      </c>
      <c r="N103" s="140">
        <f>IF(ISERROR(VLOOKUP($C103,'LINHA 1'!$C$6:$BM$162,'Carga People'!N$2,0)),0,VLOOKUP($C103,'LINHA 1'!$C$6:$BM$162,'Carga People'!N$2,0))+IF(ISERROR(VLOOKUP($C103,'LINHA 2'!$C$6:$BM$114,'Carga People'!N$2,0)),0,VLOOKUP($C103,'LINHA 2'!$C$6:$BM$114,'Carga People'!N$2,0))+IF(ISERROR(VLOOKUP($C103,'LINHA 3'!$C$6:$BM$106,'Carga People'!N$2,0)),0,VLOOKUP($C103,'LINHA 3'!$C$6:$BM$106,'Carga People'!N$2,0))</f>
        <v>960</v>
      </c>
      <c r="O103" s="140">
        <f>IF(ISERROR(VLOOKUP($C103,'LINHA 1'!$C$6:$BM$162,'Carga People'!O$2,0)),0,VLOOKUP($C103,'LINHA 1'!$C$6:$BM$162,'Carga People'!O$2,0))+IF(ISERROR(VLOOKUP($C103,'LINHA 2'!$C$6:$BM$114,'Carga People'!O$2,0)),0,VLOOKUP($C103,'LINHA 2'!$C$6:$BM$114,'Carga People'!O$2,0))+IF(ISERROR(VLOOKUP($C103,'LINHA 3'!$C$6:$BM$106,'Carga People'!O$2,0)),0,VLOOKUP($C103,'LINHA 3'!$C$6:$BM$106,'Carga People'!O$2,0))</f>
        <v>0</v>
      </c>
      <c r="P103" s="140">
        <f>IF(ISERROR(VLOOKUP($C103,'LINHA 1'!$C$6:$BM$162,'Carga People'!P$2,0)),0,VLOOKUP($C103,'LINHA 1'!$C$6:$BM$162,'Carga People'!P$2,0))+IF(ISERROR(VLOOKUP($C103,'LINHA 2'!$C$6:$BM$114,'Carga People'!P$2,0)),0,VLOOKUP($C103,'LINHA 2'!$C$6:$BM$114,'Carga People'!P$2,0))+IF(ISERROR(VLOOKUP($C103,'LINHA 3'!$C$6:$BM$106,'Carga People'!P$2,0)),0,VLOOKUP($C103,'LINHA 3'!$C$6:$BM$106,'Carga People'!P$2,0))</f>
        <v>1200</v>
      </c>
      <c r="Q103" s="140">
        <f>IF(ISERROR(VLOOKUP($C103,'LINHA 1'!$C$6:$BM$162,'Carga People'!Q$2,0)),0,VLOOKUP($C103,'LINHA 1'!$C$6:$BM$162,'Carga People'!Q$2,0))+IF(ISERROR(VLOOKUP($C103,'LINHA 2'!$C$6:$BM$114,'Carga People'!Q$2,0)),0,VLOOKUP($C103,'LINHA 2'!$C$6:$BM$114,'Carga People'!Q$2,0))+IF(ISERROR(VLOOKUP($C103,'LINHA 3'!$C$6:$BM$106,'Carga People'!Q$2,0)),0,VLOOKUP($C103,'LINHA 3'!$C$6:$BM$106,'Carga People'!Q$2,0))</f>
        <v>1200</v>
      </c>
      <c r="R103" s="140">
        <f>IF(ISERROR(VLOOKUP($C103,'LINHA 1'!$C$6:$BM$162,'Carga People'!R$2,0)),0,VLOOKUP($C103,'LINHA 1'!$C$6:$BM$162,'Carga People'!R$2,0))+IF(ISERROR(VLOOKUP($C103,'LINHA 2'!$C$6:$BM$114,'Carga People'!R$2,0)),0,VLOOKUP($C103,'LINHA 2'!$C$6:$BM$114,'Carga People'!R$2,0))+IF(ISERROR(VLOOKUP($C103,'LINHA 3'!$C$6:$BM$106,'Carga People'!R$2,0)),0,VLOOKUP($C103,'LINHA 3'!$C$6:$BM$106,'Carga People'!R$2,0))</f>
        <v>720</v>
      </c>
      <c r="S103" s="140">
        <f>IF(ISERROR(VLOOKUP($C103,'LINHA 1'!$C$6:$BM$162,'Carga People'!S$2,0)),0,VLOOKUP($C103,'LINHA 1'!$C$6:$BM$162,'Carga People'!S$2,0))+IF(ISERROR(VLOOKUP($C103,'LINHA 2'!$C$6:$BM$114,'Carga People'!S$2,0)),0,VLOOKUP($C103,'LINHA 2'!$C$6:$BM$114,'Carga People'!S$2,0))+IF(ISERROR(VLOOKUP($C103,'LINHA 3'!$C$6:$BM$106,'Carga People'!S$2,0)),0,VLOOKUP($C103,'LINHA 3'!$C$6:$BM$106,'Carga People'!S$2,0))</f>
        <v>0</v>
      </c>
      <c r="T103" s="140">
        <f>IF(ISERROR(VLOOKUP($C103,'LINHA 1'!$C$6:$BM$162,'Carga People'!T$2,0)),0,VLOOKUP($C103,'LINHA 1'!$C$6:$BM$162,'Carga People'!T$2,0))+IF(ISERROR(VLOOKUP($C103,'LINHA 2'!$C$6:$BM$114,'Carga People'!T$2,0)),0,VLOOKUP($C103,'LINHA 2'!$C$6:$BM$114,'Carga People'!T$2,0))+IF(ISERROR(VLOOKUP($C103,'LINHA 3'!$C$6:$BM$106,'Carga People'!T$2,0)),0,VLOOKUP($C103,'LINHA 3'!$C$6:$BM$106,'Carga People'!T$2,0))</f>
        <v>960</v>
      </c>
      <c r="U103" s="140">
        <f>IF(ISERROR(VLOOKUP($C103,'LINHA 1'!$C$6:$BM$162,'Carga People'!U$2,0)),0,VLOOKUP($C103,'LINHA 1'!$C$6:$BM$162,'Carga People'!U$2,0))+IF(ISERROR(VLOOKUP($C103,'LINHA 2'!$C$6:$BM$114,'Carga People'!U$2,0)),0,VLOOKUP($C103,'LINHA 2'!$C$6:$BM$114,'Carga People'!U$2,0))+IF(ISERROR(VLOOKUP($C103,'LINHA 3'!$C$6:$BM$106,'Carga People'!U$2,0)),0,VLOOKUP($C103,'LINHA 3'!$C$6:$BM$106,'Carga People'!U$2,0))</f>
        <v>960</v>
      </c>
      <c r="V103" s="140">
        <f>IF(ISERROR(VLOOKUP($C103,'LINHA 1'!$C$6:$BM$162,'Carga People'!V$2,0)),0,VLOOKUP($C103,'LINHA 1'!$C$6:$BM$162,'Carga People'!V$2,0))+IF(ISERROR(VLOOKUP($C103,'LINHA 2'!$C$6:$BM$114,'Carga People'!V$2,0)),0,VLOOKUP($C103,'LINHA 2'!$C$6:$BM$114,'Carga People'!V$2,0))+IF(ISERROR(VLOOKUP($C103,'LINHA 3'!$C$6:$BM$106,'Carga People'!V$2,0)),0,VLOOKUP($C103,'LINHA 3'!$C$6:$BM$106,'Carga People'!V$2,0))</f>
        <v>0</v>
      </c>
      <c r="W103" s="140">
        <f>IF(ISERROR(VLOOKUP($C103,'LINHA 1'!$C$6:$BM$162,'Carga People'!W$2,0)),0,VLOOKUP($C103,'LINHA 1'!$C$6:$BM$162,'Carga People'!W$2,0))+IF(ISERROR(VLOOKUP($C103,'LINHA 2'!$C$6:$BM$114,'Carga People'!W$2,0)),0,VLOOKUP($C103,'LINHA 2'!$C$6:$BM$114,'Carga People'!W$2,0))+IF(ISERROR(VLOOKUP($C103,'LINHA 3'!$C$6:$BM$106,'Carga People'!W$2,0)),0,VLOOKUP($C103,'LINHA 3'!$C$6:$BM$106,'Carga People'!W$2,0))</f>
        <v>1200</v>
      </c>
      <c r="X103" s="140">
        <f>IF(ISERROR(VLOOKUP($C103,'LINHA 1'!$C$6:$BM$162,'Carga People'!X$2,0)),0,VLOOKUP($C103,'LINHA 1'!$C$6:$BM$162,'Carga People'!X$2,0))+IF(ISERROR(VLOOKUP($C103,'LINHA 2'!$C$6:$BM$114,'Carga People'!X$2,0)),0,VLOOKUP($C103,'LINHA 2'!$C$6:$BM$114,'Carga People'!X$2,0))+IF(ISERROR(VLOOKUP($C103,'LINHA 3'!$C$6:$BM$106,'Carga People'!X$2,0)),0,VLOOKUP($C103,'LINHA 3'!$C$6:$BM$106,'Carga People'!X$2,0))</f>
        <v>1200</v>
      </c>
      <c r="Y103" s="140">
        <f>IF(ISERROR(VLOOKUP($C103,'LINHA 1'!$C$6:$BM$162,'Carga People'!Y$2,0)),0,VLOOKUP($C103,'LINHA 1'!$C$6:$BM$162,'Carga People'!Y$2,0))+IF(ISERROR(VLOOKUP($C103,'LINHA 2'!$C$6:$BM$114,'Carga People'!Y$2,0)),0,VLOOKUP($C103,'LINHA 2'!$C$6:$BM$114,'Carga People'!Y$2,0))+IF(ISERROR(VLOOKUP($C103,'LINHA 3'!$C$6:$BM$106,'Carga People'!Y$2,0)),0,VLOOKUP($C103,'LINHA 3'!$C$6:$BM$106,'Carga People'!Y$2,0))</f>
        <v>480</v>
      </c>
      <c r="Z103" s="140">
        <f>IF(ISERROR(VLOOKUP($C103,'LINHA 1'!$C$6:$BM$162,'Carga People'!Z$2,0)),0,VLOOKUP($C103,'LINHA 1'!$C$6:$BM$162,'Carga People'!Z$2,0))+IF(ISERROR(VLOOKUP($C103,'LINHA 2'!$C$6:$BM$114,'Carga People'!Z$2,0)),0,VLOOKUP($C103,'LINHA 2'!$C$6:$BM$114,'Carga People'!Z$2,0))+IF(ISERROR(VLOOKUP($C103,'LINHA 3'!$C$6:$BM$106,'Carga People'!Z$2,0)),0,VLOOKUP($C103,'LINHA 3'!$C$6:$BM$106,'Carga People'!Z$2,0))</f>
        <v>0</v>
      </c>
      <c r="AA103" s="140">
        <f>IF(ISERROR(VLOOKUP($C103,'LINHA 1'!$C$6:$BM$162,'Carga People'!AA$2,0)),0,VLOOKUP($C103,'LINHA 1'!$C$6:$BM$162,'Carga People'!AA$2,0))+IF(ISERROR(VLOOKUP($C103,'LINHA 2'!$C$6:$BM$114,'Carga People'!AA$2,0)),0,VLOOKUP($C103,'LINHA 2'!$C$6:$BM$114,'Carga People'!AA$2,0))+IF(ISERROR(VLOOKUP($C103,'LINHA 3'!$C$6:$BM$106,'Carga People'!AA$2,0)),0,VLOOKUP($C103,'LINHA 3'!$C$6:$BM$106,'Carga People'!AA$2,0))</f>
        <v>960</v>
      </c>
      <c r="AB103" s="140">
        <f>IF(ISERROR(VLOOKUP($C103,'LINHA 1'!$C$6:$BM$162,'Carga People'!AB$2,0)),0,VLOOKUP($C103,'LINHA 1'!$C$6:$BM$162,'Carga People'!AB$2,0))+IF(ISERROR(VLOOKUP($C103,'LINHA 2'!$C$6:$BM$114,'Carga People'!AB$2,0)),0,VLOOKUP($C103,'LINHA 2'!$C$6:$BM$114,'Carga People'!AB$2,0))+IF(ISERROR(VLOOKUP($C103,'LINHA 3'!$C$6:$BM$106,'Carga People'!AB$2,0)),0,VLOOKUP($C103,'LINHA 3'!$C$6:$BM$106,'Carga People'!AB$2,0))</f>
        <v>960</v>
      </c>
      <c r="AC103" s="140">
        <f>IF(ISERROR(VLOOKUP($C103,'LINHA 1'!$C$6:$BM$162,'Carga People'!AC$2,0)),0,VLOOKUP($C103,'LINHA 1'!$C$6:$BM$162,'Carga People'!AC$2,0))+IF(ISERROR(VLOOKUP($C103,'LINHA 2'!$C$6:$BM$114,'Carga People'!AC$2,0)),0,VLOOKUP($C103,'LINHA 2'!$C$6:$BM$114,'Carga People'!AC$2,0))+IF(ISERROR(VLOOKUP($C103,'LINHA 3'!$C$6:$BM$106,'Carga People'!AC$2,0)),0,VLOOKUP($C103,'LINHA 3'!$C$6:$BM$106,'Carga People'!AC$2,0))</f>
        <v>0</v>
      </c>
      <c r="AD103" s="140">
        <f>IF(ISERROR(VLOOKUP($C103,'LINHA 1'!$C$6:$BM$162,'Carga People'!AD$2,0)),0,VLOOKUP($C103,'LINHA 1'!$C$6:$BM$162,'Carga People'!AD$2,0))+IF(ISERROR(VLOOKUP($C103,'LINHA 2'!$C$6:$BM$114,'Carga People'!AD$2,0)),0,VLOOKUP($C103,'LINHA 2'!$C$6:$BM$114,'Carga People'!AD$2,0))+IF(ISERROR(VLOOKUP($C103,'LINHA 3'!$C$6:$BM$106,'Carga People'!AD$2,0)),0,VLOOKUP($C103,'LINHA 3'!$C$6:$BM$106,'Carga People'!AD$2,0))</f>
        <v>240</v>
      </c>
      <c r="AE103" s="140">
        <f>IF(ISERROR(VLOOKUP($C103,'LINHA 1'!$C$6:$BM$162,'Carga People'!AE$2,0)),0,VLOOKUP($C103,'LINHA 1'!$C$6:$BM$162,'Carga People'!AE$2,0))+IF(ISERROR(VLOOKUP($C103,'LINHA 2'!$C$6:$BM$114,'Carga People'!AE$2,0)),0,VLOOKUP($C103,'LINHA 2'!$C$6:$BM$114,'Carga People'!AE$2,0))+IF(ISERROR(VLOOKUP($C103,'LINHA 3'!$C$6:$BM$106,'Carga People'!AE$2,0)),0,VLOOKUP($C103,'LINHA 3'!$C$6:$BM$106,'Carga People'!AE$2,0))</f>
        <v>960</v>
      </c>
      <c r="AF103" s="140">
        <f>IF(ISERROR(VLOOKUP($C103,'LINHA 1'!$C$6:$BM$162,'Carga People'!AF$2,0)),0,VLOOKUP($C103,'LINHA 1'!$C$6:$BM$162,'Carga People'!AF$2,0))+IF(ISERROR(VLOOKUP($C103,'LINHA 2'!$C$6:$BM$114,'Carga People'!AF$2,0)),0,VLOOKUP($C103,'LINHA 2'!$C$6:$BM$114,'Carga People'!AF$2,0))+IF(ISERROR(VLOOKUP($C103,'LINHA 3'!$C$6:$BM$106,'Carga People'!AF$2,0)),0,VLOOKUP($C103,'LINHA 3'!$C$6:$BM$106,'Carga People'!AF$2,0))</f>
        <v>0</v>
      </c>
      <c r="AG103" s="140">
        <f>IF(ISERROR(VLOOKUP($C103,'LINHA 1'!$C$6:$BM$162,'Carga People'!AG$2,0)),0,VLOOKUP($C103,'LINHA 1'!$C$6:$BM$162,'Carga People'!AG$2,0))+IF(ISERROR(VLOOKUP($C103,'LINHA 2'!$C$6:$BM$114,'Carga People'!AG$2,0)),0,VLOOKUP($C103,'LINHA 2'!$C$6:$BM$114,'Carga People'!AG$2,0))+IF(ISERROR(VLOOKUP($C103,'LINHA 3'!$C$6:$BM$106,'Carga People'!AG$2,0)),0,VLOOKUP($C103,'LINHA 3'!$C$6:$BM$106,'Carga People'!AG$2,0))</f>
        <v>0</v>
      </c>
      <c r="AH103" s="140">
        <f>IF(ISERROR(VLOOKUP($C103,'LINHA 1'!$C$6:$BM$162,'Carga People'!AH$2,0)),0,VLOOKUP($C103,'LINHA 1'!$C$6:$BM$162,'Carga People'!AH$2,0))+IF(ISERROR(VLOOKUP($C103,'LINHA 2'!$C$6:$BM$114,'Carga People'!AH$2,0)),0,VLOOKUP($C103,'LINHA 2'!$C$6:$BM$114,'Carga People'!AH$2,0))+IF(ISERROR(VLOOKUP($C103,'LINHA 3'!$C$6:$BM$106,'Carga People'!AH$2,0)),0,VLOOKUP($C103,'LINHA 3'!$C$6:$BM$106,'Carga People'!AH$2,0))</f>
        <v>0</v>
      </c>
      <c r="AI103" s="140">
        <f>IF(ISERROR(VLOOKUP($C103,'LINHA 1'!$C$6:$BM$162,'Carga People'!AI$2,0)),0,VLOOKUP($C103,'LINHA 1'!$C$6:$BM$162,'Carga People'!AI$2,0))+IF(ISERROR(VLOOKUP($C103,'LINHA 2'!$C$6:$BM$114,'Carga People'!AI$2,0)),0,VLOOKUP($C103,'LINHA 2'!$C$6:$BM$114,'Carga People'!AI$2,0))+IF(ISERROR(VLOOKUP($C103,'LINHA 3'!$C$6:$BM$106,'Carga People'!AI$2,0)),0,VLOOKUP($C103,'LINHA 3'!$C$6:$BM$106,'Carga People'!AI$2,0))</f>
        <v>0</v>
      </c>
      <c r="AJ103" s="140">
        <f>IF(ISERROR(VLOOKUP($C103,'LINHA 1'!$C$6:$BM$162,'Carga People'!AJ$2,0)),0,VLOOKUP($C103,'LINHA 1'!$C$6:$BM$162,'Carga People'!AJ$2,0))+IF(ISERROR(VLOOKUP($C103,'LINHA 2'!$C$6:$BM$114,'Carga People'!AJ$2,0)),0,VLOOKUP($C103,'LINHA 2'!$C$6:$BM$114,'Carga People'!AJ$2,0))+IF(ISERROR(VLOOKUP($C103,'LINHA 3'!$C$6:$BM$106,'Carga People'!AJ$2,0)),0,VLOOKUP($C103,'LINHA 3'!$C$6:$BM$106,'Carga People'!AJ$2,0))</f>
        <v>0</v>
      </c>
      <c r="AK103" s="140">
        <f>IF(ISERROR(VLOOKUP($C103,'LINHA 1'!$C$6:$BM$162,'Carga People'!AK$2,0)),0,VLOOKUP($C103,'LINHA 1'!$C$6:$BM$162,'Carga People'!AK$2,0))+IF(ISERROR(VLOOKUP($C103,'LINHA 2'!$C$6:$BM$114,'Carga People'!AK$2,0)),0,VLOOKUP($C103,'LINHA 2'!$C$6:$BM$114,'Carga People'!AK$2,0))+IF(ISERROR(VLOOKUP($C103,'LINHA 3'!$C$6:$BM$106,'Carga People'!AK$2,0)),0,VLOOKUP($C103,'LINHA 3'!$C$6:$BM$106,'Carga People'!AK$2,0))</f>
        <v>0</v>
      </c>
      <c r="AL103" s="140">
        <f>IF(ISERROR(VLOOKUP($C103,'LINHA 1'!$C$6:$BM$162,'Carga People'!AL$2,0)),0,VLOOKUP($C103,'LINHA 1'!$C$6:$BM$162,'Carga People'!AL$2,0))+IF(ISERROR(VLOOKUP($C103,'LINHA 2'!$C$6:$BM$114,'Carga People'!AL$2,0)),0,VLOOKUP($C103,'LINHA 2'!$C$6:$BM$114,'Carga People'!AL$2,0))+IF(ISERROR(VLOOKUP($C103,'LINHA 3'!$C$6:$BM$106,'Carga People'!AL$2,0)),0,VLOOKUP($C103,'LINHA 3'!$C$6:$BM$106,'Carga People'!AL$2,0))</f>
        <v>0</v>
      </c>
      <c r="AM103" s="140">
        <f>IF(ISERROR(VLOOKUP($C103,'LINHA 1'!$C$6:$BM$162,'Carga People'!AM$2,0)),0,VLOOKUP($C103,'LINHA 1'!$C$6:$BM$162,'Carga People'!AM$2,0))+IF(ISERROR(VLOOKUP($C103,'LINHA 2'!$C$6:$BM$114,'Carga People'!AM$2,0)),0,VLOOKUP($C103,'LINHA 2'!$C$6:$BM$114,'Carga People'!AM$2,0))+IF(ISERROR(VLOOKUP($C103,'LINHA 3'!$C$6:$BM$106,'Carga People'!AM$2,0)),0,VLOOKUP($C103,'LINHA 3'!$C$6:$BM$106,'Carga People'!AM$2,0))</f>
        <v>0</v>
      </c>
      <c r="AN103" s="140">
        <f>IF(ISERROR(VLOOKUP($C103,'LINHA 1'!$C$6:$BM$162,'Carga People'!AN$2,0)),0,VLOOKUP($C103,'LINHA 1'!$C$6:$BM$162,'Carga People'!AN$2,0))+IF(ISERROR(VLOOKUP($C103,'LINHA 2'!$C$6:$BM$114,'Carga People'!AN$2,0)),0,VLOOKUP($C103,'LINHA 2'!$C$6:$BM$114,'Carga People'!AN$2,0))+IF(ISERROR(VLOOKUP($C103,'LINHA 3'!$C$6:$BM$106,'Carga People'!AN$2,0)),0,VLOOKUP($C103,'LINHA 3'!$C$6:$BM$106,'Carga People'!AN$2,0))</f>
        <v>0</v>
      </c>
      <c r="AO103" s="140">
        <f>IF(ISERROR(VLOOKUP($C103,'LINHA 1'!$C$6:$BM$162,'Carga People'!AO$2,0)),0,VLOOKUP($C103,'LINHA 1'!$C$6:$BM$162,'Carga People'!AO$2,0))+IF(ISERROR(VLOOKUP($C103,'LINHA 2'!$C$6:$BM$114,'Carga People'!AO$2,0)),0,VLOOKUP($C103,'LINHA 2'!$C$6:$BM$114,'Carga People'!AO$2,0))+IF(ISERROR(VLOOKUP($C103,'LINHA 3'!$C$6:$BM$106,'Carga People'!AO$2,0)),0,VLOOKUP($C103,'LINHA 3'!$C$6:$BM$106,'Carga People'!AO$2,0))</f>
        <v>0</v>
      </c>
      <c r="AP103" s="140">
        <f>IF(ISERROR(VLOOKUP($C103,'LINHA 1'!$C$6:$BM$162,'Carga People'!AP$2,0)),0,VLOOKUP($C103,'LINHA 1'!$C$6:$BM$162,'Carga People'!AP$2,0))+IF(ISERROR(VLOOKUP($C103,'LINHA 2'!$C$6:$BM$114,'Carga People'!AP$2,0)),0,VLOOKUP($C103,'LINHA 2'!$C$6:$BM$114,'Carga People'!AP$2,0))+IF(ISERROR(VLOOKUP($C103,'LINHA 3'!$C$6:$BM$106,'Carga People'!AP$2,0)),0,VLOOKUP($C103,'LINHA 3'!$C$6:$BM$106,'Carga People'!AP$2,0))</f>
        <v>0</v>
      </c>
      <c r="AQ103" s="140">
        <f>IF(ISERROR(VLOOKUP($C103,'LINHA 1'!$C$6:$BM$162,'Carga People'!AQ$2,0)),0,VLOOKUP($C103,'LINHA 1'!$C$6:$BM$162,'Carga People'!AQ$2,0))+IF(ISERROR(VLOOKUP($C103,'LINHA 2'!$C$6:$BM$114,'Carga People'!AQ$2,0)),0,VLOOKUP($C103,'LINHA 2'!$C$6:$BM$114,'Carga People'!AQ$2,0))+IF(ISERROR(VLOOKUP($C103,'LINHA 3'!$C$6:$BM$106,'Carga People'!AQ$2,0)),0,VLOOKUP($C103,'LINHA 3'!$C$6:$BM$106,'Carga People'!AQ$2,0))</f>
        <v>0</v>
      </c>
      <c r="AR103" s="140">
        <f>IF(ISERROR(VLOOKUP($C103,'LINHA 1'!$C$6:$BM$162,'Carga People'!AR$2,0)),0,VLOOKUP($C103,'LINHA 1'!$C$6:$BM$162,'Carga People'!AR$2,0))+IF(ISERROR(VLOOKUP($C103,'LINHA 2'!$C$6:$BM$114,'Carga People'!AR$2,0)),0,VLOOKUP($C103,'LINHA 2'!$C$6:$BM$114,'Carga People'!AR$2,0))+IF(ISERROR(VLOOKUP($C103,'LINHA 3'!$C$6:$BM$106,'Carga People'!AR$2,0)),0,VLOOKUP($C103,'LINHA 3'!$C$6:$BM$106,'Carga People'!AR$2,0))</f>
        <v>0</v>
      </c>
      <c r="AS103" s="140">
        <f>IF(ISERROR(VLOOKUP($C103,'LINHA 1'!$C$6:$BM$162,'Carga People'!AS$2,0)),0,VLOOKUP($C103,'LINHA 1'!$C$6:$BM$162,'Carga People'!AS$2,0))+IF(ISERROR(VLOOKUP($C103,'LINHA 2'!$C$6:$BM$114,'Carga People'!AS$2,0)),0,VLOOKUP($C103,'LINHA 2'!$C$6:$BM$114,'Carga People'!AS$2,0))+IF(ISERROR(VLOOKUP($C103,'LINHA 3'!$C$6:$BM$106,'Carga People'!AS$2,0)),0,VLOOKUP($C103,'LINHA 3'!$C$6:$BM$106,'Carga People'!AS$2,0))</f>
        <v>0</v>
      </c>
      <c r="AT103" s="140">
        <f>IF(ISERROR(VLOOKUP($C103,'LINHA 1'!$C$6:$BM$162,'Carga People'!AT$2,0)),0,VLOOKUP($C103,'LINHA 1'!$C$6:$BM$162,'Carga People'!AT$2,0))+IF(ISERROR(VLOOKUP($C103,'LINHA 2'!$C$6:$BM$114,'Carga People'!AT$2,0)),0,VLOOKUP($C103,'LINHA 2'!$C$6:$BM$114,'Carga People'!AT$2,0))+IF(ISERROR(VLOOKUP($C103,'LINHA 3'!$C$6:$BM$106,'Carga People'!AT$2,0)),0,VLOOKUP($C103,'LINHA 3'!$C$6:$BM$106,'Carga People'!AT$2,0))</f>
        <v>0</v>
      </c>
      <c r="AU103" s="367">
        <f t="shared" ref="AU103:AU106" si="14">SUM(J103:AT103)</f>
        <v>13200</v>
      </c>
      <c r="AV103" s="780" t="str">
        <f t="shared" si="13"/>
        <v/>
      </c>
      <c r="AW103" s="90">
        <f>IF(D103="","",VLOOKUP(D103,MI_ME!$D$5:$AQ$336,39,0))</f>
        <v>0</v>
      </c>
      <c r="AX103" s="660"/>
    </row>
    <row r="104" spans="1:50" ht="18" customHeight="1" x14ac:dyDescent="0.3">
      <c r="A104" s="1792"/>
      <c r="B104" s="770" t="s">
        <v>687</v>
      </c>
      <c r="C104" s="770" t="s">
        <v>1318</v>
      </c>
      <c r="D104" s="771" t="s">
        <v>686</v>
      </c>
      <c r="E104" s="1459" t="s">
        <v>899</v>
      </c>
      <c r="F104" s="770" t="s">
        <v>15</v>
      </c>
      <c r="G104" s="136"/>
      <c r="H104" s="137"/>
      <c r="I104" s="138"/>
      <c r="J104" s="139">
        <f>IF(ISERROR(VLOOKUP($C104,'LINHA 1'!$C$6:$BM$162,'Carga People'!J$2,0)),0,VLOOKUP($C104,'LINHA 1'!$C$6:$BM$162,'Carga People'!J$2,0))+IF(ISERROR(VLOOKUP($C104,'LINHA 2'!$C$6:$BM$114,'Carga People'!J$2,0)),0,VLOOKUP($C104,'LINHA 2'!$C$6:$BM$114,'Carga People'!J$2,0))+IF(ISERROR(VLOOKUP($C104,'LINHA 3'!$C$6:$BM$106,'Carga People'!J$2,0)),0,VLOOKUP($C104,'LINHA 3'!$C$6:$BM$106,'Carga People'!J$2,0))</f>
        <v>960</v>
      </c>
      <c r="K104" s="140">
        <f>IF(ISERROR(VLOOKUP($C104,'LINHA 1'!$C$6:$BM$162,'Carga People'!K$2,0)),0,VLOOKUP($C104,'LINHA 1'!$C$6:$BM$162,'Carga People'!K$2,0))+IF(ISERROR(VLOOKUP($C104,'LINHA 2'!$C$6:$BM$114,'Carga People'!K$2,0)),0,VLOOKUP($C104,'LINHA 2'!$C$6:$BM$114,'Carga People'!K$2,0))+IF(ISERROR(VLOOKUP($C104,'LINHA 3'!$C$6:$BM$106,'Carga People'!K$2,0)),0,VLOOKUP($C104,'LINHA 3'!$C$6:$BM$106,'Carga People'!K$2,0))</f>
        <v>0</v>
      </c>
      <c r="L104" s="140">
        <f>IF(ISERROR(VLOOKUP($C104,'LINHA 1'!$C$6:$BM$162,'Carga People'!L$2,0)),0,VLOOKUP($C104,'LINHA 1'!$C$6:$BM$162,'Carga People'!L$2,0))+IF(ISERROR(VLOOKUP($C104,'LINHA 2'!$C$6:$BM$114,'Carga People'!L$2,0)),0,VLOOKUP($C104,'LINHA 2'!$C$6:$BM$114,'Carga People'!L$2,0))+IF(ISERROR(VLOOKUP($C104,'LINHA 3'!$C$6:$BM$106,'Carga People'!L$2,0)),0,VLOOKUP($C104,'LINHA 3'!$C$6:$BM$106,'Carga People'!L$2,0))</f>
        <v>0</v>
      </c>
      <c r="M104" s="140">
        <f>IF(ISERROR(VLOOKUP($C104,'LINHA 1'!$C$6:$BM$162,'Carga People'!M$2,0)),0,VLOOKUP($C104,'LINHA 1'!$C$6:$BM$162,'Carga People'!M$2,0))+IF(ISERROR(VLOOKUP($C104,'LINHA 2'!$C$6:$BM$114,'Carga People'!M$2,0)),0,VLOOKUP($C104,'LINHA 2'!$C$6:$BM$114,'Carga People'!M$2,0))+IF(ISERROR(VLOOKUP($C104,'LINHA 3'!$C$6:$BM$106,'Carga People'!M$2,0)),0,VLOOKUP($C104,'LINHA 3'!$C$6:$BM$106,'Carga People'!M$2,0))</f>
        <v>0</v>
      </c>
      <c r="N104" s="140">
        <f>IF(ISERROR(VLOOKUP($C104,'LINHA 1'!$C$6:$BM$162,'Carga People'!N$2,0)),0,VLOOKUP($C104,'LINHA 1'!$C$6:$BM$162,'Carga People'!N$2,0))+IF(ISERROR(VLOOKUP($C104,'LINHA 2'!$C$6:$BM$114,'Carga People'!N$2,0)),0,VLOOKUP($C104,'LINHA 2'!$C$6:$BM$114,'Carga People'!N$2,0))+IF(ISERROR(VLOOKUP($C104,'LINHA 3'!$C$6:$BM$106,'Carga People'!N$2,0)),0,VLOOKUP($C104,'LINHA 3'!$C$6:$BM$106,'Carga People'!N$2,0))</f>
        <v>0</v>
      </c>
      <c r="O104" s="140">
        <f>IF(ISERROR(VLOOKUP($C104,'LINHA 1'!$C$6:$BM$162,'Carga People'!O$2,0)),0,VLOOKUP($C104,'LINHA 1'!$C$6:$BM$162,'Carga People'!O$2,0))+IF(ISERROR(VLOOKUP($C104,'LINHA 2'!$C$6:$BM$114,'Carga People'!O$2,0)),0,VLOOKUP($C104,'LINHA 2'!$C$6:$BM$114,'Carga People'!O$2,0))+IF(ISERROR(VLOOKUP($C104,'LINHA 3'!$C$6:$BM$106,'Carga People'!O$2,0)),0,VLOOKUP($C104,'LINHA 3'!$C$6:$BM$106,'Carga People'!O$2,0))</f>
        <v>960</v>
      </c>
      <c r="P104" s="140">
        <f>IF(ISERROR(VLOOKUP($C104,'LINHA 1'!$C$6:$BM$162,'Carga People'!P$2,0)),0,VLOOKUP($C104,'LINHA 1'!$C$6:$BM$162,'Carga People'!P$2,0))+IF(ISERROR(VLOOKUP($C104,'LINHA 2'!$C$6:$BM$114,'Carga People'!P$2,0)),0,VLOOKUP($C104,'LINHA 2'!$C$6:$BM$114,'Carga People'!P$2,0))+IF(ISERROR(VLOOKUP($C104,'LINHA 3'!$C$6:$BM$106,'Carga People'!P$2,0)),0,VLOOKUP($C104,'LINHA 3'!$C$6:$BM$106,'Carga People'!P$2,0))</f>
        <v>0</v>
      </c>
      <c r="Q104" s="140">
        <f>IF(ISERROR(VLOOKUP($C104,'LINHA 1'!$C$6:$BM$162,'Carga People'!Q$2,0)),0,VLOOKUP($C104,'LINHA 1'!$C$6:$BM$162,'Carga People'!Q$2,0))+IF(ISERROR(VLOOKUP($C104,'LINHA 2'!$C$6:$BM$114,'Carga People'!Q$2,0)),0,VLOOKUP($C104,'LINHA 2'!$C$6:$BM$114,'Carga People'!Q$2,0))+IF(ISERROR(VLOOKUP($C104,'LINHA 3'!$C$6:$BM$106,'Carga People'!Q$2,0)),0,VLOOKUP($C104,'LINHA 3'!$C$6:$BM$106,'Carga People'!Q$2,0))</f>
        <v>0</v>
      </c>
      <c r="R104" s="140">
        <f>IF(ISERROR(VLOOKUP($C104,'LINHA 1'!$C$6:$BM$162,'Carga People'!R$2,0)),0,VLOOKUP($C104,'LINHA 1'!$C$6:$BM$162,'Carga People'!R$2,0))+IF(ISERROR(VLOOKUP($C104,'LINHA 2'!$C$6:$BM$114,'Carga People'!R$2,0)),0,VLOOKUP($C104,'LINHA 2'!$C$6:$BM$114,'Carga People'!R$2,0))+IF(ISERROR(VLOOKUP($C104,'LINHA 3'!$C$6:$BM$106,'Carga People'!R$2,0)),0,VLOOKUP($C104,'LINHA 3'!$C$6:$BM$106,'Carga People'!R$2,0))</f>
        <v>0</v>
      </c>
      <c r="S104" s="140">
        <f>IF(ISERROR(VLOOKUP($C104,'LINHA 1'!$C$6:$BM$162,'Carga People'!S$2,0)),0,VLOOKUP($C104,'LINHA 1'!$C$6:$BM$162,'Carga People'!S$2,0))+IF(ISERROR(VLOOKUP($C104,'LINHA 2'!$C$6:$BM$114,'Carga People'!S$2,0)),0,VLOOKUP($C104,'LINHA 2'!$C$6:$BM$114,'Carga People'!S$2,0))+IF(ISERROR(VLOOKUP($C104,'LINHA 3'!$C$6:$BM$106,'Carga People'!S$2,0)),0,VLOOKUP($C104,'LINHA 3'!$C$6:$BM$106,'Carga People'!S$2,0))</f>
        <v>0</v>
      </c>
      <c r="T104" s="140">
        <f>IF(ISERROR(VLOOKUP($C104,'LINHA 1'!$C$6:$BM$162,'Carga People'!T$2,0)),0,VLOOKUP($C104,'LINHA 1'!$C$6:$BM$162,'Carga People'!T$2,0))+IF(ISERROR(VLOOKUP($C104,'LINHA 2'!$C$6:$BM$114,'Carga People'!T$2,0)),0,VLOOKUP($C104,'LINHA 2'!$C$6:$BM$114,'Carga People'!T$2,0))+IF(ISERROR(VLOOKUP($C104,'LINHA 3'!$C$6:$BM$106,'Carga People'!T$2,0)),0,VLOOKUP($C104,'LINHA 3'!$C$6:$BM$106,'Carga People'!T$2,0))</f>
        <v>0</v>
      </c>
      <c r="U104" s="140">
        <f>IF(ISERROR(VLOOKUP($C104,'LINHA 1'!$C$6:$BM$162,'Carga People'!U$2,0)),0,VLOOKUP($C104,'LINHA 1'!$C$6:$BM$162,'Carga People'!U$2,0))+IF(ISERROR(VLOOKUP($C104,'LINHA 2'!$C$6:$BM$114,'Carga People'!U$2,0)),0,VLOOKUP($C104,'LINHA 2'!$C$6:$BM$114,'Carga People'!U$2,0))+IF(ISERROR(VLOOKUP($C104,'LINHA 3'!$C$6:$BM$106,'Carga People'!U$2,0)),0,VLOOKUP($C104,'LINHA 3'!$C$6:$BM$106,'Carga People'!U$2,0))</f>
        <v>0</v>
      </c>
      <c r="V104" s="140">
        <f>IF(ISERROR(VLOOKUP($C104,'LINHA 1'!$C$6:$BM$162,'Carga People'!V$2,0)),0,VLOOKUP($C104,'LINHA 1'!$C$6:$BM$162,'Carga People'!V$2,0))+IF(ISERROR(VLOOKUP($C104,'LINHA 2'!$C$6:$BM$114,'Carga People'!V$2,0)),0,VLOOKUP($C104,'LINHA 2'!$C$6:$BM$114,'Carga People'!V$2,0))+IF(ISERROR(VLOOKUP($C104,'LINHA 3'!$C$6:$BM$106,'Carga People'!V$2,0)),0,VLOOKUP($C104,'LINHA 3'!$C$6:$BM$106,'Carga People'!V$2,0))</f>
        <v>1200</v>
      </c>
      <c r="W104" s="140">
        <f>IF(ISERROR(VLOOKUP($C104,'LINHA 1'!$C$6:$BM$162,'Carga People'!W$2,0)),0,VLOOKUP($C104,'LINHA 1'!$C$6:$BM$162,'Carga People'!W$2,0))+IF(ISERROR(VLOOKUP($C104,'LINHA 2'!$C$6:$BM$114,'Carga People'!W$2,0)),0,VLOOKUP($C104,'LINHA 2'!$C$6:$BM$114,'Carga People'!W$2,0))+IF(ISERROR(VLOOKUP($C104,'LINHA 3'!$C$6:$BM$106,'Carga People'!W$2,0)),0,VLOOKUP($C104,'LINHA 3'!$C$6:$BM$106,'Carga People'!W$2,0))</f>
        <v>0</v>
      </c>
      <c r="X104" s="140">
        <f>IF(ISERROR(VLOOKUP($C104,'LINHA 1'!$C$6:$BM$162,'Carga People'!X$2,0)),0,VLOOKUP($C104,'LINHA 1'!$C$6:$BM$162,'Carga People'!X$2,0))+IF(ISERROR(VLOOKUP($C104,'LINHA 2'!$C$6:$BM$114,'Carga People'!X$2,0)),0,VLOOKUP($C104,'LINHA 2'!$C$6:$BM$114,'Carga People'!X$2,0))+IF(ISERROR(VLOOKUP($C104,'LINHA 3'!$C$6:$BM$106,'Carga People'!X$2,0)),0,VLOOKUP($C104,'LINHA 3'!$C$6:$BM$106,'Carga People'!X$2,0))</f>
        <v>0</v>
      </c>
      <c r="Y104" s="140">
        <f>IF(ISERROR(VLOOKUP($C104,'LINHA 1'!$C$6:$BM$162,'Carga People'!Y$2,0)),0,VLOOKUP($C104,'LINHA 1'!$C$6:$BM$162,'Carga People'!Y$2,0))+IF(ISERROR(VLOOKUP($C104,'LINHA 2'!$C$6:$BM$114,'Carga People'!Y$2,0)),0,VLOOKUP($C104,'LINHA 2'!$C$6:$BM$114,'Carga People'!Y$2,0))+IF(ISERROR(VLOOKUP($C104,'LINHA 3'!$C$6:$BM$106,'Carga People'!Y$2,0)),0,VLOOKUP($C104,'LINHA 3'!$C$6:$BM$106,'Carga People'!Y$2,0))</f>
        <v>0</v>
      </c>
      <c r="Z104" s="140">
        <f>IF(ISERROR(VLOOKUP($C104,'LINHA 1'!$C$6:$BM$162,'Carga People'!Z$2,0)),0,VLOOKUP($C104,'LINHA 1'!$C$6:$BM$162,'Carga People'!Z$2,0))+IF(ISERROR(VLOOKUP($C104,'LINHA 2'!$C$6:$BM$114,'Carga People'!Z$2,0)),0,VLOOKUP($C104,'LINHA 2'!$C$6:$BM$114,'Carga People'!Z$2,0))+IF(ISERROR(VLOOKUP($C104,'LINHA 3'!$C$6:$BM$106,'Carga People'!Z$2,0)),0,VLOOKUP($C104,'LINHA 3'!$C$6:$BM$106,'Carga People'!Z$2,0))</f>
        <v>0</v>
      </c>
      <c r="AA104" s="140">
        <f>IF(ISERROR(VLOOKUP($C104,'LINHA 1'!$C$6:$BM$162,'Carga People'!AA$2,0)),0,VLOOKUP($C104,'LINHA 1'!$C$6:$BM$162,'Carga People'!AA$2,0))+IF(ISERROR(VLOOKUP($C104,'LINHA 2'!$C$6:$BM$114,'Carga People'!AA$2,0)),0,VLOOKUP($C104,'LINHA 2'!$C$6:$BM$114,'Carga People'!AA$2,0))+IF(ISERROR(VLOOKUP($C104,'LINHA 3'!$C$6:$BM$106,'Carga People'!AA$2,0)),0,VLOOKUP($C104,'LINHA 3'!$C$6:$BM$106,'Carga People'!AA$2,0))</f>
        <v>0</v>
      </c>
      <c r="AB104" s="140">
        <f>IF(ISERROR(VLOOKUP($C104,'LINHA 1'!$C$6:$BM$162,'Carga People'!AB$2,0)),0,VLOOKUP($C104,'LINHA 1'!$C$6:$BM$162,'Carga People'!AB$2,0))+IF(ISERROR(VLOOKUP($C104,'LINHA 2'!$C$6:$BM$114,'Carga People'!AB$2,0)),0,VLOOKUP($C104,'LINHA 2'!$C$6:$BM$114,'Carga People'!AB$2,0))+IF(ISERROR(VLOOKUP($C104,'LINHA 3'!$C$6:$BM$106,'Carga People'!AB$2,0)),0,VLOOKUP($C104,'LINHA 3'!$C$6:$BM$106,'Carga People'!AB$2,0))</f>
        <v>0</v>
      </c>
      <c r="AC104" s="140">
        <f>IF(ISERROR(VLOOKUP($C104,'LINHA 1'!$C$6:$BM$162,'Carga People'!AC$2,0)),0,VLOOKUP($C104,'LINHA 1'!$C$6:$BM$162,'Carga People'!AC$2,0))+IF(ISERROR(VLOOKUP($C104,'LINHA 2'!$C$6:$BM$114,'Carga People'!AC$2,0)),0,VLOOKUP($C104,'LINHA 2'!$C$6:$BM$114,'Carga People'!AC$2,0))+IF(ISERROR(VLOOKUP($C104,'LINHA 3'!$C$6:$BM$106,'Carga People'!AC$2,0)),0,VLOOKUP($C104,'LINHA 3'!$C$6:$BM$106,'Carga People'!AC$2,0))</f>
        <v>960</v>
      </c>
      <c r="AD104" s="140">
        <f>IF(ISERROR(VLOOKUP($C104,'LINHA 1'!$C$6:$BM$162,'Carga People'!AD$2,0)),0,VLOOKUP($C104,'LINHA 1'!$C$6:$BM$162,'Carga People'!AD$2,0))+IF(ISERROR(VLOOKUP($C104,'LINHA 2'!$C$6:$BM$114,'Carga People'!AD$2,0)),0,VLOOKUP($C104,'LINHA 2'!$C$6:$BM$114,'Carga People'!AD$2,0))+IF(ISERROR(VLOOKUP($C104,'LINHA 3'!$C$6:$BM$106,'Carga People'!AD$2,0)),0,VLOOKUP($C104,'LINHA 3'!$C$6:$BM$106,'Carga People'!AD$2,0))</f>
        <v>720</v>
      </c>
      <c r="AE104" s="140">
        <f>IF(ISERROR(VLOOKUP($C104,'LINHA 1'!$C$6:$BM$162,'Carga People'!AE$2,0)),0,VLOOKUP($C104,'LINHA 1'!$C$6:$BM$162,'Carga People'!AE$2,0))+IF(ISERROR(VLOOKUP($C104,'LINHA 2'!$C$6:$BM$114,'Carga People'!AE$2,0)),0,VLOOKUP($C104,'LINHA 2'!$C$6:$BM$114,'Carga People'!AE$2,0))+IF(ISERROR(VLOOKUP($C104,'LINHA 3'!$C$6:$BM$106,'Carga People'!AE$2,0)),0,VLOOKUP($C104,'LINHA 3'!$C$6:$BM$106,'Carga People'!AE$2,0))</f>
        <v>0</v>
      </c>
      <c r="AF104" s="140">
        <f>IF(ISERROR(VLOOKUP($C104,'LINHA 1'!$C$6:$BM$162,'Carga People'!AF$2,0)),0,VLOOKUP($C104,'LINHA 1'!$C$6:$BM$162,'Carga People'!AF$2,0))+IF(ISERROR(VLOOKUP($C104,'LINHA 2'!$C$6:$BM$114,'Carga People'!AF$2,0)),0,VLOOKUP($C104,'LINHA 2'!$C$6:$BM$114,'Carga People'!AF$2,0))+IF(ISERROR(VLOOKUP($C104,'LINHA 3'!$C$6:$BM$106,'Carga People'!AF$2,0)),0,VLOOKUP($C104,'LINHA 3'!$C$6:$BM$106,'Carga People'!AF$2,0))</f>
        <v>0</v>
      </c>
      <c r="AG104" s="140">
        <f>IF(ISERROR(VLOOKUP($C104,'LINHA 1'!$C$6:$BM$162,'Carga People'!AG$2,0)),0,VLOOKUP($C104,'LINHA 1'!$C$6:$BM$162,'Carga People'!AG$2,0))+IF(ISERROR(VLOOKUP($C104,'LINHA 2'!$C$6:$BM$114,'Carga People'!AG$2,0)),0,VLOOKUP($C104,'LINHA 2'!$C$6:$BM$114,'Carga People'!AG$2,0))+IF(ISERROR(VLOOKUP($C104,'LINHA 3'!$C$6:$BM$106,'Carga People'!AG$2,0)),0,VLOOKUP($C104,'LINHA 3'!$C$6:$BM$106,'Carga People'!AG$2,0))</f>
        <v>0</v>
      </c>
      <c r="AH104" s="140">
        <f>IF(ISERROR(VLOOKUP($C104,'LINHA 1'!$C$6:$BM$162,'Carga People'!AH$2,0)),0,VLOOKUP($C104,'LINHA 1'!$C$6:$BM$162,'Carga People'!AH$2,0))+IF(ISERROR(VLOOKUP($C104,'LINHA 2'!$C$6:$BM$114,'Carga People'!AH$2,0)),0,VLOOKUP($C104,'LINHA 2'!$C$6:$BM$114,'Carga People'!AH$2,0))+IF(ISERROR(VLOOKUP($C104,'LINHA 3'!$C$6:$BM$106,'Carga People'!AH$2,0)),0,VLOOKUP($C104,'LINHA 3'!$C$6:$BM$106,'Carga People'!AH$2,0))</f>
        <v>0</v>
      </c>
      <c r="AI104" s="140">
        <f>IF(ISERROR(VLOOKUP($C104,'LINHA 1'!$C$6:$BM$162,'Carga People'!AI$2,0)),0,VLOOKUP($C104,'LINHA 1'!$C$6:$BM$162,'Carga People'!AI$2,0))+IF(ISERROR(VLOOKUP($C104,'LINHA 2'!$C$6:$BM$114,'Carga People'!AI$2,0)),0,VLOOKUP($C104,'LINHA 2'!$C$6:$BM$114,'Carga People'!AI$2,0))+IF(ISERROR(VLOOKUP($C104,'LINHA 3'!$C$6:$BM$106,'Carga People'!AI$2,0)),0,VLOOKUP($C104,'LINHA 3'!$C$6:$BM$106,'Carga People'!AI$2,0))</f>
        <v>0</v>
      </c>
      <c r="AJ104" s="140">
        <f>IF(ISERROR(VLOOKUP($C104,'LINHA 1'!$C$6:$BM$162,'Carga People'!AJ$2,0)),0,VLOOKUP($C104,'LINHA 1'!$C$6:$BM$162,'Carga People'!AJ$2,0))+IF(ISERROR(VLOOKUP($C104,'LINHA 2'!$C$6:$BM$114,'Carga People'!AJ$2,0)),0,VLOOKUP($C104,'LINHA 2'!$C$6:$BM$114,'Carga People'!AJ$2,0))+IF(ISERROR(VLOOKUP($C104,'LINHA 3'!$C$6:$BM$106,'Carga People'!AJ$2,0)),0,VLOOKUP($C104,'LINHA 3'!$C$6:$BM$106,'Carga People'!AJ$2,0))</f>
        <v>0</v>
      </c>
      <c r="AK104" s="140">
        <f>IF(ISERROR(VLOOKUP($C104,'LINHA 1'!$C$6:$BM$162,'Carga People'!AK$2,0)),0,VLOOKUP($C104,'LINHA 1'!$C$6:$BM$162,'Carga People'!AK$2,0))+IF(ISERROR(VLOOKUP($C104,'LINHA 2'!$C$6:$BM$114,'Carga People'!AK$2,0)),0,VLOOKUP($C104,'LINHA 2'!$C$6:$BM$114,'Carga People'!AK$2,0))+IF(ISERROR(VLOOKUP($C104,'LINHA 3'!$C$6:$BM$106,'Carga People'!AK$2,0)),0,VLOOKUP($C104,'LINHA 3'!$C$6:$BM$106,'Carga People'!AK$2,0))</f>
        <v>0</v>
      </c>
      <c r="AL104" s="140">
        <f>IF(ISERROR(VLOOKUP($C104,'LINHA 1'!$C$6:$BM$162,'Carga People'!AL$2,0)),0,VLOOKUP($C104,'LINHA 1'!$C$6:$BM$162,'Carga People'!AL$2,0))+IF(ISERROR(VLOOKUP($C104,'LINHA 2'!$C$6:$BM$114,'Carga People'!AL$2,0)),0,VLOOKUP($C104,'LINHA 2'!$C$6:$BM$114,'Carga People'!AL$2,0))+IF(ISERROR(VLOOKUP($C104,'LINHA 3'!$C$6:$BM$106,'Carga People'!AL$2,0)),0,VLOOKUP($C104,'LINHA 3'!$C$6:$BM$106,'Carga People'!AL$2,0))</f>
        <v>0</v>
      </c>
      <c r="AM104" s="140">
        <f>IF(ISERROR(VLOOKUP($C104,'LINHA 1'!$C$6:$BM$162,'Carga People'!AM$2,0)),0,VLOOKUP($C104,'LINHA 1'!$C$6:$BM$162,'Carga People'!AM$2,0))+IF(ISERROR(VLOOKUP($C104,'LINHA 2'!$C$6:$BM$114,'Carga People'!AM$2,0)),0,VLOOKUP($C104,'LINHA 2'!$C$6:$BM$114,'Carga People'!AM$2,0))+IF(ISERROR(VLOOKUP($C104,'LINHA 3'!$C$6:$BM$106,'Carga People'!AM$2,0)),0,VLOOKUP($C104,'LINHA 3'!$C$6:$BM$106,'Carga People'!AM$2,0))</f>
        <v>0</v>
      </c>
      <c r="AN104" s="140">
        <f>IF(ISERROR(VLOOKUP($C104,'LINHA 1'!$C$6:$BM$162,'Carga People'!AN$2,0)),0,VLOOKUP($C104,'LINHA 1'!$C$6:$BM$162,'Carga People'!AN$2,0))+IF(ISERROR(VLOOKUP($C104,'LINHA 2'!$C$6:$BM$114,'Carga People'!AN$2,0)),0,VLOOKUP($C104,'LINHA 2'!$C$6:$BM$114,'Carga People'!AN$2,0))+IF(ISERROR(VLOOKUP($C104,'LINHA 3'!$C$6:$BM$106,'Carga People'!AN$2,0)),0,VLOOKUP($C104,'LINHA 3'!$C$6:$BM$106,'Carga People'!AN$2,0))</f>
        <v>0</v>
      </c>
      <c r="AO104" s="140">
        <f>IF(ISERROR(VLOOKUP($C104,'LINHA 1'!$C$6:$BM$162,'Carga People'!AO$2,0)),0,VLOOKUP($C104,'LINHA 1'!$C$6:$BM$162,'Carga People'!AO$2,0))+IF(ISERROR(VLOOKUP($C104,'LINHA 2'!$C$6:$BM$114,'Carga People'!AO$2,0)),0,VLOOKUP($C104,'LINHA 2'!$C$6:$BM$114,'Carga People'!AO$2,0))+IF(ISERROR(VLOOKUP($C104,'LINHA 3'!$C$6:$BM$106,'Carga People'!AO$2,0)),0,VLOOKUP($C104,'LINHA 3'!$C$6:$BM$106,'Carga People'!AO$2,0))</f>
        <v>0</v>
      </c>
      <c r="AP104" s="140">
        <f>IF(ISERROR(VLOOKUP($C104,'LINHA 1'!$C$6:$BM$162,'Carga People'!AP$2,0)),0,VLOOKUP($C104,'LINHA 1'!$C$6:$BM$162,'Carga People'!AP$2,0))+IF(ISERROR(VLOOKUP($C104,'LINHA 2'!$C$6:$BM$114,'Carga People'!AP$2,0)),0,VLOOKUP($C104,'LINHA 2'!$C$6:$BM$114,'Carga People'!AP$2,0))+IF(ISERROR(VLOOKUP($C104,'LINHA 3'!$C$6:$BM$106,'Carga People'!AP$2,0)),0,VLOOKUP($C104,'LINHA 3'!$C$6:$BM$106,'Carga People'!AP$2,0))</f>
        <v>0</v>
      </c>
      <c r="AQ104" s="140">
        <f>IF(ISERROR(VLOOKUP($C104,'LINHA 1'!$C$6:$BM$162,'Carga People'!AQ$2,0)),0,VLOOKUP($C104,'LINHA 1'!$C$6:$BM$162,'Carga People'!AQ$2,0))+IF(ISERROR(VLOOKUP($C104,'LINHA 2'!$C$6:$BM$114,'Carga People'!AQ$2,0)),0,VLOOKUP($C104,'LINHA 2'!$C$6:$BM$114,'Carga People'!AQ$2,0))+IF(ISERROR(VLOOKUP($C104,'LINHA 3'!$C$6:$BM$106,'Carga People'!AQ$2,0)),0,VLOOKUP($C104,'LINHA 3'!$C$6:$BM$106,'Carga People'!AQ$2,0))</f>
        <v>0</v>
      </c>
      <c r="AR104" s="140">
        <f>IF(ISERROR(VLOOKUP($C104,'LINHA 1'!$C$6:$BM$162,'Carga People'!AR$2,0)),0,VLOOKUP($C104,'LINHA 1'!$C$6:$BM$162,'Carga People'!AR$2,0))+IF(ISERROR(VLOOKUP($C104,'LINHA 2'!$C$6:$BM$114,'Carga People'!AR$2,0)),0,VLOOKUP($C104,'LINHA 2'!$C$6:$BM$114,'Carga People'!AR$2,0))+IF(ISERROR(VLOOKUP($C104,'LINHA 3'!$C$6:$BM$106,'Carga People'!AR$2,0)),0,VLOOKUP($C104,'LINHA 3'!$C$6:$BM$106,'Carga People'!AR$2,0))</f>
        <v>0</v>
      </c>
      <c r="AS104" s="140">
        <f>IF(ISERROR(VLOOKUP($C104,'LINHA 1'!$C$6:$BM$162,'Carga People'!AS$2,0)),0,VLOOKUP($C104,'LINHA 1'!$C$6:$BM$162,'Carga People'!AS$2,0))+IF(ISERROR(VLOOKUP($C104,'LINHA 2'!$C$6:$BM$114,'Carga People'!AS$2,0)),0,VLOOKUP($C104,'LINHA 2'!$C$6:$BM$114,'Carga People'!AS$2,0))+IF(ISERROR(VLOOKUP($C104,'LINHA 3'!$C$6:$BM$106,'Carga People'!AS$2,0)),0,VLOOKUP($C104,'LINHA 3'!$C$6:$BM$106,'Carga People'!AS$2,0))</f>
        <v>0</v>
      </c>
      <c r="AT104" s="140">
        <f>IF(ISERROR(VLOOKUP($C104,'LINHA 1'!$C$6:$BM$162,'Carga People'!AT$2,0)),0,VLOOKUP($C104,'LINHA 1'!$C$6:$BM$162,'Carga People'!AT$2,0))+IF(ISERROR(VLOOKUP($C104,'LINHA 2'!$C$6:$BM$114,'Carga People'!AT$2,0)),0,VLOOKUP($C104,'LINHA 2'!$C$6:$BM$114,'Carga People'!AT$2,0))+IF(ISERROR(VLOOKUP($C104,'LINHA 3'!$C$6:$BM$106,'Carga People'!AT$2,0)),0,VLOOKUP($C104,'LINHA 3'!$C$6:$BM$106,'Carga People'!AT$2,0))</f>
        <v>0</v>
      </c>
      <c r="AU104" s="367">
        <f t="shared" si="14"/>
        <v>4800</v>
      </c>
      <c r="AV104" s="780" t="str">
        <f t="shared" si="13"/>
        <v/>
      </c>
      <c r="AW104" s="90">
        <f>IF(D104="","",VLOOKUP(D104,MI_ME!$D$5:$AQ$336,39,0))</f>
        <v>0</v>
      </c>
      <c r="AX104" s="660"/>
    </row>
    <row r="105" spans="1:50" ht="18" hidden="1" customHeight="1" x14ac:dyDescent="0.3">
      <c r="A105" s="1792"/>
      <c r="B105" s="770" t="s">
        <v>617</v>
      </c>
      <c r="C105" s="770" t="s">
        <v>1247</v>
      </c>
      <c r="D105" s="771" t="s">
        <v>641</v>
      </c>
      <c r="E105" s="1459"/>
      <c r="F105" s="770" t="s">
        <v>47</v>
      </c>
      <c r="G105" s="136"/>
      <c r="H105" s="137"/>
      <c r="I105" s="138"/>
      <c r="J105" s="139">
        <f>IF(ISERROR(VLOOKUP($C105,'LINHA 1'!$C$6:$BM$162,'Carga People'!J$2,0)),0,VLOOKUP($C105,'LINHA 1'!$C$6:$BM$162,'Carga People'!J$2,0))+IF(ISERROR(VLOOKUP($C105,'LINHA 2'!$C$6:$BM$114,'Carga People'!J$2,0)),0,VLOOKUP($C105,'LINHA 2'!$C$6:$BM$114,'Carga People'!J$2,0))+IF(ISERROR(VLOOKUP($C105,'LINHA 3'!$C$6:$BM$106,'Carga People'!J$2,0)),0,VLOOKUP($C105,'LINHA 3'!$C$6:$BM$106,'Carga People'!J$2,0))</f>
        <v>0</v>
      </c>
      <c r="K105" s="140">
        <f>IF(ISERROR(VLOOKUP($C105,'LINHA 1'!$C$6:$BM$162,'Carga People'!K$2,0)),0,VLOOKUP($C105,'LINHA 1'!$C$6:$BM$162,'Carga People'!K$2,0))+IF(ISERROR(VLOOKUP($C105,'LINHA 2'!$C$6:$BM$114,'Carga People'!K$2,0)),0,VLOOKUP($C105,'LINHA 2'!$C$6:$BM$114,'Carga People'!K$2,0))+IF(ISERROR(VLOOKUP($C105,'LINHA 3'!$C$6:$BM$106,'Carga People'!K$2,0)),0,VLOOKUP($C105,'LINHA 3'!$C$6:$BM$106,'Carga People'!K$2,0))</f>
        <v>0</v>
      </c>
      <c r="L105" s="140">
        <f>IF(ISERROR(VLOOKUP($C105,'LINHA 1'!$C$6:$BM$162,'Carga People'!L$2,0)),0,VLOOKUP($C105,'LINHA 1'!$C$6:$BM$162,'Carga People'!L$2,0))+IF(ISERROR(VLOOKUP($C105,'LINHA 2'!$C$6:$BM$114,'Carga People'!L$2,0)),0,VLOOKUP($C105,'LINHA 2'!$C$6:$BM$114,'Carga People'!L$2,0))+IF(ISERROR(VLOOKUP($C105,'LINHA 3'!$C$6:$BM$106,'Carga People'!L$2,0)),0,VLOOKUP($C105,'LINHA 3'!$C$6:$BM$106,'Carga People'!L$2,0))</f>
        <v>0</v>
      </c>
      <c r="M105" s="140">
        <f>IF(ISERROR(VLOOKUP($C105,'LINHA 1'!$C$6:$BM$162,'Carga People'!M$2,0)),0,VLOOKUP($C105,'LINHA 1'!$C$6:$BM$162,'Carga People'!M$2,0))+IF(ISERROR(VLOOKUP($C105,'LINHA 2'!$C$6:$BM$114,'Carga People'!M$2,0)),0,VLOOKUP($C105,'LINHA 2'!$C$6:$BM$114,'Carga People'!M$2,0))+IF(ISERROR(VLOOKUP($C105,'LINHA 3'!$C$6:$BM$106,'Carga People'!M$2,0)),0,VLOOKUP($C105,'LINHA 3'!$C$6:$BM$106,'Carga People'!M$2,0))</f>
        <v>0</v>
      </c>
      <c r="N105" s="140">
        <f>IF(ISERROR(VLOOKUP($C105,'LINHA 1'!$C$6:$BM$162,'Carga People'!N$2,0)),0,VLOOKUP($C105,'LINHA 1'!$C$6:$BM$162,'Carga People'!N$2,0))+IF(ISERROR(VLOOKUP($C105,'LINHA 2'!$C$6:$BM$114,'Carga People'!N$2,0)),0,VLOOKUP($C105,'LINHA 2'!$C$6:$BM$114,'Carga People'!N$2,0))+IF(ISERROR(VLOOKUP($C105,'LINHA 3'!$C$6:$BM$106,'Carga People'!N$2,0)),0,VLOOKUP($C105,'LINHA 3'!$C$6:$BM$106,'Carga People'!N$2,0))</f>
        <v>0</v>
      </c>
      <c r="O105" s="140">
        <f>IF(ISERROR(VLOOKUP($C105,'LINHA 1'!$C$6:$BM$162,'Carga People'!O$2,0)),0,VLOOKUP($C105,'LINHA 1'!$C$6:$BM$162,'Carga People'!O$2,0))+IF(ISERROR(VLOOKUP($C105,'LINHA 2'!$C$6:$BM$114,'Carga People'!O$2,0)),0,VLOOKUP($C105,'LINHA 2'!$C$6:$BM$114,'Carga People'!O$2,0))+IF(ISERROR(VLOOKUP($C105,'LINHA 3'!$C$6:$BM$106,'Carga People'!O$2,0)),0,VLOOKUP($C105,'LINHA 3'!$C$6:$BM$106,'Carga People'!O$2,0))</f>
        <v>0</v>
      </c>
      <c r="P105" s="140">
        <f>IF(ISERROR(VLOOKUP($C105,'LINHA 1'!$C$6:$BM$162,'Carga People'!P$2,0)),0,VLOOKUP($C105,'LINHA 1'!$C$6:$BM$162,'Carga People'!P$2,0))+IF(ISERROR(VLOOKUP($C105,'LINHA 2'!$C$6:$BM$114,'Carga People'!P$2,0)),0,VLOOKUP($C105,'LINHA 2'!$C$6:$BM$114,'Carga People'!P$2,0))+IF(ISERROR(VLOOKUP($C105,'LINHA 3'!$C$6:$BM$106,'Carga People'!P$2,0)),0,VLOOKUP($C105,'LINHA 3'!$C$6:$BM$106,'Carga People'!P$2,0))</f>
        <v>0</v>
      </c>
      <c r="Q105" s="140">
        <f>IF(ISERROR(VLOOKUP($C105,'LINHA 1'!$C$6:$BM$162,'Carga People'!Q$2,0)),0,VLOOKUP($C105,'LINHA 1'!$C$6:$BM$162,'Carga People'!Q$2,0))+IF(ISERROR(VLOOKUP($C105,'LINHA 2'!$C$6:$BM$114,'Carga People'!Q$2,0)),0,VLOOKUP($C105,'LINHA 2'!$C$6:$BM$114,'Carga People'!Q$2,0))+IF(ISERROR(VLOOKUP($C105,'LINHA 3'!$C$6:$BM$106,'Carga People'!Q$2,0)),0,VLOOKUP($C105,'LINHA 3'!$C$6:$BM$106,'Carga People'!Q$2,0))</f>
        <v>0</v>
      </c>
      <c r="R105" s="140">
        <f>IF(ISERROR(VLOOKUP($C105,'LINHA 1'!$C$6:$BM$162,'Carga People'!R$2,0)),0,VLOOKUP($C105,'LINHA 1'!$C$6:$BM$162,'Carga People'!R$2,0))+IF(ISERROR(VLOOKUP($C105,'LINHA 2'!$C$6:$BM$114,'Carga People'!R$2,0)),0,VLOOKUP($C105,'LINHA 2'!$C$6:$BM$114,'Carga People'!R$2,0))+IF(ISERROR(VLOOKUP($C105,'LINHA 3'!$C$6:$BM$106,'Carga People'!R$2,0)),0,VLOOKUP($C105,'LINHA 3'!$C$6:$BM$106,'Carga People'!R$2,0))</f>
        <v>0</v>
      </c>
      <c r="S105" s="140">
        <f>IF(ISERROR(VLOOKUP($C105,'LINHA 1'!$C$6:$BM$162,'Carga People'!S$2,0)),0,VLOOKUP($C105,'LINHA 1'!$C$6:$BM$162,'Carga People'!S$2,0))+IF(ISERROR(VLOOKUP($C105,'LINHA 2'!$C$6:$BM$114,'Carga People'!S$2,0)),0,VLOOKUP($C105,'LINHA 2'!$C$6:$BM$114,'Carga People'!S$2,0))+IF(ISERROR(VLOOKUP($C105,'LINHA 3'!$C$6:$BM$106,'Carga People'!S$2,0)),0,VLOOKUP($C105,'LINHA 3'!$C$6:$BM$106,'Carga People'!S$2,0))</f>
        <v>0</v>
      </c>
      <c r="T105" s="140">
        <f>IF(ISERROR(VLOOKUP($C105,'LINHA 1'!$C$6:$BM$162,'Carga People'!T$2,0)),0,VLOOKUP($C105,'LINHA 1'!$C$6:$BM$162,'Carga People'!T$2,0))+IF(ISERROR(VLOOKUP($C105,'LINHA 2'!$C$6:$BM$114,'Carga People'!T$2,0)),0,VLOOKUP($C105,'LINHA 2'!$C$6:$BM$114,'Carga People'!T$2,0))+IF(ISERROR(VLOOKUP($C105,'LINHA 3'!$C$6:$BM$106,'Carga People'!T$2,0)),0,VLOOKUP($C105,'LINHA 3'!$C$6:$BM$106,'Carga People'!T$2,0))</f>
        <v>0</v>
      </c>
      <c r="U105" s="140">
        <f>IF(ISERROR(VLOOKUP($C105,'LINHA 1'!$C$6:$BM$162,'Carga People'!U$2,0)),0,VLOOKUP($C105,'LINHA 1'!$C$6:$BM$162,'Carga People'!U$2,0))+IF(ISERROR(VLOOKUP($C105,'LINHA 2'!$C$6:$BM$114,'Carga People'!U$2,0)),0,VLOOKUP($C105,'LINHA 2'!$C$6:$BM$114,'Carga People'!U$2,0))+IF(ISERROR(VLOOKUP($C105,'LINHA 3'!$C$6:$BM$106,'Carga People'!U$2,0)),0,VLOOKUP($C105,'LINHA 3'!$C$6:$BM$106,'Carga People'!U$2,0))</f>
        <v>0</v>
      </c>
      <c r="V105" s="140">
        <f>IF(ISERROR(VLOOKUP($C105,'LINHA 1'!$C$6:$BM$162,'Carga People'!V$2,0)),0,VLOOKUP($C105,'LINHA 1'!$C$6:$BM$162,'Carga People'!V$2,0))+IF(ISERROR(VLOOKUP($C105,'LINHA 2'!$C$6:$BM$114,'Carga People'!V$2,0)),0,VLOOKUP($C105,'LINHA 2'!$C$6:$BM$114,'Carga People'!V$2,0))+IF(ISERROR(VLOOKUP($C105,'LINHA 3'!$C$6:$BM$106,'Carga People'!V$2,0)),0,VLOOKUP($C105,'LINHA 3'!$C$6:$BM$106,'Carga People'!V$2,0))</f>
        <v>0</v>
      </c>
      <c r="W105" s="140">
        <f>IF(ISERROR(VLOOKUP($C105,'LINHA 1'!$C$6:$BM$162,'Carga People'!W$2,0)),0,VLOOKUP($C105,'LINHA 1'!$C$6:$BM$162,'Carga People'!W$2,0))+IF(ISERROR(VLOOKUP($C105,'LINHA 2'!$C$6:$BM$114,'Carga People'!W$2,0)),0,VLOOKUP($C105,'LINHA 2'!$C$6:$BM$114,'Carga People'!W$2,0))+IF(ISERROR(VLOOKUP($C105,'LINHA 3'!$C$6:$BM$106,'Carga People'!W$2,0)),0,VLOOKUP($C105,'LINHA 3'!$C$6:$BM$106,'Carga People'!W$2,0))</f>
        <v>0</v>
      </c>
      <c r="X105" s="140">
        <f>IF(ISERROR(VLOOKUP($C105,'LINHA 1'!$C$6:$BM$162,'Carga People'!X$2,0)),0,VLOOKUP($C105,'LINHA 1'!$C$6:$BM$162,'Carga People'!X$2,0))+IF(ISERROR(VLOOKUP($C105,'LINHA 2'!$C$6:$BM$114,'Carga People'!X$2,0)),0,VLOOKUP($C105,'LINHA 2'!$C$6:$BM$114,'Carga People'!X$2,0))+IF(ISERROR(VLOOKUP($C105,'LINHA 3'!$C$6:$BM$106,'Carga People'!X$2,0)),0,VLOOKUP($C105,'LINHA 3'!$C$6:$BM$106,'Carga People'!X$2,0))</f>
        <v>0</v>
      </c>
      <c r="Y105" s="140">
        <f>IF(ISERROR(VLOOKUP($C105,'LINHA 1'!$C$6:$BM$162,'Carga People'!Y$2,0)),0,VLOOKUP($C105,'LINHA 1'!$C$6:$BM$162,'Carga People'!Y$2,0))+IF(ISERROR(VLOOKUP($C105,'LINHA 2'!$C$6:$BM$114,'Carga People'!Y$2,0)),0,VLOOKUP($C105,'LINHA 2'!$C$6:$BM$114,'Carga People'!Y$2,0))+IF(ISERROR(VLOOKUP($C105,'LINHA 3'!$C$6:$BM$106,'Carga People'!Y$2,0)),0,VLOOKUP($C105,'LINHA 3'!$C$6:$BM$106,'Carga People'!Y$2,0))</f>
        <v>0</v>
      </c>
      <c r="Z105" s="140">
        <f>IF(ISERROR(VLOOKUP($C105,'LINHA 1'!$C$6:$BM$162,'Carga People'!Z$2,0)),0,VLOOKUP($C105,'LINHA 1'!$C$6:$BM$162,'Carga People'!Z$2,0))+IF(ISERROR(VLOOKUP($C105,'LINHA 2'!$C$6:$BM$114,'Carga People'!Z$2,0)),0,VLOOKUP($C105,'LINHA 2'!$C$6:$BM$114,'Carga People'!Z$2,0))+IF(ISERROR(VLOOKUP($C105,'LINHA 3'!$C$6:$BM$106,'Carga People'!Z$2,0)),0,VLOOKUP($C105,'LINHA 3'!$C$6:$BM$106,'Carga People'!Z$2,0))</f>
        <v>0</v>
      </c>
      <c r="AA105" s="140">
        <f>IF(ISERROR(VLOOKUP($C105,'LINHA 1'!$C$6:$BM$162,'Carga People'!AA$2,0)),0,VLOOKUP($C105,'LINHA 1'!$C$6:$BM$162,'Carga People'!AA$2,0))+IF(ISERROR(VLOOKUP($C105,'LINHA 2'!$C$6:$BM$114,'Carga People'!AA$2,0)),0,VLOOKUP($C105,'LINHA 2'!$C$6:$BM$114,'Carga People'!AA$2,0))+IF(ISERROR(VLOOKUP($C105,'LINHA 3'!$C$6:$BM$106,'Carga People'!AA$2,0)),0,VLOOKUP($C105,'LINHA 3'!$C$6:$BM$106,'Carga People'!AA$2,0))</f>
        <v>0</v>
      </c>
      <c r="AB105" s="140">
        <f>IF(ISERROR(VLOOKUP($C105,'LINHA 1'!$C$6:$BM$162,'Carga People'!AB$2,0)),0,VLOOKUP($C105,'LINHA 1'!$C$6:$BM$162,'Carga People'!AB$2,0))+IF(ISERROR(VLOOKUP($C105,'LINHA 2'!$C$6:$BM$114,'Carga People'!AB$2,0)),0,VLOOKUP($C105,'LINHA 2'!$C$6:$BM$114,'Carga People'!AB$2,0))+IF(ISERROR(VLOOKUP($C105,'LINHA 3'!$C$6:$BM$106,'Carga People'!AB$2,0)),0,VLOOKUP($C105,'LINHA 3'!$C$6:$BM$106,'Carga People'!AB$2,0))</f>
        <v>0</v>
      </c>
      <c r="AC105" s="140">
        <f>IF(ISERROR(VLOOKUP($C105,'LINHA 1'!$C$6:$BM$162,'Carga People'!AC$2,0)),0,VLOOKUP($C105,'LINHA 1'!$C$6:$BM$162,'Carga People'!AC$2,0))+IF(ISERROR(VLOOKUP($C105,'LINHA 2'!$C$6:$BM$114,'Carga People'!AC$2,0)),0,VLOOKUP($C105,'LINHA 2'!$C$6:$BM$114,'Carga People'!AC$2,0))+IF(ISERROR(VLOOKUP($C105,'LINHA 3'!$C$6:$BM$106,'Carga People'!AC$2,0)),0,VLOOKUP($C105,'LINHA 3'!$C$6:$BM$106,'Carga People'!AC$2,0))</f>
        <v>0</v>
      </c>
      <c r="AD105" s="140">
        <f>IF(ISERROR(VLOOKUP($C105,'LINHA 1'!$C$6:$BM$162,'Carga People'!AD$2,0)),0,VLOOKUP($C105,'LINHA 1'!$C$6:$BM$162,'Carga People'!AD$2,0))+IF(ISERROR(VLOOKUP($C105,'LINHA 2'!$C$6:$BM$114,'Carga People'!AD$2,0)),0,VLOOKUP($C105,'LINHA 2'!$C$6:$BM$114,'Carga People'!AD$2,0))+IF(ISERROR(VLOOKUP($C105,'LINHA 3'!$C$6:$BM$106,'Carga People'!AD$2,0)),0,VLOOKUP($C105,'LINHA 3'!$C$6:$BM$106,'Carga People'!AD$2,0))</f>
        <v>0</v>
      </c>
      <c r="AE105" s="140">
        <f>IF(ISERROR(VLOOKUP($C105,'LINHA 1'!$C$6:$BM$162,'Carga People'!AE$2,0)),0,VLOOKUP($C105,'LINHA 1'!$C$6:$BM$162,'Carga People'!AE$2,0))+IF(ISERROR(VLOOKUP($C105,'LINHA 2'!$C$6:$BM$114,'Carga People'!AE$2,0)),0,VLOOKUP($C105,'LINHA 2'!$C$6:$BM$114,'Carga People'!AE$2,0))+IF(ISERROR(VLOOKUP($C105,'LINHA 3'!$C$6:$BM$106,'Carga People'!AE$2,0)),0,VLOOKUP($C105,'LINHA 3'!$C$6:$BM$106,'Carga People'!AE$2,0))</f>
        <v>0</v>
      </c>
      <c r="AF105" s="140">
        <f>IF(ISERROR(VLOOKUP($C105,'LINHA 1'!$C$6:$BM$162,'Carga People'!AF$2,0)),0,VLOOKUP($C105,'LINHA 1'!$C$6:$BM$162,'Carga People'!AF$2,0))+IF(ISERROR(VLOOKUP($C105,'LINHA 2'!$C$6:$BM$114,'Carga People'!AF$2,0)),0,VLOOKUP($C105,'LINHA 2'!$C$6:$BM$114,'Carga People'!AF$2,0))+IF(ISERROR(VLOOKUP($C105,'LINHA 3'!$C$6:$BM$106,'Carga People'!AF$2,0)),0,VLOOKUP($C105,'LINHA 3'!$C$6:$BM$106,'Carga People'!AF$2,0))</f>
        <v>0</v>
      </c>
      <c r="AG105" s="140">
        <f>IF(ISERROR(VLOOKUP($C105,'LINHA 1'!$C$6:$BM$162,'Carga People'!AG$2,0)),0,VLOOKUP($C105,'LINHA 1'!$C$6:$BM$162,'Carga People'!AG$2,0))+IF(ISERROR(VLOOKUP($C105,'LINHA 2'!$C$6:$BM$114,'Carga People'!AG$2,0)),0,VLOOKUP($C105,'LINHA 2'!$C$6:$BM$114,'Carga People'!AG$2,0))+IF(ISERROR(VLOOKUP($C105,'LINHA 3'!$C$6:$BM$106,'Carga People'!AG$2,0)),0,VLOOKUP($C105,'LINHA 3'!$C$6:$BM$106,'Carga People'!AG$2,0))</f>
        <v>0</v>
      </c>
      <c r="AH105" s="140">
        <f>IF(ISERROR(VLOOKUP($C105,'LINHA 1'!$C$6:$BM$162,'Carga People'!AH$2,0)),0,VLOOKUP($C105,'LINHA 1'!$C$6:$BM$162,'Carga People'!AH$2,0))+IF(ISERROR(VLOOKUP($C105,'LINHA 2'!$C$6:$BM$114,'Carga People'!AH$2,0)),0,VLOOKUP($C105,'LINHA 2'!$C$6:$BM$114,'Carga People'!AH$2,0))+IF(ISERROR(VLOOKUP($C105,'LINHA 3'!$C$6:$BM$106,'Carga People'!AH$2,0)),0,VLOOKUP($C105,'LINHA 3'!$C$6:$BM$106,'Carga People'!AH$2,0))</f>
        <v>0</v>
      </c>
      <c r="AI105" s="140">
        <f>IF(ISERROR(VLOOKUP($C105,'LINHA 1'!$C$6:$BM$162,'Carga People'!AI$2,0)),0,VLOOKUP($C105,'LINHA 1'!$C$6:$BM$162,'Carga People'!AI$2,0))+IF(ISERROR(VLOOKUP($C105,'LINHA 2'!$C$6:$BM$114,'Carga People'!AI$2,0)),0,VLOOKUP($C105,'LINHA 2'!$C$6:$BM$114,'Carga People'!AI$2,0))+IF(ISERROR(VLOOKUP($C105,'LINHA 3'!$C$6:$BM$106,'Carga People'!AI$2,0)),0,VLOOKUP($C105,'LINHA 3'!$C$6:$BM$106,'Carga People'!AI$2,0))</f>
        <v>0</v>
      </c>
      <c r="AJ105" s="140">
        <f>IF(ISERROR(VLOOKUP($C105,'LINHA 1'!$C$6:$BM$162,'Carga People'!AJ$2,0)),0,VLOOKUP($C105,'LINHA 1'!$C$6:$BM$162,'Carga People'!AJ$2,0))+IF(ISERROR(VLOOKUP($C105,'LINHA 2'!$C$6:$BM$114,'Carga People'!AJ$2,0)),0,VLOOKUP($C105,'LINHA 2'!$C$6:$BM$114,'Carga People'!AJ$2,0))+IF(ISERROR(VLOOKUP($C105,'LINHA 3'!$C$6:$BM$106,'Carga People'!AJ$2,0)),0,VLOOKUP($C105,'LINHA 3'!$C$6:$BM$106,'Carga People'!AJ$2,0))</f>
        <v>0</v>
      </c>
      <c r="AK105" s="140">
        <f>IF(ISERROR(VLOOKUP($C105,'LINHA 1'!$C$6:$BM$162,'Carga People'!AK$2,0)),0,VLOOKUP($C105,'LINHA 1'!$C$6:$BM$162,'Carga People'!AK$2,0))+IF(ISERROR(VLOOKUP($C105,'LINHA 2'!$C$6:$BM$114,'Carga People'!AK$2,0)),0,VLOOKUP($C105,'LINHA 2'!$C$6:$BM$114,'Carga People'!AK$2,0))+IF(ISERROR(VLOOKUP($C105,'LINHA 3'!$C$6:$BM$106,'Carga People'!AK$2,0)),0,VLOOKUP($C105,'LINHA 3'!$C$6:$BM$106,'Carga People'!AK$2,0))</f>
        <v>0</v>
      </c>
      <c r="AL105" s="140">
        <f>IF(ISERROR(VLOOKUP($C105,'LINHA 1'!$C$6:$BM$162,'Carga People'!AL$2,0)),0,VLOOKUP($C105,'LINHA 1'!$C$6:$BM$162,'Carga People'!AL$2,0))+IF(ISERROR(VLOOKUP($C105,'LINHA 2'!$C$6:$BM$114,'Carga People'!AL$2,0)),0,VLOOKUP($C105,'LINHA 2'!$C$6:$BM$114,'Carga People'!AL$2,0))+IF(ISERROR(VLOOKUP($C105,'LINHA 3'!$C$6:$BM$106,'Carga People'!AL$2,0)),0,VLOOKUP($C105,'LINHA 3'!$C$6:$BM$106,'Carga People'!AL$2,0))</f>
        <v>0</v>
      </c>
      <c r="AM105" s="140">
        <f>IF(ISERROR(VLOOKUP($C105,'LINHA 1'!$C$6:$BM$162,'Carga People'!AM$2,0)),0,VLOOKUP($C105,'LINHA 1'!$C$6:$BM$162,'Carga People'!AM$2,0))+IF(ISERROR(VLOOKUP($C105,'LINHA 2'!$C$6:$BM$114,'Carga People'!AM$2,0)),0,VLOOKUP($C105,'LINHA 2'!$C$6:$BM$114,'Carga People'!AM$2,0))+IF(ISERROR(VLOOKUP($C105,'LINHA 3'!$C$6:$BM$106,'Carga People'!AM$2,0)),0,VLOOKUP($C105,'LINHA 3'!$C$6:$BM$106,'Carga People'!AM$2,0))</f>
        <v>0</v>
      </c>
      <c r="AN105" s="140">
        <f>IF(ISERROR(VLOOKUP($C105,'LINHA 1'!$C$6:$BM$162,'Carga People'!AN$2,0)),0,VLOOKUP($C105,'LINHA 1'!$C$6:$BM$162,'Carga People'!AN$2,0))+IF(ISERROR(VLOOKUP($C105,'LINHA 2'!$C$6:$BM$114,'Carga People'!AN$2,0)),0,VLOOKUP($C105,'LINHA 2'!$C$6:$BM$114,'Carga People'!AN$2,0))+IF(ISERROR(VLOOKUP($C105,'LINHA 3'!$C$6:$BM$106,'Carga People'!AN$2,0)),0,VLOOKUP($C105,'LINHA 3'!$C$6:$BM$106,'Carga People'!AN$2,0))</f>
        <v>0</v>
      </c>
      <c r="AO105" s="140">
        <f>IF(ISERROR(VLOOKUP($C105,'LINHA 1'!$C$6:$BM$162,'Carga People'!AO$2,0)),0,VLOOKUP($C105,'LINHA 1'!$C$6:$BM$162,'Carga People'!AO$2,0))+IF(ISERROR(VLOOKUP($C105,'LINHA 2'!$C$6:$BM$114,'Carga People'!AO$2,0)),0,VLOOKUP($C105,'LINHA 2'!$C$6:$BM$114,'Carga People'!AO$2,0))+IF(ISERROR(VLOOKUP($C105,'LINHA 3'!$C$6:$BM$106,'Carga People'!AO$2,0)),0,VLOOKUP($C105,'LINHA 3'!$C$6:$BM$106,'Carga People'!AO$2,0))</f>
        <v>0</v>
      </c>
      <c r="AP105" s="140">
        <f>IF(ISERROR(VLOOKUP($C105,'LINHA 1'!$C$6:$BM$162,'Carga People'!AP$2,0)),0,VLOOKUP($C105,'LINHA 1'!$C$6:$BM$162,'Carga People'!AP$2,0))+IF(ISERROR(VLOOKUP($C105,'LINHA 2'!$C$6:$BM$114,'Carga People'!AP$2,0)),0,VLOOKUP($C105,'LINHA 2'!$C$6:$BM$114,'Carga People'!AP$2,0))+IF(ISERROR(VLOOKUP($C105,'LINHA 3'!$C$6:$BM$106,'Carga People'!AP$2,0)),0,VLOOKUP($C105,'LINHA 3'!$C$6:$BM$106,'Carga People'!AP$2,0))</f>
        <v>0</v>
      </c>
      <c r="AQ105" s="140">
        <f>IF(ISERROR(VLOOKUP($C105,'LINHA 1'!$C$6:$BM$162,'Carga People'!AQ$2,0)),0,VLOOKUP($C105,'LINHA 1'!$C$6:$BM$162,'Carga People'!AQ$2,0))+IF(ISERROR(VLOOKUP($C105,'LINHA 2'!$C$6:$BM$114,'Carga People'!AQ$2,0)),0,VLOOKUP($C105,'LINHA 2'!$C$6:$BM$114,'Carga People'!AQ$2,0))+IF(ISERROR(VLOOKUP($C105,'LINHA 3'!$C$6:$BM$106,'Carga People'!AQ$2,0)),0,VLOOKUP($C105,'LINHA 3'!$C$6:$BM$106,'Carga People'!AQ$2,0))</f>
        <v>0</v>
      </c>
      <c r="AR105" s="140">
        <f>IF(ISERROR(VLOOKUP($C105,'LINHA 1'!$C$6:$BM$162,'Carga People'!AR$2,0)),0,VLOOKUP($C105,'LINHA 1'!$C$6:$BM$162,'Carga People'!AR$2,0))+IF(ISERROR(VLOOKUP($C105,'LINHA 2'!$C$6:$BM$114,'Carga People'!AR$2,0)),0,VLOOKUP($C105,'LINHA 2'!$C$6:$BM$114,'Carga People'!AR$2,0))+IF(ISERROR(VLOOKUP($C105,'LINHA 3'!$C$6:$BM$106,'Carga People'!AR$2,0)),0,VLOOKUP($C105,'LINHA 3'!$C$6:$BM$106,'Carga People'!AR$2,0))</f>
        <v>0</v>
      </c>
      <c r="AS105" s="140">
        <f>IF(ISERROR(VLOOKUP($C105,'LINHA 1'!$C$6:$BM$162,'Carga People'!AS$2,0)),0,VLOOKUP($C105,'LINHA 1'!$C$6:$BM$162,'Carga People'!AS$2,0))+IF(ISERROR(VLOOKUP($C105,'LINHA 2'!$C$6:$BM$114,'Carga People'!AS$2,0)),0,VLOOKUP($C105,'LINHA 2'!$C$6:$BM$114,'Carga People'!AS$2,0))+IF(ISERROR(VLOOKUP($C105,'LINHA 3'!$C$6:$BM$106,'Carga People'!AS$2,0)),0,VLOOKUP($C105,'LINHA 3'!$C$6:$BM$106,'Carga People'!AS$2,0))</f>
        <v>0</v>
      </c>
      <c r="AT105" s="140">
        <f>IF(ISERROR(VLOOKUP($C105,'LINHA 1'!$C$6:$BM$162,'Carga People'!AT$2,0)),0,VLOOKUP($C105,'LINHA 1'!$C$6:$BM$162,'Carga People'!AT$2,0))+IF(ISERROR(VLOOKUP($C105,'LINHA 2'!$C$6:$BM$114,'Carga People'!AT$2,0)),0,VLOOKUP($C105,'LINHA 2'!$C$6:$BM$114,'Carga People'!AT$2,0))+IF(ISERROR(VLOOKUP($C105,'LINHA 3'!$C$6:$BM$106,'Carga People'!AT$2,0)),0,VLOOKUP($C105,'LINHA 3'!$C$6:$BM$106,'Carga People'!AT$2,0))</f>
        <v>0</v>
      </c>
      <c r="AU105" s="367">
        <f t="shared" si="14"/>
        <v>0</v>
      </c>
      <c r="AV105" s="780" t="str">
        <f t="shared" si="13"/>
        <v/>
      </c>
      <c r="AW105" s="90">
        <f>IF(D105="","",VLOOKUP(D105,MI_ME!$D$5:$AQ$336,39,0))</f>
        <v>0</v>
      </c>
      <c r="AX105" s="660"/>
    </row>
    <row r="106" spans="1:50" ht="18" hidden="1" customHeight="1" x14ac:dyDescent="0.3">
      <c r="A106" s="1792"/>
      <c r="B106" s="770" t="s">
        <v>212</v>
      </c>
      <c r="C106" s="770" t="s">
        <v>422</v>
      </c>
      <c r="D106" s="771" t="s">
        <v>421</v>
      </c>
      <c r="E106" s="1459" t="s">
        <v>924</v>
      </c>
      <c r="F106" s="770" t="s">
        <v>47</v>
      </c>
      <c r="G106" s="136"/>
      <c r="H106" s="137"/>
      <c r="I106" s="138"/>
      <c r="J106" s="139">
        <f>IF(ISERROR(VLOOKUP($C106,'LINHA 1'!$C$6:$BM$162,'Carga People'!J$2,0)),0,VLOOKUP($C106,'LINHA 1'!$C$6:$BM$162,'Carga People'!J$2,0))+IF(ISERROR(VLOOKUP($C106,'LINHA 2'!$C$6:$BM$114,'Carga People'!J$2,0)),0,VLOOKUP($C106,'LINHA 2'!$C$6:$BM$114,'Carga People'!J$2,0))+IF(ISERROR(VLOOKUP($C106,'LINHA 3'!$C$6:$BM$106,'Carga People'!J$2,0)),0,VLOOKUP($C106,'LINHA 3'!$C$6:$BM$106,'Carga People'!J$2,0))</f>
        <v>0</v>
      </c>
      <c r="K106" s="140">
        <f>IF(ISERROR(VLOOKUP($C106,'LINHA 1'!$C$6:$BM$162,'Carga People'!K$2,0)),0,VLOOKUP($C106,'LINHA 1'!$C$6:$BM$162,'Carga People'!K$2,0))+IF(ISERROR(VLOOKUP($C106,'LINHA 2'!$C$6:$BM$114,'Carga People'!K$2,0)),0,VLOOKUP($C106,'LINHA 2'!$C$6:$BM$114,'Carga People'!K$2,0))+IF(ISERROR(VLOOKUP($C106,'LINHA 3'!$C$6:$BM$106,'Carga People'!K$2,0)),0,VLOOKUP($C106,'LINHA 3'!$C$6:$BM$106,'Carga People'!K$2,0))</f>
        <v>0</v>
      </c>
      <c r="L106" s="140">
        <f>IF(ISERROR(VLOOKUP($C106,'LINHA 1'!$C$6:$BM$162,'Carga People'!L$2,0)),0,VLOOKUP($C106,'LINHA 1'!$C$6:$BM$162,'Carga People'!L$2,0))+IF(ISERROR(VLOOKUP($C106,'LINHA 2'!$C$6:$BM$114,'Carga People'!L$2,0)),0,VLOOKUP($C106,'LINHA 2'!$C$6:$BM$114,'Carga People'!L$2,0))+IF(ISERROR(VLOOKUP($C106,'LINHA 3'!$C$6:$BM$106,'Carga People'!L$2,0)),0,VLOOKUP($C106,'LINHA 3'!$C$6:$BM$106,'Carga People'!L$2,0))</f>
        <v>0</v>
      </c>
      <c r="M106" s="140">
        <f>IF(ISERROR(VLOOKUP($C106,'LINHA 1'!$C$6:$BM$162,'Carga People'!M$2,0)),0,VLOOKUP($C106,'LINHA 1'!$C$6:$BM$162,'Carga People'!M$2,0))+IF(ISERROR(VLOOKUP($C106,'LINHA 2'!$C$6:$BM$114,'Carga People'!M$2,0)),0,VLOOKUP($C106,'LINHA 2'!$C$6:$BM$114,'Carga People'!M$2,0))+IF(ISERROR(VLOOKUP($C106,'LINHA 3'!$C$6:$BM$106,'Carga People'!M$2,0)),0,VLOOKUP($C106,'LINHA 3'!$C$6:$BM$106,'Carga People'!M$2,0))</f>
        <v>0</v>
      </c>
      <c r="N106" s="140">
        <f>IF(ISERROR(VLOOKUP($C106,'LINHA 1'!$C$6:$BM$162,'Carga People'!N$2,0)),0,VLOOKUP($C106,'LINHA 1'!$C$6:$BM$162,'Carga People'!N$2,0))+IF(ISERROR(VLOOKUP($C106,'LINHA 2'!$C$6:$BM$114,'Carga People'!N$2,0)),0,VLOOKUP($C106,'LINHA 2'!$C$6:$BM$114,'Carga People'!N$2,0))+IF(ISERROR(VLOOKUP($C106,'LINHA 3'!$C$6:$BM$106,'Carga People'!N$2,0)),0,VLOOKUP($C106,'LINHA 3'!$C$6:$BM$106,'Carga People'!N$2,0))</f>
        <v>0</v>
      </c>
      <c r="O106" s="140">
        <f>IF(ISERROR(VLOOKUP($C106,'LINHA 1'!$C$6:$BM$162,'Carga People'!O$2,0)),0,VLOOKUP($C106,'LINHA 1'!$C$6:$BM$162,'Carga People'!O$2,0))+IF(ISERROR(VLOOKUP($C106,'LINHA 2'!$C$6:$BM$114,'Carga People'!O$2,0)),0,VLOOKUP($C106,'LINHA 2'!$C$6:$BM$114,'Carga People'!O$2,0))+IF(ISERROR(VLOOKUP($C106,'LINHA 3'!$C$6:$BM$106,'Carga People'!O$2,0)),0,VLOOKUP($C106,'LINHA 3'!$C$6:$BM$106,'Carga People'!O$2,0))</f>
        <v>0</v>
      </c>
      <c r="P106" s="140">
        <f>IF(ISERROR(VLOOKUP($C106,'LINHA 1'!$C$6:$BM$162,'Carga People'!P$2,0)),0,VLOOKUP($C106,'LINHA 1'!$C$6:$BM$162,'Carga People'!P$2,0))+IF(ISERROR(VLOOKUP($C106,'LINHA 2'!$C$6:$BM$114,'Carga People'!P$2,0)),0,VLOOKUP($C106,'LINHA 2'!$C$6:$BM$114,'Carga People'!P$2,0))+IF(ISERROR(VLOOKUP($C106,'LINHA 3'!$C$6:$BM$106,'Carga People'!P$2,0)),0,VLOOKUP($C106,'LINHA 3'!$C$6:$BM$106,'Carga People'!P$2,0))</f>
        <v>0</v>
      </c>
      <c r="Q106" s="140">
        <f>IF(ISERROR(VLOOKUP($C106,'LINHA 1'!$C$6:$BM$162,'Carga People'!Q$2,0)),0,VLOOKUP($C106,'LINHA 1'!$C$6:$BM$162,'Carga People'!Q$2,0))+IF(ISERROR(VLOOKUP($C106,'LINHA 2'!$C$6:$BM$114,'Carga People'!Q$2,0)),0,VLOOKUP($C106,'LINHA 2'!$C$6:$BM$114,'Carga People'!Q$2,0))+IF(ISERROR(VLOOKUP($C106,'LINHA 3'!$C$6:$BM$106,'Carga People'!Q$2,0)),0,VLOOKUP($C106,'LINHA 3'!$C$6:$BM$106,'Carga People'!Q$2,0))</f>
        <v>0</v>
      </c>
      <c r="R106" s="140">
        <f>IF(ISERROR(VLOOKUP($C106,'LINHA 1'!$C$6:$BM$162,'Carga People'!R$2,0)),0,VLOOKUP($C106,'LINHA 1'!$C$6:$BM$162,'Carga People'!R$2,0))+IF(ISERROR(VLOOKUP($C106,'LINHA 2'!$C$6:$BM$114,'Carga People'!R$2,0)),0,VLOOKUP($C106,'LINHA 2'!$C$6:$BM$114,'Carga People'!R$2,0))+IF(ISERROR(VLOOKUP($C106,'LINHA 3'!$C$6:$BM$106,'Carga People'!R$2,0)),0,VLOOKUP($C106,'LINHA 3'!$C$6:$BM$106,'Carga People'!R$2,0))</f>
        <v>0</v>
      </c>
      <c r="S106" s="140">
        <f>IF(ISERROR(VLOOKUP($C106,'LINHA 1'!$C$6:$BM$162,'Carga People'!S$2,0)),0,VLOOKUP($C106,'LINHA 1'!$C$6:$BM$162,'Carga People'!S$2,0))+IF(ISERROR(VLOOKUP($C106,'LINHA 2'!$C$6:$BM$114,'Carga People'!S$2,0)),0,VLOOKUP($C106,'LINHA 2'!$C$6:$BM$114,'Carga People'!S$2,0))+IF(ISERROR(VLOOKUP($C106,'LINHA 3'!$C$6:$BM$106,'Carga People'!S$2,0)),0,VLOOKUP($C106,'LINHA 3'!$C$6:$BM$106,'Carga People'!S$2,0))</f>
        <v>0</v>
      </c>
      <c r="T106" s="140">
        <f>IF(ISERROR(VLOOKUP($C106,'LINHA 1'!$C$6:$BM$162,'Carga People'!T$2,0)),0,VLOOKUP($C106,'LINHA 1'!$C$6:$BM$162,'Carga People'!T$2,0))+IF(ISERROR(VLOOKUP($C106,'LINHA 2'!$C$6:$BM$114,'Carga People'!T$2,0)),0,VLOOKUP($C106,'LINHA 2'!$C$6:$BM$114,'Carga People'!T$2,0))+IF(ISERROR(VLOOKUP($C106,'LINHA 3'!$C$6:$BM$106,'Carga People'!T$2,0)),0,VLOOKUP($C106,'LINHA 3'!$C$6:$BM$106,'Carga People'!T$2,0))</f>
        <v>0</v>
      </c>
      <c r="U106" s="140">
        <f>IF(ISERROR(VLOOKUP($C106,'LINHA 1'!$C$6:$BM$162,'Carga People'!U$2,0)),0,VLOOKUP($C106,'LINHA 1'!$C$6:$BM$162,'Carga People'!U$2,0))+IF(ISERROR(VLOOKUP($C106,'LINHA 2'!$C$6:$BM$114,'Carga People'!U$2,0)),0,VLOOKUP($C106,'LINHA 2'!$C$6:$BM$114,'Carga People'!U$2,0))+IF(ISERROR(VLOOKUP($C106,'LINHA 3'!$C$6:$BM$106,'Carga People'!U$2,0)),0,VLOOKUP($C106,'LINHA 3'!$C$6:$BM$106,'Carga People'!U$2,0))</f>
        <v>0</v>
      </c>
      <c r="V106" s="140">
        <f>IF(ISERROR(VLOOKUP($C106,'LINHA 1'!$C$6:$BM$162,'Carga People'!V$2,0)),0,VLOOKUP($C106,'LINHA 1'!$C$6:$BM$162,'Carga People'!V$2,0))+IF(ISERROR(VLOOKUP($C106,'LINHA 2'!$C$6:$BM$114,'Carga People'!V$2,0)),0,VLOOKUP($C106,'LINHA 2'!$C$6:$BM$114,'Carga People'!V$2,0))+IF(ISERROR(VLOOKUP($C106,'LINHA 3'!$C$6:$BM$106,'Carga People'!V$2,0)),0,VLOOKUP($C106,'LINHA 3'!$C$6:$BM$106,'Carga People'!V$2,0))</f>
        <v>0</v>
      </c>
      <c r="W106" s="140">
        <f>IF(ISERROR(VLOOKUP($C106,'LINHA 1'!$C$6:$BM$162,'Carga People'!W$2,0)),0,VLOOKUP($C106,'LINHA 1'!$C$6:$BM$162,'Carga People'!W$2,0))+IF(ISERROR(VLOOKUP($C106,'LINHA 2'!$C$6:$BM$114,'Carga People'!W$2,0)),0,VLOOKUP($C106,'LINHA 2'!$C$6:$BM$114,'Carga People'!W$2,0))+IF(ISERROR(VLOOKUP($C106,'LINHA 3'!$C$6:$BM$106,'Carga People'!W$2,0)),0,VLOOKUP($C106,'LINHA 3'!$C$6:$BM$106,'Carga People'!W$2,0))</f>
        <v>0</v>
      </c>
      <c r="X106" s="140">
        <f>IF(ISERROR(VLOOKUP($C106,'LINHA 1'!$C$6:$BM$162,'Carga People'!X$2,0)),0,VLOOKUP($C106,'LINHA 1'!$C$6:$BM$162,'Carga People'!X$2,0))+IF(ISERROR(VLOOKUP($C106,'LINHA 2'!$C$6:$BM$114,'Carga People'!X$2,0)),0,VLOOKUP($C106,'LINHA 2'!$C$6:$BM$114,'Carga People'!X$2,0))+IF(ISERROR(VLOOKUP($C106,'LINHA 3'!$C$6:$BM$106,'Carga People'!X$2,0)),0,VLOOKUP($C106,'LINHA 3'!$C$6:$BM$106,'Carga People'!X$2,0))</f>
        <v>0</v>
      </c>
      <c r="Y106" s="140">
        <f>IF(ISERROR(VLOOKUP($C106,'LINHA 1'!$C$6:$BM$162,'Carga People'!Y$2,0)),0,VLOOKUP($C106,'LINHA 1'!$C$6:$BM$162,'Carga People'!Y$2,0))+IF(ISERROR(VLOOKUP($C106,'LINHA 2'!$C$6:$BM$114,'Carga People'!Y$2,0)),0,VLOOKUP($C106,'LINHA 2'!$C$6:$BM$114,'Carga People'!Y$2,0))+IF(ISERROR(VLOOKUP($C106,'LINHA 3'!$C$6:$BM$106,'Carga People'!Y$2,0)),0,VLOOKUP($C106,'LINHA 3'!$C$6:$BM$106,'Carga People'!Y$2,0))</f>
        <v>0</v>
      </c>
      <c r="Z106" s="140">
        <f>IF(ISERROR(VLOOKUP($C106,'LINHA 1'!$C$6:$BM$162,'Carga People'!Z$2,0)),0,VLOOKUP($C106,'LINHA 1'!$C$6:$BM$162,'Carga People'!Z$2,0))+IF(ISERROR(VLOOKUP($C106,'LINHA 2'!$C$6:$BM$114,'Carga People'!Z$2,0)),0,VLOOKUP($C106,'LINHA 2'!$C$6:$BM$114,'Carga People'!Z$2,0))+IF(ISERROR(VLOOKUP($C106,'LINHA 3'!$C$6:$BM$106,'Carga People'!Z$2,0)),0,VLOOKUP($C106,'LINHA 3'!$C$6:$BM$106,'Carga People'!Z$2,0))</f>
        <v>0</v>
      </c>
      <c r="AA106" s="140">
        <f>IF(ISERROR(VLOOKUP($C106,'LINHA 1'!$C$6:$BM$162,'Carga People'!AA$2,0)),0,VLOOKUP($C106,'LINHA 1'!$C$6:$BM$162,'Carga People'!AA$2,0))+IF(ISERROR(VLOOKUP($C106,'LINHA 2'!$C$6:$BM$114,'Carga People'!AA$2,0)),0,VLOOKUP($C106,'LINHA 2'!$C$6:$BM$114,'Carga People'!AA$2,0))+IF(ISERROR(VLOOKUP($C106,'LINHA 3'!$C$6:$BM$106,'Carga People'!AA$2,0)),0,VLOOKUP($C106,'LINHA 3'!$C$6:$BM$106,'Carga People'!AA$2,0))</f>
        <v>0</v>
      </c>
      <c r="AB106" s="140">
        <f>IF(ISERROR(VLOOKUP($C106,'LINHA 1'!$C$6:$BM$162,'Carga People'!AB$2,0)),0,VLOOKUP($C106,'LINHA 1'!$C$6:$BM$162,'Carga People'!AB$2,0))+IF(ISERROR(VLOOKUP($C106,'LINHA 2'!$C$6:$BM$114,'Carga People'!AB$2,0)),0,VLOOKUP($C106,'LINHA 2'!$C$6:$BM$114,'Carga People'!AB$2,0))+IF(ISERROR(VLOOKUP($C106,'LINHA 3'!$C$6:$BM$106,'Carga People'!AB$2,0)),0,VLOOKUP($C106,'LINHA 3'!$C$6:$BM$106,'Carga People'!AB$2,0))</f>
        <v>0</v>
      </c>
      <c r="AC106" s="140">
        <f>IF(ISERROR(VLOOKUP($C106,'LINHA 1'!$C$6:$BM$162,'Carga People'!AC$2,0)),0,VLOOKUP($C106,'LINHA 1'!$C$6:$BM$162,'Carga People'!AC$2,0))+IF(ISERROR(VLOOKUP($C106,'LINHA 2'!$C$6:$BM$114,'Carga People'!AC$2,0)),0,VLOOKUP($C106,'LINHA 2'!$C$6:$BM$114,'Carga People'!AC$2,0))+IF(ISERROR(VLOOKUP($C106,'LINHA 3'!$C$6:$BM$106,'Carga People'!AC$2,0)),0,VLOOKUP($C106,'LINHA 3'!$C$6:$BM$106,'Carga People'!AC$2,0))</f>
        <v>0</v>
      </c>
      <c r="AD106" s="140">
        <f>IF(ISERROR(VLOOKUP($C106,'LINHA 1'!$C$6:$BM$162,'Carga People'!AD$2,0)),0,VLOOKUP($C106,'LINHA 1'!$C$6:$BM$162,'Carga People'!AD$2,0))+IF(ISERROR(VLOOKUP($C106,'LINHA 2'!$C$6:$BM$114,'Carga People'!AD$2,0)),0,VLOOKUP($C106,'LINHA 2'!$C$6:$BM$114,'Carga People'!AD$2,0))+IF(ISERROR(VLOOKUP($C106,'LINHA 3'!$C$6:$BM$106,'Carga People'!AD$2,0)),0,VLOOKUP($C106,'LINHA 3'!$C$6:$BM$106,'Carga People'!AD$2,0))</f>
        <v>0</v>
      </c>
      <c r="AE106" s="140">
        <f>IF(ISERROR(VLOOKUP($C106,'LINHA 1'!$C$6:$BM$162,'Carga People'!AE$2,0)),0,VLOOKUP($C106,'LINHA 1'!$C$6:$BM$162,'Carga People'!AE$2,0))+IF(ISERROR(VLOOKUP($C106,'LINHA 2'!$C$6:$BM$114,'Carga People'!AE$2,0)),0,VLOOKUP($C106,'LINHA 2'!$C$6:$BM$114,'Carga People'!AE$2,0))+IF(ISERROR(VLOOKUP($C106,'LINHA 3'!$C$6:$BM$106,'Carga People'!AE$2,0)),0,VLOOKUP($C106,'LINHA 3'!$C$6:$BM$106,'Carga People'!AE$2,0))</f>
        <v>0</v>
      </c>
      <c r="AF106" s="140">
        <f>IF(ISERROR(VLOOKUP($C106,'LINHA 1'!$C$6:$BM$162,'Carga People'!AF$2,0)),0,VLOOKUP($C106,'LINHA 1'!$C$6:$BM$162,'Carga People'!AF$2,0))+IF(ISERROR(VLOOKUP($C106,'LINHA 2'!$C$6:$BM$114,'Carga People'!AF$2,0)),0,VLOOKUP($C106,'LINHA 2'!$C$6:$BM$114,'Carga People'!AF$2,0))+IF(ISERROR(VLOOKUP($C106,'LINHA 3'!$C$6:$BM$106,'Carga People'!AF$2,0)),0,VLOOKUP($C106,'LINHA 3'!$C$6:$BM$106,'Carga People'!AF$2,0))</f>
        <v>0</v>
      </c>
      <c r="AG106" s="140">
        <f>IF(ISERROR(VLOOKUP($C106,'LINHA 1'!$C$6:$BM$162,'Carga People'!AG$2,0)),0,VLOOKUP($C106,'LINHA 1'!$C$6:$BM$162,'Carga People'!AG$2,0))+IF(ISERROR(VLOOKUP($C106,'LINHA 2'!$C$6:$BM$114,'Carga People'!AG$2,0)),0,VLOOKUP($C106,'LINHA 2'!$C$6:$BM$114,'Carga People'!AG$2,0))+IF(ISERROR(VLOOKUP($C106,'LINHA 3'!$C$6:$BM$106,'Carga People'!AG$2,0)),0,VLOOKUP($C106,'LINHA 3'!$C$6:$BM$106,'Carga People'!AG$2,0))</f>
        <v>0</v>
      </c>
      <c r="AH106" s="140">
        <f>IF(ISERROR(VLOOKUP($C106,'LINHA 1'!$C$6:$BM$162,'Carga People'!AH$2,0)),0,VLOOKUP($C106,'LINHA 1'!$C$6:$BM$162,'Carga People'!AH$2,0))+IF(ISERROR(VLOOKUP($C106,'LINHA 2'!$C$6:$BM$114,'Carga People'!AH$2,0)),0,VLOOKUP($C106,'LINHA 2'!$C$6:$BM$114,'Carga People'!AH$2,0))+IF(ISERROR(VLOOKUP($C106,'LINHA 3'!$C$6:$BM$106,'Carga People'!AH$2,0)),0,VLOOKUP($C106,'LINHA 3'!$C$6:$BM$106,'Carga People'!AH$2,0))</f>
        <v>0</v>
      </c>
      <c r="AI106" s="140">
        <f>IF(ISERROR(VLOOKUP($C106,'LINHA 1'!$C$6:$BM$162,'Carga People'!AI$2,0)),0,VLOOKUP($C106,'LINHA 1'!$C$6:$BM$162,'Carga People'!AI$2,0))+IF(ISERROR(VLOOKUP($C106,'LINHA 2'!$C$6:$BM$114,'Carga People'!AI$2,0)),0,VLOOKUP($C106,'LINHA 2'!$C$6:$BM$114,'Carga People'!AI$2,0))+IF(ISERROR(VLOOKUP($C106,'LINHA 3'!$C$6:$BM$106,'Carga People'!AI$2,0)),0,VLOOKUP($C106,'LINHA 3'!$C$6:$BM$106,'Carga People'!AI$2,0))</f>
        <v>0</v>
      </c>
      <c r="AJ106" s="140">
        <f>IF(ISERROR(VLOOKUP($C106,'LINHA 1'!$C$6:$BM$162,'Carga People'!AJ$2,0)),0,VLOOKUP($C106,'LINHA 1'!$C$6:$BM$162,'Carga People'!AJ$2,0))+IF(ISERROR(VLOOKUP($C106,'LINHA 2'!$C$6:$BM$114,'Carga People'!AJ$2,0)),0,VLOOKUP($C106,'LINHA 2'!$C$6:$BM$114,'Carga People'!AJ$2,0))+IF(ISERROR(VLOOKUP($C106,'LINHA 3'!$C$6:$BM$106,'Carga People'!AJ$2,0)),0,VLOOKUP($C106,'LINHA 3'!$C$6:$BM$106,'Carga People'!AJ$2,0))</f>
        <v>0</v>
      </c>
      <c r="AK106" s="140">
        <f>IF(ISERROR(VLOOKUP($C106,'LINHA 1'!$C$6:$BM$162,'Carga People'!AK$2,0)),0,VLOOKUP($C106,'LINHA 1'!$C$6:$BM$162,'Carga People'!AK$2,0))+IF(ISERROR(VLOOKUP($C106,'LINHA 2'!$C$6:$BM$114,'Carga People'!AK$2,0)),0,VLOOKUP($C106,'LINHA 2'!$C$6:$BM$114,'Carga People'!AK$2,0))+IF(ISERROR(VLOOKUP($C106,'LINHA 3'!$C$6:$BM$106,'Carga People'!AK$2,0)),0,VLOOKUP($C106,'LINHA 3'!$C$6:$BM$106,'Carga People'!AK$2,0))</f>
        <v>0</v>
      </c>
      <c r="AL106" s="140">
        <f>IF(ISERROR(VLOOKUP($C106,'LINHA 1'!$C$6:$BM$162,'Carga People'!AL$2,0)),0,VLOOKUP($C106,'LINHA 1'!$C$6:$BM$162,'Carga People'!AL$2,0))+IF(ISERROR(VLOOKUP($C106,'LINHA 2'!$C$6:$BM$114,'Carga People'!AL$2,0)),0,VLOOKUP($C106,'LINHA 2'!$C$6:$BM$114,'Carga People'!AL$2,0))+IF(ISERROR(VLOOKUP($C106,'LINHA 3'!$C$6:$BM$106,'Carga People'!AL$2,0)),0,VLOOKUP($C106,'LINHA 3'!$C$6:$BM$106,'Carga People'!AL$2,0))</f>
        <v>0</v>
      </c>
      <c r="AM106" s="140">
        <f>IF(ISERROR(VLOOKUP($C106,'LINHA 1'!$C$6:$BM$162,'Carga People'!AM$2,0)),0,VLOOKUP($C106,'LINHA 1'!$C$6:$BM$162,'Carga People'!AM$2,0))+IF(ISERROR(VLOOKUP($C106,'LINHA 2'!$C$6:$BM$114,'Carga People'!AM$2,0)),0,VLOOKUP($C106,'LINHA 2'!$C$6:$BM$114,'Carga People'!AM$2,0))+IF(ISERROR(VLOOKUP($C106,'LINHA 3'!$C$6:$BM$106,'Carga People'!AM$2,0)),0,VLOOKUP($C106,'LINHA 3'!$C$6:$BM$106,'Carga People'!AM$2,0))</f>
        <v>0</v>
      </c>
      <c r="AN106" s="140">
        <f>IF(ISERROR(VLOOKUP($C106,'LINHA 1'!$C$6:$BM$162,'Carga People'!AN$2,0)),0,VLOOKUP($C106,'LINHA 1'!$C$6:$BM$162,'Carga People'!AN$2,0))+IF(ISERROR(VLOOKUP($C106,'LINHA 2'!$C$6:$BM$114,'Carga People'!AN$2,0)),0,VLOOKUP($C106,'LINHA 2'!$C$6:$BM$114,'Carga People'!AN$2,0))+IF(ISERROR(VLOOKUP($C106,'LINHA 3'!$C$6:$BM$106,'Carga People'!AN$2,0)),0,VLOOKUP($C106,'LINHA 3'!$C$6:$BM$106,'Carga People'!AN$2,0))</f>
        <v>0</v>
      </c>
      <c r="AO106" s="140">
        <f>IF(ISERROR(VLOOKUP($C106,'LINHA 1'!$C$6:$BM$162,'Carga People'!AO$2,0)),0,VLOOKUP($C106,'LINHA 1'!$C$6:$BM$162,'Carga People'!AO$2,0))+IF(ISERROR(VLOOKUP($C106,'LINHA 2'!$C$6:$BM$114,'Carga People'!AO$2,0)),0,VLOOKUP($C106,'LINHA 2'!$C$6:$BM$114,'Carga People'!AO$2,0))+IF(ISERROR(VLOOKUP($C106,'LINHA 3'!$C$6:$BM$106,'Carga People'!AO$2,0)),0,VLOOKUP($C106,'LINHA 3'!$C$6:$BM$106,'Carga People'!AO$2,0))</f>
        <v>0</v>
      </c>
      <c r="AP106" s="140">
        <f>IF(ISERROR(VLOOKUP($C106,'LINHA 1'!$C$6:$BM$162,'Carga People'!AP$2,0)),0,VLOOKUP($C106,'LINHA 1'!$C$6:$BM$162,'Carga People'!AP$2,0))+IF(ISERROR(VLOOKUP($C106,'LINHA 2'!$C$6:$BM$114,'Carga People'!AP$2,0)),0,VLOOKUP($C106,'LINHA 2'!$C$6:$BM$114,'Carga People'!AP$2,0))+IF(ISERROR(VLOOKUP($C106,'LINHA 3'!$C$6:$BM$106,'Carga People'!AP$2,0)),0,VLOOKUP($C106,'LINHA 3'!$C$6:$BM$106,'Carga People'!AP$2,0))</f>
        <v>0</v>
      </c>
      <c r="AQ106" s="140">
        <f>IF(ISERROR(VLOOKUP($C106,'LINHA 1'!$C$6:$BM$162,'Carga People'!AQ$2,0)),0,VLOOKUP($C106,'LINHA 1'!$C$6:$BM$162,'Carga People'!AQ$2,0))+IF(ISERROR(VLOOKUP($C106,'LINHA 2'!$C$6:$BM$114,'Carga People'!AQ$2,0)),0,VLOOKUP($C106,'LINHA 2'!$C$6:$BM$114,'Carga People'!AQ$2,0))+IF(ISERROR(VLOOKUP($C106,'LINHA 3'!$C$6:$BM$106,'Carga People'!AQ$2,0)),0,VLOOKUP($C106,'LINHA 3'!$C$6:$BM$106,'Carga People'!AQ$2,0))</f>
        <v>0</v>
      </c>
      <c r="AR106" s="140">
        <f>IF(ISERROR(VLOOKUP($C106,'LINHA 1'!$C$6:$BM$162,'Carga People'!AR$2,0)),0,VLOOKUP($C106,'LINHA 1'!$C$6:$BM$162,'Carga People'!AR$2,0))+IF(ISERROR(VLOOKUP($C106,'LINHA 2'!$C$6:$BM$114,'Carga People'!AR$2,0)),0,VLOOKUP($C106,'LINHA 2'!$C$6:$BM$114,'Carga People'!AR$2,0))+IF(ISERROR(VLOOKUP($C106,'LINHA 3'!$C$6:$BM$106,'Carga People'!AR$2,0)),0,VLOOKUP($C106,'LINHA 3'!$C$6:$BM$106,'Carga People'!AR$2,0))</f>
        <v>0</v>
      </c>
      <c r="AS106" s="140">
        <f>IF(ISERROR(VLOOKUP($C106,'LINHA 1'!$C$6:$BM$162,'Carga People'!AS$2,0)),0,VLOOKUP($C106,'LINHA 1'!$C$6:$BM$162,'Carga People'!AS$2,0))+IF(ISERROR(VLOOKUP($C106,'LINHA 2'!$C$6:$BM$114,'Carga People'!AS$2,0)),0,VLOOKUP($C106,'LINHA 2'!$C$6:$BM$114,'Carga People'!AS$2,0))+IF(ISERROR(VLOOKUP($C106,'LINHA 3'!$C$6:$BM$106,'Carga People'!AS$2,0)),0,VLOOKUP($C106,'LINHA 3'!$C$6:$BM$106,'Carga People'!AS$2,0))</f>
        <v>0</v>
      </c>
      <c r="AT106" s="140">
        <f>IF(ISERROR(VLOOKUP($C106,'LINHA 1'!$C$6:$BM$162,'Carga People'!AT$2,0)),0,VLOOKUP($C106,'LINHA 1'!$C$6:$BM$162,'Carga People'!AT$2,0))+IF(ISERROR(VLOOKUP($C106,'LINHA 2'!$C$6:$BM$114,'Carga People'!AT$2,0)),0,VLOOKUP($C106,'LINHA 2'!$C$6:$BM$114,'Carga People'!AT$2,0))+IF(ISERROR(VLOOKUP($C106,'LINHA 3'!$C$6:$BM$106,'Carga People'!AT$2,0)),0,VLOOKUP($C106,'LINHA 3'!$C$6:$BM$106,'Carga People'!AT$2,0))</f>
        <v>0</v>
      </c>
      <c r="AU106" s="367">
        <f t="shared" si="14"/>
        <v>0</v>
      </c>
      <c r="AV106" s="780" t="str">
        <f t="shared" si="13"/>
        <v/>
      </c>
      <c r="AW106" s="90">
        <f>IF(D106="","",VLOOKUP(D106,MI_ME!$D$5:$AQ$336,39,0))</f>
        <v>0</v>
      </c>
      <c r="AX106" s="660"/>
    </row>
    <row r="107" spans="1:50" ht="18" hidden="1" customHeight="1" x14ac:dyDescent="0.3">
      <c r="A107" s="1792"/>
      <c r="B107" s="770" t="s">
        <v>531</v>
      </c>
      <c r="C107" s="770" t="s">
        <v>557</v>
      </c>
      <c r="D107" s="771" t="s">
        <v>549</v>
      </c>
      <c r="E107" s="1459" t="s">
        <v>925</v>
      </c>
      <c r="F107" s="770" t="s">
        <v>47</v>
      </c>
      <c r="G107" s="136"/>
      <c r="H107" s="137"/>
      <c r="I107" s="138"/>
      <c r="J107" s="139">
        <f>IF(ISERROR(VLOOKUP($C107,'LINHA 1'!$C$6:$BM$162,'Carga People'!J$2,0)),0,VLOOKUP($C107,'LINHA 1'!$C$6:$BM$162,'Carga People'!J$2,0))+IF(ISERROR(VLOOKUP($C107,'LINHA 2'!$C$6:$BM$114,'Carga People'!J$2,0)),0,VLOOKUP($C107,'LINHA 2'!$C$6:$BM$114,'Carga People'!J$2,0))+IF(ISERROR(VLOOKUP($C107,'LINHA 3'!$C$6:$BM$106,'Carga People'!J$2,0)),0,VLOOKUP($C107,'LINHA 3'!$C$6:$BM$106,'Carga People'!J$2,0))</f>
        <v>0</v>
      </c>
      <c r="K107" s="140">
        <f>IF(ISERROR(VLOOKUP($C107,'LINHA 1'!$C$6:$BM$162,'Carga People'!K$2,0)),0,VLOOKUP($C107,'LINHA 1'!$C$6:$BM$162,'Carga People'!K$2,0))+IF(ISERROR(VLOOKUP($C107,'LINHA 2'!$C$6:$BM$114,'Carga People'!K$2,0)),0,VLOOKUP($C107,'LINHA 2'!$C$6:$BM$114,'Carga People'!K$2,0))+IF(ISERROR(VLOOKUP($C107,'LINHA 3'!$C$6:$BM$106,'Carga People'!K$2,0)),0,VLOOKUP($C107,'LINHA 3'!$C$6:$BM$106,'Carga People'!K$2,0))</f>
        <v>0</v>
      </c>
      <c r="L107" s="140">
        <f>IF(ISERROR(VLOOKUP($C107,'LINHA 1'!$C$6:$BM$162,'Carga People'!L$2,0)),0,VLOOKUP($C107,'LINHA 1'!$C$6:$BM$162,'Carga People'!L$2,0))+IF(ISERROR(VLOOKUP($C107,'LINHA 2'!$C$6:$BM$114,'Carga People'!L$2,0)),0,VLOOKUP($C107,'LINHA 2'!$C$6:$BM$114,'Carga People'!L$2,0))+IF(ISERROR(VLOOKUP($C107,'LINHA 3'!$C$6:$BM$106,'Carga People'!L$2,0)),0,VLOOKUP($C107,'LINHA 3'!$C$6:$BM$106,'Carga People'!L$2,0))</f>
        <v>0</v>
      </c>
      <c r="M107" s="140">
        <f>IF(ISERROR(VLOOKUP($C107,'LINHA 1'!$C$6:$BM$162,'Carga People'!M$2,0)),0,VLOOKUP($C107,'LINHA 1'!$C$6:$BM$162,'Carga People'!M$2,0))+IF(ISERROR(VLOOKUP($C107,'LINHA 2'!$C$6:$BM$114,'Carga People'!M$2,0)),0,VLOOKUP($C107,'LINHA 2'!$C$6:$BM$114,'Carga People'!M$2,0))+IF(ISERROR(VLOOKUP($C107,'LINHA 3'!$C$6:$BM$106,'Carga People'!M$2,0)),0,VLOOKUP($C107,'LINHA 3'!$C$6:$BM$106,'Carga People'!M$2,0))</f>
        <v>0</v>
      </c>
      <c r="N107" s="140">
        <f>IF(ISERROR(VLOOKUP($C107,'LINHA 1'!$C$6:$BM$162,'Carga People'!N$2,0)),0,VLOOKUP($C107,'LINHA 1'!$C$6:$BM$162,'Carga People'!N$2,0))+IF(ISERROR(VLOOKUP($C107,'LINHA 2'!$C$6:$BM$114,'Carga People'!N$2,0)),0,VLOOKUP($C107,'LINHA 2'!$C$6:$BM$114,'Carga People'!N$2,0))+IF(ISERROR(VLOOKUP($C107,'LINHA 3'!$C$6:$BM$106,'Carga People'!N$2,0)),0,VLOOKUP($C107,'LINHA 3'!$C$6:$BM$106,'Carga People'!N$2,0))</f>
        <v>0</v>
      </c>
      <c r="O107" s="140">
        <f>IF(ISERROR(VLOOKUP($C107,'LINHA 1'!$C$6:$BM$162,'Carga People'!O$2,0)),0,VLOOKUP($C107,'LINHA 1'!$C$6:$BM$162,'Carga People'!O$2,0))+IF(ISERROR(VLOOKUP($C107,'LINHA 2'!$C$6:$BM$114,'Carga People'!O$2,0)),0,VLOOKUP($C107,'LINHA 2'!$C$6:$BM$114,'Carga People'!O$2,0))+IF(ISERROR(VLOOKUP($C107,'LINHA 3'!$C$6:$BM$106,'Carga People'!O$2,0)),0,VLOOKUP($C107,'LINHA 3'!$C$6:$BM$106,'Carga People'!O$2,0))</f>
        <v>0</v>
      </c>
      <c r="P107" s="140">
        <f>IF(ISERROR(VLOOKUP($C107,'LINHA 1'!$C$6:$BM$162,'Carga People'!P$2,0)),0,VLOOKUP($C107,'LINHA 1'!$C$6:$BM$162,'Carga People'!P$2,0))+IF(ISERROR(VLOOKUP($C107,'LINHA 2'!$C$6:$BM$114,'Carga People'!P$2,0)),0,VLOOKUP($C107,'LINHA 2'!$C$6:$BM$114,'Carga People'!P$2,0))+IF(ISERROR(VLOOKUP($C107,'LINHA 3'!$C$6:$BM$106,'Carga People'!P$2,0)),0,VLOOKUP($C107,'LINHA 3'!$C$6:$BM$106,'Carga People'!P$2,0))</f>
        <v>0</v>
      </c>
      <c r="Q107" s="140">
        <f>IF(ISERROR(VLOOKUP($C107,'LINHA 1'!$C$6:$BM$162,'Carga People'!Q$2,0)),0,VLOOKUP($C107,'LINHA 1'!$C$6:$BM$162,'Carga People'!Q$2,0))+IF(ISERROR(VLOOKUP($C107,'LINHA 2'!$C$6:$BM$114,'Carga People'!Q$2,0)),0,VLOOKUP($C107,'LINHA 2'!$C$6:$BM$114,'Carga People'!Q$2,0))+IF(ISERROR(VLOOKUP($C107,'LINHA 3'!$C$6:$BM$106,'Carga People'!Q$2,0)),0,VLOOKUP($C107,'LINHA 3'!$C$6:$BM$106,'Carga People'!Q$2,0))</f>
        <v>0</v>
      </c>
      <c r="R107" s="140">
        <f>IF(ISERROR(VLOOKUP($C107,'LINHA 1'!$C$6:$BM$162,'Carga People'!R$2,0)),0,VLOOKUP($C107,'LINHA 1'!$C$6:$BM$162,'Carga People'!R$2,0))+IF(ISERROR(VLOOKUP($C107,'LINHA 2'!$C$6:$BM$114,'Carga People'!R$2,0)),0,VLOOKUP($C107,'LINHA 2'!$C$6:$BM$114,'Carga People'!R$2,0))+IF(ISERROR(VLOOKUP($C107,'LINHA 3'!$C$6:$BM$106,'Carga People'!R$2,0)),0,VLOOKUP($C107,'LINHA 3'!$C$6:$BM$106,'Carga People'!R$2,0))</f>
        <v>0</v>
      </c>
      <c r="S107" s="140">
        <f>IF(ISERROR(VLOOKUP($C107,'LINHA 1'!$C$6:$BM$162,'Carga People'!S$2,0)),0,VLOOKUP($C107,'LINHA 1'!$C$6:$BM$162,'Carga People'!S$2,0))+IF(ISERROR(VLOOKUP($C107,'LINHA 2'!$C$6:$BM$114,'Carga People'!S$2,0)),0,VLOOKUP($C107,'LINHA 2'!$C$6:$BM$114,'Carga People'!S$2,0))+IF(ISERROR(VLOOKUP($C107,'LINHA 3'!$C$6:$BM$106,'Carga People'!S$2,0)),0,VLOOKUP($C107,'LINHA 3'!$C$6:$BM$106,'Carga People'!S$2,0))</f>
        <v>0</v>
      </c>
      <c r="T107" s="140">
        <f>IF(ISERROR(VLOOKUP($C107,'LINHA 1'!$C$6:$BM$162,'Carga People'!T$2,0)),0,VLOOKUP($C107,'LINHA 1'!$C$6:$BM$162,'Carga People'!T$2,0))+IF(ISERROR(VLOOKUP($C107,'LINHA 2'!$C$6:$BM$114,'Carga People'!T$2,0)),0,VLOOKUP($C107,'LINHA 2'!$C$6:$BM$114,'Carga People'!T$2,0))+IF(ISERROR(VLOOKUP($C107,'LINHA 3'!$C$6:$BM$106,'Carga People'!T$2,0)),0,VLOOKUP($C107,'LINHA 3'!$C$6:$BM$106,'Carga People'!T$2,0))</f>
        <v>0</v>
      </c>
      <c r="U107" s="140">
        <f>IF(ISERROR(VLOOKUP($C107,'LINHA 1'!$C$6:$BM$162,'Carga People'!U$2,0)),0,VLOOKUP($C107,'LINHA 1'!$C$6:$BM$162,'Carga People'!U$2,0))+IF(ISERROR(VLOOKUP($C107,'LINHA 2'!$C$6:$BM$114,'Carga People'!U$2,0)),0,VLOOKUP($C107,'LINHA 2'!$C$6:$BM$114,'Carga People'!U$2,0))+IF(ISERROR(VLOOKUP($C107,'LINHA 3'!$C$6:$BM$106,'Carga People'!U$2,0)),0,VLOOKUP($C107,'LINHA 3'!$C$6:$BM$106,'Carga People'!U$2,0))</f>
        <v>0</v>
      </c>
      <c r="V107" s="140">
        <f>IF(ISERROR(VLOOKUP($C107,'LINHA 1'!$C$6:$BM$162,'Carga People'!V$2,0)),0,VLOOKUP($C107,'LINHA 1'!$C$6:$BM$162,'Carga People'!V$2,0))+IF(ISERROR(VLOOKUP($C107,'LINHA 2'!$C$6:$BM$114,'Carga People'!V$2,0)),0,VLOOKUP($C107,'LINHA 2'!$C$6:$BM$114,'Carga People'!V$2,0))+IF(ISERROR(VLOOKUP($C107,'LINHA 3'!$C$6:$BM$106,'Carga People'!V$2,0)),0,VLOOKUP($C107,'LINHA 3'!$C$6:$BM$106,'Carga People'!V$2,0))</f>
        <v>0</v>
      </c>
      <c r="W107" s="140">
        <f>IF(ISERROR(VLOOKUP($C107,'LINHA 1'!$C$6:$BM$162,'Carga People'!W$2,0)),0,VLOOKUP($C107,'LINHA 1'!$C$6:$BM$162,'Carga People'!W$2,0))+IF(ISERROR(VLOOKUP($C107,'LINHA 2'!$C$6:$BM$114,'Carga People'!W$2,0)),0,VLOOKUP($C107,'LINHA 2'!$C$6:$BM$114,'Carga People'!W$2,0))+IF(ISERROR(VLOOKUP($C107,'LINHA 3'!$C$6:$BM$106,'Carga People'!W$2,0)),0,VLOOKUP($C107,'LINHA 3'!$C$6:$BM$106,'Carga People'!W$2,0))</f>
        <v>0</v>
      </c>
      <c r="X107" s="140">
        <f>IF(ISERROR(VLOOKUP($C107,'LINHA 1'!$C$6:$BM$162,'Carga People'!X$2,0)),0,VLOOKUP($C107,'LINHA 1'!$C$6:$BM$162,'Carga People'!X$2,0))+IF(ISERROR(VLOOKUP($C107,'LINHA 2'!$C$6:$BM$114,'Carga People'!X$2,0)),0,VLOOKUP($C107,'LINHA 2'!$C$6:$BM$114,'Carga People'!X$2,0))+IF(ISERROR(VLOOKUP($C107,'LINHA 3'!$C$6:$BM$106,'Carga People'!X$2,0)),0,VLOOKUP($C107,'LINHA 3'!$C$6:$BM$106,'Carga People'!X$2,0))</f>
        <v>0</v>
      </c>
      <c r="Y107" s="140">
        <f>IF(ISERROR(VLOOKUP($C107,'LINHA 1'!$C$6:$BM$162,'Carga People'!Y$2,0)),0,VLOOKUP($C107,'LINHA 1'!$C$6:$BM$162,'Carga People'!Y$2,0))+IF(ISERROR(VLOOKUP($C107,'LINHA 2'!$C$6:$BM$114,'Carga People'!Y$2,0)),0,VLOOKUP($C107,'LINHA 2'!$C$6:$BM$114,'Carga People'!Y$2,0))+IF(ISERROR(VLOOKUP($C107,'LINHA 3'!$C$6:$BM$106,'Carga People'!Y$2,0)),0,VLOOKUP($C107,'LINHA 3'!$C$6:$BM$106,'Carga People'!Y$2,0))</f>
        <v>0</v>
      </c>
      <c r="Z107" s="140">
        <f>IF(ISERROR(VLOOKUP($C107,'LINHA 1'!$C$6:$BM$162,'Carga People'!Z$2,0)),0,VLOOKUP($C107,'LINHA 1'!$C$6:$BM$162,'Carga People'!Z$2,0))+IF(ISERROR(VLOOKUP($C107,'LINHA 2'!$C$6:$BM$114,'Carga People'!Z$2,0)),0,VLOOKUP($C107,'LINHA 2'!$C$6:$BM$114,'Carga People'!Z$2,0))+IF(ISERROR(VLOOKUP($C107,'LINHA 3'!$C$6:$BM$106,'Carga People'!Z$2,0)),0,VLOOKUP($C107,'LINHA 3'!$C$6:$BM$106,'Carga People'!Z$2,0))</f>
        <v>0</v>
      </c>
      <c r="AA107" s="140">
        <f>IF(ISERROR(VLOOKUP($C107,'LINHA 1'!$C$6:$BM$162,'Carga People'!AA$2,0)),0,VLOOKUP($C107,'LINHA 1'!$C$6:$BM$162,'Carga People'!AA$2,0))+IF(ISERROR(VLOOKUP($C107,'LINHA 2'!$C$6:$BM$114,'Carga People'!AA$2,0)),0,VLOOKUP($C107,'LINHA 2'!$C$6:$BM$114,'Carga People'!AA$2,0))+IF(ISERROR(VLOOKUP($C107,'LINHA 3'!$C$6:$BM$106,'Carga People'!AA$2,0)),0,VLOOKUP($C107,'LINHA 3'!$C$6:$BM$106,'Carga People'!AA$2,0))</f>
        <v>0</v>
      </c>
      <c r="AB107" s="140">
        <f>IF(ISERROR(VLOOKUP($C107,'LINHA 1'!$C$6:$BM$162,'Carga People'!AB$2,0)),0,VLOOKUP($C107,'LINHA 1'!$C$6:$BM$162,'Carga People'!AB$2,0))+IF(ISERROR(VLOOKUP($C107,'LINHA 2'!$C$6:$BM$114,'Carga People'!AB$2,0)),0,VLOOKUP($C107,'LINHA 2'!$C$6:$BM$114,'Carga People'!AB$2,0))+IF(ISERROR(VLOOKUP($C107,'LINHA 3'!$C$6:$BM$106,'Carga People'!AB$2,0)),0,VLOOKUP($C107,'LINHA 3'!$C$6:$BM$106,'Carga People'!AB$2,0))</f>
        <v>0</v>
      </c>
      <c r="AC107" s="140">
        <f>IF(ISERROR(VLOOKUP($C107,'LINHA 1'!$C$6:$BM$162,'Carga People'!AC$2,0)),0,VLOOKUP($C107,'LINHA 1'!$C$6:$BM$162,'Carga People'!AC$2,0))+IF(ISERROR(VLOOKUP($C107,'LINHA 2'!$C$6:$BM$114,'Carga People'!AC$2,0)),0,VLOOKUP($C107,'LINHA 2'!$C$6:$BM$114,'Carga People'!AC$2,0))+IF(ISERROR(VLOOKUP($C107,'LINHA 3'!$C$6:$BM$106,'Carga People'!AC$2,0)),0,VLOOKUP($C107,'LINHA 3'!$C$6:$BM$106,'Carga People'!AC$2,0))</f>
        <v>0</v>
      </c>
      <c r="AD107" s="140">
        <f>IF(ISERROR(VLOOKUP($C107,'LINHA 1'!$C$6:$BM$162,'Carga People'!AD$2,0)),0,VLOOKUP($C107,'LINHA 1'!$C$6:$BM$162,'Carga People'!AD$2,0))+IF(ISERROR(VLOOKUP($C107,'LINHA 2'!$C$6:$BM$114,'Carga People'!AD$2,0)),0,VLOOKUP($C107,'LINHA 2'!$C$6:$BM$114,'Carga People'!AD$2,0))+IF(ISERROR(VLOOKUP($C107,'LINHA 3'!$C$6:$BM$106,'Carga People'!AD$2,0)),0,VLOOKUP($C107,'LINHA 3'!$C$6:$BM$106,'Carga People'!AD$2,0))</f>
        <v>0</v>
      </c>
      <c r="AE107" s="140">
        <f>IF(ISERROR(VLOOKUP($C107,'LINHA 1'!$C$6:$BM$162,'Carga People'!AE$2,0)),0,VLOOKUP($C107,'LINHA 1'!$C$6:$BM$162,'Carga People'!AE$2,0))+IF(ISERROR(VLOOKUP($C107,'LINHA 2'!$C$6:$BM$114,'Carga People'!AE$2,0)),0,VLOOKUP($C107,'LINHA 2'!$C$6:$BM$114,'Carga People'!AE$2,0))+IF(ISERROR(VLOOKUP($C107,'LINHA 3'!$C$6:$BM$106,'Carga People'!AE$2,0)),0,VLOOKUP($C107,'LINHA 3'!$C$6:$BM$106,'Carga People'!AE$2,0))</f>
        <v>0</v>
      </c>
      <c r="AF107" s="140">
        <f>IF(ISERROR(VLOOKUP($C107,'LINHA 1'!$C$6:$BM$162,'Carga People'!AF$2,0)),0,VLOOKUP($C107,'LINHA 1'!$C$6:$BM$162,'Carga People'!AF$2,0))+IF(ISERROR(VLOOKUP($C107,'LINHA 2'!$C$6:$BM$114,'Carga People'!AF$2,0)),0,VLOOKUP($C107,'LINHA 2'!$C$6:$BM$114,'Carga People'!AF$2,0))+IF(ISERROR(VLOOKUP($C107,'LINHA 3'!$C$6:$BM$106,'Carga People'!AF$2,0)),0,VLOOKUP($C107,'LINHA 3'!$C$6:$BM$106,'Carga People'!AF$2,0))</f>
        <v>0</v>
      </c>
      <c r="AG107" s="140">
        <f>IF(ISERROR(VLOOKUP($C107,'LINHA 1'!$C$6:$BM$162,'Carga People'!AG$2,0)),0,VLOOKUP($C107,'LINHA 1'!$C$6:$BM$162,'Carga People'!AG$2,0))+IF(ISERROR(VLOOKUP($C107,'LINHA 2'!$C$6:$BM$114,'Carga People'!AG$2,0)),0,VLOOKUP($C107,'LINHA 2'!$C$6:$BM$114,'Carga People'!AG$2,0))+IF(ISERROR(VLOOKUP($C107,'LINHA 3'!$C$6:$BM$106,'Carga People'!AG$2,0)),0,VLOOKUP($C107,'LINHA 3'!$C$6:$BM$106,'Carga People'!AG$2,0))</f>
        <v>0</v>
      </c>
      <c r="AH107" s="140">
        <f>IF(ISERROR(VLOOKUP($C107,'LINHA 1'!$C$6:$BM$162,'Carga People'!AH$2,0)),0,VLOOKUP($C107,'LINHA 1'!$C$6:$BM$162,'Carga People'!AH$2,0))+IF(ISERROR(VLOOKUP($C107,'LINHA 2'!$C$6:$BM$114,'Carga People'!AH$2,0)),0,VLOOKUP($C107,'LINHA 2'!$C$6:$BM$114,'Carga People'!AH$2,0))+IF(ISERROR(VLOOKUP($C107,'LINHA 3'!$C$6:$BM$106,'Carga People'!AH$2,0)),0,VLOOKUP($C107,'LINHA 3'!$C$6:$BM$106,'Carga People'!AH$2,0))</f>
        <v>0</v>
      </c>
      <c r="AI107" s="140">
        <f>IF(ISERROR(VLOOKUP($C107,'LINHA 1'!$C$6:$BM$162,'Carga People'!AI$2,0)),0,VLOOKUP($C107,'LINHA 1'!$C$6:$BM$162,'Carga People'!AI$2,0))+IF(ISERROR(VLOOKUP($C107,'LINHA 2'!$C$6:$BM$114,'Carga People'!AI$2,0)),0,VLOOKUP($C107,'LINHA 2'!$C$6:$BM$114,'Carga People'!AI$2,0))+IF(ISERROR(VLOOKUP($C107,'LINHA 3'!$C$6:$BM$106,'Carga People'!AI$2,0)),0,VLOOKUP($C107,'LINHA 3'!$C$6:$BM$106,'Carga People'!AI$2,0))</f>
        <v>0</v>
      </c>
      <c r="AJ107" s="140">
        <f>IF(ISERROR(VLOOKUP($C107,'LINHA 1'!$C$6:$BM$162,'Carga People'!AJ$2,0)),0,VLOOKUP($C107,'LINHA 1'!$C$6:$BM$162,'Carga People'!AJ$2,0))+IF(ISERROR(VLOOKUP($C107,'LINHA 2'!$C$6:$BM$114,'Carga People'!AJ$2,0)),0,VLOOKUP($C107,'LINHA 2'!$C$6:$BM$114,'Carga People'!AJ$2,0))+IF(ISERROR(VLOOKUP($C107,'LINHA 3'!$C$6:$BM$106,'Carga People'!AJ$2,0)),0,VLOOKUP($C107,'LINHA 3'!$C$6:$BM$106,'Carga People'!AJ$2,0))</f>
        <v>0</v>
      </c>
      <c r="AK107" s="140">
        <f>IF(ISERROR(VLOOKUP($C107,'LINHA 1'!$C$6:$BM$162,'Carga People'!AK$2,0)),0,VLOOKUP($C107,'LINHA 1'!$C$6:$BM$162,'Carga People'!AK$2,0))+IF(ISERROR(VLOOKUP($C107,'LINHA 2'!$C$6:$BM$114,'Carga People'!AK$2,0)),0,VLOOKUP($C107,'LINHA 2'!$C$6:$BM$114,'Carga People'!AK$2,0))+IF(ISERROR(VLOOKUP($C107,'LINHA 3'!$C$6:$BM$106,'Carga People'!AK$2,0)),0,VLOOKUP($C107,'LINHA 3'!$C$6:$BM$106,'Carga People'!AK$2,0))</f>
        <v>0</v>
      </c>
      <c r="AL107" s="140">
        <f>IF(ISERROR(VLOOKUP($C107,'LINHA 1'!$C$6:$BM$162,'Carga People'!AL$2,0)),0,VLOOKUP($C107,'LINHA 1'!$C$6:$BM$162,'Carga People'!AL$2,0))+IF(ISERROR(VLOOKUP($C107,'LINHA 2'!$C$6:$BM$114,'Carga People'!AL$2,0)),0,VLOOKUP($C107,'LINHA 2'!$C$6:$BM$114,'Carga People'!AL$2,0))+IF(ISERROR(VLOOKUP($C107,'LINHA 3'!$C$6:$BM$106,'Carga People'!AL$2,0)),0,VLOOKUP($C107,'LINHA 3'!$C$6:$BM$106,'Carga People'!AL$2,0))</f>
        <v>0</v>
      </c>
      <c r="AM107" s="140">
        <f>IF(ISERROR(VLOOKUP($C107,'LINHA 1'!$C$6:$BM$162,'Carga People'!AM$2,0)),0,VLOOKUP($C107,'LINHA 1'!$C$6:$BM$162,'Carga People'!AM$2,0))+IF(ISERROR(VLOOKUP($C107,'LINHA 2'!$C$6:$BM$114,'Carga People'!AM$2,0)),0,VLOOKUP($C107,'LINHA 2'!$C$6:$BM$114,'Carga People'!AM$2,0))+IF(ISERROR(VLOOKUP($C107,'LINHA 3'!$C$6:$BM$106,'Carga People'!AM$2,0)),0,VLOOKUP($C107,'LINHA 3'!$C$6:$BM$106,'Carga People'!AM$2,0))</f>
        <v>0</v>
      </c>
      <c r="AN107" s="140">
        <f>IF(ISERROR(VLOOKUP($C107,'LINHA 1'!$C$6:$BM$162,'Carga People'!AN$2,0)),0,VLOOKUP($C107,'LINHA 1'!$C$6:$BM$162,'Carga People'!AN$2,0))+IF(ISERROR(VLOOKUP($C107,'LINHA 2'!$C$6:$BM$114,'Carga People'!AN$2,0)),0,VLOOKUP($C107,'LINHA 2'!$C$6:$BM$114,'Carga People'!AN$2,0))+IF(ISERROR(VLOOKUP($C107,'LINHA 3'!$C$6:$BM$106,'Carga People'!AN$2,0)),0,VLOOKUP($C107,'LINHA 3'!$C$6:$BM$106,'Carga People'!AN$2,0))</f>
        <v>0</v>
      </c>
      <c r="AO107" s="140">
        <f>IF(ISERROR(VLOOKUP($C107,'LINHA 1'!$C$6:$BM$162,'Carga People'!AO$2,0)),0,VLOOKUP($C107,'LINHA 1'!$C$6:$BM$162,'Carga People'!AO$2,0))+IF(ISERROR(VLOOKUP($C107,'LINHA 2'!$C$6:$BM$114,'Carga People'!AO$2,0)),0,VLOOKUP($C107,'LINHA 2'!$C$6:$BM$114,'Carga People'!AO$2,0))+IF(ISERROR(VLOOKUP($C107,'LINHA 3'!$C$6:$BM$106,'Carga People'!AO$2,0)),0,VLOOKUP($C107,'LINHA 3'!$C$6:$BM$106,'Carga People'!AO$2,0))</f>
        <v>0</v>
      </c>
      <c r="AP107" s="140">
        <f>IF(ISERROR(VLOOKUP($C107,'LINHA 1'!$C$6:$BM$162,'Carga People'!AP$2,0)),0,VLOOKUP($C107,'LINHA 1'!$C$6:$BM$162,'Carga People'!AP$2,0))+IF(ISERROR(VLOOKUP($C107,'LINHA 2'!$C$6:$BM$114,'Carga People'!AP$2,0)),0,VLOOKUP($C107,'LINHA 2'!$C$6:$BM$114,'Carga People'!AP$2,0))+IF(ISERROR(VLOOKUP($C107,'LINHA 3'!$C$6:$BM$106,'Carga People'!AP$2,0)),0,VLOOKUP($C107,'LINHA 3'!$C$6:$BM$106,'Carga People'!AP$2,0))</f>
        <v>0</v>
      </c>
      <c r="AQ107" s="140">
        <f>IF(ISERROR(VLOOKUP($C107,'LINHA 1'!$C$6:$BM$162,'Carga People'!AQ$2,0)),0,VLOOKUP($C107,'LINHA 1'!$C$6:$BM$162,'Carga People'!AQ$2,0))+IF(ISERROR(VLOOKUP($C107,'LINHA 2'!$C$6:$BM$114,'Carga People'!AQ$2,0)),0,VLOOKUP($C107,'LINHA 2'!$C$6:$BM$114,'Carga People'!AQ$2,0))+IF(ISERROR(VLOOKUP($C107,'LINHA 3'!$C$6:$BM$106,'Carga People'!AQ$2,0)),0,VLOOKUP($C107,'LINHA 3'!$C$6:$BM$106,'Carga People'!AQ$2,0))</f>
        <v>0</v>
      </c>
      <c r="AR107" s="140">
        <f>IF(ISERROR(VLOOKUP($C107,'LINHA 1'!$C$6:$BM$162,'Carga People'!AR$2,0)),0,VLOOKUP($C107,'LINHA 1'!$C$6:$BM$162,'Carga People'!AR$2,0))+IF(ISERROR(VLOOKUP($C107,'LINHA 2'!$C$6:$BM$114,'Carga People'!AR$2,0)),0,VLOOKUP($C107,'LINHA 2'!$C$6:$BM$114,'Carga People'!AR$2,0))+IF(ISERROR(VLOOKUP($C107,'LINHA 3'!$C$6:$BM$106,'Carga People'!AR$2,0)),0,VLOOKUP($C107,'LINHA 3'!$C$6:$BM$106,'Carga People'!AR$2,0))</f>
        <v>0</v>
      </c>
      <c r="AS107" s="140">
        <f>IF(ISERROR(VLOOKUP($C107,'LINHA 1'!$C$6:$BM$162,'Carga People'!AS$2,0)),0,VLOOKUP($C107,'LINHA 1'!$C$6:$BM$162,'Carga People'!AS$2,0))+IF(ISERROR(VLOOKUP($C107,'LINHA 2'!$C$6:$BM$114,'Carga People'!AS$2,0)),0,VLOOKUP($C107,'LINHA 2'!$C$6:$BM$114,'Carga People'!AS$2,0))+IF(ISERROR(VLOOKUP($C107,'LINHA 3'!$C$6:$BM$106,'Carga People'!AS$2,0)),0,VLOOKUP($C107,'LINHA 3'!$C$6:$BM$106,'Carga People'!AS$2,0))</f>
        <v>0</v>
      </c>
      <c r="AT107" s="140">
        <f>IF(ISERROR(VLOOKUP($C107,'LINHA 1'!$C$6:$BM$162,'Carga People'!AT$2,0)),0,VLOOKUP($C107,'LINHA 1'!$C$6:$BM$162,'Carga People'!AT$2,0))+IF(ISERROR(VLOOKUP($C107,'LINHA 2'!$C$6:$BM$114,'Carga People'!AT$2,0)),0,VLOOKUP($C107,'LINHA 2'!$C$6:$BM$114,'Carga People'!AT$2,0))+IF(ISERROR(VLOOKUP($C107,'LINHA 3'!$C$6:$BM$106,'Carga People'!AT$2,0)),0,VLOOKUP($C107,'LINHA 3'!$C$6:$BM$106,'Carga People'!AT$2,0))</f>
        <v>0</v>
      </c>
      <c r="AU107" s="367">
        <f t="shared" si="12"/>
        <v>0</v>
      </c>
      <c r="AV107" s="780" t="str">
        <f t="shared" si="13"/>
        <v/>
      </c>
      <c r="AW107" s="90">
        <f>IF(D107="","",VLOOKUP(D107,MI_ME!$D$5:$AQ$336,39,0))</f>
        <v>0</v>
      </c>
      <c r="AX107" s="660"/>
    </row>
    <row r="108" spans="1:50" ht="18" hidden="1" customHeight="1" x14ac:dyDescent="0.3">
      <c r="A108" s="1792"/>
      <c r="B108" s="770" t="s">
        <v>1227</v>
      </c>
      <c r="C108" s="770" t="s">
        <v>1230</v>
      </c>
      <c r="D108" s="771" t="s">
        <v>1224</v>
      </c>
      <c r="E108" s="1459"/>
      <c r="F108" s="770" t="s">
        <v>47</v>
      </c>
      <c r="G108" s="136"/>
      <c r="H108" s="137"/>
      <c r="I108" s="138"/>
      <c r="J108" s="139">
        <f>IF(ISERROR(VLOOKUP($C108,'LINHA 1'!$C$6:$BM$162,'Carga People'!J$2,0)),0,VLOOKUP($C108,'LINHA 1'!$C$6:$BM$162,'Carga People'!J$2,0))+IF(ISERROR(VLOOKUP($C108,'LINHA 2'!$C$6:$BM$114,'Carga People'!J$2,0)),0,VLOOKUP($C108,'LINHA 2'!$C$6:$BM$114,'Carga People'!J$2,0))+IF(ISERROR(VLOOKUP($C108,'LINHA 3'!$C$6:$BM$106,'Carga People'!J$2,0)),0,VLOOKUP($C108,'LINHA 3'!$C$6:$BM$106,'Carga People'!J$2,0))</f>
        <v>0</v>
      </c>
      <c r="K108" s="140">
        <f>IF(ISERROR(VLOOKUP($C108,'LINHA 1'!$C$6:$BM$162,'Carga People'!K$2,0)),0,VLOOKUP($C108,'LINHA 1'!$C$6:$BM$162,'Carga People'!K$2,0))+IF(ISERROR(VLOOKUP($C108,'LINHA 2'!$C$6:$BM$114,'Carga People'!K$2,0)),0,VLOOKUP($C108,'LINHA 2'!$C$6:$BM$114,'Carga People'!K$2,0))+IF(ISERROR(VLOOKUP($C108,'LINHA 3'!$C$6:$BM$106,'Carga People'!K$2,0)),0,VLOOKUP($C108,'LINHA 3'!$C$6:$BM$106,'Carga People'!K$2,0))</f>
        <v>0</v>
      </c>
      <c r="L108" s="140">
        <f>IF(ISERROR(VLOOKUP($C108,'LINHA 1'!$C$6:$BM$162,'Carga People'!L$2,0)),0,VLOOKUP($C108,'LINHA 1'!$C$6:$BM$162,'Carga People'!L$2,0))+IF(ISERROR(VLOOKUP($C108,'LINHA 2'!$C$6:$BM$114,'Carga People'!L$2,0)),0,VLOOKUP($C108,'LINHA 2'!$C$6:$BM$114,'Carga People'!L$2,0))+IF(ISERROR(VLOOKUP($C108,'LINHA 3'!$C$6:$BM$106,'Carga People'!L$2,0)),0,VLOOKUP($C108,'LINHA 3'!$C$6:$BM$106,'Carga People'!L$2,0))</f>
        <v>0</v>
      </c>
      <c r="M108" s="140">
        <f>IF(ISERROR(VLOOKUP($C108,'LINHA 1'!$C$6:$BM$162,'Carga People'!M$2,0)),0,VLOOKUP($C108,'LINHA 1'!$C$6:$BM$162,'Carga People'!M$2,0))+IF(ISERROR(VLOOKUP($C108,'LINHA 2'!$C$6:$BM$114,'Carga People'!M$2,0)),0,VLOOKUP($C108,'LINHA 2'!$C$6:$BM$114,'Carga People'!M$2,0))+IF(ISERROR(VLOOKUP($C108,'LINHA 3'!$C$6:$BM$106,'Carga People'!M$2,0)),0,VLOOKUP($C108,'LINHA 3'!$C$6:$BM$106,'Carga People'!M$2,0))</f>
        <v>0</v>
      </c>
      <c r="N108" s="140">
        <f>IF(ISERROR(VLOOKUP($C108,'LINHA 1'!$C$6:$BM$162,'Carga People'!N$2,0)),0,VLOOKUP($C108,'LINHA 1'!$C$6:$BM$162,'Carga People'!N$2,0))+IF(ISERROR(VLOOKUP($C108,'LINHA 2'!$C$6:$BM$114,'Carga People'!N$2,0)),0,VLOOKUP($C108,'LINHA 2'!$C$6:$BM$114,'Carga People'!N$2,0))+IF(ISERROR(VLOOKUP($C108,'LINHA 3'!$C$6:$BM$106,'Carga People'!N$2,0)),0,VLOOKUP($C108,'LINHA 3'!$C$6:$BM$106,'Carga People'!N$2,0))</f>
        <v>0</v>
      </c>
      <c r="O108" s="140">
        <f>IF(ISERROR(VLOOKUP($C108,'LINHA 1'!$C$6:$BM$162,'Carga People'!O$2,0)),0,VLOOKUP($C108,'LINHA 1'!$C$6:$BM$162,'Carga People'!O$2,0))+IF(ISERROR(VLOOKUP($C108,'LINHA 2'!$C$6:$BM$114,'Carga People'!O$2,0)),0,VLOOKUP($C108,'LINHA 2'!$C$6:$BM$114,'Carga People'!O$2,0))+IF(ISERROR(VLOOKUP($C108,'LINHA 3'!$C$6:$BM$106,'Carga People'!O$2,0)),0,VLOOKUP($C108,'LINHA 3'!$C$6:$BM$106,'Carga People'!O$2,0))</f>
        <v>0</v>
      </c>
      <c r="P108" s="140">
        <f>IF(ISERROR(VLOOKUP($C108,'LINHA 1'!$C$6:$BM$162,'Carga People'!P$2,0)),0,VLOOKUP($C108,'LINHA 1'!$C$6:$BM$162,'Carga People'!P$2,0))+IF(ISERROR(VLOOKUP($C108,'LINHA 2'!$C$6:$BM$114,'Carga People'!P$2,0)),0,VLOOKUP($C108,'LINHA 2'!$C$6:$BM$114,'Carga People'!P$2,0))+IF(ISERROR(VLOOKUP($C108,'LINHA 3'!$C$6:$BM$106,'Carga People'!P$2,0)),0,VLOOKUP($C108,'LINHA 3'!$C$6:$BM$106,'Carga People'!P$2,0))</f>
        <v>0</v>
      </c>
      <c r="Q108" s="140">
        <f>IF(ISERROR(VLOOKUP($C108,'LINHA 1'!$C$6:$BM$162,'Carga People'!Q$2,0)),0,VLOOKUP($C108,'LINHA 1'!$C$6:$BM$162,'Carga People'!Q$2,0))+IF(ISERROR(VLOOKUP($C108,'LINHA 2'!$C$6:$BM$114,'Carga People'!Q$2,0)),0,VLOOKUP($C108,'LINHA 2'!$C$6:$BM$114,'Carga People'!Q$2,0))+IF(ISERROR(VLOOKUP($C108,'LINHA 3'!$C$6:$BM$106,'Carga People'!Q$2,0)),0,VLOOKUP($C108,'LINHA 3'!$C$6:$BM$106,'Carga People'!Q$2,0))</f>
        <v>0</v>
      </c>
      <c r="R108" s="140">
        <f>IF(ISERROR(VLOOKUP($C108,'LINHA 1'!$C$6:$BM$162,'Carga People'!R$2,0)),0,VLOOKUP($C108,'LINHA 1'!$C$6:$BM$162,'Carga People'!R$2,0))+IF(ISERROR(VLOOKUP($C108,'LINHA 2'!$C$6:$BM$114,'Carga People'!R$2,0)),0,VLOOKUP($C108,'LINHA 2'!$C$6:$BM$114,'Carga People'!R$2,0))+IF(ISERROR(VLOOKUP($C108,'LINHA 3'!$C$6:$BM$106,'Carga People'!R$2,0)),0,VLOOKUP($C108,'LINHA 3'!$C$6:$BM$106,'Carga People'!R$2,0))</f>
        <v>0</v>
      </c>
      <c r="S108" s="140">
        <f>IF(ISERROR(VLOOKUP($C108,'LINHA 1'!$C$6:$BM$162,'Carga People'!S$2,0)),0,VLOOKUP($C108,'LINHA 1'!$C$6:$BM$162,'Carga People'!S$2,0))+IF(ISERROR(VLOOKUP($C108,'LINHA 2'!$C$6:$BM$114,'Carga People'!S$2,0)),0,VLOOKUP($C108,'LINHA 2'!$C$6:$BM$114,'Carga People'!S$2,0))+IF(ISERROR(VLOOKUP($C108,'LINHA 3'!$C$6:$BM$106,'Carga People'!S$2,0)),0,VLOOKUP($C108,'LINHA 3'!$C$6:$BM$106,'Carga People'!S$2,0))</f>
        <v>0</v>
      </c>
      <c r="T108" s="140">
        <f>IF(ISERROR(VLOOKUP($C108,'LINHA 1'!$C$6:$BM$162,'Carga People'!T$2,0)),0,VLOOKUP($C108,'LINHA 1'!$C$6:$BM$162,'Carga People'!T$2,0))+IF(ISERROR(VLOOKUP($C108,'LINHA 2'!$C$6:$BM$114,'Carga People'!T$2,0)),0,VLOOKUP($C108,'LINHA 2'!$C$6:$BM$114,'Carga People'!T$2,0))+IF(ISERROR(VLOOKUP($C108,'LINHA 3'!$C$6:$BM$106,'Carga People'!T$2,0)),0,VLOOKUP($C108,'LINHA 3'!$C$6:$BM$106,'Carga People'!T$2,0))</f>
        <v>0</v>
      </c>
      <c r="U108" s="140">
        <f>IF(ISERROR(VLOOKUP($C108,'LINHA 1'!$C$6:$BM$162,'Carga People'!U$2,0)),0,VLOOKUP($C108,'LINHA 1'!$C$6:$BM$162,'Carga People'!U$2,0))+IF(ISERROR(VLOOKUP($C108,'LINHA 2'!$C$6:$BM$114,'Carga People'!U$2,0)),0,VLOOKUP($C108,'LINHA 2'!$C$6:$BM$114,'Carga People'!U$2,0))+IF(ISERROR(VLOOKUP($C108,'LINHA 3'!$C$6:$BM$106,'Carga People'!U$2,0)),0,VLOOKUP($C108,'LINHA 3'!$C$6:$BM$106,'Carga People'!U$2,0))</f>
        <v>0</v>
      </c>
      <c r="V108" s="140">
        <f>IF(ISERROR(VLOOKUP($C108,'LINHA 1'!$C$6:$BM$162,'Carga People'!V$2,0)),0,VLOOKUP($C108,'LINHA 1'!$C$6:$BM$162,'Carga People'!V$2,0))+IF(ISERROR(VLOOKUP($C108,'LINHA 2'!$C$6:$BM$114,'Carga People'!V$2,0)),0,VLOOKUP($C108,'LINHA 2'!$C$6:$BM$114,'Carga People'!V$2,0))+IF(ISERROR(VLOOKUP($C108,'LINHA 3'!$C$6:$BM$106,'Carga People'!V$2,0)),0,VLOOKUP($C108,'LINHA 3'!$C$6:$BM$106,'Carga People'!V$2,0))</f>
        <v>0</v>
      </c>
      <c r="W108" s="140">
        <f>IF(ISERROR(VLOOKUP($C108,'LINHA 1'!$C$6:$BM$162,'Carga People'!W$2,0)),0,VLOOKUP($C108,'LINHA 1'!$C$6:$BM$162,'Carga People'!W$2,0))+IF(ISERROR(VLOOKUP($C108,'LINHA 2'!$C$6:$BM$114,'Carga People'!W$2,0)),0,VLOOKUP($C108,'LINHA 2'!$C$6:$BM$114,'Carga People'!W$2,0))+IF(ISERROR(VLOOKUP($C108,'LINHA 3'!$C$6:$BM$106,'Carga People'!W$2,0)),0,VLOOKUP($C108,'LINHA 3'!$C$6:$BM$106,'Carga People'!W$2,0))</f>
        <v>0</v>
      </c>
      <c r="X108" s="140">
        <f>IF(ISERROR(VLOOKUP($C108,'LINHA 1'!$C$6:$BM$162,'Carga People'!X$2,0)),0,VLOOKUP($C108,'LINHA 1'!$C$6:$BM$162,'Carga People'!X$2,0))+IF(ISERROR(VLOOKUP($C108,'LINHA 2'!$C$6:$BM$114,'Carga People'!X$2,0)),0,VLOOKUP($C108,'LINHA 2'!$C$6:$BM$114,'Carga People'!X$2,0))+IF(ISERROR(VLOOKUP($C108,'LINHA 3'!$C$6:$BM$106,'Carga People'!X$2,0)),0,VLOOKUP($C108,'LINHA 3'!$C$6:$BM$106,'Carga People'!X$2,0))</f>
        <v>0</v>
      </c>
      <c r="Y108" s="140">
        <f>IF(ISERROR(VLOOKUP($C108,'LINHA 1'!$C$6:$BM$162,'Carga People'!Y$2,0)),0,VLOOKUP($C108,'LINHA 1'!$C$6:$BM$162,'Carga People'!Y$2,0))+IF(ISERROR(VLOOKUP($C108,'LINHA 2'!$C$6:$BM$114,'Carga People'!Y$2,0)),0,VLOOKUP($C108,'LINHA 2'!$C$6:$BM$114,'Carga People'!Y$2,0))+IF(ISERROR(VLOOKUP($C108,'LINHA 3'!$C$6:$BM$106,'Carga People'!Y$2,0)),0,VLOOKUP($C108,'LINHA 3'!$C$6:$BM$106,'Carga People'!Y$2,0))</f>
        <v>0</v>
      </c>
      <c r="Z108" s="140">
        <f>IF(ISERROR(VLOOKUP($C108,'LINHA 1'!$C$6:$BM$162,'Carga People'!Z$2,0)),0,VLOOKUP($C108,'LINHA 1'!$C$6:$BM$162,'Carga People'!Z$2,0))+IF(ISERROR(VLOOKUP($C108,'LINHA 2'!$C$6:$BM$114,'Carga People'!Z$2,0)),0,VLOOKUP($C108,'LINHA 2'!$C$6:$BM$114,'Carga People'!Z$2,0))+IF(ISERROR(VLOOKUP($C108,'LINHA 3'!$C$6:$BM$106,'Carga People'!Z$2,0)),0,VLOOKUP($C108,'LINHA 3'!$C$6:$BM$106,'Carga People'!Z$2,0))</f>
        <v>0</v>
      </c>
      <c r="AA108" s="140">
        <f>IF(ISERROR(VLOOKUP($C108,'LINHA 1'!$C$6:$BM$162,'Carga People'!AA$2,0)),0,VLOOKUP($C108,'LINHA 1'!$C$6:$BM$162,'Carga People'!AA$2,0))+IF(ISERROR(VLOOKUP($C108,'LINHA 2'!$C$6:$BM$114,'Carga People'!AA$2,0)),0,VLOOKUP($C108,'LINHA 2'!$C$6:$BM$114,'Carga People'!AA$2,0))+IF(ISERROR(VLOOKUP($C108,'LINHA 3'!$C$6:$BM$106,'Carga People'!AA$2,0)),0,VLOOKUP($C108,'LINHA 3'!$C$6:$BM$106,'Carga People'!AA$2,0))</f>
        <v>0</v>
      </c>
      <c r="AB108" s="140">
        <f>IF(ISERROR(VLOOKUP($C108,'LINHA 1'!$C$6:$BM$162,'Carga People'!AB$2,0)),0,VLOOKUP($C108,'LINHA 1'!$C$6:$BM$162,'Carga People'!AB$2,0))+IF(ISERROR(VLOOKUP($C108,'LINHA 2'!$C$6:$BM$114,'Carga People'!AB$2,0)),0,VLOOKUP($C108,'LINHA 2'!$C$6:$BM$114,'Carga People'!AB$2,0))+IF(ISERROR(VLOOKUP($C108,'LINHA 3'!$C$6:$BM$106,'Carga People'!AB$2,0)),0,VLOOKUP($C108,'LINHA 3'!$C$6:$BM$106,'Carga People'!AB$2,0))</f>
        <v>0</v>
      </c>
      <c r="AC108" s="140">
        <f>IF(ISERROR(VLOOKUP($C108,'LINHA 1'!$C$6:$BM$162,'Carga People'!AC$2,0)),0,VLOOKUP($C108,'LINHA 1'!$C$6:$BM$162,'Carga People'!AC$2,0))+IF(ISERROR(VLOOKUP($C108,'LINHA 2'!$C$6:$BM$114,'Carga People'!AC$2,0)),0,VLOOKUP($C108,'LINHA 2'!$C$6:$BM$114,'Carga People'!AC$2,0))+IF(ISERROR(VLOOKUP($C108,'LINHA 3'!$C$6:$BM$106,'Carga People'!AC$2,0)),0,VLOOKUP($C108,'LINHA 3'!$C$6:$BM$106,'Carga People'!AC$2,0))</f>
        <v>0</v>
      </c>
      <c r="AD108" s="140">
        <f>IF(ISERROR(VLOOKUP($C108,'LINHA 1'!$C$6:$BM$162,'Carga People'!AD$2,0)),0,VLOOKUP($C108,'LINHA 1'!$C$6:$BM$162,'Carga People'!AD$2,0))+IF(ISERROR(VLOOKUP($C108,'LINHA 2'!$C$6:$BM$114,'Carga People'!AD$2,0)),0,VLOOKUP($C108,'LINHA 2'!$C$6:$BM$114,'Carga People'!AD$2,0))+IF(ISERROR(VLOOKUP($C108,'LINHA 3'!$C$6:$BM$106,'Carga People'!AD$2,0)),0,VLOOKUP($C108,'LINHA 3'!$C$6:$BM$106,'Carga People'!AD$2,0))</f>
        <v>0</v>
      </c>
      <c r="AE108" s="140">
        <f>IF(ISERROR(VLOOKUP($C108,'LINHA 1'!$C$6:$BM$162,'Carga People'!AE$2,0)),0,VLOOKUP($C108,'LINHA 1'!$C$6:$BM$162,'Carga People'!AE$2,0))+IF(ISERROR(VLOOKUP($C108,'LINHA 2'!$C$6:$BM$114,'Carga People'!AE$2,0)),0,VLOOKUP($C108,'LINHA 2'!$C$6:$BM$114,'Carga People'!AE$2,0))+IF(ISERROR(VLOOKUP($C108,'LINHA 3'!$C$6:$BM$106,'Carga People'!AE$2,0)),0,VLOOKUP($C108,'LINHA 3'!$C$6:$BM$106,'Carga People'!AE$2,0))</f>
        <v>0</v>
      </c>
      <c r="AF108" s="140">
        <f>IF(ISERROR(VLOOKUP($C108,'LINHA 1'!$C$6:$BM$162,'Carga People'!AF$2,0)),0,VLOOKUP($C108,'LINHA 1'!$C$6:$BM$162,'Carga People'!AF$2,0))+IF(ISERROR(VLOOKUP($C108,'LINHA 2'!$C$6:$BM$114,'Carga People'!AF$2,0)),0,VLOOKUP($C108,'LINHA 2'!$C$6:$BM$114,'Carga People'!AF$2,0))+IF(ISERROR(VLOOKUP($C108,'LINHA 3'!$C$6:$BM$106,'Carga People'!AF$2,0)),0,VLOOKUP($C108,'LINHA 3'!$C$6:$BM$106,'Carga People'!AF$2,0))</f>
        <v>0</v>
      </c>
      <c r="AG108" s="140">
        <f>IF(ISERROR(VLOOKUP($C108,'LINHA 1'!$C$6:$BM$162,'Carga People'!AG$2,0)),0,VLOOKUP($C108,'LINHA 1'!$C$6:$BM$162,'Carga People'!AG$2,0))+IF(ISERROR(VLOOKUP($C108,'LINHA 2'!$C$6:$BM$114,'Carga People'!AG$2,0)),0,VLOOKUP($C108,'LINHA 2'!$C$6:$BM$114,'Carga People'!AG$2,0))+IF(ISERROR(VLOOKUP($C108,'LINHA 3'!$C$6:$BM$106,'Carga People'!AG$2,0)),0,VLOOKUP($C108,'LINHA 3'!$C$6:$BM$106,'Carga People'!AG$2,0))</f>
        <v>0</v>
      </c>
      <c r="AH108" s="140">
        <f>IF(ISERROR(VLOOKUP($C108,'LINHA 1'!$C$6:$BM$162,'Carga People'!AH$2,0)),0,VLOOKUP($C108,'LINHA 1'!$C$6:$BM$162,'Carga People'!AH$2,0))+IF(ISERROR(VLOOKUP($C108,'LINHA 2'!$C$6:$BM$114,'Carga People'!AH$2,0)),0,VLOOKUP($C108,'LINHA 2'!$C$6:$BM$114,'Carga People'!AH$2,0))+IF(ISERROR(VLOOKUP($C108,'LINHA 3'!$C$6:$BM$106,'Carga People'!AH$2,0)),0,VLOOKUP($C108,'LINHA 3'!$C$6:$BM$106,'Carga People'!AH$2,0))</f>
        <v>0</v>
      </c>
      <c r="AI108" s="140">
        <f>IF(ISERROR(VLOOKUP($C108,'LINHA 1'!$C$6:$BM$162,'Carga People'!AI$2,0)),0,VLOOKUP($C108,'LINHA 1'!$C$6:$BM$162,'Carga People'!AI$2,0))+IF(ISERROR(VLOOKUP($C108,'LINHA 2'!$C$6:$BM$114,'Carga People'!AI$2,0)),0,VLOOKUP($C108,'LINHA 2'!$C$6:$BM$114,'Carga People'!AI$2,0))+IF(ISERROR(VLOOKUP($C108,'LINHA 3'!$C$6:$BM$106,'Carga People'!AI$2,0)),0,VLOOKUP($C108,'LINHA 3'!$C$6:$BM$106,'Carga People'!AI$2,0))</f>
        <v>0</v>
      </c>
      <c r="AJ108" s="140">
        <f>IF(ISERROR(VLOOKUP($C108,'LINHA 1'!$C$6:$BM$162,'Carga People'!AJ$2,0)),0,VLOOKUP($C108,'LINHA 1'!$C$6:$BM$162,'Carga People'!AJ$2,0))+IF(ISERROR(VLOOKUP($C108,'LINHA 2'!$C$6:$BM$114,'Carga People'!AJ$2,0)),0,VLOOKUP($C108,'LINHA 2'!$C$6:$BM$114,'Carga People'!AJ$2,0))+IF(ISERROR(VLOOKUP($C108,'LINHA 3'!$C$6:$BM$106,'Carga People'!AJ$2,0)),0,VLOOKUP($C108,'LINHA 3'!$C$6:$BM$106,'Carga People'!AJ$2,0))</f>
        <v>0</v>
      </c>
      <c r="AK108" s="140">
        <f>IF(ISERROR(VLOOKUP($C108,'LINHA 1'!$C$6:$BM$162,'Carga People'!AK$2,0)),0,VLOOKUP($C108,'LINHA 1'!$C$6:$BM$162,'Carga People'!AK$2,0))+IF(ISERROR(VLOOKUP($C108,'LINHA 2'!$C$6:$BM$114,'Carga People'!AK$2,0)),0,VLOOKUP($C108,'LINHA 2'!$C$6:$BM$114,'Carga People'!AK$2,0))+IF(ISERROR(VLOOKUP($C108,'LINHA 3'!$C$6:$BM$106,'Carga People'!AK$2,0)),0,VLOOKUP($C108,'LINHA 3'!$C$6:$BM$106,'Carga People'!AK$2,0))</f>
        <v>0</v>
      </c>
      <c r="AL108" s="140">
        <f>IF(ISERROR(VLOOKUP($C108,'LINHA 1'!$C$6:$BM$162,'Carga People'!AL$2,0)),0,VLOOKUP($C108,'LINHA 1'!$C$6:$BM$162,'Carga People'!AL$2,0))+IF(ISERROR(VLOOKUP($C108,'LINHA 2'!$C$6:$BM$114,'Carga People'!AL$2,0)),0,VLOOKUP($C108,'LINHA 2'!$C$6:$BM$114,'Carga People'!AL$2,0))+IF(ISERROR(VLOOKUP($C108,'LINHA 3'!$C$6:$BM$106,'Carga People'!AL$2,0)),0,VLOOKUP($C108,'LINHA 3'!$C$6:$BM$106,'Carga People'!AL$2,0))</f>
        <v>0</v>
      </c>
      <c r="AM108" s="140">
        <f>IF(ISERROR(VLOOKUP($C108,'LINHA 1'!$C$6:$BM$162,'Carga People'!AM$2,0)),0,VLOOKUP($C108,'LINHA 1'!$C$6:$BM$162,'Carga People'!AM$2,0))+IF(ISERROR(VLOOKUP($C108,'LINHA 2'!$C$6:$BM$114,'Carga People'!AM$2,0)),0,VLOOKUP($C108,'LINHA 2'!$C$6:$BM$114,'Carga People'!AM$2,0))+IF(ISERROR(VLOOKUP($C108,'LINHA 3'!$C$6:$BM$106,'Carga People'!AM$2,0)),0,VLOOKUP($C108,'LINHA 3'!$C$6:$BM$106,'Carga People'!AM$2,0))</f>
        <v>0</v>
      </c>
      <c r="AN108" s="140">
        <f>IF(ISERROR(VLOOKUP($C108,'LINHA 1'!$C$6:$BM$162,'Carga People'!AN$2,0)),0,VLOOKUP($C108,'LINHA 1'!$C$6:$BM$162,'Carga People'!AN$2,0))+IF(ISERROR(VLOOKUP($C108,'LINHA 2'!$C$6:$BM$114,'Carga People'!AN$2,0)),0,VLOOKUP($C108,'LINHA 2'!$C$6:$BM$114,'Carga People'!AN$2,0))+IF(ISERROR(VLOOKUP($C108,'LINHA 3'!$C$6:$BM$106,'Carga People'!AN$2,0)),0,VLOOKUP($C108,'LINHA 3'!$C$6:$BM$106,'Carga People'!AN$2,0))</f>
        <v>0</v>
      </c>
      <c r="AO108" s="140">
        <f>IF(ISERROR(VLOOKUP($C108,'LINHA 1'!$C$6:$BM$162,'Carga People'!AO$2,0)),0,VLOOKUP($C108,'LINHA 1'!$C$6:$BM$162,'Carga People'!AO$2,0))+IF(ISERROR(VLOOKUP($C108,'LINHA 2'!$C$6:$BM$114,'Carga People'!AO$2,0)),0,VLOOKUP($C108,'LINHA 2'!$C$6:$BM$114,'Carga People'!AO$2,0))+IF(ISERROR(VLOOKUP($C108,'LINHA 3'!$C$6:$BM$106,'Carga People'!AO$2,0)),0,VLOOKUP($C108,'LINHA 3'!$C$6:$BM$106,'Carga People'!AO$2,0))</f>
        <v>0</v>
      </c>
      <c r="AP108" s="140">
        <f>IF(ISERROR(VLOOKUP($C108,'LINHA 1'!$C$6:$BM$162,'Carga People'!AP$2,0)),0,VLOOKUP($C108,'LINHA 1'!$C$6:$BM$162,'Carga People'!AP$2,0))+IF(ISERROR(VLOOKUP($C108,'LINHA 2'!$C$6:$BM$114,'Carga People'!AP$2,0)),0,VLOOKUP($C108,'LINHA 2'!$C$6:$BM$114,'Carga People'!AP$2,0))+IF(ISERROR(VLOOKUP($C108,'LINHA 3'!$C$6:$BM$106,'Carga People'!AP$2,0)),0,VLOOKUP($C108,'LINHA 3'!$C$6:$BM$106,'Carga People'!AP$2,0))</f>
        <v>0</v>
      </c>
      <c r="AQ108" s="140">
        <f>IF(ISERROR(VLOOKUP($C108,'LINHA 1'!$C$6:$BM$162,'Carga People'!AQ$2,0)),0,VLOOKUP($C108,'LINHA 1'!$C$6:$BM$162,'Carga People'!AQ$2,0))+IF(ISERROR(VLOOKUP($C108,'LINHA 2'!$C$6:$BM$114,'Carga People'!AQ$2,0)),0,VLOOKUP($C108,'LINHA 2'!$C$6:$BM$114,'Carga People'!AQ$2,0))+IF(ISERROR(VLOOKUP($C108,'LINHA 3'!$C$6:$BM$106,'Carga People'!AQ$2,0)),0,VLOOKUP($C108,'LINHA 3'!$C$6:$BM$106,'Carga People'!AQ$2,0))</f>
        <v>0</v>
      </c>
      <c r="AR108" s="140">
        <f>IF(ISERROR(VLOOKUP($C108,'LINHA 1'!$C$6:$BM$162,'Carga People'!AR$2,0)),0,VLOOKUP($C108,'LINHA 1'!$C$6:$BM$162,'Carga People'!AR$2,0))+IF(ISERROR(VLOOKUP($C108,'LINHA 2'!$C$6:$BM$114,'Carga People'!AR$2,0)),0,VLOOKUP($C108,'LINHA 2'!$C$6:$BM$114,'Carga People'!AR$2,0))+IF(ISERROR(VLOOKUP($C108,'LINHA 3'!$C$6:$BM$106,'Carga People'!AR$2,0)),0,VLOOKUP($C108,'LINHA 3'!$C$6:$BM$106,'Carga People'!AR$2,0))</f>
        <v>0</v>
      </c>
      <c r="AS108" s="140">
        <f>IF(ISERROR(VLOOKUP($C108,'LINHA 1'!$C$6:$BM$162,'Carga People'!AS$2,0)),0,VLOOKUP($C108,'LINHA 1'!$C$6:$BM$162,'Carga People'!AS$2,0))+IF(ISERROR(VLOOKUP($C108,'LINHA 2'!$C$6:$BM$114,'Carga People'!AS$2,0)),0,VLOOKUP($C108,'LINHA 2'!$C$6:$BM$114,'Carga People'!AS$2,0))+IF(ISERROR(VLOOKUP($C108,'LINHA 3'!$C$6:$BM$106,'Carga People'!AS$2,0)),0,VLOOKUP($C108,'LINHA 3'!$C$6:$BM$106,'Carga People'!AS$2,0))</f>
        <v>0</v>
      </c>
      <c r="AT108" s="140">
        <f>IF(ISERROR(VLOOKUP($C108,'LINHA 1'!$C$6:$BM$162,'Carga People'!AT$2,0)),0,VLOOKUP($C108,'LINHA 1'!$C$6:$BM$162,'Carga People'!AT$2,0))+IF(ISERROR(VLOOKUP($C108,'LINHA 2'!$C$6:$BM$114,'Carga People'!AT$2,0)),0,VLOOKUP($C108,'LINHA 2'!$C$6:$BM$114,'Carga People'!AT$2,0))+IF(ISERROR(VLOOKUP($C108,'LINHA 3'!$C$6:$BM$106,'Carga People'!AT$2,0)),0,VLOOKUP($C108,'LINHA 3'!$C$6:$BM$106,'Carga People'!AT$2,0))</f>
        <v>0</v>
      </c>
      <c r="AU108" s="367">
        <f t="shared" si="12"/>
        <v>0</v>
      </c>
      <c r="AV108" s="780" t="str">
        <f t="shared" si="13"/>
        <v/>
      </c>
      <c r="AW108" s="90" t="e">
        <f>IF(D108="","",VLOOKUP(D108,MI_ME!$D$5:$AQ$336,39,0))</f>
        <v>#N/A</v>
      </c>
      <c r="AX108" s="660"/>
    </row>
    <row r="109" spans="1:50" ht="18" customHeight="1" x14ac:dyDescent="0.3">
      <c r="A109" s="1792"/>
      <c r="B109" s="770" t="s">
        <v>1228</v>
      </c>
      <c r="C109" s="770" t="s">
        <v>1231</v>
      </c>
      <c r="D109" s="771" t="s">
        <v>1225</v>
      </c>
      <c r="E109" s="1459"/>
      <c r="F109" s="770" t="s">
        <v>47</v>
      </c>
      <c r="G109" s="136"/>
      <c r="H109" s="137"/>
      <c r="I109" s="138"/>
      <c r="J109" s="139">
        <f>IF(ISERROR(VLOOKUP($C109,'LINHA 1'!$C$6:$BM$162,'Carga People'!J$2,0)),0,VLOOKUP($C109,'LINHA 1'!$C$6:$BM$162,'Carga People'!J$2,0))+IF(ISERROR(VLOOKUP($C109,'LINHA 2'!$C$6:$BM$114,'Carga People'!J$2,0)),0,VLOOKUP($C109,'LINHA 2'!$C$6:$BM$114,'Carga People'!J$2,0))+IF(ISERROR(VLOOKUP($C109,'LINHA 3'!$C$6:$BM$106,'Carga People'!J$2,0)),0,VLOOKUP($C109,'LINHA 3'!$C$6:$BM$106,'Carga People'!J$2,0))</f>
        <v>0</v>
      </c>
      <c r="K109" s="140">
        <f>IF(ISERROR(VLOOKUP($C109,'LINHA 1'!$C$6:$BM$162,'Carga People'!K$2,0)),0,VLOOKUP($C109,'LINHA 1'!$C$6:$BM$162,'Carga People'!K$2,0))+IF(ISERROR(VLOOKUP($C109,'LINHA 2'!$C$6:$BM$114,'Carga People'!K$2,0)),0,VLOOKUP($C109,'LINHA 2'!$C$6:$BM$114,'Carga People'!K$2,0))+IF(ISERROR(VLOOKUP($C109,'LINHA 3'!$C$6:$BM$106,'Carga People'!K$2,0)),0,VLOOKUP($C109,'LINHA 3'!$C$6:$BM$106,'Carga People'!K$2,0))</f>
        <v>0</v>
      </c>
      <c r="L109" s="140">
        <f>IF(ISERROR(VLOOKUP($C109,'LINHA 1'!$C$6:$BM$162,'Carga People'!L$2,0)),0,VLOOKUP($C109,'LINHA 1'!$C$6:$BM$162,'Carga People'!L$2,0))+IF(ISERROR(VLOOKUP($C109,'LINHA 2'!$C$6:$BM$114,'Carga People'!L$2,0)),0,VLOOKUP($C109,'LINHA 2'!$C$6:$BM$114,'Carga People'!L$2,0))+IF(ISERROR(VLOOKUP($C109,'LINHA 3'!$C$6:$BM$106,'Carga People'!L$2,0)),0,VLOOKUP($C109,'LINHA 3'!$C$6:$BM$106,'Carga People'!L$2,0))</f>
        <v>0</v>
      </c>
      <c r="M109" s="140">
        <f>IF(ISERROR(VLOOKUP($C109,'LINHA 1'!$C$6:$BM$162,'Carga People'!M$2,0)),0,VLOOKUP($C109,'LINHA 1'!$C$6:$BM$162,'Carga People'!M$2,0))+IF(ISERROR(VLOOKUP($C109,'LINHA 2'!$C$6:$BM$114,'Carga People'!M$2,0)),0,VLOOKUP($C109,'LINHA 2'!$C$6:$BM$114,'Carga People'!M$2,0))+IF(ISERROR(VLOOKUP($C109,'LINHA 3'!$C$6:$BM$106,'Carga People'!M$2,0)),0,VLOOKUP($C109,'LINHA 3'!$C$6:$BM$106,'Carga People'!M$2,0))</f>
        <v>100</v>
      </c>
      <c r="N109" s="140">
        <f>IF(ISERROR(VLOOKUP($C109,'LINHA 1'!$C$6:$BM$162,'Carga People'!N$2,0)),0,VLOOKUP($C109,'LINHA 1'!$C$6:$BM$162,'Carga People'!N$2,0))+IF(ISERROR(VLOOKUP($C109,'LINHA 2'!$C$6:$BM$114,'Carga People'!N$2,0)),0,VLOOKUP($C109,'LINHA 2'!$C$6:$BM$114,'Carga People'!N$2,0))+IF(ISERROR(VLOOKUP($C109,'LINHA 3'!$C$6:$BM$106,'Carga People'!N$2,0)),0,VLOOKUP($C109,'LINHA 3'!$C$6:$BM$106,'Carga People'!N$2,0))</f>
        <v>0</v>
      </c>
      <c r="O109" s="140">
        <f>IF(ISERROR(VLOOKUP($C109,'LINHA 1'!$C$6:$BM$162,'Carga People'!O$2,0)),0,VLOOKUP($C109,'LINHA 1'!$C$6:$BM$162,'Carga People'!O$2,0))+IF(ISERROR(VLOOKUP($C109,'LINHA 2'!$C$6:$BM$114,'Carga People'!O$2,0)),0,VLOOKUP($C109,'LINHA 2'!$C$6:$BM$114,'Carga People'!O$2,0))+IF(ISERROR(VLOOKUP($C109,'LINHA 3'!$C$6:$BM$106,'Carga People'!O$2,0)),0,VLOOKUP($C109,'LINHA 3'!$C$6:$BM$106,'Carga People'!O$2,0))</f>
        <v>0</v>
      </c>
      <c r="P109" s="140">
        <f>IF(ISERROR(VLOOKUP($C109,'LINHA 1'!$C$6:$BM$162,'Carga People'!P$2,0)),0,VLOOKUP($C109,'LINHA 1'!$C$6:$BM$162,'Carga People'!P$2,0))+IF(ISERROR(VLOOKUP($C109,'LINHA 2'!$C$6:$BM$114,'Carga People'!P$2,0)),0,VLOOKUP($C109,'LINHA 2'!$C$6:$BM$114,'Carga People'!P$2,0))+IF(ISERROR(VLOOKUP($C109,'LINHA 3'!$C$6:$BM$106,'Carga People'!P$2,0)),0,VLOOKUP($C109,'LINHA 3'!$C$6:$BM$106,'Carga People'!P$2,0))</f>
        <v>0</v>
      </c>
      <c r="Q109" s="140">
        <f>IF(ISERROR(VLOOKUP($C109,'LINHA 1'!$C$6:$BM$162,'Carga People'!Q$2,0)),0,VLOOKUP($C109,'LINHA 1'!$C$6:$BM$162,'Carga People'!Q$2,0))+IF(ISERROR(VLOOKUP($C109,'LINHA 2'!$C$6:$BM$114,'Carga People'!Q$2,0)),0,VLOOKUP($C109,'LINHA 2'!$C$6:$BM$114,'Carga People'!Q$2,0))+IF(ISERROR(VLOOKUP($C109,'LINHA 3'!$C$6:$BM$106,'Carga People'!Q$2,0)),0,VLOOKUP($C109,'LINHA 3'!$C$6:$BM$106,'Carga People'!Q$2,0))</f>
        <v>0</v>
      </c>
      <c r="R109" s="140">
        <f>IF(ISERROR(VLOOKUP($C109,'LINHA 1'!$C$6:$BM$162,'Carga People'!R$2,0)),0,VLOOKUP($C109,'LINHA 1'!$C$6:$BM$162,'Carga People'!R$2,0))+IF(ISERROR(VLOOKUP($C109,'LINHA 2'!$C$6:$BM$114,'Carga People'!R$2,0)),0,VLOOKUP($C109,'LINHA 2'!$C$6:$BM$114,'Carga People'!R$2,0))+IF(ISERROR(VLOOKUP($C109,'LINHA 3'!$C$6:$BM$106,'Carga People'!R$2,0)),0,VLOOKUP($C109,'LINHA 3'!$C$6:$BM$106,'Carga People'!R$2,0))</f>
        <v>0</v>
      </c>
      <c r="S109" s="140">
        <f>IF(ISERROR(VLOOKUP($C109,'LINHA 1'!$C$6:$BM$162,'Carga People'!S$2,0)),0,VLOOKUP($C109,'LINHA 1'!$C$6:$BM$162,'Carga People'!S$2,0))+IF(ISERROR(VLOOKUP($C109,'LINHA 2'!$C$6:$BM$114,'Carga People'!S$2,0)),0,VLOOKUP($C109,'LINHA 2'!$C$6:$BM$114,'Carga People'!S$2,0))+IF(ISERROR(VLOOKUP($C109,'LINHA 3'!$C$6:$BM$106,'Carga People'!S$2,0)),0,VLOOKUP($C109,'LINHA 3'!$C$6:$BM$106,'Carga People'!S$2,0))</f>
        <v>0</v>
      </c>
      <c r="T109" s="140">
        <f>IF(ISERROR(VLOOKUP($C109,'LINHA 1'!$C$6:$BM$162,'Carga People'!T$2,0)),0,VLOOKUP($C109,'LINHA 1'!$C$6:$BM$162,'Carga People'!T$2,0))+IF(ISERROR(VLOOKUP($C109,'LINHA 2'!$C$6:$BM$114,'Carga People'!T$2,0)),0,VLOOKUP($C109,'LINHA 2'!$C$6:$BM$114,'Carga People'!T$2,0))+IF(ISERROR(VLOOKUP($C109,'LINHA 3'!$C$6:$BM$106,'Carga People'!T$2,0)),0,VLOOKUP($C109,'LINHA 3'!$C$6:$BM$106,'Carga People'!T$2,0))</f>
        <v>0</v>
      </c>
      <c r="U109" s="140">
        <f>IF(ISERROR(VLOOKUP($C109,'LINHA 1'!$C$6:$BM$162,'Carga People'!U$2,0)),0,VLOOKUP($C109,'LINHA 1'!$C$6:$BM$162,'Carga People'!U$2,0))+IF(ISERROR(VLOOKUP($C109,'LINHA 2'!$C$6:$BM$114,'Carga People'!U$2,0)),0,VLOOKUP($C109,'LINHA 2'!$C$6:$BM$114,'Carga People'!U$2,0))+IF(ISERROR(VLOOKUP($C109,'LINHA 3'!$C$6:$BM$106,'Carga People'!U$2,0)),0,VLOOKUP($C109,'LINHA 3'!$C$6:$BM$106,'Carga People'!U$2,0))</f>
        <v>0</v>
      </c>
      <c r="V109" s="140">
        <f>IF(ISERROR(VLOOKUP($C109,'LINHA 1'!$C$6:$BM$162,'Carga People'!V$2,0)),0,VLOOKUP($C109,'LINHA 1'!$C$6:$BM$162,'Carga People'!V$2,0))+IF(ISERROR(VLOOKUP($C109,'LINHA 2'!$C$6:$BM$114,'Carga People'!V$2,0)),0,VLOOKUP($C109,'LINHA 2'!$C$6:$BM$114,'Carga People'!V$2,0))+IF(ISERROR(VLOOKUP($C109,'LINHA 3'!$C$6:$BM$106,'Carga People'!V$2,0)),0,VLOOKUP($C109,'LINHA 3'!$C$6:$BM$106,'Carga People'!V$2,0))</f>
        <v>0</v>
      </c>
      <c r="W109" s="140">
        <f>IF(ISERROR(VLOOKUP($C109,'LINHA 1'!$C$6:$BM$162,'Carga People'!W$2,0)),0,VLOOKUP($C109,'LINHA 1'!$C$6:$BM$162,'Carga People'!W$2,0))+IF(ISERROR(VLOOKUP($C109,'LINHA 2'!$C$6:$BM$114,'Carga People'!W$2,0)),0,VLOOKUP($C109,'LINHA 2'!$C$6:$BM$114,'Carga People'!W$2,0))+IF(ISERROR(VLOOKUP($C109,'LINHA 3'!$C$6:$BM$106,'Carga People'!W$2,0)),0,VLOOKUP($C109,'LINHA 3'!$C$6:$BM$106,'Carga People'!W$2,0))</f>
        <v>0</v>
      </c>
      <c r="X109" s="140">
        <f>IF(ISERROR(VLOOKUP($C109,'LINHA 1'!$C$6:$BM$162,'Carga People'!X$2,0)),0,VLOOKUP($C109,'LINHA 1'!$C$6:$BM$162,'Carga People'!X$2,0))+IF(ISERROR(VLOOKUP($C109,'LINHA 2'!$C$6:$BM$114,'Carga People'!X$2,0)),0,VLOOKUP($C109,'LINHA 2'!$C$6:$BM$114,'Carga People'!X$2,0))+IF(ISERROR(VLOOKUP($C109,'LINHA 3'!$C$6:$BM$106,'Carga People'!X$2,0)),0,VLOOKUP($C109,'LINHA 3'!$C$6:$BM$106,'Carga People'!X$2,0))</f>
        <v>0</v>
      </c>
      <c r="Y109" s="140">
        <f>IF(ISERROR(VLOOKUP($C109,'LINHA 1'!$C$6:$BM$162,'Carga People'!Y$2,0)),0,VLOOKUP($C109,'LINHA 1'!$C$6:$BM$162,'Carga People'!Y$2,0))+IF(ISERROR(VLOOKUP($C109,'LINHA 2'!$C$6:$BM$114,'Carga People'!Y$2,0)),0,VLOOKUP($C109,'LINHA 2'!$C$6:$BM$114,'Carga People'!Y$2,0))+IF(ISERROR(VLOOKUP($C109,'LINHA 3'!$C$6:$BM$106,'Carga People'!Y$2,0)),0,VLOOKUP($C109,'LINHA 3'!$C$6:$BM$106,'Carga People'!Y$2,0))</f>
        <v>0</v>
      </c>
      <c r="Z109" s="140">
        <f>IF(ISERROR(VLOOKUP($C109,'LINHA 1'!$C$6:$BM$162,'Carga People'!Z$2,0)),0,VLOOKUP($C109,'LINHA 1'!$C$6:$BM$162,'Carga People'!Z$2,0))+IF(ISERROR(VLOOKUP($C109,'LINHA 2'!$C$6:$BM$114,'Carga People'!Z$2,0)),0,VLOOKUP($C109,'LINHA 2'!$C$6:$BM$114,'Carga People'!Z$2,0))+IF(ISERROR(VLOOKUP($C109,'LINHA 3'!$C$6:$BM$106,'Carga People'!Z$2,0)),0,VLOOKUP($C109,'LINHA 3'!$C$6:$BM$106,'Carga People'!Z$2,0))</f>
        <v>0</v>
      </c>
      <c r="AA109" s="140">
        <f>IF(ISERROR(VLOOKUP($C109,'LINHA 1'!$C$6:$BM$162,'Carga People'!AA$2,0)),0,VLOOKUP($C109,'LINHA 1'!$C$6:$BM$162,'Carga People'!AA$2,0))+IF(ISERROR(VLOOKUP($C109,'LINHA 2'!$C$6:$BM$114,'Carga People'!AA$2,0)),0,VLOOKUP($C109,'LINHA 2'!$C$6:$BM$114,'Carga People'!AA$2,0))+IF(ISERROR(VLOOKUP($C109,'LINHA 3'!$C$6:$BM$106,'Carga People'!AA$2,0)),0,VLOOKUP($C109,'LINHA 3'!$C$6:$BM$106,'Carga People'!AA$2,0))</f>
        <v>0</v>
      </c>
      <c r="AB109" s="140">
        <f>IF(ISERROR(VLOOKUP($C109,'LINHA 1'!$C$6:$BM$162,'Carga People'!AB$2,0)),0,VLOOKUP($C109,'LINHA 1'!$C$6:$BM$162,'Carga People'!AB$2,0))+IF(ISERROR(VLOOKUP($C109,'LINHA 2'!$C$6:$BM$114,'Carga People'!AB$2,0)),0,VLOOKUP($C109,'LINHA 2'!$C$6:$BM$114,'Carga People'!AB$2,0))+IF(ISERROR(VLOOKUP($C109,'LINHA 3'!$C$6:$BM$106,'Carga People'!AB$2,0)),0,VLOOKUP($C109,'LINHA 3'!$C$6:$BM$106,'Carga People'!AB$2,0))</f>
        <v>0</v>
      </c>
      <c r="AC109" s="140">
        <f>IF(ISERROR(VLOOKUP($C109,'LINHA 1'!$C$6:$BM$162,'Carga People'!AC$2,0)),0,VLOOKUP($C109,'LINHA 1'!$C$6:$BM$162,'Carga People'!AC$2,0))+IF(ISERROR(VLOOKUP($C109,'LINHA 2'!$C$6:$BM$114,'Carga People'!AC$2,0)),0,VLOOKUP($C109,'LINHA 2'!$C$6:$BM$114,'Carga People'!AC$2,0))+IF(ISERROR(VLOOKUP($C109,'LINHA 3'!$C$6:$BM$106,'Carga People'!AC$2,0)),0,VLOOKUP($C109,'LINHA 3'!$C$6:$BM$106,'Carga People'!AC$2,0))</f>
        <v>0</v>
      </c>
      <c r="AD109" s="140">
        <f>IF(ISERROR(VLOOKUP($C109,'LINHA 1'!$C$6:$BM$162,'Carga People'!AD$2,0)),0,VLOOKUP($C109,'LINHA 1'!$C$6:$BM$162,'Carga People'!AD$2,0))+IF(ISERROR(VLOOKUP($C109,'LINHA 2'!$C$6:$BM$114,'Carga People'!AD$2,0)),0,VLOOKUP($C109,'LINHA 2'!$C$6:$BM$114,'Carga People'!AD$2,0))+IF(ISERROR(VLOOKUP($C109,'LINHA 3'!$C$6:$BM$106,'Carga People'!AD$2,0)),0,VLOOKUP($C109,'LINHA 3'!$C$6:$BM$106,'Carga People'!AD$2,0))</f>
        <v>0</v>
      </c>
      <c r="AE109" s="140">
        <f>IF(ISERROR(VLOOKUP($C109,'LINHA 1'!$C$6:$BM$162,'Carga People'!AE$2,0)),0,VLOOKUP($C109,'LINHA 1'!$C$6:$BM$162,'Carga People'!AE$2,0))+IF(ISERROR(VLOOKUP($C109,'LINHA 2'!$C$6:$BM$114,'Carga People'!AE$2,0)),0,VLOOKUP($C109,'LINHA 2'!$C$6:$BM$114,'Carga People'!AE$2,0))+IF(ISERROR(VLOOKUP($C109,'LINHA 3'!$C$6:$BM$106,'Carga People'!AE$2,0)),0,VLOOKUP($C109,'LINHA 3'!$C$6:$BM$106,'Carga People'!AE$2,0))</f>
        <v>0</v>
      </c>
      <c r="AF109" s="140">
        <f>IF(ISERROR(VLOOKUP($C109,'LINHA 1'!$C$6:$BM$162,'Carga People'!AF$2,0)),0,VLOOKUP($C109,'LINHA 1'!$C$6:$BM$162,'Carga People'!AF$2,0))+IF(ISERROR(VLOOKUP($C109,'LINHA 2'!$C$6:$BM$114,'Carga People'!AF$2,0)),0,VLOOKUP($C109,'LINHA 2'!$C$6:$BM$114,'Carga People'!AF$2,0))+IF(ISERROR(VLOOKUP($C109,'LINHA 3'!$C$6:$BM$106,'Carga People'!AF$2,0)),0,VLOOKUP($C109,'LINHA 3'!$C$6:$BM$106,'Carga People'!AF$2,0))</f>
        <v>0</v>
      </c>
      <c r="AG109" s="140">
        <f>IF(ISERROR(VLOOKUP($C109,'LINHA 1'!$C$6:$BM$162,'Carga People'!AG$2,0)),0,VLOOKUP($C109,'LINHA 1'!$C$6:$BM$162,'Carga People'!AG$2,0))+IF(ISERROR(VLOOKUP($C109,'LINHA 2'!$C$6:$BM$114,'Carga People'!AG$2,0)),0,VLOOKUP($C109,'LINHA 2'!$C$6:$BM$114,'Carga People'!AG$2,0))+IF(ISERROR(VLOOKUP($C109,'LINHA 3'!$C$6:$BM$106,'Carga People'!AG$2,0)),0,VLOOKUP($C109,'LINHA 3'!$C$6:$BM$106,'Carga People'!AG$2,0))</f>
        <v>0</v>
      </c>
      <c r="AH109" s="140">
        <f>IF(ISERROR(VLOOKUP($C109,'LINHA 1'!$C$6:$BM$162,'Carga People'!AH$2,0)),0,VLOOKUP($C109,'LINHA 1'!$C$6:$BM$162,'Carga People'!AH$2,0))+IF(ISERROR(VLOOKUP($C109,'LINHA 2'!$C$6:$BM$114,'Carga People'!AH$2,0)),0,VLOOKUP($C109,'LINHA 2'!$C$6:$BM$114,'Carga People'!AH$2,0))+IF(ISERROR(VLOOKUP($C109,'LINHA 3'!$C$6:$BM$106,'Carga People'!AH$2,0)),0,VLOOKUP($C109,'LINHA 3'!$C$6:$BM$106,'Carga People'!AH$2,0))</f>
        <v>0</v>
      </c>
      <c r="AI109" s="140">
        <f>IF(ISERROR(VLOOKUP($C109,'LINHA 1'!$C$6:$BM$162,'Carga People'!AI$2,0)),0,VLOOKUP($C109,'LINHA 1'!$C$6:$BM$162,'Carga People'!AI$2,0))+IF(ISERROR(VLOOKUP($C109,'LINHA 2'!$C$6:$BM$114,'Carga People'!AI$2,0)),0,VLOOKUP($C109,'LINHA 2'!$C$6:$BM$114,'Carga People'!AI$2,0))+IF(ISERROR(VLOOKUP($C109,'LINHA 3'!$C$6:$BM$106,'Carga People'!AI$2,0)),0,VLOOKUP($C109,'LINHA 3'!$C$6:$BM$106,'Carga People'!AI$2,0))</f>
        <v>0</v>
      </c>
      <c r="AJ109" s="140">
        <f>IF(ISERROR(VLOOKUP($C109,'LINHA 1'!$C$6:$BM$162,'Carga People'!AJ$2,0)),0,VLOOKUP($C109,'LINHA 1'!$C$6:$BM$162,'Carga People'!AJ$2,0))+IF(ISERROR(VLOOKUP($C109,'LINHA 2'!$C$6:$BM$114,'Carga People'!AJ$2,0)),0,VLOOKUP($C109,'LINHA 2'!$C$6:$BM$114,'Carga People'!AJ$2,0))+IF(ISERROR(VLOOKUP($C109,'LINHA 3'!$C$6:$BM$106,'Carga People'!AJ$2,0)),0,VLOOKUP($C109,'LINHA 3'!$C$6:$BM$106,'Carga People'!AJ$2,0))</f>
        <v>0</v>
      </c>
      <c r="AK109" s="140">
        <f>IF(ISERROR(VLOOKUP($C109,'LINHA 1'!$C$6:$BM$162,'Carga People'!AK$2,0)),0,VLOOKUP($C109,'LINHA 1'!$C$6:$BM$162,'Carga People'!AK$2,0))+IF(ISERROR(VLOOKUP($C109,'LINHA 2'!$C$6:$BM$114,'Carga People'!AK$2,0)),0,VLOOKUP($C109,'LINHA 2'!$C$6:$BM$114,'Carga People'!AK$2,0))+IF(ISERROR(VLOOKUP($C109,'LINHA 3'!$C$6:$BM$106,'Carga People'!AK$2,0)),0,VLOOKUP($C109,'LINHA 3'!$C$6:$BM$106,'Carga People'!AK$2,0))</f>
        <v>0</v>
      </c>
      <c r="AL109" s="140">
        <f>IF(ISERROR(VLOOKUP($C109,'LINHA 1'!$C$6:$BM$162,'Carga People'!AL$2,0)),0,VLOOKUP($C109,'LINHA 1'!$C$6:$BM$162,'Carga People'!AL$2,0))+IF(ISERROR(VLOOKUP($C109,'LINHA 2'!$C$6:$BM$114,'Carga People'!AL$2,0)),0,VLOOKUP($C109,'LINHA 2'!$C$6:$BM$114,'Carga People'!AL$2,0))+IF(ISERROR(VLOOKUP($C109,'LINHA 3'!$C$6:$BM$106,'Carga People'!AL$2,0)),0,VLOOKUP($C109,'LINHA 3'!$C$6:$BM$106,'Carga People'!AL$2,0))</f>
        <v>0</v>
      </c>
      <c r="AM109" s="140">
        <f>IF(ISERROR(VLOOKUP($C109,'LINHA 1'!$C$6:$BM$162,'Carga People'!AM$2,0)),0,VLOOKUP($C109,'LINHA 1'!$C$6:$BM$162,'Carga People'!AM$2,0))+IF(ISERROR(VLOOKUP($C109,'LINHA 2'!$C$6:$BM$114,'Carga People'!AM$2,0)),0,VLOOKUP($C109,'LINHA 2'!$C$6:$BM$114,'Carga People'!AM$2,0))+IF(ISERROR(VLOOKUP($C109,'LINHA 3'!$C$6:$BM$106,'Carga People'!AM$2,0)),0,VLOOKUP($C109,'LINHA 3'!$C$6:$BM$106,'Carga People'!AM$2,0))</f>
        <v>0</v>
      </c>
      <c r="AN109" s="140">
        <f>IF(ISERROR(VLOOKUP($C109,'LINHA 1'!$C$6:$BM$162,'Carga People'!AN$2,0)),0,VLOOKUP($C109,'LINHA 1'!$C$6:$BM$162,'Carga People'!AN$2,0))+IF(ISERROR(VLOOKUP($C109,'LINHA 2'!$C$6:$BM$114,'Carga People'!AN$2,0)),0,VLOOKUP($C109,'LINHA 2'!$C$6:$BM$114,'Carga People'!AN$2,0))+IF(ISERROR(VLOOKUP($C109,'LINHA 3'!$C$6:$BM$106,'Carga People'!AN$2,0)),0,VLOOKUP($C109,'LINHA 3'!$C$6:$BM$106,'Carga People'!AN$2,0))</f>
        <v>0</v>
      </c>
      <c r="AO109" s="140">
        <f>IF(ISERROR(VLOOKUP($C109,'LINHA 1'!$C$6:$BM$162,'Carga People'!AO$2,0)),0,VLOOKUP($C109,'LINHA 1'!$C$6:$BM$162,'Carga People'!AO$2,0))+IF(ISERROR(VLOOKUP($C109,'LINHA 2'!$C$6:$BM$114,'Carga People'!AO$2,0)),0,VLOOKUP($C109,'LINHA 2'!$C$6:$BM$114,'Carga People'!AO$2,0))+IF(ISERROR(VLOOKUP($C109,'LINHA 3'!$C$6:$BM$106,'Carga People'!AO$2,0)),0,VLOOKUP($C109,'LINHA 3'!$C$6:$BM$106,'Carga People'!AO$2,0))</f>
        <v>0</v>
      </c>
      <c r="AP109" s="140">
        <f>IF(ISERROR(VLOOKUP($C109,'LINHA 1'!$C$6:$BM$162,'Carga People'!AP$2,0)),0,VLOOKUP($C109,'LINHA 1'!$C$6:$BM$162,'Carga People'!AP$2,0))+IF(ISERROR(VLOOKUP($C109,'LINHA 2'!$C$6:$BM$114,'Carga People'!AP$2,0)),0,VLOOKUP($C109,'LINHA 2'!$C$6:$BM$114,'Carga People'!AP$2,0))+IF(ISERROR(VLOOKUP($C109,'LINHA 3'!$C$6:$BM$106,'Carga People'!AP$2,0)),0,VLOOKUP($C109,'LINHA 3'!$C$6:$BM$106,'Carga People'!AP$2,0))</f>
        <v>0</v>
      </c>
      <c r="AQ109" s="140">
        <f>IF(ISERROR(VLOOKUP($C109,'LINHA 1'!$C$6:$BM$162,'Carga People'!AQ$2,0)),0,VLOOKUP($C109,'LINHA 1'!$C$6:$BM$162,'Carga People'!AQ$2,0))+IF(ISERROR(VLOOKUP($C109,'LINHA 2'!$C$6:$BM$114,'Carga People'!AQ$2,0)),0,VLOOKUP($C109,'LINHA 2'!$C$6:$BM$114,'Carga People'!AQ$2,0))+IF(ISERROR(VLOOKUP($C109,'LINHA 3'!$C$6:$BM$106,'Carga People'!AQ$2,0)),0,VLOOKUP($C109,'LINHA 3'!$C$6:$BM$106,'Carga People'!AQ$2,0))</f>
        <v>0</v>
      </c>
      <c r="AR109" s="140">
        <f>IF(ISERROR(VLOOKUP($C109,'LINHA 1'!$C$6:$BM$162,'Carga People'!AR$2,0)),0,VLOOKUP($C109,'LINHA 1'!$C$6:$BM$162,'Carga People'!AR$2,0))+IF(ISERROR(VLOOKUP($C109,'LINHA 2'!$C$6:$BM$114,'Carga People'!AR$2,0)),0,VLOOKUP($C109,'LINHA 2'!$C$6:$BM$114,'Carga People'!AR$2,0))+IF(ISERROR(VLOOKUP($C109,'LINHA 3'!$C$6:$BM$106,'Carga People'!AR$2,0)),0,VLOOKUP($C109,'LINHA 3'!$C$6:$BM$106,'Carga People'!AR$2,0))</f>
        <v>0</v>
      </c>
      <c r="AS109" s="140">
        <f>IF(ISERROR(VLOOKUP($C109,'LINHA 1'!$C$6:$BM$162,'Carga People'!AS$2,0)),0,VLOOKUP($C109,'LINHA 1'!$C$6:$BM$162,'Carga People'!AS$2,0))+IF(ISERROR(VLOOKUP($C109,'LINHA 2'!$C$6:$BM$114,'Carga People'!AS$2,0)),0,VLOOKUP($C109,'LINHA 2'!$C$6:$BM$114,'Carga People'!AS$2,0))+IF(ISERROR(VLOOKUP($C109,'LINHA 3'!$C$6:$BM$106,'Carga People'!AS$2,0)),0,VLOOKUP($C109,'LINHA 3'!$C$6:$BM$106,'Carga People'!AS$2,0))</f>
        <v>0</v>
      </c>
      <c r="AT109" s="140">
        <f>IF(ISERROR(VLOOKUP($C109,'LINHA 1'!$C$6:$BM$162,'Carga People'!AT$2,0)),0,VLOOKUP($C109,'LINHA 1'!$C$6:$BM$162,'Carga People'!AT$2,0))+IF(ISERROR(VLOOKUP($C109,'LINHA 2'!$C$6:$BM$114,'Carga People'!AT$2,0)),0,VLOOKUP($C109,'LINHA 2'!$C$6:$BM$114,'Carga People'!AT$2,0))+IF(ISERROR(VLOOKUP($C109,'LINHA 3'!$C$6:$BM$106,'Carga People'!AT$2,0)),0,VLOOKUP($C109,'LINHA 3'!$C$6:$BM$106,'Carga People'!AT$2,0))</f>
        <v>0</v>
      </c>
      <c r="AU109" s="367">
        <f t="shared" si="12"/>
        <v>100</v>
      </c>
      <c r="AV109" s="780" t="str">
        <f t="shared" si="13"/>
        <v/>
      </c>
      <c r="AW109" s="90" t="e">
        <f>IF(D109="","",VLOOKUP(D109,MI_ME!$D$5:$AQ$336,39,0))</f>
        <v>#N/A</v>
      </c>
      <c r="AX109" s="660"/>
    </row>
    <row r="110" spans="1:50" ht="18" hidden="1" customHeight="1" x14ac:dyDescent="0.3">
      <c r="A110" s="1792"/>
      <c r="B110" s="770" t="s">
        <v>1228</v>
      </c>
      <c r="C110" s="770" t="s">
        <v>1229</v>
      </c>
      <c r="D110" s="771" t="s">
        <v>1226</v>
      </c>
      <c r="E110" s="1459"/>
      <c r="F110" s="770" t="s">
        <v>47</v>
      </c>
      <c r="G110" s="136"/>
      <c r="H110" s="137"/>
      <c r="I110" s="138"/>
      <c r="J110" s="139">
        <f>IF(ISERROR(VLOOKUP($C110,'LINHA 1'!$C$6:$BM$162,'Carga People'!J$2,0)),0,VLOOKUP($C110,'LINHA 1'!$C$6:$BM$162,'Carga People'!J$2,0))+IF(ISERROR(VLOOKUP($C110,'LINHA 2'!$C$6:$BM$114,'Carga People'!J$2,0)),0,VLOOKUP($C110,'LINHA 2'!$C$6:$BM$114,'Carga People'!J$2,0))+IF(ISERROR(VLOOKUP($C110,'LINHA 3'!$C$6:$BM$106,'Carga People'!J$2,0)),0,VLOOKUP($C110,'LINHA 3'!$C$6:$BM$106,'Carga People'!J$2,0))</f>
        <v>0</v>
      </c>
      <c r="K110" s="140">
        <f>IF(ISERROR(VLOOKUP($C110,'LINHA 1'!$C$6:$BM$162,'Carga People'!K$2,0)),0,VLOOKUP($C110,'LINHA 1'!$C$6:$BM$162,'Carga People'!K$2,0))+IF(ISERROR(VLOOKUP($C110,'LINHA 2'!$C$6:$BM$114,'Carga People'!K$2,0)),0,VLOOKUP($C110,'LINHA 2'!$C$6:$BM$114,'Carga People'!K$2,0))+IF(ISERROR(VLOOKUP($C110,'LINHA 3'!$C$6:$BM$106,'Carga People'!K$2,0)),0,VLOOKUP($C110,'LINHA 3'!$C$6:$BM$106,'Carga People'!K$2,0))</f>
        <v>0</v>
      </c>
      <c r="L110" s="140">
        <f>IF(ISERROR(VLOOKUP($C110,'LINHA 1'!$C$6:$BM$162,'Carga People'!L$2,0)),0,VLOOKUP($C110,'LINHA 1'!$C$6:$BM$162,'Carga People'!L$2,0))+IF(ISERROR(VLOOKUP($C110,'LINHA 2'!$C$6:$BM$114,'Carga People'!L$2,0)),0,VLOOKUP($C110,'LINHA 2'!$C$6:$BM$114,'Carga People'!L$2,0))+IF(ISERROR(VLOOKUP($C110,'LINHA 3'!$C$6:$BM$106,'Carga People'!L$2,0)),0,VLOOKUP($C110,'LINHA 3'!$C$6:$BM$106,'Carga People'!L$2,0))</f>
        <v>0</v>
      </c>
      <c r="M110" s="140">
        <f>IF(ISERROR(VLOOKUP($C110,'LINHA 1'!$C$6:$BM$162,'Carga People'!M$2,0)),0,VLOOKUP($C110,'LINHA 1'!$C$6:$BM$162,'Carga People'!M$2,0))+IF(ISERROR(VLOOKUP($C110,'LINHA 2'!$C$6:$BM$114,'Carga People'!M$2,0)),0,VLOOKUP($C110,'LINHA 2'!$C$6:$BM$114,'Carga People'!M$2,0))+IF(ISERROR(VLOOKUP($C110,'LINHA 3'!$C$6:$BM$106,'Carga People'!M$2,0)),0,VLOOKUP($C110,'LINHA 3'!$C$6:$BM$106,'Carga People'!M$2,0))</f>
        <v>0</v>
      </c>
      <c r="N110" s="140">
        <f>IF(ISERROR(VLOOKUP($C110,'LINHA 1'!$C$6:$BM$162,'Carga People'!N$2,0)),0,VLOOKUP($C110,'LINHA 1'!$C$6:$BM$162,'Carga People'!N$2,0))+IF(ISERROR(VLOOKUP($C110,'LINHA 2'!$C$6:$BM$114,'Carga People'!N$2,0)),0,VLOOKUP($C110,'LINHA 2'!$C$6:$BM$114,'Carga People'!N$2,0))+IF(ISERROR(VLOOKUP($C110,'LINHA 3'!$C$6:$BM$106,'Carga People'!N$2,0)),0,VLOOKUP($C110,'LINHA 3'!$C$6:$BM$106,'Carga People'!N$2,0))</f>
        <v>0</v>
      </c>
      <c r="O110" s="140">
        <f>IF(ISERROR(VLOOKUP($C110,'LINHA 1'!$C$6:$BM$162,'Carga People'!O$2,0)),0,VLOOKUP($C110,'LINHA 1'!$C$6:$BM$162,'Carga People'!O$2,0))+IF(ISERROR(VLOOKUP($C110,'LINHA 2'!$C$6:$BM$114,'Carga People'!O$2,0)),0,VLOOKUP($C110,'LINHA 2'!$C$6:$BM$114,'Carga People'!O$2,0))+IF(ISERROR(VLOOKUP($C110,'LINHA 3'!$C$6:$BM$106,'Carga People'!O$2,0)),0,VLOOKUP($C110,'LINHA 3'!$C$6:$BM$106,'Carga People'!O$2,0))</f>
        <v>0</v>
      </c>
      <c r="P110" s="140">
        <f>IF(ISERROR(VLOOKUP($C110,'LINHA 1'!$C$6:$BM$162,'Carga People'!P$2,0)),0,VLOOKUP($C110,'LINHA 1'!$C$6:$BM$162,'Carga People'!P$2,0))+IF(ISERROR(VLOOKUP($C110,'LINHA 2'!$C$6:$BM$114,'Carga People'!P$2,0)),0,VLOOKUP($C110,'LINHA 2'!$C$6:$BM$114,'Carga People'!P$2,0))+IF(ISERROR(VLOOKUP($C110,'LINHA 3'!$C$6:$BM$106,'Carga People'!P$2,0)),0,VLOOKUP($C110,'LINHA 3'!$C$6:$BM$106,'Carga People'!P$2,0))</f>
        <v>0</v>
      </c>
      <c r="Q110" s="140">
        <f>IF(ISERROR(VLOOKUP($C110,'LINHA 1'!$C$6:$BM$162,'Carga People'!Q$2,0)),0,VLOOKUP($C110,'LINHA 1'!$C$6:$BM$162,'Carga People'!Q$2,0))+IF(ISERROR(VLOOKUP($C110,'LINHA 2'!$C$6:$BM$114,'Carga People'!Q$2,0)),0,VLOOKUP($C110,'LINHA 2'!$C$6:$BM$114,'Carga People'!Q$2,0))+IF(ISERROR(VLOOKUP($C110,'LINHA 3'!$C$6:$BM$106,'Carga People'!Q$2,0)),0,VLOOKUP($C110,'LINHA 3'!$C$6:$BM$106,'Carga People'!Q$2,0))</f>
        <v>0</v>
      </c>
      <c r="R110" s="140">
        <f>IF(ISERROR(VLOOKUP($C110,'LINHA 1'!$C$6:$BM$162,'Carga People'!R$2,0)),0,VLOOKUP($C110,'LINHA 1'!$C$6:$BM$162,'Carga People'!R$2,0))+IF(ISERROR(VLOOKUP($C110,'LINHA 2'!$C$6:$BM$114,'Carga People'!R$2,0)),0,VLOOKUP($C110,'LINHA 2'!$C$6:$BM$114,'Carga People'!R$2,0))+IF(ISERROR(VLOOKUP($C110,'LINHA 3'!$C$6:$BM$106,'Carga People'!R$2,0)),0,VLOOKUP($C110,'LINHA 3'!$C$6:$BM$106,'Carga People'!R$2,0))</f>
        <v>0</v>
      </c>
      <c r="S110" s="140">
        <f>IF(ISERROR(VLOOKUP($C110,'LINHA 1'!$C$6:$BM$162,'Carga People'!S$2,0)),0,VLOOKUP($C110,'LINHA 1'!$C$6:$BM$162,'Carga People'!S$2,0))+IF(ISERROR(VLOOKUP($C110,'LINHA 2'!$C$6:$BM$114,'Carga People'!S$2,0)),0,VLOOKUP($C110,'LINHA 2'!$C$6:$BM$114,'Carga People'!S$2,0))+IF(ISERROR(VLOOKUP($C110,'LINHA 3'!$C$6:$BM$106,'Carga People'!S$2,0)),0,VLOOKUP($C110,'LINHA 3'!$C$6:$BM$106,'Carga People'!S$2,0))</f>
        <v>0</v>
      </c>
      <c r="T110" s="140">
        <f>IF(ISERROR(VLOOKUP($C110,'LINHA 1'!$C$6:$BM$162,'Carga People'!T$2,0)),0,VLOOKUP($C110,'LINHA 1'!$C$6:$BM$162,'Carga People'!T$2,0))+IF(ISERROR(VLOOKUP($C110,'LINHA 2'!$C$6:$BM$114,'Carga People'!T$2,0)),0,VLOOKUP($C110,'LINHA 2'!$C$6:$BM$114,'Carga People'!T$2,0))+IF(ISERROR(VLOOKUP($C110,'LINHA 3'!$C$6:$BM$106,'Carga People'!T$2,0)),0,VLOOKUP($C110,'LINHA 3'!$C$6:$BM$106,'Carga People'!T$2,0))</f>
        <v>0</v>
      </c>
      <c r="U110" s="140">
        <f>IF(ISERROR(VLOOKUP($C110,'LINHA 1'!$C$6:$BM$162,'Carga People'!U$2,0)),0,VLOOKUP($C110,'LINHA 1'!$C$6:$BM$162,'Carga People'!U$2,0))+IF(ISERROR(VLOOKUP($C110,'LINHA 2'!$C$6:$BM$114,'Carga People'!U$2,0)),0,VLOOKUP($C110,'LINHA 2'!$C$6:$BM$114,'Carga People'!U$2,0))+IF(ISERROR(VLOOKUP($C110,'LINHA 3'!$C$6:$BM$106,'Carga People'!U$2,0)),0,VLOOKUP($C110,'LINHA 3'!$C$6:$BM$106,'Carga People'!U$2,0))</f>
        <v>0</v>
      </c>
      <c r="V110" s="140">
        <f>IF(ISERROR(VLOOKUP($C110,'LINHA 1'!$C$6:$BM$162,'Carga People'!V$2,0)),0,VLOOKUP($C110,'LINHA 1'!$C$6:$BM$162,'Carga People'!V$2,0))+IF(ISERROR(VLOOKUP($C110,'LINHA 2'!$C$6:$BM$114,'Carga People'!V$2,0)),0,VLOOKUP($C110,'LINHA 2'!$C$6:$BM$114,'Carga People'!V$2,0))+IF(ISERROR(VLOOKUP($C110,'LINHA 3'!$C$6:$BM$106,'Carga People'!V$2,0)),0,VLOOKUP($C110,'LINHA 3'!$C$6:$BM$106,'Carga People'!V$2,0))</f>
        <v>0</v>
      </c>
      <c r="W110" s="140">
        <f>IF(ISERROR(VLOOKUP($C110,'LINHA 1'!$C$6:$BM$162,'Carga People'!W$2,0)),0,VLOOKUP($C110,'LINHA 1'!$C$6:$BM$162,'Carga People'!W$2,0))+IF(ISERROR(VLOOKUP($C110,'LINHA 2'!$C$6:$BM$114,'Carga People'!W$2,0)),0,VLOOKUP($C110,'LINHA 2'!$C$6:$BM$114,'Carga People'!W$2,0))+IF(ISERROR(VLOOKUP($C110,'LINHA 3'!$C$6:$BM$106,'Carga People'!W$2,0)),0,VLOOKUP($C110,'LINHA 3'!$C$6:$BM$106,'Carga People'!W$2,0))</f>
        <v>0</v>
      </c>
      <c r="X110" s="140">
        <f>IF(ISERROR(VLOOKUP($C110,'LINHA 1'!$C$6:$BM$162,'Carga People'!X$2,0)),0,VLOOKUP($C110,'LINHA 1'!$C$6:$BM$162,'Carga People'!X$2,0))+IF(ISERROR(VLOOKUP($C110,'LINHA 2'!$C$6:$BM$114,'Carga People'!X$2,0)),0,VLOOKUP($C110,'LINHA 2'!$C$6:$BM$114,'Carga People'!X$2,0))+IF(ISERROR(VLOOKUP($C110,'LINHA 3'!$C$6:$BM$106,'Carga People'!X$2,0)),0,VLOOKUP($C110,'LINHA 3'!$C$6:$BM$106,'Carga People'!X$2,0))</f>
        <v>0</v>
      </c>
      <c r="Y110" s="140">
        <f>IF(ISERROR(VLOOKUP($C110,'LINHA 1'!$C$6:$BM$162,'Carga People'!Y$2,0)),0,VLOOKUP($C110,'LINHA 1'!$C$6:$BM$162,'Carga People'!Y$2,0))+IF(ISERROR(VLOOKUP($C110,'LINHA 2'!$C$6:$BM$114,'Carga People'!Y$2,0)),0,VLOOKUP($C110,'LINHA 2'!$C$6:$BM$114,'Carga People'!Y$2,0))+IF(ISERROR(VLOOKUP($C110,'LINHA 3'!$C$6:$BM$106,'Carga People'!Y$2,0)),0,VLOOKUP($C110,'LINHA 3'!$C$6:$BM$106,'Carga People'!Y$2,0))</f>
        <v>0</v>
      </c>
      <c r="Z110" s="140">
        <f>IF(ISERROR(VLOOKUP($C110,'LINHA 1'!$C$6:$BM$162,'Carga People'!Z$2,0)),0,VLOOKUP($C110,'LINHA 1'!$C$6:$BM$162,'Carga People'!Z$2,0))+IF(ISERROR(VLOOKUP($C110,'LINHA 2'!$C$6:$BM$114,'Carga People'!Z$2,0)),0,VLOOKUP($C110,'LINHA 2'!$C$6:$BM$114,'Carga People'!Z$2,0))+IF(ISERROR(VLOOKUP($C110,'LINHA 3'!$C$6:$BM$106,'Carga People'!Z$2,0)),0,VLOOKUP($C110,'LINHA 3'!$C$6:$BM$106,'Carga People'!Z$2,0))</f>
        <v>0</v>
      </c>
      <c r="AA110" s="140">
        <f>IF(ISERROR(VLOOKUP($C110,'LINHA 1'!$C$6:$BM$162,'Carga People'!AA$2,0)),0,VLOOKUP($C110,'LINHA 1'!$C$6:$BM$162,'Carga People'!AA$2,0))+IF(ISERROR(VLOOKUP($C110,'LINHA 2'!$C$6:$BM$114,'Carga People'!AA$2,0)),0,VLOOKUP($C110,'LINHA 2'!$C$6:$BM$114,'Carga People'!AA$2,0))+IF(ISERROR(VLOOKUP($C110,'LINHA 3'!$C$6:$BM$106,'Carga People'!AA$2,0)),0,VLOOKUP($C110,'LINHA 3'!$C$6:$BM$106,'Carga People'!AA$2,0))</f>
        <v>0</v>
      </c>
      <c r="AB110" s="140">
        <f>IF(ISERROR(VLOOKUP($C110,'LINHA 1'!$C$6:$BM$162,'Carga People'!AB$2,0)),0,VLOOKUP($C110,'LINHA 1'!$C$6:$BM$162,'Carga People'!AB$2,0))+IF(ISERROR(VLOOKUP($C110,'LINHA 2'!$C$6:$BM$114,'Carga People'!AB$2,0)),0,VLOOKUP($C110,'LINHA 2'!$C$6:$BM$114,'Carga People'!AB$2,0))+IF(ISERROR(VLOOKUP($C110,'LINHA 3'!$C$6:$BM$106,'Carga People'!AB$2,0)),0,VLOOKUP($C110,'LINHA 3'!$C$6:$BM$106,'Carga People'!AB$2,0))</f>
        <v>0</v>
      </c>
      <c r="AC110" s="140">
        <f>IF(ISERROR(VLOOKUP($C110,'LINHA 1'!$C$6:$BM$162,'Carga People'!AC$2,0)),0,VLOOKUP($C110,'LINHA 1'!$C$6:$BM$162,'Carga People'!AC$2,0))+IF(ISERROR(VLOOKUP($C110,'LINHA 2'!$C$6:$BM$114,'Carga People'!AC$2,0)),0,VLOOKUP($C110,'LINHA 2'!$C$6:$BM$114,'Carga People'!AC$2,0))+IF(ISERROR(VLOOKUP($C110,'LINHA 3'!$C$6:$BM$106,'Carga People'!AC$2,0)),0,VLOOKUP($C110,'LINHA 3'!$C$6:$BM$106,'Carga People'!AC$2,0))</f>
        <v>0</v>
      </c>
      <c r="AD110" s="140">
        <f>IF(ISERROR(VLOOKUP($C110,'LINHA 1'!$C$6:$BM$162,'Carga People'!AD$2,0)),0,VLOOKUP($C110,'LINHA 1'!$C$6:$BM$162,'Carga People'!AD$2,0))+IF(ISERROR(VLOOKUP($C110,'LINHA 2'!$C$6:$BM$114,'Carga People'!AD$2,0)),0,VLOOKUP($C110,'LINHA 2'!$C$6:$BM$114,'Carga People'!AD$2,0))+IF(ISERROR(VLOOKUP($C110,'LINHA 3'!$C$6:$BM$106,'Carga People'!AD$2,0)),0,VLOOKUP($C110,'LINHA 3'!$C$6:$BM$106,'Carga People'!AD$2,0))</f>
        <v>0</v>
      </c>
      <c r="AE110" s="140">
        <f>IF(ISERROR(VLOOKUP($C110,'LINHA 1'!$C$6:$BM$162,'Carga People'!AE$2,0)),0,VLOOKUP($C110,'LINHA 1'!$C$6:$BM$162,'Carga People'!AE$2,0))+IF(ISERROR(VLOOKUP($C110,'LINHA 2'!$C$6:$BM$114,'Carga People'!AE$2,0)),0,VLOOKUP($C110,'LINHA 2'!$C$6:$BM$114,'Carga People'!AE$2,0))+IF(ISERROR(VLOOKUP($C110,'LINHA 3'!$C$6:$BM$106,'Carga People'!AE$2,0)),0,VLOOKUP($C110,'LINHA 3'!$C$6:$BM$106,'Carga People'!AE$2,0))</f>
        <v>0</v>
      </c>
      <c r="AF110" s="140">
        <f>IF(ISERROR(VLOOKUP($C110,'LINHA 1'!$C$6:$BM$162,'Carga People'!AF$2,0)),0,VLOOKUP($C110,'LINHA 1'!$C$6:$BM$162,'Carga People'!AF$2,0))+IF(ISERROR(VLOOKUP($C110,'LINHA 2'!$C$6:$BM$114,'Carga People'!AF$2,0)),0,VLOOKUP($C110,'LINHA 2'!$C$6:$BM$114,'Carga People'!AF$2,0))+IF(ISERROR(VLOOKUP($C110,'LINHA 3'!$C$6:$BM$106,'Carga People'!AF$2,0)),0,VLOOKUP($C110,'LINHA 3'!$C$6:$BM$106,'Carga People'!AF$2,0))</f>
        <v>0</v>
      </c>
      <c r="AG110" s="140">
        <f>IF(ISERROR(VLOOKUP($C110,'LINHA 1'!$C$6:$BM$162,'Carga People'!AG$2,0)),0,VLOOKUP($C110,'LINHA 1'!$C$6:$BM$162,'Carga People'!AG$2,0))+IF(ISERROR(VLOOKUP($C110,'LINHA 2'!$C$6:$BM$114,'Carga People'!AG$2,0)),0,VLOOKUP($C110,'LINHA 2'!$C$6:$BM$114,'Carga People'!AG$2,0))+IF(ISERROR(VLOOKUP($C110,'LINHA 3'!$C$6:$BM$106,'Carga People'!AG$2,0)),0,VLOOKUP($C110,'LINHA 3'!$C$6:$BM$106,'Carga People'!AG$2,0))</f>
        <v>0</v>
      </c>
      <c r="AH110" s="140">
        <f>IF(ISERROR(VLOOKUP($C110,'LINHA 1'!$C$6:$BM$162,'Carga People'!AH$2,0)),0,VLOOKUP($C110,'LINHA 1'!$C$6:$BM$162,'Carga People'!AH$2,0))+IF(ISERROR(VLOOKUP($C110,'LINHA 2'!$C$6:$BM$114,'Carga People'!AH$2,0)),0,VLOOKUP($C110,'LINHA 2'!$C$6:$BM$114,'Carga People'!AH$2,0))+IF(ISERROR(VLOOKUP($C110,'LINHA 3'!$C$6:$BM$106,'Carga People'!AH$2,0)),0,VLOOKUP($C110,'LINHA 3'!$C$6:$BM$106,'Carga People'!AH$2,0))</f>
        <v>0</v>
      </c>
      <c r="AI110" s="140">
        <f>IF(ISERROR(VLOOKUP($C110,'LINHA 1'!$C$6:$BM$162,'Carga People'!AI$2,0)),0,VLOOKUP($C110,'LINHA 1'!$C$6:$BM$162,'Carga People'!AI$2,0))+IF(ISERROR(VLOOKUP($C110,'LINHA 2'!$C$6:$BM$114,'Carga People'!AI$2,0)),0,VLOOKUP($C110,'LINHA 2'!$C$6:$BM$114,'Carga People'!AI$2,0))+IF(ISERROR(VLOOKUP($C110,'LINHA 3'!$C$6:$BM$106,'Carga People'!AI$2,0)),0,VLOOKUP($C110,'LINHA 3'!$C$6:$BM$106,'Carga People'!AI$2,0))</f>
        <v>0</v>
      </c>
      <c r="AJ110" s="140">
        <f>IF(ISERROR(VLOOKUP($C110,'LINHA 1'!$C$6:$BM$162,'Carga People'!AJ$2,0)),0,VLOOKUP($C110,'LINHA 1'!$C$6:$BM$162,'Carga People'!AJ$2,0))+IF(ISERROR(VLOOKUP($C110,'LINHA 2'!$C$6:$BM$114,'Carga People'!AJ$2,0)),0,VLOOKUP($C110,'LINHA 2'!$C$6:$BM$114,'Carga People'!AJ$2,0))+IF(ISERROR(VLOOKUP($C110,'LINHA 3'!$C$6:$BM$106,'Carga People'!AJ$2,0)),0,VLOOKUP($C110,'LINHA 3'!$C$6:$BM$106,'Carga People'!AJ$2,0))</f>
        <v>0</v>
      </c>
      <c r="AK110" s="140">
        <f>IF(ISERROR(VLOOKUP($C110,'LINHA 1'!$C$6:$BM$162,'Carga People'!AK$2,0)),0,VLOOKUP($C110,'LINHA 1'!$C$6:$BM$162,'Carga People'!AK$2,0))+IF(ISERROR(VLOOKUP($C110,'LINHA 2'!$C$6:$BM$114,'Carga People'!AK$2,0)),0,VLOOKUP($C110,'LINHA 2'!$C$6:$BM$114,'Carga People'!AK$2,0))+IF(ISERROR(VLOOKUP($C110,'LINHA 3'!$C$6:$BM$106,'Carga People'!AK$2,0)),0,VLOOKUP($C110,'LINHA 3'!$C$6:$BM$106,'Carga People'!AK$2,0))</f>
        <v>0</v>
      </c>
      <c r="AL110" s="140">
        <f>IF(ISERROR(VLOOKUP($C110,'LINHA 1'!$C$6:$BM$162,'Carga People'!AL$2,0)),0,VLOOKUP($C110,'LINHA 1'!$C$6:$BM$162,'Carga People'!AL$2,0))+IF(ISERROR(VLOOKUP($C110,'LINHA 2'!$C$6:$BM$114,'Carga People'!AL$2,0)),0,VLOOKUP($C110,'LINHA 2'!$C$6:$BM$114,'Carga People'!AL$2,0))+IF(ISERROR(VLOOKUP($C110,'LINHA 3'!$C$6:$BM$106,'Carga People'!AL$2,0)),0,VLOOKUP($C110,'LINHA 3'!$C$6:$BM$106,'Carga People'!AL$2,0))</f>
        <v>0</v>
      </c>
      <c r="AM110" s="140">
        <f>IF(ISERROR(VLOOKUP($C110,'LINHA 1'!$C$6:$BM$162,'Carga People'!AM$2,0)),0,VLOOKUP($C110,'LINHA 1'!$C$6:$BM$162,'Carga People'!AM$2,0))+IF(ISERROR(VLOOKUP($C110,'LINHA 2'!$C$6:$BM$114,'Carga People'!AM$2,0)),0,VLOOKUP($C110,'LINHA 2'!$C$6:$BM$114,'Carga People'!AM$2,0))+IF(ISERROR(VLOOKUP($C110,'LINHA 3'!$C$6:$BM$106,'Carga People'!AM$2,0)),0,VLOOKUP($C110,'LINHA 3'!$C$6:$BM$106,'Carga People'!AM$2,0))</f>
        <v>0</v>
      </c>
      <c r="AN110" s="140">
        <f>IF(ISERROR(VLOOKUP($C110,'LINHA 1'!$C$6:$BM$162,'Carga People'!AN$2,0)),0,VLOOKUP($C110,'LINHA 1'!$C$6:$BM$162,'Carga People'!AN$2,0))+IF(ISERROR(VLOOKUP($C110,'LINHA 2'!$C$6:$BM$114,'Carga People'!AN$2,0)),0,VLOOKUP($C110,'LINHA 2'!$C$6:$BM$114,'Carga People'!AN$2,0))+IF(ISERROR(VLOOKUP($C110,'LINHA 3'!$C$6:$BM$106,'Carga People'!AN$2,0)),0,VLOOKUP($C110,'LINHA 3'!$C$6:$BM$106,'Carga People'!AN$2,0))</f>
        <v>0</v>
      </c>
      <c r="AO110" s="140">
        <f>IF(ISERROR(VLOOKUP($C110,'LINHA 1'!$C$6:$BM$162,'Carga People'!AO$2,0)),0,VLOOKUP($C110,'LINHA 1'!$C$6:$BM$162,'Carga People'!AO$2,0))+IF(ISERROR(VLOOKUP($C110,'LINHA 2'!$C$6:$BM$114,'Carga People'!AO$2,0)),0,VLOOKUP($C110,'LINHA 2'!$C$6:$BM$114,'Carga People'!AO$2,0))+IF(ISERROR(VLOOKUP($C110,'LINHA 3'!$C$6:$BM$106,'Carga People'!AO$2,0)),0,VLOOKUP($C110,'LINHA 3'!$C$6:$BM$106,'Carga People'!AO$2,0))</f>
        <v>0</v>
      </c>
      <c r="AP110" s="140">
        <f>IF(ISERROR(VLOOKUP($C110,'LINHA 1'!$C$6:$BM$162,'Carga People'!AP$2,0)),0,VLOOKUP($C110,'LINHA 1'!$C$6:$BM$162,'Carga People'!AP$2,0))+IF(ISERROR(VLOOKUP($C110,'LINHA 2'!$C$6:$BM$114,'Carga People'!AP$2,0)),0,VLOOKUP($C110,'LINHA 2'!$C$6:$BM$114,'Carga People'!AP$2,0))+IF(ISERROR(VLOOKUP($C110,'LINHA 3'!$C$6:$BM$106,'Carga People'!AP$2,0)),0,VLOOKUP($C110,'LINHA 3'!$C$6:$BM$106,'Carga People'!AP$2,0))</f>
        <v>0</v>
      </c>
      <c r="AQ110" s="140">
        <f>IF(ISERROR(VLOOKUP($C110,'LINHA 1'!$C$6:$BM$162,'Carga People'!AQ$2,0)),0,VLOOKUP($C110,'LINHA 1'!$C$6:$BM$162,'Carga People'!AQ$2,0))+IF(ISERROR(VLOOKUP($C110,'LINHA 2'!$C$6:$BM$114,'Carga People'!AQ$2,0)),0,VLOOKUP($C110,'LINHA 2'!$C$6:$BM$114,'Carga People'!AQ$2,0))+IF(ISERROR(VLOOKUP($C110,'LINHA 3'!$C$6:$BM$106,'Carga People'!AQ$2,0)),0,VLOOKUP($C110,'LINHA 3'!$C$6:$BM$106,'Carga People'!AQ$2,0))</f>
        <v>0</v>
      </c>
      <c r="AR110" s="140">
        <f>IF(ISERROR(VLOOKUP($C110,'LINHA 1'!$C$6:$BM$162,'Carga People'!AR$2,0)),0,VLOOKUP($C110,'LINHA 1'!$C$6:$BM$162,'Carga People'!AR$2,0))+IF(ISERROR(VLOOKUP($C110,'LINHA 2'!$C$6:$BM$114,'Carga People'!AR$2,0)),0,VLOOKUP($C110,'LINHA 2'!$C$6:$BM$114,'Carga People'!AR$2,0))+IF(ISERROR(VLOOKUP($C110,'LINHA 3'!$C$6:$BM$106,'Carga People'!AR$2,0)),0,VLOOKUP($C110,'LINHA 3'!$C$6:$BM$106,'Carga People'!AR$2,0))</f>
        <v>0</v>
      </c>
      <c r="AS110" s="140">
        <f>IF(ISERROR(VLOOKUP($C110,'LINHA 1'!$C$6:$BM$162,'Carga People'!AS$2,0)),0,VLOOKUP($C110,'LINHA 1'!$C$6:$BM$162,'Carga People'!AS$2,0))+IF(ISERROR(VLOOKUP($C110,'LINHA 2'!$C$6:$BM$114,'Carga People'!AS$2,0)),0,VLOOKUP($C110,'LINHA 2'!$C$6:$BM$114,'Carga People'!AS$2,0))+IF(ISERROR(VLOOKUP($C110,'LINHA 3'!$C$6:$BM$106,'Carga People'!AS$2,0)),0,VLOOKUP($C110,'LINHA 3'!$C$6:$BM$106,'Carga People'!AS$2,0))</f>
        <v>0</v>
      </c>
      <c r="AT110" s="140">
        <f>IF(ISERROR(VLOOKUP($C110,'LINHA 1'!$C$6:$BM$162,'Carga People'!AT$2,0)),0,VLOOKUP($C110,'LINHA 1'!$C$6:$BM$162,'Carga People'!AT$2,0))+IF(ISERROR(VLOOKUP($C110,'LINHA 2'!$C$6:$BM$114,'Carga People'!AT$2,0)),0,VLOOKUP($C110,'LINHA 2'!$C$6:$BM$114,'Carga People'!AT$2,0))+IF(ISERROR(VLOOKUP($C110,'LINHA 3'!$C$6:$BM$106,'Carga People'!AT$2,0)),0,VLOOKUP($C110,'LINHA 3'!$C$6:$BM$106,'Carga People'!AT$2,0))</f>
        <v>0</v>
      </c>
      <c r="AU110" s="367">
        <f t="shared" si="12"/>
        <v>0</v>
      </c>
      <c r="AV110" s="780" t="str">
        <f t="shared" si="13"/>
        <v/>
      </c>
      <c r="AW110" s="90" t="e">
        <f>IF(D110="","",VLOOKUP(D110,MI_ME!$D$5:$AQ$336,39,0))</f>
        <v>#N/A</v>
      </c>
      <c r="AX110" s="660"/>
    </row>
    <row r="111" spans="1:50" ht="18" hidden="1" customHeight="1" x14ac:dyDescent="0.3">
      <c r="A111" s="1792"/>
      <c r="B111" s="773" t="s">
        <v>1299</v>
      </c>
      <c r="C111" s="773" t="s">
        <v>1298</v>
      </c>
      <c r="D111" s="771" t="s">
        <v>1297</v>
      </c>
      <c r="E111" s="1459"/>
      <c r="F111" s="770" t="s">
        <v>47</v>
      </c>
      <c r="G111" s="136"/>
      <c r="H111" s="137"/>
      <c r="I111" s="138"/>
      <c r="J111" s="139">
        <f>IF(ISERROR(VLOOKUP($C111,'LINHA 1'!$C$6:$BM$162,'Carga People'!J$2,0)),0,VLOOKUP($C111,'LINHA 1'!$C$6:$BM$162,'Carga People'!J$2,0))+IF(ISERROR(VLOOKUP($C111,'LINHA 2'!$C$6:$BM$114,'Carga People'!J$2,0)),0,VLOOKUP($C111,'LINHA 2'!$C$6:$BM$114,'Carga People'!J$2,0))+IF(ISERROR(VLOOKUP($C111,'LINHA 3'!$C$6:$BM$106,'Carga People'!J$2,0)),0,VLOOKUP($C111,'LINHA 3'!$C$6:$BM$106,'Carga People'!J$2,0))</f>
        <v>0</v>
      </c>
      <c r="K111" s="140">
        <f>IF(ISERROR(VLOOKUP($C111,'LINHA 1'!$C$6:$BM$162,'Carga People'!K$2,0)),0,VLOOKUP($C111,'LINHA 1'!$C$6:$BM$162,'Carga People'!K$2,0))+IF(ISERROR(VLOOKUP($C111,'LINHA 2'!$C$6:$BM$114,'Carga People'!K$2,0)),0,VLOOKUP($C111,'LINHA 2'!$C$6:$BM$114,'Carga People'!K$2,0))+IF(ISERROR(VLOOKUP($C111,'LINHA 3'!$C$6:$BM$106,'Carga People'!K$2,0)),0,VLOOKUP($C111,'LINHA 3'!$C$6:$BM$106,'Carga People'!K$2,0))</f>
        <v>0</v>
      </c>
      <c r="L111" s="140">
        <f>IF(ISERROR(VLOOKUP($C111,'LINHA 1'!$C$6:$BM$162,'Carga People'!L$2,0)),0,VLOOKUP($C111,'LINHA 1'!$C$6:$BM$162,'Carga People'!L$2,0))+IF(ISERROR(VLOOKUP($C111,'LINHA 2'!$C$6:$BM$114,'Carga People'!L$2,0)),0,VLOOKUP($C111,'LINHA 2'!$C$6:$BM$114,'Carga People'!L$2,0))+IF(ISERROR(VLOOKUP($C111,'LINHA 3'!$C$6:$BM$106,'Carga People'!L$2,0)),0,VLOOKUP($C111,'LINHA 3'!$C$6:$BM$106,'Carga People'!L$2,0))</f>
        <v>0</v>
      </c>
      <c r="M111" s="140">
        <f>IF(ISERROR(VLOOKUP($C111,'LINHA 1'!$C$6:$BM$162,'Carga People'!M$2,0)),0,VLOOKUP($C111,'LINHA 1'!$C$6:$BM$162,'Carga People'!M$2,0))+IF(ISERROR(VLOOKUP($C111,'LINHA 2'!$C$6:$BM$114,'Carga People'!M$2,0)),0,VLOOKUP($C111,'LINHA 2'!$C$6:$BM$114,'Carga People'!M$2,0))+IF(ISERROR(VLOOKUP($C111,'LINHA 3'!$C$6:$BM$106,'Carga People'!M$2,0)),0,VLOOKUP($C111,'LINHA 3'!$C$6:$BM$106,'Carga People'!M$2,0))</f>
        <v>0</v>
      </c>
      <c r="N111" s="140">
        <f>IF(ISERROR(VLOOKUP($C111,'LINHA 1'!$C$6:$BM$162,'Carga People'!N$2,0)),0,VLOOKUP($C111,'LINHA 1'!$C$6:$BM$162,'Carga People'!N$2,0))+IF(ISERROR(VLOOKUP($C111,'LINHA 2'!$C$6:$BM$114,'Carga People'!N$2,0)),0,VLOOKUP($C111,'LINHA 2'!$C$6:$BM$114,'Carga People'!N$2,0))+IF(ISERROR(VLOOKUP($C111,'LINHA 3'!$C$6:$BM$106,'Carga People'!N$2,0)),0,VLOOKUP($C111,'LINHA 3'!$C$6:$BM$106,'Carga People'!N$2,0))</f>
        <v>0</v>
      </c>
      <c r="O111" s="140">
        <f>IF(ISERROR(VLOOKUP($C111,'LINHA 1'!$C$6:$BM$162,'Carga People'!O$2,0)),0,VLOOKUP($C111,'LINHA 1'!$C$6:$BM$162,'Carga People'!O$2,0))+IF(ISERROR(VLOOKUP($C111,'LINHA 2'!$C$6:$BM$114,'Carga People'!O$2,0)),0,VLOOKUP($C111,'LINHA 2'!$C$6:$BM$114,'Carga People'!O$2,0))+IF(ISERROR(VLOOKUP($C111,'LINHA 3'!$C$6:$BM$106,'Carga People'!O$2,0)),0,VLOOKUP($C111,'LINHA 3'!$C$6:$BM$106,'Carga People'!O$2,0))</f>
        <v>0</v>
      </c>
      <c r="P111" s="140">
        <f>IF(ISERROR(VLOOKUP($C111,'LINHA 1'!$C$6:$BM$162,'Carga People'!P$2,0)),0,VLOOKUP($C111,'LINHA 1'!$C$6:$BM$162,'Carga People'!P$2,0))+IF(ISERROR(VLOOKUP($C111,'LINHA 2'!$C$6:$BM$114,'Carga People'!P$2,0)),0,VLOOKUP($C111,'LINHA 2'!$C$6:$BM$114,'Carga People'!P$2,0))+IF(ISERROR(VLOOKUP($C111,'LINHA 3'!$C$6:$BM$106,'Carga People'!P$2,0)),0,VLOOKUP($C111,'LINHA 3'!$C$6:$BM$106,'Carga People'!P$2,0))</f>
        <v>0</v>
      </c>
      <c r="Q111" s="140">
        <f>IF(ISERROR(VLOOKUP($C111,'LINHA 1'!$C$6:$BM$162,'Carga People'!Q$2,0)),0,VLOOKUP($C111,'LINHA 1'!$C$6:$BM$162,'Carga People'!Q$2,0))+IF(ISERROR(VLOOKUP($C111,'LINHA 2'!$C$6:$BM$114,'Carga People'!Q$2,0)),0,VLOOKUP($C111,'LINHA 2'!$C$6:$BM$114,'Carga People'!Q$2,0))+IF(ISERROR(VLOOKUP($C111,'LINHA 3'!$C$6:$BM$106,'Carga People'!Q$2,0)),0,VLOOKUP($C111,'LINHA 3'!$C$6:$BM$106,'Carga People'!Q$2,0))</f>
        <v>0</v>
      </c>
      <c r="R111" s="140">
        <f>IF(ISERROR(VLOOKUP($C111,'LINHA 1'!$C$6:$BM$162,'Carga People'!R$2,0)),0,VLOOKUP($C111,'LINHA 1'!$C$6:$BM$162,'Carga People'!R$2,0))+IF(ISERROR(VLOOKUP($C111,'LINHA 2'!$C$6:$BM$114,'Carga People'!R$2,0)),0,VLOOKUP($C111,'LINHA 2'!$C$6:$BM$114,'Carga People'!R$2,0))+IF(ISERROR(VLOOKUP($C111,'LINHA 3'!$C$6:$BM$106,'Carga People'!R$2,0)),0,VLOOKUP($C111,'LINHA 3'!$C$6:$BM$106,'Carga People'!R$2,0))</f>
        <v>0</v>
      </c>
      <c r="S111" s="140">
        <f>IF(ISERROR(VLOOKUP($C111,'LINHA 1'!$C$6:$BM$162,'Carga People'!S$2,0)),0,VLOOKUP($C111,'LINHA 1'!$C$6:$BM$162,'Carga People'!S$2,0))+IF(ISERROR(VLOOKUP($C111,'LINHA 2'!$C$6:$BM$114,'Carga People'!S$2,0)),0,VLOOKUP($C111,'LINHA 2'!$C$6:$BM$114,'Carga People'!S$2,0))+IF(ISERROR(VLOOKUP($C111,'LINHA 3'!$C$6:$BM$106,'Carga People'!S$2,0)),0,VLOOKUP($C111,'LINHA 3'!$C$6:$BM$106,'Carga People'!S$2,0))</f>
        <v>0</v>
      </c>
      <c r="T111" s="140">
        <f>IF(ISERROR(VLOOKUP($C111,'LINHA 1'!$C$6:$BM$162,'Carga People'!T$2,0)),0,VLOOKUP($C111,'LINHA 1'!$C$6:$BM$162,'Carga People'!T$2,0))+IF(ISERROR(VLOOKUP($C111,'LINHA 2'!$C$6:$BM$114,'Carga People'!T$2,0)),0,VLOOKUP($C111,'LINHA 2'!$C$6:$BM$114,'Carga People'!T$2,0))+IF(ISERROR(VLOOKUP($C111,'LINHA 3'!$C$6:$BM$106,'Carga People'!T$2,0)),0,VLOOKUP($C111,'LINHA 3'!$C$6:$BM$106,'Carga People'!T$2,0))</f>
        <v>0</v>
      </c>
      <c r="U111" s="140">
        <f>IF(ISERROR(VLOOKUP($C111,'LINHA 1'!$C$6:$BM$162,'Carga People'!U$2,0)),0,VLOOKUP($C111,'LINHA 1'!$C$6:$BM$162,'Carga People'!U$2,0))+IF(ISERROR(VLOOKUP($C111,'LINHA 2'!$C$6:$BM$114,'Carga People'!U$2,0)),0,VLOOKUP($C111,'LINHA 2'!$C$6:$BM$114,'Carga People'!U$2,0))+IF(ISERROR(VLOOKUP($C111,'LINHA 3'!$C$6:$BM$106,'Carga People'!U$2,0)),0,VLOOKUP($C111,'LINHA 3'!$C$6:$BM$106,'Carga People'!U$2,0))</f>
        <v>0</v>
      </c>
      <c r="V111" s="140">
        <f>IF(ISERROR(VLOOKUP($C111,'LINHA 1'!$C$6:$BM$162,'Carga People'!V$2,0)),0,VLOOKUP($C111,'LINHA 1'!$C$6:$BM$162,'Carga People'!V$2,0))+IF(ISERROR(VLOOKUP($C111,'LINHA 2'!$C$6:$BM$114,'Carga People'!V$2,0)),0,VLOOKUP($C111,'LINHA 2'!$C$6:$BM$114,'Carga People'!V$2,0))+IF(ISERROR(VLOOKUP($C111,'LINHA 3'!$C$6:$BM$106,'Carga People'!V$2,0)),0,VLOOKUP($C111,'LINHA 3'!$C$6:$BM$106,'Carga People'!V$2,0))</f>
        <v>0</v>
      </c>
      <c r="W111" s="140">
        <f>IF(ISERROR(VLOOKUP($C111,'LINHA 1'!$C$6:$BM$162,'Carga People'!W$2,0)),0,VLOOKUP($C111,'LINHA 1'!$C$6:$BM$162,'Carga People'!W$2,0))+IF(ISERROR(VLOOKUP($C111,'LINHA 2'!$C$6:$BM$114,'Carga People'!W$2,0)),0,VLOOKUP($C111,'LINHA 2'!$C$6:$BM$114,'Carga People'!W$2,0))+IF(ISERROR(VLOOKUP($C111,'LINHA 3'!$C$6:$BM$106,'Carga People'!W$2,0)),0,VLOOKUP($C111,'LINHA 3'!$C$6:$BM$106,'Carga People'!W$2,0))</f>
        <v>0</v>
      </c>
      <c r="X111" s="140">
        <f>IF(ISERROR(VLOOKUP($C111,'LINHA 1'!$C$6:$BM$162,'Carga People'!X$2,0)),0,VLOOKUP($C111,'LINHA 1'!$C$6:$BM$162,'Carga People'!X$2,0))+IF(ISERROR(VLOOKUP($C111,'LINHA 2'!$C$6:$BM$114,'Carga People'!X$2,0)),0,VLOOKUP($C111,'LINHA 2'!$C$6:$BM$114,'Carga People'!X$2,0))+IF(ISERROR(VLOOKUP($C111,'LINHA 3'!$C$6:$BM$106,'Carga People'!X$2,0)),0,VLOOKUP($C111,'LINHA 3'!$C$6:$BM$106,'Carga People'!X$2,0))</f>
        <v>0</v>
      </c>
      <c r="Y111" s="140">
        <f>IF(ISERROR(VLOOKUP($C111,'LINHA 1'!$C$6:$BM$162,'Carga People'!Y$2,0)),0,VLOOKUP($C111,'LINHA 1'!$C$6:$BM$162,'Carga People'!Y$2,0))+IF(ISERROR(VLOOKUP($C111,'LINHA 2'!$C$6:$BM$114,'Carga People'!Y$2,0)),0,VLOOKUP($C111,'LINHA 2'!$C$6:$BM$114,'Carga People'!Y$2,0))+IF(ISERROR(VLOOKUP($C111,'LINHA 3'!$C$6:$BM$106,'Carga People'!Y$2,0)),0,VLOOKUP($C111,'LINHA 3'!$C$6:$BM$106,'Carga People'!Y$2,0))</f>
        <v>0</v>
      </c>
      <c r="Z111" s="140">
        <f>IF(ISERROR(VLOOKUP($C111,'LINHA 1'!$C$6:$BM$162,'Carga People'!Z$2,0)),0,VLOOKUP($C111,'LINHA 1'!$C$6:$BM$162,'Carga People'!Z$2,0))+IF(ISERROR(VLOOKUP($C111,'LINHA 2'!$C$6:$BM$114,'Carga People'!Z$2,0)),0,VLOOKUP($C111,'LINHA 2'!$C$6:$BM$114,'Carga People'!Z$2,0))+IF(ISERROR(VLOOKUP($C111,'LINHA 3'!$C$6:$BM$106,'Carga People'!Z$2,0)),0,VLOOKUP($C111,'LINHA 3'!$C$6:$BM$106,'Carga People'!Z$2,0))</f>
        <v>0</v>
      </c>
      <c r="AA111" s="140">
        <f>IF(ISERROR(VLOOKUP($C111,'LINHA 1'!$C$6:$BM$162,'Carga People'!AA$2,0)),0,VLOOKUP($C111,'LINHA 1'!$C$6:$BM$162,'Carga People'!AA$2,0))+IF(ISERROR(VLOOKUP($C111,'LINHA 2'!$C$6:$BM$114,'Carga People'!AA$2,0)),0,VLOOKUP($C111,'LINHA 2'!$C$6:$BM$114,'Carga People'!AA$2,0))+IF(ISERROR(VLOOKUP($C111,'LINHA 3'!$C$6:$BM$106,'Carga People'!AA$2,0)),0,VLOOKUP($C111,'LINHA 3'!$C$6:$BM$106,'Carga People'!AA$2,0))</f>
        <v>0</v>
      </c>
      <c r="AB111" s="140">
        <f>IF(ISERROR(VLOOKUP($C111,'LINHA 1'!$C$6:$BM$162,'Carga People'!AB$2,0)),0,VLOOKUP($C111,'LINHA 1'!$C$6:$BM$162,'Carga People'!AB$2,0))+IF(ISERROR(VLOOKUP($C111,'LINHA 2'!$C$6:$BM$114,'Carga People'!AB$2,0)),0,VLOOKUP($C111,'LINHA 2'!$C$6:$BM$114,'Carga People'!AB$2,0))+IF(ISERROR(VLOOKUP($C111,'LINHA 3'!$C$6:$BM$106,'Carga People'!AB$2,0)),0,VLOOKUP($C111,'LINHA 3'!$C$6:$BM$106,'Carga People'!AB$2,0))</f>
        <v>0</v>
      </c>
      <c r="AC111" s="140">
        <f>IF(ISERROR(VLOOKUP($C111,'LINHA 1'!$C$6:$BM$162,'Carga People'!AC$2,0)),0,VLOOKUP($C111,'LINHA 1'!$C$6:$BM$162,'Carga People'!AC$2,0))+IF(ISERROR(VLOOKUP($C111,'LINHA 2'!$C$6:$BM$114,'Carga People'!AC$2,0)),0,VLOOKUP($C111,'LINHA 2'!$C$6:$BM$114,'Carga People'!AC$2,0))+IF(ISERROR(VLOOKUP($C111,'LINHA 3'!$C$6:$BM$106,'Carga People'!AC$2,0)),0,VLOOKUP($C111,'LINHA 3'!$C$6:$BM$106,'Carga People'!AC$2,0))</f>
        <v>0</v>
      </c>
      <c r="AD111" s="140">
        <f>IF(ISERROR(VLOOKUP($C111,'LINHA 1'!$C$6:$BM$162,'Carga People'!AD$2,0)),0,VLOOKUP($C111,'LINHA 1'!$C$6:$BM$162,'Carga People'!AD$2,0))+IF(ISERROR(VLOOKUP($C111,'LINHA 2'!$C$6:$BM$114,'Carga People'!AD$2,0)),0,VLOOKUP($C111,'LINHA 2'!$C$6:$BM$114,'Carga People'!AD$2,0))+IF(ISERROR(VLOOKUP($C111,'LINHA 3'!$C$6:$BM$106,'Carga People'!AD$2,0)),0,VLOOKUP($C111,'LINHA 3'!$C$6:$BM$106,'Carga People'!AD$2,0))</f>
        <v>0</v>
      </c>
      <c r="AE111" s="140">
        <f>IF(ISERROR(VLOOKUP($C111,'LINHA 1'!$C$6:$BM$162,'Carga People'!AE$2,0)),0,VLOOKUP($C111,'LINHA 1'!$C$6:$BM$162,'Carga People'!AE$2,0))+IF(ISERROR(VLOOKUP($C111,'LINHA 2'!$C$6:$BM$114,'Carga People'!AE$2,0)),0,VLOOKUP($C111,'LINHA 2'!$C$6:$BM$114,'Carga People'!AE$2,0))+IF(ISERROR(VLOOKUP($C111,'LINHA 3'!$C$6:$BM$106,'Carga People'!AE$2,0)),0,VLOOKUP($C111,'LINHA 3'!$C$6:$BM$106,'Carga People'!AE$2,0))</f>
        <v>0</v>
      </c>
      <c r="AF111" s="140">
        <f>IF(ISERROR(VLOOKUP($C111,'LINHA 1'!$C$6:$BM$162,'Carga People'!AF$2,0)),0,VLOOKUP($C111,'LINHA 1'!$C$6:$BM$162,'Carga People'!AF$2,0))+IF(ISERROR(VLOOKUP($C111,'LINHA 2'!$C$6:$BM$114,'Carga People'!AF$2,0)),0,VLOOKUP($C111,'LINHA 2'!$C$6:$BM$114,'Carga People'!AF$2,0))+IF(ISERROR(VLOOKUP($C111,'LINHA 3'!$C$6:$BM$106,'Carga People'!AF$2,0)),0,VLOOKUP($C111,'LINHA 3'!$C$6:$BM$106,'Carga People'!AF$2,0))</f>
        <v>0</v>
      </c>
      <c r="AG111" s="140">
        <f>IF(ISERROR(VLOOKUP($C111,'LINHA 1'!$C$6:$BM$162,'Carga People'!AG$2,0)),0,VLOOKUP($C111,'LINHA 1'!$C$6:$BM$162,'Carga People'!AG$2,0))+IF(ISERROR(VLOOKUP($C111,'LINHA 2'!$C$6:$BM$114,'Carga People'!AG$2,0)),0,VLOOKUP($C111,'LINHA 2'!$C$6:$BM$114,'Carga People'!AG$2,0))+IF(ISERROR(VLOOKUP($C111,'LINHA 3'!$C$6:$BM$106,'Carga People'!AG$2,0)),0,VLOOKUP($C111,'LINHA 3'!$C$6:$BM$106,'Carga People'!AG$2,0))</f>
        <v>0</v>
      </c>
      <c r="AH111" s="140">
        <f>IF(ISERROR(VLOOKUP($C111,'LINHA 1'!$C$6:$BM$162,'Carga People'!AH$2,0)),0,VLOOKUP($C111,'LINHA 1'!$C$6:$BM$162,'Carga People'!AH$2,0))+IF(ISERROR(VLOOKUP($C111,'LINHA 2'!$C$6:$BM$114,'Carga People'!AH$2,0)),0,VLOOKUP($C111,'LINHA 2'!$C$6:$BM$114,'Carga People'!AH$2,0))+IF(ISERROR(VLOOKUP($C111,'LINHA 3'!$C$6:$BM$106,'Carga People'!AH$2,0)),0,VLOOKUP($C111,'LINHA 3'!$C$6:$BM$106,'Carga People'!AH$2,0))</f>
        <v>0</v>
      </c>
      <c r="AI111" s="140">
        <f>IF(ISERROR(VLOOKUP($C111,'LINHA 1'!$C$6:$BM$162,'Carga People'!AI$2,0)),0,VLOOKUP($C111,'LINHA 1'!$C$6:$BM$162,'Carga People'!AI$2,0))+IF(ISERROR(VLOOKUP($C111,'LINHA 2'!$C$6:$BM$114,'Carga People'!AI$2,0)),0,VLOOKUP($C111,'LINHA 2'!$C$6:$BM$114,'Carga People'!AI$2,0))+IF(ISERROR(VLOOKUP($C111,'LINHA 3'!$C$6:$BM$106,'Carga People'!AI$2,0)),0,VLOOKUP($C111,'LINHA 3'!$C$6:$BM$106,'Carga People'!AI$2,0))</f>
        <v>0</v>
      </c>
      <c r="AJ111" s="140">
        <f>IF(ISERROR(VLOOKUP($C111,'LINHA 1'!$C$6:$BM$162,'Carga People'!AJ$2,0)),0,VLOOKUP($C111,'LINHA 1'!$C$6:$BM$162,'Carga People'!AJ$2,0))+IF(ISERROR(VLOOKUP($C111,'LINHA 2'!$C$6:$BM$114,'Carga People'!AJ$2,0)),0,VLOOKUP($C111,'LINHA 2'!$C$6:$BM$114,'Carga People'!AJ$2,0))+IF(ISERROR(VLOOKUP($C111,'LINHA 3'!$C$6:$BM$106,'Carga People'!AJ$2,0)),0,VLOOKUP($C111,'LINHA 3'!$C$6:$BM$106,'Carga People'!AJ$2,0))</f>
        <v>0</v>
      </c>
      <c r="AK111" s="140">
        <f>IF(ISERROR(VLOOKUP($C111,'LINHA 1'!$C$6:$BM$162,'Carga People'!AK$2,0)),0,VLOOKUP($C111,'LINHA 1'!$C$6:$BM$162,'Carga People'!AK$2,0))+IF(ISERROR(VLOOKUP($C111,'LINHA 2'!$C$6:$BM$114,'Carga People'!AK$2,0)),0,VLOOKUP($C111,'LINHA 2'!$C$6:$BM$114,'Carga People'!AK$2,0))+IF(ISERROR(VLOOKUP($C111,'LINHA 3'!$C$6:$BM$106,'Carga People'!AK$2,0)),0,VLOOKUP($C111,'LINHA 3'!$C$6:$BM$106,'Carga People'!AK$2,0))</f>
        <v>0</v>
      </c>
      <c r="AL111" s="140">
        <f>IF(ISERROR(VLOOKUP($C111,'LINHA 1'!$C$6:$BM$162,'Carga People'!AL$2,0)),0,VLOOKUP($C111,'LINHA 1'!$C$6:$BM$162,'Carga People'!AL$2,0))+IF(ISERROR(VLOOKUP($C111,'LINHA 2'!$C$6:$BM$114,'Carga People'!AL$2,0)),0,VLOOKUP($C111,'LINHA 2'!$C$6:$BM$114,'Carga People'!AL$2,0))+IF(ISERROR(VLOOKUP($C111,'LINHA 3'!$C$6:$BM$106,'Carga People'!AL$2,0)),0,VLOOKUP($C111,'LINHA 3'!$C$6:$BM$106,'Carga People'!AL$2,0))</f>
        <v>0</v>
      </c>
      <c r="AM111" s="140">
        <f>IF(ISERROR(VLOOKUP($C111,'LINHA 1'!$C$6:$BM$162,'Carga People'!AM$2,0)),0,VLOOKUP($C111,'LINHA 1'!$C$6:$BM$162,'Carga People'!AM$2,0))+IF(ISERROR(VLOOKUP($C111,'LINHA 2'!$C$6:$BM$114,'Carga People'!AM$2,0)),0,VLOOKUP($C111,'LINHA 2'!$C$6:$BM$114,'Carga People'!AM$2,0))+IF(ISERROR(VLOOKUP($C111,'LINHA 3'!$C$6:$BM$106,'Carga People'!AM$2,0)),0,VLOOKUP($C111,'LINHA 3'!$C$6:$BM$106,'Carga People'!AM$2,0))</f>
        <v>0</v>
      </c>
      <c r="AN111" s="140">
        <f>IF(ISERROR(VLOOKUP($C111,'LINHA 1'!$C$6:$BM$162,'Carga People'!AN$2,0)),0,VLOOKUP($C111,'LINHA 1'!$C$6:$BM$162,'Carga People'!AN$2,0))+IF(ISERROR(VLOOKUP($C111,'LINHA 2'!$C$6:$BM$114,'Carga People'!AN$2,0)),0,VLOOKUP($C111,'LINHA 2'!$C$6:$BM$114,'Carga People'!AN$2,0))+IF(ISERROR(VLOOKUP($C111,'LINHA 3'!$C$6:$BM$106,'Carga People'!AN$2,0)),0,VLOOKUP($C111,'LINHA 3'!$C$6:$BM$106,'Carga People'!AN$2,0))</f>
        <v>0</v>
      </c>
      <c r="AO111" s="140">
        <f>IF(ISERROR(VLOOKUP($C111,'LINHA 1'!$C$6:$BM$162,'Carga People'!AO$2,0)),0,VLOOKUP($C111,'LINHA 1'!$C$6:$BM$162,'Carga People'!AO$2,0))+IF(ISERROR(VLOOKUP($C111,'LINHA 2'!$C$6:$BM$114,'Carga People'!AO$2,0)),0,VLOOKUP($C111,'LINHA 2'!$C$6:$BM$114,'Carga People'!AO$2,0))+IF(ISERROR(VLOOKUP($C111,'LINHA 3'!$C$6:$BM$106,'Carga People'!AO$2,0)),0,VLOOKUP($C111,'LINHA 3'!$C$6:$BM$106,'Carga People'!AO$2,0))</f>
        <v>0</v>
      </c>
      <c r="AP111" s="140">
        <f>IF(ISERROR(VLOOKUP($C111,'LINHA 1'!$C$6:$BM$162,'Carga People'!AP$2,0)),0,VLOOKUP($C111,'LINHA 1'!$C$6:$BM$162,'Carga People'!AP$2,0))+IF(ISERROR(VLOOKUP($C111,'LINHA 2'!$C$6:$BM$114,'Carga People'!AP$2,0)),0,VLOOKUP($C111,'LINHA 2'!$C$6:$BM$114,'Carga People'!AP$2,0))+IF(ISERROR(VLOOKUP($C111,'LINHA 3'!$C$6:$BM$106,'Carga People'!AP$2,0)),0,VLOOKUP($C111,'LINHA 3'!$C$6:$BM$106,'Carga People'!AP$2,0))</f>
        <v>0</v>
      </c>
      <c r="AQ111" s="140">
        <f>IF(ISERROR(VLOOKUP($C111,'LINHA 1'!$C$6:$BM$162,'Carga People'!AQ$2,0)),0,VLOOKUP($C111,'LINHA 1'!$C$6:$BM$162,'Carga People'!AQ$2,0))+IF(ISERROR(VLOOKUP($C111,'LINHA 2'!$C$6:$BM$114,'Carga People'!AQ$2,0)),0,VLOOKUP($C111,'LINHA 2'!$C$6:$BM$114,'Carga People'!AQ$2,0))+IF(ISERROR(VLOOKUP($C111,'LINHA 3'!$C$6:$BM$106,'Carga People'!AQ$2,0)),0,VLOOKUP($C111,'LINHA 3'!$C$6:$BM$106,'Carga People'!AQ$2,0))</f>
        <v>0</v>
      </c>
      <c r="AR111" s="140">
        <f>IF(ISERROR(VLOOKUP($C111,'LINHA 1'!$C$6:$BM$162,'Carga People'!AR$2,0)),0,VLOOKUP($C111,'LINHA 1'!$C$6:$BM$162,'Carga People'!AR$2,0))+IF(ISERROR(VLOOKUP($C111,'LINHA 2'!$C$6:$BM$114,'Carga People'!AR$2,0)),0,VLOOKUP($C111,'LINHA 2'!$C$6:$BM$114,'Carga People'!AR$2,0))+IF(ISERROR(VLOOKUP($C111,'LINHA 3'!$C$6:$BM$106,'Carga People'!AR$2,0)),0,VLOOKUP($C111,'LINHA 3'!$C$6:$BM$106,'Carga People'!AR$2,0))</f>
        <v>0</v>
      </c>
      <c r="AS111" s="140">
        <f>IF(ISERROR(VLOOKUP($C111,'LINHA 1'!$C$6:$BM$162,'Carga People'!AS$2,0)),0,VLOOKUP($C111,'LINHA 1'!$C$6:$BM$162,'Carga People'!AS$2,0))+IF(ISERROR(VLOOKUP($C111,'LINHA 2'!$C$6:$BM$114,'Carga People'!AS$2,0)),0,VLOOKUP($C111,'LINHA 2'!$C$6:$BM$114,'Carga People'!AS$2,0))+IF(ISERROR(VLOOKUP($C111,'LINHA 3'!$C$6:$BM$106,'Carga People'!AS$2,0)),0,VLOOKUP($C111,'LINHA 3'!$C$6:$BM$106,'Carga People'!AS$2,0))</f>
        <v>0</v>
      </c>
      <c r="AT111" s="140">
        <f>IF(ISERROR(VLOOKUP($C111,'LINHA 1'!$C$6:$BM$162,'Carga People'!AT$2,0)),0,VLOOKUP($C111,'LINHA 1'!$C$6:$BM$162,'Carga People'!AT$2,0))+IF(ISERROR(VLOOKUP($C111,'LINHA 2'!$C$6:$BM$114,'Carga People'!AT$2,0)),0,VLOOKUP($C111,'LINHA 2'!$C$6:$BM$114,'Carga People'!AT$2,0))+IF(ISERROR(VLOOKUP($C111,'LINHA 3'!$C$6:$BM$106,'Carga People'!AT$2,0)),0,VLOOKUP($C111,'LINHA 3'!$C$6:$BM$106,'Carga People'!AT$2,0))</f>
        <v>0</v>
      </c>
      <c r="AU111" s="367">
        <f t="shared" si="12"/>
        <v>0</v>
      </c>
      <c r="AV111" s="780" t="str">
        <f t="shared" si="13"/>
        <v/>
      </c>
      <c r="AW111" s="90" t="e">
        <f>IF(D111="","",VLOOKUP(D111,MI_ME!$D$5:$AQ$336,39,0))</f>
        <v>#N/A</v>
      </c>
      <c r="AX111" s="660"/>
    </row>
    <row r="112" spans="1:50" ht="18" hidden="1" customHeight="1" x14ac:dyDescent="0.3">
      <c r="A112" s="1792"/>
      <c r="B112" s="770" t="s">
        <v>614</v>
      </c>
      <c r="C112" s="770" t="s">
        <v>646</v>
      </c>
      <c r="D112" s="771" t="s">
        <v>616</v>
      </c>
      <c r="E112" s="1459" t="s">
        <v>927</v>
      </c>
      <c r="F112" s="770" t="s">
        <v>47</v>
      </c>
      <c r="G112" s="136"/>
      <c r="H112" s="137"/>
      <c r="I112" s="138"/>
      <c r="J112" s="139">
        <f>IF(ISERROR(VLOOKUP($C112,'LINHA 1'!$C$6:$BM$162,'Carga People'!J$2,0)),0,VLOOKUP($C112,'LINHA 1'!$C$6:$BM$162,'Carga People'!J$2,0))+IF(ISERROR(VLOOKUP($C112,'LINHA 2'!$C$6:$BM$114,'Carga People'!J$2,0)),0,VLOOKUP($C112,'LINHA 2'!$C$6:$BM$114,'Carga People'!J$2,0))+IF(ISERROR(VLOOKUP($C112,'LINHA 3'!$C$6:$BM$106,'Carga People'!J$2,0)),0,VLOOKUP($C112,'LINHA 3'!$C$6:$BM$106,'Carga People'!J$2,0))</f>
        <v>0</v>
      </c>
      <c r="K112" s="140">
        <f>IF(ISERROR(VLOOKUP($C112,'LINHA 1'!$C$6:$BM$162,'Carga People'!K$2,0)),0,VLOOKUP($C112,'LINHA 1'!$C$6:$BM$162,'Carga People'!K$2,0))+IF(ISERROR(VLOOKUP($C112,'LINHA 2'!$C$6:$BM$114,'Carga People'!K$2,0)),0,VLOOKUP($C112,'LINHA 2'!$C$6:$BM$114,'Carga People'!K$2,0))+IF(ISERROR(VLOOKUP($C112,'LINHA 3'!$C$6:$BM$106,'Carga People'!K$2,0)),0,VLOOKUP($C112,'LINHA 3'!$C$6:$BM$106,'Carga People'!K$2,0))</f>
        <v>0</v>
      </c>
      <c r="L112" s="140">
        <f>IF(ISERROR(VLOOKUP($C112,'LINHA 1'!$C$6:$BM$162,'Carga People'!L$2,0)),0,VLOOKUP($C112,'LINHA 1'!$C$6:$BM$162,'Carga People'!L$2,0))+IF(ISERROR(VLOOKUP($C112,'LINHA 2'!$C$6:$BM$114,'Carga People'!L$2,0)),0,VLOOKUP($C112,'LINHA 2'!$C$6:$BM$114,'Carga People'!L$2,0))+IF(ISERROR(VLOOKUP($C112,'LINHA 3'!$C$6:$BM$106,'Carga People'!L$2,0)),0,VLOOKUP($C112,'LINHA 3'!$C$6:$BM$106,'Carga People'!L$2,0))</f>
        <v>0</v>
      </c>
      <c r="M112" s="140">
        <f>IF(ISERROR(VLOOKUP($C112,'LINHA 1'!$C$6:$BM$162,'Carga People'!M$2,0)),0,VLOOKUP($C112,'LINHA 1'!$C$6:$BM$162,'Carga People'!M$2,0))+IF(ISERROR(VLOOKUP($C112,'LINHA 2'!$C$6:$BM$114,'Carga People'!M$2,0)),0,VLOOKUP($C112,'LINHA 2'!$C$6:$BM$114,'Carga People'!M$2,0))+IF(ISERROR(VLOOKUP($C112,'LINHA 3'!$C$6:$BM$106,'Carga People'!M$2,0)),0,VLOOKUP($C112,'LINHA 3'!$C$6:$BM$106,'Carga People'!M$2,0))</f>
        <v>0</v>
      </c>
      <c r="N112" s="140">
        <f>IF(ISERROR(VLOOKUP($C112,'LINHA 1'!$C$6:$BM$162,'Carga People'!N$2,0)),0,VLOOKUP($C112,'LINHA 1'!$C$6:$BM$162,'Carga People'!N$2,0))+IF(ISERROR(VLOOKUP($C112,'LINHA 2'!$C$6:$BM$114,'Carga People'!N$2,0)),0,VLOOKUP($C112,'LINHA 2'!$C$6:$BM$114,'Carga People'!N$2,0))+IF(ISERROR(VLOOKUP($C112,'LINHA 3'!$C$6:$BM$106,'Carga People'!N$2,0)),0,VLOOKUP($C112,'LINHA 3'!$C$6:$BM$106,'Carga People'!N$2,0))</f>
        <v>0</v>
      </c>
      <c r="O112" s="140">
        <f>IF(ISERROR(VLOOKUP($C112,'LINHA 1'!$C$6:$BM$162,'Carga People'!O$2,0)),0,VLOOKUP($C112,'LINHA 1'!$C$6:$BM$162,'Carga People'!O$2,0))+IF(ISERROR(VLOOKUP($C112,'LINHA 2'!$C$6:$BM$114,'Carga People'!O$2,0)),0,VLOOKUP($C112,'LINHA 2'!$C$6:$BM$114,'Carga People'!O$2,0))+IF(ISERROR(VLOOKUP($C112,'LINHA 3'!$C$6:$BM$106,'Carga People'!O$2,0)),0,VLOOKUP($C112,'LINHA 3'!$C$6:$BM$106,'Carga People'!O$2,0))</f>
        <v>0</v>
      </c>
      <c r="P112" s="140">
        <f>IF(ISERROR(VLOOKUP($C112,'LINHA 1'!$C$6:$BM$162,'Carga People'!P$2,0)),0,VLOOKUP($C112,'LINHA 1'!$C$6:$BM$162,'Carga People'!P$2,0))+IF(ISERROR(VLOOKUP($C112,'LINHA 2'!$C$6:$BM$114,'Carga People'!P$2,0)),0,VLOOKUP($C112,'LINHA 2'!$C$6:$BM$114,'Carga People'!P$2,0))+IF(ISERROR(VLOOKUP($C112,'LINHA 3'!$C$6:$BM$106,'Carga People'!P$2,0)),0,VLOOKUP($C112,'LINHA 3'!$C$6:$BM$106,'Carga People'!P$2,0))</f>
        <v>0</v>
      </c>
      <c r="Q112" s="140">
        <f>IF(ISERROR(VLOOKUP($C112,'LINHA 1'!$C$6:$BM$162,'Carga People'!Q$2,0)),0,VLOOKUP($C112,'LINHA 1'!$C$6:$BM$162,'Carga People'!Q$2,0))+IF(ISERROR(VLOOKUP($C112,'LINHA 2'!$C$6:$BM$114,'Carga People'!Q$2,0)),0,VLOOKUP($C112,'LINHA 2'!$C$6:$BM$114,'Carga People'!Q$2,0))+IF(ISERROR(VLOOKUP($C112,'LINHA 3'!$C$6:$BM$106,'Carga People'!Q$2,0)),0,VLOOKUP($C112,'LINHA 3'!$C$6:$BM$106,'Carga People'!Q$2,0))</f>
        <v>0</v>
      </c>
      <c r="R112" s="140">
        <f>IF(ISERROR(VLOOKUP($C112,'LINHA 1'!$C$6:$BM$162,'Carga People'!R$2,0)),0,VLOOKUP($C112,'LINHA 1'!$C$6:$BM$162,'Carga People'!R$2,0))+IF(ISERROR(VLOOKUP($C112,'LINHA 2'!$C$6:$BM$114,'Carga People'!R$2,0)),0,VLOOKUP($C112,'LINHA 2'!$C$6:$BM$114,'Carga People'!R$2,0))+IF(ISERROR(VLOOKUP($C112,'LINHA 3'!$C$6:$BM$106,'Carga People'!R$2,0)),0,VLOOKUP($C112,'LINHA 3'!$C$6:$BM$106,'Carga People'!R$2,0))</f>
        <v>0</v>
      </c>
      <c r="S112" s="140">
        <f>IF(ISERROR(VLOOKUP($C112,'LINHA 1'!$C$6:$BM$162,'Carga People'!S$2,0)),0,VLOOKUP($C112,'LINHA 1'!$C$6:$BM$162,'Carga People'!S$2,0))+IF(ISERROR(VLOOKUP($C112,'LINHA 2'!$C$6:$BM$114,'Carga People'!S$2,0)),0,VLOOKUP($C112,'LINHA 2'!$C$6:$BM$114,'Carga People'!S$2,0))+IF(ISERROR(VLOOKUP($C112,'LINHA 3'!$C$6:$BM$106,'Carga People'!S$2,0)),0,VLOOKUP($C112,'LINHA 3'!$C$6:$BM$106,'Carga People'!S$2,0))</f>
        <v>0</v>
      </c>
      <c r="T112" s="140">
        <f>IF(ISERROR(VLOOKUP($C112,'LINHA 1'!$C$6:$BM$162,'Carga People'!T$2,0)),0,VLOOKUP($C112,'LINHA 1'!$C$6:$BM$162,'Carga People'!T$2,0))+IF(ISERROR(VLOOKUP($C112,'LINHA 2'!$C$6:$BM$114,'Carga People'!T$2,0)),0,VLOOKUP($C112,'LINHA 2'!$C$6:$BM$114,'Carga People'!T$2,0))+IF(ISERROR(VLOOKUP($C112,'LINHA 3'!$C$6:$BM$106,'Carga People'!T$2,0)),0,VLOOKUP($C112,'LINHA 3'!$C$6:$BM$106,'Carga People'!T$2,0))</f>
        <v>0</v>
      </c>
      <c r="U112" s="140">
        <f>IF(ISERROR(VLOOKUP($C112,'LINHA 1'!$C$6:$BM$162,'Carga People'!U$2,0)),0,VLOOKUP($C112,'LINHA 1'!$C$6:$BM$162,'Carga People'!U$2,0))+IF(ISERROR(VLOOKUP($C112,'LINHA 2'!$C$6:$BM$114,'Carga People'!U$2,0)),0,VLOOKUP($C112,'LINHA 2'!$C$6:$BM$114,'Carga People'!U$2,0))+IF(ISERROR(VLOOKUP($C112,'LINHA 3'!$C$6:$BM$106,'Carga People'!U$2,0)),0,VLOOKUP($C112,'LINHA 3'!$C$6:$BM$106,'Carga People'!U$2,0))</f>
        <v>0</v>
      </c>
      <c r="V112" s="140">
        <f>IF(ISERROR(VLOOKUP($C112,'LINHA 1'!$C$6:$BM$162,'Carga People'!V$2,0)),0,VLOOKUP($C112,'LINHA 1'!$C$6:$BM$162,'Carga People'!V$2,0))+IF(ISERROR(VLOOKUP($C112,'LINHA 2'!$C$6:$BM$114,'Carga People'!V$2,0)),0,VLOOKUP($C112,'LINHA 2'!$C$6:$BM$114,'Carga People'!V$2,0))+IF(ISERROR(VLOOKUP($C112,'LINHA 3'!$C$6:$BM$106,'Carga People'!V$2,0)),0,VLOOKUP($C112,'LINHA 3'!$C$6:$BM$106,'Carga People'!V$2,0))</f>
        <v>0</v>
      </c>
      <c r="W112" s="140">
        <f>IF(ISERROR(VLOOKUP($C112,'LINHA 1'!$C$6:$BM$162,'Carga People'!W$2,0)),0,VLOOKUP($C112,'LINHA 1'!$C$6:$BM$162,'Carga People'!W$2,0))+IF(ISERROR(VLOOKUP($C112,'LINHA 2'!$C$6:$BM$114,'Carga People'!W$2,0)),0,VLOOKUP($C112,'LINHA 2'!$C$6:$BM$114,'Carga People'!W$2,0))+IF(ISERROR(VLOOKUP($C112,'LINHA 3'!$C$6:$BM$106,'Carga People'!W$2,0)),0,VLOOKUP($C112,'LINHA 3'!$C$6:$BM$106,'Carga People'!W$2,0))</f>
        <v>0</v>
      </c>
      <c r="X112" s="140">
        <f>IF(ISERROR(VLOOKUP($C112,'LINHA 1'!$C$6:$BM$162,'Carga People'!X$2,0)),0,VLOOKUP($C112,'LINHA 1'!$C$6:$BM$162,'Carga People'!X$2,0))+IF(ISERROR(VLOOKUP($C112,'LINHA 2'!$C$6:$BM$114,'Carga People'!X$2,0)),0,VLOOKUP($C112,'LINHA 2'!$C$6:$BM$114,'Carga People'!X$2,0))+IF(ISERROR(VLOOKUP($C112,'LINHA 3'!$C$6:$BM$106,'Carga People'!X$2,0)),0,VLOOKUP($C112,'LINHA 3'!$C$6:$BM$106,'Carga People'!X$2,0))</f>
        <v>0</v>
      </c>
      <c r="Y112" s="140">
        <f>IF(ISERROR(VLOOKUP($C112,'LINHA 1'!$C$6:$BM$162,'Carga People'!Y$2,0)),0,VLOOKUP($C112,'LINHA 1'!$C$6:$BM$162,'Carga People'!Y$2,0))+IF(ISERROR(VLOOKUP($C112,'LINHA 2'!$C$6:$BM$114,'Carga People'!Y$2,0)),0,VLOOKUP($C112,'LINHA 2'!$C$6:$BM$114,'Carga People'!Y$2,0))+IF(ISERROR(VLOOKUP($C112,'LINHA 3'!$C$6:$BM$106,'Carga People'!Y$2,0)),0,VLOOKUP($C112,'LINHA 3'!$C$6:$BM$106,'Carga People'!Y$2,0))</f>
        <v>0</v>
      </c>
      <c r="Z112" s="140">
        <f>IF(ISERROR(VLOOKUP($C112,'LINHA 1'!$C$6:$BM$162,'Carga People'!Z$2,0)),0,VLOOKUP($C112,'LINHA 1'!$C$6:$BM$162,'Carga People'!Z$2,0))+IF(ISERROR(VLOOKUP($C112,'LINHA 2'!$C$6:$BM$114,'Carga People'!Z$2,0)),0,VLOOKUP($C112,'LINHA 2'!$C$6:$BM$114,'Carga People'!Z$2,0))+IF(ISERROR(VLOOKUP($C112,'LINHA 3'!$C$6:$BM$106,'Carga People'!Z$2,0)),0,VLOOKUP($C112,'LINHA 3'!$C$6:$BM$106,'Carga People'!Z$2,0))</f>
        <v>0</v>
      </c>
      <c r="AA112" s="140">
        <f>IF(ISERROR(VLOOKUP($C112,'LINHA 1'!$C$6:$BM$162,'Carga People'!AA$2,0)),0,VLOOKUP($C112,'LINHA 1'!$C$6:$BM$162,'Carga People'!AA$2,0))+IF(ISERROR(VLOOKUP($C112,'LINHA 2'!$C$6:$BM$114,'Carga People'!AA$2,0)),0,VLOOKUP($C112,'LINHA 2'!$C$6:$BM$114,'Carga People'!AA$2,0))+IF(ISERROR(VLOOKUP($C112,'LINHA 3'!$C$6:$BM$106,'Carga People'!AA$2,0)),0,VLOOKUP($C112,'LINHA 3'!$C$6:$BM$106,'Carga People'!AA$2,0))</f>
        <v>0</v>
      </c>
      <c r="AB112" s="140">
        <f>IF(ISERROR(VLOOKUP($C112,'LINHA 1'!$C$6:$BM$162,'Carga People'!AB$2,0)),0,VLOOKUP($C112,'LINHA 1'!$C$6:$BM$162,'Carga People'!AB$2,0))+IF(ISERROR(VLOOKUP($C112,'LINHA 2'!$C$6:$BM$114,'Carga People'!AB$2,0)),0,VLOOKUP($C112,'LINHA 2'!$C$6:$BM$114,'Carga People'!AB$2,0))+IF(ISERROR(VLOOKUP($C112,'LINHA 3'!$C$6:$BM$106,'Carga People'!AB$2,0)),0,VLOOKUP($C112,'LINHA 3'!$C$6:$BM$106,'Carga People'!AB$2,0))</f>
        <v>0</v>
      </c>
      <c r="AC112" s="140">
        <f>IF(ISERROR(VLOOKUP($C112,'LINHA 1'!$C$6:$BM$162,'Carga People'!AC$2,0)),0,VLOOKUP($C112,'LINHA 1'!$C$6:$BM$162,'Carga People'!AC$2,0))+IF(ISERROR(VLOOKUP($C112,'LINHA 2'!$C$6:$BM$114,'Carga People'!AC$2,0)),0,VLOOKUP($C112,'LINHA 2'!$C$6:$BM$114,'Carga People'!AC$2,0))+IF(ISERROR(VLOOKUP($C112,'LINHA 3'!$C$6:$BM$106,'Carga People'!AC$2,0)),0,VLOOKUP($C112,'LINHA 3'!$C$6:$BM$106,'Carga People'!AC$2,0))</f>
        <v>0</v>
      </c>
      <c r="AD112" s="140">
        <f>IF(ISERROR(VLOOKUP($C112,'LINHA 1'!$C$6:$BM$162,'Carga People'!AD$2,0)),0,VLOOKUP($C112,'LINHA 1'!$C$6:$BM$162,'Carga People'!AD$2,0))+IF(ISERROR(VLOOKUP($C112,'LINHA 2'!$C$6:$BM$114,'Carga People'!AD$2,0)),0,VLOOKUP($C112,'LINHA 2'!$C$6:$BM$114,'Carga People'!AD$2,0))+IF(ISERROR(VLOOKUP($C112,'LINHA 3'!$C$6:$BM$106,'Carga People'!AD$2,0)),0,VLOOKUP($C112,'LINHA 3'!$C$6:$BM$106,'Carga People'!AD$2,0))</f>
        <v>0</v>
      </c>
      <c r="AE112" s="140">
        <f>IF(ISERROR(VLOOKUP($C112,'LINHA 1'!$C$6:$BM$162,'Carga People'!AE$2,0)),0,VLOOKUP($C112,'LINHA 1'!$C$6:$BM$162,'Carga People'!AE$2,0))+IF(ISERROR(VLOOKUP($C112,'LINHA 2'!$C$6:$BM$114,'Carga People'!AE$2,0)),0,VLOOKUP($C112,'LINHA 2'!$C$6:$BM$114,'Carga People'!AE$2,0))+IF(ISERROR(VLOOKUP($C112,'LINHA 3'!$C$6:$BM$106,'Carga People'!AE$2,0)),0,VLOOKUP($C112,'LINHA 3'!$C$6:$BM$106,'Carga People'!AE$2,0))</f>
        <v>0</v>
      </c>
      <c r="AF112" s="140">
        <f>IF(ISERROR(VLOOKUP($C112,'LINHA 1'!$C$6:$BM$162,'Carga People'!AF$2,0)),0,VLOOKUP($C112,'LINHA 1'!$C$6:$BM$162,'Carga People'!AF$2,0))+IF(ISERROR(VLOOKUP($C112,'LINHA 2'!$C$6:$BM$114,'Carga People'!AF$2,0)),0,VLOOKUP($C112,'LINHA 2'!$C$6:$BM$114,'Carga People'!AF$2,0))+IF(ISERROR(VLOOKUP($C112,'LINHA 3'!$C$6:$BM$106,'Carga People'!AF$2,0)),0,VLOOKUP($C112,'LINHA 3'!$C$6:$BM$106,'Carga People'!AF$2,0))</f>
        <v>0</v>
      </c>
      <c r="AG112" s="140">
        <f>IF(ISERROR(VLOOKUP($C112,'LINHA 1'!$C$6:$BM$162,'Carga People'!AG$2,0)),0,VLOOKUP($C112,'LINHA 1'!$C$6:$BM$162,'Carga People'!AG$2,0))+IF(ISERROR(VLOOKUP($C112,'LINHA 2'!$C$6:$BM$114,'Carga People'!AG$2,0)),0,VLOOKUP($C112,'LINHA 2'!$C$6:$BM$114,'Carga People'!AG$2,0))+IF(ISERROR(VLOOKUP($C112,'LINHA 3'!$C$6:$BM$106,'Carga People'!AG$2,0)),0,VLOOKUP($C112,'LINHA 3'!$C$6:$BM$106,'Carga People'!AG$2,0))</f>
        <v>0</v>
      </c>
      <c r="AH112" s="140">
        <f>IF(ISERROR(VLOOKUP($C112,'LINHA 1'!$C$6:$BM$162,'Carga People'!AH$2,0)),0,VLOOKUP($C112,'LINHA 1'!$C$6:$BM$162,'Carga People'!AH$2,0))+IF(ISERROR(VLOOKUP($C112,'LINHA 2'!$C$6:$BM$114,'Carga People'!AH$2,0)),0,VLOOKUP($C112,'LINHA 2'!$C$6:$BM$114,'Carga People'!AH$2,0))+IF(ISERROR(VLOOKUP($C112,'LINHA 3'!$C$6:$BM$106,'Carga People'!AH$2,0)),0,VLOOKUP($C112,'LINHA 3'!$C$6:$BM$106,'Carga People'!AH$2,0))</f>
        <v>0</v>
      </c>
      <c r="AI112" s="140">
        <f>IF(ISERROR(VLOOKUP($C112,'LINHA 1'!$C$6:$BM$162,'Carga People'!AI$2,0)),0,VLOOKUP($C112,'LINHA 1'!$C$6:$BM$162,'Carga People'!AI$2,0))+IF(ISERROR(VLOOKUP($C112,'LINHA 2'!$C$6:$BM$114,'Carga People'!AI$2,0)),0,VLOOKUP($C112,'LINHA 2'!$C$6:$BM$114,'Carga People'!AI$2,0))+IF(ISERROR(VLOOKUP($C112,'LINHA 3'!$C$6:$BM$106,'Carga People'!AI$2,0)),0,VLOOKUP($C112,'LINHA 3'!$C$6:$BM$106,'Carga People'!AI$2,0))</f>
        <v>0</v>
      </c>
      <c r="AJ112" s="140">
        <f>IF(ISERROR(VLOOKUP($C112,'LINHA 1'!$C$6:$BM$162,'Carga People'!AJ$2,0)),0,VLOOKUP($C112,'LINHA 1'!$C$6:$BM$162,'Carga People'!AJ$2,0))+IF(ISERROR(VLOOKUP($C112,'LINHA 2'!$C$6:$BM$114,'Carga People'!AJ$2,0)),0,VLOOKUP($C112,'LINHA 2'!$C$6:$BM$114,'Carga People'!AJ$2,0))+IF(ISERROR(VLOOKUP($C112,'LINHA 3'!$C$6:$BM$106,'Carga People'!AJ$2,0)),0,VLOOKUP($C112,'LINHA 3'!$C$6:$BM$106,'Carga People'!AJ$2,0))</f>
        <v>0</v>
      </c>
      <c r="AK112" s="140">
        <f>IF(ISERROR(VLOOKUP($C112,'LINHA 1'!$C$6:$BM$162,'Carga People'!AK$2,0)),0,VLOOKUP($C112,'LINHA 1'!$C$6:$BM$162,'Carga People'!AK$2,0))+IF(ISERROR(VLOOKUP($C112,'LINHA 2'!$C$6:$BM$114,'Carga People'!AK$2,0)),0,VLOOKUP($C112,'LINHA 2'!$C$6:$BM$114,'Carga People'!AK$2,0))+IF(ISERROR(VLOOKUP($C112,'LINHA 3'!$C$6:$BM$106,'Carga People'!AK$2,0)),0,VLOOKUP($C112,'LINHA 3'!$C$6:$BM$106,'Carga People'!AK$2,0))</f>
        <v>0</v>
      </c>
      <c r="AL112" s="140">
        <f>IF(ISERROR(VLOOKUP($C112,'LINHA 1'!$C$6:$BM$162,'Carga People'!AL$2,0)),0,VLOOKUP($C112,'LINHA 1'!$C$6:$BM$162,'Carga People'!AL$2,0))+IF(ISERROR(VLOOKUP($C112,'LINHA 2'!$C$6:$BM$114,'Carga People'!AL$2,0)),0,VLOOKUP($C112,'LINHA 2'!$C$6:$BM$114,'Carga People'!AL$2,0))+IF(ISERROR(VLOOKUP($C112,'LINHA 3'!$C$6:$BM$106,'Carga People'!AL$2,0)),0,VLOOKUP($C112,'LINHA 3'!$C$6:$BM$106,'Carga People'!AL$2,0))</f>
        <v>0</v>
      </c>
      <c r="AM112" s="140">
        <f>IF(ISERROR(VLOOKUP($C112,'LINHA 1'!$C$6:$BM$162,'Carga People'!AM$2,0)),0,VLOOKUP($C112,'LINHA 1'!$C$6:$BM$162,'Carga People'!AM$2,0))+IF(ISERROR(VLOOKUP($C112,'LINHA 2'!$C$6:$BM$114,'Carga People'!AM$2,0)),0,VLOOKUP($C112,'LINHA 2'!$C$6:$BM$114,'Carga People'!AM$2,0))+IF(ISERROR(VLOOKUP($C112,'LINHA 3'!$C$6:$BM$106,'Carga People'!AM$2,0)),0,VLOOKUP($C112,'LINHA 3'!$C$6:$BM$106,'Carga People'!AM$2,0))</f>
        <v>0</v>
      </c>
      <c r="AN112" s="140">
        <f>IF(ISERROR(VLOOKUP($C112,'LINHA 1'!$C$6:$BM$162,'Carga People'!AN$2,0)),0,VLOOKUP($C112,'LINHA 1'!$C$6:$BM$162,'Carga People'!AN$2,0))+IF(ISERROR(VLOOKUP($C112,'LINHA 2'!$C$6:$BM$114,'Carga People'!AN$2,0)),0,VLOOKUP($C112,'LINHA 2'!$C$6:$BM$114,'Carga People'!AN$2,0))+IF(ISERROR(VLOOKUP($C112,'LINHA 3'!$C$6:$BM$106,'Carga People'!AN$2,0)),0,VLOOKUP($C112,'LINHA 3'!$C$6:$BM$106,'Carga People'!AN$2,0))</f>
        <v>0</v>
      </c>
      <c r="AO112" s="140">
        <f>IF(ISERROR(VLOOKUP($C112,'LINHA 1'!$C$6:$BM$162,'Carga People'!AO$2,0)),0,VLOOKUP($C112,'LINHA 1'!$C$6:$BM$162,'Carga People'!AO$2,0))+IF(ISERROR(VLOOKUP($C112,'LINHA 2'!$C$6:$BM$114,'Carga People'!AO$2,0)),0,VLOOKUP($C112,'LINHA 2'!$C$6:$BM$114,'Carga People'!AO$2,0))+IF(ISERROR(VLOOKUP($C112,'LINHA 3'!$C$6:$BM$106,'Carga People'!AO$2,0)),0,VLOOKUP($C112,'LINHA 3'!$C$6:$BM$106,'Carga People'!AO$2,0))</f>
        <v>0</v>
      </c>
      <c r="AP112" s="140">
        <f>IF(ISERROR(VLOOKUP($C112,'LINHA 1'!$C$6:$BM$162,'Carga People'!AP$2,0)),0,VLOOKUP($C112,'LINHA 1'!$C$6:$BM$162,'Carga People'!AP$2,0))+IF(ISERROR(VLOOKUP($C112,'LINHA 2'!$C$6:$BM$114,'Carga People'!AP$2,0)),0,VLOOKUP($C112,'LINHA 2'!$C$6:$BM$114,'Carga People'!AP$2,0))+IF(ISERROR(VLOOKUP($C112,'LINHA 3'!$C$6:$BM$106,'Carga People'!AP$2,0)),0,VLOOKUP($C112,'LINHA 3'!$C$6:$BM$106,'Carga People'!AP$2,0))</f>
        <v>0</v>
      </c>
      <c r="AQ112" s="140">
        <f>IF(ISERROR(VLOOKUP($C112,'LINHA 1'!$C$6:$BM$162,'Carga People'!AQ$2,0)),0,VLOOKUP($C112,'LINHA 1'!$C$6:$BM$162,'Carga People'!AQ$2,0))+IF(ISERROR(VLOOKUP($C112,'LINHA 2'!$C$6:$BM$114,'Carga People'!AQ$2,0)),0,VLOOKUP($C112,'LINHA 2'!$C$6:$BM$114,'Carga People'!AQ$2,0))+IF(ISERROR(VLOOKUP($C112,'LINHA 3'!$C$6:$BM$106,'Carga People'!AQ$2,0)),0,VLOOKUP($C112,'LINHA 3'!$C$6:$BM$106,'Carga People'!AQ$2,0))</f>
        <v>0</v>
      </c>
      <c r="AR112" s="140">
        <f>IF(ISERROR(VLOOKUP($C112,'LINHA 1'!$C$6:$BM$162,'Carga People'!AR$2,0)),0,VLOOKUP($C112,'LINHA 1'!$C$6:$BM$162,'Carga People'!AR$2,0))+IF(ISERROR(VLOOKUP($C112,'LINHA 2'!$C$6:$BM$114,'Carga People'!AR$2,0)),0,VLOOKUP($C112,'LINHA 2'!$C$6:$BM$114,'Carga People'!AR$2,0))+IF(ISERROR(VLOOKUP($C112,'LINHA 3'!$C$6:$BM$106,'Carga People'!AR$2,0)),0,VLOOKUP($C112,'LINHA 3'!$C$6:$BM$106,'Carga People'!AR$2,0))</f>
        <v>0</v>
      </c>
      <c r="AS112" s="140">
        <f>IF(ISERROR(VLOOKUP($C112,'LINHA 1'!$C$6:$BM$162,'Carga People'!AS$2,0)),0,VLOOKUP($C112,'LINHA 1'!$C$6:$BM$162,'Carga People'!AS$2,0))+IF(ISERROR(VLOOKUP($C112,'LINHA 2'!$C$6:$BM$114,'Carga People'!AS$2,0)),0,VLOOKUP($C112,'LINHA 2'!$C$6:$BM$114,'Carga People'!AS$2,0))+IF(ISERROR(VLOOKUP($C112,'LINHA 3'!$C$6:$BM$106,'Carga People'!AS$2,0)),0,VLOOKUP($C112,'LINHA 3'!$C$6:$BM$106,'Carga People'!AS$2,0))</f>
        <v>0</v>
      </c>
      <c r="AT112" s="140">
        <f>IF(ISERROR(VLOOKUP($C112,'LINHA 1'!$C$6:$BM$162,'Carga People'!AT$2,0)),0,VLOOKUP($C112,'LINHA 1'!$C$6:$BM$162,'Carga People'!AT$2,0))+IF(ISERROR(VLOOKUP($C112,'LINHA 2'!$C$6:$BM$114,'Carga People'!AT$2,0)),0,VLOOKUP($C112,'LINHA 2'!$C$6:$BM$114,'Carga People'!AT$2,0))+IF(ISERROR(VLOOKUP($C112,'LINHA 3'!$C$6:$BM$106,'Carga People'!AT$2,0)),0,VLOOKUP($C112,'LINHA 3'!$C$6:$BM$106,'Carga People'!AT$2,0))</f>
        <v>0</v>
      </c>
      <c r="AU112" s="367">
        <f t="shared" si="12"/>
        <v>0</v>
      </c>
      <c r="AV112" s="780" t="str">
        <f t="shared" si="13"/>
        <v/>
      </c>
      <c r="AW112" s="90">
        <f>IF(D112="","",VLOOKUP(D112,MI_ME!$D$5:$AQ$336,39,0))</f>
        <v>0</v>
      </c>
      <c r="AX112" s="660"/>
    </row>
    <row r="113" spans="1:50" ht="18" customHeight="1" x14ac:dyDescent="0.3">
      <c r="A113" s="1792"/>
      <c r="B113" s="770" t="s">
        <v>781</v>
      </c>
      <c r="C113" s="770" t="s">
        <v>1003</v>
      </c>
      <c r="D113" s="771" t="s">
        <v>779</v>
      </c>
      <c r="E113" s="1459" t="s">
        <v>929</v>
      </c>
      <c r="F113" s="770" t="s">
        <v>47</v>
      </c>
      <c r="G113" s="136"/>
      <c r="H113" s="137"/>
      <c r="I113" s="138"/>
      <c r="J113" s="139">
        <f>IF(ISERROR(VLOOKUP($C113,'LINHA 1'!$C$6:$BM$162,'Carga People'!J$2,0)),0,VLOOKUP($C113,'LINHA 1'!$C$6:$BM$162,'Carga People'!J$2,0))+IF(ISERROR(VLOOKUP($C113,'LINHA 2'!$C$6:$BM$114,'Carga People'!J$2,0)),0,VLOOKUP($C113,'LINHA 2'!$C$6:$BM$114,'Carga People'!J$2,0))+IF(ISERROR(VLOOKUP($C113,'LINHA 3'!$C$6:$BM$106,'Carga People'!J$2,0)),0,VLOOKUP($C113,'LINHA 3'!$C$6:$BM$106,'Carga People'!J$2,0))</f>
        <v>0</v>
      </c>
      <c r="K113" s="140">
        <f>IF(ISERROR(VLOOKUP($C113,'LINHA 1'!$C$6:$BM$162,'Carga People'!K$2,0)),0,VLOOKUP($C113,'LINHA 1'!$C$6:$BM$162,'Carga People'!K$2,0))+IF(ISERROR(VLOOKUP($C113,'LINHA 2'!$C$6:$BM$114,'Carga People'!K$2,0)),0,VLOOKUP($C113,'LINHA 2'!$C$6:$BM$114,'Carga People'!K$2,0))+IF(ISERROR(VLOOKUP($C113,'LINHA 3'!$C$6:$BM$106,'Carga People'!K$2,0)),0,VLOOKUP($C113,'LINHA 3'!$C$6:$BM$106,'Carga People'!K$2,0))</f>
        <v>0</v>
      </c>
      <c r="L113" s="140">
        <f>IF(ISERROR(VLOOKUP($C113,'LINHA 1'!$C$6:$BM$162,'Carga People'!L$2,0)),0,VLOOKUP($C113,'LINHA 1'!$C$6:$BM$162,'Carga People'!L$2,0))+IF(ISERROR(VLOOKUP($C113,'LINHA 2'!$C$6:$BM$114,'Carga People'!L$2,0)),0,VLOOKUP($C113,'LINHA 2'!$C$6:$BM$114,'Carga People'!L$2,0))+IF(ISERROR(VLOOKUP($C113,'LINHA 3'!$C$6:$BM$106,'Carga People'!L$2,0)),0,VLOOKUP($C113,'LINHA 3'!$C$6:$BM$106,'Carga People'!L$2,0))</f>
        <v>0</v>
      </c>
      <c r="M113" s="140">
        <f>IF(ISERROR(VLOOKUP($C113,'LINHA 1'!$C$6:$BM$162,'Carga People'!M$2,0)),0,VLOOKUP($C113,'LINHA 1'!$C$6:$BM$162,'Carga People'!M$2,0))+IF(ISERROR(VLOOKUP($C113,'LINHA 2'!$C$6:$BM$114,'Carga People'!M$2,0)),0,VLOOKUP($C113,'LINHA 2'!$C$6:$BM$114,'Carga People'!M$2,0))+IF(ISERROR(VLOOKUP($C113,'LINHA 3'!$C$6:$BM$106,'Carga People'!M$2,0)),0,VLOOKUP($C113,'LINHA 3'!$C$6:$BM$106,'Carga People'!M$2,0))</f>
        <v>0</v>
      </c>
      <c r="N113" s="140">
        <f>IF(ISERROR(VLOOKUP($C113,'LINHA 1'!$C$6:$BM$162,'Carga People'!N$2,0)),0,VLOOKUP($C113,'LINHA 1'!$C$6:$BM$162,'Carga People'!N$2,0))+IF(ISERROR(VLOOKUP($C113,'LINHA 2'!$C$6:$BM$114,'Carga People'!N$2,0)),0,VLOOKUP($C113,'LINHA 2'!$C$6:$BM$114,'Carga People'!N$2,0))+IF(ISERROR(VLOOKUP($C113,'LINHA 3'!$C$6:$BM$106,'Carga People'!N$2,0)),0,VLOOKUP($C113,'LINHA 3'!$C$6:$BM$106,'Carga People'!N$2,0))</f>
        <v>14</v>
      </c>
      <c r="O113" s="140">
        <f>IF(ISERROR(VLOOKUP($C113,'LINHA 1'!$C$6:$BM$162,'Carga People'!O$2,0)),0,VLOOKUP($C113,'LINHA 1'!$C$6:$BM$162,'Carga People'!O$2,0))+IF(ISERROR(VLOOKUP($C113,'LINHA 2'!$C$6:$BM$114,'Carga People'!O$2,0)),0,VLOOKUP($C113,'LINHA 2'!$C$6:$BM$114,'Carga People'!O$2,0))+IF(ISERROR(VLOOKUP($C113,'LINHA 3'!$C$6:$BM$106,'Carga People'!O$2,0)),0,VLOOKUP($C113,'LINHA 3'!$C$6:$BM$106,'Carga People'!O$2,0))</f>
        <v>0</v>
      </c>
      <c r="P113" s="140">
        <f>IF(ISERROR(VLOOKUP($C113,'LINHA 1'!$C$6:$BM$162,'Carga People'!P$2,0)),0,VLOOKUP($C113,'LINHA 1'!$C$6:$BM$162,'Carga People'!P$2,0))+IF(ISERROR(VLOOKUP($C113,'LINHA 2'!$C$6:$BM$114,'Carga People'!P$2,0)),0,VLOOKUP($C113,'LINHA 2'!$C$6:$BM$114,'Carga People'!P$2,0))+IF(ISERROR(VLOOKUP($C113,'LINHA 3'!$C$6:$BM$106,'Carga People'!P$2,0)),0,VLOOKUP($C113,'LINHA 3'!$C$6:$BM$106,'Carga People'!P$2,0))</f>
        <v>0</v>
      </c>
      <c r="Q113" s="140">
        <f>IF(ISERROR(VLOOKUP($C113,'LINHA 1'!$C$6:$BM$162,'Carga People'!Q$2,0)),0,VLOOKUP($C113,'LINHA 1'!$C$6:$BM$162,'Carga People'!Q$2,0))+IF(ISERROR(VLOOKUP($C113,'LINHA 2'!$C$6:$BM$114,'Carga People'!Q$2,0)),0,VLOOKUP($C113,'LINHA 2'!$C$6:$BM$114,'Carga People'!Q$2,0))+IF(ISERROR(VLOOKUP($C113,'LINHA 3'!$C$6:$BM$106,'Carga People'!Q$2,0)),0,VLOOKUP($C113,'LINHA 3'!$C$6:$BM$106,'Carga People'!Q$2,0))</f>
        <v>0</v>
      </c>
      <c r="R113" s="140">
        <f>IF(ISERROR(VLOOKUP($C113,'LINHA 1'!$C$6:$BM$162,'Carga People'!R$2,0)),0,VLOOKUP($C113,'LINHA 1'!$C$6:$BM$162,'Carga People'!R$2,0))+IF(ISERROR(VLOOKUP($C113,'LINHA 2'!$C$6:$BM$114,'Carga People'!R$2,0)),0,VLOOKUP($C113,'LINHA 2'!$C$6:$BM$114,'Carga People'!R$2,0))+IF(ISERROR(VLOOKUP($C113,'LINHA 3'!$C$6:$BM$106,'Carga People'!R$2,0)),0,VLOOKUP($C113,'LINHA 3'!$C$6:$BM$106,'Carga People'!R$2,0))</f>
        <v>0</v>
      </c>
      <c r="S113" s="140">
        <f>IF(ISERROR(VLOOKUP($C113,'LINHA 1'!$C$6:$BM$162,'Carga People'!S$2,0)),0,VLOOKUP($C113,'LINHA 1'!$C$6:$BM$162,'Carga People'!S$2,0))+IF(ISERROR(VLOOKUP($C113,'LINHA 2'!$C$6:$BM$114,'Carga People'!S$2,0)),0,VLOOKUP($C113,'LINHA 2'!$C$6:$BM$114,'Carga People'!S$2,0))+IF(ISERROR(VLOOKUP($C113,'LINHA 3'!$C$6:$BM$106,'Carga People'!S$2,0)),0,VLOOKUP($C113,'LINHA 3'!$C$6:$BM$106,'Carga People'!S$2,0))</f>
        <v>0</v>
      </c>
      <c r="T113" s="140">
        <f>IF(ISERROR(VLOOKUP($C113,'LINHA 1'!$C$6:$BM$162,'Carga People'!T$2,0)),0,VLOOKUP($C113,'LINHA 1'!$C$6:$BM$162,'Carga People'!T$2,0))+IF(ISERROR(VLOOKUP($C113,'LINHA 2'!$C$6:$BM$114,'Carga People'!T$2,0)),0,VLOOKUP($C113,'LINHA 2'!$C$6:$BM$114,'Carga People'!T$2,0))+IF(ISERROR(VLOOKUP($C113,'LINHA 3'!$C$6:$BM$106,'Carga People'!T$2,0)),0,VLOOKUP($C113,'LINHA 3'!$C$6:$BM$106,'Carga People'!T$2,0))</f>
        <v>0</v>
      </c>
      <c r="U113" s="140">
        <f>IF(ISERROR(VLOOKUP($C113,'LINHA 1'!$C$6:$BM$162,'Carga People'!U$2,0)),0,VLOOKUP($C113,'LINHA 1'!$C$6:$BM$162,'Carga People'!U$2,0))+IF(ISERROR(VLOOKUP($C113,'LINHA 2'!$C$6:$BM$114,'Carga People'!U$2,0)),0,VLOOKUP($C113,'LINHA 2'!$C$6:$BM$114,'Carga People'!U$2,0))+IF(ISERROR(VLOOKUP($C113,'LINHA 3'!$C$6:$BM$106,'Carga People'!U$2,0)),0,VLOOKUP($C113,'LINHA 3'!$C$6:$BM$106,'Carga People'!U$2,0))</f>
        <v>0</v>
      </c>
      <c r="V113" s="140">
        <f>IF(ISERROR(VLOOKUP($C113,'LINHA 1'!$C$6:$BM$162,'Carga People'!V$2,0)),0,VLOOKUP($C113,'LINHA 1'!$C$6:$BM$162,'Carga People'!V$2,0))+IF(ISERROR(VLOOKUP($C113,'LINHA 2'!$C$6:$BM$114,'Carga People'!V$2,0)),0,VLOOKUP($C113,'LINHA 2'!$C$6:$BM$114,'Carga People'!V$2,0))+IF(ISERROR(VLOOKUP($C113,'LINHA 3'!$C$6:$BM$106,'Carga People'!V$2,0)),0,VLOOKUP($C113,'LINHA 3'!$C$6:$BM$106,'Carga People'!V$2,0))</f>
        <v>0</v>
      </c>
      <c r="W113" s="140">
        <f>IF(ISERROR(VLOOKUP($C113,'LINHA 1'!$C$6:$BM$162,'Carga People'!W$2,0)),0,VLOOKUP($C113,'LINHA 1'!$C$6:$BM$162,'Carga People'!W$2,0))+IF(ISERROR(VLOOKUP($C113,'LINHA 2'!$C$6:$BM$114,'Carga People'!W$2,0)),0,VLOOKUP($C113,'LINHA 2'!$C$6:$BM$114,'Carga People'!W$2,0))+IF(ISERROR(VLOOKUP($C113,'LINHA 3'!$C$6:$BM$106,'Carga People'!W$2,0)),0,VLOOKUP($C113,'LINHA 3'!$C$6:$BM$106,'Carga People'!W$2,0))</f>
        <v>0</v>
      </c>
      <c r="X113" s="140">
        <f>IF(ISERROR(VLOOKUP($C113,'LINHA 1'!$C$6:$BM$162,'Carga People'!X$2,0)),0,VLOOKUP($C113,'LINHA 1'!$C$6:$BM$162,'Carga People'!X$2,0))+IF(ISERROR(VLOOKUP($C113,'LINHA 2'!$C$6:$BM$114,'Carga People'!X$2,0)),0,VLOOKUP($C113,'LINHA 2'!$C$6:$BM$114,'Carga People'!X$2,0))+IF(ISERROR(VLOOKUP($C113,'LINHA 3'!$C$6:$BM$106,'Carga People'!X$2,0)),0,VLOOKUP($C113,'LINHA 3'!$C$6:$BM$106,'Carga People'!X$2,0))</f>
        <v>0</v>
      </c>
      <c r="Y113" s="140">
        <f>IF(ISERROR(VLOOKUP($C113,'LINHA 1'!$C$6:$BM$162,'Carga People'!Y$2,0)),0,VLOOKUP($C113,'LINHA 1'!$C$6:$BM$162,'Carga People'!Y$2,0))+IF(ISERROR(VLOOKUP($C113,'LINHA 2'!$C$6:$BM$114,'Carga People'!Y$2,0)),0,VLOOKUP($C113,'LINHA 2'!$C$6:$BM$114,'Carga People'!Y$2,0))+IF(ISERROR(VLOOKUP($C113,'LINHA 3'!$C$6:$BM$106,'Carga People'!Y$2,0)),0,VLOOKUP($C113,'LINHA 3'!$C$6:$BM$106,'Carga People'!Y$2,0))</f>
        <v>0</v>
      </c>
      <c r="Z113" s="140">
        <f>IF(ISERROR(VLOOKUP($C113,'LINHA 1'!$C$6:$BM$162,'Carga People'!Z$2,0)),0,VLOOKUP($C113,'LINHA 1'!$C$6:$BM$162,'Carga People'!Z$2,0))+IF(ISERROR(VLOOKUP($C113,'LINHA 2'!$C$6:$BM$114,'Carga People'!Z$2,0)),0,VLOOKUP($C113,'LINHA 2'!$C$6:$BM$114,'Carga People'!Z$2,0))+IF(ISERROR(VLOOKUP($C113,'LINHA 3'!$C$6:$BM$106,'Carga People'!Z$2,0)),0,VLOOKUP($C113,'LINHA 3'!$C$6:$BM$106,'Carga People'!Z$2,0))</f>
        <v>0</v>
      </c>
      <c r="AA113" s="140">
        <f>IF(ISERROR(VLOOKUP($C113,'LINHA 1'!$C$6:$BM$162,'Carga People'!AA$2,0)),0,VLOOKUP($C113,'LINHA 1'!$C$6:$BM$162,'Carga People'!AA$2,0))+IF(ISERROR(VLOOKUP($C113,'LINHA 2'!$C$6:$BM$114,'Carga People'!AA$2,0)),0,VLOOKUP($C113,'LINHA 2'!$C$6:$BM$114,'Carga People'!AA$2,0))+IF(ISERROR(VLOOKUP($C113,'LINHA 3'!$C$6:$BM$106,'Carga People'!AA$2,0)),0,VLOOKUP($C113,'LINHA 3'!$C$6:$BM$106,'Carga People'!AA$2,0))</f>
        <v>0</v>
      </c>
      <c r="AB113" s="140">
        <f>IF(ISERROR(VLOOKUP($C113,'LINHA 1'!$C$6:$BM$162,'Carga People'!AB$2,0)),0,VLOOKUP($C113,'LINHA 1'!$C$6:$BM$162,'Carga People'!AB$2,0))+IF(ISERROR(VLOOKUP($C113,'LINHA 2'!$C$6:$BM$114,'Carga People'!AB$2,0)),0,VLOOKUP($C113,'LINHA 2'!$C$6:$BM$114,'Carga People'!AB$2,0))+IF(ISERROR(VLOOKUP($C113,'LINHA 3'!$C$6:$BM$106,'Carga People'!AB$2,0)),0,VLOOKUP($C113,'LINHA 3'!$C$6:$BM$106,'Carga People'!AB$2,0))</f>
        <v>0</v>
      </c>
      <c r="AC113" s="140">
        <f>IF(ISERROR(VLOOKUP($C113,'LINHA 1'!$C$6:$BM$162,'Carga People'!AC$2,0)),0,VLOOKUP($C113,'LINHA 1'!$C$6:$BM$162,'Carga People'!AC$2,0))+IF(ISERROR(VLOOKUP($C113,'LINHA 2'!$C$6:$BM$114,'Carga People'!AC$2,0)),0,VLOOKUP($C113,'LINHA 2'!$C$6:$BM$114,'Carga People'!AC$2,0))+IF(ISERROR(VLOOKUP($C113,'LINHA 3'!$C$6:$BM$106,'Carga People'!AC$2,0)),0,VLOOKUP($C113,'LINHA 3'!$C$6:$BM$106,'Carga People'!AC$2,0))</f>
        <v>0</v>
      </c>
      <c r="AD113" s="140">
        <f>IF(ISERROR(VLOOKUP($C113,'LINHA 1'!$C$6:$BM$162,'Carga People'!AD$2,0)),0,VLOOKUP($C113,'LINHA 1'!$C$6:$BM$162,'Carga People'!AD$2,0))+IF(ISERROR(VLOOKUP($C113,'LINHA 2'!$C$6:$BM$114,'Carga People'!AD$2,0)),0,VLOOKUP($C113,'LINHA 2'!$C$6:$BM$114,'Carga People'!AD$2,0))+IF(ISERROR(VLOOKUP($C113,'LINHA 3'!$C$6:$BM$106,'Carga People'!AD$2,0)),0,VLOOKUP($C113,'LINHA 3'!$C$6:$BM$106,'Carga People'!AD$2,0))</f>
        <v>0</v>
      </c>
      <c r="AE113" s="140">
        <f>IF(ISERROR(VLOOKUP($C113,'LINHA 1'!$C$6:$BM$162,'Carga People'!AE$2,0)),0,VLOOKUP($C113,'LINHA 1'!$C$6:$BM$162,'Carga People'!AE$2,0))+IF(ISERROR(VLOOKUP($C113,'LINHA 2'!$C$6:$BM$114,'Carga People'!AE$2,0)),0,VLOOKUP($C113,'LINHA 2'!$C$6:$BM$114,'Carga People'!AE$2,0))+IF(ISERROR(VLOOKUP($C113,'LINHA 3'!$C$6:$BM$106,'Carga People'!AE$2,0)),0,VLOOKUP($C113,'LINHA 3'!$C$6:$BM$106,'Carga People'!AE$2,0))</f>
        <v>0</v>
      </c>
      <c r="AF113" s="140">
        <f>IF(ISERROR(VLOOKUP($C113,'LINHA 1'!$C$6:$BM$162,'Carga People'!AF$2,0)),0,VLOOKUP($C113,'LINHA 1'!$C$6:$BM$162,'Carga People'!AF$2,0))+IF(ISERROR(VLOOKUP($C113,'LINHA 2'!$C$6:$BM$114,'Carga People'!AF$2,0)),0,VLOOKUP($C113,'LINHA 2'!$C$6:$BM$114,'Carga People'!AF$2,0))+IF(ISERROR(VLOOKUP($C113,'LINHA 3'!$C$6:$BM$106,'Carga People'!AF$2,0)),0,VLOOKUP($C113,'LINHA 3'!$C$6:$BM$106,'Carga People'!AF$2,0))</f>
        <v>0</v>
      </c>
      <c r="AG113" s="140">
        <f>IF(ISERROR(VLOOKUP($C113,'LINHA 1'!$C$6:$BM$162,'Carga People'!AG$2,0)),0,VLOOKUP($C113,'LINHA 1'!$C$6:$BM$162,'Carga People'!AG$2,0))+IF(ISERROR(VLOOKUP($C113,'LINHA 2'!$C$6:$BM$114,'Carga People'!AG$2,0)),0,VLOOKUP($C113,'LINHA 2'!$C$6:$BM$114,'Carga People'!AG$2,0))+IF(ISERROR(VLOOKUP($C113,'LINHA 3'!$C$6:$BM$106,'Carga People'!AG$2,0)),0,VLOOKUP($C113,'LINHA 3'!$C$6:$BM$106,'Carga People'!AG$2,0))</f>
        <v>0</v>
      </c>
      <c r="AH113" s="140">
        <f>IF(ISERROR(VLOOKUP($C113,'LINHA 1'!$C$6:$BM$162,'Carga People'!AH$2,0)),0,VLOOKUP($C113,'LINHA 1'!$C$6:$BM$162,'Carga People'!AH$2,0))+IF(ISERROR(VLOOKUP($C113,'LINHA 2'!$C$6:$BM$114,'Carga People'!AH$2,0)),0,VLOOKUP($C113,'LINHA 2'!$C$6:$BM$114,'Carga People'!AH$2,0))+IF(ISERROR(VLOOKUP($C113,'LINHA 3'!$C$6:$BM$106,'Carga People'!AH$2,0)),0,VLOOKUP($C113,'LINHA 3'!$C$6:$BM$106,'Carga People'!AH$2,0))</f>
        <v>0</v>
      </c>
      <c r="AI113" s="140">
        <f>IF(ISERROR(VLOOKUP($C113,'LINHA 1'!$C$6:$BM$162,'Carga People'!AI$2,0)),0,VLOOKUP($C113,'LINHA 1'!$C$6:$BM$162,'Carga People'!AI$2,0))+IF(ISERROR(VLOOKUP($C113,'LINHA 2'!$C$6:$BM$114,'Carga People'!AI$2,0)),0,VLOOKUP($C113,'LINHA 2'!$C$6:$BM$114,'Carga People'!AI$2,0))+IF(ISERROR(VLOOKUP($C113,'LINHA 3'!$C$6:$BM$106,'Carga People'!AI$2,0)),0,VLOOKUP($C113,'LINHA 3'!$C$6:$BM$106,'Carga People'!AI$2,0))</f>
        <v>0</v>
      </c>
      <c r="AJ113" s="140">
        <f>IF(ISERROR(VLOOKUP($C113,'LINHA 1'!$C$6:$BM$162,'Carga People'!AJ$2,0)),0,VLOOKUP($C113,'LINHA 1'!$C$6:$BM$162,'Carga People'!AJ$2,0))+IF(ISERROR(VLOOKUP($C113,'LINHA 2'!$C$6:$BM$114,'Carga People'!AJ$2,0)),0,VLOOKUP($C113,'LINHA 2'!$C$6:$BM$114,'Carga People'!AJ$2,0))+IF(ISERROR(VLOOKUP($C113,'LINHA 3'!$C$6:$BM$106,'Carga People'!AJ$2,0)),0,VLOOKUP($C113,'LINHA 3'!$C$6:$BM$106,'Carga People'!AJ$2,0))</f>
        <v>0</v>
      </c>
      <c r="AK113" s="140">
        <f>IF(ISERROR(VLOOKUP($C113,'LINHA 1'!$C$6:$BM$162,'Carga People'!AK$2,0)),0,VLOOKUP($C113,'LINHA 1'!$C$6:$BM$162,'Carga People'!AK$2,0))+IF(ISERROR(VLOOKUP($C113,'LINHA 2'!$C$6:$BM$114,'Carga People'!AK$2,0)),0,VLOOKUP($C113,'LINHA 2'!$C$6:$BM$114,'Carga People'!AK$2,0))+IF(ISERROR(VLOOKUP($C113,'LINHA 3'!$C$6:$BM$106,'Carga People'!AK$2,0)),0,VLOOKUP($C113,'LINHA 3'!$C$6:$BM$106,'Carga People'!AK$2,0))</f>
        <v>0</v>
      </c>
      <c r="AL113" s="140">
        <f>IF(ISERROR(VLOOKUP($C113,'LINHA 1'!$C$6:$BM$162,'Carga People'!AL$2,0)),0,VLOOKUP($C113,'LINHA 1'!$C$6:$BM$162,'Carga People'!AL$2,0))+IF(ISERROR(VLOOKUP($C113,'LINHA 2'!$C$6:$BM$114,'Carga People'!AL$2,0)),0,VLOOKUP($C113,'LINHA 2'!$C$6:$BM$114,'Carga People'!AL$2,0))+IF(ISERROR(VLOOKUP($C113,'LINHA 3'!$C$6:$BM$106,'Carga People'!AL$2,0)),0,VLOOKUP($C113,'LINHA 3'!$C$6:$BM$106,'Carga People'!AL$2,0))</f>
        <v>0</v>
      </c>
      <c r="AM113" s="140">
        <f>IF(ISERROR(VLOOKUP($C113,'LINHA 1'!$C$6:$BM$162,'Carga People'!AM$2,0)),0,VLOOKUP($C113,'LINHA 1'!$C$6:$BM$162,'Carga People'!AM$2,0))+IF(ISERROR(VLOOKUP($C113,'LINHA 2'!$C$6:$BM$114,'Carga People'!AM$2,0)),0,VLOOKUP($C113,'LINHA 2'!$C$6:$BM$114,'Carga People'!AM$2,0))+IF(ISERROR(VLOOKUP($C113,'LINHA 3'!$C$6:$BM$106,'Carga People'!AM$2,0)),0,VLOOKUP($C113,'LINHA 3'!$C$6:$BM$106,'Carga People'!AM$2,0))</f>
        <v>0</v>
      </c>
      <c r="AN113" s="140">
        <f>IF(ISERROR(VLOOKUP($C113,'LINHA 1'!$C$6:$BM$162,'Carga People'!AN$2,0)),0,VLOOKUP($C113,'LINHA 1'!$C$6:$BM$162,'Carga People'!AN$2,0))+IF(ISERROR(VLOOKUP($C113,'LINHA 2'!$C$6:$BM$114,'Carga People'!AN$2,0)),0,VLOOKUP($C113,'LINHA 2'!$C$6:$BM$114,'Carga People'!AN$2,0))+IF(ISERROR(VLOOKUP($C113,'LINHA 3'!$C$6:$BM$106,'Carga People'!AN$2,0)),0,VLOOKUP($C113,'LINHA 3'!$C$6:$BM$106,'Carga People'!AN$2,0))</f>
        <v>0</v>
      </c>
      <c r="AO113" s="140">
        <f>IF(ISERROR(VLOOKUP($C113,'LINHA 1'!$C$6:$BM$162,'Carga People'!AO$2,0)),0,VLOOKUP($C113,'LINHA 1'!$C$6:$BM$162,'Carga People'!AO$2,0))+IF(ISERROR(VLOOKUP($C113,'LINHA 2'!$C$6:$BM$114,'Carga People'!AO$2,0)),0,VLOOKUP($C113,'LINHA 2'!$C$6:$BM$114,'Carga People'!AO$2,0))+IF(ISERROR(VLOOKUP($C113,'LINHA 3'!$C$6:$BM$106,'Carga People'!AO$2,0)),0,VLOOKUP($C113,'LINHA 3'!$C$6:$BM$106,'Carga People'!AO$2,0))</f>
        <v>0</v>
      </c>
      <c r="AP113" s="140">
        <f>IF(ISERROR(VLOOKUP($C113,'LINHA 1'!$C$6:$BM$162,'Carga People'!AP$2,0)),0,VLOOKUP($C113,'LINHA 1'!$C$6:$BM$162,'Carga People'!AP$2,0))+IF(ISERROR(VLOOKUP($C113,'LINHA 2'!$C$6:$BM$114,'Carga People'!AP$2,0)),0,VLOOKUP($C113,'LINHA 2'!$C$6:$BM$114,'Carga People'!AP$2,0))+IF(ISERROR(VLOOKUP($C113,'LINHA 3'!$C$6:$BM$106,'Carga People'!AP$2,0)),0,VLOOKUP($C113,'LINHA 3'!$C$6:$BM$106,'Carga People'!AP$2,0))</f>
        <v>0</v>
      </c>
      <c r="AQ113" s="140">
        <f>IF(ISERROR(VLOOKUP($C113,'LINHA 1'!$C$6:$BM$162,'Carga People'!AQ$2,0)),0,VLOOKUP($C113,'LINHA 1'!$C$6:$BM$162,'Carga People'!AQ$2,0))+IF(ISERROR(VLOOKUP($C113,'LINHA 2'!$C$6:$BM$114,'Carga People'!AQ$2,0)),0,VLOOKUP($C113,'LINHA 2'!$C$6:$BM$114,'Carga People'!AQ$2,0))+IF(ISERROR(VLOOKUP($C113,'LINHA 3'!$C$6:$BM$106,'Carga People'!AQ$2,0)),0,VLOOKUP($C113,'LINHA 3'!$C$6:$BM$106,'Carga People'!AQ$2,0))</f>
        <v>0</v>
      </c>
      <c r="AR113" s="140">
        <f>IF(ISERROR(VLOOKUP($C113,'LINHA 1'!$C$6:$BM$162,'Carga People'!AR$2,0)),0,VLOOKUP($C113,'LINHA 1'!$C$6:$BM$162,'Carga People'!AR$2,0))+IF(ISERROR(VLOOKUP($C113,'LINHA 2'!$C$6:$BM$114,'Carga People'!AR$2,0)),0,VLOOKUP($C113,'LINHA 2'!$C$6:$BM$114,'Carga People'!AR$2,0))+IF(ISERROR(VLOOKUP($C113,'LINHA 3'!$C$6:$BM$106,'Carga People'!AR$2,0)),0,VLOOKUP($C113,'LINHA 3'!$C$6:$BM$106,'Carga People'!AR$2,0))</f>
        <v>0</v>
      </c>
      <c r="AS113" s="140">
        <f>IF(ISERROR(VLOOKUP($C113,'LINHA 1'!$C$6:$BM$162,'Carga People'!AS$2,0)),0,VLOOKUP($C113,'LINHA 1'!$C$6:$BM$162,'Carga People'!AS$2,0))+IF(ISERROR(VLOOKUP($C113,'LINHA 2'!$C$6:$BM$114,'Carga People'!AS$2,0)),0,VLOOKUP($C113,'LINHA 2'!$C$6:$BM$114,'Carga People'!AS$2,0))+IF(ISERROR(VLOOKUP($C113,'LINHA 3'!$C$6:$BM$106,'Carga People'!AS$2,0)),0,VLOOKUP($C113,'LINHA 3'!$C$6:$BM$106,'Carga People'!AS$2,0))</f>
        <v>0</v>
      </c>
      <c r="AT113" s="140">
        <f>IF(ISERROR(VLOOKUP($C113,'LINHA 1'!$C$6:$BM$162,'Carga People'!AT$2,0)),0,VLOOKUP($C113,'LINHA 1'!$C$6:$BM$162,'Carga People'!AT$2,0))+IF(ISERROR(VLOOKUP($C113,'LINHA 2'!$C$6:$BM$114,'Carga People'!AT$2,0)),0,VLOOKUP($C113,'LINHA 2'!$C$6:$BM$114,'Carga People'!AT$2,0))+IF(ISERROR(VLOOKUP($C113,'LINHA 3'!$C$6:$BM$106,'Carga People'!AT$2,0)),0,VLOOKUP($C113,'LINHA 3'!$C$6:$BM$106,'Carga People'!AT$2,0))</f>
        <v>0</v>
      </c>
      <c r="AU113" s="367">
        <f t="shared" si="12"/>
        <v>14</v>
      </c>
      <c r="AV113" s="780" t="str">
        <f t="shared" si="13"/>
        <v/>
      </c>
      <c r="AW113" s="90">
        <f>IF(D113="","",VLOOKUP(D113,MI_ME!$D$5:$AQ$336,39,0))</f>
        <v>0</v>
      </c>
      <c r="AX113" s="660"/>
    </row>
    <row r="114" spans="1:50" ht="18" hidden="1" customHeight="1" x14ac:dyDescent="0.3">
      <c r="A114" s="1792"/>
      <c r="B114" s="770" t="s">
        <v>782</v>
      </c>
      <c r="C114" s="770" t="s">
        <v>1004</v>
      </c>
      <c r="D114" s="771" t="s">
        <v>780</v>
      </c>
      <c r="E114" s="1459" t="s">
        <v>930</v>
      </c>
      <c r="F114" s="770" t="s">
        <v>47</v>
      </c>
      <c r="G114" s="136"/>
      <c r="H114" s="137"/>
      <c r="I114" s="138"/>
      <c r="J114" s="139">
        <f>IF(ISERROR(VLOOKUP($C114,'LINHA 1'!$C$6:$BM$162,'Carga People'!J$2,0)),0,VLOOKUP($C114,'LINHA 1'!$C$6:$BM$162,'Carga People'!J$2,0))+IF(ISERROR(VLOOKUP($C114,'LINHA 2'!$C$6:$BM$114,'Carga People'!J$2,0)),0,VLOOKUP($C114,'LINHA 2'!$C$6:$BM$114,'Carga People'!J$2,0))+IF(ISERROR(VLOOKUP($C114,'LINHA 3'!$C$6:$BM$106,'Carga People'!J$2,0)),0,VLOOKUP($C114,'LINHA 3'!$C$6:$BM$106,'Carga People'!J$2,0))</f>
        <v>0</v>
      </c>
      <c r="K114" s="140">
        <f>IF(ISERROR(VLOOKUP($C114,'LINHA 1'!$C$6:$BM$162,'Carga People'!K$2,0)),0,VLOOKUP($C114,'LINHA 1'!$C$6:$BM$162,'Carga People'!K$2,0))+IF(ISERROR(VLOOKUP($C114,'LINHA 2'!$C$6:$BM$114,'Carga People'!K$2,0)),0,VLOOKUP($C114,'LINHA 2'!$C$6:$BM$114,'Carga People'!K$2,0))+IF(ISERROR(VLOOKUP($C114,'LINHA 3'!$C$6:$BM$106,'Carga People'!K$2,0)),0,VLOOKUP($C114,'LINHA 3'!$C$6:$BM$106,'Carga People'!K$2,0))</f>
        <v>0</v>
      </c>
      <c r="L114" s="140">
        <f>IF(ISERROR(VLOOKUP($C114,'LINHA 1'!$C$6:$BM$162,'Carga People'!L$2,0)),0,VLOOKUP($C114,'LINHA 1'!$C$6:$BM$162,'Carga People'!L$2,0))+IF(ISERROR(VLOOKUP($C114,'LINHA 2'!$C$6:$BM$114,'Carga People'!L$2,0)),0,VLOOKUP($C114,'LINHA 2'!$C$6:$BM$114,'Carga People'!L$2,0))+IF(ISERROR(VLOOKUP($C114,'LINHA 3'!$C$6:$BM$106,'Carga People'!L$2,0)),0,VLOOKUP($C114,'LINHA 3'!$C$6:$BM$106,'Carga People'!L$2,0))</f>
        <v>0</v>
      </c>
      <c r="M114" s="140">
        <f>IF(ISERROR(VLOOKUP($C114,'LINHA 1'!$C$6:$BM$162,'Carga People'!M$2,0)),0,VLOOKUP($C114,'LINHA 1'!$C$6:$BM$162,'Carga People'!M$2,0))+IF(ISERROR(VLOOKUP($C114,'LINHA 2'!$C$6:$BM$114,'Carga People'!M$2,0)),0,VLOOKUP($C114,'LINHA 2'!$C$6:$BM$114,'Carga People'!M$2,0))+IF(ISERROR(VLOOKUP($C114,'LINHA 3'!$C$6:$BM$106,'Carga People'!M$2,0)),0,VLOOKUP($C114,'LINHA 3'!$C$6:$BM$106,'Carga People'!M$2,0))</f>
        <v>0</v>
      </c>
      <c r="N114" s="140">
        <f>IF(ISERROR(VLOOKUP($C114,'LINHA 1'!$C$6:$BM$162,'Carga People'!N$2,0)),0,VLOOKUP($C114,'LINHA 1'!$C$6:$BM$162,'Carga People'!N$2,0))+IF(ISERROR(VLOOKUP($C114,'LINHA 2'!$C$6:$BM$114,'Carga People'!N$2,0)),0,VLOOKUP($C114,'LINHA 2'!$C$6:$BM$114,'Carga People'!N$2,0))+IF(ISERROR(VLOOKUP($C114,'LINHA 3'!$C$6:$BM$106,'Carga People'!N$2,0)),0,VLOOKUP($C114,'LINHA 3'!$C$6:$BM$106,'Carga People'!N$2,0))</f>
        <v>0</v>
      </c>
      <c r="O114" s="140">
        <f>IF(ISERROR(VLOOKUP($C114,'LINHA 1'!$C$6:$BM$162,'Carga People'!O$2,0)),0,VLOOKUP($C114,'LINHA 1'!$C$6:$BM$162,'Carga People'!O$2,0))+IF(ISERROR(VLOOKUP($C114,'LINHA 2'!$C$6:$BM$114,'Carga People'!O$2,0)),0,VLOOKUP($C114,'LINHA 2'!$C$6:$BM$114,'Carga People'!O$2,0))+IF(ISERROR(VLOOKUP($C114,'LINHA 3'!$C$6:$BM$106,'Carga People'!O$2,0)),0,VLOOKUP($C114,'LINHA 3'!$C$6:$BM$106,'Carga People'!O$2,0))</f>
        <v>0</v>
      </c>
      <c r="P114" s="140">
        <f>IF(ISERROR(VLOOKUP($C114,'LINHA 1'!$C$6:$BM$162,'Carga People'!P$2,0)),0,VLOOKUP($C114,'LINHA 1'!$C$6:$BM$162,'Carga People'!P$2,0))+IF(ISERROR(VLOOKUP($C114,'LINHA 2'!$C$6:$BM$114,'Carga People'!P$2,0)),0,VLOOKUP($C114,'LINHA 2'!$C$6:$BM$114,'Carga People'!P$2,0))+IF(ISERROR(VLOOKUP($C114,'LINHA 3'!$C$6:$BM$106,'Carga People'!P$2,0)),0,VLOOKUP($C114,'LINHA 3'!$C$6:$BM$106,'Carga People'!P$2,0))</f>
        <v>0</v>
      </c>
      <c r="Q114" s="140">
        <f>IF(ISERROR(VLOOKUP($C114,'LINHA 1'!$C$6:$BM$162,'Carga People'!Q$2,0)),0,VLOOKUP($C114,'LINHA 1'!$C$6:$BM$162,'Carga People'!Q$2,0))+IF(ISERROR(VLOOKUP($C114,'LINHA 2'!$C$6:$BM$114,'Carga People'!Q$2,0)),0,VLOOKUP($C114,'LINHA 2'!$C$6:$BM$114,'Carga People'!Q$2,0))+IF(ISERROR(VLOOKUP($C114,'LINHA 3'!$C$6:$BM$106,'Carga People'!Q$2,0)),0,VLOOKUP($C114,'LINHA 3'!$C$6:$BM$106,'Carga People'!Q$2,0))</f>
        <v>0</v>
      </c>
      <c r="R114" s="140">
        <f>IF(ISERROR(VLOOKUP($C114,'LINHA 1'!$C$6:$BM$162,'Carga People'!R$2,0)),0,VLOOKUP($C114,'LINHA 1'!$C$6:$BM$162,'Carga People'!R$2,0))+IF(ISERROR(VLOOKUP($C114,'LINHA 2'!$C$6:$BM$114,'Carga People'!R$2,0)),0,VLOOKUP($C114,'LINHA 2'!$C$6:$BM$114,'Carga People'!R$2,0))+IF(ISERROR(VLOOKUP($C114,'LINHA 3'!$C$6:$BM$106,'Carga People'!R$2,0)),0,VLOOKUP($C114,'LINHA 3'!$C$6:$BM$106,'Carga People'!R$2,0))</f>
        <v>0</v>
      </c>
      <c r="S114" s="140">
        <f>IF(ISERROR(VLOOKUP($C114,'LINHA 1'!$C$6:$BM$162,'Carga People'!S$2,0)),0,VLOOKUP($C114,'LINHA 1'!$C$6:$BM$162,'Carga People'!S$2,0))+IF(ISERROR(VLOOKUP($C114,'LINHA 2'!$C$6:$BM$114,'Carga People'!S$2,0)),0,VLOOKUP($C114,'LINHA 2'!$C$6:$BM$114,'Carga People'!S$2,0))+IF(ISERROR(VLOOKUP($C114,'LINHA 3'!$C$6:$BM$106,'Carga People'!S$2,0)),0,VLOOKUP($C114,'LINHA 3'!$C$6:$BM$106,'Carga People'!S$2,0))</f>
        <v>0</v>
      </c>
      <c r="T114" s="140">
        <f>IF(ISERROR(VLOOKUP($C114,'LINHA 1'!$C$6:$BM$162,'Carga People'!T$2,0)),0,VLOOKUP($C114,'LINHA 1'!$C$6:$BM$162,'Carga People'!T$2,0))+IF(ISERROR(VLOOKUP($C114,'LINHA 2'!$C$6:$BM$114,'Carga People'!T$2,0)),0,VLOOKUP($C114,'LINHA 2'!$C$6:$BM$114,'Carga People'!T$2,0))+IF(ISERROR(VLOOKUP($C114,'LINHA 3'!$C$6:$BM$106,'Carga People'!T$2,0)),0,VLOOKUP($C114,'LINHA 3'!$C$6:$BM$106,'Carga People'!T$2,0))</f>
        <v>0</v>
      </c>
      <c r="U114" s="140">
        <f>IF(ISERROR(VLOOKUP($C114,'LINHA 1'!$C$6:$BM$162,'Carga People'!U$2,0)),0,VLOOKUP($C114,'LINHA 1'!$C$6:$BM$162,'Carga People'!U$2,0))+IF(ISERROR(VLOOKUP($C114,'LINHA 2'!$C$6:$BM$114,'Carga People'!U$2,0)),0,VLOOKUP($C114,'LINHA 2'!$C$6:$BM$114,'Carga People'!U$2,0))+IF(ISERROR(VLOOKUP($C114,'LINHA 3'!$C$6:$BM$106,'Carga People'!U$2,0)),0,VLOOKUP($C114,'LINHA 3'!$C$6:$BM$106,'Carga People'!U$2,0))</f>
        <v>0</v>
      </c>
      <c r="V114" s="140">
        <f>IF(ISERROR(VLOOKUP($C114,'LINHA 1'!$C$6:$BM$162,'Carga People'!V$2,0)),0,VLOOKUP($C114,'LINHA 1'!$C$6:$BM$162,'Carga People'!V$2,0))+IF(ISERROR(VLOOKUP($C114,'LINHA 2'!$C$6:$BM$114,'Carga People'!V$2,0)),0,VLOOKUP($C114,'LINHA 2'!$C$6:$BM$114,'Carga People'!V$2,0))+IF(ISERROR(VLOOKUP($C114,'LINHA 3'!$C$6:$BM$106,'Carga People'!V$2,0)),0,VLOOKUP($C114,'LINHA 3'!$C$6:$BM$106,'Carga People'!V$2,0))</f>
        <v>0</v>
      </c>
      <c r="W114" s="140">
        <f>IF(ISERROR(VLOOKUP($C114,'LINHA 1'!$C$6:$BM$162,'Carga People'!W$2,0)),0,VLOOKUP($C114,'LINHA 1'!$C$6:$BM$162,'Carga People'!W$2,0))+IF(ISERROR(VLOOKUP($C114,'LINHA 2'!$C$6:$BM$114,'Carga People'!W$2,0)),0,VLOOKUP($C114,'LINHA 2'!$C$6:$BM$114,'Carga People'!W$2,0))+IF(ISERROR(VLOOKUP($C114,'LINHA 3'!$C$6:$BM$106,'Carga People'!W$2,0)),0,VLOOKUP($C114,'LINHA 3'!$C$6:$BM$106,'Carga People'!W$2,0))</f>
        <v>0</v>
      </c>
      <c r="X114" s="140">
        <f>IF(ISERROR(VLOOKUP($C114,'LINHA 1'!$C$6:$BM$162,'Carga People'!X$2,0)),0,VLOOKUP($C114,'LINHA 1'!$C$6:$BM$162,'Carga People'!X$2,0))+IF(ISERROR(VLOOKUP($C114,'LINHA 2'!$C$6:$BM$114,'Carga People'!X$2,0)),0,VLOOKUP($C114,'LINHA 2'!$C$6:$BM$114,'Carga People'!X$2,0))+IF(ISERROR(VLOOKUP($C114,'LINHA 3'!$C$6:$BM$106,'Carga People'!X$2,0)),0,VLOOKUP($C114,'LINHA 3'!$C$6:$BM$106,'Carga People'!X$2,0))</f>
        <v>0</v>
      </c>
      <c r="Y114" s="140">
        <f>IF(ISERROR(VLOOKUP($C114,'LINHA 1'!$C$6:$BM$162,'Carga People'!Y$2,0)),0,VLOOKUP($C114,'LINHA 1'!$C$6:$BM$162,'Carga People'!Y$2,0))+IF(ISERROR(VLOOKUP($C114,'LINHA 2'!$C$6:$BM$114,'Carga People'!Y$2,0)),0,VLOOKUP($C114,'LINHA 2'!$C$6:$BM$114,'Carga People'!Y$2,0))+IF(ISERROR(VLOOKUP($C114,'LINHA 3'!$C$6:$BM$106,'Carga People'!Y$2,0)),0,VLOOKUP($C114,'LINHA 3'!$C$6:$BM$106,'Carga People'!Y$2,0))</f>
        <v>0</v>
      </c>
      <c r="Z114" s="140">
        <f>IF(ISERROR(VLOOKUP($C114,'LINHA 1'!$C$6:$BM$162,'Carga People'!Z$2,0)),0,VLOOKUP($C114,'LINHA 1'!$C$6:$BM$162,'Carga People'!Z$2,0))+IF(ISERROR(VLOOKUP($C114,'LINHA 2'!$C$6:$BM$114,'Carga People'!Z$2,0)),0,VLOOKUP($C114,'LINHA 2'!$C$6:$BM$114,'Carga People'!Z$2,0))+IF(ISERROR(VLOOKUP($C114,'LINHA 3'!$C$6:$BM$106,'Carga People'!Z$2,0)),0,VLOOKUP($C114,'LINHA 3'!$C$6:$BM$106,'Carga People'!Z$2,0))</f>
        <v>0</v>
      </c>
      <c r="AA114" s="140">
        <f>IF(ISERROR(VLOOKUP($C114,'LINHA 1'!$C$6:$BM$162,'Carga People'!AA$2,0)),0,VLOOKUP($C114,'LINHA 1'!$C$6:$BM$162,'Carga People'!AA$2,0))+IF(ISERROR(VLOOKUP($C114,'LINHA 2'!$C$6:$BM$114,'Carga People'!AA$2,0)),0,VLOOKUP($C114,'LINHA 2'!$C$6:$BM$114,'Carga People'!AA$2,0))+IF(ISERROR(VLOOKUP($C114,'LINHA 3'!$C$6:$BM$106,'Carga People'!AA$2,0)),0,VLOOKUP($C114,'LINHA 3'!$C$6:$BM$106,'Carga People'!AA$2,0))</f>
        <v>0</v>
      </c>
      <c r="AB114" s="140">
        <f>IF(ISERROR(VLOOKUP($C114,'LINHA 1'!$C$6:$BM$162,'Carga People'!AB$2,0)),0,VLOOKUP($C114,'LINHA 1'!$C$6:$BM$162,'Carga People'!AB$2,0))+IF(ISERROR(VLOOKUP($C114,'LINHA 2'!$C$6:$BM$114,'Carga People'!AB$2,0)),0,VLOOKUP($C114,'LINHA 2'!$C$6:$BM$114,'Carga People'!AB$2,0))+IF(ISERROR(VLOOKUP($C114,'LINHA 3'!$C$6:$BM$106,'Carga People'!AB$2,0)),0,VLOOKUP($C114,'LINHA 3'!$C$6:$BM$106,'Carga People'!AB$2,0))</f>
        <v>0</v>
      </c>
      <c r="AC114" s="140">
        <f>IF(ISERROR(VLOOKUP($C114,'LINHA 1'!$C$6:$BM$162,'Carga People'!AC$2,0)),0,VLOOKUP($C114,'LINHA 1'!$C$6:$BM$162,'Carga People'!AC$2,0))+IF(ISERROR(VLOOKUP($C114,'LINHA 2'!$C$6:$BM$114,'Carga People'!AC$2,0)),0,VLOOKUP($C114,'LINHA 2'!$C$6:$BM$114,'Carga People'!AC$2,0))+IF(ISERROR(VLOOKUP($C114,'LINHA 3'!$C$6:$BM$106,'Carga People'!AC$2,0)),0,VLOOKUP($C114,'LINHA 3'!$C$6:$BM$106,'Carga People'!AC$2,0))</f>
        <v>0</v>
      </c>
      <c r="AD114" s="140">
        <f>IF(ISERROR(VLOOKUP($C114,'LINHA 1'!$C$6:$BM$162,'Carga People'!AD$2,0)),0,VLOOKUP($C114,'LINHA 1'!$C$6:$BM$162,'Carga People'!AD$2,0))+IF(ISERROR(VLOOKUP($C114,'LINHA 2'!$C$6:$BM$114,'Carga People'!AD$2,0)),0,VLOOKUP($C114,'LINHA 2'!$C$6:$BM$114,'Carga People'!AD$2,0))+IF(ISERROR(VLOOKUP($C114,'LINHA 3'!$C$6:$BM$106,'Carga People'!AD$2,0)),0,VLOOKUP($C114,'LINHA 3'!$C$6:$BM$106,'Carga People'!AD$2,0))</f>
        <v>0</v>
      </c>
      <c r="AE114" s="140">
        <f>IF(ISERROR(VLOOKUP($C114,'LINHA 1'!$C$6:$BM$162,'Carga People'!AE$2,0)),0,VLOOKUP($C114,'LINHA 1'!$C$6:$BM$162,'Carga People'!AE$2,0))+IF(ISERROR(VLOOKUP($C114,'LINHA 2'!$C$6:$BM$114,'Carga People'!AE$2,0)),0,VLOOKUP($C114,'LINHA 2'!$C$6:$BM$114,'Carga People'!AE$2,0))+IF(ISERROR(VLOOKUP($C114,'LINHA 3'!$C$6:$BM$106,'Carga People'!AE$2,0)),0,VLOOKUP($C114,'LINHA 3'!$C$6:$BM$106,'Carga People'!AE$2,0))</f>
        <v>0</v>
      </c>
      <c r="AF114" s="140">
        <f>IF(ISERROR(VLOOKUP($C114,'LINHA 1'!$C$6:$BM$162,'Carga People'!AF$2,0)),0,VLOOKUP($C114,'LINHA 1'!$C$6:$BM$162,'Carga People'!AF$2,0))+IF(ISERROR(VLOOKUP($C114,'LINHA 2'!$C$6:$BM$114,'Carga People'!AF$2,0)),0,VLOOKUP($C114,'LINHA 2'!$C$6:$BM$114,'Carga People'!AF$2,0))+IF(ISERROR(VLOOKUP($C114,'LINHA 3'!$C$6:$BM$106,'Carga People'!AF$2,0)),0,VLOOKUP($C114,'LINHA 3'!$C$6:$BM$106,'Carga People'!AF$2,0))</f>
        <v>0</v>
      </c>
      <c r="AG114" s="140">
        <f>IF(ISERROR(VLOOKUP($C114,'LINHA 1'!$C$6:$BM$162,'Carga People'!AG$2,0)),0,VLOOKUP($C114,'LINHA 1'!$C$6:$BM$162,'Carga People'!AG$2,0))+IF(ISERROR(VLOOKUP($C114,'LINHA 2'!$C$6:$BM$114,'Carga People'!AG$2,0)),0,VLOOKUP($C114,'LINHA 2'!$C$6:$BM$114,'Carga People'!AG$2,0))+IF(ISERROR(VLOOKUP($C114,'LINHA 3'!$C$6:$BM$106,'Carga People'!AG$2,0)),0,VLOOKUP($C114,'LINHA 3'!$C$6:$BM$106,'Carga People'!AG$2,0))</f>
        <v>0</v>
      </c>
      <c r="AH114" s="140">
        <f>IF(ISERROR(VLOOKUP($C114,'LINHA 1'!$C$6:$BM$162,'Carga People'!AH$2,0)),0,VLOOKUP($C114,'LINHA 1'!$C$6:$BM$162,'Carga People'!AH$2,0))+IF(ISERROR(VLOOKUP($C114,'LINHA 2'!$C$6:$BM$114,'Carga People'!AH$2,0)),0,VLOOKUP($C114,'LINHA 2'!$C$6:$BM$114,'Carga People'!AH$2,0))+IF(ISERROR(VLOOKUP($C114,'LINHA 3'!$C$6:$BM$106,'Carga People'!AH$2,0)),0,VLOOKUP($C114,'LINHA 3'!$C$6:$BM$106,'Carga People'!AH$2,0))</f>
        <v>0</v>
      </c>
      <c r="AI114" s="140">
        <f>IF(ISERROR(VLOOKUP($C114,'LINHA 1'!$C$6:$BM$162,'Carga People'!AI$2,0)),0,VLOOKUP($C114,'LINHA 1'!$C$6:$BM$162,'Carga People'!AI$2,0))+IF(ISERROR(VLOOKUP($C114,'LINHA 2'!$C$6:$BM$114,'Carga People'!AI$2,0)),0,VLOOKUP($C114,'LINHA 2'!$C$6:$BM$114,'Carga People'!AI$2,0))+IF(ISERROR(VLOOKUP($C114,'LINHA 3'!$C$6:$BM$106,'Carga People'!AI$2,0)),0,VLOOKUP($C114,'LINHA 3'!$C$6:$BM$106,'Carga People'!AI$2,0))</f>
        <v>0</v>
      </c>
      <c r="AJ114" s="140">
        <f>IF(ISERROR(VLOOKUP($C114,'LINHA 1'!$C$6:$BM$162,'Carga People'!AJ$2,0)),0,VLOOKUP($C114,'LINHA 1'!$C$6:$BM$162,'Carga People'!AJ$2,0))+IF(ISERROR(VLOOKUP($C114,'LINHA 2'!$C$6:$BM$114,'Carga People'!AJ$2,0)),0,VLOOKUP($C114,'LINHA 2'!$C$6:$BM$114,'Carga People'!AJ$2,0))+IF(ISERROR(VLOOKUP($C114,'LINHA 3'!$C$6:$BM$106,'Carga People'!AJ$2,0)),0,VLOOKUP($C114,'LINHA 3'!$C$6:$BM$106,'Carga People'!AJ$2,0))</f>
        <v>0</v>
      </c>
      <c r="AK114" s="140">
        <f>IF(ISERROR(VLOOKUP($C114,'LINHA 1'!$C$6:$BM$162,'Carga People'!AK$2,0)),0,VLOOKUP($C114,'LINHA 1'!$C$6:$BM$162,'Carga People'!AK$2,0))+IF(ISERROR(VLOOKUP($C114,'LINHA 2'!$C$6:$BM$114,'Carga People'!AK$2,0)),0,VLOOKUP($C114,'LINHA 2'!$C$6:$BM$114,'Carga People'!AK$2,0))+IF(ISERROR(VLOOKUP($C114,'LINHA 3'!$C$6:$BM$106,'Carga People'!AK$2,0)),0,VLOOKUP($C114,'LINHA 3'!$C$6:$BM$106,'Carga People'!AK$2,0))</f>
        <v>0</v>
      </c>
      <c r="AL114" s="140">
        <f>IF(ISERROR(VLOOKUP($C114,'LINHA 1'!$C$6:$BM$162,'Carga People'!AL$2,0)),0,VLOOKUP($C114,'LINHA 1'!$C$6:$BM$162,'Carga People'!AL$2,0))+IF(ISERROR(VLOOKUP($C114,'LINHA 2'!$C$6:$BM$114,'Carga People'!AL$2,0)),0,VLOOKUP($C114,'LINHA 2'!$C$6:$BM$114,'Carga People'!AL$2,0))+IF(ISERROR(VLOOKUP($C114,'LINHA 3'!$C$6:$BM$106,'Carga People'!AL$2,0)),0,VLOOKUP($C114,'LINHA 3'!$C$6:$BM$106,'Carga People'!AL$2,0))</f>
        <v>0</v>
      </c>
      <c r="AM114" s="140">
        <f>IF(ISERROR(VLOOKUP($C114,'LINHA 1'!$C$6:$BM$162,'Carga People'!AM$2,0)),0,VLOOKUP($C114,'LINHA 1'!$C$6:$BM$162,'Carga People'!AM$2,0))+IF(ISERROR(VLOOKUP($C114,'LINHA 2'!$C$6:$BM$114,'Carga People'!AM$2,0)),0,VLOOKUP($C114,'LINHA 2'!$C$6:$BM$114,'Carga People'!AM$2,0))+IF(ISERROR(VLOOKUP($C114,'LINHA 3'!$C$6:$BM$106,'Carga People'!AM$2,0)),0,VLOOKUP($C114,'LINHA 3'!$C$6:$BM$106,'Carga People'!AM$2,0))</f>
        <v>0</v>
      </c>
      <c r="AN114" s="140">
        <f>IF(ISERROR(VLOOKUP($C114,'LINHA 1'!$C$6:$BM$162,'Carga People'!AN$2,0)),0,VLOOKUP($C114,'LINHA 1'!$C$6:$BM$162,'Carga People'!AN$2,0))+IF(ISERROR(VLOOKUP($C114,'LINHA 2'!$C$6:$BM$114,'Carga People'!AN$2,0)),0,VLOOKUP($C114,'LINHA 2'!$C$6:$BM$114,'Carga People'!AN$2,0))+IF(ISERROR(VLOOKUP($C114,'LINHA 3'!$C$6:$BM$106,'Carga People'!AN$2,0)),0,VLOOKUP($C114,'LINHA 3'!$C$6:$BM$106,'Carga People'!AN$2,0))</f>
        <v>0</v>
      </c>
      <c r="AO114" s="140">
        <f>IF(ISERROR(VLOOKUP($C114,'LINHA 1'!$C$6:$BM$162,'Carga People'!AO$2,0)),0,VLOOKUP($C114,'LINHA 1'!$C$6:$BM$162,'Carga People'!AO$2,0))+IF(ISERROR(VLOOKUP($C114,'LINHA 2'!$C$6:$BM$114,'Carga People'!AO$2,0)),0,VLOOKUP($C114,'LINHA 2'!$C$6:$BM$114,'Carga People'!AO$2,0))+IF(ISERROR(VLOOKUP($C114,'LINHA 3'!$C$6:$BM$106,'Carga People'!AO$2,0)),0,VLOOKUP($C114,'LINHA 3'!$C$6:$BM$106,'Carga People'!AO$2,0))</f>
        <v>0</v>
      </c>
      <c r="AP114" s="140">
        <f>IF(ISERROR(VLOOKUP($C114,'LINHA 1'!$C$6:$BM$162,'Carga People'!AP$2,0)),0,VLOOKUP($C114,'LINHA 1'!$C$6:$BM$162,'Carga People'!AP$2,0))+IF(ISERROR(VLOOKUP($C114,'LINHA 2'!$C$6:$BM$114,'Carga People'!AP$2,0)),0,VLOOKUP($C114,'LINHA 2'!$C$6:$BM$114,'Carga People'!AP$2,0))+IF(ISERROR(VLOOKUP($C114,'LINHA 3'!$C$6:$BM$106,'Carga People'!AP$2,0)),0,VLOOKUP($C114,'LINHA 3'!$C$6:$BM$106,'Carga People'!AP$2,0))</f>
        <v>0</v>
      </c>
      <c r="AQ114" s="140">
        <f>IF(ISERROR(VLOOKUP($C114,'LINHA 1'!$C$6:$BM$162,'Carga People'!AQ$2,0)),0,VLOOKUP($C114,'LINHA 1'!$C$6:$BM$162,'Carga People'!AQ$2,0))+IF(ISERROR(VLOOKUP($C114,'LINHA 2'!$C$6:$BM$114,'Carga People'!AQ$2,0)),0,VLOOKUP($C114,'LINHA 2'!$C$6:$BM$114,'Carga People'!AQ$2,0))+IF(ISERROR(VLOOKUP($C114,'LINHA 3'!$C$6:$BM$106,'Carga People'!AQ$2,0)),0,VLOOKUP($C114,'LINHA 3'!$C$6:$BM$106,'Carga People'!AQ$2,0))</f>
        <v>0</v>
      </c>
      <c r="AR114" s="140">
        <f>IF(ISERROR(VLOOKUP($C114,'LINHA 1'!$C$6:$BM$162,'Carga People'!AR$2,0)),0,VLOOKUP($C114,'LINHA 1'!$C$6:$BM$162,'Carga People'!AR$2,0))+IF(ISERROR(VLOOKUP($C114,'LINHA 2'!$C$6:$BM$114,'Carga People'!AR$2,0)),0,VLOOKUP($C114,'LINHA 2'!$C$6:$BM$114,'Carga People'!AR$2,0))+IF(ISERROR(VLOOKUP($C114,'LINHA 3'!$C$6:$BM$106,'Carga People'!AR$2,0)),0,VLOOKUP($C114,'LINHA 3'!$C$6:$BM$106,'Carga People'!AR$2,0))</f>
        <v>0</v>
      </c>
      <c r="AS114" s="140">
        <f>IF(ISERROR(VLOOKUP($C114,'LINHA 1'!$C$6:$BM$162,'Carga People'!AS$2,0)),0,VLOOKUP($C114,'LINHA 1'!$C$6:$BM$162,'Carga People'!AS$2,0))+IF(ISERROR(VLOOKUP($C114,'LINHA 2'!$C$6:$BM$114,'Carga People'!AS$2,0)),0,VLOOKUP($C114,'LINHA 2'!$C$6:$BM$114,'Carga People'!AS$2,0))+IF(ISERROR(VLOOKUP($C114,'LINHA 3'!$C$6:$BM$106,'Carga People'!AS$2,0)),0,VLOOKUP($C114,'LINHA 3'!$C$6:$BM$106,'Carga People'!AS$2,0))</f>
        <v>0</v>
      </c>
      <c r="AT114" s="140">
        <f>IF(ISERROR(VLOOKUP($C114,'LINHA 1'!$C$6:$BM$162,'Carga People'!AT$2,0)),0,VLOOKUP($C114,'LINHA 1'!$C$6:$BM$162,'Carga People'!AT$2,0))+IF(ISERROR(VLOOKUP($C114,'LINHA 2'!$C$6:$BM$114,'Carga People'!AT$2,0)),0,VLOOKUP($C114,'LINHA 2'!$C$6:$BM$114,'Carga People'!AT$2,0))+IF(ISERROR(VLOOKUP($C114,'LINHA 3'!$C$6:$BM$106,'Carga People'!AT$2,0)),0,VLOOKUP($C114,'LINHA 3'!$C$6:$BM$106,'Carga People'!AT$2,0))</f>
        <v>0</v>
      </c>
      <c r="AU114" s="367">
        <f t="shared" si="12"/>
        <v>0</v>
      </c>
      <c r="AV114" s="780" t="str">
        <f t="shared" si="13"/>
        <v/>
      </c>
      <c r="AW114" s="90">
        <f>IF(D114="","",VLOOKUP(D114,MI_ME!$D$5:$AQ$336,39,0))</f>
        <v>0</v>
      </c>
      <c r="AX114" s="660"/>
    </row>
    <row r="115" spans="1:50" ht="18" customHeight="1" x14ac:dyDescent="0.3">
      <c r="A115" s="1792"/>
      <c r="B115" s="770" t="s">
        <v>617</v>
      </c>
      <c r="C115" s="770" t="s">
        <v>638</v>
      </c>
      <c r="D115" s="771" t="s">
        <v>641</v>
      </c>
      <c r="E115" s="1459" t="s">
        <v>928</v>
      </c>
      <c r="F115" s="770" t="s">
        <v>47</v>
      </c>
      <c r="G115" s="136"/>
      <c r="H115" s="137"/>
      <c r="I115" s="138"/>
      <c r="J115" s="139">
        <f>IF(ISERROR(VLOOKUP($C115,'LINHA 1'!$C$6:$BM$162,'Carga People'!J$2,0)),0,VLOOKUP($C115,'LINHA 1'!$C$6:$BM$162,'Carga People'!J$2,0))+IF(ISERROR(VLOOKUP($C115,'LINHA 2'!$C$6:$BM$114,'Carga People'!J$2,0)),0,VLOOKUP($C115,'LINHA 2'!$C$6:$BM$114,'Carga People'!J$2,0))+IF(ISERROR(VLOOKUP($C115,'LINHA 3'!$C$6:$BM$106,'Carga People'!J$2,0)),0,VLOOKUP($C115,'LINHA 3'!$C$6:$BM$106,'Carga People'!J$2,0))</f>
        <v>0</v>
      </c>
      <c r="K115" s="140">
        <f>IF(ISERROR(VLOOKUP($C115,'LINHA 1'!$C$6:$BM$162,'Carga People'!K$2,0)),0,VLOOKUP($C115,'LINHA 1'!$C$6:$BM$162,'Carga People'!K$2,0))+IF(ISERROR(VLOOKUP($C115,'LINHA 2'!$C$6:$BM$114,'Carga People'!K$2,0)),0,VLOOKUP($C115,'LINHA 2'!$C$6:$BM$114,'Carga People'!K$2,0))+IF(ISERROR(VLOOKUP($C115,'LINHA 3'!$C$6:$BM$106,'Carga People'!K$2,0)),0,VLOOKUP($C115,'LINHA 3'!$C$6:$BM$106,'Carga People'!K$2,0))</f>
        <v>0</v>
      </c>
      <c r="L115" s="140">
        <f>IF(ISERROR(VLOOKUP($C115,'LINHA 1'!$C$6:$BM$162,'Carga People'!L$2,0)),0,VLOOKUP($C115,'LINHA 1'!$C$6:$BM$162,'Carga People'!L$2,0))+IF(ISERROR(VLOOKUP($C115,'LINHA 2'!$C$6:$BM$114,'Carga People'!L$2,0)),0,VLOOKUP($C115,'LINHA 2'!$C$6:$BM$114,'Carga People'!L$2,0))+IF(ISERROR(VLOOKUP($C115,'LINHA 3'!$C$6:$BM$106,'Carga People'!L$2,0)),0,VLOOKUP($C115,'LINHA 3'!$C$6:$BM$106,'Carga People'!L$2,0))</f>
        <v>0</v>
      </c>
      <c r="M115" s="140">
        <f>IF(ISERROR(VLOOKUP($C115,'LINHA 1'!$C$6:$BM$162,'Carga People'!M$2,0)),0,VLOOKUP($C115,'LINHA 1'!$C$6:$BM$162,'Carga People'!M$2,0))+IF(ISERROR(VLOOKUP($C115,'LINHA 2'!$C$6:$BM$114,'Carga People'!M$2,0)),0,VLOOKUP($C115,'LINHA 2'!$C$6:$BM$114,'Carga People'!M$2,0))+IF(ISERROR(VLOOKUP($C115,'LINHA 3'!$C$6:$BM$106,'Carga People'!M$2,0)),0,VLOOKUP($C115,'LINHA 3'!$C$6:$BM$106,'Carga People'!M$2,0))</f>
        <v>0</v>
      </c>
      <c r="N115" s="140">
        <f>IF(ISERROR(VLOOKUP($C115,'LINHA 1'!$C$6:$BM$162,'Carga People'!N$2,0)),0,VLOOKUP($C115,'LINHA 1'!$C$6:$BM$162,'Carga People'!N$2,0))+IF(ISERROR(VLOOKUP($C115,'LINHA 2'!$C$6:$BM$114,'Carga People'!N$2,0)),0,VLOOKUP($C115,'LINHA 2'!$C$6:$BM$114,'Carga People'!N$2,0))+IF(ISERROR(VLOOKUP($C115,'LINHA 3'!$C$6:$BM$106,'Carga People'!N$2,0)),0,VLOOKUP($C115,'LINHA 3'!$C$6:$BM$106,'Carga People'!N$2,0))</f>
        <v>0</v>
      </c>
      <c r="O115" s="140">
        <f>IF(ISERROR(VLOOKUP($C115,'LINHA 1'!$C$6:$BM$162,'Carga People'!O$2,0)),0,VLOOKUP($C115,'LINHA 1'!$C$6:$BM$162,'Carga People'!O$2,0))+IF(ISERROR(VLOOKUP($C115,'LINHA 2'!$C$6:$BM$114,'Carga People'!O$2,0)),0,VLOOKUP($C115,'LINHA 2'!$C$6:$BM$114,'Carga People'!O$2,0))+IF(ISERROR(VLOOKUP($C115,'LINHA 3'!$C$6:$BM$106,'Carga People'!O$2,0)),0,VLOOKUP($C115,'LINHA 3'!$C$6:$BM$106,'Carga People'!O$2,0))</f>
        <v>195</v>
      </c>
      <c r="P115" s="140">
        <f>IF(ISERROR(VLOOKUP($C115,'LINHA 1'!$C$6:$BM$162,'Carga People'!P$2,0)),0,VLOOKUP($C115,'LINHA 1'!$C$6:$BM$162,'Carga People'!P$2,0))+IF(ISERROR(VLOOKUP($C115,'LINHA 2'!$C$6:$BM$114,'Carga People'!P$2,0)),0,VLOOKUP($C115,'LINHA 2'!$C$6:$BM$114,'Carga People'!P$2,0))+IF(ISERROR(VLOOKUP($C115,'LINHA 3'!$C$6:$BM$106,'Carga People'!P$2,0)),0,VLOOKUP($C115,'LINHA 3'!$C$6:$BM$106,'Carga People'!P$2,0))</f>
        <v>0</v>
      </c>
      <c r="Q115" s="140">
        <f>IF(ISERROR(VLOOKUP($C115,'LINHA 1'!$C$6:$BM$162,'Carga People'!Q$2,0)),0,VLOOKUP($C115,'LINHA 1'!$C$6:$BM$162,'Carga People'!Q$2,0))+IF(ISERROR(VLOOKUP($C115,'LINHA 2'!$C$6:$BM$114,'Carga People'!Q$2,0)),0,VLOOKUP($C115,'LINHA 2'!$C$6:$BM$114,'Carga People'!Q$2,0))+IF(ISERROR(VLOOKUP($C115,'LINHA 3'!$C$6:$BM$106,'Carga People'!Q$2,0)),0,VLOOKUP($C115,'LINHA 3'!$C$6:$BM$106,'Carga People'!Q$2,0))</f>
        <v>0</v>
      </c>
      <c r="R115" s="140">
        <f>IF(ISERROR(VLOOKUP($C115,'LINHA 1'!$C$6:$BM$162,'Carga People'!R$2,0)),0,VLOOKUP($C115,'LINHA 1'!$C$6:$BM$162,'Carga People'!R$2,0))+IF(ISERROR(VLOOKUP($C115,'LINHA 2'!$C$6:$BM$114,'Carga People'!R$2,0)),0,VLOOKUP($C115,'LINHA 2'!$C$6:$BM$114,'Carga People'!R$2,0))+IF(ISERROR(VLOOKUP($C115,'LINHA 3'!$C$6:$BM$106,'Carga People'!R$2,0)),0,VLOOKUP($C115,'LINHA 3'!$C$6:$BM$106,'Carga People'!R$2,0))</f>
        <v>0</v>
      </c>
      <c r="S115" s="140">
        <f>IF(ISERROR(VLOOKUP($C115,'LINHA 1'!$C$6:$BM$162,'Carga People'!S$2,0)),0,VLOOKUP($C115,'LINHA 1'!$C$6:$BM$162,'Carga People'!S$2,0))+IF(ISERROR(VLOOKUP($C115,'LINHA 2'!$C$6:$BM$114,'Carga People'!S$2,0)),0,VLOOKUP($C115,'LINHA 2'!$C$6:$BM$114,'Carga People'!S$2,0))+IF(ISERROR(VLOOKUP($C115,'LINHA 3'!$C$6:$BM$106,'Carga People'!S$2,0)),0,VLOOKUP($C115,'LINHA 3'!$C$6:$BM$106,'Carga People'!S$2,0))</f>
        <v>0</v>
      </c>
      <c r="T115" s="140">
        <f>IF(ISERROR(VLOOKUP($C115,'LINHA 1'!$C$6:$BM$162,'Carga People'!T$2,0)),0,VLOOKUP($C115,'LINHA 1'!$C$6:$BM$162,'Carga People'!T$2,0))+IF(ISERROR(VLOOKUP($C115,'LINHA 2'!$C$6:$BM$114,'Carga People'!T$2,0)),0,VLOOKUP($C115,'LINHA 2'!$C$6:$BM$114,'Carga People'!T$2,0))+IF(ISERROR(VLOOKUP($C115,'LINHA 3'!$C$6:$BM$106,'Carga People'!T$2,0)),0,VLOOKUP($C115,'LINHA 3'!$C$6:$BM$106,'Carga People'!T$2,0))</f>
        <v>0</v>
      </c>
      <c r="U115" s="140">
        <f>IF(ISERROR(VLOOKUP($C115,'LINHA 1'!$C$6:$BM$162,'Carga People'!U$2,0)),0,VLOOKUP($C115,'LINHA 1'!$C$6:$BM$162,'Carga People'!U$2,0))+IF(ISERROR(VLOOKUP($C115,'LINHA 2'!$C$6:$BM$114,'Carga People'!U$2,0)),0,VLOOKUP($C115,'LINHA 2'!$C$6:$BM$114,'Carga People'!U$2,0))+IF(ISERROR(VLOOKUP($C115,'LINHA 3'!$C$6:$BM$106,'Carga People'!U$2,0)),0,VLOOKUP($C115,'LINHA 3'!$C$6:$BM$106,'Carga People'!U$2,0))</f>
        <v>0</v>
      </c>
      <c r="V115" s="140">
        <f>IF(ISERROR(VLOOKUP($C115,'LINHA 1'!$C$6:$BM$162,'Carga People'!V$2,0)),0,VLOOKUP($C115,'LINHA 1'!$C$6:$BM$162,'Carga People'!V$2,0))+IF(ISERROR(VLOOKUP($C115,'LINHA 2'!$C$6:$BM$114,'Carga People'!V$2,0)),0,VLOOKUP($C115,'LINHA 2'!$C$6:$BM$114,'Carga People'!V$2,0))+IF(ISERROR(VLOOKUP($C115,'LINHA 3'!$C$6:$BM$106,'Carga People'!V$2,0)),0,VLOOKUP($C115,'LINHA 3'!$C$6:$BM$106,'Carga People'!V$2,0))</f>
        <v>0</v>
      </c>
      <c r="W115" s="140">
        <f>IF(ISERROR(VLOOKUP($C115,'LINHA 1'!$C$6:$BM$162,'Carga People'!W$2,0)),0,VLOOKUP($C115,'LINHA 1'!$C$6:$BM$162,'Carga People'!W$2,0))+IF(ISERROR(VLOOKUP($C115,'LINHA 2'!$C$6:$BM$114,'Carga People'!W$2,0)),0,VLOOKUP($C115,'LINHA 2'!$C$6:$BM$114,'Carga People'!W$2,0))+IF(ISERROR(VLOOKUP($C115,'LINHA 3'!$C$6:$BM$106,'Carga People'!W$2,0)),0,VLOOKUP($C115,'LINHA 3'!$C$6:$BM$106,'Carga People'!W$2,0))</f>
        <v>0</v>
      </c>
      <c r="X115" s="140">
        <f>IF(ISERROR(VLOOKUP($C115,'LINHA 1'!$C$6:$BM$162,'Carga People'!X$2,0)),0,VLOOKUP($C115,'LINHA 1'!$C$6:$BM$162,'Carga People'!X$2,0))+IF(ISERROR(VLOOKUP($C115,'LINHA 2'!$C$6:$BM$114,'Carga People'!X$2,0)),0,VLOOKUP($C115,'LINHA 2'!$C$6:$BM$114,'Carga People'!X$2,0))+IF(ISERROR(VLOOKUP($C115,'LINHA 3'!$C$6:$BM$106,'Carga People'!X$2,0)),0,VLOOKUP($C115,'LINHA 3'!$C$6:$BM$106,'Carga People'!X$2,0))</f>
        <v>0</v>
      </c>
      <c r="Y115" s="140">
        <f>IF(ISERROR(VLOOKUP($C115,'LINHA 1'!$C$6:$BM$162,'Carga People'!Y$2,0)),0,VLOOKUP($C115,'LINHA 1'!$C$6:$BM$162,'Carga People'!Y$2,0))+IF(ISERROR(VLOOKUP($C115,'LINHA 2'!$C$6:$BM$114,'Carga People'!Y$2,0)),0,VLOOKUP($C115,'LINHA 2'!$C$6:$BM$114,'Carga People'!Y$2,0))+IF(ISERROR(VLOOKUP($C115,'LINHA 3'!$C$6:$BM$106,'Carga People'!Y$2,0)),0,VLOOKUP($C115,'LINHA 3'!$C$6:$BM$106,'Carga People'!Y$2,0))</f>
        <v>0</v>
      </c>
      <c r="Z115" s="140">
        <f>IF(ISERROR(VLOOKUP($C115,'LINHA 1'!$C$6:$BM$162,'Carga People'!Z$2,0)),0,VLOOKUP($C115,'LINHA 1'!$C$6:$BM$162,'Carga People'!Z$2,0))+IF(ISERROR(VLOOKUP($C115,'LINHA 2'!$C$6:$BM$114,'Carga People'!Z$2,0)),0,VLOOKUP($C115,'LINHA 2'!$C$6:$BM$114,'Carga People'!Z$2,0))+IF(ISERROR(VLOOKUP($C115,'LINHA 3'!$C$6:$BM$106,'Carga People'!Z$2,0)),0,VLOOKUP($C115,'LINHA 3'!$C$6:$BM$106,'Carga People'!Z$2,0))</f>
        <v>0</v>
      </c>
      <c r="AA115" s="140">
        <f>IF(ISERROR(VLOOKUP($C115,'LINHA 1'!$C$6:$BM$162,'Carga People'!AA$2,0)),0,VLOOKUP($C115,'LINHA 1'!$C$6:$BM$162,'Carga People'!AA$2,0))+IF(ISERROR(VLOOKUP($C115,'LINHA 2'!$C$6:$BM$114,'Carga People'!AA$2,0)),0,VLOOKUP($C115,'LINHA 2'!$C$6:$BM$114,'Carga People'!AA$2,0))+IF(ISERROR(VLOOKUP($C115,'LINHA 3'!$C$6:$BM$106,'Carga People'!AA$2,0)),0,VLOOKUP($C115,'LINHA 3'!$C$6:$BM$106,'Carga People'!AA$2,0))</f>
        <v>0</v>
      </c>
      <c r="AB115" s="140">
        <f>IF(ISERROR(VLOOKUP($C115,'LINHA 1'!$C$6:$BM$162,'Carga People'!AB$2,0)),0,VLOOKUP($C115,'LINHA 1'!$C$6:$BM$162,'Carga People'!AB$2,0))+IF(ISERROR(VLOOKUP($C115,'LINHA 2'!$C$6:$BM$114,'Carga People'!AB$2,0)),0,VLOOKUP($C115,'LINHA 2'!$C$6:$BM$114,'Carga People'!AB$2,0))+IF(ISERROR(VLOOKUP($C115,'LINHA 3'!$C$6:$BM$106,'Carga People'!AB$2,0)),0,VLOOKUP($C115,'LINHA 3'!$C$6:$BM$106,'Carga People'!AB$2,0))</f>
        <v>0</v>
      </c>
      <c r="AC115" s="140">
        <f>IF(ISERROR(VLOOKUP($C115,'LINHA 1'!$C$6:$BM$162,'Carga People'!AC$2,0)),0,VLOOKUP($C115,'LINHA 1'!$C$6:$BM$162,'Carga People'!AC$2,0))+IF(ISERROR(VLOOKUP($C115,'LINHA 2'!$C$6:$BM$114,'Carga People'!AC$2,0)),0,VLOOKUP($C115,'LINHA 2'!$C$6:$BM$114,'Carga People'!AC$2,0))+IF(ISERROR(VLOOKUP($C115,'LINHA 3'!$C$6:$BM$106,'Carga People'!AC$2,0)),0,VLOOKUP($C115,'LINHA 3'!$C$6:$BM$106,'Carga People'!AC$2,0))</f>
        <v>0</v>
      </c>
      <c r="AD115" s="140">
        <f>IF(ISERROR(VLOOKUP($C115,'LINHA 1'!$C$6:$BM$162,'Carga People'!AD$2,0)),0,VLOOKUP($C115,'LINHA 1'!$C$6:$BM$162,'Carga People'!AD$2,0))+IF(ISERROR(VLOOKUP($C115,'LINHA 2'!$C$6:$BM$114,'Carga People'!AD$2,0)),0,VLOOKUP($C115,'LINHA 2'!$C$6:$BM$114,'Carga People'!AD$2,0))+IF(ISERROR(VLOOKUP($C115,'LINHA 3'!$C$6:$BM$106,'Carga People'!AD$2,0)),0,VLOOKUP($C115,'LINHA 3'!$C$6:$BM$106,'Carga People'!AD$2,0))</f>
        <v>0</v>
      </c>
      <c r="AE115" s="140">
        <f>IF(ISERROR(VLOOKUP($C115,'LINHA 1'!$C$6:$BM$162,'Carga People'!AE$2,0)),0,VLOOKUP($C115,'LINHA 1'!$C$6:$BM$162,'Carga People'!AE$2,0))+IF(ISERROR(VLOOKUP($C115,'LINHA 2'!$C$6:$BM$114,'Carga People'!AE$2,0)),0,VLOOKUP($C115,'LINHA 2'!$C$6:$BM$114,'Carga People'!AE$2,0))+IF(ISERROR(VLOOKUP($C115,'LINHA 3'!$C$6:$BM$106,'Carga People'!AE$2,0)),0,VLOOKUP($C115,'LINHA 3'!$C$6:$BM$106,'Carga People'!AE$2,0))</f>
        <v>0</v>
      </c>
      <c r="AF115" s="140">
        <f>IF(ISERROR(VLOOKUP($C115,'LINHA 1'!$C$6:$BM$162,'Carga People'!AF$2,0)),0,VLOOKUP($C115,'LINHA 1'!$C$6:$BM$162,'Carga People'!AF$2,0))+IF(ISERROR(VLOOKUP($C115,'LINHA 2'!$C$6:$BM$114,'Carga People'!AF$2,0)),0,VLOOKUP($C115,'LINHA 2'!$C$6:$BM$114,'Carga People'!AF$2,0))+IF(ISERROR(VLOOKUP($C115,'LINHA 3'!$C$6:$BM$106,'Carga People'!AF$2,0)),0,VLOOKUP($C115,'LINHA 3'!$C$6:$BM$106,'Carga People'!AF$2,0))</f>
        <v>0</v>
      </c>
      <c r="AG115" s="140">
        <f>IF(ISERROR(VLOOKUP($C115,'LINHA 1'!$C$6:$BM$162,'Carga People'!AG$2,0)),0,VLOOKUP($C115,'LINHA 1'!$C$6:$BM$162,'Carga People'!AG$2,0))+IF(ISERROR(VLOOKUP($C115,'LINHA 2'!$C$6:$BM$114,'Carga People'!AG$2,0)),0,VLOOKUP($C115,'LINHA 2'!$C$6:$BM$114,'Carga People'!AG$2,0))+IF(ISERROR(VLOOKUP($C115,'LINHA 3'!$C$6:$BM$106,'Carga People'!AG$2,0)),0,VLOOKUP($C115,'LINHA 3'!$C$6:$BM$106,'Carga People'!AG$2,0))</f>
        <v>0</v>
      </c>
      <c r="AH115" s="140">
        <f>IF(ISERROR(VLOOKUP($C115,'LINHA 1'!$C$6:$BM$162,'Carga People'!AH$2,0)),0,VLOOKUP($C115,'LINHA 1'!$C$6:$BM$162,'Carga People'!AH$2,0))+IF(ISERROR(VLOOKUP($C115,'LINHA 2'!$C$6:$BM$114,'Carga People'!AH$2,0)),0,VLOOKUP($C115,'LINHA 2'!$C$6:$BM$114,'Carga People'!AH$2,0))+IF(ISERROR(VLOOKUP($C115,'LINHA 3'!$C$6:$BM$106,'Carga People'!AH$2,0)),0,VLOOKUP($C115,'LINHA 3'!$C$6:$BM$106,'Carga People'!AH$2,0))</f>
        <v>0</v>
      </c>
      <c r="AI115" s="140">
        <f>IF(ISERROR(VLOOKUP($C115,'LINHA 1'!$C$6:$BM$162,'Carga People'!AI$2,0)),0,VLOOKUP($C115,'LINHA 1'!$C$6:$BM$162,'Carga People'!AI$2,0))+IF(ISERROR(VLOOKUP($C115,'LINHA 2'!$C$6:$BM$114,'Carga People'!AI$2,0)),0,VLOOKUP($C115,'LINHA 2'!$C$6:$BM$114,'Carga People'!AI$2,0))+IF(ISERROR(VLOOKUP($C115,'LINHA 3'!$C$6:$BM$106,'Carga People'!AI$2,0)),0,VLOOKUP($C115,'LINHA 3'!$C$6:$BM$106,'Carga People'!AI$2,0))</f>
        <v>0</v>
      </c>
      <c r="AJ115" s="140">
        <f>IF(ISERROR(VLOOKUP($C115,'LINHA 1'!$C$6:$BM$162,'Carga People'!AJ$2,0)),0,VLOOKUP($C115,'LINHA 1'!$C$6:$BM$162,'Carga People'!AJ$2,0))+IF(ISERROR(VLOOKUP($C115,'LINHA 2'!$C$6:$BM$114,'Carga People'!AJ$2,0)),0,VLOOKUP($C115,'LINHA 2'!$C$6:$BM$114,'Carga People'!AJ$2,0))+IF(ISERROR(VLOOKUP($C115,'LINHA 3'!$C$6:$BM$106,'Carga People'!AJ$2,0)),0,VLOOKUP($C115,'LINHA 3'!$C$6:$BM$106,'Carga People'!AJ$2,0))</f>
        <v>0</v>
      </c>
      <c r="AK115" s="140">
        <f>IF(ISERROR(VLOOKUP($C115,'LINHA 1'!$C$6:$BM$162,'Carga People'!AK$2,0)),0,VLOOKUP($C115,'LINHA 1'!$C$6:$BM$162,'Carga People'!AK$2,0))+IF(ISERROR(VLOOKUP($C115,'LINHA 2'!$C$6:$BM$114,'Carga People'!AK$2,0)),0,VLOOKUP($C115,'LINHA 2'!$C$6:$BM$114,'Carga People'!AK$2,0))+IF(ISERROR(VLOOKUP($C115,'LINHA 3'!$C$6:$BM$106,'Carga People'!AK$2,0)),0,VLOOKUP($C115,'LINHA 3'!$C$6:$BM$106,'Carga People'!AK$2,0))</f>
        <v>0</v>
      </c>
      <c r="AL115" s="140">
        <f>IF(ISERROR(VLOOKUP($C115,'LINHA 1'!$C$6:$BM$162,'Carga People'!AL$2,0)),0,VLOOKUP($C115,'LINHA 1'!$C$6:$BM$162,'Carga People'!AL$2,0))+IF(ISERROR(VLOOKUP($C115,'LINHA 2'!$C$6:$BM$114,'Carga People'!AL$2,0)),0,VLOOKUP($C115,'LINHA 2'!$C$6:$BM$114,'Carga People'!AL$2,0))+IF(ISERROR(VLOOKUP($C115,'LINHA 3'!$C$6:$BM$106,'Carga People'!AL$2,0)),0,VLOOKUP($C115,'LINHA 3'!$C$6:$BM$106,'Carga People'!AL$2,0))</f>
        <v>0</v>
      </c>
      <c r="AM115" s="140">
        <f>IF(ISERROR(VLOOKUP($C115,'LINHA 1'!$C$6:$BM$162,'Carga People'!AM$2,0)),0,VLOOKUP($C115,'LINHA 1'!$C$6:$BM$162,'Carga People'!AM$2,0))+IF(ISERROR(VLOOKUP($C115,'LINHA 2'!$C$6:$BM$114,'Carga People'!AM$2,0)),0,VLOOKUP($C115,'LINHA 2'!$C$6:$BM$114,'Carga People'!AM$2,0))+IF(ISERROR(VLOOKUP($C115,'LINHA 3'!$C$6:$BM$106,'Carga People'!AM$2,0)),0,VLOOKUP($C115,'LINHA 3'!$C$6:$BM$106,'Carga People'!AM$2,0))</f>
        <v>0</v>
      </c>
      <c r="AN115" s="140">
        <f>IF(ISERROR(VLOOKUP($C115,'LINHA 1'!$C$6:$BM$162,'Carga People'!AN$2,0)),0,VLOOKUP($C115,'LINHA 1'!$C$6:$BM$162,'Carga People'!AN$2,0))+IF(ISERROR(VLOOKUP($C115,'LINHA 2'!$C$6:$BM$114,'Carga People'!AN$2,0)),0,VLOOKUP($C115,'LINHA 2'!$C$6:$BM$114,'Carga People'!AN$2,0))+IF(ISERROR(VLOOKUP($C115,'LINHA 3'!$C$6:$BM$106,'Carga People'!AN$2,0)),0,VLOOKUP($C115,'LINHA 3'!$C$6:$BM$106,'Carga People'!AN$2,0))</f>
        <v>0</v>
      </c>
      <c r="AO115" s="140">
        <f>IF(ISERROR(VLOOKUP($C115,'LINHA 1'!$C$6:$BM$162,'Carga People'!AO$2,0)),0,VLOOKUP($C115,'LINHA 1'!$C$6:$BM$162,'Carga People'!AO$2,0))+IF(ISERROR(VLOOKUP($C115,'LINHA 2'!$C$6:$BM$114,'Carga People'!AO$2,0)),0,VLOOKUP($C115,'LINHA 2'!$C$6:$BM$114,'Carga People'!AO$2,0))+IF(ISERROR(VLOOKUP($C115,'LINHA 3'!$C$6:$BM$106,'Carga People'!AO$2,0)),0,VLOOKUP($C115,'LINHA 3'!$C$6:$BM$106,'Carga People'!AO$2,0))</f>
        <v>0</v>
      </c>
      <c r="AP115" s="140">
        <f>IF(ISERROR(VLOOKUP($C115,'LINHA 1'!$C$6:$BM$162,'Carga People'!AP$2,0)),0,VLOOKUP($C115,'LINHA 1'!$C$6:$BM$162,'Carga People'!AP$2,0))+IF(ISERROR(VLOOKUP($C115,'LINHA 2'!$C$6:$BM$114,'Carga People'!AP$2,0)),0,VLOOKUP($C115,'LINHA 2'!$C$6:$BM$114,'Carga People'!AP$2,0))+IF(ISERROR(VLOOKUP($C115,'LINHA 3'!$C$6:$BM$106,'Carga People'!AP$2,0)),0,VLOOKUP($C115,'LINHA 3'!$C$6:$BM$106,'Carga People'!AP$2,0))</f>
        <v>0</v>
      </c>
      <c r="AQ115" s="140">
        <f>IF(ISERROR(VLOOKUP($C115,'LINHA 1'!$C$6:$BM$162,'Carga People'!AQ$2,0)),0,VLOOKUP($C115,'LINHA 1'!$C$6:$BM$162,'Carga People'!AQ$2,0))+IF(ISERROR(VLOOKUP($C115,'LINHA 2'!$C$6:$BM$114,'Carga People'!AQ$2,0)),0,VLOOKUP($C115,'LINHA 2'!$C$6:$BM$114,'Carga People'!AQ$2,0))+IF(ISERROR(VLOOKUP($C115,'LINHA 3'!$C$6:$BM$106,'Carga People'!AQ$2,0)),0,VLOOKUP($C115,'LINHA 3'!$C$6:$BM$106,'Carga People'!AQ$2,0))</f>
        <v>0</v>
      </c>
      <c r="AR115" s="140">
        <f>IF(ISERROR(VLOOKUP($C115,'LINHA 1'!$C$6:$BM$162,'Carga People'!AR$2,0)),0,VLOOKUP($C115,'LINHA 1'!$C$6:$BM$162,'Carga People'!AR$2,0))+IF(ISERROR(VLOOKUP($C115,'LINHA 2'!$C$6:$BM$114,'Carga People'!AR$2,0)),0,VLOOKUP($C115,'LINHA 2'!$C$6:$BM$114,'Carga People'!AR$2,0))+IF(ISERROR(VLOOKUP($C115,'LINHA 3'!$C$6:$BM$106,'Carga People'!AR$2,0)),0,VLOOKUP($C115,'LINHA 3'!$C$6:$BM$106,'Carga People'!AR$2,0))</f>
        <v>0</v>
      </c>
      <c r="AS115" s="140">
        <f>IF(ISERROR(VLOOKUP($C115,'LINHA 1'!$C$6:$BM$162,'Carga People'!AS$2,0)),0,VLOOKUP($C115,'LINHA 1'!$C$6:$BM$162,'Carga People'!AS$2,0))+IF(ISERROR(VLOOKUP($C115,'LINHA 2'!$C$6:$BM$114,'Carga People'!AS$2,0)),0,VLOOKUP($C115,'LINHA 2'!$C$6:$BM$114,'Carga People'!AS$2,0))+IF(ISERROR(VLOOKUP($C115,'LINHA 3'!$C$6:$BM$106,'Carga People'!AS$2,0)),0,VLOOKUP($C115,'LINHA 3'!$C$6:$BM$106,'Carga People'!AS$2,0))</f>
        <v>0</v>
      </c>
      <c r="AT115" s="140">
        <f>IF(ISERROR(VLOOKUP($C115,'LINHA 1'!$C$6:$BM$162,'Carga People'!AT$2,0)),0,VLOOKUP($C115,'LINHA 1'!$C$6:$BM$162,'Carga People'!AT$2,0))+IF(ISERROR(VLOOKUP($C115,'LINHA 2'!$C$6:$BM$114,'Carga People'!AT$2,0)),0,VLOOKUP($C115,'LINHA 2'!$C$6:$BM$114,'Carga People'!AT$2,0))+IF(ISERROR(VLOOKUP($C115,'LINHA 3'!$C$6:$BM$106,'Carga People'!AT$2,0)),0,VLOOKUP($C115,'LINHA 3'!$C$6:$BM$106,'Carga People'!AT$2,0))</f>
        <v>0</v>
      </c>
      <c r="AU115" s="367">
        <f t="shared" si="12"/>
        <v>195</v>
      </c>
      <c r="AV115" s="780" t="str">
        <f t="shared" si="13"/>
        <v/>
      </c>
      <c r="AW115" s="90">
        <f>IF(D115="","",VLOOKUP(D115,MI_ME!$D$5:$AQ$336,39,0))</f>
        <v>0</v>
      </c>
      <c r="AX115" s="660"/>
    </row>
    <row r="116" spans="1:50" ht="18" hidden="1" customHeight="1" x14ac:dyDescent="0.3">
      <c r="A116" s="1792"/>
      <c r="B116" s="770" t="s">
        <v>207</v>
      </c>
      <c r="C116" s="770" t="s">
        <v>402</v>
      </c>
      <c r="D116" s="771" t="s">
        <v>250</v>
      </c>
      <c r="E116" s="1459" t="s">
        <v>975</v>
      </c>
      <c r="F116" s="770" t="s">
        <v>47</v>
      </c>
      <c r="G116" s="136"/>
      <c r="H116" s="137"/>
      <c r="I116" s="138"/>
      <c r="J116" s="139">
        <f>IF(ISERROR(VLOOKUP($C116,'LINHA 1'!$C$6:$BM$162,'Carga People'!J$2,0)),0,VLOOKUP($C116,'LINHA 1'!$C$6:$BM$162,'Carga People'!J$2,0))+IF(ISERROR(VLOOKUP($C116,'LINHA 2'!$C$6:$BM$114,'Carga People'!J$2,0)),0,VLOOKUP($C116,'LINHA 2'!$C$6:$BM$114,'Carga People'!J$2,0))+IF(ISERROR(VLOOKUP($C116,'LINHA 3'!$C$6:$BM$106,'Carga People'!J$2,0)),0,VLOOKUP($C116,'LINHA 3'!$C$6:$BM$106,'Carga People'!J$2,0))</f>
        <v>0</v>
      </c>
      <c r="K116" s="140">
        <f>IF(ISERROR(VLOOKUP($C116,'LINHA 1'!$C$6:$BM$162,'Carga People'!K$2,0)),0,VLOOKUP($C116,'LINHA 1'!$C$6:$BM$162,'Carga People'!K$2,0))+IF(ISERROR(VLOOKUP($C116,'LINHA 2'!$C$6:$BM$114,'Carga People'!K$2,0)),0,VLOOKUP($C116,'LINHA 2'!$C$6:$BM$114,'Carga People'!K$2,0))+IF(ISERROR(VLOOKUP($C116,'LINHA 3'!$C$6:$BM$106,'Carga People'!K$2,0)),0,VLOOKUP($C116,'LINHA 3'!$C$6:$BM$106,'Carga People'!K$2,0))</f>
        <v>0</v>
      </c>
      <c r="L116" s="140">
        <f>IF(ISERROR(VLOOKUP($C116,'LINHA 1'!$C$6:$BM$162,'Carga People'!L$2,0)),0,VLOOKUP($C116,'LINHA 1'!$C$6:$BM$162,'Carga People'!L$2,0))+IF(ISERROR(VLOOKUP($C116,'LINHA 2'!$C$6:$BM$114,'Carga People'!L$2,0)),0,VLOOKUP($C116,'LINHA 2'!$C$6:$BM$114,'Carga People'!L$2,0))+IF(ISERROR(VLOOKUP($C116,'LINHA 3'!$C$6:$BM$106,'Carga People'!L$2,0)),0,VLOOKUP($C116,'LINHA 3'!$C$6:$BM$106,'Carga People'!L$2,0))</f>
        <v>0</v>
      </c>
      <c r="M116" s="140">
        <f>IF(ISERROR(VLOOKUP($C116,'LINHA 1'!$C$6:$BM$162,'Carga People'!M$2,0)),0,VLOOKUP($C116,'LINHA 1'!$C$6:$BM$162,'Carga People'!M$2,0))+IF(ISERROR(VLOOKUP($C116,'LINHA 2'!$C$6:$BM$114,'Carga People'!M$2,0)),0,VLOOKUP($C116,'LINHA 2'!$C$6:$BM$114,'Carga People'!M$2,0))+IF(ISERROR(VLOOKUP($C116,'LINHA 3'!$C$6:$BM$106,'Carga People'!M$2,0)),0,VLOOKUP($C116,'LINHA 3'!$C$6:$BM$106,'Carga People'!M$2,0))</f>
        <v>0</v>
      </c>
      <c r="N116" s="140">
        <f>IF(ISERROR(VLOOKUP($C116,'LINHA 1'!$C$6:$BM$162,'Carga People'!N$2,0)),0,VLOOKUP($C116,'LINHA 1'!$C$6:$BM$162,'Carga People'!N$2,0))+IF(ISERROR(VLOOKUP($C116,'LINHA 2'!$C$6:$BM$114,'Carga People'!N$2,0)),0,VLOOKUP($C116,'LINHA 2'!$C$6:$BM$114,'Carga People'!N$2,0))+IF(ISERROR(VLOOKUP($C116,'LINHA 3'!$C$6:$BM$106,'Carga People'!N$2,0)),0,VLOOKUP($C116,'LINHA 3'!$C$6:$BM$106,'Carga People'!N$2,0))</f>
        <v>0</v>
      </c>
      <c r="O116" s="140">
        <f>IF(ISERROR(VLOOKUP($C116,'LINHA 1'!$C$6:$BM$162,'Carga People'!O$2,0)),0,VLOOKUP($C116,'LINHA 1'!$C$6:$BM$162,'Carga People'!O$2,0))+IF(ISERROR(VLOOKUP($C116,'LINHA 2'!$C$6:$BM$114,'Carga People'!O$2,0)),0,VLOOKUP($C116,'LINHA 2'!$C$6:$BM$114,'Carga People'!O$2,0))+IF(ISERROR(VLOOKUP($C116,'LINHA 3'!$C$6:$BM$106,'Carga People'!O$2,0)),0,VLOOKUP($C116,'LINHA 3'!$C$6:$BM$106,'Carga People'!O$2,0))</f>
        <v>0</v>
      </c>
      <c r="P116" s="140">
        <f>IF(ISERROR(VLOOKUP($C116,'LINHA 1'!$C$6:$BM$162,'Carga People'!P$2,0)),0,VLOOKUP($C116,'LINHA 1'!$C$6:$BM$162,'Carga People'!P$2,0))+IF(ISERROR(VLOOKUP($C116,'LINHA 2'!$C$6:$BM$114,'Carga People'!P$2,0)),0,VLOOKUP($C116,'LINHA 2'!$C$6:$BM$114,'Carga People'!P$2,0))+IF(ISERROR(VLOOKUP($C116,'LINHA 3'!$C$6:$BM$106,'Carga People'!P$2,0)),0,VLOOKUP($C116,'LINHA 3'!$C$6:$BM$106,'Carga People'!P$2,0))</f>
        <v>0</v>
      </c>
      <c r="Q116" s="140">
        <f>IF(ISERROR(VLOOKUP($C116,'LINHA 1'!$C$6:$BM$162,'Carga People'!Q$2,0)),0,VLOOKUP($C116,'LINHA 1'!$C$6:$BM$162,'Carga People'!Q$2,0))+IF(ISERROR(VLOOKUP($C116,'LINHA 2'!$C$6:$BM$114,'Carga People'!Q$2,0)),0,VLOOKUP($C116,'LINHA 2'!$C$6:$BM$114,'Carga People'!Q$2,0))+IF(ISERROR(VLOOKUP($C116,'LINHA 3'!$C$6:$BM$106,'Carga People'!Q$2,0)),0,VLOOKUP($C116,'LINHA 3'!$C$6:$BM$106,'Carga People'!Q$2,0))</f>
        <v>0</v>
      </c>
      <c r="R116" s="140">
        <f>IF(ISERROR(VLOOKUP($C116,'LINHA 1'!$C$6:$BM$162,'Carga People'!R$2,0)),0,VLOOKUP($C116,'LINHA 1'!$C$6:$BM$162,'Carga People'!R$2,0))+IF(ISERROR(VLOOKUP($C116,'LINHA 2'!$C$6:$BM$114,'Carga People'!R$2,0)),0,VLOOKUP($C116,'LINHA 2'!$C$6:$BM$114,'Carga People'!R$2,0))+IF(ISERROR(VLOOKUP($C116,'LINHA 3'!$C$6:$BM$106,'Carga People'!R$2,0)),0,VLOOKUP($C116,'LINHA 3'!$C$6:$BM$106,'Carga People'!R$2,0))</f>
        <v>0</v>
      </c>
      <c r="S116" s="140">
        <f>IF(ISERROR(VLOOKUP($C116,'LINHA 1'!$C$6:$BM$162,'Carga People'!S$2,0)),0,VLOOKUP($C116,'LINHA 1'!$C$6:$BM$162,'Carga People'!S$2,0))+IF(ISERROR(VLOOKUP($C116,'LINHA 2'!$C$6:$BM$114,'Carga People'!S$2,0)),0,VLOOKUP($C116,'LINHA 2'!$C$6:$BM$114,'Carga People'!S$2,0))+IF(ISERROR(VLOOKUP($C116,'LINHA 3'!$C$6:$BM$106,'Carga People'!S$2,0)),0,VLOOKUP($C116,'LINHA 3'!$C$6:$BM$106,'Carga People'!S$2,0))</f>
        <v>0</v>
      </c>
      <c r="T116" s="140">
        <f>IF(ISERROR(VLOOKUP($C116,'LINHA 1'!$C$6:$BM$162,'Carga People'!T$2,0)),0,VLOOKUP($C116,'LINHA 1'!$C$6:$BM$162,'Carga People'!T$2,0))+IF(ISERROR(VLOOKUP($C116,'LINHA 2'!$C$6:$BM$114,'Carga People'!T$2,0)),0,VLOOKUP($C116,'LINHA 2'!$C$6:$BM$114,'Carga People'!T$2,0))+IF(ISERROR(VLOOKUP($C116,'LINHA 3'!$C$6:$BM$106,'Carga People'!T$2,0)),0,VLOOKUP($C116,'LINHA 3'!$C$6:$BM$106,'Carga People'!T$2,0))</f>
        <v>0</v>
      </c>
      <c r="U116" s="140">
        <f>IF(ISERROR(VLOOKUP($C116,'LINHA 1'!$C$6:$BM$162,'Carga People'!U$2,0)),0,VLOOKUP($C116,'LINHA 1'!$C$6:$BM$162,'Carga People'!U$2,0))+IF(ISERROR(VLOOKUP($C116,'LINHA 2'!$C$6:$BM$114,'Carga People'!U$2,0)),0,VLOOKUP($C116,'LINHA 2'!$C$6:$BM$114,'Carga People'!U$2,0))+IF(ISERROR(VLOOKUP($C116,'LINHA 3'!$C$6:$BM$106,'Carga People'!U$2,0)),0,VLOOKUP($C116,'LINHA 3'!$C$6:$BM$106,'Carga People'!U$2,0))</f>
        <v>0</v>
      </c>
      <c r="V116" s="140">
        <f>IF(ISERROR(VLOOKUP($C116,'LINHA 1'!$C$6:$BM$162,'Carga People'!V$2,0)),0,VLOOKUP($C116,'LINHA 1'!$C$6:$BM$162,'Carga People'!V$2,0))+IF(ISERROR(VLOOKUP($C116,'LINHA 2'!$C$6:$BM$114,'Carga People'!V$2,0)),0,VLOOKUP($C116,'LINHA 2'!$C$6:$BM$114,'Carga People'!V$2,0))+IF(ISERROR(VLOOKUP($C116,'LINHA 3'!$C$6:$BM$106,'Carga People'!V$2,0)),0,VLOOKUP($C116,'LINHA 3'!$C$6:$BM$106,'Carga People'!V$2,0))</f>
        <v>0</v>
      </c>
      <c r="W116" s="140">
        <f>IF(ISERROR(VLOOKUP($C116,'LINHA 1'!$C$6:$BM$162,'Carga People'!W$2,0)),0,VLOOKUP($C116,'LINHA 1'!$C$6:$BM$162,'Carga People'!W$2,0))+IF(ISERROR(VLOOKUP($C116,'LINHA 2'!$C$6:$BM$114,'Carga People'!W$2,0)),0,VLOOKUP($C116,'LINHA 2'!$C$6:$BM$114,'Carga People'!W$2,0))+IF(ISERROR(VLOOKUP($C116,'LINHA 3'!$C$6:$BM$106,'Carga People'!W$2,0)),0,VLOOKUP($C116,'LINHA 3'!$C$6:$BM$106,'Carga People'!W$2,0))</f>
        <v>0</v>
      </c>
      <c r="X116" s="140">
        <f>IF(ISERROR(VLOOKUP($C116,'LINHA 1'!$C$6:$BM$162,'Carga People'!X$2,0)),0,VLOOKUP($C116,'LINHA 1'!$C$6:$BM$162,'Carga People'!X$2,0))+IF(ISERROR(VLOOKUP($C116,'LINHA 2'!$C$6:$BM$114,'Carga People'!X$2,0)),0,VLOOKUP($C116,'LINHA 2'!$C$6:$BM$114,'Carga People'!X$2,0))+IF(ISERROR(VLOOKUP($C116,'LINHA 3'!$C$6:$BM$106,'Carga People'!X$2,0)),0,VLOOKUP($C116,'LINHA 3'!$C$6:$BM$106,'Carga People'!X$2,0))</f>
        <v>0</v>
      </c>
      <c r="Y116" s="140">
        <f>IF(ISERROR(VLOOKUP($C116,'LINHA 1'!$C$6:$BM$162,'Carga People'!Y$2,0)),0,VLOOKUP($C116,'LINHA 1'!$C$6:$BM$162,'Carga People'!Y$2,0))+IF(ISERROR(VLOOKUP($C116,'LINHA 2'!$C$6:$BM$114,'Carga People'!Y$2,0)),0,VLOOKUP($C116,'LINHA 2'!$C$6:$BM$114,'Carga People'!Y$2,0))+IF(ISERROR(VLOOKUP($C116,'LINHA 3'!$C$6:$BM$106,'Carga People'!Y$2,0)),0,VLOOKUP($C116,'LINHA 3'!$C$6:$BM$106,'Carga People'!Y$2,0))</f>
        <v>0</v>
      </c>
      <c r="Z116" s="140">
        <f>IF(ISERROR(VLOOKUP($C116,'LINHA 1'!$C$6:$BM$162,'Carga People'!Z$2,0)),0,VLOOKUP($C116,'LINHA 1'!$C$6:$BM$162,'Carga People'!Z$2,0))+IF(ISERROR(VLOOKUP($C116,'LINHA 2'!$C$6:$BM$114,'Carga People'!Z$2,0)),0,VLOOKUP($C116,'LINHA 2'!$C$6:$BM$114,'Carga People'!Z$2,0))+IF(ISERROR(VLOOKUP($C116,'LINHA 3'!$C$6:$BM$106,'Carga People'!Z$2,0)),0,VLOOKUP($C116,'LINHA 3'!$C$6:$BM$106,'Carga People'!Z$2,0))</f>
        <v>0</v>
      </c>
      <c r="AA116" s="140">
        <f>IF(ISERROR(VLOOKUP($C116,'LINHA 1'!$C$6:$BM$162,'Carga People'!AA$2,0)),0,VLOOKUP($C116,'LINHA 1'!$C$6:$BM$162,'Carga People'!AA$2,0))+IF(ISERROR(VLOOKUP($C116,'LINHA 2'!$C$6:$BM$114,'Carga People'!AA$2,0)),0,VLOOKUP($C116,'LINHA 2'!$C$6:$BM$114,'Carga People'!AA$2,0))+IF(ISERROR(VLOOKUP($C116,'LINHA 3'!$C$6:$BM$106,'Carga People'!AA$2,0)),0,VLOOKUP($C116,'LINHA 3'!$C$6:$BM$106,'Carga People'!AA$2,0))</f>
        <v>0</v>
      </c>
      <c r="AB116" s="140">
        <f>IF(ISERROR(VLOOKUP($C116,'LINHA 1'!$C$6:$BM$162,'Carga People'!AB$2,0)),0,VLOOKUP($C116,'LINHA 1'!$C$6:$BM$162,'Carga People'!AB$2,0))+IF(ISERROR(VLOOKUP($C116,'LINHA 2'!$C$6:$BM$114,'Carga People'!AB$2,0)),0,VLOOKUP($C116,'LINHA 2'!$C$6:$BM$114,'Carga People'!AB$2,0))+IF(ISERROR(VLOOKUP($C116,'LINHA 3'!$C$6:$BM$106,'Carga People'!AB$2,0)),0,VLOOKUP($C116,'LINHA 3'!$C$6:$BM$106,'Carga People'!AB$2,0))</f>
        <v>0</v>
      </c>
      <c r="AC116" s="140">
        <f>IF(ISERROR(VLOOKUP($C116,'LINHA 1'!$C$6:$BM$162,'Carga People'!AC$2,0)),0,VLOOKUP($C116,'LINHA 1'!$C$6:$BM$162,'Carga People'!AC$2,0))+IF(ISERROR(VLOOKUP($C116,'LINHA 2'!$C$6:$BM$114,'Carga People'!AC$2,0)),0,VLOOKUP($C116,'LINHA 2'!$C$6:$BM$114,'Carga People'!AC$2,0))+IF(ISERROR(VLOOKUP($C116,'LINHA 3'!$C$6:$BM$106,'Carga People'!AC$2,0)),0,VLOOKUP($C116,'LINHA 3'!$C$6:$BM$106,'Carga People'!AC$2,0))</f>
        <v>0</v>
      </c>
      <c r="AD116" s="140">
        <f>IF(ISERROR(VLOOKUP($C116,'LINHA 1'!$C$6:$BM$162,'Carga People'!AD$2,0)),0,VLOOKUP($C116,'LINHA 1'!$C$6:$BM$162,'Carga People'!AD$2,0))+IF(ISERROR(VLOOKUP($C116,'LINHA 2'!$C$6:$BM$114,'Carga People'!AD$2,0)),0,VLOOKUP($C116,'LINHA 2'!$C$6:$BM$114,'Carga People'!AD$2,0))+IF(ISERROR(VLOOKUP($C116,'LINHA 3'!$C$6:$BM$106,'Carga People'!AD$2,0)),0,VLOOKUP($C116,'LINHA 3'!$C$6:$BM$106,'Carga People'!AD$2,0))</f>
        <v>0</v>
      </c>
      <c r="AE116" s="140">
        <f>IF(ISERROR(VLOOKUP($C116,'LINHA 1'!$C$6:$BM$162,'Carga People'!AE$2,0)),0,VLOOKUP($C116,'LINHA 1'!$C$6:$BM$162,'Carga People'!AE$2,0))+IF(ISERROR(VLOOKUP($C116,'LINHA 2'!$C$6:$BM$114,'Carga People'!AE$2,0)),0,VLOOKUP($C116,'LINHA 2'!$C$6:$BM$114,'Carga People'!AE$2,0))+IF(ISERROR(VLOOKUP($C116,'LINHA 3'!$C$6:$BM$106,'Carga People'!AE$2,0)),0,VLOOKUP($C116,'LINHA 3'!$C$6:$BM$106,'Carga People'!AE$2,0))</f>
        <v>0</v>
      </c>
      <c r="AF116" s="140">
        <f>IF(ISERROR(VLOOKUP($C116,'LINHA 1'!$C$6:$BM$162,'Carga People'!AF$2,0)),0,VLOOKUP($C116,'LINHA 1'!$C$6:$BM$162,'Carga People'!AF$2,0))+IF(ISERROR(VLOOKUP($C116,'LINHA 2'!$C$6:$BM$114,'Carga People'!AF$2,0)),0,VLOOKUP($C116,'LINHA 2'!$C$6:$BM$114,'Carga People'!AF$2,0))+IF(ISERROR(VLOOKUP($C116,'LINHA 3'!$C$6:$BM$106,'Carga People'!AF$2,0)),0,VLOOKUP($C116,'LINHA 3'!$C$6:$BM$106,'Carga People'!AF$2,0))</f>
        <v>0</v>
      </c>
      <c r="AG116" s="140">
        <f>IF(ISERROR(VLOOKUP($C116,'LINHA 1'!$C$6:$BM$162,'Carga People'!AG$2,0)),0,VLOOKUP($C116,'LINHA 1'!$C$6:$BM$162,'Carga People'!AG$2,0))+IF(ISERROR(VLOOKUP($C116,'LINHA 2'!$C$6:$BM$114,'Carga People'!AG$2,0)),0,VLOOKUP($C116,'LINHA 2'!$C$6:$BM$114,'Carga People'!AG$2,0))+IF(ISERROR(VLOOKUP($C116,'LINHA 3'!$C$6:$BM$106,'Carga People'!AG$2,0)),0,VLOOKUP($C116,'LINHA 3'!$C$6:$BM$106,'Carga People'!AG$2,0))</f>
        <v>0</v>
      </c>
      <c r="AH116" s="140">
        <f>IF(ISERROR(VLOOKUP($C116,'LINHA 1'!$C$6:$BM$162,'Carga People'!AH$2,0)),0,VLOOKUP($C116,'LINHA 1'!$C$6:$BM$162,'Carga People'!AH$2,0))+IF(ISERROR(VLOOKUP($C116,'LINHA 2'!$C$6:$BM$114,'Carga People'!AH$2,0)),0,VLOOKUP($C116,'LINHA 2'!$C$6:$BM$114,'Carga People'!AH$2,0))+IF(ISERROR(VLOOKUP($C116,'LINHA 3'!$C$6:$BM$106,'Carga People'!AH$2,0)),0,VLOOKUP($C116,'LINHA 3'!$C$6:$BM$106,'Carga People'!AH$2,0))</f>
        <v>0</v>
      </c>
      <c r="AI116" s="140">
        <f>IF(ISERROR(VLOOKUP($C116,'LINHA 1'!$C$6:$BM$162,'Carga People'!AI$2,0)),0,VLOOKUP($C116,'LINHA 1'!$C$6:$BM$162,'Carga People'!AI$2,0))+IF(ISERROR(VLOOKUP($C116,'LINHA 2'!$C$6:$BM$114,'Carga People'!AI$2,0)),0,VLOOKUP($C116,'LINHA 2'!$C$6:$BM$114,'Carga People'!AI$2,0))+IF(ISERROR(VLOOKUP($C116,'LINHA 3'!$C$6:$BM$106,'Carga People'!AI$2,0)),0,VLOOKUP($C116,'LINHA 3'!$C$6:$BM$106,'Carga People'!AI$2,0))</f>
        <v>0</v>
      </c>
      <c r="AJ116" s="140">
        <f>IF(ISERROR(VLOOKUP($C116,'LINHA 1'!$C$6:$BM$162,'Carga People'!AJ$2,0)),0,VLOOKUP($C116,'LINHA 1'!$C$6:$BM$162,'Carga People'!AJ$2,0))+IF(ISERROR(VLOOKUP($C116,'LINHA 2'!$C$6:$BM$114,'Carga People'!AJ$2,0)),0,VLOOKUP($C116,'LINHA 2'!$C$6:$BM$114,'Carga People'!AJ$2,0))+IF(ISERROR(VLOOKUP($C116,'LINHA 3'!$C$6:$BM$106,'Carga People'!AJ$2,0)),0,VLOOKUP($C116,'LINHA 3'!$C$6:$BM$106,'Carga People'!AJ$2,0))</f>
        <v>0</v>
      </c>
      <c r="AK116" s="140">
        <f>IF(ISERROR(VLOOKUP($C116,'LINHA 1'!$C$6:$BM$162,'Carga People'!AK$2,0)),0,VLOOKUP($C116,'LINHA 1'!$C$6:$BM$162,'Carga People'!AK$2,0))+IF(ISERROR(VLOOKUP($C116,'LINHA 2'!$C$6:$BM$114,'Carga People'!AK$2,0)),0,VLOOKUP($C116,'LINHA 2'!$C$6:$BM$114,'Carga People'!AK$2,0))+IF(ISERROR(VLOOKUP($C116,'LINHA 3'!$C$6:$BM$106,'Carga People'!AK$2,0)),0,VLOOKUP($C116,'LINHA 3'!$C$6:$BM$106,'Carga People'!AK$2,0))</f>
        <v>0</v>
      </c>
      <c r="AL116" s="140">
        <f>IF(ISERROR(VLOOKUP($C116,'LINHA 1'!$C$6:$BM$162,'Carga People'!AL$2,0)),0,VLOOKUP($C116,'LINHA 1'!$C$6:$BM$162,'Carga People'!AL$2,0))+IF(ISERROR(VLOOKUP($C116,'LINHA 2'!$C$6:$BM$114,'Carga People'!AL$2,0)),0,VLOOKUP($C116,'LINHA 2'!$C$6:$BM$114,'Carga People'!AL$2,0))+IF(ISERROR(VLOOKUP($C116,'LINHA 3'!$C$6:$BM$106,'Carga People'!AL$2,0)),0,VLOOKUP($C116,'LINHA 3'!$C$6:$BM$106,'Carga People'!AL$2,0))</f>
        <v>0</v>
      </c>
      <c r="AM116" s="140">
        <f>IF(ISERROR(VLOOKUP($C116,'LINHA 1'!$C$6:$BM$162,'Carga People'!AM$2,0)),0,VLOOKUP($C116,'LINHA 1'!$C$6:$BM$162,'Carga People'!AM$2,0))+IF(ISERROR(VLOOKUP($C116,'LINHA 2'!$C$6:$BM$114,'Carga People'!AM$2,0)),0,VLOOKUP($C116,'LINHA 2'!$C$6:$BM$114,'Carga People'!AM$2,0))+IF(ISERROR(VLOOKUP($C116,'LINHA 3'!$C$6:$BM$106,'Carga People'!AM$2,0)),0,VLOOKUP($C116,'LINHA 3'!$C$6:$BM$106,'Carga People'!AM$2,0))</f>
        <v>0</v>
      </c>
      <c r="AN116" s="140">
        <f>IF(ISERROR(VLOOKUP($C116,'LINHA 1'!$C$6:$BM$162,'Carga People'!AN$2,0)),0,VLOOKUP($C116,'LINHA 1'!$C$6:$BM$162,'Carga People'!AN$2,0))+IF(ISERROR(VLOOKUP($C116,'LINHA 2'!$C$6:$BM$114,'Carga People'!AN$2,0)),0,VLOOKUP($C116,'LINHA 2'!$C$6:$BM$114,'Carga People'!AN$2,0))+IF(ISERROR(VLOOKUP($C116,'LINHA 3'!$C$6:$BM$106,'Carga People'!AN$2,0)),0,VLOOKUP($C116,'LINHA 3'!$C$6:$BM$106,'Carga People'!AN$2,0))</f>
        <v>0</v>
      </c>
      <c r="AO116" s="140">
        <f>IF(ISERROR(VLOOKUP($C116,'LINHA 1'!$C$6:$BM$162,'Carga People'!AO$2,0)),0,VLOOKUP($C116,'LINHA 1'!$C$6:$BM$162,'Carga People'!AO$2,0))+IF(ISERROR(VLOOKUP($C116,'LINHA 2'!$C$6:$BM$114,'Carga People'!AO$2,0)),0,VLOOKUP($C116,'LINHA 2'!$C$6:$BM$114,'Carga People'!AO$2,0))+IF(ISERROR(VLOOKUP($C116,'LINHA 3'!$C$6:$BM$106,'Carga People'!AO$2,0)),0,VLOOKUP($C116,'LINHA 3'!$C$6:$BM$106,'Carga People'!AO$2,0))</f>
        <v>0</v>
      </c>
      <c r="AP116" s="140">
        <f>IF(ISERROR(VLOOKUP($C116,'LINHA 1'!$C$6:$BM$162,'Carga People'!AP$2,0)),0,VLOOKUP($C116,'LINHA 1'!$C$6:$BM$162,'Carga People'!AP$2,0))+IF(ISERROR(VLOOKUP($C116,'LINHA 2'!$C$6:$BM$114,'Carga People'!AP$2,0)),0,VLOOKUP($C116,'LINHA 2'!$C$6:$BM$114,'Carga People'!AP$2,0))+IF(ISERROR(VLOOKUP($C116,'LINHA 3'!$C$6:$BM$106,'Carga People'!AP$2,0)),0,VLOOKUP($C116,'LINHA 3'!$C$6:$BM$106,'Carga People'!AP$2,0))</f>
        <v>0</v>
      </c>
      <c r="AQ116" s="140">
        <f>IF(ISERROR(VLOOKUP($C116,'LINHA 1'!$C$6:$BM$162,'Carga People'!AQ$2,0)),0,VLOOKUP($C116,'LINHA 1'!$C$6:$BM$162,'Carga People'!AQ$2,0))+IF(ISERROR(VLOOKUP($C116,'LINHA 2'!$C$6:$BM$114,'Carga People'!AQ$2,0)),0,VLOOKUP($C116,'LINHA 2'!$C$6:$BM$114,'Carga People'!AQ$2,0))+IF(ISERROR(VLOOKUP($C116,'LINHA 3'!$C$6:$BM$106,'Carga People'!AQ$2,0)),0,VLOOKUP($C116,'LINHA 3'!$C$6:$BM$106,'Carga People'!AQ$2,0))</f>
        <v>0</v>
      </c>
      <c r="AR116" s="140">
        <f>IF(ISERROR(VLOOKUP($C116,'LINHA 1'!$C$6:$BM$162,'Carga People'!AR$2,0)),0,VLOOKUP($C116,'LINHA 1'!$C$6:$BM$162,'Carga People'!AR$2,0))+IF(ISERROR(VLOOKUP($C116,'LINHA 2'!$C$6:$BM$114,'Carga People'!AR$2,0)),0,VLOOKUP($C116,'LINHA 2'!$C$6:$BM$114,'Carga People'!AR$2,0))+IF(ISERROR(VLOOKUP($C116,'LINHA 3'!$C$6:$BM$106,'Carga People'!AR$2,0)),0,VLOOKUP($C116,'LINHA 3'!$C$6:$BM$106,'Carga People'!AR$2,0))</f>
        <v>0</v>
      </c>
      <c r="AS116" s="140">
        <f>IF(ISERROR(VLOOKUP($C116,'LINHA 1'!$C$6:$BM$162,'Carga People'!AS$2,0)),0,VLOOKUP($C116,'LINHA 1'!$C$6:$BM$162,'Carga People'!AS$2,0))+IF(ISERROR(VLOOKUP($C116,'LINHA 2'!$C$6:$BM$114,'Carga People'!AS$2,0)),0,VLOOKUP($C116,'LINHA 2'!$C$6:$BM$114,'Carga People'!AS$2,0))+IF(ISERROR(VLOOKUP($C116,'LINHA 3'!$C$6:$BM$106,'Carga People'!AS$2,0)),0,VLOOKUP($C116,'LINHA 3'!$C$6:$BM$106,'Carga People'!AS$2,0))</f>
        <v>0</v>
      </c>
      <c r="AT116" s="140">
        <f>IF(ISERROR(VLOOKUP($C116,'LINHA 1'!$C$6:$BM$162,'Carga People'!AT$2,0)),0,VLOOKUP($C116,'LINHA 1'!$C$6:$BM$162,'Carga People'!AT$2,0))+IF(ISERROR(VLOOKUP($C116,'LINHA 2'!$C$6:$BM$114,'Carga People'!AT$2,0)),0,VLOOKUP($C116,'LINHA 2'!$C$6:$BM$114,'Carga People'!AT$2,0))+IF(ISERROR(VLOOKUP($C116,'LINHA 3'!$C$6:$BM$106,'Carga People'!AT$2,0)),0,VLOOKUP($C116,'LINHA 3'!$C$6:$BM$106,'Carga People'!AT$2,0))</f>
        <v>0</v>
      </c>
      <c r="AU116" s="367">
        <f t="shared" si="12"/>
        <v>0</v>
      </c>
      <c r="AV116" s="780" t="str">
        <f t="shared" si="13"/>
        <v/>
      </c>
      <c r="AW116" s="90" t="e">
        <f>IF(D116="","",VLOOKUP(D116,MI_ME!$D$5:$AQ$336,39,0))</f>
        <v>#N/A</v>
      </c>
      <c r="AX116" s="660"/>
    </row>
    <row r="117" spans="1:50" ht="18" hidden="1" customHeight="1" x14ac:dyDescent="0.3">
      <c r="A117" s="1792"/>
      <c r="B117" s="770" t="s">
        <v>617</v>
      </c>
      <c r="C117" s="770" t="s">
        <v>639</v>
      </c>
      <c r="D117" s="771" t="s">
        <v>642</v>
      </c>
      <c r="E117" s="1459" t="s">
        <v>976</v>
      </c>
      <c r="F117" s="770" t="s">
        <v>47</v>
      </c>
      <c r="G117" s="136"/>
      <c r="H117" s="137"/>
      <c r="I117" s="138"/>
      <c r="J117" s="139">
        <f>IF(ISERROR(VLOOKUP($C117,'LINHA 1'!$C$6:$BM$162,'Carga People'!J$2,0)),0,VLOOKUP($C117,'LINHA 1'!$C$6:$BM$162,'Carga People'!J$2,0))+IF(ISERROR(VLOOKUP($C117,'LINHA 2'!$C$6:$BM$114,'Carga People'!J$2,0)),0,VLOOKUP($C117,'LINHA 2'!$C$6:$BM$114,'Carga People'!J$2,0))+IF(ISERROR(VLOOKUP($C117,'LINHA 3'!$C$6:$BM$106,'Carga People'!J$2,0)),0,VLOOKUP($C117,'LINHA 3'!$C$6:$BM$106,'Carga People'!J$2,0))</f>
        <v>0</v>
      </c>
      <c r="K117" s="140">
        <f>IF(ISERROR(VLOOKUP($C117,'LINHA 1'!$C$6:$BM$162,'Carga People'!K$2,0)),0,VLOOKUP($C117,'LINHA 1'!$C$6:$BM$162,'Carga People'!K$2,0))+IF(ISERROR(VLOOKUP($C117,'LINHA 2'!$C$6:$BM$114,'Carga People'!K$2,0)),0,VLOOKUP($C117,'LINHA 2'!$C$6:$BM$114,'Carga People'!K$2,0))+IF(ISERROR(VLOOKUP($C117,'LINHA 3'!$C$6:$BM$106,'Carga People'!K$2,0)),0,VLOOKUP($C117,'LINHA 3'!$C$6:$BM$106,'Carga People'!K$2,0))</f>
        <v>0</v>
      </c>
      <c r="L117" s="140">
        <f>IF(ISERROR(VLOOKUP($C117,'LINHA 1'!$C$6:$BM$162,'Carga People'!L$2,0)),0,VLOOKUP($C117,'LINHA 1'!$C$6:$BM$162,'Carga People'!L$2,0))+IF(ISERROR(VLOOKUP($C117,'LINHA 2'!$C$6:$BM$114,'Carga People'!L$2,0)),0,VLOOKUP($C117,'LINHA 2'!$C$6:$BM$114,'Carga People'!L$2,0))+IF(ISERROR(VLOOKUP($C117,'LINHA 3'!$C$6:$BM$106,'Carga People'!L$2,0)),0,VLOOKUP($C117,'LINHA 3'!$C$6:$BM$106,'Carga People'!L$2,0))</f>
        <v>0</v>
      </c>
      <c r="M117" s="140">
        <f>IF(ISERROR(VLOOKUP($C117,'LINHA 1'!$C$6:$BM$162,'Carga People'!M$2,0)),0,VLOOKUP($C117,'LINHA 1'!$C$6:$BM$162,'Carga People'!M$2,0))+IF(ISERROR(VLOOKUP($C117,'LINHA 2'!$C$6:$BM$114,'Carga People'!M$2,0)),0,VLOOKUP($C117,'LINHA 2'!$C$6:$BM$114,'Carga People'!M$2,0))+IF(ISERROR(VLOOKUP($C117,'LINHA 3'!$C$6:$BM$106,'Carga People'!M$2,0)),0,VLOOKUP($C117,'LINHA 3'!$C$6:$BM$106,'Carga People'!M$2,0))</f>
        <v>0</v>
      </c>
      <c r="N117" s="140">
        <f>IF(ISERROR(VLOOKUP($C117,'LINHA 1'!$C$6:$BM$162,'Carga People'!N$2,0)),0,VLOOKUP($C117,'LINHA 1'!$C$6:$BM$162,'Carga People'!N$2,0))+IF(ISERROR(VLOOKUP($C117,'LINHA 2'!$C$6:$BM$114,'Carga People'!N$2,0)),0,VLOOKUP($C117,'LINHA 2'!$C$6:$BM$114,'Carga People'!N$2,0))+IF(ISERROR(VLOOKUP($C117,'LINHA 3'!$C$6:$BM$106,'Carga People'!N$2,0)),0,VLOOKUP($C117,'LINHA 3'!$C$6:$BM$106,'Carga People'!N$2,0))</f>
        <v>0</v>
      </c>
      <c r="O117" s="140">
        <f>IF(ISERROR(VLOOKUP($C117,'LINHA 1'!$C$6:$BM$162,'Carga People'!O$2,0)),0,VLOOKUP($C117,'LINHA 1'!$C$6:$BM$162,'Carga People'!O$2,0))+IF(ISERROR(VLOOKUP($C117,'LINHA 2'!$C$6:$BM$114,'Carga People'!O$2,0)),0,VLOOKUP($C117,'LINHA 2'!$C$6:$BM$114,'Carga People'!O$2,0))+IF(ISERROR(VLOOKUP($C117,'LINHA 3'!$C$6:$BM$106,'Carga People'!O$2,0)),0,VLOOKUP($C117,'LINHA 3'!$C$6:$BM$106,'Carga People'!O$2,0))</f>
        <v>0</v>
      </c>
      <c r="P117" s="140">
        <f>IF(ISERROR(VLOOKUP($C117,'LINHA 1'!$C$6:$BM$162,'Carga People'!P$2,0)),0,VLOOKUP($C117,'LINHA 1'!$C$6:$BM$162,'Carga People'!P$2,0))+IF(ISERROR(VLOOKUP($C117,'LINHA 2'!$C$6:$BM$114,'Carga People'!P$2,0)),0,VLOOKUP($C117,'LINHA 2'!$C$6:$BM$114,'Carga People'!P$2,0))+IF(ISERROR(VLOOKUP($C117,'LINHA 3'!$C$6:$BM$106,'Carga People'!P$2,0)),0,VLOOKUP($C117,'LINHA 3'!$C$6:$BM$106,'Carga People'!P$2,0))</f>
        <v>0</v>
      </c>
      <c r="Q117" s="140">
        <f>IF(ISERROR(VLOOKUP($C117,'LINHA 1'!$C$6:$BM$162,'Carga People'!Q$2,0)),0,VLOOKUP($C117,'LINHA 1'!$C$6:$BM$162,'Carga People'!Q$2,0))+IF(ISERROR(VLOOKUP($C117,'LINHA 2'!$C$6:$BM$114,'Carga People'!Q$2,0)),0,VLOOKUP($C117,'LINHA 2'!$C$6:$BM$114,'Carga People'!Q$2,0))+IF(ISERROR(VLOOKUP($C117,'LINHA 3'!$C$6:$BM$106,'Carga People'!Q$2,0)),0,VLOOKUP($C117,'LINHA 3'!$C$6:$BM$106,'Carga People'!Q$2,0))</f>
        <v>0</v>
      </c>
      <c r="R117" s="140">
        <f>IF(ISERROR(VLOOKUP($C117,'LINHA 1'!$C$6:$BM$162,'Carga People'!R$2,0)),0,VLOOKUP($C117,'LINHA 1'!$C$6:$BM$162,'Carga People'!R$2,0))+IF(ISERROR(VLOOKUP($C117,'LINHA 2'!$C$6:$BM$114,'Carga People'!R$2,0)),0,VLOOKUP($C117,'LINHA 2'!$C$6:$BM$114,'Carga People'!R$2,0))+IF(ISERROR(VLOOKUP($C117,'LINHA 3'!$C$6:$BM$106,'Carga People'!R$2,0)),0,VLOOKUP($C117,'LINHA 3'!$C$6:$BM$106,'Carga People'!R$2,0))</f>
        <v>0</v>
      </c>
      <c r="S117" s="140">
        <f>IF(ISERROR(VLOOKUP($C117,'LINHA 1'!$C$6:$BM$162,'Carga People'!S$2,0)),0,VLOOKUP($C117,'LINHA 1'!$C$6:$BM$162,'Carga People'!S$2,0))+IF(ISERROR(VLOOKUP($C117,'LINHA 2'!$C$6:$BM$114,'Carga People'!S$2,0)),0,VLOOKUP($C117,'LINHA 2'!$C$6:$BM$114,'Carga People'!S$2,0))+IF(ISERROR(VLOOKUP($C117,'LINHA 3'!$C$6:$BM$106,'Carga People'!S$2,0)),0,VLOOKUP($C117,'LINHA 3'!$C$6:$BM$106,'Carga People'!S$2,0))</f>
        <v>0</v>
      </c>
      <c r="T117" s="140">
        <f>IF(ISERROR(VLOOKUP($C117,'LINHA 1'!$C$6:$BM$162,'Carga People'!T$2,0)),0,VLOOKUP($C117,'LINHA 1'!$C$6:$BM$162,'Carga People'!T$2,0))+IF(ISERROR(VLOOKUP($C117,'LINHA 2'!$C$6:$BM$114,'Carga People'!T$2,0)),0,VLOOKUP($C117,'LINHA 2'!$C$6:$BM$114,'Carga People'!T$2,0))+IF(ISERROR(VLOOKUP($C117,'LINHA 3'!$C$6:$BM$106,'Carga People'!T$2,0)),0,VLOOKUP($C117,'LINHA 3'!$C$6:$BM$106,'Carga People'!T$2,0))</f>
        <v>0</v>
      </c>
      <c r="U117" s="140">
        <f>IF(ISERROR(VLOOKUP($C117,'LINHA 1'!$C$6:$BM$162,'Carga People'!U$2,0)),0,VLOOKUP($C117,'LINHA 1'!$C$6:$BM$162,'Carga People'!U$2,0))+IF(ISERROR(VLOOKUP($C117,'LINHA 2'!$C$6:$BM$114,'Carga People'!U$2,0)),0,VLOOKUP($C117,'LINHA 2'!$C$6:$BM$114,'Carga People'!U$2,0))+IF(ISERROR(VLOOKUP($C117,'LINHA 3'!$C$6:$BM$106,'Carga People'!U$2,0)),0,VLOOKUP($C117,'LINHA 3'!$C$6:$BM$106,'Carga People'!U$2,0))</f>
        <v>0</v>
      </c>
      <c r="V117" s="140">
        <f>IF(ISERROR(VLOOKUP($C117,'LINHA 1'!$C$6:$BM$162,'Carga People'!V$2,0)),0,VLOOKUP($C117,'LINHA 1'!$C$6:$BM$162,'Carga People'!V$2,0))+IF(ISERROR(VLOOKUP($C117,'LINHA 2'!$C$6:$BM$114,'Carga People'!V$2,0)),0,VLOOKUP($C117,'LINHA 2'!$C$6:$BM$114,'Carga People'!V$2,0))+IF(ISERROR(VLOOKUP($C117,'LINHA 3'!$C$6:$BM$106,'Carga People'!V$2,0)),0,VLOOKUP($C117,'LINHA 3'!$C$6:$BM$106,'Carga People'!V$2,0))</f>
        <v>0</v>
      </c>
      <c r="W117" s="140">
        <f>IF(ISERROR(VLOOKUP($C117,'LINHA 1'!$C$6:$BM$162,'Carga People'!W$2,0)),0,VLOOKUP($C117,'LINHA 1'!$C$6:$BM$162,'Carga People'!W$2,0))+IF(ISERROR(VLOOKUP($C117,'LINHA 2'!$C$6:$BM$114,'Carga People'!W$2,0)),0,VLOOKUP($C117,'LINHA 2'!$C$6:$BM$114,'Carga People'!W$2,0))+IF(ISERROR(VLOOKUP($C117,'LINHA 3'!$C$6:$BM$106,'Carga People'!W$2,0)),0,VLOOKUP($C117,'LINHA 3'!$C$6:$BM$106,'Carga People'!W$2,0))</f>
        <v>0</v>
      </c>
      <c r="X117" s="140">
        <f>IF(ISERROR(VLOOKUP($C117,'LINHA 1'!$C$6:$BM$162,'Carga People'!X$2,0)),0,VLOOKUP($C117,'LINHA 1'!$C$6:$BM$162,'Carga People'!X$2,0))+IF(ISERROR(VLOOKUP($C117,'LINHA 2'!$C$6:$BM$114,'Carga People'!X$2,0)),0,VLOOKUP($C117,'LINHA 2'!$C$6:$BM$114,'Carga People'!X$2,0))+IF(ISERROR(VLOOKUP($C117,'LINHA 3'!$C$6:$BM$106,'Carga People'!X$2,0)),0,VLOOKUP($C117,'LINHA 3'!$C$6:$BM$106,'Carga People'!X$2,0))</f>
        <v>0</v>
      </c>
      <c r="Y117" s="140">
        <f>IF(ISERROR(VLOOKUP($C117,'LINHA 1'!$C$6:$BM$162,'Carga People'!Y$2,0)),0,VLOOKUP($C117,'LINHA 1'!$C$6:$BM$162,'Carga People'!Y$2,0))+IF(ISERROR(VLOOKUP($C117,'LINHA 2'!$C$6:$BM$114,'Carga People'!Y$2,0)),0,VLOOKUP($C117,'LINHA 2'!$C$6:$BM$114,'Carga People'!Y$2,0))+IF(ISERROR(VLOOKUP($C117,'LINHA 3'!$C$6:$BM$106,'Carga People'!Y$2,0)),0,VLOOKUP($C117,'LINHA 3'!$C$6:$BM$106,'Carga People'!Y$2,0))</f>
        <v>0</v>
      </c>
      <c r="Z117" s="140">
        <f>IF(ISERROR(VLOOKUP($C117,'LINHA 1'!$C$6:$BM$162,'Carga People'!Z$2,0)),0,VLOOKUP($C117,'LINHA 1'!$C$6:$BM$162,'Carga People'!Z$2,0))+IF(ISERROR(VLOOKUP($C117,'LINHA 2'!$C$6:$BM$114,'Carga People'!Z$2,0)),0,VLOOKUP($C117,'LINHA 2'!$C$6:$BM$114,'Carga People'!Z$2,0))+IF(ISERROR(VLOOKUP($C117,'LINHA 3'!$C$6:$BM$106,'Carga People'!Z$2,0)),0,VLOOKUP($C117,'LINHA 3'!$C$6:$BM$106,'Carga People'!Z$2,0))</f>
        <v>0</v>
      </c>
      <c r="AA117" s="140">
        <f>IF(ISERROR(VLOOKUP($C117,'LINHA 1'!$C$6:$BM$162,'Carga People'!AA$2,0)),0,VLOOKUP($C117,'LINHA 1'!$C$6:$BM$162,'Carga People'!AA$2,0))+IF(ISERROR(VLOOKUP($C117,'LINHA 2'!$C$6:$BM$114,'Carga People'!AA$2,0)),0,VLOOKUP($C117,'LINHA 2'!$C$6:$BM$114,'Carga People'!AA$2,0))+IF(ISERROR(VLOOKUP($C117,'LINHA 3'!$C$6:$BM$106,'Carga People'!AA$2,0)),0,VLOOKUP($C117,'LINHA 3'!$C$6:$BM$106,'Carga People'!AA$2,0))</f>
        <v>0</v>
      </c>
      <c r="AB117" s="140">
        <f>IF(ISERROR(VLOOKUP($C117,'LINHA 1'!$C$6:$BM$162,'Carga People'!AB$2,0)),0,VLOOKUP($C117,'LINHA 1'!$C$6:$BM$162,'Carga People'!AB$2,0))+IF(ISERROR(VLOOKUP($C117,'LINHA 2'!$C$6:$BM$114,'Carga People'!AB$2,0)),0,VLOOKUP($C117,'LINHA 2'!$C$6:$BM$114,'Carga People'!AB$2,0))+IF(ISERROR(VLOOKUP($C117,'LINHA 3'!$C$6:$BM$106,'Carga People'!AB$2,0)),0,VLOOKUP($C117,'LINHA 3'!$C$6:$BM$106,'Carga People'!AB$2,0))</f>
        <v>0</v>
      </c>
      <c r="AC117" s="140">
        <f>IF(ISERROR(VLOOKUP($C117,'LINHA 1'!$C$6:$BM$162,'Carga People'!AC$2,0)),0,VLOOKUP($C117,'LINHA 1'!$C$6:$BM$162,'Carga People'!AC$2,0))+IF(ISERROR(VLOOKUP($C117,'LINHA 2'!$C$6:$BM$114,'Carga People'!AC$2,0)),0,VLOOKUP($C117,'LINHA 2'!$C$6:$BM$114,'Carga People'!AC$2,0))+IF(ISERROR(VLOOKUP($C117,'LINHA 3'!$C$6:$BM$106,'Carga People'!AC$2,0)),0,VLOOKUP($C117,'LINHA 3'!$C$6:$BM$106,'Carga People'!AC$2,0))</f>
        <v>0</v>
      </c>
      <c r="AD117" s="140">
        <f>IF(ISERROR(VLOOKUP($C117,'LINHA 1'!$C$6:$BM$162,'Carga People'!AD$2,0)),0,VLOOKUP($C117,'LINHA 1'!$C$6:$BM$162,'Carga People'!AD$2,0))+IF(ISERROR(VLOOKUP($C117,'LINHA 2'!$C$6:$BM$114,'Carga People'!AD$2,0)),0,VLOOKUP($C117,'LINHA 2'!$C$6:$BM$114,'Carga People'!AD$2,0))+IF(ISERROR(VLOOKUP($C117,'LINHA 3'!$C$6:$BM$106,'Carga People'!AD$2,0)),0,VLOOKUP($C117,'LINHA 3'!$C$6:$BM$106,'Carga People'!AD$2,0))</f>
        <v>0</v>
      </c>
      <c r="AE117" s="140">
        <f>IF(ISERROR(VLOOKUP($C117,'LINHA 1'!$C$6:$BM$162,'Carga People'!AE$2,0)),0,VLOOKUP($C117,'LINHA 1'!$C$6:$BM$162,'Carga People'!AE$2,0))+IF(ISERROR(VLOOKUP($C117,'LINHA 2'!$C$6:$BM$114,'Carga People'!AE$2,0)),0,VLOOKUP($C117,'LINHA 2'!$C$6:$BM$114,'Carga People'!AE$2,0))+IF(ISERROR(VLOOKUP($C117,'LINHA 3'!$C$6:$BM$106,'Carga People'!AE$2,0)),0,VLOOKUP($C117,'LINHA 3'!$C$6:$BM$106,'Carga People'!AE$2,0))</f>
        <v>0</v>
      </c>
      <c r="AF117" s="140">
        <f>IF(ISERROR(VLOOKUP($C117,'LINHA 1'!$C$6:$BM$162,'Carga People'!AF$2,0)),0,VLOOKUP($C117,'LINHA 1'!$C$6:$BM$162,'Carga People'!AF$2,0))+IF(ISERROR(VLOOKUP($C117,'LINHA 2'!$C$6:$BM$114,'Carga People'!AF$2,0)),0,VLOOKUP($C117,'LINHA 2'!$C$6:$BM$114,'Carga People'!AF$2,0))+IF(ISERROR(VLOOKUP($C117,'LINHA 3'!$C$6:$BM$106,'Carga People'!AF$2,0)),0,VLOOKUP($C117,'LINHA 3'!$C$6:$BM$106,'Carga People'!AF$2,0))</f>
        <v>0</v>
      </c>
      <c r="AG117" s="140">
        <f>IF(ISERROR(VLOOKUP($C117,'LINHA 1'!$C$6:$BM$162,'Carga People'!AG$2,0)),0,VLOOKUP($C117,'LINHA 1'!$C$6:$BM$162,'Carga People'!AG$2,0))+IF(ISERROR(VLOOKUP($C117,'LINHA 2'!$C$6:$BM$114,'Carga People'!AG$2,0)),0,VLOOKUP($C117,'LINHA 2'!$C$6:$BM$114,'Carga People'!AG$2,0))+IF(ISERROR(VLOOKUP($C117,'LINHA 3'!$C$6:$BM$106,'Carga People'!AG$2,0)),0,VLOOKUP($C117,'LINHA 3'!$C$6:$BM$106,'Carga People'!AG$2,0))</f>
        <v>0</v>
      </c>
      <c r="AH117" s="140">
        <f>IF(ISERROR(VLOOKUP($C117,'LINHA 1'!$C$6:$BM$162,'Carga People'!AH$2,0)),0,VLOOKUP($C117,'LINHA 1'!$C$6:$BM$162,'Carga People'!AH$2,0))+IF(ISERROR(VLOOKUP($C117,'LINHA 2'!$C$6:$BM$114,'Carga People'!AH$2,0)),0,VLOOKUP($C117,'LINHA 2'!$C$6:$BM$114,'Carga People'!AH$2,0))+IF(ISERROR(VLOOKUP($C117,'LINHA 3'!$C$6:$BM$106,'Carga People'!AH$2,0)),0,VLOOKUP($C117,'LINHA 3'!$C$6:$BM$106,'Carga People'!AH$2,0))</f>
        <v>0</v>
      </c>
      <c r="AI117" s="140">
        <f>IF(ISERROR(VLOOKUP($C117,'LINHA 1'!$C$6:$BM$162,'Carga People'!AI$2,0)),0,VLOOKUP($C117,'LINHA 1'!$C$6:$BM$162,'Carga People'!AI$2,0))+IF(ISERROR(VLOOKUP($C117,'LINHA 2'!$C$6:$BM$114,'Carga People'!AI$2,0)),0,VLOOKUP($C117,'LINHA 2'!$C$6:$BM$114,'Carga People'!AI$2,0))+IF(ISERROR(VLOOKUP($C117,'LINHA 3'!$C$6:$BM$106,'Carga People'!AI$2,0)),0,VLOOKUP($C117,'LINHA 3'!$C$6:$BM$106,'Carga People'!AI$2,0))</f>
        <v>0</v>
      </c>
      <c r="AJ117" s="140">
        <f>IF(ISERROR(VLOOKUP($C117,'LINHA 1'!$C$6:$BM$162,'Carga People'!AJ$2,0)),0,VLOOKUP($C117,'LINHA 1'!$C$6:$BM$162,'Carga People'!AJ$2,0))+IF(ISERROR(VLOOKUP($C117,'LINHA 2'!$C$6:$BM$114,'Carga People'!AJ$2,0)),0,VLOOKUP($C117,'LINHA 2'!$C$6:$BM$114,'Carga People'!AJ$2,0))+IF(ISERROR(VLOOKUP($C117,'LINHA 3'!$C$6:$BM$106,'Carga People'!AJ$2,0)),0,VLOOKUP($C117,'LINHA 3'!$C$6:$BM$106,'Carga People'!AJ$2,0))</f>
        <v>0</v>
      </c>
      <c r="AK117" s="140">
        <f>IF(ISERROR(VLOOKUP($C117,'LINHA 1'!$C$6:$BM$162,'Carga People'!AK$2,0)),0,VLOOKUP($C117,'LINHA 1'!$C$6:$BM$162,'Carga People'!AK$2,0))+IF(ISERROR(VLOOKUP($C117,'LINHA 2'!$C$6:$BM$114,'Carga People'!AK$2,0)),0,VLOOKUP($C117,'LINHA 2'!$C$6:$BM$114,'Carga People'!AK$2,0))+IF(ISERROR(VLOOKUP($C117,'LINHA 3'!$C$6:$BM$106,'Carga People'!AK$2,0)),0,VLOOKUP($C117,'LINHA 3'!$C$6:$BM$106,'Carga People'!AK$2,0))</f>
        <v>0</v>
      </c>
      <c r="AL117" s="140">
        <f>IF(ISERROR(VLOOKUP($C117,'LINHA 1'!$C$6:$BM$162,'Carga People'!AL$2,0)),0,VLOOKUP($C117,'LINHA 1'!$C$6:$BM$162,'Carga People'!AL$2,0))+IF(ISERROR(VLOOKUP($C117,'LINHA 2'!$C$6:$BM$114,'Carga People'!AL$2,0)),0,VLOOKUP($C117,'LINHA 2'!$C$6:$BM$114,'Carga People'!AL$2,0))+IF(ISERROR(VLOOKUP($C117,'LINHA 3'!$C$6:$BM$106,'Carga People'!AL$2,0)),0,VLOOKUP($C117,'LINHA 3'!$C$6:$BM$106,'Carga People'!AL$2,0))</f>
        <v>0</v>
      </c>
      <c r="AM117" s="140">
        <f>IF(ISERROR(VLOOKUP($C117,'LINHA 1'!$C$6:$BM$162,'Carga People'!AM$2,0)),0,VLOOKUP($C117,'LINHA 1'!$C$6:$BM$162,'Carga People'!AM$2,0))+IF(ISERROR(VLOOKUP($C117,'LINHA 2'!$C$6:$BM$114,'Carga People'!AM$2,0)),0,VLOOKUP($C117,'LINHA 2'!$C$6:$BM$114,'Carga People'!AM$2,0))+IF(ISERROR(VLOOKUP($C117,'LINHA 3'!$C$6:$BM$106,'Carga People'!AM$2,0)),0,VLOOKUP($C117,'LINHA 3'!$C$6:$BM$106,'Carga People'!AM$2,0))</f>
        <v>0</v>
      </c>
      <c r="AN117" s="140">
        <f>IF(ISERROR(VLOOKUP($C117,'LINHA 1'!$C$6:$BM$162,'Carga People'!AN$2,0)),0,VLOOKUP($C117,'LINHA 1'!$C$6:$BM$162,'Carga People'!AN$2,0))+IF(ISERROR(VLOOKUP($C117,'LINHA 2'!$C$6:$BM$114,'Carga People'!AN$2,0)),0,VLOOKUP($C117,'LINHA 2'!$C$6:$BM$114,'Carga People'!AN$2,0))+IF(ISERROR(VLOOKUP($C117,'LINHA 3'!$C$6:$BM$106,'Carga People'!AN$2,0)),0,VLOOKUP($C117,'LINHA 3'!$C$6:$BM$106,'Carga People'!AN$2,0))</f>
        <v>0</v>
      </c>
      <c r="AO117" s="140">
        <f>IF(ISERROR(VLOOKUP($C117,'LINHA 1'!$C$6:$BM$162,'Carga People'!AO$2,0)),0,VLOOKUP($C117,'LINHA 1'!$C$6:$BM$162,'Carga People'!AO$2,0))+IF(ISERROR(VLOOKUP($C117,'LINHA 2'!$C$6:$BM$114,'Carga People'!AO$2,0)),0,VLOOKUP($C117,'LINHA 2'!$C$6:$BM$114,'Carga People'!AO$2,0))+IF(ISERROR(VLOOKUP($C117,'LINHA 3'!$C$6:$BM$106,'Carga People'!AO$2,0)),0,VLOOKUP($C117,'LINHA 3'!$C$6:$BM$106,'Carga People'!AO$2,0))</f>
        <v>0</v>
      </c>
      <c r="AP117" s="140">
        <f>IF(ISERROR(VLOOKUP($C117,'LINHA 1'!$C$6:$BM$162,'Carga People'!AP$2,0)),0,VLOOKUP($C117,'LINHA 1'!$C$6:$BM$162,'Carga People'!AP$2,0))+IF(ISERROR(VLOOKUP($C117,'LINHA 2'!$C$6:$BM$114,'Carga People'!AP$2,0)),0,VLOOKUP($C117,'LINHA 2'!$C$6:$BM$114,'Carga People'!AP$2,0))+IF(ISERROR(VLOOKUP($C117,'LINHA 3'!$C$6:$BM$106,'Carga People'!AP$2,0)),0,VLOOKUP($C117,'LINHA 3'!$C$6:$BM$106,'Carga People'!AP$2,0))</f>
        <v>0</v>
      </c>
      <c r="AQ117" s="140">
        <f>IF(ISERROR(VLOOKUP($C117,'LINHA 1'!$C$6:$BM$162,'Carga People'!AQ$2,0)),0,VLOOKUP($C117,'LINHA 1'!$C$6:$BM$162,'Carga People'!AQ$2,0))+IF(ISERROR(VLOOKUP($C117,'LINHA 2'!$C$6:$BM$114,'Carga People'!AQ$2,0)),0,VLOOKUP($C117,'LINHA 2'!$C$6:$BM$114,'Carga People'!AQ$2,0))+IF(ISERROR(VLOOKUP($C117,'LINHA 3'!$C$6:$BM$106,'Carga People'!AQ$2,0)),0,VLOOKUP($C117,'LINHA 3'!$C$6:$BM$106,'Carga People'!AQ$2,0))</f>
        <v>0</v>
      </c>
      <c r="AR117" s="140">
        <f>IF(ISERROR(VLOOKUP($C117,'LINHA 1'!$C$6:$BM$162,'Carga People'!AR$2,0)),0,VLOOKUP($C117,'LINHA 1'!$C$6:$BM$162,'Carga People'!AR$2,0))+IF(ISERROR(VLOOKUP($C117,'LINHA 2'!$C$6:$BM$114,'Carga People'!AR$2,0)),0,VLOOKUP($C117,'LINHA 2'!$C$6:$BM$114,'Carga People'!AR$2,0))+IF(ISERROR(VLOOKUP($C117,'LINHA 3'!$C$6:$BM$106,'Carga People'!AR$2,0)),0,VLOOKUP($C117,'LINHA 3'!$C$6:$BM$106,'Carga People'!AR$2,0))</f>
        <v>0</v>
      </c>
      <c r="AS117" s="140">
        <f>IF(ISERROR(VLOOKUP($C117,'LINHA 1'!$C$6:$BM$162,'Carga People'!AS$2,0)),0,VLOOKUP($C117,'LINHA 1'!$C$6:$BM$162,'Carga People'!AS$2,0))+IF(ISERROR(VLOOKUP($C117,'LINHA 2'!$C$6:$BM$114,'Carga People'!AS$2,0)),0,VLOOKUP($C117,'LINHA 2'!$C$6:$BM$114,'Carga People'!AS$2,0))+IF(ISERROR(VLOOKUP($C117,'LINHA 3'!$C$6:$BM$106,'Carga People'!AS$2,0)),0,VLOOKUP($C117,'LINHA 3'!$C$6:$BM$106,'Carga People'!AS$2,0))</f>
        <v>0</v>
      </c>
      <c r="AT117" s="140">
        <f>IF(ISERROR(VLOOKUP($C117,'LINHA 1'!$C$6:$BM$162,'Carga People'!AT$2,0)),0,VLOOKUP($C117,'LINHA 1'!$C$6:$BM$162,'Carga People'!AT$2,0))+IF(ISERROR(VLOOKUP($C117,'LINHA 2'!$C$6:$BM$114,'Carga People'!AT$2,0)),0,VLOOKUP($C117,'LINHA 2'!$C$6:$BM$114,'Carga People'!AT$2,0))+IF(ISERROR(VLOOKUP($C117,'LINHA 3'!$C$6:$BM$106,'Carga People'!AT$2,0)),0,VLOOKUP($C117,'LINHA 3'!$C$6:$BM$106,'Carga People'!AT$2,0))</f>
        <v>0</v>
      </c>
      <c r="AU117" s="367">
        <f t="shared" si="12"/>
        <v>0</v>
      </c>
      <c r="AV117" s="780" t="str">
        <f t="shared" si="13"/>
        <v/>
      </c>
      <c r="AW117" s="90">
        <f>IF(D117="","",VLOOKUP(D117,MI_ME!$D$5:$AQ$336,39,0))</f>
        <v>0</v>
      </c>
      <c r="AX117" s="660"/>
    </row>
    <row r="118" spans="1:50" ht="18" hidden="1" customHeight="1" thickBot="1" x14ac:dyDescent="0.35">
      <c r="A118" s="1792"/>
      <c r="B118" s="1398" t="s">
        <v>617</v>
      </c>
      <c r="C118" s="1398" t="s">
        <v>640</v>
      </c>
      <c r="D118" s="775" t="s">
        <v>643</v>
      </c>
      <c r="E118" s="1458" t="s">
        <v>931</v>
      </c>
      <c r="F118" s="775" t="s">
        <v>47</v>
      </c>
      <c r="G118" s="161"/>
      <c r="H118" s="162"/>
      <c r="I118" s="839"/>
      <c r="J118" s="840">
        <f>IF(ISERROR(VLOOKUP($C118,'LINHA 1'!$C$6:$BM$162,'Carga People'!J$2,0)),0,VLOOKUP($C118,'LINHA 1'!$C$6:$BM$162,'Carga People'!J$2,0))+IF(ISERROR(VLOOKUP($C118,'LINHA 2'!$C$6:$BM$114,'Carga People'!J$2,0)),0,VLOOKUP($C118,'LINHA 2'!$C$6:$BM$114,'Carga People'!J$2,0))+IF(ISERROR(VLOOKUP($C118,'LINHA 3'!$C$6:$BM$106,'Carga People'!J$2,0)),0,VLOOKUP($C118,'LINHA 3'!$C$6:$BM$106,'Carga People'!J$2,0))</f>
        <v>0</v>
      </c>
      <c r="K118" s="164">
        <f>IF(ISERROR(VLOOKUP($C118,'LINHA 1'!$C$6:$BM$162,'Carga People'!K$2,0)),0,VLOOKUP($C118,'LINHA 1'!$C$6:$BM$162,'Carga People'!K$2,0))+IF(ISERROR(VLOOKUP($C118,'LINHA 2'!$C$6:$BM$114,'Carga People'!K$2,0)),0,VLOOKUP($C118,'LINHA 2'!$C$6:$BM$114,'Carga People'!K$2,0))+IF(ISERROR(VLOOKUP($C118,'LINHA 3'!$C$6:$BM$106,'Carga People'!K$2,0)),0,VLOOKUP($C118,'LINHA 3'!$C$6:$BM$106,'Carga People'!K$2,0))</f>
        <v>0</v>
      </c>
      <c r="L118" s="164">
        <f>IF(ISERROR(VLOOKUP($C118,'LINHA 1'!$C$6:$BM$162,'Carga People'!L$2,0)),0,VLOOKUP($C118,'LINHA 1'!$C$6:$BM$162,'Carga People'!L$2,0))+IF(ISERROR(VLOOKUP($C118,'LINHA 2'!$C$6:$BM$114,'Carga People'!L$2,0)),0,VLOOKUP($C118,'LINHA 2'!$C$6:$BM$114,'Carga People'!L$2,0))+IF(ISERROR(VLOOKUP($C118,'LINHA 3'!$C$6:$BM$106,'Carga People'!L$2,0)),0,VLOOKUP($C118,'LINHA 3'!$C$6:$BM$106,'Carga People'!L$2,0))</f>
        <v>0</v>
      </c>
      <c r="M118" s="164">
        <f>IF(ISERROR(VLOOKUP($C118,'LINHA 1'!$C$6:$BM$162,'Carga People'!M$2,0)),0,VLOOKUP($C118,'LINHA 1'!$C$6:$BM$162,'Carga People'!M$2,0))+IF(ISERROR(VLOOKUP($C118,'LINHA 2'!$C$6:$BM$114,'Carga People'!M$2,0)),0,VLOOKUP($C118,'LINHA 2'!$C$6:$BM$114,'Carga People'!M$2,0))+IF(ISERROR(VLOOKUP($C118,'LINHA 3'!$C$6:$BM$106,'Carga People'!M$2,0)),0,VLOOKUP($C118,'LINHA 3'!$C$6:$BM$106,'Carga People'!M$2,0))</f>
        <v>0</v>
      </c>
      <c r="N118" s="164">
        <f>IF(ISERROR(VLOOKUP($C118,'LINHA 1'!$C$6:$BM$162,'Carga People'!N$2,0)),0,VLOOKUP($C118,'LINHA 1'!$C$6:$BM$162,'Carga People'!N$2,0))+IF(ISERROR(VLOOKUP($C118,'LINHA 2'!$C$6:$BM$114,'Carga People'!N$2,0)),0,VLOOKUP($C118,'LINHA 2'!$C$6:$BM$114,'Carga People'!N$2,0))+IF(ISERROR(VLOOKUP($C118,'LINHA 3'!$C$6:$BM$106,'Carga People'!N$2,0)),0,VLOOKUP($C118,'LINHA 3'!$C$6:$BM$106,'Carga People'!N$2,0))</f>
        <v>0</v>
      </c>
      <c r="O118" s="164">
        <f>IF(ISERROR(VLOOKUP($C118,'LINHA 1'!$C$6:$BM$162,'Carga People'!O$2,0)),0,VLOOKUP($C118,'LINHA 1'!$C$6:$BM$162,'Carga People'!O$2,0))+IF(ISERROR(VLOOKUP($C118,'LINHA 2'!$C$6:$BM$114,'Carga People'!O$2,0)),0,VLOOKUP($C118,'LINHA 2'!$C$6:$BM$114,'Carga People'!O$2,0))+IF(ISERROR(VLOOKUP($C118,'LINHA 3'!$C$6:$BM$106,'Carga People'!O$2,0)),0,VLOOKUP($C118,'LINHA 3'!$C$6:$BM$106,'Carga People'!O$2,0))</f>
        <v>0</v>
      </c>
      <c r="P118" s="164">
        <f>IF(ISERROR(VLOOKUP($C118,'LINHA 1'!$C$6:$BM$162,'Carga People'!P$2,0)),0,VLOOKUP($C118,'LINHA 1'!$C$6:$BM$162,'Carga People'!P$2,0))+IF(ISERROR(VLOOKUP($C118,'LINHA 2'!$C$6:$BM$114,'Carga People'!P$2,0)),0,VLOOKUP($C118,'LINHA 2'!$C$6:$BM$114,'Carga People'!P$2,0))+IF(ISERROR(VLOOKUP($C118,'LINHA 3'!$C$6:$BM$106,'Carga People'!P$2,0)),0,VLOOKUP($C118,'LINHA 3'!$C$6:$BM$106,'Carga People'!P$2,0))</f>
        <v>0</v>
      </c>
      <c r="Q118" s="164">
        <f>IF(ISERROR(VLOOKUP($C118,'LINHA 1'!$C$6:$BM$162,'Carga People'!Q$2,0)),0,VLOOKUP($C118,'LINHA 1'!$C$6:$BM$162,'Carga People'!Q$2,0))+IF(ISERROR(VLOOKUP($C118,'LINHA 2'!$C$6:$BM$114,'Carga People'!Q$2,0)),0,VLOOKUP($C118,'LINHA 2'!$C$6:$BM$114,'Carga People'!Q$2,0))+IF(ISERROR(VLOOKUP($C118,'LINHA 3'!$C$6:$BM$106,'Carga People'!Q$2,0)),0,VLOOKUP($C118,'LINHA 3'!$C$6:$BM$106,'Carga People'!Q$2,0))</f>
        <v>0</v>
      </c>
      <c r="R118" s="164">
        <f>IF(ISERROR(VLOOKUP($C118,'LINHA 1'!$C$6:$BM$162,'Carga People'!R$2,0)),0,VLOOKUP($C118,'LINHA 1'!$C$6:$BM$162,'Carga People'!R$2,0))+IF(ISERROR(VLOOKUP($C118,'LINHA 2'!$C$6:$BM$114,'Carga People'!R$2,0)),0,VLOOKUP($C118,'LINHA 2'!$C$6:$BM$114,'Carga People'!R$2,0))+IF(ISERROR(VLOOKUP($C118,'LINHA 3'!$C$6:$BM$106,'Carga People'!R$2,0)),0,VLOOKUP($C118,'LINHA 3'!$C$6:$BM$106,'Carga People'!R$2,0))</f>
        <v>0</v>
      </c>
      <c r="S118" s="164">
        <f>IF(ISERROR(VLOOKUP($C118,'LINHA 1'!$C$6:$BM$162,'Carga People'!S$2,0)),0,VLOOKUP($C118,'LINHA 1'!$C$6:$BM$162,'Carga People'!S$2,0))+IF(ISERROR(VLOOKUP($C118,'LINHA 2'!$C$6:$BM$114,'Carga People'!S$2,0)),0,VLOOKUP($C118,'LINHA 2'!$C$6:$BM$114,'Carga People'!S$2,0))+IF(ISERROR(VLOOKUP($C118,'LINHA 3'!$C$6:$BM$106,'Carga People'!S$2,0)),0,VLOOKUP($C118,'LINHA 3'!$C$6:$BM$106,'Carga People'!S$2,0))</f>
        <v>0</v>
      </c>
      <c r="T118" s="164">
        <f>IF(ISERROR(VLOOKUP($C118,'LINHA 1'!$C$6:$BM$162,'Carga People'!T$2,0)),0,VLOOKUP($C118,'LINHA 1'!$C$6:$BM$162,'Carga People'!T$2,0))+IF(ISERROR(VLOOKUP($C118,'LINHA 2'!$C$6:$BM$114,'Carga People'!T$2,0)),0,VLOOKUP($C118,'LINHA 2'!$C$6:$BM$114,'Carga People'!T$2,0))+IF(ISERROR(VLOOKUP($C118,'LINHA 3'!$C$6:$BM$106,'Carga People'!T$2,0)),0,VLOOKUP($C118,'LINHA 3'!$C$6:$BM$106,'Carga People'!T$2,0))</f>
        <v>0</v>
      </c>
      <c r="U118" s="164">
        <f>IF(ISERROR(VLOOKUP($C118,'LINHA 1'!$C$6:$BM$162,'Carga People'!U$2,0)),0,VLOOKUP($C118,'LINHA 1'!$C$6:$BM$162,'Carga People'!U$2,0))+IF(ISERROR(VLOOKUP($C118,'LINHA 2'!$C$6:$BM$114,'Carga People'!U$2,0)),0,VLOOKUP($C118,'LINHA 2'!$C$6:$BM$114,'Carga People'!U$2,0))+IF(ISERROR(VLOOKUP($C118,'LINHA 3'!$C$6:$BM$106,'Carga People'!U$2,0)),0,VLOOKUP($C118,'LINHA 3'!$C$6:$BM$106,'Carga People'!U$2,0))</f>
        <v>0</v>
      </c>
      <c r="V118" s="164">
        <f>IF(ISERROR(VLOOKUP($C118,'LINHA 1'!$C$6:$BM$162,'Carga People'!V$2,0)),0,VLOOKUP($C118,'LINHA 1'!$C$6:$BM$162,'Carga People'!V$2,0))+IF(ISERROR(VLOOKUP($C118,'LINHA 2'!$C$6:$BM$114,'Carga People'!V$2,0)),0,VLOOKUP($C118,'LINHA 2'!$C$6:$BM$114,'Carga People'!V$2,0))+IF(ISERROR(VLOOKUP($C118,'LINHA 3'!$C$6:$BM$106,'Carga People'!V$2,0)),0,VLOOKUP($C118,'LINHA 3'!$C$6:$BM$106,'Carga People'!V$2,0))</f>
        <v>0</v>
      </c>
      <c r="W118" s="164">
        <f>IF(ISERROR(VLOOKUP($C118,'LINHA 1'!$C$6:$BM$162,'Carga People'!W$2,0)),0,VLOOKUP($C118,'LINHA 1'!$C$6:$BM$162,'Carga People'!W$2,0))+IF(ISERROR(VLOOKUP($C118,'LINHA 2'!$C$6:$BM$114,'Carga People'!W$2,0)),0,VLOOKUP($C118,'LINHA 2'!$C$6:$BM$114,'Carga People'!W$2,0))+IF(ISERROR(VLOOKUP($C118,'LINHA 3'!$C$6:$BM$106,'Carga People'!W$2,0)),0,VLOOKUP($C118,'LINHA 3'!$C$6:$BM$106,'Carga People'!W$2,0))</f>
        <v>0</v>
      </c>
      <c r="X118" s="164">
        <f>IF(ISERROR(VLOOKUP($C118,'LINHA 1'!$C$6:$BM$162,'Carga People'!X$2,0)),0,VLOOKUP($C118,'LINHA 1'!$C$6:$BM$162,'Carga People'!X$2,0))+IF(ISERROR(VLOOKUP($C118,'LINHA 2'!$C$6:$BM$114,'Carga People'!X$2,0)),0,VLOOKUP($C118,'LINHA 2'!$C$6:$BM$114,'Carga People'!X$2,0))+IF(ISERROR(VLOOKUP($C118,'LINHA 3'!$C$6:$BM$106,'Carga People'!X$2,0)),0,VLOOKUP($C118,'LINHA 3'!$C$6:$BM$106,'Carga People'!X$2,0))</f>
        <v>0</v>
      </c>
      <c r="Y118" s="164">
        <f>IF(ISERROR(VLOOKUP($C118,'LINHA 1'!$C$6:$BM$162,'Carga People'!Y$2,0)),0,VLOOKUP($C118,'LINHA 1'!$C$6:$BM$162,'Carga People'!Y$2,0))+IF(ISERROR(VLOOKUP($C118,'LINHA 2'!$C$6:$BM$114,'Carga People'!Y$2,0)),0,VLOOKUP($C118,'LINHA 2'!$C$6:$BM$114,'Carga People'!Y$2,0))+IF(ISERROR(VLOOKUP($C118,'LINHA 3'!$C$6:$BM$106,'Carga People'!Y$2,0)),0,VLOOKUP($C118,'LINHA 3'!$C$6:$BM$106,'Carga People'!Y$2,0))</f>
        <v>0</v>
      </c>
      <c r="Z118" s="164">
        <f>IF(ISERROR(VLOOKUP($C118,'LINHA 1'!$C$6:$BM$162,'Carga People'!Z$2,0)),0,VLOOKUP($C118,'LINHA 1'!$C$6:$BM$162,'Carga People'!Z$2,0))+IF(ISERROR(VLOOKUP($C118,'LINHA 2'!$C$6:$BM$114,'Carga People'!Z$2,0)),0,VLOOKUP($C118,'LINHA 2'!$C$6:$BM$114,'Carga People'!Z$2,0))+IF(ISERROR(VLOOKUP($C118,'LINHA 3'!$C$6:$BM$106,'Carga People'!Z$2,0)),0,VLOOKUP($C118,'LINHA 3'!$C$6:$BM$106,'Carga People'!Z$2,0))</f>
        <v>0</v>
      </c>
      <c r="AA118" s="164">
        <f>IF(ISERROR(VLOOKUP($C118,'LINHA 1'!$C$6:$BM$162,'Carga People'!AA$2,0)),0,VLOOKUP($C118,'LINHA 1'!$C$6:$BM$162,'Carga People'!AA$2,0))+IF(ISERROR(VLOOKUP($C118,'LINHA 2'!$C$6:$BM$114,'Carga People'!AA$2,0)),0,VLOOKUP($C118,'LINHA 2'!$C$6:$BM$114,'Carga People'!AA$2,0))+IF(ISERROR(VLOOKUP($C118,'LINHA 3'!$C$6:$BM$106,'Carga People'!AA$2,0)),0,VLOOKUP($C118,'LINHA 3'!$C$6:$BM$106,'Carga People'!AA$2,0))</f>
        <v>0</v>
      </c>
      <c r="AB118" s="164">
        <f>IF(ISERROR(VLOOKUP($C118,'LINHA 1'!$C$6:$BM$162,'Carga People'!AB$2,0)),0,VLOOKUP($C118,'LINHA 1'!$C$6:$BM$162,'Carga People'!AB$2,0))+IF(ISERROR(VLOOKUP($C118,'LINHA 2'!$C$6:$BM$114,'Carga People'!AB$2,0)),0,VLOOKUP($C118,'LINHA 2'!$C$6:$BM$114,'Carga People'!AB$2,0))+IF(ISERROR(VLOOKUP($C118,'LINHA 3'!$C$6:$BM$106,'Carga People'!AB$2,0)),0,VLOOKUP($C118,'LINHA 3'!$C$6:$BM$106,'Carga People'!AB$2,0))</f>
        <v>0</v>
      </c>
      <c r="AC118" s="164">
        <f>IF(ISERROR(VLOOKUP($C118,'LINHA 1'!$C$6:$BM$162,'Carga People'!AC$2,0)),0,VLOOKUP($C118,'LINHA 1'!$C$6:$BM$162,'Carga People'!AC$2,0))+IF(ISERROR(VLOOKUP($C118,'LINHA 2'!$C$6:$BM$114,'Carga People'!AC$2,0)),0,VLOOKUP($C118,'LINHA 2'!$C$6:$BM$114,'Carga People'!AC$2,0))+IF(ISERROR(VLOOKUP($C118,'LINHA 3'!$C$6:$BM$106,'Carga People'!AC$2,0)),0,VLOOKUP($C118,'LINHA 3'!$C$6:$BM$106,'Carga People'!AC$2,0))</f>
        <v>0</v>
      </c>
      <c r="AD118" s="164">
        <f>IF(ISERROR(VLOOKUP($C118,'LINHA 1'!$C$6:$BM$162,'Carga People'!AD$2,0)),0,VLOOKUP($C118,'LINHA 1'!$C$6:$BM$162,'Carga People'!AD$2,0))+IF(ISERROR(VLOOKUP($C118,'LINHA 2'!$C$6:$BM$114,'Carga People'!AD$2,0)),0,VLOOKUP($C118,'LINHA 2'!$C$6:$BM$114,'Carga People'!AD$2,0))+IF(ISERROR(VLOOKUP($C118,'LINHA 3'!$C$6:$BM$106,'Carga People'!AD$2,0)),0,VLOOKUP($C118,'LINHA 3'!$C$6:$BM$106,'Carga People'!AD$2,0))</f>
        <v>0</v>
      </c>
      <c r="AE118" s="164">
        <f>IF(ISERROR(VLOOKUP($C118,'LINHA 1'!$C$6:$BM$162,'Carga People'!AE$2,0)),0,VLOOKUP($C118,'LINHA 1'!$C$6:$BM$162,'Carga People'!AE$2,0))+IF(ISERROR(VLOOKUP($C118,'LINHA 2'!$C$6:$BM$114,'Carga People'!AE$2,0)),0,VLOOKUP($C118,'LINHA 2'!$C$6:$BM$114,'Carga People'!AE$2,0))+IF(ISERROR(VLOOKUP($C118,'LINHA 3'!$C$6:$BM$106,'Carga People'!AE$2,0)),0,VLOOKUP($C118,'LINHA 3'!$C$6:$BM$106,'Carga People'!AE$2,0))</f>
        <v>0</v>
      </c>
      <c r="AF118" s="164">
        <f>IF(ISERROR(VLOOKUP($C118,'LINHA 1'!$C$6:$BM$162,'Carga People'!AF$2,0)),0,VLOOKUP($C118,'LINHA 1'!$C$6:$BM$162,'Carga People'!AF$2,0))+IF(ISERROR(VLOOKUP($C118,'LINHA 2'!$C$6:$BM$114,'Carga People'!AF$2,0)),0,VLOOKUP($C118,'LINHA 2'!$C$6:$BM$114,'Carga People'!AF$2,0))+IF(ISERROR(VLOOKUP($C118,'LINHA 3'!$C$6:$BM$106,'Carga People'!AF$2,0)),0,VLOOKUP($C118,'LINHA 3'!$C$6:$BM$106,'Carga People'!AF$2,0))</f>
        <v>0</v>
      </c>
      <c r="AG118" s="164">
        <f>IF(ISERROR(VLOOKUP($C118,'LINHA 1'!$C$6:$BM$162,'Carga People'!AG$2,0)),0,VLOOKUP($C118,'LINHA 1'!$C$6:$BM$162,'Carga People'!AG$2,0))+IF(ISERROR(VLOOKUP($C118,'LINHA 2'!$C$6:$BM$114,'Carga People'!AG$2,0)),0,VLOOKUP($C118,'LINHA 2'!$C$6:$BM$114,'Carga People'!AG$2,0))+IF(ISERROR(VLOOKUP($C118,'LINHA 3'!$C$6:$BM$106,'Carga People'!AG$2,0)),0,VLOOKUP($C118,'LINHA 3'!$C$6:$BM$106,'Carga People'!AG$2,0))</f>
        <v>0</v>
      </c>
      <c r="AH118" s="164">
        <f>IF(ISERROR(VLOOKUP($C118,'LINHA 1'!$C$6:$BM$162,'Carga People'!AH$2,0)),0,VLOOKUP($C118,'LINHA 1'!$C$6:$BM$162,'Carga People'!AH$2,0))+IF(ISERROR(VLOOKUP($C118,'LINHA 2'!$C$6:$BM$114,'Carga People'!AH$2,0)),0,VLOOKUP($C118,'LINHA 2'!$C$6:$BM$114,'Carga People'!AH$2,0))+IF(ISERROR(VLOOKUP($C118,'LINHA 3'!$C$6:$BM$106,'Carga People'!AH$2,0)),0,VLOOKUP($C118,'LINHA 3'!$C$6:$BM$106,'Carga People'!AH$2,0))</f>
        <v>0</v>
      </c>
      <c r="AI118" s="164">
        <f>IF(ISERROR(VLOOKUP($C118,'LINHA 1'!$C$6:$BM$162,'Carga People'!AI$2,0)),0,VLOOKUP($C118,'LINHA 1'!$C$6:$BM$162,'Carga People'!AI$2,0))+IF(ISERROR(VLOOKUP($C118,'LINHA 2'!$C$6:$BM$114,'Carga People'!AI$2,0)),0,VLOOKUP($C118,'LINHA 2'!$C$6:$BM$114,'Carga People'!AI$2,0))+IF(ISERROR(VLOOKUP($C118,'LINHA 3'!$C$6:$BM$106,'Carga People'!AI$2,0)),0,VLOOKUP($C118,'LINHA 3'!$C$6:$BM$106,'Carga People'!AI$2,0))</f>
        <v>0</v>
      </c>
      <c r="AJ118" s="164">
        <f>IF(ISERROR(VLOOKUP($C118,'LINHA 1'!$C$6:$BM$162,'Carga People'!AJ$2,0)),0,VLOOKUP($C118,'LINHA 1'!$C$6:$BM$162,'Carga People'!AJ$2,0))+IF(ISERROR(VLOOKUP($C118,'LINHA 2'!$C$6:$BM$114,'Carga People'!AJ$2,0)),0,VLOOKUP($C118,'LINHA 2'!$C$6:$BM$114,'Carga People'!AJ$2,0))+IF(ISERROR(VLOOKUP($C118,'LINHA 3'!$C$6:$BM$106,'Carga People'!AJ$2,0)),0,VLOOKUP($C118,'LINHA 3'!$C$6:$BM$106,'Carga People'!AJ$2,0))</f>
        <v>0</v>
      </c>
      <c r="AK118" s="164">
        <f>IF(ISERROR(VLOOKUP($C118,'LINHA 1'!$C$6:$BM$162,'Carga People'!AK$2,0)),0,VLOOKUP($C118,'LINHA 1'!$C$6:$BM$162,'Carga People'!AK$2,0))+IF(ISERROR(VLOOKUP($C118,'LINHA 2'!$C$6:$BM$114,'Carga People'!AK$2,0)),0,VLOOKUP($C118,'LINHA 2'!$C$6:$BM$114,'Carga People'!AK$2,0))+IF(ISERROR(VLOOKUP($C118,'LINHA 3'!$C$6:$BM$106,'Carga People'!AK$2,0)),0,VLOOKUP($C118,'LINHA 3'!$C$6:$BM$106,'Carga People'!AK$2,0))</f>
        <v>0</v>
      </c>
      <c r="AL118" s="164">
        <f>IF(ISERROR(VLOOKUP($C118,'LINHA 1'!$C$6:$BM$162,'Carga People'!AL$2,0)),0,VLOOKUP($C118,'LINHA 1'!$C$6:$BM$162,'Carga People'!AL$2,0))+IF(ISERROR(VLOOKUP($C118,'LINHA 2'!$C$6:$BM$114,'Carga People'!AL$2,0)),0,VLOOKUP($C118,'LINHA 2'!$C$6:$BM$114,'Carga People'!AL$2,0))+IF(ISERROR(VLOOKUP($C118,'LINHA 3'!$C$6:$BM$106,'Carga People'!AL$2,0)),0,VLOOKUP($C118,'LINHA 3'!$C$6:$BM$106,'Carga People'!AL$2,0))</f>
        <v>0</v>
      </c>
      <c r="AM118" s="164">
        <f>IF(ISERROR(VLOOKUP($C118,'LINHA 1'!$C$6:$BM$162,'Carga People'!AM$2,0)),0,VLOOKUP($C118,'LINHA 1'!$C$6:$BM$162,'Carga People'!AM$2,0))+IF(ISERROR(VLOOKUP($C118,'LINHA 2'!$C$6:$BM$114,'Carga People'!AM$2,0)),0,VLOOKUP($C118,'LINHA 2'!$C$6:$BM$114,'Carga People'!AM$2,0))+IF(ISERROR(VLOOKUP($C118,'LINHA 3'!$C$6:$BM$106,'Carga People'!AM$2,0)),0,VLOOKUP($C118,'LINHA 3'!$C$6:$BM$106,'Carga People'!AM$2,0))</f>
        <v>0</v>
      </c>
      <c r="AN118" s="164">
        <f>IF(ISERROR(VLOOKUP($C118,'LINHA 1'!$C$6:$BM$162,'Carga People'!AN$2,0)),0,VLOOKUP($C118,'LINHA 1'!$C$6:$BM$162,'Carga People'!AN$2,0))+IF(ISERROR(VLOOKUP($C118,'LINHA 2'!$C$6:$BM$114,'Carga People'!AN$2,0)),0,VLOOKUP($C118,'LINHA 2'!$C$6:$BM$114,'Carga People'!AN$2,0))+IF(ISERROR(VLOOKUP($C118,'LINHA 3'!$C$6:$BM$106,'Carga People'!AN$2,0)),0,VLOOKUP($C118,'LINHA 3'!$C$6:$BM$106,'Carga People'!AN$2,0))</f>
        <v>0</v>
      </c>
      <c r="AO118" s="164">
        <f>IF(ISERROR(VLOOKUP($C118,'LINHA 1'!$C$6:$BM$162,'Carga People'!AO$2,0)),0,VLOOKUP($C118,'LINHA 1'!$C$6:$BM$162,'Carga People'!AO$2,0))+IF(ISERROR(VLOOKUP($C118,'LINHA 2'!$C$6:$BM$114,'Carga People'!AO$2,0)),0,VLOOKUP($C118,'LINHA 2'!$C$6:$BM$114,'Carga People'!AO$2,0))+IF(ISERROR(VLOOKUP($C118,'LINHA 3'!$C$6:$BM$106,'Carga People'!AO$2,0)),0,VLOOKUP($C118,'LINHA 3'!$C$6:$BM$106,'Carga People'!AO$2,0))</f>
        <v>0</v>
      </c>
      <c r="AP118" s="164">
        <f>IF(ISERROR(VLOOKUP($C118,'LINHA 1'!$C$6:$BM$162,'Carga People'!AP$2,0)),0,VLOOKUP($C118,'LINHA 1'!$C$6:$BM$162,'Carga People'!AP$2,0))+IF(ISERROR(VLOOKUP($C118,'LINHA 2'!$C$6:$BM$114,'Carga People'!AP$2,0)),0,VLOOKUP($C118,'LINHA 2'!$C$6:$BM$114,'Carga People'!AP$2,0))+IF(ISERROR(VLOOKUP($C118,'LINHA 3'!$C$6:$BM$106,'Carga People'!AP$2,0)),0,VLOOKUP($C118,'LINHA 3'!$C$6:$BM$106,'Carga People'!AP$2,0))</f>
        <v>0</v>
      </c>
      <c r="AQ118" s="164">
        <f>IF(ISERROR(VLOOKUP($C118,'LINHA 1'!$C$6:$BM$162,'Carga People'!AQ$2,0)),0,VLOOKUP($C118,'LINHA 1'!$C$6:$BM$162,'Carga People'!AQ$2,0))+IF(ISERROR(VLOOKUP($C118,'LINHA 2'!$C$6:$BM$114,'Carga People'!AQ$2,0)),0,VLOOKUP($C118,'LINHA 2'!$C$6:$BM$114,'Carga People'!AQ$2,0))+IF(ISERROR(VLOOKUP($C118,'LINHA 3'!$C$6:$BM$106,'Carga People'!AQ$2,0)),0,VLOOKUP($C118,'LINHA 3'!$C$6:$BM$106,'Carga People'!AQ$2,0))</f>
        <v>0</v>
      </c>
      <c r="AR118" s="164">
        <f>IF(ISERROR(VLOOKUP($C118,'LINHA 1'!$C$6:$BM$162,'Carga People'!AR$2,0)),0,VLOOKUP($C118,'LINHA 1'!$C$6:$BM$162,'Carga People'!AR$2,0))+IF(ISERROR(VLOOKUP($C118,'LINHA 2'!$C$6:$BM$114,'Carga People'!AR$2,0)),0,VLOOKUP($C118,'LINHA 2'!$C$6:$BM$114,'Carga People'!AR$2,0))+IF(ISERROR(VLOOKUP($C118,'LINHA 3'!$C$6:$BM$106,'Carga People'!AR$2,0)),0,VLOOKUP($C118,'LINHA 3'!$C$6:$BM$106,'Carga People'!AR$2,0))</f>
        <v>0</v>
      </c>
      <c r="AS118" s="164">
        <f>IF(ISERROR(VLOOKUP($C118,'LINHA 1'!$C$6:$BM$162,'Carga People'!AS$2,0)),0,VLOOKUP($C118,'LINHA 1'!$C$6:$BM$162,'Carga People'!AS$2,0))+IF(ISERROR(VLOOKUP($C118,'LINHA 2'!$C$6:$BM$114,'Carga People'!AS$2,0)),0,VLOOKUP($C118,'LINHA 2'!$C$6:$BM$114,'Carga People'!AS$2,0))+IF(ISERROR(VLOOKUP($C118,'LINHA 3'!$C$6:$BM$106,'Carga People'!AS$2,0)),0,VLOOKUP($C118,'LINHA 3'!$C$6:$BM$106,'Carga People'!AS$2,0))</f>
        <v>0</v>
      </c>
      <c r="AT118" s="164">
        <f>IF(ISERROR(VLOOKUP($C118,'LINHA 1'!$C$6:$BM$162,'Carga People'!AT$2,0)),0,VLOOKUP($C118,'LINHA 1'!$C$6:$BM$162,'Carga People'!AT$2,0))+IF(ISERROR(VLOOKUP($C118,'LINHA 2'!$C$6:$BM$114,'Carga People'!AT$2,0)),0,VLOOKUP($C118,'LINHA 2'!$C$6:$BM$114,'Carga People'!AT$2,0))+IF(ISERROR(VLOOKUP($C118,'LINHA 3'!$C$6:$BM$106,'Carga People'!AT$2,0)),0,VLOOKUP($C118,'LINHA 3'!$C$6:$BM$106,'Carga People'!AT$2,0))</f>
        <v>0</v>
      </c>
      <c r="AU118" s="502">
        <f t="shared" si="12"/>
        <v>0</v>
      </c>
      <c r="AV118" s="780" t="str">
        <f t="shared" si="13"/>
        <v/>
      </c>
      <c r="AW118" s="90">
        <f>IF(D118="","",VLOOKUP(D118,MI_ME!$D$5:$AQ$336,39,0))</f>
        <v>0</v>
      </c>
      <c r="AX118" s="660"/>
    </row>
    <row r="119" spans="1:50" ht="15.6" x14ac:dyDescent="0.3">
      <c r="A119" s="1792" t="s">
        <v>238</v>
      </c>
      <c r="B119" s="770" t="s">
        <v>251</v>
      </c>
      <c r="C119" s="770" t="s">
        <v>656</v>
      </c>
      <c r="D119" s="770" t="s">
        <v>253</v>
      </c>
      <c r="E119" s="1459" t="s">
        <v>908</v>
      </c>
      <c r="F119" s="770" t="s">
        <v>15</v>
      </c>
      <c r="G119" s="141"/>
      <c r="H119" s="137"/>
      <c r="I119" s="142"/>
      <c r="J119" s="143">
        <f>IF(ISERROR(VLOOKUP($C119,'LINHA 1'!$C$6:$BM$162,'Carga People'!J$2,0)),0,VLOOKUP($C119,'LINHA 1'!$C$6:$BM$162,'Carga People'!J$2,0))+IF(ISERROR(VLOOKUP($C119,'LINHA 2'!$C$6:$BM$114,'Carga People'!J$2,0)),0,VLOOKUP($C119,'LINHA 2'!$C$6:$BM$114,'Carga People'!J$2,0))+IF(ISERROR(VLOOKUP($C119,'LINHA 3'!$C$6:$BM$106,'Carga People'!J$2,0)),0,VLOOKUP($C119,'LINHA 3'!$C$6:$BM$106,'Carga People'!J$2,0))</f>
        <v>720</v>
      </c>
      <c r="K119" s="144">
        <f>IF(ISERROR(VLOOKUP($C119,'LINHA 1'!$C$6:$BM$162,'Carga People'!K$2,0)),0,VLOOKUP($C119,'LINHA 1'!$C$6:$BM$162,'Carga People'!K$2,0))+IF(ISERROR(VLOOKUP($C119,'LINHA 2'!$C$6:$BM$114,'Carga People'!K$2,0)),0,VLOOKUP($C119,'LINHA 2'!$C$6:$BM$114,'Carga People'!K$2,0))+IF(ISERROR(VLOOKUP($C119,'LINHA 3'!$C$6:$BM$106,'Carga People'!K$2,0)),0,VLOOKUP($C119,'LINHA 3'!$C$6:$BM$106,'Carga People'!K$2,0))</f>
        <v>0</v>
      </c>
      <c r="L119" s="144">
        <f>IF(ISERROR(VLOOKUP($C119,'LINHA 1'!$C$6:$BM$162,'Carga People'!L$2,0)),0,VLOOKUP($C119,'LINHA 1'!$C$6:$BM$162,'Carga People'!L$2,0))+IF(ISERROR(VLOOKUP($C119,'LINHA 2'!$C$6:$BM$114,'Carga People'!L$2,0)),0,VLOOKUP($C119,'LINHA 2'!$C$6:$BM$114,'Carga People'!L$2,0))+IF(ISERROR(VLOOKUP($C119,'LINHA 3'!$C$6:$BM$106,'Carga People'!L$2,0)),0,VLOOKUP($C119,'LINHA 3'!$C$6:$BM$106,'Carga People'!L$2,0))</f>
        <v>0</v>
      </c>
      <c r="M119" s="144">
        <f>IF(ISERROR(VLOOKUP($C119,'LINHA 1'!$C$6:$BM$162,'Carga People'!M$2,0)),0,VLOOKUP($C119,'LINHA 1'!$C$6:$BM$162,'Carga People'!M$2,0))+IF(ISERROR(VLOOKUP($C119,'LINHA 2'!$C$6:$BM$114,'Carga People'!M$2,0)),0,VLOOKUP($C119,'LINHA 2'!$C$6:$BM$114,'Carga People'!M$2,0))+IF(ISERROR(VLOOKUP($C119,'LINHA 3'!$C$6:$BM$106,'Carga People'!M$2,0)),0,VLOOKUP($C119,'LINHA 3'!$C$6:$BM$106,'Carga People'!M$2,0))</f>
        <v>480</v>
      </c>
      <c r="N119" s="144">
        <f>IF(ISERROR(VLOOKUP($C119,'LINHA 1'!$C$6:$BM$162,'Carga People'!N$2,0)),0,VLOOKUP($C119,'LINHA 1'!$C$6:$BM$162,'Carga People'!N$2,0))+IF(ISERROR(VLOOKUP($C119,'LINHA 2'!$C$6:$BM$114,'Carga People'!N$2,0)),0,VLOOKUP($C119,'LINHA 2'!$C$6:$BM$114,'Carga People'!N$2,0))+IF(ISERROR(VLOOKUP($C119,'LINHA 3'!$C$6:$BM$106,'Carga People'!N$2,0)),0,VLOOKUP($C119,'LINHA 3'!$C$6:$BM$106,'Carga People'!N$2,0))</f>
        <v>0</v>
      </c>
      <c r="O119" s="144">
        <f>IF(ISERROR(VLOOKUP($C119,'LINHA 1'!$C$6:$BM$162,'Carga People'!O$2,0)),0,VLOOKUP($C119,'LINHA 1'!$C$6:$BM$162,'Carga People'!O$2,0))+IF(ISERROR(VLOOKUP($C119,'LINHA 2'!$C$6:$BM$114,'Carga People'!O$2,0)),0,VLOOKUP($C119,'LINHA 2'!$C$6:$BM$114,'Carga People'!O$2,0))+IF(ISERROR(VLOOKUP($C119,'LINHA 3'!$C$6:$BM$106,'Carga People'!O$2,0)),0,VLOOKUP($C119,'LINHA 3'!$C$6:$BM$106,'Carga People'!O$2,0))</f>
        <v>480</v>
      </c>
      <c r="P119" s="144">
        <f>IF(ISERROR(VLOOKUP($C119,'LINHA 1'!$C$6:$BM$162,'Carga People'!P$2,0)),0,VLOOKUP($C119,'LINHA 1'!$C$6:$BM$162,'Carga People'!P$2,0))+IF(ISERROR(VLOOKUP($C119,'LINHA 2'!$C$6:$BM$114,'Carga People'!P$2,0)),0,VLOOKUP($C119,'LINHA 2'!$C$6:$BM$114,'Carga People'!P$2,0))+IF(ISERROR(VLOOKUP($C119,'LINHA 3'!$C$6:$BM$106,'Carga People'!P$2,0)),0,VLOOKUP($C119,'LINHA 3'!$C$6:$BM$106,'Carga People'!P$2,0))</f>
        <v>480</v>
      </c>
      <c r="Q119" s="144">
        <f>IF(ISERROR(VLOOKUP($C119,'LINHA 1'!$C$6:$BM$162,'Carga People'!Q$2,0)),0,VLOOKUP($C119,'LINHA 1'!$C$6:$BM$162,'Carga People'!Q$2,0))+IF(ISERROR(VLOOKUP($C119,'LINHA 2'!$C$6:$BM$114,'Carga People'!Q$2,0)),0,VLOOKUP($C119,'LINHA 2'!$C$6:$BM$114,'Carga People'!Q$2,0))+IF(ISERROR(VLOOKUP($C119,'LINHA 3'!$C$6:$BM$106,'Carga People'!Q$2,0)),0,VLOOKUP($C119,'LINHA 3'!$C$6:$BM$106,'Carga People'!Q$2,0))</f>
        <v>480</v>
      </c>
      <c r="R119" s="144">
        <f>IF(ISERROR(VLOOKUP($C119,'LINHA 1'!$C$6:$BM$162,'Carga People'!R$2,0)),0,VLOOKUP($C119,'LINHA 1'!$C$6:$BM$162,'Carga People'!R$2,0))+IF(ISERROR(VLOOKUP($C119,'LINHA 2'!$C$6:$BM$114,'Carga People'!R$2,0)),0,VLOOKUP($C119,'LINHA 2'!$C$6:$BM$114,'Carga People'!R$2,0))+IF(ISERROR(VLOOKUP($C119,'LINHA 3'!$C$6:$BM$106,'Carga People'!R$2,0)),0,VLOOKUP($C119,'LINHA 3'!$C$6:$BM$106,'Carga People'!R$2,0))</f>
        <v>0</v>
      </c>
      <c r="S119" s="144">
        <f>IF(ISERROR(VLOOKUP($C119,'LINHA 1'!$C$6:$BM$162,'Carga People'!S$2,0)),0,VLOOKUP($C119,'LINHA 1'!$C$6:$BM$162,'Carga People'!S$2,0))+IF(ISERROR(VLOOKUP($C119,'LINHA 2'!$C$6:$BM$114,'Carga People'!S$2,0)),0,VLOOKUP($C119,'LINHA 2'!$C$6:$BM$114,'Carga People'!S$2,0))+IF(ISERROR(VLOOKUP($C119,'LINHA 3'!$C$6:$BM$106,'Carga People'!S$2,0)),0,VLOOKUP($C119,'LINHA 3'!$C$6:$BM$106,'Carga People'!S$2,0))</f>
        <v>0</v>
      </c>
      <c r="T119" s="144">
        <f>IF(ISERROR(VLOOKUP($C119,'LINHA 1'!$C$6:$BM$162,'Carga People'!T$2,0)),0,VLOOKUP($C119,'LINHA 1'!$C$6:$BM$162,'Carga People'!T$2,0))+IF(ISERROR(VLOOKUP($C119,'LINHA 2'!$C$6:$BM$114,'Carga People'!T$2,0)),0,VLOOKUP($C119,'LINHA 2'!$C$6:$BM$114,'Carga People'!T$2,0))+IF(ISERROR(VLOOKUP($C119,'LINHA 3'!$C$6:$BM$106,'Carga People'!T$2,0)),0,VLOOKUP($C119,'LINHA 3'!$C$6:$BM$106,'Carga People'!T$2,0))</f>
        <v>480</v>
      </c>
      <c r="U119" s="144">
        <f>IF(ISERROR(VLOOKUP($C119,'LINHA 1'!$C$6:$BM$162,'Carga People'!U$2,0)),0,VLOOKUP($C119,'LINHA 1'!$C$6:$BM$162,'Carga People'!U$2,0))+IF(ISERROR(VLOOKUP($C119,'LINHA 2'!$C$6:$BM$114,'Carga People'!U$2,0)),0,VLOOKUP($C119,'LINHA 2'!$C$6:$BM$114,'Carga People'!U$2,0))+IF(ISERROR(VLOOKUP($C119,'LINHA 3'!$C$6:$BM$106,'Carga People'!U$2,0)),0,VLOOKUP($C119,'LINHA 3'!$C$6:$BM$106,'Carga People'!U$2,0))</f>
        <v>480</v>
      </c>
      <c r="V119" s="144">
        <f>IF(ISERROR(VLOOKUP($C119,'LINHA 1'!$C$6:$BM$162,'Carga People'!V$2,0)),0,VLOOKUP($C119,'LINHA 1'!$C$6:$BM$162,'Carga People'!V$2,0))+IF(ISERROR(VLOOKUP($C119,'LINHA 2'!$C$6:$BM$114,'Carga People'!V$2,0)),0,VLOOKUP($C119,'LINHA 2'!$C$6:$BM$114,'Carga People'!V$2,0))+IF(ISERROR(VLOOKUP($C119,'LINHA 3'!$C$6:$BM$106,'Carga People'!V$2,0)),0,VLOOKUP($C119,'LINHA 3'!$C$6:$BM$106,'Carga People'!V$2,0))</f>
        <v>480</v>
      </c>
      <c r="W119" s="144">
        <f>IF(ISERROR(VLOOKUP($C119,'LINHA 1'!$C$6:$BM$162,'Carga People'!W$2,0)),0,VLOOKUP($C119,'LINHA 1'!$C$6:$BM$162,'Carga People'!W$2,0))+IF(ISERROR(VLOOKUP($C119,'LINHA 2'!$C$6:$BM$114,'Carga People'!W$2,0)),0,VLOOKUP($C119,'LINHA 2'!$C$6:$BM$114,'Carga People'!W$2,0))+IF(ISERROR(VLOOKUP($C119,'LINHA 3'!$C$6:$BM$106,'Carga People'!W$2,0)),0,VLOOKUP($C119,'LINHA 3'!$C$6:$BM$106,'Carga People'!W$2,0))</f>
        <v>0</v>
      </c>
      <c r="X119" s="144">
        <f>IF(ISERROR(VLOOKUP($C119,'LINHA 1'!$C$6:$BM$162,'Carga People'!X$2,0)),0,VLOOKUP($C119,'LINHA 1'!$C$6:$BM$162,'Carga People'!X$2,0))+IF(ISERROR(VLOOKUP($C119,'LINHA 2'!$C$6:$BM$114,'Carga People'!X$2,0)),0,VLOOKUP($C119,'LINHA 2'!$C$6:$BM$114,'Carga People'!X$2,0))+IF(ISERROR(VLOOKUP($C119,'LINHA 3'!$C$6:$BM$106,'Carga People'!X$2,0)),0,VLOOKUP($C119,'LINHA 3'!$C$6:$BM$106,'Carga People'!X$2,0))</f>
        <v>480</v>
      </c>
      <c r="Y119" s="144">
        <f>IF(ISERROR(VLOOKUP($C119,'LINHA 1'!$C$6:$BM$162,'Carga People'!Y$2,0)),0,VLOOKUP($C119,'LINHA 1'!$C$6:$BM$162,'Carga People'!Y$2,0))+IF(ISERROR(VLOOKUP($C119,'LINHA 2'!$C$6:$BM$114,'Carga People'!Y$2,0)),0,VLOOKUP($C119,'LINHA 2'!$C$6:$BM$114,'Carga People'!Y$2,0))+IF(ISERROR(VLOOKUP($C119,'LINHA 3'!$C$6:$BM$106,'Carga People'!Y$2,0)),0,VLOOKUP($C119,'LINHA 3'!$C$6:$BM$106,'Carga People'!Y$2,0))</f>
        <v>0</v>
      </c>
      <c r="Z119" s="144">
        <f>IF(ISERROR(VLOOKUP($C119,'LINHA 1'!$C$6:$BM$162,'Carga People'!Z$2,0)),0,VLOOKUP($C119,'LINHA 1'!$C$6:$BM$162,'Carga People'!Z$2,0))+IF(ISERROR(VLOOKUP($C119,'LINHA 2'!$C$6:$BM$114,'Carga People'!Z$2,0)),0,VLOOKUP($C119,'LINHA 2'!$C$6:$BM$114,'Carga People'!Z$2,0))+IF(ISERROR(VLOOKUP($C119,'LINHA 3'!$C$6:$BM$106,'Carga People'!Z$2,0)),0,VLOOKUP($C119,'LINHA 3'!$C$6:$BM$106,'Carga People'!Z$2,0))</f>
        <v>0</v>
      </c>
      <c r="AA119" s="144">
        <f>IF(ISERROR(VLOOKUP($C119,'LINHA 1'!$C$6:$BM$162,'Carga People'!AA$2,0)),0,VLOOKUP($C119,'LINHA 1'!$C$6:$BM$162,'Carga People'!AA$2,0))+IF(ISERROR(VLOOKUP($C119,'LINHA 2'!$C$6:$BM$114,'Carga People'!AA$2,0)),0,VLOOKUP($C119,'LINHA 2'!$C$6:$BM$114,'Carga People'!AA$2,0))+IF(ISERROR(VLOOKUP($C119,'LINHA 3'!$C$6:$BM$106,'Carga People'!AA$2,0)),0,VLOOKUP($C119,'LINHA 3'!$C$6:$BM$106,'Carga People'!AA$2,0))</f>
        <v>480</v>
      </c>
      <c r="AB119" s="144">
        <f>IF(ISERROR(VLOOKUP($C119,'LINHA 1'!$C$6:$BM$162,'Carga People'!AB$2,0)),0,VLOOKUP($C119,'LINHA 1'!$C$6:$BM$162,'Carga People'!AB$2,0))+IF(ISERROR(VLOOKUP($C119,'LINHA 2'!$C$6:$BM$114,'Carga People'!AB$2,0)),0,VLOOKUP($C119,'LINHA 2'!$C$6:$BM$114,'Carga People'!AB$2,0))+IF(ISERROR(VLOOKUP($C119,'LINHA 3'!$C$6:$BM$106,'Carga People'!AB$2,0)),0,VLOOKUP($C119,'LINHA 3'!$C$6:$BM$106,'Carga People'!AB$2,0))</f>
        <v>480</v>
      </c>
      <c r="AC119" s="144">
        <f>IF(ISERROR(VLOOKUP($C119,'LINHA 1'!$C$6:$BM$162,'Carga People'!AC$2,0)),0,VLOOKUP($C119,'LINHA 1'!$C$6:$BM$162,'Carga People'!AC$2,0))+IF(ISERROR(VLOOKUP($C119,'LINHA 2'!$C$6:$BM$114,'Carga People'!AC$2,0)),0,VLOOKUP($C119,'LINHA 2'!$C$6:$BM$114,'Carga People'!AC$2,0))+IF(ISERROR(VLOOKUP($C119,'LINHA 3'!$C$6:$BM$106,'Carga People'!AC$2,0)),0,VLOOKUP($C119,'LINHA 3'!$C$6:$BM$106,'Carga People'!AC$2,0))</f>
        <v>240</v>
      </c>
      <c r="AD119" s="144">
        <f>IF(ISERROR(VLOOKUP($C119,'LINHA 1'!$C$6:$BM$162,'Carga People'!AD$2,0)),0,VLOOKUP($C119,'LINHA 1'!$C$6:$BM$162,'Carga People'!AD$2,0))+IF(ISERROR(VLOOKUP($C119,'LINHA 2'!$C$6:$BM$114,'Carga People'!AD$2,0)),0,VLOOKUP($C119,'LINHA 2'!$C$6:$BM$114,'Carga People'!AD$2,0))+IF(ISERROR(VLOOKUP($C119,'LINHA 3'!$C$6:$BM$106,'Carga People'!AD$2,0)),0,VLOOKUP($C119,'LINHA 3'!$C$6:$BM$106,'Carga People'!AD$2,0))</f>
        <v>240</v>
      </c>
      <c r="AE119" s="144">
        <f>IF(ISERROR(VLOOKUP($C119,'LINHA 1'!$C$6:$BM$162,'Carga People'!AE$2,0)),0,VLOOKUP($C119,'LINHA 1'!$C$6:$BM$162,'Carga People'!AE$2,0))+IF(ISERROR(VLOOKUP($C119,'LINHA 2'!$C$6:$BM$114,'Carga People'!AE$2,0)),0,VLOOKUP($C119,'LINHA 2'!$C$6:$BM$114,'Carga People'!AE$2,0))+IF(ISERROR(VLOOKUP($C119,'LINHA 3'!$C$6:$BM$106,'Carga People'!AE$2,0)),0,VLOOKUP($C119,'LINHA 3'!$C$6:$BM$106,'Carga People'!AE$2,0))</f>
        <v>0</v>
      </c>
      <c r="AF119" s="144">
        <f>IF(ISERROR(VLOOKUP($C119,'LINHA 1'!$C$6:$BM$162,'Carga People'!AF$2,0)),0,VLOOKUP($C119,'LINHA 1'!$C$6:$BM$162,'Carga People'!AF$2,0))+IF(ISERROR(VLOOKUP($C119,'LINHA 2'!$C$6:$BM$114,'Carga People'!AF$2,0)),0,VLOOKUP($C119,'LINHA 2'!$C$6:$BM$114,'Carga People'!AF$2,0))+IF(ISERROR(VLOOKUP($C119,'LINHA 3'!$C$6:$BM$106,'Carga People'!AF$2,0)),0,VLOOKUP($C119,'LINHA 3'!$C$6:$BM$106,'Carga People'!AF$2,0))</f>
        <v>0</v>
      </c>
      <c r="AG119" s="144">
        <f>IF(ISERROR(VLOOKUP($C119,'LINHA 1'!$C$6:$BM$162,'Carga People'!AG$2,0)),0,VLOOKUP($C119,'LINHA 1'!$C$6:$BM$162,'Carga People'!AG$2,0))+IF(ISERROR(VLOOKUP($C119,'LINHA 2'!$C$6:$BM$114,'Carga People'!AG$2,0)),0,VLOOKUP($C119,'LINHA 2'!$C$6:$BM$114,'Carga People'!AG$2,0))+IF(ISERROR(VLOOKUP($C119,'LINHA 3'!$C$6:$BM$106,'Carga People'!AG$2,0)),0,VLOOKUP($C119,'LINHA 3'!$C$6:$BM$106,'Carga People'!AG$2,0))</f>
        <v>0</v>
      </c>
      <c r="AH119" s="144">
        <f>IF(ISERROR(VLOOKUP($C119,'LINHA 1'!$C$6:$BM$162,'Carga People'!AH$2,0)),0,VLOOKUP($C119,'LINHA 1'!$C$6:$BM$162,'Carga People'!AH$2,0))+IF(ISERROR(VLOOKUP($C119,'LINHA 2'!$C$6:$BM$114,'Carga People'!AH$2,0)),0,VLOOKUP($C119,'LINHA 2'!$C$6:$BM$114,'Carga People'!AH$2,0))+IF(ISERROR(VLOOKUP($C119,'LINHA 3'!$C$6:$BM$106,'Carga People'!AH$2,0)),0,VLOOKUP($C119,'LINHA 3'!$C$6:$BM$106,'Carga People'!AH$2,0))</f>
        <v>0</v>
      </c>
      <c r="AI119" s="144">
        <f>IF(ISERROR(VLOOKUP($C119,'LINHA 1'!$C$6:$BM$162,'Carga People'!AI$2,0)),0,VLOOKUP($C119,'LINHA 1'!$C$6:$BM$162,'Carga People'!AI$2,0))+IF(ISERROR(VLOOKUP($C119,'LINHA 2'!$C$6:$BM$114,'Carga People'!AI$2,0)),0,VLOOKUP($C119,'LINHA 2'!$C$6:$BM$114,'Carga People'!AI$2,0))+IF(ISERROR(VLOOKUP($C119,'LINHA 3'!$C$6:$BM$106,'Carga People'!AI$2,0)),0,VLOOKUP($C119,'LINHA 3'!$C$6:$BM$106,'Carga People'!AI$2,0))</f>
        <v>0</v>
      </c>
      <c r="AJ119" s="144">
        <f>IF(ISERROR(VLOOKUP($C119,'LINHA 1'!$C$6:$BM$162,'Carga People'!AJ$2,0)),0,VLOOKUP($C119,'LINHA 1'!$C$6:$BM$162,'Carga People'!AJ$2,0))+IF(ISERROR(VLOOKUP($C119,'LINHA 2'!$C$6:$BM$114,'Carga People'!AJ$2,0)),0,VLOOKUP($C119,'LINHA 2'!$C$6:$BM$114,'Carga People'!AJ$2,0))+IF(ISERROR(VLOOKUP($C119,'LINHA 3'!$C$6:$BM$106,'Carga People'!AJ$2,0)),0,VLOOKUP($C119,'LINHA 3'!$C$6:$BM$106,'Carga People'!AJ$2,0))</f>
        <v>0</v>
      </c>
      <c r="AK119" s="144">
        <f>IF(ISERROR(VLOOKUP($C119,'LINHA 1'!$C$6:$BM$162,'Carga People'!AK$2,0)),0,VLOOKUP($C119,'LINHA 1'!$C$6:$BM$162,'Carga People'!AK$2,0))+IF(ISERROR(VLOOKUP($C119,'LINHA 2'!$C$6:$BM$114,'Carga People'!AK$2,0)),0,VLOOKUP($C119,'LINHA 2'!$C$6:$BM$114,'Carga People'!AK$2,0))+IF(ISERROR(VLOOKUP($C119,'LINHA 3'!$C$6:$BM$106,'Carga People'!AK$2,0)),0,VLOOKUP($C119,'LINHA 3'!$C$6:$BM$106,'Carga People'!AK$2,0))</f>
        <v>0</v>
      </c>
      <c r="AL119" s="144">
        <f>IF(ISERROR(VLOOKUP($C119,'LINHA 1'!$C$6:$BM$162,'Carga People'!AL$2,0)),0,VLOOKUP($C119,'LINHA 1'!$C$6:$BM$162,'Carga People'!AL$2,0))+IF(ISERROR(VLOOKUP($C119,'LINHA 2'!$C$6:$BM$114,'Carga People'!AL$2,0)),0,VLOOKUP($C119,'LINHA 2'!$C$6:$BM$114,'Carga People'!AL$2,0))+IF(ISERROR(VLOOKUP($C119,'LINHA 3'!$C$6:$BM$106,'Carga People'!AL$2,0)),0,VLOOKUP($C119,'LINHA 3'!$C$6:$BM$106,'Carga People'!AL$2,0))</f>
        <v>0</v>
      </c>
      <c r="AM119" s="144">
        <f>IF(ISERROR(VLOOKUP($C119,'LINHA 1'!$C$6:$BM$162,'Carga People'!AM$2,0)),0,VLOOKUP($C119,'LINHA 1'!$C$6:$BM$162,'Carga People'!AM$2,0))+IF(ISERROR(VLOOKUP($C119,'LINHA 2'!$C$6:$BM$114,'Carga People'!AM$2,0)),0,VLOOKUP($C119,'LINHA 2'!$C$6:$BM$114,'Carga People'!AM$2,0))+IF(ISERROR(VLOOKUP($C119,'LINHA 3'!$C$6:$BM$106,'Carga People'!AM$2,0)),0,VLOOKUP($C119,'LINHA 3'!$C$6:$BM$106,'Carga People'!AM$2,0))</f>
        <v>0</v>
      </c>
      <c r="AN119" s="144">
        <f>IF(ISERROR(VLOOKUP($C119,'LINHA 1'!$C$6:$BM$162,'Carga People'!AN$2,0)),0,VLOOKUP($C119,'LINHA 1'!$C$6:$BM$162,'Carga People'!AN$2,0))+IF(ISERROR(VLOOKUP($C119,'LINHA 2'!$C$6:$BM$114,'Carga People'!AN$2,0)),0,VLOOKUP($C119,'LINHA 2'!$C$6:$BM$114,'Carga People'!AN$2,0))+IF(ISERROR(VLOOKUP($C119,'LINHA 3'!$C$6:$BM$106,'Carga People'!AN$2,0)),0,VLOOKUP($C119,'LINHA 3'!$C$6:$BM$106,'Carga People'!AN$2,0))</f>
        <v>0</v>
      </c>
      <c r="AO119" s="144">
        <f>IF(ISERROR(VLOOKUP($C119,'LINHA 1'!$C$6:$BM$162,'Carga People'!AO$2,0)),0,VLOOKUP($C119,'LINHA 1'!$C$6:$BM$162,'Carga People'!AO$2,0))+IF(ISERROR(VLOOKUP($C119,'LINHA 2'!$C$6:$BM$114,'Carga People'!AO$2,0)),0,VLOOKUP($C119,'LINHA 2'!$C$6:$BM$114,'Carga People'!AO$2,0))+IF(ISERROR(VLOOKUP($C119,'LINHA 3'!$C$6:$BM$106,'Carga People'!AO$2,0)),0,VLOOKUP($C119,'LINHA 3'!$C$6:$BM$106,'Carga People'!AO$2,0))</f>
        <v>0</v>
      </c>
      <c r="AP119" s="144">
        <f>IF(ISERROR(VLOOKUP($C119,'LINHA 1'!$C$6:$BM$162,'Carga People'!AP$2,0)),0,VLOOKUP($C119,'LINHA 1'!$C$6:$BM$162,'Carga People'!AP$2,0))+IF(ISERROR(VLOOKUP($C119,'LINHA 2'!$C$6:$BM$114,'Carga People'!AP$2,0)),0,VLOOKUP($C119,'LINHA 2'!$C$6:$BM$114,'Carga People'!AP$2,0))+IF(ISERROR(VLOOKUP($C119,'LINHA 3'!$C$6:$BM$106,'Carga People'!AP$2,0)),0,VLOOKUP($C119,'LINHA 3'!$C$6:$BM$106,'Carga People'!AP$2,0))</f>
        <v>0</v>
      </c>
      <c r="AQ119" s="144">
        <f>IF(ISERROR(VLOOKUP($C119,'LINHA 1'!$C$6:$BM$162,'Carga People'!AQ$2,0)),0,VLOOKUP($C119,'LINHA 1'!$C$6:$BM$162,'Carga People'!AQ$2,0))+IF(ISERROR(VLOOKUP($C119,'LINHA 2'!$C$6:$BM$114,'Carga People'!AQ$2,0)),0,VLOOKUP($C119,'LINHA 2'!$C$6:$BM$114,'Carga People'!AQ$2,0))+IF(ISERROR(VLOOKUP($C119,'LINHA 3'!$C$6:$BM$106,'Carga People'!AQ$2,0)),0,VLOOKUP($C119,'LINHA 3'!$C$6:$BM$106,'Carga People'!AQ$2,0))</f>
        <v>0</v>
      </c>
      <c r="AR119" s="144">
        <f>IF(ISERROR(VLOOKUP($C119,'LINHA 1'!$C$6:$BM$162,'Carga People'!AR$2,0)),0,VLOOKUP($C119,'LINHA 1'!$C$6:$BM$162,'Carga People'!AR$2,0))+IF(ISERROR(VLOOKUP($C119,'LINHA 2'!$C$6:$BM$114,'Carga People'!AR$2,0)),0,VLOOKUP($C119,'LINHA 2'!$C$6:$BM$114,'Carga People'!AR$2,0))+IF(ISERROR(VLOOKUP($C119,'LINHA 3'!$C$6:$BM$106,'Carga People'!AR$2,0)),0,VLOOKUP($C119,'LINHA 3'!$C$6:$BM$106,'Carga People'!AR$2,0))</f>
        <v>0</v>
      </c>
      <c r="AS119" s="144">
        <f>IF(ISERROR(VLOOKUP($C119,'LINHA 1'!$C$6:$BM$162,'Carga People'!AS$2,0)),0,VLOOKUP($C119,'LINHA 1'!$C$6:$BM$162,'Carga People'!AS$2,0))+IF(ISERROR(VLOOKUP($C119,'LINHA 2'!$C$6:$BM$114,'Carga People'!AS$2,0)),0,VLOOKUP($C119,'LINHA 2'!$C$6:$BM$114,'Carga People'!AS$2,0))+IF(ISERROR(VLOOKUP($C119,'LINHA 3'!$C$6:$BM$106,'Carga People'!AS$2,0)),0,VLOOKUP($C119,'LINHA 3'!$C$6:$BM$106,'Carga People'!AS$2,0))</f>
        <v>0</v>
      </c>
      <c r="AT119" s="144">
        <f>IF(ISERROR(VLOOKUP($C119,'LINHA 1'!$C$6:$BM$162,'Carga People'!AT$2,0)),0,VLOOKUP($C119,'LINHA 1'!$C$6:$BM$162,'Carga People'!AT$2,0))+IF(ISERROR(VLOOKUP($C119,'LINHA 2'!$C$6:$BM$114,'Carga People'!AT$2,0)),0,VLOOKUP($C119,'LINHA 2'!$C$6:$BM$114,'Carga People'!AT$2,0))+IF(ISERROR(VLOOKUP($C119,'LINHA 3'!$C$6:$BM$106,'Carga People'!AT$2,0)),0,VLOOKUP($C119,'LINHA 3'!$C$6:$BM$106,'Carga People'!AT$2,0))</f>
        <v>0</v>
      </c>
      <c r="AU119" s="776">
        <f t="shared" si="12"/>
        <v>6000</v>
      </c>
      <c r="AV119" s="780" t="str">
        <f t="shared" si="13"/>
        <v/>
      </c>
      <c r="AW119" s="90">
        <f>IF(D119="","",VLOOKUP(D119,MI_ME!$D$5:$AQ$336,39,0))</f>
        <v>0</v>
      </c>
      <c r="AX119" s="660"/>
    </row>
    <row r="120" spans="1:50" ht="18" customHeight="1" x14ac:dyDescent="0.3">
      <c r="A120" s="1792"/>
      <c r="B120" s="770" t="s">
        <v>251</v>
      </c>
      <c r="C120" s="770" t="s">
        <v>657</v>
      </c>
      <c r="D120" s="770" t="s">
        <v>254</v>
      </c>
      <c r="E120" s="1459" t="s">
        <v>909</v>
      </c>
      <c r="F120" s="770" t="s">
        <v>15</v>
      </c>
      <c r="G120" s="136"/>
      <c r="H120" s="137"/>
      <c r="I120" s="138"/>
      <c r="J120" s="139">
        <f>IF(ISERROR(VLOOKUP($C120,'LINHA 1'!$C$6:$BM$162,'Carga People'!J$2,0)),0,VLOOKUP($C120,'LINHA 1'!$C$6:$BM$162,'Carga People'!J$2,0))+IF(ISERROR(VLOOKUP($C120,'LINHA 2'!$C$6:$BM$114,'Carga People'!J$2,0)),0,VLOOKUP($C120,'LINHA 2'!$C$6:$BM$114,'Carga People'!J$2,0))+IF(ISERROR(VLOOKUP($C120,'LINHA 3'!$C$6:$BM$106,'Carga People'!J$2,0)),0,VLOOKUP($C120,'LINHA 3'!$C$6:$BM$106,'Carga People'!J$2,0))</f>
        <v>0</v>
      </c>
      <c r="K120" s="140">
        <f>IF(ISERROR(VLOOKUP($C120,'LINHA 1'!$C$6:$BM$162,'Carga People'!K$2,0)),0,VLOOKUP($C120,'LINHA 1'!$C$6:$BM$162,'Carga People'!K$2,0))+IF(ISERROR(VLOOKUP($C120,'LINHA 2'!$C$6:$BM$114,'Carga People'!K$2,0)),0,VLOOKUP($C120,'LINHA 2'!$C$6:$BM$114,'Carga People'!K$2,0))+IF(ISERROR(VLOOKUP($C120,'LINHA 3'!$C$6:$BM$106,'Carga People'!K$2,0)),0,VLOOKUP($C120,'LINHA 3'!$C$6:$BM$106,'Carga People'!K$2,0))</f>
        <v>0</v>
      </c>
      <c r="L120" s="140">
        <f>IF(ISERROR(VLOOKUP($C120,'LINHA 1'!$C$6:$BM$162,'Carga People'!L$2,0)),0,VLOOKUP($C120,'LINHA 1'!$C$6:$BM$162,'Carga People'!L$2,0))+IF(ISERROR(VLOOKUP($C120,'LINHA 2'!$C$6:$BM$114,'Carga People'!L$2,0)),0,VLOOKUP($C120,'LINHA 2'!$C$6:$BM$114,'Carga People'!L$2,0))+IF(ISERROR(VLOOKUP($C120,'LINHA 3'!$C$6:$BM$106,'Carga People'!L$2,0)),0,VLOOKUP($C120,'LINHA 3'!$C$6:$BM$106,'Carga People'!L$2,0))</f>
        <v>0</v>
      </c>
      <c r="M120" s="140">
        <f>IF(ISERROR(VLOOKUP($C120,'LINHA 1'!$C$6:$BM$162,'Carga People'!M$2,0)),0,VLOOKUP($C120,'LINHA 1'!$C$6:$BM$162,'Carga People'!M$2,0))+IF(ISERROR(VLOOKUP($C120,'LINHA 2'!$C$6:$BM$114,'Carga People'!M$2,0)),0,VLOOKUP($C120,'LINHA 2'!$C$6:$BM$114,'Carga People'!M$2,0))+IF(ISERROR(VLOOKUP($C120,'LINHA 3'!$C$6:$BM$106,'Carga People'!M$2,0)),0,VLOOKUP($C120,'LINHA 3'!$C$6:$BM$106,'Carga People'!M$2,0))</f>
        <v>0</v>
      </c>
      <c r="N120" s="140">
        <f>IF(ISERROR(VLOOKUP($C120,'LINHA 1'!$C$6:$BM$162,'Carga People'!N$2,0)),0,VLOOKUP($C120,'LINHA 1'!$C$6:$BM$162,'Carga People'!N$2,0))+IF(ISERROR(VLOOKUP($C120,'LINHA 2'!$C$6:$BM$114,'Carga People'!N$2,0)),0,VLOOKUP($C120,'LINHA 2'!$C$6:$BM$114,'Carga People'!N$2,0))+IF(ISERROR(VLOOKUP($C120,'LINHA 3'!$C$6:$BM$106,'Carga People'!N$2,0)),0,VLOOKUP($C120,'LINHA 3'!$C$6:$BM$106,'Carga People'!N$2,0))</f>
        <v>480</v>
      </c>
      <c r="O120" s="140">
        <f>IF(ISERROR(VLOOKUP($C120,'LINHA 1'!$C$6:$BM$162,'Carga People'!O$2,0)),0,VLOOKUP($C120,'LINHA 1'!$C$6:$BM$162,'Carga People'!O$2,0))+IF(ISERROR(VLOOKUP($C120,'LINHA 2'!$C$6:$BM$114,'Carga People'!O$2,0)),0,VLOOKUP($C120,'LINHA 2'!$C$6:$BM$114,'Carga People'!O$2,0))+IF(ISERROR(VLOOKUP($C120,'LINHA 3'!$C$6:$BM$106,'Carga People'!O$2,0)),0,VLOOKUP($C120,'LINHA 3'!$C$6:$BM$106,'Carga People'!O$2,0))</f>
        <v>0</v>
      </c>
      <c r="P120" s="140">
        <f>IF(ISERROR(VLOOKUP($C120,'LINHA 1'!$C$6:$BM$162,'Carga People'!P$2,0)),0,VLOOKUP($C120,'LINHA 1'!$C$6:$BM$162,'Carga People'!P$2,0))+IF(ISERROR(VLOOKUP($C120,'LINHA 2'!$C$6:$BM$114,'Carga People'!P$2,0)),0,VLOOKUP($C120,'LINHA 2'!$C$6:$BM$114,'Carga People'!P$2,0))+IF(ISERROR(VLOOKUP($C120,'LINHA 3'!$C$6:$BM$106,'Carga People'!P$2,0)),0,VLOOKUP($C120,'LINHA 3'!$C$6:$BM$106,'Carga People'!P$2,0))</f>
        <v>0</v>
      </c>
      <c r="Q120" s="140">
        <f>IF(ISERROR(VLOOKUP($C120,'LINHA 1'!$C$6:$BM$162,'Carga People'!Q$2,0)),0,VLOOKUP($C120,'LINHA 1'!$C$6:$BM$162,'Carga People'!Q$2,0))+IF(ISERROR(VLOOKUP($C120,'LINHA 2'!$C$6:$BM$114,'Carga People'!Q$2,0)),0,VLOOKUP($C120,'LINHA 2'!$C$6:$BM$114,'Carga People'!Q$2,0))+IF(ISERROR(VLOOKUP($C120,'LINHA 3'!$C$6:$BM$106,'Carga People'!Q$2,0)),0,VLOOKUP($C120,'LINHA 3'!$C$6:$BM$106,'Carga People'!Q$2,0))</f>
        <v>0</v>
      </c>
      <c r="R120" s="140">
        <f>IF(ISERROR(VLOOKUP($C120,'LINHA 1'!$C$6:$BM$162,'Carga People'!R$2,0)),0,VLOOKUP($C120,'LINHA 1'!$C$6:$BM$162,'Carga People'!R$2,0))+IF(ISERROR(VLOOKUP($C120,'LINHA 2'!$C$6:$BM$114,'Carga People'!R$2,0)),0,VLOOKUP($C120,'LINHA 2'!$C$6:$BM$114,'Carga People'!R$2,0))+IF(ISERROR(VLOOKUP($C120,'LINHA 3'!$C$6:$BM$106,'Carga People'!R$2,0)),0,VLOOKUP($C120,'LINHA 3'!$C$6:$BM$106,'Carga People'!R$2,0))</f>
        <v>0</v>
      </c>
      <c r="S120" s="140">
        <f>IF(ISERROR(VLOOKUP($C120,'LINHA 1'!$C$6:$BM$162,'Carga People'!S$2,0)),0,VLOOKUP($C120,'LINHA 1'!$C$6:$BM$162,'Carga People'!S$2,0))+IF(ISERROR(VLOOKUP($C120,'LINHA 2'!$C$6:$BM$114,'Carga People'!S$2,0)),0,VLOOKUP($C120,'LINHA 2'!$C$6:$BM$114,'Carga People'!S$2,0))+IF(ISERROR(VLOOKUP($C120,'LINHA 3'!$C$6:$BM$106,'Carga People'!S$2,0)),0,VLOOKUP($C120,'LINHA 3'!$C$6:$BM$106,'Carga People'!S$2,0))</f>
        <v>0</v>
      </c>
      <c r="T120" s="140">
        <f>IF(ISERROR(VLOOKUP($C120,'LINHA 1'!$C$6:$BM$162,'Carga People'!T$2,0)),0,VLOOKUP($C120,'LINHA 1'!$C$6:$BM$162,'Carga People'!T$2,0))+IF(ISERROR(VLOOKUP($C120,'LINHA 2'!$C$6:$BM$114,'Carga People'!T$2,0)),0,VLOOKUP($C120,'LINHA 2'!$C$6:$BM$114,'Carga People'!T$2,0))+IF(ISERROR(VLOOKUP($C120,'LINHA 3'!$C$6:$BM$106,'Carga People'!T$2,0)),0,VLOOKUP($C120,'LINHA 3'!$C$6:$BM$106,'Carga People'!T$2,0))</f>
        <v>0</v>
      </c>
      <c r="U120" s="140">
        <f>IF(ISERROR(VLOOKUP($C120,'LINHA 1'!$C$6:$BM$162,'Carga People'!U$2,0)),0,VLOOKUP($C120,'LINHA 1'!$C$6:$BM$162,'Carga People'!U$2,0))+IF(ISERROR(VLOOKUP($C120,'LINHA 2'!$C$6:$BM$114,'Carga People'!U$2,0)),0,VLOOKUP($C120,'LINHA 2'!$C$6:$BM$114,'Carga People'!U$2,0))+IF(ISERROR(VLOOKUP($C120,'LINHA 3'!$C$6:$BM$106,'Carga People'!U$2,0)),0,VLOOKUP($C120,'LINHA 3'!$C$6:$BM$106,'Carga People'!U$2,0))</f>
        <v>0</v>
      </c>
      <c r="V120" s="140">
        <f>IF(ISERROR(VLOOKUP($C120,'LINHA 1'!$C$6:$BM$162,'Carga People'!V$2,0)),0,VLOOKUP($C120,'LINHA 1'!$C$6:$BM$162,'Carga People'!V$2,0))+IF(ISERROR(VLOOKUP($C120,'LINHA 2'!$C$6:$BM$114,'Carga People'!V$2,0)),0,VLOOKUP($C120,'LINHA 2'!$C$6:$BM$114,'Carga People'!V$2,0))+IF(ISERROR(VLOOKUP($C120,'LINHA 3'!$C$6:$BM$106,'Carga People'!V$2,0)),0,VLOOKUP($C120,'LINHA 3'!$C$6:$BM$106,'Carga People'!V$2,0))</f>
        <v>0</v>
      </c>
      <c r="W120" s="140">
        <f>IF(ISERROR(VLOOKUP($C120,'LINHA 1'!$C$6:$BM$162,'Carga People'!W$2,0)),0,VLOOKUP($C120,'LINHA 1'!$C$6:$BM$162,'Carga People'!W$2,0))+IF(ISERROR(VLOOKUP($C120,'LINHA 2'!$C$6:$BM$114,'Carga People'!W$2,0)),0,VLOOKUP($C120,'LINHA 2'!$C$6:$BM$114,'Carga People'!W$2,0))+IF(ISERROR(VLOOKUP($C120,'LINHA 3'!$C$6:$BM$106,'Carga People'!W$2,0)),0,VLOOKUP($C120,'LINHA 3'!$C$6:$BM$106,'Carga People'!W$2,0))</f>
        <v>480</v>
      </c>
      <c r="X120" s="140">
        <f>IF(ISERROR(VLOOKUP($C120,'LINHA 1'!$C$6:$BM$162,'Carga People'!X$2,0)),0,VLOOKUP($C120,'LINHA 1'!$C$6:$BM$162,'Carga People'!X$2,0))+IF(ISERROR(VLOOKUP($C120,'LINHA 2'!$C$6:$BM$114,'Carga People'!X$2,0)),0,VLOOKUP($C120,'LINHA 2'!$C$6:$BM$114,'Carga People'!X$2,0))+IF(ISERROR(VLOOKUP($C120,'LINHA 3'!$C$6:$BM$106,'Carga People'!X$2,0)),0,VLOOKUP($C120,'LINHA 3'!$C$6:$BM$106,'Carga People'!X$2,0))</f>
        <v>0</v>
      </c>
      <c r="Y120" s="140">
        <f>IF(ISERROR(VLOOKUP($C120,'LINHA 1'!$C$6:$BM$162,'Carga People'!Y$2,0)),0,VLOOKUP($C120,'LINHA 1'!$C$6:$BM$162,'Carga People'!Y$2,0))+IF(ISERROR(VLOOKUP($C120,'LINHA 2'!$C$6:$BM$114,'Carga People'!Y$2,0)),0,VLOOKUP($C120,'LINHA 2'!$C$6:$BM$114,'Carga People'!Y$2,0))+IF(ISERROR(VLOOKUP($C120,'LINHA 3'!$C$6:$BM$106,'Carga People'!Y$2,0)),0,VLOOKUP($C120,'LINHA 3'!$C$6:$BM$106,'Carga People'!Y$2,0))</f>
        <v>0</v>
      </c>
      <c r="Z120" s="140">
        <f>IF(ISERROR(VLOOKUP($C120,'LINHA 1'!$C$6:$BM$162,'Carga People'!Z$2,0)),0,VLOOKUP($C120,'LINHA 1'!$C$6:$BM$162,'Carga People'!Z$2,0))+IF(ISERROR(VLOOKUP($C120,'LINHA 2'!$C$6:$BM$114,'Carga People'!Z$2,0)),0,VLOOKUP($C120,'LINHA 2'!$C$6:$BM$114,'Carga People'!Z$2,0))+IF(ISERROR(VLOOKUP($C120,'LINHA 3'!$C$6:$BM$106,'Carga People'!Z$2,0)),0,VLOOKUP($C120,'LINHA 3'!$C$6:$BM$106,'Carga People'!Z$2,0))</f>
        <v>0</v>
      </c>
      <c r="AA120" s="140">
        <f>IF(ISERROR(VLOOKUP($C120,'LINHA 1'!$C$6:$BM$162,'Carga People'!AA$2,0)),0,VLOOKUP($C120,'LINHA 1'!$C$6:$BM$162,'Carga People'!AA$2,0))+IF(ISERROR(VLOOKUP($C120,'LINHA 2'!$C$6:$BM$114,'Carga People'!AA$2,0)),0,VLOOKUP($C120,'LINHA 2'!$C$6:$BM$114,'Carga People'!AA$2,0))+IF(ISERROR(VLOOKUP($C120,'LINHA 3'!$C$6:$BM$106,'Carga People'!AA$2,0)),0,VLOOKUP($C120,'LINHA 3'!$C$6:$BM$106,'Carga People'!AA$2,0))</f>
        <v>0</v>
      </c>
      <c r="AB120" s="140">
        <f>IF(ISERROR(VLOOKUP($C120,'LINHA 1'!$C$6:$BM$162,'Carga People'!AB$2,0)),0,VLOOKUP($C120,'LINHA 1'!$C$6:$BM$162,'Carga People'!AB$2,0))+IF(ISERROR(VLOOKUP($C120,'LINHA 2'!$C$6:$BM$114,'Carga People'!AB$2,0)),0,VLOOKUP($C120,'LINHA 2'!$C$6:$BM$114,'Carga People'!AB$2,0))+IF(ISERROR(VLOOKUP($C120,'LINHA 3'!$C$6:$BM$106,'Carga People'!AB$2,0)),0,VLOOKUP($C120,'LINHA 3'!$C$6:$BM$106,'Carga People'!AB$2,0))</f>
        <v>0</v>
      </c>
      <c r="AC120" s="140">
        <f>IF(ISERROR(VLOOKUP($C120,'LINHA 1'!$C$6:$BM$162,'Carga People'!AC$2,0)),0,VLOOKUP($C120,'LINHA 1'!$C$6:$BM$162,'Carga People'!AC$2,0))+IF(ISERROR(VLOOKUP($C120,'LINHA 2'!$C$6:$BM$114,'Carga People'!AC$2,0)),0,VLOOKUP($C120,'LINHA 2'!$C$6:$BM$114,'Carga People'!AC$2,0))+IF(ISERROR(VLOOKUP($C120,'LINHA 3'!$C$6:$BM$106,'Carga People'!AC$2,0)),0,VLOOKUP($C120,'LINHA 3'!$C$6:$BM$106,'Carga People'!AC$2,0))</f>
        <v>240</v>
      </c>
      <c r="AD120" s="140">
        <f>IF(ISERROR(VLOOKUP($C120,'LINHA 1'!$C$6:$BM$162,'Carga People'!AD$2,0)),0,VLOOKUP($C120,'LINHA 1'!$C$6:$BM$162,'Carga People'!AD$2,0))+IF(ISERROR(VLOOKUP($C120,'LINHA 2'!$C$6:$BM$114,'Carga People'!AD$2,0)),0,VLOOKUP($C120,'LINHA 2'!$C$6:$BM$114,'Carga People'!AD$2,0))+IF(ISERROR(VLOOKUP($C120,'LINHA 3'!$C$6:$BM$106,'Carga People'!AD$2,0)),0,VLOOKUP($C120,'LINHA 3'!$C$6:$BM$106,'Carga People'!AD$2,0))</f>
        <v>0</v>
      </c>
      <c r="AE120" s="140">
        <f>IF(ISERROR(VLOOKUP($C120,'LINHA 1'!$C$6:$BM$162,'Carga People'!AE$2,0)),0,VLOOKUP($C120,'LINHA 1'!$C$6:$BM$162,'Carga People'!AE$2,0))+IF(ISERROR(VLOOKUP($C120,'LINHA 2'!$C$6:$BM$114,'Carga People'!AE$2,0)),0,VLOOKUP($C120,'LINHA 2'!$C$6:$BM$114,'Carga People'!AE$2,0))+IF(ISERROR(VLOOKUP($C120,'LINHA 3'!$C$6:$BM$106,'Carga People'!AE$2,0)),0,VLOOKUP($C120,'LINHA 3'!$C$6:$BM$106,'Carga People'!AE$2,0))</f>
        <v>0</v>
      </c>
      <c r="AF120" s="140">
        <f>IF(ISERROR(VLOOKUP($C120,'LINHA 1'!$C$6:$BM$162,'Carga People'!AF$2,0)),0,VLOOKUP($C120,'LINHA 1'!$C$6:$BM$162,'Carga People'!AF$2,0))+IF(ISERROR(VLOOKUP($C120,'LINHA 2'!$C$6:$BM$114,'Carga People'!AF$2,0)),0,VLOOKUP($C120,'LINHA 2'!$C$6:$BM$114,'Carga People'!AF$2,0))+IF(ISERROR(VLOOKUP($C120,'LINHA 3'!$C$6:$BM$106,'Carga People'!AF$2,0)),0,VLOOKUP($C120,'LINHA 3'!$C$6:$BM$106,'Carga People'!AF$2,0))</f>
        <v>0</v>
      </c>
      <c r="AG120" s="140">
        <f>IF(ISERROR(VLOOKUP($C120,'LINHA 1'!$C$6:$BM$162,'Carga People'!AG$2,0)),0,VLOOKUP($C120,'LINHA 1'!$C$6:$BM$162,'Carga People'!AG$2,0))+IF(ISERROR(VLOOKUP($C120,'LINHA 2'!$C$6:$BM$114,'Carga People'!AG$2,0)),0,VLOOKUP($C120,'LINHA 2'!$C$6:$BM$114,'Carga People'!AG$2,0))+IF(ISERROR(VLOOKUP($C120,'LINHA 3'!$C$6:$BM$106,'Carga People'!AG$2,0)),0,VLOOKUP($C120,'LINHA 3'!$C$6:$BM$106,'Carga People'!AG$2,0))</f>
        <v>0</v>
      </c>
      <c r="AH120" s="140">
        <f>IF(ISERROR(VLOOKUP($C120,'LINHA 1'!$C$6:$BM$162,'Carga People'!AH$2,0)),0,VLOOKUP($C120,'LINHA 1'!$C$6:$BM$162,'Carga People'!AH$2,0))+IF(ISERROR(VLOOKUP($C120,'LINHA 2'!$C$6:$BM$114,'Carga People'!AH$2,0)),0,VLOOKUP($C120,'LINHA 2'!$C$6:$BM$114,'Carga People'!AH$2,0))+IF(ISERROR(VLOOKUP($C120,'LINHA 3'!$C$6:$BM$106,'Carga People'!AH$2,0)),0,VLOOKUP($C120,'LINHA 3'!$C$6:$BM$106,'Carga People'!AH$2,0))</f>
        <v>0</v>
      </c>
      <c r="AI120" s="140">
        <f>IF(ISERROR(VLOOKUP($C120,'LINHA 1'!$C$6:$BM$162,'Carga People'!AI$2,0)),0,VLOOKUP($C120,'LINHA 1'!$C$6:$BM$162,'Carga People'!AI$2,0))+IF(ISERROR(VLOOKUP($C120,'LINHA 2'!$C$6:$BM$114,'Carga People'!AI$2,0)),0,VLOOKUP($C120,'LINHA 2'!$C$6:$BM$114,'Carga People'!AI$2,0))+IF(ISERROR(VLOOKUP($C120,'LINHA 3'!$C$6:$BM$106,'Carga People'!AI$2,0)),0,VLOOKUP($C120,'LINHA 3'!$C$6:$BM$106,'Carga People'!AI$2,0))</f>
        <v>0</v>
      </c>
      <c r="AJ120" s="140">
        <f>IF(ISERROR(VLOOKUP($C120,'LINHA 1'!$C$6:$BM$162,'Carga People'!AJ$2,0)),0,VLOOKUP($C120,'LINHA 1'!$C$6:$BM$162,'Carga People'!AJ$2,0))+IF(ISERROR(VLOOKUP($C120,'LINHA 2'!$C$6:$BM$114,'Carga People'!AJ$2,0)),0,VLOOKUP($C120,'LINHA 2'!$C$6:$BM$114,'Carga People'!AJ$2,0))+IF(ISERROR(VLOOKUP($C120,'LINHA 3'!$C$6:$BM$106,'Carga People'!AJ$2,0)),0,VLOOKUP($C120,'LINHA 3'!$C$6:$BM$106,'Carga People'!AJ$2,0))</f>
        <v>0</v>
      </c>
      <c r="AK120" s="140">
        <f>IF(ISERROR(VLOOKUP($C120,'LINHA 1'!$C$6:$BM$162,'Carga People'!AK$2,0)),0,VLOOKUP($C120,'LINHA 1'!$C$6:$BM$162,'Carga People'!AK$2,0))+IF(ISERROR(VLOOKUP($C120,'LINHA 2'!$C$6:$BM$114,'Carga People'!AK$2,0)),0,VLOOKUP($C120,'LINHA 2'!$C$6:$BM$114,'Carga People'!AK$2,0))+IF(ISERROR(VLOOKUP($C120,'LINHA 3'!$C$6:$BM$106,'Carga People'!AK$2,0)),0,VLOOKUP($C120,'LINHA 3'!$C$6:$BM$106,'Carga People'!AK$2,0))</f>
        <v>0</v>
      </c>
      <c r="AL120" s="140">
        <f>IF(ISERROR(VLOOKUP($C120,'LINHA 1'!$C$6:$BM$162,'Carga People'!AL$2,0)),0,VLOOKUP($C120,'LINHA 1'!$C$6:$BM$162,'Carga People'!AL$2,0))+IF(ISERROR(VLOOKUP($C120,'LINHA 2'!$C$6:$BM$114,'Carga People'!AL$2,0)),0,VLOOKUP($C120,'LINHA 2'!$C$6:$BM$114,'Carga People'!AL$2,0))+IF(ISERROR(VLOOKUP($C120,'LINHA 3'!$C$6:$BM$106,'Carga People'!AL$2,0)),0,VLOOKUP($C120,'LINHA 3'!$C$6:$BM$106,'Carga People'!AL$2,0))</f>
        <v>0</v>
      </c>
      <c r="AM120" s="140">
        <f>IF(ISERROR(VLOOKUP($C120,'LINHA 1'!$C$6:$BM$162,'Carga People'!AM$2,0)),0,VLOOKUP($C120,'LINHA 1'!$C$6:$BM$162,'Carga People'!AM$2,0))+IF(ISERROR(VLOOKUP($C120,'LINHA 2'!$C$6:$BM$114,'Carga People'!AM$2,0)),0,VLOOKUP($C120,'LINHA 2'!$C$6:$BM$114,'Carga People'!AM$2,0))+IF(ISERROR(VLOOKUP($C120,'LINHA 3'!$C$6:$BM$106,'Carga People'!AM$2,0)),0,VLOOKUP($C120,'LINHA 3'!$C$6:$BM$106,'Carga People'!AM$2,0))</f>
        <v>0</v>
      </c>
      <c r="AN120" s="140">
        <f>IF(ISERROR(VLOOKUP($C120,'LINHA 1'!$C$6:$BM$162,'Carga People'!AN$2,0)),0,VLOOKUP($C120,'LINHA 1'!$C$6:$BM$162,'Carga People'!AN$2,0))+IF(ISERROR(VLOOKUP($C120,'LINHA 2'!$C$6:$BM$114,'Carga People'!AN$2,0)),0,VLOOKUP($C120,'LINHA 2'!$C$6:$BM$114,'Carga People'!AN$2,0))+IF(ISERROR(VLOOKUP($C120,'LINHA 3'!$C$6:$BM$106,'Carga People'!AN$2,0)),0,VLOOKUP($C120,'LINHA 3'!$C$6:$BM$106,'Carga People'!AN$2,0))</f>
        <v>0</v>
      </c>
      <c r="AO120" s="140">
        <f>IF(ISERROR(VLOOKUP($C120,'LINHA 1'!$C$6:$BM$162,'Carga People'!AO$2,0)),0,VLOOKUP($C120,'LINHA 1'!$C$6:$BM$162,'Carga People'!AO$2,0))+IF(ISERROR(VLOOKUP($C120,'LINHA 2'!$C$6:$BM$114,'Carga People'!AO$2,0)),0,VLOOKUP($C120,'LINHA 2'!$C$6:$BM$114,'Carga People'!AO$2,0))+IF(ISERROR(VLOOKUP($C120,'LINHA 3'!$C$6:$BM$106,'Carga People'!AO$2,0)),0,VLOOKUP($C120,'LINHA 3'!$C$6:$BM$106,'Carga People'!AO$2,0))</f>
        <v>0</v>
      </c>
      <c r="AP120" s="140">
        <f>IF(ISERROR(VLOOKUP($C120,'LINHA 1'!$C$6:$BM$162,'Carga People'!AP$2,0)),0,VLOOKUP($C120,'LINHA 1'!$C$6:$BM$162,'Carga People'!AP$2,0))+IF(ISERROR(VLOOKUP($C120,'LINHA 2'!$C$6:$BM$114,'Carga People'!AP$2,0)),0,VLOOKUP($C120,'LINHA 2'!$C$6:$BM$114,'Carga People'!AP$2,0))+IF(ISERROR(VLOOKUP($C120,'LINHA 3'!$C$6:$BM$106,'Carga People'!AP$2,0)),0,VLOOKUP($C120,'LINHA 3'!$C$6:$BM$106,'Carga People'!AP$2,0))</f>
        <v>0</v>
      </c>
      <c r="AQ120" s="140">
        <f>IF(ISERROR(VLOOKUP($C120,'LINHA 1'!$C$6:$BM$162,'Carga People'!AQ$2,0)),0,VLOOKUP($C120,'LINHA 1'!$C$6:$BM$162,'Carga People'!AQ$2,0))+IF(ISERROR(VLOOKUP($C120,'LINHA 2'!$C$6:$BM$114,'Carga People'!AQ$2,0)),0,VLOOKUP($C120,'LINHA 2'!$C$6:$BM$114,'Carga People'!AQ$2,0))+IF(ISERROR(VLOOKUP($C120,'LINHA 3'!$C$6:$BM$106,'Carga People'!AQ$2,0)),0,VLOOKUP($C120,'LINHA 3'!$C$6:$BM$106,'Carga People'!AQ$2,0))</f>
        <v>0</v>
      </c>
      <c r="AR120" s="140">
        <f>IF(ISERROR(VLOOKUP($C120,'LINHA 1'!$C$6:$BM$162,'Carga People'!AR$2,0)),0,VLOOKUP($C120,'LINHA 1'!$C$6:$BM$162,'Carga People'!AR$2,0))+IF(ISERROR(VLOOKUP($C120,'LINHA 2'!$C$6:$BM$114,'Carga People'!AR$2,0)),0,VLOOKUP($C120,'LINHA 2'!$C$6:$BM$114,'Carga People'!AR$2,0))+IF(ISERROR(VLOOKUP($C120,'LINHA 3'!$C$6:$BM$106,'Carga People'!AR$2,0)),0,VLOOKUP($C120,'LINHA 3'!$C$6:$BM$106,'Carga People'!AR$2,0))</f>
        <v>0</v>
      </c>
      <c r="AS120" s="140">
        <f>IF(ISERROR(VLOOKUP($C120,'LINHA 1'!$C$6:$BM$162,'Carga People'!AS$2,0)),0,VLOOKUP($C120,'LINHA 1'!$C$6:$BM$162,'Carga People'!AS$2,0))+IF(ISERROR(VLOOKUP($C120,'LINHA 2'!$C$6:$BM$114,'Carga People'!AS$2,0)),0,VLOOKUP($C120,'LINHA 2'!$C$6:$BM$114,'Carga People'!AS$2,0))+IF(ISERROR(VLOOKUP($C120,'LINHA 3'!$C$6:$BM$106,'Carga People'!AS$2,0)),0,VLOOKUP($C120,'LINHA 3'!$C$6:$BM$106,'Carga People'!AS$2,0))</f>
        <v>0</v>
      </c>
      <c r="AT120" s="140">
        <f>IF(ISERROR(VLOOKUP($C120,'LINHA 1'!$C$6:$BM$162,'Carga People'!AT$2,0)),0,VLOOKUP($C120,'LINHA 1'!$C$6:$BM$162,'Carga People'!AT$2,0))+IF(ISERROR(VLOOKUP($C120,'LINHA 2'!$C$6:$BM$114,'Carga People'!AT$2,0)),0,VLOOKUP($C120,'LINHA 2'!$C$6:$BM$114,'Carga People'!AT$2,0))+IF(ISERROR(VLOOKUP($C120,'LINHA 3'!$C$6:$BM$106,'Carga People'!AT$2,0)),0,VLOOKUP($C120,'LINHA 3'!$C$6:$BM$106,'Carga People'!AT$2,0))</f>
        <v>0</v>
      </c>
      <c r="AU120" s="367">
        <f t="shared" si="12"/>
        <v>1200</v>
      </c>
      <c r="AV120" s="780" t="str">
        <f t="shared" si="13"/>
        <v/>
      </c>
      <c r="AW120" s="90">
        <f>IF(D120="","",VLOOKUP(D120,MI_ME!$D$5:$AQ$336,39,0))</f>
        <v>0</v>
      </c>
      <c r="AX120" s="660"/>
    </row>
    <row r="121" spans="1:50" ht="18" customHeight="1" x14ac:dyDescent="0.3">
      <c r="A121" s="1792"/>
      <c r="B121" s="773" t="s">
        <v>612</v>
      </c>
      <c r="C121" s="773" t="s">
        <v>683</v>
      </c>
      <c r="D121" s="771" t="s">
        <v>630</v>
      </c>
      <c r="E121" s="1459" t="s">
        <v>910</v>
      </c>
      <c r="F121" s="770" t="s">
        <v>15</v>
      </c>
      <c r="G121" s="136"/>
      <c r="H121" s="137"/>
      <c r="I121" s="138"/>
      <c r="J121" s="139">
        <f>IF(ISERROR(VLOOKUP($C121,'LINHA 1'!$C$6:$BM$162,'Carga People'!J$2,0)),0,VLOOKUP($C121,'LINHA 1'!$C$6:$BM$162,'Carga People'!J$2,0))+IF(ISERROR(VLOOKUP($C121,'LINHA 2'!$C$6:$BM$114,'Carga People'!J$2,0)),0,VLOOKUP($C121,'LINHA 2'!$C$6:$BM$114,'Carga People'!J$2,0))+IF(ISERROR(VLOOKUP($C121,'LINHA 3'!$C$6:$BM$106,'Carga People'!J$2,0)),0,VLOOKUP($C121,'LINHA 3'!$C$6:$BM$106,'Carga People'!J$2,0))</f>
        <v>960</v>
      </c>
      <c r="K121" s="140">
        <f>IF(ISERROR(VLOOKUP($C121,'LINHA 1'!$C$6:$BM$162,'Carga People'!K$2,0)),0,VLOOKUP($C121,'LINHA 1'!$C$6:$BM$162,'Carga People'!K$2,0))+IF(ISERROR(VLOOKUP($C121,'LINHA 2'!$C$6:$BM$114,'Carga People'!K$2,0)),0,VLOOKUP($C121,'LINHA 2'!$C$6:$BM$114,'Carga People'!K$2,0))+IF(ISERROR(VLOOKUP($C121,'LINHA 3'!$C$6:$BM$106,'Carga People'!K$2,0)),0,VLOOKUP($C121,'LINHA 3'!$C$6:$BM$106,'Carga People'!K$2,0))</f>
        <v>0</v>
      </c>
      <c r="L121" s="140">
        <f>IF(ISERROR(VLOOKUP($C121,'LINHA 1'!$C$6:$BM$162,'Carga People'!L$2,0)),0,VLOOKUP($C121,'LINHA 1'!$C$6:$BM$162,'Carga People'!L$2,0))+IF(ISERROR(VLOOKUP($C121,'LINHA 2'!$C$6:$BM$114,'Carga People'!L$2,0)),0,VLOOKUP($C121,'LINHA 2'!$C$6:$BM$114,'Carga People'!L$2,0))+IF(ISERROR(VLOOKUP($C121,'LINHA 3'!$C$6:$BM$106,'Carga People'!L$2,0)),0,VLOOKUP($C121,'LINHA 3'!$C$6:$BM$106,'Carga People'!L$2,0))</f>
        <v>0</v>
      </c>
      <c r="M121" s="140">
        <f>IF(ISERROR(VLOOKUP($C121,'LINHA 1'!$C$6:$BM$162,'Carga People'!M$2,0)),0,VLOOKUP($C121,'LINHA 1'!$C$6:$BM$162,'Carga People'!M$2,0))+IF(ISERROR(VLOOKUP($C121,'LINHA 2'!$C$6:$BM$114,'Carga People'!M$2,0)),0,VLOOKUP($C121,'LINHA 2'!$C$6:$BM$114,'Carga People'!M$2,0))+IF(ISERROR(VLOOKUP($C121,'LINHA 3'!$C$6:$BM$106,'Carga People'!M$2,0)),0,VLOOKUP($C121,'LINHA 3'!$C$6:$BM$106,'Carga People'!M$2,0))</f>
        <v>720</v>
      </c>
      <c r="N121" s="140">
        <f>IF(ISERROR(VLOOKUP($C121,'LINHA 1'!$C$6:$BM$162,'Carga People'!N$2,0)),0,VLOOKUP($C121,'LINHA 1'!$C$6:$BM$162,'Carga People'!N$2,0))+IF(ISERROR(VLOOKUP($C121,'LINHA 2'!$C$6:$BM$114,'Carga People'!N$2,0)),0,VLOOKUP($C121,'LINHA 2'!$C$6:$BM$114,'Carga People'!N$2,0))+IF(ISERROR(VLOOKUP($C121,'LINHA 3'!$C$6:$BM$106,'Carga People'!N$2,0)),0,VLOOKUP($C121,'LINHA 3'!$C$6:$BM$106,'Carga People'!N$2,0))</f>
        <v>0</v>
      </c>
      <c r="O121" s="140">
        <f>IF(ISERROR(VLOOKUP($C121,'LINHA 1'!$C$6:$BM$162,'Carga People'!O$2,0)),0,VLOOKUP($C121,'LINHA 1'!$C$6:$BM$162,'Carga People'!O$2,0))+IF(ISERROR(VLOOKUP($C121,'LINHA 2'!$C$6:$BM$114,'Carga People'!O$2,0)),0,VLOOKUP($C121,'LINHA 2'!$C$6:$BM$114,'Carga People'!O$2,0))+IF(ISERROR(VLOOKUP($C121,'LINHA 3'!$C$6:$BM$106,'Carga People'!O$2,0)),0,VLOOKUP($C121,'LINHA 3'!$C$6:$BM$106,'Carga People'!O$2,0))</f>
        <v>240</v>
      </c>
      <c r="P121" s="140">
        <f>IF(ISERROR(VLOOKUP($C121,'LINHA 1'!$C$6:$BM$162,'Carga People'!P$2,0)),0,VLOOKUP($C121,'LINHA 1'!$C$6:$BM$162,'Carga People'!P$2,0))+IF(ISERROR(VLOOKUP($C121,'LINHA 2'!$C$6:$BM$114,'Carga People'!P$2,0)),0,VLOOKUP($C121,'LINHA 2'!$C$6:$BM$114,'Carga People'!P$2,0))+IF(ISERROR(VLOOKUP($C121,'LINHA 3'!$C$6:$BM$106,'Carga People'!P$2,0)),0,VLOOKUP($C121,'LINHA 3'!$C$6:$BM$106,'Carga People'!P$2,0))</f>
        <v>240</v>
      </c>
      <c r="Q121" s="140">
        <f>IF(ISERROR(VLOOKUP($C121,'LINHA 1'!$C$6:$BM$162,'Carga People'!Q$2,0)),0,VLOOKUP($C121,'LINHA 1'!$C$6:$BM$162,'Carga People'!Q$2,0))+IF(ISERROR(VLOOKUP($C121,'LINHA 2'!$C$6:$BM$114,'Carga People'!Q$2,0)),0,VLOOKUP($C121,'LINHA 2'!$C$6:$BM$114,'Carga People'!Q$2,0))+IF(ISERROR(VLOOKUP($C121,'LINHA 3'!$C$6:$BM$106,'Carga People'!Q$2,0)),0,VLOOKUP($C121,'LINHA 3'!$C$6:$BM$106,'Carga People'!Q$2,0))</f>
        <v>960</v>
      </c>
      <c r="R121" s="140">
        <f>IF(ISERROR(VLOOKUP($C121,'LINHA 1'!$C$6:$BM$162,'Carga People'!R$2,0)),0,VLOOKUP($C121,'LINHA 1'!$C$6:$BM$162,'Carga People'!R$2,0))+IF(ISERROR(VLOOKUP($C121,'LINHA 2'!$C$6:$BM$114,'Carga People'!R$2,0)),0,VLOOKUP($C121,'LINHA 2'!$C$6:$BM$114,'Carga People'!R$2,0))+IF(ISERROR(VLOOKUP($C121,'LINHA 3'!$C$6:$BM$106,'Carga People'!R$2,0)),0,VLOOKUP($C121,'LINHA 3'!$C$6:$BM$106,'Carga People'!R$2,0))</f>
        <v>480</v>
      </c>
      <c r="S121" s="140">
        <f>IF(ISERROR(VLOOKUP($C121,'LINHA 1'!$C$6:$BM$162,'Carga People'!S$2,0)),0,VLOOKUP($C121,'LINHA 1'!$C$6:$BM$162,'Carga People'!S$2,0))+IF(ISERROR(VLOOKUP($C121,'LINHA 2'!$C$6:$BM$114,'Carga People'!S$2,0)),0,VLOOKUP($C121,'LINHA 2'!$C$6:$BM$114,'Carga People'!S$2,0))+IF(ISERROR(VLOOKUP($C121,'LINHA 3'!$C$6:$BM$106,'Carga People'!S$2,0)),0,VLOOKUP($C121,'LINHA 3'!$C$6:$BM$106,'Carga People'!S$2,0))</f>
        <v>0</v>
      </c>
      <c r="T121" s="140">
        <f>IF(ISERROR(VLOOKUP($C121,'LINHA 1'!$C$6:$BM$162,'Carga People'!T$2,0)),0,VLOOKUP($C121,'LINHA 1'!$C$6:$BM$162,'Carga People'!T$2,0))+IF(ISERROR(VLOOKUP($C121,'LINHA 2'!$C$6:$BM$114,'Carga People'!T$2,0)),0,VLOOKUP($C121,'LINHA 2'!$C$6:$BM$114,'Carga People'!T$2,0))+IF(ISERROR(VLOOKUP($C121,'LINHA 3'!$C$6:$BM$106,'Carga People'!T$2,0)),0,VLOOKUP($C121,'LINHA 3'!$C$6:$BM$106,'Carga People'!T$2,0))</f>
        <v>0</v>
      </c>
      <c r="U121" s="140">
        <f>IF(ISERROR(VLOOKUP($C121,'LINHA 1'!$C$6:$BM$162,'Carga People'!U$2,0)),0,VLOOKUP($C121,'LINHA 1'!$C$6:$BM$162,'Carga People'!U$2,0))+IF(ISERROR(VLOOKUP($C121,'LINHA 2'!$C$6:$BM$114,'Carga People'!U$2,0)),0,VLOOKUP($C121,'LINHA 2'!$C$6:$BM$114,'Carga People'!U$2,0))+IF(ISERROR(VLOOKUP($C121,'LINHA 3'!$C$6:$BM$106,'Carga People'!U$2,0)),0,VLOOKUP($C121,'LINHA 3'!$C$6:$BM$106,'Carga People'!U$2,0))</f>
        <v>0</v>
      </c>
      <c r="V121" s="140">
        <f>IF(ISERROR(VLOOKUP($C121,'LINHA 1'!$C$6:$BM$162,'Carga People'!V$2,0)),0,VLOOKUP($C121,'LINHA 1'!$C$6:$BM$162,'Carga People'!V$2,0))+IF(ISERROR(VLOOKUP($C121,'LINHA 2'!$C$6:$BM$114,'Carga People'!V$2,0)),0,VLOOKUP($C121,'LINHA 2'!$C$6:$BM$114,'Carga People'!V$2,0))+IF(ISERROR(VLOOKUP($C121,'LINHA 3'!$C$6:$BM$106,'Carga People'!V$2,0)),0,VLOOKUP($C121,'LINHA 3'!$C$6:$BM$106,'Carga People'!V$2,0))</f>
        <v>0</v>
      </c>
      <c r="W121" s="140">
        <f>IF(ISERROR(VLOOKUP($C121,'LINHA 1'!$C$6:$BM$162,'Carga People'!W$2,0)),0,VLOOKUP($C121,'LINHA 1'!$C$6:$BM$162,'Carga People'!W$2,0))+IF(ISERROR(VLOOKUP($C121,'LINHA 2'!$C$6:$BM$114,'Carga People'!W$2,0)),0,VLOOKUP($C121,'LINHA 2'!$C$6:$BM$114,'Carga People'!W$2,0))+IF(ISERROR(VLOOKUP($C121,'LINHA 3'!$C$6:$BM$106,'Carga People'!W$2,0)),0,VLOOKUP($C121,'LINHA 3'!$C$6:$BM$106,'Carga People'!W$2,0))</f>
        <v>720</v>
      </c>
      <c r="X121" s="140">
        <f>IF(ISERROR(VLOOKUP($C121,'LINHA 1'!$C$6:$BM$162,'Carga People'!X$2,0)),0,VLOOKUP($C121,'LINHA 1'!$C$6:$BM$162,'Carga People'!X$2,0))+IF(ISERROR(VLOOKUP($C121,'LINHA 2'!$C$6:$BM$114,'Carga People'!X$2,0)),0,VLOOKUP($C121,'LINHA 2'!$C$6:$BM$114,'Carga People'!X$2,0))+IF(ISERROR(VLOOKUP($C121,'LINHA 3'!$C$6:$BM$106,'Carga People'!X$2,0)),0,VLOOKUP($C121,'LINHA 3'!$C$6:$BM$106,'Carga People'!X$2,0))</f>
        <v>960</v>
      </c>
      <c r="Y121" s="140">
        <f>IF(ISERROR(VLOOKUP($C121,'LINHA 1'!$C$6:$BM$162,'Carga People'!Y$2,0)),0,VLOOKUP($C121,'LINHA 1'!$C$6:$BM$162,'Carga People'!Y$2,0))+IF(ISERROR(VLOOKUP($C121,'LINHA 2'!$C$6:$BM$114,'Carga People'!Y$2,0)),0,VLOOKUP($C121,'LINHA 2'!$C$6:$BM$114,'Carga People'!Y$2,0))+IF(ISERROR(VLOOKUP($C121,'LINHA 3'!$C$6:$BM$106,'Carga People'!Y$2,0)),0,VLOOKUP($C121,'LINHA 3'!$C$6:$BM$106,'Carga People'!Y$2,0))</f>
        <v>480</v>
      </c>
      <c r="Z121" s="140">
        <f>IF(ISERROR(VLOOKUP($C121,'LINHA 1'!$C$6:$BM$162,'Carga People'!Z$2,0)),0,VLOOKUP($C121,'LINHA 1'!$C$6:$BM$162,'Carga People'!Z$2,0))+IF(ISERROR(VLOOKUP($C121,'LINHA 2'!$C$6:$BM$114,'Carga People'!Z$2,0)),0,VLOOKUP($C121,'LINHA 2'!$C$6:$BM$114,'Carga People'!Z$2,0))+IF(ISERROR(VLOOKUP($C121,'LINHA 3'!$C$6:$BM$106,'Carga People'!Z$2,0)),0,VLOOKUP($C121,'LINHA 3'!$C$6:$BM$106,'Carga People'!Z$2,0))</f>
        <v>0</v>
      </c>
      <c r="AA121" s="140">
        <f>IF(ISERROR(VLOOKUP($C121,'LINHA 1'!$C$6:$BM$162,'Carga People'!AA$2,0)),0,VLOOKUP($C121,'LINHA 1'!$C$6:$BM$162,'Carga People'!AA$2,0))+IF(ISERROR(VLOOKUP($C121,'LINHA 2'!$C$6:$BM$114,'Carga People'!AA$2,0)),0,VLOOKUP($C121,'LINHA 2'!$C$6:$BM$114,'Carga People'!AA$2,0))+IF(ISERROR(VLOOKUP($C121,'LINHA 3'!$C$6:$BM$106,'Carga People'!AA$2,0)),0,VLOOKUP($C121,'LINHA 3'!$C$6:$BM$106,'Carga People'!AA$2,0))</f>
        <v>960</v>
      </c>
      <c r="AB121" s="140">
        <f>IF(ISERROR(VLOOKUP($C121,'LINHA 1'!$C$6:$BM$162,'Carga People'!AB$2,0)),0,VLOOKUP($C121,'LINHA 1'!$C$6:$BM$162,'Carga People'!AB$2,0))+IF(ISERROR(VLOOKUP($C121,'LINHA 2'!$C$6:$BM$114,'Carga People'!AB$2,0)),0,VLOOKUP($C121,'LINHA 2'!$C$6:$BM$114,'Carga People'!AB$2,0))+IF(ISERROR(VLOOKUP($C121,'LINHA 3'!$C$6:$BM$106,'Carga People'!AB$2,0)),0,VLOOKUP($C121,'LINHA 3'!$C$6:$BM$106,'Carga People'!AB$2,0))</f>
        <v>480</v>
      </c>
      <c r="AC121" s="140">
        <f>IF(ISERROR(VLOOKUP($C121,'LINHA 1'!$C$6:$BM$162,'Carga People'!AC$2,0)),0,VLOOKUP($C121,'LINHA 1'!$C$6:$BM$162,'Carga People'!AC$2,0))+IF(ISERROR(VLOOKUP($C121,'LINHA 2'!$C$6:$BM$114,'Carga People'!AC$2,0)),0,VLOOKUP($C121,'LINHA 2'!$C$6:$BM$114,'Carga People'!AC$2,0))+IF(ISERROR(VLOOKUP($C121,'LINHA 3'!$C$6:$BM$106,'Carga People'!AC$2,0)),0,VLOOKUP($C121,'LINHA 3'!$C$6:$BM$106,'Carga People'!AC$2,0))</f>
        <v>0</v>
      </c>
      <c r="AD121" s="140">
        <f>IF(ISERROR(VLOOKUP($C121,'LINHA 1'!$C$6:$BM$162,'Carga People'!AD$2,0)),0,VLOOKUP($C121,'LINHA 1'!$C$6:$BM$162,'Carga People'!AD$2,0))+IF(ISERROR(VLOOKUP($C121,'LINHA 2'!$C$6:$BM$114,'Carga People'!AD$2,0)),0,VLOOKUP($C121,'LINHA 2'!$C$6:$BM$114,'Carga People'!AD$2,0))+IF(ISERROR(VLOOKUP($C121,'LINHA 3'!$C$6:$BM$106,'Carga People'!AD$2,0)),0,VLOOKUP($C121,'LINHA 3'!$C$6:$BM$106,'Carga People'!AD$2,0))</f>
        <v>0</v>
      </c>
      <c r="AE121" s="140">
        <f>IF(ISERROR(VLOOKUP($C121,'LINHA 1'!$C$6:$BM$162,'Carga People'!AE$2,0)),0,VLOOKUP($C121,'LINHA 1'!$C$6:$BM$162,'Carga People'!AE$2,0))+IF(ISERROR(VLOOKUP($C121,'LINHA 2'!$C$6:$BM$114,'Carga People'!AE$2,0)),0,VLOOKUP($C121,'LINHA 2'!$C$6:$BM$114,'Carga People'!AE$2,0))+IF(ISERROR(VLOOKUP($C121,'LINHA 3'!$C$6:$BM$106,'Carga People'!AE$2,0)),0,VLOOKUP($C121,'LINHA 3'!$C$6:$BM$106,'Carga People'!AE$2,0))</f>
        <v>0</v>
      </c>
      <c r="AF121" s="140">
        <f>IF(ISERROR(VLOOKUP($C121,'LINHA 1'!$C$6:$BM$162,'Carga People'!AF$2,0)),0,VLOOKUP($C121,'LINHA 1'!$C$6:$BM$162,'Carga People'!AF$2,0))+IF(ISERROR(VLOOKUP($C121,'LINHA 2'!$C$6:$BM$114,'Carga People'!AF$2,0)),0,VLOOKUP($C121,'LINHA 2'!$C$6:$BM$114,'Carga People'!AF$2,0))+IF(ISERROR(VLOOKUP($C121,'LINHA 3'!$C$6:$BM$106,'Carga People'!AF$2,0)),0,VLOOKUP($C121,'LINHA 3'!$C$6:$BM$106,'Carga People'!AF$2,0))</f>
        <v>0</v>
      </c>
      <c r="AG121" s="140">
        <f>IF(ISERROR(VLOOKUP($C121,'LINHA 1'!$C$6:$BM$162,'Carga People'!AG$2,0)),0,VLOOKUP($C121,'LINHA 1'!$C$6:$BM$162,'Carga People'!AG$2,0))+IF(ISERROR(VLOOKUP($C121,'LINHA 2'!$C$6:$BM$114,'Carga People'!AG$2,0)),0,VLOOKUP($C121,'LINHA 2'!$C$6:$BM$114,'Carga People'!AG$2,0))+IF(ISERROR(VLOOKUP($C121,'LINHA 3'!$C$6:$BM$106,'Carga People'!AG$2,0)),0,VLOOKUP($C121,'LINHA 3'!$C$6:$BM$106,'Carga People'!AG$2,0))</f>
        <v>0</v>
      </c>
      <c r="AH121" s="140">
        <f>IF(ISERROR(VLOOKUP($C121,'LINHA 1'!$C$6:$BM$162,'Carga People'!AH$2,0)),0,VLOOKUP($C121,'LINHA 1'!$C$6:$BM$162,'Carga People'!AH$2,0))+IF(ISERROR(VLOOKUP($C121,'LINHA 2'!$C$6:$BM$114,'Carga People'!AH$2,0)),0,VLOOKUP($C121,'LINHA 2'!$C$6:$BM$114,'Carga People'!AH$2,0))+IF(ISERROR(VLOOKUP($C121,'LINHA 3'!$C$6:$BM$106,'Carga People'!AH$2,0)),0,VLOOKUP($C121,'LINHA 3'!$C$6:$BM$106,'Carga People'!AH$2,0))</f>
        <v>0</v>
      </c>
      <c r="AI121" s="140">
        <f>IF(ISERROR(VLOOKUP($C121,'LINHA 1'!$C$6:$BM$162,'Carga People'!AI$2,0)),0,VLOOKUP($C121,'LINHA 1'!$C$6:$BM$162,'Carga People'!AI$2,0))+IF(ISERROR(VLOOKUP($C121,'LINHA 2'!$C$6:$BM$114,'Carga People'!AI$2,0)),0,VLOOKUP($C121,'LINHA 2'!$C$6:$BM$114,'Carga People'!AI$2,0))+IF(ISERROR(VLOOKUP($C121,'LINHA 3'!$C$6:$BM$106,'Carga People'!AI$2,0)),0,VLOOKUP($C121,'LINHA 3'!$C$6:$BM$106,'Carga People'!AI$2,0))</f>
        <v>0</v>
      </c>
      <c r="AJ121" s="140">
        <f>IF(ISERROR(VLOOKUP($C121,'LINHA 1'!$C$6:$BM$162,'Carga People'!AJ$2,0)),0,VLOOKUP($C121,'LINHA 1'!$C$6:$BM$162,'Carga People'!AJ$2,0))+IF(ISERROR(VLOOKUP($C121,'LINHA 2'!$C$6:$BM$114,'Carga People'!AJ$2,0)),0,VLOOKUP($C121,'LINHA 2'!$C$6:$BM$114,'Carga People'!AJ$2,0))+IF(ISERROR(VLOOKUP($C121,'LINHA 3'!$C$6:$BM$106,'Carga People'!AJ$2,0)),0,VLOOKUP($C121,'LINHA 3'!$C$6:$BM$106,'Carga People'!AJ$2,0))</f>
        <v>0</v>
      </c>
      <c r="AK121" s="140">
        <f>IF(ISERROR(VLOOKUP($C121,'LINHA 1'!$C$6:$BM$162,'Carga People'!AK$2,0)),0,VLOOKUP($C121,'LINHA 1'!$C$6:$BM$162,'Carga People'!AK$2,0))+IF(ISERROR(VLOOKUP($C121,'LINHA 2'!$C$6:$BM$114,'Carga People'!AK$2,0)),0,VLOOKUP($C121,'LINHA 2'!$C$6:$BM$114,'Carga People'!AK$2,0))+IF(ISERROR(VLOOKUP($C121,'LINHA 3'!$C$6:$BM$106,'Carga People'!AK$2,0)),0,VLOOKUP($C121,'LINHA 3'!$C$6:$BM$106,'Carga People'!AK$2,0))</f>
        <v>0</v>
      </c>
      <c r="AL121" s="140">
        <f>IF(ISERROR(VLOOKUP($C121,'LINHA 1'!$C$6:$BM$162,'Carga People'!AL$2,0)),0,VLOOKUP($C121,'LINHA 1'!$C$6:$BM$162,'Carga People'!AL$2,0))+IF(ISERROR(VLOOKUP($C121,'LINHA 2'!$C$6:$BM$114,'Carga People'!AL$2,0)),0,VLOOKUP($C121,'LINHA 2'!$C$6:$BM$114,'Carga People'!AL$2,0))+IF(ISERROR(VLOOKUP($C121,'LINHA 3'!$C$6:$BM$106,'Carga People'!AL$2,0)),0,VLOOKUP($C121,'LINHA 3'!$C$6:$BM$106,'Carga People'!AL$2,0))</f>
        <v>0</v>
      </c>
      <c r="AM121" s="140">
        <f>IF(ISERROR(VLOOKUP($C121,'LINHA 1'!$C$6:$BM$162,'Carga People'!AM$2,0)),0,VLOOKUP($C121,'LINHA 1'!$C$6:$BM$162,'Carga People'!AM$2,0))+IF(ISERROR(VLOOKUP($C121,'LINHA 2'!$C$6:$BM$114,'Carga People'!AM$2,0)),0,VLOOKUP($C121,'LINHA 2'!$C$6:$BM$114,'Carga People'!AM$2,0))+IF(ISERROR(VLOOKUP($C121,'LINHA 3'!$C$6:$BM$106,'Carga People'!AM$2,0)),0,VLOOKUP($C121,'LINHA 3'!$C$6:$BM$106,'Carga People'!AM$2,0))</f>
        <v>0</v>
      </c>
      <c r="AN121" s="140">
        <f>IF(ISERROR(VLOOKUP($C121,'LINHA 1'!$C$6:$BM$162,'Carga People'!AN$2,0)),0,VLOOKUP($C121,'LINHA 1'!$C$6:$BM$162,'Carga People'!AN$2,0))+IF(ISERROR(VLOOKUP($C121,'LINHA 2'!$C$6:$BM$114,'Carga People'!AN$2,0)),0,VLOOKUP($C121,'LINHA 2'!$C$6:$BM$114,'Carga People'!AN$2,0))+IF(ISERROR(VLOOKUP($C121,'LINHA 3'!$C$6:$BM$106,'Carga People'!AN$2,0)),0,VLOOKUP($C121,'LINHA 3'!$C$6:$BM$106,'Carga People'!AN$2,0))</f>
        <v>0</v>
      </c>
      <c r="AO121" s="140">
        <f>IF(ISERROR(VLOOKUP($C121,'LINHA 1'!$C$6:$BM$162,'Carga People'!AO$2,0)),0,VLOOKUP($C121,'LINHA 1'!$C$6:$BM$162,'Carga People'!AO$2,0))+IF(ISERROR(VLOOKUP($C121,'LINHA 2'!$C$6:$BM$114,'Carga People'!AO$2,0)),0,VLOOKUP($C121,'LINHA 2'!$C$6:$BM$114,'Carga People'!AO$2,0))+IF(ISERROR(VLOOKUP($C121,'LINHA 3'!$C$6:$BM$106,'Carga People'!AO$2,0)),0,VLOOKUP($C121,'LINHA 3'!$C$6:$BM$106,'Carga People'!AO$2,0))</f>
        <v>0</v>
      </c>
      <c r="AP121" s="140">
        <f>IF(ISERROR(VLOOKUP($C121,'LINHA 1'!$C$6:$BM$162,'Carga People'!AP$2,0)),0,VLOOKUP($C121,'LINHA 1'!$C$6:$BM$162,'Carga People'!AP$2,0))+IF(ISERROR(VLOOKUP($C121,'LINHA 2'!$C$6:$BM$114,'Carga People'!AP$2,0)),0,VLOOKUP($C121,'LINHA 2'!$C$6:$BM$114,'Carga People'!AP$2,0))+IF(ISERROR(VLOOKUP($C121,'LINHA 3'!$C$6:$BM$106,'Carga People'!AP$2,0)),0,VLOOKUP($C121,'LINHA 3'!$C$6:$BM$106,'Carga People'!AP$2,0))</f>
        <v>0</v>
      </c>
      <c r="AQ121" s="140">
        <f>IF(ISERROR(VLOOKUP($C121,'LINHA 1'!$C$6:$BM$162,'Carga People'!AQ$2,0)),0,VLOOKUP($C121,'LINHA 1'!$C$6:$BM$162,'Carga People'!AQ$2,0))+IF(ISERROR(VLOOKUP($C121,'LINHA 2'!$C$6:$BM$114,'Carga People'!AQ$2,0)),0,VLOOKUP($C121,'LINHA 2'!$C$6:$BM$114,'Carga People'!AQ$2,0))+IF(ISERROR(VLOOKUP($C121,'LINHA 3'!$C$6:$BM$106,'Carga People'!AQ$2,0)),0,VLOOKUP($C121,'LINHA 3'!$C$6:$BM$106,'Carga People'!AQ$2,0))</f>
        <v>0</v>
      </c>
      <c r="AR121" s="140">
        <f>IF(ISERROR(VLOOKUP($C121,'LINHA 1'!$C$6:$BM$162,'Carga People'!AR$2,0)),0,VLOOKUP($C121,'LINHA 1'!$C$6:$BM$162,'Carga People'!AR$2,0))+IF(ISERROR(VLOOKUP($C121,'LINHA 2'!$C$6:$BM$114,'Carga People'!AR$2,0)),0,VLOOKUP($C121,'LINHA 2'!$C$6:$BM$114,'Carga People'!AR$2,0))+IF(ISERROR(VLOOKUP($C121,'LINHA 3'!$C$6:$BM$106,'Carga People'!AR$2,0)),0,VLOOKUP($C121,'LINHA 3'!$C$6:$BM$106,'Carga People'!AR$2,0))</f>
        <v>0</v>
      </c>
      <c r="AS121" s="140">
        <f>IF(ISERROR(VLOOKUP($C121,'LINHA 1'!$C$6:$BM$162,'Carga People'!AS$2,0)),0,VLOOKUP($C121,'LINHA 1'!$C$6:$BM$162,'Carga People'!AS$2,0))+IF(ISERROR(VLOOKUP($C121,'LINHA 2'!$C$6:$BM$114,'Carga People'!AS$2,0)),0,VLOOKUP($C121,'LINHA 2'!$C$6:$BM$114,'Carga People'!AS$2,0))+IF(ISERROR(VLOOKUP($C121,'LINHA 3'!$C$6:$BM$106,'Carga People'!AS$2,0)),0,VLOOKUP($C121,'LINHA 3'!$C$6:$BM$106,'Carga People'!AS$2,0))</f>
        <v>0</v>
      </c>
      <c r="AT121" s="140">
        <f>IF(ISERROR(VLOOKUP($C121,'LINHA 1'!$C$6:$BM$162,'Carga People'!AT$2,0)),0,VLOOKUP($C121,'LINHA 1'!$C$6:$BM$162,'Carga People'!AT$2,0))+IF(ISERROR(VLOOKUP($C121,'LINHA 2'!$C$6:$BM$114,'Carga People'!AT$2,0)),0,VLOOKUP($C121,'LINHA 2'!$C$6:$BM$114,'Carga People'!AT$2,0))+IF(ISERROR(VLOOKUP($C121,'LINHA 3'!$C$6:$BM$106,'Carga People'!AT$2,0)),0,VLOOKUP($C121,'LINHA 3'!$C$6:$BM$106,'Carga People'!AT$2,0))</f>
        <v>0</v>
      </c>
      <c r="AU121" s="367">
        <f t="shared" si="12"/>
        <v>7200</v>
      </c>
      <c r="AV121" s="780" t="str">
        <f t="shared" si="13"/>
        <v/>
      </c>
      <c r="AW121" s="90">
        <f>IF(D121="","",VLOOKUP(D121,MI_ME!$D$5:$AQ$336,39,0))</f>
        <v>0</v>
      </c>
      <c r="AX121" s="660"/>
    </row>
    <row r="122" spans="1:50" ht="18" customHeight="1" x14ac:dyDescent="0.3">
      <c r="A122" s="1792"/>
      <c r="B122" s="773" t="s">
        <v>612</v>
      </c>
      <c r="C122" s="773" t="s">
        <v>684</v>
      </c>
      <c r="D122" s="771" t="s">
        <v>631</v>
      </c>
      <c r="E122" s="1459" t="s">
        <v>911</v>
      </c>
      <c r="F122" s="770" t="s">
        <v>15</v>
      </c>
      <c r="G122" s="136"/>
      <c r="H122" s="137"/>
      <c r="I122" s="138"/>
      <c r="J122" s="139">
        <f>IF(ISERROR(VLOOKUP($C122,'LINHA 1'!$C$6:$BM$162,'Carga People'!J$2,0)),0,VLOOKUP($C122,'LINHA 1'!$C$6:$BM$162,'Carga People'!J$2,0))+IF(ISERROR(VLOOKUP($C122,'LINHA 2'!$C$6:$BM$114,'Carga People'!J$2,0)),0,VLOOKUP($C122,'LINHA 2'!$C$6:$BM$114,'Carga People'!J$2,0))+IF(ISERROR(VLOOKUP($C122,'LINHA 3'!$C$6:$BM$106,'Carga People'!J$2,0)),0,VLOOKUP($C122,'LINHA 3'!$C$6:$BM$106,'Carga People'!J$2,0))</f>
        <v>0</v>
      </c>
      <c r="K122" s="140">
        <f>IF(ISERROR(VLOOKUP($C122,'LINHA 1'!$C$6:$BM$162,'Carga People'!K$2,0)),0,VLOOKUP($C122,'LINHA 1'!$C$6:$BM$162,'Carga People'!K$2,0))+IF(ISERROR(VLOOKUP($C122,'LINHA 2'!$C$6:$BM$114,'Carga People'!K$2,0)),0,VLOOKUP($C122,'LINHA 2'!$C$6:$BM$114,'Carga People'!K$2,0))+IF(ISERROR(VLOOKUP($C122,'LINHA 3'!$C$6:$BM$106,'Carga People'!K$2,0)),0,VLOOKUP($C122,'LINHA 3'!$C$6:$BM$106,'Carga People'!K$2,0))</f>
        <v>0</v>
      </c>
      <c r="L122" s="140">
        <f>IF(ISERROR(VLOOKUP($C122,'LINHA 1'!$C$6:$BM$162,'Carga People'!L$2,0)),0,VLOOKUP($C122,'LINHA 1'!$C$6:$BM$162,'Carga People'!L$2,0))+IF(ISERROR(VLOOKUP($C122,'LINHA 2'!$C$6:$BM$114,'Carga People'!L$2,0)),0,VLOOKUP($C122,'LINHA 2'!$C$6:$BM$114,'Carga People'!L$2,0))+IF(ISERROR(VLOOKUP($C122,'LINHA 3'!$C$6:$BM$106,'Carga People'!L$2,0)),0,VLOOKUP($C122,'LINHA 3'!$C$6:$BM$106,'Carga People'!L$2,0))</f>
        <v>0</v>
      </c>
      <c r="M122" s="140">
        <f>IF(ISERROR(VLOOKUP($C122,'LINHA 1'!$C$6:$BM$162,'Carga People'!M$2,0)),0,VLOOKUP($C122,'LINHA 1'!$C$6:$BM$162,'Carga People'!M$2,0))+IF(ISERROR(VLOOKUP($C122,'LINHA 2'!$C$6:$BM$114,'Carga People'!M$2,0)),0,VLOOKUP($C122,'LINHA 2'!$C$6:$BM$114,'Carga People'!M$2,0))+IF(ISERROR(VLOOKUP($C122,'LINHA 3'!$C$6:$BM$106,'Carga People'!M$2,0)),0,VLOOKUP($C122,'LINHA 3'!$C$6:$BM$106,'Carga People'!M$2,0))</f>
        <v>0</v>
      </c>
      <c r="N122" s="140">
        <f>IF(ISERROR(VLOOKUP($C122,'LINHA 1'!$C$6:$BM$162,'Carga People'!N$2,0)),0,VLOOKUP($C122,'LINHA 1'!$C$6:$BM$162,'Carga People'!N$2,0))+IF(ISERROR(VLOOKUP($C122,'LINHA 2'!$C$6:$BM$114,'Carga People'!N$2,0)),0,VLOOKUP($C122,'LINHA 2'!$C$6:$BM$114,'Carga People'!N$2,0))+IF(ISERROR(VLOOKUP($C122,'LINHA 3'!$C$6:$BM$106,'Carga People'!N$2,0)),0,VLOOKUP($C122,'LINHA 3'!$C$6:$BM$106,'Carga People'!N$2,0))</f>
        <v>720</v>
      </c>
      <c r="O122" s="140">
        <f>IF(ISERROR(VLOOKUP($C122,'LINHA 1'!$C$6:$BM$162,'Carga People'!O$2,0)),0,VLOOKUP($C122,'LINHA 1'!$C$6:$BM$162,'Carga People'!O$2,0))+IF(ISERROR(VLOOKUP($C122,'LINHA 2'!$C$6:$BM$114,'Carga People'!O$2,0)),0,VLOOKUP($C122,'LINHA 2'!$C$6:$BM$114,'Carga People'!O$2,0))+IF(ISERROR(VLOOKUP($C122,'LINHA 3'!$C$6:$BM$106,'Carga People'!O$2,0)),0,VLOOKUP($C122,'LINHA 3'!$C$6:$BM$106,'Carga People'!O$2,0))</f>
        <v>720</v>
      </c>
      <c r="P122" s="140">
        <f>IF(ISERROR(VLOOKUP($C122,'LINHA 1'!$C$6:$BM$162,'Carga People'!P$2,0)),0,VLOOKUP($C122,'LINHA 1'!$C$6:$BM$162,'Carga People'!P$2,0))+IF(ISERROR(VLOOKUP($C122,'LINHA 2'!$C$6:$BM$114,'Carga People'!P$2,0)),0,VLOOKUP($C122,'LINHA 2'!$C$6:$BM$114,'Carga People'!P$2,0))+IF(ISERROR(VLOOKUP($C122,'LINHA 3'!$C$6:$BM$106,'Carga People'!P$2,0)),0,VLOOKUP($C122,'LINHA 3'!$C$6:$BM$106,'Carga People'!P$2,0))</f>
        <v>720</v>
      </c>
      <c r="Q122" s="140">
        <f>IF(ISERROR(VLOOKUP($C122,'LINHA 1'!$C$6:$BM$162,'Carga People'!Q$2,0)),0,VLOOKUP($C122,'LINHA 1'!$C$6:$BM$162,'Carga People'!Q$2,0))+IF(ISERROR(VLOOKUP($C122,'LINHA 2'!$C$6:$BM$114,'Carga People'!Q$2,0)),0,VLOOKUP($C122,'LINHA 2'!$C$6:$BM$114,'Carga People'!Q$2,0))+IF(ISERROR(VLOOKUP($C122,'LINHA 3'!$C$6:$BM$106,'Carga People'!Q$2,0)),0,VLOOKUP($C122,'LINHA 3'!$C$6:$BM$106,'Carga People'!Q$2,0))</f>
        <v>0</v>
      </c>
      <c r="R122" s="140">
        <f>IF(ISERROR(VLOOKUP($C122,'LINHA 1'!$C$6:$BM$162,'Carga People'!R$2,0)),0,VLOOKUP($C122,'LINHA 1'!$C$6:$BM$162,'Carga People'!R$2,0))+IF(ISERROR(VLOOKUP($C122,'LINHA 2'!$C$6:$BM$114,'Carga People'!R$2,0)),0,VLOOKUP($C122,'LINHA 2'!$C$6:$BM$114,'Carga People'!R$2,0))+IF(ISERROR(VLOOKUP($C122,'LINHA 3'!$C$6:$BM$106,'Carga People'!R$2,0)),0,VLOOKUP($C122,'LINHA 3'!$C$6:$BM$106,'Carga People'!R$2,0))</f>
        <v>0</v>
      </c>
      <c r="S122" s="140">
        <f>IF(ISERROR(VLOOKUP($C122,'LINHA 1'!$C$6:$BM$162,'Carga People'!S$2,0)),0,VLOOKUP($C122,'LINHA 1'!$C$6:$BM$162,'Carga People'!S$2,0))+IF(ISERROR(VLOOKUP($C122,'LINHA 2'!$C$6:$BM$114,'Carga People'!S$2,0)),0,VLOOKUP($C122,'LINHA 2'!$C$6:$BM$114,'Carga People'!S$2,0))+IF(ISERROR(VLOOKUP($C122,'LINHA 3'!$C$6:$BM$106,'Carga People'!S$2,0)),0,VLOOKUP($C122,'LINHA 3'!$C$6:$BM$106,'Carga People'!S$2,0))</f>
        <v>0</v>
      </c>
      <c r="T122" s="140">
        <f>IF(ISERROR(VLOOKUP($C122,'LINHA 1'!$C$6:$BM$162,'Carga People'!T$2,0)),0,VLOOKUP($C122,'LINHA 1'!$C$6:$BM$162,'Carga People'!T$2,0))+IF(ISERROR(VLOOKUP($C122,'LINHA 2'!$C$6:$BM$114,'Carga People'!T$2,0)),0,VLOOKUP($C122,'LINHA 2'!$C$6:$BM$114,'Carga People'!T$2,0))+IF(ISERROR(VLOOKUP($C122,'LINHA 3'!$C$6:$BM$106,'Carga People'!T$2,0)),0,VLOOKUP($C122,'LINHA 3'!$C$6:$BM$106,'Carga People'!T$2,0))</f>
        <v>960</v>
      </c>
      <c r="U122" s="140">
        <f>IF(ISERROR(VLOOKUP($C122,'LINHA 1'!$C$6:$BM$162,'Carga People'!U$2,0)),0,VLOOKUP($C122,'LINHA 1'!$C$6:$BM$162,'Carga People'!U$2,0))+IF(ISERROR(VLOOKUP($C122,'LINHA 2'!$C$6:$BM$114,'Carga People'!U$2,0)),0,VLOOKUP($C122,'LINHA 2'!$C$6:$BM$114,'Carga People'!U$2,0))+IF(ISERROR(VLOOKUP($C122,'LINHA 3'!$C$6:$BM$106,'Carga People'!U$2,0)),0,VLOOKUP($C122,'LINHA 3'!$C$6:$BM$106,'Carga People'!U$2,0))</f>
        <v>960</v>
      </c>
      <c r="V122" s="140">
        <f>IF(ISERROR(VLOOKUP($C122,'LINHA 1'!$C$6:$BM$162,'Carga People'!V$2,0)),0,VLOOKUP($C122,'LINHA 1'!$C$6:$BM$162,'Carga People'!V$2,0))+IF(ISERROR(VLOOKUP($C122,'LINHA 2'!$C$6:$BM$114,'Carga People'!V$2,0)),0,VLOOKUP($C122,'LINHA 2'!$C$6:$BM$114,'Carga People'!V$2,0))+IF(ISERROR(VLOOKUP($C122,'LINHA 3'!$C$6:$BM$106,'Carga People'!V$2,0)),0,VLOOKUP($C122,'LINHA 3'!$C$6:$BM$106,'Carga People'!V$2,0))</f>
        <v>720</v>
      </c>
      <c r="W122" s="140">
        <f>IF(ISERROR(VLOOKUP($C122,'LINHA 1'!$C$6:$BM$162,'Carga People'!W$2,0)),0,VLOOKUP($C122,'LINHA 1'!$C$6:$BM$162,'Carga People'!W$2,0))+IF(ISERROR(VLOOKUP($C122,'LINHA 2'!$C$6:$BM$114,'Carga People'!W$2,0)),0,VLOOKUP($C122,'LINHA 2'!$C$6:$BM$114,'Carga People'!W$2,0))+IF(ISERROR(VLOOKUP($C122,'LINHA 3'!$C$6:$BM$106,'Carga People'!W$2,0)),0,VLOOKUP($C122,'LINHA 3'!$C$6:$BM$106,'Carga People'!W$2,0))</f>
        <v>240</v>
      </c>
      <c r="X122" s="140">
        <f>IF(ISERROR(VLOOKUP($C122,'LINHA 1'!$C$6:$BM$162,'Carga People'!X$2,0)),0,VLOOKUP($C122,'LINHA 1'!$C$6:$BM$162,'Carga People'!X$2,0))+IF(ISERROR(VLOOKUP($C122,'LINHA 2'!$C$6:$BM$114,'Carga People'!X$2,0)),0,VLOOKUP($C122,'LINHA 2'!$C$6:$BM$114,'Carga People'!X$2,0))+IF(ISERROR(VLOOKUP($C122,'LINHA 3'!$C$6:$BM$106,'Carga People'!X$2,0)),0,VLOOKUP($C122,'LINHA 3'!$C$6:$BM$106,'Carga People'!X$2,0))</f>
        <v>0</v>
      </c>
      <c r="Y122" s="140">
        <f>IF(ISERROR(VLOOKUP($C122,'LINHA 1'!$C$6:$BM$162,'Carga People'!Y$2,0)),0,VLOOKUP($C122,'LINHA 1'!$C$6:$BM$162,'Carga People'!Y$2,0))+IF(ISERROR(VLOOKUP($C122,'LINHA 2'!$C$6:$BM$114,'Carga People'!Y$2,0)),0,VLOOKUP($C122,'LINHA 2'!$C$6:$BM$114,'Carga People'!Y$2,0))+IF(ISERROR(VLOOKUP($C122,'LINHA 3'!$C$6:$BM$106,'Carga People'!Y$2,0)),0,VLOOKUP($C122,'LINHA 3'!$C$6:$BM$106,'Carga People'!Y$2,0))</f>
        <v>0</v>
      </c>
      <c r="Z122" s="140">
        <f>IF(ISERROR(VLOOKUP($C122,'LINHA 1'!$C$6:$BM$162,'Carga People'!Z$2,0)),0,VLOOKUP($C122,'LINHA 1'!$C$6:$BM$162,'Carga People'!Z$2,0))+IF(ISERROR(VLOOKUP($C122,'LINHA 2'!$C$6:$BM$114,'Carga People'!Z$2,0)),0,VLOOKUP($C122,'LINHA 2'!$C$6:$BM$114,'Carga People'!Z$2,0))+IF(ISERROR(VLOOKUP($C122,'LINHA 3'!$C$6:$BM$106,'Carga People'!Z$2,0)),0,VLOOKUP($C122,'LINHA 3'!$C$6:$BM$106,'Carga People'!Z$2,0))</f>
        <v>0</v>
      </c>
      <c r="AA122" s="140">
        <f>IF(ISERROR(VLOOKUP($C122,'LINHA 1'!$C$6:$BM$162,'Carga People'!AA$2,0)),0,VLOOKUP($C122,'LINHA 1'!$C$6:$BM$162,'Carga People'!AA$2,0))+IF(ISERROR(VLOOKUP($C122,'LINHA 2'!$C$6:$BM$114,'Carga People'!AA$2,0)),0,VLOOKUP($C122,'LINHA 2'!$C$6:$BM$114,'Carga People'!AA$2,0))+IF(ISERROR(VLOOKUP($C122,'LINHA 3'!$C$6:$BM$106,'Carga People'!AA$2,0)),0,VLOOKUP($C122,'LINHA 3'!$C$6:$BM$106,'Carga People'!AA$2,0))</f>
        <v>0</v>
      </c>
      <c r="AB122" s="140">
        <f>IF(ISERROR(VLOOKUP($C122,'LINHA 1'!$C$6:$BM$162,'Carga People'!AB$2,0)),0,VLOOKUP($C122,'LINHA 1'!$C$6:$BM$162,'Carga People'!AB$2,0))+IF(ISERROR(VLOOKUP($C122,'LINHA 2'!$C$6:$BM$114,'Carga People'!AB$2,0)),0,VLOOKUP($C122,'LINHA 2'!$C$6:$BM$114,'Carga People'!AB$2,0))+IF(ISERROR(VLOOKUP($C122,'LINHA 3'!$C$6:$BM$106,'Carga People'!AB$2,0)),0,VLOOKUP($C122,'LINHA 3'!$C$6:$BM$106,'Carga People'!AB$2,0))</f>
        <v>480</v>
      </c>
      <c r="AC122" s="140">
        <f>IF(ISERROR(VLOOKUP($C122,'LINHA 1'!$C$6:$BM$162,'Carga People'!AC$2,0)),0,VLOOKUP($C122,'LINHA 1'!$C$6:$BM$162,'Carga People'!AC$2,0))+IF(ISERROR(VLOOKUP($C122,'LINHA 2'!$C$6:$BM$114,'Carga People'!AC$2,0)),0,VLOOKUP($C122,'LINHA 2'!$C$6:$BM$114,'Carga People'!AC$2,0))+IF(ISERROR(VLOOKUP($C122,'LINHA 3'!$C$6:$BM$106,'Carga People'!AC$2,0)),0,VLOOKUP($C122,'LINHA 3'!$C$6:$BM$106,'Carga People'!AC$2,0))</f>
        <v>960</v>
      </c>
      <c r="AD122" s="140">
        <f>IF(ISERROR(VLOOKUP($C122,'LINHA 1'!$C$6:$BM$162,'Carga People'!AD$2,0)),0,VLOOKUP($C122,'LINHA 1'!$C$6:$BM$162,'Carga People'!AD$2,0))+IF(ISERROR(VLOOKUP($C122,'LINHA 2'!$C$6:$BM$114,'Carga People'!AD$2,0)),0,VLOOKUP($C122,'LINHA 2'!$C$6:$BM$114,'Carga People'!AD$2,0))+IF(ISERROR(VLOOKUP($C122,'LINHA 3'!$C$6:$BM$106,'Carga People'!AD$2,0)),0,VLOOKUP($C122,'LINHA 3'!$C$6:$BM$106,'Carga People'!AD$2,0))</f>
        <v>960</v>
      </c>
      <c r="AE122" s="140">
        <f>IF(ISERROR(VLOOKUP($C122,'LINHA 1'!$C$6:$BM$162,'Carga People'!AE$2,0)),0,VLOOKUP($C122,'LINHA 1'!$C$6:$BM$162,'Carga People'!AE$2,0))+IF(ISERROR(VLOOKUP($C122,'LINHA 2'!$C$6:$BM$114,'Carga People'!AE$2,0)),0,VLOOKUP($C122,'LINHA 2'!$C$6:$BM$114,'Carga People'!AE$2,0))+IF(ISERROR(VLOOKUP($C122,'LINHA 3'!$C$6:$BM$106,'Carga People'!AE$2,0)),0,VLOOKUP($C122,'LINHA 3'!$C$6:$BM$106,'Carga People'!AE$2,0))</f>
        <v>960</v>
      </c>
      <c r="AF122" s="140">
        <f>IF(ISERROR(VLOOKUP($C122,'LINHA 1'!$C$6:$BM$162,'Carga People'!AF$2,0)),0,VLOOKUP($C122,'LINHA 1'!$C$6:$BM$162,'Carga People'!AF$2,0))+IF(ISERROR(VLOOKUP($C122,'LINHA 2'!$C$6:$BM$114,'Carga People'!AF$2,0)),0,VLOOKUP($C122,'LINHA 2'!$C$6:$BM$114,'Carga People'!AF$2,0))+IF(ISERROR(VLOOKUP($C122,'LINHA 3'!$C$6:$BM$106,'Carga People'!AF$2,0)),0,VLOOKUP($C122,'LINHA 3'!$C$6:$BM$106,'Carga People'!AF$2,0))</f>
        <v>0</v>
      </c>
      <c r="AG122" s="140">
        <f>IF(ISERROR(VLOOKUP($C122,'LINHA 1'!$C$6:$BM$162,'Carga People'!AG$2,0)),0,VLOOKUP($C122,'LINHA 1'!$C$6:$BM$162,'Carga People'!AG$2,0))+IF(ISERROR(VLOOKUP($C122,'LINHA 2'!$C$6:$BM$114,'Carga People'!AG$2,0)),0,VLOOKUP($C122,'LINHA 2'!$C$6:$BM$114,'Carga People'!AG$2,0))+IF(ISERROR(VLOOKUP($C122,'LINHA 3'!$C$6:$BM$106,'Carga People'!AG$2,0)),0,VLOOKUP($C122,'LINHA 3'!$C$6:$BM$106,'Carga People'!AG$2,0))</f>
        <v>0</v>
      </c>
      <c r="AH122" s="140">
        <f>IF(ISERROR(VLOOKUP($C122,'LINHA 1'!$C$6:$BM$162,'Carga People'!AH$2,0)),0,VLOOKUP($C122,'LINHA 1'!$C$6:$BM$162,'Carga People'!AH$2,0))+IF(ISERROR(VLOOKUP($C122,'LINHA 2'!$C$6:$BM$114,'Carga People'!AH$2,0)),0,VLOOKUP($C122,'LINHA 2'!$C$6:$BM$114,'Carga People'!AH$2,0))+IF(ISERROR(VLOOKUP($C122,'LINHA 3'!$C$6:$BM$106,'Carga People'!AH$2,0)),0,VLOOKUP($C122,'LINHA 3'!$C$6:$BM$106,'Carga People'!AH$2,0))</f>
        <v>0</v>
      </c>
      <c r="AI122" s="140">
        <f>IF(ISERROR(VLOOKUP($C122,'LINHA 1'!$C$6:$BM$162,'Carga People'!AI$2,0)),0,VLOOKUP($C122,'LINHA 1'!$C$6:$BM$162,'Carga People'!AI$2,0))+IF(ISERROR(VLOOKUP($C122,'LINHA 2'!$C$6:$BM$114,'Carga People'!AI$2,0)),0,VLOOKUP($C122,'LINHA 2'!$C$6:$BM$114,'Carga People'!AI$2,0))+IF(ISERROR(VLOOKUP($C122,'LINHA 3'!$C$6:$BM$106,'Carga People'!AI$2,0)),0,VLOOKUP($C122,'LINHA 3'!$C$6:$BM$106,'Carga People'!AI$2,0))</f>
        <v>0</v>
      </c>
      <c r="AJ122" s="140">
        <f>IF(ISERROR(VLOOKUP($C122,'LINHA 1'!$C$6:$BM$162,'Carga People'!AJ$2,0)),0,VLOOKUP($C122,'LINHA 1'!$C$6:$BM$162,'Carga People'!AJ$2,0))+IF(ISERROR(VLOOKUP($C122,'LINHA 2'!$C$6:$BM$114,'Carga People'!AJ$2,0)),0,VLOOKUP($C122,'LINHA 2'!$C$6:$BM$114,'Carga People'!AJ$2,0))+IF(ISERROR(VLOOKUP($C122,'LINHA 3'!$C$6:$BM$106,'Carga People'!AJ$2,0)),0,VLOOKUP($C122,'LINHA 3'!$C$6:$BM$106,'Carga People'!AJ$2,0))</f>
        <v>0</v>
      </c>
      <c r="AK122" s="140">
        <f>IF(ISERROR(VLOOKUP($C122,'LINHA 1'!$C$6:$BM$162,'Carga People'!AK$2,0)),0,VLOOKUP($C122,'LINHA 1'!$C$6:$BM$162,'Carga People'!AK$2,0))+IF(ISERROR(VLOOKUP($C122,'LINHA 2'!$C$6:$BM$114,'Carga People'!AK$2,0)),0,VLOOKUP($C122,'LINHA 2'!$C$6:$BM$114,'Carga People'!AK$2,0))+IF(ISERROR(VLOOKUP($C122,'LINHA 3'!$C$6:$BM$106,'Carga People'!AK$2,0)),0,VLOOKUP($C122,'LINHA 3'!$C$6:$BM$106,'Carga People'!AK$2,0))</f>
        <v>0</v>
      </c>
      <c r="AL122" s="140">
        <f>IF(ISERROR(VLOOKUP($C122,'LINHA 1'!$C$6:$BM$162,'Carga People'!AL$2,0)),0,VLOOKUP($C122,'LINHA 1'!$C$6:$BM$162,'Carga People'!AL$2,0))+IF(ISERROR(VLOOKUP($C122,'LINHA 2'!$C$6:$BM$114,'Carga People'!AL$2,0)),0,VLOOKUP($C122,'LINHA 2'!$C$6:$BM$114,'Carga People'!AL$2,0))+IF(ISERROR(VLOOKUP($C122,'LINHA 3'!$C$6:$BM$106,'Carga People'!AL$2,0)),0,VLOOKUP($C122,'LINHA 3'!$C$6:$BM$106,'Carga People'!AL$2,0))</f>
        <v>0</v>
      </c>
      <c r="AM122" s="140">
        <f>IF(ISERROR(VLOOKUP($C122,'LINHA 1'!$C$6:$BM$162,'Carga People'!AM$2,0)),0,VLOOKUP($C122,'LINHA 1'!$C$6:$BM$162,'Carga People'!AM$2,0))+IF(ISERROR(VLOOKUP($C122,'LINHA 2'!$C$6:$BM$114,'Carga People'!AM$2,0)),0,VLOOKUP($C122,'LINHA 2'!$C$6:$BM$114,'Carga People'!AM$2,0))+IF(ISERROR(VLOOKUP($C122,'LINHA 3'!$C$6:$BM$106,'Carga People'!AM$2,0)),0,VLOOKUP($C122,'LINHA 3'!$C$6:$BM$106,'Carga People'!AM$2,0))</f>
        <v>0</v>
      </c>
      <c r="AN122" s="140">
        <f>IF(ISERROR(VLOOKUP($C122,'LINHA 1'!$C$6:$BM$162,'Carga People'!AN$2,0)),0,VLOOKUP($C122,'LINHA 1'!$C$6:$BM$162,'Carga People'!AN$2,0))+IF(ISERROR(VLOOKUP($C122,'LINHA 2'!$C$6:$BM$114,'Carga People'!AN$2,0)),0,VLOOKUP($C122,'LINHA 2'!$C$6:$BM$114,'Carga People'!AN$2,0))+IF(ISERROR(VLOOKUP($C122,'LINHA 3'!$C$6:$BM$106,'Carga People'!AN$2,0)),0,VLOOKUP($C122,'LINHA 3'!$C$6:$BM$106,'Carga People'!AN$2,0))</f>
        <v>0</v>
      </c>
      <c r="AO122" s="140">
        <f>IF(ISERROR(VLOOKUP($C122,'LINHA 1'!$C$6:$BM$162,'Carga People'!AO$2,0)),0,VLOOKUP($C122,'LINHA 1'!$C$6:$BM$162,'Carga People'!AO$2,0))+IF(ISERROR(VLOOKUP($C122,'LINHA 2'!$C$6:$BM$114,'Carga People'!AO$2,0)),0,VLOOKUP($C122,'LINHA 2'!$C$6:$BM$114,'Carga People'!AO$2,0))+IF(ISERROR(VLOOKUP($C122,'LINHA 3'!$C$6:$BM$106,'Carga People'!AO$2,0)),0,VLOOKUP($C122,'LINHA 3'!$C$6:$BM$106,'Carga People'!AO$2,0))</f>
        <v>0</v>
      </c>
      <c r="AP122" s="140">
        <f>IF(ISERROR(VLOOKUP($C122,'LINHA 1'!$C$6:$BM$162,'Carga People'!AP$2,0)),0,VLOOKUP($C122,'LINHA 1'!$C$6:$BM$162,'Carga People'!AP$2,0))+IF(ISERROR(VLOOKUP($C122,'LINHA 2'!$C$6:$BM$114,'Carga People'!AP$2,0)),0,VLOOKUP($C122,'LINHA 2'!$C$6:$BM$114,'Carga People'!AP$2,0))+IF(ISERROR(VLOOKUP($C122,'LINHA 3'!$C$6:$BM$106,'Carga People'!AP$2,0)),0,VLOOKUP($C122,'LINHA 3'!$C$6:$BM$106,'Carga People'!AP$2,0))</f>
        <v>0</v>
      </c>
      <c r="AQ122" s="140">
        <f>IF(ISERROR(VLOOKUP($C122,'LINHA 1'!$C$6:$BM$162,'Carga People'!AQ$2,0)),0,VLOOKUP($C122,'LINHA 1'!$C$6:$BM$162,'Carga People'!AQ$2,0))+IF(ISERROR(VLOOKUP($C122,'LINHA 2'!$C$6:$BM$114,'Carga People'!AQ$2,0)),0,VLOOKUP($C122,'LINHA 2'!$C$6:$BM$114,'Carga People'!AQ$2,0))+IF(ISERROR(VLOOKUP($C122,'LINHA 3'!$C$6:$BM$106,'Carga People'!AQ$2,0)),0,VLOOKUP($C122,'LINHA 3'!$C$6:$BM$106,'Carga People'!AQ$2,0))</f>
        <v>0</v>
      </c>
      <c r="AR122" s="140">
        <f>IF(ISERROR(VLOOKUP($C122,'LINHA 1'!$C$6:$BM$162,'Carga People'!AR$2,0)),0,VLOOKUP($C122,'LINHA 1'!$C$6:$BM$162,'Carga People'!AR$2,0))+IF(ISERROR(VLOOKUP($C122,'LINHA 2'!$C$6:$BM$114,'Carga People'!AR$2,0)),0,VLOOKUP($C122,'LINHA 2'!$C$6:$BM$114,'Carga People'!AR$2,0))+IF(ISERROR(VLOOKUP($C122,'LINHA 3'!$C$6:$BM$106,'Carga People'!AR$2,0)),0,VLOOKUP($C122,'LINHA 3'!$C$6:$BM$106,'Carga People'!AR$2,0))</f>
        <v>0</v>
      </c>
      <c r="AS122" s="140">
        <f>IF(ISERROR(VLOOKUP($C122,'LINHA 1'!$C$6:$BM$162,'Carga People'!AS$2,0)),0,VLOOKUP($C122,'LINHA 1'!$C$6:$BM$162,'Carga People'!AS$2,0))+IF(ISERROR(VLOOKUP($C122,'LINHA 2'!$C$6:$BM$114,'Carga People'!AS$2,0)),0,VLOOKUP($C122,'LINHA 2'!$C$6:$BM$114,'Carga People'!AS$2,0))+IF(ISERROR(VLOOKUP($C122,'LINHA 3'!$C$6:$BM$106,'Carga People'!AS$2,0)),0,VLOOKUP($C122,'LINHA 3'!$C$6:$BM$106,'Carga People'!AS$2,0))</f>
        <v>0</v>
      </c>
      <c r="AT122" s="140">
        <f>IF(ISERROR(VLOOKUP($C122,'LINHA 1'!$C$6:$BM$162,'Carga People'!AT$2,0)),0,VLOOKUP($C122,'LINHA 1'!$C$6:$BM$162,'Carga People'!AT$2,0))+IF(ISERROR(VLOOKUP($C122,'LINHA 2'!$C$6:$BM$114,'Carga People'!AT$2,0)),0,VLOOKUP($C122,'LINHA 2'!$C$6:$BM$114,'Carga People'!AT$2,0))+IF(ISERROR(VLOOKUP($C122,'LINHA 3'!$C$6:$BM$106,'Carga People'!AT$2,0)),0,VLOOKUP($C122,'LINHA 3'!$C$6:$BM$106,'Carga People'!AT$2,0))</f>
        <v>0</v>
      </c>
      <c r="AU122" s="367">
        <f t="shared" si="12"/>
        <v>8400</v>
      </c>
      <c r="AV122" s="780" t="str">
        <f t="shared" si="13"/>
        <v/>
      </c>
      <c r="AW122" s="90">
        <f>IF(D122="","",VLOOKUP(D122,MI_ME!$D$5:$AQ$336,39,0))</f>
        <v>0</v>
      </c>
      <c r="AX122" s="660"/>
    </row>
    <row r="123" spans="1:50" ht="18" customHeight="1" x14ac:dyDescent="0.3">
      <c r="A123" s="1792"/>
      <c r="B123" s="770" t="s">
        <v>315</v>
      </c>
      <c r="C123" s="770" t="s">
        <v>485</v>
      </c>
      <c r="D123" s="770" t="s">
        <v>323</v>
      </c>
      <c r="E123" s="1459" t="s">
        <v>894</v>
      </c>
      <c r="F123" s="770" t="s">
        <v>15</v>
      </c>
      <c r="G123" s="136"/>
      <c r="H123" s="137"/>
      <c r="I123" s="138"/>
      <c r="J123" s="139">
        <f>IF(ISERROR(VLOOKUP($C123,'LINHA 1'!$C$6:$BM$162,'Carga People'!J$2,0)),0,VLOOKUP($C123,'LINHA 1'!$C$6:$BM$162,'Carga People'!J$2,0))+IF(ISERROR(VLOOKUP($C123,'LINHA 2'!$C$6:$BM$114,'Carga People'!J$2,0)),0,VLOOKUP($C123,'LINHA 2'!$C$6:$BM$114,'Carga People'!J$2,0))+IF(ISERROR(VLOOKUP($C123,'LINHA 3'!$C$6:$BM$106,'Carga People'!J$2,0)),0,VLOOKUP($C123,'LINHA 3'!$C$6:$BM$106,'Carga People'!J$2,0))</f>
        <v>480</v>
      </c>
      <c r="K123" s="140">
        <f>IF(ISERROR(VLOOKUP($C123,'LINHA 1'!$C$6:$BM$162,'Carga People'!K$2,0)),0,VLOOKUP($C123,'LINHA 1'!$C$6:$BM$162,'Carga People'!K$2,0))+IF(ISERROR(VLOOKUP($C123,'LINHA 2'!$C$6:$BM$114,'Carga People'!K$2,0)),0,VLOOKUP($C123,'LINHA 2'!$C$6:$BM$114,'Carga People'!K$2,0))+IF(ISERROR(VLOOKUP($C123,'LINHA 3'!$C$6:$BM$106,'Carga People'!K$2,0)),0,VLOOKUP($C123,'LINHA 3'!$C$6:$BM$106,'Carga People'!K$2,0))</f>
        <v>0</v>
      </c>
      <c r="L123" s="140">
        <f>IF(ISERROR(VLOOKUP($C123,'LINHA 1'!$C$6:$BM$162,'Carga People'!L$2,0)),0,VLOOKUP($C123,'LINHA 1'!$C$6:$BM$162,'Carga People'!L$2,0))+IF(ISERROR(VLOOKUP($C123,'LINHA 2'!$C$6:$BM$114,'Carga People'!L$2,0)),0,VLOOKUP($C123,'LINHA 2'!$C$6:$BM$114,'Carga People'!L$2,0))+IF(ISERROR(VLOOKUP($C123,'LINHA 3'!$C$6:$BM$106,'Carga People'!L$2,0)),0,VLOOKUP($C123,'LINHA 3'!$C$6:$BM$106,'Carga People'!L$2,0))</f>
        <v>0</v>
      </c>
      <c r="M123" s="140">
        <f>IF(ISERROR(VLOOKUP($C123,'LINHA 1'!$C$6:$BM$162,'Carga People'!M$2,0)),0,VLOOKUP($C123,'LINHA 1'!$C$6:$BM$162,'Carga People'!M$2,0))+IF(ISERROR(VLOOKUP($C123,'LINHA 2'!$C$6:$BM$114,'Carga People'!M$2,0)),0,VLOOKUP($C123,'LINHA 2'!$C$6:$BM$114,'Carga People'!M$2,0))+IF(ISERROR(VLOOKUP($C123,'LINHA 3'!$C$6:$BM$106,'Carga People'!M$2,0)),0,VLOOKUP($C123,'LINHA 3'!$C$6:$BM$106,'Carga People'!M$2,0))</f>
        <v>0</v>
      </c>
      <c r="N123" s="140">
        <f>IF(ISERROR(VLOOKUP($C123,'LINHA 1'!$C$6:$BM$162,'Carga People'!N$2,0)),0,VLOOKUP($C123,'LINHA 1'!$C$6:$BM$162,'Carga People'!N$2,0))+IF(ISERROR(VLOOKUP($C123,'LINHA 2'!$C$6:$BM$114,'Carga People'!N$2,0)),0,VLOOKUP($C123,'LINHA 2'!$C$6:$BM$114,'Carga People'!N$2,0))+IF(ISERROR(VLOOKUP($C123,'LINHA 3'!$C$6:$BM$106,'Carga People'!N$2,0)),0,VLOOKUP($C123,'LINHA 3'!$C$6:$BM$106,'Carga People'!N$2,0))</f>
        <v>480</v>
      </c>
      <c r="O123" s="140">
        <f>IF(ISERROR(VLOOKUP($C123,'LINHA 1'!$C$6:$BM$162,'Carga People'!O$2,0)),0,VLOOKUP($C123,'LINHA 1'!$C$6:$BM$162,'Carga People'!O$2,0))+IF(ISERROR(VLOOKUP($C123,'LINHA 2'!$C$6:$BM$114,'Carga People'!O$2,0)),0,VLOOKUP($C123,'LINHA 2'!$C$6:$BM$114,'Carga People'!O$2,0))+IF(ISERROR(VLOOKUP($C123,'LINHA 3'!$C$6:$BM$106,'Carga People'!O$2,0)),0,VLOOKUP($C123,'LINHA 3'!$C$6:$BM$106,'Carga People'!O$2,0))</f>
        <v>0</v>
      </c>
      <c r="P123" s="140">
        <f>IF(ISERROR(VLOOKUP($C123,'LINHA 1'!$C$6:$BM$162,'Carga People'!P$2,0)),0,VLOOKUP($C123,'LINHA 1'!$C$6:$BM$162,'Carga People'!P$2,0))+IF(ISERROR(VLOOKUP($C123,'LINHA 2'!$C$6:$BM$114,'Carga People'!P$2,0)),0,VLOOKUP($C123,'LINHA 2'!$C$6:$BM$114,'Carga People'!P$2,0))+IF(ISERROR(VLOOKUP($C123,'LINHA 3'!$C$6:$BM$106,'Carga People'!P$2,0)),0,VLOOKUP($C123,'LINHA 3'!$C$6:$BM$106,'Carga People'!P$2,0))</f>
        <v>480</v>
      </c>
      <c r="Q123" s="140">
        <f>IF(ISERROR(VLOOKUP($C123,'LINHA 1'!$C$6:$BM$162,'Carga People'!Q$2,0)),0,VLOOKUP($C123,'LINHA 1'!$C$6:$BM$162,'Carga People'!Q$2,0))+IF(ISERROR(VLOOKUP($C123,'LINHA 2'!$C$6:$BM$114,'Carga People'!Q$2,0)),0,VLOOKUP($C123,'LINHA 2'!$C$6:$BM$114,'Carga People'!Q$2,0))+IF(ISERROR(VLOOKUP($C123,'LINHA 3'!$C$6:$BM$106,'Carga People'!Q$2,0)),0,VLOOKUP($C123,'LINHA 3'!$C$6:$BM$106,'Carga People'!Q$2,0))</f>
        <v>480</v>
      </c>
      <c r="R123" s="140">
        <f>IF(ISERROR(VLOOKUP($C123,'LINHA 1'!$C$6:$BM$162,'Carga People'!R$2,0)),0,VLOOKUP($C123,'LINHA 1'!$C$6:$BM$162,'Carga People'!R$2,0))+IF(ISERROR(VLOOKUP($C123,'LINHA 2'!$C$6:$BM$114,'Carga People'!R$2,0)),0,VLOOKUP($C123,'LINHA 2'!$C$6:$BM$114,'Carga People'!R$2,0))+IF(ISERROR(VLOOKUP($C123,'LINHA 3'!$C$6:$BM$106,'Carga People'!R$2,0)),0,VLOOKUP($C123,'LINHA 3'!$C$6:$BM$106,'Carga People'!R$2,0))</f>
        <v>0</v>
      </c>
      <c r="S123" s="140">
        <f>IF(ISERROR(VLOOKUP($C123,'LINHA 1'!$C$6:$BM$162,'Carga People'!S$2,0)),0,VLOOKUP($C123,'LINHA 1'!$C$6:$BM$162,'Carga People'!S$2,0))+IF(ISERROR(VLOOKUP($C123,'LINHA 2'!$C$6:$BM$114,'Carga People'!S$2,0)),0,VLOOKUP($C123,'LINHA 2'!$C$6:$BM$114,'Carga People'!S$2,0))+IF(ISERROR(VLOOKUP($C123,'LINHA 3'!$C$6:$BM$106,'Carga People'!S$2,0)),0,VLOOKUP($C123,'LINHA 3'!$C$6:$BM$106,'Carga People'!S$2,0))</f>
        <v>0</v>
      </c>
      <c r="T123" s="140">
        <f>IF(ISERROR(VLOOKUP($C123,'LINHA 1'!$C$6:$BM$162,'Carga People'!T$2,0)),0,VLOOKUP($C123,'LINHA 1'!$C$6:$BM$162,'Carga People'!T$2,0))+IF(ISERROR(VLOOKUP($C123,'LINHA 2'!$C$6:$BM$114,'Carga People'!T$2,0)),0,VLOOKUP($C123,'LINHA 2'!$C$6:$BM$114,'Carga People'!T$2,0))+IF(ISERROR(VLOOKUP($C123,'LINHA 3'!$C$6:$BM$106,'Carga People'!T$2,0)),0,VLOOKUP($C123,'LINHA 3'!$C$6:$BM$106,'Carga People'!T$2,0))</f>
        <v>0</v>
      </c>
      <c r="U123" s="140">
        <f>IF(ISERROR(VLOOKUP($C123,'LINHA 1'!$C$6:$BM$162,'Carga People'!U$2,0)),0,VLOOKUP($C123,'LINHA 1'!$C$6:$BM$162,'Carga People'!U$2,0))+IF(ISERROR(VLOOKUP($C123,'LINHA 2'!$C$6:$BM$114,'Carga People'!U$2,0)),0,VLOOKUP($C123,'LINHA 2'!$C$6:$BM$114,'Carga People'!U$2,0))+IF(ISERROR(VLOOKUP($C123,'LINHA 3'!$C$6:$BM$106,'Carga People'!U$2,0)),0,VLOOKUP($C123,'LINHA 3'!$C$6:$BM$106,'Carga People'!U$2,0))</f>
        <v>480</v>
      </c>
      <c r="V123" s="140">
        <f>IF(ISERROR(VLOOKUP($C123,'LINHA 1'!$C$6:$BM$162,'Carga People'!V$2,0)),0,VLOOKUP($C123,'LINHA 1'!$C$6:$BM$162,'Carga People'!V$2,0))+IF(ISERROR(VLOOKUP($C123,'LINHA 2'!$C$6:$BM$114,'Carga People'!V$2,0)),0,VLOOKUP($C123,'LINHA 2'!$C$6:$BM$114,'Carga People'!V$2,0))+IF(ISERROR(VLOOKUP($C123,'LINHA 3'!$C$6:$BM$106,'Carga People'!V$2,0)),0,VLOOKUP($C123,'LINHA 3'!$C$6:$BM$106,'Carga People'!V$2,0))</f>
        <v>480</v>
      </c>
      <c r="W123" s="140">
        <f>IF(ISERROR(VLOOKUP($C123,'LINHA 1'!$C$6:$BM$162,'Carga People'!W$2,0)),0,VLOOKUP($C123,'LINHA 1'!$C$6:$BM$162,'Carga People'!W$2,0))+IF(ISERROR(VLOOKUP($C123,'LINHA 2'!$C$6:$BM$114,'Carga People'!W$2,0)),0,VLOOKUP($C123,'LINHA 2'!$C$6:$BM$114,'Carga People'!W$2,0))+IF(ISERROR(VLOOKUP($C123,'LINHA 3'!$C$6:$BM$106,'Carga People'!W$2,0)),0,VLOOKUP($C123,'LINHA 3'!$C$6:$BM$106,'Carga People'!W$2,0))</f>
        <v>480</v>
      </c>
      <c r="X123" s="140">
        <f>IF(ISERROR(VLOOKUP($C123,'LINHA 1'!$C$6:$BM$162,'Carga People'!X$2,0)),0,VLOOKUP($C123,'LINHA 1'!$C$6:$BM$162,'Carga People'!X$2,0))+IF(ISERROR(VLOOKUP($C123,'LINHA 2'!$C$6:$BM$114,'Carga People'!X$2,0)),0,VLOOKUP($C123,'LINHA 2'!$C$6:$BM$114,'Carga People'!X$2,0))+IF(ISERROR(VLOOKUP($C123,'LINHA 3'!$C$6:$BM$106,'Carga People'!X$2,0)),0,VLOOKUP($C123,'LINHA 3'!$C$6:$BM$106,'Carga People'!X$2,0))</f>
        <v>240</v>
      </c>
      <c r="Y123" s="140">
        <f>IF(ISERROR(VLOOKUP($C123,'LINHA 1'!$C$6:$BM$162,'Carga People'!Y$2,0)),0,VLOOKUP($C123,'LINHA 1'!$C$6:$BM$162,'Carga People'!Y$2,0))+IF(ISERROR(VLOOKUP($C123,'LINHA 2'!$C$6:$BM$114,'Carga People'!Y$2,0)),0,VLOOKUP($C123,'LINHA 2'!$C$6:$BM$114,'Carga People'!Y$2,0))+IF(ISERROR(VLOOKUP($C123,'LINHA 3'!$C$6:$BM$106,'Carga People'!Y$2,0)),0,VLOOKUP($C123,'LINHA 3'!$C$6:$BM$106,'Carga People'!Y$2,0))</f>
        <v>480</v>
      </c>
      <c r="Z123" s="140">
        <f>IF(ISERROR(VLOOKUP($C123,'LINHA 1'!$C$6:$BM$162,'Carga People'!Z$2,0)),0,VLOOKUP($C123,'LINHA 1'!$C$6:$BM$162,'Carga People'!Z$2,0))+IF(ISERROR(VLOOKUP($C123,'LINHA 2'!$C$6:$BM$114,'Carga People'!Z$2,0)),0,VLOOKUP($C123,'LINHA 2'!$C$6:$BM$114,'Carga People'!Z$2,0))+IF(ISERROR(VLOOKUP($C123,'LINHA 3'!$C$6:$BM$106,'Carga People'!Z$2,0)),0,VLOOKUP($C123,'LINHA 3'!$C$6:$BM$106,'Carga People'!Z$2,0))</f>
        <v>0</v>
      </c>
      <c r="AA123" s="140">
        <f>IF(ISERROR(VLOOKUP($C123,'LINHA 1'!$C$6:$BM$162,'Carga People'!AA$2,0)),0,VLOOKUP($C123,'LINHA 1'!$C$6:$BM$162,'Carga People'!AA$2,0))+IF(ISERROR(VLOOKUP($C123,'LINHA 2'!$C$6:$BM$114,'Carga People'!AA$2,0)),0,VLOOKUP($C123,'LINHA 2'!$C$6:$BM$114,'Carga People'!AA$2,0))+IF(ISERROR(VLOOKUP($C123,'LINHA 3'!$C$6:$BM$106,'Carga People'!AA$2,0)),0,VLOOKUP($C123,'LINHA 3'!$C$6:$BM$106,'Carga People'!AA$2,0))</f>
        <v>0</v>
      </c>
      <c r="AB123" s="140">
        <f>IF(ISERROR(VLOOKUP($C123,'LINHA 1'!$C$6:$BM$162,'Carga People'!AB$2,0)),0,VLOOKUP($C123,'LINHA 1'!$C$6:$BM$162,'Carga People'!AB$2,0))+IF(ISERROR(VLOOKUP($C123,'LINHA 2'!$C$6:$BM$114,'Carga People'!AB$2,0)),0,VLOOKUP($C123,'LINHA 2'!$C$6:$BM$114,'Carga People'!AB$2,0))+IF(ISERROR(VLOOKUP($C123,'LINHA 3'!$C$6:$BM$106,'Carga People'!AB$2,0)),0,VLOOKUP($C123,'LINHA 3'!$C$6:$BM$106,'Carga People'!AB$2,0))</f>
        <v>480</v>
      </c>
      <c r="AC123" s="140">
        <f>IF(ISERROR(VLOOKUP($C123,'LINHA 1'!$C$6:$BM$162,'Carga People'!AC$2,0)),0,VLOOKUP($C123,'LINHA 1'!$C$6:$BM$162,'Carga People'!AC$2,0))+IF(ISERROR(VLOOKUP($C123,'LINHA 2'!$C$6:$BM$114,'Carga People'!AC$2,0)),0,VLOOKUP($C123,'LINHA 2'!$C$6:$BM$114,'Carga People'!AC$2,0))+IF(ISERROR(VLOOKUP($C123,'LINHA 3'!$C$6:$BM$106,'Carga People'!AC$2,0)),0,VLOOKUP($C123,'LINHA 3'!$C$6:$BM$106,'Carga People'!AC$2,0))</f>
        <v>480</v>
      </c>
      <c r="AD123" s="140">
        <f>IF(ISERROR(VLOOKUP($C123,'LINHA 1'!$C$6:$BM$162,'Carga People'!AD$2,0)),0,VLOOKUP($C123,'LINHA 1'!$C$6:$BM$162,'Carga People'!AD$2,0))+IF(ISERROR(VLOOKUP($C123,'LINHA 2'!$C$6:$BM$114,'Carga People'!AD$2,0)),0,VLOOKUP($C123,'LINHA 2'!$C$6:$BM$114,'Carga People'!AD$2,0))+IF(ISERROR(VLOOKUP($C123,'LINHA 3'!$C$6:$BM$106,'Carga People'!AD$2,0)),0,VLOOKUP($C123,'LINHA 3'!$C$6:$BM$106,'Carga People'!AD$2,0))</f>
        <v>240</v>
      </c>
      <c r="AE123" s="140">
        <f>IF(ISERROR(VLOOKUP($C123,'LINHA 1'!$C$6:$BM$162,'Carga People'!AE$2,0)),0,VLOOKUP($C123,'LINHA 1'!$C$6:$BM$162,'Carga People'!AE$2,0))+IF(ISERROR(VLOOKUP($C123,'LINHA 2'!$C$6:$BM$114,'Carga People'!AE$2,0)),0,VLOOKUP($C123,'LINHA 2'!$C$6:$BM$114,'Carga People'!AE$2,0))+IF(ISERROR(VLOOKUP($C123,'LINHA 3'!$C$6:$BM$106,'Carga People'!AE$2,0)),0,VLOOKUP($C123,'LINHA 3'!$C$6:$BM$106,'Carga People'!AE$2,0))</f>
        <v>0</v>
      </c>
      <c r="AF123" s="140">
        <f>IF(ISERROR(VLOOKUP($C123,'LINHA 1'!$C$6:$BM$162,'Carga People'!AF$2,0)),0,VLOOKUP($C123,'LINHA 1'!$C$6:$BM$162,'Carga People'!AF$2,0))+IF(ISERROR(VLOOKUP($C123,'LINHA 2'!$C$6:$BM$114,'Carga People'!AF$2,0)),0,VLOOKUP($C123,'LINHA 2'!$C$6:$BM$114,'Carga People'!AF$2,0))+IF(ISERROR(VLOOKUP($C123,'LINHA 3'!$C$6:$BM$106,'Carga People'!AF$2,0)),0,VLOOKUP($C123,'LINHA 3'!$C$6:$BM$106,'Carga People'!AF$2,0))</f>
        <v>0</v>
      </c>
      <c r="AG123" s="140">
        <f>IF(ISERROR(VLOOKUP($C123,'LINHA 1'!$C$6:$BM$162,'Carga People'!AG$2,0)),0,VLOOKUP($C123,'LINHA 1'!$C$6:$BM$162,'Carga People'!AG$2,0))+IF(ISERROR(VLOOKUP($C123,'LINHA 2'!$C$6:$BM$114,'Carga People'!AG$2,0)),0,VLOOKUP($C123,'LINHA 2'!$C$6:$BM$114,'Carga People'!AG$2,0))+IF(ISERROR(VLOOKUP($C123,'LINHA 3'!$C$6:$BM$106,'Carga People'!AG$2,0)),0,VLOOKUP($C123,'LINHA 3'!$C$6:$BM$106,'Carga People'!AG$2,0))</f>
        <v>0</v>
      </c>
      <c r="AH123" s="140">
        <f>IF(ISERROR(VLOOKUP($C123,'LINHA 1'!$C$6:$BM$162,'Carga People'!AH$2,0)),0,VLOOKUP($C123,'LINHA 1'!$C$6:$BM$162,'Carga People'!AH$2,0))+IF(ISERROR(VLOOKUP($C123,'LINHA 2'!$C$6:$BM$114,'Carga People'!AH$2,0)),0,VLOOKUP($C123,'LINHA 2'!$C$6:$BM$114,'Carga People'!AH$2,0))+IF(ISERROR(VLOOKUP($C123,'LINHA 3'!$C$6:$BM$106,'Carga People'!AH$2,0)),0,VLOOKUP($C123,'LINHA 3'!$C$6:$BM$106,'Carga People'!AH$2,0))</f>
        <v>0</v>
      </c>
      <c r="AI123" s="140">
        <f>IF(ISERROR(VLOOKUP($C123,'LINHA 1'!$C$6:$BM$162,'Carga People'!AI$2,0)),0,VLOOKUP($C123,'LINHA 1'!$C$6:$BM$162,'Carga People'!AI$2,0))+IF(ISERROR(VLOOKUP($C123,'LINHA 2'!$C$6:$BM$114,'Carga People'!AI$2,0)),0,VLOOKUP($C123,'LINHA 2'!$C$6:$BM$114,'Carga People'!AI$2,0))+IF(ISERROR(VLOOKUP($C123,'LINHA 3'!$C$6:$BM$106,'Carga People'!AI$2,0)),0,VLOOKUP($C123,'LINHA 3'!$C$6:$BM$106,'Carga People'!AI$2,0))</f>
        <v>0</v>
      </c>
      <c r="AJ123" s="140">
        <f>IF(ISERROR(VLOOKUP($C123,'LINHA 1'!$C$6:$BM$162,'Carga People'!AJ$2,0)),0,VLOOKUP($C123,'LINHA 1'!$C$6:$BM$162,'Carga People'!AJ$2,0))+IF(ISERROR(VLOOKUP($C123,'LINHA 2'!$C$6:$BM$114,'Carga People'!AJ$2,0)),0,VLOOKUP($C123,'LINHA 2'!$C$6:$BM$114,'Carga People'!AJ$2,0))+IF(ISERROR(VLOOKUP($C123,'LINHA 3'!$C$6:$BM$106,'Carga People'!AJ$2,0)),0,VLOOKUP($C123,'LINHA 3'!$C$6:$BM$106,'Carga People'!AJ$2,0))</f>
        <v>0</v>
      </c>
      <c r="AK123" s="140">
        <f>IF(ISERROR(VLOOKUP($C123,'LINHA 1'!$C$6:$BM$162,'Carga People'!AK$2,0)),0,VLOOKUP($C123,'LINHA 1'!$C$6:$BM$162,'Carga People'!AK$2,0))+IF(ISERROR(VLOOKUP($C123,'LINHA 2'!$C$6:$BM$114,'Carga People'!AK$2,0)),0,VLOOKUP($C123,'LINHA 2'!$C$6:$BM$114,'Carga People'!AK$2,0))+IF(ISERROR(VLOOKUP($C123,'LINHA 3'!$C$6:$BM$106,'Carga People'!AK$2,0)),0,VLOOKUP($C123,'LINHA 3'!$C$6:$BM$106,'Carga People'!AK$2,0))</f>
        <v>0</v>
      </c>
      <c r="AL123" s="140">
        <f>IF(ISERROR(VLOOKUP($C123,'LINHA 1'!$C$6:$BM$162,'Carga People'!AL$2,0)),0,VLOOKUP($C123,'LINHA 1'!$C$6:$BM$162,'Carga People'!AL$2,0))+IF(ISERROR(VLOOKUP($C123,'LINHA 2'!$C$6:$BM$114,'Carga People'!AL$2,0)),0,VLOOKUP($C123,'LINHA 2'!$C$6:$BM$114,'Carga People'!AL$2,0))+IF(ISERROR(VLOOKUP($C123,'LINHA 3'!$C$6:$BM$106,'Carga People'!AL$2,0)),0,VLOOKUP($C123,'LINHA 3'!$C$6:$BM$106,'Carga People'!AL$2,0))</f>
        <v>0</v>
      </c>
      <c r="AM123" s="140">
        <f>IF(ISERROR(VLOOKUP($C123,'LINHA 1'!$C$6:$BM$162,'Carga People'!AM$2,0)),0,VLOOKUP($C123,'LINHA 1'!$C$6:$BM$162,'Carga People'!AM$2,0))+IF(ISERROR(VLOOKUP($C123,'LINHA 2'!$C$6:$BM$114,'Carga People'!AM$2,0)),0,VLOOKUP($C123,'LINHA 2'!$C$6:$BM$114,'Carga People'!AM$2,0))+IF(ISERROR(VLOOKUP($C123,'LINHA 3'!$C$6:$BM$106,'Carga People'!AM$2,0)),0,VLOOKUP($C123,'LINHA 3'!$C$6:$BM$106,'Carga People'!AM$2,0))</f>
        <v>0</v>
      </c>
      <c r="AN123" s="140">
        <f>IF(ISERROR(VLOOKUP($C123,'LINHA 1'!$C$6:$BM$162,'Carga People'!AN$2,0)),0,VLOOKUP($C123,'LINHA 1'!$C$6:$BM$162,'Carga People'!AN$2,0))+IF(ISERROR(VLOOKUP($C123,'LINHA 2'!$C$6:$BM$114,'Carga People'!AN$2,0)),0,VLOOKUP($C123,'LINHA 2'!$C$6:$BM$114,'Carga People'!AN$2,0))+IF(ISERROR(VLOOKUP($C123,'LINHA 3'!$C$6:$BM$106,'Carga People'!AN$2,0)),0,VLOOKUP($C123,'LINHA 3'!$C$6:$BM$106,'Carga People'!AN$2,0))</f>
        <v>0</v>
      </c>
      <c r="AO123" s="140">
        <f>IF(ISERROR(VLOOKUP($C123,'LINHA 1'!$C$6:$BM$162,'Carga People'!AO$2,0)),0,VLOOKUP($C123,'LINHA 1'!$C$6:$BM$162,'Carga People'!AO$2,0))+IF(ISERROR(VLOOKUP($C123,'LINHA 2'!$C$6:$BM$114,'Carga People'!AO$2,0)),0,VLOOKUP($C123,'LINHA 2'!$C$6:$BM$114,'Carga People'!AO$2,0))+IF(ISERROR(VLOOKUP($C123,'LINHA 3'!$C$6:$BM$106,'Carga People'!AO$2,0)),0,VLOOKUP($C123,'LINHA 3'!$C$6:$BM$106,'Carga People'!AO$2,0))</f>
        <v>0</v>
      </c>
      <c r="AP123" s="140">
        <f>IF(ISERROR(VLOOKUP($C123,'LINHA 1'!$C$6:$BM$162,'Carga People'!AP$2,0)),0,VLOOKUP($C123,'LINHA 1'!$C$6:$BM$162,'Carga People'!AP$2,0))+IF(ISERROR(VLOOKUP($C123,'LINHA 2'!$C$6:$BM$114,'Carga People'!AP$2,0)),0,VLOOKUP($C123,'LINHA 2'!$C$6:$BM$114,'Carga People'!AP$2,0))+IF(ISERROR(VLOOKUP($C123,'LINHA 3'!$C$6:$BM$106,'Carga People'!AP$2,0)),0,VLOOKUP($C123,'LINHA 3'!$C$6:$BM$106,'Carga People'!AP$2,0))</f>
        <v>0</v>
      </c>
      <c r="AQ123" s="140">
        <f>IF(ISERROR(VLOOKUP($C123,'LINHA 1'!$C$6:$BM$162,'Carga People'!AQ$2,0)),0,VLOOKUP($C123,'LINHA 1'!$C$6:$BM$162,'Carga People'!AQ$2,0))+IF(ISERROR(VLOOKUP($C123,'LINHA 2'!$C$6:$BM$114,'Carga People'!AQ$2,0)),0,VLOOKUP($C123,'LINHA 2'!$C$6:$BM$114,'Carga People'!AQ$2,0))+IF(ISERROR(VLOOKUP($C123,'LINHA 3'!$C$6:$BM$106,'Carga People'!AQ$2,0)),0,VLOOKUP($C123,'LINHA 3'!$C$6:$BM$106,'Carga People'!AQ$2,0))</f>
        <v>0</v>
      </c>
      <c r="AR123" s="140">
        <f>IF(ISERROR(VLOOKUP($C123,'LINHA 1'!$C$6:$BM$162,'Carga People'!AR$2,0)),0,VLOOKUP($C123,'LINHA 1'!$C$6:$BM$162,'Carga People'!AR$2,0))+IF(ISERROR(VLOOKUP($C123,'LINHA 2'!$C$6:$BM$114,'Carga People'!AR$2,0)),0,VLOOKUP($C123,'LINHA 2'!$C$6:$BM$114,'Carga People'!AR$2,0))+IF(ISERROR(VLOOKUP($C123,'LINHA 3'!$C$6:$BM$106,'Carga People'!AR$2,0)),0,VLOOKUP($C123,'LINHA 3'!$C$6:$BM$106,'Carga People'!AR$2,0))</f>
        <v>0</v>
      </c>
      <c r="AS123" s="140">
        <f>IF(ISERROR(VLOOKUP($C123,'LINHA 1'!$C$6:$BM$162,'Carga People'!AS$2,0)),0,VLOOKUP($C123,'LINHA 1'!$C$6:$BM$162,'Carga People'!AS$2,0))+IF(ISERROR(VLOOKUP($C123,'LINHA 2'!$C$6:$BM$114,'Carga People'!AS$2,0)),0,VLOOKUP($C123,'LINHA 2'!$C$6:$BM$114,'Carga People'!AS$2,0))+IF(ISERROR(VLOOKUP($C123,'LINHA 3'!$C$6:$BM$106,'Carga People'!AS$2,0)),0,VLOOKUP($C123,'LINHA 3'!$C$6:$BM$106,'Carga People'!AS$2,0))</f>
        <v>0</v>
      </c>
      <c r="AT123" s="140">
        <f>IF(ISERROR(VLOOKUP($C123,'LINHA 1'!$C$6:$BM$162,'Carga People'!AT$2,0)),0,VLOOKUP($C123,'LINHA 1'!$C$6:$BM$162,'Carga People'!AT$2,0))+IF(ISERROR(VLOOKUP($C123,'LINHA 2'!$C$6:$BM$114,'Carga People'!AT$2,0)),0,VLOOKUP($C123,'LINHA 2'!$C$6:$BM$114,'Carga People'!AT$2,0))+IF(ISERROR(VLOOKUP($C123,'LINHA 3'!$C$6:$BM$106,'Carga People'!AT$2,0)),0,VLOOKUP($C123,'LINHA 3'!$C$6:$BM$106,'Carga People'!AT$2,0))</f>
        <v>0</v>
      </c>
      <c r="AU123" s="367">
        <f t="shared" si="12"/>
        <v>5280</v>
      </c>
      <c r="AV123" s="780" t="str">
        <f t="shared" si="13"/>
        <v/>
      </c>
      <c r="AW123" s="90">
        <f>IF(D123="","",VLOOKUP(D123,MI_ME!$D$5:$AQ$336,39,0))</f>
        <v>0</v>
      </c>
      <c r="AX123" s="660"/>
    </row>
    <row r="124" spans="1:50" ht="18" customHeight="1" x14ac:dyDescent="0.3">
      <c r="A124" s="1792"/>
      <c r="B124" s="770" t="s">
        <v>315</v>
      </c>
      <c r="C124" s="770" t="s">
        <v>486</v>
      </c>
      <c r="D124" s="771" t="s">
        <v>324</v>
      </c>
      <c r="E124" s="1459" t="s">
        <v>895</v>
      </c>
      <c r="F124" s="770" t="s">
        <v>15</v>
      </c>
      <c r="G124" s="136"/>
      <c r="H124" s="137"/>
      <c r="I124" s="138"/>
      <c r="J124" s="139">
        <f>IF(ISERROR(VLOOKUP($C124,'LINHA 1'!$C$6:$BM$162,'Carga People'!J$2,0)),0,VLOOKUP($C124,'LINHA 1'!$C$6:$BM$162,'Carga People'!J$2,0))+IF(ISERROR(VLOOKUP($C124,'LINHA 2'!$C$6:$BM$114,'Carga People'!J$2,0)),0,VLOOKUP($C124,'LINHA 2'!$C$6:$BM$114,'Carga People'!J$2,0))+IF(ISERROR(VLOOKUP($C124,'LINHA 3'!$C$6:$BM$106,'Carga People'!J$2,0)),0,VLOOKUP($C124,'LINHA 3'!$C$6:$BM$106,'Carga People'!J$2,0))</f>
        <v>0</v>
      </c>
      <c r="K124" s="140">
        <f>IF(ISERROR(VLOOKUP($C124,'LINHA 1'!$C$6:$BM$162,'Carga People'!K$2,0)),0,VLOOKUP($C124,'LINHA 1'!$C$6:$BM$162,'Carga People'!K$2,0))+IF(ISERROR(VLOOKUP($C124,'LINHA 2'!$C$6:$BM$114,'Carga People'!K$2,0)),0,VLOOKUP($C124,'LINHA 2'!$C$6:$BM$114,'Carga People'!K$2,0))+IF(ISERROR(VLOOKUP($C124,'LINHA 3'!$C$6:$BM$106,'Carga People'!K$2,0)),0,VLOOKUP($C124,'LINHA 3'!$C$6:$BM$106,'Carga People'!K$2,0))</f>
        <v>0</v>
      </c>
      <c r="L124" s="140">
        <f>IF(ISERROR(VLOOKUP($C124,'LINHA 1'!$C$6:$BM$162,'Carga People'!L$2,0)),0,VLOOKUP($C124,'LINHA 1'!$C$6:$BM$162,'Carga People'!L$2,0))+IF(ISERROR(VLOOKUP($C124,'LINHA 2'!$C$6:$BM$114,'Carga People'!L$2,0)),0,VLOOKUP($C124,'LINHA 2'!$C$6:$BM$114,'Carga People'!L$2,0))+IF(ISERROR(VLOOKUP($C124,'LINHA 3'!$C$6:$BM$106,'Carga People'!L$2,0)),0,VLOOKUP($C124,'LINHA 3'!$C$6:$BM$106,'Carga People'!L$2,0))</f>
        <v>0</v>
      </c>
      <c r="M124" s="140">
        <f>IF(ISERROR(VLOOKUP($C124,'LINHA 1'!$C$6:$BM$162,'Carga People'!M$2,0)),0,VLOOKUP($C124,'LINHA 1'!$C$6:$BM$162,'Carga People'!M$2,0))+IF(ISERROR(VLOOKUP($C124,'LINHA 2'!$C$6:$BM$114,'Carga People'!M$2,0)),0,VLOOKUP($C124,'LINHA 2'!$C$6:$BM$114,'Carga People'!M$2,0))+IF(ISERROR(VLOOKUP($C124,'LINHA 3'!$C$6:$BM$106,'Carga People'!M$2,0)),0,VLOOKUP($C124,'LINHA 3'!$C$6:$BM$106,'Carga People'!M$2,0))</f>
        <v>0</v>
      </c>
      <c r="N124" s="140">
        <f>IF(ISERROR(VLOOKUP($C124,'LINHA 1'!$C$6:$BM$162,'Carga People'!N$2,0)),0,VLOOKUP($C124,'LINHA 1'!$C$6:$BM$162,'Carga People'!N$2,0))+IF(ISERROR(VLOOKUP($C124,'LINHA 2'!$C$6:$BM$114,'Carga People'!N$2,0)),0,VLOOKUP($C124,'LINHA 2'!$C$6:$BM$114,'Carga People'!N$2,0))+IF(ISERROR(VLOOKUP($C124,'LINHA 3'!$C$6:$BM$106,'Carga People'!N$2,0)),0,VLOOKUP($C124,'LINHA 3'!$C$6:$BM$106,'Carga People'!N$2,0))</f>
        <v>0</v>
      </c>
      <c r="O124" s="140">
        <f>IF(ISERROR(VLOOKUP($C124,'LINHA 1'!$C$6:$BM$162,'Carga People'!O$2,0)),0,VLOOKUP($C124,'LINHA 1'!$C$6:$BM$162,'Carga People'!O$2,0))+IF(ISERROR(VLOOKUP($C124,'LINHA 2'!$C$6:$BM$114,'Carga People'!O$2,0)),0,VLOOKUP($C124,'LINHA 2'!$C$6:$BM$114,'Carga People'!O$2,0))+IF(ISERROR(VLOOKUP($C124,'LINHA 3'!$C$6:$BM$106,'Carga People'!O$2,0)),0,VLOOKUP($C124,'LINHA 3'!$C$6:$BM$106,'Carga People'!O$2,0))</f>
        <v>480</v>
      </c>
      <c r="P124" s="140">
        <f>IF(ISERROR(VLOOKUP($C124,'LINHA 1'!$C$6:$BM$162,'Carga People'!P$2,0)),0,VLOOKUP($C124,'LINHA 1'!$C$6:$BM$162,'Carga People'!P$2,0))+IF(ISERROR(VLOOKUP($C124,'LINHA 2'!$C$6:$BM$114,'Carga People'!P$2,0)),0,VLOOKUP($C124,'LINHA 2'!$C$6:$BM$114,'Carga People'!P$2,0))+IF(ISERROR(VLOOKUP($C124,'LINHA 3'!$C$6:$BM$106,'Carga People'!P$2,0)),0,VLOOKUP($C124,'LINHA 3'!$C$6:$BM$106,'Carga People'!P$2,0))</f>
        <v>0</v>
      </c>
      <c r="Q124" s="140">
        <f>IF(ISERROR(VLOOKUP($C124,'LINHA 1'!$C$6:$BM$162,'Carga People'!Q$2,0)),0,VLOOKUP($C124,'LINHA 1'!$C$6:$BM$162,'Carga People'!Q$2,0))+IF(ISERROR(VLOOKUP($C124,'LINHA 2'!$C$6:$BM$114,'Carga People'!Q$2,0)),0,VLOOKUP($C124,'LINHA 2'!$C$6:$BM$114,'Carga People'!Q$2,0))+IF(ISERROR(VLOOKUP($C124,'LINHA 3'!$C$6:$BM$106,'Carga People'!Q$2,0)),0,VLOOKUP($C124,'LINHA 3'!$C$6:$BM$106,'Carga People'!Q$2,0))</f>
        <v>0</v>
      </c>
      <c r="R124" s="140">
        <f>IF(ISERROR(VLOOKUP($C124,'LINHA 1'!$C$6:$BM$162,'Carga People'!R$2,0)),0,VLOOKUP($C124,'LINHA 1'!$C$6:$BM$162,'Carga People'!R$2,0))+IF(ISERROR(VLOOKUP($C124,'LINHA 2'!$C$6:$BM$114,'Carga People'!R$2,0)),0,VLOOKUP($C124,'LINHA 2'!$C$6:$BM$114,'Carga People'!R$2,0))+IF(ISERROR(VLOOKUP($C124,'LINHA 3'!$C$6:$BM$106,'Carga People'!R$2,0)),0,VLOOKUP($C124,'LINHA 3'!$C$6:$BM$106,'Carga People'!R$2,0))</f>
        <v>720</v>
      </c>
      <c r="S124" s="140">
        <f>IF(ISERROR(VLOOKUP($C124,'LINHA 1'!$C$6:$BM$162,'Carga People'!S$2,0)),0,VLOOKUP($C124,'LINHA 1'!$C$6:$BM$162,'Carga People'!S$2,0))+IF(ISERROR(VLOOKUP($C124,'LINHA 2'!$C$6:$BM$114,'Carga People'!S$2,0)),0,VLOOKUP($C124,'LINHA 2'!$C$6:$BM$114,'Carga People'!S$2,0))+IF(ISERROR(VLOOKUP($C124,'LINHA 3'!$C$6:$BM$106,'Carga People'!S$2,0)),0,VLOOKUP($C124,'LINHA 3'!$C$6:$BM$106,'Carga People'!S$2,0))</f>
        <v>0</v>
      </c>
      <c r="T124" s="140">
        <f>IF(ISERROR(VLOOKUP($C124,'LINHA 1'!$C$6:$BM$162,'Carga People'!T$2,0)),0,VLOOKUP($C124,'LINHA 1'!$C$6:$BM$162,'Carga People'!T$2,0))+IF(ISERROR(VLOOKUP($C124,'LINHA 2'!$C$6:$BM$114,'Carga People'!T$2,0)),0,VLOOKUP($C124,'LINHA 2'!$C$6:$BM$114,'Carga People'!T$2,0))+IF(ISERROR(VLOOKUP($C124,'LINHA 3'!$C$6:$BM$106,'Carga People'!T$2,0)),0,VLOOKUP($C124,'LINHA 3'!$C$6:$BM$106,'Carga People'!T$2,0))</f>
        <v>0</v>
      </c>
      <c r="U124" s="140">
        <f>IF(ISERROR(VLOOKUP($C124,'LINHA 1'!$C$6:$BM$162,'Carga People'!U$2,0)),0,VLOOKUP($C124,'LINHA 1'!$C$6:$BM$162,'Carga People'!U$2,0))+IF(ISERROR(VLOOKUP($C124,'LINHA 2'!$C$6:$BM$114,'Carga People'!U$2,0)),0,VLOOKUP($C124,'LINHA 2'!$C$6:$BM$114,'Carga People'!U$2,0))+IF(ISERROR(VLOOKUP($C124,'LINHA 3'!$C$6:$BM$106,'Carga People'!U$2,0)),0,VLOOKUP($C124,'LINHA 3'!$C$6:$BM$106,'Carga People'!U$2,0))</f>
        <v>0</v>
      </c>
      <c r="V124" s="140">
        <f>IF(ISERROR(VLOOKUP($C124,'LINHA 1'!$C$6:$BM$162,'Carga People'!V$2,0)),0,VLOOKUP($C124,'LINHA 1'!$C$6:$BM$162,'Carga People'!V$2,0))+IF(ISERROR(VLOOKUP($C124,'LINHA 2'!$C$6:$BM$114,'Carga People'!V$2,0)),0,VLOOKUP($C124,'LINHA 2'!$C$6:$BM$114,'Carga People'!V$2,0))+IF(ISERROR(VLOOKUP($C124,'LINHA 3'!$C$6:$BM$106,'Carga People'!V$2,0)),0,VLOOKUP($C124,'LINHA 3'!$C$6:$BM$106,'Carga People'!V$2,0))</f>
        <v>0</v>
      </c>
      <c r="W124" s="140">
        <f>IF(ISERROR(VLOOKUP($C124,'LINHA 1'!$C$6:$BM$162,'Carga People'!W$2,0)),0,VLOOKUP($C124,'LINHA 1'!$C$6:$BM$162,'Carga People'!W$2,0))+IF(ISERROR(VLOOKUP($C124,'LINHA 2'!$C$6:$BM$114,'Carga People'!W$2,0)),0,VLOOKUP($C124,'LINHA 2'!$C$6:$BM$114,'Carga People'!W$2,0))+IF(ISERROR(VLOOKUP($C124,'LINHA 3'!$C$6:$BM$106,'Carga People'!W$2,0)),0,VLOOKUP($C124,'LINHA 3'!$C$6:$BM$106,'Carga People'!W$2,0))</f>
        <v>0</v>
      </c>
      <c r="X124" s="140">
        <f>IF(ISERROR(VLOOKUP($C124,'LINHA 1'!$C$6:$BM$162,'Carga People'!X$2,0)),0,VLOOKUP($C124,'LINHA 1'!$C$6:$BM$162,'Carga People'!X$2,0))+IF(ISERROR(VLOOKUP($C124,'LINHA 2'!$C$6:$BM$114,'Carga People'!X$2,0)),0,VLOOKUP($C124,'LINHA 2'!$C$6:$BM$114,'Carga People'!X$2,0))+IF(ISERROR(VLOOKUP($C124,'LINHA 3'!$C$6:$BM$106,'Carga People'!X$2,0)),0,VLOOKUP($C124,'LINHA 3'!$C$6:$BM$106,'Carga People'!X$2,0))</f>
        <v>0</v>
      </c>
      <c r="Y124" s="140">
        <f>IF(ISERROR(VLOOKUP($C124,'LINHA 1'!$C$6:$BM$162,'Carga People'!Y$2,0)),0,VLOOKUP($C124,'LINHA 1'!$C$6:$BM$162,'Carga People'!Y$2,0))+IF(ISERROR(VLOOKUP($C124,'LINHA 2'!$C$6:$BM$114,'Carga People'!Y$2,0)),0,VLOOKUP($C124,'LINHA 2'!$C$6:$BM$114,'Carga People'!Y$2,0))+IF(ISERROR(VLOOKUP($C124,'LINHA 3'!$C$6:$BM$106,'Carga People'!Y$2,0)),0,VLOOKUP($C124,'LINHA 3'!$C$6:$BM$106,'Carga People'!Y$2,0))</f>
        <v>0</v>
      </c>
      <c r="Z124" s="140">
        <f>IF(ISERROR(VLOOKUP($C124,'LINHA 1'!$C$6:$BM$162,'Carga People'!Z$2,0)),0,VLOOKUP($C124,'LINHA 1'!$C$6:$BM$162,'Carga People'!Z$2,0))+IF(ISERROR(VLOOKUP($C124,'LINHA 2'!$C$6:$BM$114,'Carga People'!Z$2,0)),0,VLOOKUP($C124,'LINHA 2'!$C$6:$BM$114,'Carga People'!Z$2,0))+IF(ISERROR(VLOOKUP($C124,'LINHA 3'!$C$6:$BM$106,'Carga People'!Z$2,0)),0,VLOOKUP($C124,'LINHA 3'!$C$6:$BM$106,'Carga People'!Z$2,0))</f>
        <v>0</v>
      </c>
      <c r="AA124" s="140">
        <f>IF(ISERROR(VLOOKUP($C124,'LINHA 1'!$C$6:$BM$162,'Carga People'!AA$2,0)),0,VLOOKUP($C124,'LINHA 1'!$C$6:$BM$162,'Carga People'!AA$2,0))+IF(ISERROR(VLOOKUP($C124,'LINHA 2'!$C$6:$BM$114,'Carga People'!AA$2,0)),0,VLOOKUP($C124,'LINHA 2'!$C$6:$BM$114,'Carga People'!AA$2,0))+IF(ISERROR(VLOOKUP($C124,'LINHA 3'!$C$6:$BM$106,'Carga People'!AA$2,0)),0,VLOOKUP($C124,'LINHA 3'!$C$6:$BM$106,'Carga People'!AA$2,0))</f>
        <v>0</v>
      </c>
      <c r="AB124" s="140">
        <f>IF(ISERROR(VLOOKUP($C124,'LINHA 1'!$C$6:$BM$162,'Carga People'!AB$2,0)),0,VLOOKUP($C124,'LINHA 1'!$C$6:$BM$162,'Carga People'!AB$2,0))+IF(ISERROR(VLOOKUP($C124,'LINHA 2'!$C$6:$BM$114,'Carga People'!AB$2,0)),0,VLOOKUP($C124,'LINHA 2'!$C$6:$BM$114,'Carga People'!AB$2,0))+IF(ISERROR(VLOOKUP($C124,'LINHA 3'!$C$6:$BM$106,'Carga People'!AB$2,0)),0,VLOOKUP($C124,'LINHA 3'!$C$6:$BM$106,'Carga People'!AB$2,0))</f>
        <v>0</v>
      </c>
      <c r="AC124" s="140">
        <f>IF(ISERROR(VLOOKUP($C124,'LINHA 1'!$C$6:$BM$162,'Carga People'!AC$2,0)),0,VLOOKUP($C124,'LINHA 1'!$C$6:$BM$162,'Carga People'!AC$2,0))+IF(ISERROR(VLOOKUP($C124,'LINHA 2'!$C$6:$BM$114,'Carga People'!AC$2,0)),0,VLOOKUP($C124,'LINHA 2'!$C$6:$BM$114,'Carga People'!AC$2,0))+IF(ISERROR(VLOOKUP($C124,'LINHA 3'!$C$6:$BM$106,'Carga People'!AC$2,0)),0,VLOOKUP($C124,'LINHA 3'!$C$6:$BM$106,'Carga People'!AC$2,0))</f>
        <v>0</v>
      </c>
      <c r="AD124" s="140">
        <f>IF(ISERROR(VLOOKUP($C124,'LINHA 1'!$C$6:$BM$162,'Carga People'!AD$2,0)),0,VLOOKUP($C124,'LINHA 1'!$C$6:$BM$162,'Carga People'!AD$2,0))+IF(ISERROR(VLOOKUP($C124,'LINHA 2'!$C$6:$BM$114,'Carga People'!AD$2,0)),0,VLOOKUP($C124,'LINHA 2'!$C$6:$BM$114,'Carga People'!AD$2,0))+IF(ISERROR(VLOOKUP($C124,'LINHA 3'!$C$6:$BM$106,'Carga People'!AD$2,0)),0,VLOOKUP($C124,'LINHA 3'!$C$6:$BM$106,'Carga People'!AD$2,0))</f>
        <v>240</v>
      </c>
      <c r="AE124" s="140">
        <f>IF(ISERROR(VLOOKUP($C124,'LINHA 1'!$C$6:$BM$162,'Carga People'!AE$2,0)),0,VLOOKUP($C124,'LINHA 1'!$C$6:$BM$162,'Carga People'!AE$2,0))+IF(ISERROR(VLOOKUP($C124,'LINHA 2'!$C$6:$BM$114,'Carga People'!AE$2,0)),0,VLOOKUP($C124,'LINHA 2'!$C$6:$BM$114,'Carga People'!AE$2,0))+IF(ISERROR(VLOOKUP($C124,'LINHA 3'!$C$6:$BM$106,'Carga People'!AE$2,0)),0,VLOOKUP($C124,'LINHA 3'!$C$6:$BM$106,'Carga People'!AE$2,0))</f>
        <v>0</v>
      </c>
      <c r="AF124" s="140">
        <f>IF(ISERROR(VLOOKUP($C124,'LINHA 1'!$C$6:$BM$162,'Carga People'!AF$2,0)),0,VLOOKUP($C124,'LINHA 1'!$C$6:$BM$162,'Carga People'!AF$2,0))+IF(ISERROR(VLOOKUP($C124,'LINHA 2'!$C$6:$BM$114,'Carga People'!AF$2,0)),0,VLOOKUP($C124,'LINHA 2'!$C$6:$BM$114,'Carga People'!AF$2,0))+IF(ISERROR(VLOOKUP($C124,'LINHA 3'!$C$6:$BM$106,'Carga People'!AF$2,0)),0,VLOOKUP($C124,'LINHA 3'!$C$6:$BM$106,'Carga People'!AF$2,0))</f>
        <v>0</v>
      </c>
      <c r="AG124" s="140">
        <f>IF(ISERROR(VLOOKUP($C124,'LINHA 1'!$C$6:$BM$162,'Carga People'!AG$2,0)),0,VLOOKUP($C124,'LINHA 1'!$C$6:$BM$162,'Carga People'!AG$2,0))+IF(ISERROR(VLOOKUP($C124,'LINHA 2'!$C$6:$BM$114,'Carga People'!AG$2,0)),0,VLOOKUP($C124,'LINHA 2'!$C$6:$BM$114,'Carga People'!AG$2,0))+IF(ISERROR(VLOOKUP($C124,'LINHA 3'!$C$6:$BM$106,'Carga People'!AG$2,0)),0,VLOOKUP($C124,'LINHA 3'!$C$6:$BM$106,'Carga People'!AG$2,0))</f>
        <v>0</v>
      </c>
      <c r="AH124" s="140">
        <f>IF(ISERROR(VLOOKUP($C124,'LINHA 1'!$C$6:$BM$162,'Carga People'!AH$2,0)),0,VLOOKUP($C124,'LINHA 1'!$C$6:$BM$162,'Carga People'!AH$2,0))+IF(ISERROR(VLOOKUP($C124,'LINHA 2'!$C$6:$BM$114,'Carga People'!AH$2,0)),0,VLOOKUP($C124,'LINHA 2'!$C$6:$BM$114,'Carga People'!AH$2,0))+IF(ISERROR(VLOOKUP($C124,'LINHA 3'!$C$6:$BM$106,'Carga People'!AH$2,0)),0,VLOOKUP($C124,'LINHA 3'!$C$6:$BM$106,'Carga People'!AH$2,0))</f>
        <v>0</v>
      </c>
      <c r="AI124" s="140">
        <f>IF(ISERROR(VLOOKUP($C124,'LINHA 1'!$C$6:$BM$162,'Carga People'!AI$2,0)),0,VLOOKUP($C124,'LINHA 1'!$C$6:$BM$162,'Carga People'!AI$2,0))+IF(ISERROR(VLOOKUP($C124,'LINHA 2'!$C$6:$BM$114,'Carga People'!AI$2,0)),0,VLOOKUP($C124,'LINHA 2'!$C$6:$BM$114,'Carga People'!AI$2,0))+IF(ISERROR(VLOOKUP($C124,'LINHA 3'!$C$6:$BM$106,'Carga People'!AI$2,0)),0,VLOOKUP($C124,'LINHA 3'!$C$6:$BM$106,'Carga People'!AI$2,0))</f>
        <v>0</v>
      </c>
      <c r="AJ124" s="140">
        <f>IF(ISERROR(VLOOKUP($C124,'LINHA 1'!$C$6:$BM$162,'Carga People'!AJ$2,0)),0,VLOOKUP($C124,'LINHA 1'!$C$6:$BM$162,'Carga People'!AJ$2,0))+IF(ISERROR(VLOOKUP($C124,'LINHA 2'!$C$6:$BM$114,'Carga People'!AJ$2,0)),0,VLOOKUP($C124,'LINHA 2'!$C$6:$BM$114,'Carga People'!AJ$2,0))+IF(ISERROR(VLOOKUP($C124,'LINHA 3'!$C$6:$BM$106,'Carga People'!AJ$2,0)),0,VLOOKUP($C124,'LINHA 3'!$C$6:$BM$106,'Carga People'!AJ$2,0))</f>
        <v>0</v>
      </c>
      <c r="AK124" s="140">
        <f>IF(ISERROR(VLOOKUP($C124,'LINHA 1'!$C$6:$BM$162,'Carga People'!AK$2,0)),0,VLOOKUP($C124,'LINHA 1'!$C$6:$BM$162,'Carga People'!AK$2,0))+IF(ISERROR(VLOOKUP($C124,'LINHA 2'!$C$6:$BM$114,'Carga People'!AK$2,0)),0,VLOOKUP($C124,'LINHA 2'!$C$6:$BM$114,'Carga People'!AK$2,0))+IF(ISERROR(VLOOKUP($C124,'LINHA 3'!$C$6:$BM$106,'Carga People'!AK$2,0)),0,VLOOKUP($C124,'LINHA 3'!$C$6:$BM$106,'Carga People'!AK$2,0))</f>
        <v>0</v>
      </c>
      <c r="AL124" s="140">
        <f>IF(ISERROR(VLOOKUP($C124,'LINHA 1'!$C$6:$BM$162,'Carga People'!AL$2,0)),0,VLOOKUP($C124,'LINHA 1'!$C$6:$BM$162,'Carga People'!AL$2,0))+IF(ISERROR(VLOOKUP($C124,'LINHA 2'!$C$6:$BM$114,'Carga People'!AL$2,0)),0,VLOOKUP($C124,'LINHA 2'!$C$6:$BM$114,'Carga People'!AL$2,0))+IF(ISERROR(VLOOKUP($C124,'LINHA 3'!$C$6:$BM$106,'Carga People'!AL$2,0)),0,VLOOKUP($C124,'LINHA 3'!$C$6:$BM$106,'Carga People'!AL$2,0))</f>
        <v>0</v>
      </c>
      <c r="AM124" s="140">
        <f>IF(ISERROR(VLOOKUP($C124,'LINHA 1'!$C$6:$BM$162,'Carga People'!AM$2,0)),0,VLOOKUP($C124,'LINHA 1'!$C$6:$BM$162,'Carga People'!AM$2,0))+IF(ISERROR(VLOOKUP($C124,'LINHA 2'!$C$6:$BM$114,'Carga People'!AM$2,0)),0,VLOOKUP($C124,'LINHA 2'!$C$6:$BM$114,'Carga People'!AM$2,0))+IF(ISERROR(VLOOKUP($C124,'LINHA 3'!$C$6:$BM$106,'Carga People'!AM$2,0)),0,VLOOKUP($C124,'LINHA 3'!$C$6:$BM$106,'Carga People'!AM$2,0))</f>
        <v>0</v>
      </c>
      <c r="AN124" s="140">
        <f>IF(ISERROR(VLOOKUP($C124,'LINHA 1'!$C$6:$BM$162,'Carga People'!AN$2,0)),0,VLOOKUP($C124,'LINHA 1'!$C$6:$BM$162,'Carga People'!AN$2,0))+IF(ISERROR(VLOOKUP($C124,'LINHA 2'!$C$6:$BM$114,'Carga People'!AN$2,0)),0,VLOOKUP($C124,'LINHA 2'!$C$6:$BM$114,'Carga People'!AN$2,0))+IF(ISERROR(VLOOKUP($C124,'LINHA 3'!$C$6:$BM$106,'Carga People'!AN$2,0)),0,VLOOKUP($C124,'LINHA 3'!$C$6:$BM$106,'Carga People'!AN$2,0))</f>
        <v>0</v>
      </c>
      <c r="AO124" s="140">
        <f>IF(ISERROR(VLOOKUP($C124,'LINHA 1'!$C$6:$BM$162,'Carga People'!AO$2,0)),0,VLOOKUP($C124,'LINHA 1'!$C$6:$BM$162,'Carga People'!AO$2,0))+IF(ISERROR(VLOOKUP($C124,'LINHA 2'!$C$6:$BM$114,'Carga People'!AO$2,0)),0,VLOOKUP($C124,'LINHA 2'!$C$6:$BM$114,'Carga People'!AO$2,0))+IF(ISERROR(VLOOKUP($C124,'LINHA 3'!$C$6:$BM$106,'Carga People'!AO$2,0)),0,VLOOKUP($C124,'LINHA 3'!$C$6:$BM$106,'Carga People'!AO$2,0))</f>
        <v>0</v>
      </c>
      <c r="AP124" s="140">
        <f>IF(ISERROR(VLOOKUP($C124,'LINHA 1'!$C$6:$BM$162,'Carga People'!AP$2,0)),0,VLOOKUP($C124,'LINHA 1'!$C$6:$BM$162,'Carga People'!AP$2,0))+IF(ISERROR(VLOOKUP($C124,'LINHA 2'!$C$6:$BM$114,'Carga People'!AP$2,0)),0,VLOOKUP($C124,'LINHA 2'!$C$6:$BM$114,'Carga People'!AP$2,0))+IF(ISERROR(VLOOKUP($C124,'LINHA 3'!$C$6:$BM$106,'Carga People'!AP$2,0)),0,VLOOKUP($C124,'LINHA 3'!$C$6:$BM$106,'Carga People'!AP$2,0))</f>
        <v>0</v>
      </c>
      <c r="AQ124" s="140">
        <f>IF(ISERROR(VLOOKUP($C124,'LINHA 1'!$C$6:$BM$162,'Carga People'!AQ$2,0)),0,VLOOKUP($C124,'LINHA 1'!$C$6:$BM$162,'Carga People'!AQ$2,0))+IF(ISERROR(VLOOKUP($C124,'LINHA 2'!$C$6:$BM$114,'Carga People'!AQ$2,0)),0,VLOOKUP($C124,'LINHA 2'!$C$6:$BM$114,'Carga People'!AQ$2,0))+IF(ISERROR(VLOOKUP($C124,'LINHA 3'!$C$6:$BM$106,'Carga People'!AQ$2,0)),0,VLOOKUP($C124,'LINHA 3'!$C$6:$BM$106,'Carga People'!AQ$2,0))</f>
        <v>0</v>
      </c>
      <c r="AR124" s="140">
        <f>IF(ISERROR(VLOOKUP($C124,'LINHA 1'!$C$6:$BM$162,'Carga People'!AR$2,0)),0,VLOOKUP($C124,'LINHA 1'!$C$6:$BM$162,'Carga People'!AR$2,0))+IF(ISERROR(VLOOKUP($C124,'LINHA 2'!$C$6:$BM$114,'Carga People'!AR$2,0)),0,VLOOKUP($C124,'LINHA 2'!$C$6:$BM$114,'Carga People'!AR$2,0))+IF(ISERROR(VLOOKUP($C124,'LINHA 3'!$C$6:$BM$106,'Carga People'!AR$2,0)),0,VLOOKUP($C124,'LINHA 3'!$C$6:$BM$106,'Carga People'!AR$2,0))</f>
        <v>0</v>
      </c>
      <c r="AS124" s="140">
        <f>IF(ISERROR(VLOOKUP($C124,'LINHA 1'!$C$6:$BM$162,'Carga People'!AS$2,0)),0,VLOOKUP($C124,'LINHA 1'!$C$6:$BM$162,'Carga People'!AS$2,0))+IF(ISERROR(VLOOKUP($C124,'LINHA 2'!$C$6:$BM$114,'Carga People'!AS$2,0)),0,VLOOKUP($C124,'LINHA 2'!$C$6:$BM$114,'Carga People'!AS$2,0))+IF(ISERROR(VLOOKUP($C124,'LINHA 3'!$C$6:$BM$106,'Carga People'!AS$2,0)),0,VLOOKUP($C124,'LINHA 3'!$C$6:$BM$106,'Carga People'!AS$2,0))</f>
        <v>0</v>
      </c>
      <c r="AT124" s="140">
        <f>IF(ISERROR(VLOOKUP($C124,'LINHA 1'!$C$6:$BM$162,'Carga People'!AT$2,0)),0,VLOOKUP($C124,'LINHA 1'!$C$6:$BM$162,'Carga People'!AT$2,0))+IF(ISERROR(VLOOKUP($C124,'LINHA 2'!$C$6:$BM$114,'Carga People'!AT$2,0)),0,VLOOKUP($C124,'LINHA 2'!$C$6:$BM$114,'Carga People'!AT$2,0))+IF(ISERROR(VLOOKUP($C124,'LINHA 3'!$C$6:$BM$106,'Carga People'!AT$2,0)),0,VLOOKUP($C124,'LINHA 3'!$C$6:$BM$106,'Carga People'!AT$2,0))</f>
        <v>0</v>
      </c>
      <c r="AU124" s="367">
        <f t="shared" si="12"/>
        <v>1440</v>
      </c>
      <c r="AV124" s="780" t="str">
        <f t="shared" si="13"/>
        <v/>
      </c>
      <c r="AW124" s="90">
        <f>IF(D124="","",VLOOKUP(D124,MI_ME!$D$5:$AQ$336,39,0))</f>
        <v>0</v>
      </c>
      <c r="AX124" s="660"/>
    </row>
    <row r="125" spans="1:50" ht="18" hidden="1" customHeight="1" x14ac:dyDescent="0.3">
      <c r="A125" s="1792"/>
      <c r="B125" s="770" t="s">
        <v>71</v>
      </c>
      <c r="C125" s="771" t="s">
        <v>262</v>
      </c>
      <c r="D125" s="771" t="s">
        <v>67</v>
      </c>
      <c r="E125" s="1459" t="s">
        <v>901</v>
      </c>
      <c r="F125" s="770" t="s">
        <v>15</v>
      </c>
      <c r="G125" s="136"/>
      <c r="H125" s="137"/>
      <c r="I125" s="138"/>
      <c r="J125" s="139">
        <f>IF(ISERROR(VLOOKUP($C125,'LINHA 1'!$C$6:$BM$162,'Carga People'!J$2,0)),0,VLOOKUP($C125,'LINHA 1'!$C$6:$BM$162,'Carga People'!J$2,0))+IF(ISERROR(VLOOKUP($C125,'LINHA 2'!$C$6:$BM$114,'Carga People'!J$2,0)),0,VLOOKUP($C125,'LINHA 2'!$C$6:$BM$114,'Carga People'!J$2,0))+IF(ISERROR(VLOOKUP($C125,'LINHA 3'!$C$6:$BM$106,'Carga People'!J$2,0)),0,VLOOKUP($C125,'LINHA 3'!$C$6:$BM$106,'Carga People'!J$2,0))</f>
        <v>0</v>
      </c>
      <c r="K125" s="140">
        <f>IF(ISERROR(VLOOKUP($C125,'LINHA 1'!$C$6:$BM$162,'Carga People'!K$2,0)),0,VLOOKUP($C125,'LINHA 1'!$C$6:$BM$162,'Carga People'!K$2,0))+IF(ISERROR(VLOOKUP($C125,'LINHA 2'!$C$6:$BM$114,'Carga People'!K$2,0)),0,VLOOKUP($C125,'LINHA 2'!$C$6:$BM$114,'Carga People'!K$2,0))+IF(ISERROR(VLOOKUP($C125,'LINHA 3'!$C$6:$BM$106,'Carga People'!K$2,0)),0,VLOOKUP($C125,'LINHA 3'!$C$6:$BM$106,'Carga People'!K$2,0))</f>
        <v>0</v>
      </c>
      <c r="L125" s="140">
        <f>IF(ISERROR(VLOOKUP($C125,'LINHA 1'!$C$6:$BM$162,'Carga People'!L$2,0)),0,VLOOKUP($C125,'LINHA 1'!$C$6:$BM$162,'Carga People'!L$2,0))+IF(ISERROR(VLOOKUP($C125,'LINHA 2'!$C$6:$BM$114,'Carga People'!L$2,0)),0,VLOOKUP($C125,'LINHA 2'!$C$6:$BM$114,'Carga People'!L$2,0))+IF(ISERROR(VLOOKUP($C125,'LINHA 3'!$C$6:$BM$106,'Carga People'!L$2,0)),0,VLOOKUP($C125,'LINHA 3'!$C$6:$BM$106,'Carga People'!L$2,0))</f>
        <v>0</v>
      </c>
      <c r="M125" s="140">
        <f>IF(ISERROR(VLOOKUP($C125,'LINHA 1'!$C$6:$BM$162,'Carga People'!M$2,0)),0,VLOOKUP($C125,'LINHA 1'!$C$6:$BM$162,'Carga People'!M$2,0))+IF(ISERROR(VLOOKUP($C125,'LINHA 2'!$C$6:$BM$114,'Carga People'!M$2,0)),0,VLOOKUP($C125,'LINHA 2'!$C$6:$BM$114,'Carga People'!M$2,0))+IF(ISERROR(VLOOKUP($C125,'LINHA 3'!$C$6:$BM$106,'Carga People'!M$2,0)),0,VLOOKUP($C125,'LINHA 3'!$C$6:$BM$106,'Carga People'!M$2,0))</f>
        <v>0</v>
      </c>
      <c r="N125" s="140">
        <f>IF(ISERROR(VLOOKUP($C125,'LINHA 1'!$C$6:$BM$162,'Carga People'!N$2,0)),0,VLOOKUP($C125,'LINHA 1'!$C$6:$BM$162,'Carga People'!N$2,0))+IF(ISERROR(VLOOKUP($C125,'LINHA 2'!$C$6:$BM$114,'Carga People'!N$2,0)),0,VLOOKUP($C125,'LINHA 2'!$C$6:$BM$114,'Carga People'!N$2,0))+IF(ISERROR(VLOOKUP($C125,'LINHA 3'!$C$6:$BM$106,'Carga People'!N$2,0)),0,VLOOKUP($C125,'LINHA 3'!$C$6:$BM$106,'Carga People'!N$2,0))</f>
        <v>0</v>
      </c>
      <c r="O125" s="140">
        <f>IF(ISERROR(VLOOKUP($C125,'LINHA 1'!$C$6:$BM$162,'Carga People'!O$2,0)),0,VLOOKUP($C125,'LINHA 1'!$C$6:$BM$162,'Carga People'!O$2,0))+IF(ISERROR(VLOOKUP($C125,'LINHA 2'!$C$6:$BM$114,'Carga People'!O$2,0)),0,VLOOKUP($C125,'LINHA 2'!$C$6:$BM$114,'Carga People'!O$2,0))+IF(ISERROR(VLOOKUP($C125,'LINHA 3'!$C$6:$BM$106,'Carga People'!O$2,0)),0,VLOOKUP($C125,'LINHA 3'!$C$6:$BM$106,'Carga People'!O$2,0))</f>
        <v>0</v>
      </c>
      <c r="P125" s="140">
        <f>IF(ISERROR(VLOOKUP($C125,'LINHA 1'!$C$6:$BM$162,'Carga People'!P$2,0)),0,VLOOKUP($C125,'LINHA 1'!$C$6:$BM$162,'Carga People'!P$2,0))+IF(ISERROR(VLOOKUP($C125,'LINHA 2'!$C$6:$BM$114,'Carga People'!P$2,0)),0,VLOOKUP($C125,'LINHA 2'!$C$6:$BM$114,'Carga People'!P$2,0))+IF(ISERROR(VLOOKUP($C125,'LINHA 3'!$C$6:$BM$106,'Carga People'!P$2,0)),0,VLOOKUP($C125,'LINHA 3'!$C$6:$BM$106,'Carga People'!P$2,0))</f>
        <v>0</v>
      </c>
      <c r="Q125" s="140">
        <f>IF(ISERROR(VLOOKUP($C125,'LINHA 1'!$C$6:$BM$162,'Carga People'!Q$2,0)),0,VLOOKUP($C125,'LINHA 1'!$C$6:$BM$162,'Carga People'!Q$2,0))+IF(ISERROR(VLOOKUP($C125,'LINHA 2'!$C$6:$BM$114,'Carga People'!Q$2,0)),0,VLOOKUP($C125,'LINHA 2'!$C$6:$BM$114,'Carga People'!Q$2,0))+IF(ISERROR(VLOOKUP($C125,'LINHA 3'!$C$6:$BM$106,'Carga People'!Q$2,0)),0,VLOOKUP($C125,'LINHA 3'!$C$6:$BM$106,'Carga People'!Q$2,0))</f>
        <v>0</v>
      </c>
      <c r="R125" s="140">
        <f>IF(ISERROR(VLOOKUP($C125,'LINHA 1'!$C$6:$BM$162,'Carga People'!R$2,0)),0,VLOOKUP($C125,'LINHA 1'!$C$6:$BM$162,'Carga People'!R$2,0))+IF(ISERROR(VLOOKUP($C125,'LINHA 2'!$C$6:$BM$114,'Carga People'!R$2,0)),0,VLOOKUP($C125,'LINHA 2'!$C$6:$BM$114,'Carga People'!R$2,0))+IF(ISERROR(VLOOKUP($C125,'LINHA 3'!$C$6:$BM$106,'Carga People'!R$2,0)),0,VLOOKUP($C125,'LINHA 3'!$C$6:$BM$106,'Carga People'!R$2,0))</f>
        <v>0</v>
      </c>
      <c r="S125" s="140">
        <f>IF(ISERROR(VLOOKUP($C125,'LINHA 1'!$C$6:$BM$162,'Carga People'!S$2,0)),0,VLOOKUP($C125,'LINHA 1'!$C$6:$BM$162,'Carga People'!S$2,0))+IF(ISERROR(VLOOKUP($C125,'LINHA 2'!$C$6:$BM$114,'Carga People'!S$2,0)),0,VLOOKUP($C125,'LINHA 2'!$C$6:$BM$114,'Carga People'!S$2,0))+IF(ISERROR(VLOOKUP($C125,'LINHA 3'!$C$6:$BM$106,'Carga People'!S$2,0)),0,VLOOKUP($C125,'LINHA 3'!$C$6:$BM$106,'Carga People'!S$2,0))</f>
        <v>0</v>
      </c>
      <c r="T125" s="140">
        <f>IF(ISERROR(VLOOKUP($C125,'LINHA 1'!$C$6:$BM$162,'Carga People'!T$2,0)),0,VLOOKUP($C125,'LINHA 1'!$C$6:$BM$162,'Carga People'!T$2,0))+IF(ISERROR(VLOOKUP($C125,'LINHA 2'!$C$6:$BM$114,'Carga People'!T$2,0)),0,VLOOKUP($C125,'LINHA 2'!$C$6:$BM$114,'Carga People'!T$2,0))+IF(ISERROR(VLOOKUP($C125,'LINHA 3'!$C$6:$BM$106,'Carga People'!T$2,0)),0,VLOOKUP($C125,'LINHA 3'!$C$6:$BM$106,'Carga People'!T$2,0))</f>
        <v>0</v>
      </c>
      <c r="U125" s="140">
        <f>IF(ISERROR(VLOOKUP($C125,'LINHA 1'!$C$6:$BM$162,'Carga People'!U$2,0)),0,VLOOKUP($C125,'LINHA 1'!$C$6:$BM$162,'Carga People'!U$2,0))+IF(ISERROR(VLOOKUP($C125,'LINHA 2'!$C$6:$BM$114,'Carga People'!U$2,0)),0,VLOOKUP($C125,'LINHA 2'!$C$6:$BM$114,'Carga People'!U$2,0))+IF(ISERROR(VLOOKUP($C125,'LINHA 3'!$C$6:$BM$106,'Carga People'!U$2,0)),0,VLOOKUP($C125,'LINHA 3'!$C$6:$BM$106,'Carga People'!U$2,0))</f>
        <v>0</v>
      </c>
      <c r="V125" s="140">
        <f>IF(ISERROR(VLOOKUP($C125,'LINHA 1'!$C$6:$BM$162,'Carga People'!V$2,0)),0,VLOOKUP($C125,'LINHA 1'!$C$6:$BM$162,'Carga People'!V$2,0))+IF(ISERROR(VLOOKUP($C125,'LINHA 2'!$C$6:$BM$114,'Carga People'!V$2,0)),0,VLOOKUP($C125,'LINHA 2'!$C$6:$BM$114,'Carga People'!V$2,0))+IF(ISERROR(VLOOKUP($C125,'LINHA 3'!$C$6:$BM$106,'Carga People'!V$2,0)),0,VLOOKUP($C125,'LINHA 3'!$C$6:$BM$106,'Carga People'!V$2,0))</f>
        <v>0</v>
      </c>
      <c r="W125" s="140">
        <f>IF(ISERROR(VLOOKUP($C125,'LINHA 1'!$C$6:$BM$162,'Carga People'!W$2,0)),0,VLOOKUP($C125,'LINHA 1'!$C$6:$BM$162,'Carga People'!W$2,0))+IF(ISERROR(VLOOKUP($C125,'LINHA 2'!$C$6:$BM$114,'Carga People'!W$2,0)),0,VLOOKUP($C125,'LINHA 2'!$C$6:$BM$114,'Carga People'!W$2,0))+IF(ISERROR(VLOOKUP($C125,'LINHA 3'!$C$6:$BM$106,'Carga People'!W$2,0)),0,VLOOKUP($C125,'LINHA 3'!$C$6:$BM$106,'Carga People'!W$2,0))</f>
        <v>0</v>
      </c>
      <c r="X125" s="140">
        <f>IF(ISERROR(VLOOKUP($C125,'LINHA 1'!$C$6:$BM$162,'Carga People'!X$2,0)),0,VLOOKUP($C125,'LINHA 1'!$C$6:$BM$162,'Carga People'!X$2,0))+IF(ISERROR(VLOOKUP($C125,'LINHA 2'!$C$6:$BM$114,'Carga People'!X$2,0)),0,VLOOKUP($C125,'LINHA 2'!$C$6:$BM$114,'Carga People'!X$2,0))+IF(ISERROR(VLOOKUP($C125,'LINHA 3'!$C$6:$BM$106,'Carga People'!X$2,0)),0,VLOOKUP($C125,'LINHA 3'!$C$6:$BM$106,'Carga People'!X$2,0))</f>
        <v>0</v>
      </c>
      <c r="Y125" s="140">
        <f>IF(ISERROR(VLOOKUP($C125,'LINHA 1'!$C$6:$BM$162,'Carga People'!Y$2,0)),0,VLOOKUP($C125,'LINHA 1'!$C$6:$BM$162,'Carga People'!Y$2,0))+IF(ISERROR(VLOOKUP($C125,'LINHA 2'!$C$6:$BM$114,'Carga People'!Y$2,0)),0,VLOOKUP($C125,'LINHA 2'!$C$6:$BM$114,'Carga People'!Y$2,0))+IF(ISERROR(VLOOKUP($C125,'LINHA 3'!$C$6:$BM$106,'Carga People'!Y$2,0)),0,VLOOKUP($C125,'LINHA 3'!$C$6:$BM$106,'Carga People'!Y$2,0))</f>
        <v>0</v>
      </c>
      <c r="Z125" s="140">
        <f>IF(ISERROR(VLOOKUP($C125,'LINHA 1'!$C$6:$BM$162,'Carga People'!Z$2,0)),0,VLOOKUP($C125,'LINHA 1'!$C$6:$BM$162,'Carga People'!Z$2,0))+IF(ISERROR(VLOOKUP($C125,'LINHA 2'!$C$6:$BM$114,'Carga People'!Z$2,0)),0,VLOOKUP($C125,'LINHA 2'!$C$6:$BM$114,'Carga People'!Z$2,0))+IF(ISERROR(VLOOKUP($C125,'LINHA 3'!$C$6:$BM$106,'Carga People'!Z$2,0)),0,VLOOKUP($C125,'LINHA 3'!$C$6:$BM$106,'Carga People'!Z$2,0))</f>
        <v>0</v>
      </c>
      <c r="AA125" s="140">
        <f>IF(ISERROR(VLOOKUP($C125,'LINHA 1'!$C$6:$BM$162,'Carga People'!AA$2,0)),0,VLOOKUP($C125,'LINHA 1'!$C$6:$BM$162,'Carga People'!AA$2,0))+IF(ISERROR(VLOOKUP($C125,'LINHA 2'!$C$6:$BM$114,'Carga People'!AA$2,0)),0,VLOOKUP($C125,'LINHA 2'!$C$6:$BM$114,'Carga People'!AA$2,0))+IF(ISERROR(VLOOKUP($C125,'LINHA 3'!$C$6:$BM$106,'Carga People'!AA$2,0)),0,VLOOKUP($C125,'LINHA 3'!$C$6:$BM$106,'Carga People'!AA$2,0))</f>
        <v>0</v>
      </c>
      <c r="AB125" s="140">
        <f>IF(ISERROR(VLOOKUP($C125,'LINHA 1'!$C$6:$BM$162,'Carga People'!AB$2,0)),0,VLOOKUP($C125,'LINHA 1'!$C$6:$BM$162,'Carga People'!AB$2,0))+IF(ISERROR(VLOOKUP($C125,'LINHA 2'!$C$6:$BM$114,'Carga People'!AB$2,0)),0,VLOOKUP($C125,'LINHA 2'!$C$6:$BM$114,'Carga People'!AB$2,0))+IF(ISERROR(VLOOKUP($C125,'LINHA 3'!$C$6:$BM$106,'Carga People'!AB$2,0)),0,VLOOKUP($C125,'LINHA 3'!$C$6:$BM$106,'Carga People'!AB$2,0))</f>
        <v>0</v>
      </c>
      <c r="AC125" s="140">
        <f>IF(ISERROR(VLOOKUP($C125,'LINHA 1'!$C$6:$BM$162,'Carga People'!AC$2,0)),0,VLOOKUP($C125,'LINHA 1'!$C$6:$BM$162,'Carga People'!AC$2,0))+IF(ISERROR(VLOOKUP($C125,'LINHA 2'!$C$6:$BM$114,'Carga People'!AC$2,0)),0,VLOOKUP($C125,'LINHA 2'!$C$6:$BM$114,'Carga People'!AC$2,0))+IF(ISERROR(VLOOKUP($C125,'LINHA 3'!$C$6:$BM$106,'Carga People'!AC$2,0)),0,VLOOKUP($C125,'LINHA 3'!$C$6:$BM$106,'Carga People'!AC$2,0))</f>
        <v>0</v>
      </c>
      <c r="AD125" s="140">
        <f>IF(ISERROR(VLOOKUP($C125,'LINHA 1'!$C$6:$BM$162,'Carga People'!AD$2,0)),0,VLOOKUP($C125,'LINHA 1'!$C$6:$BM$162,'Carga People'!AD$2,0))+IF(ISERROR(VLOOKUP($C125,'LINHA 2'!$C$6:$BM$114,'Carga People'!AD$2,0)),0,VLOOKUP($C125,'LINHA 2'!$C$6:$BM$114,'Carga People'!AD$2,0))+IF(ISERROR(VLOOKUP($C125,'LINHA 3'!$C$6:$BM$106,'Carga People'!AD$2,0)),0,VLOOKUP($C125,'LINHA 3'!$C$6:$BM$106,'Carga People'!AD$2,0))</f>
        <v>0</v>
      </c>
      <c r="AE125" s="140">
        <f>IF(ISERROR(VLOOKUP($C125,'LINHA 1'!$C$6:$BM$162,'Carga People'!AE$2,0)),0,VLOOKUP($C125,'LINHA 1'!$C$6:$BM$162,'Carga People'!AE$2,0))+IF(ISERROR(VLOOKUP($C125,'LINHA 2'!$C$6:$BM$114,'Carga People'!AE$2,0)),0,VLOOKUP($C125,'LINHA 2'!$C$6:$BM$114,'Carga People'!AE$2,0))+IF(ISERROR(VLOOKUP($C125,'LINHA 3'!$C$6:$BM$106,'Carga People'!AE$2,0)),0,VLOOKUP($C125,'LINHA 3'!$C$6:$BM$106,'Carga People'!AE$2,0))</f>
        <v>0</v>
      </c>
      <c r="AF125" s="140">
        <f>IF(ISERROR(VLOOKUP($C125,'LINHA 1'!$C$6:$BM$162,'Carga People'!AF$2,0)),0,VLOOKUP($C125,'LINHA 1'!$C$6:$BM$162,'Carga People'!AF$2,0))+IF(ISERROR(VLOOKUP($C125,'LINHA 2'!$C$6:$BM$114,'Carga People'!AF$2,0)),0,VLOOKUP($C125,'LINHA 2'!$C$6:$BM$114,'Carga People'!AF$2,0))+IF(ISERROR(VLOOKUP($C125,'LINHA 3'!$C$6:$BM$106,'Carga People'!AF$2,0)),0,VLOOKUP($C125,'LINHA 3'!$C$6:$BM$106,'Carga People'!AF$2,0))</f>
        <v>0</v>
      </c>
      <c r="AG125" s="140">
        <f>IF(ISERROR(VLOOKUP($C125,'LINHA 1'!$C$6:$BM$162,'Carga People'!AG$2,0)),0,VLOOKUP($C125,'LINHA 1'!$C$6:$BM$162,'Carga People'!AG$2,0))+IF(ISERROR(VLOOKUP($C125,'LINHA 2'!$C$6:$BM$114,'Carga People'!AG$2,0)),0,VLOOKUP($C125,'LINHA 2'!$C$6:$BM$114,'Carga People'!AG$2,0))+IF(ISERROR(VLOOKUP($C125,'LINHA 3'!$C$6:$BM$106,'Carga People'!AG$2,0)),0,VLOOKUP($C125,'LINHA 3'!$C$6:$BM$106,'Carga People'!AG$2,0))</f>
        <v>0</v>
      </c>
      <c r="AH125" s="140">
        <f>IF(ISERROR(VLOOKUP($C125,'LINHA 1'!$C$6:$BM$162,'Carga People'!AH$2,0)),0,VLOOKUP($C125,'LINHA 1'!$C$6:$BM$162,'Carga People'!AH$2,0))+IF(ISERROR(VLOOKUP($C125,'LINHA 2'!$C$6:$BM$114,'Carga People'!AH$2,0)),0,VLOOKUP($C125,'LINHA 2'!$C$6:$BM$114,'Carga People'!AH$2,0))+IF(ISERROR(VLOOKUP($C125,'LINHA 3'!$C$6:$BM$106,'Carga People'!AH$2,0)),0,VLOOKUP($C125,'LINHA 3'!$C$6:$BM$106,'Carga People'!AH$2,0))</f>
        <v>0</v>
      </c>
      <c r="AI125" s="140">
        <f>IF(ISERROR(VLOOKUP($C125,'LINHA 1'!$C$6:$BM$162,'Carga People'!AI$2,0)),0,VLOOKUP($C125,'LINHA 1'!$C$6:$BM$162,'Carga People'!AI$2,0))+IF(ISERROR(VLOOKUP($C125,'LINHA 2'!$C$6:$BM$114,'Carga People'!AI$2,0)),0,VLOOKUP($C125,'LINHA 2'!$C$6:$BM$114,'Carga People'!AI$2,0))+IF(ISERROR(VLOOKUP($C125,'LINHA 3'!$C$6:$BM$106,'Carga People'!AI$2,0)),0,VLOOKUP($C125,'LINHA 3'!$C$6:$BM$106,'Carga People'!AI$2,0))</f>
        <v>0</v>
      </c>
      <c r="AJ125" s="140">
        <f>IF(ISERROR(VLOOKUP($C125,'LINHA 1'!$C$6:$BM$162,'Carga People'!AJ$2,0)),0,VLOOKUP($C125,'LINHA 1'!$C$6:$BM$162,'Carga People'!AJ$2,0))+IF(ISERROR(VLOOKUP($C125,'LINHA 2'!$C$6:$BM$114,'Carga People'!AJ$2,0)),0,VLOOKUP($C125,'LINHA 2'!$C$6:$BM$114,'Carga People'!AJ$2,0))+IF(ISERROR(VLOOKUP($C125,'LINHA 3'!$C$6:$BM$106,'Carga People'!AJ$2,0)),0,VLOOKUP($C125,'LINHA 3'!$C$6:$BM$106,'Carga People'!AJ$2,0))</f>
        <v>0</v>
      </c>
      <c r="AK125" s="140">
        <f>IF(ISERROR(VLOOKUP($C125,'LINHA 1'!$C$6:$BM$162,'Carga People'!AK$2,0)),0,VLOOKUP($C125,'LINHA 1'!$C$6:$BM$162,'Carga People'!AK$2,0))+IF(ISERROR(VLOOKUP($C125,'LINHA 2'!$C$6:$BM$114,'Carga People'!AK$2,0)),0,VLOOKUP($C125,'LINHA 2'!$C$6:$BM$114,'Carga People'!AK$2,0))+IF(ISERROR(VLOOKUP($C125,'LINHA 3'!$C$6:$BM$106,'Carga People'!AK$2,0)),0,VLOOKUP($C125,'LINHA 3'!$C$6:$BM$106,'Carga People'!AK$2,0))</f>
        <v>0</v>
      </c>
      <c r="AL125" s="140">
        <f>IF(ISERROR(VLOOKUP($C125,'LINHA 1'!$C$6:$BM$162,'Carga People'!AL$2,0)),0,VLOOKUP($C125,'LINHA 1'!$C$6:$BM$162,'Carga People'!AL$2,0))+IF(ISERROR(VLOOKUP($C125,'LINHA 2'!$C$6:$BM$114,'Carga People'!AL$2,0)),0,VLOOKUP($C125,'LINHA 2'!$C$6:$BM$114,'Carga People'!AL$2,0))+IF(ISERROR(VLOOKUP($C125,'LINHA 3'!$C$6:$BM$106,'Carga People'!AL$2,0)),0,VLOOKUP($C125,'LINHA 3'!$C$6:$BM$106,'Carga People'!AL$2,0))</f>
        <v>0</v>
      </c>
      <c r="AM125" s="140">
        <f>IF(ISERROR(VLOOKUP($C125,'LINHA 1'!$C$6:$BM$162,'Carga People'!AM$2,0)),0,VLOOKUP($C125,'LINHA 1'!$C$6:$BM$162,'Carga People'!AM$2,0))+IF(ISERROR(VLOOKUP($C125,'LINHA 2'!$C$6:$BM$114,'Carga People'!AM$2,0)),0,VLOOKUP($C125,'LINHA 2'!$C$6:$BM$114,'Carga People'!AM$2,0))+IF(ISERROR(VLOOKUP($C125,'LINHA 3'!$C$6:$BM$106,'Carga People'!AM$2,0)),0,VLOOKUP($C125,'LINHA 3'!$C$6:$BM$106,'Carga People'!AM$2,0))</f>
        <v>0</v>
      </c>
      <c r="AN125" s="140">
        <f>IF(ISERROR(VLOOKUP($C125,'LINHA 1'!$C$6:$BM$162,'Carga People'!AN$2,0)),0,VLOOKUP($C125,'LINHA 1'!$C$6:$BM$162,'Carga People'!AN$2,0))+IF(ISERROR(VLOOKUP($C125,'LINHA 2'!$C$6:$BM$114,'Carga People'!AN$2,0)),0,VLOOKUP($C125,'LINHA 2'!$C$6:$BM$114,'Carga People'!AN$2,0))+IF(ISERROR(VLOOKUP($C125,'LINHA 3'!$C$6:$BM$106,'Carga People'!AN$2,0)),0,VLOOKUP($C125,'LINHA 3'!$C$6:$BM$106,'Carga People'!AN$2,0))</f>
        <v>0</v>
      </c>
      <c r="AO125" s="140">
        <f>IF(ISERROR(VLOOKUP($C125,'LINHA 1'!$C$6:$BM$162,'Carga People'!AO$2,0)),0,VLOOKUP($C125,'LINHA 1'!$C$6:$BM$162,'Carga People'!AO$2,0))+IF(ISERROR(VLOOKUP($C125,'LINHA 2'!$C$6:$BM$114,'Carga People'!AO$2,0)),0,VLOOKUP($C125,'LINHA 2'!$C$6:$BM$114,'Carga People'!AO$2,0))+IF(ISERROR(VLOOKUP($C125,'LINHA 3'!$C$6:$BM$106,'Carga People'!AO$2,0)),0,VLOOKUP($C125,'LINHA 3'!$C$6:$BM$106,'Carga People'!AO$2,0))</f>
        <v>0</v>
      </c>
      <c r="AP125" s="140">
        <f>IF(ISERROR(VLOOKUP($C125,'LINHA 1'!$C$6:$BM$162,'Carga People'!AP$2,0)),0,VLOOKUP($C125,'LINHA 1'!$C$6:$BM$162,'Carga People'!AP$2,0))+IF(ISERROR(VLOOKUP($C125,'LINHA 2'!$C$6:$BM$114,'Carga People'!AP$2,0)),0,VLOOKUP($C125,'LINHA 2'!$C$6:$BM$114,'Carga People'!AP$2,0))+IF(ISERROR(VLOOKUP($C125,'LINHA 3'!$C$6:$BM$106,'Carga People'!AP$2,0)),0,VLOOKUP($C125,'LINHA 3'!$C$6:$BM$106,'Carga People'!AP$2,0))</f>
        <v>0</v>
      </c>
      <c r="AQ125" s="140">
        <f>IF(ISERROR(VLOOKUP($C125,'LINHA 1'!$C$6:$BM$162,'Carga People'!AQ$2,0)),0,VLOOKUP($C125,'LINHA 1'!$C$6:$BM$162,'Carga People'!AQ$2,0))+IF(ISERROR(VLOOKUP($C125,'LINHA 2'!$C$6:$BM$114,'Carga People'!AQ$2,0)),0,VLOOKUP($C125,'LINHA 2'!$C$6:$BM$114,'Carga People'!AQ$2,0))+IF(ISERROR(VLOOKUP($C125,'LINHA 3'!$C$6:$BM$106,'Carga People'!AQ$2,0)),0,VLOOKUP($C125,'LINHA 3'!$C$6:$BM$106,'Carga People'!AQ$2,0))</f>
        <v>0</v>
      </c>
      <c r="AR125" s="140">
        <f>IF(ISERROR(VLOOKUP($C125,'LINHA 1'!$C$6:$BM$162,'Carga People'!AR$2,0)),0,VLOOKUP($C125,'LINHA 1'!$C$6:$BM$162,'Carga People'!AR$2,0))+IF(ISERROR(VLOOKUP($C125,'LINHA 2'!$C$6:$BM$114,'Carga People'!AR$2,0)),0,VLOOKUP($C125,'LINHA 2'!$C$6:$BM$114,'Carga People'!AR$2,0))+IF(ISERROR(VLOOKUP($C125,'LINHA 3'!$C$6:$BM$106,'Carga People'!AR$2,0)),0,VLOOKUP($C125,'LINHA 3'!$C$6:$BM$106,'Carga People'!AR$2,0))</f>
        <v>0</v>
      </c>
      <c r="AS125" s="140">
        <f>IF(ISERROR(VLOOKUP($C125,'LINHA 1'!$C$6:$BM$162,'Carga People'!AS$2,0)),0,VLOOKUP($C125,'LINHA 1'!$C$6:$BM$162,'Carga People'!AS$2,0))+IF(ISERROR(VLOOKUP($C125,'LINHA 2'!$C$6:$BM$114,'Carga People'!AS$2,0)),0,VLOOKUP($C125,'LINHA 2'!$C$6:$BM$114,'Carga People'!AS$2,0))+IF(ISERROR(VLOOKUP($C125,'LINHA 3'!$C$6:$BM$106,'Carga People'!AS$2,0)),0,VLOOKUP($C125,'LINHA 3'!$C$6:$BM$106,'Carga People'!AS$2,0))</f>
        <v>0</v>
      </c>
      <c r="AT125" s="140">
        <f>IF(ISERROR(VLOOKUP($C125,'LINHA 1'!$C$6:$BM$162,'Carga People'!AT$2,0)),0,VLOOKUP($C125,'LINHA 1'!$C$6:$BM$162,'Carga People'!AT$2,0))+IF(ISERROR(VLOOKUP($C125,'LINHA 2'!$C$6:$BM$114,'Carga People'!AT$2,0)),0,VLOOKUP($C125,'LINHA 2'!$C$6:$BM$114,'Carga People'!AT$2,0))+IF(ISERROR(VLOOKUP($C125,'LINHA 3'!$C$6:$BM$106,'Carga People'!AT$2,0)),0,VLOOKUP($C125,'LINHA 3'!$C$6:$BM$106,'Carga People'!AT$2,0))</f>
        <v>0</v>
      </c>
      <c r="AU125" s="367">
        <f t="shared" si="12"/>
        <v>0</v>
      </c>
      <c r="AV125" s="780" t="str">
        <f t="shared" si="13"/>
        <v/>
      </c>
      <c r="AW125" s="90">
        <f>IF(D125="","",VLOOKUP(D125,MI_ME!$D$5:$AQ$336,39,0))</f>
        <v>0</v>
      </c>
      <c r="AX125" s="660"/>
    </row>
    <row r="126" spans="1:50" ht="18" customHeight="1" x14ac:dyDescent="0.3">
      <c r="A126" s="1792"/>
      <c r="B126" s="773" t="s">
        <v>717</v>
      </c>
      <c r="C126" s="773" t="s">
        <v>1300</v>
      </c>
      <c r="D126" s="771" t="s">
        <v>723</v>
      </c>
      <c r="E126" s="1459"/>
      <c r="F126" s="770" t="s">
        <v>15</v>
      </c>
      <c r="G126" s="136"/>
      <c r="H126" s="137"/>
      <c r="I126" s="138"/>
      <c r="J126" s="139">
        <f>IF(ISERROR(VLOOKUP($C126,'LINHA 1'!$C$6:$BM$162,'Carga People'!J$2,0)),0,VLOOKUP($C126,'LINHA 1'!$C$6:$BM$162,'Carga People'!J$2,0))+IF(ISERROR(VLOOKUP($C126,'LINHA 2'!$C$6:$BM$114,'Carga People'!J$2,0)),0,VLOOKUP($C126,'LINHA 2'!$C$6:$BM$114,'Carga People'!J$2,0))+IF(ISERROR(VLOOKUP($C126,'LINHA 3'!$C$6:$BM$106,'Carga People'!J$2,0)),0,VLOOKUP($C126,'LINHA 3'!$C$6:$BM$106,'Carga People'!J$2,0))</f>
        <v>154</v>
      </c>
      <c r="K126" s="140">
        <f>IF(ISERROR(VLOOKUP($C126,'LINHA 1'!$C$6:$BM$162,'Carga People'!K$2,0)),0,VLOOKUP($C126,'LINHA 1'!$C$6:$BM$162,'Carga People'!K$2,0))+IF(ISERROR(VLOOKUP($C126,'LINHA 2'!$C$6:$BM$114,'Carga People'!K$2,0)),0,VLOOKUP($C126,'LINHA 2'!$C$6:$BM$114,'Carga People'!K$2,0))+IF(ISERROR(VLOOKUP($C126,'LINHA 3'!$C$6:$BM$106,'Carga People'!K$2,0)),0,VLOOKUP($C126,'LINHA 3'!$C$6:$BM$106,'Carga People'!K$2,0))</f>
        <v>0</v>
      </c>
      <c r="L126" s="140">
        <f>IF(ISERROR(VLOOKUP($C126,'LINHA 1'!$C$6:$BM$162,'Carga People'!L$2,0)),0,VLOOKUP($C126,'LINHA 1'!$C$6:$BM$162,'Carga People'!L$2,0))+IF(ISERROR(VLOOKUP($C126,'LINHA 2'!$C$6:$BM$114,'Carga People'!L$2,0)),0,VLOOKUP($C126,'LINHA 2'!$C$6:$BM$114,'Carga People'!L$2,0))+IF(ISERROR(VLOOKUP($C126,'LINHA 3'!$C$6:$BM$106,'Carga People'!L$2,0)),0,VLOOKUP($C126,'LINHA 3'!$C$6:$BM$106,'Carga People'!L$2,0))</f>
        <v>0</v>
      </c>
      <c r="M126" s="140">
        <f>IF(ISERROR(VLOOKUP($C126,'LINHA 1'!$C$6:$BM$162,'Carga People'!M$2,0)),0,VLOOKUP($C126,'LINHA 1'!$C$6:$BM$162,'Carga People'!M$2,0))+IF(ISERROR(VLOOKUP($C126,'LINHA 2'!$C$6:$BM$114,'Carga People'!M$2,0)),0,VLOOKUP($C126,'LINHA 2'!$C$6:$BM$114,'Carga People'!M$2,0))+IF(ISERROR(VLOOKUP($C126,'LINHA 3'!$C$6:$BM$106,'Carga People'!M$2,0)),0,VLOOKUP($C126,'LINHA 3'!$C$6:$BM$106,'Carga People'!M$2,0))</f>
        <v>1022</v>
      </c>
      <c r="N126" s="140">
        <f>IF(ISERROR(VLOOKUP($C126,'LINHA 1'!$C$6:$BM$162,'Carga People'!N$2,0)),0,VLOOKUP($C126,'LINHA 1'!$C$6:$BM$162,'Carga People'!N$2,0))+IF(ISERROR(VLOOKUP($C126,'LINHA 2'!$C$6:$BM$114,'Carga People'!N$2,0)),0,VLOOKUP($C126,'LINHA 2'!$C$6:$BM$114,'Carga People'!N$2,0))+IF(ISERROR(VLOOKUP($C126,'LINHA 3'!$C$6:$BM$106,'Carga People'!N$2,0)),0,VLOOKUP($C126,'LINHA 3'!$C$6:$BM$106,'Carga People'!N$2,0))</f>
        <v>313</v>
      </c>
      <c r="O126" s="140">
        <f>IF(ISERROR(VLOOKUP($C126,'LINHA 1'!$C$6:$BM$162,'Carga People'!O$2,0)),0,VLOOKUP($C126,'LINHA 1'!$C$6:$BM$162,'Carga People'!O$2,0))+IF(ISERROR(VLOOKUP($C126,'LINHA 2'!$C$6:$BM$114,'Carga People'!O$2,0)),0,VLOOKUP($C126,'LINHA 2'!$C$6:$BM$114,'Carga People'!O$2,0))+IF(ISERROR(VLOOKUP($C126,'LINHA 3'!$C$6:$BM$106,'Carga People'!O$2,0)),0,VLOOKUP($C126,'LINHA 3'!$C$6:$BM$106,'Carga People'!O$2,0))</f>
        <v>0</v>
      </c>
      <c r="P126" s="140">
        <f>IF(ISERROR(VLOOKUP($C126,'LINHA 1'!$C$6:$BM$162,'Carga People'!P$2,0)),0,VLOOKUP($C126,'LINHA 1'!$C$6:$BM$162,'Carga People'!P$2,0))+IF(ISERROR(VLOOKUP($C126,'LINHA 2'!$C$6:$BM$114,'Carga People'!P$2,0)),0,VLOOKUP($C126,'LINHA 2'!$C$6:$BM$114,'Carga People'!P$2,0))+IF(ISERROR(VLOOKUP($C126,'LINHA 3'!$C$6:$BM$106,'Carga People'!P$2,0)),0,VLOOKUP($C126,'LINHA 3'!$C$6:$BM$106,'Carga People'!P$2,0))</f>
        <v>0</v>
      </c>
      <c r="Q126" s="140">
        <f>IF(ISERROR(VLOOKUP($C126,'LINHA 1'!$C$6:$BM$162,'Carga People'!Q$2,0)),0,VLOOKUP($C126,'LINHA 1'!$C$6:$BM$162,'Carga People'!Q$2,0))+IF(ISERROR(VLOOKUP($C126,'LINHA 2'!$C$6:$BM$114,'Carga People'!Q$2,0)),0,VLOOKUP($C126,'LINHA 2'!$C$6:$BM$114,'Carga People'!Q$2,0))+IF(ISERROR(VLOOKUP($C126,'LINHA 3'!$C$6:$BM$106,'Carga People'!Q$2,0)),0,VLOOKUP($C126,'LINHA 3'!$C$6:$BM$106,'Carga People'!Q$2,0))</f>
        <v>551</v>
      </c>
      <c r="R126" s="140">
        <f>IF(ISERROR(VLOOKUP($C126,'LINHA 1'!$C$6:$BM$162,'Carga People'!R$2,0)),0,VLOOKUP($C126,'LINHA 1'!$C$6:$BM$162,'Carga People'!R$2,0))+IF(ISERROR(VLOOKUP($C126,'LINHA 2'!$C$6:$BM$114,'Carga People'!R$2,0)),0,VLOOKUP($C126,'LINHA 2'!$C$6:$BM$114,'Carga People'!R$2,0))+IF(ISERROR(VLOOKUP($C126,'LINHA 3'!$C$6:$BM$106,'Carga People'!R$2,0)),0,VLOOKUP($C126,'LINHA 3'!$C$6:$BM$106,'Carga People'!R$2,0))</f>
        <v>841</v>
      </c>
      <c r="S126" s="140">
        <f>IF(ISERROR(VLOOKUP($C126,'LINHA 1'!$C$6:$BM$162,'Carga People'!S$2,0)),0,VLOOKUP($C126,'LINHA 1'!$C$6:$BM$162,'Carga People'!S$2,0))+IF(ISERROR(VLOOKUP($C126,'LINHA 2'!$C$6:$BM$114,'Carga People'!S$2,0)),0,VLOOKUP($C126,'LINHA 2'!$C$6:$BM$114,'Carga People'!S$2,0))+IF(ISERROR(VLOOKUP($C126,'LINHA 3'!$C$6:$BM$106,'Carga People'!S$2,0)),0,VLOOKUP($C126,'LINHA 3'!$C$6:$BM$106,'Carga People'!S$2,0))</f>
        <v>0</v>
      </c>
      <c r="T126" s="140">
        <f>IF(ISERROR(VLOOKUP($C126,'LINHA 1'!$C$6:$BM$162,'Carga People'!T$2,0)),0,VLOOKUP($C126,'LINHA 1'!$C$6:$BM$162,'Carga People'!T$2,0))+IF(ISERROR(VLOOKUP($C126,'LINHA 2'!$C$6:$BM$114,'Carga People'!T$2,0)),0,VLOOKUP($C126,'LINHA 2'!$C$6:$BM$114,'Carga People'!T$2,0))+IF(ISERROR(VLOOKUP($C126,'LINHA 3'!$C$6:$BM$106,'Carga People'!T$2,0)),0,VLOOKUP($C126,'LINHA 3'!$C$6:$BM$106,'Carga People'!T$2,0))</f>
        <v>1019</v>
      </c>
      <c r="U126" s="140">
        <f>IF(ISERROR(VLOOKUP($C126,'LINHA 1'!$C$6:$BM$162,'Carga People'!U$2,0)),0,VLOOKUP($C126,'LINHA 1'!$C$6:$BM$162,'Carga People'!U$2,0))+IF(ISERROR(VLOOKUP($C126,'LINHA 2'!$C$6:$BM$114,'Carga People'!U$2,0)),0,VLOOKUP($C126,'LINHA 2'!$C$6:$BM$114,'Carga People'!U$2,0))+IF(ISERROR(VLOOKUP($C126,'LINHA 3'!$C$6:$BM$106,'Carga People'!U$2,0)),0,VLOOKUP($C126,'LINHA 3'!$C$6:$BM$106,'Carga People'!U$2,0))</f>
        <v>0</v>
      </c>
      <c r="V126" s="140">
        <f>IF(ISERROR(VLOOKUP($C126,'LINHA 1'!$C$6:$BM$162,'Carga People'!V$2,0)),0,VLOOKUP($C126,'LINHA 1'!$C$6:$BM$162,'Carga People'!V$2,0))+IF(ISERROR(VLOOKUP($C126,'LINHA 2'!$C$6:$BM$114,'Carga People'!V$2,0)),0,VLOOKUP($C126,'LINHA 2'!$C$6:$BM$114,'Carga People'!V$2,0))+IF(ISERROR(VLOOKUP($C126,'LINHA 3'!$C$6:$BM$106,'Carga People'!V$2,0)),0,VLOOKUP($C126,'LINHA 3'!$C$6:$BM$106,'Carga People'!V$2,0))</f>
        <v>0</v>
      </c>
      <c r="W126" s="140">
        <f>IF(ISERROR(VLOOKUP($C126,'LINHA 1'!$C$6:$BM$162,'Carga People'!W$2,0)),0,VLOOKUP($C126,'LINHA 1'!$C$6:$BM$162,'Carga People'!W$2,0))+IF(ISERROR(VLOOKUP($C126,'LINHA 2'!$C$6:$BM$114,'Carga People'!W$2,0)),0,VLOOKUP($C126,'LINHA 2'!$C$6:$BM$114,'Carga People'!W$2,0))+IF(ISERROR(VLOOKUP($C126,'LINHA 3'!$C$6:$BM$106,'Carga People'!W$2,0)),0,VLOOKUP($C126,'LINHA 3'!$C$6:$BM$106,'Carga People'!W$2,0))</f>
        <v>296</v>
      </c>
      <c r="X126" s="140">
        <f>IF(ISERROR(VLOOKUP($C126,'LINHA 1'!$C$6:$BM$162,'Carga People'!X$2,0)),0,VLOOKUP($C126,'LINHA 1'!$C$6:$BM$162,'Carga People'!X$2,0))+IF(ISERROR(VLOOKUP($C126,'LINHA 2'!$C$6:$BM$114,'Carga People'!X$2,0)),0,VLOOKUP($C126,'LINHA 2'!$C$6:$BM$114,'Carga People'!X$2,0))+IF(ISERROR(VLOOKUP($C126,'LINHA 3'!$C$6:$BM$106,'Carga People'!X$2,0)),0,VLOOKUP($C126,'LINHA 3'!$C$6:$BM$106,'Carga People'!X$2,0))</f>
        <v>785</v>
      </c>
      <c r="Y126" s="140">
        <f>IF(ISERROR(VLOOKUP($C126,'LINHA 1'!$C$6:$BM$162,'Carga People'!Y$2,0)),0,VLOOKUP($C126,'LINHA 1'!$C$6:$BM$162,'Carga People'!Y$2,0))+IF(ISERROR(VLOOKUP($C126,'LINHA 2'!$C$6:$BM$114,'Carga People'!Y$2,0)),0,VLOOKUP($C126,'LINHA 2'!$C$6:$BM$114,'Carga People'!Y$2,0))+IF(ISERROR(VLOOKUP($C126,'LINHA 3'!$C$6:$BM$106,'Carga People'!Y$2,0)),0,VLOOKUP($C126,'LINHA 3'!$C$6:$BM$106,'Carga People'!Y$2,0))</f>
        <v>229</v>
      </c>
      <c r="Z126" s="140">
        <f>IF(ISERROR(VLOOKUP($C126,'LINHA 1'!$C$6:$BM$162,'Carga People'!Z$2,0)),0,VLOOKUP($C126,'LINHA 1'!$C$6:$BM$162,'Carga People'!Z$2,0))+IF(ISERROR(VLOOKUP($C126,'LINHA 2'!$C$6:$BM$114,'Carga People'!Z$2,0)),0,VLOOKUP($C126,'LINHA 2'!$C$6:$BM$114,'Carga People'!Z$2,0))+IF(ISERROR(VLOOKUP($C126,'LINHA 3'!$C$6:$BM$106,'Carga People'!Z$2,0)),0,VLOOKUP($C126,'LINHA 3'!$C$6:$BM$106,'Carga People'!Z$2,0))</f>
        <v>0</v>
      </c>
      <c r="AA126" s="140">
        <f>IF(ISERROR(VLOOKUP($C126,'LINHA 1'!$C$6:$BM$162,'Carga People'!AA$2,0)),0,VLOOKUP($C126,'LINHA 1'!$C$6:$BM$162,'Carga People'!AA$2,0))+IF(ISERROR(VLOOKUP($C126,'LINHA 2'!$C$6:$BM$114,'Carga People'!AA$2,0)),0,VLOOKUP($C126,'LINHA 2'!$C$6:$BM$114,'Carga People'!AA$2,0))+IF(ISERROR(VLOOKUP($C126,'LINHA 3'!$C$6:$BM$106,'Carga People'!AA$2,0)),0,VLOOKUP($C126,'LINHA 3'!$C$6:$BM$106,'Carga People'!AA$2,0))</f>
        <v>1019</v>
      </c>
      <c r="AB126" s="140">
        <f>IF(ISERROR(VLOOKUP($C126,'LINHA 1'!$C$6:$BM$162,'Carga People'!AB$2,0)),0,VLOOKUP($C126,'LINHA 1'!$C$6:$BM$162,'Carga People'!AB$2,0))+IF(ISERROR(VLOOKUP($C126,'LINHA 2'!$C$6:$BM$114,'Carga People'!AB$2,0)),0,VLOOKUP($C126,'LINHA 2'!$C$6:$BM$114,'Carga People'!AB$2,0))+IF(ISERROR(VLOOKUP($C126,'LINHA 3'!$C$6:$BM$106,'Carga People'!AB$2,0)),0,VLOOKUP($C126,'LINHA 3'!$C$6:$BM$106,'Carga People'!AB$2,0))</f>
        <v>0</v>
      </c>
      <c r="AC126" s="140">
        <f>IF(ISERROR(VLOOKUP($C126,'LINHA 1'!$C$6:$BM$162,'Carga People'!AC$2,0)),0,VLOOKUP($C126,'LINHA 1'!$C$6:$BM$162,'Carga People'!AC$2,0))+IF(ISERROR(VLOOKUP($C126,'LINHA 2'!$C$6:$BM$114,'Carga People'!AC$2,0)),0,VLOOKUP($C126,'LINHA 2'!$C$6:$BM$114,'Carga People'!AC$2,0))+IF(ISERROR(VLOOKUP($C126,'LINHA 3'!$C$6:$BM$106,'Carga People'!AC$2,0)),0,VLOOKUP($C126,'LINHA 3'!$C$6:$BM$106,'Carga People'!AC$2,0))</f>
        <v>0</v>
      </c>
      <c r="AD126" s="140">
        <f>IF(ISERROR(VLOOKUP($C126,'LINHA 1'!$C$6:$BM$162,'Carga People'!AD$2,0)),0,VLOOKUP($C126,'LINHA 1'!$C$6:$BM$162,'Carga People'!AD$2,0))+IF(ISERROR(VLOOKUP($C126,'LINHA 2'!$C$6:$BM$114,'Carga People'!AD$2,0)),0,VLOOKUP($C126,'LINHA 2'!$C$6:$BM$114,'Carga People'!AD$2,0))+IF(ISERROR(VLOOKUP($C126,'LINHA 3'!$C$6:$BM$106,'Carga People'!AD$2,0)),0,VLOOKUP($C126,'LINHA 3'!$C$6:$BM$106,'Carga People'!AD$2,0))</f>
        <v>468</v>
      </c>
      <c r="AE126" s="140">
        <f>IF(ISERROR(VLOOKUP($C126,'LINHA 1'!$C$6:$BM$162,'Carga People'!AE$2,0)),0,VLOOKUP($C126,'LINHA 1'!$C$6:$BM$162,'Carga People'!AE$2,0))+IF(ISERROR(VLOOKUP($C126,'LINHA 2'!$C$6:$BM$114,'Carga People'!AE$2,0)),0,VLOOKUP($C126,'LINHA 2'!$C$6:$BM$114,'Carga People'!AE$2,0))+IF(ISERROR(VLOOKUP($C126,'LINHA 3'!$C$6:$BM$106,'Carga People'!AE$2,0)),0,VLOOKUP($C126,'LINHA 3'!$C$6:$BM$106,'Carga People'!AE$2,0))</f>
        <v>708</v>
      </c>
      <c r="AF126" s="140">
        <f>IF(ISERROR(VLOOKUP($C126,'LINHA 1'!$C$6:$BM$162,'Carga People'!AF$2,0)),0,VLOOKUP($C126,'LINHA 1'!$C$6:$BM$162,'Carga People'!AF$2,0))+IF(ISERROR(VLOOKUP($C126,'LINHA 2'!$C$6:$BM$114,'Carga People'!AF$2,0)),0,VLOOKUP($C126,'LINHA 2'!$C$6:$BM$114,'Carga People'!AF$2,0))+IF(ISERROR(VLOOKUP($C126,'LINHA 3'!$C$6:$BM$106,'Carga People'!AF$2,0)),0,VLOOKUP($C126,'LINHA 3'!$C$6:$BM$106,'Carga People'!AF$2,0))</f>
        <v>0</v>
      </c>
      <c r="AG126" s="140">
        <f>IF(ISERROR(VLOOKUP($C126,'LINHA 1'!$C$6:$BM$162,'Carga People'!AG$2,0)),0,VLOOKUP($C126,'LINHA 1'!$C$6:$BM$162,'Carga People'!AG$2,0))+IF(ISERROR(VLOOKUP($C126,'LINHA 2'!$C$6:$BM$114,'Carga People'!AG$2,0)),0,VLOOKUP($C126,'LINHA 2'!$C$6:$BM$114,'Carga People'!AG$2,0))+IF(ISERROR(VLOOKUP($C126,'LINHA 3'!$C$6:$BM$106,'Carga People'!AG$2,0)),0,VLOOKUP($C126,'LINHA 3'!$C$6:$BM$106,'Carga People'!AG$2,0))</f>
        <v>0</v>
      </c>
      <c r="AH126" s="140">
        <f>IF(ISERROR(VLOOKUP($C126,'LINHA 1'!$C$6:$BM$162,'Carga People'!AH$2,0)),0,VLOOKUP($C126,'LINHA 1'!$C$6:$BM$162,'Carga People'!AH$2,0))+IF(ISERROR(VLOOKUP($C126,'LINHA 2'!$C$6:$BM$114,'Carga People'!AH$2,0)),0,VLOOKUP($C126,'LINHA 2'!$C$6:$BM$114,'Carga People'!AH$2,0))+IF(ISERROR(VLOOKUP($C126,'LINHA 3'!$C$6:$BM$106,'Carga People'!AH$2,0)),0,VLOOKUP($C126,'LINHA 3'!$C$6:$BM$106,'Carga People'!AH$2,0))</f>
        <v>0</v>
      </c>
      <c r="AI126" s="140">
        <f>IF(ISERROR(VLOOKUP($C126,'LINHA 1'!$C$6:$BM$162,'Carga People'!AI$2,0)),0,VLOOKUP($C126,'LINHA 1'!$C$6:$BM$162,'Carga People'!AI$2,0))+IF(ISERROR(VLOOKUP($C126,'LINHA 2'!$C$6:$BM$114,'Carga People'!AI$2,0)),0,VLOOKUP($C126,'LINHA 2'!$C$6:$BM$114,'Carga People'!AI$2,0))+IF(ISERROR(VLOOKUP($C126,'LINHA 3'!$C$6:$BM$106,'Carga People'!AI$2,0)),0,VLOOKUP($C126,'LINHA 3'!$C$6:$BM$106,'Carga People'!AI$2,0))</f>
        <v>0</v>
      </c>
      <c r="AJ126" s="140">
        <f>IF(ISERROR(VLOOKUP($C126,'LINHA 1'!$C$6:$BM$162,'Carga People'!AJ$2,0)),0,VLOOKUP($C126,'LINHA 1'!$C$6:$BM$162,'Carga People'!AJ$2,0))+IF(ISERROR(VLOOKUP($C126,'LINHA 2'!$C$6:$BM$114,'Carga People'!AJ$2,0)),0,VLOOKUP($C126,'LINHA 2'!$C$6:$BM$114,'Carga People'!AJ$2,0))+IF(ISERROR(VLOOKUP($C126,'LINHA 3'!$C$6:$BM$106,'Carga People'!AJ$2,0)),0,VLOOKUP($C126,'LINHA 3'!$C$6:$BM$106,'Carga People'!AJ$2,0))</f>
        <v>0</v>
      </c>
      <c r="AK126" s="140">
        <f>IF(ISERROR(VLOOKUP($C126,'LINHA 1'!$C$6:$BM$162,'Carga People'!AK$2,0)),0,VLOOKUP($C126,'LINHA 1'!$C$6:$BM$162,'Carga People'!AK$2,0))+IF(ISERROR(VLOOKUP($C126,'LINHA 2'!$C$6:$BM$114,'Carga People'!AK$2,0)),0,VLOOKUP($C126,'LINHA 2'!$C$6:$BM$114,'Carga People'!AK$2,0))+IF(ISERROR(VLOOKUP($C126,'LINHA 3'!$C$6:$BM$106,'Carga People'!AK$2,0)),0,VLOOKUP($C126,'LINHA 3'!$C$6:$BM$106,'Carga People'!AK$2,0))</f>
        <v>0</v>
      </c>
      <c r="AL126" s="140">
        <f>IF(ISERROR(VLOOKUP($C126,'LINHA 1'!$C$6:$BM$162,'Carga People'!AL$2,0)),0,VLOOKUP($C126,'LINHA 1'!$C$6:$BM$162,'Carga People'!AL$2,0))+IF(ISERROR(VLOOKUP($C126,'LINHA 2'!$C$6:$BM$114,'Carga People'!AL$2,0)),0,VLOOKUP($C126,'LINHA 2'!$C$6:$BM$114,'Carga People'!AL$2,0))+IF(ISERROR(VLOOKUP($C126,'LINHA 3'!$C$6:$BM$106,'Carga People'!AL$2,0)),0,VLOOKUP($C126,'LINHA 3'!$C$6:$BM$106,'Carga People'!AL$2,0))</f>
        <v>0</v>
      </c>
      <c r="AM126" s="140">
        <f>IF(ISERROR(VLOOKUP($C126,'LINHA 1'!$C$6:$BM$162,'Carga People'!AM$2,0)),0,VLOOKUP($C126,'LINHA 1'!$C$6:$BM$162,'Carga People'!AM$2,0))+IF(ISERROR(VLOOKUP($C126,'LINHA 2'!$C$6:$BM$114,'Carga People'!AM$2,0)),0,VLOOKUP($C126,'LINHA 2'!$C$6:$BM$114,'Carga People'!AM$2,0))+IF(ISERROR(VLOOKUP($C126,'LINHA 3'!$C$6:$BM$106,'Carga People'!AM$2,0)),0,VLOOKUP($C126,'LINHA 3'!$C$6:$BM$106,'Carga People'!AM$2,0))</f>
        <v>0</v>
      </c>
      <c r="AN126" s="140">
        <f>IF(ISERROR(VLOOKUP($C126,'LINHA 1'!$C$6:$BM$162,'Carga People'!AN$2,0)),0,VLOOKUP($C126,'LINHA 1'!$C$6:$BM$162,'Carga People'!AN$2,0))+IF(ISERROR(VLOOKUP($C126,'LINHA 2'!$C$6:$BM$114,'Carga People'!AN$2,0)),0,VLOOKUP($C126,'LINHA 2'!$C$6:$BM$114,'Carga People'!AN$2,0))+IF(ISERROR(VLOOKUP($C126,'LINHA 3'!$C$6:$BM$106,'Carga People'!AN$2,0)),0,VLOOKUP($C126,'LINHA 3'!$C$6:$BM$106,'Carga People'!AN$2,0))</f>
        <v>0</v>
      </c>
      <c r="AO126" s="140">
        <f>IF(ISERROR(VLOOKUP($C126,'LINHA 1'!$C$6:$BM$162,'Carga People'!AO$2,0)),0,VLOOKUP($C126,'LINHA 1'!$C$6:$BM$162,'Carga People'!AO$2,0))+IF(ISERROR(VLOOKUP($C126,'LINHA 2'!$C$6:$BM$114,'Carga People'!AO$2,0)),0,VLOOKUP($C126,'LINHA 2'!$C$6:$BM$114,'Carga People'!AO$2,0))+IF(ISERROR(VLOOKUP($C126,'LINHA 3'!$C$6:$BM$106,'Carga People'!AO$2,0)),0,VLOOKUP($C126,'LINHA 3'!$C$6:$BM$106,'Carga People'!AO$2,0))</f>
        <v>0</v>
      </c>
      <c r="AP126" s="140">
        <f>IF(ISERROR(VLOOKUP($C126,'LINHA 1'!$C$6:$BM$162,'Carga People'!AP$2,0)),0,VLOOKUP($C126,'LINHA 1'!$C$6:$BM$162,'Carga People'!AP$2,0))+IF(ISERROR(VLOOKUP($C126,'LINHA 2'!$C$6:$BM$114,'Carga People'!AP$2,0)),0,VLOOKUP($C126,'LINHA 2'!$C$6:$BM$114,'Carga People'!AP$2,0))+IF(ISERROR(VLOOKUP($C126,'LINHA 3'!$C$6:$BM$106,'Carga People'!AP$2,0)),0,VLOOKUP($C126,'LINHA 3'!$C$6:$BM$106,'Carga People'!AP$2,0))</f>
        <v>0</v>
      </c>
      <c r="AQ126" s="140">
        <f>IF(ISERROR(VLOOKUP($C126,'LINHA 1'!$C$6:$BM$162,'Carga People'!AQ$2,0)),0,VLOOKUP($C126,'LINHA 1'!$C$6:$BM$162,'Carga People'!AQ$2,0))+IF(ISERROR(VLOOKUP($C126,'LINHA 2'!$C$6:$BM$114,'Carga People'!AQ$2,0)),0,VLOOKUP($C126,'LINHA 2'!$C$6:$BM$114,'Carga People'!AQ$2,0))+IF(ISERROR(VLOOKUP($C126,'LINHA 3'!$C$6:$BM$106,'Carga People'!AQ$2,0)),0,VLOOKUP($C126,'LINHA 3'!$C$6:$BM$106,'Carga People'!AQ$2,0))</f>
        <v>0</v>
      </c>
      <c r="AR126" s="140">
        <f>IF(ISERROR(VLOOKUP($C126,'LINHA 1'!$C$6:$BM$162,'Carga People'!AR$2,0)),0,VLOOKUP($C126,'LINHA 1'!$C$6:$BM$162,'Carga People'!AR$2,0))+IF(ISERROR(VLOOKUP($C126,'LINHA 2'!$C$6:$BM$114,'Carga People'!AR$2,0)),0,VLOOKUP($C126,'LINHA 2'!$C$6:$BM$114,'Carga People'!AR$2,0))+IF(ISERROR(VLOOKUP($C126,'LINHA 3'!$C$6:$BM$106,'Carga People'!AR$2,0)),0,VLOOKUP($C126,'LINHA 3'!$C$6:$BM$106,'Carga People'!AR$2,0))</f>
        <v>0</v>
      </c>
      <c r="AS126" s="140">
        <f>IF(ISERROR(VLOOKUP($C126,'LINHA 1'!$C$6:$BM$162,'Carga People'!AS$2,0)),0,VLOOKUP($C126,'LINHA 1'!$C$6:$BM$162,'Carga People'!AS$2,0))+IF(ISERROR(VLOOKUP($C126,'LINHA 2'!$C$6:$BM$114,'Carga People'!AS$2,0)),0,VLOOKUP($C126,'LINHA 2'!$C$6:$BM$114,'Carga People'!AS$2,0))+IF(ISERROR(VLOOKUP($C126,'LINHA 3'!$C$6:$BM$106,'Carga People'!AS$2,0)),0,VLOOKUP($C126,'LINHA 3'!$C$6:$BM$106,'Carga People'!AS$2,0))</f>
        <v>0</v>
      </c>
      <c r="AT126" s="140">
        <f>IF(ISERROR(VLOOKUP($C126,'LINHA 1'!$C$6:$BM$162,'Carga People'!AT$2,0)),0,VLOOKUP($C126,'LINHA 1'!$C$6:$BM$162,'Carga People'!AT$2,0))+IF(ISERROR(VLOOKUP($C126,'LINHA 2'!$C$6:$BM$114,'Carga People'!AT$2,0)),0,VLOOKUP($C126,'LINHA 2'!$C$6:$BM$114,'Carga People'!AT$2,0))+IF(ISERROR(VLOOKUP($C126,'LINHA 3'!$C$6:$BM$106,'Carga People'!AT$2,0)),0,VLOOKUP($C126,'LINHA 3'!$C$6:$BM$106,'Carga People'!AT$2,0))</f>
        <v>0</v>
      </c>
      <c r="AU126" s="367">
        <f t="shared" si="12"/>
        <v>7405</v>
      </c>
      <c r="AV126" s="780" t="str">
        <f t="shared" si="13"/>
        <v/>
      </c>
      <c r="AW126" s="90">
        <f>IF(D126="","",VLOOKUP(D126,MI_ME!$D$5:$AQ$336,39,0))</f>
        <v>0</v>
      </c>
      <c r="AX126" s="660"/>
    </row>
    <row r="127" spans="1:50" ht="18" customHeight="1" x14ac:dyDescent="0.3">
      <c r="A127" s="1792"/>
      <c r="B127" s="774" t="s">
        <v>717</v>
      </c>
      <c r="C127" s="774" t="s">
        <v>1301</v>
      </c>
      <c r="D127" s="771" t="s">
        <v>724</v>
      </c>
      <c r="E127" s="1457"/>
      <c r="F127" s="771" t="s">
        <v>15</v>
      </c>
      <c r="G127" s="136"/>
      <c r="H127" s="145"/>
      <c r="I127" s="138"/>
      <c r="J127" s="139">
        <f>IF(ISERROR(VLOOKUP($C127,'LINHA 1'!$C$6:$BM$162,'Carga People'!J$2,0)),0,VLOOKUP($C127,'LINHA 1'!$C$6:$BM$162,'Carga People'!J$2,0))+IF(ISERROR(VLOOKUP($C127,'LINHA 2'!$C$6:$BM$114,'Carga People'!J$2,0)),0,VLOOKUP($C127,'LINHA 2'!$C$6:$BM$114,'Carga People'!J$2,0))+IF(ISERROR(VLOOKUP($C127,'LINHA 3'!$C$6:$BM$106,'Carga People'!J$2,0)),0,VLOOKUP($C127,'LINHA 3'!$C$6:$BM$106,'Carga People'!J$2,0))</f>
        <v>720</v>
      </c>
      <c r="K127" s="140">
        <f>IF(ISERROR(VLOOKUP($C127,'LINHA 1'!$C$6:$BM$162,'Carga People'!K$2,0)),0,VLOOKUP($C127,'LINHA 1'!$C$6:$BM$162,'Carga People'!K$2,0))+IF(ISERROR(VLOOKUP($C127,'LINHA 2'!$C$6:$BM$114,'Carga People'!K$2,0)),0,VLOOKUP($C127,'LINHA 2'!$C$6:$BM$114,'Carga People'!K$2,0))+IF(ISERROR(VLOOKUP($C127,'LINHA 3'!$C$6:$BM$106,'Carga People'!K$2,0)),0,VLOOKUP($C127,'LINHA 3'!$C$6:$BM$106,'Carga People'!K$2,0))</f>
        <v>0</v>
      </c>
      <c r="L127" s="140">
        <f>IF(ISERROR(VLOOKUP($C127,'LINHA 1'!$C$6:$BM$162,'Carga People'!L$2,0)),0,VLOOKUP($C127,'LINHA 1'!$C$6:$BM$162,'Carga People'!L$2,0))+IF(ISERROR(VLOOKUP($C127,'LINHA 2'!$C$6:$BM$114,'Carga People'!L$2,0)),0,VLOOKUP($C127,'LINHA 2'!$C$6:$BM$114,'Carga People'!L$2,0))+IF(ISERROR(VLOOKUP($C127,'LINHA 3'!$C$6:$BM$106,'Carga People'!L$2,0)),0,VLOOKUP($C127,'LINHA 3'!$C$6:$BM$106,'Carga People'!L$2,0))</f>
        <v>0</v>
      </c>
      <c r="M127" s="140">
        <f>IF(ISERROR(VLOOKUP($C127,'LINHA 1'!$C$6:$BM$162,'Carga People'!M$2,0)),0,VLOOKUP($C127,'LINHA 1'!$C$6:$BM$162,'Carga People'!M$2,0))+IF(ISERROR(VLOOKUP($C127,'LINHA 2'!$C$6:$BM$114,'Carga People'!M$2,0)),0,VLOOKUP($C127,'LINHA 2'!$C$6:$BM$114,'Carga People'!M$2,0))+IF(ISERROR(VLOOKUP($C127,'LINHA 3'!$C$6:$BM$106,'Carga People'!M$2,0)),0,VLOOKUP($C127,'LINHA 3'!$C$6:$BM$106,'Carga People'!M$2,0))</f>
        <v>0</v>
      </c>
      <c r="N127" s="140">
        <f>IF(ISERROR(VLOOKUP($C127,'LINHA 1'!$C$6:$BM$162,'Carga People'!N$2,0)),0,VLOOKUP($C127,'LINHA 1'!$C$6:$BM$162,'Carga People'!N$2,0))+IF(ISERROR(VLOOKUP($C127,'LINHA 2'!$C$6:$BM$114,'Carga People'!N$2,0)),0,VLOOKUP($C127,'LINHA 2'!$C$6:$BM$114,'Carga People'!N$2,0))+IF(ISERROR(VLOOKUP($C127,'LINHA 3'!$C$6:$BM$106,'Carga People'!N$2,0)),0,VLOOKUP($C127,'LINHA 3'!$C$6:$BM$106,'Carga People'!N$2,0))</f>
        <v>480</v>
      </c>
      <c r="O127" s="140">
        <f>IF(ISERROR(VLOOKUP($C127,'LINHA 1'!$C$6:$BM$162,'Carga People'!O$2,0)),0,VLOOKUP($C127,'LINHA 1'!$C$6:$BM$162,'Carga People'!O$2,0))+IF(ISERROR(VLOOKUP($C127,'LINHA 2'!$C$6:$BM$114,'Carga People'!O$2,0)),0,VLOOKUP($C127,'LINHA 2'!$C$6:$BM$114,'Carga People'!O$2,0))+IF(ISERROR(VLOOKUP($C127,'LINHA 3'!$C$6:$BM$106,'Carga People'!O$2,0)),0,VLOOKUP($C127,'LINHA 3'!$C$6:$BM$106,'Carga People'!O$2,0))</f>
        <v>551</v>
      </c>
      <c r="P127" s="140">
        <f>IF(ISERROR(VLOOKUP($C127,'LINHA 1'!$C$6:$BM$162,'Carga People'!P$2,0)),0,VLOOKUP($C127,'LINHA 1'!$C$6:$BM$162,'Carga People'!P$2,0))+IF(ISERROR(VLOOKUP($C127,'LINHA 2'!$C$6:$BM$114,'Carga People'!P$2,0)),0,VLOOKUP($C127,'LINHA 2'!$C$6:$BM$114,'Carga People'!P$2,0))+IF(ISERROR(VLOOKUP($C127,'LINHA 3'!$C$6:$BM$106,'Carga People'!P$2,0)),0,VLOOKUP($C127,'LINHA 3'!$C$6:$BM$106,'Carga People'!P$2,0))</f>
        <v>551</v>
      </c>
      <c r="Q127" s="140">
        <f>IF(ISERROR(VLOOKUP($C127,'LINHA 1'!$C$6:$BM$162,'Carga People'!Q$2,0)),0,VLOOKUP($C127,'LINHA 1'!$C$6:$BM$162,'Carga People'!Q$2,0))+IF(ISERROR(VLOOKUP($C127,'LINHA 2'!$C$6:$BM$114,'Carga People'!Q$2,0)),0,VLOOKUP($C127,'LINHA 2'!$C$6:$BM$114,'Carga People'!Q$2,0))+IF(ISERROR(VLOOKUP($C127,'LINHA 3'!$C$6:$BM$106,'Carga People'!Q$2,0)),0,VLOOKUP($C127,'LINHA 3'!$C$6:$BM$106,'Carga People'!Q$2,0))</f>
        <v>0</v>
      </c>
      <c r="R127" s="140">
        <f>IF(ISERROR(VLOOKUP($C127,'LINHA 1'!$C$6:$BM$162,'Carga People'!R$2,0)),0,VLOOKUP($C127,'LINHA 1'!$C$6:$BM$162,'Carga People'!R$2,0))+IF(ISERROR(VLOOKUP($C127,'LINHA 2'!$C$6:$BM$114,'Carga People'!R$2,0)),0,VLOOKUP($C127,'LINHA 2'!$C$6:$BM$114,'Carga People'!R$2,0))+IF(ISERROR(VLOOKUP($C127,'LINHA 3'!$C$6:$BM$106,'Carga People'!R$2,0)),0,VLOOKUP($C127,'LINHA 3'!$C$6:$BM$106,'Carga People'!R$2,0))</f>
        <v>0</v>
      </c>
      <c r="S127" s="140">
        <f>IF(ISERROR(VLOOKUP($C127,'LINHA 1'!$C$6:$BM$162,'Carga People'!S$2,0)),0,VLOOKUP($C127,'LINHA 1'!$C$6:$BM$162,'Carga People'!S$2,0))+IF(ISERROR(VLOOKUP($C127,'LINHA 2'!$C$6:$BM$114,'Carga People'!S$2,0)),0,VLOOKUP($C127,'LINHA 2'!$C$6:$BM$114,'Carga People'!S$2,0))+IF(ISERROR(VLOOKUP($C127,'LINHA 3'!$C$6:$BM$106,'Carga People'!S$2,0)),0,VLOOKUP($C127,'LINHA 3'!$C$6:$BM$106,'Carga People'!S$2,0))</f>
        <v>0</v>
      </c>
      <c r="T127" s="140">
        <f>IF(ISERROR(VLOOKUP($C127,'LINHA 1'!$C$6:$BM$162,'Carga People'!T$2,0)),0,VLOOKUP($C127,'LINHA 1'!$C$6:$BM$162,'Carga People'!T$2,0))+IF(ISERROR(VLOOKUP($C127,'LINHA 2'!$C$6:$BM$114,'Carga People'!T$2,0)),0,VLOOKUP($C127,'LINHA 2'!$C$6:$BM$114,'Carga People'!T$2,0))+IF(ISERROR(VLOOKUP($C127,'LINHA 3'!$C$6:$BM$106,'Carga People'!T$2,0)),0,VLOOKUP($C127,'LINHA 3'!$C$6:$BM$106,'Carga People'!T$2,0))</f>
        <v>0</v>
      </c>
      <c r="U127" s="140">
        <f>IF(ISERROR(VLOOKUP($C127,'LINHA 1'!$C$6:$BM$162,'Carga People'!U$2,0)),0,VLOOKUP($C127,'LINHA 1'!$C$6:$BM$162,'Carga People'!U$2,0))+IF(ISERROR(VLOOKUP($C127,'LINHA 2'!$C$6:$BM$114,'Carga People'!U$2,0)),0,VLOOKUP($C127,'LINHA 2'!$C$6:$BM$114,'Carga People'!U$2,0))+IF(ISERROR(VLOOKUP($C127,'LINHA 3'!$C$6:$BM$106,'Carga People'!U$2,0)),0,VLOOKUP($C127,'LINHA 3'!$C$6:$BM$106,'Carga People'!U$2,0))</f>
        <v>551</v>
      </c>
      <c r="V127" s="140">
        <f>IF(ISERROR(VLOOKUP($C127,'LINHA 1'!$C$6:$BM$162,'Carga People'!V$2,0)),0,VLOOKUP($C127,'LINHA 1'!$C$6:$BM$162,'Carga People'!V$2,0))+IF(ISERROR(VLOOKUP($C127,'LINHA 2'!$C$6:$BM$114,'Carga People'!V$2,0)),0,VLOOKUP($C127,'LINHA 2'!$C$6:$BM$114,'Carga People'!V$2,0))+IF(ISERROR(VLOOKUP($C127,'LINHA 3'!$C$6:$BM$106,'Carga People'!V$2,0)),0,VLOOKUP($C127,'LINHA 3'!$C$6:$BM$106,'Carga People'!V$2,0))</f>
        <v>553</v>
      </c>
      <c r="W127" s="140">
        <f>IF(ISERROR(VLOOKUP($C127,'LINHA 1'!$C$6:$BM$162,'Carga People'!W$2,0)),0,VLOOKUP($C127,'LINHA 1'!$C$6:$BM$162,'Carga People'!W$2,0))+IF(ISERROR(VLOOKUP($C127,'LINHA 2'!$C$6:$BM$114,'Carga People'!W$2,0)),0,VLOOKUP($C127,'LINHA 2'!$C$6:$BM$114,'Carga People'!W$2,0))+IF(ISERROR(VLOOKUP($C127,'LINHA 3'!$C$6:$BM$106,'Carga People'!W$2,0)),0,VLOOKUP($C127,'LINHA 3'!$C$6:$BM$106,'Carga People'!W$2,0))</f>
        <v>480</v>
      </c>
      <c r="X127" s="140">
        <f>IF(ISERROR(VLOOKUP($C127,'LINHA 1'!$C$6:$BM$162,'Carga People'!X$2,0)),0,VLOOKUP($C127,'LINHA 1'!$C$6:$BM$162,'Carga People'!X$2,0))+IF(ISERROR(VLOOKUP($C127,'LINHA 2'!$C$6:$BM$114,'Carga People'!X$2,0)),0,VLOOKUP($C127,'LINHA 2'!$C$6:$BM$114,'Carga People'!X$2,0))+IF(ISERROR(VLOOKUP($C127,'LINHA 3'!$C$6:$BM$106,'Carga People'!X$2,0)),0,VLOOKUP($C127,'LINHA 3'!$C$6:$BM$106,'Carga People'!X$2,0))</f>
        <v>0</v>
      </c>
      <c r="Y127" s="140">
        <f>IF(ISERROR(VLOOKUP($C127,'LINHA 1'!$C$6:$BM$162,'Carga People'!Y$2,0)),0,VLOOKUP($C127,'LINHA 1'!$C$6:$BM$162,'Carga People'!Y$2,0))+IF(ISERROR(VLOOKUP($C127,'LINHA 2'!$C$6:$BM$114,'Carga People'!Y$2,0)),0,VLOOKUP($C127,'LINHA 2'!$C$6:$BM$114,'Carga People'!Y$2,0))+IF(ISERROR(VLOOKUP($C127,'LINHA 3'!$C$6:$BM$106,'Carga People'!Y$2,0)),0,VLOOKUP($C127,'LINHA 3'!$C$6:$BM$106,'Carga People'!Y$2,0))</f>
        <v>847</v>
      </c>
      <c r="Z127" s="140">
        <f>IF(ISERROR(VLOOKUP($C127,'LINHA 1'!$C$6:$BM$162,'Carga People'!Z$2,0)),0,VLOOKUP($C127,'LINHA 1'!$C$6:$BM$162,'Carga People'!Z$2,0))+IF(ISERROR(VLOOKUP($C127,'LINHA 2'!$C$6:$BM$114,'Carga People'!Z$2,0)),0,VLOOKUP($C127,'LINHA 2'!$C$6:$BM$114,'Carga People'!Z$2,0))+IF(ISERROR(VLOOKUP($C127,'LINHA 3'!$C$6:$BM$106,'Carga People'!Z$2,0)),0,VLOOKUP($C127,'LINHA 3'!$C$6:$BM$106,'Carga People'!Z$2,0))</f>
        <v>0</v>
      </c>
      <c r="AA127" s="140">
        <f>IF(ISERROR(VLOOKUP($C127,'LINHA 1'!$C$6:$BM$162,'Carga People'!AA$2,0)),0,VLOOKUP($C127,'LINHA 1'!$C$6:$BM$162,'Carga People'!AA$2,0))+IF(ISERROR(VLOOKUP($C127,'LINHA 2'!$C$6:$BM$114,'Carga People'!AA$2,0)),0,VLOOKUP($C127,'LINHA 2'!$C$6:$BM$114,'Carga People'!AA$2,0))+IF(ISERROR(VLOOKUP($C127,'LINHA 3'!$C$6:$BM$106,'Carga People'!AA$2,0)),0,VLOOKUP($C127,'LINHA 3'!$C$6:$BM$106,'Carga People'!AA$2,0))</f>
        <v>0</v>
      </c>
      <c r="AB127" s="140">
        <f>IF(ISERROR(VLOOKUP($C127,'LINHA 1'!$C$6:$BM$162,'Carga People'!AB$2,0)),0,VLOOKUP($C127,'LINHA 1'!$C$6:$BM$162,'Carga People'!AB$2,0))+IF(ISERROR(VLOOKUP($C127,'LINHA 2'!$C$6:$BM$114,'Carga People'!AB$2,0)),0,VLOOKUP($C127,'LINHA 2'!$C$6:$BM$114,'Carga People'!AB$2,0))+IF(ISERROR(VLOOKUP($C127,'LINHA 3'!$C$6:$BM$106,'Carga People'!AB$2,0)),0,VLOOKUP($C127,'LINHA 3'!$C$6:$BM$106,'Carga People'!AB$2,0))</f>
        <v>551</v>
      </c>
      <c r="AC127" s="140">
        <f>IF(ISERROR(VLOOKUP($C127,'LINHA 1'!$C$6:$BM$162,'Carga People'!AC$2,0)),0,VLOOKUP($C127,'LINHA 1'!$C$6:$BM$162,'Carga People'!AC$2,0))+IF(ISERROR(VLOOKUP($C127,'LINHA 2'!$C$6:$BM$114,'Carga People'!AC$2,0)),0,VLOOKUP($C127,'LINHA 2'!$C$6:$BM$114,'Carga People'!AC$2,0))+IF(ISERROR(VLOOKUP($C127,'LINHA 3'!$C$6:$BM$106,'Carga People'!AC$2,0)),0,VLOOKUP($C127,'LINHA 3'!$C$6:$BM$106,'Carga People'!AC$2,0))</f>
        <v>551</v>
      </c>
      <c r="AD127" s="140">
        <f>IF(ISERROR(VLOOKUP($C127,'LINHA 1'!$C$6:$BM$162,'Carga People'!AD$2,0)),0,VLOOKUP($C127,'LINHA 1'!$C$6:$BM$162,'Carga People'!AD$2,0))+IF(ISERROR(VLOOKUP($C127,'LINHA 2'!$C$6:$BM$114,'Carga People'!AD$2,0)),0,VLOOKUP($C127,'LINHA 2'!$C$6:$BM$114,'Carga People'!AD$2,0))+IF(ISERROR(VLOOKUP($C127,'LINHA 3'!$C$6:$BM$106,'Carga People'!AD$2,0)),0,VLOOKUP($C127,'LINHA 3'!$C$6:$BM$106,'Carga People'!AD$2,0))</f>
        <v>563</v>
      </c>
      <c r="AE127" s="140">
        <f>IF(ISERROR(VLOOKUP($C127,'LINHA 1'!$C$6:$BM$162,'Carga People'!AE$2,0)),0,VLOOKUP($C127,'LINHA 1'!$C$6:$BM$162,'Carga People'!AE$2,0))+IF(ISERROR(VLOOKUP($C127,'LINHA 2'!$C$6:$BM$114,'Carga People'!AE$2,0)),0,VLOOKUP($C127,'LINHA 2'!$C$6:$BM$114,'Carga People'!AE$2,0))+IF(ISERROR(VLOOKUP($C127,'LINHA 3'!$C$6:$BM$106,'Carga People'!AE$2,0)),0,VLOOKUP($C127,'LINHA 3'!$C$6:$BM$106,'Carga People'!AE$2,0))</f>
        <v>562</v>
      </c>
      <c r="AF127" s="140">
        <f>IF(ISERROR(VLOOKUP($C127,'LINHA 1'!$C$6:$BM$162,'Carga People'!AF$2,0)),0,VLOOKUP($C127,'LINHA 1'!$C$6:$BM$162,'Carga People'!AF$2,0))+IF(ISERROR(VLOOKUP($C127,'LINHA 2'!$C$6:$BM$114,'Carga People'!AF$2,0)),0,VLOOKUP($C127,'LINHA 2'!$C$6:$BM$114,'Carga People'!AF$2,0))+IF(ISERROR(VLOOKUP($C127,'LINHA 3'!$C$6:$BM$106,'Carga People'!AF$2,0)),0,VLOOKUP($C127,'LINHA 3'!$C$6:$BM$106,'Carga People'!AF$2,0))</f>
        <v>0</v>
      </c>
      <c r="AG127" s="140">
        <f>IF(ISERROR(VLOOKUP($C127,'LINHA 1'!$C$6:$BM$162,'Carga People'!AG$2,0)),0,VLOOKUP($C127,'LINHA 1'!$C$6:$BM$162,'Carga People'!AG$2,0))+IF(ISERROR(VLOOKUP($C127,'LINHA 2'!$C$6:$BM$114,'Carga People'!AG$2,0)),0,VLOOKUP($C127,'LINHA 2'!$C$6:$BM$114,'Carga People'!AG$2,0))+IF(ISERROR(VLOOKUP($C127,'LINHA 3'!$C$6:$BM$106,'Carga People'!AG$2,0)),0,VLOOKUP($C127,'LINHA 3'!$C$6:$BM$106,'Carga People'!AG$2,0))</f>
        <v>0</v>
      </c>
      <c r="AH127" s="140">
        <f>IF(ISERROR(VLOOKUP($C127,'LINHA 1'!$C$6:$BM$162,'Carga People'!AH$2,0)),0,VLOOKUP($C127,'LINHA 1'!$C$6:$BM$162,'Carga People'!AH$2,0))+IF(ISERROR(VLOOKUP($C127,'LINHA 2'!$C$6:$BM$114,'Carga People'!AH$2,0)),0,VLOOKUP($C127,'LINHA 2'!$C$6:$BM$114,'Carga People'!AH$2,0))+IF(ISERROR(VLOOKUP($C127,'LINHA 3'!$C$6:$BM$106,'Carga People'!AH$2,0)),0,VLOOKUP($C127,'LINHA 3'!$C$6:$BM$106,'Carga People'!AH$2,0))</f>
        <v>0</v>
      </c>
      <c r="AI127" s="140">
        <f>IF(ISERROR(VLOOKUP($C127,'LINHA 1'!$C$6:$BM$162,'Carga People'!AI$2,0)),0,VLOOKUP($C127,'LINHA 1'!$C$6:$BM$162,'Carga People'!AI$2,0))+IF(ISERROR(VLOOKUP($C127,'LINHA 2'!$C$6:$BM$114,'Carga People'!AI$2,0)),0,VLOOKUP($C127,'LINHA 2'!$C$6:$BM$114,'Carga People'!AI$2,0))+IF(ISERROR(VLOOKUP($C127,'LINHA 3'!$C$6:$BM$106,'Carga People'!AI$2,0)),0,VLOOKUP($C127,'LINHA 3'!$C$6:$BM$106,'Carga People'!AI$2,0))</f>
        <v>0</v>
      </c>
      <c r="AJ127" s="140">
        <f>IF(ISERROR(VLOOKUP($C127,'LINHA 1'!$C$6:$BM$162,'Carga People'!AJ$2,0)),0,VLOOKUP($C127,'LINHA 1'!$C$6:$BM$162,'Carga People'!AJ$2,0))+IF(ISERROR(VLOOKUP($C127,'LINHA 2'!$C$6:$BM$114,'Carga People'!AJ$2,0)),0,VLOOKUP($C127,'LINHA 2'!$C$6:$BM$114,'Carga People'!AJ$2,0))+IF(ISERROR(VLOOKUP($C127,'LINHA 3'!$C$6:$BM$106,'Carga People'!AJ$2,0)),0,VLOOKUP($C127,'LINHA 3'!$C$6:$BM$106,'Carga People'!AJ$2,0))</f>
        <v>0</v>
      </c>
      <c r="AK127" s="140">
        <f>IF(ISERROR(VLOOKUP($C127,'LINHA 1'!$C$6:$BM$162,'Carga People'!AK$2,0)),0,VLOOKUP($C127,'LINHA 1'!$C$6:$BM$162,'Carga People'!AK$2,0))+IF(ISERROR(VLOOKUP($C127,'LINHA 2'!$C$6:$BM$114,'Carga People'!AK$2,0)),0,VLOOKUP($C127,'LINHA 2'!$C$6:$BM$114,'Carga People'!AK$2,0))+IF(ISERROR(VLOOKUP($C127,'LINHA 3'!$C$6:$BM$106,'Carga People'!AK$2,0)),0,VLOOKUP($C127,'LINHA 3'!$C$6:$BM$106,'Carga People'!AK$2,0))</f>
        <v>0</v>
      </c>
      <c r="AL127" s="140">
        <f>IF(ISERROR(VLOOKUP($C127,'LINHA 1'!$C$6:$BM$162,'Carga People'!AL$2,0)),0,VLOOKUP($C127,'LINHA 1'!$C$6:$BM$162,'Carga People'!AL$2,0))+IF(ISERROR(VLOOKUP($C127,'LINHA 2'!$C$6:$BM$114,'Carga People'!AL$2,0)),0,VLOOKUP($C127,'LINHA 2'!$C$6:$BM$114,'Carga People'!AL$2,0))+IF(ISERROR(VLOOKUP($C127,'LINHA 3'!$C$6:$BM$106,'Carga People'!AL$2,0)),0,VLOOKUP($C127,'LINHA 3'!$C$6:$BM$106,'Carga People'!AL$2,0))</f>
        <v>0</v>
      </c>
      <c r="AM127" s="140">
        <f>IF(ISERROR(VLOOKUP($C127,'LINHA 1'!$C$6:$BM$162,'Carga People'!AM$2,0)),0,VLOOKUP($C127,'LINHA 1'!$C$6:$BM$162,'Carga People'!AM$2,0))+IF(ISERROR(VLOOKUP($C127,'LINHA 2'!$C$6:$BM$114,'Carga People'!AM$2,0)),0,VLOOKUP($C127,'LINHA 2'!$C$6:$BM$114,'Carga People'!AM$2,0))+IF(ISERROR(VLOOKUP($C127,'LINHA 3'!$C$6:$BM$106,'Carga People'!AM$2,0)),0,VLOOKUP($C127,'LINHA 3'!$C$6:$BM$106,'Carga People'!AM$2,0))</f>
        <v>0</v>
      </c>
      <c r="AN127" s="140">
        <f>IF(ISERROR(VLOOKUP($C127,'LINHA 1'!$C$6:$BM$162,'Carga People'!AN$2,0)),0,VLOOKUP($C127,'LINHA 1'!$C$6:$BM$162,'Carga People'!AN$2,0))+IF(ISERROR(VLOOKUP($C127,'LINHA 2'!$C$6:$BM$114,'Carga People'!AN$2,0)),0,VLOOKUP($C127,'LINHA 2'!$C$6:$BM$114,'Carga People'!AN$2,0))+IF(ISERROR(VLOOKUP($C127,'LINHA 3'!$C$6:$BM$106,'Carga People'!AN$2,0)),0,VLOOKUP($C127,'LINHA 3'!$C$6:$BM$106,'Carga People'!AN$2,0))</f>
        <v>0</v>
      </c>
      <c r="AO127" s="140">
        <f>IF(ISERROR(VLOOKUP($C127,'LINHA 1'!$C$6:$BM$162,'Carga People'!AO$2,0)),0,VLOOKUP($C127,'LINHA 1'!$C$6:$BM$162,'Carga People'!AO$2,0))+IF(ISERROR(VLOOKUP($C127,'LINHA 2'!$C$6:$BM$114,'Carga People'!AO$2,0)),0,VLOOKUP($C127,'LINHA 2'!$C$6:$BM$114,'Carga People'!AO$2,0))+IF(ISERROR(VLOOKUP($C127,'LINHA 3'!$C$6:$BM$106,'Carga People'!AO$2,0)),0,VLOOKUP($C127,'LINHA 3'!$C$6:$BM$106,'Carga People'!AO$2,0))</f>
        <v>0</v>
      </c>
      <c r="AP127" s="140">
        <f>IF(ISERROR(VLOOKUP($C127,'LINHA 1'!$C$6:$BM$162,'Carga People'!AP$2,0)),0,VLOOKUP($C127,'LINHA 1'!$C$6:$BM$162,'Carga People'!AP$2,0))+IF(ISERROR(VLOOKUP($C127,'LINHA 2'!$C$6:$BM$114,'Carga People'!AP$2,0)),0,VLOOKUP($C127,'LINHA 2'!$C$6:$BM$114,'Carga People'!AP$2,0))+IF(ISERROR(VLOOKUP($C127,'LINHA 3'!$C$6:$BM$106,'Carga People'!AP$2,0)),0,VLOOKUP($C127,'LINHA 3'!$C$6:$BM$106,'Carga People'!AP$2,0))</f>
        <v>0</v>
      </c>
      <c r="AQ127" s="140">
        <f>IF(ISERROR(VLOOKUP($C127,'LINHA 1'!$C$6:$BM$162,'Carga People'!AQ$2,0)),0,VLOOKUP($C127,'LINHA 1'!$C$6:$BM$162,'Carga People'!AQ$2,0))+IF(ISERROR(VLOOKUP($C127,'LINHA 2'!$C$6:$BM$114,'Carga People'!AQ$2,0)),0,VLOOKUP($C127,'LINHA 2'!$C$6:$BM$114,'Carga People'!AQ$2,0))+IF(ISERROR(VLOOKUP($C127,'LINHA 3'!$C$6:$BM$106,'Carga People'!AQ$2,0)),0,VLOOKUP($C127,'LINHA 3'!$C$6:$BM$106,'Carga People'!AQ$2,0))</f>
        <v>0</v>
      </c>
      <c r="AR127" s="140">
        <f>IF(ISERROR(VLOOKUP($C127,'LINHA 1'!$C$6:$BM$162,'Carga People'!AR$2,0)),0,VLOOKUP($C127,'LINHA 1'!$C$6:$BM$162,'Carga People'!AR$2,0))+IF(ISERROR(VLOOKUP($C127,'LINHA 2'!$C$6:$BM$114,'Carga People'!AR$2,0)),0,VLOOKUP($C127,'LINHA 2'!$C$6:$BM$114,'Carga People'!AR$2,0))+IF(ISERROR(VLOOKUP($C127,'LINHA 3'!$C$6:$BM$106,'Carga People'!AR$2,0)),0,VLOOKUP($C127,'LINHA 3'!$C$6:$BM$106,'Carga People'!AR$2,0))</f>
        <v>0</v>
      </c>
      <c r="AS127" s="140">
        <f>IF(ISERROR(VLOOKUP($C127,'LINHA 1'!$C$6:$BM$162,'Carga People'!AS$2,0)),0,VLOOKUP($C127,'LINHA 1'!$C$6:$BM$162,'Carga People'!AS$2,0))+IF(ISERROR(VLOOKUP($C127,'LINHA 2'!$C$6:$BM$114,'Carga People'!AS$2,0)),0,VLOOKUP($C127,'LINHA 2'!$C$6:$BM$114,'Carga People'!AS$2,0))+IF(ISERROR(VLOOKUP($C127,'LINHA 3'!$C$6:$BM$106,'Carga People'!AS$2,0)),0,VLOOKUP($C127,'LINHA 3'!$C$6:$BM$106,'Carga People'!AS$2,0))</f>
        <v>0</v>
      </c>
      <c r="AT127" s="140">
        <f>IF(ISERROR(VLOOKUP($C127,'LINHA 1'!$C$6:$BM$162,'Carga People'!AT$2,0)),0,VLOOKUP($C127,'LINHA 1'!$C$6:$BM$162,'Carga People'!AT$2,0))+IF(ISERROR(VLOOKUP($C127,'LINHA 2'!$C$6:$BM$114,'Carga People'!AT$2,0)),0,VLOOKUP($C127,'LINHA 2'!$C$6:$BM$114,'Carga People'!AT$2,0))+IF(ISERROR(VLOOKUP($C127,'LINHA 3'!$C$6:$BM$106,'Carga People'!AT$2,0)),0,VLOOKUP($C127,'LINHA 3'!$C$6:$BM$106,'Carga People'!AT$2,0))</f>
        <v>0</v>
      </c>
      <c r="AU127" s="367">
        <f t="shared" si="12"/>
        <v>6960</v>
      </c>
      <c r="AV127" s="780" t="str">
        <f t="shared" si="13"/>
        <v/>
      </c>
      <c r="AW127" s="90">
        <f>IF(D127="","",VLOOKUP(D127,MI_ME!$D$5:$AQ$336,39,0))</f>
        <v>0</v>
      </c>
      <c r="AX127" s="660"/>
    </row>
    <row r="128" spans="1:50" ht="18" customHeight="1" x14ac:dyDescent="0.3">
      <c r="A128" s="1792"/>
      <c r="B128" s="774" t="s">
        <v>370</v>
      </c>
      <c r="C128" s="774" t="s">
        <v>787</v>
      </c>
      <c r="D128" s="771" t="s">
        <v>366</v>
      </c>
      <c r="E128" s="1457" t="s">
        <v>898</v>
      </c>
      <c r="F128" s="771" t="s">
        <v>15</v>
      </c>
      <c r="G128" s="136"/>
      <c r="H128" s="145"/>
      <c r="I128" s="138"/>
      <c r="J128" s="139">
        <f>IF(ISERROR(VLOOKUP($C128,'LINHA 1'!$C$6:$BM$162,'Carga People'!J$2,0)),0,VLOOKUP($C128,'LINHA 1'!$C$6:$BM$162,'Carga People'!J$2,0))+IF(ISERROR(VLOOKUP($C128,'LINHA 2'!$C$6:$BM$114,'Carga People'!J$2,0)),0,VLOOKUP($C128,'LINHA 2'!$C$6:$BM$114,'Carga People'!J$2,0))+IF(ISERROR(VLOOKUP($C128,'LINHA 3'!$C$6:$BM$106,'Carga People'!J$2,0)),0,VLOOKUP($C128,'LINHA 3'!$C$6:$BM$106,'Carga People'!J$2,0))</f>
        <v>240</v>
      </c>
      <c r="K128" s="140">
        <f>IF(ISERROR(VLOOKUP($C128,'LINHA 1'!$C$6:$BM$162,'Carga People'!K$2,0)),0,VLOOKUP($C128,'LINHA 1'!$C$6:$BM$162,'Carga People'!K$2,0))+IF(ISERROR(VLOOKUP($C128,'LINHA 2'!$C$6:$BM$114,'Carga People'!K$2,0)),0,VLOOKUP($C128,'LINHA 2'!$C$6:$BM$114,'Carga People'!K$2,0))+IF(ISERROR(VLOOKUP($C128,'LINHA 3'!$C$6:$BM$106,'Carga People'!K$2,0)),0,VLOOKUP($C128,'LINHA 3'!$C$6:$BM$106,'Carga People'!K$2,0))</f>
        <v>0</v>
      </c>
      <c r="L128" s="140">
        <f>IF(ISERROR(VLOOKUP($C128,'LINHA 1'!$C$6:$BM$162,'Carga People'!L$2,0)),0,VLOOKUP($C128,'LINHA 1'!$C$6:$BM$162,'Carga People'!L$2,0))+IF(ISERROR(VLOOKUP($C128,'LINHA 2'!$C$6:$BM$114,'Carga People'!L$2,0)),0,VLOOKUP($C128,'LINHA 2'!$C$6:$BM$114,'Carga People'!L$2,0))+IF(ISERROR(VLOOKUP($C128,'LINHA 3'!$C$6:$BM$106,'Carga People'!L$2,0)),0,VLOOKUP($C128,'LINHA 3'!$C$6:$BM$106,'Carga People'!L$2,0))</f>
        <v>0</v>
      </c>
      <c r="M128" s="140">
        <f>IF(ISERROR(VLOOKUP($C128,'LINHA 1'!$C$6:$BM$162,'Carga People'!M$2,0)),0,VLOOKUP($C128,'LINHA 1'!$C$6:$BM$162,'Carga People'!M$2,0))+IF(ISERROR(VLOOKUP($C128,'LINHA 2'!$C$6:$BM$114,'Carga People'!M$2,0)),0,VLOOKUP($C128,'LINHA 2'!$C$6:$BM$114,'Carga People'!M$2,0))+IF(ISERROR(VLOOKUP($C128,'LINHA 3'!$C$6:$BM$106,'Carga People'!M$2,0)),0,VLOOKUP($C128,'LINHA 3'!$C$6:$BM$106,'Carga People'!M$2,0))</f>
        <v>240</v>
      </c>
      <c r="N128" s="140">
        <f>IF(ISERROR(VLOOKUP($C128,'LINHA 1'!$C$6:$BM$162,'Carga People'!N$2,0)),0,VLOOKUP($C128,'LINHA 1'!$C$6:$BM$162,'Carga People'!N$2,0))+IF(ISERROR(VLOOKUP($C128,'LINHA 2'!$C$6:$BM$114,'Carga People'!N$2,0)),0,VLOOKUP($C128,'LINHA 2'!$C$6:$BM$114,'Carga People'!N$2,0))+IF(ISERROR(VLOOKUP($C128,'LINHA 3'!$C$6:$BM$106,'Carga People'!N$2,0)),0,VLOOKUP($C128,'LINHA 3'!$C$6:$BM$106,'Carga People'!N$2,0))</f>
        <v>240</v>
      </c>
      <c r="O128" s="140">
        <f>IF(ISERROR(VLOOKUP($C128,'LINHA 1'!$C$6:$BM$162,'Carga People'!O$2,0)),0,VLOOKUP($C128,'LINHA 1'!$C$6:$BM$162,'Carga People'!O$2,0))+IF(ISERROR(VLOOKUP($C128,'LINHA 2'!$C$6:$BM$114,'Carga People'!O$2,0)),0,VLOOKUP($C128,'LINHA 2'!$C$6:$BM$114,'Carga People'!O$2,0))+IF(ISERROR(VLOOKUP($C128,'LINHA 3'!$C$6:$BM$106,'Carga People'!O$2,0)),0,VLOOKUP($C128,'LINHA 3'!$C$6:$BM$106,'Carga People'!O$2,0))</f>
        <v>240</v>
      </c>
      <c r="P128" s="140">
        <f>IF(ISERROR(VLOOKUP($C128,'LINHA 1'!$C$6:$BM$162,'Carga People'!P$2,0)),0,VLOOKUP($C128,'LINHA 1'!$C$6:$BM$162,'Carga People'!P$2,0))+IF(ISERROR(VLOOKUP($C128,'LINHA 2'!$C$6:$BM$114,'Carga People'!P$2,0)),0,VLOOKUP($C128,'LINHA 2'!$C$6:$BM$114,'Carga People'!P$2,0))+IF(ISERROR(VLOOKUP($C128,'LINHA 3'!$C$6:$BM$106,'Carga People'!P$2,0)),0,VLOOKUP($C128,'LINHA 3'!$C$6:$BM$106,'Carga People'!P$2,0))</f>
        <v>0</v>
      </c>
      <c r="Q128" s="140">
        <f>IF(ISERROR(VLOOKUP($C128,'LINHA 1'!$C$6:$BM$162,'Carga People'!Q$2,0)),0,VLOOKUP($C128,'LINHA 1'!$C$6:$BM$162,'Carga People'!Q$2,0))+IF(ISERROR(VLOOKUP($C128,'LINHA 2'!$C$6:$BM$114,'Carga People'!Q$2,0)),0,VLOOKUP($C128,'LINHA 2'!$C$6:$BM$114,'Carga People'!Q$2,0))+IF(ISERROR(VLOOKUP($C128,'LINHA 3'!$C$6:$BM$106,'Carga People'!Q$2,0)),0,VLOOKUP($C128,'LINHA 3'!$C$6:$BM$106,'Carga People'!Q$2,0))</f>
        <v>240</v>
      </c>
      <c r="R128" s="140">
        <f>IF(ISERROR(VLOOKUP($C128,'LINHA 1'!$C$6:$BM$162,'Carga People'!R$2,0)),0,VLOOKUP($C128,'LINHA 1'!$C$6:$BM$162,'Carga People'!R$2,0))+IF(ISERROR(VLOOKUP($C128,'LINHA 2'!$C$6:$BM$114,'Carga People'!R$2,0)),0,VLOOKUP($C128,'LINHA 2'!$C$6:$BM$114,'Carga People'!R$2,0))+IF(ISERROR(VLOOKUP($C128,'LINHA 3'!$C$6:$BM$106,'Carga People'!R$2,0)),0,VLOOKUP($C128,'LINHA 3'!$C$6:$BM$106,'Carga People'!R$2,0))</f>
        <v>0</v>
      </c>
      <c r="S128" s="140">
        <f>IF(ISERROR(VLOOKUP($C128,'LINHA 1'!$C$6:$BM$162,'Carga People'!S$2,0)),0,VLOOKUP($C128,'LINHA 1'!$C$6:$BM$162,'Carga People'!S$2,0))+IF(ISERROR(VLOOKUP($C128,'LINHA 2'!$C$6:$BM$114,'Carga People'!S$2,0)),0,VLOOKUP($C128,'LINHA 2'!$C$6:$BM$114,'Carga People'!S$2,0))+IF(ISERROR(VLOOKUP($C128,'LINHA 3'!$C$6:$BM$106,'Carga People'!S$2,0)),0,VLOOKUP($C128,'LINHA 3'!$C$6:$BM$106,'Carga People'!S$2,0))</f>
        <v>0</v>
      </c>
      <c r="T128" s="140">
        <f>IF(ISERROR(VLOOKUP($C128,'LINHA 1'!$C$6:$BM$162,'Carga People'!T$2,0)),0,VLOOKUP($C128,'LINHA 1'!$C$6:$BM$162,'Carga People'!T$2,0))+IF(ISERROR(VLOOKUP($C128,'LINHA 2'!$C$6:$BM$114,'Carga People'!T$2,0)),0,VLOOKUP($C128,'LINHA 2'!$C$6:$BM$114,'Carga People'!T$2,0))+IF(ISERROR(VLOOKUP($C128,'LINHA 3'!$C$6:$BM$106,'Carga People'!T$2,0)),0,VLOOKUP($C128,'LINHA 3'!$C$6:$BM$106,'Carga People'!T$2,0))</f>
        <v>240</v>
      </c>
      <c r="U128" s="140">
        <f>IF(ISERROR(VLOOKUP($C128,'LINHA 1'!$C$6:$BM$162,'Carga People'!U$2,0)),0,VLOOKUP($C128,'LINHA 1'!$C$6:$BM$162,'Carga People'!U$2,0))+IF(ISERROR(VLOOKUP($C128,'LINHA 2'!$C$6:$BM$114,'Carga People'!U$2,0)),0,VLOOKUP($C128,'LINHA 2'!$C$6:$BM$114,'Carga People'!U$2,0))+IF(ISERROR(VLOOKUP($C128,'LINHA 3'!$C$6:$BM$106,'Carga People'!U$2,0)),0,VLOOKUP($C128,'LINHA 3'!$C$6:$BM$106,'Carga People'!U$2,0))</f>
        <v>240</v>
      </c>
      <c r="V128" s="140">
        <f>IF(ISERROR(VLOOKUP($C128,'LINHA 1'!$C$6:$BM$162,'Carga People'!V$2,0)),0,VLOOKUP($C128,'LINHA 1'!$C$6:$BM$162,'Carga People'!V$2,0))+IF(ISERROR(VLOOKUP($C128,'LINHA 2'!$C$6:$BM$114,'Carga People'!V$2,0)),0,VLOOKUP($C128,'LINHA 2'!$C$6:$BM$114,'Carga People'!V$2,0))+IF(ISERROR(VLOOKUP($C128,'LINHA 3'!$C$6:$BM$106,'Carga People'!V$2,0)),0,VLOOKUP($C128,'LINHA 3'!$C$6:$BM$106,'Carga People'!V$2,0))</f>
        <v>240</v>
      </c>
      <c r="W128" s="140">
        <f>IF(ISERROR(VLOOKUP($C128,'LINHA 1'!$C$6:$BM$162,'Carga People'!W$2,0)),0,VLOOKUP($C128,'LINHA 1'!$C$6:$BM$162,'Carga People'!W$2,0))+IF(ISERROR(VLOOKUP($C128,'LINHA 2'!$C$6:$BM$114,'Carga People'!W$2,0)),0,VLOOKUP($C128,'LINHA 2'!$C$6:$BM$114,'Carga People'!W$2,0))+IF(ISERROR(VLOOKUP($C128,'LINHA 3'!$C$6:$BM$106,'Carga People'!W$2,0)),0,VLOOKUP($C128,'LINHA 3'!$C$6:$BM$106,'Carga People'!W$2,0))</f>
        <v>240</v>
      </c>
      <c r="X128" s="140">
        <f>IF(ISERROR(VLOOKUP($C128,'LINHA 1'!$C$6:$BM$162,'Carga People'!X$2,0)),0,VLOOKUP($C128,'LINHA 1'!$C$6:$BM$162,'Carga People'!X$2,0))+IF(ISERROR(VLOOKUP($C128,'LINHA 2'!$C$6:$BM$114,'Carga People'!X$2,0)),0,VLOOKUP($C128,'LINHA 2'!$C$6:$BM$114,'Carga People'!X$2,0))+IF(ISERROR(VLOOKUP($C128,'LINHA 3'!$C$6:$BM$106,'Carga People'!X$2,0)),0,VLOOKUP($C128,'LINHA 3'!$C$6:$BM$106,'Carga People'!X$2,0))</f>
        <v>240</v>
      </c>
      <c r="Y128" s="140">
        <f>IF(ISERROR(VLOOKUP($C128,'LINHA 1'!$C$6:$BM$162,'Carga People'!Y$2,0)),0,VLOOKUP($C128,'LINHA 1'!$C$6:$BM$162,'Carga People'!Y$2,0))+IF(ISERROR(VLOOKUP($C128,'LINHA 2'!$C$6:$BM$114,'Carga People'!Y$2,0)),0,VLOOKUP($C128,'LINHA 2'!$C$6:$BM$114,'Carga People'!Y$2,0))+IF(ISERROR(VLOOKUP($C128,'LINHA 3'!$C$6:$BM$106,'Carga People'!Y$2,0)),0,VLOOKUP($C128,'LINHA 3'!$C$6:$BM$106,'Carga People'!Y$2,0))</f>
        <v>0</v>
      </c>
      <c r="Z128" s="140">
        <f>IF(ISERROR(VLOOKUP($C128,'LINHA 1'!$C$6:$BM$162,'Carga People'!Z$2,0)),0,VLOOKUP($C128,'LINHA 1'!$C$6:$BM$162,'Carga People'!Z$2,0))+IF(ISERROR(VLOOKUP($C128,'LINHA 2'!$C$6:$BM$114,'Carga People'!Z$2,0)),0,VLOOKUP($C128,'LINHA 2'!$C$6:$BM$114,'Carga People'!Z$2,0))+IF(ISERROR(VLOOKUP($C128,'LINHA 3'!$C$6:$BM$106,'Carga People'!Z$2,0)),0,VLOOKUP($C128,'LINHA 3'!$C$6:$BM$106,'Carga People'!Z$2,0))</f>
        <v>0</v>
      </c>
      <c r="AA128" s="140">
        <f>IF(ISERROR(VLOOKUP($C128,'LINHA 1'!$C$6:$BM$162,'Carga People'!AA$2,0)),0,VLOOKUP($C128,'LINHA 1'!$C$6:$BM$162,'Carga People'!AA$2,0))+IF(ISERROR(VLOOKUP($C128,'LINHA 2'!$C$6:$BM$114,'Carga People'!AA$2,0)),0,VLOOKUP($C128,'LINHA 2'!$C$6:$BM$114,'Carga People'!AA$2,0))+IF(ISERROR(VLOOKUP($C128,'LINHA 3'!$C$6:$BM$106,'Carga People'!AA$2,0)),0,VLOOKUP($C128,'LINHA 3'!$C$6:$BM$106,'Carga People'!AA$2,0))</f>
        <v>240</v>
      </c>
      <c r="AB128" s="140">
        <f>IF(ISERROR(VLOOKUP($C128,'LINHA 1'!$C$6:$BM$162,'Carga People'!AB$2,0)),0,VLOOKUP($C128,'LINHA 1'!$C$6:$BM$162,'Carga People'!AB$2,0))+IF(ISERROR(VLOOKUP($C128,'LINHA 2'!$C$6:$BM$114,'Carga People'!AB$2,0)),0,VLOOKUP($C128,'LINHA 2'!$C$6:$BM$114,'Carga People'!AB$2,0))+IF(ISERROR(VLOOKUP($C128,'LINHA 3'!$C$6:$BM$106,'Carga People'!AB$2,0)),0,VLOOKUP($C128,'LINHA 3'!$C$6:$BM$106,'Carga People'!AB$2,0))</f>
        <v>240</v>
      </c>
      <c r="AC128" s="140">
        <f>IF(ISERROR(VLOOKUP($C128,'LINHA 1'!$C$6:$BM$162,'Carga People'!AC$2,0)),0,VLOOKUP($C128,'LINHA 1'!$C$6:$BM$162,'Carga People'!AC$2,0))+IF(ISERROR(VLOOKUP($C128,'LINHA 2'!$C$6:$BM$114,'Carga People'!AC$2,0)),0,VLOOKUP($C128,'LINHA 2'!$C$6:$BM$114,'Carga People'!AC$2,0))+IF(ISERROR(VLOOKUP($C128,'LINHA 3'!$C$6:$BM$106,'Carga People'!AC$2,0)),0,VLOOKUP($C128,'LINHA 3'!$C$6:$BM$106,'Carga People'!AC$2,0))</f>
        <v>240</v>
      </c>
      <c r="AD128" s="140">
        <f>IF(ISERROR(VLOOKUP($C128,'LINHA 1'!$C$6:$BM$162,'Carga People'!AD$2,0)),0,VLOOKUP($C128,'LINHA 1'!$C$6:$BM$162,'Carga People'!AD$2,0))+IF(ISERROR(VLOOKUP($C128,'LINHA 2'!$C$6:$BM$114,'Carga People'!AD$2,0)),0,VLOOKUP($C128,'LINHA 2'!$C$6:$BM$114,'Carga People'!AD$2,0))+IF(ISERROR(VLOOKUP($C128,'LINHA 3'!$C$6:$BM$106,'Carga People'!AD$2,0)),0,VLOOKUP($C128,'LINHA 3'!$C$6:$BM$106,'Carga People'!AD$2,0))</f>
        <v>240</v>
      </c>
      <c r="AE128" s="140">
        <f>IF(ISERROR(VLOOKUP($C128,'LINHA 1'!$C$6:$BM$162,'Carga People'!AE$2,0)),0,VLOOKUP($C128,'LINHA 1'!$C$6:$BM$162,'Carga People'!AE$2,0))+IF(ISERROR(VLOOKUP($C128,'LINHA 2'!$C$6:$BM$114,'Carga People'!AE$2,0)),0,VLOOKUP($C128,'LINHA 2'!$C$6:$BM$114,'Carga People'!AE$2,0))+IF(ISERROR(VLOOKUP($C128,'LINHA 3'!$C$6:$BM$106,'Carga People'!AE$2,0)),0,VLOOKUP($C128,'LINHA 3'!$C$6:$BM$106,'Carga People'!AE$2,0))</f>
        <v>480</v>
      </c>
      <c r="AF128" s="140">
        <f>IF(ISERROR(VLOOKUP($C128,'LINHA 1'!$C$6:$BM$162,'Carga People'!AF$2,0)),0,VLOOKUP($C128,'LINHA 1'!$C$6:$BM$162,'Carga People'!AF$2,0))+IF(ISERROR(VLOOKUP($C128,'LINHA 2'!$C$6:$BM$114,'Carga People'!AF$2,0)),0,VLOOKUP($C128,'LINHA 2'!$C$6:$BM$114,'Carga People'!AF$2,0))+IF(ISERROR(VLOOKUP($C128,'LINHA 3'!$C$6:$BM$106,'Carga People'!AF$2,0)),0,VLOOKUP($C128,'LINHA 3'!$C$6:$BM$106,'Carga People'!AF$2,0))</f>
        <v>0</v>
      </c>
      <c r="AG128" s="140">
        <f>IF(ISERROR(VLOOKUP($C128,'LINHA 1'!$C$6:$BM$162,'Carga People'!AG$2,0)),0,VLOOKUP($C128,'LINHA 1'!$C$6:$BM$162,'Carga People'!AG$2,0))+IF(ISERROR(VLOOKUP($C128,'LINHA 2'!$C$6:$BM$114,'Carga People'!AG$2,0)),0,VLOOKUP($C128,'LINHA 2'!$C$6:$BM$114,'Carga People'!AG$2,0))+IF(ISERROR(VLOOKUP($C128,'LINHA 3'!$C$6:$BM$106,'Carga People'!AG$2,0)),0,VLOOKUP($C128,'LINHA 3'!$C$6:$BM$106,'Carga People'!AG$2,0))</f>
        <v>0</v>
      </c>
      <c r="AH128" s="140">
        <f>IF(ISERROR(VLOOKUP($C128,'LINHA 1'!$C$6:$BM$162,'Carga People'!AH$2,0)),0,VLOOKUP($C128,'LINHA 1'!$C$6:$BM$162,'Carga People'!AH$2,0))+IF(ISERROR(VLOOKUP($C128,'LINHA 2'!$C$6:$BM$114,'Carga People'!AH$2,0)),0,VLOOKUP($C128,'LINHA 2'!$C$6:$BM$114,'Carga People'!AH$2,0))+IF(ISERROR(VLOOKUP($C128,'LINHA 3'!$C$6:$BM$106,'Carga People'!AH$2,0)),0,VLOOKUP($C128,'LINHA 3'!$C$6:$BM$106,'Carga People'!AH$2,0))</f>
        <v>0</v>
      </c>
      <c r="AI128" s="140">
        <f>IF(ISERROR(VLOOKUP($C128,'LINHA 1'!$C$6:$BM$162,'Carga People'!AI$2,0)),0,VLOOKUP($C128,'LINHA 1'!$C$6:$BM$162,'Carga People'!AI$2,0))+IF(ISERROR(VLOOKUP($C128,'LINHA 2'!$C$6:$BM$114,'Carga People'!AI$2,0)),0,VLOOKUP($C128,'LINHA 2'!$C$6:$BM$114,'Carga People'!AI$2,0))+IF(ISERROR(VLOOKUP($C128,'LINHA 3'!$C$6:$BM$106,'Carga People'!AI$2,0)),0,VLOOKUP($C128,'LINHA 3'!$C$6:$BM$106,'Carga People'!AI$2,0))</f>
        <v>0</v>
      </c>
      <c r="AJ128" s="140">
        <f>IF(ISERROR(VLOOKUP($C128,'LINHA 1'!$C$6:$BM$162,'Carga People'!AJ$2,0)),0,VLOOKUP($C128,'LINHA 1'!$C$6:$BM$162,'Carga People'!AJ$2,0))+IF(ISERROR(VLOOKUP($C128,'LINHA 2'!$C$6:$BM$114,'Carga People'!AJ$2,0)),0,VLOOKUP($C128,'LINHA 2'!$C$6:$BM$114,'Carga People'!AJ$2,0))+IF(ISERROR(VLOOKUP($C128,'LINHA 3'!$C$6:$BM$106,'Carga People'!AJ$2,0)),0,VLOOKUP($C128,'LINHA 3'!$C$6:$BM$106,'Carga People'!AJ$2,0))</f>
        <v>0</v>
      </c>
      <c r="AK128" s="140">
        <f>IF(ISERROR(VLOOKUP($C128,'LINHA 1'!$C$6:$BM$162,'Carga People'!AK$2,0)),0,VLOOKUP($C128,'LINHA 1'!$C$6:$BM$162,'Carga People'!AK$2,0))+IF(ISERROR(VLOOKUP($C128,'LINHA 2'!$C$6:$BM$114,'Carga People'!AK$2,0)),0,VLOOKUP($C128,'LINHA 2'!$C$6:$BM$114,'Carga People'!AK$2,0))+IF(ISERROR(VLOOKUP($C128,'LINHA 3'!$C$6:$BM$106,'Carga People'!AK$2,0)),0,VLOOKUP($C128,'LINHA 3'!$C$6:$BM$106,'Carga People'!AK$2,0))</f>
        <v>0</v>
      </c>
      <c r="AL128" s="140">
        <f>IF(ISERROR(VLOOKUP($C128,'LINHA 1'!$C$6:$BM$162,'Carga People'!AL$2,0)),0,VLOOKUP($C128,'LINHA 1'!$C$6:$BM$162,'Carga People'!AL$2,0))+IF(ISERROR(VLOOKUP($C128,'LINHA 2'!$C$6:$BM$114,'Carga People'!AL$2,0)),0,VLOOKUP($C128,'LINHA 2'!$C$6:$BM$114,'Carga People'!AL$2,0))+IF(ISERROR(VLOOKUP($C128,'LINHA 3'!$C$6:$BM$106,'Carga People'!AL$2,0)),0,VLOOKUP($C128,'LINHA 3'!$C$6:$BM$106,'Carga People'!AL$2,0))</f>
        <v>0</v>
      </c>
      <c r="AM128" s="140">
        <f>IF(ISERROR(VLOOKUP($C128,'LINHA 1'!$C$6:$BM$162,'Carga People'!AM$2,0)),0,VLOOKUP($C128,'LINHA 1'!$C$6:$BM$162,'Carga People'!AM$2,0))+IF(ISERROR(VLOOKUP($C128,'LINHA 2'!$C$6:$BM$114,'Carga People'!AM$2,0)),0,VLOOKUP($C128,'LINHA 2'!$C$6:$BM$114,'Carga People'!AM$2,0))+IF(ISERROR(VLOOKUP($C128,'LINHA 3'!$C$6:$BM$106,'Carga People'!AM$2,0)),0,VLOOKUP($C128,'LINHA 3'!$C$6:$BM$106,'Carga People'!AM$2,0))</f>
        <v>0</v>
      </c>
      <c r="AN128" s="140">
        <f>IF(ISERROR(VLOOKUP($C128,'LINHA 1'!$C$6:$BM$162,'Carga People'!AN$2,0)),0,VLOOKUP($C128,'LINHA 1'!$C$6:$BM$162,'Carga People'!AN$2,0))+IF(ISERROR(VLOOKUP($C128,'LINHA 2'!$C$6:$BM$114,'Carga People'!AN$2,0)),0,VLOOKUP($C128,'LINHA 2'!$C$6:$BM$114,'Carga People'!AN$2,0))+IF(ISERROR(VLOOKUP($C128,'LINHA 3'!$C$6:$BM$106,'Carga People'!AN$2,0)),0,VLOOKUP($C128,'LINHA 3'!$C$6:$BM$106,'Carga People'!AN$2,0))</f>
        <v>0</v>
      </c>
      <c r="AO128" s="140">
        <f>IF(ISERROR(VLOOKUP($C128,'LINHA 1'!$C$6:$BM$162,'Carga People'!AO$2,0)),0,VLOOKUP($C128,'LINHA 1'!$C$6:$BM$162,'Carga People'!AO$2,0))+IF(ISERROR(VLOOKUP($C128,'LINHA 2'!$C$6:$BM$114,'Carga People'!AO$2,0)),0,VLOOKUP($C128,'LINHA 2'!$C$6:$BM$114,'Carga People'!AO$2,0))+IF(ISERROR(VLOOKUP($C128,'LINHA 3'!$C$6:$BM$106,'Carga People'!AO$2,0)),0,VLOOKUP($C128,'LINHA 3'!$C$6:$BM$106,'Carga People'!AO$2,0))</f>
        <v>0</v>
      </c>
      <c r="AP128" s="140">
        <f>IF(ISERROR(VLOOKUP($C128,'LINHA 1'!$C$6:$BM$162,'Carga People'!AP$2,0)),0,VLOOKUP($C128,'LINHA 1'!$C$6:$BM$162,'Carga People'!AP$2,0))+IF(ISERROR(VLOOKUP($C128,'LINHA 2'!$C$6:$BM$114,'Carga People'!AP$2,0)),0,VLOOKUP($C128,'LINHA 2'!$C$6:$BM$114,'Carga People'!AP$2,0))+IF(ISERROR(VLOOKUP($C128,'LINHA 3'!$C$6:$BM$106,'Carga People'!AP$2,0)),0,VLOOKUP($C128,'LINHA 3'!$C$6:$BM$106,'Carga People'!AP$2,0))</f>
        <v>0</v>
      </c>
      <c r="AQ128" s="140">
        <f>IF(ISERROR(VLOOKUP($C128,'LINHA 1'!$C$6:$BM$162,'Carga People'!AQ$2,0)),0,VLOOKUP($C128,'LINHA 1'!$C$6:$BM$162,'Carga People'!AQ$2,0))+IF(ISERROR(VLOOKUP($C128,'LINHA 2'!$C$6:$BM$114,'Carga People'!AQ$2,0)),0,VLOOKUP($C128,'LINHA 2'!$C$6:$BM$114,'Carga People'!AQ$2,0))+IF(ISERROR(VLOOKUP($C128,'LINHA 3'!$C$6:$BM$106,'Carga People'!AQ$2,0)),0,VLOOKUP($C128,'LINHA 3'!$C$6:$BM$106,'Carga People'!AQ$2,0))</f>
        <v>0</v>
      </c>
      <c r="AR128" s="140">
        <f>IF(ISERROR(VLOOKUP($C128,'LINHA 1'!$C$6:$BM$162,'Carga People'!AR$2,0)),0,VLOOKUP($C128,'LINHA 1'!$C$6:$BM$162,'Carga People'!AR$2,0))+IF(ISERROR(VLOOKUP($C128,'LINHA 2'!$C$6:$BM$114,'Carga People'!AR$2,0)),0,VLOOKUP($C128,'LINHA 2'!$C$6:$BM$114,'Carga People'!AR$2,0))+IF(ISERROR(VLOOKUP($C128,'LINHA 3'!$C$6:$BM$106,'Carga People'!AR$2,0)),0,VLOOKUP($C128,'LINHA 3'!$C$6:$BM$106,'Carga People'!AR$2,0))</f>
        <v>0</v>
      </c>
      <c r="AS128" s="140">
        <f>IF(ISERROR(VLOOKUP($C128,'LINHA 1'!$C$6:$BM$162,'Carga People'!AS$2,0)),0,VLOOKUP($C128,'LINHA 1'!$C$6:$BM$162,'Carga People'!AS$2,0))+IF(ISERROR(VLOOKUP($C128,'LINHA 2'!$C$6:$BM$114,'Carga People'!AS$2,0)),0,VLOOKUP($C128,'LINHA 2'!$C$6:$BM$114,'Carga People'!AS$2,0))+IF(ISERROR(VLOOKUP($C128,'LINHA 3'!$C$6:$BM$106,'Carga People'!AS$2,0)),0,VLOOKUP($C128,'LINHA 3'!$C$6:$BM$106,'Carga People'!AS$2,0))</f>
        <v>0</v>
      </c>
      <c r="AT128" s="140">
        <f>IF(ISERROR(VLOOKUP($C128,'LINHA 1'!$C$6:$BM$162,'Carga People'!AT$2,0)),0,VLOOKUP($C128,'LINHA 1'!$C$6:$BM$162,'Carga People'!AT$2,0))+IF(ISERROR(VLOOKUP($C128,'LINHA 2'!$C$6:$BM$114,'Carga People'!AT$2,0)),0,VLOOKUP($C128,'LINHA 2'!$C$6:$BM$114,'Carga People'!AT$2,0))+IF(ISERROR(VLOOKUP($C128,'LINHA 3'!$C$6:$BM$106,'Carga People'!AT$2,0)),0,VLOOKUP($C128,'LINHA 3'!$C$6:$BM$106,'Carga People'!AT$2,0))</f>
        <v>0</v>
      </c>
      <c r="AU128" s="367">
        <f t="shared" si="12"/>
        <v>3840</v>
      </c>
      <c r="AV128" s="780" t="str">
        <f t="shared" si="13"/>
        <v/>
      </c>
      <c r="AW128" s="90">
        <f>IF(D128="","",VLOOKUP(D128,MI_ME!$D$5:$AQ$336,39,0))</f>
        <v>0</v>
      </c>
      <c r="AX128" s="660"/>
    </row>
    <row r="129" spans="1:50" ht="18" customHeight="1" x14ac:dyDescent="0.3">
      <c r="A129" s="1792"/>
      <c r="B129" s="774" t="s">
        <v>370</v>
      </c>
      <c r="C129" s="774" t="s">
        <v>788</v>
      </c>
      <c r="D129" s="771" t="s">
        <v>367</v>
      </c>
      <c r="E129" s="1457" t="s">
        <v>899</v>
      </c>
      <c r="F129" s="771" t="s">
        <v>15</v>
      </c>
      <c r="G129" s="136"/>
      <c r="H129" s="145"/>
      <c r="I129" s="138"/>
      <c r="J129" s="139">
        <f>IF(ISERROR(VLOOKUP($C129,'LINHA 1'!$C$6:$BM$162,'Carga People'!J$2,0)),0,VLOOKUP($C129,'LINHA 1'!$C$6:$BM$162,'Carga People'!J$2,0))+IF(ISERROR(VLOOKUP($C129,'LINHA 2'!$C$6:$BM$114,'Carga People'!J$2,0)),0,VLOOKUP($C129,'LINHA 2'!$C$6:$BM$114,'Carga People'!J$2,0))+IF(ISERROR(VLOOKUP($C129,'LINHA 3'!$C$6:$BM$106,'Carga People'!J$2,0)),0,VLOOKUP($C129,'LINHA 3'!$C$6:$BM$106,'Carga People'!J$2,0))</f>
        <v>0</v>
      </c>
      <c r="K129" s="140">
        <f>IF(ISERROR(VLOOKUP($C129,'LINHA 1'!$C$6:$BM$162,'Carga People'!K$2,0)),0,VLOOKUP($C129,'LINHA 1'!$C$6:$BM$162,'Carga People'!K$2,0))+IF(ISERROR(VLOOKUP($C129,'LINHA 2'!$C$6:$BM$114,'Carga People'!K$2,0)),0,VLOOKUP($C129,'LINHA 2'!$C$6:$BM$114,'Carga People'!K$2,0))+IF(ISERROR(VLOOKUP($C129,'LINHA 3'!$C$6:$BM$106,'Carga People'!K$2,0)),0,VLOOKUP($C129,'LINHA 3'!$C$6:$BM$106,'Carga People'!K$2,0))</f>
        <v>0</v>
      </c>
      <c r="L129" s="140">
        <f>IF(ISERROR(VLOOKUP($C129,'LINHA 1'!$C$6:$BM$162,'Carga People'!L$2,0)),0,VLOOKUP($C129,'LINHA 1'!$C$6:$BM$162,'Carga People'!L$2,0))+IF(ISERROR(VLOOKUP($C129,'LINHA 2'!$C$6:$BM$114,'Carga People'!L$2,0)),0,VLOOKUP($C129,'LINHA 2'!$C$6:$BM$114,'Carga People'!L$2,0))+IF(ISERROR(VLOOKUP($C129,'LINHA 3'!$C$6:$BM$106,'Carga People'!L$2,0)),0,VLOOKUP($C129,'LINHA 3'!$C$6:$BM$106,'Carga People'!L$2,0))</f>
        <v>0</v>
      </c>
      <c r="M129" s="140">
        <f>IF(ISERROR(VLOOKUP($C129,'LINHA 1'!$C$6:$BM$162,'Carga People'!M$2,0)),0,VLOOKUP($C129,'LINHA 1'!$C$6:$BM$162,'Carga People'!M$2,0))+IF(ISERROR(VLOOKUP($C129,'LINHA 2'!$C$6:$BM$114,'Carga People'!M$2,0)),0,VLOOKUP($C129,'LINHA 2'!$C$6:$BM$114,'Carga People'!M$2,0))+IF(ISERROR(VLOOKUP($C129,'LINHA 3'!$C$6:$BM$106,'Carga People'!M$2,0)),0,VLOOKUP($C129,'LINHA 3'!$C$6:$BM$106,'Carga People'!M$2,0))</f>
        <v>0</v>
      </c>
      <c r="N129" s="140">
        <f>IF(ISERROR(VLOOKUP($C129,'LINHA 1'!$C$6:$BM$162,'Carga People'!N$2,0)),0,VLOOKUP($C129,'LINHA 1'!$C$6:$BM$162,'Carga People'!N$2,0))+IF(ISERROR(VLOOKUP($C129,'LINHA 2'!$C$6:$BM$114,'Carga People'!N$2,0)),0,VLOOKUP($C129,'LINHA 2'!$C$6:$BM$114,'Carga People'!N$2,0))+IF(ISERROR(VLOOKUP($C129,'LINHA 3'!$C$6:$BM$106,'Carga People'!N$2,0)),0,VLOOKUP($C129,'LINHA 3'!$C$6:$BM$106,'Carga People'!N$2,0))</f>
        <v>0</v>
      </c>
      <c r="O129" s="140">
        <f>IF(ISERROR(VLOOKUP($C129,'LINHA 1'!$C$6:$BM$162,'Carga People'!O$2,0)),0,VLOOKUP($C129,'LINHA 1'!$C$6:$BM$162,'Carga People'!O$2,0))+IF(ISERROR(VLOOKUP($C129,'LINHA 2'!$C$6:$BM$114,'Carga People'!O$2,0)),0,VLOOKUP($C129,'LINHA 2'!$C$6:$BM$114,'Carga People'!O$2,0))+IF(ISERROR(VLOOKUP($C129,'LINHA 3'!$C$6:$BM$106,'Carga People'!O$2,0)),0,VLOOKUP($C129,'LINHA 3'!$C$6:$BM$106,'Carga People'!O$2,0))</f>
        <v>0</v>
      </c>
      <c r="P129" s="140">
        <f>IF(ISERROR(VLOOKUP($C129,'LINHA 1'!$C$6:$BM$162,'Carga People'!P$2,0)),0,VLOOKUP($C129,'LINHA 1'!$C$6:$BM$162,'Carga People'!P$2,0))+IF(ISERROR(VLOOKUP($C129,'LINHA 2'!$C$6:$BM$114,'Carga People'!P$2,0)),0,VLOOKUP($C129,'LINHA 2'!$C$6:$BM$114,'Carga People'!P$2,0))+IF(ISERROR(VLOOKUP($C129,'LINHA 3'!$C$6:$BM$106,'Carga People'!P$2,0)),0,VLOOKUP($C129,'LINHA 3'!$C$6:$BM$106,'Carga People'!P$2,0))</f>
        <v>240</v>
      </c>
      <c r="Q129" s="140">
        <f>IF(ISERROR(VLOOKUP($C129,'LINHA 1'!$C$6:$BM$162,'Carga People'!Q$2,0)),0,VLOOKUP($C129,'LINHA 1'!$C$6:$BM$162,'Carga People'!Q$2,0))+IF(ISERROR(VLOOKUP($C129,'LINHA 2'!$C$6:$BM$114,'Carga People'!Q$2,0)),0,VLOOKUP($C129,'LINHA 2'!$C$6:$BM$114,'Carga People'!Q$2,0))+IF(ISERROR(VLOOKUP($C129,'LINHA 3'!$C$6:$BM$106,'Carga People'!Q$2,0)),0,VLOOKUP($C129,'LINHA 3'!$C$6:$BM$106,'Carga People'!Q$2,0))</f>
        <v>0</v>
      </c>
      <c r="R129" s="140">
        <f>IF(ISERROR(VLOOKUP($C129,'LINHA 1'!$C$6:$BM$162,'Carga People'!R$2,0)),0,VLOOKUP($C129,'LINHA 1'!$C$6:$BM$162,'Carga People'!R$2,0))+IF(ISERROR(VLOOKUP($C129,'LINHA 2'!$C$6:$BM$114,'Carga People'!R$2,0)),0,VLOOKUP($C129,'LINHA 2'!$C$6:$BM$114,'Carga People'!R$2,0))+IF(ISERROR(VLOOKUP($C129,'LINHA 3'!$C$6:$BM$106,'Carga People'!R$2,0)),0,VLOOKUP($C129,'LINHA 3'!$C$6:$BM$106,'Carga People'!R$2,0))</f>
        <v>0</v>
      </c>
      <c r="S129" s="140">
        <f>IF(ISERROR(VLOOKUP($C129,'LINHA 1'!$C$6:$BM$162,'Carga People'!S$2,0)),0,VLOOKUP($C129,'LINHA 1'!$C$6:$BM$162,'Carga People'!S$2,0))+IF(ISERROR(VLOOKUP($C129,'LINHA 2'!$C$6:$BM$114,'Carga People'!S$2,0)),0,VLOOKUP($C129,'LINHA 2'!$C$6:$BM$114,'Carga People'!S$2,0))+IF(ISERROR(VLOOKUP($C129,'LINHA 3'!$C$6:$BM$106,'Carga People'!S$2,0)),0,VLOOKUP($C129,'LINHA 3'!$C$6:$BM$106,'Carga People'!S$2,0))</f>
        <v>0</v>
      </c>
      <c r="T129" s="140">
        <f>IF(ISERROR(VLOOKUP($C129,'LINHA 1'!$C$6:$BM$162,'Carga People'!T$2,0)),0,VLOOKUP($C129,'LINHA 1'!$C$6:$BM$162,'Carga People'!T$2,0))+IF(ISERROR(VLOOKUP($C129,'LINHA 2'!$C$6:$BM$114,'Carga People'!T$2,0)),0,VLOOKUP($C129,'LINHA 2'!$C$6:$BM$114,'Carga People'!T$2,0))+IF(ISERROR(VLOOKUP($C129,'LINHA 3'!$C$6:$BM$106,'Carga People'!T$2,0)),0,VLOOKUP($C129,'LINHA 3'!$C$6:$BM$106,'Carga People'!T$2,0))</f>
        <v>0</v>
      </c>
      <c r="U129" s="140">
        <f>IF(ISERROR(VLOOKUP($C129,'LINHA 1'!$C$6:$BM$162,'Carga People'!U$2,0)),0,VLOOKUP($C129,'LINHA 1'!$C$6:$BM$162,'Carga People'!U$2,0))+IF(ISERROR(VLOOKUP($C129,'LINHA 2'!$C$6:$BM$114,'Carga People'!U$2,0)),0,VLOOKUP($C129,'LINHA 2'!$C$6:$BM$114,'Carga People'!U$2,0))+IF(ISERROR(VLOOKUP($C129,'LINHA 3'!$C$6:$BM$106,'Carga People'!U$2,0)),0,VLOOKUP($C129,'LINHA 3'!$C$6:$BM$106,'Carga People'!U$2,0))</f>
        <v>0</v>
      </c>
      <c r="V129" s="140">
        <f>IF(ISERROR(VLOOKUP($C129,'LINHA 1'!$C$6:$BM$162,'Carga People'!V$2,0)),0,VLOOKUP($C129,'LINHA 1'!$C$6:$BM$162,'Carga People'!V$2,0))+IF(ISERROR(VLOOKUP($C129,'LINHA 2'!$C$6:$BM$114,'Carga People'!V$2,0)),0,VLOOKUP($C129,'LINHA 2'!$C$6:$BM$114,'Carga People'!V$2,0))+IF(ISERROR(VLOOKUP($C129,'LINHA 3'!$C$6:$BM$106,'Carga People'!V$2,0)),0,VLOOKUP($C129,'LINHA 3'!$C$6:$BM$106,'Carga People'!V$2,0))</f>
        <v>0</v>
      </c>
      <c r="W129" s="140">
        <f>IF(ISERROR(VLOOKUP($C129,'LINHA 1'!$C$6:$BM$162,'Carga People'!W$2,0)),0,VLOOKUP($C129,'LINHA 1'!$C$6:$BM$162,'Carga People'!W$2,0))+IF(ISERROR(VLOOKUP($C129,'LINHA 2'!$C$6:$BM$114,'Carga People'!W$2,0)),0,VLOOKUP($C129,'LINHA 2'!$C$6:$BM$114,'Carga People'!W$2,0))+IF(ISERROR(VLOOKUP($C129,'LINHA 3'!$C$6:$BM$106,'Carga People'!W$2,0)),0,VLOOKUP($C129,'LINHA 3'!$C$6:$BM$106,'Carga People'!W$2,0))</f>
        <v>0</v>
      </c>
      <c r="X129" s="140">
        <f>IF(ISERROR(VLOOKUP($C129,'LINHA 1'!$C$6:$BM$162,'Carga People'!X$2,0)),0,VLOOKUP($C129,'LINHA 1'!$C$6:$BM$162,'Carga People'!X$2,0))+IF(ISERROR(VLOOKUP($C129,'LINHA 2'!$C$6:$BM$114,'Carga People'!X$2,0)),0,VLOOKUP($C129,'LINHA 2'!$C$6:$BM$114,'Carga People'!X$2,0))+IF(ISERROR(VLOOKUP($C129,'LINHA 3'!$C$6:$BM$106,'Carga People'!X$2,0)),0,VLOOKUP($C129,'LINHA 3'!$C$6:$BM$106,'Carga People'!X$2,0))</f>
        <v>0</v>
      </c>
      <c r="Y129" s="140">
        <f>IF(ISERROR(VLOOKUP($C129,'LINHA 1'!$C$6:$BM$162,'Carga People'!Y$2,0)),0,VLOOKUP($C129,'LINHA 1'!$C$6:$BM$162,'Carga People'!Y$2,0))+IF(ISERROR(VLOOKUP($C129,'LINHA 2'!$C$6:$BM$114,'Carga People'!Y$2,0)),0,VLOOKUP($C129,'LINHA 2'!$C$6:$BM$114,'Carga People'!Y$2,0))+IF(ISERROR(VLOOKUP($C129,'LINHA 3'!$C$6:$BM$106,'Carga People'!Y$2,0)),0,VLOOKUP($C129,'LINHA 3'!$C$6:$BM$106,'Carga People'!Y$2,0))</f>
        <v>0</v>
      </c>
      <c r="Z129" s="140">
        <f>IF(ISERROR(VLOOKUP($C129,'LINHA 1'!$C$6:$BM$162,'Carga People'!Z$2,0)),0,VLOOKUP($C129,'LINHA 1'!$C$6:$BM$162,'Carga People'!Z$2,0))+IF(ISERROR(VLOOKUP($C129,'LINHA 2'!$C$6:$BM$114,'Carga People'!Z$2,0)),0,VLOOKUP($C129,'LINHA 2'!$C$6:$BM$114,'Carga People'!Z$2,0))+IF(ISERROR(VLOOKUP($C129,'LINHA 3'!$C$6:$BM$106,'Carga People'!Z$2,0)),0,VLOOKUP($C129,'LINHA 3'!$C$6:$BM$106,'Carga People'!Z$2,0))</f>
        <v>0</v>
      </c>
      <c r="AA129" s="140">
        <f>IF(ISERROR(VLOOKUP($C129,'LINHA 1'!$C$6:$BM$162,'Carga People'!AA$2,0)),0,VLOOKUP($C129,'LINHA 1'!$C$6:$BM$162,'Carga People'!AA$2,0))+IF(ISERROR(VLOOKUP($C129,'LINHA 2'!$C$6:$BM$114,'Carga People'!AA$2,0)),0,VLOOKUP($C129,'LINHA 2'!$C$6:$BM$114,'Carga People'!AA$2,0))+IF(ISERROR(VLOOKUP($C129,'LINHA 3'!$C$6:$BM$106,'Carga People'!AA$2,0)),0,VLOOKUP($C129,'LINHA 3'!$C$6:$BM$106,'Carga People'!AA$2,0))</f>
        <v>0</v>
      </c>
      <c r="AB129" s="140">
        <f>IF(ISERROR(VLOOKUP($C129,'LINHA 1'!$C$6:$BM$162,'Carga People'!AB$2,0)),0,VLOOKUP($C129,'LINHA 1'!$C$6:$BM$162,'Carga People'!AB$2,0))+IF(ISERROR(VLOOKUP($C129,'LINHA 2'!$C$6:$BM$114,'Carga People'!AB$2,0)),0,VLOOKUP($C129,'LINHA 2'!$C$6:$BM$114,'Carga People'!AB$2,0))+IF(ISERROR(VLOOKUP($C129,'LINHA 3'!$C$6:$BM$106,'Carga People'!AB$2,0)),0,VLOOKUP($C129,'LINHA 3'!$C$6:$BM$106,'Carga People'!AB$2,0))</f>
        <v>0</v>
      </c>
      <c r="AC129" s="140">
        <f>IF(ISERROR(VLOOKUP($C129,'LINHA 1'!$C$6:$BM$162,'Carga People'!AC$2,0)),0,VLOOKUP($C129,'LINHA 1'!$C$6:$BM$162,'Carga People'!AC$2,0))+IF(ISERROR(VLOOKUP($C129,'LINHA 2'!$C$6:$BM$114,'Carga People'!AC$2,0)),0,VLOOKUP($C129,'LINHA 2'!$C$6:$BM$114,'Carga People'!AC$2,0))+IF(ISERROR(VLOOKUP($C129,'LINHA 3'!$C$6:$BM$106,'Carga People'!AC$2,0)),0,VLOOKUP($C129,'LINHA 3'!$C$6:$BM$106,'Carga People'!AC$2,0))</f>
        <v>0</v>
      </c>
      <c r="AD129" s="140">
        <f>IF(ISERROR(VLOOKUP($C129,'LINHA 1'!$C$6:$BM$162,'Carga People'!AD$2,0)),0,VLOOKUP($C129,'LINHA 1'!$C$6:$BM$162,'Carga People'!AD$2,0))+IF(ISERROR(VLOOKUP($C129,'LINHA 2'!$C$6:$BM$114,'Carga People'!AD$2,0)),0,VLOOKUP($C129,'LINHA 2'!$C$6:$BM$114,'Carga People'!AD$2,0))+IF(ISERROR(VLOOKUP($C129,'LINHA 3'!$C$6:$BM$106,'Carga People'!AD$2,0)),0,VLOOKUP($C129,'LINHA 3'!$C$6:$BM$106,'Carga People'!AD$2,0))</f>
        <v>0</v>
      </c>
      <c r="AE129" s="140">
        <f>IF(ISERROR(VLOOKUP($C129,'LINHA 1'!$C$6:$BM$162,'Carga People'!AE$2,0)),0,VLOOKUP($C129,'LINHA 1'!$C$6:$BM$162,'Carga People'!AE$2,0))+IF(ISERROR(VLOOKUP($C129,'LINHA 2'!$C$6:$BM$114,'Carga People'!AE$2,0)),0,VLOOKUP($C129,'LINHA 2'!$C$6:$BM$114,'Carga People'!AE$2,0))+IF(ISERROR(VLOOKUP($C129,'LINHA 3'!$C$6:$BM$106,'Carga People'!AE$2,0)),0,VLOOKUP($C129,'LINHA 3'!$C$6:$BM$106,'Carga People'!AE$2,0))</f>
        <v>0</v>
      </c>
      <c r="AF129" s="140">
        <f>IF(ISERROR(VLOOKUP($C129,'LINHA 1'!$C$6:$BM$162,'Carga People'!AF$2,0)),0,VLOOKUP($C129,'LINHA 1'!$C$6:$BM$162,'Carga People'!AF$2,0))+IF(ISERROR(VLOOKUP($C129,'LINHA 2'!$C$6:$BM$114,'Carga People'!AF$2,0)),0,VLOOKUP($C129,'LINHA 2'!$C$6:$BM$114,'Carga People'!AF$2,0))+IF(ISERROR(VLOOKUP($C129,'LINHA 3'!$C$6:$BM$106,'Carga People'!AF$2,0)),0,VLOOKUP($C129,'LINHA 3'!$C$6:$BM$106,'Carga People'!AF$2,0))</f>
        <v>0</v>
      </c>
      <c r="AG129" s="140">
        <f>IF(ISERROR(VLOOKUP($C129,'LINHA 1'!$C$6:$BM$162,'Carga People'!AG$2,0)),0,VLOOKUP($C129,'LINHA 1'!$C$6:$BM$162,'Carga People'!AG$2,0))+IF(ISERROR(VLOOKUP($C129,'LINHA 2'!$C$6:$BM$114,'Carga People'!AG$2,0)),0,VLOOKUP($C129,'LINHA 2'!$C$6:$BM$114,'Carga People'!AG$2,0))+IF(ISERROR(VLOOKUP($C129,'LINHA 3'!$C$6:$BM$106,'Carga People'!AG$2,0)),0,VLOOKUP($C129,'LINHA 3'!$C$6:$BM$106,'Carga People'!AG$2,0))</f>
        <v>0</v>
      </c>
      <c r="AH129" s="140">
        <f>IF(ISERROR(VLOOKUP($C129,'LINHA 1'!$C$6:$BM$162,'Carga People'!AH$2,0)),0,VLOOKUP($C129,'LINHA 1'!$C$6:$BM$162,'Carga People'!AH$2,0))+IF(ISERROR(VLOOKUP($C129,'LINHA 2'!$C$6:$BM$114,'Carga People'!AH$2,0)),0,VLOOKUP($C129,'LINHA 2'!$C$6:$BM$114,'Carga People'!AH$2,0))+IF(ISERROR(VLOOKUP($C129,'LINHA 3'!$C$6:$BM$106,'Carga People'!AH$2,0)),0,VLOOKUP($C129,'LINHA 3'!$C$6:$BM$106,'Carga People'!AH$2,0))</f>
        <v>0</v>
      </c>
      <c r="AI129" s="140">
        <f>IF(ISERROR(VLOOKUP($C129,'LINHA 1'!$C$6:$BM$162,'Carga People'!AI$2,0)),0,VLOOKUP($C129,'LINHA 1'!$C$6:$BM$162,'Carga People'!AI$2,0))+IF(ISERROR(VLOOKUP($C129,'LINHA 2'!$C$6:$BM$114,'Carga People'!AI$2,0)),0,VLOOKUP($C129,'LINHA 2'!$C$6:$BM$114,'Carga People'!AI$2,0))+IF(ISERROR(VLOOKUP($C129,'LINHA 3'!$C$6:$BM$106,'Carga People'!AI$2,0)),0,VLOOKUP($C129,'LINHA 3'!$C$6:$BM$106,'Carga People'!AI$2,0))</f>
        <v>0</v>
      </c>
      <c r="AJ129" s="140">
        <f>IF(ISERROR(VLOOKUP($C129,'LINHA 1'!$C$6:$BM$162,'Carga People'!AJ$2,0)),0,VLOOKUP($C129,'LINHA 1'!$C$6:$BM$162,'Carga People'!AJ$2,0))+IF(ISERROR(VLOOKUP($C129,'LINHA 2'!$C$6:$BM$114,'Carga People'!AJ$2,0)),0,VLOOKUP($C129,'LINHA 2'!$C$6:$BM$114,'Carga People'!AJ$2,0))+IF(ISERROR(VLOOKUP($C129,'LINHA 3'!$C$6:$BM$106,'Carga People'!AJ$2,0)),0,VLOOKUP($C129,'LINHA 3'!$C$6:$BM$106,'Carga People'!AJ$2,0))</f>
        <v>0</v>
      </c>
      <c r="AK129" s="140">
        <f>IF(ISERROR(VLOOKUP($C129,'LINHA 1'!$C$6:$BM$162,'Carga People'!AK$2,0)),0,VLOOKUP($C129,'LINHA 1'!$C$6:$BM$162,'Carga People'!AK$2,0))+IF(ISERROR(VLOOKUP($C129,'LINHA 2'!$C$6:$BM$114,'Carga People'!AK$2,0)),0,VLOOKUP($C129,'LINHA 2'!$C$6:$BM$114,'Carga People'!AK$2,0))+IF(ISERROR(VLOOKUP($C129,'LINHA 3'!$C$6:$BM$106,'Carga People'!AK$2,0)),0,VLOOKUP($C129,'LINHA 3'!$C$6:$BM$106,'Carga People'!AK$2,0))</f>
        <v>0</v>
      </c>
      <c r="AL129" s="140">
        <f>IF(ISERROR(VLOOKUP($C129,'LINHA 1'!$C$6:$BM$162,'Carga People'!AL$2,0)),0,VLOOKUP($C129,'LINHA 1'!$C$6:$BM$162,'Carga People'!AL$2,0))+IF(ISERROR(VLOOKUP($C129,'LINHA 2'!$C$6:$BM$114,'Carga People'!AL$2,0)),0,VLOOKUP($C129,'LINHA 2'!$C$6:$BM$114,'Carga People'!AL$2,0))+IF(ISERROR(VLOOKUP($C129,'LINHA 3'!$C$6:$BM$106,'Carga People'!AL$2,0)),0,VLOOKUP($C129,'LINHA 3'!$C$6:$BM$106,'Carga People'!AL$2,0))</f>
        <v>0</v>
      </c>
      <c r="AM129" s="140">
        <f>IF(ISERROR(VLOOKUP($C129,'LINHA 1'!$C$6:$BM$162,'Carga People'!AM$2,0)),0,VLOOKUP($C129,'LINHA 1'!$C$6:$BM$162,'Carga People'!AM$2,0))+IF(ISERROR(VLOOKUP($C129,'LINHA 2'!$C$6:$BM$114,'Carga People'!AM$2,0)),0,VLOOKUP($C129,'LINHA 2'!$C$6:$BM$114,'Carga People'!AM$2,0))+IF(ISERROR(VLOOKUP($C129,'LINHA 3'!$C$6:$BM$106,'Carga People'!AM$2,0)),0,VLOOKUP($C129,'LINHA 3'!$C$6:$BM$106,'Carga People'!AM$2,0))</f>
        <v>0</v>
      </c>
      <c r="AN129" s="140">
        <f>IF(ISERROR(VLOOKUP($C129,'LINHA 1'!$C$6:$BM$162,'Carga People'!AN$2,0)),0,VLOOKUP($C129,'LINHA 1'!$C$6:$BM$162,'Carga People'!AN$2,0))+IF(ISERROR(VLOOKUP($C129,'LINHA 2'!$C$6:$BM$114,'Carga People'!AN$2,0)),0,VLOOKUP($C129,'LINHA 2'!$C$6:$BM$114,'Carga People'!AN$2,0))+IF(ISERROR(VLOOKUP($C129,'LINHA 3'!$C$6:$BM$106,'Carga People'!AN$2,0)),0,VLOOKUP($C129,'LINHA 3'!$C$6:$BM$106,'Carga People'!AN$2,0))</f>
        <v>0</v>
      </c>
      <c r="AO129" s="140">
        <f>IF(ISERROR(VLOOKUP($C129,'LINHA 1'!$C$6:$BM$162,'Carga People'!AO$2,0)),0,VLOOKUP($C129,'LINHA 1'!$C$6:$BM$162,'Carga People'!AO$2,0))+IF(ISERROR(VLOOKUP($C129,'LINHA 2'!$C$6:$BM$114,'Carga People'!AO$2,0)),0,VLOOKUP($C129,'LINHA 2'!$C$6:$BM$114,'Carga People'!AO$2,0))+IF(ISERROR(VLOOKUP($C129,'LINHA 3'!$C$6:$BM$106,'Carga People'!AO$2,0)),0,VLOOKUP($C129,'LINHA 3'!$C$6:$BM$106,'Carga People'!AO$2,0))</f>
        <v>0</v>
      </c>
      <c r="AP129" s="140">
        <f>IF(ISERROR(VLOOKUP($C129,'LINHA 1'!$C$6:$BM$162,'Carga People'!AP$2,0)),0,VLOOKUP($C129,'LINHA 1'!$C$6:$BM$162,'Carga People'!AP$2,0))+IF(ISERROR(VLOOKUP($C129,'LINHA 2'!$C$6:$BM$114,'Carga People'!AP$2,0)),0,VLOOKUP($C129,'LINHA 2'!$C$6:$BM$114,'Carga People'!AP$2,0))+IF(ISERROR(VLOOKUP($C129,'LINHA 3'!$C$6:$BM$106,'Carga People'!AP$2,0)),0,VLOOKUP($C129,'LINHA 3'!$C$6:$BM$106,'Carga People'!AP$2,0))</f>
        <v>0</v>
      </c>
      <c r="AQ129" s="140">
        <f>IF(ISERROR(VLOOKUP($C129,'LINHA 1'!$C$6:$BM$162,'Carga People'!AQ$2,0)),0,VLOOKUP($C129,'LINHA 1'!$C$6:$BM$162,'Carga People'!AQ$2,0))+IF(ISERROR(VLOOKUP($C129,'LINHA 2'!$C$6:$BM$114,'Carga People'!AQ$2,0)),0,VLOOKUP($C129,'LINHA 2'!$C$6:$BM$114,'Carga People'!AQ$2,0))+IF(ISERROR(VLOOKUP($C129,'LINHA 3'!$C$6:$BM$106,'Carga People'!AQ$2,0)),0,VLOOKUP($C129,'LINHA 3'!$C$6:$BM$106,'Carga People'!AQ$2,0))</f>
        <v>0</v>
      </c>
      <c r="AR129" s="140">
        <f>IF(ISERROR(VLOOKUP($C129,'LINHA 1'!$C$6:$BM$162,'Carga People'!AR$2,0)),0,VLOOKUP($C129,'LINHA 1'!$C$6:$BM$162,'Carga People'!AR$2,0))+IF(ISERROR(VLOOKUP($C129,'LINHA 2'!$C$6:$BM$114,'Carga People'!AR$2,0)),0,VLOOKUP($C129,'LINHA 2'!$C$6:$BM$114,'Carga People'!AR$2,0))+IF(ISERROR(VLOOKUP($C129,'LINHA 3'!$C$6:$BM$106,'Carga People'!AR$2,0)),0,VLOOKUP($C129,'LINHA 3'!$C$6:$BM$106,'Carga People'!AR$2,0))</f>
        <v>0</v>
      </c>
      <c r="AS129" s="140">
        <f>IF(ISERROR(VLOOKUP($C129,'LINHA 1'!$C$6:$BM$162,'Carga People'!AS$2,0)),0,VLOOKUP($C129,'LINHA 1'!$C$6:$BM$162,'Carga People'!AS$2,0))+IF(ISERROR(VLOOKUP($C129,'LINHA 2'!$C$6:$BM$114,'Carga People'!AS$2,0)),0,VLOOKUP($C129,'LINHA 2'!$C$6:$BM$114,'Carga People'!AS$2,0))+IF(ISERROR(VLOOKUP($C129,'LINHA 3'!$C$6:$BM$106,'Carga People'!AS$2,0)),0,VLOOKUP($C129,'LINHA 3'!$C$6:$BM$106,'Carga People'!AS$2,0))</f>
        <v>0</v>
      </c>
      <c r="AT129" s="140">
        <f>IF(ISERROR(VLOOKUP($C129,'LINHA 1'!$C$6:$BM$162,'Carga People'!AT$2,0)),0,VLOOKUP($C129,'LINHA 1'!$C$6:$BM$162,'Carga People'!AT$2,0))+IF(ISERROR(VLOOKUP($C129,'LINHA 2'!$C$6:$BM$114,'Carga People'!AT$2,0)),0,VLOOKUP($C129,'LINHA 2'!$C$6:$BM$114,'Carga People'!AT$2,0))+IF(ISERROR(VLOOKUP($C129,'LINHA 3'!$C$6:$BM$106,'Carga People'!AT$2,0)),0,VLOOKUP($C129,'LINHA 3'!$C$6:$BM$106,'Carga People'!AT$2,0))</f>
        <v>0</v>
      </c>
      <c r="AU129" s="367">
        <f t="shared" si="12"/>
        <v>240</v>
      </c>
      <c r="AV129" s="780" t="str">
        <f t="shared" si="13"/>
        <v/>
      </c>
      <c r="AW129" s="90">
        <f>IF(D129="","",VLOOKUP(D129,MI_ME!$D$5:$AQ$336,39,0))</f>
        <v>0</v>
      </c>
      <c r="AX129" s="660"/>
    </row>
    <row r="130" spans="1:50" ht="18" customHeight="1" x14ac:dyDescent="0.3">
      <c r="A130" s="1792"/>
      <c r="B130" s="774" t="s">
        <v>316</v>
      </c>
      <c r="C130" s="774" t="s">
        <v>376</v>
      </c>
      <c r="D130" s="771" t="s">
        <v>321</v>
      </c>
      <c r="E130" s="1457" t="s">
        <v>892</v>
      </c>
      <c r="F130" s="771" t="s">
        <v>15</v>
      </c>
      <c r="G130" s="136"/>
      <c r="H130" s="145"/>
      <c r="I130" s="138"/>
      <c r="J130" s="139">
        <f>IF(ISERROR(VLOOKUP($C130,'LINHA 1'!$C$6:$BM$162,'Carga People'!J$2,0)),0,VLOOKUP($C130,'LINHA 1'!$C$6:$BM$162,'Carga People'!J$2,0))+IF(ISERROR(VLOOKUP($C130,'LINHA 2'!$C$6:$BM$114,'Carga People'!J$2,0)),0,VLOOKUP($C130,'LINHA 2'!$C$6:$BM$114,'Carga People'!J$2,0))+IF(ISERROR(VLOOKUP($C130,'LINHA 3'!$C$6:$BM$106,'Carga People'!J$2,0)),0,VLOOKUP($C130,'LINHA 3'!$C$6:$BM$106,'Carga People'!J$2,0))</f>
        <v>480</v>
      </c>
      <c r="K130" s="140">
        <f>IF(ISERROR(VLOOKUP($C130,'LINHA 1'!$C$6:$BM$162,'Carga People'!K$2,0)),0,VLOOKUP($C130,'LINHA 1'!$C$6:$BM$162,'Carga People'!K$2,0))+IF(ISERROR(VLOOKUP($C130,'LINHA 2'!$C$6:$BM$114,'Carga People'!K$2,0)),0,VLOOKUP($C130,'LINHA 2'!$C$6:$BM$114,'Carga People'!K$2,0))+IF(ISERROR(VLOOKUP($C130,'LINHA 3'!$C$6:$BM$106,'Carga People'!K$2,0)),0,VLOOKUP($C130,'LINHA 3'!$C$6:$BM$106,'Carga People'!K$2,0))</f>
        <v>0</v>
      </c>
      <c r="L130" s="140">
        <f>IF(ISERROR(VLOOKUP($C130,'LINHA 1'!$C$6:$BM$162,'Carga People'!L$2,0)),0,VLOOKUP($C130,'LINHA 1'!$C$6:$BM$162,'Carga People'!L$2,0))+IF(ISERROR(VLOOKUP($C130,'LINHA 2'!$C$6:$BM$114,'Carga People'!L$2,0)),0,VLOOKUP($C130,'LINHA 2'!$C$6:$BM$114,'Carga People'!L$2,0))+IF(ISERROR(VLOOKUP($C130,'LINHA 3'!$C$6:$BM$106,'Carga People'!L$2,0)),0,VLOOKUP($C130,'LINHA 3'!$C$6:$BM$106,'Carga People'!L$2,0))</f>
        <v>0</v>
      </c>
      <c r="M130" s="140">
        <f>IF(ISERROR(VLOOKUP($C130,'LINHA 1'!$C$6:$BM$162,'Carga People'!M$2,0)),0,VLOOKUP($C130,'LINHA 1'!$C$6:$BM$162,'Carga People'!M$2,0))+IF(ISERROR(VLOOKUP($C130,'LINHA 2'!$C$6:$BM$114,'Carga People'!M$2,0)),0,VLOOKUP($C130,'LINHA 2'!$C$6:$BM$114,'Carga People'!M$2,0))+IF(ISERROR(VLOOKUP($C130,'LINHA 3'!$C$6:$BM$106,'Carga People'!M$2,0)),0,VLOOKUP($C130,'LINHA 3'!$C$6:$BM$106,'Carga People'!M$2,0))</f>
        <v>480</v>
      </c>
      <c r="N130" s="140">
        <f>IF(ISERROR(VLOOKUP($C130,'LINHA 1'!$C$6:$BM$162,'Carga People'!N$2,0)),0,VLOOKUP($C130,'LINHA 1'!$C$6:$BM$162,'Carga People'!N$2,0))+IF(ISERROR(VLOOKUP($C130,'LINHA 2'!$C$6:$BM$114,'Carga People'!N$2,0)),0,VLOOKUP($C130,'LINHA 2'!$C$6:$BM$114,'Carga People'!N$2,0))+IF(ISERROR(VLOOKUP($C130,'LINHA 3'!$C$6:$BM$106,'Carga People'!N$2,0)),0,VLOOKUP($C130,'LINHA 3'!$C$6:$BM$106,'Carga People'!N$2,0))</f>
        <v>0</v>
      </c>
      <c r="O130" s="140">
        <f>IF(ISERROR(VLOOKUP($C130,'LINHA 1'!$C$6:$BM$162,'Carga People'!O$2,0)),0,VLOOKUP($C130,'LINHA 1'!$C$6:$BM$162,'Carga People'!O$2,0))+IF(ISERROR(VLOOKUP($C130,'LINHA 2'!$C$6:$BM$114,'Carga People'!O$2,0)),0,VLOOKUP($C130,'LINHA 2'!$C$6:$BM$114,'Carga People'!O$2,0))+IF(ISERROR(VLOOKUP($C130,'LINHA 3'!$C$6:$BM$106,'Carga People'!O$2,0)),0,VLOOKUP($C130,'LINHA 3'!$C$6:$BM$106,'Carga People'!O$2,0))</f>
        <v>0</v>
      </c>
      <c r="P130" s="140">
        <f>IF(ISERROR(VLOOKUP($C130,'LINHA 1'!$C$6:$BM$162,'Carga People'!P$2,0)),0,VLOOKUP($C130,'LINHA 1'!$C$6:$BM$162,'Carga People'!P$2,0))+IF(ISERROR(VLOOKUP($C130,'LINHA 2'!$C$6:$BM$114,'Carga People'!P$2,0)),0,VLOOKUP($C130,'LINHA 2'!$C$6:$BM$114,'Carga People'!P$2,0))+IF(ISERROR(VLOOKUP($C130,'LINHA 3'!$C$6:$BM$106,'Carga People'!P$2,0)),0,VLOOKUP($C130,'LINHA 3'!$C$6:$BM$106,'Carga People'!P$2,0))</f>
        <v>480</v>
      </c>
      <c r="Q130" s="140">
        <f>IF(ISERROR(VLOOKUP($C130,'LINHA 1'!$C$6:$BM$162,'Carga People'!Q$2,0)),0,VLOOKUP($C130,'LINHA 1'!$C$6:$BM$162,'Carga People'!Q$2,0))+IF(ISERROR(VLOOKUP($C130,'LINHA 2'!$C$6:$BM$114,'Carga People'!Q$2,0)),0,VLOOKUP($C130,'LINHA 2'!$C$6:$BM$114,'Carga People'!Q$2,0))+IF(ISERROR(VLOOKUP($C130,'LINHA 3'!$C$6:$BM$106,'Carga People'!Q$2,0)),0,VLOOKUP($C130,'LINHA 3'!$C$6:$BM$106,'Carga People'!Q$2,0))</f>
        <v>480</v>
      </c>
      <c r="R130" s="140">
        <f>IF(ISERROR(VLOOKUP($C130,'LINHA 1'!$C$6:$BM$162,'Carga People'!R$2,0)),0,VLOOKUP($C130,'LINHA 1'!$C$6:$BM$162,'Carga People'!R$2,0))+IF(ISERROR(VLOOKUP($C130,'LINHA 2'!$C$6:$BM$114,'Carga People'!R$2,0)),0,VLOOKUP($C130,'LINHA 2'!$C$6:$BM$114,'Carga People'!R$2,0))+IF(ISERROR(VLOOKUP($C130,'LINHA 3'!$C$6:$BM$106,'Carga People'!R$2,0)),0,VLOOKUP($C130,'LINHA 3'!$C$6:$BM$106,'Carga People'!R$2,0))</f>
        <v>0</v>
      </c>
      <c r="S130" s="140">
        <f>IF(ISERROR(VLOOKUP($C130,'LINHA 1'!$C$6:$BM$162,'Carga People'!S$2,0)),0,VLOOKUP($C130,'LINHA 1'!$C$6:$BM$162,'Carga People'!S$2,0))+IF(ISERROR(VLOOKUP($C130,'LINHA 2'!$C$6:$BM$114,'Carga People'!S$2,0)),0,VLOOKUP($C130,'LINHA 2'!$C$6:$BM$114,'Carga People'!S$2,0))+IF(ISERROR(VLOOKUP($C130,'LINHA 3'!$C$6:$BM$106,'Carga People'!S$2,0)),0,VLOOKUP($C130,'LINHA 3'!$C$6:$BM$106,'Carga People'!S$2,0))</f>
        <v>0</v>
      </c>
      <c r="T130" s="140">
        <f>IF(ISERROR(VLOOKUP($C130,'LINHA 1'!$C$6:$BM$162,'Carga People'!T$2,0)),0,VLOOKUP($C130,'LINHA 1'!$C$6:$BM$162,'Carga People'!T$2,0))+IF(ISERROR(VLOOKUP($C130,'LINHA 2'!$C$6:$BM$114,'Carga People'!T$2,0)),0,VLOOKUP($C130,'LINHA 2'!$C$6:$BM$114,'Carga People'!T$2,0))+IF(ISERROR(VLOOKUP($C130,'LINHA 3'!$C$6:$BM$106,'Carga People'!T$2,0)),0,VLOOKUP($C130,'LINHA 3'!$C$6:$BM$106,'Carga People'!T$2,0))</f>
        <v>480</v>
      </c>
      <c r="U130" s="140">
        <f>IF(ISERROR(VLOOKUP($C130,'LINHA 1'!$C$6:$BM$162,'Carga People'!U$2,0)),0,VLOOKUP($C130,'LINHA 1'!$C$6:$BM$162,'Carga People'!U$2,0))+IF(ISERROR(VLOOKUP($C130,'LINHA 2'!$C$6:$BM$114,'Carga People'!U$2,0)),0,VLOOKUP($C130,'LINHA 2'!$C$6:$BM$114,'Carga People'!U$2,0))+IF(ISERROR(VLOOKUP($C130,'LINHA 3'!$C$6:$BM$106,'Carga People'!U$2,0)),0,VLOOKUP($C130,'LINHA 3'!$C$6:$BM$106,'Carga People'!U$2,0))</f>
        <v>480</v>
      </c>
      <c r="V130" s="140">
        <f>IF(ISERROR(VLOOKUP($C130,'LINHA 1'!$C$6:$BM$162,'Carga People'!V$2,0)),0,VLOOKUP($C130,'LINHA 1'!$C$6:$BM$162,'Carga People'!V$2,0))+IF(ISERROR(VLOOKUP($C130,'LINHA 2'!$C$6:$BM$114,'Carga People'!V$2,0)),0,VLOOKUP($C130,'LINHA 2'!$C$6:$BM$114,'Carga People'!V$2,0))+IF(ISERROR(VLOOKUP($C130,'LINHA 3'!$C$6:$BM$106,'Carga People'!V$2,0)),0,VLOOKUP($C130,'LINHA 3'!$C$6:$BM$106,'Carga People'!V$2,0))</f>
        <v>0</v>
      </c>
      <c r="W130" s="140">
        <f>IF(ISERROR(VLOOKUP($C130,'LINHA 1'!$C$6:$BM$162,'Carga People'!W$2,0)),0,VLOOKUP($C130,'LINHA 1'!$C$6:$BM$162,'Carga People'!W$2,0))+IF(ISERROR(VLOOKUP($C130,'LINHA 2'!$C$6:$BM$114,'Carga People'!W$2,0)),0,VLOOKUP($C130,'LINHA 2'!$C$6:$BM$114,'Carga People'!W$2,0))+IF(ISERROR(VLOOKUP($C130,'LINHA 3'!$C$6:$BM$106,'Carga People'!W$2,0)),0,VLOOKUP($C130,'LINHA 3'!$C$6:$BM$106,'Carga People'!W$2,0))</f>
        <v>254</v>
      </c>
      <c r="X130" s="140">
        <f>IF(ISERROR(VLOOKUP($C130,'LINHA 1'!$C$6:$BM$162,'Carga People'!X$2,0)),0,VLOOKUP($C130,'LINHA 1'!$C$6:$BM$162,'Carga People'!X$2,0))+IF(ISERROR(VLOOKUP($C130,'LINHA 2'!$C$6:$BM$114,'Carga People'!X$2,0)),0,VLOOKUP($C130,'LINHA 2'!$C$6:$BM$114,'Carga People'!X$2,0))+IF(ISERROR(VLOOKUP($C130,'LINHA 3'!$C$6:$BM$106,'Carga People'!X$2,0)),0,VLOOKUP($C130,'LINHA 3'!$C$6:$BM$106,'Carga People'!X$2,0))</f>
        <v>0</v>
      </c>
      <c r="Y130" s="140">
        <f>IF(ISERROR(VLOOKUP($C130,'LINHA 1'!$C$6:$BM$162,'Carga People'!Y$2,0)),0,VLOOKUP($C130,'LINHA 1'!$C$6:$BM$162,'Carga People'!Y$2,0))+IF(ISERROR(VLOOKUP($C130,'LINHA 2'!$C$6:$BM$114,'Carga People'!Y$2,0)),0,VLOOKUP($C130,'LINHA 2'!$C$6:$BM$114,'Carga People'!Y$2,0))+IF(ISERROR(VLOOKUP($C130,'LINHA 3'!$C$6:$BM$106,'Carga People'!Y$2,0)),0,VLOOKUP($C130,'LINHA 3'!$C$6:$BM$106,'Carga People'!Y$2,0))</f>
        <v>0</v>
      </c>
      <c r="Z130" s="140">
        <f>IF(ISERROR(VLOOKUP($C130,'LINHA 1'!$C$6:$BM$162,'Carga People'!Z$2,0)),0,VLOOKUP($C130,'LINHA 1'!$C$6:$BM$162,'Carga People'!Z$2,0))+IF(ISERROR(VLOOKUP($C130,'LINHA 2'!$C$6:$BM$114,'Carga People'!Z$2,0)),0,VLOOKUP($C130,'LINHA 2'!$C$6:$BM$114,'Carga People'!Z$2,0))+IF(ISERROR(VLOOKUP($C130,'LINHA 3'!$C$6:$BM$106,'Carga People'!Z$2,0)),0,VLOOKUP($C130,'LINHA 3'!$C$6:$BM$106,'Carga People'!Z$2,0))</f>
        <v>0</v>
      </c>
      <c r="AA130" s="140">
        <f>IF(ISERROR(VLOOKUP($C130,'LINHA 1'!$C$6:$BM$162,'Carga People'!AA$2,0)),0,VLOOKUP($C130,'LINHA 1'!$C$6:$BM$162,'Carga People'!AA$2,0))+IF(ISERROR(VLOOKUP($C130,'LINHA 2'!$C$6:$BM$114,'Carga People'!AA$2,0)),0,VLOOKUP($C130,'LINHA 2'!$C$6:$BM$114,'Carga People'!AA$2,0))+IF(ISERROR(VLOOKUP($C130,'LINHA 3'!$C$6:$BM$106,'Carga People'!AA$2,0)),0,VLOOKUP($C130,'LINHA 3'!$C$6:$BM$106,'Carga People'!AA$2,0))</f>
        <v>480</v>
      </c>
      <c r="AB130" s="140">
        <f>IF(ISERROR(VLOOKUP($C130,'LINHA 1'!$C$6:$BM$162,'Carga People'!AB$2,0)),0,VLOOKUP($C130,'LINHA 1'!$C$6:$BM$162,'Carga People'!AB$2,0))+IF(ISERROR(VLOOKUP($C130,'LINHA 2'!$C$6:$BM$114,'Carga People'!AB$2,0)),0,VLOOKUP($C130,'LINHA 2'!$C$6:$BM$114,'Carga People'!AB$2,0))+IF(ISERROR(VLOOKUP($C130,'LINHA 3'!$C$6:$BM$106,'Carga People'!AB$2,0)),0,VLOOKUP($C130,'LINHA 3'!$C$6:$BM$106,'Carga People'!AB$2,0))</f>
        <v>0</v>
      </c>
      <c r="AC130" s="140">
        <f>IF(ISERROR(VLOOKUP($C130,'LINHA 1'!$C$6:$BM$162,'Carga People'!AC$2,0)),0,VLOOKUP($C130,'LINHA 1'!$C$6:$BM$162,'Carga People'!AC$2,0))+IF(ISERROR(VLOOKUP($C130,'LINHA 2'!$C$6:$BM$114,'Carga People'!AC$2,0)),0,VLOOKUP($C130,'LINHA 2'!$C$6:$BM$114,'Carga People'!AC$2,0))+IF(ISERROR(VLOOKUP($C130,'LINHA 3'!$C$6:$BM$106,'Carga People'!AC$2,0)),0,VLOOKUP($C130,'LINHA 3'!$C$6:$BM$106,'Carga People'!AC$2,0))</f>
        <v>0</v>
      </c>
      <c r="AD130" s="140">
        <f>IF(ISERROR(VLOOKUP($C130,'LINHA 1'!$C$6:$BM$162,'Carga People'!AD$2,0)),0,VLOOKUP($C130,'LINHA 1'!$C$6:$BM$162,'Carga People'!AD$2,0))+IF(ISERROR(VLOOKUP($C130,'LINHA 2'!$C$6:$BM$114,'Carga People'!AD$2,0)),0,VLOOKUP($C130,'LINHA 2'!$C$6:$BM$114,'Carga People'!AD$2,0))+IF(ISERROR(VLOOKUP($C130,'LINHA 3'!$C$6:$BM$106,'Carga People'!AD$2,0)),0,VLOOKUP($C130,'LINHA 3'!$C$6:$BM$106,'Carga People'!AD$2,0))</f>
        <v>0</v>
      </c>
      <c r="AE130" s="140">
        <f>IF(ISERROR(VLOOKUP($C130,'LINHA 1'!$C$6:$BM$162,'Carga People'!AE$2,0)),0,VLOOKUP($C130,'LINHA 1'!$C$6:$BM$162,'Carga People'!AE$2,0))+IF(ISERROR(VLOOKUP($C130,'LINHA 2'!$C$6:$BM$114,'Carga People'!AE$2,0)),0,VLOOKUP($C130,'LINHA 2'!$C$6:$BM$114,'Carga People'!AE$2,0))+IF(ISERROR(VLOOKUP($C130,'LINHA 3'!$C$6:$BM$106,'Carga People'!AE$2,0)),0,VLOOKUP($C130,'LINHA 3'!$C$6:$BM$106,'Carga People'!AE$2,0))</f>
        <v>372</v>
      </c>
      <c r="AF130" s="140">
        <f>IF(ISERROR(VLOOKUP($C130,'LINHA 1'!$C$6:$BM$162,'Carga People'!AF$2,0)),0,VLOOKUP($C130,'LINHA 1'!$C$6:$BM$162,'Carga People'!AF$2,0))+IF(ISERROR(VLOOKUP($C130,'LINHA 2'!$C$6:$BM$114,'Carga People'!AF$2,0)),0,VLOOKUP($C130,'LINHA 2'!$C$6:$BM$114,'Carga People'!AF$2,0))+IF(ISERROR(VLOOKUP($C130,'LINHA 3'!$C$6:$BM$106,'Carga People'!AF$2,0)),0,VLOOKUP($C130,'LINHA 3'!$C$6:$BM$106,'Carga People'!AF$2,0))</f>
        <v>0</v>
      </c>
      <c r="AG130" s="140">
        <f>IF(ISERROR(VLOOKUP($C130,'LINHA 1'!$C$6:$BM$162,'Carga People'!AG$2,0)),0,VLOOKUP($C130,'LINHA 1'!$C$6:$BM$162,'Carga People'!AG$2,0))+IF(ISERROR(VLOOKUP($C130,'LINHA 2'!$C$6:$BM$114,'Carga People'!AG$2,0)),0,VLOOKUP($C130,'LINHA 2'!$C$6:$BM$114,'Carga People'!AG$2,0))+IF(ISERROR(VLOOKUP($C130,'LINHA 3'!$C$6:$BM$106,'Carga People'!AG$2,0)),0,VLOOKUP($C130,'LINHA 3'!$C$6:$BM$106,'Carga People'!AG$2,0))</f>
        <v>0</v>
      </c>
      <c r="AH130" s="140">
        <f>IF(ISERROR(VLOOKUP($C130,'LINHA 1'!$C$6:$BM$162,'Carga People'!AH$2,0)),0,VLOOKUP($C130,'LINHA 1'!$C$6:$BM$162,'Carga People'!AH$2,0))+IF(ISERROR(VLOOKUP($C130,'LINHA 2'!$C$6:$BM$114,'Carga People'!AH$2,0)),0,VLOOKUP($C130,'LINHA 2'!$C$6:$BM$114,'Carga People'!AH$2,0))+IF(ISERROR(VLOOKUP($C130,'LINHA 3'!$C$6:$BM$106,'Carga People'!AH$2,0)),0,VLOOKUP($C130,'LINHA 3'!$C$6:$BM$106,'Carga People'!AH$2,0))</f>
        <v>0</v>
      </c>
      <c r="AI130" s="140">
        <f>IF(ISERROR(VLOOKUP($C130,'LINHA 1'!$C$6:$BM$162,'Carga People'!AI$2,0)),0,VLOOKUP($C130,'LINHA 1'!$C$6:$BM$162,'Carga People'!AI$2,0))+IF(ISERROR(VLOOKUP($C130,'LINHA 2'!$C$6:$BM$114,'Carga People'!AI$2,0)),0,VLOOKUP($C130,'LINHA 2'!$C$6:$BM$114,'Carga People'!AI$2,0))+IF(ISERROR(VLOOKUP($C130,'LINHA 3'!$C$6:$BM$106,'Carga People'!AI$2,0)),0,VLOOKUP($C130,'LINHA 3'!$C$6:$BM$106,'Carga People'!AI$2,0))</f>
        <v>0</v>
      </c>
      <c r="AJ130" s="140">
        <f>IF(ISERROR(VLOOKUP($C130,'LINHA 1'!$C$6:$BM$162,'Carga People'!AJ$2,0)),0,VLOOKUP($C130,'LINHA 1'!$C$6:$BM$162,'Carga People'!AJ$2,0))+IF(ISERROR(VLOOKUP($C130,'LINHA 2'!$C$6:$BM$114,'Carga People'!AJ$2,0)),0,VLOOKUP($C130,'LINHA 2'!$C$6:$BM$114,'Carga People'!AJ$2,0))+IF(ISERROR(VLOOKUP($C130,'LINHA 3'!$C$6:$BM$106,'Carga People'!AJ$2,0)),0,VLOOKUP($C130,'LINHA 3'!$C$6:$BM$106,'Carga People'!AJ$2,0))</f>
        <v>0</v>
      </c>
      <c r="AK130" s="140">
        <f>IF(ISERROR(VLOOKUP($C130,'LINHA 1'!$C$6:$BM$162,'Carga People'!AK$2,0)),0,VLOOKUP($C130,'LINHA 1'!$C$6:$BM$162,'Carga People'!AK$2,0))+IF(ISERROR(VLOOKUP($C130,'LINHA 2'!$C$6:$BM$114,'Carga People'!AK$2,0)),0,VLOOKUP($C130,'LINHA 2'!$C$6:$BM$114,'Carga People'!AK$2,0))+IF(ISERROR(VLOOKUP($C130,'LINHA 3'!$C$6:$BM$106,'Carga People'!AK$2,0)),0,VLOOKUP($C130,'LINHA 3'!$C$6:$BM$106,'Carga People'!AK$2,0))</f>
        <v>0</v>
      </c>
      <c r="AL130" s="140">
        <f>IF(ISERROR(VLOOKUP($C130,'LINHA 1'!$C$6:$BM$162,'Carga People'!AL$2,0)),0,VLOOKUP($C130,'LINHA 1'!$C$6:$BM$162,'Carga People'!AL$2,0))+IF(ISERROR(VLOOKUP($C130,'LINHA 2'!$C$6:$BM$114,'Carga People'!AL$2,0)),0,VLOOKUP($C130,'LINHA 2'!$C$6:$BM$114,'Carga People'!AL$2,0))+IF(ISERROR(VLOOKUP($C130,'LINHA 3'!$C$6:$BM$106,'Carga People'!AL$2,0)),0,VLOOKUP($C130,'LINHA 3'!$C$6:$BM$106,'Carga People'!AL$2,0))</f>
        <v>0</v>
      </c>
      <c r="AM130" s="140">
        <f>IF(ISERROR(VLOOKUP($C130,'LINHA 1'!$C$6:$BM$162,'Carga People'!AM$2,0)),0,VLOOKUP($C130,'LINHA 1'!$C$6:$BM$162,'Carga People'!AM$2,0))+IF(ISERROR(VLOOKUP($C130,'LINHA 2'!$C$6:$BM$114,'Carga People'!AM$2,0)),0,VLOOKUP($C130,'LINHA 2'!$C$6:$BM$114,'Carga People'!AM$2,0))+IF(ISERROR(VLOOKUP($C130,'LINHA 3'!$C$6:$BM$106,'Carga People'!AM$2,0)),0,VLOOKUP($C130,'LINHA 3'!$C$6:$BM$106,'Carga People'!AM$2,0))</f>
        <v>0</v>
      </c>
      <c r="AN130" s="140">
        <f>IF(ISERROR(VLOOKUP($C130,'LINHA 1'!$C$6:$BM$162,'Carga People'!AN$2,0)),0,VLOOKUP($C130,'LINHA 1'!$C$6:$BM$162,'Carga People'!AN$2,0))+IF(ISERROR(VLOOKUP($C130,'LINHA 2'!$C$6:$BM$114,'Carga People'!AN$2,0)),0,VLOOKUP($C130,'LINHA 2'!$C$6:$BM$114,'Carga People'!AN$2,0))+IF(ISERROR(VLOOKUP($C130,'LINHA 3'!$C$6:$BM$106,'Carga People'!AN$2,0)),0,VLOOKUP($C130,'LINHA 3'!$C$6:$BM$106,'Carga People'!AN$2,0))</f>
        <v>0</v>
      </c>
      <c r="AO130" s="140">
        <f>IF(ISERROR(VLOOKUP($C130,'LINHA 1'!$C$6:$BM$162,'Carga People'!AO$2,0)),0,VLOOKUP($C130,'LINHA 1'!$C$6:$BM$162,'Carga People'!AO$2,0))+IF(ISERROR(VLOOKUP($C130,'LINHA 2'!$C$6:$BM$114,'Carga People'!AO$2,0)),0,VLOOKUP($C130,'LINHA 2'!$C$6:$BM$114,'Carga People'!AO$2,0))+IF(ISERROR(VLOOKUP($C130,'LINHA 3'!$C$6:$BM$106,'Carga People'!AO$2,0)),0,VLOOKUP($C130,'LINHA 3'!$C$6:$BM$106,'Carga People'!AO$2,0))</f>
        <v>0</v>
      </c>
      <c r="AP130" s="140">
        <f>IF(ISERROR(VLOOKUP($C130,'LINHA 1'!$C$6:$BM$162,'Carga People'!AP$2,0)),0,VLOOKUP($C130,'LINHA 1'!$C$6:$BM$162,'Carga People'!AP$2,0))+IF(ISERROR(VLOOKUP($C130,'LINHA 2'!$C$6:$BM$114,'Carga People'!AP$2,0)),0,VLOOKUP($C130,'LINHA 2'!$C$6:$BM$114,'Carga People'!AP$2,0))+IF(ISERROR(VLOOKUP($C130,'LINHA 3'!$C$6:$BM$106,'Carga People'!AP$2,0)),0,VLOOKUP($C130,'LINHA 3'!$C$6:$BM$106,'Carga People'!AP$2,0))</f>
        <v>0</v>
      </c>
      <c r="AQ130" s="140">
        <f>IF(ISERROR(VLOOKUP($C130,'LINHA 1'!$C$6:$BM$162,'Carga People'!AQ$2,0)),0,VLOOKUP($C130,'LINHA 1'!$C$6:$BM$162,'Carga People'!AQ$2,0))+IF(ISERROR(VLOOKUP($C130,'LINHA 2'!$C$6:$BM$114,'Carga People'!AQ$2,0)),0,VLOOKUP($C130,'LINHA 2'!$C$6:$BM$114,'Carga People'!AQ$2,0))+IF(ISERROR(VLOOKUP($C130,'LINHA 3'!$C$6:$BM$106,'Carga People'!AQ$2,0)),0,VLOOKUP($C130,'LINHA 3'!$C$6:$BM$106,'Carga People'!AQ$2,0))</f>
        <v>0</v>
      </c>
      <c r="AR130" s="140">
        <f>IF(ISERROR(VLOOKUP($C130,'LINHA 1'!$C$6:$BM$162,'Carga People'!AR$2,0)),0,VLOOKUP($C130,'LINHA 1'!$C$6:$BM$162,'Carga People'!AR$2,0))+IF(ISERROR(VLOOKUP($C130,'LINHA 2'!$C$6:$BM$114,'Carga People'!AR$2,0)),0,VLOOKUP($C130,'LINHA 2'!$C$6:$BM$114,'Carga People'!AR$2,0))+IF(ISERROR(VLOOKUP($C130,'LINHA 3'!$C$6:$BM$106,'Carga People'!AR$2,0)),0,VLOOKUP($C130,'LINHA 3'!$C$6:$BM$106,'Carga People'!AR$2,0))</f>
        <v>0</v>
      </c>
      <c r="AS130" s="140">
        <f>IF(ISERROR(VLOOKUP($C130,'LINHA 1'!$C$6:$BM$162,'Carga People'!AS$2,0)),0,VLOOKUP($C130,'LINHA 1'!$C$6:$BM$162,'Carga People'!AS$2,0))+IF(ISERROR(VLOOKUP($C130,'LINHA 2'!$C$6:$BM$114,'Carga People'!AS$2,0)),0,VLOOKUP($C130,'LINHA 2'!$C$6:$BM$114,'Carga People'!AS$2,0))+IF(ISERROR(VLOOKUP($C130,'LINHA 3'!$C$6:$BM$106,'Carga People'!AS$2,0)),0,VLOOKUP($C130,'LINHA 3'!$C$6:$BM$106,'Carga People'!AS$2,0))</f>
        <v>0</v>
      </c>
      <c r="AT130" s="140">
        <f>IF(ISERROR(VLOOKUP($C130,'LINHA 1'!$C$6:$BM$162,'Carga People'!AT$2,0)),0,VLOOKUP($C130,'LINHA 1'!$C$6:$BM$162,'Carga People'!AT$2,0))+IF(ISERROR(VLOOKUP($C130,'LINHA 2'!$C$6:$BM$114,'Carga People'!AT$2,0)),0,VLOOKUP($C130,'LINHA 2'!$C$6:$BM$114,'Carga People'!AT$2,0))+IF(ISERROR(VLOOKUP($C130,'LINHA 3'!$C$6:$BM$106,'Carga People'!AT$2,0)),0,VLOOKUP($C130,'LINHA 3'!$C$6:$BM$106,'Carga People'!AT$2,0))</f>
        <v>0</v>
      </c>
      <c r="AU130" s="367">
        <f t="shared" ref="AU130:AU131" si="15">SUM(J130:AT130)</f>
        <v>3986</v>
      </c>
      <c r="AV130" s="780" t="str">
        <f t="shared" ref="AV130:AV131" si="16">IF(C130=C129,1,"")</f>
        <v/>
      </c>
      <c r="AW130" s="90">
        <f>IF(D130="","",VLOOKUP(D130,MI_ME!$D$5:$AQ$336,39,0))</f>
        <v>0</v>
      </c>
      <c r="AX130" s="660"/>
    </row>
    <row r="131" spans="1:50" ht="18" customHeight="1" x14ac:dyDescent="0.3">
      <c r="A131" s="1792"/>
      <c r="B131" s="774" t="s">
        <v>316</v>
      </c>
      <c r="C131" s="774" t="s">
        <v>377</v>
      </c>
      <c r="D131" s="771" t="s">
        <v>322</v>
      </c>
      <c r="E131" s="1457" t="s">
        <v>893</v>
      </c>
      <c r="F131" s="771" t="s">
        <v>15</v>
      </c>
      <c r="G131" s="136"/>
      <c r="H131" s="145"/>
      <c r="I131" s="138"/>
      <c r="J131" s="139">
        <f>IF(ISERROR(VLOOKUP($C131,'LINHA 1'!$C$6:$BM$162,'Carga People'!J$2,0)),0,VLOOKUP($C131,'LINHA 1'!$C$6:$BM$162,'Carga People'!J$2,0))+IF(ISERROR(VLOOKUP($C131,'LINHA 2'!$C$6:$BM$114,'Carga People'!J$2,0)),0,VLOOKUP($C131,'LINHA 2'!$C$6:$BM$114,'Carga People'!J$2,0))+IF(ISERROR(VLOOKUP($C131,'LINHA 3'!$C$6:$BM$106,'Carga People'!J$2,0)),0,VLOOKUP($C131,'LINHA 3'!$C$6:$BM$106,'Carga People'!J$2,0))</f>
        <v>0</v>
      </c>
      <c r="K131" s="140">
        <f>IF(ISERROR(VLOOKUP($C131,'LINHA 1'!$C$6:$BM$162,'Carga People'!K$2,0)),0,VLOOKUP($C131,'LINHA 1'!$C$6:$BM$162,'Carga People'!K$2,0))+IF(ISERROR(VLOOKUP($C131,'LINHA 2'!$C$6:$BM$114,'Carga People'!K$2,0)),0,VLOOKUP($C131,'LINHA 2'!$C$6:$BM$114,'Carga People'!K$2,0))+IF(ISERROR(VLOOKUP($C131,'LINHA 3'!$C$6:$BM$106,'Carga People'!K$2,0)),0,VLOOKUP($C131,'LINHA 3'!$C$6:$BM$106,'Carga People'!K$2,0))</f>
        <v>0</v>
      </c>
      <c r="L131" s="140">
        <f>IF(ISERROR(VLOOKUP($C131,'LINHA 1'!$C$6:$BM$162,'Carga People'!L$2,0)),0,VLOOKUP($C131,'LINHA 1'!$C$6:$BM$162,'Carga People'!L$2,0))+IF(ISERROR(VLOOKUP($C131,'LINHA 2'!$C$6:$BM$114,'Carga People'!L$2,0)),0,VLOOKUP($C131,'LINHA 2'!$C$6:$BM$114,'Carga People'!L$2,0))+IF(ISERROR(VLOOKUP($C131,'LINHA 3'!$C$6:$BM$106,'Carga People'!L$2,0)),0,VLOOKUP($C131,'LINHA 3'!$C$6:$BM$106,'Carga People'!L$2,0))</f>
        <v>0</v>
      </c>
      <c r="M131" s="140">
        <f>IF(ISERROR(VLOOKUP($C131,'LINHA 1'!$C$6:$BM$162,'Carga People'!M$2,0)),0,VLOOKUP($C131,'LINHA 1'!$C$6:$BM$162,'Carga People'!M$2,0))+IF(ISERROR(VLOOKUP($C131,'LINHA 2'!$C$6:$BM$114,'Carga People'!M$2,0)),0,VLOOKUP($C131,'LINHA 2'!$C$6:$BM$114,'Carga People'!M$2,0))+IF(ISERROR(VLOOKUP($C131,'LINHA 3'!$C$6:$BM$106,'Carga People'!M$2,0)),0,VLOOKUP($C131,'LINHA 3'!$C$6:$BM$106,'Carga People'!M$2,0))</f>
        <v>0</v>
      </c>
      <c r="N131" s="140">
        <f>IF(ISERROR(VLOOKUP($C131,'LINHA 1'!$C$6:$BM$162,'Carga People'!N$2,0)),0,VLOOKUP($C131,'LINHA 1'!$C$6:$BM$162,'Carga People'!N$2,0))+IF(ISERROR(VLOOKUP($C131,'LINHA 2'!$C$6:$BM$114,'Carga People'!N$2,0)),0,VLOOKUP($C131,'LINHA 2'!$C$6:$BM$114,'Carga People'!N$2,0))+IF(ISERROR(VLOOKUP($C131,'LINHA 3'!$C$6:$BM$106,'Carga People'!N$2,0)),0,VLOOKUP($C131,'LINHA 3'!$C$6:$BM$106,'Carga People'!N$2,0))</f>
        <v>480</v>
      </c>
      <c r="O131" s="140">
        <f>IF(ISERROR(VLOOKUP($C131,'LINHA 1'!$C$6:$BM$162,'Carga People'!O$2,0)),0,VLOOKUP($C131,'LINHA 1'!$C$6:$BM$162,'Carga People'!O$2,0))+IF(ISERROR(VLOOKUP($C131,'LINHA 2'!$C$6:$BM$114,'Carga People'!O$2,0)),0,VLOOKUP($C131,'LINHA 2'!$C$6:$BM$114,'Carga People'!O$2,0))+IF(ISERROR(VLOOKUP($C131,'LINHA 3'!$C$6:$BM$106,'Carga People'!O$2,0)),0,VLOOKUP($C131,'LINHA 3'!$C$6:$BM$106,'Carga People'!O$2,0))</f>
        <v>480</v>
      </c>
      <c r="P131" s="140">
        <f>IF(ISERROR(VLOOKUP($C131,'LINHA 1'!$C$6:$BM$162,'Carga People'!P$2,0)),0,VLOOKUP($C131,'LINHA 1'!$C$6:$BM$162,'Carga People'!P$2,0))+IF(ISERROR(VLOOKUP($C131,'LINHA 2'!$C$6:$BM$114,'Carga People'!P$2,0)),0,VLOOKUP($C131,'LINHA 2'!$C$6:$BM$114,'Carga People'!P$2,0))+IF(ISERROR(VLOOKUP($C131,'LINHA 3'!$C$6:$BM$106,'Carga People'!P$2,0)),0,VLOOKUP($C131,'LINHA 3'!$C$6:$BM$106,'Carga People'!P$2,0))</f>
        <v>0</v>
      </c>
      <c r="Q131" s="140">
        <f>IF(ISERROR(VLOOKUP($C131,'LINHA 1'!$C$6:$BM$162,'Carga People'!Q$2,0)),0,VLOOKUP($C131,'LINHA 1'!$C$6:$BM$162,'Carga People'!Q$2,0))+IF(ISERROR(VLOOKUP($C131,'LINHA 2'!$C$6:$BM$114,'Carga People'!Q$2,0)),0,VLOOKUP($C131,'LINHA 2'!$C$6:$BM$114,'Carga People'!Q$2,0))+IF(ISERROR(VLOOKUP($C131,'LINHA 3'!$C$6:$BM$106,'Carga People'!Q$2,0)),0,VLOOKUP($C131,'LINHA 3'!$C$6:$BM$106,'Carga People'!Q$2,0))</f>
        <v>0</v>
      </c>
      <c r="R131" s="140">
        <f>IF(ISERROR(VLOOKUP($C131,'LINHA 1'!$C$6:$BM$162,'Carga People'!R$2,0)),0,VLOOKUP($C131,'LINHA 1'!$C$6:$BM$162,'Carga People'!R$2,0))+IF(ISERROR(VLOOKUP($C131,'LINHA 2'!$C$6:$BM$114,'Carga People'!R$2,0)),0,VLOOKUP($C131,'LINHA 2'!$C$6:$BM$114,'Carga People'!R$2,0))+IF(ISERROR(VLOOKUP($C131,'LINHA 3'!$C$6:$BM$106,'Carga People'!R$2,0)),0,VLOOKUP($C131,'LINHA 3'!$C$6:$BM$106,'Carga People'!R$2,0))</f>
        <v>0</v>
      </c>
      <c r="S131" s="140">
        <f>IF(ISERROR(VLOOKUP($C131,'LINHA 1'!$C$6:$BM$162,'Carga People'!S$2,0)),0,VLOOKUP($C131,'LINHA 1'!$C$6:$BM$162,'Carga People'!S$2,0))+IF(ISERROR(VLOOKUP($C131,'LINHA 2'!$C$6:$BM$114,'Carga People'!S$2,0)),0,VLOOKUP($C131,'LINHA 2'!$C$6:$BM$114,'Carga People'!S$2,0))+IF(ISERROR(VLOOKUP($C131,'LINHA 3'!$C$6:$BM$106,'Carga People'!S$2,0)),0,VLOOKUP($C131,'LINHA 3'!$C$6:$BM$106,'Carga People'!S$2,0))</f>
        <v>0</v>
      </c>
      <c r="T131" s="140">
        <f>IF(ISERROR(VLOOKUP($C131,'LINHA 1'!$C$6:$BM$162,'Carga People'!T$2,0)),0,VLOOKUP($C131,'LINHA 1'!$C$6:$BM$162,'Carga People'!T$2,0))+IF(ISERROR(VLOOKUP($C131,'LINHA 2'!$C$6:$BM$114,'Carga People'!T$2,0)),0,VLOOKUP($C131,'LINHA 2'!$C$6:$BM$114,'Carga People'!T$2,0))+IF(ISERROR(VLOOKUP($C131,'LINHA 3'!$C$6:$BM$106,'Carga People'!T$2,0)),0,VLOOKUP($C131,'LINHA 3'!$C$6:$BM$106,'Carga People'!T$2,0))</f>
        <v>0</v>
      </c>
      <c r="U131" s="140">
        <f>IF(ISERROR(VLOOKUP($C131,'LINHA 1'!$C$6:$BM$162,'Carga People'!U$2,0)),0,VLOOKUP($C131,'LINHA 1'!$C$6:$BM$162,'Carga People'!U$2,0))+IF(ISERROR(VLOOKUP($C131,'LINHA 2'!$C$6:$BM$114,'Carga People'!U$2,0)),0,VLOOKUP($C131,'LINHA 2'!$C$6:$BM$114,'Carga People'!U$2,0))+IF(ISERROR(VLOOKUP($C131,'LINHA 3'!$C$6:$BM$106,'Carga People'!U$2,0)),0,VLOOKUP($C131,'LINHA 3'!$C$6:$BM$106,'Carga People'!U$2,0))</f>
        <v>0</v>
      </c>
      <c r="V131" s="140">
        <f>IF(ISERROR(VLOOKUP($C131,'LINHA 1'!$C$6:$BM$162,'Carga People'!V$2,0)),0,VLOOKUP($C131,'LINHA 1'!$C$6:$BM$162,'Carga People'!V$2,0))+IF(ISERROR(VLOOKUP($C131,'LINHA 2'!$C$6:$BM$114,'Carga People'!V$2,0)),0,VLOOKUP($C131,'LINHA 2'!$C$6:$BM$114,'Carga People'!V$2,0))+IF(ISERROR(VLOOKUP($C131,'LINHA 3'!$C$6:$BM$106,'Carga People'!V$2,0)),0,VLOOKUP($C131,'LINHA 3'!$C$6:$BM$106,'Carga People'!V$2,0))</f>
        <v>480</v>
      </c>
      <c r="W131" s="140">
        <f>IF(ISERROR(VLOOKUP($C131,'LINHA 1'!$C$6:$BM$162,'Carga People'!W$2,0)),0,VLOOKUP($C131,'LINHA 1'!$C$6:$BM$162,'Carga People'!W$2,0))+IF(ISERROR(VLOOKUP($C131,'LINHA 2'!$C$6:$BM$114,'Carga People'!W$2,0)),0,VLOOKUP($C131,'LINHA 2'!$C$6:$BM$114,'Carga People'!W$2,0))+IF(ISERROR(VLOOKUP($C131,'LINHA 3'!$C$6:$BM$106,'Carga People'!W$2,0)),0,VLOOKUP($C131,'LINHA 3'!$C$6:$BM$106,'Carga People'!W$2,0))</f>
        <v>0</v>
      </c>
      <c r="X131" s="140">
        <f>IF(ISERROR(VLOOKUP($C131,'LINHA 1'!$C$6:$BM$162,'Carga People'!X$2,0)),0,VLOOKUP($C131,'LINHA 1'!$C$6:$BM$162,'Carga People'!X$2,0))+IF(ISERROR(VLOOKUP($C131,'LINHA 2'!$C$6:$BM$114,'Carga People'!X$2,0)),0,VLOOKUP($C131,'LINHA 2'!$C$6:$BM$114,'Carga People'!X$2,0))+IF(ISERROR(VLOOKUP($C131,'LINHA 3'!$C$6:$BM$106,'Carga People'!X$2,0)),0,VLOOKUP($C131,'LINHA 3'!$C$6:$BM$106,'Carga People'!X$2,0))</f>
        <v>480</v>
      </c>
      <c r="Y131" s="140">
        <f>IF(ISERROR(VLOOKUP($C131,'LINHA 1'!$C$6:$BM$162,'Carga People'!Y$2,0)),0,VLOOKUP($C131,'LINHA 1'!$C$6:$BM$162,'Carga People'!Y$2,0))+IF(ISERROR(VLOOKUP($C131,'LINHA 2'!$C$6:$BM$114,'Carga People'!Y$2,0)),0,VLOOKUP($C131,'LINHA 2'!$C$6:$BM$114,'Carga People'!Y$2,0))+IF(ISERROR(VLOOKUP($C131,'LINHA 3'!$C$6:$BM$106,'Carga People'!Y$2,0)),0,VLOOKUP($C131,'LINHA 3'!$C$6:$BM$106,'Carga People'!Y$2,0))</f>
        <v>0</v>
      </c>
      <c r="Z131" s="140">
        <f>IF(ISERROR(VLOOKUP($C131,'LINHA 1'!$C$6:$BM$162,'Carga People'!Z$2,0)),0,VLOOKUP($C131,'LINHA 1'!$C$6:$BM$162,'Carga People'!Z$2,0))+IF(ISERROR(VLOOKUP($C131,'LINHA 2'!$C$6:$BM$114,'Carga People'!Z$2,0)),0,VLOOKUP($C131,'LINHA 2'!$C$6:$BM$114,'Carga People'!Z$2,0))+IF(ISERROR(VLOOKUP($C131,'LINHA 3'!$C$6:$BM$106,'Carga People'!Z$2,0)),0,VLOOKUP($C131,'LINHA 3'!$C$6:$BM$106,'Carga People'!Z$2,0))</f>
        <v>0</v>
      </c>
      <c r="AA131" s="140">
        <f>IF(ISERROR(VLOOKUP($C131,'LINHA 1'!$C$6:$BM$162,'Carga People'!AA$2,0)),0,VLOOKUP($C131,'LINHA 1'!$C$6:$BM$162,'Carga People'!AA$2,0))+IF(ISERROR(VLOOKUP($C131,'LINHA 2'!$C$6:$BM$114,'Carga People'!AA$2,0)),0,VLOOKUP($C131,'LINHA 2'!$C$6:$BM$114,'Carga People'!AA$2,0))+IF(ISERROR(VLOOKUP($C131,'LINHA 3'!$C$6:$BM$106,'Carga People'!AA$2,0)),0,VLOOKUP($C131,'LINHA 3'!$C$6:$BM$106,'Carga People'!AA$2,0))</f>
        <v>0</v>
      </c>
      <c r="AB131" s="140">
        <f>IF(ISERROR(VLOOKUP($C131,'LINHA 1'!$C$6:$BM$162,'Carga People'!AB$2,0)),0,VLOOKUP($C131,'LINHA 1'!$C$6:$BM$162,'Carga People'!AB$2,0))+IF(ISERROR(VLOOKUP($C131,'LINHA 2'!$C$6:$BM$114,'Carga People'!AB$2,0)),0,VLOOKUP($C131,'LINHA 2'!$C$6:$BM$114,'Carga People'!AB$2,0))+IF(ISERROR(VLOOKUP($C131,'LINHA 3'!$C$6:$BM$106,'Carga People'!AB$2,0)),0,VLOOKUP($C131,'LINHA 3'!$C$6:$BM$106,'Carga People'!AB$2,0))</f>
        <v>480</v>
      </c>
      <c r="AC131" s="140">
        <f>IF(ISERROR(VLOOKUP($C131,'LINHA 1'!$C$6:$BM$162,'Carga People'!AC$2,0)),0,VLOOKUP($C131,'LINHA 1'!$C$6:$BM$162,'Carga People'!AC$2,0))+IF(ISERROR(VLOOKUP($C131,'LINHA 2'!$C$6:$BM$114,'Carga People'!AC$2,0)),0,VLOOKUP($C131,'LINHA 2'!$C$6:$BM$114,'Carga People'!AC$2,0))+IF(ISERROR(VLOOKUP($C131,'LINHA 3'!$C$6:$BM$106,'Carga People'!AC$2,0)),0,VLOOKUP($C131,'LINHA 3'!$C$6:$BM$106,'Carga People'!AC$2,0))</f>
        <v>480</v>
      </c>
      <c r="AD131" s="140">
        <f>IF(ISERROR(VLOOKUP($C131,'LINHA 1'!$C$6:$BM$162,'Carga People'!AD$2,0)),0,VLOOKUP($C131,'LINHA 1'!$C$6:$BM$162,'Carga People'!AD$2,0))+IF(ISERROR(VLOOKUP($C131,'LINHA 2'!$C$6:$BM$114,'Carga People'!AD$2,0)),0,VLOOKUP($C131,'LINHA 2'!$C$6:$BM$114,'Carga People'!AD$2,0))+IF(ISERROR(VLOOKUP($C131,'LINHA 3'!$C$6:$BM$106,'Carga People'!AD$2,0)),0,VLOOKUP($C131,'LINHA 3'!$C$6:$BM$106,'Carga People'!AD$2,0))</f>
        <v>0</v>
      </c>
      <c r="AE131" s="140">
        <f>IF(ISERROR(VLOOKUP($C131,'LINHA 1'!$C$6:$BM$162,'Carga People'!AE$2,0)),0,VLOOKUP($C131,'LINHA 1'!$C$6:$BM$162,'Carga People'!AE$2,0))+IF(ISERROR(VLOOKUP($C131,'LINHA 2'!$C$6:$BM$114,'Carga People'!AE$2,0)),0,VLOOKUP($C131,'LINHA 2'!$C$6:$BM$114,'Carga People'!AE$2,0))+IF(ISERROR(VLOOKUP($C131,'LINHA 3'!$C$6:$BM$106,'Carga People'!AE$2,0)),0,VLOOKUP($C131,'LINHA 3'!$C$6:$BM$106,'Carga People'!AE$2,0))</f>
        <v>108</v>
      </c>
      <c r="AF131" s="140">
        <f>IF(ISERROR(VLOOKUP($C131,'LINHA 1'!$C$6:$BM$162,'Carga People'!AF$2,0)),0,VLOOKUP($C131,'LINHA 1'!$C$6:$BM$162,'Carga People'!AF$2,0))+IF(ISERROR(VLOOKUP($C131,'LINHA 2'!$C$6:$BM$114,'Carga People'!AF$2,0)),0,VLOOKUP($C131,'LINHA 2'!$C$6:$BM$114,'Carga People'!AF$2,0))+IF(ISERROR(VLOOKUP($C131,'LINHA 3'!$C$6:$BM$106,'Carga People'!AF$2,0)),0,VLOOKUP($C131,'LINHA 3'!$C$6:$BM$106,'Carga People'!AF$2,0))</f>
        <v>0</v>
      </c>
      <c r="AG131" s="140">
        <f>IF(ISERROR(VLOOKUP($C131,'LINHA 1'!$C$6:$BM$162,'Carga People'!AG$2,0)),0,VLOOKUP($C131,'LINHA 1'!$C$6:$BM$162,'Carga People'!AG$2,0))+IF(ISERROR(VLOOKUP($C131,'LINHA 2'!$C$6:$BM$114,'Carga People'!AG$2,0)),0,VLOOKUP($C131,'LINHA 2'!$C$6:$BM$114,'Carga People'!AG$2,0))+IF(ISERROR(VLOOKUP($C131,'LINHA 3'!$C$6:$BM$106,'Carga People'!AG$2,0)),0,VLOOKUP($C131,'LINHA 3'!$C$6:$BM$106,'Carga People'!AG$2,0))</f>
        <v>0</v>
      </c>
      <c r="AH131" s="140">
        <f>IF(ISERROR(VLOOKUP($C131,'LINHA 1'!$C$6:$BM$162,'Carga People'!AH$2,0)),0,VLOOKUP($C131,'LINHA 1'!$C$6:$BM$162,'Carga People'!AH$2,0))+IF(ISERROR(VLOOKUP($C131,'LINHA 2'!$C$6:$BM$114,'Carga People'!AH$2,0)),0,VLOOKUP($C131,'LINHA 2'!$C$6:$BM$114,'Carga People'!AH$2,0))+IF(ISERROR(VLOOKUP($C131,'LINHA 3'!$C$6:$BM$106,'Carga People'!AH$2,0)),0,VLOOKUP($C131,'LINHA 3'!$C$6:$BM$106,'Carga People'!AH$2,0))</f>
        <v>0</v>
      </c>
      <c r="AI131" s="140">
        <f>IF(ISERROR(VLOOKUP($C131,'LINHA 1'!$C$6:$BM$162,'Carga People'!AI$2,0)),0,VLOOKUP($C131,'LINHA 1'!$C$6:$BM$162,'Carga People'!AI$2,0))+IF(ISERROR(VLOOKUP($C131,'LINHA 2'!$C$6:$BM$114,'Carga People'!AI$2,0)),0,VLOOKUP($C131,'LINHA 2'!$C$6:$BM$114,'Carga People'!AI$2,0))+IF(ISERROR(VLOOKUP($C131,'LINHA 3'!$C$6:$BM$106,'Carga People'!AI$2,0)),0,VLOOKUP($C131,'LINHA 3'!$C$6:$BM$106,'Carga People'!AI$2,0))</f>
        <v>0</v>
      </c>
      <c r="AJ131" s="140">
        <f>IF(ISERROR(VLOOKUP($C131,'LINHA 1'!$C$6:$BM$162,'Carga People'!AJ$2,0)),0,VLOOKUP($C131,'LINHA 1'!$C$6:$BM$162,'Carga People'!AJ$2,0))+IF(ISERROR(VLOOKUP($C131,'LINHA 2'!$C$6:$BM$114,'Carga People'!AJ$2,0)),0,VLOOKUP($C131,'LINHA 2'!$C$6:$BM$114,'Carga People'!AJ$2,0))+IF(ISERROR(VLOOKUP($C131,'LINHA 3'!$C$6:$BM$106,'Carga People'!AJ$2,0)),0,VLOOKUP($C131,'LINHA 3'!$C$6:$BM$106,'Carga People'!AJ$2,0))</f>
        <v>0</v>
      </c>
      <c r="AK131" s="140">
        <f>IF(ISERROR(VLOOKUP($C131,'LINHA 1'!$C$6:$BM$162,'Carga People'!AK$2,0)),0,VLOOKUP($C131,'LINHA 1'!$C$6:$BM$162,'Carga People'!AK$2,0))+IF(ISERROR(VLOOKUP($C131,'LINHA 2'!$C$6:$BM$114,'Carga People'!AK$2,0)),0,VLOOKUP($C131,'LINHA 2'!$C$6:$BM$114,'Carga People'!AK$2,0))+IF(ISERROR(VLOOKUP($C131,'LINHA 3'!$C$6:$BM$106,'Carga People'!AK$2,0)),0,VLOOKUP($C131,'LINHA 3'!$C$6:$BM$106,'Carga People'!AK$2,0))</f>
        <v>0</v>
      </c>
      <c r="AL131" s="140">
        <f>IF(ISERROR(VLOOKUP($C131,'LINHA 1'!$C$6:$BM$162,'Carga People'!AL$2,0)),0,VLOOKUP($C131,'LINHA 1'!$C$6:$BM$162,'Carga People'!AL$2,0))+IF(ISERROR(VLOOKUP($C131,'LINHA 2'!$C$6:$BM$114,'Carga People'!AL$2,0)),0,VLOOKUP($C131,'LINHA 2'!$C$6:$BM$114,'Carga People'!AL$2,0))+IF(ISERROR(VLOOKUP($C131,'LINHA 3'!$C$6:$BM$106,'Carga People'!AL$2,0)),0,VLOOKUP($C131,'LINHA 3'!$C$6:$BM$106,'Carga People'!AL$2,0))</f>
        <v>0</v>
      </c>
      <c r="AM131" s="140">
        <f>IF(ISERROR(VLOOKUP($C131,'LINHA 1'!$C$6:$BM$162,'Carga People'!AM$2,0)),0,VLOOKUP($C131,'LINHA 1'!$C$6:$BM$162,'Carga People'!AM$2,0))+IF(ISERROR(VLOOKUP($C131,'LINHA 2'!$C$6:$BM$114,'Carga People'!AM$2,0)),0,VLOOKUP($C131,'LINHA 2'!$C$6:$BM$114,'Carga People'!AM$2,0))+IF(ISERROR(VLOOKUP($C131,'LINHA 3'!$C$6:$BM$106,'Carga People'!AM$2,0)),0,VLOOKUP($C131,'LINHA 3'!$C$6:$BM$106,'Carga People'!AM$2,0))</f>
        <v>0</v>
      </c>
      <c r="AN131" s="140">
        <f>IF(ISERROR(VLOOKUP($C131,'LINHA 1'!$C$6:$BM$162,'Carga People'!AN$2,0)),0,VLOOKUP($C131,'LINHA 1'!$C$6:$BM$162,'Carga People'!AN$2,0))+IF(ISERROR(VLOOKUP($C131,'LINHA 2'!$C$6:$BM$114,'Carga People'!AN$2,0)),0,VLOOKUP($C131,'LINHA 2'!$C$6:$BM$114,'Carga People'!AN$2,0))+IF(ISERROR(VLOOKUP($C131,'LINHA 3'!$C$6:$BM$106,'Carga People'!AN$2,0)),0,VLOOKUP($C131,'LINHA 3'!$C$6:$BM$106,'Carga People'!AN$2,0))</f>
        <v>0</v>
      </c>
      <c r="AO131" s="140">
        <f>IF(ISERROR(VLOOKUP($C131,'LINHA 1'!$C$6:$BM$162,'Carga People'!AO$2,0)),0,VLOOKUP($C131,'LINHA 1'!$C$6:$BM$162,'Carga People'!AO$2,0))+IF(ISERROR(VLOOKUP($C131,'LINHA 2'!$C$6:$BM$114,'Carga People'!AO$2,0)),0,VLOOKUP($C131,'LINHA 2'!$C$6:$BM$114,'Carga People'!AO$2,0))+IF(ISERROR(VLOOKUP($C131,'LINHA 3'!$C$6:$BM$106,'Carga People'!AO$2,0)),0,VLOOKUP($C131,'LINHA 3'!$C$6:$BM$106,'Carga People'!AO$2,0))</f>
        <v>0</v>
      </c>
      <c r="AP131" s="140">
        <f>IF(ISERROR(VLOOKUP($C131,'LINHA 1'!$C$6:$BM$162,'Carga People'!AP$2,0)),0,VLOOKUP($C131,'LINHA 1'!$C$6:$BM$162,'Carga People'!AP$2,0))+IF(ISERROR(VLOOKUP($C131,'LINHA 2'!$C$6:$BM$114,'Carga People'!AP$2,0)),0,VLOOKUP($C131,'LINHA 2'!$C$6:$BM$114,'Carga People'!AP$2,0))+IF(ISERROR(VLOOKUP($C131,'LINHA 3'!$C$6:$BM$106,'Carga People'!AP$2,0)),0,VLOOKUP($C131,'LINHA 3'!$C$6:$BM$106,'Carga People'!AP$2,0))</f>
        <v>0</v>
      </c>
      <c r="AQ131" s="140">
        <f>IF(ISERROR(VLOOKUP($C131,'LINHA 1'!$C$6:$BM$162,'Carga People'!AQ$2,0)),0,VLOOKUP($C131,'LINHA 1'!$C$6:$BM$162,'Carga People'!AQ$2,0))+IF(ISERROR(VLOOKUP($C131,'LINHA 2'!$C$6:$BM$114,'Carga People'!AQ$2,0)),0,VLOOKUP($C131,'LINHA 2'!$C$6:$BM$114,'Carga People'!AQ$2,0))+IF(ISERROR(VLOOKUP($C131,'LINHA 3'!$C$6:$BM$106,'Carga People'!AQ$2,0)),0,VLOOKUP($C131,'LINHA 3'!$C$6:$BM$106,'Carga People'!AQ$2,0))</f>
        <v>0</v>
      </c>
      <c r="AR131" s="140">
        <f>IF(ISERROR(VLOOKUP($C131,'LINHA 1'!$C$6:$BM$162,'Carga People'!AR$2,0)),0,VLOOKUP($C131,'LINHA 1'!$C$6:$BM$162,'Carga People'!AR$2,0))+IF(ISERROR(VLOOKUP($C131,'LINHA 2'!$C$6:$BM$114,'Carga People'!AR$2,0)),0,VLOOKUP($C131,'LINHA 2'!$C$6:$BM$114,'Carga People'!AR$2,0))+IF(ISERROR(VLOOKUP($C131,'LINHA 3'!$C$6:$BM$106,'Carga People'!AR$2,0)),0,VLOOKUP($C131,'LINHA 3'!$C$6:$BM$106,'Carga People'!AR$2,0))</f>
        <v>0</v>
      </c>
      <c r="AS131" s="140">
        <f>IF(ISERROR(VLOOKUP($C131,'LINHA 1'!$C$6:$BM$162,'Carga People'!AS$2,0)),0,VLOOKUP($C131,'LINHA 1'!$C$6:$BM$162,'Carga People'!AS$2,0))+IF(ISERROR(VLOOKUP($C131,'LINHA 2'!$C$6:$BM$114,'Carga People'!AS$2,0)),0,VLOOKUP($C131,'LINHA 2'!$C$6:$BM$114,'Carga People'!AS$2,0))+IF(ISERROR(VLOOKUP($C131,'LINHA 3'!$C$6:$BM$106,'Carga People'!AS$2,0)),0,VLOOKUP($C131,'LINHA 3'!$C$6:$BM$106,'Carga People'!AS$2,0))</f>
        <v>0</v>
      </c>
      <c r="AT131" s="140">
        <f>IF(ISERROR(VLOOKUP($C131,'LINHA 1'!$C$6:$BM$162,'Carga People'!AT$2,0)),0,VLOOKUP($C131,'LINHA 1'!$C$6:$BM$162,'Carga People'!AT$2,0))+IF(ISERROR(VLOOKUP($C131,'LINHA 2'!$C$6:$BM$114,'Carga People'!AT$2,0)),0,VLOOKUP($C131,'LINHA 2'!$C$6:$BM$114,'Carga People'!AT$2,0))+IF(ISERROR(VLOOKUP($C131,'LINHA 3'!$C$6:$BM$106,'Carga People'!AT$2,0)),0,VLOOKUP($C131,'LINHA 3'!$C$6:$BM$106,'Carga People'!AT$2,0))</f>
        <v>0</v>
      </c>
      <c r="AU131" s="367">
        <f t="shared" si="15"/>
        <v>2988</v>
      </c>
      <c r="AV131" s="780" t="str">
        <f t="shared" si="16"/>
        <v/>
      </c>
      <c r="AW131" s="90">
        <f>IF(D131="","",VLOOKUP(D131,MI_ME!$D$5:$AQ$336,39,0))</f>
        <v>0</v>
      </c>
      <c r="AX131" s="660"/>
    </row>
    <row r="132" spans="1:50" ht="18" hidden="1" customHeight="1" x14ac:dyDescent="0.3">
      <c r="A132" s="1792"/>
      <c r="B132" s="774" t="s">
        <v>687</v>
      </c>
      <c r="C132" s="774" t="s">
        <v>1326</v>
      </c>
      <c r="D132" s="771" t="s">
        <v>685</v>
      </c>
      <c r="E132" s="1457" t="s">
        <v>906</v>
      </c>
      <c r="F132" s="771" t="s">
        <v>15</v>
      </c>
      <c r="G132" s="136"/>
      <c r="H132" s="145"/>
      <c r="I132" s="138"/>
      <c r="J132" s="139">
        <f>IF(ISERROR(VLOOKUP($C132,'LINHA 1'!$C$6:$BM$162,'Carga People'!J$2,0)),0,VLOOKUP($C132,'LINHA 1'!$C$6:$BM$162,'Carga People'!J$2,0))+IF(ISERROR(VLOOKUP($C132,'LINHA 2'!$C$6:$BM$114,'Carga People'!J$2,0)),0,VLOOKUP($C132,'LINHA 2'!$C$6:$BM$114,'Carga People'!J$2,0))+IF(ISERROR(VLOOKUP($C132,'LINHA 3'!$C$6:$BM$106,'Carga People'!J$2,0)),0,VLOOKUP($C132,'LINHA 3'!$C$6:$BM$106,'Carga People'!J$2,0))</f>
        <v>0</v>
      </c>
      <c r="K132" s="140">
        <f>IF(ISERROR(VLOOKUP($C132,'LINHA 1'!$C$6:$BM$162,'Carga People'!K$2,0)),0,VLOOKUP($C132,'LINHA 1'!$C$6:$BM$162,'Carga People'!K$2,0))+IF(ISERROR(VLOOKUP($C132,'LINHA 2'!$C$6:$BM$114,'Carga People'!K$2,0)),0,VLOOKUP($C132,'LINHA 2'!$C$6:$BM$114,'Carga People'!K$2,0))+IF(ISERROR(VLOOKUP($C132,'LINHA 3'!$C$6:$BM$106,'Carga People'!K$2,0)),0,VLOOKUP($C132,'LINHA 3'!$C$6:$BM$106,'Carga People'!K$2,0))</f>
        <v>0</v>
      </c>
      <c r="L132" s="140">
        <f>IF(ISERROR(VLOOKUP($C132,'LINHA 1'!$C$6:$BM$162,'Carga People'!L$2,0)),0,VLOOKUP($C132,'LINHA 1'!$C$6:$BM$162,'Carga People'!L$2,0))+IF(ISERROR(VLOOKUP($C132,'LINHA 2'!$C$6:$BM$114,'Carga People'!L$2,0)),0,VLOOKUP($C132,'LINHA 2'!$C$6:$BM$114,'Carga People'!L$2,0))+IF(ISERROR(VLOOKUP($C132,'LINHA 3'!$C$6:$BM$106,'Carga People'!L$2,0)),0,VLOOKUP($C132,'LINHA 3'!$C$6:$BM$106,'Carga People'!L$2,0))</f>
        <v>0</v>
      </c>
      <c r="M132" s="140">
        <f>IF(ISERROR(VLOOKUP($C132,'LINHA 1'!$C$6:$BM$162,'Carga People'!M$2,0)),0,VLOOKUP($C132,'LINHA 1'!$C$6:$BM$162,'Carga People'!M$2,0))+IF(ISERROR(VLOOKUP($C132,'LINHA 2'!$C$6:$BM$114,'Carga People'!M$2,0)),0,VLOOKUP($C132,'LINHA 2'!$C$6:$BM$114,'Carga People'!M$2,0))+IF(ISERROR(VLOOKUP($C132,'LINHA 3'!$C$6:$BM$106,'Carga People'!M$2,0)),0,VLOOKUP($C132,'LINHA 3'!$C$6:$BM$106,'Carga People'!M$2,0))</f>
        <v>0</v>
      </c>
      <c r="N132" s="140">
        <f>IF(ISERROR(VLOOKUP($C132,'LINHA 1'!$C$6:$BM$162,'Carga People'!N$2,0)),0,VLOOKUP($C132,'LINHA 1'!$C$6:$BM$162,'Carga People'!N$2,0))+IF(ISERROR(VLOOKUP($C132,'LINHA 2'!$C$6:$BM$114,'Carga People'!N$2,0)),0,VLOOKUP($C132,'LINHA 2'!$C$6:$BM$114,'Carga People'!N$2,0))+IF(ISERROR(VLOOKUP($C132,'LINHA 3'!$C$6:$BM$106,'Carga People'!N$2,0)),0,VLOOKUP($C132,'LINHA 3'!$C$6:$BM$106,'Carga People'!N$2,0))</f>
        <v>0</v>
      </c>
      <c r="O132" s="140">
        <f>IF(ISERROR(VLOOKUP($C132,'LINHA 1'!$C$6:$BM$162,'Carga People'!O$2,0)),0,VLOOKUP($C132,'LINHA 1'!$C$6:$BM$162,'Carga People'!O$2,0))+IF(ISERROR(VLOOKUP($C132,'LINHA 2'!$C$6:$BM$114,'Carga People'!O$2,0)),0,VLOOKUP($C132,'LINHA 2'!$C$6:$BM$114,'Carga People'!O$2,0))+IF(ISERROR(VLOOKUP($C132,'LINHA 3'!$C$6:$BM$106,'Carga People'!O$2,0)),0,VLOOKUP($C132,'LINHA 3'!$C$6:$BM$106,'Carga People'!O$2,0))</f>
        <v>0</v>
      </c>
      <c r="P132" s="140">
        <f>IF(ISERROR(VLOOKUP($C132,'LINHA 1'!$C$6:$BM$162,'Carga People'!P$2,0)),0,VLOOKUP($C132,'LINHA 1'!$C$6:$BM$162,'Carga People'!P$2,0))+IF(ISERROR(VLOOKUP($C132,'LINHA 2'!$C$6:$BM$114,'Carga People'!P$2,0)),0,VLOOKUP($C132,'LINHA 2'!$C$6:$BM$114,'Carga People'!P$2,0))+IF(ISERROR(VLOOKUP($C132,'LINHA 3'!$C$6:$BM$106,'Carga People'!P$2,0)),0,VLOOKUP($C132,'LINHA 3'!$C$6:$BM$106,'Carga People'!P$2,0))</f>
        <v>0</v>
      </c>
      <c r="Q132" s="140">
        <f>IF(ISERROR(VLOOKUP($C132,'LINHA 1'!$C$6:$BM$162,'Carga People'!Q$2,0)),0,VLOOKUP($C132,'LINHA 1'!$C$6:$BM$162,'Carga People'!Q$2,0))+IF(ISERROR(VLOOKUP($C132,'LINHA 2'!$C$6:$BM$114,'Carga People'!Q$2,0)),0,VLOOKUP($C132,'LINHA 2'!$C$6:$BM$114,'Carga People'!Q$2,0))+IF(ISERROR(VLOOKUP($C132,'LINHA 3'!$C$6:$BM$106,'Carga People'!Q$2,0)),0,VLOOKUP($C132,'LINHA 3'!$C$6:$BM$106,'Carga People'!Q$2,0))</f>
        <v>0</v>
      </c>
      <c r="R132" s="140">
        <f>IF(ISERROR(VLOOKUP($C132,'LINHA 1'!$C$6:$BM$162,'Carga People'!R$2,0)),0,VLOOKUP($C132,'LINHA 1'!$C$6:$BM$162,'Carga People'!R$2,0))+IF(ISERROR(VLOOKUP($C132,'LINHA 2'!$C$6:$BM$114,'Carga People'!R$2,0)),0,VLOOKUP($C132,'LINHA 2'!$C$6:$BM$114,'Carga People'!R$2,0))+IF(ISERROR(VLOOKUP($C132,'LINHA 3'!$C$6:$BM$106,'Carga People'!R$2,0)),0,VLOOKUP($C132,'LINHA 3'!$C$6:$BM$106,'Carga People'!R$2,0))</f>
        <v>0</v>
      </c>
      <c r="S132" s="140">
        <f>IF(ISERROR(VLOOKUP($C132,'LINHA 1'!$C$6:$BM$162,'Carga People'!S$2,0)),0,VLOOKUP($C132,'LINHA 1'!$C$6:$BM$162,'Carga People'!S$2,0))+IF(ISERROR(VLOOKUP($C132,'LINHA 2'!$C$6:$BM$114,'Carga People'!S$2,0)),0,VLOOKUP($C132,'LINHA 2'!$C$6:$BM$114,'Carga People'!S$2,0))+IF(ISERROR(VLOOKUP($C132,'LINHA 3'!$C$6:$BM$106,'Carga People'!S$2,0)),0,VLOOKUP($C132,'LINHA 3'!$C$6:$BM$106,'Carga People'!S$2,0))</f>
        <v>0</v>
      </c>
      <c r="T132" s="140">
        <f>IF(ISERROR(VLOOKUP($C132,'LINHA 1'!$C$6:$BM$162,'Carga People'!T$2,0)),0,VLOOKUP($C132,'LINHA 1'!$C$6:$BM$162,'Carga People'!T$2,0))+IF(ISERROR(VLOOKUP($C132,'LINHA 2'!$C$6:$BM$114,'Carga People'!T$2,0)),0,VLOOKUP($C132,'LINHA 2'!$C$6:$BM$114,'Carga People'!T$2,0))+IF(ISERROR(VLOOKUP($C132,'LINHA 3'!$C$6:$BM$106,'Carga People'!T$2,0)),0,VLOOKUP($C132,'LINHA 3'!$C$6:$BM$106,'Carga People'!T$2,0))</f>
        <v>0</v>
      </c>
      <c r="U132" s="140">
        <f>IF(ISERROR(VLOOKUP($C132,'LINHA 1'!$C$6:$BM$162,'Carga People'!U$2,0)),0,VLOOKUP($C132,'LINHA 1'!$C$6:$BM$162,'Carga People'!U$2,0))+IF(ISERROR(VLOOKUP($C132,'LINHA 2'!$C$6:$BM$114,'Carga People'!U$2,0)),0,VLOOKUP($C132,'LINHA 2'!$C$6:$BM$114,'Carga People'!U$2,0))+IF(ISERROR(VLOOKUP($C132,'LINHA 3'!$C$6:$BM$106,'Carga People'!U$2,0)),0,VLOOKUP($C132,'LINHA 3'!$C$6:$BM$106,'Carga People'!U$2,0))</f>
        <v>0</v>
      </c>
      <c r="V132" s="140">
        <f>IF(ISERROR(VLOOKUP($C132,'LINHA 1'!$C$6:$BM$162,'Carga People'!V$2,0)),0,VLOOKUP($C132,'LINHA 1'!$C$6:$BM$162,'Carga People'!V$2,0))+IF(ISERROR(VLOOKUP($C132,'LINHA 2'!$C$6:$BM$114,'Carga People'!V$2,0)),0,VLOOKUP($C132,'LINHA 2'!$C$6:$BM$114,'Carga People'!V$2,0))+IF(ISERROR(VLOOKUP($C132,'LINHA 3'!$C$6:$BM$106,'Carga People'!V$2,0)),0,VLOOKUP($C132,'LINHA 3'!$C$6:$BM$106,'Carga People'!V$2,0))</f>
        <v>0</v>
      </c>
      <c r="W132" s="140">
        <f>IF(ISERROR(VLOOKUP($C132,'LINHA 1'!$C$6:$BM$162,'Carga People'!W$2,0)),0,VLOOKUP($C132,'LINHA 1'!$C$6:$BM$162,'Carga People'!W$2,0))+IF(ISERROR(VLOOKUP($C132,'LINHA 2'!$C$6:$BM$114,'Carga People'!W$2,0)),0,VLOOKUP($C132,'LINHA 2'!$C$6:$BM$114,'Carga People'!W$2,0))+IF(ISERROR(VLOOKUP($C132,'LINHA 3'!$C$6:$BM$106,'Carga People'!W$2,0)),0,VLOOKUP($C132,'LINHA 3'!$C$6:$BM$106,'Carga People'!W$2,0))</f>
        <v>0</v>
      </c>
      <c r="X132" s="140">
        <f>IF(ISERROR(VLOOKUP($C132,'LINHA 1'!$C$6:$BM$162,'Carga People'!X$2,0)),0,VLOOKUP($C132,'LINHA 1'!$C$6:$BM$162,'Carga People'!X$2,0))+IF(ISERROR(VLOOKUP($C132,'LINHA 2'!$C$6:$BM$114,'Carga People'!X$2,0)),0,VLOOKUP($C132,'LINHA 2'!$C$6:$BM$114,'Carga People'!X$2,0))+IF(ISERROR(VLOOKUP($C132,'LINHA 3'!$C$6:$BM$106,'Carga People'!X$2,0)),0,VLOOKUP($C132,'LINHA 3'!$C$6:$BM$106,'Carga People'!X$2,0))</f>
        <v>0</v>
      </c>
      <c r="Y132" s="140">
        <f>IF(ISERROR(VLOOKUP($C132,'LINHA 1'!$C$6:$BM$162,'Carga People'!Y$2,0)),0,VLOOKUP($C132,'LINHA 1'!$C$6:$BM$162,'Carga People'!Y$2,0))+IF(ISERROR(VLOOKUP($C132,'LINHA 2'!$C$6:$BM$114,'Carga People'!Y$2,0)),0,VLOOKUP($C132,'LINHA 2'!$C$6:$BM$114,'Carga People'!Y$2,0))+IF(ISERROR(VLOOKUP($C132,'LINHA 3'!$C$6:$BM$106,'Carga People'!Y$2,0)),0,VLOOKUP($C132,'LINHA 3'!$C$6:$BM$106,'Carga People'!Y$2,0))</f>
        <v>0</v>
      </c>
      <c r="Z132" s="140">
        <f>IF(ISERROR(VLOOKUP($C132,'LINHA 1'!$C$6:$BM$162,'Carga People'!Z$2,0)),0,VLOOKUP($C132,'LINHA 1'!$C$6:$BM$162,'Carga People'!Z$2,0))+IF(ISERROR(VLOOKUP($C132,'LINHA 2'!$C$6:$BM$114,'Carga People'!Z$2,0)),0,VLOOKUP($C132,'LINHA 2'!$C$6:$BM$114,'Carga People'!Z$2,0))+IF(ISERROR(VLOOKUP($C132,'LINHA 3'!$C$6:$BM$106,'Carga People'!Z$2,0)),0,VLOOKUP($C132,'LINHA 3'!$C$6:$BM$106,'Carga People'!Z$2,0))</f>
        <v>0</v>
      </c>
      <c r="AA132" s="140">
        <f>IF(ISERROR(VLOOKUP($C132,'LINHA 1'!$C$6:$BM$162,'Carga People'!AA$2,0)),0,VLOOKUP($C132,'LINHA 1'!$C$6:$BM$162,'Carga People'!AA$2,0))+IF(ISERROR(VLOOKUP($C132,'LINHA 2'!$C$6:$BM$114,'Carga People'!AA$2,0)),0,VLOOKUP($C132,'LINHA 2'!$C$6:$BM$114,'Carga People'!AA$2,0))+IF(ISERROR(VLOOKUP($C132,'LINHA 3'!$C$6:$BM$106,'Carga People'!AA$2,0)),0,VLOOKUP($C132,'LINHA 3'!$C$6:$BM$106,'Carga People'!AA$2,0))</f>
        <v>0</v>
      </c>
      <c r="AB132" s="140">
        <f>IF(ISERROR(VLOOKUP($C132,'LINHA 1'!$C$6:$BM$162,'Carga People'!AB$2,0)),0,VLOOKUP($C132,'LINHA 1'!$C$6:$BM$162,'Carga People'!AB$2,0))+IF(ISERROR(VLOOKUP($C132,'LINHA 2'!$C$6:$BM$114,'Carga People'!AB$2,0)),0,VLOOKUP($C132,'LINHA 2'!$C$6:$BM$114,'Carga People'!AB$2,0))+IF(ISERROR(VLOOKUP($C132,'LINHA 3'!$C$6:$BM$106,'Carga People'!AB$2,0)),0,VLOOKUP($C132,'LINHA 3'!$C$6:$BM$106,'Carga People'!AB$2,0))</f>
        <v>0</v>
      </c>
      <c r="AC132" s="140">
        <f>IF(ISERROR(VLOOKUP($C132,'LINHA 1'!$C$6:$BM$162,'Carga People'!AC$2,0)),0,VLOOKUP($C132,'LINHA 1'!$C$6:$BM$162,'Carga People'!AC$2,0))+IF(ISERROR(VLOOKUP($C132,'LINHA 2'!$C$6:$BM$114,'Carga People'!AC$2,0)),0,VLOOKUP($C132,'LINHA 2'!$C$6:$BM$114,'Carga People'!AC$2,0))+IF(ISERROR(VLOOKUP($C132,'LINHA 3'!$C$6:$BM$106,'Carga People'!AC$2,0)),0,VLOOKUP($C132,'LINHA 3'!$C$6:$BM$106,'Carga People'!AC$2,0))</f>
        <v>0</v>
      </c>
      <c r="AD132" s="140">
        <f>IF(ISERROR(VLOOKUP($C132,'LINHA 1'!$C$6:$BM$162,'Carga People'!AD$2,0)),0,VLOOKUP($C132,'LINHA 1'!$C$6:$BM$162,'Carga People'!AD$2,0))+IF(ISERROR(VLOOKUP($C132,'LINHA 2'!$C$6:$BM$114,'Carga People'!AD$2,0)),0,VLOOKUP($C132,'LINHA 2'!$C$6:$BM$114,'Carga People'!AD$2,0))+IF(ISERROR(VLOOKUP($C132,'LINHA 3'!$C$6:$BM$106,'Carga People'!AD$2,0)),0,VLOOKUP($C132,'LINHA 3'!$C$6:$BM$106,'Carga People'!AD$2,0))</f>
        <v>0</v>
      </c>
      <c r="AE132" s="140">
        <f>IF(ISERROR(VLOOKUP($C132,'LINHA 1'!$C$6:$BM$162,'Carga People'!AE$2,0)),0,VLOOKUP($C132,'LINHA 1'!$C$6:$BM$162,'Carga People'!AE$2,0))+IF(ISERROR(VLOOKUP($C132,'LINHA 2'!$C$6:$BM$114,'Carga People'!AE$2,0)),0,VLOOKUP($C132,'LINHA 2'!$C$6:$BM$114,'Carga People'!AE$2,0))+IF(ISERROR(VLOOKUP($C132,'LINHA 3'!$C$6:$BM$106,'Carga People'!AE$2,0)),0,VLOOKUP($C132,'LINHA 3'!$C$6:$BM$106,'Carga People'!AE$2,0))</f>
        <v>0</v>
      </c>
      <c r="AF132" s="140">
        <f>IF(ISERROR(VLOOKUP($C132,'LINHA 1'!$C$6:$BM$162,'Carga People'!AF$2,0)),0,VLOOKUP($C132,'LINHA 1'!$C$6:$BM$162,'Carga People'!AF$2,0))+IF(ISERROR(VLOOKUP($C132,'LINHA 2'!$C$6:$BM$114,'Carga People'!AF$2,0)),0,VLOOKUP($C132,'LINHA 2'!$C$6:$BM$114,'Carga People'!AF$2,0))+IF(ISERROR(VLOOKUP($C132,'LINHA 3'!$C$6:$BM$106,'Carga People'!AF$2,0)),0,VLOOKUP($C132,'LINHA 3'!$C$6:$BM$106,'Carga People'!AF$2,0))</f>
        <v>0</v>
      </c>
      <c r="AG132" s="140">
        <f>IF(ISERROR(VLOOKUP($C132,'LINHA 1'!$C$6:$BM$162,'Carga People'!AG$2,0)),0,VLOOKUP($C132,'LINHA 1'!$C$6:$BM$162,'Carga People'!AG$2,0))+IF(ISERROR(VLOOKUP($C132,'LINHA 2'!$C$6:$BM$114,'Carga People'!AG$2,0)),0,VLOOKUP($C132,'LINHA 2'!$C$6:$BM$114,'Carga People'!AG$2,0))+IF(ISERROR(VLOOKUP($C132,'LINHA 3'!$C$6:$BM$106,'Carga People'!AG$2,0)),0,VLOOKUP($C132,'LINHA 3'!$C$6:$BM$106,'Carga People'!AG$2,0))</f>
        <v>0</v>
      </c>
      <c r="AH132" s="140">
        <f>IF(ISERROR(VLOOKUP($C132,'LINHA 1'!$C$6:$BM$162,'Carga People'!AH$2,0)),0,VLOOKUP($C132,'LINHA 1'!$C$6:$BM$162,'Carga People'!AH$2,0))+IF(ISERROR(VLOOKUP($C132,'LINHA 2'!$C$6:$BM$114,'Carga People'!AH$2,0)),0,VLOOKUP($C132,'LINHA 2'!$C$6:$BM$114,'Carga People'!AH$2,0))+IF(ISERROR(VLOOKUP($C132,'LINHA 3'!$C$6:$BM$106,'Carga People'!AH$2,0)),0,VLOOKUP($C132,'LINHA 3'!$C$6:$BM$106,'Carga People'!AH$2,0))</f>
        <v>0</v>
      </c>
      <c r="AI132" s="140">
        <f>IF(ISERROR(VLOOKUP($C132,'LINHA 1'!$C$6:$BM$162,'Carga People'!AI$2,0)),0,VLOOKUP($C132,'LINHA 1'!$C$6:$BM$162,'Carga People'!AI$2,0))+IF(ISERROR(VLOOKUP($C132,'LINHA 2'!$C$6:$BM$114,'Carga People'!AI$2,0)),0,VLOOKUP($C132,'LINHA 2'!$C$6:$BM$114,'Carga People'!AI$2,0))+IF(ISERROR(VLOOKUP($C132,'LINHA 3'!$C$6:$BM$106,'Carga People'!AI$2,0)),0,VLOOKUP($C132,'LINHA 3'!$C$6:$BM$106,'Carga People'!AI$2,0))</f>
        <v>0</v>
      </c>
      <c r="AJ132" s="140">
        <f>IF(ISERROR(VLOOKUP($C132,'LINHA 1'!$C$6:$BM$162,'Carga People'!AJ$2,0)),0,VLOOKUP($C132,'LINHA 1'!$C$6:$BM$162,'Carga People'!AJ$2,0))+IF(ISERROR(VLOOKUP($C132,'LINHA 2'!$C$6:$BM$114,'Carga People'!AJ$2,0)),0,VLOOKUP($C132,'LINHA 2'!$C$6:$BM$114,'Carga People'!AJ$2,0))+IF(ISERROR(VLOOKUP($C132,'LINHA 3'!$C$6:$BM$106,'Carga People'!AJ$2,0)),0,VLOOKUP($C132,'LINHA 3'!$C$6:$BM$106,'Carga People'!AJ$2,0))</f>
        <v>0</v>
      </c>
      <c r="AK132" s="140">
        <f>IF(ISERROR(VLOOKUP($C132,'LINHA 1'!$C$6:$BM$162,'Carga People'!AK$2,0)),0,VLOOKUP($C132,'LINHA 1'!$C$6:$BM$162,'Carga People'!AK$2,0))+IF(ISERROR(VLOOKUP($C132,'LINHA 2'!$C$6:$BM$114,'Carga People'!AK$2,0)),0,VLOOKUP($C132,'LINHA 2'!$C$6:$BM$114,'Carga People'!AK$2,0))+IF(ISERROR(VLOOKUP($C132,'LINHA 3'!$C$6:$BM$106,'Carga People'!AK$2,0)),0,VLOOKUP($C132,'LINHA 3'!$C$6:$BM$106,'Carga People'!AK$2,0))</f>
        <v>0</v>
      </c>
      <c r="AL132" s="140">
        <f>IF(ISERROR(VLOOKUP($C132,'LINHA 1'!$C$6:$BM$162,'Carga People'!AL$2,0)),0,VLOOKUP($C132,'LINHA 1'!$C$6:$BM$162,'Carga People'!AL$2,0))+IF(ISERROR(VLOOKUP($C132,'LINHA 2'!$C$6:$BM$114,'Carga People'!AL$2,0)),0,VLOOKUP($C132,'LINHA 2'!$C$6:$BM$114,'Carga People'!AL$2,0))+IF(ISERROR(VLOOKUP($C132,'LINHA 3'!$C$6:$BM$106,'Carga People'!AL$2,0)),0,VLOOKUP($C132,'LINHA 3'!$C$6:$BM$106,'Carga People'!AL$2,0))</f>
        <v>0</v>
      </c>
      <c r="AM132" s="140">
        <f>IF(ISERROR(VLOOKUP($C132,'LINHA 1'!$C$6:$BM$162,'Carga People'!AM$2,0)),0,VLOOKUP($C132,'LINHA 1'!$C$6:$BM$162,'Carga People'!AM$2,0))+IF(ISERROR(VLOOKUP($C132,'LINHA 2'!$C$6:$BM$114,'Carga People'!AM$2,0)),0,VLOOKUP($C132,'LINHA 2'!$C$6:$BM$114,'Carga People'!AM$2,0))+IF(ISERROR(VLOOKUP($C132,'LINHA 3'!$C$6:$BM$106,'Carga People'!AM$2,0)),0,VLOOKUP($C132,'LINHA 3'!$C$6:$BM$106,'Carga People'!AM$2,0))</f>
        <v>0</v>
      </c>
      <c r="AN132" s="140">
        <f>IF(ISERROR(VLOOKUP($C132,'LINHA 1'!$C$6:$BM$162,'Carga People'!AN$2,0)),0,VLOOKUP($C132,'LINHA 1'!$C$6:$BM$162,'Carga People'!AN$2,0))+IF(ISERROR(VLOOKUP($C132,'LINHA 2'!$C$6:$BM$114,'Carga People'!AN$2,0)),0,VLOOKUP($C132,'LINHA 2'!$C$6:$BM$114,'Carga People'!AN$2,0))+IF(ISERROR(VLOOKUP($C132,'LINHA 3'!$C$6:$BM$106,'Carga People'!AN$2,0)),0,VLOOKUP($C132,'LINHA 3'!$C$6:$BM$106,'Carga People'!AN$2,0))</f>
        <v>0</v>
      </c>
      <c r="AO132" s="140">
        <f>IF(ISERROR(VLOOKUP($C132,'LINHA 1'!$C$6:$BM$162,'Carga People'!AO$2,0)),0,VLOOKUP($C132,'LINHA 1'!$C$6:$BM$162,'Carga People'!AO$2,0))+IF(ISERROR(VLOOKUP($C132,'LINHA 2'!$C$6:$BM$114,'Carga People'!AO$2,0)),0,VLOOKUP($C132,'LINHA 2'!$C$6:$BM$114,'Carga People'!AO$2,0))+IF(ISERROR(VLOOKUP($C132,'LINHA 3'!$C$6:$BM$106,'Carga People'!AO$2,0)),0,VLOOKUP($C132,'LINHA 3'!$C$6:$BM$106,'Carga People'!AO$2,0))</f>
        <v>0</v>
      </c>
      <c r="AP132" s="140">
        <f>IF(ISERROR(VLOOKUP($C132,'LINHA 1'!$C$6:$BM$162,'Carga People'!AP$2,0)),0,VLOOKUP($C132,'LINHA 1'!$C$6:$BM$162,'Carga People'!AP$2,0))+IF(ISERROR(VLOOKUP($C132,'LINHA 2'!$C$6:$BM$114,'Carga People'!AP$2,0)),0,VLOOKUP($C132,'LINHA 2'!$C$6:$BM$114,'Carga People'!AP$2,0))+IF(ISERROR(VLOOKUP($C132,'LINHA 3'!$C$6:$BM$106,'Carga People'!AP$2,0)),0,VLOOKUP($C132,'LINHA 3'!$C$6:$BM$106,'Carga People'!AP$2,0))</f>
        <v>0</v>
      </c>
      <c r="AQ132" s="140">
        <f>IF(ISERROR(VLOOKUP($C132,'LINHA 1'!$C$6:$BM$162,'Carga People'!AQ$2,0)),0,VLOOKUP($C132,'LINHA 1'!$C$6:$BM$162,'Carga People'!AQ$2,0))+IF(ISERROR(VLOOKUP($C132,'LINHA 2'!$C$6:$BM$114,'Carga People'!AQ$2,0)),0,VLOOKUP($C132,'LINHA 2'!$C$6:$BM$114,'Carga People'!AQ$2,0))+IF(ISERROR(VLOOKUP($C132,'LINHA 3'!$C$6:$BM$106,'Carga People'!AQ$2,0)),0,VLOOKUP($C132,'LINHA 3'!$C$6:$BM$106,'Carga People'!AQ$2,0))</f>
        <v>0</v>
      </c>
      <c r="AR132" s="140">
        <f>IF(ISERROR(VLOOKUP($C132,'LINHA 1'!$C$6:$BM$162,'Carga People'!AR$2,0)),0,VLOOKUP($C132,'LINHA 1'!$C$6:$BM$162,'Carga People'!AR$2,0))+IF(ISERROR(VLOOKUP($C132,'LINHA 2'!$C$6:$BM$114,'Carga People'!AR$2,0)),0,VLOOKUP($C132,'LINHA 2'!$C$6:$BM$114,'Carga People'!AR$2,0))+IF(ISERROR(VLOOKUP($C132,'LINHA 3'!$C$6:$BM$106,'Carga People'!AR$2,0)),0,VLOOKUP($C132,'LINHA 3'!$C$6:$BM$106,'Carga People'!AR$2,0))</f>
        <v>0</v>
      </c>
      <c r="AS132" s="140">
        <f>IF(ISERROR(VLOOKUP($C132,'LINHA 1'!$C$6:$BM$162,'Carga People'!AS$2,0)),0,VLOOKUP($C132,'LINHA 1'!$C$6:$BM$162,'Carga People'!AS$2,0))+IF(ISERROR(VLOOKUP($C132,'LINHA 2'!$C$6:$BM$114,'Carga People'!AS$2,0)),0,VLOOKUP($C132,'LINHA 2'!$C$6:$BM$114,'Carga People'!AS$2,0))+IF(ISERROR(VLOOKUP($C132,'LINHA 3'!$C$6:$BM$106,'Carga People'!AS$2,0)),0,VLOOKUP($C132,'LINHA 3'!$C$6:$BM$106,'Carga People'!AS$2,0))</f>
        <v>0</v>
      </c>
      <c r="AT132" s="140">
        <f>IF(ISERROR(VLOOKUP($C132,'LINHA 1'!$C$6:$BM$162,'Carga People'!AT$2,0)),0,VLOOKUP($C132,'LINHA 1'!$C$6:$BM$162,'Carga People'!AT$2,0))+IF(ISERROR(VLOOKUP($C132,'LINHA 2'!$C$6:$BM$114,'Carga People'!AT$2,0)),0,VLOOKUP($C132,'LINHA 2'!$C$6:$BM$114,'Carga People'!AT$2,0))+IF(ISERROR(VLOOKUP($C132,'LINHA 3'!$C$6:$BM$106,'Carga People'!AT$2,0)),0,VLOOKUP($C132,'LINHA 3'!$C$6:$BM$106,'Carga People'!AT$2,0))</f>
        <v>0</v>
      </c>
      <c r="AU132" s="367">
        <f t="shared" ref="AU132:AU133" si="17">SUM(J132:AT132)</f>
        <v>0</v>
      </c>
      <c r="AV132" s="780" t="str">
        <f>IF(C132=C129,1,"")</f>
        <v/>
      </c>
      <c r="AW132" s="90">
        <f>IF(D132="","",VLOOKUP(D132,MI_ME!$D$5:$AQ$336,39,0))</f>
        <v>0</v>
      </c>
      <c r="AX132" s="660"/>
    </row>
    <row r="133" spans="1:50" ht="18" hidden="1" customHeight="1" x14ac:dyDescent="0.3">
      <c r="A133" s="1792"/>
      <c r="B133" s="774" t="s">
        <v>687</v>
      </c>
      <c r="C133" s="774" t="s">
        <v>1327</v>
      </c>
      <c r="D133" s="771" t="s">
        <v>686</v>
      </c>
      <c r="E133" s="1457" t="s">
        <v>907</v>
      </c>
      <c r="F133" s="771" t="s">
        <v>15</v>
      </c>
      <c r="G133" s="136"/>
      <c r="H133" s="145"/>
      <c r="I133" s="138"/>
      <c r="J133" s="139">
        <f>IF(ISERROR(VLOOKUP($C133,'LINHA 1'!$C$6:$BM$162,'Carga People'!J$2,0)),0,VLOOKUP($C133,'LINHA 1'!$C$6:$BM$162,'Carga People'!J$2,0))+IF(ISERROR(VLOOKUP($C133,'LINHA 2'!$C$6:$BM$114,'Carga People'!J$2,0)),0,VLOOKUP($C133,'LINHA 2'!$C$6:$BM$114,'Carga People'!J$2,0))+IF(ISERROR(VLOOKUP($C133,'LINHA 3'!$C$6:$BM$106,'Carga People'!J$2,0)),0,VLOOKUP($C133,'LINHA 3'!$C$6:$BM$106,'Carga People'!J$2,0))</f>
        <v>0</v>
      </c>
      <c r="K133" s="140">
        <f>IF(ISERROR(VLOOKUP($C133,'LINHA 1'!$C$6:$BM$162,'Carga People'!K$2,0)),0,VLOOKUP($C133,'LINHA 1'!$C$6:$BM$162,'Carga People'!K$2,0))+IF(ISERROR(VLOOKUP($C133,'LINHA 2'!$C$6:$BM$114,'Carga People'!K$2,0)),0,VLOOKUP($C133,'LINHA 2'!$C$6:$BM$114,'Carga People'!K$2,0))+IF(ISERROR(VLOOKUP($C133,'LINHA 3'!$C$6:$BM$106,'Carga People'!K$2,0)),0,VLOOKUP($C133,'LINHA 3'!$C$6:$BM$106,'Carga People'!K$2,0))</f>
        <v>0</v>
      </c>
      <c r="L133" s="140">
        <f>IF(ISERROR(VLOOKUP($C133,'LINHA 1'!$C$6:$BM$162,'Carga People'!L$2,0)),0,VLOOKUP($C133,'LINHA 1'!$C$6:$BM$162,'Carga People'!L$2,0))+IF(ISERROR(VLOOKUP($C133,'LINHA 2'!$C$6:$BM$114,'Carga People'!L$2,0)),0,VLOOKUP($C133,'LINHA 2'!$C$6:$BM$114,'Carga People'!L$2,0))+IF(ISERROR(VLOOKUP($C133,'LINHA 3'!$C$6:$BM$106,'Carga People'!L$2,0)),0,VLOOKUP($C133,'LINHA 3'!$C$6:$BM$106,'Carga People'!L$2,0))</f>
        <v>0</v>
      </c>
      <c r="M133" s="140">
        <f>IF(ISERROR(VLOOKUP($C133,'LINHA 1'!$C$6:$BM$162,'Carga People'!M$2,0)),0,VLOOKUP($C133,'LINHA 1'!$C$6:$BM$162,'Carga People'!M$2,0))+IF(ISERROR(VLOOKUP($C133,'LINHA 2'!$C$6:$BM$114,'Carga People'!M$2,0)),0,VLOOKUP($C133,'LINHA 2'!$C$6:$BM$114,'Carga People'!M$2,0))+IF(ISERROR(VLOOKUP($C133,'LINHA 3'!$C$6:$BM$106,'Carga People'!M$2,0)),0,VLOOKUP($C133,'LINHA 3'!$C$6:$BM$106,'Carga People'!M$2,0))</f>
        <v>0</v>
      </c>
      <c r="N133" s="140">
        <f>IF(ISERROR(VLOOKUP($C133,'LINHA 1'!$C$6:$BM$162,'Carga People'!N$2,0)),0,VLOOKUP($C133,'LINHA 1'!$C$6:$BM$162,'Carga People'!N$2,0))+IF(ISERROR(VLOOKUP($C133,'LINHA 2'!$C$6:$BM$114,'Carga People'!N$2,0)),0,VLOOKUP($C133,'LINHA 2'!$C$6:$BM$114,'Carga People'!N$2,0))+IF(ISERROR(VLOOKUP($C133,'LINHA 3'!$C$6:$BM$106,'Carga People'!N$2,0)),0,VLOOKUP($C133,'LINHA 3'!$C$6:$BM$106,'Carga People'!N$2,0))</f>
        <v>0</v>
      </c>
      <c r="O133" s="140">
        <f>IF(ISERROR(VLOOKUP($C133,'LINHA 1'!$C$6:$BM$162,'Carga People'!O$2,0)),0,VLOOKUP($C133,'LINHA 1'!$C$6:$BM$162,'Carga People'!O$2,0))+IF(ISERROR(VLOOKUP($C133,'LINHA 2'!$C$6:$BM$114,'Carga People'!O$2,0)),0,VLOOKUP($C133,'LINHA 2'!$C$6:$BM$114,'Carga People'!O$2,0))+IF(ISERROR(VLOOKUP($C133,'LINHA 3'!$C$6:$BM$106,'Carga People'!O$2,0)),0,VLOOKUP($C133,'LINHA 3'!$C$6:$BM$106,'Carga People'!O$2,0))</f>
        <v>0</v>
      </c>
      <c r="P133" s="140">
        <f>IF(ISERROR(VLOOKUP($C133,'LINHA 1'!$C$6:$BM$162,'Carga People'!P$2,0)),0,VLOOKUP($C133,'LINHA 1'!$C$6:$BM$162,'Carga People'!P$2,0))+IF(ISERROR(VLOOKUP($C133,'LINHA 2'!$C$6:$BM$114,'Carga People'!P$2,0)),0,VLOOKUP($C133,'LINHA 2'!$C$6:$BM$114,'Carga People'!P$2,0))+IF(ISERROR(VLOOKUP($C133,'LINHA 3'!$C$6:$BM$106,'Carga People'!P$2,0)),0,VLOOKUP($C133,'LINHA 3'!$C$6:$BM$106,'Carga People'!P$2,0))</f>
        <v>0</v>
      </c>
      <c r="Q133" s="140">
        <f>IF(ISERROR(VLOOKUP($C133,'LINHA 1'!$C$6:$BM$162,'Carga People'!Q$2,0)),0,VLOOKUP($C133,'LINHA 1'!$C$6:$BM$162,'Carga People'!Q$2,0))+IF(ISERROR(VLOOKUP($C133,'LINHA 2'!$C$6:$BM$114,'Carga People'!Q$2,0)),0,VLOOKUP($C133,'LINHA 2'!$C$6:$BM$114,'Carga People'!Q$2,0))+IF(ISERROR(VLOOKUP($C133,'LINHA 3'!$C$6:$BM$106,'Carga People'!Q$2,0)),0,VLOOKUP($C133,'LINHA 3'!$C$6:$BM$106,'Carga People'!Q$2,0))</f>
        <v>0</v>
      </c>
      <c r="R133" s="140">
        <f>IF(ISERROR(VLOOKUP($C133,'LINHA 1'!$C$6:$BM$162,'Carga People'!R$2,0)),0,VLOOKUP($C133,'LINHA 1'!$C$6:$BM$162,'Carga People'!R$2,0))+IF(ISERROR(VLOOKUP($C133,'LINHA 2'!$C$6:$BM$114,'Carga People'!R$2,0)),0,VLOOKUP($C133,'LINHA 2'!$C$6:$BM$114,'Carga People'!R$2,0))+IF(ISERROR(VLOOKUP($C133,'LINHA 3'!$C$6:$BM$106,'Carga People'!R$2,0)),0,VLOOKUP($C133,'LINHA 3'!$C$6:$BM$106,'Carga People'!R$2,0))</f>
        <v>0</v>
      </c>
      <c r="S133" s="140">
        <f>IF(ISERROR(VLOOKUP($C133,'LINHA 1'!$C$6:$BM$162,'Carga People'!S$2,0)),0,VLOOKUP($C133,'LINHA 1'!$C$6:$BM$162,'Carga People'!S$2,0))+IF(ISERROR(VLOOKUP($C133,'LINHA 2'!$C$6:$BM$114,'Carga People'!S$2,0)),0,VLOOKUP($C133,'LINHA 2'!$C$6:$BM$114,'Carga People'!S$2,0))+IF(ISERROR(VLOOKUP($C133,'LINHA 3'!$C$6:$BM$106,'Carga People'!S$2,0)),0,VLOOKUP($C133,'LINHA 3'!$C$6:$BM$106,'Carga People'!S$2,0))</f>
        <v>0</v>
      </c>
      <c r="T133" s="140">
        <f>IF(ISERROR(VLOOKUP($C133,'LINHA 1'!$C$6:$BM$162,'Carga People'!T$2,0)),0,VLOOKUP($C133,'LINHA 1'!$C$6:$BM$162,'Carga People'!T$2,0))+IF(ISERROR(VLOOKUP($C133,'LINHA 2'!$C$6:$BM$114,'Carga People'!T$2,0)),0,VLOOKUP($C133,'LINHA 2'!$C$6:$BM$114,'Carga People'!T$2,0))+IF(ISERROR(VLOOKUP($C133,'LINHA 3'!$C$6:$BM$106,'Carga People'!T$2,0)),0,VLOOKUP($C133,'LINHA 3'!$C$6:$BM$106,'Carga People'!T$2,0))</f>
        <v>0</v>
      </c>
      <c r="U133" s="140">
        <f>IF(ISERROR(VLOOKUP($C133,'LINHA 1'!$C$6:$BM$162,'Carga People'!U$2,0)),0,VLOOKUP($C133,'LINHA 1'!$C$6:$BM$162,'Carga People'!U$2,0))+IF(ISERROR(VLOOKUP($C133,'LINHA 2'!$C$6:$BM$114,'Carga People'!U$2,0)),0,VLOOKUP($C133,'LINHA 2'!$C$6:$BM$114,'Carga People'!U$2,0))+IF(ISERROR(VLOOKUP($C133,'LINHA 3'!$C$6:$BM$106,'Carga People'!U$2,0)),0,VLOOKUP($C133,'LINHA 3'!$C$6:$BM$106,'Carga People'!U$2,0))</f>
        <v>0</v>
      </c>
      <c r="V133" s="140">
        <f>IF(ISERROR(VLOOKUP($C133,'LINHA 1'!$C$6:$BM$162,'Carga People'!V$2,0)),0,VLOOKUP($C133,'LINHA 1'!$C$6:$BM$162,'Carga People'!V$2,0))+IF(ISERROR(VLOOKUP($C133,'LINHA 2'!$C$6:$BM$114,'Carga People'!V$2,0)),0,VLOOKUP($C133,'LINHA 2'!$C$6:$BM$114,'Carga People'!V$2,0))+IF(ISERROR(VLOOKUP($C133,'LINHA 3'!$C$6:$BM$106,'Carga People'!V$2,0)),0,VLOOKUP($C133,'LINHA 3'!$C$6:$BM$106,'Carga People'!V$2,0))</f>
        <v>0</v>
      </c>
      <c r="W133" s="140">
        <f>IF(ISERROR(VLOOKUP($C133,'LINHA 1'!$C$6:$BM$162,'Carga People'!W$2,0)),0,VLOOKUP($C133,'LINHA 1'!$C$6:$BM$162,'Carga People'!W$2,0))+IF(ISERROR(VLOOKUP($C133,'LINHA 2'!$C$6:$BM$114,'Carga People'!W$2,0)),0,VLOOKUP($C133,'LINHA 2'!$C$6:$BM$114,'Carga People'!W$2,0))+IF(ISERROR(VLOOKUP($C133,'LINHA 3'!$C$6:$BM$106,'Carga People'!W$2,0)),0,VLOOKUP($C133,'LINHA 3'!$C$6:$BM$106,'Carga People'!W$2,0))</f>
        <v>0</v>
      </c>
      <c r="X133" s="140">
        <f>IF(ISERROR(VLOOKUP($C133,'LINHA 1'!$C$6:$BM$162,'Carga People'!X$2,0)),0,VLOOKUP($C133,'LINHA 1'!$C$6:$BM$162,'Carga People'!X$2,0))+IF(ISERROR(VLOOKUP($C133,'LINHA 2'!$C$6:$BM$114,'Carga People'!X$2,0)),0,VLOOKUP($C133,'LINHA 2'!$C$6:$BM$114,'Carga People'!X$2,0))+IF(ISERROR(VLOOKUP($C133,'LINHA 3'!$C$6:$BM$106,'Carga People'!X$2,0)),0,VLOOKUP($C133,'LINHA 3'!$C$6:$BM$106,'Carga People'!X$2,0))</f>
        <v>0</v>
      </c>
      <c r="Y133" s="140">
        <f>IF(ISERROR(VLOOKUP($C133,'LINHA 1'!$C$6:$BM$162,'Carga People'!Y$2,0)),0,VLOOKUP($C133,'LINHA 1'!$C$6:$BM$162,'Carga People'!Y$2,0))+IF(ISERROR(VLOOKUP($C133,'LINHA 2'!$C$6:$BM$114,'Carga People'!Y$2,0)),0,VLOOKUP($C133,'LINHA 2'!$C$6:$BM$114,'Carga People'!Y$2,0))+IF(ISERROR(VLOOKUP($C133,'LINHA 3'!$C$6:$BM$106,'Carga People'!Y$2,0)),0,VLOOKUP($C133,'LINHA 3'!$C$6:$BM$106,'Carga People'!Y$2,0))</f>
        <v>0</v>
      </c>
      <c r="Z133" s="140">
        <f>IF(ISERROR(VLOOKUP($C133,'LINHA 1'!$C$6:$BM$162,'Carga People'!Z$2,0)),0,VLOOKUP($C133,'LINHA 1'!$C$6:$BM$162,'Carga People'!Z$2,0))+IF(ISERROR(VLOOKUP($C133,'LINHA 2'!$C$6:$BM$114,'Carga People'!Z$2,0)),0,VLOOKUP($C133,'LINHA 2'!$C$6:$BM$114,'Carga People'!Z$2,0))+IF(ISERROR(VLOOKUP($C133,'LINHA 3'!$C$6:$BM$106,'Carga People'!Z$2,0)),0,VLOOKUP($C133,'LINHA 3'!$C$6:$BM$106,'Carga People'!Z$2,0))</f>
        <v>0</v>
      </c>
      <c r="AA133" s="140">
        <f>IF(ISERROR(VLOOKUP($C133,'LINHA 1'!$C$6:$BM$162,'Carga People'!AA$2,0)),0,VLOOKUP($C133,'LINHA 1'!$C$6:$BM$162,'Carga People'!AA$2,0))+IF(ISERROR(VLOOKUP($C133,'LINHA 2'!$C$6:$BM$114,'Carga People'!AA$2,0)),0,VLOOKUP($C133,'LINHA 2'!$C$6:$BM$114,'Carga People'!AA$2,0))+IF(ISERROR(VLOOKUP($C133,'LINHA 3'!$C$6:$BM$106,'Carga People'!AA$2,0)),0,VLOOKUP($C133,'LINHA 3'!$C$6:$BM$106,'Carga People'!AA$2,0))</f>
        <v>0</v>
      </c>
      <c r="AB133" s="140">
        <f>IF(ISERROR(VLOOKUP($C133,'LINHA 1'!$C$6:$BM$162,'Carga People'!AB$2,0)),0,VLOOKUP($C133,'LINHA 1'!$C$6:$BM$162,'Carga People'!AB$2,0))+IF(ISERROR(VLOOKUP($C133,'LINHA 2'!$C$6:$BM$114,'Carga People'!AB$2,0)),0,VLOOKUP($C133,'LINHA 2'!$C$6:$BM$114,'Carga People'!AB$2,0))+IF(ISERROR(VLOOKUP($C133,'LINHA 3'!$C$6:$BM$106,'Carga People'!AB$2,0)),0,VLOOKUP($C133,'LINHA 3'!$C$6:$BM$106,'Carga People'!AB$2,0))</f>
        <v>0</v>
      </c>
      <c r="AC133" s="140">
        <f>IF(ISERROR(VLOOKUP($C133,'LINHA 1'!$C$6:$BM$162,'Carga People'!AC$2,0)),0,VLOOKUP($C133,'LINHA 1'!$C$6:$BM$162,'Carga People'!AC$2,0))+IF(ISERROR(VLOOKUP($C133,'LINHA 2'!$C$6:$BM$114,'Carga People'!AC$2,0)),0,VLOOKUP($C133,'LINHA 2'!$C$6:$BM$114,'Carga People'!AC$2,0))+IF(ISERROR(VLOOKUP($C133,'LINHA 3'!$C$6:$BM$106,'Carga People'!AC$2,0)),0,VLOOKUP($C133,'LINHA 3'!$C$6:$BM$106,'Carga People'!AC$2,0))</f>
        <v>0</v>
      </c>
      <c r="AD133" s="140">
        <f>IF(ISERROR(VLOOKUP($C133,'LINHA 1'!$C$6:$BM$162,'Carga People'!AD$2,0)),0,VLOOKUP($C133,'LINHA 1'!$C$6:$BM$162,'Carga People'!AD$2,0))+IF(ISERROR(VLOOKUP($C133,'LINHA 2'!$C$6:$BM$114,'Carga People'!AD$2,0)),0,VLOOKUP($C133,'LINHA 2'!$C$6:$BM$114,'Carga People'!AD$2,0))+IF(ISERROR(VLOOKUP($C133,'LINHA 3'!$C$6:$BM$106,'Carga People'!AD$2,0)),0,VLOOKUP($C133,'LINHA 3'!$C$6:$BM$106,'Carga People'!AD$2,0))</f>
        <v>0</v>
      </c>
      <c r="AE133" s="140">
        <f>IF(ISERROR(VLOOKUP($C133,'LINHA 1'!$C$6:$BM$162,'Carga People'!AE$2,0)),0,VLOOKUP($C133,'LINHA 1'!$C$6:$BM$162,'Carga People'!AE$2,0))+IF(ISERROR(VLOOKUP($C133,'LINHA 2'!$C$6:$BM$114,'Carga People'!AE$2,0)),0,VLOOKUP($C133,'LINHA 2'!$C$6:$BM$114,'Carga People'!AE$2,0))+IF(ISERROR(VLOOKUP($C133,'LINHA 3'!$C$6:$BM$106,'Carga People'!AE$2,0)),0,VLOOKUP($C133,'LINHA 3'!$C$6:$BM$106,'Carga People'!AE$2,0))</f>
        <v>0</v>
      </c>
      <c r="AF133" s="140">
        <f>IF(ISERROR(VLOOKUP($C133,'LINHA 1'!$C$6:$BM$162,'Carga People'!AF$2,0)),0,VLOOKUP($C133,'LINHA 1'!$C$6:$BM$162,'Carga People'!AF$2,0))+IF(ISERROR(VLOOKUP($C133,'LINHA 2'!$C$6:$BM$114,'Carga People'!AF$2,0)),0,VLOOKUP($C133,'LINHA 2'!$C$6:$BM$114,'Carga People'!AF$2,0))+IF(ISERROR(VLOOKUP($C133,'LINHA 3'!$C$6:$BM$106,'Carga People'!AF$2,0)),0,VLOOKUP($C133,'LINHA 3'!$C$6:$BM$106,'Carga People'!AF$2,0))</f>
        <v>0</v>
      </c>
      <c r="AG133" s="140">
        <f>IF(ISERROR(VLOOKUP($C133,'LINHA 1'!$C$6:$BM$162,'Carga People'!AG$2,0)),0,VLOOKUP($C133,'LINHA 1'!$C$6:$BM$162,'Carga People'!AG$2,0))+IF(ISERROR(VLOOKUP($C133,'LINHA 2'!$C$6:$BM$114,'Carga People'!AG$2,0)),0,VLOOKUP($C133,'LINHA 2'!$C$6:$BM$114,'Carga People'!AG$2,0))+IF(ISERROR(VLOOKUP($C133,'LINHA 3'!$C$6:$BM$106,'Carga People'!AG$2,0)),0,VLOOKUP($C133,'LINHA 3'!$C$6:$BM$106,'Carga People'!AG$2,0))</f>
        <v>0</v>
      </c>
      <c r="AH133" s="140">
        <f>IF(ISERROR(VLOOKUP($C133,'LINHA 1'!$C$6:$BM$162,'Carga People'!AH$2,0)),0,VLOOKUP($C133,'LINHA 1'!$C$6:$BM$162,'Carga People'!AH$2,0))+IF(ISERROR(VLOOKUP($C133,'LINHA 2'!$C$6:$BM$114,'Carga People'!AH$2,0)),0,VLOOKUP($C133,'LINHA 2'!$C$6:$BM$114,'Carga People'!AH$2,0))+IF(ISERROR(VLOOKUP($C133,'LINHA 3'!$C$6:$BM$106,'Carga People'!AH$2,0)),0,VLOOKUP($C133,'LINHA 3'!$C$6:$BM$106,'Carga People'!AH$2,0))</f>
        <v>0</v>
      </c>
      <c r="AI133" s="140">
        <f>IF(ISERROR(VLOOKUP($C133,'LINHA 1'!$C$6:$BM$162,'Carga People'!AI$2,0)),0,VLOOKUP($C133,'LINHA 1'!$C$6:$BM$162,'Carga People'!AI$2,0))+IF(ISERROR(VLOOKUP($C133,'LINHA 2'!$C$6:$BM$114,'Carga People'!AI$2,0)),0,VLOOKUP($C133,'LINHA 2'!$C$6:$BM$114,'Carga People'!AI$2,0))+IF(ISERROR(VLOOKUP($C133,'LINHA 3'!$C$6:$BM$106,'Carga People'!AI$2,0)),0,VLOOKUP($C133,'LINHA 3'!$C$6:$BM$106,'Carga People'!AI$2,0))</f>
        <v>0</v>
      </c>
      <c r="AJ133" s="140">
        <f>IF(ISERROR(VLOOKUP($C133,'LINHA 1'!$C$6:$BM$162,'Carga People'!AJ$2,0)),0,VLOOKUP($C133,'LINHA 1'!$C$6:$BM$162,'Carga People'!AJ$2,0))+IF(ISERROR(VLOOKUP($C133,'LINHA 2'!$C$6:$BM$114,'Carga People'!AJ$2,0)),0,VLOOKUP($C133,'LINHA 2'!$C$6:$BM$114,'Carga People'!AJ$2,0))+IF(ISERROR(VLOOKUP($C133,'LINHA 3'!$C$6:$BM$106,'Carga People'!AJ$2,0)),0,VLOOKUP($C133,'LINHA 3'!$C$6:$BM$106,'Carga People'!AJ$2,0))</f>
        <v>0</v>
      </c>
      <c r="AK133" s="140">
        <f>IF(ISERROR(VLOOKUP($C133,'LINHA 1'!$C$6:$BM$162,'Carga People'!AK$2,0)),0,VLOOKUP($C133,'LINHA 1'!$C$6:$BM$162,'Carga People'!AK$2,0))+IF(ISERROR(VLOOKUP($C133,'LINHA 2'!$C$6:$BM$114,'Carga People'!AK$2,0)),0,VLOOKUP($C133,'LINHA 2'!$C$6:$BM$114,'Carga People'!AK$2,0))+IF(ISERROR(VLOOKUP($C133,'LINHA 3'!$C$6:$BM$106,'Carga People'!AK$2,0)),0,VLOOKUP($C133,'LINHA 3'!$C$6:$BM$106,'Carga People'!AK$2,0))</f>
        <v>0</v>
      </c>
      <c r="AL133" s="140">
        <f>IF(ISERROR(VLOOKUP($C133,'LINHA 1'!$C$6:$BM$162,'Carga People'!AL$2,0)),0,VLOOKUP($C133,'LINHA 1'!$C$6:$BM$162,'Carga People'!AL$2,0))+IF(ISERROR(VLOOKUP($C133,'LINHA 2'!$C$6:$BM$114,'Carga People'!AL$2,0)),0,VLOOKUP($C133,'LINHA 2'!$C$6:$BM$114,'Carga People'!AL$2,0))+IF(ISERROR(VLOOKUP($C133,'LINHA 3'!$C$6:$BM$106,'Carga People'!AL$2,0)),0,VLOOKUP($C133,'LINHA 3'!$C$6:$BM$106,'Carga People'!AL$2,0))</f>
        <v>0</v>
      </c>
      <c r="AM133" s="140">
        <f>IF(ISERROR(VLOOKUP($C133,'LINHA 1'!$C$6:$BM$162,'Carga People'!AM$2,0)),0,VLOOKUP($C133,'LINHA 1'!$C$6:$BM$162,'Carga People'!AM$2,0))+IF(ISERROR(VLOOKUP($C133,'LINHA 2'!$C$6:$BM$114,'Carga People'!AM$2,0)),0,VLOOKUP($C133,'LINHA 2'!$C$6:$BM$114,'Carga People'!AM$2,0))+IF(ISERROR(VLOOKUP($C133,'LINHA 3'!$C$6:$BM$106,'Carga People'!AM$2,0)),0,VLOOKUP($C133,'LINHA 3'!$C$6:$BM$106,'Carga People'!AM$2,0))</f>
        <v>0</v>
      </c>
      <c r="AN133" s="140">
        <f>IF(ISERROR(VLOOKUP($C133,'LINHA 1'!$C$6:$BM$162,'Carga People'!AN$2,0)),0,VLOOKUP($C133,'LINHA 1'!$C$6:$BM$162,'Carga People'!AN$2,0))+IF(ISERROR(VLOOKUP($C133,'LINHA 2'!$C$6:$BM$114,'Carga People'!AN$2,0)),0,VLOOKUP($C133,'LINHA 2'!$C$6:$BM$114,'Carga People'!AN$2,0))+IF(ISERROR(VLOOKUP($C133,'LINHA 3'!$C$6:$BM$106,'Carga People'!AN$2,0)),0,VLOOKUP($C133,'LINHA 3'!$C$6:$BM$106,'Carga People'!AN$2,0))</f>
        <v>0</v>
      </c>
      <c r="AO133" s="140">
        <f>IF(ISERROR(VLOOKUP($C133,'LINHA 1'!$C$6:$BM$162,'Carga People'!AO$2,0)),0,VLOOKUP($C133,'LINHA 1'!$C$6:$BM$162,'Carga People'!AO$2,0))+IF(ISERROR(VLOOKUP($C133,'LINHA 2'!$C$6:$BM$114,'Carga People'!AO$2,0)),0,VLOOKUP($C133,'LINHA 2'!$C$6:$BM$114,'Carga People'!AO$2,0))+IF(ISERROR(VLOOKUP($C133,'LINHA 3'!$C$6:$BM$106,'Carga People'!AO$2,0)),0,VLOOKUP($C133,'LINHA 3'!$C$6:$BM$106,'Carga People'!AO$2,0))</f>
        <v>0</v>
      </c>
      <c r="AP133" s="140">
        <f>IF(ISERROR(VLOOKUP($C133,'LINHA 1'!$C$6:$BM$162,'Carga People'!AP$2,0)),0,VLOOKUP($C133,'LINHA 1'!$C$6:$BM$162,'Carga People'!AP$2,0))+IF(ISERROR(VLOOKUP($C133,'LINHA 2'!$C$6:$BM$114,'Carga People'!AP$2,0)),0,VLOOKUP($C133,'LINHA 2'!$C$6:$BM$114,'Carga People'!AP$2,0))+IF(ISERROR(VLOOKUP($C133,'LINHA 3'!$C$6:$BM$106,'Carga People'!AP$2,0)),0,VLOOKUP($C133,'LINHA 3'!$C$6:$BM$106,'Carga People'!AP$2,0))</f>
        <v>0</v>
      </c>
      <c r="AQ133" s="140">
        <f>IF(ISERROR(VLOOKUP($C133,'LINHA 1'!$C$6:$BM$162,'Carga People'!AQ$2,0)),0,VLOOKUP($C133,'LINHA 1'!$C$6:$BM$162,'Carga People'!AQ$2,0))+IF(ISERROR(VLOOKUP($C133,'LINHA 2'!$C$6:$BM$114,'Carga People'!AQ$2,0)),0,VLOOKUP($C133,'LINHA 2'!$C$6:$BM$114,'Carga People'!AQ$2,0))+IF(ISERROR(VLOOKUP($C133,'LINHA 3'!$C$6:$BM$106,'Carga People'!AQ$2,0)),0,VLOOKUP($C133,'LINHA 3'!$C$6:$BM$106,'Carga People'!AQ$2,0))</f>
        <v>0</v>
      </c>
      <c r="AR133" s="140">
        <f>IF(ISERROR(VLOOKUP($C133,'LINHA 1'!$C$6:$BM$162,'Carga People'!AR$2,0)),0,VLOOKUP($C133,'LINHA 1'!$C$6:$BM$162,'Carga People'!AR$2,0))+IF(ISERROR(VLOOKUP($C133,'LINHA 2'!$C$6:$BM$114,'Carga People'!AR$2,0)),0,VLOOKUP($C133,'LINHA 2'!$C$6:$BM$114,'Carga People'!AR$2,0))+IF(ISERROR(VLOOKUP($C133,'LINHA 3'!$C$6:$BM$106,'Carga People'!AR$2,0)),0,VLOOKUP($C133,'LINHA 3'!$C$6:$BM$106,'Carga People'!AR$2,0))</f>
        <v>0</v>
      </c>
      <c r="AS133" s="140">
        <f>IF(ISERROR(VLOOKUP($C133,'LINHA 1'!$C$6:$BM$162,'Carga People'!AS$2,0)),0,VLOOKUP($C133,'LINHA 1'!$C$6:$BM$162,'Carga People'!AS$2,0))+IF(ISERROR(VLOOKUP($C133,'LINHA 2'!$C$6:$BM$114,'Carga People'!AS$2,0)),0,VLOOKUP($C133,'LINHA 2'!$C$6:$BM$114,'Carga People'!AS$2,0))+IF(ISERROR(VLOOKUP($C133,'LINHA 3'!$C$6:$BM$106,'Carga People'!AS$2,0)),0,VLOOKUP($C133,'LINHA 3'!$C$6:$BM$106,'Carga People'!AS$2,0))</f>
        <v>0</v>
      </c>
      <c r="AT133" s="140">
        <f>IF(ISERROR(VLOOKUP($C133,'LINHA 1'!$C$6:$BM$162,'Carga People'!AT$2,0)),0,VLOOKUP($C133,'LINHA 1'!$C$6:$BM$162,'Carga People'!AT$2,0))+IF(ISERROR(VLOOKUP($C133,'LINHA 2'!$C$6:$BM$114,'Carga People'!AT$2,0)),0,VLOOKUP($C133,'LINHA 2'!$C$6:$BM$114,'Carga People'!AT$2,0))+IF(ISERROR(VLOOKUP($C133,'LINHA 3'!$C$6:$BM$106,'Carga People'!AT$2,0)),0,VLOOKUP($C133,'LINHA 3'!$C$6:$BM$106,'Carga People'!AT$2,0))</f>
        <v>0</v>
      </c>
      <c r="AU133" s="367">
        <f t="shared" si="17"/>
        <v>0</v>
      </c>
      <c r="AV133" s="780" t="str">
        <f t="shared" si="13"/>
        <v/>
      </c>
      <c r="AW133" s="90">
        <f>IF(D133="","",VLOOKUP(D133,MI_ME!$D$5:$AQ$336,39,0))</f>
        <v>0</v>
      </c>
      <c r="AX133" s="660"/>
    </row>
    <row r="134" spans="1:50" ht="18" customHeight="1" x14ac:dyDescent="0.3">
      <c r="A134" s="1792"/>
      <c r="B134" s="771" t="s">
        <v>303</v>
      </c>
      <c r="C134" s="771" t="s">
        <v>378</v>
      </c>
      <c r="D134" s="771" t="s">
        <v>325</v>
      </c>
      <c r="E134" s="1457" t="s">
        <v>896</v>
      </c>
      <c r="F134" s="771" t="s">
        <v>15</v>
      </c>
      <c r="G134" s="136"/>
      <c r="H134" s="145"/>
      <c r="I134" s="138"/>
      <c r="J134" s="139">
        <f>IF(ISERROR(VLOOKUP($C134,'LINHA 1'!$C$6:$BM$162,'Carga People'!J$2,0)),0,VLOOKUP($C134,'LINHA 1'!$C$6:$BM$162,'Carga People'!J$2,0))+IF(ISERROR(VLOOKUP($C134,'LINHA 2'!$C$6:$BM$114,'Carga People'!J$2,0)),0,VLOOKUP($C134,'LINHA 2'!$C$6:$BM$114,'Carga People'!J$2,0))+IF(ISERROR(VLOOKUP($C134,'LINHA 3'!$C$6:$BM$106,'Carga People'!J$2,0)),0,VLOOKUP($C134,'LINHA 3'!$C$6:$BM$106,'Carga People'!J$2,0))</f>
        <v>720</v>
      </c>
      <c r="K134" s="140">
        <f>IF(ISERROR(VLOOKUP($C134,'LINHA 1'!$C$6:$BM$162,'Carga People'!K$2,0)),0,VLOOKUP($C134,'LINHA 1'!$C$6:$BM$162,'Carga People'!K$2,0))+IF(ISERROR(VLOOKUP($C134,'LINHA 2'!$C$6:$BM$114,'Carga People'!K$2,0)),0,VLOOKUP($C134,'LINHA 2'!$C$6:$BM$114,'Carga People'!K$2,0))+IF(ISERROR(VLOOKUP($C134,'LINHA 3'!$C$6:$BM$106,'Carga People'!K$2,0)),0,VLOOKUP($C134,'LINHA 3'!$C$6:$BM$106,'Carga People'!K$2,0))</f>
        <v>0</v>
      </c>
      <c r="L134" s="140">
        <f>IF(ISERROR(VLOOKUP($C134,'LINHA 1'!$C$6:$BM$162,'Carga People'!L$2,0)),0,VLOOKUP($C134,'LINHA 1'!$C$6:$BM$162,'Carga People'!L$2,0))+IF(ISERROR(VLOOKUP($C134,'LINHA 2'!$C$6:$BM$114,'Carga People'!L$2,0)),0,VLOOKUP($C134,'LINHA 2'!$C$6:$BM$114,'Carga People'!L$2,0))+IF(ISERROR(VLOOKUP($C134,'LINHA 3'!$C$6:$BM$106,'Carga People'!L$2,0)),0,VLOOKUP($C134,'LINHA 3'!$C$6:$BM$106,'Carga People'!L$2,0))</f>
        <v>0</v>
      </c>
      <c r="M134" s="140">
        <f>IF(ISERROR(VLOOKUP($C134,'LINHA 1'!$C$6:$BM$162,'Carga People'!M$2,0)),0,VLOOKUP($C134,'LINHA 1'!$C$6:$BM$162,'Carga People'!M$2,0))+IF(ISERROR(VLOOKUP($C134,'LINHA 2'!$C$6:$BM$114,'Carga People'!M$2,0)),0,VLOOKUP($C134,'LINHA 2'!$C$6:$BM$114,'Carga People'!M$2,0))+IF(ISERROR(VLOOKUP($C134,'LINHA 3'!$C$6:$BM$106,'Carga People'!M$2,0)),0,VLOOKUP($C134,'LINHA 3'!$C$6:$BM$106,'Carga People'!M$2,0))</f>
        <v>720</v>
      </c>
      <c r="N134" s="140">
        <f>IF(ISERROR(VLOOKUP($C134,'LINHA 1'!$C$6:$BM$162,'Carga People'!N$2,0)),0,VLOOKUP($C134,'LINHA 1'!$C$6:$BM$162,'Carga People'!N$2,0))+IF(ISERROR(VLOOKUP($C134,'LINHA 2'!$C$6:$BM$114,'Carga People'!N$2,0)),0,VLOOKUP($C134,'LINHA 2'!$C$6:$BM$114,'Carga People'!N$2,0))+IF(ISERROR(VLOOKUP($C134,'LINHA 3'!$C$6:$BM$106,'Carga People'!N$2,0)),0,VLOOKUP($C134,'LINHA 3'!$C$6:$BM$106,'Carga People'!N$2,0))</f>
        <v>480</v>
      </c>
      <c r="O134" s="140">
        <f>IF(ISERROR(VLOOKUP($C134,'LINHA 1'!$C$6:$BM$162,'Carga People'!O$2,0)),0,VLOOKUP($C134,'LINHA 1'!$C$6:$BM$162,'Carga People'!O$2,0))+IF(ISERROR(VLOOKUP($C134,'LINHA 2'!$C$6:$BM$114,'Carga People'!O$2,0)),0,VLOOKUP($C134,'LINHA 2'!$C$6:$BM$114,'Carga People'!O$2,0))+IF(ISERROR(VLOOKUP($C134,'LINHA 3'!$C$6:$BM$106,'Carga People'!O$2,0)),0,VLOOKUP($C134,'LINHA 3'!$C$6:$BM$106,'Carga People'!O$2,0))</f>
        <v>0</v>
      </c>
      <c r="P134" s="140">
        <f>IF(ISERROR(VLOOKUP($C134,'LINHA 1'!$C$6:$BM$162,'Carga People'!P$2,0)),0,VLOOKUP($C134,'LINHA 1'!$C$6:$BM$162,'Carga People'!P$2,0))+IF(ISERROR(VLOOKUP($C134,'LINHA 2'!$C$6:$BM$114,'Carga People'!P$2,0)),0,VLOOKUP($C134,'LINHA 2'!$C$6:$BM$114,'Carga People'!P$2,0))+IF(ISERROR(VLOOKUP($C134,'LINHA 3'!$C$6:$BM$106,'Carga People'!P$2,0)),0,VLOOKUP($C134,'LINHA 3'!$C$6:$BM$106,'Carga People'!P$2,0))</f>
        <v>0</v>
      </c>
      <c r="Q134" s="140">
        <f>IF(ISERROR(VLOOKUP($C134,'LINHA 1'!$C$6:$BM$162,'Carga People'!Q$2,0)),0,VLOOKUP($C134,'LINHA 1'!$C$6:$BM$162,'Carga People'!Q$2,0))+IF(ISERROR(VLOOKUP($C134,'LINHA 2'!$C$6:$BM$114,'Carga People'!Q$2,0)),0,VLOOKUP($C134,'LINHA 2'!$C$6:$BM$114,'Carga People'!Q$2,0))+IF(ISERROR(VLOOKUP($C134,'LINHA 3'!$C$6:$BM$106,'Carga People'!Q$2,0)),0,VLOOKUP($C134,'LINHA 3'!$C$6:$BM$106,'Carga People'!Q$2,0))</f>
        <v>480</v>
      </c>
      <c r="R134" s="140">
        <f>IF(ISERROR(VLOOKUP($C134,'LINHA 1'!$C$6:$BM$162,'Carga People'!R$2,0)),0,VLOOKUP($C134,'LINHA 1'!$C$6:$BM$162,'Carga People'!R$2,0))+IF(ISERROR(VLOOKUP($C134,'LINHA 2'!$C$6:$BM$114,'Carga People'!R$2,0)),0,VLOOKUP($C134,'LINHA 2'!$C$6:$BM$114,'Carga People'!R$2,0))+IF(ISERROR(VLOOKUP($C134,'LINHA 3'!$C$6:$BM$106,'Carga People'!R$2,0)),0,VLOOKUP($C134,'LINHA 3'!$C$6:$BM$106,'Carga People'!R$2,0))</f>
        <v>720</v>
      </c>
      <c r="S134" s="140">
        <f>IF(ISERROR(VLOOKUP($C134,'LINHA 1'!$C$6:$BM$162,'Carga People'!S$2,0)),0,VLOOKUP($C134,'LINHA 1'!$C$6:$BM$162,'Carga People'!S$2,0))+IF(ISERROR(VLOOKUP($C134,'LINHA 2'!$C$6:$BM$114,'Carga People'!S$2,0)),0,VLOOKUP($C134,'LINHA 2'!$C$6:$BM$114,'Carga People'!S$2,0))+IF(ISERROR(VLOOKUP($C134,'LINHA 3'!$C$6:$BM$106,'Carga People'!S$2,0)),0,VLOOKUP($C134,'LINHA 3'!$C$6:$BM$106,'Carga People'!S$2,0))</f>
        <v>0</v>
      </c>
      <c r="T134" s="140">
        <f>IF(ISERROR(VLOOKUP($C134,'LINHA 1'!$C$6:$BM$162,'Carga People'!T$2,0)),0,VLOOKUP($C134,'LINHA 1'!$C$6:$BM$162,'Carga People'!T$2,0))+IF(ISERROR(VLOOKUP($C134,'LINHA 2'!$C$6:$BM$114,'Carga People'!T$2,0)),0,VLOOKUP($C134,'LINHA 2'!$C$6:$BM$114,'Carga People'!T$2,0))+IF(ISERROR(VLOOKUP($C134,'LINHA 3'!$C$6:$BM$106,'Carga People'!T$2,0)),0,VLOOKUP($C134,'LINHA 3'!$C$6:$BM$106,'Carga People'!T$2,0))</f>
        <v>480</v>
      </c>
      <c r="U134" s="140">
        <f>IF(ISERROR(VLOOKUP($C134,'LINHA 1'!$C$6:$BM$162,'Carga People'!U$2,0)),0,VLOOKUP($C134,'LINHA 1'!$C$6:$BM$162,'Carga People'!U$2,0))+IF(ISERROR(VLOOKUP($C134,'LINHA 2'!$C$6:$BM$114,'Carga People'!U$2,0)),0,VLOOKUP($C134,'LINHA 2'!$C$6:$BM$114,'Carga People'!U$2,0))+IF(ISERROR(VLOOKUP($C134,'LINHA 3'!$C$6:$BM$106,'Carga People'!U$2,0)),0,VLOOKUP($C134,'LINHA 3'!$C$6:$BM$106,'Carga People'!U$2,0))</f>
        <v>0</v>
      </c>
      <c r="V134" s="140">
        <f>IF(ISERROR(VLOOKUP($C134,'LINHA 1'!$C$6:$BM$162,'Carga People'!V$2,0)),0,VLOOKUP($C134,'LINHA 1'!$C$6:$BM$162,'Carga People'!V$2,0))+IF(ISERROR(VLOOKUP($C134,'LINHA 2'!$C$6:$BM$114,'Carga People'!V$2,0)),0,VLOOKUP($C134,'LINHA 2'!$C$6:$BM$114,'Carga People'!V$2,0))+IF(ISERROR(VLOOKUP($C134,'LINHA 3'!$C$6:$BM$106,'Carga People'!V$2,0)),0,VLOOKUP($C134,'LINHA 3'!$C$6:$BM$106,'Carga People'!V$2,0))</f>
        <v>0</v>
      </c>
      <c r="W134" s="140">
        <f>IF(ISERROR(VLOOKUP($C134,'LINHA 1'!$C$6:$BM$162,'Carga People'!W$2,0)),0,VLOOKUP($C134,'LINHA 1'!$C$6:$BM$162,'Carga People'!W$2,0))+IF(ISERROR(VLOOKUP($C134,'LINHA 2'!$C$6:$BM$114,'Carga People'!W$2,0)),0,VLOOKUP($C134,'LINHA 2'!$C$6:$BM$114,'Carga People'!W$2,0))+IF(ISERROR(VLOOKUP($C134,'LINHA 3'!$C$6:$BM$106,'Carga People'!W$2,0)),0,VLOOKUP($C134,'LINHA 3'!$C$6:$BM$106,'Carga People'!W$2,0))</f>
        <v>480</v>
      </c>
      <c r="X134" s="140">
        <f>IF(ISERROR(VLOOKUP($C134,'LINHA 1'!$C$6:$BM$162,'Carga People'!X$2,0)),0,VLOOKUP($C134,'LINHA 1'!$C$6:$BM$162,'Carga People'!X$2,0))+IF(ISERROR(VLOOKUP($C134,'LINHA 2'!$C$6:$BM$114,'Carga People'!X$2,0)),0,VLOOKUP($C134,'LINHA 2'!$C$6:$BM$114,'Carga People'!X$2,0))+IF(ISERROR(VLOOKUP($C134,'LINHA 3'!$C$6:$BM$106,'Carga People'!X$2,0)),0,VLOOKUP($C134,'LINHA 3'!$C$6:$BM$106,'Carga People'!X$2,0))</f>
        <v>480</v>
      </c>
      <c r="Y134" s="140">
        <f>IF(ISERROR(VLOOKUP($C134,'LINHA 1'!$C$6:$BM$162,'Carga People'!Y$2,0)),0,VLOOKUP($C134,'LINHA 1'!$C$6:$BM$162,'Carga People'!Y$2,0))+IF(ISERROR(VLOOKUP($C134,'LINHA 2'!$C$6:$BM$114,'Carga People'!Y$2,0)),0,VLOOKUP($C134,'LINHA 2'!$C$6:$BM$114,'Carga People'!Y$2,0))+IF(ISERROR(VLOOKUP($C134,'LINHA 3'!$C$6:$BM$106,'Carga People'!Y$2,0)),0,VLOOKUP($C134,'LINHA 3'!$C$6:$BM$106,'Carga People'!Y$2,0))</f>
        <v>720</v>
      </c>
      <c r="Z134" s="140">
        <f>IF(ISERROR(VLOOKUP($C134,'LINHA 1'!$C$6:$BM$162,'Carga People'!Z$2,0)),0,VLOOKUP($C134,'LINHA 1'!$C$6:$BM$162,'Carga People'!Z$2,0))+IF(ISERROR(VLOOKUP($C134,'LINHA 2'!$C$6:$BM$114,'Carga People'!Z$2,0)),0,VLOOKUP($C134,'LINHA 2'!$C$6:$BM$114,'Carga People'!Z$2,0))+IF(ISERROR(VLOOKUP($C134,'LINHA 3'!$C$6:$BM$106,'Carga People'!Z$2,0)),0,VLOOKUP($C134,'LINHA 3'!$C$6:$BM$106,'Carga People'!Z$2,0))</f>
        <v>0</v>
      </c>
      <c r="AA134" s="140">
        <f>IF(ISERROR(VLOOKUP($C134,'LINHA 1'!$C$6:$BM$162,'Carga People'!AA$2,0)),0,VLOOKUP($C134,'LINHA 1'!$C$6:$BM$162,'Carga People'!AA$2,0))+IF(ISERROR(VLOOKUP($C134,'LINHA 2'!$C$6:$BM$114,'Carga People'!AA$2,0)),0,VLOOKUP($C134,'LINHA 2'!$C$6:$BM$114,'Carga People'!AA$2,0))+IF(ISERROR(VLOOKUP($C134,'LINHA 3'!$C$6:$BM$106,'Carga People'!AA$2,0)),0,VLOOKUP($C134,'LINHA 3'!$C$6:$BM$106,'Carga People'!AA$2,0))</f>
        <v>480</v>
      </c>
      <c r="AB134" s="140">
        <f>IF(ISERROR(VLOOKUP($C134,'LINHA 1'!$C$6:$BM$162,'Carga People'!AB$2,0)),0,VLOOKUP($C134,'LINHA 1'!$C$6:$BM$162,'Carga People'!AB$2,0))+IF(ISERROR(VLOOKUP($C134,'LINHA 2'!$C$6:$BM$114,'Carga People'!AB$2,0)),0,VLOOKUP($C134,'LINHA 2'!$C$6:$BM$114,'Carga People'!AB$2,0))+IF(ISERROR(VLOOKUP($C134,'LINHA 3'!$C$6:$BM$106,'Carga People'!AB$2,0)),0,VLOOKUP($C134,'LINHA 3'!$C$6:$BM$106,'Carga People'!AB$2,0))</f>
        <v>0</v>
      </c>
      <c r="AC134" s="140">
        <f>IF(ISERROR(VLOOKUP($C134,'LINHA 1'!$C$6:$BM$162,'Carga People'!AC$2,0)),0,VLOOKUP($C134,'LINHA 1'!$C$6:$BM$162,'Carga People'!AC$2,0))+IF(ISERROR(VLOOKUP($C134,'LINHA 2'!$C$6:$BM$114,'Carga People'!AC$2,0)),0,VLOOKUP($C134,'LINHA 2'!$C$6:$BM$114,'Carga People'!AC$2,0))+IF(ISERROR(VLOOKUP($C134,'LINHA 3'!$C$6:$BM$106,'Carga People'!AC$2,0)),0,VLOOKUP($C134,'LINHA 3'!$C$6:$BM$106,'Carga People'!AC$2,0))</f>
        <v>0</v>
      </c>
      <c r="AD134" s="140">
        <f>IF(ISERROR(VLOOKUP($C134,'LINHA 1'!$C$6:$BM$162,'Carga People'!AD$2,0)),0,VLOOKUP($C134,'LINHA 1'!$C$6:$BM$162,'Carga People'!AD$2,0))+IF(ISERROR(VLOOKUP($C134,'LINHA 2'!$C$6:$BM$114,'Carga People'!AD$2,0)),0,VLOOKUP($C134,'LINHA 2'!$C$6:$BM$114,'Carga People'!AD$2,0))+IF(ISERROR(VLOOKUP($C134,'LINHA 3'!$C$6:$BM$106,'Carga People'!AD$2,0)),0,VLOOKUP($C134,'LINHA 3'!$C$6:$BM$106,'Carga People'!AD$2,0))</f>
        <v>720</v>
      </c>
      <c r="AE134" s="140">
        <f>IF(ISERROR(VLOOKUP($C134,'LINHA 1'!$C$6:$BM$162,'Carga People'!AE$2,0)),0,VLOOKUP($C134,'LINHA 1'!$C$6:$BM$162,'Carga People'!AE$2,0))+IF(ISERROR(VLOOKUP($C134,'LINHA 2'!$C$6:$BM$114,'Carga People'!AE$2,0)),0,VLOOKUP($C134,'LINHA 2'!$C$6:$BM$114,'Carga People'!AE$2,0))+IF(ISERROR(VLOOKUP($C134,'LINHA 3'!$C$6:$BM$106,'Carga People'!AE$2,0)),0,VLOOKUP($C134,'LINHA 3'!$C$6:$BM$106,'Carga People'!AE$2,0))</f>
        <v>480</v>
      </c>
      <c r="AF134" s="140">
        <f>IF(ISERROR(VLOOKUP($C134,'LINHA 1'!$C$6:$BM$162,'Carga People'!AF$2,0)),0,VLOOKUP($C134,'LINHA 1'!$C$6:$BM$162,'Carga People'!AF$2,0))+IF(ISERROR(VLOOKUP($C134,'LINHA 2'!$C$6:$BM$114,'Carga People'!AF$2,0)),0,VLOOKUP($C134,'LINHA 2'!$C$6:$BM$114,'Carga People'!AF$2,0))+IF(ISERROR(VLOOKUP($C134,'LINHA 3'!$C$6:$BM$106,'Carga People'!AF$2,0)),0,VLOOKUP($C134,'LINHA 3'!$C$6:$BM$106,'Carga People'!AF$2,0))</f>
        <v>0</v>
      </c>
      <c r="AG134" s="140">
        <f>IF(ISERROR(VLOOKUP($C134,'LINHA 1'!$C$6:$BM$162,'Carga People'!AG$2,0)),0,VLOOKUP($C134,'LINHA 1'!$C$6:$BM$162,'Carga People'!AG$2,0))+IF(ISERROR(VLOOKUP($C134,'LINHA 2'!$C$6:$BM$114,'Carga People'!AG$2,0)),0,VLOOKUP($C134,'LINHA 2'!$C$6:$BM$114,'Carga People'!AG$2,0))+IF(ISERROR(VLOOKUP($C134,'LINHA 3'!$C$6:$BM$106,'Carga People'!AG$2,0)),0,VLOOKUP($C134,'LINHA 3'!$C$6:$BM$106,'Carga People'!AG$2,0))</f>
        <v>0</v>
      </c>
      <c r="AH134" s="140">
        <f>IF(ISERROR(VLOOKUP($C134,'LINHA 1'!$C$6:$BM$162,'Carga People'!AH$2,0)),0,VLOOKUP($C134,'LINHA 1'!$C$6:$BM$162,'Carga People'!AH$2,0))+IF(ISERROR(VLOOKUP($C134,'LINHA 2'!$C$6:$BM$114,'Carga People'!AH$2,0)),0,VLOOKUP($C134,'LINHA 2'!$C$6:$BM$114,'Carga People'!AH$2,0))+IF(ISERROR(VLOOKUP($C134,'LINHA 3'!$C$6:$BM$106,'Carga People'!AH$2,0)),0,VLOOKUP($C134,'LINHA 3'!$C$6:$BM$106,'Carga People'!AH$2,0))</f>
        <v>0</v>
      </c>
      <c r="AI134" s="140">
        <f>IF(ISERROR(VLOOKUP($C134,'LINHA 1'!$C$6:$BM$162,'Carga People'!AI$2,0)),0,VLOOKUP($C134,'LINHA 1'!$C$6:$BM$162,'Carga People'!AI$2,0))+IF(ISERROR(VLOOKUP($C134,'LINHA 2'!$C$6:$BM$114,'Carga People'!AI$2,0)),0,VLOOKUP($C134,'LINHA 2'!$C$6:$BM$114,'Carga People'!AI$2,0))+IF(ISERROR(VLOOKUP($C134,'LINHA 3'!$C$6:$BM$106,'Carga People'!AI$2,0)),0,VLOOKUP($C134,'LINHA 3'!$C$6:$BM$106,'Carga People'!AI$2,0))</f>
        <v>0</v>
      </c>
      <c r="AJ134" s="140">
        <f>IF(ISERROR(VLOOKUP($C134,'LINHA 1'!$C$6:$BM$162,'Carga People'!AJ$2,0)),0,VLOOKUP($C134,'LINHA 1'!$C$6:$BM$162,'Carga People'!AJ$2,0))+IF(ISERROR(VLOOKUP($C134,'LINHA 2'!$C$6:$BM$114,'Carga People'!AJ$2,0)),0,VLOOKUP($C134,'LINHA 2'!$C$6:$BM$114,'Carga People'!AJ$2,0))+IF(ISERROR(VLOOKUP($C134,'LINHA 3'!$C$6:$BM$106,'Carga People'!AJ$2,0)),0,VLOOKUP($C134,'LINHA 3'!$C$6:$BM$106,'Carga People'!AJ$2,0))</f>
        <v>0</v>
      </c>
      <c r="AK134" s="140">
        <f>IF(ISERROR(VLOOKUP($C134,'LINHA 1'!$C$6:$BM$162,'Carga People'!AK$2,0)),0,VLOOKUP($C134,'LINHA 1'!$C$6:$BM$162,'Carga People'!AK$2,0))+IF(ISERROR(VLOOKUP($C134,'LINHA 2'!$C$6:$BM$114,'Carga People'!AK$2,0)),0,VLOOKUP($C134,'LINHA 2'!$C$6:$BM$114,'Carga People'!AK$2,0))+IF(ISERROR(VLOOKUP($C134,'LINHA 3'!$C$6:$BM$106,'Carga People'!AK$2,0)),0,VLOOKUP($C134,'LINHA 3'!$C$6:$BM$106,'Carga People'!AK$2,0))</f>
        <v>0</v>
      </c>
      <c r="AL134" s="140">
        <f>IF(ISERROR(VLOOKUP($C134,'LINHA 1'!$C$6:$BM$162,'Carga People'!AL$2,0)),0,VLOOKUP($C134,'LINHA 1'!$C$6:$BM$162,'Carga People'!AL$2,0))+IF(ISERROR(VLOOKUP($C134,'LINHA 2'!$C$6:$BM$114,'Carga People'!AL$2,0)),0,VLOOKUP($C134,'LINHA 2'!$C$6:$BM$114,'Carga People'!AL$2,0))+IF(ISERROR(VLOOKUP($C134,'LINHA 3'!$C$6:$BM$106,'Carga People'!AL$2,0)),0,VLOOKUP($C134,'LINHA 3'!$C$6:$BM$106,'Carga People'!AL$2,0))</f>
        <v>0</v>
      </c>
      <c r="AM134" s="140">
        <f>IF(ISERROR(VLOOKUP($C134,'LINHA 1'!$C$6:$BM$162,'Carga People'!AM$2,0)),0,VLOOKUP($C134,'LINHA 1'!$C$6:$BM$162,'Carga People'!AM$2,0))+IF(ISERROR(VLOOKUP($C134,'LINHA 2'!$C$6:$BM$114,'Carga People'!AM$2,0)),0,VLOOKUP($C134,'LINHA 2'!$C$6:$BM$114,'Carga People'!AM$2,0))+IF(ISERROR(VLOOKUP($C134,'LINHA 3'!$C$6:$BM$106,'Carga People'!AM$2,0)),0,VLOOKUP($C134,'LINHA 3'!$C$6:$BM$106,'Carga People'!AM$2,0))</f>
        <v>0</v>
      </c>
      <c r="AN134" s="140">
        <f>IF(ISERROR(VLOOKUP($C134,'LINHA 1'!$C$6:$BM$162,'Carga People'!AN$2,0)),0,VLOOKUP($C134,'LINHA 1'!$C$6:$BM$162,'Carga People'!AN$2,0))+IF(ISERROR(VLOOKUP($C134,'LINHA 2'!$C$6:$BM$114,'Carga People'!AN$2,0)),0,VLOOKUP($C134,'LINHA 2'!$C$6:$BM$114,'Carga People'!AN$2,0))+IF(ISERROR(VLOOKUP($C134,'LINHA 3'!$C$6:$BM$106,'Carga People'!AN$2,0)),0,VLOOKUP($C134,'LINHA 3'!$C$6:$BM$106,'Carga People'!AN$2,0))</f>
        <v>0</v>
      </c>
      <c r="AO134" s="140">
        <f>IF(ISERROR(VLOOKUP($C134,'LINHA 1'!$C$6:$BM$162,'Carga People'!AO$2,0)),0,VLOOKUP($C134,'LINHA 1'!$C$6:$BM$162,'Carga People'!AO$2,0))+IF(ISERROR(VLOOKUP($C134,'LINHA 2'!$C$6:$BM$114,'Carga People'!AO$2,0)),0,VLOOKUP($C134,'LINHA 2'!$C$6:$BM$114,'Carga People'!AO$2,0))+IF(ISERROR(VLOOKUP($C134,'LINHA 3'!$C$6:$BM$106,'Carga People'!AO$2,0)),0,VLOOKUP($C134,'LINHA 3'!$C$6:$BM$106,'Carga People'!AO$2,0))</f>
        <v>0</v>
      </c>
      <c r="AP134" s="140">
        <f>IF(ISERROR(VLOOKUP($C134,'LINHA 1'!$C$6:$BM$162,'Carga People'!AP$2,0)),0,VLOOKUP($C134,'LINHA 1'!$C$6:$BM$162,'Carga People'!AP$2,0))+IF(ISERROR(VLOOKUP($C134,'LINHA 2'!$C$6:$BM$114,'Carga People'!AP$2,0)),0,VLOOKUP($C134,'LINHA 2'!$C$6:$BM$114,'Carga People'!AP$2,0))+IF(ISERROR(VLOOKUP($C134,'LINHA 3'!$C$6:$BM$106,'Carga People'!AP$2,0)),0,VLOOKUP($C134,'LINHA 3'!$C$6:$BM$106,'Carga People'!AP$2,0))</f>
        <v>0</v>
      </c>
      <c r="AQ134" s="140">
        <f>IF(ISERROR(VLOOKUP($C134,'LINHA 1'!$C$6:$BM$162,'Carga People'!AQ$2,0)),0,VLOOKUP($C134,'LINHA 1'!$C$6:$BM$162,'Carga People'!AQ$2,0))+IF(ISERROR(VLOOKUP($C134,'LINHA 2'!$C$6:$BM$114,'Carga People'!AQ$2,0)),0,VLOOKUP($C134,'LINHA 2'!$C$6:$BM$114,'Carga People'!AQ$2,0))+IF(ISERROR(VLOOKUP($C134,'LINHA 3'!$C$6:$BM$106,'Carga People'!AQ$2,0)),0,VLOOKUP($C134,'LINHA 3'!$C$6:$BM$106,'Carga People'!AQ$2,0))</f>
        <v>0</v>
      </c>
      <c r="AR134" s="140">
        <f>IF(ISERROR(VLOOKUP($C134,'LINHA 1'!$C$6:$BM$162,'Carga People'!AR$2,0)),0,VLOOKUP($C134,'LINHA 1'!$C$6:$BM$162,'Carga People'!AR$2,0))+IF(ISERROR(VLOOKUP($C134,'LINHA 2'!$C$6:$BM$114,'Carga People'!AR$2,0)),0,VLOOKUP($C134,'LINHA 2'!$C$6:$BM$114,'Carga People'!AR$2,0))+IF(ISERROR(VLOOKUP($C134,'LINHA 3'!$C$6:$BM$106,'Carga People'!AR$2,0)),0,VLOOKUP($C134,'LINHA 3'!$C$6:$BM$106,'Carga People'!AR$2,0))</f>
        <v>0</v>
      </c>
      <c r="AS134" s="140">
        <f>IF(ISERROR(VLOOKUP($C134,'LINHA 1'!$C$6:$BM$162,'Carga People'!AS$2,0)),0,VLOOKUP($C134,'LINHA 1'!$C$6:$BM$162,'Carga People'!AS$2,0))+IF(ISERROR(VLOOKUP($C134,'LINHA 2'!$C$6:$BM$114,'Carga People'!AS$2,0)),0,VLOOKUP($C134,'LINHA 2'!$C$6:$BM$114,'Carga People'!AS$2,0))+IF(ISERROR(VLOOKUP($C134,'LINHA 3'!$C$6:$BM$106,'Carga People'!AS$2,0)),0,VLOOKUP($C134,'LINHA 3'!$C$6:$BM$106,'Carga People'!AS$2,0))</f>
        <v>0</v>
      </c>
      <c r="AT134" s="140">
        <f>IF(ISERROR(VLOOKUP($C134,'LINHA 1'!$C$6:$BM$162,'Carga People'!AT$2,0)),0,VLOOKUP($C134,'LINHA 1'!$C$6:$BM$162,'Carga People'!AT$2,0))+IF(ISERROR(VLOOKUP($C134,'LINHA 2'!$C$6:$BM$114,'Carga People'!AT$2,0)),0,VLOOKUP($C134,'LINHA 2'!$C$6:$BM$114,'Carga People'!AT$2,0))+IF(ISERROR(VLOOKUP($C134,'LINHA 3'!$C$6:$BM$106,'Carga People'!AT$2,0)),0,VLOOKUP($C134,'LINHA 3'!$C$6:$BM$106,'Carga People'!AT$2,0))</f>
        <v>0</v>
      </c>
      <c r="AU134" s="367">
        <f t="shared" ref="AU134:AU135" si="18">SUM(J134:AT134)</f>
        <v>6960</v>
      </c>
      <c r="AV134" s="780" t="str">
        <f t="shared" si="13"/>
        <v/>
      </c>
      <c r="AW134" s="90">
        <f>IF(D134="","",VLOOKUP(D134,MI_ME!$D$5:$AQ$336,39,0))</f>
        <v>0</v>
      </c>
      <c r="AX134" s="660"/>
    </row>
    <row r="135" spans="1:50" ht="18" customHeight="1" x14ac:dyDescent="0.3">
      <c r="A135" s="1792"/>
      <c r="B135" s="771" t="s">
        <v>303</v>
      </c>
      <c r="C135" s="771" t="s">
        <v>379</v>
      </c>
      <c r="D135" s="771" t="s">
        <v>326</v>
      </c>
      <c r="E135" s="1457" t="s">
        <v>897</v>
      </c>
      <c r="F135" s="771" t="s">
        <v>15</v>
      </c>
      <c r="G135" s="136"/>
      <c r="H135" s="145"/>
      <c r="I135" s="138"/>
      <c r="J135" s="139">
        <f>IF(ISERROR(VLOOKUP($C135,'LINHA 1'!$C$6:$BM$162,'Carga People'!J$2,0)),0,VLOOKUP($C135,'LINHA 1'!$C$6:$BM$162,'Carga People'!J$2,0))+IF(ISERROR(VLOOKUP($C135,'LINHA 2'!$C$6:$BM$114,'Carga People'!J$2,0)),0,VLOOKUP($C135,'LINHA 2'!$C$6:$BM$114,'Carga People'!J$2,0))+IF(ISERROR(VLOOKUP($C135,'LINHA 3'!$C$6:$BM$106,'Carga People'!J$2,0)),0,VLOOKUP($C135,'LINHA 3'!$C$6:$BM$106,'Carga People'!J$2,0))</f>
        <v>0</v>
      </c>
      <c r="K135" s="140">
        <f>IF(ISERROR(VLOOKUP($C135,'LINHA 1'!$C$6:$BM$162,'Carga People'!K$2,0)),0,VLOOKUP($C135,'LINHA 1'!$C$6:$BM$162,'Carga People'!K$2,0))+IF(ISERROR(VLOOKUP($C135,'LINHA 2'!$C$6:$BM$114,'Carga People'!K$2,0)),0,VLOOKUP($C135,'LINHA 2'!$C$6:$BM$114,'Carga People'!K$2,0))+IF(ISERROR(VLOOKUP($C135,'LINHA 3'!$C$6:$BM$106,'Carga People'!K$2,0)),0,VLOOKUP($C135,'LINHA 3'!$C$6:$BM$106,'Carga People'!K$2,0))</f>
        <v>0</v>
      </c>
      <c r="L135" s="140">
        <f>IF(ISERROR(VLOOKUP($C135,'LINHA 1'!$C$6:$BM$162,'Carga People'!L$2,0)),0,VLOOKUP($C135,'LINHA 1'!$C$6:$BM$162,'Carga People'!L$2,0))+IF(ISERROR(VLOOKUP($C135,'LINHA 2'!$C$6:$BM$114,'Carga People'!L$2,0)),0,VLOOKUP($C135,'LINHA 2'!$C$6:$BM$114,'Carga People'!L$2,0))+IF(ISERROR(VLOOKUP($C135,'LINHA 3'!$C$6:$BM$106,'Carga People'!L$2,0)),0,VLOOKUP($C135,'LINHA 3'!$C$6:$BM$106,'Carga People'!L$2,0))</f>
        <v>0</v>
      </c>
      <c r="M135" s="140">
        <f>IF(ISERROR(VLOOKUP($C135,'LINHA 1'!$C$6:$BM$162,'Carga People'!M$2,0)),0,VLOOKUP($C135,'LINHA 1'!$C$6:$BM$162,'Carga People'!M$2,0))+IF(ISERROR(VLOOKUP($C135,'LINHA 2'!$C$6:$BM$114,'Carga People'!M$2,0)),0,VLOOKUP($C135,'LINHA 2'!$C$6:$BM$114,'Carga People'!M$2,0))+IF(ISERROR(VLOOKUP($C135,'LINHA 3'!$C$6:$BM$106,'Carga People'!M$2,0)),0,VLOOKUP($C135,'LINHA 3'!$C$6:$BM$106,'Carga People'!M$2,0))</f>
        <v>0</v>
      </c>
      <c r="N135" s="140">
        <f>IF(ISERROR(VLOOKUP($C135,'LINHA 1'!$C$6:$BM$162,'Carga People'!N$2,0)),0,VLOOKUP($C135,'LINHA 1'!$C$6:$BM$162,'Carga People'!N$2,0))+IF(ISERROR(VLOOKUP($C135,'LINHA 2'!$C$6:$BM$114,'Carga People'!N$2,0)),0,VLOOKUP($C135,'LINHA 2'!$C$6:$BM$114,'Carga People'!N$2,0))+IF(ISERROR(VLOOKUP($C135,'LINHA 3'!$C$6:$BM$106,'Carga People'!N$2,0)),0,VLOOKUP($C135,'LINHA 3'!$C$6:$BM$106,'Carga People'!N$2,0))</f>
        <v>0</v>
      </c>
      <c r="O135" s="140">
        <f>IF(ISERROR(VLOOKUP($C135,'LINHA 1'!$C$6:$BM$162,'Carga People'!O$2,0)),0,VLOOKUP($C135,'LINHA 1'!$C$6:$BM$162,'Carga People'!O$2,0))+IF(ISERROR(VLOOKUP($C135,'LINHA 2'!$C$6:$BM$114,'Carga People'!O$2,0)),0,VLOOKUP($C135,'LINHA 2'!$C$6:$BM$114,'Carga People'!O$2,0))+IF(ISERROR(VLOOKUP($C135,'LINHA 3'!$C$6:$BM$106,'Carga People'!O$2,0)),0,VLOOKUP($C135,'LINHA 3'!$C$6:$BM$106,'Carga People'!O$2,0))</f>
        <v>480</v>
      </c>
      <c r="P135" s="140">
        <f>IF(ISERROR(VLOOKUP($C135,'LINHA 1'!$C$6:$BM$162,'Carga People'!P$2,0)),0,VLOOKUP($C135,'LINHA 1'!$C$6:$BM$162,'Carga People'!P$2,0))+IF(ISERROR(VLOOKUP($C135,'LINHA 2'!$C$6:$BM$114,'Carga People'!P$2,0)),0,VLOOKUP($C135,'LINHA 2'!$C$6:$BM$114,'Carga People'!P$2,0))+IF(ISERROR(VLOOKUP($C135,'LINHA 3'!$C$6:$BM$106,'Carga People'!P$2,0)),0,VLOOKUP($C135,'LINHA 3'!$C$6:$BM$106,'Carga People'!P$2,0))</f>
        <v>480</v>
      </c>
      <c r="Q135" s="140">
        <f>IF(ISERROR(VLOOKUP($C135,'LINHA 1'!$C$6:$BM$162,'Carga People'!Q$2,0)),0,VLOOKUP($C135,'LINHA 1'!$C$6:$BM$162,'Carga People'!Q$2,0))+IF(ISERROR(VLOOKUP($C135,'LINHA 2'!$C$6:$BM$114,'Carga People'!Q$2,0)),0,VLOOKUP($C135,'LINHA 2'!$C$6:$BM$114,'Carga People'!Q$2,0))+IF(ISERROR(VLOOKUP($C135,'LINHA 3'!$C$6:$BM$106,'Carga People'!Q$2,0)),0,VLOOKUP($C135,'LINHA 3'!$C$6:$BM$106,'Carga People'!Q$2,0))</f>
        <v>0</v>
      </c>
      <c r="R135" s="140">
        <f>IF(ISERROR(VLOOKUP($C135,'LINHA 1'!$C$6:$BM$162,'Carga People'!R$2,0)),0,VLOOKUP($C135,'LINHA 1'!$C$6:$BM$162,'Carga People'!R$2,0))+IF(ISERROR(VLOOKUP($C135,'LINHA 2'!$C$6:$BM$114,'Carga People'!R$2,0)),0,VLOOKUP($C135,'LINHA 2'!$C$6:$BM$114,'Carga People'!R$2,0))+IF(ISERROR(VLOOKUP($C135,'LINHA 3'!$C$6:$BM$106,'Carga People'!R$2,0)),0,VLOOKUP($C135,'LINHA 3'!$C$6:$BM$106,'Carga People'!R$2,0))</f>
        <v>0</v>
      </c>
      <c r="S135" s="140">
        <f>IF(ISERROR(VLOOKUP($C135,'LINHA 1'!$C$6:$BM$162,'Carga People'!S$2,0)),0,VLOOKUP($C135,'LINHA 1'!$C$6:$BM$162,'Carga People'!S$2,0))+IF(ISERROR(VLOOKUP($C135,'LINHA 2'!$C$6:$BM$114,'Carga People'!S$2,0)),0,VLOOKUP($C135,'LINHA 2'!$C$6:$BM$114,'Carga People'!S$2,0))+IF(ISERROR(VLOOKUP($C135,'LINHA 3'!$C$6:$BM$106,'Carga People'!S$2,0)),0,VLOOKUP($C135,'LINHA 3'!$C$6:$BM$106,'Carga People'!S$2,0))</f>
        <v>0</v>
      </c>
      <c r="T135" s="140">
        <f>IF(ISERROR(VLOOKUP($C135,'LINHA 1'!$C$6:$BM$162,'Carga People'!T$2,0)),0,VLOOKUP($C135,'LINHA 1'!$C$6:$BM$162,'Carga People'!T$2,0))+IF(ISERROR(VLOOKUP($C135,'LINHA 2'!$C$6:$BM$114,'Carga People'!T$2,0)),0,VLOOKUP($C135,'LINHA 2'!$C$6:$BM$114,'Carga People'!T$2,0))+IF(ISERROR(VLOOKUP($C135,'LINHA 3'!$C$6:$BM$106,'Carga People'!T$2,0)),0,VLOOKUP($C135,'LINHA 3'!$C$6:$BM$106,'Carga People'!T$2,0))</f>
        <v>0</v>
      </c>
      <c r="U135" s="140">
        <f>IF(ISERROR(VLOOKUP($C135,'LINHA 1'!$C$6:$BM$162,'Carga People'!U$2,0)),0,VLOOKUP($C135,'LINHA 1'!$C$6:$BM$162,'Carga People'!U$2,0))+IF(ISERROR(VLOOKUP($C135,'LINHA 2'!$C$6:$BM$114,'Carga People'!U$2,0)),0,VLOOKUP($C135,'LINHA 2'!$C$6:$BM$114,'Carga People'!U$2,0))+IF(ISERROR(VLOOKUP($C135,'LINHA 3'!$C$6:$BM$106,'Carga People'!U$2,0)),0,VLOOKUP($C135,'LINHA 3'!$C$6:$BM$106,'Carga People'!U$2,0))</f>
        <v>480</v>
      </c>
      <c r="V135" s="140">
        <f>IF(ISERROR(VLOOKUP($C135,'LINHA 1'!$C$6:$BM$162,'Carga People'!V$2,0)),0,VLOOKUP($C135,'LINHA 1'!$C$6:$BM$162,'Carga People'!V$2,0))+IF(ISERROR(VLOOKUP($C135,'LINHA 2'!$C$6:$BM$114,'Carga People'!V$2,0)),0,VLOOKUP($C135,'LINHA 2'!$C$6:$BM$114,'Carga People'!V$2,0))+IF(ISERROR(VLOOKUP($C135,'LINHA 3'!$C$6:$BM$106,'Carga People'!V$2,0)),0,VLOOKUP($C135,'LINHA 3'!$C$6:$BM$106,'Carga People'!V$2,0))</f>
        <v>720</v>
      </c>
      <c r="W135" s="140">
        <f>IF(ISERROR(VLOOKUP($C135,'LINHA 1'!$C$6:$BM$162,'Carga People'!W$2,0)),0,VLOOKUP($C135,'LINHA 1'!$C$6:$BM$162,'Carga People'!W$2,0))+IF(ISERROR(VLOOKUP($C135,'LINHA 2'!$C$6:$BM$114,'Carga People'!W$2,0)),0,VLOOKUP($C135,'LINHA 2'!$C$6:$BM$114,'Carga People'!W$2,0))+IF(ISERROR(VLOOKUP($C135,'LINHA 3'!$C$6:$BM$106,'Carga People'!W$2,0)),0,VLOOKUP($C135,'LINHA 3'!$C$6:$BM$106,'Carga People'!W$2,0))</f>
        <v>0</v>
      </c>
      <c r="X135" s="140">
        <f>IF(ISERROR(VLOOKUP($C135,'LINHA 1'!$C$6:$BM$162,'Carga People'!X$2,0)),0,VLOOKUP($C135,'LINHA 1'!$C$6:$BM$162,'Carga People'!X$2,0))+IF(ISERROR(VLOOKUP($C135,'LINHA 2'!$C$6:$BM$114,'Carga People'!X$2,0)),0,VLOOKUP($C135,'LINHA 2'!$C$6:$BM$114,'Carga People'!X$2,0))+IF(ISERROR(VLOOKUP($C135,'LINHA 3'!$C$6:$BM$106,'Carga People'!X$2,0)),0,VLOOKUP($C135,'LINHA 3'!$C$6:$BM$106,'Carga People'!X$2,0))</f>
        <v>0</v>
      </c>
      <c r="Y135" s="140">
        <f>IF(ISERROR(VLOOKUP($C135,'LINHA 1'!$C$6:$BM$162,'Carga People'!Y$2,0)),0,VLOOKUP($C135,'LINHA 1'!$C$6:$BM$162,'Carga People'!Y$2,0))+IF(ISERROR(VLOOKUP($C135,'LINHA 2'!$C$6:$BM$114,'Carga People'!Y$2,0)),0,VLOOKUP($C135,'LINHA 2'!$C$6:$BM$114,'Carga People'!Y$2,0))+IF(ISERROR(VLOOKUP($C135,'LINHA 3'!$C$6:$BM$106,'Carga People'!Y$2,0)),0,VLOOKUP($C135,'LINHA 3'!$C$6:$BM$106,'Carga People'!Y$2,0))</f>
        <v>0</v>
      </c>
      <c r="Z135" s="140">
        <f>IF(ISERROR(VLOOKUP($C135,'LINHA 1'!$C$6:$BM$162,'Carga People'!Z$2,0)),0,VLOOKUP($C135,'LINHA 1'!$C$6:$BM$162,'Carga People'!Z$2,0))+IF(ISERROR(VLOOKUP($C135,'LINHA 2'!$C$6:$BM$114,'Carga People'!Z$2,0)),0,VLOOKUP($C135,'LINHA 2'!$C$6:$BM$114,'Carga People'!Z$2,0))+IF(ISERROR(VLOOKUP($C135,'LINHA 3'!$C$6:$BM$106,'Carga People'!Z$2,0)),0,VLOOKUP($C135,'LINHA 3'!$C$6:$BM$106,'Carga People'!Z$2,0))</f>
        <v>0</v>
      </c>
      <c r="AA135" s="140">
        <f>IF(ISERROR(VLOOKUP($C135,'LINHA 1'!$C$6:$BM$162,'Carga People'!AA$2,0)),0,VLOOKUP($C135,'LINHA 1'!$C$6:$BM$162,'Carga People'!AA$2,0))+IF(ISERROR(VLOOKUP($C135,'LINHA 2'!$C$6:$BM$114,'Carga People'!AA$2,0)),0,VLOOKUP($C135,'LINHA 2'!$C$6:$BM$114,'Carga People'!AA$2,0))+IF(ISERROR(VLOOKUP($C135,'LINHA 3'!$C$6:$BM$106,'Carga People'!AA$2,0)),0,VLOOKUP($C135,'LINHA 3'!$C$6:$BM$106,'Carga People'!AA$2,0))</f>
        <v>0</v>
      </c>
      <c r="AB135" s="140">
        <f>IF(ISERROR(VLOOKUP($C135,'LINHA 1'!$C$6:$BM$162,'Carga People'!AB$2,0)),0,VLOOKUP($C135,'LINHA 1'!$C$6:$BM$162,'Carga People'!AB$2,0))+IF(ISERROR(VLOOKUP($C135,'LINHA 2'!$C$6:$BM$114,'Carga People'!AB$2,0)),0,VLOOKUP($C135,'LINHA 2'!$C$6:$BM$114,'Carga People'!AB$2,0))+IF(ISERROR(VLOOKUP($C135,'LINHA 3'!$C$6:$BM$106,'Carga People'!AB$2,0)),0,VLOOKUP($C135,'LINHA 3'!$C$6:$BM$106,'Carga People'!AB$2,0))</f>
        <v>480</v>
      </c>
      <c r="AC135" s="140">
        <f>IF(ISERROR(VLOOKUP($C135,'LINHA 1'!$C$6:$BM$162,'Carga People'!AC$2,0)),0,VLOOKUP($C135,'LINHA 1'!$C$6:$BM$162,'Carga People'!AC$2,0))+IF(ISERROR(VLOOKUP($C135,'LINHA 2'!$C$6:$BM$114,'Carga People'!AC$2,0)),0,VLOOKUP($C135,'LINHA 2'!$C$6:$BM$114,'Carga People'!AC$2,0))+IF(ISERROR(VLOOKUP($C135,'LINHA 3'!$C$6:$BM$106,'Carga People'!AC$2,0)),0,VLOOKUP($C135,'LINHA 3'!$C$6:$BM$106,'Carga People'!AC$2,0))</f>
        <v>480</v>
      </c>
      <c r="AD135" s="140">
        <f>IF(ISERROR(VLOOKUP($C135,'LINHA 1'!$C$6:$BM$162,'Carga People'!AD$2,0)),0,VLOOKUP($C135,'LINHA 1'!$C$6:$BM$162,'Carga People'!AD$2,0))+IF(ISERROR(VLOOKUP($C135,'LINHA 2'!$C$6:$BM$114,'Carga People'!AD$2,0)),0,VLOOKUP($C135,'LINHA 2'!$C$6:$BM$114,'Carga People'!AD$2,0))+IF(ISERROR(VLOOKUP($C135,'LINHA 3'!$C$6:$BM$106,'Carga People'!AD$2,0)),0,VLOOKUP($C135,'LINHA 3'!$C$6:$BM$106,'Carga People'!AD$2,0))</f>
        <v>0</v>
      </c>
      <c r="AE135" s="140">
        <f>IF(ISERROR(VLOOKUP($C135,'LINHA 1'!$C$6:$BM$162,'Carga People'!AE$2,0)),0,VLOOKUP($C135,'LINHA 1'!$C$6:$BM$162,'Carga People'!AE$2,0))+IF(ISERROR(VLOOKUP($C135,'LINHA 2'!$C$6:$BM$114,'Carga People'!AE$2,0)),0,VLOOKUP($C135,'LINHA 2'!$C$6:$BM$114,'Carga People'!AE$2,0))+IF(ISERROR(VLOOKUP($C135,'LINHA 3'!$C$6:$BM$106,'Carga People'!AE$2,0)),0,VLOOKUP($C135,'LINHA 3'!$C$6:$BM$106,'Carga People'!AE$2,0))</f>
        <v>0</v>
      </c>
      <c r="AF135" s="140">
        <f>IF(ISERROR(VLOOKUP($C135,'LINHA 1'!$C$6:$BM$162,'Carga People'!AF$2,0)),0,VLOOKUP($C135,'LINHA 1'!$C$6:$BM$162,'Carga People'!AF$2,0))+IF(ISERROR(VLOOKUP($C135,'LINHA 2'!$C$6:$BM$114,'Carga People'!AF$2,0)),0,VLOOKUP($C135,'LINHA 2'!$C$6:$BM$114,'Carga People'!AF$2,0))+IF(ISERROR(VLOOKUP($C135,'LINHA 3'!$C$6:$BM$106,'Carga People'!AF$2,0)),0,VLOOKUP($C135,'LINHA 3'!$C$6:$BM$106,'Carga People'!AF$2,0))</f>
        <v>0</v>
      </c>
      <c r="AG135" s="140">
        <f>IF(ISERROR(VLOOKUP($C135,'LINHA 1'!$C$6:$BM$162,'Carga People'!AG$2,0)),0,VLOOKUP($C135,'LINHA 1'!$C$6:$BM$162,'Carga People'!AG$2,0))+IF(ISERROR(VLOOKUP($C135,'LINHA 2'!$C$6:$BM$114,'Carga People'!AG$2,0)),0,VLOOKUP($C135,'LINHA 2'!$C$6:$BM$114,'Carga People'!AG$2,0))+IF(ISERROR(VLOOKUP($C135,'LINHA 3'!$C$6:$BM$106,'Carga People'!AG$2,0)),0,VLOOKUP($C135,'LINHA 3'!$C$6:$BM$106,'Carga People'!AG$2,0))</f>
        <v>0</v>
      </c>
      <c r="AH135" s="140">
        <f>IF(ISERROR(VLOOKUP($C135,'LINHA 1'!$C$6:$BM$162,'Carga People'!AH$2,0)),0,VLOOKUP($C135,'LINHA 1'!$C$6:$BM$162,'Carga People'!AH$2,0))+IF(ISERROR(VLOOKUP($C135,'LINHA 2'!$C$6:$BM$114,'Carga People'!AH$2,0)),0,VLOOKUP($C135,'LINHA 2'!$C$6:$BM$114,'Carga People'!AH$2,0))+IF(ISERROR(VLOOKUP($C135,'LINHA 3'!$C$6:$BM$106,'Carga People'!AH$2,0)),0,VLOOKUP($C135,'LINHA 3'!$C$6:$BM$106,'Carga People'!AH$2,0))</f>
        <v>0</v>
      </c>
      <c r="AI135" s="140">
        <f>IF(ISERROR(VLOOKUP($C135,'LINHA 1'!$C$6:$BM$162,'Carga People'!AI$2,0)),0,VLOOKUP($C135,'LINHA 1'!$C$6:$BM$162,'Carga People'!AI$2,0))+IF(ISERROR(VLOOKUP($C135,'LINHA 2'!$C$6:$BM$114,'Carga People'!AI$2,0)),0,VLOOKUP($C135,'LINHA 2'!$C$6:$BM$114,'Carga People'!AI$2,0))+IF(ISERROR(VLOOKUP($C135,'LINHA 3'!$C$6:$BM$106,'Carga People'!AI$2,0)),0,VLOOKUP($C135,'LINHA 3'!$C$6:$BM$106,'Carga People'!AI$2,0))</f>
        <v>0</v>
      </c>
      <c r="AJ135" s="140">
        <f>IF(ISERROR(VLOOKUP($C135,'LINHA 1'!$C$6:$BM$162,'Carga People'!AJ$2,0)),0,VLOOKUP($C135,'LINHA 1'!$C$6:$BM$162,'Carga People'!AJ$2,0))+IF(ISERROR(VLOOKUP($C135,'LINHA 2'!$C$6:$BM$114,'Carga People'!AJ$2,0)),0,VLOOKUP($C135,'LINHA 2'!$C$6:$BM$114,'Carga People'!AJ$2,0))+IF(ISERROR(VLOOKUP($C135,'LINHA 3'!$C$6:$BM$106,'Carga People'!AJ$2,0)),0,VLOOKUP($C135,'LINHA 3'!$C$6:$BM$106,'Carga People'!AJ$2,0))</f>
        <v>0</v>
      </c>
      <c r="AK135" s="140">
        <f>IF(ISERROR(VLOOKUP($C135,'LINHA 1'!$C$6:$BM$162,'Carga People'!AK$2,0)),0,VLOOKUP($C135,'LINHA 1'!$C$6:$BM$162,'Carga People'!AK$2,0))+IF(ISERROR(VLOOKUP($C135,'LINHA 2'!$C$6:$BM$114,'Carga People'!AK$2,0)),0,VLOOKUP($C135,'LINHA 2'!$C$6:$BM$114,'Carga People'!AK$2,0))+IF(ISERROR(VLOOKUP($C135,'LINHA 3'!$C$6:$BM$106,'Carga People'!AK$2,0)),0,VLOOKUP($C135,'LINHA 3'!$C$6:$BM$106,'Carga People'!AK$2,0))</f>
        <v>0</v>
      </c>
      <c r="AL135" s="140">
        <f>IF(ISERROR(VLOOKUP($C135,'LINHA 1'!$C$6:$BM$162,'Carga People'!AL$2,0)),0,VLOOKUP($C135,'LINHA 1'!$C$6:$BM$162,'Carga People'!AL$2,0))+IF(ISERROR(VLOOKUP($C135,'LINHA 2'!$C$6:$BM$114,'Carga People'!AL$2,0)),0,VLOOKUP($C135,'LINHA 2'!$C$6:$BM$114,'Carga People'!AL$2,0))+IF(ISERROR(VLOOKUP($C135,'LINHA 3'!$C$6:$BM$106,'Carga People'!AL$2,0)),0,VLOOKUP($C135,'LINHA 3'!$C$6:$BM$106,'Carga People'!AL$2,0))</f>
        <v>0</v>
      </c>
      <c r="AM135" s="140">
        <f>IF(ISERROR(VLOOKUP($C135,'LINHA 1'!$C$6:$BM$162,'Carga People'!AM$2,0)),0,VLOOKUP($C135,'LINHA 1'!$C$6:$BM$162,'Carga People'!AM$2,0))+IF(ISERROR(VLOOKUP($C135,'LINHA 2'!$C$6:$BM$114,'Carga People'!AM$2,0)),0,VLOOKUP($C135,'LINHA 2'!$C$6:$BM$114,'Carga People'!AM$2,0))+IF(ISERROR(VLOOKUP($C135,'LINHA 3'!$C$6:$BM$106,'Carga People'!AM$2,0)),0,VLOOKUP($C135,'LINHA 3'!$C$6:$BM$106,'Carga People'!AM$2,0))</f>
        <v>0</v>
      </c>
      <c r="AN135" s="140">
        <f>IF(ISERROR(VLOOKUP($C135,'LINHA 1'!$C$6:$BM$162,'Carga People'!AN$2,0)),0,VLOOKUP($C135,'LINHA 1'!$C$6:$BM$162,'Carga People'!AN$2,0))+IF(ISERROR(VLOOKUP($C135,'LINHA 2'!$C$6:$BM$114,'Carga People'!AN$2,0)),0,VLOOKUP($C135,'LINHA 2'!$C$6:$BM$114,'Carga People'!AN$2,0))+IF(ISERROR(VLOOKUP($C135,'LINHA 3'!$C$6:$BM$106,'Carga People'!AN$2,0)),0,VLOOKUP($C135,'LINHA 3'!$C$6:$BM$106,'Carga People'!AN$2,0))</f>
        <v>0</v>
      </c>
      <c r="AO135" s="140">
        <f>IF(ISERROR(VLOOKUP($C135,'LINHA 1'!$C$6:$BM$162,'Carga People'!AO$2,0)),0,VLOOKUP($C135,'LINHA 1'!$C$6:$BM$162,'Carga People'!AO$2,0))+IF(ISERROR(VLOOKUP($C135,'LINHA 2'!$C$6:$BM$114,'Carga People'!AO$2,0)),0,VLOOKUP($C135,'LINHA 2'!$C$6:$BM$114,'Carga People'!AO$2,0))+IF(ISERROR(VLOOKUP($C135,'LINHA 3'!$C$6:$BM$106,'Carga People'!AO$2,0)),0,VLOOKUP($C135,'LINHA 3'!$C$6:$BM$106,'Carga People'!AO$2,0))</f>
        <v>0</v>
      </c>
      <c r="AP135" s="140">
        <f>IF(ISERROR(VLOOKUP($C135,'LINHA 1'!$C$6:$BM$162,'Carga People'!AP$2,0)),0,VLOOKUP($C135,'LINHA 1'!$C$6:$BM$162,'Carga People'!AP$2,0))+IF(ISERROR(VLOOKUP($C135,'LINHA 2'!$C$6:$BM$114,'Carga People'!AP$2,0)),0,VLOOKUP($C135,'LINHA 2'!$C$6:$BM$114,'Carga People'!AP$2,0))+IF(ISERROR(VLOOKUP($C135,'LINHA 3'!$C$6:$BM$106,'Carga People'!AP$2,0)),0,VLOOKUP($C135,'LINHA 3'!$C$6:$BM$106,'Carga People'!AP$2,0))</f>
        <v>0</v>
      </c>
      <c r="AQ135" s="140">
        <f>IF(ISERROR(VLOOKUP($C135,'LINHA 1'!$C$6:$BM$162,'Carga People'!AQ$2,0)),0,VLOOKUP($C135,'LINHA 1'!$C$6:$BM$162,'Carga People'!AQ$2,0))+IF(ISERROR(VLOOKUP($C135,'LINHA 2'!$C$6:$BM$114,'Carga People'!AQ$2,0)),0,VLOOKUP($C135,'LINHA 2'!$C$6:$BM$114,'Carga People'!AQ$2,0))+IF(ISERROR(VLOOKUP($C135,'LINHA 3'!$C$6:$BM$106,'Carga People'!AQ$2,0)),0,VLOOKUP($C135,'LINHA 3'!$C$6:$BM$106,'Carga People'!AQ$2,0))</f>
        <v>0</v>
      </c>
      <c r="AR135" s="140">
        <f>IF(ISERROR(VLOOKUP($C135,'LINHA 1'!$C$6:$BM$162,'Carga People'!AR$2,0)),0,VLOOKUP($C135,'LINHA 1'!$C$6:$BM$162,'Carga People'!AR$2,0))+IF(ISERROR(VLOOKUP($C135,'LINHA 2'!$C$6:$BM$114,'Carga People'!AR$2,0)),0,VLOOKUP($C135,'LINHA 2'!$C$6:$BM$114,'Carga People'!AR$2,0))+IF(ISERROR(VLOOKUP($C135,'LINHA 3'!$C$6:$BM$106,'Carga People'!AR$2,0)),0,VLOOKUP($C135,'LINHA 3'!$C$6:$BM$106,'Carga People'!AR$2,0))</f>
        <v>0</v>
      </c>
      <c r="AS135" s="140">
        <f>IF(ISERROR(VLOOKUP($C135,'LINHA 1'!$C$6:$BM$162,'Carga People'!AS$2,0)),0,VLOOKUP($C135,'LINHA 1'!$C$6:$BM$162,'Carga People'!AS$2,0))+IF(ISERROR(VLOOKUP($C135,'LINHA 2'!$C$6:$BM$114,'Carga People'!AS$2,0)),0,VLOOKUP($C135,'LINHA 2'!$C$6:$BM$114,'Carga People'!AS$2,0))+IF(ISERROR(VLOOKUP($C135,'LINHA 3'!$C$6:$BM$106,'Carga People'!AS$2,0)),0,VLOOKUP($C135,'LINHA 3'!$C$6:$BM$106,'Carga People'!AS$2,0))</f>
        <v>0</v>
      </c>
      <c r="AT135" s="140">
        <f>IF(ISERROR(VLOOKUP($C135,'LINHA 1'!$C$6:$BM$162,'Carga People'!AT$2,0)),0,VLOOKUP($C135,'LINHA 1'!$C$6:$BM$162,'Carga People'!AT$2,0))+IF(ISERROR(VLOOKUP($C135,'LINHA 2'!$C$6:$BM$114,'Carga People'!AT$2,0)),0,VLOOKUP($C135,'LINHA 2'!$C$6:$BM$114,'Carga People'!AT$2,0))+IF(ISERROR(VLOOKUP($C135,'LINHA 3'!$C$6:$BM$106,'Carga People'!AT$2,0)),0,VLOOKUP($C135,'LINHA 3'!$C$6:$BM$106,'Carga People'!AT$2,0))</f>
        <v>0</v>
      </c>
      <c r="AU135" s="367">
        <f t="shared" si="18"/>
        <v>3120</v>
      </c>
      <c r="AV135" s="780" t="str">
        <f t="shared" si="13"/>
        <v/>
      </c>
      <c r="AW135" s="90">
        <f>IF(D135="","",VLOOKUP(D135,MI_ME!$D$5:$AQ$336,39,0))</f>
        <v>0</v>
      </c>
      <c r="AX135" s="660"/>
    </row>
    <row r="136" spans="1:50" ht="18" hidden="1" customHeight="1" x14ac:dyDescent="0.3">
      <c r="A136" s="1792"/>
      <c r="B136" s="771" t="s">
        <v>552</v>
      </c>
      <c r="C136" s="771" t="s">
        <v>618</v>
      </c>
      <c r="D136" s="771" t="s">
        <v>550</v>
      </c>
      <c r="E136" s="1457" t="s">
        <v>902</v>
      </c>
      <c r="F136" s="771" t="s">
        <v>15</v>
      </c>
      <c r="G136" s="136"/>
      <c r="H136" s="145"/>
      <c r="I136" s="138"/>
      <c r="J136" s="139">
        <f>IF(ISERROR(VLOOKUP($C136,'LINHA 1'!$C$6:$BM$162,'Carga People'!J$2,0)),0,VLOOKUP($C136,'LINHA 1'!$C$6:$BM$162,'Carga People'!J$2,0))+IF(ISERROR(VLOOKUP($C136,'LINHA 2'!$C$6:$BM$114,'Carga People'!J$2,0)),0,VLOOKUP($C136,'LINHA 2'!$C$6:$BM$114,'Carga People'!J$2,0))+IF(ISERROR(VLOOKUP($C136,'LINHA 3'!$C$6:$BM$106,'Carga People'!J$2,0)),0,VLOOKUP($C136,'LINHA 3'!$C$6:$BM$106,'Carga People'!J$2,0))</f>
        <v>0</v>
      </c>
      <c r="K136" s="140">
        <f>IF(ISERROR(VLOOKUP($C136,'LINHA 1'!$C$6:$BM$162,'Carga People'!K$2,0)),0,VLOOKUP($C136,'LINHA 1'!$C$6:$BM$162,'Carga People'!K$2,0))+IF(ISERROR(VLOOKUP($C136,'LINHA 2'!$C$6:$BM$114,'Carga People'!K$2,0)),0,VLOOKUP($C136,'LINHA 2'!$C$6:$BM$114,'Carga People'!K$2,0))+IF(ISERROR(VLOOKUP($C136,'LINHA 3'!$C$6:$BM$106,'Carga People'!K$2,0)),0,VLOOKUP($C136,'LINHA 3'!$C$6:$BM$106,'Carga People'!K$2,0))</f>
        <v>0</v>
      </c>
      <c r="L136" s="140">
        <f>IF(ISERROR(VLOOKUP($C136,'LINHA 1'!$C$6:$BM$162,'Carga People'!L$2,0)),0,VLOOKUP($C136,'LINHA 1'!$C$6:$BM$162,'Carga People'!L$2,0))+IF(ISERROR(VLOOKUP($C136,'LINHA 2'!$C$6:$BM$114,'Carga People'!L$2,0)),0,VLOOKUP($C136,'LINHA 2'!$C$6:$BM$114,'Carga People'!L$2,0))+IF(ISERROR(VLOOKUP($C136,'LINHA 3'!$C$6:$BM$106,'Carga People'!L$2,0)),0,VLOOKUP($C136,'LINHA 3'!$C$6:$BM$106,'Carga People'!L$2,0))</f>
        <v>0</v>
      </c>
      <c r="M136" s="140">
        <f>IF(ISERROR(VLOOKUP($C136,'LINHA 1'!$C$6:$BM$162,'Carga People'!M$2,0)),0,VLOOKUP($C136,'LINHA 1'!$C$6:$BM$162,'Carga People'!M$2,0))+IF(ISERROR(VLOOKUP($C136,'LINHA 2'!$C$6:$BM$114,'Carga People'!M$2,0)),0,VLOOKUP($C136,'LINHA 2'!$C$6:$BM$114,'Carga People'!M$2,0))+IF(ISERROR(VLOOKUP($C136,'LINHA 3'!$C$6:$BM$106,'Carga People'!M$2,0)),0,VLOOKUP($C136,'LINHA 3'!$C$6:$BM$106,'Carga People'!M$2,0))</f>
        <v>0</v>
      </c>
      <c r="N136" s="140">
        <f>IF(ISERROR(VLOOKUP($C136,'LINHA 1'!$C$6:$BM$162,'Carga People'!N$2,0)),0,VLOOKUP($C136,'LINHA 1'!$C$6:$BM$162,'Carga People'!N$2,0))+IF(ISERROR(VLOOKUP($C136,'LINHA 2'!$C$6:$BM$114,'Carga People'!N$2,0)),0,VLOOKUP($C136,'LINHA 2'!$C$6:$BM$114,'Carga People'!N$2,0))+IF(ISERROR(VLOOKUP($C136,'LINHA 3'!$C$6:$BM$106,'Carga People'!N$2,0)),0,VLOOKUP($C136,'LINHA 3'!$C$6:$BM$106,'Carga People'!N$2,0))</f>
        <v>0</v>
      </c>
      <c r="O136" s="140">
        <f>IF(ISERROR(VLOOKUP($C136,'LINHA 1'!$C$6:$BM$162,'Carga People'!O$2,0)),0,VLOOKUP($C136,'LINHA 1'!$C$6:$BM$162,'Carga People'!O$2,0))+IF(ISERROR(VLOOKUP($C136,'LINHA 2'!$C$6:$BM$114,'Carga People'!O$2,0)),0,VLOOKUP($C136,'LINHA 2'!$C$6:$BM$114,'Carga People'!O$2,0))+IF(ISERROR(VLOOKUP($C136,'LINHA 3'!$C$6:$BM$106,'Carga People'!O$2,0)),0,VLOOKUP($C136,'LINHA 3'!$C$6:$BM$106,'Carga People'!O$2,0))</f>
        <v>0</v>
      </c>
      <c r="P136" s="140">
        <f>IF(ISERROR(VLOOKUP($C136,'LINHA 1'!$C$6:$BM$162,'Carga People'!P$2,0)),0,VLOOKUP($C136,'LINHA 1'!$C$6:$BM$162,'Carga People'!P$2,0))+IF(ISERROR(VLOOKUP($C136,'LINHA 2'!$C$6:$BM$114,'Carga People'!P$2,0)),0,VLOOKUP($C136,'LINHA 2'!$C$6:$BM$114,'Carga People'!P$2,0))+IF(ISERROR(VLOOKUP($C136,'LINHA 3'!$C$6:$BM$106,'Carga People'!P$2,0)),0,VLOOKUP($C136,'LINHA 3'!$C$6:$BM$106,'Carga People'!P$2,0))</f>
        <v>0</v>
      </c>
      <c r="Q136" s="140">
        <f>IF(ISERROR(VLOOKUP($C136,'LINHA 1'!$C$6:$BM$162,'Carga People'!Q$2,0)),0,VLOOKUP($C136,'LINHA 1'!$C$6:$BM$162,'Carga People'!Q$2,0))+IF(ISERROR(VLOOKUP($C136,'LINHA 2'!$C$6:$BM$114,'Carga People'!Q$2,0)),0,VLOOKUP($C136,'LINHA 2'!$C$6:$BM$114,'Carga People'!Q$2,0))+IF(ISERROR(VLOOKUP($C136,'LINHA 3'!$C$6:$BM$106,'Carga People'!Q$2,0)),0,VLOOKUP($C136,'LINHA 3'!$C$6:$BM$106,'Carga People'!Q$2,0))</f>
        <v>0</v>
      </c>
      <c r="R136" s="140">
        <f>IF(ISERROR(VLOOKUP($C136,'LINHA 1'!$C$6:$BM$162,'Carga People'!R$2,0)),0,VLOOKUP($C136,'LINHA 1'!$C$6:$BM$162,'Carga People'!R$2,0))+IF(ISERROR(VLOOKUP($C136,'LINHA 2'!$C$6:$BM$114,'Carga People'!R$2,0)),0,VLOOKUP($C136,'LINHA 2'!$C$6:$BM$114,'Carga People'!R$2,0))+IF(ISERROR(VLOOKUP($C136,'LINHA 3'!$C$6:$BM$106,'Carga People'!R$2,0)),0,VLOOKUP($C136,'LINHA 3'!$C$6:$BM$106,'Carga People'!R$2,0))</f>
        <v>0</v>
      </c>
      <c r="S136" s="140">
        <f>IF(ISERROR(VLOOKUP($C136,'LINHA 1'!$C$6:$BM$162,'Carga People'!S$2,0)),0,VLOOKUP($C136,'LINHA 1'!$C$6:$BM$162,'Carga People'!S$2,0))+IF(ISERROR(VLOOKUP($C136,'LINHA 2'!$C$6:$BM$114,'Carga People'!S$2,0)),0,VLOOKUP($C136,'LINHA 2'!$C$6:$BM$114,'Carga People'!S$2,0))+IF(ISERROR(VLOOKUP($C136,'LINHA 3'!$C$6:$BM$106,'Carga People'!S$2,0)),0,VLOOKUP($C136,'LINHA 3'!$C$6:$BM$106,'Carga People'!S$2,0))</f>
        <v>0</v>
      </c>
      <c r="T136" s="140">
        <f>IF(ISERROR(VLOOKUP($C136,'LINHA 1'!$C$6:$BM$162,'Carga People'!T$2,0)),0,VLOOKUP($C136,'LINHA 1'!$C$6:$BM$162,'Carga People'!T$2,0))+IF(ISERROR(VLOOKUP($C136,'LINHA 2'!$C$6:$BM$114,'Carga People'!T$2,0)),0,VLOOKUP($C136,'LINHA 2'!$C$6:$BM$114,'Carga People'!T$2,0))+IF(ISERROR(VLOOKUP($C136,'LINHA 3'!$C$6:$BM$106,'Carga People'!T$2,0)),0,VLOOKUP($C136,'LINHA 3'!$C$6:$BM$106,'Carga People'!T$2,0))</f>
        <v>0</v>
      </c>
      <c r="U136" s="140">
        <f>IF(ISERROR(VLOOKUP($C136,'LINHA 1'!$C$6:$BM$162,'Carga People'!U$2,0)),0,VLOOKUP($C136,'LINHA 1'!$C$6:$BM$162,'Carga People'!U$2,0))+IF(ISERROR(VLOOKUP($C136,'LINHA 2'!$C$6:$BM$114,'Carga People'!U$2,0)),0,VLOOKUP($C136,'LINHA 2'!$C$6:$BM$114,'Carga People'!U$2,0))+IF(ISERROR(VLOOKUP($C136,'LINHA 3'!$C$6:$BM$106,'Carga People'!U$2,0)),0,VLOOKUP($C136,'LINHA 3'!$C$6:$BM$106,'Carga People'!U$2,0))</f>
        <v>0</v>
      </c>
      <c r="V136" s="140">
        <f>IF(ISERROR(VLOOKUP($C136,'LINHA 1'!$C$6:$BM$162,'Carga People'!V$2,0)),0,VLOOKUP($C136,'LINHA 1'!$C$6:$BM$162,'Carga People'!V$2,0))+IF(ISERROR(VLOOKUP($C136,'LINHA 2'!$C$6:$BM$114,'Carga People'!V$2,0)),0,VLOOKUP($C136,'LINHA 2'!$C$6:$BM$114,'Carga People'!V$2,0))+IF(ISERROR(VLOOKUP($C136,'LINHA 3'!$C$6:$BM$106,'Carga People'!V$2,0)),0,VLOOKUP($C136,'LINHA 3'!$C$6:$BM$106,'Carga People'!V$2,0))</f>
        <v>0</v>
      </c>
      <c r="W136" s="140">
        <f>IF(ISERROR(VLOOKUP($C136,'LINHA 1'!$C$6:$BM$162,'Carga People'!W$2,0)),0,VLOOKUP($C136,'LINHA 1'!$C$6:$BM$162,'Carga People'!W$2,0))+IF(ISERROR(VLOOKUP($C136,'LINHA 2'!$C$6:$BM$114,'Carga People'!W$2,0)),0,VLOOKUP($C136,'LINHA 2'!$C$6:$BM$114,'Carga People'!W$2,0))+IF(ISERROR(VLOOKUP($C136,'LINHA 3'!$C$6:$BM$106,'Carga People'!W$2,0)),0,VLOOKUP($C136,'LINHA 3'!$C$6:$BM$106,'Carga People'!W$2,0))</f>
        <v>0</v>
      </c>
      <c r="X136" s="140">
        <f>IF(ISERROR(VLOOKUP($C136,'LINHA 1'!$C$6:$BM$162,'Carga People'!X$2,0)),0,VLOOKUP($C136,'LINHA 1'!$C$6:$BM$162,'Carga People'!X$2,0))+IF(ISERROR(VLOOKUP($C136,'LINHA 2'!$C$6:$BM$114,'Carga People'!X$2,0)),0,VLOOKUP($C136,'LINHA 2'!$C$6:$BM$114,'Carga People'!X$2,0))+IF(ISERROR(VLOOKUP($C136,'LINHA 3'!$C$6:$BM$106,'Carga People'!X$2,0)),0,VLOOKUP($C136,'LINHA 3'!$C$6:$BM$106,'Carga People'!X$2,0))</f>
        <v>0</v>
      </c>
      <c r="Y136" s="140">
        <f>IF(ISERROR(VLOOKUP($C136,'LINHA 1'!$C$6:$BM$162,'Carga People'!Y$2,0)),0,VLOOKUP($C136,'LINHA 1'!$C$6:$BM$162,'Carga People'!Y$2,0))+IF(ISERROR(VLOOKUP($C136,'LINHA 2'!$C$6:$BM$114,'Carga People'!Y$2,0)),0,VLOOKUP($C136,'LINHA 2'!$C$6:$BM$114,'Carga People'!Y$2,0))+IF(ISERROR(VLOOKUP($C136,'LINHA 3'!$C$6:$BM$106,'Carga People'!Y$2,0)),0,VLOOKUP($C136,'LINHA 3'!$C$6:$BM$106,'Carga People'!Y$2,0))</f>
        <v>0</v>
      </c>
      <c r="Z136" s="140">
        <f>IF(ISERROR(VLOOKUP($C136,'LINHA 1'!$C$6:$BM$162,'Carga People'!Z$2,0)),0,VLOOKUP($C136,'LINHA 1'!$C$6:$BM$162,'Carga People'!Z$2,0))+IF(ISERROR(VLOOKUP($C136,'LINHA 2'!$C$6:$BM$114,'Carga People'!Z$2,0)),0,VLOOKUP($C136,'LINHA 2'!$C$6:$BM$114,'Carga People'!Z$2,0))+IF(ISERROR(VLOOKUP($C136,'LINHA 3'!$C$6:$BM$106,'Carga People'!Z$2,0)),0,VLOOKUP($C136,'LINHA 3'!$C$6:$BM$106,'Carga People'!Z$2,0))</f>
        <v>0</v>
      </c>
      <c r="AA136" s="140">
        <f>IF(ISERROR(VLOOKUP($C136,'LINHA 1'!$C$6:$BM$162,'Carga People'!AA$2,0)),0,VLOOKUP($C136,'LINHA 1'!$C$6:$BM$162,'Carga People'!AA$2,0))+IF(ISERROR(VLOOKUP($C136,'LINHA 2'!$C$6:$BM$114,'Carga People'!AA$2,0)),0,VLOOKUP($C136,'LINHA 2'!$C$6:$BM$114,'Carga People'!AA$2,0))+IF(ISERROR(VLOOKUP($C136,'LINHA 3'!$C$6:$BM$106,'Carga People'!AA$2,0)),0,VLOOKUP($C136,'LINHA 3'!$C$6:$BM$106,'Carga People'!AA$2,0))</f>
        <v>0</v>
      </c>
      <c r="AB136" s="140">
        <f>IF(ISERROR(VLOOKUP($C136,'LINHA 1'!$C$6:$BM$162,'Carga People'!AB$2,0)),0,VLOOKUP($C136,'LINHA 1'!$C$6:$BM$162,'Carga People'!AB$2,0))+IF(ISERROR(VLOOKUP($C136,'LINHA 2'!$C$6:$BM$114,'Carga People'!AB$2,0)),0,VLOOKUP($C136,'LINHA 2'!$C$6:$BM$114,'Carga People'!AB$2,0))+IF(ISERROR(VLOOKUP($C136,'LINHA 3'!$C$6:$BM$106,'Carga People'!AB$2,0)),0,VLOOKUP($C136,'LINHA 3'!$C$6:$BM$106,'Carga People'!AB$2,0))</f>
        <v>0</v>
      </c>
      <c r="AC136" s="140">
        <f>IF(ISERROR(VLOOKUP($C136,'LINHA 1'!$C$6:$BM$162,'Carga People'!AC$2,0)),0,VLOOKUP($C136,'LINHA 1'!$C$6:$BM$162,'Carga People'!AC$2,0))+IF(ISERROR(VLOOKUP($C136,'LINHA 2'!$C$6:$BM$114,'Carga People'!AC$2,0)),0,VLOOKUP($C136,'LINHA 2'!$C$6:$BM$114,'Carga People'!AC$2,0))+IF(ISERROR(VLOOKUP($C136,'LINHA 3'!$C$6:$BM$106,'Carga People'!AC$2,0)),0,VLOOKUP($C136,'LINHA 3'!$C$6:$BM$106,'Carga People'!AC$2,0))</f>
        <v>0</v>
      </c>
      <c r="AD136" s="140">
        <f>IF(ISERROR(VLOOKUP($C136,'LINHA 1'!$C$6:$BM$162,'Carga People'!AD$2,0)),0,VLOOKUP($C136,'LINHA 1'!$C$6:$BM$162,'Carga People'!AD$2,0))+IF(ISERROR(VLOOKUP($C136,'LINHA 2'!$C$6:$BM$114,'Carga People'!AD$2,0)),0,VLOOKUP($C136,'LINHA 2'!$C$6:$BM$114,'Carga People'!AD$2,0))+IF(ISERROR(VLOOKUP($C136,'LINHA 3'!$C$6:$BM$106,'Carga People'!AD$2,0)),0,VLOOKUP($C136,'LINHA 3'!$C$6:$BM$106,'Carga People'!AD$2,0))</f>
        <v>0</v>
      </c>
      <c r="AE136" s="140">
        <f>IF(ISERROR(VLOOKUP($C136,'LINHA 1'!$C$6:$BM$162,'Carga People'!AE$2,0)),0,VLOOKUP($C136,'LINHA 1'!$C$6:$BM$162,'Carga People'!AE$2,0))+IF(ISERROR(VLOOKUP($C136,'LINHA 2'!$C$6:$BM$114,'Carga People'!AE$2,0)),0,VLOOKUP($C136,'LINHA 2'!$C$6:$BM$114,'Carga People'!AE$2,0))+IF(ISERROR(VLOOKUP($C136,'LINHA 3'!$C$6:$BM$106,'Carga People'!AE$2,0)),0,VLOOKUP($C136,'LINHA 3'!$C$6:$BM$106,'Carga People'!AE$2,0))</f>
        <v>0</v>
      </c>
      <c r="AF136" s="140">
        <f>IF(ISERROR(VLOOKUP($C136,'LINHA 1'!$C$6:$BM$162,'Carga People'!AF$2,0)),0,VLOOKUP($C136,'LINHA 1'!$C$6:$BM$162,'Carga People'!AF$2,0))+IF(ISERROR(VLOOKUP($C136,'LINHA 2'!$C$6:$BM$114,'Carga People'!AF$2,0)),0,VLOOKUP($C136,'LINHA 2'!$C$6:$BM$114,'Carga People'!AF$2,0))+IF(ISERROR(VLOOKUP($C136,'LINHA 3'!$C$6:$BM$106,'Carga People'!AF$2,0)),0,VLOOKUP($C136,'LINHA 3'!$C$6:$BM$106,'Carga People'!AF$2,0))</f>
        <v>0</v>
      </c>
      <c r="AG136" s="140">
        <f>IF(ISERROR(VLOOKUP($C136,'LINHA 1'!$C$6:$BM$162,'Carga People'!AG$2,0)),0,VLOOKUP($C136,'LINHA 1'!$C$6:$BM$162,'Carga People'!AG$2,0))+IF(ISERROR(VLOOKUP($C136,'LINHA 2'!$C$6:$BM$114,'Carga People'!AG$2,0)),0,VLOOKUP($C136,'LINHA 2'!$C$6:$BM$114,'Carga People'!AG$2,0))+IF(ISERROR(VLOOKUP($C136,'LINHA 3'!$C$6:$BM$106,'Carga People'!AG$2,0)),0,VLOOKUP($C136,'LINHA 3'!$C$6:$BM$106,'Carga People'!AG$2,0))</f>
        <v>0</v>
      </c>
      <c r="AH136" s="140">
        <f>IF(ISERROR(VLOOKUP($C136,'LINHA 1'!$C$6:$BM$162,'Carga People'!AH$2,0)),0,VLOOKUP($C136,'LINHA 1'!$C$6:$BM$162,'Carga People'!AH$2,0))+IF(ISERROR(VLOOKUP($C136,'LINHA 2'!$C$6:$BM$114,'Carga People'!AH$2,0)),0,VLOOKUP($C136,'LINHA 2'!$C$6:$BM$114,'Carga People'!AH$2,0))+IF(ISERROR(VLOOKUP($C136,'LINHA 3'!$C$6:$BM$106,'Carga People'!AH$2,0)),0,VLOOKUP($C136,'LINHA 3'!$C$6:$BM$106,'Carga People'!AH$2,0))</f>
        <v>0</v>
      </c>
      <c r="AI136" s="140">
        <f>IF(ISERROR(VLOOKUP($C136,'LINHA 1'!$C$6:$BM$162,'Carga People'!AI$2,0)),0,VLOOKUP($C136,'LINHA 1'!$C$6:$BM$162,'Carga People'!AI$2,0))+IF(ISERROR(VLOOKUP($C136,'LINHA 2'!$C$6:$BM$114,'Carga People'!AI$2,0)),0,VLOOKUP($C136,'LINHA 2'!$C$6:$BM$114,'Carga People'!AI$2,0))+IF(ISERROR(VLOOKUP($C136,'LINHA 3'!$C$6:$BM$106,'Carga People'!AI$2,0)),0,VLOOKUP($C136,'LINHA 3'!$C$6:$BM$106,'Carga People'!AI$2,0))</f>
        <v>0</v>
      </c>
      <c r="AJ136" s="140">
        <f>IF(ISERROR(VLOOKUP($C136,'LINHA 1'!$C$6:$BM$162,'Carga People'!AJ$2,0)),0,VLOOKUP($C136,'LINHA 1'!$C$6:$BM$162,'Carga People'!AJ$2,0))+IF(ISERROR(VLOOKUP($C136,'LINHA 2'!$C$6:$BM$114,'Carga People'!AJ$2,0)),0,VLOOKUP($C136,'LINHA 2'!$C$6:$BM$114,'Carga People'!AJ$2,0))+IF(ISERROR(VLOOKUP($C136,'LINHA 3'!$C$6:$BM$106,'Carga People'!AJ$2,0)),0,VLOOKUP($C136,'LINHA 3'!$C$6:$BM$106,'Carga People'!AJ$2,0))</f>
        <v>0</v>
      </c>
      <c r="AK136" s="140">
        <f>IF(ISERROR(VLOOKUP($C136,'LINHA 1'!$C$6:$BM$162,'Carga People'!AK$2,0)),0,VLOOKUP($C136,'LINHA 1'!$C$6:$BM$162,'Carga People'!AK$2,0))+IF(ISERROR(VLOOKUP($C136,'LINHA 2'!$C$6:$BM$114,'Carga People'!AK$2,0)),0,VLOOKUP($C136,'LINHA 2'!$C$6:$BM$114,'Carga People'!AK$2,0))+IF(ISERROR(VLOOKUP($C136,'LINHA 3'!$C$6:$BM$106,'Carga People'!AK$2,0)),0,VLOOKUP($C136,'LINHA 3'!$C$6:$BM$106,'Carga People'!AK$2,0))</f>
        <v>0</v>
      </c>
      <c r="AL136" s="140">
        <f>IF(ISERROR(VLOOKUP($C136,'LINHA 1'!$C$6:$BM$162,'Carga People'!AL$2,0)),0,VLOOKUP($C136,'LINHA 1'!$C$6:$BM$162,'Carga People'!AL$2,0))+IF(ISERROR(VLOOKUP($C136,'LINHA 2'!$C$6:$BM$114,'Carga People'!AL$2,0)),0,VLOOKUP($C136,'LINHA 2'!$C$6:$BM$114,'Carga People'!AL$2,0))+IF(ISERROR(VLOOKUP($C136,'LINHA 3'!$C$6:$BM$106,'Carga People'!AL$2,0)),0,VLOOKUP($C136,'LINHA 3'!$C$6:$BM$106,'Carga People'!AL$2,0))</f>
        <v>0</v>
      </c>
      <c r="AM136" s="140">
        <f>IF(ISERROR(VLOOKUP($C136,'LINHA 1'!$C$6:$BM$162,'Carga People'!AM$2,0)),0,VLOOKUP($C136,'LINHA 1'!$C$6:$BM$162,'Carga People'!AM$2,0))+IF(ISERROR(VLOOKUP($C136,'LINHA 2'!$C$6:$BM$114,'Carga People'!AM$2,0)),0,VLOOKUP($C136,'LINHA 2'!$C$6:$BM$114,'Carga People'!AM$2,0))+IF(ISERROR(VLOOKUP($C136,'LINHA 3'!$C$6:$BM$106,'Carga People'!AM$2,0)),0,VLOOKUP($C136,'LINHA 3'!$C$6:$BM$106,'Carga People'!AM$2,0))</f>
        <v>0</v>
      </c>
      <c r="AN136" s="140">
        <f>IF(ISERROR(VLOOKUP($C136,'LINHA 1'!$C$6:$BM$162,'Carga People'!AN$2,0)),0,VLOOKUP($C136,'LINHA 1'!$C$6:$BM$162,'Carga People'!AN$2,0))+IF(ISERROR(VLOOKUP($C136,'LINHA 2'!$C$6:$BM$114,'Carga People'!AN$2,0)),0,VLOOKUP($C136,'LINHA 2'!$C$6:$BM$114,'Carga People'!AN$2,0))+IF(ISERROR(VLOOKUP($C136,'LINHA 3'!$C$6:$BM$106,'Carga People'!AN$2,0)),0,VLOOKUP($C136,'LINHA 3'!$C$6:$BM$106,'Carga People'!AN$2,0))</f>
        <v>0</v>
      </c>
      <c r="AO136" s="140">
        <f>IF(ISERROR(VLOOKUP($C136,'LINHA 1'!$C$6:$BM$162,'Carga People'!AO$2,0)),0,VLOOKUP($C136,'LINHA 1'!$C$6:$BM$162,'Carga People'!AO$2,0))+IF(ISERROR(VLOOKUP($C136,'LINHA 2'!$C$6:$BM$114,'Carga People'!AO$2,0)),0,VLOOKUP($C136,'LINHA 2'!$C$6:$BM$114,'Carga People'!AO$2,0))+IF(ISERROR(VLOOKUP($C136,'LINHA 3'!$C$6:$BM$106,'Carga People'!AO$2,0)),0,VLOOKUP($C136,'LINHA 3'!$C$6:$BM$106,'Carga People'!AO$2,0))</f>
        <v>0</v>
      </c>
      <c r="AP136" s="140">
        <f>IF(ISERROR(VLOOKUP($C136,'LINHA 1'!$C$6:$BM$162,'Carga People'!AP$2,0)),0,VLOOKUP($C136,'LINHA 1'!$C$6:$BM$162,'Carga People'!AP$2,0))+IF(ISERROR(VLOOKUP($C136,'LINHA 2'!$C$6:$BM$114,'Carga People'!AP$2,0)),0,VLOOKUP($C136,'LINHA 2'!$C$6:$BM$114,'Carga People'!AP$2,0))+IF(ISERROR(VLOOKUP($C136,'LINHA 3'!$C$6:$BM$106,'Carga People'!AP$2,0)),0,VLOOKUP($C136,'LINHA 3'!$C$6:$BM$106,'Carga People'!AP$2,0))</f>
        <v>0</v>
      </c>
      <c r="AQ136" s="140">
        <f>IF(ISERROR(VLOOKUP($C136,'LINHA 1'!$C$6:$BM$162,'Carga People'!AQ$2,0)),0,VLOOKUP($C136,'LINHA 1'!$C$6:$BM$162,'Carga People'!AQ$2,0))+IF(ISERROR(VLOOKUP($C136,'LINHA 2'!$C$6:$BM$114,'Carga People'!AQ$2,0)),0,VLOOKUP($C136,'LINHA 2'!$C$6:$BM$114,'Carga People'!AQ$2,0))+IF(ISERROR(VLOOKUP($C136,'LINHA 3'!$C$6:$BM$106,'Carga People'!AQ$2,0)),0,VLOOKUP($C136,'LINHA 3'!$C$6:$BM$106,'Carga People'!AQ$2,0))</f>
        <v>0</v>
      </c>
      <c r="AR136" s="140">
        <f>IF(ISERROR(VLOOKUP($C136,'LINHA 1'!$C$6:$BM$162,'Carga People'!AR$2,0)),0,VLOOKUP($C136,'LINHA 1'!$C$6:$BM$162,'Carga People'!AR$2,0))+IF(ISERROR(VLOOKUP($C136,'LINHA 2'!$C$6:$BM$114,'Carga People'!AR$2,0)),0,VLOOKUP($C136,'LINHA 2'!$C$6:$BM$114,'Carga People'!AR$2,0))+IF(ISERROR(VLOOKUP($C136,'LINHA 3'!$C$6:$BM$106,'Carga People'!AR$2,0)),0,VLOOKUP($C136,'LINHA 3'!$C$6:$BM$106,'Carga People'!AR$2,0))</f>
        <v>0</v>
      </c>
      <c r="AS136" s="140">
        <f>IF(ISERROR(VLOOKUP($C136,'LINHA 1'!$C$6:$BM$162,'Carga People'!AS$2,0)),0,VLOOKUP($C136,'LINHA 1'!$C$6:$BM$162,'Carga People'!AS$2,0))+IF(ISERROR(VLOOKUP($C136,'LINHA 2'!$C$6:$BM$114,'Carga People'!AS$2,0)),0,VLOOKUP($C136,'LINHA 2'!$C$6:$BM$114,'Carga People'!AS$2,0))+IF(ISERROR(VLOOKUP($C136,'LINHA 3'!$C$6:$BM$106,'Carga People'!AS$2,0)),0,VLOOKUP($C136,'LINHA 3'!$C$6:$BM$106,'Carga People'!AS$2,0))</f>
        <v>0</v>
      </c>
      <c r="AT136" s="140">
        <f>IF(ISERROR(VLOOKUP($C136,'LINHA 1'!$C$6:$BM$162,'Carga People'!AT$2,0)),0,VLOOKUP($C136,'LINHA 1'!$C$6:$BM$162,'Carga People'!AT$2,0))+IF(ISERROR(VLOOKUP($C136,'LINHA 2'!$C$6:$BM$114,'Carga People'!AT$2,0)),0,VLOOKUP($C136,'LINHA 2'!$C$6:$BM$114,'Carga People'!AT$2,0))+IF(ISERROR(VLOOKUP($C136,'LINHA 3'!$C$6:$BM$106,'Carga People'!AT$2,0)),0,VLOOKUP($C136,'LINHA 3'!$C$6:$BM$106,'Carga People'!AT$2,0))</f>
        <v>0</v>
      </c>
      <c r="AU136" s="367">
        <f t="shared" si="12"/>
        <v>0</v>
      </c>
      <c r="AV136" s="780" t="str">
        <f t="shared" si="13"/>
        <v/>
      </c>
      <c r="AW136" s="90">
        <f>IF(D136="","",VLOOKUP(D136,MI_ME!$D$5:$AQ$336,39,0))</f>
        <v>0</v>
      </c>
      <c r="AX136" s="660"/>
    </row>
    <row r="137" spans="1:50" ht="18" hidden="1" customHeight="1" thickBot="1" x14ac:dyDescent="0.35">
      <c r="A137" s="1792"/>
      <c r="B137" s="775" t="s">
        <v>552</v>
      </c>
      <c r="C137" s="775" t="s">
        <v>619</v>
      </c>
      <c r="D137" s="775" t="s">
        <v>551</v>
      </c>
      <c r="E137" s="1458" t="s">
        <v>903</v>
      </c>
      <c r="F137" s="775" t="s">
        <v>15</v>
      </c>
      <c r="G137" s="161"/>
      <c r="H137" s="162"/>
      <c r="I137" s="839"/>
      <c r="J137" s="840">
        <f>IF(ISERROR(VLOOKUP($C137,'LINHA 1'!$C$6:$BM$162,'Carga People'!J$2,0)),0,VLOOKUP($C137,'LINHA 1'!$C$6:$BM$162,'Carga People'!J$2,0))+IF(ISERROR(VLOOKUP($C137,'LINHA 2'!$C$6:$BM$114,'Carga People'!J$2,0)),0,VLOOKUP($C137,'LINHA 2'!$C$6:$BM$114,'Carga People'!J$2,0))+IF(ISERROR(VLOOKUP($C137,'LINHA 3'!$C$6:$BM$106,'Carga People'!J$2,0)),0,VLOOKUP($C137,'LINHA 3'!$C$6:$BM$106,'Carga People'!J$2,0))</f>
        <v>0</v>
      </c>
      <c r="K137" s="164">
        <f>IF(ISERROR(VLOOKUP($C137,'LINHA 1'!$C$6:$BM$162,'Carga People'!K$2,0)),0,VLOOKUP($C137,'LINHA 1'!$C$6:$BM$162,'Carga People'!K$2,0))+IF(ISERROR(VLOOKUP($C137,'LINHA 2'!$C$6:$BM$114,'Carga People'!K$2,0)),0,VLOOKUP($C137,'LINHA 2'!$C$6:$BM$114,'Carga People'!K$2,0))+IF(ISERROR(VLOOKUP($C137,'LINHA 3'!$C$6:$BM$106,'Carga People'!K$2,0)),0,VLOOKUP($C137,'LINHA 3'!$C$6:$BM$106,'Carga People'!K$2,0))</f>
        <v>0</v>
      </c>
      <c r="L137" s="164">
        <f>IF(ISERROR(VLOOKUP($C137,'LINHA 1'!$C$6:$BM$162,'Carga People'!L$2,0)),0,VLOOKUP($C137,'LINHA 1'!$C$6:$BM$162,'Carga People'!L$2,0))+IF(ISERROR(VLOOKUP($C137,'LINHA 2'!$C$6:$BM$114,'Carga People'!L$2,0)),0,VLOOKUP($C137,'LINHA 2'!$C$6:$BM$114,'Carga People'!L$2,0))+IF(ISERROR(VLOOKUP($C137,'LINHA 3'!$C$6:$BM$106,'Carga People'!L$2,0)),0,VLOOKUP($C137,'LINHA 3'!$C$6:$BM$106,'Carga People'!L$2,0))</f>
        <v>0</v>
      </c>
      <c r="M137" s="164">
        <f>IF(ISERROR(VLOOKUP($C137,'LINHA 1'!$C$6:$BM$162,'Carga People'!M$2,0)),0,VLOOKUP($C137,'LINHA 1'!$C$6:$BM$162,'Carga People'!M$2,0))+IF(ISERROR(VLOOKUP($C137,'LINHA 2'!$C$6:$BM$114,'Carga People'!M$2,0)),0,VLOOKUP($C137,'LINHA 2'!$C$6:$BM$114,'Carga People'!M$2,0))+IF(ISERROR(VLOOKUP($C137,'LINHA 3'!$C$6:$BM$106,'Carga People'!M$2,0)),0,VLOOKUP($C137,'LINHA 3'!$C$6:$BM$106,'Carga People'!M$2,0))</f>
        <v>0</v>
      </c>
      <c r="N137" s="164">
        <f>IF(ISERROR(VLOOKUP($C137,'LINHA 1'!$C$6:$BM$162,'Carga People'!N$2,0)),0,VLOOKUP($C137,'LINHA 1'!$C$6:$BM$162,'Carga People'!N$2,0))+IF(ISERROR(VLOOKUP($C137,'LINHA 2'!$C$6:$BM$114,'Carga People'!N$2,0)),0,VLOOKUP($C137,'LINHA 2'!$C$6:$BM$114,'Carga People'!N$2,0))+IF(ISERROR(VLOOKUP($C137,'LINHA 3'!$C$6:$BM$106,'Carga People'!N$2,0)),0,VLOOKUP($C137,'LINHA 3'!$C$6:$BM$106,'Carga People'!N$2,0))</f>
        <v>0</v>
      </c>
      <c r="O137" s="164">
        <f>IF(ISERROR(VLOOKUP($C137,'LINHA 1'!$C$6:$BM$162,'Carga People'!O$2,0)),0,VLOOKUP($C137,'LINHA 1'!$C$6:$BM$162,'Carga People'!O$2,0))+IF(ISERROR(VLOOKUP($C137,'LINHA 2'!$C$6:$BM$114,'Carga People'!O$2,0)),0,VLOOKUP($C137,'LINHA 2'!$C$6:$BM$114,'Carga People'!O$2,0))+IF(ISERROR(VLOOKUP($C137,'LINHA 3'!$C$6:$BM$106,'Carga People'!O$2,0)),0,VLOOKUP($C137,'LINHA 3'!$C$6:$BM$106,'Carga People'!O$2,0))</f>
        <v>0</v>
      </c>
      <c r="P137" s="164">
        <f>IF(ISERROR(VLOOKUP($C137,'LINHA 1'!$C$6:$BM$162,'Carga People'!P$2,0)),0,VLOOKUP($C137,'LINHA 1'!$C$6:$BM$162,'Carga People'!P$2,0))+IF(ISERROR(VLOOKUP($C137,'LINHA 2'!$C$6:$BM$114,'Carga People'!P$2,0)),0,VLOOKUP($C137,'LINHA 2'!$C$6:$BM$114,'Carga People'!P$2,0))+IF(ISERROR(VLOOKUP($C137,'LINHA 3'!$C$6:$BM$106,'Carga People'!P$2,0)),0,VLOOKUP($C137,'LINHA 3'!$C$6:$BM$106,'Carga People'!P$2,0))</f>
        <v>0</v>
      </c>
      <c r="Q137" s="164">
        <f>IF(ISERROR(VLOOKUP($C137,'LINHA 1'!$C$6:$BM$162,'Carga People'!Q$2,0)),0,VLOOKUP($C137,'LINHA 1'!$C$6:$BM$162,'Carga People'!Q$2,0))+IF(ISERROR(VLOOKUP($C137,'LINHA 2'!$C$6:$BM$114,'Carga People'!Q$2,0)),0,VLOOKUP($C137,'LINHA 2'!$C$6:$BM$114,'Carga People'!Q$2,0))+IF(ISERROR(VLOOKUP($C137,'LINHA 3'!$C$6:$BM$106,'Carga People'!Q$2,0)),0,VLOOKUP($C137,'LINHA 3'!$C$6:$BM$106,'Carga People'!Q$2,0))</f>
        <v>0</v>
      </c>
      <c r="R137" s="164">
        <f>IF(ISERROR(VLOOKUP($C137,'LINHA 1'!$C$6:$BM$162,'Carga People'!R$2,0)),0,VLOOKUP($C137,'LINHA 1'!$C$6:$BM$162,'Carga People'!R$2,0))+IF(ISERROR(VLOOKUP($C137,'LINHA 2'!$C$6:$BM$114,'Carga People'!R$2,0)),0,VLOOKUP($C137,'LINHA 2'!$C$6:$BM$114,'Carga People'!R$2,0))+IF(ISERROR(VLOOKUP($C137,'LINHA 3'!$C$6:$BM$106,'Carga People'!R$2,0)),0,VLOOKUP($C137,'LINHA 3'!$C$6:$BM$106,'Carga People'!R$2,0))</f>
        <v>0</v>
      </c>
      <c r="S137" s="164">
        <f>IF(ISERROR(VLOOKUP($C137,'LINHA 1'!$C$6:$BM$162,'Carga People'!S$2,0)),0,VLOOKUP($C137,'LINHA 1'!$C$6:$BM$162,'Carga People'!S$2,0))+IF(ISERROR(VLOOKUP($C137,'LINHA 2'!$C$6:$BM$114,'Carga People'!S$2,0)),0,VLOOKUP($C137,'LINHA 2'!$C$6:$BM$114,'Carga People'!S$2,0))+IF(ISERROR(VLOOKUP($C137,'LINHA 3'!$C$6:$BM$106,'Carga People'!S$2,0)),0,VLOOKUP($C137,'LINHA 3'!$C$6:$BM$106,'Carga People'!S$2,0))</f>
        <v>0</v>
      </c>
      <c r="T137" s="164">
        <f>IF(ISERROR(VLOOKUP($C137,'LINHA 1'!$C$6:$BM$162,'Carga People'!T$2,0)),0,VLOOKUP($C137,'LINHA 1'!$C$6:$BM$162,'Carga People'!T$2,0))+IF(ISERROR(VLOOKUP($C137,'LINHA 2'!$C$6:$BM$114,'Carga People'!T$2,0)),0,VLOOKUP($C137,'LINHA 2'!$C$6:$BM$114,'Carga People'!T$2,0))+IF(ISERROR(VLOOKUP($C137,'LINHA 3'!$C$6:$BM$106,'Carga People'!T$2,0)),0,VLOOKUP($C137,'LINHA 3'!$C$6:$BM$106,'Carga People'!T$2,0))</f>
        <v>0</v>
      </c>
      <c r="U137" s="164">
        <f>IF(ISERROR(VLOOKUP($C137,'LINHA 1'!$C$6:$BM$162,'Carga People'!U$2,0)),0,VLOOKUP($C137,'LINHA 1'!$C$6:$BM$162,'Carga People'!U$2,0))+IF(ISERROR(VLOOKUP($C137,'LINHA 2'!$C$6:$BM$114,'Carga People'!U$2,0)),0,VLOOKUP($C137,'LINHA 2'!$C$6:$BM$114,'Carga People'!U$2,0))+IF(ISERROR(VLOOKUP($C137,'LINHA 3'!$C$6:$BM$106,'Carga People'!U$2,0)),0,VLOOKUP($C137,'LINHA 3'!$C$6:$BM$106,'Carga People'!U$2,0))</f>
        <v>0</v>
      </c>
      <c r="V137" s="164">
        <f>IF(ISERROR(VLOOKUP($C137,'LINHA 1'!$C$6:$BM$162,'Carga People'!V$2,0)),0,VLOOKUP($C137,'LINHA 1'!$C$6:$BM$162,'Carga People'!V$2,0))+IF(ISERROR(VLOOKUP($C137,'LINHA 2'!$C$6:$BM$114,'Carga People'!V$2,0)),0,VLOOKUP($C137,'LINHA 2'!$C$6:$BM$114,'Carga People'!V$2,0))+IF(ISERROR(VLOOKUP($C137,'LINHA 3'!$C$6:$BM$106,'Carga People'!V$2,0)),0,VLOOKUP($C137,'LINHA 3'!$C$6:$BM$106,'Carga People'!V$2,0))</f>
        <v>0</v>
      </c>
      <c r="W137" s="164">
        <f>IF(ISERROR(VLOOKUP($C137,'LINHA 1'!$C$6:$BM$162,'Carga People'!W$2,0)),0,VLOOKUP($C137,'LINHA 1'!$C$6:$BM$162,'Carga People'!W$2,0))+IF(ISERROR(VLOOKUP($C137,'LINHA 2'!$C$6:$BM$114,'Carga People'!W$2,0)),0,VLOOKUP($C137,'LINHA 2'!$C$6:$BM$114,'Carga People'!W$2,0))+IF(ISERROR(VLOOKUP($C137,'LINHA 3'!$C$6:$BM$106,'Carga People'!W$2,0)),0,VLOOKUP($C137,'LINHA 3'!$C$6:$BM$106,'Carga People'!W$2,0))</f>
        <v>0</v>
      </c>
      <c r="X137" s="164">
        <f>IF(ISERROR(VLOOKUP($C137,'LINHA 1'!$C$6:$BM$162,'Carga People'!X$2,0)),0,VLOOKUP($C137,'LINHA 1'!$C$6:$BM$162,'Carga People'!X$2,0))+IF(ISERROR(VLOOKUP($C137,'LINHA 2'!$C$6:$BM$114,'Carga People'!X$2,0)),0,VLOOKUP($C137,'LINHA 2'!$C$6:$BM$114,'Carga People'!X$2,0))+IF(ISERROR(VLOOKUP($C137,'LINHA 3'!$C$6:$BM$106,'Carga People'!X$2,0)),0,VLOOKUP($C137,'LINHA 3'!$C$6:$BM$106,'Carga People'!X$2,0))</f>
        <v>0</v>
      </c>
      <c r="Y137" s="164">
        <f>IF(ISERROR(VLOOKUP($C137,'LINHA 1'!$C$6:$BM$162,'Carga People'!Y$2,0)),0,VLOOKUP($C137,'LINHA 1'!$C$6:$BM$162,'Carga People'!Y$2,0))+IF(ISERROR(VLOOKUP($C137,'LINHA 2'!$C$6:$BM$114,'Carga People'!Y$2,0)),0,VLOOKUP($C137,'LINHA 2'!$C$6:$BM$114,'Carga People'!Y$2,0))+IF(ISERROR(VLOOKUP($C137,'LINHA 3'!$C$6:$BM$106,'Carga People'!Y$2,0)),0,VLOOKUP($C137,'LINHA 3'!$C$6:$BM$106,'Carga People'!Y$2,0))</f>
        <v>0</v>
      </c>
      <c r="Z137" s="164">
        <f>IF(ISERROR(VLOOKUP($C137,'LINHA 1'!$C$6:$BM$162,'Carga People'!Z$2,0)),0,VLOOKUP($C137,'LINHA 1'!$C$6:$BM$162,'Carga People'!Z$2,0))+IF(ISERROR(VLOOKUP($C137,'LINHA 2'!$C$6:$BM$114,'Carga People'!Z$2,0)),0,VLOOKUP($C137,'LINHA 2'!$C$6:$BM$114,'Carga People'!Z$2,0))+IF(ISERROR(VLOOKUP($C137,'LINHA 3'!$C$6:$BM$106,'Carga People'!Z$2,0)),0,VLOOKUP($C137,'LINHA 3'!$C$6:$BM$106,'Carga People'!Z$2,0))</f>
        <v>0</v>
      </c>
      <c r="AA137" s="164">
        <f>IF(ISERROR(VLOOKUP($C137,'LINHA 1'!$C$6:$BM$162,'Carga People'!AA$2,0)),0,VLOOKUP($C137,'LINHA 1'!$C$6:$BM$162,'Carga People'!AA$2,0))+IF(ISERROR(VLOOKUP($C137,'LINHA 2'!$C$6:$BM$114,'Carga People'!AA$2,0)),0,VLOOKUP($C137,'LINHA 2'!$C$6:$BM$114,'Carga People'!AA$2,0))+IF(ISERROR(VLOOKUP($C137,'LINHA 3'!$C$6:$BM$106,'Carga People'!AA$2,0)),0,VLOOKUP($C137,'LINHA 3'!$C$6:$BM$106,'Carga People'!AA$2,0))</f>
        <v>0</v>
      </c>
      <c r="AB137" s="164">
        <f>IF(ISERROR(VLOOKUP($C137,'LINHA 1'!$C$6:$BM$162,'Carga People'!AB$2,0)),0,VLOOKUP($C137,'LINHA 1'!$C$6:$BM$162,'Carga People'!AB$2,0))+IF(ISERROR(VLOOKUP($C137,'LINHA 2'!$C$6:$BM$114,'Carga People'!AB$2,0)),0,VLOOKUP($C137,'LINHA 2'!$C$6:$BM$114,'Carga People'!AB$2,0))+IF(ISERROR(VLOOKUP($C137,'LINHA 3'!$C$6:$BM$106,'Carga People'!AB$2,0)),0,VLOOKUP($C137,'LINHA 3'!$C$6:$BM$106,'Carga People'!AB$2,0))</f>
        <v>0</v>
      </c>
      <c r="AC137" s="164">
        <f>IF(ISERROR(VLOOKUP($C137,'LINHA 1'!$C$6:$BM$162,'Carga People'!AC$2,0)),0,VLOOKUP($C137,'LINHA 1'!$C$6:$BM$162,'Carga People'!AC$2,0))+IF(ISERROR(VLOOKUP($C137,'LINHA 2'!$C$6:$BM$114,'Carga People'!AC$2,0)),0,VLOOKUP($C137,'LINHA 2'!$C$6:$BM$114,'Carga People'!AC$2,0))+IF(ISERROR(VLOOKUP($C137,'LINHA 3'!$C$6:$BM$106,'Carga People'!AC$2,0)),0,VLOOKUP($C137,'LINHA 3'!$C$6:$BM$106,'Carga People'!AC$2,0))</f>
        <v>0</v>
      </c>
      <c r="AD137" s="164">
        <f>IF(ISERROR(VLOOKUP($C137,'LINHA 1'!$C$6:$BM$162,'Carga People'!AD$2,0)),0,VLOOKUP($C137,'LINHA 1'!$C$6:$BM$162,'Carga People'!AD$2,0))+IF(ISERROR(VLOOKUP($C137,'LINHA 2'!$C$6:$BM$114,'Carga People'!AD$2,0)),0,VLOOKUP($C137,'LINHA 2'!$C$6:$BM$114,'Carga People'!AD$2,0))+IF(ISERROR(VLOOKUP($C137,'LINHA 3'!$C$6:$BM$106,'Carga People'!AD$2,0)),0,VLOOKUP($C137,'LINHA 3'!$C$6:$BM$106,'Carga People'!AD$2,0))</f>
        <v>0</v>
      </c>
      <c r="AE137" s="164">
        <f>IF(ISERROR(VLOOKUP($C137,'LINHA 1'!$C$6:$BM$162,'Carga People'!AE$2,0)),0,VLOOKUP($C137,'LINHA 1'!$C$6:$BM$162,'Carga People'!AE$2,0))+IF(ISERROR(VLOOKUP($C137,'LINHA 2'!$C$6:$BM$114,'Carga People'!AE$2,0)),0,VLOOKUP($C137,'LINHA 2'!$C$6:$BM$114,'Carga People'!AE$2,0))+IF(ISERROR(VLOOKUP($C137,'LINHA 3'!$C$6:$BM$106,'Carga People'!AE$2,0)),0,VLOOKUP($C137,'LINHA 3'!$C$6:$BM$106,'Carga People'!AE$2,0))</f>
        <v>0</v>
      </c>
      <c r="AF137" s="164">
        <f>IF(ISERROR(VLOOKUP($C137,'LINHA 1'!$C$6:$BM$162,'Carga People'!AF$2,0)),0,VLOOKUP($C137,'LINHA 1'!$C$6:$BM$162,'Carga People'!AF$2,0))+IF(ISERROR(VLOOKUP($C137,'LINHA 2'!$C$6:$BM$114,'Carga People'!AF$2,0)),0,VLOOKUP($C137,'LINHA 2'!$C$6:$BM$114,'Carga People'!AF$2,0))+IF(ISERROR(VLOOKUP($C137,'LINHA 3'!$C$6:$BM$106,'Carga People'!AF$2,0)),0,VLOOKUP($C137,'LINHA 3'!$C$6:$BM$106,'Carga People'!AF$2,0))</f>
        <v>0</v>
      </c>
      <c r="AG137" s="164">
        <f>IF(ISERROR(VLOOKUP($C137,'LINHA 1'!$C$6:$BM$162,'Carga People'!AG$2,0)),0,VLOOKUP($C137,'LINHA 1'!$C$6:$BM$162,'Carga People'!AG$2,0))+IF(ISERROR(VLOOKUP($C137,'LINHA 2'!$C$6:$BM$114,'Carga People'!AG$2,0)),0,VLOOKUP($C137,'LINHA 2'!$C$6:$BM$114,'Carga People'!AG$2,0))+IF(ISERROR(VLOOKUP($C137,'LINHA 3'!$C$6:$BM$106,'Carga People'!AG$2,0)),0,VLOOKUP($C137,'LINHA 3'!$C$6:$BM$106,'Carga People'!AG$2,0))</f>
        <v>0</v>
      </c>
      <c r="AH137" s="164">
        <f>IF(ISERROR(VLOOKUP($C137,'LINHA 1'!$C$6:$BM$162,'Carga People'!AH$2,0)),0,VLOOKUP($C137,'LINHA 1'!$C$6:$BM$162,'Carga People'!AH$2,0))+IF(ISERROR(VLOOKUP($C137,'LINHA 2'!$C$6:$BM$114,'Carga People'!AH$2,0)),0,VLOOKUP($C137,'LINHA 2'!$C$6:$BM$114,'Carga People'!AH$2,0))+IF(ISERROR(VLOOKUP($C137,'LINHA 3'!$C$6:$BM$106,'Carga People'!AH$2,0)),0,VLOOKUP($C137,'LINHA 3'!$C$6:$BM$106,'Carga People'!AH$2,0))</f>
        <v>0</v>
      </c>
      <c r="AI137" s="164">
        <f>IF(ISERROR(VLOOKUP($C137,'LINHA 1'!$C$6:$BM$162,'Carga People'!AI$2,0)),0,VLOOKUP($C137,'LINHA 1'!$C$6:$BM$162,'Carga People'!AI$2,0))+IF(ISERROR(VLOOKUP($C137,'LINHA 2'!$C$6:$BM$114,'Carga People'!AI$2,0)),0,VLOOKUP($C137,'LINHA 2'!$C$6:$BM$114,'Carga People'!AI$2,0))+IF(ISERROR(VLOOKUP($C137,'LINHA 3'!$C$6:$BM$106,'Carga People'!AI$2,0)),0,VLOOKUP($C137,'LINHA 3'!$C$6:$BM$106,'Carga People'!AI$2,0))</f>
        <v>0</v>
      </c>
      <c r="AJ137" s="164">
        <f>IF(ISERROR(VLOOKUP($C137,'LINHA 1'!$C$6:$BM$162,'Carga People'!AJ$2,0)),0,VLOOKUP($C137,'LINHA 1'!$C$6:$BM$162,'Carga People'!AJ$2,0))+IF(ISERROR(VLOOKUP($C137,'LINHA 2'!$C$6:$BM$114,'Carga People'!AJ$2,0)),0,VLOOKUP($C137,'LINHA 2'!$C$6:$BM$114,'Carga People'!AJ$2,0))+IF(ISERROR(VLOOKUP($C137,'LINHA 3'!$C$6:$BM$106,'Carga People'!AJ$2,0)),0,VLOOKUP($C137,'LINHA 3'!$C$6:$BM$106,'Carga People'!AJ$2,0))</f>
        <v>0</v>
      </c>
      <c r="AK137" s="164">
        <f>IF(ISERROR(VLOOKUP($C137,'LINHA 1'!$C$6:$BM$162,'Carga People'!AK$2,0)),0,VLOOKUP($C137,'LINHA 1'!$C$6:$BM$162,'Carga People'!AK$2,0))+IF(ISERROR(VLOOKUP($C137,'LINHA 2'!$C$6:$BM$114,'Carga People'!AK$2,0)),0,VLOOKUP($C137,'LINHA 2'!$C$6:$BM$114,'Carga People'!AK$2,0))+IF(ISERROR(VLOOKUP($C137,'LINHA 3'!$C$6:$BM$106,'Carga People'!AK$2,0)),0,VLOOKUP($C137,'LINHA 3'!$C$6:$BM$106,'Carga People'!AK$2,0))</f>
        <v>0</v>
      </c>
      <c r="AL137" s="164">
        <f>IF(ISERROR(VLOOKUP($C137,'LINHA 1'!$C$6:$BM$162,'Carga People'!AL$2,0)),0,VLOOKUP($C137,'LINHA 1'!$C$6:$BM$162,'Carga People'!AL$2,0))+IF(ISERROR(VLOOKUP($C137,'LINHA 2'!$C$6:$BM$114,'Carga People'!AL$2,0)),0,VLOOKUP($C137,'LINHA 2'!$C$6:$BM$114,'Carga People'!AL$2,0))+IF(ISERROR(VLOOKUP($C137,'LINHA 3'!$C$6:$BM$106,'Carga People'!AL$2,0)),0,VLOOKUP($C137,'LINHA 3'!$C$6:$BM$106,'Carga People'!AL$2,0))</f>
        <v>0</v>
      </c>
      <c r="AM137" s="164">
        <f>IF(ISERROR(VLOOKUP($C137,'LINHA 1'!$C$6:$BM$162,'Carga People'!AM$2,0)),0,VLOOKUP($C137,'LINHA 1'!$C$6:$BM$162,'Carga People'!AM$2,0))+IF(ISERROR(VLOOKUP($C137,'LINHA 2'!$C$6:$BM$114,'Carga People'!AM$2,0)),0,VLOOKUP($C137,'LINHA 2'!$C$6:$BM$114,'Carga People'!AM$2,0))+IF(ISERROR(VLOOKUP($C137,'LINHA 3'!$C$6:$BM$106,'Carga People'!AM$2,0)),0,VLOOKUP($C137,'LINHA 3'!$C$6:$BM$106,'Carga People'!AM$2,0))</f>
        <v>0</v>
      </c>
      <c r="AN137" s="164">
        <f>IF(ISERROR(VLOOKUP($C137,'LINHA 1'!$C$6:$BM$162,'Carga People'!AN$2,0)),0,VLOOKUP($C137,'LINHA 1'!$C$6:$BM$162,'Carga People'!AN$2,0))+IF(ISERROR(VLOOKUP($C137,'LINHA 2'!$C$6:$BM$114,'Carga People'!AN$2,0)),0,VLOOKUP($C137,'LINHA 2'!$C$6:$BM$114,'Carga People'!AN$2,0))+IF(ISERROR(VLOOKUP($C137,'LINHA 3'!$C$6:$BM$106,'Carga People'!AN$2,0)),0,VLOOKUP($C137,'LINHA 3'!$C$6:$BM$106,'Carga People'!AN$2,0))</f>
        <v>0</v>
      </c>
      <c r="AO137" s="164">
        <f>IF(ISERROR(VLOOKUP($C137,'LINHA 1'!$C$6:$BM$162,'Carga People'!AO$2,0)),0,VLOOKUP($C137,'LINHA 1'!$C$6:$BM$162,'Carga People'!AO$2,0))+IF(ISERROR(VLOOKUP($C137,'LINHA 2'!$C$6:$BM$114,'Carga People'!AO$2,0)),0,VLOOKUP($C137,'LINHA 2'!$C$6:$BM$114,'Carga People'!AO$2,0))+IF(ISERROR(VLOOKUP($C137,'LINHA 3'!$C$6:$BM$106,'Carga People'!AO$2,0)),0,VLOOKUP($C137,'LINHA 3'!$C$6:$BM$106,'Carga People'!AO$2,0))</f>
        <v>0</v>
      </c>
      <c r="AP137" s="164">
        <f>IF(ISERROR(VLOOKUP($C137,'LINHA 1'!$C$6:$BM$162,'Carga People'!AP$2,0)),0,VLOOKUP($C137,'LINHA 1'!$C$6:$BM$162,'Carga People'!AP$2,0))+IF(ISERROR(VLOOKUP($C137,'LINHA 2'!$C$6:$BM$114,'Carga People'!AP$2,0)),0,VLOOKUP($C137,'LINHA 2'!$C$6:$BM$114,'Carga People'!AP$2,0))+IF(ISERROR(VLOOKUP($C137,'LINHA 3'!$C$6:$BM$106,'Carga People'!AP$2,0)),0,VLOOKUP($C137,'LINHA 3'!$C$6:$BM$106,'Carga People'!AP$2,0))</f>
        <v>0</v>
      </c>
      <c r="AQ137" s="164">
        <f>IF(ISERROR(VLOOKUP($C137,'LINHA 1'!$C$6:$BM$162,'Carga People'!AQ$2,0)),0,VLOOKUP($C137,'LINHA 1'!$C$6:$BM$162,'Carga People'!AQ$2,0))+IF(ISERROR(VLOOKUP($C137,'LINHA 2'!$C$6:$BM$114,'Carga People'!AQ$2,0)),0,VLOOKUP($C137,'LINHA 2'!$C$6:$BM$114,'Carga People'!AQ$2,0))+IF(ISERROR(VLOOKUP($C137,'LINHA 3'!$C$6:$BM$106,'Carga People'!AQ$2,0)),0,VLOOKUP($C137,'LINHA 3'!$C$6:$BM$106,'Carga People'!AQ$2,0))</f>
        <v>0</v>
      </c>
      <c r="AR137" s="164">
        <f>IF(ISERROR(VLOOKUP($C137,'LINHA 1'!$C$6:$BM$162,'Carga People'!AR$2,0)),0,VLOOKUP($C137,'LINHA 1'!$C$6:$BM$162,'Carga People'!AR$2,0))+IF(ISERROR(VLOOKUP($C137,'LINHA 2'!$C$6:$BM$114,'Carga People'!AR$2,0)),0,VLOOKUP($C137,'LINHA 2'!$C$6:$BM$114,'Carga People'!AR$2,0))+IF(ISERROR(VLOOKUP($C137,'LINHA 3'!$C$6:$BM$106,'Carga People'!AR$2,0)),0,VLOOKUP($C137,'LINHA 3'!$C$6:$BM$106,'Carga People'!AR$2,0))</f>
        <v>0</v>
      </c>
      <c r="AS137" s="164">
        <f>IF(ISERROR(VLOOKUP($C137,'LINHA 1'!$C$6:$BM$162,'Carga People'!AS$2,0)),0,VLOOKUP($C137,'LINHA 1'!$C$6:$BM$162,'Carga People'!AS$2,0))+IF(ISERROR(VLOOKUP($C137,'LINHA 2'!$C$6:$BM$114,'Carga People'!AS$2,0)),0,VLOOKUP($C137,'LINHA 2'!$C$6:$BM$114,'Carga People'!AS$2,0))+IF(ISERROR(VLOOKUP($C137,'LINHA 3'!$C$6:$BM$106,'Carga People'!AS$2,0)),0,VLOOKUP($C137,'LINHA 3'!$C$6:$BM$106,'Carga People'!AS$2,0))</f>
        <v>0</v>
      </c>
      <c r="AT137" s="164">
        <f>IF(ISERROR(VLOOKUP($C137,'LINHA 1'!$C$6:$BM$162,'Carga People'!AT$2,0)),0,VLOOKUP($C137,'LINHA 1'!$C$6:$BM$162,'Carga People'!AT$2,0))+IF(ISERROR(VLOOKUP($C137,'LINHA 2'!$C$6:$BM$114,'Carga People'!AT$2,0)),0,VLOOKUP($C137,'LINHA 2'!$C$6:$BM$114,'Carga People'!AT$2,0))+IF(ISERROR(VLOOKUP($C137,'LINHA 3'!$C$6:$BM$106,'Carga People'!AT$2,0)),0,VLOOKUP($C137,'LINHA 3'!$C$6:$BM$106,'Carga People'!AT$2,0))</f>
        <v>0</v>
      </c>
      <c r="AU137" s="502">
        <f t="shared" si="12"/>
        <v>0</v>
      </c>
      <c r="AV137" s="780" t="str">
        <f t="shared" si="13"/>
        <v/>
      </c>
      <c r="AW137" s="90">
        <f>IF(D137="","",VLOOKUP(D137,MI_ME!$D$5:$AQ$336,39,0))</f>
        <v>0</v>
      </c>
      <c r="AX137" s="660"/>
    </row>
    <row r="138" spans="1:50" ht="18" customHeight="1" x14ac:dyDescent="0.3">
      <c r="A138" s="1792" t="s">
        <v>18</v>
      </c>
      <c r="B138" s="770" t="s">
        <v>190</v>
      </c>
      <c r="C138" s="770" t="s">
        <v>199</v>
      </c>
      <c r="D138" s="770" t="str">
        <f>LEFT(C138,11)</f>
        <v>23051DBA006</v>
      </c>
      <c r="E138" s="1459" t="s">
        <v>825</v>
      </c>
      <c r="F138" s="770" t="s">
        <v>15</v>
      </c>
      <c r="G138" s="141"/>
      <c r="H138" s="137"/>
      <c r="I138" s="142"/>
      <c r="J138" s="143">
        <f>IF(ISERROR(VLOOKUP($C138,'LINHA 4'!$C$6:$BM$75,'Carga People'!J$2,0)),0,VLOOKUP($C138,'LINHA 4'!$C$6:$BM$75,'Carga People'!J$2,0))+IF(ISERROR(VLOOKUP($C138,'LINHA 5'!$C$6:$BM$145,'Carga People'!J$2,0)),0,VLOOKUP($C138,'LINHA 5'!$C$6:$BM$145,'Carga People'!J$2,0))</f>
        <v>480</v>
      </c>
      <c r="K138" s="144">
        <f>IF(ISERROR(VLOOKUP($C138,'LINHA 4'!$C$6:$BM$75,'Carga People'!K$2,0)),0,VLOOKUP($C138,'LINHA 4'!$C$6:$BM$75,'Carga People'!K$2,0))+IF(ISERROR(VLOOKUP($C138,'LINHA 5'!$C$6:$BM$145,'Carga People'!K$2,0)),0,VLOOKUP($C138,'LINHA 5'!$C$6:$BM$145,'Carga People'!K$2,0))</f>
        <v>0</v>
      </c>
      <c r="L138" s="144">
        <f>IF(ISERROR(VLOOKUP($C138,'LINHA 4'!$C$6:$BM$75,'Carga People'!L$2,0)),0,VLOOKUP($C138,'LINHA 4'!$C$6:$BM$75,'Carga People'!L$2,0))+IF(ISERROR(VLOOKUP($C138,'LINHA 5'!$C$6:$BM$145,'Carga People'!L$2,0)),0,VLOOKUP($C138,'LINHA 5'!$C$6:$BM$145,'Carga People'!L$2,0))</f>
        <v>0</v>
      </c>
      <c r="M138" s="144">
        <f>IF(ISERROR(VLOOKUP($C138,'LINHA 4'!$C$6:$BM$75,'Carga People'!M$2,0)),0,VLOOKUP($C138,'LINHA 4'!$C$6:$BM$75,'Carga People'!M$2,0))+IF(ISERROR(VLOOKUP($C138,'LINHA 5'!$C$6:$BM$145,'Carga People'!M$2,0)),0,VLOOKUP($C138,'LINHA 5'!$C$6:$BM$145,'Carga People'!M$2,0))</f>
        <v>0</v>
      </c>
      <c r="N138" s="144">
        <f>IF(ISERROR(VLOOKUP($C138,'LINHA 4'!$C$6:$BM$75,'Carga People'!N$2,0)),0,VLOOKUP($C138,'LINHA 4'!$C$6:$BM$75,'Carga People'!N$2,0))+IF(ISERROR(VLOOKUP($C138,'LINHA 5'!$C$6:$BM$145,'Carga People'!N$2,0)),0,VLOOKUP($C138,'LINHA 5'!$C$6:$BM$145,'Carga People'!N$2,0))</f>
        <v>0</v>
      </c>
      <c r="O138" s="144">
        <f>IF(ISERROR(VLOOKUP($C138,'LINHA 4'!$C$6:$BM$75,'Carga People'!O$2,0)),0,VLOOKUP($C138,'LINHA 4'!$C$6:$BM$75,'Carga People'!O$2,0))+IF(ISERROR(VLOOKUP($C138,'LINHA 5'!$C$6:$BM$145,'Carga People'!O$2,0)),0,VLOOKUP($C138,'LINHA 5'!$C$6:$BM$145,'Carga People'!O$2,0))</f>
        <v>0</v>
      </c>
      <c r="P138" s="144">
        <f>IF(ISERROR(VLOOKUP($C138,'LINHA 4'!$C$6:$BM$75,'Carga People'!P$2,0)),0,VLOOKUP($C138,'LINHA 4'!$C$6:$BM$75,'Carga People'!P$2,0))+IF(ISERROR(VLOOKUP($C138,'LINHA 5'!$C$6:$BM$145,'Carga People'!P$2,0)),0,VLOOKUP($C138,'LINHA 5'!$C$6:$BM$145,'Carga People'!P$2,0))</f>
        <v>0</v>
      </c>
      <c r="Q138" s="144">
        <f>IF(ISERROR(VLOOKUP($C138,'LINHA 4'!$C$6:$BM$75,'Carga People'!Q$2,0)),0,VLOOKUP($C138,'LINHA 4'!$C$6:$BM$75,'Carga People'!Q$2,0))+IF(ISERROR(VLOOKUP($C138,'LINHA 5'!$C$6:$BM$145,'Carga People'!Q$2,0)),0,VLOOKUP($C138,'LINHA 5'!$C$6:$BM$145,'Carga People'!Q$2,0))</f>
        <v>0</v>
      </c>
      <c r="R138" s="144">
        <f>IF(ISERROR(VLOOKUP($C138,'LINHA 4'!$C$6:$BM$75,'Carga People'!R$2,0)),0,VLOOKUP($C138,'LINHA 4'!$C$6:$BM$75,'Carga People'!R$2,0))+IF(ISERROR(VLOOKUP($C138,'LINHA 5'!$C$6:$BM$145,'Carga People'!R$2,0)),0,VLOOKUP($C138,'LINHA 5'!$C$6:$BM$145,'Carga People'!R$2,0))</f>
        <v>0</v>
      </c>
      <c r="S138" s="144">
        <f>IF(ISERROR(VLOOKUP($C138,'LINHA 4'!$C$6:$BM$75,'Carga People'!S$2,0)),0,VLOOKUP($C138,'LINHA 4'!$C$6:$BM$75,'Carga People'!S$2,0))+IF(ISERROR(VLOOKUP($C138,'LINHA 5'!$C$6:$BM$145,'Carga People'!S$2,0)),0,VLOOKUP($C138,'LINHA 5'!$C$6:$BM$145,'Carga People'!S$2,0))</f>
        <v>0</v>
      </c>
      <c r="T138" s="144">
        <f>IF(ISERROR(VLOOKUP($C138,'LINHA 4'!$C$6:$BM$75,'Carga People'!T$2,0)),0,VLOOKUP($C138,'LINHA 4'!$C$6:$BM$75,'Carga People'!T$2,0))+IF(ISERROR(VLOOKUP($C138,'LINHA 5'!$C$6:$BM$145,'Carga People'!T$2,0)),0,VLOOKUP($C138,'LINHA 5'!$C$6:$BM$145,'Carga People'!T$2,0))</f>
        <v>0</v>
      </c>
      <c r="U138" s="144">
        <f>IF(ISERROR(VLOOKUP($C138,'LINHA 4'!$C$6:$BM$75,'Carga People'!U$2,0)),0,VLOOKUP($C138,'LINHA 4'!$C$6:$BM$75,'Carga People'!U$2,0))+IF(ISERROR(VLOOKUP($C138,'LINHA 5'!$C$6:$BM$145,'Carga People'!U$2,0)),0,VLOOKUP($C138,'LINHA 5'!$C$6:$BM$145,'Carga People'!U$2,0))</f>
        <v>0</v>
      </c>
      <c r="V138" s="144">
        <f>IF(ISERROR(VLOOKUP($C138,'LINHA 4'!$C$6:$BM$75,'Carga People'!V$2,0)),0,VLOOKUP($C138,'LINHA 4'!$C$6:$BM$75,'Carga People'!V$2,0))+IF(ISERROR(VLOOKUP($C138,'LINHA 5'!$C$6:$BM$145,'Carga People'!V$2,0)),0,VLOOKUP($C138,'LINHA 5'!$C$6:$BM$145,'Carga People'!V$2,0))</f>
        <v>240</v>
      </c>
      <c r="W138" s="144">
        <f>IF(ISERROR(VLOOKUP($C138,'LINHA 4'!$C$6:$BM$75,'Carga People'!W$2,0)),0,VLOOKUP($C138,'LINHA 4'!$C$6:$BM$75,'Carga People'!W$2,0))+IF(ISERROR(VLOOKUP($C138,'LINHA 5'!$C$6:$BM$145,'Carga People'!W$2,0)),0,VLOOKUP($C138,'LINHA 5'!$C$6:$BM$145,'Carga People'!W$2,0))</f>
        <v>240</v>
      </c>
      <c r="X138" s="144">
        <f>IF(ISERROR(VLOOKUP($C138,'LINHA 4'!$C$6:$BM$75,'Carga People'!X$2,0)),0,VLOOKUP($C138,'LINHA 4'!$C$6:$BM$75,'Carga People'!X$2,0))+IF(ISERROR(VLOOKUP($C138,'LINHA 5'!$C$6:$BM$145,'Carga People'!X$2,0)),0,VLOOKUP($C138,'LINHA 5'!$C$6:$BM$145,'Carga People'!X$2,0))</f>
        <v>0</v>
      </c>
      <c r="Y138" s="144">
        <f>IF(ISERROR(VLOOKUP($C138,'LINHA 4'!$C$6:$BM$75,'Carga People'!Y$2,0)),0,VLOOKUP($C138,'LINHA 4'!$C$6:$BM$75,'Carga People'!Y$2,0))+IF(ISERROR(VLOOKUP($C138,'LINHA 5'!$C$6:$BM$145,'Carga People'!Y$2,0)),0,VLOOKUP($C138,'LINHA 5'!$C$6:$BM$145,'Carga People'!Y$2,0))</f>
        <v>0</v>
      </c>
      <c r="Z138" s="144">
        <f>IF(ISERROR(VLOOKUP($C138,'LINHA 4'!$C$6:$BM$75,'Carga People'!Z$2,0)),0,VLOOKUP($C138,'LINHA 4'!$C$6:$BM$75,'Carga People'!Z$2,0))+IF(ISERROR(VLOOKUP($C138,'LINHA 5'!$C$6:$BM$145,'Carga People'!Z$2,0)),0,VLOOKUP($C138,'LINHA 5'!$C$6:$BM$145,'Carga People'!Z$2,0))</f>
        <v>0</v>
      </c>
      <c r="AA138" s="144">
        <f>IF(ISERROR(VLOOKUP($C138,'LINHA 4'!$C$6:$BM$75,'Carga People'!AA$2,0)),0,VLOOKUP($C138,'LINHA 4'!$C$6:$BM$75,'Carga People'!AA$2,0))+IF(ISERROR(VLOOKUP($C138,'LINHA 5'!$C$6:$BM$145,'Carga People'!AA$2,0)),0,VLOOKUP($C138,'LINHA 5'!$C$6:$BM$145,'Carga People'!AA$2,0))</f>
        <v>0</v>
      </c>
      <c r="AB138" s="144">
        <f>IF(ISERROR(VLOOKUP($C138,'LINHA 4'!$C$6:$BM$75,'Carga People'!AB$2,0)),0,VLOOKUP($C138,'LINHA 4'!$C$6:$BM$75,'Carga People'!AB$2,0))+IF(ISERROR(VLOOKUP($C138,'LINHA 5'!$C$6:$BM$145,'Carga People'!AB$2,0)),0,VLOOKUP($C138,'LINHA 5'!$C$6:$BM$145,'Carga People'!AB$2,0))</f>
        <v>0</v>
      </c>
      <c r="AC138" s="144">
        <f>IF(ISERROR(VLOOKUP($C138,'LINHA 4'!$C$6:$BM$75,'Carga People'!AC$2,0)),0,VLOOKUP($C138,'LINHA 4'!$C$6:$BM$75,'Carga People'!AC$2,0))+IF(ISERROR(VLOOKUP($C138,'LINHA 5'!$C$6:$BM$145,'Carga People'!AC$2,0)),0,VLOOKUP($C138,'LINHA 5'!$C$6:$BM$145,'Carga People'!AC$2,0))</f>
        <v>0</v>
      </c>
      <c r="AD138" s="144">
        <f>IF(ISERROR(VLOOKUP($C138,'LINHA 4'!$C$6:$BM$75,'Carga People'!AD$2,0)),0,VLOOKUP($C138,'LINHA 4'!$C$6:$BM$75,'Carga People'!AD$2,0))+IF(ISERROR(VLOOKUP($C138,'LINHA 5'!$C$6:$BM$145,'Carga People'!AD$2,0)),0,VLOOKUP($C138,'LINHA 5'!$C$6:$BM$145,'Carga People'!AD$2,0))</f>
        <v>0</v>
      </c>
      <c r="AE138" s="144">
        <f>IF(ISERROR(VLOOKUP($C138,'LINHA 4'!$C$6:$BM$75,'Carga People'!AE$2,0)),0,VLOOKUP($C138,'LINHA 4'!$C$6:$BM$75,'Carga People'!AE$2,0))+IF(ISERROR(VLOOKUP($C138,'LINHA 5'!$C$6:$BM$145,'Carga People'!AE$2,0)),0,VLOOKUP($C138,'LINHA 5'!$C$6:$BM$145,'Carga People'!AE$2,0))</f>
        <v>0</v>
      </c>
      <c r="AF138" s="144">
        <f>IF(ISERROR(VLOOKUP($C138,'LINHA 4'!$C$6:$BM$75,'Carga People'!AF$2,0)),0,VLOOKUP($C138,'LINHA 4'!$C$6:$BM$75,'Carga People'!AF$2,0))+IF(ISERROR(VLOOKUP($C138,'LINHA 5'!$C$6:$BM$145,'Carga People'!AF$2,0)),0,VLOOKUP($C138,'LINHA 5'!$C$6:$BM$145,'Carga People'!AF$2,0))</f>
        <v>0</v>
      </c>
      <c r="AG138" s="144">
        <f>IF(ISERROR(VLOOKUP($C138,'LINHA 4'!$C$6:$BM$75,'Carga People'!AG$2,0)),0,VLOOKUP($C138,'LINHA 4'!$C$6:$BM$75,'Carga People'!AG$2,0))+IF(ISERROR(VLOOKUP($C138,'LINHA 5'!$C$6:$BM$145,'Carga People'!AG$2,0)),0,VLOOKUP($C138,'LINHA 5'!$C$6:$BM$145,'Carga People'!AG$2,0))</f>
        <v>0</v>
      </c>
      <c r="AH138" s="144">
        <f>IF(ISERROR(VLOOKUP($C138,'LINHA 4'!$C$6:$BM$75,'Carga People'!AH$2,0)),0,VLOOKUP($C138,'LINHA 4'!$C$6:$BM$75,'Carga People'!AH$2,0))+IF(ISERROR(VLOOKUP($C138,'LINHA 5'!$C$6:$BM$145,'Carga People'!AH$2,0)),0,VLOOKUP($C138,'LINHA 5'!$C$6:$BM$145,'Carga People'!AH$2,0))</f>
        <v>0</v>
      </c>
      <c r="AI138" s="144">
        <f>IF(ISERROR(VLOOKUP($C138,'LINHA 4'!$C$6:$BM$75,'Carga People'!AI$2,0)),0,VLOOKUP($C138,'LINHA 4'!$C$6:$BM$75,'Carga People'!AI$2,0))+IF(ISERROR(VLOOKUP($C138,'LINHA 5'!$C$6:$BM$145,'Carga People'!AI$2,0)),0,VLOOKUP($C138,'LINHA 5'!$C$6:$BM$145,'Carga People'!AI$2,0))</f>
        <v>0</v>
      </c>
      <c r="AJ138" s="144">
        <f>IF(ISERROR(VLOOKUP($C138,'LINHA 4'!$C$6:$BM$75,'Carga People'!AJ$2,0)),0,VLOOKUP($C138,'LINHA 4'!$C$6:$BM$75,'Carga People'!AJ$2,0))+IF(ISERROR(VLOOKUP($C138,'LINHA 5'!$C$6:$BM$145,'Carga People'!AJ$2,0)),0,VLOOKUP($C138,'LINHA 5'!$C$6:$BM$145,'Carga People'!AJ$2,0))</f>
        <v>0</v>
      </c>
      <c r="AK138" s="144">
        <f>IF(ISERROR(VLOOKUP($C138,'LINHA 4'!$C$6:$BM$75,'Carga People'!AK$2,0)),0,VLOOKUP($C138,'LINHA 4'!$C$6:$BM$75,'Carga People'!AK$2,0))+IF(ISERROR(VLOOKUP($C138,'LINHA 5'!$C$6:$BM$145,'Carga People'!AK$2,0)),0,VLOOKUP($C138,'LINHA 5'!$C$6:$BM$145,'Carga People'!AK$2,0))</f>
        <v>0</v>
      </c>
      <c r="AL138" s="144">
        <f>IF(ISERROR(VLOOKUP($C138,'LINHA 4'!$C$6:$BM$75,'Carga People'!AL$2,0)),0,VLOOKUP($C138,'LINHA 4'!$C$6:$BM$75,'Carga People'!AL$2,0))+IF(ISERROR(VLOOKUP($C138,'LINHA 5'!$C$6:$BM$145,'Carga People'!AL$2,0)),0,VLOOKUP($C138,'LINHA 5'!$C$6:$BM$145,'Carga People'!AL$2,0))</f>
        <v>0</v>
      </c>
      <c r="AM138" s="144">
        <f>IF(ISERROR(VLOOKUP($C138,'LINHA 4'!$C$6:$BM$75,'Carga People'!AM$2,0)),0,VLOOKUP($C138,'LINHA 4'!$C$6:$BM$75,'Carga People'!AM$2,0))+IF(ISERROR(VLOOKUP($C138,'LINHA 5'!$C$6:$BM$145,'Carga People'!AM$2,0)),0,VLOOKUP($C138,'LINHA 5'!$C$6:$BM$145,'Carga People'!AM$2,0))</f>
        <v>0</v>
      </c>
      <c r="AN138" s="144">
        <f>IF(ISERROR(VLOOKUP($C138,'LINHA 4'!$C$6:$BM$75,'Carga People'!AN$2,0)),0,VLOOKUP($C138,'LINHA 4'!$C$6:$BM$75,'Carga People'!AN$2,0))+IF(ISERROR(VLOOKUP($C138,'LINHA 5'!$C$6:$BM$145,'Carga People'!AN$2,0)),0,VLOOKUP($C138,'LINHA 5'!$C$6:$BM$145,'Carga People'!AN$2,0))</f>
        <v>0</v>
      </c>
      <c r="AO138" s="144">
        <f>IF(ISERROR(VLOOKUP($C138,'LINHA 4'!$C$6:$BM$75,'Carga People'!AO$2,0)),0,VLOOKUP($C138,'LINHA 4'!$C$6:$BM$75,'Carga People'!AO$2,0))+IF(ISERROR(VLOOKUP($C138,'LINHA 5'!$C$6:$BM$145,'Carga People'!AO$2,0)),0,VLOOKUP($C138,'LINHA 5'!$C$6:$BM$145,'Carga People'!AO$2,0))</f>
        <v>0</v>
      </c>
      <c r="AP138" s="144">
        <f>IF(ISERROR(VLOOKUP($C138,'LINHA 4'!$C$6:$BM$75,'Carga People'!AP$2,0)),0,VLOOKUP($C138,'LINHA 4'!$C$6:$BM$75,'Carga People'!AP$2,0))+IF(ISERROR(VLOOKUP($C138,'LINHA 5'!$C$6:$BM$145,'Carga People'!AP$2,0)),0,VLOOKUP($C138,'LINHA 5'!$C$6:$BM$145,'Carga People'!AP$2,0))</f>
        <v>0</v>
      </c>
      <c r="AQ138" s="144">
        <f>IF(ISERROR(VLOOKUP($C138,'LINHA 4'!$C$6:$BM$75,'Carga People'!AQ$2,0)),0,VLOOKUP($C138,'LINHA 4'!$C$6:$BM$75,'Carga People'!AQ$2,0))+IF(ISERROR(VLOOKUP($C138,'LINHA 5'!$C$6:$BM$145,'Carga People'!AQ$2,0)),0,VLOOKUP($C138,'LINHA 5'!$C$6:$BM$145,'Carga People'!AQ$2,0))</f>
        <v>0</v>
      </c>
      <c r="AR138" s="144">
        <f>IF(ISERROR(VLOOKUP($C138,'LINHA 4'!$C$6:$BM$75,'Carga People'!AR$2,0)),0,VLOOKUP($C138,'LINHA 4'!$C$6:$BM$75,'Carga People'!AR$2,0))+IF(ISERROR(VLOOKUP($C138,'LINHA 5'!$C$6:$BM$145,'Carga People'!AR$2,0)),0,VLOOKUP($C138,'LINHA 5'!$C$6:$BM$145,'Carga People'!AR$2,0))</f>
        <v>0</v>
      </c>
      <c r="AS138" s="144">
        <f>IF(ISERROR(VLOOKUP($C138,'LINHA 4'!$C$6:$BM$75,'Carga People'!AS$2,0)),0,VLOOKUP($C138,'LINHA 4'!$C$6:$BM$75,'Carga People'!AS$2,0))+IF(ISERROR(VLOOKUP($C138,'LINHA 5'!$C$6:$BM$145,'Carga People'!AS$2,0)),0,VLOOKUP($C138,'LINHA 5'!$C$6:$BM$145,'Carga People'!AS$2,0))</f>
        <v>0</v>
      </c>
      <c r="AT138" s="144">
        <f>IF(ISERROR(VLOOKUP($C138,'LINHA 5'!$C$6:$BM$58,'Carga People'!AT$2,0)),0,VLOOKUP($C138,'LINHA 5'!$C$6:$BM$58,'Carga People'!AT$2,0))</f>
        <v>0</v>
      </c>
      <c r="AU138" s="776">
        <f t="shared" si="12"/>
        <v>960</v>
      </c>
      <c r="AV138" s="780" t="str">
        <f t="shared" si="13"/>
        <v/>
      </c>
      <c r="AW138" s="90">
        <f>IF(D138="","",VLOOKUP(D138,MI_ME!$D$5:$AQ$336,39,0))</f>
        <v>0</v>
      </c>
      <c r="AX138" s="660"/>
    </row>
    <row r="139" spans="1:50" ht="18" hidden="1" customHeight="1" x14ac:dyDescent="0.3">
      <c r="A139" s="1792"/>
      <c r="B139" s="1537" t="s">
        <v>1064</v>
      </c>
      <c r="C139" s="1537" t="s">
        <v>1304</v>
      </c>
      <c r="D139" s="1538" t="s">
        <v>1063</v>
      </c>
      <c r="E139" s="1558"/>
      <c r="F139" s="28" t="s">
        <v>15</v>
      </c>
      <c r="G139" s="136"/>
      <c r="H139" s="137"/>
      <c r="I139" s="138"/>
      <c r="J139" s="139">
        <f>IF(ISERROR(VLOOKUP($C139,'LINHA 4'!$C$6:$BM$75,'Carga People'!J$2,0)),0,VLOOKUP($C139,'LINHA 4'!$C$6:$BM$75,'Carga People'!J$2,0))+IF(ISERROR(VLOOKUP($C139,'LINHA 5'!$C$6:$BM$145,'Carga People'!J$2,0)),0,VLOOKUP($C139,'LINHA 5'!$C$6:$BM$145,'Carga People'!J$2,0))</f>
        <v>0</v>
      </c>
      <c r="K139" s="140">
        <f>IF(ISERROR(VLOOKUP($C139,'LINHA 4'!$C$6:$BM$75,'Carga People'!K$2,0)),0,VLOOKUP($C139,'LINHA 4'!$C$6:$BM$75,'Carga People'!K$2,0))+IF(ISERROR(VLOOKUP($C139,'LINHA 5'!$C$6:$BM$145,'Carga People'!K$2,0)),0,VLOOKUP($C139,'LINHA 5'!$C$6:$BM$145,'Carga People'!K$2,0))</f>
        <v>0</v>
      </c>
      <c r="L139" s="140">
        <f>IF(ISERROR(VLOOKUP($C139,'LINHA 4'!$C$6:$BM$75,'Carga People'!L$2,0)),0,VLOOKUP($C139,'LINHA 4'!$C$6:$BM$75,'Carga People'!L$2,0))+IF(ISERROR(VLOOKUP($C139,'LINHA 5'!$C$6:$BM$145,'Carga People'!L$2,0)),0,VLOOKUP($C139,'LINHA 5'!$C$6:$BM$145,'Carga People'!L$2,0))</f>
        <v>0</v>
      </c>
      <c r="M139" s="140">
        <f>IF(ISERROR(VLOOKUP($C139,'LINHA 4'!$C$6:$BM$75,'Carga People'!M$2,0)),0,VLOOKUP($C139,'LINHA 4'!$C$6:$BM$75,'Carga People'!M$2,0))+IF(ISERROR(VLOOKUP($C139,'LINHA 5'!$C$6:$BM$145,'Carga People'!M$2,0)),0,VLOOKUP($C139,'LINHA 5'!$C$6:$BM$145,'Carga People'!M$2,0))</f>
        <v>0</v>
      </c>
      <c r="N139" s="140">
        <f>IF(ISERROR(VLOOKUP($C139,'LINHA 4'!$C$6:$BM$75,'Carga People'!N$2,0)),0,VLOOKUP($C139,'LINHA 4'!$C$6:$BM$75,'Carga People'!N$2,0))+IF(ISERROR(VLOOKUP($C139,'LINHA 5'!$C$6:$BM$145,'Carga People'!N$2,0)),0,VLOOKUP($C139,'LINHA 5'!$C$6:$BM$145,'Carga People'!N$2,0))</f>
        <v>0</v>
      </c>
      <c r="O139" s="140">
        <f>IF(ISERROR(VLOOKUP($C139,'LINHA 4'!$C$6:$BM$75,'Carga People'!O$2,0)),0,VLOOKUP($C139,'LINHA 4'!$C$6:$BM$75,'Carga People'!O$2,0))+IF(ISERROR(VLOOKUP($C139,'LINHA 5'!$C$6:$BM$145,'Carga People'!O$2,0)),0,VLOOKUP($C139,'LINHA 5'!$C$6:$BM$145,'Carga People'!O$2,0))</f>
        <v>0</v>
      </c>
      <c r="P139" s="140">
        <f>IF(ISERROR(VLOOKUP($C139,'LINHA 4'!$C$6:$BM$75,'Carga People'!P$2,0)),0,VLOOKUP($C139,'LINHA 4'!$C$6:$BM$75,'Carga People'!P$2,0))+IF(ISERROR(VLOOKUP($C139,'LINHA 5'!$C$6:$BM$145,'Carga People'!P$2,0)),0,VLOOKUP($C139,'LINHA 5'!$C$6:$BM$145,'Carga People'!P$2,0))</f>
        <v>0</v>
      </c>
      <c r="Q139" s="140">
        <f>IF(ISERROR(VLOOKUP($C139,'LINHA 4'!$C$6:$BM$75,'Carga People'!Q$2,0)),0,VLOOKUP($C139,'LINHA 4'!$C$6:$BM$75,'Carga People'!Q$2,0))+IF(ISERROR(VLOOKUP($C139,'LINHA 5'!$C$6:$BM$145,'Carga People'!Q$2,0)),0,VLOOKUP($C139,'LINHA 5'!$C$6:$BM$145,'Carga People'!Q$2,0))</f>
        <v>0</v>
      </c>
      <c r="R139" s="140">
        <f>IF(ISERROR(VLOOKUP($C139,'LINHA 4'!$C$6:$BM$75,'Carga People'!R$2,0)),0,VLOOKUP($C139,'LINHA 4'!$C$6:$BM$75,'Carga People'!R$2,0))+IF(ISERROR(VLOOKUP($C139,'LINHA 5'!$C$6:$BM$145,'Carga People'!R$2,0)),0,VLOOKUP($C139,'LINHA 5'!$C$6:$BM$145,'Carga People'!R$2,0))</f>
        <v>0</v>
      </c>
      <c r="S139" s="140">
        <f>IF(ISERROR(VLOOKUP($C139,'LINHA 4'!$C$6:$BM$75,'Carga People'!S$2,0)),0,VLOOKUP($C139,'LINHA 4'!$C$6:$BM$75,'Carga People'!S$2,0))+IF(ISERROR(VLOOKUP($C139,'LINHA 5'!$C$6:$BM$145,'Carga People'!S$2,0)),0,VLOOKUP($C139,'LINHA 5'!$C$6:$BM$145,'Carga People'!S$2,0))</f>
        <v>0</v>
      </c>
      <c r="T139" s="140">
        <f>IF(ISERROR(VLOOKUP($C139,'LINHA 4'!$C$6:$BM$75,'Carga People'!T$2,0)),0,VLOOKUP($C139,'LINHA 4'!$C$6:$BM$75,'Carga People'!T$2,0))+IF(ISERROR(VLOOKUP($C139,'LINHA 5'!$C$6:$BM$145,'Carga People'!T$2,0)),0,VLOOKUP($C139,'LINHA 5'!$C$6:$BM$145,'Carga People'!T$2,0))</f>
        <v>0</v>
      </c>
      <c r="U139" s="140">
        <f>IF(ISERROR(VLOOKUP($C139,'LINHA 4'!$C$6:$BM$75,'Carga People'!U$2,0)),0,VLOOKUP($C139,'LINHA 4'!$C$6:$BM$75,'Carga People'!U$2,0))+IF(ISERROR(VLOOKUP($C139,'LINHA 5'!$C$6:$BM$145,'Carga People'!U$2,0)),0,VLOOKUP($C139,'LINHA 5'!$C$6:$BM$145,'Carga People'!U$2,0))</f>
        <v>0</v>
      </c>
      <c r="V139" s="140">
        <f>IF(ISERROR(VLOOKUP($C139,'LINHA 4'!$C$6:$BM$75,'Carga People'!V$2,0)),0,VLOOKUP($C139,'LINHA 4'!$C$6:$BM$75,'Carga People'!V$2,0))+IF(ISERROR(VLOOKUP($C139,'LINHA 5'!$C$6:$BM$145,'Carga People'!V$2,0)),0,VLOOKUP($C139,'LINHA 5'!$C$6:$BM$145,'Carga People'!V$2,0))</f>
        <v>0</v>
      </c>
      <c r="W139" s="140">
        <f>IF(ISERROR(VLOOKUP($C139,'LINHA 4'!$C$6:$BM$75,'Carga People'!W$2,0)),0,VLOOKUP($C139,'LINHA 4'!$C$6:$BM$75,'Carga People'!W$2,0))+IF(ISERROR(VLOOKUP($C139,'LINHA 5'!$C$6:$BM$145,'Carga People'!W$2,0)),0,VLOOKUP($C139,'LINHA 5'!$C$6:$BM$145,'Carga People'!W$2,0))</f>
        <v>0</v>
      </c>
      <c r="X139" s="140">
        <f>IF(ISERROR(VLOOKUP($C139,'LINHA 4'!$C$6:$BM$75,'Carga People'!X$2,0)),0,VLOOKUP($C139,'LINHA 4'!$C$6:$BM$75,'Carga People'!X$2,0))+IF(ISERROR(VLOOKUP($C139,'LINHA 5'!$C$6:$BM$145,'Carga People'!X$2,0)),0,VLOOKUP($C139,'LINHA 5'!$C$6:$BM$145,'Carga People'!X$2,0))</f>
        <v>0</v>
      </c>
      <c r="Y139" s="140">
        <f>IF(ISERROR(VLOOKUP($C139,'LINHA 4'!$C$6:$BM$75,'Carga People'!Y$2,0)),0,VLOOKUP($C139,'LINHA 4'!$C$6:$BM$75,'Carga People'!Y$2,0))+IF(ISERROR(VLOOKUP($C139,'LINHA 5'!$C$6:$BM$145,'Carga People'!Y$2,0)),0,VLOOKUP($C139,'LINHA 5'!$C$6:$BM$145,'Carga People'!Y$2,0))</f>
        <v>0</v>
      </c>
      <c r="Z139" s="140">
        <f>IF(ISERROR(VLOOKUP($C139,'LINHA 4'!$C$6:$BM$75,'Carga People'!Z$2,0)),0,VLOOKUP($C139,'LINHA 4'!$C$6:$BM$75,'Carga People'!Z$2,0))+IF(ISERROR(VLOOKUP($C139,'LINHA 5'!$C$6:$BM$145,'Carga People'!Z$2,0)),0,VLOOKUP($C139,'LINHA 5'!$C$6:$BM$145,'Carga People'!Z$2,0))</f>
        <v>0</v>
      </c>
      <c r="AA139" s="140">
        <f>IF(ISERROR(VLOOKUP($C139,'LINHA 4'!$C$6:$BM$75,'Carga People'!AA$2,0)),0,VLOOKUP($C139,'LINHA 4'!$C$6:$BM$75,'Carga People'!AA$2,0))+IF(ISERROR(VLOOKUP($C139,'LINHA 5'!$C$6:$BM$145,'Carga People'!AA$2,0)),0,VLOOKUP($C139,'LINHA 5'!$C$6:$BM$145,'Carga People'!AA$2,0))</f>
        <v>0</v>
      </c>
      <c r="AB139" s="140">
        <f>IF(ISERROR(VLOOKUP($C139,'LINHA 4'!$C$6:$BM$75,'Carga People'!AB$2,0)),0,VLOOKUP($C139,'LINHA 4'!$C$6:$BM$75,'Carga People'!AB$2,0))+IF(ISERROR(VLOOKUP($C139,'LINHA 5'!$C$6:$BM$145,'Carga People'!AB$2,0)),0,VLOOKUP($C139,'LINHA 5'!$C$6:$BM$145,'Carga People'!AB$2,0))</f>
        <v>0</v>
      </c>
      <c r="AC139" s="140">
        <f>IF(ISERROR(VLOOKUP($C139,'LINHA 4'!$C$6:$BM$75,'Carga People'!AC$2,0)),0,VLOOKUP($C139,'LINHA 4'!$C$6:$BM$75,'Carga People'!AC$2,0))+IF(ISERROR(VLOOKUP($C139,'LINHA 5'!$C$6:$BM$145,'Carga People'!AC$2,0)),0,VLOOKUP($C139,'LINHA 5'!$C$6:$BM$145,'Carga People'!AC$2,0))</f>
        <v>0</v>
      </c>
      <c r="AD139" s="140">
        <f>IF(ISERROR(VLOOKUP($C139,'LINHA 4'!$C$6:$BM$75,'Carga People'!AD$2,0)),0,VLOOKUP($C139,'LINHA 4'!$C$6:$BM$75,'Carga People'!AD$2,0))+IF(ISERROR(VLOOKUP($C139,'LINHA 5'!$C$6:$BM$145,'Carga People'!AD$2,0)),0,VLOOKUP($C139,'LINHA 5'!$C$6:$BM$145,'Carga People'!AD$2,0))</f>
        <v>0</v>
      </c>
      <c r="AE139" s="140">
        <f>IF(ISERROR(VLOOKUP($C139,'LINHA 4'!$C$6:$BM$75,'Carga People'!AE$2,0)),0,VLOOKUP($C139,'LINHA 4'!$C$6:$BM$75,'Carga People'!AE$2,0))+IF(ISERROR(VLOOKUP($C139,'LINHA 5'!$C$6:$BM$145,'Carga People'!AE$2,0)),0,VLOOKUP($C139,'LINHA 5'!$C$6:$BM$145,'Carga People'!AE$2,0))</f>
        <v>0</v>
      </c>
      <c r="AF139" s="140">
        <f>IF(ISERROR(VLOOKUP($C139,'LINHA 4'!$C$6:$BM$75,'Carga People'!AF$2,0)),0,VLOOKUP($C139,'LINHA 4'!$C$6:$BM$75,'Carga People'!AF$2,0))+IF(ISERROR(VLOOKUP($C139,'LINHA 5'!$C$6:$BM$145,'Carga People'!AF$2,0)),0,VLOOKUP($C139,'LINHA 5'!$C$6:$BM$145,'Carga People'!AF$2,0))</f>
        <v>0</v>
      </c>
      <c r="AG139" s="140">
        <f>IF(ISERROR(VLOOKUP($C139,'LINHA 4'!$C$6:$BM$75,'Carga People'!AG$2,0)),0,VLOOKUP($C139,'LINHA 4'!$C$6:$BM$75,'Carga People'!AG$2,0))+IF(ISERROR(VLOOKUP($C139,'LINHA 5'!$C$6:$BM$145,'Carga People'!AG$2,0)),0,VLOOKUP($C139,'LINHA 5'!$C$6:$BM$145,'Carga People'!AG$2,0))</f>
        <v>0</v>
      </c>
      <c r="AH139" s="140">
        <f>IF(ISERROR(VLOOKUP($C139,'LINHA 4'!$C$6:$BM$75,'Carga People'!AH$2,0)),0,VLOOKUP($C139,'LINHA 4'!$C$6:$BM$75,'Carga People'!AH$2,0))+IF(ISERROR(VLOOKUP($C139,'LINHA 5'!$C$6:$BM$145,'Carga People'!AH$2,0)),0,VLOOKUP($C139,'LINHA 5'!$C$6:$BM$145,'Carga People'!AH$2,0))</f>
        <v>0</v>
      </c>
      <c r="AI139" s="140">
        <f>IF(ISERROR(VLOOKUP($C139,'LINHA 4'!$C$6:$BM$75,'Carga People'!AI$2,0)),0,VLOOKUP($C139,'LINHA 4'!$C$6:$BM$75,'Carga People'!AI$2,0))+IF(ISERROR(VLOOKUP($C139,'LINHA 5'!$C$6:$BM$145,'Carga People'!AI$2,0)),0,VLOOKUP($C139,'LINHA 5'!$C$6:$BM$145,'Carga People'!AI$2,0))</f>
        <v>0</v>
      </c>
      <c r="AJ139" s="140">
        <f>IF(ISERROR(VLOOKUP($C139,'LINHA 4'!$C$6:$BM$75,'Carga People'!AJ$2,0)),0,VLOOKUP($C139,'LINHA 4'!$C$6:$BM$75,'Carga People'!AJ$2,0))+IF(ISERROR(VLOOKUP($C139,'LINHA 5'!$C$6:$BM$145,'Carga People'!AJ$2,0)),0,VLOOKUP($C139,'LINHA 5'!$C$6:$BM$145,'Carga People'!AJ$2,0))</f>
        <v>0</v>
      </c>
      <c r="AK139" s="140">
        <f>IF(ISERROR(VLOOKUP($C139,'LINHA 4'!$C$6:$BM$75,'Carga People'!AK$2,0)),0,VLOOKUP($C139,'LINHA 4'!$C$6:$BM$75,'Carga People'!AK$2,0))+IF(ISERROR(VLOOKUP($C139,'LINHA 5'!$C$6:$BM$145,'Carga People'!AK$2,0)),0,VLOOKUP($C139,'LINHA 5'!$C$6:$BM$145,'Carga People'!AK$2,0))</f>
        <v>0</v>
      </c>
      <c r="AL139" s="140">
        <f>IF(ISERROR(VLOOKUP($C139,'LINHA 4'!$C$6:$BM$75,'Carga People'!AL$2,0)),0,VLOOKUP($C139,'LINHA 4'!$C$6:$BM$75,'Carga People'!AL$2,0))+IF(ISERROR(VLOOKUP($C139,'LINHA 5'!$C$6:$BM$145,'Carga People'!AL$2,0)),0,VLOOKUP($C139,'LINHA 5'!$C$6:$BM$145,'Carga People'!AL$2,0))</f>
        <v>0</v>
      </c>
      <c r="AM139" s="140">
        <f>IF(ISERROR(VLOOKUP($C139,'LINHA 4'!$C$6:$BM$75,'Carga People'!AM$2,0)),0,VLOOKUP($C139,'LINHA 4'!$C$6:$BM$75,'Carga People'!AM$2,0))+IF(ISERROR(VLOOKUP($C139,'LINHA 5'!$C$6:$BM$145,'Carga People'!AM$2,0)),0,VLOOKUP($C139,'LINHA 5'!$C$6:$BM$145,'Carga People'!AM$2,0))</f>
        <v>0</v>
      </c>
      <c r="AN139" s="140">
        <f>IF(ISERROR(VLOOKUP($C139,'LINHA 4'!$C$6:$BM$75,'Carga People'!AN$2,0)),0,VLOOKUP($C139,'LINHA 4'!$C$6:$BM$75,'Carga People'!AN$2,0))+IF(ISERROR(VLOOKUP($C139,'LINHA 5'!$C$6:$BM$145,'Carga People'!AN$2,0)),0,VLOOKUP($C139,'LINHA 5'!$C$6:$BM$145,'Carga People'!AN$2,0))</f>
        <v>0</v>
      </c>
      <c r="AO139" s="140">
        <f>IF(ISERROR(VLOOKUP($C139,'LINHA 4'!$C$6:$BM$75,'Carga People'!AO$2,0)),0,VLOOKUP($C139,'LINHA 4'!$C$6:$BM$75,'Carga People'!AO$2,0))+IF(ISERROR(VLOOKUP($C139,'LINHA 5'!$C$6:$BM$145,'Carga People'!AO$2,0)),0,VLOOKUP($C139,'LINHA 5'!$C$6:$BM$145,'Carga People'!AO$2,0))</f>
        <v>0</v>
      </c>
      <c r="AP139" s="140">
        <f>IF(ISERROR(VLOOKUP($C139,'LINHA 4'!$C$6:$BM$75,'Carga People'!AP$2,0)),0,VLOOKUP($C139,'LINHA 4'!$C$6:$BM$75,'Carga People'!AP$2,0))+IF(ISERROR(VLOOKUP($C139,'LINHA 5'!$C$6:$BM$145,'Carga People'!AP$2,0)),0,VLOOKUP($C139,'LINHA 5'!$C$6:$BM$145,'Carga People'!AP$2,0))</f>
        <v>0</v>
      </c>
      <c r="AQ139" s="140">
        <f>IF(ISERROR(VLOOKUP($C139,'LINHA 4'!$C$6:$BM$75,'Carga People'!AQ$2,0)),0,VLOOKUP($C139,'LINHA 4'!$C$6:$BM$75,'Carga People'!AQ$2,0))+IF(ISERROR(VLOOKUP($C139,'LINHA 5'!$C$6:$BM$145,'Carga People'!AQ$2,0)),0,VLOOKUP($C139,'LINHA 5'!$C$6:$BM$145,'Carga People'!AQ$2,0))</f>
        <v>0</v>
      </c>
      <c r="AR139" s="140">
        <f>IF(ISERROR(VLOOKUP($C139,'LINHA 4'!$C$6:$BM$75,'Carga People'!AR$2,0)),0,VLOOKUP($C139,'LINHA 4'!$C$6:$BM$75,'Carga People'!AR$2,0))+IF(ISERROR(VLOOKUP($C139,'LINHA 5'!$C$6:$BM$145,'Carga People'!AR$2,0)),0,VLOOKUP($C139,'LINHA 5'!$C$6:$BM$145,'Carga People'!AR$2,0))</f>
        <v>0</v>
      </c>
      <c r="AS139" s="140">
        <f>IF(ISERROR(VLOOKUP($C139,'LINHA 4'!$C$6:$BM$75,'Carga People'!AS$2,0)),0,VLOOKUP($C139,'LINHA 4'!$C$6:$BM$75,'Carga People'!AS$2,0))+IF(ISERROR(VLOOKUP($C139,'LINHA 5'!$C$6:$BM$145,'Carga People'!AS$2,0)),0,VLOOKUP($C139,'LINHA 5'!$C$6:$BM$145,'Carga People'!AS$2,0))</f>
        <v>0</v>
      </c>
      <c r="AT139" s="140">
        <f t="array" ref="AT139">IF(ISERROR(VLOOKUP($C139,'LINHA 4'!$C$6:$BM$52,'Carga People'!AT$2,0)),0,VLOOKUP($C139,'LINHA 4'!$C$6:$BM$52,'Carga People'!AT$2,0))</f>
        <v>0</v>
      </c>
      <c r="AU139" s="367">
        <f t="shared" si="12"/>
        <v>0</v>
      </c>
      <c r="AV139" s="780" t="str">
        <f t="shared" si="13"/>
        <v/>
      </c>
      <c r="AW139" s="90">
        <f>IF(D139="","",VLOOKUP(D139,MI_ME!$D$5:$AQ$336,39,0))</f>
        <v>0</v>
      </c>
      <c r="AX139" s="660"/>
    </row>
    <row r="140" spans="1:50" ht="18" hidden="1" customHeight="1" x14ac:dyDescent="0.3">
      <c r="A140" s="1792"/>
      <c r="B140" s="1537" t="s">
        <v>1066</v>
      </c>
      <c r="C140" s="1537" t="s">
        <v>1302</v>
      </c>
      <c r="D140" s="1538" t="s">
        <v>1065</v>
      </c>
      <c r="E140" s="1558"/>
      <c r="F140" s="28" t="s">
        <v>15</v>
      </c>
      <c r="G140" s="136"/>
      <c r="H140" s="137"/>
      <c r="I140" s="138"/>
      <c r="J140" s="139">
        <f>IF(ISERROR(VLOOKUP($C140,'LINHA 4'!$C$6:$BM$75,'Carga People'!J$2,0)),0,VLOOKUP($C140,'LINHA 4'!$C$6:$BM$75,'Carga People'!J$2,0))+IF(ISERROR(VLOOKUP($C140,'LINHA 5'!$C$6:$BM$145,'Carga People'!J$2,0)),0,VLOOKUP($C140,'LINHA 5'!$C$6:$BM$145,'Carga People'!J$2,0))</f>
        <v>0</v>
      </c>
      <c r="K140" s="140">
        <f>IF(ISERROR(VLOOKUP($C140,'LINHA 4'!$C$6:$BM$75,'Carga People'!K$2,0)),0,VLOOKUP($C140,'LINHA 4'!$C$6:$BM$75,'Carga People'!K$2,0))+IF(ISERROR(VLOOKUP($C140,'LINHA 5'!$C$6:$BM$145,'Carga People'!K$2,0)),0,VLOOKUP($C140,'LINHA 5'!$C$6:$BM$145,'Carga People'!K$2,0))</f>
        <v>0</v>
      </c>
      <c r="L140" s="140">
        <f>IF(ISERROR(VLOOKUP($C140,'LINHA 4'!$C$6:$BM$75,'Carga People'!L$2,0)),0,VLOOKUP($C140,'LINHA 4'!$C$6:$BM$75,'Carga People'!L$2,0))+IF(ISERROR(VLOOKUP($C140,'LINHA 5'!$C$6:$BM$145,'Carga People'!L$2,0)),0,VLOOKUP($C140,'LINHA 5'!$C$6:$BM$145,'Carga People'!L$2,0))</f>
        <v>0</v>
      </c>
      <c r="M140" s="140">
        <f>IF(ISERROR(VLOOKUP($C140,'LINHA 4'!$C$6:$BM$75,'Carga People'!M$2,0)),0,VLOOKUP($C140,'LINHA 4'!$C$6:$BM$75,'Carga People'!M$2,0))+IF(ISERROR(VLOOKUP($C140,'LINHA 5'!$C$6:$BM$145,'Carga People'!M$2,0)),0,VLOOKUP($C140,'LINHA 5'!$C$6:$BM$145,'Carga People'!M$2,0))</f>
        <v>0</v>
      </c>
      <c r="N140" s="140">
        <f>IF(ISERROR(VLOOKUP($C140,'LINHA 4'!$C$6:$BM$75,'Carga People'!N$2,0)),0,VLOOKUP($C140,'LINHA 4'!$C$6:$BM$75,'Carga People'!N$2,0))+IF(ISERROR(VLOOKUP($C140,'LINHA 5'!$C$6:$BM$145,'Carga People'!N$2,0)),0,VLOOKUP($C140,'LINHA 5'!$C$6:$BM$145,'Carga People'!N$2,0))</f>
        <v>0</v>
      </c>
      <c r="O140" s="140">
        <f>IF(ISERROR(VLOOKUP($C140,'LINHA 4'!$C$6:$BM$75,'Carga People'!O$2,0)),0,VLOOKUP($C140,'LINHA 4'!$C$6:$BM$75,'Carga People'!O$2,0))+IF(ISERROR(VLOOKUP($C140,'LINHA 5'!$C$6:$BM$145,'Carga People'!O$2,0)),0,VLOOKUP($C140,'LINHA 5'!$C$6:$BM$145,'Carga People'!O$2,0))</f>
        <v>0</v>
      </c>
      <c r="P140" s="140">
        <f>IF(ISERROR(VLOOKUP($C140,'LINHA 4'!$C$6:$BM$75,'Carga People'!P$2,0)),0,VLOOKUP($C140,'LINHA 4'!$C$6:$BM$75,'Carga People'!P$2,0))+IF(ISERROR(VLOOKUP($C140,'LINHA 5'!$C$6:$BM$145,'Carga People'!P$2,0)),0,VLOOKUP($C140,'LINHA 5'!$C$6:$BM$145,'Carga People'!P$2,0))</f>
        <v>0</v>
      </c>
      <c r="Q140" s="140">
        <f>IF(ISERROR(VLOOKUP($C140,'LINHA 4'!$C$6:$BM$75,'Carga People'!Q$2,0)),0,VLOOKUP($C140,'LINHA 4'!$C$6:$BM$75,'Carga People'!Q$2,0))+IF(ISERROR(VLOOKUP($C140,'LINHA 5'!$C$6:$BM$145,'Carga People'!Q$2,0)),0,VLOOKUP($C140,'LINHA 5'!$C$6:$BM$145,'Carga People'!Q$2,0))</f>
        <v>0</v>
      </c>
      <c r="R140" s="140">
        <f>IF(ISERROR(VLOOKUP($C140,'LINHA 4'!$C$6:$BM$75,'Carga People'!R$2,0)),0,VLOOKUP($C140,'LINHA 4'!$C$6:$BM$75,'Carga People'!R$2,0))+IF(ISERROR(VLOOKUP($C140,'LINHA 5'!$C$6:$BM$145,'Carga People'!R$2,0)),0,VLOOKUP($C140,'LINHA 5'!$C$6:$BM$145,'Carga People'!R$2,0))</f>
        <v>0</v>
      </c>
      <c r="S140" s="140">
        <f>IF(ISERROR(VLOOKUP($C140,'LINHA 4'!$C$6:$BM$75,'Carga People'!S$2,0)),0,VLOOKUP($C140,'LINHA 4'!$C$6:$BM$75,'Carga People'!S$2,0))+IF(ISERROR(VLOOKUP($C140,'LINHA 5'!$C$6:$BM$145,'Carga People'!S$2,0)),0,VLOOKUP($C140,'LINHA 5'!$C$6:$BM$145,'Carga People'!S$2,0))</f>
        <v>0</v>
      </c>
      <c r="T140" s="140">
        <f>IF(ISERROR(VLOOKUP($C140,'LINHA 4'!$C$6:$BM$75,'Carga People'!T$2,0)),0,VLOOKUP($C140,'LINHA 4'!$C$6:$BM$75,'Carga People'!T$2,0))+IF(ISERROR(VLOOKUP($C140,'LINHA 5'!$C$6:$BM$145,'Carga People'!T$2,0)),0,VLOOKUP($C140,'LINHA 5'!$C$6:$BM$145,'Carga People'!T$2,0))</f>
        <v>0</v>
      </c>
      <c r="U140" s="140">
        <f>IF(ISERROR(VLOOKUP($C140,'LINHA 4'!$C$6:$BM$75,'Carga People'!U$2,0)),0,VLOOKUP($C140,'LINHA 4'!$C$6:$BM$75,'Carga People'!U$2,0))+IF(ISERROR(VLOOKUP($C140,'LINHA 5'!$C$6:$BM$145,'Carga People'!U$2,0)),0,VLOOKUP($C140,'LINHA 5'!$C$6:$BM$145,'Carga People'!U$2,0))</f>
        <v>0</v>
      </c>
      <c r="V140" s="140">
        <f>IF(ISERROR(VLOOKUP($C140,'LINHA 4'!$C$6:$BM$75,'Carga People'!V$2,0)),0,VLOOKUP($C140,'LINHA 4'!$C$6:$BM$75,'Carga People'!V$2,0))+IF(ISERROR(VLOOKUP($C140,'LINHA 5'!$C$6:$BM$145,'Carga People'!V$2,0)),0,VLOOKUP($C140,'LINHA 5'!$C$6:$BM$145,'Carga People'!V$2,0))</f>
        <v>0</v>
      </c>
      <c r="W140" s="140">
        <f>IF(ISERROR(VLOOKUP($C140,'LINHA 4'!$C$6:$BM$75,'Carga People'!W$2,0)),0,VLOOKUP($C140,'LINHA 4'!$C$6:$BM$75,'Carga People'!W$2,0))+IF(ISERROR(VLOOKUP($C140,'LINHA 5'!$C$6:$BM$145,'Carga People'!W$2,0)),0,VLOOKUP($C140,'LINHA 5'!$C$6:$BM$145,'Carga People'!W$2,0))</f>
        <v>0</v>
      </c>
      <c r="X140" s="140">
        <f>IF(ISERROR(VLOOKUP($C140,'LINHA 4'!$C$6:$BM$75,'Carga People'!X$2,0)),0,VLOOKUP($C140,'LINHA 4'!$C$6:$BM$75,'Carga People'!X$2,0))+IF(ISERROR(VLOOKUP($C140,'LINHA 5'!$C$6:$BM$145,'Carga People'!X$2,0)),0,VLOOKUP($C140,'LINHA 5'!$C$6:$BM$145,'Carga People'!X$2,0))</f>
        <v>0</v>
      </c>
      <c r="Y140" s="140">
        <f>IF(ISERROR(VLOOKUP($C140,'LINHA 4'!$C$6:$BM$75,'Carga People'!Y$2,0)),0,VLOOKUP($C140,'LINHA 4'!$C$6:$BM$75,'Carga People'!Y$2,0))+IF(ISERROR(VLOOKUP($C140,'LINHA 5'!$C$6:$BM$145,'Carga People'!Y$2,0)),0,VLOOKUP($C140,'LINHA 5'!$C$6:$BM$145,'Carga People'!Y$2,0))</f>
        <v>0</v>
      </c>
      <c r="Z140" s="140">
        <f>IF(ISERROR(VLOOKUP($C140,'LINHA 4'!$C$6:$BM$75,'Carga People'!Z$2,0)),0,VLOOKUP($C140,'LINHA 4'!$C$6:$BM$75,'Carga People'!Z$2,0))+IF(ISERROR(VLOOKUP($C140,'LINHA 5'!$C$6:$BM$145,'Carga People'!Z$2,0)),0,VLOOKUP($C140,'LINHA 5'!$C$6:$BM$145,'Carga People'!Z$2,0))</f>
        <v>0</v>
      </c>
      <c r="AA140" s="140">
        <f>IF(ISERROR(VLOOKUP($C140,'LINHA 4'!$C$6:$BM$75,'Carga People'!AA$2,0)),0,VLOOKUP($C140,'LINHA 4'!$C$6:$BM$75,'Carga People'!AA$2,0))+IF(ISERROR(VLOOKUP($C140,'LINHA 5'!$C$6:$BM$145,'Carga People'!AA$2,0)),0,VLOOKUP($C140,'LINHA 5'!$C$6:$BM$145,'Carga People'!AA$2,0))</f>
        <v>0</v>
      </c>
      <c r="AB140" s="140">
        <f>IF(ISERROR(VLOOKUP($C140,'LINHA 4'!$C$6:$BM$75,'Carga People'!AB$2,0)),0,VLOOKUP($C140,'LINHA 4'!$C$6:$BM$75,'Carga People'!AB$2,0))+IF(ISERROR(VLOOKUP($C140,'LINHA 5'!$C$6:$BM$145,'Carga People'!AB$2,0)),0,VLOOKUP($C140,'LINHA 5'!$C$6:$BM$145,'Carga People'!AB$2,0))</f>
        <v>0</v>
      </c>
      <c r="AC140" s="140">
        <f>IF(ISERROR(VLOOKUP($C140,'LINHA 4'!$C$6:$BM$75,'Carga People'!AC$2,0)),0,VLOOKUP($C140,'LINHA 4'!$C$6:$BM$75,'Carga People'!AC$2,0))+IF(ISERROR(VLOOKUP($C140,'LINHA 5'!$C$6:$BM$145,'Carga People'!AC$2,0)),0,VLOOKUP($C140,'LINHA 5'!$C$6:$BM$145,'Carga People'!AC$2,0))</f>
        <v>0</v>
      </c>
      <c r="AD140" s="140">
        <f>IF(ISERROR(VLOOKUP($C140,'LINHA 4'!$C$6:$BM$75,'Carga People'!AD$2,0)),0,VLOOKUP($C140,'LINHA 4'!$C$6:$BM$75,'Carga People'!AD$2,0))+IF(ISERROR(VLOOKUP($C140,'LINHA 5'!$C$6:$BM$145,'Carga People'!AD$2,0)),0,VLOOKUP($C140,'LINHA 5'!$C$6:$BM$145,'Carga People'!AD$2,0))</f>
        <v>0</v>
      </c>
      <c r="AE140" s="140">
        <f>IF(ISERROR(VLOOKUP($C140,'LINHA 4'!$C$6:$BM$75,'Carga People'!AE$2,0)),0,VLOOKUP($C140,'LINHA 4'!$C$6:$BM$75,'Carga People'!AE$2,0))+IF(ISERROR(VLOOKUP($C140,'LINHA 5'!$C$6:$BM$145,'Carga People'!AE$2,0)),0,VLOOKUP($C140,'LINHA 5'!$C$6:$BM$145,'Carga People'!AE$2,0))</f>
        <v>0</v>
      </c>
      <c r="AF140" s="140">
        <f>IF(ISERROR(VLOOKUP($C140,'LINHA 4'!$C$6:$BM$75,'Carga People'!AF$2,0)),0,VLOOKUP($C140,'LINHA 4'!$C$6:$BM$75,'Carga People'!AF$2,0))+IF(ISERROR(VLOOKUP($C140,'LINHA 5'!$C$6:$BM$145,'Carga People'!AF$2,0)),0,VLOOKUP($C140,'LINHA 5'!$C$6:$BM$145,'Carga People'!AF$2,0))</f>
        <v>0</v>
      </c>
      <c r="AG140" s="140">
        <f>IF(ISERROR(VLOOKUP($C140,'LINHA 4'!$C$6:$BM$75,'Carga People'!AG$2,0)),0,VLOOKUP($C140,'LINHA 4'!$C$6:$BM$75,'Carga People'!AG$2,0))+IF(ISERROR(VLOOKUP($C140,'LINHA 5'!$C$6:$BM$145,'Carga People'!AG$2,0)),0,VLOOKUP($C140,'LINHA 5'!$C$6:$BM$145,'Carga People'!AG$2,0))</f>
        <v>0</v>
      </c>
      <c r="AH140" s="140">
        <f>IF(ISERROR(VLOOKUP($C140,'LINHA 4'!$C$6:$BM$75,'Carga People'!AH$2,0)),0,VLOOKUP($C140,'LINHA 4'!$C$6:$BM$75,'Carga People'!AH$2,0))+IF(ISERROR(VLOOKUP($C140,'LINHA 5'!$C$6:$BM$145,'Carga People'!AH$2,0)),0,VLOOKUP($C140,'LINHA 5'!$C$6:$BM$145,'Carga People'!AH$2,0))</f>
        <v>0</v>
      </c>
      <c r="AI140" s="140">
        <f>IF(ISERROR(VLOOKUP($C140,'LINHA 4'!$C$6:$BM$75,'Carga People'!AI$2,0)),0,VLOOKUP($C140,'LINHA 4'!$C$6:$BM$75,'Carga People'!AI$2,0))+IF(ISERROR(VLOOKUP($C140,'LINHA 5'!$C$6:$BM$145,'Carga People'!AI$2,0)),0,VLOOKUP($C140,'LINHA 5'!$C$6:$BM$145,'Carga People'!AI$2,0))</f>
        <v>0</v>
      </c>
      <c r="AJ140" s="140">
        <f>IF(ISERROR(VLOOKUP($C140,'LINHA 4'!$C$6:$BM$75,'Carga People'!AJ$2,0)),0,VLOOKUP($C140,'LINHA 4'!$C$6:$BM$75,'Carga People'!AJ$2,0))+IF(ISERROR(VLOOKUP($C140,'LINHA 5'!$C$6:$BM$145,'Carga People'!AJ$2,0)),0,VLOOKUP($C140,'LINHA 5'!$C$6:$BM$145,'Carga People'!AJ$2,0))</f>
        <v>0</v>
      </c>
      <c r="AK140" s="140">
        <f>IF(ISERROR(VLOOKUP($C140,'LINHA 4'!$C$6:$BM$75,'Carga People'!AK$2,0)),0,VLOOKUP($C140,'LINHA 4'!$C$6:$BM$75,'Carga People'!AK$2,0))+IF(ISERROR(VLOOKUP($C140,'LINHA 5'!$C$6:$BM$145,'Carga People'!AK$2,0)),0,VLOOKUP($C140,'LINHA 5'!$C$6:$BM$145,'Carga People'!AK$2,0))</f>
        <v>0</v>
      </c>
      <c r="AL140" s="140">
        <f>IF(ISERROR(VLOOKUP($C140,'LINHA 4'!$C$6:$BM$75,'Carga People'!AL$2,0)),0,VLOOKUP($C140,'LINHA 4'!$C$6:$BM$75,'Carga People'!AL$2,0))+IF(ISERROR(VLOOKUP($C140,'LINHA 5'!$C$6:$BM$145,'Carga People'!AL$2,0)),0,VLOOKUP($C140,'LINHA 5'!$C$6:$BM$145,'Carga People'!AL$2,0))</f>
        <v>0</v>
      </c>
      <c r="AM140" s="140">
        <f>IF(ISERROR(VLOOKUP($C140,'LINHA 4'!$C$6:$BM$75,'Carga People'!AM$2,0)),0,VLOOKUP($C140,'LINHA 4'!$C$6:$BM$75,'Carga People'!AM$2,0))+IF(ISERROR(VLOOKUP($C140,'LINHA 5'!$C$6:$BM$145,'Carga People'!AM$2,0)),0,VLOOKUP($C140,'LINHA 5'!$C$6:$BM$145,'Carga People'!AM$2,0))</f>
        <v>0</v>
      </c>
      <c r="AN140" s="140">
        <f>IF(ISERROR(VLOOKUP($C140,'LINHA 4'!$C$6:$BM$75,'Carga People'!AN$2,0)),0,VLOOKUP($C140,'LINHA 4'!$C$6:$BM$75,'Carga People'!AN$2,0))+IF(ISERROR(VLOOKUP($C140,'LINHA 5'!$C$6:$BM$145,'Carga People'!AN$2,0)),0,VLOOKUP($C140,'LINHA 5'!$C$6:$BM$145,'Carga People'!AN$2,0))</f>
        <v>0</v>
      </c>
      <c r="AO140" s="140">
        <f>IF(ISERROR(VLOOKUP($C140,'LINHA 4'!$C$6:$BM$75,'Carga People'!AO$2,0)),0,VLOOKUP($C140,'LINHA 4'!$C$6:$BM$75,'Carga People'!AO$2,0))+IF(ISERROR(VLOOKUP($C140,'LINHA 5'!$C$6:$BM$145,'Carga People'!AO$2,0)),0,VLOOKUP($C140,'LINHA 5'!$C$6:$BM$145,'Carga People'!AO$2,0))</f>
        <v>0</v>
      </c>
      <c r="AP140" s="140">
        <f>IF(ISERROR(VLOOKUP($C140,'LINHA 4'!$C$6:$BM$75,'Carga People'!AP$2,0)),0,VLOOKUP($C140,'LINHA 4'!$C$6:$BM$75,'Carga People'!AP$2,0))+IF(ISERROR(VLOOKUP($C140,'LINHA 5'!$C$6:$BM$145,'Carga People'!AP$2,0)),0,VLOOKUP($C140,'LINHA 5'!$C$6:$BM$145,'Carga People'!AP$2,0))</f>
        <v>0</v>
      </c>
      <c r="AQ140" s="140">
        <f>IF(ISERROR(VLOOKUP($C140,'LINHA 4'!$C$6:$BM$75,'Carga People'!AQ$2,0)),0,VLOOKUP($C140,'LINHA 4'!$C$6:$BM$75,'Carga People'!AQ$2,0))+IF(ISERROR(VLOOKUP($C140,'LINHA 5'!$C$6:$BM$145,'Carga People'!AQ$2,0)),0,VLOOKUP($C140,'LINHA 5'!$C$6:$BM$145,'Carga People'!AQ$2,0))</f>
        <v>0</v>
      </c>
      <c r="AR140" s="140">
        <f>IF(ISERROR(VLOOKUP($C140,'LINHA 4'!$C$6:$BM$75,'Carga People'!AR$2,0)),0,VLOOKUP($C140,'LINHA 4'!$C$6:$BM$75,'Carga People'!AR$2,0))+IF(ISERROR(VLOOKUP($C140,'LINHA 5'!$C$6:$BM$145,'Carga People'!AR$2,0)),0,VLOOKUP($C140,'LINHA 5'!$C$6:$BM$145,'Carga People'!AR$2,0))</f>
        <v>0</v>
      </c>
      <c r="AS140" s="140">
        <f>IF(ISERROR(VLOOKUP($C140,'LINHA 4'!$C$6:$BM$75,'Carga People'!AS$2,0)),0,VLOOKUP($C140,'LINHA 4'!$C$6:$BM$75,'Carga People'!AS$2,0))+IF(ISERROR(VLOOKUP($C140,'LINHA 5'!$C$6:$BM$145,'Carga People'!AS$2,0)),0,VLOOKUP($C140,'LINHA 5'!$C$6:$BM$145,'Carga People'!AS$2,0))</f>
        <v>0</v>
      </c>
      <c r="AT140" s="140">
        <f t="array" ref="AT140">IF(ISERROR(VLOOKUP($C140,'LINHA 4'!$C$6:$BM$52,'Carga People'!AT$2,0)),0,VLOOKUP($C140,'LINHA 4'!$C$6:$BM$52,'Carga People'!AT$2,0))</f>
        <v>0</v>
      </c>
      <c r="AU140" s="367">
        <f t="shared" si="12"/>
        <v>0</v>
      </c>
      <c r="AV140" s="780" t="str">
        <f t="shared" si="13"/>
        <v/>
      </c>
      <c r="AW140" s="90">
        <f>IF(D140="","",VLOOKUP(D140,MI_ME!$D$5:$AQ$336,39,0))</f>
        <v>0</v>
      </c>
      <c r="AX140" s="660"/>
    </row>
    <row r="141" spans="1:50" ht="18" hidden="1" customHeight="1" x14ac:dyDescent="0.3">
      <c r="A141" s="1792"/>
      <c r="B141" s="1537" t="s">
        <v>1068</v>
      </c>
      <c r="C141" s="656" t="s">
        <v>1303</v>
      </c>
      <c r="D141" s="1538" t="s">
        <v>1067</v>
      </c>
      <c r="E141" s="1558"/>
      <c r="F141" s="28" t="s">
        <v>15</v>
      </c>
      <c r="G141" s="136"/>
      <c r="H141" s="137"/>
      <c r="I141" s="138"/>
      <c r="J141" s="139">
        <f>IF(ISERROR(VLOOKUP($C141,'LINHA 4'!$C$6:$BM$75,'Carga People'!J$2,0)),0,VLOOKUP($C141,'LINHA 4'!$C$6:$BM$75,'Carga People'!J$2,0))+IF(ISERROR(VLOOKUP($C141,'LINHA 5'!$C$6:$BM$145,'Carga People'!J$2,0)),0,VLOOKUP($C141,'LINHA 5'!$C$6:$BM$145,'Carga People'!J$2,0))</f>
        <v>0</v>
      </c>
      <c r="K141" s="140">
        <f>IF(ISERROR(VLOOKUP($C141,'LINHA 4'!$C$6:$BM$75,'Carga People'!K$2,0)),0,VLOOKUP($C141,'LINHA 4'!$C$6:$BM$75,'Carga People'!K$2,0))+IF(ISERROR(VLOOKUP($C141,'LINHA 5'!$C$6:$BM$145,'Carga People'!K$2,0)),0,VLOOKUP($C141,'LINHA 5'!$C$6:$BM$145,'Carga People'!K$2,0))</f>
        <v>0</v>
      </c>
      <c r="L141" s="140">
        <f>IF(ISERROR(VLOOKUP($C141,'LINHA 4'!$C$6:$BM$75,'Carga People'!L$2,0)),0,VLOOKUP($C141,'LINHA 4'!$C$6:$BM$75,'Carga People'!L$2,0))+IF(ISERROR(VLOOKUP($C141,'LINHA 5'!$C$6:$BM$145,'Carga People'!L$2,0)),0,VLOOKUP($C141,'LINHA 5'!$C$6:$BM$145,'Carga People'!L$2,0))</f>
        <v>0</v>
      </c>
      <c r="M141" s="140">
        <f>IF(ISERROR(VLOOKUP($C141,'LINHA 4'!$C$6:$BM$75,'Carga People'!M$2,0)),0,VLOOKUP($C141,'LINHA 4'!$C$6:$BM$75,'Carga People'!M$2,0))+IF(ISERROR(VLOOKUP($C141,'LINHA 5'!$C$6:$BM$145,'Carga People'!M$2,0)),0,VLOOKUP($C141,'LINHA 5'!$C$6:$BM$145,'Carga People'!M$2,0))</f>
        <v>0</v>
      </c>
      <c r="N141" s="140">
        <f>IF(ISERROR(VLOOKUP($C141,'LINHA 4'!$C$6:$BM$75,'Carga People'!N$2,0)),0,VLOOKUP($C141,'LINHA 4'!$C$6:$BM$75,'Carga People'!N$2,0))+IF(ISERROR(VLOOKUP($C141,'LINHA 5'!$C$6:$BM$145,'Carga People'!N$2,0)),0,VLOOKUP($C141,'LINHA 5'!$C$6:$BM$145,'Carga People'!N$2,0))</f>
        <v>0</v>
      </c>
      <c r="O141" s="140">
        <f>IF(ISERROR(VLOOKUP($C141,'LINHA 4'!$C$6:$BM$75,'Carga People'!O$2,0)),0,VLOOKUP($C141,'LINHA 4'!$C$6:$BM$75,'Carga People'!O$2,0))+IF(ISERROR(VLOOKUP($C141,'LINHA 5'!$C$6:$BM$145,'Carga People'!O$2,0)),0,VLOOKUP($C141,'LINHA 5'!$C$6:$BM$145,'Carga People'!O$2,0))</f>
        <v>0</v>
      </c>
      <c r="P141" s="140">
        <f>IF(ISERROR(VLOOKUP($C141,'LINHA 4'!$C$6:$BM$75,'Carga People'!P$2,0)),0,VLOOKUP($C141,'LINHA 4'!$C$6:$BM$75,'Carga People'!P$2,0))+IF(ISERROR(VLOOKUP($C141,'LINHA 5'!$C$6:$BM$145,'Carga People'!P$2,0)),0,VLOOKUP($C141,'LINHA 5'!$C$6:$BM$145,'Carga People'!P$2,0))</f>
        <v>0</v>
      </c>
      <c r="Q141" s="140">
        <f>IF(ISERROR(VLOOKUP($C141,'LINHA 4'!$C$6:$BM$75,'Carga People'!Q$2,0)),0,VLOOKUP($C141,'LINHA 4'!$C$6:$BM$75,'Carga People'!Q$2,0))+IF(ISERROR(VLOOKUP($C141,'LINHA 5'!$C$6:$BM$145,'Carga People'!Q$2,0)),0,VLOOKUP($C141,'LINHA 5'!$C$6:$BM$145,'Carga People'!Q$2,0))</f>
        <v>0</v>
      </c>
      <c r="R141" s="140">
        <f>IF(ISERROR(VLOOKUP($C141,'LINHA 4'!$C$6:$BM$75,'Carga People'!R$2,0)),0,VLOOKUP($C141,'LINHA 4'!$C$6:$BM$75,'Carga People'!R$2,0))+IF(ISERROR(VLOOKUP($C141,'LINHA 5'!$C$6:$BM$145,'Carga People'!R$2,0)),0,VLOOKUP($C141,'LINHA 5'!$C$6:$BM$145,'Carga People'!R$2,0))</f>
        <v>0</v>
      </c>
      <c r="S141" s="140">
        <f>IF(ISERROR(VLOOKUP($C141,'LINHA 4'!$C$6:$BM$75,'Carga People'!S$2,0)),0,VLOOKUP($C141,'LINHA 4'!$C$6:$BM$75,'Carga People'!S$2,0))+IF(ISERROR(VLOOKUP($C141,'LINHA 5'!$C$6:$BM$145,'Carga People'!S$2,0)),0,VLOOKUP($C141,'LINHA 5'!$C$6:$BM$145,'Carga People'!S$2,0))</f>
        <v>0</v>
      </c>
      <c r="T141" s="140">
        <f>IF(ISERROR(VLOOKUP($C141,'LINHA 4'!$C$6:$BM$75,'Carga People'!T$2,0)),0,VLOOKUP($C141,'LINHA 4'!$C$6:$BM$75,'Carga People'!T$2,0))+IF(ISERROR(VLOOKUP($C141,'LINHA 5'!$C$6:$BM$145,'Carga People'!T$2,0)),0,VLOOKUP($C141,'LINHA 5'!$C$6:$BM$145,'Carga People'!T$2,0))</f>
        <v>0</v>
      </c>
      <c r="U141" s="140">
        <f>IF(ISERROR(VLOOKUP($C141,'LINHA 4'!$C$6:$BM$75,'Carga People'!U$2,0)),0,VLOOKUP($C141,'LINHA 4'!$C$6:$BM$75,'Carga People'!U$2,0))+IF(ISERROR(VLOOKUP($C141,'LINHA 5'!$C$6:$BM$145,'Carga People'!U$2,0)),0,VLOOKUP($C141,'LINHA 5'!$C$6:$BM$145,'Carga People'!U$2,0))</f>
        <v>0</v>
      </c>
      <c r="V141" s="140">
        <f>IF(ISERROR(VLOOKUP($C141,'LINHA 4'!$C$6:$BM$75,'Carga People'!V$2,0)),0,VLOOKUP($C141,'LINHA 4'!$C$6:$BM$75,'Carga People'!V$2,0))+IF(ISERROR(VLOOKUP($C141,'LINHA 5'!$C$6:$BM$145,'Carga People'!V$2,0)),0,VLOOKUP($C141,'LINHA 5'!$C$6:$BM$145,'Carga People'!V$2,0))</f>
        <v>0</v>
      </c>
      <c r="W141" s="140">
        <f>IF(ISERROR(VLOOKUP($C141,'LINHA 4'!$C$6:$BM$75,'Carga People'!W$2,0)),0,VLOOKUP($C141,'LINHA 4'!$C$6:$BM$75,'Carga People'!W$2,0))+IF(ISERROR(VLOOKUP($C141,'LINHA 5'!$C$6:$BM$145,'Carga People'!W$2,0)),0,VLOOKUP($C141,'LINHA 5'!$C$6:$BM$145,'Carga People'!W$2,0))</f>
        <v>0</v>
      </c>
      <c r="X141" s="140">
        <f>IF(ISERROR(VLOOKUP($C141,'LINHA 4'!$C$6:$BM$75,'Carga People'!X$2,0)),0,VLOOKUP($C141,'LINHA 4'!$C$6:$BM$75,'Carga People'!X$2,0))+IF(ISERROR(VLOOKUP($C141,'LINHA 5'!$C$6:$BM$145,'Carga People'!X$2,0)),0,VLOOKUP($C141,'LINHA 5'!$C$6:$BM$145,'Carga People'!X$2,0))</f>
        <v>0</v>
      </c>
      <c r="Y141" s="140">
        <f>IF(ISERROR(VLOOKUP($C141,'LINHA 4'!$C$6:$BM$75,'Carga People'!Y$2,0)),0,VLOOKUP($C141,'LINHA 4'!$C$6:$BM$75,'Carga People'!Y$2,0))+IF(ISERROR(VLOOKUP($C141,'LINHA 5'!$C$6:$BM$145,'Carga People'!Y$2,0)),0,VLOOKUP($C141,'LINHA 5'!$C$6:$BM$145,'Carga People'!Y$2,0))</f>
        <v>0</v>
      </c>
      <c r="Z141" s="140">
        <f>IF(ISERROR(VLOOKUP($C141,'LINHA 4'!$C$6:$BM$75,'Carga People'!Z$2,0)),0,VLOOKUP($C141,'LINHA 4'!$C$6:$BM$75,'Carga People'!Z$2,0))+IF(ISERROR(VLOOKUP($C141,'LINHA 5'!$C$6:$BM$145,'Carga People'!Z$2,0)),0,VLOOKUP($C141,'LINHA 5'!$C$6:$BM$145,'Carga People'!Z$2,0))</f>
        <v>0</v>
      </c>
      <c r="AA141" s="140">
        <f>IF(ISERROR(VLOOKUP($C141,'LINHA 4'!$C$6:$BM$75,'Carga People'!AA$2,0)),0,VLOOKUP($C141,'LINHA 4'!$C$6:$BM$75,'Carga People'!AA$2,0))+IF(ISERROR(VLOOKUP($C141,'LINHA 5'!$C$6:$BM$145,'Carga People'!AA$2,0)),0,VLOOKUP($C141,'LINHA 5'!$C$6:$BM$145,'Carga People'!AA$2,0))</f>
        <v>0</v>
      </c>
      <c r="AB141" s="140">
        <f>IF(ISERROR(VLOOKUP($C141,'LINHA 4'!$C$6:$BM$75,'Carga People'!AB$2,0)),0,VLOOKUP($C141,'LINHA 4'!$C$6:$BM$75,'Carga People'!AB$2,0))+IF(ISERROR(VLOOKUP($C141,'LINHA 5'!$C$6:$BM$145,'Carga People'!AB$2,0)),0,VLOOKUP($C141,'LINHA 5'!$C$6:$BM$145,'Carga People'!AB$2,0))</f>
        <v>0</v>
      </c>
      <c r="AC141" s="140">
        <f>IF(ISERROR(VLOOKUP($C141,'LINHA 4'!$C$6:$BM$75,'Carga People'!AC$2,0)),0,VLOOKUP($C141,'LINHA 4'!$C$6:$BM$75,'Carga People'!AC$2,0))+IF(ISERROR(VLOOKUP($C141,'LINHA 5'!$C$6:$BM$145,'Carga People'!AC$2,0)),0,VLOOKUP($C141,'LINHA 5'!$C$6:$BM$145,'Carga People'!AC$2,0))</f>
        <v>0</v>
      </c>
      <c r="AD141" s="140">
        <f>IF(ISERROR(VLOOKUP($C141,'LINHA 4'!$C$6:$BM$75,'Carga People'!AD$2,0)),0,VLOOKUP($C141,'LINHA 4'!$C$6:$BM$75,'Carga People'!AD$2,0))+IF(ISERROR(VLOOKUP($C141,'LINHA 5'!$C$6:$BM$145,'Carga People'!AD$2,0)),0,VLOOKUP($C141,'LINHA 5'!$C$6:$BM$145,'Carga People'!AD$2,0))</f>
        <v>0</v>
      </c>
      <c r="AE141" s="140">
        <f>IF(ISERROR(VLOOKUP($C141,'LINHA 4'!$C$6:$BM$75,'Carga People'!AE$2,0)),0,VLOOKUP($C141,'LINHA 4'!$C$6:$BM$75,'Carga People'!AE$2,0))+IF(ISERROR(VLOOKUP($C141,'LINHA 5'!$C$6:$BM$145,'Carga People'!AE$2,0)),0,VLOOKUP($C141,'LINHA 5'!$C$6:$BM$145,'Carga People'!AE$2,0))</f>
        <v>0</v>
      </c>
      <c r="AF141" s="140">
        <f>IF(ISERROR(VLOOKUP($C141,'LINHA 4'!$C$6:$BM$75,'Carga People'!AF$2,0)),0,VLOOKUP($C141,'LINHA 4'!$C$6:$BM$75,'Carga People'!AF$2,0))+IF(ISERROR(VLOOKUP($C141,'LINHA 5'!$C$6:$BM$145,'Carga People'!AF$2,0)),0,VLOOKUP($C141,'LINHA 5'!$C$6:$BM$145,'Carga People'!AF$2,0))</f>
        <v>0</v>
      </c>
      <c r="AG141" s="140">
        <f>IF(ISERROR(VLOOKUP($C141,'LINHA 4'!$C$6:$BM$75,'Carga People'!AG$2,0)),0,VLOOKUP($C141,'LINHA 4'!$C$6:$BM$75,'Carga People'!AG$2,0))+IF(ISERROR(VLOOKUP($C141,'LINHA 5'!$C$6:$BM$145,'Carga People'!AG$2,0)),0,VLOOKUP($C141,'LINHA 5'!$C$6:$BM$145,'Carga People'!AG$2,0))</f>
        <v>0</v>
      </c>
      <c r="AH141" s="140">
        <f>IF(ISERROR(VLOOKUP($C141,'LINHA 4'!$C$6:$BM$75,'Carga People'!AH$2,0)),0,VLOOKUP($C141,'LINHA 4'!$C$6:$BM$75,'Carga People'!AH$2,0))+IF(ISERROR(VLOOKUP($C141,'LINHA 5'!$C$6:$BM$145,'Carga People'!AH$2,0)),0,VLOOKUP($C141,'LINHA 5'!$C$6:$BM$145,'Carga People'!AH$2,0))</f>
        <v>0</v>
      </c>
      <c r="AI141" s="140">
        <f>IF(ISERROR(VLOOKUP($C141,'LINHA 4'!$C$6:$BM$75,'Carga People'!AI$2,0)),0,VLOOKUP($C141,'LINHA 4'!$C$6:$BM$75,'Carga People'!AI$2,0))+IF(ISERROR(VLOOKUP($C141,'LINHA 5'!$C$6:$BM$145,'Carga People'!AI$2,0)),0,VLOOKUP($C141,'LINHA 5'!$C$6:$BM$145,'Carga People'!AI$2,0))</f>
        <v>0</v>
      </c>
      <c r="AJ141" s="140">
        <f>IF(ISERROR(VLOOKUP($C141,'LINHA 4'!$C$6:$BM$75,'Carga People'!AJ$2,0)),0,VLOOKUP($C141,'LINHA 4'!$C$6:$BM$75,'Carga People'!AJ$2,0))+IF(ISERROR(VLOOKUP($C141,'LINHA 5'!$C$6:$BM$145,'Carga People'!AJ$2,0)),0,VLOOKUP($C141,'LINHA 5'!$C$6:$BM$145,'Carga People'!AJ$2,0))</f>
        <v>0</v>
      </c>
      <c r="AK141" s="140">
        <f>IF(ISERROR(VLOOKUP($C141,'LINHA 4'!$C$6:$BM$75,'Carga People'!AK$2,0)),0,VLOOKUP($C141,'LINHA 4'!$C$6:$BM$75,'Carga People'!AK$2,0))+IF(ISERROR(VLOOKUP($C141,'LINHA 5'!$C$6:$BM$145,'Carga People'!AK$2,0)),0,VLOOKUP($C141,'LINHA 5'!$C$6:$BM$145,'Carga People'!AK$2,0))</f>
        <v>0</v>
      </c>
      <c r="AL141" s="140">
        <f>IF(ISERROR(VLOOKUP($C141,'LINHA 4'!$C$6:$BM$75,'Carga People'!AL$2,0)),0,VLOOKUP($C141,'LINHA 4'!$C$6:$BM$75,'Carga People'!AL$2,0))+IF(ISERROR(VLOOKUP($C141,'LINHA 5'!$C$6:$BM$145,'Carga People'!AL$2,0)),0,VLOOKUP($C141,'LINHA 5'!$C$6:$BM$145,'Carga People'!AL$2,0))</f>
        <v>0</v>
      </c>
      <c r="AM141" s="140">
        <f>IF(ISERROR(VLOOKUP($C141,'LINHA 4'!$C$6:$BM$75,'Carga People'!AM$2,0)),0,VLOOKUP($C141,'LINHA 4'!$C$6:$BM$75,'Carga People'!AM$2,0))+IF(ISERROR(VLOOKUP($C141,'LINHA 5'!$C$6:$BM$145,'Carga People'!AM$2,0)),0,VLOOKUP($C141,'LINHA 5'!$C$6:$BM$145,'Carga People'!AM$2,0))</f>
        <v>0</v>
      </c>
      <c r="AN141" s="140">
        <f>IF(ISERROR(VLOOKUP($C141,'LINHA 4'!$C$6:$BM$75,'Carga People'!AN$2,0)),0,VLOOKUP($C141,'LINHA 4'!$C$6:$BM$75,'Carga People'!AN$2,0))+IF(ISERROR(VLOOKUP($C141,'LINHA 5'!$C$6:$BM$145,'Carga People'!AN$2,0)),0,VLOOKUP($C141,'LINHA 5'!$C$6:$BM$145,'Carga People'!AN$2,0))</f>
        <v>0</v>
      </c>
      <c r="AO141" s="140">
        <f>IF(ISERROR(VLOOKUP($C141,'LINHA 4'!$C$6:$BM$75,'Carga People'!AO$2,0)),0,VLOOKUP($C141,'LINHA 4'!$C$6:$BM$75,'Carga People'!AO$2,0))+IF(ISERROR(VLOOKUP($C141,'LINHA 5'!$C$6:$BM$145,'Carga People'!AO$2,0)),0,VLOOKUP($C141,'LINHA 5'!$C$6:$BM$145,'Carga People'!AO$2,0))</f>
        <v>0</v>
      </c>
      <c r="AP141" s="140">
        <f>IF(ISERROR(VLOOKUP($C141,'LINHA 4'!$C$6:$BM$75,'Carga People'!AP$2,0)),0,VLOOKUP($C141,'LINHA 4'!$C$6:$BM$75,'Carga People'!AP$2,0))+IF(ISERROR(VLOOKUP($C141,'LINHA 5'!$C$6:$BM$145,'Carga People'!AP$2,0)),0,VLOOKUP($C141,'LINHA 5'!$C$6:$BM$145,'Carga People'!AP$2,0))</f>
        <v>0</v>
      </c>
      <c r="AQ141" s="140">
        <f>IF(ISERROR(VLOOKUP($C141,'LINHA 4'!$C$6:$BM$75,'Carga People'!AQ$2,0)),0,VLOOKUP($C141,'LINHA 4'!$C$6:$BM$75,'Carga People'!AQ$2,0))+IF(ISERROR(VLOOKUP($C141,'LINHA 5'!$C$6:$BM$145,'Carga People'!AQ$2,0)),0,VLOOKUP($C141,'LINHA 5'!$C$6:$BM$145,'Carga People'!AQ$2,0))</f>
        <v>0</v>
      </c>
      <c r="AR141" s="140">
        <f>IF(ISERROR(VLOOKUP($C141,'LINHA 4'!$C$6:$BM$75,'Carga People'!AR$2,0)),0,VLOOKUP($C141,'LINHA 4'!$C$6:$BM$75,'Carga People'!AR$2,0))+IF(ISERROR(VLOOKUP($C141,'LINHA 5'!$C$6:$BM$145,'Carga People'!AR$2,0)),0,VLOOKUP($C141,'LINHA 5'!$C$6:$BM$145,'Carga People'!AR$2,0))</f>
        <v>0</v>
      </c>
      <c r="AS141" s="140">
        <f>IF(ISERROR(VLOOKUP($C141,'LINHA 4'!$C$6:$BM$75,'Carga People'!AS$2,0)),0,VLOOKUP($C141,'LINHA 4'!$C$6:$BM$75,'Carga People'!AS$2,0))+IF(ISERROR(VLOOKUP($C141,'LINHA 5'!$C$6:$BM$145,'Carga People'!AS$2,0)),0,VLOOKUP($C141,'LINHA 5'!$C$6:$BM$145,'Carga People'!AS$2,0))</f>
        <v>0</v>
      </c>
      <c r="AT141" s="140">
        <f t="array" ref="AT141">IF(ISERROR(VLOOKUP($C141,'LINHA 4'!$C$6:$BM$52,'Carga People'!AT$2,0)),0,VLOOKUP($C141,'LINHA 4'!$C$6:$BM$52,'Carga People'!AT$2,0))</f>
        <v>0</v>
      </c>
      <c r="AU141" s="367">
        <f t="shared" si="12"/>
        <v>0</v>
      </c>
      <c r="AV141" s="780" t="str">
        <f t="shared" si="13"/>
        <v/>
      </c>
      <c r="AW141" s="90">
        <f>IF(D141="","",VLOOKUP(D141,MI_ME!$D$5:$AQ$336,39,0))</f>
        <v>0</v>
      </c>
      <c r="AX141" s="660"/>
    </row>
    <row r="142" spans="1:50" ht="18" hidden="1" customHeight="1" x14ac:dyDescent="0.3">
      <c r="A142" s="1792"/>
      <c r="B142" s="1537" t="s">
        <v>1076</v>
      </c>
      <c r="C142" s="1532" t="s">
        <v>1077</v>
      </c>
      <c r="D142" s="1532" t="s">
        <v>1078</v>
      </c>
      <c r="E142" s="1559">
        <v>926564304</v>
      </c>
      <c r="F142" s="28" t="s">
        <v>15</v>
      </c>
      <c r="G142" s="136"/>
      <c r="H142" s="137"/>
      <c r="I142" s="138"/>
      <c r="J142" s="139">
        <f>IF(ISERROR(VLOOKUP($C142,'LINHA 4'!$C$6:$BM$75,'Carga People'!J$2,0)),0,VLOOKUP($C142,'LINHA 4'!$C$6:$BM$75,'Carga People'!J$2,0))+IF(ISERROR(VLOOKUP($C142,'LINHA 5'!$C$6:$BM$145,'Carga People'!J$2,0)),0,VLOOKUP($C142,'LINHA 5'!$C$6:$BM$145,'Carga People'!J$2,0))</f>
        <v>0</v>
      </c>
      <c r="K142" s="140">
        <f>IF(ISERROR(VLOOKUP($C142,'LINHA 4'!$C$6:$BM$75,'Carga People'!K$2,0)),0,VLOOKUP($C142,'LINHA 4'!$C$6:$BM$75,'Carga People'!K$2,0))+IF(ISERROR(VLOOKUP($C142,'LINHA 5'!$C$6:$BM$145,'Carga People'!K$2,0)),0,VLOOKUP($C142,'LINHA 5'!$C$6:$BM$145,'Carga People'!K$2,0))</f>
        <v>0</v>
      </c>
      <c r="L142" s="140">
        <f>IF(ISERROR(VLOOKUP($C142,'LINHA 4'!$C$6:$BM$75,'Carga People'!L$2,0)),0,VLOOKUP($C142,'LINHA 4'!$C$6:$BM$75,'Carga People'!L$2,0))+IF(ISERROR(VLOOKUP($C142,'LINHA 5'!$C$6:$BM$145,'Carga People'!L$2,0)),0,VLOOKUP($C142,'LINHA 5'!$C$6:$BM$145,'Carga People'!L$2,0))</f>
        <v>0</v>
      </c>
      <c r="M142" s="140">
        <f>IF(ISERROR(VLOOKUP($C142,'LINHA 4'!$C$6:$BM$75,'Carga People'!M$2,0)),0,VLOOKUP($C142,'LINHA 4'!$C$6:$BM$75,'Carga People'!M$2,0))+IF(ISERROR(VLOOKUP($C142,'LINHA 5'!$C$6:$BM$145,'Carga People'!M$2,0)),0,VLOOKUP($C142,'LINHA 5'!$C$6:$BM$145,'Carga People'!M$2,0))</f>
        <v>0</v>
      </c>
      <c r="N142" s="140">
        <f>IF(ISERROR(VLOOKUP($C142,'LINHA 4'!$C$6:$BM$75,'Carga People'!N$2,0)),0,VLOOKUP($C142,'LINHA 4'!$C$6:$BM$75,'Carga People'!N$2,0))+IF(ISERROR(VLOOKUP($C142,'LINHA 5'!$C$6:$BM$145,'Carga People'!N$2,0)),0,VLOOKUP($C142,'LINHA 5'!$C$6:$BM$145,'Carga People'!N$2,0))</f>
        <v>0</v>
      </c>
      <c r="O142" s="140">
        <f>IF(ISERROR(VLOOKUP($C142,'LINHA 4'!$C$6:$BM$75,'Carga People'!O$2,0)),0,VLOOKUP($C142,'LINHA 4'!$C$6:$BM$75,'Carga People'!O$2,0))+IF(ISERROR(VLOOKUP($C142,'LINHA 5'!$C$6:$BM$145,'Carga People'!O$2,0)),0,VLOOKUP($C142,'LINHA 5'!$C$6:$BM$145,'Carga People'!O$2,0))</f>
        <v>0</v>
      </c>
      <c r="P142" s="140">
        <f>IF(ISERROR(VLOOKUP($C142,'LINHA 4'!$C$6:$BM$75,'Carga People'!P$2,0)),0,VLOOKUP($C142,'LINHA 4'!$C$6:$BM$75,'Carga People'!P$2,0))+IF(ISERROR(VLOOKUP($C142,'LINHA 5'!$C$6:$BM$145,'Carga People'!P$2,0)),0,VLOOKUP($C142,'LINHA 5'!$C$6:$BM$145,'Carga People'!P$2,0))</f>
        <v>0</v>
      </c>
      <c r="Q142" s="140">
        <f>IF(ISERROR(VLOOKUP($C142,'LINHA 4'!$C$6:$BM$75,'Carga People'!Q$2,0)),0,VLOOKUP($C142,'LINHA 4'!$C$6:$BM$75,'Carga People'!Q$2,0))+IF(ISERROR(VLOOKUP($C142,'LINHA 5'!$C$6:$BM$145,'Carga People'!Q$2,0)),0,VLOOKUP($C142,'LINHA 5'!$C$6:$BM$145,'Carga People'!Q$2,0))</f>
        <v>0</v>
      </c>
      <c r="R142" s="140">
        <f>IF(ISERROR(VLOOKUP($C142,'LINHA 4'!$C$6:$BM$75,'Carga People'!R$2,0)),0,VLOOKUP($C142,'LINHA 4'!$C$6:$BM$75,'Carga People'!R$2,0))+IF(ISERROR(VLOOKUP($C142,'LINHA 5'!$C$6:$BM$145,'Carga People'!R$2,0)),0,VLOOKUP($C142,'LINHA 5'!$C$6:$BM$145,'Carga People'!R$2,0))</f>
        <v>0</v>
      </c>
      <c r="S142" s="140">
        <f>IF(ISERROR(VLOOKUP($C142,'LINHA 4'!$C$6:$BM$75,'Carga People'!S$2,0)),0,VLOOKUP($C142,'LINHA 4'!$C$6:$BM$75,'Carga People'!S$2,0))+IF(ISERROR(VLOOKUP($C142,'LINHA 5'!$C$6:$BM$145,'Carga People'!S$2,0)),0,VLOOKUP($C142,'LINHA 5'!$C$6:$BM$145,'Carga People'!S$2,0))</f>
        <v>0</v>
      </c>
      <c r="T142" s="140">
        <f>IF(ISERROR(VLOOKUP($C142,'LINHA 4'!$C$6:$BM$75,'Carga People'!T$2,0)),0,VLOOKUP($C142,'LINHA 4'!$C$6:$BM$75,'Carga People'!T$2,0))+IF(ISERROR(VLOOKUP($C142,'LINHA 5'!$C$6:$BM$145,'Carga People'!T$2,0)),0,VLOOKUP($C142,'LINHA 5'!$C$6:$BM$145,'Carga People'!T$2,0))</f>
        <v>0</v>
      </c>
      <c r="U142" s="140">
        <f>IF(ISERROR(VLOOKUP($C142,'LINHA 4'!$C$6:$BM$75,'Carga People'!U$2,0)),0,VLOOKUP($C142,'LINHA 4'!$C$6:$BM$75,'Carga People'!U$2,0))+IF(ISERROR(VLOOKUP($C142,'LINHA 5'!$C$6:$BM$145,'Carga People'!U$2,0)),0,VLOOKUP($C142,'LINHA 5'!$C$6:$BM$145,'Carga People'!U$2,0))</f>
        <v>0</v>
      </c>
      <c r="V142" s="140">
        <f>IF(ISERROR(VLOOKUP($C142,'LINHA 4'!$C$6:$BM$75,'Carga People'!V$2,0)),0,VLOOKUP($C142,'LINHA 4'!$C$6:$BM$75,'Carga People'!V$2,0))+IF(ISERROR(VLOOKUP($C142,'LINHA 5'!$C$6:$BM$145,'Carga People'!V$2,0)),0,VLOOKUP($C142,'LINHA 5'!$C$6:$BM$145,'Carga People'!V$2,0))</f>
        <v>0</v>
      </c>
      <c r="W142" s="140">
        <f>IF(ISERROR(VLOOKUP($C142,'LINHA 4'!$C$6:$BM$75,'Carga People'!W$2,0)),0,VLOOKUP($C142,'LINHA 4'!$C$6:$BM$75,'Carga People'!W$2,0))+IF(ISERROR(VLOOKUP($C142,'LINHA 5'!$C$6:$BM$145,'Carga People'!W$2,0)),0,VLOOKUP($C142,'LINHA 5'!$C$6:$BM$145,'Carga People'!W$2,0))</f>
        <v>0</v>
      </c>
      <c r="X142" s="140">
        <f>IF(ISERROR(VLOOKUP($C142,'LINHA 4'!$C$6:$BM$75,'Carga People'!X$2,0)),0,VLOOKUP($C142,'LINHA 4'!$C$6:$BM$75,'Carga People'!X$2,0))+IF(ISERROR(VLOOKUP($C142,'LINHA 5'!$C$6:$BM$145,'Carga People'!X$2,0)),0,VLOOKUP($C142,'LINHA 5'!$C$6:$BM$145,'Carga People'!X$2,0))</f>
        <v>0</v>
      </c>
      <c r="Y142" s="140">
        <f>IF(ISERROR(VLOOKUP($C142,'LINHA 4'!$C$6:$BM$75,'Carga People'!Y$2,0)),0,VLOOKUP($C142,'LINHA 4'!$C$6:$BM$75,'Carga People'!Y$2,0))+IF(ISERROR(VLOOKUP($C142,'LINHA 5'!$C$6:$BM$145,'Carga People'!Y$2,0)),0,VLOOKUP($C142,'LINHA 5'!$C$6:$BM$145,'Carga People'!Y$2,0))</f>
        <v>0</v>
      </c>
      <c r="Z142" s="140">
        <f>IF(ISERROR(VLOOKUP($C142,'LINHA 4'!$C$6:$BM$75,'Carga People'!Z$2,0)),0,VLOOKUP($C142,'LINHA 4'!$C$6:$BM$75,'Carga People'!Z$2,0))+IF(ISERROR(VLOOKUP($C142,'LINHA 5'!$C$6:$BM$145,'Carga People'!Z$2,0)),0,VLOOKUP($C142,'LINHA 5'!$C$6:$BM$145,'Carga People'!Z$2,0))</f>
        <v>0</v>
      </c>
      <c r="AA142" s="140">
        <f>IF(ISERROR(VLOOKUP($C142,'LINHA 4'!$C$6:$BM$75,'Carga People'!AA$2,0)),0,VLOOKUP($C142,'LINHA 4'!$C$6:$BM$75,'Carga People'!AA$2,0))+IF(ISERROR(VLOOKUP($C142,'LINHA 5'!$C$6:$BM$145,'Carga People'!AA$2,0)),0,VLOOKUP($C142,'LINHA 5'!$C$6:$BM$145,'Carga People'!AA$2,0))</f>
        <v>0</v>
      </c>
      <c r="AB142" s="140">
        <f>IF(ISERROR(VLOOKUP($C142,'LINHA 4'!$C$6:$BM$75,'Carga People'!AB$2,0)),0,VLOOKUP($C142,'LINHA 4'!$C$6:$BM$75,'Carga People'!AB$2,0))+IF(ISERROR(VLOOKUP($C142,'LINHA 5'!$C$6:$BM$145,'Carga People'!AB$2,0)),0,VLOOKUP($C142,'LINHA 5'!$C$6:$BM$145,'Carga People'!AB$2,0))</f>
        <v>0</v>
      </c>
      <c r="AC142" s="140">
        <f>IF(ISERROR(VLOOKUP($C142,'LINHA 4'!$C$6:$BM$75,'Carga People'!AC$2,0)),0,VLOOKUP($C142,'LINHA 4'!$C$6:$BM$75,'Carga People'!AC$2,0))+IF(ISERROR(VLOOKUP($C142,'LINHA 5'!$C$6:$BM$145,'Carga People'!AC$2,0)),0,VLOOKUP($C142,'LINHA 5'!$C$6:$BM$145,'Carga People'!AC$2,0))</f>
        <v>0</v>
      </c>
      <c r="AD142" s="140">
        <f>IF(ISERROR(VLOOKUP($C142,'LINHA 4'!$C$6:$BM$75,'Carga People'!AD$2,0)),0,VLOOKUP($C142,'LINHA 4'!$C$6:$BM$75,'Carga People'!AD$2,0))+IF(ISERROR(VLOOKUP($C142,'LINHA 5'!$C$6:$BM$145,'Carga People'!AD$2,0)),0,VLOOKUP($C142,'LINHA 5'!$C$6:$BM$145,'Carga People'!AD$2,0))</f>
        <v>0</v>
      </c>
      <c r="AE142" s="140">
        <f>IF(ISERROR(VLOOKUP($C142,'LINHA 4'!$C$6:$BM$75,'Carga People'!AE$2,0)),0,VLOOKUP($C142,'LINHA 4'!$C$6:$BM$75,'Carga People'!AE$2,0))+IF(ISERROR(VLOOKUP($C142,'LINHA 5'!$C$6:$BM$145,'Carga People'!AE$2,0)),0,VLOOKUP($C142,'LINHA 5'!$C$6:$BM$145,'Carga People'!AE$2,0))</f>
        <v>0</v>
      </c>
      <c r="AF142" s="140">
        <f>IF(ISERROR(VLOOKUP($C142,'LINHA 4'!$C$6:$BM$75,'Carga People'!AF$2,0)),0,VLOOKUP($C142,'LINHA 4'!$C$6:$BM$75,'Carga People'!AF$2,0))+IF(ISERROR(VLOOKUP($C142,'LINHA 5'!$C$6:$BM$145,'Carga People'!AF$2,0)),0,VLOOKUP($C142,'LINHA 5'!$C$6:$BM$145,'Carga People'!AF$2,0))</f>
        <v>0</v>
      </c>
      <c r="AG142" s="140">
        <f>IF(ISERROR(VLOOKUP($C142,'LINHA 4'!$C$6:$BM$75,'Carga People'!AG$2,0)),0,VLOOKUP($C142,'LINHA 4'!$C$6:$BM$75,'Carga People'!AG$2,0))+IF(ISERROR(VLOOKUP($C142,'LINHA 5'!$C$6:$BM$145,'Carga People'!AG$2,0)),0,VLOOKUP($C142,'LINHA 5'!$C$6:$BM$145,'Carga People'!AG$2,0))</f>
        <v>0</v>
      </c>
      <c r="AH142" s="140">
        <f>IF(ISERROR(VLOOKUP($C142,'LINHA 4'!$C$6:$BM$75,'Carga People'!AH$2,0)),0,VLOOKUP($C142,'LINHA 4'!$C$6:$BM$75,'Carga People'!AH$2,0))+IF(ISERROR(VLOOKUP($C142,'LINHA 5'!$C$6:$BM$145,'Carga People'!AH$2,0)),0,VLOOKUP($C142,'LINHA 5'!$C$6:$BM$145,'Carga People'!AH$2,0))</f>
        <v>0</v>
      </c>
      <c r="AI142" s="140">
        <f>IF(ISERROR(VLOOKUP($C142,'LINHA 4'!$C$6:$BM$75,'Carga People'!AI$2,0)),0,VLOOKUP($C142,'LINHA 4'!$C$6:$BM$75,'Carga People'!AI$2,0))+IF(ISERROR(VLOOKUP($C142,'LINHA 5'!$C$6:$BM$145,'Carga People'!AI$2,0)),0,VLOOKUP($C142,'LINHA 5'!$C$6:$BM$145,'Carga People'!AI$2,0))</f>
        <v>0</v>
      </c>
      <c r="AJ142" s="140">
        <f>IF(ISERROR(VLOOKUP($C142,'LINHA 4'!$C$6:$BM$75,'Carga People'!AJ$2,0)),0,VLOOKUP($C142,'LINHA 4'!$C$6:$BM$75,'Carga People'!AJ$2,0))+IF(ISERROR(VLOOKUP($C142,'LINHA 5'!$C$6:$BM$145,'Carga People'!AJ$2,0)),0,VLOOKUP($C142,'LINHA 5'!$C$6:$BM$145,'Carga People'!AJ$2,0))</f>
        <v>0</v>
      </c>
      <c r="AK142" s="140">
        <f>IF(ISERROR(VLOOKUP($C142,'LINHA 4'!$C$6:$BM$75,'Carga People'!AK$2,0)),0,VLOOKUP($C142,'LINHA 4'!$C$6:$BM$75,'Carga People'!AK$2,0))+IF(ISERROR(VLOOKUP($C142,'LINHA 5'!$C$6:$BM$145,'Carga People'!AK$2,0)),0,VLOOKUP($C142,'LINHA 5'!$C$6:$BM$145,'Carga People'!AK$2,0))</f>
        <v>0</v>
      </c>
      <c r="AL142" s="140">
        <f>IF(ISERROR(VLOOKUP($C142,'LINHA 4'!$C$6:$BM$75,'Carga People'!AL$2,0)),0,VLOOKUP($C142,'LINHA 4'!$C$6:$BM$75,'Carga People'!AL$2,0))+IF(ISERROR(VLOOKUP($C142,'LINHA 5'!$C$6:$BM$145,'Carga People'!AL$2,0)),0,VLOOKUP($C142,'LINHA 5'!$C$6:$BM$145,'Carga People'!AL$2,0))</f>
        <v>0</v>
      </c>
      <c r="AM142" s="140">
        <f>IF(ISERROR(VLOOKUP($C142,'LINHA 4'!$C$6:$BM$75,'Carga People'!AM$2,0)),0,VLOOKUP($C142,'LINHA 4'!$C$6:$BM$75,'Carga People'!AM$2,0))+IF(ISERROR(VLOOKUP($C142,'LINHA 5'!$C$6:$BM$145,'Carga People'!AM$2,0)),0,VLOOKUP($C142,'LINHA 5'!$C$6:$BM$145,'Carga People'!AM$2,0))</f>
        <v>0</v>
      </c>
      <c r="AN142" s="140">
        <f>IF(ISERROR(VLOOKUP($C142,'LINHA 4'!$C$6:$BM$75,'Carga People'!AN$2,0)),0,VLOOKUP($C142,'LINHA 4'!$C$6:$BM$75,'Carga People'!AN$2,0))+IF(ISERROR(VLOOKUP($C142,'LINHA 5'!$C$6:$BM$145,'Carga People'!AN$2,0)),0,VLOOKUP($C142,'LINHA 5'!$C$6:$BM$145,'Carga People'!AN$2,0))</f>
        <v>0</v>
      </c>
      <c r="AO142" s="140">
        <f>IF(ISERROR(VLOOKUP($C142,'LINHA 4'!$C$6:$BM$75,'Carga People'!AO$2,0)),0,VLOOKUP($C142,'LINHA 4'!$C$6:$BM$75,'Carga People'!AO$2,0))+IF(ISERROR(VLOOKUP($C142,'LINHA 5'!$C$6:$BM$145,'Carga People'!AO$2,0)),0,VLOOKUP($C142,'LINHA 5'!$C$6:$BM$145,'Carga People'!AO$2,0))</f>
        <v>0</v>
      </c>
      <c r="AP142" s="140">
        <f>IF(ISERROR(VLOOKUP($C142,'LINHA 4'!$C$6:$BM$75,'Carga People'!AP$2,0)),0,VLOOKUP($C142,'LINHA 4'!$C$6:$BM$75,'Carga People'!AP$2,0))+IF(ISERROR(VLOOKUP($C142,'LINHA 5'!$C$6:$BM$145,'Carga People'!AP$2,0)),0,VLOOKUP($C142,'LINHA 5'!$C$6:$BM$145,'Carga People'!AP$2,0))</f>
        <v>0</v>
      </c>
      <c r="AQ142" s="140">
        <f>IF(ISERROR(VLOOKUP($C142,'LINHA 4'!$C$6:$BM$75,'Carga People'!AQ$2,0)),0,VLOOKUP($C142,'LINHA 4'!$C$6:$BM$75,'Carga People'!AQ$2,0))+IF(ISERROR(VLOOKUP($C142,'LINHA 5'!$C$6:$BM$145,'Carga People'!AQ$2,0)),0,VLOOKUP($C142,'LINHA 5'!$C$6:$BM$145,'Carga People'!AQ$2,0))</f>
        <v>0</v>
      </c>
      <c r="AR142" s="140">
        <f>IF(ISERROR(VLOOKUP($C142,'LINHA 4'!$C$6:$BM$75,'Carga People'!AR$2,0)),0,VLOOKUP($C142,'LINHA 4'!$C$6:$BM$75,'Carga People'!AR$2,0))+IF(ISERROR(VLOOKUP($C142,'LINHA 5'!$C$6:$BM$145,'Carga People'!AR$2,0)),0,VLOOKUP($C142,'LINHA 5'!$C$6:$BM$145,'Carga People'!AR$2,0))</f>
        <v>0</v>
      </c>
      <c r="AS142" s="140">
        <f>IF(ISERROR(VLOOKUP($C142,'LINHA 4'!$C$6:$BM$75,'Carga People'!AS$2,0)),0,VLOOKUP($C142,'LINHA 4'!$C$6:$BM$75,'Carga People'!AS$2,0))+IF(ISERROR(VLOOKUP($C142,'LINHA 5'!$C$6:$BM$145,'Carga People'!AS$2,0)),0,VLOOKUP($C142,'LINHA 5'!$C$6:$BM$145,'Carga People'!AS$2,0))</f>
        <v>0</v>
      </c>
      <c r="AT142" s="140">
        <f t="array" ref="AT142">IF(ISERROR(VLOOKUP($C142,'LINHA 4'!$C$6:$BM$52,'Carga People'!AT$2,0)),0,VLOOKUP($C142,'LINHA 4'!$C$6:$BM$52,'Carga People'!AT$2,0))</f>
        <v>0</v>
      </c>
      <c r="AU142" s="367">
        <f t="shared" si="12"/>
        <v>0</v>
      </c>
      <c r="AV142" s="780" t="str">
        <f t="shared" si="13"/>
        <v/>
      </c>
      <c r="AW142" s="90">
        <f>IF(D142="","",VLOOKUP(D142,MI_ME!$D$5:$AQ$336,39,0))</f>
        <v>0</v>
      </c>
      <c r="AX142" s="660"/>
    </row>
    <row r="143" spans="1:50" ht="18" hidden="1" customHeight="1" x14ac:dyDescent="0.3">
      <c r="A143" s="1792"/>
      <c r="B143" s="1537" t="s">
        <v>1079</v>
      </c>
      <c r="C143" s="779" t="s">
        <v>1080</v>
      </c>
      <c r="D143" s="779" t="s">
        <v>1081</v>
      </c>
      <c r="E143" s="1559">
        <v>926564280</v>
      </c>
      <c r="F143" s="771" t="s">
        <v>15</v>
      </c>
      <c r="G143" s="136"/>
      <c r="H143" s="137"/>
      <c r="I143" s="138"/>
      <c r="J143" s="139">
        <f>IF(ISERROR(VLOOKUP($C143,'LINHA 4'!$C$6:$BM$75,'Carga People'!J$2,0)),0,VLOOKUP($C143,'LINHA 4'!$C$6:$BM$75,'Carga People'!J$2,0))+IF(ISERROR(VLOOKUP($C143,'LINHA 5'!$C$6:$BM$145,'Carga People'!J$2,0)),0,VLOOKUP($C143,'LINHA 5'!$C$6:$BM$145,'Carga People'!J$2,0))</f>
        <v>0</v>
      </c>
      <c r="K143" s="140">
        <f>IF(ISERROR(VLOOKUP($C143,'LINHA 4'!$C$6:$BM$75,'Carga People'!K$2,0)),0,VLOOKUP($C143,'LINHA 4'!$C$6:$BM$75,'Carga People'!K$2,0))+IF(ISERROR(VLOOKUP($C143,'LINHA 5'!$C$6:$BM$145,'Carga People'!K$2,0)),0,VLOOKUP($C143,'LINHA 5'!$C$6:$BM$145,'Carga People'!K$2,0))</f>
        <v>0</v>
      </c>
      <c r="L143" s="140">
        <f>IF(ISERROR(VLOOKUP($C143,'LINHA 4'!$C$6:$BM$75,'Carga People'!L$2,0)),0,VLOOKUP($C143,'LINHA 4'!$C$6:$BM$75,'Carga People'!L$2,0))+IF(ISERROR(VLOOKUP($C143,'LINHA 5'!$C$6:$BM$145,'Carga People'!L$2,0)),0,VLOOKUP($C143,'LINHA 5'!$C$6:$BM$145,'Carga People'!L$2,0))</f>
        <v>0</v>
      </c>
      <c r="M143" s="140">
        <f>IF(ISERROR(VLOOKUP($C143,'LINHA 4'!$C$6:$BM$75,'Carga People'!M$2,0)),0,VLOOKUP($C143,'LINHA 4'!$C$6:$BM$75,'Carga People'!M$2,0))+IF(ISERROR(VLOOKUP($C143,'LINHA 5'!$C$6:$BM$145,'Carga People'!M$2,0)),0,VLOOKUP($C143,'LINHA 5'!$C$6:$BM$145,'Carga People'!M$2,0))</f>
        <v>0</v>
      </c>
      <c r="N143" s="140">
        <f>IF(ISERROR(VLOOKUP($C143,'LINHA 4'!$C$6:$BM$75,'Carga People'!N$2,0)),0,VLOOKUP($C143,'LINHA 4'!$C$6:$BM$75,'Carga People'!N$2,0))+IF(ISERROR(VLOOKUP($C143,'LINHA 5'!$C$6:$BM$145,'Carga People'!N$2,0)),0,VLOOKUP($C143,'LINHA 5'!$C$6:$BM$145,'Carga People'!N$2,0))</f>
        <v>0</v>
      </c>
      <c r="O143" s="140">
        <f>IF(ISERROR(VLOOKUP($C143,'LINHA 4'!$C$6:$BM$75,'Carga People'!O$2,0)),0,VLOOKUP($C143,'LINHA 4'!$C$6:$BM$75,'Carga People'!O$2,0))+IF(ISERROR(VLOOKUP($C143,'LINHA 5'!$C$6:$BM$145,'Carga People'!O$2,0)),0,VLOOKUP($C143,'LINHA 5'!$C$6:$BM$145,'Carga People'!O$2,0))</f>
        <v>0</v>
      </c>
      <c r="P143" s="140">
        <f>IF(ISERROR(VLOOKUP($C143,'LINHA 4'!$C$6:$BM$75,'Carga People'!P$2,0)),0,VLOOKUP($C143,'LINHA 4'!$C$6:$BM$75,'Carga People'!P$2,0))+IF(ISERROR(VLOOKUP($C143,'LINHA 5'!$C$6:$BM$145,'Carga People'!P$2,0)),0,VLOOKUP($C143,'LINHA 5'!$C$6:$BM$145,'Carga People'!P$2,0))</f>
        <v>0</v>
      </c>
      <c r="Q143" s="140">
        <f>IF(ISERROR(VLOOKUP($C143,'LINHA 4'!$C$6:$BM$75,'Carga People'!Q$2,0)),0,VLOOKUP($C143,'LINHA 4'!$C$6:$BM$75,'Carga People'!Q$2,0))+IF(ISERROR(VLOOKUP($C143,'LINHA 5'!$C$6:$BM$145,'Carga People'!Q$2,0)),0,VLOOKUP($C143,'LINHA 5'!$C$6:$BM$145,'Carga People'!Q$2,0))</f>
        <v>0</v>
      </c>
      <c r="R143" s="140">
        <f>IF(ISERROR(VLOOKUP($C143,'LINHA 4'!$C$6:$BM$75,'Carga People'!R$2,0)),0,VLOOKUP($C143,'LINHA 4'!$C$6:$BM$75,'Carga People'!R$2,0))+IF(ISERROR(VLOOKUP($C143,'LINHA 5'!$C$6:$BM$145,'Carga People'!R$2,0)),0,VLOOKUP($C143,'LINHA 5'!$C$6:$BM$145,'Carga People'!R$2,0))</f>
        <v>0</v>
      </c>
      <c r="S143" s="140">
        <f>IF(ISERROR(VLOOKUP($C143,'LINHA 4'!$C$6:$BM$75,'Carga People'!S$2,0)),0,VLOOKUP($C143,'LINHA 4'!$C$6:$BM$75,'Carga People'!S$2,0))+IF(ISERROR(VLOOKUP($C143,'LINHA 5'!$C$6:$BM$145,'Carga People'!S$2,0)),0,VLOOKUP($C143,'LINHA 5'!$C$6:$BM$145,'Carga People'!S$2,0))</f>
        <v>0</v>
      </c>
      <c r="T143" s="140">
        <f>IF(ISERROR(VLOOKUP($C143,'LINHA 4'!$C$6:$BM$75,'Carga People'!T$2,0)),0,VLOOKUP($C143,'LINHA 4'!$C$6:$BM$75,'Carga People'!T$2,0))+IF(ISERROR(VLOOKUP($C143,'LINHA 5'!$C$6:$BM$145,'Carga People'!T$2,0)),0,VLOOKUP($C143,'LINHA 5'!$C$6:$BM$145,'Carga People'!T$2,0))</f>
        <v>0</v>
      </c>
      <c r="U143" s="140">
        <f>IF(ISERROR(VLOOKUP($C143,'LINHA 4'!$C$6:$BM$75,'Carga People'!U$2,0)),0,VLOOKUP($C143,'LINHA 4'!$C$6:$BM$75,'Carga People'!U$2,0))+IF(ISERROR(VLOOKUP($C143,'LINHA 5'!$C$6:$BM$145,'Carga People'!U$2,0)),0,VLOOKUP($C143,'LINHA 5'!$C$6:$BM$145,'Carga People'!U$2,0))</f>
        <v>0</v>
      </c>
      <c r="V143" s="140">
        <f>IF(ISERROR(VLOOKUP($C143,'LINHA 4'!$C$6:$BM$75,'Carga People'!V$2,0)),0,VLOOKUP($C143,'LINHA 4'!$C$6:$BM$75,'Carga People'!V$2,0))+IF(ISERROR(VLOOKUP($C143,'LINHA 5'!$C$6:$BM$145,'Carga People'!V$2,0)),0,VLOOKUP($C143,'LINHA 5'!$C$6:$BM$145,'Carga People'!V$2,0))</f>
        <v>0</v>
      </c>
      <c r="W143" s="140">
        <f>IF(ISERROR(VLOOKUP($C143,'LINHA 4'!$C$6:$BM$75,'Carga People'!W$2,0)),0,VLOOKUP($C143,'LINHA 4'!$C$6:$BM$75,'Carga People'!W$2,0))+IF(ISERROR(VLOOKUP($C143,'LINHA 5'!$C$6:$BM$145,'Carga People'!W$2,0)),0,VLOOKUP($C143,'LINHA 5'!$C$6:$BM$145,'Carga People'!W$2,0))</f>
        <v>0</v>
      </c>
      <c r="X143" s="140">
        <f>IF(ISERROR(VLOOKUP($C143,'LINHA 4'!$C$6:$BM$75,'Carga People'!X$2,0)),0,VLOOKUP($C143,'LINHA 4'!$C$6:$BM$75,'Carga People'!X$2,0))+IF(ISERROR(VLOOKUP($C143,'LINHA 5'!$C$6:$BM$145,'Carga People'!X$2,0)),0,VLOOKUP($C143,'LINHA 5'!$C$6:$BM$145,'Carga People'!X$2,0))</f>
        <v>0</v>
      </c>
      <c r="Y143" s="140">
        <f>IF(ISERROR(VLOOKUP($C143,'LINHA 4'!$C$6:$BM$75,'Carga People'!Y$2,0)),0,VLOOKUP($C143,'LINHA 4'!$C$6:$BM$75,'Carga People'!Y$2,0))+IF(ISERROR(VLOOKUP($C143,'LINHA 5'!$C$6:$BM$145,'Carga People'!Y$2,0)),0,VLOOKUP($C143,'LINHA 5'!$C$6:$BM$145,'Carga People'!Y$2,0))</f>
        <v>0</v>
      </c>
      <c r="Z143" s="140">
        <f>IF(ISERROR(VLOOKUP($C143,'LINHA 4'!$C$6:$BM$75,'Carga People'!Z$2,0)),0,VLOOKUP($C143,'LINHA 4'!$C$6:$BM$75,'Carga People'!Z$2,0))+IF(ISERROR(VLOOKUP($C143,'LINHA 5'!$C$6:$BM$145,'Carga People'!Z$2,0)),0,VLOOKUP($C143,'LINHA 5'!$C$6:$BM$145,'Carga People'!Z$2,0))</f>
        <v>0</v>
      </c>
      <c r="AA143" s="140">
        <f>IF(ISERROR(VLOOKUP($C143,'LINHA 4'!$C$6:$BM$75,'Carga People'!AA$2,0)),0,VLOOKUP($C143,'LINHA 4'!$C$6:$BM$75,'Carga People'!AA$2,0))+IF(ISERROR(VLOOKUP($C143,'LINHA 5'!$C$6:$BM$145,'Carga People'!AA$2,0)),0,VLOOKUP($C143,'LINHA 5'!$C$6:$BM$145,'Carga People'!AA$2,0))</f>
        <v>0</v>
      </c>
      <c r="AB143" s="140">
        <f>IF(ISERROR(VLOOKUP($C143,'LINHA 4'!$C$6:$BM$75,'Carga People'!AB$2,0)),0,VLOOKUP($C143,'LINHA 4'!$C$6:$BM$75,'Carga People'!AB$2,0))+IF(ISERROR(VLOOKUP($C143,'LINHA 5'!$C$6:$BM$145,'Carga People'!AB$2,0)),0,VLOOKUP($C143,'LINHA 5'!$C$6:$BM$145,'Carga People'!AB$2,0))</f>
        <v>0</v>
      </c>
      <c r="AC143" s="140">
        <f>IF(ISERROR(VLOOKUP($C143,'LINHA 4'!$C$6:$BM$75,'Carga People'!AC$2,0)),0,VLOOKUP($C143,'LINHA 4'!$C$6:$BM$75,'Carga People'!AC$2,0))+IF(ISERROR(VLOOKUP($C143,'LINHA 5'!$C$6:$BM$145,'Carga People'!AC$2,0)),0,VLOOKUP($C143,'LINHA 5'!$C$6:$BM$145,'Carga People'!AC$2,0))</f>
        <v>0</v>
      </c>
      <c r="AD143" s="140">
        <f>IF(ISERROR(VLOOKUP($C143,'LINHA 4'!$C$6:$BM$75,'Carga People'!AD$2,0)),0,VLOOKUP($C143,'LINHA 4'!$C$6:$BM$75,'Carga People'!AD$2,0))+IF(ISERROR(VLOOKUP($C143,'LINHA 5'!$C$6:$BM$145,'Carga People'!AD$2,0)),0,VLOOKUP($C143,'LINHA 5'!$C$6:$BM$145,'Carga People'!AD$2,0))</f>
        <v>0</v>
      </c>
      <c r="AE143" s="140">
        <f>IF(ISERROR(VLOOKUP($C143,'LINHA 4'!$C$6:$BM$75,'Carga People'!AE$2,0)),0,VLOOKUP($C143,'LINHA 4'!$C$6:$BM$75,'Carga People'!AE$2,0))+IF(ISERROR(VLOOKUP($C143,'LINHA 5'!$C$6:$BM$145,'Carga People'!AE$2,0)),0,VLOOKUP($C143,'LINHA 5'!$C$6:$BM$145,'Carga People'!AE$2,0))</f>
        <v>0</v>
      </c>
      <c r="AF143" s="140">
        <f>IF(ISERROR(VLOOKUP($C143,'LINHA 4'!$C$6:$BM$75,'Carga People'!AF$2,0)),0,VLOOKUP($C143,'LINHA 4'!$C$6:$BM$75,'Carga People'!AF$2,0))+IF(ISERROR(VLOOKUP($C143,'LINHA 5'!$C$6:$BM$145,'Carga People'!AF$2,0)),0,VLOOKUP($C143,'LINHA 5'!$C$6:$BM$145,'Carga People'!AF$2,0))</f>
        <v>0</v>
      </c>
      <c r="AG143" s="140">
        <f>IF(ISERROR(VLOOKUP($C143,'LINHA 4'!$C$6:$BM$75,'Carga People'!AG$2,0)),0,VLOOKUP($C143,'LINHA 4'!$C$6:$BM$75,'Carga People'!AG$2,0))+IF(ISERROR(VLOOKUP($C143,'LINHA 5'!$C$6:$BM$145,'Carga People'!AG$2,0)),0,VLOOKUP($C143,'LINHA 5'!$C$6:$BM$145,'Carga People'!AG$2,0))</f>
        <v>0</v>
      </c>
      <c r="AH143" s="140">
        <f>IF(ISERROR(VLOOKUP($C143,'LINHA 4'!$C$6:$BM$75,'Carga People'!AH$2,0)),0,VLOOKUP($C143,'LINHA 4'!$C$6:$BM$75,'Carga People'!AH$2,0))+IF(ISERROR(VLOOKUP($C143,'LINHA 5'!$C$6:$BM$145,'Carga People'!AH$2,0)),0,VLOOKUP($C143,'LINHA 5'!$C$6:$BM$145,'Carga People'!AH$2,0))</f>
        <v>0</v>
      </c>
      <c r="AI143" s="140">
        <f>IF(ISERROR(VLOOKUP($C143,'LINHA 4'!$C$6:$BM$75,'Carga People'!AI$2,0)),0,VLOOKUP($C143,'LINHA 4'!$C$6:$BM$75,'Carga People'!AI$2,0))+IF(ISERROR(VLOOKUP($C143,'LINHA 5'!$C$6:$BM$145,'Carga People'!AI$2,0)),0,VLOOKUP($C143,'LINHA 5'!$C$6:$BM$145,'Carga People'!AI$2,0))</f>
        <v>0</v>
      </c>
      <c r="AJ143" s="140">
        <f>IF(ISERROR(VLOOKUP($C143,'LINHA 4'!$C$6:$BM$75,'Carga People'!AJ$2,0)),0,VLOOKUP($C143,'LINHA 4'!$C$6:$BM$75,'Carga People'!AJ$2,0))+IF(ISERROR(VLOOKUP($C143,'LINHA 5'!$C$6:$BM$145,'Carga People'!AJ$2,0)),0,VLOOKUP($C143,'LINHA 5'!$C$6:$BM$145,'Carga People'!AJ$2,0))</f>
        <v>0</v>
      </c>
      <c r="AK143" s="140">
        <f>IF(ISERROR(VLOOKUP($C143,'LINHA 4'!$C$6:$BM$75,'Carga People'!AK$2,0)),0,VLOOKUP($C143,'LINHA 4'!$C$6:$BM$75,'Carga People'!AK$2,0))+IF(ISERROR(VLOOKUP($C143,'LINHA 5'!$C$6:$BM$145,'Carga People'!AK$2,0)),0,VLOOKUP($C143,'LINHA 5'!$C$6:$BM$145,'Carga People'!AK$2,0))</f>
        <v>0</v>
      </c>
      <c r="AL143" s="140">
        <f>IF(ISERROR(VLOOKUP($C143,'LINHA 4'!$C$6:$BM$75,'Carga People'!AL$2,0)),0,VLOOKUP($C143,'LINHA 4'!$C$6:$BM$75,'Carga People'!AL$2,0))+IF(ISERROR(VLOOKUP($C143,'LINHA 5'!$C$6:$BM$145,'Carga People'!AL$2,0)),0,VLOOKUP($C143,'LINHA 5'!$C$6:$BM$145,'Carga People'!AL$2,0))</f>
        <v>0</v>
      </c>
      <c r="AM143" s="140">
        <f>IF(ISERROR(VLOOKUP($C143,'LINHA 4'!$C$6:$BM$75,'Carga People'!AM$2,0)),0,VLOOKUP($C143,'LINHA 4'!$C$6:$BM$75,'Carga People'!AM$2,0))+IF(ISERROR(VLOOKUP($C143,'LINHA 5'!$C$6:$BM$145,'Carga People'!AM$2,0)),0,VLOOKUP($C143,'LINHA 5'!$C$6:$BM$145,'Carga People'!AM$2,0))</f>
        <v>0</v>
      </c>
      <c r="AN143" s="140">
        <f>IF(ISERROR(VLOOKUP($C143,'LINHA 4'!$C$6:$BM$75,'Carga People'!AN$2,0)),0,VLOOKUP($C143,'LINHA 4'!$C$6:$BM$75,'Carga People'!AN$2,0))+IF(ISERROR(VLOOKUP($C143,'LINHA 5'!$C$6:$BM$145,'Carga People'!AN$2,0)),0,VLOOKUP($C143,'LINHA 5'!$C$6:$BM$145,'Carga People'!AN$2,0))</f>
        <v>0</v>
      </c>
      <c r="AO143" s="140">
        <f>IF(ISERROR(VLOOKUP($C143,'LINHA 4'!$C$6:$BM$75,'Carga People'!AO$2,0)),0,VLOOKUP($C143,'LINHA 4'!$C$6:$BM$75,'Carga People'!AO$2,0))+IF(ISERROR(VLOOKUP($C143,'LINHA 5'!$C$6:$BM$145,'Carga People'!AO$2,0)),0,VLOOKUP($C143,'LINHA 5'!$C$6:$BM$145,'Carga People'!AO$2,0))</f>
        <v>0</v>
      </c>
      <c r="AP143" s="140">
        <f>IF(ISERROR(VLOOKUP($C143,'LINHA 4'!$C$6:$BM$75,'Carga People'!AP$2,0)),0,VLOOKUP($C143,'LINHA 4'!$C$6:$BM$75,'Carga People'!AP$2,0))+IF(ISERROR(VLOOKUP($C143,'LINHA 5'!$C$6:$BM$145,'Carga People'!AP$2,0)),0,VLOOKUP($C143,'LINHA 5'!$C$6:$BM$145,'Carga People'!AP$2,0))</f>
        <v>0</v>
      </c>
      <c r="AQ143" s="140">
        <f>IF(ISERROR(VLOOKUP($C143,'LINHA 4'!$C$6:$BM$75,'Carga People'!AQ$2,0)),0,VLOOKUP($C143,'LINHA 4'!$C$6:$BM$75,'Carga People'!AQ$2,0))+IF(ISERROR(VLOOKUP($C143,'LINHA 5'!$C$6:$BM$145,'Carga People'!AQ$2,0)),0,VLOOKUP($C143,'LINHA 5'!$C$6:$BM$145,'Carga People'!AQ$2,0))</f>
        <v>0</v>
      </c>
      <c r="AR143" s="140">
        <f>IF(ISERROR(VLOOKUP($C143,'LINHA 4'!$C$6:$BM$75,'Carga People'!AR$2,0)),0,VLOOKUP($C143,'LINHA 4'!$C$6:$BM$75,'Carga People'!AR$2,0))+IF(ISERROR(VLOOKUP($C143,'LINHA 5'!$C$6:$BM$145,'Carga People'!AR$2,0)),0,VLOOKUP($C143,'LINHA 5'!$C$6:$BM$145,'Carga People'!AR$2,0))</f>
        <v>0</v>
      </c>
      <c r="AS143" s="140">
        <f>IF(ISERROR(VLOOKUP($C143,'LINHA 4'!$C$6:$BM$75,'Carga People'!AS$2,0)),0,VLOOKUP($C143,'LINHA 4'!$C$6:$BM$75,'Carga People'!AS$2,0))+IF(ISERROR(VLOOKUP($C143,'LINHA 5'!$C$6:$BM$145,'Carga People'!AS$2,0)),0,VLOOKUP($C143,'LINHA 5'!$C$6:$BM$145,'Carga People'!AS$2,0))</f>
        <v>0</v>
      </c>
      <c r="AT143" s="140">
        <f t="array" ref="AT143">IF(ISERROR(VLOOKUP($C143,'LINHA 4'!$C$6:$BM$52,'Carga People'!AT$2,0)),0,VLOOKUP($C143,'LINHA 4'!$C$6:$BM$52,'Carga People'!AT$2,0))</f>
        <v>0</v>
      </c>
      <c r="AU143" s="367">
        <f t="shared" si="12"/>
        <v>0</v>
      </c>
      <c r="AV143" s="780" t="str">
        <f t="shared" si="13"/>
        <v/>
      </c>
      <c r="AW143" s="90">
        <f>IF(D143="","",VLOOKUP(D143,MI_ME!$D$5:$AQ$336,39,0))</f>
        <v>0</v>
      </c>
      <c r="AX143" s="660"/>
    </row>
    <row r="144" spans="1:50" ht="18" hidden="1" customHeight="1" x14ac:dyDescent="0.3">
      <c r="A144" s="1792"/>
      <c r="B144" s="1537" t="s">
        <v>1082</v>
      </c>
      <c r="C144" s="779" t="s">
        <v>1083</v>
      </c>
      <c r="D144" s="779" t="s">
        <v>1084</v>
      </c>
      <c r="E144" s="1559">
        <v>926564281</v>
      </c>
      <c r="F144" s="342" t="s">
        <v>15</v>
      </c>
      <c r="G144" s="136"/>
      <c r="H144" s="137"/>
      <c r="I144" s="138"/>
      <c r="J144" s="139">
        <f>IF(ISERROR(VLOOKUP($C144,'LINHA 4'!$C$6:$BM$75,'Carga People'!J$2,0)),0,VLOOKUP($C144,'LINHA 4'!$C$6:$BM$75,'Carga People'!J$2,0))+IF(ISERROR(VLOOKUP($C144,'LINHA 5'!$C$6:$BM$145,'Carga People'!J$2,0)),0,VLOOKUP($C144,'LINHA 5'!$C$6:$BM$145,'Carga People'!J$2,0))</f>
        <v>0</v>
      </c>
      <c r="K144" s="140">
        <f>IF(ISERROR(VLOOKUP($C144,'LINHA 4'!$C$6:$BM$75,'Carga People'!K$2,0)),0,VLOOKUP($C144,'LINHA 4'!$C$6:$BM$75,'Carga People'!K$2,0))+IF(ISERROR(VLOOKUP($C144,'LINHA 5'!$C$6:$BM$145,'Carga People'!K$2,0)),0,VLOOKUP($C144,'LINHA 5'!$C$6:$BM$145,'Carga People'!K$2,0))</f>
        <v>0</v>
      </c>
      <c r="L144" s="140">
        <f>IF(ISERROR(VLOOKUP($C144,'LINHA 4'!$C$6:$BM$75,'Carga People'!L$2,0)),0,VLOOKUP($C144,'LINHA 4'!$C$6:$BM$75,'Carga People'!L$2,0))+IF(ISERROR(VLOOKUP($C144,'LINHA 5'!$C$6:$BM$145,'Carga People'!L$2,0)),0,VLOOKUP($C144,'LINHA 5'!$C$6:$BM$145,'Carga People'!L$2,0))</f>
        <v>0</v>
      </c>
      <c r="M144" s="140">
        <f>IF(ISERROR(VLOOKUP($C144,'LINHA 4'!$C$6:$BM$75,'Carga People'!M$2,0)),0,VLOOKUP($C144,'LINHA 4'!$C$6:$BM$75,'Carga People'!M$2,0))+IF(ISERROR(VLOOKUP($C144,'LINHA 5'!$C$6:$BM$145,'Carga People'!M$2,0)),0,VLOOKUP($C144,'LINHA 5'!$C$6:$BM$145,'Carga People'!M$2,0))</f>
        <v>0</v>
      </c>
      <c r="N144" s="140">
        <f>IF(ISERROR(VLOOKUP($C144,'LINHA 4'!$C$6:$BM$75,'Carga People'!N$2,0)),0,VLOOKUP($C144,'LINHA 4'!$C$6:$BM$75,'Carga People'!N$2,0))+IF(ISERROR(VLOOKUP($C144,'LINHA 5'!$C$6:$BM$145,'Carga People'!N$2,0)),0,VLOOKUP($C144,'LINHA 5'!$C$6:$BM$145,'Carga People'!N$2,0))</f>
        <v>0</v>
      </c>
      <c r="O144" s="140">
        <f>IF(ISERROR(VLOOKUP($C144,'LINHA 4'!$C$6:$BM$75,'Carga People'!O$2,0)),0,VLOOKUP($C144,'LINHA 4'!$C$6:$BM$75,'Carga People'!O$2,0))+IF(ISERROR(VLOOKUP($C144,'LINHA 5'!$C$6:$BM$145,'Carga People'!O$2,0)),0,VLOOKUP($C144,'LINHA 5'!$C$6:$BM$145,'Carga People'!O$2,0))</f>
        <v>0</v>
      </c>
      <c r="P144" s="140">
        <f>IF(ISERROR(VLOOKUP($C144,'LINHA 4'!$C$6:$BM$75,'Carga People'!P$2,0)),0,VLOOKUP($C144,'LINHA 4'!$C$6:$BM$75,'Carga People'!P$2,0))+IF(ISERROR(VLOOKUP($C144,'LINHA 5'!$C$6:$BM$145,'Carga People'!P$2,0)),0,VLOOKUP($C144,'LINHA 5'!$C$6:$BM$145,'Carga People'!P$2,0))</f>
        <v>0</v>
      </c>
      <c r="Q144" s="140">
        <f>IF(ISERROR(VLOOKUP($C144,'LINHA 4'!$C$6:$BM$75,'Carga People'!Q$2,0)),0,VLOOKUP($C144,'LINHA 4'!$C$6:$BM$75,'Carga People'!Q$2,0))+IF(ISERROR(VLOOKUP($C144,'LINHA 5'!$C$6:$BM$145,'Carga People'!Q$2,0)),0,VLOOKUP($C144,'LINHA 5'!$C$6:$BM$145,'Carga People'!Q$2,0))</f>
        <v>0</v>
      </c>
      <c r="R144" s="140">
        <f>IF(ISERROR(VLOOKUP($C144,'LINHA 4'!$C$6:$BM$75,'Carga People'!R$2,0)),0,VLOOKUP($C144,'LINHA 4'!$C$6:$BM$75,'Carga People'!R$2,0))+IF(ISERROR(VLOOKUP($C144,'LINHA 5'!$C$6:$BM$145,'Carga People'!R$2,0)),0,VLOOKUP($C144,'LINHA 5'!$C$6:$BM$145,'Carga People'!R$2,0))</f>
        <v>0</v>
      </c>
      <c r="S144" s="140">
        <f>IF(ISERROR(VLOOKUP($C144,'LINHA 4'!$C$6:$BM$75,'Carga People'!S$2,0)),0,VLOOKUP($C144,'LINHA 4'!$C$6:$BM$75,'Carga People'!S$2,0))+IF(ISERROR(VLOOKUP($C144,'LINHA 5'!$C$6:$BM$145,'Carga People'!S$2,0)),0,VLOOKUP($C144,'LINHA 5'!$C$6:$BM$145,'Carga People'!S$2,0))</f>
        <v>0</v>
      </c>
      <c r="T144" s="140">
        <f>IF(ISERROR(VLOOKUP($C144,'LINHA 4'!$C$6:$BM$75,'Carga People'!T$2,0)),0,VLOOKUP($C144,'LINHA 4'!$C$6:$BM$75,'Carga People'!T$2,0))+IF(ISERROR(VLOOKUP($C144,'LINHA 5'!$C$6:$BM$145,'Carga People'!T$2,0)),0,VLOOKUP($C144,'LINHA 5'!$C$6:$BM$145,'Carga People'!T$2,0))</f>
        <v>0</v>
      </c>
      <c r="U144" s="140">
        <f>IF(ISERROR(VLOOKUP($C144,'LINHA 4'!$C$6:$BM$75,'Carga People'!U$2,0)),0,VLOOKUP($C144,'LINHA 4'!$C$6:$BM$75,'Carga People'!U$2,0))+IF(ISERROR(VLOOKUP($C144,'LINHA 5'!$C$6:$BM$145,'Carga People'!U$2,0)),0,VLOOKUP($C144,'LINHA 5'!$C$6:$BM$145,'Carga People'!U$2,0))</f>
        <v>0</v>
      </c>
      <c r="V144" s="140">
        <f>IF(ISERROR(VLOOKUP($C144,'LINHA 4'!$C$6:$BM$75,'Carga People'!V$2,0)),0,VLOOKUP($C144,'LINHA 4'!$C$6:$BM$75,'Carga People'!V$2,0))+IF(ISERROR(VLOOKUP($C144,'LINHA 5'!$C$6:$BM$145,'Carga People'!V$2,0)),0,VLOOKUP($C144,'LINHA 5'!$C$6:$BM$145,'Carga People'!V$2,0))</f>
        <v>0</v>
      </c>
      <c r="W144" s="140">
        <f>IF(ISERROR(VLOOKUP($C144,'LINHA 4'!$C$6:$BM$75,'Carga People'!W$2,0)),0,VLOOKUP($C144,'LINHA 4'!$C$6:$BM$75,'Carga People'!W$2,0))+IF(ISERROR(VLOOKUP($C144,'LINHA 5'!$C$6:$BM$145,'Carga People'!W$2,0)),0,VLOOKUP($C144,'LINHA 5'!$C$6:$BM$145,'Carga People'!W$2,0))</f>
        <v>0</v>
      </c>
      <c r="X144" s="140">
        <f>IF(ISERROR(VLOOKUP($C144,'LINHA 4'!$C$6:$BM$75,'Carga People'!X$2,0)),0,VLOOKUP($C144,'LINHA 4'!$C$6:$BM$75,'Carga People'!X$2,0))+IF(ISERROR(VLOOKUP($C144,'LINHA 5'!$C$6:$BM$145,'Carga People'!X$2,0)),0,VLOOKUP($C144,'LINHA 5'!$C$6:$BM$145,'Carga People'!X$2,0))</f>
        <v>0</v>
      </c>
      <c r="Y144" s="140">
        <f>IF(ISERROR(VLOOKUP($C144,'LINHA 4'!$C$6:$BM$75,'Carga People'!Y$2,0)),0,VLOOKUP($C144,'LINHA 4'!$C$6:$BM$75,'Carga People'!Y$2,0))+IF(ISERROR(VLOOKUP($C144,'LINHA 5'!$C$6:$BM$145,'Carga People'!Y$2,0)),0,VLOOKUP($C144,'LINHA 5'!$C$6:$BM$145,'Carga People'!Y$2,0))</f>
        <v>0</v>
      </c>
      <c r="Z144" s="140">
        <f>IF(ISERROR(VLOOKUP($C144,'LINHA 4'!$C$6:$BM$75,'Carga People'!Z$2,0)),0,VLOOKUP($C144,'LINHA 4'!$C$6:$BM$75,'Carga People'!Z$2,0))+IF(ISERROR(VLOOKUP($C144,'LINHA 5'!$C$6:$BM$145,'Carga People'!Z$2,0)),0,VLOOKUP($C144,'LINHA 5'!$C$6:$BM$145,'Carga People'!Z$2,0))</f>
        <v>0</v>
      </c>
      <c r="AA144" s="140">
        <f>IF(ISERROR(VLOOKUP($C144,'LINHA 4'!$C$6:$BM$75,'Carga People'!AA$2,0)),0,VLOOKUP($C144,'LINHA 4'!$C$6:$BM$75,'Carga People'!AA$2,0))+IF(ISERROR(VLOOKUP($C144,'LINHA 5'!$C$6:$BM$145,'Carga People'!AA$2,0)),0,VLOOKUP($C144,'LINHA 5'!$C$6:$BM$145,'Carga People'!AA$2,0))</f>
        <v>0</v>
      </c>
      <c r="AB144" s="140">
        <f>IF(ISERROR(VLOOKUP($C144,'LINHA 4'!$C$6:$BM$75,'Carga People'!AB$2,0)),0,VLOOKUP($C144,'LINHA 4'!$C$6:$BM$75,'Carga People'!AB$2,0))+IF(ISERROR(VLOOKUP($C144,'LINHA 5'!$C$6:$BM$145,'Carga People'!AB$2,0)),0,VLOOKUP($C144,'LINHA 5'!$C$6:$BM$145,'Carga People'!AB$2,0))</f>
        <v>0</v>
      </c>
      <c r="AC144" s="140">
        <f>IF(ISERROR(VLOOKUP($C144,'LINHA 4'!$C$6:$BM$75,'Carga People'!AC$2,0)),0,VLOOKUP($C144,'LINHA 4'!$C$6:$BM$75,'Carga People'!AC$2,0))+IF(ISERROR(VLOOKUP($C144,'LINHA 5'!$C$6:$BM$145,'Carga People'!AC$2,0)),0,VLOOKUP($C144,'LINHA 5'!$C$6:$BM$145,'Carga People'!AC$2,0))</f>
        <v>0</v>
      </c>
      <c r="AD144" s="140">
        <f>IF(ISERROR(VLOOKUP($C144,'LINHA 4'!$C$6:$BM$75,'Carga People'!AD$2,0)),0,VLOOKUP($C144,'LINHA 4'!$C$6:$BM$75,'Carga People'!AD$2,0))+IF(ISERROR(VLOOKUP($C144,'LINHA 5'!$C$6:$BM$145,'Carga People'!AD$2,0)),0,VLOOKUP($C144,'LINHA 5'!$C$6:$BM$145,'Carga People'!AD$2,0))</f>
        <v>0</v>
      </c>
      <c r="AE144" s="140">
        <f>IF(ISERROR(VLOOKUP($C144,'LINHA 4'!$C$6:$BM$75,'Carga People'!AE$2,0)),0,VLOOKUP($C144,'LINHA 4'!$C$6:$BM$75,'Carga People'!AE$2,0))+IF(ISERROR(VLOOKUP($C144,'LINHA 5'!$C$6:$BM$145,'Carga People'!AE$2,0)),0,VLOOKUP($C144,'LINHA 5'!$C$6:$BM$145,'Carga People'!AE$2,0))</f>
        <v>0</v>
      </c>
      <c r="AF144" s="140">
        <f>IF(ISERROR(VLOOKUP($C144,'LINHA 4'!$C$6:$BM$75,'Carga People'!AF$2,0)),0,VLOOKUP($C144,'LINHA 4'!$C$6:$BM$75,'Carga People'!AF$2,0))+IF(ISERROR(VLOOKUP($C144,'LINHA 5'!$C$6:$BM$145,'Carga People'!AF$2,0)),0,VLOOKUP($C144,'LINHA 5'!$C$6:$BM$145,'Carga People'!AF$2,0))</f>
        <v>0</v>
      </c>
      <c r="AG144" s="140">
        <f>IF(ISERROR(VLOOKUP($C144,'LINHA 4'!$C$6:$BM$75,'Carga People'!AG$2,0)),0,VLOOKUP($C144,'LINHA 4'!$C$6:$BM$75,'Carga People'!AG$2,0))+IF(ISERROR(VLOOKUP($C144,'LINHA 5'!$C$6:$BM$145,'Carga People'!AG$2,0)),0,VLOOKUP($C144,'LINHA 5'!$C$6:$BM$145,'Carga People'!AG$2,0))</f>
        <v>0</v>
      </c>
      <c r="AH144" s="140">
        <f>IF(ISERROR(VLOOKUP($C144,'LINHA 4'!$C$6:$BM$75,'Carga People'!AH$2,0)),0,VLOOKUP($C144,'LINHA 4'!$C$6:$BM$75,'Carga People'!AH$2,0))+IF(ISERROR(VLOOKUP($C144,'LINHA 5'!$C$6:$BM$145,'Carga People'!AH$2,0)),0,VLOOKUP($C144,'LINHA 5'!$C$6:$BM$145,'Carga People'!AH$2,0))</f>
        <v>0</v>
      </c>
      <c r="AI144" s="140">
        <f>IF(ISERROR(VLOOKUP($C144,'LINHA 4'!$C$6:$BM$75,'Carga People'!AI$2,0)),0,VLOOKUP($C144,'LINHA 4'!$C$6:$BM$75,'Carga People'!AI$2,0))+IF(ISERROR(VLOOKUP($C144,'LINHA 5'!$C$6:$BM$145,'Carga People'!AI$2,0)),0,VLOOKUP($C144,'LINHA 5'!$C$6:$BM$145,'Carga People'!AI$2,0))</f>
        <v>0</v>
      </c>
      <c r="AJ144" s="140">
        <f>IF(ISERROR(VLOOKUP($C144,'LINHA 4'!$C$6:$BM$75,'Carga People'!AJ$2,0)),0,VLOOKUP($C144,'LINHA 4'!$C$6:$BM$75,'Carga People'!AJ$2,0))+IF(ISERROR(VLOOKUP($C144,'LINHA 5'!$C$6:$BM$145,'Carga People'!AJ$2,0)),0,VLOOKUP($C144,'LINHA 5'!$C$6:$BM$145,'Carga People'!AJ$2,0))</f>
        <v>0</v>
      </c>
      <c r="AK144" s="140">
        <f>IF(ISERROR(VLOOKUP($C144,'LINHA 4'!$C$6:$BM$75,'Carga People'!AK$2,0)),0,VLOOKUP($C144,'LINHA 4'!$C$6:$BM$75,'Carga People'!AK$2,0))+IF(ISERROR(VLOOKUP($C144,'LINHA 5'!$C$6:$BM$145,'Carga People'!AK$2,0)),0,VLOOKUP($C144,'LINHA 5'!$C$6:$BM$145,'Carga People'!AK$2,0))</f>
        <v>0</v>
      </c>
      <c r="AL144" s="140">
        <f>IF(ISERROR(VLOOKUP($C144,'LINHA 4'!$C$6:$BM$75,'Carga People'!AL$2,0)),0,VLOOKUP($C144,'LINHA 4'!$C$6:$BM$75,'Carga People'!AL$2,0))+IF(ISERROR(VLOOKUP($C144,'LINHA 5'!$C$6:$BM$145,'Carga People'!AL$2,0)),0,VLOOKUP($C144,'LINHA 5'!$C$6:$BM$145,'Carga People'!AL$2,0))</f>
        <v>0</v>
      </c>
      <c r="AM144" s="140">
        <f>IF(ISERROR(VLOOKUP($C144,'LINHA 4'!$C$6:$BM$75,'Carga People'!AM$2,0)),0,VLOOKUP($C144,'LINHA 4'!$C$6:$BM$75,'Carga People'!AM$2,0))+IF(ISERROR(VLOOKUP($C144,'LINHA 5'!$C$6:$BM$145,'Carga People'!AM$2,0)),0,VLOOKUP($C144,'LINHA 5'!$C$6:$BM$145,'Carga People'!AM$2,0))</f>
        <v>0</v>
      </c>
      <c r="AN144" s="140">
        <f>IF(ISERROR(VLOOKUP($C144,'LINHA 4'!$C$6:$BM$75,'Carga People'!AN$2,0)),0,VLOOKUP($C144,'LINHA 4'!$C$6:$BM$75,'Carga People'!AN$2,0))+IF(ISERROR(VLOOKUP($C144,'LINHA 5'!$C$6:$BM$145,'Carga People'!AN$2,0)),0,VLOOKUP($C144,'LINHA 5'!$C$6:$BM$145,'Carga People'!AN$2,0))</f>
        <v>0</v>
      </c>
      <c r="AO144" s="140">
        <f>IF(ISERROR(VLOOKUP($C144,'LINHA 4'!$C$6:$BM$75,'Carga People'!AO$2,0)),0,VLOOKUP($C144,'LINHA 4'!$C$6:$BM$75,'Carga People'!AO$2,0))+IF(ISERROR(VLOOKUP($C144,'LINHA 5'!$C$6:$BM$145,'Carga People'!AO$2,0)),0,VLOOKUP($C144,'LINHA 5'!$C$6:$BM$145,'Carga People'!AO$2,0))</f>
        <v>0</v>
      </c>
      <c r="AP144" s="140">
        <f>IF(ISERROR(VLOOKUP($C144,'LINHA 4'!$C$6:$BM$75,'Carga People'!AP$2,0)),0,VLOOKUP($C144,'LINHA 4'!$C$6:$BM$75,'Carga People'!AP$2,0))+IF(ISERROR(VLOOKUP($C144,'LINHA 5'!$C$6:$BM$145,'Carga People'!AP$2,0)),0,VLOOKUP($C144,'LINHA 5'!$C$6:$BM$145,'Carga People'!AP$2,0))</f>
        <v>0</v>
      </c>
      <c r="AQ144" s="140">
        <f>IF(ISERROR(VLOOKUP($C144,'LINHA 4'!$C$6:$BM$75,'Carga People'!AQ$2,0)),0,VLOOKUP($C144,'LINHA 4'!$C$6:$BM$75,'Carga People'!AQ$2,0))+IF(ISERROR(VLOOKUP($C144,'LINHA 5'!$C$6:$BM$145,'Carga People'!AQ$2,0)),0,VLOOKUP($C144,'LINHA 5'!$C$6:$BM$145,'Carga People'!AQ$2,0))</f>
        <v>0</v>
      </c>
      <c r="AR144" s="140">
        <f>IF(ISERROR(VLOOKUP($C144,'LINHA 4'!$C$6:$BM$75,'Carga People'!AR$2,0)),0,VLOOKUP($C144,'LINHA 4'!$C$6:$BM$75,'Carga People'!AR$2,0))+IF(ISERROR(VLOOKUP($C144,'LINHA 5'!$C$6:$BM$145,'Carga People'!AR$2,0)),0,VLOOKUP($C144,'LINHA 5'!$C$6:$BM$145,'Carga People'!AR$2,0))</f>
        <v>0</v>
      </c>
      <c r="AS144" s="140">
        <f>IF(ISERROR(VLOOKUP($C144,'LINHA 4'!$C$6:$BM$75,'Carga People'!AS$2,0)),0,VLOOKUP($C144,'LINHA 4'!$C$6:$BM$75,'Carga People'!AS$2,0))+IF(ISERROR(VLOOKUP($C144,'LINHA 5'!$C$6:$BM$145,'Carga People'!AS$2,0)),0,VLOOKUP($C144,'LINHA 5'!$C$6:$BM$145,'Carga People'!AS$2,0))</f>
        <v>0</v>
      </c>
      <c r="AT144" s="140">
        <f t="array" ref="AT144">IF(ISERROR(VLOOKUP($C144,'LINHA 4'!$C$6:$BM$52,'Carga People'!AT$2,0)),0,VLOOKUP($C144,'LINHA 4'!$C$6:$BM$52,'Carga People'!AT$2,0))</f>
        <v>0</v>
      </c>
      <c r="AU144" s="367">
        <f t="shared" si="12"/>
        <v>0</v>
      </c>
      <c r="AV144" s="780" t="str">
        <f t="shared" si="13"/>
        <v/>
      </c>
      <c r="AW144" s="90">
        <f>IF(D144="","",VLOOKUP(D144,MI_ME!$D$5:$AQ$336,39,0))</f>
        <v>0</v>
      </c>
      <c r="AX144" s="660"/>
    </row>
    <row r="145" spans="1:50" ht="18" hidden="1" customHeight="1" x14ac:dyDescent="0.3">
      <c r="A145" s="1792"/>
      <c r="B145" s="1537" t="s">
        <v>1085</v>
      </c>
      <c r="C145" s="779" t="s">
        <v>1086</v>
      </c>
      <c r="D145" s="779" t="s">
        <v>1087</v>
      </c>
      <c r="E145" s="1559">
        <v>926564307</v>
      </c>
      <c r="F145" s="28" t="s">
        <v>15</v>
      </c>
      <c r="G145" s="136"/>
      <c r="H145" s="137"/>
      <c r="I145" s="138"/>
      <c r="J145" s="139">
        <f>IF(ISERROR(VLOOKUP($C145,'LINHA 4'!$C$6:$BM$75,'Carga People'!J$2,0)),0,VLOOKUP($C145,'LINHA 4'!$C$6:$BM$75,'Carga People'!J$2,0))+IF(ISERROR(VLOOKUP($C145,'LINHA 5'!$C$6:$BM$145,'Carga People'!J$2,0)),0,VLOOKUP($C145,'LINHA 5'!$C$6:$BM$145,'Carga People'!J$2,0))</f>
        <v>0</v>
      </c>
      <c r="K145" s="140">
        <f>IF(ISERROR(VLOOKUP($C145,'LINHA 4'!$C$6:$BM$75,'Carga People'!K$2,0)),0,VLOOKUP($C145,'LINHA 4'!$C$6:$BM$75,'Carga People'!K$2,0))+IF(ISERROR(VLOOKUP($C145,'LINHA 5'!$C$6:$BM$145,'Carga People'!K$2,0)),0,VLOOKUP($C145,'LINHA 5'!$C$6:$BM$145,'Carga People'!K$2,0))</f>
        <v>0</v>
      </c>
      <c r="L145" s="140">
        <f>IF(ISERROR(VLOOKUP($C145,'LINHA 4'!$C$6:$BM$75,'Carga People'!L$2,0)),0,VLOOKUP($C145,'LINHA 4'!$C$6:$BM$75,'Carga People'!L$2,0))+IF(ISERROR(VLOOKUP($C145,'LINHA 5'!$C$6:$BM$145,'Carga People'!L$2,0)),0,VLOOKUP($C145,'LINHA 5'!$C$6:$BM$145,'Carga People'!L$2,0))</f>
        <v>0</v>
      </c>
      <c r="M145" s="140">
        <f>IF(ISERROR(VLOOKUP($C145,'LINHA 4'!$C$6:$BM$75,'Carga People'!M$2,0)),0,VLOOKUP($C145,'LINHA 4'!$C$6:$BM$75,'Carga People'!M$2,0))+IF(ISERROR(VLOOKUP($C145,'LINHA 5'!$C$6:$BM$145,'Carga People'!M$2,0)),0,VLOOKUP($C145,'LINHA 5'!$C$6:$BM$145,'Carga People'!M$2,0))</f>
        <v>0</v>
      </c>
      <c r="N145" s="140">
        <f>IF(ISERROR(VLOOKUP($C145,'LINHA 4'!$C$6:$BM$75,'Carga People'!N$2,0)),0,VLOOKUP($C145,'LINHA 4'!$C$6:$BM$75,'Carga People'!N$2,0))+IF(ISERROR(VLOOKUP($C145,'LINHA 5'!$C$6:$BM$145,'Carga People'!N$2,0)),0,VLOOKUP($C145,'LINHA 5'!$C$6:$BM$145,'Carga People'!N$2,0))</f>
        <v>0</v>
      </c>
      <c r="O145" s="140">
        <f>IF(ISERROR(VLOOKUP($C145,'LINHA 4'!$C$6:$BM$75,'Carga People'!O$2,0)),0,VLOOKUP($C145,'LINHA 4'!$C$6:$BM$75,'Carga People'!O$2,0))+IF(ISERROR(VLOOKUP($C145,'LINHA 5'!$C$6:$BM$145,'Carga People'!O$2,0)),0,VLOOKUP($C145,'LINHA 5'!$C$6:$BM$145,'Carga People'!O$2,0))</f>
        <v>0</v>
      </c>
      <c r="P145" s="140">
        <f>IF(ISERROR(VLOOKUP($C145,'LINHA 4'!$C$6:$BM$75,'Carga People'!P$2,0)),0,VLOOKUP($C145,'LINHA 4'!$C$6:$BM$75,'Carga People'!P$2,0))+IF(ISERROR(VLOOKUP($C145,'LINHA 5'!$C$6:$BM$145,'Carga People'!P$2,0)),0,VLOOKUP($C145,'LINHA 5'!$C$6:$BM$145,'Carga People'!P$2,0))</f>
        <v>0</v>
      </c>
      <c r="Q145" s="140">
        <f>IF(ISERROR(VLOOKUP($C145,'LINHA 4'!$C$6:$BM$75,'Carga People'!Q$2,0)),0,VLOOKUP($C145,'LINHA 4'!$C$6:$BM$75,'Carga People'!Q$2,0))+IF(ISERROR(VLOOKUP($C145,'LINHA 5'!$C$6:$BM$145,'Carga People'!Q$2,0)),0,VLOOKUP($C145,'LINHA 5'!$C$6:$BM$145,'Carga People'!Q$2,0))</f>
        <v>0</v>
      </c>
      <c r="R145" s="140">
        <f>IF(ISERROR(VLOOKUP($C145,'LINHA 4'!$C$6:$BM$75,'Carga People'!R$2,0)),0,VLOOKUP($C145,'LINHA 4'!$C$6:$BM$75,'Carga People'!R$2,0))+IF(ISERROR(VLOOKUP($C145,'LINHA 5'!$C$6:$BM$145,'Carga People'!R$2,0)),0,VLOOKUP($C145,'LINHA 5'!$C$6:$BM$145,'Carga People'!R$2,0))</f>
        <v>0</v>
      </c>
      <c r="S145" s="140">
        <f>IF(ISERROR(VLOOKUP($C145,'LINHA 4'!$C$6:$BM$75,'Carga People'!S$2,0)),0,VLOOKUP($C145,'LINHA 4'!$C$6:$BM$75,'Carga People'!S$2,0))+IF(ISERROR(VLOOKUP($C145,'LINHA 5'!$C$6:$BM$145,'Carga People'!S$2,0)),0,VLOOKUP($C145,'LINHA 5'!$C$6:$BM$145,'Carga People'!S$2,0))</f>
        <v>0</v>
      </c>
      <c r="T145" s="140">
        <f>IF(ISERROR(VLOOKUP($C145,'LINHA 4'!$C$6:$BM$75,'Carga People'!T$2,0)),0,VLOOKUP($C145,'LINHA 4'!$C$6:$BM$75,'Carga People'!T$2,0))+IF(ISERROR(VLOOKUP($C145,'LINHA 5'!$C$6:$BM$145,'Carga People'!T$2,0)),0,VLOOKUP($C145,'LINHA 5'!$C$6:$BM$145,'Carga People'!T$2,0))</f>
        <v>0</v>
      </c>
      <c r="U145" s="140">
        <f>IF(ISERROR(VLOOKUP($C145,'LINHA 4'!$C$6:$BM$75,'Carga People'!U$2,0)),0,VLOOKUP($C145,'LINHA 4'!$C$6:$BM$75,'Carga People'!U$2,0))+IF(ISERROR(VLOOKUP($C145,'LINHA 5'!$C$6:$BM$145,'Carga People'!U$2,0)),0,VLOOKUP($C145,'LINHA 5'!$C$6:$BM$145,'Carga People'!U$2,0))</f>
        <v>0</v>
      </c>
      <c r="V145" s="140">
        <f>IF(ISERROR(VLOOKUP($C145,'LINHA 4'!$C$6:$BM$75,'Carga People'!V$2,0)),0,VLOOKUP($C145,'LINHA 4'!$C$6:$BM$75,'Carga People'!V$2,0))+IF(ISERROR(VLOOKUP($C145,'LINHA 5'!$C$6:$BM$145,'Carga People'!V$2,0)),0,VLOOKUP($C145,'LINHA 5'!$C$6:$BM$145,'Carga People'!V$2,0))</f>
        <v>0</v>
      </c>
      <c r="W145" s="140">
        <f>IF(ISERROR(VLOOKUP($C145,'LINHA 4'!$C$6:$BM$75,'Carga People'!W$2,0)),0,VLOOKUP($C145,'LINHA 4'!$C$6:$BM$75,'Carga People'!W$2,0))+IF(ISERROR(VLOOKUP($C145,'LINHA 5'!$C$6:$BM$145,'Carga People'!W$2,0)),0,VLOOKUP($C145,'LINHA 5'!$C$6:$BM$145,'Carga People'!W$2,0))</f>
        <v>0</v>
      </c>
      <c r="X145" s="140">
        <f>IF(ISERROR(VLOOKUP($C145,'LINHA 4'!$C$6:$BM$75,'Carga People'!X$2,0)),0,VLOOKUP($C145,'LINHA 4'!$C$6:$BM$75,'Carga People'!X$2,0))+IF(ISERROR(VLOOKUP($C145,'LINHA 5'!$C$6:$BM$145,'Carga People'!X$2,0)),0,VLOOKUP($C145,'LINHA 5'!$C$6:$BM$145,'Carga People'!X$2,0))</f>
        <v>0</v>
      </c>
      <c r="Y145" s="140">
        <f>IF(ISERROR(VLOOKUP($C145,'LINHA 4'!$C$6:$BM$75,'Carga People'!Y$2,0)),0,VLOOKUP($C145,'LINHA 4'!$C$6:$BM$75,'Carga People'!Y$2,0))+IF(ISERROR(VLOOKUP($C145,'LINHA 5'!$C$6:$BM$145,'Carga People'!Y$2,0)),0,VLOOKUP($C145,'LINHA 5'!$C$6:$BM$145,'Carga People'!Y$2,0))</f>
        <v>0</v>
      </c>
      <c r="Z145" s="140">
        <f>IF(ISERROR(VLOOKUP($C145,'LINHA 4'!$C$6:$BM$75,'Carga People'!Z$2,0)),0,VLOOKUP($C145,'LINHA 4'!$C$6:$BM$75,'Carga People'!Z$2,0))+IF(ISERROR(VLOOKUP($C145,'LINHA 5'!$C$6:$BM$145,'Carga People'!Z$2,0)),0,VLOOKUP($C145,'LINHA 5'!$C$6:$BM$145,'Carga People'!Z$2,0))</f>
        <v>0</v>
      </c>
      <c r="AA145" s="140">
        <f>IF(ISERROR(VLOOKUP($C145,'LINHA 4'!$C$6:$BM$75,'Carga People'!AA$2,0)),0,VLOOKUP($C145,'LINHA 4'!$C$6:$BM$75,'Carga People'!AA$2,0))+IF(ISERROR(VLOOKUP($C145,'LINHA 5'!$C$6:$BM$145,'Carga People'!AA$2,0)),0,VLOOKUP($C145,'LINHA 5'!$C$6:$BM$145,'Carga People'!AA$2,0))</f>
        <v>0</v>
      </c>
      <c r="AB145" s="140">
        <f>IF(ISERROR(VLOOKUP($C145,'LINHA 4'!$C$6:$BM$75,'Carga People'!AB$2,0)),0,VLOOKUP($C145,'LINHA 4'!$C$6:$BM$75,'Carga People'!AB$2,0))+IF(ISERROR(VLOOKUP($C145,'LINHA 5'!$C$6:$BM$145,'Carga People'!AB$2,0)),0,VLOOKUP($C145,'LINHA 5'!$C$6:$BM$145,'Carga People'!AB$2,0))</f>
        <v>0</v>
      </c>
      <c r="AC145" s="140">
        <f>IF(ISERROR(VLOOKUP($C145,'LINHA 4'!$C$6:$BM$75,'Carga People'!AC$2,0)),0,VLOOKUP($C145,'LINHA 4'!$C$6:$BM$75,'Carga People'!AC$2,0))+IF(ISERROR(VLOOKUP($C145,'LINHA 5'!$C$6:$BM$145,'Carga People'!AC$2,0)),0,VLOOKUP($C145,'LINHA 5'!$C$6:$BM$145,'Carga People'!AC$2,0))</f>
        <v>0</v>
      </c>
      <c r="AD145" s="140">
        <f>IF(ISERROR(VLOOKUP($C145,'LINHA 4'!$C$6:$BM$75,'Carga People'!AD$2,0)),0,VLOOKUP($C145,'LINHA 4'!$C$6:$BM$75,'Carga People'!AD$2,0))+IF(ISERROR(VLOOKUP($C145,'LINHA 5'!$C$6:$BM$145,'Carga People'!AD$2,0)),0,VLOOKUP($C145,'LINHA 5'!$C$6:$BM$145,'Carga People'!AD$2,0))</f>
        <v>0</v>
      </c>
      <c r="AE145" s="140">
        <f>IF(ISERROR(VLOOKUP($C145,'LINHA 4'!$C$6:$BM$75,'Carga People'!AE$2,0)),0,VLOOKUP($C145,'LINHA 4'!$C$6:$BM$75,'Carga People'!AE$2,0))+IF(ISERROR(VLOOKUP($C145,'LINHA 5'!$C$6:$BM$145,'Carga People'!AE$2,0)),0,VLOOKUP($C145,'LINHA 5'!$C$6:$BM$145,'Carga People'!AE$2,0))</f>
        <v>0</v>
      </c>
      <c r="AF145" s="140">
        <f>IF(ISERROR(VLOOKUP($C145,'LINHA 4'!$C$6:$BM$75,'Carga People'!AF$2,0)),0,VLOOKUP($C145,'LINHA 4'!$C$6:$BM$75,'Carga People'!AF$2,0))+IF(ISERROR(VLOOKUP($C145,'LINHA 5'!$C$6:$BM$145,'Carga People'!AF$2,0)),0,VLOOKUP($C145,'LINHA 5'!$C$6:$BM$145,'Carga People'!AF$2,0))</f>
        <v>0</v>
      </c>
      <c r="AG145" s="140">
        <f>IF(ISERROR(VLOOKUP($C145,'LINHA 4'!$C$6:$BM$75,'Carga People'!AG$2,0)),0,VLOOKUP($C145,'LINHA 4'!$C$6:$BM$75,'Carga People'!AG$2,0))+IF(ISERROR(VLOOKUP($C145,'LINHA 5'!$C$6:$BM$145,'Carga People'!AG$2,0)),0,VLOOKUP($C145,'LINHA 5'!$C$6:$BM$145,'Carga People'!AG$2,0))</f>
        <v>0</v>
      </c>
      <c r="AH145" s="140">
        <f>IF(ISERROR(VLOOKUP($C145,'LINHA 4'!$C$6:$BM$75,'Carga People'!AH$2,0)),0,VLOOKUP($C145,'LINHA 4'!$C$6:$BM$75,'Carga People'!AH$2,0))+IF(ISERROR(VLOOKUP($C145,'LINHA 5'!$C$6:$BM$145,'Carga People'!AH$2,0)),0,VLOOKUP($C145,'LINHA 5'!$C$6:$BM$145,'Carga People'!AH$2,0))</f>
        <v>0</v>
      </c>
      <c r="AI145" s="140">
        <f>IF(ISERROR(VLOOKUP($C145,'LINHA 4'!$C$6:$BM$75,'Carga People'!AI$2,0)),0,VLOOKUP($C145,'LINHA 4'!$C$6:$BM$75,'Carga People'!AI$2,0))+IF(ISERROR(VLOOKUP($C145,'LINHA 5'!$C$6:$BM$145,'Carga People'!AI$2,0)),0,VLOOKUP($C145,'LINHA 5'!$C$6:$BM$145,'Carga People'!AI$2,0))</f>
        <v>0</v>
      </c>
      <c r="AJ145" s="140">
        <f>IF(ISERROR(VLOOKUP($C145,'LINHA 4'!$C$6:$BM$75,'Carga People'!AJ$2,0)),0,VLOOKUP($C145,'LINHA 4'!$C$6:$BM$75,'Carga People'!AJ$2,0))+IF(ISERROR(VLOOKUP($C145,'LINHA 5'!$C$6:$BM$145,'Carga People'!AJ$2,0)),0,VLOOKUP($C145,'LINHA 5'!$C$6:$BM$145,'Carga People'!AJ$2,0))</f>
        <v>0</v>
      </c>
      <c r="AK145" s="140">
        <f>IF(ISERROR(VLOOKUP($C145,'LINHA 4'!$C$6:$BM$75,'Carga People'!AK$2,0)),0,VLOOKUP($C145,'LINHA 4'!$C$6:$BM$75,'Carga People'!AK$2,0))+IF(ISERROR(VLOOKUP($C145,'LINHA 5'!$C$6:$BM$145,'Carga People'!AK$2,0)),0,VLOOKUP($C145,'LINHA 5'!$C$6:$BM$145,'Carga People'!AK$2,0))</f>
        <v>0</v>
      </c>
      <c r="AL145" s="140">
        <f>IF(ISERROR(VLOOKUP($C145,'LINHA 4'!$C$6:$BM$75,'Carga People'!AL$2,0)),0,VLOOKUP($C145,'LINHA 4'!$C$6:$BM$75,'Carga People'!AL$2,0))+IF(ISERROR(VLOOKUP($C145,'LINHA 5'!$C$6:$BM$145,'Carga People'!AL$2,0)),0,VLOOKUP($C145,'LINHA 5'!$C$6:$BM$145,'Carga People'!AL$2,0))</f>
        <v>0</v>
      </c>
      <c r="AM145" s="140">
        <f>IF(ISERROR(VLOOKUP($C145,'LINHA 4'!$C$6:$BM$75,'Carga People'!AM$2,0)),0,VLOOKUP($C145,'LINHA 4'!$C$6:$BM$75,'Carga People'!AM$2,0))+IF(ISERROR(VLOOKUP($C145,'LINHA 5'!$C$6:$BM$145,'Carga People'!AM$2,0)),0,VLOOKUP($C145,'LINHA 5'!$C$6:$BM$145,'Carga People'!AM$2,0))</f>
        <v>0</v>
      </c>
      <c r="AN145" s="140">
        <f>IF(ISERROR(VLOOKUP($C145,'LINHA 4'!$C$6:$BM$75,'Carga People'!AN$2,0)),0,VLOOKUP($C145,'LINHA 4'!$C$6:$BM$75,'Carga People'!AN$2,0))+IF(ISERROR(VLOOKUP($C145,'LINHA 5'!$C$6:$BM$145,'Carga People'!AN$2,0)),0,VLOOKUP($C145,'LINHA 5'!$C$6:$BM$145,'Carga People'!AN$2,0))</f>
        <v>0</v>
      </c>
      <c r="AO145" s="140">
        <f>IF(ISERROR(VLOOKUP($C145,'LINHA 4'!$C$6:$BM$75,'Carga People'!AO$2,0)),0,VLOOKUP($C145,'LINHA 4'!$C$6:$BM$75,'Carga People'!AO$2,0))+IF(ISERROR(VLOOKUP($C145,'LINHA 5'!$C$6:$BM$145,'Carga People'!AO$2,0)),0,VLOOKUP($C145,'LINHA 5'!$C$6:$BM$145,'Carga People'!AO$2,0))</f>
        <v>0</v>
      </c>
      <c r="AP145" s="140">
        <f>IF(ISERROR(VLOOKUP($C145,'LINHA 4'!$C$6:$BM$75,'Carga People'!AP$2,0)),0,VLOOKUP($C145,'LINHA 4'!$C$6:$BM$75,'Carga People'!AP$2,0))+IF(ISERROR(VLOOKUP($C145,'LINHA 5'!$C$6:$BM$145,'Carga People'!AP$2,0)),0,VLOOKUP($C145,'LINHA 5'!$C$6:$BM$145,'Carga People'!AP$2,0))</f>
        <v>0</v>
      </c>
      <c r="AQ145" s="140">
        <f>IF(ISERROR(VLOOKUP($C145,'LINHA 4'!$C$6:$BM$75,'Carga People'!AQ$2,0)),0,VLOOKUP($C145,'LINHA 4'!$C$6:$BM$75,'Carga People'!AQ$2,0))+IF(ISERROR(VLOOKUP($C145,'LINHA 5'!$C$6:$BM$145,'Carga People'!AQ$2,0)),0,VLOOKUP($C145,'LINHA 5'!$C$6:$BM$145,'Carga People'!AQ$2,0))</f>
        <v>0</v>
      </c>
      <c r="AR145" s="140">
        <f>IF(ISERROR(VLOOKUP($C145,'LINHA 4'!$C$6:$BM$75,'Carga People'!AR$2,0)),0,VLOOKUP($C145,'LINHA 4'!$C$6:$BM$75,'Carga People'!AR$2,0))+IF(ISERROR(VLOOKUP($C145,'LINHA 5'!$C$6:$BM$145,'Carga People'!AR$2,0)),0,VLOOKUP($C145,'LINHA 5'!$C$6:$BM$145,'Carga People'!AR$2,0))</f>
        <v>0</v>
      </c>
      <c r="AS145" s="140">
        <f>IF(ISERROR(VLOOKUP($C145,'LINHA 4'!$C$6:$BM$75,'Carga People'!AS$2,0)),0,VLOOKUP($C145,'LINHA 4'!$C$6:$BM$75,'Carga People'!AS$2,0))+IF(ISERROR(VLOOKUP($C145,'LINHA 5'!$C$6:$BM$145,'Carga People'!AS$2,0)),0,VLOOKUP($C145,'LINHA 5'!$C$6:$BM$145,'Carga People'!AS$2,0))</f>
        <v>0</v>
      </c>
      <c r="AT145" s="140">
        <f t="array" ref="AT145">IF(ISERROR(VLOOKUP($C145,'LINHA 4'!$C$6:$BM$52,'Carga People'!AT$2,0)),0,VLOOKUP($C145,'LINHA 4'!$C$6:$BM$52,'Carga People'!AT$2,0))</f>
        <v>0</v>
      </c>
      <c r="AU145" s="367">
        <f t="shared" si="12"/>
        <v>0</v>
      </c>
      <c r="AV145" s="780" t="str">
        <f t="shared" si="13"/>
        <v/>
      </c>
      <c r="AW145" s="90">
        <f>IF(D145="","",VLOOKUP(D145,MI_ME!$D$5:$AQ$336,39,0))</f>
        <v>0</v>
      </c>
      <c r="AX145" s="660"/>
    </row>
    <row r="146" spans="1:50" ht="18" hidden="1" customHeight="1" x14ac:dyDescent="0.3">
      <c r="A146" s="1792"/>
      <c r="B146" s="1537" t="s">
        <v>1088</v>
      </c>
      <c r="C146" s="779" t="s">
        <v>1089</v>
      </c>
      <c r="D146" s="779" t="s">
        <v>1090</v>
      </c>
      <c r="E146" s="1559">
        <v>926564282</v>
      </c>
      <c r="F146" s="770" t="s">
        <v>15</v>
      </c>
      <c r="G146" s="136"/>
      <c r="H146" s="137"/>
      <c r="I146" s="138"/>
      <c r="J146" s="139">
        <f>IF(ISERROR(VLOOKUP($C146,'LINHA 4'!$C$6:$BM$75,'Carga People'!J$2,0)),0,VLOOKUP($C146,'LINHA 4'!$C$6:$BM$75,'Carga People'!J$2,0))+IF(ISERROR(VLOOKUP($C146,'LINHA 5'!$C$6:$BM$145,'Carga People'!J$2,0)),0,VLOOKUP($C146,'LINHA 5'!$C$6:$BM$145,'Carga People'!J$2,0))</f>
        <v>0</v>
      </c>
      <c r="K146" s="140">
        <f>IF(ISERROR(VLOOKUP($C146,'LINHA 4'!$C$6:$BM$75,'Carga People'!K$2,0)),0,VLOOKUP($C146,'LINHA 4'!$C$6:$BM$75,'Carga People'!K$2,0))+IF(ISERROR(VLOOKUP($C146,'LINHA 5'!$C$6:$BM$145,'Carga People'!K$2,0)),0,VLOOKUP($C146,'LINHA 5'!$C$6:$BM$145,'Carga People'!K$2,0))</f>
        <v>0</v>
      </c>
      <c r="L146" s="140">
        <f>IF(ISERROR(VLOOKUP($C146,'LINHA 4'!$C$6:$BM$75,'Carga People'!L$2,0)),0,VLOOKUP($C146,'LINHA 4'!$C$6:$BM$75,'Carga People'!L$2,0))+IF(ISERROR(VLOOKUP($C146,'LINHA 5'!$C$6:$BM$145,'Carga People'!L$2,0)),0,VLOOKUP($C146,'LINHA 5'!$C$6:$BM$145,'Carga People'!L$2,0))</f>
        <v>0</v>
      </c>
      <c r="M146" s="140">
        <f>IF(ISERROR(VLOOKUP($C146,'LINHA 4'!$C$6:$BM$75,'Carga People'!M$2,0)),0,VLOOKUP($C146,'LINHA 4'!$C$6:$BM$75,'Carga People'!M$2,0))+IF(ISERROR(VLOOKUP($C146,'LINHA 5'!$C$6:$BM$145,'Carga People'!M$2,0)),0,VLOOKUP($C146,'LINHA 5'!$C$6:$BM$145,'Carga People'!M$2,0))</f>
        <v>0</v>
      </c>
      <c r="N146" s="140">
        <f>IF(ISERROR(VLOOKUP($C146,'LINHA 4'!$C$6:$BM$75,'Carga People'!N$2,0)),0,VLOOKUP($C146,'LINHA 4'!$C$6:$BM$75,'Carga People'!N$2,0))+IF(ISERROR(VLOOKUP($C146,'LINHA 5'!$C$6:$BM$145,'Carga People'!N$2,0)),0,VLOOKUP($C146,'LINHA 5'!$C$6:$BM$145,'Carga People'!N$2,0))</f>
        <v>0</v>
      </c>
      <c r="O146" s="140">
        <f>IF(ISERROR(VLOOKUP($C146,'LINHA 4'!$C$6:$BM$75,'Carga People'!O$2,0)),0,VLOOKUP($C146,'LINHA 4'!$C$6:$BM$75,'Carga People'!O$2,0))+IF(ISERROR(VLOOKUP($C146,'LINHA 5'!$C$6:$BM$145,'Carga People'!O$2,0)),0,VLOOKUP($C146,'LINHA 5'!$C$6:$BM$145,'Carga People'!O$2,0))</f>
        <v>0</v>
      </c>
      <c r="P146" s="140">
        <f>IF(ISERROR(VLOOKUP($C146,'LINHA 4'!$C$6:$BM$75,'Carga People'!P$2,0)),0,VLOOKUP($C146,'LINHA 4'!$C$6:$BM$75,'Carga People'!P$2,0))+IF(ISERROR(VLOOKUP($C146,'LINHA 5'!$C$6:$BM$145,'Carga People'!P$2,0)),0,VLOOKUP($C146,'LINHA 5'!$C$6:$BM$145,'Carga People'!P$2,0))</f>
        <v>0</v>
      </c>
      <c r="Q146" s="140">
        <f>IF(ISERROR(VLOOKUP($C146,'LINHA 4'!$C$6:$BM$75,'Carga People'!Q$2,0)),0,VLOOKUP($C146,'LINHA 4'!$C$6:$BM$75,'Carga People'!Q$2,0))+IF(ISERROR(VLOOKUP($C146,'LINHA 5'!$C$6:$BM$145,'Carga People'!Q$2,0)),0,VLOOKUP($C146,'LINHA 5'!$C$6:$BM$145,'Carga People'!Q$2,0))</f>
        <v>0</v>
      </c>
      <c r="R146" s="140">
        <f>IF(ISERROR(VLOOKUP($C146,'LINHA 4'!$C$6:$BM$75,'Carga People'!R$2,0)),0,VLOOKUP($C146,'LINHA 4'!$C$6:$BM$75,'Carga People'!R$2,0))+IF(ISERROR(VLOOKUP($C146,'LINHA 5'!$C$6:$BM$145,'Carga People'!R$2,0)),0,VLOOKUP($C146,'LINHA 5'!$C$6:$BM$145,'Carga People'!R$2,0))</f>
        <v>0</v>
      </c>
      <c r="S146" s="140">
        <f>IF(ISERROR(VLOOKUP($C146,'LINHA 4'!$C$6:$BM$75,'Carga People'!S$2,0)),0,VLOOKUP($C146,'LINHA 4'!$C$6:$BM$75,'Carga People'!S$2,0))+IF(ISERROR(VLOOKUP($C146,'LINHA 5'!$C$6:$BM$145,'Carga People'!S$2,0)),0,VLOOKUP($C146,'LINHA 5'!$C$6:$BM$145,'Carga People'!S$2,0))</f>
        <v>0</v>
      </c>
      <c r="T146" s="140">
        <f>IF(ISERROR(VLOOKUP($C146,'LINHA 4'!$C$6:$BM$75,'Carga People'!T$2,0)),0,VLOOKUP($C146,'LINHA 4'!$C$6:$BM$75,'Carga People'!T$2,0))+IF(ISERROR(VLOOKUP($C146,'LINHA 5'!$C$6:$BM$145,'Carga People'!T$2,0)),0,VLOOKUP($C146,'LINHA 5'!$C$6:$BM$145,'Carga People'!T$2,0))</f>
        <v>0</v>
      </c>
      <c r="U146" s="140">
        <f>IF(ISERROR(VLOOKUP($C146,'LINHA 4'!$C$6:$BM$75,'Carga People'!U$2,0)),0,VLOOKUP($C146,'LINHA 4'!$C$6:$BM$75,'Carga People'!U$2,0))+IF(ISERROR(VLOOKUP($C146,'LINHA 5'!$C$6:$BM$145,'Carga People'!U$2,0)),0,VLOOKUP($C146,'LINHA 5'!$C$6:$BM$145,'Carga People'!U$2,0))</f>
        <v>0</v>
      </c>
      <c r="V146" s="140">
        <f>IF(ISERROR(VLOOKUP($C146,'LINHA 4'!$C$6:$BM$75,'Carga People'!V$2,0)),0,VLOOKUP($C146,'LINHA 4'!$C$6:$BM$75,'Carga People'!V$2,0))+IF(ISERROR(VLOOKUP($C146,'LINHA 5'!$C$6:$BM$145,'Carga People'!V$2,0)),0,VLOOKUP($C146,'LINHA 5'!$C$6:$BM$145,'Carga People'!V$2,0))</f>
        <v>0</v>
      </c>
      <c r="W146" s="140">
        <f>IF(ISERROR(VLOOKUP($C146,'LINHA 4'!$C$6:$BM$75,'Carga People'!W$2,0)),0,VLOOKUP($C146,'LINHA 4'!$C$6:$BM$75,'Carga People'!W$2,0))+IF(ISERROR(VLOOKUP($C146,'LINHA 5'!$C$6:$BM$145,'Carga People'!W$2,0)),0,VLOOKUP($C146,'LINHA 5'!$C$6:$BM$145,'Carga People'!W$2,0))</f>
        <v>0</v>
      </c>
      <c r="X146" s="140">
        <f>IF(ISERROR(VLOOKUP($C146,'LINHA 4'!$C$6:$BM$75,'Carga People'!X$2,0)),0,VLOOKUP($C146,'LINHA 4'!$C$6:$BM$75,'Carga People'!X$2,0))+IF(ISERROR(VLOOKUP($C146,'LINHA 5'!$C$6:$BM$145,'Carga People'!X$2,0)),0,VLOOKUP($C146,'LINHA 5'!$C$6:$BM$145,'Carga People'!X$2,0))</f>
        <v>0</v>
      </c>
      <c r="Y146" s="140">
        <f>IF(ISERROR(VLOOKUP($C146,'LINHA 4'!$C$6:$BM$75,'Carga People'!Y$2,0)),0,VLOOKUP($C146,'LINHA 4'!$C$6:$BM$75,'Carga People'!Y$2,0))+IF(ISERROR(VLOOKUP($C146,'LINHA 5'!$C$6:$BM$145,'Carga People'!Y$2,0)),0,VLOOKUP($C146,'LINHA 5'!$C$6:$BM$145,'Carga People'!Y$2,0))</f>
        <v>0</v>
      </c>
      <c r="Z146" s="140">
        <f>IF(ISERROR(VLOOKUP($C146,'LINHA 4'!$C$6:$BM$75,'Carga People'!Z$2,0)),0,VLOOKUP($C146,'LINHA 4'!$C$6:$BM$75,'Carga People'!Z$2,0))+IF(ISERROR(VLOOKUP($C146,'LINHA 5'!$C$6:$BM$145,'Carga People'!Z$2,0)),0,VLOOKUP($C146,'LINHA 5'!$C$6:$BM$145,'Carga People'!Z$2,0))</f>
        <v>0</v>
      </c>
      <c r="AA146" s="140">
        <f>IF(ISERROR(VLOOKUP($C146,'LINHA 4'!$C$6:$BM$75,'Carga People'!AA$2,0)),0,VLOOKUP($C146,'LINHA 4'!$C$6:$BM$75,'Carga People'!AA$2,0))+IF(ISERROR(VLOOKUP($C146,'LINHA 5'!$C$6:$BM$145,'Carga People'!AA$2,0)),0,VLOOKUP($C146,'LINHA 5'!$C$6:$BM$145,'Carga People'!AA$2,0))</f>
        <v>0</v>
      </c>
      <c r="AB146" s="140">
        <f>IF(ISERROR(VLOOKUP($C146,'LINHA 4'!$C$6:$BM$75,'Carga People'!AB$2,0)),0,VLOOKUP($C146,'LINHA 4'!$C$6:$BM$75,'Carga People'!AB$2,0))+IF(ISERROR(VLOOKUP($C146,'LINHA 5'!$C$6:$BM$145,'Carga People'!AB$2,0)),0,VLOOKUP($C146,'LINHA 5'!$C$6:$BM$145,'Carga People'!AB$2,0))</f>
        <v>0</v>
      </c>
      <c r="AC146" s="140">
        <f>IF(ISERROR(VLOOKUP($C146,'LINHA 4'!$C$6:$BM$75,'Carga People'!AC$2,0)),0,VLOOKUP($C146,'LINHA 4'!$C$6:$BM$75,'Carga People'!AC$2,0))+IF(ISERROR(VLOOKUP($C146,'LINHA 5'!$C$6:$BM$145,'Carga People'!AC$2,0)),0,VLOOKUP($C146,'LINHA 5'!$C$6:$BM$145,'Carga People'!AC$2,0))</f>
        <v>0</v>
      </c>
      <c r="AD146" s="140">
        <f>IF(ISERROR(VLOOKUP($C146,'LINHA 4'!$C$6:$BM$75,'Carga People'!AD$2,0)),0,VLOOKUP($C146,'LINHA 4'!$C$6:$BM$75,'Carga People'!AD$2,0))+IF(ISERROR(VLOOKUP($C146,'LINHA 5'!$C$6:$BM$145,'Carga People'!AD$2,0)),0,VLOOKUP($C146,'LINHA 5'!$C$6:$BM$145,'Carga People'!AD$2,0))</f>
        <v>0</v>
      </c>
      <c r="AE146" s="140">
        <f>IF(ISERROR(VLOOKUP($C146,'LINHA 4'!$C$6:$BM$75,'Carga People'!AE$2,0)),0,VLOOKUP($C146,'LINHA 4'!$C$6:$BM$75,'Carga People'!AE$2,0))+IF(ISERROR(VLOOKUP($C146,'LINHA 5'!$C$6:$BM$145,'Carga People'!AE$2,0)),0,VLOOKUP($C146,'LINHA 5'!$C$6:$BM$145,'Carga People'!AE$2,0))</f>
        <v>0</v>
      </c>
      <c r="AF146" s="140">
        <f>IF(ISERROR(VLOOKUP($C146,'LINHA 4'!$C$6:$BM$75,'Carga People'!AF$2,0)),0,VLOOKUP($C146,'LINHA 4'!$C$6:$BM$75,'Carga People'!AF$2,0))+IF(ISERROR(VLOOKUP($C146,'LINHA 5'!$C$6:$BM$145,'Carga People'!AF$2,0)),0,VLOOKUP($C146,'LINHA 5'!$C$6:$BM$145,'Carga People'!AF$2,0))</f>
        <v>0</v>
      </c>
      <c r="AG146" s="140">
        <f>IF(ISERROR(VLOOKUP($C146,'LINHA 4'!$C$6:$BM$75,'Carga People'!AG$2,0)),0,VLOOKUP($C146,'LINHA 4'!$C$6:$BM$75,'Carga People'!AG$2,0))+IF(ISERROR(VLOOKUP($C146,'LINHA 5'!$C$6:$BM$145,'Carga People'!AG$2,0)),0,VLOOKUP($C146,'LINHA 5'!$C$6:$BM$145,'Carga People'!AG$2,0))</f>
        <v>0</v>
      </c>
      <c r="AH146" s="140">
        <f>IF(ISERROR(VLOOKUP($C146,'LINHA 4'!$C$6:$BM$75,'Carga People'!AH$2,0)),0,VLOOKUP($C146,'LINHA 4'!$C$6:$BM$75,'Carga People'!AH$2,0))+IF(ISERROR(VLOOKUP($C146,'LINHA 5'!$C$6:$BM$145,'Carga People'!AH$2,0)),0,VLOOKUP($C146,'LINHA 5'!$C$6:$BM$145,'Carga People'!AH$2,0))</f>
        <v>0</v>
      </c>
      <c r="AI146" s="140">
        <f>IF(ISERROR(VLOOKUP($C146,'LINHA 4'!$C$6:$BM$75,'Carga People'!AI$2,0)),0,VLOOKUP($C146,'LINHA 4'!$C$6:$BM$75,'Carga People'!AI$2,0))+IF(ISERROR(VLOOKUP($C146,'LINHA 5'!$C$6:$BM$145,'Carga People'!AI$2,0)),0,VLOOKUP($C146,'LINHA 5'!$C$6:$BM$145,'Carga People'!AI$2,0))</f>
        <v>0</v>
      </c>
      <c r="AJ146" s="140">
        <f>IF(ISERROR(VLOOKUP($C146,'LINHA 4'!$C$6:$BM$75,'Carga People'!AJ$2,0)),0,VLOOKUP($C146,'LINHA 4'!$C$6:$BM$75,'Carga People'!AJ$2,0))+IF(ISERROR(VLOOKUP($C146,'LINHA 5'!$C$6:$BM$145,'Carga People'!AJ$2,0)),0,VLOOKUP($C146,'LINHA 5'!$C$6:$BM$145,'Carga People'!AJ$2,0))</f>
        <v>0</v>
      </c>
      <c r="AK146" s="140">
        <f>IF(ISERROR(VLOOKUP($C146,'LINHA 4'!$C$6:$BM$75,'Carga People'!AK$2,0)),0,VLOOKUP($C146,'LINHA 4'!$C$6:$BM$75,'Carga People'!AK$2,0))+IF(ISERROR(VLOOKUP($C146,'LINHA 5'!$C$6:$BM$145,'Carga People'!AK$2,0)),0,VLOOKUP($C146,'LINHA 5'!$C$6:$BM$145,'Carga People'!AK$2,0))</f>
        <v>0</v>
      </c>
      <c r="AL146" s="140">
        <f>IF(ISERROR(VLOOKUP($C146,'LINHA 4'!$C$6:$BM$75,'Carga People'!AL$2,0)),0,VLOOKUP($C146,'LINHA 4'!$C$6:$BM$75,'Carga People'!AL$2,0))+IF(ISERROR(VLOOKUP($C146,'LINHA 5'!$C$6:$BM$145,'Carga People'!AL$2,0)),0,VLOOKUP($C146,'LINHA 5'!$C$6:$BM$145,'Carga People'!AL$2,0))</f>
        <v>0</v>
      </c>
      <c r="AM146" s="140">
        <f>IF(ISERROR(VLOOKUP($C146,'LINHA 4'!$C$6:$BM$75,'Carga People'!AM$2,0)),0,VLOOKUP($C146,'LINHA 4'!$C$6:$BM$75,'Carga People'!AM$2,0))+IF(ISERROR(VLOOKUP($C146,'LINHA 5'!$C$6:$BM$145,'Carga People'!AM$2,0)),0,VLOOKUP($C146,'LINHA 5'!$C$6:$BM$145,'Carga People'!AM$2,0))</f>
        <v>0</v>
      </c>
      <c r="AN146" s="140">
        <f>IF(ISERROR(VLOOKUP($C146,'LINHA 4'!$C$6:$BM$75,'Carga People'!AN$2,0)),0,VLOOKUP($C146,'LINHA 4'!$C$6:$BM$75,'Carga People'!AN$2,0))+IF(ISERROR(VLOOKUP($C146,'LINHA 5'!$C$6:$BM$145,'Carga People'!AN$2,0)),0,VLOOKUP($C146,'LINHA 5'!$C$6:$BM$145,'Carga People'!AN$2,0))</f>
        <v>0</v>
      </c>
      <c r="AO146" s="140">
        <f>IF(ISERROR(VLOOKUP($C146,'LINHA 4'!$C$6:$BM$75,'Carga People'!AO$2,0)),0,VLOOKUP($C146,'LINHA 4'!$C$6:$BM$75,'Carga People'!AO$2,0))+IF(ISERROR(VLOOKUP($C146,'LINHA 5'!$C$6:$BM$145,'Carga People'!AO$2,0)),0,VLOOKUP($C146,'LINHA 5'!$C$6:$BM$145,'Carga People'!AO$2,0))</f>
        <v>0</v>
      </c>
      <c r="AP146" s="140">
        <f>IF(ISERROR(VLOOKUP($C146,'LINHA 4'!$C$6:$BM$75,'Carga People'!AP$2,0)),0,VLOOKUP($C146,'LINHA 4'!$C$6:$BM$75,'Carga People'!AP$2,0))+IF(ISERROR(VLOOKUP($C146,'LINHA 5'!$C$6:$BM$145,'Carga People'!AP$2,0)),0,VLOOKUP($C146,'LINHA 5'!$C$6:$BM$145,'Carga People'!AP$2,0))</f>
        <v>0</v>
      </c>
      <c r="AQ146" s="140">
        <f>IF(ISERROR(VLOOKUP($C146,'LINHA 4'!$C$6:$BM$75,'Carga People'!AQ$2,0)),0,VLOOKUP($C146,'LINHA 4'!$C$6:$BM$75,'Carga People'!AQ$2,0))+IF(ISERROR(VLOOKUP($C146,'LINHA 5'!$C$6:$BM$145,'Carga People'!AQ$2,0)),0,VLOOKUP($C146,'LINHA 5'!$C$6:$BM$145,'Carga People'!AQ$2,0))</f>
        <v>0</v>
      </c>
      <c r="AR146" s="140">
        <f>IF(ISERROR(VLOOKUP($C146,'LINHA 4'!$C$6:$BM$75,'Carga People'!AR$2,0)),0,VLOOKUP($C146,'LINHA 4'!$C$6:$BM$75,'Carga People'!AR$2,0))+IF(ISERROR(VLOOKUP($C146,'LINHA 5'!$C$6:$BM$145,'Carga People'!AR$2,0)),0,VLOOKUP($C146,'LINHA 5'!$C$6:$BM$145,'Carga People'!AR$2,0))</f>
        <v>0</v>
      </c>
      <c r="AS146" s="140">
        <f>IF(ISERROR(VLOOKUP($C146,'LINHA 4'!$C$6:$BM$75,'Carga People'!AS$2,0)),0,VLOOKUP($C146,'LINHA 4'!$C$6:$BM$75,'Carga People'!AS$2,0))+IF(ISERROR(VLOOKUP($C146,'LINHA 5'!$C$6:$BM$145,'Carga People'!AS$2,0)),0,VLOOKUP($C146,'LINHA 5'!$C$6:$BM$145,'Carga People'!AS$2,0))</f>
        <v>0</v>
      </c>
      <c r="AT146" s="140">
        <f t="array" ref="AT146">IF(ISERROR(VLOOKUP($C146,'LINHA 4'!$C$6:$BM$52,'Carga People'!AT$2,0)),0,VLOOKUP($C146,'LINHA 4'!$C$6:$BM$52,'Carga People'!AT$2,0))</f>
        <v>0</v>
      </c>
      <c r="AU146" s="367">
        <f t="shared" si="12"/>
        <v>0</v>
      </c>
      <c r="AV146" s="780" t="str">
        <f t="shared" si="13"/>
        <v/>
      </c>
      <c r="AW146" s="90">
        <f>IF(D146="","",VLOOKUP(D146,MI_ME!$D$5:$AQ$336,39,0))</f>
        <v>0</v>
      </c>
      <c r="AX146" s="660"/>
    </row>
    <row r="147" spans="1:50" ht="18" hidden="1" customHeight="1" x14ac:dyDescent="0.3">
      <c r="A147" s="1792"/>
      <c r="B147" s="1537" t="s">
        <v>1091</v>
      </c>
      <c r="C147" s="779" t="s">
        <v>1092</v>
      </c>
      <c r="D147" s="779" t="s">
        <v>1093</v>
      </c>
      <c r="E147" s="1559">
        <v>926564286</v>
      </c>
      <c r="F147" s="28" t="s">
        <v>15</v>
      </c>
      <c r="G147" s="136"/>
      <c r="H147" s="137"/>
      <c r="I147" s="138"/>
      <c r="J147" s="139">
        <f>IF(ISERROR(VLOOKUP($C147,'LINHA 4'!$C$6:$BM$75,'Carga People'!J$2,0)),0,VLOOKUP($C147,'LINHA 4'!$C$6:$BM$75,'Carga People'!J$2,0))+IF(ISERROR(VLOOKUP($C147,'LINHA 5'!$C$6:$BM$145,'Carga People'!J$2,0)),0,VLOOKUP($C147,'LINHA 5'!$C$6:$BM$145,'Carga People'!J$2,0))</f>
        <v>0</v>
      </c>
      <c r="K147" s="140">
        <f>IF(ISERROR(VLOOKUP($C147,'LINHA 4'!$C$6:$BM$75,'Carga People'!K$2,0)),0,VLOOKUP($C147,'LINHA 4'!$C$6:$BM$75,'Carga People'!K$2,0))+IF(ISERROR(VLOOKUP($C147,'LINHA 5'!$C$6:$BM$145,'Carga People'!K$2,0)),0,VLOOKUP($C147,'LINHA 5'!$C$6:$BM$145,'Carga People'!K$2,0))</f>
        <v>0</v>
      </c>
      <c r="L147" s="140">
        <f>IF(ISERROR(VLOOKUP($C147,'LINHA 4'!$C$6:$BM$75,'Carga People'!L$2,0)),0,VLOOKUP($C147,'LINHA 4'!$C$6:$BM$75,'Carga People'!L$2,0))+IF(ISERROR(VLOOKUP($C147,'LINHA 5'!$C$6:$BM$145,'Carga People'!L$2,0)),0,VLOOKUP($C147,'LINHA 5'!$C$6:$BM$145,'Carga People'!L$2,0))</f>
        <v>0</v>
      </c>
      <c r="M147" s="140">
        <f>IF(ISERROR(VLOOKUP($C147,'LINHA 4'!$C$6:$BM$75,'Carga People'!M$2,0)),0,VLOOKUP($C147,'LINHA 4'!$C$6:$BM$75,'Carga People'!M$2,0))+IF(ISERROR(VLOOKUP($C147,'LINHA 5'!$C$6:$BM$145,'Carga People'!M$2,0)),0,VLOOKUP($C147,'LINHA 5'!$C$6:$BM$145,'Carga People'!M$2,0))</f>
        <v>0</v>
      </c>
      <c r="N147" s="140">
        <f>IF(ISERROR(VLOOKUP($C147,'LINHA 4'!$C$6:$BM$75,'Carga People'!N$2,0)),0,VLOOKUP($C147,'LINHA 4'!$C$6:$BM$75,'Carga People'!N$2,0))+IF(ISERROR(VLOOKUP($C147,'LINHA 5'!$C$6:$BM$145,'Carga People'!N$2,0)),0,VLOOKUP($C147,'LINHA 5'!$C$6:$BM$145,'Carga People'!N$2,0))</f>
        <v>0</v>
      </c>
      <c r="O147" s="140">
        <f>IF(ISERROR(VLOOKUP($C147,'LINHA 4'!$C$6:$BM$75,'Carga People'!O$2,0)),0,VLOOKUP($C147,'LINHA 4'!$C$6:$BM$75,'Carga People'!O$2,0))+IF(ISERROR(VLOOKUP($C147,'LINHA 5'!$C$6:$BM$145,'Carga People'!O$2,0)),0,VLOOKUP($C147,'LINHA 5'!$C$6:$BM$145,'Carga People'!O$2,0))</f>
        <v>0</v>
      </c>
      <c r="P147" s="140">
        <f>IF(ISERROR(VLOOKUP($C147,'LINHA 4'!$C$6:$BM$75,'Carga People'!P$2,0)),0,VLOOKUP($C147,'LINHA 4'!$C$6:$BM$75,'Carga People'!P$2,0))+IF(ISERROR(VLOOKUP($C147,'LINHA 5'!$C$6:$BM$145,'Carga People'!P$2,0)),0,VLOOKUP($C147,'LINHA 5'!$C$6:$BM$145,'Carga People'!P$2,0))</f>
        <v>0</v>
      </c>
      <c r="Q147" s="140">
        <f>IF(ISERROR(VLOOKUP($C147,'LINHA 4'!$C$6:$BM$75,'Carga People'!Q$2,0)),0,VLOOKUP($C147,'LINHA 4'!$C$6:$BM$75,'Carga People'!Q$2,0))+IF(ISERROR(VLOOKUP($C147,'LINHA 5'!$C$6:$BM$145,'Carga People'!Q$2,0)),0,VLOOKUP($C147,'LINHA 5'!$C$6:$BM$145,'Carga People'!Q$2,0))</f>
        <v>0</v>
      </c>
      <c r="R147" s="140">
        <f>IF(ISERROR(VLOOKUP($C147,'LINHA 4'!$C$6:$BM$75,'Carga People'!R$2,0)),0,VLOOKUP($C147,'LINHA 4'!$C$6:$BM$75,'Carga People'!R$2,0))+IF(ISERROR(VLOOKUP($C147,'LINHA 5'!$C$6:$BM$145,'Carga People'!R$2,0)),0,VLOOKUP($C147,'LINHA 5'!$C$6:$BM$145,'Carga People'!R$2,0))</f>
        <v>0</v>
      </c>
      <c r="S147" s="140">
        <f>IF(ISERROR(VLOOKUP($C147,'LINHA 4'!$C$6:$BM$75,'Carga People'!S$2,0)),0,VLOOKUP($C147,'LINHA 4'!$C$6:$BM$75,'Carga People'!S$2,0))+IF(ISERROR(VLOOKUP($C147,'LINHA 5'!$C$6:$BM$145,'Carga People'!S$2,0)),0,VLOOKUP($C147,'LINHA 5'!$C$6:$BM$145,'Carga People'!S$2,0))</f>
        <v>0</v>
      </c>
      <c r="T147" s="140">
        <f>IF(ISERROR(VLOOKUP($C147,'LINHA 4'!$C$6:$BM$75,'Carga People'!T$2,0)),0,VLOOKUP($C147,'LINHA 4'!$C$6:$BM$75,'Carga People'!T$2,0))+IF(ISERROR(VLOOKUP($C147,'LINHA 5'!$C$6:$BM$145,'Carga People'!T$2,0)),0,VLOOKUP($C147,'LINHA 5'!$C$6:$BM$145,'Carga People'!T$2,0))</f>
        <v>0</v>
      </c>
      <c r="U147" s="140">
        <f>IF(ISERROR(VLOOKUP($C147,'LINHA 4'!$C$6:$BM$75,'Carga People'!U$2,0)),0,VLOOKUP($C147,'LINHA 4'!$C$6:$BM$75,'Carga People'!U$2,0))+IF(ISERROR(VLOOKUP($C147,'LINHA 5'!$C$6:$BM$145,'Carga People'!U$2,0)),0,VLOOKUP($C147,'LINHA 5'!$C$6:$BM$145,'Carga People'!U$2,0))</f>
        <v>0</v>
      </c>
      <c r="V147" s="140">
        <f>IF(ISERROR(VLOOKUP($C147,'LINHA 4'!$C$6:$BM$75,'Carga People'!V$2,0)),0,VLOOKUP($C147,'LINHA 4'!$C$6:$BM$75,'Carga People'!V$2,0))+IF(ISERROR(VLOOKUP($C147,'LINHA 5'!$C$6:$BM$145,'Carga People'!V$2,0)),0,VLOOKUP($C147,'LINHA 5'!$C$6:$BM$145,'Carga People'!V$2,0))</f>
        <v>0</v>
      </c>
      <c r="W147" s="140">
        <f>IF(ISERROR(VLOOKUP($C147,'LINHA 4'!$C$6:$BM$75,'Carga People'!W$2,0)),0,VLOOKUP($C147,'LINHA 4'!$C$6:$BM$75,'Carga People'!W$2,0))+IF(ISERROR(VLOOKUP($C147,'LINHA 5'!$C$6:$BM$145,'Carga People'!W$2,0)),0,VLOOKUP($C147,'LINHA 5'!$C$6:$BM$145,'Carga People'!W$2,0))</f>
        <v>0</v>
      </c>
      <c r="X147" s="140">
        <f>IF(ISERROR(VLOOKUP($C147,'LINHA 4'!$C$6:$BM$75,'Carga People'!X$2,0)),0,VLOOKUP($C147,'LINHA 4'!$C$6:$BM$75,'Carga People'!X$2,0))+IF(ISERROR(VLOOKUP($C147,'LINHA 5'!$C$6:$BM$145,'Carga People'!X$2,0)),0,VLOOKUP($C147,'LINHA 5'!$C$6:$BM$145,'Carga People'!X$2,0))</f>
        <v>0</v>
      </c>
      <c r="Y147" s="140">
        <f>IF(ISERROR(VLOOKUP($C147,'LINHA 4'!$C$6:$BM$75,'Carga People'!Y$2,0)),0,VLOOKUP($C147,'LINHA 4'!$C$6:$BM$75,'Carga People'!Y$2,0))+IF(ISERROR(VLOOKUP($C147,'LINHA 5'!$C$6:$BM$145,'Carga People'!Y$2,0)),0,VLOOKUP($C147,'LINHA 5'!$C$6:$BM$145,'Carga People'!Y$2,0))</f>
        <v>0</v>
      </c>
      <c r="Z147" s="140">
        <f>IF(ISERROR(VLOOKUP($C147,'LINHA 4'!$C$6:$BM$75,'Carga People'!Z$2,0)),0,VLOOKUP($C147,'LINHA 4'!$C$6:$BM$75,'Carga People'!Z$2,0))+IF(ISERROR(VLOOKUP($C147,'LINHA 5'!$C$6:$BM$145,'Carga People'!Z$2,0)),0,VLOOKUP($C147,'LINHA 5'!$C$6:$BM$145,'Carga People'!Z$2,0))</f>
        <v>0</v>
      </c>
      <c r="AA147" s="140">
        <f>IF(ISERROR(VLOOKUP($C147,'LINHA 4'!$C$6:$BM$75,'Carga People'!AA$2,0)),0,VLOOKUP($C147,'LINHA 4'!$C$6:$BM$75,'Carga People'!AA$2,0))+IF(ISERROR(VLOOKUP($C147,'LINHA 5'!$C$6:$BM$145,'Carga People'!AA$2,0)),0,VLOOKUP($C147,'LINHA 5'!$C$6:$BM$145,'Carga People'!AA$2,0))</f>
        <v>0</v>
      </c>
      <c r="AB147" s="140">
        <f>IF(ISERROR(VLOOKUP($C147,'LINHA 4'!$C$6:$BM$75,'Carga People'!AB$2,0)),0,VLOOKUP($C147,'LINHA 4'!$C$6:$BM$75,'Carga People'!AB$2,0))+IF(ISERROR(VLOOKUP($C147,'LINHA 5'!$C$6:$BM$145,'Carga People'!AB$2,0)),0,VLOOKUP($C147,'LINHA 5'!$C$6:$BM$145,'Carga People'!AB$2,0))</f>
        <v>0</v>
      </c>
      <c r="AC147" s="140">
        <f>IF(ISERROR(VLOOKUP($C147,'LINHA 4'!$C$6:$BM$75,'Carga People'!AC$2,0)),0,VLOOKUP($C147,'LINHA 4'!$C$6:$BM$75,'Carga People'!AC$2,0))+IF(ISERROR(VLOOKUP($C147,'LINHA 5'!$C$6:$BM$145,'Carga People'!AC$2,0)),0,VLOOKUP($C147,'LINHA 5'!$C$6:$BM$145,'Carga People'!AC$2,0))</f>
        <v>0</v>
      </c>
      <c r="AD147" s="140">
        <f>IF(ISERROR(VLOOKUP($C147,'LINHA 4'!$C$6:$BM$75,'Carga People'!AD$2,0)),0,VLOOKUP($C147,'LINHA 4'!$C$6:$BM$75,'Carga People'!AD$2,0))+IF(ISERROR(VLOOKUP($C147,'LINHA 5'!$C$6:$BM$145,'Carga People'!AD$2,0)),0,VLOOKUP($C147,'LINHA 5'!$C$6:$BM$145,'Carga People'!AD$2,0))</f>
        <v>0</v>
      </c>
      <c r="AE147" s="140">
        <f>IF(ISERROR(VLOOKUP($C147,'LINHA 4'!$C$6:$BM$75,'Carga People'!AE$2,0)),0,VLOOKUP($C147,'LINHA 4'!$C$6:$BM$75,'Carga People'!AE$2,0))+IF(ISERROR(VLOOKUP($C147,'LINHA 5'!$C$6:$BM$145,'Carga People'!AE$2,0)),0,VLOOKUP($C147,'LINHA 5'!$C$6:$BM$145,'Carga People'!AE$2,0))</f>
        <v>0</v>
      </c>
      <c r="AF147" s="140">
        <f>IF(ISERROR(VLOOKUP($C147,'LINHA 4'!$C$6:$BM$75,'Carga People'!AF$2,0)),0,VLOOKUP($C147,'LINHA 4'!$C$6:$BM$75,'Carga People'!AF$2,0))+IF(ISERROR(VLOOKUP($C147,'LINHA 5'!$C$6:$BM$145,'Carga People'!AF$2,0)),0,VLOOKUP($C147,'LINHA 5'!$C$6:$BM$145,'Carga People'!AF$2,0))</f>
        <v>0</v>
      </c>
      <c r="AG147" s="140">
        <f>IF(ISERROR(VLOOKUP($C147,'LINHA 4'!$C$6:$BM$75,'Carga People'!AG$2,0)),0,VLOOKUP($C147,'LINHA 4'!$C$6:$BM$75,'Carga People'!AG$2,0))+IF(ISERROR(VLOOKUP($C147,'LINHA 5'!$C$6:$BM$145,'Carga People'!AG$2,0)),0,VLOOKUP($C147,'LINHA 5'!$C$6:$BM$145,'Carga People'!AG$2,0))</f>
        <v>0</v>
      </c>
      <c r="AH147" s="140">
        <f>IF(ISERROR(VLOOKUP($C147,'LINHA 4'!$C$6:$BM$75,'Carga People'!AH$2,0)),0,VLOOKUP($C147,'LINHA 4'!$C$6:$BM$75,'Carga People'!AH$2,0))+IF(ISERROR(VLOOKUP($C147,'LINHA 5'!$C$6:$BM$145,'Carga People'!AH$2,0)),0,VLOOKUP($C147,'LINHA 5'!$C$6:$BM$145,'Carga People'!AH$2,0))</f>
        <v>0</v>
      </c>
      <c r="AI147" s="140">
        <f>IF(ISERROR(VLOOKUP($C147,'LINHA 4'!$C$6:$BM$75,'Carga People'!AI$2,0)),0,VLOOKUP($C147,'LINHA 4'!$C$6:$BM$75,'Carga People'!AI$2,0))+IF(ISERROR(VLOOKUP($C147,'LINHA 5'!$C$6:$BM$145,'Carga People'!AI$2,0)),0,VLOOKUP($C147,'LINHA 5'!$C$6:$BM$145,'Carga People'!AI$2,0))</f>
        <v>0</v>
      </c>
      <c r="AJ147" s="140">
        <f>IF(ISERROR(VLOOKUP($C147,'LINHA 4'!$C$6:$BM$75,'Carga People'!AJ$2,0)),0,VLOOKUP($C147,'LINHA 4'!$C$6:$BM$75,'Carga People'!AJ$2,0))+IF(ISERROR(VLOOKUP($C147,'LINHA 5'!$C$6:$BM$145,'Carga People'!AJ$2,0)),0,VLOOKUP($C147,'LINHA 5'!$C$6:$BM$145,'Carga People'!AJ$2,0))</f>
        <v>0</v>
      </c>
      <c r="AK147" s="140">
        <f>IF(ISERROR(VLOOKUP($C147,'LINHA 4'!$C$6:$BM$75,'Carga People'!AK$2,0)),0,VLOOKUP($C147,'LINHA 4'!$C$6:$BM$75,'Carga People'!AK$2,0))+IF(ISERROR(VLOOKUP($C147,'LINHA 5'!$C$6:$BM$145,'Carga People'!AK$2,0)),0,VLOOKUP($C147,'LINHA 5'!$C$6:$BM$145,'Carga People'!AK$2,0))</f>
        <v>0</v>
      </c>
      <c r="AL147" s="140">
        <f>IF(ISERROR(VLOOKUP($C147,'LINHA 4'!$C$6:$BM$75,'Carga People'!AL$2,0)),0,VLOOKUP($C147,'LINHA 4'!$C$6:$BM$75,'Carga People'!AL$2,0))+IF(ISERROR(VLOOKUP($C147,'LINHA 5'!$C$6:$BM$145,'Carga People'!AL$2,0)),0,VLOOKUP($C147,'LINHA 5'!$C$6:$BM$145,'Carga People'!AL$2,0))</f>
        <v>0</v>
      </c>
      <c r="AM147" s="140">
        <f>IF(ISERROR(VLOOKUP($C147,'LINHA 4'!$C$6:$BM$75,'Carga People'!AM$2,0)),0,VLOOKUP($C147,'LINHA 4'!$C$6:$BM$75,'Carga People'!AM$2,0))+IF(ISERROR(VLOOKUP($C147,'LINHA 5'!$C$6:$BM$145,'Carga People'!AM$2,0)),0,VLOOKUP($C147,'LINHA 5'!$C$6:$BM$145,'Carga People'!AM$2,0))</f>
        <v>0</v>
      </c>
      <c r="AN147" s="140">
        <f>IF(ISERROR(VLOOKUP($C147,'LINHA 4'!$C$6:$BM$75,'Carga People'!AN$2,0)),0,VLOOKUP($C147,'LINHA 4'!$C$6:$BM$75,'Carga People'!AN$2,0))+IF(ISERROR(VLOOKUP($C147,'LINHA 5'!$C$6:$BM$145,'Carga People'!AN$2,0)),0,VLOOKUP($C147,'LINHA 5'!$C$6:$BM$145,'Carga People'!AN$2,0))</f>
        <v>0</v>
      </c>
      <c r="AO147" s="140">
        <f>IF(ISERROR(VLOOKUP($C147,'LINHA 4'!$C$6:$BM$75,'Carga People'!AO$2,0)),0,VLOOKUP($C147,'LINHA 4'!$C$6:$BM$75,'Carga People'!AO$2,0))+IF(ISERROR(VLOOKUP($C147,'LINHA 5'!$C$6:$BM$145,'Carga People'!AO$2,0)),0,VLOOKUP($C147,'LINHA 5'!$C$6:$BM$145,'Carga People'!AO$2,0))</f>
        <v>0</v>
      </c>
      <c r="AP147" s="140">
        <f>IF(ISERROR(VLOOKUP($C147,'LINHA 4'!$C$6:$BM$75,'Carga People'!AP$2,0)),0,VLOOKUP($C147,'LINHA 4'!$C$6:$BM$75,'Carga People'!AP$2,0))+IF(ISERROR(VLOOKUP($C147,'LINHA 5'!$C$6:$BM$145,'Carga People'!AP$2,0)),0,VLOOKUP($C147,'LINHA 5'!$C$6:$BM$145,'Carga People'!AP$2,0))</f>
        <v>0</v>
      </c>
      <c r="AQ147" s="140">
        <f>IF(ISERROR(VLOOKUP($C147,'LINHA 4'!$C$6:$BM$75,'Carga People'!AQ$2,0)),0,VLOOKUP($C147,'LINHA 4'!$C$6:$BM$75,'Carga People'!AQ$2,0))+IF(ISERROR(VLOOKUP($C147,'LINHA 5'!$C$6:$BM$145,'Carga People'!AQ$2,0)),0,VLOOKUP($C147,'LINHA 5'!$C$6:$BM$145,'Carga People'!AQ$2,0))</f>
        <v>0</v>
      </c>
      <c r="AR147" s="140">
        <f>IF(ISERROR(VLOOKUP($C147,'LINHA 4'!$C$6:$BM$75,'Carga People'!AR$2,0)),0,VLOOKUP($C147,'LINHA 4'!$C$6:$BM$75,'Carga People'!AR$2,0))+IF(ISERROR(VLOOKUP($C147,'LINHA 5'!$C$6:$BM$145,'Carga People'!AR$2,0)),0,VLOOKUP($C147,'LINHA 5'!$C$6:$BM$145,'Carga People'!AR$2,0))</f>
        <v>0</v>
      </c>
      <c r="AS147" s="140">
        <f>IF(ISERROR(VLOOKUP($C147,'LINHA 4'!$C$6:$BM$75,'Carga People'!AS$2,0)),0,VLOOKUP($C147,'LINHA 4'!$C$6:$BM$75,'Carga People'!AS$2,0))+IF(ISERROR(VLOOKUP($C147,'LINHA 5'!$C$6:$BM$145,'Carga People'!AS$2,0)),0,VLOOKUP($C147,'LINHA 5'!$C$6:$BM$145,'Carga People'!AS$2,0))</f>
        <v>0</v>
      </c>
      <c r="AT147" s="140">
        <f>IF(ISERROR(VLOOKUP($C147,'LINHA 5'!$C$6:$BM$58,'Carga People'!AT$2,0)),0,VLOOKUP($C147,'LINHA 5'!$C$6:$BM$58,'Carga People'!AT$2,0))</f>
        <v>0</v>
      </c>
      <c r="AU147" s="367">
        <f t="shared" si="12"/>
        <v>0</v>
      </c>
      <c r="AV147" s="780" t="str">
        <f t="shared" si="13"/>
        <v/>
      </c>
      <c r="AW147" s="90">
        <f>IF(D147="","",VLOOKUP(D147,MI_ME!$D$5:$AQ$336,39,0))</f>
        <v>0</v>
      </c>
      <c r="AX147" s="660"/>
    </row>
    <row r="148" spans="1:50" ht="18" hidden="1" customHeight="1" x14ac:dyDescent="0.3">
      <c r="A148" s="1792"/>
      <c r="B148" s="1537" t="s">
        <v>1094</v>
      </c>
      <c r="C148" s="779" t="s">
        <v>1095</v>
      </c>
      <c r="D148" s="779" t="s">
        <v>1096</v>
      </c>
      <c r="E148" s="1559">
        <v>926564287</v>
      </c>
      <c r="F148" s="28" t="s">
        <v>15</v>
      </c>
      <c r="G148" s="136"/>
      <c r="H148" s="137"/>
      <c r="I148" s="138"/>
      <c r="J148" s="139">
        <f>IF(ISERROR(VLOOKUP($C148,'LINHA 4'!$C$6:$BM$75,'Carga People'!J$2,0)),0,VLOOKUP($C148,'LINHA 4'!$C$6:$BM$75,'Carga People'!J$2,0))+IF(ISERROR(VLOOKUP($C148,'LINHA 5'!$C$6:$BM$145,'Carga People'!J$2,0)),0,VLOOKUP($C148,'LINHA 5'!$C$6:$BM$145,'Carga People'!J$2,0))</f>
        <v>0</v>
      </c>
      <c r="K148" s="140">
        <f>IF(ISERROR(VLOOKUP($C148,'LINHA 4'!$C$6:$BM$75,'Carga People'!K$2,0)),0,VLOOKUP($C148,'LINHA 4'!$C$6:$BM$75,'Carga People'!K$2,0))+IF(ISERROR(VLOOKUP($C148,'LINHA 5'!$C$6:$BM$145,'Carga People'!K$2,0)),0,VLOOKUP($C148,'LINHA 5'!$C$6:$BM$145,'Carga People'!K$2,0))</f>
        <v>0</v>
      </c>
      <c r="L148" s="140">
        <f>IF(ISERROR(VLOOKUP($C148,'LINHA 4'!$C$6:$BM$75,'Carga People'!L$2,0)),0,VLOOKUP($C148,'LINHA 4'!$C$6:$BM$75,'Carga People'!L$2,0))+IF(ISERROR(VLOOKUP($C148,'LINHA 5'!$C$6:$BM$145,'Carga People'!L$2,0)),0,VLOOKUP($C148,'LINHA 5'!$C$6:$BM$145,'Carga People'!L$2,0))</f>
        <v>0</v>
      </c>
      <c r="M148" s="140">
        <f>IF(ISERROR(VLOOKUP($C148,'LINHA 4'!$C$6:$BM$75,'Carga People'!M$2,0)),0,VLOOKUP($C148,'LINHA 4'!$C$6:$BM$75,'Carga People'!M$2,0))+IF(ISERROR(VLOOKUP($C148,'LINHA 5'!$C$6:$BM$145,'Carga People'!M$2,0)),0,VLOOKUP($C148,'LINHA 5'!$C$6:$BM$145,'Carga People'!M$2,0))</f>
        <v>0</v>
      </c>
      <c r="N148" s="140">
        <f>IF(ISERROR(VLOOKUP($C148,'LINHA 4'!$C$6:$BM$75,'Carga People'!N$2,0)),0,VLOOKUP($C148,'LINHA 4'!$C$6:$BM$75,'Carga People'!N$2,0))+IF(ISERROR(VLOOKUP($C148,'LINHA 5'!$C$6:$BM$145,'Carga People'!N$2,0)),0,VLOOKUP($C148,'LINHA 5'!$C$6:$BM$145,'Carga People'!N$2,0))</f>
        <v>0</v>
      </c>
      <c r="O148" s="140">
        <f>IF(ISERROR(VLOOKUP($C148,'LINHA 4'!$C$6:$BM$75,'Carga People'!O$2,0)),0,VLOOKUP($C148,'LINHA 4'!$C$6:$BM$75,'Carga People'!O$2,0))+IF(ISERROR(VLOOKUP($C148,'LINHA 5'!$C$6:$BM$145,'Carga People'!O$2,0)),0,VLOOKUP($C148,'LINHA 5'!$C$6:$BM$145,'Carga People'!O$2,0))</f>
        <v>0</v>
      </c>
      <c r="P148" s="140">
        <f>IF(ISERROR(VLOOKUP($C148,'LINHA 4'!$C$6:$BM$75,'Carga People'!P$2,0)),0,VLOOKUP($C148,'LINHA 4'!$C$6:$BM$75,'Carga People'!P$2,0))+IF(ISERROR(VLOOKUP($C148,'LINHA 5'!$C$6:$BM$145,'Carga People'!P$2,0)),0,VLOOKUP($C148,'LINHA 5'!$C$6:$BM$145,'Carga People'!P$2,0))</f>
        <v>0</v>
      </c>
      <c r="Q148" s="140">
        <f>IF(ISERROR(VLOOKUP($C148,'LINHA 4'!$C$6:$BM$75,'Carga People'!Q$2,0)),0,VLOOKUP($C148,'LINHA 4'!$C$6:$BM$75,'Carga People'!Q$2,0))+IF(ISERROR(VLOOKUP($C148,'LINHA 5'!$C$6:$BM$145,'Carga People'!Q$2,0)),0,VLOOKUP($C148,'LINHA 5'!$C$6:$BM$145,'Carga People'!Q$2,0))</f>
        <v>0</v>
      </c>
      <c r="R148" s="140">
        <f>IF(ISERROR(VLOOKUP($C148,'LINHA 4'!$C$6:$BM$75,'Carga People'!R$2,0)),0,VLOOKUP($C148,'LINHA 4'!$C$6:$BM$75,'Carga People'!R$2,0))+IF(ISERROR(VLOOKUP($C148,'LINHA 5'!$C$6:$BM$145,'Carga People'!R$2,0)),0,VLOOKUP($C148,'LINHA 5'!$C$6:$BM$145,'Carga People'!R$2,0))</f>
        <v>0</v>
      </c>
      <c r="S148" s="140">
        <f>IF(ISERROR(VLOOKUP($C148,'LINHA 4'!$C$6:$BM$75,'Carga People'!S$2,0)),0,VLOOKUP($C148,'LINHA 4'!$C$6:$BM$75,'Carga People'!S$2,0))+IF(ISERROR(VLOOKUP($C148,'LINHA 5'!$C$6:$BM$145,'Carga People'!S$2,0)),0,VLOOKUP($C148,'LINHA 5'!$C$6:$BM$145,'Carga People'!S$2,0))</f>
        <v>0</v>
      </c>
      <c r="T148" s="140">
        <f>IF(ISERROR(VLOOKUP($C148,'LINHA 4'!$C$6:$BM$75,'Carga People'!T$2,0)),0,VLOOKUP($C148,'LINHA 4'!$C$6:$BM$75,'Carga People'!T$2,0))+IF(ISERROR(VLOOKUP($C148,'LINHA 5'!$C$6:$BM$145,'Carga People'!T$2,0)),0,VLOOKUP($C148,'LINHA 5'!$C$6:$BM$145,'Carga People'!T$2,0))</f>
        <v>0</v>
      </c>
      <c r="U148" s="140">
        <f>IF(ISERROR(VLOOKUP($C148,'LINHA 4'!$C$6:$BM$75,'Carga People'!U$2,0)),0,VLOOKUP($C148,'LINHA 4'!$C$6:$BM$75,'Carga People'!U$2,0))+IF(ISERROR(VLOOKUP($C148,'LINHA 5'!$C$6:$BM$145,'Carga People'!U$2,0)),0,VLOOKUP($C148,'LINHA 5'!$C$6:$BM$145,'Carga People'!U$2,0))</f>
        <v>0</v>
      </c>
      <c r="V148" s="140">
        <f>IF(ISERROR(VLOOKUP($C148,'LINHA 4'!$C$6:$BM$75,'Carga People'!V$2,0)),0,VLOOKUP($C148,'LINHA 4'!$C$6:$BM$75,'Carga People'!V$2,0))+IF(ISERROR(VLOOKUP($C148,'LINHA 5'!$C$6:$BM$145,'Carga People'!V$2,0)),0,VLOOKUP($C148,'LINHA 5'!$C$6:$BM$145,'Carga People'!V$2,0))</f>
        <v>0</v>
      </c>
      <c r="W148" s="140">
        <f>IF(ISERROR(VLOOKUP($C148,'LINHA 4'!$C$6:$BM$75,'Carga People'!W$2,0)),0,VLOOKUP($C148,'LINHA 4'!$C$6:$BM$75,'Carga People'!W$2,0))+IF(ISERROR(VLOOKUP($C148,'LINHA 5'!$C$6:$BM$145,'Carga People'!W$2,0)),0,VLOOKUP($C148,'LINHA 5'!$C$6:$BM$145,'Carga People'!W$2,0))</f>
        <v>0</v>
      </c>
      <c r="X148" s="140">
        <f>IF(ISERROR(VLOOKUP($C148,'LINHA 4'!$C$6:$BM$75,'Carga People'!X$2,0)),0,VLOOKUP($C148,'LINHA 4'!$C$6:$BM$75,'Carga People'!X$2,0))+IF(ISERROR(VLOOKUP($C148,'LINHA 5'!$C$6:$BM$145,'Carga People'!X$2,0)),0,VLOOKUP($C148,'LINHA 5'!$C$6:$BM$145,'Carga People'!X$2,0))</f>
        <v>0</v>
      </c>
      <c r="Y148" s="140">
        <f>IF(ISERROR(VLOOKUP($C148,'LINHA 4'!$C$6:$BM$75,'Carga People'!Y$2,0)),0,VLOOKUP($C148,'LINHA 4'!$C$6:$BM$75,'Carga People'!Y$2,0))+IF(ISERROR(VLOOKUP($C148,'LINHA 5'!$C$6:$BM$145,'Carga People'!Y$2,0)),0,VLOOKUP($C148,'LINHA 5'!$C$6:$BM$145,'Carga People'!Y$2,0))</f>
        <v>0</v>
      </c>
      <c r="Z148" s="140">
        <f>IF(ISERROR(VLOOKUP($C148,'LINHA 4'!$C$6:$BM$75,'Carga People'!Z$2,0)),0,VLOOKUP($C148,'LINHA 4'!$C$6:$BM$75,'Carga People'!Z$2,0))+IF(ISERROR(VLOOKUP($C148,'LINHA 5'!$C$6:$BM$145,'Carga People'!Z$2,0)),0,VLOOKUP($C148,'LINHA 5'!$C$6:$BM$145,'Carga People'!Z$2,0))</f>
        <v>0</v>
      </c>
      <c r="AA148" s="140">
        <f>IF(ISERROR(VLOOKUP($C148,'LINHA 4'!$C$6:$BM$75,'Carga People'!AA$2,0)),0,VLOOKUP($C148,'LINHA 4'!$C$6:$BM$75,'Carga People'!AA$2,0))+IF(ISERROR(VLOOKUP($C148,'LINHA 5'!$C$6:$BM$145,'Carga People'!AA$2,0)),0,VLOOKUP($C148,'LINHA 5'!$C$6:$BM$145,'Carga People'!AA$2,0))</f>
        <v>0</v>
      </c>
      <c r="AB148" s="140">
        <f>IF(ISERROR(VLOOKUP($C148,'LINHA 4'!$C$6:$BM$75,'Carga People'!AB$2,0)),0,VLOOKUP($C148,'LINHA 4'!$C$6:$BM$75,'Carga People'!AB$2,0))+IF(ISERROR(VLOOKUP($C148,'LINHA 5'!$C$6:$BM$145,'Carga People'!AB$2,0)),0,VLOOKUP($C148,'LINHA 5'!$C$6:$BM$145,'Carga People'!AB$2,0))</f>
        <v>0</v>
      </c>
      <c r="AC148" s="140">
        <f>IF(ISERROR(VLOOKUP($C148,'LINHA 4'!$C$6:$BM$75,'Carga People'!AC$2,0)),0,VLOOKUP($C148,'LINHA 4'!$C$6:$BM$75,'Carga People'!AC$2,0))+IF(ISERROR(VLOOKUP($C148,'LINHA 5'!$C$6:$BM$145,'Carga People'!AC$2,0)),0,VLOOKUP($C148,'LINHA 5'!$C$6:$BM$145,'Carga People'!AC$2,0))</f>
        <v>0</v>
      </c>
      <c r="AD148" s="140">
        <f>IF(ISERROR(VLOOKUP($C148,'LINHA 4'!$C$6:$BM$75,'Carga People'!AD$2,0)),0,VLOOKUP($C148,'LINHA 4'!$C$6:$BM$75,'Carga People'!AD$2,0))+IF(ISERROR(VLOOKUP($C148,'LINHA 5'!$C$6:$BM$145,'Carga People'!AD$2,0)),0,VLOOKUP($C148,'LINHA 5'!$C$6:$BM$145,'Carga People'!AD$2,0))</f>
        <v>0</v>
      </c>
      <c r="AE148" s="140">
        <f>IF(ISERROR(VLOOKUP($C148,'LINHA 4'!$C$6:$BM$75,'Carga People'!AE$2,0)),0,VLOOKUP($C148,'LINHA 4'!$C$6:$BM$75,'Carga People'!AE$2,0))+IF(ISERROR(VLOOKUP($C148,'LINHA 5'!$C$6:$BM$145,'Carga People'!AE$2,0)),0,VLOOKUP($C148,'LINHA 5'!$C$6:$BM$145,'Carga People'!AE$2,0))</f>
        <v>0</v>
      </c>
      <c r="AF148" s="140">
        <f>IF(ISERROR(VLOOKUP($C148,'LINHA 4'!$C$6:$BM$75,'Carga People'!AF$2,0)),0,VLOOKUP($C148,'LINHA 4'!$C$6:$BM$75,'Carga People'!AF$2,0))+IF(ISERROR(VLOOKUP($C148,'LINHA 5'!$C$6:$BM$145,'Carga People'!AF$2,0)),0,VLOOKUP($C148,'LINHA 5'!$C$6:$BM$145,'Carga People'!AF$2,0))</f>
        <v>0</v>
      </c>
      <c r="AG148" s="140">
        <f>IF(ISERROR(VLOOKUP($C148,'LINHA 4'!$C$6:$BM$75,'Carga People'!AG$2,0)),0,VLOOKUP($C148,'LINHA 4'!$C$6:$BM$75,'Carga People'!AG$2,0))+IF(ISERROR(VLOOKUP($C148,'LINHA 5'!$C$6:$BM$145,'Carga People'!AG$2,0)),0,VLOOKUP($C148,'LINHA 5'!$C$6:$BM$145,'Carga People'!AG$2,0))</f>
        <v>0</v>
      </c>
      <c r="AH148" s="140">
        <f>IF(ISERROR(VLOOKUP($C148,'LINHA 4'!$C$6:$BM$75,'Carga People'!AH$2,0)),0,VLOOKUP($C148,'LINHA 4'!$C$6:$BM$75,'Carga People'!AH$2,0))+IF(ISERROR(VLOOKUP($C148,'LINHA 5'!$C$6:$BM$145,'Carga People'!AH$2,0)),0,VLOOKUP($C148,'LINHA 5'!$C$6:$BM$145,'Carga People'!AH$2,0))</f>
        <v>0</v>
      </c>
      <c r="AI148" s="140">
        <f>IF(ISERROR(VLOOKUP($C148,'LINHA 4'!$C$6:$BM$75,'Carga People'!AI$2,0)),0,VLOOKUP($C148,'LINHA 4'!$C$6:$BM$75,'Carga People'!AI$2,0))+IF(ISERROR(VLOOKUP($C148,'LINHA 5'!$C$6:$BM$145,'Carga People'!AI$2,0)),0,VLOOKUP($C148,'LINHA 5'!$C$6:$BM$145,'Carga People'!AI$2,0))</f>
        <v>0</v>
      </c>
      <c r="AJ148" s="140">
        <f>IF(ISERROR(VLOOKUP($C148,'LINHA 4'!$C$6:$BM$75,'Carga People'!AJ$2,0)),0,VLOOKUP($C148,'LINHA 4'!$C$6:$BM$75,'Carga People'!AJ$2,0))+IF(ISERROR(VLOOKUP($C148,'LINHA 5'!$C$6:$BM$145,'Carga People'!AJ$2,0)),0,VLOOKUP($C148,'LINHA 5'!$C$6:$BM$145,'Carga People'!AJ$2,0))</f>
        <v>0</v>
      </c>
      <c r="AK148" s="140">
        <f>IF(ISERROR(VLOOKUP($C148,'LINHA 4'!$C$6:$BM$75,'Carga People'!AK$2,0)),0,VLOOKUP($C148,'LINHA 4'!$C$6:$BM$75,'Carga People'!AK$2,0))+IF(ISERROR(VLOOKUP($C148,'LINHA 5'!$C$6:$BM$145,'Carga People'!AK$2,0)),0,VLOOKUP($C148,'LINHA 5'!$C$6:$BM$145,'Carga People'!AK$2,0))</f>
        <v>0</v>
      </c>
      <c r="AL148" s="140">
        <f>IF(ISERROR(VLOOKUP($C148,'LINHA 4'!$C$6:$BM$75,'Carga People'!AL$2,0)),0,VLOOKUP($C148,'LINHA 4'!$C$6:$BM$75,'Carga People'!AL$2,0))+IF(ISERROR(VLOOKUP($C148,'LINHA 5'!$C$6:$BM$145,'Carga People'!AL$2,0)),0,VLOOKUP($C148,'LINHA 5'!$C$6:$BM$145,'Carga People'!AL$2,0))</f>
        <v>0</v>
      </c>
      <c r="AM148" s="140">
        <f>IF(ISERROR(VLOOKUP($C148,'LINHA 4'!$C$6:$BM$75,'Carga People'!AM$2,0)),0,VLOOKUP($C148,'LINHA 4'!$C$6:$BM$75,'Carga People'!AM$2,0))+IF(ISERROR(VLOOKUP($C148,'LINHA 5'!$C$6:$BM$145,'Carga People'!AM$2,0)),0,VLOOKUP($C148,'LINHA 5'!$C$6:$BM$145,'Carga People'!AM$2,0))</f>
        <v>0</v>
      </c>
      <c r="AN148" s="140">
        <f>IF(ISERROR(VLOOKUP($C148,'LINHA 4'!$C$6:$BM$75,'Carga People'!AN$2,0)),0,VLOOKUP($C148,'LINHA 4'!$C$6:$BM$75,'Carga People'!AN$2,0))+IF(ISERROR(VLOOKUP($C148,'LINHA 5'!$C$6:$BM$145,'Carga People'!AN$2,0)),0,VLOOKUP($C148,'LINHA 5'!$C$6:$BM$145,'Carga People'!AN$2,0))</f>
        <v>0</v>
      </c>
      <c r="AO148" s="140">
        <f>IF(ISERROR(VLOOKUP($C148,'LINHA 4'!$C$6:$BM$75,'Carga People'!AO$2,0)),0,VLOOKUP($C148,'LINHA 4'!$C$6:$BM$75,'Carga People'!AO$2,0))+IF(ISERROR(VLOOKUP($C148,'LINHA 5'!$C$6:$BM$145,'Carga People'!AO$2,0)),0,VLOOKUP($C148,'LINHA 5'!$C$6:$BM$145,'Carga People'!AO$2,0))</f>
        <v>0</v>
      </c>
      <c r="AP148" s="140">
        <f>IF(ISERROR(VLOOKUP($C148,'LINHA 4'!$C$6:$BM$75,'Carga People'!AP$2,0)),0,VLOOKUP($C148,'LINHA 4'!$C$6:$BM$75,'Carga People'!AP$2,0))+IF(ISERROR(VLOOKUP($C148,'LINHA 5'!$C$6:$BM$145,'Carga People'!AP$2,0)),0,VLOOKUP($C148,'LINHA 5'!$C$6:$BM$145,'Carga People'!AP$2,0))</f>
        <v>0</v>
      </c>
      <c r="AQ148" s="140">
        <f>IF(ISERROR(VLOOKUP($C148,'LINHA 4'!$C$6:$BM$75,'Carga People'!AQ$2,0)),0,VLOOKUP($C148,'LINHA 4'!$C$6:$BM$75,'Carga People'!AQ$2,0))+IF(ISERROR(VLOOKUP($C148,'LINHA 5'!$C$6:$BM$145,'Carga People'!AQ$2,0)),0,VLOOKUP($C148,'LINHA 5'!$C$6:$BM$145,'Carga People'!AQ$2,0))</f>
        <v>0</v>
      </c>
      <c r="AR148" s="140">
        <f>IF(ISERROR(VLOOKUP($C148,'LINHA 4'!$C$6:$BM$75,'Carga People'!AR$2,0)),0,VLOOKUP($C148,'LINHA 4'!$C$6:$BM$75,'Carga People'!AR$2,0))+IF(ISERROR(VLOOKUP($C148,'LINHA 5'!$C$6:$BM$145,'Carga People'!AR$2,0)),0,VLOOKUP($C148,'LINHA 5'!$C$6:$BM$145,'Carga People'!AR$2,0))</f>
        <v>0</v>
      </c>
      <c r="AS148" s="140">
        <f>IF(ISERROR(VLOOKUP($C148,'LINHA 4'!$C$6:$BM$75,'Carga People'!AS$2,0)),0,VLOOKUP($C148,'LINHA 4'!$C$6:$BM$75,'Carga People'!AS$2,0))+IF(ISERROR(VLOOKUP($C148,'LINHA 5'!$C$6:$BM$145,'Carga People'!AS$2,0)),0,VLOOKUP($C148,'LINHA 5'!$C$6:$BM$145,'Carga People'!AS$2,0))</f>
        <v>0</v>
      </c>
      <c r="AT148" s="140">
        <f>IF(ISERROR(VLOOKUP($C148,'LINHA 5'!$C$6:$BM$58,'Carga People'!AT$2,0)),0,VLOOKUP($C148,'LINHA 5'!$C$6:$BM$58,'Carga People'!AT$2,0))</f>
        <v>0</v>
      </c>
      <c r="AU148" s="367">
        <f t="shared" si="12"/>
        <v>0</v>
      </c>
      <c r="AV148" s="780" t="str">
        <f t="shared" si="13"/>
        <v/>
      </c>
      <c r="AW148" s="90">
        <f>IF(D148="","",VLOOKUP(D148,MI_ME!$D$5:$AQ$336,39,0))</f>
        <v>0</v>
      </c>
      <c r="AX148" s="660"/>
    </row>
    <row r="149" spans="1:50" ht="18" hidden="1" customHeight="1" x14ac:dyDescent="0.3">
      <c r="A149" s="1792"/>
      <c r="B149" s="1537" t="s">
        <v>1097</v>
      </c>
      <c r="C149" s="779" t="s">
        <v>1098</v>
      </c>
      <c r="D149" s="779" t="s">
        <v>1099</v>
      </c>
      <c r="E149" s="1559">
        <v>926564283</v>
      </c>
      <c r="F149" s="28" t="s">
        <v>15</v>
      </c>
      <c r="G149" s="136"/>
      <c r="H149" s="137"/>
      <c r="I149" s="138"/>
      <c r="J149" s="139">
        <f>IF(ISERROR(VLOOKUP($C149,'LINHA 4'!$C$6:$BM$75,'Carga People'!J$2,0)),0,VLOOKUP($C149,'LINHA 4'!$C$6:$BM$75,'Carga People'!J$2,0))+IF(ISERROR(VLOOKUP($C149,'LINHA 5'!$C$6:$BM$145,'Carga People'!J$2,0)),0,VLOOKUP($C149,'LINHA 5'!$C$6:$BM$145,'Carga People'!J$2,0))</f>
        <v>0</v>
      </c>
      <c r="K149" s="140">
        <f>IF(ISERROR(VLOOKUP($C149,'LINHA 4'!$C$6:$BM$75,'Carga People'!K$2,0)),0,VLOOKUP($C149,'LINHA 4'!$C$6:$BM$75,'Carga People'!K$2,0))+IF(ISERROR(VLOOKUP($C149,'LINHA 5'!$C$6:$BM$145,'Carga People'!K$2,0)),0,VLOOKUP($C149,'LINHA 5'!$C$6:$BM$145,'Carga People'!K$2,0))</f>
        <v>0</v>
      </c>
      <c r="L149" s="140">
        <f>IF(ISERROR(VLOOKUP($C149,'LINHA 4'!$C$6:$BM$75,'Carga People'!L$2,0)),0,VLOOKUP($C149,'LINHA 4'!$C$6:$BM$75,'Carga People'!L$2,0))+IF(ISERROR(VLOOKUP($C149,'LINHA 5'!$C$6:$BM$145,'Carga People'!L$2,0)),0,VLOOKUP($C149,'LINHA 5'!$C$6:$BM$145,'Carga People'!L$2,0))</f>
        <v>0</v>
      </c>
      <c r="M149" s="140">
        <f>IF(ISERROR(VLOOKUP($C149,'LINHA 4'!$C$6:$BM$75,'Carga People'!M$2,0)),0,VLOOKUP($C149,'LINHA 4'!$C$6:$BM$75,'Carga People'!M$2,0))+IF(ISERROR(VLOOKUP($C149,'LINHA 5'!$C$6:$BM$145,'Carga People'!M$2,0)),0,VLOOKUP($C149,'LINHA 5'!$C$6:$BM$145,'Carga People'!M$2,0))</f>
        <v>0</v>
      </c>
      <c r="N149" s="140">
        <f>IF(ISERROR(VLOOKUP($C149,'LINHA 4'!$C$6:$BM$75,'Carga People'!N$2,0)),0,VLOOKUP($C149,'LINHA 4'!$C$6:$BM$75,'Carga People'!N$2,0))+IF(ISERROR(VLOOKUP($C149,'LINHA 5'!$C$6:$BM$145,'Carga People'!N$2,0)),0,VLOOKUP($C149,'LINHA 5'!$C$6:$BM$145,'Carga People'!N$2,0))</f>
        <v>0</v>
      </c>
      <c r="O149" s="140">
        <f>IF(ISERROR(VLOOKUP($C149,'LINHA 4'!$C$6:$BM$75,'Carga People'!O$2,0)),0,VLOOKUP($C149,'LINHA 4'!$C$6:$BM$75,'Carga People'!O$2,0))+IF(ISERROR(VLOOKUP($C149,'LINHA 5'!$C$6:$BM$145,'Carga People'!O$2,0)),0,VLOOKUP($C149,'LINHA 5'!$C$6:$BM$145,'Carga People'!O$2,0))</f>
        <v>0</v>
      </c>
      <c r="P149" s="140">
        <f>IF(ISERROR(VLOOKUP($C149,'LINHA 4'!$C$6:$BM$75,'Carga People'!P$2,0)),0,VLOOKUP($C149,'LINHA 4'!$C$6:$BM$75,'Carga People'!P$2,0))+IF(ISERROR(VLOOKUP($C149,'LINHA 5'!$C$6:$BM$145,'Carga People'!P$2,0)),0,VLOOKUP($C149,'LINHA 5'!$C$6:$BM$145,'Carga People'!P$2,0))</f>
        <v>0</v>
      </c>
      <c r="Q149" s="140">
        <f>IF(ISERROR(VLOOKUP($C149,'LINHA 4'!$C$6:$BM$75,'Carga People'!Q$2,0)),0,VLOOKUP($C149,'LINHA 4'!$C$6:$BM$75,'Carga People'!Q$2,0))+IF(ISERROR(VLOOKUP($C149,'LINHA 5'!$C$6:$BM$145,'Carga People'!Q$2,0)),0,VLOOKUP($C149,'LINHA 5'!$C$6:$BM$145,'Carga People'!Q$2,0))</f>
        <v>0</v>
      </c>
      <c r="R149" s="140">
        <f>IF(ISERROR(VLOOKUP($C149,'LINHA 4'!$C$6:$BM$75,'Carga People'!R$2,0)),0,VLOOKUP($C149,'LINHA 4'!$C$6:$BM$75,'Carga People'!R$2,0))+IF(ISERROR(VLOOKUP($C149,'LINHA 5'!$C$6:$BM$145,'Carga People'!R$2,0)),0,VLOOKUP($C149,'LINHA 5'!$C$6:$BM$145,'Carga People'!R$2,0))</f>
        <v>0</v>
      </c>
      <c r="S149" s="140">
        <f>IF(ISERROR(VLOOKUP($C149,'LINHA 4'!$C$6:$BM$75,'Carga People'!S$2,0)),0,VLOOKUP($C149,'LINHA 4'!$C$6:$BM$75,'Carga People'!S$2,0))+IF(ISERROR(VLOOKUP($C149,'LINHA 5'!$C$6:$BM$145,'Carga People'!S$2,0)),0,VLOOKUP($C149,'LINHA 5'!$C$6:$BM$145,'Carga People'!S$2,0))</f>
        <v>0</v>
      </c>
      <c r="T149" s="140">
        <f>IF(ISERROR(VLOOKUP($C149,'LINHA 4'!$C$6:$BM$75,'Carga People'!T$2,0)),0,VLOOKUP($C149,'LINHA 4'!$C$6:$BM$75,'Carga People'!T$2,0))+IF(ISERROR(VLOOKUP($C149,'LINHA 5'!$C$6:$BM$145,'Carga People'!T$2,0)),0,VLOOKUP($C149,'LINHA 5'!$C$6:$BM$145,'Carga People'!T$2,0))</f>
        <v>0</v>
      </c>
      <c r="U149" s="140">
        <f>IF(ISERROR(VLOOKUP($C149,'LINHA 4'!$C$6:$BM$75,'Carga People'!U$2,0)),0,VLOOKUP($C149,'LINHA 4'!$C$6:$BM$75,'Carga People'!U$2,0))+IF(ISERROR(VLOOKUP($C149,'LINHA 5'!$C$6:$BM$145,'Carga People'!U$2,0)),0,VLOOKUP($C149,'LINHA 5'!$C$6:$BM$145,'Carga People'!U$2,0))</f>
        <v>0</v>
      </c>
      <c r="V149" s="140">
        <f>IF(ISERROR(VLOOKUP($C149,'LINHA 4'!$C$6:$BM$75,'Carga People'!V$2,0)),0,VLOOKUP($C149,'LINHA 4'!$C$6:$BM$75,'Carga People'!V$2,0))+IF(ISERROR(VLOOKUP($C149,'LINHA 5'!$C$6:$BM$145,'Carga People'!V$2,0)),0,VLOOKUP($C149,'LINHA 5'!$C$6:$BM$145,'Carga People'!V$2,0))</f>
        <v>0</v>
      </c>
      <c r="W149" s="140">
        <f>IF(ISERROR(VLOOKUP($C149,'LINHA 4'!$C$6:$BM$75,'Carga People'!W$2,0)),0,VLOOKUP($C149,'LINHA 4'!$C$6:$BM$75,'Carga People'!W$2,0))+IF(ISERROR(VLOOKUP($C149,'LINHA 5'!$C$6:$BM$145,'Carga People'!W$2,0)),0,VLOOKUP($C149,'LINHA 5'!$C$6:$BM$145,'Carga People'!W$2,0))</f>
        <v>0</v>
      </c>
      <c r="X149" s="140">
        <f>IF(ISERROR(VLOOKUP($C149,'LINHA 4'!$C$6:$BM$75,'Carga People'!X$2,0)),0,VLOOKUP($C149,'LINHA 4'!$C$6:$BM$75,'Carga People'!X$2,0))+IF(ISERROR(VLOOKUP($C149,'LINHA 5'!$C$6:$BM$145,'Carga People'!X$2,0)),0,VLOOKUP($C149,'LINHA 5'!$C$6:$BM$145,'Carga People'!X$2,0))</f>
        <v>0</v>
      </c>
      <c r="Y149" s="140">
        <f>IF(ISERROR(VLOOKUP($C149,'LINHA 4'!$C$6:$BM$75,'Carga People'!Y$2,0)),0,VLOOKUP($C149,'LINHA 4'!$C$6:$BM$75,'Carga People'!Y$2,0))+IF(ISERROR(VLOOKUP($C149,'LINHA 5'!$C$6:$BM$145,'Carga People'!Y$2,0)),0,VLOOKUP($C149,'LINHA 5'!$C$6:$BM$145,'Carga People'!Y$2,0))</f>
        <v>0</v>
      </c>
      <c r="Z149" s="140">
        <f>IF(ISERROR(VLOOKUP($C149,'LINHA 4'!$C$6:$BM$75,'Carga People'!Z$2,0)),0,VLOOKUP($C149,'LINHA 4'!$C$6:$BM$75,'Carga People'!Z$2,0))+IF(ISERROR(VLOOKUP($C149,'LINHA 5'!$C$6:$BM$145,'Carga People'!Z$2,0)),0,VLOOKUP($C149,'LINHA 5'!$C$6:$BM$145,'Carga People'!Z$2,0))</f>
        <v>0</v>
      </c>
      <c r="AA149" s="140">
        <f>IF(ISERROR(VLOOKUP($C149,'LINHA 4'!$C$6:$BM$75,'Carga People'!AA$2,0)),0,VLOOKUP($C149,'LINHA 4'!$C$6:$BM$75,'Carga People'!AA$2,0))+IF(ISERROR(VLOOKUP($C149,'LINHA 5'!$C$6:$BM$145,'Carga People'!AA$2,0)),0,VLOOKUP($C149,'LINHA 5'!$C$6:$BM$145,'Carga People'!AA$2,0))</f>
        <v>0</v>
      </c>
      <c r="AB149" s="140">
        <f>IF(ISERROR(VLOOKUP($C149,'LINHA 4'!$C$6:$BM$75,'Carga People'!AB$2,0)),0,VLOOKUP($C149,'LINHA 4'!$C$6:$BM$75,'Carga People'!AB$2,0))+IF(ISERROR(VLOOKUP($C149,'LINHA 5'!$C$6:$BM$145,'Carga People'!AB$2,0)),0,VLOOKUP($C149,'LINHA 5'!$C$6:$BM$145,'Carga People'!AB$2,0))</f>
        <v>0</v>
      </c>
      <c r="AC149" s="140">
        <f>IF(ISERROR(VLOOKUP($C149,'LINHA 4'!$C$6:$BM$75,'Carga People'!AC$2,0)),0,VLOOKUP($C149,'LINHA 4'!$C$6:$BM$75,'Carga People'!AC$2,0))+IF(ISERROR(VLOOKUP($C149,'LINHA 5'!$C$6:$BM$145,'Carga People'!AC$2,0)),0,VLOOKUP($C149,'LINHA 5'!$C$6:$BM$145,'Carga People'!AC$2,0))</f>
        <v>0</v>
      </c>
      <c r="AD149" s="140">
        <f>IF(ISERROR(VLOOKUP($C149,'LINHA 4'!$C$6:$BM$75,'Carga People'!AD$2,0)),0,VLOOKUP($C149,'LINHA 4'!$C$6:$BM$75,'Carga People'!AD$2,0))+IF(ISERROR(VLOOKUP($C149,'LINHA 5'!$C$6:$BM$145,'Carga People'!AD$2,0)),0,VLOOKUP($C149,'LINHA 5'!$C$6:$BM$145,'Carga People'!AD$2,0))</f>
        <v>0</v>
      </c>
      <c r="AE149" s="140">
        <f>IF(ISERROR(VLOOKUP($C149,'LINHA 4'!$C$6:$BM$75,'Carga People'!AE$2,0)),0,VLOOKUP($C149,'LINHA 4'!$C$6:$BM$75,'Carga People'!AE$2,0))+IF(ISERROR(VLOOKUP($C149,'LINHA 5'!$C$6:$BM$145,'Carga People'!AE$2,0)),0,VLOOKUP($C149,'LINHA 5'!$C$6:$BM$145,'Carga People'!AE$2,0))</f>
        <v>0</v>
      </c>
      <c r="AF149" s="140">
        <f>IF(ISERROR(VLOOKUP($C149,'LINHA 4'!$C$6:$BM$75,'Carga People'!AF$2,0)),0,VLOOKUP($C149,'LINHA 4'!$C$6:$BM$75,'Carga People'!AF$2,0))+IF(ISERROR(VLOOKUP($C149,'LINHA 5'!$C$6:$BM$145,'Carga People'!AF$2,0)),0,VLOOKUP($C149,'LINHA 5'!$C$6:$BM$145,'Carga People'!AF$2,0))</f>
        <v>0</v>
      </c>
      <c r="AG149" s="140">
        <f>IF(ISERROR(VLOOKUP($C149,'LINHA 4'!$C$6:$BM$75,'Carga People'!AG$2,0)),0,VLOOKUP($C149,'LINHA 4'!$C$6:$BM$75,'Carga People'!AG$2,0))+IF(ISERROR(VLOOKUP($C149,'LINHA 5'!$C$6:$BM$145,'Carga People'!AG$2,0)),0,VLOOKUP($C149,'LINHA 5'!$C$6:$BM$145,'Carga People'!AG$2,0))</f>
        <v>0</v>
      </c>
      <c r="AH149" s="140">
        <f>IF(ISERROR(VLOOKUP($C149,'LINHA 4'!$C$6:$BM$75,'Carga People'!AH$2,0)),0,VLOOKUP($C149,'LINHA 4'!$C$6:$BM$75,'Carga People'!AH$2,0))+IF(ISERROR(VLOOKUP($C149,'LINHA 5'!$C$6:$BM$145,'Carga People'!AH$2,0)),0,VLOOKUP($C149,'LINHA 5'!$C$6:$BM$145,'Carga People'!AH$2,0))</f>
        <v>0</v>
      </c>
      <c r="AI149" s="140">
        <f>IF(ISERROR(VLOOKUP($C149,'LINHA 4'!$C$6:$BM$75,'Carga People'!AI$2,0)),0,VLOOKUP($C149,'LINHA 4'!$C$6:$BM$75,'Carga People'!AI$2,0))+IF(ISERROR(VLOOKUP($C149,'LINHA 5'!$C$6:$BM$145,'Carga People'!AI$2,0)),0,VLOOKUP($C149,'LINHA 5'!$C$6:$BM$145,'Carga People'!AI$2,0))</f>
        <v>0</v>
      </c>
      <c r="AJ149" s="140">
        <f>IF(ISERROR(VLOOKUP($C149,'LINHA 4'!$C$6:$BM$75,'Carga People'!AJ$2,0)),0,VLOOKUP($C149,'LINHA 4'!$C$6:$BM$75,'Carga People'!AJ$2,0))+IF(ISERROR(VLOOKUP($C149,'LINHA 5'!$C$6:$BM$145,'Carga People'!AJ$2,0)),0,VLOOKUP($C149,'LINHA 5'!$C$6:$BM$145,'Carga People'!AJ$2,0))</f>
        <v>0</v>
      </c>
      <c r="AK149" s="140">
        <f>IF(ISERROR(VLOOKUP($C149,'LINHA 4'!$C$6:$BM$75,'Carga People'!AK$2,0)),0,VLOOKUP($C149,'LINHA 4'!$C$6:$BM$75,'Carga People'!AK$2,0))+IF(ISERROR(VLOOKUP($C149,'LINHA 5'!$C$6:$BM$145,'Carga People'!AK$2,0)),0,VLOOKUP($C149,'LINHA 5'!$C$6:$BM$145,'Carga People'!AK$2,0))</f>
        <v>0</v>
      </c>
      <c r="AL149" s="140">
        <f>IF(ISERROR(VLOOKUP($C149,'LINHA 4'!$C$6:$BM$75,'Carga People'!AL$2,0)),0,VLOOKUP($C149,'LINHA 4'!$C$6:$BM$75,'Carga People'!AL$2,0))+IF(ISERROR(VLOOKUP($C149,'LINHA 5'!$C$6:$BM$145,'Carga People'!AL$2,0)),0,VLOOKUP($C149,'LINHA 5'!$C$6:$BM$145,'Carga People'!AL$2,0))</f>
        <v>0</v>
      </c>
      <c r="AM149" s="140">
        <f>IF(ISERROR(VLOOKUP($C149,'LINHA 4'!$C$6:$BM$75,'Carga People'!AM$2,0)),0,VLOOKUP($C149,'LINHA 4'!$C$6:$BM$75,'Carga People'!AM$2,0))+IF(ISERROR(VLOOKUP($C149,'LINHA 5'!$C$6:$BM$145,'Carga People'!AM$2,0)),0,VLOOKUP($C149,'LINHA 5'!$C$6:$BM$145,'Carga People'!AM$2,0))</f>
        <v>0</v>
      </c>
      <c r="AN149" s="140">
        <f>IF(ISERROR(VLOOKUP($C149,'LINHA 4'!$C$6:$BM$75,'Carga People'!AN$2,0)),0,VLOOKUP($C149,'LINHA 4'!$C$6:$BM$75,'Carga People'!AN$2,0))+IF(ISERROR(VLOOKUP($C149,'LINHA 5'!$C$6:$BM$145,'Carga People'!AN$2,0)),0,VLOOKUP($C149,'LINHA 5'!$C$6:$BM$145,'Carga People'!AN$2,0))</f>
        <v>0</v>
      </c>
      <c r="AO149" s="140">
        <f>IF(ISERROR(VLOOKUP($C149,'LINHA 4'!$C$6:$BM$75,'Carga People'!AO$2,0)),0,VLOOKUP($C149,'LINHA 4'!$C$6:$BM$75,'Carga People'!AO$2,0))+IF(ISERROR(VLOOKUP($C149,'LINHA 5'!$C$6:$BM$145,'Carga People'!AO$2,0)),0,VLOOKUP($C149,'LINHA 5'!$C$6:$BM$145,'Carga People'!AO$2,0))</f>
        <v>0</v>
      </c>
      <c r="AP149" s="140">
        <f>IF(ISERROR(VLOOKUP($C149,'LINHA 4'!$C$6:$BM$75,'Carga People'!AP$2,0)),0,VLOOKUP($C149,'LINHA 4'!$C$6:$BM$75,'Carga People'!AP$2,0))+IF(ISERROR(VLOOKUP($C149,'LINHA 5'!$C$6:$BM$145,'Carga People'!AP$2,0)),0,VLOOKUP($C149,'LINHA 5'!$C$6:$BM$145,'Carga People'!AP$2,0))</f>
        <v>0</v>
      </c>
      <c r="AQ149" s="140">
        <f>IF(ISERROR(VLOOKUP($C149,'LINHA 4'!$C$6:$BM$75,'Carga People'!AQ$2,0)),0,VLOOKUP($C149,'LINHA 4'!$C$6:$BM$75,'Carga People'!AQ$2,0))+IF(ISERROR(VLOOKUP($C149,'LINHA 5'!$C$6:$BM$145,'Carga People'!AQ$2,0)),0,VLOOKUP($C149,'LINHA 5'!$C$6:$BM$145,'Carga People'!AQ$2,0))</f>
        <v>0</v>
      </c>
      <c r="AR149" s="140">
        <f>IF(ISERROR(VLOOKUP($C149,'LINHA 4'!$C$6:$BM$75,'Carga People'!AR$2,0)),0,VLOOKUP($C149,'LINHA 4'!$C$6:$BM$75,'Carga People'!AR$2,0))+IF(ISERROR(VLOOKUP($C149,'LINHA 5'!$C$6:$BM$145,'Carga People'!AR$2,0)),0,VLOOKUP($C149,'LINHA 5'!$C$6:$BM$145,'Carga People'!AR$2,0))</f>
        <v>0</v>
      </c>
      <c r="AS149" s="140">
        <f>IF(ISERROR(VLOOKUP($C149,'LINHA 4'!$C$6:$BM$75,'Carga People'!AS$2,0)),0,VLOOKUP($C149,'LINHA 4'!$C$6:$BM$75,'Carga People'!AS$2,0))+IF(ISERROR(VLOOKUP($C149,'LINHA 5'!$C$6:$BM$145,'Carga People'!AS$2,0)),0,VLOOKUP($C149,'LINHA 5'!$C$6:$BM$145,'Carga People'!AS$2,0))</f>
        <v>0</v>
      </c>
      <c r="AT149" s="140">
        <f t="array" ref="AT149">IF(ISERROR(VLOOKUP($C149,'LINHA 4'!$C$6:$BM$52,'Carga People'!AT$2,0)),0,VLOOKUP($C149,'LINHA 4'!$C$6:$BM$52,'Carga People'!AT$2,0))</f>
        <v>0</v>
      </c>
      <c r="AU149" s="367">
        <f t="shared" ref="AU149:AU162" si="19">SUM(J149:AT149)</f>
        <v>0</v>
      </c>
      <c r="AV149" s="780" t="str">
        <f t="shared" ref="AV149:AV162" si="20">IF(C149=C148,1,"")</f>
        <v/>
      </c>
      <c r="AW149" s="90">
        <f>IF(D149="","",VLOOKUP(D149,MI_ME!$D$5:$AQ$336,39,0))</f>
        <v>0</v>
      </c>
      <c r="AX149" s="660"/>
    </row>
    <row r="150" spans="1:50" ht="18" hidden="1" customHeight="1" x14ac:dyDescent="0.3">
      <c r="A150" s="1792"/>
      <c r="B150" s="1537" t="s">
        <v>1100</v>
      </c>
      <c r="C150" s="779" t="s">
        <v>1101</v>
      </c>
      <c r="D150" s="779" t="s">
        <v>1102</v>
      </c>
      <c r="E150" s="1559">
        <v>926564289</v>
      </c>
      <c r="F150" s="771" t="s">
        <v>15</v>
      </c>
      <c r="G150" s="136"/>
      <c r="H150" s="137"/>
      <c r="I150" s="138"/>
      <c r="J150" s="139">
        <f>IF(ISERROR(VLOOKUP($C150,'LINHA 4'!$C$6:$BM$75,'Carga People'!J$2,0)),0,VLOOKUP($C150,'LINHA 4'!$C$6:$BM$75,'Carga People'!J$2,0))+IF(ISERROR(VLOOKUP($C150,'LINHA 5'!$C$6:$BM$145,'Carga People'!J$2,0)),0,VLOOKUP($C150,'LINHA 5'!$C$6:$BM$145,'Carga People'!J$2,0))</f>
        <v>0</v>
      </c>
      <c r="K150" s="140">
        <f>IF(ISERROR(VLOOKUP($C150,'LINHA 4'!$C$6:$BM$75,'Carga People'!K$2,0)),0,VLOOKUP($C150,'LINHA 4'!$C$6:$BM$75,'Carga People'!K$2,0))+IF(ISERROR(VLOOKUP($C150,'LINHA 5'!$C$6:$BM$145,'Carga People'!K$2,0)),0,VLOOKUP($C150,'LINHA 5'!$C$6:$BM$145,'Carga People'!K$2,0))</f>
        <v>0</v>
      </c>
      <c r="L150" s="140">
        <f>IF(ISERROR(VLOOKUP($C150,'LINHA 4'!$C$6:$BM$75,'Carga People'!L$2,0)),0,VLOOKUP($C150,'LINHA 4'!$C$6:$BM$75,'Carga People'!L$2,0))+IF(ISERROR(VLOOKUP($C150,'LINHA 5'!$C$6:$BM$145,'Carga People'!L$2,0)),0,VLOOKUP($C150,'LINHA 5'!$C$6:$BM$145,'Carga People'!L$2,0))</f>
        <v>0</v>
      </c>
      <c r="M150" s="140">
        <f>IF(ISERROR(VLOOKUP($C150,'LINHA 4'!$C$6:$BM$75,'Carga People'!M$2,0)),0,VLOOKUP($C150,'LINHA 4'!$C$6:$BM$75,'Carga People'!M$2,0))+IF(ISERROR(VLOOKUP($C150,'LINHA 5'!$C$6:$BM$145,'Carga People'!M$2,0)),0,VLOOKUP($C150,'LINHA 5'!$C$6:$BM$145,'Carga People'!M$2,0))</f>
        <v>0</v>
      </c>
      <c r="N150" s="140">
        <f>IF(ISERROR(VLOOKUP($C150,'LINHA 4'!$C$6:$BM$75,'Carga People'!N$2,0)),0,VLOOKUP($C150,'LINHA 4'!$C$6:$BM$75,'Carga People'!N$2,0))+IF(ISERROR(VLOOKUP($C150,'LINHA 5'!$C$6:$BM$145,'Carga People'!N$2,0)),0,VLOOKUP($C150,'LINHA 5'!$C$6:$BM$145,'Carga People'!N$2,0))</f>
        <v>0</v>
      </c>
      <c r="O150" s="140">
        <f>IF(ISERROR(VLOOKUP($C150,'LINHA 4'!$C$6:$BM$75,'Carga People'!O$2,0)),0,VLOOKUP($C150,'LINHA 4'!$C$6:$BM$75,'Carga People'!O$2,0))+IF(ISERROR(VLOOKUP($C150,'LINHA 5'!$C$6:$BM$145,'Carga People'!O$2,0)),0,VLOOKUP($C150,'LINHA 5'!$C$6:$BM$145,'Carga People'!O$2,0))</f>
        <v>0</v>
      </c>
      <c r="P150" s="140">
        <f>IF(ISERROR(VLOOKUP($C150,'LINHA 4'!$C$6:$BM$75,'Carga People'!P$2,0)),0,VLOOKUP($C150,'LINHA 4'!$C$6:$BM$75,'Carga People'!P$2,0))+IF(ISERROR(VLOOKUP($C150,'LINHA 5'!$C$6:$BM$145,'Carga People'!P$2,0)),0,VLOOKUP($C150,'LINHA 5'!$C$6:$BM$145,'Carga People'!P$2,0))</f>
        <v>0</v>
      </c>
      <c r="Q150" s="140">
        <f>IF(ISERROR(VLOOKUP($C150,'LINHA 4'!$C$6:$BM$75,'Carga People'!Q$2,0)),0,VLOOKUP($C150,'LINHA 4'!$C$6:$BM$75,'Carga People'!Q$2,0))+IF(ISERROR(VLOOKUP($C150,'LINHA 5'!$C$6:$BM$145,'Carga People'!Q$2,0)),0,VLOOKUP($C150,'LINHA 5'!$C$6:$BM$145,'Carga People'!Q$2,0))</f>
        <v>0</v>
      </c>
      <c r="R150" s="140">
        <f>IF(ISERROR(VLOOKUP($C150,'LINHA 4'!$C$6:$BM$75,'Carga People'!R$2,0)),0,VLOOKUP($C150,'LINHA 4'!$C$6:$BM$75,'Carga People'!R$2,0))+IF(ISERROR(VLOOKUP($C150,'LINHA 5'!$C$6:$BM$145,'Carga People'!R$2,0)),0,VLOOKUP($C150,'LINHA 5'!$C$6:$BM$145,'Carga People'!R$2,0))</f>
        <v>0</v>
      </c>
      <c r="S150" s="140">
        <f>IF(ISERROR(VLOOKUP($C150,'LINHA 4'!$C$6:$BM$75,'Carga People'!S$2,0)),0,VLOOKUP($C150,'LINHA 4'!$C$6:$BM$75,'Carga People'!S$2,0))+IF(ISERROR(VLOOKUP($C150,'LINHA 5'!$C$6:$BM$145,'Carga People'!S$2,0)),0,VLOOKUP($C150,'LINHA 5'!$C$6:$BM$145,'Carga People'!S$2,0))</f>
        <v>0</v>
      </c>
      <c r="T150" s="140">
        <f>IF(ISERROR(VLOOKUP($C150,'LINHA 4'!$C$6:$BM$75,'Carga People'!T$2,0)),0,VLOOKUP($C150,'LINHA 4'!$C$6:$BM$75,'Carga People'!T$2,0))+IF(ISERROR(VLOOKUP($C150,'LINHA 5'!$C$6:$BM$145,'Carga People'!T$2,0)),0,VLOOKUP($C150,'LINHA 5'!$C$6:$BM$145,'Carga People'!T$2,0))</f>
        <v>0</v>
      </c>
      <c r="U150" s="140">
        <f>IF(ISERROR(VLOOKUP($C150,'LINHA 4'!$C$6:$BM$75,'Carga People'!U$2,0)),0,VLOOKUP($C150,'LINHA 4'!$C$6:$BM$75,'Carga People'!U$2,0))+IF(ISERROR(VLOOKUP($C150,'LINHA 5'!$C$6:$BM$145,'Carga People'!U$2,0)),0,VLOOKUP($C150,'LINHA 5'!$C$6:$BM$145,'Carga People'!U$2,0))</f>
        <v>0</v>
      </c>
      <c r="V150" s="140">
        <f>IF(ISERROR(VLOOKUP($C150,'LINHA 4'!$C$6:$BM$75,'Carga People'!V$2,0)),0,VLOOKUP($C150,'LINHA 4'!$C$6:$BM$75,'Carga People'!V$2,0))+IF(ISERROR(VLOOKUP($C150,'LINHA 5'!$C$6:$BM$145,'Carga People'!V$2,0)),0,VLOOKUP($C150,'LINHA 5'!$C$6:$BM$145,'Carga People'!V$2,0))</f>
        <v>0</v>
      </c>
      <c r="W150" s="140">
        <f>IF(ISERROR(VLOOKUP($C150,'LINHA 4'!$C$6:$BM$75,'Carga People'!W$2,0)),0,VLOOKUP($C150,'LINHA 4'!$C$6:$BM$75,'Carga People'!W$2,0))+IF(ISERROR(VLOOKUP($C150,'LINHA 5'!$C$6:$BM$145,'Carga People'!W$2,0)),0,VLOOKUP($C150,'LINHA 5'!$C$6:$BM$145,'Carga People'!W$2,0))</f>
        <v>0</v>
      </c>
      <c r="X150" s="140">
        <f>IF(ISERROR(VLOOKUP($C150,'LINHA 4'!$C$6:$BM$75,'Carga People'!X$2,0)),0,VLOOKUP($C150,'LINHA 4'!$C$6:$BM$75,'Carga People'!X$2,0))+IF(ISERROR(VLOOKUP($C150,'LINHA 5'!$C$6:$BM$145,'Carga People'!X$2,0)),0,VLOOKUP($C150,'LINHA 5'!$C$6:$BM$145,'Carga People'!X$2,0))</f>
        <v>0</v>
      </c>
      <c r="Y150" s="140">
        <f>IF(ISERROR(VLOOKUP($C150,'LINHA 4'!$C$6:$BM$75,'Carga People'!Y$2,0)),0,VLOOKUP($C150,'LINHA 4'!$C$6:$BM$75,'Carga People'!Y$2,0))+IF(ISERROR(VLOOKUP($C150,'LINHA 5'!$C$6:$BM$145,'Carga People'!Y$2,0)),0,VLOOKUP($C150,'LINHA 5'!$C$6:$BM$145,'Carga People'!Y$2,0))</f>
        <v>0</v>
      </c>
      <c r="Z150" s="140">
        <f>IF(ISERROR(VLOOKUP($C150,'LINHA 4'!$C$6:$BM$75,'Carga People'!Z$2,0)),0,VLOOKUP($C150,'LINHA 4'!$C$6:$BM$75,'Carga People'!Z$2,0))+IF(ISERROR(VLOOKUP($C150,'LINHA 5'!$C$6:$BM$145,'Carga People'!Z$2,0)),0,VLOOKUP($C150,'LINHA 5'!$C$6:$BM$145,'Carga People'!Z$2,0))</f>
        <v>0</v>
      </c>
      <c r="AA150" s="140">
        <f>IF(ISERROR(VLOOKUP($C150,'LINHA 4'!$C$6:$BM$75,'Carga People'!AA$2,0)),0,VLOOKUP($C150,'LINHA 4'!$C$6:$BM$75,'Carga People'!AA$2,0))+IF(ISERROR(VLOOKUP($C150,'LINHA 5'!$C$6:$BM$145,'Carga People'!AA$2,0)),0,VLOOKUP($C150,'LINHA 5'!$C$6:$BM$145,'Carga People'!AA$2,0))</f>
        <v>0</v>
      </c>
      <c r="AB150" s="140">
        <f>IF(ISERROR(VLOOKUP($C150,'LINHA 4'!$C$6:$BM$75,'Carga People'!AB$2,0)),0,VLOOKUP($C150,'LINHA 4'!$C$6:$BM$75,'Carga People'!AB$2,0))+IF(ISERROR(VLOOKUP($C150,'LINHA 5'!$C$6:$BM$145,'Carga People'!AB$2,0)),0,VLOOKUP($C150,'LINHA 5'!$C$6:$BM$145,'Carga People'!AB$2,0))</f>
        <v>0</v>
      </c>
      <c r="AC150" s="140">
        <f>IF(ISERROR(VLOOKUP($C150,'LINHA 4'!$C$6:$BM$75,'Carga People'!AC$2,0)),0,VLOOKUP($C150,'LINHA 4'!$C$6:$BM$75,'Carga People'!AC$2,0))+IF(ISERROR(VLOOKUP($C150,'LINHA 5'!$C$6:$BM$145,'Carga People'!AC$2,0)),0,VLOOKUP($C150,'LINHA 5'!$C$6:$BM$145,'Carga People'!AC$2,0))</f>
        <v>0</v>
      </c>
      <c r="AD150" s="140">
        <f>IF(ISERROR(VLOOKUP($C150,'LINHA 4'!$C$6:$BM$75,'Carga People'!AD$2,0)),0,VLOOKUP($C150,'LINHA 4'!$C$6:$BM$75,'Carga People'!AD$2,0))+IF(ISERROR(VLOOKUP($C150,'LINHA 5'!$C$6:$BM$145,'Carga People'!AD$2,0)),0,VLOOKUP($C150,'LINHA 5'!$C$6:$BM$145,'Carga People'!AD$2,0))</f>
        <v>0</v>
      </c>
      <c r="AE150" s="140">
        <f>IF(ISERROR(VLOOKUP($C150,'LINHA 4'!$C$6:$BM$75,'Carga People'!AE$2,0)),0,VLOOKUP($C150,'LINHA 4'!$C$6:$BM$75,'Carga People'!AE$2,0))+IF(ISERROR(VLOOKUP($C150,'LINHA 5'!$C$6:$BM$145,'Carga People'!AE$2,0)),0,VLOOKUP($C150,'LINHA 5'!$C$6:$BM$145,'Carga People'!AE$2,0))</f>
        <v>0</v>
      </c>
      <c r="AF150" s="140">
        <f>IF(ISERROR(VLOOKUP($C150,'LINHA 4'!$C$6:$BM$75,'Carga People'!AF$2,0)),0,VLOOKUP($C150,'LINHA 4'!$C$6:$BM$75,'Carga People'!AF$2,0))+IF(ISERROR(VLOOKUP($C150,'LINHA 5'!$C$6:$BM$145,'Carga People'!AF$2,0)),0,VLOOKUP($C150,'LINHA 5'!$C$6:$BM$145,'Carga People'!AF$2,0))</f>
        <v>0</v>
      </c>
      <c r="AG150" s="140">
        <f>IF(ISERROR(VLOOKUP($C150,'LINHA 4'!$C$6:$BM$75,'Carga People'!AG$2,0)),0,VLOOKUP($C150,'LINHA 4'!$C$6:$BM$75,'Carga People'!AG$2,0))+IF(ISERROR(VLOOKUP($C150,'LINHA 5'!$C$6:$BM$145,'Carga People'!AG$2,0)),0,VLOOKUP($C150,'LINHA 5'!$C$6:$BM$145,'Carga People'!AG$2,0))</f>
        <v>0</v>
      </c>
      <c r="AH150" s="140">
        <f>IF(ISERROR(VLOOKUP($C150,'LINHA 4'!$C$6:$BM$75,'Carga People'!AH$2,0)),0,VLOOKUP($C150,'LINHA 4'!$C$6:$BM$75,'Carga People'!AH$2,0))+IF(ISERROR(VLOOKUP($C150,'LINHA 5'!$C$6:$BM$145,'Carga People'!AH$2,0)),0,VLOOKUP($C150,'LINHA 5'!$C$6:$BM$145,'Carga People'!AH$2,0))</f>
        <v>0</v>
      </c>
      <c r="AI150" s="140">
        <f>IF(ISERROR(VLOOKUP($C150,'LINHA 4'!$C$6:$BM$75,'Carga People'!AI$2,0)),0,VLOOKUP($C150,'LINHA 4'!$C$6:$BM$75,'Carga People'!AI$2,0))+IF(ISERROR(VLOOKUP($C150,'LINHA 5'!$C$6:$BM$145,'Carga People'!AI$2,0)),0,VLOOKUP($C150,'LINHA 5'!$C$6:$BM$145,'Carga People'!AI$2,0))</f>
        <v>0</v>
      </c>
      <c r="AJ150" s="140">
        <f>IF(ISERROR(VLOOKUP($C150,'LINHA 4'!$C$6:$BM$75,'Carga People'!AJ$2,0)),0,VLOOKUP($C150,'LINHA 4'!$C$6:$BM$75,'Carga People'!AJ$2,0))+IF(ISERROR(VLOOKUP($C150,'LINHA 5'!$C$6:$BM$145,'Carga People'!AJ$2,0)),0,VLOOKUP($C150,'LINHA 5'!$C$6:$BM$145,'Carga People'!AJ$2,0))</f>
        <v>0</v>
      </c>
      <c r="AK150" s="140">
        <f>IF(ISERROR(VLOOKUP($C150,'LINHA 4'!$C$6:$BM$75,'Carga People'!AK$2,0)),0,VLOOKUP($C150,'LINHA 4'!$C$6:$BM$75,'Carga People'!AK$2,0))+IF(ISERROR(VLOOKUP($C150,'LINHA 5'!$C$6:$BM$145,'Carga People'!AK$2,0)),0,VLOOKUP($C150,'LINHA 5'!$C$6:$BM$145,'Carga People'!AK$2,0))</f>
        <v>0</v>
      </c>
      <c r="AL150" s="140">
        <f>IF(ISERROR(VLOOKUP($C150,'LINHA 4'!$C$6:$BM$75,'Carga People'!AL$2,0)),0,VLOOKUP($C150,'LINHA 4'!$C$6:$BM$75,'Carga People'!AL$2,0))+IF(ISERROR(VLOOKUP($C150,'LINHA 5'!$C$6:$BM$145,'Carga People'!AL$2,0)),0,VLOOKUP($C150,'LINHA 5'!$C$6:$BM$145,'Carga People'!AL$2,0))</f>
        <v>0</v>
      </c>
      <c r="AM150" s="140">
        <f>IF(ISERROR(VLOOKUP($C150,'LINHA 4'!$C$6:$BM$75,'Carga People'!AM$2,0)),0,VLOOKUP($C150,'LINHA 4'!$C$6:$BM$75,'Carga People'!AM$2,0))+IF(ISERROR(VLOOKUP($C150,'LINHA 5'!$C$6:$BM$145,'Carga People'!AM$2,0)),0,VLOOKUP($C150,'LINHA 5'!$C$6:$BM$145,'Carga People'!AM$2,0))</f>
        <v>0</v>
      </c>
      <c r="AN150" s="140">
        <f>IF(ISERROR(VLOOKUP($C150,'LINHA 4'!$C$6:$BM$75,'Carga People'!AN$2,0)),0,VLOOKUP($C150,'LINHA 4'!$C$6:$BM$75,'Carga People'!AN$2,0))+IF(ISERROR(VLOOKUP($C150,'LINHA 5'!$C$6:$BM$145,'Carga People'!AN$2,0)),0,VLOOKUP($C150,'LINHA 5'!$C$6:$BM$145,'Carga People'!AN$2,0))</f>
        <v>0</v>
      </c>
      <c r="AO150" s="140">
        <f>IF(ISERROR(VLOOKUP($C150,'LINHA 4'!$C$6:$BM$75,'Carga People'!AO$2,0)),0,VLOOKUP($C150,'LINHA 4'!$C$6:$BM$75,'Carga People'!AO$2,0))+IF(ISERROR(VLOOKUP($C150,'LINHA 5'!$C$6:$BM$145,'Carga People'!AO$2,0)),0,VLOOKUP($C150,'LINHA 5'!$C$6:$BM$145,'Carga People'!AO$2,0))</f>
        <v>0</v>
      </c>
      <c r="AP150" s="140">
        <f>IF(ISERROR(VLOOKUP($C150,'LINHA 4'!$C$6:$BM$75,'Carga People'!AP$2,0)),0,VLOOKUP($C150,'LINHA 4'!$C$6:$BM$75,'Carga People'!AP$2,0))+IF(ISERROR(VLOOKUP($C150,'LINHA 5'!$C$6:$BM$145,'Carga People'!AP$2,0)),0,VLOOKUP($C150,'LINHA 5'!$C$6:$BM$145,'Carga People'!AP$2,0))</f>
        <v>0</v>
      </c>
      <c r="AQ150" s="140">
        <f>IF(ISERROR(VLOOKUP($C150,'LINHA 4'!$C$6:$BM$75,'Carga People'!AQ$2,0)),0,VLOOKUP($C150,'LINHA 4'!$C$6:$BM$75,'Carga People'!AQ$2,0))+IF(ISERROR(VLOOKUP($C150,'LINHA 5'!$C$6:$BM$145,'Carga People'!AQ$2,0)),0,VLOOKUP($C150,'LINHA 5'!$C$6:$BM$145,'Carga People'!AQ$2,0))</f>
        <v>0</v>
      </c>
      <c r="AR150" s="140">
        <f>IF(ISERROR(VLOOKUP($C150,'LINHA 4'!$C$6:$BM$75,'Carga People'!AR$2,0)),0,VLOOKUP($C150,'LINHA 4'!$C$6:$BM$75,'Carga People'!AR$2,0))+IF(ISERROR(VLOOKUP($C150,'LINHA 5'!$C$6:$BM$145,'Carga People'!AR$2,0)),0,VLOOKUP($C150,'LINHA 5'!$C$6:$BM$145,'Carga People'!AR$2,0))</f>
        <v>0</v>
      </c>
      <c r="AS150" s="140">
        <f>IF(ISERROR(VLOOKUP($C150,'LINHA 4'!$C$6:$BM$75,'Carga People'!AS$2,0)),0,VLOOKUP($C150,'LINHA 4'!$C$6:$BM$75,'Carga People'!AS$2,0))+IF(ISERROR(VLOOKUP($C150,'LINHA 5'!$C$6:$BM$145,'Carga People'!AS$2,0)),0,VLOOKUP($C150,'LINHA 5'!$C$6:$BM$145,'Carga People'!AS$2,0))</f>
        <v>0</v>
      </c>
      <c r="AT150" s="140">
        <f t="array" ref="AT150">IF(ISERROR(VLOOKUP($C150,'LINHA 4'!$C$6:$BM$52,'Carga People'!AT$2,0)),0,VLOOKUP($C150,'LINHA 4'!$C$6:$BM$52,'Carga People'!AT$2,0))</f>
        <v>0</v>
      </c>
      <c r="AU150" s="367">
        <f t="shared" si="19"/>
        <v>0</v>
      </c>
      <c r="AV150" s="780" t="str">
        <f t="shared" si="20"/>
        <v/>
      </c>
      <c r="AW150" s="90">
        <f>IF(D150="","",VLOOKUP(D150,MI_ME!$D$5:$AQ$336,39,0))</f>
        <v>0</v>
      </c>
      <c r="AX150" s="660"/>
    </row>
    <row r="151" spans="1:50" ht="18" hidden="1" customHeight="1" x14ac:dyDescent="0.3">
      <c r="A151" s="1792"/>
      <c r="B151" s="1537" t="s">
        <v>1103</v>
      </c>
      <c r="C151" s="779" t="s">
        <v>1104</v>
      </c>
      <c r="D151" s="779" t="s">
        <v>1105</v>
      </c>
      <c r="E151" s="1559">
        <v>926564290</v>
      </c>
      <c r="F151" s="342" t="s">
        <v>15</v>
      </c>
      <c r="G151" s="136"/>
      <c r="H151" s="137"/>
      <c r="I151" s="138"/>
      <c r="J151" s="139">
        <f>IF(ISERROR(VLOOKUP($C151,'LINHA 4'!$C$6:$BM$75,'Carga People'!J$2,0)),0,VLOOKUP($C151,'LINHA 4'!$C$6:$BM$75,'Carga People'!J$2,0))+IF(ISERROR(VLOOKUP($C151,'LINHA 5'!$C$6:$BM$145,'Carga People'!J$2,0)),0,VLOOKUP($C151,'LINHA 5'!$C$6:$BM$145,'Carga People'!J$2,0))</f>
        <v>0</v>
      </c>
      <c r="K151" s="140">
        <f>IF(ISERROR(VLOOKUP($C151,'LINHA 4'!$C$6:$BM$75,'Carga People'!K$2,0)),0,VLOOKUP($C151,'LINHA 4'!$C$6:$BM$75,'Carga People'!K$2,0))+IF(ISERROR(VLOOKUP($C151,'LINHA 5'!$C$6:$BM$145,'Carga People'!K$2,0)),0,VLOOKUP($C151,'LINHA 5'!$C$6:$BM$145,'Carga People'!K$2,0))</f>
        <v>0</v>
      </c>
      <c r="L151" s="140">
        <f>IF(ISERROR(VLOOKUP($C151,'LINHA 4'!$C$6:$BM$75,'Carga People'!L$2,0)),0,VLOOKUP($C151,'LINHA 4'!$C$6:$BM$75,'Carga People'!L$2,0))+IF(ISERROR(VLOOKUP($C151,'LINHA 5'!$C$6:$BM$145,'Carga People'!L$2,0)),0,VLOOKUP($C151,'LINHA 5'!$C$6:$BM$145,'Carga People'!L$2,0))</f>
        <v>0</v>
      </c>
      <c r="M151" s="140">
        <f>IF(ISERROR(VLOOKUP($C151,'LINHA 4'!$C$6:$BM$75,'Carga People'!M$2,0)),0,VLOOKUP($C151,'LINHA 4'!$C$6:$BM$75,'Carga People'!M$2,0))+IF(ISERROR(VLOOKUP($C151,'LINHA 5'!$C$6:$BM$145,'Carga People'!M$2,0)),0,VLOOKUP($C151,'LINHA 5'!$C$6:$BM$145,'Carga People'!M$2,0))</f>
        <v>0</v>
      </c>
      <c r="N151" s="140">
        <f>IF(ISERROR(VLOOKUP($C151,'LINHA 4'!$C$6:$BM$75,'Carga People'!N$2,0)),0,VLOOKUP($C151,'LINHA 4'!$C$6:$BM$75,'Carga People'!N$2,0))+IF(ISERROR(VLOOKUP($C151,'LINHA 5'!$C$6:$BM$145,'Carga People'!N$2,0)),0,VLOOKUP($C151,'LINHA 5'!$C$6:$BM$145,'Carga People'!N$2,0))</f>
        <v>0</v>
      </c>
      <c r="O151" s="140">
        <f>IF(ISERROR(VLOOKUP($C151,'LINHA 4'!$C$6:$BM$75,'Carga People'!O$2,0)),0,VLOOKUP($C151,'LINHA 4'!$C$6:$BM$75,'Carga People'!O$2,0))+IF(ISERROR(VLOOKUP($C151,'LINHA 5'!$C$6:$BM$145,'Carga People'!O$2,0)),0,VLOOKUP($C151,'LINHA 5'!$C$6:$BM$145,'Carga People'!O$2,0))</f>
        <v>0</v>
      </c>
      <c r="P151" s="140">
        <f>IF(ISERROR(VLOOKUP($C151,'LINHA 4'!$C$6:$BM$75,'Carga People'!P$2,0)),0,VLOOKUP($C151,'LINHA 4'!$C$6:$BM$75,'Carga People'!P$2,0))+IF(ISERROR(VLOOKUP($C151,'LINHA 5'!$C$6:$BM$145,'Carga People'!P$2,0)),0,VLOOKUP($C151,'LINHA 5'!$C$6:$BM$145,'Carga People'!P$2,0))</f>
        <v>0</v>
      </c>
      <c r="Q151" s="140">
        <f>IF(ISERROR(VLOOKUP($C151,'LINHA 4'!$C$6:$BM$75,'Carga People'!Q$2,0)),0,VLOOKUP($C151,'LINHA 4'!$C$6:$BM$75,'Carga People'!Q$2,0))+IF(ISERROR(VLOOKUP($C151,'LINHA 5'!$C$6:$BM$145,'Carga People'!Q$2,0)),0,VLOOKUP($C151,'LINHA 5'!$C$6:$BM$145,'Carga People'!Q$2,0))</f>
        <v>0</v>
      </c>
      <c r="R151" s="140">
        <f>IF(ISERROR(VLOOKUP($C151,'LINHA 4'!$C$6:$BM$75,'Carga People'!R$2,0)),0,VLOOKUP($C151,'LINHA 4'!$C$6:$BM$75,'Carga People'!R$2,0))+IF(ISERROR(VLOOKUP($C151,'LINHA 5'!$C$6:$BM$145,'Carga People'!R$2,0)),0,VLOOKUP($C151,'LINHA 5'!$C$6:$BM$145,'Carga People'!R$2,0))</f>
        <v>0</v>
      </c>
      <c r="S151" s="140">
        <f>IF(ISERROR(VLOOKUP($C151,'LINHA 4'!$C$6:$BM$75,'Carga People'!S$2,0)),0,VLOOKUP($C151,'LINHA 4'!$C$6:$BM$75,'Carga People'!S$2,0))+IF(ISERROR(VLOOKUP($C151,'LINHA 5'!$C$6:$BM$145,'Carga People'!S$2,0)),0,VLOOKUP($C151,'LINHA 5'!$C$6:$BM$145,'Carga People'!S$2,0))</f>
        <v>0</v>
      </c>
      <c r="T151" s="140">
        <f>IF(ISERROR(VLOOKUP($C151,'LINHA 4'!$C$6:$BM$75,'Carga People'!T$2,0)),0,VLOOKUP($C151,'LINHA 4'!$C$6:$BM$75,'Carga People'!T$2,0))+IF(ISERROR(VLOOKUP($C151,'LINHA 5'!$C$6:$BM$145,'Carga People'!T$2,0)),0,VLOOKUP($C151,'LINHA 5'!$C$6:$BM$145,'Carga People'!T$2,0))</f>
        <v>0</v>
      </c>
      <c r="U151" s="140">
        <f>IF(ISERROR(VLOOKUP($C151,'LINHA 4'!$C$6:$BM$75,'Carga People'!U$2,0)),0,VLOOKUP($C151,'LINHA 4'!$C$6:$BM$75,'Carga People'!U$2,0))+IF(ISERROR(VLOOKUP($C151,'LINHA 5'!$C$6:$BM$145,'Carga People'!U$2,0)),0,VLOOKUP($C151,'LINHA 5'!$C$6:$BM$145,'Carga People'!U$2,0))</f>
        <v>0</v>
      </c>
      <c r="V151" s="140">
        <f>IF(ISERROR(VLOOKUP($C151,'LINHA 4'!$C$6:$BM$75,'Carga People'!V$2,0)),0,VLOOKUP($C151,'LINHA 4'!$C$6:$BM$75,'Carga People'!V$2,0))+IF(ISERROR(VLOOKUP($C151,'LINHA 5'!$C$6:$BM$145,'Carga People'!V$2,0)),0,VLOOKUP($C151,'LINHA 5'!$C$6:$BM$145,'Carga People'!V$2,0))</f>
        <v>0</v>
      </c>
      <c r="W151" s="140">
        <f>IF(ISERROR(VLOOKUP($C151,'LINHA 4'!$C$6:$BM$75,'Carga People'!W$2,0)),0,VLOOKUP($C151,'LINHA 4'!$C$6:$BM$75,'Carga People'!W$2,0))+IF(ISERROR(VLOOKUP($C151,'LINHA 5'!$C$6:$BM$145,'Carga People'!W$2,0)),0,VLOOKUP($C151,'LINHA 5'!$C$6:$BM$145,'Carga People'!W$2,0))</f>
        <v>0</v>
      </c>
      <c r="X151" s="140">
        <f>IF(ISERROR(VLOOKUP($C151,'LINHA 4'!$C$6:$BM$75,'Carga People'!X$2,0)),0,VLOOKUP($C151,'LINHA 4'!$C$6:$BM$75,'Carga People'!X$2,0))+IF(ISERROR(VLOOKUP($C151,'LINHA 5'!$C$6:$BM$145,'Carga People'!X$2,0)),0,VLOOKUP($C151,'LINHA 5'!$C$6:$BM$145,'Carga People'!X$2,0))</f>
        <v>0</v>
      </c>
      <c r="Y151" s="140">
        <f>IF(ISERROR(VLOOKUP($C151,'LINHA 4'!$C$6:$BM$75,'Carga People'!Y$2,0)),0,VLOOKUP($C151,'LINHA 4'!$C$6:$BM$75,'Carga People'!Y$2,0))+IF(ISERROR(VLOOKUP($C151,'LINHA 5'!$C$6:$BM$145,'Carga People'!Y$2,0)),0,VLOOKUP($C151,'LINHA 5'!$C$6:$BM$145,'Carga People'!Y$2,0))</f>
        <v>0</v>
      </c>
      <c r="Z151" s="140">
        <f>IF(ISERROR(VLOOKUP($C151,'LINHA 4'!$C$6:$BM$75,'Carga People'!Z$2,0)),0,VLOOKUP($C151,'LINHA 4'!$C$6:$BM$75,'Carga People'!Z$2,0))+IF(ISERROR(VLOOKUP($C151,'LINHA 5'!$C$6:$BM$145,'Carga People'!Z$2,0)),0,VLOOKUP($C151,'LINHA 5'!$C$6:$BM$145,'Carga People'!Z$2,0))</f>
        <v>0</v>
      </c>
      <c r="AA151" s="140">
        <f>IF(ISERROR(VLOOKUP($C151,'LINHA 4'!$C$6:$BM$75,'Carga People'!AA$2,0)),0,VLOOKUP($C151,'LINHA 4'!$C$6:$BM$75,'Carga People'!AA$2,0))+IF(ISERROR(VLOOKUP($C151,'LINHA 5'!$C$6:$BM$145,'Carga People'!AA$2,0)),0,VLOOKUP($C151,'LINHA 5'!$C$6:$BM$145,'Carga People'!AA$2,0))</f>
        <v>0</v>
      </c>
      <c r="AB151" s="140">
        <f>IF(ISERROR(VLOOKUP($C151,'LINHA 4'!$C$6:$BM$75,'Carga People'!AB$2,0)),0,VLOOKUP($C151,'LINHA 4'!$C$6:$BM$75,'Carga People'!AB$2,0))+IF(ISERROR(VLOOKUP($C151,'LINHA 5'!$C$6:$BM$145,'Carga People'!AB$2,0)),0,VLOOKUP($C151,'LINHA 5'!$C$6:$BM$145,'Carga People'!AB$2,0))</f>
        <v>0</v>
      </c>
      <c r="AC151" s="140">
        <f>IF(ISERROR(VLOOKUP($C151,'LINHA 4'!$C$6:$BM$75,'Carga People'!AC$2,0)),0,VLOOKUP($C151,'LINHA 4'!$C$6:$BM$75,'Carga People'!AC$2,0))+IF(ISERROR(VLOOKUP($C151,'LINHA 5'!$C$6:$BM$145,'Carga People'!AC$2,0)),0,VLOOKUP($C151,'LINHA 5'!$C$6:$BM$145,'Carga People'!AC$2,0))</f>
        <v>0</v>
      </c>
      <c r="AD151" s="140">
        <f>IF(ISERROR(VLOOKUP($C151,'LINHA 4'!$C$6:$BM$75,'Carga People'!AD$2,0)),0,VLOOKUP($C151,'LINHA 4'!$C$6:$BM$75,'Carga People'!AD$2,0))+IF(ISERROR(VLOOKUP($C151,'LINHA 5'!$C$6:$BM$145,'Carga People'!AD$2,0)),0,VLOOKUP($C151,'LINHA 5'!$C$6:$BM$145,'Carga People'!AD$2,0))</f>
        <v>0</v>
      </c>
      <c r="AE151" s="140">
        <f>IF(ISERROR(VLOOKUP($C151,'LINHA 4'!$C$6:$BM$75,'Carga People'!AE$2,0)),0,VLOOKUP($C151,'LINHA 4'!$C$6:$BM$75,'Carga People'!AE$2,0))+IF(ISERROR(VLOOKUP($C151,'LINHA 5'!$C$6:$BM$145,'Carga People'!AE$2,0)),0,VLOOKUP($C151,'LINHA 5'!$C$6:$BM$145,'Carga People'!AE$2,0))</f>
        <v>0</v>
      </c>
      <c r="AF151" s="140">
        <f>IF(ISERROR(VLOOKUP($C151,'LINHA 4'!$C$6:$BM$75,'Carga People'!AF$2,0)),0,VLOOKUP($C151,'LINHA 4'!$C$6:$BM$75,'Carga People'!AF$2,0))+IF(ISERROR(VLOOKUP($C151,'LINHA 5'!$C$6:$BM$145,'Carga People'!AF$2,0)),0,VLOOKUP($C151,'LINHA 5'!$C$6:$BM$145,'Carga People'!AF$2,0))</f>
        <v>0</v>
      </c>
      <c r="AG151" s="140">
        <f>IF(ISERROR(VLOOKUP($C151,'LINHA 4'!$C$6:$BM$75,'Carga People'!AG$2,0)),0,VLOOKUP($C151,'LINHA 4'!$C$6:$BM$75,'Carga People'!AG$2,0))+IF(ISERROR(VLOOKUP($C151,'LINHA 5'!$C$6:$BM$145,'Carga People'!AG$2,0)),0,VLOOKUP($C151,'LINHA 5'!$C$6:$BM$145,'Carga People'!AG$2,0))</f>
        <v>0</v>
      </c>
      <c r="AH151" s="140">
        <f>IF(ISERROR(VLOOKUP($C151,'LINHA 4'!$C$6:$BM$75,'Carga People'!AH$2,0)),0,VLOOKUP($C151,'LINHA 4'!$C$6:$BM$75,'Carga People'!AH$2,0))+IF(ISERROR(VLOOKUP($C151,'LINHA 5'!$C$6:$BM$145,'Carga People'!AH$2,0)),0,VLOOKUP($C151,'LINHA 5'!$C$6:$BM$145,'Carga People'!AH$2,0))</f>
        <v>0</v>
      </c>
      <c r="AI151" s="140">
        <f>IF(ISERROR(VLOOKUP($C151,'LINHA 4'!$C$6:$BM$75,'Carga People'!AI$2,0)),0,VLOOKUP($C151,'LINHA 4'!$C$6:$BM$75,'Carga People'!AI$2,0))+IF(ISERROR(VLOOKUP($C151,'LINHA 5'!$C$6:$BM$145,'Carga People'!AI$2,0)),0,VLOOKUP($C151,'LINHA 5'!$C$6:$BM$145,'Carga People'!AI$2,0))</f>
        <v>0</v>
      </c>
      <c r="AJ151" s="140">
        <f>IF(ISERROR(VLOOKUP($C151,'LINHA 4'!$C$6:$BM$75,'Carga People'!AJ$2,0)),0,VLOOKUP($C151,'LINHA 4'!$C$6:$BM$75,'Carga People'!AJ$2,0))+IF(ISERROR(VLOOKUP($C151,'LINHA 5'!$C$6:$BM$145,'Carga People'!AJ$2,0)),0,VLOOKUP($C151,'LINHA 5'!$C$6:$BM$145,'Carga People'!AJ$2,0))</f>
        <v>0</v>
      </c>
      <c r="AK151" s="140">
        <f>IF(ISERROR(VLOOKUP($C151,'LINHA 4'!$C$6:$BM$75,'Carga People'!AK$2,0)),0,VLOOKUP($C151,'LINHA 4'!$C$6:$BM$75,'Carga People'!AK$2,0))+IF(ISERROR(VLOOKUP($C151,'LINHA 5'!$C$6:$BM$145,'Carga People'!AK$2,0)),0,VLOOKUP($C151,'LINHA 5'!$C$6:$BM$145,'Carga People'!AK$2,0))</f>
        <v>0</v>
      </c>
      <c r="AL151" s="140">
        <f>IF(ISERROR(VLOOKUP($C151,'LINHA 4'!$C$6:$BM$75,'Carga People'!AL$2,0)),0,VLOOKUP($C151,'LINHA 4'!$C$6:$BM$75,'Carga People'!AL$2,0))+IF(ISERROR(VLOOKUP($C151,'LINHA 5'!$C$6:$BM$145,'Carga People'!AL$2,0)),0,VLOOKUP($C151,'LINHA 5'!$C$6:$BM$145,'Carga People'!AL$2,0))</f>
        <v>0</v>
      </c>
      <c r="AM151" s="140">
        <f>IF(ISERROR(VLOOKUP($C151,'LINHA 4'!$C$6:$BM$75,'Carga People'!AM$2,0)),0,VLOOKUP($C151,'LINHA 4'!$C$6:$BM$75,'Carga People'!AM$2,0))+IF(ISERROR(VLOOKUP($C151,'LINHA 5'!$C$6:$BM$145,'Carga People'!AM$2,0)),0,VLOOKUP($C151,'LINHA 5'!$C$6:$BM$145,'Carga People'!AM$2,0))</f>
        <v>0</v>
      </c>
      <c r="AN151" s="140">
        <f>IF(ISERROR(VLOOKUP($C151,'LINHA 4'!$C$6:$BM$75,'Carga People'!AN$2,0)),0,VLOOKUP($C151,'LINHA 4'!$C$6:$BM$75,'Carga People'!AN$2,0))+IF(ISERROR(VLOOKUP($C151,'LINHA 5'!$C$6:$BM$145,'Carga People'!AN$2,0)),0,VLOOKUP($C151,'LINHA 5'!$C$6:$BM$145,'Carga People'!AN$2,0))</f>
        <v>0</v>
      </c>
      <c r="AO151" s="140">
        <f>IF(ISERROR(VLOOKUP($C151,'LINHA 4'!$C$6:$BM$75,'Carga People'!AO$2,0)),0,VLOOKUP($C151,'LINHA 4'!$C$6:$BM$75,'Carga People'!AO$2,0))+IF(ISERROR(VLOOKUP($C151,'LINHA 5'!$C$6:$BM$145,'Carga People'!AO$2,0)),0,VLOOKUP($C151,'LINHA 5'!$C$6:$BM$145,'Carga People'!AO$2,0))</f>
        <v>0</v>
      </c>
      <c r="AP151" s="140">
        <f>IF(ISERROR(VLOOKUP($C151,'LINHA 4'!$C$6:$BM$75,'Carga People'!AP$2,0)),0,VLOOKUP($C151,'LINHA 4'!$C$6:$BM$75,'Carga People'!AP$2,0))+IF(ISERROR(VLOOKUP($C151,'LINHA 5'!$C$6:$BM$145,'Carga People'!AP$2,0)),0,VLOOKUP($C151,'LINHA 5'!$C$6:$BM$145,'Carga People'!AP$2,0))</f>
        <v>0</v>
      </c>
      <c r="AQ151" s="140">
        <f>IF(ISERROR(VLOOKUP($C151,'LINHA 4'!$C$6:$BM$75,'Carga People'!AQ$2,0)),0,VLOOKUP($C151,'LINHA 4'!$C$6:$BM$75,'Carga People'!AQ$2,0))+IF(ISERROR(VLOOKUP($C151,'LINHA 5'!$C$6:$BM$145,'Carga People'!AQ$2,0)),0,VLOOKUP($C151,'LINHA 5'!$C$6:$BM$145,'Carga People'!AQ$2,0))</f>
        <v>0</v>
      </c>
      <c r="AR151" s="140">
        <f>IF(ISERROR(VLOOKUP($C151,'LINHA 4'!$C$6:$BM$75,'Carga People'!AR$2,0)),0,VLOOKUP($C151,'LINHA 4'!$C$6:$BM$75,'Carga People'!AR$2,0))+IF(ISERROR(VLOOKUP($C151,'LINHA 5'!$C$6:$BM$145,'Carga People'!AR$2,0)),0,VLOOKUP($C151,'LINHA 5'!$C$6:$BM$145,'Carga People'!AR$2,0))</f>
        <v>0</v>
      </c>
      <c r="AS151" s="140">
        <f>IF(ISERROR(VLOOKUP($C151,'LINHA 4'!$C$6:$BM$75,'Carga People'!AS$2,0)),0,VLOOKUP($C151,'LINHA 4'!$C$6:$BM$75,'Carga People'!AS$2,0))+IF(ISERROR(VLOOKUP($C151,'LINHA 5'!$C$6:$BM$145,'Carga People'!AS$2,0)),0,VLOOKUP($C151,'LINHA 5'!$C$6:$BM$145,'Carga People'!AS$2,0))</f>
        <v>0</v>
      </c>
      <c r="AT151" s="140">
        <f t="array" ref="AT151">IF(ISERROR(VLOOKUP($C151,'LINHA 4'!$C$6:$BM$52,'Carga People'!AT$2,0)),0,VLOOKUP($C151,'LINHA 4'!$C$6:$BM$52,'Carga People'!AT$2,0))</f>
        <v>0</v>
      </c>
      <c r="AU151" s="367">
        <f t="shared" si="19"/>
        <v>0</v>
      </c>
      <c r="AV151" s="780" t="str">
        <f t="shared" si="20"/>
        <v/>
      </c>
      <c r="AW151" s="90">
        <f>IF(D151="","",VLOOKUP(D151,MI_ME!$D$5:$AQ$336,39,0))</f>
        <v>0</v>
      </c>
      <c r="AX151" s="660"/>
    </row>
    <row r="152" spans="1:50" ht="18" hidden="1" customHeight="1" x14ac:dyDescent="0.3">
      <c r="A152" s="1792"/>
      <c r="B152" s="1537" t="s">
        <v>1106</v>
      </c>
      <c r="C152" s="779" t="s">
        <v>1107</v>
      </c>
      <c r="D152" s="779" t="s">
        <v>1108</v>
      </c>
      <c r="E152" s="1559">
        <v>926564291</v>
      </c>
      <c r="F152" s="28" t="s">
        <v>15</v>
      </c>
      <c r="G152" s="136"/>
      <c r="H152" s="137"/>
      <c r="I152" s="138"/>
      <c r="J152" s="139">
        <f>IF(ISERROR(VLOOKUP($C152,'LINHA 4'!$C$6:$BM$75,'Carga People'!J$2,0)),0,VLOOKUP($C152,'LINHA 4'!$C$6:$BM$75,'Carga People'!J$2,0))+IF(ISERROR(VLOOKUP($C152,'LINHA 5'!$C$6:$BM$145,'Carga People'!J$2,0)),0,VLOOKUP($C152,'LINHA 5'!$C$6:$BM$145,'Carga People'!J$2,0))</f>
        <v>0</v>
      </c>
      <c r="K152" s="140">
        <f>IF(ISERROR(VLOOKUP($C152,'LINHA 4'!$C$6:$BM$75,'Carga People'!K$2,0)),0,VLOOKUP($C152,'LINHA 4'!$C$6:$BM$75,'Carga People'!K$2,0))+IF(ISERROR(VLOOKUP($C152,'LINHA 5'!$C$6:$BM$145,'Carga People'!K$2,0)),0,VLOOKUP($C152,'LINHA 5'!$C$6:$BM$145,'Carga People'!K$2,0))</f>
        <v>0</v>
      </c>
      <c r="L152" s="140">
        <f>IF(ISERROR(VLOOKUP($C152,'LINHA 4'!$C$6:$BM$75,'Carga People'!L$2,0)),0,VLOOKUP($C152,'LINHA 4'!$C$6:$BM$75,'Carga People'!L$2,0))+IF(ISERROR(VLOOKUP($C152,'LINHA 5'!$C$6:$BM$145,'Carga People'!L$2,0)),0,VLOOKUP($C152,'LINHA 5'!$C$6:$BM$145,'Carga People'!L$2,0))</f>
        <v>0</v>
      </c>
      <c r="M152" s="140">
        <f>IF(ISERROR(VLOOKUP($C152,'LINHA 4'!$C$6:$BM$75,'Carga People'!M$2,0)),0,VLOOKUP($C152,'LINHA 4'!$C$6:$BM$75,'Carga People'!M$2,0))+IF(ISERROR(VLOOKUP($C152,'LINHA 5'!$C$6:$BM$145,'Carga People'!M$2,0)),0,VLOOKUP($C152,'LINHA 5'!$C$6:$BM$145,'Carga People'!M$2,0))</f>
        <v>0</v>
      </c>
      <c r="N152" s="140">
        <f>IF(ISERROR(VLOOKUP($C152,'LINHA 4'!$C$6:$BM$75,'Carga People'!N$2,0)),0,VLOOKUP($C152,'LINHA 4'!$C$6:$BM$75,'Carga People'!N$2,0))+IF(ISERROR(VLOOKUP($C152,'LINHA 5'!$C$6:$BM$145,'Carga People'!N$2,0)),0,VLOOKUP($C152,'LINHA 5'!$C$6:$BM$145,'Carga People'!N$2,0))</f>
        <v>0</v>
      </c>
      <c r="O152" s="140">
        <f>IF(ISERROR(VLOOKUP($C152,'LINHA 4'!$C$6:$BM$75,'Carga People'!O$2,0)),0,VLOOKUP($C152,'LINHA 4'!$C$6:$BM$75,'Carga People'!O$2,0))+IF(ISERROR(VLOOKUP($C152,'LINHA 5'!$C$6:$BM$145,'Carga People'!O$2,0)),0,VLOOKUP($C152,'LINHA 5'!$C$6:$BM$145,'Carga People'!O$2,0))</f>
        <v>0</v>
      </c>
      <c r="P152" s="140">
        <f>IF(ISERROR(VLOOKUP($C152,'LINHA 4'!$C$6:$BM$75,'Carga People'!P$2,0)),0,VLOOKUP($C152,'LINHA 4'!$C$6:$BM$75,'Carga People'!P$2,0))+IF(ISERROR(VLOOKUP($C152,'LINHA 5'!$C$6:$BM$145,'Carga People'!P$2,0)),0,VLOOKUP($C152,'LINHA 5'!$C$6:$BM$145,'Carga People'!P$2,0))</f>
        <v>0</v>
      </c>
      <c r="Q152" s="140">
        <f>IF(ISERROR(VLOOKUP($C152,'LINHA 4'!$C$6:$BM$75,'Carga People'!Q$2,0)),0,VLOOKUP($C152,'LINHA 4'!$C$6:$BM$75,'Carga People'!Q$2,0))+IF(ISERROR(VLOOKUP($C152,'LINHA 5'!$C$6:$BM$145,'Carga People'!Q$2,0)),0,VLOOKUP($C152,'LINHA 5'!$C$6:$BM$145,'Carga People'!Q$2,0))</f>
        <v>0</v>
      </c>
      <c r="R152" s="140">
        <f>IF(ISERROR(VLOOKUP($C152,'LINHA 4'!$C$6:$BM$75,'Carga People'!R$2,0)),0,VLOOKUP($C152,'LINHA 4'!$C$6:$BM$75,'Carga People'!R$2,0))+IF(ISERROR(VLOOKUP($C152,'LINHA 5'!$C$6:$BM$145,'Carga People'!R$2,0)),0,VLOOKUP($C152,'LINHA 5'!$C$6:$BM$145,'Carga People'!R$2,0))</f>
        <v>0</v>
      </c>
      <c r="S152" s="140">
        <f>IF(ISERROR(VLOOKUP($C152,'LINHA 4'!$C$6:$BM$75,'Carga People'!S$2,0)),0,VLOOKUP($C152,'LINHA 4'!$C$6:$BM$75,'Carga People'!S$2,0))+IF(ISERROR(VLOOKUP($C152,'LINHA 5'!$C$6:$BM$145,'Carga People'!S$2,0)),0,VLOOKUP($C152,'LINHA 5'!$C$6:$BM$145,'Carga People'!S$2,0))</f>
        <v>0</v>
      </c>
      <c r="T152" s="140">
        <f>IF(ISERROR(VLOOKUP($C152,'LINHA 4'!$C$6:$BM$75,'Carga People'!T$2,0)),0,VLOOKUP($C152,'LINHA 4'!$C$6:$BM$75,'Carga People'!T$2,0))+IF(ISERROR(VLOOKUP($C152,'LINHA 5'!$C$6:$BM$145,'Carga People'!T$2,0)),0,VLOOKUP($C152,'LINHA 5'!$C$6:$BM$145,'Carga People'!T$2,0))</f>
        <v>0</v>
      </c>
      <c r="U152" s="140">
        <f>IF(ISERROR(VLOOKUP($C152,'LINHA 4'!$C$6:$BM$75,'Carga People'!U$2,0)),0,VLOOKUP($C152,'LINHA 4'!$C$6:$BM$75,'Carga People'!U$2,0))+IF(ISERROR(VLOOKUP($C152,'LINHA 5'!$C$6:$BM$145,'Carga People'!U$2,0)),0,VLOOKUP($C152,'LINHA 5'!$C$6:$BM$145,'Carga People'!U$2,0))</f>
        <v>0</v>
      </c>
      <c r="V152" s="140">
        <f>IF(ISERROR(VLOOKUP($C152,'LINHA 4'!$C$6:$BM$75,'Carga People'!V$2,0)),0,VLOOKUP($C152,'LINHA 4'!$C$6:$BM$75,'Carga People'!V$2,0))+IF(ISERROR(VLOOKUP($C152,'LINHA 5'!$C$6:$BM$145,'Carga People'!V$2,0)),0,VLOOKUP($C152,'LINHA 5'!$C$6:$BM$145,'Carga People'!V$2,0))</f>
        <v>0</v>
      </c>
      <c r="W152" s="140">
        <f>IF(ISERROR(VLOOKUP($C152,'LINHA 4'!$C$6:$BM$75,'Carga People'!W$2,0)),0,VLOOKUP($C152,'LINHA 4'!$C$6:$BM$75,'Carga People'!W$2,0))+IF(ISERROR(VLOOKUP($C152,'LINHA 5'!$C$6:$BM$145,'Carga People'!W$2,0)),0,VLOOKUP($C152,'LINHA 5'!$C$6:$BM$145,'Carga People'!W$2,0))</f>
        <v>0</v>
      </c>
      <c r="X152" s="140">
        <f>IF(ISERROR(VLOOKUP($C152,'LINHA 4'!$C$6:$BM$75,'Carga People'!X$2,0)),0,VLOOKUP($C152,'LINHA 4'!$C$6:$BM$75,'Carga People'!X$2,0))+IF(ISERROR(VLOOKUP($C152,'LINHA 5'!$C$6:$BM$145,'Carga People'!X$2,0)),0,VLOOKUP($C152,'LINHA 5'!$C$6:$BM$145,'Carga People'!X$2,0))</f>
        <v>0</v>
      </c>
      <c r="Y152" s="140">
        <f>IF(ISERROR(VLOOKUP($C152,'LINHA 4'!$C$6:$BM$75,'Carga People'!Y$2,0)),0,VLOOKUP($C152,'LINHA 4'!$C$6:$BM$75,'Carga People'!Y$2,0))+IF(ISERROR(VLOOKUP($C152,'LINHA 5'!$C$6:$BM$145,'Carga People'!Y$2,0)),0,VLOOKUP($C152,'LINHA 5'!$C$6:$BM$145,'Carga People'!Y$2,0))</f>
        <v>0</v>
      </c>
      <c r="Z152" s="140">
        <f>IF(ISERROR(VLOOKUP($C152,'LINHA 4'!$C$6:$BM$75,'Carga People'!Z$2,0)),0,VLOOKUP($C152,'LINHA 4'!$C$6:$BM$75,'Carga People'!Z$2,0))+IF(ISERROR(VLOOKUP($C152,'LINHA 5'!$C$6:$BM$145,'Carga People'!Z$2,0)),0,VLOOKUP($C152,'LINHA 5'!$C$6:$BM$145,'Carga People'!Z$2,0))</f>
        <v>0</v>
      </c>
      <c r="AA152" s="140">
        <f>IF(ISERROR(VLOOKUP($C152,'LINHA 4'!$C$6:$BM$75,'Carga People'!AA$2,0)),0,VLOOKUP($C152,'LINHA 4'!$C$6:$BM$75,'Carga People'!AA$2,0))+IF(ISERROR(VLOOKUP($C152,'LINHA 5'!$C$6:$BM$145,'Carga People'!AA$2,0)),0,VLOOKUP($C152,'LINHA 5'!$C$6:$BM$145,'Carga People'!AA$2,0))</f>
        <v>0</v>
      </c>
      <c r="AB152" s="140">
        <f>IF(ISERROR(VLOOKUP($C152,'LINHA 4'!$C$6:$BM$75,'Carga People'!AB$2,0)),0,VLOOKUP($C152,'LINHA 4'!$C$6:$BM$75,'Carga People'!AB$2,0))+IF(ISERROR(VLOOKUP($C152,'LINHA 5'!$C$6:$BM$145,'Carga People'!AB$2,0)),0,VLOOKUP($C152,'LINHA 5'!$C$6:$BM$145,'Carga People'!AB$2,0))</f>
        <v>0</v>
      </c>
      <c r="AC152" s="140">
        <f>IF(ISERROR(VLOOKUP($C152,'LINHA 4'!$C$6:$BM$75,'Carga People'!AC$2,0)),0,VLOOKUP($C152,'LINHA 4'!$C$6:$BM$75,'Carga People'!AC$2,0))+IF(ISERROR(VLOOKUP($C152,'LINHA 5'!$C$6:$BM$145,'Carga People'!AC$2,0)),0,VLOOKUP($C152,'LINHA 5'!$C$6:$BM$145,'Carga People'!AC$2,0))</f>
        <v>0</v>
      </c>
      <c r="AD152" s="140">
        <f>IF(ISERROR(VLOOKUP($C152,'LINHA 4'!$C$6:$BM$75,'Carga People'!AD$2,0)),0,VLOOKUP($C152,'LINHA 4'!$C$6:$BM$75,'Carga People'!AD$2,0))+IF(ISERROR(VLOOKUP($C152,'LINHA 5'!$C$6:$BM$145,'Carga People'!AD$2,0)),0,VLOOKUP($C152,'LINHA 5'!$C$6:$BM$145,'Carga People'!AD$2,0))</f>
        <v>0</v>
      </c>
      <c r="AE152" s="140">
        <f>IF(ISERROR(VLOOKUP($C152,'LINHA 4'!$C$6:$BM$75,'Carga People'!AE$2,0)),0,VLOOKUP($C152,'LINHA 4'!$C$6:$BM$75,'Carga People'!AE$2,0))+IF(ISERROR(VLOOKUP($C152,'LINHA 5'!$C$6:$BM$145,'Carga People'!AE$2,0)),0,VLOOKUP($C152,'LINHA 5'!$C$6:$BM$145,'Carga People'!AE$2,0))</f>
        <v>0</v>
      </c>
      <c r="AF152" s="140">
        <f>IF(ISERROR(VLOOKUP($C152,'LINHA 4'!$C$6:$BM$75,'Carga People'!AF$2,0)),0,VLOOKUP($C152,'LINHA 4'!$C$6:$BM$75,'Carga People'!AF$2,0))+IF(ISERROR(VLOOKUP($C152,'LINHA 5'!$C$6:$BM$145,'Carga People'!AF$2,0)),0,VLOOKUP($C152,'LINHA 5'!$C$6:$BM$145,'Carga People'!AF$2,0))</f>
        <v>0</v>
      </c>
      <c r="AG152" s="140">
        <f>IF(ISERROR(VLOOKUP($C152,'LINHA 4'!$C$6:$BM$75,'Carga People'!AG$2,0)),0,VLOOKUP($C152,'LINHA 4'!$C$6:$BM$75,'Carga People'!AG$2,0))+IF(ISERROR(VLOOKUP($C152,'LINHA 5'!$C$6:$BM$145,'Carga People'!AG$2,0)),0,VLOOKUP($C152,'LINHA 5'!$C$6:$BM$145,'Carga People'!AG$2,0))</f>
        <v>0</v>
      </c>
      <c r="AH152" s="140">
        <f>IF(ISERROR(VLOOKUP($C152,'LINHA 4'!$C$6:$BM$75,'Carga People'!AH$2,0)),0,VLOOKUP($C152,'LINHA 4'!$C$6:$BM$75,'Carga People'!AH$2,0))+IF(ISERROR(VLOOKUP($C152,'LINHA 5'!$C$6:$BM$145,'Carga People'!AH$2,0)),0,VLOOKUP($C152,'LINHA 5'!$C$6:$BM$145,'Carga People'!AH$2,0))</f>
        <v>0</v>
      </c>
      <c r="AI152" s="140">
        <f>IF(ISERROR(VLOOKUP($C152,'LINHA 4'!$C$6:$BM$75,'Carga People'!AI$2,0)),0,VLOOKUP($C152,'LINHA 4'!$C$6:$BM$75,'Carga People'!AI$2,0))+IF(ISERROR(VLOOKUP($C152,'LINHA 5'!$C$6:$BM$145,'Carga People'!AI$2,0)),0,VLOOKUP($C152,'LINHA 5'!$C$6:$BM$145,'Carga People'!AI$2,0))</f>
        <v>0</v>
      </c>
      <c r="AJ152" s="140">
        <f>IF(ISERROR(VLOOKUP($C152,'LINHA 4'!$C$6:$BM$75,'Carga People'!AJ$2,0)),0,VLOOKUP($C152,'LINHA 4'!$C$6:$BM$75,'Carga People'!AJ$2,0))+IF(ISERROR(VLOOKUP($C152,'LINHA 5'!$C$6:$BM$145,'Carga People'!AJ$2,0)),0,VLOOKUP($C152,'LINHA 5'!$C$6:$BM$145,'Carga People'!AJ$2,0))</f>
        <v>0</v>
      </c>
      <c r="AK152" s="140">
        <f>IF(ISERROR(VLOOKUP($C152,'LINHA 4'!$C$6:$BM$75,'Carga People'!AK$2,0)),0,VLOOKUP($C152,'LINHA 4'!$C$6:$BM$75,'Carga People'!AK$2,0))+IF(ISERROR(VLOOKUP($C152,'LINHA 5'!$C$6:$BM$145,'Carga People'!AK$2,0)),0,VLOOKUP($C152,'LINHA 5'!$C$6:$BM$145,'Carga People'!AK$2,0))</f>
        <v>0</v>
      </c>
      <c r="AL152" s="140">
        <f>IF(ISERROR(VLOOKUP($C152,'LINHA 4'!$C$6:$BM$75,'Carga People'!AL$2,0)),0,VLOOKUP($C152,'LINHA 4'!$C$6:$BM$75,'Carga People'!AL$2,0))+IF(ISERROR(VLOOKUP($C152,'LINHA 5'!$C$6:$BM$145,'Carga People'!AL$2,0)),0,VLOOKUP($C152,'LINHA 5'!$C$6:$BM$145,'Carga People'!AL$2,0))</f>
        <v>0</v>
      </c>
      <c r="AM152" s="140">
        <f>IF(ISERROR(VLOOKUP($C152,'LINHA 4'!$C$6:$BM$75,'Carga People'!AM$2,0)),0,VLOOKUP($C152,'LINHA 4'!$C$6:$BM$75,'Carga People'!AM$2,0))+IF(ISERROR(VLOOKUP($C152,'LINHA 5'!$C$6:$BM$145,'Carga People'!AM$2,0)),0,VLOOKUP($C152,'LINHA 5'!$C$6:$BM$145,'Carga People'!AM$2,0))</f>
        <v>0</v>
      </c>
      <c r="AN152" s="140">
        <f>IF(ISERROR(VLOOKUP($C152,'LINHA 4'!$C$6:$BM$75,'Carga People'!AN$2,0)),0,VLOOKUP($C152,'LINHA 4'!$C$6:$BM$75,'Carga People'!AN$2,0))+IF(ISERROR(VLOOKUP($C152,'LINHA 5'!$C$6:$BM$145,'Carga People'!AN$2,0)),0,VLOOKUP($C152,'LINHA 5'!$C$6:$BM$145,'Carga People'!AN$2,0))</f>
        <v>0</v>
      </c>
      <c r="AO152" s="140">
        <f>IF(ISERROR(VLOOKUP($C152,'LINHA 4'!$C$6:$BM$75,'Carga People'!AO$2,0)),0,VLOOKUP($C152,'LINHA 4'!$C$6:$BM$75,'Carga People'!AO$2,0))+IF(ISERROR(VLOOKUP($C152,'LINHA 5'!$C$6:$BM$145,'Carga People'!AO$2,0)),0,VLOOKUP($C152,'LINHA 5'!$C$6:$BM$145,'Carga People'!AO$2,0))</f>
        <v>0</v>
      </c>
      <c r="AP152" s="140">
        <f>IF(ISERROR(VLOOKUP($C152,'LINHA 4'!$C$6:$BM$75,'Carga People'!AP$2,0)),0,VLOOKUP($C152,'LINHA 4'!$C$6:$BM$75,'Carga People'!AP$2,0))+IF(ISERROR(VLOOKUP($C152,'LINHA 5'!$C$6:$BM$145,'Carga People'!AP$2,0)),0,VLOOKUP($C152,'LINHA 5'!$C$6:$BM$145,'Carga People'!AP$2,0))</f>
        <v>0</v>
      </c>
      <c r="AQ152" s="140">
        <f>IF(ISERROR(VLOOKUP($C152,'LINHA 4'!$C$6:$BM$75,'Carga People'!AQ$2,0)),0,VLOOKUP($C152,'LINHA 4'!$C$6:$BM$75,'Carga People'!AQ$2,0))+IF(ISERROR(VLOOKUP($C152,'LINHA 5'!$C$6:$BM$145,'Carga People'!AQ$2,0)),0,VLOOKUP($C152,'LINHA 5'!$C$6:$BM$145,'Carga People'!AQ$2,0))</f>
        <v>0</v>
      </c>
      <c r="AR152" s="140">
        <f>IF(ISERROR(VLOOKUP($C152,'LINHA 4'!$C$6:$BM$75,'Carga People'!AR$2,0)),0,VLOOKUP($C152,'LINHA 4'!$C$6:$BM$75,'Carga People'!AR$2,0))+IF(ISERROR(VLOOKUP($C152,'LINHA 5'!$C$6:$BM$145,'Carga People'!AR$2,0)),0,VLOOKUP($C152,'LINHA 5'!$C$6:$BM$145,'Carga People'!AR$2,0))</f>
        <v>0</v>
      </c>
      <c r="AS152" s="140">
        <f>IF(ISERROR(VLOOKUP($C152,'LINHA 4'!$C$6:$BM$75,'Carga People'!AS$2,0)),0,VLOOKUP($C152,'LINHA 4'!$C$6:$BM$75,'Carga People'!AS$2,0))+IF(ISERROR(VLOOKUP($C152,'LINHA 5'!$C$6:$BM$145,'Carga People'!AS$2,0)),0,VLOOKUP($C152,'LINHA 5'!$C$6:$BM$145,'Carga People'!AS$2,0))</f>
        <v>0</v>
      </c>
      <c r="AT152" s="140">
        <f t="array" ref="AT152">IF(ISERROR(VLOOKUP($C152,'LINHA 4'!$C$6:$BM$52,'Carga People'!AT$2,0)),0,VLOOKUP($C152,'LINHA 4'!$C$6:$BM$52,'Carga People'!AT$2,0))</f>
        <v>0</v>
      </c>
      <c r="AU152" s="367">
        <f t="shared" si="19"/>
        <v>0</v>
      </c>
      <c r="AV152" s="780" t="str">
        <f t="shared" si="20"/>
        <v/>
      </c>
      <c r="AW152" s="90">
        <f>IF(D152="","",VLOOKUP(D152,MI_ME!$D$5:$AQ$336,39,0))</f>
        <v>0</v>
      </c>
      <c r="AX152" s="660"/>
    </row>
    <row r="153" spans="1:50" ht="18" hidden="1" customHeight="1" x14ac:dyDescent="0.3">
      <c r="A153" s="1792"/>
      <c r="B153" s="1537" t="s">
        <v>1109</v>
      </c>
      <c r="C153" s="779" t="s">
        <v>1110</v>
      </c>
      <c r="D153" s="779" t="s">
        <v>1111</v>
      </c>
      <c r="E153" s="1559">
        <v>926564284</v>
      </c>
      <c r="F153" s="770" t="s">
        <v>15</v>
      </c>
      <c r="G153" s="136"/>
      <c r="H153" s="137"/>
      <c r="I153" s="138"/>
      <c r="J153" s="139">
        <f>IF(ISERROR(VLOOKUP($C153,'LINHA 4'!$C$6:$BM$75,'Carga People'!J$2,0)),0,VLOOKUP($C153,'LINHA 4'!$C$6:$BM$75,'Carga People'!J$2,0))+IF(ISERROR(VLOOKUP($C153,'LINHA 5'!$C$6:$BM$145,'Carga People'!J$2,0)),0,VLOOKUP($C153,'LINHA 5'!$C$6:$BM$145,'Carga People'!J$2,0))</f>
        <v>0</v>
      </c>
      <c r="K153" s="140">
        <f>IF(ISERROR(VLOOKUP($C153,'LINHA 4'!$C$6:$BM$75,'Carga People'!K$2,0)),0,VLOOKUP($C153,'LINHA 4'!$C$6:$BM$75,'Carga People'!K$2,0))+IF(ISERROR(VLOOKUP($C153,'LINHA 5'!$C$6:$BM$145,'Carga People'!K$2,0)),0,VLOOKUP($C153,'LINHA 5'!$C$6:$BM$145,'Carga People'!K$2,0))</f>
        <v>0</v>
      </c>
      <c r="L153" s="140">
        <f>IF(ISERROR(VLOOKUP($C153,'LINHA 4'!$C$6:$BM$75,'Carga People'!L$2,0)),0,VLOOKUP($C153,'LINHA 4'!$C$6:$BM$75,'Carga People'!L$2,0))+IF(ISERROR(VLOOKUP($C153,'LINHA 5'!$C$6:$BM$145,'Carga People'!L$2,0)),0,VLOOKUP($C153,'LINHA 5'!$C$6:$BM$145,'Carga People'!L$2,0))</f>
        <v>0</v>
      </c>
      <c r="M153" s="140">
        <f>IF(ISERROR(VLOOKUP($C153,'LINHA 4'!$C$6:$BM$75,'Carga People'!M$2,0)),0,VLOOKUP($C153,'LINHA 4'!$C$6:$BM$75,'Carga People'!M$2,0))+IF(ISERROR(VLOOKUP($C153,'LINHA 5'!$C$6:$BM$145,'Carga People'!M$2,0)),0,VLOOKUP($C153,'LINHA 5'!$C$6:$BM$145,'Carga People'!M$2,0))</f>
        <v>0</v>
      </c>
      <c r="N153" s="140">
        <f>IF(ISERROR(VLOOKUP($C153,'LINHA 4'!$C$6:$BM$75,'Carga People'!N$2,0)),0,VLOOKUP($C153,'LINHA 4'!$C$6:$BM$75,'Carga People'!N$2,0))+IF(ISERROR(VLOOKUP($C153,'LINHA 5'!$C$6:$BM$145,'Carga People'!N$2,0)),0,VLOOKUP($C153,'LINHA 5'!$C$6:$BM$145,'Carga People'!N$2,0))</f>
        <v>0</v>
      </c>
      <c r="O153" s="140">
        <f>IF(ISERROR(VLOOKUP($C153,'LINHA 4'!$C$6:$BM$75,'Carga People'!O$2,0)),0,VLOOKUP($C153,'LINHA 4'!$C$6:$BM$75,'Carga People'!O$2,0))+IF(ISERROR(VLOOKUP($C153,'LINHA 5'!$C$6:$BM$145,'Carga People'!O$2,0)),0,VLOOKUP($C153,'LINHA 5'!$C$6:$BM$145,'Carga People'!O$2,0))</f>
        <v>0</v>
      </c>
      <c r="P153" s="140">
        <f>IF(ISERROR(VLOOKUP($C153,'LINHA 4'!$C$6:$BM$75,'Carga People'!P$2,0)),0,VLOOKUP($C153,'LINHA 4'!$C$6:$BM$75,'Carga People'!P$2,0))+IF(ISERROR(VLOOKUP($C153,'LINHA 5'!$C$6:$BM$145,'Carga People'!P$2,0)),0,VLOOKUP($C153,'LINHA 5'!$C$6:$BM$145,'Carga People'!P$2,0))</f>
        <v>0</v>
      </c>
      <c r="Q153" s="140">
        <f>IF(ISERROR(VLOOKUP($C153,'LINHA 4'!$C$6:$BM$75,'Carga People'!Q$2,0)),0,VLOOKUP($C153,'LINHA 4'!$C$6:$BM$75,'Carga People'!Q$2,0))+IF(ISERROR(VLOOKUP($C153,'LINHA 5'!$C$6:$BM$145,'Carga People'!Q$2,0)),0,VLOOKUP($C153,'LINHA 5'!$C$6:$BM$145,'Carga People'!Q$2,0))</f>
        <v>0</v>
      </c>
      <c r="R153" s="140">
        <f>IF(ISERROR(VLOOKUP($C153,'LINHA 4'!$C$6:$BM$75,'Carga People'!R$2,0)),0,VLOOKUP($C153,'LINHA 4'!$C$6:$BM$75,'Carga People'!R$2,0))+IF(ISERROR(VLOOKUP($C153,'LINHA 5'!$C$6:$BM$145,'Carga People'!R$2,0)),0,VLOOKUP($C153,'LINHA 5'!$C$6:$BM$145,'Carga People'!R$2,0))</f>
        <v>0</v>
      </c>
      <c r="S153" s="140">
        <f>IF(ISERROR(VLOOKUP($C153,'LINHA 4'!$C$6:$BM$75,'Carga People'!S$2,0)),0,VLOOKUP($C153,'LINHA 4'!$C$6:$BM$75,'Carga People'!S$2,0))+IF(ISERROR(VLOOKUP($C153,'LINHA 5'!$C$6:$BM$145,'Carga People'!S$2,0)),0,VLOOKUP($C153,'LINHA 5'!$C$6:$BM$145,'Carga People'!S$2,0))</f>
        <v>0</v>
      </c>
      <c r="T153" s="140">
        <f>IF(ISERROR(VLOOKUP($C153,'LINHA 4'!$C$6:$BM$75,'Carga People'!T$2,0)),0,VLOOKUP($C153,'LINHA 4'!$C$6:$BM$75,'Carga People'!T$2,0))+IF(ISERROR(VLOOKUP($C153,'LINHA 5'!$C$6:$BM$145,'Carga People'!T$2,0)),0,VLOOKUP($C153,'LINHA 5'!$C$6:$BM$145,'Carga People'!T$2,0))</f>
        <v>0</v>
      </c>
      <c r="U153" s="140">
        <f>IF(ISERROR(VLOOKUP($C153,'LINHA 4'!$C$6:$BM$75,'Carga People'!U$2,0)),0,VLOOKUP($C153,'LINHA 4'!$C$6:$BM$75,'Carga People'!U$2,0))+IF(ISERROR(VLOOKUP($C153,'LINHA 5'!$C$6:$BM$145,'Carga People'!U$2,0)),0,VLOOKUP($C153,'LINHA 5'!$C$6:$BM$145,'Carga People'!U$2,0))</f>
        <v>0</v>
      </c>
      <c r="V153" s="140">
        <f>IF(ISERROR(VLOOKUP($C153,'LINHA 4'!$C$6:$BM$75,'Carga People'!V$2,0)),0,VLOOKUP($C153,'LINHA 4'!$C$6:$BM$75,'Carga People'!V$2,0))+IF(ISERROR(VLOOKUP($C153,'LINHA 5'!$C$6:$BM$145,'Carga People'!V$2,0)),0,VLOOKUP($C153,'LINHA 5'!$C$6:$BM$145,'Carga People'!V$2,0))</f>
        <v>0</v>
      </c>
      <c r="W153" s="140">
        <f>IF(ISERROR(VLOOKUP($C153,'LINHA 4'!$C$6:$BM$75,'Carga People'!W$2,0)),0,VLOOKUP($C153,'LINHA 4'!$C$6:$BM$75,'Carga People'!W$2,0))+IF(ISERROR(VLOOKUP($C153,'LINHA 5'!$C$6:$BM$145,'Carga People'!W$2,0)),0,VLOOKUP($C153,'LINHA 5'!$C$6:$BM$145,'Carga People'!W$2,0))</f>
        <v>0</v>
      </c>
      <c r="X153" s="140">
        <f>IF(ISERROR(VLOOKUP($C153,'LINHA 4'!$C$6:$BM$75,'Carga People'!X$2,0)),0,VLOOKUP($C153,'LINHA 4'!$C$6:$BM$75,'Carga People'!X$2,0))+IF(ISERROR(VLOOKUP($C153,'LINHA 5'!$C$6:$BM$145,'Carga People'!X$2,0)),0,VLOOKUP($C153,'LINHA 5'!$C$6:$BM$145,'Carga People'!X$2,0))</f>
        <v>0</v>
      </c>
      <c r="Y153" s="140">
        <f>IF(ISERROR(VLOOKUP($C153,'LINHA 4'!$C$6:$BM$75,'Carga People'!Y$2,0)),0,VLOOKUP($C153,'LINHA 4'!$C$6:$BM$75,'Carga People'!Y$2,0))+IF(ISERROR(VLOOKUP($C153,'LINHA 5'!$C$6:$BM$145,'Carga People'!Y$2,0)),0,VLOOKUP($C153,'LINHA 5'!$C$6:$BM$145,'Carga People'!Y$2,0))</f>
        <v>0</v>
      </c>
      <c r="Z153" s="140">
        <f>IF(ISERROR(VLOOKUP($C153,'LINHA 4'!$C$6:$BM$75,'Carga People'!Z$2,0)),0,VLOOKUP($C153,'LINHA 4'!$C$6:$BM$75,'Carga People'!Z$2,0))+IF(ISERROR(VLOOKUP($C153,'LINHA 5'!$C$6:$BM$145,'Carga People'!Z$2,0)),0,VLOOKUP($C153,'LINHA 5'!$C$6:$BM$145,'Carga People'!Z$2,0))</f>
        <v>0</v>
      </c>
      <c r="AA153" s="140">
        <f>IF(ISERROR(VLOOKUP($C153,'LINHA 4'!$C$6:$BM$75,'Carga People'!AA$2,0)),0,VLOOKUP($C153,'LINHA 4'!$C$6:$BM$75,'Carga People'!AA$2,0))+IF(ISERROR(VLOOKUP($C153,'LINHA 5'!$C$6:$BM$145,'Carga People'!AA$2,0)),0,VLOOKUP($C153,'LINHA 5'!$C$6:$BM$145,'Carga People'!AA$2,0))</f>
        <v>0</v>
      </c>
      <c r="AB153" s="140">
        <f>IF(ISERROR(VLOOKUP($C153,'LINHA 4'!$C$6:$BM$75,'Carga People'!AB$2,0)),0,VLOOKUP($C153,'LINHA 4'!$C$6:$BM$75,'Carga People'!AB$2,0))+IF(ISERROR(VLOOKUP($C153,'LINHA 5'!$C$6:$BM$145,'Carga People'!AB$2,0)),0,VLOOKUP($C153,'LINHA 5'!$C$6:$BM$145,'Carga People'!AB$2,0))</f>
        <v>0</v>
      </c>
      <c r="AC153" s="140">
        <f>IF(ISERROR(VLOOKUP($C153,'LINHA 4'!$C$6:$BM$75,'Carga People'!AC$2,0)),0,VLOOKUP($C153,'LINHA 4'!$C$6:$BM$75,'Carga People'!AC$2,0))+IF(ISERROR(VLOOKUP($C153,'LINHA 5'!$C$6:$BM$145,'Carga People'!AC$2,0)),0,VLOOKUP($C153,'LINHA 5'!$C$6:$BM$145,'Carga People'!AC$2,0))</f>
        <v>0</v>
      </c>
      <c r="AD153" s="140">
        <f>IF(ISERROR(VLOOKUP($C153,'LINHA 4'!$C$6:$BM$75,'Carga People'!AD$2,0)),0,VLOOKUP($C153,'LINHA 4'!$C$6:$BM$75,'Carga People'!AD$2,0))+IF(ISERROR(VLOOKUP($C153,'LINHA 5'!$C$6:$BM$145,'Carga People'!AD$2,0)),0,VLOOKUP($C153,'LINHA 5'!$C$6:$BM$145,'Carga People'!AD$2,0))</f>
        <v>0</v>
      </c>
      <c r="AE153" s="140">
        <f>IF(ISERROR(VLOOKUP($C153,'LINHA 4'!$C$6:$BM$75,'Carga People'!AE$2,0)),0,VLOOKUP($C153,'LINHA 4'!$C$6:$BM$75,'Carga People'!AE$2,0))+IF(ISERROR(VLOOKUP($C153,'LINHA 5'!$C$6:$BM$145,'Carga People'!AE$2,0)),0,VLOOKUP($C153,'LINHA 5'!$C$6:$BM$145,'Carga People'!AE$2,0))</f>
        <v>0</v>
      </c>
      <c r="AF153" s="140">
        <f>IF(ISERROR(VLOOKUP($C153,'LINHA 4'!$C$6:$BM$75,'Carga People'!AF$2,0)),0,VLOOKUP($C153,'LINHA 4'!$C$6:$BM$75,'Carga People'!AF$2,0))+IF(ISERROR(VLOOKUP($C153,'LINHA 5'!$C$6:$BM$145,'Carga People'!AF$2,0)),0,VLOOKUP($C153,'LINHA 5'!$C$6:$BM$145,'Carga People'!AF$2,0))</f>
        <v>0</v>
      </c>
      <c r="AG153" s="140">
        <f>IF(ISERROR(VLOOKUP($C153,'LINHA 4'!$C$6:$BM$75,'Carga People'!AG$2,0)),0,VLOOKUP($C153,'LINHA 4'!$C$6:$BM$75,'Carga People'!AG$2,0))+IF(ISERROR(VLOOKUP($C153,'LINHA 5'!$C$6:$BM$145,'Carga People'!AG$2,0)),0,VLOOKUP($C153,'LINHA 5'!$C$6:$BM$145,'Carga People'!AG$2,0))</f>
        <v>0</v>
      </c>
      <c r="AH153" s="140">
        <f>IF(ISERROR(VLOOKUP($C153,'LINHA 4'!$C$6:$BM$75,'Carga People'!AH$2,0)),0,VLOOKUP($C153,'LINHA 4'!$C$6:$BM$75,'Carga People'!AH$2,0))+IF(ISERROR(VLOOKUP($C153,'LINHA 5'!$C$6:$BM$145,'Carga People'!AH$2,0)),0,VLOOKUP($C153,'LINHA 5'!$C$6:$BM$145,'Carga People'!AH$2,0))</f>
        <v>0</v>
      </c>
      <c r="AI153" s="140">
        <f>IF(ISERROR(VLOOKUP($C153,'LINHA 4'!$C$6:$BM$75,'Carga People'!AI$2,0)),0,VLOOKUP($C153,'LINHA 4'!$C$6:$BM$75,'Carga People'!AI$2,0))+IF(ISERROR(VLOOKUP($C153,'LINHA 5'!$C$6:$BM$145,'Carga People'!AI$2,0)),0,VLOOKUP($C153,'LINHA 5'!$C$6:$BM$145,'Carga People'!AI$2,0))</f>
        <v>0</v>
      </c>
      <c r="AJ153" s="140">
        <f>IF(ISERROR(VLOOKUP($C153,'LINHA 4'!$C$6:$BM$75,'Carga People'!AJ$2,0)),0,VLOOKUP($C153,'LINHA 4'!$C$6:$BM$75,'Carga People'!AJ$2,0))+IF(ISERROR(VLOOKUP($C153,'LINHA 5'!$C$6:$BM$145,'Carga People'!AJ$2,0)),0,VLOOKUP($C153,'LINHA 5'!$C$6:$BM$145,'Carga People'!AJ$2,0))</f>
        <v>0</v>
      </c>
      <c r="AK153" s="140">
        <f>IF(ISERROR(VLOOKUP($C153,'LINHA 4'!$C$6:$BM$75,'Carga People'!AK$2,0)),0,VLOOKUP($C153,'LINHA 4'!$C$6:$BM$75,'Carga People'!AK$2,0))+IF(ISERROR(VLOOKUP($C153,'LINHA 5'!$C$6:$BM$145,'Carga People'!AK$2,0)),0,VLOOKUP($C153,'LINHA 5'!$C$6:$BM$145,'Carga People'!AK$2,0))</f>
        <v>0</v>
      </c>
      <c r="AL153" s="140">
        <f>IF(ISERROR(VLOOKUP($C153,'LINHA 4'!$C$6:$BM$75,'Carga People'!AL$2,0)),0,VLOOKUP($C153,'LINHA 4'!$C$6:$BM$75,'Carga People'!AL$2,0))+IF(ISERROR(VLOOKUP($C153,'LINHA 5'!$C$6:$BM$145,'Carga People'!AL$2,0)),0,VLOOKUP($C153,'LINHA 5'!$C$6:$BM$145,'Carga People'!AL$2,0))</f>
        <v>0</v>
      </c>
      <c r="AM153" s="140">
        <f>IF(ISERROR(VLOOKUP($C153,'LINHA 4'!$C$6:$BM$75,'Carga People'!AM$2,0)),0,VLOOKUP($C153,'LINHA 4'!$C$6:$BM$75,'Carga People'!AM$2,0))+IF(ISERROR(VLOOKUP($C153,'LINHA 5'!$C$6:$BM$145,'Carga People'!AM$2,0)),0,VLOOKUP($C153,'LINHA 5'!$C$6:$BM$145,'Carga People'!AM$2,0))</f>
        <v>0</v>
      </c>
      <c r="AN153" s="140">
        <f>IF(ISERROR(VLOOKUP($C153,'LINHA 4'!$C$6:$BM$75,'Carga People'!AN$2,0)),0,VLOOKUP($C153,'LINHA 4'!$C$6:$BM$75,'Carga People'!AN$2,0))+IF(ISERROR(VLOOKUP($C153,'LINHA 5'!$C$6:$BM$145,'Carga People'!AN$2,0)),0,VLOOKUP($C153,'LINHA 5'!$C$6:$BM$145,'Carga People'!AN$2,0))</f>
        <v>0</v>
      </c>
      <c r="AO153" s="140">
        <f>IF(ISERROR(VLOOKUP($C153,'LINHA 4'!$C$6:$BM$75,'Carga People'!AO$2,0)),0,VLOOKUP($C153,'LINHA 4'!$C$6:$BM$75,'Carga People'!AO$2,0))+IF(ISERROR(VLOOKUP($C153,'LINHA 5'!$C$6:$BM$145,'Carga People'!AO$2,0)),0,VLOOKUP($C153,'LINHA 5'!$C$6:$BM$145,'Carga People'!AO$2,0))</f>
        <v>0</v>
      </c>
      <c r="AP153" s="140">
        <f>IF(ISERROR(VLOOKUP($C153,'LINHA 4'!$C$6:$BM$75,'Carga People'!AP$2,0)),0,VLOOKUP($C153,'LINHA 4'!$C$6:$BM$75,'Carga People'!AP$2,0))+IF(ISERROR(VLOOKUP($C153,'LINHA 5'!$C$6:$BM$145,'Carga People'!AP$2,0)),0,VLOOKUP($C153,'LINHA 5'!$C$6:$BM$145,'Carga People'!AP$2,0))</f>
        <v>0</v>
      </c>
      <c r="AQ153" s="140">
        <f>IF(ISERROR(VLOOKUP($C153,'LINHA 4'!$C$6:$BM$75,'Carga People'!AQ$2,0)),0,VLOOKUP($C153,'LINHA 4'!$C$6:$BM$75,'Carga People'!AQ$2,0))+IF(ISERROR(VLOOKUP($C153,'LINHA 5'!$C$6:$BM$145,'Carga People'!AQ$2,0)),0,VLOOKUP($C153,'LINHA 5'!$C$6:$BM$145,'Carga People'!AQ$2,0))</f>
        <v>0</v>
      </c>
      <c r="AR153" s="140">
        <f>IF(ISERROR(VLOOKUP($C153,'LINHA 4'!$C$6:$BM$75,'Carga People'!AR$2,0)),0,VLOOKUP($C153,'LINHA 4'!$C$6:$BM$75,'Carga People'!AR$2,0))+IF(ISERROR(VLOOKUP($C153,'LINHA 5'!$C$6:$BM$145,'Carga People'!AR$2,0)),0,VLOOKUP($C153,'LINHA 5'!$C$6:$BM$145,'Carga People'!AR$2,0))</f>
        <v>0</v>
      </c>
      <c r="AS153" s="140">
        <f>IF(ISERROR(VLOOKUP($C153,'LINHA 4'!$C$6:$BM$75,'Carga People'!AS$2,0)),0,VLOOKUP($C153,'LINHA 4'!$C$6:$BM$75,'Carga People'!AS$2,0))+IF(ISERROR(VLOOKUP($C153,'LINHA 5'!$C$6:$BM$145,'Carga People'!AS$2,0)),0,VLOOKUP($C153,'LINHA 5'!$C$6:$BM$145,'Carga People'!AS$2,0))</f>
        <v>0</v>
      </c>
      <c r="AT153" s="140">
        <f t="array" ref="AT153">IF(ISERROR(VLOOKUP($C153,'LINHA 4'!$C$6:$BM$52,'Carga People'!AT$2,0)),0,VLOOKUP($C153,'LINHA 4'!$C$6:$BM$52,'Carga People'!AT$2,0))</f>
        <v>0</v>
      </c>
      <c r="AU153" s="367">
        <f t="shared" si="19"/>
        <v>0</v>
      </c>
      <c r="AV153" s="780" t="str">
        <f t="shared" si="20"/>
        <v/>
      </c>
      <c r="AW153" s="90">
        <f>IF(D153="","",VLOOKUP(D153,MI_ME!$D$5:$AQ$336,39,0))</f>
        <v>0</v>
      </c>
      <c r="AX153" s="660"/>
    </row>
    <row r="154" spans="1:50" ht="18" hidden="1" customHeight="1" x14ac:dyDescent="0.3">
      <c r="A154" s="1792"/>
      <c r="B154" s="1537" t="s">
        <v>1109</v>
      </c>
      <c r="C154" s="779" t="s">
        <v>1112</v>
      </c>
      <c r="D154" s="779" t="s">
        <v>1113</v>
      </c>
      <c r="E154" s="1559">
        <v>926564285</v>
      </c>
      <c r="F154" s="28" t="s">
        <v>15</v>
      </c>
      <c r="G154" s="136"/>
      <c r="H154" s="137"/>
      <c r="I154" s="138"/>
      <c r="J154" s="139">
        <f>IF(ISERROR(VLOOKUP($C154,'LINHA 4'!$C$6:$BM$75,'Carga People'!J$2,0)),0,VLOOKUP($C154,'LINHA 4'!$C$6:$BM$75,'Carga People'!J$2,0))+IF(ISERROR(VLOOKUP($C154,'LINHA 5'!$C$6:$BM$145,'Carga People'!J$2,0)),0,VLOOKUP($C154,'LINHA 5'!$C$6:$BM$145,'Carga People'!J$2,0))</f>
        <v>0</v>
      </c>
      <c r="K154" s="140">
        <f>IF(ISERROR(VLOOKUP($C154,'LINHA 4'!$C$6:$BM$75,'Carga People'!K$2,0)),0,VLOOKUP($C154,'LINHA 4'!$C$6:$BM$75,'Carga People'!K$2,0))+IF(ISERROR(VLOOKUP($C154,'LINHA 5'!$C$6:$BM$145,'Carga People'!K$2,0)),0,VLOOKUP($C154,'LINHA 5'!$C$6:$BM$145,'Carga People'!K$2,0))</f>
        <v>0</v>
      </c>
      <c r="L154" s="140">
        <f>IF(ISERROR(VLOOKUP($C154,'LINHA 4'!$C$6:$BM$75,'Carga People'!L$2,0)),0,VLOOKUP($C154,'LINHA 4'!$C$6:$BM$75,'Carga People'!L$2,0))+IF(ISERROR(VLOOKUP($C154,'LINHA 5'!$C$6:$BM$145,'Carga People'!L$2,0)),0,VLOOKUP($C154,'LINHA 5'!$C$6:$BM$145,'Carga People'!L$2,0))</f>
        <v>0</v>
      </c>
      <c r="M154" s="140">
        <f>IF(ISERROR(VLOOKUP($C154,'LINHA 4'!$C$6:$BM$75,'Carga People'!M$2,0)),0,VLOOKUP($C154,'LINHA 4'!$C$6:$BM$75,'Carga People'!M$2,0))+IF(ISERROR(VLOOKUP($C154,'LINHA 5'!$C$6:$BM$145,'Carga People'!M$2,0)),0,VLOOKUP($C154,'LINHA 5'!$C$6:$BM$145,'Carga People'!M$2,0))</f>
        <v>0</v>
      </c>
      <c r="N154" s="140">
        <f>IF(ISERROR(VLOOKUP($C154,'LINHA 4'!$C$6:$BM$75,'Carga People'!N$2,0)),0,VLOOKUP($C154,'LINHA 4'!$C$6:$BM$75,'Carga People'!N$2,0))+IF(ISERROR(VLOOKUP($C154,'LINHA 5'!$C$6:$BM$145,'Carga People'!N$2,0)),0,VLOOKUP($C154,'LINHA 5'!$C$6:$BM$145,'Carga People'!N$2,0))</f>
        <v>0</v>
      </c>
      <c r="O154" s="140">
        <f>IF(ISERROR(VLOOKUP($C154,'LINHA 4'!$C$6:$BM$75,'Carga People'!O$2,0)),0,VLOOKUP($C154,'LINHA 4'!$C$6:$BM$75,'Carga People'!O$2,0))+IF(ISERROR(VLOOKUP($C154,'LINHA 5'!$C$6:$BM$145,'Carga People'!O$2,0)),0,VLOOKUP($C154,'LINHA 5'!$C$6:$BM$145,'Carga People'!O$2,0))</f>
        <v>0</v>
      </c>
      <c r="P154" s="140">
        <f>IF(ISERROR(VLOOKUP($C154,'LINHA 4'!$C$6:$BM$75,'Carga People'!P$2,0)),0,VLOOKUP($C154,'LINHA 4'!$C$6:$BM$75,'Carga People'!P$2,0))+IF(ISERROR(VLOOKUP($C154,'LINHA 5'!$C$6:$BM$145,'Carga People'!P$2,0)),0,VLOOKUP($C154,'LINHA 5'!$C$6:$BM$145,'Carga People'!P$2,0))</f>
        <v>0</v>
      </c>
      <c r="Q154" s="140">
        <f>IF(ISERROR(VLOOKUP($C154,'LINHA 4'!$C$6:$BM$75,'Carga People'!Q$2,0)),0,VLOOKUP($C154,'LINHA 4'!$C$6:$BM$75,'Carga People'!Q$2,0))+IF(ISERROR(VLOOKUP($C154,'LINHA 5'!$C$6:$BM$145,'Carga People'!Q$2,0)),0,VLOOKUP($C154,'LINHA 5'!$C$6:$BM$145,'Carga People'!Q$2,0))</f>
        <v>0</v>
      </c>
      <c r="R154" s="140">
        <f>IF(ISERROR(VLOOKUP($C154,'LINHA 4'!$C$6:$BM$75,'Carga People'!R$2,0)),0,VLOOKUP($C154,'LINHA 4'!$C$6:$BM$75,'Carga People'!R$2,0))+IF(ISERROR(VLOOKUP($C154,'LINHA 5'!$C$6:$BM$145,'Carga People'!R$2,0)),0,VLOOKUP($C154,'LINHA 5'!$C$6:$BM$145,'Carga People'!R$2,0))</f>
        <v>0</v>
      </c>
      <c r="S154" s="140">
        <f>IF(ISERROR(VLOOKUP($C154,'LINHA 4'!$C$6:$BM$75,'Carga People'!S$2,0)),0,VLOOKUP($C154,'LINHA 4'!$C$6:$BM$75,'Carga People'!S$2,0))+IF(ISERROR(VLOOKUP($C154,'LINHA 5'!$C$6:$BM$145,'Carga People'!S$2,0)),0,VLOOKUP($C154,'LINHA 5'!$C$6:$BM$145,'Carga People'!S$2,0))</f>
        <v>0</v>
      </c>
      <c r="T154" s="140">
        <f>IF(ISERROR(VLOOKUP($C154,'LINHA 4'!$C$6:$BM$75,'Carga People'!T$2,0)),0,VLOOKUP($C154,'LINHA 4'!$C$6:$BM$75,'Carga People'!T$2,0))+IF(ISERROR(VLOOKUP($C154,'LINHA 5'!$C$6:$BM$145,'Carga People'!T$2,0)),0,VLOOKUP($C154,'LINHA 5'!$C$6:$BM$145,'Carga People'!T$2,0))</f>
        <v>0</v>
      </c>
      <c r="U154" s="140">
        <f>IF(ISERROR(VLOOKUP($C154,'LINHA 4'!$C$6:$BM$75,'Carga People'!U$2,0)),0,VLOOKUP($C154,'LINHA 4'!$C$6:$BM$75,'Carga People'!U$2,0))+IF(ISERROR(VLOOKUP($C154,'LINHA 5'!$C$6:$BM$145,'Carga People'!U$2,0)),0,VLOOKUP($C154,'LINHA 5'!$C$6:$BM$145,'Carga People'!U$2,0))</f>
        <v>0</v>
      </c>
      <c r="V154" s="140">
        <f>IF(ISERROR(VLOOKUP($C154,'LINHA 4'!$C$6:$BM$75,'Carga People'!V$2,0)),0,VLOOKUP($C154,'LINHA 4'!$C$6:$BM$75,'Carga People'!V$2,0))+IF(ISERROR(VLOOKUP($C154,'LINHA 5'!$C$6:$BM$145,'Carga People'!V$2,0)),0,VLOOKUP($C154,'LINHA 5'!$C$6:$BM$145,'Carga People'!V$2,0))</f>
        <v>0</v>
      </c>
      <c r="W154" s="140">
        <f>IF(ISERROR(VLOOKUP($C154,'LINHA 4'!$C$6:$BM$75,'Carga People'!W$2,0)),0,VLOOKUP($C154,'LINHA 4'!$C$6:$BM$75,'Carga People'!W$2,0))+IF(ISERROR(VLOOKUP($C154,'LINHA 5'!$C$6:$BM$145,'Carga People'!W$2,0)),0,VLOOKUP($C154,'LINHA 5'!$C$6:$BM$145,'Carga People'!W$2,0))</f>
        <v>0</v>
      </c>
      <c r="X154" s="140">
        <f>IF(ISERROR(VLOOKUP($C154,'LINHA 4'!$C$6:$BM$75,'Carga People'!X$2,0)),0,VLOOKUP($C154,'LINHA 4'!$C$6:$BM$75,'Carga People'!X$2,0))+IF(ISERROR(VLOOKUP($C154,'LINHA 5'!$C$6:$BM$145,'Carga People'!X$2,0)),0,VLOOKUP($C154,'LINHA 5'!$C$6:$BM$145,'Carga People'!X$2,0))</f>
        <v>0</v>
      </c>
      <c r="Y154" s="140">
        <f>IF(ISERROR(VLOOKUP($C154,'LINHA 4'!$C$6:$BM$75,'Carga People'!Y$2,0)),0,VLOOKUP($C154,'LINHA 4'!$C$6:$BM$75,'Carga People'!Y$2,0))+IF(ISERROR(VLOOKUP($C154,'LINHA 5'!$C$6:$BM$145,'Carga People'!Y$2,0)),0,VLOOKUP($C154,'LINHA 5'!$C$6:$BM$145,'Carga People'!Y$2,0))</f>
        <v>0</v>
      </c>
      <c r="Z154" s="140">
        <f>IF(ISERROR(VLOOKUP($C154,'LINHA 4'!$C$6:$BM$75,'Carga People'!Z$2,0)),0,VLOOKUP($C154,'LINHA 4'!$C$6:$BM$75,'Carga People'!Z$2,0))+IF(ISERROR(VLOOKUP($C154,'LINHA 5'!$C$6:$BM$145,'Carga People'!Z$2,0)),0,VLOOKUP($C154,'LINHA 5'!$C$6:$BM$145,'Carga People'!Z$2,0))</f>
        <v>0</v>
      </c>
      <c r="AA154" s="140">
        <f>IF(ISERROR(VLOOKUP($C154,'LINHA 4'!$C$6:$BM$75,'Carga People'!AA$2,0)),0,VLOOKUP($C154,'LINHA 4'!$C$6:$BM$75,'Carga People'!AA$2,0))+IF(ISERROR(VLOOKUP($C154,'LINHA 5'!$C$6:$BM$145,'Carga People'!AA$2,0)),0,VLOOKUP($C154,'LINHA 5'!$C$6:$BM$145,'Carga People'!AA$2,0))</f>
        <v>0</v>
      </c>
      <c r="AB154" s="140">
        <f>IF(ISERROR(VLOOKUP($C154,'LINHA 4'!$C$6:$BM$75,'Carga People'!AB$2,0)),0,VLOOKUP($C154,'LINHA 4'!$C$6:$BM$75,'Carga People'!AB$2,0))+IF(ISERROR(VLOOKUP($C154,'LINHA 5'!$C$6:$BM$145,'Carga People'!AB$2,0)),0,VLOOKUP($C154,'LINHA 5'!$C$6:$BM$145,'Carga People'!AB$2,0))</f>
        <v>0</v>
      </c>
      <c r="AC154" s="140">
        <f>IF(ISERROR(VLOOKUP($C154,'LINHA 4'!$C$6:$BM$75,'Carga People'!AC$2,0)),0,VLOOKUP($C154,'LINHA 4'!$C$6:$BM$75,'Carga People'!AC$2,0))+IF(ISERROR(VLOOKUP($C154,'LINHA 5'!$C$6:$BM$145,'Carga People'!AC$2,0)),0,VLOOKUP($C154,'LINHA 5'!$C$6:$BM$145,'Carga People'!AC$2,0))</f>
        <v>0</v>
      </c>
      <c r="AD154" s="140">
        <f>IF(ISERROR(VLOOKUP($C154,'LINHA 4'!$C$6:$BM$75,'Carga People'!AD$2,0)),0,VLOOKUP($C154,'LINHA 4'!$C$6:$BM$75,'Carga People'!AD$2,0))+IF(ISERROR(VLOOKUP($C154,'LINHA 5'!$C$6:$BM$145,'Carga People'!AD$2,0)),0,VLOOKUP($C154,'LINHA 5'!$C$6:$BM$145,'Carga People'!AD$2,0))</f>
        <v>0</v>
      </c>
      <c r="AE154" s="140">
        <f>IF(ISERROR(VLOOKUP($C154,'LINHA 4'!$C$6:$BM$75,'Carga People'!AE$2,0)),0,VLOOKUP($C154,'LINHA 4'!$C$6:$BM$75,'Carga People'!AE$2,0))+IF(ISERROR(VLOOKUP($C154,'LINHA 5'!$C$6:$BM$145,'Carga People'!AE$2,0)),0,VLOOKUP($C154,'LINHA 5'!$C$6:$BM$145,'Carga People'!AE$2,0))</f>
        <v>0</v>
      </c>
      <c r="AF154" s="140">
        <f>IF(ISERROR(VLOOKUP($C154,'LINHA 4'!$C$6:$BM$75,'Carga People'!AF$2,0)),0,VLOOKUP($C154,'LINHA 4'!$C$6:$BM$75,'Carga People'!AF$2,0))+IF(ISERROR(VLOOKUP($C154,'LINHA 5'!$C$6:$BM$145,'Carga People'!AF$2,0)),0,VLOOKUP($C154,'LINHA 5'!$C$6:$BM$145,'Carga People'!AF$2,0))</f>
        <v>0</v>
      </c>
      <c r="AG154" s="140">
        <f>IF(ISERROR(VLOOKUP($C154,'LINHA 4'!$C$6:$BM$75,'Carga People'!AG$2,0)),0,VLOOKUP($C154,'LINHA 4'!$C$6:$BM$75,'Carga People'!AG$2,0))+IF(ISERROR(VLOOKUP($C154,'LINHA 5'!$C$6:$BM$145,'Carga People'!AG$2,0)),0,VLOOKUP($C154,'LINHA 5'!$C$6:$BM$145,'Carga People'!AG$2,0))</f>
        <v>0</v>
      </c>
      <c r="AH154" s="140">
        <f>IF(ISERROR(VLOOKUP($C154,'LINHA 4'!$C$6:$BM$75,'Carga People'!AH$2,0)),0,VLOOKUP($C154,'LINHA 4'!$C$6:$BM$75,'Carga People'!AH$2,0))+IF(ISERROR(VLOOKUP($C154,'LINHA 5'!$C$6:$BM$145,'Carga People'!AH$2,0)),0,VLOOKUP($C154,'LINHA 5'!$C$6:$BM$145,'Carga People'!AH$2,0))</f>
        <v>0</v>
      </c>
      <c r="AI154" s="140">
        <f>IF(ISERROR(VLOOKUP($C154,'LINHA 4'!$C$6:$BM$75,'Carga People'!AI$2,0)),0,VLOOKUP($C154,'LINHA 4'!$C$6:$BM$75,'Carga People'!AI$2,0))+IF(ISERROR(VLOOKUP($C154,'LINHA 5'!$C$6:$BM$145,'Carga People'!AI$2,0)),0,VLOOKUP($C154,'LINHA 5'!$C$6:$BM$145,'Carga People'!AI$2,0))</f>
        <v>0</v>
      </c>
      <c r="AJ154" s="140">
        <f>IF(ISERROR(VLOOKUP($C154,'LINHA 4'!$C$6:$BM$75,'Carga People'!AJ$2,0)),0,VLOOKUP($C154,'LINHA 4'!$C$6:$BM$75,'Carga People'!AJ$2,0))+IF(ISERROR(VLOOKUP($C154,'LINHA 5'!$C$6:$BM$145,'Carga People'!AJ$2,0)),0,VLOOKUP($C154,'LINHA 5'!$C$6:$BM$145,'Carga People'!AJ$2,0))</f>
        <v>0</v>
      </c>
      <c r="AK154" s="140">
        <f>IF(ISERROR(VLOOKUP($C154,'LINHA 4'!$C$6:$BM$75,'Carga People'!AK$2,0)),0,VLOOKUP($C154,'LINHA 4'!$C$6:$BM$75,'Carga People'!AK$2,0))+IF(ISERROR(VLOOKUP($C154,'LINHA 5'!$C$6:$BM$145,'Carga People'!AK$2,0)),0,VLOOKUP($C154,'LINHA 5'!$C$6:$BM$145,'Carga People'!AK$2,0))</f>
        <v>0</v>
      </c>
      <c r="AL154" s="140">
        <f>IF(ISERROR(VLOOKUP($C154,'LINHA 4'!$C$6:$BM$75,'Carga People'!AL$2,0)),0,VLOOKUP($C154,'LINHA 4'!$C$6:$BM$75,'Carga People'!AL$2,0))+IF(ISERROR(VLOOKUP($C154,'LINHA 5'!$C$6:$BM$145,'Carga People'!AL$2,0)),0,VLOOKUP($C154,'LINHA 5'!$C$6:$BM$145,'Carga People'!AL$2,0))</f>
        <v>0</v>
      </c>
      <c r="AM154" s="140">
        <f>IF(ISERROR(VLOOKUP($C154,'LINHA 4'!$C$6:$BM$75,'Carga People'!AM$2,0)),0,VLOOKUP($C154,'LINHA 4'!$C$6:$BM$75,'Carga People'!AM$2,0))+IF(ISERROR(VLOOKUP($C154,'LINHA 5'!$C$6:$BM$145,'Carga People'!AM$2,0)),0,VLOOKUP($C154,'LINHA 5'!$C$6:$BM$145,'Carga People'!AM$2,0))</f>
        <v>0</v>
      </c>
      <c r="AN154" s="140">
        <f>IF(ISERROR(VLOOKUP($C154,'LINHA 4'!$C$6:$BM$75,'Carga People'!AN$2,0)),0,VLOOKUP($C154,'LINHA 4'!$C$6:$BM$75,'Carga People'!AN$2,0))+IF(ISERROR(VLOOKUP($C154,'LINHA 5'!$C$6:$BM$145,'Carga People'!AN$2,0)),0,VLOOKUP($C154,'LINHA 5'!$C$6:$BM$145,'Carga People'!AN$2,0))</f>
        <v>0</v>
      </c>
      <c r="AO154" s="140">
        <f>IF(ISERROR(VLOOKUP($C154,'LINHA 4'!$C$6:$BM$75,'Carga People'!AO$2,0)),0,VLOOKUP($C154,'LINHA 4'!$C$6:$BM$75,'Carga People'!AO$2,0))+IF(ISERROR(VLOOKUP($C154,'LINHA 5'!$C$6:$BM$145,'Carga People'!AO$2,0)),0,VLOOKUP($C154,'LINHA 5'!$C$6:$BM$145,'Carga People'!AO$2,0))</f>
        <v>0</v>
      </c>
      <c r="AP154" s="140">
        <f>IF(ISERROR(VLOOKUP($C154,'LINHA 4'!$C$6:$BM$75,'Carga People'!AP$2,0)),0,VLOOKUP($C154,'LINHA 4'!$C$6:$BM$75,'Carga People'!AP$2,0))+IF(ISERROR(VLOOKUP($C154,'LINHA 5'!$C$6:$BM$145,'Carga People'!AP$2,0)),0,VLOOKUP($C154,'LINHA 5'!$C$6:$BM$145,'Carga People'!AP$2,0))</f>
        <v>0</v>
      </c>
      <c r="AQ154" s="140">
        <f>IF(ISERROR(VLOOKUP($C154,'LINHA 4'!$C$6:$BM$75,'Carga People'!AQ$2,0)),0,VLOOKUP($C154,'LINHA 4'!$C$6:$BM$75,'Carga People'!AQ$2,0))+IF(ISERROR(VLOOKUP($C154,'LINHA 5'!$C$6:$BM$145,'Carga People'!AQ$2,0)),0,VLOOKUP($C154,'LINHA 5'!$C$6:$BM$145,'Carga People'!AQ$2,0))</f>
        <v>0</v>
      </c>
      <c r="AR154" s="140">
        <f>IF(ISERROR(VLOOKUP($C154,'LINHA 4'!$C$6:$BM$75,'Carga People'!AR$2,0)),0,VLOOKUP($C154,'LINHA 4'!$C$6:$BM$75,'Carga People'!AR$2,0))+IF(ISERROR(VLOOKUP($C154,'LINHA 5'!$C$6:$BM$145,'Carga People'!AR$2,0)),0,VLOOKUP($C154,'LINHA 5'!$C$6:$BM$145,'Carga People'!AR$2,0))</f>
        <v>0</v>
      </c>
      <c r="AS154" s="140">
        <f>IF(ISERROR(VLOOKUP($C154,'LINHA 4'!$C$6:$BM$75,'Carga People'!AS$2,0)),0,VLOOKUP($C154,'LINHA 4'!$C$6:$BM$75,'Carga People'!AS$2,0))+IF(ISERROR(VLOOKUP($C154,'LINHA 5'!$C$6:$BM$145,'Carga People'!AS$2,0)),0,VLOOKUP($C154,'LINHA 5'!$C$6:$BM$145,'Carga People'!AS$2,0))</f>
        <v>0</v>
      </c>
      <c r="AT154" s="140">
        <f>IF(ISERROR(VLOOKUP($C154,'LINHA 5'!$C$6:$BM$58,'Carga People'!AT$2,0)),0,VLOOKUP($C154,'LINHA 5'!$C$6:$BM$58,'Carga People'!AT$2,0))</f>
        <v>0</v>
      </c>
      <c r="AU154" s="367">
        <f t="shared" si="19"/>
        <v>0</v>
      </c>
      <c r="AV154" s="780" t="str">
        <f t="shared" si="20"/>
        <v/>
      </c>
      <c r="AW154" s="90">
        <f>IF(D154="","",VLOOKUP(D154,MI_ME!$D$5:$AQ$336,39,0))</f>
        <v>0</v>
      </c>
      <c r="AX154" s="660"/>
    </row>
    <row r="155" spans="1:50" ht="18" hidden="1" customHeight="1" x14ac:dyDescent="0.3">
      <c r="A155" s="1792"/>
      <c r="B155" s="1537" t="s">
        <v>1114</v>
      </c>
      <c r="C155" s="779" t="s">
        <v>1115</v>
      </c>
      <c r="D155" s="779" t="s">
        <v>1116</v>
      </c>
      <c r="E155" s="1559">
        <v>926564298</v>
      </c>
      <c r="F155" s="28" t="s">
        <v>15</v>
      </c>
      <c r="G155" s="136"/>
      <c r="H155" s="137"/>
      <c r="I155" s="138"/>
      <c r="J155" s="139">
        <f>IF(ISERROR(VLOOKUP($C155,'LINHA 4'!$C$6:$BM$75,'Carga People'!J$2,0)),0,VLOOKUP($C155,'LINHA 4'!$C$6:$BM$75,'Carga People'!J$2,0))+IF(ISERROR(VLOOKUP($C155,'LINHA 5'!$C$6:$BM$145,'Carga People'!J$2,0)),0,VLOOKUP($C155,'LINHA 5'!$C$6:$BM$145,'Carga People'!J$2,0))</f>
        <v>0</v>
      </c>
      <c r="K155" s="140">
        <f>IF(ISERROR(VLOOKUP($C155,'LINHA 4'!$C$6:$BM$75,'Carga People'!K$2,0)),0,VLOOKUP($C155,'LINHA 4'!$C$6:$BM$75,'Carga People'!K$2,0))+IF(ISERROR(VLOOKUP($C155,'LINHA 5'!$C$6:$BM$145,'Carga People'!K$2,0)),0,VLOOKUP($C155,'LINHA 5'!$C$6:$BM$145,'Carga People'!K$2,0))</f>
        <v>0</v>
      </c>
      <c r="L155" s="140">
        <f>IF(ISERROR(VLOOKUP($C155,'LINHA 4'!$C$6:$BM$75,'Carga People'!L$2,0)),0,VLOOKUP($C155,'LINHA 4'!$C$6:$BM$75,'Carga People'!L$2,0))+IF(ISERROR(VLOOKUP($C155,'LINHA 5'!$C$6:$BM$145,'Carga People'!L$2,0)),0,VLOOKUP($C155,'LINHA 5'!$C$6:$BM$145,'Carga People'!L$2,0))</f>
        <v>0</v>
      </c>
      <c r="M155" s="140">
        <f>IF(ISERROR(VLOOKUP($C155,'LINHA 4'!$C$6:$BM$75,'Carga People'!M$2,0)),0,VLOOKUP($C155,'LINHA 4'!$C$6:$BM$75,'Carga People'!M$2,0))+IF(ISERROR(VLOOKUP($C155,'LINHA 5'!$C$6:$BM$145,'Carga People'!M$2,0)),0,VLOOKUP($C155,'LINHA 5'!$C$6:$BM$145,'Carga People'!M$2,0))</f>
        <v>0</v>
      </c>
      <c r="N155" s="140">
        <f>IF(ISERROR(VLOOKUP($C155,'LINHA 4'!$C$6:$BM$75,'Carga People'!N$2,0)),0,VLOOKUP($C155,'LINHA 4'!$C$6:$BM$75,'Carga People'!N$2,0))+IF(ISERROR(VLOOKUP($C155,'LINHA 5'!$C$6:$BM$145,'Carga People'!N$2,0)),0,VLOOKUP($C155,'LINHA 5'!$C$6:$BM$145,'Carga People'!N$2,0))</f>
        <v>0</v>
      </c>
      <c r="O155" s="140">
        <f>IF(ISERROR(VLOOKUP($C155,'LINHA 4'!$C$6:$BM$75,'Carga People'!O$2,0)),0,VLOOKUP($C155,'LINHA 4'!$C$6:$BM$75,'Carga People'!O$2,0))+IF(ISERROR(VLOOKUP($C155,'LINHA 5'!$C$6:$BM$145,'Carga People'!O$2,0)),0,VLOOKUP($C155,'LINHA 5'!$C$6:$BM$145,'Carga People'!O$2,0))</f>
        <v>0</v>
      </c>
      <c r="P155" s="140">
        <f>IF(ISERROR(VLOOKUP($C155,'LINHA 4'!$C$6:$BM$75,'Carga People'!P$2,0)),0,VLOOKUP($C155,'LINHA 4'!$C$6:$BM$75,'Carga People'!P$2,0))+IF(ISERROR(VLOOKUP($C155,'LINHA 5'!$C$6:$BM$145,'Carga People'!P$2,0)),0,VLOOKUP($C155,'LINHA 5'!$C$6:$BM$145,'Carga People'!P$2,0))</f>
        <v>0</v>
      </c>
      <c r="Q155" s="140">
        <f>IF(ISERROR(VLOOKUP($C155,'LINHA 4'!$C$6:$BM$75,'Carga People'!Q$2,0)),0,VLOOKUP($C155,'LINHA 4'!$C$6:$BM$75,'Carga People'!Q$2,0))+IF(ISERROR(VLOOKUP($C155,'LINHA 5'!$C$6:$BM$145,'Carga People'!Q$2,0)),0,VLOOKUP($C155,'LINHA 5'!$C$6:$BM$145,'Carga People'!Q$2,0))</f>
        <v>0</v>
      </c>
      <c r="R155" s="140">
        <f>IF(ISERROR(VLOOKUP($C155,'LINHA 4'!$C$6:$BM$75,'Carga People'!R$2,0)),0,VLOOKUP($C155,'LINHA 4'!$C$6:$BM$75,'Carga People'!R$2,0))+IF(ISERROR(VLOOKUP($C155,'LINHA 5'!$C$6:$BM$145,'Carga People'!R$2,0)),0,VLOOKUP($C155,'LINHA 5'!$C$6:$BM$145,'Carga People'!R$2,0))</f>
        <v>0</v>
      </c>
      <c r="S155" s="140">
        <f>IF(ISERROR(VLOOKUP($C155,'LINHA 4'!$C$6:$BM$75,'Carga People'!S$2,0)),0,VLOOKUP($C155,'LINHA 4'!$C$6:$BM$75,'Carga People'!S$2,0))+IF(ISERROR(VLOOKUP($C155,'LINHA 5'!$C$6:$BM$145,'Carga People'!S$2,0)),0,VLOOKUP($C155,'LINHA 5'!$C$6:$BM$145,'Carga People'!S$2,0))</f>
        <v>0</v>
      </c>
      <c r="T155" s="140">
        <f>IF(ISERROR(VLOOKUP($C155,'LINHA 4'!$C$6:$BM$75,'Carga People'!T$2,0)),0,VLOOKUP($C155,'LINHA 4'!$C$6:$BM$75,'Carga People'!T$2,0))+IF(ISERROR(VLOOKUP($C155,'LINHA 5'!$C$6:$BM$145,'Carga People'!T$2,0)),0,VLOOKUP($C155,'LINHA 5'!$C$6:$BM$145,'Carga People'!T$2,0))</f>
        <v>0</v>
      </c>
      <c r="U155" s="140">
        <f>IF(ISERROR(VLOOKUP($C155,'LINHA 4'!$C$6:$BM$75,'Carga People'!U$2,0)),0,VLOOKUP($C155,'LINHA 4'!$C$6:$BM$75,'Carga People'!U$2,0))+IF(ISERROR(VLOOKUP($C155,'LINHA 5'!$C$6:$BM$145,'Carga People'!U$2,0)),0,VLOOKUP($C155,'LINHA 5'!$C$6:$BM$145,'Carga People'!U$2,0))</f>
        <v>0</v>
      </c>
      <c r="V155" s="140">
        <f>IF(ISERROR(VLOOKUP($C155,'LINHA 4'!$C$6:$BM$75,'Carga People'!V$2,0)),0,VLOOKUP($C155,'LINHA 4'!$C$6:$BM$75,'Carga People'!V$2,0))+IF(ISERROR(VLOOKUP($C155,'LINHA 5'!$C$6:$BM$145,'Carga People'!V$2,0)),0,VLOOKUP($C155,'LINHA 5'!$C$6:$BM$145,'Carga People'!V$2,0))</f>
        <v>0</v>
      </c>
      <c r="W155" s="140">
        <f>IF(ISERROR(VLOOKUP($C155,'LINHA 4'!$C$6:$BM$75,'Carga People'!W$2,0)),0,VLOOKUP($C155,'LINHA 4'!$C$6:$BM$75,'Carga People'!W$2,0))+IF(ISERROR(VLOOKUP($C155,'LINHA 5'!$C$6:$BM$145,'Carga People'!W$2,0)),0,VLOOKUP($C155,'LINHA 5'!$C$6:$BM$145,'Carga People'!W$2,0))</f>
        <v>0</v>
      </c>
      <c r="X155" s="140">
        <f>IF(ISERROR(VLOOKUP($C155,'LINHA 4'!$C$6:$BM$75,'Carga People'!X$2,0)),0,VLOOKUP($C155,'LINHA 4'!$C$6:$BM$75,'Carga People'!X$2,0))+IF(ISERROR(VLOOKUP($C155,'LINHA 5'!$C$6:$BM$145,'Carga People'!X$2,0)),0,VLOOKUP($C155,'LINHA 5'!$C$6:$BM$145,'Carga People'!X$2,0))</f>
        <v>0</v>
      </c>
      <c r="Y155" s="140">
        <f>IF(ISERROR(VLOOKUP($C155,'LINHA 4'!$C$6:$BM$75,'Carga People'!Y$2,0)),0,VLOOKUP($C155,'LINHA 4'!$C$6:$BM$75,'Carga People'!Y$2,0))+IF(ISERROR(VLOOKUP($C155,'LINHA 5'!$C$6:$BM$145,'Carga People'!Y$2,0)),0,VLOOKUP($C155,'LINHA 5'!$C$6:$BM$145,'Carga People'!Y$2,0))</f>
        <v>0</v>
      </c>
      <c r="Z155" s="140">
        <f>IF(ISERROR(VLOOKUP($C155,'LINHA 4'!$C$6:$BM$75,'Carga People'!Z$2,0)),0,VLOOKUP($C155,'LINHA 4'!$C$6:$BM$75,'Carga People'!Z$2,0))+IF(ISERROR(VLOOKUP($C155,'LINHA 5'!$C$6:$BM$145,'Carga People'!Z$2,0)),0,VLOOKUP($C155,'LINHA 5'!$C$6:$BM$145,'Carga People'!Z$2,0))</f>
        <v>0</v>
      </c>
      <c r="AA155" s="140">
        <f>IF(ISERROR(VLOOKUP($C155,'LINHA 4'!$C$6:$BM$75,'Carga People'!AA$2,0)),0,VLOOKUP($C155,'LINHA 4'!$C$6:$BM$75,'Carga People'!AA$2,0))+IF(ISERROR(VLOOKUP($C155,'LINHA 5'!$C$6:$BM$145,'Carga People'!AA$2,0)),0,VLOOKUP($C155,'LINHA 5'!$C$6:$BM$145,'Carga People'!AA$2,0))</f>
        <v>0</v>
      </c>
      <c r="AB155" s="140">
        <f>IF(ISERROR(VLOOKUP($C155,'LINHA 4'!$C$6:$BM$75,'Carga People'!AB$2,0)),0,VLOOKUP($C155,'LINHA 4'!$C$6:$BM$75,'Carga People'!AB$2,0))+IF(ISERROR(VLOOKUP($C155,'LINHA 5'!$C$6:$BM$145,'Carga People'!AB$2,0)),0,VLOOKUP($C155,'LINHA 5'!$C$6:$BM$145,'Carga People'!AB$2,0))</f>
        <v>0</v>
      </c>
      <c r="AC155" s="140">
        <f>IF(ISERROR(VLOOKUP($C155,'LINHA 4'!$C$6:$BM$75,'Carga People'!AC$2,0)),0,VLOOKUP($C155,'LINHA 4'!$C$6:$BM$75,'Carga People'!AC$2,0))+IF(ISERROR(VLOOKUP($C155,'LINHA 5'!$C$6:$BM$145,'Carga People'!AC$2,0)),0,VLOOKUP($C155,'LINHA 5'!$C$6:$BM$145,'Carga People'!AC$2,0))</f>
        <v>0</v>
      </c>
      <c r="AD155" s="140">
        <f>IF(ISERROR(VLOOKUP($C155,'LINHA 4'!$C$6:$BM$75,'Carga People'!AD$2,0)),0,VLOOKUP($C155,'LINHA 4'!$C$6:$BM$75,'Carga People'!AD$2,0))+IF(ISERROR(VLOOKUP($C155,'LINHA 5'!$C$6:$BM$145,'Carga People'!AD$2,0)),0,VLOOKUP($C155,'LINHA 5'!$C$6:$BM$145,'Carga People'!AD$2,0))</f>
        <v>0</v>
      </c>
      <c r="AE155" s="140">
        <f>IF(ISERROR(VLOOKUP($C155,'LINHA 4'!$C$6:$BM$75,'Carga People'!AE$2,0)),0,VLOOKUP($C155,'LINHA 4'!$C$6:$BM$75,'Carga People'!AE$2,0))+IF(ISERROR(VLOOKUP($C155,'LINHA 5'!$C$6:$BM$145,'Carga People'!AE$2,0)),0,VLOOKUP($C155,'LINHA 5'!$C$6:$BM$145,'Carga People'!AE$2,0))</f>
        <v>0</v>
      </c>
      <c r="AF155" s="140">
        <f>IF(ISERROR(VLOOKUP($C155,'LINHA 4'!$C$6:$BM$75,'Carga People'!AF$2,0)),0,VLOOKUP($C155,'LINHA 4'!$C$6:$BM$75,'Carga People'!AF$2,0))+IF(ISERROR(VLOOKUP($C155,'LINHA 5'!$C$6:$BM$145,'Carga People'!AF$2,0)),0,VLOOKUP($C155,'LINHA 5'!$C$6:$BM$145,'Carga People'!AF$2,0))</f>
        <v>0</v>
      </c>
      <c r="AG155" s="140">
        <f>IF(ISERROR(VLOOKUP($C155,'LINHA 4'!$C$6:$BM$75,'Carga People'!AG$2,0)),0,VLOOKUP($C155,'LINHA 4'!$C$6:$BM$75,'Carga People'!AG$2,0))+IF(ISERROR(VLOOKUP($C155,'LINHA 5'!$C$6:$BM$145,'Carga People'!AG$2,0)),0,VLOOKUP($C155,'LINHA 5'!$C$6:$BM$145,'Carga People'!AG$2,0))</f>
        <v>0</v>
      </c>
      <c r="AH155" s="140">
        <f>IF(ISERROR(VLOOKUP($C155,'LINHA 4'!$C$6:$BM$75,'Carga People'!AH$2,0)),0,VLOOKUP($C155,'LINHA 4'!$C$6:$BM$75,'Carga People'!AH$2,0))+IF(ISERROR(VLOOKUP($C155,'LINHA 5'!$C$6:$BM$145,'Carga People'!AH$2,0)),0,VLOOKUP($C155,'LINHA 5'!$C$6:$BM$145,'Carga People'!AH$2,0))</f>
        <v>0</v>
      </c>
      <c r="AI155" s="140">
        <f>IF(ISERROR(VLOOKUP($C155,'LINHA 4'!$C$6:$BM$75,'Carga People'!AI$2,0)),0,VLOOKUP($C155,'LINHA 4'!$C$6:$BM$75,'Carga People'!AI$2,0))+IF(ISERROR(VLOOKUP($C155,'LINHA 5'!$C$6:$BM$145,'Carga People'!AI$2,0)),0,VLOOKUP($C155,'LINHA 5'!$C$6:$BM$145,'Carga People'!AI$2,0))</f>
        <v>0</v>
      </c>
      <c r="AJ155" s="140">
        <f>IF(ISERROR(VLOOKUP($C155,'LINHA 4'!$C$6:$BM$75,'Carga People'!AJ$2,0)),0,VLOOKUP($C155,'LINHA 4'!$C$6:$BM$75,'Carga People'!AJ$2,0))+IF(ISERROR(VLOOKUP($C155,'LINHA 5'!$C$6:$BM$145,'Carga People'!AJ$2,0)),0,VLOOKUP($C155,'LINHA 5'!$C$6:$BM$145,'Carga People'!AJ$2,0))</f>
        <v>0</v>
      </c>
      <c r="AK155" s="140">
        <f>IF(ISERROR(VLOOKUP($C155,'LINHA 4'!$C$6:$BM$75,'Carga People'!AK$2,0)),0,VLOOKUP($C155,'LINHA 4'!$C$6:$BM$75,'Carga People'!AK$2,0))+IF(ISERROR(VLOOKUP($C155,'LINHA 5'!$C$6:$BM$145,'Carga People'!AK$2,0)),0,VLOOKUP($C155,'LINHA 5'!$C$6:$BM$145,'Carga People'!AK$2,0))</f>
        <v>0</v>
      </c>
      <c r="AL155" s="140">
        <f>IF(ISERROR(VLOOKUP($C155,'LINHA 4'!$C$6:$BM$75,'Carga People'!AL$2,0)),0,VLOOKUP($C155,'LINHA 4'!$C$6:$BM$75,'Carga People'!AL$2,0))+IF(ISERROR(VLOOKUP($C155,'LINHA 5'!$C$6:$BM$145,'Carga People'!AL$2,0)),0,VLOOKUP($C155,'LINHA 5'!$C$6:$BM$145,'Carga People'!AL$2,0))</f>
        <v>0</v>
      </c>
      <c r="AM155" s="140">
        <f>IF(ISERROR(VLOOKUP($C155,'LINHA 4'!$C$6:$BM$75,'Carga People'!AM$2,0)),0,VLOOKUP($C155,'LINHA 4'!$C$6:$BM$75,'Carga People'!AM$2,0))+IF(ISERROR(VLOOKUP($C155,'LINHA 5'!$C$6:$BM$145,'Carga People'!AM$2,0)),0,VLOOKUP($C155,'LINHA 5'!$C$6:$BM$145,'Carga People'!AM$2,0))</f>
        <v>0</v>
      </c>
      <c r="AN155" s="140">
        <f>IF(ISERROR(VLOOKUP($C155,'LINHA 4'!$C$6:$BM$75,'Carga People'!AN$2,0)),0,VLOOKUP($C155,'LINHA 4'!$C$6:$BM$75,'Carga People'!AN$2,0))+IF(ISERROR(VLOOKUP($C155,'LINHA 5'!$C$6:$BM$145,'Carga People'!AN$2,0)),0,VLOOKUP($C155,'LINHA 5'!$C$6:$BM$145,'Carga People'!AN$2,0))</f>
        <v>0</v>
      </c>
      <c r="AO155" s="140">
        <f>IF(ISERROR(VLOOKUP($C155,'LINHA 4'!$C$6:$BM$75,'Carga People'!AO$2,0)),0,VLOOKUP($C155,'LINHA 4'!$C$6:$BM$75,'Carga People'!AO$2,0))+IF(ISERROR(VLOOKUP($C155,'LINHA 5'!$C$6:$BM$145,'Carga People'!AO$2,0)),0,VLOOKUP($C155,'LINHA 5'!$C$6:$BM$145,'Carga People'!AO$2,0))</f>
        <v>0</v>
      </c>
      <c r="AP155" s="140">
        <f>IF(ISERROR(VLOOKUP($C155,'LINHA 4'!$C$6:$BM$75,'Carga People'!AP$2,0)),0,VLOOKUP($C155,'LINHA 4'!$C$6:$BM$75,'Carga People'!AP$2,0))+IF(ISERROR(VLOOKUP($C155,'LINHA 5'!$C$6:$BM$145,'Carga People'!AP$2,0)),0,VLOOKUP($C155,'LINHA 5'!$C$6:$BM$145,'Carga People'!AP$2,0))</f>
        <v>0</v>
      </c>
      <c r="AQ155" s="140">
        <f>IF(ISERROR(VLOOKUP($C155,'LINHA 4'!$C$6:$BM$75,'Carga People'!AQ$2,0)),0,VLOOKUP($C155,'LINHA 4'!$C$6:$BM$75,'Carga People'!AQ$2,0))+IF(ISERROR(VLOOKUP($C155,'LINHA 5'!$C$6:$BM$145,'Carga People'!AQ$2,0)),0,VLOOKUP($C155,'LINHA 5'!$C$6:$BM$145,'Carga People'!AQ$2,0))</f>
        <v>0</v>
      </c>
      <c r="AR155" s="140">
        <f>IF(ISERROR(VLOOKUP($C155,'LINHA 4'!$C$6:$BM$75,'Carga People'!AR$2,0)),0,VLOOKUP($C155,'LINHA 4'!$C$6:$BM$75,'Carga People'!AR$2,0))+IF(ISERROR(VLOOKUP($C155,'LINHA 5'!$C$6:$BM$145,'Carga People'!AR$2,0)),0,VLOOKUP($C155,'LINHA 5'!$C$6:$BM$145,'Carga People'!AR$2,0))</f>
        <v>0</v>
      </c>
      <c r="AS155" s="140">
        <f>IF(ISERROR(VLOOKUP($C155,'LINHA 4'!$C$6:$BM$75,'Carga People'!AS$2,0)),0,VLOOKUP($C155,'LINHA 4'!$C$6:$BM$75,'Carga People'!AS$2,0))+IF(ISERROR(VLOOKUP($C155,'LINHA 5'!$C$6:$BM$145,'Carga People'!AS$2,0)),0,VLOOKUP($C155,'LINHA 5'!$C$6:$BM$145,'Carga People'!AS$2,0))</f>
        <v>0</v>
      </c>
      <c r="AT155" s="140">
        <f>IF(ISERROR(VLOOKUP($C155,'LINHA 5'!$C$6:$BM$58,'Carga People'!AT$2,0)),0,VLOOKUP($C155,'LINHA 5'!$C$6:$BM$58,'Carga People'!AT$2,0))</f>
        <v>0</v>
      </c>
      <c r="AU155" s="367">
        <f t="shared" si="19"/>
        <v>0</v>
      </c>
      <c r="AV155" s="780" t="str">
        <f t="shared" si="20"/>
        <v/>
      </c>
      <c r="AW155" s="90">
        <f>IF(D155="","",VLOOKUP(D155,MI_ME!$D$5:$AQ$336,39,0))</f>
        <v>0</v>
      </c>
      <c r="AX155" s="660"/>
    </row>
    <row r="156" spans="1:50" ht="18" hidden="1" customHeight="1" x14ac:dyDescent="0.3">
      <c r="A156" s="1792"/>
      <c r="B156" s="1537" t="s">
        <v>1114</v>
      </c>
      <c r="C156" s="779" t="s">
        <v>1117</v>
      </c>
      <c r="D156" s="779" t="s">
        <v>1118</v>
      </c>
      <c r="E156" s="1559">
        <v>926564299</v>
      </c>
      <c r="F156" s="28" t="s">
        <v>15</v>
      </c>
      <c r="G156" s="136"/>
      <c r="H156" s="137"/>
      <c r="I156" s="138"/>
      <c r="J156" s="139">
        <f>IF(ISERROR(VLOOKUP($C156,'LINHA 4'!$C$6:$BM$75,'Carga People'!J$2,0)),0,VLOOKUP($C156,'LINHA 4'!$C$6:$BM$75,'Carga People'!J$2,0))+IF(ISERROR(VLOOKUP($C156,'LINHA 5'!$C$6:$BM$145,'Carga People'!J$2,0)),0,VLOOKUP($C156,'LINHA 5'!$C$6:$BM$145,'Carga People'!J$2,0))</f>
        <v>0</v>
      </c>
      <c r="K156" s="140">
        <f>IF(ISERROR(VLOOKUP($C156,'LINHA 4'!$C$6:$BM$75,'Carga People'!K$2,0)),0,VLOOKUP($C156,'LINHA 4'!$C$6:$BM$75,'Carga People'!K$2,0))+IF(ISERROR(VLOOKUP($C156,'LINHA 5'!$C$6:$BM$145,'Carga People'!K$2,0)),0,VLOOKUP($C156,'LINHA 5'!$C$6:$BM$145,'Carga People'!K$2,0))</f>
        <v>0</v>
      </c>
      <c r="L156" s="140">
        <f>IF(ISERROR(VLOOKUP($C156,'LINHA 4'!$C$6:$BM$75,'Carga People'!L$2,0)),0,VLOOKUP($C156,'LINHA 4'!$C$6:$BM$75,'Carga People'!L$2,0))+IF(ISERROR(VLOOKUP($C156,'LINHA 5'!$C$6:$BM$145,'Carga People'!L$2,0)),0,VLOOKUP($C156,'LINHA 5'!$C$6:$BM$145,'Carga People'!L$2,0))</f>
        <v>0</v>
      </c>
      <c r="M156" s="140">
        <f>IF(ISERROR(VLOOKUP($C156,'LINHA 4'!$C$6:$BM$75,'Carga People'!M$2,0)),0,VLOOKUP($C156,'LINHA 4'!$C$6:$BM$75,'Carga People'!M$2,0))+IF(ISERROR(VLOOKUP($C156,'LINHA 5'!$C$6:$BM$145,'Carga People'!M$2,0)),0,VLOOKUP($C156,'LINHA 5'!$C$6:$BM$145,'Carga People'!M$2,0))</f>
        <v>0</v>
      </c>
      <c r="N156" s="140">
        <f>IF(ISERROR(VLOOKUP($C156,'LINHA 4'!$C$6:$BM$75,'Carga People'!N$2,0)),0,VLOOKUP($C156,'LINHA 4'!$C$6:$BM$75,'Carga People'!N$2,0))+IF(ISERROR(VLOOKUP($C156,'LINHA 5'!$C$6:$BM$145,'Carga People'!N$2,0)),0,VLOOKUP($C156,'LINHA 5'!$C$6:$BM$145,'Carga People'!N$2,0))</f>
        <v>0</v>
      </c>
      <c r="O156" s="140">
        <f>IF(ISERROR(VLOOKUP($C156,'LINHA 4'!$C$6:$BM$75,'Carga People'!O$2,0)),0,VLOOKUP($C156,'LINHA 4'!$C$6:$BM$75,'Carga People'!O$2,0))+IF(ISERROR(VLOOKUP($C156,'LINHA 5'!$C$6:$BM$145,'Carga People'!O$2,0)),0,VLOOKUP($C156,'LINHA 5'!$C$6:$BM$145,'Carga People'!O$2,0))</f>
        <v>0</v>
      </c>
      <c r="P156" s="140">
        <f>IF(ISERROR(VLOOKUP($C156,'LINHA 4'!$C$6:$BM$75,'Carga People'!P$2,0)),0,VLOOKUP($C156,'LINHA 4'!$C$6:$BM$75,'Carga People'!P$2,0))+IF(ISERROR(VLOOKUP($C156,'LINHA 5'!$C$6:$BM$145,'Carga People'!P$2,0)),0,VLOOKUP($C156,'LINHA 5'!$C$6:$BM$145,'Carga People'!P$2,0))</f>
        <v>0</v>
      </c>
      <c r="Q156" s="140">
        <f>IF(ISERROR(VLOOKUP($C156,'LINHA 4'!$C$6:$BM$75,'Carga People'!Q$2,0)),0,VLOOKUP($C156,'LINHA 4'!$C$6:$BM$75,'Carga People'!Q$2,0))+IF(ISERROR(VLOOKUP($C156,'LINHA 5'!$C$6:$BM$145,'Carga People'!Q$2,0)),0,VLOOKUP($C156,'LINHA 5'!$C$6:$BM$145,'Carga People'!Q$2,0))</f>
        <v>0</v>
      </c>
      <c r="R156" s="140">
        <f>IF(ISERROR(VLOOKUP($C156,'LINHA 4'!$C$6:$BM$75,'Carga People'!R$2,0)),0,VLOOKUP($C156,'LINHA 4'!$C$6:$BM$75,'Carga People'!R$2,0))+IF(ISERROR(VLOOKUP($C156,'LINHA 5'!$C$6:$BM$145,'Carga People'!R$2,0)),0,VLOOKUP($C156,'LINHA 5'!$C$6:$BM$145,'Carga People'!R$2,0))</f>
        <v>0</v>
      </c>
      <c r="S156" s="140">
        <f>IF(ISERROR(VLOOKUP($C156,'LINHA 4'!$C$6:$BM$75,'Carga People'!S$2,0)),0,VLOOKUP($C156,'LINHA 4'!$C$6:$BM$75,'Carga People'!S$2,0))+IF(ISERROR(VLOOKUP($C156,'LINHA 5'!$C$6:$BM$145,'Carga People'!S$2,0)),0,VLOOKUP($C156,'LINHA 5'!$C$6:$BM$145,'Carga People'!S$2,0))</f>
        <v>0</v>
      </c>
      <c r="T156" s="140">
        <f>IF(ISERROR(VLOOKUP($C156,'LINHA 4'!$C$6:$BM$75,'Carga People'!T$2,0)),0,VLOOKUP($C156,'LINHA 4'!$C$6:$BM$75,'Carga People'!T$2,0))+IF(ISERROR(VLOOKUP($C156,'LINHA 5'!$C$6:$BM$145,'Carga People'!T$2,0)),0,VLOOKUP($C156,'LINHA 5'!$C$6:$BM$145,'Carga People'!T$2,0))</f>
        <v>0</v>
      </c>
      <c r="U156" s="140">
        <f>IF(ISERROR(VLOOKUP($C156,'LINHA 4'!$C$6:$BM$75,'Carga People'!U$2,0)),0,VLOOKUP($C156,'LINHA 4'!$C$6:$BM$75,'Carga People'!U$2,0))+IF(ISERROR(VLOOKUP($C156,'LINHA 5'!$C$6:$BM$145,'Carga People'!U$2,0)),0,VLOOKUP($C156,'LINHA 5'!$C$6:$BM$145,'Carga People'!U$2,0))</f>
        <v>0</v>
      </c>
      <c r="V156" s="140">
        <f>IF(ISERROR(VLOOKUP($C156,'LINHA 4'!$C$6:$BM$75,'Carga People'!V$2,0)),0,VLOOKUP($C156,'LINHA 4'!$C$6:$BM$75,'Carga People'!V$2,0))+IF(ISERROR(VLOOKUP($C156,'LINHA 5'!$C$6:$BM$145,'Carga People'!V$2,0)),0,VLOOKUP($C156,'LINHA 5'!$C$6:$BM$145,'Carga People'!V$2,0))</f>
        <v>0</v>
      </c>
      <c r="W156" s="140">
        <f>IF(ISERROR(VLOOKUP($C156,'LINHA 4'!$C$6:$BM$75,'Carga People'!W$2,0)),0,VLOOKUP($C156,'LINHA 4'!$C$6:$BM$75,'Carga People'!W$2,0))+IF(ISERROR(VLOOKUP($C156,'LINHA 5'!$C$6:$BM$145,'Carga People'!W$2,0)),0,VLOOKUP($C156,'LINHA 5'!$C$6:$BM$145,'Carga People'!W$2,0))</f>
        <v>0</v>
      </c>
      <c r="X156" s="140">
        <f>IF(ISERROR(VLOOKUP($C156,'LINHA 4'!$C$6:$BM$75,'Carga People'!X$2,0)),0,VLOOKUP($C156,'LINHA 4'!$C$6:$BM$75,'Carga People'!X$2,0))+IF(ISERROR(VLOOKUP($C156,'LINHA 5'!$C$6:$BM$145,'Carga People'!X$2,0)),0,VLOOKUP($C156,'LINHA 5'!$C$6:$BM$145,'Carga People'!X$2,0))</f>
        <v>0</v>
      </c>
      <c r="Y156" s="140">
        <f>IF(ISERROR(VLOOKUP($C156,'LINHA 4'!$C$6:$BM$75,'Carga People'!Y$2,0)),0,VLOOKUP($C156,'LINHA 4'!$C$6:$BM$75,'Carga People'!Y$2,0))+IF(ISERROR(VLOOKUP($C156,'LINHA 5'!$C$6:$BM$145,'Carga People'!Y$2,0)),0,VLOOKUP($C156,'LINHA 5'!$C$6:$BM$145,'Carga People'!Y$2,0))</f>
        <v>0</v>
      </c>
      <c r="Z156" s="140">
        <f>IF(ISERROR(VLOOKUP($C156,'LINHA 4'!$C$6:$BM$75,'Carga People'!Z$2,0)),0,VLOOKUP($C156,'LINHA 4'!$C$6:$BM$75,'Carga People'!Z$2,0))+IF(ISERROR(VLOOKUP($C156,'LINHA 5'!$C$6:$BM$145,'Carga People'!Z$2,0)),0,VLOOKUP($C156,'LINHA 5'!$C$6:$BM$145,'Carga People'!Z$2,0))</f>
        <v>0</v>
      </c>
      <c r="AA156" s="140">
        <f>IF(ISERROR(VLOOKUP($C156,'LINHA 4'!$C$6:$BM$75,'Carga People'!AA$2,0)),0,VLOOKUP($C156,'LINHA 4'!$C$6:$BM$75,'Carga People'!AA$2,0))+IF(ISERROR(VLOOKUP($C156,'LINHA 5'!$C$6:$BM$145,'Carga People'!AA$2,0)),0,VLOOKUP($C156,'LINHA 5'!$C$6:$BM$145,'Carga People'!AA$2,0))</f>
        <v>0</v>
      </c>
      <c r="AB156" s="140">
        <f>IF(ISERROR(VLOOKUP($C156,'LINHA 4'!$C$6:$BM$75,'Carga People'!AB$2,0)),0,VLOOKUP($C156,'LINHA 4'!$C$6:$BM$75,'Carga People'!AB$2,0))+IF(ISERROR(VLOOKUP($C156,'LINHA 5'!$C$6:$BM$145,'Carga People'!AB$2,0)),0,VLOOKUP($C156,'LINHA 5'!$C$6:$BM$145,'Carga People'!AB$2,0))</f>
        <v>0</v>
      </c>
      <c r="AC156" s="140">
        <f>IF(ISERROR(VLOOKUP($C156,'LINHA 4'!$C$6:$BM$75,'Carga People'!AC$2,0)),0,VLOOKUP($C156,'LINHA 4'!$C$6:$BM$75,'Carga People'!AC$2,0))+IF(ISERROR(VLOOKUP($C156,'LINHA 5'!$C$6:$BM$145,'Carga People'!AC$2,0)),0,VLOOKUP($C156,'LINHA 5'!$C$6:$BM$145,'Carga People'!AC$2,0))</f>
        <v>0</v>
      </c>
      <c r="AD156" s="140">
        <f>IF(ISERROR(VLOOKUP($C156,'LINHA 4'!$C$6:$BM$75,'Carga People'!AD$2,0)),0,VLOOKUP($C156,'LINHA 4'!$C$6:$BM$75,'Carga People'!AD$2,0))+IF(ISERROR(VLOOKUP($C156,'LINHA 5'!$C$6:$BM$145,'Carga People'!AD$2,0)),0,VLOOKUP($C156,'LINHA 5'!$C$6:$BM$145,'Carga People'!AD$2,0))</f>
        <v>0</v>
      </c>
      <c r="AE156" s="140">
        <f>IF(ISERROR(VLOOKUP($C156,'LINHA 4'!$C$6:$BM$75,'Carga People'!AE$2,0)),0,VLOOKUP($C156,'LINHA 4'!$C$6:$BM$75,'Carga People'!AE$2,0))+IF(ISERROR(VLOOKUP($C156,'LINHA 5'!$C$6:$BM$145,'Carga People'!AE$2,0)),0,VLOOKUP($C156,'LINHA 5'!$C$6:$BM$145,'Carga People'!AE$2,0))</f>
        <v>0</v>
      </c>
      <c r="AF156" s="140">
        <f>IF(ISERROR(VLOOKUP($C156,'LINHA 4'!$C$6:$BM$75,'Carga People'!AF$2,0)),0,VLOOKUP($C156,'LINHA 4'!$C$6:$BM$75,'Carga People'!AF$2,0))+IF(ISERROR(VLOOKUP($C156,'LINHA 5'!$C$6:$BM$145,'Carga People'!AF$2,0)),0,VLOOKUP($C156,'LINHA 5'!$C$6:$BM$145,'Carga People'!AF$2,0))</f>
        <v>0</v>
      </c>
      <c r="AG156" s="140">
        <f>IF(ISERROR(VLOOKUP($C156,'LINHA 4'!$C$6:$BM$75,'Carga People'!AG$2,0)),0,VLOOKUP($C156,'LINHA 4'!$C$6:$BM$75,'Carga People'!AG$2,0))+IF(ISERROR(VLOOKUP($C156,'LINHA 5'!$C$6:$BM$145,'Carga People'!AG$2,0)),0,VLOOKUP($C156,'LINHA 5'!$C$6:$BM$145,'Carga People'!AG$2,0))</f>
        <v>0</v>
      </c>
      <c r="AH156" s="140">
        <f>IF(ISERROR(VLOOKUP($C156,'LINHA 4'!$C$6:$BM$75,'Carga People'!AH$2,0)),0,VLOOKUP($C156,'LINHA 4'!$C$6:$BM$75,'Carga People'!AH$2,0))+IF(ISERROR(VLOOKUP($C156,'LINHA 5'!$C$6:$BM$145,'Carga People'!AH$2,0)),0,VLOOKUP($C156,'LINHA 5'!$C$6:$BM$145,'Carga People'!AH$2,0))</f>
        <v>0</v>
      </c>
      <c r="AI156" s="140">
        <f>IF(ISERROR(VLOOKUP($C156,'LINHA 4'!$C$6:$BM$75,'Carga People'!AI$2,0)),0,VLOOKUP($C156,'LINHA 4'!$C$6:$BM$75,'Carga People'!AI$2,0))+IF(ISERROR(VLOOKUP($C156,'LINHA 5'!$C$6:$BM$145,'Carga People'!AI$2,0)),0,VLOOKUP($C156,'LINHA 5'!$C$6:$BM$145,'Carga People'!AI$2,0))</f>
        <v>0</v>
      </c>
      <c r="AJ156" s="140">
        <f>IF(ISERROR(VLOOKUP($C156,'LINHA 4'!$C$6:$BM$75,'Carga People'!AJ$2,0)),0,VLOOKUP($C156,'LINHA 4'!$C$6:$BM$75,'Carga People'!AJ$2,0))+IF(ISERROR(VLOOKUP($C156,'LINHA 5'!$C$6:$BM$145,'Carga People'!AJ$2,0)),0,VLOOKUP($C156,'LINHA 5'!$C$6:$BM$145,'Carga People'!AJ$2,0))</f>
        <v>0</v>
      </c>
      <c r="AK156" s="140">
        <f>IF(ISERROR(VLOOKUP($C156,'LINHA 4'!$C$6:$BM$75,'Carga People'!AK$2,0)),0,VLOOKUP($C156,'LINHA 4'!$C$6:$BM$75,'Carga People'!AK$2,0))+IF(ISERROR(VLOOKUP($C156,'LINHA 5'!$C$6:$BM$145,'Carga People'!AK$2,0)),0,VLOOKUP($C156,'LINHA 5'!$C$6:$BM$145,'Carga People'!AK$2,0))</f>
        <v>0</v>
      </c>
      <c r="AL156" s="140">
        <f>IF(ISERROR(VLOOKUP($C156,'LINHA 4'!$C$6:$BM$75,'Carga People'!AL$2,0)),0,VLOOKUP($C156,'LINHA 4'!$C$6:$BM$75,'Carga People'!AL$2,0))+IF(ISERROR(VLOOKUP($C156,'LINHA 5'!$C$6:$BM$145,'Carga People'!AL$2,0)),0,VLOOKUP($C156,'LINHA 5'!$C$6:$BM$145,'Carga People'!AL$2,0))</f>
        <v>0</v>
      </c>
      <c r="AM156" s="140">
        <f>IF(ISERROR(VLOOKUP($C156,'LINHA 4'!$C$6:$BM$75,'Carga People'!AM$2,0)),0,VLOOKUP($C156,'LINHA 4'!$C$6:$BM$75,'Carga People'!AM$2,0))+IF(ISERROR(VLOOKUP($C156,'LINHA 5'!$C$6:$BM$145,'Carga People'!AM$2,0)),0,VLOOKUP($C156,'LINHA 5'!$C$6:$BM$145,'Carga People'!AM$2,0))</f>
        <v>0</v>
      </c>
      <c r="AN156" s="140">
        <f>IF(ISERROR(VLOOKUP($C156,'LINHA 4'!$C$6:$BM$75,'Carga People'!AN$2,0)),0,VLOOKUP($C156,'LINHA 4'!$C$6:$BM$75,'Carga People'!AN$2,0))+IF(ISERROR(VLOOKUP($C156,'LINHA 5'!$C$6:$BM$145,'Carga People'!AN$2,0)),0,VLOOKUP($C156,'LINHA 5'!$C$6:$BM$145,'Carga People'!AN$2,0))</f>
        <v>0</v>
      </c>
      <c r="AO156" s="140">
        <f>IF(ISERROR(VLOOKUP($C156,'LINHA 4'!$C$6:$BM$75,'Carga People'!AO$2,0)),0,VLOOKUP($C156,'LINHA 4'!$C$6:$BM$75,'Carga People'!AO$2,0))+IF(ISERROR(VLOOKUP($C156,'LINHA 5'!$C$6:$BM$145,'Carga People'!AO$2,0)),0,VLOOKUP($C156,'LINHA 5'!$C$6:$BM$145,'Carga People'!AO$2,0))</f>
        <v>0</v>
      </c>
      <c r="AP156" s="140">
        <f>IF(ISERROR(VLOOKUP($C156,'LINHA 4'!$C$6:$BM$75,'Carga People'!AP$2,0)),0,VLOOKUP($C156,'LINHA 4'!$C$6:$BM$75,'Carga People'!AP$2,0))+IF(ISERROR(VLOOKUP($C156,'LINHA 5'!$C$6:$BM$145,'Carga People'!AP$2,0)),0,VLOOKUP($C156,'LINHA 5'!$C$6:$BM$145,'Carga People'!AP$2,0))</f>
        <v>0</v>
      </c>
      <c r="AQ156" s="140">
        <f>IF(ISERROR(VLOOKUP($C156,'LINHA 4'!$C$6:$BM$75,'Carga People'!AQ$2,0)),0,VLOOKUP($C156,'LINHA 4'!$C$6:$BM$75,'Carga People'!AQ$2,0))+IF(ISERROR(VLOOKUP($C156,'LINHA 5'!$C$6:$BM$145,'Carga People'!AQ$2,0)),0,VLOOKUP($C156,'LINHA 5'!$C$6:$BM$145,'Carga People'!AQ$2,0))</f>
        <v>0</v>
      </c>
      <c r="AR156" s="140">
        <f>IF(ISERROR(VLOOKUP($C156,'LINHA 4'!$C$6:$BM$75,'Carga People'!AR$2,0)),0,VLOOKUP($C156,'LINHA 4'!$C$6:$BM$75,'Carga People'!AR$2,0))+IF(ISERROR(VLOOKUP($C156,'LINHA 5'!$C$6:$BM$145,'Carga People'!AR$2,0)),0,VLOOKUP($C156,'LINHA 5'!$C$6:$BM$145,'Carga People'!AR$2,0))</f>
        <v>0</v>
      </c>
      <c r="AS156" s="140">
        <f>IF(ISERROR(VLOOKUP($C156,'LINHA 4'!$C$6:$BM$75,'Carga People'!AS$2,0)),0,VLOOKUP($C156,'LINHA 4'!$C$6:$BM$75,'Carga People'!AS$2,0))+IF(ISERROR(VLOOKUP($C156,'LINHA 5'!$C$6:$BM$145,'Carga People'!AS$2,0)),0,VLOOKUP($C156,'LINHA 5'!$C$6:$BM$145,'Carga People'!AS$2,0))</f>
        <v>0</v>
      </c>
      <c r="AT156" s="140">
        <f t="array" ref="AT156">IF(ISERROR(VLOOKUP($C156,'LINHA 4'!$C$6:$BM$52,'Carga People'!AT$2,0)),0,VLOOKUP($C156,'LINHA 4'!$C$6:$BM$52,'Carga People'!AT$2,0))</f>
        <v>0</v>
      </c>
      <c r="AU156" s="367">
        <f t="shared" si="19"/>
        <v>0</v>
      </c>
      <c r="AV156" s="780" t="str">
        <f t="shared" si="20"/>
        <v/>
      </c>
      <c r="AW156" s="90">
        <f>IF(D156="","",VLOOKUP(D156,MI_ME!$D$5:$AQ$336,39,0))</f>
        <v>0</v>
      </c>
      <c r="AX156" s="660"/>
    </row>
    <row r="157" spans="1:50" ht="18" hidden="1" customHeight="1" x14ac:dyDescent="0.3">
      <c r="A157" s="1792"/>
      <c r="B157" s="1537" t="s">
        <v>1119</v>
      </c>
      <c r="C157" s="779" t="s">
        <v>1120</v>
      </c>
      <c r="D157" s="779" t="s">
        <v>1121</v>
      </c>
      <c r="E157" s="1559">
        <v>926564305</v>
      </c>
      <c r="F157" s="771" t="s">
        <v>15</v>
      </c>
      <c r="G157" s="136"/>
      <c r="H157" s="137"/>
      <c r="I157" s="138"/>
      <c r="J157" s="139">
        <f>IF(ISERROR(VLOOKUP($C157,'LINHA 4'!$C$6:$BM$75,'Carga People'!J$2,0)),0,VLOOKUP($C157,'LINHA 4'!$C$6:$BM$75,'Carga People'!J$2,0))+IF(ISERROR(VLOOKUP($C157,'LINHA 5'!$C$6:$BM$145,'Carga People'!J$2,0)),0,VLOOKUP($C157,'LINHA 5'!$C$6:$BM$145,'Carga People'!J$2,0))</f>
        <v>0</v>
      </c>
      <c r="K157" s="140">
        <f>IF(ISERROR(VLOOKUP($C157,'LINHA 4'!$C$6:$BM$75,'Carga People'!K$2,0)),0,VLOOKUP($C157,'LINHA 4'!$C$6:$BM$75,'Carga People'!K$2,0))+IF(ISERROR(VLOOKUP($C157,'LINHA 5'!$C$6:$BM$145,'Carga People'!K$2,0)),0,VLOOKUP($C157,'LINHA 5'!$C$6:$BM$145,'Carga People'!K$2,0))</f>
        <v>0</v>
      </c>
      <c r="L157" s="140">
        <f>IF(ISERROR(VLOOKUP($C157,'LINHA 4'!$C$6:$BM$75,'Carga People'!L$2,0)),0,VLOOKUP($C157,'LINHA 4'!$C$6:$BM$75,'Carga People'!L$2,0))+IF(ISERROR(VLOOKUP($C157,'LINHA 5'!$C$6:$BM$145,'Carga People'!L$2,0)),0,VLOOKUP($C157,'LINHA 5'!$C$6:$BM$145,'Carga People'!L$2,0))</f>
        <v>0</v>
      </c>
      <c r="M157" s="140">
        <f>IF(ISERROR(VLOOKUP($C157,'LINHA 4'!$C$6:$BM$75,'Carga People'!M$2,0)),0,VLOOKUP($C157,'LINHA 4'!$C$6:$BM$75,'Carga People'!M$2,0))+IF(ISERROR(VLOOKUP($C157,'LINHA 5'!$C$6:$BM$145,'Carga People'!M$2,0)),0,VLOOKUP($C157,'LINHA 5'!$C$6:$BM$145,'Carga People'!M$2,0))</f>
        <v>0</v>
      </c>
      <c r="N157" s="140">
        <f>IF(ISERROR(VLOOKUP($C157,'LINHA 4'!$C$6:$BM$75,'Carga People'!N$2,0)),0,VLOOKUP($C157,'LINHA 4'!$C$6:$BM$75,'Carga People'!N$2,0))+IF(ISERROR(VLOOKUP($C157,'LINHA 5'!$C$6:$BM$145,'Carga People'!N$2,0)),0,VLOOKUP($C157,'LINHA 5'!$C$6:$BM$145,'Carga People'!N$2,0))</f>
        <v>0</v>
      </c>
      <c r="O157" s="140">
        <f>IF(ISERROR(VLOOKUP($C157,'LINHA 4'!$C$6:$BM$75,'Carga People'!O$2,0)),0,VLOOKUP($C157,'LINHA 4'!$C$6:$BM$75,'Carga People'!O$2,0))+IF(ISERROR(VLOOKUP($C157,'LINHA 5'!$C$6:$BM$145,'Carga People'!O$2,0)),0,VLOOKUP($C157,'LINHA 5'!$C$6:$BM$145,'Carga People'!O$2,0))</f>
        <v>0</v>
      </c>
      <c r="P157" s="140">
        <f>IF(ISERROR(VLOOKUP($C157,'LINHA 4'!$C$6:$BM$75,'Carga People'!P$2,0)),0,VLOOKUP($C157,'LINHA 4'!$C$6:$BM$75,'Carga People'!P$2,0))+IF(ISERROR(VLOOKUP($C157,'LINHA 5'!$C$6:$BM$145,'Carga People'!P$2,0)),0,VLOOKUP($C157,'LINHA 5'!$C$6:$BM$145,'Carga People'!P$2,0))</f>
        <v>0</v>
      </c>
      <c r="Q157" s="140">
        <f>IF(ISERROR(VLOOKUP($C157,'LINHA 4'!$C$6:$BM$75,'Carga People'!Q$2,0)),0,VLOOKUP($C157,'LINHA 4'!$C$6:$BM$75,'Carga People'!Q$2,0))+IF(ISERROR(VLOOKUP($C157,'LINHA 5'!$C$6:$BM$145,'Carga People'!Q$2,0)),0,VLOOKUP($C157,'LINHA 5'!$C$6:$BM$145,'Carga People'!Q$2,0))</f>
        <v>0</v>
      </c>
      <c r="R157" s="140">
        <f>IF(ISERROR(VLOOKUP($C157,'LINHA 4'!$C$6:$BM$75,'Carga People'!R$2,0)),0,VLOOKUP($C157,'LINHA 4'!$C$6:$BM$75,'Carga People'!R$2,0))+IF(ISERROR(VLOOKUP($C157,'LINHA 5'!$C$6:$BM$145,'Carga People'!R$2,0)),0,VLOOKUP($C157,'LINHA 5'!$C$6:$BM$145,'Carga People'!R$2,0))</f>
        <v>0</v>
      </c>
      <c r="S157" s="140">
        <f>IF(ISERROR(VLOOKUP($C157,'LINHA 4'!$C$6:$BM$75,'Carga People'!S$2,0)),0,VLOOKUP($C157,'LINHA 4'!$C$6:$BM$75,'Carga People'!S$2,0))+IF(ISERROR(VLOOKUP($C157,'LINHA 5'!$C$6:$BM$145,'Carga People'!S$2,0)),0,VLOOKUP($C157,'LINHA 5'!$C$6:$BM$145,'Carga People'!S$2,0))</f>
        <v>0</v>
      </c>
      <c r="T157" s="140">
        <f>IF(ISERROR(VLOOKUP($C157,'LINHA 4'!$C$6:$BM$75,'Carga People'!T$2,0)),0,VLOOKUP($C157,'LINHA 4'!$C$6:$BM$75,'Carga People'!T$2,0))+IF(ISERROR(VLOOKUP($C157,'LINHA 5'!$C$6:$BM$145,'Carga People'!T$2,0)),0,VLOOKUP($C157,'LINHA 5'!$C$6:$BM$145,'Carga People'!T$2,0))</f>
        <v>0</v>
      </c>
      <c r="U157" s="140">
        <f>IF(ISERROR(VLOOKUP($C157,'LINHA 4'!$C$6:$BM$75,'Carga People'!U$2,0)),0,VLOOKUP($C157,'LINHA 4'!$C$6:$BM$75,'Carga People'!U$2,0))+IF(ISERROR(VLOOKUP($C157,'LINHA 5'!$C$6:$BM$145,'Carga People'!U$2,0)),0,VLOOKUP($C157,'LINHA 5'!$C$6:$BM$145,'Carga People'!U$2,0))</f>
        <v>0</v>
      </c>
      <c r="V157" s="140">
        <f>IF(ISERROR(VLOOKUP($C157,'LINHA 4'!$C$6:$BM$75,'Carga People'!V$2,0)),0,VLOOKUP($C157,'LINHA 4'!$C$6:$BM$75,'Carga People'!V$2,0))+IF(ISERROR(VLOOKUP($C157,'LINHA 5'!$C$6:$BM$145,'Carga People'!V$2,0)),0,VLOOKUP($C157,'LINHA 5'!$C$6:$BM$145,'Carga People'!V$2,0))</f>
        <v>0</v>
      </c>
      <c r="W157" s="140">
        <f>IF(ISERROR(VLOOKUP($C157,'LINHA 4'!$C$6:$BM$75,'Carga People'!W$2,0)),0,VLOOKUP($C157,'LINHA 4'!$C$6:$BM$75,'Carga People'!W$2,0))+IF(ISERROR(VLOOKUP($C157,'LINHA 5'!$C$6:$BM$145,'Carga People'!W$2,0)),0,VLOOKUP($C157,'LINHA 5'!$C$6:$BM$145,'Carga People'!W$2,0))</f>
        <v>0</v>
      </c>
      <c r="X157" s="140">
        <f>IF(ISERROR(VLOOKUP($C157,'LINHA 4'!$C$6:$BM$75,'Carga People'!X$2,0)),0,VLOOKUP($C157,'LINHA 4'!$C$6:$BM$75,'Carga People'!X$2,0))+IF(ISERROR(VLOOKUP($C157,'LINHA 5'!$C$6:$BM$145,'Carga People'!X$2,0)),0,VLOOKUP($C157,'LINHA 5'!$C$6:$BM$145,'Carga People'!X$2,0))</f>
        <v>0</v>
      </c>
      <c r="Y157" s="140">
        <f>IF(ISERROR(VLOOKUP($C157,'LINHA 4'!$C$6:$BM$75,'Carga People'!Y$2,0)),0,VLOOKUP($C157,'LINHA 4'!$C$6:$BM$75,'Carga People'!Y$2,0))+IF(ISERROR(VLOOKUP($C157,'LINHA 5'!$C$6:$BM$145,'Carga People'!Y$2,0)),0,VLOOKUP($C157,'LINHA 5'!$C$6:$BM$145,'Carga People'!Y$2,0))</f>
        <v>0</v>
      </c>
      <c r="Z157" s="140">
        <f>IF(ISERROR(VLOOKUP($C157,'LINHA 4'!$C$6:$BM$75,'Carga People'!Z$2,0)),0,VLOOKUP($C157,'LINHA 4'!$C$6:$BM$75,'Carga People'!Z$2,0))+IF(ISERROR(VLOOKUP($C157,'LINHA 5'!$C$6:$BM$145,'Carga People'!Z$2,0)),0,VLOOKUP($C157,'LINHA 5'!$C$6:$BM$145,'Carga People'!Z$2,0))</f>
        <v>0</v>
      </c>
      <c r="AA157" s="140">
        <f>IF(ISERROR(VLOOKUP($C157,'LINHA 4'!$C$6:$BM$75,'Carga People'!AA$2,0)),0,VLOOKUP($C157,'LINHA 4'!$C$6:$BM$75,'Carga People'!AA$2,0))+IF(ISERROR(VLOOKUP($C157,'LINHA 5'!$C$6:$BM$145,'Carga People'!AA$2,0)),0,VLOOKUP($C157,'LINHA 5'!$C$6:$BM$145,'Carga People'!AA$2,0))</f>
        <v>0</v>
      </c>
      <c r="AB157" s="140">
        <f>IF(ISERROR(VLOOKUP($C157,'LINHA 4'!$C$6:$BM$75,'Carga People'!AB$2,0)),0,VLOOKUP($C157,'LINHA 4'!$C$6:$BM$75,'Carga People'!AB$2,0))+IF(ISERROR(VLOOKUP($C157,'LINHA 5'!$C$6:$BM$145,'Carga People'!AB$2,0)),0,VLOOKUP($C157,'LINHA 5'!$C$6:$BM$145,'Carga People'!AB$2,0))</f>
        <v>0</v>
      </c>
      <c r="AC157" s="140">
        <f>IF(ISERROR(VLOOKUP($C157,'LINHA 4'!$C$6:$BM$75,'Carga People'!AC$2,0)),0,VLOOKUP($C157,'LINHA 4'!$C$6:$BM$75,'Carga People'!AC$2,0))+IF(ISERROR(VLOOKUP($C157,'LINHA 5'!$C$6:$BM$145,'Carga People'!AC$2,0)),0,VLOOKUP($C157,'LINHA 5'!$C$6:$BM$145,'Carga People'!AC$2,0))</f>
        <v>0</v>
      </c>
      <c r="AD157" s="140">
        <f>IF(ISERROR(VLOOKUP($C157,'LINHA 4'!$C$6:$BM$75,'Carga People'!AD$2,0)),0,VLOOKUP($C157,'LINHA 4'!$C$6:$BM$75,'Carga People'!AD$2,0))+IF(ISERROR(VLOOKUP($C157,'LINHA 5'!$C$6:$BM$145,'Carga People'!AD$2,0)),0,VLOOKUP($C157,'LINHA 5'!$C$6:$BM$145,'Carga People'!AD$2,0))</f>
        <v>0</v>
      </c>
      <c r="AE157" s="140">
        <f>IF(ISERROR(VLOOKUP($C157,'LINHA 4'!$C$6:$BM$75,'Carga People'!AE$2,0)),0,VLOOKUP($C157,'LINHA 4'!$C$6:$BM$75,'Carga People'!AE$2,0))+IF(ISERROR(VLOOKUP($C157,'LINHA 5'!$C$6:$BM$145,'Carga People'!AE$2,0)),0,VLOOKUP($C157,'LINHA 5'!$C$6:$BM$145,'Carga People'!AE$2,0))</f>
        <v>0</v>
      </c>
      <c r="AF157" s="140">
        <f>IF(ISERROR(VLOOKUP($C157,'LINHA 4'!$C$6:$BM$75,'Carga People'!AF$2,0)),0,VLOOKUP($C157,'LINHA 4'!$C$6:$BM$75,'Carga People'!AF$2,0))+IF(ISERROR(VLOOKUP($C157,'LINHA 5'!$C$6:$BM$145,'Carga People'!AF$2,0)),0,VLOOKUP($C157,'LINHA 5'!$C$6:$BM$145,'Carga People'!AF$2,0))</f>
        <v>0</v>
      </c>
      <c r="AG157" s="140">
        <f>IF(ISERROR(VLOOKUP($C157,'LINHA 4'!$C$6:$BM$75,'Carga People'!AG$2,0)),0,VLOOKUP($C157,'LINHA 4'!$C$6:$BM$75,'Carga People'!AG$2,0))+IF(ISERROR(VLOOKUP($C157,'LINHA 5'!$C$6:$BM$145,'Carga People'!AG$2,0)),0,VLOOKUP($C157,'LINHA 5'!$C$6:$BM$145,'Carga People'!AG$2,0))</f>
        <v>0</v>
      </c>
      <c r="AH157" s="140">
        <f>IF(ISERROR(VLOOKUP($C157,'LINHA 4'!$C$6:$BM$75,'Carga People'!AH$2,0)),0,VLOOKUP($C157,'LINHA 4'!$C$6:$BM$75,'Carga People'!AH$2,0))+IF(ISERROR(VLOOKUP($C157,'LINHA 5'!$C$6:$BM$145,'Carga People'!AH$2,0)),0,VLOOKUP($C157,'LINHA 5'!$C$6:$BM$145,'Carga People'!AH$2,0))</f>
        <v>0</v>
      </c>
      <c r="AI157" s="140">
        <f>IF(ISERROR(VLOOKUP($C157,'LINHA 4'!$C$6:$BM$75,'Carga People'!AI$2,0)),0,VLOOKUP($C157,'LINHA 4'!$C$6:$BM$75,'Carga People'!AI$2,0))+IF(ISERROR(VLOOKUP($C157,'LINHA 5'!$C$6:$BM$145,'Carga People'!AI$2,0)),0,VLOOKUP($C157,'LINHA 5'!$C$6:$BM$145,'Carga People'!AI$2,0))</f>
        <v>0</v>
      </c>
      <c r="AJ157" s="140">
        <f>IF(ISERROR(VLOOKUP($C157,'LINHA 4'!$C$6:$BM$75,'Carga People'!AJ$2,0)),0,VLOOKUP($C157,'LINHA 4'!$C$6:$BM$75,'Carga People'!AJ$2,0))+IF(ISERROR(VLOOKUP($C157,'LINHA 5'!$C$6:$BM$145,'Carga People'!AJ$2,0)),0,VLOOKUP($C157,'LINHA 5'!$C$6:$BM$145,'Carga People'!AJ$2,0))</f>
        <v>0</v>
      </c>
      <c r="AK157" s="140">
        <f>IF(ISERROR(VLOOKUP($C157,'LINHA 4'!$C$6:$BM$75,'Carga People'!AK$2,0)),0,VLOOKUP($C157,'LINHA 4'!$C$6:$BM$75,'Carga People'!AK$2,0))+IF(ISERROR(VLOOKUP($C157,'LINHA 5'!$C$6:$BM$145,'Carga People'!AK$2,0)),0,VLOOKUP($C157,'LINHA 5'!$C$6:$BM$145,'Carga People'!AK$2,0))</f>
        <v>0</v>
      </c>
      <c r="AL157" s="140">
        <f>IF(ISERROR(VLOOKUP($C157,'LINHA 4'!$C$6:$BM$75,'Carga People'!AL$2,0)),0,VLOOKUP($C157,'LINHA 4'!$C$6:$BM$75,'Carga People'!AL$2,0))+IF(ISERROR(VLOOKUP($C157,'LINHA 5'!$C$6:$BM$145,'Carga People'!AL$2,0)),0,VLOOKUP($C157,'LINHA 5'!$C$6:$BM$145,'Carga People'!AL$2,0))</f>
        <v>0</v>
      </c>
      <c r="AM157" s="140">
        <f>IF(ISERROR(VLOOKUP($C157,'LINHA 4'!$C$6:$BM$75,'Carga People'!AM$2,0)),0,VLOOKUP($C157,'LINHA 4'!$C$6:$BM$75,'Carga People'!AM$2,0))+IF(ISERROR(VLOOKUP($C157,'LINHA 5'!$C$6:$BM$145,'Carga People'!AM$2,0)),0,VLOOKUP($C157,'LINHA 5'!$C$6:$BM$145,'Carga People'!AM$2,0))</f>
        <v>0</v>
      </c>
      <c r="AN157" s="140">
        <f>IF(ISERROR(VLOOKUP($C157,'LINHA 4'!$C$6:$BM$75,'Carga People'!AN$2,0)),0,VLOOKUP($C157,'LINHA 4'!$C$6:$BM$75,'Carga People'!AN$2,0))+IF(ISERROR(VLOOKUP($C157,'LINHA 5'!$C$6:$BM$145,'Carga People'!AN$2,0)),0,VLOOKUP($C157,'LINHA 5'!$C$6:$BM$145,'Carga People'!AN$2,0))</f>
        <v>0</v>
      </c>
      <c r="AO157" s="140">
        <f>IF(ISERROR(VLOOKUP($C157,'LINHA 4'!$C$6:$BM$75,'Carga People'!AO$2,0)),0,VLOOKUP($C157,'LINHA 4'!$C$6:$BM$75,'Carga People'!AO$2,0))+IF(ISERROR(VLOOKUP($C157,'LINHA 5'!$C$6:$BM$145,'Carga People'!AO$2,0)),0,VLOOKUP($C157,'LINHA 5'!$C$6:$BM$145,'Carga People'!AO$2,0))</f>
        <v>0</v>
      </c>
      <c r="AP157" s="140">
        <f>IF(ISERROR(VLOOKUP($C157,'LINHA 4'!$C$6:$BM$75,'Carga People'!AP$2,0)),0,VLOOKUP($C157,'LINHA 4'!$C$6:$BM$75,'Carga People'!AP$2,0))+IF(ISERROR(VLOOKUP($C157,'LINHA 5'!$C$6:$BM$145,'Carga People'!AP$2,0)),0,VLOOKUP($C157,'LINHA 5'!$C$6:$BM$145,'Carga People'!AP$2,0))</f>
        <v>0</v>
      </c>
      <c r="AQ157" s="140">
        <f>IF(ISERROR(VLOOKUP($C157,'LINHA 4'!$C$6:$BM$75,'Carga People'!AQ$2,0)),0,VLOOKUP($C157,'LINHA 4'!$C$6:$BM$75,'Carga People'!AQ$2,0))+IF(ISERROR(VLOOKUP($C157,'LINHA 5'!$C$6:$BM$145,'Carga People'!AQ$2,0)),0,VLOOKUP($C157,'LINHA 5'!$C$6:$BM$145,'Carga People'!AQ$2,0))</f>
        <v>0</v>
      </c>
      <c r="AR157" s="140">
        <f>IF(ISERROR(VLOOKUP($C157,'LINHA 4'!$C$6:$BM$75,'Carga People'!AR$2,0)),0,VLOOKUP($C157,'LINHA 4'!$C$6:$BM$75,'Carga People'!AR$2,0))+IF(ISERROR(VLOOKUP($C157,'LINHA 5'!$C$6:$BM$145,'Carga People'!AR$2,0)),0,VLOOKUP($C157,'LINHA 5'!$C$6:$BM$145,'Carga People'!AR$2,0))</f>
        <v>0</v>
      </c>
      <c r="AS157" s="140">
        <f>IF(ISERROR(VLOOKUP($C157,'LINHA 4'!$C$6:$BM$75,'Carga People'!AS$2,0)),0,VLOOKUP($C157,'LINHA 4'!$C$6:$BM$75,'Carga People'!AS$2,0))+IF(ISERROR(VLOOKUP($C157,'LINHA 5'!$C$6:$BM$145,'Carga People'!AS$2,0)),0,VLOOKUP($C157,'LINHA 5'!$C$6:$BM$145,'Carga People'!AS$2,0))</f>
        <v>0</v>
      </c>
      <c r="AT157" s="140">
        <f t="array" ref="AT157">IF(ISERROR(VLOOKUP($C157,'LINHA 4'!$C$6:$BM$52,'Carga People'!AT$2,0)),0,VLOOKUP($C157,'LINHA 4'!$C$6:$BM$52,'Carga People'!AT$2,0))</f>
        <v>0</v>
      </c>
      <c r="AU157" s="367">
        <f t="shared" si="19"/>
        <v>0</v>
      </c>
      <c r="AV157" s="780" t="str">
        <f t="shared" si="20"/>
        <v/>
      </c>
      <c r="AW157" s="90">
        <f>IF(D157="","",VLOOKUP(D157,MI_ME!$D$5:$AQ$336,39,0))</f>
        <v>0</v>
      </c>
      <c r="AX157" s="660"/>
    </row>
    <row r="158" spans="1:50" ht="18" hidden="1" customHeight="1" x14ac:dyDescent="0.3">
      <c r="A158" s="1792"/>
      <c r="B158" s="1537" t="s">
        <v>1122</v>
      </c>
      <c r="C158" s="779" t="s">
        <v>1123</v>
      </c>
      <c r="D158" s="779" t="s">
        <v>1124</v>
      </c>
      <c r="E158" s="1559">
        <v>926564306</v>
      </c>
      <c r="F158" s="342" t="s">
        <v>15</v>
      </c>
      <c r="G158" s="136"/>
      <c r="H158" s="137"/>
      <c r="I158" s="138"/>
      <c r="J158" s="139">
        <f>IF(ISERROR(VLOOKUP($C158,'LINHA 4'!$C$6:$BM$75,'Carga People'!J$2,0)),0,VLOOKUP($C158,'LINHA 4'!$C$6:$BM$75,'Carga People'!J$2,0))+IF(ISERROR(VLOOKUP($C158,'LINHA 5'!$C$6:$BM$145,'Carga People'!J$2,0)),0,VLOOKUP($C158,'LINHA 5'!$C$6:$BM$145,'Carga People'!J$2,0))</f>
        <v>0</v>
      </c>
      <c r="K158" s="140">
        <f>IF(ISERROR(VLOOKUP($C158,'LINHA 4'!$C$6:$BM$75,'Carga People'!K$2,0)),0,VLOOKUP($C158,'LINHA 4'!$C$6:$BM$75,'Carga People'!K$2,0))+IF(ISERROR(VLOOKUP($C158,'LINHA 5'!$C$6:$BM$145,'Carga People'!K$2,0)),0,VLOOKUP($C158,'LINHA 5'!$C$6:$BM$145,'Carga People'!K$2,0))</f>
        <v>0</v>
      </c>
      <c r="L158" s="140">
        <f>IF(ISERROR(VLOOKUP($C158,'LINHA 4'!$C$6:$BM$75,'Carga People'!L$2,0)),0,VLOOKUP($C158,'LINHA 4'!$C$6:$BM$75,'Carga People'!L$2,0))+IF(ISERROR(VLOOKUP($C158,'LINHA 5'!$C$6:$BM$145,'Carga People'!L$2,0)),0,VLOOKUP($C158,'LINHA 5'!$C$6:$BM$145,'Carga People'!L$2,0))</f>
        <v>0</v>
      </c>
      <c r="M158" s="140">
        <f>IF(ISERROR(VLOOKUP($C158,'LINHA 4'!$C$6:$BM$75,'Carga People'!M$2,0)),0,VLOOKUP($C158,'LINHA 4'!$C$6:$BM$75,'Carga People'!M$2,0))+IF(ISERROR(VLOOKUP($C158,'LINHA 5'!$C$6:$BM$145,'Carga People'!M$2,0)),0,VLOOKUP($C158,'LINHA 5'!$C$6:$BM$145,'Carga People'!M$2,0))</f>
        <v>0</v>
      </c>
      <c r="N158" s="140">
        <f>IF(ISERROR(VLOOKUP($C158,'LINHA 4'!$C$6:$BM$75,'Carga People'!N$2,0)),0,VLOOKUP($C158,'LINHA 4'!$C$6:$BM$75,'Carga People'!N$2,0))+IF(ISERROR(VLOOKUP($C158,'LINHA 5'!$C$6:$BM$145,'Carga People'!N$2,0)),0,VLOOKUP($C158,'LINHA 5'!$C$6:$BM$145,'Carga People'!N$2,0))</f>
        <v>0</v>
      </c>
      <c r="O158" s="140">
        <f>IF(ISERROR(VLOOKUP($C158,'LINHA 4'!$C$6:$BM$75,'Carga People'!O$2,0)),0,VLOOKUP($C158,'LINHA 4'!$C$6:$BM$75,'Carga People'!O$2,0))+IF(ISERROR(VLOOKUP($C158,'LINHA 5'!$C$6:$BM$145,'Carga People'!O$2,0)),0,VLOOKUP($C158,'LINHA 5'!$C$6:$BM$145,'Carga People'!O$2,0))</f>
        <v>0</v>
      </c>
      <c r="P158" s="140">
        <f>IF(ISERROR(VLOOKUP($C158,'LINHA 4'!$C$6:$BM$75,'Carga People'!P$2,0)),0,VLOOKUP($C158,'LINHA 4'!$C$6:$BM$75,'Carga People'!P$2,0))+IF(ISERROR(VLOOKUP($C158,'LINHA 5'!$C$6:$BM$145,'Carga People'!P$2,0)),0,VLOOKUP($C158,'LINHA 5'!$C$6:$BM$145,'Carga People'!P$2,0))</f>
        <v>0</v>
      </c>
      <c r="Q158" s="140">
        <f>IF(ISERROR(VLOOKUP($C158,'LINHA 4'!$C$6:$BM$75,'Carga People'!Q$2,0)),0,VLOOKUP($C158,'LINHA 4'!$C$6:$BM$75,'Carga People'!Q$2,0))+IF(ISERROR(VLOOKUP($C158,'LINHA 5'!$C$6:$BM$145,'Carga People'!Q$2,0)),0,VLOOKUP($C158,'LINHA 5'!$C$6:$BM$145,'Carga People'!Q$2,0))</f>
        <v>0</v>
      </c>
      <c r="R158" s="140">
        <f>IF(ISERROR(VLOOKUP($C158,'LINHA 4'!$C$6:$BM$75,'Carga People'!R$2,0)),0,VLOOKUP($C158,'LINHA 4'!$C$6:$BM$75,'Carga People'!R$2,0))+IF(ISERROR(VLOOKUP($C158,'LINHA 5'!$C$6:$BM$145,'Carga People'!R$2,0)),0,VLOOKUP($C158,'LINHA 5'!$C$6:$BM$145,'Carga People'!R$2,0))</f>
        <v>0</v>
      </c>
      <c r="S158" s="140">
        <f>IF(ISERROR(VLOOKUP($C158,'LINHA 4'!$C$6:$BM$75,'Carga People'!S$2,0)),0,VLOOKUP($C158,'LINHA 4'!$C$6:$BM$75,'Carga People'!S$2,0))+IF(ISERROR(VLOOKUP($C158,'LINHA 5'!$C$6:$BM$145,'Carga People'!S$2,0)),0,VLOOKUP($C158,'LINHA 5'!$C$6:$BM$145,'Carga People'!S$2,0))</f>
        <v>0</v>
      </c>
      <c r="T158" s="140">
        <f>IF(ISERROR(VLOOKUP($C158,'LINHA 4'!$C$6:$BM$75,'Carga People'!T$2,0)),0,VLOOKUP($C158,'LINHA 4'!$C$6:$BM$75,'Carga People'!T$2,0))+IF(ISERROR(VLOOKUP($C158,'LINHA 5'!$C$6:$BM$145,'Carga People'!T$2,0)),0,VLOOKUP($C158,'LINHA 5'!$C$6:$BM$145,'Carga People'!T$2,0))</f>
        <v>0</v>
      </c>
      <c r="U158" s="140">
        <f>IF(ISERROR(VLOOKUP($C158,'LINHA 4'!$C$6:$BM$75,'Carga People'!U$2,0)),0,VLOOKUP($C158,'LINHA 4'!$C$6:$BM$75,'Carga People'!U$2,0))+IF(ISERROR(VLOOKUP($C158,'LINHA 5'!$C$6:$BM$145,'Carga People'!U$2,0)),0,VLOOKUP($C158,'LINHA 5'!$C$6:$BM$145,'Carga People'!U$2,0))</f>
        <v>0</v>
      </c>
      <c r="V158" s="140">
        <f>IF(ISERROR(VLOOKUP($C158,'LINHA 4'!$C$6:$BM$75,'Carga People'!V$2,0)),0,VLOOKUP($C158,'LINHA 4'!$C$6:$BM$75,'Carga People'!V$2,0))+IF(ISERROR(VLOOKUP($C158,'LINHA 5'!$C$6:$BM$145,'Carga People'!V$2,0)),0,VLOOKUP($C158,'LINHA 5'!$C$6:$BM$145,'Carga People'!V$2,0))</f>
        <v>0</v>
      </c>
      <c r="W158" s="140">
        <f>IF(ISERROR(VLOOKUP($C158,'LINHA 4'!$C$6:$BM$75,'Carga People'!W$2,0)),0,VLOOKUP($C158,'LINHA 4'!$C$6:$BM$75,'Carga People'!W$2,0))+IF(ISERROR(VLOOKUP($C158,'LINHA 5'!$C$6:$BM$145,'Carga People'!W$2,0)),0,VLOOKUP($C158,'LINHA 5'!$C$6:$BM$145,'Carga People'!W$2,0))</f>
        <v>0</v>
      </c>
      <c r="X158" s="140">
        <f>IF(ISERROR(VLOOKUP($C158,'LINHA 4'!$C$6:$BM$75,'Carga People'!X$2,0)),0,VLOOKUP($C158,'LINHA 4'!$C$6:$BM$75,'Carga People'!X$2,0))+IF(ISERROR(VLOOKUP($C158,'LINHA 5'!$C$6:$BM$145,'Carga People'!X$2,0)),0,VLOOKUP($C158,'LINHA 5'!$C$6:$BM$145,'Carga People'!X$2,0))</f>
        <v>0</v>
      </c>
      <c r="Y158" s="140">
        <f>IF(ISERROR(VLOOKUP($C158,'LINHA 4'!$C$6:$BM$75,'Carga People'!Y$2,0)),0,VLOOKUP($C158,'LINHA 4'!$C$6:$BM$75,'Carga People'!Y$2,0))+IF(ISERROR(VLOOKUP($C158,'LINHA 5'!$C$6:$BM$145,'Carga People'!Y$2,0)),0,VLOOKUP($C158,'LINHA 5'!$C$6:$BM$145,'Carga People'!Y$2,0))</f>
        <v>0</v>
      </c>
      <c r="Z158" s="140">
        <f>IF(ISERROR(VLOOKUP($C158,'LINHA 4'!$C$6:$BM$75,'Carga People'!Z$2,0)),0,VLOOKUP($C158,'LINHA 4'!$C$6:$BM$75,'Carga People'!Z$2,0))+IF(ISERROR(VLOOKUP($C158,'LINHA 5'!$C$6:$BM$145,'Carga People'!Z$2,0)),0,VLOOKUP($C158,'LINHA 5'!$C$6:$BM$145,'Carga People'!Z$2,0))</f>
        <v>0</v>
      </c>
      <c r="AA158" s="140">
        <f>IF(ISERROR(VLOOKUP($C158,'LINHA 4'!$C$6:$BM$75,'Carga People'!AA$2,0)),0,VLOOKUP($C158,'LINHA 4'!$C$6:$BM$75,'Carga People'!AA$2,0))+IF(ISERROR(VLOOKUP($C158,'LINHA 5'!$C$6:$BM$145,'Carga People'!AA$2,0)),0,VLOOKUP($C158,'LINHA 5'!$C$6:$BM$145,'Carga People'!AA$2,0))</f>
        <v>0</v>
      </c>
      <c r="AB158" s="140">
        <f>IF(ISERROR(VLOOKUP($C158,'LINHA 4'!$C$6:$BM$75,'Carga People'!AB$2,0)),0,VLOOKUP($C158,'LINHA 4'!$C$6:$BM$75,'Carga People'!AB$2,0))+IF(ISERROR(VLOOKUP($C158,'LINHA 5'!$C$6:$BM$145,'Carga People'!AB$2,0)),0,VLOOKUP($C158,'LINHA 5'!$C$6:$BM$145,'Carga People'!AB$2,0))</f>
        <v>0</v>
      </c>
      <c r="AC158" s="140">
        <f>IF(ISERROR(VLOOKUP($C158,'LINHA 4'!$C$6:$BM$75,'Carga People'!AC$2,0)),0,VLOOKUP($C158,'LINHA 4'!$C$6:$BM$75,'Carga People'!AC$2,0))+IF(ISERROR(VLOOKUP($C158,'LINHA 5'!$C$6:$BM$145,'Carga People'!AC$2,0)),0,VLOOKUP($C158,'LINHA 5'!$C$6:$BM$145,'Carga People'!AC$2,0))</f>
        <v>0</v>
      </c>
      <c r="AD158" s="140">
        <f>IF(ISERROR(VLOOKUP($C158,'LINHA 4'!$C$6:$BM$75,'Carga People'!AD$2,0)),0,VLOOKUP($C158,'LINHA 4'!$C$6:$BM$75,'Carga People'!AD$2,0))+IF(ISERROR(VLOOKUP($C158,'LINHA 5'!$C$6:$BM$145,'Carga People'!AD$2,0)),0,VLOOKUP($C158,'LINHA 5'!$C$6:$BM$145,'Carga People'!AD$2,0))</f>
        <v>0</v>
      </c>
      <c r="AE158" s="140">
        <f>IF(ISERROR(VLOOKUP($C158,'LINHA 4'!$C$6:$BM$75,'Carga People'!AE$2,0)),0,VLOOKUP($C158,'LINHA 4'!$C$6:$BM$75,'Carga People'!AE$2,0))+IF(ISERROR(VLOOKUP($C158,'LINHA 5'!$C$6:$BM$145,'Carga People'!AE$2,0)),0,VLOOKUP($C158,'LINHA 5'!$C$6:$BM$145,'Carga People'!AE$2,0))</f>
        <v>0</v>
      </c>
      <c r="AF158" s="140">
        <f>IF(ISERROR(VLOOKUP($C158,'LINHA 4'!$C$6:$BM$75,'Carga People'!AF$2,0)),0,VLOOKUP($C158,'LINHA 4'!$C$6:$BM$75,'Carga People'!AF$2,0))+IF(ISERROR(VLOOKUP($C158,'LINHA 5'!$C$6:$BM$145,'Carga People'!AF$2,0)),0,VLOOKUP($C158,'LINHA 5'!$C$6:$BM$145,'Carga People'!AF$2,0))</f>
        <v>0</v>
      </c>
      <c r="AG158" s="140">
        <f>IF(ISERROR(VLOOKUP($C158,'LINHA 4'!$C$6:$BM$75,'Carga People'!AG$2,0)),0,VLOOKUP($C158,'LINHA 4'!$C$6:$BM$75,'Carga People'!AG$2,0))+IF(ISERROR(VLOOKUP($C158,'LINHA 5'!$C$6:$BM$145,'Carga People'!AG$2,0)),0,VLOOKUP($C158,'LINHA 5'!$C$6:$BM$145,'Carga People'!AG$2,0))</f>
        <v>0</v>
      </c>
      <c r="AH158" s="140">
        <f>IF(ISERROR(VLOOKUP($C158,'LINHA 4'!$C$6:$BM$75,'Carga People'!AH$2,0)),0,VLOOKUP($C158,'LINHA 4'!$C$6:$BM$75,'Carga People'!AH$2,0))+IF(ISERROR(VLOOKUP($C158,'LINHA 5'!$C$6:$BM$145,'Carga People'!AH$2,0)),0,VLOOKUP($C158,'LINHA 5'!$C$6:$BM$145,'Carga People'!AH$2,0))</f>
        <v>0</v>
      </c>
      <c r="AI158" s="140">
        <f>IF(ISERROR(VLOOKUP($C158,'LINHA 4'!$C$6:$BM$75,'Carga People'!AI$2,0)),0,VLOOKUP($C158,'LINHA 4'!$C$6:$BM$75,'Carga People'!AI$2,0))+IF(ISERROR(VLOOKUP($C158,'LINHA 5'!$C$6:$BM$145,'Carga People'!AI$2,0)),0,VLOOKUP($C158,'LINHA 5'!$C$6:$BM$145,'Carga People'!AI$2,0))</f>
        <v>0</v>
      </c>
      <c r="AJ158" s="140">
        <f>IF(ISERROR(VLOOKUP($C158,'LINHA 4'!$C$6:$BM$75,'Carga People'!AJ$2,0)),0,VLOOKUP($C158,'LINHA 4'!$C$6:$BM$75,'Carga People'!AJ$2,0))+IF(ISERROR(VLOOKUP($C158,'LINHA 5'!$C$6:$BM$145,'Carga People'!AJ$2,0)),0,VLOOKUP($C158,'LINHA 5'!$C$6:$BM$145,'Carga People'!AJ$2,0))</f>
        <v>0</v>
      </c>
      <c r="AK158" s="140">
        <f>IF(ISERROR(VLOOKUP($C158,'LINHA 4'!$C$6:$BM$75,'Carga People'!AK$2,0)),0,VLOOKUP($C158,'LINHA 4'!$C$6:$BM$75,'Carga People'!AK$2,0))+IF(ISERROR(VLOOKUP($C158,'LINHA 5'!$C$6:$BM$145,'Carga People'!AK$2,0)),0,VLOOKUP($C158,'LINHA 5'!$C$6:$BM$145,'Carga People'!AK$2,0))</f>
        <v>0</v>
      </c>
      <c r="AL158" s="140">
        <f>IF(ISERROR(VLOOKUP($C158,'LINHA 4'!$C$6:$BM$75,'Carga People'!AL$2,0)),0,VLOOKUP($C158,'LINHA 4'!$C$6:$BM$75,'Carga People'!AL$2,0))+IF(ISERROR(VLOOKUP($C158,'LINHA 5'!$C$6:$BM$145,'Carga People'!AL$2,0)),0,VLOOKUP($C158,'LINHA 5'!$C$6:$BM$145,'Carga People'!AL$2,0))</f>
        <v>0</v>
      </c>
      <c r="AM158" s="140">
        <f>IF(ISERROR(VLOOKUP($C158,'LINHA 4'!$C$6:$BM$75,'Carga People'!AM$2,0)),0,VLOOKUP($C158,'LINHA 4'!$C$6:$BM$75,'Carga People'!AM$2,0))+IF(ISERROR(VLOOKUP($C158,'LINHA 5'!$C$6:$BM$145,'Carga People'!AM$2,0)),0,VLOOKUP($C158,'LINHA 5'!$C$6:$BM$145,'Carga People'!AM$2,0))</f>
        <v>0</v>
      </c>
      <c r="AN158" s="140">
        <f>IF(ISERROR(VLOOKUP($C158,'LINHA 4'!$C$6:$BM$75,'Carga People'!AN$2,0)),0,VLOOKUP($C158,'LINHA 4'!$C$6:$BM$75,'Carga People'!AN$2,0))+IF(ISERROR(VLOOKUP($C158,'LINHA 5'!$C$6:$BM$145,'Carga People'!AN$2,0)),0,VLOOKUP($C158,'LINHA 5'!$C$6:$BM$145,'Carga People'!AN$2,0))</f>
        <v>0</v>
      </c>
      <c r="AO158" s="140">
        <f>IF(ISERROR(VLOOKUP($C158,'LINHA 4'!$C$6:$BM$75,'Carga People'!AO$2,0)),0,VLOOKUP($C158,'LINHA 4'!$C$6:$BM$75,'Carga People'!AO$2,0))+IF(ISERROR(VLOOKUP($C158,'LINHA 5'!$C$6:$BM$145,'Carga People'!AO$2,0)),0,VLOOKUP($C158,'LINHA 5'!$C$6:$BM$145,'Carga People'!AO$2,0))</f>
        <v>0</v>
      </c>
      <c r="AP158" s="140">
        <f>IF(ISERROR(VLOOKUP($C158,'LINHA 4'!$C$6:$BM$75,'Carga People'!AP$2,0)),0,VLOOKUP($C158,'LINHA 4'!$C$6:$BM$75,'Carga People'!AP$2,0))+IF(ISERROR(VLOOKUP($C158,'LINHA 5'!$C$6:$BM$145,'Carga People'!AP$2,0)),0,VLOOKUP($C158,'LINHA 5'!$C$6:$BM$145,'Carga People'!AP$2,0))</f>
        <v>0</v>
      </c>
      <c r="AQ158" s="140">
        <f>IF(ISERROR(VLOOKUP($C158,'LINHA 4'!$C$6:$BM$75,'Carga People'!AQ$2,0)),0,VLOOKUP($C158,'LINHA 4'!$C$6:$BM$75,'Carga People'!AQ$2,0))+IF(ISERROR(VLOOKUP($C158,'LINHA 5'!$C$6:$BM$145,'Carga People'!AQ$2,0)),0,VLOOKUP($C158,'LINHA 5'!$C$6:$BM$145,'Carga People'!AQ$2,0))</f>
        <v>0</v>
      </c>
      <c r="AR158" s="140">
        <f>IF(ISERROR(VLOOKUP($C158,'LINHA 4'!$C$6:$BM$75,'Carga People'!AR$2,0)),0,VLOOKUP($C158,'LINHA 4'!$C$6:$BM$75,'Carga People'!AR$2,0))+IF(ISERROR(VLOOKUP($C158,'LINHA 5'!$C$6:$BM$145,'Carga People'!AR$2,0)),0,VLOOKUP($C158,'LINHA 5'!$C$6:$BM$145,'Carga People'!AR$2,0))</f>
        <v>0</v>
      </c>
      <c r="AS158" s="140">
        <f>IF(ISERROR(VLOOKUP($C158,'LINHA 4'!$C$6:$BM$75,'Carga People'!AS$2,0)),0,VLOOKUP($C158,'LINHA 4'!$C$6:$BM$75,'Carga People'!AS$2,0))+IF(ISERROR(VLOOKUP($C158,'LINHA 5'!$C$6:$BM$145,'Carga People'!AS$2,0)),0,VLOOKUP($C158,'LINHA 5'!$C$6:$BM$145,'Carga People'!AS$2,0))</f>
        <v>0</v>
      </c>
      <c r="AT158" s="140">
        <f t="array" ref="AT158">IF(ISERROR(VLOOKUP($C158,'LINHA 4'!$C$6:$BM$52,'Carga People'!AT$2,0)),0,VLOOKUP($C158,'LINHA 4'!$C$6:$BM$52,'Carga People'!AT$2,0))</f>
        <v>0</v>
      </c>
      <c r="AU158" s="367">
        <f t="shared" si="19"/>
        <v>0</v>
      </c>
      <c r="AV158" s="780" t="str">
        <f t="shared" si="20"/>
        <v/>
      </c>
      <c r="AW158" s="90">
        <f>IF(D158="","",VLOOKUP(D158,MI_ME!$D$5:$AQ$336,39,0))</f>
        <v>0</v>
      </c>
      <c r="AX158" s="660"/>
    </row>
    <row r="159" spans="1:50" ht="18" hidden="1" customHeight="1" x14ac:dyDescent="0.3">
      <c r="A159" s="1792"/>
      <c r="B159" s="1537" t="s">
        <v>1145</v>
      </c>
      <c r="C159" s="779" t="s">
        <v>1146</v>
      </c>
      <c r="D159" s="779" t="s">
        <v>1147</v>
      </c>
      <c r="E159" s="1559">
        <v>926564292</v>
      </c>
      <c r="F159" s="28" t="s">
        <v>15</v>
      </c>
      <c r="G159" s="136"/>
      <c r="H159" s="137"/>
      <c r="I159" s="138"/>
      <c r="J159" s="139">
        <f>IF(ISERROR(VLOOKUP($C159,'LINHA 4'!$C$6:$BM$75,'Carga People'!J$2,0)),0,VLOOKUP($C159,'LINHA 4'!$C$6:$BM$75,'Carga People'!J$2,0))+IF(ISERROR(VLOOKUP($C159,'LINHA 5'!$C$6:$BM$145,'Carga People'!J$2,0)),0,VLOOKUP($C159,'LINHA 5'!$C$6:$BM$145,'Carga People'!J$2,0))</f>
        <v>0</v>
      </c>
      <c r="K159" s="140">
        <f>IF(ISERROR(VLOOKUP($C159,'LINHA 4'!$C$6:$BM$75,'Carga People'!K$2,0)),0,VLOOKUP($C159,'LINHA 4'!$C$6:$BM$75,'Carga People'!K$2,0))+IF(ISERROR(VLOOKUP($C159,'LINHA 5'!$C$6:$BM$145,'Carga People'!K$2,0)),0,VLOOKUP($C159,'LINHA 5'!$C$6:$BM$145,'Carga People'!K$2,0))</f>
        <v>0</v>
      </c>
      <c r="L159" s="140">
        <f>IF(ISERROR(VLOOKUP($C159,'LINHA 4'!$C$6:$BM$75,'Carga People'!L$2,0)),0,VLOOKUP($C159,'LINHA 4'!$C$6:$BM$75,'Carga People'!L$2,0))+IF(ISERROR(VLOOKUP($C159,'LINHA 5'!$C$6:$BM$145,'Carga People'!L$2,0)),0,VLOOKUP($C159,'LINHA 5'!$C$6:$BM$145,'Carga People'!L$2,0))</f>
        <v>0</v>
      </c>
      <c r="M159" s="140">
        <f>IF(ISERROR(VLOOKUP($C159,'LINHA 4'!$C$6:$BM$75,'Carga People'!M$2,0)),0,VLOOKUP($C159,'LINHA 4'!$C$6:$BM$75,'Carga People'!M$2,0))+IF(ISERROR(VLOOKUP($C159,'LINHA 5'!$C$6:$BM$145,'Carga People'!M$2,0)),0,VLOOKUP($C159,'LINHA 5'!$C$6:$BM$145,'Carga People'!M$2,0))</f>
        <v>0</v>
      </c>
      <c r="N159" s="140">
        <f>IF(ISERROR(VLOOKUP($C159,'LINHA 4'!$C$6:$BM$75,'Carga People'!N$2,0)),0,VLOOKUP($C159,'LINHA 4'!$C$6:$BM$75,'Carga People'!N$2,0))+IF(ISERROR(VLOOKUP($C159,'LINHA 5'!$C$6:$BM$145,'Carga People'!N$2,0)),0,VLOOKUP($C159,'LINHA 5'!$C$6:$BM$145,'Carga People'!N$2,0))</f>
        <v>0</v>
      </c>
      <c r="O159" s="140">
        <f>IF(ISERROR(VLOOKUP($C159,'LINHA 4'!$C$6:$BM$75,'Carga People'!O$2,0)),0,VLOOKUP($C159,'LINHA 4'!$C$6:$BM$75,'Carga People'!O$2,0))+IF(ISERROR(VLOOKUP($C159,'LINHA 5'!$C$6:$BM$145,'Carga People'!O$2,0)),0,VLOOKUP($C159,'LINHA 5'!$C$6:$BM$145,'Carga People'!O$2,0))</f>
        <v>0</v>
      </c>
      <c r="P159" s="140">
        <f>IF(ISERROR(VLOOKUP($C159,'LINHA 4'!$C$6:$BM$75,'Carga People'!P$2,0)),0,VLOOKUP($C159,'LINHA 4'!$C$6:$BM$75,'Carga People'!P$2,0))+IF(ISERROR(VLOOKUP($C159,'LINHA 5'!$C$6:$BM$145,'Carga People'!P$2,0)),0,VLOOKUP($C159,'LINHA 5'!$C$6:$BM$145,'Carga People'!P$2,0))</f>
        <v>0</v>
      </c>
      <c r="Q159" s="140">
        <f>IF(ISERROR(VLOOKUP($C159,'LINHA 4'!$C$6:$BM$75,'Carga People'!Q$2,0)),0,VLOOKUP($C159,'LINHA 4'!$C$6:$BM$75,'Carga People'!Q$2,0))+IF(ISERROR(VLOOKUP($C159,'LINHA 5'!$C$6:$BM$145,'Carga People'!Q$2,0)),0,VLOOKUP($C159,'LINHA 5'!$C$6:$BM$145,'Carga People'!Q$2,0))</f>
        <v>0</v>
      </c>
      <c r="R159" s="140">
        <f>IF(ISERROR(VLOOKUP($C159,'LINHA 4'!$C$6:$BM$75,'Carga People'!R$2,0)),0,VLOOKUP($C159,'LINHA 4'!$C$6:$BM$75,'Carga People'!R$2,0))+IF(ISERROR(VLOOKUP($C159,'LINHA 5'!$C$6:$BM$145,'Carga People'!R$2,0)),0,VLOOKUP($C159,'LINHA 5'!$C$6:$BM$145,'Carga People'!R$2,0))</f>
        <v>0</v>
      </c>
      <c r="S159" s="140">
        <f>IF(ISERROR(VLOOKUP($C159,'LINHA 4'!$C$6:$BM$75,'Carga People'!S$2,0)),0,VLOOKUP($C159,'LINHA 4'!$C$6:$BM$75,'Carga People'!S$2,0))+IF(ISERROR(VLOOKUP($C159,'LINHA 5'!$C$6:$BM$145,'Carga People'!S$2,0)),0,VLOOKUP($C159,'LINHA 5'!$C$6:$BM$145,'Carga People'!S$2,0))</f>
        <v>0</v>
      </c>
      <c r="T159" s="140">
        <f>IF(ISERROR(VLOOKUP($C159,'LINHA 4'!$C$6:$BM$75,'Carga People'!T$2,0)),0,VLOOKUP($C159,'LINHA 4'!$C$6:$BM$75,'Carga People'!T$2,0))+IF(ISERROR(VLOOKUP($C159,'LINHA 5'!$C$6:$BM$145,'Carga People'!T$2,0)),0,VLOOKUP($C159,'LINHA 5'!$C$6:$BM$145,'Carga People'!T$2,0))</f>
        <v>0</v>
      </c>
      <c r="U159" s="140">
        <f>IF(ISERROR(VLOOKUP($C159,'LINHA 4'!$C$6:$BM$75,'Carga People'!U$2,0)),0,VLOOKUP($C159,'LINHA 4'!$C$6:$BM$75,'Carga People'!U$2,0))+IF(ISERROR(VLOOKUP($C159,'LINHA 5'!$C$6:$BM$145,'Carga People'!U$2,0)),0,VLOOKUP($C159,'LINHA 5'!$C$6:$BM$145,'Carga People'!U$2,0))</f>
        <v>0</v>
      </c>
      <c r="V159" s="140">
        <f>IF(ISERROR(VLOOKUP($C159,'LINHA 4'!$C$6:$BM$75,'Carga People'!V$2,0)),0,VLOOKUP($C159,'LINHA 4'!$C$6:$BM$75,'Carga People'!V$2,0))+IF(ISERROR(VLOOKUP($C159,'LINHA 5'!$C$6:$BM$145,'Carga People'!V$2,0)),0,VLOOKUP($C159,'LINHA 5'!$C$6:$BM$145,'Carga People'!V$2,0))</f>
        <v>0</v>
      </c>
      <c r="W159" s="140">
        <f>IF(ISERROR(VLOOKUP($C159,'LINHA 4'!$C$6:$BM$75,'Carga People'!W$2,0)),0,VLOOKUP($C159,'LINHA 4'!$C$6:$BM$75,'Carga People'!W$2,0))+IF(ISERROR(VLOOKUP($C159,'LINHA 5'!$C$6:$BM$145,'Carga People'!W$2,0)),0,VLOOKUP($C159,'LINHA 5'!$C$6:$BM$145,'Carga People'!W$2,0))</f>
        <v>0</v>
      </c>
      <c r="X159" s="140">
        <f>IF(ISERROR(VLOOKUP($C159,'LINHA 4'!$C$6:$BM$75,'Carga People'!X$2,0)),0,VLOOKUP($C159,'LINHA 4'!$C$6:$BM$75,'Carga People'!X$2,0))+IF(ISERROR(VLOOKUP($C159,'LINHA 5'!$C$6:$BM$145,'Carga People'!X$2,0)),0,VLOOKUP($C159,'LINHA 5'!$C$6:$BM$145,'Carga People'!X$2,0))</f>
        <v>0</v>
      </c>
      <c r="Y159" s="140">
        <f>IF(ISERROR(VLOOKUP($C159,'LINHA 4'!$C$6:$BM$75,'Carga People'!Y$2,0)),0,VLOOKUP($C159,'LINHA 4'!$C$6:$BM$75,'Carga People'!Y$2,0))+IF(ISERROR(VLOOKUP($C159,'LINHA 5'!$C$6:$BM$145,'Carga People'!Y$2,0)),0,VLOOKUP($C159,'LINHA 5'!$C$6:$BM$145,'Carga People'!Y$2,0))</f>
        <v>0</v>
      </c>
      <c r="Z159" s="140">
        <f>IF(ISERROR(VLOOKUP($C159,'LINHA 4'!$C$6:$BM$75,'Carga People'!Z$2,0)),0,VLOOKUP($C159,'LINHA 4'!$C$6:$BM$75,'Carga People'!Z$2,0))+IF(ISERROR(VLOOKUP($C159,'LINHA 5'!$C$6:$BM$145,'Carga People'!Z$2,0)),0,VLOOKUP($C159,'LINHA 5'!$C$6:$BM$145,'Carga People'!Z$2,0))</f>
        <v>0</v>
      </c>
      <c r="AA159" s="140">
        <f>IF(ISERROR(VLOOKUP($C159,'LINHA 4'!$C$6:$BM$75,'Carga People'!AA$2,0)),0,VLOOKUP($C159,'LINHA 4'!$C$6:$BM$75,'Carga People'!AA$2,0))+IF(ISERROR(VLOOKUP($C159,'LINHA 5'!$C$6:$BM$145,'Carga People'!AA$2,0)),0,VLOOKUP($C159,'LINHA 5'!$C$6:$BM$145,'Carga People'!AA$2,0))</f>
        <v>0</v>
      </c>
      <c r="AB159" s="140">
        <f>IF(ISERROR(VLOOKUP($C159,'LINHA 4'!$C$6:$BM$75,'Carga People'!AB$2,0)),0,VLOOKUP($C159,'LINHA 4'!$C$6:$BM$75,'Carga People'!AB$2,0))+IF(ISERROR(VLOOKUP($C159,'LINHA 5'!$C$6:$BM$145,'Carga People'!AB$2,0)),0,VLOOKUP($C159,'LINHA 5'!$C$6:$BM$145,'Carga People'!AB$2,0))</f>
        <v>0</v>
      </c>
      <c r="AC159" s="140">
        <f>IF(ISERROR(VLOOKUP($C159,'LINHA 4'!$C$6:$BM$75,'Carga People'!AC$2,0)),0,VLOOKUP($C159,'LINHA 4'!$C$6:$BM$75,'Carga People'!AC$2,0))+IF(ISERROR(VLOOKUP($C159,'LINHA 5'!$C$6:$BM$145,'Carga People'!AC$2,0)),0,VLOOKUP($C159,'LINHA 5'!$C$6:$BM$145,'Carga People'!AC$2,0))</f>
        <v>0</v>
      </c>
      <c r="AD159" s="140">
        <f>IF(ISERROR(VLOOKUP($C159,'LINHA 4'!$C$6:$BM$75,'Carga People'!AD$2,0)),0,VLOOKUP($C159,'LINHA 4'!$C$6:$BM$75,'Carga People'!AD$2,0))+IF(ISERROR(VLOOKUP($C159,'LINHA 5'!$C$6:$BM$145,'Carga People'!AD$2,0)),0,VLOOKUP($C159,'LINHA 5'!$C$6:$BM$145,'Carga People'!AD$2,0))</f>
        <v>0</v>
      </c>
      <c r="AE159" s="140">
        <f>IF(ISERROR(VLOOKUP($C159,'LINHA 4'!$C$6:$BM$75,'Carga People'!AE$2,0)),0,VLOOKUP($C159,'LINHA 4'!$C$6:$BM$75,'Carga People'!AE$2,0))+IF(ISERROR(VLOOKUP($C159,'LINHA 5'!$C$6:$BM$145,'Carga People'!AE$2,0)),0,VLOOKUP($C159,'LINHA 5'!$C$6:$BM$145,'Carga People'!AE$2,0))</f>
        <v>0</v>
      </c>
      <c r="AF159" s="140">
        <f>IF(ISERROR(VLOOKUP($C159,'LINHA 4'!$C$6:$BM$75,'Carga People'!AF$2,0)),0,VLOOKUP($C159,'LINHA 4'!$C$6:$BM$75,'Carga People'!AF$2,0))+IF(ISERROR(VLOOKUP($C159,'LINHA 5'!$C$6:$BM$145,'Carga People'!AF$2,0)),0,VLOOKUP($C159,'LINHA 5'!$C$6:$BM$145,'Carga People'!AF$2,0))</f>
        <v>0</v>
      </c>
      <c r="AG159" s="140">
        <f>IF(ISERROR(VLOOKUP($C159,'LINHA 4'!$C$6:$BM$75,'Carga People'!AG$2,0)),0,VLOOKUP($C159,'LINHA 4'!$C$6:$BM$75,'Carga People'!AG$2,0))+IF(ISERROR(VLOOKUP($C159,'LINHA 5'!$C$6:$BM$145,'Carga People'!AG$2,0)),0,VLOOKUP($C159,'LINHA 5'!$C$6:$BM$145,'Carga People'!AG$2,0))</f>
        <v>0</v>
      </c>
      <c r="AH159" s="140">
        <f>IF(ISERROR(VLOOKUP($C159,'LINHA 4'!$C$6:$BM$75,'Carga People'!AH$2,0)),0,VLOOKUP($C159,'LINHA 4'!$C$6:$BM$75,'Carga People'!AH$2,0))+IF(ISERROR(VLOOKUP($C159,'LINHA 5'!$C$6:$BM$145,'Carga People'!AH$2,0)),0,VLOOKUP($C159,'LINHA 5'!$C$6:$BM$145,'Carga People'!AH$2,0))</f>
        <v>0</v>
      </c>
      <c r="AI159" s="140">
        <f>IF(ISERROR(VLOOKUP($C159,'LINHA 4'!$C$6:$BM$75,'Carga People'!AI$2,0)),0,VLOOKUP($C159,'LINHA 4'!$C$6:$BM$75,'Carga People'!AI$2,0))+IF(ISERROR(VLOOKUP($C159,'LINHA 5'!$C$6:$BM$145,'Carga People'!AI$2,0)),0,VLOOKUP($C159,'LINHA 5'!$C$6:$BM$145,'Carga People'!AI$2,0))</f>
        <v>0</v>
      </c>
      <c r="AJ159" s="140">
        <f>IF(ISERROR(VLOOKUP($C159,'LINHA 4'!$C$6:$BM$75,'Carga People'!AJ$2,0)),0,VLOOKUP($C159,'LINHA 4'!$C$6:$BM$75,'Carga People'!AJ$2,0))+IF(ISERROR(VLOOKUP($C159,'LINHA 5'!$C$6:$BM$145,'Carga People'!AJ$2,0)),0,VLOOKUP($C159,'LINHA 5'!$C$6:$BM$145,'Carga People'!AJ$2,0))</f>
        <v>0</v>
      </c>
      <c r="AK159" s="140">
        <f>IF(ISERROR(VLOOKUP($C159,'LINHA 4'!$C$6:$BM$75,'Carga People'!AK$2,0)),0,VLOOKUP($C159,'LINHA 4'!$C$6:$BM$75,'Carga People'!AK$2,0))+IF(ISERROR(VLOOKUP($C159,'LINHA 5'!$C$6:$BM$145,'Carga People'!AK$2,0)),0,VLOOKUP($C159,'LINHA 5'!$C$6:$BM$145,'Carga People'!AK$2,0))</f>
        <v>0</v>
      </c>
      <c r="AL159" s="140">
        <f>IF(ISERROR(VLOOKUP($C159,'LINHA 4'!$C$6:$BM$75,'Carga People'!AL$2,0)),0,VLOOKUP($C159,'LINHA 4'!$C$6:$BM$75,'Carga People'!AL$2,0))+IF(ISERROR(VLOOKUP($C159,'LINHA 5'!$C$6:$BM$145,'Carga People'!AL$2,0)),0,VLOOKUP($C159,'LINHA 5'!$C$6:$BM$145,'Carga People'!AL$2,0))</f>
        <v>0</v>
      </c>
      <c r="AM159" s="140">
        <f>IF(ISERROR(VLOOKUP($C159,'LINHA 4'!$C$6:$BM$75,'Carga People'!AM$2,0)),0,VLOOKUP($C159,'LINHA 4'!$C$6:$BM$75,'Carga People'!AM$2,0))+IF(ISERROR(VLOOKUP($C159,'LINHA 5'!$C$6:$BM$145,'Carga People'!AM$2,0)),0,VLOOKUP($C159,'LINHA 5'!$C$6:$BM$145,'Carga People'!AM$2,0))</f>
        <v>0</v>
      </c>
      <c r="AN159" s="140">
        <f>IF(ISERROR(VLOOKUP($C159,'LINHA 4'!$C$6:$BM$75,'Carga People'!AN$2,0)),0,VLOOKUP($C159,'LINHA 4'!$C$6:$BM$75,'Carga People'!AN$2,0))+IF(ISERROR(VLOOKUP($C159,'LINHA 5'!$C$6:$BM$145,'Carga People'!AN$2,0)),0,VLOOKUP($C159,'LINHA 5'!$C$6:$BM$145,'Carga People'!AN$2,0))</f>
        <v>0</v>
      </c>
      <c r="AO159" s="140">
        <f>IF(ISERROR(VLOOKUP($C159,'LINHA 4'!$C$6:$BM$75,'Carga People'!AO$2,0)),0,VLOOKUP($C159,'LINHA 4'!$C$6:$BM$75,'Carga People'!AO$2,0))+IF(ISERROR(VLOOKUP($C159,'LINHA 5'!$C$6:$BM$145,'Carga People'!AO$2,0)),0,VLOOKUP($C159,'LINHA 5'!$C$6:$BM$145,'Carga People'!AO$2,0))</f>
        <v>0</v>
      </c>
      <c r="AP159" s="140">
        <f>IF(ISERROR(VLOOKUP($C159,'LINHA 4'!$C$6:$BM$75,'Carga People'!AP$2,0)),0,VLOOKUP($C159,'LINHA 4'!$C$6:$BM$75,'Carga People'!AP$2,0))+IF(ISERROR(VLOOKUP($C159,'LINHA 5'!$C$6:$BM$145,'Carga People'!AP$2,0)),0,VLOOKUP($C159,'LINHA 5'!$C$6:$BM$145,'Carga People'!AP$2,0))</f>
        <v>0</v>
      </c>
      <c r="AQ159" s="140">
        <f>IF(ISERROR(VLOOKUP($C159,'LINHA 4'!$C$6:$BM$75,'Carga People'!AQ$2,0)),0,VLOOKUP($C159,'LINHA 4'!$C$6:$BM$75,'Carga People'!AQ$2,0))+IF(ISERROR(VLOOKUP($C159,'LINHA 5'!$C$6:$BM$145,'Carga People'!AQ$2,0)),0,VLOOKUP($C159,'LINHA 5'!$C$6:$BM$145,'Carga People'!AQ$2,0))</f>
        <v>0</v>
      </c>
      <c r="AR159" s="140">
        <f>IF(ISERROR(VLOOKUP($C159,'LINHA 4'!$C$6:$BM$75,'Carga People'!AR$2,0)),0,VLOOKUP($C159,'LINHA 4'!$C$6:$BM$75,'Carga People'!AR$2,0))+IF(ISERROR(VLOOKUP($C159,'LINHA 5'!$C$6:$BM$145,'Carga People'!AR$2,0)),0,VLOOKUP($C159,'LINHA 5'!$C$6:$BM$145,'Carga People'!AR$2,0))</f>
        <v>0</v>
      </c>
      <c r="AS159" s="140">
        <f>IF(ISERROR(VLOOKUP($C159,'LINHA 4'!$C$6:$BM$75,'Carga People'!AS$2,0)),0,VLOOKUP($C159,'LINHA 4'!$C$6:$BM$75,'Carga People'!AS$2,0))+IF(ISERROR(VLOOKUP($C159,'LINHA 5'!$C$6:$BM$145,'Carga People'!AS$2,0)),0,VLOOKUP($C159,'LINHA 5'!$C$6:$BM$145,'Carga People'!AS$2,0))</f>
        <v>0</v>
      </c>
      <c r="AT159" s="140">
        <f t="array" ref="AT159">IF(ISERROR(VLOOKUP($C159,'LINHA 4'!$C$6:$BM$52,'Carga People'!AT$2,0)),0,VLOOKUP($C159,'LINHA 4'!$C$6:$BM$52,'Carga People'!AT$2,0))</f>
        <v>0</v>
      </c>
      <c r="AU159" s="367">
        <f t="shared" si="19"/>
        <v>0</v>
      </c>
      <c r="AV159" s="780" t="str">
        <f t="shared" si="20"/>
        <v/>
      </c>
      <c r="AW159" s="90">
        <f>IF(D159="","",VLOOKUP(D159,MI_ME!$D$5:$AQ$336,39,0))</f>
        <v>0</v>
      </c>
      <c r="AX159" s="660"/>
    </row>
    <row r="160" spans="1:50" ht="18" hidden="1" customHeight="1" x14ac:dyDescent="0.3">
      <c r="A160" s="1792"/>
      <c r="B160" s="1537" t="s">
        <v>1145</v>
      </c>
      <c r="C160" s="779" t="s">
        <v>1148</v>
      </c>
      <c r="D160" s="779" t="s">
        <v>1149</v>
      </c>
      <c r="E160" s="1559">
        <v>926564293</v>
      </c>
      <c r="F160" s="770" t="s">
        <v>15</v>
      </c>
      <c r="G160" s="136"/>
      <c r="H160" s="137"/>
      <c r="I160" s="138"/>
      <c r="J160" s="139">
        <f>IF(ISERROR(VLOOKUP($C160,'LINHA 4'!$C$6:$BM$75,'Carga People'!J$2,0)),0,VLOOKUP($C160,'LINHA 4'!$C$6:$BM$75,'Carga People'!J$2,0))+IF(ISERROR(VLOOKUP($C160,'LINHA 5'!$C$6:$BM$145,'Carga People'!J$2,0)),0,VLOOKUP($C160,'LINHA 5'!$C$6:$BM$145,'Carga People'!J$2,0))</f>
        <v>0</v>
      </c>
      <c r="K160" s="140">
        <f>IF(ISERROR(VLOOKUP($C160,'LINHA 4'!$C$6:$BM$75,'Carga People'!K$2,0)),0,VLOOKUP($C160,'LINHA 4'!$C$6:$BM$75,'Carga People'!K$2,0))+IF(ISERROR(VLOOKUP($C160,'LINHA 5'!$C$6:$BM$145,'Carga People'!K$2,0)),0,VLOOKUP($C160,'LINHA 5'!$C$6:$BM$145,'Carga People'!K$2,0))</f>
        <v>0</v>
      </c>
      <c r="L160" s="140">
        <f>IF(ISERROR(VLOOKUP($C160,'LINHA 4'!$C$6:$BM$75,'Carga People'!L$2,0)),0,VLOOKUP($C160,'LINHA 4'!$C$6:$BM$75,'Carga People'!L$2,0))+IF(ISERROR(VLOOKUP($C160,'LINHA 5'!$C$6:$BM$145,'Carga People'!L$2,0)),0,VLOOKUP($C160,'LINHA 5'!$C$6:$BM$145,'Carga People'!L$2,0))</f>
        <v>0</v>
      </c>
      <c r="M160" s="140">
        <f>IF(ISERROR(VLOOKUP($C160,'LINHA 4'!$C$6:$BM$75,'Carga People'!M$2,0)),0,VLOOKUP($C160,'LINHA 4'!$C$6:$BM$75,'Carga People'!M$2,0))+IF(ISERROR(VLOOKUP($C160,'LINHA 5'!$C$6:$BM$145,'Carga People'!M$2,0)),0,VLOOKUP($C160,'LINHA 5'!$C$6:$BM$145,'Carga People'!M$2,0))</f>
        <v>0</v>
      </c>
      <c r="N160" s="140">
        <f>IF(ISERROR(VLOOKUP($C160,'LINHA 4'!$C$6:$BM$75,'Carga People'!N$2,0)),0,VLOOKUP($C160,'LINHA 4'!$C$6:$BM$75,'Carga People'!N$2,0))+IF(ISERROR(VLOOKUP($C160,'LINHA 5'!$C$6:$BM$145,'Carga People'!N$2,0)),0,VLOOKUP($C160,'LINHA 5'!$C$6:$BM$145,'Carga People'!N$2,0))</f>
        <v>0</v>
      </c>
      <c r="O160" s="140">
        <f>IF(ISERROR(VLOOKUP($C160,'LINHA 4'!$C$6:$BM$75,'Carga People'!O$2,0)),0,VLOOKUP($C160,'LINHA 4'!$C$6:$BM$75,'Carga People'!O$2,0))+IF(ISERROR(VLOOKUP($C160,'LINHA 5'!$C$6:$BM$145,'Carga People'!O$2,0)),0,VLOOKUP($C160,'LINHA 5'!$C$6:$BM$145,'Carga People'!O$2,0))</f>
        <v>0</v>
      </c>
      <c r="P160" s="140">
        <f>IF(ISERROR(VLOOKUP($C160,'LINHA 4'!$C$6:$BM$75,'Carga People'!P$2,0)),0,VLOOKUP($C160,'LINHA 4'!$C$6:$BM$75,'Carga People'!P$2,0))+IF(ISERROR(VLOOKUP($C160,'LINHA 5'!$C$6:$BM$145,'Carga People'!P$2,0)),0,VLOOKUP($C160,'LINHA 5'!$C$6:$BM$145,'Carga People'!P$2,0))</f>
        <v>0</v>
      </c>
      <c r="Q160" s="140">
        <f>IF(ISERROR(VLOOKUP($C160,'LINHA 4'!$C$6:$BM$75,'Carga People'!Q$2,0)),0,VLOOKUP($C160,'LINHA 4'!$C$6:$BM$75,'Carga People'!Q$2,0))+IF(ISERROR(VLOOKUP($C160,'LINHA 5'!$C$6:$BM$145,'Carga People'!Q$2,0)),0,VLOOKUP($C160,'LINHA 5'!$C$6:$BM$145,'Carga People'!Q$2,0))</f>
        <v>0</v>
      </c>
      <c r="R160" s="140">
        <f>IF(ISERROR(VLOOKUP($C160,'LINHA 4'!$C$6:$BM$75,'Carga People'!R$2,0)),0,VLOOKUP($C160,'LINHA 4'!$C$6:$BM$75,'Carga People'!R$2,0))+IF(ISERROR(VLOOKUP($C160,'LINHA 5'!$C$6:$BM$145,'Carga People'!R$2,0)),0,VLOOKUP($C160,'LINHA 5'!$C$6:$BM$145,'Carga People'!R$2,0))</f>
        <v>0</v>
      </c>
      <c r="S160" s="140">
        <f>IF(ISERROR(VLOOKUP($C160,'LINHA 4'!$C$6:$BM$75,'Carga People'!S$2,0)),0,VLOOKUP($C160,'LINHA 4'!$C$6:$BM$75,'Carga People'!S$2,0))+IF(ISERROR(VLOOKUP($C160,'LINHA 5'!$C$6:$BM$145,'Carga People'!S$2,0)),0,VLOOKUP($C160,'LINHA 5'!$C$6:$BM$145,'Carga People'!S$2,0))</f>
        <v>0</v>
      </c>
      <c r="T160" s="140">
        <f>IF(ISERROR(VLOOKUP($C160,'LINHA 4'!$C$6:$BM$75,'Carga People'!T$2,0)),0,VLOOKUP($C160,'LINHA 4'!$C$6:$BM$75,'Carga People'!T$2,0))+IF(ISERROR(VLOOKUP($C160,'LINHA 5'!$C$6:$BM$145,'Carga People'!T$2,0)),0,VLOOKUP($C160,'LINHA 5'!$C$6:$BM$145,'Carga People'!T$2,0))</f>
        <v>0</v>
      </c>
      <c r="U160" s="140">
        <f>IF(ISERROR(VLOOKUP($C160,'LINHA 4'!$C$6:$BM$75,'Carga People'!U$2,0)),0,VLOOKUP($C160,'LINHA 4'!$C$6:$BM$75,'Carga People'!U$2,0))+IF(ISERROR(VLOOKUP($C160,'LINHA 5'!$C$6:$BM$145,'Carga People'!U$2,0)),0,VLOOKUP($C160,'LINHA 5'!$C$6:$BM$145,'Carga People'!U$2,0))</f>
        <v>0</v>
      </c>
      <c r="V160" s="140">
        <f>IF(ISERROR(VLOOKUP($C160,'LINHA 4'!$C$6:$BM$75,'Carga People'!V$2,0)),0,VLOOKUP($C160,'LINHA 4'!$C$6:$BM$75,'Carga People'!V$2,0))+IF(ISERROR(VLOOKUP($C160,'LINHA 5'!$C$6:$BM$145,'Carga People'!V$2,0)),0,VLOOKUP($C160,'LINHA 5'!$C$6:$BM$145,'Carga People'!V$2,0))</f>
        <v>0</v>
      </c>
      <c r="W160" s="140">
        <f>IF(ISERROR(VLOOKUP($C160,'LINHA 4'!$C$6:$BM$75,'Carga People'!W$2,0)),0,VLOOKUP($C160,'LINHA 4'!$C$6:$BM$75,'Carga People'!W$2,0))+IF(ISERROR(VLOOKUP($C160,'LINHA 5'!$C$6:$BM$145,'Carga People'!W$2,0)),0,VLOOKUP($C160,'LINHA 5'!$C$6:$BM$145,'Carga People'!W$2,0))</f>
        <v>0</v>
      </c>
      <c r="X160" s="140">
        <f>IF(ISERROR(VLOOKUP($C160,'LINHA 4'!$C$6:$BM$75,'Carga People'!X$2,0)),0,VLOOKUP($C160,'LINHA 4'!$C$6:$BM$75,'Carga People'!X$2,0))+IF(ISERROR(VLOOKUP($C160,'LINHA 5'!$C$6:$BM$145,'Carga People'!X$2,0)),0,VLOOKUP($C160,'LINHA 5'!$C$6:$BM$145,'Carga People'!X$2,0))</f>
        <v>0</v>
      </c>
      <c r="Y160" s="140">
        <f>IF(ISERROR(VLOOKUP($C160,'LINHA 4'!$C$6:$BM$75,'Carga People'!Y$2,0)),0,VLOOKUP($C160,'LINHA 4'!$C$6:$BM$75,'Carga People'!Y$2,0))+IF(ISERROR(VLOOKUP($C160,'LINHA 5'!$C$6:$BM$145,'Carga People'!Y$2,0)),0,VLOOKUP($C160,'LINHA 5'!$C$6:$BM$145,'Carga People'!Y$2,0))</f>
        <v>0</v>
      </c>
      <c r="Z160" s="140">
        <f>IF(ISERROR(VLOOKUP($C160,'LINHA 4'!$C$6:$BM$75,'Carga People'!Z$2,0)),0,VLOOKUP($C160,'LINHA 4'!$C$6:$BM$75,'Carga People'!Z$2,0))+IF(ISERROR(VLOOKUP($C160,'LINHA 5'!$C$6:$BM$145,'Carga People'!Z$2,0)),0,VLOOKUP($C160,'LINHA 5'!$C$6:$BM$145,'Carga People'!Z$2,0))</f>
        <v>0</v>
      </c>
      <c r="AA160" s="140">
        <f>IF(ISERROR(VLOOKUP($C160,'LINHA 4'!$C$6:$BM$75,'Carga People'!AA$2,0)),0,VLOOKUP($C160,'LINHA 4'!$C$6:$BM$75,'Carga People'!AA$2,0))+IF(ISERROR(VLOOKUP($C160,'LINHA 5'!$C$6:$BM$145,'Carga People'!AA$2,0)),0,VLOOKUP($C160,'LINHA 5'!$C$6:$BM$145,'Carga People'!AA$2,0))</f>
        <v>0</v>
      </c>
      <c r="AB160" s="140">
        <f>IF(ISERROR(VLOOKUP($C160,'LINHA 4'!$C$6:$BM$75,'Carga People'!AB$2,0)),0,VLOOKUP($C160,'LINHA 4'!$C$6:$BM$75,'Carga People'!AB$2,0))+IF(ISERROR(VLOOKUP($C160,'LINHA 5'!$C$6:$BM$145,'Carga People'!AB$2,0)),0,VLOOKUP($C160,'LINHA 5'!$C$6:$BM$145,'Carga People'!AB$2,0))</f>
        <v>0</v>
      </c>
      <c r="AC160" s="140">
        <f>IF(ISERROR(VLOOKUP($C160,'LINHA 4'!$C$6:$BM$75,'Carga People'!AC$2,0)),0,VLOOKUP($C160,'LINHA 4'!$C$6:$BM$75,'Carga People'!AC$2,0))+IF(ISERROR(VLOOKUP($C160,'LINHA 5'!$C$6:$BM$145,'Carga People'!AC$2,0)),0,VLOOKUP($C160,'LINHA 5'!$C$6:$BM$145,'Carga People'!AC$2,0))</f>
        <v>0</v>
      </c>
      <c r="AD160" s="140">
        <f>IF(ISERROR(VLOOKUP($C160,'LINHA 4'!$C$6:$BM$75,'Carga People'!AD$2,0)),0,VLOOKUP($C160,'LINHA 4'!$C$6:$BM$75,'Carga People'!AD$2,0))+IF(ISERROR(VLOOKUP($C160,'LINHA 5'!$C$6:$BM$145,'Carga People'!AD$2,0)),0,VLOOKUP($C160,'LINHA 5'!$C$6:$BM$145,'Carga People'!AD$2,0))</f>
        <v>0</v>
      </c>
      <c r="AE160" s="140">
        <f>IF(ISERROR(VLOOKUP($C160,'LINHA 4'!$C$6:$BM$75,'Carga People'!AE$2,0)),0,VLOOKUP($C160,'LINHA 4'!$C$6:$BM$75,'Carga People'!AE$2,0))+IF(ISERROR(VLOOKUP($C160,'LINHA 5'!$C$6:$BM$145,'Carga People'!AE$2,0)),0,VLOOKUP($C160,'LINHA 5'!$C$6:$BM$145,'Carga People'!AE$2,0))</f>
        <v>0</v>
      </c>
      <c r="AF160" s="140">
        <f>IF(ISERROR(VLOOKUP($C160,'LINHA 4'!$C$6:$BM$75,'Carga People'!AF$2,0)),0,VLOOKUP($C160,'LINHA 4'!$C$6:$BM$75,'Carga People'!AF$2,0))+IF(ISERROR(VLOOKUP($C160,'LINHA 5'!$C$6:$BM$145,'Carga People'!AF$2,0)),0,VLOOKUP($C160,'LINHA 5'!$C$6:$BM$145,'Carga People'!AF$2,0))</f>
        <v>0</v>
      </c>
      <c r="AG160" s="140">
        <f>IF(ISERROR(VLOOKUP($C160,'LINHA 4'!$C$6:$BM$75,'Carga People'!AG$2,0)),0,VLOOKUP($C160,'LINHA 4'!$C$6:$BM$75,'Carga People'!AG$2,0))+IF(ISERROR(VLOOKUP($C160,'LINHA 5'!$C$6:$BM$145,'Carga People'!AG$2,0)),0,VLOOKUP($C160,'LINHA 5'!$C$6:$BM$145,'Carga People'!AG$2,0))</f>
        <v>0</v>
      </c>
      <c r="AH160" s="140">
        <f>IF(ISERROR(VLOOKUP($C160,'LINHA 4'!$C$6:$BM$75,'Carga People'!AH$2,0)),0,VLOOKUP($C160,'LINHA 4'!$C$6:$BM$75,'Carga People'!AH$2,0))+IF(ISERROR(VLOOKUP($C160,'LINHA 5'!$C$6:$BM$145,'Carga People'!AH$2,0)),0,VLOOKUP($C160,'LINHA 5'!$C$6:$BM$145,'Carga People'!AH$2,0))</f>
        <v>0</v>
      </c>
      <c r="AI160" s="140">
        <f>IF(ISERROR(VLOOKUP($C160,'LINHA 4'!$C$6:$BM$75,'Carga People'!AI$2,0)),0,VLOOKUP($C160,'LINHA 4'!$C$6:$BM$75,'Carga People'!AI$2,0))+IF(ISERROR(VLOOKUP($C160,'LINHA 5'!$C$6:$BM$145,'Carga People'!AI$2,0)),0,VLOOKUP($C160,'LINHA 5'!$C$6:$BM$145,'Carga People'!AI$2,0))</f>
        <v>0</v>
      </c>
      <c r="AJ160" s="140">
        <f>IF(ISERROR(VLOOKUP($C160,'LINHA 4'!$C$6:$BM$75,'Carga People'!AJ$2,0)),0,VLOOKUP($C160,'LINHA 4'!$C$6:$BM$75,'Carga People'!AJ$2,0))+IF(ISERROR(VLOOKUP($C160,'LINHA 5'!$C$6:$BM$145,'Carga People'!AJ$2,0)),0,VLOOKUP($C160,'LINHA 5'!$C$6:$BM$145,'Carga People'!AJ$2,0))</f>
        <v>0</v>
      </c>
      <c r="AK160" s="140">
        <f>IF(ISERROR(VLOOKUP($C160,'LINHA 4'!$C$6:$BM$75,'Carga People'!AK$2,0)),0,VLOOKUP($C160,'LINHA 4'!$C$6:$BM$75,'Carga People'!AK$2,0))+IF(ISERROR(VLOOKUP($C160,'LINHA 5'!$C$6:$BM$145,'Carga People'!AK$2,0)),0,VLOOKUP($C160,'LINHA 5'!$C$6:$BM$145,'Carga People'!AK$2,0))</f>
        <v>0</v>
      </c>
      <c r="AL160" s="140">
        <f>IF(ISERROR(VLOOKUP($C160,'LINHA 4'!$C$6:$BM$75,'Carga People'!AL$2,0)),0,VLOOKUP($C160,'LINHA 4'!$C$6:$BM$75,'Carga People'!AL$2,0))+IF(ISERROR(VLOOKUP($C160,'LINHA 5'!$C$6:$BM$145,'Carga People'!AL$2,0)),0,VLOOKUP($C160,'LINHA 5'!$C$6:$BM$145,'Carga People'!AL$2,0))</f>
        <v>0</v>
      </c>
      <c r="AM160" s="140">
        <f>IF(ISERROR(VLOOKUP($C160,'LINHA 4'!$C$6:$BM$75,'Carga People'!AM$2,0)),0,VLOOKUP($C160,'LINHA 4'!$C$6:$BM$75,'Carga People'!AM$2,0))+IF(ISERROR(VLOOKUP($C160,'LINHA 5'!$C$6:$BM$145,'Carga People'!AM$2,0)),0,VLOOKUP($C160,'LINHA 5'!$C$6:$BM$145,'Carga People'!AM$2,0))</f>
        <v>0</v>
      </c>
      <c r="AN160" s="140">
        <f>IF(ISERROR(VLOOKUP($C160,'LINHA 4'!$C$6:$BM$75,'Carga People'!AN$2,0)),0,VLOOKUP($C160,'LINHA 4'!$C$6:$BM$75,'Carga People'!AN$2,0))+IF(ISERROR(VLOOKUP($C160,'LINHA 5'!$C$6:$BM$145,'Carga People'!AN$2,0)),0,VLOOKUP($C160,'LINHA 5'!$C$6:$BM$145,'Carga People'!AN$2,0))</f>
        <v>0</v>
      </c>
      <c r="AO160" s="140">
        <f>IF(ISERROR(VLOOKUP($C160,'LINHA 4'!$C$6:$BM$75,'Carga People'!AO$2,0)),0,VLOOKUP($C160,'LINHA 4'!$C$6:$BM$75,'Carga People'!AO$2,0))+IF(ISERROR(VLOOKUP($C160,'LINHA 5'!$C$6:$BM$145,'Carga People'!AO$2,0)),0,VLOOKUP($C160,'LINHA 5'!$C$6:$BM$145,'Carga People'!AO$2,0))</f>
        <v>0</v>
      </c>
      <c r="AP160" s="140">
        <f>IF(ISERROR(VLOOKUP($C160,'LINHA 4'!$C$6:$BM$75,'Carga People'!AP$2,0)),0,VLOOKUP($C160,'LINHA 4'!$C$6:$BM$75,'Carga People'!AP$2,0))+IF(ISERROR(VLOOKUP($C160,'LINHA 5'!$C$6:$BM$145,'Carga People'!AP$2,0)),0,VLOOKUP($C160,'LINHA 5'!$C$6:$BM$145,'Carga People'!AP$2,0))</f>
        <v>0</v>
      </c>
      <c r="AQ160" s="140">
        <f>IF(ISERROR(VLOOKUP($C160,'LINHA 4'!$C$6:$BM$75,'Carga People'!AQ$2,0)),0,VLOOKUP($C160,'LINHA 4'!$C$6:$BM$75,'Carga People'!AQ$2,0))+IF(ISERROR(VLOOKUP($C160,'LINHA 5'!$C$6:$BM$145,'Carga People'!AQ$2,0)),0,VLOOKUP($C160,'LINHA 5'!$C$6:$BM$145,'Carga People'!AQ$2,0))</f>
        <v>0</v>
      </c>
      <c r="AR160" s="140">
        <f>IF(ISERROR(VLOOKUP($C160,'LINHA 4'!$C$6:$BM$75,'Carga People'!AR$2,0)),0,VLOOKUP($C160,'LINHA 4'!$C$6:$BM$75,'Carga People'!AR$2,0))+IF(ISERROR(VLOOKUP($C160,'LINHA 5'!$C$6:$BM$145,'Carga People'!AR$2,0)),0,VLOOKUP($C160,'LINHA 5'!$C$6:$BM$145,'Carga People'!AR$2,0))</f>
        <v>0</v>
      </c>
      <c r="AS160" s="140">
        <f>IF(ISERROR(VLOOKUP($C160,'LINHA 4'!$C$6:$BM$75,'Carga People'!AS$2,0)),0,VLOOKUP($C160,'LINHA 4'!$C$6:$BM$75,'Carga People'!AS$2,0))+IF(ISERROR(VLOOKUP($C160,'LINHA 5'!$C$6:$BM$145,'Carga People'!AS$2,0)),0,VLOOKUP($C160,'LINHA 5'!$C$6:$BM$145,'Carga People'!AS$2,0))</f>
        <v>0</v>
      </c>
      <c r="AT160" s="140">
        <f t="array" ref="AT160">IF(ISERROR(VLOOKUP($C160,'LINHA 4'!$C$6:$BM$52,'Carga People'!AT$2,0)),0,VLOOKUP($C160,'LINHA 4'!$C$6:$BM$52,'Carga People'!AT$2,0))</f>
        <v>0</v>
      </c>
      <c r="AU160" s="367">
        <f t="shared" si="19"/>
        <v>0</v>
      </c>
      <c r="AV160" s="780" t="str">
        <f t="shared" si="20"/>
        <v/>
      </c>
      <c r="AW160" s="90">
        <f>IF(D160="","",VLOOKUP(D160,MI_ME!$D$5:$AQ$336,39,0))</f>
        <v>0</v>
      </c>
      <c r="AX160" s="660"/>
    </row>
    <row r="161" spans="1:50" ht="18" hidden="1" customHeight="1" x14ac:dyDescent="0.3">
      <c r="A161" s="1792"/>
      <c r="B161" s="1537" t="s">
        <v>1150</v>
      </c>
      <c r="C161" s="779" t="s">
        <v>1151</v>
      </c>
      <c r="D161" s="779" t="s">
        <v>1152</v>
      </c>
      <c r="E161" s="1559">
        <v>926564294</v>
      </c>
      <c r="F161" s="28" t="s">
        <v>15</v>
      </c>
      <c r="G161" s="136"/>
      <c r="H161" s="137"/>
      <c r="I161" s="138"/>
      <c r="J161" s="139">
        <f>IF(ISERROR(VLOOKUP($C161,'LINHA 4'!$C$6:$BM$75,'Carga People'!J$2,0)),0,VLOOKUP($C161,'LINHA 4'!$C$6:$BM$75,'Carga People'!J$2,0))+IF(ISERROR(VLOOKUP($C161,'LINHA 5'!$C$6:$BM$145,'Carga People'!J$2,0)),0,VLOOKUP($C161,'LINHA 5'!$C$6:$BM$145,'Carga People'!J$2,0))</f>
        <v>0</v>
      </c>
      <c r="K161" s="140">
        <f>IF(ISERROR(VLOOKUP($C161,'LINHA 4'!$C$6:$BM$75,'Carga People'!K$2,0)),0,VLOOKUP($C161,'LINHA 4'!$C$6:$BM$75,'Carga People'!K$2,0))+IF(ISERROR(VLOOKUP($C161,'LINHA 5'!$C$6:$BM$145,'Carga People'!K$2,0)),0,VLOOKUP($C161,'LINHA 5'!$C$6:$BM$145,'Carga People'!K$2,0))</f>
        <v>0</v>
      </c>
      <c r="L161" s="140">
        <f>IF(ISERROR(VLOOKUP($C161,'LINHA 4'!$C$6:$BM$75,'Carga People'!L$2,0)),0,VLOOKUP($C161,'LINHA 4'!$C$6:$BM$75,'Carga People'!L$2,0))+IF(ISERROR(VLOOKUP($C161,'LINHA 5'!$C$6:$BM$145,'Carga People'!L$2,0)),0,VLOOKUP($C161,'LINHA 5'!$C$6:$BM$145,'Carga People'!L$2,0))</f>
        <v>0</v>
      </c>
      <c r="M161" s="140">
        <f>IF(ISERROR(VLOOKUP($C161,'LINHA 4'!$C$6:$BM$75,'Carga People'!M$2,0)),0,VLOOKUP($C161,'LINHA 4'!$C$6:$BM$75,'Carga People'!M$2,0))+IF(ISERROR(VLOOKUP($C161,'LINHA 5'!$C$6:$BM$145,'Carga People'!M$2,0)),0,VLOOKUP($C161,'LINHA 5'!$C$6:$BM$145,'Carga People'!M$2,0))</f>
        <v>0</v>
      </c>
      <c r="N161" s="140">
        <f>IF(ISERROR(VLOOKUP($C161,'LINHA 4'!$C$6:$BM$75,'Carga People'!N$2,0)),0,VLOOKUP($C161,'LINHA 4'!$C$6:$BM$75,'Carga People'!N$2,0))+IF(ISERROR(VLOOKUP($C161,'LINHA 5'!$C$6:$BM$145,'Carga People'!N$2,0)),0,VLOOKUP($C161,'LINHA 5'!$C$6:$BM$145,'Carga People'!N$2,0))</f>
        <v>0</v>
      </c>
      <c r="O161" s="140">
        <f>IF(ISERROR(VLOOKUP($C161,'LINHA 4'!$C$6:$BM$75,'Carga People'!O$2,0)),0,VLOOKUP($C161,'LINHA 4'!$C$6:$BM$75,'Carga People'!O$2,0))+IF(ISERROR(VLOOKUP($C161,'LINHA 5'!$C$6:$BM$145,'Carga People'!O$2,0)),0,VLOOKUP($C161,'LINHA 5'!$C$6:$BM$145,'Carga People'!O$2,0))</f>
        <v>0</v>
      </c>
      <c r="P161" s="140">
        <f>IF(ISERROR(VLOOKUP($C161,'LINHA 4'!$C$6:$BM$75,'Carga People'!P$2,0)),0,VLOOKUP($C161,'LINHA 4'!$C$6:$BM$75,'Carga People'!P$2,0))+IF(ISERROR(VLOOKUP($C161,'LINHA 5'!$C$6:$BM$145,'Carga People'!P$2,0)),0,VLOOKUP($C161,'LINHA 5'!$C$6:$BM$145,'Carga People'!P$2,0))</f>
        <v>0</v>
      </c>
      <c r="Q161" s="140">
        <f>IF(ISERROR(VLOOKUP($C161,'LINHA 4'!$C$6:$BM$75,'Carga People'!Q$2,0)),0,VLOOKUP($C161,'LINHA 4'!$C$6:$BM$75,'Carga People'!Q$2,0))+IF(ISERROR(VLOOKUP($C161,'LINHA 5'!$C$6:$BM$145,'Carga People'!Q$2,0)),0,VLOOKUP($C161,'LINHA 5'!$C$6:$BM$145,'Carga People'!Q$2,0))</f>
        <v>0</v>
      </c>
      <c r="R161" s="140">
        <f>IF(ISERROR(VLOOKUP($C161,'LINHA 4'!$C$6:$BM$75,'Carga People'!R$2,0)),0,VLOOKUP($C161,'LINHA 4'!$C$6:$BM$75,'Carga People'!R$2,0))+IF(ISERROR(VLOOKUP($C161,'LINHA 5'!$C$6:$BM$145,'Carga People'!R$2,0)),0,VLOOKUP($C161,'LINHA 5'!$C$6:$BM$145,'Carga People'!R$2,0))</f>
        <v>0</v>
      </c>
      <c r="S161" s="140">
        <f>IF(ISERROR(VLOOKUP($C161,'LINHA 4'!$C$6:$BM$75,'Carga People'!S$2,0)),0,VLOOKUP($C161,'LINHA 4'!$C$6:$BM$75,'Carga People'!S$2,0))+IF(ISERROR(VLOOKUP($C161,'LINHA 5'!$C$6:$BM$145,'Carga People'!S$2,0)),0,VLOOKUP($C161,'LINHA 5'!$C$6:$BM$145,'Carga People'!S$2,0))</f>
        <v>0</v>
      </c>
      <c r="T161" s="140">
        <f>IF(ISERROR(VLOOKUP($C161,'LINHA 4'!$C$6:$BM$75,'Carga People'!T$2,0)),0,VLOOKUP($C161,'LINHA 4'!$C$6:$BM$75,'Carga People'!T$2,0))+IF(ISERROR(VLOOKUP($C161,'LINHA 5'!$C$6:$BM$145,'Carga People'!T$2,0)),0,VLOOKUP($C161,'LINHA 5'!$C$6:$BM$145,'Carga People'!T$2,0))</f>
        <v>0</v>
      </c>
      <c r="U161" s="140">
        <f>IF(ISERROR(VLOOKUP($C161,'LINHA 4'!$C$6:$BM$75,'Carga People'!U$2,0)),0,VLOOKUP($C161,'LINHA 4'!$C$6:$BM$75,'Carga People'!U$2,0))+IF(ISERROR(VLOOKUP($C161,'LINHA 5'!$C$6:$BM$145,'Carga People'!U$2,0)),0,VLOOKUP($C161,'LINHA 5'!$C$6:$BM$145,'Carga People'!U$2,0))</f>
        <v>0</v>
      </c>
      <c r="V161" s="140">
        <f>IF(ISERROR(VLOOKUP($C161,'LINHA 4'!$C$6:$BM$75,'Carga People'!V$2,0)),0,VLOOKUP($C161,'LINHA 4'!$C$6:$BM$75,'Carga People'!V$2,0))+IF(ISERROR(VLOOKUP($C161,'LINHA 5'!$C$6:$BM$145,'Carga People'!V$2,0)),0,VLOOKUP($C161,'LINHA 5'!$C$6:$BM$145,'Carga People'!V$2,0))</f>
        <v>0</v>
      </c>
      <c r="W161" s="140">
        <f>IF(ISERROR(VLOOKUP($C161,'LINHA 4'!$C$6:$BM$75,'Carga People'!W$2,0)),0,VLOOKUP($C161,'LINHA 4'!$C$6:$BM$75,'Carga People'!W$2,0))+IF(ISERROR(VLOOKUP($C161,'LINHA 5'!$C$6:$BM$145,'Carga People'!W$2,0)),0,VLOOKUP($C161,'LINHA 5'!$C$6:$BM$145,'Carga People'!W$2,0))</f>
        <v>0</v>
      </c>
      <c r="X161" s="140">
        <f>IF(ISERROR(VLOOKUP($C161,'LINHA 4'!$C$6:$BM$75,'Carga People'!X$2,0)),0,VLOOKUP($C161,'LINHA 4'!$C$6:$BM$75,'Carga People'!X$2,0))+IF(ISERROR(VLOOKUP($C161,'LINHA 5'!$C$6:$BM$145,'Carga People'!X$2,0)),0,VLOOKUP($C161,'LINHA 5'!$C$6:$BM$145,'Carga People'!X$2,0))</f>
        <v>0</v>
      </c>
      <c r="Y161" s="140">
        <f>IF(ISERROR(VLOOKUP($C161,'LINHA 4'!$C$6:$BM$75,'Carga People'!Y$2,0)),0,VLOOKUP($C161,'LINHA 4'!$C$6:$BM$75,'Carga People'!Y$2,0))+IF(ISERROR(VLOOKUP($C161,'LINHA 5'!$C$6:$BM$145,'Carga People'!Y$2,0)),0,VLOOKUP($C161,'LINHA 5'!$C$6:$BM$145,'Carga People'!Y$2,0))</f>
        <v>0</v>
      </c>
      <c r="Z161" s="140">
        <f>IF(ISERROR(VLOOKUP($C161,'LINHA 4'!$C$6:$BM$75,'Carga People'!Z$2,0)),0,VLOOKUP($C161,'LINHA 4'!$C$6:$BM$75,'Carga People'!Z$2,0))+IF(ISERROR(VLOOKUP($C161,'LINHA 5'!$C$6:$BM$145,'Carga People'!Z$2,0)),0,VLOOKUP($C161,'LINHA 5'!$C$6:$BM$145,'Carga People'!Z$2,0))</f>
        <v>0</v>
      </c>
      <c r="AA161" s="140">
        <f>IF(ISERROR(VLOOKUP($C161,'LINHA 4'!$C$6:$BM$75,'Carga People'!AA$2,0)),0,VLOOKUP($C161,'LINHA 4'!$C$6:$BM$75,'Carga People'!AA$2,0))+IF(ISERROR(VLOOKUP($C161,'LINHA 5'!$C$6:$BM$145,'Carga People'!AA$2,0)),0,VLOOKUP($C161,'LINHA 5'!$C$6:$BM$145,'Carga People'!AA$2,0))</f>
        <v>0</v>
      </c>
      <c r="AB161" s="140">
        <f>IF(ISERROR(VLOOKUP($C161,'LINHA 4'!$C$6:$BM$75,'Carga People'!AB$2,0)),0,VLOOKUP($C161,'LINHA 4'!$C$6:$BM$75,'Carga People'!AB$2,0))+IF(ISERROR(VLOOKUP($C161,'LINHA 5'!$C$6:$BM$145,'Carga People'!AB$2,0)),0,VLOOKUP($C161,'LINHA 5'!$C$6:$BM$145,'Carga People'!AB$2,0))</f>
        <v>0</v>
      </c>
      <c r="AC161" s="140">
        <f>IF(ISERROR(VLOOKUP($C161,'LINHA 4'!$C$6:$BM$75,'Carga People'!AC$2,0)),0,VLOOKUP($C161,'LINHA 4'!$C$6:$BM$75,'Carga People'!AC$2,0))+IF(ISERROR(VLOOKUP($C161,'LINHA 5'!$C$6:$BM$145,'Carga People'!AC$2,0)),0,VLOOKUP($C161,'LINHA 5'!$C$6:$BM$145,'Carga People'!AC$2,0))</f>
        <v>0</v>
      </c>
      <c r="AD161" s="140">
        <f>IF(ISERROR(VLOOKUP($C161,'LINHA 4'!$C$6:$BM$75,'Carga People'!AD$2,0)),0,VLOOKUP($C161,'LINHA 4'!$C$6:$BM$75,'Carga People'!AD$2,0))+IF(ISERROR(VLOOKUP($C161,'LINHA 5'!$C$6:$BM$145,'Carga People'!AD$2,0)),0,VLOOKUP($C161,'LINHA 5'!$C$6:$BM$145,'Carga People'!AD$2,0))</f>
        <v>0</v>
      </c>
      <c r="AE161" s="140">
        <f>IF(ISERROR(VLOOKUP($C161,'LINHA 4'!$C$6:$BM$75,'Carga People'!AE$2,0)),0,VLOOKUP($C161,'LINHA 4'!$C$6:$BM$75,'Carga People'!AE$2,0))+IF(ISERROR(VLOOKUP($C161,'LINHA 5'!$C$6:$BM$145,'Carga People'!AE$2,0)),0,VLOOKUP($C161,'LINHA 5'!$C$6:$BM$145,'Carga People'!AE$2,0))</f>
        <v>0</v>
      </c>
      <c r="AF161" s="140">
        <f>IF(ISERROR(VLOOKUP($C161,'LINHA 4'!$C$6:$BM$75,'Carga People'!AF$2,0)),0,VLOOKUP($C161,'LINHA 4'!$C$6:$BM$75,'Carga People'!AF$2,0))+IF(ISERROR(VLOOKUP($C161,'LINHA 5'!$C$6:$BM$145,'Carga People'!AF$2,0)),0,VLOOKUP($C161,'LINHA 5'!$C$6:$BM$145,'Carga People'!AF$2,0))</f>
        <v>0</v>
      </c>
      <c r="AG161" s="140">
        <f>IF(ISERROR(VLOOKUP($C161,'LINHA 4'!$C$6:$BM$75,'Carga People'!AG$2,0)),0,VLOOKUP($C161,'LINHA 4'!$C$6:$BM$75,'Carga People'!AG$2,0))+IF(ISERROR(VLOOKUP($C161,'LINHA 5'!$C$6:$BM$145,'Carga People'!AG$2,0)),0,VLOOKUP($C161,'LINHA 5'!$C$6:$BM$145,'Carga People'!AG$2,0))</f>
        <v>0</v>
      </c>
      <c r="AH161" s="140">
        <f>IF(ISERROR(VLOOKUP($C161,'LINHA 4'!$C$6:$BM$75,'Carga People'!AH$2,0)),0,VLOOKUP($C161,'LINHA 4'!$C$6:$BM$75,'Carga People'!AH$2,0))+IF(ISERROR(VLOOKUP($C161,'LINHA 5'!$C$6:$BM$145,'Carga People'!AH$2,0)),0,VLOOKUP($C161,'LINHA 5'!$C$6:$BM$145,'Carga People'!AH$2,0))</f>
        <v>0</v>
      </c>
      <c r="AI161" s="140">
        <f>IF(ISERROR(VLOOKUP($C161,'LINHA 4'!$C$6:$BM$75,'Carga People'!AI$2,0)),0,VLOOKUP($C161,'LINHA 4'!$C$6:$BM$75,'Carga People'!AI$2,0))+IF(ISERROR(VLOOKUP($C161,'LINHA 5'!$C$6:$BM$145,'Carga People'!AI$2,0)),0,VLOOKUP($C161,'LINHA 5'!$C$6:$BM$145,'Carga People'!AI$2,0))</f>
        <v>0</v>
      </c>
      <c r="AJ161" s="140">
        <f>IF(ISERROR(VLOOKUP($C161,'LINHA 4'!$C$6:$BM$75,'Carga People'!AJ$2,0)),0,VLOOKUP($C161,'LINHA 4'!$C$6:$BM$75,'Carga People'!AJ$2,0))+IF(ISERROR(VLOOKUP($C161,'LINHA 5'!$C$6:$BM$145,'Carga People'!AJ$2,0)),0,VLOOKUP($C161,'LINHA 5'!$C$6:$BM$145,'Carga People'!AJ$2,0))</f>
        <v>0</v>
      </c>
      <c r="AK161" s="140">
        <f>IF(ISERROR(VLOOKUP($C161,'LINHA 4'!$C$6:$BM$75,'Carga People'!AK$2,0)),0,VLOOKUP($C161,'LINHA 4'!$C$6:$BM$75,'Carga People'!AK$2,0))+IF(ISERROR(VLOOKUP($C161,'LINHA 5'!$C$6:$BM$145,'Carga People'!AK$2,0)),0,VLOOKUP($C161,'LINHA 5'!$C$6:$BM$145,'Carga People'!AK$2,0))</f>
        <v>0</v>
      </c>
      <c r="AL161" s="140">
        <f>IF(ISERROR(VLOOKUP($C161,'LINHA 4'!$C$6:$BM$75,'Carga People'!AL$2,0)),0,VLOOKUP($C161,'LINHA 4'!$C$6:$BM$75,'Carga People'!AL$2,0))+IF(ISERROR(VLOOKUP($C161,'LINHA 5'!$C$6:$BM$145,'Carga People'!AL$2,0)),0,VLOOKUP($C161,'LINHA 5'!$C$6:$BM$145,'Carga People'!AL$2,0))</f>
        <v>0</v>
      </c>
      <c r="AM161" s="140">
        <f>IF(ISERROR(VLOOKUP($C161,'LINHA 4'!$C$6:$BM$75,'Carga People'!AM$2,0)),0,VLOOKUP($C161,'LINHA 4'!$C$6:$BM$75,'Carga People'!AM$2,0))+IF(ISERROR(VLOOKUP($C161,'LINHA 5'!$C$6:$BM$145,'Carga People'!AM$2,0)),0,VLOOKUP($C161,'LINHA 5'!$C$6:$BM$145,'Carga People'!AM$2,0))</f>
        <v>0</v>
      </c>
      <c r="AN161" s="140">
        <f>IF(ISERROR(VLOOKUP($C161,'LINHA 4'!$C$6:$BM$75,'Carga People'!AN$2,0)),0,VLOOKUP($C161,'LINHA 4'!$C$6:$BM$75,'Carga People'!AN$2,0))+IF(ISERROR(VLOOKUP($C161,'LINHA 5'!$C$6:$BM$145,'Carga People'!AN$2,0)),0,VLOOKUP($C161,'LINHA 5'!$C$6:$BM$145,'Carga People'!AN$2,0))</f>
        <v>0</v>
      </c>
      <c r="AO161" s="140">
        <f>IF(ISERROR(VLOOKUP($C161,'LINHA 4'!$C$6:$BM$75,'Carga People'!AO$2,0)),0,VLOOKUP($C161,'LINHA 4'!$C$6:$BM$75,'Carga People'!AO$2,0))+IF(ISERROR(VLOOKUP($C161,'LINHA 5'!$C$6:$BM$145,'Carga People'!AO$2,0)),0,VLOOKUP($C161,'LINHA 5'!$C$6:$BM$145,'Carga People'!AO$2,0))</f>
        <v>0</v>
      </c>
      <c r="AP161" s="140">
        <f>IF(ISERROR(VLOOKUP($C161,'LINHA 4'!$C$6:$BM$75,'Carga People'!AP$2,0)),0,VLOOKUP($C161,'LINHA 4'!$C$6:$BM$75,'Carga People'!AP$2,0))+IF(ISERROR(VLOOKUP($C161,'LINHA 5'!$C$6:$BM$145,'Carga People'!AP$2,0)),0,VLOOKUP($C161,'LINHA 5'!$C$6:$BM$145,'Carga People'!AP$2,0))</f>
        <v>0</v>
      </c>
      <c r="AQ161" s="140">
        <f>IF(ISERROR(VLOOKUP($C161,'LINHA 4'!$C$6:$BM$75,'Carga People'!AQ$2,0)),0,VLOOKUP($C161,'LINHA 4'!$C$6:$BM$75,'Carga People'!AQ$2,0))+IF(ISERROR(VLOOKUP($C161,'LINHA 5'!$C$6:$BM$145,'Carga People'!AQ$2,0)),0,VLOOKUP($C161,'LINHA 5'!$C$6:$BM$145,'Carga People'!AQ$2,0))</f>
        <v>0</v>
      </c>
      <c r="AR161" s="140">
        <f>IF(ISERROR(VLOOKUP($C161,'LINHA 4'!$C$6:$BM$75,'Carga People'!AR$2,0)),0,VLOOKUP($C161,'LINHA 4'!$C$6:$BM$75,'Carga People'!AR$2,0))+IF(ISERROR(VLOOKUP($C161,'LINHA 5'!$C$6:$BM$145,'Carga People'!AR$2,0)),0,VLOOKUP($C161,'LINHA 5'!$C$6:$BM$145,'Carga People'!AR$2,0))</f>
        <v>0</v>
      </c>
      <c r="AS161" s="140">
        <f>IF(ISERROR(VLOOKUP($C161,'LINHA 4'!$C$6:$BM$75,'Carga People'!AS$2,0)),0,VLOOKUP($C161,'LINHA 4'!$C$6:$BM$75,'Carga People'!AS$2,0))+IF(ISERROR(VLOOKUP($C161,'LINHA 5'!$C$6:$BM$145,'Carga People'!AS$2,0)),0,VLOOKUP($C161,'LINHA 5'!$C$6:$BM$145,'Carga People'!AS$2,0))</f>
        <v>0</v>
      </c>
      <c r="AT161" s="140">
        <f>IF(ISERROR(VLOOKUP($C161,'LINHA 5'!$C$6:$BM$58,'Carga People'!AT$2,0)),0,VLOOKUP($C161,'LINHA 5'!$C$6:$BM$58,'Carga People'!AT$2,0))</f>
        <v>0</v>
      </c>
      <c r="AU161" s="367">
        <f t="shared" si="19"/>
        <v>0</v>
      </c>
      <c r="AV161" s="780" t="str">
        <f t="shared" si="20"/>
        <v/>
      </c>
      <c r="AW161" s="90">
        <f>IF(D161="","",VLOOKUP(D161,MI_ME!$D$5:$AQ$336,39,0))</f>
        <v>0</v>
      </c>
      <c r="AX161" s="660"/>
    </row>
    <row r="162" spans="1:50" ht="18" hidden="1" customHeight="1" x14ac:dyDescent="0.3">
      <c r="A162" s="1792"/>
      <c r="B162" s="1537" t="s">
        <v>1150</v>
      </c>
      <c r="C162" s="779" t="s">
        <v>1153</v>
      </c>
      <c r="D162" s="779" t="s">
        <v>1154</v>
      </c>
      <c r="E162" s="1559">
        <v>926564295</v>
      </c>
      <c r="F162" s="28" t="s">
        <v>15</v>
      </c>
      <c r="G162" s="136"/>
      <c r="H162" s="137"/>
      <c r="I162" s="138"/>
      <c r="J162" s="139">
        <f>IF(ISERROR(VLOOKUP($C162,'LINHA 4'!$C$6:$BM$75,'Carga People'!J$2,0)),0,VLOOKUP($C162,'LINHA 4'!$C$6:$BM$75,'Carga People'!J$2,0))+IF(ISERROR(VLOOKUP($C162,'LINHA 5'!$C$6:$BM$145,'Carga People'!J$2,0)),0,VLOOKUP($C162,'LINHA 5'!$C$6:$BM$145,'Carga People'!J$2,0))</f>
        <v>0</v>
      </c>
      <c r="K162" s="140">
        <f>IF(ISERROR(VLOOKUP($C162,'LINHA 4'!$C$6:$BM$75,'Carga People'!K$2,0)),0,VLOOKUP($C162,'LINHA 4'!$C$6:$BM$75,'Carga People'!K$2,0))+IF(ISERROR(VLOOKUP($C162,'LINHA 5'!$C$6:$BM$145,'Carga People'!K$2,0)),0,VLOOKUP($C162,'LINHA 5'!$C$6:$BM$145,'Carga People'!K$2,0))</f>
        <v>0</v>
      </c>
      <c r="L162" s="140">
        <f>IF(ISERROR(VLOOKUP($C162,'LINHA 4'!$C$6:$BM$75,'Carga People'!L$2,0)),0,VLOOKUP($C162,'LINHA 4'!$C$6:$BM$75,'Carga People'!L$2,0))+IF(ISERROR(VLOOKUP($C162,'LINHA 5'!$C$6:$BM$145,'Carga People'!L$2,0)),0,VLOOKUP($C162,'LINHA 5'!$C$6:$BM$145,'Carga People'!L$2,0))</f>
        <v>0</v>
      </c>
      <c r="M162" s="140">
        <f>IF(ISERROR(VLOOKUP($C162,'LINHA 4'!$C$6:$BM$75,'Carga People'!M$2,0)),0,VLOOKUP($C162,'LINHA 4'!$C$6:$BM$75,'Carga People'!M$2,0))+IF(ISERROR(VLOOKUP($C162,'LINHA 5'!$C$6:$BM$145,'Carga People'!M$2,0)),0,VLOOKUP($C162,'LINHA 5'!$C$6:$BM$145,'Carga People'!M$2,0))</f>
        <v>0</v>
      </c>
      <c r="N162" s="140">
        <f>IF(ISERROR(VLOOKUP($C162,'LINHA 4'!$C$6:$BM$75,'Carga People'!N$2,0)),0,VLOOKUP($C162,'LINHA 4'!$C$6:$BM$75,'Carga People'!N$2,0))+IF(ISERROR(VLOOKUP($C162,'LINHA 5'!$C$6:$BM$145,'Carga People'!N$2,0)),0,VLOOKUP($C162,'LINHA 5'!$C$6:$BM$145,'Carga People'!N$2,0))</f>
        <v>0</v>
      </c>
      <c r="O162" s="140">
        <f>IF(ISERROR(VLOOKUP($C162,'LINHA 4'!$C$6:$BM$75,'Carga People'!O$2,0)),0,VLOOKUP($C162,'LINHA 4'!$C$6:$BM$75,'Carga People'!O$2,0))+IF(ISERROR(VLOOKUP($C162,'LINHA 5'!$C$6:$BM$145,'Carga People'!O$2,0)),0,VLOOKUP($C162,'LINHA 5'!$C$6:$BM$145,'Carga People'!O$2,0))</f>
        <v>0</v>
      </c>
      <c r="P162" s="140">
        <f>IF(ISERROR(VLOOKUP($C162,'LINHA 4'!$C$6:$BM$75,'Carga People'!P$2,0)),0,VLOOKUP($C162,'LINHA 4'!$C$6:$BM$75,'Carga People'!P$2,0))+IF(ISERROR(VLOOKUP($C162,'LINHA 5'!$C$6:$BM$145,'Carga People'!P$2,0)),0,VLOOKUP($C162,'LINHA 5'!$C$6:$BM$145,'Carga People'!P$2,0))</f>
        <v>0</v>
      </c>
      <c r="Q162" s="140">
        <f>IF(ISERROR(VLOOKUP($C162,'LINHA 4'!$C$6:$BM$75,'Carga People'!Q$2,0)),0,VLOOKUP($C162,'LINHA 4'!$C$6:$BM$75,'Carga People'!Q$2,0))+IF(ISERROR(VLOOKUP($C162,'LINHA 5'!$C$6:$BM$145,'Carga People'!Q$2,0)),0,VLOOKUP($C162,'LINHA 5'!$C$6:$BM$145,'Carga People'!Q$2,0))</f>
        <v>0</v>
      </c>
      <c r="R162" s="140">
        <f>IF(ISERROR(VLOOKUP($C162,'LINHA 4'!$C$6:$BM$75,'Carga People'!R$2,0)),0,VLOOKUP($C162,'LINHA 4'!$C$6:$BM$75,'Carga People'!R$2,0))+IF(ISERROR(VLOOKUP($C162,'LINHA 5'!$C$6:$BM$145,'Carga People'!R$2,0)),0,VLOOKUP($C162,'LINHA 5'!$C$6:$BM$145,'Carga People'!R$2,0))</f>
        <v>0</v>
      </c>
      <c r="S162" s="140">
        <f>IF(ISERROR(VLOOKUP($C162,'LINHA 4'!$C$6:$BM$75,'Carga People'!S$2,0)),0,VLOOKUP($C162,'LINHA 4'!$C$6:$BM$75,'Carga People'!S$2,0))+IF(ISERROR(VLOOKUP($C162,'LINHA 5'!$C$6:$BM$145,'Carga People'!S$2,0)),0,VLOOKUP($C162,'LINHA 5'!$C$6:$BM$145,'Carga People'!S$2,0))</f>
        <v>0</v>
      </c>
      <c r="T162" s="140">
        <f>IF(ISERROR(VLOOKUP($C162,'LINHA 4'!$C$6:$BM$75,'Carga People'!T$2,0)),0,VLOOKUP($C162,'LINHA 4'!$C$6:$BM$75,'Carga People'!T$2,0))+IF(ISERROR(VLOOKUP($C162,'LINHA 5'!$C$6:$BM$145,'Carga People'!T$2,0)),0,VLOOKUP($C162,'LINHA 5'!$C$6:$BM$145,'Carga People'!T$2,0))</f>
        <v>0</v>
      </c>
      <c r="U162" s="140">
        <f>IF(ISERROR(VLOOKUP($C162,'LINHA 4'!$C$6:$BM$75,'Carga People'!U$2,0)),0,VLOOKUP($C162,'LINHA 4'!$C$6:$BM$75,'Carga People'!U$2,0))+IF(ISERROR(VLOOKUP($C162,'LINHA 5'!$C$6:$BM$145,'Carga People'!U$2,0)),0,VLOOKUP($C162,'LINHA 5'!$C$6:$BM$145,'Carga People'!U$2,0))</f>
        <v>0</v>
      </c>
      <c r="V162" s="140">
        <f>IF(ISERROR(VLOOKUP($C162,'LINHA 4'!$C$6:$BM$75,'Carga People'!V$2,0)),0,VLOOKUP($C162,'LINHA 4'!$C$6:$BM$75,'Carga People'!V$2,0))+IF(ISERROR(VLOOKUP($C162,'LINHA 5'!$C$6:$BM$145,'Carga People'!V$2,0)),0,VLOOKUP($C162,'LINHA 5'!$C$6:$BM$145,'Carga People'!V$2,0))</f>
        <v>0</v>
      </c>
      <c r="W162" s="140">
        <f>IF(ISERROR(VLOOKUP($C162,'LINHA 4'!$C$6:$BM$75,'Carga People'!W$2,0)),0,VLOOKUP($C162,'LINHA 4'!$C$6:$BM$75,'Carga People'!W$2,0))+IF(ISERROR(VLOOKUP($C162,'LINHA 5'!$C$6:$BM$145,'Carga People'!W$2,0)),0,VLOOKUP($C162,'LINHA 5'!$C$6:$BM$145,'Carga People'!W$2,0))</f>
        <v>0</v>
      </c>
      <c r="X162" s="140">
        <f>IF(ISERROR(VLOOKUP($C162,'LINHA 4'!$C$6:$BM$75,'Carga People'!X$2,0)),0,VLOOKUP($C162,'LINHA 4'!$C$6:$BM$75,'Carga People'!X$2,0))+IF(ISERROR(VLOOKUP($C162,'LINHA 5'!$C$6:$BM$145,'Carga People'!X$2,0)),0,VLOOKUP($C162,'LINHA 5'!$C$6:$BM$145,'Carga People'!X$2,0))</f>
        <v>0</v>
      </c>
      <c r="Y162" s="140">
        <f>IF(ISERROR(VLOOKUP($C162,'LINHA 4'!$C$6:$BM$75,'Carga People'!Y$2,0)),0,VLOOKUP($C162,'LINHA 4'!$C$6:$BM$75,'Carga People'!Y$2,0))+IF(ISERROR(VLOOKUP($C162,'LINHA 5'!$C$6:$BM$145,'Carga People'!Y$2,0)),0,VLOOKUP($C162,'LINHA 5'!$C$6:$BM$145,'Carga People'!Y$2,0))</f>
        <v>0</v>
      </c>
      <c r="Z162" s="140">
        <f>IF(ISERROR(VLOOKUP($C162,'LINHA 4'!$C$6:$BM$75,'Carga People'!Z$2,0)),0,VLOOKUP($C162,'LINHA 4'!$C$6:$BM$75,'Carga People'!Z$2,0))+IF(ISERROR(VLOOKUP($C162,'LINHA 5'!$C$6:$BM$145,'Carga People'!Z$2,0)),0,VLOOKUP($C162,'LINHA 5'!$C$6:$BM$145,'Carga People'!Z$2,0))</f>
        <v>0</v>
      </c>
      <c r="AA162" s="140">
        <f>IF(ISERROR(VLOOKUP($C162,'LINHA 4'!$C$6:$BM$75,'Carga People'!AA$2,0)),0,VLOOKUP($C162,'LINHA 4'!$C$6:$BM$75,'Carga People'!AA$2,0))+IF(ISERROR(VLOOKUP($C162,'LINHA 5'!$C$6:$BM$145,'Carga People'!AA$2,0)),0,VLOOKUP($C162,'LINHA 5'!$C$6:$BM$145,'Carga People'!AA$2,0))</f>
        <v>0</v>
      </c>
      <c r="AB162" s="140">
        <f>IF(ISERROR(VLOOKUP($C162,'LINHA 4'!$C$6:$BM$75,'Carga People'!AB$2,0)),0,VLOOKUP($C162,'LINHA 4'!$C$6:$BM$75,'Carga People'!AB$2,0))+IF(ISERROR(VLOOKUP($C162,'LINHA 5'!$C$6:$BM$145,'Carga People'!AB$2,0)),0,VLOOKUP($C162,'LINHA 5'!$C$6:$BM$145,'Carga People'!AB$2,0))</f>
        <v>0</v>
      </c>
      <c r="AC162" s="140">
        <f>IF(ISERROR(VLOOKUP($C162,'LINHA 4'!$C$6:$BM$75,'Carga People'!AC$2,0)),0,VLOOKUP($C162,'LINHA 4'!$C$6:$BM$75,'Carga People'!AC$2,0))+IF(ISERROR(VLOOKUP($C162,'LINHA 5'!$C$6:$BM$145,'Carga People'!AC$2,0)),0,VLOOKUP($C162,'LINHA 5'!$C$6:$BM$145,'Carga People'!AC$2,0))</f>
        <v>0</v>
      </c>
      <c r="AD162" s="140">
        <f>IF(ISERROR(VLOOKUP($C162,'LINHA 4'!$C$6:$BM$75,'Carga People'!AD$2,0)),0,VLOOKUP($C162,'LINHA 4'!$C$6:$BM$75,'Carga People'!AD$2,0))+IF(ISERROR(VLOOKUP($C162,'LINHA 5'!$C$6:$BM$145,'Carga People'!AD$2,0)),0,VLOOKUP($C162,'LINHA 5'!$C$6:$BM$145,'Carga People'!AD$2,0))</f>
        <v>0</v>
      </c>
      <c r="AE162" s="140">
        <f>IF(ISERROR(VLOOKUP($C162,'LINHA 4'!$C$6:$BM$75,'Carga People'!AE$2,0)),0,VLOOKUP($C162,'LINHA 4'!$C$6:$BM$75,'Carga People'!AE$2,0))+IF(ISERROR(VLOOKUP($C162,'LINHA 5'!$C$6:$BM$145,'Carga People'!AE$2,0)),0,VLOOKUP($C162,'LINHA 5'!$C$6:$BM$145,'Carga People'!AE$2,0))</f>
        <v>0</v>
      </c>
      <c r="AF162" s="140">
        <f>IF(ISERROR(VLOOKUP($C162,'LINHA 4'!$C$6:$BM$75,'Carga People'!AF$2,0)),0,VLOOKUP($C162,'LINHA 4'!$C$6:$BM$75,'Carga People'!AF$2,0))+IF(ISERROR(VLOOKUP($C162,'LINHA 5'!$C$6:$BM$145,'Carga People'!AF$2,0)),0,VLOOKUP($C162,'LINHA 5'!$C$6:$BM$145,'Carga People'!AF$2,0))</f>
        <v>0</v>
      </c>
      <c r="AG162" s="140">
        <f>IF(ISERROR(VLOOKUP($C162,'LINHA 4'!$C$6:$BM$75,'Carga People'!AG$2,0)),0,VLOOKUP($C162,'LINHA 4'!$C$6:$BM$75,'Carga People'!AG$2,0))+IF(ISERROR(VLOOKUP($C162,'LINHA 5'!$C$6:$BM$145,'Carga People'!AG$2,0)),0,VLOOKUP($C162,'LINHA 5'!$C$6:$BM$145,'Carga People'!AG$2,0))</f>
        <v>0</v>
      </c>
      <c r="AH162" s="140">
        <f>IF(ISERROR(VLOOKUP($C162,'LINHA 4'!$C$6:$BM$75,'Carga People'!AH$2,0)),0,VLOOKUP($C162,'LINHA 4'!$C$6:$BM$75,'Carga People'!AH$2,0))+IF(ISERROR(VLOOKUP($C162,'LINHA 5'!$C$6:$BM$145,'Carga People'!AH$2,0)),0,VLOOKUP($C162,'LINHA 5'!$C$6:$BM$145,'Carga People'!AH$2,0))</f>
        <v>0</v>
      </c>
      <c r="AI162" s="140">
        <f>IF(ISERROR(VLOOKUP($C162,'LINHA 4'!$C$6:$BM$75,'Carga People'!AI$2,0)),0,VLOOKUP($C162,'LINHA 4'!$C$6:$BM$75,'Carga People'!AI$2,0))+IF(ISERROR(VLOOKUP($C162,'LINHA 5'!$C$6:$BM$145,'Carga People'!AI$2,0)),0,VLOOKUP($C162,'LINHA 5'!$C$6:$BM$145,'Carga People'!AI$2,0))</f>
        <v>0</v>
      </c>
      <c r="AJ162" s="140">
        <f>IF(ISERROR(VLOOKUP($C162,'LINHA 4'!$C$6:$BM$75,'Carga People'!AJ$2,0)),0,VLOOKUP($C162,'LINHA 4'!$C$6:$BM$75,'Carga People'!AJ$2,0))+IF(ISERROR(VLOOKUP($C162,'LINHA 5'!$C$6:$BM$145,'Carga People'!AJ$2,0)),0,VLOOKUP($C162,'LINHA 5'!$C$6:$BM$145,'Carga People'!AJ$2,0))</f>
        <v>0</v>
      </c>
      <c r="AK162" s="140">
        <f>IF(ISERROR(VLOOKUP($C162,'LINHA 4'!$C$6:$BM$75,'Carga People'!AK$2,0)),0,VLOOKUP($C162,'LINHA 4'!$C$6:$BM$75,'Carga People'!AK$2,0))+IF(ISERROR(VLOOKUP($C162,'LINHA 5'!$C$6:$BM$145,'Carga People'!AK$2,0)),0,VLOOKUP($C162,'LINHA 5'!$C$6:$BM$145,'Carga People'!AK$2,0))</f>
        <v>0</v>
      </c>
      <c r="AL162" s="140">
        <f>IF(ISERROR(VLOOKUP($C162,'LINHA 4'!$C$6:$BM$75,'Carga People'!AL$2,0)),0,VLOOKUP($C162,'LINHA 4'!$C$6:$BM$75,'Carga People'!AL$2,0))+IF(ISERROR(VLOOKUP($C162,'LINHA 5'!$C$6:$BM$145,'Carga People'!AL$2,0)),0,VLOOKUP($C162,'LINHA 5'!$C$6:$BM$145,'Carga People'!AL$2,0))</f>
        <v>0</v>
      </c>
      <c r="AM162" s="140">
        <f>IF(ISERROR(VLOOKUP($C162,'LINHA 4'!$C$6:$BM$75,'Carga People'!AM$2,0)),0,VLOOKUP($C162,'LINHA 4'!$C$6:$BM$75,'Carga People'!AM$2,0))+IF(ISERROR(VLOOKUP($C162,'LINHA 5'!$C$6:$BM$145,'Carga People'!AM$2,0)),0,VLOOKUP($C162,'LINHA 5'!$C$6:$BM$145,'Carga People'!AM$2,0))</f>
        <v>0</v>
      </c>
      <c r="AN162" s="140">
        <f>IF(ISERROR(VLOOKUP($C162,'LINHA 4'!$C$6:$BM$75,'Carga People'!AN$2,0)),0,VLOOKUP($C162,'LINHA 4'!$C$6:$BM$75,'Carga People'!AN$2,0))+IF(ISERROR(VLOOKUP($C162,'LINHA 5'!$C$6:$BM$145,'Carga People'!AN$2,0)),0,VLOOKUP($C162,'LINHA 5'!$C$6:$BM$145,'Carga People'!AN$2,0))</f>
        <v>0</v>
      </c>
      <c r="AO162" s="140">
        <f>IF(ISERROR(VLOOKUP($C162,'LINHA 4'!$C$6:$BM$75,'Carga People'!AO$2,0)),0,VLOOKUP($C162,'LINHA 4'!$C$6:$BM$75,'Carga People'!AO$2,0))+IF(ISERROR(VLOOKUP($C162,'LINHA 5'!$C$6:$BM$145,'Carga People'!AO$2,0)),0,VLOOKUP($C162,'LINHA 5'!$C$6:$BM$145,'Carga People'!AO$2,0))</f>
        <v>0</v>
      </c>
      <c r="AP162" s="140">
        <f>IF(ISERROR(VLOOKUP($C162,'LINHA 4'!$C$6:$BM$75,'Carga People'!AP$2,0)),0,VLOOKUP($C162,'LINHA 4'!$C$6:$BM$75,'Carga People'!AP$2,0))+IF(ISERROR(VLOOKUP($C162,'LINHA 5'!$C$6:$BM$145,'Carga People'!AP$2,0)),0,VLOOKUP($C162,'LINHA 5'!$C$6:$BM$145,'Carga People'!AP$2,0))</f>
        <v>0</v>
      </c>
      <c r="AQ162" s="140">
        <f>IF(ISERROR(VLOOKUP($C162,'LINHA 4'!$C$6:$BM$75,'Carga People'!AQ$2,0)),0,VLOOKUP($C162,'LINHA 4'!$C$6:$BM$75,'Carga People'!AQ$2,0))+IF(ISERROR(VLOOKUP($C162,'LINHA 5'!$C$6:$BM$145,'Carga People'!AQ$2,0)),0,VLOOKUP($C162,'LINHA 5'!$C$6:$BM$145,'Carga People'!AQ$2,0))</f>
        <v>0</v>
      </c>
      <c r="AR162" s="140">
        <f>IF(ISERROR(VLOOKUP($C162,'LINHA 4'!$C$6:$BM$75,'Carga People'!AR$2,0)),0,VLOOKUP($C162,'LINHA 4'!$C$6:$BM$75,'Carga People'!AR$2,0))+IF(ISERROR(VLOOKUP($C162,'LINHA 5'!$C$6:$BM$145,'Carga People'!AR$2,0)),0,VLOOKUP($C162,'LINHA 5'!$C$6:$BM$145,'Carga People'!AR$2,0))</f>
        <v>0</v>
      </c>
      <c r="AS162" s="140">
        <f>IF(ISERROR(VLOOKUP($C162,'LINHA 4'!$C$6:$BM$75,'Carga People'!AS$2,0)),0,VLOOKUP($C162,'LINHA 4'!$C$6:$BM$75,'Carga People'!AS$2,0))+IF(ISERROR(VLOOKUP($C162,'LINHA 5'!$C$6:$BM$145,'Carga People'!AS$2,0)),0,VLOOKUP($C162,'LINHA 5'!$C$6:$BM$145,'Carga People'!AS$2,0))</f>
        <v>0</v>
      </c>
      <c r="AT162" s="140">
        <f>IF(ISERROR(VLOOKUP($C162,'LINHA 5'!$C$6:$BM$58,'Carga People'!AT$2,0)),0,VLOOKUP($C162,'LINHA 5'!$C$6:$BM$58,'Carga People'!AT$2,0))</f>
        <v>0</v>
      </c>
      <c r="AU162" s="367">
        <f t="shared" si="19"/>
        <v>0</v>
      </c>
      <c r="AV162" s="780" t="str">
        <f t="shared" si="20"/>
        <v/>
      </c>
      <c r="AW162" s="90">
        <f>IF(D162="","",VLOOKUP(D162,MI_ME!$D$5:$AQ$336,39,0))</f>
        <v>0</v>
      </c>
      <c r="AX162" s="660"/>
    </row>
    <row r="163" spans="1:50" ht="18" hidden="1" customHeight="1" x14ac:dyDescent="0.3">
      <c r="A163" s="1792"/>
      <c r="B163" s="1537" t="s">
        <v>1125</v>
      </c>
      <c r="C163" s="779" t="s">
        <v>1126</v>
      </c>
      <c r="D163" s="779" t="s">
        <v>1127</v>
      </c>
      <c r="E163" s="1559">
        <v>926564308</v>
      </c>
      <c r="F163" s="28" t="s">
        <v>15</v>
      </c>
      <c r="G163" s="136"/>
      <c r="H163" s="137"/>
      <c r="I163" s="138"/>
      <c r="J163" s="139">
        <f>IF(ISERROR(VLOOKUP($C163,'LINHA 4'!$C$6:$BM$75,'Carga People'!J$2,0)),0,VLOOKUP($C163,'LINHA 4'!$C$6:$BM$75,'Carga People'!J$2,0))+IF(ISERROR(VLOOKUP($C163,'LINHA 5'!$C$6:$BM$145,'Carga People'!J$2,0)),0,VLOOKUP($C163,'LINHA 5'!$C$6:$BM$145,'Carga People'!J$2,0))</f>
        <v>0</v>
      </c>
      <c r="K163" s="140">
        <f>IF(ISERROR(VLOOKUP($C163,'LINHA 4'!$C$6:$BM$75,'Carga People'!K$2,0)),0,VLOOKUP($C163,'LINHA 4'!$C$6:$BM$75,'Carga People'!K$2,0))+IF(ISERROR(VLOOKUP($C163,'LINHA 5'!$C$6:$BM$145,'Carga People'!K$2,0)),0,VLOOKUP($C163,'LINHA 5'!$C$6:$BM$145,'Carga People'!K$2,0))</f>
        <v>0</v>
      </c>
      <c r="L163" s="140">
        <f>IF(ISERROR(VLOOKUP($C163,'LINHA 4'!$C$6:$BM$75,'Carga People'!L$2,0)),0,VLOOKUP($C163,'LINHA 4'!$C$6:$BM$75,'Carga People'!L$2,0))+IF(ISERROR(VLOOKUP($C163,'LINHA 5'!$C$6:$BM$145,'Carga People'!L$2,0)),0,VLOOKUP($C163,'LINHA 5'!$C$6:$BM$145,'Carga People'!L$2,0))</f>
        <v>0</v>
      </c>
      <c r="M163" s="140">
        <f>IF(ISERROR(VLOOKUP($C163,'LINHA 4'!$C$6:$BM$75,'Carga People'!M$2,0)),0,VLOOKUP($C163,'LINHA 4'!$C$6:$BM$75,'Carga People'!M$2,0))+IF(ISERROR(VLOOKUP($C163,'LINHA 5'!$C$6:$BM$145,'Carga People'!M$2,0)),0,VLOOKUP($C163,'LINHA 5'!$C$6:$BM$145,'Carga People'!M$2,0))</f>
        <v>0</v>
      </c>
      <c r="N163" s="140">
        <f>IF(ISERROR(VLOOKUP($C163,'LINHA 4'!$C$6:$BM$75,'Carga People'!N$2,0)),0,VLOOKUP($C163,'LINHA 4'!$C$6:$BM$75,'Carga People'!N$2,0))+IF(ISERROR(VLOOKUP($C163,'LINHA 5'!$C$6:$BM$145,'Carga People'!N$2,0)),0,VLOOKUP($C163,'LINHA 5'!$C$6:$BM$145,'Carga People'!N$2,0))</f>
        <v>0</v>
      </c>
      <c r="O163" s="140">
        <f>IF(ISERROR(VLOOKUP($C163,'LINHA 4'!$C$6:$BM$75,'Carga People'!O$2,0)),0,VLOOKUP($C163,'LINHA 4'!$C$6:$BM$75,'Carga People'!O$2,0))+IF(ISERROR(VLOOKUP($C163,'LINHA 5'!$C$6:$BM$145,'Carga People'!O$2,0)),0,VLOOKUP($C163,'LINHA 5'!$C$6:$BM$145,'Carga People'!O$2,0))</f>
        <v>0</v>
      </c>
      <c r="P163" s="140">
        <f>IF(ISERROR(VLOOKUP($C163,'LINHA 4'!$C$6:$BM$75,'Carga People'!P$2,0)),0,VLOOKUP($C163,'LINHA 4'!$C$6:$BM$75,'Carga People'!P$2,0))+IF(ISERROR(VLOOKUP($C163,'LINHA 5'!$C$6:$BM$145,'Carga People'!P$2,0)),0,VLOOKUP($C163,'LINHA 5'!$C$6:$BM$145,'Carga People'!P$2,0))</f>
        <v>0</v>
      </c>
      <c r="Q163" s="140">
        <f>IF(ISERROR(VLOOKUP($C163,'LINHA 4'!$C$6:$BM$75,'Carga People'!Q$2,0)),0,VLOOKUP($C163,'LINHA 4'!$C$6:$BM$75,'Carga People'!Q$2,0))+IF(ISERROR(VLOOKUP($C163,'LINHA 5'!$C$6:$BM$145,'Carga People'!Q$2,0)),0,VLOOKUP($C163,'LINHA 5'!$C$6:$BM$145,'Carga People'!Q$2,0))</f>
        <v>0</v>
      </c>
      <c r="R163" s="140">
        <f>IF(ISERROR(VLOOKUP($C163,'LINHA 4'!$C$6:$BM$75,'Carga People'!R$2,0)),0,VLOOKUP($C163,'LINHA 4'!$C$6:$BM$75,'Carga People'!R$2,0))+IF(ISERROR(VLOOKUP($C163,'LINHA 5'!$C$6:$BM$145,'Carga People'!R$2,0)),0,VLOOKUP($C163,'LINHA 5'!$C$6:$BM$145,'Carga People'!R$2,0))</f>
        <v>0</v>
      </c>
      <c r="S163" s="140">
        <f>IF(ISERROR(VLOOKUP($C163,'LINHA 4'!$C$6:$BM$75,'Carga People'!S$2,0)),0,VLOOKUP($C163,'LINHA 4'!$C$6:$BM$75,'Carga People'!S$2,0))+IF(ISERROR(VLOOKUP($C163,'LINHA 5'!$C$6:$BM$145,'Carga People'!S$2,0)),0,VLOOKUP($C163,'LINHA 5'!$C$6:$BM$145,'Carga People'!S$2,0))</f>
        <v>0</v>
      </c>
      <c r="T163" s="140">
        <f>IF(ISERROR(VLOOKUP($C163,'LINHA 4'!$C$6:$BM$75,'Carga People'!T$2,0)),0,VLOOKUP($C163,'LINHA 4'!$C$6:$BM$75,'Carga People'!T$2,0))+IF(ISERROR(VLOOKUP($C163,'LINHA 5'!$C$6:$BM$145,'Carga People'!T$2,0)),0,VLOOKUP($C163,'LINHA 5'!$C$6:$BM$145,'Carga People'!T$2,0))</f>
        <v>0</v>
      </c>
      <c r="U163" s="140">
        <f>IF(ISERROR(VLOOKUP($C163,'LINHA 4'!$C$6:$BM$75,'Carga People'!U$2,0)),0,VLOOKUP($C163,'LINHA 4'!$C$6:$BM$75,'Carga People'!U$2,0))+IF(ISERROR(VLOOKUP($C163,'LINHA 5'!$C$6:$BM$145,'Carga People'!U$2,0)),0,VLOOKUP($C163,'LINHA 5'!$C$6:$BM$145,'Carga People'!U$2,0))</f>
        <v>0</v>
      </c>
      <c r="V163" s="140">
        <f>IF(ISERROR(VLOOKUP($C163,'LINHA 4'!$C$6:$BM$75,'Carga People'!V$2,0)),0,VLOOKUP($C163,'LINHA 4'!$C$6:$BM$75,'Carga People'!V$2,0))+IF(ISERROR(VLOOKUP($C163,'LINHA 5'!$C$6:$BM$145,'Carga People'!V$2,0)),0,VLOOKUP($C163,'LINHA 5'!$C$6:$BM$145,'Carga People'!V$2,0))</f>
        <v>0</v>
      </c>
      <c r="W163" s="140">
        <f>IF(ISERROR(VLOOKUP($C163,'LINHA 4'!$C$6:$BM$75,'Carga People'!W$2,0)),0,VLOOKUP($C163,'LINHA 4'!$C$6:$BM$75,'Carga People'!W$2,0))+IF(ISERROR(VLOOKUP($C163,'LINHA 5'!$C$6:$BM$145,'Carga People'!W$2,0)),0,VLOOKUP($C163,'LINHA 5'!$C$6:$BM$145,'Carga People'!W$2,0))</f>
        <v>0</v>
      </c>
      <c r="X163" s="140">
        <f>IF(ISERROR(VLOOKUP($C163,'LINHA 4'!$C$6:$BM$75,'Carga People'!X$2,0)),0,VLOOKUP($C163,'LINHA 4'!$C$6:$BM$75,'Carga People'!X$2,0))+IF(ISERROR(VLOOKUP($C163,'LINHA 5'!$C$6:$BM$145,'Carga People'!X$2,0)),0,VLOOKUP($C163,'LINHA 5'!$C$6:$BM$145,'Carga People'!X$2,0))</f>
        <v>0</v>
      </c>
      <c r="Y163" s="140">
        <f>IF(ISERROR(VLOOKUP($C163,'LINHA 4'!$C$6:$BM$75,'Carga People'!Y$2,0)),0,VLOOKUP($C163,'LINHA 4'!$C$6:$BM$75,'Carga People'!Y$2,0))+IF(ISERROR(VLOOKUP($C163,'LINHA 5'!$C$6:$BM$145,'Carga People'!Y$2,0)),0,VLOOKUP($C163,'LINHA 5'!$C$6:$BM$145,'Carga People'!Y$2,0))</f>
        <v>0</v>
      </c>
      <c r="Z163" s="140">
        <f>IF(ISERROR(VLOOKUP($C163,'LINHA 4'!$C$6:$BM$75,'Carga People'!Z$2,0)),0,VLOOKUP($C163,'LINHA 4'!$C$6:$BM$75,'Carga People'!Z$2,0))+IF(ISERROR(VLOOKUP($C163,'LINHA 5'!$C$6:$BM$145,'Carga People'!Z$2,0)),0,VLOOKUP($C163,'LINHA 5'!$C$6:$BM$145,'Carga People'!Z$2,0))</f>
        <v>0</v>
      </c>
      <c r="AA163" s="140">
        <f>IF(ISERROR(VLOOKUP($C163,'LINHA 4'!$C$6:$BM$75,'Carga People'!AA$2,0)),0,VLOOKUP($C163,'LINHA 4'!$C$6:$BM$75,'Carga People'!AA$2,0))+IF(ISERROR(VLOOKUP($C163,'LINHA 5'!$C$6:$BM$145,'Carga People'!AA$2,0)),0,VLOOKUP($C163,'LINHA 5'!$C$6:$BM$145,'Carga People'!AA$2,0))</f>
        <v>0</v>
      </c>
      <c r="AB163" s="140">
        <f>IF(ISERROR(VLOOKUP($C163,'LINHA 4'!$C$6:$BM$75,'Carga People'!AB$2,0)),0,VLOOKUP($C163,'LINHA 4'!$C$6:$BM$75,'Carga People'!AB$2,0))+IF(ISERROR(VLOOKUP($C163,'LINHA 5'!$C$6:$BM$145,'Carga People'!AB$2,0)),0,VLOOKUP($C163,'LINHA 5'!$C$6:$BM$145,'Carga People'!AB$2,0))</f>
        <v>0</v>
      </c>
      <c r="AC163" s="140">
        <f>IF(ISERROR(VLOOKUP($C163,'LINHA 4'!$C$6:$BM$75,'Carga People'!AC$2,0)),0,VLOOKUP($C163,'LINHA 4'!$C$6:$BM$75,'Carga People'!AC$2,0))+IF(ISERROR(VLOOKUP($C163,'LINHA 5'!$C$6:$BM$145,'Carga People'!AC$2,0)),0,VLOOKUP($C163,'LINHA 5'!$C$6:$BM$145,'Carga People'!AC$2,0))</f>
        <v>0</v>
      </c>
      <c r="AD163" s="140">
        <f>IF(ISERROR(VLOOKUP($C163,'LINHA 4'!$C$6:$BM$75,'Carga People'!AD$2,0)),0,VLOOKUP($C163,'LINHA 4'!$C$6:$BM$75,'Carga People'!AD$2,0))+IF(ISERROR(VLOOKUP($C163,'LINHA 5'!$C$6:$BM$145,'Carga People'!AD$2,0)),0,VLOOKUP($C163,'LINHA 5'!$C$6:$BM$145,'Carga People'!AD$2,0))</f>
        <v>0</v>
      </c>
      <c r="AE163" s="140">
        <f>IF(ISERROR(VLOOKUP($C163,'LINHA 4'!$C$6:$BM$75,'Carga People'!AE$2,0)),0,VLOOKUP($C163,'LINHA 4'!$C$6:$BM$75,'Carga People'!AE$2,0))+IF(ISERROR(VLOOKUP($C163,'LINHA 5'!$C$6:$BM$145,'Carga People'!AE$2,0)),0,VLOOKUP($C163,'LINHA 5'!$C$6:$BM$145,'Carga People'!AE$2,0))</f>
        <v>0</v>
      </c>
      <c r="AF163" s="140">
        <f>IF(ISERROR(VLOOKUP($C163,'LINHA 4'!$C$6:$BM$75,'Carga People'!AF$2,0)),0,VLOOKUP($C163,'LINHA 4'!$C$6:$BM$75,'Carga People'!AF$2,0))+IF(ISERROR(VLOOKUP($C163,'LINHA 5'!$C$6:$BM$145,'Carga People'!AF$2,0)),0,VLOOKUP($C163,'LINHA 5'!$C$6:$BM$145,'Carga People'!AF$2,0))</f>
        <v>0</v>
      </c>
      <c r="AG163" s="140">
        <f>IF(ISERROR(VLOOKUP($C163,'LINHA 4'!$C$6:$BM$75,'Carga People'!AG$2,0)),0,VLOOKUP($C163,'LINHA 4'!$C$6:$BM$75,'Carga People'!AG$2,0))+IF(ISERROR(VLOOKUP($C163,'LINHA 5'!$C$6:$BM$145,'Carga People'!AG$2,0)),0,VLOOKUP($C163,'LINHA 5'!$C$6:$BM$145,'Carga People'!AG$2,0))</f>
        <v>0</v>
      </c>
      <c r="AH163" s="140">
        <f>IF(ISERROR(VLOOKUP($C163,'LINHA 4'!$C$6:$BM$75,'Carga People'!AH$2,0)),0,VLOOKUP($C163,'LINHA 4'!$C$6:$BM$75,'Carga People'!AH$2,0))+IF(ISERROR(VLOOKUP($C163,'LINHA 5'!$C$6:$BM$145,'Carga People'!AH$2,0)),0,VLOOKUP($C163,'LINHA 5'!$C$6:$BM$145,'Carga People'!AH$2,0))</f>
        <v>0</v>
      </c>
      <c r="AI163" s="140">
        <f>IF(ISERROR(VLOOKUP($C163,'LINHA 4'!$C$6:$BM$75,'Carga People'!AI$2,0)),0,VLOOKUP($C163,'LINHA 4'!$C$6:$BM$75,'Carga People'!AI$2,0))+IF(ISERROR(VLOOKUP($C163,'LINHA 5'!$C$6:$BM$145,'Carga People'!AI$2,0)),0,VLOOKUP($C163,'LINHA 5'!$C$6:$BM$145,'Carga People'!AI$2,0))</f>
        <v>0</v>
      </c>
      <c r="AJ163" s="140">
        <f>IF(ISERROR(VLOOKUP($C163,'LINHA 4'!$C$6:$BM$75,'Carga People'!AJ$2,0)),0,VLOOKUP($C163,'LINHA 4'!$C$6:$BM$75,'Carga People'!AJ$2,0))+IF(ISERROR(VLOOKUP($C163,'LINHA 5'!$C$6:$BM$145,'Carga People'!AJ$2,0)),0,VLOOKUP($C163,'LINHA 5'!$C$6:$BM$145,'Carga People'!AJ$2,0))</f>
        <v>0</v>
      </c>
      <c r="AK163" s="140">
        <f>IF(ISERROR(VLOOKUP($C163,'LINHA 4'!$C$6:$BM$75,'Carga People'!AK$2,0)),0,VLOOKUP($C163,'LINHA 4'!$C$6:$BM$75,'Carga People'!AK$2,0))+IF(ISERROR(VLOOKUP($C163,'LINHA 5'!$C$6:$BM$145,'Carga People'!AK$2,0)),0,VLOOKUP($C163,'LINHA 5'!$C$6:$BM$145,'Carga People'!AK$2,0))</f>
        <v>0</v>
      </c>
      <c r="AL163" s="140">
        <f>IF(ISERROR(VLOOKUP($C163,'LINHA 4'!$C$6:$BM$75,'Carga People'!AL$2,0)),0,VLOOKUP($C163,'LINHA 4'!$C$6:$BM$75,'Carga People'!AL$2,0))+IF(ISERROR(VLOOKUP($C163,'LINHA 5'!$C$6:$BM$145,'Carga People'!AL$2,0)),0,VLOOKUP($C163,'LINHA 5'!$C$6:$BM$145,'Carga People'!AL$2,0))</f>
        <v>0</v>
      </c>
      <c r="AM163" s="140">
        <f>IF(ISERROR(VLOOKUP($C163,'LINHA 4'!$C$6:$BM$75,'Carga People'!AM$2,0)),0,VLOOKUP($C163,'LINHA 4'!$C$6:$BM$75,'Carga People'!AM$2,0))+IF(ISERROR(VLOOKUP($C163,'LINHA 5'!$C$6:$BM$145,'Carga People'!AM$2,0)),0,VLOOKUP($C163,'LINHA 5'!$C$6:$BM$145,'Carga People'!AM$2,0))</f>
        <v>0</v>
      </c>
      <c r="AN163" s="140">
        <f>IF(ISERROR(VLOOKUP($C163,'LINHA 4'!$C$6:$BM$75,'Carga People'!AN$2,0)),0,VLOOKUP($C163,'LINHA 4'!$C$6:$BM$75,'Carga People'!AN$2,0))+IF(ISERROR(VLOOKUP($C163,'LINHA 5'!$C$6:$BM$145,'Carga People'!AN$2,0)),0,VLOOKUP($C163,'LINHA 5'!$C$6:$BM$145,'Carga People'!AN$2,0))</f>
        <v>0</v>
      </c>
      <c r="AO163" s="140">
        <f>IF(ISERROR(VLOOKUP($C163,'LINHA 4'!$C$6:$BM$75,'Carga People'!AO$2,0)),0,VLOOKUP($C163,'LINHA 4'!$C$6:$BM$75,'Carga People'!AO$2,0))+IF(ISERROR(VLOOKUP($C163,'LINHA 5'!$C$6:$BM$145,'Carga People'!AO$2,0)),0,VLOOKUP($C163,'LINHA 5'!$C$6:$BM$145,'Carga People'!AO$2,0))</f>
        <v>0</v>
      </c>
      <c r="AP163" s="140">
        <f>IF(ISERROR(VLOOKUP($C163,'LINHA 4'!$C$6:$BM$75,'Carga People'!AP$2,0)),0,VLOOKUP($C163,'LINHA 4'!$C$6:$BM$75,'Carga People'!AP$2,0))+IF(ISERROR(VLOOKUP($C163,'LINHA 5'!$C$6:$BM$145,'Carga People'!AP$2,0)),0,VLOOKUP($C163,'LINHA 5'!$C$6:$BM$145,'Carga People'!AP$2,0))</f>
        <v>0</v>
      </c>
      <c r="AQ163" s="140">
        <f>IF(ISERROR(VLOOKUP($C163,'LINHA 4'!$C$6:$BM$75,'Carga People'!AQ$2,0)),0,VLOOKUP($C163,'LINHA 4'!$C$6:$BM$75,'Carga People'!AQ$2,0))+IF(ISERROR(VLOOKUP($C163,'LINHA 5'!$C$6:$BM$145,'Carga People'!AQ$2,0)),0,VLOOKUP($C163,'LINHA 5'!$C$6:$BM$145,'Carga People'!AQ$2,0))</f>
        <v>0</v>
      </c>
      <c r="AR163" s="140">
        <f>IF(ISERROR(VLOOKUP($C163,'LINHA 4'!$C$6:$BM$75,'Carga People'!AR$2,0)),0,VLOOKUP($C163,'LINHA 4'!$C$6:$BM$75,'Carga People'!AR$2,0))+IF(ISERROR(VLOOKUP($C163,'LINHA 5'!$C$6:$BM$145,'Carga People'!AR$2,0)),0,VLOOKUP($C163,'LINHA 5'!$C$6:$BM$145,'Carga People'!AR$2,0))</f>
        <v>0</v>
      </c>
      <c r="AS163" s="140">
        <f>IF(ISERROR(VLOOKUP($C163,'LINHA 4'!$C$6:$BM$75,'Carga People'!AS$2,0)),0,VLOOKUP($C163,'LINHA 4'!$C$6:$BM$75,'Carga People'!AS$2,0))+IF(ISERROR(VLOOKUP($C163,'LINHA 5'!$C$6:$BM$145,'Carga People'!AS$2,0)),0,VLOOKUP($C163,'LINHA 5'!$C$6:$BM$145,'Carga People'!AS$2,0))</f>
        <v>0</v>
      </c>
      <c r="AT163" s="140">
        <f t="array" ref="AT163">IF(ISERROR(VLOOKUP($C163,'LINHA 4'!$C$6:$BM$52,'Carga People'!AT$2,0)),0,VLOOKUP($C163,'LINHA 4'!$C$6:$BM$52,'Carga People'!AT$2,0))</f>
        <v>0</v>
      </c>
      <c r="AU163" s="367">
        <f t="shared" ref="AU163:AU170" si="21">SUM(J163:AT163)</f>
        <v>0</v>
      </c>
      <c r="AV163" s="780" t="str">
        <f t="shared" ref="AV163:AV168" si="22">IF(C163=C162,1,"")</f>
        <v/>
      </c>
      <c r="AW163" s="90">
        <f>IF(D163="","",VLOOKUP(D163,MI_ME!$D$5:$AQ$336,39,0))</f>
        <v>0</v>
      </c>
      <c r="AX163" s="660"/>
    </row>
    <row r="164" spans="1:50" ht="18" hidden="1" customHeight="1" x14ac:dyDescent="0.3">
      <c r="A164" s="1792"/>
      <c r="B164" s="1537" t="s">
        <v>1125</v>
      </c>
      <c r="C164" s="779" t="s">
        <v>1128</v>
      </c>
      <c r="D164" s="779" t="s">
        <v>1129</v>
      </c>
      <c r="E164" s="1559">
        <v>926564309</v>
      </c>
      <c r="F164" s="771" t="s">
        <v>15</v>
      </c>
      <c r="G164" s="136"/>
      <c r="H164" s="137"/>
      <c r="I164" s="138"/>
      <c r="J164" s="139">
        <f>IF(ISERROR(VLOOKUP($C164,'LINHA 4'!$C$6:$BM$75,'Carga People'!J$2,0)),0,VLOOKUP($C164,'LINHA 4'!$C$6:$BM$75,'Carga People'!J$2,0))+IF(ISERROR(VLOOKUP($C164,'LINHA 5'!$C$6:$BM$145,'Carga People'!J$2,0)),0,VLOOKUP($C164,'LINHA 5'!$C$6:$BM$145,'Carga People'!J$2,0))</f>
        <v>0</v>
      </c>
      <c r="K164" s="140">
        <f>IF(ISERROR(VLOOKUP($C164,'LINHA 4'!$C$6:$BM$75,'Carga People'!K$2,0)),0,VLOOKUP($C164,'LINHA 4'!$C$6:$BM$75,'Carga People'!K$2,0))+IF(ISERROR(VLOOKUP($C164,'LINHA 5'!$C$6:$BM$145,'Carga People'!K$2,0)),0,VLOOKUP($C164,'LINHA 5'!$C$6:$BM$145,'Carga People'!K$2,0))</f>
        <v>0</v>
      </c>
      <c r="L164" s="140">
        <f>IF(ISERROR(VLOOKUP($C164,'LINHA 4'!$C$6:$BM$75,'Carga People'!L$2,0)),0,VLOOKUP($C164,'LINHA 4'!$C$6:$BM$75,'Carga People'!L$2,0))+IF(ISERROR(VLOOKUP($C164,'LINHA 5'!$C$6:$BM$145,'Carga People'!L$2,0)),0,VLOOKUP($C164,'LINHA 5'!$C$6:$BM$145,'Carga People'!L$2,0))</f>
        <v>0</v>
      </c>
      <c r="M164" s="140">
        <f>IF(ISERROR(VLOOKUP($C164,'LINHA 4'!$C$6:$BM$75,'Carga People'!M$2,0)),0,VLOOKUP($C164,'LINHA 4'!$C$6:$BM$75,'Carga People'!M$2,0))+IF(ISERROR(VLOOKUP($C164,'LINHA 5'!$C$6:$BM$145,'Carga People'!M$2,0)),0,VLOOKUP($C164,'LINHA 5'!$C$6:$BM$145,'Carga People'!M$2,0))</f>
        <v>0</v>
      </c>
      <c r="N164" s="140">
        <f>IF(ISERROR(VLOOKUP($C164,'LINHA 4'!$C$6:$BM$75,'Carga People'!N$2,0)),0,VLOOKUP($C164,'LINHA 4'!$C$6:$BM$75,'Carga People'!N$2,0))+IF(ISERROR(VLOOKUP($C164,'LINHA 5'!$C$6:$BM$145,'Carga People'!N$2,0)),0,VLOOKUP($C164,'LINHA 5'!$C$6:$BM$145,'Carga People'!N$2,0))</f>
        <v>0</v>
      </c>
      <c r="O164" s="140">
        <f>IF(ISERROR(VLOOKUP($C164,'LINHA 4'!$C$6:$BM$75,'Carga People'!O$2,0)),0,VLOOKUP($C164,'LINHA 4'!$C$6:$BM$75,'Carga People'!O$2,0))+IF(ISERROR(VLOOKUP($C164,'LINHA 5'!$C$6:$BM$145,'Carga People'!O$2,0)),0,VLOOKUP($C164,'LINHA 5'!$C$6:$BM$145,'Carga People'!O$2,0))</f>
        <v>0</v>
      </c>
      <c r="P164" s="140">
        <f>IF(ISERROR(VLOOKUP($C164,'LINHA 4'!$C$6:$BM$75,'Carga People'!P$2,0)),0,VLOOKUP($C164,'LINHA 4'!$C$6:$BM$75,'Carga People'!P$2,0))+IF(ISERROR(VLOOKUP($C164,'LINHA 5'!$C$6:$BM$145,'Carga People'!P$2,0)),0,VLOOKUP($C164,'LINHA 5'!$C$6:$BM$145,'Carga People'!P$2,0))</f>
        <v>0</v>
      </c>
      <c r="Q164" s="140">
        <f>IF(ISERROR(VLOOKUP($C164,'LINHA 4'!$C$6:$BM$75,'Carga People'!Q$2,0)),0,VLOOKUP($C164,'LINHA 4'!$C$6:$BM$75,'Carga People'!Q$2,0))+IF(ISERROR(VLOOKUP($C164,'LINHA 5'!$C$6:$BM$145,'Carga People'!Q$2,0)),0,VLOOKUP($C164,'LINHA 5'!$C$6:$BM$145,'Carga People'!Q$2,0))</f>
        <v>0</v>
      </c>
      <c r="R164" s="140">
        <f>IF(ISERROR(VLOOKUP($C164,'LINHA 4'!$C$6:$BM$75,'Carga People'!R$2,0)),0,VLOOKUP($C164,'LINHA 4'!$C$6:$BM$75,'Carga People'!R$2,0))+IF(ISERROR(VLOOKUP($C164,'LINHA 5'!$C$6:$BM$145,'Carga People'!R$2,0)),0,VLOOKUP($C164,'LINHA 5'!$C$6:$BM$145,'Carga People'!R$2,0))</f>
        <v>0</v>
      </c>
      <c r="S164" s="140">
        <f>IF(ISERROR(VLOOKUP($C164,'LINHA 4'!$C$6:$BM$75,'Carga People'!S$2,0)),0,VLOOKUP($C164,'LINHA 4'!$C$6:$BM$75,'Carga People'!S$2,0))+IF(ISERROR(VLOOKUP($C164,'LINHA 5'!$C$6:$BM$145,'Carga People'!S$2,0)),0,VLOOKUP($C164,'LINHA 5'!$C$6:$BM$145,'Carga People'!S$2,0))</f>
        <v>0</v>
      </c>
      <c r="T164" s="140">
        <f>IF(ISERROR(VLOOKUP($C164,'LINHA 4'!$C$6:$BM$75,'Carga People'!T$2,0)),0,VLOOKUP($C164,'LINHA 4'!$C$6:$BM$75,'Carga People'!T$2,0))+IF(ISERROR(VLOOKUP($C164,'LINHA 5'!$C$6:$BM$145,'Carga People'!T$2,0)),0,VLOOKUP($C164,'LINHA 5'!$C$6:$BM$145,'Carga People'!T$2,0))</f>
        <v>0</v>
      </c>
      <c r="U164" s="140">
        <f>IF(ISERROR(VLOOKUP($C164,'LINHA 4'!$C$6:$BM$75,'Carga People'!U$2,0)),0,VLOOKUP($C164,'LINHA 4'!$C$6:$BM$75,'Carga People'!U$2,0))+IF(ISERROR(VLOOKUP($C164,'LINHA 5'!$C$6:$BM$145,'Carga People'!U$2,0)),0,VLOOKUP($C164,'LINHA 5'!$C$6:$BM$145,'Carga People'!U$2,0))</f>
        <v>0</v>
      </c>
      <c r="V164" s="140">
        <f>IF(ISERROR(VLOOKUP($C164,'LINHA 4'!$C$6:$BM$75,'Carga People'!V$2,0)),0,VLOOKUP($C164,'LINHA 4'!$C$6:$BM$75,'Carga People'!V$2,0))+IF(ISERROR(VLOOKUP($C164,'LINHA 5'!$C$6:$BM$145,'Carga People'!V$2,0)),0,VLOOKUP($C164,'LINHA 5'!$C$6:$BM$145,'Carga People'!V$2,0))</f>
        <v>0</v>
      </c>
      <c r="W164" s="140">
        <f>IF(ISERROR(VLOOKUP($C164,'LINHA 4'!$C$6:$BM$75,'Carga People'!W$2,0)),0,VLOOKUP($C164,'LINHA 4'!$C$6:$BM$75,'Carga People'!W$2,0))+IF(ISERROR(VLOOKUP($C164,'LINHA 5'!$C$6:$BM$145,'Carga People'!W$2,0)),0,VLOOKUP($C164,'LINHA 5'!$C$6:$BM$145,'Carga People'!W$2,0))</f>
        <v>0</v>
      </c>
      <c r="X164" s="140">
        <f>IF(ISERROR(VLOOKUP($C164,'LINHA 4'!$C$6:$BM$75,'Carga People'!X$2,0)),0,VLOOKUP($C164,'LINHA 4'!$C$6:$BM$75,'Carga People'!X$2,0))+IF(ISERROR(VLOOKUP($C164,'LINHA 5'!$C$6:$BM$145,'Carga People'!X$2,0)),0,VLOOKUP($C164,'LINHA 5'!$C$6:$BM$145,'Carga People'!X$2,0))</f>
        <v>0</v>
      </c>
      <c r="Y164" s="140">
        <f>IF(ISERROR(VLOOKUP($C164,'LINHA 4'!$C$6:$BM$75,'Carga People'!Y$2,0)),0,VLOOKUP($C164,'LINHA 4'!$C$6:$BM$75,'Carga People'!Y$2,0))+IF(ISERROR(VLOOKUP($C164,'LINHA 5'!$C$6:$BM$145,'Carga People'!Y$2,0)),0,VLOOKUP($C164,'LINHA 5'!$C$6:$BM$145,'Carga People'!Y$2,0))</f>
        <v>0</v>
      </c>
      <c r="Z164" s="140">
        <f>IF(ISERROR(VLOOKUP($C164,'LINHA 4'!$C$6:$BM$75,'Carga People'!Z$2,0)),0,VLOOKUP($C164,'LINHA 4'!$C$6:$BM$75,'Carga People'!Z$2,0))+IF(ISERROR(VLOOKUP($C164,'LINHA 5'!$C$6:$BM$145,'Carga People'!Z$2,0)),0,VLOOKUP($C164,'LINHA 5'!$C$6:$BM$145,'Carga People'!Z$2,0))</f>
        <v>0</v>
      </c>
      <c r="AA164" s="140">
        <f>IF(ISERROR(VLOOKUP($C164,'LINHA 4'!$C$6:$BM$75,'Carga People'!AA$2,0)),0,VLOOKUP($C164,'LINHA 4'!$C$6:$BM$75,'Carga People'!AA$2,0))+IF(ISERROR(VLOOKUP($C164,'LINHA 5'!$C$6:$BM$145,'Carga People'!AA$2,0)),0,VLOOKUP($C164,'LINHA 5'!$C$6:$BM$145,'Carga People'!AA$2,0))</f>
        <v>0</v>
      </c>
      <c r="AB164" s="140">
        <f>IF(ISERROR(VLOOKUP($C164,'LINHA 4'!$C$6:$BM$75,'Carga People'!AB$2,0)),0,VLOOKUP($C164,'LINHA 4'!$C$6:$BM$75,'Carga People'!AB$2,0))+IF(ISERROR(VLOOKUP($C164,'LINHA 5'!$C$6:$BM$145,'Carga People'!AB$2,0)),0,VLOOKUP($C164,'LINHA 5'!$C$6:$BM$145,'Carga People'!AB$2,0))</f>
        <v>0</v>
      </c>
      <c r="AC164" s="140">
        <f>IF(ISERROR(VLOOKUP($C164,'LINHA 4'!$C$6:$BM$75,'Carga People'!AC$2,0)),0,VLOOKUP($C164,'LINHA 4'!$C$6:$BM$75,'Carga People'!AC$2,0))+IF(ISERROR(VLOOKUP($C164,'LINHA 5'!$C$6:$BM$145,'Carga People'!AC$2,0)),0,VLOOKUP($C164,'LINHA 5'!$C$6:$BM$145,'Carga People'!AC$2,0))</f>
        <v>0</v>
      </c>
      <c r="AD164" s="140">
        <f>IF(ISERROR(VLOOKUP($C164,'LINHA 4'!$C$6:$BM$75,'Carga People'!AD$2,0)),0,VLOOKUP($C164,'LINHA 4'!$C$6:$BM$75,'Carga People'!AD$2,0))+IF(ISERROR(VLOOKUP($C164,'LINHA 5'!$C$6:$BM$145,'Carga People'!AD$2,0)),0,VLOOKUP($C164,'LINHA 5'!$C$6:$BM$145,'Carga People'!AD$2,0))</f>
        <v>0</v>
      </c>
      <c r="AE164" s="140">
        <f>IF(ISERROR(VLOOKUP($C164,'LINHA 4'!$C$6:$BM$75,'Carga People'!AE$2,0)),0,VLOOKUP($C164,'LINHA 4'!$C$6:$BM$75,'Carga People'!AE$2,0))+IF(ISERROR(VLOOKUP($C164,'LINHA 5'!$C$6:$BM$145,'Carga People'!AE$2,0)),0,VLOOKUP($C164,'LINHA 5'!$C$6:$BM$145,'Carga People'!AE$2,0))</f>
        <v>0</v>
      </c>
      <c r="AF164" s="140">
        <f>IF(ISERROR(VLOOKUP($C164,'LINHA 4'!$C$6:$BM$75,'Carga People'!AF$2,0)),0,VLOOKUP($C164,'LINHA 4'!$C$6:$BM$75,'Carga People'!AF$2,0))+IF(ISERROR(VLOOKUP($C164,'LINHA 5'!$C$6:$BM$145,'Carga People'!AF$2,0)),0,VLOOKUP($C164,'LINHA 5'!$C$6:$BM$145,'Carga People'!AF$2,0))</f>
        <v>0</v>
      </c>
      <c r="AG164" s="140">
        <f>IF(ISERROR(VLOOKUP($C164,'LINHA 4'!$C$6:$BM$75,'Carga People'!AG$2,0)),0,VLOOKUP($C164,'LINHA 4'!$C$6:$BM$75,'Carga People'!AG$2,0))+IF(ISERROR(VLOOKUP($C164,'LINHA 5'!$C$6:$BM$145,'Carga People'!AG$2,0)),0,VLOOKUP($C164,'LINHA 5'!$C$6:$BM$145,'Carga People'!AG$2,0))</f>
        <v>0</v>
      </c>
      <c r="AH164" s="140">
        <f>IF(ISERROR(VLOOKUP($C164,'LINHA 4'!$C$6:$BM$75,'Carga People'!AH$2,0)),0,VLOOKUP($C164,'LINHA 4'!$C$6:$BM$75,'Carga People'!AH$2,0))+IF(ISERROR(VLOOKUP($C164,'LINHA 5'!$C$6:$BM$145,'Carga People'!AH$2,0)),0,VLOOKUP($C164,'LINHA 5'!$C$6:$BM$145,'Carga People'!AH$2,0))</f>
        <v>0</v>
      </c>
      <c r="AI164" s="140">
        <f>IF(ISERROR(VLOOKUP($C164,'LINHA 4'!$C$6:$BM$75,'Carga People'!AI$2,0)),0,VLOOKUP($C164,'LINHA 4'!$C$6:$BM$75,'Carga People'!AI$2,0))+IF(ISERROR(VLOOKUP($C164,'LINHA 5'!$C$6:$BM$145,'Carga People'!AI$2,0)),0,VLOOKUP($C164,'LINHA 5'!$C$6:$BM$145,'Carga People'!AI$2,0))</f>
        <v>0</v>
      </c>
      <c r="AJ164" s="140">
        <f>IF(ISERROR(VLOOKUP($C164,'LINHA 4'!$C$6:$BM$75,'Carga People'!AJ$2,0)),0,VLOOKUP($C164,'LINHA 4'!$C$6:$BM$75,'Carga People'!AJ$2,0))+IF(ISERROR(VLOOKUP($C164,'LINHA 5'!$C$6:$BM$145,'Carga People'!AJ$2,0)),0,VLOOKUP($C164,'LINHA 5'!$C$6:$BM$145,'Carga People'!AJ$2,0))</f>
        <v>0</v>
      </c>
      <c r="AK164" s="140">
        <f>IF(ISERROR(VLOOKUP($C164,'LINHA 4'!$C$6:$BM$75,'Carga People'!AK$2,0)),0,VLOOKUP($C164,'LINHA 4'!$C$6:$BM$75,'Carga People'!AK$2,0))+IF(ISERROR(VLOOKUP($C164,'LINHA 5'!$C$6:$BM$145,'Carga People'!AK$2,0)),0,VLOOKUP($C164,'LINHA 5'!$C$6:$BM$145,'Carga People'!AK$2,0))</f>
        <v>0</v>
      </c>
      <c r="AL164" s="140">
        <f>IF(ISERROR(VLOOKUP($C164,'LINHA 4'!$C$6:$BM$75,'Carga People'!AL$2,0)),0,VLOOKUP($C164,'LINHA 4'!$C$6:$BM$75,'Carga People'!AL$2,0))+IF(ISERROR(VLOOKUP($C164,'LINHA 5'!$C$6:$BM$145,'Carga People'!AL$2,0)),0,VLOOKUP($C164,'LINHA 5'!$C$6:$BM$145,'Carga People'!AL$2,0))</f>
        <v>0</v>
      </c>
      <c r="AM164" s="140">
        <f>IF(ISERROR(VLOOKUP($C164,'LINHA 4'!$C$6:$BM$75,'Carga People'!AM$2,0)),0,VLOOKUP($C164,'LINHA 4'!$C$6:$BM$75,'Carga People'!AM$2,0))+IF(ISERROR(VLOOKUP($C164,'LINHA 5'!$C$6:$BM$145,'Carga People'!AM$2,0)),0,VLOOKUP($C164,'LINHA 5'!$C$6:$BM$145,'Carga People'!AM$2,0))</f>
        <v>0</v>
      </c>
      <c r="AN164" s="140">
        <f>IF(ISERROR(VLOOKUP($C164,'LINHA 4'!$C$6:$BM$75,'Carga People'!AN$2,0)),0,VLOOKUP($C164,'LINHA 4'!$C$6:$BM$75,'Carga People'!AN$2,0))+IF(ISERROR(VLOOKUP($C164,'LINHA 5'!$C$6:$BM$145,'Carga People'!AN$2,0)),0,VLOOKUP($C164,'LINHA 5'!$C$6:$BM$145,'Carga People'!AN$2,0))</f>
        <v>0</v>
      </c>
      <c r="AO164" s="140">
        <f>IF(ISERROR(VLOOKUP($C164,'LINHA 4'!$C$6:$BM$75,'Carga People'!AO$2,0)),0,VLOOKUP($C164,'LINHA 4'!$C$6:$BM$75,'Carga People'!AO$2,0))+IF(ISERROR(VLOOKUP($C164,'LINHA 5'!$C$6:$BM$145,'Carga People'!AO$2,0)),0,VLOOKUP($C164,'LINHA 5'!$C$6:$BM$145,'Carga People'!AO$2,0))</f>
        <v>0</v>
      </c>
      <c r="AP164" s="140">
        <f>IF(ISERROR(VLOOKUP($C164,'LINHA 4'!$C$6:$BM$75,'Carga People'!AP$2,0)),0,VLOOKUP($C164,'LINHA 4'!$C$6:$BM$75,'Carga People'!AP$2,0))+IF(ISERROR(VLOOKUP($C164,'LINHA 5'!$C$6:$BM$145,'Carga People'!AP$2,0)),0,VLOOKUP($C164,'LINHA 5'!$C$6:$BM$145,'Carga People'!AP$2,0))</f>
        <v>0</v>
      </c>
      <c r="AQ164" s="140">
        <f>IF(ISERROR(VLOOKUP($C164,'LINHA 4'!$C$6:$BM$75,'Carga People'!AQ$2,0)),0,VLOOKUP($C164,'LINHA 4'!$C$6:$BM$75,'Carga People'!AQ$2,0))+IF(ISERROR(VLOOKUP($C164,'LINHA 5'!$C$6:$BM$145,'Carga People'!AQ$2,0)),0,VLOOKUP($C164,'LINHA 5'!$C$6:$BM$145,'Carga People'!AQ$2,0))</f>
        <v>0</v>
      </c>
      <c r="AR164" s="140">
        <f>IF(ISERROR(VLOOKUP($C164,'LINHA 4'!$C$6:$BM$75,'Carga People'!AR$2,0)),0,VLOOKUP($C164,'LINHA 4'!$C$6:$BM$75,'Carga People'!AR$2,0))+IF(ISERROR(VLOOKUP($C164,'LINHA 5'!$C$6:$BM$145,'Carga People'!AR$2,0)),0,VLOOKUP($C164,'LINHA 5'!$C$6:$BM$145,'Carga People'!AR$2,0))</f>
        <v>0</v>
      </c>
      <c r="AS164" s="140">
        <f>IF(ISERROR(VLOOKUP($C164,'LINHA 4'!$C$6:$BM$75,'Carga People'!AS$2,0)),0,VLOOKUP($C164,'LINHA 4'!$C$6:$BM$75,'Carga People'!AS$2,0))+IF(ISERROR(VLOOKUP($C164,'LINHA 5'!$C$6:$BM$145,'Carga People'!AS$2,0)),0,VLOOKUP($C164,'LINHA 5'!$C$6:$BM$145,'Carga People'!AS$2,0))</f>
        <v>0</v>
      </c>
      <c r="AT164" s="140">
        <f t="array" ref="AT164">IF(ISERROR(VLOOKUP($C164,'LINHA 4'!$C$6:$BM$52,'Carga People'!AT$2,0)),0,VLOOKUP($C164,'LINHA 4'!$C$6:$BM$52,'Carga People'!AT$2,0))</f>
        <v>0</v>
      </c>
      <c r="AU164" s="367">
        <f t="shared" si="21"/>
        <v>0</v>
      </c>
      <c r="AV164" s="780" t="str">
        <f t="shared" si="22"/>
        <v/>
      </c>
      <c r="AW164" s="90">
        <f>IF(D164="","",VLOOKUP(D164,MI_ME!$D$5:$AQ$336,39,0))</f>
        <v>0</v>
      </c>
      <c r="AX164" s="660"/>
    </row>
    <row r="165" spans="1:50" ht="18" hidden="1" customHeight="1" x14ac:dyDescent="0.3">
      <c r="A165" s="1792"/>
      <c r="B165" s="1537" t="s">
        <v>1130</v>
      </c>
      <c r="C165" s="779" t="s">
        <v>1131</v>
      </c>
      <c r="D165" s="779" t="s">
        <v>1132</v>
      </c>
      <c r="E165" s="1559">
        <v>926564302</v>
      </c>
      <c r="F165" s="342" t="s">
        <v>15</v>
      </c>
      <c r="G165" s="136"/>
      <c r="H165" s="137"/>
      <c r="I165" s="138"/>
      <c r="J165" s="139">
        <f>IF(ISERROR(VLOOKUP($C165,'LINHA 4'!$C$6:$BM$75,'Carga People'!J$2,0)),0,VLOOKUP($C165,'LINHA 4'!$C$6:$BM$75,'Carga People'!J$2,0))+IF(ISERROR(VLOOKUP($C165,'LINHA 5'!$C$6:$BM$145,'Carga People'!J$2,0)),0,VLOOKUP($C165,'LINHA 5'!$C$6:$BM$145,'Carga People'!J$2,0))</f>
        <v>0</v>
      </c>
      <c r="K165" s="140">
        <f>IF(ISERROR(VLOOKUP($C165,'LINHA 4'!$C$6:$BM$75,'Carga People'!K$2,0)),0,VLOOKUP($C165,'LINHA 4'!$C$6:$BM$75,'Carga People'!K$2,0))+IF(ISERROR(VLOOKUP($C165,'LINHA 5'!$C$6:$BM$145,'Carga People'!K$2,0)),0,VLOOKUP($C165,'LINHA 5'!$C$6:$BM$145,'Carga People'!K$2,0))</f>
        <v>0</v>
      </c>
      <c r="L165" s="140">
        <f>IF(ISERROR(VLOOKUP($C165,'LINHA 4'!$C$6:$BM$75,'Carga People'!L$2,0)),0,VLOOKUP($C165,'LINHA 4'!$C$6:$BM$75,'Carga People'!L$2,0))+IF(ISERROR(VLOOKUP($C165,'LINHA 5'!$C$6:$BM$145,'Carga People'!L$2,0)),0,VLOOKUP($C165,'LINHA 5'!$C$6:$BM$145,'Carga People'!L$2,0))</f>
        <v>0</v>
      </c>
      <c r="M165" s="140">
        <f>IF(ISERROR(VLOOKUP($C165,'LINHA 4'!$C$6:$BM$75,'Carga People'!M$2,0)),0,VLOOKUP($C165,'LINHA 4'!$C$6:$BM$75,'Carga People'!M$2,0))+IF(ISERROR(VLOOKUP($C165,'LINHA 5'!$C$6:$BM$145,'Carga People'!M$2,0)),0,VLOOKUP($C165,'LINHA 5'!$C$6:$BM$145,'Carga People'!M$2,0))</f>
        <v>0</v>
      </c>
      <c r="N165" s="140">
        <f>IF(ISERROR(VLOOKUP($C165,'LINHA 4'!$C$6:$BM$75,'Carga People'!N$2,0)),0,VLOOKUP($C165,'LINHA 4'!$C$6:$BM$75,'Carga People'!N$2,0))+IF(ISERROR(VLOOKUP($C165,'LINHA 5'!$C$6:$BM$145,'Carga People'!N$2,0)),0,VLOOKUP($C165,'LINHA 5'!$C$6:$BM$145,'Carga People'!N$2,0))</f>
        <v>0</v>
      </c>
      <c r="O165" s="140">
        <f>IF(ISERROR(VLOOKUP($C165,'LINHA 4'!$C$6:$BM$75,'Carga People'!O$2,0)),0,VLOOKUP($C165,'LINHA 4'!$C$6:$BM$75,'Carga People'!O$2,0))+IF(ISERROR(VLOOKUP($C165,'LINHA 5'!$C$6:$BM$145,'Carga People'!O$2,0)),0,VLOOKUP($C165,'LINHA 5'!$C$6:$BM$145,'Carga People'!O$2,0))</f>
        <v>0</v>
      </c>
      <c r="P165" s="140">
        <f>IF(ISERROR(VLOOKUP($C165,'LINHA 4'!$C$6:$BM$75,'Carga People'!P$2,0)),0,VLOOKUP($C165,'LINHA 4'!$C$6:$BM$75,'Carga People'!P$2,0))+IF(ISERROR(VLOOKUP($C165,'LINHA 5'!$C$6:$BM$145,'Carga People'!P$2,0)),0,VLOOKUP($C165,'LINHA 5'!$C$6:$BM$145,'Carga People'!P$2,0))</f>
        <v>0</v>
      </c>
      <c r="Q165" s="140">
        <f>IF(ISERROR(VLOOKUP($C165,'LINHA 4'!$C$6:$BM$75,'Carga People'!Q$2,0)),0,VLOOKUP($C165,'LINHA 4'!$C$6:$BM$75,'Carga People'!Q$2,0))+IF(ISERROR(VLOOKUP($C165,'LINHA 5'!$C$6:$BM$145,'Carga People'!Q$2,0)),0,VLOOKUP($C165,'LINHA 5'!$C$6:$BM$145,'Carga People'!Q$2,0))</f>
        <v>0</v>
      </c>
      <c r="R165" s="140">
        <f>IF(ISERROR(VLOOKUP($C165,'LINHA 4'!$C$6:$BM$75,'Carga People'!R$2,0)),0,VLOOKUP($C165,'LINHA 4'!$C$6:$BM$75,'Carga People'!R$2,0))+IF(ISERROR(VLOOKUP($C165,'LINHA 5'!$C$6:$BM$145,'Carga People'!R$2,0)),0,VLOOKUP($C165,'LINHA 5'!$C$6:$BM$145,'Carga People'!R$2,0))</f>
        <v>0</v>
      </c>
      <c r="S165" s="140">
        <f>IF(ISERROR(VLOOKUP($C165,'LINHA 4'!$C$6:$BM$75,'Carga People'!S$2,0)),0,VLOOKUP($C165,'LINHA 4'!$C$6:$BM$75,'Carga People'!S$2,0))+IF(ISERROR(VLOOKUP($C165,'LINHA 5'!$C$6:$BM$145,'Carga People'!S$2,0)),0,VLOOKUP($C165,'LINHA 5'!$C$6:$BM$145,'Carga People'!S$2,0))</f>
        <v>0</v>
      </c>
      <c r="T165" s="140">
        <f>IF(ISERROR(VLOOKUP($C165,'LINHA 4'!$C$6:$BM$75,'Carga People'!T$2,0)),0,VLOOKUP($C165,'LINHA 4'!$C$6:$BM$75,'Carga People'!T$2,0))+IF(ISERROR(VLOOKUP($C165,'LINHA 5'!$C$6:$BM$145,'Carga People'!T$2,0)),0,VLOOKUP($C165,'LINHA 5'!$C$6:$BM$145,'Carga People'!T$2,0))</f>
        <v>0</v>
      </c>
      <c r="U165" s="140">
        <f>IF(ISERROR(VLOOKUP($C165,'LINHA 4'!$C$6:$BM$75,'Carga People'!U$2,0)),0,VLOOKUP($C165,'LINHA 4'!$C$6:$BM$75,'Carga People'!U$2,0))+IF(ISERROR(VLOOKUP($C165,'LINHA 5'!$C$6:$BM$145,'Carga People'!U$2,0)),0,VLOOKUP($C165,'LINHA 5'!$C$6:$BM$145,'Carga People'!U$2,0))</f>
        <v>0</v>
      </c>
      <c r="V165" s="140">
        <f>IF(ISERROR(VLOOKUP($C165,'LINHA 4'!$C$6:$BM$75,'Carga People'!V$2,0)),0,VLOOKUP($C165,'LINHA 4'!$C$6:$BM$75,'Carga People'!V$2,0))+IF(ISERROR(VLOOKUP($C165,'LINHA 5'!$C$6:$BM$145,'Carga People'!V$2,0)),0,VLOOKUP($C165,'LINHA 5'!$C$6:$BM$145,'Carga People'!V$2,0))</f>
        <v>0</v>
      </c>
      <c r="W165" s="140">
        <f>IF(ISERROR(VLOOKUP($C165,'LINHA 4'!$C$6:$BM$75,'Carga People'!W$2,0)),0,VLOOKUP($C165,'LINHA 4'!$C$6:$BM$75,'Carga People'!W$2,0))+IF(ISERROR(VLOOKUP($C165,'LINHA 5'!$C$6:$BM$145,'Carga People'!W$2,0)),0,VLOOKUP($C165,'LINHA 5'!$C$6:$BM$145,'Carga People'!W$2,0))</f>
        <v>0</v>
      </c>
      <c r="X165" s="140">
        <f>IF(ISERROR(VLOOKUP($C165,'LINHA 4'!$C$6:$BM$75,'Carga People'!X$2,0)),0,VLOOKUP($C165,'LINHA 4'!$C$6:$BM$75,'Carga People'!X$2,0))+IF(ISERROR(VLOOKUP($C165,'LINHA 5'!$C$6:$BM$145,'Carga People'!X$2,0)),0,VLOOKUP($C165,'LINHA 5'!$C$6:$BM$145,'Carga People'!X$2,0))</f>
        <v>0</v>
      </c>
      <c r="Y165" s="140">
        <f>IF(ISERROR(VLOOKUP($C165,'LINHA 4'!$C$6:$BM$75,'Carga People'!Y$2,0)),0,VLOOKUP($C165,'LINHA 4'!$C$6:$BM$75,'Carga People'!Y$2,0))+IF(ISERROR(VLOOKUP($C165,'LINHA 5'!$C$6:$BM$145,'Carga People'!Y$2,0)),0,VLOOKUP($C165,'LINHA 5'!$C$6:$BM$145,'Carga People'!Y$2,0))</f>
        <v>0</v>
      </c>
      <c r="Z165" s="140">
        <f>IF(ISERROR(VLOOKUP($C165,'LINHA 4'!$C$6:$BM$75,'Carga People'!Z$2,0)),0,VLOOKUP($C165,'LINHA 4'!$C$6:$BM$75,'Carga People'!Z$2,0))+IF(ISERROR(VLOOKUP($C165,'LINHA 5'!$C$6:$BM$145,'Carga People'!Z$2,0)),0,VLOOKUP($C165,'LINHA 5'!$C$6:$BM$145,'Carga People'!Z$2,0))</f>
        <v>0</v>
      </c>
      <c r="AA165" s="140">
        <f>IF(ISERROR(VLOOKUP($C165,'LINHA 4'!$C$6:$BM$75,'Carga People'!AA$2,0)),0,VLOOKUP($C165,'LINHA 4'!$C$6:$BM$75,'Carga People'!AA$2,0))+IF(ISERROR(VLOOKUP($C165,'LINHA 5'!$C$6:$BM$145,'Carga People'!AA$2,0)),0,VLOOKUP($C165,'LINHA 5'!$C$6:$BM$145,'Carga People'!AA$2,0))</f>
        <v>0</v>
      </c>
      <c r="AB165" s="140">
        <f>IF(ISERROR(VLOOKUP($C165,'LINHA 4'!$C$6:$BM$75,'Carga People'!AB$2,0)),0,VLOOKUP($C165,'LINHA 4'!$C$6:$BM$75,'Carga People'!AB$2,0))+IF(ISERROR(VLOOKUP($C165,'LINHA 5'!$C$6:$BM$145,'Carga People'!AB$2,0)),0,VLOOKUP($C165,'LINHA 5'!$C$6:$BM$145,'Carga People'!AB$2,0))</f>
        <v>0</v>
      </c>
      <c r="AC165" s="140">
        <f>IF(ISERROR(VLOOKUP($C165,'LINHA 4'!$C$6:$BM$75,'Carga People'!AC$2,0)),0,VLOOKUP($C165,'LINHA 4'!$C$6:$BM$75,'Carga People'!AC$2,0))+IF(ISERROR(VLOOKUP($C165,'LINHA 5'!$C$6:$BM$145,'Carga People'!AC$2,0)),0,VLOOKUP($C165,'LINHA 5'!$C$6:$BM$145,'Carga People'!AC$2,0))</f>
        <v>0</v>
      </c>
      <c r="AD165" s="140">
        <f>IF(ISERROR(VLOOKUP($C165,'LINHA 4'!$C$6:$BM$75,'Carga People'!AD$2,0)),0,VLOOKUP($C165,'LINHA 4'!$C$6:$BM$75,'Carga People'!AD$2,0))+IF(ISERROR(VLOOKUP($C165,'LINHA 5'!$C$6:$BM$145,'Carga People'!AD$2,0)),0,VLOOKUP($C165,'LINHA 5'!$C$6:$BM$145,'Carga People'!AD$2,0))</f>
        <v>0</v>
      </c>
      <c r="AE165" s="140">
        <f>IF(ISERROR(VLOOKUP($C165,'LINHA 4'!$C$6:$BM$75,'Carga People'!AE$2,0)),0,VLOOKUP($C165,'LINHA 4'!$C$6:$BM$75,'Carga People'!AE$2,0))+IF(ISERROR(VLOOKUP($C165,'LINHA 5'!$C$6:$BM$145,'Carga People'!AE$2,0)),0,VLOOKUP($C165,'LINHA 5'!$C$6:$BM$145,'Carga People'!AE$2,0))</f>
        <v>0</v>
      </c>
      <c r="AF165" s="140">
        <f>IF(ISERROR(VLOOKUP($C165,'LINHA 4'!$C$6:$BM$75,'Carga People'!AF$2,0)),0,VLOOKUP($C165,'LINHA 4'!$C$6:$BM$75,'Carga People'!AF$2,0))+IF(ISERROR(VLOOKUP($C165,'LINHA 5'!$C$6:$BM$145,'Carga People'!AF$2,0)),0,VLOOKUP($C165,'LINHA 5'!$C$6:$BM$145,'Carga People'!AF$2,0))</f>
        <v>0</v>
      </c>
      <c r="AG165" s="140">
        <f>IF(ISERROR(VLOOKUP($C165,'LINHA 4'!$C$6:$BM$75,'Carga People'!AG$2,0)),0,VLOOKUP($C165,'LINHA 4'!$C$6:$BM$75,'Carga People'!AG$2,0))+IF(ISERROR(VLOOKUP($C165,'LINHA 5'!$C$6:$BM$145,'Carga People'!AG$2,0)),0,VLOOKUP($C165,'LINHA 5'!$C$6:$BM$145,'Carga People'!AG$2,0))</f>
        <v>0</v>
      </c>
      <c r="AH165" s="140">
        <f>IF(ISERROR(VLOOKUP($C165,'LINHA 4'!$C$6:$BM$75,'Carga People'!AH$2,0)),0,VLOOKUP($C165,'LINHA 4'!$C$6:$BM$75,'Carga People'!AH$2,0))+IF(ISERROR(VLOOKUP($C165,'LINHA 5'!$C$6:$BM$145,'Carga People'!AH$2,0)),0,VLOOKUP($C165,'LINHA 5'!$C$6:$BM$145,'Carga People'!AH$2,0))</f>
        <v>0</v>
      </c>
      <c r="AI165" s="140">
        <f>IF(ISERROR(VLOOKUP($C165,'LINHA 4'!$C$6:$BM$75,'Carga People'!AI$2,0)),0,VLOOKUP($C165,'LINHA 4'!$C$6:$BM$75,'Carga People'!AI$2,0))+IF(ISERROR(VLOOKUP($C165,'LINHA 5'!$C$6:$BM$145,'Carga People'!AI$2,0)),0,VLOOKUP($C165,'LINHA 5'!$C$6:$BM$145,'Carga People'!AI$2,0))</f>
        <v>0</v>
      </c>
      <c r="AJ165" s="140">
        <f>IF(ISERROR(VLOOKUP($C165,'LINHA 4'!$C$6:$BM$75,'Carga People'!AJ$2,0)),0,VLOOKUP($C165,'LINHA 4'!$C$6:$BM$75,'Carga People'!AJ$2,0))+IF(ISERROR(VLOOKUP($C165,'LINHA 5'!$C$6:$BM$145,'Carga People'!AJ$2,0)),0,VLOOKUP($C165,'LINHA 5'!$C$6:$BM$145,'Carga People'!AJ$2,0))</f>
        <v>0</v>
      </c>
      <c r="AK165" s="140">
        <f>IF(ISERROR(VLOOKUP($C165,'LINHA 4'!$C$6:$BM$75,'Carga People'!AK$2,0)),0,VLOOKUP($C165,'LINHA 4'!$C$6:$BM$75,'Carga People'!AK$2,0))+IF(ISERROR(VLOOKUP($C165,'LINHA 5'!$C$6:$BM$145,'Carga People'!AK$2,0)),0,VLOOKUP($C165,'LINHA 5'!$C$6:$BM$145,'Carga People'!AK$2,0))</f>
        <v>0</v>
      </c>
      <c r="AL165" s="140">
        <f>IF(ISERROR(VLOOKUP($C165,'LINHA 4'!$C$6:$BM$75,'Carga People'!AL$2,0)),0,VLOOKUP($C165,'LINHA 4'!$C$6:$BM$75,'Carga People'!AL$2,0))+IF(ISERROR(VLOOKUP($C165,'LINHA 5'!$C$6:$BM$145,'Carga People'!AL$2,0)),0,VLOOKUP($C165,'LINHA 5'!$C$6:$BM$145,'Carga People'!AL$2,0))</f>
        <v>0</v>
      </c>
      <c r="AM165" s="140">
        <f>IF(ISERROR(VLOOKUP($C165,'LINHA 4'!$C$6:$BM$75,'Carga People'!AM$2,0)),0,VLOOKUP($C165,'LINHA 4'!$C$6:$BM$75,'Carga People'!AM$2,0))+IF(ISERROR(VLOOKUP($C165,'LINHA 5'!$C$6:$BM$145,'Carga People'!AM$2,0)),0,VLOOKUP($C165,'LINHA 5'!$C$6:$BM$145,'Carga People'!AM$2,0))</f>
        <v>0</v>
      </c>
      <c r="AN165" s="140">
        <f>IF(ISERROR(VLOOKUP($C165,'LINHA 4'!$C$6:$BM$75,'Carga People'!AN$2,0)),0,VLOOKUP($C165,'LINHA 4'!$C$6:$BM$75,'Carga People'!AN$2,0))+IF(ISERROR(VLOOKUP($C165,'LINHA 5'!$C$6:$BM$145,'Carga People'!AN$2,0)),0,VLOOKUP($C165,'LINHA 5'!$C$6:$BM$145,'Carga People'!AN$2,0))</f>
        <v>0</v>
      </c>
      <c r="AO165" s="140">
        <f>IF(ISERROR(VLOOKUP($C165,'LINHA 4'!$C$6:$BM$75,'Carga People'!AO$2,0)),0,VLOOKUP($C165,'LINHA 4'!$C$6:$BM$75,'Carga People'!AO$2,0))+IF(ISERROR(VLOOKUP($C165,'LINHA 5'!$C$6:$BM$145,'Carga People'!AO$2,0)),0,VLOOKUP($C165,'LINHA 5'!$C$6:$BM$145,'Carga People'!AO$2,0))</f>
        <v>0</v>
      </c>
      <c r="AP165" s="140">
        <f>IF(ISERROR(VLOOKUP($C165,'LINHA 4'!$C$6:$BM$75,'Carga People'!AP$2,0)),0,VLOOKUP($C165,'LINHA 4'!$C$6:$BM$75,'Carga People'!AP$2,0))+IF(ISERROR(VLOOKUP($C165,'LINHA 5'!$C$6:$BM$145,'Carga People'!AP$2,0)),0,VLOOKUP($C165,'LINHA 5'!$C$6:$BM$145,'Carga People'!AP$2,0))</f>
        <v>0</v>
      </c>
      <c r="AQ165" s="140">
        <f>IF(ISERROR(VLOOKUP($C165,'LINHA 4'!$C$6:$BM$75,'Carga People'!AQ$2,0)),0,VLOOKUP($C165,'LINHA 4'!$C$6:$BM$75,'Carga People'!AQ$2,0))+IF(ISERROR(VLOOKUP($C165,'LINHA 5'!$C$6:$BM$145,'Carga People'!AQ$2,0)),0,VLOOKUP($C165,'LINHA 5'!$C$6:$BM$145,'Carga People'!AQ$2,0))</f>
        <v>0</v>
      </c>
      <c r="AR165" s="140">
        <f>IF(ISERROR(VLOOKUP($C165,'LINHA 4'!$C$6:$BM$75,'Carga People'!AR$2,0)),0,VLOOKUP($C165,'LINHA 4'!$C$6:$BM$75,'Carga People'!AR$2,0))+IF(ISERROR(VLOOKUP($C165,'LINHA 5'!$C$6:$BM$145,'Carga People'!AR$2,0)),0,VLOOKUP($C165,'LINHA 5'!$C$6:$BM$145,'Carga People'!AR$2,0))</f>
        <v>0</v>
      </c>
      <c r="AS165" s="140">
        <f>IF(ISERROR(VLOOKUP($C165,'LINHA 4'!$C$6:$BM$75,'Carga People'!AS$2,0)),0,VLOOKUP($C165,'LINHA 4'!$C$6:$BM$75,'Carga People'!AS$2,0))+IF(ISERROR(VLOOKUP($C165,'LINHA 5'!$C$6:$BM$145,'Carga People'!AS$2,0)),0,VLOOKUP($C165,'LINHA 5'!$C$6:$BM$145,'Carga People'!AS$2,0))</f>
        <v>0</v>
      </c>
      <c r="AT165" s="140">
        <f t="array" ref="AT165">IF(ISERROR(VLOOKUP($C165,'LINHA 4'!$C$6:$BM$52,'Carga People'!AT$2,0)),0,VLOOKUP($C165,'LINHA 4'!$C$6:$BM$52,'Carga People'!AT$2,0))</f>
        <v>0</v>
      </c>
      <c r="AU165" s="367">
        <f t="shared" si="21"/>
        <v>0</v>
      </c>
      <c r="AV165" s="780" t="str">
        <f t="shared" si="22"/>
        <v/>
      </c>
      <c r="AW165" s="90">
        <f>IF(D165="","",VLOOKUP(D165,MI_ME!$D$5:$AQ$336,39,0))</f>
        <v>0</v>
      </c>
      <c r="AX165" s="660"/>
    </row>
    <row r="166" spans="1:50" ht="18" hidden="1" customHeight="1" x14ac:dyDescent="0.3">
      <c r="A166" s="1792"/>
      <c r="B166" s="1537" t="s">
        <v>1130</v>
      </c>
      <c r="C166" s="779" t="s">
        <v>1133</v>
      </c>
      <c r="D166" s="779" t="s">
        <v>1134</v>
      </c>
      <c r="E166" s="1559">
        <v>926564303</v>
      </c>
      <c r="F166" s="28" t="s">
        <v>15</v>
      </c>
      <c r="G166" s="136"/>
      <c r="H166" s="137"/>
      <c r="I166" s="138"/>
      <c r="J166" s="139">
        <f>IF(ISERROR(VLOOKUP($C166,'LINHA 4'!$C$6:$BM$75,'Carga People'!J$2,0)),0,VLOOKUP($C166,'LINHA 4'!$C$6:$BM$75,'Carga People'!J$2,0))+IF(ISERROR(VLOOKUP($C166,'LINHA 5'!$C$6:$BM$145,'Carga People'!J$2,0)),0,VLOOKUP($C166,'LINHA 5'!$C$6:$BM$145,'Carga People'!J$2,0))</f>
        <v>0</v>
      </c>
      <c r="K166" s="140">
        <f>IF(ISERROR(VLOOKUP($C166,'LINHA 4'!$C$6:$BM$75,'Carga People'!K$2,0)),0,VLOOKUP($C166,'LINHA 4'!$C$6:$BM$75,'Carga People'!K$2,0))+IF(ISERROR(VLOOKUP($C166,'LINHA 5'!$C$6:$BM$145,'Carga People'!K$2,0)),0,VLOOKUP($C166,'LINHA 5'!$C$6:$BM$145,'Carga People'!K$2,0))</f>
        <v>0</v>
      </c>
      <c r="L166" s="140">
        <f>IF(ISERROR(VLOOKUP($C166,'LINHA 4'!$C$6:$BM$75,'Carga People'!L$2,0)),0,VLOOKUP($C166,'LINHA 4'!$C$6:$BM$75,'Carga People'!L$2,0))+IF(ISERROR(VLOOKUP($C166,'LINHA 5'!$C$6:$BM$145,'Carga People'!L$2,0)),0,VLOOKUP($C166,'LINHA 5'!$C$6:$BM$145,'Carga People'!L$2,0))</f>
        <v>0</v>
      </c>
      <c r="M166" s="140">
        <f>IF(ISERROR(VLOOKUP($C166,'LINHA 4'!$C$6:$BM$75,'Carga People'!M$2,0)),0,VLOOKUP($C166,'LINHA 4'!$C$6:$BM$75,'Carga People'!M$2,0))+IF(ISERROR(VLOOKUP($C166,'LINHA 5'!$C$6:$BM$145,'Carga People'!M$2,0)),0,VLOOKUP($C166,'LINHA 5'!$C$6:$BM$145,'Carga People'!M$2,0))</f>
        <v>0</v>
      </c>
      <c r="N166" s="140">
        <f>IF(ISERROR(VLOOKUP($C166,'LINHA 4'!$C$6:$BM$75,'Carga People'!N$2,0)),0,VLOOKUP($C166,'LINHA 4'!$C$6:$BM$75,'Carga People'!N$2,0))+IF(ISERROR(VLOOKUP($C166,'LINHA 5'!$C$6:$BM$145,'Carga People'!N$2,0)),0,VLOOKUP($C166,'LINHA 5'!$C$6:$BM$145,'Carga People'!N$2,0))</f>
        <v>0</v>
      </c>
      <c r="O166" s="140">
        <f>IF(ISERROR(VLOOKUP($C166,'LINHA 4'!$C$6:$BM$75,'Carga People'!O$2,0)),0,VLOOKUP($C166,'LINHA 4'!$C$6:$BM$75,'Carga People'!O$2,0))+IF(ISERROR(VLOOKUP($C166,'LINHA 5'!$C$6:$BM$145,'Carga People'!O$2,0)),0,VLOOKUP($C166,'LINHA 5'!$C$6:$BM$145,'Carga People'!O$2,0))</f>
        <v>0</v>
      </c>
      <c r="P166" s="140">
        <f>IF(ISERROR(VLOOKUP($C166,'LINHA 4'!$C$6:$BM$75,'Carga People'!P$2,0)),0,VLOOKUP($C166,'LINHA 4'!$C$6:$BM$75,'Carga People'!P$2,0))+IF(ISERROR(VLOOKUP($C166,'LINHA 5'!$C$6:$BM$145,'Carga People'!P$2,0)),0,VLOOKUP($C166,'LINHA 5'!$C$6:$BM$145,'Carga People'!P$2,0))</f>
        <v>0</v>
      </c>
      <c r="Q166" s="140">
        <f>IF(ISERROR(VLOOKUP($C166,'LINHA 4'!$C$6:$BM$75,'Carga People'!Q$2,0)),0,VLOOKUP($C166,'LINHA 4'!$C$6:$BM$75,'Carga People'!Q$2,0))+IF(ISERROR(VLOOKUP($C166,'LINHA 5'!$C$6:$BM$145,'Carga People'!Q$2,0)),0,VLOOKUP($C166,'LINHA 5'!$C$6:$BM$145,'Carga People'!Q$2,0))</f>
        <v>0</v>
      </c>
      <c r="R166" s="140">
        <f>IF(ISERROR(VLOOKUP($C166,'LINHA 4'!$C$6:$BM$75,'Carga People'!R$2,0)),0,VLOOKUP($C166,'LINHA 4'!$C$6:$BM$75,'Carga People'!R$2,0))+IF(ISERROR(VLOOKUP($C166,'LINHA 5'!$C$6:$BM$145,'Carga People'!R$2,0)),0,VLOOKUP($C166,'LINHA 5'!$C$6:$BM$145,'Carga People'!R$2,0))</f>
        <v>0</v>
      </c>
      <c r="S166" s="140">
        <f>IF(ISERROR(VLOOKUP($C166,'LINHA 4'!$C$6:$BM$75,'Carga People'!S$2,0)),0,VLOOKUP($C166,'LINHA 4'!$C$6:$BM$75,'Carga People'!S$2,0))+IF(ISERROR(VLOOKUP($C166,'LINHA 5'!$C$6:$BM$145,'Carga People'!S$2,0)),0,VLOOKUP($C166,'LINHA 5'!$C$6:$BM$145,'Carga People'!S$2,0))</f>
        <v>0</v>
      </c>
      <c r="T166" s="140">
        <f>IF(ISERROR(VLOOKUP($C166,'LINHA 4'!$C$6:$BM$75,'Carga People'!T$2,0)),0,VLOOKUP($C166,'LINHA 4'!$C$6:$BM$75,'Carga People'!T$2,0))+IF(ISERROR(VLOOKUP($C166,'LINHA 5'!$C$6:$BM$145,'Carga People'!T$2,0)),0,VLOOKUP($C166,'LINHA 5'!$C$6:$BM$145,'Carga People'!T$2,0))</f>
        <v>0</v>
      </c>
      <c r="U166" s="140">
        <f>IF(ISERROR(VLOOKUP($C166,'LINHA 4'!$C$6:$BM$75,'Carga People'!U$2,0)),0,VLOOKUP($C166,'LINHA 4'!$C$6:$BM$75,'Carga People'!U$2,0))+IF(ISERROR(VLOOKUP($C166,'LINHA 5'!$C$6:$BM$145,'Carga People'!U$2,0)),0,VLOOKUP($C166,'LINHA 5'!$C$6:$BM$145,'Carga People'!U$2,0))</f>
        <v>0</v>
      </c>
      <c r="V166" s="140">
        <f>IF(ISERROR(VLOOKUP($C166,'LINHA 4'!$C$6:$BM$75,'Carga People'!V$2,0)),0,VLOOKUP($C166,'LINHA 4'!$C$6:$BM$75,'Carga People'!V$2,0))+IF(ISERROR(VLOOKUP($C166,'LINHA 5'!$C$6:$BM$145,'Carga People'!V$2,0)),0,VLOOKUP($C166,'LINHA 5'!$C$6:$BM$145,'Carga People'!V$2,0))</f>
        <v>0</v>
      </c>
      <c r="W166" s="140">
        <f>IF(ISERROR(VLOOKUP($C166,'LINHA 4'!$C$6:$BM$75,'Carga People'!W$2,0)),0,VLOOKUP($C166,'LINHA 4'!$C$6:$BM$75,'Carga People'!W$2,0))+IF(ISERROR(VLOOKUP($C166,'LINHA 5'!$C$6:$BM$145,'Carga People'!W$2,0)),0,VLOOKUP($C166,'LINHA 5'!$C$6:$BM$145,'Carga People'!W$2,0))</f>
        <v>0</v>
      </c>
      <c r="X166" s="140">
        <f>IF(ISERROR(VLOOKUP($C166,'LINHA 4'!$C$6:$BM$75,'Carga People'!X$2,0)),0,VLOOKUP($C166,'LINHA 4'!$C$6:$BM$75,'Carga People'!X$2,0))+IF(ISERROR(VLOOKUP($C166,'LINHA 5'!$C$6:$BM$145,'Carga People'!X$2,0)),0,VLOOKUP($C166,'LINHA 5'!$C$6:$BM$145,'Carga People'!X$2,0))</f>
        <v>0</v>
      </c>
      <c r="Y166" s="140">
        <f>IF(ISERROR(VLOOKUP($C166,'LINHA 4'!$C$6:$BM$75,'Carga People'!Y$2,0)),0,VLOOKUP($C166,'LINHA 4'!$C$6:$BM$75,'Carga People'!Y$2,0))+IF(ISERROR(VLOOKUP($C166,'LINHA 5'!$C$6:$BM$145,'Carga People'!Y$2,0)),0,VLOOKUP($C166,'LINHA 5'!$C$6:$BM$145,'Carga People'!Y$2,0))</f>
        <v>0</v>
      </c>
      <c r="Z166" s="140">
        <f>IF(ISERROR(VLOOKUP($C166,'LINHA 4'!$C$6:$BM$75,'Carga People'!Z$2,0)),0,VLOOKUP($C166,'LINHA 4'!$C$6:$BM$75,'Carga People'!Z$2,0))+IF(ISERROR(VLOOKUP($C166,'LINHA 5'!$C$6:$BM$145,'Carga People'!Z$2,0)),0,VLOOKUP($C166,'LINHA 5'!$C$6:$BM$145,'Carga People'!Z$2,0))</f>
        <v>0</v>
      </c>
      <c r="AA166" s="140">
        <f>IF(ISERROR(VLOOKUP($C166,'LINHA 4'!$C$6:$BM$75,'Carga People'!AA$2,0)),0,VLOOKUP($C166,'LINHA 4'!$C$6:$BM$75,'Carga People'!AA$2,0))+IF(ISERROR(VLOOKUP($C166,'LINHA 5'!$C$6:$BM$145,'Carga People'!AA$2,0)),0,VLOOKUP($C166,'LINHA 5'!$C$6:$BM$145,'Carga People'!AA$2,0))</f>
        <v>0</v>
      </c>
      <c r="AB166" s="140">
        <f>IF(ISERROR(VLOOKUP($C166,'LINHA 4'!$C$6:$BM$75,'Carga People'!AB$2,0)),0,VLOOKUP($C166,'LINHA 4'!$C$6:$BM$75,'Carga People'!AB$2,0))+IF(ISERROR(VLOOKUP($C166,'LINHA 5'!$C$6:$BM$145,'Carga People'!AB$2,0)),0,VLOOKUP($C166,'LINHA 5'!$C$6:$BM$145,'Carga People'!AB$2,0))</f>
        <v>0</v>
      </c>
      <c r="AC166" s="140">
        <f>IF(ISERROR(VLOOKUP($C166,'LINHA 4'!$C$6:$BM$75,'Carga People'!AC$2,0)),0,VLOOKUP($C166,'LINHA 4'!$C$6:$BM$75,'Carga People'!AC$2,0))+IF(ISERROR(VLOOKUP($C166,'LINHA 5'!$C$6:$BM$145,'Carga People'!AC$2,0)),0,VLOOKUP($C166,'LINHA 5'!$C$6:$BM$145,'Carga People'!AC$2,0))</f>
        <v>0</v>
      </c>
      <c r="AD166" s="140">
        <f>IF(ISERROR(VLOOKUP($C166,'LINHA 4'!$C$6:$BM$75,'Carga People'!AD$2,0)),0,VLOOKUP($C166,'LINHA 4'!$C$6:$BM$75,'Carga People'!AD$2,0))+IF(ISERROR(VLOOKUP($C166,'LINHA 5'!$C$6:$BM$145,'Carga People'!AD$2,0)),0,VLOOKUP($C166,'LINHA 5'!$C$6:$BM$145,'Carga People'!AD$2,0))</f>
        <v>0</v>
      </c>
      <c r="AE166" s="140">
        <f>IF(ISERROR(VLOOKUP($C166,'LINHA 4'!$C$6:$BM$75,'Carga People'!AE$2,0)),0,VLOOKUP($C166,'LINHA 4'!$C$6:$BM$75,'Carga People'!AE$2,0))+IF(ISERROR(VLOOKUP($C166,'LINHA 5'!$C$6:$BM$145,'Carga People'!AE$2,0)),0,VLOOKUP($C166,'LINHA 5'!$C$6:$BM$145,'Carga People'!AE$2,0))</f>
        <v>0</v>
      </c>
      <c r="AF166" s="140">
        <f>IF(ISERROR(VLOOKUP($C166,'LINHA 4'!$C$6:$BM$75,'Carga People'!AF$2,0)),0,VLOOKUP($C166,'LINHA 4'!$C$6:$BM$75,'Carga People'!AF$2,0))+IF(ISERROR(VLOOKUP($C166,'LINHA 5'!$C$6:$BM$145,'Carga People'!AF$2,0)),0,VLOOKUP($C166,'LINHA 5'!$C$6:$BM$145,'Carga People'!AF$2,0))</f>
        <v>0</v>
      </c>
      <c r="AG166" s="140">
        <f>IF(ISERROR(VLOOKUP($C166,'LINHA 4'!$C$6:$BM$75,'Carga People'!AG$2,0)),0,VLOOKUP($C166,'LINHA 4'!$C$6:$BM$75,'Carga People'!AG$2,0))+IF(ISERROR(VLOOKUP($C166,'LINHA 5'!$C$6:$BM$145,'Carga People'!AG$2,0)),0,VLOOKUP($C166,'LINHA 5'!$C$6:$BM$145,'Carga People'!AG$2,0))</f>
        <v>0</v>
      </c>
      <c r="AH166" s="140">
        <f>IF(ISERROR(VLOOKUP($C166,'LINHA 4'!$C$6:$BM$75,'Carga People'!AH$2,0)),0,VLOOKUP($C166,'LINHA 4'!$C$6:$BM$75,'Carga People'!AH$2,0))+IF(ISERROR(VLOOKUP($C166,'LINHA 5'!$C$6:$BM$145,'Carga People'!AH$2,0)),0,VLOOKUP($C166,'LINHA 5'!$C$6:$BM$145,'Carga People'!AH$2,0))</f>
        <v>0</v>
      </c>
      <c r="AI166" s="140">
        <f>IF(ISERROR(VLOOKUP($C166,'LINHA 4'!$C$6:$BM$75,'Carga People'!AI$2,0)),0,VLOOKUP($C166,'LINHA 4'!$C$6:$BM$75,'Carga People'!AI$2,0))+IF(ISERROR(VLOOKUP($C166,'LINHA 5'!$C$6:$BM$145,'Carga People'!AI$2,0)),0,VLOOKUP($C166,'LINHA 5'!$C$6:$BM$145,'Carga People'!AI$2,0))</f>
        <v>0</v>
      </c>
      <c r="AJ166" s="140">
        <f>IF(ISERROR(VLOOKUP($C166,'LINHA 4'!$C$6:$BM$75,'Carga People'!AJ$2,0)),0,VLOOKUP($C166,'LINHA 4'!$C$6:$BM$75,'Carga People'!AJ$2,0))+IF(ISERROR(VLOOKUP($C166,'LINHA 5'!$C$6:$BM$145,'Carga People'!AJ$2,0)),0,VLOOKUP($C166,'LINHA 5'!$C$6:$BM$145,'Carga People'!AJ$2,0))</f>
        <v>0</v>
      </c>
      <c r="AK166" s="140">
        <f>IF(ISERROR(VLOOKUP($C166,'LINHA 4'!$C$6:$BM$75,'Carga People'!AK$2,0)),0,VLOOKUP($C166,'LINHA 4'!$C$6:$BM$75,'Carga People'!AK$2,0))+IF(ISERROR(VLOOKUP($C166,'LINHA 5'!$C$6:$BM$145,'Carga People'!AK$2,0)),0,VLOOKUP($C166,'LINHA 5'!$C$6:$BM$145,'Carga People'!AK$2,0))</f>
        <v>0</v>
      </c>
      <c r="AL166" s="140">
        <f>IF(ISERROR(VLOOKUP($C166,'LINHA 4'!$C$6:$BM$75,'Carga People'!AL$2,0)),0,VLOOKUP($C166,'LINHA 4'!$C$6:$BM$75,'Carga People'!AL$2,0))+IF(ISERROR(VLOOKUP($C166,'LINHA 5'!$C$6:$BM$145,'Carga People'!AL$2,0)),0,VLOOKUP($C166,'LINHA 5'!$C$6:$BM$145,'Carga People'!AL$2,0))</f>
        <v>0</v>
      </c>
      <c r="AM166" s="140">
        <f>IF(ISERROR(VLOOKUP($C166,'LINHA 4'!$C$6:$BM$75,'Carga People'!AM$2,0)),0,VLOOKUP($C166,'LINHA 4'!$C$6:$BM$75,'Carga People'!AM$2,0))+IF(ISERROR(VLOOKUP($C166,'LINHA 5'!$C$6:$BM$145,'Carga People'!AM$2,0)),0,VLOOKUP($C166,'LINHA 5'!$C$6:$BM$145,'Carga People'!AM$2,0))</f>
        <v>0</v>
      </c>
      <c r="AN166" s="140">
        <f>IF(ISERROR(VLOOKUP($C166,'LINHA 4'!$C$6:$BM$75,'Carga People'!AN$2,0)),0,VLOOKUP($C166,'LINHA 4'!$C$6:$BM$75,'Carga People'!AN$2,0))+IF(ISERROR(VLOOKUP($C166,'LINHA 5'!$C$6:$BM$145,'Carga People'!AN$2,0)),0,VLOOKUP($C166,'LINHA 5'!$C$6:$BM$145,'Carga People'!AN$2,0))</f>
        <v>0</v>
      </c>
      <c r="AO166" s="140">
        <f>IF(ISERROR(VLOOKUP($C166,'LINHA 4'!$C$6:$BM$75,'Carga People'!AO$2,0)),0,VLOOKUP($C166,'LINHA 4'!$C$6:$BM$75,'Carga People'!AO$2,0))+IF(ISERROR(VLOOKUP($C166,'LINHA 5'!$C$6:$BM$145,'Carga People'!AO$2,0)),0,VLOOKUP($C166,'LINHA 5'!$C$6:$BM$145,'Carga People'!AO$2,0))</f>
        <v>0</v>
      </c>
      <c r="AP166" s="140">
        <f>IF(ISERROR(VLOOKUP($C166,'LINHA 4'!$C$6:$BM$75,'Carga People'!AP$2,0)),0,VLOOKUP($C166,'LINHA 4'!$C$6:$BM$75,'Carga People'!AP$2,0))+IF(ISERROR(VLOOKUP($C166,'LINHA 5'!$C$6:$BM$145,'Carga People'!AP$2,0)),0,VLOOKUP($C166,'LINHA 5'!$C$6:$BM$145,'Carga People'!AP$2,0))</f>
        <v>0</v>
      </c>
      <c r="AQ166" s="140">
        <f>IF(ISERROR(VLOOKUP($C166,'LINHA 4'!$C$6:$BM$75,'Carga People'!AQ$2,0)),0,VLOOKUP($C166,'LINHA 4'!$C$6:$BM$75,'Carga People'!AQ$2,0))+IF(ISERROR(VLOOKUP($C166,'LINHA 5'!$C$6:$BM$145,'Carga People'!AQ$2,0)),0,VLOOKUP($C166,'LINHA 5'!$C$6:$BM$145,'Carga People'!AQ$2,0))</f>
        <v>0</v>
      </c>
      <c r="AR166" s="140">
        <f>IF(ISERROR(VLOOKUP($C166,'LINHA 4'!$C$6:$BM$75,'Carga People'!AR$2,0)),0,VLOOKUP($C166,'LINHA 4'!$C$6:$BM$75,'Carga People'!AR$2,0))+IF(ISERROR(VLOOKUP($C166,'LINHA 5'!$C$6:$BM$145,'Carga People'!AR$2,0)),0,VLOOKUP($C166,'LINHA 5'!$C$6:$BM$145,'Carga People'!AR$2,0))</f>
        <v>0</v>
      </c>
      <c r="AS166" s="140">
        <f>IF(ISERROR(VLOOKUP($C166,'LINHA 4'!$C$6:$BM$75,'Carga People'!AS$2,0)),0,VLOOKUP($C166,'LINHA 4'!$C$6:$BM$75,'Carga People'!AS$2,0))+IF(ISERROR(VLOOKUP($C166,'LINHA 5'!$C$6:$BM$145,'Carga People'!AS$2,0)),0,VLOOKUP($C166,'LINHA 5'!$C$6:$BM$145,'Carga People'!AS$2,0))</f>
        <v>0</v>
      </c>
      <c r="AT166" s="140">
        <f t="array" ref="AT166">IF(ISERROR(VLOOKUP($C166,'LINHA 4'!$C$6:$BM$52,'Carga People'!AT$2,0)),0,VLOOKUP($C166,'LINHA 4'!$C$6:$BM$52,'Carga People'!AT$2,0))</f>
        <v>0</v>
      </c>
      <c r="AU166" s="367">
        <f t="shared" si="21"/>
        <v>0</v>
      </c>
      <c r="AV166" s="780" t="str">
        <f t="shared" si="22"/>
        <v/>
      </c>
      <c r="AW166" s="90">
        <f>IF(D166="","",VLOOKUP(D166,MI_ME!$D$5:$AQ$336,39,0))</f>
        <v>0</v>
      </c>
      <c r="AX166" s="660"/>
    </row>
    <row r="167" spans="1:50" ht="18" hidden="1" customHeight="1" x14ac:dyDescent="0.3">
      <c r="A167" s="1792"/>
      <c r="B167" s="1537" t="s">
        <v>1135</v>
      </c>
      <c r="C167" s="779" t="s">
        <v>1136</v>
      </c>
      <c r="D167" s="779" t="s">
        <v>1137</v>
      </c>
      <c r="E167" s="1559">
        <v>926564296</v>
      </c>
      <c r="F167" s="770" t="s">
        <v>15</v>
      </c>
      <c r="G167" s="136"/>
      <c r="H167" s="137"/>
      <c r="I167" s="138"/>
      <c r="J167" s="139">
        <f>IF(ISERROR(VLOOKUP($C167,'LINHA 4'!$C$6:$BM$75,'Carga People'!J$2,0)),0,VLOOKUP($C167,'LINHA 4'!$C$6:$BM$75,'Carga People'!J$2,0))+IF(ISERROR(VLOOKUP($C167,'LINHA 5'!$C$6:$BM$145,'Carga People'!J$2,0)),0,VLOOKUP($C167,'LINHA 5'!$C$6:$BM$145,'Carga People'!J$2,0))</f>
        <v>0</v>
      </c>
      <c r="K167" s="140">
        <f>IF(ISERROR(VLOOKUP($C167,'LINHA 4'!$C$6:$BM$75,'Carga People'!K$2,0)),0,VLOOKUP($C167,'LINHA 4'!$C$6:$BM$75,'Carga People'!K$2,0))+IF(ISERROR(VLOOKUP($C167,'LINHA 5'!$C$6:$BM$145,'Carga People'!K$2,0)),0,VLOOKUP($C167,'LINHA 5'!$C$6:$BM$145,'Carga People'!K$2,0))</f>
        <v>0</v>
      </c>
      <c r="L167" s="140">
        <f>IF(ISERROR(VLOOKUP($C167,'LINHA 4'!$C$6:$BM$75,'Carga People'!L$2,0)),0,VLOOKUP($C167,'LINHA 4'!$C$6:$BM$75,'Carga People'!L$2,0))+IF(ISERROR(VLOOKUP($C167,'LINHA 5'!$C$6:$BM$145,'Carga People'!L$2,0)),0,VLOOKUP($C167,'LINHA 5'!$C$6:$BM$145,'Carga People'!L$2,0))</f>
        <v>0</v>
      </c>
      <c r="M167" s="140">
        <f>IF(ISERROR(VLOOKUP($C167,'LINHA 4'!$C$6:$BM$75,'Carga People'!M$2,0)),0,VLOOKUP($C167,'LINHA 4'!$C$6:$BM$75,'Carga People'!M$2,0))+IF(ISERROR(VLOOKUP($C167,'LINHA 5'!$C$6:$BM$145,'Carga People'!M$2,0)),0,VLOOKUP($C167,'LINHA 5'!$C$6:$BM$145,'Carga People'!M$2,0))</f>
        <v>0</v>
      </c>
      <c r="N167" s="140">
        <f>IF(ISERROR(VLOOKUP($C167,'LINHA 4'!$C$6:$BM$75,'Carga People'!N$2,0)),0,VLOOKUP($C167,'LINHA 4'!$C$6:$BM$75,'Carga People'!N$2,0))+IF(ISERROR(VLOOKUP($C167,'LINHA 5'!$C$6:$BM$145,'Carga People'!N$2,0)),0,VLOOKUP($C167,'LINHA 5'!$C$6:$BM$145,'Carga People'!N$2,0))</f>
        <v>0</v>
      </c>
      <c r="O167" s="140">
        <f>IF(ISERROR(VLOOKUP($C167,'LINHA 4'!$C$6:$BM$75,'Carga People'!O$2,0)),0,VLOOKUP($C167,'LINHA 4'!$C$6:$BM$75,'Carga People'!O$2,0))+IF(ISERROR(VLOOKUP($C167,'LINHA 5'!$C$6:$BM$145,'Carga People'!O$2,0)),0,VLOOKUP($C167,'LINHA 5'!$C$6:$BM$145,'Carga People'!O$2,0))</f>
        <v>0</v>
      </c>
      <c r="P167" s="140">
        <f>IF(ISERROR(VLOOKUP($C167,'LINHA 4'!$C$6:$BM$75,'Carga People'!P$2,0)),0,VLOOKUP($C167,'LINHA 4'!$C$6:$BM$75,'Carga People'!P$2,0))+IF(ISERROR(VLOOKUP($C167,'LINHA 5'!$C$6:$BM$145,'Carga People'!P$2,0)),0,VLOOKUP($C167,'LINHA 5'!$C$6:$BM$145,'Carga People'!P$2,0))</f>
        <v>0</v>
      </c>
      <c r="Q167" s="140">
        <f>IF(ISERROR(VLOOKUP($C167,'LINHA 4'!$C$6:$BM$75,'Carga People'!Q$2,0)),0,VLOOKUP($C167,'LINHA 4'!$C$6:$BM$75,'Carga People'!Q$2,0))+IF(ISERROR(VLOOKUP($C167,'LINHA 5'!$C$6:$BM$145,'Carga People'!Q$2,0)),0,VLOOKUP($C167,'LINHA 5'!$C$6:$BM$145,'Carga People'!Q$2,0))</f>
        <v>0</v>
      </c>
      <c r="R167" s="140">
        <f>IF(ISERROR(VLOOKUP($C167,'LINHA 4'!$C$6:$BM$75,'Carga People'!R$2,0)),0,VLOOKUP($C167,'LINHA 4'!$C$6:$BM$75,'Carga People'!R$2,0))+IF(ISERROR(VLOOKUP($C167,'LINHA 5'!$C$6:$BM$145,'Carga People'!R$2,0)),0,VLOOKUP($C167,'LINHA 5'!$C$6:$BM$145,'Carga People'!R$2,0))</f>
        <v>0</v>
      </c>
      <c r="S167" s="140">
        <f>IF(ISERROR(VLOOKUP($C167,'LINHA 4'!$C$6:$BM$75,'Carga People'!S$2,0)),0,VLOOKUP($C167,'LINHA 4'!$C$6:$BM$75,'Carga People'!S$2,0))+IF(ISERROR(VLOOKUP($C167,'LINHA 5'!$C$6:$BM$145,'Carga People'!S$2,0)),0,VLOOKUP($C167,'LINHA 5'!$C$6:$BM$145,'Carga People'!S$2,0))</f>
        <v>0</v>
      </c>
      <c r="T167" s="140">
        <f>IF(ISERROR(VLOOKUP($C167,'LINHA 4'!$C$6:$BM$75,'Carga People'!T$2,0)),0,VLOOKUP($C167,'LINHA 4'!$C$6:$BM$75,'Carga People'!T$2,0))+IF(ISERROR(VLOOKUP($C167,'LINHA 5'!$C$6:$BM$145,'Carga People'!T$2,0)),0,VLOOKUP($C167,'LINHA 5'!$C$6:$BM$145,'Carga People'!T$2,0))</f>
        <v>0</v>
      </c>
      <c r="U167" s="140">
        <f>IF(ISERROR(VLOOKUP($C167,'LINHA 4'!$C$6:$BM$75,'Carga People'!U$2,0)),0,VLOOKUP($C167,'LINHA 4'!$C$6:$BM$75,'Carga People'!U$2,0))+IF(ISERROR(VLOOKUP($C167,'LINHA 5'!$C$6:$BM$145,'Carga People'!U$2,0)),0,VLOOKUP($C167,'LINHA 5'!$C$6:$BM$145,'Carga People'!U$2,0))</f>
        <v>0</v>
      </c>
      <c r="V167" s="140">
        <f>IF(ISERROR(VLOOKUP($C167,'LINHA 4'!$C$6:$BM$75,'Carga People'!V$2,0)),0,VLOOKUP($C167,'LINHA 4'!$C$6:$BM$75,'Carga People'!V$2,0))+IF(ISERROR(VLOOKUP($C167,'LINHA 5'!$C$6:$BM$145,'Carga People'!V$2,0)),0,VLOOKUP($C167,'LINHA 5'!$C$6:$BM$145,'Carga People'!V$2,0))</f>
        <v>0</v>
      </c>
      <c r="W167" s="140">
        <f>IF(ISERROR(VLOOKUP($C167,'LINHA 4'!$C$6:$BM$75,'Carga People'!W$2,0)),0,VLOOKUP($C167,'LINHA 4'!$C$6:$BM$75,'Carga People'!W$2,0))+IF(ISERROR(VLOOKUP($C167,'LINHA 5'!$C$6:$BM$145,'Carga People'!W$2,0)),0,VLOOKUP($C167,'LINHA 5'!$C$6:$BM$145,'Carga People'!W$2,0))</f>
        <v>0</v>
      </c>
      <c r="X167" s="140">
        <f>IF(ISERROR(VLOOKUP($C167,'LINHA 4'!$C$6:$BM$75,'Carga People'!X$2,0)),0,VLOOKUP($C167,'LINHA 4'!$C$6:$BM$75,'Carga People'!X$2,0))+IF(ISERROR(VLOOKUP($C167,'LINHA 5'!$C$6:$BM$145,'Carga People'!X$2,0)),0,VLOOKUP($C167,'LINHA 5'!$C$6:$BM$145,'Carga People'!X$2,0))</f>
        <v>0</v>
      </c>
      <c r="Y167" s="140">
        <f>IF(ISERROR(VLOOKUP($C167,'LINHA 4'!$C$6:$BM$75,'Carga People'!Y$2,0)),0,VLOOKUP($C167,'LINHA 4'!$C$6:$BM$75,'Carga People'!Y$2,0))+IF(ISERROR(VLOOKUP($C167,'LINHA 5'!$C$6:$BM$145,'Carga People'!Y$2,0)),0,VLOOKUP($C167,'LINHA 5'!$C$6:$BM$145,'Carga People'!Y$2,0))</f>
        <v>0</v>
      </c>
      <c r="Z167" s="140">
        <f>IF(ISERROR(VLOOKUP($C167,'LINHA 4'!$C$6:$BM$75,'Carga People'!Z$2,0)),0,VLOOKUP($C167,'LINHA 4'!$C$6:$BM$75,'Carga People'!Z$2,0))+IF(ISERROR(VLOOKUP($C167,'LINHA 5'!$C$6:$BM$145,'Carga People'!Z$2,0)),0,VLOOKUP($C167,'LINHA 5'!$C$6:$BM$145,'Carga People'!Z$2,0))</f>
        <v>0</v>
      </c>
      <c r="AA167" s="140">
        <f>IF(ISERROR(VLOOKUP($C167,'LINHA 4'!$C$6:$BM$75,'Carga People'!AA$2,0)),0,VLOOKUP($C167,'LINHA 4'!$C$6:$BM$75,'Carga People'!AA$2,0))+IF(ISERROR(VLOOKUP($C167,'LINHA 5'!$C$6:$BM$145,'Carga People'!AA$2,0)),0,VLOOKUP($C167,'LINHA 5'!$C$6:$BM$145,'Carga People'!AA$2,0))</f>
        <v>0</v>
      </c>
      <c r="AB167" s="140">
        <f>IF(ISERROR(VLOOKUP($C167,'LINHA 4'!$C$6:$BM$75,'Carga People'!AB$2,0)),0,VLOOKUP($C167,'LINHA 4'!$C$6:$BM$75,'Carga People'!AB$2,0))+IF(ISERROR(VLOOKUP($C167,'LINHA 5'!$C$6:$BM$145,'Carga People'!AB$2,0)),0,VLOOKUP($C167,'LINHA 5'!$C$6:$BM$145,'Carga People'!AB$2,0))</f>
        <v>0</v>
      </c>
      <c r="AC167" s="140">
        <f>IF(ISERROR(VLOOKUP($C167,'LINHA 4'!$C$6:$BM$75,'Carga People'!AC$2,0)),0,VLOOKUP($C167,'LINHA 4'!$C$6:$BM$75,'Carga People'!AC$2,0))+IF(ISERROR(VLOOKUP($C167,'LINHA 5'!$C$6:$BM$145,'Carga People'!AC$2,0)),0,VLOOKUP($C167,'LINHA 5'!$C$6:$BM$145,'Carga People'!AC$2,0))</f>
        <v>0</v>
      </c>
      <c r="AD167" s="140">
        <f>IF(ISERROR(VLOOKUP($C167,'LINHA 4'!$C$6:$BM$75,'Carga People'!AD$2,0)),0,VLOOKUP($C167,'LINHA 4'!$C$6:$BM$75,'Carga People'!AD$2,0))+IF(ISERROR(VLOOKUP($C167,'LINHA 5'!$C$6:$BM$145,'Carga People'!AD$2,0)),0,VLOOKUP($C167,'LINHA 5'!$C$6:$BM$145,'Carga People'!AD$2,0))</f>
        <v>0</v>
      </c>
      <c r="AE167" s="140">
        <f>IF(ISERROR(VLOOKUP($C167,'LINHA 4'!$C$6:$BM$75,'Carga People'!AE$2,0)),0,VLOOKUP($C167,'LINHA 4'!$C$6:$BM$75,'Carga People'!AE$2,0))+IF(ISERROR(VLOOKUP($C167,'LINHA 5'!$C$6:$BM$145,'Carga People'!AE$2,0)),0,VLOOKUP($C167,'LINHA 5'!$C$6:$BM$145,'Carga People'!AE$2,0))</f>
        <v>0</v>
      </c>
      <c r="AF167" s="140">
        <f>IF(ISERROR(VLOOKUP($C167,'LINHA 4'!$C$6:$BM$75,'Carga People'!AF$2,0)),0,VLOOKUP($C167,'LINHA 4'!$C$6:$BM$75,'Carga People'!AF$2,0))+IF(ISERROR(VLOOKUP($C167,'LINHA 5'!$C$6:$BM$145,'Carga People'!AF$2,0)),0,VLOOKUP($C167,'LINHA 5'!$C$6:$BM$145,'Carga People'!AF$2,0))</f>
        <v>0</v>
      </c>
      <c r="AG167" s="140">
        <f>IF(ISERROR(VLOOKUP($C167,'LINHA 4'!$C$6:$BM$75,'Carga People'!AG$2,0)),0,VLOOKUP($C167,'LINHA 4'!$C$6:$BM$75,'Carga People'!AG$2,0))+IF(ISERROR(VLOOKUP($C167,'LINHA 5'!$C$6:$BM$145,'Carga People'!AG$2,0)),0,VLOOKUP($C167,'LINHA 5'!$C$6:$BM$145,'Carga People'!AG$2,0))</f>
        <v>0</v>
      </c>
      <c r="AH167" s="140">
        <f>IF(ISERROR(VLOOKUP($C167,'LINHA 4'!$C$6:$BM$75,'Carga People'!AH$2,0)),0,VLOOKUP($C167,'LINHA 4'!$C$6:$BM$75,'Carga People'!AH$2,0))+IF(ISERROR(VLOOKUP($C167,'LINHA 5'!$C$6:$BM$145,'Carga People'!AH$2,0)),0,VLOOKUP($C167,'LINHA 5'!$C$6:$BM$145,'Carga People'!AH$2,0))</f>
        <v>0</v>
      </c>
      <c r="AI167" s="140">
        <f>IF(ISERROR(VLOOKUP($C167,'LINHA 4'!$C$6:$BM$75,'Carga People'!AI$2,0)),0,VLOOKUP($C167,'LINHA 4'!$C$6:$BM$75,'Carga People'!AI$2,0))+IF(ISERROR(VLOOKUP($C167,'LINHA 5'!$C$6:$BM$145,'Carga People'!AI$2,0)),0,VLOOKUP($C167,'LINHA 5'!$C$6:$BM$145,'Carga People'!AI$2,0))</f>
        <v>0</v>
      </c>
      <c r="AJ167" s="140">
        <f>IF(ISERROR(VLOOKUP($C167,'LINHA 4'!$C$6:$BM$75,'Carga People'!AJ$2,0)),0,VLOOKUP($C167,'LINHA 4'!$C$6:$BM$75,'Carga People'!AJ$2,0))+IF(ISERROR(VLOOKUP($C167,'LINHA 5'!$C$6:$BM$145,'Carga People'!AJ$2,0)),0,VLOOKUP($C167,'LINHA 5'!$C$6:$BM$145,'Carga People'!AJ$2,0))</f>
        <v>0</v>
      </c>
      <c r="AK167" s="140">
        <f>IF(ISERROR(VLOOKUP($C167,'LINHA 4'!$C$6:$BM$75,'Carga People'!AK$2,0)),0,VLOOKUP($C167,'LINHA 4'!$C$6:$BM$75,'Carga People'!AK$2,0))+IF(ISERROR(VLOOKUP($C167,'LINHA 5'!$C$6:$BM$145,'Carga People'!AK$2,0)),0,VLOOKUP($C167,'LINHA 5'!$C$6:$BM$145,'Carga People'!AK$2,0))</f>
        <v>0</v>
      </c>
      <c r="AL167" s="140">
        <f>IF(ISERROR(VLOOKUP($C167,'LINHA 4'!$C$6:$BM$75,'Carga People'!AL$2,0)),0,VLOOKUP($C167,'LINHA 4'!$C$6:$BM$75,'Carga People'!AL$2,0))+IF(ISERROR(VLOOKUP($C167,'LINHA 5'!$C$6:$BM$145,'Carga People'!AL$2,0)),0,VLOOKUP($C167,'LINHA 5'!$C$6:$BM$145,'Carga People'!AL$2,0))</f>
        <v>0</v>
      </c>
      <c r="AM167" s="140">
        <f>IF(ISERROR(VLOOKUP($C167,'LINHA 4'!$C$6:$BM$75,'Carga People'!AM$2,0)),0,VLOOKUP($C167,'LINHA 4'!$C$6:$BM$75,'Carga People'!AM$2,0))+IF(ISERROR(VLOOKUP($C167,'LINHA 5'!$C$6:$BM$145,'Carga People'!AM$2,0)),0,VLOOKUP($C167,'LINHA 5'!$C$6:$BM$145,'Carga People'!AM$2,0))</f>
        <v>0</v>
      </c>
      <c r="AN167" s="140">
        <f>IF(ISERROR(VLOOKUP($C167,'LINHA 4'!$C$6:$BM$75,'Carga People'!AN$2,0)),0,VLOOKUP($C167,'LINHA 4'!$C$6:$BM$75,'Carga People'!AN$2,0))+IF(ISERROR(VLOOKUP($C167,'LINHA 5'!$C$6:$BM$145,'Carga People'!AN$2,0)),0,VLOOKUP($C167,'LINHA 5'!$C$6:$BM$145,'Carga People'!AN$2,0))</f>
        <v>0</v>
      </c>
      <c r="AO167" s="140">
        <f>IF(ISERROR(VLOOKUP($C167,'LINHA 4'!$C$6:$BM$75,'Carga People'!AO$2,0)),0,VLOOKUP($C167,'LINHA 4'!$C$6:$BM$75,'Carga People'!AO$2,0))+IF(ISERROR(VLOOKUP($C167,'LINHA 5'!$C$6:$BM$145,'Carga People'!AO$2,0)),0,VLOOKUP($C167,'LINHA 5'!$C$6:$BM$145,'Carga People'!AO$2,0))</f>
        <v>0</v>
      </c>
      <c r="AP167" s="140">
        <f>IF(ISERROR(VLOOKUP($C167,'LINHA 4'!$C$6:$BM$75,'Carga People'!AP$2,0)),0,VLOOKUP($C167,'LINHA 4'!$C$6:$BM$75,'Carga People'!AP$2,0))+IF(ISERROR(VLOOKUP($C167,'LINHA 5'!$C$6:$BM$145,'Carga People'!AP$2,0)),0,VLOOKUP($C167,'LINHA 5'!$C$6:$BM$145,'Carga People'!AP$2,0))</f>
        <v>0</v>
      </c>
      <c r="AQ167" s="140">
        <f>IF(ISERROR(VLOOKUP($C167,'LINHA 4'!$C$6:$BM$75,'Carga People'!AQ$2,0)),0,VLOOKUP($C167,'LINHA 4'!$C$6:$BM$75,'Carga People'!AQ$2,0))+IF(ISERROR(VLOOKUP($C167,'LINHA 5'!$C$6:$BM$145,'Carga People'!AQ$2,0)),0,VLOOKUP($C167,'LINHA 5'!$C$6:$BM$145,'Carga People'!AQ$2,0))</f>
        <v>0</v>
      </c>
      <c r="AR167" s="140">
        <f>IF(ISERROR(VLOOKUP($C167,'LINHA 4'!$C$6:$BM$75,'Carga People'!AR$2,0)),0,VLOOKUP($C167,'LINHA 4'!$C$6:$BM$75,'Carga People'!AR$2,0))+IF(ISERROR(VLOOKUP($C167,'LINHA 5'!$C$6:$BM$145,'Carga People'!AR$2,0)),0,VLOOKUP($C167,'LINHA 5'!$C$6:$BM$145,'Carga People'!AR$2,0))</f>
        <v>0</v>
      </c>
      <c r="AS167" s="140">
        <f>IF(ISERROR(VLOOKUP($C167,'LINHA 4'!$C$6:$BM$75,'Carga People'!AS$2,0)),0,VLOOKUP($C167,'LINHA 4'!$C$6:$BM$75,'Carga People'!AS$2,0))+IF(ISERROR(VLOOKUP($C167,'LINHA 5'!$C$6:$BM$145,'Carga People'!AS$2,0)),0,VLOOKUP($C167,'LINHA 5'!$C$6:$BM$145,'Carga People'!AS$2,0))</f>
        <v>0</v>
      </c>
      <c r="AT167" s="140">
        <f t="array" ref="AT167">IF(ISERROR(VLOOKUP($C167,'LINHA 4'!$C$6:$BM$52,'Carga People'!AT$2,0)),0,VLOOKUP($C167,'LINHA 4'!$C$6:$BM$52,'Carga People'!AT$2,0))</f>
        <v>0</v>
      </c>
      <c r="AU167" s="367">
        <f t="shared" si="21"/>
        <v>0</v>
      </c>
      <c r="AV167" s="780" t="str">
        <f t="shared" si="22"/>
        <v/>
      </c>
      <c r="AW167" s="90">
        <f>IF(D167="","",VLOOKUP(D167,MI_ME!$D$5:$AQ$336,39,0))</f>
        <v>0</v>
      </c>
      <c r="AX167" s="660"/>
    </row>
    <row r="168" spans="1:50" ht="18" hidden="1" customHeight="1" x14ac:dyDescent="0.3">
      <c r="A168" s="1792"/>
      <c r="B168" s="1537" t="s">
        <v>1135</v>
      </c>
      <c r="C168" s="779" t="s">
        <v>1138</v>
      </c>
      <c r="D168" s="779" t="s">
        <v>1139</v>
      </c>
      <c r="E168" s="1559">
        <v>926564297</v>
      </c>
      <c r="F168" s="28" t="s">
        <v>15</v>
      </c>
      <c r="G168" s="136"/>
      <c r="H168" s="137"/>
      <c r="I168" s="138"/>
      <c r="J168" s="139">
        <f>IF(ISERROR(VLOOKUP($C168,'LINHA 4'!$C$6:$BM$75,'Carga People'!J$2,0)),0,VLOOKUP($C168,'LINHA 4'!$C$6:$BM$75,'Carga People'!J$2,0))+IF(ISERROR(VLOOKUP($C168,'LINHA 5'!$C$6:$BM$145,'Carga People'!J$2,0)),0,VLOOKUP($C168,'LINHA 5'!$C$6:$BM$145,'Carga People'!J$2,0))</f>
        <v>0</v>
      </c>
      <c r="K168" s="140">
        <f>IF(ISERROR(VLOOKUP($C168,'LINHA 4'!$C$6:$BM$75,'Carga People'!K$2,0)),0,VLOOKUP($C168,'LINHA 4'!$C$6:$BM$75,'Carga People'!K$2,0))+IF(ISERROR(VLOOKUP($C168,'LINHA 5'!$C$6:$BM$145,'Carga People'!K$2,0)),0,VLOOKUP($C168,'LINHA 5'!$C$6:$BM$145,'Carga People'!K$2,0))</f>
        <v>0</v>
      </c>
      <c r="L168" s="140">
        <f>IF(ISERROR(VLOOKUP($C168,'LINHA 4'!$C$6:$BM$75,'Carga People'!L$2,0)),0,VLOOKUP($C168,'LINHA 4'!$C$6:$BM$75,'Carga People'!L$2,0))+IF(ISERROR(VLOOKUP($C168,'LINHA 5'!$C$6:$BM$145,'Carga People'!L$2,0)),0,VLOOKUP($C168,'LINHA 5'!$C$6:$BM$145,'Carga People'!L$2,0))</f>
        <v>0</v>
      </c>
      <c r="M168" s="140">
        <f>IF(ISERROR(VLOOKUP($C168,'LINHA 4'!$C$6:$BM$75,'Carga People'!M$2,0)),0,VLOOKUP($C168,'LINHA 4'!$C$6:$BM$75,'Carga People'!M$2,0))+IF(ISERROR(VLOOKUP($C168,'LINHA 5'!$C$6:$BM$145,'Carga People'!M$2,0)),0,VLOOKUP($C168,'LINHA 5'!$C$6:$BM$145,'Carga People'!M$2,0))</f>
        <v>0</v>
      </c>
      <c r="N168" s="140">
        <f>IF(ISERROR(VLOOKUP($C168,'LINHA 4'!$C$6:$BM$75,'Carga People'!N$2,0)),0,VLOOKUP($C168,'LINHA 4'!$C$6:$BM$75,'Carga People'!N$2,0))+IF(ISERROR(VLOOKUP($C168,'LINHA 5'!$C$6:$BM$145,'Carga People'!N$2,0)),0,VLOOKUP($C168,'LINHA 5'!$C$6:$BM$145,'Carga People'!N$2,0))</f>
        <v>0</v>
      </c>
      <c r="O168" s="140">
        <f>IF(ISERROR(VLOOKUP($C168,'LINHA 4'!$C$6:$BM$75,'Carga People'!O$2,0)),0,VLOOKUP($C168,'LINHA 4'!$C$6:$BM$75,'Carga People'!O$2,0))+IF(ISERROR(VLOOKUP($C168,'LINHA 5'!$C$6:$BM$145,'Carga People'!O$2,0)),0,VLOOKUP($C168,'LINHA 5'!$C$6:$BM$145,'Carga People'!O$2,0))</f>
        <v>0</v>
      </c>
      <c r="P168" s="140">
        <f>IF(ISERROR(VLOOKUP($C168,'LINHA 4'!$C$6:$BM$75,'Carga People'!P$2,0)),0,VLOOKUP($C168,'LINHA 4'!$C$6:$BM$75,'Carga People'!P$2,0))+IF(ISERROR(VLOOKUP($C168,'LINHA 5'!$C$6:$BM$145,'Carga People'!P$2,0)),0,VLOOKUP($C168,'LINHA 5'!$C$6:$BM$145,'Carga People'!P$2,0))</f>
        <v>0</v>
      </c>
      <c r="Q168" s="140">
        <f>IF(ISERROR(VLOOKUP($C168,'LINHA 4'!$C$6:$BM$75,'Carga People'!Q$2,0)),0,VLOOKUP($C168,'LINHA 4'!$C$6:$BM$75,'Carga People'!Q$2,0))+IF(ISERROR(VLOOKUP($C168,'LINHA 5'!$C$6:$BM$145,'Carga People'!Q$2,0)),0,VLOOKUP($C168,'LINHA 5'!$C$6:$BM$145,'Carga People'!Q$2,0))</f>
        <v>0</v>
      </c>
      <c r="R168" s="140">
        <f>IF(ISERROR(VLOOKUP($C168,'LINHA 4'!$C$6:$BM$75,'Carga People'!R$2,0)),0,VLOOKUP($C168,'LINHA 4'!$C$6:$BM$75,'Carga People'!R$2,0))+IF(ISERROR(VLOOKUP($C168,'LINHA 5'!$C$6:$BM$145,'Carga People'!R$2,0)),0,VLOOKUP($C168,'LINHA 5'!$C$6:$BM$145,'Carga People'!R$2,0))</f>
        <v>0</v>
      </c>
      <c r="S168" s="140">
        <f>IF(ISERROR(VLOOKUP($C168,'LINHA 4'!$C$6:$BM$75,'Carga People'!S$2,0)),0,VLOOKUP($C168,'LINHA 4'!$C$6:$BM$75,'Carga People'!S$2,0))+IF(ISERROR(VLOOKUP($C168,'LINHA 5'!$C$6:$BM$145,'Carga People'!S$2,0)),0,VLOOKUP($C168,'LINHA 5'!$C$6:$BM$145,'Carga People'!S$2,0))</f>
        <v>0</v>
      </c>
      <c r="T168" s="140">
        <f>IF(ISERROR(VLOOKUP($C168,'LINHA 4'!$C$6:$BM$75,'Carga People'!T$2,0)),0,VLOOKUP($C168,'LINHA 4'!$C$6:$BM$75,'Carga People'!T$2,0))+IF(ISERROR(VLOOKUP($C168,'LINHA 5'!$C$6:$BM$145,'Carga People'!T$2,0)),0,VLOOKUP($C168,'LINHA 5'!$C$6:$BM$145,'Carga People'!T$2,0))</f>
        <v>0</v>
      </c>
      <c r="U168" s="140">
        <f>IF(ISERROR(VLOOKUP($C168,'LINHA 4'!$C$6:$BM$75,'Carga People'!U$2,0)),0,VLOOKUP($C168,'LINHA 4'!$C$6:$BM$75,'Carga People'!U$2,0))+IF(ISERROR(VLOOKUP($C168,'LINHA 5'!$C$6:$BM$145,'Carga People'!U$2,0)),0,VLOOKUP($C168,'LINHA 5'!$C$6:$BM$145,'Carga People'!U$2,0))</f>
        <v>0</v>
      </c>
      <c r="V168" s="140">
        <f>IF(ISERROR(VLOOKUP($C168,'LINHA 4'!$C$6:$BM$75,'Carga People'!V$2,0)),0,VLOOKUP($C168,'LINHA 4'!$C$6:$BM$75,'Carga People'!V$2,0))+IF(ISERROR(VLOOKUP($C168,'LINHA 5'!$C$6:$BM$145,'Carga People'!V$2,0)),0,VLOOKUP($C168,'LINHA 5'!$C$6:$BM$145,'Carga People'!V$2,0))</f>
        <v>0</v>
      </c>
      <c r="W168" s="140">
        <f>IF(ISERROR(VLOOKUP($C168,'LINHA 4'!$C$6:$BM$75,'Carga People'!W$2,0)),0,VLOOKUP($C168,'LINHA 4'!$C$6:$BM$75,'Carga People'!W$2,0))+IF(ISERROR(VLOOKUP($C168,'LINHA 5'!$C$6:$BM$145,'Carga People'!W$2,0)),0,VLOOKUP($C168,'LINHA 5'!$C$6:$BM$145,'Carga People'!W$2,0))</f>
        <v>0</v>
      </c>
      <c r="X168" s="140">
        <f>IF(ISERROR(VLOOKUP($C168,'LINHA 4'!$C$6:$BM$75,'Carga People'!X$2,0)),0,VLOOKUP($C168,'LINHA 4'!$C$6:$BM$75,'Carga People'!X$2,0))+IF(ISERROR(VLOOKUP($C168,'LINHA 5'!$C$6:$BM$145,'Carga People'!X$2,0)),0,VLOOKUP($C168,'LINHA 5'!$C$6:$BM$145,'Carga People'!X$2,0))</f>
        <v>0</v>
      </c>
      <c r="Y168" s="140">
        <f>IF(ISERROR(VLOOKUP($C168,'LINHA 4'!$C$6:$BM$75,'Carga People'!Y$2,0)),0,VLOOKUP($C168,'LINHA 4'!$C$6:$BM$75,'Carga People'!Y$2,0))+IF(ISERROR(VLOOKUP($C168,'LINHA 5'!$C$6:$BM$145,'Carga People'!Y$2,0)),0,VLOOKUP($C168,'LINHA 5'!$C$6:$BM$145,'Carga People'!Y$2,0))</f>
        <v>0</v>
      </c>
      <c r="Z168" s="140">
        <f>IF(ISERROR(VLOOKUP($C168,'LINHA 4'!$C$6:$BM$75,'Carga People'!Z$2,0)),0,VLOOKUP($C168,'LINHA 4'!$C$6:$BM$75,'Carga People'!Z$2,0))+IF(ISERROR(VLOOKUP($C168,'LINHA 5'!$C$6:$BM$145,'Carga People'!Z$2,0)),0,VLOOKUP($C168,'LINHA 5'!$C$6:$BM$145,'Carga People'!Z$2,0))</f>
        <v>0</v>
      </c>
      <c r="AA168" s="140">
        <f>IF(ISERROR(VLOOKUP($C168,'LINHA 4'!$C$6:$BM$75,'Carga People'!AA$2,0)),0,VLOOKUP($C168,'LINHA 4'!$C$6:$BM$75,'Carga People'!AA$2,0))+IF(ISERROR(VLOOKUP($C168,'LINHA 5'!$C$6:$BM$145,'Carga People'!AA$2,0)),0,VLOOKUP($C168,'LINHA 5'!$C$6:$BM$145,'Carga People'!AA$2,0))</f>
        <v>0</v>
      </c>
      <c r="AB168" s="140">
        <f>IF(ISERROR(VLOOKUP($C168,'LINHA 4'!$C$6:$BM$75,'Carga People'!AB$2,0)),0,VLOOKUP($C168,'LINHA 4'!$C$6:$BM$75,'Carga People'!AB$2,0))+IF(ISERROR(VLOOKUP($C168,'LINHA 5'!$C$6:$BM$145,'Carga People'!AB$2,0)),0,VLOOKUP($C168,'LINHA 5'!$C$6:$BM$145,'Carga People'!AB$2,0))</f>
        <v>0</v>
      </c>
      <c r="AC168" s="140">
        <f>IF(ISERROR(VLOOKUP($C168,'LINHA 4'!$C$6:$BM$75,'Carga People'!AC$2,0)),0,VLOOKUP($C168,'LINHA 4'!$C$6:$BM$75,'Carga People'!AC$2,0))+IF(ISERROR(VLOOKUP($C168,'LINHA 5'!$C$6:$BM$145,'Carga People'!AC$2,0)),0,VLOOKUP($C168,'LINHA 5'!$C$6:$BM$145,'Carga People'!AC$2,0))</f>
        <v>0</v>
      </c>
      <c r="AD168" s="140">
        <f>IF(ISERROR(VLOOKUP($C168,'LINHA 4'!$C$6:$BM$75,'Carga People'!AD$2,0)),0,VLOOKUP($C168,'LINHA 4'!$C$6:$BM$75,'Carga People'!AD$2,0))+IF(ISERROR(VLOOKUP($C168,'LINHA 5'!$C$6:$BM$145,'Carga People'!AD$2,0)),0,VLOOKUP($C168,'LINHA 5'!$C$6:$BM$145,'Carga People'!AD$2,0))</f>
        <v>0</v>
      </c>
      <c r="AE168" s="140">
        <f>IF(ISERROR(VLOOKUP($C168,'LINHA 4'!$C$6:$BM$75,'Carga People'!AE$2,0)),0,VLOOKUP($C168,'LINHA 4'!$C$6:$BM$75,'Carga People'!AE$2,0))+IF(ISERROR(VLOOKUP($C168,'LINHA 5'!$C$6:$BM$145,'Carga People'!AE$2,0)),0,VLOOKUP($C168,'LINHA 5'!$C$6:$BM$145,'Carga People'!AE$2,0))</f>
        <v>0</v>
      </c>
      <c r="AF168" s="140">
        <f>IF(ISERROR(VLOOKUP($C168,'LINHA 4'!$C$6:$BM$75,'Carga People'!AF$2,0)),0,VLOOKUP($C168,'LINHA 4'!$C$6:$BM$75,'Carga People'!AF$2,0))+IF(ISERROR(VLOOKUP($C168,'LINHA 5'!$C$6:$BM$145,'Carga People'!AF$2,0)),0,VLOOKUP($C168,'LINHA 5'!$C$6:$BM$145,'Carga People'!AF$2,0))</f>
        <v>0</v>
      </c>
      <c r="AG168" s="140">
        <f>IF(ISERROR(VLOOKUP($C168,'LINHA 4'!$C$6:$BM$75,'Carga People'!AG$2,0)),0,VLOOKUP($C168,'LINHA 4'!$C$6:$BM$75,'Carga People'!AG$2,0))+IF(ISERROR(VLOOKUP($C168,'LINHA 5'!$C$6:$BM$145,'Carga People'!AG$2,0)),0,VLOOKUP($C168,'LINHA 5'!$C$6:$BM$145,'Carga People'!AG$2,0))</f>
        <v>0</v>
      </c>
      <c r="AH168" s="140">
        <f>IF(ISERROR(VLOOKUP($C168,'LINHA 4'!$C$6:$BM$75,'Carga People'!AH$2,0)),0,VLOOKUP($C168,'LINHA 4'!$C$6:$BM$75,'Carga People'!AH$2,0))+IF(ISERROR(VLOOKUP($C168,'LINHA 5'!$C$6:$BM$145,'Carga People'!AH$2,0)),0,VLOOKUP($C168,'LINHA 5'!$C$6:$BM$145,'Carga People'!AH$2,0))</f>
        <v>0</v>
      </c>
      <c r="AI168" s="140">
        <f>IF(ISERROR(VLOOKUP($C168,'LINHA 4'!$C$6:$BM$75,'Carga People'!AI$2,0)),0,VLOOKUP($C168,'LINHA 4'!$C$6:$BM$75,'Carga People'!AI$2,0))+IF(ISERROR(VLOOKUP($C168,'LINHA 5'!$C$6:$BM$145,'Carga People'!AI$2,0)),0,VLOOKUP($C168,'LINHA 5'!$C$6:$BM$145,'Carga People'!AI$2,0))</f>
        <v>0</v>
      </c>
      <c r="AJ168" s="140">
        <f>IF(ISERROR(VLOOKUP($C168,'LINHA 4'!$C$6:$BM$75,'Carga People'!AJ$2,0)),0,VLOOKUP($C168,'LINHA 4'!$C$6:$BM$75,'Carga People'!AJ$2,0))+IF(ISERROR(VLOOKUP($C168,'LINHA 5'!$C$6:$BM$145,'Carga People'!AJ$2,0)),0,VLOOKUP($C168,'LINHA 5'!$C$6:$BM$145,'Carga People'!AJ$2,0))</f>
        <v>0</v>
      </c>
      <c r="AK168" s="140">
        <f>IF(ISERROR(VLOOKUP($C168,'LINHA 4'!$C$6:$BM$75,'Carga People'!AK$2,0)),0,VLOOKUP($C168,'LINHA 4'!$C$6:$BM$75,'Carga People'!AK$2,0))+IF(ISERROR(VLOOKUP($C168,'LINHA 5'!$C$6:$BM$145,'Carga People'!AK$2,0)),0,VLOOKUP($C168,'LINHA 5'!$C$6:$BM$145,'Carga People'!AK$2,0))</f>
        <v>0</v>
      </c>
      <c r="AL168" s="140">
        <f>IF(ISERROR(VLOOKUP($C168,'LINHA 4'!$C$6:$BM$75,'Carga People'!AL$2,0)),0,VLOOKUP($C168,'LINHA 4'!$C$6:$BM$75,'Carga People'!AL$2,0))+IF(ISERROR(VLOOKUP($C168,'LINHA 5'!$C$6:$BM$145,'Carga People'!AL$2,0)),0,VLOOKUP($C168,'LINHA 5'!$C$6:$BM$145,'Carga People'!AL$2,0))</f>
        <v>0</v>
      </c>
      <c r="AM168" s="140">
        <f>IF(ISERROR(VLOOKUP($C168,'LINHA 4'!$C$6:$BM$75,'Carga People'!AM$2,0)),0,VLOOKUP($C168,'LINHA 4'!$C$6:$BM$75,'Carga People'!AM$2,0))+IF(ISERROR(VLOOKUP($C168,'LINHA 5'!$C$6:$BM$145,'Carga People'!AM$2,0)),0,VLOOKUP($C168,'LINHA 5'!$C$6:$BM$145,'Carga People'!AM$2,0))</f>
        <v>0</v>
      </c>
      <c r="AN168" s="140">
        <f>IF(ISERROR(VLOOKUP($C168,'LINHA 4'!$C$6:$BM$75,'Carga People'!AN$2,0)),0,VLOOKUP($C168,'LINHA 4'!$C$6:$BM$75,'Carga People'!AN$2,0))+IF(ISERROR(VLOOKUP($C168,'LINHA 5'!$C$6:$BM$145,'Carga People'!AN$2,0)),0,VLOOKUP($C168,'LINHA 5'!$C$6:$BM$145,'Carga People'!AN$2,0))</f>
        <v>0</v>
      </c>
      <c r="AO168" s="140">
        <f>IF(ISERROR(VLOOKUP($C168,'LINHA 4'!$C$6:$BM$75,'Carga People'!AO$2,0)),0,VLOOKUP($C168,'LINHA 4'!$C$6:$BM$75,'Carga People'!AO$2,0))+IF(ISERROR(VLOOKUP($C168,'LINHA 5'!$C$6:$BM$145,'Carga People'!AO$2,0)),0,VLOOKUP($C168,'LINHA 5'!$C$6:$BM$145,'Carga People'!AO$2,0))</f>
        <v>0</v>
      </c>
      <c r="AP168" s="140">
        <f>IF(ISERROR(VLOOKUP($C168,'LINHA 4'!$C$6:$BM$75,'Carga People'!AP$2,0)),0,VLOOKUP($C168,'LINHA 4'!$C$6:$BM$75,'Carga People'!AP$2,0))+IF(ISERROR(VLOOKUP($C168,'LINHA 5'!$C$6:$BM$145,'Carga People'!AP$2,0)),0,VLOOKUP($C168,'LINHA 5'!$C$6:$BM$145,'Carga People'!AP$2,0))</f>
        <v>0</v>
      </c>
      <c r="AQ168" s="140">
        <f>IF(ISERROR(VLOOKUP($C168,'LINHA 4'!$C$6:$BM$75,'Carga People'!AQ$2,0)),0,VLOOKUP($C168,'LINHA 4'!$C$6:$BM$75,'Carga People'!AQ$2,0))+IF(ISERROR(VLOOKUP($C168,'LINHA 5'!$C$6:$BM$145,'Carga People'!AQ$2,0)),0,VLOOKUP($C168,'LINHA 5'!$C$6:$BM$145,'Carga People'!AQ$2,0))</f>
        <v>0</v>
      </c>
      <c r="AR168" s="140">
        <f>IF(ISERROR(VLOOKUP($C168,'LINHA 4'!$C$6:$BM$75,'Carga People'!AR$2,0)),0,VLOOKUP($C168,'LINHA 4'!$C$6:$BM$75,'Carga People'!AR$2,0))+IF(ISERROR(VLOOKUP($C168,'LINHA 5'!$C$6:$BM$145,'Carga People'!AR$2,0)),0,VLOOKUP($C168,'LINHA 5'!$C$6:$BM$145,'Carga People'!AR$2,0))</f>
        <v>0</v>
      </c>
      <c r="AS168" s="140">
        <f>IF(ISERROR(VLOOKUP($C168,'LINHA 4'!$C$6:$BM$75,'Carga People'!AS$2,0)),0,VLOOKUP($C168,'LINHA 4'!$C$6:$BM$75,'Carga People'!AS$2,0))+IF(ISERROR(VLOOKUP($C168,'LINHA 5'!$C$6:$BM$145,'Carga People'!AS$2,0)),0,VLOOKUP($C168,'LINHA 5'!$C$6:$BM$145,'Carga People'!AS$2,0))</f>
        <v>0</v>
      </c>
      <c r="AT168" s="140">
        <f>IF(ISERROR(VLOOKUP($C168,'LINHA 5'!$C$6:$BM$58,'Carga People'!AT$2,0)),0,VLOOKUP($C168,'LINHA 5'!$C$6:$BM$58,'Carga People'!AT$2,0))</f>
        <v>0</v>
      </c>
      <c r="AU168" s="367">
        <f t="shared" si="21"/>
        <v>0</v>
      </c>
      <c r="AV168" s="780" t="str">
        <f t="shared" si="22"/>
        <v/>
      </c>
      <c r="AW168" s="90">
        <f>IF(D168="","",VLOOKUP(D168,MI_ME!$D$5:$AQ$336,39,0))</f>
        <v>0</v>
      </c>
      <c r="AX168" s="660"/>
    </row>
    <row r="169" spans="1:50" ht="18" hidden="1" customHeight="1" x14ac:dyDescent="0.3">
      <c r="A169" s="1792"/>
      <c r="B169" s="1537" t="s">
        <v>1140</v>
      </c>
      <c r="C169" s="779" t="s">
        <v>1141</v>
      </c>
      <c r="D169" s="779" t="s">
        <v>1142</v>
      </c>
      <c r="E169" s="1559">
        <v>926564300</v>
      </c>
      <c r="F169" s="28" t="s">
        <v>15</v>
      </c>
      <c r="G169" s="136"/>
      <c r="H169" s="137"/>
      <c r="I169" s="138"/>
      <c r="J169" s="139">
        <f>IF(ISERROR(VLOOKUP($C169,'LINHA 4'!$C$6:$BM$75,'Carga People'!J$2,0)),0,VLOOKUP($C169,'LINHA 4'!$C$6:$BM$75,'Carga People'!J$2,0))+IF(ISERROR(VLOOKUP($C169,'LINHA 5'!$C$6:$BM$145,'Carga People'!J$2,0)),0,VLOOKUP($C169,'LINHA 5'!$C$6:$BM$145,'Carga People'!J$2,0))</f>
        <v>0</v>
      </c>
      <c r="K169" s="140">
        <f>IF(ISERROR(VLOOKUP($C169,'LINHA 4'!$C$6:$BM$75,'Carga People'!K$2,0)),0,VLOOKUP($C169,'LINHA 4'!$C$6:$BM$75,'Carga People'!K$2,0))+IF(ISERROR(VLOOKUP($C169,'LINHA 5'!$C$6:$BM$145,'Carga People'!K$2,0)),0,VLOOKUP($C169,'LINHA 5'!$C$6:$BM$145,'Carga People'!K$2,0))</f>
        <v>0</v>
      </c>
      <c r="L169" s="140">
        <f>IF(ISERROR(VLOOKUP($C169,'LINHA 4'!$C$6:$BM$75,'Carga People'!L$2,0)),0,VLOOKUP($C169,'LINHA 4'!$C$6:$BM$75,'Carga People'!L$2,0))+IF(ISERROR(VLOOKUP($C169,'LINHA 5'!$C$6:$BM$145,'Carga People'!L$2,0)),0,VLOOKUP($C169,'LINHA 5'!$C$6:$BM$145,'Carga People'!L$2,0))</f>
        <v>0</v>
      </c>
      <c r="M169" s="140">
        <f>IF(ISERROR(VLOOKUP($C169,'LINHA 4'!$C$6:$BM$75,'Carga People'!M$2,0)),0,VLOOKUP($C169,'LINHA 4'!$C$6:$BM$75,'Carga People'!M$2,0))+IF(ISERROR(VLOOKUP($C169,'LINHA 5'!$C$6:$BM$145,'Carga People'!M$2,0)),0,VLOOKUP($C169,'LINHA 5'!$C$6:$BM$145,'Carga People'!M$2,0))</f>
        <v>0</v>
      </c>
      <c r="N169" s="140">
        <f>IF(ISERROR(VLOOKUP($C169,'LINHA 4'!$C$6:$BM$75,'Carga People'!N$2,0)),0,VLOOKUP($C169,'LINHA 4'!$C$6:$BM$75,'Carga People'!N$2,0))+IF(ISERROR(VLOOKUP($C169,'LINHA 5'!$C$6:$BM$145,'Carga People'!N$2,0)),0,VLOOKUP($C169,'LINHA 5'!$C$6:$BM$145,'Carga People'!N$2,0))</f>
        <v>0</v>
      </c>
      <c r="O169" s="140">
        <f>IF(ISERROR(VLOOKUP($C169,'LINHA 4'!$C$6:$BM$75,'Carga People'!O$2,0)),0,VLOOKUP($C169,'LINHA 4'!$C$6:$BM$75,'Carga People'!O$2,0))+IF(ISERROR(VLOOKUP($C169,'LINHA 5'!$C$6:$BM$145,'Carga People'!O$2,0)),0,VLOOKUP($C169,'LINHA 5'!$C$6:$BM$145,'Carga People'!O$2,0))</f>
        <v>0</v>
      </c>
      <c r="P169" s="140">
        <f>IF(ISERROR(VLOOKUP($C169,'LINHA 4'!$C$6:$BM$75,'Carga People'!P$2,0)),0,VLOOKUP($C169,'LINHA 4'!$C$6:$BM$75,'Carga People'!P$2,0))+IF(ISERROR(VLOOKUP($C169,'LINHA 5'!$C$6:$BM$145,'Carga People'!P$2,0)),0,VLOOKUP($C169,'LINHA 5'!$C$6:$BM$145,'Carga People'!P$2,0))</f>
        <v>0</v>
      </c>
      <c r="Q169" s="140">
        <f>IF(ISERROR(VLOOKUP($C169,'LINHA 4'!$C$6:$BM$75,'Carga People'!Q$2,0)),0,VLOOKUP($C169,'LINHA 4'!$C$6:$BM$75,'Carga People'!Q$2,0))+IF(ISERROR(VLOOKUP($C169,'LINHA 5'!$C$6:$BM$145,'Carga People'!Q$2,0)),0,VLOOKUP($C169,'LINHA 5'!$C$6:$BM$145,'Carga People'!Q$2,0))</f>
        <v>0</v>
      </c>
      <c r="R169" s="140">
        <f>IF(ISERROR(VLOOKUP($C169,'LINHA 4'!$C$6:$BM$75,'Carga People'!R$2,0)),0,VLOOKUP($C169,'LINHA 4'!$C$6:$BM$75,'Carga People'!R$2,0))+IF(ISERROR(VLOOKUP($C169,'LINHA 5'!$C$6:$BM$145,'Carga People'!R$2,0)),0,VLOOKUP($C169,'LINHA 5'!$C$6:$BM$145,'Carga People'!R$2,0))</f>
        <v>0</v>
      </c>
      <c r="S169" s="140">
        <f>IF(ISERROR(VLOOKUP($C169,'LINHA 4'!$C$6:$BM$75,'Carga People'!S$2,0)),0,VLOOKUP($C169,'LINHA 4'!$C$6:$BM$75,'Carga People'!S$2,0))+IF(ISERROR(VLOOKUP($C169,'LINHA 5'!$C$6:$BM$145,'Carga People'!S$2,0)),0,VLOOKUP($C169,'LINHA 5'!$C$6:$BM$145,'Carga People'!S$2,0))</f>
        <v>0</v>
      </c>
      <c r="T169" s="140">
        <f>IF(ISERROR(VLOOKUP($C169,'LINHA 4'!$C$6:$BM$75,'Carga People'!T$2,0)),0,VLOOKUP($C169,'LINHA 4'!$C$6:$BM$75,'Carga People'!T$2,0))+IF(ISERROR(VLOOKUP($C169,'LINHA 5'!$C$6:$BM$145,'Carga People'!T$2,0)),0,VLOOKUP($C169,'LINHA 5'!$C$6:$BM$145,'Carga People'!T$2,0))</f>
        <v>0</v>
      </c>
      <c r="U169" s="140">
        <f>IF(ISERROR(VLOOKUP($C169,'LINHA 4'!$C$6:$BM$75,'Carga People'!U$2,0)),0,VLOOKUP($C169,'LINHA 4'!$C$6:$BM$75,'Carga People'!U$2,0))+IF(ISERROR(VLOOKUP($C169,'LINHA 5'!$C$6:$BM$145,'Carga People'!U$2,0)),0,VLOOKUP($C169,'LINHA 5'!$C$6:$BM$145,'Carga People'!U$2,0))</f>
        <v>0</v>
      </c>
      <c r="V169" s="140">
        <f>IF(ISERROR(VLOOKUP($C169,'LINHA 4'!$C$6:$BM$75,'Carga People'!V$2,0)),0,VLOOKUP($C169,'LINHA 4'!$C$6:$BM$75,'Carga People'!V$2,0))+IF(ISERROR(VLOOKUP($C169,'LINHA 5'!$C$6:$BM$145,'Carga People'!V$2,0)),0,VLOOKUP($C169,'LINHA 5'!$C$6:$BM$145,'Carga People'!V$2,0))</f>
        <v>0</v>
      </c>
      <c r="W169" s="140">
        <f>IF(ISERROR(VLOOKUP($C169,'LINHA 4'!$C$6:$BM$75,'Carga People'!W$2,0)),0,VLOOKUP($C169,'LINHA 4'!$C$6:$BM$75,'Carga People'!W$2,0))+IF(ISERROR(VLOOKUP($C169,'LINHA 5'!$C$6:$BM$145,'Carga People'!W$2,0)),0,VLOOKUP($C169,'LINHA 5'!$C$6:$BM$145,'Carga People'!W$2,0))</f>
        <v>0</v>
      </c>
      <c r="X169" s="140">
        <f>IF(ISERROR(VLOOKUP($C169,'LINHA 4'!$C$6:$BM$75,'Carga People'!X$2,0)),0,VLOOKUP($C169,'LINHA 4'!$C$6:$BM$75,'Carga People'!X$2,0))+IF(ISERROR(VLOOKUP($C169,'LINHA 5'!$C$6:$BM$145,'Carga People'!X$2,0)),0,VLOOKUP($C169,'LINHA 5'!$C$6:$BM$145,'Carga People'!X$2,0))</f>
        <v>0</v>
      </c>
      <c r="Y169" s="140">
        <f>IF(ISERROR(VLOOKUP($C169,'LINHA 4'!$C$6:$BM$75,'Carga People'!Y$2,0)),0,VLOOKUP($C169,'LINHA 4'!$C$6:$BM$75,'Carga People'!Y$2,0))+IF(ISERROR(VLOOKUP($C169,'LINHA 5'!$C$6:$BM$145,'Carga People'!Y$2,0)),0,VLOOKUP($C169,'LINHA 5'!$C$6:$BM$145,'Carga People'!Y$2,0))</f>
        <v>0</v>
      </c>
      <c r="Z169" s="140">
        <f>IF(ISERROR(VLOOKUP($C169,'LINHA 4'!$C$6:$BM$75,'Carga People'!Z$2,0)),0,VLOOKUP($C169,'LINHA 4'!$C$6:$BM$75,'Carga People'!Z$2,0))+IF(ISERROR(VLOOKUP($C169,'LINHA 5'!$C$6:$BM$145,'Carga People'!Z$2,0)),0,VLOOKUP($C169,'LINHA 5'!$C$6:$BM$145,'Carga People'!Z$2,0))</f>
        <v>0</v>
      </c>
      <c r="AA169" s="140">
        <f>IF(ISERROR(VLOOKUP($C169,'LINHA 4'!$C$6:$BM$75,'Carga People'!AA$2,0)),0,VLOOKUP($C169,'LINHA 4'!$C$6:$BM$75,'Carga People'!AA$2,0))+IF(ISERROR(VLOOKUP($C169,'LINHA 5'!$C$6:$BM$145,'Carga People'!AA$2,0)),0,VLOOKUP($C169,'LINHA 5'!$C$6:$BM$145,'Carga People'!AA$2,0))</f>
        <v>0</v>
      </c>
      <c r="AB169" s="140">
        <f>IF(ISERROR(VLOOKUP($C169,'LINHA 4'!$C$6:$BM$75,'Carga People'!AB$2,0)),0,VLOOKUP($C169,'LINHA 4'!$C$6:$BM$75,'Carga People'!AB$2,0))+IF(ISERROR(VLOOKUP($C169,'LINHA 5'!$C$6:$BM$145,'Carga People'!AB$2,0)),0,VLOOKUP($C169,'LINHA 5'!$C$6:$BM$145,'Carga People'!AB$2,0))</f>
        <v>0</v>
      </c>
      <c r="AC169" s="140">
        <f>IF(ISERROR(VLOOKUP($C169,'LINHA 4'!$C$6:$BM$75,'Carga People'!AC$2,0)),0,VLOOKUP($C169,'LINHA 4'!$C$6:$BM$75,'Carga People'!AC$2,0))+IF(ISERROR(VLOOKUP($C169,'LINHA 5'!$C$6:$BM$145,'Carga People'!AC$2,0)),0,VLOOKUP($C169,'LINHA 5'!$C$6:$BM$145,'Carga People'!AC$2,0))</f>
        <v>0</v>
      </c>
      <c r="AD169" s="140">
        <f>IF(ISERROR(VLOOKUP($C169,'LINHA 4'!$C$6:$BM$75,'Carga People'!AD$2,0)),0,VLOOKUP($C169,'LINHA 4'!$C$6:$BM$75,'Carga People'!AD$2,0))+IF(ISERROR(VLOOKUP($C169,'LINHA 5'!$C$6:$BM$145,'Carga People'!AD$2,0)),0,VLOOKUP($C169,'LINHA 5'!$C$6:$BM$145,'Carga People'!AD$2,0))</f>
        <v>0</v>
      </c>
      <c r="AE169" s="140">
        <f>IF(ISERROR(VLOOKUP($C169,'LINHA 4'!$C$6:$BM$75,'Carga People'!AE$2,0)),0,VLOOKUP($C169,'LINHA 4'!$C$6:$BM$75,'Carga People'!AE$2,0))+IF(ISERROR(VLOOKUP($C169,'LINHA 5'!$C$6:$BM$145,'Carga People'!AE$2,0)),0,VLOOKUP($C169,'LINHA 5'!$C$6:$BM$145,'Carga People'!AE$2,0))</f>
        <v>0</v>
      </c>
      <c r="AF169" s="140">
        <f>IF(ISERROR(VLOOKUP($C169,'LINHA 4'!$C$6:$BM$75,'Carga People'!AF$2,0)),0,VLOOKUP($C169,'LINHA 4'!$C$6:$BM$75,'Carga People'!AF$2,0))+IF(ISERROR(VLOOKUP($C169,'LINHA 5'!$C$6:$BM$145,'Carga People'!AF$2,0)),0,VLOOKUP($C169,'LINHA 5'!$C$6:$BM$145,'Carga People'!AF$2,0))</f>
        <v>0</v>
      </c>
      <c r="AG169" s="140">
        <f>IF(ISERROR(VLOOKUP($C169,'LINHA 4'!$C$6:$BM$75,'Carga People'!AG$2,0)),0,VLOOKUP($C169,'LINHA 4'!$C$6:$BM$75,'Carga People'!AG$2,0))+IF(ISERROR(VLOOKUP($C169,'LINHA 5'!$C$6:$BM$145,'Carga People'!AG$2,0)),0,VLOOKUP($C169,'LINHA 5'!$C$6:$BM$145,'Carga People'!AG$2,0))</f>
        <v>0</v>
      </c>
      <c r="AH169" s="140">
        <f>IF(ISERROR(VLOOKUP($C169,'LINHA 4'!$C$6:$BM$75,'Carga People'!AH$2,0)),0,VLOOKUP($C169,'LINHA 4'!$C$6:$BM$75,'Carga People'!AH$2,0))+IF(ISERROR(VLOOKUP($C169,'LINHA 5'!$C$6:$BM$145,'Carga People'!AH$2,0)),0,VLOOKUP($C169,'LINHA 5'!$C$6:$BM$145,'Carga People'!AH$2,0))</f>
        <v>0</v>
      </c>
      <c r="AI169" s="140">
        <f>IF(ISERROR(VLOOKUP($C169,'LINHA 4'!$C$6:$BM$75,'Carga People'!AI$2,0)),0,VLOOKUP($C169,'LINHA 4'!$C$6:$BM$75,'Carga People'!AI$2,0))+IF(ISERROR(VLOOKUP($C169,'LINHA 5'!$C$6:$BM$145,'Carga People'!AI$2,0)),0,VLOOKUP($C169,'LINHA 5'!$C$6:$BM$145,'Carga People'!AI$2,0))</f>
        <v>0</v>
      </c>
      <c r="AJ169" s="140">
        <f>IF(ISERROR(VLOOKUP($C169,'LINHA 4'!$C$6:$BM$75,'Carga People'!AJ$2,0)),0,VLOOKUP($C169,'LINHA 4'!$C$6:$BM$75,'Carga People'!AJ$2,0))+IF(ISERROR(VLOOKUP($C169,'LINHA 5'!$C$6:$BM$145,'Carga People'!AJ$2,0)),0,VLOOKUP($C169,'LINHA 5'!$C$6:$BM$145,'Carga People'!AJ$2,0))</f>
        <v>0</v>
      </c>
      <c r="AK169" s="140">
        <f>IF(ISERROR(VLOOKUP($C169,'LINHA 4'!$C$6:$BM$75,'Carga People'!AK$2,0)),0,VLOOKUP($C169,'LINHA 4'!$C$6:$BM$75,'Carga People'!AK$2,0))+IF(ISERROR(VLOOKUP($C169,'LINHA 5'!$C$6:$BM$145,'Carga People'!AK$2,0)),0,VLOOKUP($C169,'LINHA 5'!$C$6:$BM$145,'Carga People'!AK$2,0))</f>
        <v>0</v>
      </c>
      <c r="AL169" s="140">
        <f>IF(ISERROR(VLOOKUP($C169,'LINHA 4'!$C$6:$BM$75,'Carga People'!AL$2,0)),0,VLOOKUP($C169,'LINHA 4'!$C$6:$BM$75,'Carga People'!AL$2,0))+IF(ISERROR(VLOOKUP($C169,'LINHA 5'!$C$6:$BM$145,'Carga People'!AL$2,0)),0,VLOOKUP($C169,'LINHA 5'!$C$6:$BM$145,'Carga People'!AL$2,0))</f>
        <v>0</v>
      </c>
      <c r="AM169" s="140">
        <f>IF(ISERROR(VLOOKUP($C169,'LINHA 4'!$C$6:$BM$75,'Carga People'!AM$2,0)),0,VLOOKUP($C169,'LINHA 4'!$C$6:$BM$75,'Carga People'!AM$2,0))+IF(ISERROR(VLOOKUP($C169,'LINHA 5'!$C$6:$BM$145,'Carga People'!AM$2,0)),0,VLOOKUP($C169,'LINHA 5'!$C$6:$BM$145,'Carga People'!AM$2,0))</f>
        <v>0</v>
      </c>
      <c r="AN169" s="140">
        <f>IF(ISERROR(VLOOKUP($C169,'LINHA 4'!$C$6:$BM$75,'Carga People'!AN$2,0)),0,VLOOKUP($C169,'LINHA 4'!$C$6:$BM$75,'Carga People'!AN$2,0))+IF(ISERROR(VLOOKUP($C169,'LINHA 5'!$C$6:$BM$145,'Carga People'!AN$2,0)),0,VLOOKUP($C169,'LINHA 5'!$C$6:$BM$145,'Carga People'!AN$2,0))</f>
        <v>0</v>
      </c>
      <c r="AO169" s="140">
        <f>IF(ISERROR(VLOOKUP($C169,'LINHA 4'!$C$6:$BM$75,'Carga People'!AO$2,0)),0,VLOOKUP($C169,'LINHA 4'!$C$6:$BM$75,'Carga People'!AO$2,0))+IF(ISERROR(VLOOKUP($C169,'LINHA 5'!$C$6:$BM$145,'Carga People'!AO$2,0)),0,VLOOKUP($C169,'LINHA 5'!$C$6:$BM$145,'Carga People'!AO$2,0))</f>
        <v>0</v>
      </c>
      <c r="AP169" s="140">
        <f>IF(ISERROR(VLOOKUP($C169,'LINHA 4'!$C$6:$BM$75,'Carga People'!AP$2,0)),0,VLOOKUP($C169,'LINHA 4'!$C$6:$BM$75,'Carga People'!AP$2,0))+IF(ISERROR(VLOOKUP($C169,'LINHA 5'!$C$6:$BM$145,'Carga People'!AP$2,0)),0,VLOOKUP($C169,'LINHA 5'!$C$6:$BM$145,'Carga People'!AP$2,0))</f>
        <v>0</v>
      </c>
      <c r="AQ169" s="140">
        <f>IF(ISERROR(VLOOKUP($C169,'LINHA 4'!$C$6:$BM$75,'Carga People'!AQ$2,0)),0,VLOOKUP($C169,'LINHA 4'!$C$6:$BM$75,'Carga People'!AQ$2,0))+IF(ISERROR(VLOOKUP($C169,'LINHA 5'!$C$6:$BM$145,'Carga People'!AQ$2,0)),0,VLOOKUP($C169,'LINHA 5'!$C$6:$BM$145,'Carga People'!AQ$2,0))</f>
        <v>0</v>
      </c>
      <c r="AR169" s="140">
        <f>IF(ISERROR(VLOOKUP($C169,'LINHA 4'!$C$6:$BM$75,'Carga People'!AR$2,0)),0,VLOOKUP($C169,'LINHA 4'!$C$6:$BM$75,'Carga People'!AR$2,0))+IF(ISERROR(VLOOKUP($C169,'LINHA 5'!$C$6:$BM$145,'Carga People'!AR$2,0)),0,VLOOKUP($C169,'LINHA 5'!$C$6:$BM$145,'Carga People'!AR$2,0))</f>
        <v>0</v>
      </c>
      <c r="AS169" s="140">
        <f>IF(ISERROR(VLOOKUP($C169,'LINHA 4'!$C$6:$BM$75,'Carga People'!AS$2,0)),0,VLOOKUP($C169,'LINHA 4'!$C$6:$BM$75,'Carga People'!AS$2,0))+IF(ISERROR(VLOOKUP($C169,'LINHA 5'!$C$6:$BM$145,'Carga People'!AS$2,0)),0,VLOOKUP($C169,'LINHA 5'!$C$6:$BM$145,'Carga People'!AS$2,0))</f>
        <v>0</v>
      </c>
      <c r="AT169" s="140">
        <f>IF(ISERROR(VLOOKUP($C169,'LINHA 5'!$C$6:$BM$58,'Carga People'!AT$2,0)),0,VLOOKUP($C169,'LINHA 5'!$C$6:$BM$58,'Carga People'!AT$2,0))</f>
        <v>0</v>
      </c>
      <c r="AU169" s="367">
        <f t="shared" ref="AU169" si="23">SUM(J169:AT169)</f>
        <v>0</v>
      </c>
      <c r="AV169" s="780" t="str">
        <f>IF(C169=C167,1,"")</f>
        <v/>
      </c>
      <c r="AW169" s="90">
        <f>IF(D169="","",VLOOKUP(D169,MI_ME!$D$5:$AQ$336,39,0))</f>
        <v>0</v>
      </c>
      <c r="AX169" s="660"/>
    </row>
    <row r="170" spans="1:50" ht="18" hidden="1" customHeight="1" x14ac:dyDescent="0.3">
      <c r="A170" s="1792"/>
      <c r="B170" s="1537" t="s">
        <v>1140</v>
      </c>
      <c r="C170" s="779" t="s">
        <v>1143</v>
      </c>
      <c r="D170" s="779" t="s">
        <v>1144</v>
      </c>
      <c r="E170" s="1559">
        <v>926564301</v>
      </c>
      <c r="F170" s="28" t="s">
        <v>15</v>
      </c>
      <c r="G170" s="136"/>
      <c r="H170" s="137"/>
      <c r="I170" s="138"/>
      <c r="J170" s="139">
        <f>IF(ISERROR(VLOOKUP($C170,'LINHA 4'!$C$6:$BM$75,'Carga People'!J$2,0)),0,VLOOKUP($C170,'LINHA 4'!$C$6:$BM$75,'Carga People'!J$2,0))+IF(ISERROR(VLOOKUP($C170,'LINHA 5'!$C$6:$BM$145,'Carga People'!J$2,0)),0,VLOOKUP($C170,'LINHA 5'!$C$6:$BM$145,'Carga People'!J$2,0))</f>
        <v>0</v>
      </c>
      <c r="K170" s="140">
        <f>IF(ISERROR(VLOOKUP($C170,'LINHA 4'!$C$6:$BM$75,'Carga People'!K$2,0)),0,VLOOKUP($C170,'LINHA 4'!$C$6:$BM$75,'Carga People'!K$2,0))+IF(ISERROR(VLOOKUP($C170,'LINHA 5'!$C$6:$BM$145,'Carga People'!K$2,0)),0,VLOOKUP($C170,'LINHA 5'!$C$6:$BM$145,'Carga People'!K$2,0))</f>
        <v>0</v>
      </c>
      <c r="L170" s="140">
        <f>IF(ISERROR(VLOOKUP($C170,'LINHA 4'!$C$6:$BM$75,'Carga People'!L$2,0)),0,VLOOKUP($C170,'LINHA 4'!$C$6:$BM$75,'Carga People'!L$2,0))+IF(ISERROR(VLOOKUP($C170,'LINHA 5'!$C$6:$BM$145,'Carga People'!L$2,0)),0,VLOOKUP($C170,'LINHA 5'!$C$6:$BM$145,'Carga People'!L$2,0))</f>
        <v>0</v>
      </c>
      <c r="M170" s="140">
        <f>IF(ISERROR(VLOOKUP($C170,'LINHA 4'!$C$6:$BM$75,'Carga People'!M$2,0)),0,VLOOKUP($C170,'LINHA 4'!$C$6:$BM$75,'Carga People'!M$2,0))+IF(ISERROR(VLOOKUP($C170,'LINHA 5'!$C$6:$BM$145,'Carga People'!M$2,0)),0,VLOOKUP($C170,'LINHA 5'!$C$6:$BM$145,'Carga People'!M$2,0))</f>
        <v>0</v>
      </c>
      <c r="N170" s="140">
        <f>IF(ISERROR(VLOOKUP($C170,'LINHA 4'!$C$6:$BM$75,'Carga People'!N$2,0)),0,VLOOKUP($C170,'LINHA 4'!$C$6:$BM$75,'Carga People'!N$2,0))+IF(ISERROR(VLOOKUP($C170,'LINHA 5'!$C$6:$BM$145,'Carga People'!N$2,0)),0,VLOOKUP($C170,'LINHA 5'!$C$6:$BM$145,'Carga People'!N$2,0))</f>
        <v>0</v>
      </c>
      <c r="O170" s="140">
        <f>IF(ISERROR(VLOOKUP($C170,'LINHA 4'!$C$6:$BM$75,'Carga People'!O$2,0)),0,VLOOKUP($C170,'LINHA 4'!$C$6:$BM$75,'Carga People'!O$2,0))+IF(ISERROR(VLOOKUP($C170,'LINHA 5'!$C$6:$BM$145,'Carga People'!O$2,0)),0,VLOOKUP($C170,'LINHA 5'!$C$6:$BM$145,'Carga People'!O$2,0))</f>
        <v>0</v>
      </c>
      <c r="P170" s="140">
        <f>IF(ISERROR(VLOOKUP($C170,'LINHA 4'!$C$6:$BM$75,'Carga People'!P$2,0)),0,VLOOKUP($C170,'LINHA 4'!$C$6:$BM$75,'Carga People'!P$2,0))+IF(ISERROR(VLOOKUP($C170,'LINHA 5'!$C$6:$BM$145,'Carga People'!P$2,0)),0,VLOOKUP($C170,'LINHA 5'!$C$6:$BM$145,'Carga People'!P$2,0))</f>
        <v>0</v>
      </c>
      <c r="Q170" s="140">
        <f>IF(ISERROR(VLOOKUP($C170,'LINHA 4'!$C$6:$BM$75,'Carga People'!Q$2,0)),0,VLOOKUP($C170,'LINHA 4'!$C$6:$BM$75,'Carga People'!Q$2,0))+IF(ISERROR(VLOOKUP($C170,'LINHA 5'!$C$6:$BM$145,'Carga People'!Q$2,0)),0,VLOOKUP($C170,'LINHA 5'!$C$6:$BM$145,'Carga People'!Q$2,0))</f>
        <v>0</v>
      </c>
      <c r="R170" s="140">
        <f>IF(ISERROR(VLOOKUP($C170,'LINHA 4'!$C$6:$BM$75,'Carga People'!R$2,0)),0,VLOOKUP($C170,'LINHA 4'!$C$6:$BM$75,'Carga People'!R$2,0))+IF(ISERROR(VLOOKUP($C170,'LINHA 5'!$C$6:$BM$145,'Carga People'!R$2,0)),0,VLOOKUP($C170,'LINHA 5'!$C$6:$BM$145,'Carga People'!R$2,0))</f>
        <v>0</v>
      </c>
      <c r="S170" s="140">
        <f>IF(ISERROR(VLOOKUP($C170,'LINHA 4'!$C$6:$BM$75,'Carga People'!S$2,0)),0,VLOOKUP($C170,'LINHA 4'!$C$6:$BM$75,'Carga People'!S$2,0))+IF(ISERROR(VLOOKUP($C170,'LINHA 5'!$C$6:$BM$145,'Carga People'!S$2,0)),0,VLOOKUP($C170,'LINHA 5'!$C$6:$BM$145,'Carga People'!S$2,0))</f>
        <v>0</v>
      </c>
      <c r="T170" s="140">
        <f>IF(ISERROR(VLOOKUP($C170,'LINHA 4'!$C$6:$BM$75,'Carga People'!T$2,0)),0,VLOOKUP($C170,'LINHA 4'!$C$6:$BM$75,'Carga People'!T$2,0))+IF(ISERROR(VLOOKUP($C170,'LINHA 5'!$C$6:$BM$145,'Carga People'!T$2,0)),0,VLOOKUP($C170,'LINHA 5'!$C$6:$BM$145,'Carga People'!T$2,0))</f>
        <v>0</v>
      </c>
      <c r="U170" s="140">
        <f>IF(ISERROR(VLOOKUP($C170,'LINHA 4'!$C$6:$BM$75,'Carga People'!U$2,0)),0,VLOOKUP($C170,'LINHA 4'!$C$6:$BM$75,'Carga People'!U$2,0))+IF(ISERROR(VLOOKUP($C170,'LINHA 5'!$C$6:$BM$145,'Carga People'!U$2,0)),0,VLOOKUP($C170,'LINHA 5'!$C$6:$BM$145,'Carga People'!U$2,0))</f>
        <v>0</v>
      </c>
      <c r="V170" s="140">
        <f>IF(ISERROR(VLOOKUP($C170,'LINHA 4'!$C$6:$BM$75,'Carga People'!V$2,0)),0,VLOOKUP($C170,'LINHA 4'!$C$6:$BM$75,'Carga People'!V$2,0))+IF(ISERROR(VLOOKUP($C170,'LINHA 5'!$C$6:$BM$145,'Carga People'!V$2,0)),0,VLOOKUP($C170,'LINHA 5'!$C$6:$BM$145,'Carga People'!V$2,0))</f>
        <v>0</v>
      </c>
      <c r="W170" s="140">
        <f>IF(ISERROR(VLOOKUP($C170,'LINHA 4'!$C$6:$BM$75,'Carga People'!W$2,0)),0,VLOOKUP($C170,'LINHA 4'!$C$6:$BM$75,'Carga People'!W$2,0))+IF(ISERROR(VLOOKUP($C170,'LINHA 5'!$C$6:$BM$145,'Carga People'!W$2,0)),0,VLOOKUP($C170,'LINHA 5'!$C$6:$BM$145,'Carga People'!W$2,0))</f>
        <v>0</v>
      </c>
      <c r="X170" s="140">
        <f>IF(ISERROR(VLOOKUP($C170,'LINHA 4'!$C$6:$BM$75,'Carga People'!X$2,0)),0,VLOOKUP($C170,'LINHA 4'!$C$6:$BM$75,'Carga People'!X$2,0))+IF(ISERROR(VLOOKUP($C170,'LINHA 5'!$C$6:$BM$145,'Carga People'!X$2,0)),0,VLOOKUP($C170,'LINHA 5'!$C$6:$BM$145,'Carga People'!X$2,0))</f>
        <v>0</v>
      </c>
      <c r="Y170" s="140">
        <f>IF(ISERROR(VLOOKUP($C170,'LINHA 4'!$C$6:$BM$75,'Carga People'!Y$2,0)),0,VLOOKUP($C170,'LINHA 4'!$C$6:$BM$75,'Carga People'!Y$2,0))+IF(ISERROR(VLOOKUP($C170,'LINHA 5'!$C$6:$BM$145,'Carga People'!Y$2,0)),0,VLOOKUP($C170,'LINHA 5'!$C$6:$BM$145,'Carga People'!Y$2,0))</f>
        <v>0</v>
      </c>
      <c r="Z170" s="140">
        <f>IF(ISERROR(VLOOKUP($C170,'LINHA 4'!$C$6:$BM$75,'Carga People'!Z$2,0)),0,VLOOKUP($C170,'LINHA 4'!$C$6:$BM$75,'Carga People'!Z$2,0))+IF(ISERROR(VLOOKUP($C170,'LINHA 5'!$C$6:$BM$145,'Carga People'!Z$2,0)),0,VLOOKUP($C170,'LINHA 5'!$C$6:$BM$145,'Carga People'!Z$2,0))</f>
        <v>0</v>
      </c>
      <c r="AA170" s="140">
        <f>IF(ISERROR(VLOOKUP($C170,'LINHA 4'!$C$6:$BM$75,'Carga People'!AA$2,0)),0,VLOOKUP($C170,'LINHA 4'!$C$6:$BM$75,'Carga People'!AA$2,0))+IF(ISERROR(VLOOKUP($C170,'LINHA 5'!$C$6:$BM$145,'Carga People'!AA$2,0)),0,VLOOKUP($C170,'LINHA 5'!$C$6:$BM$145,'Carga People'!AA$2,0))</f>
        <v>0</v>
      </c>
      <c r="AB170" s="140">
        <f>IF(ISERROR(VLOOKUP($C170,'LINHA 4'!$C$6:$BM$75,'Carga People'!AB$2,0)),0,VLOOKUP($C170,'LINHA 4'!$C$6:$BM$75,'Carga People'!AB$2,0))+IF(ISERROR(VLOOKUP($C170,'LINHA 5'!$C$6:$BM$145,'Carga People'!AB$2,0)),0,VLOOKUP($C170,'LINHA 5'!$C$6:$BM$145,'Carga People'!AB$2,0))</f>
        <v>0</v>
      </c>
      <c r="AC170" s="140">
        <f>IF(ISERROR(VLOOKUP($C170,'LINHA 4'!$C$6:$BM$75,'Carga People'!AC$2,0)),0,VLOOKUP($C170,'LINHA 4'!$C$6:$BM$75,'Carga People'!AC$2,0))+IF(ISERROR(VLOOKUP($C170,'LINHA 5'!$C$6:$BM$145,'Carga People'!AC$2,0)),0,VLOOKUP($C170,'LINHA 5'!$C$6:$BM$145,'Carga People'!AC$2,0))</f>
        <v>0</v>
      </c>
      <c r="AD170" s="140">
        <f>IF(ISERROR(VLOOKUP($C170,'LINHA 4'!$C$6:$BM$75,'Carga People'!AD$2,0)),0,VLOOKUP($C170,'LINHA 4'!$C$6:$BM$75,'Carga People'!AD$2,0))+IF(ISERROR(VLOOKUP($C170,'LINHA 5'!$C$6:$BM$145,'Carga People'!AD$2,0)),0,VLOOKUP($C170,'LINHA 5'!$C$6:$BM$145,'Carga People'!AD$2,0))</f>
        <v>0</v>
      </c>
      <c r="AE170" s="140">
        <f>IF(ISERROR(VLOOKUP($C170,'LINHA 4'!$C$6:$BM$75,'Carga People'!AE$2,0)),0,VLOOKUP($C170,'LINHA 4'!$C$6:$BM$75,'Carga People'!AE$2,0))+IF(ISERROR(VLOOKUP($C170,'LINHA 5'!$C$6:$BM$145,'Carga People'!AE$2,0)),0,VLOOKUP($C170,'LINHA 5'!$C$6:$BM$145,'Carga People'!AE$2,0))</f>
        <v>0</v>
      </c>
      <c r="AF170" s="140">
        <f>IF(ISERROR(VLOOKUP($C170,'LINHA 4'!$C$6:$BM$75,'Carga People'!AF$2,0)),0,VLOOKUP($C170,'LINHA 4'!$C$6:$BM$75,'Carga People'!AF$2,0))+IF(ISERROR(VLOOKUP($C170,'LINHA 5'!$C$6:$BM$145,'Carga People'!AF$2,0)),0,VLOOKUP($C170,'LINHA 5'!$C$6:$BM$145,'Carga People'!AF$2,0))</f>
        <v>0</v>
      </c>
      <c r="AG170" s="140">
        <f>IF(ISERROR(VLOOKUP($C170,'LINHA 4'!$C$6:$BM$75,'Carga People'!AG$2,0)),0,VLOOKUP($C170,'LINHA 4'!$C$6:$BM$75,'Carga People'!AG$2,0))+IF(ISERROR(VLOOKUP($C170,'LINHA 5'!$C$6:$BM$145,'Carga People'!AG$2,0)),0,VLOOKUP($C170,'LINHA 5'!$C$6:$BM$145,'Carga People'!AG$2,0))</f>
        <v>0</v>
      </c>
      <c r="AH170" s="140">
        <f>IF(ISERROR(VLOOKUP($C170,'LINHA 4'!$C$6:$BM$75,'Carga People'!AH$2,0)),0,VLOOKUP($C170,'LINHA 4'!$C$6:$BM$75,'Carga People'!AH$2,0))+IF(ISERROR(VLOOKUP($C170,'LINHA 5'!$C$6:$BM$145,'Carga People'!AH$2,0)),0,VLOOKUP($C170,'LINHA 5'!$C$6:$BM$145,'Carga People'!AH$2,0))</f>
        <v>0</v>
      </c>
      <c r="AI170" s="140">
        <f>IF(ISERROR(VLOOKUP($C170,'LINHA 4'!$C$6:$BM$75,'Carga People'!AI$2,0)),0,VLOOKUP($C170,'LINHA 4'!$C$6:$BM$75,'Carga People'!AI$2,0))+IF(ISERROR(VLOOKUP($C170,'LINHA 5'!$C$6:$BM$145,'Carga People'!AI$2,0)),0,VLOOKUP($C170,'LINHA 5'!$C$6:$BM$145,'Carga People'!AI$2,0))</f>
        <v>0</v>
      </c>
      <c r="AJ170" s="140">
        <f>IF(ISERROR(VLOOKUP($C170,'LINHA 4'!$C$6:$BM$75,'Carga People'!AJ$2,0)),0,VLOOKUP($C170,'LINHA 4'!$C$6:$BM$75,'Carga People'!AJ$2,0))+IF(ISERROR(VLOOKUP($C170,'LINHA 5'!$C$6:$BM$145,'Carga People'!AJ$2,0)),0,VLOOKUP($C170,'LINHA 5'!$C$6:$BM$145,'Carga People'!AJ$2,0))</f>
        <v>0</v>
      </c>
      <c r="AK170" s="140">
        <f>IF(ISERROR(VLOOKUP($C170,'LINHA 4'!$C$6:$BM$75,'Carga People'!AK$2,0)),0,VLOOKUP($C170,'LINHA 4'!$C$6:$BM$75,'Carga People'!AK$2,0))+IF(ISERROR(VLOOKUP($C170,'LINHA 5'!$C$6:$BM$145,'Carga People'!AK$2,0)),0,VLOOKUP($C170,'LINHA 5'!$C$6:$BM$145,'Carga People'!AK$2,0))</f>
        <v>0</v>
      </c>
      <c r="AL170" s="140">
        <f>IF(ISERROR(VLOOKUP($C170,'LINHA 4'!$C$6:$BM$75,'Carga People'!AL$2,0)),0,VLOOKUP($C170,'LINHA 4'!$C$6:$BM$75,'Carga People'!AL$2,0))+IF(ISERROR(VLOOKUP($C170,'LINHA 5'!$C$6:$BM$145,'Carga People'!AL$2,0)),0,VLOOKUP($C170,'LINHA 5'!$C$6:$BM$145,'Carga People'!AL$2,0))</f>
        <v>0</v>
      </c>
      <c r="AM170" s="140">
        <f>IF(ISERROR(VLOOKUP($C170,'LINHA 4'!$C$6:$BM$75,'Carga People'!AM$2,0)),0,VLOOKUP($C170,'LINHA 4'!$C$6:$BM$75,'Carga People'!AM$2,0))+IF(ISERROR(VLOOKUP($C170,'LINHA 5'!$C$6:$BM$145,'Carga People'!AM$2,0)),0,VLOOKUP($C170,'LINHA 5'!$C$6:$BM$145,'Carga People'!AM$2,0))</f>
        <v>0</v>
      </c>
      <c r="AN170" s="140">
        <f>IF(ISERROR(VLOOKUP($C170,'LINHA 4'!$C$6:$BM$75,'Carga People'!AN$2,0)),0,VLOOKUP($C170,'LINHA 4'!$C$6:$BM$75,'Carga People'!AN$2,0))+IF(ISERROR(VLOOKUP($C170,'LINHA 5'!$C$6:$BM$145,'Carga People'!AN$2,0)),0,VLOOKUP($C170,'LINHA 5'!$C$6:$BM$145,'Carga People'!AN$2,0))</f>
        <v>0</v>
      </c>
      <c r="AO170" s="140">
        <f>IF(ISERROR(VLOOKUP($C170,'LINHA 4'!$C$6:$BM$75,'Carga People'!AO$2,0)),0,VLOOKUP($C170,'LINHA 4'!$C$6:$BM$75,'Carga People'!AO$2,0))+IF(ISERROR(VLOOKUP($C170,'LINHA 5'!$C$6:$BM$145,'Carga People'!AO$2,0)),0,VLOOKUP($C170,'LINHA 5'!$C$6:$BM$145,'Carga People'!AO$2,0))</f>
        <v>0</v>
      </c>
      <c r="AP170" s="140">
        <f>IF(ISERROR(VLOOKUP($C170,'LINHA 4'!$C$6:$BM$75,'Carga People'!AP$2,0)),0,VLOOKUP($C170,'LINHA 4'!$C$6:$BM$75,'Carga People'!AP$2,0))+IF(ISERROR(VLOOKUP($C170,'LINHA 5'!$C$6:$BM$145,'Carga People'!AP$2,0)),0,VLOOKUP($C170,'LINHA 5'!$C$6:$BM$145,'Carga People'!AP$2,0))</f>
        <v>0</v>
      </c>
      <c r="AQ170" s="140">
        <f>IF(ISERROR(VLOOKUP($C170,'LINHA 4'!$C$6:$BM$75,'Carga People'!AQ$2,0)),0,VLOOKUP($C170,'LINHA 4'!$C$6:$BM$75,'Carga People'!AQ$2,0))+IF(ISERROR(VLOOKUP($C170,'LINHA 5'!$C$6:$BM$145,'Carga People'!AQ$2,0)),0,VLOOKUP($C170,'LINHA 5'!$C$6:$BM$145,'Carga People'!AQ$2,0))</f>
        <v>0</v>
      </c>
      <c r="AR170" s="140">
        <f>IF(ISERROR(VLOOKUP($C170,'LINHA 4'!$C$6:$BM$75,'Carga People'!AR$2,0)),0,VLOOKUP($C170,'LINHA 4'!$C$6:$BM$75,'Carga People'!AR$2,0))+IF(ISERROR(VLOOKUP($C170,'LINHA 5'!$C$6:$BM$145,'Carga People'!AR$2,0)),0,VLOOKUP($C170,'LINHA 5'!$C$6:$BM$145,'Carga People'!AR$2,0))</f>
        <v>0</v>
      </c>
      <c r="AS170" s="140">
        <f>IF(ISERROR(VLOOKUP($C170,'LINHA 4'!$C$6:$BM$75,'Carga People'!AS$2,0)),0,VLOOKUP($C170,'LINHA 4'!$C$6:$BM$75,'Carga People'!AS$2,0))+IF(ISERROR(VLOOKUP($C170,'LINHA 5'!$C$6:$BM$145,'Carga People'!AS$2,0)),0,VLOOKUP($C170,'LINHA 5'!$C$6:$BM$145,'Carga People'!AS$2,0))</f>
        <v>0</v>
      </c>
      <c r="AT170" s="140">
        <f>IF(ISERROR(VLOOKUP($C170,'LINHA 5'!$C$6:$BM$58,'Carga People'!AT$2,0)),0,VLOOKUP($C170,'LINHA 5'!$C$6:$BM$58,'Carga People'!AT$2,0))</f>
        <v>0</v>
      </c>
      <c r="AU170" s="367">
        <f t="shared" si="21"/>
        <v>0</v>
      </c>
      <c r="AV170" s="780" t="str">
        <f>IF(C170=C168,1,"")</f>
        <v/>
      </c>
      <c r="AW170" s="90">
        <f>IF(D170="","",VLOOKUP(D170,MI_ME!$D$5:$AQ$336,39,0))</f>
        <v>0</v>
      </c>
      <c r="AX170" s="660"/>
    </row>
    <row r="171" spans="1:50" ht="18" hidden="1" customHeight="1" x14ac:dyDescent="0.3">
      <c r="A171" s="1792"/>
      <c r="B171" s="28" t="s">
        <v>193</v>
      </c>
      <c r="C171" s="28" t="s">
        <v>194</v>
      </c>
      <c r="D171" s="771" t="str">
        <f>LEFT(C171,11)</f>
        <v>63041ABA189</v>
      </c>
      <c r="E171" s="1459" t="s">
        <v>867</v>
      </c>
      <c r="F171" s="28" t="s">
        <v>15</v>
      </c>
      <c r="G171" s="136"/>
      <c r="H171" s="137"/>
      <c r="I171" s="138"/>
      <c r="J171" s="139">
        <f>IF(ISERROR(VLOOKUP($C171,'LINHA 4'!$C$6:$BM$75,'Carga People'!J$2,0)),0,VLOOKUP($C171,'LINHA 4'!$C$6:$BM$75,'Carga People'!J$2,0))+IF(ISERROR(VLOOKUP($C171,'LINHA 5'!$C$6:$BM$145,'Carga People'!J$2,0)),0,VLOOKUP($C171,'LINHA 5'!$C$6:$BM$145,'Carga People'!J$2,0))</f>
        <v>0</v>
      </c>
      <c r="K171" s="140">
        <f>IF(ISERROR(VLOOKUP($C171,'LINHA 4'!$C$6:$BM$75,'Carga People'!K$2,0)),0,VLOOKUP($C171,'LINHA 4'!$C$6:$BM$75,'Carga People'!K$2,0))+IF(ISERROR(VLOOKUP($C171,'LINHA 5'!$C$6:$BM$145,'Carga People'!K$2,0)),0,VLOOKUP($C171,'LINHA 5'!$C$6:$BM$145,'Carga People'!K$2,0))</f>
        <v>0</v>
      </c>
      <c r="L171" s="140">
        <f>IF(ISERROR(VLOOKUP($C171,'LINHA 4'!$C$6:$BM$75,'Carga People'!L$2,0)),0,VLOOKUP($C171,'LINHA 4'!$C$6:$BM$75,'Carga People'!L$2,0))+IF(ISERROR(VLOOKUP($C171,'LINHA 5'!$C$6:$BM$145,'Carga People'!L$2,0)),0,VLOOKUP($C171,'LINHA 5'!$C$6:$BM$145,'Carga People'!L$2,0))</f>
        <v>0</v>
      </c>
      <c r="M171" s="140">
        <f>IF(ISERROR(VLOOKUP($C171,'LINHA 4'!$C$6:$BM$75,'Carga People'!M$2,0)),0,VLOOKUP($C171,'LINHA 4'!$C$6:$BM$75,'Carga People'!M$2,0))+IF(ISERROR(VLOOKUP($C171,'LINHA 5'!$C$6:$BM$145,'Carga People'!M$2,0)),0,VLOOKUP($C171,'LINHA 5'!$C$6:$BM$145,'Carga People'!M$2,0))</f>
        <v>0</v>
      </c>
      <c r="N171" s="140">
        <f>IF(ISERROR(VLOOKUP($C171,'LINHA 4'!$C$6:$BM$75,'Carga People'!N$2,0)),0,VLOOKUP($C171,'LINHA 4'!$C$6:$BM$75,'Carga People'!N$2,0))+IF(ISERROR(VLOOKUP($C171,'LINHA 5'!$C$6:$BM$145,'Carga People'!N$2,0)),0,VLOOKUP($C171,'LINHA 5'!$C$6:$BM$145,'Carga People'!N$2,0))</f>
        <v>0</v>
      </c>
      <c r="O171" s="140">
        <f>IF(ISERROR(VLOOKUP($C171,'LINHA 4'!$C$6:$BM$75,'Carga People'!O$2,0)),0,VLOOKUP($C171,'LINHA 4'!$C$6:$BM$75,'Carga People'!O$2,0))+IF(ISERROR(VLOOKUP($C171,'LINHA 5'!$C$6:$BM$145,'Carga People'!O$2,0)),0,VLOOKUP($C171,'LINHA 5'!$C$6:$BM$145,'Carga People'!O$2,0))</f>
        <v>0</v>
      </c>
      <c r="P171" s="140">
        <f>IF(ISERROR(VLOOKUP($C171,'LINHA 4'!$C$6:$BM$75,'Carga People'!P$2,0)),0,VLOOKUP($C171,'LINHA 4'!$C$6:$BM$75,'Carga People'!P$2,0))+IF(ISERROR(VLOOKUP($C171,'LINHA 5'!$C$6:$BM$145,'Carga People'!P$2,0)),0,VLOOKUP($C171,'LINHA 5'!$C$6:$BM$145,'Carga People'!P$2,0))</f>
        <v>0</v>
      </c>
      <c r="Q171" s="140">
        <f>IF(ISERROR(VLOOKUP($C171,'LINHA 4'!$C$6:$BM$75,'Carga People'!Q$2,0)),0,VLOOKUP($C171,'LINHA 4'!$C$6:$BM$75,'Carga People'!Q$2,0))+IF(ISERROR(VLOOKUP($C171,'LINHA 5'!$C$6:$BM$145,'Carga People'!Q$2,0)),0,VLOOKUP($C171,'LINHA 5'!$C$6:$BM$145,'Carga People'!Q$2,0))</f>
        <v>0</v>
      </c>
      <c r="R171" s="140">
        <f>IF(ISERROR(VLOOKUP($C171,'LINHA 4'!$C$6:$BM$75,'Carga People'!R$2,0)),0,VLOOKUP($C171,'LINHA 4'!$C$6:$BM$75,'Carga People'!R$2,0))+IF(ISERROR(VLOOKUP($C171,'LINHA 5'!$C$6:$BM$145,'Carga People'!R$2,0)),0,VLOOKUP($C171,'LINHA 5'!$C$6:$BM$145,'Carga People'!R$2,0))</f>
        <v>0</v>
      </c>
      <c r="S171" s="140">
        <f>IF(ISERROR(VLOOKUP($C171,'LINHA 4'!$C$6:$BM$75,'Carga People'!S$2,0)),0,VLOOKUP($C171,'LINHA 4'!$C$6:$BM$75,'Carga People'!S$2,0))+IF(ISERROR(VLOOKUP($C171,'LINHA 5'!$C$6:$BM$145,'Carga People'!S$2,0)),0,VLOOKUP($C171,'LINHA 5'!$C$6:$BM$145,'Carga People'!S$2,0))</f>
        <v>0</v>
      </c>
      <c r="T171" s="140">
        <f>IF(ISERROR(VLOOKUP($C171,'LINHA 4'!$C$6:$BM$75,'Carga People'!T$2,0)),0,VLOOKUP($C171,'LINHA 4'!$C$6:$BM$75,'Carga People'!T$2,0))+IF(ISERROR(VLOOKUP($C171,'LINHA 5'!$C$6:$BM$145,'Carga People'!T$2,0)),0,VLOOKUP($C171,'LINHA 5'!$C$6:$BM$145,'Carga People'!T$2,0))</f>
        <v>0</v>
      </c>
      <c r="U171" s="140">
        <f>IF(ISERROR(VLOOKUP($C171,'LINHA 4'!$C$6:$BM$75,'Carga People'!U$2,0)),0,VLOOKUP($C171,'LINHA 4'!$C$6:$BM$75,'Carga People'!U$2,0))+IF(ISERROR(VLOOKUP($C171,'LINHA 5'!$C$6:$BM$145,'Carga People'!U$2,0)),0,VLOOKUP($C171,'LINHA 5'!$C$6:$BM$145,'Carga People'!U$2,0))</f>
        <v>0</v>
      </c>
      <c r="V171" s="140">
        <f>IF(ISERROR(VLOOKUP($C171,'LINHA 4'!$C$6:$BM$75,'Carga People'!V$2,0)),0,VLOOKUP($C171,'LINHA 4'!$C$6:$BM$75,'Carga People'!V$2,0))+IF(ISERROR(VLOOKUP($C171,'LINHA 5'!$C$6:$BM$145,'Carga People'!V$2,0)),0,VLOOKUP($C171,'LINHA 5'!$C$6:$BM$145,'Carga People'!V$2,0))</f>
        <v>0</v>
      </c>
      <c r="W171" s="140">
        <f>IF(ISERROR(VLOOKUP($C171,'LINHA 4'!$C$6:$BM$75,'Carga People'!W$2,0)),0,VLOOKUP($C171,'LINHA 4'!$C$6:$BM$75,'Carga People'!W$2,0))+IF(ISERROR(VLOOKUP($C171,'LINHA 5'!$C$6:$BM$145,'Carga People'!W$2,0)),0,VLOOKUP($C171,'LINHA 5'!$C$6:$BM$145,'Carga People'!W$2,0))</f>
        <v>0</v>
      </c>
      <c r="X171" s="140">
        <f>IF(ISERROR(VLOOKUP($C171,'LINHA 4'!$C$6:$BM$75,'Carga People'!X$2,0)),0,VLOOKUP($C171,'LINHA 4'!$C$6:$BM$75,'Carga People'!X$2,0))+IF(ISERROR(VLOOKUP($C171,'LINHA 5'!$C$6:$BM$145,'Carga People'!X$2,0)),0,VLOOKUP($C171,'LINHA 5'!$C$6:$BM$145,'Carga People'!X$2,0))</f>
        <v>0</v>
      </c>
      <c r="Y171" s="140">
        <f>IF(ISERROR(VLOOKUP($C171,'LINHA 4'!$C$6:$BM$75,'Carga People'!Y$2,0)),0,VLOOKUP($C171,'LINHA 4'!$C$6:$BM$75,'Carga People'!Y$2,0))+IF(ISERROR(VLOOKUP($C171,'LINHA 5'!$C$6:$BM$145,'Carga People'!Y$2,0)),0,VLOOKUP($C171,'LINHA 5'!$C$6:$BM$145,'Carga People'!Y$2,0))</f>
        <v>0</v>
      </c>
      <c r="Z171" s="140">
        <f>IF(ISERROR(VLOOKUP($C171,'LINHA 4'!$C$6:$BM$75,'Carga People'!Z$2,0)),0,VLOOKUP($C171,'LINHA 4'!$C$6:$BM$75,'Carga People'!Z$2,0))+IF(ISERROR(VLOOKUP($C171,'LINHA 5'!$C$6:$BM$145,'Carga People'!Z$2,0)),0,VLOOKUP($C171,'LINHA 5'!$C$6:$BM$145,'Carga People'!Z$2,0))</f>
        <v>0</v>
      </c>
      <c r="AA171" s="140">
        <f>IF(ISERROR(VLOOKUP($C171,'LINHA 4'!$C$6:$BM$75,'Carga People'!AA$2,0)),0,VLOOKUP($C171,'LINHA 4'!$C$6:$BM$75,'Carga People'!AA$2,0))+IF(ISERROR(VLOOKUP($C171,'LINHA 5'!$C$6:$BM$145,'Carga People'!AA$2,0)),0,VLOOKUP($C171,'LINHA 5'!$C$6:$BM$145,'Carga People'!AA$2,0))</f>
        <v>0</v>
      </c>
      <c r="AB171" s="140">
        <f>IF(ISERROR(VLOOKUP($C171,'LINHA 4'!$C$6:$BM$75,'Carga People'!AB$2,0)),0,VLOOKUP($C171,'LINHA 4'!$C$6:$BM$75,'Carga People'!AB$2,0))+IF(ISERROR(VLOOKUP($C171,'LINHA 5'!$C$6:$BM$145,'Carga People'!AB$2,0)),0,VLOOKUP($C171,'LINHA 5'!$C$6:$BM$145,'Carga People'!AB$2,0))</f>
        <v>0</v>
      </c>
      <c r="AC171" s="140">
        <f>IF(ISERROR(VLOOKUP($C171,'LINHA 4'!$C$6:$BM$75,'Carga People'!AC$2,0)),0,VLOOKUP($C171,'LINHA 4'!$C$6:$BM$75,'Carga People'!AC$2,0))+IF(ISERROR(VLOOKUP($C171,'LINHA 5'!$C$6:$BM$145,'Carga People'!AC$2,0)),0,VLOOKUP($C171,'LINHA 5'!$C$6:$BM$145,'Carga People'!AC$2,0))</f>
        <v>0</v>
      </c>
      <c r="AD171" s="140">
        <f>IF(ISERROR(VLOOKUP($C171,'LINHA 4'!$C$6:$BM$75,'Carga People'!AD$2,0)),0,VLOOKUP($C171,'LINHA 4'!$C$6:$BM$75,'Carga People'!AD$2,0))+IF(ISERROR(VLOOKUP($C171,'LINHA 5'!$C$6:$BM$145,'Carga People'!AD$2,0)),0,VLOOKUP($C171,'LINHA 5'!$C$6:$BM$145,'Carga People'!AD$2,0))</f>
        <v>0</v>
      </c>
      <c r="AE171" s="140">
        <f>IF(ISERROR(VLOOKUP($C171,'LINHA 4'!$C$6:$BM$75,'Carga People'!AE$2,0)),0,VLOOKUP($C171,'LINHA 4'!$C$6:$BM$75,'Carga People'!AE$2,0))+IF(ISERROR(VLOOKUP($C171,'LINHA 5'!$C$6:$BM$145,'Carga People'!AE$2,0)),0,VLOOKUP($C171,'LINHA 5'!$C$6:$BM$145,'Carga People'!AE$2,0))</f>
        <v>0</v>
      </c>
      <c r="AF171" s="140">
        <f>IF(ISERROR(VLOOKUP($C171,'LINHA 4'!$C$6:$BM$75,'Carga People'!AF$2,0)),0,VLOOKUP($C171,'LINHA 4'!$C$6:$BM$75,'Carga People'!AF$2,0))+IF(ISERROR(VLOOKUP($C171,'LINHA 5'!$C$6:$BM$145,'Carga People'!AF$2,0)),0,VLOOKUP($C171,'LINHA 5'!$C$6:$BM$145,'Carga People'!AF$2,0))</f>
        <v>0</v>
      </c>
      <c r="AG171" s="140">
        <f>IF(ISERROR(VLOOKUP($C171,'LINHA 4'!$C$6:$BM$75,'Carga People'!AG$2,0)),0,VLOOKUP($C171,'LINHA 4'!$C$6:$BM$75,'Carga People'!AG$2,0))+IF(ISERROR(VLOOKUP($C171,'LINHA 5'!$C$6:$BM$145,'Carga People'!AG$2,0)),0,VLOOKUP($C171,'LINHA 5'!$C$6:$BM$145,'Carga People'!AG$2,0))</f>
        <v>0</v>
      </c>
      <c r="AH171" s="140">
        <f>IF(ISERROR(VLOOKUP($C171,'LINHA 4'!$C$6:$BM$75,'Carga People'!AH$2,0)),0,VLOOKUP($C171,'LINHA 4'!$C$6:$BM$75,'Carga People'!AH$2,0))+IF(ISERROR(VLOOKUP($C171,'LINHA 5'!$C$6:$BM$145,'Carga People'!AH$2,0)),0,VLOOKUP($C171,'LINHA 5'!$C$6:$BM$145,'Carga People'!AH$2,0))</f>
        <v>0</v>
      </c>
      <c r="AI171" s="140">
        <f>IF(ISERROR(VLOOKUP($C171,'LINHA 4'!$C$6:$BM$75,'Carga People'!AI$2,0)),0,VLOOKUP($C171,'LINHA 4'!$C$6:$BM$75,'Carga People'!AI$2,0))+IF(ISERROR(VLOOKUP($C171,'LINHA 5'!$C$6:$BM$145,'Carga People'!AI$2,0)),0,VLOOKUP($C171,'LINHA 5'!$C$6:$BM$145,'Carga People'!AI$2,0))</f>
        <v>0</v>
      </c>
      <c r="AJ171" s="140">
        <f>IF(ISERROR(VLOOKUP($C171,'LINHA 4'!$C$6:$BM$75,'Carga People'!AJ$2,0)),0,VLOOKUP($C171,'LINHA 4'!$C$6:$BM$75,'Carga People'!AJ$2,0))+IF(ISERROR(VLOOKUP($C171,'LINHA 5'!$C$6:$BM$145,'Carga People'!AJ$2,0)),0,VLOOKUP($C171,'LINHA 5'!$C$6:$BM$145,'Carga People'!AJ$2,0))</f>
        <v>0</v>
      </c>
      <c r="AK171" s="140">
        <f>IF(ISERROR(VLOOKUP($C171,'LINHA 4'!$C$6:$BM$75,'Carga People'!AK$2,0)),0,VLOOKUP($C171,'LINHA 4'!$C$6:$BM$75,'Carga People'!AK$2,0))+IF(ISERROR(VLOOKUP($C171,'LINHA 5'!$C$6:$BM$145,'Carga People'!AK$2,0)),0,VLOOKUP($C171,'LINHA 5'!$C$6:$BM$145,'Carga People'!AK$2,0))</f>
        <v>0</v>
      </c>
      <c r="AL171" s="140">
        <f>IF(ISERROR(VLOOKUP($C171,'LINHA 4'!$C$6:$BM$75,'Carga People'!AL$2,0)),0,VLOOKUP($C171,'LINHA 4'!$C$6:$BM$75,'Carga People'!AL$2,0))+IF(ISERROR(VLOOKUP($C171,'LINHA 5'!$C$6:$BM$145,'Carga People'!AL$2,0)),0,VLOOKUP($C171,'LINHA 5'!$C$6:$BM$145,'Carga People'!AL$2,0))</f>
        <v>0</v>
      </c>
      <c r="AM171" s="140">
        <f>IF(ISERROR(VLOOKUP($C171,'LINHA 4'!$C$6:$BM$75,'Carga People'!AM$2,0)),0,VLOOKUP($C171,'LINHA 4'!$C$6:$BM$75,'Carga People'!AM$2,0))+IF(ISERROR(VLOOKUP($C171,'LINHA 5'!$C$6:$BM$145,'Carga People'!AM$2,0)),0,VLOOKUP($C171,'LINHA 5'!$C$6:$BM$145,'Carga People'!AM$2,0))</f>
        <v>0</v>
      </c>
      <c r="AN171" s="140">
        <f>IF(ISERROR(VLOOKUP($C171,'LINHA 4'!$C$6:$BM$75,'Carga People'!AN$2,0)),0,VLOOKUP($C171,'LINHA 4'!$C$6:$BM$75,'Carga People'!AN$2,0))+IF(ISERROR(VLOOKUP($C171,'LINHA 5'!$C$6:$BM$145,'Carga People'!AN$2,0)),0,VLOOKUP($C171,'LINHA 5'!$C$6:$BM$145,'Carga People'!AN$2,0))</f>
        <v>0</v>
      </c>
      <c r="AO171" s="140">
        <f>IF(ISERROR(VLOOKUP($C171,'LINHA 4'!$C$6:$BM$75,'Carga People'!AO$2,0)),0,VLOOKUP($C171,'LINHA 4'!$C$6:$BM$75,'Carga People'!AO$2,0))+IF(ISERROR(VLOOKUP($C171,'LINHA 5'!$C$6:$BM$145,'Carga People'!AO$2,0)),0,VLOOKUP($C171,'LINHA 5'!$C$6:$BM$145,'Carga People'!AO$2,0))</f>
        <v>0</v>
      </c>
      <c r="AP171" s="140">
        <f>IF(ISERROR(VLOOKUP($C171,'LINHA 4'!$C$6:$BM$75,'Carga People'!AP$2,0)),0,VLOOKUP($C171,'LINHA 4'!$C$6:$BM$75,'Carga People'!AP$2,0))+IF(ISERROR(VLOOKUP($C171,'LINHA 5'!$C$6:$BM$145,'Carga People'!AP$2,0)),0,VLOOKUP($C171,'LINHA 5'!$C$6:$BM$145,'Carga People'!AP$2,0))</f>
        <v>0</v>
      </c>
      <c r="AQ171" s="140">
        <f>IF(ISERROR(VLOOKUP($C171,'LINHA 4'!$C$6:$BM$75,'Carga People'!AQ$2,0)),0,VLOOKUP($C171,'LINHA 4'!$C$6:$BM$75,'Carga People'!AQ$2,0))+IF(ISERROR(VLOOKUP($C171,'LINHA 5'!$C$6:$BM$145,'Carga People'!AQ$2,0)),0,VLOOKUP($C171,'LINHA 5'!$C$6:$BM$145,'Carga People'!AQ$2,0))</f>
        <v>0</v>
      </c>
      <c r="AR171" s="140">
        <f>IF(ISERROR(VLOOKUP($C171,'LINHA 4'!$C$6:$BM$75,'Carga People'!AR$2,0)),0,VLOOKUP($C171,'LINHA 4'!$C$6:$BM$75,'Carga People'!AR$2,0))+IF(ISERROR(VLOOKUP($C171,'LINHA 5'!$C$6:$BM$145,'Carga People'!AR$2,0)),0,VLOOKUP($C171,'LINHA 5'!$C$6:$BM$145,'Carga People'!AR$2,0))</f>
        <v>0</v>
      </c>
      <c r="AS171" s="140">
        <f>IF(ISERROR(VLOOKUP($C171,'LINHA 4'!$C$6:$BM$75,'Carga People'!AS$2,0)),0,VLOOKUP($C171,'LINHA 4'!$C$6:$BM$75,'Carga People'!AS$2,0))+IF(ISERROR(VLOOKUP($C171,'LINHA 5'!$C$6:$BM$145,'Carga People'!AS$2,0)),0,VLOOKUP($C171,'LINHA 5'!$C$6:$BM$145,'Carga People'!AS$2,0))</f>
        <v>0</v>
      </c>
      <c r="AT171" s="140">
        <f>IF(ISERROR(VLOOKUP($C171,'LINHA 5'!$C$6:$BM$58,'Carga People'!AT$2,0)),0,VLOOKUP($C171,'LINHA 5'!$C$6:$BM$58,'Carga People'!AT$2,0))</f>
        <v>0</v>
      </c>
      <c r="AU171" s="367">
        <f t="shared" si="12"/>
        <v>0</v>
      </c>
      <c r="AV171" s="780" t="str">
        <f>IF(C171=C148,1,"")</f>
        <v/>
      </c>
      <c r="AW171" s="90">
        <f>IF(D171="","",VLOOKUP(D171,MI_ME!$D$5:$AQ$336,39,0))</f>
        <v>0</v>
      </c>
      <c r="AX171" s="660"/>
    </row>
    <row r="172" spans="1:50" ht="18" hidden="1" customHeight="1" x14ac:dyDescent="0.3">
      <c r="A172" s="1792"/>
      <c r="B172" s="28" t="s">
        <v>193</v>
      </c>
      <c r="C172" s="30" t="s">
        <v>196</v>
      </c>
      <c r="D172" s="771" t="str">
        <f>LEFT(C172,11)</f>
        <v>63041ABA289</v>
      </c>
      <c r="E172" s="1459" t="s">
        <v>868</v>
      </c>
      <c r="F172" s="28" t="s">
        <v>15</v>
      </c>
      <c r="G172" s="136"/>
      <c r="H172" s="137"/>
      <c r="I172" s="138"/>
      <c r="J172" s="139">
        <f>IF(ISERROR(VLOOKUP($C172,'LINHA 4'!$C$6:$BM$75,'Carga People'!J$2,0)),0,VLOOKUP($C172,'LINHA 4'!$C$6:$BM$75,'Carga People'!J$2,0))+IF(ISERROR(VLOOKUP($C172,'LINHA 5'!$C$6:$BM$145,'Carga People'!J$2,0)),0,VLOOKUP($C172,'LINHA 5'!$C$6:$BM$145,'Carga People'!J$2,0))</f>
        <v>0</v>
      </c>
      <c r="K172" s="140">
        <f>IF(ISERROR(VLOOKUP($C172,'LINHA 4'!$C$6:$BM$75,'Carga People'!K$2,0)),0,VLOOKUP($C172,'LINHA 4'!$C$6:$BM$75,'Carga People'!K$2,0))+IF(ISERROR(VLOOKUP($C172,'LINHA 5'!$C$6:$BM$145,'Carga People'!K$2,0)),0,VLOOKUP($C172,'LINHA 5'!$C$6:$BM$145,'Carga People'!K$2,0))</f>
        <v>0</v>
      </c>
      <c r="L172" s="140">
        <f>IF(ISERROR(VLOOKUP($C172,'LINHA 4'!$C$6:$BM$75,'Carga People'!L$2,0)),0,VLOOKUP($C172,'LINHA 4'!$C$6:$BM$75,'Carga People'!L$2,0))+IF(ISERROR(VLOOKUP($C172,'LINHA 5'!$C$6:$BM$145,'Carga People'!L$2,0)),0,VLOOKUP($C172,'LINHA 5'!$C$6:$BM$145,'Carga People'!L$2,0))</f>
        <v>0</v>
      </c>
      <c r="M172" s="140">
        <f>IF(ISERROR(VLOOKUP($C172,'LINHA 4'!$C$6:$BM$75,'Carga People'!M$2,0)),0,VLOOKUP($C172,'LINHA 4'!$C$6:$BM$75,'Carga People'!M$2,0))+IF(ISERROR(VLOOKUP($C172,'LINHA 5'!$C$6:$BM$145,'Carga People'!M$2,0)),0,VLOOKUP($C172,'LINHA 5'!$C$6:$BM$145,'Carga People'!M$2,0))</f>
        <v>0</v>
      </c>
      <c r="N172" s="140">
        <f>IF(ISERROR(VLOOKUP($C172,'LINHA 4'!$C$6:$BM$75,'Carga People'!N$2,0)),0,VLOOKUP($C172,'LINHA 4'!$C$6:$BM$75,'Carga People'!N$2,0))+IF(ISERROR(VLOOKUP($C172,'LINHA 5'!$C$6:$BM$145,'Carga People'!N$2,0)),0,VLOOKUP($C172,'LINHA 5'!$C$6:$BM$145,'Carga People'!N$2,0))</f>
        <v>0</v>
      </c>
      <c r="O172" s="140">
        <f>IF(ISERROR(VLOOKUP($C172,'LINHA 4'!$C$6:$BM$75,'Carga People'!O$2,0)),0,VLOOKUP($C172,'LINHA 4'!$C$6:$BM$75,'Carga People'!O$2,0))+IF(ISERROR(VLOOKUP($C172,'LINHA 5'!$C$6:$BM$145,'Carga People'!O$2,0)),0,VLOOKUP($C172,'LINHA 5'!$C$6:$BM$145,'Carga People'!O$2,0))</f>
        <v>0</v>
      </c>
      <c r="P172" s="140">
        <f>IF(ISERROR(VLOOKUP($C172,'LINHA 4'!$C$6:$BM$75,'Carga People'!P$2,0)),0,VLOOKUP($C172,'LINHA 4'!$C$6:$BM$75,'Carga People'!P$2,0))+IF(ISERROR(VLOOKUP($C172,'LINHA 5'!$C$6:$BM$145,'Carga People'!P$2,0)),0,VLOOKUP($C172,'LINHA 5'!$C$6:$BM$145,'Carga People'!P$2,0))</f>
        <v>0</v>
      </c>
      <c r="Q172" s="140">
        <f>IF(ISERROR(VLOOKUP($C172,'LINHA 4'!$C$6:$BM$75,'Carga People'!Q$2,0)),0,VLOOKUP($C172,'LINHA 4'!$C$6:$BM$75,'Carga People'!Q$2,0))+IF(ISERROR(VLOOKUP($C172,'LINHA 5'!$C$6:$BM$145,'Carga People'!Q$2,0)),0,VLOOKUP($C172,'LINHA 5'!$C$6:$BM$145,'Carga People'!Q$2,0))</f>
        <v>0</v>
      </c>
      <c r="R172" s="140">
        <f>IF(ISERROR(VLOOKUP($C172,'LINHA 4'!$C$6:$BM$75,'Carga People'!R$2,0)),0,VLOOKUP($C172,'LINHA 4'!$C$6:$BM$75,'Carga People'!R$2,0))+IF(ISERROR(VLOOKUP($C172,'LINHA 5'!$C$6:$BM$145,'Carga People'!R$2,0)),0,VLOOKUP($C172,'LINHA 5'!$C$6:$BM$145,'Carga People'!R$2,0))</f>
        <v>0</v>
      </c>
      <c r="S172" s="140">
        <f>IF(ISERROR(VLOOKUP($C172,'LINHA 4'!$C$6:$BM$75,'Carga People'!S$2,0)),0,VLOOKUP($C172,'LINHA 4'!$C$6:$BM$75,'Carga People'!S$2,0))+IF(ISERROR(VLOOKUP($C172,'LINHA 5'!$C$6:$BM$145,'Carga People'!S$2,0)),0,VLOOKUP($C172,'LINHA 5'!$C$6:$BM$145,'Carga People'!S$2,0))</f>
        <v>0</v>
      </c>
      <c r="T172" s="140">
        <f>IF(ISERROR(VLOOKUP($C172,'LINHA 4'!$C$6:$BM$75,'Carga People'!T$2,0)),0,VLOOKUP($C172,'LINHA 4'!$C$6:$BM$75,'Carga People'!T$2,0))+IF(ISERROR(VLOOKUP($C172,'LINHA 5'!$C$6:$BM$145,'Carga People'!T$2,0)),0,VLOOKUP($C172,'LINHA 5'!$C$6:$BM$145,'Carga People'!T$2,0))</f>
        <v>0</v>
      </c>
      <c r="U172" s="140">
        <f>IF(ISERROR(VLOOKUP($C172,'LINHA 4'!$C$6:$BM$75,'Carga People'!U$2,0)),0,VLOOKUP($C172,'LINHA 4'!$C$6:$BM$75,'Carga People'!U$2,0))+IF(ISERROR(VLOOKUP($C172,'LINHA 5'!$C$6:$BM$145,'Carga People'!U$2,0)),0,VLOOKUP($C172,'LINHA 5'!$C$6:$BM$145,'Carga People'!U$2,0))</f>
        <v>0</v>
      </c>
      <c r="V172" s="140">
        <f>IF(ISERROR(VLOOKUP($C172,'LINHA 4'!$C$6:$BM$75,'Carga People'!V$2,0)),0,VLOOKUP($C172,'LINHA 4'!$C$6:$BM$75,'Carga People'!V$2,0))+IF(ISERROR(VLOOKUP($C172,'LINHA 5'!$C$6:$BM$145,'Carga People'!V$2,0)),0,VLOOKUP($C172,'LINHA 5'!$C$6:$BM$145,'Carga People'!V$2,0))</f>
        <v>0</v>
      </c>
      <c r="W172" s="140">
        <f>IF(ISERROR(VLOOKUP($C172,'LINHA 4'!$C$6:$BM$75,'Carga People'!W$2,0)),0,VLOOKUP($C172,'LINHA 4'!$C$6:$BM$75,'Carga People'!W$2,0))+IF(ISERROR(VLOOKUP($C172,'LINHA 5'!$C$6:$BM$145,'Carga People'!W$2,0)),0,VLOOKUP($C172,'LINHA 5'!$C$6:$BM$145,'Carga People'!W$2,0))</f>
        <v>0</v>
      </c>
      <c r="X172" s="140">
        <f>IF(ISERROR(VLOOKUP($C172,'LINHA 4'!$C$6:$BM$75,'Carga People'!X$2,0)),0,VLOOKUP($C172,'LINHA 4'!$C$6:$BM$75,'Carga People'!X$2,0))+IF(ISERROR(VLOOKUP($C172,'LINHA 5'!$C$6:$BM$145,'Carga People'!X$2,0)),0,VLOOKUP($C172,'LINHA 5'!$C$6:$BM$145,'Carga People'!X$2,0))</f>
        <v>0</v>
      </c>
      <c r="Y172" s="140">
        <f>IF(ISERROR(VLOOKUP($C172,'LINHA 4'!$C$6:$BM$75,'Carga People'!Y$2,0)),0,VLOOKUP($C172,'LINHA 4'!$C$6:$BM$75,'Carga People'!Y$2,0))+IF(ISERROR(VLOOKUP($C172,'LINHA 5'!$C$6:$BM$145,'Carga People'!Y$2,0)),0,VLOOKUP($C172,'LINHA 5'!$C$6:$BM$145,'Carga People'!Y$2,0))</f>
        <v>0</v>
      </c>
      <c r="Z172" s="140">
        <f>IF(ISERROR(VLOOKUP($C172,'LINHA 4'!$C$6:$BM$75,'Carga People'!Z$2,0)),0,VLOOKUP($C172,'LINHA 4'!$C$6:$BM$75,'Carga People'!Z$2,0))+IF(ISERROR(VLOOKUP($C172,'LINHA 5'!$C$6:$BM$145,'Carga People'!Z$2,0)),0,VLOOKUP($C172,'LINHA 5'!$C$6:$BM$145,'Carga People'!Z$2,0))</f>
        <v>0</v>
      </c>
      <c r="AA172" s="140">
        <f>IF(ISERROR(VLOOKUP($C172,'LINHA 4'!$C$6:$BM$75,'Carga People'!AA$2,0)),0,VLOOKUP($C172,'LINHA 4'!$C$6:$BM$75,'Carga People'!AA$2,0))+IF(ISERROR(VLOOKUP($C172,'LINHA 5'!$C$6:$BM$145,'Carga People'!AA$2,0)),0,VLOOKUP($C172,'LINHA 5'!$C$6:$BM$145,'Carga People'!AA$2,0))</f>
        <v>0</v>
      </c>
      <c r="AB172" s="140">
        <f>IF(ISERROR(VLOOKUP($C172,'LINHA 4'!$C$6:$BM$75,'Carga People'!AB$2,0)),0,VLOOKUP($C172,'LINHA 4'!$C$6:$BM$75,'Carga People'!AB$2,0))+IF(ISERROR(VLOOKUP($C172,'LINHA 5'!$C$6:$BM$145,'Carga People'!AB$2,0)),0,VLOOKUP($C172,'LINHA 5'!$C$6:$BM$145,'Carga People'!AB$2,0))</f>
        <v>0</v>
      </c>
      <c r="AC172" s="140">
        <f>IF(ISERROR(VLOOKUP($C172,'LINHA 4'!$C$6:$BM$75,'Carga People'!AC$2,0)),0,VLOOKUP($C172,'LINHA 4'!$C$6:$BM$75,'Carga People'!AC$2,0))+IF(ISERROR(VLOOKUP($C172,'LINHA 5'!$C$6:$BM$145,'Carga People'!AC$2,0)),0,VLOOKUP($C172,'LINHA 5'!$C$6:$BM$145,'Carga People'!AC$2,0))</f>
        <v>0</v>
      </c>
      <c r="AD172" s="140">
        <f>IF(ISERROR(VLOOKUP($C172,'LINHA 4'!$C$6:$BM$75,'Carga People'!AD$2,0)),0,VLOOKUP($C172,'LINHA 4'!$C$6:$BM$75,'Carga People'!AD$2,0))+IF(ISERROR(VLOOKUP($C172,'LINHA 5'!$C$6:$BM$145,'Carga People'!AD$2,0)),0,VLOOKUP($C172,'LINHA 5'!$C$6:$BM$145,'Carga People'!AD$2,0))</f>
        <v>0</v>
      </c>
      <c r="AE172" s="140">
        <f>IF(ISERROR(VLOOKUP($C172,'LINHA 4'!$C$6:$BM$75,'Carga People'!AE$2,0)),0,VLOOKUP($C172,'LINHA 4'!$C$6:$BM$75,'Carga People'!AE$2,0))+IF(ISERROR(VLOOKUP($C172,'LINHA 5'!$C$6:$BM$145,'Carga People'!AE$2,0)),0,VLOOKUP($C172,'LINHA 5'!$C$6:$BM$145,'Carga People'!AE$2,0))</f>
        <v>0</v>
      </c>
      <c r="AF172" s="140">
        <f>IF(ISERROR(VLOOKUP($C172,'LINHA 4'!$C$6:$BM$75,'Carga People'!AF$2,0)),0,VLOOKUP($C172,'LINHA 4'!$C$6:$BM$75,'Carga People'!AF$2,0))+IF(ISERROR(VLOOKUP($C172,'LINHA 5'!$C$6:$BM$145,'Carga People'!AF$2,0)),0,VLOOKUP($C172,'LINHA 5'!$C$6:$BM$145,'Carga People'!AF$2,0))</f>
        <v>0</v>
      </c>
      <c r="AG172" s="140">
        <f>IF(ISERROR(VLOOKUP($C172,'LINHA 4'!$C$6:$BM$75,'Carga People'!AG$2,0)),0,VLOOKUP($C172,'LINHA 4'!$C$6:$BM$75,'Carga People'!AG$2,0))+IF(ISERROR(VLOOKUP($C172,'LINHA 5'!$C$6:$BM$145,'Carga People'!AG$2,0)),0,VLOOKUP($C172,'LINHA 5'!$C$6:$BM$145,'Carga People'!AG$2,0))</f>
        <v>0</v>
      </c>
      <c r="AH172" s="140">
        <f>IF(ISERROR(VLOOKUP($C172,'LINHA 4'!$C$6:$BM$75,'Carga People'!AH$2,0)),0,VLOOKUP($C172,'LINHA 4'!$C$6:$BM$75,'Carga People'!AH$2,0))+IF(ISERROR(VLOOKUP($C172,'LINHA 5'!$C$6:$BM$145,'Carga People'!AH$2,0)),0,VLOOKUP($C172,'LINHA 5'!$C$6:$BM$145,'Carga People'!AH$2,0))</f>
        <v>0</v>
      </c>
      <c r="AI172" s="140">
        <f>IF(ISERROR(VLOOKUP($C172,'LINHA 4'!$C$6:$BM$75,'Carga People'!AI$2,0)),0,VLOOKUP($C172,'LINHA 4'!$C$6:$BM$75,'Carga People'!AI$2,0))+IF(ISERROR(VLOOKUP($C172,'LINHA 5'!$C$6:$BM$145,'Carga People'!AI$2,0)),0,VLOOKUP($C172,'LINHA 5'!$C$6:$BM$145,'Carga People'!AI$2,0))</f>
        <v>0</v>
      </c>
      <c r="AJ172" s="140">
        <f>IF(ISERROR(VLOOKUP($C172,'LINHA 4'!$C$6:$BM$75,'Carga People'!AJ$2,0)),0,VLOOKUP($C172,'LINHA 4'!$C$6:$BM$75,'Carga People'!AJ$2,0))+IF(ISERROR(VLOOKUP($C172,'LINHA 5'!$C$6:$BM$145,'Carga People'!AJ$2,0)),0,VLOOKUP($C172,'LINHA 5'!$C$6:$BM$145,'Carga People'!AJ$2,0))</f>
        <v>0</v>
      </c>
      <c r="AK172" s="140">
        <f>IF(ISERROR(VLOOKUP($C172,'LINHA 4'!$C$6:$BM$75,'Carga People'!AK$2,0)),0,VLOOKUP($C172,'LINHA 4'!$C$6:$BM$75,'Carga People'!AK$2,0))+IF(ISERROR(VLOOKUP($C172,'LINHA 5'!$C$6:$BM$145,'Carga People'!AK$2,0)),0,VLOOKUP($C172,'LINHA 5'!$C$6:$BM$145,'Carga People'!AK$2,0))</f>
        <v>0</v>
      </c>
      <c r="AL172" s="140">
        <f>IF(ISERROR(VLOOKUP($C172,'LINHA 4'!$C$6:$BM$75,'Carga People'!AL$2,0)),0,VLOOKUP($C172,'LINHA 4'!$C$6:$BM$75,'Carga People'!AL$2,0))+IF(ISERROR(VLOOKUP($C172,'LINHA 5'!$C$6:$BM$145,'Carga People'!AL$2,0)),0,VLOOKUP($C172,'LINHA 5'!$C$6:$BM$145,'Carga People'!AL$2,0))</f>
        <v>0</v>
      </c>
      <c r="AM172" s="140">
        <f>IF(ISERROR(VLOOKUP($C172,'LINHA 4'!$C$6:$BM$75,'Carga People'!AM$2,0)),0,VLOOKUP($C172,'LINHA 4'!$C$6:$BM$75,'Carga People'!AM$2,0))+IF(ISERROR(VLOOKUP($C172,'LINHA 5'!$C$6:$BM$145,'Carga People'!AM$2,0)),0,VLOOKUP($C172,'LINHA 5'!$C$6:$BM$145,'Carga People'!AM$2,0))</f>
        <v>0</v>
      </c>
      <c r="AN172" s="140">
        <f>IF(ISERROR(VLOOKUP($C172,'LINHA 4'!$C$6:$BM$75,'Carga People'!AN$2,0)),0,VLOOKUP($C172,'LINHA 4'!$C$6:$BM$75,'Carga People'!AN$2,0))+IF(ISERROR(VLOOKUP($C172,'LINHA 5'!$C$6:$BM$145,'Carga People'!AN$2,0)),0,VLOOKUP($C172,'LINHA 5'!$C$6:$BM$145,'Carga People'!AN$2,0))</f>
        <v>0</v>
      </c>
      <c r="AO172" s="140">
        <f>IF(ISERROR(VLOOKUP($C172,'LINHA 4'!$C$6:$BM$75,'Carga People'!AO$2,0)),0,VLOOKUP($C172,'LINHA 4'!$C$6:$BM$75,'Carga People'!AO$2,0))+IF(ISERROR(VLOOKUP($C172,'LINHA 5'!$C$6:$BM$145,'Carga People'!AO$2,0)),0,VLOOKUP($C172,'LINHA 5'!$C$6:$BM$145,'Carga People'!AO$2,0))</f>
        <v>0</v>
      </c>
      <c r="AP172" s="140">
        <f>IF(ISERROR(VLOOKUP($C172,'LINHA 4'!$C$6:$BM$75,'Carga People'!AP$2,0)),0,VLOOKUP($C172,'LINHA 4'!$C$6:$BM$75,'Carga People'!AP$2,0))+IF(ISERROR(VLOOKUP($C172,'LINHA 5'!$C$6:$BM$145,'Carga People'!AP$2,0)),0,VLOOKUP($C172,'LINHA 5'!$C$6:$BM$145,'Carga People'!AP$2,0))</f>
        <v>0</v>
      </c>
      <c r="AQ172" s="140">
        <f>IF(ISERROR(VLOOKUP($C172,'LINHA 4'!$C$6:$BM$75,'Carga People'!AQ$2,0)),0,VLOOKUP($C172,'LINHA 4'!$C$6:$BM$75,'Carga People'!AQ$2,0))+IF(ISERROR(VLOOKUP($C172,'LINHA 5'!$C$6:$BM$145,'Carga People'!AQ$2,0)),0,VLOOKUP($C172,'LINHA 5'!$C$6:$BM$145,'Carga People'!AQ$2,0))</f>
        <v>0</v>
      </c>
      <c r="AR172" s="140">
        <f>IF(ISERROR(VLOOKUP($C172,'LINHA 4'!$C$6:$BM$75,'Carga People'!AR$2,0)),0,VLOOKUP($C172,'LINHA 4'!$C$6:$BM$75,'Carga People'!AR$2,0))+IF(ISERROR(VLOOKUP($C172,'LINHA 5'!$C$6:$BM$145,'Carga People'!AR$2,0)),0,VLOOKUP($C172,'LINHA 5'!$C$6:$BM$145,'Carga People'!AR$2,0))</f>
        <v>0</v>
      </c>
      <c r="AS172" s="140">
        <f>IF(ISERROR(VLOOKUP($C172,'LINHA 4'!$C$6:$BM$75,'Carga People'!AS$2,0)),0,VLOOKUP($C172,'LINHA 4'!$C$6:$BM$75,'Carga People'!AS$2,0))+IF(ISERROR(VLOOKUP($C172,'LINHA 5'!$C$6:$BM$145,'Carga People'!AS$2,0)),0,VLOOKUP($C172,'LINHA 5'!$C$6:$BM$145,'Carga People'!AS$2,0))</f>
        <v>0</v>
      </c>
      <c r="AT172" s="140">
        <f t="array" ref="AT172">IF(ISERROR(VLOOKUP($C172,'LINHA 4'!$C$6:$BM$52,'Carga People'!AT$2,0)),0,VLOOKUP($C172,'LINHA 4'!$C$6:$BM$52,'Carga People'!AT$2,0))</f>
        <v>0</v>
      </c>
      <c r="AU172" s="367">
        <f t="shared" si="12"/>
        <v>0</v>
      </c>
      <c r="AV172" s="780" t="str">
        <f t="shared" si="13"/>
        <v/>
      </c>
      <c r="AW172" s="90">
        <f>IF(D172="","",VLOOKUP(D172,MI_ME!$D$5:$AQ$336,39,0))</f>
        <v>0</v>
      </c>
      <c r="AX172" s="660"/>
    </row>
    <row r="173" spans="1:50" ht="18" customHeight="1" x14ac:dyDescent="0.3">
      <c r="A173" s="1792"/>
      <c r="B173" s="495" t="s">
        <v>113</v>
      </c>
      <c r="C173" s="30" t="s">
        <v>145</v>
      </c>
      <c r="D173" s="30" t="s">
        <v>136</v>
      </c>
      <c r="E173" s="1459" t="s">
        <v>813</v>
      </c>
      <c r="F173" s="28" t="s">
        <v>15</v>
      </c>
      <c r="G173" s="136"/>
      <c r="H173" s="137"/>
      <c r="I173" s="138"/>
      <c r="J173" s="139">
        <f>IF(ISERROR(VLOOKUP($C173,'LINHA 4'!$C$6:$BM$75,'Carga People'!J$2,0)),0,VLOOKUP($C173,'LINHA 4'!$C$6:$BM$75,'Carga People'!J$2,0))+IF(ISERROR(VLOOKUP($C173,'LINHA 5'!$C$6:$BM$145,'Carga People'!J$2,0)),0,VLOOKUP($C173,'LINHA 5'!$C$6:$BM$145,'Carga People'!J$2,0))</f>
        <v>480</v>
      </c>
      <c r="K173" s="140">
        <f>IF(ISERROR(VLOOKUP($C173,'LINHA 4'!$C$6:$BM$75,'Carga People'!K$2,0)),0,VLOOKUP($C173,'LINHA 4'!$C$6:$BM$75,'Carga People'!K$2,0))+IF(ISERROR(VLOOKUP($C173,'LINHA 5'!$C$6:$BM$145,'Carga People'!K$2,0)),0,VLOOKUP($C173,'LINHA 5'!$C$6:$BM$145,'Carga People'!K$2,0))</f>
        <v>0</v>
      </c>
      <c r="L173" s="140">
        <f>IF(ISERROR(VLOOKUP($C173,'LINHA 4'!$C$6:$BM$75,'Carga People'!L$2,0)),0,VLOOKUP($C173,'LINHA 4'!$C$6:$BM$75,'Carga People'!L$2,0))+IF(ISERROR(VLOOKUP($C173,'LINHA 5'!$C$6:$BM$145,'Carga People'!L$2,0)),0,VLOOKUP($C173,'LINHA 5'!$C$6:$BM$145,'Carga People'!L$2,0))</f>
        <v>0</v>
      </c>
      <c r="M173" s="140">
        <f>IF(ISERROR(VLOOKUP($C173,'LINHA 4'!$C$6:$BM$75,'Carga People'!M$2,0)),0,VLOOKUP($C173,'LINHA 4'!$C$6:$BM$75,'Carga People'!M$2,0))+IF(ISERROR(VLOOKUP($C173,'LINHA 5'!$C$6:$BM$145,'Carga People'!M$2,0)),0,VLOOKUP($C173,'LINHA 5'!$C$6:$BM$145,'Carga People'!M$2,0))</f>
        <v>0</v>
      </c>
      <c r="N173" s="140">
        <f>IF(ISERROR(VLOOKUP($C173,'LINHA 4'!$C$6:$BM$75,'Carga People'!N$2,0)),0,VLOOKUP($C173,'LINHA 4'!$C$6:$BM$75,'Carga People'!N$2,0))+IF(ISERROR(VLOOKUP($C173,'LINHA 5'!$C$6:$BM$145,'Carga People'!N$2,0)),0,VLOOKUP($C173,'LINHA 5'!$C$6:$BM$145,'Carga People'!N$2,0))</f>
        <v>0</v>
      </c>
      <c r="O173" s="140">
        <f>IF(ISERROR(VLOOKUP($C173,'LINHA 4'!$C$6:$BM$75,'Carga People'!O$2,0)),0,VLOOKUP($C173,'LINHA 4'!$C$6:$BM$75,'Carga People'!O$2,0))+IF(ISERROR(VLOOKUP($C173,'LINHA 5'!$C$6:$BM$145,'Carga People'!O$2,0)),0,VLOOKUP($C173,'LINHA 5'!$C$6:$BM$145,'Carga People'!O$2,0))</f>
        <v>0</v>
      </c>
      <c r="P173" s="140">
        <f>IF(ISERROR(VLOOKUP($C173,'LINHA 4'!$C$6:$BM$75,'Carga People'!P$2,0)),0,VLOOKUP($C173,'LINHA 4'!$C$6:$BM$75,'Carga People'!P$2,0))+IF(ISERROR(VLOOKUP($C173,'LINHA 5'!$C$6:$BM$145,'Carga People'!P$2,0)),0,VLOOKUP($C173,'LINHA 5'!$C$6:$BM$145,'Carga People'!P$2,0))</f>
        <v>0</v>
      </c>
      <c r="Q173" s="140">
        <f>IF(ISERROR(VLOOKUP($C173,'LINHA 4'!$C$6:$BM$75,'Carga People'!Q$2,0)),0,VLOOKUP($C173,'LINHA 4'!$C$6:$BM$75,'Carga People'!Q$2,0))+IF(ISERROR(VLOOKUP($C173,'LINHA 5'!$C$6:$BM$145,'Carga People'!Q$2,0)),0,VLOOKUP($C173,'LINHA 5'!$C$6:$BM$145,'Carga People'!Q$2,0))</f>
        <v>0</v>
      </c>
      <c r="R173" s="140">
        <f>IF(ISERROR(VLOOKUP($C173,'LINHA 4'!$C$6:$BM$75,'Carga People'!R$2,0)),0,VLOOKUP($C173,'LINHA 4'!$C$6:$BM$75,'Carga People'!R$2,0))+IF(ISERROR(VLOOKUP($C173,'LINHA 5'!$C$6:$BM$145,'Carga People'!R$2,0)),0,VLOOKUP($C173,'LINHA 5'!$C$6:$BM$145,'Carga People'!R$2,0))</f>
        <v>0</v>
      </c>
      <c r="S173" s="140">
        <f>IF(ISERROR(VLOOKUP($C173,'LINHA 4'!$C$6:$BM$75,'Carga People'!S$2,0)),0,VLOOKUP($C173,'LINHA 4'!$C$6:$BM$75,'Carga People'!S$2,0))+IF(ISERROR(VLOOKUP($C173,'LINHA 5'!$C$6:$BM$145,'Carga People'!S$2,0)),0,VLOOKUP($C173,'LINHA 5'!$C$6:$BM$145,'Carga People'!S$2,0))</f>
        <v>0</v>
      </c>
      <c r="T173" s="140">
        <f>IF(ISERROR(VLOOKUP($C173,'LINHA 4'!$C$6:$BM$75,'Carga People'!T$2,0)),0,VLOOKUP($C173,'LINHA 4'!$C$6:$BM$75,'Carga People'!T$2,0))+IF(ISERROR(VLOOKUP($C173,'LINHA 5'!$C$6:$BM$145,'Carga People'!T$2,0)),0,VLOOKUP($C173,'LINHA 5'!$C$6:$BM$145,'Carga People'!T$2,0))</f>
        <v>0</v>
      </c>
      <c r="U173" s="140">
        <f>IF(ISERROR(VLOOKUP($C173,'LINHA 4'!$C$6:$BM$75,'Carga People'!U$2,0)),0,VLOOKUP($C173,'LINHA 4'!$C$6:$BM$75,'Carga People'!U$2,0))+IF(ISERROR(VLOOKUP($C173,'LINHA 5'!$C$6:$BM$145,'Carga People'!U$2,0)),0,VLOOKUP($C173,'LINHA 5'!$C$6:$BM$145,'Carga People'!U$2,0))</f>
        <v>0</v>
      </c>
      <c r="V173" s="140">
        <f>IF(ISERROR(VLOOKUP($C173,'LINHA 4'!$C$6:$BM$75,'Carga People'!V$2,0)),0,VLOOKUP($C173,'LINHA 4'!$C$6:$BM$75,'Carga People'!V$2,0))+IF(ISERROR(VLOOKUP($C173,'LINHA 5'!$C$6:$BM$145,'Carga People'!V$2,0)),0,VLOOKUP($C173,'LINHA 5'!$C$6:$BM$145,'Carga People'!V$2,0))</f>
        <v>0</v>
      </c>
      <c r="W173" s="140">
        <f>IF(ISERROR(VLOOKUP($C173,'LINHA 4'!$C$6:$BM$75,'Carga People'!W$2,0)),0,VLOOKUP($C173,'LINHA 4'!$C$6:$BM$75,'Carga People'!W$2,0))+IF(ISERROR(VLOOKUP($C173,'LINHA 5'!$C$6:$BM$145,'Carga People'!W$2,0)),0,VLOOKUP($C173,'LINHA 5'!$C$6:$BM$145,'Carga People'!W$2,0))</f>
        <v>0</v>
      </c>
      <c r="X173" s="140">
        <f>IF(ISERROR(VLOOKUP($C173,'LINHA 4'!$C$6:$BM$75,'Carga People'!X$2,0)),0,VLOOKUP($C173,'LINHA 4'!$C$6:$BM$75,'Carga People'!X$2,0))+IF(ISERROR(VLOOKUP($C173,'LINHA 5'!$C$6:$BM$145,'Carga People'!X$2,0)),0,VLOOKUP($C173,'LINHA 5'!$C$6:$BM$145,'Carga People'!X$2,0))</f>
        <v>0</v>
      </c>
      <c r="Y173" s="140">
        <f>IF(ISERROR(VLOOKUP($C173,'LINHA 4'!$C$6:$BM$75,'Carga People'!Y$2,0)),0,VLOOKUP($C173,'LINHA 4'!$C$6:$BM$75,'Carga People'!Y$2,0))+IF(ISERROR(VLOOKUP($C173,'LINHA 5'!$C$6:$BM$145,'Carga People'!Y$2,0)),0,VLOOKUP($C173,'LINHA 5'!$C$6:$BM$145,'Carga People'!Y$2,0))</f>
        <v>0</v>
      </c>
      <c r="Z173" s="140">
        <f>IF(ISERROR(VLOOKUP($C173,'LINHA 4'!$C$6:$BM$75,'Carga People'!Z$2,0)),0,VLOOKUP($C173,'LINHA 4'!$C$6:$BM$75,'Carga People'!Z$2,0))+IF(ISERROR(VLOOKUP($C173,'LINHA 5'!$C$6:$BM$145,'Carga People'!Z$2,0)),0,VLOOKUP($C173,'LINHA 5'!$C$6:$BM$145,'Carga People'!Z$2,0))</f>
        <v>0</v>
      </c>
      <c r="AA173" s="140">
        <f>IF(ISERROR(VLOOKUP($C173,'LINHA 4'!$C$6:$BM$75,'Carga People'!AA$2,0)),0,VLOOKUP($C173,'LINHA 4'!$C$6:$BM$75,'Carga People'!AA$2,0))+IF(ISERROR(VLOOKUP($C173,'LINHA 5'!$C$6:$BM$145,'Carga People'!AA$2,0)),0,VLOOKUP($C173,'LINHA 5'!$C$6:$BM$145,'Carga People'!AA$2,0))</f>
        <v>0</v>
      </c>
      <c r="AB173" s="140">
        <f>IF(ISERROR(VLOOKUP($C173,'LINHA 4'!$C$6:$BM$75,'Carga People'!AB$2,0)),0,VLOOKUP($C173,'LINHA 4'!$C$6:$BM$75,'Carga People'!AB$2,0))+IF(ISERROR(VLOOKUP($C173,'LINHA 5'!$C$6:$BM$145,'Carga People'!AB$2,0)),0,VLOOKUP($C173,'LINHA 5'!$C$6:$BM$145,'Carga People'!AB$2,0))</f>
        <v>0</v>
      </c>
      <c r="AC173" s="140">
        <f>IF(ISERROR(VLOOKUP($C173,'LINHA 4'!$C$6:$BM$75,'Carga People'!AC$2,0)),0,VLOOKUP($C173,'LINHA 4'!$C$6:$BM$75,'Carga People'!AC$2,0))+IF(ISERROR(VLOOKUP($C173,'LINHA 5'!$C$6:$BM$145,'Carga People'!AC$2,0)),0,VLOOKUP($C173,'LINHA 5'!$C$6:$BM$145,'Carga People'!AC$2,0))</f>
        <v>240</v>
      </c>
      <c r="AD173" s="140">
        <f>IF(ISERROR(VLOOKUP($C173,'LINHA 4'!$C$6:$BM$75,'Carga People'!AD$2,0)),0,VLOOKUP($C173,'LINHA 4'!$C$6:$BM$75,'Carga People'!AD$2,0))+IF(ISERROR(VLOOKUP($C173,'LINHA 5'!$C$6:$BM$145,'Carga People'!AD$2,0)),0,VLOOKUP($C173,'LINHA 5'!$C$6:$BM$145,'Carga People'!AD$2,0))</f>
        <v>240</v>
      </c>
      <c r="AE173" s="140">
        <f>IF(ISERROR(VLOOKUP($C173,'LINHA 4'!$C$6:$BM$75,'Carga People'!AE$2,0)),0,VLOOKUP($C173,'LINHA 4'!$C$6:$BM$75,'Carga People'!AE$2,0))+IF(ISERROR(VLOOKUP($C173,'LINHA 5'!$C$6:$BM$145,'Carga People'!AE$2,0)),0,VLOOKUP($C173,'LINHA 5'!$C$6:$BM$145,'Carga People'!AE$2,0))</f>
        <v>0</v>
      </c>
      <c r="AF173" s="140">
        <f>IF(ISERROR(VLOOKUP($C173,'LINHA 4'!$C$6:$BM$75,'Carga People'!AF$2,0)),0,VLOOKUP($C173,'LINHA 4'!$C$6:$BM$75,'Carga People'!AF$2,0))+IF(ISERROR(VLOOKUP($C173,'LINHA 5'!$C$6:$BM$145,'Carga People'!AF$2,0)),0,VLOOKUP($C173,'LINHA 5'!$C$6:$BM$145,'Carga People'!AF$2,0))</f>
        <v>0</v>
      </c>
      <c r="AG173" s="140">
        <f>IF(ISERROR(VLOOKUP($C173,'LINHA 4'!$C$6:$BM$75,'Carga People'!AG$2,0)),0,VLOOKUP($C173,'LINHA 4'!$C$6:$BM$75,'Carga People'!AG$2,0))+IF(ISERROR(VLOOKUP($C173,'LINHA 5'!$C$6:$BM$145,'Carga People'!AG$2,0)),0,VLOOKUP($C173,'LINHA 5'!$C$6:$BM$145,'Carga People'!AG$2,0))</f>
        <v>0</v>
      </c>
      <c r="AH173" s="140">
        <f>IF(ISERROR(VLOOKUP($C173,'LINHA 4'!$C$6:$BM$75,'Carga People'!AH$2,0)),0,VLOOKUP($C173,'LINHA 4'!$C$6:$BM$75,'Carga People'!AH$2,0))+IF(ISERROR(VLOOKUP($C173,'LINHA 5'!$C$6:$BM$145,'Carga People'!AH$2,0)),0,VLOOKUP($C173,'LINHA 5'!$C$6:$BM$145,'Carga People'!AH$2,0))</f>
        <v>0</v>
      </c>
      <c r="AI173" s="140">
        <f>IF(ISERROR(VLOOKUP($C173,'LINHA 4'!$C$6:$BM$75,'Carga People'!AI$2,0)),0,VLOOKUP($C173,'LINHA 4'!$C$6:$BM$75,'Carga People'!AI$2,0))+IF(ISERROR(VLOOKUP($C173,'LINHA 5'!$C$6:$BM$145,'Carga People'!AI$2,0)),0,VLOOKUP($C173,'LINHA 5'!$C$6:$BM$145,'Carga People'!AI$2,0))</f>
        <v>0</v>
      </c>
      <c r="AJ173" s="140">
        <f>IF(ISERROR(VLOOKUP($C173,'LINHA 4'!$C$6:$BM$75,'Carga People'!AJ$2,0)),0,VLOOKUP($C173,'LINHA 4'!$C$6:$BM$75,'Carga People'!AJ$2,0))+IF(ISERROR(VLOOKUP($C173,'LINHA 5'!$C$6:$BM$145,'Carga People'!AJ$2,0)),0,VLOOKUP($C173,'LINHA 5'!$C$6:$BM$145,'Carga People'!AJ$2,0))</f>
        <v>0</v>
      </c>
      <c r="AK173" s="140">
        <f>IF(ISERROR(VLOOKUP($C173,'LINHA 4'!$C$6:$BM$75,'Carga People'!AK$2,0)),0,VLOOKUP($C173,'LINHA 4'!$C$6:$BM$75,'Carga People'!AK$2,0))+IF(ISERROR(VLOOKUP($C173,'LINHA 5'!$C$6:$BM$145,'Carga People'!AK$2,0)),0,VLOOKUP($C173,'LINHA 5'!$C$6:$BM$145,'Carga People'!AK$2,0))</f>
        <v>0</v>
      </c>
      <c r="AL173" s="140">
        <f>IF(ISERROR(VLOOKUP($C173,'LINHA 4'!$C$6:$BM$75,'Carga People'!AL$2,0)),0,VLOOKUP($C173,'LINHA 4'!$C$6:$BM$75,'Carga People'!AL$2,0))+IF(ISERROR(VLOOKUP($C173,'LINHA 5'!$C$6:$BM$145,'Carga People'!AL$2,0)),0,VLOOKUP($C173,'LINHA 5'!$C$6:$BM$145,'Carga People'!AL$2,0))</f>
        <v>0</v>
      </c>
      <c r="AM173" s="140">
        <f>IF(ISERROR(VLOOKUP($C173,'LINHA 4'!$C$6:$BM$75,'Carga People'!AM$2,0)),0,VLOOKUP($C173,'LINHA 4'!$C$6:$BM$75,'Carga People'!AM$2,0))+IF(ISERROR(VLOOKUP($C173,'LINHA 5'!$C$6:$BM$145,'Carga People'!AM$2,0)),0,VLOOKUP($C173,'LINHA 5'!$C$6:$BM$145,'Carga People'!AM$2,0))</f>
        <v>0</v>
      </c>
      <c r="AN173" s="140">
        <f>IF(ISERROR(VLOOKUP($C173,'LINHA 4'!$C$6:$BM$75,'Carga People'!AN$2,0)),0,VLOOKUP($C173,'LINHA 4'!$C$6:$BM$75,'Carga People'!AN$2,0))+IF(ISERROR(VLOOKUP($C173,'LINHA 5'!$C$6:$BM$145,'Carga People'!AN$2,0)),0,VLOOKUP($C173,'LINHA 5'!$C$6:$BM$145,'Carga People'!AN$2,0))</f>
        <v>0</v>
      </c>
      <c r="AO173" s="140">
        <f>IF(ISERROR(VLOOKUP($C173,'LINHA 4'!$C$6:$BM$75,'Carga People'!AO$2,0)),0,VLOOKUP($C173,'LINHA 4'!$C$6:$BM$75,'Carga People'!AO$2,0))+IF(ISERROR(VLOOKUP($C173,'LINHA 5'!$C$6:$BM$145,'Carga People'!AO$2,0)),0,VLOOKUP($C173,'LINHA 5'!$C$6:$BM$145,'Carga People'!AO$2,0))</f>
        <v>0</v>
      </c>
      <c r="AP173" s="140">
        <f>IF(ISERROR(VLOOKUP($C173,'LINHA 4'!$C$6:$BM$75,'Carga People'!AP$2,0)),0,VLOOKUP($C173,'LINHA 4'!$C$6:$BM$75,'Carga People'!AP$2,0))+IF(ISERROR(VLOOKUP($C173,'LINHA 5'!$C$6:$BM$145,'Carga People'!AP$2,0)),0,VLOOKUP($C173,'LINHA 5'!$C$6:$BM$145,'Carga People'!AP$2,0))</f>
        <v>0</v>
      </c>
      <c r="AQ173" s="140">
        <f>IF(ISERROR(VLOOKUP($C173,'LINHA 4'!$C$6:$BM$75,'Carga People'!AQ$2,0)),0,VLOOKUP($C173,'LINHA 4'!$C$6:$BM$75,'Carga People'!AQ$2,0))+IF(ISERROR(VLOOKUP($C173,'LINHA 5'!$C$6:$BM$145,'Carga People'!AQ$2,0)),0,VLOOKUP($C173,'LINHA 5'!$C$6:$BM$145,'Carga People'!AQ$2,0))</f>
        <v>0</v>
      </c>
      <c r="AR173" s="140">
        <f>IF(ISERROR(VLOOKUP($C173,'LINHA 4'!$C$6:$BM$75,'Carga People'!AR$2,0)),0,VLOOKUP($C173,'LINHA 4'!$C$6:$BM$75,'Carga People'!AR$2,0))+IF(ISERROR(VLOOKUP($C173,'LINHA 5'!$C$6:$BM$145,'Carga People'!AR$2,0)),0,VLOOKUP($C173,'LINHA 5'!$C$6:$BM$145,'Carga People'!AR$2,0))</f>
        <v>0</v>
      </c>
      <c r="AS173" s="140">
        <f>IF(ISERROR(VLOOKUP($C173,'LINHA 4'!$C$6:$BM$75,'Carga People'!AS$2,0)),0,VLOOKUP($C173,'LINHA 4'!$C$6:$BM$75,'Carga People'!AS$2,0))+IF(ISERROR(VLOOKUP($C173,'LINHA 5'!$C$6:$BM$145,'Carga People'!AS$2,0)),0,VLOOKUP($C173,'LINHA 5'!$C$6:$BM$145,'Carga People'!AS$2,0))</f>
        <v>0</v>
      </c>
      <c r="AT173" s="140">
        <f t="array" ref="AT173">IF(ISERROR(VLOOKUP($C173,'LINHA 4'!$C$6:$BM$52,'Carga People'!AT$2,0)),0,VLOOKUP($C173,'LINHA 4'!$C$6:$BM$52,'Carga People'!AT$2,0))</f>
        <v>0</v>
      </c>
      <c r="AU173" s="367">
        <f t="shared" si="12"/>
        <v>960</v>
      </c>
      <c r="AV173" s="780" t="str">
        <f t="shared" si="13"/>
        <v/>
      </c>
      <c r="AW173" s="90">
        <f>IF(D173="","",VLOOKUP(D173,MI_ME!$D$5:$AQ$336,39,0))</f>
        <v>0</v>
      </c>
      <c r="AX173" s="660"/>
    </row>
    <row r="174" spans="1:50" ht="18" customHeight="1" x14ac:dyDescent="0.3">
      <c r="A174" s="1792"/>
      <c r="B174" s="770" t="s">
        <v>101</v>
      </c>
      <c r="C174" s="771" t="s">
        <v>56</v>
      </c>
      <c r="D174" s="771" t="str">
        <f t="shared" ref="D174:D180" si="24">LEFT(C174,11)</f>
        <v>63041EBA006</v>
      </c>
      <c r="E174" s="1459" t="s">
        <v>829</v>
      </c>
      <c r="F174" s="770" t="s">
        <v>15</v>
      </c>
      <c r="G174" s="136"/>
      <c r="H174" s="137"/>
      <c r="I174" s="138"/>
      <c r="J174" s="139">
        <f>IF(ISERROR(VLOOKUP($C174,'LINHA 4'!$C$6:$BM$75,'Carga People'!J$2,0)),0,VLOOKUP($C174,'LINHA 4'!$C$6:$BM$75,'Carga People'!J$2,0))+IF(ISERROR(VLOOKUP($C174,'LINHA 5'!$C$6:$BM$145,'Carga People'!J$2,0)),0,VLOOKUP($C174,'LINHA 5'!$C$6:$BM$145,'Carga People'!J$2,0))</f>
        <v>0</v>
      </c>
      <c r="K174" s="140">
        <f>IF(ISERROR(VLOOKUP($C174,'LINHA 4'!$C$6:$BM$75,'Carga People'!K$2,0)),0,VLOOKUP($C174,'LINHA 4'!$C$6:$BM$75,'Carga People'!K$2,0))+IF(ISERROR(VLOOKUP($C174,'LINHA 5'!$C$6:$BM$145,'Carga People'!K$2,0)),0,VLOOKUP($C174,'LINHA 5'!$C$6:$BM$145,'Carga People'!K$2,0))</f>
        <v>0</v>
      </c>
      <c r="L174" s="140">
        <f>IF(ISERROR(VLOOKUP($C174,'LINHA 4'!$C$6:$BM$75,'Carga People'!L$2,0)),0,VLOOKUP($C174,'LINHA 4'!$C$6:$BM$75,'Carga People'!L$2,0))+IF(ISERROR(VLOOKUP($C174,'LINHA 5'!$C$6:$BM$145,'Carga People'!L$2,0)),0,VLOOKUP($C174,'LINHA 5'!$C$6:$BM$145,'Carga People'!L$2,0))</f>
        <v>0</v>
      </c>
      <c r="M174" s="140">
        <f>IF(ISERROR(VLOOKUP($C174,'LINHA 4'!$C$6:$BM$75,'Carga People'!M$2,0)),0,VLOOKUP($C174,'LINHA 4'!$C$6:$BM$75,'Carga People'!M$2,0))+IF(ISERROR(VLOOKUP($C174,'LINHA 5'!$C$6:$BM$145,'Carga People'!M$2,0)),0,VLOOKUP($C174,'LINHA 5'!$C$6:$BM$145,'Carga People'!M$2,0))</f>
        <v>0</v>
      </c>
      <c r="N174" s="140">
        <f>IF(ISERROR(VLOOKUP($C174,'LINHA 4'!$C$6:$BM$75,'Carga People'!N$2,0)),0,VLOOKUP($C174,'LINHA 4'!$C$6:$BM$75,'Carga People'!N$2,0))+IF(ISERROR(VLOOKUP($C174,'LINHA 5'!$C$6:$BM$145,'Carga People'!N$2,0)),0,VLOOKUP($C174,'LINHA 5'!$C$6:$BM$145,'Carga People'!N$2,0))</f>
        <v>0</v>
      </c>
      <c r="O174" s="140">
        <f>IF(ISERROR(VLOOKUP($C174,'LINHA 4'!$C$6:$BM$75,'Carga People'!O$2,0)),0,VLOOKUP($C174,'LINHA 4'!$C$6:$BM$75,'Carga People'!O$2,0))+IF(ISERROR(VLOOKUP($C174,'LINHA 5'!$C$6:$BM$145,'Carga People'!O$2,0)),0,VLOOKUP($C174,'LINHA 5'!$C$6:$BM$145,'Carga People'!O$2,0))</f>
        <v>0</v>
      </c>
      <c r="P174" s="140">
        <f>IF(ISERROR(VLOOKUP($C174,'LINHA 4'!$C$6:$BM$75,'Carga People'!P$2,0)),0,VLOOKUP($C174,'LINHA 4'!$C$6:$BM$75,'Carga People'!P$2,0))+IF(ISERROR(VLOOKUP($C174,'LINHA 5'!$C$6:$BM$145,'Carga People'!P$2,0)),0,VLOOKUP($C174,'LINHA 5'!$C$6:$BM$145,'Carga People'!P$2,0))</f>
        <v>0</v>
      </c>
      <c r="Q174" s="140">
        <f>IF(ISERROR(VLOOKUP($C174,'LINHA 4'!$C$6:$BM$75,'Carga People'!Q$2,0)),0,VLOOKUP($C174,'LINHA 4'!$C$6:$BM$75,'Carga People'!Q$2,0))+IF(ISERROR(VLOOKUP($C174,'LINHA 5'!$C$6:$BM$145,'Carga People'!Q$2,0)),0,VLOOKUP($C174,'LINHA 5'!$C$6:$BM$145,'Carga People'!Q$2,0))</f>
        <v>0</v>
      </c>
      <c r="R174" s="140">
        <f>IF(ISERROR(VLOOKUP($C174,'LINHA 4'!$C$6:$BM$75,'Carga People'!R$2,0)),0,VLOOKUP($C174,'LINHA 4'!$C$6:$BM$75,'Carga People'!R$2,0))+IF(ISERROR(VLOOKUP($C174,'LINHA 5'!$C$6:$BM$145,'Carga People'!R$2,0)),0,VLOOKUP($C174,'LINHA 5'!$C$6:$BM$145,'Carga People'!R$2,0))</f>
        <v>0</v>
      </c>
      <c r="S174" s="140">
        <f>IF(ISERROR(VLOOKUP($C174,'LINHA 4'!$C$6:$BM$75,'Carga People'!S$2,0)),0,VLOOKUP($C174,'LINHA 4'!$C$6:$BM$75,'Carga People'!S$2,0))+IF(ISERROR(VLOOKUP($C174,'LINHA 5'!$C$6:$BM$145,'Carga People'!S$2,0)),0,VLOOKUP($C174,'LINHA 5'!$C$6:$BM$145,'Carga People'!S$2,0))</f>
        <v>0</v>
      </c>
      <c r="T174" s="140">
        <f>IF(ISERROR(VLOOKUP($C174,'LINHA 4'!$C$6:$BM$75,'Carga People'!T$2,0)),0,VLOOKUP($C174,'LINHA 4'!$C$6:$BM$75,'Carga People'!T$2,0))+IF(ISERROR(VLOOKUP($C174,'LINHA 5'!$C$6:$BM$145,'Carga People'!T$2,0)),0,VLOOKUP($C174,'LINHA 5'!$C$6:$BM$145,'Carga People'!T$2,0))</f>
        <v>0</v>
      </c>
      <c r="U174" s="140">
        <f>IF(ISERROR(VLOOKUP($C174,'LINHA 4'!$C$6:$BM$75,'Carga People'!U$2,0)),0,VLOOKUP($C174,'LINHA 4'!$C$6:$BM$75,'Carga People'!U$2,0))+IF(ISERROR(VLOOKUP($C174,'LINHA 5'!$C$6:$BM$145,'Carga People'!U$2,0)),0,VLOOKUP($C174,'LINHA 5'!$C$6:$BM$145,'Carga People'!U$2,0))</f>
        <v>0</v>
      </c>
      <c r="V174" s="140">
        <f>IF(ISERROR(VLOOKUP($C174,'LINHA 4'!$C$6:$BM$75,'Carga People'!V$2,0)),0,VLOOKUP($C174,'LINHA 4'!$C$6:$BM$75,'Carga People'!V$2,0))+IF(ISERROR(VLOOKUP($C174,'LINHA 5'!$C$6:$BM$145,'Carga People'!V$2,0)),0,VLOOKUP($C174,'LINHA 5'!$C$6:$BM$145,'Carga People'!V$2,0))</f>
        <v>0</v>
      </c>
      <c r="W174" s="140">
        <f>IF(ISERROR(VLOOKUP($C174,'LINHA 4'!$C$6:$BM$75,'Carga People'!W$2,0)),0,VLOOKUP($C174,'LINHA 4'!$C$6:$BM$75,'Carga People'!W$2,0))+IF(ISERROR(VLOOKUP($C174,'LINHA 5'!$C$6:$BM$145,'Carga People'!W$2,0)),0,VLOOKUP($C174,'LINHA 5'!$C$6:$BM$145,'Carga People'!W$2,0))</f>
        <v>0</v>
      </c>
      <c r="X174" s="140">
        <f>IF(ISERROR(VLOOKUP($C174,'LINHA 4'!$C$6:$BM$75,'Carga People'!X$2,0)),0,VLOOKUP($C174,'LINHA 4'!$C$6:$BM$75,'Carga People'!X$2,0))+IF(ISERROR(VLOOKUP($C174,'LINHA 5'!$C$6:$BM$145,'Carga People'!X$2,0)),0,VLOOKUP($C174,'LINHA 5'!$C$6:$BM$145,'Carga People'!X$2,0))</f>
        <v>240</v>
      </c>
      <c r="Y174" s="140">
        <f>IF(ISERROR(VLOOKUP($C174,'LINHA 4'!$C$6:$BM$75,'Carga People'!Y$2,0)),0,VLOOKUP($C174,'LINHA 4'!$C$6:$BM$75,'Carga People'!Y$2,0))+IF(ISERROR(VLOOKUP($C174,'LINHA 5'!$C$6:$BM$145,'Carga People'!Y$2,0)),0,VLOOKUP($C174,'LINHA 5'!$C$6:$BM$145,'Carga People'!Y$2,0))</f>
        <v>0</v>
      </c>
      <c r="Z174" s="140">
        <f>IF(ISERROR(VLOOKUP($C174,'LINHA 4'!$C$6:$BM$75,'Carga People'!Z$2,0)),0,VLOOKUP($C174,'LINHA 4'!$C$6:$BM$75,'Carga People'!Z$2,0))+IF(ISERROR(VLOOKUP($C174,'LINHA 5'!$C$6:$BM$145,'Carga People'!Z$2,0)),0,VLOOKUP($C174,'LINHA 5'!$C$6:$BM$145,'Carga People'!Z$2,0))</f>
        <v>0</v>
      </c>
      <c r="AA174" s="140">
        <f>IF(ISERROR(VLOOKUP($C174,'LINHA 4'!$C$6:$BM$75,'Carga People'!AA$2,0)),0,VLOOKUP($C174,'LINHA 4'!$C$6:$BM$75,'Carga People'!AA$2,0))+IF(ISERROR(VLOOKUP($C174,'LINHA 5'!$C$6:$BM$145,'Carga People'!AA$2,0)),0,VLOOKUP($C174,'LINHA 5'!$C$6:$BM$145,'Carga People'!AA$2,0))</f>
        <v>0</v>
      </c>
      <c r="AB174" s="140">
        <f>IF(ISERROR(VLOOKUP($C174,'LINHA 4'!$C$6:$BM$75,'Carga People'!AB$2,0)),0,VLOOKUP($C174,'LINHA 4'!$C$6:$BM$75,'Carga People'!AB$2,0))+IF(ISERROR(VLOOKUP($C174,'LINHA 5'!$C$6:$BM$145,'Carga People'!AB$2,0)),0,VLOOKUP($C174,'LINHA 5'!$C$6:$BM$145,'Carga People'!AB$2,0))</f>
        <v>0</v>
      </c>
      <c r="AC174" s="140">
        <f>IF(ISERROR(VLOOKUP($C174,'LINHA 4'!$C$6:$BM$75,'Carga People'!AC$2,0)),0,VLOOKUP($C174,'LINHA 4'!$C$6:$BM$75,'Carga People'!AC$2,0))+IF(ISERROR(VLOOKUP($C174,'LINHA 5'!$C$6:$BM$145,'Carga People'!AC$2,0)),0,VLOOKUP($C174,'LINHA 5'!$C$6:$BM$145,'Carga People'!AC$2,0))</f>
        <v>240</v>
      </c>
      <c r="AD174" s="140">
        <f>IF(ISERROR(VLOOKUP($C174,'LINHA 4'!$C$6:$BM$75,'Carga People'!AD$2,0)),0,VLOOKUP($C174,'LINHA 4'!$C$6:$BM$75,'Carga People'!AD$2,0))+IF(ISERROR(VLOOKUP($C174,'LINHA 5'!$C$6:$BM$145,'Carga People'!AD$2,0)),0,VLOOKUP($C174,'LINHA 5'!$C$6:$BM$145,'Carga People'!AD$2,0))</f>
        <v>0</v>
      </c>
      <c r="AE174" s="140">
        <f>IF(ISERROR(VLOOKUP($C174,'LINHA 4'!$C$6:$BM$75,'Carga People'!AE$2,0)),0,VLOOKUP($C174,'LINHA 4'!$C$6:$BM$75,'Carga People'!AE$2,0))+IF(ISERROR(VLOOKUP($C174,'LINHA 5'!$C$6:$BM$145,'Carga People'!AE$2,0)),0,VLOOKUP($C174,'LINHA 5'!$C$6:$BM$145,'Carga People'!AE$2,0))</f>
        <v>0</v>
      </c>
      <c r="AF174" s="140">
        <f>IF(ISERROR(VLOOKUP($C174,'LINHA 4'!$C$6:$BM$75,'Carga People'!AF$2,0)),0,VLOOKUP($C174,'LINHA 4'!$C$6:$BM$75,'Carga People'!AF$2,0))+IF(ISERROR(VLOOKUP($C174,'LINHA 5'!$C$6:$BM$145,'Carga People'!AF$2,0)),0,VLOOKUP($C174,'LINHA 5'!$C$6:$BM$145,'Carga People'!AF$2,0))</f>
        <v>0</v>
      </c>
      <c r="AG174" s="140">
        <f>IF(ISERROR(VLOOKUP($C174,'LINHA 4'!$C$6:$BM$75,'Carga People'!AG$2,0)),0,VLOOKUP($C174,'LINHA 4'!$C$6:$BM$75,'Carga People'!AG$2,0))+IF(ISERROR(VLOOKUP($C174,'LINHA 5'!$C$6:$BM$145,'Carga People'!AG$2,0)),0,VLOOKUP($C174,'LINHA 5'!$C$6:$BM$145,'Carga People'!AG$2,0))</f>
        <v>0</v>
      </c>
      <c r="AH174" s="140">
        <f>IF(ISERROR(VLOOKUP($C174,'LINHA 4'!$C$6:$BM$75,'Carga People'!AH$2,0)),0,VLOOKUP($C174,'LINHA 4'!$C$6:$BM$75,'Carga People'!AH$2,0))+IF(ISERROR(VLOOKUP($C174,'LINHA 5'!$C$6:$BM$145,'Carga People'!AH$2,0)),0,VLOOKUP($C174,'LINHA 5'!$C$6:$BM$145,'Carga People'!AH$2,0))</f>
        <v>0</v>
      </c>
      <c r="AI174" s="140">
        <f>IF(ISERROR(VLOOKUP($C174,'LINHA 4'!$C$6:$BM$75,'Carga People'!AI$2,0)),0,VLOOKUP($C174,'LINHA 4'!$C$6:$BM$75,'Carga People'!AI$2,0))+IF(ISERROR(VLOOKUP($C174,'LINHA 5'!$C$6:$BM$145,'Carga People'!AI$2,0)),0,VLOOKUP($C174,'LINHA 5'!$C$6:$BM$145,'Carga People'!AI$2,0))</f>
        <v>0</v>
      </c>
      <c r="AJ174" s="140">
        <f>IF(ISERROR(VLOOKUP($C174,'LINHA 4'!$C$6:$BM$75,'Carga People'!AJ$2,0)),0,VLOOKUP($C174,'LINHA 4'!$C$6:$BM$75,'Carga People'!AJ$2,0))+IF(ISERROR(VLOOKUP($C174,'LINHA 5'!$C$6:$BM$145,'Carga People'!AJ$2,0)),0,VLOOKUP($C174,'LINHA 5'!$C$6:$BM$145,'Carga People'!AJ$2,0))</f>
        <v>0</v>
      </c>
      <c r="AK174" s="140">
        <f>IF(ISERROR(VLOOKUP($C174,'LINHA 4'!$C$6:$BM$75,'Carga People'!AK$2,0)),0,VLOOKUP($C174,'LINHA 4'!$C$6:$BM$75,'Carga People'!AK$2,0))+IF(ISERROR(VLOOKUP($C174,'LINHA 5'!$C$6:$BM$145,'Carga People'!AK$2,0)),0,VLOOKUP($C174,'LINHA 5'!$C$6:$BM$145,'Carga People'!AK$2,0))</f>
        <v>0</v>
      </c>
      <c r="AL174" s="140">
        <f>IF(ISERROR(VLOOKUP($C174,'LINHA 4'!$C$6:$BM$75,'Carga People'!AL$2,0)),0,VLOOKUP($C174,'LINHA 4'!$C$6:$BM$75,'Carga People'!AL$2,0))+IF(ISERROR(VLOOKUP($C174,'LINHA 5'!$C$6:$BM$145,'Carga People'!AL$2,0)),0,VLOOKUP($C174,'LINHA 5'!$C$6:$BM$145,'Carga People'!AL$2,0))</f>
        <v>0</v>
      </c>
      <c r="AM174" s="140">
        <f>IF(ISERROR(VLOOKUP($C174,'LINHA 4'!$C$6:$BM$75,'Carga People'!AM$2,0)),0,VLOOKUP($C174,'LINHA 4'!$C$6:$BM$75,'Carga People'!AM$2,0))+IF(ISERROR(VLOOKUP($C174,'LINHA 5'!$C$6:$BM$145,'Carga People'!AM$2,0)),0,VLOOKUP($C174,'LINHA 5'!$C$6:$BM$145,'Carga People'!AM$2,0))</f>
        <v>0</v>
      </c>
      <c r="AN174" s="140">
        <f>IF(ISERROR(VLOOKUP($C174,'LINHA 4'!$C$6:$BM$75,'Carga People'!AN$2,0)),0,VLOOKUP($C174,'LINHA 4'!$C$6:$BM$75,'Carga People'!AN$2,0))+IF(ISERROR(VLOOKUP($C174,'LINHA 5'!$C$6:$BM$145,'Carga People'!AN$2,0)),0,VLOOKUP($C174,'LINHA 5'!$C$6:$BM$145,'Carga People'!AN$2,0))</f>
        <v>0</v>
      </c>
      <c r="AO174" s="140">
        <f>IF(ISERROR(VLOOKUP($C174,'LINHA 4'!$C$6:$BM$75,'Carga People'!AO$2,0)),0,VLOOKUP($C174,'LINHA 4'!$C$6:$BM$75,'Carga People'!AO$2,0))+IF(ISERROR(VLOOKUP($C174,'LINHA 5'!$C$6:$BM$145,'Carga People'!AO$2,0)),0,VLOOKUP($C174,'LINHA 5'!$C$6:$BM$145,'Carga People'!AO$2,0))</f>
        <v>0</v>
      </c>
      <c r="AP174" s="140">
        <f>IF(ISERROR(VLOOKUP($C174,'LINHA 4'!$C$6:$BM$75,'Carga People'!AP$2,0)),0,VLOOKUP($C174,'LINHA 4'!$C$6:$BM$75,'Carga People'!AP$2,0))+IF(ISERROR(VLOOKUP($C174,'LINHA 5'!$C$6:$BM$145,'Carga People'!AP$2,0)),0,VLOOKUP($C174,'LINHA 5'!$C$6:$BM$145,'Carga People'!AP$2,0))</f>
        <v>0</v>
      </c>
      <c r="AQ174" s="140">
        <f>IF(ISERROR(VLOOKUP($C174,'LINHA 4'!$C$6:$BM$75,'Carga People'!AQ$2,0)),0,VLOOKUP($C174,'LINHA 4'!$C$6:$BM$75,'Carga People'!AQ$2,0))+IF(ISERROR(VLOOKUP($C174,'LINHA 5'!$C$6:$BM$145,'Carga People'!AQ$2,0)),0,VLOOKUP($C174,'LINHA 5'!$C$6:$BM$145,'Carga People'!AQ$2,0))</f>
        <v>0</v>
      </c>
      <c r="AR174" s="140">
        <f>IF(ISERROR(VLOOKUP($C174,'LINHA 4'!$C$6:$BM$75,'Carga People'!AR$2,0)),0,VLOOKUP($C174,'LINHA 4'!$C$6:$BM$75,'Carga People'!AR$2,0))+IF(ISERROR(VLOOKUP($C174,'LINHA 5'!$C$6:$BM$145,'Carga People'!AR$2,0)),0,VLOOKUP($C174,'LINHA 5'!$C$6:$BM$145,'Carga People'!AR$2,0))</f>
        <v>0</v>
      </c>
      <c r="AS174" s="140">
        <f>IF(ISERROR(VLOOKUP($C174,'LINHA 4'!$C$6:$BM$75,'Carga People'!AS$2,0)),0,VLOOKUP($C174,'LINHA 4'!$C$6:$BM$75,'Carga People'!AS$2,0))+IF(ISERROR(VLOOKUP($C174,'LINHA 5'!$C$6:$BM$145,'Carga People'!AS$2,0)),0,VLOOKUP($C174,'LINHA 5'!$C$6:$BM$145,'Carga People'!AS$2,0))</f>
        <v>0</v>
      </c>
      <c r="AT174" s="140">
        <f t="array" ref="AT174">IF(ISERROR(VLOOKUP($C174,'LINHA 4'!$C$6:$BM$52,'Carga People'!AT$2,0)),0,VLOOKUP($C174,'LINHA 4'!$C$6:$BM$52,'Carga People'!AT$2,0))</f>
        <v>0</v>
      </c>
      <c r="AU174" s="367">
        <f t="shared" si="12"/>
        <v>480</v>
      </c>
      <c r="AV174" s="780" t="str">
        <f t="shared" si="13"/>
        <v/>
      </c>
      <c r="AW174" s="90">
        <f>IF(D174="","",VLOOKUP(D174,MI_ME!$D$5:$AQ$336,39,0))</f>
        <v>0</v>
      </c>
      <c r="AX174" s="660"/>
    </row>
    <row r="175" spans="1:50" ht="18" customHeight="1" x14ac:dyDescent="0.3">
      <c r="A175" s="1792"/>
      <c r="B175" s="771" t="s">
        <v>102</v>
      </c>
      <c r="C175" s="771" t="s">
        <v>58</v>
      </c>
      <c r="D175" s="771" t="str">
        <f t="shared" si="24"/>
        <v>63041EBA089</v>
      </c>
      <c r="E175" s="1457" t="s">
        <v>831</v>
      </c>
      <c r="F175" s="771" t="s">
        <v>15</v>
      </c>
      <c r="G175" s="136"/>
      <c r="H175" s="145"/>
      <c r="I175" s="138"/>
      <c r="J175" s="139">
        <f>IF(ISERROR(VLOOKUP($C175,'LINHA 4'!$C$6:$BM$75,'Carga People'!J$2,0)),0,VLOOKUP($C175,'LINHA 4'!$C$6:$BM$75,'Carga People'!J$2,0))+IF(ISERROR(VLOOKUP($C175,'LINHA 5'!$C$6:$BM$145,'Carga People'!J$2,0)),0,VLOOKUP($C175,'LINHA 5'!$C$6:$BM$145,'Carga People'!J$2,0))</f>
        <v>480</v>
      </c>
      <c r="K175" s="140">
        <f>IF(ISERROR(VLOOKUP($C175,'LINHA 4'!$C$6:$BM$75,'Carga People'!K$2,0)),0,VLOOKUP($C175,'LINHA 4'!$C$6:$BM$75,'Carga People'!K$2,0))+IF(ISERROR(VLOOKUP($C175,'LINHA 5'!$C$6:$BM$145,'Carga People'!K$2,0)),0,VLOOKUP($C175,'LINHA 5'!$C$6:$BM$145,'Carga People'!K$2,0))</f>
        <v>0</v>
      </c>
      <c r="L175" s="140">
        <f>IF(ISERROR(VLOOKUP($C175,'LINHA 4'!$C$6:$BM$75,'Carga People'!L$2,0)),0,VLOOKUP($C175,'LINHA 4'!$C$6:$BM$75,'Carga People'!L$2,0))+IF(ISERROR(VLOOKUP($C175,'LINHA 5'!$C$6:$BM$145,'Carga People'!L$2,0)),0,VLOOKUP($C175,'LINHA 5'!$C$6:$BM$145,'Carga People'!L$2,0))</f>
        <v>0</v>
      </c>
      <c r="M175" s="140">
        <f>IF(ISERROR(VLOOKUP($C175,'LINHA 4'!$C$6:$BM$75,'Carga People'!M$2,0)),0,VLOOKUP($C175,'LINHA 4'!$C$6:$BM$75,'Carga People'!M$2,0))+IF(ISERROR(VLOOKUP($C175,'LINHA 5'!$C$6:$BM$145,'Carga People'!M$2,0)),0,VLOOKUP($C175,'LINHA 5'!$C$6:$BM$145,'Carga People'!M$2,0))</f>
        <v>0</v>
      </c>
      <c r="N175" s="140">
        <f>IF(ISERROR(VLOOKUP($C175,'LINHA 4'!$C$6:$BM$75,'Carga People'!N$2,0)),0,VLOOKUP($C175,'LINHA 4'!$C$6:$BM$75,'Carga People'!N$2,0))+IF(ISERROR(VLOOKUP($C175,'LINHA 5'!$C$6:$BM$145,'Carga People'!N$2,0)),0,VLOOKUP($C175,'LINHA 5'!$C$6:$BM$145,'Carga People'!N$2,0))</f>
        <v>0</v>
      </c>
      <c r="O175" s="140">
        <f>IF(ISERROR(VLOOKUP($C175,'LINHA 4'!$C$6:$BM$75,'Carga People'!O$2,0)),0,VLOOKUP($C175,'LINHA 4'!$C$6:$BM$75,'Carga People'!O$2,0))+IF(ISERROR(VLOOKUP($C175,'LINHA 5'!$C$6:$BM$145,'Carga People'!O$2,0)),0,VLOOKUP($C175,'LINHA 5'!$C$6:$BM$145,'Carga People'!O$2,0))</f>
        <v>0</v>
      </c>
      <c r="P175" s="140">
        <f>IF(ISERROR(VLOOKUP($C175,'LINHA 4'!$C$6:$BM$75,'Carga People'!P$2,0)),0,VLOOKUP($C175,'LINHA 4'!$C$6:$BM$75,'Carga People'!P$2,0))+IF(ISERROR(VLOOKUP($C175,'LINHA 5'!$C$6:$BM$145,'Carga People'!P$2,0)),0,VLOOKUP($C175,'LINHA 5'!$C$6:$BM$145,'Carga People'!P$2,0))</f>
        <v>0</v>
      </c>
      <c r="Q175" s="140">
        <f>IF(ISERROR(VLOOKUP($C175,'LINHA 4'!$C$6:$BM$75,'Carga People'!Q$2,0)),0,VLOOKUP($C175,'LINHA 4'!$C$6:$BM$75,'Carga People'!Q$2,0))+IF(ISERROR(VLOOKUP($C175,'LINHA 5'!$C$6:$BM$145,'Carga People'!Q$2,0)),0,VLOOKUP($C175,'LINHA 5'!$C$6:$BM$145,'Carga People'!Q$2,0))</f>
        <v>0</v>
      </c>
      <c r="R175" s="140">
        <f>IF(ISERROR(VLOOKUP($C175,'LINHA 4'!$C$6:$BM$75,'Carga People'!R$2,0)),0,VLOOKUP($C175,'LINHA 4'!$C$6:$BM$75,'Carga People'!R$2,0))+IF(ISERROR(VLOOKUP($C175,'LINHA 5'!$C$6:$BM$145,'Carga People'!R$2,0)),0,VLOOKUP($C175,'LINHA 5'!$C$6:$BM$145,'Carga People'!R$2,0))</f>
        <v>0</v>
      </c>
      <c r="S175" s="140">
        <f>IF(ISERROR(VLOOKUP($C175,'LINHA 4'!$C$6:$BM$75,'Carga People'!S$2,0)),0,VLOOKUP($C175,'LINHA 4'!$C$6:$BM$75,'Carga People'!S$2,0))+IF(ISERROR(VLOOKUP($C175,'LINHA 5'!$C$6:$BM$145,'Carga People'!S$2,0)),0,VLOOKUP($C175,'LINHA 5'!$C$6:$BM$145,'Carga People'!S$2,0))</f>
        <v>0</v>
      </c>
      <c r="T175" s="140">
        <f>IF(ISERROR(VLOOKUP($C175,'LINHA 4'!$C$6:$BM$75,'Carga People'!T$2,0)),0,VLOOKUP($C175,'LINHA 4'!$C$6:$BM$75,'Carga People'!T$2,0))+IF(ISERROR(VLOOKUP($C175,'LINHA 5'!$C$6:$BM$145,'Carga People'!T$2,0)),0,VLOOKUP($C175,'LINHA 5'!$C$6:$BM$145,'Carga People'!T$2,0))</f>
        <v>0</v>
      </c>
      <c r="U175" s="140">
        <f>IF(ISERROR(VLOOKUP($C175,'LINHA 4'!$C$6:$BM$75,'Carga People'!U$2,0)),0,VLOOKUP($C175,'LINHA 4'!$C$6:$BM$75,'Carga People'!U$2,0))+IF(ISERROR(VLOOKUP($C175,'LINHA 5'!$C$6:$BM$145,'Carga People'!U$2,0)),0,VLOOKUP($C175,'LINHA 5'!$C$6:$BM$145,'Carga People'!U$2,0))</f>
        <v>0</v>
      </c>
      <c r="V175" s="140">
        <f>IF(ISERROR(VLOOKUP($C175,'LINHA 4'!$C$6:$BM$75,'Carga People'!V$2,0)),0,VLOOKUP($C175,'LINHA 4'!$C$6:$BM$75,'Carga People'!V$2,0))+IF(ISERROR(VLOOKUP($C175,'LINHA 5'!$C$6:$BM$145,'Carga People'!V$2,0)),0,VLOOKUP($C175,'LINHA 5'!$C$6:$BM$145,'Carga People'!V$2,0))</f>
        <v>240</v>
      </c>
      <c r="W175" s="140">
        <f>IF(ISERROR(VLOOKUP($C175,'LINHA 4'!$C$6:$BM$75,'Carga People'!W$2,0)),0,VLOOKUP($C175,'LINHA 4'!$C$6:$BM$75,'Carga People'!W$2,0))+IF(ISERROR(VLOOKUP($C175,'LINHA 5'!$C$6:$BM$145,'Carga People'!W$2,0)),0,VLOOKUP($C175,'LINHA 5'!$C$6:$BM$145,'Carga People'!W$2,0))</f>
        <v>0</v>
      </c>
      <c r="X175" s="140">
        <f>IF(ISERROR(VLOOKUP($C175,'LINHA 4'!$C$6:$BM$75,'Carga People'!X$2,0)),0,VLOOKUP($C175,'LINHA 4'!$C$6:$BM$75,'Carga People'!X$2,0))+IF(ISERROR(VLOOKUP($C175,'LINHA 5'!$C$6:$BM$145,'Carga People'!X$2,0)),0,VLOOKUP($C175,'LINHA 5'!$C$6:$BM$145,'Carga People'!X$2,0))</f>
        <v>0</v>
      </c>
      <c r="Y175" s="140">
        <f>IF(ISERROR(VLOOKUP($C175,'LINHA 4'!$C$6:$BM$75,'Carga People'!Y$2,0)),0,VLOOKUP($C175,'LINHA 4'!$C$6:$BM$75,'Carga People'!Y$2,0))+IF(ISERROR(VLOOKUP($C175,'LINHA 5'!$C$6:$BM$145,'Carga People'!Y$2,0)),0,VLOOKUP($C175,'LINHA 5'!$C$6:$BM$145,'Carga People'!Y$2,0))</f>
        <v>0</v>
      </c>
      <c r="Z175" s="140">
        <f>IF(ISERROR(VLOOKUP($C175,'LINHA 4'!$C$6:$BM$75,'Carga People'!Z$2,0)),0,VLOOKUP($C175,'LINHA 4'!$C$6:$BM$75,'Carga People'!Z$2,0))+IF(ISERROR(VLOOKUP($C175,'LINHA 5'!$C$6:$BM$145,'Carga People'!Z$2,0)),0,VLOOKUP($C175,'LINHA 5'!$C$6:$BM$145,'Carga People'!Z$2,0))</f>
        <v>0</v>
      </c>
      <c r="AA175" s="140">
        <f>IF(ISERROR(VLOOKUP($C175,'LINHA 4'!$C$6:$BM$75,'Carga People'!AA$2,0)),0,VLOOKUP($C175,'LINHA 4'!$C$6:$BM$75,'Carga People'!AA$2,0))+IF(ISERROR(VLOOKUP($C175,'LINHA 5'!$C$6:$BM$145,'Carga People'!AA$2,0)),0,VLOOKUP($C175,'LINHA 5'!$C$6:$BM$145,'Carga People'!AA$2,0))</f>
        <v>0</v>
      </c>
      <c r="AB175" s="140">
        <f>IF(ISERROR(VLOOKUP($C175,'LINHA 4'!$C$6:$BM$75,'Carga People'!AB$2,0)),0,VLOOKUP($C175,'LINHA 4'!$C$6:$BM$75,'Carga People'!AB$2,0))+IF(ISERROR(VLOOKUP($C175,'LINHA 5'!$C$6:$BM$145,'Carga People'!AB$2,0)),0,VLOOKUP($C175,'LINHA 5'!$C$6:$BM$145,'Carga People'!AB$2,0))</f>
        <v>0</v>
      </c>
      <c r="AC175" s="140">
        <f>IF(ISERROR(VLOOKUP($C175,'LINHA 4'!$C$6:$BM$75,'Carga People'!AC$2,0)),0,VLOOKUP($C175,'LINHA 4'!$C$6:$BM$75,'Carga People'!AC$2,0))+IF(ISERROR(VLOOKUP($C175,'LINHA 5'!$C$6:$BM$145,'Carga People'!AC$2,0)),0,VLOOKUP($C175,'LINHA 5'!$C$6:$BM$145,'Carga People'!AC$2,0))</f>
        <v>240</v>
      </c>
      <c r="AD175" s="140">
        <f>IF(ISERROR(VLOOKUP($C175,'LINHA 4'!$C$6:$BM$75,'Carga People'!AD$2,0)),0,VLOOKUP($C175,'LINHA 4'!$C$6:$BM$75,'Carga People'!AD$2,0))+IF(ISERROR(VLOOKUP($C175,'LINHA 5'!$C$6:$BM$145,'Carga People'!AD$2,0)),0,VLOOKUP($C175,'LINHA 5'!$C$6:$BM$145,'Carga People'!AD$2,0))</f>
        <v>480</v>
      </c>
      <c r="AE175" s="140">
        <f>IF(ISERROR(VLOOKUP($C175,'LINHA 4'!$C$6:$BM$75,'Carga People'!AE$2,0)),0,VLOOKUP($C175,'LINHA 4'!$C$6:$BM$75,'Carga People'!AE$2,0))+IF(ISERROR(VLOOKUP($C175,'LINHA 5'!$C$6:$BM$145,'Carga People'!AE$2,0)),0,VLOOKUP($C175,'LINHA 5'!$C$6:$BM$145,'Carga People'!AE$2,0))</f>
        <v>0</v>
      </c>
      <c r="AF175" s="140">
        <f>IF(ISERROR(VLOOKUP($C175,'LINHA 4'!$C$6:$BM$75,'Carga People'!AF$2,0)),0,VLOOKUP($C175,'LINHA 4'!$C$6:$BM$75,'Carga People'!AF$2,0))+IF(ISERROR(VLOOKUP($C175,'LINHA 5'!$C$6:$BM$145,'Carga People'!AF$2,0)),0,VLOOKUP($C175,'LINHA 5'!$C$6:$BM$145,'Carga People'!AF$2,0))</f>
        <v>0</v>
      </c>
      <c r="AG175" s="140">
        <f>IF(ISERROR(VLOOKUP($C175,'LINHA 4'!$C$6:$BM$75,'Carga People'!AG$2,0)),0,VLOOKUP($C175,'LINHA 4'!$C$6:$BM$75,'Carga People'!AG$2,0))+IF(ISERROR(VLOOKUP($C175,'LINHA 5'!$C$6:$BM$145,'Carga People'!AG$2,0)),0,VLOOKUP($C175,'LINHA 5'!$C$6:$BM$145,'Carga People'!AG$2,0))</f>
        <v>0</v>
      </c>
      <c r="AH175" s="140">
        <f>IF(ISERROR(VLOOKUP($C175,'LINHA 4'!$C$6:$BM$75,'Carga People'!AH$2,0)),0,VLOOKUP($C175,'LINHA 4'!$C$6:$BM$75,'Carga People'!AH$2,0))+IF(ISERROR(VLOOKUP($C175,'LINHA 5'!$C$6:$BM$145,'Carga People'!AH$2,0)),0,VLOOKUP($C175,'LINHA 5'!$C$6:$BM$145,'Carga People'!AH$2,0))</f>
        <v>0</v>
      </c>
      <c r="AI175" s="140">
        <f>IF(ISERROR(VLOOKUP($C175,'LINHA 4'!$C$6:$BM$75,'Carga People'!AI$2,0)),0,VLOOKUP($C175,'LINHA 4'!$C$6:$BM$75,'Carga People'!AI$2,0))+IF(ISERROR(VLOOKUP($C175,'LINHA 5'!$C$6:$BM$145,'Carga People'!AI$2,0)),0,VLOOKUP($C175,'LINHA 5'!$C$6:$BM$145,'Carga People'!AI$2,0))</f>
        <v>0</v>
      </c>
      <c r="AJ175" s="140">
        <f>IF(ISERROR(VLOOKUP($C175,'LINHA 4'!$C$6:$BM$75,'Carga People'!AJ$2,0)),0,VLOOKUP($C175,'LINHA 4'!$C$6:$BM$75,'Carga People'!AJ$2,0))+IF(ISERROR(VLOOKUP($C175,'LINHA 5'!$C$6:$BM$145,'Carga People'!AJ$2,0)),0,VLOOKUP($C175,'LINHA 5'!$C$6:$BM$145,'Carga People'!AJ$2,0))</f>
        <v>0</v>
      </c>
      <c r="AK175" s="140">
        <f>IF(ISERROR(VLOOKUP($C175,'LINHA 4'!$C$6:$BM$75,'Carga People'!AK$2,0)),0,VLOOKUP($C175,'LINHA 4'!$C$6:$BM$75,'Carga People'!AK$2,0))+IF(ISERROR(VLOOKUP($C175,'LINHA 5'!$C$6:$BM$145,'Carga People'!AK$2,0)),0,VLOOKUP($C175,'LINHA 5'!$C$6:$BM$145,'Carga People'!AK$2,0))</f>
        <v>0</v>
      </c>
      <c r="AL175" s="140">
        <f>IF(ISERROR(VLOOKUP($C175,'LINHA 4'!$C$6:$BM$75,'Carga People'!AL$2,0)),0,VLOOKUP($C175,'LINHA 4'!$C$6:$BM$75,'Carga People'!AL$2,0))+IF(ISERROR(VLOOKUP($C175,'LINHA 5'!$C$6:$BM$145,'Carga People'!AL$2,0)),0,VLOOKUP($C175,'LINHA 5'!$C$6:$BM$145,'Carga People'!AL$2,0))</f>
        <v>0</v>
      </c>
      <c r="AM175" s="140">
        <f>IF(ISERROR(VLOOKUP($C175,'LINHA 4'!$C$6:$BM$75,'Carga People'!AM$2,0)),0,VLOOKUP($C175,'LINHA 4'!$C$6:$BM$75,'Carga People'!AM$2,0))+IF(ISERROR(VLOOKUP($C175,'LINHA 5'!$C$6:$BM$145,'Carga People'!AM$2,0)),0,VLOOKUP($C175,'LINHA 5'!$C$6:$BM$145,'Carga People'!AM$2,0))</f>
        <v>0</v>
      </c>
      <c r="AN175" s="140">
        <f>IF(ISERROR(VLOOKUP($C175,'LINHA 4'!$C$6:$BM$75,'Carga People'!AN$2,0)),0,VLOOKUP($C175,'LINHA 4'!$C$6:$BM$75,'Carga People'!AN$2,0))+IF(ISERROR(VLOOKUP($C175,'LINHA 5'!$C$6:$BM$145,'Carga People'!AN$2,0)),0,VLOOKUP($C175,'LINHA 5'!$C$6:$BM$145,'Carga People'!AN$2,0))</f>
        <v>0</v>
      </c>
      <c r="AO175" s="140">
        <f>IF(ISERROR(VLOOKUP($C175,'LINHA 4'!$C$6:$BM$75,'Carga People'!AO$2,0)),0,VLOOKUP($C175,'LINHA 4'!$C$6:$BM$75,'Carga People'!AO$2,0))+IF(ISERROR(VLOOKUP($C175,'LINHA 5'!$C$6:$BM$145,'Carga People'!AO$2,0)),0,VLOOKUP($C175,'LINHA 5'!$C$6:$BM$145,'Carga People'!AO$2,0))</f>
        <v>0</v>
      </c>
      <c r="AP175" s="140">
        <f>IF(ISERROR(VLOOKUP($C175,'LINHA 4'!$C$6:$BM$75,'Carga People'!AP$2,0)),0,VLOOKUP($C175,'LINHA 4'!$C$6:$BM$75,'Carga People'!AP$2,0))+IF(ISERROR(VLOOKUP($C175,'LINHA 5'!$C$6:$BM$145,'Carga People'!AP$2,0)),0,VLOOKUP($C175,'LINHA 5'!$C$6:$BM$145,'Carga People'!AP$2,0))</f>
        <v>0</v>
      </c>
      <c r="AQ175" s="140">
        <f>IF(ISERROR(VLOOKUP($C175,'LINHA 4'!$C$6:$BM$75,'Carga People'!AQ$2,0)),0,VLOOKUP($C175,'LINHA 4'!$C$6:$BM$75,'Carga People'!AQ$2,0))+IF(ISERROR(VLOOKUP($C175,'LINHA 5'!$C$6:$BM$145,'Carga People'!AQ$2,0)),0,VLOOKUP($C175,'LINHA 5'!$C$6:$BM$145,'Carga People'!AQ$2,0))</f>
        <v>0</v>
      </c>
      <c r="AR175" s="140">
        <f>IF(ISERROR(VLOOKUP($C175,'LINHA 4'!$C$6:$BM$75,'Carga People'!AR$2,0)),0,VLOOKUP($C175,'LINHA 4'!$C$6:$BM$75,'Carga People'!AR$2,0))+IF(ISERROR(VLOOKUP($C175,'LINHA 5'!$C$6:$BM$145,'Carga People'!AR$2,0)),0,VLOOKUP($C175,'LINHA 5'!$C$6:$BM$145,'Carga People'!AR$2,0))</f>
        <v>0</v>
      </c>
      <c r="AS175" s="140">
        <f>IF(ISERROR(VLOOKUP($C175,'LINHA 4'!$C$6:$BM$75,'Carga People'!AS$2,0)),0,VLOOKUP($C175,'LINHA 4'!$C$6:$BM$75,'Carga People'!AS$2,0))+IF(ISERROR(VLOOKUP($C175,'LINHA 5'!$C$6:$BM$145,'Carga People'!AS$2,0)),0,VLOOKUP($C175,'LINHA 5'!$C$6:$BM$145,'Carga People'!AS$2,0))</f>
        <v>0</v>
      </c>
      <c r="AT175" s="140">
        <f t="array" ref="AT175">IF(ISERROR(VLOOKUP($C175,'LINHA 4'!$C$6:$BM$52,'Carga People'!AT$2,0)),0,VLOOKUP($C175,'LINHA 4'!$C$6:$BM$52,'Carga People'!AT$2,0))</f>
        <v>0</v>
      </c>
      <c r="AU175" s="367">
        <f t="shared" si="12"/>
        <v>1440</v>
      </c>
      <c r="AV175" s="780" t="str">
        <f t="shared" si="13"/>
        <v/>
      </c>
      <c r="AW175" s="90">
        <f>IF(D175="","",VLOOKUP(D175,MI_ME!$D$5:$AQ$336,39,0))</f>
        <v>0</v>
      </c>
      <c r="AX175" s="660"/>
    </row>
    <row r="176" spans="1:50" ht="18" customHeight="1" x14ac:dyDescent="0.3">
      <c r="A176" s="1792"/>
      <c r="B176" s="771" t="s">
        <v>100</v>
      </c>
      <c r="C176" s="771" t="s">
        <v>48</v>
      </c>
      <c r="D176" s="771" t="str">
        <f t="shared" si="24"/>
        <v>63041SBA006</v>
      </c>
      <c r="E176" s="1457" t="s">
        <v>828</v>
      </c>
      <c r="F176" s="771" t="s">
        <v>15</v>
      </c>
      <c r="G176" s="136"/>
      <c r="H176" s="145"/>
      <c r="I176" s="138"/>
      <c r="J176" s="139">
        <f>IF(ISERROR(VLOOKUP($C176,'LINHA 4'!$C$6:$BM$75,'Carga People'!J$2,0)),0,VLOOKUP($C176,'LINHA 4'!$C$6:$BM$75,'Carga People'!J$2,0))+IF(ISERROR(VLOOKUP($C176,'LINHA 5'!$C$6:$BM$145,'Carga People'!J$2,0)),0,VLOOKUP($C176,'LINHA 5'!$C$6:$BM$145,'Carga People'!J$2,0))</f>
        <v>0</v>
      </c>
      <c r="K176" s="140">
        <f>IF(ISERROR(VLOOKUP($C176,'LINHA 4'!$C$6:$BM$75,'Carga People'!K$2,0)),0,VLOOKUP($C176,'LINHA 4'!$C$6:$BM$75,'Carga People'!K$2,0))+IF(ISERROR(VLOOKUP($C176,'LINHA 5'!$C$6:$BM$145,'Carga People'!K$2,0)),0,VLOOKUP($C176,'LINHA 5'!$C$6:$BM$145,'Carga People'!K$2,0))</f>
        <v>0</v>
      </c>
      <c r="L176" s="140">
        <f>IF(ISERROR(VLOOKUP($C176,'LINHA 4'!$C$6:$BM$75,'Carga People'!L$2,0)),0,VLOOKUP($C176,'LINHA 4'!$C$6:$BM$75,'Carga People'!L$2,0))+IF(ISERROR(VLOOKUP($C176,'LINHA 5'!$C$6:$BM$145,'Carga People'!L$2,0)),0,VLOOKUP($C176,'LINHA 5'!$C$6:$BM$145,'Carga People'!L$2,0))</f>
        <v>0</v>
      </c>
      <c r="M176" s="140">
        <f>IF(ISERROR(VLOOKUP($C176,'LINHA 4'!$C$6:$BM$75,'Carga People'!M$2,0)),0,VLOOKUP($C176,'LINHA 4'!$C$6:$BM$75,'Carga People'!M$2,0))+IF(ISERROR(VLOOKUP($C176,'LINHA 5'!$C$6:$BM$145,'Carga People'!M$2,0)),0,VLOOKUP($C176,'LINHA 5'!$C$6:$BM$145,'Carga People'!M$2,0))</f>
        <v>0</v>
      </c>
      <c r="N176" s="140">
        <f>IF(ISERROR(VLOOKUP($C176,'LINHA 4'!$C$6:$BM$75,'Carga People'!N$2,0)),0,VLOOKUP($C176,'LINHA 4'!$C$6:$BM$75,'Carga People'!N$2,0))+IF(ISERROR(VLOOKUP($C176,'LINHA 5'!$C$6:$BM$145,'Carga People'!N$2,0)),0,VLOOKUP($C176,'LINHA 5'!$C$6:$BM$145,'Carga People'!N$2,0))</f>
        <v>0</v>
      </c>
      <c r="O176" s="140">
        <f>IF(ISERROR(VLOOKUP($C176,'LINHA 4'!$C$6:$BM$75,'Carga People'!O$2,0)),0,VLOOKUP($C176,'LINHA 4'!$C$6:$BM$75,'Carga People'!O$2,0))+IF(ISERROR(VLOOKUP($C176,'LINHA 5'!$C$6:$BM$145,'Carga People'!O$2,0)),0,VLOOKUP($C176,'LINHA 5'!$C$6:$BM$145,'Carga People'!O$2,0))</f>
        <v>0</v>
      </c>
      <c r="P176" s="140">
        <f>IF(ISERROR(VLOOKUP($C176,'LINHA 4'!$C$6:$BM$75,'Carga People'!P$2,0)),0,VLOOKUP($C176,'LINHA 4'!$C$6:$BM$75,'Carga People'!P$2,0))+IF(ISERROR(VLOOKUP($C176,'LINHA 5'!$C$6:$BM$145,'Carga People'!P$2,0)),0,VLOOKUP($C176,'LINHA 5'!$C$6:$BM$145,'Carga People'!P$2,0))</f>
        <v>0</v>
      </c>
      <c r="Q176" s="140">
        <f>IF(ISERROR(VLOOKUP($C176,'LINHA 4'!$C$6:$BM$75,'Carga People'!Q$2,0)),0,VLOOKUP($C176,'LINHA 4'!$C$6:$BM$75,'Carga People'!Q$2,0))+IF(ISERROR(VLOOKUP($C176,'LINHA 5'!$C$6:$BM$145,'Carga People'!Q$2,0)),0,VLOOKUP($C176,'LINHA 5'!$C$6:$BM$145,'Carga People'!Q$2,0))</f>
        <v>0</v>
      </c>
      <c r="R176" s="140">
        <f>IF(ISERROR(VLOOKUP($C176,'LINHA 4'!$C$6:$BM$75,'Carga People'!R$2,0)),0,VLOOKUP($C176,'LINHA 4'!$C$6:$BM$75,'Carga People'!R$2,0))+IF(ISERROR(VLOOKUP($C176,'LINHA 5'!$C$6:$BM$145,'Carga People'!R$2,0)),0,VLOOKUP($C176,'LINHA 5'!$C$6:$BM$145,'Carga People'!R$2,0))</f>
        <v>0</v>
      </c>
      <c r="S176" s="140">
        <f>IF(ISERROR(VLOOKUP($C176,'LINHA 4'!$C$6:$BM$75,'Carga People'!S$2,0)),0,VLOOKUP($C176,'LINHA 4'!$C$6:$BM$75,'Carga People'!S$2,0))+IF(ISERROR(VLOOKUP($C176,'LINHA 5'!$C$6:$BM$145,'Carga People'!S$2,0)),0,VLOOKUP($C176,'LINHA 5'!$C$6:$BM$145,'Carga People'!S$2,0))</f>
        <v>0</v>
      </c>
      <c r="T176" s="140">
        <f>IF(ISERROR(VLOOKUP($C176,'LINHA 4'!$C$6:$BM$75,'Carga People'!T$2,0)),0,VLOOKUP($C176,'LINHA 4'!$C$6:$BM$75,'Carga People'!T$2,0))+IF(ISERROR(VLOOKUP($C176,'LINHA 5'!$C$6:$BM$145,'Carga People'!T$2,0)),0,VLOOKUP($C176,'LINHA 5'!$C$6:$BM$145,'Carga People'!T$2,0))</f>
        <v>0</v>
      </c>
      <c r="U176" s="140">
        <f>IF(ISERROR(VLOOKUP($C176,'LINHA 4'!$C$6:$BM$75,'Carga People'!U$2,0)),0,VLOOKUP($C176,'LINHA 4'!$C$6:$BM$75,'Carga People'!U$2,0))+IF(ISERROR(VLOOKUP($C176,'LINHA 5'!$C$6:$BM$145,'Carga People'!U$2,0)),0,VLOOKUP($C176,'LINHA 5'!$C$6:$BM$145,'Carga People'!U$2,0))</f>
        <v>0</v>
      </c>
      <c r="V176" s="140">
        <f>IF(ISERROR(VLOOKUP($C176,'LINHA 4'!$C$6:$BM$75,'Carga People'!V$2,0)),0,VLOOKUP($C176,'LINHA 4'!$C$6:$BM$75,'Carga People'!V$2,0))+IF(ISERROR(VLOOKUP($C176,'LINHA 5'!$C$6:$BM$145,'Carga People'!V$2,0)),0,VLOOKUP($C176,'LINHA 5'!$C$6:$BM$145,'Carga People'!V$2,0))</f>
        <v>0</v>
      </c>
      <c r="W176" s="140">
        <f>IF(ISERROR(VLOOKUP($C176,'LINHA 4'!$C$6:$BM$75,'Carga People'!W$2,0)),0,VLOOKUP($C176,'LINHA 4'!$C$6:$BM$75,'Carga People'!W$2,0))+IF(ISERROR(VLOOKUP($C176,'LINHA 5'!$C$6:$BM$145,'Carga People'!W$2,0)),0,VLOOKUP($C176,'LINHA 5'!$C$6:$BM$145,'Carga People'!W$2,0))</f>
        <v>240</v>
      </c>
      <c r="X176" s="140">
        <f>IF(ISERROR(VLOOKUP($C176,'LINHA 4'!$C$6:$BM$75,'Carga People'!X$2,0)),0,VLOOKUP($C176,'LINHA 4'!$C$6:$BM$75,'Carga People'!X$2,0))+IF(ISERROR(VLOOKUP($C176,'LINHA 5'!$C$6:$BM$145,'Carga People'!X$2,0)),0,VLOOKUP($C176,'LINHA 5'!$C$6:$BM$145,'Carga People'!X$2,0))</f>
        <v>0</v>
      </c>
      <c r="Y176" s="140">
        <f>IF(ISERROR(VLOOKUP($C176,'LINHA 4'!$C$6:$BM$75,'Carga People'!Y$2,0)),0,VLOOKUP($C176,'LINHA 4'!$C$6:$BM$75,'Carga People'!Y$2,0))+IF(ISERROR(VLOOKUP($C176,'LINHA 5'!$C$6:$BM$145,'Carga People'!Y$2,0)),0,VLOOKUP($C176,'LINHA 5'!$C$6:$BM$145,'Carga People'!Y$2,0))</f>
        <v>0</v>
      </c>
      <c r="Z176" s="140">
        <f>IF(ISERROR(VLOOKUP($C176,'LINHA 4'!$C$6:$BM$75,'Carga People'!Z$2,0)),0,VLOOKUP($C176,'LINHA 4'!$C$6:$BM$75,'Carga People'!Z$2,0))+IF(ISERROR(VLOOKUP($C176,'LINHA 5'!$C$6:$BM$145,'Carga People'!Z$2,0)),0,VLOOKUP($C176,'LINHA 5'!$C$6:$BM$145,'Carga People'!Z$2,0))</f>
        <v>0</v>
      </c>
      <c r="AA176" s="140">
        <f>IF(ISERROR(VLOOKUP($C176,'LINHA 4'!$C$6:$BM$75,'Carga People'!AA$2,0)),0,VLOOKUP($C176,'LINHA 4'!$C$6:$BM$75,'Carga People'!AA$2,0))+IF(ISERROR(VLOOKUP($C176,'LINHA 5'!$C$6:$BM$145,'Carga People'!AA$2,0)),0,VLOOKUP($C176,'LINHA 5'!$C$6:$BM$145,'Carga People'!AA$2,0))</f>
        <v>0</v>
      </c>
      <c r="AB176" s="140">
        <f>IF(ISERROR(VLOOKUP($C176,'LINHA 4'!$C$6:$BM$75,'Carga People'!AB$2,0)),0,VLOOKUP($C176,'LINHA 4'!$C$6:$BM$75,'Carga People'!AB$2,0))+IF(ISERROR(VLOOKUP($C176,'LINHA 5'!$C$6:$BM$145,'Carga People'!AB$2,0)),0,VLOOKUP($C176,'LINHA 5'!$C$6:$BM$145,'Carga People'!AB$2,0))</f>
        <v>0</v>
      </c>
      <c r="AC176" s="140">
        <f>IF(ISERROR(VLOOKUP($C176,'LINHA 4'!$C$6:$BM$75,'Carga People'!AC$2,0)),0,VLOOKUP($C176,'LINHA 4'!$C$6:$BM$75,'Carga People'!AC$2,0))+IF(ISERROR(VLOOKUP($C176,'LINHA 5'!$C$6:$BM$145,'Carga People'!AC$2,0)),0,VLOOKUP($C176,'LINHA 5'!$C$6:$BM$145,'Carga People'!AC$2,0))</f>
        <v>0</v>
      </c>
      <c r="AD176" s="140">
        <f>IF(ISERROR(VLOOKUP($C176,'LINHA 4'!$C$6:$BM$75,'Carga People'!AD$2,0)),0,VLOOKUP($C176,'LINHA 4'!$C$6:$BM$75,'Carga People'!AD$2,0))+IF(ISERROR(VLOOKUP($C176,'LINHA 5'!$C$6:$BM$145,'Carga People'!AD$2,0)),0,VLOOKUP($C176,'LINHA 5'!$C$6:$BM$145,'Carga People'!AD$2,0))</f>
        <v>0</v>
      </c>
      <c r="AE176" s="140">
        <f>IF(ISERROR(VLOOKUP($C176,'LINHA 4'!$C$6:$BM$75,'Carga People'!AE$2,0)),0,VLOOKUP($C176,'LINHA 4'!$C$6:$BM$75,'Carga People'!AE$2,0))+IF(ISERROR(VLOOKUP($C176,'LINHA 5'!$C$6:$BM$145,'Carga People'!AE$2,0)),0,VLOOKUP($C176,'LINHA 5'!$C$6:$BM$145,'Carga People'!AE$2,0))</f>
        <v>240</v>
      </c>
      <c r="AF176" s="140">
        <f>IF(ISERROR(VLOOKUP($C176,'LINHA 4'!$C$6:$BM$75,'Carga People'!AF$2,0)),0,VLOOKUP($C176,'LINHA 4'!$C$6:$BM$75,'Carga People'!AF$2,0))+IF(ISERROR(VLOOKUP($C176,'LINHA 5'!$C$6:$BM$145,'Carga People'!AF$2,0)),0,VLOOKUP($C176,'LINHA 5'!$C$6:$BM$145,'Carga People'!AF$2,0))</f>
        <v>0</v>
      </c>
      <c r="AG176" s="140">
        <f>IF(ISERROR(VLOOKUP($C176,'LINHA 4'!$C$6:$BM$75,'Carga People'!AG$2,0)),0,VLOOKUP($C176,'LINHA 4'!$C$6:$BM$75,'Carga People'!AG$2,0))+IF(ISERROR(VLOOKUP($C176,'LINHA 5'!$C$6:$BM$145,'Carga People'!AG$2,0)),0,VLOOKUP($C176,'LINHA 5'!$C$6:$BM$145,'Carga People'!AG$2,0))</f>
        <v>0</v>
      </c>
      <c r="AH176" s="140">
        <f>IF(ISERROR(VLOOKUP($C176,'LINHA 4'!$C$6:$BM$75,'Carga People'!AH$2,0)),0,VLOOKUP($C176,'LINHA 4'!$C$6:$BM$75,'Carga People'!AH$2,0))+IF(ISERROR(VLOOKUP($C176,'LINHA 5'!$C$6:$BM$145,'Carga People'!AH$2,0)),0,VLOOKUP($C176,'LINHA 5'!$C$6:$BM$145,'Carga People'!AH$2,0))</f>
        <v>0</v>
      </c>
      <c r="AI176" s="140">
        <f>IF(ISERROR(VLOOKUP($C176,'LINHA 4'!$C$6:$BM$75,'Carga People'!AI$2,0)),0,VLOOKUP($C176,'LINHA 4'!$C$6:$BM$75,'Carga People'!AI$2,0))+IF(ISERROR(VLOOKUP($C176,'LINHA 5'!$C$6:$BM$145,'Carga People'!AI$2,0)),0,VLOOKUP($C176,'LINHA 5'!$C$6:$BM$145,'Carga People'!AI$2,0))</f>
        <v>0</v>
      </c>
      <c r="AJ176" s="140">
        <f>IF(ISERROR(VLOOKUP($C176,'LINHA 4'!$C$6:$BM$75,'Carga People'!AJ$2,0)),0,VLOOKUP($C176,'LINHA 4'!$C$6:$BM$75,'Carga People'!AJ$2,0))+IF(ISERROR(VLOOKUP($C176,'LINHA 5'!$C$6:$BM$145,'Carga People'!AJ$2,0)),0,VLOOKUP($C176,'LINHA 5'!$C$6:$BM$145,'Carga People'!AJ$2,0))</f>
        <v>0</v>
      </c>
      <c r="AK176" s="140">
        <f>IF(ISERROR(VLOOKUP($C176,'LINHA 4'!$C$6:$BM$75,'Carga People'!AK$2,0)),0,VLOOKUP($C176,'LINHA 4'!$C$6:$BM$75,'Carga People'!AK$2,0))+IF(ISERROR(VLOOKUP($C176,'LINHA 5'!$C$6:$BM$145,'Carga People'!AK$2,0)),0,VLOOKUP($C176,'LINHA 5'!$C$6:$BM$145,'Carga People'!AK$2,0))</f>
        <v>0</v>
      </c>
      <c r="AL176" s="140">
        <f>IF(ISERROR(VLOOKUP($C176,'LINHA 4'!$C$6:$BM$75,'Carga People'!AL$2,0)),0,VLOOKUP($C176,'LINHA 4'!$C$6:$BM$75,'Carga People'!AL$2,0))+IF(ISERROR(VLOOKUP($C176,'LINHA 5'!$C$6:$BM$145,'Carga People'!AL$2,0)),0,VLOOKUP($C176,'LINHA 5'!$C$6:$BM$145,'Carga People'!AL$2,0))</f>
        <v>0</v>
      </c>
      <c r="AM176" s="140">
        <f>IF(ISERROR(VLOOKUP($C176,'LINHA 4'!$C$6:$BM$75,'Carga People'!AM$2,0)),0,VLOOKUP($C176,'LINHA 4'!$C$6:$BM$75,'Carga People'!AM$2,0))+IF(ISERROR(VLOOKUP($C176,'LINHA 5'!$C$6:$BM$145,'Carga People'!AM$2,0)),0,VLOOKUP($C176,'LINHA 5'!$C$6:$BM$145,'Carga People'!AM$2,0))</f>
        <v>0</v>
      </c>
      <c r="AN176" s="140">
        <f>IF(ISERROR(VLOOKUP($C176,'LINHA 4'!$C$6:$BM$75,'Carga People'!AN$2,0)),0,VLOOKUP($C176,'LINHA 4'!$C$6:$BM$75,'Carga People'!AN$2,0))+IF(ISERROR(VLOOKUP($C176,'LINHA 5'!$C$6:$BM$145,'Carga People'!AN$2,0)),0,VLOOKUP($C176,'LINHA 5'!$C$6:$BM$145,'Carga People'!AN$2,0))</f>
        <v>0</v>
      </c>
      <c r="AO176" s="140">
        <f>IF(ISERROR(VLOOKUP($C176,'LINHA 4'!$C$6:$BM$75,'Carga People'!AO$2,0)),0,VLOOKUP($C176,'LINHA 4'!$C$6:$BM$75,'Carga People'!AO$2,0))+IF(ISERROR(VLOOKUP($C176,'LINHA 5'!$C$6:$BM$145,'Carga People'!AO$2,0)),0,VLOOKUP($C176,'LINHA 5'!$C$6:$BM$145,'Carga People'!AO$2,0))</f>
        <v>0</v>
      </c>
      <c r="AP176" s="140">
        <f>IF(ISERROR(VLOOKUP($C176,'LINHA 4'!$C$6:$BM$75,'Carga People'!AP$2,0)),0,VLOOKUP($C176,'LINHA 4'!$C$6:$BM$75,'Carga People'!AP$2,0))+IF(ISERROR(VLOOKUP($C176,'LINHA 5'!$C$6:$BM$145,'Carga People'!AP$2,0)),0,VLOOKUP($C176,'LINHA 5'!$C$6:$BM$145,'Carga People'!AP$2,0))</f>
        <v>0</v>
      </c>
      <c r="AQ176" s="140">
        <f>IF(ISERROR(VLOOKUP($C176,'LINHA 4'!$C$6:$BM$75,'Carga People'!AQ$2,0)),0,VLOOKUP($C176,'LINHA 4'!$C$6:$BM$75,'Carga People'!AQ$2,0))+IF(ISERROR(VLOOKUP($C176,'LINHA 5'!$C$6:$BM$145,'Carga People'!AQ$2,0)),0,VLOOKUP($C176,'LINHA 5'!$C$6:$BM$145,'Carga People'!AQ$2,0))</f>
        <v>0</v>
      </c>
      <c r="AR176" s="140">
        <f>IF(ISERROR(VLOOKUP($C176,'LINHA 4'!$C$6:$BM$75,'Carga People'!AR$2,0)),0,VLOOKUP($C176,'LINHA 4'!$C$6:$BM$75,'Carga People'!AR$2,0))+IF(ISERROR(VLOOKUP($C176,'LINHA 5'!$C$6:$BM$145,'Carga People'!AR$2,0)),0,VLOOKUP($C176,'LINHA 5'!$C$6:$BM$145,'Carga People'!AR$2,0))</f>
        <v>0</v>
      </c>
      <c r="AS176" s="140">
        <f>IF(ISERROR(VLOOKUP($C176,'LINHA 4'!$C$6:$BM$75,'Carga People'!AS$2,0)),0,VLOOKUP($C176,'LINHA 4'!$C$6:$BM$75,'Carga People'!AS$2,0))+IF(ISERROR(VLOOKUP($C176,'LINHA 5'!$C$6:$BM$145,'Carga People'!AS$2,0)),0,VLOOKUP($C176,'LINHA 5'!$C$6:$BM$145,'Carga People'!AS$2,0))</f>
        <v>0</v>
      </c>
      <c r="AT176" s="140">
        <f t="array" ref="AT176">IF(ISERROR(VLOOKUP($C176,'LINHA 4'!$C$6:$BM$52,'Carga People'!AT$2,0)),0,VLOOKUP($C176,'LINHA 4'!$C$6:$BM$52,'Carga People'!AT$2,0))</f>
        <v>0</v>
      </c>
      <c r="AU176" s="367">
        <f t="shared" si="12"/>
        <v>480</v>
      </c>
      <c r="AV176" s="780" t="str">
        <f t="shared" si="13"/>
        <v/>
      </c>
      <c r="AW176" s="90">
        <f>IF(D176="","",VLOOKUP(D176,MI_ME!$D$5:$AQ$336,39,0))</f>
        <v>0</v>
      </c>
      <c r="AX176" s="660"/>
    </row>
    <row r="177" spans="1:50" ht="18" customHeight="1" x14ac:dyDescent="0.3">
      <c r="A177" s="1792"/>
      <c r="B177" s="771" t="s">
        <v>105</v>
      </c>
      <c r="C177" s="771" t="s">
        <v>50</v>
      </c>
      <c r="D177" s="771" t="str">
        <f t="shared" si="24"/>
        <v>63041SBA089</v>
      </c>
      <c r="E177" s="1457" t="s">
        <v>830</v>
      </c>
      <c r="F177" s="771" t="s">
        <v>15</v>
      </c>
      <c r="G177" s="136"/>
      <c r="H177" s="145"/>
      <c r="I177" s="138"/>
      <c r="J177" s="139">
        <f>IF(ISERROR(VLOOKUP($C177,'LINHA 4'!$C$6:$BM$75,'Carga People'!J$2,0)),0,VLOOKUP($C177,'LINHA 4'!$C$6:$BM$75,'Carga People'!J$2,0))+IF(ISERROR(VLOOKUP($C177,'LINHA 5'!$C$6:$BM$145,'Carga People'!J$2,0)),0,VLOOKUP($C177,'LINHA 5'!$C$6:$BM$145,'Carga People'!J$2,0))</f>
        <v>240</v>
      </c>
      <c r="K177" s="140">
        <f>IF(ISERROR(VLOOKUP($C177,'LINHA 4'!$C$6:$BM$75,'Carga People'!K$2,0)),0,VLOOKUP($C177,'LINHA 4'!$C$6:$BM$75,'Carga People'!K$2,0))+IF(ISERROR(VLOOKUP($C177,'LINHA 5'!$C$6:$BM$145,'Carga People'!K$2,0)),0,VLOOKUP($C177,'LINHA 5'!$C$6:$BM$145,'Carga People'!K$2,0))</f>
        <v>0</v>
      </c>
      <c r="L177" s="140">
        <f>IF(ISERROR(VLOOKUP($C177,'LINHA 4'!$C$6:$BM$75,'Carga People'!L$2,0)),0,VLOOKUP($C177,'LINHA 4'!$C$6:$BM$75,'Carga People'!L$2,0))+IF(ISERROR(VLOOKUP($C177,'LINHA 5'!$C$6:$BM$145,'Carga People'!L$2,0)),0,VLOOKUP($C177,'LINHA 5'!$C$6:$BM$145,'Carga People'!L$2,0))</f>
        <v>0</v>
      </c>
      <c r="M177" s="140">
        <f>IF(ISERROR(VLOOKUP($C177,'LINHA 4'!$C$6:$BM$75,'Carga People'!M$2,0)),0,VLOOKUP($C177,'LINHA 4'!$C$6:$BM$75,'Carga People'!M$2,0))+IF(ISERROR(VLOOKUP($C177,'LINHA 5'!$C$6:$BM$145,'Carga People'!M$2,0)),0,VLOOKUP($C177,'LINHA 5'!$C$6:$BM$145,'Carga People'!M$2,0))</f>
        <v>0</v>
      </c>
      <c r="N177" s="140">
        <f>IF(ISERROR(VLOOKUP($C177,'LINHA 4'!$C$6:$BM$75,'Carga People'!N$2,0)),0,VLOOKUP($C177,'LINHA 4'!$C$6:$BM$75,'Carga People'!N$2,0))+IF(ISERROR(VLOOKUP($C177,'LINHA 5'!$C$6:$BM$145,'Carga People'!N$2,0)),0,VLOOKUP($C177,'LINHA 5'!$C$6:$BM$145,'Carga People'!N$2,0))</f>
        <v>0</v>
      </c>
      <c r="O177" s="140">
        <f>IF(ISERROR(VLOOKUP($C177,'LINHA 4'!$C$6:$BM$75,'Carga People'!O$2,0)),0,VLOOKUP($C177,'LINHA 4'!$C$6:$BM$75,'Carga People'!O$2,0))+IF(ISERROR(VLOOKUP($C177,'LINHA 5'!$C$6:$BM$145,'Carga People'!O$2,0)),0,VLOOKUP($C177,'LINHA 5'!$C$6:$BM$145,'Carga People'!O$2,0))</f>
        <v>0</v>
      </c>
      <c r="P177" s="140">
        <f>IF(ISERROR(VLOOKUP($C177,'LINHA 4'!$C$6:$BM$75,'Carga People'!P$2,0)),0,VLOOKUP($C177,'LINHA 4'!$C$6:$BM$75,'Carga People'!P$2,0))+IF(ISERROR(VLOOKUP($C177,'LINHA 5'!$C$6:$BM$145,'Carga People'!P$2,0)),0,VLOOKUP($C177,'LINHA 5'!$C$6:$BM$145,'Carga People'!P$2,0))</f>
        <v>0</v>
      </c>
      <c r="Q177" s="140">
        <f>IF(ISERROR(VLOOKUP($C177,'LINHA 4'!$C$6:$BM$75,'Carga People'!Q$2,0)),0,VLOOKUP($C177,'LINHA 4'!$C$6:$BM$75,'Carga People'!Q$2,0))+IF(ISERROR(VLOOKUP($C177,'LINHA 5'!$C$6:$BM$145,'Carga People'!Q$2,0)),0,VLOOKUP($C177,'LINHA 5'!$C$6:$BM$145,'Carga People'!Q$2,0))</f>
        <v>0</v>
      </c>
      <c r="R177" s="140">
        <f>IF(ISERROR(VLOOKUP($C177,'LINHA 4'!$C$6:$BM$75,'Carga People'!R$2,0)),0,VLOOKUP($C177,'LINHA 4'!$C$6:$BM$75,'Carga People'!R$2,0))+IF(ISERROR(VLOOKUP($C177,'LINHA 5'!$C$6:$BM$145,'Carga People'!R$2,0)),0,VLOOKUP($C177,'LINHA 5'!$C$6:$BM$145,'Carga People'!R$2,0))</f>
        <v>0</v>
      </c>
      <c r="S177" s="140">
        <f>IF(ISERROR(VLOOKUP($C177,'LINHA 4'!$C$6:$BM$75,'Carga People'!S$2,0)),0,VLOOKUP($C177,'LINHA 4'!$C$6:$BM$75,'Carga People'!S$2,0))+IF(ISERROR(VLOOKUP($C177,'LINHA 5'!$C$6:$BM$145,'Carga People'!S$2,0)),0,VLOOKUP($C177,'LINHA 5'!$C$6:$BM$145,'Carga People'!S$2,0))</f>
        <v>0</v>
      </c>
      <c r="T177" s="140">
        <f>IF(ISERROR(VLOOKUP($C177,'LINHA 4'!$C$6:$BM$75,'Carga People'!T$2,0)),0,VLOOKUP($C177,'LINHA 4'!$C$6:$BM$75,'Carga People'!T$2,0))+IF(ISERROR(VLOOKUP($C177,'LINHA 5'!$C$6:$BM$145,'Carga People'!T$2,0)),0,VLOOKUP($C177,'LINHA 5'!$C$6:$BM$145,'Carga People'!T$2,0))</f>
        <v>0</v>
      </c>
      <c r="U177" s="140">
        <f>IF(ISERROR(VLOOKUP($C177,'LINHA 4'!$C$6:$BM$75,'Carga People'!U$2,0)),0,VLOOKUP($C177,'LINHA 4'!$C$6:$BM$75,'Carga People'!U$2,0))+IF(ISERROR(VLOOKUP($C177,'LINHA 5'!$C$6:$BM$145,'Carga People'!U$2,0)),0,VLOOKUP($C177,'LINHA 5'!$C$6:$BM$145,'Carga People'!U$2,0))</f>
        <v>0</v>
      </c>
      <c r="V177" s="140">
        <f>IF(ISERROR(VLOOKUP($C177,'LINHA 4'!$C$6:$BM$75,'Carga People'!V$2,0)),0,VLOOKUP($C177,'LINHA 4'!$C$6:$BM$75,'Carga People'!V$2,0))+IF(ISERROR(VLOOKUP($C177,'LINHA 5'!$C$6:$BM$145,'Carga People'!V$2,0)),0,VLOOKUP($C177,'LINHA 5'!$C$6:$BM$145,'Carga People'!V$2,0))</f>
        <v>0</v>
      </c>
      <c r="W177" s="140">
        <f>IF(ISERROR(VLOOKUP($C177,'LINHA 4'!$C$6:$BM$75,'Carga People'!W$2,0)),0,VLOOKUP($C177,'LINHA 4'!$C$6:$BM$75,'Carga People'!W$2,0))+IF(ISERROR(VLOOKUP($C177,'LINHA 5'!$C$6:$BM$145,'Carga People'!W$2,0)),0,VLOOKUP($C177,'LINHA 5'!$C$6:$BM$145,'Carga People'!W$2,0))</f>
        <v>240</v>
      </c>
      <c r="X177" s="140">
        <f>IF(ISERROR(VLOOKUP($C177,'LINHA 4'!$C$6:$BM$75,'Carga People'!X$2,0)),0,VLOOKUP($C177,'LINHA 4'!$C$6:$BM$75,'Carga People'!X$2,0))+IF(ISERROR(VLOOKUP($C177,'LINHA 5'!$C$6:$BM$145,'Carga People'!X$2,0)),0,VLOOKUP($C177,'LINHA 5'!$C$6:$BM$145,'Carga People'!X$2,0))</f>
        <v>0</v>
      </c>
      <c r="Y177" s="140">
        <f>IF(ISERROR(VLOOKUP($C177,'LINHA 4'!$C$6:$BM$75,'Carga People'!Y$2,0)),0,VLOOKUP($C177,'LINHA 4'!$C$6:$BM$75,'Carga People'!Y$2,0))+IF(ISERROR(VLOOKUP($C177,'LINHA 5'!$C$6:$BM$145,'Carga People'!Y$2,0)),0,VLOOKUP($C177,'LINHA 5'!$C$6:$BM$145,'Carga People'!Y$2,0))</f>
        <v>0</v>
      </c>
      <c r="Z177" s="140">
        <f>IF(ISERROR(VLOOKUP($C177,'LINHA 4'!$C$6:$BM$75,'Carga People'!Z$2,0)),0,VLOOKUP($C177,'LINHA 4'!$C$6:$BM$75,'Carga People'!Z$2,0))+IF(ISERROR(VLOOKUP($C177,'LINHA 5'!$C$6:$BM$145,'Carga People'!Z$2,0)),0,VLOOKUP($C177,'LINHA 5'!$C$6:$BM$145,'Carga People'!Z$2,0))</f>
        <v>0</v>
      </c>
      <c r="AA177" s="140">
        <f>IF(ISERROR(VLOOKUP($C177,'LINHA 4'!$C$6:$BM$75,'Carga People'!AA$2,0)),0,VLOOKUP($C177,'LINHA 4'!$C$6:$BM$75,'Carga People'!AA$2,0))+IF(ISERROR(VLOOKUP($C177,'LINHA 5'!$C$6:$BM$145,'Carga People'!AA$2,0)),0,VLOOKUP($C177,'LINHA 5'!$C$6:$BM$145,'Carga People'!AA$2,0))</f>
        <v>0</v>
      </c>
      <c r="AB177" s="140">
        <f>IF(ISERROR(VLOOKUP($C177,'LINHA 4'!$C$6:$BM$75,'Carga People'!AB$2,0)),0,VLOOKUP($C177,'LINHA 4'!$C$6:$BM$75,'Carga People'!AB$2,0))+IF(ISERROR(VLOOKUP($C177,'LINHA 5'!$C$6:$BM$145,'Carga People'!AB$2,0)),0,VLOOKUP($C177,'LINHA 5'!$C$6:$BM$145,'Carga People'!AB$2,0))</f>
        <v>0</v>
      </c>
      <c r="AC177" s="140">
        <f>IF(ISERROR(VLOOKUP($C177,'LINHA 4'!$C$6:$BM$75,'Carga People'!AC$2,0)),0,VLOOKUP($C177,'LINHA 4'!$C$6:$BM$75,'Carga People'!AC$2,0))+IF(ISERROR(VLOOKUP($C177,'LINHA 5'!$C$6:$BM$145,'Carga People'!AC$2,0)),0,VLOOKUP($C177,'LINHA 5'!$C$6:$BM$145,'Carga People'!AC$2,0))</f>
        <v>0</v>
      </c>
      <c r="AD177" s="140">
        <f>IF(ISERROR(VLOOKUP($C177,'LINHA 4'!$C$6:$BM$75,'Carga People'!AD$2,0)),0,VLOOKUP($C177,'LINHA 4'!$C$6:$BM$75,'Carga People'!AD$2,0))+IF(ISERROR(VLOOKUP($C177,'LINHA 5'!$C$6:$BM$145,'Carga People'!AD$2,0)),0,VLOOKUP($C177,'LINHA 5'!$C$6:$BM$145,'Carga People'!AD$2,0))</f>
        <v>0</v>
      </c>
      <c r="AE177" s="140">
        <f>IF(ISERROR(VLOOKUP($C177,'LINHA 4'!$C$6:$BM$75,'Carga People'!AE$2,0)),0,VLOOKUP($C177,'LINHA 4'!$C$6:$BM$75,'Carga People'!AE$2,0))+IF(ISERROR(VLOOKUP($C177,'LINHA 5'!$C$6:$BM$145,'Carga People'!AE$2,0)),0,VLOOKUP($C177,'LINHA 5'!$C$6:$BM$145,'Carga People'!AE$2,0))</f>
        <v>240</v>
      </c>
      <c r="AF177" s="140">
        <f>IF(ISERROR(VLOOKUP($C177,'LINHA 4'!$C$6:$BM$75,'Carga People'!AF$2,0)),0,VLOOKUP($C177,'LINHA 4'!$C$6:$BM$75,'Carga People'!AF$2,0))+IF(ISERROR(VLOOKUP($C177,'LINHA 5'!$C$6:$BM$145,'Carga People'!AF$2,0)),0,VLOOKUP($C177,'LINHA 5'!$C$6:$BM$145,'Carga People'!AF$2,0))</f>
        <v>0</v>
      </c>
      <c r="AG177" s="140">
        <f>IF(ISERROR(VLOOKUP($C177,'LINHA 4'!$C$6:$BM$75,'Carga People'!AG$2,0)),0,VLOOKUP($C177,'LINHA 4'!$C$6:$BM$75,'Carga People'!AG$2,0))+IF(ISERROR(VLOOKUP($C177,'LINHA 5'!$C$6:$BM$145,'Carga People'!AG$2,0)),0,VLOOKUP($C177,'LINHA 5'!$C$6:$BM$145,'Carga People'!AG$2,0))</f>
        <v>0</v>
      </c>
      <c r="AH177" s="140">
        <f>IF(ISERROR(VLOOKUP($C177,'LINHA 4'!$C$6:$BM$75,'Carga People'!AH$2,0)),0,VLOOKUP($C177,'LINHA 4'!$C$6:$BM$75,'Carga People'!AH$2,0))+IF(ISERROR(VLOOKUP($C177,'LINHA 5'!$C$6:$BM$145,'Carga People'!AH$2,0)),0,VLOOKUP($C177,'LINHA 5'!$C$6:$BM$145,'Carga People'!AH$2,0))</f>
        <v>0</v>
      </c>
      <c r="AI177" s="140">
        <f>IF(ISERROR(VLOOKUP($C177,'LINHA 4'!$C$6:$BM$75,'Carga People'!AI$2,0)),0,VLOOKUP($C177,'LINHA 4'!$C$6:$BM$75,'Carga People'!AI$2,0))+IF(ISERROR(VLOOKUP($C177,'LINHA 5'!$C$6:$BM$145,'Carga People'!AI$2,0)),0,VLOOKUP($C177,'LINHA 5'!$C$6:$BM$145,'Carga People'!AI$2,0))</f>
        <v>0</v>
      </c>
      <c r="AJ177" s="140">
        <f>IF(ISERROR(VLOOKUP($C177,'LINHA 4'!$C$6:$BM$75,'Carga People'!AJ$2,0)),0,VLOOKUP($C177,'LINHA 4'!$C$6:$BM$75,'Carga People'!AJ$2,0))+IF(ISERROR(VLOOKUP($C177,'LINHA 5'!$C$6:$BM$145,'Carga People'!AJ$2,0)),0,VLOOKUP($C177,'LINHA 5'!$C$6:$BM$145,'Carga People'!AJ$2,0))</f>
        <v>0</v>
      </c>
      <c r="AK177" s="140">
        <f>IF(ISERROR(VLOOKUP($C177,'LINHA 4'!$C$6:$BM$75,'Carga People'!AK$2,0)),0,VLOOKUP($C177,'LINHA 4'!$C$6:$BM$75,'Carga People'!AK$2,0))+IF(ISERROR(VLOOKUP($C177,'LINHA 5'!$C$6:$BM$145,'Carga People'!AK$2,0)),0,VLOOKUP($C177,'LINHA 5'!$C$6:$BM$145,'Carga People'!AK$2,0))</f>
        <v>0</v>
      </c>
      <c r="AL177" s="140">
        <f>IF(ISERROR(VLOOKUP($C177,'LINHA 4'!$C$6:$BM$75,'Carga People'!AL$2,0)),0,VLOOKUP($C177,'LINHA 4'!$C$6:$BM$75,'Carga People'!AL$2,0))+IF(ISERROR(VLOOKUP($C177,'LINHA 5'!$C$6:$BM$145,'Carga People'!AL$2,0)),0,VLOOKUP($C177,'LINHA 5'!$C$6:$BM$145,'Carga People'!AL$2,0))</f>
        <v>0</v>
      </c>
      <c r="AM177" s="140">
        <f>IF(ISERROR(VLOOKUP($C177,'LINHA 4'!$C$6:$BM$75,'Carga People'!AM$2,0)),0,VLOOKUP($C177,'LINHA 4'!$C$6:$BM$75,'Carga People'!AM$2,0))+IF(ISERROR(VLOOKUP($C177,'LINHA 5'!$C$6:$BM$145,'Carga People'!AM$2,0)),0,VLOOKUP($C177,'LINHA 5'!$C$6:$BM$145,'Carga People'!AM$2,0))</f>
        <v>0</v>
      </c>
      <c r="AN177" s="140">
        <f>IF(ISERROR(VLOOKUP($C177,'LINHA 4'!$C$6:$BM$75,'Carga People'!AN$2,0)),0,VLOOKUP($C177,'LINHA 4'!$C$6:$BM$75,'Carga People'!AN$2,0))+IF(ISERROR(VLOOKUP($C177,'LINHA 5'!$C$6:$BM$145,'Carga People'!AN$2,0)),0,VLOOKUP($C177,'LINHA 5'!$C$6:$BM$145,'Carga People'!AN$2,0))</f>
        <v>0</v>
      </c>
      <c r="AO177" s="140">
        <f>IF(ISERROR(VLOOKUP($C177,'LINHA 4'!$C$6:$BM$75,'Carga People'!AO$2,0)),0,VLOOKUP($C177,'LINHA 4'!$C$6:$BM$75,'Carga People'!AO$2,0))+IF(ISERROR(VLOOKUP($C177,'LINHA 5'!$C$6:$BM$145,'Carga People'!AO$2,0)),0,VLOOKUP($C177,'LINHA 5'!$C$6:$BM$145,'Carga People'!AO$2,0))</f>
        <v>0</v>
      </c>
      <c r="AP177" s="140">
        <f>IF(ISERROR(VLOOKUP($C177,'LINHA 4'!$C$6:$BM$75,'Carga People'!AP$2,0)),0,VLOOKUP($C177,'LINHA 4'!$C$6:$BM$75,'Carga People'!AP$2,0))+IF(ISERROR(VLOOKUP($C177,'LINHA 5'!$C$6:$BM$145,'Carga People'!AP$2,0)),0,VLOOKUP($C177,'LINHA 5'!$C$6:$BM$145,'Carga People'!AP$2,0))</f>
        <v>0</v>
      </c>
      <c r="AQ177" s="140">
        <f>IF(ISERROR(VLOOKUP($C177,'LINHA 4'!$C$6:$BM$75,'Carga People'!AQ$2,0)),0,VLOOKUP($C177,'LINHA 4'!$C$6:$BM$75,'Carga People'!AQ$2,0))+IF(ISERROR(VLOOKUP($C177,'LINHA 5'!$C$6:$BM$145,'Carga People'!AQ$2,0)),0,VLOOKUP($C177,'LINHA 5'!$C$6:$BM$145,'Carga People'!AQ$2,0))</f>
        <v>0</v>
      </c>
      <c r="AR177" s="140">
        <f>IF(ISERROR(VLOOKUP($C177,'LINHA 4'!$C$6:$BM$75,'Carga People'!AR$2,0)),0,VLOOKUP($C177,'LINHA 4'!$C$6:$BM$75,'Carga People'!AR$2,0))+IF(ISERROR(VLOOKUP($C177,'LINHA 5'!$C$6:$BM$145,'Carga People'!AR$2,0)),0,VLOOKUP($C177,'LINHA 5'!$C$6:$BM$145,'Carga People'!AR$2,0))</f>
        <v>0</v>
      </c>
      <c r="AS177" s="140">
        <f>IF(ISERROR(VLOOKUP($C177,'LINHA 4'!$C$6:$BM$75,'Carga People'!AS$2,0)),0,VLOOKUP($C177,'LINHA 4'!$C$6:$BM$75,'Carga People'!AS$2,0))+IF(ISERROR(VLOOKUP($C177,'LINHA 5'!$C$6:$BM$145,'Carga People'!AS$2,0)),0,VLOOKUP($C177,'LINHA 5'!$C$6:$BM$145,'Carga People'!AS$2,0))</f>
        <v>0</v>
      </c>
      <c r="AT177" s="140">
        <f t="array" ref="AT177">IF(ISERROR(VLOOKUP($C177,'LINHA 4'!$C$6:$BM$52,'Carga People'!AT$2,0)),0,VLOOKUP($C177,'LINHA 4'!$C$6:$BM$52,'Carga People'!AT$2,0))</f>
        <v>0</v>
      </c>
      <c r="AU177" s="367">
        <f t="shared" si="12"/>
        <v>720</v>
      </c>
      <c r="AV177" s="780" t="str">
        <f t="shared" ref="AV177:AV240" si="25">IF(C177=C176,1,"")</f>
        <v/>
      </c>
      <c r="AW177" s="90">
        <f>IF(D177="","",VLOOKUP(D177,MI_ME!$D$5:$AQ$336,39,0))</f>
        <v>0</v>
      </c>
      <c r="AX177" s="660"/>
    </row>
    <row r="178" spans="1:50" ht="18" customHeight="1" x14ac:dyDescent="0.3">
      <c r="A178" s="1792"/>
      <c r="B178" s="30" t="s">
        <v>112</v>
      </c>
      <c r="C178" s="30" t="s">
        <v>144</v>
      </c>
      <c r="D178" s="771" t="str">
        <f t="shared" si="24"/>
        <v>63042CBA006</v>
      </c>
      <c r="E178" s="1457" t="s">
        <v>840</v>
      </c>
      <c r="F178" s="30" t="s">
        <v>15</v>
      </c>
      <c r="G178" s="136"/>
      <c r="H178" s="145"/>
      <c r="I178" s="138"/>
      <c r="J178" s="139">
        <f>IF(ISERROR(VLOOKUP($C178,'LINHA 4'!$C$6:$BM$75,'Carga People'!J$2,0)),0,VLOOKUP($C178,'LINHA 4'!$C$6:$BM$75,'Carga People'!J$2,0))+IF(ISERROR(VLOOKUP($C178,'LINHA 5'!$C$6:$BM$145,'Carga People'!J$2,0)),0,VLOOKUP($C178,'LINHA 5'!$C$6:$BM$145,'Carga People'!J$2,0))</f>
        <v>0</v>
      </c>
      <c r="K178" s="140">
        <f>IF(ISERROR(VLOOKUP($C178,'LINHA 4'!$C$6:$BM$75,'Carga People'!K$2,0)),0,VLOOKUP($C178,'LINHA 4'!$C$6:$BM$75,'Carga People'!K$2,0))+IF(ISERROR(VLOOKUP($C178,'LINHA 5'!$C$6:$BM$145,'Carga People'!K$2,0)),0,VLOOKUP($C178,'LINHA 5'!$C$6:$BM$145,'Carga People'!K$2,0))</f>
        <v>0</v>
      </c>
      <c r="L178" s="140">
        <f>IF(ISERROR(VLOOKUP($C178,'LINHA 4'!$C$6:$BM$75,'Carga People'!L$2,0)),0,VLOOKUP($C178,'LINHA 4'!$C$6:$BM$75,'Carga People'!L$2,0))+IF(ISERROR(VLOOKUP($C178,'LINHA 5'!$C$6:$BM$145,'Carga People'!L$2,0)),0,VLOOKUP($C178,'LINHA 5'!$C$6:$BM$145,'Carga People'!L$2,0))</f>
        <v>0</v>
      </c>
      <c r="M178" s="140">
        <f>IF(ISERROR(VLOOKUP($C178,'LINHA 4'!$C$6:$BM$75,'Carga People'!M$2,0)),0,VLOOKUP($C178,'LINHA 4'!$C$6:$BM$75,'Carga People'!M$2,0))+IF(ISERROR(VLOOKUP($C178,'LINHA 5'!$C$6:$BM$145,'Carga People'!M$2,0)),0,VLOOKUP($C178,'LINHA 5'!$C$6:$BM$145,'Carga People'!M$2,0))</f>
        <v>0</v>
      </c>
      <c r="N178" s="140">
        <f>IF(ISERROR(VLOOKUP($C178,'LINHA 4'!$C$6:$BM$75,'Carga People'!N$2,0)),0,VLOOKUP($C178,'LINHA 4'!$C$6:$BM$75,'Carga People'!N$2,0))+IF(ISERROR(VLOOKUP($C178,'LINHA 5'!$C$6:$BM$145,'Carga People'!N$2,0)),0,VLOOKUP($C178,'LINHA 5'!$C$6:$BM$145,'Carga People'!N$2,0))</f>
        <v>0</v>
      </c>
      <c r="O178" s="140">
        <f>IF(ISERROR(VLOOKUP($C178,'LINHA 4'!$C$6:$BM$75,'Carga People'!O$2,0)),0,VLOOKUP($C178,'LINHA 4'!$C$6:$BM$75,'Carga People'!O$2,0))+IF(ISERROR(VLOOKUP($C178,'LINHA 5'!$C$6:$BM$145,'Carga People'!O$2,0)),0,VLOOKUP($C178,'LINHA 5'!$C$6:$BM$145,'Carga People'!O$2,0))</f>
        <v>0</v>
      </c>
      <c r="P178" s="140">
        <f>IF(ISERROR(VLOOKUP($C178,'LINHA 4'!$C$6:$BM$75,'Carga People'!P$2,0)),0,VLOOKUP($C178,'LINHA 4'!$C$6:$BM$75,'Carga People'!P$2,0))+IF(ISERROR(VLOOKUP($C178,'LINHA 5'!$C$6:$BM$145,'Carga People'!P$2,0)),0,VLOOKUP($C178,'LINHA 5'!$C$6:$BM$145,'Carga People'!P$2,0))</f>
        <v>0</v>
      </c>
      <c r="Q178" s="140">
        <f>IF(ISERROR(VLOOKUP($C178,'LINHA 4'!$C$6:$BM$75,'Carga People'!Q$2,0)),0,VLOOKUP($C178,'LINHA 4'!$C$6:$BM$75,'Carga People'!Q$2,0))+IF(ISERROR(VLOOKUP($C178,'LINHA 5'!$C$6:$BM$145,'Carga People'!Q$2,0)),0,VLOOKUP($C178,'LINHA 5'!$C$6:$BM$145,'Carga People'!Q$2,0))</f>
        <v>0</v>
      </c>
      <c r="R178" s="140">
        <f>IF(ISERROR(VLOOKUP($C178,'LINHA 4'!$C$6:$BM$75,'Carga People'!R$2,0)),0,VLOOKUP($C178,'LINHA 4'!$C$6:$BM$75,'Carga People'!R$2,0))+IF(ISERROR(VLOOKUP($C178,'LINHA 5'!$C$6:$BM$145,'Carga People'!R$2,0)),0,VLOOKUP($C178,'LINHA 5'!$C$6:$BM$145,'Carga People'!R$2,0))</f>
        <v>0</v>
      </c>
      <c r="S178" s="140">
        <f>IF(ISERROR(VLOOKUP($C178,'LINHA 4'!$C$6:$BM$75,'Carga People'!S$2,0)),0,VLOOKUP($C178,'LINHA 4'!$C$6:$BM$75,'Carga People'!S$2,0))+IF(ISERROR(VLOOKUP($C178,'LINHA 5'!$C$6:$BM$145,'Carga People'!S$2,0)),0,VLOOKUP($C178,'LINHA 5'!$C$6:$BM$145,'Carga People'!S$2,0))</f>
        <v>0</v>
      </c>
      <c r="T178" s="140">
        <f>IF(ISERROR(VLOOKUP($C178,'LINHA 4'!$C$6:$BM$75,'Carga People'!T$2,0)),0,VLOOKUP($C178,'LINHA 4'!$C$6:$BM$75,'Carga People'!T$2,0))+IF(ISERROR(VLOOKUP($C178,'LINHA 5'!$C$6:$BM$145,'Carga People'!T$2,0)),0,VLOOKUP($C178,'LINHA 5'!$C$6:$BM$145,'Carga People'!T$2,0))</f>
        <v>0</v>
      </c>
      <c r="U178" s="140">
        <f>IF(ISERROR(VLOOKUP($C178,'LINHA 4'!$C$6:$BM$75,'Carga People'!U$2,0)),0,VLOOKUP($C178,'LINHA 4'!$C$6:$BM$75,'Carga People'!U$2,0))+IF(ISERROR(VLOOKUP($C178,'LINHA 5'!$C$6:$BM$145,'Carga People'!U$2,0)),0,VLOOKUP($C178,'LINHA 5'!$C$6:$BM$145,'Carga People'!U$2,0))</f>
        <v>0</v>
      </c>
      <c r="V178" s="140">
        <f>IF(ISERROR(VLOOKUP($C178,'LINHA 4'!$C$6:$BM$75,'Carga People'!V$2,0)),0,VLOOKUP($C178,'LINHA 4'!$C$6:$BM$75,'Carga People'!V$2,0))+IF(ISERROR(VLOOKUP($C178,'LINHA 5'!$C$6:$BM$145,'Carga People'!V$2,0)),0,VLOOKUP($C178,'LINHA 5'!$C$6:$BM$145,'Carga People'!V$2,0))</f>
        <v>0</v>
      </c>
      <c r="W178" s="140">
        <f>IF(ISERROR(VLOOKUP($C178,'LINHA 4'!$C$6:$BM$75,'Carga People'!W$2,0)),0,VLOOKUP($C178,'LINHA 4'!$C$6:$BM$75,'Carga People'!W$2,0))+IF(ISERROR(VLOOKUP($C178,'LINHA 5'!$C$6:$BM$145,'Carga People'!W$2,0)),0,VLOOKUP($C178,'LINHA 5'!$C$6:$BM$145,'Carga People'!W$2,0))</f>
        <v>0</v>
      </c>
      <c r="X178" s="140">
        <f>IF(ISERROR(VLOOKUP($C178,'LINHA 4'!$C$6:$BM$75,'Carga People'!X$2,0)),0,VLOOKUP($C178,'LINHA 4'!$C$6:$BM$75,'Carga People'!X$2,0))+IF(ISERROR(VLOOKUP($C178,'LINHA 5'!$C$6:$BM$145,'Carga People'!X$2,0)),0,VLOOKUP($C178,'LINHA 5'!$C$6:$BM$145,'Carga People'!X$2,0))</f>
        <v>0</v>
      </c>
      <c r="Y178" s="140">
        <f>IF(ISERROR(VLOOKUP($C178,'LINHA 4'!$C$6:$BM$75,'Carga People'!Y$2,0)),0,VLOOKUP($C178,'LINHA 4'!$C$6:$BM$75,'Carga People'!Y$2,0))+IF(ISERROR(VLOOKUP($C178,'LINHA 5'!$C$6:$BM$145,'Carga People'!Y$2,0)),0,VLOOKUP($C178,'LINHA 5'!$C$6:$BM$145,'Carga People'!Y$2,0))</f>
        <v>0</v>
      </c>
      <c r="Z178" s="140">
        <f>IF(ISERROR(VLOOKUP($C178,'LINHA 4'!$C$6:$BM$75,'Carga People'!Z$2,0)),0,VLOOKUP($C178,'LINHA 4'!$C$6:$BM$75,'Carga People'!Z$2,0))+IF(ISERROR(VLOOKUP($C178,'LINHA 5'!$C$6:$BM$145,'Carga People'!Z$2,0)),0,VLOOKUP($C178,'LINHA 5'!$C$6:$BM$145,'Carga People'!Z$2,0))</f>
        <v>0</v>
      </c>
      <c r="AA178" s="140">
        <f>IF(ISERROR(VLOOKUP($C178,'LINHA 4'!$C$6:$BM$75,'Carga People'!AA$2,0)),0,VLOOKUP($C178,'LINHA 4'!$C$6:$BM$75,'Carga People'!AA$2,0))+IF(ISERROR(VLOOKUP($C178,'LINHA 5'!$C$6:$BM$145,'Carga People'!AA$2,0)),0,VLOOKUP($C178,'LINHA 5'!$C$6:$BM$145,'Carga People'!AA$2,0))</f>
        <v>0</v>
      </c>
      <c r="AB178" s="140">
        <f>IF(ISERROR(VLOOKUP($C178,'LINHA 4'!$C$6:$BM$75,'Carga People'!AB$2,0)),0,VLOOKUP($C178,'LINHA 4'!$C$6:$BM$75,'Carga People'!AB$2,0))+IF(ISERROR(VLOOKUP($C178,'LINHA 5'!$C$6:$BM$145,'Carga People'!AB$2,0)),0,VLOOKUP($C178,'LINHA 5'!$C$6:$BM$145,'Carga People'!AB$2,0))</f>
        <v>0</v>
      </c>
      <c r="AC178" s="140">
        <f>IF(ISERROR(VLOOKUP($C178,'LINHA 4'!$C$6:$BM$75,'Carga People'!AC$2,0)),0,VLOOKUP($C178,'LINHA 4'!$C$6:$BM$75,'Carga People'!AC$2,0))+IF(ISERROR(VLOOKUP($C178,'LINHA 5'!$C$6:$BM$145,'Carga People'!AC$2,0)),0,VLOOKUP($C178,'LINHA 5'!$C$6:$BM$145,'Carga People'!AC$2,0))</f>
        <v>0</v>
      </c>
      <c r="AD178" s="140">
        <f>IF(ISERROR(VLOOKUP($C178,'LINHA 4'!$C$6:$BM$75,'Carga People'!AD$2,0)),0,VLOOKUP($C178,'LINHA 4'!$C$6:$BM$75,'Carga People'!AD$2,0))+IF(ISERROR(VLOOKUP($C178,'LINHA 5'!$C$6:$BM$145,'Carga People'!AD$2,0)),0,VLOOKUP($C178,'LINHA 5'!$C$6:$BM$145,'Carga People'!AD$2,0))</f>
        <v>0</v>
      </c>
      <c r="AE178" s="140">
        <f>IF(ISERROR(VLOOKUP($C178,'LINHA 4'!$C$6:$BM$75,'Carga People'!AE$2,0)),0,VLOOKUP($C178,'LINHA 4'!$C$6:$BM$75,'Carga People'!AE$2,0))+IF(ISERROR(VLOOKUP($C178,'LINHA 5'!$C$6:$BM$145,'Carga People'!AE$2,0)),0,VLOOKUP($C178,'LINHA 5'!$C$6:$BM$145,'Carga People'!AE$2,0))</f>
        <v>0</v>
      </c>
      <c r="AF178" s="140">
        <f>IF(ISERROR(VLOOKUP($C178,'LINHA 4'!$C$6:$BM$75,'Carga People'!AF$2,0)),0,VLOOKUP($C178,'LINHA 4'!$C$6:$BM$75,'Carga People'!AF$2,0))+IF(ISERROR(VLOOKUP($C178,'LINHA 5'!$C$6:$BM$145,'Carga People'!AF$2,0)),0,VLOOKUP($C178,'LINHA 5'!$C$6:$BM$145,'Carga People'!AF$2,0))</f>
        <v>0</v>
      </c>
      <c r="AG178" s="140">
        <f>IF(ISERROR(VLOOKUP($C178,'LINHA 4'!$C$6:$BM$75,'Carga People'!AG$2,0)),0,VLOOKUP($C178,'LINHA 4'!$C$6:$BM$75,'Carga People'!AG$2,0))+IF(ISERROR(VLOOKUP($C178,'LINHA 5'!$C$6:$BM$145,'Carga People'!AG$2,0)),0,VLOOKUP($C178,'LINHA 5'!$C$6:$BM$145,'Carga People'!AG$2,0))</f>
        <v>0</v>
      </c>
      <c r="AH178" s="140">
        <f>IF(ISERROR(VLOOKUP($C178,'LINHA 4'!$C$6:$BM$75,'Carga People'!AH$2,0)),0,VLOOKUP($C178,'LINHA 4'!$C$6:$BM$75,'Carga People'!AH$2,0))+IF(ISERROR(VLOOKUP($C178,'LINHA 5'!$C$6:$BM$145,'Carga People'!AH$2,0)),0,VLOOKUP($C178,'LINHA 5'!$C$6:$BM$145,'Carga People'!AH$2,0))</f>
        <v>0</v>
      </c>
      <c r="AI178" s="140">
        <f>IF(ISERROR(VLOOKUP($C178,'LINHA 4'!$C$6:$BM$75,'Carga People'!AI$2,0)),0,VLOOKUP($C178,'LINHA 4'!$C$6:$BM$75,'Carga People'!AI$2,0))+IF(ISERROR(VLOOKUP($C178,'LINHA 5'!$C$6:$BM$145,'Carga People'!AI$2,0)),0,VLOOKUP($C178,'LINHA 5'!$C$6:$BM$145,'Carga People'!AI$2,0))</f>
        <v>0</v>
      </c>
      <c r="AJ178" s="140">
        <f>IF(ISERROR(VLOOKUP($C178,'LINHA 4'!$C$6:$BM$75,'Carga People'!AJ$2,0)),0,VLOOKUP($C178,'LINHA 4'!$C$6:$BM$75,'Carga People'!AJ$2,0))+IF(ISERROR(VLOOKUP($C178,'LINHA 5'!$C$6:$BM$145,'Carga People'!AJ$2,0)),0,VLOOKUP($C178,'LINHA 5'!$C$6:$BM$145,'Carga People'!AJ$2,0))</f>
        <v>0</v>
      </c>
      <c r="AK178" s="140">
        <f>IF(ISERROR(VLOOKUP($C178,'LINHA 4'!$C$6:$BM$75,'Carga People'!AK$2,0)),0,VLOOKUP($C178,'LINHA 4'!$C$6:$BM$75,'Carga People'!AK$2,0))+IF(ISERROR(VLOOKUP($C178,'LINHA 5'!$C$6:$BM$145,'Carga People'!AK$2,0)),0,VLOOKUP($C178,'LINHA 5'!$C$6:$BM$145,'Carga People'!AK$2,0))</f>
        <v>0</v>
      </c>
      <c r="AL178" s="140">
        <f>IF(ISERROR(VLOOKUP($C178,'LINHA 4'!$C$6:$BM$75,'Carga People'!AL$2,0)),0,VLOOKUP($C178,'LINHA 4'!$C$6:$BM$75,'Carga People'!AL$2,0))+IF(ISERROR(VLOOKUP($C178,'LINHA 5'!$C$6:$BM$145,'Carga People'!AL$2,0)),0,VLOOKUP($C178,'LINHA 5'!$C$6:$BM$145,'Carga People'!AL$2,0))</f>
        <v>0</v>
      </c>
      <c r="AM178" s="140">
        <f>IF(ISERROR(VLOOKUP($C178,'LINHA 4'!$C$6:$BM$75,'Carga People'!AM$2,0)),0,VLOOKUP($C178,'LINHA 4'!$C$6:$BM$75,'Carga People'!AM$2,0))+IF(ISERROR(VLOOKUP($C178,'LINHA 5'!$C$6:$BM$145,'Carga People'!AM$2,0)),0,VLOOKUP($C178,'LINHA 5'!$C$6:$BM$145,'Carga People'!AM$2,0))</f>
        <v>0</v>
      </c>
      <c r="AN178" s="140">
        <f>IF(ISERROR(VLOOKUP($C178,'LINHA 4'!$C$6:$BM$75,'Carga People'!AN$2,0)),0,VLOOKUP($C178,'LINHA 4'!$C$6:$BM$75,'Carga People'!AN$2,0))+IF(ISERROR(VLOOKUP($C178,'LINHA 5'!$C$6:$BM$145,'Carga People'!AN$2,0)),0,VLOOKUP($C178,'LINHA 5'!$C$6:$BM$145,'Carga People'!AN$2,0))</f>
        <v>0</v>
      </c>
      <c r="AO178" s="140">
        <f>IF(ISERROR(VLOOKUP($C178,'LINHA 4'!$C$6:$BM$75,'Carga People'!AO$2,0)),0,VLOOKUP($C178,'LINHA 4'!$C$6:$BM$75,'Carga People'!AO$2,0))+IF(ISERROR(VLOOKUP($C178,'LINHA 5'!$C$6:$BM$145,'Carga People'!AO$2,0)),0,VLOOKUP($C178,'LINHA 5'!$C$6:$BM$145,'Carga People'!AO$2,0))</f>
        <v>0</v>
      </c>
      <c r="AP178" s="140">
        <f>IF(ISERROR(VLOOKUP($C178,'LINHA 4'!$C$6:$BM$75,'Carga People'!AP$2,0)),0,VLOOKUP($C178,'LINHA 4'!$C$6:$BM$75,'Carga People'!AP$2,0))+IF(ISERROR(VLOOKUP($C178,'LINHA 5'!$C$6:$BM$145,'Carga People'!AP$2,0)),0,VLOOKUP($C178,'LINHA 5'!$C$6:$BM$145,'Carga People'!AP$2,0))</f>
        <v>0</v>
      </c>
      <c r="AQ178" s="140">
        <f>IF(ISERROR(VLOOKUP($C178,'LINHA 4'!$C$6:$BM$75,'Carga People'!AQ$2,0)),0,VLOOKUP($C178,'LINHA 4'!$C$6:$BM$75,'Carga People'!AQ$2,0))+IF(ISERROR(VLOOKUP($C178,'LINHA 5'!$C$6:$BM$145,'Carga People'!AQ$2,0)),0,VLOOKUP($C178,'LINHA 5'!$C$6:$BM$145,'Carga People'!AQ$2,0))</f>
        <v>0</v>
      </c>
      <c r="AR178" s="140">
        <f>IF(ISERROR(VLOOKUP($C178,'LINHA 4'!$C$6:$BM$75,'Carga People'!AR$2,0)),0,VLOOKUP($C178,'LINHA 4'!$C$6:$BM$75,'Carga People'!AR$2,0))+IF(ISERROR(VLOOKUP($C178,'LINHA 5'!$C$6:$BM$145,'Carga People'!AR$2,0)),0,VLOOKUP($C178,'LINHA 5'!$C$6:$BM$145,'Carga People'!AR$2,0))</f>
        <v>0</v>
      </c>
      <c r="AS178" s="140">
        <f>IF(ISERROR(VLOOKUP($C178,'LINHA 4'!$C$6:$BM$75,'Carga People'!AS$2,0)),0,VLOOKUP($C178,'LINHA 4'!$C$6:$BM$75,'Carga People'!AS$2,0))+IF(ISERROR(VLOOKUP($C178,'LINHA 5'!$C$6:$BM$145,'Carga People'!AS$2,0)),0,VLOOKUP($C178,'LINHA 5'!$C$6:$BM$145,'Carga People'!AS$2,0))</f>
        <v>0</v>
      </c>
      <c r="AT178" s="140">
        <f t="array" ref="AT178">IF(ISERROR(VLOOKUP($C178,'LINHA 4'!$C$6:$BM$52,'Carga People'!AT$2,0)),0,VLOOKUP($C178,'LINHA 4'!$C$6:$BM$52,'Carga People'!AT$2,0))</f>
        <v>0</v>
      </c>
      <c r="AU178" s="367">
        <f t="shared" si="12"/>
        <v>0</v>
      </c>
      <c r="AV178" s="780" t="str">
        <f t="shared" si="25"/>
        <v/>
      </c>
      <c r="AW178" s="90">
        <f>IF(D178="","",VLOOKUP(D178,MI_ME!$D$5:$AQ$336,39,0))</f>
        <v>0</v>
      </c>
      <c r="AX178" s="660"/>
    </row>
    <row r="179" spans="1:50" ht="18" customHeight="1" x14ac:dyDescent="0.3">
      <c r="A179" s="1792"/>
      <c r="B179" s="771" t="s">
        <v>99</v>
      </c>
      <c r="C179" s="771" t="s">
        <v>52</v>
      </c>
      <c r="D179" s="771" t="str">
        <f t="shared" si="24"/>
        <v>63042DBA006</v>
      </c>
      <c r="E179" s="1457" t="s">
        <v>841</v>
      </c>
      <c r="F179" s="771" t="s">
        <v>15</v>
      </c>
      <c r="G179" s="136"/>
      <c r="H179" s="145"/>
      <c r="I179" s="138"/>
      <c r="J179" s="139">
        <f>IF(ISERROR(VLOOKUP($C179,'LINHA 4'!$C$6:$BM$75,'Carga People'!J$2,0)),0,VLOOKUP($C179,'LINHA 4'!$C$6:$BM$75,'Carga People'!J$2,0))+IF(ISERROR(VLOOKUP($C179,'LINHA 5'!$C$6:$BM$145,'Carga People'!J$2,0)),0,VLOOKUP($C179,'LINHA 5'!$C$6:$BM$145,'Carga People'!J$2,0))</f>
        <v>0</v>
      </c>
      <c r="K179" s="140">
        <f>IF(ISERROR(VLOOKUP($C179,'LINHA 4'!$C$6:$BM$75,'Carga People'!K$2,0)),0,VLOOKUP($C179,'LINHA 4'!$C$6:$BM$75,'Carga People'!K$2,0))+IF(ISERROR(VLOOKUP($C179,'LINHA 5'!$C$6:$BM$145,'Carga People'!K$2,0)),0,VLOOKUP($C179,'LINHA 5'!$C$6:$BM$145,'Carga People'!K$2,0))</f>
        <v>0</v>
      </c>
      <c r="L179" s="140">
        <f>IF(ISERROR(VLOOKUP($C179,'LINHA 4'!$C$6:$BM$75,'Carga People'!L$2,0)),0,VLOOKUP($C179,'LINHA 4'!$C$6:$BM$75,'Carga People'!L$2,0))+IF(ISERROR(VLOOKUP($C179,'LINHA 5'!$C$6:$BM$145,'Carga People'!L$2,0)),0,VLOOKUP($C179,'LINHA 5'!$C$6:$BM$145,'Carga People'!L$2,0))</f>
        <v>0</v>
      </c>
      <c r="M179" s="140">
        <f>IF(ISERROR(VLOOKUP($C179,'LINHA 4'!$C$6:$BM$75,'Carga People'!M$2,0)),0,VLOOKUP($C179,'LINHA 4'!$C$6:$BM$75,'Carga People'!M$2,0))+IF(ISERROR(VLOOKUP($C179,'LINHA 5'!$C$6:$BM$145,'Carga People'!M$2,0)),0,VLOOKUP($C179,'LINHA 5'!$C$6:$BM$145,'Carga People'!M$2,0))</f>
        <v>0</v>
      </c>
      <c r="N179" s="140">
        <f>IF(ISERROR(VLOOKUP($C179,'LINHA 4'!$C$6:$BM$75,'Carga People'!N$2,0)),0,VLOOKUP($C179,'LINHA 4'!$C$6:$BM$75,'Carga People'!N$2,0))+IF(ISERROR(VLOOKUP($C179,'LINHA 5'!$C$6:$BM$145,'Carga People'!N$2,0)),0,VLOOKUP($C179,'LINHA 5'!$C$6:$BM$145,'Carga People'!N$2,0))</f>
        <v>0</v>
      </c>
      <c r="O179" s="140">
        <f>IF(ISERROR(VLOOKUP($C179,'LINHA 4'!$C$6:$BM$75,'Carga People'!O$2,0)),0,VLOOKUP($C179,'LINHA 4'!$C$6:$BM$75,'Carga People'!O$2,0))+IF(ISERROR(VLOOKUP($C179,'LINHA 5'!$C$6:$BM$145,'Carga People'!O$2,0)),0,VLOOKUP($C179,'LINHA 5'!$C$6:$BM$145,'Carga People'!O$2,0))</f>
        <v>0</v>
      </c>
      <c r="P179" s="140">
        <f>IF(ISERROR(VLOOKUP($C179,'LINHA 4'!$C$6:$BM$75,'Carga People'!P$2,0)),0,VLOOKUP($C179,'LINHA 4'!$C$6:$BM$75,'Carga People'!P$2,0))+IF(ISERROR(VLOOKUP($C179,'LINHA 5'!$C$6:$BM$145,'Carga People'!P$2,0)),0,VLOOKUP($C179,'LINHA 5'!$C$6:$BM$145,'Carga People'!P$2,0))</f>
        <v>0</v>
      </c>
      <c r="Q179" s="140">
        <f>IF(ISERROR(VLOOKUP($C179,'LINHA 4'!$C$6:$BM$75,'Carga People'!Q$2,0)),0,VLOOKUP($C179,'LINHA 4'!$C$6:$BM$75,'Carga People'!Q$2,0))+IF(ISERROR(VLOOKUP($C179,'LINHA 5'!$C$6:$BM$145,'Carga People'!Q$2,0)),0,VLOOKUP($C179,'LINHA 5'!$C$6:$BM$145,'Carga People'!Q$2,0))</f>
        <v>0</v>
      </c>
      <c r="R179" s="140">
        <f>IF(ISERROR(VLOOKUP($C179,'LINHA 4'!$C$6:$BM$75,'Carga People'!R$2,0)),0,VLOOKUP($C179,'LINHA 4'!$C$6:$BM$75,'Carga People'!R$2,0))+IF(ISERROR(VLOOKUP($C179,'LINHA 5'!$C$6:$BM$145,'Carga People'!R$2,0)),0,VLOOKUP($C179,'LINHA 5'!$C$6:$BM$145,'Carga People'!R$2,0))</f>
        <v>0</v>
      </c>
      <c r="S179" s="140">
        <f>IF(ISERROR(VLOOKUP($C179,'LINHA 4'!$C$6:$BM$75,'Carga People'!S$2,0)),0,VLOOKUP($C179,'LINHA 4'!$C$6:$BM$75,'Carga People'!S$2,0))+IF(ISERROR(VLOOKUP($C179,'LINHA 5'!$C$6:$BM$145,'Carga People'!S$2,0)),0,VLOOKUP($C179,'LINHA 5'!$C$6:$BM$145,'Carga People'!S$2,0))</f>
        <v>0</v>
      </c>
      <c r="T179" s="140">
        <f>IF(ISERROR(VLOOKUP($C179,'LINHA 4'!$C$6:$BM$75,'Carga People'!T$2,0)),0,VLOOKUP($C179,'LINHA 4'!$C$6:$BM$75,'Carga People'!T$2,0))+IF(ISERROR(VLOOKUP($C179,'LINHA 5'!$C$6:$BM$145,'Carga People'!T$2,0)),0,VLOOKUP($C179,'LINHA 5'!$C$6:$BM$145,'Carga People'!T$2,0))</f>
        <v>0</v>
      </c>
      <c r="U179" s="140">
        <f>IF(ISERROR(VLOOKUP($C179,'LINHA 4'!$C$6:$BM$75,'Carga People'!U$2,0)),0,VLOOKUP($C179,'LINHA 4'!$C$6:$BM$75,'Carga People'!U$2,0))+IF(ISERROR(VLOOKUP($C179,'LINHA 5'!$C$6:$BM$145,'Carga People'!U$2,0)),0,VLOOKUP($C179,'LINHA 5'!$C$6:$BM$145,'Carga People'!U$2,0))</f>
        <v>0</v>
      </c>
      <c r="V179" s="140">
        <f>IF(ISERROR(VLOOKUP($C179,'LINHA 4'!$C$6:$BM$75,'Carga People'!V$2,0)),0,VLOOKUP($C179,'LINHA 4'!$C$6:$BM$75,'Carga People'!V$2,0))+IF(ISERROR(VLOOKUP($C179,'LINHA 5'!$C$6:$BM$145,'Carga People'!V$2,0)),0,VLOOKUP($C179,'LINHA 5'!$C$6:$BM$145,'Carga People'!V$2,0))</f>
        <v>0</v>
      </c>
      <c r="W179" s="140">
        <f>IF(ISERROR(VLOOKUP($C179,'LINHA 4'!$C$6:$BM$75,'Carga People'!W$2,0)),0,VLOOKUP($C179,'LINHA 4'!$C$6:$BM$75,'Carga People'!W$2,0))+IF(ISERROR(VLOOKUP($C179,'LINHA 5'!$C$6:$BM$145,'Carga People'!W$2,0)),0,VLOOKUP($C179,'LINHA 5'!$C$6:$BM$145,'Carga People'!W$2,0))</f>
        <v>0</v>
      </c>
      <c r="X179" s="140">
        <f>IF(ISERROR(VLOOKUP($C179,'LINHA 4'!$C$6:$BM$75,'Carga People'!X$2,0)),0,VLOOKUP($C179,'LINHA 4'!$C$6:$BM$75,'Carga People'!X$2,0))+IF(ISERROR(VLOOKUP($C179,'LINHA 5'!$C$6:$BM$145,'Carga People'!X$2,0)),0,VLOOKUP($C179,'LINHA 5'!$C$6:$BM$145,'Carga People'!X$2,0))</f>
        <v>0</v>
      </c>
      <c r="Y179" s="140">
        <f>IF(ISERROR(VLOOKUP($C179,'LINHA 4'!$C$6:$BM$75,'Carga People'!Y$2,0)),0,VLOOKUP($C179,'LINHA 4'!$C$6:$BM$75,'Carga People'!Y$2,0))+IF(ISERROR(VLOOKUP($C179,'LINHA 5'!$C$6:$BM$145,'Carga People'!Y$2,0)),0,VLOOKUP($C179,'LINHA 5'!$C$6:$BM$145,'Carga People'!Y$2,0))</f>
        <v>0</v>
      </c>
      <c r="Z179" s="140">
        <f>IF(ISERROR(VLOOKUP($C179,'LINHA 4'!$C$6:$BM$75,'Carga People'!Z$2,0)),0,VLOOKUP($C179,'LINHA 4'!$C$6:$BM$75,'Carga People'!Z$2,0))+IF(ISERROR(VLOOKUP($C179,'LINHA 5'!$C$6:$BM$145,'Carga People'!Z$2,0)),0,VLOOKUP($C179,'LINHA 5'!$C$6:$BM$145,'Carga People'!Z$2,0))</f>
        <v>0</v>
      </c>
      <c r="AA179" s="140">
        <f>IF(ISERROR(VLOOKUP($C179,'LINHA 4'!$C$6:$BM$75,'Carga People'!AA$2,0)),0,VLOOKUP($C179,'LINHA 4'!$C$6:$BM$75,'Carga People'!AA$2,0))+IF(ISERROR(VLOOKUP($C179,'LINHA 5'!$C$6:$BM$145,'Carga People'!AA$2,0)),0,VLOOKUP($C179,'LINHA 5'!$C$6:$BM$145,'Carga People'!AA$2,0))</f>
        <v>0</v>
      </c>
      <c r="AB179" s="140">
        <f>IF(ISERROR(VLOOKUP($C179,'LINHA 4'!$C$6:$BM$75,'Carga People'!AB$2,0)),0,VLOOKUP($C179,'LINHA 4'!$C$6:$BM$75,'Carga People'!AB$2,0))+IF(ISERROR(VLOOKUP($C179,'LINHA 5'!$C$6:$BM$145,'Carga People'!AB$2,0)),0,VLOOKUP($C179,'LINHA 5'!$C$6:$BM$145,'Carga People'!AB$2,0))</f>
        <v>0</v>
      </c>
      <c r="AC179" s="140">
        <f>IF(ISERROR(VLOOKUP($C179,'LINHA 4'!$C$6:$BM$75,'Carga People'!AC$2,0)),0,VLOOKUP($C179,'LINHA 4'!$C$6:$BM$75,'Carga People'!AC$2,0))+IF(ISERROR(VLOOKUP($C179,'LINHA 5'!$C$6:$BM$145,'Carga People'!AC$2,0)),0,VLOOKUP($C179,'LINHA 5'!$C$6:$BM$145,'Carga People'!AC$2,0))</f>
        <v>0</v>
      </c>
      <c r="AD179" s="140">
        <f>IF(ISERROR(VLOOKUP($C179,'LINHA 4'!$C$6:$BM$75,'Carga People'!AD$2,0)),0,VLOOKUP($C179,'LINHA 4'!$C$6:$BM$75,'Carga People'!AD$2,0))+IF(ISERROR(VLOOKUP($C179,'LINHA 5'!$C$6:$BM$145,'Carga People'!AD$2,0)),0,VLOOKUP($C179,'LINHA 5'!$C$6:$BM$145,'Carga People'!AD$2,0))</f>
        <v>0</v>
      </c>
      <c r="AE179" s="140">
        <f>IF(ISERROR(VLOOKUP($C179,'LINHA 4'!$C$6:$BM$75,'Carga People'!AE$2,0)),0,VLOOKUP($C179,'LINHA 4'!$C$6:$BM$75,'Carga People'!AE$2,0))+IF(ISERROR(VLOOKUP($C179,'LINHA 5'!$C$6:$BM$145,'Carga People'!AE$2,0)),0,VLOOKUP($C179,'LINHA 5'!$C$6:$BM$145,'Carga People'!AE$2,0))</f>
        <v>0</v>
      </c>
      <c r="AF179" s="140">
        <f>IF(ISERROR(VLOOKUP($C179,'LINHA 4'!$C$6:$BM$75,'Carga People'!AF$2,0)),0,VLOOKUP($C179,'LINHA 4'!$C$6:$BM$75,'Carga People'!AF$2,0))+IF(ISERROR(VLOOKUP($C179,'LINHA 5'!$C$6:$BM$145,'Carga People'!AF$2,0)),0,VLOOKUP($C179,'LINHA 5'!$C$6:$BM$145,'Carga People'!AF$2,0))</f>
        <v>0</v>
      </c>
      <c r="AG179" s="140">
        <f>IF(ISERROR(VLOOKUP($C179,'LINHA 4'!$C$6:$BM$75,'Carga People'!AG$2,0)),0,VLOOKUP($C179,'LINHA 4'!$C$6:$BM$75,'Carga People'!AG$2,0))+IF(ISERROR(VLOOKUP($C179,'LINHA 5'!$C$6:$BM$145,'Carga People'!AG$2,0)),0,VLOOKUP($C179,'LINHA 5'!$C$6:$BM$145,'Carga People'!AG$2,0))</f>
        <v>0</v>
      </c>
      <c r="AH179" s="140">
        <f>IF(ISERROR(VLOOKUP($C179,'LINHA 4'!$C$6:$BM$75,'Carga People'!AH$2,0)),0,VLOOKUP($C179,'LINHA 4'!$C$6:$BM$75,'Carga People'!AH$2,0))+IF(ISERROR(VLOOKUP($C179,'LINHA 5'!$C$6:$BM$145,'Carga People'!AH$2,0)),0,VLOOKUP($C179,'LINHA 5'!$C$6:$BM$145,'Carga People'!AH$2,0))</f>
        <v>0</v>
      </c>
      <c r="AI179" s="140">
        <f>IF(ISERROR(VLOOKUP($C179,'LINHA 4'!$C$6:$BM$75,'Carga People'!AI$2,0)),0,VLOOKUP($C179,'LINHA 4'!$C$6:$BM$75,'Carga People'!AI$2,0))+IF(ISERROR(VLOOKUP($C179,'LINHA 5'!$C$6:$BM$145,'Carga People'!AI$2,0)),0,VLOOKUP($C179,'LINHA 5'!$C$6:$BM$145,'Carga People'!AI$2,0))</f>
        <v>0</v>
      </c>
      <c r="AJ179" s="140">
        <f>IF(ISERROR(VLOOKUP($C179,'LINHA 4'!$C$6:$BM$75,'Carga People'!AJ$2,0)),0,VLOOKUP($C179,'LINHA 4'!$C$6:$BM$75,'Carga People'!AJ$2,0))+IF(ISERROR(VLOOKUP($C179,'LINHA 5'!$C$6:$BM$145,'Carga People'!AJ$2,0)),0,VLOOKUP($C179,'LINHA 5'!$C$6:$BM$145,'Carga People'!AJ$2,0))</f>
        <v>0</v>
      </c>
      <c r="AK179" s="140">
        <f>IF(ISERROR(VLOOKUP($C179,'LINHA 4'!$C$6:$BM$75,'Carga People'!AK$2,0)),0,VLOOKUP($C179,'LINHA 4'!$C$6:$BM$75,'Carga People'!AK$2,0))+IF(ISERROR(VLOOKUP($C179,'LINHA 5'!$C$6:$BM$145,'Carga People'!AK$2,0)),0,VLOOKUP($C179,'LINHA 5'!$C$6:$BM$145,'Carga People'!AK$2,0))</f>
        <v>0</v>
      </c>
      <c r="AL179" s="140">
        <f>IF(ISERROR(VLOOKUP($C179,'LINHA 4'!$C$6:$BM$75,'Carga People'!AL$2,0)),0,VLOOKUP($C179,'LINHA 4'!$C$6:$BM$75,'Carga People'!AL$2,0))+IF(ISERROR(VLOOKUP($C179,'LINHA 5'!$C$6:$BM$145,'Carga People'!AL$2,0)),0,VLOOKUP($C179,'LINHA 5'!$C$6:$BM$145,'Carga People'!AL$2,0))</f>
        <v>0</v>
      </c>
      <c r="AM179" s="140">
        <f>IF(ISERROR(VLOOKUP($C179,'LINHA 4'!$C$6:$BM$75,'Carga People'!AM$2,0)),0,VLOOKUP($C179,'LINHA 4'!$C$6:$BM$75,'Carga People'!AM$2,0))+IF(ISERROR(VLOOKUP($C179,'LINHA 5'!$C$6:$BM$145,'Carga People'!AM$2,0)),0,VLOOKUP($C179,'LINHA 5'!$C$6:$BM$145,'Carga People'!AM$2,0))</f>
        <v>0</v>
      </c>
      <c r="AN179" s="140">
        <f>IF(ISERROR(VLOOKUP($C179,'LINHA 4'!$C$6:$BM$75,'Carga People'!AN$2,0)),0,VLOOKUP($C179,'LINHA 4'!$C$6:$BM$75,'Carga People'!AN$2,0))+IF(ISERROR(VLOOKUP($C179,'LINHA 5'!$C$6:$BM$145,'Carga People'!AN$2,0)),0,VLOOKUP($C179,'LINHA 5'!$C$6:$BM$145,'Carga People'!AN$2,0))</f>
        <v>0</v>
      </c>
      <c r="AO179" s="140">
        <f>IF(ISERROR(VLOOKUP($C179,'LINHA 4'!$C$6:$BM$75,'Carga People'!AO$2,0)),0,VLOOKUP($C179,'LINHA 4'!$C$6:$BM$75,'Carga People'!AO$2,0))+IF(ISERROR(VLOOKUP($C179,'LINHA 5'!$C$6:$BM$145,'Carga People'!AO$2,0)),0,VLOOKUP($C179,'LINHA 5'!$C$6:$BM$145,'Carga People'!AO$2,0))</f>
        <v>0</v>
      </c>
      <c r="AP179" s="140">
        <f>IF(ISERROR(VLOOKUP($C179,'LINHA 4'!$C$6:$BM$75,'Carga People'!AP$2,0)),0,VLOOKUP($C179,'LINHA 4'!$C$6:$BM$75,'Carga People'!AP$2,0))+IF(ISERROR(VLOOKUP($C179,'LINHA 5'!$C$6:$BM$145,'Carga People'!AP$2,0)),0,VLOOKUP($C179,'LINHA 5'!$C$6:$BM$145,'Carga People'!AP$2,0))</f>
        <v>0</v>
      </c>
      <c r="AQ179" s="140">
        <f>IF(ISERROR(VLOOKUP($C179,'LINHA 4'!$C$6:$BM$75,'Carga People'!AQ$2,0)),0,VLOOKUP($C179,'LINHA 4'!$C$6:$BM$75,'Carga People'!AQ$2,0))+IF(ISERROR(VLOOKUP($C179,'LINHA 5'!$C$6:$BM$145,'Carga People'!AQ$2,0)),0,VLOOKUP($C179,'LINHA 5'!$C$6:$BM$145,'Carga People'!AQ$2,0))</f>
        <v>0</v>
      </c>
      <c r="AR179" s="140">
        <f>IF(ISERROR(VLOOKUP($C179,'LINHA 4'!$C$6:$BM$75,'Carga People'!AR$2,0)),0,VLOOKUP($C179,'LINHA 4'!$C$6:$BM$75,'Carga People'!AR$2,0))+IF(ISERROR(VLOOKUP($C179,'LINHA 5'!$C$6:$BM$145,'Carga People'!AR$2,0)),0,VLOOKUP($C179,'LINHA 5'!$C$6:$BM$145,'Carga People'!AR$2,0))</f>
        <v>0</v>
      </c>
      <c r="AS179" s="140">
        <f>IF(ISERROR(VLOOKUP($C179,'LINHA 4'!$C$6:$BM$75,'Carga People'!AS$2,0)),0,VLOOKUP($C179,'LINHA 4'!$C$6:$BM$75,'Carga People'!AS$2,0))+IF(ISERROR(VLOOKUP($C179,'LINHA 5'!$C$6:$BM$145,'Carga People'!AS$2,0)),0,VLOOKUP($C179,'LINHA 5'!$C$6:$BM$145,'Carga People'!AS$2,0))</f>
        <v>0</v>
      </c>
      <c r="AT179" s="140">
        <f t="array" ref="AT179">IF(ISERROR(VLOOKUP($C179,'LINHA 4'!$C$6:$BM$52,'Carga People'!AT$2,0)),0,VLOOKUP($C179,'LINHA 4'!$C$6:$BM$52,'Carga People'!AT$2,0))</f>
        <v>0</v>
      </c>
      <c r="AU179" s="367">
        <f t="shared" si="12"/>
        <v>0</v>
      </c>
      <c r="AV179" s="780" t="str">
        <f t="shared" si="25"/>
        <v/>
      </c>
      <c r="AW179" s="90">
        <f>IF(D179="","",VLOOKUP(D179,MI_ME!$D$5:$AQ$336,39,0))</f>
        <v>0</v>
      </c>
      <c r="AX179" s="660"/>
    </row>
    <row r="180" spans="1:50" ht="18" customHeight="1" x14ac:dyDescent="0.3">
      <c r="A180" s="1792"/>
      <c r="B180" s="771" t="s">
        <v>109</v>
      </c>
      <c r="C180" s="771" t="s">
        <v>54</v>
      </c>
      <c r="D180" s="771" t="str">
        <f t="shared" si="24"/>
        <v>63042DBA089</v>
      </c>
      <c r="E180" s="1457" t="s">
        <v>842</v>
      </c>
      <c r="F180" s="771" t="s">
        <v>15</v>
      </c>
      <c r="G180" s="136"/>
      <c r="H180" s="145"/>
      <c r="I180" s="138"/>
      <c r="J180" s="139">
        <f>IF(ISERROR(VLOOKUP($C180,'LINHA 4'!$C$6:$BM$75,'Carga People'!J$2,0)),0,VLOOKUP($C180,'LINHA 4'!$C$6:$BM$75,'Carga People'!J$2,0))+IF(ISERROR(VLOOKUP($C180,'LINHA 5'!$C$6:$BM$145,'Carga People'!J$2,0)),0,VLOOKUP($C180,'LINHA 5'!$C$6:$BM$145,'Carga People'!J$2,0))</f>
        <v>0</v>
      </c>
      <c r="K180" s="140">
        <f>IF(ISERROR(VLOOKUP($C180,'LINHA 4'!$C$6:$BM$75,'Carga People'!K$2,0)),0,VLOOKUP($C180,'LINHA 4'!$C$6:$BM$75,'Carga People'!K$2,0))+IF(ISERROR(VLOOKUP($C180,'LINHA 5'!$C$6:$BM$145,'Carga People'!K$2,0)),0,VLOOKUP($C180,'LINHA 5'!$C$6:$BM$145,'Carga People'!K$2,0))</f>
        <v>0</v>
      </c>
      <c r="L180" s="140">
        <f>IF(ISERROR(VLOOKUP($C180,'LINHA 4'!$C$6:$BM$75,'Carga People'!L$2,0)),0,VLOOKUP($C180,'LINHA 4'!$C$6:$BM$75,'Carga People'!L$2,0))+IF(ISERROR(VLOOKUP($C180,'LINHA 5'!$C$6:$BM$145,'Carga People'!L$2,0)),0,VLOOKUP($C180,'LINHA 5'!$C$6:$BM$145,'Carga People'!L$2,0))</f>
        <v>0</v>
      </c>
      <c r="M180" s="140">
        <f>IF(ISERROR(VLOOKUP($C180,'LINHA 4'!$C$6:$BM$75,'Carga People'!M$2,0)),0,VLOOKUP($C180,'LINHA 4'!$C$6:$BM$75,'Carga People'!M$2,0))+IF(ISERROR(VLOOKUP($C180,'LINHA 5'!$C$6:$BM$145,'Carga People'!M$2,0)),0,VLOOKUP($C180,'LINHA 5'!$C$6:$BM$145,'Carga People'!M$2,0))</f>
        <v>0</v>
      </c>
      <c r="N180" s="140">
        <f>IF(ISERROR(VLOOKUP($C180,'LINHA 4'!$C$6:$BM$75,'Carga People'!N$2,0)),0,VLOOKUP($C180,'LINHA 4'!$C$6:$BM$75,'Carga People'!N$2,0))+IF(ISERROR(VLOOKUP($C180,'LINHA 5'!$C$6:$BM$145,'Carga People'!N$2,0)),0,VLOOKUP($C180,'LINHA 5'!$C$6:$BM$145,'Carga People'!N$2,0))</f>
        <v>0</v>
      </c>
      <c r="O180" s="140">
        <f>IF(ISERROR(VLOOKUP($C180,'LINHA 4'!$C$6:$BM$75,'Carga People'!O$2,0)),0,VLOOKUP($C180,'LINHA 4'!$C$6:$BM$75,'Carga People'!O$2,0))+IF(ISERROR(VLOOKUP($C180,'LINHA 5'!$C$6:$BM$145,'Carga People'!O$2,0)),0,VLOOKUP($C180,'LINHA 5'!$C$6:$BM$145,'Carga People'!O$2,0))</f>
        <v>0</v>
      </c>
      <c r="P180" s="140">
        <f>IF(ISERROR(VLOOKUP($C180,'LINHA 4'!$C$6:$BM$75,'Carga People'!P$2,0)),0,VLOOKUP($C180,'LINHA 4'!$C$6:$BM$75,'Carga People'!P$2,0))+IF(ISERROR(VLOOKUP($C180,'LINHA 5'!$C$6:$BM$145,'Carga People'!P$2,0)),0,VLOOKUP($C180,'LINHA 5'!$C$6:$BM$145,'Carga People'!P$2,0))</f>
        <v>0</v>
      </c>
      <c r="Q180" s="140">
        <f>IF(ISERROR(VLOOKUP($C180,'LINHA 4'!$C$6:$BM$75,'Carga People'!Q$2,0)),0,VLOOKUP($C180,'LINHA 4'!$C$6:$BM$75,'Carga People'!Q$2,0))+IF(ISERROR(VLOOKUP($C180,'LINHA 5'!$C$6:$BM$145,'Carga People'!Q$2,0)),0,VLOOKUP($C180,'LINHA 5'!$C$6:$BM$145,'Carga People'!Q$2,0))</f>
        <v>0</v>
      </c>
      <c r="R180" s="140">
        <f>IF(ISERROR(VLOOKUP($C180,'LINHA 4'!$C$6:$BM$75,'Carga People'!R$2,0)),0,VLOOKUP($C180,'LINHA 4'!$C$6:$BM$75,'Carga People'!R$2,0))+IF(ISERROR(VLOOKUP($C180,'LINHA 5'!$C$6:$BM$145,'Carga People'!R$2,0)),0,VLOOKUP($C180,'LINHA 5'!$C$6:$BM$145,'Carga People'!R$2,0))</f>
        <v>0</v>
      </c>
      <c r="S180" s="140">
        <f>IF(ISERROR(VLOOKUP($C180,'LINHA 4'!$C$6:$BM$75,'Carga People'!S$2,0)),0,VLOOKUP($C180,'LINHA 4'!$C$6:$BM$75,'Carga People'!S$2,0))+IF(ISERROR(VLOOKUP($C180,'LINHA 5'!$C$6:$BM$145,'Carga People'!S$2,0)),0,VLOOKUP($C180,'LINHA 5'!$C$6:$BM$145,'Carga People'!S$2,0))</f>
        <v>0</v>
      </c>
      <c r="T180" s="140">
        <f>IF(ISERROR(VLOOKUP($C180,'LINHA 4'!$C$6:$BM$75,'Carga People'!T$2,0)),0,VLOOKUP($C180,'LINHA 4'!$C$6:$BM$75,'Carga People'!T$2,0))+IF(ISERROR(VLOOKUP($C180,'LINHA 5'!$C$6:$BM$145,'Carga People'!T$2,0)),0,VLOOKUP($C180,'LINHA 5'!$C$6:$BM$145,'Carga People'!T$2,0))</f>
        <v>0</v>
      </c>
      <c r="U180" s="140">
        <f>IF(ISERROR(VLOOKUP($C180,'LINHA 4'!$C$6:$BM$75,'Carga People'!U$2,0)),0,VLOOKUP($C180,'LINHA 4'!$C$6:$BM$75,'Carga People'!U$2,0))+IF(ISERROR(VLOOKUP($C180,'LINHA 5'!$C$6:$BM$145,'Carga People'!U$2,0)),0,VLOOKUP($C180,'LINHA 5'!$C$6:$BM$145,'Carga People'!U$2,0))</f>
        <v>0</v>
      </c>
      <c r="V180" s="140">
        <f>IF(ISERROR(VLOOKUP($C180,'LINHA 4'!$C$6:$BM$75,'Carga People'!V$2,0)),0,VLOOKUP($C180,'LINHA 4'!$C$6:$BM$75,'Carga People'!V$2,0))+IF(ISERROR(VLOOKUP($C180,'LINHA 5'!$C$6:$BM$145,'Carga People'!V$2,0)),0,VLOOKUP($C180,'LINHA 5'!$C$6:$BM$145,'Carga People'!V$2,0))</f>
        <v>0</v>
      </c>
      <c r="W180" s="140">
        <f>IF(ISERROR(VLOOKUP($C180,'LINHA 4'!$C$6:$BM$75,'Carga People'!W$2,0)),0,VLOOKUP($C180,'LINHA 4'!$C$6:$BM$75,'Carga People'!W$2,0))+IF(ISERROR(VLOOKUP($C180,'LINHA 5'!$C$6:$BM$145,'Carga People'!W$2,0)),0,VLOOKUP($C180,'LINHA 5'!$C$6:$BM$145,'Carga People'!W$2,0))</f>
        <v>0</v>
      </c>
      <c r="X180" s="140">
        <f>IF(ISERROR(VLOOKUP($C180,'LINHA 4'!$C$6:$BM$75,'Carga People'!X$2,0)),0,VLOOKUP($C180,'LINHA 4'!$C$6:$BM$75,'Carga People'!X$2,0))+IF(ISERROR(VLOOKUP($C180,'LINHA 5'!$C$6:$BM$145,'Carga People'!X$2,0)),0,VLOOKUP($C180,'LINHA 5'!$C$6:$BM$145,'Carga People'!X$2,0))</f>
        <v>0</v>
      </c>
      <c r="Y180" s="140">
        <f>IF(ISERROR(VLOOKUP($C180,'LINHA 4'!$C$6:$BM$75,'Carga People'!Y$2,0)),0,VLOOKUP($C180,'LINHA 4'!$C$6:$BM$75,'Carga People'!Y$2,0))+IF(ISERROR(VLOOKUP($C180,'LINHA 5'!$C$6:$BM$145,'Carga People'!Y$2,0)),0,VLOOKUP($C180,'LINHA 5'!$C$6:$BM$145,'Carga People'!Y$2,0))</f>
        <v>0</v>
      </c>
      <c r="Z180" s="140">
        <f>IF(ISERROR(VLOOKUP($C180,'LINHA 4'!$C$6:$BM$75,'Carga People'!Z$2,0)),0,VLOOKUP($C180,'LINHA 4'!$C$6:$BM$75,'Carga People'!Z$2,0))+IF(ISERROR(VLOOKUP($C180,'LINHA 5'!$C$6:$BM$145,'Carga People'!Z$2,0)),0,VLOOKUP($C180,'LINHA 5'!$C$6:$BM$145,'Carga People'!Z$2,0))</f>
        <v>0</v>
      </c>
      <c r="AA180" s="140">
        <f>IF(ISERROR(VLOOKUP($C180,'LINHA 4'!$C$6:$BM$75,'Carga People'!AA$2,0)),0,VLOOKUP($C180,'LINHA 4'!$C$6:$BM$75,'Carga People'!AA$2,0))+IF(ISERROR(VLOOKUP($C180,'LINHA 5'!$C$6:$BM$145,'Carga People'!AA$2,0)),0,VLOOKUP($C180,'LINHA 5'!$C$6:$BM$145,'Carga People'!AA$2,0))</f>
        <v>0</v>
      </c>
      <c r="AB180" s="140">
        <f>IF(ISERROR(VLOOKUP($C180,'LINHA 4'!$C$6:$BM$75,'Carga People'!AB$2,0)),0,VLOOKUP($C180,'LINHA 4'!$C$6:$BM$75,'Carga People'!AB$2,0))+IF(ISERROR(VLOOKUP($C180,'LINHA 5'!$C$6:$BM$145,'Carga People'!AB$2,0)),0,VLOOKUP($C180,'LINHA 5'!$C$6:$BM$145,'Carga People'!AB$2,0))</f>
        <v>0</v>
      </c>
      <c r="AC180" s="140">
        <f>IF(ISERROR(VLOOKUP($C180,'LINHA 4'!$C$6:$BM$75,'Carga People'!AC$2,0)),0,VLOOKUP($C180,'LINHA 4'!$C$6:$BM$75,'Carga People'!AC$2,0))+IF(ISERROR(VLOOKUP($C180,'LINHA 5'!$C$6:$BM$145,'Carga People'!AC$2,0)),0,VLOOKUP($C180,'LINHA 5'!$C$6:$BM$145,'Carga People'!AC$2,0))</f>
        <v>0</v>
      </c>
      <c r="AD180" s="140">
        <f>IF(ISERROR(VLOOKUP($C180,'LINHA 4'!$C$6:$BM$75,'Carga People'!AD$2,0)),0,VLOOKUP($C180,'LINHA 4'!$C$6:$BM$75,'Carga People'!AD$2,0))+IF(ISERROR(VLOOKUP($C180,'LINHA 5'!$C$6:$BM$145,'Carga People'!AD$2,0)),0,VLOOKUP($C180,'LINHA 5'!$C$6:$BM$145,'Carga People'!AD$2,0))</f>
        <v>0</v>
      </c>
      <c r="AE180" s="140">
        <f>IF(ISERROR(VLOOKUP($C180,'LINHA 4'!$C$6:$BM$75,'Carga People'!AE$2,0)),0,VLOOKUP($C180,'LINHA 4'!$C$6:$BM$75,'Carga People'!AE$2,0))+IF(ISERROR(VLOOKUP($C180,'LINHA 5'!$C$6:$BM$145,'Carga People'!AE$2,0)),0,VLOOKUP($C180,'LINHA 5'!$C$6:$BM$145,'Carga People'!AE$2,0))</f>
        <v>0</v>
      </c>
      <c r="AF180" s="140">
        <f>IF(ISERROR(VLOOKUP($C180,'LINHA 4'!$C$6:$BM$75,'Carga People'!AF$2,0)),0,VLOOKUP($C180,'LINHA 4'!$C$6:$BM$75,'Carga People'!AF$2,0))+IF(ISERROR(VLOOKUP($C180,'LINHA 5'!$C$6:$BM$145,'Carga People'!AF$2,0)),0,VLOOKUP($C180,'LINHA 5'!$C$6:$BM$145,'Carga People'!AF$2,0))</f>
        <v>0</v>
      </c>
      <c r="AG180" s="140">
        <f>IF(ISERROR(VLOOKUP($C180,'LINHA 4'!$C$6:$BM$75,'Carga People'!AG$2,0)),0,VLOOKUP($C180,'LINHA 4'!$C$6:$BM$75,'Carga People'!AG$2,0))+IF(ISERROR(VLOOKUP($C180,'LINHA 5'!$C$6:$BM$145,'Carga People'!AG$2,0)),0,VLOOKUP($C180,'LINHA 5'!$C$6:$BM$145,'Carga People'!AG$2,0))</f>
        <v>0</v>
      </c>
      <c r="AH180" s="140">
        <f>IF(ISERROR(VLOOKUP($C180,'LINHA 4'!$C$6:$BM$75,'Carga People'!AH$2,0)),0,VLOOKUP($C180,'LINHA 4'!$C$6:$BM$75,'Carga People'!AH$2,0))+IF(ISERROR(VLOOKUP($C180,'LINHA 5'!$C$6:$BM$145,'Carga People'!AH$2,0)),0,VLOOKUP($C180,'LINHA 5'!$C$6:$BM$145,'Carga People'!AH$2,0))</f>
        <v>0</v>
      </c>
      <c r="AI180" s="140">
        <f>IF(ISERROR(VLOOKUP($C180,'LINHA 4'!$C$6:$BM$75,'Carga People'!AI$2,0)),0,VLOOKUP($C180,'LINHA 4'!$C$6:$BM$75,'Carga People'!AI$2,0))+IF(ISERROR(VLOOKUP($C180,'LINHA 5'!$C$6:$BM$145,'Carga People'!AI$2,0)),0,VLOOKUP($C180,'LINHA 5'!$C$6:$BM$145,'Carga People'!AI$2,0))</f>
        <v>0</v>
      </c>
      <c r="AJ180" s="140">
        <f>IF(ISERROR(VLOOKUP($C180,'LINHA 4'!$C$6:$BM$75,'Carga People'!AJ$2,0)),0,VLOOKUP($C180,'LINHA 4'!$C$6:$BM$75,'Carga People'!AJ$2,0))+IF(ISERROR(VLOOKUP($C180,'LINHA 5'!$C$6:$BM$145,'Carga People'!AJ$2,0)),0,VLOOKUP($C180,'LINHA 5'!$C$6:$BM$145,'Carga People'!AJ$2,0))</f>
        <v>0</v>
      </c>
      <c r="AK180" s="140">
        <f>IF(ISERROR(VLOOKUP($C180,'LINHA 4'!$C$6:$BM$75,'Carga People'!AK$2,0)),0,VLOOKUP($C180,'LINHA 4'!$C$6:$BM$75,'Carga People'!AK$2,0))+IF(ISERROR(VLOOKUP($C180,'LINHA 5'!$C$6:$BM$145,'Carga People'!AK$2,0)),0,VLOOKUP($C180,'LINHA 5'!$C$6:$BM$145,'Carga People'!AK$2,0))</f>
        <v>0</v>
      </c>
      <c r="AL180" s="140">
        <f>IF(ISERROR(VLOOKUP($C180,'LINHA 4'!$C$6:$BM$75,'Carga People'!AL$2,0)),0,VLOOKUP($C180,'LINHA 4'!$C$6:$BM$75,'Carga People'!AL$2,0))+IF(ISERROR(VLOOKUP($C180,'LINHA 5'!$C$6:$BM$145,'Carga People'!AL$2,0)),0,VLOOKUP($C180,'LINHA 5'!$C$6:$BM$145,'Carga People'!AL$2,0))</f>
        <v>0</v>
      </c>
      <c r="AM180" s="140">
        <f>IF(ISERROR(VLOOKUP($C180,'LINHA 4'!$C$6:$BM$75,'Carga People'!AM$2,0)),0,VLOOKUP($C180,'LINHA 4'!$C$6:$BM$75,'Carga People'!AM$2,0))+IF(ISERROR(VLOOKUP($C180,'LINHA 5'!$C$6:$BM$145,'Carga People'!AM$2,0)),0,VLOOKUP($C180,'LINHA 5'!$C$6:$BM$145,'Carga People'!AM$2,0))</f>
        <v>0</v>
      </c>
      <c r="AN180" s="140">
        <f>IF(ISERROR(VLOOKUP($C180,'LINHA 4'!$C$6:$BM$75,'Carga People'!AN$2,0)),0,VLOOKUP($C180,'LINHA 4'!$C$6:$BM$75,'Carga People'!AN$2,0))+IF(ISERROR(VLOOKUP($C180,'LINHA 5'!$C$6:$BM$145,'Carga People'!AN$2,0)),0,VLOOKUP($C180,'LINHA 5'!$C$6:$BM$145,'Carga People'!AN$2,0))</f>
        <v>0</v>
      </c>
      <c r="AO180" s="140">
        <f>IF(ISERROR(VLOOKUP($C180,'LINHA 4'!$C$6:$BM$75,'Carga People'!AO$2,0)),0,VLOOKUP($C180,'LINHA 4'!$C$6:$BM$75,'Carga People'!AO$2,0))+IF(ISERROR(VLOOKUP($C180,'LINHA 5'!$C$6:$BM$145,'Carga People'!AO$2,0)),0,VLOOKUP($C180,'LINHA 5'!$C$6:$BM$145,'Carga People'!AO$2,0))</f>
        <v>0</v>
      </c>
      <c r="AP180" s="140">
        <f>IF(ISERROR(VLOOKUP($C180,'LINHA 4'!$C$6:$BM$75,'Carga People'!AP$2,0)),0,VLOOKUP($C180,'LINHA 4'!$C$6:$BM$75,'Carga People'!AP$2,0))+IF(ISERROR(VLOOKUP($C180,'LINHA 5'!$C$6:$BM$145,'Carga People'!AP$2,0)),0,VLOOKUP($C180,'LINHA 5'!$C$6:$BM$145,'Carga People'!AP$2,0))</f>
        <v>0</v>
      </c>
      <c r="AQ180" s="140">
        <f>IF(ISERROR(VLOOKUP($C180,'LINHA 4'!$C$6:$BM$75,'Carga People'!AQ$2,0)),0,VLOOKUP($C180,'LINHA 4'!$C$6:$BM$75,'Carga People'!AQ$2,0))+IF(ISERROR(VLOOKUP($C180,'LINHA 5'!$C$6:$BM$145,'Carga People'!AQ$2,0)),0,VLOOKUP($C180,'LINHA 5'!$C$6:$BM$145,'Carga People'!AQ$2,0))</f>
        <v>0</v>
      </c>
      <c r="AR180" s="140">
        <f>IF(ISERROR(VLOOKUP($C180,'LINHA 4'!$C$6:$BM$75,'Carga People'!AR$2,0)),0,VLOOKUP($C180,'LINHA 4'!$C$6:$BM$75,'Carga People'!AR$2,0))+IF(ISERROR(VLOOKUP($C180,'LINHA 5'!$C$6:$BM$145,'Carga People'!AR$2,0)),0,VLOOKUP($C180,'LINHA 5'!$C$6:$BM$145,'Carga People'!AR$2,0))</f>
        <v>0</v>
      </c>
      <c r="AS180" s="140">
        <f>IF(ISERROR(VLOOKUP($C180,'LINHA 4'!$C$6:$BM$75,'Carga People'!AS$2,0)),0,VLOOKUP($C180,'LINHA 4'!$C$6:$BM$75,'Carga People'!AS$2,0))+IF(ISERROR(VLOOKUP($C180,'LINHA 5'!$C$6:$BM$145,'Carga People'!AS$2,0)),0,VLOOKUP($C180,'LINHA 5'!$C$6:$BM$145,'Carga People'!AS$2,0))</f>
        <v>0</v>
      </c>
      <c r="AT180" s="140">
        <f t="array" ref="AT180">IF(ISERROR(VLOOKUP($C180,'LINHA 4'!$C$6:$BM$52,'Carga People'!AT$2,0)),0,VLOOKUP($C180,'LINHA 4'!$C$6:$BM$52,'Carga People'!AT$2,0))</f>
        <v>0</v>
      </c>
      <c r="AU180" s="367">
        <f t="shared" ref="AU180:AU243" si="26">SUM(J180:AT180)</f>
        <v>0</v>
      </c>
      <c r="AV180" s="780" t="str">
        <f t="shared" si="25"/>
        <v/>
      </c>
      <c r="AW180" s="90">
        <f>IF(D180="","",VLOOKUP(D180,MI_ME!$D$5:$AQ$336,39,0))</f>
        <v>0</v>
      </c>
      <c r="AX180" s="660"/>
    </row>
    <row r="181" spans="1:50" ht="18" customHeight="1" x14ac:dyDescent="0.3">
      <c r="A181" s="1792"/>
      <c r="B181" s="30" t="s">
        <v>114</v>
      </c>
      <c r="C181" s="30" t="s">
        <v>146</v>
      </c>
      <c r="D181" s="771" t="s">
        <v>137</v>
      </c>
      <c r="E181" s="1457" t="s">
        <v>814</v>
      </c>
      <c r="F181" s="30" t="s">
        <v>15</v>
      </c>
      <c r="G181" s="136"/>
      <c r="H181" s="145"/>
      <c r="I181" s="138"/>
      <c r="J181" s="139">
        <f>IF(ISERROR(VLOOKUP($C181,'LINHA 4'!$C$6:$BM$75,'Carga People'!J$2,0)),0,VLOOKUP($C181,'LINHA 4'!$C$6:$BM$75,'Carga People'!J$2,0))+IF(ISERROR(VLOOKUP($C181,'LINHA 5'!$C$6:$BM$145,'Carga People'!J$2,0)),0,VLOOKUP($C181,'LINHA 5'!$C$6:$BM$145,'Carga People'!J$2,0))</f>
        <v>0</v>
      </c>
      <c r="K181" s="140">
        <f>IF(ISERROR(VLOOKUP($C181,'LINHA 4'!$C$6:$BM$75,'Carga People'!K$2,0)),0,VLOOKUP($C181,'LINHA 4'!$C$6:$BM$75,'Carga People'!K$2,0))+IF(ISERROR(VLOOKUP($C181,'LINHA 5'!$C$6:$BM$145,'Carga People'!K$2,0)),0,VLOOKUP($C181,'LINHA 5'!$C$6:$BM$145,'Carga People'!K$2,0))</f>
        <v>0</v>
      </c>
      <c r="L181" s="140">
        <f>IF(ISERROR(VLOOKUP($C181,'LINHA 4'!$C$6:$BM$75,'Carga People'!L$2,0)),0,VLOOKUP($C181,'LINHA 4'!$C$6:$BM$75,'Carga People'!L$2,0))+IF(ISERROR(VLOOKUP($C181,'LINHA 5'!$C$6:$BM$145,'Carga People'!L$2,0)),0,VLOOKUP($C181,'LINHA 5'!$C$6:$BM$145,'Carga People'!L$2,0))</f>
        <v>0</v>
      </c>
      <c r="M181" s="140">
        <f>IF(ISERROR(VLOOKUP($C181,'LINHA 4'!$C$6:$BM$75,'Carga People'!M$2,0)),0,VLOOKUP($C181,'LINHA 4'!$C$6:$BM$75,'Carga People'!M$2,0))+IF(ISERROR(VLOOKUP($C181,'LINHA 5'!$C$6:$BM$145,'Carga People'!M$2,0)),0,VLOOKUP($C181,'LINHA 5'!$C$6:$BM$145,'Carga People'!M$2,0))</f>
        <v>0</v>
      </c>
      <c r="N181" s="140">
        <f>IF(ISERROR(VLOOKUP($C181,'LINHA 4'!$C$6:$BM$75,'Carga People'!N$2,0)),0,VLOOKUP($C181,'LINHA 4'!$C$6:$BM$75,'Carga People'!N$2,0))+IF(ISERROR(VLOOKUP($C181,'LINHA 5'!$C$6:$BM$145,'Carga People'!N$2,0)),0,VLOOKUP($C181,'LINHA 5'!$C$6:$BM$145,'Carga People'!N$2,0))</f>
        <v>0</v>
      </c>
      <c r="O181" s="140">
        <f>IF(ISERROR(VLOOKUP($C181,'LINHA 4'!$C$6:$BM$75,'Carga People'!O$2,0)),0,VLOOKUP($C181,'LINHA 4'!$C$6:$BM$75,'Carga People'!O$2,0))+IF(ISERROR(VLOOKUP($C181,'LINHA 5'!$C$6:$BM$145,'Carga People'!O$2,0)),0,VLOOKUP($C181,'LINHA 5'!$C$6:$BM$145,'Carga People'!O$2,0))</f>
        <v>0</v>
      </c>
      <c r="P181" s="140">
        <f>IF(ISERROR(VLOOKUP($C181,'LINHA 4'!$C$6:$BM$75,'Carga People'!P$2,0)),0,VLOOKUP($C181,'LINHA 4'!$C$6:$BM$75,'Carga People'!P$2,0))+IF(ISERROR(VLOOKUP($C181,'LINHA 5'!$C$6:$BM$145,'Carga People'!P$2,0)),0,VLOOKUP($C181,'LINHA 5'!$C$6:$BM$145,'Carga People'!P$2,0))</f>
        <v>240</v>
      </c>
      <c r="Q181" s="140">
        <f>IF(ISERROR(VLOOKUP($C181,'LINHA 4'!$C$6:$BM$75,'Carga People'!Q$2,0)),0,VLOOKUP($C181,'LINHA 4'!$C$6:$BM$75,'Carga People'!Q$2,0))+IF(ISERROR(VLOOKUP($C181,'LINHA 5'!$C$6:$BM$145,'Carga People'!Q$2,0)),0,VLOOKUP($C181,'LINHA 5'!$C$6:$BM$145,'Carga People'!Q$2,0))</f>
        <v>240</v>
      </c>
      <c r="R181" s="140">
        <f>IF(ISERROR(VLOOKUP($C181,'LINHA 4'!$C$6:$BM$75,'Carga People'!R$2,0)),0,VLOOKUP($C181,'LINHA 4'!$C$6:$BM$75,'Carga People'!R$2,0))+IF(ISERROR(VLOOKUP($C181,'LINHA 5'!$C$6:$BM$145,'Carga People'!R$2,0)),0,VLOOKUP($C181,'LINHA 5'!$C$6:$BM$145,'Carga People'!R$2,0))</f>
        <v>0</v>
      </c>
      <c r="S181" s="140">
        <f>IF(ISERROR(VLOOKUP($C181,'LINHA 4'!$C$6:$BM$75,'Carga People'!S$2,0)),0,VLOOKUP($C181,'LINHA 4'!$C$6:$BM$75,'Carga People'!S$2,0))+IF(ISERROR(VLOOKUP($C181,'LINHA 5'!$C$6:$BM$145,'Carga People'!S$2,0)),0,VLOOKUP($C181,'LINHA 5'!$C$6:$BM$145,'Carga People'!S$2,0))</f>
        <v>0</v>
      </c>
      <c r="T181" s="140">
        <f>IF(ISERROR(VLOOKUP($C181,'LINHA 4'!$C$6:$BM$75,'Carga People'!T$2,0)),0,VLOOKUP($C181,'LINHA 4'!$C$6:$BM$75,'Carga People'!T$2,0))+IF(ISERROR(VLOOKUP($C181,'LINHA 5'!$C$6:$BM$145,'Carga People'!T$2,0)),0,VLOOKUP($C181,'LINHA 5'!$C$6:$BM$145,'Carga People'!T$2,0))</f>
        <v>0</v>
      </c>
      <c r="U181" s="140">
        <f>IF(ISERROR(VLOOKUP($C181,'LINHA 4'!$C$6:$BM$75,'Carga People'!U$2,0)),0,VLOOKUP($C181,'LINHA 4'!$C$6:$BM$75,'Carga People'!U$2,0))+IF(ISERROR(VLOOKUP($C181,'LINHA 5'!$C$6:$BM$145,'Carga People'!U$2,0)),0,VLOOKUP($C181,'LINHA 5'!$C$6:$BM$145,'Carga People'!U$2,0))</f>
        <v>0</v>
      </c>
      <c r="V181" s="140">
        <f>IF(ISERROR(VLOOKUP($C181,'LINHA 4'!$C$6:$BM$75,'Carga People'!V$2,0)),0,VLOOKUP($C181,'LINHA 4'!$C$6:$BM$75,'Carga People'!V$2,0))+IF(ISERROR(VLOOKUP($C181,'LINHA 5'!$C$6:$BM$145,'Carga People'!V$2,0)),0,VLOOKUP($C181,'LINHA 5'!$C$6:$BM$145,'Carga People'!V$2,0))</f>
        <v>0</v>
      </c>
      <c r="W181" s="140">
        <f>IF(ISERROR(VLOOKUP($C181,'LINHA 4'!$C$6:$BM$75,'Carga People'!W$2,0)),0,VLOOKUP($C181,'LINHA 4'!$C$6:$BM$75,'Carga People'!W$2,0))+IF(ISERROR(VLOOKUP($C181,'LINHA 5'!$C$6:$BM$145,'Carga People'!W$2,0)),0,VLOOKUP($C181,'LINHA 5'!$C$6:$BM$145,'Carga People'!W$2,0))</f>
        <v>0</v>
      </c>
      <c r="X181" s="140">
        <f>IF(ISERROR(VLOOKUP($C181,'LINHA 4'!$C$6:$BM$75,'Carga People'!X$2,0)),0,VLOOKUP($C181,'LINHA 4'!$C$6:$BM$75,'Carga People'!X$2,0))+IF(ISERROR(VLOOKUP($C181,'LINHA 5'!$C$6:$BM$145,'Carga People'!X$2,0)),0,VLOOKUP($C181,'LINHA 5'!$C$6:$BM$145,'Carga People'!X$2,0))</f>
        <v>240</v>
      </c>
      <c r="Y181" s="140">
        <f>IF(ISERROR(VLOOKUP($C181,'LINHA 4'!$C$6:$BM$75,'Carga People'!Y$2,0)),0,VLOOKUP($C181,'LINHA 4'!$C$6:$BM$75,'Carga People'!Y$2,0))+IF(ISERROR(VLOOKUP($C181,'LINHA 5'!$C$6:$BM$145,'Carga People'!Y$2,0)),0,VLOOKUP($C181,'LINHA 5'!$C$6:$BM$145,'Carga People'!Y$2,0))</f>
        <v>0</v>
      </c>
      <c r="Z181" s="140">
        <f>IF(ISERROR(VLOOKUP($C181,'LINHA 4'!$C$6:$BM$75,'Carga People'!Z$2,0)),0,VLOOKUP($C181,'LINHA 4'!$C$6:$BM$75,'Carga People'!Z$2,0))+IF(ISERROR(VLOOKUP($C181,'LINHA 5'!$C$6:$BM$145,'Carga People'!Z$2,0)),0,VLOOKUP($C181,'LINHA 5'!$C$6:$BM$145,'Carga People'!Z$2,0))</f>
        <v>0</v>
      </c>
      <c r="AA181" s="140">
        <f>IF(ISERROR(VLOOKUP($C181,'LINHA 4'!$C$6:$BM$75,'Carga People'!AA$2,0)),0,VLOOKUP($C181,'LINHA 4'!$C$6:$BM$75,'Carga People'!AA$2,0))+IF(ISERROR(VLOOKUP($C181,'LINHA 5'!$C$6:$BM$145,'Carga People'!AA$2,0)),0,VLOOKUP($C181,'LINHA 5'!$C$6:$BM$145,'Carga People'!AA$2,0))</f>
        <v>0</v>
      </c>
      <c r="AB181" s="140">
        <f>IF(ISERROR(VLOOKUP($C181,'LINHA 4'!$C$6:$BM$75,'Carga People'!AB$2,0)),0,VLOOKUP($C181,'LINHA 4'!$C$6:$BM$75,'Carga People'!AB$2,0))+IF(ISERROR(VLOOKUP($C181,'LINHA 5'!$C$6:$BM$145,'Carga People'!AB$2,0)),0,VLOOKUP($C181,'LINHA 5'!$C$6:$BM$145,'Carga People'!AB$2,0))</f>
        <v>0</v>
      </c>
      <c r="AC181" s="140">
        <f>IF(ISERROR(VLOOKUP($C181,'LINHA 4'!$C$6:$BM$75,'Carga People'!AC$2,0)),0,VLOOKUP($C181,'LINHA 4'!$C$6:$BM$75,'Carga People'!AC$2,0))+IF(ISERROR(VLOOKUP($C181,'LINHA 5'!$C$6:$BM$145,'Carga People'!AC$2,0)),0,VLOOKUP($C181,'LINHA 5'!$C$6:$BM$145,'Carga People'!AC$2,0))</f>
        <v>0</v>
      </c>
      <c r="AD181" s="140">
        <f>IF(ISERROR(VLOOKUP($C181,'LINHA 4'!$C$6:$BM$75,'Carga People'!AD$2,0)),0,VLOOKUP($C181,'LINHA 4'!$C$6:$BM$75,'Carga People'!AD$2,0))+IF(ISERROR(VLOOKUP($C181,'LINHA 5'!$C$6:$BM$145,'Carga People'!AD$2,0)),0,VLOOKUP($C181,'LINHA 5'!$C$6:$BM$145,'Carga People'!AD$2,0))</f>
        <v>0</v>
      </c>
      <c r="AE181" s="140">
        <f>IF(ISERROR(VLOOKUP($C181,'LINHA 4'!$C$6:$BM$75,'Carga People'!AE$2,0)),0,VLOOKUP($C181,'LINHA 4'!$C$6:$BM$75,'Carga People'!AE$2,0))+IF(ISERROR(VLOOKUP($C181,'LINHA 5'!$C$6:$BM$145,'Carga People'!AE$2,0)),0,VLOOKUP($C181,'LINHA 5'!$C$6:$BM$145,'Carga People'!AE$2,0))</f>
        <v>240</v>
      </c>
      <c r="AF181" s="140">
        <f>IF(ISERROR(VLOOKUP($C181,'LINHA 4'!$C$6:$BM$75,'Carga People'!AF$2,0)),0,VLOOKUP($C181,'LINHA 4'!$C$6:$BM$75,'Carga People'!AF$2,0))+IF(ISERROR(VLOOKUP($C181,'LINHA 5'!$C$6:$BM$145,'Carga People'!AF$2,0)),0,VLOOKUP($C181,'LINHA 5'!$C$6:$BM$145,'Carga People'!AF$2,0))</f>
        <v>0</v>
      </c>
      <c r="AG181" s="140">
        <f>IF(ISERROR(VLOOKUP($C181,'LINHA 4'!$C$6:$BM$75,'Carga People'!AG$2,0)),0,VLOOKUP($C181,'LINHA 4'!$C$6:$BM$75,'Carga People'!AG$2,0))+IF(ISERROR(VLOOKUP($C181,'LINHA 5'!$C$6:$BM$145,'Carga People'!AG$2,0)),0,VLOOKUP($C181,'LINHA 5'!$C$6:$BM$145,'Carga People'!AG$2,0))</f>
        <v>0</v>
      </c>
      <c r="AH181" s="140">
        <f>IF(ISERROR(VLOOKUP($C181,'LINHA 4'!$C$6:$BM$75,'Carga People'!AH$2,0)),0,VLOOKUP($C181,'LINHA 4'!$C$6:$BM$75,'Carga People'!AH$2,0))+IF(ISERROR(VLOOKUP($C181,'LINHA 5'!$C$6:$BM$145,'Carga People'!AH$2,0)),0,VLOOKUP($C181,'LINHA 5'!$C$6:$BM$145,'Carga People'!AH$2,0))</f>
        <v>0</v>
      </c>
      <c r="AI181" s="140">
        <f>IF(ISERROR(VLOOKUP($C181,'LINHA 4'!$C$6:$BM$75,'Carga People'!AI$2,0)),0,VLOOKUP($C181,'LINHA 4'!$C$6:$BM$75,'Carga People'!AI$2,0))+IF(ISERROR(VLOOKUP($C181,'LINHA 5'!$C$6:$BM$145,'Carga People'!AI$2,0)),0,VLOOKUP($C181,'LINHA 5'!$C$6:$BM$145,'Carga People'!AI$2,0))</f>
        <v>0</v>
      </c>
      <c r="AJ181" s="140">
        <f>IF(ISERROR(VLOOKUP($C181,'LINHA 4'!$C$6:$BM$75,'Carga People'!AJ$2,0)),0,VLOOKUP($C181,'LINHA 4'!$C$6:$BM$75,'Carga People'!AJ$2,0))+IF(ISERROR(VLOOKUP($C181,'LINHA 5'!$C$6:$BM$145,'Carga People'!AJ$2,0)),0,VLOOKUP($C181,'LINHA 5'!$C$6:$BM$145,'Carga People'!AJ$2,0))</f>
        <v>0</v>
      </c>
      <c r="AK181" s="140">
        <f>IF(ISERROR(VLOOKUP($C181,'LINHA 4'!$C$6:$BM$75,'Carga People'!AK$2,0)),0,VLOOKUP($C181,'LINHA 4'!$C$6:$BM$75,'Carga People'!AK$2,0))+IF(ISERROR(VLOOKUP($C181,'LINHA 5'!$C$6:$BM$145,'Carga People'!AK$2,0)),0,VLOOKUP($C181,'LINHA 5'!$C$6:$BM$145,'Carga People'!AK$2,0))</f>
        <v>0</v>
      </c>
      <c r="AL181" s="140">
        <f>IF(ISERROR(VLOOKUP($C181,'LINHA 4'!$C$6:$BM$75,'Carga People'!AL$2,0)),0,VLOOKUP($C181,'LINHA 4'!$C$6:$BM$75,'Carga People'!AL$2,0))+IF(ISERROR(VLOOKUP($C181,'LINHA 5'!$C$6:$BM$145,'Carga People'!AL$2,0)),0,VLOOKUP($C181,'LINHA 5'!$C$6:$BM$145,'Carga People'!AL$2,0))</f>
        <v>0</v>
      </c>
      <c r="AM181" s="140">
        <f>IF(ISERROR(VLOOKUP($C181,'LINHA 4'!$C$6:$BM$75,'Carga People'!AM$2,0)),0,VLOOKUP($C181,'LINHA 4'!$C$6:$BM$75,'Carga People'!AM$2,0))+IF(ISERROR(VLOOKUP($C181,'LINHA 5'!$C$6:$BM$145,'Carga People'!AM$2,0)),0,VLOOKUP($C181,'LINHA 5'!$C$6:$BM$145,'Carga People'!AM$2,0))</f>
        <v>0</v>
      </c>
      <c r="AN181" s="140">
        <f>IF(ISERROR(VLOOKUP($C181,'LINHA 4'!$C$6:$BM$75,'Carga People'!AN$2,0)),0,VLOOKUP($C181,'LINHA 4'!$C$6:$BM$75,'Carga People'!AN$2,0))+IF(ISERROR(VLOOKUP($C181,'LINHA 5'!$C$6:$BM$145,'Carga People'!AN$2,0)),0,VLOOKUP($C181,'LINHA 5'!$C$6:$BM$145,'Carga People'!AN$2,0))</f>
        <v>0</v>
      </c>
      <c r="AO181" s="140">
        <f>IF(ISERROR(VLOOKUP($C181,'LINHA 4'!$C$6:$BM$75,'Carga People'!AO$2,0)),0,VLOOKUP($C181,'LINHA 4'!$C$6:$BM$75,'Carga People'!AO$2,0))+IF(ISERROR(VLOOKUP($C181,'LINHA 5'!$C$6:$BM$145,'Carga People'!AO$2,0)),0,VLOOKUP($C181,'LINHA 5'!$C$6:$BM$145,'Carga People'!AO$2,0))</f>
        <v>0</v>
      </c>
      <c r="AP181" s="140">
        <f>IF(ISERROR(VLOOKUP($C181,'LINHA 4'!$C$6:$BM$75,'Carga People'!AP$2,0)),0,VLOOKUP($C181,'LINHA 4'!$C$6:$BM$75,'Carga People'!AP$2,0))+IF(ISERROR(VLOOKUP($C181,'LINHA 5'!$C$6:$BM$145,'Carga People'!AP$2,0)),0,VLOOKUP($C181,'LINHA 5'!$C$6:$BM$145,'Carga People'!AP$2,0))</f>
        <v>0</v>
      </c>
      <c r="AQ181" s="140">
        <f>IF(ISERROR(VLOOKUP($C181,'LINHA 4'!$C$6:$BM$75,'Carga People'!AQ$2,0)),0,VLOOKUP($C181,'LINHA 4'!$C$6:$BM$75,'Carga People'!AQ$2,0))+IF(ISERROR(VLOOKUP($C181,'LINHA 5'!$C$6:$BM$145,'Carga People'!AQ$2,0)),0,VLOOKUP($C181,'LINHA 5'!$C$6:$BM$145,'Carga People'!AQ$2,0))</f>
        <v>0</v>
      </c>
      <c r="AR181" s="140">
        <f>IF(ISERROR(VLOOKUP($C181,'LINHA 4'!$C$6:$BM$75,'Carga People'!AR$2,0)),0,VLOOKUP($C181,'LINHA 4'!$C$6:$BM$75,'Carga People'!AR$2,0))+IF(ISERROR(VLOOKUP($C181,'LINHA 5'!$C$6:$BM$145,'Carga People'!AR$2,0)),0,VLOOKUP($C181,'LINHA 5'!$C$6:$BM$145,'Carga People'!AR$2,0))</f>
        <v>0</v>
      </c>
      <c r="AS181" s="140">
        <f>IF(ISERROR(VLOOKUP($C181,'LINHA 4'!$C$6:$BM$75,'Carga People'!AS$2,0)),0,VLOOKUP($C181,'LINHA 4'!$C$6:$BM$75,'Carga People'!AS$2,0))+IF(ISERROR(VLOOKUP($C181,'LINHA 5'!$C$6:$BM$145,'Carga People'!AS$2,0)),0,VLOOKUP($C181,'LINHA 5'!$C$6:$BM$145,'Carga People'!AS$2,0))</f>
        <v>0</v>
      </c>
      <c r="AT181" s="140">
        <f t="array" ref="AT181">IF(ISERROR(VLOOKUP($C181,'LINHA 4'!$C$6:$BM$52,'Carga People'!AT$2,0)),0,VLOOKUP($C181,'LINHA 4'!$C$6:$BM$52,'Carga People'!AT$2,0))</f>
        <v>0</v>
      </c>
      <c r="AU181" s="367">
        <f t="shared" si="26"/>
        <v>960</v>
      </c>
      <c r="AV181" s="780" t="str">
        <f t="shared" si="25"/>
        <v/>
      </c>
      <c r="AW181" s="90">
        <f>IF(D181="","",VLOOKUP(D181,MI_ME!$D$5:$AQ$336,39,0))</f>
        <v>0</v>
      </c>
      <c r="AX181" s="660"/>
    </row>
    <row r="182" spans="1:50" ht="18" hidden="1" customHeight="1" x14ac:dyDescent="0.3">
      <c r="A182" s="1792"/>
      <c r="B182" s="30" t="s">
        <v>111</v>
      </c>
      <c r="C182" s="30" t="s">
        <v>143</v>
      </c>
      <c r="D182" s="771" t="s">
        <v>134</v>
      </c>
      <c r="E182" s="1457" t="s">
        <v>815</v>
      </c>
      <c r="F182" s="30" t="s">
        <v>15</v>
      </c>
      <c r="G182" s="136"/>
      <c r="H182" s="145"/>
      <c r="I182" s="138"/>
      <c r="J182" s="139">
        <f>IF(ISERROR(VLOOKUP($C182,'LINHA 4'!$C$6:$BM$75,'Carga People'!J$2,0)),0,VLOOKUP($C182,'LINHA 4'!$C$6:$BM$75,'Carga People'!J$2,0))+IF(ISERROR(VLOOKUP($C182,'LINHA 5'!$C$6:$BM$145,'Carga People'!J$2,0)),0,VLOOKUP($C182,'LINHA 5'!$C$6:$BM$145,'Carga People'!J$2,0))</f>
        <v>0</v>
      </c>
      <c r="K182" s="140">
        <f>IF(ISERROR(VLOOKUP($C182,'LINHA 4'!$C$6:$BM$75,'Carga People'!K$2,0)),0,VLOOKUP($C182,'LINHA 4'!$C$6:$BM$75,'Carga People'!K$2,0))+IF(ISERROR(VLOOKUP($C182,'LINHA 5'!$C$6:$BM$145,'Carga People'!K$2,0)),0,VLOOKUP($C182,'LINHA 5'!$C$6:$BM$145,'Carga People'!K$2,0))</f>
        <v>0</v>
      </c>
      <c r="L182" s="140">
        <f>IF(ISERROR(VLOOKUP($C182,'LINHA 4'!$C$6:$BM$75,'Carga People'!L$2,0)),0,VLOOKUP($C182,'LINHA 4'!$C$6:$BM$75,'Carga People'!L$2,0))+IF(ISERROR(VLOOKUP($C182,'LINHA 5'!$C$6:$BM$145,'Carga People'!L$2,0)),0,VLOOKUP($C182,'LINHA 5'!$C$6:$BM$145,'Carga People'!L$2,0))</f>
        <v>0</v>
      </c>
      <c r="M182" s="140">
        <f>IF(ISERROR(VLOOKUP($C182,'LINHA 4'!$C$6:$BM$75,'Carga People'!M$2,0)),0,VLOOKUP($C182,'LINHA 4'!$C$6:$BM$75,'Carga People'!M$2,0))+IF(ISERROR(VLOOKUP($C182,'LINHA 5'!$C$6:$BM$145,'Carga People'!M$2,0)),0,VLOOKUP($C182,'LINHA 5'!$C$6:$BM$145,'Carga People'!M$2,0))</f>
        <v>0</v>
      </c>
      <c r="N182" s="140">
        <f>IF(ISERROR(VLOOKUP($C182,'LINHA 4'!$C$6:$BM$75,'Carga People'!N$2,0)),0,VLOOKUP($C182,'LINHA 4'!$C$6:$BM$75,'Carga People'!N$2,0))+IF(ISERROR(VLOOKUP($C182,'LINHA 5'!$C$6:$BM$145,'Carga People'!N$2,0)),0,VLOOKUP($C182,'LINHA 5'!$C$6:$BM$145,'Carga People'!N$2,0))</f>
        <v>0</v>
      </c>
      <c r="O182" s="140">
        <f>IF(ISERROR(VLOOKUP($C182,'LINHA 4'!$C$6:$BM$75,'Carga People'!O$2,0)),0,VLOOKUP($C182,'LINHA 4'!$C$6:$BM$75,'Carga People'!O$2,0))+IF(ISERROR(VLOOKUP($C182,'LINHA 5'!$C$6:$BM$145,'Carga People'!O$2,0)),0,VLOOKUP($C182,'LINHA 5'!$C$6:$BM$145,'Carga People'!O$2,0))</f>
        <v>0</v>
      </c>
      <c r="P182" s="140">
        <f>IF(ISERROR(VLOOKUP($C182,'LINHA 4'!$C$6:$BM$75,'Carga People'!P$2,0)),0,VLOOKUP($C182,'LINHA 4'!$C$6:$BM$75,'Carga People'!P$2,0))+IF(ISERROR(VLOOKUP($C182,'LINHA 5'!$C$6:$BM$145,'Carga People'!P$2,0)),0,VLOOKUP($C182,'LINHA 5'!$C$6:$BM$145,'Carga People'!P$2,0))</f>
        <v>0</v>
      </c>
      <c r="Q182" s="140">
        <f>IF(ISERROR(VLOOKUP($C182,'LINHA 4'!$C$6:$BM$75,'Carga People'!Q$2,0)),0,VLOOKUP($C182,'LINHA 4'!$C$6:$BM$75,'Carga People'!Q$2,0))+IF(ISERROR(VLOOKUP($C182,'LINHA 5'!$C$6:$BM$145,'Carga People'!Q$2,0)),0,VLOOKUP($C182,'LINHA 5'!$C$6:$BM$145,'Carga People'!Q$2,0))</f>
        <v>0</v>
      </c>
      <c r="R182" s="140">
        <f>IF(ISERROR(VLOOKUP($C182,'LINHA 4'!$C$6:$BM$75,'Carga People'!R$2,0)),0,VLOOKUP($C182,'LINHA 4'!$C$6:$BM$75,'Carga People'!R$2,0))+IF(ISERROR(VLOOKUP($C182,'LINHA 5'!$C$6:$BM$145,'Carga People'!R$2,0)),0,VLOOKUP($C182,'LINHA 5'!$C$6:$BM$145,'Carga People'!R$2,0))</f>
        <v>0</v>
      </c>
      <c r="S182" s="140">
        <f>IF(ISERROR(VLOOKUP($C182,'LINHA 4'!$C$6:$BM$75,'Carga People'!S$2,0)),0,VLOOKUP($C182,'LINHA 4'!$C$6:$BM$75,'Carga People'!S$2,0))+IF(ISERROR(VLOOKUP($C182,'LINHA 5'!$C$6:$BM$145,'Carga People'!S$2,0)),0,VLOOKUP($C182,'LINHA 5'!$C$6:$BM$145,'Carga People'!S$2,0))</f>
        <v>0</v>
      </c>
      <c r="T182" s="140">
        <f>IF(ISERROR(VLOOKUP($C182,'LINHA 4'!$C$6:$BM$75,'Carga People'!T$2,0)),0,VLOOKUP($C182,'LINHA 4'!$C$6:$BM$75,'Carga People'!T$2,0))+IF(ISERROR(VLOOKUP($C182,'LINHA 5'!$C$6:$BM$145,'Carga People'!T$2,0)),0,VLOOKUP($C182,'LINHA 5'!$C$6:$BM$145,'Carga People'!T$2,0))</f>
        <v>0</v>
      </c>
      <c r="U182" s="140">
        <f>IF(ISERROR(VLOOKUP($C182,'LINHA 4'!$C$6:$BM$75,'Carga People'!U$2,0)),0,VLOOKUP($C182,'LINHA 4'!$C$6:$BM$75,'Carga People'!U$2,0))+IF(ISERROR(VLOOKUP($C182,'LINHA 5'!$C$6:$BM$145,'Carga People'!U$2,0)),0,VLOOKUP($C182,'LINHA 5'!$C$6:$BM$145,'Carga People'!U$2,0))</f>
        <v>0</v>
      </c>
      <c r="V182" s="140">
        <f>IF(ISERROR(VLOOKUP($C182,'LINHA 4'!$C$6:$BM$75,'Carga People'!V$2,0)),0,VLOOKUP($C182,'LINHA 4'!$C$6:$BM$75,'Carga People'!V$2,0))+IF(ISERROR(VLOOKUP($C182,'LINHA 5'!$C$6:$BM$145,'Carga People'!V$2,0)),0,VLOOKUP($C182,'LINHA 5'!$C$6:$BM$145,'Carga People'!V$2,0))</f>
        <v>0</v>
      </c>
      <c r="W182" s="140">
        <f>IF(ISERROR(VLOOKUP($C182,'LINHA 4'!$C$6:$BM$75,'Carga People'!W$2,0)),0,VLOOKUP($C182,'LINHA 4'!$C$6:$BM$75,'Carga People'!W$2,0))+IF(ISERROR(VLOOKUP($C182,'LINHA 5'!$C$6:$BM$145,'Carga People'!W$2,0)),0,VLOOKUP($C182,'LINHA 5'!$C$6:$BM$145,'Carga People'!W$2,0))</f>
        <v>0</v>
      </c>
      <c r="X182" s="140">
        <f>IF(ISERROR(VLOOKUP($C182,'LINHA 4'!$C$6:$BM$75,'Carga People'!X$2,0)),0,VLOOKUP($C182,'LINHA 4'!$C$6:$BM$75,'Carga People'!X$2,0))+IF(ISERROR(VLOOKUP($C182,'LINHA 5'!$C$6:$BM$145,'Carga People'!X$2,0)),0,VLOOKUP($C182,'LINHA 5'!$C$6:$BM$145,'Carga People'!X$2,0))</f>
        <v>0</v>
      </c>
      <c r="Y182" s="140">
        <f>IF(ISERROR(VLOOKUP($C182,'LINHA 4'!$C$6:$BM$75,'Carga People'!Y$2,0)),0,VLOOKUP($C182,'LINHA 4'!$C$6:$BM$75,'Carga People'!Y$2,0))+IF(ISERROR(VLOOKUP($C182,'LINHA 5'!$C$6:$BM$145,'Carga People'!Y$2,0)),0,VLOOKUP($C182,'LINHA 5'!$C$6:$BM$145,'Carga People'!Y$2,0))</f>
        <v>0</v>
      </c>
      <c r="Z182" s="140">
        <f>IF(ISERROR(VLOOKUP($C182,'LINHA 4'!$C$6:$BM$75,'Carga People'!Z$2,0)),0,VLOOKUP($C182,'LINHA 4'!$C$6:$BM$75,'Carga People'!Z$2,0))+IF(ISERROR(VLOOKUP($C182,'LINHA 5'!$C$6:$BM$145,'Carga People'!Z$2,0)),0,VLOOKUP($C182,'LINHA 5'!$C$6:$BM$145,'Carga People'!Z$2,0))</f>
        <v>0</v>
      </c>
      <c r="AA182" s="140">
        <f>IF(ISERROR(VLOOKUP($C182,'LINHA 4'!$C$6:$BM$75,'Carga People'!AA$2,0)),0,VLOOKUP($C182,'LINHA 4'!$C$6:$BM$75,'Carga People'!AA$2,0))+IF(ISERROR(VLOOKUP($C182,'LINHA 5'!$C$6:$BM$145,'Carga People'!AA$2,0)),0,VLOOKUP($C182,'LINHA 5'!$C$6:$BM$145,'Carga People'!AA$2,0))</f>
        <v>0</v>
      </c>
      <c r="AB182" s="140">
        <f>IF(ISERROR(VLOOKUP($C182,'LINHA 4'!$C$6:$BM$75,'Carga People'!AB$2,0)),0,VLOOKUP($C182,'LINHA 4'!$C$6:$BM$75,'Carga People'!AB$2,0))+IF(ISERROR(VLOOKUP($C182,'LINHA 5'!$C$6:$BM$145,'Carga People'!AB$2,0)),0,VLOOKUP($C182,'LINHA 5'!$C$6:$BM$145,'Carga People'!AB$2,0))</f>
        <v>0</v>
      </c>
      <c r="AC182" s="140">
        <f>IF(ISERROR(VLOOKUP($C182,'LINHA 4'!$C$6:$BM$75,'Carga People'!AC$2,0)),0,VLOOKUP($C182,'LINHA 4'!$C$6:$BM$75,'Carga People'!AC$2,0))+IF(ISERROR(VLOOKUP($C182,'LINHA 5'!$C$6:$BM$145,'Carga People'!AC$2,0)),0,VLOOKUP($C182,'LINHA 5'!$C$6:$BM$145,'Carga People'!AC$2,0))</f>
        <v>0</v>
      </c>
      <c r="AD182" s="140">
        <f>IF(ISERROR(VLOOKUP($C182,'LINHA 4'!$C$6:$BM$75,'Carga People'!AD$2,0)),0,VLOOKUP($C182,'LINHA 4'!$C$6:$BM$75,'Carga People'!AD$2,0))+IF(ISERROR(VLOOKUP($C182,'LINHA 5'!$C$6:$BM$145,'Carga People'!AD$2,0)),0,VLOOKUP($C182,'LINHA 5'!$C$6:$BM$145,'Carga People'!AD$2,0))</f>
        <v>0</v>
      </c>
      <c r="AE182" s="140">
        <f>IF(ISERROR(VLOOKUP($C182,'LINHA 4'!$C$6:$BM$75,'Carga People'!AE$2,0)),0,VLOOKUP($C182,'LINHA 4'!$C$6:$BM$75,'Carga People'!AE$2,0))+IF(ISERROR(VLOOKUP($C182,'LINHA 5'!$C$6:$BM$145,'Carga People'!AE$2,0)),0,VLOOKUP($C182,'LINHA 5'!$C$6:$BM$145,'Carga People'!AE$2,0))</f>
        <v>0</v>
      </c>
      <c r="AF182" s="140">
        <f>IF(ISERROR(VLOOKUP($C182,'LINHA 4'!$C$6:$BM$75,'Carga People'!AF$2,0)),0,VLOOKUP($C182,'LINHA 4'!$C$6:$BM$75,'Carga People'!AF$2,0))+IF(ISERROR(VLOOKUP($C182,'LINHA 5'!$C$6:$BM$145,'Carga People'!AF$2,0)),0,VLOOKUP($C182,'LINHA 5'!$C$6:$BM$145,'Carga People'!AF$2,0))</f>
        <v>0</v>
      </c>
      <c r="AG182" s="140">
        <f>IF(ISERROR(VLOOKUP($C182,'LINHA 4'!$C$6:$BM$75,'Carga People'!AG$2,0)),0,VLOOKUP($C182,'LINHA 4'!$C$6:$BM$75,'Carga People'!AG$2,0))+IF(ISERROR(VLOOKUP($C182,'LINHA 5'!$C$6:$BM$145,'Carga People'!AG$2,0)),0,VLOOKUP($C182,'LINHA 5'!$C$6:$BM$145,'Carga People'!AG$2,0))</f>
        <v>0</v>
      </c>
      <c r="AH182" s="140">
        <f>IF(ISERROR(VLOOKUP($C182,'LINHA 4'!$C$6:$BM$75,'Carga People'!AH$2,0)),0,VLOOKUP($C182,'LINHA 4'!$C$6:$BM$75,'Carga People'!AH$2,0))+IF(ISERROR(VLOOKUP($C182,'LINHA 5'!$C$6:$BM$145,'Carga People'!AH$2,0)),0,VLOOKUP($C182,'LINHA 5'!$C$6:$BM$145,'Carga People'!AH$2,0))</f>
        <v>0</v>
      </c>
      <c r="AI182" s="140">
        <f>IF(ISERROR(VLOOKUP($C182,'LINHA 4'!$C$6:$BM$75,'Carga People'!AI$2,0)),0,VLOOKUP($C182,'LINHA 4'!$C$6:$BM$75,'Carga People'!AI$2,0))+IF(ISERROR(VLOOKUP($C182,'LINHA 5'!$C$6:$BM$145,'Carga People'!AI$2,0)),0,VLOOKUP($C182,'LINHA 5'!$C$6:$BM$145,'Carga People'!AI$2,0))</f>
        <v>0</v>
      </c>
      <c r="AJ182" s="140">
        <f>IF(ISERROR(VLOOKUP($C182,'LINHA 4'!$C$6:$BM$75,'Carga People'!AJ$2,0)),0,VLOOKUP($C182,'LINHA 4'!$C$6:$BM$75,'Carga People'!AJ$2,0))+IF(ISERROR(VLOOKUP($C182,'LINHA 5'!$C$6:$BM$145,'Carga People'!AJ$2,0)),0,VLOOKUP($C182,'LINHA 5'!$C$6:$BM$145,'Carga People'!AJ$2,0))</f>
        <v>0</v>
      </c>
      <c r="AK182" s="140">
        <f>IF(ISERROR(VLOOKUP($C182,'LINHA 4'!$C$6:$BM$75,'Carga People'!AK$2,0)),0,VLOOKUP($C182,'LINHA 4'!$C$6:$BM$75,'Carga People'!AK$2,0))+IF(ISERROR(VLOOKUP($C182,'LINHA 5'!$C$6:$BM$145,'Carga People'!AK$2,0)),0,VLOOKUP($C182,'LINHA 5'!$C$6:$BM$145,'Carga People'!AK$2,0))</f>
        <v>0</v>
      </c>
      <c r="AL182" s="140">
        <f>IF(ISERROR(VLOOKUP($C182,'LINHA 4'!$C$6:$BM$75,'Carga People'!AL$2,0)),0,VLOOKUP($C182,'LINHA 4'!$C$6:$BM$75,'Carga People'!AL$2,0))+IF(ISERROR(VLOOKUP($C182,'LINHA 5'!$C$6:$BM$145,'Carga People'!AL$2,0)),0,VLOOKUP($C182,'LINHA 5'!$C$6:$BM$145,'Carga People'!AL$2,0))</f>
        <v>0</v>
      </c>
      <c r="AM182" s="140">
        <f>IF(ISERROR(VLOOKUP($C182,'LINHA 4'!$C$6:$BM$75,'Carga People'!AM$2,0)),0,VLOOKUP($C182,'LINHA 4'!$C$6:$BM$75,'Carga People'!AM$2,0))+IF(ISERROR(VLOOKUP($C182,'LINHA 5'!$C$6:$BM$145,'Carga People'!AM$2,0)),0,VLOOKUP($C182,'LINHA 5'!$C$6:$BM$145,'Carga People'!AM$2,0))</f>
        <v>0</v>
      </c>
      <c r="AN182" s="140">
        <f>IF(ISERROR(VLOOKUP($C182,'LINHA 4'!$C$6:$BM$75,'Carga People'!AN$2,0)),0,VLOOKUP($C182,'LINHA 4'!$C$6:$BM$75,'Carga People'!AN$2,0))+IF(ISERROR(VLOOKUP($C182,'LINHA 5'!$C$6:$BM$145,'Carga People'!AN$2,0)),0,VLOOKUP($C182,'LINHA 5'!$C$6:$BM$145,'Carga People'!AN$2,0))</f>
        <v>0</v>
      </c>
      <c r="AO182" s="140">
        <f>IF(ISERROR(VLOOKUP($C182,'LINHA 4'!$C$6:$BM$75,'Carga People'!AO$2,0)),0,VLOOKUP($C182,'LINHA 4'!$C$6:$BM$75,'Carga People'!AO$2,0))+IF(ISERROR(VLOOKUP($C182,'LINHA 5'!$C$6:$BM$145,'Carga People'!AO$2,0)),0,VLOOKUP($C182,'LINHA 5'!$C$6:$BM$145,'Carga People'!AO$2,0))</f>
        <v>0</v>
      </c>
      <c r="AP182" s="140">
        <f>IF(ISERROR(VLOOKUP($C182,'LINHA 4'!$C$6:$BM$75,'Carga People'!AP$2,0)),0,VLOOKUP($C182,'LINHA 4'!$C$6:$BM$75,'Carga People'!AP$2,0))+IF(ISERROR(VLOOKUP($C182,'LINHA 5'!$C$6:$BM$145,'Carga People'!AP$2,0)),0,VLOOKUP($C182,'LINHA 5'!$C$6:$BM$145,'Carga People'!AP$2,0))</f>
        <v>0</v>
      </c>
      <c r="AQ182" s="140">
        <f>IF(ISERROR(VLOOKUP($C182,'LINHA 4'!$C$6:$BM$75,'Carga People'!AQ$2,0)),0,VLOOKUP($C182,'LINHA 4'!$C$6:$BM$75,'Carga People'!AQ$2,0))+IF(ISERROR(VLOOKUP($C182,'LINHA 5'!$C$6:$BM$145,'Carga People'!AQ$2,0)),0,VLOOKUP($C182,'LINHA 5'!$C$6:$BM$145,'Carga People'!AQ$2,0))</f>
        <v>0</v>
      </c>
      <c r="AR182" s="140">
        <f>IF(ISERROR(VLOOKUP($C182,'LINHA 4'!$C$6:$BM$75,'Carga People'!AR$2,0)),0,VLOOKUP($C182,'LINHA 4'!$C$6:$BM$75,'Carga People'!AR$2,0))+IF(ISERROR(VLOOKUP($C182,'LINHA 5'!$C$6:$BM$145,'Carga People'!AR$2,0)),0,VLOOKUP($C182,'LINHA 5'!$C$6:$BM$145,'Carga People'!AR$2,0))</f>
        <v>0</v>
      </c>
      <c r="AS182" s="140">
        <f>IF(ISERROR(VLOOKUP($C182,'LINHA 4'!$C$6:$BM$75,'Carga People'!AS$2,0)),0,VLOOKUP($C182,'LINHA 4'!$C$6:$BM$75,'Carga People'!AS$2,0))+IF(ISERROR(VLOOKUP($C182,'LINHA 5'!$C$6:$BM$145,'Carga People'!AS$2,0)),0,VLOOKUP($C182,'LINHA 5'!$C$6:$BM$145,'Carga People'!AS$2,0))</f>
        <v>0</v>
      </c>
      <c r="AT182" s="140">
        <f t="array" ref="AT182">IF(ISERROR(VLOOKUP($C182,'LINHA 4'!$C$6:$BM$52,'Carga People'!AT$2,0)),0,VLOOKUP($C182,'LINHA 4'!$C$6:$BM$52,'Carga People'!AT$2,0))</f>
        <v>0</v>
      </c>
      <c r="AU182" s="367">
        <f t="shared" si="26"/>
        <v>0</v>
      </c>
      <c r="AV182" s="780" t="str">
        <f t="shared" si="25"/>
        <v/>
      </c>
      <c r="AW182" s="90">
        <f>IF(D182="","",VLOOKUP(D182,MI_ME!$D$5:$AQ$336,39,0))</f>
        <v>0</v>
      </c>
      <c r="AX182" s="660"/>
    </row>
    <row r="183" spans="1:50" ht="18" customHeight="1" x14ac:dyDescent="0.3">
      <c r="A183" s="1792"/>
      <c r="B183" s="30" t="s">
        <v>115</v>
      </c>
      <c r="C183" s="30" t="s">
        <v>147</v>
      </c>
      <c r="D183" s="771" t="str">
        <f>LEFT(C183,11)</f>
        <v>63051CBA006</v>
      </c>
      <c r="E183" s="1457" t="s">
        <v>834</v>
      </c>
      <c r="F183" s="30" t="s">
        <v>15</v>
      </c>
      <c r="G183" s="136"/>
      <c r="H183" s="145"/>
      <c r="I183" s="138"/>
      <c r="J183" s="139">
        <f>IF(ISERROR(VLOOKUP($C183,'LINHA 4'!$C$6:$BM$75,'Carga People'!J$2,0)),0,VLOOKUP($C183,'LINHA 4'!$C$6:$BM$75,'Carga People'!J$2,0))+IF(ISERROR(VLOOKUP($C183,'LINHA 5'!$C$6:$BM$145,'Carga People'!J$2,0)),0,VLOOKUP($C183,'LINHA 5'!$C$6:$BM$145,'Carga People'!J$2,0))</f>
        <v>480</v>
      </c>
      <c r="K183" s="140">
        <f>IF(ISERROR(VLOOKUP($C183,'LINHA 4'!$C$6:$BM$75,'Carga People'!K$2,0)),0,VLOOKUP($C183,'LINHA 4'!$C$6:$BM$75,'Carga People'!K$2,0))+IF(ISERROR(VLOOKUP($C183,'LINHA 5'!$C$6:$BM$145,'Carga People'!K$2,0)),0,VLOOKUP($C183,'LINHA 5'!$C$6:$BM$145,'Carga People'!K$2,0))</f>
        <v>0</v>
      </c>
      <c r="L183" s="140">
        <f>IF(ISERROR(VLOOKUP($C183,'LINHA 4'!$C$6:$BM$75,'Carga People'!L$2,0)),0,VLOOKUP($C183,'LINHA 4'!$C$6:$BM$75,'Carga People'!L$2,0))+IF(ISERROR(VLOOKUP($C183,'LINHA 5'!$C$6:$BM$145,'Carga People'!L$2,0)),0,VLOOKUP($C183,'LINHA 5'!$C$6:$BM$145,'Carga People'!L$2,0))</f>
        <v>0</v>
      </c>
      <c r="M183" s="140">
        <f>IF(ISERROR(VLOOKUP($C183,'LINHA 4'!$C$6:$BM$75,'Carga People'!M$2,0)),0,VLOOKUP($C183,'LINHA 4'!$C$6:$BM$75,'Carga People'!M$2,0))+IF(ISERROR(VLOOKUP($C183,'LINHA 5'!$C$6:$BM$145,'Carga People'!M$2,0)),0,VLOOKUP($C183,'LINHA 5'!$C$6:$BM$145,'Carga People'!M$2,0))</f>
        <v>240</v>
      </c>
      <c r="N183" s="140">
        <f>IF(ISERROR(VLOOKUP($C183,'LINHA 4'!$C$6:$BM$75,'Carga People'!N$2,0)),0,VLOOKUP($C183,'LINHA 4'!$C$6:$BM$75,'Carga People'!N$2,0))+IF(ISERROR(VLOOKUP($C183,'LINHA 5'!$C$6:$BM$145,'Carga People'!N$2,0)),0,VLOOKUP($C183,'LINHA 5'!$C$6:$BM$145,'Carga People'!N$2,0))</f>
        <v>0</v>
      </c>
      <c r="O183" s="140">
        <f>IF(ISERROR(VLOOKUP($C183,'LINHA 4'!$C$6:$BM$75,'Carga People'!O$2,0)),0,VLOOKUP($C183,'LINHA 4'!$C$6:$BM$75,'Carga People'!O$2,0))+IF(ISERROR(VLOOKUP($C183,'LINHA 5'!$C$6:$BM$145,'Carga People'!O$2,0)),0,VLOOKUP($C183,'LINHA 5'!$C$6:$BM$145,'Carga People'!O$2,0))</f>
        <v>0</v>
      </c>
      <c r="P183" s="140">
        <f>IF(ISERROR(VLOOKUP($C183,'LINHA 4'!$C$6:$BM$75,'Carga People'!P$2,0)),0,VLOOKUP($C183,'LINHA 4'!$C$6:$BM$75,'Carga People'!P$2,0))+IF(ISERROR(VLOOKUP($C183,'LINHA 5'!$C$6:$BM$145,'Carga People'!P$2,0)),0,VLOOKUP($C183,'LINHA 5'!$C$6:$BM$145,'Carga People'!P$2,0))</f>
        <v>240</v>
      </c>
      <c r="Q183" s="140">
        <f>IF(ISERROR(VLOOKUP($C183,'LINHA 4'!$C$6:$BM$75,'Carga People'!Q$2,0)),0,VLOOKUP($C183,'LINHA 4'!$C$6:$BM$75,'Carga People'!Q$2,0))+IF(ISERROR(VLOOKUP($C183,'LINHA 5'!$C$6:$BM$145,'Carga People'!Q$2,0)),0,VLOOKUP($C183,'LINHA 5'!$C$6:$BM$145,'Carga People'!Q$2,0))</f>
        <v>480</v>
      </c>
      <c r="R183" s="140">
        <f>IF(ISERROR(VLOOKUP($C183,'LINHA 4'!$C$6:$BM$75,'Carga People'!R$2,0)),0,VLOOKUP($C183,'LINHA 4'!$C$6:$BM$75,'Carga People'!R$2,0))+IF(ISERROR(VLOOKUP($C183,'LINHA 5'!$C$6:$BM$145,'Carga People'!R$2,0)),0,VLOOKUP($C183,'LINHA 5'!$C$6:$BM$145,'Carga People'!R$2,0))</f>
        <v>0</v>
      </c>
      <c r="S183" s="140">
        <f>IF(ISERROR(VLOOKUP($C183,'LINHA 4'!$C$6:$BM$75,'Carga People'!S$2,0)),0,VLOOKUP($C183,'LINHA 4'!$C$6:$BM$75,'Carga People'!S$2,0))+IF(ISERROR(VLOOKUP($C183,'LINHA 5'!$C$6:$BM$145,'Carga People'!S$2,0)),0,VLOOKUP($C183,'LINHA 5'!$C$6:$BM$145,'Carga People'!S$2,0))</f>
        <v>0</v>
      </c>
      <c r="T183" s="140">
        <f>IF(ISERROR(VLOOKUP($C183,'LINHA 4'!$C$6:$BM$75,'Carga People'!T$2,0)),0,VLOOKUP($C183,'LINHA 4'!$C$6:$BM$75,'Carga People'!T$2,0))+IF(ISERROR(VLOOKUP($C183,'LINHA 5'!$C$6:$BM$145,'Carga People'!T$2,0)),0,VLOOKUP($C183,'LINHA 5'!$C$6:$BM$145,'Carga People'!T$2,0))</f>
        <v>240</v>
      </c>
      <c r="U183" s="140">
        <f>IF(ISERROR(VLOOKUP($C183,'LINHA 4'!$C$6:$BM$75,'Carga People'!U$2,0)),0,VLOOKUP($C183,'LINHA 4'!$C$6:$BM$75,'Carga People'!U$2,0))+IF(ISERROR(VLOOKUP($C183,'LINHA 5'!$C$6:$BM$145,'Carga People'!U$2,0)),0,VLOOKUP($C183,'LINHA 5'!$C$6:$BM$145,'Carga People'!U$2,0))</f>
        <v>240</v>
      </c>
      <c r="V183" s="140">
        <f>IF(ISERROR(VLOOKUP($C183,'LINHA 4'!$C$6:$BM$75,'Carga People'!V$2,0)),0,VLOOKUP($C183,'LINHA 4'!$C$6:$BM$75,'Carga People'!V$2,0))+IF(ISERROR(VLOOKUP($C183,'LINHA 5'!$C$6:$BM$145,'Carga People'!V$2,0)),0,VLOOKUP($C183,'LINHA 5'!$C$6:$BM$145,'Carga People'!V$2,0))</f>
        <v>480</v>
      </c>
      <c r="W183" s="140">
        <f>IF(ISERROR(VLOOKUP($C183,'LINHA 4'!$C$6:$BM$75,'Carga People'!W$2,0)),0,VLOOKUP($C183,'LINHA 4'!$C$6:$BM$75,'Carga People'!W$2,0))+IF(ISERROR(VLOOKUP($C183,'LINHA 5'!$C$6:$BM$145,'Carga People'!W$2,0)),0,VLOOKUP($C183,'LINHA 5'!$C$6:$BM$145,'Carga People'!W$2,0))</f>
        <v>480</v>
      </c>
      <c r="X183" s="140">
        <f>IF(ISERROR(VLOOKUP($C183,'LINHA 4'!$C$6:$BM$75,'Carga People'!X$2,0)),0,VLOOKUP($C183,'LINHA 4'!$C$6:$BM$75,'Carga People'!X$2,0))+IF(ISERROR(VLOOKUP($C183,'LINHA 5'!$C$6:$BM$145,'Carga People'!X$2,0)),0,VLOOKUP($C183,'LINHA 5'!$C$6:$BM$145,'Carga People'!X$2,0))</f>
        <v>240</v>
      </c>
      <c r="Y183" s="140">
        <f>IF(ISERROR(VLOOKUP($C183,'LINHA 4'!$C$6:$BM$75,'Carga People'!Y$2,0)),0,VLOOKUP($C183,'LINHA 4'!$C$6:$BM$75,'Carga People'!Y$2,0))+IF(ISERROR(VLOOKUP($C183,'LINHA 5'!$C$6:$BM$145,'Carga People'!Y$2,0)),0,VLOOKUP($C183,'LINHA 5'!$C$6:$BM$145,'Carga People'!Y$2,0))</f>
        <v>0</v>
      </c>
      <c r="Z183" s="140">
        <f>IF(ISERROR(VLOOKUP($C183,'LINHA 4'!$C$6:$BM$75,'Carga People'!Z$2,0)),0,VLOOKUP($C183,'LINHA 4'!$C$6:$BM$75,'Carga People'!Z$2,0))+IF(ISERROR(VLOOKUP($C183,'LINHA 5'!$C$6:$BM$145,'Carga People'!Z$2,0)),0,VLOOKUP($C183,'LINHA 5'!$C$6:$BM$145,'Carga People'!Z$2,0))</f>
        <v>0</v>
      </c>
      <c r="AA183" s="140">
        <f>IF(ISERROR(VLOOKUP($C183,'LINHA 4'!$C$6:$BM$75,'Carga People'!AA$2,0)),0,VLOOKUP($C183,'LINHA 4'!$C$6:$BM$75,'Carga People'!AA$2,0))+IF(ISERROR(VLOOKUP($C183,'LINHA 5'!$C$6:$BM$145,'Carga People'!AA$2,0)),0,VLOOKUP($C183,'LINHA 5'!$C$6:$BM$145,'Carga People'!AA$2,0))</f>
        <v>240</v>
      </c>
      <c r="AB183" s="140">
        <f>IF(ISERROR(VLOOKUP($C183,'LINHA 4'!$C$6:$BM$75,'Carga People'!AB$2,0)),0,VLOOKUP($C183,'LINHA 4'!$C$6:$BM$75,'Carga People'!AB$2,0))+IF(ISERROR(VLOOKUP($C183,'LINHA 5'!$C$6:$BM$145,'Carga People'!AB$2,0)),0,VLOOKUP($C183,'LINHA 5'!$C$6:$BM$145,'Carga People'!AB$2,0))</f>
        <v>240</v>
      </c>
      <c r="AC183" s="140">
        <f>IF(ISERROR(VLOOKUP($C183,'LINHA 4'!$C$6:$BM$75,'Carga People'!AC$2,0)),0,VLOOKUP($C183,'LINHA 4'!$C$6:$BM$75,'Carga People'!AC$2,0))+IF(ISERROR(VLOOKUP($C183,'LINHA 5'!$C$6:$BM$145,'Carga People'!AC$2,0)),0,VLOOKUP($C183,'LINHA 5'!$C$6:$BM$145,'Carga People'!AC$2,0))</f>
        <v>240</v>
      </c>
      <c r="AD183" s="140">
        <f>IF(ISERROR(VLOOKUP($C183,'LINHA 4'!$C$6:$BM$75,'Carga People'!AD$2,0)),0,VLOOKUP($C183,'LINHA 4'!$C$6:$BM$75,'Carga People'!AD$2,0))+IF(ISERROR(VLOOKUP($C183,'LINHA 5'!$C$6:$BM$145,'Carga People'!AD$2,0)),0,VLOOKUP($C183,'LINHA 5'!$C$6:$BM$145,'Carga People'!AD$2,0))</f>
        <v>240</v>
      </c>
      <c r="AE183" s="140">
        <f>IF(ISERROR(VLOOKUP($C183,'LINHA 4'!$C$6:$BM$75,'Carga People'!AE$2,0)),0,VLOOKUP($C183,'LINHA 4'!$C$6:$BM$75,'Carga People'!AE$2,0))+IF(ISERROR(VLOOKUP($C183,'LINHA 5'!$C$6:$BM$145,'Carga People'!AE$2,0)),0,VLOOKUP($C183,'LINHA 5'!$C$6:$BM$145,'Carga People'!AE$2,0))</f>
        <v>480</v>
      </c>
      <c r="AF183" s="140">
        <f>IF(ISERROR(VLOOKUP($C183,'LINHA 4'!$C$6:$BM$75,'Carga People'!AF$2,0)),0,VLOOKUP($C183,'LINHA 4'!$C$6:$BM$75,'Carga People'!AF$2,0))+IF(ISERROR(VLOOKUP($C183,'LINHA 5'!$C$6:$BM$145,'Carga People'!AF$2,0)),0,VLOOKUP($C183,'LINHA 5'!$C$6:$BM$145,'Carga People'!AF$2,0))</f>
        <v>0</v>
      </c>
      <c r="AG183" s="140">
        <f>IF(ISERROR(VLOOKUP($C183,'LINHA 4'!$C$6:$BM$75,'Carga People'!AG$2,0)),0,VLOOKUP($C183,'LINHA 4'!$C$6:$BM$75,'Carga People'!AG$2,0))+IF(ISERROR(VLOOKUP($C183,'LINHA 5'!$C$6:$BM$145,'Carga People'!AG$2,0)),0,VLOOKUP($C183,'LINHA 5'!$C$6:$BM$145,'Carga People'!AG$2,0))</f>
        <v>0</v>
      </c>
      <c r="AH183" s="140">
        <f>IF(ISERROR(VLOOKUP($C183,'LINHA 4'!$C$6:$BM$75,'Carga People'!AH$2,0)),0,VLOOKUP($C183,'LINHA 4'!$C$6:$BM$75,'Carga People'!AH$2,0))+IF(ISERROR(VLOOKUP($C183,'LINHA 5'!$C$6:$BM$145,'Carga People'!AH$2,0)),0,VLOOKUP($C183,'LINHA 5'!$C$6:$BM$145,'Carga People'!AH$2,0))</f>
        <v>0</v>
      </c>
      <c r="AI183" s="140">
        <f>IF(ISERROR(VLOOKUP($C183,'LINHA 4'!$C$6:$BM$75,'Carga People'!AI$2,0)),0,VLOOKUP($C183,'LINHA 4'!$C$6:$BM$75,'Carga People'!AI$2,0))+IF(ISERROR(VLOOKUP($C183,'LINHA 5'!$C$6:$BM$145,'Carga People'!AI$2,0)),0,VLOOKUP($C183,'LINHA 5'!$C$6:$BM$145,'Carga People'!AI$2,0))</f>
        <v>0</v>
      </c>
      <c r="AJ183" s="140">
        <f>IF(ISERROR(VLOOKUP($C183,'LINHA 4'!$C$6:$BM$75,'Carga People'!AJ$2,0)),0,VLOOKUP($C183,'LINHA 4'!$C$6:$BM$75,'Carga People'!AJ$2,0))+IF(ISERROR(VLOOKUP($C183,'LINHA 5'!$C$6:$BM$145,'Carga People'!AJ$2,0)),0,VLOOKUP($C183,'LINHA 5'!$C$6:$BM$145,'Carga People'!AJ$2,0))</f>
        <v>0</v>
      </c>
      <c r="AK183" s="140">
        <f>IF(ISERROR(VLOOKUP($C183,'LINHA 4'!$C$6:$BM$75,'Carga People'!AK$2,0)),0,VLOOKUP($C183,'LINHA 4'!$C$6:$BM$75,'Carga People'!AK$2,0))+IF(ISERROR(VLOOKUP($C183,'LINHA 5'!$C$6:$BM$145,'Carga People'!AK$2,0)),0,VLOOKUP($C183,'LINHA 5'!$C$6:$BM$145,'Carga People'!AK$2,0))</f>
        <v>0</v>
      </c>
      <c r="AL183" s="140">
        <f>IF(ISERROR(VLOOKUP($C183,'LINHA 4'!$C$6:$BM$75,'Carga People'!AL$2,0)),0,VLOOKUP($C183,'LINHA 4'!$C$6:$BM$75,'Carga People'!AL$2,0))+IF(ISERROR(VLOOKUP($C183,'LINHA 5'!$C$6:$BM$145,'Carga People'!AL$2,0)),0,VLOOKUP($C183,'LINHA 5'!$C$6:$BM$145,'Carga People'!AL$2,0))</f>
        <v>0</v>
      </c>
      <c r="AM183" s="140">
        <f>IF(ISERROR(VLOOKUP($C183,'LINHA 4'!$C$6:$BM$75,'Carga People'!AM$2,0)),0,VLOOKUP($C183,'LINHA 4'!$C$6:$BM$75,'Carga People'!AM$2,0))+IF(ISERROR(VLOOKUP($C183,'LINHA 5'!$C$6:$BM$145,'Carga People'!AM$2,0)),0,VLOOKUP($C183,'LINHA 5'!$C$6:$BM$145,'Carga People'!AM$2,0))</f>
        <v>0</v>
      </c>
      <c r="AN183" s="140">
        <f>IF(ISERROR(VLOOKUP($C183,'LINHA 4'!$C$6:$BM$75,'Carga People'!AN$2,0)),0,VLOOKUP($C183,'LINHA 4'!$C$6:$BM$75,'Carga People'!AN$2,0))+IF(ISERROR(VLOOKUP($C183,'LINHA 5'!$C$6:$BM$145,'Carga People'!AN$2,0)),0,VLOOKUP($C183,'LINHA 5'!$C$6:$BM$145,'Carga People'!AN$2,0))</f>
        <v>0</v>
      </c>
      <c r="AO183" s="140">
        <f>IF(ISERROR(VLOOKUP($C183,'LINHA 4'!$C$6:$BM$75,'Carga People'!AO$2,0)),0,VLOOKUP($C183,'LINHA 4'!$C$6:$BM$75,'Carga People'!AO$2,0))+IF(ISERROR(VLOOKUP($C183,'LINHA 5'!$C$6:$BM$145,'Carga People'!AO$2,0)),0,VLOOKUP($C183,'LINHA 5'!$C$6:$BM$145,'Carga People'!AO$2,0))</f>
        <v>0</v>
      </c>
      <c r="AP183" s="140">
        <f>IF(ISERROR(VLOOKUP($C183,'LINHA 4'!$C$6:$BM$75,'Carga People'!AP$2,0)),0,VLOOKUP($C183,'LINHA 4'!$C$6:$BM$75,'Carga People'!AP$2,0))+IF(ISERROR(VLOOKUP($C183,'LINHA 5'!$C$6:$BM$145,'Carga People'!AP$2,0)),0,VLOOKUP($C183,'LINHA 5'!$C$6:$BM$145,'Carga People'!AP$2,0))</f>
        <v>0</v>
      </c>
      <c r="AQ183" s="140">
        <f>IF(ISERROR(VLOOKUP($C183,'LINHA 4'!$C$6:$BM$75,'Carga People'!AQ$2,0)),0,VLOOKUP($C183,'LINHA 4'!$C$6:$BM$75,'Carga People'!AQ$2,0))+IF(ISERROR(VLOOKUP($C183,'LINHA 5'!$C$6:$BM$145,'Carga People'!AQ$2,0)),0,VLOOKUP($C183,'LINHA 5'!$C$6:$BM$145,'Carga People'!AQ$2,0))</f>
        <v>0</v>
      </c>
      <c r="AR183" s="140">
        <f>IF(ISERROR(VLOOKUP($C183,'LINHA 4'!$C$6:$BM$75,'Carga People'!AR$2,0)),0,VLOOKUP($C183,'LINHA 4'!$C$6:$BM$75,'Carga People'!AR$2,0))+IF(ISERROR(VLOOKUP($C183,'LINHA 5'!$C$6:$BM$145,'Carga People'!AR$2,0)),0,VLOOKUP($C183,'LINHA 5'!$C$6:$BM$145,'Carga People'!AR$2,0))</f>
        <v>0</v>
      </c>
      <c r="AS183" s="140">
        <f>IF(ISERROR(VLOOKUP($C183,'LINHA 4'!$C$6:$BM$75,'Carga People'!AS$2,0)),0,VLOOKUP($C183,'LINHA 4'!$C$6:$BM$75,'Carga People'!AS$2,0))+IF(ISERROR(VLOOKUP($C183,'LINHA 5'!$C$6:$BM$145,'Carga People'!AS$2,0)),0,VLOOKUP($C183,'LINHA 5'!$C$6:$BM$145,'Carga People'!AS$2,0))</f>
        <v>0</v>
      </c>
      <c r="AT183" s="140">
        <f>IF(ISERROR(VLOOKUP($C183,'LINHA 5'!$C$6:$BM$58,'Carga People'!AT$2,0)),0,VLOOKUP($C183,'LINHA 5'!$C$6:$BM$58,'Carga People'!AT$2,0))</f>
        <v>0</v>
      </c>
      <c r="AU183" s="367">
        <f t="shared" si="26"/>
        <v>4560</v>
      </c>
      <c r="AV183" s="780" t="str">
        <f t="shared" si="25"/>
        <v/>
      </c>
      <c r="AW183" s="90">
        <f>IF(D183="","",VLOOKUP(D183,MI_ME!$D$5:$AQ$336,39,0))</f>
        <v>0</v>
      </c>
      <c r="AX183" s="660"/>
    </row>
    <row r="184" spans="1:50" ht="18" customHeight="1" x14ac:dyDescent="0.3">
      <c r="A184" s="1792"/>
      <c r="B184" s="30" t="s">
        <v>116</v>
      </c>
      <c r="C184" s="30" t="s">
        <v>148</v>
      </c>
      <c r="D184" s="771" t="str">
        <f>LEFT(C184,11)</f>
        <v>63051CBA089</v>
      </c>
      <c r="E184" s="1457" t="s">
        <v>835</v>
      </c>
      <c r="F184" s="30" t="s">
        <v>15</v>
      </c>
      <c r="G184" s="136"/>
      <c r="H184" s="145"/>
      <c r="I184" s="138"/>
      <c r="J184" s="139">
        <f>IF(ISERROR(VLOOKUP($C184,'LINHA 4'!$C$6:$BM$75,'Carga People'!J$2,0)),0,VLOOKUP($C184,'LINHA 4'!$C$6:$BM$75,'Carga People'!J$2,0))+IF(ISERROR(VLOOKUP($C184,'LINHA 5'!$C$6:$BM$145,'Carga People'!J$2,0)),0,VLOOKUP($C184,'LINHA 5'!$C$6:$BM$145,'Carga People'!J$2,0))</f>
        <v>240</v>
      </c>
      <c r="K184" s="140">
        <f>IF(ISERROR(VLOOKUP($C184,'LINHA 4'!$C$6:$BM$75,'Carga People'!K$2,0)),0,VLOOKUP($C184,'LINHA 4'!$C$6:$BM$75,'Carga People'!K$2,0))+IF(ISERROR(VLOOKUP($C184,'LINHA 5'!$C$6:$BM$145,'Carga People'!K$2,0)),0,VLOOKUP($C184,'LINHA 5'!$C$6:$BM$145,'Carga People'!K$2,0))</f>
        <v>0</v>
      </c>
      <c r="L184" s="140">
        <f>IF(ISERROR(VLOOKUP($C184,'LINHA 4'!$C$6:$BM$75,'Carga People'!L$2,0)),0,VLOOKUP($C184,'LINHA 4'!$C$6:$BM$75,'Carga People'!L$2,0))+IF(ISERROR(VLOOKUP($C184,'LINHA 5'!$C$6:$BM$145,'Carga People'!L$2,0)),0,VLOOKUP($C184,'LINHA 5'!$C$6:$BM$145,'Carga People'!L$2,0))</f>
        <v>0</v>
      </c>
      <c r="M184" s="140">
        <f>IF(ISERROR(VLOOKUP($C184,'LINHA 4'!$C$6:$BM$75,'Carga People'!M$2,0)),0,VLOOKUP($C184,'LINHA 4'!$C$6:$BM$75,'Carga People'!M$2,0))+IF(ISERROR(VLOOKUP($C184,'LINHA 5'!$C$6:$BM$145,'Carga People'!M$2,0)),0,VLOOKUP($C184,'LINHA 5'!$C$6:$BM$145,'Carga People'!M$2,0))</f>
        <v>240</v>
      </c>
      <c r="N184" s="140">
        <f>IF(ISERROR(VLOOKUP($C184,'LINHA 4'!$C$6:$BM$75,'Carga People'!N$2,0)),0,VLOOKUP($C184,'LINHA 4'!$C$6:$BM$75,'Carga People'!N$2,0))+IF(ISERROR(VLOOKUP($C184,'LINHA 5'!$C$6:$BM$145,'Carga People'!N$2,0)),0,VLOOKUP($C184,'LINHA 5'!$C$6:$BM$145,'Carga People'!N$2,0))</f>
        <v>240</v>
      </c>
      <c r="O184" s="140">
        <f>IF(ISERROR(VLOOKUP($C184,'LINHA 4'!$C$6:$BM$75,'Carga People'!O$2,0)),0,VLOOKUP($C184,'LINHA 4'!$C$6:$BM$75,'Carga People'!O$2,0))+IF(ISERROR(VLOOKUP($C184,'LINHA 5'!$C$6:$BM$145,'Carga People'!O$2,0)),0,VLOOKUP($C184,'LINHA 5'!$C$6:$BM$145,'Carga People'!O$2,0))</f>
        <v>0</v>
      </c>
      <c r="P184" s="140">
        <f>IF(ISERROR(VLOOKUP($C184,'LINHA 4'!$C$6:$BM$75,'Carga People'!P$2,0)),0,VLOOKUP($C184,'LINHA 4'!$C$6:$BM$75,'Carga People'!P$2,0))+IF(ISERROR(VLOOKUP($C184,'LINHA 5'!$C$6:$BM$145,'Carga People'!P$2,0)),0,VLOOKUP($C184,'LINHA 5'!$C$6:$BM$145,'Carga People'!P$2,0))</f>
        <v>480</v>
      </c>
      <c r="Q184" s="140">
        <f>IF(ISERROR(VLOOKUP($C184,'LINHA 4'!$C$6:$BM$75,'Carga People'!Q$2,0)),0,VLOOKUP($C184,'LINHA 4'!$C$6:$BM$75,'Carga People'!Q$2,0))+IF(ISERROR(VLOOKUP($C184,'LINHA 5'!$C$6:$BM$145,'Carga People'!Q$2,0)),0,VLOOKUP($C184,'LINHA 5'!$C$6:$BM$145,'Carga People'!Q$2,0))</f>
        <v>240</v>
      </c>
      <c r="R184" s="140">
        <f>IF(ISERROR(VLOOKUP($C184,'LINHA 4'!$C$6:$BM$75,'Carga People'!R$2,0)),0,VLOOKUP($C184,'LINHA 4'!$C$6:$BM$75,'Carga People'!R$2,0))+IF(ISERROR(VLOOKUP($C184,'LINHA 5'!$C$6:$BM$145,'Carga People'!R$2,0)),0,VLOOKUP($C184,'LINHA 5'!$C$6:$BM$145,'Carga People'!R$2,0))</f>
        <v>0</v>
      </c>
      <c r="S184" s="140">
        <f>IF(ISERROR(VLOOKUP($C184,'LINHA 4'!$C$6:$BM$75,'Carga People'!S$2,0)),0,VLOOKUP($C184,'LINHA 4'!$C$6:$BM$75,'Carga People'!S$2,0))+IF(ISERROR(VLOOKUP($C184,'LINHA 5'!$C$6:$BM$145,'Carga People'!S$2,0)),0,VLOOKUP($C184,'LINHA 5'!$C$6:$BM$145,'Carga People'!S$2,0))</f>
        <v>0</v>
      </c>
      <c r="T184" s="140">
        <f>IF(ISERROR(VLOOKUP($C184,'LINHA 4'!$C$6:$BM$75,'Carga People'!T$2,0)),0,VLOOKUP($C184,'LINHA 4'!$C$6:$BM$75,'Carga People'!T$2,0))+IF(ISERROR(VLOOKUP($C184,'LINHA 5'!$C$6:$BM$145,'Carga People'!T$2,0)),0,VLOOKUP($C184,'LINHA 5'!$C$6:$BM$145,'Carga People'!T$2,0))</f>
        <v>240</v>
      </c>
      <c r="U184" s="140">
        <f>IF(ISERROR(VLOOKUP($C184,'LINHA 4'!$C$6:$BM$75,'Carga People'!U$2,0)),0,VLOOKUP($C184,'LINHA 4'!$C$6:$BM$75,'Carga People'!U$2,0))+IF(ISERROR(VLOOKUP($C184,'LINHA 5'!$C$6:$BM$145,'Carga People'!U$2,0)),0,VLOOKUP($C184,'LINHA 5'!$C$6:$BM$145,'Carga People'!U$2,0))</f>
        <v>240</v>
      </c>
      <c r="V184" s="140">
        <f>IF(ISERROR(VLOOKUP($C184,'LINHA 4'!$C$6:$BM$75,'Carga People'!V$2,0)),0,VLOOKUP($C184,'LINHA 4'!$C$6:$BM$75,'Carga People'!V$2,0))+IF(ISERROR(VLOOKUP($C184,'LINHA 5'!$C$6:$BM$145,'Carga People'!V$2,0)),0,VLOOKUP($C184,'LINHA 5'!$C$6:$BM$145,'Carga People'!V$2,0))</f>
        <v>240</v>
      </c>
      <c r="W184" s="140">
        <f>IF(ISERROR(VLOOKUP($C184,'LINHA 4'!$C$6:$BM$75,'Carga People'!W$2,0)),0,VLOOKUP($C184,'LINHA 4'!$C$6:$BM$75,'Carga People'!W$2,0))+IF(ISERROR(VLOOKUP($C184,'LINHA 5'!$C$6:$BM$145,'Carga People'!W$2,0)),0,VLOOKUP($C184,'LINHA 5'!$C$6:$BM$145,'Carga People'!W$2,0))</f>
        <v>240</v>
      </c>
      <c r="X184" s="140">
        <f>IF(ISERROR(VLOOKUP($C184,'LINHA 4'!$C$6:$BM$75,'Carga People'!X$2,0)),0,VLOOKUP($C184,'LINHA 4'!$C$6:$BM$75,'Carga People'!X$2,0))+IF(ISERROR(VLOOKUP($C184,'LINHA 5'!$C$6:$BM$145,'Carga People'!X$2,0)),0,VLOOKUP($C184,'LINHA 5'!$C$6:$BM$145,'Carga People'!X$2,0))</f>
        <v>240</v>
      </c>
      <c r="Y184" s="140">
        <f>IF(ISERROR(VLOOKUP($C184,'LINHA 4'!$C$6:$BM$75,'Carga People'!Y$2,0)),0,VLOOKUP($C184,'LINHA 4'!$C$6:$BM$75,'Carga People'!Y$2,0))+IF(ISERROR(VLOOKUP($C184,'LINHA 5'!$C$6:$BM$145,'Carga People'!Y$2,0)),0,VLOOKUP($C184,'LINHA 5'!$C$6:$BM$145,'Carga People'!Y$2,0))</f>
        <v>0</v>
      </c>
      <c r="Z184" s="140">
        <f>IF(ISERROR(VLOOKUP($C184,'LINHA 4'!$C$6:$BM$75,'Carga People'!Z$2,0)),0,VLOOKUP($C184,'LINHA 4'!$C$6:$BM$75,'Carga People'!Z$2,0))+IF(ISERROR(VLOOKUP($C184,'LINHA 5'!$C$6:$BM$145,'Carga People'!Z$2,0)),0,VLOOKUP($C184,'LINHA 5'!$C$6:$BM$145,'Carga People'!Z$2,0))</f>
        <v>0</v>
      </c>
      <c r="AA184" s="140">
        <f>IF(ISERROR(VLOOKUP($C184,'LINHA 4'!$C$6:$BM$75,'Carga People'!AA$2,0)),0,VLOOKUP($C184,'LINHA 4'!$C$6:$BM$75,'Carga People'!AA$2,0))+IF(ISERROR(VLOOKUP($C184,'LINHA 5'!$C$6:$BM$145,'Carga People'!AA$2,0)),0,VLOOKUP($C184,'LINHA 5'!$C$6:$BM$145,'Carga People'!AA$2,0))</f>
        <v>240</v>
      </c>
      <c r="AB184" s="140">
        <f>IF(ISERROR(VLOOKUP($C184,'LINHA 4'!$C$6:$BM$75,'Carga People'!AB$2,0)),0,VLOOKUP($C184,'LINHA 4'!$C$6:$BM$75,'Carga People'!AB$2,0))+IF(ISERROR(VLOOKUP($C184,'LINHA 5'!$C$6:$BM$145,'Carga People'!AB$2,0)),0,VLOOKUP($C184,'LINHA 5'!$C$6:$BM$145,'Carga People'!AB$2,0))</f>
        <v>240</v>
      </c>
      <c r="AC184" s="140">
        <f>IF(ISERROR(VLOOKUP($C184,'LINHA 4'!$C$6:$BM$75,'Carga People'!AC$2,0)),0,VLOOKUP($C184,'LINHA 4'!$C$6:$BM$75,'Carga People'!AC$2,0))+IF(ISERROR(VLOOKUP($C184,'LINHA 5'!$C$6:$BM$145,'Carga People'!AC$2,0)),0,VLOOKUP($C184,'LINHA 5'!$C$6:$BM$145,'Carga People'!AC$2,0))</f>
        <v>240</v>
      </c>
      <c r="AD184" s="140">
        <f>IF(ISERROR(VLOOKUP($C184,'LINHA 4'!$C$6:$BM$75,'Carga People'!AD$2,0)),0,VLOOKUP($C184,'LINHA 4'!$C$6:$BM$75,'Carga People'!AD$2,0))+IF(ISERROR(VLOOKUP($C184,'LINHA 5'!$C$6:$BM$145,'Carga People'!AD$2,0)),0,VLOOKUP($C184,'LINHA 5'!$C$6:$BM$145,'Carga People'!AD$2,0))</f>
        <v>240</v>
      </c>
      <c r="AE184" s="140">
        <f>IF(ISERROR(VLOOKUP($C184,'LINHA 4'!$C$6:$BM$75,'Carga People'!AE$2,0)),0,VLOOKUP($C184,'LINHA 4'!$C$6:$BM$75,'Carga People'!AE$2,0))+IF(ISERROR(VLOOKUP($C184,'LINHA 5'!$C$6:$BM$145,'Carga People'!AE$2,0)),0,VLOOKUP($C184,'LINHA 5'!$C$6:$BM$145,'Carga People'!AE$2,0))</f>
        <v>240</v>
      </c>
      <c r="AF184" s="140">
        <f>IF(ISERROR(VLOOKUP($C184,'LINHA 4'!$C$6:$BM$75,'Carga People'!AF$2,0)),0,VLOOKUP($C184,'LINHA 4'!$C$6:$BM$75,'Carga People'!AF$2,0))+IF(ISERROR(VLOOKUP($C184,'LINHA 5'!$C$6:$BM$145,'Carga People'!AF$2,0)),0,VLOOKUP($C184,'LINHA 5'!$C$6:$BM$145,'Carga People'!AF$2,0))</f>
        <v>0</v>
      </c>
      <c r="AG184" s="140">
        <f>IF(ISERROR(VLOOKUP($C184,'LINHA 4'!$C$6:$BM$75,'Carga People'!AG$2,0)),0,VLOOKUP($C184,'LINHA 4'!$C$6:$BM$75,'Carga People'!AG$2,0))+IF(ISERROR(VLOOKUP($C184,'LINHA 5'!$C$6:$BM$145,'Carga People'!AG$2,0)),0,VLOOKUP($C184,'LINHA 5'!$C$6:$BM$145,'Carga People'!AG$2,0))</f>
        <v>0</v>
      </c>
      <c r="AH184" s="140">
        <f>IF(ISERROR(VLOOKUP($C184,'LINHA 4'!$C$6:$BM$75,'Carga People'!AH$2,0)),0,VLOOKUP($C184,'LINHA 4'!$C$6:$BM$75,'Carga People'!AH$2,0))+IF(ISERROR(VLOOKUP($C184,'LINHA 5'!$C$6:$BM$145,'Carga People'!AH$2,0)),0,VLOOKUP($C184,'LINHA 5'!$C$6:$BM$145,'Carga People'!AH$2,0))</f>
        <v>0</v>
      </c>
      <c r="AI184" s="140">
        <f>IF(ISERROR(VLOOKUP($C184,'LINHA 4'!$C$6:$BM$75,'Carga People'!AI$2,0)),0,VLOOKUP($C184,'LINHA 4'!$C$6:$BM$75,'Carga People'!AI$2,0))+IF(ISERROR(VLOOKUP($C184,'LINHA 5'!$C$6:$BM$145,'Carga People'!AI$2,0)),0,VLOOKUP($C184,'LINHA 5'!$C$6:$BM$145,'Carga People'!AI$2,0))</f>
        <v>0</v>
      </c>
      <c r="AJ184" s="140">
        <f>IF(ISERROR(VLOOKUP($C184,'LINHA 4'!$C$6:$BM$75,'Carga People'!AJ$2,0)),0,VLOOKUP($C184,'LINHA 4'!$C$6:$BM$75,'Carga People'!AJ$2,0))+IF(ISERROR(VLOOKUP($C184,'LINHA 5'!$C$6:$BM$145,'Carga People'!AJ$2,0)),0,VLOOKUP($C184,'LINHA 5'!$C$6:$BM$145,'Carga People'!AJ$2,0))</f>
        <v>0</v>
      </c>
      <c r="AK184" s="140">
        <f>IF(ISERROR(VLOOKUP($C184,'LINHA 4'!$C$6:$BM$75,'Carga People'!AK$2,0)),0,VLOOKUP($C184,'LINHA 4'!$C$6:$BM$75,'Carga People'!AK$2,0))+IF(ISERROR(VLOOKUP($C184,'LINHA 5'!$C$6:$BM$145,'Carga People'!AK$2,0)),0,VLOOKUP($C184,'LINHA 5'!$C$6:$BM$145,'Carga People'!AK$2,0))</f>
        <v>0</v>
      </c>
      <c r="AL184" s="140">
        <f>IF(ISERROR(VLOOKUP($C184,'LINHA 4'!$C$6:$BM$75,'Carga People'!AL$2,0)),0,VLOOKUP($C184,'LINHA 4'!$C$6:$BM$75,'Carga People'!AL$2,0))+IF(ISERROR(VLOOKUP($C184,'LINHA 5'!$C$6:$BM$145,'Carga People'!AL$2,0)),0,VLOOKUP($C184,'LINHA 5'!$C$6:$BM$145,'Carga People'!AL$2,0))</f>
        <v>0</v>
      </c>
      <c r="AM184" s="140">
        <f>IF(ISERROR(VLOOKUP($C184,'LINHA 4'!$C$6:$BM$75,'Carga People'!AM$2,0)),0,VLOOKUP($C184,'LINHA 4'!$C$6:$BM$75,'Carga People'!AM$2,0))+IF(ISERROR(VLOOKUP($C184,'LINHA 5'!$C$6:$BM$145,'Carga People'!AM$2,0)),0,VLOOKUP($C184,'LINHA 5'!$C$6:$BM$145,'Carga People'!AM$2,0))</f>
        <v>0</v>
      </c>
      <c r="AN184" s="140">
        <f>IF(ISERROR(VLOOKUP($C184,'LINHA 4'!$C$6:$BM$75,'Carga People'!AN$2,0)),0,VLOOKUP($C184,'LINHA 4'!$C$6:$BM$75,'Carga People'!AN$2,0))+IF(ISERROR(VLOOKUP($C184,'LINHA 5'!$C$6:$BM$145,'Carga People'!AN$2,0)),0,VLOOKUP($C184,'LINHA 5'!$C$6:$BM$145,'Carga People'!AN$2,0))</f>
        <v>0</v>
      </c>
      <c r="AO184" s="140">
        <f>IF(ISERROR(VLOOKUP($C184,'LINHA 4'!$C$6:$BM$75,'Carga People'!AO$2,0)),0,VLOOKUP($C184,'LINHA 4'!$C$6:$BM$75,'Carga People'!AO$2,0))+IF(ISERROR(VLOOKUP($C184,'LINHA 5'!$C$6:$BM$145,'Carga People'!AO$2,0)),0,VLOOKUP($C184,'LINHA 5'!$C$6:$BM$145,'Carga People'!AO$2,0))</f>
        <v>0</v>
      </c>
      <c r="AP184" s="140">
        <f>IF(ISERROR(VLOOKUP($C184,'LINHA 4'!$C$6:$BM$75,'Carga People'!AP$2,0)),0,VLOOKUP($C184,'LINHA 4'!$C$6:$BM$75,'Carga People'!AP$2,0))+IF(ISERROR(VLOOKUP($C184,'LINHA 5'!$C$6:$BM$145,'Carga People'!AP$2,0)),0,VLOOKUP($C184,'LINHA 5'!$C$6:$BM$145,'Carga People'!AP$2,0))</f>
        <v>0</v>
      </c>
      <c r="AQ184" s="140">
        <f>IF(ISERROR(VLOOKUP($C184,'LINHA 4'!$C$6:$BM$75,'Carga People'!AQ$2,0)),0,VLOOKUP($C184,'LINHA 4'!$C$6:$BM$75,'Carga People'!AQ$2,0))+IF(ISERROR(VLOOKUP($C184,'LINHA 5'!$C$6:$BM$145,'Carga People'!AQ$2,0)),0,VLOOKUP($C184,'LINHA 5'!$C$6:$BM$145,'Carga People'!AQ$2,0))</f>
        <v>0</v>
      </c>
      <c r="AR184" s="140">
        <f>IF(ISERROR(VLOOKUP($C184,'LINHA 4'!$C$6:$BM$75,'Carga People'!AR$2,0)),0,VLOOKUP($C184,'LINHA 4'!$C$6:$BM$75,'Carga People'!AR$2,0))+IF(ISERROR(VLOOKUP($C184,'LINHA 5'!$C$6:$BM$145,'Carga People'!AR$2,0)),0,VLOOKUP($C184,'LINHA 5'!$C$6:$BM$145,'Carga People'!AR$2,0))</f>
        <v>0</v>
      </c>
      <c r="AS184" s="140">
        <f>IF(ISERROR(VLOOKUP($C184,'LINHA 4'!$C$6:$BM$75,'Carga People'!AS$2,0)),0,VLOOKUP($C184,'LINHA 4'!$C$6:$BM$75,'Carga People'!AS$2,0))+IF(ISERROR(VLOOKUP($C184,'LINHA 5'!$C$6:$BM$145,'Carga People'!AS$2,0)),0,VLOOKUP($C184,'LINHA 5'!$C$6:$BM$145,'Carga People'!AS$2,0))</f>
        <v>0</v>
      </c>
      <c r="AT184" s="140">
        <f t="array" ref="AT184">IF(ISERROR(VLOOKUP($C184,'LINHA 4'!$C$6:$BM$52,'Carga People'!AT$2,0)),0,VLOOKUP($C184,'LINHA 4'!$C$6:$BM$52,'Carga People'!AT$2,0))</f>
        <v>0</v>
      </c>
      <c r="AU184" s="367">
        <f t="shared" si="26"/>
        <v>3840</v>
      </c>
      <c r="AV184" s="780" t="str">
        <f t="shared" si="25"/>
        <v/>
      </c>
      <c r="AW184" s="90">
        <f>IF(D184="","",VLOOKUP(D184,MI_ME!$D$5:$AQ$336,39,0))</f>
        <v>0</v>
      </c>
      <c r="AX184" s="660"/>
    </row>
    <row r="185" spans="1:50" ht="18" customHeight="1" x14ac:dyDescent="0.3">
      <c r="A185" s="1792"/>
      <c r="B185" s="771" t="s">
        <v>351</v>
      </c>
      <c r="C185" s="771" t="s">
        <v>482</v>
      </c>
      <c r="D185" s="771" t="s">
        <v>476</v>
      </c>
      <c r="E185" s="1457" t="s">
        <v>887</v>
      </c>
      <c r="F185" s="771" t="s">
        <v>15</v>
      </c>
      <c r="G185" s="136"/>
      <c r="H185" s="145"/>
      <c r="I185" s="138"/>
      <c r="J185" s="139">
        <f>IF(ISERROR(VLOOKUP($C185,'LINHA 4'!$C$6:$BM$75,'Carga People'!J$2,0)),0,VLOOKUP($C185,'LINHA 4'!$C$6:$BM$75,'Carga People'!J$2,0))+IF(ISERROR(VLOOKUP($C185,'LINHA 5'!$C$6:$BM$145,'Carga People'!J$2,0)),0,VLOOKUP($C185,'LINHA 5'!$C$6:$BM$145,'Carga People'!J$2,0))</f>
        <v>0</v>
      </c>
      <c r="K185" s="140">
        <f>IF(ISERROR(VLOOKUP($C185,'LINHA 4'!$C$6:$BM$75,'Carga People'!K$2,0)),0,VLOOKUP($C185,'LINHA 4'!$C$6:$BM$75,'Carga People'!K$2,0))+IF(ISERROR(VLOOKUP($C185,'LINHA 5'!$C$6:$BM$145,'Carga People'!K$2,0)),0,VLOOKUP($C185,'LINHA 5'!$C$6:$BM$145,'Carga People'!K$2,0))</f>
        <v>0</v>
      </c>
      <c r="L185" s="140">
        <f>IF(ISERROR(VLOOKUP($C185,'LINHA 4'!$C$6:$BM$75,'Carga People'!L$2,0)),0,VLOOKUP($C185,'LINHA 4'!$C$6:$BM$75,'Carga People'!L$2,0))+IF(ISERROR(VLOOKUP($C185,'LINHA 5'!$C$6:$BM$145,'Carga People'!L$2,0)),0,VLOOKUP($C185,'LINHA 5'!$C$6:$BM$145,'Carga People'!L$2,0))</f>
        <v>0</v>
      </c>
      <c r="M185" s="140">
        <f>IF(ISERROR(VLOOKUP($C185,'LINHA 4'!$C$6:$BM$75,'Carga People'!M$2,0)),0,VLOOKUP($C185,'LINHA 4'!$C$6:$BM$75,'Carga People'!M$2,0))+IF(ISERROR(VLOOKUP($C185,'LINHA 5'!$C$6:$BM$145,'Carga People'!M$2,0)),0,VLOOKUP($C185,'LINHA 5'!$C$6:$BM$145,'Carga People'!M$2,0))</f>
        <v>0</v>
      </c>
      <c r="N185" s="140">
        <f>IF(ISERROR(VLOOKUP($C185,'LINHA 4'!$C$6:$BM$75,'Carga People'!N$2,0)),0,VLOOKUP($C185,'LINHA 4'!$C$6:$BM$75,'Carga People'!N$2,0))+IF(ISERROR(VLOOKUP($C185,'LINHA 5'!$C$6:$BM$145,'Carga People'!N$2,0)),0,VLOOKUP($C185,'LINHA 5'!$C$6:$BM$145,'Carga People'!N$2,0))</f>
        <v>0</v>
      </c>
      <c r="O185" s="140">
        <f>IF(ISERROR(VLOOKUP($C185,'LINHA 4'!$C$6:$BM$75,'Carga People'!O$2,0)),0,VLOOKUP($C185,'LINHA 4'!$C$6:$BM$75,'Carga People'!O$2,0))+IF(ISERROR(VLOOKUP($C185,'LINHA 5'!$C$6:$BM$145,'Carga People'!O$2,0)),0,VLOOKUP($C185,'LINHA 5'!$C$6:$BM$145,'Carga People'!O$2,0))</f>
        <v>0</v>
      </c>
      <c r="P185" s="140">
        <f>IF(ISERROR(VLOOKUP($C185,'LINHA 4'!$C$6:$BM$75,'Carga People'!P$2,0)),0,VLOOKUP($C185,'LINHA 4'!$C$6:$BM$75,'Carga People'!P$2,0))+IF(ISERROR(VLOOKUP($C185,'LINHA 5'!$C$6:$BM$145,'Carga People'!P$2,0)),0,VLOOKUP($C185,'LINHA 5'!$C$6:$BM$145,'Carga People'!P$2,0))</f>
        <v>0</v>
      </c>
      <c r="Q185" s="140">
        <f>IF(ISERROR(VLOOKUP($C185,'LINHA 4'!$C$6:$BM$75,'Carga People'!Q$2,0)),0,VLOOKUP($C185,'LINHA 4'!$C$6:$BM$75,'Carga People'!Q$2,0))+IF(ISERROR(VLOOKUP($C185,'LINHA 5'!$C$6:$BM$145,'Carga People'!Q$2,0)),0,VLOOKUP($C185,'LINHA 5'!$C$6:$BM$145,'Carga People'!Q$2,0))</f>
        <v>0</v>
      </c>
      <c r="R185" s="140">
        <f>IF(ISERROR(VLOOKUP($C185,'LINHA 4'!$C$6:$BM$75,'Carga People'!R$2,0)),0,VLOOKUP($C185,'LINHA 4'!$C$6:$BM$75,'Carga People'!R$2,0))+IF(ISERROR(VLOOKUP($C185,'LINHA 5'!$C$6:$BM$145,'Carga People'!R$2,0)),0,VLOOKUP($C185,'LINHA 5'!$C$6:$BM$145,'Carga People'!R$2,0))</f>
        <v>0</v>
      </c>
      <c r="S185" s="140">
        <f>IF(ISERROR(VLOOKUP($C185,'LINHA 4'!$C$6:$BM$75,'Carga People'!S$2,0)),0,VLOOKUP($C185,'LINHA 4'!$C$6:$BM$75,'Carga People'!S$2,0))+IF(ISERROR(VLOOKUP($C185,'LINHA 5'!$C$6:$BM$145,'Carga People'!S$2,0)),0,VLOOKUP($C185,'LINHA 5'!$C$6:$BM$145,'Carga People'!S$2,0))</f>
        <v>0</v>
      </c>
      <c r="T185" s="140">
        <f>IF(ISERROR(VLOOKUP($C185,'LINHA 4'!$C$6:$BM$75,'Carga People'!T$2,0)),0,VLOOKUP($C185,'LINHA 4'!$C$6:$BM$75,'Carga People'!T$2,0))+IF(ISERROR(VLOOKUP($C185,'LINHA 5'!$C$6:$BM$145,'Carga People'!T$2,0)),0,VLOOKUP($C185,'LINHA 5'!$C$6:$BM$145,'Carga People'!T$2,0))</f>
        <v>0</v>
      </c>
      <c r="U185" s="140">
        <f>IF(ISERROR(VLOOKUP($C185,'LINHA 4'!$C$6:$BM$75,'Carga People'!U$2,0)),0,VLOOKUP($C185,'LINHA 4'!$C$6:$BM$75,'Carga People'!U$2,0))+IF(ISERROR(VLOOKUP($C185,'LINHA 5'!$C$6:$BM$145,'Carga People'!U$2,0)),0,VLOOKUP($C185,'LINHA 5'!$C$6:$BM$145,'Carga People'!U$2,0))</f>
        <v>0</v>
      </c>
      <c r="V185" s="140">
        <f>IF(ISERROR(VLOOKUP($C185,'LINHA 4'!$C$6:$BM$75,'Carga People'!V$2,0)),0,VLOOKUP($C185,'LINHA 4'!$C$6:$BM$75,'Carga People'!V$2,0))+IF(ISERROR(VLOOKUP($C185,'LINHA 5'!$C$6:$BM$145,'Carga People'!V$2,0)),0,VLOOKUP($C185,'LINHA 5'!$C$6:$BM$145,'Carga People'!V$2,0))</f>
        <v>0</v>
      </c>
      <c r="W185" s="140">
        <f>IF(ISERROR(VLOOKUP($C185,'LINHA 4'!$C$6:$BM$75,'Carga People'!W$2,0)),0,VLOOKUP($C185,'LINHA 4'!$C$6:$BM$75,'Carga People'!W$2,0))+IF(ISERROR(VLOOKUP($C185,'LINHA 5'!$C$6:$BM$145,'Carga People'!W$2,0)),0,VLOOKUP($C185,'LINHA 5'!$C$6:$BM$145,'Carga People'!W$2,0))</f>
        <v>0</v>
      </c>
      <c r="X185" s="140">
        <f>IF(ISERROR(VLOOKUP($C185,'LINHA 4'!$C$6:$BM$75,'Carga People'!X$2,0)),0,VLOOKUP($C185,'LINHA 4'!$C$6:$BM$75,'Carga People'!X$2,0))+IF(ISERROR(VLOOKUP($C185,'LINHA 5'!$C$6:$BM$145,'Carga People'!X$2,0)),0,VLOOKUP($C185,'LINHA 5'!$C$6:$BM$145,'Carga People'!X$2,0))</f>
        <v>0</v>
      </c>
      <c r="Y185" s="140">
        <f>IF(ISERROR(VLOOKUP($C185,'LINHA 4'!$C$6:$BM$75,'Carga People'!Y$2,0)),0,VLOOKUP($C185,'LINHA 4'!$C$6:$BM$75,'Carga People'!Y$2,0))+IF(ISERROR(VLOOKUP($C185,'LINHA 5'!$C$6:$BM$145,'Carga People'!Y$2,0)),0,VLOOKUP($C185,'LINHA 5'!$C$6:$BM$145,'Carga People'!Y$2,0))</f>
        <v>0</v>
      </c>
      <c r="Z185" s="140">
        <f>IF(ISERROR(VLOOKUP($C185,'LINHA 4'!$C$6:$BM$75,'Carga People'!Z$2,0)),0,VLOOKUP($C185,'LINHA 4'!$C$6:$BM$75,'Carga People'!Z$2,0))+IF(ISERROR(VLOOKUP($C185,'LINHA 5'!$C$6:$BM$145,'Carga People'!Z$2,0)),0,VLOOKUP($C185,'LINHA 5'!$C$6:$BM$145,'Carga People'!Z$2,0))</f>
        <v>0</v>
      </c>
      <c r="AA185" s="140">
        <f>IF(ISERROR(VLOOKUP($C185,'LINHA 4'!$C$6:$BM$75,'Carga People'!AA$2,0)),0,VLOOKUP($C185,'LINHA 4'!$C$6:$BM$75,'Carga People'!AA$2,0))+IF(ISERROR(VLOOKUP($C185,'LINHA 5'!$C$6:$BM$145,'Carga People'!AA$2,0)),0,VLOOKUP($C185,'LINHA 5'!$C$6:$BM$145,'Carga People'!AA$2,0))</f>
        <v>0</v>
      </c>
      <c r="AB185" s="140">
        <f>IF(ISERROR(VLOOKUP($C185,'LINHA 4'!$C$6:$BM$75,'Carga People'!AB$2,0)),0,VLOOKUP($C185,'LINHA 4'!$C$6:$BM$75,'Carga People'!AB$2,0))+IF(ISERROR(VLOOKUP($C185,'LINHA 5'!$C$6:$BM$145,'Carga People'!AB$2,0)),0,VLOOKUP($C185,'LINHA 5'!$C$6:$BM$145,'Carga People'!AB$2,0))</f>
        <v>0</v>
      </c>
      <c r="AC185" s="140">
        <f>IF(ISERROR(VLOOKUP($C185,'LINHA 4'!$C$6:$BM$75,'Carga People'!AC$2,0)),0,VLOOKUP($C185,'LINHA 4'!$C$6:$BM$75,'Carga People'!AC$2,0))+IF(ISERROR(VLOOKUP($C185,'LINHA 5'!$C$6:$BM$145,'Carga People'!AC$2,0)),0,VLOOKUP($C185,'LINHA 5'!$C$6:$BM$145,'Carga People'!AC$2,0))</f>
        <v>0</v>
      </c>
      <c r="AD185" s="140">
        <f>IF(ISERROR(VLOOKUP($C185,'LINHA 4'!$C$6:$BM$75,'Carga People'!AD$2,0)),0,VLOOKUP($C185,'LINHA 4'!$C$6:$BM$75,'Carga People'!AD$2,0))+IF(ISERROR(VLOOKUP($C185,'LINHA 5'!$C$6:$BM$145,'Carga People'!AD$2,0)),0,VLOOKUP($C185,'LINHA 5'!$C$6:$BM$145,'Carga People'!AD$2,0))</f>
        <v>0</v>
      </c>
      <c r="AE185" s="140">
        <f>IF(ISERROR(VLOOKUP($C185,'LINHA 4'!$C$6:$BM$75,'Carga People'!AE$2,0)),0,VLOOKUP($C185,'LINHA 4'!$C$6:$BM$75,'Carga People'!AE$2,0))+IF(ISERROR(VLOOKUP($C185,'LINHA 5'!$C$6:$BM$145,'Carga People'!AE$2,0)),0,VLOOKUP($C185,'LINHA 5'!$C$6:$BM$145,'Carga People'!AE$2,0))</f>
        <v>0</v>
      </c>
      <c r="AF185" s="140">
        <f>IF(ISERROR(VLOOKUP($C185,'LINHA 4'!$C$6:$BM$75,'Carga People'!AF$2,0)),0,VLOOKUP($C185,'LINHA 4'!$C$6:$BM$75,'Carga People'!AF$2,0))+IF(ISERROR(VLOOKUP($C185,'LINHA 5'!$C$6:$BM$145,'Carga People'!AF$2,0)),0,VLOOKUP($C185,'LINHA 5'!$C$6:$BM$145,'Carga People'!AF$2,0))</f>
        <v>0</v>
      </c>
      <c r="AG185" s="140">
        <f>IF(ISERROR(VLOOKUP($C185,'LINHA 4'!$C$6:$BM$75,'Carga People'!AG$2,0)),0,VLOOKUP($C185,'LINHA 4'!$C$6:$BM$75,'Carga People'!AG$2,0))+IF(ISERROR(VLOOKUP($C185,'LINHA 5'!$C$6:$BM$145,'Carga People'!AG$2,0)),0,VLOOKUP($C185,'LINHA 5'!$C$6:$BM$145,'Carga People'!AG$2,0))</f>
        <v>0</v>
      </c>
      <c r="AH185" s="140">
        <f>IF(ISERROR(VLOOKUP($C185,'LINHA 4'!$C$6:$BM$75,'Carga People'!AH$2,0)),0,VLOOKUP($C185,'LINHA 4'!$C$6:$BM$75,'Carga People'!AH$2,0))+IF(ISERROR(VLOOKUP($C185,'LINHA 5'!$C$6:$BM$145,'Carga People'!AH$2,0)),0,VLOOKUP($C185,'LINHA 5'!$C$6:$BM$145,'Carga People'!AH$2,0))</f>
        <v>0</v>
      </c>
      <c r="AI185" s="140">
        <f>IF(ISERROR(VLOOKUP($C185,'LINHA 4'!$C$6:$BM$75,'Carga People'!AI$2,0)),0,VLOOKUP($C185,'LINHA 4'!$C$6:$BM$75,'Carga People'!AI$2,0))+IF(ISERROR(VLOOKUP($C185,'LINHA 5'!$C$6:$BM$145,'Carga People'!AI$2,0)),0,VLOOKUP($C185,'LINHA 5'!$C$6:$BM$145,'Carga People'!AI$2,0))</f>
        <v>0</v>
      </c>
      <c r="AJ185" s="140">
        <f>IF(ISERROR(VLOOKUP($C185,'LINHA 4'!$C$6:$BM$75,'Carga People'!AJ$2,0)),0,VLOOKUP($C185,'LINHA 4'!$C$6:$BM$75,'Carga People'!AJ$2,0))+IF(ISERROR(VLOOKUP($C185,'LINHA 5'!$C$6:$BM$145,'Carga People'!AJ$2,0)),0,VLOOKUP($C185,'LINHA 5'!$C$6:$BM$145,'Carga People'!AJ$2,0))</f>
        <v>0</v>
      </c>
      <c r="AK185" s="140">
        <f>IF(ISERROR(VLOOKUP($C185,'LINHA 4'!$C$6:$BM$75,'Carga People'!AK$2,0)),0,VLOOKUP($C185,'LINHA 4'!$C$6:$BM$75,'Carga People'!AK$2,0))+IF(ISERROR(VLOOKUP($C185,'LINHA 5'!$C$6:$BM$145,'Carga People'!AK$2,0)),0,VLOOKUP($C185,'LINHA 5'!$C$6:$BM$145,'Carga People'!AK$2,0))</f>
        <v>0</v>
      </c>
      <c r="AL185" s="140">
        <f>IF(ISERROR(VLOOKUP($C185,'LINHA 4'!$C$6:$BM$75,'Carga People'!AL$2,0)),0,VLOOKUP($C185,'LINHA 4'!$C$6:$BM$75,'Carga People'!AL$2,0))+IF(ISERROR(VLOOKUP($C185,'LINHA 5'!$C$6:$BM$145,'Carga People'!AL$2,0)),0,VLOOKUP($C185,'LINHA 5'!$C$6:$BM$145,'Carga People'!AL$2,0))</f>
        <v>0</v>
      </c>
      <c r="AM185" s="140">
        <f>IF(ISERROR(VLOOKUP($C185,'LINHA 4'!$C$6:$BM$75,'Carga People'!AM$2,0)),0,VLOOKUP($C185,'LINHA 4'!$C$6:$BM$75,'Carga People'!AM$2,0))+IF(ISERROR(VLOOKUP($C185,'LINHA 5'!$C$6:$BM$145,'Carga People'!AM$2,0)),0,VLOOKUP($C185,'LINHA 5'!$C$6:$BM$145,'Carga People'!AM$2,0))</f>
        <v>0</v>
      </c>
      <c r="AN185" s="140">
        <f>IF(ISERROR(VLOOKUP($C185,'LINHA 4'!$C$6:$BM$75,'Carga People'!AN$2,0)),0,VLOOKUP($C185,'LINHA 4'!$C$6:$BM$75,'Carga People'!AN$2,0))+IF(ISERROR(VLOOKUP($C185,'LINHA 5'!$C$6:$BM$145,'Carga People'!AN$2,0)),0,VLOOKUP($C185,'LINHA 5'!$C$6:$BM$145,'Carga People'!AN$2,0))</f>
        <v>0</v>
      </c>
      <c r="AO185" s="140">
        <f>IF(ISERROR(VLOOKUP($C185,'LINHA 4'!$C$6:$BM$75,'Carga People'!AO$2,0)),0,VLOOKUP($C185,'LINHA 4'!$C$6:$BM$75,'Carga People'!AO$2,0))+IF(ISERROR(VLOOKUP($C185,'LINHA 5'!$C$6:$BM$145,'Carga People'!AO$2,0)),0,VLOOKUP($C185,'LINHA 5'!$C$6:$BM$145,'Carga People'!AO$2,0))</f>
        <v>0</v>
      </c>
      <c r="AP185" s="140">
        <f>IF(ISERROR(VLOOKUP($C185,'LINHA 4'!$C$6:$BM$75,'Carga People'!AP$2,0)),0,VLOOKUP($C185,'LINHA 4'!$C$6:$BM$75,'Carga People'!AP$2,0))+IF(ISERROR(VLOOKUP($C185,'LINHA 5'!$C$6:$BM$145,'Carga People'!AP$2,0)),0,VLOOKUP($C185,'LINHA 5'!$C$6:$BM$145,'Carga People'!AP$2,0))</f>
        <v>0</v>
      </c>
      <c r="AQ185" s="140">
        <f>IF(ISERROR(VLOOKUP($C185,'LINHA 4'!$C$6:$BM$75,'Carga People'!AQ$2,0)),0,VLOOKUP($C185,'LINHA 4'!$C$6:$BM$75,'Carga People'!AQ$2,0))+IF(ISERROR(VLOOKUP($C185,'LINHA 5'!$C$6:$BM$145,'Carga People'!AQ$2,0)),0,VLOOKUP($C185,'LINHA 5'!$C$6:$BM$145,'Carga People'!AQ$2,0))</f>
        <v>0</v>
      </c>
      <c r="AR185" s="140">
        <f>IF(ISERROR(VLOOKUP($C185,'LINHA 4'!$C$6:$BM$75,'Carga People'!AR$2,0)),0,VLOOKUP($C185,'LINHA 4'!$C$6:$BM$75,'Carga People'!AR$2,0))+IF(ISERROR(VLOOKUP($C185,'LINHA 5'!$C$6:$BM$145,'Carga People'!AR$2,0)),0,VLOOKUP($C185,'LINHA 5'!$C$6:$BM$145,'Carga People'!AR$2,0))</f>
        <v>0</v>
      </c>
      <c r="AS185" s="140">
        <f>IF(ISERROR(VLOOKUP($C185,'LINHA 4'!$C$6:$BM$75,'Carga People'!AS$2,0)),0,VLOOKUP($C185,'LINHA 4'!$C$6:$BM$75,'Carga People'!AS$2,0))+IF(ISERROR(VLOOKUP($C185,'LINHA 5'!$C$6:$BM$145,'Carga People'!AS$2,0)),0,VLOOKUP($C185,'LINHA 5'!$C$6:$BM$145,'Carga People'!AS$2,0))</f>
        <v>0</v>
      </c>
      <c r="AT185" s="140">
        <f t="array" ref="AT185">IF(ISERROR(VLOOKUP($C185,'LINHA 4'!$C$6:$BM$52,'Carga People'!AT$2,0)),0,VLOOKUP($C185,'LINHA 4'!$C$6:$BM$52,'Carga People'!AT$2,0))</f>
        <v>0</v>
      </c>
      <c r="AU185" s="367">
        <f t="shared" si="26"/>
        <v>0</v>
      </c>
      <c r="AV185" s="780" t="str">
        <f t="shared" si="25"/>
        <v/>
      </c>
      <c r="AW185" s="90">
        <f>IF(D185="","",VLOOKUP(D185,MI_ME!$D$5:$AQ$336,39,0))</f>
        <v>0</v>
      </c>
      <c r="AX185" s="660"/>
    </row>
    <row r="186" spans="1:50" ht="18" customHeight="1" x14ac:dyDescent="0.3">
      <c r="A186" s="1792"/>
      <c r="B186" s="770" t="s">
        <v>351</v>
      </c>
      <c r="C186" s="770" t="s">
        <v>483</v>
      </c>
      <c r="D186" s="771" t="s">
        <v>477</v>
      </c>
      <c r="E186" s="1459" t="s">
        <v>888</v>
      </c>
      <c r="F186" s="770" t="s">
        <v>15</v>
      </c>
      <c r="G186" s="136"/>
      <c r="H186" s="137"/>
      <c r="I186" s="138"/>
      <c r="J186" s="139">
        <f>IF(ISERROR(VLOOKUP($C186,'LINHA 4'!$C$6:$BM$75,'Carga People'!J$2,0)),0,VLOOKUP($C186,'LINHA 4'!$C$6:$BM$75,'Carga People'!J$2,0))+IF(ISERROR(VLOOKUP($C186,'LINHA 5'!$C$6:$BM$145,'Carga People'!J$2,0)),0,VLOOKUP($C186,'LINHA 5'!$C$6:$BM$145,'Carga People'!J$2,0))</f>
        <v>0</v>
      </c>
      <c r="K186" s="140">
        <f>IF(ISERROR(VLOOKUP($C186,'LINHA 4'!$C$6:$BM$75,'Carga People'!K$2,0)),0,VLOOKUP($C186,'LINHA 4'!$C$6:$BM$75,'Carga People'!K$2,0))+IF(ISERROR(VLOOKUP($C186,'LINHA 5'!$C$6:$BM$145,'Carga People'!K$2,0)),0,VLOOKUP($C186,'LINHA 5'!$C$6:$BM$145,'Carga People'!K$2,0))</f>
        <v>0</v>
      </c>
      <c r="L186" s="140">
        <f>IF(ISERROR(VLOOKUP($C186,'LINHA 4'!$C$6:$BM$75,'Carga People'!L$2,0)),0,VLOOKUP($C186,'LINHA 4'!$C$6:$BM$75,'Carga People'!L$2,0))+IF(ISERROR(VLOOKUP($C186,'LINHA 5'!$C$6:$BM$145,'Carga People'!L$2,0)),0,VLOOKUP($C186,'LINHA 5'!$C$6:$BM$145,'Carga People'!L$2,0))</f>
        <v>0</v>
      </c>
      <c r="M186" s="140">
        <f>IF(ISERROR(VLOOKUP($C186,'LINHA 4'!$C$6:$BM$75,'Carga People'!M$2,0)),0,VLOOKUP($C186,'LINHA 4'!$C$6:$BM$75,'Carga People'!M$2,0))+IF(ISERROR(VLOOKUP($C186,'LINHA 5'!$C$6:$BM$145,'Carga People'!M$2,0)),0,VLOOKUP($C186,'LINHA 5'!$C$6:$BM$145,'Carga People'!M$2,0))</f>
        <v>0</v>
      </c>
      <c r="N186" s="140">
        <f>IF(ISERROR(VLOOKUP($C186,'LINHA 4'!$C$6:$BM$75,'Carga People'!N$2,0)),0,VLOOKUP($C186,'LINHA 4'!$C$6:$BM$75,'Carga People'!N$2,0))+IF(ISERROR(VLOOKUP($C186,'LINHA 5'!$C$6:$BM$145,'Carga People'!N$2,0)),0,VLOOKUP($C186,'LINHA 5'!$C$6:$BM$145,'Carga People'!N$2,0))</f>
        <v>0</v>
      </c>
      <c r="O186" s="140">
        <f>IF(ISERROR(VLOOKUP($C186,'LINHA 4'!$C$6:$BM$75,'Carga People'!O$2,0)),0,VLOOKUP($C186,'LINHA 4'!$C$6:$BM$75,'Carga People'!O$2,0))+IF(ISERROR(VLOOKUP($C186,'LINHA 5'!$C$6:$BM$145,'Carga People'!O$2,0)),0,VLOOKUP($C186,'LINHA 5'!$C$6:$BM$145,'Carga People'!O$2,0))</f>
        <v>0</v>
      </c>
      <c r="P186" s="140">
        <f>IF(ISERROR(VLOOKUP($C186,'LINHA 4'!$C$6:$BM$75,'Carga People'!P$2,0)),0,VLOOKUP($C186,'LINHA 4'!$C$6:$BM$75,'Carga People'!P$2,0))+IF(ISERROR(VLOOKUP($C186,'LINHA 5'!$C$6:$BM$145,'Carga People'!P$2,0)),0,VLOOKUP($C186,'LINHA 5'!$C$6:$BM$145,'Carga People'!P$2,0))</f>
        <v>0</v>
      </c>
      <c r="Q186" s="140">
        <f>IF(ISERROR(VLOOKUP($C186,'LINHA 4'!$C$6:$BM$75,'Carga People'!Q$2,0)),0,VLOOKUP($C186,'LINHA 4'!$C$6:$BM$75,'Carga People'!Q$2,0))+IF(ISERROR(VLOOKUP($C186,'LINHA 5'!$C$6:$BM$145,'Carga People'!Q$2,0)),0,VLOOKUP($C186,'LINHA 5'!$C$6:$BM$145,'Carga People'!Q$2,0))</f>
        <v>0</v>
      </c>
      <c r="R186" s="140">
        <f>IF(ISERROR(VLOOKUP($C186,'LINHA 4'!$C$6:$BM$75,'Carga People'!R$2,0)),0,VLOOKUP($C186,'LINHA 4'!$C$6:$BM$75,'Carga People'!R$2,0))+IF(ISERROR(VLOOKUP($C186,'LINHA 5'!$C$6:$BM$145,'Carga People'!R$2,0)),0,VLOOKUP($C186,'LINHA 5'!$C$6:$BM$145,'Carga People'!R$2,0))</f>
        <v>0</v>
      </c>
      <c r="S186" s="140">
        <f>IF(ISERROR(VLOOKUP($C186,'LINHA 4'!$C$6:$BM$75,'Carga People'!S$2,0)),0,VLOOKUP($C186,'LINHA 4'!$C$6:$BM$75,'Carga People'!S$2,0))+IF(ISERROR(VLOOKUP($C186,'LINHA 5'!$C$6:$BM$145,'Carga People'!S$2,0)),0,VLOOKUP($C186,'LINHA 5'!$C$6:$BM$145,'Carga People'!S$2,0))</f>
        <v>0</v>
      </c>
      <c r="T186" s="140">
        <f>IF(ISERROR(VLOOKUP($C186,'LINHA 4'!$C$6:$BM$75,'Carga People'!T$2,0)),0,VLOOKUP($C186,'LINHA 4'!$C$6:$BM$75,'Carga People'!T$2,0))+IF(ISERROR(VLOOKUP($C186,'LINHA 5'!$C$6:$BM$145,'Carga People'!T$2,0)),0,VLOOKUP($C186,'LINHA 5'!$C$6:$BM$145,'Carga People'!T$2,0))</f>
        <v>0</v>
      </c>
      <c r="U186" s="140">
        <f>IF(ISERROR(VLOOKUP($C186,'LINHA 4'!$C$6:$BM$75,'Carga People'!U$2,0)),0,VLOOKUP($C186,'LINHA 4'!$C$6:$BM$75,'Carga People'!U$2,0))+IF(ISERROR(VLOOKUP($C186,'LINHA 5'!$C$6:$BM$145,'Carga People'!U$2,0)),0,VLOOKUP($C186,'LINHA 5'!$C$6:$BM$145,'Carga People'!U$2,0))</f>
        <v>0</v>
      </c>
      <c r="V186" s="140">
        <f>IF(ISERROR(VLOOKUP($C186,'LINHA 4'!$C$6:$BM$75,'Carga People'!V$2,0)),0,VLOOKUP($C186,'LINHA 4'!$C$6:$BM$75,'Carga People'!V$2,0))+IF(ISERROR(VLOOKUP($C186,'LINHA 5'!$C$6:$BM$145,'Carga People'!V$2,0)),0,VLOOKUP($C186,'LINHA 5'!$C$6:$BM$145,'Carga People'!V$2,0))</f>
        <v>0</v>
      </c>
      <c r="W186" s="140">
        <f>IF(ISERROR(VLOOKUP($C186,'LINHA 4'!$C$6:$BM$75,'Carga People'!W$2,0)),0,VLOOKUP($C186,'LINHA 4'!$C$6:$BM$75,'Carga People'!W$2,0))+IF(ISERROR(VLOOKUP($C186,'LINHA 5'!$C$6:$BM$145,'Carga People'!W$2,0)),0,VLOOKUP($C186,'LINHA 5'!$C$6:$BM$145,'Carga People'!W$2,0))</f>
        <v>0</v>
      </c>
      <c r="X186" s="140">
        <f>IF(ISERROR(VLOOKUP($C186,'LINHA 4'!$C$6:$BM$75,'Carga People'!X$2,0)),0,VLOOKUP($C186,'LINHA 4'!$C$6:$BM$75,'Carga People'!X$2,0))+IF(ISERROR(VLOOKUP($C186,'LINHA 5'!$C$6:$BM$145,'Carga People'!X$2,0)),0,VLOOKUP($C186,'LINHA 5'!$C$6:$BM$145,'Carga People'!X$2,0))</f>
        <v>0</v>
      </c>
      <c r="Y186" s="140">
        <f>IF(ISERROR(VLOOKUP($C186,'LINHA 4'!$C$6:$BM$75,'Carga People'!Y$2,0)),0,VLOOKUP($C186,'LINHA 4'!$C$6:$BM$75,'Carga People'!Y$2,0))+IF(ISERROR(VLOOKUP($C186,'LINHA 5'!$C$6:$BM$145,'Carga People'!Y$2,0)),0,VLOOKUP($C186,'LINHA 5'!$C$6:$BM$145,'Carga People'!Y$2,0))</f>
        <v>0</v>
      </c>
      <c r="Z186" s="140">
        <f>IF(ISERROR(VLOOKUP($C186,'LINHA 4'!$C$6:$BM$75,'Carga People'!Z$2,0)),0,VLOOKUP($C186,'LINHA 4'!$C$6:$BM$75,'Carga People'!Z$2,0))+IF(ISERROR(VLOOKUP($C186,'LINHA 5'!$C$6:$BM$145,'Carga People'!Z$2,0)),0,VLOOKUP($C186,'LINHA 5'!$C$6:$BM$145,'Carga People'!Z$2,0))</f>
        <v>0</v>
      </c>
      <c r="AA186" s="140">
        <f>IF(ISERROR(VLOOKUP($C186,'LINHA 4'!$C$6:$BM$75,'Carga People'!AA$2,0)),0,VLOOKUP($C186,'LINHA 4'!$C$6:$BM$75,'Carga People'!AA$2,0))+IF(ISERROR(VLOOKUP($C186,'LINHA 5'!$C$6:$BM$145,'Carga People'!AA$2,0)),0,VLOOKUP($C186,'LINHA 5'!$C$6:$BM$145,'Carga People'!AA$2,0))</f>
        <v>0</v>
      </c>
      <c r="AB186" s="140">
        <f>IF(ISERROR(VLOOKUP($C186,'LINHA 4'!$C$6:$BM$75,'Carga People'!AB$2,0)),0,VLOOKUP($C186,'LINHA 4'!$C$6:$BM$75,'Carga People'!AB$2,0))+IF(ISERROR(VLOOKUP($C186,'LINHA 5'!$C$6:$BM$145,'Carga People'!AB$2,0)),0,VLOOKUP($C186,'LINHA 5'!$C$6:$BM$145,'Carga People'!AB$2,0))</f>
        <v>0</v>
      </c>
      <c r="AC186" s="140">
        <f>IF(ISERROR(VLOOKUP($C186,'LINHA 4'!$C$6:$BM$75,'Carga People'!AC$2,0)),0,VLOOKUP($C186,'LINHA 4'!$C$6:$BM$75,'Carga People'!AC$2,0))+IF(ISERROR(VLOOKUP($C186,'LINHA 5'!$C$6:$BM$145,'Carga People'!AC$2,0)),0,VLOOKUP($C186,'LINHA 5'!$C$6:$BM$145,'Carga People'!AC$2,0))</f>
        <v>0</v>
      </c>
      <c r="AD186" s="140">
        <f>IF(ISERROR(VLOOKUP($C186,'LINHA 4'!$C$6:$BM$75,'Carga People'!AD$2,0)),0,VLOOKUP($C186,'LINHA 4'!$C$6:$BM$75,'Carga People'!AD$2,0))+IF(ISERROR(VLOOKUP($C186,'LINHA 5'!$C$6:$BM$145,'Carga People'!AD$2,0)),0,VLOOKUP($C186,'LINHA 5'!$C$6:$BM$145,'Carga People'!AD$2,0))</f>
        <v>0</v>
      </c>
      <c r="AE186" s="140">
        <f>IF(ISERROR(VLOOKUP($C186,'LINHA 4'!$C$6:$BM$75,'Carga People'!AE$2,0)),0,VLOOKUP($C186,'LINHA 4'!$C$6:$BM$75,'Carga People'!AE$2,0))+IF(ISERROR(VLOOKUP($C186,'LINHA 5'!$C$6:$BM$145,'Carga People'!AE$2,0)),0,VLOOKUP($C186,'LINHA 5'!$C$6:$BM$145,'Carga People'!AE$2,0))</f>
        <v>0</v>
      </c>
      <c r="AF186" s="140">
        <f>IF(ISERROR(VLOOKUP($C186,'LINHA 4'!$C$6:$BM$75,'Carga People'!AF$2,0)),0,VLOOKUP($C186,'LINHA 4'!$C$6:$BM$75,'Carga People'!AF$2,0))+IF(ISERROR(VLOOKUP($C186,'LINHA 5'!$C$6:$BM$145,'Carga People'!AF$2,0)),0,VLOOKUP($C186,'LINHA 5'!$C$6:$BM$145,'Carga People'!AF$2,0))</f>
        <v>0</v>
      </c>
      <c r="AG186" s="140">
        <f>IF(ISERROR(VLOOKUP($C186,'LINHA 4'!$C$6:$BM$75,'Carga People'!AG$2,0)),0,VLOOKUP($C186,'LINHA 4'!$C$6:$BM$75,'Carga People'!AG$2,0))+IF(ISERROR(VLOOKUP($C186,'LINHA 5'!$C$6:$BM$145,'Carga People'!AG$2,0)),0,VLOOKUP($C186,'LINHA 5'!$C$6:$BM$145,'Carga People'!AG$2,0))</f>
        <v>0</v>
      </c>
      <c r="AH186" s="140">
        <f>IF(ISERROR(VLOOKUP($C186,'LINHA 4'!$C$6:$BM$75,'Carga People'!AH$2,0)),0,VLOOKUP($C186,'LINHA 4'!$C$6:$BM$75,'Carga People'!AH$2,0))+IF(ISERROR(VLOOKUP($C186,'LINHA 5'!$C$6:$BM$145,'Carga People'!AH$2,0)),0,VLOOKUP($C186,'LINHA 5'!$C$6:$BM$145,'Carga People'!AH$2,0))</f>
        <v>0</v>
      </c>
      <c r="AI186" s="140">
        <f>IF(ISERROR(VLOOKUP($C186,'LINHA 4'!$C$6:$BM$75,'Carga People'!AI$2,0)),0,VLOOKUP($C186,'LINHA 4'!$C$6:$BM$75,'Carga People'!AI$2,0))+IF(ISERROR(VLOOKUP($C186,'LINHA 5'!$C$6:$BM$145,'Carga People'!AI$2,0)),0,VLOOKUP($C186,'LINHA 5'!$C$6:$BM$145,'Carga People'!AI$2,0))</f>
        <v>0</v>
      </c>
      <c r="AJ186" s="140">
        <f>IF(ISERROR(VLOOKUP($C186,'LINHA 4'!$C$6:$BM$75,'Carga People'!AJ$2,0)),0,VLOOKUP($C186,'LINHA 4'!$C$6:$BM$75,'Carga People'!AJ$2,0))+IF(ISERROR(VLOOKUP($C186,'LINHA 5'!$C$6:$BM$145,'Carga People'!AJ$2,0)),0,VLOOKUP($C186,'LINHA 5'!$C$6:$BM$145,'Carga People'!AJ$2,0))</f>
        <v>0</v>
      </c>
      <c r="AK186" s="140">
        <f>IF(ISERROR(VLOOKUP($C186,'LINHA 4'!$C$6:$BM$75,'Carga People'!AK$2,0)),0,VLOOKUP($C186,'LINHA 4'!$C$6:$BM$75,'Carga People'!AK$2,0))+IF(ISERROR(VLOOKUP($C186,'LINHA 5'!$C$6:$BM$145,'Carga People'!AK$2,0)),0,VLOOKUP($C186,'LINHA 5'!$C$6:$BM$145,'Carga People'!AK$2,0))</f>
        <v>0</v>
      </c>
      <c r="AL186" s="140">
        <f>IF(ISERROR(VLOOKUP($C186,'LINHA 4'!$C$6:$BM$75,'Carga People'!AL$2,0)),0,VLOOKUP($C186,'LINHA 4'!$C$6:$BM$75,'Carga People'!AL$2,0))+IF(ISERROR(VLOOKUP($C186,'LINHA 5'!$C$6:$BM$145,'Carga People'!AL$2,0)),0,VLOOKUP($C186,'LINHA 5'!$C$6:$BM$145,'Carga People'!AL$2,0))</f>
        <v>0</v>
      </c>
      <c r="AM186" s="140">
        <f>IF(ISERROR(VLOOKUP($C186,'LINHA 4'!$C$6:$BM$75,'Carga People'!AM$2,0)),0,VLOOKUP($C186,'LINHA 4'!$C$6:$BM$75,'Carga People'!AM$2,0))+IF(ISERROR(VLOOKUP($C186,'LINHA 5'!$C$6:$BM$145,'Carga People'!AM$2,0)),0,VLOOKUP($C186,'LINHA 5'!$C$6:$BM$145,'Carga People'!AM$2,0))</f>
        <v>0</v>
      </c>
      <c r="AN186" s="140">
        <f>IF(ISERROR(VLOOKUP($C186,'LINHA 4'!$C$6:$BM$75,'Carga People'!AN$2,0)),0,VLOOKUP($C186,'LINHA 4'!$C$6:$BM$75,'Carga People'!AN$2,0))+IF(ISERROR(VLOOKUP($C186,'LINHA 5'!$C$6:$BM$145,'Carga People'!AN$2,0)),0,VLOOKUP($C186,'LINHA 5'!$C$6:$BM$145,'Carga People'!AN$2,0))</f>
        <v>0</v>
      </c>
      <c r="AO186" s="140">
        <f>IF(ISERROR(VLOOKUP($C186,'LINHA 4'!$C$6:$BM$75,'Carga People'!AO$2,0)),0,VLOOKUP($C186,'LINHA 4'!$C$6:$BM$75,'Carga People'!AO$2,0))+IF(ISERROR(VLOOKUP($C186,'LINHA 5'!$C$6:$BM$145,'Carga People'!AO$2,0)),0,VLOOKUP($C186,'LINHA 5'!$C$6:$BM$145,'Carga People'!AO$2,0))</f>
        <v>0</v>
      </c>
      <c r="AP186" s="140">
        <f>IF(ISERROR(VLOOKUP($C186,'LINHA 4'!$C$6:$BM$75,'Carga People'!AP$2,0)),0,VLOOKUP($C186,'LINHA 4'!$C$6:$BM$75,'Carga People'!AP$2,0))+IF(ISERROR(VLOOKUP($C186,'LINHA 5'!$C$6:$BM$145,'Carga People'!AP$2,0)),0,VLOOKUP($C186,'LINHA 5'!$C$6:$BM$145,'Carga People'!AP$2,0))</f>
        <v>0</v>
      </c>
      <c r="AQ186" s="140">
        <f>IF(ISERROR(VLOOKUP($C186,'LINHA 4'!$C$6:$BM$75,'Carga People'!AQ$2,0)),0,VLOOKUP($C186,'LINHA 4'!$C$6:$BM$75,'Carga People'!AQ$2,0))+IF(ISERROR(VLOOKUP($C186,'LINHA 5'!$C$6:$BM$145,'Carga People'!AQ$2,0)),0,VLOOKUP($C186,'LINHA 5'!$C$6:$BM$145,'Carga People'!AQ$2,0))</f>
        <v>0</v>
      </c>
      <c r="AR186" s="140">
        <f>IF(ISERROR(VLOOKUP($C186,'LINHA 4'!$C$6:$BM$75,'Carga People'!AR$2,0)),0,VLOOKUP($C186,'LINHA 4'!$C$6:$BM$75,'Carga People'!AR$2,0))+IF(ISERROR(VLOOKUP($C186,'LINHA 5'!$C$6:$BM$145,'Carga People'!AR$2,0)),0,VLOOKUP($C186,'LINHA 5'!$C$6:$BM$145,'Carga People'!AR$2,0))</f>
        <v>0</v>
      </c>
      <c r="AS186" s="140">
        <f>IF(ISERROR(VLOOKUP($C186,'LINHA 4'!$C$6:$BM$75,'Carga People'!AS$2,0)),0,VLOOKUP($C186,'LINHA 4'!$C$6:$BM$75,'Carga People'!AS$2,0))+IF(ISERROR(VLOOKUP($C186,'LINHA 5'!$C$6:$BM$145,'Carga People'!AS$2,0)),0,VLOOKUP($C186,'LINHA 5'!$C$6:$BM$145,'Carga People'!AS$2,0))</f>
        <v>0</v>
      </c>
      <c r="AT186" s="140">
        <f t="array" ref="AT186">IF(ISERROR(VLOOKUP($C186,'LINHA 4'!$C$6:$BM$52,'Carga People'!AT$2,0)),0,VLOOKUP($C186,'LINHA 4'!$C$6:$BM$52,'Carga People'!AT$2,0))</f>
        <v>0</v>
      </c>
      <c r="AU186" s="367">
        <f t="shared" si="26"/>
        <v>0</v>
      </c>
      <c r="AV186" s="780" t="str">
        <f t="shared" si="25"/>
        <v/>
      </c>
      <c r="AW186" s="90">
        <f>IF(D186="","",VLOOKUP(D186,MI_ME!$D$5:$AQ$336,39,0))</f>
        <v>0</v>
      </c>
      <c r="AX186" s="660"/>
    </row>
    <row r="187" spans="1:50" ht="18" customHeight="1" x14ac:dyDescent="0.3">
      <c r="A187" s="1792"/>
      <c r="B187" s="153" t="s">
        <v>319</v>
      </c>
      <c r="C187" s="153" t="s">
        <v>403</v>
      </c>
      <c r="D187" s="771" t="str">
        <f>LEFT(C187,11)</f>
        <v>63051NBA006</v>
      </c>
      <c r="E187" s="1457" t="s">
        <v>836</v>
      </c>
      <c r="F187" s="153" t="s">
        <v>15</v>
      </c>
      <c r="G187" s="136"/>
      <c r="H187" s="145"/>
      <c r="I187" s="138"/>
      <c r="J187" s="139">
        <f>IF(ISERROR(VLOOKUP($C187,'LINHA 4'!$C$6:$BM$75,'Carga People'!J$2,0)),0,VLOOKUP($C187,'LINHA 4'!$C$6:$BM$75,'Carga People'!J$2,0))+IF(ISERROR(VLOOKUP($C187,'LINHA 5'!$C$6:$BM$145,'Carga People'!J$2,0)),0,VLOOKUP($C187,'LINHA 5'!$C$6:$BM$145,'Carga People'!J$2,0))</f>
        <v>240</v>
      </c>
      <c r="K187" s="140">
        <f>IF(ISERROR(VLOOKUP($C187,'LINHA 4'!$C$6:$BM$75,'Carga People'!K$2,0)),0,VLOOKUP($C187,'LINHA 4'!$C$6:$BM$75,'Carga People'!K$2,0))+IF(ISERROR(VLOOKUP($C187,'LINHA 5'!$C$6:$BM$145,'Carga People'!K$2,0)),0,VLOOKUP($C187,'LINHA 5'!$C$6:$BM$145,'Carga People'!K$2,0))</f>
        <v>0</v>
      </c>
      <c r="L187" s="140">
        <f>IF(ISERROR(VLOOKUP($C187,'LINHA 4'!$C$6:$BM$75,'Carga People'!L$2,0)),0,VLOOKUP($C187,'LINHA 4'!$C$6:$BM$75,'Carga People'!L$2,0))+IF(ISERROR(VLOOKUP($C187,'LINHA 5'!$C$6:$BM$145,'Carga People'!L$2,0)),0,VLOOKUP($C187,'LINHA 5'!$C$6:$BM$145,'Carga People'!L$2,0))</f>
        <v>0</v>
      </c>
      <c r="M187" s="140">
        <f>IF(ISERROR(VLOOKUP($C187,'LINHA 4'!$C$6:$BM$75,'Carga People'!M$2,0)),0,VLOOKUP($C187,'LINHA 4'!$C$6:$BM$75,'Carga People'!M$2,0))+IF(ISERROR(VLOOKUP($C187,'LINHA 5'!$C$6:$BM$145,'Carga People'!M$2,0)),0,VLOOKUP($C187,'LINHA 5'!$C$6:$BM$145,'Carga People'!M$2,0))</f>
        <v>240</v>
      </c>
      <c r="N187" s="140">
        <f>IF(ISERROR(VLOOKUP($C187,'LINHA 4'!$C$6:$BM$75,'Carga People'!N$2,0)),0,VLOOKUP($C187,'LINHA 4'!$C$6:$BM$75,'Carga People'!N$2,0))+IF(ISERROR(VLOOKUP($C187,'LINHA 5'!$C$6:$BM$145,'Carga People'!N$2,0)),0,VLOOKUP($C187,'LINHA 5'!$C$6:$BM$145,'Carga People'!N$2,0))</f>
        <v>240</v>
      </c>
      <c r="O187" s="140">
        <f>IF(ISERROR(VLOOKUP($C187,'LINHA 4'!$C$6:$BM$75,'Carga People'!O$2,0)),0,VLOOKUP($C187,'LINHA 4'!$C$6:$BM$75,'Carga People'!O$2,0))+IF(ISERROR(VLOOKUP($C187,'LINHA 5'!$C$6:$BM$145,'Carga People'!O$2,0)),0,VLOOKUP($C187,'LINHA 5'!$C$6:$BM$145,'Carga People'!O$2,0))</f>
        <v>240</v>
      </c>
      <c r="P187" s="140">
        <f>IF(ISERROR(VLOOKUP($C187,'LINHA 4'!$C$6:$BM$75,'Carga People'!P$2,0)),0,VLOOKUP($C187,'LINHA 4'!$C$6:$BM$75,'Carga People'!P$2,0))+IF(ISERROR(VLOOKUP($C187,'LINHA 5'!$C$6:$BM$145,'Carga People'!P$2,0)),0,VLOOKUP($C187,'LINHA 5'!$C$6:$BM$145,'Carga People'!P$2,0))</f>
        <v>240</v>
      </c>
      <c r="Q187" s="140">
        <f>IF(ISERROR(VLOOKUP($C187,'LINHA 4'!$C$6:$BM$75,'Carga People'!Q$2,0)),0,VLOOKUP($C187,'LINHA 4'!$C$6:$BM$75,'Carga People'!Q$2,0))+IF(ISERROR(VLOOKUP($C187,'LINHA 5'!$C$6:$BM$145,'Carga People'!Q$2,0)),0,VLOOKUP($C187,'LINHA 5'!$C$6:$BM$145,'Carga People'!Q$2,0))</f>
        <v>240</v>
      </c>
      <c r="R187" s="140">
        <f>IF(ISERROR(VLOOKUP($C187,'LINHA 4'!$C$6:$BM$75,'Carga People'!R$2,0)),0,VLOOKUP($C187,'LINHA 4'!$C$6:$BM$75,'Carga People'!R$2,0))+IF(ISERROR(VLOOKUP($C187,'LINHA 5'!$C$6:$BM$145,'Carga People'!R$2,0)),0,VLOOKUP($C187,'LINHA 5'!$C$6:$BM$145,'Carga People'!R$2,0))</f>
        <v>0</v>
      </c>
      <c r="S187" s="140">
        <f>IF(ISERROR(VLOOKUP($C187,'LINHA 4'!$C$6:$BM$75,'Carga People'!S$2,0)),0,VLOOKUP($C187,'LINHA 4'!$C$6:$BM$75,'Carga People'!S$2,0))+IF(ISERROR(VLOOKUP($C187,'LINHA 5'!$C$6:$BM$145,'Carga People'!S$2,0)),0,VLOOKUP($C187,'LINHA 5'!$C$6:$BM$145,'Carga People'!S$2,0))</f>
        <v>0</v>
      </c>
      <c r="T187" s="140">
        <f>IF(ISERROR(VLOOKUP($C187,'LINHA 4'!$C$6:$BM$75,'Carga People'!T$2,0)),0,VLOOKUP($C187,'LINHA 4'!$C$6:$BM$75,'Carga People'!T$2,0))+IF(ISERROR(VLOOKUP($C187,'LINHA 5'!$C$6:$BM$145,'Carga People'!T$2,0)),0,VLOOKUP($C187,'LINHA 5'!$C$6:$BM$145,'Carga People'!T$2,0))</f>
        <v>240</v>
      </c>
      <c r="U187" s="140">
        <f>IF(ISERROR(VLOOKUP($C187,'LINHA 4'!$C$6:$BM$75,'Carga People'!U$2,0)),0,VLOOKUP($C187,'LINHA 4'!$C$6:$BM$75,'Carga People'!U$2,0))+IF(ISERROR(VLOOKUP($C187,'LINHA 5'!$C$6:$BM$145,'Carga People'!U$2,0)),0,VLOOKUP($C187,'LINHA 5'!$C$6:$BM$145,'Carga People'!U$2,0))</f>
        <v>240</v>
      </c>
      <c r="V187" s="140">
        <f>IF(ISERROR(VLOOKUP($C187,'LINHA 4'!$C$6:$BM$75,'Carga People'!V$2,0)),0,VLOOKUP($C187,'LINHA 4'!$C$6:$BM$75,'Carga People'!V$2,0))+IF(ISERROR(VLOOKUP($C187,'LINHA 5'!$C$6:$BM$145,'Carga People'!V$2,0)),0,VLOOKUP($C187,'LINHA 5'!$C$6:$BM$145,'Carga People'!V$2,0))</f>
        <v>240</v>
      </c>
      <c r="W187" s="140">
        <f>IF(ISERROR(VLOOKUP($C187,'LINHA 4'!$C$6:$BM$75,'Carga People'!W$2,0)),0,VLOOKUP($C187,'LINHA 4'!$C$6:$BM$75,'Carga People'!W$2,0))+IF(ISERROR(VLOOKUP($C187,'LINHA 5'!$C$6:$BM$145,'Carga People'!W$2,0)),0,VLOOKUP($C187,'LINHA 5'!$C$6:$BM$145,'Carga People'!W$2,0))</f>
        <v>240</v>
      </c>
      <c r="X187" s="140">
        <f>IF(ISERROR(VLOOKUP($C187,'LINHA 4'!$C$6:$BM$75,'Carga People'!X$2,0)),0,VLOOKUP($C187,'LINHA 4'!$C$6:$BM$75,'Carga People'!X$2,0))+IF(ISERROR(VLOOKUP($C187,'LINHA 5'!$C$6:$BM$145,'Carga People'!X$2,0)),0,VLOOKUP($C187,'LINHA 5'!$C$6:$BM$145,'Carga People'!X$2,0))</f>
        <v>240</v>
      </c>
      <c r="Y187" s="140">
        <f>IF(ISERROR(VLOOKUP($C187,'LINHA 4'!$C$6:$BM$75,'Carga People'!Y$2,0)),0,VLOOKUP($C187,'LINHA 4'!$C$6:$BM$75,'Carga People'!Y$2,0))+IF(ISERROR(VLOOKUP($C187,'LINHA 5'!$C$6:$BM$145,'Carga People'!Y$2,0)),0,VLOOKUP($C187,'LINHA 5'!$C$6:$BM$145,'Carga People'!Y$2,0))</f>
        <v>0</v>
      </c>
      <c r="Z187" s="140">
        <f>IF(ISERROR(VLOOKUP($C187,'LINHA 4'!$C$6:$BM$75,'Carga People'!Z$2,0)),0,VLOOKUP($C187,'LINHA 4'!$C$6:$BM$75,'Carga People'!Z$2,0))+IF(ISERROR(VLOOKUP($C187,'LINHA 5'!$C$6:$BM$145,'Carga People'!Z$2,0)),0,VLOOKUP($C187,'LINHA 5'!$C$6:$BM$145,'Carga People'!Z$2,0))</f>
        <v>0</v>
      </c>
      <c r="AA187" s="140">
        <f>IF(ISERROR(VLOOKUP($C187,'LINHA 4'!$C$6:$BM$75,'Carga People'!AA$2,0)),0,VLOOKUP($C187,'LINHA 4'!$C$6:$BM$75,'Carga People'!AA$2,0))+IF(ISERROR(VLOOKUP($C187,'LINHA 5'!$C$6:$BM$145,'Carga People'!AA$2,0)),0,VLOOKUP($C187,'LINHA 5'!$C$6:$BM$145,'Carga People'!AA$2,0))</f>
        <v>240</v>
      </c>
      <c r="AB187" s="140">
        <f>IF(ISERROR(VLOOKUP($C187,'LINHA 4'!$C$6:$BM$75,'Carga People'!AB$2,0)),0,VLOOKUP($C187,'LINHA 4'!$C$6:$BM$75,'Carga People'!AB$2,0))+IF(ISERROR(VLOOKUP($C187,'LINHA 5'!$C$6:$BM$145,'Carga People'!AB$2,0)),0,VLOOKUP($C187,'LINHA 5'!$C$6:$BM$145,'Carga People'!AB$2,0))</f>
        <v>240</v>
      </c>
      <c r="AC187" s="140">
        <f>IF(ISERROR(VLOOKUP($C187,'LINHA 4'!$C$6:$BM$75,'Carga People'!AC$2,0)),0,VLOOKUP($C187,'LINHA 4'!$C$6:$BM$75,'Carga People'!AC$2,0))+IF(ISERROR(VLOOKUP($C187,'LINHA 5'!$C$6:$BM$145,'Carga People'!AC$2,0)),0,VLOOKUP($C187,'LINHA 5'!$C$6:$BM$145,'Carga People'!AC$2,0))</f>
        <v>240</v>
      </c>
      <c r="AD187" s="140">
        <f>IF(ISERROR(VLOOKUP($C187,'LINHA 4'!$C$6:$BM$75,'Carga People'!AD$2,0)),0,VLOOKUP($C187,'LINHA 4'!$C$6:$BM$75,'Carga People'!AD$2,0))+IF(ISERROR(VLOOKUP($C187,'LINHA 5'!$C$6:$BM$145,'Carga People'!AD$2,0)),0,VLOOKUP($C187,'LINHA 5'!$C$6:$BM$145,'Carga People'!AD$2,0))</f>
        <v>240</v>
      </c>
      <c r="AE187" s="140">
        <f>IF(ISERROR(VLOOKUP($C187,'LINHA 4'!$C$6:$BM$75,'Carga People'!AE$2,0)),0,VLOOKUP($C187,'LINHA 4'!$C$6:$BM$75,'Carga People'!AE$2,0))+IF(ISERROR(VLOOKUP($C187,'LINHA 5'!$C$6:$BM$145,'Carga People'!AE$2,0)),0,VLOOKUP($C187,'LINHA 5'!$C$6:$BM$145,'Carga People'!AE$2,0))</f>
        <v>240</v>
      </c>
      <c r="AF187" s="140">
        <f>IF(ISERROR(VLOOKUP($C187,'LINHA 4'!$C$6:$BM$75,'Carga People'!AF$2,0)),0,VLOOKUP($C187,'LINHA 4'!$C$6:$BM$75,'Carga People'!AF$2,0))+IF(ISERROR(VLOOKUP($C187,'LINHA 5'!$C$6:$BM$145,'Carga People'!AF$2,0)),0,VLOOKUP($C187,'LINHA 5'!$C$6:$BM$145,'Carga People'!AF$2,0))</f>
        <v>0</v>
      </c>
      <c r="AG187" s="140">
        <f>IF(ISERROR(VLOOKUP($C187,'LINHA 4'!$C$6:$BM$75,'Carga People'!AG$2,0)),0,VLOOKUP($C187,'LINHA 4'!$C$6:$BM$75,'Carga People'!AG$2,0))+IF(ISERROR(VLOOKUP($C187,'LINHA 5'!$C$6:$BM$145,'Carga People'!AG$2,0)),0,VLOOKUP($C187,'LINHA 5'!$C$6:$BM$145,'Carga People'!AG$2,0))</f>
        <v>0</v>
      </c>
      <c r="AH187" s="140">
        <f>IF(ISERROR(VLOOKUP($C187,'LINHA 4'!$C$6:$BM$75,'Carga People'!AH$2,0)),0,VLOOKUP($C187,'LINHA 4'!$C$6:$BM$75,'Carga People'!AH$2,0))+IF(ISERROR(VLOOKUP($C187,'LINHA 5'!$C$6:$BM$145,'Carga People'!AH$2,0)),0,VLOOKUP($C187,'LINHA 5'!$C$6:$BM$145,'Carga People'!AH$2,0))</f>
        <v>0</v>
      </c>
      <c r="AI187" s="140">
        <f>IF(ISERROR(VLOOKUP($C187,'LINHA 4'!$C$6:$BM$75,'Carga People'!AI$2,0)),0,VLOOKUP($C187,'LINHA 4'!$C$6:$BM$75,'Carga People'!AI$2,0))+IF(ISERROR(VLOOKUP($C187,'LINHA 5'!$C$6:$BM$145,'Carga People'!AI$2,0)),0,VLOOKUP($C187,'LINHA 5'!$C$6:$BM$145,'Carga People'!AI$2,0))</f>
        <v>0</v>
      </c>
      <c r="AJ187" s="140">
        <f>IF(ISERROR(VLOOKUP($C187,'LINHA 4'!$C$6:$BM$75,'Carga People'!AJ$2,0)),0,VLOOKUP($C187,'LINHA 4'!$C$6:$BM$75,'Carga People'!AJ$2,0))+IF(ISERROR(VLOOKUP($C187,'LINHA 5'!$C$6:$BM$145,'Carga People'!AJ$2,0)),0,VLOOKUP($C187,'LINHA 5'!$C$6:$BM$145,'Carga People'!AJ$2,0))</f>
        <v>0</v>
      </c>
      <c r="AK187" s="140">
        <f>IF(ISERROR(VLOOKUP($C187,'LINHA 4'!$C$6:$BM$75,'Carga People'!AK$2,0)),0,VLOOKUP($C187,'LINHA 4'!$C$6:$BM$75,'Carga People'!AK$2,0))+IF(ISERROR(VLOOKUP($C187,'LINHA 5'!$C$6:$BM$145,'Carga People'!AK$2,0)),0,VLOOKUP($C187,'LINHA 5'!$C$6:$BM$145,'Carga People'!AK$2,0))</f>
        <v>0</v>
      </c>
      <c r="AL187" s="140">
        <f>IF(ISERROR(VLOOKUP($C187,'LINHA 4'!$C$6:$BM$75,'Carga People'!AL$2,0)),0,VLOOKUP($C187,'LINHA 4'!$C$6:$BM$75,'Carga People'!AL$2,0))+IF(ISERROR(VLOOKUP($C187,'LINHA 5'!$C$6:$BM$145,'Carga People'!AL$2,0)),0,VLOOKUP($C187,'LINHA 5'!$C$6:$BM$145,'Carga People'!AL$2,0))</f>
        <v>0</v>
      </c>
      <c r="AM187" s="140">
        <f>IF(ISERROR(VLOOKUP($C187,'LINHA 4'!$C$6:$BM$75,'Carga People'!AM$2,0)),0,VLOOKUP($C187,'LINHA 4'!$C$6:$BM$75,'Carga People'!AM$2,0))+IF(ISERROR(VLOOKUP($C187,'LINHA 5'!$C$6:$BM$145,'Carga People'!AM$2,0)),0,VLOOKUP($C187,'LINHA 5'!$C$6:$BM$145,'Carga People'!AM$2,0))</f>
        <v>0</v>
      </c>
      <c r="AN187" s="140">
        <f>IF(ISERROR(VLOOKUP($C187,'LINHA 4'!$C$6:$BM$75,'Carga People'!AN$2,0)),0,VLOOKUP($C187,'LINHA 4'!$C$6:$BM$75,'Carga People'!AN$2,0))+IF(ISERROR(VLOOKUP($C187,'LINHA 5'!$C$6:$BM$145,'Carga People'!AN$2,0)),0,VLOOKUP($C187,'LINHA 5'!$C$6:$BM$145,'Carga People'!AN$2,0))</f>
        <v>0</v>
      </c>
      <c r="AO187" s="140">
        <f>IF(ISERROR(VLOOKUP($C187,'LINHA 4'!$C$6:$BM$75,'Carga People'!AO$2,0)),0,VLOOKUP($C187,'LINHA 4'!$C$6:$BM$75,'Carga People'!AO$2,0))+IF(ISERROR(VLOOKUP($C187,'LINHA 5'!$C$6:$BM$145,'Carga People'!AO$2,0)),0,VLOOKUP($C187,'LINHA 5'!$C$6:$BM$145,'Carga People'!AO$2,0))</f>
        <v>0</v>
      </c>
      <c r="AP187" s="140">
        <f>IF(ISERROR(VLOOKUP($C187,'LINHA 4'!$C$6:$BM$75,'Carga People'!AP$2,0)),0,VLOOKUP($C187,'LINHA 4'!$C$6:$BM$75,'Carga People'!AP$2,0))+IF(ISERROR(VLOOKUP($C187,'LINHA 5'!$C$6:$BM$145,'Carga People'!AP$2,0)),0,VLOOKUP($C187,'LINHA 5'!$C$6:$BM$145,'Carga People'!AP$2,0))</f>
        <v>0</v>
      </c>
      <c r="AQ187" s="140">
        <f>IF(ISERROR(VLOOKUP($C187,'LINHA 4'!$C$6:$BM$75,'Carga People'!AQ$2,0)),0,VLOOKUP($C187,'LINHA 4'!$C$6:$BM$75,'Carga People'!AQ$2,0))+IF(ISERROR(VLOOKUP($C187,'LINHA 5'!$C$6:$BM$145,'Carga People'!AQ$2,0)),0,VLOOKUP($C187,'LINHA 5'!$C$6:$BM$145,'Carga People'!AQ$2,0))</f>
        <v>0</v>
      </c>
      <c r="AR187" s="140">
        <f>IF(ISERROR(VLOOKUP($C187,'LINHA 4'!$C$6:$BM$75,'Carga People'!AR$2,0)),0,VLOOKUP($C187,'LINHA 4'!$C$6:$BM$75,'Carga People'!AR$2,0))+IF(ISERROR(VLOOKUP($C187,'LINHA 5'!$C$6:$BM$145,'Carga People'!AR$2,0)),0,VLOOKUP($C187,'LINHA 5'!$C$6:$BM$145,'Carga People'!AR$2,0))</f>
        <v>0</v>
      </c>
      <c r="AS187" s="140">
        <f>IF(ISERROR(VLOOKUP($C187,'LINHA 4'!$C$6:$BM$75,'Carga People'!AS$2,0)),0,VLOOKUP($C187,'LINHA 4'!$C$6:$BM$75,'Carga People'!AS$2,0))+IF(ISERROR(VLOOKUP($C187,'LINHA 5'!$C$6:$BM$145,'Carga People'!AS$2,0)),0,VLOOKUP($C187,'LINHA 5'!$C$6:$BM$145,'Carga People'!AS$2,0))</f>
        <v>0</v>
      </c>
      <c r="AT187" s="140">
        <f t="array" ref="AT187">IF(ISERROR(VLOOKUP($C187,'LINHA 4'!$C$6:$BM$52,'Carga People'!AT$2,0)),0,VLOOKUP($C187,'LINHA 4'!$C$6:$BM$52,'Carga People'!AT$2,0))</f>
        <v>0</v>
      </c>
      <c r="AU187" s="367">
        <f t="shared" si="26"/>
        <v>3840</v>
      </c>
      <c r="AV187" s="780" t="str">
        <f t="shared" si="25"/>
        <v/>
      </c>
      <c r="AW187" s="90">
        <f>IF(D187="","",VLOOKUP(D187,MI_ME!$D$5:$AQ$336,39,0))</f>
        <v>0</v>
      </c>
      <c r="AX187" s="660"/>
    </row>
    <row r="188" spans="1:50" ht="18" customHeight="1" x14ac:dyDescent="0.3">
      <c r="A188" s="1792"/>
      <c r="B188" s="153" t="s">
        <v>320</v>
      </c>
      <c r="C188" s="153" t="s">
        <v>404</v>
      </c>
      <c r="D188" s="771" t="str">
        <f>LEFT(C188,11)</f>
        <v>63051NBA089</v>
      </c>
      <c r="E188" s="1457" t="s">
        <v>837</v>
      </c>
      <c r="F188" s="153" t="s">
        <v>15</v>
      </c>
      <c r="G188" s="136"/>
      <c r="H188" s="145"/>
      <c r="I188" s="138"/>
      <c r="J188" s="139">
        <f>IF(ISERROR(VLOOKUP($C188,'LINHA 4'!$C$6:$BM$75,'Carga People'!J$2,0)),0,VLOOKUP($C188,'LINHA 4'!$C$6:$BM$75,'Carga People'!J$2,0))+IF(ISERROR(VLOOKUP($C188,'LINHA 5'!$C$6:$BM$145,'Carga People'!J$2,0)),0,VLOOKUP($C188,'LINHA 5'!$C$6:$BM$145,'Carga People'!J$2,0))</f>
        <v>0</v>
      </c>
      <c r="K188" s="140">
        <f>IF(ISERROR(VLOOKUP($C188,'LINHA 4'!$C$6:$BM$75,'Carga People'!K$2,0)),0,VLOOKUP($C188,'LINHA 4'!$C$6:$BM$75,'Carga People'!K$2,0))+IF(ISERROR(VLOOKUP($C188,'LINHA 5'!$C$6:$BM$145,'Carga People'!K$2,0)),0,VLOOKUP($C188,'LINHA 5'!$C$6:$BM$145,'Carga People'!K$2,0))</f>
        <v>0</v>
      </c>
      <c r="L188" s="140">
        <f>IF(ISERROR(VLOOKUP($C188,'LINHA 4'!$C$6:$BM$75,'Carga People'!L$2,0)),0,VLOOKUP($C188,'LINHA 4'!$C$6:$BM$75,'Carga People'!L$2,0))+IF(ISERROR(VLOOKUP($C188,'LINHA 5'!$C$6:$BM$145,'Carga People'!L$2,0)),0,VLOOKUP($C188,'LINHA 5'!$C$6:$BM$145,'Carga People'!L$2,0))</f>
        <v>0</v>
      </c>
      <c r="M188" s="140">
        <f>IF(ISERROR(VLOOKUP($C188,'LINHA 4'!$C$6:$BM$75,'Carga People'!M$2,0)),0,VLOOKUP($C188,'LINHA 4'!$C$6:$BM$75,'Carga People'!M$2,0))+IF(ISERROR(VLOOKUP($C188,'LINHA 5'!$C$6:$BM$145,'Carga People'!M$2,0)),0,VLOOKUP($C188,'LINHA 5'!$C$6:$BM$145,'Carga People'!M$2,0))</f>
        <v>0</v>
      </c>
      <c r="N188" s="140">
        <f>IF(ISERROR(VLOOKUP($C188,'LINHA 4'!$C$6:$BM$75,'Carga People'!N$2,0)),0,VLOOKUP($C188,'LINHA 4'!$C$6:$BM$75,'Carga People'!N$2,0))+IF(ISERROR(VLOOKUP($C188,'LINHA 5'!$C$6:$BM$145,'Carga People'!N$2,0)),0,VLOOKUP($C188,'LINHA 5'!$C$6:$BM$145,'Carga People'!N$2,0))</f>
        <v>0</v>
      </c>
      <c r="O188" s="140">
        <f>IF(ISERROR(VLOOKUP($C188,'LINHA 4'!$C$6:$BM$75,'Carga People'!O$2,0)),0,VLOOKUP($C188,'LINHA 4'!$C$6:$BM$75,'Carga People'!O$2,0))+IF(ISERROR(VLOOKUP($C188,'LINHA 5'!$C$6:$BM$145,'Carga People'!O$2,0)),0,VLOOKUP($C188,'LINHA 5'!$C$6:$BM$145,'Carga People'!O$2,0))</f>
        <v>0</v>
      </c>
      <c r="P188" s="140">
        <f>IF(ISERROR(VLOOKUP($C188,'LINHA 4'!$C$6:$BM$75,'Carga People'!P$2,0)),0,VLOOKUP($C188,'LINHA 4'!$C$6:$BM$75,'Carga People'!P$2,0))+IF(ISERROR(VLOOKUP($C188,'LINHA 5'!$C$6:$BM$145,'Carga People'!P$2,0)),0,VLOOKUP($C188,'LINHA 5'!$C$6:$BM$145,'Carga People'!P$2,0))</f>
        <v>0</v>
      </c>
      <c r="Q188" s="140">
        <f>IF(ISERROR(VLOOKUP($C188,'LINHA 4'!$C$6:$BM$75,'Carga People'!Q$2,0)),0,VLOOKUP($C188,'LINHA 4'!$C$6:$BM$75,'Carga People'!Q$2,0))+IF(ISERROR(VLOOKUP($C188,'LINHA 5'!$C$6:$BM$145,'Carga People'!Q$2,0)),0,VLOOKUP($C188,'LINHA 5'!$C$6:$BM$145,'Carga People'!Q$2,0))</f>
        <v>0</v>
      </c>
      <c r="R188" s="140">
        <f>IF(ISERROR(VLOOKUP($C188,'LINHA 4'!$C$6:$BM$75,'Carga People'!R$2,0)),0,VLOOKUP($C188,'LINHA 4'!$C$6:$BM$75,'Carga People'!R$2,0))+IF(ISERROR(VLOOKUP($C188,'LINHA 5'!$C$6:$BM$145,'Carga People'!R$2,0)),0,VLOOKUP($C188,'LINHA 5'!$C$6:$BM$145,'Carga People'!R$2,0))</f>
        <v>0</v>
      </c>
      <c r="S188" s="140">
        <f>IF(ISERROR(VLOOKUP($C188,'LINHA 4'!$C$6:$BM$75,'Carga People'!S$2,0)),0,VLOOKUP($C188,'LINHA 4'!$C$6:$BM$75,'Carga People'!S$2,0))+IF(ISERROR(VLOOKUP($C188,'LINHA 5'!$C$6:$BM$145,'Carga People'!S$2,0)),0,VLOOKUP($C188,'LINHA 5'!$C$6:$BM$145,'Carga People'!S$2,0))</f>
        <v>0</v>
      </c>
      <c r="T188" s="140">
        <f>IF(ISERROR(VLOOKUP($C188,'LINHA 4'!$C$6:$BM$75,'Carga People'!T$2,0)),0,VLOOKUP($C188,'LINHA 4'!$C$6:$BM$75,'Carga People'!T$2,0))+IF(ISERROR(VLOOKUP($C188,'LINHA 5'!$C$6:$BM$145,'Carga People'!T$2,0)),0,VLOOKUP($C188,'LINHA 5'!$C$6:$BM$145,'Carga People'!T$2,0))</f>
        <v>0</v>
      </c>
      <c r="U188" s="140">
        <f>IF(ISERROR(VLOOKUP($C188,'LINHA 4'!$C$6:$BM$75,'Carga People'!U$2,0)),0,VLOOKUP($C188,'LINHA 4'!$C$6:$BM$75,'Carga People'!U$2,0))+IF(ISERROR(VLOOKUP($C188,'LINHA 5'!$C$6:$BM$145,'Carga People'!U$2,0)),0,VLOOKUP($C188,'LINHA 5'!$C$6:$BM$145,'Carga People'!U$2,0))</f>
        <v>0</v>
      </c>
      <c r="V188" s="140">
        <f>IF(ISERROR(VLOOKUP($C188,'LINHA 4'!$C$6:$BM$75,'Carga People'!V$2,0)),0,VLOOKUP($C188,'LINHA 4'!$C$6:$BM$75,'Carga People'!V$2,0))+IF(ISERROR(VLOOKUP($C188,'LINHA 5'!$C$6:$BM$145,'Carga People'!V$2,0)),0,VLOOKUP($C188,'LINHA 5'!$C$6:$BM$145,'Carga People'!V$2,0))</f>
        <v>0</v>
      </c>
      <c r="W188" s="140">
        <f>IF(ISERROR(VLOOKUP($C188,'LINHA 4'!$C$6:$BM$75,'Carga People'!W$2,0)),0,VLOOKUP($C188,'LINHA 4'!$C$6:$BM$75,'Carga People'!W$2,0))+IF(ISERROR(VLOOKUP($C188,'LINHA 5'!$C$6:$BM$145,'Carga People'!W$2,0)),0,VLOOKUP($C188,'LINHA 5'!$C$6:$BM$145,'Carga People'!W$2,0))</f>
        <v>0</v>
      </c>
      <c r="X188" s="140">
        <f>IF(ISERROR(VLOOKUP($C188,'LINHA 4'!$C$6:$BM$75,'Carga People'!X$2,0)),0,VLOOKUP($C188,'LINHA 4'!$C$6:$BM$75,'Carga People'!X$2,0))+IF(ISERROR(VLOOKUP($C188,'LINHA 5'!$C$6:$BM$145,'Carga People'!X$2,0)),0,VLOOKUP($C188,'LINHA 5'!$C$6:$BM$145,'Carga People'!X$2,0))</f>
        <v>0</v>
      </c>
      <c r="Y188" s="140">
        <f>IF(ISERROR(VLOOKUP($C188,'LINHA 4'!$C$6:$BM$75,'Carga People'!Y$2,0)),0,VLOOKUP($C188,'LINHA 4'!$C$6:$BM$75,'Carga People'!Y$2,0))+IF(ISERROR(VLOOKUP($C188,'LINHA 5'!$C$6:$BM$145,'Carga People'!Y$2,0)),0,VLOOKUP($C188,'LINHA 5'!$C$6:$BM$145,'Carga People'!Y$2,0))</f>
        <v>0</v>
      </c>
      <c r="Z188" s="140">
        <f>IF(ISERROR(VLOOKUP($C188,'LINHA 4'!$C$6:$BM$75,'Carga People'!Z$2,0)),0,VLOOKUP($C188,'LINHA 4'!$C$6:$BM$75,'Carga People'!Z$2,0))+IF(ISERROR(VLOOKUP($C188,'LINHA 5'!$C$6:$BM$145,'Carga People'!Z$2,0)),0,VLOOKUP($C188,'LINHA 5'!$C$6:$BM$145,'Carga People'!Z$2,0))</f>
        <v>0</v>
      </c>
      <c r="AA188" s="140">
        <f>IF(ISERROR(VLOOKUP($C188,'LINHA 4'!$C$6:$BM$75,'Carga People'!AA$2,0)),0,VLOOKUP($C188,'LINHA 4'!$C$6:$BM$75,'Carga People'!AA$2,0))+IF(ISERROR(VLOOKUP($C188,'LINHA 5'!$C$6:$BM$145,'Carga People'!AA$2,0)),0,VLOOKUP($C188,'LINHA 5'!$C$6:$BM$145,'Carga People'!AA$2,0))</f>
        <v>0</v>
      </c>
      <c r="AB188" s="140">
        <f>IF(ISERROR(VLOOKUP($C188,'LINHA 4'!$C$6:$BM$75,'Carga People'!AB$2,0)),0,VLOOKUP($C188,'LINHA 4'!$C$6:$BM$75,'Carga People'!AB$2,0))+IF(ISERROR(VLOOKUP($C188,'LINHA 5'!$C$6:$BM$145,'Carga People'!AB$2,0)),0,VLOOKUP($C188,'LINHA 5'!$C$6:$BM$145,'Carga People'!AB$2,0))</f>
        <v>0</v>
      </c>
      <c r="AC188" s="140">
        <f>IF(ISERROR(VLOOKUP($C188,'LINHA 4'!$C$6:$BM$75,'Carga People'!AC$2,0)),0,VLOOKUP($C188,'LINHA 4'!$C$6:$BM$75,'Carga People'!AC$2,0))+IF(ISERROR(VLOOKUP($C188,'LINHA 5'!$C$6:$BM$145,'Carga People'!AC$2,0)),0,VLOOKUP($C188,'LINHA 5'!$C$6:$BM$145,'Carga People'!AC$2,0))</f>
        <v>0</v>
      </c>
      <c r="AD188" s="140">
        <f>IF(ISERROR(VLOOKUP($C188,'LINHA 4'!$C$6:$BM$75,'Carga People'!AD$2,0)),0,VLOOKUP($C188,'LINHA 4'!$C$6:$BM$75,'Carga People'!AD$2,0))+IF(ISERROR(VLOOKUP($C188,'LINHA 5'!$C$6:$BM$145,'Carga People'!AD$2,0)),0,VLOOKUP($C188,'LINHA 5'!$C$6:$BM$145,'Carga People'!AD$2,0))</f>
        <v>0</v>
      </c>
      <c r="AE188" s="140">
        <f>IF(ISERROR(VLOOKUP($C188,'LINHA 4'!$C$6:$BM$75,'Carga People'!AE$2,0)),0,VLOOKUP($C188,'LINHA 4'!$C$6:$BM$75,'Carga People'!AE$2,0))+IF(ISERROR(VLOOKUP($C188,'LINHA 5'!$C$6:$BM$145,'Carga People'!AE$2,0)),0,VLOOKUP($C188,'LINHA 5'!$C$6:$BM$145,'Carga People'!AE$2,0))</f>
        <v>0</v>
      </c>
      <c r="AF188" s="140">
        <f>IF(ISERROR(VLOOKUP($C188,'LINHA 4'!$C$6:$BM$75,'Carga People'!AF$2,0)),0,VLOOKUP($C188,'LINHA 4'!$C$6:$BM$75,'Carga People'!AF$2,0))+IF(ISERROR(VLOOKUP($C188,'LINHA 5'!$C$6:$BM$145,'Carga People'!AF$2,0)),0,VLOOKUP($C188,'LINHA 5'!$C$6:$BM$145,'Carga People'!AF$2,0))</f>
        <v>0</v>
      </c>
      <c r="AG188" s="140">
        <f>IF(ISERROR(VLOOKUP($C188,'LINHA 4'!$C$6:$BM$75,'Carga People'!AG$2,0)),0,VLOOKUP($C188,'LINHA 4'!$C$6:$BM$75,'Carga People'!AG$2,0))+IF(ISERROR(VLOOKUP($C188,'LINHA 5'!$C$6:$BM$145,'Carga People'!AG$2,0)),0,VLOOKUP($C188,'LINHA 5'!$C$6:$BM$145,'Carga People'!AG$2,0))</f>
        <v>0</v>
      </c>
      <c r="AH188" s="140">
        <f>IF(ISERROR(VLOOKUP($C188,'LINHA 4'!$C$6:$BM$75,'Carga People'!AH$2,0)),0,VLOOKUP($C188,'LINHA 4'!$C$6:$BM$75,'Carga People'!AH$2,0))+IF(ISERROR(VLOOKUP($C188,'LINHA 5'!$C$6:$BM$145,'Carga People'!AH$2,0)),0,VLOOKUP($C188,'LINHA 5'!$C$6:$BM$145,'Carga People'!AH$2,0))</f>
        <v>0</v>
      </c>
      <c r="AI188" s="140">
        <f>IF(ISERROR(VLOOKUP($C188,'LINHA 4'!$C$6:$BM$75,'Carga People'!AI$2,0)),0,VLOOKUP($C188,'LINHA 4'!$C$6:$BM$75,'Carga People'!AI$2,0))+IF(ISERROR(VLOOKUP($C188,'LINHA 5'!$C$6:$BM$145,'Carga People'!AI$2,0)),0,VLOOKUP($C188,'LINHA 5'!$C$6:$BM$145,'Carga People'!AI$2,0))</f>
        <v>0</v>
      </c>
      <c r="AJ188" s="140">
        <f>IF(ISERROR(VLOOKUP($C188,'LINHA 4'!$C$6:$BM$75,'Carga People'!AJ$2,0)),0,VLOOKUP($C188,'LINHA 4'!$C$6:$BM$75,'Carga People'!AJ$2,0))+IF(ISERROR(VLOOKUP($C188,'LINHA 5'!$C$6:$BM$145,'Carga People'!AJ$2,0)),0,VLOOKUP($C188,'LINHA 5'!$C$6:$BM$145,'Carga People'!AJ$2,0))</f>
        <v>0</v>
      </c>
      <c r="AK188" s="140">
        <f>IF(ISERROR(VLOOKUP($C188,'LINHA 4'!$C$6:$BM$75,'Carga People'!AK$2,0)),0,VLOOKUP($C188,'LINHA 4'!$C$6:$BM$75,'Carga People'!AK$2,0))+IF(ISERROR(VLOOKUP($C188,'LINHA 5'!$C$6:$BM$145,'Carga People'!AK$2,0)),0,VLOOKUP($C188,'LINHA 5'!$C$6:$BM$145,'Carga People'!AK$2,0))</f>
        <v>0</v>
      </c>
      <c r="AL188" s="140">
        <f>IF(ISERROR(VLOOKUP($C188,'LINHA 4'!$C$6:$BM$75,'Carga People'!AL$2,0)),0,VLOOKUP($C188,'LINHA 4'!$C$6:$BM$75,'Carga People'!AL$2,0))+IF(ISERROR(VLOOKUP($C188,'LINHA 5'!$C$6:$BM$145,'Carga People'!AL$2,0)),0,VLOOKUP($C188,'LINHA 5'!$C$6:$BM$145,'Carga People'!AL$2,0))</f>
        <v>0</v>
      </c>
      <c r="AM188" s="140">
        <f>IF(ISERROR(VLOOKUP($C188,'LINHA 4'!$C$6:$BM$75,'Carga People'!AM$2,0)),0,VLOOKUP($C188,'LINHA 4'!$C$6:$BM$75,'Carga People'!AM$2,0))+IF(ISERROR(VLOOKUP($C188,'LINHA 5'!$C$6:$BM$145,'Carga People'!AM$2,0)),0,VLOOKUP($C188,'LINHA 5'!$C$6:$BM$145,'Carga People'!AM$2,0))</f>
        <v>0</v>
      </c>
      <c r="AN188" s="140">
        <f>IF(ISERROR(VLOOKUP($C188,'LINHA 4'!$C$6:$BM$75,'Carga People'!AN$2,0)),0,VLOOKUP($C188,'LINHA 4'!$C$6:$BM$75,'Carga People'!AN$2,0))+IF(ISERROR(VLOOKUP($C188,'LINHA 5'!$C$6:$BM$145,'Carga People'!AN$2,0)),0,VLOOKUP($C188,'LINHA 5'!$C$6:$BM$145,'Carga People'!AN$2,0))</f>
        <v>0</v>
      </c>
      <c r="AO188" s="140">
        <f>IF(ISERROR(VLOOKUP($C188,'LINHA 4'!$C$6:$BM$75,'Carga People'!AO$2,0)),0,VLOOKUP($C188,'LINHA 4'!$C$6:$BM$75,'Carga People'!AO$2,0))+IF(ISERROR(VLOOKUP($C188,'LINHA 5'!$C$6:$BM$145,'Carga People'!AO$2,0)),0,VLOOKUP($C188,'LINHA 5'!$C$6:$BM$145,'Carga People'!AO$2,0))</f>
        <v>0</v>
      </c>
      <c r="AP188" s="140">
        <f>IF(ISERROR(VLOOKUP($C188,'LINHA 4'!$C$6:$BM$75,'Carga People'!AP$2,0)),0,VLOOKUP($C188,'LINHA 4'!$C$6:$BM$75,'Carga People'!AP$2,0))+IF(ISERROR(VLOOKUP($C188,'LINHA 5'!$C$6:$BM$145,'Carga People'!AP$2,0)),0,VLOOKUP($C188,'LINHA 5'!$C$6:$BM$145,'Carga People'!AP$2,0))</f>
        <v>0</v>
      </c>
      <c r="AQ188" s="140">
        <f>IF(ISERROR(VLOOKUP($C188,'LINHA 4'!$C$6:$BM$75,'Carga People'!AQ$2,0)),0,VLOOKUP($C188,'LINHA 4'!$C$6:$BM$75,'Carga People'!AQ$2,0))+IF(ISERROR(VLOOKUP($C188,'LINHA 5'!$C$6:$BM$145,'Carga People'!AQ$2,0)),0,VLOOKUP($C188,'LINHA 5'!$C$6:$BM$145,'Carga People'!AQ$2,0))</f>
        <v>0</v>
      </c>
      <c r="AR188" s="140">
        <f>IF(ISERROR(VLOOKUP($C188,'LINHA 4'!$C$6:$BM$75,'Carga People'!AR$2,0)),0,VLOOKUP($C188,'LINHA 4'!$C$6:$BM$75,'Carga People'!AR$2,0))+IF(ISERROR(VLOOKUP($C188,'LINHA 5'!$C$6:$BM$145,'Carga People'!AR$2,0)),0,VLOOKUP($C188,'LINHA 5'!$C$6:$BM$145,'Carga People'!AR$2,0))</f>
        <v>0</v>
      </c>
      <c r="AS188" s="140">
        <f>IF(ISERROR(VLOOKUP($C188,'LINHA 4'!$C$6:$BM$75,'Carga People'!AS$2,0)),0,VLOOKUP($C188,'LINHA 4'!$C$6:$BM$75,'Carga People'!AS$2,0))+IF(ISERROR(VLOOKUP($C188,'LINHA 5'!$C$6:$BM$145,'Carga People'!AS$2,0)),0,VLOOKUP($C188,'LINHA 5'!$C$6:$BM$145,'Carga People'!AS$2,0))</f>
        <v>0</v>
      </c>
      <c r="AT188" s="140">
        <f t="array" ref="AT188">IF(ISERROR(VLOOKUP($C188,'LINHA 4'!$C$6:$BM$52,'Carga People'!AT$2,0)),0,VLOOKUP($C188,'LINHA 4'!$C$6:$BM$52,'Carga People'!AT$2,0))</f>
        <v>0</v>
      </c>
      <c r="AU188" s="367">
        <f t="shared" si="26"/>
        <v>0</v>
      </c>
      <c r="AV188" s="780" t="str">
        <f t="shared" si="25"/>
        <v/>
      </c>
      <c r="AW188" s="90">
        <f>IF(D188="","",VLOOKUP(D188,MI_ME!$D$5:$AQ$336,39,0))</f>
        <v>0</v>
      </c>
      <c r="AX188" s="660"/>
    </row>
    <row r="189" spans="1:50" ht="18" customHeight="1" x14ac:dyDescent="0.3">
      <c r="A189" s="1792"/>
      <c r="B189" s="153" t="s">
        <v>347</v>
      </c>
      <c r="C189" s="153" t="s">
        <v>458</v>
      </c>
      <c r="D189" s="771" t="s">
        <v>452</v>
      </c>
      <c r="E189" s="1459" t="s">
        <v>873</v>
      </c>
      <c r="F189" s="342" t="s">
        <v>15</v>
      </c>
      <c r="G189" s="136"/>
      <c r="H189" s="137"/>
      <c r="I189" s="138"/>
      <c r="J189" s="139">
        <f>IF(ISERROR(VLOOKUP($C189,'LINHA 4'!$C$6:$BM$75,'Carga People'!J$2,0)),0,VLOOKUP($C189,'LINHA 4'!$C$6:$BM$75,'Carga People'!J$2,0))+IF(ISERROR(VLOOKUP($C189,'LINHA 5'!$C$6:$BM$145,'Carga People'!J$2,0)),0,VLOOKUP($C189,'LINHA 5'!$C$6:$BM$145,'Carga People'!J$2,0))</f>
        <v>0</v>
      </c>
      <c r="K189" s="140">
        <f>IF(ISERROR(VLOOKUP($C189,'LINHA 4'!$C$6:$BM$75,'Carga People'!K$2,0)),0,VLOOKUP($C189,'LINHA 4'!$C$6:$BM$75,'Carga People'!K$2,0))+IF(ISERROR(VLOOKUP($C189,'LINHA 5'!$C$6:$BM$145,'Carga People'!K$2,0)),0,VLOOKUP($C189,'LINHA 5'!$C$6:$BM$145,'Carga People'!K$2,0))</f>
        <v>0</v>
      </c>
      <c r="L189" s="140">
        <f>IF(ISERROR(VLOOKUP($C189,'LINHA 4'!$C$6:$BM$75,'Carga People'!L$2,0)),0,VLOOKUP($C189,'LINHA 4'!$C$6:$BM$75,'Carga People'!L$2,0))+IF(ISERROR(VLOOKUP($C189,'LINHA 5'!$C$6:$BM$145,'Carga People'!L$2,0)),0,VLOOKUP($C189,'LINHA 5'!$C$6:$BM$145,'Carga People'!L$2,0))</f>
        <v>0</v>
      </c>
      <c r="M189" s="140">
        <f>IF(ISERROR(VLOOKUP($C189,'LINHA 4'!$C$6:$BM$75,'Carga People'!M$2,0)),0,VLOOKUP($C189,'LINHA 4'!$C$6:$BM$75,'Carga People'!M$2,0))+IF(ISERROR(VLOOKUP($C189,'LINHA 5'!$C$6:$BM$145,'Carga People'!M$2,0)),0,VLOOKUP($C189,'LINHA 5'!$C$6:$BM$145,'Carga People'!M$2,0))</f>
        <v>0</v>
      </c>
      <c r="N189" s="140">
        <f>IF(ISERROR(VLOOKUP($C189,'LINHA 4'!$C$6:$BM$75,'Carga People'!N$2,0)),0,VLOOKUP($C189,'LINHA 4'!$C$6:$BM$75,'Carga People'!N$2,0))+IF(ISERROR(VLOOKUP($C189,'LINHA 5'!$C$6:$BM$145,'Carga People'!N$2,0)),0,VLOOKUP($C189,'LINHA 5'!$C$6:$BM$145,'Carga People'!N$2,0))</f>
        <v>0</v>
      </c>
      <c r="O189" s="140">
        <f>IF(ISERROR(VLOOKUP($C189,'LINHA 4'!$C$6:$BM$75,'Carga People'!O$2,0)),0,VLOOKUP($C189,'LINHA 4'!$C$6:$BM$75,'Carga People'!O$2,0))+IF(ISERROR(VLOOKUP($C189,'LINHA 5'!$C$6:$BM$145,'Carga People'!O$2,0)),0,VLOOKUP($C189,'LINHA 5'!$C$6:$BM$145,'Carga People'!O$2,0))</f>
        <v>0</v>
      </c>
      <c r="P189" s="140">
        <f>IF(ISERROR(VLOOKUP($C189,'LINHA 4'!$C$6:$BM$75,'Carga People'!P$2,0)),0,VLOOKUP($C189,'LINHA 4'!$C$6:$BM$75,'Carga People'!P$2,0))+IF(ISERROR(VLOOKUP($C189,'LINHA 5'!$C$6:$BM$145,'Carga People'!P$2,0)),0,VLOOKUP($C189,'LINHA 5'!$C$6:$BM$145,'Carga People'!P$2,0))</f>
        <v>0</v>
      </c>
      <c r="Q189" s="140">
        <f>IF(ISERROR(VLOOKUP($C189,'LINHA 4'!$C$6:$BM$75,'Carga People'!Q$2,0)),0,VLOOKUP($C189,'LINHA 4'!$C$6:$BM$75,'Carga People'!Q$2,0))+IF(ISERROR(VLOOKUP($C189,'LINHA 5'!$C$6:$BM$145,'Carga People'!Q$2,0)),0,VLOOKUP($C189,'LINHA 5'!$C$6:$BM$145,'Carga People'!Q$2,0))</f>
        <v>0</v>
      </c>
      <c r="R189" s="140">
        <f>IF(ISERROR(VLOOKUP($C189,'LINHA 4'!$C$6:$BM$75,'Carga People'!R$2,0)),0,VLOOKUP($C189,'LINHA 4'!$C$6:$BM$75,'Carga People'!R$2,0))+IF(ISERROR(VLOOKUP($C189,'LINHA 5'!$C$6:$BM$145,'Carga People'!R$2,0)),0,VLOOKUP($C189,'LINHA 5'!$C$6:$BM$145,'Carga People'!R$2,0))</f>
        <v>0</v>
      </c>
      <c r="S189" s="140">
        <f>IF(ISERROR(VLOOKUP($C189,'LINHA 4'!$C$6:$BM$75,'Carga People'!S$2,0)),0,VLOOKUP($C189,'LINHA 4'!$C$6:$BM$75,'Carga People'!S$2,0))+IF(ISERROR(VLOOKUP($C189,'LINHA 5'!$C$6:$BM$145,'Carga People'!S$2,0)),0,VLOOKUP($C189,'LINHA 5'!$C$6:$BM$145,'Carga People'!S$2,0))</f>
        <v>0</v>
      </c>
      <c r="T189" s="140">
        <f>IF(ISERROR(VLOOKUP($C189,'LINHA 4'!$C$6:$BM$75,'Carga People'!T$2,0)),0,VLOOKUP($C189,'LINHA 4'!$C$6:$BM$75,'Carga People'!T$2,0))+IF(ISERROR(VLOOKUP($C189,'LINHA 5'!$C$6:$BM$145,'Carga People'!T$2,0)),0,VLOOKUP($C189,'LINHA 5'!$C$6:$BM$145,'Carga People'!T$2,0))</f>
        <v>0</v>
      </c>
      <c r="U189" s="140">
        <f>IF(ISERROR(VLOOKUP($C189,'LINHA 4'!$C$6:$BM$75,'Carga People'!U$2,0)),0,VLOOKUP($C189,'LINHA 4'!$C$6:$BM$75,'Carga People'!U$2,0))+IF(ISERROR(VLOOKUP($C189,'LINHA 5'!$C$6:$BM$145,'Carga People'!U$2,0)),0,VLOOKUP($C189,'LINHA 5'!$C$6:$BM$145,'Carga People'!U$2,0))</f>
        <v>0</v>
      </c>
      <c r="V189" s="140">
        <f>IF(ISERROR(VLOOKUP($C189,'LINHA 4'!$C$6:$BM$75,'Carga People'!V$2,0)),0,VLOOKUP($C189,'LINHA 4'!$C$6:$BM$75,'Carga People'!V$2,0))+IF(ISERROR(VLOOKUP($C189,'LINHA 5'!$C$6:$BM$145,'Carga People'!V$2,0)),0,VLOOKUP($C189,'LINHA 5'!$C$6:$BM$145,'Carga People'!V$2,0))</f>
        <v>0</v>
      </c>
      <c r="W189" s="140">
        <f>IF(ISERROR(VLOOKUP($C189,'LINHA 4'!$C$6:$BM$75,'Carga People'!W$2,0)),0,VLOOKUP($C189,'LINHA 4'!$C$6:$BM$75,'Carga People'!W$2,0))+IF(ISERROR(VLOOKUP($C189,'LINHA 5'!$C$6:$BM$145,'Carga People'!W$2,0)),0,VLOOKUP($C189,'LINHA 5'!$C$6:$BM$145,'Carga People'!W$2,0))</f>
        <v>0</v>
      </c>
      <c r="X189" s="140">
        <f>IF(ISERROR(VLOOKUP($C189,'LINHA 4'!$C$6:$BM$75,'Carga People'!X$2,0)),0,VLOOKUP($C189,'LINHA 4'!$C$6:$BM$75,'Carga People'!X$2,0))+IF(ISERROR(VLOOKUP($C189,'LINHA 5'!$C$6:$BM$145,'Carga People'!X$2,0)),0,VLOOKUP($C189,'LINHA 5'!$C$6:$BM$145,'Carga People'!X$2,0))</f>
        <v>0</v>
      </c>
      <c r="Y189" s="140">
        <f>IF(ISERROR(VLOOKUP($C189,'LINHA 4'!$C$6:$BM$75,'Carga People'!Y$2,0)),0,VLOOKUP($C189,'LINHA 4'!$C$6:$BM$75,'Carga People'!Y$2,0))+IF(ISERROR(VLOOKUP($C189,'LINHA 5'!$C$6:$BM$145,'Carga People'!Y$2,0)),0,VLOOKUP($C189,'LINHA 5'!$C$6:$BM$145,'Carga People'!Y$2,0))</f>
        <v>0</v>
      </c>
      <c r="Z189" s="140">
        <f>IF(ISERROR(VLOOKUP($C189,'LINHA 4'!$C$6:$BM$75,'Carga People'!Z$2,0)),0,VLOOKUP($C189,'LINHA 4'!$C$6:$BM$75,'Carga People'!Z$2,0))+IF(ISERROR(VLOOKUP($C189,'LINHA 5'!$C$6:$BM$145,'Carga People'!Z$2,0)),0,VLOOKUP($C189,'LINHA 5'!$C$6:$BM$145,'Carga People'!Z$2,0))</f>
        <v>0</v>
      </c>
      <c r="AA189" s="140">
        <f>IF(ISERROR(VLOOKUP($C189,'LINHA 4'!$C$6:$BM$75,'Carga People'!AA$2,0)),0,VLOOKUP($C189,'LINHA 4'!$C$6:$BM$75,'Carga People'!AA$2,0))+IF(ISERROR(VLOOKUP($C189,'LINHA 5'!$C$6:$BM$145,'Carga People'!AA$2,0)),0,VLOOKUP($C189,'LINHA 5'!$C$6:$BM$145,'Carga People'!AA$2,0))</f>
        <v>0</v>
      </c>
      <c r="AB189" s="140">
        <f>IF(ISERROR(VLOOKUP($C189,'LINHA 4'!$C$6:$BM$75,'Carga People'!AB$2,0)),0,VLOOKUP($C189,'LINHA 4'!$C$6:$BM$75,'Carga People'!AB$2,0))+IF(ISERROR(VLOOKUP($C189,'LINHA 5'!$C$6:$BM$145,'Carga People'!AB$2,0)),0,VLOOKUP($C189,'LINHA 5'!$C$6:$BM$145,'Carga People'!AB$2,0))</f>
        <v>0</v>
      </c>
      <c r="AC189" s="140">
        <f>IF(ISERROR(VLOOKUP($C189,'LINHA 4'!$C$6:$BM$75,'Carga People'!AC$2,0)),0,VLOOKUP($C189,'LINHA 4'!$C$6:$BM$75,'Carga People'!AC$2,0))+IF(ISERROR(VLOOKUP($C189,'LINHA 5'!$C$6:$BM$145,'Carga People'!AC$2,0)),0,VLOOKUP($C189,'LINHA 5'!$C$6:$BM$145,'Carga People'!AC$2,0))</f>
        <v>0</v>
      </c>
      <c r="AD189" s="140">
        <f>IF(ISERROR(VLOOKUP($C189,'LINHA 4'!$C$6:$BM$75,'Carga People'!AD$2,0)),0,VLOOKUP($C189,'LINHA 4'!$C$6:$BM$75,'Carga People'!AD$2,0))+IF(ISERROR(VLOOKUP($C189,'LINHA 5'!$C$6:$BM$145,'Carga People'!AD$2,0)),0,VLOOKUP($C189,'LINHA 5'!$C$6:$BM$145,'Carga People'!AD$2,0))</f>
        <v>0</v>
      </c>
      <c r="AE189" s="140">
        <f>IF(ISERROR(VLOOKUP($C189,'LINHA 4'!$C$6:$BM$75,'Carga People'!AE$2,0)),0,VLOOKUP($C189,'LINHA 4'!$C$6:$BM$75,'Carga People'!AE$2,0))+IF(ISERROR(VLOOKUP($C189,'LINHA 5'!$C$6:$BM$145,'Carga People'!AE$2,0)),0,VLOOKUP($C189,'LINHA 5'!$C$6:$BM$145,'Carga People'!AE$2,0))</f>
        <v>0</v>
      </c>
      <c r="AF189" s="140">
        <f>IF(ISERROR(VLOOKUP($C189,'LINHA 4'!$C$6:$BM$75,'Carga People'!AF$2,0)),0,VLOOKUP($C189,'LINHA 4'!$C$6:$BM$75,'Carga People'!AF$2,0))+IF(ISERROR(VLOOKUP($C189,'LINHA 5'!$C$6:$BM$145,'Carga People'!AF$2,0)),0,VLOOKUP($C189,'LINHA 5'!$C$6:$BM$145,'Carga People'!AF$2,0))</f>
        <v>0</v>
      </c>
      <c r="AG189" s="140">
        <f>IF(ISERROR(VLOOKUP($C189,'LINHA 4'!$C$6:$BM$75,'Carga People'!AG$2,0)),0,VLOOKUP($C189,'LINHA 4'!$C$6:$BM$75,'Carga People'!AG$2,0))+IF(ISERROR(VLOOKUP($C189,'LINHA 5'!$C$6:$BM$145,'Carga People'!AG$2,0)),0,VLOOKUP($C189,'LINHA 5'!$C$6:$BM$145,'Carga People'!AG$2,0))</f>
        <v>0</v>
      </c>
      <c r="AH189" s="140">
        <f>IF(ISERROR(VLOOKUP($C189,'LINHA 4'!$C$6:$BM$75,'Carga People'!AH$2,0)),0,VLOOKUP($C189,'LINHA 4'!$C$6:$BM$75,'Carga People'!AH$2,0))+IF(ISERROR(VLOOKUP($C189,'LINHA 5'!$C$6:$BM$145,'Carga People'!AH$2,0)),0,VLOOKUP($C189,'LINHA 5'!$C$6:$BM$145,'Carga People'!AH$2,0))</f>
        <v>0</v>
      </c>
      <c r="AI189" s="140">
        <f>IF(ISERROR(VLOOKUP($C189,'LINHA 4'!$C$6:$BM$75,'Carga People'!AI$2,0)),0,VLOOKUP($C189,'LINHA 4'!$C$6:$BM$75,'Carga People'!AI$2,0))+IF(ISERROR(VLOOKUP($C189,'LINHA 5'!$C$6:$BM$145,'Carga People'!AI$2,0)),0,VLOOKUP($C189,'LINHA 5'!$C$6:$BM$145,'Carga People'!AI$2,0))</f>
        <v>0</v>
      </c>
      <c r="AJ189" s="140">
        <f>IF(ISERROR(VLOOKUP($C189,'LINHA 4'!$C$6:$BM$75,'Carga People'!AJ$2,0)),0,VLOOKUP($C189,'LINHA 4'!$C$6:$BM$75,'Carga People'!AJ$2,0))+IF(ISERROR(VLOOKUP($C189,'LINHA 5'!$C$6:$BM$145,'Carga People'!AJ$2,0)),0,VLOOKUP($C189,'LINHA 5'!$C$6:$BM$145,'Carga People'!AJ$2,0))</f>
        <v>0</v>
      </c>
      <c r="AK189" s="140">
        <f>IF(ISERROR(VLOOKUP($C189,'LINHA 4'!$C$6:$BM$75,'Carga People'!AK$2,0)),0,VLOOKUP($C189,'LINHA 4'!$C$6:$BM$75,'Carga People'!AK$2,0))+IF(ISERROR(VLOOKUP($C189,'LINHA 5'!$C$6:$BM$145,'Carga People'!AK$2,0)),0,VLOOKUP($C189,'LINHA 5'!$C$6:$BM$145,'Carga People'!AK$2,0))</f>
        <v>0</v>
      </c>
      <c r="AL189" s="140">
        <f>IF(ISERROR(VLOOKUP($C189,'LINHA 4'!$C$6:$BM$75,'Carga People'!AL$2,0)),0,VLOOKUP($C189,'LINHA 4'!$C$6:$BM$75,'Carga People'!AL$2,0))+IF(ISERROR(VLOOKUP($C189,'LINHA 5'!$C$6:$BM$145,'Carga People'!AL$2,0)),0,VLOOKUP($C189,'LINHA 5'!$C$6:$BM$145,'Carga People'!AL$2,0))</f>
        <v>0</v>
      </c>
      <c r="AM189" s="140">
        <f>IF(ISERROR(VLOOKUP($C189,'LINHA 4'!$C$6:$BM$75,'Carga People'!AM$2,0)),0,VLOOKUP($C189,'LINHA 4'!$C$6:$BM$75,'Carga People'!AM$2,0))+IF(ISERROR(VLOOKUP($C189,'LINHA 5'!$C$6:$BM$145,'Carga People'!AM$2,0)),0,VLOOKUP($C189,'LINHA 5'!$C$6:$BM$145,'Carga People'!AM$2,0))</f>
        <v>0</v>
      </c>
      <c r="AN189" s="140">
        <f>IF(ISERROR(VLOOKUP($C189,'LINHA 4'!$C$6:$BM$75,'Carga People'!AN$2,0)),0,VLOOKUP($C189,'LINHA 4'!$C$6:$BM$75,'Carga People'!AN$2,0))+IF(ISERROR(VLOOKUP($C189,'LINHA 5'!$C$6:$BM$145,'Carga People'!AN$2,0)),0,VLOOKUP($C189,'LINHA 5'!$C$6:$BM$145,'Carga People'!AN$2,0))</f>
        <v>0</v>
      </c>
      <c r="AO189" s="140">
        <f>IF(ISERROR(VLOOKUP($C189,'LINHA 4'!$C$6:$BM$75,'Carga People'!AO$2,0)),0,VLOOKUP($C189,'LINHA 4'!$C$6:$BM$75,'Carga People'!AO$2,0))+IF(ISERROR(VLOOKUP($C189,'LINHA 5'!$C$6:$BM$145,'Carga People'!AO$2,0)),0,VLOOKUP($C189,'LINHA 5'!$C$6:$BM$145,'Carga People'!AO$2,0))</f>
        <v>0</v>
      </c>
      <c r="AP189" s="140">
        <f>IF(ISERROR(VLOOKUP($C189,'LINHA 4'!$C$6:$BM$75,'Carga People'!AP$2,0)),0,VLOOKUP($C189,'LINHA 4'!$C$6:$BM$75,'Carga People'!AP$2,0))+IF(ISERROR(VLOOKUP($C189,'LINHA 5'!$C$6:$BM$145,'Carga People'!AP$2,0)),0,VLOOKUP($C189,'LINHA 5'!$C$6:$BM$145,'Carga People'!AP$2,0))</f>
        <v>0</v>
      </c>
      <c r="AQ189" s="140">
        <f>IF(ISERROR(VLOOKUP($C189,'LINHA 4'!$C$6:$BM$75,'Carga People'!AQ$2,0)),0,VLOOKUP($C189,'LINHA 4'!$C$6:$BM$75,'Carga People'!AQ$2,0))+IF(ISERROR(VLOOKUP($C189,'LINHA 5'!$C$6:$BM$145,'Carga People'!AQ$2,0)),0,VLOOKUP($C189,'LINHA 5'!$C$6:$BM$145,'Carga People'!AQ$2,0))</f>
        <v>0</v>
      </c>
      <c r="AR189" s="140">
        <f>IF(ISERROR(VLOOKUP($C189,'LINHA 4'!$C$6:$BM$75,'Carga People'!AR$2,0)),0,VLOOKUP($C189,'LINHA 4'!$C$6:$BM$75,'Carga People'!AR$2,0))+IF(ISERROR(VLOOKUP($C189,'LINHA 5'!$C$6:$BM$145,'Carga People'!AR$2,0)),0,VLOOKUP($C189,'LINHA 5'!$C$6:$BM$145,'Carga People'!AR$2,0))</f>
        <v>0</v>
      </c>
      <c r="AS189" s="140">
        <f>IF(ISERROR(VLOOKUP($C189,'LINHA 4'!$C$6:$BM$75,'Carga People'!AS$2,0)),0,VLOOKUP($C189,'LINHA 4'!$C$6:$BM$75,'Carga People'!AS$2,0))+IF(ISERROR(VLOOKUP($C189,'LINHA 5'!$C$6:$BM$145,'Carga People'!AS$2,0)),0,VLOOKUP($C189,'LINHA 5'!$C$6:$BM$145,'Carga People'!AS$2,0))</f>
        <v>0</v>
      </c>
      <c r="AT189" s="140">
        <f t="array" ref="AT189">IF(ISERROR(VLOOKUP($C189,'LINHA 4'!$C$6:$BM$52,'Carga People'!AT$2,0)),0,VLOOKUP($C189,'LINHA 4'!$C$6:$BM$52,'Carga People'!AT$2,0))</f>
        <v>0</v>
      </c>
      <c r="AU189" s="367">
        <f t="shared" si="26"/>
        <v>0</v>
      </c>
      <c r="AV189" s="780" t="str">
        <f t="shared" si="25"/>
        <v/>
      </c>
      <c r="AW189" s="90">
        <f>IF(D189="","",VLOOKUP(D189,MI_ME!$D$5:$AQ$336,39,0))</f>
        <v>0</v>
      </c>
      <c r="AX189" s="660"/>
    </row>
    <row r="190" spans="1:50" ht="18" customHeight="1" x14ac:dyDescent="0.3">
      <c r="A190" s="1792"/>
      <c r="B190" s="153" t="s">
        <v>347</v>
      </c>
      <c r="C190" s="153" t="s">
        <v>459</v>
      </c>
      <c r="D190" s="771" t="s">
        <v>453</v>
      </c>
      <c r="E190" s="1457" t="s">
        <v>874</v>
      </c>
      <c r="F190" s="153" t="s">
        <v>15</v>
      </c>
      <c r="G190" s="136"/>
      <c r="H190" s="145"/>
      <c r="I190" s="138"/>
      <c r="J190" s="139">
        <f>IF(ISERROR(VLOOKUP($C190,'LINHA 4'!$C$6:$BM$75,'Carga People'!J$2,0)),0,VLOOKUP($C190,'LINHA 4'!$C$6:$BM$75,'Carga People'!J$2,0))+IF(ISERROR(VLOOKUP($C190,'LINHA 5'!$C$6:$BM$145,'Carga People'!J$2,0)),0,VLOOKUP($C190,'LINHA 5'!$C$6:$BM$145,'Carga People'!J$2,0))</f>
        <v>0</v>
      </c>
      <c r="K190" s="140">
        <f>IF(ISERROR(VLOOKUP($C190,'LINHA 4'!$C$6:$BM$75,'Carga People'!K$2,0)),0,VLOOKUP($C190,'LINHA 4'!$C$6:$BM$75,'Carga People'!K$2,0))+IF(ISERROR(VLOOKUP($C190,'LINHA 5'!$C$6:$BM$145,'Carga People'!K$2,0)),0,VLOOKUP($C190,'LINHA 5'!$C$6:$BM$145,'Carga People'!K$2,0))</f>
        <v>0</v>
      </c>
      <c r="L190" s="140">
        <f>IF(ISERROR(VLOOKUP($C190,'LINHA 4'!$C$6:$BM$75,'Carga People'!L$2,0)),0,VLOOKUP($C190,'LINHA 4'!$C$6:$BM$75,'Carga People'!L$2,0))+IF(ISERROR(VLOOKUP($C190,'LINHA 5'!$C$6:$BM$145,'Carga People'!L$2,0)),0,VLOOKUP($C190,'LINHA 5'!$C$6:$BM$145,'Carga People'!L$2,0))</f>
        <v>0</v>
      </c>
      <c r="M190" s="140">
        <f>IF(ISERROR(VLOOKUP($C190,'LINHA 4'!$C$6:$BM$75,'Carga People'!M$2,0)),0,VLOOKUP($C190,'LINHA 4'!$C$6:$BM$75,'Carga People'!M$2,0))+IF(ISERROR(VLOOKUP($C190,'LINHA 5'!$C$6:$BM$145,'Carga People'!M$2,0)),0,VLOOKUP($C190,'LINHA 5'!$C$6:$BM$145,'Carga People'!M$2,0))</f>
        <v>0</v>
      </c>
      <c r="N190" s="140">
        <f>IF(ISERROR(VLOOKUP($C190,'LINHA 4'!$C$6:$BM$75,'Carga People'!N$2,0)),0,VLOOKUP($C190,'LINHA 4'!$C$6:$BM$75,'Carga People'!N$2,0))+IF(ISERROR(VLOOKUP($C190,'LINHA 5'!$C$6:$BM$145,'Carga People'!N$2,0)),0,VLOOKUP($C190,'LINHA 5'!$C$6:$BM$145,'Carga People'!N$2,0))</f>
        <v>0</v>
      </c>
      <c r="O190" s="140">
        <f>IF(ISERROR(VLOOKUP($C190,'LINHA 4'!$C$6:$BM$75,'Carga People'!O$2,0)),0,VLOOKUP($C190,'LINHA 4'!$C$6:$BM$75,'Carga People'!O$2,0))+IF(ISERROR(VLOOKUP($C190,'LINHA 5'!$C$6:$BM$145,'Carga People'!O$2,0)),0,VLOOKUP($C190,'LINHA 5'!$C$6:$BM$145,'Carga People'!O$2,0))</f>
        <v>0</v>
      </c>
      <c r="P190" s="140">
        <f>IF(ISERROR(VLOOKUP($C190,'LINHA 4'!$C$6:$BM$75,'Carga People'!P$2,0)),0,VLOOKUP($C190,'LINHA 4'!$C$6:$BM$75,'Carga People'!P$2,0))+IF(ISERROR(VLOOKUP($C190,'LINHA 5'!$C$6:$BM$145,'Carga People'!P$2,0)),0,VLOOKUP($C190,'LINHA 5'!$C$6:$BM$145,'Carga People'!P$2,0))</f>
        <v>0</v>
      </c>
      <c r="Q190" s="140">
        <f>IF(ISERROR(VLOOKUP($C190,'LINHA 4'!$C$6:$BM$75,'Carga People'!Q$2,0)),0,VLOOKUP($C190,'LINHA 4'!$C$6:$BM$75,'Carga People'!Q$2,0))+IF(ISERROR(VLOOKUP($C190,'LINHA 5'!$C$6:$BM$145,'Carga People'!Q$2,0)),0,VLOOKUP($C190,'LINHA 5'!$C$6:$BM$145,'Carga People'!Q$2,0))</f>
        <v>0</v>
      </c>
      <c r="R190" s="140">
        <f>IF(ISERROR(VLOOKUP($C190,'LINHA 4'!$C$6:$BM$75,'Carga People'!R$2,0)),0,VLOOKUP($C190,'LINHA 4'!$C$6:$BM$75,'Carga People'!R$2,0))+IF(ISERROR(VLOOKUP($C190,'LINHA 5'!$C$6:$BM$145,'Carga People'!R$2,0)),0,VLOOKUP($C190,'LINHA 5'!$C$6:$BM$145,'Carga People'!R$2,0))</f>
        <v>0</v>
      </c>
      <c r="S190" s="140">
        <f>IF(ISERROR(VLOOKUP($C190,'LINHA 4'!$C$6:$BM$75,'Carga People'!S$2,0)),0,VLOOKUP($C190,'LINHA 4'!$C$6:$BM$75,'Carga People'!S$2,0))+IF(ISERROR(VLOOKUP($C190,'LINHA 5'!$C$6:$BM$145,'Carga People'!S$2,0)),0,VLOOKUP($C190,'LINHA 5'!$C$6:$BM$145,'Carga People'!S$2,0))</f>
        <v>0</v>
      </c>
      <c r="T190" s="140">
        <f>IF(ISERROR(VLOOKUP($C190,'LINHA 4'!$C$6:$BM$75,'Carga People'!T$2,0)),0,VLOOKUP($C190,'LINHA 4'!$C$6:$BM$75,'Carga People'!T$2,0))+IF(ISERROR(VLOOKUP($C190,'LINHA 5'!$C$6:$BM$145,'Carga People'!T$2,0)),0,VLOOKUP($C190,'LINHA 5'!$C$6:$BM$145,'Carga People'!T$2,0))</f>
        <v>0</v>
      </c>
      <c r="U190" s="140">
        <f>IF(ISERROR(VLOOKUP($C190,'LINHA 4'!$C$6:$BM$75,'Carga People'!U$2,0)),0,VLOOKUP($C190,'LINHA 4'!$C$6:$BM$75,'Carga People'!U$2,0))+IF(ISERROR(VLOOKUP($C190,'LINHA 5'!$C$6:$BM$145,'Carga People'!U$2,0)),0,VLOOKUP($C190,'LINHA 5'!$C$6:$BM$145,'Carga People'!U$2,0))</f>
        <v>0</v>
      </c>
      <c r="V190" s="140">
        <f>IF(ISERROR(VLOOKUP($C190,'LINHA 4'!$C$6:$BM$75,'Carga People'!V$2,0)),0,VLOOKUP($C190,'LINHA 4'!$C$6:$BM$75,'Carga People'!V$2,0))+IF(ISERROR(VLOOKUP($C190,'LINHA 5'!$C$6:$BM$145,'Carga People'!V$2,0)),0,VLOOKUP($C190,'LINHA 5'!$C$6:$BM$145,'Carga People'!V$2,0))</f>
        <v>0</v>
      </c>
      <c r="W190" s="140">
        <f>IF(ISERROR(VLOOKUP($C190,'LINHA 4'!$C$6:$BM$75,'Carga People'!W$2,0)),0,VLOOKUP($C190,'LINHA 4'!$C$6:$BM$75,'Carga People'!W$2,0))+IF(ISERROR(VLOOKUP($C190,'LINHA 5'!$C$6:$BM$145,'Carga People'!W$2,0)),0,VLOOKUP($C190,'LINHA 5'!$C$6:$BM$145,'Carga People'!W$2,0))</f>
        <v>0</v>
      </c>
      <c r="X190" s="140">
        <f>IF(ISERROR(VLOOKUP($C190,'LINHA 4'!$C$6:$BM$75,'Carga People'!X$2,0)),0,VLOOKUP($C190,'LINHA 4'!$C$6:$BM$75,'Carga People'!X$2,0))+IF(ISERROR(VLOOKUP($C190,'LINHA 5'!$C$6:$BM$145,'Carga People'!X$2,0)),0,VLOOKUP($C190,'LINHA 5'!$C$6:$BM$145,'Carga People'!X$2,0))</f>
        <v>0</v>
      </c>
      <c r="Y190" s="140">
        <f>IF(ISERROR(VLOOKUP($C190,'LINHA 4'!$C$6:$BM$75,'Carga People'!Y$2,0)),0,VLOOKUP($C190,'LINHA 4'!$C$6:$BM$75,'Carga People'!Y$2,0))+IF(ISERROR(VLOOKUP($C190,'LINHA 5'!$C$6:$BM$145,'Carga People'!Y$2,0)),0,VLOOKUP($C190,'LINHA 5'!$C$6:$BM$145,'Carga People'!Y$2,0))</f>
        <v>0</v>
      </c>
      <c r="Z190" s="140">
        <f>IF(ISERROR(VLOOKUP($C190,'LINHA 4'!$C$6:$BM$75,'Carga People'!Z$2,0)),0,VLOOKUP($C190,'LINHA 4'!$C$6:$BM$75,'Carga People'!Z$2,0))+IF(ISERROR(VLOOKUP($C190,'LINHA 5'!$C$6:$BM$145,'Carga People'!Z$2,0)),0,VLOOKUP($C190,'LINHA 5'!$C$6:$BM$145,'Carga People'!Z$2,0))</f>
        <v>0</v>
      </c>
      <c r="AA190" s="140">
        <f>IF(ISERROR(VLOOKUP($C190,'LINHA 4'!$C$6:$BM$75,'Carga People'!AA$2,0)),0,VLOOKUP($C190,'LINHA 4'!$C$6:$BM$75,'Carga People'!AA$2,0))+IF(ISERROR(VLOOKUP($C190,'LINHA 5'!$C$6:$BM$145,'Carga People'!AA$2,0)),0,VLOOKUP($C190,'LINHA 5'!$C$6:$BM$145,'Carga People'!AA$2,0))</f>
        <v>0</v>
      </c>
      <c r="AB190" s="140">
        <f>IF(ISERROR(VLOOKUP($C190,'LINHA 4'!$C$6:$BM$75,'Carga People'!AB$2,0)),0,VLOOKUP($C190,'LINHA 4'!$C$6:$BM$75,'Carga People'!AB$2,0))+IF(ISERROR(VLOOKUP($C190,'LINHA 5'!$C$6:$BM$145,'Carga People'!AB$2,0)),0,VLOOKUP($C190,'LINHA 5'!$C$6:$BM$145,'Carga People'!AB$2,0))</f>
        <v>0</v>
      </c>
      <c r="AC190" s="140">
        <f>IF(ISERROR(VLOOKUP($C190,'LINHA 4'!$C$6:$BM$75,'Carga People'!AC$2,0)),0,VLOOKUP($C190,'LINHA 4'!$C$6:$BM$75,'Carga People'!AC$2,0))+IF(ISERROR(VLOOKUP($C190,'LINHA 5'!$C$6:$BM$145,'Carga People'!AC$2,0)),0,VLOOKUP($C190,'LINHA 5'!$C$6:$BM$145,'Carga People'!AC$2,0))</f>
        <v>0</v>
      </c>
      <c r="AD190" s="140">
        <f>IF(ISERROR(VLOOKUP($C190,'LINHA 4'!$C$6:$BM$75,'Carga People'!AD$2,0)),0,VLOOKUP($C190,'LINHA 4'!$C$6:$BM$75,'Carga People'!AD$2,0))+IF(ISERROR(VLOOKUP($C190,'LINHA 5'!$C$6:$BM$145,'Carga People'!AD$2,0)),0,VLOOKUP($C190,'LINHA 5'!$C$6:$BM$145,'Carga People'!AD$2,0))</f>
        <v>0</v>
      </c>
      <c r="AE190" s="140">
        <f>IF(ISERROR(VLOOKUP($C190,'LINHA 4'!$C$6:$BM$75,'Carga People'!AE$2,0)),0,VLOOKUP($C190,'LINHA 4'!$C$6:$BM$75,'Carga People'!AE$2,0))+IF(ISERROR(VLOOKUP($C190,'LINHA 5'!$C$6:$BM$145,'Carga People'!AE$2,0)),0,VLOOKUP($C190,'LINHA 5'!$C$6:$BM$145,'Carga People'!AE$2,0))</f>
        <v>0</v>
      </c>
      <c r="AF190" s="140">
        <f>IF(ISERROR(VLOOKUP($C190,'LINHA 4'!$C$6:$BM$75,'Carga People'!AF$2,0)),0,VLOOKUP($C190,'LINHA 4'!$C$6:$BM$75,'Carga People'!AF$2,0))+IF(ISERROR(VLOOKUP($C190,'LINHA 5'!$C$6:$BM$145,'Carga People'!AF$2,0)),0,VLOOKUP($C190,'LINHA 5'!$C$6:$BM$145,'Carga People'!AF$2,0))</f>
        <v>0</v>
      </c>
      <c r="AG190" s="140">
        <f>IF(ISERROR(VLOOKUP($C190,'LINHA 4'!$C$6:$BM$75,'Carga People'!AG$2,0)),0,VLOOKUP($C190,'LINHA 4'!$C$6:$BM$75,'Carga People'!AG$2,0))+IF(ISERROR(VLOOKUP($C190,'LINHA 5'!$C$6:$BM$145,'Carga People'!AG$2,0)),0,VLOOKUP($C190,'LINHA 5'!$C$6:$BM$145,'Carga People'!AG$2,0))</f>
        <v>0</v>
      </c>
      <c r="AH190" s="140">
        <f>IF(ISERROR(VLOOKUP($C190,'LINHA 4'!$C$6:$BM$75,'Carga People'!AH$2,0)),0,VLOOKUP($C190,'LINHA 4'!$C$6:$BM$75,'Carga People'!AH$2,0))+IF(ISERROR(VLOOKUP($C190,'LINHA 5'!$C$6:$BM$145,'Carga People'!AH$2,0)),0,VLOOKUP($C190,'LINHA 5'!$C$6:$BM$145,'Carga People'!AH$2,0))</f>
        <v>0</v>
      </c>
      <c r="AI190" s="140">
        <f>IF(ISERROR(VLOOKUP($C190,'LINHA 4'!$C$6:$BM$75,'Carga People'!AI$2,0)),0,VLOOKUP($C190,'LINHA 4'!$C$6:$BM$75,'Carga People'!AI$2,0))+IF(ISERROR(VLOOKUP($C190,'LINHA 5'!$C$6:$BM$145,'Carga People'!AI$2,0)),0,VLOOKUP($C190,'LINHA 5'!$C$6:$BM$145,'Carga People'!AI$2,0))</f>
        <v>0</v>
      </c>
      <c r="AJ190" s="140">
        <f>IF(ISERROR(VLOOKUP($C190,'LINHA 4'!$C$6:$BM$75,'Carga People'!AJ$2,0)),0,VLOOKUP($C190,'LINHA 4'!$C$6:$BM$75,'Carga People'!AJ$2,0))+IF(ISERROR(VLOOKUP($C190,'LINHA 5'!$C$6:$BM$145,'Carga People'!AJ$2,0)),0,VLOOKUP($C190,'LINHA 5'!$C$6:$BM$145,'Carga People'!AJ$2,0))</f>
        <v>0</v>
      </c>
      <c r="AK190" s="140">
        <f>IF(ISERROR(VLOOKUP($C190,'LINHA 4'!$C$6:$BM$75,'Carga People'!AK$2,0)),0,VLOOKUP($C190,'LINHA 4'!$C$6:$BM$75,'Carga People'!AK$2,0))+IF(ISERROR(VLOOKUP($C190,'LINHA 5'!$C$6:$BM$145,'Carga People'!AK$2,0)),0,VLOOKUP($C190,'LINHA 5'!$C$6:$BM$145,'Carga People'!AK$2,0))</f>
        <v>0</v>
      </c>
      <c r="AL190" s="140">
        <f>IF(ISERROR(VLOOKUP($C190,'LINHA 4'!$C$6:$BM$75,'Carga People'!AL$2,0)),0,VLOOKUP($C190,'LINHA 4'!$C$6:$BM$75,'Carga People'!AL$2,0))+IF(ISERROR(VLOOKUP($C190,'LINHA 5'!$C$6:$BM$145,'Carga People'!AL$2,0)),0,VLOOKUP($C190,'LINHA 5'!$C$6:$BM$145,'Carga People'!AL$2,0))</f>
        <v>0</v>
      </c>
      <c r="AM190" s="140">
        <f>IF(ISERROR(VLOOKUP($C190,'LINHA 4'!$C$6:$BM$75,'Carga People'!AM$2,0)),0,VLOOKUP($C190,'LINHA 4'!$C$6:$BM$75,'Carga People'!AM$2,0))+IF(ISERROR(VLOOKUP($C190,'LINHA 5'!$C$6:$BM$145,'Carga People'!AM$2,0)),0,VLOOKUP($C190,'LINHA 5'!$C$6:$BM$145,'Carga People'!AM$2,0))</f>
        <v>0</v>
      </c>
      <c r="AN190" s="140">
        <f>IF(ISERROR(VLOOKUP($C190,'LINHA 4'!$C$6:$BM$75,'Carga People'!AN$2,0)),0,VLOOKUP($C190,'LINHA 4'!$C$6:$BM$75,'Carga People'!AN$2,0))+IF(ISERROR(VLOOKUP($C190,'LINHA 5'!$C$6:$BM$145,'Carga People'!AN$2,0)),0,VLOOKUP($C190,'LINHA 5'!$C$6:$BM$145,'Carga People'!AN$2,0))</f>
        <v>0</v>
      </c>
      <c r="AO190" s="140">
        <f>IF(ISERROR(VLOOKUP($C190,'LINHA 4'!$C$6:$BM$75,'Carga People'!AO$2,0)),0,VLOOKUP($C190,'LINHA 4'!$C$6:$BM$75,'Carga People'!AO$2,0))+IF(ISERROR(VLOOKUP($C190,'LINHA 5'!$C$6:$BM$145,'Carga People'!AO$2,0)),0,VLOOKUP($C190,'LINHA 5'!$C$6:$BM$145,'Carga People'!AO$2,0))</f>
        <v>0</v>
      </c>
      <c r="AP190" s="140">
        <f>IF(ISERROR(VLOOKUP($C190,'LINHA 4'!$C$6:$BM$75,'Carga People'!AP$2,0)),0,VLOOKUP($C190,'LINHA 4'!$C$6:$BM$75,'Carga People'!AP$2,0))+IF(ISERROR(VLOOKUP($C190,'LINHA 5'!$C$6:$BM$145,'Carga People'!AP$2,0)),0,VLOOKUP($C190,'LINHA 5'!$C$6:$BM$145,'Carga People'!AP$2,0))</f>
        <v>0</v>
      </c>
      <c r="AQ190" s="140">
        <f>IF(ISERROR(VLOOKUP($C190,'LINHA 4'!$C$6:$BM$75,'Carga People'!AQ$2,0)),0,VLOOKUP($C190,'LINHA 4'!$C$6:$BM$75,'Carga People'!AQ$2,0))+IF(ISERROR(VLOOKUP($C190,'LINHA 5'!$C$6:$BM$145,'Carga People'!AQ$2,0)),0,VLOOKUP($C190,'LINHA 5'!$C$6:$BM$145,'Carga People'!AQ$2,0))</f>
        <v>0</v>
      </c>
      <c r="AR190" s="140">
        <f>IF(ISERROR(VLOOKUP($C190,'LINHA 4'!$C$6:$BM$75,'Carga People'!AR$2,0)),0,VLOOKUP($C190,'LINHA 4'!$C$6:$BM$75,'Carga People'!AR$2,0))+IF(ISERROR(VLOOKUP($C190,'LINHA 5'!$C$6:$BM$145,'Carga People'!AR$2,0)),0,VLOOKUP($C190,'LINHA 5'!$C$6:$BM$145,'Carga People'!AR$2,0))</f>
        <v>0</v>
      </c>
      <c r="AS190" s="140">
        <f>IF(ISERROR(VLOOKUP($C190,'LINHA 4'!$C$6:$BM$75,'Carga People'!AS$2,0)),0,VLOOKUP($C190,'LINHA 4'!$C$6:$BM$75,'Carga People'!AS$2,0))+IF(ISERROR(VLOOKUP($C190,'LINHA 5'!$C$6:$BM$145,'Carga People'!AS$2,0)),0,VLOOKUP($C190,'LINHA 5'!$C$6:$BM$145,'Carga People'!AS$2,0))</f>
        <v>0</v>
      </c>
      <c r="AT190" s="140">
        <f>IF(ISERROR(VLOOKUP($C190,'LINHA 4'!$C$6:$BM$52,'Carga People'!AT$2,0)),0,VLOOKUP($C190,'LINHA 4'!$C$6:$BM$52,'Carga People'!AT$2,0))+IF(ISERROR(VLOOKUP($C190,'LINHA 5'!$C$6:$BM$58,'Carga People'!AT$2,0)),0,VLOOKUP($C190,'LINHA 5'!$C$6:$BM$58,'Carga People'!AT$2,0))</f>
        <v>0</v>
      </c>
      <c r="AU190" s="367">
        <f t="shared" si="26"/>
        <v>0</v>
      </c>
      <c r="AV190" s="780" t="str">
        <f t="shared" si="25"/>
        <v/>
      </c>
      <c r="AW190" s="90">
        <f>IF(D190="","",VLOOKUP(D190,MI_ME!$D$5:$AQ$336,39,0))</f>
        <v>0</v>
      </c>
      <c r="AX190" s="660"/>
    </row>
    <row r="191" spans="1:50" ht="18" customHeight="1" x14ac:dyDescent="0.3">
      <c r="A191" s="1792"/>
      <c r="B191" s="771" t="s">
        <v>106</v>
      </c>
      <c r="C191" s="771" t="s">
        <v>60</v>
      </c>
      <c r="D191" s="771" t="str">
        <f>LEFT(C191,11)</f>
        <v>63051SBA006</v>
      </c>
      <c r="E191" s="1457" t="s">
        <v>827</v>
      </c>
      <c r="F191" s="771" t="s">
        <v>15</v>
      </c>
      <c r="G191" s="136"/>
      <c r="H191" s="145"/>
      <c r="I191" s="138"/>
      <c r="J191" s="139">
        <f>IF(ISERROR(VLOOKUP($C191,'LINHA 4'!$C$6:$BM$75,'Carga People'!J$2,0)),0,VLOOKUP($C191,'LINHA 4'!$C$6:$BM$75,'Carga People'!J$2,0))+IF(ISERROR(VLOOKUP($C191,'LINHA 5'!$C$6:$BM$145,'Carga People'!J$2,0)),0,VLOOKUP($C191,'LINHA 5'!$C$6:$BM$145,'Carga People'!J$2,0))</f>
        <v>0</v>
      </c>
      <c r="K191" s="140">
        <f>IF(ISERROR(VLOOKUP($C191,'LINHA 4'!$C$6:$BM$75,'Carga People'!K$2,0)),0,VLOOKUP($C191,'LINHA 4'!$C$6:$BM$75,'Carga People'!K$2,0))+IF(ISERROR(VLOOKUP($C191,'LINHA 5'!$C$6:$BM$145,'Carga People'!K$2,0)),0,VLOOKUP($C191,'LINHA 5'!$C$6:$BM$145,'Carga People'!K$2,0))</f>
        <v>0</v>
      </c>
      <c r="L191" s="140">
        <f>IF(ISERROR(VLOOKUP($C191,'LINHA 4'!$C$6:$BM$75,'Carga People'!L$2,0)),0,VLOOKUP($C191,'LINHA 4'!$C$6:$BM$75,'Carga People'!L$2,0))+IF(ISERROR(VLOOKUP($C191,'LINHA 5'!$C$6:$BM$145,'Carga People'!L$2,0)),0,VLOOKUP($C191,'LINHA 5'!$C$6:$BM$145,'Carga People'!L$2,0))</f>
        <v>0</v>
      </c>
      <c r="M191" s="140">
        <f>IF(ISERROR(VLOOKUP($C191,'LINHA 4'!$C$6:$BM$75,'Carga People'!M$2,0)),0,VLOOKUP($C191,'LINHA 4'!$C$6:$BM$75,'Carga People'!M$2,0))+IF(ISERROR(VLOOKUP($C191,'LINHA 5'!$C$6:$BM$145,'Carga People'!M$2,0)),0,VLOOKUP($C191,'LINHA 5'!$C$6:$BM$145,'Carga People'!M$2,0))</f>
        <v>0</v>
      </c>
      <c r="N191" s="140">
        <f>IF(ISERROR(VLOOKUP($C191,'LINHA 4'!$C$6:$BM$75,'Carga People'!N$2,0)),0,VLOOKUP($C191,'LINHA 4'!$C$6:$BM$75,'Carga People'!N$2,0))+IF(ISERROR(VLOOKUP($C191,'LINHA 5'!$C$6:$BM$145,'Carga People'!N$2,0)),0,VLOOKUP($C191,'LINHA 5'!$C$6:$BM$145,'Carga People'!N$2,0))</f>
        <v>0</v>
      </c>
      <c r="O191" s="140">
        <f>IF(ISERROR(VLOOKUP($C191,'LINHA 4'!$C$6:$BM$75,'Carga People'!O$2,0)),0,VLOOKUP($C191,'LINHA 4'!$C$6:$BM$75,'Carga People'!O$2,0))+IF(ISERROR(VLOOKUP($C191,'LINHA 5'!$C$6:$BM$145,'Carga People'!O$2,0)),0,VLOOKUP($C191,'LINHA 5'!$C$6:$BM$145,'Carga People'!O$2,0))</f>
        <v>240</v>
      </c>
      <c r="P191" s="140">
        <f>IF(ISERROR(VLOOKUP($C191,'LINHA 4'!$C$6:$BM$75,'Carga People'!P$2,0)),0,VLOOKUP($C191,'LINHA 4'!$C$6:$BM$75,'Carga People'!P$2,0))+IF(ISERROR(VLOOKUP($C191,'LINHA 5'!$C$6:$BM$145,'Carga People'!P$2,0)),0,VLOOKUP($C191,'LINHA 5'!$C$6:$BM$145,'Carga People'!P$2,0))</f>
        <v>0</v>
      </c>
      <c r="Q191" s="140">
        <f>IF(ISERROR(VLOOKUP($C191,'LINHA 4'!$C$6:$BM$75,'Carga People'!Q$2,0)),0,VLOOKUP($C191,'LINHA 4'!$C$6:$BM$75,'Carga People'!Q$2,0))+IF(ISERROR(VLOOKUP($C191,'LINHA 5'!$C$6:$BM$145,'Carga People'!Q$2,0)),0,VLOOKUP($C191,'LINHA 5'!$C$6:$BM$145,'Carga People'!Q$2,0))</f>
        <v>240</v>
      </c>
      <c r="R191" s="140">
        <f>IF(ISERROR(VLOOKUP($C191,'LINHA 4'!$C$6:$BM$75,'Carga People'!R$2,0)),0,VLOOKUP($C191,'LINHA 4'!$C$6:$BM$75,'Carga People'!R$2,0))+IF(ISERROR(VLOOKUP($C191,'LINHA 5'!$C$6:$BM$145,'Carga People'!R$2,0)),0,VLOOKUP($C191,'LINHA 5'!$C$6:$BM$145,'Carga People'!R$2,0))</f>
        <v>0</v>
      </c>
      <c r="S191" s="140">
        <f>IF(ISERROR(VLOOKUP($C191,'LINHA 4'!$C$6:$BM$75,'Carga People'!S$2,0)),0,VLOOKUP($C191,'LINHA 4'!$C$6:$BM$75,'Carga People'!S$2,0))+IF(ISERROR(VLOOKUP($C191,'LINHA 5'!$C$6:$BM$145,'Carga People'!S$2,0)),0,VLOOKUP($C191,'LINHA 5'!$C$6:$BM$145,'Carga People'!S$2,0))</f>
        <v>0</v>
      </c>
      <c r="T191" s="140">
        <f>IF(ISERROR(VLOOKUP($C191,'LINHA 4'!$C$6:$BM$75,'Carga People'!T$2,0)),0,VLOOKUP($C191,'LINHA 4'!$C$6:$BM$75,'Carga People'!T$2,0))+IF(ISERROR(VLOOKUP($C191,'LINHA 5'!$C$6:$BM$145,'Carga People'!T$2,0)),0,VLOOKUP($C191,'LINHA 5'!$C$6:$BM$145,'Carga People'!T$2,0))</f>
        <v>0</v>
      </c>
      <c r="U191" s="140">
        <f>IF(ISERROR(VLOOKUP($C191,'LINHA 4'!$C$6:$BM$75,'Carga People'!U$2,0)),0,VLOOKUP($C191,'LINHA 4'!$C$6:$BM$75,'Carga People'!U$2,0))+IF(ISERROR(VLOOKUP($C191,'LINHA 5'!$C$6:$BM$145,'Carga People'!U$2,0)),0,VLOOKUP($C191,'LINHA 5'!$C$6:$BM$145,'Carga People'!U$2,0))</f>
        <v>0</v>
      </c>
      <c r="V191" s="140">
        <f>IF(ISERROR(VLOOKUP($C191,'LINHA 4'!$C$6:$BM$75,'Carga People'!V$2,0)),0,VLOOKUP($C191,'LINHA 4'!$C$6:$BM$75,'Carga People'!V$2,0))+IF(ISERROR(VLOOKUP($C191,'LINHA 5'!$C$6:$BM$145,'Carga People'!V$2,0)),0,VLOOKUP($C191,'LINHA 5'!$C$6:$BM$145,'Carga People'!V$2,0))</f>
        <v>240</v>
      </c>
      <c r="W191" s="140">
        <f>IF(ISERROR(VLOOKUP($C191,'LINHA 4'!$C$6:$BM$75,'Carga People'!W$2,0)),0,VLOOKUP($C191,'LINHA 4'!$C$6:$BM$75,'Carga People'!W$2,0))+IF(ISERROR(VLOOKUP($C191,'LINHA 5'!$C$6:$BM$145,'Carga People'!W$2,0)),0,VLOOKUP($C191,'LINHA 5'!$C$6:$BM$145,'Carga People'!W$2,0))</f>
        <v>0</v>
      </c>
      <c r="X191" s="140">
        <f>IF(ISERROR(VLOOKUP($C191,'LINHA 4'!$C$6:$BM$75,'Carga People'!X$2,0)),0,VLOOKUP($C191,'LINHA 4'!$C$6:$BM$75,'Carga People'!X$2,0))+IF(ISERROR(VLOOKUP($C191,'LINHA 5'!$C$6:$BM$145,'Carga People'!X$2,0)),0,VLOOKUP($C191,'LINHA 5'!$C$6:$BM$145,'Carga People'!X$2,0))</f>
        <v>0</v>
      </c>
      <c r="Y191" s="140">
        <f>IF(ISERROR(VLOOKUP($C191,'LINHA 4'!$C$6:$BM$75,'Carga People'!Y$2,0)),0,VLOOKUP($C191,'LINHA 4'!$C$6:$BM$75,'Carga People'!Y$2,0))+IF(ISERROR(VLOOKUP($C191,'LINHA 5'!$C$6:$BM$145,'Carga People'!Y$2,0)),0,VLOOKUP($C191,'LINHA 5'!$C$6:$BM$145,'Carga People'!Y$2,0))</f>
        <v>0</v>
      </c>
      <c r="Z191" s="140">
        <f>IF(ISERROR(VLOOKUP($C191,'LINHA 4'!$C$6:$BM$75,'Carga People'!Z$2,0)),0,VLOOKUP($C191,'LINHA 4'!$C$6:$BM$75,'Carga People'!Z$2,0))+IF(ISERROR(VLOOKUP($C191,'LINHA 5'!$C$6:$BM$145,'Carga People'!Z$2,0)),0,VLOOKUP($C191,'LINHA 5'!$C$6:$BM$145,'Carga People'!Z$2,0))</f>
        <v>0</v>
      </c>
      <c r="AA191" s="140">
        <f>IF(ISERROR(VLOOKUP($C191,'LINHA 4'!$C$6:$BM$75,'Carga People'!AA$2,0)),0,VLOOKUP($C191,'LINHA 4'!$C$6:$BM$75,'Carga People'!AA$2,0))+IF(ISERROR(VLOOKUP($C191,'LINHA 5'!$C$6:$BM$145,'Carga People'!AA$2,0)),0,VLOOKUP($C191,'LINHA 5'!$C$6:$BM$145,'Carga People'!AA$2,0))</f>
        <v>0</v>
      </c>
      <c r="AB191" s="140">
        <f>IF(ISERROR(VLOOKUP($C191,'LINHA 4'!$C$6:$BM$75,'Carga People'!AB$2,0)),0,VLOOKUP($C191,'LINHA 4'!$C$6:$BM$75,'Carga People'!AB$2,0))+IF(ISERROR(VLOOKUP($C191,'LINHA 5'!$C$6:$BM$145,'Carga People'!AB$2,0)),0,VLOOKUP($C191,'LINHA 5'!$C$6:$BM$145,'Carga People'!AB$2,0))</f>
        <v>0</v>
      </c>
      <c r="AC191" s="140">
        <f>IF(ISERROR(VLOOKUP($C191,'LINHA 4'!$C$6:$BM$75,'Carga People'!AC$2,0)),0,VLOOKUP($C191,'LINHA 4'!$C$6:$BM$75,'Carga People'!AC$2,0))+IF(ISERROR(VLOOKUP($C191,'LINHA 5'!$C$6:$BM$145,'Carga People'!AC$2,0)),0,VLOOKUP($C191,'LINHA 5'!$C$6:$BM$145,'Carga People'!AC$2,0))</f>
        <v>0</v>
      </c>
      <c r="AD191" s="140">
        <f>IF(ISERROR(VLOOKUP($C191,'LINHA 4'!$C$6:$BM$75,'Carga People'!AD$2,0)),0,VLOOKUP($C191,'LINHA 4'!$C$6:$BM$75,'Carga People'!AD$2,0))+IF(ISERROR(VLOOKUP($C191,'LINHA 5'!$C$6:$BM$145,'Carga People'!AD$2,0)),0,VLOOKUP($C191,'LINHA 5'!$C$6:$BM$145,'Carga People'!AD$2,0))</f>
        <v>0</v>
      </c>
      <c r="AE191" s="140">
        <f>IF(ISERROR(VLOOKUP($C191,'LINHA 4'!$C$6:$BM$75,'Carga People'!AE$2,0)),0,VLOOKUP($C191,'LINHA 4'!$C$6:$BM$75,'Carga People'!AE$2,0))+IF(ISERROR(VLOOKUP($C191,'LINHA 5'!$C$6:$BM$145,'Carga People'!AE$2,0)),0,VLOOKUP($C191,'LINHA 5'!$C$6:$BM$145,'Carga People'!AE$2,0))</f>
        <v>240</v>
      </c>
      <c r="AF191" s="140">
        <f>IF(ISERROR(VLOOKUP($C191,'LINHA 4'!$C$6:$BM$75,'Carga People'!AF$2,0)),0,VLOOKUP($C191,'LINHA 4'!$C$6:$BM$75,'Carga People'!AF$2,0))+IF(ISERROR(VLOOKUP($C191,'LINHA 5'!$C$6:$BM$145,'Carga People'!AF$2,0)),0,VLOOKUP($C191,'LINHA 5'!$C$6:$BM$145,'Carga People'!AF$2,0))</f>
        <v>0</v>
      </c>
      <c r="AG191" s="140">
        <f>IF(ISERROR(VLOOKUP($C191,'LINHA 4'!$C$6:$BM$75,'Carga People'!AG$2,0)),0,VLOOKUP($C191,'LINHA 4'!$C$6:$BM$75,'Carga People'!AG$2,0))+IF(ISERROR(VLOOKUP($C191,'LINHA 5'!$C$6:$BM$145,'Carga People'!AG$2,0)),0,VLOOKUP($C191,'LINHA 5'!$C$6:$BM$145,'Carga People'!AG$2,0))</f>
        <v>0</v>
      </c>
      <c r="AH191" s="140">
        <f>IF(ISERROR(VLOOKUP($C191,'LINHA 4'!$C$6:$BM$75,'Carga People'!AH$2,0)),0,VLOOKUP($C191,'LINHA 4'!$C$6:$BM$75,'Carga People'!AH$2,0))+IF(ISERROR(VLOOKUP($C191,'LINHA 5'!$C$6:$BM$145,'Carga People'!AH$2,0)),0,VLOOKUP($C191,'LINHA 5'!$C$6:$BM$145,'Carga People'!AH$2,0))</f>
        <v>0</v>
      </c>
      <c r="AI191" s="140">
        <f>IF(ISERROR(VLOOKUP($C191,'LINHA 4'!$C$6:$BM$75,'Carga People'!AI$2,0)),0,VLOOKUP($C191,'LINHA 4'!$C$6:$BM$75,'Carga People'!AI$2,0))+IF(ISERROR(VLOOKUP($C191,'LINHA 5'!$C$6:$BM$145,'Carga People'!AI$2,0)),0,VLOOKUP($C191,'LINHA 5'!$C$6:$BM$145,'Carga People'!AI$2,0))</f>
        <v>0</v>
      </c>
      <c r="AJ191" s="140">
        <f>IF(ISERROR(VLOOKUP($C191,'LINHA 4'!$C$6:$BM$75,'Carga People'!AJ$2,0)),0,VLOOKUP($C191,'LINHA 4'!$C$6:$BM$75,'Carga People'!AJ$2,0))+IF(ISERROR(VLOOKUP($C191,'LINHA 5'!$C$6:$BM$145,'Carga People'!AJ$2,0)),0,VLOOKUP($C191,'LINHA 5'!$C$6:$BM$145,'Carga People'!AJ$2,0))</f>
        <v>0</v>
      </c>
      <c r="AK191" s="140">
        <f>IF(ISERROR(VLOOKUP($C191,'LINHA 4'!$C$6:$BM$75,'Carga People'!AK$2,0)),0,VLOOKUP($C191,'LINHA 4'!$C$6:$BM$75,'Carga People'!AK$2,0))+IF(ISERROR(VLOOKUP($C191,'LINHA 5'!$C$6:$BM$145,'Carga People'!AK$2,0)),0,VLOOKUP($C191,'LINHA 5'!$C$6:$BM$145,'Carga People'!AK$2,0))</f>
        <v>0</v>
      </c>
      <c r="AL191" s="140">
        <f>IF(ISERROR(VLOOKUP($C191,'LINHA 4'!$C$6:$BM$75,'Carga People'!AL$2,0)),0,VLOOKUP($C191,'LINHA 4'!$C$6:$BM$75,'Carga People'!AL$2,0))+IF(ISERROR(VLOOKUP($C191,'LINHA 5'!$C$6:$BM$145,'Carga People'!AL$2,0)),0,VLOOKUP($C191,'LINHA 5'!$C$6:$BM$145,'Carga People'!AL$2,0))</f>
        <v>0</v>
      </c>
      <c r="AM191" s="140">
        <f>IF(ISERROR(VLOOKUP($C191,'LINHA 4'!$C$6:$BM$75,'Carga People'!AM$2,0)),0,VLOOKUP($C191,'LINHA 4'!$C$6:$BM$75,'Carga People'!AM$2,0))+IF(ISERROR(VLOOKUP($C191,'LINHA 5'!$C$6:$BM$145,'Carga People'!AM$2,0)),0,VLOOKUP($C191,'LINHA 5'!$C$6:$BM$145,'Carga People'!AM$2,0))</f>
        <v>0</v>
      </c>
      <c r="AN191" s="140">
        <f>IF(ISERROR(VLOOKUP($C191,'LINHA 4'!$C$6:$BM$75,'Carga People'!AN$2,0)),0,VLOOKUP($C191,'LINHA 4'!$C$6:$BM$75,'Carga People'!AN$2,0))+IF(ISERROR(VLOOKUP($C191,'LINHA 5'!$C$6:$BM$145,'Carga People'!AN$2,0)),0,VLOOKUP($C191,'LINHA 5'!$C$6:$BM$145,'Carga People'!AN$2,0))</f>
        <v>0</v>
      </c>
      <c r="AO191" s="140">
        <f>IF(ISERROR(VLOOKUP($C191,'LINHA 4'!$C$6:$BM$75,'Carga People'!AO$2,0)),0,VLOOKUP($C191,'LINHA 4'!$C$6:$BM$75,'Carga People'!AO$2,0))+IF(ISERROR(VLOOKUP($C191,'LINHA 5'!$C$6:$BM$145,'Carga People'!AO$2,0)),0,VLOOKUP($C191,'LINHA 5'!$C$6:$BM$145,'Carga People'!AO$2,0))</f>
        <v>0</v>
      </c>
      <c r="AP191" s="140">
        <f>IF(ISERROR(VLOOKUP($C191,'LINHA 4'!$C$6:$BM$75,'Carga People'!AP$2,0)),0,VLOOKUP($C191,'LINHA 4'!$C$6:$BM$75,'Carga People'!AP$2,0))+IF(ISERROR(VLOOKUP($C191,'LINHA 5'!$C$6:$BM$145,'Carga People'!AP$2,0)),0,VLOOKUP($C191,'LINHA 5'!$C$6:$BM$145,'Carga People'!AP$2,0))</f>
        <v>0</v>
      </c>
      <c r="AQ191" s="140">
        <f>IF(ISERROR(VLOOKUP($C191,'LINHA 4'!$C$6:$BM$75,'Carga People'!AQ$2,0)),0,VLOOKUP($C191,'LINHA 4'!$C$6:$BM$75,'Carga People'!AQ$2,0))+IF(ISERROR(VLOOKUP($C191,'LINHA 5'!$C$6:$BM$145,'Carga People'!AQ$2,0)),0,VLOOKUP($C191,'LINHA 5'!$C$6:$BM$145,'Carga People'!AQ$2,0))</f>
        <v>0</v>
      </c>
      <c r="AR191" s="140">
        <f>IF(ISERROR(VLOOKUP($C191,'LINHA 4'!$C$6:$BM$75,'Carga People'!AR$2,0)),0,VLOOKUP($C191,'LINHA 4'!$C$6:$BM$75,'Carga People'!AR$2,0))+IF(ISERROR(VLOOKUP($C191,'LINHA 5'!$C$6:$BM$145,'Carga People'!AR$2,0)),0,VLOOKUP($C191,'LINHA 5'!$C$6:$BM$145,'Carga People'!AR$2,0))</f>
        <v>0</v>
      </c>
      <c r="AS191" s="140">
        <f>IF(ISERROR(VLOOKUP($C191,'LINHA 4'!$C$6:$BM$75,'Carga People'!AS$2,0)),0,VLOOKUP($C191,'LINHA 4'!$C$6:$BM$75,'Carga People'!AS$2,0))+IF(ISERROR(VLOOKUP($C191,'LINHA 5'!$C$6:$BM$145,'Carga People'!AS$2,0)),0,VLOOKUP($C191,'LINHA 5'!$C$6:$BM$145,'Carga People'!AS$2,0))</f>
        <v>0</v>
      </c>
      <c r="AT191" s="140">
        <f t="array" ref="AT191">IF(ISERROR(VLOOKUP($C191,'LINHA 4'!$C$6:$BM$52,'Carga People'!AT$2,0)),0,VLOOKUP($C191,'LINHA 4'!$C$6:$BM$52,'Carga People'!AT$2,0))</f>
        <v>0</v>
      </c>
      <c r="AU191" s="367">
        <f t="shared" si="26"/>
        <v>960</v>
      </c>
      <c r="AV191" s="780" t="str">
        <f t="shared" si="25"/>
        <v/>
      </c>
      <c r="AW191" s="90">
        <f>IF(D191="","",VLOOKUP(D191,MI_ME!$D$5:$AQ$336,39,0))</f>
        <v>0</v>
      </c>
      <c r="AX191" s="660"/>
    </row>
    <row r="192" spans="1:50" ht="18" customHeight="1" x14ac:dyDescent="0.3">
      <c r="A192" s="1792"/>
      <c r="B192" s="770" t="s">
        <v>107</v>
      </c>
      <c r="C192" s="770" t="s">
        <v>62</v>
      </c>
      <c r="D192" s="771" t="str">
        <f>LEFT(C192,11)</f>
        <v>63051SBA089</v>
      </c>
      <c r="E192" s="1459" t="s">
        <v>832</v>
      </c>
      <c r="F192" s="770" t="s">
        <v>15</v>
      </c>
      <c r="G192" s="136"/>
      <c r="H192" s="137"/>
      <c r="I192" s="138"/>
      <c r="J192" s="139">
        <f>IF(ISERROR(VLOOKUP($C192,'LINHA 4'!$C$6:$BM$75,'Carga People'!J$2,0)),0,VLOOKUP($C192,'LINHA 4'!$C$6:$BM$75,'Carga People'!J$2,0))+IF(ISERROR(VLOOKUP($C192,'LINHA 5'!$C$6:$BM$145,'Carga People'!J$2,0)),0,VLOOKUP($C192,'LINHA 5'!$C$6:$BM$145,'Carga People'!J$2,0))</f>
        <v>0</v>
      </c>
      <c r="K192" s="140">
        <f>IF(ISERROR(VLOOKUP($C192,'LINHA 4'!$C$6:$BM$75,'Carga People'!K$2,0)),0,VLOOKUP($C192,'LINHA 4'!$C$6:$BM$75,'Carga People'!K$2,0))+IF(ISERROR(VLOOKUP($C192,'LINHA 5'!$C$6:$BM$145,'Carga People'!K$2,0)),0,VLOOKUP($C192,'LINHA 5'!$C$6:$BM$145,'Carga People'!K$2,0))</f>
        <v>0</v>
      </c>
      <c r="L192" s="140">
        <f>IF(ISERROR(VLOOKUP($C192,'LINHA 4'!$C$6:$BM$75,'Carga People'!L$2,0)),0,VLOOKUP($C192,'LINHA 4'!$C$6:$BM$75,'Carga People'!L$2,0))+IF(ISERROR(VLOOKUP($C192,'LINHA 5'!$C$6:$BM$145,'Carga People'!L$2,0)),0,VLOOKUP($C192,'LINHA 5'!$C$6:$BM$145,'Carga People'!L$2,0))</f>
        <v>0</v>
      </c>
      <c r="M192" s="140">
        <f>IF(ISERROR(VLOOKUP($C192,'LINHA 4'!$C$6:$BM$75,'Carga People'!M$2,0)),0,VLOOKUP($C192,'LINHA 4'!$C$6:$BM$75,'Carga People'!M$2,0))+IF(ISERROR(VLOOKUP($C192,'LINHA 5'!$C$6:$BM$145,'Carga People'!M$2,0)),0,VLOOKUP($C192,'LINHA 5'!$C$6:$BM$145,'Carga People'!M$2,0))</f>
        <v>0</v>
      </c>
      <c r="N192" s="140">
        <f>IF(ISERROR(VLOOKUP($C192,'LINHA 4'!$C$6:$BM$75,'Carga People'!N$2,0)),0,VLOOKUP($C192,'LINHA 4'!$C$6:$BM$75,'Carga People'!N$2,0))+IF(ISERROR(VLOOKUP($C192,'LINHA 5'!$C$6:$BM$145,'Carga People'!N$2,0)),0,VLOOKUP($C192,'LINHA 5'!$C$6:$BM$145,'Carga People'!N$2,0))</f>
        <v>0</v>
      </c>
      <c r="O192" s="140">
        <f>IF(ISERROR(VLOOKUP($C192,'LINHA 4'!$C$6:$BM$75,'Carga People'!O$2,0)),0,VLOOKUP($C192,'LINHA 4'!$C$6:$BM$75,'Carga People'!O$2,0))+IF(ISERROR(VLOOKUP($C192,'LINHA 5'!$C$6:$BM$145,'Carga People'!O$2,0)),0,VLOOKUP($C192,'LINHA 5'!$C$6:$BM$145,'Carga People'!O$2,0))</f>
        <v>0</v>
      </c>
      <c r="P192" s="140">
        <f>IF(ISERROR(VLOOKUP($C192,'LINHA 4'!$C$6:$BM$75,'Carga People'!P$2,0)),0,VLOOKUP($C192,'LINHA 4'!$C$6:$BM$75,'Carga People'!P$2,0))+IF(ISERROR(VLOOKUP($C192,'LINHA 5'!$C$6:$BM$145,'Carga People'!P$2,0)),0,VLOOKUP($C192,'LINHA 5'!$C$6:$BM$145,'Carga People'!P$2,0))</f>
        <v>0</v>
      </c>
      <c r="Q192" s="140">
        <f>IF(ISERROR(VLOOKUP($C192,'LINHA 4'!$C$6:$BM$75,'Carga People'!Q$2,0)),0,VLOOKUP($C192,'LINHA 4'!$C$6:$BM$75,'Carga People'!Q$2,0))+IF(ISERROR(VLOOKUP($C192,'LINHA 5'!$C$6:$BM$145,'Carga People'!Q$2,0)),0,VLOOKUP($C192,'LINHA 5'!$C$6:$BM$145,'Carga People'!Q$2,0))</f>
        <v>0</v>
      </c>
      <c r="R192" s="140">
        <f>IF(ISERROR(VLOOKUP($C192,'LINHA 4'!$C$6:$BM$75,'Carga People'!R$2,0)),0,VLOOKUP($C192,'LINHA 4'!$C$6:$BM$75,'Carga People'!R$2,0))+IF(ISERROR(VLOOKUP($C192,'LINHA 5'!$C$6:$BM$145,'Carga People'!R$2,0)),0,VLOOKUP($C192,'LINHA 5'!$C$6:$BM$145,'Carga People'!R$2,0))</f>
        <v>0</v>
      </c>
      <c r="S192" s="140">
        <f>IF(ISERROR(VLOOKUP($C192,'LINHA 4'!$C$6:$BM$75,'Carga People'!S$2,0)),0,VLOOKUP($C192,'LINHA 4'!$C$6:$BM$75,'Carga People'!S$2,0))+IF(ISERROR(VLOOKUP($C192,'LINHA 5'!$C$6:$BM$145,'Carga People'!S$2,0)),0,VLOOKUP($C192,'LINHA 5'!$C$6:$BM$145,'Carga People'!S$2,0))</f>
        <v>0</v>
      </c>
      <c r="T192" s="140">
        <f>IF(ISERROR(VLOOKUP($C192,'LINHA 4'!$C$6:$BM$75,'Carga People'!T$2,0)),0,VLOOKUP($C192,'LINHA 4'!$C$6:$BM$75,'Carga People'!T$2,0))+IF(ISERROR(VLOOKUP($C192,'LINHA 5'!$C$6:$BM$145,'Carga People'!T$2,0)),0,VLOOKUP($C192,'LINHA 5'!$C$6:$BM$145,'Carga People'!T$2,0))</f>
        <v>0</v>
      </c>
      <c r="U192" s="140">
        <f>IF(ISERROR(VLOOKUP($C192,'LINHA 4'!$C$6:$BM$75,'Carga People'!U$2,0)),0,VLOOKUP($C192,'LINHA 4'!$C$6:$BM$75,'Carga People'!U$2,0))+IF(ISERROR(VLOOKUP($C192,'LINHA 5'!$C$6:$BM$145,'Carga People'!U$2,0)),0,VLOOKUP($C192,'LINHA 5'!$C$6:$BM$145,'Carga People'!U$2,0))</f>
        <v>0</v>
      </c>
      <c r="V192" s="140">
        <f>IF(ISERROR(VLOOKUP($C192,'LINHA 4'!$C$6:$BM$75,'Carga People'!V$2,0)),0,VLOOKUP($C192,'LINHA 4'!$C$6:$BM$75,'Carga People'!V$2,0))+IF(ISERROR(VLOOKUP($C192,'LINHA 5'!$C$6:$BM$145,'Carga People'!V$2,0)),0,VLOOKUP($C192,'LINHA 5'!$C$6:$BM$145,'Carga People'!V$2,0))</f>
        <v>0</v>
      </c>
      <c r="W192" s="140">
        <f>IF(ISERROR(VLOOKUP($C192,'LINHA 4'!$C$6:$BM$75,'Carga People'!W$2,0)),0,VLOOKUP($C192,'LINHA 4'!$C$6:$BM$75,'Carga People'!W$2,0))+IF(ISERROR(VLOOKUP($C192,'LINHA 5'!$C$6:$BM$145,'Carga People'!W$2,0)),0,VLOOKUP($C192,'LINHA 5'!$C$6:$BM$145,'Carga People'!W$2,0))</f>
        <v>0</v>
      </c>
      <c r="X192" s="140">
        <f>IF(ISERROR(VLOOKUP($C192,'LINHA 4'!$C$6:$BM$75,'Carga People'!X$2,0)),0,VLOOKUP($C192,'LINHA 4'!$C$6:$BM$75,'Carga People'!X$2,0))+IF(ISERROR(VLOOKUP($C192,'LINHA 5'!$C$6:$BM$145,'Carga People'!X$2,0)),0,VLOOKUP($C192,'LINHA 5'!$C$6:$BM$145,'Carga People'!X$2,0))</f>
        <v>0</v>
      </c>
      <c r="Y192" s="140">
        <f>IF(ISERROR(VLOOKUP($C192,'LINHA 4'!$C$6:$BM$75,'Carga People'!Y$2,0)),0,VLOOKUP($C192,'LINHA 4'!$C$6:$BM$75,'Carga People'!Y$2,0))+IF(ISERROR(VLOOKUP($C192,'LINHA 5'!$C$6:$BM$145,'Carga People'!Y$2,0)),0,VLOOKUP($C192,'LINHA 5'!$C$6:$BM$145,'Carga People'!Y$2,0))</f>
        <v>0</v>
      </c>
      <c r="Z192" s="140">
        <f>IF(ISERROR(VLOOKUP($C192,'LINHA 4'!$C$6:$BM$75,'Carga People'!Z$2,0)),0,VLOOKUP($C192,'LINHA 4'!$C$6:$BM$75,'Carga People'!Z$2,0))+IF(ISERROR(VLOOKUP($C192,'LINHA 5'!$C$6:$BM$145,'Carga People'!Z$2,0)),0,VLOOKUP($C192,'LINHA 5'!$C$6:$BM$145,'Carga People'!Z$2,0))</f>
        <v>0</v>
      </c>
      <c r="AA192" s="140">
        <f>IF(ISERROR(VLOOKUP($C192,'LINHA 4'!$C$6:$BM$75,'Carga People'!AA$2,0)),0,VLOOKUP($C192,'LINHA 4'!$C$6:$BM$75,'Carga People'!AA$2,0))+IF(ISERROR(VLOOKUP($C192,'LINHA 5'!$C$6:$BM$145,'Carga People'!AA$2,0)),0,VLOOKUP($C192,'LINHA 5'!$C$6:$BM$145,'Carga People'!AA$2,0))</f>
        <v>0</v>
      </c>
      <c r="AB192" s="140">
        <f>IF(ISERROR(VLOOKUP($C192,'LINHA 4'!$C$6:$BM$75,'Carga People'!AB$2,0)),0,VLOOKUP($C192,'LINHA 4'!$C$6:$BM$75,'Carga People'!AB$2,0))+IF(ISERROR(VLOOKUP($C192,'LINHA 5'!$C$6:$BM$145,'Carga People'!AB$2,0)),0,VLOOKUP($C192,'LINHA 5'!$C$6:$BM$145,'Carga People'!AB$2,0))</f>
        <v>0</v>
      </c>
      <c r="AC192" s="140">
        <f>IF(ISERROR(VLOOKUP($C192,'LINHA 4'!$C$6:$BM$75,'Carga People'!AC$2,0)),0,VLOOKUP($C192,'LINHA 4'!$C$6:$BM$75,'Carga People'!AC$2,0))+IF(ISERROR(VLOOKUP($C192,'LINHA 5'!$C$6:$BM$145,'Carga People'!AC$2,0)),0,VLOOKUP($C192,'LINHA 5'!$C$6:$BM$145,'Carga People'!AC$2,0))</f>
        <v>0</v>
      </c>
      <c r="AD192" s="140">
        <f>IF(ISERROR(VLOOKUP($C192,'LINHA 4'!$C$6:$BM$75,'Carga People'!AD$2,0)),0,VLOOKUP($C192,'LINHA 4'!$C$6:$BM$75,'Carga People'!AD$2,0))+IF(ISERROR(VLOOKUP($C192,'LINHA 5'!$C$6:$BM$145,'Carga People'!AD$2,0)),0,VLOOKUP($C192,'LINHA 5'!$C$6:$BM$145,'Carga People'!AD$2,0))</f>
        <v>0</v>
      </c>
      <c r="AE192" s="140">
        <f>IF(ISERROR(VLOOKUP($C192,'LINHA 4'!$C$6:$BM$75,'Carga People'!AE$2,0)),0,VLOOKUP($C192,'LINHA 4'!$C$6:$BM$75,'Carga People'!AE$2,0))+IF(ISERROR(VLOOKUP($C192,'LINHA 5'!$C$6:$BM$145,'Carga People'!AE$2,0)),0,VLOOKUP($C192,'LINHA 5'!$C$6:$BM$145,'Carga People'!AE$2,0))</f>
        <v>240</v>
      </c>
      <c r="AF192" s="140">
        <f>IF(ISERROR(VLOOKUP($C192,'LINHA 4'!$C$6:$BM$75,'Carga People'!AF$2,0)),0,VLOOKUP($C192,'LINHA 4'!$C$6:$BM$75,'Carga People'!AF$2,0))+IF(ISERROR(VLOOKUP($C192,'LINHA 5'!$C$6:$BM$145,'Carga People'!AF$2,0)),0,VLOOKUP($C192,'LINHA 5'!$C$6:$BM$145,'Carga People'!AF$2,0))</f>
        <v>0</v>
      </c>
      <c r="AG192" s="140">
        <f>IF(ISERROR(VLOOKUP($C192,'LINHA 4'!$C$6:$BM$75,'Carga People'!AG$2,0)),0,VLOOKUP($C192,'LINHA 4'!$C$6:$BM$75,'Carga People'!AG$2,0))+IF(ISERROR(VLOOKUP($C192,'LINHA 5'!$C$6:$BM$145,'Carga People'!AG$2,0)),0,VLOOKUP($C192,'LINHA 5'!$C$6:$BM$145,'Carga People'!AG$2,0))</f>
        <v>0</v>
      </c>
      <c r="AH192" s="140">
        <f>IF(ISERROR(VLOOKUP($C192,'LINHA 4'!$C$6:$BM$75,'Carga People'!AH$2,0)),0,VLOOKUP($C192,'LINHA 4'!$C$6:$BM$75,'Carga People'!AH$2,0))+IF(ISERROR(VLOOKUP($C192,'LINHA 5'!$C$6:$BM$145,'Carga People'!AH$2,0)),0,VLOOKUP($C192,'LINHA 5'!$C$6:$BM$145,'Carga People'!AH$2,0))</f>
        <v>0</v>
      </c>
      <c r="AI192" s="140">
        <f>IF(ISERROR(VLOOKUP($C192,'LINHA 4'!$C$6:$BM$75,'Carga People'!AI$2,0)),0,VLOOKUP($C192,'LINHA 4'!$C$6:$BM$75,'Carga People'!AI$2,0))+IF(ISERROR(VLOOKUP($C192,'LINHA 5'!$C$6:$BM$145,'Carga People'!AI$2,0)),0,VLOOKUP($C192,'LINHA 5'!$C$6:$BM$145,'Carga People'!AI$2,0))</f>
        <v>0</v>
      </c>
      <c r="AJ192" s="140">
        <f>IF(ISERROR(VLOOKUP($C192,'LINHA 4'!$C$6:$BM$75,'Carga People'!AJ$2,0)),0,VLOOKUP($C192,'LINHA 4'!$C$6:$BM$75,'Carga People'!AJ$2,0))+IF(ISERROR(VLOOKUP($C192,'LINHA 5'!$C$6:$BM$145,'Carga People'!AJ$2,0)),0,VLOOKUP($C192,'LINHA 5'!$C$6:$BM$145,'Carga People'!AJ$2,0))</f>
        <v>0</v>
      </c>
      <c r="AK192" s="140">
        <f>IF(ISERROR(VLOOKUP($C192,'LINHA 4'!$C$6:$BM$75,'Carga People'!AK$2,0)),0,VLOOKUP($C192,'LINHA 4'!$C$6:$BM$75,'Carga People'!AK$2,0))+IF(ISERROR(VLOOKUP($C192,'LINHA 5'!$C$6:$BM$145,'Carga People'!AK$2,0)),0,VLOOKUP($C192,'LINHA 5'!$C$6:$BM$145,'Carga People'!AK$2,0))</f>
        <v>0</v>
      </c>
      <c r="AL192" s="140">
        <f>IF(ISERROR(VLOOKUP($C192,'LINHA 4'!$C$6:$BM$75,'Carga People'!AL$2,0)),0,VLOOKUP($C192,'LINHA 4'!$C$6:$BM$75,'Carga People'!AL$2,0))+IF(ISERROR(VLOOKUP($C192,'LINHA 5'!$C$6:$BM$145,'Carga People'!AL$2,0)),0,VLOOKUP($C192,'LINHA 5'!$C$6:$BM$145,'Carga People'!AL$2,0))</f>
        <v>0</v>
      </c>
      <c r="AM192" s="140">
        <f>IF(ISERROR(VLOOKUP($C192,'LINHA 4'!$C$6:$BM$75,'Carga People'!AM$2,0)),0,VLOOKUP($C192,'LINHA 4'!$C$6:$BM$75,'Carga People'!AM$2,0))+IF(ISERROR(VLOOKUP($C192,'LINHA 5'!$C$6:$BM$145,'Carga People'!AM$2,0)),0,VLOOKUP($C192,'LINHA 5'!$C$6:$BM$145,'Carga People'!AM$2,0))</f>
        <v>0</v>
      </c>
      <c r="AN192" s="140">
        <f>IF(ISERROR(VLOOKUP($C192,'LINHA 4'!$C$6:$BM$75,'Carga People'!AN$2,0)),0,VLOOKUP($C192,'LINHA 4'!$C$6:$BM$75,'Carga People'!AN$2,0))+IF(ISERROR(VLOOKUP($C192,'LINHA 5'!$C$6:$BM$145,'Carga People'!AN$2,0)),0,VLOOKUP($C192,'LINHA 5'!$C$6:$BM$145,'Carga People'!AN$2,0))</f>
        <v>0</v>
      </c>
      <c r="AO192" s="140">
        <f>IF(ISERROR(VLOOKUP($C192,'LINHA 4'!$C$6:$BM$75,'Carga People'!AO$2,0)),0,VLOOKUP($C192,'LINHA 4'!$C$6:$BM$75,'Carga People'!AO$2,0))+IF(ISERROR(VLOOKUP($C192,'LINHA 5'!$C$6:$BM$145,'Carga People'!AO$2,0)),0,VLOOKUP($C192,'LINHA 5'!$C$6:$BM$145,'Carga People'!AO$2,0))</f>
        <v>0</v>
      </c>
      <c r="AP192" s="140">
        <f>IF(ISERROR(VLOOKUP($C192,'LINHA 4'!$C$6:$BM$75,'Carga People'!AP$2,0)),0,VLOOKUP($C192,'LINHA 4'!$C$6:$BM$75,'Carga People'!AP$2,0))+IF(ISERROR(VLOOKUP($C192,'LINHA 5'!$C$6:$BM$145,'Carga People'!AP$2,0)),0,VLOOKUP($C192,'LINHA 5'!$C$6:$BM$145,'Carga People'!AP$2,0))</f>
        <v>0</v>
      </c>
      <c r="AQ192" s="140">
        <f>IF(ISERROR(VLOOKUP($C192,'LINHA 4'!$C$6:$BM$75,'Carga People'!AQ$2,0)),0,VLOOKUP($C192,'LINHA 4'!$C$6:$BM$75,'Carga People'!AQ$2,0))+IF(ISERROR(VLOOKUP($C192,'LINHA 5'!$C$6:$BM$145,'Carga People'!AQ$2,0)),0,VLOOKUP($C192,'LINHA 5'!$C$6:$BM$145,'Carga People'!AQ$2,0))</f>
        <v>0</v>
      </c>
      <c r="AR192" s="140">
        <f>IF(ISERROR(VLOOKUP($C192,'LINHA 4'!$C$6:$BM$75,'Carga People'!AR$2,0)),0,VLOOKUP($C192,'LINHA 4'!$C$6:$BM$75,'Carga People'!AR$2,0))+IF(ISERROR(VLOOKUP($C192,'LINHA 5'!$C$6:$BM$145,'Carga People'!AR$2,0)),0,VLOOKUP($C192,'LINHA 5'!$C$6:$BM$145,'Carga People'!AR$2,0))</f>
        <v>0</v>
      </c>
      <c r="AS192" s="140">
        <f>IF(ISERROR(VLOOKUP($C192,'LINHA 4'!$C$6:$BM$75,'Carga People'!AS$2,0)),0,VLOOKUP($C192,'LINHA 4'!$C$6:$BM$75,'Carga People'!AS$2,0))+IF(ISERROR(VLOOKUP($C192,'LINHA 5'!$C$6:$BM$145,'Carga People'!AS$2,0)),0,VLOOKUP($C192,'LINHA 5'!$C$6:$BM$145,'Carga People'!AS$2,0))</f>
        <v>0</v>
      </c>
      <c r="AT192" s="140">
        <f>IF(ISERROR(VLOOKUP($C192,#REF!,'Carga People'!AT$2,0)),0,VLOOKUP($C192,#REF!,'Carga People'!AT$2,0))</f>
        <v>0</v>
      </c>
      <c r="AU192" s="367">
        <f t="shared" si="26"/>
        <v>240</v>
      </c>
      <c r="AV192" s="780" t="str">
        <f t="shared" si="25"/>
        <v/>
      </c>
      <c r="AW192" s="90">
        <f>IF(D192="","",VLOOKUP(D192,MI_ME!$D$5:$AQ$336,39,0))</f>
        <v>0</v>
      </c>
      <c r="AX192" s="660"/>
    </row>
    <row r="193" spans="1:50" ht="18" hidden="1" customHeight="1" x14ac:dyDescent="0.3">
      <c r="A193" s="1792"/>
      <c r="B193" s="28" t="s">
        <v>81</v>
      </c>
      <c r="C193" s="28" t="s">
        <v>121</v>
      </c>
      <c r="D193" s="771" t="str">
        <f>LEFT(C193,11)</f>
        <v>63052DBA189</v>
      </c>
      <c r="E193" s="1459" t="s">
        <v>869</v>
      </c>
      <c r="F193" s="28" t="s">
        <v>15</v>
      </c>
      <c r="G193" s="136"/>
      <c r="H193" s="137"/>
      <c r="I193" s="138"/>
      <c r="J193" s="139">
        <f>IF(ISERROR(VLOOKUP($C193,'LINHA 4'!$C$6:$BM$75,'Carga People'!J$2,0)),0,VLOOKUP($C193,'LINHA 4'!$C$6:$BM$75,'Carga People'!J$2,0))+IF(ISERROR(VLOOKUP($C193,'LINHA 5'!$C$6:$BM$145,'Carga People'!J$2,0)),0,VLOOKUP($C193,'LINHA 5'!$C$6:$BM$145,'Carga People'!J$2,0))</f>
        <v>0</v>
      </c>
      <c r="K193" s="140">
        <f>IF(ISERROR(VLOOKUP($C193,'LINHA 4'!$C$6:$BM$75,'Carga People'!K$2,0)),0,VLOOKUP($C193,'LINHA 4'!$C$6:$BM$75,'Carga People'!K$2,0))+IF(ISERROR(VLOOKUP($C193,'LINHA 5'!$C$6:$BM$145,'Carga People'!K$2,0)),0,VLOOKUP($C193,'LINHA 5'!$C$6:$BM$145,'Carga People'!K$2,0))</f>
        <v>0</v>
      </c>
      <c r="L193" s="140">
        <f>IF(ISERROR(VLOOKUP($C193,'LINHA 4'!$C$6:$BM$75,'Carga People'!L$2,0)),0,VLOOKUP($C193,'LINHA 4'!$C$6:$BM$75,'Carga People'!L$2,0))+IF(ISERROR(VLOOKUP($C193,'LINHA 5'!$C$6:$BM$145,'Carga People'!L$2,0)),0,VLOOKUP($C193,'LINHA 5'!$C$6:$BM$145,'Carga People'!L$2,0))</f>
        <v>0</v>
      </c>
      <c r="M193" s="140">
        <f>IF(ISERROR(VLOOKUP($C193,'LINHA 4'!$C$6:$BM$75,'Carga People'!M$2,0)),0,VLOOKUP($C193,'LINHA 4'!$C$6:$BM$75,'Carga People'!M$2,0))+IF(ISERROR(VLOOKUP($C193,'LINHA 5'!$C$6:$BM$145,'Carga People'!M$2,0)),0,VLOOKUP($C193,'LINHA 5'!$C$6:$BM$145,'Carga People'!M$2,0))</f>
        <v>0</v>
      </c>
      <c r="N193" s="140">
        <f>IF(ISERROR(VLOOKUP($C193,'LINHA 4'!$C$6:$BM$75,'Carga People'!N$2,0)),0,VLOOKUP($C193,'LINHA 4'!$C$6:$BM$75,'Carga People'!N$2,0))+IF(ISERROR(VLOOKUP($C193,'LINHA 5'!$C$6:$BM$145,'Carga People'!N$2,0)),0,VLOOKUP($C193,'LINHA 5'!$C$6:$BM$145,'Carga People'!N$2,0))</f>
        <v>0</v>
      </c>
      <c r="O193" s="140">
        <f>IF(ISERROR(VLOOKUP($C193,'LINHA 4'!$C$6:$BM$75,'Carga People'!O$2,0)),0,VLOOKUP($C193,'LINHA 4'!$C$6:$BM$75,'Carga People'!O$2,0))+IF(ISERROR(VLOOKUP($C193,'LINHA 5'!$C$6:$BM$145,'Carga People'!O$2,0)),0,VLOOKUP($C193,'LINHA 5'!$C$6:$BM$145,'Carga People'!O$2,0))</f>
        <v>0</v>
      </c>
      <c r="P193" s="140">
        <f>IF(ISERROR(VLOOKUP($C193,'LINHA 4'!$C$6:$BM$75,'Carga People'!P$2,0)),0,VLOOKUP($C193,'LINHA 4'!$C$6:$BM$75,'Carga People'!P$2,0))+IF(ISERROR(VLOOKUP($C193,'LINHA 5'!$C$6:$BM$145,'Carga People'!P$2,0)),0,VLOOKUP($C193,'LINHA 5'!$C$6:$BM$145,'Carga People'!P$2,0))</f>
        <v>0</v>
      </c>
      <c r="Q193" s="140">
        <f>IF(ISERROR(VLOOKUP($C193,'LINHA 4'!$C$6:$BM$75,'Carga People'!Q$2,0)),0,VLOOKUP($C193,'LINHA 4'!$C$6:$BM$75,'Carga People'!Q$2,0))+IF(ISERROR(VLOOKUP($C193,'LINHA 5'!$C$6:$BM$145,'Carga People'!Q$2,0)),0,VLOOKUP($C193,'LINHA 5'!$C$6:$BM$145,'Carga People'!Q$2,0))</f>
        <v>0</v>
      </c>
      <c r="R193" s="140">
        <f>IF(ISERROR(VLOOKUP($C193,'LINHA 4'!$C$6:$BM$75,'Carga People'!R$2,0)),0,VLOOKUP($C193,'LINHA 4'!$C$6:$BM$75,'Carga People'!R$2,0))+IF(ISERROR(VLOOKUP($C193,'LINHA 5'!$C$6:$BM$145,'Carga People'!R$2,0)),0,VLOOKUP($C193,'LINHA 5'!$C$6:$BM$145,'Carga People'!R$2,0))</f>
        <v>0</v>
      </c>
      <c r="S193" s="140">
        <f>IF(ISERROR(VLOOKUP($C193,'LINHA 4'!$C$6:$BM$75,'Carga People'!S$2,0)),0,VLOOKUP($C193,'LINHA 4'!$C$6:$BM$75,'Carga People'!S$2,0))+IF(ISERROR(VLOOKUP($C193,'LINHA 5'!$C$6:$BM$145,'Carga People'!S$2,0)),0,VLOOKUP($C193,'LINHA 5'!$C$6:$BM$145,'Carga People'!S$2,0))</f>
        <v>0</v>
      </c>
      <c r="T193" s="140">
        <f>IF(ISERROR(VLOOKUP($C193,'LINHA 4'!$C$6:$BM$75,'Carga People'!T$2,0)),0,VLOOKUP($C193,'LINHA 4'!$C$6:$BM$75,'Carga People'!T$2,0))+IF(ISERROR(VLOOKUP($C193,'LINHA 5'!$C$6:$BM$145,'Carga People'!T$2,0)),0,VLOOKUP($C193,'LINHA 5'!$C$6:$BM$145,'Carga People'!T$2,0))</f>
        <v>0</v>
      </c>
      <c r="U193" s="140">
        <f>IF(ISERROR(VLOOKUP($C193,'LINHA 4'!$C$6:$BM$75,'Carga People'!U$2,0)),0,VLOOKUP($C193,'LINHA 4'!$C$6:$BM$75,'Carga People'!U$2,0))+IF(ISERROR(VLOOKUP($C193,'LINHA 5'!$C$6:$BM$145,'Carga People'!U$2,0)),0,VLOOKUP($C193,'LINHA 5'!$C$6:$BM$145,'Carga People'!U$2,0))</f>
        <v>0</v>
      </c>
      <c r="V193" s="140">
        <f>IF(ISERROR(VLOOKUP($C193,'LINHA 4'!$C$6:$BM$75,'Carga People'!V$2,0)),0,VLOOKUP($C193,'LINHA 4'!$C$6:$BM$75,'Carga People'!V$2,0))+IF(ISERROR(VLOOKUP($C193,'LINHA 5'!$C$6:$BM$145,'Carga People'!V$2,0)),0,VLOOKUP($C193,'LINHA 5'!$C$6:$BM$145,'Carga People'!V$2,0))</f>
        <v>0</v>
      </c>
      <c r="W193" s="140">
        <f>IF(ISERROR(VLOOKUP($C193,'LINHA 4'!$C$6:$BM$75,'Carga People'!W$2,0)),0,VLOOKUP($C193,'LINHA 4'!$C$6:$BM$75,'Carga People'!W$2,0))+IF(ISERROR(VLOOKUP($C193,'LINHA 5'!$C$6:$BM$145,'Carga People'!W$2,0)),0,VLOOKUP($C193,'LINHA 5'!$C$6:$BM$145,'Carga People'!W$2,0))</f>
        <v>0</v>
      </c>
      <c r="X193" s="140">
        <f>IF(ISERROR(VLOOKUP($C193,'LINHA 4'!$C$6:$BM$75,'Carga People'!X$2,0)),0,VLOOKUP($C193,'LINHA 4'!$C$6:$BM$75,'Carga People'!X$2,0))+IF(ISERROR(VLOOKUP($C193,'LINHA 5'!$C$6:$BM$145,'Carga People'!X$2,0)),0,VLOOKUP($C193,'LINHA 5'!$C$6:$BM$145,'Carga People'!X$2,0))</f>
        <v>0</v>
      </c>
      <c r="Y193" s="140">
        <f>IF(ISERROR(VLOOKUP($C193,'LINHA 4'!$C$6:$BM$75,'Carga People'!Y$2,0)),0,VLOOKUP($C193,'LINHA 4'!$C$6:$BM$75,'Carga People'!Y$2,0))+IF(ISERROR(VLOOKUP($C193,'LINHA 5'!$C$6:$BM$145,'Carga People'!Y$2,0)),0,VLOOKUP($C193,'LINHA 5'!$C$6:$BM$145,'Carga People'!Y$2,0))</f>
        <v>0</v>
      </c>
      <c r="Z193" s="140">
        <f>IF(ISERROR(VLOOKUP($C193,'LINHA 4'!$C$6:$BM$75,'Carga People'!Z$2,0)),0,VLOOKUP($C193,'LINHA 4'!$C$6:$BM$75,'Carga People'!Z$2,0))+IF(ISERROR(VLOOKUP($C193,'LINHA 5'!$C$6:$BM$145,'Carga People'!Z$2,0)),0,VLOOKUP($C193,'LINHA 5'!$C$6:$BM$145,'Carga People'!Z$2,0))</f>
        <v>0</v>
      </c>
      <c r="AA193" s="140">
        <f>IF(ISERROR(VLOOKUP($C193,'LINHA 4'!$C$6:$BM$75,'Carga People'!AA$2,0)),0,VLOOKUP($C193,'LINHA 4'!$C$6:$BM$75,'Carga People'!AA$2,0))+IF(ISERROR(VLOOKUP($C193,'LINHA 5'!$C$6:$BM$145,'Carga People'!AA$2,0)),0,VLOOKUP($C193,'LINHA 5'!$C$6:$BM$145,'Carga People'!AA$2,0))</f>
        <v>0</v>
      </c>
      <c r="AB193" s="140">
        <f>IF(ISERROR(VLOOKUP($C193,'LINHA 4'!$C$6:$BM$75,'Carga People'!AB$2,0)),0,VLOOKUP($C193,'LINHA 4'!$C$6:$BM$75,'Carga People'!AB$2,0))+IF(ISERROR(VLOOKUP($C193,'LINHA 5'!$C$6:$BM$145,'Carga People'!AB$2,0)),0,VLOOKUP($C193,'LINHA 5'!$C$6:$BM$145,'Carga People'!AB$2,0))</f>
        <v>0</v>
      </c>
      <c r="AC193" s="140">
        <f>IF(ISERROR(VLOOKUP($C193,'LINHA 4'!$C$6:$BM$75,'Carga People'!AC$2,0)),0,VLOOKUP($C193,'LINHA 4'!$C$6:$BM$75,'Carga People'!AC$2,0))+IF(ISERROR(VLOOKUP($C193,'LINHA 5'!$C$6:$BM$145,'Carga People'!AC$2,0)),0,VLOOKUP($C193,'LINHA 5'!$C$6:$BM$145,'Carga People'!AC$2,0))</f>
        <v>0</v>
      </c>
      <c r="AD193" s="140">
        <f>IF(ISERROR(VLOOKUP($C193,'LINHA 4'!$C$6:$BM$75,'Carga People'!AD$2,0)),0,VLOOKUP($C193,'LINHA 4'!$C$6:$BM$75,'Carga People'!AD$2,0))+IF(ISERROR(VLOOKUP($C193,'LINHA 5'!$C$6:$BM$145,'Carga People'!AD$2,0)),0,VLOOKUP($C193,'LINHA 5'!$C$6:$BM$145,'Carga People'!AD$2,0))</f>
        <v>0</v>
      </c>
      <c r="AE193" s="140">
        <f>IF(ISERROR(VLOOKUP($C193,'LINHA 4'!$C$6:$BM$75,'Carga People'!AE$2,0)),0,VLOOKUP($C193,'LINHA 4'!$C$6:$BM$75,'Carga People'!AE$2,0))+IF(ISERROR(VLOOKUP($C193,'LINHA 5'!$C$6:$BM$145,'Carga People'!AE$2,0)),0,VLOOKUP($C193,'LINHA 5'!$C$6:$BM$145,'Carga People'!AE$2,0))</f>
        <v>0</v>
      </c>
      <c r="AF193" s="140">
        <f>IF(ISERROR(VLOOKUP($C193,'LINHA 4'!$C$6:$BM$75,'Carga People'!AF$2,0)),0,VLOOKUP($C193,'LINHA 4'!$C$6:$BM$75,'Carga People'!AF$2,0))+IF(ISERROR(VLOOKUP($C193,'LINHA 5'!$C$6:$BM$145,'Carga People'!AF$2,0)),0,VLOOKUP($C193,'LINHA 5'!$C$6:$BM$145,'Carga People'!AF$2,0))</f>
        <v>0</v>
      </c>
      <c r="AG193" s="140">
        <f>IF(ISERROR(VLOOKUP($C193,'LINHA 4'!$C$6:$BM$75,'Carga People'!AG$2,0)),0,VLOOKUP($C193,'LINHA 4'!$C$6:$BM$75,'Carga People'!AG$2,0))+IF(ISERROR(VLOOKUP($C193,'LINHA 5'!$C$6:$BM$145,'Carga People'!AG$2,0)),0,VLOOKUP($C193,'LINHA 5'!$C$6:$BM$145,'Carga People'!AG$2,0))</f>
        <v>0</v>
      </c>
      <c r="AH193" s="140">
        <f>IF(ISERROR(VLOOKUP($C193,'LINHA 4'!$C$6:$BM$75,'Carga People'!AH$2,0)),0,VLOOKUP($C193,'LINHA 4'!$C$6:$BM$75,'Carga People'!AH$2,0))+IF(ISERROR(VLOOKUP($C193,'LINHA 5'!$C$6:$BM$145,'Carga People'!AH$2,0)),0,VLOOKUP($C193,'LINHA 5'!$C$6:$BM$145,'Carga People'!AH$2,0))</f>
        <v>0</v>
      </c>
      <c r="AI193" s="140">
        <f>IF(ISERROR(VLOOKUP($C193,'LINHA 4'!$C$6:$BM$75,'Carga People'!AI$2,0)),0,VLOOKUP($C193,'LINHA 4'!$C$6:$BM$75,'Carga People'!AI$2,0))+IF(ISERROR(VLOOKUP($C193,'LINHA 5'!$C$6:$BM$145,'Carga People'!AI$2,0)),0,VLOOKUP($C193,'LINHA 5'!$C$6:$BM$145,'Carga People'!AI$2,0))</f>
        <v>0</v>
      </c>
      <c r="AJ193" s="140">
        <f>IF(ISERROR(VLOOKUP($C193,'LINHA 4'!$C$6:$BM$75,'Carga People'!AJ$2,0)),0,VLOOKUP($C193,'LINHA 4'!$C$6:$BM$75,'Carga People'!AJ$2,0))+IF(ISERROR(VLOOKUP($C193,'LINHA 5'!$C$6:$BM$145,'Carga People'!AJ$2,0)),0,VLOOKUP($C193,'LINHA 5'!$C$6:$BM$145,'Carga People'!AJ$2,0))</f>
        <v>0</v>
      </c>
      <c r="AK193" s="140">
        <f>IF(ISERROR(VLOOKUP($C193,'LINHA 4'!$C$6:$BM$75,'Carga People'!AK$2,0)),0,VLOOKUP($C193,'LINHA 4'!$C$6:$BM$75,'Carga People'!AK$2,0))+IF(ISERROR(VLOOKUP($C193,'LINHA 5'!$C$6:$BM$145,'Carga People'!AK$2,0)),0,VLOOKUP($C193,'LINHA 5'!$C$6:$BM$145,'Carga People'!AK$2,0))</f>
        <v>0</v>
      </c>
      <c r="AL193" s="140">
        <f>IF(ISERROR(VLOOKUP($C193,'LINHA 4'!$C$6:$BM$75,'Carga People'!AL$2,0)),0,VLOOKUP($C193,'LINHA 4'!$C$6:$BM$75,'Carga People'!AL$2,0))+IF(ISERROR(VLOOKUP($C193,'LINHA 5'!$C$6:$BM$145,'Carga People'!AL$2,0)),0,VLOOKUP($C193,'LINHA 5'!$C$6:$BM$145,'Carga People'!AL$2,0))</f>
        <v>0</v>
      </c>
      <c r="AM193" s="140">
        <f>IF(ISERROR(VLOOKUP($C193,'LINHA 4'!$C$6:$BM$75,'Carga People'!AM$2,0)),0,VLOOKUP($C193,'LINHA 4'!$C$6:$BM$75,'Carga People'!AM$2,0))+IF(ISERROR(VLOOKUP($C193,'LINHA 5'!$C$6:$BM$145,'Carga People'!AM$2,0)),0,VLOOKUP($C193,'LINHA 5'!$C$6:$BM$145,'Carga People'!AM$2,0))</f>
        <v>0</v>
      </c>
      <c r="AN193" s="140">
        <f>IF(ISERROR(VLOOKUP($C193,'LINHA 4'!$C$6:$BM$75,'Carga People'!AN$2,0)),0,VLOOKUP($C193,'LINHA 4'!$C$6:$BM$75,'Carga People'!AN$2,0))+IF(ISERROR(VLOOKUP($C193,'LINHA 5'!$C$6:$BM$145,'Carga People'!AN$2,0)),0,VLOOKUP($C193,'LINHA 5'!$C$6:$BM$145,'Carga People'!AN$2,0))</f>
        <v>0</v>
      </c>
      <c r="AO193" s="140">
        <f>IF(ISERROR(VLOOKUP($C193,'LINHA 4'!$C$6:$BM$75,'Carga People'!AO$2,0)),0,VLOOKUP($C193,'LINHA 4'!$C$6:$BM$75,'Carga People'!AO$2,0))+IF(ISERROR(VLOOKUP($C193,'LINHA 5'!$C$6:$BM$145,'Carga People'!AO$2,0)),0,VLOOKUP($C193,'LINHA 5'!$C$6:$BM$145,'Carga People'!AO$2,0))</f>
        <v>0</v>
      </c>
      <c r="AP193" s="140">
        <f>IF(ISERROR(VLOOKUP($C193,'LINHA 4'!$C$6:$BM$75,'Carga People'!AP$2,0)),0,VLOOKUP($C193,'LINHA 4'!$C$6:$BM$75,'Carga People'!AP$2,0))+IF(ISERROR(VLOOKUP($C193,'LINHA 5'!$C$6:$BM$145,'Carga People'!AP$2,0)),0,VLOOKUP($C193,'LINHA 5'!$C$6:$BM$145,'Carga People'!AP$2,0))</f>
        <v>0</v>
      </c>
      <c r="AQ193" s="140">
        <f>IF(ISERROR(VLOOKUP($C193,'LINHA 4'!$C$6:$BM$75,'Carga People'!AQ$2,0)),0,VLOOKUP($C193,'LINHA 4'!$C$6:$BM$75,'Carga People'!AQ$2,0))+IF(ISERROR(VLOOKUP($C193,'LINHA 5'!$C$6:$BM$145,'Carga People'!AQ$2,0)),0,VLOOKUP($C193,'LINHA 5'!$C$6:$BM$145,'Carga People'!AQ$2,0))</f>
        <v>0</v>
      </c>
      <c r="AR193" s="140">
        <f>IF(ISERROR(VLOOKUP($C193,'LINHA 4'!$C$6:$BM$75,'Carga People'!AR$2,0)),0,VLOOKUP($C193,'LINHA 4'!$C$6:$BM$75,'Carga People'!AR$2,0))+IF(ISERROR(VLOOKUP($C193,'LINHA 5'!$C$6:$BM$145,'Carga People'!AR$2,0)),0,VLOOKUP($C193,'LINHA 5'!$C$6:$BM$145,'Carga People'!AR$2,0))</f>
        <v>0</v>
      </c>
      <c r="AS193" s="140">
        <f>IF(ISERROR(VLOOKUP($C193,'LINHA 4'!$C$6:$BM$75,'Carga People'!AS$2,0)),0,VLOOKUP($C193,'LINHA 4'!$C$6:$BM$75,'Carga People'!AS$2,0))+IF(ISERROR(VLOOKUP($C193,'LINHA 5'!$C$6:$BM$145,'Carga People'!AS$2,0)),0,VLOOKUP($C193,'LINHA 5'!$C$6:$BM$145,'Carga People'!AS$2,0))</f>
        <v>0</v>
      </c>
      <c r="AT193" s="140">
        <f>IF(ISERROR(VLOOKUP($C193,'LINHA 5'!$C$6:$BM$58,'Carga People'!AT$2,0)),0,VLOOKUP($C193,'LINHA 5'!$C$6:$BM$58,'Carga People'!AT$2,0))</f>
        <v>0</v>
      </c>
      <c r="AU193" s="367">
        <f t="shared" si="26"/>
        <v>0</v>
      </c>
      <c r="AV193" s="780" t="str">
        <f t="shared" si="25"/>
        <v/>
      </c>
      <c r="AW193" s="90">
        <f>IF(D193="","",VLOOKUP(D193,MI_ME!$D$5:$AQ$336,39,0))</f>
        <v>0</v>
      </c>
      <c r="AX193" s="660"/>
    </row>
    <row r="194" spans="1:50" ht="18" hidden="1" customHeight="1" x14ac:dyDescent="0.3">
      <c r="A194" s="1792"/>
      <c r="B194" s="28" t="s">
        <v>81</v>
      </c>
      <c r="C194" s="28" t="s">
        <v>122</v>
      </c>
      <c r="D194" s="770" t="s">
        <v>124</v>
      </c>
      <c r="E194" s="1459" t="s">
        <v>870</v>
      </c>
      <c r="F194" s="28" t="s">
        <v>15</v>
      </c>
      <c r="G194" s="136"/>
      <c r="H194" s="137"/>
      <c r="I194" s="138"/>
      <c r="J194" s="139">
        <f>IF(ISERROR(VLOOKUP($C194,'LINHA 4'!$C$6:$BM$75,'Carga People'!J$2,0)),0,VLOOKUP($C194,'LINHA 4'!$C$6:$BM$75,'Carga People'!J$2,0))+IF(ISERROR(VLOOKUP($C194,'LINHA 5'!$C$6:$BM$145,'Carga People'!J$2,0)),0,VLOOKUP($C194,'LINHA 5'!$C$6:$BM$145,'Carga People'!J$2,0))</f>
        <v>0</v>
      </c>
      <c r="K194" s="140">
        <f>IF(ISERROR(VLOOKUP($C194,'LINHA 4'!$C$6:$BM$75,'Carga People'!K$2,0)),0,VLOOKUP($C194,'LINHA 4'!$C$6:$BM$75,'Carga People'!K$2,0))+IF(ISERROR(VLOOKUP($C194,'LINHA 5'!$C$6:$BM$145,'Carga People'!K$2,0)),0,VLOOKUP($C194,'LINHA 5'!$C$6:$BM$145,'Carga People'!K$2,0))</f>
        <v>0</v>
      </c>
      <c r="L194" s="140">
        <f>IF(ISERROR(VLOOKUP($C194,'LINHA 4'!$C$6:$BM$75,'Carga People'!L$2,0)),0,VLOOKUP($C194,'LINHA 4'!$C$6:$BM$75,'Carga People'!L$2,0))+IF(ISERROR(VLOOKUP($C194,'LINHA 5'!$C$6:$BM$145,'Carga People'!L$2,0)),0,VLOOKUP($C194,'LINHA 5'!$C$6:$BM$145,'Carga People'!L$2,0))</f>
        <v>0</v>
      </c>
      <c r="M194" s="140">
        <f>IF(ISERROR(VLOOKUP($C194,'LINHA 4'!$C$6:$BM$75,'Carga People'!M$2,0)),0,VLOOKUP($C194,'LINHA 4'!$C$6:$BM$75,'Carga People'!M$2,0))+IF(ISERROR(VLOOKUP($C194,'LINHA 5'!$C$6:$BM$145,'Carga People'!M$2,0)),0,VLOOKUP($C194,'LINHA 5'!$C$6:$BM$145,'Carga People'!M$2,0))</f>
        <v>0</v>
      </c>
      <c r="N194" s="140">
        <f>IF(ISERROR(VLOOKUP($C194,'LINHA 4'!$C$6:$BM$75,'Carga People'!N$2,0)),0,VLOOKUP($C194,'LINHA 4'!$C$6:$BM$75,'Carga People'!N$2,0))+IF(ISERROR(VLOOKUP($C194,'LINHA 5'!$C$6:$BM$145,'Carga People'!N$2,0)),0,VLOOKUP($C194,'LINHA 5'!$C$6:$BM$145,'Carga People'!N$2,0))</f>
        <v>0</v>
      </c>
      <c r="O194" s="140">
        <f>IF(ISERROR(VLOOKUP($C194,'LINHA 4'!$C$6:$BM$75,'Carga People'!O$2,0)),0,VLOOKUP($C194,'LINHA 4'!$C$6:$BM$75,'Carga People'!O$2,0))+IF(ISERROR(VLOOKUP($C194,'LINHA 5'!$C$6:$BM$145,'Carga People'!O$2,0)),0,VLOOKUP($C194,'LINHA 5'!$C$6:$BM$145,'Carga People'!O$2,0))</f>
        <v>0</v>
      </c>
      <c r="P194" s="140">
        <f>IF(ISERROR(VLOOKUP($C194,'LINHA 4'!$C$6:$BM$75,'Carga People'!P$2,0)),0,VLOOKUP($C194,'LINHA 4'!$C$6:$BM$75,'Carga People'!P$2,0))+IF(ISERROR(VLOOKUP($C194,'LINHA 5'!$C$6:$BM$145,'Carga People'!P$2,0)),0,VLOOKUP($C194,'LINHA 5'!$C$6:$BM$145,'Carga People'!P$2,0))</f>
        <v>0</v>
      </c>
      <c r="Q194" s="140">
        <f>IF(ISERROR(VLOOKUP($C194,'LINHA 4'!$C$6:$BM$75,'Carga People'!Q$2,0)),0,VLOOKUP($C194,'LINHA 4'!$C$6:$BM$75,'Carga People'!Q$2,0))+IF(ISERROR(VLOOKUP($C194,'LINHA 5'!$C$6:$BM$145,'Carga People'!Q$2,0)),0,VLOOKUP($C194,'LINHA 5'!$C$6:$BM$145,'Carga People'!Q$2,0))</f>
        <v>0</v>
      </c>
      <c r="R194" s="140">
        <f>IF(ISERROR(VLOOKUP($C194,'LINHA 4'!$C$6:$BM$75,'Carga People'!R$2,0)),0,VLOOKUP($C194,'LINHA 4'!$C$6:$BM$75,'Carga People'!R$2,0))+IF(ISERROR(VLOOKUP($C194,'LINHA 5'!$C$6:$BM$145,'Carga People'!R$2,0)),0,VLOOKUP($C194,'LINHA 5'!$C$6:$BM$145,'Carga People'!R$2,0))</f>
        <v>0</v>
      </c>
      <c r="S194" s="140">
        <f>IF(ISERROR(VLOOKUP($C194,'LINHA 4'!$C$6:$BM$75,'Carga People'!S$2,0)),0,VLOOKUP($C194,'LINHA 4'!$C$6:$BM$75,'Carga People'!S$2,0))+IF(ISERROR(VLOOKUP($C194,'LINHA 5'!$C$6:$BM$145,'Carga People'!S$2,0)),0,VLOOKUP($C194,'LINHA 5'!$C$6:$BM$145,'Carga People'!S$2,0))</f>
        <v>0</v>
      </c>
      <c r="T194" s="140">
        <f>IF(ISERROR(VLOOKUP($C194,'LINHA 4'!$C$6:$BM$75,'Carga People'!T$2,0)),0,VLOOKUP($C194,'LINHA 4'!$C$6:$BM$75,'Carga People'!T$2,0))+IF(ISERROR(VLOOKUP($C194,'LINHA 5'!$C$6:$BM$145,'Carga People'!T$2,0)),0,VLOOKUP($C194,'LINHA 5'!$C$6:$BM$145,'Carga People'!T$2,0))</f>
        <v>0</v>
      </c>
      <c r="U194" s="140">
        <f>IF(ISERROR(VLOOKUP($C194,'LINHA 4'!$C$6:$BM$75,'Carga People'!U$2,0)),0,VLOOKUP($C194,'LINHA 4'!$C$6:$BM$75,'Carga People'!U$2,0))+IF(ISERROR(VLOOKUP($C194,'LINHA 5'!$C$6:$BM$145,'Carga People'!U$2,0)),0,VLOOKUP($C194,'LINHA 5'!$C$6:$BM$145,'Carga People'!U$2,0))</f>
        <v>0</v>
      </c>
      <c r="V194" s="140">
        <f>IF(ISERROR(VLOOKUP($C194,'LINHA 4'!$C$6:$BM$75,'Carga People'!V$2,0)),0,VLOOKUP($C194,'LINHA 4'!$C$6:$BM$75,'Carga People'!V$2,0))+IF(ISERROR(VLOOKUP($C194,'LINHA 5'!$C$6:$BM$145,'Carga People'!V$2,0)),0,VLOOKUP($C194,'LINHA 5'!$C$6:$BM$145,'Carga People'!V$2,0))</f>
        <v>0</v>
      </c>
      <c r="W194" s="140">
        <f>IF(ISERROR(VLOOKUP($C194,'LINHA 4'!$C$6:$BM$75,'Carga People'!W$2,0)),0,VLOOKUP($C194,'LINHA 4'!$C$6:$BM$75,'Carga People'!W$2,0))+IF(ISERROR(VLOOKUP($C194,'LINHA 5'!$C$6:$BM$145,'Carga People'!W$2,0)),0,VLOOKUP($C194,'LINHA 5'!$C$6:$BM$145,'Carga People'!W$2,0))</f>
        <v>0</v>
      </c>
      <c r="X194" s="140">
        <f>IF(ISERROR(VLOOKUP($C194,'LINHA 4'!$C$6:$BM$75,'Carga People'!X$2,0)),0,VLOOKUP($C194,'LINHA 4'!$C$6:$BM$75,'Carga People'!X$2,0))+IF(ISERROR(VLOOKUP($C194,'LINHA 5'!$C$6:$BM$145,'Carga People'!X$2,0)),0,VLOOKUP($C194,'LINHA 5'!$C$6:$BM$145,'Carga People'!X$2,0))</f>
        <v>0</v>
      </c>
      <c r="Y194" s="140">
        <f>IF(ISERROR(VLOOKUP($C194,'LINHA 4'!$C$6:$BM$75,'Carga People'!Y$2,0)),0,VLOOKUP($C194,'LINHA 4'!$C$6:$BM$75,'Carga People'!Y$2,0))+IF(ISERROR(VLOOKUP($C194,'LINHA 5'!$C$6:$BM$145,'Carga People'!Y$2,0)),0,VLOOKUP($C194,'LINHA 5'!$C$6:$BM$145,'Carga People'!Y$2,0))</f>
        <v>0</v>
      </c>
      <c r="Z194" s="140">
        <f>IF(ISERROR(VLOOKUP($C194,'LINHA 4'!$C$6:$BM$75,'Carga People'!Z$2,0)),0,VLOOKUP($C194,'LINHA 4'!$C$6:$BM$75,'Carga People'!Z$2,0))+IF(ISERROR(VLOOKUP($C194,'LINHA 5'!$C$6:$BM$145,'Carga People'!Z$2,0)),0,VLOOKUP($C194,'LINHA 5'!$C$6:$BM$145,'Carga People'!Z$2,0))</f>
        <v>0</v>
      </c>
      <c r="AA194" s="140">
        <f>IF(ISERROR(VLOOKUP($C194,'LINHA 4'!$C$6:$BM$75,'Carga People'!AA$2,0)),0,VLOOKUP($C194,'LINHA 4'!$C$6:$BM$75,'Carga People'!AA$2,0))+IF(ISERROR(VLOOKUP($C194,'LINHA 5'!$C$6:$BM$145,'Carga People'!AA$2,0)),0,VLOOKUP($C194,'LINHA 5'!$C$6:$BM$145,'Carga People'!AA$2,0))</f>
        <v>0</v>
      </c>
      <c r="AB194" s="140">
        <f>IF(ISERROR(VLOOKUP($C194,'LINHA 4'!$C$6:$BM$75,'Carga People'!AB$2,0)),0,VLOOKUP($C194,'LINHA 4'!$C$6:$BM$75,'Carga People'!AB$2,0))+IF(ISERROR(VLOOKUP($C194,'LINHA 5'!$C$6:$BM$145,'Carga People'!AB$2,0)),0,VLOOKUP($C194,'LINHA 5'!$C$6:$BM$145,'Carga People'!AB$2,0))</f>
        <v>0</v>
      </c>
      <c r="AC194" s="140">
        <f>IF(ISERROR(VLOOKUP($C194,'LINHA 4'!$C$6:$BM$75,'Carga People'!AC$2,0)),0,VLOOKUP($C194,'LINHA 4'!$C$6:$BM$75,'Carga People'!AC$2,0))+IF(ISERROR(VLOOKUP($C194,'LINHA 5'!$C$6:$BM$145,'Carga People'!AC$2,0)),0,VLOOKUP($C194,'LINHA 5'!$C$6:$BM$145,'Carga People'!AC$2,0))</f>
        <v>0</v>
      </c>
      <c r="AD194" s="140">
        <f>IF(ISERROR(VLOOKUP($C194,'LINHA 4'!$C$6:$BM$75,'Carga People'!AD$2,0)),0,VLOOKUP($C194,'LINHA 4'!$C$6:$BM$75,'Carga People'!AD$2,0))+IF(ISERROR(VLOOKUP($C194,'LINHA 5'!$C$6:$BM$145,'Carga People'!AD$2,0)),0,VLOOKUP($C194,'LINHA 5'!$C$6:$BM$145,'Carga People'!AD$2,0))</f>
        <v>0</v>
      </c>
      <c r="AE194" s="140">
        <f>IF(ISERROR(VLOOKUP($C194,'LINHA 4'!$C$6:$BM$75,'Carga People'!AE$2,0)),0,VLOOKUP($C194,'LINHA 4'!$C$6:$BM$75,'Carga People'!AE$2,0))+IF(ISERROR(VLOOKUP($C194,'LINHA 5'!$C$6:$BM$145,'Carga People'!AE$2,0)),0,VLOOKUP($C194,'LINHA 5'!$C$6:$BM$145,'Carga People'!AE$2,0))</f>
        <v>0</v>
      </c>
      <c r="AF194" s="140">
        <f>IF(ISERROR(VLOOKUP($C194,'LINHA 4'!$C$6:$BM$75,'Carga People'!AF$2,0)),0,VLOOKUP($C194,'LINHA 4'!$C$6:$BM$75,'Carga People'!AF$2,0))+IF(ISERROR(VLOOKUP($C194,'LINHA 5'!$C$6:$BM$145,'Carga People'!AF$2,0)),0,VLOOKUP($C194,'LINHA 5'!$C$6:$BM$145,'Carga People'!AF$2,0))</f>
        <v>0</v>
      </c>
      <c r="AG194" s="140">
        <f>IF(ISERROR(VLOOKUP($C194,'LINHA 4'!$C$6:$BM$75,'Carga People'!AG$2,0)),0,VLOOKUP($C194,'LINHA 4'!$C$6:$BM$75,'Carga People'!AG$2,0))+IF(ISERROR(VLOOKUP($C194,'LINHA 5'!$C$6:$BM$145,'Carga People'!AG$2,0)),0,VLOOKUP($C194,'LINHA 5'!$C$6:$BM$145,'Carga People'!AG$2,0))</f>
        <v>0</v>
      </c>
      <c r="AH194" s="140">
        <f>IF(ISERROR(VLOOKUP($C194,'LINHA 4'!$C$6:$BM$75,'Carga People'!AH$2,0)),0,VLOOKUP($C194,'LINHA 4'!$C$6:$BM$75,'Carga People'!AH$2,0))+IF(ISERROR(VLOOKUP($C194,'LINHA 5'!$C$6:$BM$145,'Carga People'!AH$2,0)),0,VLOOKUP($C194,'LINHA 5'!$C$6:$BM$145,'Carga People'!AH$2,0))</f>
        <v>0</v>
      </c>
      <c r="AI194" s="140">
        <f>IF(ISERROR(VLOOKUP($C194,'LINHA 4'!$C$6:$BM$75,'Carga People'!AI$2,0)),0,VLOOKUP($C194,'LINHA 4'!$C$6:$BM$75,'Carga People'!AI$2,0))+IF(ISERROR(VLOOKUP($C194,'LINHA 5'!$C$6:$BM$145,'Carga People'!AI$2,0)),0,VLOOKUP($C194,'LINHA 5'!$C$6:$BM$145,'Carga People'!AI$2,0))</f>
        <v>0</v>
      </c>
      <c r="AJ194" s="140">
        <f>IF(ISERROR(VLOOKUP($C194,'LINHA 4'!$C$6:$BM$75,'Carga People'!AJ$2,0)),0,VLOOKUP($C194,'LINHA 4'!$C$6:$BM$75,'Carga People'!AJ$2,0))+IF(ISERROR(VLOOKUP($C194,'LINHA 5'!$C$6:$BM$145,'Carga People'!AJ$2,0)),0,VLOOKUP($C194,'LINHA 5'!$C$6:$BM$145,'Carga People'!AJ$2,0))</f>
        <v>0</v>
      </c>
      <c r="AK194" s="140">
        <f>IF(ISERROR(VLOOKUP($C194,'LINHA 4'!$C$6:$BM$75,'Carga People'!AK$2,0)),0,VLOOKUP($C194,'LINHA 4'!$C$6:$BM$75,'Carga People'!AK$2,0))+IF(ISERROR(VLOOKUP($C194,'LINHA 5'!$C$6:$BM$145,'Carga People'!AK$2,0)),0,VLOOKUP($C194,'LINHA 5'!$C$6:$BM$145,'Carga People'!AK$2,0))</f>
        <v>0</v>
      </c>
      <c r="AL194" s="140">
        <f>IF(ISERROR(VLOOKUP($C194,'LINHA 4'!$C$6:$BM$75,'Carga People'!AL$2,0)),0,VLOOKUP($C194,'LINHA 4'!$C$6:$BM$75,'Carga People'!AL$2,0))+IF(ISERROR(VLOOKUP($C194,'LINHA 5'!$C$6:$BM$145,'Carga People'!AL$2,0)),0,VLOOKUP($C194,'LINHA 5'!$C$6:$BM$145,'Carga People'!AL$2,0))</f>
        <v>0</v>
      </c>
      <c r="AM194" s="140">
        <f>IF(ISERROR(VLOOKUP($C194,'LINHA 4'!$C$6:$BM$75,'Carga People'!AM$2,0)),0,VLOOKUP($C194,'LINHA 4'!$C$6:$BM$75,'Carga People'!AM$2,0))+IF(ISERROR(VLOOKUP($C194,'LINHA 5'!$C$6:$BM$145,'Carga People'!AM$2,0)),0,VLOOKUP($C194,'LINHA 5'!$C$6:$BM$145,'Carga People'!AM$2,0))</f>
        <v>0</v>
      </c>
      <c r="AN194" s="140">
        <f>IF(ISERROR(VLOOKUP($C194,'LINHA 4'!$C$6:$BM$75,'Carga People'!AN$2,0)),0,VLOOKUP($C194,'LINHA 4'!$C$6:$BM$75,'Carga People'!AN$2,0))+IF(ISERROR(VLOOKUP($C194,'LINHA 5'!$C$6:$BM$145,'Carga People'!AN$2,0)),0,VLOOKUP($C194,'LINHA 5'!$C$6:$BM$145,'Carga People'!AN$2,0))</f>
        <v>0</v>
      </c>
      <c r="AO194" s="140">
        <f>IF(ISERROR(VLOOKUP($C194,'LINHA 4'!$C$6:$BM$75,'Carga People'!AO$2,0)),0,VLOOKUP($C194,'LINHA 4'!$C$6:$BM$75,'Carga People'!AO$2,0))+IF(ISERROR(VLOOKUP($C194,'LINHA 5'!$C$6:$BM$145,'Carga People'!AO$2,0)),0,VLOOKUP($C194,'LINHA 5'!$C$6:$BM$145,'Carga People'!AO$2,0))</f>
        <v>0</v>
      </c>
      <c r="AP194" s="140">
        <f>IF(ISERROR(VLOOKUP($C194,'LINHA 4'!$C$6:$BM$75,'Carga People'!AP$2,0)),0,VLOOKUP($C194,'LINHA 4'!$C$6:$BM$75,'Carga People'!AP$2,0))+IF(ISERROR(VLOOKUP($C194,'LINHA 5'!$C$6:$BM$145,'Carga People'!AP$2,0)),0,VLOOKUP($C194,'LINHA 5'!$C$6:$BM$145,'Carga People'!AP$2,0))</f>
        <v>0</v>
      </c>
      <c r="AQ194" s="140">
        <f>IF(ISERROR(VLOOKUP($C194,'LINHA 4'!$C$6:$BM$75,'Carga People'!AQ$2,0)),0,VLOOKUP($C194,'LINHA 4'!$C$6:$BM$75,'Carga People'!AQ$2,0))+IF(ISERROR(VLOOKUP($C194,'LINHA 5'!$C$6:$BM$145,'Carga People'!AQ$2,0)),0,VLOOKUP($C194,'LINHA 5'!$C$6:$BM$145,'Carga People'!AQ$2,0))</f>
        <v>0</v>
      </c>
      <c r="AR194" s="140">
        <f>IF(ISERROR(VLOOKUP($C194,'LINHA 4'!$C$6:$BM$75,'Carga People'!AR$2,0)),0,VLOOKUP($C194,'LINHA 4'!$C$6:$BM$75,'Carga People'!AR$2,0))+IF(ISERROR(VLOOKUP($C194,'LINHA 5'!$C$6:$BM$145,'Carga People'!AR$2,0)),0,VLOOKUP($C194,'LINHA 5'!$C$6:$BM$145,'Carga People'!AR$2,0))</f>
        <v>0</v>
      </c>
      <c r="AS194" s="140">
        <f>IF(ISERROR(VLOOKUP($C194,'LINHA 4'!$C$6:$BM$75,'Carga People'!AS$2,0)),0,VLOOKUP($C194,'LINHA 4'!$C$6:$BM$75,'Carga People'!AS$2,0))+IF(ISERROR(VLOOKUP($C194,'LINHA 5'!$C$6:$BM$145,'Carga People'!AS$2,0)),0,VLOOKUP($C194,'LINHA 5'!$C$6:$BM$145,'Carga People'!AS$2,0))</f>
        <v>0</v>
      </c>
      <c r="AT194" s="140">
        <f t="array" ref="AT194">IF(ISERROR(VLOOKUP($C194,'LINHA 4'!$C$6:$BM$52,'Carga People'!AT$2,0)),0,VLOOKUP($C194,'LINHA 4'!$C$6:$BM$52,'Carga People'!AT$2,0))</f>
        <v>0</v>
      </c>
      <c r="AU194" s="367">
        <f t="shared" si="26"/>
        <v>0</v>
      </c>
      <c r="AV194" s="780" t="str">
        <f t="shared" si="25"/>
        <v/>
      </c>
      <c r="AW194" s="90">
        <f>IF(D194="","",VLOOKUP(D194,MI_ME!$D$5:$AQ$336,39,0))</f>
        <v>0</v>
      </c>
      <c r="AX194" s="660"/>
    </row>
    <row r="195" spans="1:50" ht="18" hidden="1" customHeight="1" x14ac:dyDescent="0.3">
      <c r="A195" s="1792"/>
      <c r="B195" s="770" t="s">
        <v>352</v>
      </c>
      <c r="C195" s="770" t="s">
        <v>480</v>
      </c>
      <c r="D195" s="771" t="s">
        <v>478</v>
      </c>
      <c r="E195" s="1459" t="s">
        <v>889</v>
      </c>
      <c r="F195" s="770" t="s">
        <v>15</v>
      </c>
      <c r="G195" s="136"/>
      <c r="H195" s="137"/>
      <c r="I195" s="138"/>
      <c r="J195" s="139">
        <f>IF(ISERROR(VLOOKUP($C195,'LINHA 4'!$C$6:$BM$75,'Carga People'!J$2,0)),0,VLOOKUP($C195,'LINHA 4'!$C$6:$BM$75,'Carga People'!J$2,0))+IF(ISERROR(VLOOKUP($C195,'LINHA 5'!$C$6:$BM$145,'Carga People'!J$2,0)),0,VLOOKUP($C195,'LINHA 5'!$C$6:$BM$145,'Carga People'!J$2,0))</f>
        <v>0</v>
      </c>
      <c r="K195" s="140">
        <f>IF(ISERROR(VLOOKUP($C195,'LINHA 4'!$C$6:$BM$75,'Carga People'!K$2,0)),0,VLOOKUP($C195,'LINHA 4'!$C$6:$BM$75,'Carga People'!K$2,0))+IF(ISERROR(VLOOKUP($C195,'LINHA 5'!$C$6:$BM$145,'Carga People'!K$2,0)),0,VLOOKUP($C195,'LINHA 5'!$C$6:$BM$145,'Carga People'!K$2,0))</f>
        <v>0</v>
      </c>
      <c r="L195" s="140">
        <f>IF(ISERROR(VLOOKUP($C195,'LINHA 4'!$C$6:$BM$75,'Carga People'!L$2,0)),0,VLOOKUP($C195,'LINHA 4'!$C$6:$BM$75,'Carga People'!L$2,0))+IF(ISERROR(VLOOKUP($C195,'LINHA 5'!$C$6:$BM$145,'Carga People'!L$2,0)),0,VLOOKUP($C195,'LINHA 5'!$C$6:$BM$145,'Carga People'!L$2,0))</f>
        <v>0</v>
      </c>
      <c r="M195" s="140">
        <f>IF(ISERROR(VLOOKUP($C195,'LINHA 4'!$C$6:$BM$75,'Carga People'!M$2,0)),0,VLOOKUP($C195,'LINHA 4'!$C$6:$BM$75,'Carga People'!M$2,0))+IF(ISERROR(VLOOKUP($C195,'LINHA 5'!$C$6:$BM$145,'Carga People'!M$2,0)),0,VLOOKUP($C195,'LINHA 5'!$C$6:$BM$145,'Carga People'!M$2,0))</f>
        <v>0</v>
      </c>
      <c r="N195" s="140">
        <f>IF(ISERROR(VLOOKUP($C195,'LINHA 4'!$C$6:$BM$75,'Carga People'!N$2,0)),0,VLOOKUP($C195,'LINHA 4'!$C$6:$BM$75,'Carga People'!N$2,0))+IF(ISERROR(VLOOKUP($C195,'LINHA 5'!$C$6:$BM$145,'Carga People'!N$2,0)),0,VLOOKUP($C195,'LINHA 5'!$C$6:$BM$145,'Carga People'!N$2,0))</f>
        <v>0</v>
      </c>
      <c r="O195" s="140">
        <f>IF(ISERROR(VLOOKUP($C195,'LINHA 4'!$C$6:$BM$75,'Carga People'!O$2,0)),0,VLOOKUP($C195,'LINHA 4'!$C$6:$BM$75,'Carga People'!O$2,0))+IF(ISERROR(VLOOKUP($C195,'LINHA 5'!$C$6:$BM$145,'Carga People'!O$2,0)),0,VLOOKUP($C195,'LINHA 5'!$C$6:$BM$145,'Carga People'!O$2,0))</f>
        <v>0</v>
      </c>
      <c r="P195" s="140">
        <f>IF(ISERROR(VLOOKUP($C195,'LINHA 4'!$C$6:$BM$75,'Carga People'!P$2,0)),0,VLOOKUP($C195,'LINHA 4'!$C$6:$BM$75,'Carga People'!P$2,0))+IF(ISERROR(VLOOKUP($C195,'LINHA 5'!$C$6:$BM$145,'Carga People'!P$2,0)),0,VLOOKUP($C195,'LINHA 5'!$C$6:$BM$145,'Carga People'!P$2,0))</f>
        <v>0</v>
      </c>
      <c r="Q195" s="140">
        <f>IF(ISERROR(VLOOKUP($C195,'LINHA 4'!$C$6:$BM$75,'Carga People'!Q$2,0)),0,VLOOKUP($C195,'LINHA 4'!$C$6:$BM$75,'Carga People'!Q$2,0))+IF(ISERROR(VLOOKUP($C195,'LINHA 5'!$C$6:$BM$145,'Carga People'!Q$2,0)),0,VLOOKUP($C195,'LINHA 5'!$C$6:$BM$145,'Carga People'!Q$2,0))</f>
        <v>0</v>
      </c>
      <c r="R195" s="140">
        <f>IF(ISERROR(VLOOKUP($C195,'LINHA 4'!$C$6:$BM$75,'Carga People'!R$2,0)),0,VLOOKUP($C195,'LINHA 4'!$C$6:$BM$75,'Carga People'!R$2,0))+IF(ISERROR(VLOOKUP($C195,'LINHA 5'!$C$6:$BM$145,'Carga People'!R$2,0)),0,VLOOKUP($C195,'LINHA 5'!$C$6:$BM$145,'Carga People'!R$2,0))</f>
        <v>0</v>
      </c>
      <c r="S195" s="140">
        <f>IF(ISERROR(VLOOKUP($C195,'LINHA 4'!$C$6:$BM$75,'Carga People'!S$2,0)),0,VLOOKUP($C195,'LINHA 4'!$C$6:$BM$75,'Carga People'!S$2,0))+IF(ISERROR(VLOOKUP($C195,'LINHA 5'!$C$6:$BM$145,'Carga People'!S$2,0)),0,VLOOKUP($C195,'LINHA 5'!$C$6:$BM$145,'Carga People'!S$2,0))</f>
        <v>0</v>
      </c>
      <c r="T195" s="140">
        <f>IF(ISERROR(VLOOKUP($C195,'LINHA 4'!$C$6:$BM$75,'Carga People'!T$2,0)),0,VLOOKUP($C195,'LINHA 4'!$C$6:$BM$75,'Carga People'!T$2,0))+IF(ISERROR(VLOOKUP($C195,'LINHA 5'!$C$6:$BM$145,'Carga People'!T$2,0)),0,VLOOKUP($C195,'LINHA 5'!$C$6:$BM$145,'Carga People'!T$2,0))</f>
        <v>0</v>
      </c>
      <c r="U195" s="140">
        <f>IF(ISERROR(VLOOKUP($C195,'LINHA 4'!$C$6:$BM$75,'Carga People'!U$2,0)),0,VLOOKUP($C195,'LINHA 4'!$C$6:$BM$75,'Carga People'!U$2,0))+IF(ISERROR(VLOOKUP($C195,'LINHA 5'!$C$6:$BM$145,'Carga People'!U$2,0)),0,VLOOKUP($C195,'LINHA 5'!$C$6:$BM$145,'Carga People'!U$2,0))</f>
        <v>0</v>
      </c>
      <c r="V195" s="140">
        <f>IF(ISERROR(VLOOKUP($C195,'LINHA 4'!$C$6:$BM$75,'Carga People'!V$2,0)),0,VLOOKUP($C195,'LINHA 4'!$C$6:$BM$75,'Carga People'!V$2,0))+IF(ISERROR(VLOOKUP($C195,'LINHA 5'!$C$6:$BM$145,'Carga People'!V$2,0)),0,VLOOKUP($C195,'LINHA 5'!$C$6:$BM$145,'Carga People'!V$2,0))</f>
        <v>0</v>
      </c>
      <c r="W195" s="140">
        <f>IF(ISERROR(VLOOKUP($C195,'LINHA 4'!$C$6:$BM$75,'Carga People'!W$2,0)),0,VLOOKUP($C195,'LINHA 4'!$C$6:$BM$75,'Carga People'!W$2,0))+IF(ISERROR(VLOOKUP($C195,'LINHA 5'!$C$6:$BM$145,'Carga People'!W$2,0)),0,VLOOKUP($C195,'LINHA 5'!$C$6:$BM$145,'Carga People'!W$2,0))</f>
        <v>0</v>
      </c>
      <c r="X195" s="140">
        <f>IF(ISERROR(VLOOKUP($C195,'LINHA 4'!$C$6:$BM$75,'Carga People'!X$2,0)),0,VLOOKUP($C195,'LINHA 4'!$C$6:$BM$75,'Carga People'!X$2,0))+IF(ISERROR(VLOOKUP($C195,'LINHA 5'!$C$6:$BM$145,'Carga People'!X$2,0)),0,VLOOKUP($C195,'LINHA 5'!$C$6:$BM$145,'Carga People'!X$2,0))</f>
        <v>0</v>
      </c>
      <c r="Y195" s="140">
        <f>IF(ISERROR(VLOOKUP($C195,'LINHA 4'!$C$6:$BM$75,'Carga People'!Y$2,0)),0,VLOOKUP($C195,'LINHA 4'!$C$6:$BM$75,'Carga People'!Y$2,0))+IF(ISERROR(VLOOKUP($C195,'LINHA 5'!$C$6:$BM$145,'Carga People'!Y$2,0)),0,VLOOKUP($C195,'LINHA 5'!$C$6:$BM$145,'Carga People'!Y$2,0))</f>
        <v>0</v>
      </c>
      <c r="Z195" s="140">
        <f>IF(ISERROR(VLOOKUP($C195,'LINHA 4'!$C$6:$BM$75,'Carga People'!Z$2,0)),0,VLOOKUP($C195,'LINHA 4'!$C$6:$BM$75,'Carga People'!Z$2,0))+IF(ISERROR(VLOOKUP($C195,'LINHA 5'!$C$6:$BM$145,'Carga People'!Z$2,0)),0,VLOOKUP($C195,'LINHA 5'!$C$6:$BM$145,'Carga People'!Z$2,0))</f>
        <v>0</v>
      </c>
      <c r="AA195" s="140">
        <f>IF(ISERROR(VLOOKUP($C195,'LINHA 4'!$C$6:$BM$75,'Carga People'!AA$2,0)),0,VLOOKUP($C195,'LINHA 4'!$C$6:$BM$75,'Carga People'!AA$2,0))+IF(ISERROR(VLOOKUP($C195,'LINHA 5'!$C$6:$BM$145,'Carga People'!AA$2,0)),0,VLOOKUP($C195,'LINHA 5'!$C$6:$BM$145,'Carga People'!AA$2,0))</f>
        <v>0</v>
      </c>
      <c r="AB195" s="140">
        <f>IF(ISERROR(VLOOKUP($C195,'LINHA 4'!$C$6:$BM$75,'Carga People'!AB$2,0)),0,VLOOKUP($C195,'LINHA 4'!$C$6:$BM$75,'Carga People'!AB$2,0))+IF(ISERROR(VLOOKUP($C195,'LINHA 5'!$C$6:$BM$145,'Carga People'!AB$2,0)),0,VLOOKUP($C195,'LINHA 5'!$C$6:$BM$145,'Carga People'!AB$2,0))</f>
        <v>0</v>
      </c>
      <c r="AC195" s="140">
        <f>IF(ISERROR(VLOOKUP($C195,'LINHA 4'!$C$6:$BM$75,'Carga People'!AC$2,0)),0,VLOOKUP($C195,'LINHA 4'!$C$6:$BM$75,'Carga People'!AC$2,0))+IF(ISERROR(VLOOKUP($C195,'LINHA 5'!$C$6:$BM$145,'Carga People'!AC$2,0)),0,VLOOKUP($C195,'LINHA 5'!$C$6:$BM$145,'Carga People'!AC$2,0))</f>
        <v>0</v>
      </c>
      <c r="AD195" s="140">
        <f>IF(ISERROR(VLOOKUP($C195,'LINHA 4'!$C$6:$BM$75,'Carga People'!AD$2,0)),0,VLOOKUP($C195,'LINHA 4'!$C$6:$BM$75,'Carga People'!AD$2,0))+IF(ISERROR(VLOOKUP($C195,'LINHA 5'!$C$6:$BM$145,'Carga People'!AD$2,0)),0,VLOOKUP($C195,'LINHA 5'!$C$6:$BM$145,'Carga People'!AD$2,0))</f>
        <v>0</v>
      </c>
      <c r="AE195" s="140">
        <f>IF(ISERROR(VLOOKUP($C195,'LINHA 4'!$C$6:$BM$75,'Carga People'!AE$2,0)),0,VLOOKUP($C195,'LINHA 4'!$C$6:$BM$75,'Carga People'!AE$2,0))+IF(ISERROR(VLOOKUP($C195,'LINHA 5'!$C$6:$BM$145,'Carga People'!AE$2,0)),0,VLOOKUP($C195,'LINHA 5'!$C$6:$BM$145,'Carga People'!AE$2,0))</f>
        <v>0</v>
      </c>
      <c r="AF195" s="140">
        <f>IF(ISERROR(VLOOKUP($C195,'LINHA 4'!$C$6:$BM$75,'Carga People'!AF$2,0)),0,VLOOKUP($C195,'LINHA 4'!$C$6:$BM$75,'Carga People'!AF$2,0))+IF(ISERROR(VLOOKUP($C195,'LINHA 5'!$C$6:$BM$145,'Carga People'!AF$2,0)),0,VLOOKUP($C195,'LINHA 5'!$C$6:$BM$145,'Carga People'!AF$2,0))</f>
        <v>0</v>
      </c>
      <c r="AG195" s="140">
        <f>IF(ISERROR(VLOOKUP($C195,'LINHA 4'!$C$6:$BM$75,'Carga People'!AG$2,0)),0,VLOOKUP($C195,'LINHA 4'!$C$6:$BM$75,'Carga People'!AG$2,0))+IF(ISERROR(VLOOKUP($C195,'LINHA 5'!$C$6:$BM$145,'Carga People'!AG$2,0)),0,VLOOKUP($C195,'LINHA 5'!$C$6:$BM$145,'Carga People'!AG$2,0))</f>
        <v>0</v>
      </c>
      <c r="AH195" s="140">
        <f>IF(ISERROR(VLOOKUP($C195,'LINHA 4'!$C$6:$BM$75,'Carga People'!AH$2,0)),0,VLOOKUP($C195,'LINHA 4'!$C$6:$BM$75,'Carga People'!AH$2,0))+IF(ISERROR(VLOOKUP($C195,'LINHA 5'!$C$6:$BM$145,'Carga People'!AH$2,0)),0,VLOOKUP($C195,'LINHA 5'!$C$6:$BM$145,'Carga People'!AH$2,0))</f>
        <v>0</v>
      </c>
      <c r="AI195" s="140">
        <f>IF(ISERROR(VLOOKUP($C195,'LINHA 4'!$C$6:$BM$75,'Carga People'!AI$2,0)),0,VLOOKUP($C195,'LINHA 4'!$C$6:$BM$75,'Carga People'!AI$2,0))+IF(ISERROR(VLOOKUP($C195,'LINHA 5'!$C$6:$BM$145,'Carga People'!AI$2,0)),0,VLOOKUP($C195,'LINHA 5'!$C$6:$BM$145,'Carga People'!AI$2,0))</f>
        <v>0</v>
      </c>
      <c r="AJ195" s="140">
        <f>IF(ISERROR(VLOOKUP($C195,'LINHA 4'!$C$6:$BM$75,'Carga People'!AJ$2,0)),0,VLOOKUP($C195,'LINHA 4'!$C$6:$BM$75,'Carga People'!AJ$2,0))+IF(ISERROR(VLOOKUP($C195,'LINHA 5'!$C$6:$BM$145,'Carga People'!AJ$2,0)),0,VLOOKUP($C195,'LINHA 5'!$C$6:$BM$145,'Carga People'!AJ$2,0))</f>
        <v>0</v>
      </c>
      <c r="AK195" s="140">
        <f>IF(ISERROR(VLOOKUP($C195,'LINHA 4'!$C$6:$BM$75,'Carga People'!AK$2,0)),0,VLOOKUP($C195,'LINHA 4'!$C$6:$BM$75,'Carga People'!AK$2,0))+IF(ISERROR(VLOOKUP($C195,'LINHA 5'!$C$6:$BM$145,'Carga People'!AK$2,0)),0,VLOOKUP($C195,'LINHA 5'!$C$6:$BM$145,'Carga People'!AK$2,0))</f>
        <v>0</v>
      </c>
      <c r="AL195" s="140">
        <f>IF(ISERROR(VLOOKUP($C195,'LINHA 4'!$C$6:$BM$75,'Carga People'!AL$2,0)),0,VLOOKUP($C195,'LINHA 4'!$C$6:$BM$75,'Carga People'!AL$2,0))+IF(ISERROR(VLOOKUP($C195,'LINHA 5'!$C$6:$BM$145,'Carga People'!AL$2,0)),0,VLOOKUP($C195,'LINHA 5'!$C$6:$BM$145,'Carga People'!AL$2,0))</f>
        <v>0</v>
      </c>
      <c r="AM195" s="140">
        <f>IF(ISERROR(VLOOKUP($C195,'LINHA 4'!$C$6:$BM$75,'Carga People'!AM$2,0)),0,VLOOKUP($C195,'LINHA 4'!$C$6:$BM$75,'Carga People'!AM$2,0))+IF(ISERROR(VLOOKUP($C195,'LINHA 5'!$C$6:$BM$145,'Carga People'!AM$2,0)),0,VLOOKUP($C195,'LINHA 5'!$C$6:$BM$145,'Carga People'!AM$2,0))</f>
        <v>0</v>
      </c>
      <c r="AN195" s="140">
        <f>IF(ISERROR(VLOOKUP($C195,'LINHA 4'!$C$6:$BM$75,'Carga People'!AN$2,0)),0,VLOOKUP($C195,'LINHA 4'!$C$6:$BM$75,'Carga People'!AN$2,0))+IF(ISERROR(VLOOKUP($C195,'LINHA 5'!$C$6:$BM$145,'Carga People'!AN$2,0)),0,VLOOKUP($C195,'LINHA 5'!$C$6:$BM$145,'Carga People'!AN$2,0))</f>
        <v>0</v>
      </c>
      <c r="AO195" s="140">
        <f>IF(ISERROR(VLOOKUP($C195,'LINHA 4'!$C$6:$BM$75,'Carga People'!AO$2,0)),0,VLOOKUP($C195,'LINHA 4'!$C$6:$BM$75,'Carga People'!AO$2,0))+IF(ISERROR(VLOOKUP($C195,'LINHA 5'!$C$6:$BM$145,'Carga People'!AO$2,0)),0,VLOOKUP($C195,'LINHA 5'!$C$6:$BM$145,'Carga People'!AO$2,0))</f>
        <v>0</v>
      </c>
      <c r="AP195" s="140">
        <f>IF(ISERROR(VLOOKUP($C195,'LINHA 4'!$C$6:$BM$75,'Carga People'!AP$2,0)),0,VLOOKUP($C195,'LINHA 4'!$C$6:$BM$75,'Carga People'!AP$2,0))+IF(ISERROR(VLOOKUP($C195,'LINHA 5'!$C$6:$BM$145,'Carga People'!AP$2,0)),0,VLOOKUP($C195,'LINHA 5'!$C$6:$BM$145,'Carga People'!AP$2,0))</f>
        <v>0</v>
      </c>
      <c r="AQ195" s="140">
        <f>IF(ISERROR(VLOOKUP($C195,'LINHA 4'!$C$6:$BM$75,'Carga People'!AQ$2,0)),0,VLOOKUP($C195,'LINHA 4'!$C$6:$BM$75,'Carga People'!AQ$2,0))+IF(ISERROR(VLOOKUP($C195,'LINHA 5'!$C$6:$BM$145,'Carga People'!AQ$2,0)),0,VLOOKUP($C195,'LINHA 5'!$C$6:$BM$145,'Carga People'!AQ$2,0))</f>
        <v>0</v>
      </c>
      <c r="AR195" s="140">
        <f>IF(ISERROR(VLOOKUP($C195,'LINHA 4'!$C$6:$BM$75,'Carga People'!AR$2,0)),0,VLOOKUP($C195,'LINHA 4'!$C$6:$BM$75,'Carga People'!AR$2,0))+IF(ISERROR(VLOOKUP($C195,'LINHA 5'!$C$6:$BM$145,'Carga People'!AR$2,0)),0,VLOOKUP($C195,'LINHA 5'!$C$6:$BM$145,'Carga People'!AR$2,0))</f>
        <v>0</v>
      </c>
      <c r="AS195" s="140">
        <f>IF(ISERROR(VLOOKUP($C195,'LINHA 4'!$C$6:$BM$75,'Carga People'!AS$2,0)),0,VLOOKUP($C195,'LINHA 4'!$C$6:$BM$75,'Carga People'!AS$2,0))+IF(ISERROR(VLOOKUP($C195,'LINHA 5'!$C$6:$BM$145,'Carga People'!AS$2,0)),0,VLOOKUP($C195,'LINHA 5'!$C$6:$BM$145,'Carga People'!AS$2,0))</f>
        <v>0</v>
      </c>
      <c r="AT195" s="140">
        <f t="array" ref="AT195">IF(ISERROR(VLOOKUP($C195,'LINHA 4'!$C$6:$BM$52,'Carga People'!AT$2,0)),0,VLOOKUP($C195,'LINHA 4'!$C$6:$BM$52,'Carga People'!AT$2,0))</f>
        <v>0</v>
      </c>
      <c r="AU195" s="367">
        <f t="shared" si="26"/>
        <v>0</v>
      </c>
      <c r="AV195" s="780" t="str">
        <f t="shared" si="25"/>
        <v/>
      </c>
      <c r="AW195" s="90">
        <f>IF(D195="","",VLOOKUP(D195,MI_ME!$D$5:$AQ$336,39,0))</f>
        <v>0</v>
      </c>
      <c r="AX195" s="660"/>
    </row>
    <row r="196" spans="1:50" ht="18" hidden="1" customHeight="1" x14ac:dyDescent="0.3">
      <c r="A196" s="1792"/>
      <c r="B196" s="770" t="s">
        <v>352</v>
      </c>
      <c r="C196" s="770" t="s">
        <v>481</v>
      </c>
      <c r="D196" s="771" t="s">
        <v>479</v>
      </c>
      <c r="E196" s="1459" t="s">
        <v>890</v>
      </c>
      <c r="F196" s="770" t="s">
        <v>15</v>
      </c>
      <c r="G196" s="136"/>
      <c r="H196" s="137"/>
      <c r="I196" s="138"/>
      <c r="J196" s="139">
        <f>IF(ISERROR(VLOOKUP($C196,'LINHA 4'!$C$6:$BM$75,'Carga People'!J$2,0)),0,VLOOKUP($C196,'LINHA 4'!$C$6:$BM$75,'Carga People'!J$2,0))+IF(ISERROR(VLOOKUP($C196,'LINHA 5'!$C$6:$BM$145,'Carga People'!J$2,0)),0,VLOOKUP($C196,'LINHA 5'!$C$6:$BM$145,'Carga People'!J$2,0))</f>
        <v>0</v>
      </c>
      <c r="K196" s="140">
        <f>IF(ISERROR(VLOOKUP($C196,'LINHA 4'!$C$6:$BM$75,'Carga People'!K$2,0)),0,VLOOKUP($C196,'LINHA 4'!$C$6:$BM$75,'Carga People'!K$2,0))+IF(ISERROR(VLOOKUP($C196,'LINHA 5'!$C$6:$BM$145,'Carga People'!K$2,0)),0,VLOOKUP($C196,'LINHA 5'!$C$6:$BM$145,'Carga People'!K$2,0))</f>
        <v>0</v>
      </c>
      <c r="L196" s="140">
        <f>IF(ISERROR(VLOOKUP($C196,'LINHA 4'!$C$6:$BM$75,'Carga People'!L$2,0)),0,VLOOKUP($C196,'LINHA 4'!$C$6:$BM$75,'Carga People'!L$2,0))+IF(ISERROR(VLOOKUP($C196,'LINHA 5'!$C$6:$BM$145,'Carga People'!L$2,0)),0,VLOOKUP($C196,'LINHA 5'!$C$6:$BM$145,'Carga People'!L$2,0))</f>
        <v>0</v>
      </c>
      <c r="M196" s="140">
        <f>IF(ISERROR(VLOOKUP($C196,'LINHA 4'!$C$6:$BM$75,'Carga People'!M$2,0)),0,VLOOKUP($C196,'LINHA 4'!$C$6:$BM$75,'Carga People'!M$2,0))+IF(ISERROR(VLOOKUP($C196,'LINHA 5'!$C$6:$BM$145,'Carga People'!M$2,0)),0,VLOOKUP($C196,'LINHA 5'!$C$6:$BM$145,'Carga People'!M$2,0))</f>
        <v>0</v>
      </c>
      <c r="N196" s="140">
        <f>IF(ISERROR(VLOOKUP($C196,'LINHA 4'!$C$6:$BM$75,'Carga People'!N$2,0)),0,VLOOKUP($C196,'LINHA 4'!$C$6:$BM$75,'Carga People'!N$2,0))+IF(ISERROR(VLOOKUP($C196,'LINHA 5'!$C$6:$BM$145,'Carga People'!N$2,0)),0,VLOOKUP($C196,'LINHA 5'!$C$6:$BM$145,'Carga People'!N$2,0))</f>
        <v>0</v>
      </c>
      <c r="O196" s="140">
        <f>IF(ISERROR(VLOOKUP($C196,'LINHA 4'!$C$6:$BM$75,'Carga People'!O$2,0)),0,VLOOKUP($C196,'LINHA 4'!$C$6:$BM$75,'Carga People'!O$2,0))+IF(ISERROR(VLOOKUP($C196,'LINHA 5'!$C$6:$BM$145,'Carga People'!O$2,0)),0,VLOOKUP($C196,'LINHA 5'!$C$6:$BM$145,'Carga People'!O$2,0))</f>
        <v>0</v>
      </c>
      <c r="P196" s="140">
        <f>IF(ISERROR(VLOOKUP($C196,'LINHA 4'!$C$6:$BM$75,'Carga People'!P$2,0)),0,VLOOKUP($C196,'LINHA 4'!$C$6:$BM$75,'Carga People'!P$2,0))+IF(ISERROR(VLOOKUP($C196,'LINHA 5'!$C$6:$BM$145,'Carga People'!P$2,0)),0,VLOOKUP($C196,'LINHA 5'!$C$6:$BM$145,'Carga People'!P$2,0))</f>
        <v>0</v>
      </c>
      <c r="Q196" s="140">
        <f>IF(ISERROR(VLOOKUP($C196,'LINHA 4'!$C$6:$BM$75,'Carga People'!Q$2,0)),0,VLOOKUP($C196,'LINHA 4'!$C$6:$BM$75,'Carga People'!Q$2,0))+IF(ISERROR(VLOOKUP($C196,'LINHA 5'!$C$6:$BM$145,'Carga People'!Q$2,0)),0,VLOOKUP($C196,'LINHA 5'!$C$6:$BM$145,'Carga People'!Q$2,0))</f>
        <v>0</v>
      </c>
      <c r="R196" s="140">
        <f>IF(ISERROR(VLOOKUP($C196,'LINHA 4'!$C$6:$BM$75,'Carga People'!R$2,0)),0,VLOOKUP($C196,'LINHA 4'!$C$6:$BM$75,'Carga People'!R$2,0))+IF(ISERROR(VLOOKUP($C196,'LINHA 5'!$C$6:$BM$145,'Carga People'!R$2,0)),0,VLOOKUP($C196,'LINHA 5'!$C$6:$BM$145,'Carga People'!R$2,0))</f>
        <v>0</v>
      </c>
      <c r="S196" s="140">
        <f>IF(ISERROR(VLOOKUP($C196,'LINHA 4'!$C$6:$BM$75,'Carga People'!S$2,0)),0,VLOOKUP($C196,'LINHA 4'!$C$6:$BM$75,'Carga People'!S$2,0))+IF(ISERROR(VLOOKUP($C196,'LINHA 5'!$C$6:$BM$145,'Carga People'!S$2,0)),0,VLOOKUP($C196,'LINHA 5'!$C$6:$BM$145,'Carga People'!S$2,0))</f>
        <v>0</v>
      </c>
      <c r="T196" s="140">
        <f>IF(ISERROR(VLOOKUP($C196,'LINHA 4'!$C$6:$BM$75,'Carga People'!T$2,0)),0,VLOOKUP($C196,'LINHA 4'!$C$6:$BM$75,'Carga People'!T$2,0))+IF(ISERROR(VLOOKUP($C196,'LINHA 5'!$C$6:$BM$145,'Carga People'!T$2,0)),0,VLOOKUP($C196,'LINHA 5'!$C$6:$BM$145,'Carga People'!T$2,0))</f>
        <v>0</v>
      </c>
      <c r="U196" s="140">
        <f>IF(ISERROR(VLOOKUP($C196,'LINHA 4'!$C$6:$BM$75,'Carga People'!U$2,0)),0,VLOOKUP($C196,'LINHA 4'!$C$6:$BM$75,'Carga People'!U$2,0))+IF(ISERROR(VLOOKUP($C196,'LINHA 5'!$C$6:$BM$145,'Carga People'!U$2,0)),0,VLOOKUP($C196,'LINHA 5'!$C$6:$BM$145,'Carga People'!U$2,0))</f>
        <v>0</v>
      </c>
      <c r="V196" s="140">
        <f>IF(ISERROR(VLOOKUP($C196,'LINHA 4'!$C$6:$BM$75,'Carga People'!V$2,0)),0,VLOOKUP($C196,'LINHA 4'!$C$6:$BM$75,'Carga People'!V$2,0))+IF(ISERROR(VLOOKUP($C196,'LINHA 5'!$C$6:$BM$145,'Carga People'!V$2,0)),0,VLOOKUP($C196,'LINHA 5'!$C$6:$BM$145,'Carga People'!V$2,0))</f>
        <v>0</v>
      </c>
      <c r="W196" s="140">
        <f>IF(ISERROR(VLOOKUP($C196,'LINHA 4'!$C$6:$BM$75,'Carga People'!W$2,0)),0,VLOOKUP($C196,'LINHA 4'!$C$6:$BM$75,'Carga People'!W$2,0))+IF(ISERROR(VLOOKUP($C196,'LINHA 5'!$C$6:$BM$145,'Carga People'!W$2,0)),0,VLOOKUP($C196,'LINHA 5'!$C$6:$BM$145,'Carga People'!W$2,0))</f>
        <v>0</v>
      </c>
      <c r="X196" s="140">
        <f>IF(ISERROR(VLOOKUP($C196,'LINHA 4'!$C$6:$BM$75,'Carga People'!X$2,0)),0,VLOOKUP($C196,'LINHA 4'!$C$6:$BM$75,'Carga People'!X$2,0))+IF(ISERROR(VLOOKUP($C196,'LINHA 5'!$C$6:$BM$145,'Carga People'!X$2,0)),0,VLOOKUP($C196,'LINHA 5'!$C$6:$BM$145,'Carga People'!X$2,0))</f>
        <v>0</v>
      </c>
      <c r="Y196" s="140">
        <f>IF(ISERROR(VLOOKUP($C196,'LINHA 4'!$C$6:$BM$75,'Carga People'!Y$2,0)),0,VLOOKUP($C196,'LINHA 4'!$C$6:$BM$75,'Carga People'!Y$2,0))+IF(ISERROR(VLOOKUP($C196,'LINHA 5'!$C$6:$BM$145,'Carga People'!Y$2,0)),0,VLOOKUP($C196,'LINHA 5'!$C$6:$BM$145,'Carga People'!Y$2,0))</f>
        <v>0</v>
      </c>
      <c r="Z196" s="140">
        <f>IF(ISERROR(VLOOKUP($C196,'LINHA 4'!$C$6:$BM$75,'Carga People'!Z$2,0)),0,VLOOKUP($C196,'LINHA 4'!$C$6:$BM$75,'Carga People'!Z$2,0))+IF(ISERROR(VLOOKUP($C196,'LINHA 5'!$C$6:$BM$145,'Carga People'!Z$2,0)),0,VLOOKUP($C196,'LINHA 5'!$C$6:$BM$145,'Carga People'!Z$2,0))</f>
        <v>0</v>
      </c>
      <c r="AA196" s="140">
        <f>IF(ISERROR(VLOOKUP($C196,'LINHA 4'!$C$6:$BM$75,'Carga People'!AA$2,0)),0,VLOOKUP($C196,'LINHA 4'!$C$6:$BM$75,'Carga People'!AA$2,0))+IF(ISERROR(VLOOKUP($C196,'LINHA 5'!$C$6:$BM$145,'Carga People'!AA$2,0)),0,VLOOKUP($C196,'LINHA 5'!$C$6:$BM$145,'Carga People'!AA$2,0))</f>
        <v>0</v>
      </c>
      <c r="AB196" s="140">
        <f>IF(ISERROR(VLOOKUP($C196,'LINHA 4'!$C$6:$BM$75,'Carga People'!AB$2,0)),0,VLOOKUP($C196,'LINHA 4'!$C$6:$BM$75,'Carga People'!AB$2,0))+IF(ISERROR(VLOOKUP($C196,'LINHA 5'!$C$6:$BM$145,'Carga People'!AB$2,0)),0,VLOOKUP($C196,'LINHA 5'!$C$6:$BM$145,'Carga People'!AB$2,0))</f>
        <v>0</v>
      </c>
      <c r="AC196" s="140">
        <f>IF(ISERROR(VLOOKUP($C196,'LINHA 4'!$C$6:$BM$75,'Carga People'!AC$2,0)),0,VLOOKUP($C196,'LINHA 4'!$C$6:$BM$75,'Carga People'!AC$2,0))+IF(ISERROR(VLOOKUP($C196,'LINHA 5'!$C$6:$BM$145,'Carga People'!AC$2,0)),0,VLOOKUP($C196,'LINHA 5'!$C$6:$BM$145,'Carga People'!AC$2,0))</f>
        <v>0</v>
      </c>
      <c r="AD196" s="140">
        <f>IF(ISERROR(VLOOKUP($C196,'LINHA 4'!$C$6:$BM$75,'Carga People'!AD$2,0)),0,VLOOKUP($C196,'LINHA 4'!$C$6:$BM$75,'Carga People'!AD$2,0))+IF(ISERROR(VLOOKUP($C196,'LINHA 5'!$C$6:$BM$145,'Carga People'!AD$2,0)),0,VLOOKUP($C196,'LINHA 5'!$C$6:$BM$145,'Carga People'!AD$2,0))</f>
        <v>0</v>
      </c>
      <c r="AE196" s="140">
        <f>IF(ISERROR(VLOOKUP($C196,'LINHA 4'!$C$6:$BM$75,'Carga People'!AE$2,0)),0,VLOOKUP($C196,'LINHA 4'!$C$6:$BM$75,'Carga People'!AE$2,0))+IF(ISERROR(VLOOKUP($C196,'LINHA 5'!$C$6:$BM$145,'Carga People'!AE$2,0)),0,VLOOKUP($C196,'LINHA 5'!$C$6:$BM$145,'Carga People'!AE$2,0))</f>
        <v>0</v>
      </c>
      <c r="AF196" s="140">
        <f>IF(ISERROR(VLOOKUP($C196,'LINHA 4'!$C$6:$BM$75,'Carga People'!AF$2,0)),0,VLOOKUP($C196,'LINHA 4'!$C$6:$BM$75,'Carga People'!AF$2,0))+IF(ISERROR(VLOOKUP($C196,'LINHA 5'!$C$6:$BM$145,'Carga People'!AF$2,0)),0,VLOOKUP($C196,'LINHA 5'!$C$6:$BM$145,'Carga People'!AF$2,0))</f>
        <v>0</v>
      </c>
      <c r="AG196" s="140">
        <f>IF(ISERROR(VLOOKUP($C196,'LINHA 4'!$C$6:$BM$75,'Carga People'!AG$2,0)),0,VLOOKUP($C196,'LINHA 4'!$C$6:$BM$75,'Carga People'!AG$2,0))+IF(ISERROR(VLOOKUP($C196,'LINHA 5'!$C$6:$BM$145,'Carga People'!AG$2,0)),0,VLOOKUP($C196,'LINHA 5'!$C$6:$BM$145,'Carga People'!AG$2,0))</f>
        <v>0</v>
      </c>
      <c r="AH196" s="140">
        <f>IF(ISERROR(VLOOKUP($C196,'LINHA 4'!$C$6:$BM$75,'Carga People'!AH$2,0)),0,VLOOKUP($C196,'LINHA 4'!$C$6:$BM$75,'Carga People'!AH$2,0))+IF(ISERROR(VLOOKUP($C196,'LINHA 5'!$C$6:$BM$145,'Carga People'!AH$2,0)),0,VLOOKUP($C196,'LINHA 5'!$C$6:$BM$145,'Carga People'!AH$2,0))</f>
        <v>0</v>
      </c>
      <c r="AI196" s="140">
        <f>IF(ISERROR(VLOOKUP($C196,'LINHA 4'!$C$6:$BM$75,'Carga People'!AI$2,0)),0,VLOOKUP($C196,'LINHA 4'!$C$6:$BM$75,'Carga People'!AI$2,0))+IF(ISERROR(VLOOKUP($C196,'LINHA 5'!$C$6:$BM$145,'Carga People'!AI$2,0)),0,VLOOKUP($C196,'LINHA 5'!$C$6:$BM$145,'Carga People'!AI$2,0))</f>
        <v>0</v>
      </c>
      <c r="AJ196" s="140">
        <f>IF(ISERROR(VLOOKUP($C196,'LINHA 4'!$C$6:$BM$75,'Carga People'!AJ$2,0)),0,VLOOKUP($C196,'LINHA 4'!$C$6:$BM$75,'Carga People'!AJ$2,0))+IF(ISERROR(VLOOKUP($C196,'LINHA 5'!$C$6:$BM$145,'Carga People'!AJ$2,0)),0,VLOOKUP($C196,'LINHA 5'!$C$6:$BM$145,'Carga People'!AJ$2,0))</f>
        <v>0</v>
      </c>
      <c r="AK196" s="140">
        <f>IF(ISERROR(VLOOKUP($C196,'LINHA 4'!$C$6:$BM$75,'Carga People'!AK$2,0)),0,VLOOKUP($C196,'LINHA 4'!$C$6:$BM$75,'Carga People'!AK$2,0))+IF(ISERROR(VLOOKUP($C196,'LINHA 5'!$C$6:$BM$145,'Carga People'!AK$2,0)),0,VLOOKUP($C196,'LINHA 5'!$C$6:$BM$145,'Carga People'!AK$2,0))</f>
        <v>0</v>
      </c>
      <c r="AL196" s="140">
        <f>IF(ISERROR(VLOOKUP($C196,'LINHA 4'!$C$6:$BM$75,'Carga People'!AL$2,0)),0,VLOOKUP($C196,'LINHA 4'!$C$6:$BM$75,'Carga People'!AL$2,0))+IF(ISERROR(VLOOKUP($C196,'LINHA 5'!$C$6:$BM$145,'Carga People'!AL$2,0)),0,VLOOKUP($C196,'LINHA 5'!$C$6:$BM$145,'Carga People'!AL$2,0))</f>
        <v>0</v>
      </c>
      <c r="AM196" s="140">
        <f>IF(ISERROR(VLOOKUP($C196,'LINHA 4'!$C$6:$BM$75,'Carga People'!AM$2,0)),0,VLOOKUP($C196,'LINHA 4'!$C$6:$BM$75,'Carga People'!AM$2,0))+IF(ISERROR(VLOOKUP($C196,'LINHA 5'!$C$6:$BM$145,'Carga People'!AM$2,0)),0,VLOOKUP($C196,'LINHA 5'!$C$6:$BM$145,'Carga People'!AM$2,0))</f>
        <v>0</v>
      </c>
      <c r="AN196" s="140">
        <f>IF(ISERROR(VLOOKUP($C196,'LINHA 4'!$C$6:$BM$75,'Carga People'!AN$2,0)),0,VLOOKUP($C196,'LINHA 4'!$C$6:$BM$75,'Carga People'!AN$2,0))+IF(ISERROR(VLOOKUP($C196,'LINHA 5'!$C$6:$BM$145,'Carga People'!AN$2,0)),0,VLOOKUP($C196,'LINHA 5'!$C$6:$BM$145,'Carga People'!AN$2,0))</f>
        <v>0</v>
      </c>
      <c r="AO196" s="140">
        <f>IF(ISERROR(VLOOKUP($C196,'LINHA 4'!$C$6:$BM$75,'Carga People'!AO$2,0)),0,VLOOKUP($C196,'LINHA 4'!$C$6:$BM$75,'Carga People'!AO$2,0))+IF(ISERROR(VLOOKUP($C196,'LINHA 5'!$C$6:$BM$145,'Carga People'!AO$2,0)),0,VLOOKUP($C196,'LINHA 5'!$C$6:$BM$145,'Carga People'!AO$2,0))</f>
        <v>0</v>
      </c>
      <c r="AP196" s="140">
        <f>IF(ISERROR(VLOOKUP($C196,'LINHA 4'!$C$6:$BM$75,'Carga People'!AP$2,0)),0,VLOOKUP($C196,'LINHA 4'!$C$6:$BM$75,'Carga People'!AP$2,0))+IF(ISERROR(VLOOKUP($C196,'LINHA 5'!$C$6:$BM$145,'Carga People'!AP$2,0)),0,VLOOKUP($C196,'LINHA 5'!$C$6:$BM$145,'Carga People'!AP$2,0))</f>
        <v>0</v>
      </c>
      <c r="AQ196" s="140">
        <f>IF(ISERROR(VLOOKUP($C196,'LINHA 4'!$C$6:$BM$75,'Carga People'!AQ$2,0)),0,VLOOKUP($C196,'LINHA 4'!$C$6:$BM$75,'Carga People'!AQ$2,0))+IF(ISERROR(VLOOKUP($C196,'LINHA 5'!$C$6:$BM$145,'Carga People'!AQ$2,0)),0,VLOOKUP($C196,'LINHA 5'!$C$6:$BM$145,'Carga People'!AQ$2,0))</f>
        <v>0</v>
      </c>
      <c r="AR196" s="140">
        <f>IF(ISERROR(VLOOKUP($C196,'LINHA 4'!$C$6:$BM$75,'Carga People'!AR$2,0)),0,VLOOKUP($C196,'LINHA 4'!$C$6:$BM$75,'Carga People'!AR$2,0))+IF(ISERROR(VLOOKUP($C196,'LINHA 5'!$C$6:$BM$145,'Carga People'!AR$2,0)),0,VLOOKUP($C196,'LINHA 5'!$C$6:$BM$145,'Carga People'!AR$2,0))</f>
        <v>0</v>
      </c>
      <c r="AS196" s="140">
        <f>IF(ISERROR(VLOOKUP($C196,'LINHA 4'!$C$6:$BM$75,'Carga People'!AS$2,0)),0,VLOOKUP($C196,'LINHA 4'!$C$6:$BM$75,'Carga People'!AS$2,0))+IF(ISERROR(VLOOKUP($C196,'LINHA 5'!$C$6:$BM$145,'Carga People'!AS$2,0)),0,VLOOKUP($C196,'LINHA 5'!$C$6:$BM$145,'Carga People'!AS$2,0))</f>
        <v>0</v>
      </c>
      <c r="AT196" s="140">
        <f t="array" ref="AT196">IF(ISERROR(VLOOKUP($C196,'LINHA 4'!$C$6:$BM$52,'Carga People'!AT$2,0)),0,VLOOKUP($C196,'LINHA 4'!$C$6:$BM$52,'Carga People'!AT$2,0))</f>
        <v>0</v>
      </c>
      <c r="AU196" s="367">
        <f t="shared" si="26"/>
        <v>0</v>
      </c>
      <c r="AV196" s="780" t="str">
        <f t="shared" si="25"/>
        <v/>
      </c>
      <c r="AW196" s="90">
        <f>IF(D196="","",VLOOKUP(D196,MI_ME!$D$5:$AQ$336,39,0))</f>
        <v>0</v>
      </c>
      <c r="AX196" s="660"/>
    </row>
    <row r="197" spans="1:50" ht="18" customHeight="1" x14ac:dyDescent="0.3">
      <c r="A197" s="1792"/>
      <c r="B197" s="770" t="s">
        <v>528</v>
      </c>
      <c r="C197" s="770" t="s">
        <v>541</v>
      </c>
      <c r="D197" s="771" t="s">
        <v>542</v>
      </c>
      <c r="E197" s="1459" t="s">
        <v>845</v>
      </c>
      <c r="F197" s="770" t="s">
        <v>15</v>
      </c>
      <c r="G197" s="136"/>
      <c r="H197" s="137"/>
      <c r="I197" s="138"/>
      <c r="J197" s="139">
        <f>IF(ISERROR(VLOOKUP($C197,'LINHA 4'!$C$6:$BM$75,'Carga People'!J$2,0)),0,VLOOKUP($C197,'LINHA 4'!$C$6:$BM$75,'Carga People'!J$2,0))+IF(ISERROR(VLOOKUP($C197,'LINHA 5'!$C$6:$BM$145,'Carga People'!J$2,0)),0,VLOOKUP($C197,'LINHA 5'!$C$6:$BM$145,'Carga People'!J$2,0))</f>
        <v>0</v>
      </c>
      <c r="K197" s="140">
        <f>IF(ISERROR(VLOOKUP($C197,'LINHA 4'!$C$6:$BM$75,'Carga People'!K$2,0)),0,VLOOKUP($C197,'LINHA 4'!$C$6:$BM$75,'Carga People'!K$2,0))+IF(ISERROR(VLOOKUP($C197,'LINHA 5'!$C$6:$BM$145,'Carga People'!K$2,0)),0,VLOOKUP($C197,'LINHA 5'!$C$6:$BM$145,'Carga People'!K$2,0))</f>
        <v>0</v>
      </c>
      <c r="L197" s="140">
        <f>IF(ISERROR(VLOOKUP($C197,'LINHA 4'!$C$6:$BM$75,'Carga People'!L$2,0)),0,VLOOKUP($C197,'LINHA 4'!$C$6:$BM$75,'Carga People'!L$2,0))+IF(ISERROR(VLOOKUP($C197,'LINHA 5'!$C$6:$BM$145,'Carga People'!L$2,0)),0,VLOOKUP($C197,'LINHA 5'!$C$6:$BM$145,'Carga People'!L$2,0))</f>
        <v>0</v>
      </c>
      <c r="M197" s="140">
        <f>IF(ISERROR(VLOOKUP($C197,'LINHA 4'!$C$6:$BM$75,'Carga People'!M$2,0)),0,VLOOKUP($C197,'LINHA 4'!$C$6:$BM$75,'Carga People'!M$2,0))+IF(ISERROR(VLOOKUP($C197,'LINHA 5'!$C$6:$BM$145,'Carga People'!M$2,0)),0,VLOOKUP($C197,'LINHA 5'!$C$6:$BM$145,'Carga People'!M$2,0))</f>
        <v>0</v>
      </c>
      <c r="N197" s="140">
        <f>IF(ISERROR(VLOOKUP($C197,'LINHA 4'!$C$6:$BM$75,'Carga People'!N$2,0)),0,VLOOKUP($C197,'LINHA 4'!$C$6:$BM$75,'Carga People'!N$2,0))+IF(ISERROR(VLOOKUP($C197,'LINHA 5'!$C$6:$BM$145,'Carga People'!N$2,0)),0,VLOOKUP($C197,'LINHA 5'!$C$6:$BM$145,'Carga People'!N$2,0))</f>
        <v>0</v>
      </c>
      <c r="O197" s="140">
        <f>IF(ISERROR(VLOOKUP($C197,'LINHA 4'!$C$6:$BM$75,'Carga People'!O$2,0)),0,VLOOKUP($C197,'LINHA 4'!$C$6:$BM$75,'Carga People'!O$2,0))+IF(ISERROR(VLOOKUP($C197,'LINHA 5'!$C$6:$BM$145,'Carga People'!O$2,0)),0,VLOOKUP($C197,'LINHA 5'!$C$6:$BM$145,'Carga People'!O$2,0))</f>
        <v>0</v>
      </c>
      <c r="P197" s="140">
        <f>IF(ISERROR(VLOOKUP($C197,'LINHA 4'!$C$6:$BM$75,'Carga People'!P$2,0)),0,VLOOKUP($C197,'LINHA 4'!$C$6:$BM$75,'Carga People'!P$2,0))+IF(ISERROR(VLOOKUP($C197,'LINHA 5'!$C$6:$BM$145,'Carga People'!P$2,0)),0,VLOOKUP($C197,'LINHA 5'!$C$6:$BM$145,'Carga People'!P$2,0))</f>
        <v>0</v>
      </c>
      <c r="Q197" s="140">
        <f>IF(ISERROR(VLOOKUP($C197,'LINHA 4'!$C$6:$BM$75,'Carga People'!Q$2,0)),0,VLOOKUP($C197,'LINHA 4'!$C$6:$BM$75,'Carga People'!Q$2,0))+IF(ISERROR(VLOOKUP($C197,'LINHA 5'!$C$6:$BM$145,'Carga People'!Q$2,0)),0,VLOOKUP($C197,'LINHA 5'!$C$6:$BM$145,'Carga People'!Q$2,0))</f>
        <v>0</v>
      </c>
      <c r="R197" s="140">
        <f>IF(ISERROR(VLOOKUP($C197,'LINHA 4'!$C$6:$BM$75,'Carga People'!R$2,0)),0,VLOOKUP($C197,'LINHA 4'!$C$6:$BM$75,'Carga People'!R$2,0))+IF(ISERROR(VLOOKUP($C197,'LINHA 5'!$C$6:$BM$145,'Carga People'!R$2,0)),0,VLOOKUP($C197,'LINHA 5'!$C$6:$BM$145,'Carga People'!R$2,0))</f>
        <v>0</v>
      </c>
      <c r="S197" s="140">
        <f>IF(ISERROR(VLOOKUP($C197,'LINHA 4'!$C$6:$BM$75,'Carga People'!S$2,0)),0,VLOOKUP($C197,'LINHA 4'!$C$6:$BM$75,'Carga People'!S$2,0))+IF(ISERROR(VLOOKUP($C197,'LINHA 5'!$C$6:$BM$145,'Carga People'!S$2,0)),0,VLOOKUP($C197,'LINHA 5'!$C$6:$BM$145,'Carga People'!S$2,0))</f>
        <v>0</v>
      </c>
      <c r="T197" s="140">
        <f>IF(ISERROR(VLOOKUP($C197,'LINHA 4'!$C$6:$BM$75,'Carga People'!T$2,0)),0,VLOOKUP($C197,'LINHA 4'!$C$6:$BM$75,'Carga People'!T$2,0))+IF(ISERROR(VLOOKUP($C197,'LINHA 5'!$C$6:$BM$145,'Carga People'!T$2,0)),0,VLOOKUP($C197,'LINHA 5'!$C$6:$BM$145,'Carga People'!T$2,0))</f>
        <v>0</v>
      </c>
      <c r="U197" s="140">
        <f>IF(ISERROR(VLOOKUP($C197,'LINHA 4'!$C$6:$BM$75,'Carga People'!U$2,0)),0,VLOOKUP($C197,'LINHA 4'!$C$6:$BM$75,'Carga People'!U$2,0))+IF(ISERROR(VLOOKUP($C197,'LINHA 5'!$C$6:$BM$145,'Carga People'!U$2,0)),0,VLOOKUP($C197,'LINHA 5'!$C$6:$BM$145,'Carga People'!U$2,0))</f>
        <v>0</v>
      </c>
      <c r="V197" s="140">
        <f>IF(ISERROR(VLOOKUP($C197,'LINHA 4'!$C$6:$BM$75,'Carga People'!V$2,0)),0,VLOOKUP($C197,'LINHA 4'!$C$6:$BM$75,'Carga People'!V$2,0))+IF(ISERROR(VLOOKUP($C197,'LINHA 5'!$C$6:$BM$145,'Carga People'!V$2,0)),0,VLOOKUP($C197,'LINHA 5'!$C$6:$BM$145,'Carga People'!V$2,0))</f>
        <v>0</v>
      </c>
      <c r="W197" s="140">
        <f>IF(ISERROR(VLOOKUP($C197,'LINHA 4'!$C$6:$BM$75,'Carga People'!W$2,0)),0,VLOOKUP($C197,'LINHA 4'!$C$6:$BM$75,'Carga People'!W$2,0))+IF(ISERROR(VLOOKUP($C197,'LINHA 5'!$C$6:$BM$145,'Carga People'!W$2,0)),0,VLOOKUP($C197,'LINHA 5'!$C$6:$BM$145,'Carga People'!W$2,0))</f>
        <v>0</v>
      </c>
      <c r="X197" s="140">
        <f>IF(ISERROR(VLOOKUP($C197,'LINHA 4'!$C$6:$BM$75,'Carga People'!X$2,0)),0,VLOOKUP($C197,'LINHA 4'!$C$6:$BM$75,'Carga People'!X$2,0))+IF(ISERROR(VLOOKUP($C197,'LINHA 5'!$C$6:$BM$145,'Carga People'!X$2,0)),0,VLOOKUP($C197,'LINHA 5'!$C$6:$BM$145,'Carga People'!X$2,0))</f>
        <v>0</v>
      </c>
      <c r="Y197" s="140">
        <f>IF(ISERROR(VLOOKUP($C197,'LINHA 4'!$C$6:$BM$75,'Carga People'!Y$2,0)),0,VLOOKUP($C197,'LINHA 4'!$C$6:$BM$75,'Carga People'!Y$2,0))+IF(ISERROR(VLOOKUP($C197,'LINHA 5'!$C$6:$BM$145,'Carga People'!Y$2,0)),0,VLOOKUP($C197,'LINHA 5'!$C$6:$BM$145,'Carga People'!Y$2,0))</f>
        <v>0</v>
      </c>
      <c r="Z197" s="140">
        <f>IF(ISERROR(VLOOKUP($C197,'LINHA 4'!$C$6:$BM$75,'Carga People'!Z$2,0)),0,VLOOKUP($C197,'LINHA 4'!$C$6:$BM$75,'Carga People'!Z$2,0))+IF(ISERROR(VLOOKUP($C197,'LINHA 5'!$C$6:$BM$145,'Carga People'!Z$2,0)),0,VLOOKUP($C197,'LINHA 5'!$C$6:$BM$145,'Carga People'!Z$2,0))</f>
        <v>0</v>
      </c>
      <c r="AA197" s="140">
        <f>IF(ISERROR(VLOOKUP($C197,'LINHA 4'!$C$6:$BM$75,'Carga People'!AA$2,0)),0,VLOOKUP($C197,'LINHA 4'!$C$6:$BM$75,'Carga People'!AA$2,0))+IF(ISERROR(VLOOKUP($C197,'LINHA 5'!$C$6:$BM$145,'Carga People'!AA$2,0)),0,VLOOKUP($C197,'LINHA 5'!$C$6:$BM$145,'Carga People'!AA$2,0))</f>
        <v>0</v>
      </c>
      <c r="AB197" s="140">
        <f>IF(ISERROR(VLOOKUP($C197,'LINHA 4'!$C$6:$BM$75,'Carga People'!AB$2,0)),0,VLOOKUP($C197,'LINHA 4'!$C$6:$BM$75,'Carga People'!AB$2,0))+IF(ISERROR(VLOOKUP($C197,'LINHA 5'!$C$6:$BM$145,'Carga People'!AB$2,0)),0,VLOOKUP($C197,'LINHA 5'!$C$6:$BM$145,'Carga People'!AB$2,0))</f>
        <v>0</v>
      </c>
      <c r="AC197" s="140">
        <f>IF(ISERROR(VLOOKUP($C197,'LINHA 4'!$C$6:$BM$75,'Carga People'!AC$2,0)),0,VLOOKUP($C197,'LINHA 4'!$C$6:$BM$75,'Carga People'!AC$2,0))+IF(ISERROR(VLOOKUP($C197,'LINHA 5'!$C$6:$BM$145,'Carga People'!AC$2,0)),0,VLOOKUP($C197,'LINHA 5'!$C$6:$BM$145,'Carga People'!AC$2,0))</f>
        <v>0</v>
      </c>
      <c r="AD197" s="140">
        <f>IF(ISERROR(VLOOKUP($C197,'LINHA 4'!$C$6:$BM$75,'Carga People'!AD$2,0)),0,VLOOKUP($C197,'LINHA 4'!$C$6:$BM$75,'Carga People'!AD$2,0))+IF(ISERROR(VLOOKUP($C197,'LINHA 5'!$C$6:$BM$145,'Carga People'!AD$2,0)),0,VLOOKUP($C197,'LINHA 5'!$C$6:$BM$145,'Carga People'!AD$2,0))</f>
        <v>0</v>
      </c>
      <c r="AE197" s="140">
        <f>IF(ISERROR(VLOOKUP($C197,'LINHA 4'!$C$6:$BM$75,'Carga People'!AE$2,0)),0,VLOOKUP($C197,'LINHA 4'!$C$6:$BM$75,'Carga People'!AE$2,0))+IF(ISERROR(VLOOKUP($C197,'LINHA 5'!$C$6:$BM$145,'Carga People'!AE$2,0)),0,VLOOKUP($C197,'LINHA 5'!$C$6:$BM$145,'Carga People'!AE$2,0))</f>
        <v>0</v>
      </c>
      <c r="AF197" s="140">
        <f>IF(ISERROR(VLOOKUP($C197,'LINHA 4'!$C$6:$BM$75,'Carga People'!AF$2,0)),0,VLOOKUP($C197,'LINHA 4'!$C$6:$BM$75,'Carga People'!AF$2,0))+IF(ISERROR(VLOOKUP($C197,'LINHA 5'!$C$6:$BM$145,'Carga People'!AF$2,0)),0,VLOOKUP($C197,'LINHA 5'!$C$6:$BM$145,'Carga People'!AF$2,0))</f>
        <v>0</v>
      </c>
      <c r="AG197" s="140">
        <f>IF(ISERROR(VLOOKUP($C197,'LINHA 4'!$C$6:$BM$75,'Carga People'!AG$2,0)),0,VLOOKUP($C197,'LINHA 4'!$C$6:$BM$75,'Carga People'!AG$2,0))+IF(ISERROR(VLOOKUP($C197,'LINHA 5'!$C$6:$BM$145,'Carga People'!AG$2,0)),0,VLOOKUP($C197,'LINHA 5'!$C$6:$BM$145,'Carga People'!AG$2,0))</f>
        <v>0</v>
      </c>
      <c r="AH197" s="140">
        <f>IF(ISERROR(VLOOKUP($C197,'LINHA 4'!$C$6:$BM$75,'Carga People'!AH$2,0)),0,VLOOKUP($C197,'LINHA 4'!$C$6:$BM$75,'Carga People'!AH$2,0))+IF(ISERROR(VLOOKUP($C197,'LINHA 5'!$C$6:$BM$145,'Carga People'!AH$2,0)),0,VLOOKUP($C197,'LINHA 5'!$C$6:$BM$145,'Carga People'!AH$2,0))</f>
        <v>0</v>
      </c>
      <c r="AI197" s="140">
        <f>IF(ISERROR(VLOOKUP($C197,'LINHA 4'!$C$6:$BM$75,'Carga People'!AI$2,0)),0,VLOOKUP($C197,'LINHA 4'!$C$6:$BM$75,'Carga People'!AI$2,0))+IF(ISERROR(VLOOKUP($C197,'LINHA 5'!$C$6:$BM$145,'Carga People'!AI$2,0)),0,VLOOKUP($C197,'LINHA 5'!$C$6:$BM$145,'Carga People'!AI$2,0))</f>
        <v>0</v>
      </c>
      <c r="AJ197" s="140">
        <f>IF(ISERROR(VLOOKUP($C197,'LINHA 4'!$C$6:$BM$75,'Carga People'!AJ$2,0)),0,VLOOKUP($C197,'LINHA 4'!$C$6:$BM$75,'Carga People'!AJ$2,0))+IF(ISERROR(VLOOKUP($C197,'LINHA 5'!$C$6:$BM$145,'Carga People'!AJ$2,0)),0,VLOOKUP($C197,'LINHA 5'!$C$6:$BM$145,'Carga People'!AJ$2,0))</f>
        <v>0</v>
      </c>
      <c r="AK197" s="140">
        <f>IF(ISERROR(VLOOKUP($C197,'LINHA 4'!$C$6:$BM$75,'Carga People'!AK$2,0)),0,VLOOKUP($C197,'LINHA 4'!$C$6:$BM$75,'Carga People'!AK$2,0))+IF(ISERROR(VLOOKUP($C197,'LINHA 5'!$C$6:$BM$145,'Carga People'!AK$2,0)),0,VLOOKUP($C197,'LINHA 5'!$C$6:$BM$145,'Carga People'!AK$2,0))</f>
        <v>0</v>
      </c>
      <c r="AL197" s="140">
        <f>IF(ISERROR(VLOOKUP($C197,'LINHA 4'!$C$6:$BM$75,'Carga People'!AL$2,0)),0,VLOOKUP($C197,'LINHA 4'!$C$6:$BM$75,'Carga People'!AL$2,0))+IF(ISERROR(VLOOKUP($C197,'LINHA 5'!$C$6:$BM$145,'Carga People'!AL$2,0)),0,VLOOKUP($C197,'LINHA 5'!$C$6:$BM$145,'Carga People'!AL$2,0))</f>
        <v>0</v>
      </c>
      <c r="AM197" s="140">
        <f>IF(ISERROR(VLOOKUP($C197,'LINHA 4'!$C$6:$BM$75,'Carga People'!AM$2,0)),0,VLOOKUP($C197,'LINHA 4'!$C$6:$BM$75,'Carga People'!AM$2,0))+IF(ISERROR(VLOOKUP($C197,'LINHA 5'!$C$6:$BM$145,'Carga People'!AM$2,0)),0,VLOOKUP($C197,'LINHA 5'!$C$6:$BM$145,'Carga People'!AM$2,0))</f>
        <v>0</v>
      </c>
      <c r="AN197" s="140">
        <f>IF(ISERROR(VLOOKUP($C197,'LINHA 4'!$C$6:$BM$75,'Carga People'!AN$2,0)),0,VLOOKUP($C197,'LINHA 4'!$C$6:$BM$75,'Carga People'!AN$2,0))+IF(ISERROR(VLOOKUP($C197,'LINHA 5'!$C$6:$BM$145,'Carga People'!AN$2,0)),0,VLOOKUP($C197,'LINHA 5'!$C$6:$BM$145,'Carga People'!AN$2,0))</f>
        <v>0</v>
      </c>
      <c r="AO197" s="140">
        <f>IF(ISERROR(VLOOKUP($C197,'LINHA 4'!$C$6:$BM$75,'Carga People'!AO$2,0)),0,VLOOKUP($C197,'LINHA 4'!$C$6:$BM$75,'Carga People'!AO$2,0))+IF(ISERROR(VLOOKUP($C197,'LINHA 5'!$C$6:$BM$145,'Carga People'!AO$2,0)),0,VLOOKUP($C197,'LINHA 5'!$C$6:$BM$145,'Carga People'!AO$2,0))</f>
        <v>0</v>
      </c>
      <c r="AP197" s="140">
        <f>IF(ISERROR(VLOOKUP($C197,'LINHA 4'!$C$6:$BM$75,'Carga People'!AP$2,0)),0,VLOOKUP($C197,'LINHA 4'!$C$6:$BM$75,'Carga People'!AP$2,0))+IF(ISERROR(VLOOKUP($C197,'LINHA 5'!$C$6:$BM$145,'Carga People'!AP$2,0)),0,VLOOKUP($C197,'LINHA 5'!$C$6:$BM$145,'Carga People'!AP$2,0))</f>
        <v>0</v>
      </c>
      <c r="AQ197" s="140">
        <f>IF(ISERROR(VLOOKUP($C197,'LINHA 4'!$C$6:$BM$75,'Carga People'!AQ$2,0)),0,VLOOKUP($C197,'LINHA 4'!$C$6:$BM$75,'Carga People'!AQ$2,0))+IF(ISERROR(VLOOKUP($C197,'LINHA 5'!$C$6:$BM$145,'Carga People'!AQ$2,0)),0,VLOOKUP($C197,'LINHA 5'!$C$6:$BM$145,'Carga People'!AQ$2,0))</f>
        <v>0</v>
      </c>
      <c r="AR197" s="140">
        <f>IF(ISERROR(VLOOKUP($C197,'LINHA 4'!$C$6:$BM$75,'Carga People'!AR$2,0)),0,VLOOKUP($C197,'LINHA 4'!$C$6:$BM$75,'Carga People'!AR$2,0))+IF(ISERROR(VLOOKUP($C197,'LINHA 5'!$C$6:$BM$145,'Carga People'!AR$2,0)),0,VLOOKUP($C197,'LINHA 5'!$C$6:$BM$145,'Carga People'!AR$2,0))</f>
        <v>0</v>
      </c>
      <c r="AS197" s="140">
        <f>IF(ISERROR(VLOOKUP($C197,'LINHA 4'!$C$6:$BM$75,'Carga People'!AS$2,0)),0,VLOOKUP($C197,'LINHA 4'!$C$6:$BM$75,'Carga People'!AS$2,0))+IF(ISERROR(VLOOKUP($C197,'LINHA 5'!$C$6:$BM$145,'Carga People'!AS$2,0)),0,VLOOKUP($C197,'LINHA 5'!$C$6:$BM$145,'Carga People'!AS$2,0))</f>
        <v>0</v>
      </c>
      <c r="AT197" s="140">
        <f t="array" ref="AT197">IF(ISERROR(VLOOKUP($C197,'LINHA 4'!$C$6:$BM$52,'Carga People'!AT$2,0)),0,VLOOKUP($C197,'LINHA 4'!$C$6:$BM$52,'Carga People'!AT$2,0))</f>
        <v>0</v>
      </c>
      <c r="AU197" s="367">
        <f t="shared" si="26"/>
        <v>0</v>
      </c>
      <c r="AV197" s="780" t="str">
        <f t="shared" si="25"/>
        <v/>
      </c>
      <c r="AW197" s="90">
        <f>IF(D197="","",VLOOKUP(D197,MI_ME!$D$5:$AQ$336,39,0))</f>
        <v>0</v>
      </c>
      <c r="AX197" s="660"/>
    </row>
    <row r="198" spans="1:50" ht="18" hidden="1" customHeight="1" x14ac:dyDescent="0.3">
      <c r="A198" s="1792"/>
      <c r="B198" s="770" t="s">
        <v>528</v>
      </c>
      <c r="C198" s="770" t="s">
        <v>543</v>
      </c>
      <c r="D198" s="771" t="s">
        <v>544</v>
      </c>
      <c r="E198" s="1459" t="s">
        <v>846</v>
      </c>
      <c r="F198" s="770" t="s">
        <v>15</v>
      </c>
      <c r="G198" s="136"/>
      <c r="H198" s="137"/>
      <c r="I198" s="138"/>
      <c r="J198" s="139">
        <f>IF(ISERROR(VLOOKUP($C198,'LINHA 4'!$C$6:$BM$75,'Carga People'!J$2,0)),0,VLOOKUP($C198,'LINHA 4'!$C$6:$BM$75,'Carga People'!J$2,0))+IF(ISERROR(VLOOKUP($C198,'LINHA 5'!$C$6:$BM$145,'Carga People'!J$2,0)),0,VLOOKUP($C198,'LINHA 5'!$C$6:$BM$145,'Carga People'!J$2,0))</f>
        <v>0</v>
      </c>
      <c r="K198" s="140">
        <f>IF(ISERROR(VLOOKUP($C198,'LINHA 4'!$C$6:$BM$75,'Carga People'!K$2,0)),0,VLOOKUP($C198,'LINHA 4'!$C$6:$BM$75,'Carga People'!K$2,0))+IF(ISERROR(VLOOKUP($C198,'LINHA 5'!$C$6:$BM$145,'Carga People'!K$2,0)),0,VLOOKUP($C198,'LINHA 5'!$C$6:$BM$145,'Carga People'!K$2,0))</f>
        <v>0</v>
      </c>
      <c r="L198" s="140">
        <f>IF(ISERROR(VLOOKUP($C198,'LINHA 4'!$C$6:$BM$75,'Carga People'!L$2,0)),0,VLOOKUP($C198,'LINHA 4'!$C$6:$BM$75,'Carga People'!L$2,0))+IF(ISERROR(VLOOKUP($C198,'LINHA 5'!$C$6:$BM$145,'Carga People'!L$2,0)),0,VLOOKUP($C198,'LINHA 5'!$C$6:$BM$145,'Carga People'!L$2,0))</f>
        <v>0</v>
      </c>
      <c r="M198" s="140">
        <f>IF(ISERROR(VLOOKUP($C198,'LINHA 4'!$C$6:$BM$75,'Carga People'!M$2,0)),0,VLOOKUP($C198,'LINHA 4'!$C$6:$BM$75,'Carga People'!M$2,0))+IF(ISERROR(VLOOKUP($C198,'LINHA 5'!$C$6:$BM$145,'Carga People'!M$2,0)),0,VLOOKUP($C198,'LINHA 5'!$C$6:$BM$145,'Carga People'!M$2,0))</f>
        <v>0</v>
      </c>
      <c r="N198" s="140">
        <f>IF(ISERROR(VLOOKUP($C198,'LINHA 4'!$C$6:$BM$75,'Carga People'!N$2,0)),0,VLOOKUP($C198,'LINHA 4'!$C$6:$BM$75,'Carga People'!N$2,0))+IF(ISERROR(VLOOKUP($C198,'LINHA 5'!$C$6:$BM$145,'Carga People'!N$2,0)),0,VLOOKUP($C198,'LINHA 5'!$C$6:$BM$145,'Carga People'!N$2,0))</f>
        <v>0</v>
      </c>
      <c r="O198" s="140">
        <f>IF(ISERROR(VLOOKUP($C198,'LINHA 4'!$C$6:$BM$75,'Carga People'!O$2,0)),0,VLOOKUP($C198,'LINHA 4'!$C$6:$BM$75,'Carga People'!O$2,0))+IF(ISERROR(VLOOKUP($C198,'LINHA 5'!$C$6:$BM$145,'Carga People'!O$2,0)),0,VLOOKUP($C198,'LINHA 5'!$C$6:$BM$145,'Carga People'!O$2,0))</f>
        <v>0</v>
      </c>
      <c r="P198" s="140">
        <f>IF(ISERROR(VLOOKUP($C198,'LINHA 4'!$C$6:$BM$75,'Carga People'!P$2,0)),0,VLOOKUP($C198,'LINHA 4'!$C$6:$BM$75,'Carga People'!P$2,0))+IF(ISERROR(VLOOKUP($C198,'LINHA 5'!$C$6:$BM$145,'Carga People'!P$2,0)),0,VLOOKUP($C198,'LINHA 5'!$C$6:$BM$145,'Carga People'!P$2,0))</f>
        <v>0</v>
      </c>
      <c r="Q198" s="140">
        <f>IF(ISERROR(VLOOKUP($C198,'LINHA 4'!$C$6:$BM$75,'Carga People'!Q$2,0)),0,VLOOKUP($C198,'LINHA 4'!$C$6:$BM$75,'Carga People'!Q$2,0))+IF(ISERROR(VLOOKUP($C198,'LINHA 5'!$C$6:$BM$145,'Carga People'!Q$2,0)),0,VLOOKUP($C198,'LINHA 5'!$C$6:$BM$145,'Carga People'!Q$2,0))</f>
        <v>0</v>
      </c>
      <c r="R198" s="140">
        <f>IF(ISERROR(VLOOKUP($C198,'LINHA 4'!$C$6:$BM$75,'Carga People'!R$2,0)),0,VLOOKUP($C198,'LINHA 4'!$C$6:$BM$75,'Carga People'!R$2,0))+IF(ISERROR(VLOOKUP($C198,'LINHA 5'!$C$6:$BM$145,'Carga People'!R$2,0)),0,VLOOKUP($C198,'LINHA 5'!$C$6:$BM$145,'Carga People'!R$2,0))</f>
        <v>0</v>
      </c>
      <c r="S198" s="140">
        <f>IF(ISERROR(VLOOKUP($C198,'LINHA 4'!$C$6:$BM$75,'Carga People'!S$2,0)),0,VLOOKUP($C198,'LINHA 4'!$C$6:$BM$75,'Carga People'!S$2,0))+IF(ISERROR(VLOOKUP($C198,'LINHA 5'!$C$6:$BM$145,'Carga People'!S$2,0)),0,VLOOKUP($C198,'LINHA 5'!$C$6:$BM$145,'Carga People'!S$2,0))</f>
        <v>0</v>
      </c>
      <c r="T198" s="140">
        <f>IF(ISERROR(VLOOKUP($C198,'LINHA 4'!$C$6:$BM$75,'Carga People'!T$2,0)),0,VLOOKUP($C198,'LINHA 4'!$C$6:$BM$75,'Carga People'!T$2,0))+IF(ISERROR(VLOOKUP($C198,'LINHA 5'!$C$6:$BM$145,'Carga People'!T$2,0)),0,VLOOKUP($C198,'LINHA 5'!$C$6:$BM$145,'Carga People'!T$2,0))</f>
        <v>0</v>
      </c>
      <c r="U198" s="140">
        <f>IF(ISERROR(VLOOKUP($C198,'LINHA 4'!$C$6:$BM$75,'Carga People'!U$2,0)),0,VLOOKUP($C198,'LINHA 4'!$C$6:$BM$75,'Carga People'!U$2,0))+IF(ISERROR(VLOOKUP($C198,'LINHA 5'!$C$6:$BM$145,'Carga People'!U$2,0)),0,VLOOKUP($C198,'LINHA 5'!$C$6:$BM$145,'Carga People'!U$2,0))</f>
        <v>0</v>
      </c>
      <c r="V198" s="140">
        <f>IF(ISERROR(VLOOKUP($C198,'LINHA 4'!$C$6:$BM$75,'Carga People'!V$2,0)),0,VLOOKUP($C198,'LINHA 4'!$C$6:$BM$75,'Carga People'!V$2,0))+IF(ISERROR(VLOOKUP($C198,'LINHA 5'!$C$6:$BM$145,'Carga People'!V$2,0)),0,VLOOKUP($C198,'LINHA 5'!$C$6:$BM$145,'Carga People'!V$2,0))</f>
        <v>0</v>
      </c>
      <c r="W198" s="140">
        <f>IF(ISERROR(VLOOKUP($C198,'LINHA 4'!$C$6:$BM$75,'Carga People'!W$2,0)),0,VLOOKUP($C198,'LINHA 4'!$C$6:$BM$75,'Carga People'!W$2,0))+IF(ISERROR(VLOOKUP($C198,'LINHA 5'!$C$6:$BM$145,'Carga People'!W$2,0)),0,VLOOKUP($C198,'LINHA 5'!$C$6:$BM$145,'Carga People'!W$2,0))</f>
        <v>0</v>
      </c>
      <c r="X198" s="140">
        <f>IF(ISERROR(VLOOKUP($C198,'LINHA 4'!$C$6:$BM$75,'Carga People'!X$2,0)),0,VLOOKUP($C198,'LINHA 4'!$C$6:$BM$75,'Carga People'!X$2,0))+IF(ISERROR(VLOOKUP($C198,'LINHA 5'!$C$6:$BM$145,'Carga People'!X$2,0)),0,VLOOKUP($C198,'LINHA 5'!$C$6:$BM$145,'Carga People'!X$2,0))</f>
        <v>0</v>
      </c>
      <c r="Y198" s="140">
        <f>IF(ISERROR(VLOOKUP($C198,'LINHA 4'!$C$6:$BM$75,'Carga People'!Y$2,0)),0,VLOOKUP($C198,'LINHA 4'!$C$6:$BM$75,'Carga People'!Y$2,0))+IF(ISERROR(VLOOKUP($C198,'LINHA 5'!$C$6:$BM$145,'Carga People'!Y$2,0)),0,VLOOKUP($C198,'LINHA 5'!$C$6:$BM$145,'Carga People'!Y$2,0))</f>
        <v>0</v>
      </c>
      <c r="Z198" s="140">
        <f>IF(ISERROR(VLOOKUP($C198,'LINHA 4'!$C$6:$BM$75,'Carga People'!Z$2,0)),0,VLOOKUP($C198,'LINHA 4'!$C$6:$BM$75,'Carga People'!Z$2,0))+IF(ISERROR(VLOOKUP($C198,'LINHA 5'!$C$6:$BM$145,'Carga People'!Z$2,0)),0,VLOOKUP($C198,'LINHA 5'!$C$6:$BM$145,'Carga People'!Z$2,0))</f>
        <v>0</v>
      </c>
      <c r="AA198" s="140">
        <f>IF(ISERROR(VLOOKUP($C198,'LINHA 4'!$C$6:$BM$75,'Carga People'!AA$2,0)),0,VLOOKUP($C198,'LINHA 4'!$C$6:$BM$75,'Carga People'!AA$2,0))+IF(ISERROR(VLOOKUP($C198,'LINHA 5'!$C$6:$BM$145,'Carga People'!AA$2,0)),0,VLOOKUP($C198,'LINHA 5'!$C$6:$BM$145,'Carga People'!AA$2,0))</f>
        <v>0</v>
      </c>
      <c r="AB198" s="140">
        <f>IF(ISERROR(VLOOKUP($C198,'LINHA 4'!$C$6:$BM$75,'Carga People'!AB$2,0)),0,VLOOKUP($C198,'LINHA 4'!$C$6:$BM$75,'Carga People'!AB$2,0))+IF(ISERROR(VLOOKUP($C198,'LINHA 5'!$C$6:$BM$145,'Carga People'!AB$2,0)),0,VLOOKUP($C198,'LINHA 5'!$C$6:$BM$145,'Carga People'!AB$2,0))</f>
        <v>0</v>
      </c>
      <c r="AC198" s="140">
        <f>IF(ISERROR(VLOOKUP($C198,'LINHA 4'!$C$6:$BM$75,'Carga People'!AC$2,0)),0,VLOOKUP($C198,'LINHA 4'!$C$6:$BM$75,'Carga People'!AC$2,0))+IF(ISERROR(VLOOKUP($C198,'LINHA 5'!$C$6:$BM$145,'Carga People'!AC$2,0)),0,VLOOKUP($C198,'LINHA 5'!$C$6:$BM$145,'Carga People'!AC$2,0))</f>
        <v>0</v>
      </c>
      <c r="AD198" s="140">
        <f>IF(ISERROR(VLOOKUP($C198,'LINHA 4'!$C$6:$BM$75,'Carga People'!AD$2,0)),0,VLOOKUP($C198,'LINHA 4'!$C$6:$BM$75,'Carga People'!AD$2,0))+IF(ISERROR(VLOOKUP($C198,'LINHA 5'!$C$6:$BM$145,'Carga People'!AD$2,0)),0,VLOOKUP($C198,'LINHA 5'!$C$6:$BM$145,'Carga People'!AD$2,0))</f>
        <v>0</v>
      </c>
      <c r="AE198" s="140">
        <f>IF(ISERROR(VLOOKUP($C198,'LINHA 4'!$C$6:$BM$75,'Carga People'!AE$2,0)),0,VLOOKUP($C198,'LINHA 4'!$C$6:$BM$75,'Carga People'!AE$2,0))+IF(ISERROR(VLOOKUP($C198,'LINHA 5'!$C$6:$BM$145,'Carga People'!AE$2,0)),0,VLOOKUP($C198,'LINHA 5'!$C$6:$BM$145,'Carga People'!AE$2,0))</f>
        <v>0</v>
      </c>
      <c r="AF198" s="140">
        <f>IF(ISERROR(VLOOKUP($C198,'LINHA 4'!$C$6:$BM$75,'Carga People'!AF$2,0)),0,VLOOKUP($C198,'LINHA 4'!$C$6:$BM$75,'Carga People'!AF$2,0))+IF(ISERROR(VLOOKUP($C198,'LINHA 5'!$C$6:$BM$145,'Carga People'!AF$2,0)),0,VLOOKUP($C198,'LINHA 5'!$C$6:$BM$145,'Carga People'!AF$2,0))</f>
        <v>0</v>
      </c>
      <c r="AG198" s="140">
        <f>IF(ISERROR(VLOOKUP($C198,'LINHA 4'!$C$6:$BM$75,'Carga People'!AG$2,0)),0,VLOOKUP($C198,'LINHA 4'!$C$6:$BM$75,'Carga People'!AG$2,0))+IF(ISERROR(VLOOKUP($C198,'LINHA 5'!$C$6:$BM$145,'Carga People'!AG$2,0)),0,VLOOKUP($C198,'LINHA 5'!$C$6:$BM$145,'Carga People'!AG$2,0))</f>
        <v>0</v>
      </c>
      <c r="AH198" s="140">
        <f>IF(ISERROR(VLOOKUP($C198,'LINHA 4'!$C$6:$BM$75,'Carga People'!AH$2,0)),0,VLOOKUP($C198,'LINHA 4'!$C$6:$BM$75,'Carga People'!AH$2,0))+IF(ISERROR(VLOOKUP($C198,'LINHA 5'!$C$6:$BM$145,'Carga People'!AH$2,0)),0,VLOOKUP($C198,'LINHA 5'!$C$6:$BM$145,'Carga People'!AH$2,0))</f>
        <v>0</v>
      </c>
      <c r="AI198" s="140">
        <f>IF(ISERROR(VLOOKUP($C198,'LINHA 4'!$C$6:$BM$75,'Carga People'!AI$2,0)),0,VLOOKUP($C198,'LINHA 4'!$C$6:$BM$75,'Carga People'!AI$2,0))+IF(ISERROR(VLOOKUP($C198,'LINHA 5'!$C$6:$BM$145,'Carga People'!AI$2,0)),0,VLOOKUP($C198,'LINHA 5'!$C$6:$BM$145,'Carga People'!AI$2,0))</f>
        <v>0</v>
      </c>
      <c r="AJ198" s="140">
        <f>IF(ISERROR(VLOOKUP($C198,'LINHA 4'!$C$6:$BM$75,'Carga People'!AJ$2,0)),0,VLOOKUP($C198,'LINHA 4'!$C$6:$BM$75,'Carga People'!AJ$2,0))+IF(ISERROR(VLOOKUP($C198,'LINHA 5'!$C$6:$BM$145,'Carga People'!AJ$2,0)),0,VLOOKUP($C198,'LINHA 5'!$C$6:$BM$145,'Carga People'!AJ$2,0))</f>
        <v>0</v>
      </c>
      <c r="AK198" s="140">
        <f>IF(ISERROR(VLOOKUP($C198,'LINHA 4'!$C$6:$BM$75,'Carga People'!AK$2,0)),0,VLOOKUP($C198,'LINHA 4'!$C$6:$BM$75,'Carga People'!AK$2,0))+IF(ISERROR(VLOOKUP($C198,'LINHA 5'!$C$6:$BM$145,'Carga People'!AK$2,0)),0,VLOOKUP($C198,'LINHA 5'!$C$6:$BM$145,'Carga People'!AK$2,0))</f>
        <v>0</v>
      </c>
      <c r="AL198" s="140">
        <f>IF(ISERROR(VLOOKUP($C198,'LINHA 4'!$C$6:$BM$75,'Carga People'!AL$2,0)),0,VLOOKUP($C198,'LINHA 4'!$C$6:$BM$75,'Carga People'!AL$2,0))+IF(ISERROR(VLOOKUP($C198,'LINHA 5'!$C$6:$BM$145,'Carga People'!AL$2,0)),0,VLOOKUP($C198,'LINHA 5'!$C$6:$BM$145,'Carga People'!AL$2,0))</f>
        <v>0</v>
      </c>
      <c r="AM198" s="140">
        <f>IF(ISERROR(VLOOKUP($C198,'LINHA 4'!$C$6:$BM$75,'Carga People'!AM$2,0)),0,VLOOKUP($C198,'LINHA 4'!$C$6:$BM$75,'Carga People'!AM$2,0))+IF(ISERROR(VLOOKUP($C198,'LINHA 5'!$C$6:$BM$145,'Carga People'!AM$2,0)),0,VLOOKUP($C198,'LINHA 5'!$C$6:$BM$145,'Carga People'!AM$2,0))</f>
        <v>0</v>
      </c>
      <c r="AN198" s="140">
        <f>IF(ISERROR(VLOOKUP($C198,'LINHA 4'!$C$6:$BM$75,'Carga People'!AN$2,0)),0,VLOOKUP($C198,'LINHA 4'!$C$6:$BM$75,'Carga People'!AN$2,0))+IF(ISERROR(VLOOKUP($C198,'LINHA 5'!$C$6:$BM$145,'Carga People'!AN$2,0)),0,VLOOKUP($C198,'LINHA 5'!$C$6:$BM$145,'Carga People'!AN$2,0))</f>
        <v>0</v>
      </c>
      <c r="AO198" s="574">
        <f>IF(ISERROR(VLOOKUP($C198,'LINHA 4'!$C$6:$BM$75,'Carga People'!AO$2,0)),0,VLOOKUP($C198,'LINHA 4'!$C$6:$BM$75,'Carga People'!AO$2,0))+IF(ISERROR(VLOOKUP($C198,'LINHA 5'!$C$6:$BM$145,'Carga People'!AO$2,0)),0,VLOOKUP($C198,'LINHA 5'!$C$6:$BM$145,'Carga People'!AO$2,0))</f>
        <v>0</v>
      </c>
      <c r="AP198" s="574">
        <f>IF(ISERROR(VLOOKUP($C198,'LINHA 4'!$C$6:$BM$75,'Carga People'!AP$2,0)),0,VLOOKUP($C198,'LINHA 4'!$C$6:$BM$75,'Carga People'!AP$2,0))+IF(ISERROR(VLOOKUP($C198,'LINHA 5'!$C$6:$BM$145,'Carga People'!AP$2,0)),0,VLOOKUP($C198,'LINHA 5'!$C$6:$BM$145,'Carga People'!AP$2,0))</f>
        <v>0</v>
      </c>
      <c r="AQ198" s="574">
        <f>IF(ISERROR(VLOOKUP($C198,'LINHA 4'!$C$6:$BM$75,'Carga People'!AQ$2,0)),0,VLOOKUP($C198,'LINHA 4'!$C$6:$BM$75,'Carga People'!AQ$2,0))+IF(ISERROR(VLOOKUP($C198,'LINHA 5'!$C$6:$BM$145,'Carga People'!AQ$2,0)),0,VLOOKUP($C198,'LINHA 5'!$C$6:$BM$145,'Carga People'!AQ$2,0))</f>
        <v>0</v>
      </c>
      <c r="AR198" s="574">
        <f>IF(ISERROR(VLOOKUP($C198,'LINHA 4'!$C$6:$BM$75,'Carga People'!AR$2,0)),0,VLOOKUP($C198,'LINHA 4'!$C$6:$BM$75,'Carga People'!AR$2,0))+IF(ISERROR(VLOOKUP($C198,'LINHA 5'!$C$6:$BM$145,'Carga People'!AR$2,0)),0,VLOOKUP($C198,'LINHA 5'!$C$6:$BM$145,'Carga People'!AR$2,0))</f>
        <v>0</v>
      </c>
      <c r="AS198" s="574">
        <f>IF(ISERROR(VLOOKUP($C198,'LINHA 4'!$C$6:$BM$75,'Carga People'!AS$2,0)),0,VLOOKUP($C198,'LINHA 4'!$C$6:$BM$75,'Carga People'!AS$2,0))+IF(ISERROR(VLOOKUP($C198,'LINHA 5'!$C$6:$BM$145,'Carga People'!AS$2,0)),0,VLOOKUP($C198,'LINHA 5'!$C$6:$BM$145,'Carga People'!AS$2,0))</f>
        <v>0</v>
      </c>
      <c r="AT198" s="574">
        <f>IF(ISERROR(VLOOKUP($C198,'LINHA 4'!$C$6:$BM$52,'Carga People'!AT$2,0)),0,VLOOKUP($C198,'LINHA 4'!$C$6:$BM$52,'Carga People'!AT$2,0))+IF(ISERROR(VLOOKUP($C198,'LINHA 5'!$C$6:$BM$58,'Carga People'!AT$2,0)),0,VLOOKUP($C198,'LINHA 5'!$C$6:$BM$58,'Carga People'!AT$2,0))</f>
        <v>0</v>
      </c>
      <c r="AU198" s="367">
        <f t="shared" si="26"/>
        <v>0</v>
      </c>
      <c r="AV198" s="780" t="str">
        <f t="shared" si="25"/>
        <v/>
      </c>
      <c r="AW198" s="90">
        <f>IF(D198="","",VLOOKUP(D198,MI_ME!$D$5:$AQ$336,39,0))</f>
        <v>0</v>
      </c>
      <c r="AX198" s="660"/>
    </row>
    <row r="199" spans="1:50" ht="18" customHeight="1" x14ac:dyDescent="0.3">
      <c r="A199" s="1792"/>
      <c r="B199" s="28" t="s">
        <v>348</v>
      </c>
      <c r="C199" s="28" t="s">
        <v>456</v>
      </c>
      <c r="D199" s="771" t="s">
        <v>454</v>
      </c>
      <c r="E199" s="1459" t="s">
        <v>877</v>
      </c>
      <c r="F199" s="28" t="s">
        <v>15</v>
      </c>
      <c r="G199" s="136"/>
      <c r="H199" s="137"/>
      <c r="I199" s="138"/>
      <c r="J199" s="139">
        <f>IF(ISERROR(VLOOKUP($C199,'LINHA 4'!$C$6:$BM$75,'Carga People'!J$2,0)),0,VLOOKUP($C199,'LINHA 4'!$C$6:$BM$75,'Carga People'!J$2,0))+IF(ISERROR(VLOOKUP($C199,'LINHA 5'!$C$6:$BM$145,'Carga People'!J$2,0)),0,VLOOKUP($C199,'LINHA 5'!$C$6:$BM$145,'Carga People'!J$2,0))</f>
        <v>0</v>
      </c>
      <c r="K199" s="140">
        <f>IF(ISERROR(VLOOKUP($C199,'LINHA 4'!$C$6:$BM$75,'Carga People'!K$2,0)),0,VLOOKUP($C199,'LINHA 4'!$C$6:$BM$75,'Carga People'!K$2,0))+IF(ISERROR(VLOOKUP($C199,'LINHA 5'!$C$6:$BM$145,'Carga People'!K$2,0)),0,VLOOKUP($C199,'LINHA 5'!$C$6:$BM$145,'Carga People'!K$2,0))</f>
        <v>0</v>
      </c>
      <c r="L199" s="140">
        <f>IF(ISERROR(VLOOKUP($C199,'LINHA 4'!$C$6:$BM$75,'Carga People'!L$2,0)),0,VLOOKUP($C199,'LINHA 4'!$C$6:$BM$75,'Carga People'!L$2,0))+IF(ISERROR(VLOOKUP($C199,'LINHA 5'!$C$6:$BM$145,'Carga People'!L$2,0)),0,VLOOKUP($C199,'LINHA 5'!$C$6:$BM$145,'Carga People'!L$2,0))</f>
        <v>0</v>
      </c>
      <c r="M199" s="140">
        <f>IF(ISERROR(VLOOKUP($C199,'LINHA 4'!$C$6:$BM$75,'Carga People'!M$2,0)),0,VLOOKUP($C199,'LINHA 4'!$C$6:$BM$75,'Carga People'!M$2,0))+IF(ISERROR(VLOOKUP($C199,'LINHA 5'!$C$6:$BM$145,'Carga People'!M$2,0)),0,VLOOKUP($C199,'LINHA 5'!$C$6:$BM$145,'Carga People'!M$2,0))</f>
        <v>0</v>
      </c>
      <c r="N199" s="140">
        <f>IF(ISERROR(VLOOKUP($C199,'LINHA 4'!$C$6:$BM$75,'Carga People'!N$2,0)),0,VLOOKUP($C199,'LINHA 4'!$C$6:$BM$75,'Carga People'!N$2,0))+IF(ISERROR(VLOOKUP($C199,'LINHA 5'!$C$6:$BM$145,'Carga People'!N$2,0)),0,VLOOKUP($C199,'LINHA 5'!$C$6:$BM$145,'Carga People'!N$2,0))</f>
        <v>0</v>
      </c>
      <c r="O199" s="140">
        <f>IF(ISERROR(VLOOKUP($C199,'LINHA 4'!$C$6:$BM$75,'Carga People'!O$2,0)),0,VLOOKUP($C199,'LINHA 4'!$C$6:$BM$75,'Carga People'!O$2,0))+IF(ISERROR(VLOOKUP($C199,'LINHA 5'!$C$6:$BM$145,'Carga People'!O$2,0)),0,VLOOKUP($C199,'LINHA 5'!$C$6:$BM$145,'Carga People'!O$2,0))</f>
        <v>0</v>
      </c>
      <c r="P199" s="140">
        <f>IF(ISERROR(VLOOKUP($C199,'LINHA 4'!$C$6:$BM$75,'Carga People'!P$2,0)),0,VLOOKUP($C199,'LINHA 4'!$C$6:$BM$75,'Carga People'!P$2,0))+IF(ISERROR(VLOOKUP($C199,'LINHA 5'!$C$6:$BM$145,'Carga People'!P$2,0)),0,VLOOKUP($C199,'LINHA 5'!$C$6:$BM$145,'Carga People'!P$2,0))</f>
        <v>0</v>
      </c>
      <c r="Q199" s="140">
        <f>IF(ISERROR(VLOOKUP($C199,'LINHA 4'!$C$6:$BM$75,'Carga People'!Q$2,0)),0,VLOOKUP($C199,'LINHA 4'!$C$6:$BM$75,'Carga People'!Q$2,0))+IF(ISERROR(VLOOKUP($C199,'LINHA 5'!$C$6:$BM$145,'Carga People'!Q$2,0)),0,VLOOKUP($C199,'LINHA 5'!$C$6:$BM$145,'Carga People'!Q$2,0))</f>
        <v>0</v>
      </c>
      <c r="R199" s="140">
        <f>IF(ISERROR(VLOOKUP($C199,'LINHA 4'!$C$6:$BM$75,'Carga People'!R$2,0)),0,VLOOKUP($C199,'LINHA 4'!$C$6:$BM$75,'Carga People'!R$2,0))+IF(ISERROR(VLOOKUP($C199,'LINHA 5'!$C$6:$BM$145,'Carga People'!R$2,0)),0,VLOOKUP($C199,'LINHA 5'!$C$6:$BM$145,'Carga People'!R$2,0))</f>
        <v>0</v>
      </c>
      <c r="S199" s="140">
        <f>IF(ISERROR(VLOOKUP($C199,'LINHA 4'!$C$6:$BM$75,'Carga People'!S$2,0)),0,VLOOKUP($C199,'LINHA 4'!$C$6:$BM$75,'Carga People'!S$2,0))+IF(ISERROR(VLOOKUP($C199,'LINHA 5'!$C$6:$BM$145,'Carga People'!S$2,0)),0,VLOOKUP($C199,'LINHA 5'!$C$6:$BM$145,'Carga People'!S$2,0))</f>
        <v>0</v>
      </c>
      <c r="T199" s="140">
        <f>IF(ISERROR(VLOOKUP($C199,'LINHA 4'!$C$6:$BM$75,'Carga People'!T$2,0)),0,VLOOKUP($C199,'LINHA 4'!$C$6:$BM$75,'Carga People'!T$2,0))+IF(ISERROR(VLOOKUP($C199,'LINHA 5'!$C$6:$BM$145,'Carga People'!T$2,0)),0,VLOOKUP($C199,'LINHA 5'!$C$6:$BM$145,'Carga People'!T$2,0))</f>
        <v>0</v>
      </c>
      <c r="U199" s="140">
        <f>IF(ISERROR(VLOOKUP($C199,'LINHA 4'!$C$6:$BM$75,'Carga People'!U$2,0)),0,VLOOKUP($C199,'LINHA 4'!$C$6:$BM$75,'Carga People'!U$2,0))+IF(ISERROR(VLOOKUP($C199,'LINHA 5'!$C$6:$BM$145,'Carga People'!U$2,0)),0,VLOOKUP($C199,'LINHA 5'!$C$6:$BM$145,'Carga People'!U$2,0))</f>
        <v>0</v>
      </c>
      <c r="V199" s="140">
        <f>IF(ISERROR(VLOOKUP($C199,'LINHA 4'!$C$6:$BM$75,'Carga People'!V$2,0)),0,VLOOKUP($C199,'LINHA 4'!$C$6:$BM$75,'Carga People'!V$2,0))+IF(ISERROR(VLOOKUP($C199,'LINHA 5'!$C$6:$BM$145,'Carga People'!V$2,0)),0,VLOOKUP($C199,'LINHA 5'!$C$6:$BM$145,'Carga People'!V$2,0))</f>
        <v>0</v>
      </c>
      <c r="W199" s="140">
        <f>IF(ISERROR(VLOOKUP($C199,'LINHA 4'!$C$6:$BM$75,'Carga People'!W$2,0)),0,VLOOKUP($C199,'LINHA 4'!$C$6:$BM$75,'Carga People'!W$2,0))+IF(ISERROR(VLOOKUP($C199,'LINHA 5'!$C$6:$BM$145,'Carga People'!W$2,0)),0,VLOOKUP($C199,'LINHA 5'!$C$6:$BM$145,'Carga People'!W$2,0))</f>
        <v>0</v>
      </c>
      <c r="X199" s="140">
        <f>IF(ISERROR(VLOOKUP($C199,'LINHA 4'!$C$6:$BM$75,'Carga People'!X$2,0)),0,VLOOKUP($C199,'LINHA 4'!$C$6:$BM$75,'Carga People'!X$2,0))+IF(ISERROR(VLOOKUP($C199,'LINHA 5'!$C$6:$BM$145,'Carga People'!X$2,0)),0,VLOOKUP($C199,'LINHA 5'!$C$6:$BM$145,'Carga People'!X$2,0))</f>
        <v>0</v>
      </c>
      <c r="Y199" s="140">
        <f>IF(ISERROR(VLOOKUP($C199,'LINHA 4'!$C$6:$BM$75,'Carga People'!Y$2,0)),0,VLOOKUP($C199,'LINHA 4'!$C$6:$BM$75,'Carga People'!Y$2,0))+IF(ISERROR(VLOOKUP($C199,'LINHA 5'!$C$6:$BM$145,'Carga People'!Y$2,0)),0,VLOOKUP($C199,'LINHA 5'!$C$6:$BM$145,'Carga People'!Y$2,0))</f>
        <v>0</v>
      </c>
      <c r="Z199" s="140">
        <f>IF(ISERROR(VLOOKUP($C199,'LINHA 4'!$C$6:$BM$75,'Carga People'!Z$2,0)),0,VLOOKUP($C199,'LINHA 4'!$C$6:$BM$75,'Carga People'!Z$2,0))+IF(ISERROR(VLOOKUP($C199,'LINHA 5'!$C$6:$BM$145,'Carga People'!Z$2,0)),0,VLOOKUP($C199,'LINHA 5'!$C$6:$BM$145,'Carga People'!Z$2,0))</f>
        <v>0</v>
      </c>
      <c r="AA199" s="140">
        <f>IF(ISERROR(VLOOKUP($C199,'LINHA 4'!$C$6:$BM$75,'Carga People'!AA$2,0)),0,VLOOKUP($C199,'LINHA 4'!$C$6:$BM$75,'Carga People'!AA$2,0))+IF(ISERROR(VLOOKUP($C199,'LINHA 5'!$C$6:$BM$145,'Carga People'!AA$2,0)),0,VLOOKUP($C199,'LINHA 5'!$C$6:$BM$145,'Carga People'!AA$2,0))</f>
        <v>0</v>
      </c>
      <c r="AB199" s="140">
        <f>IF(ISERROR(VLOOKUP($C199,'LINHA 4'!$C$6:$BM$75,'Carga People'!AB$2,0)),0,VLOOKUP($C199,'LINHA 4'!$C$6:$BM$75,'Carga People'!AB$2,0))+IF(ISERROR(VLOOKUP($C199,'LINHA 5'!$C$6:$BM$145,'Carga People'!AB$2,0)),0,VLOOKUP($C199,'LINHA 5'!$C$6:$BM$145,'Carga People'!AB$2,0))</f>
        <v>0</v>
      </c>
      <c r="AC199" s="140">
        <f>IF(ISERROR(VLOOKUP($C199,'LINHA 4'!$C$6:$BM$75,'Carga People'!AC$2,0)),0,VLOOKUP($C199,'LINHA 4'!$C$6:$BM$75,'Carga People'!AC$2,0))+IF(ISERROR(VLOOKUP($C199,'LINHA 5'!$C$6:$BM$145,'Carga People'!AC$2,0)),0,VLOOKUP($C199,'LINHA 5'!$C$6:$BM$145,'Carga People'!AC$2,0))</f>
        <v>0</v>
      </c>
      <c r="AD199" s="140">
        <f>IF(ISERROR(VLOOKUP($C199,'LINHA 4'!$C$6:$BM$75,'Carga People'!AD$2,0)),0,VLOOKUP($C199,'LINHA 4'!$C$6:$BM$75,'Carga People'!AD$2,0))+IF(ISERROR(VLOOKUP($C199,'LINHA 5'!$C$6:$BM$145,'Carga People'!AD$2,0)),0,VLOOKUP($C199,'LINHA 5'!$C$6:$BM$145,'Carga People'!AD$2,0))</f>
        <v>0</v>
      </c>
      <c r="AE199" s="140">
        <f>IF(ISERROR(VLOOKUP($C199,'LINHA 4'!$C$6:$BM$75,'Carga People'!AE$2,0)),0,VLOOKUP($C199,'LINHA 4'!$C$6:$BM$75,'Carga People'!AE$2,0))+IF(ISERROR(VLOOKUP($C199,'LINHA 5'!$C$6:$BM$145,'Carga People'!AE$2,0)),0,VLOOKUP($C199,'LINHA 5'!$C$6:$BM$145,'Carga People'!AE$2,0))</f>
        <v>0</v>
      </c>
      <c r="AF199" s="140">
        <f>IF(ISERROR(VLOOKUP($C199,'LINHA 4'!$C$6:$BM$75,'Carga People'!AF$2,0)),0,VLOOKUP($C199,'LINHA 4'!$C$6:$BM$75,'Carga People'!AF$2,0))+IF(ISERROR(VLOOKUP($C199,'LINHA 5'!$C$6:$BM$145,'Carga People'!AF$2,0)),0,VLOOKUP($C199,'LINHA 5'!$C$6:$BM$145,'Carga People'!AF$2,0))</f>
        <v>0</v>
      </c>
      <c r="AG199" s="140">
        <f>IF(ISERROR(VLOOKUP($C199,'LINHA 4'!$C$6:$BM$75,'Carga People'!AG$2,0)),0,VLOOKUP($C199,'LINHA 4'!$C$6:$BM$75,'Carga People'!AG$2,0))+IF(ISERROR(VLOOKUP($C199,'LINHA 5'!$C$6:$BM$145,'Carga People'!AG$2,0)),0,VLOOKUP($C199,'LINHA 5'!$C$6:$BM$145,'Carga People'!AG$2,0))</f>
        <v>0</v>
      </c>
      <c r="AH199" s="140">
        <f>IF(ISERROR(VLOOKUP($C199,'LINHA 4'!$C$6:$BM$75,'Carga People'!AH$2,0)),0,VLOOKUP($C199,'LINHA 4'!$C$6:$BM$75,'Carga People'!AH$2,0))+IF(ISERROR(VLOOKUP($C199,'LINHA 5'!$C$6:$BM$145,'Carga People'!AH$2,0)),0,VLOOKUP($C199,'LINHA 5'!$C$6:$BM$145,'Carga People'!AH$2,0))</f>
        <v>0</v>
      </c>
      <c r="AI199" s="140">
        <f>IF(ISERROR(VLOOKUP($C199,'LINHA 4'!$C$6:$BM$75,'Carga People'!AI$2,0)),0,VLOOKUP($C199,'LINHA 4'!$C$6:$BM$75,'Carga People'!AI$2,0))+IF(ISERROR(VLOOKUP($C199,'LINHA 5'!$C$6:$BM$145,'Carga People'!AI$2,0)),0,VLOOKUP($C199,'LINHA 5'!$C$6:$BM$145,'Carga People'!AI$2,0))</f>
        <v>0</v>
      </c>
      <c r="AJ199" s="140">
        <f>IF(ISERROR(VLOOKUP($C199,'LINHA 4'!$C$6:$BM$75,'Carga People'!AJ$2,0)),0,VLOOKUP($C199,'LINHA 4'!$C$6:$BM$75,'Carga People'!AJ$2,0))+IF(ISERROR(VLOOKUP($C199,'LINHA 5'!$C$6:$BM$145,'Carga People'!AJ$2,0)),0,VLOOKUP($C199,'LINHA 5'!$C$6:$BM$145,'Carga People'!AJ$2,0))</f>
        <v>0</v>
      </c>
      <c r="AK199" s="140">
        <f>IF(ISERROR(VLOOKUP($C199,'LINHA 4'!$C$6:$BM$75,'Carga People'!AK$2,0)),0,VLOOKUP($C199,'LINHA 4'!$C$6:$BM$75,'Carga People'!AK$2,0))+IF(ISERROR(VLOOKUP($C199,'LINHA 5'!$C$6:$BM$145,'Carga People'!AK$2,0)),0,VLOOKUP($C199,'LINHA 5'!$C$6:$BM$145,'Carga People'!AK$2,0))</f>
        <v>0</v>
      </c>
      <c r="AL199" s="140">
        <f>IF(ISERROR(VLOOKUP($C199,'LINHA 4'!$C$6:$BM$75,'Carga People'!AL$2,0)),0,VLOOKUP($C199,'LINHA 4'!$C$6:$BM$75,'Carga People'!AL$2,0))+IF(ISERROR(VLOOKUP($C199,'LINHA 5'!$C$6:$BM$145,'Carga People'!AL$2,0)),0,VLOOKUP($C199,'LINHA 5'!$C$6:$BM$145,'Carga People'!AL$2,0))</f>
        <v>0</v>
      </c>
      <c r="AM199" s="140">
        <f>IF(ISERROR(VLOOKUP($C199,'LINHA 4'!$C$6:$BM$75,'Carga People'!AM$2,0)),0,VLOOKUP($C199,'LINHA 4'!$C$6:$BM$75,'Carga People'!AM$2,0))+IF(ISERROR(VLOOKUP($C199,'LINHA 5'!$C$6:$BM$145,'Carga People'!AM$2,0)),0,VLOOKUP($C199,'LINHA 5'!$C$6:$BM$145,'Carga People'!AM$2,0))</f>
        <v>0</v>
      </c>
      <c r="AN199" s="140">
        <f>IF(ISERROR(VLOOKUP($C199,'LINHA 4'!$C$6:$BM$75,'Carga People'!AN$2,0)),0,VLOOKUP($C199,'LINHA 4'!$C$6:$BM$75,'Carga People'!AN$2,0))+IF(ISERROR(VLOOKUP($C199,'LINHA 5'!$C$6:$BM$145,'Carga People'!AN$2,0)),0,VLOOKUP($C199,'LINHA 5'!$C$6:$BM$145,'Carga People'!AN$2,0))</f>
        <v>0</v>
      </c>
      <c r="AO199" s="140">
        <f>IF(ISERROR(VLOOKUP($C199,'LINHA 4'!$C$6:$BM$75,'Carga People'!AO$2,0)),0,VLOOKUP($C199,'LINHA 4'!$C$6:$BM$75,'Carga People'!AO$2,0))+IF(ISERROR(VLOOKUP($C199,'LINHA 5'!$C$6:$BM$145,'Carga People'!AO$2,0)),0,VLOOKUP($C199,'LINHA 5'!$C$6:$BM$145,'Carga People'!AO$2,0))</f>
        <v>0</v>
      </c>
      <c r="AP199" s="140">
        <f>IF(ISERROR(VLOOKUP($C199,'LINHA 4'!$C$6:$BM$75,'Carga People'!AP$2,0)),0,VLOOKUP($C199,'LINHA 4'!$C$6:$BM$75,'Carga People'!AP$2,0))+IF(ISERROR(VLOOKUP($C199,'LINHA 5'!$C$6:$BM$145,'Carga People'!AP$2,0)),0,VLOOKUP($C199,'LINHA 5'!$C$6:$BM$145,'Carga People'!AP$2,0))</f>
        <v>0</v>
      </c>
      <c r="AQ199" s="140">
        <f>IF(ISERROR(VLOOKUP($C199,'LINHA 4'!$C$6:$BM$75,'Carga People'!AQ$2,0)),0,VLOOKUP($C199,'LINHA 4'!$C$6:$BM$75,'Carga People'!AQ$2,0))+IF(ISERROR(VLOOKUP($C199,'LINHA 5'!$C$6:$BM$145,'Carga People'!AQ$2,0)),0,VLOOKUP($C199,'LINHA 5'!$C$6:$BM$145,'Carga People'!AQ$2,0))</f>
        <v>0</v>
      </c>
      <c r="AR199" s="140">
        <f>IF(ISERROR(VLOOKUP($C199,'LINHA 4'!$C$6:$BM$75,'Carga People'!AR$2,0)),0,VLOOKUP($C199,'LINHA 4'!$C$6:$BM$75,'Carga People'!AR$2,0))+IF(ISERROR(VLOOKUP($C199,'LINHA 5'!$C$6:$BM$145,'Carga People'!AR$2,0)),0,VLOOKUP($C199,'LINHA 5'!$C$6:$BM$145,'Carga People'!AR$2,0))</f>
        <v>0</v>
      </c>
      <c r="AS199" s="140">
        <f>IF(ISERROR(VLOOKUP($C199,'LINHA 4'!$C$6:$BM$75,'Carga People'!AS$2,0)),0,VLOOKUP($C199,'LINHA 4'!$C$6:$BM$75,'Carga People'!AS$2,0))+IF(ISERROR(VLOOKUP($C199,'LINHA 5'!$C$6:$BM$145,'Carga People'!AS$2,0)),0,VLOOKUP($C199,'LINHA 5'!$C$6:$BM$145,'Carga People'!AS$2,0))</f>
        <v>0</v>
      </c>
      <c r="AT199" s="140">
        <f t="array" ref="AT199">IF(ISERROR(VLOOKUP($C199,'LINHA 4'!$C$6:$BM$52,'Carga People'!AT$2,0)),0,VLOOKUP($C199,'LINHA 4'!$C$6:$BM$52,'Carga People'!AT$2,0))</f>
        <v>0</v>
      </c>
      <c r="AU199" s="367">
        <f t="shared" si="26"/>
        <v>0</v>
      </c>
      <c r="AV199" s="780" t="str">
        <f t="shared" si="25"/>
        <v/>
      </c>
      <c r="AW199" s="90">
        <f>IF(D199="","",VLOOKUP(D199,MI_ME!$D$5:$AQ$336,39,0))</f>
        <v>0</v>
      </c>
      <c r="AX199" s="660"/>
    </row>
    <row r="200" spans="1:50" ht="18" customHeight="1" x14ac:dyDescent="0.3">
      <c r="A200" s="1792"/>
      <c r="B200" s="342" t="s">
        <v>348</v>
      </c>
      <c r="C200" s="342" t="s">
        <v>457</v>
      </c>
      <c r="D200" s="771" t="s">
        <v>455</v>
      </c>
      <c r="E200" s="1459" t="s">
        <v>878</v>
      </c>
      <c r="F200" s="342" t="s">
        <v>15</v>
      </c>
      <c r="G200" s="136"/>
      <c r="H200" s="137"/>
      <c r="I200" s="138"/>
      <c r="J200" s="139">
        <f>IF(ISERROR(VLOOKUP($C200,'LINHA 4'!$C$6:$BM$75,'Carga People'!J$2,0)),0,VLOOKUP($C200,'LINHA 4'!$C$6:$BM$75,'Carga People'!J$2,0))+IF(ISERROR(VLOOKUP($C200,'LINHA 5'!$C$6:$BM$145,'Carga People'!J$2,0)),0,VLOOKUP($C200,'LINHA 5'!$C$6:$BM$145,'Carga People'!J$2,0))</f>
        <v>0</v>
      </c>
      <c r="K200" s="140">
        <f>IF(ISERROR(VLOOKUP($C200,'LINHA 4'!$C$6:$BM$75,'Carga People'!K$2,0)),0,VLOOKUP($C200,'LINHA 4'!$C$6:$BM$75,'Carga People'!K$2,0))+IF(ISERROR(VLOOKUP($C200,'LINHA 5'!$C$6:$BM$145,'Carga People'!K$2,0)),0,VLOOKUP($C200,'LINHA 5'!$C$6:$BM$145,'Carga People'!K$2,0))</f>
        <v>0</v>
      </c>
      <c r="L200" s="140">
        <f>IF(ISERROR(VLOOKUP($C200,'LINHA 4'!$C$6:$BM$75,'Carga People'!L$2,0)),0,VLOOKUP($C200,'LINHA 4'!$C$6:$BM$75,'Carga People'!L$2,0))+IF(ISERROR(VLOOKUP($C200,'LINHA 5'!$C$6:$BM$145,'Carga People'!L$2,0)),0,VLOOKUP($C200,'LINHA 5'!$C$6:$BM$145,'Carga People'!L$2,0))</f>
        <v>0</v>
      </c>
      <c r="M200" s="140">
        <f>IF(ISERROR(VLOOKUP($C200,'LINHA 4'!$C$6:$BM$75,'Carga People'!M$2,0)),0,VLOOKUP($C200,'LINHA 4'!$C$6:$BM$75,'Carga People'!M$2,0))+IF(ISERROR(VLOOKUP($C200,'LINHA 5'!$C$6:$BM$145,'Carga People'!M$2,0)),0,VLOOKUP($C200,'LINHA 5'!$C$6:$BM$145,'Carga People'!M$2,0))</f>
        <v>0</v>
      </c>
      <c r="N200" s="140">
        <f>IF(ISERROR(VLOOKUP($C200,'LINHA 4'!$C$6:$BM$75,'Carga People'!N$2,0)),0,VLOOKUP($C200,'LINHA 4'!$C$6:$BM$75,'Carga People'!N$2,0))+IF(ISERROR(VLOOKUP($C200,'LINHA 5'!$C$6:$BM$145,'Carga People'!N$2,0)),0,VLOOKUP($C200,'LINHA 5'!$C$6:$BM$145,'Carga People'!N$2,0))</f>
        <v>0</v>
      </c>
      <c r="O200" s="140">
        <f>IF(ISERROR(VLOOKUP($C200,'LINHA 4'!$C$6:$BM$75,'Carga People'!O$2,0)),0,VLOOKUP($C200,'LINHA 4'!$C$6:$BM$75,'Carga People'!O$2,0))+IF(ISERROR(VLOOKUP($C200,'LINHA 5'!$C$6:$BM$145,'Carga People'!O$2,0)),0,VLOOKUP($C200,'LINHA 5'!$C$6:$BM$145,'Carga People'!O$2,0))</f>
        <v>0</v>
      </c>
      <c r="P200" s="140">
        <f>IF(ISERROR(VLOOKUP($C200,'LINHA 4'!$C$6:$BM$75,'Carga People'!P$2,0)),0,VLOOKUP($C200,'LINHA 4'!$C$6:$BM$75,'Carga People'!P$2,0))+IF(ISERROR(VLOOKUP($C200,'LINHA 5'!$C$6:$BM$145,'Carga People'!P$2,0)),0,VLOOKUP($C200,'LINHA 5'!$C$6:$BM$145,'Carga People'!P$2,0))</f>
        <v>0</v>
      </c>
      <c r="Q200" s="140">
        <f>IF(ISERROR(VLOOKUP($C200,'LINHA 4'!$C$6:$BM$75,'Carga People'!Q$2,0)),0,VLOOKUP($C200,'LINHA 4'!$C$6:$BM$75,'Carga People'!Q$2,0))+IF(ISERROR(VLOOKUP($C200,'LINHA 5'!$C$6:$BM$145,'Carga People'!Q$2,0)),0,VLOOKUP($C200,'LINHA 5'!$C$6:$BM$145,'Carga People'!Q$2,0))</f>
        <v>0</v>
      </c>
      <c r="R200" s="140">
        <f>IF(ISERROR(VLOOKUP($C200,'LINHA 4'!$C$6:$BM$75,'Carga People'!R$2,0)),0,VLOOKUP($C200,'LINHA 4'!$C$6:$BM$75,'Carga People'!R$2,0))+IF(ISERROR(VLOOKUP($C200,'LINHA 5'!$C$6:$BM$145,'Carga People'!R$2,0)),0,VLOOKUP($C200,'LINHA 5'!$C$6:$BM$145,'Carga People'!R$2,0))</f>
        <v>0</v>
      </c>
      <c r="S200" s="140">
        <f>IF(ISERROR(VLOOKUP($C200,'LINHA 4'!$C$6:$BM$75,'Carga People'!S$2,0)),0,VLOOKUP($C200,'LINHA 4'!$C$6:$BM$75,'Carga People'!S$2,0))+IF(ISERROR(VLOOKUP($C200,'LINHA 5'!$C$6:$BM$145,'Carga People'!S$2,0)),0,VLOOKUP($C200,'LINHA 5'!$C$6:$BM$145,'Carga People'!S$2,0))</f>
        <v>0</v>
      </c>
      <c r="T200" s="140">
        <f>IF(ISERROR(VLOOKUP($C200,'LINHA 4'!$C$6:$BM$75,'Carga People'!T$2,0)),0,VLOOKUP($C200,'LINHA 4'!$C$6:$BM$75,'Carga People'!T$2,0))+IF(ISERROR(VLOOKUP($C200,'LINHA 5'!$C$6:$BM$145,'Carga People'!T$2,0)),0,VLOOKUP($C200,'LINHA 5'!$C$6:$BM$145,'Carga People'!T$2,0))</f>
        <v>0</v>
      </c>
      <c r="U200" s="140">
        <f>IF(ISERROR(VLOOKUP($C200,'LINHA 4'!$C$6:$BM$75,'Carga People'!U$2,0)),0,VLOOKUP($C200,'LINHA 4'!$C$6:$BM$75,'Carga People'!U$2,0))+IF(ISERROR(VLOOKUP($C200,'LINHA 5'!$C$6:$BM$145,'Carga People'!U$2,0)),0,VLOOKUP($C200,'LINHA 5'!$C$6:$BM$145,'Carga People'!U$2,0))</f>
        <v>0</v>
      </c>
      <c r="V200" s="140">
        <f>IF(ISERROR(VLOOKUP($C200,'LINHA 4'!$C$6:$BM$75,'Carga People'!V$2,0)),0,VLOOKUP($C200,'LINHA 4'!$C$6:$BM$75,'Carga People'!V$2,0))+IF(ISERROR(VLOOKUP($C200,'LINHA 5'!$C$6:$BM$145,'Carga People'!V$2,0)),0,VLOOKUP($C200,'LINHA 5'!$C$6:$BM$145,'Carga People'!V$2,0))</f>
        <v>0</v>
      </c>
      <c r="W200" s="140">
        <f>IF(ISERROR(VLOOKUP($C200,'LINHA 4'!$C$6:$BM$75,'Carga People'!W$2,0)),0,VLOOKUP($C200,'LINHA 4'!$C$6:$BM$75,'Carga People'!W$2,0))+IF(ISERROR(VLOOKUP($C200,'LINHA 5'!$C$6:$BM$145,'Carga People'!W$2,0)),0,VLOOKUP($C200,'LINHA 5'!$C$6:$BM$145,'Carga People'!W$2,0))</f>
        <v>0</v>
      </c>
      <c r="X200" s="140">
        <f>IF(ISERROR(VLOOKUP($C200,'LINHA 4'!$C$6:$BM$75,'Carga People'!X$2,0)),0,VLOOKUP($C200,'LINHA 4'!$C$6:$BM$75,'Carga People'!X$2,0))+IF(ISERROR(VLOOKUP($C200,'LINHA 5'!$C$6:$BM$145,'Carga People'!X$2,0)),0,VLOOKUP($C200,'LINHA 5'!$C$6:$BM$145,'Carga People'!X$2,0))</f>
        <v>0</v>
      </c>
      <c r="Y200" s="140">
        <f>IF(ISERROR(VLOOKUP($C200,'LINHA 4'!$C$6:$BM$75,'Carga People'!Y$2,0)),0,VLOOKUP($C200,'LINHA 4'!$C$6:$BM$75,'Carga People'!Y$2,0))+IF(ISERROR(VLOOKUP($C200,'LINHA 5'!$C$6:$BM$145,'Carga People'!Y$2,0)),0,VLOOKUP($C200,'LINHA 5'!$C$6:$BM$145,'Carga People'!Y$2,0))</f>
        <v>0</v>
      </c>
      <c r="Z200" s="140">
        <f>IF(ISERROR(VLOOKUP($C200,'LINHA 4'!$C$6:$BM$75,'Carga People'!Z$2,0)),0,VLOOKUP($C200,'LINHA 4'!$C$6:$BM$75,'Carga People'!Z$2,0))+IF(ISERROR(VLOOKUP($C200,'LINHA 5'!$C$6:$BM$145,'Carga People'!Z$2,0)),0,VLOOKUP($C200,'LINHA 5'!$C$6:$BM$145,'Carga People'!Z$2,0))</f>
        <v>0</v>
      </c>
      <c r="AA200" s="140">
        <f>IF(ISERROR(VLOOKUP($C200,'LINHA 4'!$C$6:$BM$75,'Carga People'!AA$2,0)),0,VLOOKUP($C200,'LINHA 4'!$C$6:$BM$75,'Carga People'!AA$2,0))+IF(ISERROR(VLOOKUP($C200,'LINHA 5'!$C$6:$BM$145,'Carga People'!AA$2,0)),0,VLOOKUP($C200,'LINHA 5'!$C$6:$BM$145,'Carga People'!AA$2,0))</f>
        <v>0</v>
      </c>
      <c r="AB200" s="140">
        <f>IF(ISERROR(VLOOKUP($C200,'LINHA 4'!$C$6:$BM$75,'Carga People'!AB$2,0)),0,VLOOKUP($C200,'LINHA 4'!$C$6:$BM$75,'Carga People'!AB$2,0))+IF(ISERROR(VLOOKUP($C200,'LINHA 5'!$C$6:$BM$145,'Carga People'!AB$2,0)),0,VLOOKUP($C200,'LINHA 5'!$C$6:$BM$145,'Carga People'!AB$2,0))</f>
        <v>0</v>
      </c>
      <c r="AC200" s="140">
        <f>IF(ISERROR(VLOOKUP($C200,'LINHA 4'!$C$6:$BM$75,'Carga People'!AC$2,0)),0,VLOOKUP($C200,'LINHA 4'!$C$6:$BM$75,'Carga People'!AC$2,0))+IF(ISERROR(VLOOKUP($C200,'LINHA 5'!$C$6:$BM$145,'Carga People'!AC$2,0)),0,VLOOKUP($C200,'LINHA 5'!$C$6:$BM$145,'Carga People'!AC$2,0))</f>
        <v>0</v>
      </c>
      <c r="AD200" s="140">
        <f>IF(ISERROR(VLOOKUP($C200,'LINHA 4'!$C$6:$BM$75,'Carga People'!AD$2,0)),0,VLOOKUP($C200,'LINHA 4'!$C$6:$BM$75,'Carga People'!AD$2,0))+IF(ISERROR(VLOOKUP($C200,'LINHA 5'!$C$6:$BM$145,'Carga People'!AD$2,0)),0,VLOOKUP($C200,'LINHA 5'!$C$6:$BM$145,'Carga People'!AD$2,0))</f>
        <v>0</v>
      </c>
      <c r="AE200" s="140">
        <f>IF(ISERROR(VLOOKUP($C200,'LINHA 4'!$C$6:$BM$75,'Carga People'!AE$2,0)),0,VLOOKUP($C200,'LINHA 4'!$C$6:$BM$75,'Carga People'!AE$2,0))+IF(ISERROR(VLOOKUP($C200,'LINHA 5'!$C$6:$BM$145,'Carga People'!AE$2,0)),0,VLOOKUP($C200,'LINHA 5'!$C$6:$BM$145,'Carga People'!AE$2,0))</f>
        <v>0</v>
      </c>
      <c r="AF200" s="140">
        <f>IF(ISERROR(VLOOKUP($C200,'LINHA 4'!$C$6:$BM$75,'Carga People'!AF$2,0)),0,VLOOKUP($C200,'LINHA 4'!$C$6:$BM$75,'Carga People'!AF$2,0))+IF(ISERROR(VLOOKUP($C200,'LINHA 5'!$C$6:$BM$145,'Carga People'!AF$2,0)),0,VLOOKUP($C200,'LINHA 5'!$C$6:$BM$145,'Carga People'!AF$2,0))</f>
        <v>0</v>
      </c>
      <c r="AG200" s="140">
        <f>IF(ISERROR(VLOOKUP($C200,'LINHA 4'!$C$6:$BM$75,'Carga People'!AG$2,0)),0,VLOOKUP($C200,'LINHA 4'!$C$6:$BM$75,'Carga People'!AG$2,0))+IF(ISERROR(VLOOKUP($C200,'LINHA 5'!$C$6:$BM$145,'Carga People'!AG$2,0)),0,VLOOKUP($C200,'LINHA 5'!$C$6:$BM$145,'Carga People'!AG$2,0))</f>
        <v>0</v>
      </c>
      <c r="AH200" s="140">
        <f>IF(ISERROR(VLOOKUP($C200,'LINHA 4'!$C$6:$BM$75,'Carga People'!AH$2,0)),0,VLOOKUP($C200,'LINHA 4'!$C$6:$BM$75,'Carga People'!AH$2,0))+IF(ISERROR(VLOOKUP($C200,'LINHA 5'!$C$6:$BM$145,'Carga People'!AH$2,0)),0,VLOOKUP($C200,'LINHA 5'!$C$6:$BM$145,'Carga People'!AH$2,0))</f>
        <v>0</v>
      </c>
      <c r="AI200" s="140">
        <f>IF(ISERROR(VLOOKUP($C200,'LINHA 4'!$C$6:$BM$75,'Carga People'!AI$2,0)),0,VLOOKUP($C200,'LINHA 4'!$C$6:$BM$75,'Carga People'!AI$2,0))+IF(ISERROR(VLOOKUP($C200,'LINHA 5'!$C$6:$BM$145,'Carga People'!AI$2,0)),0,VLOOKUP($C200,'LINHA 5'!$C$6:$BM$145,'Carga People'!AI$2,0))</f>
        <v>0</v>
      </c>
      <c r="AJ200" s="140">
        <f>IF(ISERROR(VLOOKUP($C200,'LINHA 4'!$C$6:$BM$75,'Carga People'!AJ$2,0)),0,VLOOKUP($C200,'LINHA 4'!$C$6:$BM$75,'Carga People'!AJ$2,0))+IF(ISERROR(VLOOKUP($C200,'LINHA 5'!$C$6:$BM$145,'Carga People'!AJ$2,0)),0,VLOOKUP($C200,'LINHA 5'!$C$6:$BM$145,'Carga People'!AJ$2,0))</f>
        <v>0</v>
      </c>
      <c r="AK200" s="140">
        <f>IF(ISERROR(VLOOKUP($C200,'LINHA 4'!$C$6:$BM$75,'Carga People'!AK$2,0)),0,VLOOKUP($C200,'LINHA 4'!$C$6:$BM$75,'Carga People'!AK$2,0))+IF(ISERROR(VLOOKUP($C200,'LINHA 5'!$C$6:$BM$145,'Carga People'!AK$2,0)),0,VLOOKUP($C200,'LINHA 5'!$C$6:$BM$145,'Carga People'!AK$2,0))</f>
        <v>0</v>
      </c>
      <c r="AL200" s="140">
        <f>IF(ISERROR(VLOOKUP($C200,'LINHA 4'!$C$6:$BM$75,'Carga People'!AL$2,0)),0,VLOOKUP($C200,'LINHA 4'!$C$6:$BM$75,'Carga People'!AL$2,0))+IF(ISERROR(VLOOKUP($C200,'LINHA 5'!$C$6:$BM$145,'Carga People'!AL$2,0)),0,VLOOKUP($C200,'LINHA 5'!$C$6:$BM$145,'Carga People'!AL$2,0))</f>
        <v>0</v>
      </c>
      <c r="AM200" s="140">
        <f>IF(ISERROR(VLOOKUP($C200,'LINHA 4'!$C$6:$BM$75,'Carga People'!AM$2,0)),0,VLOOKUP($C200,'LINHA 4'!$C$6:$BM$75,'Carga People'!AM$2,0))+IF(ISERROR(VLOOKUP($C200,'LINHA 5'!$C$6:$BM$145,'Carga People'!AM$2,0)),0,VLOOKUP($C200,'LINHA 5'!$C$6:$BM$145,'Carga People'!AM$2,0))</f>
        <v>0</v>
      </c>
      <c r="AN200" s="140">
        <f>IF(ISERROR(VLOOKUP($C200,'LINHA 4'!$C$6:$BM$75,'Carga People'!AN$2,0)),0,VLOOKUP($C200,'LINHA 4'!$C$6:$BM$75,'Carga People'!AN$2,0))+IF(ISERROR(VLOOKUP($C200,'LINHA 5'!$C$6:$BM$145,'Carga People'!AN$2,0)),0,VLOOKUP($C200,'LINHA 5'!$C$6:$BM$145,'Carga People'!AN$2,0))</f>
        <v>0</v>
      </c>
      <c r="AO200" s="140">
        <f>IF(ISERROR(VLOOKUP($C200,'LINHA 4'!$C$6:$BM$75,'Carga People'!AO$2,0)),0,VLOOKUP($C200,'LINHA 4'!$C$6:$BM$75,'Carga People'!AO$2,0))+IF(ISERROR(VLOOKUP($C200,'LINHA 5'!$C$6:$BM$145,'Carga People'!AO$2,0)),0,VLOOKUP($C200,'LINHA 5'!$C$6:$BM$145,'Carga People'!AO$2,0))</f>
        <v>0</v>
      </c>
      <c r="AP200" s="140">
        <f>IF(ISERROR(VLOOKUP($C200,'LINHA 4'!$C$6:$BM$75,'Carga People'!AP$2,0)),0,VLOOKUP($C200,'LINHA 4'!$C$6:$BM$75,'Carga People'!AP$2,0))+IF(ISERROR(VLOOKUP($C200,'LINHA 5'!$C$6:$BM$145,'Carga People'!AP$2,0)),0,VLOOKUP($C200,'LINHA 5'!$C$6:$BM$145,'Carga People'!AP$2,0))</f>
        <v>0</v>
      </c>
      <c r="AQ200" s="140">
        <f>IF(ISERROR(VLOOKUP($C200,'LINHA 4'!$C$6:$BM$75,'Carga People'!AQ$2,0)),0,VLOOKUP($C200,'LINHA 4'!$C$6:$BM$75,'Carga People'!AQ$2,0))+IF(ISERROR(VLOOKUP($C200,'LINHA 5'!$C$6:$BM$145,'Carga People'!AQ$2,0)),0,VLOOKUP($C200,'LINHA 5'!$C$6:$BM$145,'Carga People'!AQ$2,0))</f>
        <v>0</v>
      </c>
      <c r="AR200" s="140">
        <f>IF(ISERROR(VLOOKUP($C200,'LINHA 4'!$C$6:$BM$75,'Carga People'!AR$2,0)),0,VLOOKUP($C200,'LINHA 4'!$C$6:$BM$75,'Carga People'!AR$2,0))+IF(ISERROR(VLOOKUP($C200,'LINHA 5'!$C$6:$BM$145,'Carga People'!AR$2,0)),0,VLOOKUP($C200,'LINHA 5'!$C$6:$BM$145,'Carga People'!AR$2,0))</f>
        <v>0</v>
      </c>
      <c r="AS200" s="140">
        <f>IF(ISERROR(VLOOKUP($C200,'LINHA 4'!$C$6:$BM$75,'Carga People'!AS$2,0)),0,VLOOKUP($C200,'LINHA 4'!$C$6:$BM$75,'Carga People'!AS$2,0))+IF(ISERROR(VLOOKUP($C200,'LINHA 5'!$C$6:$BM$145,'Carga People'!AS$2,0)),0,VLOOKUP($C200,'LINHA 5'!$C$6:$BM$145,'Carga People'!AS$2,0))</f>
        <v>0</v>
      </c>
      <c r="AT200" s="140">
        <f t="array" ref="AT200">IF(ISERROR(VLOOKUP($C200,'LINHA 4'!$C$6:$BM$52,'Carga People'!AT$2,0)),0,VLOOKUP($C200,'LINHA 4'!$C$6:$BM$52,'Carga People'!AT$2,0))</f>
        <v>0</v>
      </c>
      <c r="AU200" s="367">
        <f t="shared" si="26"/>
        <v>0</v>
      </c>
      <c r="AV200" s="780" t="str">
        <f t="shared" si="25"/>
        <v/>
      </c>
      <c r="AW200" s="90">
        <f>IF(D200="","",VLOOKUP(D200,MI_ME!$D$5:$AQ$336,39,0))</f>
        <v>0</v>
      </c>
      <c r="AX200" s="660"/>
    </row>
    <row r="201" spans="1:50" ht="18" customHeight="1" x14ac:dyDescent="0.3">
      <c r="A201" s="1792"/>
      <c r="B201" s="770" t="s">
        <v>411</v>
      </c>
      <c r="C201" s="770" t="s">
        <v>464</v>
      </c>
      <c r="D201" s="771" t="s">
        <v>466</v>
      </c>
      <c r="E201" s="1459" t="s">
        <v>843</v>
      </c>
      <c r="F201" s="770" t="s">
        <v>15</v>
      </c>
      <c r="G201" s="136"/>
      <c r="H201" s="137"/>
      <c r="I201" s="138"/>
      <c r="J201" s="139">
        <f>IF(ISERROR(VLOOKUP($C201,'LINHA 4'!$C$6:$BM$75,'Carga People'!J$2,0)),0,VLOOKUP($C201,'LINHA 4'!$C$6:$BM$75,'Carga People'!J$2,0))+IF(ISERROR(VLOOKUP($C201,'LINHA 5'!$C$6:$BM$145,'Carga People'!J$2,0)),0,VLOOKUP($C201,'LINHA 5'!$C$6:$BM$145,'Carga People'!J$2,0))</f>
        <v>0</v>
      </c>
      <c r="K201" s="140">
        <f>IF(ISERROR(VLOOKUP($C201,'LINHA 4'!$C$6:$BM$75,'Carga People'!K$2,0)),0,VLOOKUP($C201,'LINHA 4'!$C$6:$BM$75,'Carga People'!K$2,0))+IF(ISERROR(VLOOKUP($C201,'LINHA 5'!$C$6:$BM$145,'Carga People'!K$2,0)),0,VLOOKUP($C201,'LINHA 5'!$C$6:$BM$145,'Carga People'!K$2,0))</f>
        <v>0</v>
      </c>
      <c r="L201" s="140">
        <f>IF(ISERROR(VLOOKUP($C201,'LINHA 4'!$C$6:$BM$75,'Carga People'!L$2,0)),0,VLOOKUP($C201,'LINHA 4'!$C$6:$BM$75,'Carga People'!L$2,0))+IF(ISERROR(VLOOKUP($C201,'LINHA 5'!$C$6:$BM$145,'Carga People'!L$2,0)),0,VLOOKUP($C201,'LINHA 5'!$C$6:$BM$145,'Carga People'!L$2,0))</f>
        <v>0</v>
      </c>
      <c r="M201" s="140">
        <f>IF(ISERROR(VLOOKUP($C201,'LINHA 4'!$C$6:$BM$75,'Carga People'!M$2,0)),0,VLOOKUP($C201,'LINHA 4'!$C$6:$BM$75,'Carga People'!M$2,0))+IF(ISERROR(VLOOKUP($C201,'LINHA 5'!$C$6:$BM$145,'Carga People'!M$2,0)),0,VLOOKUP($C201,'LINHA 5'!$C$6:$BM$145,'Carga People'!M$2,0))</f>
        <v>0</v>
      </c>
      <c r="N201" s="140">
        <f>IF(ISERROR(VLOOKUP($C201,'LINHA 4'!$C$6:$BM$75,'Carga People'!N$2,0)),0,VLOOKUP($C201,'LINHA 4'!$C$6:$BM$75,'Carga People'!N$2,0))+IF(ISERROR(VLOOKUP($C201,'LINHA 5'!$C$6:$BM$145,'Carga People'!N$2,0)),0,VLOOKUP($C201,'LINHA 5'!$C$6:$BM$145,'Carga People'!N$2,0))</f>
        <v>0</v>
      </c>
      <c r="O201" s="140">
        <f>IF(ISERROR(VLOOKUP($C201,'LINHA 4'!$C$6:$BM$75,'Carga People'!O$2,0)),0,VLOOKUP($C201,'LINHA 4'!$C$6:$BM$75,'Carga People'!O$2,0))+IF(ISERROR(VLOOKUP($C201,'LINHA 5'!$C$6:$BM$145,'Carga People'!O$2,0)),0,VLOOKUP($C201,'LINHA 5'!$C$6:$BM$145,'Carga People'!O$2,0))</f>
        <v>0</v>
      </c>
      <c r="P201" s="140">
        <f>IF(ISERROR(VLOOKUP($C201,'LINHA 4'!$C$6:$BM$75,'Carga People'!P$2,0)),0,VLOOKUP($C201,'LINHA 4'!$C$6:$BM$75,'Carga People'!P$2,0))+IF(ISERROR(VLOOKUP($C201,'LINHA 5'!$C$6:$BM$145,'Carga People'!P$2,0)),0,VLOOKUP($C201,'LINHA 5'!$C$6:$BM$145,'Carga People'!P$2,0))</f>
        <v>0</v>
      </c>
      <c r="Q201" s="140">
        <f>IF(ISERROR(VLOOKUP($C201,'LINHA 4'!$C$6:$BM$75,'Carga People'!Q$2,0)),0,VLOOKUP($C201,'LINHA 4'!$C$6:$BM$75,'Carga People'!Q$2,0))+IF(ISERROR(VLOOKUP($C201,'LINHA 5'!$C$6:$BM$145,'Carga People'!Q$2,0)),0,VLOOKUP($C201,'LINHA 5'!$C$6:$BM$145,'Carga People'!Q$2,0))</f>
        <v>0</v>
      </c>
      <c r="R201" s="140">
        <f>IF(ISERROR(VLOOKUP($C201,'LINHA 4'!$C$6:$BM$75,'Carga People'!R$2,0)),0,VLOOKUP($C201,'LINHA 4'!$C$6:$BM$75,'Carga People'!R$2,0))+IF(ISERROR(VLOOKUP($C201,'LINHA 5'!$C$6:$BM$145,'Carga People'!R$2,0)),0,VLOOKUP($C201,'LINHA 5'!$C$6:$BM$145,'Carga People'!R$2,0))</f>
        <v>0</v>
      </c>
      <c r="S201" s="140">
        <f>IF(ISERROR(VLOOKUP($C201,'LINHA 4'!$C$6:$BM$75,'Carga People'!S$2,0)),0,VLOOKUP($C201,'LINHA 4'!$C$6:$BM$75,'Carga People'!S$2,0))+IF(ISERROR(VLOOKUP($C201,'LINHA 5'!$C$6:$BM$145,'Carga People'!S$2,0)),0,VLOOKUP($C201,'LINHA 5'!$C$6:$BM$145,'Carga People'!S$2,0))</f>
        <v>0</v>
      </c>
      <c r="T201" s="140">
        <f>IF(ISERROR(VLOOKUP($C201,'LINHA 4'!$C$6:$BM$75,'Carga People'!T$2,0)),0,VLOOKUP($C201,'LINHA 4'!$C$6:$BM$75,'Carga People'!T$2,0))+IF(ISERROR(VLOOKUP($C201,'LINHA 5'!$C$6:$BM$145,'Carga People'!T$2,0)),0,VLOOKUP($C201,'LINHA 5'!$C$6:$BM$145,'Carga People'!T$2,0))</f>
        <v>0</v>
      </c>
      <c r="U201" s="140">
        <f>IF(ISERROR(VLOOKUP($C201,'LINHA 4'!$C$6:$BM$75,'Carga People'!U$2,0)),0,VLOOKUP($C201,'LINHA 4'!$C$6:$BM$75,'Carga People'!U$2,0))+IF(ISERROR(VLOOKUP($C201,'LINHA 5'!$C$6:$BM$145,'Carga People'!U$2,0)),0,VLOOKUP($C201,'LINHA 5'!$C$6:$BM$145,'Carga People'!U$2,0))</f>
        <v>0</v>
      </c>
      <c r="V201" s="140">
        <f>IF(ISERROR(VLOOKUP($C201,'LINHA 4'!$C$6:$BM$75,'Carga People'!V$2,0)),0,VLOOKUP($C201,'LINHA 4'!$C$6:$BM$75,'Carga People'!V$2,0))+IF(ISERROR(VLOOKUP($C201,'LINHA 5'!$C$6:$BM$145,'Carga People'!V$2,0)),0,VLOOKUP($C201,'LINHA 5'!$C$6:$BM$145,'Carga People'!V$2,0))</f>
        <v>0</v>
      </c>
      <c r="W201" s="140">
        <f>IF(ISERROR(VLOOKUP($C201,'LINHA 4'!$C$6:$BM$75,'Carga People'!W$2,0)),0,VLOOKUP($C201,'LINHA 4'!$C$6:$BM$75,'Carga People'!W$2,0))+IF(ISERROR(VLOOKUP($C201,'LINHA 5'!$C$6:$BM$145,'Carga People'!W$2,0)),0,VLOOKUP($C201,'LINHA 5'!$C$6:$BM$145,'Carga People'!W$2,0))</f>
        <v>0</v>
      </c>
      <c r="X201" s="140">
        <f>IF(ISERROR(VLOOKUP($C201,'LINHA 4'!$C$6:$BM$75,'Carga People'!X$2,0)),0,VLOOKUP($C201,'LINHA 4'!$C$6:$BM$75,'Carga People'!X$2,0))+IF(ISERROR(VLOOKUP($C201,'LINHA 5'!$C$6:$BM$145,'Carga People'!X$2,0)),0,VLOOKUP($C201,'LINHA 5'!$C$6:$BM$145,'Carga People'!X$2,0))</f>
        <v>0</v>
      </c>
      <c r="Y201" s="140">
        <f>IF(ISERROR(VLOOKUP($C201,'LINHA 4'!$C$6:$BM$75,'Carga People'!Y$2,0)),0,VLOOKUP($C201,'LINHA 4'!$C$6:$BM$75,'Carga People'!Y$2,0))+IF(ISERROR(VLOOKUP($C201,'LINHA 5'!$C$6:$BM$145,'Carga People'!Y$2,0)),0,VLOOKUP($C201,'LINHA 5'!$C$6:$BM$145,'Carga People'!Y$2,0))</f>
        <v>0</v>
      </c>
      <c r="Z201" s="140">
        <f>IF(ISERROR(VLOOKUP($C201,'LINHA 4'!$C$6:$BM$75,'Carga People'!Z$2,0)),0,VLOOKUP($C201,'LINHA 4'!$C$6:$BM$75,'Carga People'!Z$2,0))+IF(ISERROR(VLOOKUP($C201,'LINHA 5'!$C$6:$BM$145,'Carga People'!Z$2,0)),0,VLOOKUP($C201,'LINHA 5'!$C$6:$BM$145,'Carga People'!Z$2,0))</f>
        <v>0</v>
      </c>
      <c r="AA201" s="140">
        <f>IF(ISERROR(VLOOKUP($C201,'LINHA 4'!$C$6:$BM$75,'Carga People'!AA$2,0)),0,VLOOKUP($C201,'LINHA 4'!$C$6:$BM$75,'Carga People'!AA$2,0))+IF(ISERROR(VLOOKUP($C201,'LINHA 5'!$C$6:$BM$145,'Carga People'!AA$2,0)),0,VLOOKUP($C201,'LINHA 5'!$C$6:$BM$145,'Carga People'!AA$2,0))</f>
        <v>0</v>
      </c>
      <c r="AB201" s="140">
        <f>IF(ISERROR(VLOOKUP($C201,'LINHA 4'!$C$6:$BM$75,'Carga People'!AB$2,0)),0,VLOOKUP($C201,'LINHA 4'!$C$6:$BM$75,'Carga People'!AB$2,0))+IF(ISERROR(VLOOKUP($C201,'LINHA 5'!$C$6:$BM$145,'Carga People'!AB$2,0)),0,VLOOKUP($C201,'LINHA 5'!$C$6:$BM$145,'Carga People'!AB$2,0))</f>
        <v>0</v>
      </c>
      <c r="AC201" s="140">
        <f>IF(ISERROR(VLOOKUP($C201,'LINHA 4'!$C$6:$BM$75,'Carga People'!AC$2,0)),0,VLOOKUP($C201,'LINHA 4'!$C$6:$BM$75,'Carga People'!AC$2,0))+IF(ISERROR(VLOOKUP($C201,'LINHA 5'!$C$6:$BM$145,'Carga People'!AC$2,0)),0,VLOOKUP($C201,'LINHA 5'!$C$6:$BM$145,'Carga People'!AC$2,0))</f>
        <v>0</v>
      </c>
      <c r="AD201" s="140">
        <f>IF(ISERROR(VLOOKUP($C201,'LINHA 4'!$C$6:$BM$75,'Carga People'!AD$2,0)),0,VLOOKUP($C201,'LINHA 4'!$C$6:$BM$75,'Carga People'!AD$2,0))+IF(ISERROR(VLOOKUP($C201,'LINHA 5'!$C$6:$BM$145,'Carga People'!AD$2,0)),0,VLOOKUP($C201,'LINHA 5'!$C$6:$BM$145,'Carga People'!AD$2,0))</f>
        <v>0</v>
      </c>
      <c r="AE201" s="140">
        <f>IF(ISERROR(VLOOKUP($C201,'LINHA 4'!$C$6:$BM$75,'Carga People'!AE$2,0)),0,VLOOKUP($C201,'LINHA 4'!$C$6:$BM$75,'Carga People'!AE$2,0))+IF(ISERROR(VLOOKUP($C201,'LINHA 5'!$C$6:$BM$145,'Carga People'!AE$2,0)),0,VLOOKUP($C201,'LINHA 5'!$C$6:$BM$145,'Carga People'!AE$2,0))</f>
        <v>0</v>
      </c>
      <c r="AF201" s="140">
        <f>IF(ISERROR(VLOOKUP($C201,'LINHA 4'!$C$6:$BM$75,'Carga People'!AF$2,0)),0,VLOOKUP($C201,'LINHA 4'!$C$6:$BM$75,'Carga People'!AF$2,0))+IF(ISERROR(VLOOKUP($C201,'LINHA 5'!$C$6:$BM$145,'Carga People'!AF$2,0)),0,VLOOKUP($C201,'LINHA 5'!$C$6:$BM$145,'Carga People'!AF$2,0))</f>
        <v>0</v>
      </c>
      <c r="AG201" s="140">
        <f>IF(ISERROR(VLOOKUP($C201,'LINHA 4'!$C$6:$BM$75,'Carga People'!AG$2,0)),0,VLOOKUP($C201,'LINHA 4'!$C$6:$BM$75,'Carga People'!AG$2,0))+IF(ISERROR(VLOOKUP($C201,'LINHA 5'!$C$6:$BM$145,'Carga People'!AG$2,0)),0,VLOOKUP($C201,'LINHA 5'!$C$6:$BM$145,'Carga People'!AG$2,0))</f>
        <v>0</v>
      </c>
      <c r="AH201" s="140">
        <f>IF(ISERROR(VLOOKUP($C201,'LINHA 4'!$C$6:$BM$75,'Carga People'!AH$2,0)),0,VLOOKUP($C201,'LINHA 4'!$C$6:$BM$75,'Carga People'!AH$2,0))+IF(ISERROR(VLOOKUP($C201,'LINHA 5'!$C$6:$BM$145,'Carga People'!AH$2,0)),0,VLOOKUP($C201,'LINHA 5'!$C$6:$BM$145,'Carga People'!AH$2,0))</f>
        <v>0</v>
      </c>
      <c r="AI201" s="140">
        <f>IF(ISERROR(VLOOKUP($C201,'LINHA 4'!$C$6:$BM$75,'Carga People'!AI$2,0)),0,VLOOKUP($C201,'LINHA 4'!$C$6:$BM$75,'Carga People'!AI$2,0))+IF(ISERROR(VLOOKUP($C201,'LINHA 5'!$C$6:$BM$145,'Carga People'!AI$2,0)),0,VLOOKUP($C201,'LINHA 5'!$C$6:$BM$145,'Carga People'!AI$2,0))</f>
        <v>0</v>
      </c>
      <c r="AJ201" s="140">
        <f>IF(ISERROR(VLOOKUP($C201,'LINHA 4'!$C$6:$BM$75,'Carga People'!AJ$2,0)),0,VLOOKUP($C201,'LINHA 4'!$C$6:$BM$75,'Carga People'!AJ$2,0))+IF(ISERROR(VLOOKUP($C201,'LINHA 5'!$C$6:$BM$145,'Carga People'!AJ$2,0)),0,VLOOKUP($C201,'LINHA 5'!$C$6:$BM$145,'Carga People'!AJ$2,0))</f>
        <v>0</v>
      </c>
      <c r="AK201" s="140">
        <f>IF(ISERROR(VLOOKUP($C201,'LINHA 4'!$C$6:$BM$75,'Carga People'!AK$2,0)),0,VLOOKUP($C201,'LINHA 4'!$C$6:$BM$75,'Carga People'!AK$2,0))+IF(ISERROR(VLOOKUP($C201,'LINHA 5'!$C$6:$BM$145,'Carga People'!AK$2,0)),0,VLOOKUP($C201,'LINHA 5'!$C$6:$BM$145,'Carga People'!AK$2,0))</f>
        <v>0</v>
      </c>
      <c r="AL201" s="140">
        <f>IF(ISERROR(VLOOKUP($C201,'LINHA 4'!$C$6:$BM$75,'Carga People'!AL$2,0)),0,VLOOKUP($C201,'LINHA 4'!$C$6:$BM$75,'Carga People'!AL$2,0))+IF(ISERROR(VLOOKUP($C201,'LINHA 5'!$C$6:$BM$145,'Carga People'!AL$2,0)),0,VLOOKUP($C201,'LINHA 5'!$C$6:$BM$145,'Carga People'!AL$2,0))</f>
        <v>0</v>
      </c>
      <c r="AM201" s="140">
        <f>IF(ISERROR(VLOOKUP($C201,'LINHA 4'!$C$6:$BM$75,'Carga People'!AM$2,0)),0,VLOOKUP($C201,'LINHA 4'!$C$6:$BM$75,'Carga People'!AM$2,0))+IF(ISERROR(VLOOKUP($C201,'LINHA 5'!$C$6:$BM$145,'Carga People'!AM$2,0)),0,VLOOKUP($C201,'LINHA 5'!$C$6:$BM$145,'Carga People'!AM$2,0))</f>
        <v>0</v>
      </c>
      <c r="AN201" s="140">
        <f>IF(ISERROR(VLOOKUP($C201,'LINHA 4'!$C$6:$BM$75,'Carga People'!AN$2,0)),0,VLOOKUP($C201,'LINHA 4'!$C$6:$BM$75,'Carga People'!AN$2,0))+IF(ISERROR(VLOOKUP($C201,'LINHA 5'!$C$6:$BM$145,'Carga People'!AN$2,0)),0,VLOOKUP($C201,'LINHA 5'!$C$6:$BM$145,'Carga People'!AN$2,0))</f>
        <v>0</v>
      </c>
      <c r="AO201" s="574">
        <f>IF(ISERROR(VLOOKUP($C201,'LINHA 4'!$C$6:$BM$75,'Carga People'!AO$2,0)),0,VLOOKUP($C201,'LINHA 4'!$C$6:$BM$75,'Carga People'!AO$2,0))+IF(ISERROR(VLOOKUP($C201,'LINHA 5'!$C$6:$BM$145,'Carga People'!AO$2,0)),0,VLOOKUP($C201,'LINHA 5'!$C$6:$BM$145,'Carga People'!AO$2,0))</f>
        <v>0</v>
      </c>
      <c r="AP201" s="574">
        <f>IF(ISERROR(VLOOKUP($C201,'LINHA 4'!$C$6:$BM$75,'Carga People'!AP$2,0)),0,VLOOKUP($C201,'LINHA 4'!$C$6:$BM$75,'Carga People'!AP$2,0))+IF(ISERROR(VLOOKUP($C201,'LINHA 5'!$C$6:$BM$145,'Carga People'!AP$2,0)),0,VLOOKUP($C201,'LINHA 5'!$C$6:$BM$145,'Carga People'!AP$2,0))</f>
        <v>0</v>
      </c>
      <c r="AQ201" s="574">
        <f>IF(ISERROR(VLOOKUP($C201,'LINHA 4'!$C$6:$BM$75,'Carga People'!AQ$2,0)),0,VLOOKUP($C201,'LINHA 4'!$C$6:$BM$75,'Carga People'!AQ$2,0))+IF(ISERROR(VLOOKUP($C201,'LINHA 5'!$C$6:$BM$145,'Carga People'!AQ$2,0)),0,VLOOKUP($C201,'LINHA 5'!$C$6:$BM$145,'Carga People'!AQ$2,0))</f>
        <v>0</v>
      </c>
      <c r="AR201" s="574">
        <f>IF(ISERROR(VLOOKUP($C201,'LINHA 4'!$C$6:$BM$75,'Carga People'!AR$2,0)),0,VLOOKUP($C201,'LINHA 4'!$C$6:$BM$75,'Carga People'!AR$2,0))+IF(ISERROR(VLOOKUP($C201,'LINHA 5'!$C$6:$BM$145,'Carga People'!AR$2,0)),0,VLOOKUP($C201,'LINHA 5'!$C$6:$BM$145,'Carga People'!AR$2,0))</f>
        <v>0</v>
      </c>
      <c r="AS201" s="574">
        <f>IF(ISERROR(VLOOKUP($C201,'LINHA 4'!$C$6:$BM$75,'Carga People'!AS$2,0)),0,VLOOKUP($C201,'LINHA 4'!$C$6:$BM$75,'Carga People'!AS$2,0))+IF(ISERROR(VLOOKUP($C201,'LINHA 5'!$C$6:$BM$145,'Carga People'!AS$2,0)),0,VLOOKUP($C201,'LINHA 5'!$C$6:$BM$145,'Carga People'!AS$2,0))</f>
        <v>0</v>
      </c>
      <c r="AT201" s="574">
        <f t="array" ref="AT201">IF(ISERROR(VLOOKUP($C201,'LINHA 4'!$C$6:$BM$52,'Carga People'!AT$2,0)),0,VLOOKUP($C201,'LINHA 4'!$C$6:$BM$52,'Carga People'!AT$2,0))</f>
        <v>0</v>
      </c>
      <c r="AU201" s="367">
        <f t="shared" si="26"/>
        <v>0</v>
      </c>
      <c r="AV201" s="780" t="str">
        <f t="shared" si="25"/>
        <v/>
      </c>
      <c r="AW201" s="90">
        <f>IF(D201="","",VLOOKUP(D201,MI_ME!$D$5:$AQ$336,39,0))</f>
        <v>0</v>
      </c>
      <c r="AX201" s="660"/>
    </row>
    <row r="202" spans="1:50" ht="18" hidden="1" customHeight="1" x14ac:dyDescent="0.3">
      <c r="A202" s="1792"/>
      <c r="B202" s="770" t="s">
        <v>411</v>
      </c>
      <c r="C202" s="770" t="s">
        <v>465</v>
      </c>
      <c r="D202" s="771" t="str">
        <f>LEFT(C202,11)</f>
        <v>63052SBA206</v>
      </c>
      <c r="E202" s="1459" t="s">
        <v>844</v>
      </c>
      <c r="F202" s="770" t="s">
        <v>15</v>
      </c>
      <c r="G202" s="136"/>
      <c r="H202" s="137"/>
      <c r="I202" s="138"/>
      <c r="J202" s="139">
        <f>IF(ISERROR(VLOOKUP($C202,'LINHA 4'!$C$6:$BM$75,'Carga People'!J$2,0)),0,VLOOKUP($C202,'LINHA 4'!$C$6:$BM$75,'Carga People'!J$2,0))+IF(ISERROR(VLOOKUP($C202,'LINHA 5'!$C$6:$BM$145,'Carga People'!J$2,0)),0,VLOOKUP($C202,'LINHA 5'!$C$6:$BM$145,'Carga People'!J$2,0))</f>
        <v>0</v>
      </c>
      <c r="K202" s="140">
        <f>IF(ISERROR(VLOOKUP($C202,'LINHA 4'!$C$6:$BM$75,'Carga People'!K$2,0)),0,VLOOKUP($C202,'LINHA 4'!$C$6:$BM$75,'Carga People'!K$2,0))+IF(ISERROR(VLOOKUP($C202,'LINHA 5'!$C$6:$BM$145,'Carga People'!K$2,0)),0,VLOOKUP($C202,'LINHA 5'!$C$6:$BM$145,'Carga People'!K$2,0))</f>
        <v>0</v>
      </c>
      <c r="L202" s="140">
        <f>IF(ISERROR(VLOOKUP($C202,'LINHA 4'!$C$6:$BM$75,'Carga People'!L$2,0)),0,VLOOKUP($C202,'LINHA 4'!$C$6:$BM$75,'Carga People'!L$2,0))+IF(ISERROR(VLOOKUP($C202,'LINHA 5'!$C$6:$BM$145,'Carga People'!L$2,0)),0,VLOOKUP($C202,'LINHA 5'!$C$6:$BM$145,'Carga People'!L$2,0))</f>
        <v>0</v>
      </c>
      <c r="M202" s="140">
        <f>IF(ISERROR(VLOOKUP($C202,'LINHA 4'!$C$6:$BM$75,'Carga People'!M$2,0)),0,VLOOKUP($C202,'LINHA 4'!$C$6:$BM$75,'Carga People'!M$2,0))+IF(ISERROR(VLOOKUP($C202,'LINHA 5'!$C$6:$BM$145,'Carga People'!M$2,0)),0,VLOOKUP($C202,'LINHA 5'!$C$6:$BM$145,'Carga People'!M$2,0))</f>
        <v>0</v>
      </c>
      <c r="N202" s="140">
        <f>IF(ISERROR(VLOOKUP($C202,'LINHA 4'!$C$6:$BM$75,'Carga People'!N$2,0)),0,VLOOKUP($C202,'LINHA 4'!$C$6:$BM$75,'Carga People'!N$2,0))+IF(ISERROR(VLOOKUP($C202,'LINHA 5'!$C$6:$BM$145,'Carga People'!N$2,0)),0,VLOOKUP($C202,'LINHA 5'!$C$6:$BM$145,'Carga People'!N$2,0))</f>
        <v>0</v>
      </c>
      <c r="O202" s="140">
        <f>IF(ISERROR(VLOOKUP($C202,'LINHA 4'!$C$6:$BM$75,'Carga People'!O$2,0)),0,VLOOKUP($C202,'LINHA 4'!$C$6:$BM$75,'Carga People'!O$2,0))+IF(ISERROR(VLOOKUP($C202,'LINHA 5'!$C$6:$BM$145,'Carga People'!O$2,0)),0,VLOOKUP($C202,'LINHA 5'!$C$6:$BM$145,'Carga People'!O$2,0))</f>
        <v>0</v>
      </c>
      <c r="P202" s="140">
        <f>IF(ISERROR(VLOOKUP($C202,'LINHA 4'!$C$6:$BM$75,'Carga People'!P$2,0)),0,VLOOKUP($C202,'LINHA 4'!$C$6:$BM$75,'Carga People'!P$2,0))+IF(ISERROR(VLOOKUP($C202,'LINHA 5'!$C$6:$BM$145,'Carga People'!P$2,0)),0,VLOOKUP($C202,'LINHA 5'!$C$6:$BM$145,'Carga People'!P$2,0))</f>
        <v>0</v>
      </c>
      <c r="Q202" s="140">
        <f>IF(ISERROR(VLOOKUP($C202,'LINHA 4'!$C$6:$BM$75,'Carga People'!Q$2,0)),0,VLOOKUP($C202,'LINHA 4'!$C$6:$BM$75,'Carga People'!Q$2,0))+IF(ISERROR(VLOOKUP($C202,'LINHA 5'!$C$6:$BM$145,'Carga People'!Q$2,0)),0,VLOOKUP($C202,'LINHA 5'!$C$6:$BM$145,'Carga People'!Q$2,0))</f>
        <v>0</v>
      </c>
      <c r="R202" s="140">
        <f>IF(ISERROR(VLOOKUP($C202,'LINHA 4'!$C$6:$BM$75,'Carga People'!R$2,0)),0,VLOOKUP($C202,'LINHA 4'!$C$6:$BM$75,'Carga People'!R$2,0))+IF(ISERROR(VLOOKUP($C202,'LINHA 5'!$C$6:$BM$145,'Carga People'!R$2,0)),0,VLOOKUP($C202,'LINHA 5'!$C$6:$BM$145,'Carga People'!R$2,0))</f>
        <v>0</v>
      </c>
      <c r="S202" s="140">
        <f>IF(ISERROR(VLOOKUP($C202,'LINHA 4'!$C$6:$BM$75,'Carga People'!S$2,0)),0,VLOOKUP($C202,'LINHA 4'!$C$6:$BM$75,'Carga People'!S$2,0))+IF(ISERROR(VLOOKUP($C202,'LINHA 5'!$C$6:$BM$145,'Carga People'!S$2,0)),0,VLOOKUP($C202,'LINHA 5'!$C$6:$BM$145,'Carga People'!S$2,0))</f>
        <v>0</v>
      </c>
      <c r="T202" s="140">
        <f>IF(ISERROR(VLOOKUP($C202,'LINHA 4'!$C$6:$BM$75,'Carga People'!T$2,0)),0,VLOOKUP($C202,'LINHA 4'!$C$6:$BM$75,'Carga People'!T$2,0))+IF(ISERROR(VLOOKUP($C202,'LINHA 5'!$C$6:$BM$145,'Carga People'!T$2,0)),0,VLOOKUP($C202,'LINHA 5'!$C$6:$BM$145,'Carga People'!T$2,0))</f>
        <v>0</v>
      </c>
      <c r="U202" s="140">
        <f>IF(ISERROR(VLOOKUP($C202,'LINHA 4'!$C$6:$BM$75,'Carga People'!U$2,0)),0,VLOOKUP($C202,'LINHA 4'!$C$6:$BM$75,'Carga People'!U$2,0))+IF(ISERROR(VLOOKUP($C202,'LINHA 5'!$C$6:$BM$145,'Carga People'!U$2,0)),0,VLOOKUP($C202,'LINHA 5'!$C$6:$BM$145,'Carga People'!U$2,0))</f>
        <v>0</v>
      </c>
      <c r="V202" s="140">
        <f>IF(ISERROR(VLOOKUP($C202,'LINHA 4'!$C$6:$BM$75,'Carga People'!V$2,0)),0,VLOOKUP($C202,'LINHA 4'!$C$6:$BM$75,'Carga People'!V$2,0))+IF(ISERROR(VLOOKUP($C202,'LINHA 5'!$C$6:$BM$145,'Carga People'!V$2,0)),0,VLOOKUP($C202,'LINHA 5'!$C$6:$BM$145,'Carga People'!V$2,0))</f>
        <v>0</v>
      </c>
      <c r="W202" s="140">
        <f>IF(ISERROR(VLOOKUP($C202,'LINHA 4'!$C$6:$BM$75,'Carga People'!W$2,0)),0,VLOOKUP($C202,'LINHA 4'!$C$6:$BM$75,'Carga People'!W$2,0))+IF(ISERROR(VLOOKUP($C202,'LINHA 5'!$C$6:$BM$145,'Carga People'!W$2,0)),0,VLOOKUP($C202,'LINHA 5'!$C$6:$BM$145,'Carga People'!W$2,0))</f>
        <v>0</v>
      </c>
      <c r="X202" s="140">
        <f>IF(ISERROR(VLOOKUP($C202,'LINHA 4'!$C$6:$BM$75,'Carga People'!X$2,0)),0,VLOOKUP($C202,'LINHA 4'!$C$6:$BM$75,'Carga People'!X$2,0))+IF(ISERROR(VLOOKUP($C202,'LINHA 5'!$C$6:$BM$145,'Carga People'!X$2,0)),0,VLOOKUP($C202,'LINHA 5'!$C$6:$BM$145,'Carga People'!X$2,0))</f>
        <v>0</v>
      </c>
      <c r="Y202" s="140">
        <f>IF(ISERROR(VLOOKUP($C202,'LINHA 4'!$C$6:$BM$75,'Carga People'!Y$2,0)),0,VLOOKUP($C202,'LINHA 4'!$C$6:$BM$75,'Carga People'!Y$2,0))+IF(ISERROR(VLOOKUP($C202,'LINHA 5'!$C$6:$BM$145,'Carga People'!Y$2,0)),0,VLOOKUP($C202,'LINHA 5'!$C$6:$BM$145,'Carga People'!Y$2,0))</f>
        <v>0</v>
      </c>
      <c r="Z202" s="140">
        <f>IF(ISERROR(VLOOKUP($C202,'LINHA 4'!$C$6:$BM$75,'Carga People'!Z$2,0)),0,VLOOKUP($C202,'LINHA 4'!$C$6:$BM$75,'Carga People'!Z$2,0))+IF(ISERROR(VLOOKUP($C202,'LINHA 5'!$C$6:$BM$145,'Carga People'!Z$2,0)),0,VLOOKUP($C202,'LINHA 5'!$C$6:$BM$145,'Carga People'!Z$2,0))</f>
        <v>0</v>
      </c>
      <c r="AA202" s="140">
        <f>IF(ISERROR(VLOOKUP($C202,'LINHA 4'!$C$6:$BM$75,'Carga People'!AA$2,0)),0,VLOOKUP($C202,'LINHA 4'!$C$6:$BM$75,'Carga People'!AA$2,0))+IF(ISERROR(VLOOKUP($C202,'LINHA 5'!$C$6:$BM$145,'Carga People'!AA$2,0)),0,VLOOKUP($C202,'LINHA 5'!$C$6:$BM$145,'Carga People'!AA$2,0))</f>
        <v>0</v>
      </c>
      <c r="AB202" s="140">
        <f>IF(ISERROR(VLOOKUP($C202,'LINHA 4'!$C$6:$BM$75,'Carga People'!AB$2,0)),0,VLOOKUP($C202,'LINHA 4'!$C$6:$BM$75,'Carga People'!AB$2,0))+IF(ISERROR(VLOOKUP($C202,'LINHA 5'!$C$6:$BM$145,'Carga People'!AB$2,0)),0,VLOOKUP($C202,'LINHA 5'!$C$6:$BM$145,'Carga People'!AB$2,0))</f>
        <v>0</v>
      </c>
      <c r="AC202" s="140">
        <f>IF(ISERROR(VLOOKUP($C202,'LINHA 4'!$C$6:$BM$75,'Carga People'!AC$2,0)),0,VLOOKUP($C202,'LINHA 4'!$C$6:$BM$75,'Carga People'!AC$2,0))+IF(ISERROR(VLOOKUP($C202,'LINHA 5'!$C$6:$BM$145,'Carga People'!AC$2,0)),0,VLOOKUP($C202,'LINHA 5'!$C$6:$BM$145,'Carga People'!AC$2,0))</f>
        <v>0</v>
      </c>
      <c r="AD202" s="140">
        <f>IF(ISERROR(VLOOKUP($C202,'LINHA 4'!$C$6:$BM$75,'Carga People'!AD$2,0)),0,VLOOKUP($C202,'LINHA 4'!$C$6:$BM$75,'Carga People'!AD$2,0))+IF(ISERROR(VLOOKUP($C202,'LINHA 5'!$C$6:$BM$145,'Carga People'!AD$2,0)),0,VLOOKUP($C202,'LINHA 5'!$C$6:$BM$145,'Carga People'!AD$2,0))</f>
        <v>0</v>
      </c>
      <c r="AE202" s="140">
        <f>IF(ISERROR(VLOOKUP($C202,'LINHA 4'!$C$6:$BM$75,'Carga People'!AE$2,0)),0,VLOOKUP($C202,'LINHA 4'!$C$6:$BM$75,'Carga People'!AE$2,0))+IF(ISERROR(VLOOKUP($C202,'LINHA 5'!$C$6:$BM$145,'Carga People'!AE$2,0)),0,VLOOKUP($C202,'LINHA 5'!$C$6:$BM$145,'Carga People'!AE$2,0))</f>
        <v>0</v>
      </c>
      <c r="AF202" s="140">
        <f>IF(ISERROR(VLOOKUP($C202,'LINHA 4'!$C$6:$BM$75,'Carga People'!AF$2,0)),0,VLOOKUP($C202,'LINHA 4'!$C$6:$BM$75,'Carga People'!AF$2,0))+IF(ISERROR(VLOOKUP($C202,'LINHA 5'!$C$6:$BM$145,'Carga People'!AF$2,0)),0,VLOOKUP($C202,'LINHA 5'!$C$6:$BM$145,'Carga People'!AF$2,0))</f>
        <v>0</v>
      </c>
      <c r="AG202" s="140">
        <f>IF(ISERROR(VLOOKUP($C202,'LINHA 4'!$C$6:$BM$75,'Carga People'!AG$2,0)),0,VLOOKUP($C202,'LINHA 4'!$C$6:$BM$75,'Carga People'!AG$2,0))+IF(ISERROR(VLOOKUP($C202,'LINHA 5'!$C$6:$BM$145,'Carga People'!AG$2,0)),0,VLOOKUP($C202,'LINHA 5'!$C$6:$BM$145,'Carga People'!AG$2,0))</f>
        <v>0</v>
      </c>
      <c r="AH202" s="140">
        <f>IF(ISERROR(VLOOKUP($C202,'LINHA 4'!$C$6:$BM$75,'Carga People'!AH$2,0)),0,VLOOKUP($C202,'LINHA 4'!$C$6:$BM$75,'Carga People'!AH$2,0))+IF(ISERROR(VLOOKUP($C202,'LINHA 5'!$C$6:$BM$145,'Carga People'!AH$2,0)),0,VLOOKUP($C202,'LINHA 5'!$C$6:$BM$145,'Carga People'!AH$2,0))</f>
        <v>0</v>
      </c>
      <c r="AI202" s="140">
        <f>IF(ISERROR(VLOOKUP($C202,'LINHA 4'!$C$6:$BM$75,'Carga People'!AI$2,0)),0,VLOOKUP($C202,'LINHA 4'!$C$6:$BM$75,'Carga People'!AI$2,0))+IF(ISERROR(VLOOKUP($C202,'LINHA 5'!$C$6:$BM$145,'Carga People'!AI$2,0)),0,VLOOKUP($C202,'LINHA 5'!$C$6:$BM$145,'Carga People'!AI$2,0))</f>
        <v>0</v>
      </c>
      <c r="AJ202" s="140">
        <f>IF(ISERROR(VLOOKUP($C202,'LINHA 4'!$C$6:$BM$75,'Carga People'!AJ$2,0)),0,VLOOKUP($C202,'LINHA 4'!$C$6:$BM$75,'Carga People'!AJ$2,0))+IF(ISERROR(VLOOKUP($C202,'LINHA 5'!$C$6:$BM$145,'Carga People'!AJ$2,0)),0,VLOOKUP($C202,'LINHA 5'!$C$6:$BM$145,'Carga People'!AJ$2,0))</f>
        <v>0</v>
      </c>
      <c r="AK202" s="140">
        <f>IF(ISERROR(VLOOKUP($C202,'LINHA 4'!$C$6:$BM$75,'Carga People'!AK$2,0)),0,VLOOKUP($C202,'LINHA 4'!$C$6:$BM$75,'Carga People'!AK$2,0))+IF(ISERROR(VLOOKUP($C202,'LINHA 5'!$C$6:$BM$145,'Carga People'!AK$2,0)),0,VLOOKUP($C202,'LINHA 5'!$C$6:$BM$145,'Carga People'!AK$2,0))</f>
        <v>0</v>
      </c>
      <c r="AL202" s="140">
        <f>IF(ISERROR(VLOOKUP($C202,'LINHA 4'!$C$6:$BM$75,'Carga People'!AL$2,0)),0,VLOOKUP($C202,'LINHA 4'!$C$6:$BM$75,'Carga People'!AL$2,0))+IF(ISERROR(VLOOKUP($C202,'LINHA 5'!$C$6:$BM$145,'Carga People'!AL$2,0)),0,VLOOKUP($C202,'LINHA 5'!$C$6:$BM$145,'Carga People'!AL$2,0))</f>
        <v>0</v>
      </c>
      <c r="AM202" s="140">
        <f>IF(ISERROR(VLOOKUP($C202,'LINHA 4'!$C$6:$BM$75,'Carga People'!AM$2,0)),0,VLOOKUP($C202,'LINHA 4'!$C$6:$BM$75,'Carga People'!AM$2,0))+IF(ISERROR(VLOOKUP($C202,'LINHA 5'!$C$6:$BM$145,'Carga People'!AM$2,0)),0,VLOOKUP($C202,'LINHA 5'!$C$6:$BM$145,'Carga People'!AM$2,0))</f>
        <v>0</v>
      </c>
      <c r="AN202" s="140">
        <f>IF(ISERROR(VLOOKUP($C202,'LINHA 4'!$C$6:$BM$75,'Carga People'!AN$2,0)),0,VLOOKUP($C202,'LINHA 4'!$C$6:$BM$75,'Carga People'!AN$2,0))+IF(ISERROR(VLOOKUP($C202,'LINHA 5'!$C$6:$BM$145,'Carga People'!AN$2,0)),0,VLOOKUP($C202,'LINHA 5'!$C$6:$BM$145,'Carga People'!AN$2,0))</f>
        <v>0</v>
      </c>
      <c r="AO202" s="140">
        <f>IF(ISERROR(VLOOKUP($C202,'LINHA 4'!$C$6:$BM$75,'Carga People'!AO$2,0)),0,VLOOKUP($C202,'LINHA 4'!$C$6:$BM$75,'Carga People'!AO$2,0))+IF(ISERROR(VLOOKUP($C202,'LINHA 5'!$C$6:$BM$145,'Carga People'!AO$2,0)),0,VLOOKUP($C202,'LINHA 5'!$C$6:$BM$145,'Carga People'!AO$2,0))</f>
        <v>0</v>
      </c>
      <c r="AP202" s="140">
        <f>IF(ISERROR(VLOOKUP($C202,'LINHA 4'!$C$6:$BM$75,'Carga People'!AP$2,0)),0,VLOOKUP($C202,'LINHA 4'!$C$6:$BM$75,'Carga People'!AP$2,0))+IF(ISERROR(VLOOKUP($C202,'LINHA 5'!$C$6:$BM$145,'Carga People'!AP$2,0)),0,VLOOKUP($C202,'LINHA 5'!$C$6:$BM$145,'Carga People'!AP$2,0))</f>
        <v>0</v>
      </c>
      <c r="AQ202" s="140">
        <f>IF(ISERROR(VLOOKUP($C202,'LINHA 4'!$C$6:$BM$75,'Carga People'!AQ$2,0)),0,VLOOKUP($C202,'LINHA 4'!$C$6:$BM$75,'Carga People'!AQ$2,0))+IF(ISERROR(VLOOKUP($C202,'LINHA 5'!$C$6:$BM$145,'Carga People'!AQ$2,0)),0,VLOOKUP($C202,'LINHA 5'!$C$6:$BM$145,'Carga People'!AQ$2,0))</f>
        <v>0</v>
      </c>
      <c r="AR202" s="140">
        <f>IF(ISERROR(VLOOKUP($C202,'LINHA 4'!$C$6:$BM$75,'Carga People'!AR$2,0)),0,VLOOKUP($C202,'LINHA 4'!$C$6:$BM$75,'Carga People'!AR$2,0))+IF(ISERROR(VLOOKUP($C202,'LINHA 5'!$C$6:$BM$145,'Carga People'!AR$2,0)),0,VLOOKUP($C202,'LINHA 5'!$C$6:$BM$145,'Carga People'!AR$2,0))</f>
        <v>0</v>
      </c>
      <c r="AS202" s="140">
        <f>IF(ISERROR(VLOOKUP($C202,'LINHA 4'!$C$6:$BM$75,'Carga People'!AS$2,0)),0,VLOOKUP($C202,'LINHA 4'!$C$6:$BM$75,'Carga People'!AS$2,0))+IF(ISERROR(VLOOKUP($C202,'LINHA 5'!$C$6:$BM$145,'Carga People'!AS$2,0)),0,VLOOKUP($C202,'LINHA 5'!$C$6:$BM$145,'Carga People'!AS$2,0))</f>
        <v>0</v>
      </c>
      <c r="AT202" s="140">
        <f t="array" ref="AT202">IF(ISERROR(VLOOKUP($C202,'LINHA 4'!$C$6:$BM$52,'Carga People'!AT$2,0)),0,VLOOKUP($C202,'LINHA 4'!$C$6:$BM$52,'Carga People'!AT$2,0))</f>
        <v>0</v>
      </c>
      <c r="AU202" s="367">
        <f t="shared" si="26"/>
        <v>0</v>
      </c>
      <c r="AV202" s="780" t="str">
        <f t="shared" si="25"/>
        <v/>
      </c>
      <c r="AW202" s="90">
        <f>IF(D202="","",VLOOKUP(D202,MI_ME!$D$5:$AQ$336,39,0))</f>
        <v>0</v>
      </c>
      <c r="AX202" s="660"/>
    </row>
    <row r="203" spans="1:50" ht="18" customHeight="1" x14ac:dyDescent="0.3">
      <c r="A203" s="1792"/>
      <c r="B203" s="342" t="s">
        <v>317</v>
      </c>
      <c r="C203" s="342" t="s">
        <v>406</v>
      </c>
      <c r="D203" s="771" t="str">
        <f>LEFT(C203,11)</f>
        <v>63052TBA006</v>
      </c>
      <c r="E203" s="1459" t="s">
        <v>839</v>
      </c>
      <c r="F203" s="342" t="s">
        <v>15</v>
      </c>
      <c r="G203" s="136"/>
      <c r="H203" s="137"/>
      <c r="I203" s="138"/>
      <c r="J203" s="139">
        <f>IF(ISERROR(VLOOKUP($C203,'LINHA 4'!$C$6:$BM$75,'Carga People'!J$2,0)),0,VLOOKUP($C203,'LINHA 4'!$C$6:$BM$75,'Carga People'!J$2,0))+IF(ISERROR(VLOOKUP($C203,'LINHA 5'!$C$6:$BM$145,'Carga People'!J$2,0)),0,VLOOKUP($C203,'LINHA 5'!$C$6:$BM$145,'Carga People'!J$2,0))</f>
        <v>0</v>
      </c>
      <c r="K203" s="140">
        <f>IF(ISERROR(VLOOKUP($C203,'LINHA 4'!$C$6:$BM$75,'Carga People'!K$2,0)),0,VLOOKUP($C203,'LINHA 4'!$C$6:$BM$75,'Carga People'!K$2,0))+IF(ISERROR(VLOOKUP($C203,'LINHA 5'!$C$6:$BM$145,'Carga People'!K$2,0)),0,VLOOKUP($C203,'LINHA 5'!$C$6:$BM$145,'Carga People'!K$2,0))</f>
        <v>0</v>
      </c>
      <c r="L203" s="140">
        <f>IF(ISERROR(VLOOKUP($C203,'LINHA 4'!$C$6:$BM$75,'Carga People'!L$2,0)),0,VLOOKUP($C203,'LINHA 4'!$C$6:$BM$75,'Carga People'!L$2,0))+IF(ISERROR(VLOOKUP($C203,'LINHA 5'!$C$6:$BM$145,'Carga People'!L$2,0)),0,VLOOKUP($C203,'LINHA 5'!$C$6:$BM$145,'Carga People'!L$2,0))</f>
        <v>0</v>
      </c>
      <c r="M203" s="140">
        <f>IF(ISERROR(VLOOKUP($C203,'LINHA 4'!$C$6:$BM$75,'Carga People'!M$2,0)),0,VLOOKUP($C203,'LINHA 4'!$C$6:$BM$75,'Carga People'!M$2,0))+IF(ISERROR(VLOOKUP($C203,'LINHA 5'!$C$6:$BM$145,'Carga People'!M$2,0)),0,VLOOKUP($C203,'LINHA 5'!$C$6:$BM$145,'Carga People'!M$2,0))</f>
        <v>0</v>
      </c>
      <c r="N203" s="140">
        <f>IF(ISERROR(VLOOKUP($C203,'LINHA 4'!$C$6:$BM$75,'Carga People'!N$2,0)),0,VLOOKUP($C203,'LINHA 4'!$C$6:$BM$75,'Carga People'!N$2,0))+IF(ISERROR(VLOOKUP($C203,'LINHA 5'!$C$6:$BM$145,'Carga People'!N$2,0)),0,VLOOKUP($C203,'LINHA 5'!$C$6:$BM$145,'Carga People'!N$2,0))</f>
        <v>0</v>
      </c>
      <c r="O203" s="140">
        <f>IF(ISERROR(VLOOKUP($C203,'LINHA 4'!$C$6:$BM$75,'Carga People'!O$2,0)),0,VLOOKUP($C203,'LINHA 4'!$C$6:$BM$75,'Carga People'!O$2,0))+IF(ISERROR(VLOOKUP($C203,'LINHA 5'!$C$6:$BM$145,'Carga People'!O$2,0)),0,VLOOKUP($C203,'LINHA 5'!$C$6:$BM$145,'Carga People'!O$2,0))</f>
        <v>0</v>
      </c>
      <c r="P203" s="140">
        <f>IF(ISERROR(VLOOKUP($C203,'LINHA 4'!$C$6:$BM$75,'Carga People'!P$2,0)),0,VLOOKUP($C203,'LINHA 4'!$C$6:$BM$75,'Carga People'!P$2,0))+IF(ISERROR(VLOOKUP($C203,'LINHA 5'!$C$6:$BM$145,'Carga People'!P$2,0)),0,VLOOKUP($C203,'LINHA 5'!$C$6:$BM$145,'Carga People'!P$2,0))</f>
        <v>0</v>
      </c>
      <c r="Q203" s="140">
        <f>IF(ISERROR(VLOOKUP($C203,'LINHA 4'!$C$6:$BM$75,'Carga People'!Q$2,0)),0,VLOOKUP($C203,'LINHA 4'!$C$6:$BM$75,'Carga People'!Q$2,0))+IF(ISERROR(VLOOKUP($C203,'LINHA 5'!$C$6:$BM$145,'Carga People'!Q$2,0)),0,VLOOKUP($C203,'LINHA 5'!$C$6:$BM$145,'Carga People'!Q$2,0))</f>
        <v>0</v>
      </c>
      <c r="R203" s="140">
        <f>IF(ISERROR(VLOOKUP($C203,'LINHA 4'!$C$6:$BM$75,'Carga People'!R$2,0)),0,VLOOKUP($C203,'LINHA 4'!$C$6:$BM$75,'Carga People'!R$2,0))+IF(ISERROR(VLOOKUP($C203,'LINHA 5'!$C$6:$BM$145,'Carga People'!R$2,0)),0,VLOOKUP($C203,'LINHA 5'!$C$6:$BM$145,'Carga People'!R$2,0))</f>
        <v>0</v>
      </c>
      <c r="S203" s="140">
        <f>IF(ISERROR(VLOOKUP($C203,'LINHA 4'!$C$6:$BM$75,'Carga People'!S$2,0)),0,VLOOKUP($C203,'LINHA 4'!$C$6:$BM$75,'Carga People'!S$2,0))+IF(ISERROR(VLOOKUP($C203,'LINHA 5'!$C$6:$BM$145,'Carga People'!S$2,0)),0,VLOOKUP($C203,'LINHA 5'!$C$6:$BM$145,'Carga People'!S$2,0))</f>
        <v>0</v>
      </c>
      <c r="T203" s="140">
        <f>IF(ISERROR(VLOOKUP($C203,'LINHA 4'!$C$6:$BM$75,'Carga People'!T$2,0)),0,VLOOKUP($C203,'LINHA 4'!$C$6:$BM$75,'Carga People'!T$2,0))+IF(ISERROR(VLOOKUP($C203,'LINHA 5'!$C$6:$BM$145,'Carga People'!T$2,0)),0,VLOOKUP($C203,'LINHA 5'!$C$6:$BM$145,'Carga People'!T$2,0))</f>
        <v>0</v>
      </c>
      <c r="U203" s="140">
        <f>IF(ISERROR(VLOOKUP($C203,'LINHA 4'!$C$6:$BM$75,'Carga People'!U$2,0)),0,VLOOKUP($C203,'LINHA 4'!$C$6:$BM$75,'Carga People'!U$2,0))+IF(ISERROR(VLOOKUP($C203,'LINHA 5'!$C$6:$BM$145,'Carga People'!U$2,0)),0,VLOOKUP($C203,'LINHA 5'!$C$6:$BM$145,'Carga People'!U$2,0))</f>
        <v>0</v>
      </c>
      <c r="V203" s="140">
        <f>IF(ISERROR(VLOOKUP($C203,'LINHA 4'!$C$6:$BM$75,'Carga People'!V$2,0)),0,VLOOKUP($C203,'LINHA 4'!$C$6:$BM$75,'Carga People'!V$2,0))+IF(ISERROR(VLOOKUP($C203,'LINHA 5'!$C$6:$BM$145,'Carga People'!V$2,0)),0,VLOOKUP($C203,'LINHA 5'!$C$6:$BM$145,'Carga People'!V$2,0))</f>
        <v>0</v>
      </c>
      <c r="W203" s="140">
        <f>IF(ISERROR(VLOOKUP($C203,'LINHA 4'!$C$6:$BM$75,'Carga People'!W$2,0)),0,VLOOKUP($C203,'LINHA 4'!$C$6:$BM$75,'Carga People'!W$2,0))+IF(ISERROR(VLOOKUP($C203,'LINHA 5'!$C$6:$BM$145,'Carga People'!W$2,0)),0,VLOOKUP($C203,'LINHA 5'!$C$6:$BM$145,'Carga People'!W$2,0))</f>
        <v>0</v>
      </c>
      <c r="X203" s="140">
        <f>IF(ISERROR(VLOOKUP($C203,'LINHA 4'!$C$6:$BM$75,'Carga People'!X$2,0)),0,VLOOKUP($C203,'LINHA 4'!$C$6:$BM$75,'Carga People'!X$2,0))+IF(ISERROR(VLOOKUP($C203,'LINHA 5'!$C$6:$BM$145,'Carga People'!X$2,0)),0,VLOOKUP($C203,'LINHA 5'!$C$6:$BM$145,'Carga People'!X$2,0))</f>
        <v>0</v>
      </c>
      <c r="Y203" s="140">
        <f>IF(ISERROR(VLOOKUP($C203,'LINHA 4'!$C$6:$BM$75,'Carga People'!Y$2,0)),0,VLOOKUP($C203,'LINHA 4'!$C$6:$BM$75,'Carga People'!Y$2,0))+IF(ISERROR(VLOOKUP($C203,'LINHA 5'!$C$6:$BM$145,'Carga People'!Y$2,0)),0,VLOOKUP($C203,'LINHA 5'!$C$6:$BM$145,'Carga People'!Y$2,0))</f>
        <v>0</v>
      </c>
      <c r="Z203" s="140">
        <f>IF(ISERROR(VLOOKUP($C203,'LINHA 4'!$C$6:$BM$75,'Carga People'!Z$2,0)),0,VLOOKUP($C203,'LINHA 4'!$C$6:$BM$75,'Carga People'!Z$2,0))+IF(ISERROR(VLOOKUP($C203,'LINHA 5'!$C$6:$BM$145,'Carga People'!Z$2,0)),0,VLOOKUP($C203,'LINHA 5'!$C$6:$BM$145,'Carga People'!Z$2,0))</f>
        <v>0</v>
      </c>
      <c r="AA203" s="140">
        <f>IF(ISERROR(VLOOKUP($C203,'LINHA 4'!$C$6:$BM$75,'Carga People'!AA$2,0)),0,VLOOKUP($C203,'LINHA 4'!$C$6:$BM$75,'Carga People'!AA$2,0))+IF(ISERROR(VLOOKUP($C203,'LINHA 5'!$C$6:$BM$145,'Carga People'!AA$2,0)),0,VLOOKUP($C203,'LINHA 5'!$C$6:$BM$145,'Carga People'!AA$2,0))</f>
        <v>0</v>
      </c>
      <c r="AB203" s="140">
        <f>IF(ISERROR(VLOOKUP($C203,'LINHA 4'!$C$6:$BM$75,'Carga People'!AB$2,0)),0,VLOOKUP($C203,'LINHA 4'!$C$6:$BM$75,'Carga People'!AB$2,0))+IF(ISERROR(VLOOKUP($C203,'LINHA 5'!$C$6:$BM$145,'Carga People'!AB$2,0)),0,VLOOKUP($C203,'LINHA 5'!$C$6:$BM$145,'Carga People'!AB$2,0))</f>
        <v>0</v>
      </c>
      <c r="AC203" s="140">
        <f>IF(ISERROR(VLOOKUP($C203,'LINHA 4'!$C$6:$BM$75,'Carga People'!AC$2,0)),0,VLOOKUP($C203,'LINHA 4'!$C$6:$BM$75,'Carga People'!AC$2,0))+IF(ISERROR(VLOOKUP($C203,'LINHA 5'!$C$6:$BM$145,'Carga People'!AC$2,0)),0,VLOOKUP($C203,'LINHA 5'!$C$6:$BM$145,'Carga People'!AC$2,0))</f>
        <v>0</v>
      </c>
      <c r="AD203" s="140">
        <f>IF(ISERROR(VLOOKUP($C203,'LINHA 4'!$C$6:$BM$75,'Carga People'!AD$2,0)),0,VLOOKUP($C203,'LINHA 4'!$C$6:$BM$75,'Carga People'!AD$2,0))+IF(ISERROR(VLOOKUP($C203,'LINHA 5'!$C$6:$BM$145,'Carga People'!AD$2,0)),0,VLOOKUP($C203,'LINHA 5'!$C$6:$BM$145,'Carga People'!AD$2,0))</f>
        <v>0</v>
      </c>
      <c r="AE203" s="140">
        <f>IF(ISERROR(VLOOKUP($C203,'LINHA 4'!$C$6:$BM$75,'Carga People'!AE$2,0)),0,VLOOKUP($C203,'LINHA 4'!$C$6:$BM$75,'Carga People'!AE$2,0))+IF(ISERROR(VLOOKUP($C203,'LINHA 5'!$C$6:$BM$145,'Carga People'!AE$2,0)),0,VLOOKUP($C203,'LINHA 5'!$C$6:$BM$145,'Carga People'!AE$2,0))</f>
        <v>0</v>
      </c>
      <c r="AF203" s="140">
        <f>IF(ISERROR(VLOOKUP($C203,'LINHA 4'!$C$6:$BM$75,'Carga People'!AF$2,0)),0,VLOOKUP($C203,'LINHA 4'!$C$6:$BM$75,'Carga People'!AF$2,0))+IF(ISERROR(VLOOKUP($C203,'LINHA 5'!$C$6:$BM$145,'Carga People'!AF$2,0)),0,VLOOKUP($C203,'LINHA 5'!$C$6:$BM$145,'Carga People'!AF$2,0))</f>
        <v>0</v>
      </c>
      <c r="AG203" s="140">
        <f>IF(ISERROR(VLOOKUP($C203,'LINHA 4'!$C$6:$BM$75,'Carga People'!AG$2,0)),0,VLOOKUP($C203,'LINHA 4'!$C$6:$BM$75,'Carga People'!AG$2,0))+IF(ISERROR(VLOOKUP($C203,'LINHA 5'!$C$6:$BM$145,'Carga People'!AG$2,0)),0,VLOOKUP($C203,'LINHA 5'!$C$6:$BM$145,'Carga People'!AG$2,0))</f>
        <v>0</v>
      </c>
      <c r="AH203" s="140">
        <f>IF(ISERROR(VLOOKUP($C203,'LINHA 4'!$C$6:$BM$75,'Carga People'!AH$2,0)),0,VLOOKUP($C203,'LINHA 4'!$C$6:$BM$75,'Carga People'!AH$2,0))+IF(ISERROR(VLOOKUP($C203,'LINHA 5'!$C$6:$BM$145,'Carga People'!AH$2,0)),0,VLOOKUP($C203,'LINHA 5'!$C$6:$BM$145,'Carga People'!AH$2,0))</f>
        <v>0</v>
      </c>
      <c r="AI203" s="140">
        <f>IF(ISERROR(VLOOKUP($C203,'LINHA 4'!$C$6:$BM$75,'Carga People'!AI$2,0)),0,VLOOKUP($C203,'LINHA 4'!$C$6:$BM$75,'Carga People'!AI$2,0))+IF(ISERROR(VLOOKUP($C203,'LINHA 5'!$C$6:$BM$145,'Carga People'!AI$2,0)),0,VLOOKUP($C203,'LINHA 5'!$C$6:$BM$145,'Carga People'!AI$2,0))</f>
        <v>0</v>
      </c>
      <c r="AJ203" s="140">
        <f>IF(ISERROR(VLOOKUP($C203,'LINHA 4'!$C$6:$BM$75,'Carga People'!AJ$2,0)),0,VLOOKUP($C203,'LINHA 4'!$C$6:$BM$75,'Carga People'!AJ$2,0))+IF(ISERROR(VLOOKUP($C203,'LINHA 5'!$C$6:$BM$145,'Carga People'!AJ$2,0)),0,VLOOKUP($C203,'LINHA 5'!$C$6:$BM$145,'Carga People'!AJ$2,0))</f>
        <v>0</v>
      </c>
      <c r="AK203" s="140">
        <f>IF(ISERROR(VLOOKUP($C203,'LINHA 4'!$C$6:$BM$75,'Carga People'!AK$2,0)),0,VLOOKUP($C203,'LINHA 4'!$C$6:$BM$75,'Carga People'!AK$2,0))+IF(ISERROR(VLOOKUP($C203,'LINHA 5'!$C$6:$BM$145,'Carga People'!AK$2,0)),0,VLOOKUP($C203,'LINHA 5'!$C$6:$BM$145,'Carga People'!AK$2,0))</f>
        <v>0</v>
      </c>
      <c r="AL203" s="140">
        <f>IF(ISERROR(VLOOKUP($C203,'LINHA 4'!$C$6:$BM$75,'Carga People'!AL$2,0)),0,VLOOKUP($C203,'LINHA 4'!$C$6:$BM$75,'Carga People'!AL$2,0))+IF(ISERROR(VLOOKUP($C203,'LINHA 5'!$C$6:$BM$145,'Carga People'!AL$2,0)),0,VLOOKUP($C203,'LINHA 5'!$C$6:$BM$145,'Carga People'!AL$2,0))</f>
        <v>0</v>
      </c>
      <c r="AM203" s="140">
        <f>IF(ISERROR(VLOOKUP($C203,'LINHA 4'!$C$6:$BM$75,'Carga People'!AM$2,0)),0,VLOOKUP($C203,'LINHA 4'!$C$6:$BM$75,'Carga People'!AM$2,0))+IF(ISERROR(VLOOKUP($C203,'LINHA 5'!$C$6:$BM$145,'Carga People'!AM$2,0)),0,VLOOKUP($C203,'LINHA 5'!$C$6:$BM$145,'Carga People'!AM$2,0))</f>
        <v>0</v>
      </c>
      <c r="AN203" s="140">
        <f>IF(ISERROR(VLOOKUP($C203,'LINHA 4'!$C$6:$BM$75,'Carga People'!AN$2,0)),0,VLOOKUP($C203,'LINHA 4'!$C$6:$BM$75,'Carga People'!AN$2,0))+IF(ISERROR(VLOOKUP($C203,'LINHA 5'!$C$6:$BM$145,'Carga People'!AN$2,0)),0,VLOOKUP($C203,'LINHA 5'!$C$6:$BM$145,'Carga People'!AN$2,0))</f>
        <v>0</v>
      </c>
      <c r="AO203" s="140">
        <f>IF(ISERROR(VLOOKUP($C203,'LINHA 4'!$C$6:$BM$75,'Carga People'!AO$2,0)),0,VLOOKUP($C203,'LINHA 4'!$C$6:$BM$75,'Carga People'!AO$2,0))+IF(ISERROR(VLOOKUP($C203,'LINHA 5'!$C$6:$BM$145,'Carga People'!AO$2,0)),0,VLOOKUP($C203,'LINHA 5'!$C$6:$BM$145,'Carga People'!AO$2,0))</f>
        <v>0</v>
      </c>
      <c r="AP203" s="140">
        <f>IF(ISERROR(VLOOKUP($C203,'LINHA 4'!$C$6:$BM$75,'Carga People'!AP$2,0)),0,VLOOKUP($C203,'LINHA 4'!$C$6:$BM$75,'Carga People'!AP$2,0))+IF(ISERROR(VLOOKUP($C203,'LINHA 5'!$C$6:$BM$145,'Carga People'!AP$2,0)),0,VLOOKUP($C203,'LINHA 5'!$C$6:$BM$145,'Carga People'!AP$2,0))</f>
        <v>0</v>
      </c>
      <c r="AQ203" s="140">
        <f>IF(ISERROR(VLOOKUP($C203,'LINHA 4'!$C$6:$BM$75,'Carga People'!AQ$2,0)),0,VLOOKUP($C203,'LINHA 4'!$C$6:$BM$75,'Carga People'!AQ$2,0))+IF(ISERROR(VLOOKUP($C203,'LINHA 5'!$C$6:$BM$145,'Carga People'!AQ$2,0)),0,VLOOKUP($C203,'LINHA 5'!$C$6:$BM$145,'Carga People'!AQ$2,0))</f>
        <v>0</v>
      </c>
      <c r="AR203" s="140">
        <f>IF(ISERROR(VLOOKUP($C203,'LINHA 4'!$C$6:$BM$75,'Carga People'!AR$2,0)),0,VLOOKUP($C203,'LINHA 4'!$C$6:$BM$75,'Carga People'!AR$2,0))+IF(ISERROR(VLOOKUP($C203,'LINHA 5'!$C$6:$BM$145,'Carga People'!AR$2,0)),0,VLOOKUP($C203,'LINHA 5'!$C$6:$BM$145,'Carga People'!AR$2,0))</f>
        <v>0</v>
      </c>
      <c r="AS203" s="140">
        <f>IF(ISERROR(VLOOKUP($C203,'LINHA 4'!$C$6:$BM$75,'Carga People'!AS$2,0)),0,VLOOKUP($C203,'LINHA 4'!$C$6:$BM$75,'Carga People'!AS$2,0))+IF(ISERROR(VLOOKUP($C203,'LINHA 5'!$C$6:$BM$145,'Carga People'!AS$2,0)),0,VLOOKUP($C203,'LINHA 5'!$C$6:$BM$145,'Carga People'!AS$2,0))</f>
        <v>0</v>
      </c>
      <c r="AT203" s="140">
        <f t="array" ref="AT203">IF(ISERROR(VLOOKUP($C203,'LINHA 4'!$C$6:$BM$52,'Carga People'!AT$2,0)),0,VLOOKUP($C203,'LINHA 4'!$C$6:$BM$52,'Carga People'!AT$2,0))</f>
        <v>0</v>
      </c>
      <c r="AU203" s="367">
        <f t="shared" si="26"/>
        <v>0</v>
      </c>
      <c r="AV203" s="780" t="str">
        <f t="shared" si="25"/>
        <v/>
      </c>
      <c r="AW203" s="90">
        <f>IF(D203="","",VLOOKUP(D203,MI_ME!$D$5:$AQ$336,39,0))</f>
        <v>0</v>
      </c>
      <c r="AX203" s="660"/>
    </row>
    <row r="204" spans="1:50" ht="18" customHeight="1" x14ac:dyDescent="0.3">
      <c r="A204" s="1792"/>
      <c r="B204" s="342" t="s">
        <v>318</v>
      </c>
      <c r="C204" s="342" t="s">
        <v>405</v>
      </c>
      <c r="D204" s="771" t="str">
        <f>LEFT(C204,11)</f>
        <v>63052TBA089</v>
      </c>
      <c r="E204" s="1459" t="s">
        <v>838</v>
      </c>
      <c r="F204" s="153" t="s">
        <v>15</v>
      </c>
      <c r="G204" s="136"/>
      <c r="H204" s="137"/>
      <c r="I204" s="138"/>
      <c r="J204" s="139">
        <f>IF(ISERROR(VLOOKUP($C204,'LINHA 4'!$C$6:$BM$75,'Carga People'!J$2,0)),0,VLOOKUP($C204,'LINHA 4'!$C$6:$BM$75,'Carga People'!J$2,0))+IF(ISERROR(VLOOKUP($C204,'LINHA 5'!$C$6:$BM$145,'Carga People'!J$2,0)),0,VLOOKUP($C204,'LINHA 5'!$C$6:$BM$145,'Carga People'!J$2,0))</f>
        <v>0</v>
      </c>
      <c r="K204" s="140">
        <f>IF(ISERROR(VLOOKUP($C204,'LINHA 4'!$C$6:$BM$75,'Carga People'!K$2,0)),0,VLOOKUP($C204,'LINHA 4'!$C$6:$BM$75,'Carga People'!K$2,0))+IF(ISERROR(VLOOKUP($C204,'LINHA 5'!$C$6:$BM$145,'Carga People'!K$2,0)),0,VLOOKUP($C204,'LINHA 5'!$C$6:$BM$145,'Carga People'!K$2,0))</f>
        <v>0</v>
      </c>
      <c r="L204" s="140">
        <f>IF(ISERROR(VLOOKUP($C204,'LINHA 4'!$C$6:$BM$75,'Carga People'!L$2,0)),0,VLOOKUP($C204,'LINHA 4'!$C$6:$BM$75,'Carga People'!L$2,0))+IF(ISERROR(VLOOKUP($C204,'LINHA 5'!$C$6:$BM$145,'Carga People'!L$2,0)),0,VLOOKUP($C204,'LINHA 5'!$C$6:$BM$145,'Carga People'!L$2,0))</f>
        <v>0</v>
      </c>
      <c r="M204" s="140">
        <f>IF(ISERROR(VLOOKUP($C204,'LINHA 4'!$C$6:$BM$75,'Carga People'!M$2,0)),0,VLOOKUP($C204,'LINHA 4'!$C$6:$BM$75,'Carga People'!M$2,0))+IF(ISERROR(VLOOKUP($C204,'LINHA 5'!$C$6:$BM$145,'Carga People'!M$2,0)),0,VLOOKUP($C204,'LINHA 5'!$C$6:$BM$145,'Carga People'!M$2,0))</f>
        <v>0</v>
      </c>
      <c r="N204" s="140">
        <f>IF(ISERROR(VLOOKUP($C204,'LINHA 4'!$C$6:$BM$75,'Carga People'!N$2,0)),0,VLOOKUP($C204,'LINHA 4'!$C$6:$BM$75,'Carga People'!N$2,0))+IF(ISERROR(VLOOKUP($C204,'LINHA 5'!$C$6:$BM$145,'Carga People'!N$2,0)),0,VLOOKUP($C204,'LINHA 5'!$C$6:$BM$145,'Carga People'!N$2,0))</f>
        <v>0</v>
      </c>
      <c r="O204" s="140">
        <f>IF(ISERROR(VLOOKUP($C204,'LINHA 4'!$C$6:$BM$75,'Carga People'!O$2,0)),0,VLOOKUP($C204,'LINHA 4'!$C$6:$BM$75,'Carga People'!O$2,0))+IF(ISERROR(VLOOKUP($C204,'LINHA 5'!$C$6:$BM$145,'Carga People'!O$2,0)),0,VLOOKUP($C204,'LINHA 5'!$C$6:$BM$145,'Carga People'!O$2,0))</f>
        <v>0</v>
      </c>
      <c r="P204" s="140">
        <f>IF(ISERROR(VLOOKUP($C204,'LINHA 4'!$C$6:$BM$75,'Carga People'!P$2,0)),0,VLOOKUP($C204,'LINHA 4'!$C$6:$BM$75,'Carga People'!P$2,0))+IF(ISERROR(VLOOKUP($C204,'LINHA 5'!$C$6:$BM$145,'Carga People'!P$2,0)),0,VLOOKUP($C204,'LINHA 5'!$C$6:$BM$145,'Carga People'!P$2,0))</f>
        <v>0</v>
      </c>
      <c r="Q204" s="140">
        <f>IF(ISERROR(VLOOKUP($C204,'LINHA 4'!$C$6:$BM$75,'Carga People'!Q$2,0)),0,VLOOKUP($C204,'LINHA 4'!$C$6:$BM$75,'Carga People'!Q$2,0))+IF(ISERROR(VLOOKUP($C204,'LINHA 5'!$C$6:$BM$145,'Carga People'!Q$2,0)),0,VLOOKUP($C204,'LINHA 5'!$C$6:$BM$145,'Carga People'!Q$2,0))</f>
        <v>0</v>
      </c>
      <c r="R204" s="140">
        <f>IF(ISERROR(VLOOKUP($C204,'LINHA 4'!$C$6:$BM$75,'Carga People'!R$2,0)),0,VLOOKUP($C204,'LINHA 4'!$C$6:$BM$75,'Carga People'!R$2,0))+IF(ISERROR(VLOOKUP($C204,'LINHA 5'!$C$6:$BM$145,'Carga People'!R$2,0)),0,VLOOKUP($C204,'LINHA 5'!$C$6:$BM$145,'Carga People'!R$2,0))</f>
        <v>0</v>
      </c>
      <c r="S204" s="140">
        <f>IF(ISERROR(VLOOKUP($C204,'LINHA 4'!$C$6:$BM$75,'Carga People'!S$2,0)),0,VLOOKUP($C204,'LINHA 4'!$C$6:$BM$75,'Carga People'!S$2,0))+IF(ISERROR(VLOOKUP($C204,'LINHA 5'!$C$6:$BM$145,'Carga People'!S$2,0)),0,VLOOKUP($C204,'LINHA 5'!$C$6:$BM$145,'Carga People'!S$2,0))</f>
        <v>0</v>
      </c>
      <c r="T204" s="140">
        <f>IF(ISERROR(VLOOKUP($C204,'LINHA 4'!$C$6:$BM$75,'Carga People'!T$2,0)),0,VLOOKUP($C204,'LINHA 4'!$C$6:$BM$75,'Carga People'!T$2,0))+IF(ISERROR(VLOOKUP($C204,'LINHA 5'!$C$6:$BM$145,'Carga People'!T$2,0)),0,VLOOKUP($C204,'LINHA 5'!$C$6:$BM$145,'Carga People'!T$2,0))</f>
        <v>0</v>
      </c>
      <c r="U204" s="140">
        <f>IF(ISERROR(VLOOKUP($C204,'LINHA 4'!$C$6:$BM$75,'Carga People'!U$2,0)),0,VLOOKUP($C204,'LINHA 4'!$C$6:$BM$75,'Carga People'!U$2,0))+IF(ISERROR(VLOOKUP($C204,'LINHA 5'!$C$6:$BM$145,'Carga People'!U$2,0)),0,VLOOKUP($C204,'LINHA 5'!$C$6:$BM$145,'Carga People'!U$2,0))</f>
        <v>0</v>
      </c>
      <c r="V204" s="140">
        <f>IF(ISERROR(VLOOKUP($C204,'LINHA 4'!$C$6:$BM$75,'Carga People'!V$2,0)),0,VLOOKUP($C204,'LINHA 4'!$C$6:$BM$75,'Carga People'!V$2,0))+IF(ISERROR(VLOOKUP($C204,'LINHA 5'!$C$6:$BM$145,'Carga People'!V$2,0)),0,VLOOKUP($C204,'LINHA 5'!$C$6:$BM$145,'Carga People'!V$2,0))</f>
        <v>0</v>
      </c>
      <c r="W204" s="140">
        <f>IF(ISERROR(VLOOKUP($C204,'LINHA 4'!$C$6:$BM$75,'Carga People'!W$2,0)),0,VLOOKUP($C204,'LINHA 4'!$C$6:$BM$75,'Carga People'!W$2,0))+IF(ISERROR(VLOOKUP($C204,'LINHA 5'!$C$6:$BM$145,'Carga People'!W$2,0)),0,VLOOKUP($C204,'LINHA 5'!$C$6:$BM$145,'Carga People'!W$2,0))</f>
        <v>0</v>
      </c>
      <c r="X204" s="140">
        <f>IF(ISERROR(VLOOKUP($C204,'LINHA 4'!$C$6:$BM$75,'Carga People'!X$2,0)),0,VLOOKUP($C204,'LINHA 4'!$C$6:$BM$75,'Carga People'!X$2,0))+IF(ISERROR(VLOOKUP($C204,'LINHA 5'!$C$6:$BM$145,'Carga People'!X$2,0)),0,VLOOKUP($C204,'LINHA 5'!$C$6:$BM$145,'Carga People'!X$2,0))</f>
        <v>0</v>
      </c>
      <c r="Y204" s="140">
        <f>IF(ISERROR(VLOOKUP($C204,'LINHA 4'!$C$6:$BM$75,'Carga People'!Y$2,0)),0,VLOOKUP($C204,'LINHA 4'!$C$6:$BM$75,'Carga People'!Y$2,0))+IF(ISERROR(VLOOKUP($C204,'LINHA 5'!$C$6:$BM$145,'Carga People'!Y$2,0)),0,VLOOKUP($C204,'LINHA 5'!$C$6:$BM$145,'Carga People'!Y$2,0))</f>
        <v>0</v>
      </c>
      <c r="Z204" s="140">
        <f>IF(ISERROR(VLOOKUP($C204,'LINHA 4'!$C$6:$BM$75,'Carga People'!Z$2,0)),0,VLOOKUP($C204,'LINHA 4'!$C$6:$BM$75,'Carga People'!Z$2,0))+IF(ISERROR(VLOOKUP($C204,'LINHA 5'!$C$6:$BM$145,'Carga People'!Z$2,0)),0,VLOOKUP($C204,'LINHA 5'!$C$6:$BM$145,'Carga People'!Z$2,0))</f>
        <v>0</v>
      </c>
      <c r="AA204" s="140">
        <f>IF(ISERROR(VLOOKUP($C204,'LINHA 4'!$C$6:$BM$75,'Carga People'!AA$2,0)),0,VLOOKUP($C204,'LINHA 4'!$C$6:$BM$75,'Carga People'!AA$2,0))+IF(ISERROR(VLOOKUP($C204,'LINHA 5'!$C$6:$BM$145,'Carga People'!AA$2,0)),0,VLOOKUP($C204,'LINHA 5'!$C$6:$BM$145,'Carga People'!AA$2,0))</f>
        <v>0</v>
      </c>
      <c r="AB204" s="140">
        <f>IF(ISERROR(VLOOKUP($C204,'LINHA 4'!$C$6:$BM$75,'Carga People'!AB$2,0)),0,VLOOKUP($C204,'LINHA 4'!$C$6:$BM$75,'Carga People'!AB$2,0))+IF(ISERROR(VLOOKUP($C204,'LINHA 5'!$C$6:$BM$145,'Carga People'!AB$2,0)),0,VLOOKUP($C204,'LINHA 5'!$C$6:$BM$145,'Carga People'!AB$2,0))</f>
        <v>0</v>
      </c>
      <c r="AC204" s="140">
        <f>IF(ISERROR(VLOOKUP($C204,'LINHA 4'!$C$6:$BM$75,'Carga People'!AC$2,0)),0,VLOOKUP($C204,'LINHA 4'!$C$6:$BM$75,'Carga People'!AC$2,0))+IF(ISERROR(VLOOKUP($C204,'LINHA 5'!$C$6:$BM$145,'Carga People'!AC$2,0)),0,VLOOKUP($C204,'LINHA 5'!$C$6:$BM$145,'Carga People'!AC$2,0))</f>
        <v>0</v>
      </c>
      <c r="AD204" s="140">
        <f>IF(ISERROR(VLOOKUP($C204,'LINHA 4'!$C$6:$BM$75,'Carga People'!AD$2,0)),0,VLOOKUP($C204,'LINHA 4'!$C$6:$BM$75,'Carga People'!AD$2,0))+IF(ISERROR(VLOOKUP($C204,'LINHA 5'!$C$6:$BM$145,'Carga People'!AD$2,0)),0,VLOOKUP($C204,'LINHA 5'!$C$6:$BM$145,'Carga People'!AD$2,0))</f>
        <v>0</v>
      </c>
      <c r="AE204" s="140">
        <f>IF(ISERROR(VLOOKUP($C204,'LINHA 4'!$C$6:$BM$75,'Carga People'!AE$2,0)),0,VLOOKUP($C204,'LINHA 4'!$C$6:$BM$75,'Carga People'!AE$2,0))+IF(ISERROR(VLOOKUP($C204,'LINHA 5'!$C$6:$BM$145,'Carga People'!AE$2,0)),0,VLOOKUP($C204,'LINHA 5'!$C$6:$BM$145,'Carga People'!AE$2,0))</f>
        <v>0</v>
      </c>
      <c r="AF204" s="140">
        <f>IF(ISERROR(VLOOKUP($C204,'LINHA 4'!$C$6:$BM$75,'Carga People'!AF$2,0)),0,VLOOKUP($C204,'LINHA 4'!$C$6:$BM$75,'Carga People'!AF$2,0))+IF(ISERROR(VLOOKUP($C204,'LINHA 5'!$C$6:$BM$145,'Carga People'!AF$2,0)),0,VLOOKUP($C204,'LINHA 5'!$C$6:$BM$145,'Carga People'!AF$2,0))</f>
        <v>0</v>
      </c>
      <c r="AG204" s="140">
        <f>IF(ISERROR(VLOOKUP($C204,'LINHA 4'!$C$6:$BM$75,'Carga People'!AG$2,0)),0,VLOOKUP($C204,'LINHA 4'!$C$6:$BM$75,'Carga People'!AG$2,0))+IF(ISERROR(VLOOKUP($C204,'LINHA 5'!$C$6:$BM$145,'Carga People'!AG$2,0)),0,VLOOKUP($C204,'LINHA 5'!$C$6:$BM$145,'Carga People'!AG$2,0))</f>
        <v>0</v>
      </c>
      <c r="AH204" s="140">
        <f>IF(ISERROR(VLOOKUP($C204,'LINHA 4'!$C$6:$BM$75,'Carga People'!AH$2,0)),0,VLOOKUP($C204,'LINHA 4'!$C$6:$BM$75,'Carga People'!AH$2,0))+IF(ISERROR(VLOOKUP($C204,'LINHA 5'!$C$6:$BM$145,'Carga People'!AH$2,0)),0,VLOOKUP($C204,'LINHA 5'!$C$6:$BM$145,'Carga People'!AH$2,0))</f>
        <v>0</v>
      </c>
      <c r="AI204" s="140">
        <f>IF(ISERROR(VLOOKUP($C204,'LINHA 4'!$C$6:$BM$75,'Carga People'!AI$2,0)),0,VLOOKUP($C204,'LINHA 4'!$C$6:$BM$75,'Carga People'!AI$2,0))+IF(ISERROR(VLOOKUP($C204,'LINHA 5'!$C$6:$BM$145,'Carga People'!AI$2,0)),0,VLOOKUP($C204,'LINHA 5'!$C$6:$BM$145,'Carga People'!AI$2,0))</f>
        <v>0</v>
      </c>
      <c r="AJ204" s="140">
        <f>IF(ISERROR(VLOOKUP($C204,'LINHA 4'!$C$6:$BM$75,'Carga People'!AJ$2,0)),0,VLOOKUP($C204,'LINHA 4'!$C$6:$BM$75,'Carga People'!AJ$2,0))+IF(ISERROR(VLOOKUP($C204,'LINHA 5'!$C$6:$BM$145,'Carga People'!AJ$2,0)),0,VLOOKUP($C204,'LINHA 5'!$C$6:$BM$145,'Carga People'!AJ$2,0))</f>
        <v>0</v>
      </c>
      <c r="AK204" s="140">
        <f>IF(ISERROR(VLOOKUP($C204,'LINHA 4'!$C$6:$BM$75,'Carga People'!AK$2,0)),0,VLOOKUP($C204,'LINHA 4'!$C$6:$BM$75,'Carga People'!AK$2,0))+IF(ISERROR(VLOOKUP($C204,'LINHA 5'!$C$6:$BM$145,'Carga People'!AK$2,0)),0,VLOOKUP($C204,'LINHA 5'!$C$6:$BM$145,'Carga People'!AK$2,0))</f>
        <v>0</v>
      </c>
      <c r="AL204" s="140">
        <f>IF(ISERROR(VLOOKUP($C204,'LINHA 4'!$C$6:$BM$75,'Carga People'!AL$2,0)),0,VLOOKUP($C204,'LINHA 4'!$C$6:$BM$75,'Carga People'!AL$2,0))+IF(ISERROR(VLOOKUP($C204,'LINHA 5'!$C$6:$BM$145,'Carga People'!AL$2,0)),0,VLOOKUP($C204,'LINHA 5'!$C$6:$BM$145,'Carga People'!AL$2,0))</f>
        <v>0</v>
      </c>
      <c r="AM204" s="140">
        <f>IF(ISERROR(VLOOKUP($C204,'LINHA 4'!$C$6:$BM$75,'Carga People'!AM$2,0)),0,VLOOKUP($C204,'LINHA 4'!$C$6:$BM$75,'Carga People'!AM$2,0))+IF(ISERROR(VLOOKUP($C204,'LINHA 5'!$C$6:$BM$145,'Carga People'!AM$2,0)),0,VLOOKUP($C204,'LINHA 5'!$C$6:$BM$145,'Carga People'!AM$2,0))</f>
        <v>0</v>
      </c>
      <c r="AN204" s="140">
        <f>IF(ISERROR(VLOOKUP($C204,'LINHA 4'!$C$6:$BM$75,'Carga People'!AN$2,0)),0,VLOOKUP($C204,'LINHA 4'!$C$6:$BM$75,'Carga People'!AN$2,0))+IF(ISERROR(VLOOKUP($C204,'LINHA 5'!$C$6:$BM$145,'Carga People'!AN$2,0)),0,VLOOKUP($C204,'LINHA 5'!$C$6:$BM$145,'Carga People'!AN$2,0))</f>
        <v>0</v>
      </c>
      <c r="AO204" s="140">
        <f>IF(ISERROR(VLOOKUP($C204,'LINHA 4'!$C$6:$BM$75,'Carga People'!AO$2,0)),0,VLOOKUP($C204,'LINHA 4'!$C$6:$BM$75,'Carga People'!AO$2,0))+IF(ISERROR(VLOOKUP($C204,'LINHA 5'!$C$6:$BM$145,'Carga People'!AO$2,0)),0,VLOOKUP($C204,'LINHA 5'!$C$6:$BM$145,'Carga People'!AO$2,0))</f>
        <v>0</v>
      </c>
      <c r="AP204" s="140">
        <f>IF(ISERROR(VLOOKUP($C204,'LINHA 4'!$C$6:$BM$75,'Carga People'!AP$2,0)),0,VLOOKUP($C204,'LINHA 4'!$C$6:$BM$75,'Carga People'!AP$2,0))+IF(ISERROR(VLOOKUP($C204,'LINHA 5'!$C$6:$BM$145,'Carga People'!AP$2,0)),0,VLOOKUP($C204,'LINHA 5'!$C$6:$BM$145,'Carga People'!AP$2,0))</f>
        <v>0</v>
      </c>
      <c r="AQ204" s="140">
        <f>IF(ISERROR(VLOOKUP($C204,'LINHA 4'!$C$6:$BM$75,'Carga People'!AQ$2,0)),0,VLOOKUP($C204,'LINHA 4'!$C$6:$BM$75,'Carga People'!AQ$2,0))+IF(ISERROR(VLOOKUP($C204,'LINHA 5'!$C$6:$BM$145,'Carga People'!AQ$2,0)),0,VLOOKUP($C204,'LINHA 5'!$C$6:$BM$145,'Carga People'!AQ$2,0))</f>
        <v>0</v>
      </c>
      <c r="AR204" s="140">
        <f>IF(ISERROR(VLOOKUP($C204,'LINHA 4'!$C$6:$BM$75,'Carga People'!AR$2,0)),0,VLOOKUP($C204,'LINHA 4'!$C$6:$BM$75,'Carga People'!AR$2,0))+IF(ISERROR(VLOOKUP($C204,'LINHA 5'!$C$6:$BM$145,'Carga People'!AR$2,0)),0,VLOOKUP($C204,'LINHA 5'!$C$6:$BM$145,'Carga People'!AR$2,0))</f>
        <v>0</v>
      </c>
      <c r="AS204" s="140">
        <f>IF(ISERROR(VLOOKUP($C204,'LINHA 4'!$C$6:$BM$75,'Carga People'!AS$2,0)),0,VLOOKUP($C204,'LINHA 4'!$C$6:$BM$75,'Carga People'!AS$2,0))+IF(ISERROR(VLOOKUP($C204,'LINHA 5'!$C$6:$BM$145,'Carga People'!AS$2,0)),0,VLOOKUP($C204,'LINHA 5'!$C$6:$BM$145,'Carga People'!AS$2,0))</f>
        <v>0</v>
      </c>
      <c r="AT204" s="140">
        <f t="array" ref="AT204">IF(ISERROR(VLOOKUP($C204,'LINHA 4'!$C$6:$BM$52,'Carga People'!AT$2,0)),0,VLOOKUP($C204,'LINHA 4'!$C$6:$BM$52,'Carga People'!AT$2,0))</f>
        <v>0</v>
      </c>
      <c r="AU204" s="367">
        <f t="shared" si="26"/>
        <v>0</v>
      </c>
      <c r="AV204" s="780" t="str">
        <f t="shared" si="25"/>
        <v/>
      </c>
      <c r="AW204" s="90">
        <f>IF(D204="","",VLOOKUP(D204,MI_ME!$D$5:$AQ$336,39,0))</f>
        <v>0</v>
      </c>
      <c r="AX204" s="660"/>
    </row>
    <row r="205" spans="1:50" ht="18" hidden="1" customHeight="1" x14ac:dyDescent="0.3">
      <c r="A205" s="1792"/>
      <c r="B205" s="342" t="s">
        <v>620</v>
      </c>
      <c r="C205" s="342" t="s">
        <v>661</v>
      </c>
      <c r="D205" s="153" t="s">
        <v>663</v>
      </c>
      <c r="E205" s="1459" t="s">
        <v>880</v>
      </c>
      <c r="F205" s="342" t="s">
        <v>15</v>
      </c>
      <c r="G205" s="136"/>
      <c r="H205" s="137"/>
      <c r="I205" s="138"/>
      <c r="J205" s="139">
        <f>IF(ISERROR(VLOOKUP($C205,'LINHA 4'!$C$6:$BM$75,'Carga People'!J$2,0)),0,VLOOKUP($C205,'LINHA 4'!$C$6:$BM$75,'Carga People'!J$2,0))+IF(ISERROR(VLOOKUP($C205,'LINHA 5'!$C$6:$BM$145,'Carga People'!J$2,0)),0,VLOOKUP($C205,'LINHA 5'!$C$6:$BM$145,'Carga People'!J$2,0))</f>
        <v>0</v>
      </c>
      <c r="K205" s="140">
        <f>IF(ISERROR(VLOOKUP($C205,'LINHA 4'!$C$6:$BM$75,'Carga People'!K$2,0)),0,VLOOKUP($C205,'LINHA 4'!$C$6:$BM$75,'Carga People'!K$2,0))+IF(ISERROR(VLOOKUP($C205,'LINHA 5'!$C$6:$BM$145,'Carga People'!K$2,0)),0,VLOOKUP($C205,'LINHA 5'!$C$6:$BM$145,'Carga People'!K$2,0))</f>
        <v>0</v>
      </c>
      <c r="L205" s="140">
        <f>IF(ISERROR(VLOOKUP($C205,'LINHA 4'!$C$6:$BM$75,'Carga People'!L$2,0)),0,VLOOKUP($C205,'LINHA 4'!$C$6:$BM$75,'Carga People'!L$2,0))+IF(ISERROR(VLOOKUP($C205,'LINHA 5'!$C$6:$BM$145,'Carga People'!L$2,0)),0,VLOOKUP($C205,'LINHA 5'!$C$6:$BM$145,'Carga People'!L$2,0))</f>
        <v>0</v>
      </c>
      <c r="M205" s="140">
        <f>IF(ISERROR(VLOOKUP($C205,'LINHA 4'!$C$6:$BM$75,'Carga People'!M$2,0)),0,VLOOKUP($C205,'LINHA 4'!$C$6:$BM$75,'Carga People'!M$2,0))+IF(ISERROR(VLOOKUP($C205,'LINHA 5'!$C$6:$BM$145,'Carga People'!M$2,0)),0,VLOOKUP($C205,'LINHA 5'!$C$6:$BM$145,'Carga People'!M$2,0))</f>
        <v>0</v>
      </c>
      <c r="N205" s="140">
        <f>IF(ISERROR(VLOOKUP($C205,'LINHA 4'!$C$6:$BM$75,'Carga People'!N$2,0)),0,VLOOKUP($C205,'LINHA 4'!$C$6:$BM$75,'Carga People'!N$2,0))+IF(ISERROR(VLOOKUP($C205,'LINHA 5'!$C$6:$BM$145,'Carga People'!N$2,0)),0,VLOOKUP($C205,'LINHA 5'!$C$6:$BM$145,'Carga People'!N$2,0))</f>
        <v>0</v>
      </c>
      <c r="O205" s="140">
        <f>IF(ISERROR(VLOOKUP($C205,'LINHA 4'!$C$6:$BM$75,'Carga People'!O$2,0)),0,VLOOKUP($C205,'LINHA 4'!$C$6:$BM$75,'Carga People'!O$2,0))+IF(ISERROR(VLOOKUP($C205,'LINHA 5'!$C$6:$BM$145,'Carga People'!O$2,0)),0,VLOOKUP($C205,'LINHA 5'!$C$6:$BM$145,'Carga People'!O$2,0))</f>
        <v>0</v>
      </c>
      <c r="P205" s="140">
        <f>IF(ISERROR(VLOOKUP($C205,'LINHA 4'!$C$6:$BM$75,'Carga People'!P$2,0)),0,VLOOKUP($C205,'LINHA 4'!$C$6:$BM$75,'Carga People'!P$2,0))+IF(ISERROR(VLOOKUP($C205,'LINHA 5'!$C$6:$BM$145,'Carga People'!P$2,0)),0,VLOOKUP($C205,'LINHA 5'!$C$6:$BM$145,'Carga People'!P$2,0))</f>
        <v>0</v>
      </c>
      <c r="Q205" s="140">
        <f>IF(ISERROR(VLOOKUP($C205,'LINHA 4'!$C$6:$BM$75,'Carga People'!Q$2,0)),0,VLOOKUP($C205,'LINHA 4'!$C$6:$BM$75,'Carga People'!Q$2,0))+IF(ISERROR(VLOOKUP($C205,'LINHA 5'!$C$6:$BM$145,'Carga People'!Q$2,0)),0,VLOOKUP($C205,'LINHA 5'!$C$6:$BM$145,'Carga People'!Q$2,0))</f>
        <v>0</v>
      </c>
      <c r="R205" s="140">
        <f>IF(ISERROR(VLOOKUP($C205,'LINHA 4'!$C$6:$BM$75,'Carga People'!R$2,0)),0,VLOOKUP($C205,'LINHA 4'!$C$6:$BM$75,'Carga People'!R$2,0))+IF(ISERROR(VLOOKUP($C205,'LINHA 5'!$C$6:$BM$145,'Carga People'!R$2,0)),0,VLOOKUP($C205,'LINHA 5'!$C$6:$BM$145,'Carga People'!R$2,0))</f>
        <v>0</v>
      </c>
      <c r="S205" s="140">
        <f>IF(ISERROR(VLOOKUP($C205,'LINHA 4'!$C$6:$BM$75,'Carga People'!S$2,0)),0,VLOOKUP($C205,'LINHA 4'!$C$6:$BM$75,'Carga People'!S$2,0))+IF(ISERROR(VLOOKUP($C205,'LINHA 5'!$C$6:$BM$145,'Carga People'!S$2,0)),0,VLOOKUP($C205,'LINHA 5'!$C$6:$BM$145,'Carga People'!S$2,0))</f>
        <v>0</v>
      </c>
      <c r="T205" s="140">
        <f>IF(ISERROR(VLOOKUP($C205,'LINHA 4'!$C$6:$BM$75,'Carga People'!T$2,0)),0,VLOOKUP($C205,'LINHA 4'!$C$6:$BM$75,'Carga People'!T$2,0))+IF(ISERROR(VLOOKUP($C205,'LINHA 5'!$C$6:$BM$145,'Carga People'!T$2,0)),0,VLOOKUP($C205,'LINHA 5'!$C$6:$BM$145,'Carga People'!T$2,0))</f>
        <v>0</v>
      </c>
      <c r="U205" s="140">
        <f>IF(ISERROR(VLOOKUP($C205,'LINHA 4'!$C$6:$BM$75,'Carga People'!U$2,0)),0,VLOOKUP($C205,'LINHA 4'!$C$6:$BM$75,'Carga People'!U$2,0))+IF(ISERROR(VLOOKUP($C205,'LINHA 5'!$C$6:$BM$145,'Carga People'!U$2,0)),0,VLOOKUP($C205,'LINHA 5'!$C$6:$BM$145,'Carga People'!U$2,0))</f>
        <v>0</v>
      </c>
      <c r="V205" s="140">
        <f>IF(ISERROR(VLOOKUP($C205,'LINHA 4'!$C$6:$BM$75,'Carga People'!V$2,0)),0,VLOOKUP($C205,'LINHA 4'!$C$6:$BM$75,'Carga People'!V$2,0))+IF(ISERROR(VLOOKUP($C205,'LINHA 5'!$C$6:$BM$145,'Carga People'!V$2,0)),0,VLOOKUP($C205,'LINHA 5'!$C$6:$BM$145,'Carga People'!V$2,0))</f>
        <v>0</v>
      </c>
      <c r="W205" s="140">
        <f>IF(ISERROR(VLOOKUP($C205,'LINHA 4'!$C$6:$BM$75,'Carga People'!W$2,0)),0,VLOOKUP($C205,'LINHA 4'!$C$6:$BM$75,'Carga People'!W$2,0))+IF(ISERROR(VLOOKUP($C205,'LINHA 5'!$C$6:$BM$145,'Carga People'!W$2,0)),0,VLOOKUP($C205,'LINHA 5'!$C$6:$BM$145,'Carga People'!W$2,0))</f>
        <v>0</v>
      </c>
      <c r="X205" s="140">
        <f>IF(ISERROR(VLOOKUP($C205,'LINHA 4'!$C$6:$BM$75,'Carga People'!X$2,0)),0,VLOOKUP($C205,'LINHA 4'!$C$6:$BM$75,'Carga People'!X$2,0))+IF(ISERROR(VLOOKUP($C205,'LINHA 5'!$C$6:$BM$145,'Carga People'!X$2,0)),0,VLOOKUP($C205,'LINHA 5'!$C$6:$BM$145,'Carga People'!X$2,0))</f>
        <v>0</v>
      </c>
      <c r="Y205" s="140">
        <f>IF(ISERROR(VLOOKUP($C205,'LINHA 4'!$C$6:$BM$75,'Carga People'!Y$2,0)),0,VLOOKUP($C205,'LINHA 4'!$C$6:$BM$75,'Carga People'!Y$2,0))+IF(ISERROR(VLOOKUP($C205,'LINHA 5'!$C$6:$BM$145,'Carga People'!Y$2,0)),0,VLOOKUP($C205,'LINHA 5'!$C$6:$BM$145,'Carga People'!Y$2,0))</f>
        <v>0</v>
      </c>
      <c r="Z205" s="140">
        <f>IF(ISERROR(VLOOKUP($C205,'LINHA 4'!$C$6:$BM$75,'Carga People'!Z$2,0)),0,VLOOKUP($C205,'LINHA 4'!$C$6:$BM$75,'Carga People'!Z$2,0))+IF(ISERROR(VLOOKUP($C205,'LINHA 5'!$C$6:$BM$145,'Carga People'!Z$2,0)),0,VLOOKUP($C205,'LINHA 5'!$C$6:$BM$145,'Carga People'!Z$2,0))</f>
        <v>0</v>
      </c>
      <c r="AA205" s="140">
        <f>IF(ISERROR(VLOOKUP($C205,'LINHA 4'!$C$6:$BM$75,'Carga People'!AA$2,0)),0,VLOOKUP($C205,'LINHA 4'!$C$6:$BM$75,'Carga People'!AA$2,0))+IF(ISERROR(VLOOKUP($C205,'LINHA 5'!$C$6:$BM$145,'Carga People'!AA$2,0)),0,VLOOKUP($C205,'LINHA 5'!$C$6:$BM$145,'Carga People'!AA$2,0))</f>
        <v>0</v>
      </c>
      <c r="AB205" s="140">
        <f>IF(ISERROR(VLOOKUP($C205,'LINHA 4'!$C$6:$BM$75,'Carga People'!AB$2,0)),0,VLOOKUP($C205,'LINHA 4'!$C$6:$BM$75,'Carga People'!AB$2,0))+IF(ISERROR(VLOOKUP($C205,'LINHA 5'!$C$6:$BM$145,'Carga People'!AB$2,0)),0,VLOOKUP($C205,'LINHA 5'!$C$6:$BM$145,'Carga People'!AB$2,0))</f>
        <v>0</v>
      </c>
      <c r="AC205" s="140">
        <f>IF(ISERROR(VLOOKUP($C205,'LINHA 4'!$C$6:$BM$75,'Carga People'!AC$2,0)),0,VLOOKUP($C205,'LINHA 4'!$C$6:$BM$75,'Carga People'!AC$2,0))+IF(ISERROR(VLOOKUP($C205,'LINHA 5'!$C$6:$BM$145,'Carga People'!AC$2,0)),0,VLOOKUP($C205,'LINHA 5'!$C$6:$BM$145,'Carga People'!AC$2,0))</f>
        <v>0</v>
      </c>
      <c r="AD205" s="140">
        <f>IF(ISERROR(VLOOKUP($C205,'LINHA 4'!$C$6:$BM$75,'Carga People'!AD$2,0)),0,VLOOKUP($C205,'LINHA 4'!$C$6:$BM$75,'Carga People'!AD$2,0))+IF(ISERROR(VLOOKUP($C205,'LINHA 5'!$C$6:$BM$145,'Carga People'!AD$2,0)),0,VLOOKUP($C205,'LINHA 5'!$C$6:$BM$145,'Carga People'!AD$2,0))</f>
        <v>0</v>
      </c>
      <c r="AE205" s="140">
        <f>IF(ISERROR(VLOOKUP($C205,'LINHA 4'!$C$6:$BM$75,'Carga People'!AE$2,0)),0,VLOOKUP($C205,'LINHA 4'!$C$6:$BM$75,'Carga People'!AE$2,0))+IF(ISERROR(VLOOKUP($C205,'LINHA 5'!$C$6:$BM$145,'Carga People'!AE$2,0)),0,VLOOKUP($C205,'LINHA 5'!$C$6:$BM$145,'Carga People'!AE$2,0))</f>
        <v>0</v>
      </c>
      <c r="AF205" s="140">
        <f>IF(ISERROR(VLOOKUP($C205,'LINHA 4'!$C$6:$BM$75,'Carga People'!AF$2,0)),0,VLOOKUP($C205,'LINHA 4'!$C$6:$BM$75,'Carga People'!AF$2,0))+IF(ISERROR(VLOOKUP($C205,'LINHA 5'!$C$6:$BM$145,'Carga People'!AF$2,0)),0,VLOOKUP($C205,'LINHA 5'!$C$6:$BM$145,'Carga People'!AF$2,0))</f>
        <v>0</v>
      </c>
      <c r="AG205" s="140">
        <f>IF(ISERROR(VLOOKUP($C205,'LINHA 4'!$C$6:$BM$75,'Carga People'!AG$2,0)),0,VLOOKUP($C205,'LINHA 4'!$C$6:$BM$75,'Carga People'!AG$2,0))+IF(ISERROR(VLOOKUP($C205,'LINHA 5'!$C$6:$BM$145,'Carga People'!AG$2,0)),0,VLOOKUP($C205,'LINHA 5'!$C$6:$BM$145,'Carga People'!AG$2,0))</f>
        <v>0</v>
      </c>
      <c r="AH205" s="140">
        <f>IF(ISERROR(VLOOKUP($C205,'LINHA 4'!$C$6:$BM$75,'Carga People'!AH$2,0)),0,VLOOKUP($C205,'LINHA 4'!$C$6:$BM$75,'Carga People'!AH$2,0))+IF(ISERROR(VLOOKUP($C205,'LINHA 5'!$C$6:$BM$145,'Carga People'!AH$2,0)),0,VLOOKUP($C205,'LINHA 5'!$C$6:$BM$145,'Carga People'!AH$2,0))</f>
        <v>0</v>
      </c>
      <c r="AI205" s="140">
        <f>IF(ISERROR(VLOOKUP($C205,'LINHA 4'!$C$6:$BM$75,'Carga People'!AI$2,0)),0,VLOOKUP($C205,'LINHA 4'!$C$6:$BM$75,'Carga People'!AI$2,0))+IF(ISERROR(VLOOKUP($C205,'LINHA 5'!$C$6:$BM$145,'Carga People'!AI$2,0)),0,VLOOKUP($C205,'LINHA 5'!$C$6:$BM$145,'Carga People'!AI$2,0))</f>
        <v>0</v>
      </c>
      <c r="AJ205" s="140">
        <f>IF(ISERROR(VLOOKUP($C205,'LINHA 4'!$C$6:$BM$75,'Carga People'!AJ$2,0)),0,VLOOKUP($C205,'LINHA 4'!$C$6:$BM$75,'Carga People'!AJ$2,0))+IF(ISERROR(VLOOKUP($C205,'LINHA 5'!$C$6:$BM$145,'Carga People'!AJ$2,0)),0,VLOOKUP($C205,'LINHA 5'!$C$6:$BM$145,'Carga People'!AJ$2,0))</f>
        <v>0</v>
      </c>
      <c r="AK205" s="140">
        <f>IF(ISERROR(VLOOKUP($C205,'LINHA 4'!$C$6:$BM$75,'Carga People'!AK$2,0)),0,VLOOKUP($C205,'LINHA 4'!$C$6:$BM$75,'Carga People'!AK$2,0))+IF(ISERROR(VLOOKUP($C205,'LINHA 5'!$C$6:$BM$145,'Carga People'!AK$2,0)),0,VLOOKUP($C205,'LINHA 5'!$C$6:$BM$145,'Carga People'!AK$2,0))</f>
        <v>0</v>
      </c>
      <c r="AL205" s="140">
        <f>IF(ISERROR(VLOOKUP($C205,'LINHA 4'!$C$6:$BM$75,'Carga People'!AL$2,0)),0,VLOOKUP($C205,'LINHA 4'!$C$6:$BM$75,'Carga People'!AL$2,0))+IF(ISERROR(VLOOKUP($C205,'LINHA 5'!$C$6:$BM$145,'Carga People'!AL$2,0)),0,VLOOKUP($C205,'LINHA 5'!$C$6:$BM$145,'Carga People'!AL$2,0))</f>
        <v>0</v>
      </c>
      <c r="AM205" s="140">
        <f>IF(ISERROR(VLOOKUP($C205,'LINHA 4'!$C$6:$BM$75,'Carga People'!AM$2,0)),0,VLOOKUP($C205,'LINHA 4'!$C$6:$BM$75,'Carga People'!AM$2,0))+IF(ISERROR(VLOOKUP($C205,'LINHA 5'!$C$6:$BM$145,'Carga People'!AM$2,0)),0,VLOOKUP($C205,'LINHA 5'!$C$6:$BM$145,'Carga People'!AM$2,0))</f>
        <v>0</v>
      </c>
      <c r="AN205" s="140">
        <f>IF(ISERROR(VLOOKUP($C205,'LINHA 4'!$C$6:$BM$75,'Carga People'!AN$2,0)),0,VLOOKUP($C205,'LINHA 4'!$C$6:$BM$75,'Carga People'!AN$2,0))+IF(ISERROR(VLOOKUP($C205,'LINHA 5'!$C$6:$BM$145,'Carga People'!AN$2,0)),0,VLOOKUP($C205,'LINHA 5'!$C$6:$BM$145,'Carga People'!AN$2,0))</f>
        <v>0</v>
      </c>
      <c r="AO205" s="140">
        <f>IF(ISERROR(VLOOKUP($C205,'LINHA 4'!$C$6:$BM$75,'Carga People'!AO$2,0)),0,VLOOKUP($C205,'LINHA 4'!$C$6:$BM$75,'Carga People'!AO$2,0))+IF(ISERROR(VLOOKUP($C205,'LINHA 5'!$C$6:$BM$145,'Carga People'!AO$2,0)),0,VLOOKUP($C205,'LINHA 5'!$C$6:$BM$145,'Carga People'!AO$2,0))</f>
        <v>0</v>
      </c>
      <c r="AP205" s="140">
        <f>IF(ISERROR(VLOOKUP($C205,'LINHA 4'!$C$6:$BM$75,'Carga People'!AP$2,0)),0,VLOOKUP($C205,'LINHA 4'!$C$6:$BM$75,'Carga People'!AP$2,0))+IF(ISERROR(VLOOKUP($C205,'LINHA 5'!$C$6:$BM$145,'Carga People'!AP$2,0)),0,VLOOKUP($C205,'LINHA 5'!$C$6:$BM$145,'Carga People'!AP$2,0))</f>
        <v>0</v>
      </c>
      <c r="AQ205" s="140">
        <f>IF(ISERROR(VLOOKUP($C205,'LINHA 4'!$C$6:$BM$75,'Carga People'!AQ$2,0)),0,VLOOKUP($C205,'LINHA 4'!$C$6:$BM$75,'Carga People'!AQ$2,0))+IF(ISERROR(VLOOKUP($C205,'LINHA 5'!$C$6:$BM$145,'Carga People'!AQ$2,0)),0,VLOOKUP($C205,'LINHA 5'!$C$6:$BM$145,'Carga People'!AQ$2,0))</f>
        <v>0</v>
      </c>
      <c r="AR205" s="140">
        <f>IF(ISERROR(VLOOKUP($C205,'LINHA 4'!$C$6:$BM$75,'Carga People'!AR$2,0)),0,VLOOKUP($C205,'LINHA 4'!$C$6:$BM$75,'Carga People'!AR$2,0))+IF(ISERROR(VLOOKUP($C205,'LINHA 5'!$C$6:$BM$145,'Carga People'!AR$2,0)),0,VLOOKUP($C205,'LINHA 5'!$C$6:$BM$145,'Carga People'!AR$2,0))</f>
        <v>0</v>
      </c>
      <c r="AS205" s="140">
        <f>IF(ISERROR(VLOOKUP($C205,'LINHA 4'!$C$6:$BM$75,'Carga People'!AS$2,0)),0,VLOOKUP($C205,'LINHA 4'!$C$6:$BM$75,'Carga People'!AS$2,0))+IF(ISERROR(VLOOKUP($C205,'LINHA 5'!$C$6:$BM$145,'Carga People'!AS$2,0)),0,VLOOKUP($C205,'LINHA 5'!$C$6:$BM$145,'Carga People'!AS$2,0))</f>
        <v>0</v>
      </c>
      <c r="AT205" s="140">
        <f t="array" ref="AT205">IF(ISERROR(VLOOKUP($C205,'LINHA 4'!$C$6:$BM$52,'Carga People'!AT$2,0)),0,VLOOKUP($C205,'LINHA 4'!$C$6:$BM$52,'Carga People'!AT$2,0))</f>
        <v>0</v>
      </c>
      <c r="AU205" s="367">
        <f t="shared" si="26"/>
        <v>0</v>
      </c>
      <c r="AV205" s="780" t="str">
        <f t="shared" si="25"/>
        <v/>
      </c>
      <c r="AW205" s="90">
        <f>IF(D205="","",VLOOKUP(D205,MI_ME!$D$5:$AQ$336,39,0))</f>
        <v>0</v>
      </c>
      <c r="AX205" s="660"/>
    </row>
    <row r="206" spans="1:50" ht="18" hidden="1" customHeight="1" x14ac:dyDescent="0.3">
      <c r="A206" s="1792"/>
      <c r="B206" s="28" t="s">
        <v>620</v>
      </c>
      <c r="C206" s="28" t="s">
        <v>662</v>
      </c>
      <c r="D206" s="771" t="s">
        <v>664</v>
      </c>
      <c r="E206" s="1459" t="s">
        <v>881</v>
      </c>
      <c r="F206" s="28" t="s">
        <v>15</v>
      </c>
      <c r="G206" s="136"/>
      <c r="H206" s="137"/>
      <c r="I206" s="138"/>
      <c r="J206" s="139">
        <f>IF(ISERROR(VLOOKUP($C206,'LINHA 4'!$C$6:$BM$75,'Carga People'!J$2,0)),0,VLOOKUP($C206,'LINHA 4'!$C$6:$BM$75,'Carga People'!J$2,0))+IF(ISERROR(VLOOKUP($C206,'LINHA 5'!$C$6:$BM$145,'Carga People'!J$2,0)),0,VLOOKUP($C206,'LINHA 5'!$C$6:$BM$145,'Carga People'!J$2,0))</f>
        <v>0</v>
      </c>
      <c r="K206" s="140">
        <f>IF(ISERROR(VLOOKUP($C206,'LINHA 4'!$C$6:$BM$75,'Carga People'!K$2,0)),0,VLOOKUP($C206,'LINHA 4'!$C$6:$BM$75,'Carga People'!K$2,0))+IF(ISERROR(VLOOKUP($C206,'LINHA 5'!$C$6:$BM$145,'Carga People'!K$2,0)),0,VLOOKUP($C206,'LINHA 5'!$C$6:$BM$145,'Carga People'!K$2,0))</f>
        <v>0</v>
      </c>
      <c r="L206" s="140">
        <f>IF(ISERROR(VLOOKUP($C206,'LINHA 4'!$C$6:$BM$75,'Carga People'!L$2,0)),0,VLOOKUP($C206,'LINHA 4'!$C$6:$BM$75,'Carga People'!L$2,0))+IF(ISERROR(VLOOKUP($C206,'LINHA 5'!$C$6:$BM$145,'Carga People'!L$2,0)),0,VLOOKUP($C206,'LINHA 5'!$C$6:$BM$145,'Carga People'!L$2,0))</f>
        <v>0</v>
      </c>
      <c r="M206" s="140">
        <f>IF(ISERROR(VLOOKUP($C206,'LINHA 4'!$C$6:$BM$75,'Carga People'!M$2,0)),0,VLOOKUP($C206,'LINHA 4'!$C$6:$BM$75,'Carga People'!M$2,0))+IF(ISERROR(VLOOKUP($C206,'LINHA 5'!$C$6:$BM$145,'Carga People'!M$2,0)),0,VLOOKUP($C206,'LINHA 5'!$C$6:$BM$145,'Carga People'!M$2,0))</f>
        <v>0</v>
      </c>
      <c r="N206" s="140">
        <f>IF(ISERROR(VLOOKUP($C206,'LINHA 4'!$C$6:$BM$75,'Carga People'!N$2,0)),0,VLOOKUP($C206,'LINHA 4'!$C$6:$BM$75,'Carga People'!N$2,0))+IF(ISERROR(VLOOKUP($C206,'LINHA 5'!$C$6:$BM$145,'Carga People'!N$2,0)),0,VLOOKUP($C206,'LINHA 5'!$C$6:$BM$145,'Carga People'!N$2,0))</f>
        <v>0</v>
      </c>
      <c r="O206" s="140">
        <f>IF(ISERROR(VLOOKUP($C206,'LINHA 4'!$C$6:$BM$75,'Carga People'!O$2,0)),0,VLOOKUP($C206,'LINHA 4'!$C$6:$BM$75,'Carga People'!O$2,0))+IF(ISERROR(VLOOKUP($C206,'LINHA 5'!$C$6:$BM$145,'Carga People'!O$2,0)),0,VLOOKUP($C206,'LINHA 5'!$C$6:$BM$145,'Carga People'!O$2,0))</f>
        <v>0</v>
      </c>
      <c r="P206" s="140">
        <f>IF(ISERROR(VLOOKUP($C206,'LINHA 4'!$C$6:$BM$75,'Carga People'!P$2,0)),0,VLOOKUP($C206,'LINHA 4'!$C$6:$BM$75,'Carga People'!P$2,0))+IF(ISERROR(VLOOKUP($C206,'LINHA 5'!$C$6:$BM$145,'Carga People'!P$2,0)),0,VLOOKUP($C206,'LINHA 5'!$C$6:$BM$145,'Carga People'!P$2,0))</f>
        <v>0</v>
      </c>
      <c r="Q206" s="140">
        <f>IF(ISERROR(VLOOKUP($C206,'LINHA 4'!$C$6:$BM$75,'Carga People'!Q$2,0)),0,VLOOKUP($C206,'LINHA 4'!$C$6:$BM$75,'Carga People'!Q$2,0))+IF(ISERROR(VLOOKUP($C206,'LINHA 5'!$C$6:$BM$145,'Carga People'!Q$2,0)),0,VLOOKUP($C206,'LINHA 5'!$C$6:$BM$145,'Carga People'!Q$2,0))</f>
        <v>0</v>
      </c>
      <c r="R206" s="140">
        <f>IF(ISERROR(VLOOKUP($C206,'LINHA 4'!$C$6:$BM$75,'Carga People'!R$2,0)),0,VLOOKUP($C206,'LINHA 4'!$C$6:$BM$75,'Carga People'!R$2,0))+IF(ISERROR(VLOOKUP($C206,'LINHA 5'!$C$6:$BM$145,'Carga People'!R$2,0)),0,VLOOKUP($C206,'LINHA 5'!$C$6:$BM$145,'Carga People'!R$2,0))</f>
        <v>0</v>
      </c>
      <c r="S206" s="140">
        <f>IF(ISERROR(VLOOKUP($C206,'LINHA 4'!$C$6:$BM$75,'Carga People'!S$2,0)),0,VLOOKUP($C206,'LINHA 4'!$C$6:$BM$75,'Carga People'!S$2,0))+IF(ISERROR(VLOOKUP($C206,'LINHA 5'!$C$6:$BM$145,'Carga People'!S$2,0)),0,VLOOKUP($C206,'LINHA 5'!$C$6:$BM$145,'Carga People'!S$2,0))</f>
        <v>0</v>
      </c>
      <c r="T206" s="140">
        <f>IF(ISERROR(VLOOKUP($C206,'LINHA 4'!$C$6:$BM$75,'Carga People'!T$2,0)),0,VLOOKUP($C206,'LINHA 4'!$C$6:$BM$75,'Carga People'!T$2,0))+IF(ISERROR(VLOOKUP($C206,'LINHA 5'!$C$6:$BM$145,'Carga People'!T$2,0)),0,VLOOKUP($C206,'LINHA 5'!$C$6:$BM$145,'Carga People'!T$2,0))</f>
        <v>0</v>
      </c>
      <c r="U206" s="140">
        <f>IF(ISERROR(VLOOKUP($C206,'LINHA 4'!$C$6:$BM$75,'Carga People'!U$2,0)),0,VLOOKUP($C206,'LINHA 4'!$C$6:$BM$75,'Carga People'!U$2,0))+IF(ISERROR(VLOOKUP($C206,'LINHA 5'!$C$6:$BM$145,'Carga People'!U$2,0)),0,VLOOKUP($C206,'LINHA 5'!$C$6:$BM$145,'Carga People'!U$2,0))</f>
        <v>0</v>
      </c>
      <c r="V206" s="140">
        <f>IF(ISERROR(VLOOKUP($C206,'LINHA 4'!$C$6:$BM$75,'Carga People'!V$2,0)),0,VLOOKUP($C206,'LINHA 4'!$C$6:$BM$75,'Carga People'!V$2,0))+IF(ISERROR(VLOOKUP($C206,'LINHA 5'!$C$6:$BM$145,'Carga People'!V$2,0)),0,VLOOKUP($C206,'LINHA 5'!$C$6:$BM$145,'Carga People'!V$2,0))</f>
        <v>0</v>
      </c>
      <c r="W206" s="140">
        <f>IF(ISERROR(VLOOKUP($C206,'LINHA 4'!$C$6:$BM$75,'Carga People'!W$2,0)),0,VLOOKUP($C206,'LINHA 4'!$C$6:$BM$75,'Carga People'!W$2,0))+IF(ISERROR(VLOOKUP($C206,'LINHA 5'!$C$6:$BM$145,'Carga People'!W$2,0)),0,VLOOKUP($C206,'LINHA 5'!$C$6:$BM$145,'Carga People'!W$2,0))</f>
        <v>0</v>
      </c>
      <c r="X206" s="140">
        <f>IF(ISERROR(VLOOKUP($C206,'LINHA 4'!$C$6:$BM$75,'Carga People'!X$2,0)),0,VLOOKUP($C206,'LINHA 4'!$C$6:$BM$75,'Carga People'!X$2,0))+IF(ISERROR(VLOOKUP($C206,'LINHA 5'!$C$6:$BM$145,'Carga People'!X$2,0)),0,VLOOKUP($C206,'LINHA 5'!$C$6:$BM$145,'Carga People'!X$2,0))</f>
        <v>0</v>
      </c>
      <c r="Y206" s="140">
        <f>IF(ISERROR(VLOOKUP($C206,'LINHA 4'!$C$6:$BM$75,'Carga People'!Y$2,0)),0,VLOOKUP($C206,'LINHA 4'!$C$6:$BM$75,'Carga People'!Y$2,0))+IF(ISERROR(VLOOKUP($C206,'LINHA 5'!$C$6:$BM$145,'Carga People'!Y$2,0)),0,VLOOKUP($C206,'LINHA 5'!$C$6:$BM$145,'Carga People'!Y$2,0))</f>
        <v>0</v>
      </c>
      <c r="Z206" s="140">
        <f>IF(ISERROR(VLOOKUP($C206,'LINHA 4'!$C$6:$BM$75,'Carga People'!Z$2,0)),0,VLOOKUP($C206,'LINHA 4'!$C$6:$BM$75,'Carga People'!Z$2,0))+IF(ISERROR(VLOOKUP($C206,'LINHA 5'!$C$6:$BM$145,'Carga People'!Z$2,0)),0,VLOOKUP($C206,'LINHA 5'!$C$6:$BM$145,'Carga People'!Z$2,0))</f>
        <v>0</v>
      </c>
      <c r="AA206" s="140">
        <f>IF(ISERROR(VLOOKUP($C206,'LINHA 4'!$C$6:$BM$75,'Carga People'!AA$2,0)),0,VLOOKUP($C206,'LINHA 4'!$C$6:$BM$75,'Carga People'!AA$2,0))+IF(ISERROR(VLOOKUP($C206,'LINHA 5'!$C$6:$BM$145,'Carga People'!AA$2,0)),0,VLOOKUP($C206,'LINHA 5'!$C$6:$BM$145,'Carga People'!AA$2,0))</f>
        <v>0</v>
      </c>
      <c r="AB206" s="140">
        <f>IF(ISERROR(VLOOKUP($C206,'LINHA 4'!$C$6:$BM$75,'Carga People'!AB$2,0)),0,VLOOKUP($C206,'LINHA 4'!$C$6:$BM$75,'Carga People'!AB$2,0))+IF(ISERROR(VLOOKUP($C206,'LINHA 5'!$C$6:$BM$145,'Carga People'!AB$2,0)),0,VLOOKUP($C206,'LINHA 5'!$C$6:$BM$145,'Carga People'!AB$2,0))</f>
        <v>0</v>
      </c>
      <c r="AC206" s="140">
        <f>IF(ISERROR(VLOOKUP($C206,'LINHA 4'!$C$6:$BM$75,'Carga People'!AC$2,0)),0,VLOOKUP($C206,'LINHA 4'!$C$6:$BM$75,'Carga People'!AC$2,0))+IF(ISERROR(VLOOKUP($C206,'LINHA 5'!$C$6:$BM$145,'Carga People'!AC$2,0)),0,VLOOKUP($C206,'LINHA 5'!$C$6:$BM$145,'Carga People'!AC$2,0))</f>
        <v>0</v>
      </c>
      <c r="AD206" s="140">
        <f>IF(ISERROR(VLOOKUP($C206,'LINHA 4'!$C$6:$BM$75,'Carga People'!AD$2,0)),0,VLOOKUP($C206,'LINHA 4'!$C$6:$BM$75,'Carga People'!AD$2,0))+IF(ISERROR(VLOOKUP($C206,'LINHA 5'!$C$6:$BM$145,'Carga People'!AD$2,0)),0,VLOOKUP($C206,'LINHA 5'!$C$6:$BM$145,'Carga People'!AD$2,0))</f>
        <v>0</v>
      </c>
      <c r="AE206" s="140">
        <f>IF(ISERROR(VLOOKUP($C206,'LINHA 4'!$C$6:$BM$75,'Carga People'!AE$2,0)),0,VLOOKUP($C206,'LINHA 4'!$C$6:$BM$75,'Carga People'!AE$2,0))+IF(ISERROR(VLOOKUP($C206,'LINHA 5'!$C$6:$BM$145,'Carga People'!AE$2,0)),0,VLOOKUP($C206,'LINHA 5'!$C$6:$BM$145,'Carga People'!AE$2,0))</f>
        <v>0</v>
      </c>
      <c r="AF206" s="140">
        <f>IF(ISERROR(VLOOKUP($C206,'LINHA 4'!$C$6:$BM$75,'Carga People'!AF$2,0)),0,VLOOKUP($C206,'LINHA 4'!$C$6:$BM$75,'Carga People'!AF$2,0))+IF(ISERROR(VLOOKUP($C206,'LINHA 5'!$C$6:$BM$145,'Carga People'!AF$2,0)),0,VLOOKUP($C206,'LINHA 5'!$C$6:$BM$145,'Carga People'!AF$2,0))</f>
        <v>0</v>
      </c>
      <c r="AG206" s="140">
        <f>IF(ISERROR(VLOOKUP($C206,'LINHA 4'!$C$6:$BM$75,'Carga People'!AG$2,0)),0,VLOOKUP($C206,'LINHA 4'!$C$6:$BM$75,'Carga People'!AG$2,0))+IF(ISERROR(VLOOKUP($C206,'LINHA 5'!$C$6:$BM$145,'Carga People'!AG$2,0)),0,VLOOKUP($C206,'LINHA 5'!$C$6:$BM$145,'Carga People'!AG$2,0))</f>
        <v>0</v>
      </c>
      <c r="AH206" s="140">
        <f>IF(ISERROR(VLOOKUP($C206,'LINHA 4'!$C$6:$BM$75,'Carga People'!AH$2,0)),0,VLOOKUP($C206,'LINHA 4'!$C$6:$BM$75,'Carga People'!AH$2,0))+IF(ISERROR(VLOOKUP($C206,'LINHA 5'!$C$6:$BM$145,'Carga People'!AH$2,0)),0,VLOOKUP($C206,'LINHA 5'!$C$6:$BM$145,'Carga People'!AH$2,0))</f>
        <v>0</v>
      </c>
      <c r="AI206" s="140">
        <f>IF(ISERROR(VLOOKUP($C206,'LINHA 4'!$C$6:$BM$75,'Carga People'!AI$2,0)),0,VLOOKUP($C206,'LINHA 4'!$C$6:$BM$75,'Carga People'!AI$2,0))+IF(ISERROR(VLOOKUP($C206,'LINHA 5'!$C$6:$BM$145,'Carga People'!AI$2,0)),0,VLOOKUP($C206,'LINHA 5'!$C$6:$BM$145,'Carga People'!AI$2,0))</f>
        <v>0</v>
      </c>
      <c r="AJ206" s="140">
        <f>IF(ISERROR(VLOOKUP($C206,'LINHA 4'!$C$6:$BM$75,'Carga People'!AJ$2,0)),0,VLOOKUP($C206,'LINHA 4'!$C$6:$BM$75,'Carga People'!AJ$2,0))+IF(ISERROR(VLOOKUP($C206,'LINHA 5'!$C$6:$BM$145,'Carga People'!AJ$2,0)),0,VLOOKUP($C206,'LINHA 5'!$C$6:$BM$145,'Carga People'!AJ$2,0))</f>
        <v>0</v>
      </c>
      <c r="AK206" s="140">
        <f>IF(ISERROR(VLOOKUP($C206,'LINHA 4'!$C$6:$BM$75,'Carga People'!AK$2,0)),0,VLOOKUP($C206,'LINHA 4'!$C$6:$BM$75,'Carga People'!AK$2,0))+IF(ISERROR(VLOOKUP($C206,'LINHA 5'!$C$6:$BM$145,'Carga People'!AK$2,0)),0,VLOOKUP($C206,'LINHA 5'!$C$6:$BM$145,'Carga People'!AK$2,0))</f>
        <v>0</v>
      </c>
      <c r="AL206" s="140">
        <f>IF(ISERROR(VLOOKUP($C206,'LINHA 4'!$C$6:$BM$75,'Carga People'!AL$2,0)),0,VLOOKUP($C206,'LINHA 4'!$C$6:$BM$75,'Carga People'!AL$2,0))+IF(ISERROR(VLOOKUP($C206,'LINHA 5'!$C$6:$BM$145,'Carga People'!AL$2,0)),0,VLOOKUP($C206,'LINHA 5'!$C$6:$BM$145,'Carga People'!AL$2,0))</f>
        <v>0</v>
      </c>
      <c r="AM206" s="140">
        <f>IF(ISERROR(VLOOKUP($C206,'LINHA 4'!$C$6:$BM$75,'Carga People'!AM$2,0)),0,VLOOKUP($C206,'LINHA 4'!$C$6:$BM$75,'Carga People'!AM$2,0))+IF(ISERROR(VLOOKUP($C206,'LINHA 5'!$C$6:$BM$145,'Carga People'!AM$2,0)),0,VLOOKUP($C206,'LINHA 5'!$C$6:$BM$145,'Carga People'!AM$2,0))</f>
        <v>0</v>
      </c>
      <c r="AN206" s="140">
        <f>IF(ISERROR(VLOOKUP($C206,'LINHA 4'!$C$6:$BM$75,'Carga People'!AN$2,0)),0,VLOOKUP($C206,'LINHA 4'!$C$6:$BM$75,'Carga People'!AN$2,0))+IF(ISERROR(VLOOKUP($C206,'LINHA 5'!$C$6:$BM$145,'Carga People'!AN$2,0)),0,VLOOKUP($C206,'LINHA 5'!$C$6:$BM$145,'Carga People'!AN$2,0))</f>
        <v>0</v>
      </c>
      <c r="AO206" s="574">
        <f>IF(ISERROR(VLOOKUP($C206,'LINHA 4'!$C$6:$BM$75,'Carga People'!AO$2,0)),0,VLOOKUP($C206,'LINHA 4'!$C$6:$BM$75,'Carga People'!AO$2,0))+IF(ISERROR(VLOOKUP($C206,'LINHA 5'!$C$6:$BM$145,'Carga People'!AO$2,0)),0,VLOOKUP($C206,'LINHA 5'!$C$6:$BM$145,'Carga People'!AO$2,0))</f>
        <v>0</v>
      </c>
      <c r="AP206" s="574">
        <f>IF(ISERROR(VLOOKUP($C206,'LINHA 4'!$C$6:$BM$75,'Carga People'!AP$2,0)),0,VLOOKUP($C206,'LINHA 4'!$C$6:$BM$75,'Carga People'!AP$2,0))+IF(ISERROR(VLOOKUP($C206,'LINHA 5'!$C$6:$BM$145,'Carga People'!AP$2,0)),0,VLOOKUP($C206,'LINHA 5'!$C$6:$BM$145,'Carga People'!AP$2,0))</f>
        <v>0</v>
      </c>
      <c r="AQ206" s="574">
        <f>IF(ISERROR(VLOOKUP($C206,'LINHA 4'!$C$6:$BM$75,'Carga People'!AQ$2,0)),0,VLOOKUP($C206,'LINHA 4'!$C$6:$BM$75,'Carga People'!AQ$2,0))+IF(ISERROR(VLOOKUP($C206,'LINHA 5'!$C$6:$BM$145,'Carga People'!AQ$2,0)),0,VLOOKUP($C206,'LINHA 5'!$C$6:$BM$145,'Carga People'!AQ$2,0))</f>
        <v>0</v>
      </c>
      <c r="AR206" s="574">
        <f>IF(ISERROR(VLOOKUP($C206,'LINHA 4'!$C$6:$BM$75,'Carga People'!AR$2,0)),0,VLOOKUP($C206,'LINHA 4'!$C$6:$BM$75,'Carga People'!AR$2,0))+IF(ISERROR(VLOOKUP($C206,'LINHA 5'!$C$6:$BM$145,'Carga People'!AR$2,0)),0,VLOOKUP($C206,'LINHA 5'!$C$6:$BM$145,'Carga People'!AR$2,0))</f>
        <v>0</v>
      </c>
      <c r="AS206" s="574">
        <f>IF(ISERROR(VLOOKUP($C206,'LINHA 4'!$C$6:$BM$75,'Carga People'!AS$2,0)),0,VLOOKUP($C206,'LINHA 4'!$C$6:$BM$75,'Carga People'!AS$2,0))+IF(ISERROR(VLOOKUP($C206,'LINHA 5'!$C$6:$BM$145,'Carga People'!AS$2,0)),0,VLOOKUP($C206,'LINHA 5'!$C$6:$BM$145,'Carga People'!AS$2,0))</f>
        <v>0</v>
      </c>
      <c r="AT206" s="574">
        <f t="array" ref="AT206">IF(ISERROR(VLOOKUP($C206,'LINHA 4'!$C$6:$BM$52,'Carga People'!AT$2,0)),0,VLOOKUP($C206,'LINHA 4'!$C$6:$BM$52,'Carga People'!AT$2,0))</f>
        <v>0</v>
      </c>
      <c r="AU206" s="367">
        <f t="shared" si="26"/>
        <v>0</v>
      </c>
      <c r="AV206" s="780" t="str">
        <f t="shared" si="25"/>
        <v/>
      </c>
      <c r="AW206" s="90">
        <f>IF(D206="","",VLOOKUP(D206,MI_ME!$D$5:$AQ$336,39,0))</f>
        <v>0</v>
      </c>
      <c r="AX206" s="660"/>
    </row>
    <row r="207" spans="1:50" ht="18" customHeight="1" x14ac:dyDescent="0.3">
      <c r="A207" s="1792"/>
      <c r="B207" s="342" t="s">
        <v>117</v>
      </c>
      <c r="C207" s="342" t="s">
        <v>149</v>
      </c>
      <c r="D207" s="771" t="str">
        <f>LEFT(C207,11)</f>
        <v>63061CBA006</v>
      </c>
      <c r="E207" s="1459" t="s">
        <v>826</v>
      </c>
      <c r="F207" s="342" t="s">
        <v>15</v>
      </c>
      <c r="G207" s="136"/>
      <c r="H207" s="137"/>
      <c r="I207" s="138"/>
      <c r="J207" s="139">
        <f>IF(ISERROR(VLOOKUP($C207,'LINHA 4'!$C$6:$BM$75,'Carga People'!J$2,0)),0,VLOOKUP($C207,'LINHA 4'!$C$6:$BM$75,'Carga People'!J$2,0))+IF(ISERROR(VLOOKUP($C207,'LINHA 5'!$C$6:$BM$145,'Carga People'!J$2,0)),0,VLOOKUP($C207,'LINHA 5'!$C$6:$BM$145,'Carga People'!J$2,0))</f>
        <v>543</v>
      </c>
      <c r="K207" s="140">
        <f>IF(ISERROR(VLOOKUP($C207,'LINHA 4'!$C$6:$BM$75,'Carga People'!K$2,0)),0,VLOOKUP($C207,'LINHA 4'!$C$6:$BM$75,'Carga People'!K$2,0))+IF(ISERROR(VLOOKUP($C207,'LINHA 5'!$C$6:$BM$145,'Carga People'!K$2,0)),0,VLOOKUP($C207,'LINHA 5'!$C$6:$BM$145,'Carga People'!K$2,0))</f>
        <v>0</v>
      </c>
      <c r="L207" s="140">
        <f>IF(ISERROR(VLOOKUP($C207,'LINHA 4'!$C$6:$BM$75,'Carga People'!L$2,0)),0,VLOOKUP($C207,'LINHA 4'!$C$6:$BM$75,'Carga People'!L$2,0))+IF(ISERROR(VLOOKUP($C207,'LINHA 5'!$C$6:$BM$145,'Carga People'!L$2,0)),0,VLOOKUP($C207,'LINHA 5'!$C$6:$BM$145,'Carga People'!L$2,0))</f>
        <v>0</v>
      </c>
      <c r="M207" s="140">
        <f>IF(ISERROR(VLOOKUP($C207,'LINHA 4'!$C$6:$BM$75,'Carga People'!M$2,0)),0,VLOOKUP($C207,'LINHA 4'!$C$6:$BM$75,'Carga People'!M$2,0))+IF(ISERROR(VLOOKUP($C207,'LINHA 5'!$C$6:$BM$145,'Carga People'!M$2,0)),0,VLOOKUP($C207,'LINHA 5'!$C$6:$BM$145,'Carga People'!M$2,0))</f>
        <v>537</v>
      </c>
      <c r="N207" s="140">
        <f>IF(ISERROR(VLOOKUP($C207,'LINHA 4'!$C$6:$BM$75,'Carga People'!N$2,0)),0,VLOOKUP($C207,'LINHA 4'!$C$6:$BM$75,'Carga People'!N$2,0))+IF(ISERROR(VLOOKUP($C207,'LINHA 5'!$C$6:$BM$145,'Carga People'!N$2,0)),0,VLOOKUP($C207,'LINHA 5'!$C$6:$BM$145,'Carga People'!N$2,0))</f>
        <v>750</v>
      </c>
      <c r="O207" s="140">
        <f>IF(ISERROR(VLOOKUP($C207,'LINHA 4'!$C$6:$BM$75,'Carga People'!O$2,0)),0,VLOOKUP($C207,'LINHA 4'!$C$6:$BM$75,'Carga People'!O$2,0))+IF(ISERROR(VLOOKUP($C207,'LINHA 5'!$C$6:$BM$145,'Carga People'!O$2,0)),0,VLOOKUP($C207,'LINHA 5'!$C$6:$BM$145,'Carga People'!O$2,0))</f>
        <v>721</v>
      </c>
      <c r="P207" s="140">
        <f>IF(ISERROR(VLOOKUP($C207,'LINHA 4'!$C$6:$BM$75,'Carga People'!P$2,0)),0,VLOOKUP($C207,'LINHA 4'!$C$6:$BM$75,'Carga People'!P$2,0))+IF(ISERROR(VLOOKUP($C207,'LINHA 5'!$C$6:$BM$145,'Carga People'!P$2,0)),0,VLOOKUP($C207,'LINHA 5'!$C$6:$BM$145,'Carga People'!P$2,0))</f>
        <v>1303</v>
      </c>
      <c r="Q207" s="140">
        <f>IF(ISERROR(VLOOKUP($C207,'LINHA 4'!$C$6:$BM$75,'Carga People'!Q$2,0)),0,VLOOKUP($C207,'LINHA 4'!$C$6:$BM$75,'Carga People'!Q$2,0))+IF(ISERROR(VLOOKUP($C207,'LINHA 5'!$C$6:$BM$145,'Carga People'!Q$2,0)),0,VLOOKUP($C207,'LINHA 5'!$C$6:$BM$145,'Carga People'!Q$2,0))</f>
        <v>986</v>
      </c>
      <c r="R207" s="140">
        <f>IF(ISERROR(VLOOKUP($C207,'LINHA 4'!$C$6:$BM$75,'Carga People'!R$2,0)),0,VLOOKUP($C207,'LINHA 4'!$C$6:$BM$75,'Carga People'!R$2,0))+IF(ISERROR(VLOOKUP($C207,'LINHA 5'!$C$6:$BM$145,'Carga People'!R$2,0)),0,VLOOKUP($C207,'LINHA 5'!$C$6:$BM$145,'Carga People'!R$2,0))</f>
        <v>0</v>
      </c>
      <c r="S207" s="140">
        <f>IF(ISERROR(VLOOKUP($C207,'LINHA 4'!$C$6:$BM$75,'Carga People'!S$2,0)),0,VLOOKUP($C207,'LINHA 4'!$C$6:$BM$75,'Carga People'!S$2,0))+IF(ISERROR(VLOOKUP($C207,'LINHA 5'!$C$6:$BM$145,'Carga People'!S$2,0)),0,VLOOKUP($C207,'LINHA 5'!$C$6:$BM$145,'Carga People'!S$2,0))</f>
        <v>0</v>
      </c>
      <c r="T207" s="140">
        <f>IF(ISERROR(VLOOKUP($C207,'LINHA 4'!$C$6:$BM$75,'Carga People'!T$2,0)),0,VLOOKUP($C207,'LINHA 4'!$C$6:$BM$75,'Carga People'!T$2,0))+IF(ISERROR(VLOOKUP($C207,'LINHA 5'!$C$6:$BM$145,'Carga People'!T$2,0)),0,VLOOKUP($C207,'LINHA 5'!$C$6:$BM$145,'Carga People'!T$2,0))</f>
        <v>537</v>
      </c>
      <c r="U207" s="140">
        <f>IF(ISERROR(VLOOKUP($C207,'LINHA 4'!$C$6:$BM$75,'Carga People'!U$2,0)),0,VLOOKUP($C207,'LINHA 4'!$C$6:$BM$75,'Carga People'!U$2,0))+IF(ISERROR(VLOOKUP($C207,'LINHA 5'!$C$6:$BM$145,'Carga People'!U$2,0)),0,VLOOKUP($C207,'LINHA 5'!$C$6:$BM$145,'Carga People'!U$2,0))</f>
        <v>537</v>
      </c>
      <c r="V207" s="140">
        <f>IF(ISERROR(VLOOKUP($C207,'LINHA 4'!$C$6:$BM$75,'Carga People'!V$2,0)),0,VLOOKUP($C207,'LINHA 4'!$C$6:$BM$75,'Carga People'!V$2,0))+IF(ISERROR(VLOOKUP($C207,'LINHA 5'!$C$6:$BM$145,'Carga People'!V$2,0)),0,VLOOKUP($C207,'LINHA 5'!$C$6:$BM$145,'Carga People'!V$2,0))</f>
        <v>844</v>
      </c>
      <c r="W207" s="140">
        <f>IF(ISERROR(VLOOKUP($C207,'LINHA 4'!$C$6:$BM$75,'Carga People'!W$2,0)),0,VLOOKUP($C207,'LINHA 4'!$C$6:$BM$75,'Carga People'!W$2,0))+IF(ISERROR(VLOOKUP($C207,'LINHA 5'!$C$6:$BM$145,'Carga People'!W$2,0)),0,VLOOKUP($C207,'LINHA 5'!$C$6:$BM$145,'Carga People'!W$2,0))</f>
        <v>861</v>
      </c>
      <c r="X207" s="140">
        <f>IF(ISERROR(VLOOKUP($C207,'LINHA 4'!$C$6:$BM$75,'Carga People'!X$2,0)),0,VLOOKUP($C207,'LINHA 4'!$C$6:$BM$75,'Carga People'!X$2,0))+IF(ISERROR(VLOOKUP($C207,'LINHA 5'!$C$6:$BM$145,'Carga People'!X$2,0)),0,VLOOKUP($C207,'LINHA 5'!$C$6:$BM$145,'Carga People'!X$2,0))</f>
        <v>1199</v>
      </c>
      <c r="Y207" s="140">
        <f>IF(ISERROR(VLOOKUP($C207,'LINHA 4'!$C$6:$BM$75,'Carga People'!Y$2,0)),0,VLOOKUP($C207,'LINHA 4'!$C$6:$BM$75,'Carga People'!Y$2,0))+IF(ISERROR(VLOOKUP($C207,'LINHA 5'!$C$6:$BM$145,'Carga People'!Y$2,0)),0,VLOOKUP($C207,'LINHA 5'!$C$6:$BM$145,'Carga People'!Y$2,0))</f>
        <v>0</v>
      </c>
      <c r="Z207" s="140">
        <f>IF(ISERROR(VLOOKUP($C207,'LINHA 4'!$C$6:$BM$75,'Carga People'!Z$2,0)),0,VLOOKUP($C207,'LINHA 4'!$C$6:$BM$75,'Carga People'!Z$2,0))+IF(ISERROR(VLOOKUP($C207,'LINHA 5'!$C$6:$BM$145,'Carga People'!Z$2,0)),0,VLOOKUP($C207,'LINHA 5'!$C$6:$BM$145,'Carga People'!Z$2,0))</f>
        <v>0</v>
      </c>
      <c r="AA207" s="140">
        <f>IF(ISERROR(VLOOKUP($C207,'LINHA 4'!$C$6:$BM$75,'Carga People'!AA$2,0)),0,VLOOKUP($C207,'LINHA 4'!$C$6:$BM$75,'Carga People'!AA$2,0))+IF(ISERROR(VLOOKUP($C207,'LINHA 5'!$C$6:$BM$145,'Carga People'!AA$2,0)),0,VLOOKUP($C207,'LINHA 5'!$C$6:$BM$145,'Carga People'!AA$2,0))</f>
        <v>537</v>
      </c>
      <c r="AB207" s="140">
        <f>IF(ISERROR(VLOOKUP($C207,'LINHA 4'!$C$6:$BM$75,'Carga People'!AB$2,0)),0,VLOOKUP($C207,'LINHA 4'!$C$6:$BM$75,'Carga People'!AB$2,0))+IF(ISERROR(VLOOKUP($C207,'LINHA 5'!$C$6:$BM$145,'Carga People'!AB$2,0)),0,VLOOKUP($C207,'LINHA 5'!$C$6:$BM$145,'Carga People'!AB$2,0))</f>
        <v>537</v>
      </c>
      <c r="AC207" s="140">
        <f>IF(ISERROR(VLOOKUP($C207,'LINHA 4'!$C$6:$BM$75,'Carga People'!AC$2,0)),0,VLOOKUP($C207,'LINHA 4'!$C$6:$BM$75,'Carga People'!AC$2,0))+IF(ISERROR(VLOOKUP($C207,'LINHA 5'!$C$6:$BM$145,'Carga People'!AC$2,0)),0,VLOOKUP($C207,'LINHA 5'!$C$6:$BM$145,'Carga People'!AC$2,0))</f>
        <v>1031</v>
      </c>
      <c r="AD207" s="140">
        <f>IF(ISERROR(VLOOKUP($C207,'LINHA 4'!$C$6:$BM$75,'Carga People'!AD$2,0)),0,VLOOKUP($C207,'LINHA 4'!$C$6:$BM$75,'Carga People'!AD$2,0))+IF(ISERROR(VLOOKUP($C207,'LINHA 5'!$C$6:$BM$145,'Carga People'!AD$2,0)),0,VLOOKUP($C207,'LINHA 5'!$C$6:$BM$145,'Carga People'!AD$2,0))</f>
        <v>951</v>
      </c>
      <c r="AE207" s="140">
        <f>IF(ISERROR(VLOOKUP($C207,'LINHA 4'!$C$6:$BM$75,'Carga People'!AE$2,0)),0,VLOOKUP($C207,'LINHA 4'!$C$6:$BM$75,'Carga People'!AE$2,0))+IF(ISERROR(VLOOKUP($C207,'LINHA 5'!$C$6:$BM$145,'Carga People'!AE$2,0)),0,VLOOKUP($C207,'LINHA 5'!$C$6:$BM$145,'Carga People'!AE$2,0))</f>
        <v>469</v>
      </c>
      <c r="AF207" s="140">
        <f>IF(ISERROR(VLOOKUP($C207,'LINHA 4'!$C$6:$BM$75,'Carga People'!AF$2,0)),0,VLOOKUP($C207,'LINHA 4'!$C$6:$BM$75,'Carga People'!AF$2,0))+IF(ISERROR(VLOOKUP($C207,'LINHA 5'!$C$6:$BM$145,'Carga People'!AF$2,0)),0,VLOOKUP($C207,'LINHA 5'!$C$6:$BM$145,'Carga People'!AF$2,0))</f>
        <v>0</v>
      </c>
      <c r="AG207" s="140">
        <f>IF(ISERROR(VLOOKUP($C207,'LINHA 4'!$C$6:$BM$75,'Carga People'!AG$2,0)),0,VLOOKUP($C207,'LINHA 4'!$C$6:$BM$75,'Carga People'!AG$2,0))+IF(ISERROR(VLOOKUP($C207,'LINHA 5'!$C$6:$BM$145,'Carga People'!AG$2,0)),0,VLOOKUP($C207,'LINHA 5'!$C$6:$BM$145,'Carga People'!AG$2,0))</f>
        <v>0</v>
      </c>
      <c r="AH207" s="140">
        <f>IF(ISERROR(VLOOKUP($C207,'LINHA 4'!$C$6:$BM$75,'Carga People'!AH$2,0)),0,VLOOKUP($C207,'LINHA 4'!$C$6:$BM$75,'Carga People'!AH$2,0))+IF(ISERROR(VLOOKUP($C207,'LINHA 5'!$C$6:$BM$145,'Carga People'!AH$2,0)),0,VLOOKUP($C207,'LINHA 5'!$C$6:$BM$145,'Carga People'!AH$2,0))</f>
        <v>0</v>
      </c>
      <c r="AI207" s="140">
        <f>IF(ISERROR(VLOOKUP($C207,'LINHA 4'!$C$6:$BM$75,'Carga People'!AI$2,0)),0,VLOOKUP($C207,'LINHA 4'!$C$6:$BM$75,'Carga People'!AI$2,0))+IF(ISERROR(VLOOKUP($C207,'LINHA 5'!$C$6:$BM$145,'Carga People'!AI$2,0)),0,VLOOKUP($C207,'LINHA 5'!$C$6:$BM$145,'Carga People'!AI$2,0))</f>
        <v>0</v>
      </c>
      <c r="AJ207" s="140">
        <f>IF(ISERROR(VLOOKUP($C207,'LINHA 4'!$C$6:$BM$75,'Carga People'!AJ$2,0)),0,VLOOKUP($C207,'LINHA 4'!$C$6:$BM$75,'Carga People'!AJ$2,0))+IF(ISERROR(VLOOKUP($C207,'LINHA 5'!$C$6:$BM$145,'Carga People'!AJ$2,0)),0,VLOOKUP($C207,'LINHA 5'!$C$6:$BM$145,'Carga People'!AJ$2,0))</f>
        <v>0</v>
      </c>
      <c r="AK207" s="140">
        <f>IF(ISERROR(VLOOKUP($C207,'LINHA 4'!$C$6:$BM$75,'Carga People'!AK$2,0)),0,VLOOKUP($C207,'LINHA 4'!$C$6:$BM$75,'Carga People'!AK$2,0))+IF(ISERROR(VLOOKUP($C207,'LINHA 5'!$C$6:$BM$145,'Carga People'!AK$2,0)),0,VLOOKUP($C207,'LINHA 5'!$C$6:$BM$145,'Carga People'!AK$2,0))</f>
        <v>0</v>
      </c>
      <c r="AL207" s="140">
        <f>IF(ISERROR(VLOOKUP($C207,'LINHA 4'!$C$6:$BM$75,'Carga People'!AL$2,0)),0,VLOOKUP($C207,'LINHA 4'!$C$6:$BM$75,'Carga People'!AL$2,0))+IF(ISERROR(VLOOKUP($C207,'LINHA 5'!$C$6:$BM$145,'Carga People'!AL$2,0)),0,VLOOKUP($C207,'LINHA 5'!$C$6:$BM$145,'Carga People'!AL$2,0))</f>
        <v>0</v>
      </c>
      <c r="AM207" s="140">
        <f>IF(ISERROR(VLOOKUP($C207,'LINHA 4'!$C$6:$BM$75,'Carga People'!AM$2,0)),0,VLOOKUP($C207,'LINHA 4'!$C$6:$BM$75,'Carga People'!AM$2,0))+IF(ISERROR(VLOOKUP($C207,'LINHA 5'!$C$6:$BM$145,'Carga People'!AM$2,0)),0,VLOOKUP($C207,'LINHA 5'!$C$6:$BM$145,'Carga People'!AM$2,0))</f>
        <v>0</v>
      </c>
      <c r="AN207" s="140">
        <f>IF(ISERROR(VLOOKUP($C207,'LINHA 4'!$C$6:$BM$75,'Carga People'!AN$2,0)),0,VLOOKUP($C207,'LINHA 4'!$C$6:$BM$75,'Carga People'!AN$2,0))+IF(ISERROR(VLOOKUP($C207,'LINHA 5'!$C$6:$BM$145,'Carga People'!AN$2,0)),0,VLOOKUP($C207,'LINHA 5'!$C$6:$BM$145,'Carga People'!AN$2,0))</f>
        <v>0</v>
      </c>
      <c r="AO207" s="140">
        <f>IF(ISERROR(VLOOKUP($C207,'LINHA 4'!$C$6:$BM$75,'Carga People'!AO$2,0)),0,VLOOKUP($C207,'LINHA 4'!$C$6:$BM$75,'Carga People'!AO$2,0))+IF(ISERROR(VLOOKUP($C207,'LINHA 5'!$C$6:$BM$145,'Carga People'!AO$2,0)),0,VLOOKUP($C207,'LINHA 5'!$C$6:$BM$145,'Carga People'!AO$2,0))</f>
        <v>0</v>
      </c>
      <c r="AP207" s="140">
        <f>IF(ISERROR(VLOOKUP($C207,'LINHA 4'!$C$6:$BM$75,'Carga People'!AP$2,0)),0,VLOOKUP($C207,'LINHA 4'!$C$6:$BM$75,'Carga People'!AP$2,0))+IF(ISERROR(VLOOKUP($C207,'LINHA 5'!$C$6:$BM$145,'Carga People'!AP$2,0)),0,VLOOKUP($C207,'LINHA 5'!$C$6:$BM$145,'Carga People'!AP$2,0))</f>
        <v>0</v>
      </c>
      <c r="AQ207" s="140">
        <f>IF(ISERROR(VLOOKUP($C207,'LINHA 4'!$C$6:$BM$75,'Carga People'!AQ$2,0)),0,VLOOKUP($C207,'LINHA 4'!$C$6:$BM$75,'Carga People'!AQ$2,0))+IF(ISERROR(VLOOKUP($C207,'LINHA 5'!$C$6:$BM$145,'Carga People'!AQ$2,0)),0,VLOOKUP($C207,'LINHA 5'!$C$6:$BM$145,'Carga People'!AQ$2,0))</f>
        <v>0</v>
      </c>
      <c r="AR207" s="140">
        <f>IF(ISERROR(VLOOKUP($C207,'LINHA 4'!$C$6:$BM$75,'Carga People'!AR$2,0)),0,VLOOKUP($C207,'LINHA 4'!$C$6:$BM$75,'Carga People'!AR$2,0))+IF(ISERROR(VLOOKUP($C207,'LINHA 5'!$C$6:$BM$145,'Carga People'!AR$2,0)),0,VLOOKUP($C207,'LINHA 5'!$C$6:$BM$145,'Carga People'!AR$2,0))</f>
        <v>0</v>
      </c>
      <c r="AS207" s="140">
        <f>IF(ISERROR(VLOOKUP($C207,'LINHA 4'!$C$6:$BM$75,'Carga People'!AS$2,0)),0,VLOOKUP($C207,'LINHA 4'!$C$6:$BM$75,'Carga People'!AS$2,0))+IF(ISERROR(VLOOKUP($C207,'LINHA 5'!$C$6:$BM$145,'Carga People'!AS$2,0)),0,VLOOKUP($C207,'LINHA 5'!$C$6:$BM$145,'Carga People'!AS$2,0))</f>
        <v>0</v>
      </c>
      <c r="AT207" s="140">
        <f t="array" ref="AT207">IF(ISERROR(VLOOKUP($C207,'LINHA 4'!$C$6:$BM$52,'Carga People'!AT$2,0)),0,VLOOKUP($C207,'LINHA 4'!$C$6:$BM$52,'Carga People'!AT$2,0))</f>
        <v>0</v>
      </c>
      <c r="AU207" s="367">
        <f t="shared" si="26"/>
        <v>12343</v>
      </c>
      <c r="AV207" s="780" t="str">
        <f t="shared" si="25"/>
        <v/>
      </c>
      <c r="AW207" s="90">
        <f>IF(D207="","",VLOOKUP(D207,MI_ME!$D$5:$AQ$336,39,0))</f>
        <v>0</v>
      </c>
      <c r="AX207" s="660"/>
    </row>
    <row r="208" spans="1:50" ht="18" hidden="1" customHeight="1" x14ac:dyDescent="0.3">
      <c r="A208" s="1792"/>
      <c r="B208" s="495" t="s">
        <v>566</v>
      </c>
      <c r="C208" s="28" t="s">
        <v>565</v>
      </c>
      <c r="D208" s="771" t="s">
        <v>563</v>
      </c>
      <c r="E208" s="1459" t="s">
        <v>981</v>
      </c>
      <c r="F208" s="28" t="s">
        <v>47</v>
      </c>
      <c r="G208" s="136"/>
      <c r="H208" s="137"/>
      <c r="I208" s="138"/>
      <c r="J208" s="139">
        <f>IF(ISERROR(VLOOKUP($C208,'LINHA 4'!$C$6:$BM$75,'Carga People'!J$2,0)),0,VLOOKUP($C208,'LINHA 4'!$C$6:$BM$75,'Carga People'!J$2,0))+IF(ISERROR(VLOOKUP($C208,'LINHA 5'!$C$6:$BM$145,'Carga People'!J$2,0)),0,VLOOKUP($C208,'LINHA 5'!$C$6:$BM$145,'Carga People'!J$2,0))</f>
        <v>0</v>
      </c>
      <c r="K208" s="140">
        <f>IF(ISERROR(VLOOKUP($C208,'LINHA 4'!$C$6:$BM$75,'Carga People'!K$2,0)),0,VLOOKUP($C208,'LINHA 4'!$C$6:$BM$75,'Carga People'!K$2,0))+IF(ISERROR(VLOOKUP($C208,'LINHA 5'!$C$6:$BM$145,'Carga People'!K$2,0)),0,VLOOKUP($C208,'LINHA 5'!$C$6:$BM$145,'Carga People'!K$2,0))</f>
        <v>0</v>
      </c>
      <c r="L208" s="140">
        <f>IF(ISERROR(VLOOKUP($C208,'LINHA 4'!$C$6:$BM$75,'Carga People'!L$2,0)),0,VLOOKUP($C208,'LINHA 4'!$C$6:$BM$75,'Carga People'!L$2,0))+IF(ISERROR(VLOOKUP($C208,'LINHA 5'!$C$6:$BM$145,'Carga People'!L$2,0)),0,VLOOKUP($C208,'LINHA 5'!$C$6:$BM$145,'Carga People'!L$2,0))</f>
        <v>0</v>
      </c>
      <c r="M208" s="140">
        <f>IF(ISERROR(VLOOKUP($C208,'LINHA 4'!$C$6:$BM$75,'Carga People'!M$2,0)),0,VLOOKUP($C208,'LINHA 4'!$C$6:$BM$75,'Carga People'!M$2,0))+IF(ISERROR(VLOOKUP($C208,'LINHA 5'!$C$6:$BM$145,'Carga People'!M$2,0)),0,VLOOKUP($C208,'LINHA 5'!$C$6:$BM$145,'Carga People'!M$2,0))</f>
        <v>0</v>
      </c>
      <c r="N208" s="140">
        <f>IF(ISERROR(VLOOKUP($C208,'LINHA 4'!$C$6:$BM$75,'Carga People'!N$2,0)),0,VLOOKUP($C208,'LINHA 4'!$C$6:$BM$75,'Carga People'!N$2,0))+IF(ISERROR(VLOOKUP($C208,'LINHA 5'!$C$6:$BM$145,'Carga People'!N$2,0)),0,VLOOKUP($C208,'LINHA 5'!$C$6:$BM$145,'Carga People'!N$2,0))</f>
        <v>0</v>
      </c>
      <c r="O208" s="140">
        <f>IF(ISERROR(VLOOKUP($C208,'LINHA 4'!$C$6:$BM$75,'Carga People'!O$2,0)),0,VLOOKUP($C208,'LINHA 4'!$C$6:$BM$75,'Carga People'!O$2,0))+IF(ISERROR(VLOOKUP($C208,'LINHA 5'!$C$6:$BM$145,'Carga People'!O$2,0)),0,VLOOKUP($C208,'LINHA 5'!$C$6:$BM$145,'Carga People'!O$2,0))</f>
        <v>0</v>
      </c>
      <c r="P208" s="140">
        <f>IF(ISERROR(VLOOKUP($C208,'LINHA 4'!$C$6:$BM$75,'Carga People'!P$2,0)),0,VLOOKUP($C208,'LINHA 4'!$C$6:$BM$75,'Carga People'!P$2,0))+IF(ISERROR(VLOOKUP($C208,'LINHA 5'!$C$6:$BM$145,'Carga People'!P$2,0)),0,VLOOKUP($C208,'LINHA 5'!$C$6:$BM$145,'Carga People'!P$2,0))</f>
        <v>0</v>
      </c>
      <c r="Q208" s="140">
        <f>IF(ISERROR(VLOOKUP($C208,'LINHA 4'!$C$6:$BM$75,'Carga People'!Q$2,0)),0,VLOOKUP($C208,'LINHA 4'!$C$6:$BM$75,'Carga People'!Q$2,0))+IF(ISERROR(VLOOKUP($C208,'LINHA 5'!$C$6:$BM$145,'Carga People'!Q$2,0)),0,VLOOKUP($C208,'LINHA 5'!$C$6:$BM$145,'Carga People'!Q$2,0))</f>
        <v>0</v>
      </c>
      <c r="R208" s="140">
        <f>IF(ISERROR(VLOOKUP($C208,'LINHA 4'!$C$6:$BM$75,'Carga People'!R$2,0)),0,VLOOKUP($C208,'LINHA 4'!$C$6:$BM$75,'Carga People'!R$2,0))+IF(ISERROR(VLOOKUP($C208,'LINHA 5'!$C$6:$BM$145,'Carga People'!R$2,0)),0,VLOOKUP($C208,'LINHA 5'!$C$6:$BM$145,'Carga People'!R$2,0))</f>
        <v>0</v>
      </c>
      <c r="S208" s="140">
        <f>IF(ISERROR(VLOOKUP($C208,'LINHA 4'!$C$6:$BM$75,'Carga People'!S$2,0)),0,VLOOKUP($C208,'LINHA 4'!$C$6:$BM$75,'Carga People'!S$2,0))+IF(ISERROR(VLOOKUP($C208,'LINHA 5'!$C$6:$BM$145,'Carga People'!S$2,0)),0,VLOOKUP($C208,'LINHA 5'!$C$6:$BM$145,'Carga People'!S$2,0))</f>
        <v>0</v>
      </c>
      <c r="T208" s="140">
        <f>IF(ISERROR(VLOOKUP($C208,'LINHA 4'!$C$6:$BM$75,'Carga People'!T$2,0)),0,VLOOKUP($C208,'LINHA 4'!$C$6:$BM$75,'Carga People'!T$2,0))+IF(ISERROR(VLOOKUP($C208,'LINHA 5'!$C$6:$BM$145,'Carga People'!T$2,0)),0,VLOOKUP($C208,'LINHA 5'!$C$6:$BM$145,'Carga People'!T$2,0))</f>
        <v>0</v>
      </c>
      <c r="U208" s="140">
        <f>IF(ISERROR(VLOOKUP($C208,'LINHA 4'!$C$6:$BM$75,'Carga People'!U$2,0)),0,VLOOKUP($C208,'LINHA 4'!$C$6:$BM$75,'Carga People'!U$2,0))+IF(ISERROR(VLOOKUP($C208,'LINHA 5'!$C$6:$BM$145,'Carga People'!U$2,0)),0,VLOOKUP($C208,'LINHA 5'!$C$6:$BM$145,'Carga People'!U$2,0))</f>
        <v>0</v>
      </c>
      <c r="V208" s="140">
        <f>IF(ISERROR(VLOOKUP($C208,'LINHA 4'!$C$6:$BM$75,'Carga People'!V$2,0)),0,VLOOKUP($C208,'LINHA 4'!$C$6:$BM$75,'Carga People'!V$2,0))+IF(ISERROR(VLOOKUP($C208,'LINHA 5'!$C$6:$BM$145,'Carga People'!V$2,0)),0,VLOOKUP($C208,'LINHA 5'!$C$6:$BM$145,'Carga People'!V$2,0))</f>
        <v>0</v>
      </c>
      <c r="W208" s="140">
        <f>IF(ISERROR(VLOOKUP($C208,'LINHA 4'!$C$6:$BM$75,'Carga People'!W$2,0)),0,VLOOKUP($C208,'LINHA 4'!$C$6:$BM$75,'Carga People'!W$2,0))+IF(ISERROR(VLOOKUP($C208,'LINHA 5'!$C$6:$BM$145,'Carga People'!W$2,0)),0,VLOOKUP($C208,'LINHA 5'!$C$6:$BM$145,'Carga People'!W$2,0))</f>
        <v>0</v>
      </c>
      <c r="X208" s="140">
        <f>IF(ISERROR(VLOOKUP($C208,'LINHA 4'!$C$6:$BM$75,'Carga People'!X$2,0)),0,VLOOKUP($C208,'LINHA 4'!$C$6:$BM$75,'Carga People'!X$2,0))+IF(ISERROR(VLOOKUP($C208,'LINHA 5'!$C$6:$BM$145,'Carga People'!X$2,0)),0,VLOOKUP($C208,'LINHA 5'!$C$6:$BM$145,'Carga People'!X$2,0))</f>
        <v>0</v>
      </c>
      <c r="Y208" s="140">
        <f>IF(ISERROR(VLOOKUP($C208,'LINHA 4'!$C$6:$BM$75,'Carga People'!Y$2,0)),0,VLOOKUP($C208,'LINHA 4'!$C$6:$BM$75,'Carga People'!Y$2,0))+IF(ISERROR(VLOOKUP($C208,'LINHA 5'!$C$6:$BM$145,'Carga People'!Y$2,0)),0,VLOOKUP($C208,'LINHA 5'!$C$6:$BM$145,'Carga People'!Y$2,0))</f>
        <v>0</v>
      </c>
      <c r="Z208" s="140">
        <f>IF(ISERROR(VLOOKUP($C208,'LINHA 4'!$C$6:$BM$75,'Carga People'!Z$2,0)),0,VLOOKUP($C208,'LINHA 4'!$C$6:$BM$75,'Carga People'!Z$2,0))+IF(ISERROR(VLOOKUP($C208,'LINHA 5'!$C$6:$BM$145,'Carga People'!Z$2,0)),0,VLOOKUP($C208,'LINHA 5'!$C$6:$BM$145,'Carga People'!Z$2,0))</f>
        <v>0</v>
      </c>
      <c r="AA208" s="140">
        <f>IF(ISERROR(VLOOKUP($C208,'LINHA 4'!$C$6:$BM$75,'Carga People'!AA$2,0)),0,VLOOKUP($C208,'LINHA 4'!$C$6:$BM$75,'Carga People'!AA$2,0))+IF(ISERROR(VLOOKUP($C208,'LINHA 5'!$C$6:$BM$145,'Carga People'!AA$2,0)),0,VLOOKUP($C208,'LINHA 5'!$C$6:$BM$145,'Carga People'!AA$2,0))</f>
        <v>0</v>
      </c>
      <c r="AB208" s="140">
        <f>IF(ISERROR(VLOOKUP($C208,'LINHA 4'!$C$6:$BM$75,'Carga People'!AB$2,0)),0,VLOOKUP($C208,'LINHA 4'!$C$6:$BM$75,'Carga People'!AB$2,0))+IF(ISERROR(VLOOKUP($C208,'LINHA 5'!$C$6:$BM$145,'Carga People'!AB$2,0)),0,VLOOKUP($C208,'LINHA 5'!$C$6:$BM$145,'Carga People'!AB$2,0))</f>
        <v>0</v>
      </c>
      <c r="AC208" s="140">
        <f>IF(ISERROR(VLOOKUP($C208,'LINHA 4'!$C$6:$BM$75,'Carga People'!AC$2,0)),0,VLOOKUP($C208,'LINHA 4'!$C$6:$BM$75,'Carga People'!AC$2,0))+IF(ISERROR(VLOOKUP($C208,'LINHA 5'!$C$6:$BM$145,'Carga People'!AC$2,0)),0,VLOOKUP($C208,'LINHA 5'!$C$6:$BM$145,'Carga People'!AC$2,0))</f>
        <v>0</v>
      </c>
      <c r="AD208" s="140">
        <f>IF(ISERROR(VLOOKUP($C208,'LINHA 4'!$C$6:$BM$75,'Carga People'!AD$2,0)),0,VLOOKUP($C208,'LINHA 4'!$C$6:$BM$75,'Carga People'!AD$2,0))+IF(ISERROR(VLOOKUP($C208,'LINHA 5'!$C$6:$BM$145,'Carga People'!AD$2,0)),0,VLOOKUP($C208,'LINHA 5'!$C$6:$BM$145,'Carga People'!AD$2,0))</f>
        <v>0</v>
      </c>
      <c r="AE208" s="140">
        <f>IF(ISERROR(VLOOKUP($C208,'LINHA 4'!$C$6:$BM$75,'Carga People'!AE$2,0)),0,VLOOKUP($C208,'LINHA 4'!$C$6:$BM$75,'Carga People'!AE$2,0))+IF(ISERROR(VLOOKUP($C208,'LINHA 5'!$C$6:$BM$145,'Carga People'!AE$2,0)),0,VLOOKUP($C208,'LINHA 5'!$C$6:$BM$145,'Carga People'!AE$2,0))</f>
        <v>0</v>
      </c>
      <c r="AF208" s="140">
        <f>IF(ISERROR(VLOOKUP($C208,'LINHA 4'!$C$6:$BM$75,'Carga People'!AF$2,0)),0,VLOOKUP($C208,'LINHA 4'!$C$6:$BM$75,'Carga People'!AF$2,0))+IF(ISERROR(VLOOKUP($C208,'LINHA 5'!$C$6:$BM$145,'Carga People'!AF$2,0)),0,VLOOKUP($C208,'LINHA 5'!$C$6:$BM$145,'Carga People'!AF$2,0))</f>
        <v>0</v>
      </c>
      <c r="AG208" s="140">
        <f>IF(ISERROR(VLOOKUP($C208,'LINHA 4'!$C$6:$BM$75,'Carga People'!AG$2,0)),0,VLOOKUP($C208,'LINHA 4'!$C$6:$BM$75,'Carga People'!AG$2,0))+IF(ISERROR(VLOOKUP($C208,'LINHA 5'!$C$6:$BM$145,'Carga People'!AG$2,0)),0,VLOOKUP($C208,'LINHA 5'!$C$6:$BM$145,'Carga People'!AG$2,0))</f>
        <v>0</v>
      </c>
      <c r="AH208" s="140">
        <f>IF(ISERROR(VLOOKUP($C208,'LINHA 4'!$C$6:$BM$75,'Carga People'!AH$2,0)),0,VLOOKUP($C208,'LINHA 4'!$C$6:$BM$75,'Carga People'!AH$2,0))+IF(ISERROR(VLOOKUP($C208,'LINHA 5'!$C$6:$BM$145,'Carga People'!AH$2,0)),0,VLOOKUP($C208,'LINHA 5'!$C$6:$BM$145,'Carga People'!AH$2,0))</f>
        <v>0</v>
      </c>
      <c r="AI208" s="140">
        <f>IF(ISERROR(VLOOKUP($C208,'LINHA 4'!$C$6:$BM$75,'Carga People'!AI$2,0)),0,VLOOKUP($C208,'LINHA 4'!$C$6:$BM$75,'Carga People'!AI$2,0))+IF(ISERROR(VLOOKUP($C208,'LINHA 5'!$C$6:$BM$145,'Carga People'!AI$2,0)),0,VLOOKUP($C208,'LINHA 5'!$C$6:$BM$145,'Carga People'!AI$2,0))</f>
        <v>0</v>
      </c>
      <c r="AJ208" s="140">
        <f>IF(ISERROR(VLOOKUP($C208,'LINHA 4'!$C$6:$BM$75,'Carga People'!AJ$2,0)),0,VLOOKUP($C208,'LINHA 4'!$C$6:$BM$75,'Carga People'!AJ$2,0))+IF(ISERROR(VLOOKUP($C208,'LINHA 5'!$C$6:$BM$145,'Carga People'!AJ$2,0)),0,VLOOKUP($C208,'LINHA 5'!$C$6:$BM$145,'Carga People'!AJ$2,0))</f>
        <v>0</v>
      </c>
      <c r="AK208" s="140">
        <f>IF(ISERROR(VLOOKUP($C208,'LINHA 4'!$C$6:$BM$75,'Carga People'!AK$2,0)),0,VLOOKUP($C208,'LINHA 4'!$C$6:$BM$75,'Carga People'!AK$2,0))+IF(ISERROR(VLOOKUP($C208,'LINHA 5'!$C$6:$BM$145,'Carga People'!AK$2,0)),0,VLOOKUP($C208,'LINHA 5'!$C$6:$BM$145,'Carga People'!AK$2,0))</f>
        <v>0</v>
      </c>
      <c r="AL208" s="140">
        <f>IF(ISERROR(VLOOKUP($C208,'LINHA 4'!$C$6:$BM$75,'Carga People'!AL$2,0)),0,VLOOKUP($C208,'LINHA 4'!$C$6:$BM$75,'Carga People'!AL$2,0))+IF(ISERROR(VLOOKUP($C208,'LINHA 5'!$C$6:$BM$145,'Carga People'!AL$2,0)),0,VLOOKUP($C208,'LINHA 5'!$C$6:$BM$145,'Carga People'!AL$2,0))</f>
        <v>0</v>
      </c>
      <c r="AM208" s="140">
        <f>IF(ISERROR(VLOOKUP($C208,'LINHA 4'!$C$6:$BM$75,'Carga People'!AM$2,0)),0,VLOOKUP($C208,'LINHA 4'!$C$6:$BM$75,'Carga People'!AM$2,0))+IF(ISERROR(VLOOKUP($C208,'LINHA 5'!$C$6:$BM$145,'Carga People'!AM$2,0)),0,VLOOKUP($C208,'LINHA 5'!$C$6:$BM$145,'Carga People'!AM$2,0))</f>
        <v>0</v>
      </c>
      <c r="AN208" s="140">
        <f>IF(ISERROR(VLOOKUP($C208,'LINHA 4'!$C$6:$BM$75,'Carga People'!AN$2,0)),0,VLOOKUP($C208,'LINHA 4'!$C$6:$BM$75,'Carga People'!AN$2,0))+IF(ISERROR(VLOOKUP($C208,'LINHA 5'!$C$6:$BM$145,'Carga People'!AN$2,0)),0,VLOOKUP($C208,'LINHA 5'!$C$6:$BM$145,'Carga People'!AN$2,0))</f>
        <v>0</v>
      </c>
      <c r="AO208" s="140">
        <f>IF(ISERROR(VLOOKUP($C208,'LINHA 4'!$C$6:$BM$75,'Carga People'!AO$2,0)),0,VLOOKUP($C208,'LINHA 4'!$C$6:$BM$75,'Carga People'!AO$2,0))+IF(ISERROR(VLOOKUP($C208,'LINHA 5'!$C$6:$BM$145,'Carga People'!AO$2,0)),0,VLOOKUP($C208,'LINHA 5'!$C$6:$BM$145,'Carga People'!AO$2,0))</f>
        <v>0</v>
      </c>
      <c r="AP208" s="140">
        <f>IF(ISERROR(VLOOKUP($C208,'LINHA 4'!$C$6:$BM$75,'Carga People'!AP$2,0)),0,VLOOKUP($C208,'LINHA 4'!$C$6:$BM$75,'Carga People'!AP$2,0))+IF(ISERROR(VLOOKUP($C208,'LINHA 5'!$C$6:$BM$145,'Carga People'!AP$2,0)),0,VLOOKUP($C208,'LINHA 5'!$C$6:$BM$145,'Carga People'!AP$2,0))</f>
        <v>0</v>
      </c>
      <c r="AQ208" s="140">
        <f>IF(ISERROR(VLOOKUP($C208,'LINHA 4'!$C$6:$BM$75,'Carga People'!AQ$2,0)),0,VLOOKUP($C208,'LINHA 4'!$C$6:$BM$75,'Carga People'!AQ$2,0))+IF(ISERROR(VLOOKUP($C208,'LINHA 5'!$C$6:$BM$145,'Carga People'!AQ$2,0)),0,VLOOKUP($C208,'LINHA 5'!$C$6:$BM$145,'Carga People'!AQ$2,0))</f>
        <v>0</v>
      </c>
      <c r="AR208" s="140">
        <f>IF(ISERROR(VLOOKUP($C208,'LINHA 4'!$C$6:$BM$75,'Carga People'!AR$2,0)),0,VLOOKUP($C208,'LINHA 4'!$C$6:$BM$75,'Carga People'!AR$2,0))+IF(ISERROR(VLOOKUP($C208,'LINHA 5'!$C$6:$BM$145,'Carga People'!AR$2,0)),0,VLOOKUP($C208,'LINHA 5'!$C$6:$BM$145,'Carga People'!AR$2,0))</f>
        <v>0</v>
      </c>
      <c r="AS208" s="140">
        <f>IF(ISERROR(VLOOKUP($C208,'LINHA 4'!$C$6:$BM$75,'Carga People'!AS$2,0)),0,VLOOKUP($C208,'LINHA 4'!$C$6:$BM$75,'Carga People'!AS$2,0))+IF(ISERROR(VLOOKUP($C208,'LINHA 5'!$C$6:$BM$145,'Carga People'!AS$2,0)),0,VLOOKUP($C208,'LINHA 5'!$C$6:$BM$145,'Carga People'!AS$2,0))</f>
        <v>0</v>
      </c>
      <c r="AT208" s="140">
        <f t="array" ref="AT208">IF(ISERROR(VLOOKUP($C208,'LINHA 4'!$C$6:$BM$52,'Carga People'!AT$2,0)),0,VLOOKUP($C208,'LINHA 4'!$C$6:$BM$52,'Carga People'!AT$2,0))</f>
        <v>0</v>
      </c>
      <c r="AU208" s="367">
        <f t="shared" si="26"/>
        <v>0</v>
      </c>
      <c r="AV208" s="780" t="str">
        <f t="shared" si="25"/>
        <v/>
      </c>
      <c r="AW208" s="90">
        <f>IF(D208="","",VLOOKUP(D208,MI_ME!$D$5:$AQ$336,39,0))</f>
        <v>0</v>
      </c>
      <c r="AX208" s="660"/>
    </row>
    <row r="209" spans="1:50" ht="18" hidden="1" customHeight="1" x14ac:dyDescent="0.3">
      <c r="A209" s="1792"/>
      <c r="B209" s="28" t="s">
        <v>558</v>
      </c>
      <c r="C209" s="28" t="s">
        <v>560</v>
      </c>
      <c r="D209" s="771" t="s">
        <v>559</v>
      </c>
      <c r="E209" s="1459" t="s">
        <v>852</v>
      </c>
      <c r="F209" s="28" t="s">
        <v>47</v>
      </c>
      <c r="G209" s="136"/>
      <c r="H209" s="137"/>
      <c r="I209" s="138"/>
      <c r="J209" s="139">
        <f>IF(ISERROR(VLOOKUP($C209,'LINHA 4'!$C$6:$BM$75,'Carga People'!J$2,0)),0,VLOOKUP($C209,'LINHA 4'!$C$6:$BM$75,'Carga People'!J$2,0))+IF(ISERROR(VLOOKUP($C209,'LINHA 5'!$C$6:$BM$145,'Carga People'!J$2,0)),0,VLOOKUP($C209,'LINHA 5'!$C$6:$BM$145,'Carga People'!J$2,0))</f>
        <v>0</v>
      </c>
      <c r="K209" s="140">
        <f>IF(ISERROR(VLOOKUP($C209,'LINHA 4'!$C$6:$BM$75,'Carga People'!K$2,0)),0,VLOOKUP($C209,'LINHA 4'!$C$6:$BM$75,'Carga People'!K$2,0))+IF(ISERROR(VLOOKUP($C209,'LINHA 5'!$C$6:$BM$145,'Carga People'!K$2,0)),0,VLOOKUP($C209,'LINHA 5'!$C$6:$BM$145,'Carga People'!K$2,0))</f>
        <v>0</v>
      </c>
      <c r="L209" s="140">
        <f>IF(ISERROR(VLOOKUP($C209,'LINHA 4'!$C$6:$BM$75,'Carga People'!L$2,0)),0,VLOOKUP($C209,'LINHA 4'!$C$6:$BM$75,'Carga People'!L$2,0))+IF(ISERROR(VLOOKUP($C209,'LINHA 5'!$C$6:$BM$145,'Carga People'!L$2,0)),0,VLOOKUP($C209,'LINHA 5'!$C$6:$BM$145,'Carga People'!L$2,0))</f>
        <v>0</v>
      </c>
      <c r="M209" s="140">
        <f>IF(ISERROR(VLOOKUP($C209,'LINHA 4'!$C$6:$BM$75,'Carga People'!M$2,0)),0,VLOOKUP($C209,'LINHA 4'!$C$6:$BM$75,'Carga People'!M$2,0))+IF(ISERROR(VLOOKUP($C209,'LINHA 5'!$C$6:$BM$145,'Carga People'!M$2,0)),0,VLOOKUP($C209,'LINHA 5'!$C$6:$BM$145,'Carga People'!M$2,0))</f>
        <v>0</v>
      </c>
      <c r="N209" s="140">
        <f>IF(ISERROR(VLOOKUP($C209,'LINHA 4'!$C$6:$BM$75,'Carga People'!N$2,0)),0,VLOOKUP($C209,'LINHA 4'!$C$6:$BM$75,'Carga People'!N$2,0))+IF(ISERROR(VLOOKUP($C209,'LINHA 5'!$C$6:$BM$145,'Carga People'!N$2,0)),0,VLOOKUP($C209,'LINHA 5'!$C$6:$BM$145,'Carga People'!N$2,0))</f>
        <v>0</v>
      </c>
      <c r="O209" s="140">
        <f>IF(ISERROR(VLOOKUP($C209,'LINHA 4'!$C$6:$BM$75,'Carga People'!O$2,0)),0,VLOOKUP($C209,'LINHA 4'!$C$6:$BM$75,'Carga People'!O$2,0))+IF(ISERROR(VLOOKUP($C209,'LINHA 5'!$C$6:$BM$145,'Carga People'!O$2,0)),0,VLOOKUP($C209,'LINHA 5'!$C$6:$BM$145,'Carga People'!O$2,0))</f>
        <v>0</v>
      </c>
      <c r="P209" s="140">
        <f>IF(ISERROR(VLOOKUP($C209,'LINHA 4'!$C$6:$BM$75,'Carga People'!P$2,0)),0,VLOOKUP($C209,'LINHA 4'!$C$6:$BM$75,'Carga People'!P$2,0))+IF(ISERROR(VLOOKUP($C209,'LINHA 5'!$C$6:$BM$145,'Carga People'!P$2,0)),0,VLOOKUP($C209,'LINHA 5'!$C$6:$BM$145,'Carga People'!P$2,0))</f>
        <v>0</v>
      </c>
      <c r="Q209" s="140">
        <f>IF(ISERROR(VLOOKUP($C209,'LINHA 4'!$C$6:$BM$75,'Carga People'!Q$2,0)),0,VLOOKUP($C209,'LINHA 4'!$C$6:$BM$75,'Carga People'!Q$2,0))+IF(ISERROR(VLOOKUP($C209,'LINHA 5'!$C$6:$BM$145,'Carga People'!Q$2,0)),0,VLOOKUP($C209,'LINHA 5'!$C$6:$BM$145,'Carga People'!Q$2,0))</f>
        <v>0</v>
      </c>
      <c r="R209" s="140">
        <f>IF(ISERROR(VLOOKUP($C209,'LINHA 4'!$C$6:$BM$75,'Carga People'!R$2,0)),0,VLOOKUP($C209,'LINHA 4'!$C$6:$BM$75,'Carga People'!R$2,0))+IF(ISERROR(VLOOKUP($C209,'LINHA 5'!$C$6:$BM$145,'Carga People'!R$2,0)),0,VLOOKUP($C209,'LINHA 5'!$C$6:$BM$145,'Carga People'!R$2,0))</f>
        <v>0</v>
      </c>
      <c r="S209" s="140">
        <f>IF(ISERROR(VLOOKUP($C209,'LINHA 4'!$C$6:$BM$75,'Carga People'!S$2,0)),0,VLOOKUP($C209,'LINHA 4'!$C$6:$BM$75,'Carga People'!S$2,0))+IF(ISERROR(VLOOKUP($C209,'LINHA 5'!$C$6:$BM$145,'Carga People'!S$2,0)),0,VLOOKUP($C209,'LINHA 5'!$C$6:$BM$145,'Carga People'!S$2,0))</f>
        <v>0</v>
      </c>
      <c r="T209" s="140">
        <f>IF(ISERROR(VLOOKUP($C209,'LINHA 4'!$C$6:$BM$75,'Carga People'!T$2,0)),0,VLOOKUP($C209,'LINHA 4'!$C$6:$BM$75,'Carga People'!T$2,0))+IF(ISERROR(VLOOKUP($C209,'LINHA 5'!$C$6:$BM$145,'Carga People'!T$2,0)),0,VLOOKUP($C209,'LINHA 5'!$C$6:$BM$145,'Carga People'!T$2,0))</f>
        <v>0</v>
      </c>
      <c r="U209" s="140">
        <f>IF(ISERROR(VLOOKUP($C209,'LINHA 4'!$C$6:$BM$75,'Carga People'!U$2,0)),0,VLOOKUP($C209,'LINHA 4'!$C$6:$BM$75,'Carga People'!U$2,0))+IF(ISERROR(VLOOKUP($C209,'LINHA 5'!$C$6:$BM$145,'Carga People'!U$2,0)),0,VLOOKUP($C209,'LINHA 5'!$C$6:$BM$145,'Carga People'!U$2,0))</f>
        <v>0</v>
      </c>
      <c r="V209" s="140">
        <f>IF(ISERROR(VLOOKUP($C209,'LINHA 4'!$C$6:$BM$75,'Carga People'!V$2,0)),0,VLOOKUP($C209,'LINHA 4'!$C$6:$BM$75,'Carga People'!V$2,0))+IF(ISERROR(VLOOKUP($C209,'LINHA 5'!$C$6:$BM$145,'Carga People'!V$2,0)),0,VLOOKUP($C209,'LINHA 5'!$C$6:$BM$145,'Carga People'!V$2,0))</f>
        <v>0</v>
      </c>
      <c r="W209" s="140">
        <f>IF(ISERROR(VLOOKUP($C209,'LINHA 4'!$C$6:$BM$75,'Carga People'!W$2,0)),0,VLOOKUP($C209,'LINHA 4'!$C$6:$BM$75,'Carga People'!W$2,0))+IF(ISERROR(VLOOKUP($C209,'LINHA 5'!$C$6:$BM$145,'Carga People'!W$2,0)),0,VLOOKUP($C209,'LINHA 5'!$C$6:$BM$145,'Carga People'!W$2,0))</f>
        <v>0</v>
      </c>
      <c r="X209" s="140">
        <f>IF(ISERROR(VLOOKUP($C209,'LINHA 4'!$C$6:$BM$75,'Carga People'!X$2,0)),0,VLOOKUP($C209,'LINHA 4'!$C$6:$BM$75,'Carga People'!X$2,0))+IF(ISERROR(VLOOKUP($C209,'LINHA 5'!$C$6:$BM$145,'Carga People'!X$2,0)),0,VLOOKUP($C209,'LINHA 5'!$C$6:$BM$145,'Carga People'!X$2,0))</f>
        <v>0</v>
      </c>
      <c r="Y209" s="140">
        <f>IF(ISERROR(VLOOKUP($C209,'LINHA 4'!$C$6:$BM$75,'Carga People'!Y$2,0)),0,VLOOKUP($C209,'LINHA 4'!$C$6:$BM$75,'Carga People'!Y$2,0))+IF(ISERROR(VLOOKUP($C209,'LINHA 5'!$C$6:$BM$145,'Carga People'!Y$2,0)),0,VLOOKUP($C209,'LINHA 5'!$C$6:$BM$145,'Carga People'!Y$2,0))</f>
        <v>0</v>
      </c>
      <c r="Z209" s="140">
        <f>IF(ISERROR(VLOOKUP($C209,'LINHA 4'!$C$6:$BM$75,'Carga People'!Z$2,0)),0,VLOOKUP($C209,'LINHA 4'!$C$6:$BM$75,'Carga People'!Z$2,0))+IF(ISERROR(VLOOKUP($C209,'LINHA 5'!$C$6:$BM$145,'Carga People'!Z$2,0)),0,VLOOKUP($C209,'LINHA 5'!$C$6:$BM$145,'Carga People'!Z$2,0))</f>
        <v>0</v>
      </c>
      <c r="AA209" s="140">
        <f>IF(ISERROR(VLOOKUP($C209,'LINHA 4'!$C$6:$BM$75,'Carga People'!AA$2,0)),0,VLOOKUP($C209,'LINHA 4'!$C$6:$BM$75,'Carga People'!AA$2,0))+IF(ISERROR(VLOOKUP($C209,'LINHA 5'!$C$6:$BM$145,'Carga People'!AA$2,0)),0,VLOOKUP($C209,'LINHA 5'!$C$6:$BM$145,'Carga People'!AA$2,0))</f>
        <v>0</v>
      </c>
      <c r="AB209" s="140">
        <f>IF(ISERROR(VLOOKUP($C209,'LINHA 4'!$C$6:$BM$75,'Carga People'!AB$2,0)),0,VLOOKUP($C209,'LINHA 4'!$C$6:$BM$75,'Carga People'!AB$2,0))+IF(ISERROR(VLOOKUP($C209,'LINHA 5'!$C$6:$BM$145,'Carga People'!AB$2,0)),0,VLOOKUP($C209,'LINHA 5'!$C$6:$BM$145,'Carga People'!AB$2,0))</f>
        <v>0</v>
      </c>
      <c r="AC209" s="140">
        <f>IF(ISERROR(VLOOKUP($C209,'LINHA 4'!$C$6:$BM$75,'Carga People'!AC$2,0)),0,VLOOKUP($C209,'LINHA 4'!$C$6:$BM$75,'Carga People'!AC$2,0))+IF(ISERROR(VLOOKUP($C209,'LINHA 5'!$C$6:$BM$145,'Carga People'!AC$2,0)),0,VLOOKUP($C209,'LINHA 5'!$C$6:$BM$145,'Carga People'!AC$2,0))</f>
        <v>0</v>
      </c>
      <c r="AD209" s="140">
        <f>IF(ISERROR(VLOOKUP($C209,'LINHA 4'!$C$6:$BM$75,'Carga People'!AD$2,0)),0,VLOOKUP($C209,'LINHA 4'!$C$6:$BM$75,'Carga People'!AD$2,0))+IF(ISERROR(VLOOKUP($C209,'LINHA 5'!$C$6:$BM$145,'Carga People'!AD$2,0)),0,VLOOKUP($C209,'LINHA 5'!$C$6:$BM$145,'Carga People'!AD$2,0))</f>
        <v>0</v>
      </c>
      <c r="AE209" s="140">
        <f>IF(ISERROR(VLOOKUP($C209,'LINHA 4'!$C$6:$BM$75,'Carga People'!AE$2,0)),0,VLOOKUP($C209,'LINHA 4'!$C$6:$BM$75,'Carga People'!AE$2,0))+IF(ISERROR(VLOOKUP($C209,'LINHA 5'!$C$6:$BM$145,'Carga People'!AE$2,0)),0,VLOOKUP($C209,'LINHA 5'!$C$6:$BM$145,'Carga People'!AE$2,0))</f>
        <v>0</v>
      </c>
      <c r="AF209" s="140">
        <f>IF(ISERROR(VLOOKUP($C209,'LINHA 4'!$C$6:$BM$75,'Carga People'!AF$2,0)),0,VLOOKUP($C209,'LINHA 4'!$C$6:$BM$75,'Carga People'!AF$2,0))+IF(ISERROR(VLOOKUP($C209,'LINHA 5'!$C$6:$BM$145,'Carga People'!AF$2,0)),0,VLOOKUP($C209,'LINHA 5'!$C$6:$BM$145,'Carga People'!AF$2,0))</f>
        <v>0</v>
      </c>
      <c r="AG209" s="140">
        <f>IF(ISERROR(VLOOKUP($C209,'LINHA 4'!$C$6:$BM$75,'Carga People'!AG$2,0)),0,VLOOKUP($C209,'LINHA 4'!$C$6:$BM$75,'Carga People'!AG$2,0))+IF(ISERROR(VLOOKUP($C209,'LINHA 5'!$C$6:$BM$145,'Carga People'!AG$2,0)),0,VLOOKUP($C209,'LINHA 5'!$C$6:$BM$145,'Carga People'!AG$2,0))</f>
        <v>0</v>
      </c>
      <c r="AH209" s="140">
        <f>IF(ISERROR(VLOOKUP($C209,'LINHA 4'!$C$6:$BM$75,'Carga People'!AH$2,0)),0,VLOOKUP($C209,'LINHA 4'!$C$6:$BM$75,'Carga People'!AH$2,0))+IF(ISERROR(VLOOKUP($C209,'LINHA 5'!$C$6:$BM$145,'Carga People'!AH$2,0)),0,VLOOKUP($C209,'LINHA 5'!$C$6:$BM$145,'Carga People'!AH$2,0))</f>
        <v>0</v>
      </c>
      <c r="AI209" s="140">
        <f>IF(ISERROR(VLOOKUP($C209,'LINHA 4'!$C$6:$BM$75,'Carga People'!AI$2,0)),0,VLOOKUP($C209,'LINHA 4'!$C$6:$BM$75,'Carga People'!AI$2,0))+IF(ISERROR(VLOOKUP($C209,'LINHA 5'!$C$6:$BM$145,'Carga People'!AI$2,0)),0,VLOOKUP($C209,'LINHA 5'!$C$6:$BM$145,'Carga People'!AI$2,0))</f>
        <v>0</v>
      </c>
      <c r="AJ209" s="140">
        <f>IF(ISERROR(VLOOKUP($C209,'LINHA 4'!$C$6:$BM$75,'Carga People'!AJ$2,0)),0,VLOOKUP($C209,'LINHA 4'!$C$6:$BM$75,'Carga People'!AJ$2,0))+IF(ISERROR(VLOOKUP($C209,'LINHA 5'!$C$6:$BM$145,'Carga People'!AJ$2,0)),0,VLOOKUP($C209,'LINHA 5'!$C$6:$BM$145,'Carga People'!AJ$2,0))</f>
        <v>0</v>
      </c>
      <c r="AK209" s="140">
        <f>IF(ISERROR(VLOOKUP($C209,'LINHA 4'!$C$6:$BM$75,'Carga People'!AK$2,0)),0,VLOOKUP($C209,'LINHA 4'!$C$6:$BM$75,'Carga People'!AK$2,0))+IF(ISERROR(VLOOKUP($C209,'LINHA 5'!$C$6:$BM$145,'Carga People'!AK$2,0)),0,VLOOKUP($C209,'LINHA 5'!$C$6:$BM$145,'Carga People'!AK$2,0))</f>
        <v>0</v>
      </c>
      <c r="AL209" s="140">
        <f>IF(ISERROR(VLOOKUP($C209,'LINHA 4'!$C$6:$BM$75,'Carga People'!AL$2,0)),0,VLOOKUP($C209,'LINHA 4'!$C$6:$BM$75,'Carga People'!AL$2,0))+IF(ISERROR(VLOOKUP($C209,'LINHA 5'!$C$6:$BM$145,'Carga People'!AL$2,0)),0,VLOOKUP($C209,'LINHA 5'!$C$6:$BM$145,'Carga People'!AL$2,0))</f>
        <v>0</v>
      </c>
      <c r="AM209" s="140">
        <f>IF(ISERROR(VLOOKUP($C209,'LINHA 4'!$C$6:$BM$75,'Carga People'!AM$2,0)),0,VLOOKUP($C209,'LINHA 4'!$C$6:$BM$75,'Carga People'!AM$2,0))+IF(ISERROR(VLOOKUP($C209,'LINHA 5'!$C$6:$BM$145,'Carga People'!AM$2,0)),0,VLOOKUP($C209,'LINHA 5'!$C$6:$BM$145,'Carga People'!AM$2,0))</f>
        <v>0</v>
      </c>
      <c r="AN209" s="140">
        <f>IF(ISERROR(VLOOKUP($C209,'LINHA 4'!$C$6:$BM$75,'Carga People'!AN$2,0)),0,VLOOKUP($C209,'LINHA 4'!$C$6:$BM$75,'Carga People'!AN$2,0))+IF(ISERROR(VLOOKUP($C209,'LINHA 5'!$C$6:$BM$145,'Carga People'!AN$2,0)),0,VLOOKUP($C209,'LINHA 5'!$C$6:$BM$145,'Carga People'!AN$2,0))</f>
        <v>0</v>
      </c>
      <c r="AO209" s="140">
        <f>IF(ISERROR(VLOOKUP($C209,'LINHA 4'!$C$6:$BM$75,'Carga People'!AO$2,0)),0,VLOOKUP($C209,'LINHA 4'!$C$6:$BM$75,'Carga People'!AO$2,0))+IF(ISERROR(VLOOKUP($C209,'LINHA 5'!$C$6:$BM$145,'Carga People'!AO$2,0)),0,VLOOKUP($C209,'LINHA 5'!$C$6:$BM$145,'Carga People'!AO$2,0))</f>
        <v>0</v>
      </c>
      <c r="AP209" s="140">
        <f>IF(ISERROR(VLOOKUP($C209,'LINHA 4'!$C$6:$BM$75,'Carga People'!AP$2,0)),0,VLOOKUP($C209,'LINHA 4'!$C$6:$BM$75,'Carga People'!AP$2,0))+IF(ISERROR(VLOOKUP($C209,'LINHA 5'!$C$6:$BM$145,'Carga People'!AP$2,0)),0,VLOOKUP($C209,'LINHA 5'!$C$6:$BM$145,'Carga People'!AP$2,0))</f>
        <v>0</v>
      </c>
      <c r="AQ209" s="140">
        <f>IF(ISERROR(VLOOKUP($C209,'LINHA 4'!$C$6:$BM$75,'Carga People'!AQ$2,0)),0,VLOOKUP($C209,'LINHA 4'!$C$6:$BM$75,'Carga People'!AQ$2,0))+IF(ISERROR(VLOOKUP($C209,'LINHA 5'!$C$6:$BM$145,'Carga People'!AQ$2,0)),0,VLOOKUP($C209,'LINHA 5'!$C$6:$BM$145,'Carga People'!AQ$2,0))</f>
        <v>0</v>
      </c>
      <c r="AR209" s="140">
        <f>IF(ISERROR(VLOOKUP($C209,'LINHA 4'!$C$6:$BM$75,'Carga People'!AR$2,0)),0,VLOOKUP($C209,'LINHA 4'!$C$6:$BM$75,'Carga People'!AR$2,0))+IF(ISERROR(VLOOKUP($C209,'LINHA 5'!$C$6:$BM$145,'Carga People'!AR$2,0)),0,VLOOKUP($C209,'LINHA 5'!$C$6:$BM$145,'Carga People'!AR$2,0))</f>
        <v>0</v>
      </c>
      <c r="AS209" s="140">
        <f>IF(ISERROR(VLOOKUP($C209,'LINHA 4'!$C$6:$BM$75,'Carga People'!AS$2,0)),0,VLOOKUP($C209,'LINHA 4'!$C$6:$BM$75,'Carga People'!AS$2,0))+IF(ISERROR(VLOOKUP($C209,'LINHA 5'!$C$6:$BM$145,'Carga People'!AS$2,0)),0,VLOOKUP($C209,'LINHA 5'!$C$6:$BM$145,'Carga People'!AS$2,0))</f>
        <v>0</v>
      </c>
      <c r="AT209" s="140">
        <f t="array" ref="AT209">IF(ISERROR(VLOOKUP($C209,'LINHA 4'!$C$6:$BM$52,'Carga People'!AT$2,0)),0,VLOOKUP($C209,'LINHA 4'!$C$6:$BM$52,'Carga People'!AT$2,0))</f>
        <v>0</v>
      </c>
      <c r="AU209" s="367">
        <f t="shared" si="26"/>
        <v>0</v>
      </c>
      <c r="AV209" s="780" t="str">
        <f t="shared" si="25"/>
        <v/>
      </c>
      <c r="AW209" s="90">
        <f>IF(D209="","",VLOOKUP(D209,MI_ME!$D$5:$AQ$336,39,0))</f>
        <v>0</v>
      </c>
      <c r="AX209" s="660"/>
    </row>
    <row r="210" spans="1:50" ht="18" hidden="1" customHeight="1" x14ac:dyDescent="0.3">
      <c r="A210" s="1792"/>
      <c r="B210" s="28" t="s">
        <v>567</v>
      </c>
      <c r="C210" s="28" t="s">
        <v>745</v>
      </c>
      <c r="D210" s="771" t="s">
        <v>746</v>
      </c>
      <c r="E210" s="1459" t="s">
        <v>850</v>
      </c>
      <c r="F210" s="28" t="s">
        <v>47</v>
      </c>
      <c r="G210" s="136"/>
      <c r="H210" s="137"/>
      <c r="I210" s="138"/>
      <c r="J210" s="139">
        <f>IF(ISERROR(VLOOKUP($C210,'LINHA 4'!$C$6:$BM$75,'Carga People'!J$2,0)),0,VLOOKUP($C210,'LINHA 4'!$C$6:$BM$75,'Carga People'!J$2,0))+IF(ISERROR(VLOOKUP($C210,'LINHA 5'!$C$6:$BM$145,'Carga People'!J$2,0)),0,VLOOKUP($C210,'LINHA 5'!$C$6:$BM$145,'Carga People'!J$2,0))</f>
        <v>0</v>
      </c>
      <c r="K210" s="140">
        <f>IF(ISERROR(VLOOKUP($C210,'LINHA 4'!$C$6:$BM$75,'Carga People'!K$2,0)),0,VLOOKUP($C210,'LINHA 4'!$C$6:$BM$75,'Carga People'!K$2,0))+IF(ISERROR(VLOOKUP($C210,'LINHA 5'!$C$6:$BM$145,'Carga People'!K$2,0)),0,VLOOKUP($C210,'LINHA 5'!$C$6:$BM$145,'Carga People'!K$2,0))</f>
        <v>0</v>
      </c>
      <c r="L210" s="140">
        <f>IF(ISERROR(VLOOKUP($C210,'LINHA 4'!$C$6:$BM$75,'Carga People'!L$2,0)),0,VLOOKUP($C210,'LINHA 4'!$C$6:$BM$75,'Carga People'!L$2,0))+IF(ISERROR(VLOOKUP($C210,'LINHA 5'!$C$6:$BM$145,'Carga People'!L$2,0)),0,VLOOKUP($C210,'LINHA 5'!$C$6:$BM$145,'Carga People'!L$2,0))</f>
        <v>0</v>
      </c>
      <c r="M210" s="140">
        <f>IF(ISERROR(VLOOKUP($C210,'LINHA 4'!$C$6:$BM$75,'Carga People'!M$2,0)),0,VLOOKUP($C210,'LINHA 4'!$C$6:$BM$75,'Carga People'!M$2,0))+IF(ISERROR(VLOOKUP($C210,'LINHA 5'!$C$6:$BM$145,'Carga People'!M$2,0)),0,VLOOKUP($C210,'LINHA 5'!$C$6:$BM$145,'Carga People'!M$2,0))</f>
        <v>0</v>
      </c>
      <c r="N210" s="140">
        <f>IF(ISERROR(VLOOKUP($C210,'LINHA 4'!$C$6:$BM$75,'Carga People'!N$2,0)),0,VLOOKUP($C210,'LINHA 4'!$C$6:$BM$75,'Carga People'!N$2,0))+IF(ISERROR(VLOOKUP($C210,'LINHA 5'!$C$6:$BM$145,'Carga People'!N$2,0)),0,VLOOKUP($C210,'LINHA 5'!$C$6:$BM$145,'Carga People'!N$2,0))</f>
        <v>0</v>
      </c>
      <c r="O210" s="140">
        <f>IF(ISERROR(VLOOKUP($C210,'LINHA 4'!$C$6:$BM$75,'Carga People'!O$2,0)),0,VLOOKUP($C210,'LINHA 4'!$C$6:$BM$75,'Carga People'!O$2,0))+IF(ISERROR(VLOOKUP($C210,'LINHA 5'!$C$6:$BM$145,'Carga People'!O$2,0)),0,VLOOKUP($C210,'LINHA 5'!$C$6:$BM$145,'Carga People'!O$2,0))</f>
        <v>0</v>
      </c>
      <c r="P210" s="140">
        <f>IF(ISERROR(VLOOKUP($C210,'LINHA 4'!$C$6:$BM$75,'Carga People'!P$2,0)),0,VLOOKUP($C210,'LINHA 4'!$C$6:$BM$75,'Carga People'!P$2,0))+IF(ISERROR(VLOOKUP($C210,'LINHA 5'!$C$6:$BM$145,'Carga People'!P$2,0)),0,VLOOKUP($C210,'LINHA 5'!$C$6:$BM$145,'Carga People'!P$2,0))</f>
        <v>0</v>
      </c>
      <c r="Q210" s="140">
        <f>IF(ISERROR(VLOOKUP($C210,'LINHA 4'!$C$6:$BM$75,'Carga People'!Q$2,0)),0,VLOOKUP($C210,'LINHA 4'!$C$6:$BM$75,'Carga People'!Q$2,0))+IF(ISERROR(VLOOKUP($C210,'LINHA 5'!$C$6:$BM$145,'Carga People'!Q$2,0)),0,VLOOKUP($C210,'LINHA 5'!$C$6:$BM$145,'Carga People'!Q$2,0))</f>
        <v>0</v>
      </c>
      <c r="R210" s="140">
        <f>IF(ISERROR(VLOOKUP($C210,'LINHA 4'!$C$6:$BM$75,'Carga People'!R$2,0)),0,VLOOKUP($C210,'LINHA 4'!$C$6:$BM$75,'Carga People'!R$2,0))+IF(ISERROR(VLOOKUP($C210,'LINHA 5'!$C$6:$BM$145,'Carga People'!R$2,0)),0,VLOOKUP($C210,'LINHA 5'!$C$6:$BM$145,'Carga People'!R$2,0))</f>
        <v>0</v>
      </c>
      <c r="S210" s="140">
        <f>IF(ISERROR(VLOOKUP($C210,'LINHA 4'!$C$6:$BM$75,'Carga People'!S$2,0)),0,VLOOKUP($C210,'LINHA 4'!$C$6:$BM$75,'Carga People'!S$2,0))+IF(ISERROR(VLOOKUP($C210,'LINHA 5'!$C$6:$BM$145,'Carga People'!S$2,0)),0,VLOOKUP($C210,'LINHA 5'!$C$6:$BM$145,'Carga People'!S$2,0))</f>
        <v>0</v>
      </c>
      <c r="T210" s="140">
        <f>IF(ISERROR(VLOOKUP($C210,'LINHA 4'!$C$6:$BM$75,'Carga People'!T$2,0)),0,VLOOKUP($C210,'LINHA 4'!$C$6:$BM$75,'Carga People'!T$2,0))+IF(ISERROR(VLOOKUP($C210,'LINHA 5'!$C$6:$BM$145,'Carga People'!T$2,0)),0,VLOOKUP($C210,'LINHA 5'!$C$6:$BM$145,'Carga People'!T$2,0))</f>
        <v>0</v>
      </c>
      <c r="U210" s="140">
        <f>IF(ISERROR(VLOOKUP($C210,'LINHA 4'!$C$6:$BM$75,'Carga People'!U$2,0)),0,VLOOKUP($C210,'LINHA 4'!$C$6:$BM$75,'Carga People'!U$2,0))+IF(ISERROR(VLOOKUP($C210,'LINHA 5'!$C$6:$BM$145,'Carga People'!U$2,0)),0,VLOOKUP($C210,'LINHA 5'!$C$6:$BM$145,'Carga People'!U$2,0))</f>
        <v>0</v>
      </c>
      <c r="V210" s="140">
        <f>IF(ISERROR(VLOOKUP($C210,'LINHA 4'!$C$6:$BM$75,'Carga People'!V$2,0)),0,VLOOKUP($C210,'LINHA 4'!$C$6:$BM$75,'Carga People'!V$2,0))+IF(ISERROR(VLOOKUP($C210,'LINHA 5'!$C$6:$BM$145,'Carga People'!V$2,0)),0,VLOOKUP($C210,'LINHA 5'!$C$6:$BM$145,'Carga People'!V$2,0))</f>
        <v>0</v>
      </c>
      <c r="W210" s="140">
        <f>IF(ISERROR(VLOOKUP($C210,'LINHA 4'!$C$6:$BM$75,'Carga People'!W$2,0)),0,VLOOKUP($C210,'LINHA 4'!$C$6:$BM$75,'Carga People'!W$2,0))+IF(ISERROR(VLOOKUP($C210,'LINHA 5'!$C$6:$BM$145,'Carga People'!W$2,0)),0,VLOOKUP($C210,'LINHA 5'!$C$6:$BM$145,'Carga People'!W$2,0))</f>
        <v>0</v>
      </c>
      <c r="X210" s="140">
        <f>IF(ISERROR(VLOOKUP($C210,'LINHA 4'!$C$6:$BM$75,'Carga People'!X$2,0)),0,VLOOKUP($C210,'LINHA 4'!$C$6:$BM$75,'Carga People'!X$2,0))+IF(ISERROR(VLOOKUP($C210,'LINHA 5'!$C$6:$BM$145,'Carga People'!X$2,0)),0,VLOOKUP($C210,'LINHA 5'!$C$6:$BM$145,'Carga People'!X$2,0))</f>
        <v>0</v>
      </c>
      <c r="Y210" s="140">
        <f>IF(ISERROR(VLOOKUP($C210,'LINHA 4'!$C$6:$BM$75,'Carga People'!Y$2,0)),0,VLOOKUP($C210,'LINHA 4'!$C$6:$BM$75,'Carga People'!Y$2,0))+IF(ISERROR(VLOOKUP($C210,'LINHA 5'!$C$6:$BM$145,'Carga People'!Y$2,0)),0,VLOOKUP($C210,'LINHA 5'!$C$6:$BM$145,'Carga People'!Y$2,0))</f>
        <v>0</v>
      </c>
      <c r="Z210" s="140">
        <f>IF(ISERROR(VLOOKUP($C210,'LINHA 4'!$C$6:$BM$75,'Carga People'!Z$2,0)),0,VLOOKUP($C210,'LINHA 4'!$C$6:$BM$75,'Carga People'!Z$2,0))+IF(ISERROR(VLOOKUP($C210,'LINHA 5'!$C$6:$BM$145,'Carga People'!Z$2,0)),0,VLOOKUP($C210,'LINHA 5'!$C$6:$BM$145,'Carga People'!Z$2,0))</f>
        <v>0</v>
      </c>
      <c r="AA210" s="140">
        <f>IF(ISERROR(VLOOKUP($C210,'LINHA 4'!$C$6:$BM$75,'Carga People'!AA$2,0)),0,VLOOKUP($C210,'LINHA 4'!$C$6:$BM$75,'Carga People'!AA$2,0))+IF(ISERROR(VLOOKUP($C210,'LINHA 5'!$C$6:$BM$145,'Carga People'!AA$2,0)),0,VLOOKUP($C210,'LINHA 5'!$C$6:$BM$145,'Carga People'!AA$2,0))</f>
        <v>0</v>
      </c>
      <c r="AB210" s="140">
        <f>IF(ISERROR(VLOOKUP($C210,'LINHA 4'!$C$6:$BM$75,'Carga People'!AB$2,0)),0,VLOOKUP($C210,'LINHA 4'!$C$6:$BM$75,'Carga People'!AB$2,0))+IF(ISERROR(VLOOKUP($C210,'LINHA 5'!$C$6:$BM$145,'Carga People'!AB$2,0)),0,VLOOKUP($C210,'LINHA 5'!$C$6:$BM$145,'Carga People'!AB$2,0))</f>
        <v>0</v>
      </c>
      <c r="AC210" s="140">
        <f>IF(ISERROR(VLOOKUP($C210,'LINHA 4'!$C$6:$BM$75,'Carga People'!AC$2,0)),0,VLOOKUP($C210,'LINHA 4'!$C$6:$BM$75,'Carga People'!AC$2,0))+IF(ISERROR(VLOOKUP($C210,'LINHA 5'!$C$6:$BM$145,'Carga People'!AC$2,0)),0,VLOOKUP($C210,'LINHA 5'!$C$6:$BM$145,'Carga People'!AC$2,0))</f>
        <v>0</v>
      </c>
      <c r="AD210" s="140">
        <f>IF(ISERROR(VLOOKUP($C210,'LINHA 4'!$C$6:$BM$75,'Carga People'!AD$2,0)),0,VLOOKUP($C210,'LINHA 4'!$C$6:$BM$75,'Carga People'!AD$2,0))+IF(ISERROR(VLOOKUP($C210,'LINHA 5'!$C$6:$BM$145,'Carga People'!AD$2,0)),0,VLOOKUP($C210,'LINHA 5'!$C$6:$BM$145,'Carga People'!AD$2,0))</f>
        <v>0</v>
      </c>
      <c r="AE210" s="140">
        <f>IF(ISERROR(VLOOKUP($C210,'LINHA 4'!$C$6:$BM$75,'Carga People'!AE$2,0)),0,VLOOKUP($C210,'LINHA 4'!$C$6:$BM$75,'Carga People'!AE$2,0))+IF(ISERROR(VLOOKUP($C210,'LINHA 5'!$C$6:$BM$145,'Carga People'!AE$2,0)),0,VLOOKUP($C210,'LINHA 5'!$C$6:$BM$145,'Carga People'!AE$2,0))</f>
        <v>0</v>
      </c>
      <c r="AF210" s="140">
        <f>IF(ISERROR(VLOOKUP($C210,'LINHA 4'!$C$6:$BM$75,'Carga People'!AF$2,0)),0,VLOOKUP($C210,'LINHA 4'!$C$6:$BM$75,'Carga People'!AF$2,0))+IF(ISERROR(VLOOKUP($C210,'LINHA 5'!$C$6:$BM$145,'Carga People'!AF$2,0)),0,VLOOKUP($C210,'LINHA 5'!$C$6:$BM$145,'Carga People'!AF$2,0))</f>
        <v>0</v>
      </c>
      <c r="AG210" s="140">
        <f>IF(ISERROR(VLOOKUP($C210,'LINHA 4'!$C$6:$BM$75,'Carga People'!AG$2,0)),0,VLOOKUP($C210,'LINHA 4'!$C$6:$BM$75,'Carga People'!AG$2,0))+IF(ISERROR(VLOOKUP($C210,'LINHA 5'!$C$6:$BM$145,'Carga People'!AG$2,0)),0,VLOOKUP($C210,'LINHA 5'!$C$6:$BM$145,'Carga People'!AG$2,0))</f>
        <v>0</v>
      </c>
      <c r="AH210" s="140">
        <f>IF(ISERROR(VLOOKUP($C210,'LINHA 4'!$C$6:$BM$75,'Carga People'!AH$2,0)),0,VLOOKUP($C210,'LINHA 4'!$C$6:$BM$75,'Carga People'!AH$2,0))+IF(ISERROR(VLOOKUP($C210,'LINHA 5'!$C$6:$BM$145,'Carga People'!AH$2,0)),0,VLOOKUP($C210,'LINHA 5'!$C$6:$BM$145,'Carga People'!AH$2,0))</f>
        <v>0</v>
      </c>
      <c r="AI210" s="140">
        <f>IF(ISERROR(VLOOKUP($C210,'LINHA 4'!$C$6:$BM$75,'Carga People'!AI$2,0)),0,VLOOKUP($C210,'LINHA 4'!$C$6:$BM$75,'Carga People'!AI$2,0))+IF(ISERROR(VLOOKUP($C210,'LINHA 5'!$C$6:$BM$145,'Carga People'!AI$2,0)),0,VLOOKUP($C210,'LINHA 5'!$C$6:$BM$145,'Carga People'!AI$2,0))</f>
        <v>0</v>
      </c>
      <c r="AJ210" s="140">
        <f>IF(ISERROR(VLOOKUP($C210,'LINHA 4'!$C$6:$BM$75,'Carga People'!AJ$2,0)),0,VLOOKUP($C210,'LINHA 4'!$C$6:$BM$75,'Carga People'!AJ$2,0))+IF(ISERROR(VLOOKUP($C210,'LINHA 5'!$C$6:$BM$145,'Carga People'!AJ$2,0)),0,VLOOKUP($C210,'LINHA 5'!$C$6:$BM$145,'Carga People'!AJ$2,0))</f>
        <v>0</v>
      </c>
      <c r="AK210" s="140">
        <f>IF(ISERROR(VLOOKUP($C210,'LINHA 4'!$C$6:$BM$75,'Carga People'!AK$2,0)),0,VLOOKUP($C210,'LINHA 4'!$C$6:$BM$75,'Carga People'!AK$2,0))+IF(ISERROR(VLOOKUP($C210,'LINHA 5'!$C$6:$BM$145,'Carga People'!AK$2,0)),0,VLOOKUP($C210,'LINHA 5'!$C$6:$BM$145,'Carga People'!AK$2,0))</f>
        <v>0</v>
      </c>
      <c r="AL210" s="140">
        <f>IF(ISERROR(VLOOKUP($C210,'LINHA 4'!$C$6:$BM$75,'Carga People'!AL$2,0)),0,VLOOKUP($C210,'LINHA 4'!$C$6:$BM$75,'Carga People'!AL$2,0))+IF(ISERROR(VLOOKUP($C210,'LINHA 5'!$C$6:$BM$145,'Carga People'!AL$2,0)),0,VLOOKUP($C210,'LINHA 5'!$C$6:$BM$145,'Carga People'!AL$2,0))</f>
        <v>0</v>
      </c>
      <c r="AM210" s="140">
        <f>IF(ISERROR(VLOOKUP($C210,'LINHA 4'!$C$6:$BM$75,'Carga People'!AM$2,0)),0,VLOOKUP($C210,'LINHA 4'!$C$6:$BM$75,'Carga People'!AM$2,0))+IF(ISERROR(VLOOKUP($C210,'LINHA 5'!$C$6:$BM$145,'Carga People'!AM$2,0)),0,VLOOKUP($C210,'LINHA 5'!$C$6:$BM$145,'Carga People'!AM$2,0))</f>
        <v>0</v>
      </c>
      <c r="AN210" s="140">
        <f>IF(ISERROR(VLOOKUP($C210,'LINHA 4'!$C$6:$BM$75,'Carga People'!AN$2,0)),0,VLOOKUP($C210,'LINHA 4'!$C$6:$BM$75,'Carga People'!AN$2,0))+IF(ISERROR(VLOOKUP($C210,'LINHA 5'!$C$6:$BM$145,'Carga People'!AN$2,0)),0,VLOOKUP($C210,'LINHA 5'!$C$6:$BM$145,'Carga People'!AN$2,0))</f>
        <v>0</v>
      </c>
      <c r="AO210" s="140">
        <f>IF(ISERROR(VLOOKUP($C210,'LINHA 4'!$C$6:$BM$75,'Carga People'!AO$2,0)),0,VLOOKUP($C210,'LINHA 4'!$C$6:$BM$75,'Carga People'!AO$2,0))+IF(ISERROR(VLOOKUP($C210,'LINHA 5'!$C$6:$BM$145,'Carga People'!AO$2,0)),0,VLOOKUP($C210,'LINHA 5'!$C$6:$BM$145,'Carga People'!AO$2,0))</f>
        <v>0</v>
      </c>
      <c r="AP210" s="140">
        <f>IF(ISERROR(VLOOKUP($C210,'LINHA 4'!$C$6:$BM$75,'Carga People'!AP$2,0)),0,VLOOKUP($C210,'LINHA 4'!$C$6:$BM$75,'Carga People'!AP$2,0))+IF(ISERROR(VLOOKUP($C210,'LINHA 5'!$C$6:$BM$145,'Carga People'!AP$2,0)),0,VLOOKUP($C210,'LINHA 5'!$C$6:$BM$145,'Carga People'!AP$2,0))</f>
        <v>0</v>
      </c>
      <c r="AQ210" s="140">
        <f>IF(ISERROR(VLOOKUP($C210,'LINHA 4'!$C$6:$BM$75,'Carga People'!AQ$2,0)),0,VLOOKUP($C210,'LINHA 4'!$C$6:$BM$75,'Carga People'!AQ$2,0))+IF(ISERROR(VLOOKUP($C210,'LINHA 5'!$C$6:$BM$145,'Carga People'!AQ$2,0)),0,VLOOKUP($C210,'LINHA 5'!$C$6:$BM$145,'Carga People'!AQ$2,0))</f>
        <v>0</v>
      </c>
      <c r="AR210" s="140">
        <f>IF(ISERROR(VLOOKUP($C210,'LINHA 4'!$C$6:$BM$75,'Carga People'!AR$2,0)),0,VLOOKUP($C210,'LINHA 4'!$C$6:$BM$75,'Carga People'!AR$2,0))+IF(ISERROR(VLOOKUP($C210,'LINHA 5'!$C$6:$BM$145,'Carga People'!AR$2,0)),0,VLOOKUP($C210,'LINHA 5'!$C$6:$BM$145,'Carga People'!AR$2,0))</f>
        <v>0</v>
      </c>
      <c r="AS210" s="140">
        <f>IF(ISERROR(VLOOKUP($C210,'LINHA 4'!$C$6:$BM$75,'Carga People'!AS$2,0)),0,VLOOKUP($C210,'LINHA 4'!$C$6:$BM$75,'Carga People'!AS$2,0))+IF(ISERROR(VLOOKUP($C210,'LINHA 5'!$C$6:$BM$145,'Carga People'!AS$2,0)),0,VLOOKUP($C210,'LINHA 5'!$C$6:$BM$145,'Carga People'!AS$2,0))</f>
        <v>0</v>
      </c>
      <c r="AT210" s="140">
        <f>IF(ISERROR(VLOOKUP($C210,'LINHA 5'!$C$6:$BM$58,'Carga People'!AT$2,0)),0,VLOOKUP($C210,'LINHA 5'!$C$6:$BM$58,'Carga People'!AT$2,0))</f>
        <v>0</v>
      </c>
      <c r="AU210" s="367">
        <f t="shared" si="26"/>
        <v>0</v>
      </c>
      <c r="AV210" s="780" t="str">
        <f t="shared" si="25"/>
        <v/>
      </c>
      <c r="AW210" s="90">
        <f>IF(D210="","",VLOOKUP(D210,MI_ME!$D$5:$AQ$336,39,0))</f>
        <v>0</v>
      </c>
      <c r="AX210" s="660"/>
    </row>
    <row r="211" spans="1:50" ht="18" hidden="1" customHeight="1" x14ac:dyDescent="0.3">
      <c r="A211" s="1792"/>
      <c r="B211" s="28" t="s">
        <v>566</v>
      </c>
      <c r="C211" s="28" t="s">
        <v>667</v>
      </c>
      <c r="D211" s="30" t="s">
        <v>668</v>
      </c>
      <c r="E211" s="1459" t="s">
        <v>851</v>
      </c>
      <c r="F211" s="28" t="s">
        <v>47</v>
      </c>
      <c r="G211" s="136"/>
      <c r="H211" s="137"/>
      <c r="I211" s="138"/>
      <c r="J211" s="139">
        <f>IF(ISERROR(VLOOKUP($C211,'LINHA 4'!$C$6:$BM$75,'Carga People'!J$2,0)),0,VLOOKUP($C211,'LINHA 4'!$C$6:$BM$75,'Carga People'!J$2,0))+IF(ISERROR(VLOOKUP($C211,'LINHA 5'!$C$6:$BM$145,'Carga People'!J$2,0)),0,VLOOKUP($C211,'LINHA 5'!$C$6:$BM$145,'Carga People'!J$2,0))</f>
        <v>0</v>
      </c>
      <c r="K211" s="140">
        <f>IF(ISERROR(VLOOKUP($C211,'LINHA 4'!$C$6:$BM$75,'Carga People'!K$2,0)),0,VLOOKUP($C211,'LINHA 4'!$C$6:$BM$75,'Carga People'!K$2,0))+IF(ISERROR(VLOOKUP($C211,'LINHA 5'!$C$6:$BM$145,'Carga People'!K$2,0)),0,VLOOKUP($C211,'LINHA 5'!$C$6:$BM$145,'Carga People'!K$2,0))</f>
        <v>0</v>
      </c>
      <c r="L211" s="140">
        <f>IF(ISERROR(VLOOKUP($C211,'LINHA 4'!$C$6:$BM$75,'Carga People'!L$2,0)),0,VLOOKUP($C211,'LINHA 4'!$C$6:$BM$75,'Carga People'!L$2,0))+IF(ISERROR(VLOOKUP($C211,'LINHA 5'!$C$6:$BM$145,'Carga People'!L$2,0)),0,VLOOKUP($C211,'LINHA 5'!$C$6:$BM$145,'Carga People'!L$2,0))</f>
        <v>0</v>
      </c>
      <c r="M211" s="140">
        <f>IF(ISERROR(VLOOKUP($C211,'LINHA 4'!$C$6:$BM$75,'Carga People'!M$2,0)),0,VLOOKUP($C211,'LINHA 4'!$C$6:$BM$75,'Carga People'!M$2,0))+IF(ISERROR(VLOOKUP($C211,'LINHA 5'!$C$6:$BM$145,'Carga People'!M$2,0)),0,VLOOKUP($C211,'LINHA 5'!$C$6:$BM$145,'Carga People'!M$2,0))</f>
        <v>0</v>
      </c>
      <c r="N211" s="140">
        <f>IF(ISERROR(VLOOKUP($C211,'LINHA 4'!$C$6:$BM$75,'Carga People'!N$2,0)),0,VLOOKUP($C211,'LINHA 4'!$C$6:$BM$75,'Carga People'!N$2,0))+IF(ISERROR(VLOOKUP($C211,'LINHA 5'!$C$6:$BM$145,'Carga People'!N$2,0)),0,VLOOKUP($C211,'LINHA 5'!$C$6:$BM$145,'Carga People'!N$2,0))</f>
        <v>0</v>
      </c>
      <c r="O211" s="140">
        <f>IF(ISERROR(VLOOKUP($C211,'LINHA 4'!$C$6:$BM$75,'Carga People'!O$2,0)),0,VLOOKUP($C211,'LINHA 4'!$C$6:$BM$75,'Carga People'!O$2,0))+IF(ISERROR(VLOOKUP($C211,'LINHA 5'!$C$6:$BM$145,'Carga People'!O$2,0)),0,VLOOKUP($C211,'LINHA 5'!$C$6:$BM$145,'Carga People'!O$2,0))</f>
        <v>0</v>
      </c>
      <c r="P211" s="140">
        <f>IF(ISERROR(VLOOKUP($C211,'LINHA 4'!$C$6:$BM$75,'Carga People'!P$2,0)),0,VLOOKUP($C211,'LINHA 4'!$C$6:$BM$75,'Carga People'!P$2,0))+IF(ISERROR(VLOOKUP($C211,'LINHA 5'!$C$6:$BM$145,'Carga People'!P$2,0)),0,VLOOKUP($C211,'LINHA 5'!$C$6:$BM$145,'Carga People'!P$2,0))</f>
        <v>0</v>
      </c>
      <c r="Q211" s="140">
        <f>IF(ISERROR(VLOOKUP($C211,'LINHA 4'!$C$6:$BM$75,'Carga People'!Q$2,0)),0,VLOOKUP($C211,'LINHA 4'!$C$6:$BM$75,'Carga People'!Q$2,0))+IF(ISERROR(VLOOKUP($C211,'LINHA 5'!$C$6:$BM$145,'Carga People'!Q$2,0)),0,VLOOKUP($C211,'LINHA 5'!$C$6:$BM$145,'Carga People'!Q$2,0))</f>
        <v>0</v>
      </c>
      <c r="R211" s="140">
        <f>IF(ISERROR(VLOOKUP($C211,'LINHA 4'!$C$6:$BM$75,'Carga People'!R$2,0)),0,VLOOKUP($C211,'LINHA 4'!$C$6:$BM$75,'Carga People'!R$2,0))+IF(ISERROR(VLOOKUP($C211,'LINHA 5'!$C$6:$BM$145,'Carga People'!R$2,0)),0,VLOOKUP($C211,'LINHA 5'!$C$6:$BM$145,'Carga People'!R$2,0))</f>
        <v>0</v>
      </c>
      <c r="S211" s="140">
        <f>IF(ISERROR(VLOOKUP($C211,'LINHA 4'!$C$6:$BM$75,'Carga People'!S$2,0)),0,VLOOKUP($C211,'LINHA 4'!$C$6:$BM$75,'Carga People'!S$2,0))+IF(ISERROR(VLOOKUP($C211,'LINHA 5'!$C$6:$BM$145,'Carga People'!S$2,0)),0,VLOOKUP($C211,'LINHA 5'!$C$6:$BM$145,'Carga People'!S$2,0))</f>
        <v>0</v>
      </c>
      <c r="T211" s="140">
        <f>IF(ISERROR(VLOOKUP($C211,'LINHA 4'!$C$6:$BM$75,'Carga People'!T$2,0)),0,VLOOKUP($C211,'LINHA 4'!$C$6:$BM$75,'Carga People'!T$2,0))+IF(ISERROR(VLOOKUP($C211,'LINHA 5'!$C$6:$BM$145,'Carga People'!T$2,0)),0,VLOOKUP($C211,'LINHA 5'!$C$6:$BM$145,'Carga People'!T$2,0))</f>
        <v>0</v>
      </c>
      <c r="U211" s="140">
        <f>IF(ISERROR(VLOOKUP($C211,'LINHA 4'!$C$6:$BM$75,'Carga People'!U$2,0)),0,VLOOKUP($C211,'LINHA 4'!$C$6:$BM$75,'Carga People'!U$2,0))+IF(ISERROR(VLOOKUP($C211,'LINHA 5'!$C$6:$BM$145,'Carga People'!U$2,0)),0,VLOOKUP($C211,'LINHA 5'!$C$6:$BM$145,'Carga People'!U$2,0))</f>
        <v>0</v>
      </c>
      <c r="V211" s="140">
        <f>IF(ISERROR(VLOOKUP($C211,'LINHA 4'!$C$6:$BM$75,'Carga People'!V$2,0)),0,VLOOKUP($C211,'LINHA 4'!$C$6:$BM$75,'Carga People'!V$2,0))+IF(ISERROR(VLOOKUP($C211,'LINHA 5'!$C$6:$BM$145,'Carga People'!V$2,0)),0,VLOOKUP($C211,'LINHA 5'!$C$6:$BM$145,'Carga People'!V$2,0))</f>
        <v>0</v>
      </c>
      <c r="W211" s="140">
        <f>IF(ISERROR(VLOOKUP($C211,'LINHA 4'!$C$6:$BM$75,'Carga People'!W$2,0)),0,VLOOKUP($C211,'LINHA 4'!$C$6:$BM$75,'Carga People'!W$2,0))+IF(ISERROR(VLOOKUP($C211,'LINHA 5'!$C$6:$BM$145,'Carga People'!W$2,0)),0,VLOOKUP($C211,'LINHA 5'!$C$6:$BM$145,'Carga People'!W$2,0))</f>
        <v>0</v>
      </c>
      <c r="X211" s="140">
        <f>IF(ISERROR(VLOOKUP($C211,'LINHA 4'!$C$6:$BM$75,'Carga People'!X$2,0)),0,VLOOKUP($C211,'LINHA 4'!$C$6:$BM$75,'Carga People'!X$2,0))+IF(ISERROR(VLOOKUP($C211,'LINHA 5'!$C$6:$BM$145,'Carga People'!X$2,0)),0,VLOOKUP($C211,'LINHA 5'!$C$6:$BM$145,'Carga People'!X$2,0))</f>
        <v>0</v>
      </c>
      <c r="Y211" s="140">
        <f>IF(ISERROR(VLOOKUP($C211,'LINHA 4'!$C$6:$BM$75,'Carga People'!Y$2,0)),0,VLOOKUP($C211,'LINHA 4'!$C$6:$BM$75,'Carga People'!Y$2,0))+IF(ISERROR(VLOOKUP($C211,'LINHA 5'!$C$6:$BM$145,'Carga People'!Y$2,0)),0,VLOOKUP($C211,'LINHA 5'!$C$6:$BM$145,'Carga People'!Y$2,0))</f>
        <v>0</v>
      </c>
      <c r="Z211" s="140">
        <f>IF(ISERROR(VLOOKUP($C211,'LINHA 4'!$C$6:$BM$75,'Carga People'!Z$2,0)),0,VLOOKUP($C211,'LINHA 4'!$C$6:$BM$75,'Carga People'!Z$2,0))+IF(ISERROR(VLOOKUP($C211,'LINHA 5'!$C$6:$BM$145,'Carga People'!Z$2,0)),0,VLOOKUP($C211,'LINHA 5'!$C$6:$BM$145,'Carga People'!Z$2,0))</f>
        <v>0</v>
      </c>
      <c r="AA211" s="140">
        <f>IF(ISERROR(VLOOKUP($C211,'LINHA 4'!$C$6:$BM$75,'Carga People'!AA$2,0)),0,VLOOKUP($C211,'LINHA 4'!$C$6:$BM$75,'Carga People'!AA$2,0))+IF(ISERROR(VLOOKUP($C211,'LINHA 5'!$C$6:$BM$145,'Carga People'!AA$2,0)),0,VLOOKUP($C211,'LINHA 5'!$C$6:$BM$145,'Carga People'!AA$2,0))</f>
        <v>0</v>
      </c>
      <c r="AB211" s="140">
        <f>IF(ISERROR(VLOOKUP($C211,'LINHA 4'!$C$6:$BM$75,'Carga People'!AB$2,0)),0,VLOOKUP($C211,'LINHA 4'!$C$6:$BM$75,'Carga People'!AB$2,0))+IF(ISERROR(VLOOKUP($C211,'LINHA 5'!$C$6:$BM$145,'Carga People'!AB$2,0)),0,VLOOKUP($C211,'LINHA 5'!$C$6:$BM$145,'Carga People'!AB$2,0))</f>
        <v>0</v>
      </c>
      <c r="AC211" s="140">
        <f>IF(ISERROR(VLOOKUP($C211,'LINHA 4'!$C$6:$BM$75,'Carga People'!AC$2,0)),0,VLOOKUP($C211,'LINHA 4'!$C$6:$BM$75,'Carga People'!AC$2,0))+IF(ISERROR(VLOOKUP($C211,'LINHA 5'!$C$6:$BM$145,'Carga People'!AC$2,0)),0,VLOOKUP($C211,'LINHA 5'!$C$6:$BM$145,'Carga People'!AC$2,0))</f>
        <v>0</v>
      </c>
      <c r="AD211" s="140">
        <f>IF(ISERROR(VLOOKUP($C211,'LINHA 4'!$C$6:$BM$75,'Carga People'!AD$2,0)),0,VLOOKUP($C211,'LINHA 4'!$C$6:$BM$75,'Carga People'!AD$2,0))+IF(ISERROR(VLOOKUP($C211,'LINHA 5'!$C$6:$BM$145,'Carga People'!AD$2,0)),0,VLOOKUP($C211,'LINHA 5'!$C$6:$BM$145,'Carga People'!AD$2,0))</f>
        <v>0</v>
      </c>
      <c r="AE211" s="140">
        <f>IF(ISERROR(VLOOKUP($C211,'LINHA 4'!$C$6:$BM$75,'Carga People'!AE$2,0)),0,VLOOKUP($C211,'LINHA 4'!$C$6:$BM$75,'Carga People'!AE$2,0))+IF(ISERROR(VLOOKUP($C211,'LINHA 5'!$C$6:$BM$145,'Carga People'!AE$2,0)),0,VLOOKUP($C211,'LINHA 5'!$C$6:$BM$145,'Carga People'!AE$2,0))</f>
        <v>0</v>
      </c>
      <c r="AF211" s="140">
        <f>IF(ISERROR(VLOOKUP($C211,'LINHA 4'!$C$6:$BM$75,'Carga People'!AF$2,0)),0,VLOOKUP($C211,'LINHA 4'!$C$6:$BM$75,'Carga People'!AF$2,0))+IF(ISERROR(VLOOKUP($C211,'LINHA 5'!$C$6:$BM$145,'Carga People'!AF$2,0)),0,VLOOKUP($C211,'LINHA 5'!$C$6:$BM$145,'Carga People'!AF$2,0))</f>
        <v>0</v>
      </c>
      <c r="AG211" s="140">
        <f>IF(ISERROR(VLOOKUP($C211,'LINHA 4'!$C$6:$BM$75,'Carga People'!AG$2,0)),0,VLOOKUP($C211,'LINHA 4'!$C$6:$BM$75,'Carga People'!AG$2,0))+IF(ISERROR(VLOOKUP($C211,'LINHA 5'!$C$6:$BM$145,'Carga People'!AG$2,0)),0,VLOOKUP($C211,'LINHA 5'!$C$6:$BM$145,'Carga People'!AG$2,0))</f>
        <v>0</v>
      </c>
      <c r="AH211" s="140">
        <f>IF(ISERROR(VLOOKUP($C211,'LINHA 4'!$C$6:$BM$75,'Carga People'!AH$2,0)),0,VLOOKUP($C211,'LINHA 4'!$C$6:$BM$75,'Carga People'!AH$2,0))+IF(ISERROR(VLOOKUP($C211,'LINHA 5'!$C$6:$BM$145,'Carga People'!AH$2,0)),0,VLOOKUP($C211,'LINHA 5'!$C$6:$BM$145,'Carga People'!AH$2,0))</f>
        <v>0</v>
      </c>
      <c r="AI211" s="140">
        <f>IF(ISERROR(VLOOKUP($C211,'LINHA 4'!$C$6:$BM$75,'Carga People'!AI$2,0)),0,VLOOKUP($C211,'LINHA 4'!$C$6:$BM$75,'Carga People'!AI$2,0))+IF(ISERROR(VLOOKUP($C211,'LINHA 5'!$C$6:$BM$145,'Carga People'!AI$2,0)),0,VLOOKUP($C211,'LINHA 5'!$C$6:$BM$145,'Carga People'!AI$2,0))</f>
        <v>0</v>
      </c>
      <c r="AJ211" s="140">
        <f>IF(ISERROR(VLOOKUP($C211,'LINHA 4'!$C$6:$BM$75,'Carga People'!AJ$2,0)),0,VLOOKUP($C211,'LINHA 4'!$C$6:$BM$75,'Carga People'!AJ$2,0))+IF(ISERROR(VLOOKUP($C211,'LINHA 5'!$C$6:$BM$145,'Carga People'!AJ$2,0)),0,VLOOKUP($C211,'LINHA 5'!$C$6:$BM$145,'Carga People'!AJ$2,0))</f>
        <v>0</v>
      </c>
      <c r="AK211" s="140">
        <f>IF(ISERROR(VLOOKUP($C211,'LINHA 4'!$C$6:$BM$75,'Carga People'!AK$2,0)),0,VLOOKUP($C211,'LINHA 4'!$C$6:$BM$75,'Carga People'!AK$2,0))+IF(ISERROR(VLOOKUP($C211,'LINHA 5'!$C$6:$BM$145,'Carga People'!AK$2,0)),0,VLOOKUP($C211,'LINHA 5'!$C$6:$BM$145,'Carga People'!AK$2,0))</f>
        <v>0</v>
      </c>
      <c r="AL211" s="140">
        <f>IF(ISERROR(VLOOKUP($C211,'LINHA 4'!$C$6:$BM$75,'Carga People'!AL$2,0)),0,VLOOKUP($C211,'LINHA 4'!$C$6:$BM$75,'Carga People'!AL$2,0))+IF(ISERROR(VLOOKUP($C211,'LINHA 5'!$C$6:$BM$145,'Carga People'!AL$2,0)),0,VLOOKUP($C211,'LINHA 5'!$C$6:$BM$145,'Carga People'!AL$2,0))</f>
        <v>0</v>
      </c>
      <c r="AM211" s="140">
        <f>IF(ISERROR(VLOOKUP($C211,'LINHA 4'!$C$6:$BM$75,'Carga People'!AM$2,0)),0,VLOOKUP($C211,'LINHA 4'!$C$6:$BM$75,'Carga People'!AM$2,0))+IF(ISERROR(VLOOKUP($C211,'LINHA 5'!$C$6:$BM$145,'Carga People'!AM$2,0)),0,VLOOKUP($C211,'LINHA 5'!$C$6:$BM$145,'Carga People'!AM$2,0))</f>
        <v>0</v>
      </c>
      <c r="AN211" s="140">
        <f>IF(ISERROR(VLOOKUP($C211,'LINHA 4'!$C$6:$BM$75,'Carga People'!AN$2,0)),0,VLOOKUP($C211,'LINHA 4'!$C$6:$BM$75,'Carga People'!AN$2,0))+IF(ISERROR(VLOOKUP($C211,'LINHA 5'!$C$6:$BM$145,'Carga People'!AN$2,0)),0,VLOOKUP($C211,'LINHA 5'!$C$6:$BM$145,'Carga People'!AN$2,0))</f>
        <v>0</v>
      </c>
      <c r="AO211" s="140">
        <f>IF(ISERROR(VLOOKUP($C211,'LINHA 4'!$C$6:$BM$75,'Carga People'!AO$2,0)),0,VLOOKUP($C211,'LINHA 4'!$C$6:$BM$75,'Carga People'!AO$2,0))+IF(ISERROR(VLOOKUP($C211,'LINHA 5'!$C$6:$BM$145,'Carga People'!AO$2,0)),0,VLOOKUP($C211,'LINHA 5'!$C$6:$BM$145,'Carga People'!AO$2,0))</f>
        <v>0</v>
      </c>
      <c r="AP211" s="140">
        <f>IF(ISERROR(VLOOKUP($C211,'LINHA 4'!$C$6:$BM$75,'Carga People'!AP$2,0)),0,VLOOKUP($C211,'LINHA 4'!$C$6:$BM$75,'Carga People'!AP$2,0))+IF(ISERROR(VLOOKUP($C211,'LINHA 5'!$C$6:$BM$145,'Carga People'!AP$2,0)),0,VLOOKUP($C211,'LINHA 5'!$C$6:$BM$145,'Carga People'!AP$2,0))</f>
        <v>0</v>
      </c>
      <c r="AQ211" s="140">
        <f>IF(ISERROR(VLOOKUP($C211,'LINHA 4'!$C$6:$BM$75,'Carga People'!AQ$2,0)),0,VLOOKUP($C211,'LINHA 4'!$C$6:$BM$75,'Carga People'!AQ$2,0))+IF(ISERROR(VLOOKUP($C211,'LINHA 5'!$C$6:$BM$145,'Carga People'!AQ$2,0)),0,VLOOKUP($C211,'LINHA 5'!$C$6:$BM$145,'Carga People'!AQ$2,0))</f>
        <v>0</v>
      </c>
      <c r="AR211" s="140">
        <f>IF(ISERROR(VLOOKUP($C211,'LINHA 4'!$C$6:$BM$75,'Carga People'!AR$2,0)),0,VLOOKUP($C211,'LINHA 4'!$C$6:$BM$75,'Carga People'!AR$2,0))+IF(ISERROR(VLOOKUP($C211,'LINHA 5'!$C$6:$BM$145,'Carga People'!AR$2,0)),0,VLOOKUP($C211,'LINHA 5'!$C$6:$BM$145,'Carga People'!AR$2,0))</f>
        <v>0</v>
      </c>
      <c r="AS211" s="140">
        <f>IF(ISERROR(VLOOKUP($C211,'LINHA 4'!$C$6:$BM$75,'Carga People'!AS$2,0)),0,VLOOKUP($C211,'LINHA 4'!$C$6:$BM$75,'Carga People'!AS$2,0))+IF(ISERROR(VLOOKUP($C211,'LINHA 5'!$C$6:$BM$145,'Carga People'!AS$2,0)),0,VLOOKUP($C211,'LINHA 5'!$C$6:$BM$145,'Carga People'!AS$2,0))</f>
        <v>0</v>
      </c>
      <c r="AT211" s="140">
        <f>IF(ISERROR(VLOOKUP($C211,'LINHA 5'!$C$6:$BM$58,'Carga People'!AT$2,0)),0,VLOOKUP($C211,'LINHA 5'!$C$6:$BM$58,'Carga People'!AT$2,0))</f>
        <v>0</v>
      </c>
      <c r="AU211" s="367">
        <f t="shared" si="26"/>
        <v>0</v>
      </c>
      <c r="AV211" s="780" t="str">
        <f t="shared" si="25"/>
        <v/>
      </c>
      <c r="AW211" s="90">
        <f>IF(D211="","",VLOOKUP(D211,MI_ME!$D$5:$AQ$336,39,0))</f>
        <v>0</v>
      </c>
      <c r="AX211" s="660"/>
    </row>
    <row r="212" spans="1:50" ht="18" hidden="1" customHeight="1" x14ac:dyDescent="0.3">
      <c r="A212" s="1792"/>
      <c r="B212" s="342" t="s">
        <v>558</v>
      </c>
      <c r="C212" s="342" t="s">
        <v>733</v>
      </c>
      <c r="D212" s="153" t="s">
        <v>734</v>
      </c>
      <c r="E212" s="1459" t="s">
        <v>982</v>
      </c>
      <c r="F212" s="342" t="s">
        <v>47</v>
      </c>
      <c r="G212" s="136"/>
      <c r="H212" s="137"/>
      <c r="I212" s="138"/>
      <c r="J212" s="139">
        <f>IF(ISERROR(VLOOKUP($C212,'LINHA 4'!$C$6:$BM$75,'Carga People'!J$2,0)),0,VLOOKUP($C212,'LINHA 4'!$C$6:$BM$75,'Carga People'!J$2,0))+IF(ISERROR(VLOOKUP($C212,'LINHA 5'!$C$6:$BM$145,'Carga People'!J$2,0)),0,VLOOKUP($C212,'LINHA 5'!$C$6:$BM$145,'Carga People'!J$2,0))</f>
        <v>0</v>
      </c>
      <c r="K212" s="140">
        <f>IF(ISERROR(VLOOKUP($C212,'LINHA 4'!$C$6:$BM$75,'Carga People'!K$2,0)),0,VLOOKUP($C212,'LINHA 4'!$C$6:$BM$75,'Carga People'!K$2,0))+IF(ISERROR(VLOOKUP($C212,'LINHA 5'!$C$6:$BM$145,'Carga People'!K$2,0)),0,VLOOKUP($C212,'LINHA 5'!$C$6:$BM$145,'Carga People'!K$2,0))</f>
        <v>0</v>
      </c>
      <c r="L212" s="140">
        <f>IF(ISERROR(VLOOKUP($C212,'LINHA 4'!$C$6:$BM$75,'Carga People'!L$2,0)),0,VLOOKUP($C212,'LINHA 4'!$C$6:$BM$75,'Carga People'!L$2,0))+IF(ISERROR(VLOOKUP($C212,'LINHA 5'!$C$6:$BM$145,'Carga People'!L$2,0)),0,VLOOKUP($C212,'LINHA 5'!$C$6:$BM$145,'Carga People'!L$2,0))</f>
        <v>0</v>
      </c>
      <c r="M212" s="140">
        <f>IF(ISERROR(VLOOKUP($C212,'LINHA 4'!$C$6:$BM$75,'Carga People'!M$2,0)),0,VLOOKUP($C212,'LINHA 4'!$C$6:$BM$75,'Carga People'!M$2,0))+IF(ISERROR(VLOOKUP($C212,'LINHA 5'!$C$6:$BM$145,'Carga People'!M$2,0)),0,VLOOKUP($C212,'LINHA 5'!$C$6:$BM$145,'Carga People'!M$2,0))</f>
        <v>0</v>
      </c>
      <c r="N212" s="140">
        <f>IF(ISERROR(VLOOKUP($C212,'LINHA 4'!$C$6:$BM$75,'Carga People'!N$2,0)),0,VLOOKUP($C212,'LINHA 4'!$C$6:$BM$75,'Carga People'!N$2,0))+IF(ISERROR(VLOOKUP($C212,'LINHA 5'!$C$6:$BM$145,'Carga People'!N$2,0)),0,VLOOKUP($C212,'LINHA 5'!$C$6:$BM$145,'Carga People'!N$2,0))</f>
        <v>0</v>
      </c>
      <c r="O212" s="140">
        <f>IF(ISERROR(VLOOKUP($C212,'LINHA 4'!$C$6:$BM$75,'Carga People'!O$2,0)),0,VLOOKUP($C212,'LINHA 4'!$C$6:$BM$75,'Carga People'!O$2,0))+IF(ISERROR(VLOOKUP($C212,'LINHA 5'!$C$6:$BM$145,'Carga People'!O$2,0)),0,VLOOKUP($C212,'LINHA 5'!$C$6:$BM$145,'Carga People'!O$2,0))</f>
        <v>0</v>
      </c>
      <c r="P212" s="140">
        <f>IF(ISERROR(VLOOKUP($C212,'LINHA 4'!$C$6:$BM$75,'Carga People'!P$2,0)),0,VLOOKUP($C212,'LINHA 4'!$C$6:$BM$75,'Carga People'!P$2,0))+IF(ISERROR(VLOOKUP($C212,'LINHA 5'!$C$6:$BM$145,'Carga People'!P$2,0)),0,VLOOKUP($C212,'LINHA 5'!$C$6:$BM$145,'Carga People'!P$2,0))</f>
        <v>0</v>
      </c>
      <c r="Q212" s="140">
        <f>IF(ISERROR(VLOOKUP($C212,'LINHA 4'!$C$6:$BM$75,'Carga People'!Q$2,0)),0,VLOOKUP($C212,'LINHA 4'!$C$6:$BM$75,'Carga People'!Q$2,0))+IF(ISERROR(VLOOKUP($C212,'LINHA 5'!$C$6:$BM$145,'Carga People'!Q$2,0)),0,VLOOKUP($C212,'LINHA 5'!$C$6:$BM$145,'Carga People'!Q$2,0))</f>
        <v>0</v>
      </c>
      <c r="R212" s="140">
        <f>IF(ISERROR(VLOOKUP($C212,'LINHA 4'!$C$6:$BM$75,'Carga People'!R$2,0)),0,VLOOKUP($C212,'LINHA 4'!$C$6:$BM$75,'Carga People'!R$2,0))+IF(ISERROR(VLOOKUP($C212,'LINHA 5'!$C$6:$BM$145,'Carga People'!R$2,0)),0,VLOOKUP($C212,'LINHA 5'!$C$6:$BM$145,'Carga People'!R$2,0))</f>
        <v>0</v>
      </c>
      <c r="S212" s="140">
        <f>IF(ISERROR(VLOOKUP($C212,'LINHA 4'!$C$6:$BM$75,'Carga People'!S$2,0)),0,VLOOKUP($C212,'LINHA 4'!$C$6:$BM$75,'Carga People'!S$2,0))+IF(ISERROR(VLOOKUP($C212,'LINHA 5'!$C$6:$BM$145,'Carga People'!S$2,0)),0,VLOOKUP($C212,'LINHA 5'!$C$6:$BM$145,'Carga People'!S$2,0))</f>
        <v>0</v>
      </c>
      <c r="T212" s="140">
        <f>IF(ISERROR(VLOOKUP($C212,'LINHA 4'!$C$6:$BM$75,'Carga People'!T$2,0)),0,VLOOKUP($C212,'LINHA 4'!$C$6:$BM$75,'Carga People'!T$2,0))+IF(ISERROR(VLOOKUP($C212,'LINHA 5'!$C$6:$BM$145,'Carga People'!T$2,0)),0,VLOOKUP($C212,'LINHA 5'!$C$6:$BM$145,'Carga People'!T$2,0))</f>
        <v>0</v>
      </c>
      <c r="U212" s="140">
        <f>IF(ISERROR(VLOOKUP($C212,'LINHA 4'!$C$6:$BM$75,'Carga People'!U$2,0)),0,VLOOKUP($C212,'LINHA 4'!$C$6:$BM$75,'Carga People'!U$2,0))+IF(ISERROR(VLOOKUP($C212,'LINHA 5'!$C$6:$BM$145,'Carga People'!U$2,0)),0,VLOOKUP($C212,'LINHA 5'!$C$6:$BM$145,'Carga People'!U$2,0))</f>
        <v>0</v>
      </c>
      <c r="V212" s="140">
        <f>IF(ISERROR(VLOOKUP($C212,'LINHA 4'!$C$6:$BM$75,'Carga People'!V$2,0)),0,VLOOKUP($C212,'LINHA 4'!$C$6:$BM$75,'Carga People'!V$2,0))+IF(ISERROR(VLOOKUP($C212,'LINHA 5'!$C$6:$BM$145,'Carga People'!V$2,0)),0,VLOOKUP($C212,'LINHA 5'!$C$6:$BM$145,'Carga People'!V$2,0))</f>
        <v>0</v>
      </c>
      <c r="W212" s="140">
        <f>IF(ISERROR(VLOOKUP($C212,'LINHA 4'!$C$6:$BM$75,'Carga People'!W$2,0)),0,VLOOKUP($C212,'LINHA 4'!$C$6:$BM$75,'Carga People'!W$2,0))+IF(ISERROR(VLOOKUP($C212,'LINHA 5'!$C$6:$BM$145,'Carga People'!W$2,0)),0,VLOOKUP($C212,'LINHA 5'!$C$6:$BM$145,'Carga People'!W$2,0))</f>
        <v>0</v>
      </c>
      <c r="X212" s="140">
        <f>IF(ISERROR(VLOOKUP($C212,'LINHA 4'!$C$6:$BM$75,'Carga People'!X$2,0)),0,VLOOKUP($C212,'LINHA 4'!$C$6:$BM$75,'Carga People'!X$2,0))+IF(ISERROR(VLOOKUP($C212,'LINHA 5'!$C$6:$BM$145,'Carga People'!X$2,0)),0,VLOOKUP($C212,'LINHA 5'!$C$6:$BM$145,'Carga People'!X$2,0))</f>
        <v>0</v>
      </c>
      <c r="Y212" s="140">
        <f>IF(ISERROR(VLOOKUP($C212,'LINHA 4'!$C$6:$BM$75,'Carga People'!Y$2,0)),0,VLOOKUP($C212,'LINHA 4'!$C$6:$BM$75,'Carga People'!Y$2,0))+IF(ISERROR(VLOOKUP($C212,'LINHA 5'!$C$6:$BM$145,'Carga People'!Y$2,0)),0,VLOOKUP($C212,'LINHA 5'!$C$6:$BM$145,'Carga People'!Y$2,0))</f>
        <v>0</v>
      </c>
      <c r="Z212" s="140">
        <f>IF(ISERROR(VLOOKUP($C212,'LINHA 4'!$C$6:$BM$75,'Carga People'!Z$2,0)),0,VLOOKUP($C212,'LINHA 4'!$C$6:$BM$75,'Carga People'!Z$2,0))+IF(ISERROR(VLOOKUP($C212,'LINHA 5'!$C$6:$BM$145,'Carga People'!Z$2,0)),0,VLOOKUP($C212,'LINHA 5'!$C$6:$BM$145,'Carga People'!Z$2,0))</f>
        <v>0</v>
      </c>
      <c r="AA212" s="140">
        <f>IF(ISERROR(VLOOKUP($C212,'LINHA 4'!$C$6:$BM$75,'Carga People'!AA$2,0)),0,VLOOKUP($C212,'LINHA 4'!$C$6:$BM$75,'Carga People'!AA$2,0))+IF(ISERROR(VLOOKUP($C212,'LINHA 5'!$C$6:$BM$145,'Carga People'!AA$2,0)),0,VLOOKUP($C212,'LINHA 5'!$C$6:$BM$145,'Carga People'!AA$2,0))</f>
        <v>0</v>
      </c>
      <c r="AB212" s="140">
        <f>IF(ISERROR(VLOOKUP($C212,'LINHA 4'!$C$6:$BM$75,'Carga People'!AB$2,0)),0,VLOOKUP($C212,'LINHA 4'!$C$6:$BM$75,'Carga People'!AB$2,0))+IF(ISERROR(VLOOKUP($C212,'LINHA 5'!$C$6:$BM$145,'Carga People'!AB$2,0)),0,VLOOKUP($C212,'LINHA 5'!$C$6:$BM$145,'Carga People'!AB$2,0))</f>
        <v>0</v>
      </c>
      <c r="AC212" s="140">
        <f>IF(ISERROR(VLOOKUP($C212,'LINHA 4'!$C$6:$BM$75,'Carga People'!AC$2,0)),0,VLOOKUP($C212,'LINHA 4'!$C$6:$BM$75,'Carga People'!AC$2,0))+IF(ISERROR(VLOOKUP($C212,'LINHA 5'!$C$6:$BM$145,'Carga People'!AC$2,0)),0,VLOOKUP($C212,'LINHA 5'!$C$6:$BM$145,'Carga People'!AC$2,0))</f>
        <v>0</v>
      </c>
      <c r="AD212" s="140">
        <f>IF(ISERROR(VLOOKUP($C212,'LINHA 4'!$C$6:$BM$75,'Carga People'!AD$2,0)),0,VLOOKUP($C212,'LINHA 4'!$C$6:$BM$75,'Carga People'!AD$2,0))+IF(ISERROR(VLOOKUP($C212,'LINHA 5'!$C$6:$BM$145,'Carga People'!AD$2,0)),0,VLOOKUP($C212,'LINHA 5'!$C$6:$BM$145,'Carga People'!AD$2,0))</f>
        <v>0</v>
      </c>
      <c r="AE212" s="140">
        <f>IF(ISERROR(VLOOKUP($C212,'LINHA 4'!$C$6:$BM$75,'Carga People'!AE$2,0)),0,VLOOKUP($C212,'LINHA 4'!$C$6:$BM$75,'Carga People'!AE$2,0))+IF(ISERROR(VLOOKUP($C212,'LINHA 5'!$C$6:$BM$145,'Carga People'!AE$2,0)),0,VLOOKUP($C212,'LINHA 5'!$C$6:$BM$145,'Carga People'!AE$2,0))</f>
        <v>0</v>
      </c>
      <c r="AF212" s="140">
        <f>IF(ISERROR(VLOOKUP($C212,'LINHA 4'!$C$6:$BM$75,'Carga People'!AF$2,0)),0,VLOOKUP($C212,'LINHA 4'!$C$6:$BM$75,'Carga People'!AF$2,0))+IF(ISERROR(VLOOKUP($C212,'LINHA 5'!$C$6:$BM$145,'Carga People'!AF$2,0)),0,VLOOKUP($C212,'LINHA 5'!$C$6:$BM$145,'Carga People'!AF$2,0))</f>
        <v>0</v>
      </c>
      <c r="AG212" s="140">
        <f>IF(ISERROR(VLOOKUP($C212,'LINHA 4'!$C$6:$BM$75,'Carga People'!AG$2,0)),0,VLOOKUP($C212,'LINHA 4'!$C$6:$BM$75,'Carga People'!AG$2,0))+IF(ISERROR(VLOOKUP($C212,'LINHA 5'!$C$6:$BM$145,'Carga People'!AG$2,0)),0,VLOOKUP($C212,'LINHA 5'!$C$6:$BM$145,'Carga People'!AG$2,0))</f>
        <v>0</v>
      </c>
      <c r="AH212" s="140">
        <f>IF(ISERROR(VLOOKUP($C212,'LINHA 4'!$C$6:$BM$75,'Carga People'!AH$2,0)),0,VLOOKUP($C212,'LINHA 4'!$C$6:$BM$75,'Carga People'!AH$2,0))+IF(ISERROR(VLOOKUP($C212,'LINHA 5'!$C$6:$BM$145,'Carga People'!AH$2,0)),0,VLOOKUP($C212,'LINHA 5'!$C$6:$BM$145,'Carga People'!AH$2,0))</f>
        <v>0</v>
      </c>
      <c r="AI212" s="140">
        <f>IF(ISERROR(VLOOKUP($C212,'LINHA 4'!$C$6:$BM$75,'Carga People'!AI$2,0)),0,VLOOKUP($C212,'LINHA 4'!$C$6:$BM$75,'Carga People'!AI$2,0))+IF(ISERROR(VLOOKUP($C212,'LINHA 5'!$C$6:$BM$145,'Carga People'!AI$2,0)),0,VLOOKUP($C212,'LINHA 5'!$C$6:$BM$145,'Carga People'!AI$2,0))</f>
        <v>0</v>
      </c>
      <c r="AJ212" s="140">
        <f>IF(ISERROR(VLOOKUP($C212,'LINHA 4'!$C$6:$BM$75,'Carga People'!AJ$2,0)),0,VLOOKUP($C212,'LINHA 4'!$C$6:$BM$75,'Carga People'!AJ$2,0))+IF(ISERROR(VLOOKUP($C212,'LINHA 5'!$C$6:$BM$145,'Carga People'!AJ$2,0)),0,VLOOKUP($C212,'LINHA 5'!$C$6:$BM$145,'Carga People'!AJ$2,0))</f>
        <v>0</v>
      </c>
      <c r="AK212" s="140">
        <f>IF(ISERROR(VLOOKUP($C212,'LINHA 4'!$C$6:$BM$75,'Carga People'!AK$2,0)),0,VLOOKUP($C212,'LINHA 4'!$C$6:$BM$75,'Carga People'!AK$2,0))+IF(ISERROR(VLOOKUP($C212,'LINHA 5'!$C$6:$BM$145,'Carga People'!AK$2,0)),0,VLOOKUP($C212,'LINHA 5'!$C$6:$BM$145,'Carga People'!AK$2,0))</f>
        <v>0</v>
      </c>
      <c r="AL212" s="140">
        <f>IF(ISERROR(VLOOKUP($C212,'LINHA 4'!$C$6:$BM$75,'Carga People'!AL$2,0)),0,VLOOKUP($C212,'LINHA 4'!$C$6:$BM$75,'Carga People'!AL$2,0))+IF(ISERROR(VLOOKUP($C212,'LINHA 5'!$C$6:$BM$145,'Carga People'!AL$2,0)),0,VLOOKUP($C212,'LINHA 5'!$C$6:$BM$145,'Carga People'!AL$2,0))</f>
        <v>0</v>
      </c>
      <c r="AM212" s="140">
        <f>IF(ISERROR(VLOOKUP($C212,'LINHA 4'!$C$6:$BM$75,'Carga People'!AM$2,0)),0,VLOOKUP($C212,'LINHA 4'!$C$6:$BM$75,'Carga People'!AM$2,0))+IF(ISERROR(VLOOKUP($C212,'LINHA 5'!$C$6:$BM$145,'Carga People'!AM$2,0)),0,VLOOKUP($C212,'LINHA 5'!$C$6:$BM$145,'Carga People'!AM$2,0))</f>
        <v>0</v>
      </c>
      <c r="AN212" s="140">
        <f>IF(ISERROR(VLOOKUP($C212,'LINHA 4'!$C$6:$BM$75,'Carga People'!AN$2,0)),0,VLOOKUP($C212,'LINHA 4'!$C$6:$BM$75,'Carga People'!AN$2,0))+IF(ISERROR(VLOOKUP($C212,'LINHA 5'!$C$6:$BM$145,'Carga People'!AN$2,0)),0,VLOOKUP($C212,'LINHA 5'!$C$6:$BM$145,'Carga People'!AN$2,0))</f>
        <v>0</v>
      </c>
      <c r="AO212" s="140">
        <f>IF(ISERROR(VLOOKUP($C212,'LINHA 4'!$C$6:$BM$75,'Carga People'!AO$2,0)),0,VLOOKUP($C212,'LINHA 4'!$C$6:$BM$75,'Carga People'!AO$2,0))+IF(ISERROR(VLOOKUP($C212,'LINHA 5'!$C$6:$BM$145,'Carga People'!AO$2,0)),0,VLOOKUP($C212,'LINHA 5'!$C$6:$BM$145,'Carga People'!AO$2,0))</f>
        <v>0</v>
      </c>
      <c r="AP212" s="140">
        <f>IF(ISERROR(VLOOKUP($C212,'LINHA 4'!$C$6:$BM$75,'Carga People'!AP$2,0)),0,VLOOKUP($C212,'LINHA 4'!$C$6:$BM$75,'Carga People'!AP$2,0))+IF(ISERROR(VLOOKUP($C212,'LINHA 5'!$C$6:$BM$145,'Carga People'!AP$2,0)),0,VLOOKUP($C212,'LINHA 5'!$C$6:$BM$145,'Carga People'!AP$2,0))</f>
        <v>0</v>
      </c>
      <c r="AQ212" s="140">
        <f>IF(ISERROR(VLOOKUP($C212,'LINHA 4'!$C$6:$BM$75,'Carga People'!AQ$2,0)),0,VLOOKUP($C212,'LINHA 4'!$C$6:$BM$75,'Carga People'!AQ$2,0))+IF(ISERROR(VLOOKUP($C212,'LINHA 5'!$C$6:$BM$145,'Carga People'!AQ$2,0)),0,VLOOKUP($C212,'LINHA 5'!$C$6:$BM$145,'Carga People'!AQ$2,0))</f>
        <v>0</v>
      </c>
      <c r="AR212" s="140">
        <f>IF(ISERROR(VLOOKUP($C212,'LINHA 4'!$C$6:$BM$75,'Carga People'!AR$2,0)),0,VLOOKUP($C212,'LINHA 4'!$C$6:$BM$75,'Carga People'!AR$2,0))+IF(ISERROR(VLOOKUP($C212,'LINHA 5'!$C$6:$BM$145,'Carga People'!AR$2,0)),0,VLOOKUP($C212,'LINHA 5'!$C$6:$BM$145,'Carga People'!AR$2,0))</f>
        <v>0</v>
      </c>
      <c r="AS212" s="140">
        <f>IF(ISERROR(VLOOKUP($C212,'LINHA 4'!$C$6:$BM$75,'Carga People'!AS$2,0)),0,VLOOKUP($C212,'LINHA 4'!$C$6:$BM$75,'Carga People'!AS$2,0))+IF(ISERROR(VLOOKUP($C212,'LINHA 5'!$C$6:$BM$145,'Carga People'!AS$2,0)),0,VLOOKUP($C212,'LINHA 5'!$C$6:$BM$145,'Carga People'!AS$2,0))</f>
        <v>0</v>
      </c>
      <c r="AT212" s="140">
        <f t="array" ref="AT212">IF(ISERROR(VLOOKUP($C212,'LINHA 4'!$C$6:$BM$52,'Carga People'!AT$2,0)),0,VLOOKUP($C212,'LINHA 4'!$C$6:$BM$52,'Carga People'!AT$2,0))</f>
        <v>0</v>
      </c>
      <c r="AU212" s="367">
        <f t="shared" si="26"/>
        <v>0</v>
      </c>
      <c r="AV212" s="780" t="str">
        <f t="shared" si="25"/>
        <v/>
      </c>
      <c r="AW212" s="90">
        <f>IF(D212="","",VLOOKUP(D212,MI_ME!$D$5:$AQ$336,39,0))</f>
        <v>0</v>
      </c>
      <c r="AX212" s="660"/>
    </row>
    <row r="213" spans="1:50" ht="18" hidden="1" customHeight="1" x14ac:dyDescent="0.3">
      <c r="A213" s="1792"/>
      <c r="B213" s="770" t="s">
        <v>83</v>
      </c>
      <c r="C213" s="770" t="s">
        <v>271</v>
      </c>
      <c r="D213" s="771" t="s">
        <v>269</v>
      </c>
      <c r="E213" s="1459" t="s">
        <v>871</v>
      </c>
      <c r="F213" s="28" t="s">
        <v>47</v>
      </c>
      <c r="G213" s="136"/>
      <c r="H213" s="137"/>
      <c r="I213" s="138"/>
      <c r="J213" s="139">
        <f>IF(ISERROR(VLOOKUP($C213,'LINHA 4'!$C$6:$BM$75,'Carga People'!J$2,0)),0,VLOOKUP($C213,'LINHA 4'!$C$6:$BM$75,'Carga People'!J$2,0))+IF(ISERROR(VLOOKUP($C213,'LINHA 5'!$C$6:$BM$145,'Carga People'!J$2,0)),0,VLOOKUP($C213,'LINHA 5'!$C$6:$BM$145,'Carga People'!J$2,0))</f>
        <v>0</v>
      </c>
      <c r="K213" s="140">
        <f>IF(ISERROR(VLOOKUP($C213,'LINHA 4'!$C$6:$BM$75,'Carga People'!K$2,0)),0,VLOOKUP($C213,'LINHA 4'!$C$6:$BM$75,'Carga People'!K$2,0))+IF(ISERROR(VLOOKUP($C213,'LINHA 5'!$C$6:$BM$145,'Carga People'!K$2,0)),0,VLOOKUP($C213,'LINHA 5'!$C$6:$BM$145,'Carga People'!K$2,0))</f>
        <v>0</v>
      </c>
      <c r="L213" s="140">
        <f>IF(ISERROR(VLOOKUP($C213,'LINHA 4'!$C$6:$BM$75,'Carga People'!L$2,0)),0,VLOOKUP($C213,'LINHA 4'!$C$6:$BM$75,'Carga People'!L$2,0))+IF(ISERROR(VLOOKUP($C213,'LINHA 5'!$C$6:$BM$145,'Carga People'!L$2,0)),0,VLOOKUP($C213,'LINHA 5'!$C$6:$BM$145,'Carga People'!L$2,0))</f>
        <v>0</v>
      </c>
      <c r="M213" s="140">
        <f>IF(ISERROR(VLOOKUP($C213,'LINHA 4'!$C$6:$BM$75,'Carga People'!M$2,0)),0,VLOOKUP($C213,'LINHA 4'!$C$6:$BM$75,'Carga People'!M$2,0))+IF(ISERROR(VLOOKUP($C213,'LINHA 5'!$C$6:$BM$145,'Carga People'!M$2,0)),0,VLOOKUP($C213,'LINHA 5'!$C$6:$BM$145,'Carga People'!M$2,0))</f>
        <v>0</v>
      </c>
      <c r="N213" s="140">
        <f>IF(ISERROR(VLOOKUP($C213,'LINHA 4'!$C$6:$BM$75,'Carga People'!N$2,0)),0,VLOOKUP($C213,'LINHA 4'!$C$6:$BM$75,'Carga People'!N$2,0))+IF(ISERROR(VLOOKUP($C213,'LINHA 5'!$C$6:$BM$145,'Carga People'!N$2,0)),0,VLOOKUP($C213,'LINHA 5'!$C$6:$BM$145,'Carga People'!N$2,0))</f>
        <v>0</v>
      </c>
      <c r="O213" s="140">
        <f>IF(ISERROR(VLOOKUP($C213,'LINHA 4'!$C$6:$BM$75,'Carga People'!O$2,0)),0,VLOOKUP($C213,'LINHA 4'!$C$6:$BM$75,'Carga People'!O$2,0))+IF(ISERROR(VLOOKUP($C213,'LINHA 5'!$C$6:$BM$145,'Carga People'!O$2,0)),0,VLOOKUP($C213,'LINHA 5'!$C$6:$BM$145,'Carga People'!O$2,0))</f>
        <v>0</v>
      </c>
      <c r="P213" s="140">
        <f>IF(ISERROR(VLOOKUP($C213,'LINHA 4'!$C$6:$BM$75,'Carga People'!P$2,0)),0,VLOOKUP($C213,'LINHA 4'!$C$6:$BM$75,'Carga People'!P$2,0))+IF(ISERROR(VLOOKUP($C213,'LINHA 5'!$C$6:$BM$145,'Carga People'!P$2,0)),0,VLOOKUP($C213,'LINHA 5'!$C$6:$BM$145,'Carga People'!P$2,0))</f>
        <v>0</v>
      </c>
      <c r="Q213" s="140">
        <f>IF(ISERROR(VLOOKUP($C213,'LINHA 4'!$C$6:$BM$75,'Carga People'!Q$2,0)),0,VLOOKUP($C213,'LINHA 4'!$C$6:$BM$75,'Carga People'!Q$2,0))+IF(ISERROR(VLOOKUP($C213,'LINHA 5'!$C$6:$BM$145,'Carga People'!Q$2,0)),0,VLOOKUP($C213,'LINHA 5'!$C$6:$BM$145,'Carga People'!Q$2,0))</f>
        <v>0</v>
      </c>
      <c r="R213" s="140">
        <f>IF(ISERROR(VLOOKUP($C213,'LINHA 4'!$C$6:$BM$75,'Carga People'!R$2,0)),0,VLOOKUP($C213,'LINHA 4'!$C$6:$BM$75,'Carga People'!R$2,0))+IF(ISERROR(VLOOKUP($C213,'LINHA 5'!$C$6:$BM$145,'Carga People'!R$2,0)),0,VLOOKUP($C213,'LINHA 5'!$C$6:$BM$145,'Carga People'!R$2,0))</f>
        <v>0</v>
      </c>
      <c r="S213" s="140">
        <f>IF(ISERROR(VLOOKUP($C213,'LINHA 4'!$C$6:$BM$75,'Carga People'!S$2,0)),0,VLOOKUP($C213,'LINHA 4'!$C$6:$BM$75,'Carga People'!S$2,0))+IF(ISERROR(VLOOKUP($C213,'LINHA 5'!$C$6:$BM$145,'Carga People'!S$2,0)),0,VLOOKUP($C213,'LINHA 5'!$C$6:$BM$145,'Carga People'!S$2,0))</f>
        <v>0</v>
      </c>
      <c r="T213" s="140">
        <f>IF(ISERROR(VLOOKUP($C213,'LINHA 4'!$C$6:$BM$75,'Carga People'!T$2,0)),0,VLOOKUP($C213,'LINHA 4'!$C$6:$BM$75,'Carga People'!T$2,0))+IF(ISERROR(VLOOKUP($C213,'LINHA 5'!$C$6:$BM$145,'Carga People'!T$2,0)),0,VLOOKUP($C213,'LINHA 5'!$C$6:$BM$145,'Carga People'!T$2,0))</f>
        <v>0</v>
      </c>
      <c r="U213" s="140">
        <f>IF(ISERROR(VLOOKUP($C213,'LINHA 4'!$C$6:$BM$75,'Carga People'!U$2,0)),0,VLOOKUP($C213,'LINHA 4'!$C$6:$BM$75,'Carga People'!U$2,0))+IF(ISERROR(VLOOKUP($C213,'LINHA 5'!$C$6:$BM$145,'Carga People'!U$2,0)),0,VLOOKUP($C213,'LINHA 5'!$C$6:$BM$145,'Carga People'!U$2,0))</f>
        <v>0</v>
      </c>
      <c r="V213" s="140">
        <f>IF(ISERROR(VLOOKUP($C213,'LINHA 4'!$C$6:$BM$75,'Carga People'!V$2,0)),0,VLOOKUP($C213,'LINHA 4'!$C$6:$BM$75,'Carga People'!V$2,0))+IF(ISERROR(VLOOKUP($C213,'LINHA 5'!$C$6:$BM$145,'Carga People'!V$2,0)),0,VLOOKUP($C213,'LINHA 5'!$C$6:$BM$145,'Carga People'!V$2,0))</f>
        <v>0</v>
      </c>
      <c r="W213" s="140">
        <f>IF(ISERROR(VLOOKUP($C213,'LINHA 4'!$C$6:$BM$75,'Carga People'!W$2,0)),0,VLOOKUP($C213,'LINHA 4'!$C$6:$BM$75,'Carga People'!W$2,0))+IF(ISERROR(VLOOKUP($C213,'LINHA 5'!$C$6:$BM$145,'Carga People'!W$2,0)),0,VLOOKUP($C213,'LINHA 5'!$C$6:$BM$145,'Carga People'!W$2,0))</f>
        <v>0</v>
      </c>
      <c r="X213" s="140">
        <f>IF(ISERROR(VLOOKUP($C213,'LINHA 4'!$C$6:$BM$75,'Carga People'!X$2,0)),0,VLOOKUP($C213,'LINHA 4'!$C$6:$BM$75,'Carga People'!X$2,0))+IF(ISERROR(VLOOKUP($C213,'LINHA 5'!$C$6:$BM$145,'Carga People'!X$2,0)),0,VLOOKUP($C213,'LINHA 5'!$C$6:$BM$145,'Carga People'!X$2,0))</f>
        <v>0</v>
      </c>
      <c r="Y213" s="140">
        <f>IF(ISERROR(VLOOKUP($C213,'LINHA 4'!$C$6:$BM$75,'Carga People'!Y$2,0)),0,VLOOKUP($C213,'LINHA 4'!$C$6:$BM$75,'Carga People'!Y$2,0))+IF(ISERROR(VLOOKUP($C213,'LINHA 5'!$C$6:$BM$145,'Carga People'!Y$2,0)),0,VLOOKUP($C213,'LINHA 5'!$C$6:$BM$145,'Carga People'!Y$2,0))</f>
        <v>0</v>
      </c>
      <c r="Z213" s="140">
        <f>IF(ISERROR(VLOOKUP($C213,'LINHA 4'!$C$6:$BM$75,'Carga People'!Z$2,0)),0,VLOOKUP($C213,'LINHA 4'!$C$6:$BM$75,'Carga People'!Z$2,0))+IF(ISERROR(VLOOKUP($C213,'LINHA 5'!$C$6:$BM$145,'Carga People'!Z$2,0)),0,VLOOKUP($C213,'LINHA 5'!$C$6:$BM$145,'Carga People'!Z$2,0))</f>
        <v>0</v>
      </c>
      <c r="AA213" s="140">
        <f>IF(ISERROR(VLOOKUP($C213,'LINHA 4'!$C$6:$BM$75,'Carga People'!AA$2,0)),0,VLOOKUP($C213,'LINHA 4'!$C$6:$BM$75,'Carga People'!AA$2,0))+IF(ISERROR(VLOOKUP($C213,'LINHA 5'!$C$6:$BM$145,'Carga People'!AA$2,0)),0,VLOOKUP($C213,'LINHA 5'!$C$6:$BM$145,'Carga People'!AA$2,0))</f>
        <v>0</v>
      </c>
      <c r="AB213" s="140">
        <f>IF(ISERROR(VLOOKUP($C213,'LINHA 4'!$C$6:$BM$75,'Carga People'!AB$2,0)),0,VLOOKUP($C213,'LINHA 4'!$C$6:$BM$75,'Carga People'!AB$2,0))+IF(ISERROR(VLOOKUP($C213,'LINHA 5'!$C$6:$BM$145,'Carga People'!AB$2,0)),0,VLOOKUP($C213,'LINHA 5'!$C$6:$BM$145,'Carga People'!AB$2,0))</f>
        <v>0</v>
      </c>
      <c r="AC213" s="140">
        <f>IF(ISERROR(VLOOKUP($C213,'LINHA 4'!$C$6:$BM$75,'Carga People'!AC$2,0)),0,VLOOKUP($C213,'LINHA 4'!$C$6:$BM$75,'Carga People'!AC$2,0))+IF(ISERROR(VLOOKUP($C213,'LINHA 5'!$C$6:$BM$145,'Carga People'!AC$2,0)),0,VLOOKUP($C213,'LINHA 5'!$C$6:$BM$145,'Carga People'!AC$2,0))</f>
        <v>0</v>
      </c>
      <c r="AD213" s="140">
        <f>IF(ISERROR(VLOOKUP($C213,'LINHA 4'!$C$6:$BM$75,'Carga People'!AD$2,0)),0,VLOOKUP($C213,'LINHA 4'!$C$6:$BM$75,'Carga People'!AD$2,0))+IF(ISERROR(VLOOKUP($C213,'LINHA 5'!$C$6:$BM$145,'Carga People'!AD$2,0)),0,VLOOKUP($C213,'LINHA 5'!$C$6:$BM$145,'Carga People'!AD$2,0))</f>
        <v>0</v>
      </c>
      <c r="AE213" s="140">
        <f>IF(ISERROR(VLOOKUP($C213,'LINHA 4'!$C$6:$BM$75,'Carga People'!AE$2,0)),0,VLOOKUP($C213,'LINHA 4'!$C$6:$BM$75,'Carga People'!AE$2,0))+IF(ISERROR(VLOOKUP($C213,'LINHA 5'!$C$6:$BM$145,'Carga People'!AE$2,0)),0,VLOOKUP($C213,'LINHA 5'!$C$6:$BM$145,'Carga People'!AE$2,0))</f>
        <v>0</v>
      </c>
      <c r="AF213" s="140">
        <f>IF(ISERROR(VLOOKUP($C213,'LINHA 4'!$C$6:$BM$75,'Carga People'!AF$2,0)),0,VLOOKUP($C213,'LINHA 4'!$C$6:$BM$75,'Carga People'!AF$2,0))+IF(ISERROR(VLOOKUP($C213,'LINHA 5'!$C$6:$BM$145,'Carga People'!AF$2,0)),0,VLOOKUP($C213,'LINHA 5'!$C$6:$BM$145,'Carga People'!AF$2,0))</f>
        <v>0</v>
      </c>
      <c r="AG213" s="140">
        <f>IF(ISERROR(VLOOKUP($C213,'LINHA 4'!$C$6:$BM$75,'Carga People'!AG$2,0)),0,VLOOKUP($C213,'LINHA 4'!$C$6:$BM$75,'Carga People'!AG$2,0))+IF(ISERROR(VLOOKUP($C213,'LINHA 5'!$C$6:$BM$145,'Carga People'!AG$2,0)),0,VLOOKUP($C213,'LINHA 5'!$C$6:$BM$145,'Carga People'!AG$2,0))</f>
        <v>0</v>
      </c>
      <c r="AH213" s="140">
        <f>IF(ISERROR(VLOOKUP($C213,'LINHA 4'!$C$6:$BM$75,'Carga People'!AH$2,0)),0,VLOOKUP($C213,'LINHA 4'!$C$6:$BM$75,'Carga People'!AH$2,0))+IF(ISERROR(VLOOKUP($C213,'LINHA 5'!$C$6:$BM$145,'Carga People'!AH$2,0)),0,VLOOKUP($C213,'LINHA 5'!$C$6:$BM$145,'Carga People'!AH$2,0))</f>
        <v>0</v>
      </c>
      <c r="AI213" s="140">
        <f>IF(ISERROR(VLOOKUP($C213,'LINHA 4'!$C$6:$BM$75,'Carga People'!AI$2,0)),0,VLOOKUP($C213,'LINHA 4'!$C$6:$BM$75,'Carga People'!AI$2,0))+IF(ISERROR(VLOOKUP($C213,'LINHA 5'!$C$6:$BM$145,'Carga People'!AI$2,0)),0,VLOOKUP($C213,'LINHA 5'!$C$6:$BM$145,'Carga People'!AI$2,0))</f>
        <v>0</v>
      </c>
      <c r="AJ213" s="140">
        <f>IF(ISERROR(VLOOKUP($C213,'LINHA 4'!$C$6:$BM$75,'Carga People'!AJ$2,0)),0,VLOOKUP($C213,'LINHA 4'!$C$6:$BM$75,'Carga People'!AJ$2,0))+IF(ISERROR(VLOOKUP($C213,'LINHA 5'!$C$6:$BM$145,'Carga People'!AJ$2,0)),0,VLOOKUP($C213,'LINHA 5'!$C$6:$BM$145,'Carga People'!AJ$2,0))</f>
        <v>0</v>
      </c>
      <c r="AK213" s="140">
        <f>IF(ISERROR(VLOOKUP($C213,'LINHA 4'!$C$6:$BM$75,'Carga People'!AK$2,0)),0,VLOOKUP($C213,'LINHA 4'!$C$6:$BM$75,'Carga People'!AK$2,0))+IF(ISERROR(VLOOKUP($C213,'LINHA 5'!$C$6:$BM$145,'Carga People'!AK$2,0)),0,VLOOKUP($C213,'LINHA 5'!$C$6:$BM$145,'Carga People'!AK$2,0))</f>
        <v>0</v>
      </c>
      <c r="AL213" s="140">
        <f>IF(ISERROR(VLOOKUP($C213,'LINHA 4'!$C$6:$BM$75,'Carga People'!AL$2,0)),0,VLOOKUP($C213,'LINHA 4'!$C$6:$BM$75,'Carga People'!AL$2,0))+IF(ISERROR(VLOOKUP($C213,'LINHA 5'!$C$6:$BM$145,'Carga People'!AL$2,0)),0,VLOOKUP($C213,'LINHA 5'!$C$6:$BM$145,'Carga People'!AL$2,0))</f>
        <v>0</v>
      </c>
      <c r="AM213" s="140">
        <f>IF(ISERROR(VLOOKUP($C213,'LINHA 4'!$C$6:$BM$75,'Carga People'!AM$2,0)),0,VLOOKUP($C213,'LINHA 4'!$C$6:$BM$75,'Carga People'!AM$2,0))+IF(ISERROR(VLOOKUP($C213,'LINHA 5'!$C$6:$BM$145,'Carga People'!AM$2,0)),0,VLOOKUP($C213,'LINHA 5'!$C$6:$BM$145,'Carga People'!AM$2,0))</f>
        <v>0</v>
      </c>
      <c r="AN213" s="140">
        <f>IF(ISERROR(VLOOKUP($C213,'LINHA 4'!$C$6:$BM$75,'Carga People'!AN$2,0)),0,VLOOKUP($C213,'LINHA 4'!$C$6:$BM$75,'Carga People'!AN$2,0))+IF(ISERROR(VLOOKUP($C213,'LINHA 5'!$C$6:$BM$145,'Carga People'!AN$2,0)),0,VLOOKUP($C213,'LINHA 5'!$C$6:$BM$145,'Carga People'!AN$2,0))</f>
        <v>0</v>
      </c>
      <c r="AO213" s="140">
        <f>IF(ISERROR(VLOOKUP($C213,'LINHA 4'!$C$6:$BM$75,'Carga People'!AO$2,0)),0,VLOOKUP($C213,'LINHA 4'!$C$6:$BM$75,'Carga People'!AO$2,0))+IF(ISERROR(VLOOKUP($C213,'LINHA 5'!$C$6:$BM$145,'Carga People'!AO$2,0)),0,VLOOKUP($C213,'LINHA 5'!$C$6:$BM$145,'Carga People'!AO$2,0))</f>
        <v>0</v>
      </c>
      <c r="AP213" s="140">
        <f>IF(ISERROR(VLOOKUP($C213,'LINHA 4'!$C$6:$BM$75,'Carga People'!AP$2,0)),0,VLOOKUP($C213,'LINHA 4'!$C$6:$BM$75,'Carga People'!AP$2,0))+IF(ISERROR(VLOOKUP($C213,'LINHA 5'!$C$6:$BM$145,'Carga People'!AP$2,0)),0,VLOOKUP($C213,'LINHA 5'!$C$6:$BM$145,'Carga People'!AP$2,0))</f>
        <v>0</v>
      </c>
      <c r="AQ213" s="140">
        <f>IF(ISERROR(VLOOKUP($C213,'LINHA 4'!$C$6:$BM$75,'Carga People'!AQ$2,0)),0,VLOOKUP($C213,'LINHA 4'!$C$6:$BM$75,'Carga People'!AQ$2,0))+IF(ISERROR(VLOOKUP($C213,'LINHA 5'!$C$6:$BM$145,'Carga People'!AQ$2,0)),0,VLOOKUP($C213,'LINHA 5'!$C$6:$BM$145,'Carga People'!AQ$2,0))</f>
        <v>0</v>
      </c>
      <c r="AR213" s="140">
        <f>IF(ISERROR(VLOOKUP($C213,'LINHA 4'!$C$6:$BM$75,'Carga People'!AR$2,0)),0,VLOOKUP($C213,'LINHA 4'!$C$6:$BM$75,'Carga People'!AR$2,0))+IF(ISERROR(VLOOKUP($C213,'LINHA 5'!$C$6:$BM$145,'Carga People'!AR$2,0)),0,VLOOKUP($C213,'LINHA 5'!$C$6:$BM$145,'Carga People'!AR$2,0))</f>
        <v>0</v>
      </c>
      <c r="AS213" s="140">
        <f>IF(ISERROR(VLOOKUP($C213,'LINHA 4'!$C$6:$BM$75,'Carga People'!AS$2,0)),0,VLOOKUP($C213,'LINHA 4'!$C$6:$BM$75,'Carga People'!AS$2,0))+IF(ISERROR(VLOOKUP($C213,'LINHA 5'!$C$6:$BM$145,'Carga People'!AS$2,0)),0,VLOOKUP($C213,'LINHA 5'!$C$6:$BM$145,'Carga People'!AS$2,0))</f>
        <v>0</v>
      </c>
      <c r="AT213" s="140">
        <f t="array" ref="AT213">IF(ISERROR(VLOOKUP($C213,'LINHA 4'!$C$6:$BM$52,'Carga People'!AT$2,0)),0,VLOOKUP($C213,'LINHA 4'!$C$6:$BM$52,'Carga People'!AT$2,0))</f>
        <v>0</v>
      </c>
      <c r="AU213" s="367">
        <f t="shared" si="26"/>
        <v>0</v>
      </c>
      <c r="AV213" s="780" t="str">
        <f t="shared" si="25"/>
        <v/>
      </c>
      <c r="AW213" s="90">
        <f>IF(D213="","",VLOOKUP(D213,MI_ME!$D$5:$AQ$336,39,0))</f>
        <v>0</v>
      </c>
      <c r="AX213" s="660"/>
    </row>
    <row r="214" spans="1:50" ht="18" hidden="1" customHeight="1" x14ac:dyDescent="0.3">
      <c r="A214" s="1792"/>
      <c r="B214" s="28" t="s">
        <v>83</v>
      </c>
      <c r="C214" s="28" t="s">
        <v>226</v>
      </c>
      <c r="D214" s="771" t="s">
        <v>225</v>
      </c>
      <c r="E214" s="1460" t="s">
        <v>872</v>
      </c>
      <c r="F214" s="28" t="s">
        <v>47</v>
      </c>
      <c r="G214" s="136"/>
      <c r="H214" s="137"/>
      <c r="I214" s="138"/>
      <c r="J214" s="139">
        <f>IF(ISERROR(VLOOKUP($C214,'LINHA 4'!$C$6:$BM$75,'Carga People'!J$2,0)),0,VLOOKUP($C214,'LINHA 4'!$C$6:$BM$75,'Carga People'!J$2,0))+IF(ISERROR(VLOOKUP($C214,'LINHA 5'!$C$6:$BM$145,'Carga People'!J$2,0)),0,VLOOKUP($C214,'LINHA 5'!$C$6:$BM$145,'Carga People'!J$2,0))</f>
        <v>0</v>
      </c>
      <c r="K214" s="140">
        <f>IF(ISERROR(VLOOKUP($C214,'LINHA 4'!$C$6:$BM$75,'Carga People'!K$2,0)),0,VLOOKUP($C214,'LINHA 4'!$C$6:$BM$75,'Carga People'!K$2,0))+IF(ISERROR(VLOOKUP($C214,'LINHA 5'!$C$6:$BM$145,'Carga People'!K$2,0)),0,VLOOKUP($C214,'LINHA 5'!$C$6:$BM$145,'Carga People'!K$2,0))</f>
        <v>0</v>
      </c>
      <c r="L214" s="140">
        <f>IF(ISERROR(VLOOKUP($C214,'LINHA 4'!$C$6:$BM$75,'Carga People'!L$2,0)),0,VLOOKUP($C214,'LINHA 4'!$C$6:$BM$75,'Carga People'!L$2,0))+IF(ISERROR(VLOOKUP($C214,'LINHA 5'!$C$6:$BM$145,'Carga People'!L$2,0)),0,VLOOKUP($C214,'LINHA 5'!$C$6:$BM$145,'Carga People'!L$2,0))</f>
        <v>0</v>
      </c>
      <c r="M214" s="140">
        <f>IF(ISERROR(VLOOKUP($C214,'LINHA 4'!$C$6:$BM$75,'Carga People'!M$2,0)),0,VLOOKUP($C214,'LINHA 4'!$C$6:$BM$75,'Carga People'!M$2,0))+IF(ISERROR(VLOOKUP($C214,'LINHA 5'!$C$6:$BM$145,'Carga People'!M$2,0)),0,VLOOKUP($C214,'LINHA 5'!$C$6:$BM$145,'Carga People'!M$2,0))</f>
        <v>0</v>
      </c>
      <c r="N214" s="140">
        <f>IF(ISERROR(VLOOKUP($C214,'LINHA 4'!$C$6:$BM$75,'Carga People'!N$2,0)),0,VLOOKUP($C214,'LINHA 4'!$C$6:$BM$75,'Carga People'!N$2,0))+IF(ISERROR(VLOOKUP($C214,'LINHA 5'!$C$6:$BM$145,'Carga People'!N$2,0)),0,VLOOKUP($C214,'LINHA 5'!$C$6:$BM$145,'Carga People'!N$2,0))</f>
        <v>0</v>
      </c>
      <c r="O214" s="140">
        <f>IF(ISERROR(VLOOKUP($C214,'LINHA 4'!$C$6:$BM$75,'Carga People'!O$2,0)),0,VLOOKUP($C214,'LINHA 4'!$C$6:$BM$75,'Carga People'!O$2,0))+IF(ISERROR(VLOOKUP($C214,'LINHA 5'!$C$6:$BM$145,'Carga People'!O$2,0)),0,VLOOKUP($C214,'LINHA 5'!$C$6:$BM$145,'Carga People'!O$2,0))</f>
        <v>0</v>
      </c>
      <c r="P214" s="140">
        <f>IF(ISERROR(VLOOKUP($C214,'LINHA 4'!$C$6:$BM$75,'Carga People'!P$2,0)),0,VLOOKUP($C214,'LINHA 4'!$C$6:$BM$75,'Carga People'!P$2,0))+IF(ISERROR(VLOOKUP($C214,'LINHA 5'!$C$6:$BM$145,'Carga People'!P$2,0)),0,VLOOKUP($C214,'LINHA 5'!$C$6:$BM$145,'Carga People'!P$2,0))</f>
        <v>0</v>
      </c>
      <c r="Q214" s="140">
        <f>IF(ISERROR(VLOOKUP($C214,'LINHA 4'!$C$6:$BM$75,'Carga People'!Q$2,0)),0,VLOOKUP($C214,'LINHA 4'!$C$6:$BM$75,'Carga People'!Q$2,0))+IF(ISERROR(VLOOKUP($C214,'LINHA 5'!$C$6:$BM$145,'Carga People'!Q$2,0)),0,VLOOKUP($C214,'LINHA 5'!$C$6:$BM$145,'Carga People'!Q$2,0))</f>
        <v>0</v>
      </c>
      <c r="R214" s="140">
        <f>IF(ISERROR(VLOOKUP($C214,'LINHA 4'!$C$6:$BM$75,'Carga People'!R$2,0)),0,VLOOKUP($C214,'LINHA 4'!$C$6:$BM$75,'Carga People'!R$2,0))+IF(ISERROR(VLOOKUP($C214,'LINHA 5'!$C$6:$BM$145,'Carga People'!R$2,0)),0,VLOOKUP($C214,'LINHA 5'!$C$6:$BM$145,'Carga People'!R$2,0))</f>
        <v>0</v>
      </c>
      <c r="S214" s="140">
        <f>IF(ISERROR(VLOOKUP($C214,'LINHA 4'!$C$6:$BM$75,'Carga People'!S$2,0)),0,VLOOKUP($C214,'LINHA 4'!$C$6:$BM$75,'Carga People'!S$2,0))+IF(ISERROR(VLOOKUP($C214,'LINHA 5'!$C$6:$BM$145,'Carga People'!S$2,0)),0,VLOOKUP($C214,'LINHA 5'!$C$6:$BM$145,'Carga People'!S$2,0))</f>
        <v>0</v>
      </c>
      <c r="T214" s="140">
        <f>IF(ISERROR(VLOOKUP($C214,'LINHA 4'!$C$6:$BM$75,'Carga People'!T$2,0)),0,VLOOKUP($C214,'LINHA 4'!$C$6:$BM$75,'Carga People'!T$2,0))+IF(ISERROR(VLOOKUP($C214,'LINHA 5'!$C$6:$BM$145,'Carga People'!T$2,0)),0,VLOOKUP($C214,'LINHA 5'!$C$6:$BM$145,'Carga People'!T$2,0))</f>
        <v>0</v>
      </c>
      <c r="U214" s="140">
        <f>IF(ISERROR(VLOOKUP($C214,'LINHA 4'!$C$6:$BM$75,'Carga People'!U$2,0)),0,VLOOKUP($C214,'LINHA 4'!$C$6:$BM$75,'Carga People'!U$2,0))+IF(ISERROR(VLOOKUP($C214,'LINHA 5'!$C$6:$BM$145,'Carga People'!U$2,0)),0,VLOOKUP($C214,'LINHA 5'!$C$6:$BM$145,'Carga People'!U$2,0))</f>
        <v>0</v>
      </c>
      <c r="V214" s="140">
        <f>IF(ISERROR(VLOOKUP($C214,'LINHA 4'!$C$6:$BM$75,'Carga People'!V$2,0)),0,VLOOKUP($C214,'LINHA 4'!$C$6:$BM$75,'Carga People'!V$2,0))+IF(ISERROR(VLOOKUP($C214,'LINHA 5'!$C$6:$BM$145,'Carga People'!V$2,0)),0,VLOOKUP($C214,'LINHA 5'!$C$6:$BM$145,'Carga People'!V$2,0))</f>
        <v>0</v>
      </c>
      <c r="W214" s="140">
        <f>IF(ISERROR(VLOOKUP($C214,'LINHA 4'!$C$6:$BM$75,'Carga People'!W$2,0)),0,VLOOKUP($C214,'LINHA 4'!$C$6:$BM$75,'Carga People'!W$2,0))+IF(ISERROR(VLOOKUP($C214,'LINHA 5'!$C$6:$BM$145,'Carga People'!W$2,0)),0,VLOOKUP($C214,'LINHA 5'!$C$6:$BM$145,'Carga People'!W$2,0))</f>
        <v>0</v>
      </c>
      <c r="X214" s="140">
        <f>IF(ISERROR(VLOOKUP($C214,'LINHA 4'!$C$6:$BM$75,'Carga People'!X$2,0)),0,VLOOKUP($C214,'LINHA 4'!$C$6:$BM$75,'Carga People'!X$2,0))+IF(ISERROR(VLOOKUP($C214,'LINHA 5'!$C$6:$BM$145,'Carga People'!X$2,0)),0,VLOOKUP($C214,'LINHA 5'!$C$6:$BM$145,'Carga People'!X$2,0))</f>
        <v>0</v>
      </c>
      <c r="Y214" s="140">
        <f>IF(ISERROR(VLOOKUP($C214,'LINHA 4'!$C$6:$BM$75,'Carga People'!Y$2,0)),0,VLOOKUP($C214,'LINHA 4'!$C$6:$BM$75,'Carga People'!Y$2,0))+IF(ISERROR(VLOOKUP($C214,'LINHA 5'!$C$6:$BM$145,'Carga People'!Y$2,0)),0,VLOOKUP($C214,'LINHA 5'!$C$6:$BM$145,'Carga People'!Y$2,0))</f>
        <v>0</v>
      </c>
      <c r="Z214" s="140">
        <f>IF(ISERROR(VLOOKUP($C214,'LINHA 4'!$C$6:$BM$75,'Carga People'!Z$2,0)),0,VLOOKUP($C214,'LINHA 4'!$C$6:$BM$75,'Carga People'!Z$2,0))+IF(ISERROR(VLOOKUP($C214,'LINHA 5'!$C$6:$BM$145,'Carga People'!Z$2,0)),0,VLOOKUP($C214,'LINHA 5'!$C$6:$BM$145,'Carga People'!Z$2,0))</f>
        <v>0</v>
      </c>
      <c r="AA214" s="140">
        <f>IF(ISERROR(VLOOKUP($C214,'LINHA 4'!$C$6:$BM$75,'Carga People'!AA$2,0)),0,VLOOKUP($C214,'LINHA 4'!$C$6:$BM$75,'Carga People'!AA$2,0))+IF(ISERROR(VLOOKUP($C214,'LINHA 5'!$C$6:$BM$145,'Carga People'!AA$2,0)),0,VLOOKUP($C214,'LINHA 5'!$C$6:$BM$145,'Carga People'!AA$2,0))</f>
        <v>0</v>
      </c>
      <c r="AB214" s="140">
        <f>IF(ISERROR(VLOOKUP($C214,'LINHA 4'!$C$6:$BM$75,'Carga People'!AB$2,0)),0,VLOOKUP($C214,'LINHA 4'!$C$6:$BM$75,'Carga People'!AB$2,0))+IF(ISERROR(VLOOKUP($C214,'LINHA 5'!$C$6:$BM$145,'Carga People'!AB$2,0)),0,VLOOKUP($C214,'LINHA 5'!$C$6:$BM$145,'Carga People'!AB$2,0))</f>
        <v>0</v>
      </c>
      <c r="AC214" s="140">
        <f>IF(ISERROR(VLOOKUP($C214,'LINHA 4'!$C$6:$BM$75,'Carga People'!AC$2,0)),0,VLOOKUP($C214,'LINHA 4'!$C$6:$BM$75,'Carga People'!AC$2,0))+IF(ISERROR(VLOOKUP($C214,'LINHA 5'!$C$6:$BM$145,'Carga People'!AC$2,0)),0,VLOOKUP($C214,'LINHA 5'!$C$6:$BM$145,'Carga People'!AC$2,0))</f>
        <v>0</v>
      </c>
      <c r="AD214" s="140">
        <f>IF(ISERROR(VLOOKUP($C214,'LINHA 4'!$C$6:$BM$75,'Carga People'!AD$2,0)),0,VLOOKUP($C214,'LINHA 4'!$C$6:$BM$75,'Carga People'!AD$2,0))+IF(ISERROR(VLOOKUP($C214,'LINHA 5'!$C$6:$BM$145,'Carga People'!AD$2,0)),0,VLOOKUP($C214,'LINHA 5'!$C$6:$BM$145,'Carga People'!AD$2,0))</f>
        <v>0</v>
      </c>
      <c r="AE214" s="140">
        <f>IF(ISERROR(VLOOKUP($C214,'LINHA 4'!$C$6:$BM$75,'Carga People'!AE$2,0)),0,VLOOKUP($C214,'LINHA 4'!$C$6:$BM$75,'Carga People'!AE$2,0))+IF(ISERROR(VLOOKUP($C214,'LINHA 5'!$C$6:$BM$145,'Carga People'!AE$2,0)),0,VLOOKUP($C214,'LINHA 5'!$C$6:$BM$145,'Carga People'!AE$2,0))</f>
        <v>0</v>
      </c>
      <c r="AF214" s="140">
        <f>IF(ISERROR(VLOOKUP($C214,'LINHA 4'!$C$6:$BM$75,'Carga People'!AF$2,0)),0,VLOOKUP($C214,'LINHA 4'!$C$6:$BM$75,'Carga People'!AF$2,0))+IF(ISERROR(VLOOKUP($C214,'LINHA 5'!$C$6:$BM$145,'Carga People'!AF$2,0)),0,VLOOKUP($C214,'LINHA 5'!$C$6:$BM$145,'Carga People'!AF$2,0))</f>
        <v>0</v>
      </c>
      <c r="AG214" s="140">
        <f>IF(ISERROR(VLOOKUP($C214,'LINHA 4'!$C$6:$BM$75,'Carga People'!AG$2,0)),0,VLOOKUP($C214,'LINHA 4'!$C$6:$BM$75,'Carga People'!AG$2,0))+IF(ISERROR(VLOOKUP($C214,'LINHA 5'!$C$6:$BM$145,'Carga People'!AG$2,0)),0,VLOOKUP($C214,'LINHA 5'!$C$6:$BM$145,'Carga People'!AG$2,0))</f>
        <v>0</v>
      </c>
      <c r="AH214" s="140">
        <f>IF(ISERROR(VLOOKUP($C214,'LINHA 4'!$C$6:$BM$75,'Carga People'!AH$2,0)),0,VLOOKUP($C214,'LINHA 4'!$C$6:$BM$75,'Carga People'!AH$2,0))+IF(ISERROR(VLOOKUP($C214,'LINHA 5'!$C$6:$BM$145,'Carga People'!AH$2,0)),0,VLOOKUP($C214,'LINHA 5'!$C$6:$BM$145,'Carga People'!AH$2,0))</f>
        <v>0</v>
      </c>
      <c r="AI214" s="140">
        <f>IF(ISERROR(VLOOKUP($C214,'LINHA 4'!$C$6:$BM$75,'Carga People'!AI$2,0)),0,VLOOKUP($C214,'LINHA 4'!$C$6:$BM$75,'Carga People'!AI$2,0))+IF(ISERROR(VLOOKUP($C214,'LINHA 5'!$C$6:$BM$145,'Carga People'!AI$2,0)),0,VLOOKUP($C214,'LINHA 5'!$C$6:$BM$145,'Carga People'!AI$2,0))</f>
        <v>0</v>
      </c>
      <c r="AJ214" s="140">
        <f>IF(ISERROR(VLOOKUP($C214,'LINHA 4'!$C$6:$BM$75,'Carga People'!AJ$2,0)),0,VLOOKUP($C214,'LINHA 4'!$C$6:$BM$75,'Carga People'!AJ$2,0))+IF(ISERROR(VLOOKUP($C214,'LINHA 5'!$C$6:$BM$145,'Carga People'!AJ$2,0)),0,VLOOKUP($C214,'LINHA 5'!$C$6:$BM$145,'Carga People'!AJ$2,0))</f>
        <v>0</v>
      </c>
      <c r="AK214" s="140">
        <f>IF(ISERROR(VLOOKUP($C214,'LINHA 4'!$C$6:$BM$75,'Carga People'!AK$2,0)),0,VLOOKUP($C214,'LINHA 4'!$C$6:$BM$75,'Carga People'!AK$2,0))+IF(ISERROR(VLOOKUP($C214,'LINHA 5'!$C$6:$BM$145,'Carga People'!AK$2,0)),0,VLOOKUP($C214,'LINHA 5'!$C$6:$BM$145,'Carga People'!AK$2,0))</f>
        <v>0</v>
      </c>
      <c r="AL214" s="140">
        <f>IF(ISERROR(VLOOKUP($C214,'LINHA 4'!$C$6:$BM$75,'Carga People'!AL$2,0)),0,VLOOKUP($C214,'LINHA 4'!$C$6:$BM$75,'Carga People'!AL$2,0))+IF(ISERROR(VLOOKUP($C214,'LINHA 5'!$C$6:$BM$145,'Carga People'!AL$2,0)),0,VLOOKUP($C214,'LINHA 5'!$C$6:$BM$145,'Carga People'!AL$2,0))</f>
        <v>0</v>
      </c>
      <c r="AM214" s="140">
        <f>IF(ISERROR(VLOOKUP($C214,'LINHA 4'!$C$6:$BM$75,'Carga People'!AM$2,0)),0,VLOOKUP($C214,'LINHA 4'!$C$6:$BM$75,'Carga People'!AM$2,0))+IF(ISERROR(VLOOKUP($C214,'LINHA 5'!$C$6:$BM$145,'Carga People'!AM$2,0)),0,VLOOKUP($C214,'LINHA 5'!$C$6:$BM$145,'Carga People'!AM$2,0))</f>
        <v>0</v>
      </c>
      <c r="AN214" s="140">
        <f>IF(ISERROR(VLOOKUP($C214,'LINHA 4'!$C$6:$BM$75,'Carga People'!AN$2,0)),0,VLOOKUP($C214,'LINHA 4'!$C$6:$BM$75,'Carga People'!AN$2,0))+IF(ISERROR(VLOOKUP($C214,'LINHA 5'!$C$6:$BM$145,'Carga People'!AN$2,0)),0,VLOOKUP($C214,'LINHA 5'!$C$6:$BM$145,'Carga People'!AN$2,0))</f>
        <v>0</v>
      </c>
      <c r="AO214" s="140">
        <f>IF(ISERROR(VLOOKUP($C214,'LINHA 4'!$C$6:$BM$75,'Carga People'!AO$2,0)),0,VLOOKUP($C214,'LINHA 4'!$C$6:$BM$75,'Carga People'!AO$2,0))+IF(ISERROR(VLOOKUP($C214,'LINHA 5'!$C$6:$BM$145,'Carga People'!AO$2,0)),0,VLOOKUP($C214,'LINHA 5'!$C$6:$BM$145,'Carga People'!AO$2,0))</f>
        <v>0</v>
      </c>
      <c r="AP214" s="140">
        <f>IF(ISERROR(VLOOKUP($C214,'LINHA 4'!$C$6:$BM$75,'Carga People'!AP$2,0)),0,VLOOKUP($C214,'LINHA 4'!$C$6:$BM$75,'Carga People'!AP$2,0))+IF(ISERROR(VLOOKUP($C214,'LINHA 5'!$C$6:$BM$145,'Carga People'!AP$2,0)),0,VLOOKUP($C214,'LINHA 5'!$C$6:$BM$145,'Carga People'!AP$2,0))</f>
        <v>0</v>
      </c>
      <c r="AQ214" s="140">
        <f>IF(ISERROR(VLOOKUP($C214,'LINHA 4'!$C$6:$BM$75,'Carga People'!AQ$2,0)),0,VLOOKUP($C214,'LINHA 4'!$C$6:$BM$75,'Carga People'!AQ$2,0))+IF(ISERROR(VLOOKUP($C214,'LINHA 5'!$C$6:$BM$145,'Carga People'!AQ$2,0)),0,VLOOKUP($C214,'LINHA 5'!$C$6:$BM$145,'Carga People'!AQ$2,0))</f>
        <v>0</v>
      </c>
      <c r="AR214" s="140">
        <f>IF(ISERROR(VLOOKUP($C214,'LINHA 4'!$C$6:$BM$75,'Carga People'!AR$2,0)),0,VLOOKUP($C214,'LINHA 4'!$C$6:$BM$75,'Carga People'!AR$2,0))+IF(ISERROR(VLOOKUP($C214,'LINHA 5'!$C$6:$BM$145,'Carga People'!AR$2,0)),0,VLOOKUP($C214,'LINHA 5'!$C$6:$BM$145,'Carga People'!AR$2,0))</f>
        <v>0</v>
      </c>
      <c r="AS214" s="140">
        <f>IF(ISERROR(VLOOKUP($C214,'LINHA 4'!$C$6:$BM$75,'Carga People'!AS$2,0)),0,VLOOKUP($C214,'LINHA 4'!$C$6:$BM$75,'Carga People'!AS$2,0))+IF(ISERROR(VLOOKUP($C214,'LINHA 5'!$C$6:$BM$145,'Carga People'!AS$2,0)),0,VLOOKUP($C214,'LINHA 5'!$C$6:$BM$145,'Carga People'!AS$2,0))</f>
        <v>0</v>
      </c>
      <c r="AT214" s="140">
        <f t="array" ref="AT214">IF(ISERROR(VLOOKUP($C214,'LINHA 4'!$C$6:$BM$52,'Carga People'!AT$2,0)),0,VLOOKUP($C214,'LINHA 4'!$C$6:$BM$52,'Carga People'!AT$2,0))</f>
        <v>0</v>
      </c>
      <c r="AU214" s="367">
        <f t="shared" si="26"/>
        <v>0</v>
      </c>
      <c r="AV214" s="780" t="str">
        <f t="shared" si="25"/>
        <v/>
      </c>
      <c r="AW214" s="90" t="e">
        <f>IF(D214="","",VLOOKUP(D214,MI_ME!$D$5:$AQ$336,39,0))</f>
        <v>#N/A</v>
      </c>
      <c r="AX214" s="660"/>
    </row>
    <row r="215" spans="1:50" ht="18" hidden="1" customHeight="1" x14ac:dyDescent="0.3">
      <c r="A215" s="1792"/>
      <c r="B215" s="342" t="s">
        <v>82</v>
      </c>
      <c r="C215" s="342" t="s">
        <v>394</v>
      </c>
      <c r="D215" s="153" t="s">
        <v>395</v>
      </c>
      <c r="E215" s="1459" t="s">
        <v>884</v>
      </c>
      <c r="F215" s="342" t="s">
        <v>47</v>
      </c>
      <c r="G215" s="136"/>
      <c r="H215" s="137"/>
      <c r="I215" s="138"/>
      <c r="J215" s="139">
        <f>IF(ISERROR(VLOOKUP($C215,'LINHA 4'!$C$6:$BM$75,'Carga People'!J$2,0)),0,VLOOKUP($C215,'LINHA 4'!$C$6:$BM$75,'Carga People'!J$2,0))+IF(ISERROR(VLOOKUP($C215,'LINHA 5'!$C$6:$BM$145,'Carga People'!J$2,0)),0,VLOOKUP($C215,'LINHA 5'!$C$6:$BM$145,'Carga People'!J$2,0))</f>
        <v>0</v>
      </c>
      <c r="K215" s="140">
        <f>IF(ISERROR(VLOOKUP($C215,'LINHA 4'!$C$6:$BM$75,'Carga People'!K$2,0)),0,VLOOKUP($C215,'LINHA 4'!$C$6:$BM$75,'Carga People'!K$2,0))+IF(ISERROR(VLOOKUP($C215,'LINHA 5'!$C$6:$BM$145,'Carga People'!K$2,0)),0,VLOOKUP($C215,'LINHA 5'!$C$6:$BM$145,'Carga People'!K$2,0))</f>
        <v>0</v>
      </c>
      <c r="L215" s="140">
        <f>IF(ISERROR(VLOOKUP($C215,'LINHA 4'!$C$6:$BM$75,'Carga People'!L$2,0)),0,VLOOKUP($C215,'LINHA 4'!$C$6:$BM$75,'Carga People'!L$2,0))+IF(ISERROR(VLOOKUP($C215,'LINHA 5'!$C$6:$BM$145,'Carga People'!L$2,0)),0,VLOOKUP($C215,'LINHA 5'!$C$6:$BM$145,'Carga People'!L$2,0))</f>
        <v>0</v>
      </c>
      <c r="M215" s="140">
        <f>IF(ISERROR(VLOOKUP($C215,'LINHA 4'!$C$6:$BM$75,'Carga People'!M$2,0)),0,VLOOKUP($C215,'LINHA 4'!$C$6:$BM$75,'Carga People'!M$2,0))+IF(ISERROR(VLOOKUP($C215,'LINHA 5'!$C$6:$BM$145,'Carga People'!M$2,0)),0,VLOOKUP($C215,'LINHA 5'!$C$6:$BM$145,'Carga People'!M$2,0))</f>
        <v>0</v>
      </c>
      <c r="N215" s="140">
        <f>IF(ISERROR(VLOOKUP($C215,'LINHA 4'!$C$6:$BM$75,'Carga People'!N$2,0)),0,VLOOKUP($C215,'LINHA 4'!$C$6:$BM$75,'Carga People'!N$2,0))+IF(ISERROR(VLOOKUP($C215,'LINHA 5'!$C$6:$BM$145,'Carga People'!N$2,0)),0,VLOOKUP($C215,'LINHA 5'!$C$6:$BM$145,'Carga People'!N$2,0))</f>
        <v>0</v>
      </c>
      <c r="O215" s="140">
        <f>IF(ISERROR(VLOOKUP($C215,'LINHA 4'!$C$6:$BM$75,'Carga People'!O$2,0)),0,VLOOKUP($C215,'LINHA 4'!$C$6:$BM$75,'Carga People'!O$2,0))+IF(ISERROR(VLOOKUP($C215,'LINHA 5'!$C$6:$BM$145,'Carga People'!O$2,0)),0,VLOOKUP($C215,'LINHA 5'!$C$6:$BM$145,'Carga People'!O$2,0))</f>
        <v>0</v>
      </c>
      <c r="P215" s="140">
        <f>IF(ISERROR(VLOOKUP($C215,'LINHA 4'!$C$6:$BM$75,'Carga People'!P$2,0)),0,VLOOKUP($C215,'LINHA 4'!$C$6:$BM$75,'Carga People'!P$2,0))+IF(ISERROR(VLOOKUP($C215,'LINHA 5'!$C$6:$BM$145,'Carga People'!P$2,0)),0,VLOOKUP($C215,'LINHA 5'!$C$6:$BM$145,'Carga People'!P$2,0))</f>
        <v>0</v>
      </c>
      <c r="Q215" s="140">
        <f>IF(ISERROR(VLOOKUP($C215,'LINHA 4'!$C$6:$BM$75,'Carga People'!Q$2,0)),0,VLOOKUP($C215,'LINHA 4'!$C$6:$BM$75,'Carga People'!Q$2,0))+IF(ISERROR(VLOOKUP($C215,'LINHA 5'!$C$6:$BM$145,'Carga People'!Q$2,0)),0,VLOOKUP($C215,'LINHA 5'!$C$6:$BM$145,'Carga People'!Q$2,0))</f>
        <v>0</v>
      </c>
      <c r="R215" s="140">
        <f>IF(ISERROR(VLOOKUP($C215,'LINHA 4'!$C$6:$BM$75,'Carga People'!R$2,0)),0,VLOOKUP($C215,'LINHA 4'!$C$6:$BM$75,'Carga People'!R$2,0))+IF(ISERROR(VLOOKUP($C215,'LINHA 5'!$C$6:$BM$145,'Carga People'!R$2,0)),0,VLOOKUP($C215,'LINHA 5'!$C$6:$BM$145,'Carga People'!R$2,0))</f>
        <v>0</v>
      </c>
      <c r="S215" s="140">
        <f>IF(ISERROR(VLOOKUP($C215,'LINHA 4'!$C$6:$BM$75,'Carga People'!S$2,0)),0,VLOOKUP($C215,'LINHA 4'!$C$6:$BM$75,'Carga People'!S$2,0))+IF(ISERROR(VLOOKUP($C215,'LINHA 5'!$C$6:$BM$145,'Carga People'!S$2,0)),0,VLOOKUP($C215,'LINHA 5'!$C$6:$BM$145,'Carga People'!S$2,0))</f>
        <v>0</v>
      </c>
      <c r="T215" s="140">
        <f>IF(ISERROR(VLOOKUP($C215,'LINHA 4'!$C$6:$BM$75,'Carga People'!T$2,0)),0,VLOOKUP($C215,'LINHA 4'!$C$6:$BM$75,'Carga People'!T$2,0))+IF(ISERROR(VLOOKUP($C215,'LINHA 5'!$C$6:$BM$145,'Carga People'!T$2,0)),0,VLOOKUP($C215,'LINHA 5'!$C$6:$BM$145,'Carga People'!T$2,0))</f>
        <v>0</v>
      </c>
      <c r="U215" s="140">
        <f>IF(ISERROR(VLOOKUP($C215,'LINHA 4'!$C$6:$BM$75,'Carga People'!U$2,0)),0,VLOOKUP($C215,'LINHA 4'!$C$6:$BM$75,'Carga People'!U$2,0))+IF(ISERROR(VLOOKUP($C215,'LINHA 5'!$C$6:$BM$145,'Carga People'!U$2,0)),0,VLOOKUP($C215,'LINHA 5'!$C$6:$BM$145,'Carga People'!U$2,0))</f>
        <v>0</v>
      </c>
      <c r="V215" s="140">
        <f>IF(ISERROR(VLOOKUP($C215,'LINHA 4'!$C$6:$BM$75,'Carga People'!V$2,0)),0,VLOOKUP($C215,'LINHA 4'!$C$6:$BM$75,'Carga People'!V$2,0))+IF(ISERROR(VLOOKUP($C215,'LINHA 5'!$C$6:$BM$145,'Carga People'!V$2,0)),0,VLOOKUP($C215,'LINHA 5'!$C$6:$BM$145,'Carga People'!V$2,0))</f>
        <v>0</v>
      </c>
      <c r="W215" s="140">
        <f>IF(ISERROR(VLOOKUP($C215,'LINHA 4'!$C$6:$BM$75,'Carga People'!W$2,0)),0,VLOOKUP($C215,'LINHA 4'!$C$6:$BM$75,'Carga People'!W$2,0))+IF(ISERROR(VLOOKUP($C215,'LINHA 5'!$C$6:$BM$145,'Carga People'!W$2,0)),0,VLOOKUP($C215,'LINHA 5'!$C$6:$BM$145,'Carga People'!W$2,0))</f>
        <v>0</v>
      </c>
      <c r="X215" s="140">
        <f>IF(ISERROR(VLOOKUP($C215,'LINHA 4'!$C$6:$BM$75,'Carga People'!X$2,0)),0,VLOOKUP($C215,'LINHA 4'!$C$6:$BM$75,'Carga People'!X$2,0))+IF(ISERROR(VLOOKUP($C215,'LINHA 5'!$C$6:$BM$145,'Carga People'!X$2,0)),0,VLOOKUP($C215,'LINHA 5'!$C$6:$BM$145,'Carga People'!X$2,0))</f>
        <v>0</v>
      </c>
      <c r="Y215" s="140">
        <f>IF(ISERROR(VLOOKUP($C215,'LINHA 4'!$C$6:$BM$75,'Carga People'!Y$2,0)),0,VLOOKUP($C215,'LINHA 4'!$C$6:$BM$75,'Carga People'!Y$2,0))+IF(ISERROR(VLOOKUP($C215,'LINHA 5'!$C$6:$BM$145,'Carga People'!Y$2,0)),0,VLOOKUP($C215,'LINHA 5'!$C$6:$BM$145,'Carga People'!Y$2,0))</f>
        <v>0</v>
      </c>
      <c r="Z215" s="140">
        <f>IF(ISERROR(VLOOKUP($C215,'LINHA 4'!$C$6:$BM$75,'Carga People'!Z$2,0)),0,VLOOKUP($C215,'LINHA 4'!$C$6:$BM$75,'Carga People'!Z$2,0))+IF(ISERROR(VLOOKUP($C215,'LINHA 5'!$C$6:$BM$145,'Carga People'!Z$2,0)),0,VLOOKUP($C215,'LINHA 5'!$C$6:$BM$145,'Carga People'!Z$2,0))</f>
        <v>0</v>
      </c>
      <c r="AA215" s="140">
        <f>IF(ISERROR(VLOOKUP($C215,'LINHA 4'!$C$6:$BM$75,'Carga People'!AA$2,0)),0,VLOOKUP($C215,'LINHA 4'!$C$6:$BM$75,'Carga People'!AA$2,0))+IF(ISERROR(VLOOKUP($C215,'LINHA 5'!$C$6:$BM$145,'Carga People'!AA$2,0)),0,VLOOKUP($C215,'LINHA 5'!$C$6:$BM$145,'Carga People'!AA$2,0))</f>
        <v>0</v>
      </c>
      <c r="AB215" s="140">
        <f>IF(ISERROR(VLOOKUP($C215,'LINHA 4'!$C$6:$BM$75,'Carga People'!AB$2,0)),0,VLOOKUP($C215,'LINHA 4'!$C$6:$BM$75,'Carga People'!AB$2,0))+IF(ISERROR(VLOOKUP($C215,'LINHA 5'!$C$6:$BM$145,'Carga People'!AB$2,0)),0,VLOOKUP($C215,'LINHA 5'!$C$6:$BM$145,'Carga People'!AB$2,0))</f>
        <v>0</v>
      </c>
      <c r="AC215" s="140">
        <f>IF(ISERROR(VLOOKUP($C215,'LINHA 4'!$C$6:$BM$75,'Carga People'!AC$2,0)),0,VLOOKUP($C215,'LINHA 4'!$C$6:$BM$75,'Carga People'!AC$2,0))+IF(ISERROR(VLOOKUP($C215,'LINHA 5'!$C$6:$BM$145,'Carga People'!AC$2,0)),0,VLOOKUP($C215,'LINHA 5'!$C$6:$BM$145,'Carga People'!AC$2,0))</f>
        <v>0</v>
      </c>
      <c r="AD215" s="140">
        <f>IF(ISERROR(VLOOKUP($C215,'LINHA 4'!$C$6:$BM$75,'Carga People'!AD$2,0)),0,VLOOKUP($C215,'LINHA 4'!$C$6:$BM$75,'Carga People'!AD$2,0))+IF(ISERROR(VLOOKUP($C215,'LINHA 5'!$C$6:$BM$145,'Carga People'!AD$2,0)),0,VLOOKUP($C215,'LINHA 5'!$C$6:$BM$145,'Carga People'!AD$2,0))</f>
        <v>0</v>
      </c>
      <c r="AE215" s="140">
        <f>IF(ISERROR(VLOOKUP($C215,'LINHA 4'!$C$6:$BM$75,'Carga People'!AE$2,0)),0,VLOOKUP($C215,'LINHA 4'!$C$6:$BM$75,'Carga People'!AE$2,0))+IF(ISERROR(VLOOKUP($C215,'LINHA 5'!$C$6:$BM$145,'Carga People'!AE$2,0)),0,VLOOKUP($C215,'LINHA 5'!$C$6:$BM$145,'Carga People'!AE$2,0))</f>
        <v>0</v>
      </c>
      <c r="AF215" s="140">
        <f>IF(ISERROR(VLOOKUP($C215,'LINHA 4'!$C$6:$BM$75,'Carga People'!AF$2,0)),0,VLOOKUP($C215,'LINHA 4'!$C$6:$BM$75,'Carga People'!AF$2,0))+IF(ISERROR(VLOOKUP($C215,'LINHA 5'!$C$6:$BM$145,'Carga People'!AF$2,0)),0,VLOOKUP($C215,'LINHA 5'!$C$6:$BM$145,'Carga People'!AF$2,0))</f>
        <v>0</v>
      </c>
      <c r="AG215" s="140">
        <f>IF(ISERROR(VLOOKUP($C215,'LINHA 4'!$C$6:$BM$75,'Carga People'!AG$2,0)),0,VLOOKUP($C215,'LINHA 4'!$C$6:$BM$75,'Carga People'!AG$2,0))+IF(ISERROR(VLOOKUP($C215,'LINHA 5'!$C$6:$BM$145,'Carga People'!AG$2,0)),0,VLOOKUP($C215,'LINHA 5'!$C$6:$BM$145,'Carga People'!AG$2,0))</f>
        <v>0</v>
      </c>
      <c r="AH215" s="140">
        <f>IF(ISERROR(VLOOKUP($C215,'LINHA 4'!$C$6:$BM$75,'Carga People'!AH$2,0)),0,VLOOKUP($C215,'LINHA 4'!$C$6:$BM$75,'Carga People'!AH$2,0))+IF(ISERROR(VLOOKUP($C215,'LINHA 5'!$C$6:$BM$145,'Carga People'!AH$2,0)),0,VLOOKUP($C215,'LINHA 5'!$C$6:$BM$145,'Carga People'!AH$2,0))</f>
        <v>0</v>
      </c>
      <c r="AI215" s="140">
        <f>IF(ISERROR(VLOOKUP($C215,'LINHA 4'!$C$6:$BM$75,'Carga People'!AI$2,0)),0,VLOOKUP($C215,'LINHA 4'!$C$6:$BM$75,'Carga People'!AI$2,0))+IF(ISERROR(VLOOKUP($C215,'LINHA 5'!$C$6:$BM$145,'Carga People'!AI$2,0)),0,VLOOKUP($C215,'LINHA 5'!$C$6:$BM$145,'Carga People'!AI$2,0))</f>
        <v>0</v>
      </c>
      <c r="AJ215" s="140">
        <f>IF(ISERROR(VLOOKUP($C215,'LINHA 4'!$C$6:$BM$75,'Carga People'!AJ$2,0)),0,VLOOKUP($C215,'LINHA 4'!$C$6:$BM$75,'Carga People'!AJ$2,0))+IF(ISERROR(VLOOKUP($C215,'LINHA 5'!$C$6:$BM$145,'Carga People'!AJ$2,0)),0,VLOOKUP($C215,'LINHA 5'!$C$6:$BM$145,'Carga People'!AJ$2,0))</f>
        <v>0</v>
      </c>
      <c r="AK215" s="140">
        <f>IF(ISERROR(VLOOKUP($C215,'LINHA 4'!$C$6:$BM$75,'Carga People'!AK$2,0)),0,VLOOKUP($C215,'LINHA 4'!$C$6:$BM$75,'Carga People'!AK$2,0))+IF(ISERROR(VLOOKUP($C215,'LINHA 5'!$C$6:$BM$145,'Carga People'!AK$2,0)),0,VLOOKUP($C215,'LINHA 5'!$C$6:$BM$145,'Carga People'!AK$2,0))</f>
        <v>0</v>
      </c>
      <c r="AL215" s="140">
        <f>IF(ISERROR(VLOOKUP($C215,'LINHA 4'!$C$6:$BM$75,'Carga People'!AL$2,0)),0,VLOOKUP($C215,'LINHA 4'!$C$6:$BM$75,'Carga People'!AL$2,0))+IF(ISERROR(VLOOKUP($C215,'LINHA 5'!$C$6:$BM$145,'Carga People'!AL$2,0)),0,VLOOKUP($C215,'LINHA 5'!$C$6:$BM$145,'Carga People'!AL$2,0))</f>
        <v>0</v>
      </c>
      <c r="AM215" s="140">
        <f>IF(ISERROR(VLOOKUP($C215,'LINHA 4'!$C$6:$BM$75,'Carga People'!AM$2,0)),0,VLOOKUP($C215,'LINHA 4'!$C$6:$BM$75,'Carga People'!AM$2,0))+IF(ISERROR(VLOOKUP($C215,'LINHA 5'!$C$6:$BM$145,'Carga People'!AM$2,0)),0,VLOOKUP($C215,'LINHA 5'!$C$6:$BM$145,'Carga People'!AM$2,0))</f>
        <v>0</v>
      </c>
      <c r="AN215" s="140">
        <f>IF(ISERROR(VLOOKUP($C215,'LINHA 4'!$C$6:$BM$75,'Carga People'!AN$2,0)),0,VLOOKUP($C215,'LINHA 4'!$C$6:$BM$75,'Carga People'!AN$2,0))+IF(ISERROR(VLOOKUP($C215,'LINHA 5'!$C$6:$BM$145,'Carga People'!AN$2,0)),0,VLOOKUP($C215,'LINHA 5'!$C$6:$BM$145,'Carga People'!AN$2,0))</f>
        <v>0</v>
      </c>
      <c r="AO215" s="574">
        <f>IF(ISERROR(VLOOKUP($C215,'LINHA 4'!$C$6:$BM$75,'Carga People'!AO$2,0)),0,VLOOKUP($C215,'LINHA 4'!$C$6:$BM$75,'Carga People'!AO$2,0))+IF(ISERROR(VLOOKUP($C215,'LINHA 5'!$C$6:$BM$145,'Carga People'!AO$2,0)),0,VLOOKUP($C215,'LINHA 5'!$C$6:$BM$145,'Carga People'!AO$2,0))</f>
        <v>0</v>
      </c>
      <c r="AP215" s="574">
        <f>IF(ISERROR(VLOOKUP($C215,'LINHA 4'!$C$6:$BM$75,'Carga People'!AP$2,0)),0,VLOOKUP($C215,'LINHA 4'!$C$6:$BM$75,'Carga People'!AP$2,0))+IF(ISERROR(VLOOKUP($C215,'LINHA 5'!$C$6:$BM$145,'Carga People'!AP$2,0)),0,VLOOKUP($C215,'LINHA 5'!$C$6:$BM$145,'Carga People'!AP$2,0))</f>
        <v>0</v>
      </c>
      <c r="AQ215" s="574">
        <f>IF(ISERROR(VLOOKUP($C215,'LINHA 4'!$C$6:$BM$75,'Carga People'!AQ$2,0)),0,VLOOKUP($C215,'LINHA 4'!$C$6:$BM$75,'Carga People'!AQ$2,0))+IF(ISERROR(VLOOKUP($C215,'LINHA 5'!$C$6:$BM$145,'Carga People'!AQ$2,0)),0,VLOOKUP($C215,'LINHA 5'!$C$6:$BM$145,'Carga People'!AQ$2,0))</f>
        <v>0</v>
      </c>
      <c r="AR215" s="574">
        <f>IF(ISERROR(VLOOKUP($C215,'LINHA 4'!$C$6:$BM$75,'Carga People'!AR$2,0)),0,VLOOKUP($C215,'LINHA 4'!$C$6:$BM$75,'Carga People'!AR$2,0))+IF(ISERROR(VLOOKUP($C215,'LINHA 5'!$C$6:$BM$145,'Carga People'!AR$2,0)),0,VLOOKUP($C215,'LINHA 5'!$C$6:$BM$145,'Carga People'!AR$2,0))</f>
        <v>0</v>
      </c>
      <c r="AS215" s="574">
        <f>IF(ISERROR(VLOOKUP($C215,'LINHA 4'!$C$6:$BM$75,'Carga People'!AS$2,0)),0,VLOOKUP($C215,'LINHA 4'!$C$6:$BM$75,'Carga People'!AS$2,0))+IF(ISERROR(VLOOKUP($C215,'LINHA 5'!$C$6:$BM$145,'Carga People'!AS$2,0)),0,VLOOKUP($C215,'LINHA 5'!$C$6:$BM$145,'Carga People'!AS$2,0))</f>
        <v>0</v>
      </c>
      <c r="AT215" s="574">
        <f t="array" ref="AT215">IF(ISERROR(VLOOKUP($C215,'LINHA 4'!$C$6:$BM$52,'Carga People'!AT$2,0)),0,VLOOKUP($C215,'LINHA 4'!$C$6:$BM$52,'Carga People'!AT$2,0))</f>
        <v>0</v>
      </c>
      <c r="AU215" s="367">
        <f t="shared" si="26"/>
        <v>0</v>
      </c>
      <c r="AV215" s="780" t="str">
        <f t="shared" si="25"/>
        <v/>
      </c>
      <c r="AW215" s="90">
        <f>IF(D215="","",VLOOKUP(D215,MI_ME!$D$5:$AQ$336,39,0))</f>
        <v>0</v>
      </c>
      <c r="AX215" s="660"/>
    </row>
    <row r="216" spans="1:50" ht="18" customHeight="1" x14ac:dyDescent="0.3">
      <c r="A216" s="1792"/>
      <c r="B216" s="28" t="s">
        <v>100</v>
      </c>
      <c r="C216" s="28" t="s">
        <v>384</v>
      </c>
      <c r="D216" s="771" t="str">
        <f>LEFT(C216,11)</f>
        <v>63041RQB006</v>
      </c>
      <c r="E216" s="1459" t="s">
        <v>853</v>
      </c>
      <c r="F216" s="28" t="s">
        <v>47</v>
      </c>
      <c r="G216" s="136"/>
      <c r="H216" s="137"/>
      <c r="I216" s="138"/>
      <c r="J216" s="139">
        <f>IF(ISERROR(VLOOKUP($C216,'LINHA 4'!$C$6:$BM$75,'Carga People'!J$2,0)),0,VLOOKUP($C216,'LINHA 4'!$C$6:$BM$75,'Carga People'!J$2,0))+IF(ISERROR(VLOOKUP($C216,'LINHA 5'!$C$6:$BM$145,'Carga People'!J$2,0)),0,VLOOKUP($C216,'LINHA 5'!$C$6:$BM$145,'Carga People'!J$2,0))</f>
        <v>0</v>
      </c>
      <c r="K216" s="140">
        <f>IF(ISERROR(VLOOKUP($C216,'LINHA 4'!$C$6:$BM$75,'Carga People'!K$2,0)),0,VLOOKUP($C216,'LINHA 4'!$C$6:$BM$75,'Carga People'!K$2,0))+IF(ISERROR(VLOOKUP($C216,'LINHA 5'!$C$6:$BM$145,'Carga People'!K$2,0)),0,VLOOKUP($C216,'LINHA 5'!$C$6:$BM$145,'Carga People'!K$2,0))</f>
        <v>0</v>
      </c>
      <c r="L216" s="140">
        <f>IF(ISERROR(VLOOKUP($C216,'LINHA 4'!$C$6:$BM$75,'Carga People'!L$2,0)),0,VLOOKUP($C216,'LINHA 4'!$C$6:$BM$75,'Carga People'!L$2,0))+IF(ISERROR(VLOOKUP($C216,'LINHA 5'!$C$6:$BM$145,'Carga People'!L$2,0)),0,VLOOKUP($C216,'LINHA 5'!$C$6:$BM$145,'Carga People'!L$2,0))</f>
        <v>0</v>
      </c>
      <c r="M216" s="140">
        <f>IF(ISERROR(VLOOKUP($C216,'LINHA 4'!$C$6:$BM$75,'Carga People'!M$2,0)),0,VLOOKUP($C216,'LINHA 4'!$C$6:$BM$75,'Carga People'!M$2,0))+IF(ISERROR(VLOOKUP($C216,'LINHA 5'!$C$6:$BM$145,'Carga People'!M$2,0)),0,VLOOKUP($C216,'LINHA 5'!$C$6:$BM$145,'Carga People'!M$2,0))</f>
        <v>0</v>
      </c>
      <c r="N216" s="140">
        <f>IF(ISERROR(VLOOKUP($C216,'LINHA 4'!$C$6:$BM$75,'Carga People'!N$2,0)),0,VLOOKUP($C216,'LINHA 4'!$C$6:$BM$75,'Carga People'!N$2,0))+IF(ISERROR(VLOOKUP($C216,'LINHA 5'!$C$6:$BM$145,'Carga People'!N$2,0)),0,VLOOKUP($C216,'LINHA 5'!$C$6:$BM$145,'Carga People'!N$2,0))</f>
        <v>0</v>
      </c>
      <c r="O216" s="140">
        <f>IF(ISERROR(VLOOKUP($C216,'LINHA 4'!$C$6:$BM$75,'Carga People'!O$2,0)),0,VLOOKUP($C216,'LINHA 4'!$C$6:$BM$75,'Carga People'!O$2,0))+IF(ISERROR(VLOOKUP($C216,'LINHA 5'!$C$6:$BM$145,'Carga People'!O$2,0)),0,VLOOKUP($C216,'LINHA 5'!$C$6:$BM$145,'Carga People'!O$2,0))</f>
        <v>0</v>
      </c>
      <c r="P216" s="140">
        <f>IF(ISERROR(VLOOKUP($C216,'LINHA 4'!$C$6:$BM$75,'Carga People'!P$2,0)),0,VLOOKUP($C216,'LINHA 4'!$C$6:$BM$75,'Carga People'!P$2,0))+IF(ISERROR(VLOOKUP($C216,'LINHA 5'!$C$6:$BM$145,'Carga People'!P$2,0)),0,VLOOKUP($C216,'LINHA 5'!$C$6:$BM$145,'Carga People'!P$2,0))</f>
        <v>0</v>
      </c>
      <c r="Q216" s="140">
        <f>IF(ISERROR(VLOOKUP($C216,'LINHA 4'!$C$6:$BM$75,'Carga People'!Q$2,0)),0,VLOOKUP($C216,'LINHA 4'!$C$6:$BM$75,'Carga People'!Q$2,0))+IF(ISERROR(VLOOKUP($C216,'LINHA 5'!$C$6:$BM$145,'Carga People'!Q$2,0)),0,VLOOKUP($C216,'LINHA 5'!$C$6:$BM$145,'Carga People'!Q$2,0))</f>
        <v>0</v>
      </c>
      <c r="R216" s="140">
        <f>IF(ISERROR(VLOOKUP($C216,'LINHA 4'!$C$6:$BM$75,'Carga People'!R$2,0)),0,VLOOKUP($C216,'LINHA 4'!$C$6:$BM$75,'Carga People'!R$2,0))+IF(ISERROR(VLOOKUP($C216,'LINHA 5'!$C$6:$BM$145,'Carga People'!R$2,0)),0,VLOOKUP($C216,'LINHA 5'!$C$6:$BM$145,'Carga People'!R$2,0))</f>
        <v>0</v>
      </c>
      <c r="S216" s="140">
        <f>IF(ISERROR(VLOOKUP($C216,'LINHA 4'!$C$6:$BM$75,'Carga People'!S$2,0)),0,VLOOKUP($C216,'LINHA 4'!$C$6:$BM$75,'Carga People'!S$2,0))+IF(ISERROR(VLOOKUP($C216,'LINHA 5'!$C$6:$BM$145,'Carga People'!S$2,0)),0,VLOOKUP($C216,'LINHA 5'!$C$6:$BM$145,'Carga People'!S$2,0))</f>
        <v>0</v>
      </c>
      <c r="T216" s="140">
        <f>IF(ISERROR(VLOOKUP($C216,'LINHA 4'!$C$6:$BM$75,'Carga People'!T$2,0)),0,VLOOKUP($C216,'LINHA 4'!$C$6:$BM$75,'Carga People'!T$2,0))+IF(ISERROR(VLOOKUP($C216,'LINHA 5'!$C$6:$BM$145,'Carga People'!T$2,0)),0,VLOOKUP($C216,'LINHA 5'!$C$6:$BM$145,'Carga People'!T$2,0))</f>
        <v>0</v>
      </c>
      <c r="U216" s="140">
        <f>IF(ISERROR(VLOOKUP($C216,'LINHA 4'!$C$6:$BM$75,'Carga People'!U$2,0)),0,VLOOKUP($C216,'LINHA 4'!$C$6:$BM$75,'Carga People'!U$2,0))+IF(ISERROR(VLOOKUP($C216,'LINHA 5'!$C$6:$BM$145,'Carga People'!U$2,0)),0,VLOOKUP($C216,'LINHA 5'!$C$6:$BM$145,'Carga People'!U$2,0))</f>
        <v>0</v>
      </c>
      <c r="V216" s="140">
        <f>IF(ISERROR(VLOOKUP($C216,'LINHA 4'!$C$6:$BM$75,'Carga People'!V$2,0)),0,VLOOKUP($C216,'LINHA 4'!$C$6:$BM$75,'Carga People'!V$2,0))+IF(ISERROR(VLOOKUP($C216,'LINHA 5'!$C$6:$BM$145,'Carga People'!V$2,0)),0,VLOOKUP($C216,'LINHA 5'!$C$6:$BM$145,'Carga People'!V$2,0))</f>
        <v>0</v>
      </c>
      <c r="W216" s="140">
        <f>IF(ISERROR(VLOOKUP($C216,'LINHA 4'!$C$6:$BM$75,'Carga People'!W$2,0)),0,VLOOKUP($C216,'LINHA 4'!$C$6:$BM$75,'Carga People'!W$2,0))+IF(ISERROR(VLOOKUP($C216,'LINHA 5'!$C$6:$BM$145,'Carga People'!W$2,0)),0,VLOOKUP($C216,'LINHA 5'!$C$6:$BM$145,'Carga People'!W$2,0))</f>
        <v>0</v>
      </c>
      <c r="X216" s="140">
        <f>IF(ISERROR(VLOOKUP($C216,'LINHA 4'!$C$6:$BM$75,'Carga People'!X$2,0)),0,VLOOKUP($C216,'LINHA 4'!$C$6:$BM$75,'Carga People'!X$2,0))+IF(ISERROR(VLOOKUP($C216,'LINHA 5'!$C$6:$BM$145,'Carga People'!X$2,0)),0,VLOOKUP($C216,'LINHA 5'!$C$6:$BM$145,'Carga People'!X$2,0))</f>
        <v>0</v>
      </c>
      <c r="Y216" s="140">
        <f>IF(ISERROR(VLOOKUP($C216,'LINHA 4'!$C$6:$BM$75,'Carga People'!Y$2,0)),0,VLOOKUP($C216,'LINHA 4'!$C$6:$BM$75,'Carga People'!Y$2,0))+IF(ISERROR(VLOOKUP($C216,'LINHA 5'!$C$6:$BM$145,'Carga People'!Y$2,0)),0,VLOOKUP($C216,'LINHA 5'!$C$6:$BM$145,'Carga People'!Y$2,0))</f>
        <v>0</v>
      </c>
      <c r="Z216" s="140">
        <f>IF(ISERROR(VLOOKUP($C216,'LINHA 4'!$C$6:$BM$75,'Carga People'!Z$2,0)),0,VLOOKUP($C216,'LINHA 4'!$C$6:$BM$75,'Carga People'!Z$2,0))+IF(ISERROR(VLOOKUP($C216,'LINHA 5'!$C$6:$BM$145,'Carga People'!Z$2,0)),0,VLOOKUP($C216,'LINHA 5'!$C$6:$BM$145,'Carga People'!Z$2,0))</f>
        <v>0</v>
      </c>
      <c r="AA216" s="140">
        <f>IF(ISERROR(VLOOKUP($C216,'LINHA 4'!$C$6:$BM$75,'Carga People'!AA$2,0)),0,VLOOKUP($C216,'LINHA 4'!$C$6:$BM$75,'Carga People'!AA$2,0))+IF(ISERROR(VLOOKUP($C216,'LINHA 5'!$C$6:$BM$145,'Carga People'!AA$2,0)),0,VLOOKUP($C216,'LINHA 5'!$C$6:$BM$145,'Carga People'!AA$2,0))</f>
        <v>0</v>
      </c>
      <c r="AB216" s="140">
        <f>IF(ISERROR(VLOOKUP($C216,'LINHA 4'!$C$6:$BM$75,'Carga People'!AB$2,0)),0,VLOOKUP($C216,'LINHA 4'!$C$6:$BM$75,'Carga People'!AB$2,0))+IF(ISERROR(VLOOKUP($C216,'LINHA 5'!$C$6:$BM$145,'Carga People'!AB$2,0)),0,VLOOKUP($C216,'LINHA 5'!$C$6:$BM$145,'Carga People'!AB$2,0))</f>
        <v>0</v>
      </c>
      <c r="AC216" s="140">
        <f>IF(ISERROR(VLOOKUP($C216,'LINHA 4'!$C$6:$BM$75,'Carga People'!AC$2,0)),0,VLOOKUP($C216,'LINHA 4'!$C$6:$BM$75,'Carga People'!AC$2,0))+IF(ISERROR(VLOOKUP($C216,'LINHA 5'!$C$6:$BM$145,'Carga People'!AC$2,0)),0,VLOOKUP($C216,'LINHA 5'!$C$6:$BM$145,'Carga People'!AC$2,0))</f>
        <v>0</v>
      </c>
      <c r="AD216" s="140">
        <f>IF(ISERROR(VLOOKUP($C216,'LINHA 4'!$C$6:$BM$75,'Carga People'!AD$2,0)),0,VLOOKUP($C216,'LINHA 4'!$C$6:$BM$75,'Carga People'!AD$2,0))+IF(ISERROR(VLOOKUP($C216,'LINHA 5'!$C$6:$BM$145,'Carga People'!AD$2,0)),0,VLOOKUP($C216,'LINHA 5'!$C$6:$BM$145,'Carga People'!AD$2,0))</f>
        <v>0</v>
      </c>
      <c r="AE216" s="140">
        <f>IF(ISERROR(VLOOKUP($C216,'LINHA 4'!$C$6:$BM$75,'Carga People'!AE$2,0)),0,VLOOKUP($C216,'LINHA 4'!$C$6:$BM$75,'Carga People'!AE$2,0))+IF(ISERROR(VLOOKUP($C216,'LINHA 5'!$C$6:$BM$145,'Carga People'!AE$2,0)),0,VLOOKUP($C216,'LINHA 5'!$C$6:$BM$145,'Carga People'!AE$2,0))</f>
        <v>0</v>
      </c>
      <c r="AF216" s="140">
        <f>IF(ISERROR(VLOOKUP($C216,'LINHA 4'!$C$6:$BM$75,'Carga People'!AF$2,0)),0,VLOOKUP($C216,'LINHA 4'!$C$6:$BM$75,'Carga People'!AF$2,0))+IF(ISERROR(VLOOKUP($C216,'LINHA 5'!$C$6:$BM$145,'Carga People'!AF$2,0)),0,VLOOKUP($C216,'LINHA 5'!$C$6:$BM$145,'Carga People'!AF$2,0))</f>
        <v>0</v>
      </c>
      <c r="AG216" s="140">
        <f>IF(ISERROR(VLOOKUP($C216,'LINHA 4'!$C$6:$BM$75,'Carga People'!AG$2,0)),0,VLOOKUP($C216,'LINHA 4'!$C$6:$BM$75,'Carga People'!AG$2,0))+IF(ISERROR(VLOOKUP($C216,'LINHA 5'!$C$6:$BM$145,'Carga People'!AG$2,0)),0,VLOOKUP($C216,'LINHA 5'!$C$6:$BM$145,'Carga People'!AG$2,0))</f>
        <v>0</v>
      </c>
      <c r="AH216" s="140">
        <f>IF(ISERROR(VLOOKUP($C216,'LINHA 4'!$C$6:$BM$75,'Carga People'!AH$2,0)),0,VLOOKUP($C216,'LINHA 4'!$C$6:$BM$75,'Carga People'!AH$2,0))+IF(ISERROR(VLOOKUP($C216,'LINHA 5'!$C$6:$BM$145,'Carga People'!AH$2,0)),0,VLOOKUP($C216,'LINHA 5'!$C$6:$BM$145,'Carga People'!AH$2,0))</f>
        <v>0</v>
      </c>
      <c r="AI216" s="140">
        <f>IF(ISERROR(VLOOKUP($C216,'LINHA 4'!$C$6:$BM$75,'Carga People'!AI$2,0)),0,VLOOKUP($C216,'LINHA 4'!$C$6:$BM$75,'Carga People'!AI$2,0))+IF(ISERROR(VLOOKUP($C216,'LINHA 5'!$C$6:$BM$145,'Carga People'!AI$2,0)),0,VLOOKUP($C216,'LINHA 5'!$C$6:$BM$145,'Carga People'!AI$2,0))</f>
        <v>0</v>
      </c>
      <c r="AJ216" s="140">
        <f>IF(ISERROR(VLOOKUP($C216,'LINHA 4'!$C$6:$BM$75,'Carga People'!AJ$2,0)),0,VLOOKUP($C216,'LINHA 4'!$C$6:$BM$75,'Carga People'!AJ$2,0))+IF(ISERROR(VLOOKUP($C216,'LINHA 5'!$C$6:$BM$145,'Carga People'!AJ$2,0)),0,VLOOKUP($C216,'LINHA 5'!$C$6:$BM$145,'Carga People'!AJ$2,0))</f>
        <v>0</v>
      </c>
      <c r="AK216" s="140">
        <f>IF(ISERROR(VLOOKUP($C216,'LINHA 4'!$C$6:$BM$75,'Carga People'!AK$2,0)),0,VLOOKUP($C216,'LINHA 4'!$C$6:$BM$75,'Carga People'!AK$2,0))+IF(ISERROR(VLOOKUP($C216,'LINHA 5'!$C$6:$BM$145,'Carga People'!AK$2,0)),0,VLOOKUP($C216,'LINHA 5'!$C$6:$BM$145,'Carga People'!AK$2,0))</f>
        <v>0</v>
      </c>
      <c r="AL216" s="140">
        <f>IF(ISERROR(VLOOKUP($C216,'LINHA 4'!$C$6:$BM$75,'Carga People'!AL$2,0)),0,VLOOKUP($C216,'LINHA 4'!$C$6:$BM$75,'Carga People'!AL$2,0))+IF(ISERROR(VLOOKUP($C216,'LINHA 5'!$C$6:$BM$145,'Carga People'!AL$2,0)),0,VLOOKUP($C216,'LINHA 5'!$C$6:$BM$145,'Carga People'!AL$2,0))</f>
        <v>0</v>
      </c>
      <c r="AM216" s="140">
        <f>IF(ISERROR(VLOOKUP($C216,'LINHA 4'!$C$6:$BM$75,'Carga People'!AM$2,0)),0,VLOOKUP($C216,'LINHA 4'!$C$6:$BM$75,'Carga People'!AM$2,0))+IF(ISERROR(VLOOKUP($C216,'LINHA 5'!$C$6:$BM$145,'Carga People'!AM$2,0)),0,VLOOKUP($C216,'LINHA 5'!$C$6:$BM$145,'Carga People'!AM$2,0))</f>
        <v>0</v>
      </c>
      <c r="AN216" s="140">
        <f>IF(ISERROR(VLOOKUP($C216,'LINHA 4'!$C$6:$BM$75,'Carga People'!AN$2,0)),0,VLOOKUP($C216,'LINHA 4'!$C$6:$BM$75,'Carga People'!AN$2,0))+IF(ISERROR(VLOOKUP($C216,'LINHA 5'!$C$6:$BM$145,'Carga People'!AN$2,0)),0,VLOOKUP($C216,'LINHA 5'!$C$6:$BM$145,'Carga People'!AN$2,0))</f>
        <v>0</v>
      </c>
      <c r="AO216" s="140">
        <f>IF(ISERROR(VLOOKUP($C216,'LINHA 4'!$C$6:$BM$75,'Carga People'!AO$2,0)),0,VLOOKUP($C216,'LINHA 4'!$C$6:$BM$75,'Carga People'!AO$2,0))+IF(ISERROR(VLOOKUP($C216,'LINHA 5'!$C$6:$BM$145,'Carga People'!AO$2,0)),0,VLOOKUP($C216,'LINHA 5'!$C$6:$BM$145,'Carga People'!AO$2,0))</f>
        <v>0</v>
      </c>
      <c r="AP216" s="140">
        <f>IF(ISERROR(VLOOKUP($C216,'LINHA 4'!$C$6:$BM$75,'Carga People'!AP$2,0)),0,VLOOKUP($C216,'LINHA 4'!$C$6:$BM$75,'Carga People'!AP$2,0))+IF(ISERROR(VLOOKUP($C216,'LINHA 5'!$C$6:$BM$145,'Carga People'!AP$2,0)),0,VLOOKUP($C216,'LINHA 5'!$C$6:$BM$145,'Carga People'!AP$2,0))</f>
        <v>0</v>
      </c>
      <c r="AQ216" s="140">
        <f>IF(ISERROR(VLOOKUP($C216,'LINHA 4'!$C$6:$BM$75,'Carga People'!AQ$2,0)),0,VLOOKUP($C216,'LINHA 4'!$C$6:$BM$75,'Carga People'!AQ$2,0))+IF(ISERROR(VLOOKUP($C216,'LINHA 5'!$C$6:$BM$145,'Carga People'!AQ$2,0)),0,VLOOKUP($C216,'LINHA 5'!$C$6:$BM$145,'Carga People'!AQ$2,0))</f>
        <v>0</v>
      </c>
      <c r="AR216" s="140">
        <f>IF(ISERROR(VLOOKUP($C216,'LINHA 4'!$C$6:$BM$75,'Carga People'!AR$2,0)),0,VLOOKUP($C216,'LINHA 4'!$C$6:$BM$75,'Carga People'!AR$2,0))+IF(ISERROR(VLOOKUP($C216,'LINHA 5'!$C$6:$BM$145,'Carga People'!AR$2,0)),0,VLOOKUP($C216,'LINHA 5'!$C$6:$BM$145,'Carga People'!AR$2,0))</f>
        <v>0</v>
      </c>
      <c r="AS216" s="140">
        <f>IF(ISERROR(VLOOKUP($C216,'LINHA 4'!$C$6:$BM$75,'Carga People'!AS$2,0)),0,VLOOKUP($C216,'LINHA 4'!$C$6:$BM$75,'Carga People'!AS$2,0))+IF(ISERROR(VLOOKUP($C216,'LINHA 5'!$C$6:$BM$145,'Carga People'!AS$2,0)),0,VLOOKUP($C216,'LINHA 5'!$C$6:$BM$145,'Carga People'!AS$2,0))</f>
        <v>0</v>
      </c>
      <c r="AT216" s="140">
        <f t="array" ref="AT216">IF(ISERROR(VLOOKUP($C216,'LINHA 4'!$C$6:$BM$52,'Carga People'!AT$2,0)),0,VLOOKUP($C216,'LINHA 4'!$C$6:$BM$52,'Carga People'!AT$2,0))</f>
        <v>0</v>
      </c>
      <c r="AU216" s="367">
        <f t="shared" si="26"/>
        <v>0</v>
      </c>
      <c r="AV216" s="780" t="str">
        <f t="shared" si="25"/>
        <v/>
      </c>
      <c r="AW216" s="90">
        <f>IF(D216="","",VLOOKUP(D216,MI_ME!$D$5:$AQ$336,39,0))</f>
        <v>0</v>
      </c>
      <c r="AX216" s="660"/>
    </row>
    <row r="217" spans="1:50" ht="18" customHeight="1" x14ac:dyDescent="0.3">
      <c r="A217" s="1792"/>
      <c r="B217" s="28" t="s">
        <v>105</v>
      </c>
      <c r="C217" s="28" t="s">
        <v>280</v>
      </c>
      <c r="D217" s="771" t="s">
        <v>276</v>
      </c>
      <c r="E217" s="1459" t="s">
        <v>854</v>
      </c>
      <c r="F217" s="28" t="s">
        <v>47</v>
      </c>
      <c r="G217" s="136"/>
      <c r="H217" s="137"/>
      <c r="I217" s="138"/>
      <c r="J217" s="139">
        <f>IF(ISERROR(VLOOKUP($C217,'LINHA 4'!$C$6:$BM$75,'Carga People'!J$2,0)),0,VLOOKUP($C217,'LINHA 4'!$C$6:$BM$75,'Carga People'!J$2,0))+IF(ISERROR(VLOOKUP($C217,'LINHA 5'!$C$6:$BM$145,'Carga People'!J$2,0)),0,VLOOKUP($C217,'LINHA 5'!$C$6:$BM$145,'Carga People'!J$2,0))</f>
        <v>0</v>
      </c>
      <c r="K217" s="140">
        <f>IF(ISERROR(VLOOKUP($C217,'LINHA 4'!$C$6:$BM$75,'Carga People'!K$2,0)),0,VLOOKUP($C217,'LINHA 4'!$C$6:$BM$75,'Carga People'!K$2,0))+IF(ISERROR(VLOOKUP($C217,'LINHA 5'!$C$6:$BM$145,'Carga People'!K$2,0)),0,VLOOKUP($C217,'LINHA 5'!$C$6:$BM$145,'Carga People'!K$2,0))</f>
        <v>0</v>
      </c>
      <c r="L217" s="140">
        <f>IF(ISERROR(VLOOKUP($C217,'LINHA 4'!$C$6:$BM$75,'Carga People'!L$2,0)),0,VLOOKUP($C217,'LINHA 4'!$C$6:$BM$75,'Carga People'!L$2,0))+IF(ISERROR(VLOOKUP($C217,'LINHA 5'!$C$6:$BM$145,'Carga People'!L$2,0)),0,VLOOKUP($C217,'LINHA 5'!$C$6:$BM$145,'Carga People'!L$2,0))</f>
        <v>0</v>
      </c>
      <c r="M217" s="140">
        <f>IF(ISERROR(VLOOKUP($C217,'LINHA 4'!$C$6:$BM$75,'Carga People'!M$2,0)),0,VLOOKUP($C217,'LINHA 4'!$C$6:$BM$75,'Carga People'!M$2,0))+IF(ISERROR(VLOOKUP($C217,'LINHA 5'!$C$6:$BM$145,'Carga People'!M$2,0)),0,VLOOKUP($C217,'LINHA 5'!$C$6:$BM$145,'Carga People'!M$2,0))</f>
        <v>0</v>
      </c>
      <c r="N217" s="140">
        <f>IF(ISERROR(VLOOKUP($C217,'LINHA 4'!$C$6:$BM$75,'Carga People'!N$2,0)),0,VLOOKUP($C217,'LINHA 4'!$C$6:$BM$75,'Carga People'!N$2,0))+IF(ISERROR(VLOOKUP($C217,'LINHA 5'!$C$6:$BM$145,'Carga People'!N$2,0)),0,VLOOKUP($C217,'LINHA 5'!$C$6:$BM$145,'Carga People'!N$2,0))</f>
        <v>0</v>
      </c>
      <c r="O217" s="140">
        <f>IF(ISERROR(VLOOKUP($C217,'LINHA 4'!$C$6:$BM$75,'Carga People'!O$2,0)),0,VLOOKUP($C217,'LINHA 4'!$C$6:$BM$75,'Carga People'!O$2,0))+IF(ISERROR(VLOOKUP($C217,'LINHA 5'!$C$6:$BM$145,'Carga People'!O$2,0)),0,VLOOKUP($C217,'LINHA 5'!$C$6:$BM$145,'Carga People'!O$2,0))</f>
        <v>0</v>
      </c>
      <c r="P217" s="140">
        <f>IF(ISERROR(VLOOKUP($C217,'LINHA 4'!$C$6:$BM$75,'Carga People'!P$2,0)),0,VLOOKUP($C217,'LINHA 4'!$C$6:$BM$75,'Carga People'!P$2,0))+IF(ISERROR(VLOOKUP($C217,'LINHA 5'!$C$6:$BM$145,'Carga People'!P$2,0)),0,VLOOKUP($C217,'LINHA 5'!$C$6:$BM$145,'Carga People'!P$2,0))</f>
        <v>0</v>
      </c>
      <c r="Q217" s="140">
        <f>IF(ISERROR(VLOOKUP($C217,'LINHA 4'!$C$6:$BM$75,'Carga People'!Q$2,0)),0,VLOOKUP($C217,'LINHA 4'!$C$6:$BM$75,'Carga People'!Q$2,0))+IF(ISERROR(VLOOKUP($C217,'LINHA 5'!$C$6:$BM$145,'Carga People'!Q$2,0)),0,VLOOKUP($C217,'LINHA 5'!$C$6:$BM$145,'Carga People'!Q$2,0))</f>
        <v>0</v>
      </c>
      <c r="R217" s="140">
        <f>IF(ISERROR(VLOOKUP($C217,'LINHA 4'!$C$6:$BM$75,'Carga People'!R$2,0)),0,VLOOKUP($C217,'LINHA 4'!$C$6:$BM$75,'Carga People'!R$2,0))+IF(ISERROR(VLOOKUP($C217,'LINHA 5'!$C$6:$BM$145,'Carga People'!R$2,0)),0,VLOOKUP($C217,'LINHA 5'!$C$6:$BM$145,'Carga People'!R$2,0))</f>
        <v>0</v>
      </c>
      <c r="S217" s="140">
        <f>IF(ISERROR(VLOOKUP($C217,'LINHA 4'!$C$6:$BM$75,'Carga People'!S$2,0)),0,VLOOKUP($C217,'LINHA 4'!$C$6:$BM$75,'Carga People'!S$2,0))+IF(ISERROR(VLOOKUP($C217,'LINHA 5'!$C$6:$BM$145,'Carga People'!S$2,0)),0,VLOOKUP($C217,'LINHA 5'!$C$6:$BM$145,'Carga People'!S$2,0))</f>
        <v>0</v>
      </c>
      <c r="T217" s="140">
        <f>IF(ISERROR(VLOOKUP($C217,'LINHA 4'!$C$6:$BM$75,'Carga People'!T$2,0)),0,VLOOKUP($C217,'LINHA 4'!$C$6:$BM$75,'Carga People'!T$2,0))+IF(ISERROR(VLOOKUP($C217,'LINHA 5'!$C$6:$BM$145,'Carga People'!T$2,0)),0,VLOOKUP($C217,'LINHA 5'!$C$6:$BM$145,'Carga People'!T$2,0))</f>
        <v>0</v>
      </c>
      <c r="U217" s="140">
        <f>IF(ISERROR(VLOOKUP($C217,'LINHA 4'!$C$6:$BM$75,'Carga People'!U$2,0)),0,VLOOKUP($C217,'LINHA 4'!$C$6:$BM$75,'Carga People'!U$2,0))+IF(ISERROR(VLOOKUP($C217,'LINHA 5'!$C$6:$BM$145,'Carga People'!U$2,0)),0,VLOOKUP($C217,'LINHA 5'!$C$6:$BM$145,'Carga People'!U$2,0))</f>
        <v>0</v>
      </c>
      <c r="V217" s="140">
        <f>IF(ISERROR(VLOOKUP($C217,'LINHA 4'!$C$6:$BM$75,'Carga People'!V$2,0)),0,VLOOKUP($C217,'LINHA 4'!$C$6:$BM$75,'Carga People'!V$2,0))+IF(ISERROR(VLOOKUP($C217,'LINHA 5'!$C$6:$BM$145,'Carga People'!V$2,0)),0,VLOOKUP($C217,'LINHA 5'!$C$6:$BM$145,'Carga People'!V$2,0))</f>
        <v>0</v>
      </c>
      <c r="W217" s="140">
        <f>IF(ISERROR(VLOOKUP($C217,'LINHA 4'!$C$6:$BM$75,'Carga People'!W$2,0)),0,VLOOKUP($C217,'LINHA 4'!$C$6:$BM$75,'Carga People'!W$2,0))+IF(ISERROR(VLOOKUP($C217,'LINHA 5'!$C$6:$BM$145,'Carga People'!W$2,0)),0,VLOOKUP($C217,'LINHA 5'!$C$6:$BM$145,'Carga People'!W$2,0))</f>
        <v>0</v>
      </c>
      <c r="X217" s="140">
        <f>IF(ISERROR(VLOOKUP($C217,'LINHA 4'!$C$6:$BM$75,'Carga People'!X$2,0)),0,VLOOKUP($C217,'LINHA 4'!$C$6:$BM$75,'Carga People'!X$2,0))+IF(ISERROR(VLOOKUP($C217,'LINHA 5'!$C$6:$BM$145,'Carga People'!X$2,0)),0,VLOOKUP($C217,'LINHA 5'!$C$6:$BM$145,'Carga People'!X$2,0))</f>
        <v>0</v>
      </c>
      <c r="Y217" s="140">
        <f>IF(ISERROR(VLOOKUP($C217,'LINHA 4'!$C$6:$BM$75,'Carga People'!Y$2,0)),0,VLOOKUP($C217,'LINHA 4'!$C$6:$BM$75,'Carga People'!Y$2,0))+IF(ISERROR(VLOOKUP($C217,'LINHA 5'!$C$6:$BM$145,'Carga People'!Y$2,0)),0,VLOOKUP($C217,'LINHA 5'!$C$6:$BM$145,'Carga People'!Y$2,0))</f>
        <v>0</v>
      </c>
      <c r="Z217" s="140">
        <f>IF(ISERROR(VLOOKUP($C217,'LINHA 4'!$C$6:$BM$75,'Carga People'!Z$2,0)),0,VLOOKUP($C217,'LINHA 4'!$C$6:$BM$75,'Carga People'!Z$2,0))+IF(ISERROR(VLOOKUP($C217,'LINHA 5'!$C$6:$BM$145,'Carga People'!Z$2,0)),0,VLOOKUP($C217,'LINHA 5'!$C$6:$BM$145,'Carga People'!Z$2,0))</f>
        <v>0</v>
      </c>
      <c r="AA217" s="140">
        <f>IF(ISERROR(VLOOKUP($C217,'LINHA 4'!$C$6:$BM$75,'Carga People'!AA$2,0)),0,VLOOKUP($C217,'LINHA 4'!$C$6:$BM$75,'Carga People'!AA$2,0))+IF(ISERROR(VLOOKUP($C217,'LINHA 5'!$C$6:$BM$145,'Carga People'!AA$2,0)),0,VLOOKUP($C217,'LINHA 5'!$C$6:$BM$145,'Carga People'!AA$2,0))</f>
        <v>0</v>
      </c>
      <c r="AB217" s="140">
        <f>IF(ISERROR(VLOOKUP($C217,'LINHA 4'!$C$6:$BM$75,'Carga People'!AB$2,0)),0,VLOOKUP($C217,'LINHA 4'!$C$6:$BM$75,'Carga People'!AB$2,0))+IF(ISERROR(VLOOKUP($C217,'LINHA 5'!$C$6:$BM$145,'Carga People'!AB$2,0)),0,VLOOKUP($C217,'LINHA 5'!$C$6:$BM$145,'Carga People'!AB$2,0))</f>
        <v>0</v>
      </c>
      <c r="AC217" s="140">
        <f>IF(ISERROR(VLOOKUP($C217,'LINHA 4'!$C$6:$BM$75,'Carga People'!AC$2,0)),0,VLOOKUP($C217,'LINHA 4'!$C$6:$BM$75,'Carga People'!AC$2,0))+IF(ISERROR(VLOOKUP($C217,'LINHA 5'!$C$6:$BM$145,'Carga People'!AC$2,0)),0,VLOOKUP($C217,'LINHA 5'!$C$6:$BM$145,'Carga People'!AC$2,0))</f>
        <v>0</v>
      </c>
      <c r="AD217" s="140">
        <f>IF(ISERROR(VLOOKUP($C217,'LINHA 4'!$C$6:$BM$75,'Carga People'!AD$2,0)),0,VLOOKUP($C217,'LINHA 4'!$C$6:$BM$75,'Carga People'!AD$2,0))+IF(ISERROR(VLOOKUP($C217,'LINHA 5'!$C$6:$BM$145,'Carga People'!AD$2,0)),0,VLOOKUP($C217,'LINHA 5'!$C$6:$BM$145,'Carga People'!AD$2,0))</f>
        <v>0</v>
      </c>
      <c r="AE217" s="140">
        <f>IF(ISERROR(VLOOKUP($C217,'LINHA 4'!$C$6:$BM$75,'Carga People'!AE$2,0)),0,VLOOKUP($C217,'LINHA 4'!$C$6:$BM$75,'Carga People'!AE$2,0))+IF(ISERROR(VLOOKUP($C217,'LINHA 5'!$C$6:$BM$145,'Carga People'!AE$2,0)),0,VLOOKUP($C217,'LINHA 5'!$C$6:$BM$145,'Carga People'!AE$2,0))</f>
        <v>0</v>
      </c>
      <c r="AF217" s="140">
        <f>IF(ISERROR(VLOOKUP($C217,'LINHA 4'!$C$6:$BM$75,'Carga People'!AF$2,0)),0,VLOOKUP($C217,'LINHA 4'!$C$6:$BM$75,'Carga People'!AF$2,0))+IF(ISERROR(VLOOKUP($C217,'LINHA 5'!$C$6:$BM$145,'Carga People'!AF$2,0)),0,VLOOKUP($C217,'LINHA 5'!$C$6:$BM$145,'Carga People'!AF$2,0))</f>
        <v>0</v>
      </c>
      <c r="AG217" s="140">
        <f>IF(ISERROR(VLOOKUP($C217,'LINHA 4'!$C$6:$BM$75,'Carga People'!AG$2,0)),0,VLOOKUP($C217,'LINHA 4'!$C$6:$BM$75,'Carga People'!AG$2,0))+IF(ISERROR(VLOOKUP($C217,'LINHA 5'!$C$6:$BM$145,'Carga People'!AG$2,0)),0,VLOOKUP($C217,'LINHA 5'!$C$6:$BM$145,'Carga People'!AG$2,0))</f>
        <v>0</v>
      </c>
      <c r="AH217" s="140">
        <f>IF(ISERROR(VLOOKUP($C217,'LINHA 4'!$C$6:$BM$75,'Carga People'!AH$2,0)),0,VLOOKUP($C217,'LINHA 4'!$C$6:$BM$75,'Carga People'!AH$2,0))+IF(ISERROR(VLOOKUP($C217,'LINHA 5'!$C$6:$BM$145,'Carga People'!AH$2,0)),0,VLOOKUP($C217,'LINHA 5'!$C$6:$BM$145,'Carga People'!AH$2,0))</f>
        <v>0</v>
      </c>
      <c r="AI217" s="140">
        <f>IF(ISERROR(VLOOKUP($C217,'LINHA 4'!$C$6:$BM$75,'Carga People'!AI$2,0)),0,VLOOKUP($C217,'LINHA 4'!$C$6:$BM$75,'Carga People'!AI$2,0))+IF(ISERROR(VLOOKUP($C217,'LINHA 5'!$C$6:$BM$145,'Carga People'!AI$2,0)),0,VLOOKUP($C217,'LINHA 5'!$C$6:$BM$145,'Carga People'!AI$2,0))</f>
        <v>0</v>
      </c>
      <c r="AJ217" s="140">
        <f>IF(ISERROR(VLOOKUP($C217,'LINHA 4'!$C$6:$BM$75,'Carga People'!AJ$2,0)),0,VLOOKUP($C217,'LINHA 4'!$C$6:$BM$75,'Carga People'!AJ$2,0))+IF(ISERROR(VLOOKUP($C217,'LINHA 5'!$C$6:$BM$145,'Carga People'!AJ$2,0)),0,VLOOKUP($C217,'LINHA 5'!$C$6:$BM$145,'Carga People'!AJ$2,0))</f>
        <v>0</v>
      </c>
      <c r="AK217" s="140">
        <f>IF(ISERROR(VLOOKUP($C217,'LINHA 4'!$C$6:$BM$75,'Carga People'!AK$2,0)),0,VLOOKUP($C217,'LINHA 4'!$C$6:$BM$75,'Carga People'!AK$2,0))+IF(ISERROR(VLOOKUP($C217,'LINHA 5'!$C$6:$BM$145,'Carga People'!AK$2,0)),0,VLOOKUP($C217,'LINHA 5'!$C$6:$BM$145,'Carga People'!AK$2,0))</f>
        <v>0</v>
      </c>
      <c r="AL217" s="140">
        <f>IF(ISERROR(VLOOKUP($C217,'LINHA 4'!$C$6:$BM$75,'Carga People'!AL$2,0)),0,VLOOKUP($C217,'LINHA 4'!$C$6:$BM$75,'Carga People'!AL$2,0))+IF(ISERROR(VLOOKUP($C217,'LINHA 5'!$C$6:$BM$145,'Carga People'!AL$2,0)),0,VLOOKUP($C217,'LINHA 5'!$C$6:$BM$145,'Carga People'!AL$2,0))</f>
        <v>0</v>
      </c>
      <c r="AM217" s="140">
        <f>IF(ISERROR(VLOOKUP($C217,'LINHA 4'!$C$6:$BM$75,'Carga People'!AM$2,0)),0,VLOOKUP($C217,'LINHA 4'!$C$6:$BM$75,'Carga People'!AM$2,0))+IF(ISERROR(VLOOKUP($C217,'LINHA 5'!$C$6:$BM$145,'Carga People'!AM$2,0)),0,VLOOKUP($C217,'LINHA 5'!$C$6:$BM$145,'Carga People'!AM$2,0))</f>
        <v>0</v>
      </c>
      <c r="AN217" s="140">
        <f>IF(ISERROR(VLOOKUP($C217,'LINHA 4'!$C$6:$BM$75,'Carga People'!AN$2,0)),0,VLOOKUP($C217,'LINHA 4'!$C$6:$BM$75,'Carga People'!AN$2,0))+IF(ISERROR(VLOOKUP($C217,'LINHA 5'!$C$6:$BM$145,'Carga People'!AN$2,0)),0,VLOOKUP($C217,'LINHA 5'!$C$6:$BM$145,'Carga People'!AN$2,0))</f>
        <v>0</v>
      </c>
      <c r="AO217" s="140">
        <f>IF(ISERROR(VLOOKUP($C217,'LINHA 4'!$C$6:$BM$75,'Carga People'!AO$2,0)),0,VLOOKUP($C217,'LINHA 4'!$C$6:$BM$75,'Carga People'!AO$2,0))+IF(ISERROR(VLOOKUP($C217,'LINHA 5'!$C$6:$BM$145,'Carga People'!AO$2,0)),0,VLOOKUP($C217,'LINHA 5'!$C$6:$BM$145,'Carga People'!AO$2,0))</f>
        <v>0</v>
      </c>
      <c r="AP217" s="140">
        <f>IF(ISERROR(VLOOKUP($C217,'LINHA 4'!$C$6:$BM$75,'Carga People'!AP$2,0)),0,VLOOKUP($C217,'LINHA 4'!$C$6:$BM$75,'Carga People'!AP$2,0))+IF(ISERROR(VLOOKUP($C217,'LINHA 5'!$C$6:$BM$145,'Carga People'!AP$2,0)),0,VLOOKUP($C217,'LINHA 5'!$C$6:$BM$145,'Carga People'!AP$2,0))</f>
        <v>0</v>
      </c>
      <c r="AQ217" s="140">
        <f>IF(ISERROR(VLOOKUP($C217,'LINHA 4'!$C$6:$BM$75,'Carga People'!AQ$2,0)),0,VLOOKUP($C217,'LINHA 4'!$C$6:$BM$75,'Carga People'!AQ$2,0))+IF(ISERROR(VLOOKUP($C217,'LINHA 5'!$C$6:$BM$145,'Carga People'!AQ$2,0)),0,VLOOKUP($C217,'LINHA 5'!$C$6:$BM$145,'Carga People'!AQ$2,0))</f>
        <v>0</v>
      </c>
      <c r="AR217" s="140">
        <f>IF(ISERROR(VLOOKUP($C217,'LINHA 4'!$C$6:$BM$75,'Carga People'!AR$2,0)),0,VLOOKUP($C217,'LINHA 4'!$C$6:$BM$75,'Carga People'!AR$2,0))+IF(ISERROR(VLOOKUP($C217,'LINHA 5'!$C$6:$BM$145,'Carga People'!AR$2,0)),0,VLOOKUP($C217,'LINHA 5'!$C$6:$BM$145,'Carga People'!AR$2,0))</f>
        <v>0</v>
      </c>
      <c r="AS217" s="140">
        <f>IF(ISERROR(VLOOKUP($C217,'LINHA 4'!$C$6:$BM$75,'Carga People'!AS$2,0)),0,VLOOKUP($C217,'LINHA 4'!$C$6:$BM$75,'Carga People'!AS$2,0))+IF(ISERROR(VLOOKUP($C217,'LINHA 5'!$C$6:$BM$145,'Carga People'!AS$2,0)),0,VLOOKUP($C217,'LINHA 5'!$C$6:$BM$145,'Carga People'!AS$2,0))</f>
        <v>0</v>
      </c>
      <c r="AT217" s="140">
        <f>IF(ISERROR(VLOOKUP($C217,#REF!,'Carga People'!AT$2,0)),0,VLOOKUP($C217,#REF!,'Carga People'!AT$2,0))</f>
        <v>0</v>
      </c>
      <c r="AU217" s="367">
        <f t="shared" si="26"/>
        <v>0</v>
      </c>
      <c r="AV217" s="780" t="str">
        <f t="shared" si="25"/>
        <v/>
      </c>
      <c r="AW217" s="90">
        <f>IF(D217="","",VLOOKUP(D217,MI_ME!$D$5:$AQ$336,39,0))</f>
        <v>0</v>
      </c>
      <c r="AX217" s="660"/>
    </row>
    <row r="218" spans="1:50" ht="18" customHeight="1" x14ac:dyDescent="0.3">
      <c r="A218" s="1792"/>
      <c r="B218" s="28" t="s">
        <v>99</v>
      </c>
      <c r="C218" s="28" t="s">
        <v>224</v>
      </c>
      <c r="D218" s="771" t="str">
        <f>LEFT(C218,11)</f>
        <v>63041SHA089</v>
      </c>
      <c r="E218" s="1460" t="s">
        <v>858</v>
      </c>
      <c r="F218" s="28" t="s">
        <v>47</v>
      </c>
      <c r="G218" s="136"/>
      <c r="H218" s="137"/>
      <c r="I218" s="138"/>
      <c r="J218" s="139">
        <f>IF(ISERROR(VLOOKUP($C218,'LINHA 4'!$C$6:$BM$75,'Carga People'!J$2,0)),0,VLOOKUP($C218,'LINHA 4'!$C$6:$BM$75,'Carga People'!J$2,0))+IF(ISERROR(VLOOKUP($C218,'LINHA 5'!$C$6:$BM$145,'Carga People'!J$2,0)),0,VLOOKUP($C218,'LINHA 5'!$C$6:$BM$145,'Carga People'!J$2,0))</f>
        <v>0</v>
      </c>
      <c r="K218" s="140">
        <f>IF(ISERROR(VLOOKUP($C218,'LINHA 4'!$C$6:$BM$75,'Carga People'!K$2,0)),0,VLOOKUP($C218,'LINHA 4'!$C$6:$BM$75,'Carga People'!K$2,0))+IF(ISERROR(VLOOKUP($C218,'LINHA 5'!$C$6:$BM$145,'Carga People'!K$2,0)),0,VLOOKUP($C218,'LINHA 5'!$C$6:$BM$145,'Carga People'!K$2,0))</f>
        <v>0</v>
      </c>
      <c r="L218" s="140">
        <f>IF(ISERROR(VLOOKUP($C218,'LINHA 4'!$C$6:$BM$75,'Carga People'!L$2,0)),0,VLOOKUP($C218,'LINHA 4'!$C$6:$BM$75,'Carga People'!L$2,0))+IF(ISERROR(VLOOKUP($C218,'LINHA 5'!$C$6:$BM$145,'Carga People'!L$2,0)),0,VLOOKUP($C218,'LINHA 5'!$C$6:$BM$145,'Carga People'!L$2,0))</f>
        <v>0</v>
      </c>
      <c r="M218" s="140">
        <f>IF(ISERROR(VLOOKUP($C218,'LINHA 4'!$C$6:$BM$75,'Carga People'!M$2,0)),0,VLOOKUP($C218,'LINHA 4'!$C$6:$BM$75,'Carga People'!M$2,0))+IF(ISERROR(VLOOKUP($C218,'LINHA 5'!$C$6:$BM$145,'Carga People'!M$2,0)),0,VLOOKUP($C218,'LINHA 5'!$C$6:$BM$145,'Carga People'!M$2,0))</f>
        <v>0</v>
      </c>
      <c r="N218" s="140">
        <f>IF(ISERROR(VLOOKUP($C218,'LINHA 4'!$C$6:$BM$75,'Carga People'!N$2,0)),0,VLOOKUP($C218,'LINHA 4'!$C$6:$BM$75,'Carga People'!N$2,0))+IF(ISERROR(VLOOKUP($C218,'LINHA 5'!$C$6:$BM$145,'Carga People'!N$2,0)),0,VLOOKUP($C218,'LINHA 5'!$C$6:$BM$145,'Carga People'!N$2,0))</f>
        <v>0</v>
      </c>
      <c r="O218" s="140">
        <f>IF(ISERROR(VLOOKUP($C218,'LINHA 4'!$C$6:$BM$75,'Carga People'!O$2,0)),0,VLOOKUP($C218,'LINHA 4'!$C$6:$BM$75,'Carga People'!O$2,0))+IF(ISERROR(VLOOKUP($C218,'LINHA 5'!$C$6:$BM$145,'Carga People'!O$2,0)),0,VLOOKUP($C218,'LINHA 5'!$C$6:$BM$145,'Carga People'!O$2,0))</f>
        <v>0</v>
      </c>
      <c r="P218" s="140">
        <f>IF(ISERROR(VLOOKUP($C218,'LINHA 4'!$C$6:$BM$75,'Carga People'!P$2,0)),0,VLOOKUP($C218,'LINHA 4'!$C$6:$BM$75,'Carga People'!P$2,0))+IF(ISERROR(VLOOKUP($C218,'LINHA 5'!$C$6:$BM$145,'Carga People'!P$2,0)),0,VLOOKUP($C218,'LINHA 5'!$C$6:$BM$145,'Carga People'!P$2,0))</f>
        <v>0</v>
      </c>
      <c r="Q218" s="140">
        <f>IF(ISERROR(VLOOKUP($C218,'LINHA 4'!$C$6:$BM$75,'Carga People'!Q$2,0)),0,VLOOKUP($C218,'LINHA 4'!$C$6:$BM$75,'Carga People'!Q$2,0))+IF(ISERROR(VLOOKUP($C218,'LINHA 5'!$C$6:$BM$145,'Carga People'!Q$2,0)),0,VLOOKUP($C218,'LINHA 5'!$C$6:$BM$145,'Carga People'!Q$2,0))</f>
        <v>0</v>
      </c>
      <c r="R218" s="140">
        <f>IF(ISERROR(VLOOKUP($C218,'LINHA 4'!$C$6:$BM$75,'Carga People'!R$2,0)),0,VLOOKUP($C218,'LINHA 4'!$C$6:$BM$75,'Carga People'!R$2,0))+IF(ISERROR(VLOOKUP($C218,'LINHA 5'!$C$6:$BM$145,'Carga People'!R$2,0)),0,VLOOKUP($C218,'LINHA 5'!$C$6:$BM$145,'Carga People'!R$2,0))</f>
        <v>0</v>
      </c>
      <c r="S218" s="140">
        <f>IF(ISERROR(VLOOKUP($C218,'LINHA 4'!$C$6:$BM$75,'Carga People'!S$2,0)),0,VLOOKUP($C218,'LINHA 4'!$C$6:$BM$75,'Carga People'!S$2,0))+IF(ISERROR(VLOOKUP($C218,'LINHA 5'!$C$6:$BM$145,'Carga People'!S$2,0)),0,VLOOKUP($C218,'LINHA 5'!$C$6:$BM$145,'Carga People'!S$2,0))</f>
        <v>0</v>
      </c>
      <c r="T218" s="140">
        <f>IF(ISERROR(VLOOKUP($C218,'LINHA 4'!$C$6:$BM$75,'Carga People'!T$2,0)),0,VLOOKUP($C218,'LINHA 4'!$C$6:$BM$75,'Carga People'!T$2,0))+IF(ISERROR(VLOOKUP($C218,'LINHA 5'!$C$6:$BM$145,'Carga People'!T$2,0)),0,VLOOKUP($C218,'LINHA 5'!$C$6:$BM$145,'Carga People'!T$2,0))</f>
        <v>0</v>
      </c>
      <c r="U218" s="140">
        <f>IF(ISERROR(VLOOKUP($C218,'LINHA 4'!$C$6:$BM$75,'Carga People'!U$2,0)),0,VLOOKUP($C218,'LINHA 4'!$C$6:$BM$75,'Carga People'!U$2,0))+IF(ISERROR(VLOOKUP($C218,'LINHA 5'!$C$6:$BM$145,'Carga People'!U$2,0)),0,VLOOKUP($C218,'LINHA 5'!$C$6:$BM$145,'Carga People'!U$2,0))</f>
        <v>0</v>
      </c>
      <c r="V218" s="140">
        <f>IF(ISERROR(VLOOKUP($C218,'LINHA 4'!$C$6:$BM$75,'Carga People'!V$2,0)),0,VLOOKUP($C218,'LINHA 4'!$C$6:$BM$75,'Carga People'!V$2,0))+IF(ISERROR(VLOOKUP($C218,'LINHA 5'!$C$6:$BM$145,'Carga People'!V$2,0)),0,VLOOKUP($C218,'LINHA 5'!$C$6:$BM$145,'Carga People'!V$2,0))</f>
        <v>0</v>
      </c>
      <c r="W218" s="140">
        <f>IF(ISERROR(VLOOKUP($C218,'LINHA 4'!$C$6:$BM$75,'Carga People'!W$2,0)),0,VLOOKUP($C218,'LINHA 4'!$C$6:$BM$75,'Carga People'!W$2,0))+IF(ISERROR(VLOOKUP($C218,'LINHA 5'!$C$6:$BM$145,'Carga People'!W$2,0)),0,VLOOKUP($C218,'LINHA 5'!$C$6:$BM$145,'Carga People'!W$2,0))</f>
        <v>0</v>
      </c>
      <c r="X218" s="140">
        <f>IF(ISERROR(VLOOKUP($C218,'LINHA 4'!$C$6:$BM$75,'Carga People'!X$2,0)),0,VLOOKUP($C218,'LINHA 4'!$C$6:$BM$75,'Carga People'!X$2,0))+IF(ISERROR(VLOOKUP($C218,'LINHA 5'!$C$6:$BM$145,'Carga People'!X$2,0)),0,VLOOKUP($C218,'LINHA 5'!$C$6:$BM$145,'Carga People'!X$2,0))</f>
        <v>0</v>
      </c>
      <c r="Y218" s="140">
        <f>IF(ISERROR(VLOOKUP($C218,'LINHA 4'!$C$6:$BM$75,'Carga People'!Y$2,0)),0,VLOOKUP($C218,'LINHA 4'!$C$6:$BM$75,'Carga People'!Y$2,0))+IF(ISERROR(VLOOKUP($C218,'LINHA 5'!$C$6:$BM$145,'Carga People'!Y$2,0)),0,VLOOKUP($C218,'LINHA 5'!$C$6:$BM$145,'Carga People'!Y$2,0))</f>
        <v>0</v>
      </c>
      <c r="Z218" s="140">
        <f>IF(ISERROR(VLOOKUP($C218,'LINHA 4'!$C$6:$BM$75,'Carga People'!Z$2,0)),0,VLOOKUP($C218,'LINHA 4'!$C$6:$BM$75,'Carga People'!Z$2,0))+IF(ISERROR(VLOOKUP($C218,'LINHA 5'!$C$6:$BM$145,'Carga People'!Z$2,0)),0,VLOOKUP($C218,'LINHA 5'!$C$6:$BM$145,'Carga People'!Z$2,0))</f>
        <v>0</v>
      </c>
      <c r="AA218" s="140">
        <f>IF(ISERROR(VLOOKUP($C218,'LINHA 4'!$C$6:$BM$75,'Carga People'!AA$2,0)),0,VLOOKUP($C218,'LINHA 4'!$C$6:$BM$75,'Carga People'!AA$2,0))+IF(ISERROR(VLOOKUP($C218,'LINHA 5'!$C$6:$BM$145,'Carga People'!AA$2,0)),0,VLOOKUP($C218,'LINHA 5'!$C$6:$BM$145,'Carga People'!AA$2,0))</f>
        <v>0</v>
      </c>
      <c r="AB218" s="140">
        <f>IF(ISERROR(VLOOKUP($C218,'LINHA 4'!$C$6:$BM$75,'Carga People'!AB$2,0)),0,VLOOKUP($C218,'LINHA 4'!$C$6:$BM$75,'Carga People'!AB$2,0))+IF(ISERROR(VLOOKUP($C218,'LINHA 5'!$C$6:$BM$145,'Carga People'!AB$2,0)),0,VLOOKUP($C218,'LINHA 5'!$C$6:$BM$145,'Carga People'!AB$2,0))</f>
        <v>0</v>
      </c>
      <c r="AC218" s="140">
        <f>IF(ISERROR(VLOOKUP($C218,'LINHA 4'!$C$6:$BM$75,'Carga People'!AC$2,0)),0,VLOOKUP($C218,'LINHA 4'!$C$6:$BM$75,'Carga People'!AC$2,0))+IF(ISERROR(VLOOKUP($C218,'LINHA 5'!$C$6:$BM$145,'Carga People'!AC$2,0)),0,VLOOKUP($C218,'LINHA 5'!$C$6:$BM$145,'Carga People'!AC$2,0))</f>
        <v>0</v>
      </c>
      <c r="AD218" s="140">
        <f>IF(ISERROR(VLOOKUP($C218,'LINHA 4'!$C$6:$BM$75,'Carga People'!AD$2,0)),0,VLOOKUP($C218,'LINHA 4'!$C$6:$BM$75,'Carga People'!AD$2,0))+IF(ISERROR(VLOOKUP($C218,'LINHA 5'!$C$6:$BM$145,'Carga People'!AD$2,0)),0,VLOOKUP($C218,'LINHA 5'!$C$6:$BM$145,'Carga People'!AD$2,0))</f>
        <v>0</v>
      </c>
      <c r="AE218" s="140">
        <f>IF(ISERROR(VLOOKUP($C218,'LINHA 4'!$C$6:$BM$75,'Carga People'!AE$2,0)),0,VLOOKUP($C218,'LINHA 4'!$C$6:$BM$75,'Carga People'!AE$2,0))+IF(ISERROR(VLOOKUP($C218,'LINHA 5'!$C$6:$BM$145,'Carga People'!AE$2,0)),0,VLOOKUP($C218,'LINHA 5'!$C$6:$BM$145,'Carga People'!AE$2,0))</f>
        <v>0</v>
      </c>
      <c r="AF218" s="140">
        <f>IF(ISERROR(VLOOKUP($C218,'LINHA 4'!$C$6:$BM$75,'Carga People'!AF$2,0)),0,VLOOKUP($C218,'LINHA 4'!$C$6:$BM$75,'Carga People'!AF$2,0))+IF(ISERROR(VLOOKUP($C218,'LINHA 5'!$C$6:$BM$145,'Carga People'!AF$2,0)),0,VLOOKUP($C218,'LINHA 5'!$C$6:$BM$145,'Carga People'!AF$2,0))</f>
        <v>0</v>
      </c>
      <c r="AG218" s="140">
        <f>IF(ISERROR(VLOOKUP($C218,'LINHA 4'!$C$6:$BM$75,'Carga People'!AG$2,0)),0,VLOOKUP($C218,'LINHA 4'!$C$6:$BM$75,'Carga People'!AG$2,0))+IF(ISERROR(VLOOKUP($C218,'LINHA 5'!$C$6:$BM$145,'Carga People'!AG$2,0)),0,VLOOKUP($C218,'LINHA 5'!$C$6:$BM$145,'Carga People'!AG$2,0))</f>
        <v>0</v>
      </c>
      <c r="AH218" s="140">
        <f>IF(ISERROR(VLOOKUP($C218,'LINHA 4'!$C$6:$BM$75,'Carga People'!AH$2,0)),0,VLOOKUP($C218,'LINHA 4'!$C$6:$BM$75,'Carga People'!AH$2,0))+IF(ISERROR(VLOOKUP($C218,'LINHA 5'!$C$6:$BM$145,'Carga People'!AH$2,0)),0,VLOOKUP($C218,'LINHA 5'!$C$6:$BM$145,'Carga People'!AH$2,0))</f>
        <v>0</v>
      </c>
      <c r="AI218" s="140">
        <f>IF(ISERROR(VLOOKUP($C218,'LINHA 4'!$C$6:$BM$75,'Carga People'!AI$2,0)),0,VLOOKUP($C218,'LINHA 4'!$C$6:$BM$75,'Carga People'!AI$2,0))+IF(ISERROR(VLOOKUP($C218,'LINHA 5'!$C$6:$BM$145,'Carga People'!AI$2,0)),0,VLOOKUP($C218,'LINHA 5'!$C$6:$BM$145,'Carga People'!AI$2,0))</f>
        <v>0</v>
      </c>
      <c r="AJ218" s="140">
        <f>IF(ISERROR(VLOOKUP($C218,'LINHA 4'!$C$6:$BM$75,'Carga People'!AJ$2,0)),0,VLOOKUP($C218,'LINHA 4'!$C$6:$BM$75,'Carga People'!AJ$2,0))+IF(ISERROR(VLOOKUP($C218,'LINHA 5'!$C$6:$BM$145,'Carga People'!AJ$2,0)),0,VLOOKUP($C218,'LINHA 5'!$C$6:$BM$145,'Carga People'!AJ$2,0))</f>
        <v>0</v>
      </c>
      <c r="AK218" s="140">
        <f>IF(ISERROR(VLOOKUP($C218,'LINHA 4'!$C$6:$BM$75,'Carga People'!AK$2,0)),0,VLOOKUP($C218,'LINHA 4'!$C$6:$BM$75,'Carga People'!AK$2,0))+IF(ISERROR(VLOOKUP($C218,'LINHA 5'!$C$6:$BM$145,'Carga People'!AK$2,0)),0,VLOOKUP($C218,'LINHA 5'!$C$6:$BM$145,'Carga People'!AK$2,0))</f>
        <v>0</v>
      </c>
      <c r="AL218" s="140">
        <f>IF(ISERROR(VLOOKUP($C218,'LINHA 4'!$C$6:$BM$75,'Carga People'!AL$2,0)),0,VLOOKUP($C218,'LINHA 4'!$C$6:$BM$75,'Carga People'!AL$2,0))+IF(ISERROR(VLOOKUP($C218,'LINHA 5'!$C$6:$BM$145,'Carga People'!AL$2,0)),0,VLOOKUP($C218,'LINHA 5'!$C$6:$BM$145,'Carga People'!AL$2,0))</f>
        <v>0</v>
      </c>
      <c r="AM218" s="140">
        <f>IF(ISERROR(VLOOKUP($C218,'LINHA 4'!$C$6:$BM$75,'Carga People'!AM$2,0)),0,VLOOKUP($C218,'LINHA 4'!$C$6:$BM$75,'Carga People'!AM$2,0))+IF(ISERROR(VLOOKUP($C218,'LINHA 5'!$C$6:$BM$145,'Carga People'!AM$2,0)),0,VLOOKUP($C218,'LINHA 5'!$C$6:$BM$145,'Carga People'!AM$2,0))</f>
        <v>0</v>
      </c>
      <c r="AN218" s="140">
        <f>IF(ISERROR(VLOOKUP($C218,'LINHA 4'!$C$6:$BM$75,'Carga People'!AN$2,0)),0,VLOOKUP($C218,'LINHA 4'!$C$6:$BM$75,'Carga People'!AN$2,0))+IF(ISERROR(VLOOKUP($C218,'LINHA 5'!$C$6:$BM$145,'Carga People'!AN$2,0)),0,VLOOKUP($C218,'LINHA 5'!$C$6:$BM$145,'Carga People'!AN$2,0))</f>
        <v>0</v>
      </c>
      <c r="AO218" s="574">
        <f>IF(ISERROR(VLOOKUP($C218,'LINHA 4'!$C$6:$BM$75,'Carga People'!AO$2,0)),0,VLOOKUP($C218,'LINHA 4'!$C$6:$BM$75,'Carga People'!AO$2,0))+IF(ISERROR(VLOOKUP($C218,'LINHA 5'!$C$6:$BM$145,'Carga People'!AO$2,0)),0,VLOOKUP($C218,'LINHA 5'!$C$6:$BM$145,'Carga People'!AO$2,0))</f>
        <v>0</v>
      </c>
      <c r="AP218" s="574">
        <f>IF(ISERROR(VLOOKUP($C218,'LINHA 4'!$C$6:$BM$75,'Carga People'!AP$2,0)),0,VLOOKUP($C218,'LINHA 4'!$C$6:$BM$75,'Carga People'!AP$2,0))+IF(ISERROR(VLOOKUP($C218,'LINHA 5'!$C$6:$BM$145,'Carga People'!AP$2,0)),0,VLOOKUP($C218,'LINHA 5'!$C$6:$BM$145,'Carga People'!AP$2,0))</f>
        <v>0</v>
      </c>
      <c r="AQ218" s="574">
        <f>IF(ISERROR(VLOOKUP($C218,'LINHA 4'!$C$6:$BM$75,'Carga People'!AQ$2,0)),0,VLOOKUP($C218,'LINHA 4'!$C$6:$BM$75,'Carga People'!AQ$2,0))+IF(ISERROR(VLOOKUP($C218,'LINHA 5'!$C$6:$BM$145,'Carga People'!AQ$2,0)),0,VLOOKUP($C218,'LINHA 5'!$C$6:$BM$145,'Carga People'!AQ$2,0))</f>
        <v>0</v>
      </c>
      <c r="AR218" s="574">
        <f>IF(ISERROR(VLOOKUP($C218,'LINHA 4'!$C$6:$BM$75,'Carga People'!AR$2,0)),0,VLOOKUP($C218,'LINHA 4'!$C$6:$BM$75,'Carga People'!AR$2,0))+IF(ISERROR(VLOOKUP($C218,'LINHA 5'!$C$6:$BM$145,'Carga People'!AR$2,0)),0,VLOOKUP($C218,'LINHA 5'!$C$6:$BM$145,'Carga People'!AR$2,0))</f>
        <v>0</v>
      </c>
      <c r="AS218" s="574">
        <f>IF(ISERROR(VLOOKUP($C218,'LINHA 4'!$C$6:$BM$75,'Carga People'!AS$2,0)),0,VLOOKUP($C218,'LINHA 4'!$C$6:$BM$75,'Carga People'!AS$2,0))+IF(ISERROR(VLOOKUP($C218,'LINHA 5'!$C$6:$BM$145,'Carga People'!AS$2,0)),0,VLOOKUP($C218,'LINHA 5'!$C$6:$BM$145,'Carga People'!AS$2,0))</f>
        <v>0</v>
      </c>
      <c r="AT218" s="574">
        <f t="array" ref="AT218">IF(ISERROR(VLOOKUP($C218,'LINHA 4'!$C$6:$BM$52,'Carga People'!AT$2,0)),0,VLOOKUP($C218,'LINHA 4'!$C$6:$BM$52,'Carga People'!AT$2,0))</f>
        <v>0</v>
      </c>
      <c r="AU218" s="367">
        <f t="shared" si="26"/>
        <v>0</v>
      </c>
      <c r="AV218" s="780" t="str">
        <f t="shared" si="25"/>
        <v/>
      </c>
      <c r="AW218" s="90">
        <f>IF(D218="","",VLOOKUP(D218,MI_ME!$D$5:$AQ$336,39,0))</f>
        <v>0</v>
      </c>
      <c r="AX218" s="660"/>
    </row>
    <row r="219" spans="1:50" ht="18" customHeight="1" x14ac:dyDescent="0.3">
      <c r="A219" s="1792"/>
      <c r="B219" s="495" t="s">
        <v>109</v>
      </c>
      <c r="C219" s="28" t="s">
        <v>222</v>
      </c>
      <c r="D219" s="771" t="str">
        <f>LEFT(C219,11)</f>
        <v>63042DHA089</v>
      </c>
      <c r="E219" s="1459" t="s">
        <v>859</v>
      </c>
      <c r="F219" s="28" t="s">
        <v>47</v>
      </c>
      <c r="G219" s="136"/>
      <c r="H219" s="137"/>
      <c r="I219" s="138"/>
      <c r="J219" s="139">
        <f>IF(ISERROR(VLOOKUP($C219,'LINHA 4'!$C$6:$BM$75,'Carga People'!J$2,0)),0,VLOOKUP($C219,'LINHA 4'!$C$6:$BM$75,'Carga People'!J$2,0))+IF(ISERROR(VLOOKUP($C219,'LINHA 5'!$C$6:$BM$145,'Carga People'!J$2,0)),0,VLOOKUP($C219,'LINHA 5'!$C$6:$BM$145,'Carga People'!J$2,0))</f>
        <v>0</v>
      </c>
      <c r="K219" s="140">
        <f>IF(ISERROR(VLOOKUP($C219,'LINHA 4'!$C$6:$BM$75,'Carga People'!K$2,0)),0,VLOOKUP($C219,'LINHA 4'!$C$6:$BM$75,'Carga People'!K$2,0))+IF(ISERROR(VLOOKUP($C219,'LINHA 5'!$C$6:$BM$145,'Carga People'!K$2,0)),0,VLOOKUP($C219,'LINHA 5'!$C$6:$BM$145,'Carga People'!K$2,0))</f>
        <v>0</v>
      </c>
      <c r="L219" s="140">
        <f>IF(ISERROR(VLOOKUP($C219,'LINHA 4'!$C$6:$BM$75,'Carga People'!L$2,0)),0,VLOOKUP($C219,'LINHA 4'!$C$6:$BM$75,'Carga People'!L$2,0))+IF(ISERROR(VLOOKUP($C219,'LINHA 5'!$C$6:$BM$145,'Carga People'!L$2,0)),0,VLOOKUP($C219,'LINHA 5'!$C$6:$BM$145,'Carga People'!L$2,0))</f>
        <v>0</v>
      </c>
      <c r="M219" s="140">
        <f>IF(ISERROR(VLOOKUP($C219,'LINHA 4'!$C$6:$BM$75,'Carga People'!M$2,0)),0,VLOOKUP($C219,'LINHA 4'!$C$6:$BM$75,'Carga People'!M$2,0))+IF(ISERROR(VLOOKUP($C219,'LINHA 5'!$C$6:$BM$145,'Carga People'!M$2,0)),0,VLOOKUP($C219,'LINHA 5'!$C$6:$BM$145,'Carga People'!M$2,0))</f>
        <v>0</v>
      </c>
      <c r="N219" s="140">
        <f>IF(ISERROR(VLOOKUP($C219,'LINHA 4'!$C$6:$BM$75,'Carga People'!N$2,0)),0,VLOOKUP($C219,'LINHA 4'!$C$6:$BM$75,'Carga People'!N$2,0))+IF(ISERROR(VLOOKUP($C219,'LINHA 5'!$C$6:$BM$145,'Carga People'!N$2,0)),0,VLOOKUP($C219,'LINHA 5'!$C$6:$BM$145,'Carga People'!N$2,0))</f>
        <v>0</v>
      </c>
      <c r="O219" s="140">
        <f>IF(ISERROR(VLOOKUP($C219,'LINHA 4'!$C$6:$BM$75,'Carga People'!O$2,0)),0,VLOOKUP($C219,'LINHA 4'!$C$6:$BM$75,'Carga People'!O$2,0))+IF(ISERROR(VLOOKUP($C219,'LINHA 5'!$C$6:$BM$145,'Carga People'!O$2,0)),0,VLOOKUP($C219,'LINHA 5'!$C$6:$BM$145,'Carga People'!O$2,0))</f>
        <v>0</v>
      </c>
      <c r="P219" s="140">
        <f>IF(ISERROR(VLOOKUP($C219,'LINHA 4'!$C$6:$BM$75,'Carga People'!P$2,0)),0,VLOOKUP($C219,'LINHA 4'!$C$6:$BM$75,'Carga People'!P$2,0))+IF(ISERROR(VLOOKUP($C219,'LINHA 5'!$C$6:$BM$145,'Carga People'!P$2,0)),0,VLOOKUP($C219,'LINHA 5'!$C$6:$BM$145,'Carga People'!P$2,0))</f>
        <v>0</v>
      </c>
      <c r="Q219" s="140">
        <f>IF(ISERROR(VLOOKUP($C219,'LINHA 4'!$C$6:$BM$75,'Carga People'!Q$2,0)),0,VLOOKUP($C219,'LINHA 4'!$C$6:$BM$75,'Carga People'!Q$2,0))+IF(ISERROR(VLOOKUP($C219,'LINHA 5'!$C$6:$BM$145,'Carga People'!Q$2,0)),0,VLOOKUP($C219,'LINHA 5'!$C$6:$BM$145,'Carga People'!Q$2,0))</f>
        <v>0</v>
      </c>
      <c r="R219" s="140">
        <f>IF(ISERROR(VLOOKUP($C219,'LINHA 4'!$C$6:$BM$75,'Carga People'!R$2,0)),0,VLOOKUP($C219,'LINHA 4'!$C$6:$BM$75,'Carga People'!R$2,0))+IF(ISERROR(VLOOKUP($C219,'LINHA 5'!$C$6:$BM$145,'Carga People'!R$2,0)),0,VLOOKUP($C219,'LINHA 5'!$C$6:$BM$145,'Carga People'!R$2,0))</f>
        <v>0</v>
      </c>
      <c r="S219" s="140">
        <f>IF(ISERROR(VLOOKUP($C219,'LINHA 4'!$C$6:$BM$75,'Carga People'!S$2,0)),0,VLOOKUP($C219,'LINHA 4'!$C$6:$BM$75,'Carga People'!S$2,0))+IF(ISERROR(VLOOKUP($C219,'LINHA 5'!$C$6:$BM$145,'Carga People'!S$2,0)),0,VLOOKUP($C219,'LINHA 5'!$C$6:$BM$145,'Carga People'!S$2,0))</f>
        <v>0</v>
      </c>
      <c r="T219" s="140">
        <f>IF(ISERROR(VLOOKUP($C219,'LINHA 4'!$C$6:$BM$75,'Carga People'!T$2,0)),0,VLOOKUP($C219,'LINHA 4'!$C$6:$BM$75,'Carga People'!T$2,0))+IF(ISERROR(VLOOKUP($C219,'LINHA 5'!$C$6:$BM$145,'Carga People'!T$2,0)),0,VLOOKUP($C219,'LINHA 5'!$C$6:$BM$145,'Carga People'!T$2,0))</f>
        <v>0</v>
      </c>
      <c r="U219" s="140">
        <f>IF(ISERROR(VLOOKUP($C219,'LINHA 4'!$C$6:$BM$75,'Carga People'!U$2,0)),0,VLOOKUP($C219,'LINHA 4'!$C$6:$BM$75,'Carga People'!U$2,0))+IF(ISERROR(VLOOKUP($C219,'LINHA 5'!$C$6:$BM$145,'Carga People'!U$2,0)),0,VLOOKUP($C219,'LINHA 5'!$C$6:$BM$145,'Carga People'!U$2,0))</f>
        <v>0</v>
      </c>
      <c r="V219" s="140">
        <f>IF(ISERROR(VLOOKUP($C219,'LINHA 4'!$C$6:$BM$75,'Carga People'!V$2,0)),0,VLOOKUP($C219,'LINHA 4'!$C$6:$BM$75,'Carga People'!V$2,0))+IF(ISERROR(VLOOKUP($C219,'LINHA 5'!$C$6:$BM$145,'Carga People'!V$2,0)),0,VLOOKUP($C219,'LINHA 5'!$C$6:$BM$145,'Carga People'!V$2,0))</f>
        <v>0</v>
      </c>
      <c r="W219" s="140">
        <f>IF(ISERROR(VLOOKUP($C219,'LINHA 4'!$C$6:$BM$75,'Carga People'!W$2,0)),0,VLOOKUP($C219,'LINHA 4'!$C$6:$BM$75,'Carga People'!W$2,0))+IF(ISERROR(VLOOKUP($C219,'LINHA 5'!$C$6:$BM$145,'Carga People'!W$2,0)),0,VLOOKUP($C219,'LINHA 5'!$C$6:$BM$145,'Carga People'!W$2,0))</f>
        <v>0</v>
      </c>
      <c r="X219" s="140">
        <f>IF(ISERROR(VLOOKUP($C219,'LINHA 4'!$C$6:$BM$75,'Carga People'!X$2,0)),0,VLOOKUP($C219,'LINHA 4'!$C$6:$BM$75,'Carga People'!X$2,0))+IF(ISERROR(VLOOKUP($C219,'LINHA 5'!$C$6:$BM$145,'Carga People'!X$2,0)),0,VLOOKUP($C219,'LINHA 5'!$C$6:$BM$145,'Carga People'!X$2,0))</f>
        <v>0</v>
      </c>
      <c r="Y219" s="140">
        <f>IF(ISERROR(VLOOKUP($C219,'LINHA 4'!$C$6:$BM$75,'Carga People'!Y$2,0)),0,VLOOKUP($C219,'LINHA 4'!$C$6:$BM$75,'Carga People'!Y$2,0))+IF(ISERROR(VLOOKUP($C219,'LINHA 5'!$C$6:$BM$145,'Carga People'!Y$2,0)),0,VLOOKUP($C219,'LINHA 5'!$C$6:$BM$145,'Carga People'!Y$2,0))</f>
        <v>0</v>
      </c>
      <c r="Z219" s="140">
        <f>IF(ISERROR(VLOOKUP($C219,'LINHA 4'!$C$6:$BM$75,'Carga People'!Z$2,0)),0,VLOOKUP($C219,'LINHA 4'!$C$6:$BM$75,'Carga People'!Z$2,0))+IF(ISERROR(VLOOKUP($C219,'LINHA 5'!$C$6:$BM$145,'Carga People'!Z$2,0)),0,VLOOKUP($C219,'LINHA 5'!$C$6:$BM$145,'Carga People'!Z$2,0))</f>
        <v>0</v>
      </c>
      <c r="AA219" s="140">
        <f>IF(ISERROR(VLOOKUP($C219,'LINHA 4'!$C$6:$BM$75,'Carga People'!AA$2,0)),0,VLOOKUP($C219,'LINHA 4'!$C$6:$BM$75,'Carga People'!AA$2,0))+IF(ISERROR(VLOOKUP($C219,'LINHA 5'!$C$6:$BM$145,'Carga People'!AA$2,0)),0,VLOOKUP($C219,'LINHA 5'!$C$6:$BM$145,'Carga People'!AA$2,0))</f>
        <v>0</v>
      </c>
      <c r="AB219" s="140">
        <f>IF(ISERROR(VLOOKUP($C219,'LINHA 4'!$C$6:$BM$75,'Carga People'!AB$2,0)),0,VLOOKUP($C219,'LINHA 4'!$C$6:$BM$75,'Carga People'!AB$2,0))+IF(ISERROR(VLOOKUP($C219,'LINHA 5'!$C$6:$BM$145,'Carga People'!AB$2,0)),0,VLOOKUP($C219,'LINHA 5'!$C$6:$BM$145,'Carga People'!AB$2,0))</f>
        <v>0</v>
      </c>
      <c r="AC219" s="140">
        <f>IF(ISERROR(VLOOKUP($C219,'LINHA 4'!$C$6:$BM$75,'Carga People'!AC$2,0)),0,VLOOKUP($C219,'LINHA 4'!$C$6:$BM$75,'Carga People'!AC$2,0))+IF(ISERROR(VLOOKUP($C219,'LINHA 5'!$C$6:$BM$145,'Carga People'!AC$2,0)),0,VLOOKUP($C219,'LINHA 5'!$C$6:$BM$145,'Carga People'!AC$2,0))</f>
        <v>0</v>
      </c>
      <c r="AD219" s="140">
        <f>IF(ISERROR(VLOOKUP($C219,'LINHA 4'!$C$6:$BM$75,'Carga People'!AD$2,0)),0,VLOOKUP($C219,'LINHA 4'!$C$6:$BM$75,'Carga People'!AD$2,0))+IF(ISERROR(VLOOKUP($C219,'LINHA 5'!$C$6:$BM$145,'Carga People'!AD$2,0)),0,VLOOKUP($C219,'LINHA 5'!$C$6:$BM$145,'Carga People'!AD$2,0))</f>
        <v>0</v>
      </c>
      <c r="AE219" s="140">
        <f>IF(ISERROR(VLOOKUP($C219,'LINHA 4'!$C$6:$BM$75,'Carga People'!AE$2,0)),0,VLOOKUP($C219,'LINHA 4'!$C$6:$BM$75,'Carga People'!AE$2,0))+IF(ISERROR(VLOOKUP($C219,'LINHA 5'!$C$6:$BM$145,'Carga People'!AE$2,0)),0,VLOOKUP($C219,'LINHA 5'!$C$6:$BM$145,'Carga People'!AE$2,0))</f>
        <v>0</v>
      </c>
      <c r="AF219" s="140">
        <f>IF(ISERROR(VLOOKUP($C219,'LINHA 4'!$C$6:$BM$75,'Carga People'!AF$2,0)),0,VLOOKUP($C219,'LINHA 4'!$C$6:$BM$75,'Carga People'!AF$2,0))+IF(ISERROR(VLOOKUP($C219,'LINHA 5'!$C$6:$BM$145,'Carga People'!AF$2,0)),0,VLOOKUP($C219,'LINHA 5'!$C$6:$BM$145,'Carga People'!AF$2,0))</f>
        <v>0</v>
      </c>
      <c r="AG219" s="140">
        <f>IF(ISERROR(VLOOKUP($C219,'LINHA 4'!$C$6:$BM$75,'Carga People'!AG$2,0)),0,VLOOKUP($C219,'LINHA 4'!$C$6:$BM$75,'Carga People'!AG$2,0))+IF(ISERROR(VLOOKUP($C219,'LINHA 5'!$C$6:$BM$145,'Carga People'!AG$2,0)),0,VLOOKUP($C219,'LINHA 5'!$C$6:$BM$145,'Carga People'!AG$2,0))</f>
        <v>0</v>
      </c>
      <c r="AH219" s="140">
        <f>IF(ISERROR(VLOOKUP($C219,'LINHA 4'!$C$6:$BM$75,'Carga People'!AH$2,0)),0,VLOOKUP($C219,'LINHA 4'!$C$6:$BM$75,'Carga People'!AH$2,0))+IF(ISERROR(VLOOKUP($C219,'LINHA 5'!$C$6:$BM$145,'Carga People'!AH$2,0)),0,VLOOKUP($C219,'LINHA 5'!$C$6:$BM$145,'Carga People'!AH$2,0))</f>
        <v>0</v>
      </c>
      <c r="AI219" s="140">
        <f>IF(ISERROR(VLOOKUP($C219,'LINHA 4'!$C$6:$BM$75,'Carga People'!AI$2,0)),0,VLOOKUP($C219,'LINHA 4'!$C$6:$BM$75,'Carga People'!AI$2,0))+IF(ISERROR(VLOOKUP($C219,'LINHA 5'!$C$6:$BM$145,'Carga People'!AI$2,0)),0,VLOOKUP($C219,'LINHA 5'!$C$6:$BM$145,'Carga People'!AI$2,0))</f>
        <v>0</v>
      </c>
      <c r="AJ219" s="140">
        <f>IF(ISERROR(VLOOKUP($C219,'LINHA 4'!$C$6:$BM$75,'Carga People'!AJ$2,0)),0,VLOOKUP($C219,'LINHA 4'!$C$6:$BM$75,'Carga People'!AJ$2,0))+IF(ISERROR(VLOOKUP($C219,'LINHA 5'!$C$6:$BM$145,'Carga People'!AJ$2,0)),0,VLOOKUP($C219,'LINHA 5'!$C$6:$BM$145,'Carga People'!AJ$2,0))</f>
        <v>0</v>
      </c>
      <c r="AK219" s="140">
        <f>IF(ISERROR(VLOOKUP($C219,'LINHA 4'!$C$6:$BM$75,'Carga People'!AK$2,0)),0,VLOOKUP($C219,'LINHA 4'!$C$6:$BM$75,'Carga People'!AK$2,0))+IF(ISERROR(VLOOKUP($C219,'LINHA 5'!$C$6:$BM$145,'Carga People'!AK$2,0)),0,VLOOKUP($C219,'LINHA 5'!$C$6:$BM$145,'Carga People'!AK$2,0))</f>
        <v>0</v>
      </c>
      <c r="AL219" s="140">
        <f>IF(ISERROR(VLOOKUP($C219,'LINHA 4'!$C$6:$BM$75,'Carga People'!AL$2,0)),0,VLOOKUP($C219,'LINHA 4'!$C$6:$BM$75,'Carga People'!AL$2,0))+IF(ISERROR(VLOOKUP($C219,'LINHA 5'!$C$6:$BM$145,'Carga People'!AL$2,0)),0,VLOOKUP($C219,'LINHA 5'!$C$6:$BM$145,'Carga People'!AL$2,0))</f>
        <v>0</v>
      </c>
      <c r="AM219" s="140">
        <f>IF(ISERROR(VLOOKUP($C219,'LINHA 4'!$C$6:$BM$75,'Carga People'!AM$2,0)),0,VLOOKUP($C219,'LINHA 4'!$C$6:$BM$75,'Carga People'!AM$2,0))+IF(ISERROR(VLOOKUP($C219,'LINHA 5'!$C$6:$BM$145,'Carga People'!AM$2,0)),0,VLOOKUP($C219,'LINHA 5'!$C$6:$BM$145,'Carga People'!AM$2,0))</f>
        <v>0</v>
      </c>
      <c r="AN219" s="140">
        <f>IF(ISERROR(VLOOKUP($C219,'LINHA 4'!$C$6:$BM$75,'Carga People'!AN$2,0)),0,VLOOKUP($C219,'LINHA 4'!$C$6:$BM$75,'Carga People'!AN$2,0))+IF(ISERROR(VLOOKUP($C219,'LINHA 5'!$C$6:$BM$145,'Carga People'!AN$2,0)),0,VLOOKUP($C219,'LINHA 5'!$C$6:$BM$145,'Carga People'!AN$2,0))</f>
        <v>0</v>
      </c>
      <c r="AO219" s="140">
        <f>IF(ISERROR(VLOOKUP($C219,'LINHA 4'!$C$6:$BM$75,'Carga People'!AO$2,0)),0,VLOOKUP($C219,'LINHA 4'!$C$6:$BM$75,'Carga People'!AO$2,0))+IF(ISERROR(VLOOKUP($C219,'LINHA 5'!$C$6:$BM$145,'Carga People'!AO$2,0)),0,VLOOKUP($C219,'LINHA 5'!$C$6:$BM$145,'Carga People'!AO$2,0))</f>
        <v>0</v>
      </c>
      <c r="AP219" s="140">
        <f>IF(ISERROR(VLOOKUP($C219,'LINHA 4'!$C$6:$BM$75,'Carga People'!AP$2,0)),0,VLOOKUP($C219,'LINHA 4'!$C$6:$BM$75,'Carga People'!AP$2,0))+IF(ISERROR(VLOOKUP($C219,'LINHA 5'!$C$6:$BM$145,'Carga People'!AP$2,0)),0,VLOOKUP($C219,'LINHA 5'!$C$6:$BM$145,'Carga People'!AP$2,0))</f>
        <v>0</v>
      </c>
      <c r="AQ219" s="140">
        <f>IF(ISERROR(VLOOKUP($C219,'LINHA 4'!$C$6:$BM$75,'Carga People'!AQ$2,0)),0,VLOOKUP($C219,'LINHA 4'!$C$6:$BM$75,'Carga People'!AQ$2,0))+IF(ISERROR(VLOOKUP($C219,'LINHA 5'!$C$6:$BM$145,'Carga People'!AQ$2,0)),0,VLOOKUP($C219,'LINHA 5'!$C$6:$BM$145,'Carga People'!AQ$2,0))</f>
        <v>0</v>
      </c>
      <c r="AR219" s="140">
        <f>IF(ISERROR(VLOOKUP($C219,'LINHA 4'!$C$6:$BM$75,'Carga People'!AR$2,0)),0,VLOOKUP($C219,'LINHA 4'!$C$6:$BM$75,'Carga People'!AR$2,0))+IF(ISERROR(VLOOKUP($C219,'LINHA 5'!$C$6:$BM$145,'Carga People'!AR$2,0)),0,VLOOKUP($C219,'LINHA 5'!$C$6:$BM$145,'Carga People'!AR$2,0))</f>
        <v>0</v>
      </c>
      <c r="AS219" s="140">
        <f>IF(ISERROR(VLOOKUP($C219,'LINHA 4'!$C$6:$BM$75,'Carga People'!AS$2,0)),0,VLOOKUP($C219,'LINHA 4'!$C$6:$BM$75,'Carga People'!AS$2,0))+IF(ISERROR(VLOOKUP($C219,'LINHA 5'!$C$6:$BM$145,'Carga People'!AS$2,0)),0,VLOOKUP($C219,'LINHA 5'!$C$6:$BM$145,'Carga People'!AS$2,0))</f>
        <v>0</v>
      </c>
      <c r="AT219" s="140">
        <f t="array" ref="AT219">IF(ISERROR(VLOOKUP($C219,'LINHA 4'!$C$6:$BM$52,'Carga People'!AT$2,0)),0,VLOOKUP($C219,'LINHA 4'!$C$6:$BM$52,'Carga People'!AT$2,0))</f>
        <v>0</v>
      </c>
      <c r="AU219" s="367">
        <f t="shared" si="26"/>
        <v>0</v>
      </c>
      <c r="AV219" s="780" t="str">
        <f t="shared" si="25"/>
        <v/>
      </c>
      <c r="AW219" s="90">
        <f>IF(D219="","",VLOOKUP(D219,MI_ME!$D$5:$AQ$336,39,0))</f>
        <v>0</v>
      </c>
      <c r="AX219" s="660"/>
    </row>
    <row r="220" spans="1:50" ht="18" hidden="1" customHeight="1" x14ac:dyDescent="0.3">
      <c r="A220" s="1792"/>
      <c r="B220" s="770" t="s">
        <v>109</v>
      </c>
      <c r="C220" s="770" t="s">
        <v>371</v>
      </c>
      <c r="D220" s="771" t="s">
        <v>372</v>
      </c>
      <c r="E220" s="1459" t="s">
        <v>847</v>
      </c>
      <c r="F220" s="28" t="s">
        <v>47</v>
      </c>
      <c r="G220" s="136"/>
      <c r="H220" s="137"/>
      <c r="I220" s="138"/>
      <c r="J220" s="139">
        <f>IF(ISERROR(VLOOKUP($C220,'LINHA 4'!$C$6:$BM$75,'Carga People'!J$2,0)),0,VLOOKUP($C220,'LINHA 4'!$C$6:$BM$75,'Carga People'!J$2,0))+IF(ISERROR(VLOOKUP($C220,'LINHA 5'!$C$6:$BM$145,'Carga People'!J$2,0)),0,VLOOKUP($C220,'LINHA 5'!$C$6:$BM$145,'Carga People'!J$2,0))</f>
        <v>0</v>
      </c>
      <c r="K220" s="140">
        <f>IF(ISERROR(VLOOKUP($C220,'LINHA 4'!$C$6:$BM$75,'Carga People'!K$2,0)),0,VLOOKUP($C220,'LINHA 4'!$C$6:$BM$75,'Carga People'!K$2,0))+IF(ISERROR(VLOOKUP($C220,'LINHA 5'!$C$6:$BM$145,'Carga People'!K$2,0)),0,VLOOKUP($C220,'LINHA 5'!$C$6:$BM$145,'Carga People'!K$2,0))</f>
        <v>0</v>
      </c>
      <c r="L220" s="140">
        <f>IF(ISERROR(VLOOKUP($C220,'LINHA 4'!$C$6:$BM$75,'Carga People'!L$2,0)),0,VLOOKUP($C220,'LINHA 4'!$C$6:$BM$75,'Carga People'!L$2,0))+IF(ISERROR(VLOOKUP($C220,'LINHA 5'!$C$6:$BM$145,'Carga People'!L$2,0)),0,VLOOKUP($C220,'LINHA 5'!$C$6:$BM$145,'Carga People'!L$2,0))</f>
        <v>0</v>
      </c>
      <c r="M220" s="140">
        <f>IF(ISERROR(VLOOKUP($C220,'LINHA 4'!$C$6:$BM$75,'Carga People'!M$2,0)),0,VLOOKUP($C220,'LINHA 4'!$C$6:$BM$75,'Carga People'!M$2,0))+IF(ISERROR(VLOOKUP($C220,'LINHA 5'!$C$6:$BM$145,'Carga People'!M$2,0)),0,VLOOKUP($C220,'LINHA 5'!$C$6:$BM$145,'Carga People'!M$2,0))</f>
        <v>0</v>
      </c>
      <c r="N220" s="140">
        <f>IF(ISERROR(VLOOKUP($C220,'LINHA 4'!$C$6:$BM$75,'Carga People'!N$2,0)),0,VLOOKUP($C220,'LINHA 4'!$C$6:$BM$75,'Carga People'!N$2,0))+IF(ISERROR(VLOOKUP($C220,'LINHA 5'!$C$6:$BM$145,'Carga People'!N$2,0)),0,VLOOKUP($C220,'LINHA 5'!$C$6:$BM$145,'Carga People'!N$2,0))</f>
        <v>0</v>
      </c>
      <c r="O220" s="140">
        <f>IF(ISERROR(VLOOKUP($C220,'LINHA 4'!$C$6:$BM$75,'Carga People'!O$2,0)),0,VLOOKUP($C220,'LINHA 4'!$C$6:$BM$75,'Carga People'!O$2,0))+IF(ISERROR(VLOOKUP($C220,'LINHA 5'!$C$6:$BM$145,'Carga People'!O$2,0)),0,VLOOKUP($C220,'LINHA 5'!$C$6:$BM$145,'Carga People'!O$2,0))</f>
        <v>0</v>
      </c>
      <c r="P220" s="140">
        <f>IF(ISERROR(VLOOKUP($C220,'LINHA 4'!$C$6:$BM$75,'Carga People'!P$2,0)),0,VLOOKUP($C220,'LINHA 4'!$C$6:$BM$75,'Carga People'!P$2,0))+IF(ISERROR(VLOOKUP($C220,'LINHA 5'!$C$6:$BM$145,'Carga People'!P$2,0)),0,VLOOKUP($C220,'LINHA 5'!$C$6:$BM$145,'Carga People'!P$2,0))</f>
        <v>0</v>
      </c>
      <c r="Q220" s="140">
        <f>IF(ISERROR(VLOOKUP($C220,'LINHA 4'!$C$6:$BM$75,'Carga People'!Q$2,0)),0,VLOOKUP($C220,'LINHA 4'!$C$6:$BM$75,'Carga People'!Q$2,0))+IF(ISERROR(VLOOKUP($C220,'LINHA 5'!$C$6:$BM$145,'Carga People'!Q$2,0)),0,VLOOKUP($C220,'LINHA 5'!$C$6:$BM$145,'Carga People'!Q$2,0))</f>
        <v>0</v>
      </c>
      <c r="R220" s="140">
        <f>IF(ISERROR(VLOOKUP($C220,'LINHA 4'!$C$6:$BM$75,'Carga People'!R$2,0)),0,VLOOKUP($C220,'LINHA 4'!$C$6:$BM$75,'Carga People'!R$2,0))+IF(ISERROR(VLOOKUP($C220,'LINHA 5'!$C$6:$BM$145,'Carga People'!R$2,0)),0,VLOOKUP($C220,'LINHA 5'!$C$6:$BM$145,'Carga People'!R$2,0))</f>
        <v>0</v>
      </c>
      <c r="S220" s="140">
        <f>IF(ISERROR(VLOOKUP($C220,'LINHA 4'!$C$6:$BM$75,'Carga People'!S$2,0)),0,VLOOKUP($C220,'LINHA 4'!$C$6:$BM$75,'Carga People'!S$2,0))+IF(ISERROR(VLOOKUP($C220,'LINHA 5'!$C$6:$BM$145,'Carga People'!S$2,0)),0,VLOOKUP($C220,'LINHA 5'!$C$6:$BM$145,'Carga People'!S$2,0))</f>
        <v>0</v>
      </c>
      <c r="T220" s="140">
        <f>IF(ISERROR(VLOOKUP($C220,'LINHA 4'!$C$6:$BM$75,'Carga People'!T$2,0)),0,VLOOKUP($C220,'LINHA 4'!$C$6:$BM$75,'Carga People'!T$2,0))+IF(ISERROR(VLOOKUP($C220,'LINHA 5'!$C$6:$BM$145,'Carga People'!T$2,0)),0,VLOOKUP($C220,'LINHA 5'!$C$6:$BM$145,'Carga People'!T$2,0))</f>
        <v>0</v>
      </c>
      <c r="U220" s="140">
        <f>IF(ISERROR(VLOOKUP($C220,'LINHA 4'!$C$6:$BM$75,'Carga People'!U$2,0)),0,VLOOKUP($C220,'LINHA 4'!$C$6:$BM$75,'Carga People'!U$2,0))+IF(ISERROR(VLOOKUP($C220,'LINHA 5'!$C$6:$BM$145,'Carga People'!U$2,0)),0,VLOOKUP($C220,'LINHA 5'!$C$6:$BM$145,'Carga People'!U$2,0))</f>
        <v>0</v>
      </c>
      <c r="V220" s="140">
        <f>IF(ISERROR(VLOOKUP($C220,'LINHA 4'!$C$6:$BM$75,'Carga People'!V$2,0)),0,VLOOKUP($C220,'LINHA 4'!$C$6:$BM$75,'Carga People'!V$2,0))+IF(ISERROR(VLOOKUP($C220,'LINHA 5'!$C$6:$BM$145,'Carga People'!V$2,0)),0,VLOOKUP($C220,'LINHA 5'!$C$6:$BM$145,'Carga People'!V$2,0))</f>
        <v>0</v>
      </c>
      <c r="W220" s="140">
        <f>IF(ISERROR(VLOOKUP($C220,'LINHA 4'!$C$6:$BM$75,'Carga People'!W$2,0)),0,VLOOKUP($C220,'LINHA 4'!$C$6:$BM$75,'Carga People'!W$2,0))+IF(ISERROR(VLOOKUP($C220,'LINHA 5'!$C$6:$BM$145,'Carga People'!W$2,0)),0,VLOOKUP($C220,'LINHA 5'!$C$6:$BM$145,'Carga People'!W$2,0))</f>
        <v>0</v>
      </c>
      <c r="X220" s="140">
        <f>IF(ISERROR(VLOOKUP($C220,'LINHA 4'!$C$6:$BM$75,'Carga People'!X$2,0)),0,VLOOKUP($C220,'LINHA 4'!$C$6:$BM$75,'Carga People'!X$2,0))+IF(ISERROR(VLOOKUP($C220,'LINHA 5'!$C$6:$BM$145,'Carga People'!X$2,0)),0,VLOOKUP($C220,'LINHA 5'!$C$6:$BM$145,'Carga People'!X$2,0))</f>
        <v>0</v>
      </c>
      <c r="Y220" s="140">
        <f>IF(ISERROR(VLOOKUP($C220,'LINHA 4'!$C$6:$BM$75,'Carga People'!Y$2,0)),0,VLOOKUP($C220,'LINHA 4'!$C$6:$BM$75,'Carga People'!Y$2,0))+IF(ISERROR(VLOOKUP($C220,'LINHA 5'!$C$6:$BM$145,'Carga People'!Y$2,0)),0,VLOOKUP($C220,'LINHA 5'!$C$6:$BM$145,'Carga People'!Y$2,0))</f>
        <v>0</v>
      </c>
      <c r="Z220" s="140">
        <f>IF(ISERROR(VLOOKUP($C220,'LINHA 4'!$C$6:$BM$75,'Carga People'!Z$2,0)),0,VLOOKUP($C220,'LINHA 4'!$C$6:$BM$75,'Carga People'!Z$2,0))+IF(ISERROR(VLOOKUP($C220,'LINHA 5'!$C$6:$BM$145,'Carga People'!Z$2,0)),0,VLOOKUP($C220,'LINHA 5'!$C$6:$BM$145,'Carga People'!Z$2,0))</f>
        <v>0</v>
      </c>
      <c r="AA220" s="140">
        <f>IF(ISERROR(VLOOKUP($C220,'LINHA 4'!$C$6:$BM$75,'Carga People'!AA$2,0)),0,VLOOKUP($C220,'LINHA 4'!$C$6:$BM$75,'Carga People'!AA$2,0))+IF(ISERROR(VLOOKUP($C220,'LINHA 5'!$C$6:$BM$145,'Carga People'!AA$2,0)),0,VLOOKUP($C220,'LINHA 5'!$C$6:$BM$145,'Carga People'!AA$2,0))</f>
        <v>0</v>
      </c>
      <c r="AB220" s="140">
        <f>IF(ISERROR(VLOOKUP($C220,'LINHA 4'!$C$6:$BM$75,'Carga People'!AB$2,0)),0,VLOOKUP($C220,'LINHA 4'!$C$6:$BM$75,'Carga People'!AB$2,0))+IF(ISERROR(VLOOKUP($C220,'LINHA 5'!$C$6:$BM$145,'Carga People'!AB$2,0)),0,VLOOKUP($C220,'LINHA 5'!$C$6:$BM$145,'Carga People'!AB$2,0))</f>
        <v>0</v>
      </c>
      <c r="AC220" s="140">
        <f>IF(ISERROR(VLOOKUP($C220,'LINHA 4'!$C$6:$BM$75,'Carga People'!AC$2,0)),0,VLOOKUP($C220,'LINHA 4'!$C$6:$BM$75,'Carga People'!AC$2,0))+IF(ISERROR(VLOOKUP($C220,'LINHA 5'!$C$6:$BM$145,'Carga People'!AC$2,0)),0,VLOOKUP($C220,'LINHA 5'!$C$6:$BM$145,'Carga People'!AC$2,0))</f>
        <v>0</v>
      </c>
      <c r="AD220" s="140">
        <f>IF(ISERROR(VLOOKUP($C220,'LINHA 4'!$C$6:$BM$75,'Carga People'!AD$2,0)),0,VLOOKUP($C220,'LINHA 4'!$C$6:$BM$75,'Carga People'!AD$2,0))+IF(ISERROR(VLOOKUP($C220,'LINHA 5'!$C$6:$BM$145,'Carga People'!AD$2,0)),0,VLOOKUP($C220,'LINHA 5'!$C$6:$BM$145,'Carga People'!AD$2,0))</f>
        <v>0</v>
      </c>
      <c r="AE220" s="140">
        <f>IF(ISERROR(VLOOKUP($C220,'LINHA 4'!$C$6:$BM$75,'Carga People'!AE$2,0)),0,VLOOKUP($C220,'LINHA 4'!$C$6:$BM$75,'Carga People'!AE$2,0))+IF(ISERROR(VLOOKUP($C220,'LINHA 5'!$C$6:$BM$145,'Carga People'!AE$2,0)),0,VLOOKUP($C220,'LINHA 5'!$C$6:$BM$145,'Carga People'!AE$2,0))</f>
        <v>0</v>
      </c>
      <c r="AF220" s="140">
        <f>IF(ISERROR(VLOOKUP($C220,'LINHA 4'!$C$6:$BM$75,'Carga People'!AF$2,0)),0,VLOOKUP($C220,'LINHA 4'!$C$6:$BM$75,'Carga People'!AF$2,0))+IF(ISERROR(VLOOKUP($C220,'LINHA 5'!$C$6:$BM$145,'Carga People'!AF$2,0)),0,VLOOKUP($C220,'LINHA 5'!$C$6:$BM$145,'Carga People'!AF$2,0))</f>
        <v>0</v>
      </c>
      <c r="AG220" s="140">
        <f>IF(ISERROR(VLOOKUP($C220,'LINHA 4'!$C$6:$BM$75,'Carga People'!AG$2,0)),0,VLOOKUP($C220,'LINHA 4'!$C$6:$BM$75,'Carga People'!AG$2,0))+IF(ISERROR(VLOOKUP($C220,'LINHA 5'!$C$6:$BM$145,'Carga People'!AG$2,0)),0,VLOOKUP($C220,'LINHA 5'!$C$6:$BM$145,'Carga People'!AG$2,0))</f>
        <v>0</v>
      </c>
      <c r="AH220" s="140">
        <f>IF(ISERROR(VLOOKUP($C220,'LINHA 4'!$C$6:$BM$75,'Carga People'!AH$2,0)),0,VLOOKUP($C220,'LINHA 4'!$C$6:$BM$75,'Carga People'!AH$2,0))+IF(ISERROR(VLOOKUP($C220,'LINHA 5'!$C$6:$BM$145,'Carga People'!AH$2,0)),0,VLOOKUP($C220,'LINHA 5'!$C$6:$BM$145,'Carga People'!AH$2,0))</f>
        <v>0</v>
      </c>
      <c r="AI220" s="140">
        <f>IF(ISERROR(VLOOKUP($C220,'LINHA 4'!$C$6:$BM$75,'Carga People'!AI$2,0)),0,VLOOKUP($C220,'LINHA 4'!$C$6:$BM$75,'Carga People'!AI$2,0))+IF(ISERROR(VLOOKUP($C220,'LINHA 5'!$C$6:$BM$145,'Carga People'!AI$2,0)),0,VLOOKUP($C220,'LINHA 5'!$C$6:$BM$145,'Carga People'!AI$2,0))</f>
        <v>0</v>
      </c>
      <c r="AJ220" s="140">
        <f>IF(ISERROR(VLOOKUP($C220,'LINHA 4'!$C$6:$BM$75,'Carga People'!AJ$2,0)),0,VLOOKUP($C220,'LINHA 4'!$C$6:$BM$75,'Carga People'!AJ$2,0))+IF(ISERROR(VLOOKUP($C220,'LINHA 5'!$C$6:$BM$145,'Carga People'!AJ$2,0)),0,VLOOKUP($C220,'LINHA 5'!$C$6:$BM$145,'Carga People'!AJ$2,0))</f>
        <v>0</v>
      </c>
      <c r="AK220" s="140">
        <f>IF(ISERROR(VLOOKUP($C220,'LINHA 4'!$C$6:$BM$75,'Carga People'!AK$2,0)),0,VLOOKUP($C220,'LINHA 4'!$C$6:$BM$75,'Carga People'!AK$2,0))+IF(ISERROR(VLOOKUP($C220,'LINHA 5'!$C$6:$BM$145,'Carga People'!AK$2,0)),0,VLOOKUP($C220,'LINHA 5'!$C$6:$BM$145,'Carga People'!AK$2,0))</f>
        <v>0</v>
      </c>
      <c r="AL220" s="140">
        <f>IF(ISERROR(VLOOKUP($C220,'LINHA 4'!$C$6:$BM$75,'Carga People'!AL$2,0)),0,VLOOKUP($C220,'LINHA 4'!$C$6:$BM$75,'Carga People'!AL$2,0))+IF(ISERROR(VLOOKUP($C220,'LINHA 5'!$C$6:$BM$145,'Carga People'!AL$2,0)),0,VLOOKUP($C220,'LINHA 5'!$C$6:$BM$145,'Carga People'!AL$2,0))</f>
        <v>0</v>
      </c>
      <c r="AM220" s="140">
        <f>IF(ISERROR(VLOOKUP($C220,'LINHA 4'!$C$6:$BM$75,'Carga People'!AM$2,0)),0,VLOOKUP($C220,'LINHA 4'!$C$6:$BM$75,'Carga People'!AM$2,0))+IF(ISERROR(VLOOKUP($C220,'LINHA 5'!$C$6:$BM$145,'Carga People'!AM$2,0)),0,VLOOKUP($C220,'LINHA 5'!$C$6:$BM$145,'Carga People'!AM$2,0))</f>
        <v>0</v>
      </c>
      <c r="AN220" s="140">
        <f>IF(ISERROR(VLOOKUP($C220,'LINHA 4'!$C$6:$BM$75,'Carga People'!AN$2,0)),0,VLOOKUP($C220,'LINHA 4'!$C$6:$BM$75,'Carga People'!AN$2,0))+IF(ISERROR(VLOOKUP($C220,'LINHA 5'!$C$6:$BM$145,'Carga People'!AN$2,0)),0,VLOOKUP($C220,'LINHA 5'!$C$6:$BM$145,'Carga People'!AN$2,0))</f>
        <v>0</v>
      </c>
      <c r="AO220" s="140">
        <f>IF(ISERROR(VLOOKUP($C220,'LINHA 4'!$C$6:$BM$75,'Carga People'!AO$2,0)),0,VLOOKUP($C220,'LINHA 4'!$C$6:$BM$75,'Carga People'!AO$2,0))+IF(ISERROR(VLOOKUP($C220,'LINHA 5'!$C$6:$BM$145,'Carga People'!AO$2,0)),0,VLOOKUP($C220,'LINHA 5'!$C$6:$BM$145,'Carga People'!AO$2,0))</f>
        <v>0</v>
      </c>
      <c r="AP220" s="140">
        <f>IF(ISERROR(VLOOKUP($C220,'LINHA 4'!$C$6:$BM$75,'Carga People'!AP$2,0)),0,VLOOKUP($C220,'LINHA 4'!$C$6:$BM$75,'Carga People'!AP$2,0))+IF(ISERROR(VLOOKUP($C220,'LINHA 5'!$C$6:$BM$145,'Carga People'!AP$2,0)),0,VLOOKUP($C220,'LINHA 5'!$C$6:$BM$145,'Carga People'!AP$2,0))</f>
        <v>0</v>
      </c>
      <c r="AQ220" s="140">
        <f>IF(ISERROR(VLOOKUP($C220,'LINHA 4'!$C$6:$BM$75,'Carga People'!AQ$2,0)),0,VLOOKUP($C220,'LINHA 4'!$C$6:$BM$75,'Carga People'!AQ$2,0))+IF(ISERROR(VLOOKUP($C220,'LINHA 5'!$C$6:$BM$145,'Carga People'!AQ$2,0)),0,VLOOKUP($C220,'LINHA 5'!$C$6:$BM$145,'Carga People'!AQ$2,0))</f>
        <v>0</v>
      </c>
      <c r="AR220" s="140">
        <f>IF(ISERROR(VLOOKUP($C220,'LINHA 4'!$C$6:$BM$75,'Carga People'!AR$2,0)),0,VLOOKUP($C220,'LINHA 4'!$C$6:$BM$75,'Carga People'!AR$2,0))+IF(ISERROR(VLOOKUP($C220,'LINHA 5'!$C$6:$BM$145,'Carga People'!AR$2,0)),0,VLOOKUP($C220,'LINHA 5'!$C$6:$BM$145,'Carga People'!AR$2,0))</f>
        <v>0</v>
      </c>
      <c r="AS220" s="140">
        <f>IF(ISERROR(VLOOKUP($C220,'LINHA 4'!$C$6:$BM$75,'Carga People'!AS$2,0)),0,VLOOKUP($C220,'LINHA 4'!$C$6:$BM$75,'Carga People'!AS$2,0))+IF(ISERROR(VLOOKUP($C220,'LINHA 5'!$C$6:$BM$145,'Carga People'!AS$2,0)),0,VLOOKUP($C220,'LINHA 5'!$C$6:$BM$145,'Carga People'!AS$2,0))</f>
        <v>0</v>
      </c>
      <c r="AT220" s="140">
        <f t="array" ref="AT220">IF(ISERROR(VLOOKUP($C220,'LINHA 4'!$C$6:$BM$52,'Carga People'!AT$2,0)),0,VLOOKUP($C220,'LINHA 4'!$C$6:$BM$52,'Carga People'!AT$2,0))</f>
        <v>0</v>
      </c>
      <c r="AU220" s="367">
        <f t="shared" si="26"/>
        <v>0</v>
      </c>
      <c r="AV220" s="780" t="str">
        <f t="shared" si="25"/>
        <v/>
      </c>
      <c r="AW220" s="90">
        <f>IF(D220="","",VLOOKUP(D220,MI_ME!$D$5:$AQ$336,39,0))</f>
        <v>0</v>
      </c>
      <c r="AX220" s="660"/>
    </row>
    <row r="221" spans="1:50" ht="18" hidden="1" customHeight="1" x14ac:dyDescent="0.3">
      <c r="A221" s="1792"/>
      <c r="B221" s="342" t="s">
        <v>109</v>
      </c>
      <c r="C221" s="342" t="s">
        <v>273</v>
      </c>
      <c r="D221" s="153" t="s">
        <v>261</v>
      </c>
      <c r="E221" s="1459" t="s">
        <v>848</v>
      </c>
      <c r="F221" s="342" t="s">
        <v>47</v>
      </c>
      <c r="G221" s="136"/>
      <c r="H221" s="137"/>
      <c r="I221" s="138"/>
      <c r="J221" s="139">
        <f>IF(ISERROR(VLOOKUP($C221,'LINHA 4'!$C$6:$BM$75,'Carga People'!J$2,0)),0,VLOOKUP($C221,'LINHA 4'!$C$6:$BM$75,'Carga People'!J$2,0))+IF(ISERROR(VLOOKUP($C221,'LINHA 5'!$C$6:$BM$145,'Carga People'!J$2,0)),0,VLOOKUP($C221,'LINHA 5'!$C$6:$BM$145,'Carga People'!J$2,0))</f>
        <v>0</v>
      </c>
      <c r="K221" s="140">
        <f>IF(ISERROR(VLOOKUP($C221,'LINHA 4'!$C$6:$BM$75,'Carga People'!K$2,0)),0,VLOOKUP($C221,'LINHA 4'!$C$6:$BM$75,'Carga People'!K$2,0))+IF(ISERROR(VLOOKUP($C221,'LINHA 5'!$C$6:$BM$145,'Carga People'!K$2,0)),0,VLOOKUP($C221,'LINHA 5'!$C$6:$BM$145,'Carga People'!K$2,0))</f>
        <v>0</v>
      </c>
      <c r="L221" s="140">
        <f>IF(ISERROR(VLOOKUP($C221,'LINHA 4'!$C$6:$BM$75,'Carga People'!L$2,0)),0,VLOOKUP($C221,'LINHA 4'!$C$6:$BM$75,'Carga People'!L$2,0))+IF(ISERROR(VLOOKUP($C221,'LINHA 5'!$C$6:$BM$145,'Carga People'!L$2,0)),0,VLOOKUP($C221,'LINHA 5'!$C$6:$BM$145,'Carga People'!L$2,0))</f>
        <v>0</v>
      </c>
      <c r="M221" s="140">
        <f>IF(ISERROR(VLOOKUP($C221,'LINHA 4'!$C$6:$BM$75,'Carga People'!M$2,0)),0,VLOOKUP($C221,'LINHA 4'!$C$6:$BM$75,'Carga People'!M$2,0))+IF(ISERROR(VLOOKUP($C221,'LINHA 5'!$C$6:$BM$145,'Carga People'!M$2,0)),0,VLOOKUP($C221,'LINHA 5'!$C$6:$BM$145,'Carga People'!M$2,0))</f>
        <v>0</v>
      </c>
      <c r="N221" s="140">
        <f>IF(ISERROR(VLOOKUP($C221,'LINHA 4'!$C$6:$BM$75,'Carga People'!N$2,0)),0,VLOOKUP($C221,'LINHA 4'!$C$6:$BM$75,'Carga People'!N$2,0))+IF(ISERROR(VLOOKUP($C221,'LINHA 5'!$C$6:$BM$145,'Carga People'!N$2,0)),0,VLOOKUP($C221,'LINHA 5'!$C$6:$BM$145,'Carga People'!N$2,0))</f>
        <v>0</v>
      </c>
      <c r="O221" s="140">
        <f>IF(ISERROR(VLOOKUP($C221,'LINHA 4'!$C$6:$BM$75,'Carga People'!O$2,0)),0,VLOOKUP($C221,'LINHA 4'!$C$6:$BM$75,'Carga People'!O$2,0))+IF(ISERROR(VLOOKUP($C221,'LINHA 5'!$C$6:$BM$145,'Carga People'!O$2,0)),0,VLOOKUP($C221,'LINHA 5'!$C$6:$BM$145,'Carga People'!O$2,0))</f>
        <v>0</v>
      </c>
      <c r="P221" s="140">
        <f>IF(ISERROR(VLOOKUP($C221,'LINHA 4'!$C$6:$BM$75,'Carga People'!P$2,0)),0,VLOOKUP($C221,'LINHA 4'!$C$6:$BM$75,'Carga People'!P$2,0))+IF(ISERROR(VLOOKUP($C221,'LINHA 5'!$C$6:$BM$145,'Carga People'!P$2,0)),0,VLOOKUP($C221,'LINHA 5'!$C$6:$BM$145,'Carga People'!P$2,0))</f>
        <v>0</v>
      </c>
      <c r="Q221" s="140">
        <f>IF(ISERROR(VLOOKUP($C221,'LINHA 4'!$C$6:$BM$75,'Carga People'!Q$2,0)),0,VLOOKUP($C221,'LINHA 4'!$C$6:$BM$75,'Carga People'!Q$2,0))+IF(ISERROR(VLOOKUP($C221,'LINHA 5'!$C$6:$BM$145,'Carga People'!Q$2,0)),0,VLOOKUP($C221,'LINHA 5'!$C$6:$BM$145,'Carga People'!Q$2,0))</f>
        <v>0</v>
      </c>
      <c r="R221" s="140">
        <f>IF(ISERROR(VLOOKUP($C221,'LINHA 4'!$C$6:$BM$75,'Carga People'!R$2,0)),0,VLOOKUP($C221,'LINHA 4'!$C$6:$BM$75,'Carga People'!R$2,0))+IF(ISERROR(VLOOKUP($C221,'LINHA 5'!$C$6:$BM$145,'Carga People'!R$2,0)),0,VLOOKUP($C221,'LINHA 5'!$C$6:$BM$145,'Carga People'!R$2,0))</f>
        <v>0</v>
      </c>
      <c r="S221" s="140">
        <f>IF(ISERROR(VLOOKUP($C221,'LINHA 4'!$C$6:$BM$75,'Carga People'!S$2,0)),0,VLOOKUP($C221,'LINHA 4'!$C$6:$BM$75,'Carga People'!S$2,0))+IF(ISERROR(VLOOKUP($C221,'LINHA 5'!$C$6:$BM$145,'Carga People'!S$2,0)),0,VLOOKUP($C221,'LINHA 5'!$C$6:$BM$145,'Carga People'!S$2,0))</f>
        <v>0</v>
      </c>
      <c r="T221" s="140">
        <f>IF(ISERROR(VLOOKUP($C221,'LINHA 4'!$C$6:$BM$75,'Carga People'!T$2,0)),0,VLOOKUP($C221,'LINHA 4'!$C$6:$BM$75,'Carga People'!T$2,0))+IF(ISERROR(VLOOKUP($C221,'LINHA 5'!$C$6:$BM$145,'Carga People'!T$2,0)),0,VLOOKUP($C221,'LINHA 5'!$C$6:$BM$145,'Carga People'!T$2,0))</f>
        <v>0</v>
      </c>
      <c r="U221" s="140">
        <f>IF(ISERROR(VLOOKUP($C221,'LINHA 4'!$C$6:$BM$75,'Carga People'!U$2,0)),0,VLOOKUP($C221,'LINHA 4'!$C$6:$BM$75,'Carga People'!U$2,0))+IF(ISERROR(VLOOKUP($C221,'LINHA 5'!$C$6:$BM$145,'Carga People'!U$2,0)),0,VLOOKUP($C221,'LINHA 5'!$C$6:$BM$145,'Carga People'!U$2,0))</f>
        <v>0</v>
      </c>
      <c r="V221" s="140">
        <f>IF(ISERROR(VLOOKUP($C221,'LINHA 4'!$C$6:$BM$75,'Carga People'!V$2,0)),0,VLOOKUP($C221,'LINHA 4'!$C$6:$BM$75,'Carga People'!V$2,0))+IF(ISERROR(VLOOKUP($C221,'LINHA 5'!$C$6:$BM$145,'Carga People'!V$2,0)),0,VLOOKUP($C221,'LINHA 5'!$C$6:$BM$145,'Carga People'!V$2,0))</f>
        <v>0</v>
      </c>
      <c r="W221" s="140">
        <f>IF(ISERROR(VLOOKUP($C221,'LINHA 4'!$C$6:$BM$75,'Carga People'!W$2,0)),0,VLOOKUP($C221,'LINHA 4'!$C$6:$BM$75,'Carga People'!W$2,0))+IF(ISERROR(VLOOKUP($C221,'LINHA 5'!$C$6:$BM$145,'Carga People'!W$2,0)),0,VLOOKUP($C221,'LINHA 5'!$C$6:$BM$145,'Carga People'!W$2,0))</f>
        <v>0</v>
      </c>
      <c r="X221" s="140">
        <f>IF(ISERROR(VLOOKUP($C221,'LINHA 4'!$C$6:$BM$75,'Carga People'!X$2,0)),0,VLOOKUP($C221,'LINHA 4'!$C$6:$BM$75,'Carga People'!X$2,0))+IF(ISERROR(VLOOKUP($C221,'LINHA 5'!$C$6:$BM$145,'Carga People'!X$2,0)),0,VLOOKUP($C221,'LINHA 5'!$C$6:$BM$145,'Carga People'!X$2,0))</f>
        <v>0</v>
      </c>
      <c r="Y221" s="140">
        <f>IF(ISERROR(VLOOKUP($C221,'LINHA 4'!$C$6:$BM$75,'Carga People'!Y$2,0)),0,VLOOKUP($C221,'LINHA 4'!$C$6:$BM$75,'Carga People'!Y$2,0))+IF(ISERROR(VLOOKUP($C221,'LINHA 5'!$C$6:$BM$145,'Carga People'!Y$2,0)),0,VLOOKUP($C221,'LINHA 5'!$C$6:$BM$145,'Carga People'!Y$2,0))</f>
        <v>0</v>
      </c>
      <c r="Z221" s="140">
        <f>IF(ISERROR(VLOOKUP($C221,'LINHA 4'!$C$6:$BM$75,'Carga People'!Z$2,0)),0,VLOOKUP($C221,'LINHA 4'!$C$6:$BM$75,'Carga People'!Z$2,0))+IF(ISERROR(VLOOKUP($C221,'LINHA 5'!$C$6:$BM$145,'Carga People'!Z$2,0)),0,VLOOKUP($C221,'LINHA 5'!$C$6:$BM$145,'Carga People'!Z$2,0))</f>
        <v>0</v>
      </c>
      <c r="AA221" s="140">
        <f>IF(ISERROR(VLOOKUP($C221,'LINHA 4'!$C$6:$BM$75,'Carga People'!AA$2,0)),0,VLOOKUP($C221,'LINHA 4'!$C$6:$BM$75,'Carga People'!AA$2,0))+IF(ISERROR(VLOOKUP($C221,'LINHA 5'!$C$6:$BM$145,'Carga People'!AA$2,0)),0,VLOOKUP($C221,'LINHA 5'!$C$6:$BM$145,'Carga People'!AA$2,0))</f>
        <v>0</v>
      </c>
      <c r="AB221" s="140">
        <f>IF(ISERROR(VLOOKUP($C221,'LINHA 4'!$C$6:$BM$75,'Carga People'!AB$2,0)),0,VLOOKUP($C221,'LINHA 4'!$C$6:$BM$75,'Carga People'!AB$2,0))+IF(ISERROR(VLOOKUP($C221,'LINHA 5'!$C$6:$BM$145,'Carga People'!AB$2,0)),0,VLOOKUP($C221,'LINHA 5'!$C$6:$BM$145,'Carga People'!AB$2,0))</f>
        <v>0</v>
      </c>
      <c r="AC221" s="140">
        <f>IF(ISERROR(VLOOKUP($C221,'LINHA 4'!$C$6:$BM$75,'Carga People'!AC$2,0)),0,VLOOKUP($C221,'LINHA 4'!$C$6:$BM$75,'Carga People'!AC$2,0))+IF(ISERROR(VLOOKUP($C221,'LINHA 5'!$C$6:$BM$145,'Carga People'!AC$2,0)),0,VLOOKUP($C221,'LINHA 5'!$C$6:$BM$145,'Carga People'!AC$2,0))</f>
        <v>0</v>
      </c>
      <c r="AD221" s="140">
        <f>IF(ISERROR(VLOOKUP($C221,'LINHA 4'!$C$6:$BM$75,'Carga People'!AD$2,0)),0,VLOOKUP($C221,'LINHA 4'!$C$6:$BM$75,'Carga People'!AD$2,0))+IF(ISERROR(VLOOKUP($C221,'LINHA 5'!$C$6:$BM$145,'Carga People'!AD$2,0)),0,VLOOKUP($C221,'LINHA 5'!$C$6:$BM$145,'Carga People'!AD$2,0))</f>
        <v>0</v>
      </c>
      <c r="AE221" s="140">
        <f>IF(ISERROR(VLOOKUP($C221,'LINHA 4'!$C$6:$BM$75,'Carga People'!AE$2,0)),0,VLOOKUP($C221,'LINHA 4'!$C$6:$BM$75,'Carga People'!AE$2,0))+IF(ISERROR(VLOOKUP($C221,'LINHA 5'!$C$6:$BM$145,'Carga People'!AE$2,0)),0,VLOOKUP($C221,'LINHA 5'!$C$6:$BM$145,'Carga People'!AE$2,0))</f>
        <v>0</v>
      </c>
      <c r="AF221" s="140">
        <f>IF(ISERROR(VLOOKUP($C221,'LINHA 4'!$C$6:$BM$75,'Carga People'!AF$2,0)),0,VLOOKUP($C221,'LINHA 4'!$C$6:$BM$75,'Carga People'!AF$2,0))+IF(ISERROR(VLOOKUP($C221,'LINHA 5'!$C$6:$BM$145,'Carga People'!AF$2,0)),0,VLOOKUP($C221,'LINHA 5'!$C$6:$BM$145,'Carga People'!AF$2,0))</f>
        <v>0</v>
      </c>
      <c r="AG221" s="140">
        <f>IF(ISERROR(VLOOKUP($C221,'LINHA 4'!$C$6:$BM$75,'Carga People'!AG$2,0)),0,VLOOKUP($C221,'LINHA 4'!$C$6:$BM$75,'Carga People'!AG$2,0))+IF(ISERROR(VLOOKUP($C221,'LINHA 5'!$C$6:$BM$145,'Carga People'!AG$2,0)),0,VLOOKUP($C221,'LINHA 5'!$C$6:$BM$145,'Carga People'!AG$2,0))</f>
        <v>0</v>
      </c>
      <c r="AH221" s="140">
        <f>IF(ISERROR(VLOOKUP($C221,'LINHA 4'!$C$6:$BM$75,'Carga People'!AH$2,0)),0,VLOOKUP($C221,'LINHA 4'!$C$6:$BM$75,'Carga People'!AH$2,0))+IF(ISERROR(VLOOKUP($C221,'LINHA 5'!$C$6:$BM$145,'Carga People'!AH$2,0)),0,VLOOKUP($C221,'LINHA 5'!$C$6:$BM$145,'Carga People'!AH$2,0))</f>
        <v>0</v>
      </c>
      <c r="AI221" s="140">
        <f>IF(ISERROR(VLOOKUP($C221,'LINHA 4'!$C$6:$BM$75,'Carga People'!AI$2,0)),0,VLOOKUP($C221,'LINHA 4'!$C$6:$BM$75,'Carga People'!AI$2,0))+IF(ISERROR(VLOOKUP($C221,'LINHA 5'!$C$6:$BM$145,'Carga People'!AI$2,0)),0,VLOOKUP($C221,'LINHA 5'!$C$6:$BM$145,'Carga People'!AI$2,0))</f>
        <v>0</v>
      </c>
      <c r="AJ221" s="140">
        <f>IF(ISERROR(VLOOKUP($C221,'LINHA 4'!$C$6:$BM$75,'Carga People'!AJ$2,0)),0,VLOOKUP($C221,'LINHA 4'!$C$6:$BM$75,'Carga People'!AJ$2,0))+IF(ISERROR(VLOOKUP($C221,'LINHA 5'!$C$6:$BM$145,'Carga People'!AJ$2,0)),0,VLOOKUP($C221,'LINHA 5'!$C$6:$BM$145,'Carga People'!AJ$2,0))</f>
        <v>0</v>
      </c>
      <c r="AK221" s="140">
        <f>IF(ISERROR(VLOOKUP($C221,'LINHA 4'!$C$6:$BM$75,'Carga People'!AK$2,0)),0,VLOOKUP($C221,'LINHA 4'!$C$6:$BM$75,'Carga People'!AK$2,0))+IF(ISERROR(VLOOKUP($C221,'LINHA 5'!$C$6:$BM$145,'Carga People'!AK$2,0)),0,VLOOKUP($C221,'LINHA 5'!$C$6:$BM$145,'Carga People'!AK$2,0))</f>
        <v>0</v>
      </c>
      <c r="AL221" s="140">
        <f>IF(ISERROR(VLOOKUP($C221,'LINHA 4'!$C$6:$BM$75,'Carga People'!AL$2,0)),0,VLOOKUP($C221,'LINHA 4'!$C$6:$BM$75,'Carga People'!AL$2,0))+IF(ISERROR(VLOOKUP($C221,'LINHA 5'!$C$6:$BM$145,'Carga People'!AL$2,0)),0,VLOOKUP($C221,'LINHA 5'!$C$6:$BM$145,'Carga People'!AL$2,0))</f>
        <v>0</v>
      </c>
      <c r="AM221" s="140">
        <f>IF(ISERROR(VLOOKUP($C221,'LINHA 4'!$C$6:$BM$75,'Carga People'!AM$2,0)),0,VLOOKUP($C221,'LINHA 4'!$C$6:$BM$75,'Carga People'!AM$2,0))+IF(ISERROR(VLOOKUP($C221,'LINHA 5'!$C$6:$BM$145,'Carga People'!AM$2,0)),0,VLOOKUP($C221,'LINHA 5'!$C$6:$BM$145,'Carga People'!AM$2,0))</f>
        <v>0</v>
      </c>
      <c r="AN221" s="140">
        <f>IF(ISERROR(VLOOKUP($C221,'LINHA 4'!$C$6:$BM$75,'Carga People'!AN$2,0)),0,VLOOKUP($C221,'LINHA 4'!$C$6:$BM$75,'Carga People'!AN$2,0))+IF(ISERROR(VLOOKUP($C221,'LINHA 5'!$C$6:$BM$145,'Carga People'!AN$2,0)),0,VLOOKUP($C221,'LINHA 5'!$C$6:$BM$145,'Carga People'!AN$2,0))</f>
        <v>0</v>
      </c>
      <c r="AO221" s="574">
        <f>IF(ISERROR(VLOOKUP($C221,'LINHA 4'!$C$6:$BM$75,'Carga People'!AO$2,0)),0,VLOOKUP($C221,'LINHA 4'!$C$6:$BM$75,'Carga People'!AO$2,0))+IF(ISERROR(VLOOKUP($C221,'LINHA 5'!$C$6:$BM$145,'Carga People'!AO$2,0)),0,VLOOKUP($C221,'LINHA 5'!$C$6:$BM$145,'Carga People'!AO$2,0))</f>
        <v>0</v>
      </c>
      <c r="AP221" s="574">
        <f>IF(ISERROR(VLOOKUP($C221,'LINHA 4'!$C$6:$BM$75,'Carga People'!AP$2,0)),0,VLOOKUP($C221,'LINHA 4'!$C$6:$BM$75,'Carga People'!AP$2,0))+IF(ISERROR(VLOOKUP($C221,'LINHA 5'!$C$6:$BM$145,'Carga People'!AP$2,0)),0,VLOOKUP($C221,'LINHA 5'!$C$6:$BM$145,'Carga People'!AP$2,0))</f>
        <v>0</v>
      </c>
      <c r="AQ221" s="574">
        <f>IF(ISERROR(VLOOKUP($C221,'LINHA 4'!$C$6:$BM$75,'Carga People'!AQ$2,0)),0,VLOOKUP($C221,'LINHA 4'!$C$6:$BM$75,'Carga People'!AQ$2,0))+IF(ISERROR(VLOOKUP($C221,'LINHA 5'!$C$6:$BM$145,'Carga People'!AQ$2,0)),0,VLOOKUP($C221,'LINHA 5'!$C$6:$BM$145,'Carga People'!AQ$2,0))</f>
        <v>0</v>
      </c>
      <c r="AR221" s="574">
        <f>IF(ISERROR(VLOOKUP($C221,'LINHA 4'!$C$6:$BM$75,'Carga People'!AR$2,0)),0,VLOOKUP($C221,'LINHA 4'!$C$6:$BM$75,'Carga People'!AR$2,0))+IF(ISERROR(VLOOKUP($C221,'LINHA 5'!$C$6:$BM$145,'Carga People'!AR$2,0)),0,VLOOKUP($C221,'LINHA 5'!$C$6:$BM$145,'Carga People'!AR$2,0))</f>
        <v>0</v>
      </c>
      <c r="AS221" s="574">
        <f>IF(ISERROR(VLOOKUP($C221,'LINHA 4'!$C$6:$BM$75,'Carga People'!AS$2,0)),0,VLOOKUP($C221,'LINHA 4'!$C$6:$BM$75,'Carga People'!AS$2,0))+IF(ISERROR(VLOOKUP($C221,'LINHA 5'!$C$6:$BM$145,'Carga People'!AS$2,0)),0,VLOOKUP($C221,'LINHA 5'!$C$6:$BM$145,'Carga People'!AS$2,0))</f>
        <v>0</v>
      </c>
      <c r="AT221" s="574">
        <f t="array" ref="AT221">IF(ISERROR(VLOOKUP($C221,'LINHA 4'!$C$6:$BM$52,'Carga People'!AT$2,0)),0,VLOOKUP($C221,'LINHA 4'!$C$6:$BM$52,'Carga People'!AT$2,0))</f>
        <v>0</v>
      </c>
      <c r="AU221" s="367">
        <f t="shared" si="26"/>
        <v>0</v>
      </c>
      <c r="AV221" s="780" t="str">
        <f t="shared" si="25"/>
        <v/>
      </c>
      <c r="AW221" s="90">
        <f>IF(D221="","",VLOOKUP(D221,MI_ME!$D$5:$AQ$336,39,0))</f>
        <v>0</v>
      </c>
      <c r="AX221" s="660"/>
    </row>
    <row r="222" spans="1:50" ht="18" hidden="1" customHeight="1" x14ac:dyDescent="0.3">
      <c r="A222" s="1792"/>
      <c r="B222" s="342" t="s">
        <v>110</v>
      </c>
      <c r="C222" s="342" t="s">
        <v>509</v>
      </c>
      <c r="D222" s="153" t="s">
        <v>508</v>
      </c>
      <c r="E222" s="1459" t="s">
        <v>862</v>
      </c>
      <c r="F222" s="342" t="s">
        <v>47</v>
      </c>
      <c r="G222" s="136"/>
      <c r="H222" s="137"/>
      <c r="I222" s="138"/>
      <c r="J222" s="139">
        <f>IF(ISERROR(VLOOKUP($C222,'LINHA 4'!$C$6:$BM$75,'Carga People'!J$2,0)),0,VLOOKUP($C222,'LINHA 4'!$C$6:$BM$75,'Carga People'!J$2,0))+IF(ISERROR(VLOOKUP($C222,'LINHA 5'!$C$6:$BM$145,'Carga People'!J$2,0)),0,VLOOKUP($C222,'LINHA 5'!$C$6:$BM$145,'Carga People'!J$2,0))</f>
        <v>0</v>
      </c>
      <c r="K222" s="140">
        <f>IF(ISERROR(VLOOKUP($C222,'LINHA 4'!$C$6:$BM$75,'Carga People'!K$2,0)),0,VLOOKUP($C222,'LINHA 4'!$C$6:$BM$75,'Carga People'!K$2,0))+IF(ISERROR(VLOOKUP($C222,'LINHA 5'!$C$6:$BM$145,'Carga People'!K$2,0)),0,VLOOKUP($C222,'LINHA 5'!$C$6:$BM$145,'Carga People'!K$2,0))</f>
        <v>0</v>
      </c>
      <c r="L222" s="140">
        <f>IF(ISERROR(VLOOKUP($C222,'LINHA 4'!$C$6:$BM$75,'Carga People'!L$2,0)),0,VLOOKUP($C222,'LINHA 4'!$C$6:$BM$75,'Carga People'!L$2,0))+IF(ISERROR(VLOOKUP($C222,'LINHA 5'!$C$6:$BM$145,'Carga People'!L$2,0)),0,VLOOKUP($C222,'LINHA 5'!$C$6:$BM$145,'Carga People'!L$2,0))</f>
        <v>0</v>
      </c>
      <c r="M222" s="140">
        <f>IF(ISERROR(VLOOKUP($C222,'LINHA 4'!$C$6:$BM$75,'Carga People'!M$2,0)),0,VLOOKUP($C222,'LINHA 4'!$C$6:$BM$75,'Carga People'!M$2,0))+IF(ISERROR(VLOOKUP($C222,'LINHA 5'!$C$6:$BM$145,'Carga People'!M$2,0)),0,VLOOKUP($C222,'LINHA 5'!$C$6:$BM$145,'Carga People'!M$2,0))</f>
        <v>0</v>
      </c>
      <c r="N222" s="140">
        <f>IF(ISERROR(VLOOKUP($C222,'LINHA 4'!$C$6:$BM$75,'Carga People'!N$2,0)),0,VLOOKUP($C222,'LINHA 4'!$C$6:$BM$75,'Carga People'!N$2,0))+IF(ISERROR(VLOOKUP($C222,'LINHA 5'!$C$6:$BM$145,'Carga People'!N$2,0)),0,VLOOKUP($C222,'LINHA 5'!$C$6:$BM$145,'Carga People'!N$2,0))</f>
        <v>0</v>
      </c>
      <c r="O222" s="140">
        <f>IF(ISERROR(VLOOKUP($C222,'LINHA 4'!$C$6:$BM$75,'Carga People'!O$2,0)),0,VLOOKUP($C222,'LINHA 4'!$C$6:$BM$75,'Carga People'!O$2,0))+IF(ISERROR(VLOOKUP($C222,'LINHA 5'!$C$6:$BM$145,'Carga People'!O$2,0)),0,VLOOKUP($C222,'LINHA 5'!$C$6:$BM$145,'Carga People'!O$2,0))</f>
        <v>0</v>
      </c>
      <c r="P222" s="140">
        <f>IF(ISERROR(VLOOKUP($C222,'LINHA 4'!$C$6:$BM$75,'Carga People'!P$2,0)),0,VLOOKUP($C222,'LINHA 4'!$C$6:$BM$75,'Carga People'!P$2,0))+IF(ISERROR(VLOOKUP($C222,'LINHA 5'!$C$6:$BM$145,'Carga People'!P$2,0)),0,VLOOKUP($C222,'LINHA 5'!$C$6:$BM$145,'Carga People'!P$2,0))</f>
        <v>0</v>
      </c>
      <c r="Q222" s="140">
        <f>IF(ISERROR(VLOOKUP($C222,'LINHA 4'!$C$6:$BM$75,'Carga People'!Q$2,0)),0,VLOOKUP($C222,'LINHA 4'!$C$6:$BM$75,'Carga People'!Q$2,0))+IF(ISERROR(VLOOKUP($C222,'LINHA 5'!$C$6:$BM$145,'Carga People'!Q$2,0)),0,VLOOKUP($C222,'LINHA 5'!$C$6:$BM$145,'Carga People'!Q$2,0))</f>
        <v>0</v>
      </c>
      <c r="R222" s="140">
        <f>IF(ISERROR(VLOOKUP($C222,'LINHA 4'!$C$6:$BM$75,'Carga People'!R$2,0)),0,VLOOKUP($C222,'LINHA 4'!$C$6:$BM$75,'Carga People'!R$2,0))+IF(ISERROR(VLOOKUP($C222,'LINHA 5'!$C$6:$BM$145,'Carga People'!R$2,0)),0,VLOOKUP($C222,'LINHA 5'!$C$6:$BM$145,'Carga People'!R$2,0))</f>
        <v>0</v>
      </c>
      <c r="S222" s="140">
        <f>IF(ISERROR(VLOOKUP($C222,'LINHA 4'!$C$6:$BM$75,'Carga People'!S$2,0)),0,VLOOKUP($C222,'LINHA 4'!$C$6:$BM$75,'Carga People'!S$2,0))+IF(ISERROR(VLOOKUP($C222,'LINHA 5'!$C$6:$BM$145,'Carga People'!S$2,0)),0,VLOOKUP($C222,'LINHA 5'!$C$6:$BM$145,'Carga People'!S$2,0))</f>
        <v>0</v>
      </c>
      <c r="T222" s="140">
        <f>IF(ISERROR(VLOOKUP($C222,'LINHA 4'!$C$6:$BM$75,'Carga People'!T$2,0)),0,VLOOKUP($C222,'LINHA 4'!$C$6:$BM$75,'Carga People'!T$2,0))+IF(ISERROR(VLOOKUP($C222,'LINHA 5'!$C$6:$BM$145,'Carga People'!T$2,0)),0,VLOOKUP($C222,'LINHA 5'!$C$6:$BM$145,'Carga People'!T$2,0))</f>
        <v>0</v>
      </c>
      <c r="U222" s="140">
        <f>IF(ISERROR(VLOOKUP($C222,'LINHA 4'!$C$6:$BM$75,'Carga People'!U$2,0)),0,VLOOKUP($C222,'LINHA 4'!$C$6:$BM$75,'Carga People'!U$2,0))+IF(ISERROR(VLOOKUP($C222,'LINHA 5'!$C$6:$BM$145,'Carga People'!U$2,0)),0,VLOOKUP($C222,'LINHA 5'!$C$6:$BM$145,'Carga People'!U$2,0))</f>
        <v>0</v>
      </c>
      <c r="V222" s="140">
        <f>IF(ISERROR(VLOOKUP($C222,'LINHA 4'!$C$6:$BM$75,'Carga People'!V$2,0)),0,VLOOKUP($C222,'LINHA 4'!$C$6:$BM$75,'Carga People'!V$2,0))+IF(ISERROR(VLOOKUP($C222,'LINHA 5'!$C$6:$BM$145,'Carga People'!V$2,0)),0,VLOOKUP($C222,'LINHA 5'!$C$6:$BM$145,'Carga People'!V$2,0))</f>
        <v>0</v>
      </c>
      <c r="W222" s="140">
        <f>IF(ISERROR(VLOOKUP($C222,'LINHA 4'!$C$6:$BM$75,'Carga People'!W$2,0)),0,VLOOKUP($C222,'LINHA 4'!$C$6:$BM$75,'Carga People'!W$2,0))+IF(ISERROR(VLOOKUP($C222,'LINHA 5'!$C$6:$BM$145,'Carga People'!W$2,0)),0,VLOOKUP($C222,'LINHA 5'!$C$6:$BM$145,'Carga People'!W$2,0))</f>
        <v>0</v>
      </c>
      <c r="X222" s="140">
        <f>IF(ISERROR(VLOOKUP($C222,'LINHA 4'!$C$6:$BM$75,'Carga People'!X$2,0)),0,VLOOKUP($C222,'LINHA 4'!$C$6:$BM$75,'Carga People'!X$2,0))+IF(ISERROR(VLOOKUP($C222,'LINHA 5'!$C$6:$BM$145,'Carga People'!X$2,0)),0,VLOOKUP($C222,'LINHA 5'!$C$6:$BM$145,'Carga People'!X$2,0))</f>
        <v>0</v>
      </c>
      <c r="Y222" s="140">
        <f>IF(ISERROR(VLOOKUP($C222,'LINHA 4'!$C$6:$BM$75,'Carga People'!Y$2,0)),0,VLOOKUP($C222,'LINHA 4'!$C$6:$BM$75,'Carga People'!Y$2,0))+IF(ISERROR(VLOOKUP($C222,'LINHA 5'!$C$6:$BM$145,'Carga People'!Y$2,0)),0,VLOOKUP($C222,'LINHA 5'!$C$6:$BM$145,'Carga People'!Y$2,0))</f>
        <v>0</v>
      </c>
      <c r="Z222" s="140">
        <f>IF(ISERROR(VLOOKUP($C222,'LINHA 4'!$C$6:$BM$75,'Carga People'!Z$2,0)),0,VLOOKUP($C222,'LINHA 4'!$C$6:$BM$75,'Carga People'!Z$2,0))+IF(ISERROR(VLOOKUP($C222,'LINHA 5'!$C$6:$BM$145,'Carga People'!Z$2,0)),0,VLOOKUP($C222,'LINHA 5'!$C$6:$BM$145,'Carga People'!Z$2,0))</f>
        <v>0</v>
      </c>
      <c r="AA222" s="140">
        <f>IF(ISERROR(VLOOKUP($C222,'LINHA 4'!$C$6:$BM$75,'Carga People'!AA$2,0)),0,VLOOKUP($C222,'LINHA 4'!$C$6:$BM$75,'Carga People'!AA$2,0))+IF(ISERROR(VLOOKUP($C222,'LINHA 5'!$C$6:$BM$145,'Carga People'!AA$2,0)),0,VLOOKUP($C222,'LINHA 5'!$C$6:$BM$145,'Carga People'!AA$2,0))</f>
        <v>0</v>
      </c>
      <c r="AB222" s="140">
        <f>IF(ISERROR(VLOOKUP($C222,'LINHA 4'!$C$6:$BM$75,'Carga People'!AB$2,0)),0,VLOOKUP($C222,'LINHA 4'!$C$6:$BM$75,'Carga People'!AB$2,0))+IF(ISERROR(VLOOKUP($C222,'LINHA 5'!$C$6:$BM$145,'Carga People'!AB$2,0)),0,VLOOKUP($C222,'LINHA 5'!$C$6:$BM$145,'Carga People'!AB$2,0))</f>
        <v>0</v>
      </c>
      <c r="AC222" s="140">
        <f>IF(ISERROR(VLOOKUP($C222,'LINHA 4'!$C$6:$BM$75,'Carga People'!AC$2,0)),0,VLOOKUP($C222,'LINHA 4'!$C$6:$BM$75,'Carga People'!AC$2,0))+IF(ISERROR(VLOOKUP($C222,'LINHA 5'!$C$6:$BM$145,'Carga People'!AC$2,0)),0,VLOOKUP($C222,'LINHA 5'!$C$6:$BM$145,'Carga People'!AC$2,0))</f>
        <v>0</v>
      </c>
      <c r="AD222" s="140">
        <f>IF(ISERROR(VLOOKUP($C222,'LINHA 4'!$C$6:$BM$75,'Carga People'!AD$2,0)),0,VLOOKUP($C222,'LINHA 4'!$C$6:$BM$75,'Carga People'!AD$2,0))+IF(ISERROR(VLOOKUP($C222,'LINHA 5'!$C$6:$BM$145,'Carga People'!AD$2,0)),0,VLOOKUP($C222,'LINHA 5'!$C$6:$BM$145,'Carga People'!AD$2,0))</f>
        <v>0</v>
      </c>
      <c r="AE222" s="140">
        <f>IF(ISERROR(VLOOKUP($C222,'LINHA 4'!$C$6:$BM$75,'Carga People'!AE$2,0)),0,VLOOKUP($C222,'LINHA 4'!$C$6:$BM$75,'Carga People'!AE$2,0))+IF(ISERROR(VLOOKUP($C222,'LINHA 5'!$C$6:$BM$145,'Carga People'!AE$2,0)),0,VLOOKUP($C222,'LINHA 5'!$C$6:$BM$145,'Carga People'!AE$2,0))</f>
        <v>0</v>
      </c>
      <c r="AF222" s="140">
        <f>IF(ISERROR(VLOOKUP($C222,'LINHA 4'!$C$6:$BM$75,'Carga People'!AF$2,0)),0,VLOOKUP($C222,'LINHA 4'!$C$6:$BM$75,'Carga People'!AF$2,0))+IF(ISERROR(VLOOKUP($C222,'LINHA 5'!$C$6:$BM$145,'Carga People'!AF$2,0)),0,VLOOKUP($C222,'LINHA 5'!$C$6:$BM$145,'Carga People'!AF$2,0))</f>
        <v>0</v>
      </c>
      <c r="AG222" s="140">
        <f>IF(ISERROR(VLOOKUP($C222,'LINHA 4'!$C$6:$BM$75,'Carga People'!AG$2,0)),0,VLOOKUP($C222,'LINHA 4'!$C$6:$BM$75,'Carga People'!AG$2,0))+IF(ISERROR(VLOOKUP($C222,'LINHA 5'!$C$6:$BM$145,'Carga People'!AG$2,0)),0,VLOOKUP($C222,'LINHA 5'!$C$6:$BM$145,'Carga People'!AG$2,0))</f>
        <v>0</v>
      </c>
      <c r="AH222" s="140">
        <f>IF(ISERROR(VLOOKUP($C222,'LINHA 4'!$C$6:$BM$75,'Carga People'!AH$2,0)),0,VLOOKUP($C222,'LINHA 4'!$C$6:$BM$75,'Carga People'!AH$2,0))+IF(ISERROR(VLOOKUP($C222,'LINHA 5'!$C$6:$BM$145,'Carga People'!AH$2,0)),0,VLOOKUP($C222,'LINHA 5'!$C$6:$BM$145,'Carga People'!AH$2,0))</f>
        <v>0</v>
      </c>
      <c r="AI222" s="140">
        <f>IF(ISERROR(VLOOKUP($C222,'LINHA 4'!$C$6:$BM$75,'Carga People'!AI$2,0)),0,VLOOKUP($C222,'LINHA 4'!$C$6:$BM$75,'Carga People'!AI$2,0))+IF(ISERROR(VLOOKUP($C222,'LINHA 5'!$C$6:$BM$145,'Carga People'!AI$2,0)),0,VLOOKUP($C222,'LINHA 5'!$C$6:$BM$145,'Carga People'!AI$2,0))</f>
        <v>0</v>
      </c>
      <c r="AJ222" s="140">
        <f>IF(ISERROR(VLOOKUP($C222,'LINHA 4'!$C$6:$BM$75,'Carga People'!AJ$2,0)),0,VLOOKUP($C222,'LINHA 4'!$C$6:$BM$75,'Carga People'!AJ$2,0))+IF(ISERROR(VLOOKUP($C222,'LINHA 5'!$C$6:$BM$145,'Carga People'!AJ$2,0)),0,VLOOKUP($C222,'LINHA 5'!$C$6:$BM$145,'Carga People'!AJ$2,0))</f>
        <v>0</v>
      </c>
      <c r="AK222" s="140">
        <f>IF(ISERROR(VLOOKUP($C222,'LINHA 4'!$C$6:$BM$75,'Carga People'!AK$2,0)),0,VLOOKUP($C222,'LINHA 4'!$C$6:$BM$75,'Carga People'!AK$2,0))+IF(ISERROR(VLOOKUP($C222,'LINHA 5'!$C$6:$BM$145,'Carga People'!AK$2,0)),0,VLOOKUP($C222,'LINHA 5'!$C$6:$BM$145,'Carga People'!AK$2,0))</f>
        <v>0</v>
      </c>
      <c r="AL222" s="140">
        <f>IF(ISERROR(VLOOKUP($C222,'LINHA 4'!$C$6:$BM$75,'Carga People'!AL$2,0)),0,VLOOKUP($C222,'LINHA 4'!$C$6:$BM$75,'Carga People'!AL$2,0))+IF(ISERROR(VLOOKUP($C222,'LINHA 5'!$C$6:$BM$145,'Carga People'!AL$2,0)),0,VLOOKUP($C222,'LINHA 5'!$C$6:$BM$145,'Carga People'!AL$2,0))</f>
        <v>0</v>
      </c>
      <c r="AM222" s="140">
        <f>IF(ISERROR(VLOOKUP($C222,'LINHA 4'!$C$6:$BM$75,'Carga People'!AM$2,0)),0,VLOOKUP($C222,'LINHA 4'!$C$6:$BM$75,'Carga People'!AM$2,0))+IF(ISERROR(VLOOKUP($C222,'LINHA 5'!$C$6:$BM$145,'Carga People'!AM$2,0)),0,VLOOKUP($C222,'LINHA 5'!$C$6:$BM$145,'Carga People'!AM$2,0))</f>
        <v>0</v>
      </c>
      <c r="AN222" s="140">
        <f>IF(ISERROR(VLOOKUP($C222,'LINHA 4'!$C$6:$BM$75,'Carga People'!AN$2,0)),0,VLOOKUP($C222,'LINHA 4'!$C$6:$BM$75,'Carga People'!AN$2,0))+IF(ISERROR(VLOOKUP($C222,'LINHA 5'!$C$6:$BM$145,'Carga People'!AN$2,0)),0,VLOOKUP($C222,'LINHA 5'!$C$6:$BM$145,'Carga People'!AN$2,0))</f>
        <v>0</v>
      </c>
      <c r="AO222" s="140">
        <f>IF(ISERROR(VLOOKUP($C222,'LINHA 4'!$C$6:$BM$75,'Carga People'!AO$2,0)),0,VLOOKUP($C222,'LINHA 4'!$C$6:$BM$75,'Carga People'!AO$2,0))+IF(ISERROR(VLOOKUP($C222,'LINHA 5'!$C$6:$BM$145,'Carga People'!AO$2,0)),0,VLOOKUP($C222,'LINHA 5'!$C$6:$BM$145,'Carga People'!AO$2,0))</f>
        <v>0</v>
      </c>
      <c r="AP222" s="140">
        <f>IF(ISERROR(VLOOKUP($C222,'LINHA 4'!$C$6:$BM$75,'Carga People'!AP$2,0)),0,VLOOKUP($C222,'LINHA 4'!$C$6:$BM$75,'Carga People'!AP$2,0))+IF(ISERROR(VLOOKUP($C222,'LINHA 5'!$C$6:$BM$145,'Carga People'!AP$2,0)),0,VLOOKUP($C222,'LINHA 5'!$C$6:$BM$145,'Carga People'!AP$2,0))</f>
        <v>0</v>
      </c>
      <c r="AQ222" s="140">
        <f>IF(ISERROR(VLOOKUP($C222,'LINHA 4'!$C$6:$BM$75,'Carga People'!AQ$2,0)),0,VLOOKUP($C222,'LINHA 4'!$C$6:$BM$75,'Carga People'!AQ$2,0))+IF(ISERROR(VLOOKUP($C222,'LINHA 5'!$C$6:$BM$145,'Carga People'!AQ$2,0)),0,VLOOKUP($C222,'LINHA 5'!$C$6:$BM$145,'Carga People'!AQ$2,0))</f>
        <v>0</v>
      </c>
      <c r="AR222" s="140">
        <f>IF(ISERROR(VLOOKUP($C222,'LINHA 4'!$C$6:$BM$75,'Carga People'!AR$2,0)),0,VLOOKUP($C222,'LINHA 4'!$C$6:$BM$75,'Carga People'!AR$2,0))+IF(ISERROR(VLOOKUP($C222,'LINHA 5'!$C$6:$BM$145,'Carga People'!AR$2,0)),0,VLOOKUP($C222,'LINHA 5'!$C$6:$BM$145,'Carga People'!AR$2,0))</f>
        <v>0</v>
      </c>
      <c r="AS222" s="140">
        <f>IF(ISERROR(VLOOKUP($C222,'LINHA 4'!$C$6:$BM$75,'Carga People'!AS$2,0)),0,VLOOKUP($C222,'LINHA 4'!$C$6:$BM$75,'Carga People'!AS$2,0))+IF(ISERROR(VLOOKUP($C222,'LINHA 5'!$C$6:$BM$145,'Carga People'!AS$2,0)),0,VLOOKUP($C222,'LINHA 5'!$C$6:$BM$145,'Carga People'!AS$2,0))</f>
        <v>0</v>
      </c>
      <c r="AT222" s="140">
        <f t="array" ref="AT222">IF(ISERROR(VLOOKUP($C222,'LINHA 4'!$C$6:$BM$52,'Carga People'!AT$2,0)),0,VLOOKUP($C222,'LINHA 4'!$C$6:$BM$52,'Carga People'!AT$2,0))</f>
        <v>0</v>
      </c>
      <c r="AU222" s="367">
        <f t="shared" si="26"/>
        <v>0</v>
      </c>
      <c r="AV222" s="780" t="str">
        <f t="shared" si="25"/>
        <v/>
      </c>
      <c r="AW222" s="90" t="e">
        <f>IF(D222="","",VLOOKUP(D222,MI_ME!$D$5:$AQ$336,39,0))</f>
        <v>#N/A</v>
      </c>
      <c r="AX222" s="660"/>
    </row>
    <row r="223" spans="1:50" ht="18" hidden="1" customHeight="1" x14ac:dyDescent="0.3">
      <c r="A223" s="1792"/>
      <c r="B223" s="28" t="s">
        <v>347</v>
      </c>
      <c r="C223" s="28" t="s">
        <v>525</v>
      </c>
      <c r="D223" s="771" t="s">
        <v>511</v>
      </c>
      <c r="E223" s="1459" t="s">
        <v>983</v>
      </c>
      <c r="F223" s="28" t="s">
        <v>47</v>
      </c>
      <c r="G223" s="136"/>
      <c r="H223" s="137"/>
      <c r="I223" s="138"/>
      <c r="J223" s="139">
        <f>IF(ISERROR(VLOOKUP($C223,'LINHA 4'!$C$6:$BM$75,'Carga People'!J$2,0)),0,VLOOKUP($C223,'LINHA 4'!$C$6:$BM$75,'Carga People'!J$2,0))+IF(ISERROR(VLOOKUP($C223,'LINHA 5'!$C$6:$BM$145,'Carga People'!J$2,0)),0,VLOOKUP($C223,'LINHA 5'!$C$6:$BM$145,'Carga People'!J$2,0))</f>
        <v>0</v>
      </c>
      <c r="K223" s="140">
        <f>IF(ISERROR(VLOOKUP($C223,'LINHA 4'!$C$6:$BM$75,'Carga People'!K$2,0)),0,VLOOKUP($C223,'LINHA 4'!$C$6:$BM$75,'Carga People'!K$2,0))+IF(ISERROR(VLOOKUP($C223,'LINHA 5'!$C$6:$BM$145,'Carga People'!K$2,0)),0,VLOOKUP($C223,'LINHA 5'!$C$6:$BM$145,'Carga People'!K$2,0))</f>
        <v>0</v>
      </c>
      <c r="L223" s="140">
        <f>IF(ISERROR(VLOOKUP($C223,'LINHA 4'!$C$6:$BM$75,'Carga People'!L$2,0)),0,VLOOKUP($C223,'LINHA 4'!$C$6:$BM$75,'Carga People'!L$2,0))+IF(ISERROR(VLOOKUP($C223,'LINHA 5'!$C$6:$BM$145,'Carga People'!L$2,0)),0,VLOOKUP($C223,'LINHA 5'!$C$6:$BM$145,'Carga People'!L$2,0))</f>
        <v>0</v>
      </c>
      <c r="M223" s="140">
        <f>IF(ISERROR(VLOOKUP($C223,'LINHA 4'!$C$6:$BM$75,'Carga People'!M$2,0)),0,VLOOKUP($C223,'LINHA 4'!$C$6:$BM$75,'Carga People'!M$2,0))+IF(ISERROR(VLOOKUP($C223,'LINHA 5'!$C$6:$BM$145,'Carga People'!M$2,0)),0,VLOOKUP($C223,'LINHA 5'!$C$6:$BM$145,'Carga People'!M$2,0))</f>
        <v>0</v>
      </c>
      <c r="N223" s="140">
        <f>IF(ISERROR(VLOOKUP($C223,'LINHA 4'!$C$6:$BM$75,'Carga People'!N$2,0)),0,VLOOKUP($C223,'LINHA 4'!$C$6:$BM$75,'Carga People'!N$2,0))+IF(ISERROR(VLOOKUP($C223,'LINHA 5'!$C$6:$BM$145,'Carga People'!N$2,0)),0,VLOOKUP($C223,'LINHA 5'!$C$6:$BM$145,'Carga People'!N$2,0))</f>
        <v>0</v>
      </c>
      <c r="O223" s="140">
        <f>IF(ISERROR(VLOOKUP($C223,'LINHA 4'!$C$6:$BM$75,'Carga People'!O$2,0)),0,VLOOKUP($C223,'LINHA 4'!$C$6:$BM$75,'Carga People'!O$2,0))+IF(ISERROR(VLOOKUP($C223,'LINHA 5'!$C$6:$BM$145,'Carga People'!O$2,0)),0,VLOOKUP($C223,'LINHA 5'!$C$6:$BM$145,'Carga People'!O$2,0))</f>
        <v>0</v>
      </c>
      <c r="P223" s="140">
        <f>IF(ISERROR(VLOOKUP($C223,'LINHA 4'!$C$6:$BM$75,'Carga People'!P$2,0)),0,VLOOKUP($C223,'LINHA 4'!$C$6:$BM$75,'Carga People'!P$2,0))+IF(ISERROR(VLOOKUP($C223,'LINHA 5'!$C$6:$BM$145,'Carga People'!P$2,0)),0,VLOOKUP($C223,'LINHA 5'!$C$6:$BM$145,'Carga People'!P$2,0))</f>
        <v>0</v>
      </c>
      <c r="Q223" s="140">
        <f>IF(ISERROR(VLOOKUP($C223,'LINHA 4'!$C$6:$BM$75,'Carga People'!Q$2,0)),0,VLOOKUP($C223,'LINHA 4'!$C$6:$BM$75,'Carga People'!Q$2,0))+IF(ISERROR(VLOOKUP($C223,'LINHA 5'!$C$6:$BM$145,'Carga People'!Q$2,0)),0,VLOOKUP($C223,'LINHA 5'!$C$6:$BM$145,'Carga People'!Q$2,0))</f>
        <v>0</v>
      </c>
      <c r="R223" s="140">
        <f>IF(ISERROR(VLOOKUP($C223,'LINHA 4'!$C$6:$BM$75,'Carga People'!R$2,0)),0,VLOOKUP($C223,'LINHA 4'!$C$6:$BM$75,'Carga People'!R$2,0))+IF(ISERROR(VLOOKUP($C223,'LINHA 5'!$C$6:$BM$145,'Carga People'!R$2,0)),0,VLOOKUP($C223,'LINHA 5'!$C$6:$BM$145,'Carga People'!R$2,0))</f>
        <v>0</v>
      </c>
      <c r="S223" s="140">
        <f>IF(ISERROR(VLOOKUP($C223,'LINHA 4'!$C$6:$BM$75,'Carga People'!S$2,0)),0,VLOOKUP($C223,'LINHA 4'!$C$6:$BM$75,'Carga People'!S$2,0))+IF(ISERROR(VLOOKUP($C223,'LINHA 5'!$C$6:$BM$145,'Carga People'!S$2,0)),0,VLOOKUP($C223,'LINHA 5'!$C$6:$BM$145,'Carga People'!S$2,0))</f>
        <v>0</v>
      </c>
      <c r="T223" s="140">
        <f>IF(ISERROR(VLOOKUP($C223,'LINHA 4'!$C$6:$BM$75,'Carga People'!T$2,0)),0,VLOOKUP($C223,'LINHA 4'!$C$6:$BM$75,'Carga People'!T$2,0))+IF(ISERROR(VLOOKUP($C223,'LINHA 5'!$C$6:$BM$145,'Carga People'!T$2,0)),0,VLOOKUP($C223,'LINHA 5'!$C$6:$BM$145,'Carga People'!T$2,0))</f>
        <v>0</v>
      </c>
      <c r="U223" s="140">
        <f>IF(ISERROR(VLOOKUP($C223,'LINHA 4'!$C$6:$BM$75,'Carga People'!U$2,0)),0,VLOOKUP($C223,'LINHA 4'!$C$6:$BM$75,'Carga People'!U$2,0))+IF(ISERROR(VLOOKUP($C223,'LINHA 5'!$C$6:$BM$145,'Carga People'!U$2,0)),0,VLOOKUP($C223,'LINHA 5'!$C$6:$BM$145,'Carga People'!U$2,0))</f>
        <v>0</v>
      </c>
      <c r="V223" s="140">
        <f>IF(ISERROR(VLOOKUP($C223,'LINHA 4'!$C$6:$BM$75,'Carga People'!V$2,0)),0,VLOOKUP($C223,'LINHA 4'!$C$6:$BM$75,'Carga People'!V$2,0))+IF(ISERROR(VLOOKUP($C223,'LINHA 5'!$C$6:$BM$145,'Carga People'!V$2,0)),0,VLOOKUP($C223,'LINHA 5'!$C$6:$BM$145,'Carga People'!V$2,0))</f>
        <v>0</v>
      </c>
      <c r="W223" s="140">
        <f>IF(ISERROR(VLOOKUP($C223,'LINHA 4'!$C$6:$BM$75,'Carga People'!W$2,0)),0,VLOOKUP($C223,'LINHA 4'!$C$6:$BM$75,'Carga People'!W$2,0))+IF(ISERROR(VLOOKUP($C223,'LINHA 5'!$C$6:$BM$145,'Carga People'!W$2,0)),0,VLOOKUP($C223,'LINHA 5'!$C$6:$BM$145,'Carga People'!W$2,0))</f>
        <v>0</v>
      </c>
      <c r="X223" s="140">
        <f>IF(ISERROR(VLOOKUP($C223,'LINHA 4'!$C$6:$BM$75,'Carga People'!X$2,0)),0,VLOOKUP($C223,'LINHA 4'!$C$6:$BM$75,'Carga People'!X$2,0))+IF(ISERROR(VLOOKUP($C223,'LINHA 5'!$C$6:$BM$145,'Carga People'!X$2,0)),0,VLOOKUP($C223,'LINHA 5'!$C$6:$BM$145,'Carga People'!X$2,0))</f>
        <v>0</v>
      </c>
      <c r="Y223" s="140">
        <f>IF(ISERROR(VLOOKUP($C223,'LINHA 4'!$C$6:$BM$75,'Carga People'!Y$2,0)),0,VLOOKUP($C223,'LINHA 4'!$C$6:$BM$75,'Carga People'!Y$2,0))+IF(ISERROR(VLOOKUP($C223,'LINHA 5'!$C$6:$BM$145,'Carga People'!Y$2,0)),0,VLOOKUP($C223,'LINHA 5'!$C$6:$BM$145,'Carga People'!Y$2,0))</f>
        <v>0</v>
      </c>
      <c r="Z223" s="140">
        <f>IF(ISERROR(VLOOKUP($C223,'LINHA 4'!$C$6:$BM$75,'Carga People'!Z$2,0)),0,VLOOKUP($C223,'LINHA 4'!$C$6:$BM$75,'Carga People'!Z$2,0))+IF(ISERROR(VLOOKUP($C223,'LINHA 5'!$C$6:$BM$145,'Carga People'!Z$2,0)),0,VLOOKUP($C223,'LINHA 5'!$C$6:$BM$145,'Carga People'!Z$2,0))</f>
        <v>0</v>
      </c>
      <c r="AA223" s="140">
        <f>IF(ISERROR(VLOOKUP($C223,'LINHA 4'!$C$6:$BM$75,'Carga People'!AA$2,0)),0,VLOOKUP($C223,'LINHA 4'!$C$6:$BM$75,'Carga People'!AA$2,0))+IF(ISERROR(VLOOKUP($C223,'LINHA 5'!$C$6:$BM$145,'Carga People'!AA$2,0)),0,VLOOKUP($C223,'LINHA 5'!$C$6:$BM$145,'Carga People'!AA$2,0))</f>
        <v>0</v>
      </c>
      <c r="AB223" s="140">
        <f>IF(ISERROR(VLOOKUP($C223,'LINHA 4'!$C$6:$BM$75,'Carga People'!AB$2,0)),0,VLOOKUP($C223,'LINHA 4'!$C$6:$BM$75,'Carga People'!AB$2,0))+IF(ISERROR(VLOOKUP($C223,'LINHA 5'!$C$6:$BM$145,'Carga People'!AB$2,0)),0,VLOOKUP($C223,'LINHA 5'!$C$6:$BM$145,'Carga People'!AB$2,0))</f>
        <v>0</v>
      </c>
      <c r="AC223" s="140">
        <f>IF(ISERROR(VLOOKUP($C223,'LINHA 4'!$C$6:$BM$75,'Carga People'!AC$2,0)),0,VLOOKUP($C223,'LINHA 4'!$C$6:$BM$75,'Carga People'!AC$2,0))+IF(ISERROR(VLOOKUP($C223,'LINHA 5'!$C$6:$BM$145,'Carga People'!AC$2,0)),0,VLOOKUP($C223,'LINHA 5'!$C$6:$BM$145,'Carga People'!AC$2,0))</f>
        <v>0</v>
      </c>
      <c r="AD223" s="140">
        <f>IF(ISERROR(VLOOKUP($C223,'LINHA 4'!$C$6:$BM$75,'Carga People'!AD$2,0)),0,VLOOKUP($C223,'LINHA 4'!$C$6:$BM$75,'Carga People'!AD$2,0))+IF(ISERROR(VLOOKUP($C223,'LINHA 5'!$C$6:$BM$145,'Carga People'!AD$2,0)),0,VLOOKUP($C223,'LINHA 5'!$C$6:$BM$145,'Carga People'!AD$2,0))</f>
        <v>0</v>
      </c>
      <c r="AE223" s="140">
        <f>IF(ISERROR(VLOOKUP($C223,'LINHA 4'!$C$6:$BM$75,'Carga People'!AE$2,0)),0,VLOOKUP($C223,'LINHA 4'!$C$6:$BM$75,'Carga People'!AE$2,0))+IF(ISERROR(VLOOKUP($C223,'LINHA 5'!$C$6:$BM$145,'Carga People'!AE$2,0)),0,VLOOKUP($C223,'LINHA 5'!$C$6:$BM$145,'Carga People'!AE$2,0))</f>
        <v>0</v>
      </c>
      <c r="AF223" s="140">
        <f>IF(ISERROR(VLOOKUP($C223,'LINHA 4'!$C$6:$BM$75,'Carga People'!AF$2,0)),0,VLOOKUP($C223,'LINHA 4'!$C$6:$BM$75,'Carga People'!AF$2,0))+IF(ISERROR(VLOOKUP($C223,'LINHA 5'!$C$6:$BM$145,'Carga People'!AF$2,0)),0,VLOOKUP($C223,'LINHA 5'!$C$6:$BM$145,'Carga People'!AF$2,0))</f>
        <v>0</v>
      </c>
      <c r="AG223" s="140">
        <f>IF(ISERROR(VLOOKUP($C223,'LINHA 4'!$C$6:$BM$75,'Carga People'!AG$2,0)),0,VLOOKUP($C223,'LINHA 4'!$C$6:$BM$75,'Carga People'!AG$2,0))+IF(ISERROR(VLOOKUP($C223,'LINHA 5'!$C$6:$BM$145,'Carga People'!AG$2,0)),0,VLOOKUP($C223,'LINHA 5'!$C$6:$BM$145,'Carga People'!AG$2,0))</f>
        <v>0</v>
      </c>
      <c r="AH223" s="140">
        <f>IF(ISERROR(VLOOKUP($C223,'LINHA 4'!$C$6:$BM$75,'Carga People'!AH$2,0)),0,VLOOKUP($C223,'LINHA 4'!$C$6:$BM$75,'Carga People'!AH$2,0))+IF(ISERROR(VLOOKUP($C223,'LINHA 5'!$C$6:$BM$145,'Carga People'!AH$2,0)),0,VLOOKUP($C223,'LINHA 5'!$C$6:$BM$145,'Carga People'!AH$2,0))</f>
        <v>0</v>
      </c>
      <c r="AI223" s="140">
        <f>IF(ISERROR(VLOOKUP($C223,'LINHA 4'!$C$6:$BM$75,'Carga People'!AI$2,0)),0,VLOOKUP($C223,'LINHA 4'!$C$6:$BM$75,'Carga People'!AI$2,0))+IF(ISERROR(VLOOKUP($C223,'LINHA 5'!$C$6:$BM$145,'Carga People'!AI$2,0)),0,VLOOKUP($C223,'LINHA 5'!$C$6:$BM$145,'Carga People'!AI$2,0))</f>
        <v>0</v>
      </c>
      <c r="AJ223" s="140">
        <f>IF(ISERROR(VLOOKUP($C223,'LINHA 4'!$C$6:$BM$75,'Carga People'!AJ$2,0)),0,VLOOKUP($C223,'LINHA 4'!$C$6:$BM$75,'Carga People'!AJ$2,0))+IF(ISERROR(VLOOKUP($C223,'LINHA 5'!$C$6:$BM$145,'Carga People'!AJ$2,0)),0,VLOOKUP($C223,'LINHA 5'!$C$6:$BM$145,'Carga People'!AJ$2,0))</f>
        <v>0</v>
      </c>
      <c r="AK223" s="140">
        <f>IF(ISERROR(VLOOKUP($C223,'LINHA 4'!$C$6:$BM$75,'Carga People'!AK$2,0)),0,VLOOKUP($C223,'LINHA 4'!$C$6:$BM$75,'Carga People'!AK$2,0))+IF(ISERROR(VLOOKUP($C223,'LINHA 5'!$C$6:$BM$145,'Carga People'!AK$2,0)),0,VLOOKUP($C223,'LINHA 5'!$C$6:$BM$145,'Carga People'!AK$2,0))</f>
        <v>0</v>
      </c>
      <c r="AL223" s="140">
        <f>IF(ISERROR(VLOOKUP($C223,'LINHA 4'!$C$6:$BM$75,'Carga People'!AL$2,0)),0,VLOOKUP($C223,'LINHA 4'!$C$6:$BM$75,'Carga People'!AL$2,0))+IF(ISERROR(VLOOKUP($C223,'LINHA 5'!$C$6:$BM$145,'Carga People'!AL$2,0)),0,VLOOKUP($C223,'LINHA 5'!$C$6:$BM$145,'Carga People'!AL$2,0))</f>
        <v>0</v>
      </c>
      <c r="AM223" s="140">
        <f>IF(ISERROR(VLOOKUP($C223,'LINHA 4'!$C$6:$BM$75,'Carga People'!AM$2,0)),0,VLOOKUP($C223,'LINHA 4'!$C$6:$BM$75,'Carga People'!AM$2,0))+IF(ISERROR(VLOOKUP($C223,'LINHA 5'!$C$6:$BM$145,'Carga People'!AM$2,0)),0,VLOOKUP($C223,'LINHA 5'!$C$6:$BM$145,'Carga People'!AM$2,0))</f>
        <v>0</v>
      </c>
      <c r="AN223" s="140">
        <f>IF(ISERROR(VLOOKUP($C223,'LINHA 4'!$C$6:$BM$75,'Carga People'!AN$2,0)),0,VLOOKUP($C223,'LINHA 4'!$C$6:$BM$75,'Carga People'!AN$2,0))+IF(ISERROR(VLOOKUP($C223,'LINHA 5'!$C$6:$BM$145,'Carga People'!AN$2,0)),0,VLOOKUP($C223,'LINHA 5'!$C$6:$BM$145,'Carga People'!AN$2,0))</f>
        <v>0</v>
      </c>
      <c r="AO223" s="574">
        <f>IF(ISERROR(VLOOKUP($C223,'LINHA 4'!$C$6:$BM$75,'Carga People'!AO$2,0)),0,VLOOKUP($C223,'LINHA 4'!$C$6:$BM$75,'Carga People'!AO$2,0))+IF(ISERROR(VLOOKUP($C223,'LINHA 5'!$C$6:$BM$145,'Carga People'!AO$2,0)),0,VLOOKUP($C223,'LINHA 5'!$C$6:$BM$145,'Carga People'!AO$2,0))</f>
        <v>0</v>
      </c>
      <c r="AP223" s="574">
        <f>IF(ISERROR(VLOOKUP($C223,'LINHA 4'!$C$6:$BM$75,'Carga People'!AP$2,0)),0,VLOOKUP($C223,'LINHA 4'!$C$6:$BM$75,'Carga People'!AP$2,0))+IF(ISERROR(VLOOKUP($C223,'LINHA 5'!$C$6:$BM$145,'Carga People'!AP$2,0)),0,VLOOKUP($C223,'LINHA 5'!$C$6:$BM$145,'Carga People'!AP$2,0))</f>
        <v>0</v>
      </c>
      <c r="AQ223" s="574">
        <f>IF(ISERROR(VLOOKUP($C223,'LINHA 4'!$C$6:$BM$75,'Carga People'!AQ$2,0)),0,VLOOKUP($C223,'LINHA 4'!$C$6:$BM$75,'Carga People'!AQ$2,0))+IF(ISERROR(VLOOKUP($C223,'LINHA 5'!$C$6:$BM$145,'Carga People'!AQ$2,0)),0,VLOOKUP($C223,'LINHA 5'!$C$6:$BM$145,'Carga People'!AQ$2,0))</f>
        <v>0</v>
      </c>
      <c r="AR223" s="574">
        <f>IF(ISERROR(VLOOKUP($C223,'LINHA 4'!$C$6:$BM$75,'Carga People'!AR$2,0)),0,VLOOKUP($C223,'LINHA 4'!$C$6:$BM$75,'Carga People'!AR$2,0))+IF(ISERROR(VLOOKUP($C223,'LINHA 5'!$C$6:$BM$145,'Carga People'!AR$2,0)),0,VLOOKUP($C223,'LINHA 5'!$C$6:$BM$145,'Carga People'!AR$2,0))</f>
        <v>0</v>
      </c>
      <c r="AS223" s="574">
        <f>IF(ISERROR(VLOOKUP($C223,'LINHA 4'!$C$6:$BM$75,'Carga People'!AS$2,0)),0,VLOOKUP($C223,'LINHA 4'!$C$6:$BM$75,'Carga People'!AS$2,0))+IF(ISERROR(VLOOKUP($C223,'LINHA 5'!$C$6:$BM$145,'Carga People'!AS$2,0)),0,VLOOKUP($C223,'LINHA 5'!$C$6:$BM$145,'Carga People'!AS$2,0))</f>
        <v>0</v>
      </c>
      <c r="AT223" s="574">
        <f t="array" ref="AT223">IF(ISERROR(VLOOKUP($C223,'LINHA 4'!$C$6:$BM$52,'Carga People'!AT$2,0)),0,VLOOKUP($C223,'LINHA 4'!$C$6:$BM$52,'Carga People'!AT$2,0))</f>
        <v>0</v>
      </c>
      <c r="AU223" s="367">
        <f t="shared" si="26"/>
        <v>0</v>
      </c>
      <c r="AV223" s="780" t="str">
        <f t="shared" si="25"/>
        <v/>
      </c>
      <c r="AW223" s="90">
        <f>IF(D223="","",VLOOKUP(D223,MI_ME!$D$5:$AQ$336,39,0))</f>
        <v>0</v>
      </c>
      <c r="AX223" s="660"/>
    </row>
    <row r="224" spans="1:50" ht="18" hidden="1" customHeight="1" x14ac:dyDescent="0.3">
      <c r="A224" s="1792"/>
      <c r="B224" s="28" t="s">
        <v>106</v>
      </c>
      <c r="C224" s="28" t="s">
        <v>385</v>
      </c>
      <c r="D224" s="771" t="str">
        <f>LEFT(C224,11)</f>
        <v>63051RQB006</v>
      </c>
      <c r="E224" s="1459" t="s">
        <v>855</v>
      </c>
      <c r="F224" s="28" t="s">
        <v>47</v>
      </c>
      <c r="G224" s="136"/>
      <c r="H224" s="137"/>
      <c r="I224" s="138"/>
      <c r="J224" s="139">
        <f>IF(ISERROR(VLOOKUP($C224,'LINHA 4'!$C$6:$BM$75,'Carga People'!J$2,0)),0,VLOOKUP($C224,'LINHA 4'!$C$6:$BM$75,'Carga People'!J$2,0))+IF(ISERROR(VLOOKUP($C224,'LINHA 5'!$C$6:$BM$145,'Carga People'!J$2,0)),0,VLOOKUP($C224,'LINHA 5'!$C$6:$BM$145,'Carga People'!J$2,0))</f>
        <v>0</v>
      </c>
      <c r="K224" s="140">
        <f>IF(ISERROR(VLOOKUP($C224,'LINHA 4'!$C$6:$BM$75,'Carga People'!K$2,0)),0,VLOOKUP($C224,'LINHA 4'!$C$6:$BM$75,'Carga People'!K$2,0))+IF(ISERROR(VLOOKUP($C224,'LINHA 5'!$C$6:$BM$145,'Carga People'!K$2,0)),0,VLOOKUP($C224,'LINHA 5'!$C$6:$BM$145,'Carga People'!K$2,0))</f>
        <v>0</v>
      </c>
      <c r="L224" s="140">
        <f>IF(ISERROR(VLOOKUP($C224,'LINHA 4'!$C$6:$BM$75,'Carga People'!L$2,0)),0,VLOOKUP($C224,'LINHA 4'!$C$6:$BM$75,'Carga People'!L$2,0))+IF(ISERROR(VLOOKUP($C224,'LINHA 5'!$C$6:$BM$145,'Carga People'!L$2,0)),0,VLOOKUP($C224,'LINHA 5'!$C$6:$BM$145,'Carga People'!L$2,0))</f>
        <v>0</v>
      </c>
      <c r="M224" s="140">
        <f>IF(ISERROR(VLOOKUP($C224,'LINHA 4'!$C$6:$BM$75,'Carga People'!M$2,0)),0,VLOOKUP($C224,'LINHA 4'!$C$6:$BM$75,'Carga People'!M$2,0))+IF(ISERROR(VLOOKUP($C224,'LINHA 5'!$C$6:$BM$145,'Carga People'!M$2,0)),0,VLOOKUP($C224,'LINHA 5'!$C$6:$BM$145,'Carga People'!M$2,0))</f>
        <v>0</v>
      </c>
      <c r="N224" s="140">
        <f>IF(ISERROR(VLOOKUP($C224,'LINHA 4'!$C$6:$BM$75,'Carga People'!N$2,0)),0,VLOOKUP($C224,'LINHA 4'!$C$6:$BM$75,'Carga People'!N$2,0))+IF(ISERROR(VLOOKUP($C224,'LINHA 5'!$C$6:$BM$145,'Carga People'!N$2,0)),0,VLOOKUP($C224,'LINHA 5'!$C$6:$BM$145,'Carga People'!N$2,0))</f>
        <v>0</v>
      </c>
      <c r="O224" s="140">
        <f>IF(ISERROR(VLOOKUP($C224,'LINHA 4'!$C$6:$BM$75,'Carga People'!O$2,0)),0,VLOOKUP($C224,'LINHA 4'!$C$6:$BM$75,'Carga People'!O$2,0))+IF(ISERROR(VLOOKUP($C224,'LINHA 5'!$C$6:$BM$145,'Carga People'!O$2,0)),0,VLOOKUP($C224,'LINHA 5'!$C$6:$BM$145,'Carga People'!O$2,0))</f>
        <v>0</v>
      </c>
      <c r="P224" s="140">
        <f>IF(ISERROR(VLOOKUP($C224,'LINHA 4'!$C$6:$BM$75,'Carga People'!P$2,0)),0,VLOOKUP($C224,'LINHA 4'!$C$6:$BM$75,'Carga People'!P$2,0))+IF(ISERROR(VLOOKUP($C224,'LINHA 5'!$C$6:$BM$145,'Carga People'!P$2,0)),0,VLOOKUP($C224,'LINHA 5'!$C$6:$BM$145,'Carga People'!P$2,0))</f>
        <v>0</v>
      </c>
      <c r="Q224" s="140">
        <f>IF(ISERROR(VLOOKUP($C224,'LINHA 4'!$C$6:$BM$75,'Carga People'!Q$2,0)),0,VLOOKUP($C224,'LINHA 4'!$C$6:$BM$75,'Carga People'!Q$2,0))+IF(ISERROR(VLOOKUP($C224,'LINHA 5'!$C$6:$BM$145,'Carga People'!Q$2,0)),0,VLOOKUP($C224,'LINHA 5'!$C$6:$BM$145,'Carga People'!Q$2,0))</f>
        <v>0</v>
      </c>
      <c r="R224" s="140">
        <f>IF(ISERROR(VLOOKUP($C224,'LINHA 4'!$C$6:$BM$75,'Carga People'!R$2,0)),0,VLOOKUP($C224,'LINHA 4'!$C$6:$BM$75,'Carga People'!R$2,0))+IF(ISERROR(VLOOKUP($C224,'LINHA 5'!$C$6:$BM$145,'Carga People'!R$2,0)),0,VLOOKUP($C224,'LINHA 5'!$C$6:$BM$145,'Carga People'!R$2,0))</f>
        <v>0</v>
      </c>
      <c r="S224" s="140">
        <f>IF(ISERROR(VLOOKUP($C224,'LINHA 4'!$C$6:$BM$75,'Carga People'!S$2,0)),0,VLOOKUP($C224,'LINHA 4'!$C$6:$BM$75,'Carga People'!S$2,0))+IF(ISERROR(VLOOKUP($C224,'LINHA 5'!$C$6:$BM$145,'Carga People'!S$2,0)),0,VLOOKUP($C224,'LINHA 5'!$C$6:$BM$145,'Carga People'!S$2,0))</f>
        <v>0</v>
      </c>
      <c r="T224" s="140">
        <f>IF(ISERROR(VLOOKUP($C224,'LINHA 4'!$C$6:$BM$75,'Carga People'!T$2,0)),0,VLOOKUP($C224,'LINHA 4'!$C$6:$BM$75,'Carga People'!T$2,0))+IF(ISERROR(VLOOKUP($C224,'LINHA 5'!$C$6:$BM$145,'Carga People'!T$2,0)),0,VLOOKUP($C224,'LINHA 5'!$C$6:$BM$145,'Carga People'!T$2,0))</f>
        <v>0</v>
      </c>
      <c r="U224" s="140">
        <f>IF(ISERROR(VLOOKUP($C224,'LINHA 4'!$C$6:$BM$75,'Carga People'!U$2,0)),0,VLOOKUP($C224,'LINHA 4'!$C$6:$BM$75,'Carga People'!U$2,0))+IF(ISERROR(VLOOKUP($C224,'LINHA 5'!$C$6:$BM$145,'Carga People'!U$2,0)),0,VLOOKUP($C224,'LINHA 5'!$C$6:$BM$145,'Carga People'!U$2,0))</f>
        <v>0</v>
      </c>
      <c r="V224" s="140">
        <f>IF(ISERROR(VLOOKUP($C224,'LINHA 4'!$C$6:$BM$75,'Carga People'!V$2,0)),0,VLOOKUP($C224,'LINHA 4'!$C$6:$BM$75,'Carga People'!V$2,0))+IF(ISERROR(VLOOKUP($C224,'LINHA 5'!$C$6:$BM$145,'Carga People'!V$2,0)),0,VLOOKUP($C224,'LINHA 5'!$C$6:$BM$145,'Carga People'!V$2,0))</f>
        <v>0</v>
      </c>
      <c r="W224" s="140">
        <f>IF(ISERROR(VLOOKUP($C224,'LINHA 4'!$C$6:$BM$75,'Carga People'!W$2,0)),0,VLOOKUP($C224,'LINHA 4'!$C$6:$BM$75,'Carga People'!W$2,0))+IF(ISERROR(VLOOKUP($C224,'LINHA 5'!$C$6:$BM$145,'Carga People'!W$2,0)),0,VLOOKUP($C224,'LINHA 5'!$C$6:$BM$145,'Carga People'!W$2,0))</f>
        <v>0</v>
      </c>
      <c r="X224" s="140">
        <f>IF(ISERROR(VLOOKUP($C224,'LINHA 4'!$C$6:$BM$75,'Carga People'!X$2,0)),0,VLOOKUP($C224,'LINHA 4'!$C$6:$BM$75,'Carga People'!X$2,0))+IF(ISERROR(VLOOKUP($C224,'LINHA 5'!$C$6:$BM$145,'Carga People'!X$2,0)),0,VLOOKUP($C224,'LINHA 5'!$C$6:$BM$145,'Carga People'!X$2,0))</f>
        <v>0</v>
      </c>
      <c r="Y224" s="140">
        <f>IF(ISERROR(VLOOKUP($C224,'LINHA 4'!$C$6:$BM$75,'Carga People'!Y$2,0)),0,VLOOKUP($C224,'LINHA 4'!$C$6:$BM$75,'Carga People'!Y$2,0))+IF(ISERROR(VLOOKUP($C224,'LINHA 5'!$C$6:$BM$145,'Carga People'!Y$2,0)),0,VLOOKUP($C224,'LINHA 5'!$C$6:$BM$145,'Carga People'!Y$2,0))</f>
        <v>0</v>
      </c>
      <c r="Z224" s="140">
        <f>IF(ISERROR(VLOOKUP($C224,'LINHA 4'!$C$6:$BM$75,'Carga People'!Z$2,0)),0,VLOOKUP($C224,'LINHA 4'!$C$6:$BM$75,'Carga People'!Z$2,0))+IF(ISERROR(VLOOKUP($C224,'LINHA 5'!$C$6:$BM$145,'Carga People'!Z$2,0)),0,VLOOKUP($C224,'LINHA 5'!$C$6:$BM$145,'Carga People'!Z$2,0))</f>
        <v>0</v>
      </c>
      <c r="AA224" s="140">
        <f>IF(ISERROR(VLOOKUP($C224,'LINHA 4'!$C$6:$BM$75,'Carga People'!AA$2,0)),0,VLOOKUP($C224,'LINHA 4'!$C$6:$BM$75,'Carga People'!AA$2,0))+IF(ISERROR(VLOOKUP($C224,'LINHA 5'!$C$6:$BM$145,'Carga People'!AA$2,0)),0,VLOOKUP($C224,'LINHA 5'!$C$6:$BM$145,'Carga People'!AA$2,0))</f>
        <v>0</v>
      </c>
      <c r="AB224" s="140">
        <f>IF(ISERROR(VLOOKUP($C224,'LINHA 4'!$C$6:$BM$75,'Carga People'!AB$2,0)),0,VLOOKUP($C224,'LINHA 4'!$C$6:$BM$75,'Carga People'!AB$2,0))+IF(ISERROR(VLOOKUP($C224,'LINHA 5'!$C$6:$BM$145,'Carga People'!AB$2,0)),0,VLOOKUP($C224,'LINHA 5'!$C$6:$BM$145,'Carga People'!AB$2,0))</f>
        <v>0</v>
      </c>
      <c r="AC224" s="140">
        <f>IF(ISERROR(VLOOKUP($C224,'LINHA 4'!$C$6:$BM$75,'Carga People'!AC$2,0)),0,VLOOKUP($C224,'LINHA 4'!$C$6:$BM$75,'Carga People'!AC$2,0))+IF(ISERROR(VLOOKUP($C224,'LINHA 5'!$C$6:$BM$145,'Carga People'!AC$2,0)),0,VLOOKUP($C224,'LINHA 5'!$C$6:$BM$145,'Carga People'!AC$2,0))</f>
        <v>0</v>
      </c>
      <c r="AD224" s="140">
        <f>IF(ISERROR(VLOOKUP($C224,'LINHA 4'!$C$6:$BM$75,'Carga People'!AD$2,0)),0,VLOOKUP($C224,'LINHA 4'!$C$6:$BM$75,'Carga People'!AD$2,0))+IF(ISERROR(VLOOKUP($C224,'LINHA 5'!$C$6:$BM$145,'Carga People'!AD$2,0)),0,VLOOKUP($C224,'LINHA 5'!$C$6:$BM$145,'Carga People'!AD$2,0))</f>
        <v>0</v>
      </c>
      <c r="AE224" s="140">
        <f>IF(ISERROR(VLOOKUP($C224,'LINHA 4'!$C$6:$BM$75,'Carga People'!AE$2,0)),0,VLOOKUP($C224,'LINHA 4'!$C$6:$BM$75,'Carga People'!AE$2,0))+IF(ISERROR(VLOOKUP($C224,'LINHA 5'!$C$6:$BM$145,'Carga People'!AE$2,0)),0,VLOOKUP($C224,'LINHA 5'!$C$6:$BM$145,'Carga People'!AE$2,0))</f>
        <v>0</v>
      </c>
      <c r="AF224" s="140">
        <f>IF(ISERROR(VLOOKUP($C224,'LINHA 4'!$C$6:$BM$75,'Carga People'!AF$2,0)),0,VLOOKUP($C224,'LINHA 4'!$C$6:$BM$75,'Carga People'!AF$2,0))+IF(ISERROR(VLOOKUP($C224,'LINHA 5'!$C$6:$BM$145,'Carga People'!AF$2,0)),0,VLOOKUP($C224,'LINHA 5'!$C$6:$BM$145,'Carga People'!AF$2,0))</f>
        <v>0</v>
      </c>
      <c r="AG224" s="140">
        <f>IF(ISERROR(VLOOKUP($C224,'LINHA 4'!$C$6:$BM$75,'Carga People'!AG$2,0)),0,VLOOKUP($C224,'LINHA 4'!$C$6:$BM$75,'Carga People'!AG$2,0))+IF(ISERROR(VLOOKUP($C224,'LINHA 5'!$C$6:$BM$145,'Carga People'!AG$2,0)),0,VLOOKUP($C224,'LINHA 5'!$C$6:$BM$145,'Carga People'!AG$2,0))</f>
        <v>0</v>
      </c>
      <c r="AH224" s="140">
        <f>IF(ISERROR(VLOOKUP($C224,'LINHA 4'!$C$6:$BM$75,'Carga People'!AH$2,0)),0,VLOOKUP($C224,'LINHA 4'!$C$6:$BM$75,'Carga People'!AH$2,0))+IF(ISERROR(VLOOKUP($C224,'LINHA 5'!$C$6:$BM$145,'Carga People'!AH$2,0)),0,VLOOKUP($C224,'LINHA 5'!$C$6:$BM$145,'Carga People'!AH$2,0))</f>
        <v>0</v>
      </c>
      <c r="AI224" s="140">
        <f>IF(ISERROR(VLOOKUP($C224,'LINHA 4'!$C$6:$BM$75,'Carga People'!AI$2,0)),0,VLOOKUP($C224,'LINHA 4'!$C$6:$BM$75,'Carga People'!AI$2,0))+IF(ISERROR(VLOOKUP($C224,'LINHA 5'!$C$6:$BM$145,'Carga People'!AI$2,0)),0,VLOOKUP($C224,'LINHA 5'!$C$6:$BM$145,'Carga People'!AI$2,0))</f>
        <v>0</v>
      </c>
      <c r="AJ224" s="140">
        <f>IF(ISERROR(VLOOKUP($C224,'LINHA 4'!$C$6:$BM$75,'Carga People'!AJ$2,0)),0,VLOOKUP($C224,'LINHA 4'!$C$6:$BM$75,'Carga People'!AJ$2,0))+IF(ISERROR(VLOOKUP($C224,'LINHA 5'!$C$6:$BM$145,'Carga People'!AJ$2,0)),0,VLOOKUP($C224,'LINHA 5'!$C$6:$BM$145,'Carga People'!AJ$2,0))</f>
        <v>0</v>
      </c>
      <c r="AK224" s="140">
        <f>IF(ISERROR(VLOOKUP($C224,'LINHA 4'!$C$6:$BM$75,'Carga People'!AK$2,0)),0,VLOOKUP($C224,'LINHA 4'!$C$6:$BM$75,'Carga People'!AK$2,0))+IF(ISERROR(VLOOKUP($C224,'LINHA 5'!$C$6:$BM$145,'Carga People'!AK$2,0)),0,VLOOKUP($C224,'LINHA 5'!$C$6:$BM$145,'Carga People'!AK$2,0))</f>
        <v>0</v>
      </c>
      <c r="AL224" s="140">
        <f>IF(ISERROR(VLOOKUP($C224,'LINHA 4'!$C$6:$BM$75,'Carga People'!AL$2,0)),0,VLOOKUP($C224,'LINHA 4'!$C$6:$BM$75,'Carga People'!AL$2,0))+IF(ISERROR(VLOOKUP($C224,'LINHA 5'!$C$6:$BM$145,'Carga People'!AL$2,0)),0,VLOOKUP($C224,'LINHA 5'!$C$6:$BM$145,'Carga People'!AL$2,0))</f>
        <v>0</v>
      </c>
      <c r="AM224" s="140">
        <f>IF(ISERROR(VLOOKUP($C224,'LINHA 4'!$C$6:$BM$75,'Carga People'!AM$2,0)),0,VLOOKUP($C224,'LINHA 4'!$C$6:$BM$75,'Carga People'!AM$2,0))+IF(ISERROR(VLOOKUP($C224,'LINHA 5'!$C$6:$BM$145,'Carga People'!AM$2,0)),0,VLOOKUP($C224,'LINHA 5'!$C$6:$BM$145,'Carga People'!AM$2,0))</f>
        <v>0</v>
      </c>
      <c r="AN224" s="140">
        <f>IF(ISERROR(VLOOKUP($C224,'LINHA 4'!$C$6:$BM$75,'Carga People'!AN$2,0)),0,VLOOKUP($C224,'LINHA 4'!$C$6:$BM$75,'Carga People'!AN$2,0))+IF(ISERROR(VLOOKUP($C224,'LINHA 5'!$C$6:$BM$145,'Carga People'!AN$2,0)),0,VLOOKUP($C224,'LINHA 5'!$C$6:$BM$145,'Carga People'!AN$2,0))</f>
        <v>0</v>
      </c>
      <c r="AO224" s="574">
        <f>IF(ISERROR(VLOOKUP($C224,'LINHA 4'!$C$6:$BM$75,'Carga People'!AO$2,0)),0,VLOOKUP($C224,'LINHA 4'!$C$6:$BM$75,'Carga People'!AO$2,0))+IF(ISERROR(VLOOKUP($C224,'LINHA 5'!$C$6:$BM$145,'Carga People'!AO$2,0)),0,VLOOKUP($C224,'LINHA 5'!$C$6:$BM$145,'Carga People'!AO$2,0))</f>
        <v>0</v>
      </c>
      <c r="AP224" s="574">
        <f>IF(ISERROR(VLOOKUP($C224,'LINHA 4'!$C$6:$BM$75,'Carga People'!AP$2,0)),0,VLOOKUP($C224,'LINHA 4'!$C$6:$BM$75,'Carga People'!AP$2,0))+IF(ISERROR(VLOOKUP($C224,'LINHA 5'!$C$6:$BM$145,'Carga People'!AP$2,0)),0,VLOOKUP($C224,'LINHA 5'!$C$6:$BM$145,'Carga People'!AP$2,0))</f>
        <v>0</v>
      </c>
      <c r="AQ224" s="574">
        <f>IF(ISERROR(VLOOKUP($C224,'LINHA 4'!$C$6:$BM$75,'Carga People'!AQ$2,0)),0,VLOOKUP($C224,'LINHA 4'!$C$6:$BM$75,'Carga People'!AQ$2,0))+IF(ISERROR(VLOOKUP($C224,'LINHA 5'!$C$6:$BM$145,'Carga People'!AQ$2,0)),0,VLOOKUP($C224,'LINHA 5'!$C$6:$BM$145,'Carga People'!AQ$2,0))</f>
        <v>0</v>
      </c>
      <c r="AR224" s="574">
        <f>IF(ISERROR(VLOOKUP($C224,'LINHA 4'!$C$6:$BM$75,'Carga People'!AR$2,0)),0,VLOOKUP($C224,'LINHA 4'!$C$6:$BM$75,'Carga People'!AR$2,0))+IF(ISERROR(VLOOKUP($C224,'LINHA 5'!$C$6:$BM$145,'Carga People'!AR$2,0)),0,VLOOKUP($C224,'LINHA 5'!$C$6:$BM$145,'Carga People'!AR$2,0))</f>
        <v>0</v>
      </c>
      <c r="AS224" s="574">
        <f>IF(ISERROR(VLOOKUP($C224,'LINHA 4'!$C$6:$BM$75,'Carga People'!AS$2,0)),0,VLOOKUP($C224,'LINHA 4'!$C$6:$BM$75,'Carga People'!AS$2,0))+IF(ISERROR(VLOOKUP($C224,'LINHA 5'!$C$6:$BM$145,'Carga People'!AS$2,0)),0,VLOOKUP($C224,'LINHA 5'!$C$6:$BM$145,'Carga People'!AS$2,0))</f>
        <v>0</v>
      </c>
      <c r="AT224" s="574">
        <f t="array" ref="AT224">IF(ISERROR(VLOOKUP($C224,'LINHA 4'!$C$6:$BM$52,'Carga People'!AT$2,0)),0,VLOOKUP($C224,'LINHA 4'!$C$6:$BM$52,'Carga People'!AT$2,0))</f>
        <v>0</v>
      </c>
      <c r="AU224" s="367">
        <f t="shared" si="26"/>
        <v>0</v>
      </c>
      <c r="AV224" s="780" t="str">
        <f t="shared" si="25"/>
        <v/>
      </c>
      <c r="AW224" s="90">
        <f>IF(D224="","",VLOOKUP(D224,MI_ME!$D$5:$AQ$336,39,0))</f>
        <v>0</v>
      </c>
      <c r="AX224" s="660"/>
    </row>
    <row r="225" spans="1:50" ht="18" customHeight="1" x14ac:dyDescent="0.3">
      <c r="A225" s="1792"/>
      <c r="B225" s="342" t="s">
        <v>107</v>
      </c>
      <c r="C225" s="342" t="s">
        <v>274</v>
      </c>
      <c r="D225" s="153" t="s">
        <v>267</v>
      </c>
      <c r="E225" s="1459" t="s">
        <v>856</v>
      </c>
      <c r="F225" s="342" t="s">
        <v>47</v>
      </c>
      <c r="G225" s="136"/>
      <c r="H225" s="137"/>
      <c r="I225" s="138"/>
      <c r="J225" s="139">
        <f>IF(ISERROR(VLOOKUP($C225,'LINHA 4'!$C$6:$BM$75,'Carga People'!J$2,0)),0,VLOOKUP($C225,'LINHA 4'!$C$6:$BM$75,'Carga People'!J$2,0))+IF(ISERROR(VLOOKUP($C225,'LINHA 5'!$C$6:$BM$145,'Carga People'!J$2,0)),0,VLOOKUP($C225,'LINHA 5'!$C$6:$BM$145,'Carga People'!J$2,0))</f>
        <v>0</v>
      </c>
      <c r="K225" s="140">
        <f>IF(ISERROR(VLOOKUP($C225,'LINHA 4'!$C$6:$BM$75,'Carga People'!K$2,0)),0,VLOOKUP($C225,'LINHA 4'!$C$6:$BM$75,'Carga People'!K$2,0))+IF(ISERROR(VLOOKUP($C225,'LINHA 5'!$C$6:$BM$145,'Carga People'!K$2,0)),0,VLOOKUP($C225,'LINHA 5'!$C$6:$BM$145,'Carga People'!K$2,0))</f>
        <v>0</v>
      </c>
      <c r="L225" s="140">
        <f>IF(ISERROR(VLOOKUP($C225,'LINHA 4'!$C$6:$BM$75,'Carga People'!L$2,0)),0,VLOOKUP($C225,'LINHA 4'!$C$6:$BM$75,'Carga People'!L$2,0))+IF(ISERROR(VLOOKUP($C225,'LINHA 5'!$C$6:$BM$145,'Carga People'!L$2,0)),0,VLOOKUP($C225,'LINHA 5'!$C$6:$BM$145,'Carga People'!L$2,0))</f>
        <v>0</v>
      </c>
      <c r="M225" s="140">
        <f>IF(ISERROR(VLOOKUP($C225,'LINHA 4'!$C$6:$BM$75,'Carga People'!M$2,0)),0,VLOOKUP($C225,'LINHA 4'!$C$6:$BM$75,'Carga People'!M$2,0))+IF(ISERROR(VLOOKUP($C225,'LINHA 5'!$C$6:$BM$145,'Carga People'!M$2,0)),0,VLOOKUP($C225,'LINHA 5'!$C$6:$BM$145,'Carga People'!M$2,0))</f>
        <v>0</v>
      </c>
      <c r="N225" s="140">
        <f>IF(ISERROR(VLOOKUP($C225,'LINHA 4'!$C$6:$BM$75,'Carga People'!N$2,0)),0,VLOOKUP($C225,'LINHA 4'!$C$6:$BM$75,'Carga People'!N$2,0))+IF(ISERROR(VLOOKUP($C225,'LINHA 5'!$C$6:$BM$145,'Carga People'!N$2,0)),0,VLOOKUP($C225,'LINHA 5'!$C$6:$BM$145,'Carga People'!N$2,0))</f>
        <v>0</v>
      </c>
      <c r="O225" s="140">
        <f>IF(ISERROR(VLOOKUP($C225,'LINHA 4'!$C$6:$BM$75,'Carga People'!O$2,0)),0,VLOOKUP($C225,'LINHA 4'!$C$6:$BM$75,'Carga People'!O$2,0))+IF(ISERROR(VLOOKUP($C225,'LINHA 5'!$C$6:$BM$145,'Carga People'!O$2,0)),0,VLOOKUP($C225,'LINHA 5'!$C$6:$BM$145,'Carga People'!O$2,0))</f>
        <v>0</v>
      </c>
      <c r="P225" s="140">
        <f>IF(ISERROR(VLOOKUP($C225,'LINHA 4'!$C$6:$BM$75,'Carga People'!P$2,0)),0,VLOOKUP($C225,'LINHA 4'!$C$6:$BM$75,'Carga People'!P$2,0))+IF(ISERROR(VLOOKUP($C225,'LINHA 5'!$C$6:$BM$145,'Carga People'!P$2,0)),0,VLOOKUP($C225,'LINHA 5'!$C$6:$BM$145,'Carga People'!P$2,0))</f>
        <v>0</v>
      </c>
      <c r="Q225" s="140">
        <f>IF(ISERROR(VLOOKUP($C225,'LINHA 4'!$C$6:$BM$75,'Carga People'!Q$2,0)),0,VLOOKUP($C225,'LINHA 4'!$C$6:$BM$75,'Carga People'!Q$2,0))+IF(ISERROR(VLOOKUP($C225,'LINHA 5'!$C$6:$BM$145,'Carga People'!Q$2,0)),0,VLOOKUP($C225,'LINHA 5'!$C$6:$BM$145,'Carga People'!Q$2,0))</f>
        <v>0</v>
      </c>
      <c r="R225" s="140">
        <f>IF(ISERROR(VLOOKUP($C225,'LINHA 4'!$C$6:$BM$75,'Carga People'!R$2,0)),0,VLOOKUP($C225,'LINHA 4'!$C$6:$BM$75,'Carga People'!R$2,0))+IF(ISERROR(VLOOKUP($C225,'LINHA 5'!$C$6:$BM$145,'Carga People'!R$2,0)),0,VLOOKUP($C225,'LINHA 5'!$C$6:$BM$145,'Carga People'!R$2,0))</f>
        <v>0</v>
      </c>
      <c r="S225" s="140">
        <f>IF(ISERROR(VLOOKUP($C225,'LINHA 4'!$C$6:$BM$75,'Carga People'!S$2,0)),0,VLOOKUP($C225,'LINHA 4'!$C$6:$BM$75,'Carga People'!S$2,0))+IF(ISERROR(VLOOKUP($C225,'LINHA 5'!$C$6:$BM$145,'Carga People'!S$2,0)),0,VLOOKUP($C225,'LINHA 5'!$C$6:$BM$145,'Carga People'!S$2,0))</f>
        <v>0</v>
      </c>
      <c r="T225" s="140">
        <f>IF(ISERROR(VLOOKUP($C225,'LINHA 4'!$C$6:$BM$75,'Carga People'!T$2,0)),0,VLOOKUP($C225,'LINHA 4'!$C$6:$BM$75,'Carga People'!T$2,0))+IF(ISERROR(VLOOKUP($C225,'LINHA 5'!$C$6:$BM$145,'Carga People'!T$2,0)),0,VLOOKUP($C225,'LINHA 5'!$C$6:$BM$145,'Carga People'!T$2,0))</f>
        <v>0</v>
      </c>
      <c r="U225" s="140">
        <f>IF(ISERROR(VLOOKUP($C225,'LINHA 4'!$C$6:$BM$75,'Carga People'!U$2,0)),0,VLOOKUP($C225,'LINHA 4'!$C$6:$BM$75,'Carga People'!U$2,0))+IF(ISERROR(VLOOKUP($C225,'LINHA 5'!$C$6:$BM$145,'Carga People'!U$2,0)),0,VLOOKUP($C225,'LINHA 5'!$C$6:$BM$145,'Carga People'!U$2,0))</f>
        <v>0</v>
      </c>
      <c r="V225" s="140">
        <f>IF(ISERROR(VLOOKUP($C225,'LINHA 4'!$C$6:$BM$75,'Carga People'!V$2,0)),0,VLOOKUP($C225,'LINHA 4'!$C$6:$BM$75,'Carga People'!V$2,0))+IF(ISERROR(VLOOKUP($C225,'LINHA 5'!$C$6:$BM$145,'Carga People'!V$2,0)),0,VLOOKUP($C225,'LINHA 5'!$C$6:$BM$145,'Carga People'!V$2,0))</f>
        <v>0</v>
      </c>
      <c r="W225" s="140">
        <f>IF(ISERROR(VLOOKUP($C225,'LINHA 4'!$C$6:$BM$75,'Carga People'!W$2,0)),0,VLOOKUP($C225,'LINHA 4'!$C$6:$BM$75,'Carga People'!W$2,0))+IF(ISERROR(VLOOKUP($C225,'LINHA 5'!$C$6:$BM$145,'Carga People'!W$2,0)),0,VLOOKUP($C225,'LINHA 5'!$C$6:$BM$145,'Carga People'!W$2,0))</f>
        <v>0</v>
      </c>
      <c r="X225" s="140">
        <f>IF(ISERROR(VLOOKUP($C225,'LINHA 4'!$C$6:$BM$75,'Carga People'!X$2,0)),0,VLOOKUP($C225,'LINHA 4'!$C$6:$BM$75,'Carga People'!X$2,0))+IF(ISERROR(VLOOKUP($C225,'LINHA 5'!$C$6:$BM$145,'Carga People'!X$2,0)),0,VLOOKUP($C225,'LINHA 5'!$C$6:$BM$145,'Carga People'!X$2,0))</f>
        <v>0</v>
      </c>
      <c r="Y225" s="140">
        <f>IF(ISERROR(VLOOKUP($C225,'LINHA 4'!$C$6:$BM$75,'Carga People'!Y$2,0)),0,VLOOKUP($C225,'LINHA 4'!$C$6:$BM$75,'Carga People'!Y$2,0))+IF(ISERROR(VLOOKUP($C225,'LINHA 5'!$C$6:$BM$145,'Carga People'!Y$2,0)),0,VLOOKUP($C225,'LINHA 5'!$C$6:$BM$145,'Carga People'!Y$2,0))</f>
        <v>0</v>
      </c>
      <c r="Z225" s="140">
        <f>IF(ISERROR(VLOOKUP($C225,'LINHA 4'!$C$6:$BM$75,'Carga People'!Z$2,0)),0,VLOOKUP($C225,'LINHA 4'!$C$6:$BM$75,'Carga People'!Z$2,0))+IF(ISERROR(VLOOKUP($C225,'LINHA 5'!$C$6:$BM$145,'Carga People'!Z$2,0)),0,VLOOKUP($C225,'LINHA 5'!$C$6:$BM$145,'Carga People'!Z$2,0))</f>
        <v>0</v>
      </c>
      <c r="AA225" s="140">
        <f>IF(ISERROR(VLOOKUP($C225,'LINHA 4'!$C$6:$BM$75,'Carga People'!AA$2,0)),0,VLOOKUP($C225,'LINHA 4'!$C$6:$BM$75,'Carga People'!AA$2,0))+IF(ISERROR(VLOOKUP($C225,'LINHA 5'!$C$6:$BM$145,'Carga People'!AA$2,0)),0,VLOOKUP($C225,'LINHA 5'!$C$6:$BM$145,'Carga People'!AA$2,0))</f>
        <v>0</v>
      </c>
      <c r="AB225" s="140">
        <f>IF(ISERROR(VLOOKUP($C225,'LINHA 4'!$C$6:$BM$75,'Carga People'!AB$2,0)),0,VLOOKUP($C225,'LINHA 4'!$C$6:$BM$75,'Carga People'!AB$2,0))+IF(ISERROR(VLOOKUP($C225,'LINHA 5'!$C$6:$BM$145,'Carga People'!AB$2,0)),0,VLOOKUP($C225,'LINHA 5'!$C$6:$BM$145,'Carga People'!AB$2,0))</f>
        <v>0</v>
      </c>
      <c r="AC225" s="140">
        <f>IF(ISERROR(VLOOKUP($C225,'LINHA 4'!$C$6:$BM$75,'Carga People'!AC$2,0)),0,VLOOKUP($C225,'LINHA 4'!$C$6:$BM$75,'Carga People'!AC$2,0))+IF(ISERROR(VLOOKUP($C225,'LINHA 5'!$C$6:$BM$145,'Carga People'!AC$2,0)),0,VLOOKUP($C225,'LINHA 5'!$C$6:$BM$145,'Carga People'!AC$2,0))</f>
        <v>0</v>
      </c>
      <c r="AD225" s="140">
        <f>IF(ISERROR(VLOOKUP($C225,'LINHA 4'!$C$6:$BM$75,'Carga People'!AD$2,0)),0,VLOOKUP($C225,'LINHA 4'!$C$6:$BM$75,'Carga People'!AD$2,0))+IF(ISERROR(VLOOKUP($C225,'LINHA 5'!$C$6:$BM$145,'Carga People'!AD$2,0)),0,VLOOKUP($C225,'LINHA 5'!$C$6:$BM$145,'Carga People'!AD$2,0))</f>
        <v>0</v>
      </c>
      <c r="AE225" s="140">
        <f>IF(ISERROR(VLOOKUP($C225,'LINHA 4'!$C$6:$BM$75,'Carga People'!AE$2,0)),0,VLOOKUP($C225,'LINHA 4'!$C$6:$BM$75,'Carga People'!AE$2,0))+IF(ISERROR(VLOOKUP($C225,'LINHA 5'!$C$6:$BM$145,'Carga People'!AE$2,0)),0,VLOOKUP($C225,'LINHA 5'!$C$6:$BM$145,'Carga People'!AE$2,0))</f>
        <v>0</v>
      </c>
      <c r="AF225" s="140">
        <f>IF(ISERROR(VLOOKUP($C225,'LINHA 4'!$C$6:$BM$75,'Carga People'!AF$2,0)),0,VLOOKUP($C225,'LINHA 4'!$C$6:$BM$75,'Carga People'!AF$2,0))+IF(ISERROR(VLOOKUP($C225,'LINHA 5'!$C$6:$BM$145,'Carga People'!AF$2,0)),0,VLOOKUP($C225,'LINHA 5'!$C$6:$BM$145,'Carga People'!AF$2,0))</f>
        <v>0</v>
      </c>
      <c r="AG225" s="140">
        <f>IF(ISERROR(VLOOKUP($C225,'LINHA 4'!$C$6:$BM$75,'Carga People'!AG$2,0)),0,VLOOKUP($C225,'LINHA 4'!$C$6:$BM$75,'Carga People'!AG$2,0))+IF(ISERROR(VLOOKUP($C225,'LINHA 5'!$C$6:$BM$145,'Carga People'!AG$2,0)),0,VLOOKUP($C225,'LINHA 5'!$C$6:$BM$145,'Carga People'!AG$2,0))</f>
        <v>0</v>
      </c>
      <c r="AH225" s="140">
        <f>IF(ISERROR(VLOOKUP($C225,'LINHA 4'!$C$6:$BM$75,'Carga People'!AH$2,0)),0,VLOOKUP($C225,'LINHA 4'!$C$6:$BM$75,'Carga People'!AH$2,0))+IF(ISERROR(VLOOKUP($C225,'LINHA 5'!$C$6:$BM$145,'Carga People'!AH$2,0)),0,VLOOKUP($C225,'LINHA 5'!$C$6:$BM$145,'Carga People'!AH$2,0))</f>
        <v>0</v>
      </c>
      <c r="AI225" s="140">
        <f>IF(ISERROR(VLOOKUP($C225,'LINHA 4'!$C$6:$BM$75,'Carga People'!AI$2,0)),0,VLOOKUP($C225,'LINHA 4'!$C$6:$BM$75,'Carga People'!AI$2,0))+IF(ISERROR(VLOOKUP($C225,'LINHA 5'!$C$6:$BM$145,'Carga People'!AI$2,0)),0,VLOOKUP($C225,'LINHA 5'!$C$6:$BM$145,'Carga People'!AI$2,0))</f>
        <v>0</v>
      </c>
      <c r="AJ225" s="140">
        <f>IF(ISERROR(VLOOKUP($C225,'LINHA 4'!$C$6:$BM$75,'Carga People'!AJ$2,0)),0,VLOOKUP($C225,'LINHA 4'!$C$6:$BM$75,'Carga People'!AJ$2,0))+IF(ISERROR(VLOOKUP($C225,'LINHA 5'!$C$6:$BM$145,'Carga People'!AJ$2,0)),0,VLOOKUP($C225,'LINHA 5'!$C$6:$BM$145,'Carga People'!AJ$2,0))</f>
        <v>0</v>
      </c>
      <c r="AK225" s="140">
        <f>IF(ISERROR(VLOOKUP($C225,'LINHA 4'!$C$6:$BM$75,'Carga People'!AK$2,0)),0,VLOOKUP($C225,'LINHA 4'!$C$6:$BM$75,'Carga People'!AK$2,0))+IF(ISERROR(VLOOKUP($C225,'LINHA 5'!$C$6:$BM$145,'Carga People'!AK$2,0)),0,VLOOKUP($C225,'LINHA 5'!$C$6:$BM$145,'Carga People'!AK$2,0))</f>
        <v>0</v>
      </c>
      <c r="AL225" s="140">
        <f>IF(ISERROR(VLOOKUP($C225,'LINHA 4'!$C$6:$BM$75,'Carga People'!AL$2,0)),0,VLOOKUP($C225,'LINHA 4'!$C$6:$BM$75,'Carga People'!AL$2,0))+IF(ISERROR(VLOOKUP($C225,'LINHA 5'!$C$6:$BM$145,'Carga People'!AL$2,0)),0,VLOOKUP($C225,'LINHA 5'!$C$6:$BM$145,'Carga People'!AL$2,0))</f>
        <v>0</v>
      </c>
      <c r="AM225" s="140">
        <f>IF(ISERROR(VLOOKUP($C225,'LINHA 4'!$C$6:$BM$75,'Carga People'!AM$2,0)),0,VLOOKUP($C225,'LINHA 4'!$C$6:$BM$75,'Carga People'!AM$2,0))+IF(ISERROR(VLOOKUP($C225,'LINHA 5'!$C$6:$BM$145,'Carga People'!AM$2,0)),0,VLOOKUP($C225,'LINHA 5'!$C$6:$BM$145,'Carga People'!AM$2,0))</f>
        <v>0</v>
      </c>
      <c r="AN225" s="140">
        <f>IF(ISERROR(VLOOKUP($C225,'LINHA 4'!$C$6:$BM$75,'Carga People'!AN$2,0)),0,VLOOKUP($C225,'LINHA 4'!$C$6:$BM$75,'Carga People'!AN$2,0))+IF(ISERROR(VLOOKUP($C225,'LINHA 5'!$C$6:$BM$145,'Carga People'!AN$2,0)),0,VLOOKUP($C225,'LINHA 5'!$C$6:$BM$145,'Carga People'!AN$2,0))</f>
        <v>0</v>
      </c>
      <c r="AO225" s="574">
        <f>IF(ISERROR(VLOOKUP($C225,'LINHA 4'!$C$6:$BM$75,'Carga People'!AO$2,0)),0,VLOOKUP($C225,'LINHA 4'!$C$6:$BM$75,'Carga People'!AO$2,0))+IF(ISERROR(VLOOKUP($C225,'LINHA 5'!$C$6:$BM$145,'Carga People'!AO$2,0)),0,VLOOKUP($C225,'LINHA 5'!$C$6:$BM$145,'Carga People'!AO$2,0))</f>
        <v>0</v>
      </c>
      <c r="AP225" s="574">
        <f>IF(ISERROR(VLOOKUP($C225,'LINHA 4'!$C$6:$BM$75,'Carga People'!AP$2,0)),0,VLOOKUP($C225,'LINHA 4'!$C$6:$BM$75,'Carga People'!AP$2,0))+IF(ISERROR(VLOOKUP($C225,'LINHA 5'!$C$6:$BM$145,'Carga People'!AP$2,0)),0,VLOOKUP($C225,'LINHA 5'!$C$6:$BM$145,'Carga People'!AP$2,0))</f>
        <v>0</v>
      </c>
      <c r="AQ225" s="574">
        <f>IF(ISERROR(VLOOKUP($C225,'LINHA 4'!$C$6:$BM$75,'Carga People'!AQ$2,0)),0,VLOOKUP($C225,'LINHA 4'!$C$6:$BM$75,'Carga People'!AQ$2,0))+IF(ISERROR(VLOOKUP($C225,'LINHA 5'!$C$6:$BM$145,'Carga People'!AQ$2,0)),0,VLOOKUP($C225,'LINHA 5'!$C$6:$BM$145,'Carga People'!AQ$2,0))</f>
        <v>0</v>
      </c>
      <c r="AR225" s="574">
        <f>IF(ISERROR(VLOOKUP($C225,'LINHA 4'!$C$6:$BM$75,'Carga People'!AR$2,0)),0,VLOOKUP($C225,'LINHA 4'!$C$6:$BM$75,'Carga People'!AR$2,0))+IF(ISERROR(VLOOKUP($C225,'LINHA 5'!$C$6:$BM$145,'Carga People'!AR$2,0)),0,VLOOKUP($C225,'LINHA 5'!$C$6:$BM$145,'Carga People'!AR$2,0))</f>
        <v>0</v>
      </c>
      <c r="AS225" s="574">
        <f>IF(ISERROR(VLOOKUP($C225,'LINHA 4'!$C$6:$BM$75,'Carga People'!AS$2,0)),0,VLOOKUP($C225,'LINHA 4'!$C$6:$BM$75,'Carga People'!AS$2,0))+IF(ISERROR(VLOOKUP($C225,'LINHA 5'!$C$6:$BM$145,'Carga People'!AS$2,0)),0,VLOOKUP($C225,'LINHA 5'!$C$6:$BM$145,'Carga People'!AS$2,0))</f>
        <v>0</v>
      </c>
      <c r="AT225" s="574">
        <f t="array" ref="AT225">IF(ISERROR(VLOOKUP($C225,'LINHA 4'!$C$6:$BM$52,'Carga People'!AT$2,0)),0,VLOOKUP($C225,'LINHA 4'!$C$6:$BM$52,'Carga People'!AT$2,0))</f>
        <v>0</v>
      </c>
      <c r="AU225" s="367">
        <f t="shared" si="26"/>
        <v>0</v>
      </c>
      <c r="AV225" s="780" t="str">
        <f t="shared" si="25"/>
        <v/>
      </c>
      <c r="AW225" s="90">
        <f>IF(D225="","",VLOOKUP(D225,MI_ME!$D$5:$AQ$336,39,0))</f>
        <v>0</v>
      </c>
      <c r="AX225" s="660"/>
    </row>
    <row r="226" spans="1:50" ht="18" customHeight="1" x14ac:dyDescent="0.3">
      <c r="A226" s="1792"/>
      <c r="B226" s="770" t="s">
        <v>107</v>
      </c>
      <c r="C226" s="770" t="s">
        <v>505</v>
      </c>
      <c r="D226" s="771" t="s">
        <v>507</v>
      </c>
      <c r="E226" s="1459" t="s">
        <v>863</v>
      </c>
      <c r="F226" s="28" t="s">
        <v>47</v>
      </c>
      <c r="G226" s="136"/>
      <c r="H226" s="137"/>
      <c r="I226" s="138"/>
      <c r="J226" s="139">
        <f>IF(ISERROR(VLOOKUP($C226,'LINHA 4'!$C$6:$BM$75,'Carga People'!J$2,0)),0,VLOOKUP($C226,'LINHA 4'!$C$6:$BM$75,'Carga People'!J$2,0))+IF(ISERROR(VLOOKUP($C226,'LINHA 5'!$C$6:$BM$145,'Carga People'!J$2,0)),0,VLOOKUP($C226,'LINHA 5'!$C$6:$BM$145,'Carga People'!J$2,0))</f>
        <v>0</v>
      </c>
      <c r="K226" s="140">
        <f>IF(ISERROR(VLOOKUP($C226,'LINHA 4'!$C$6:$BM$75,'Carga People'!K$2,0)),0,VLOOKUP($C226,'LINHA 4'!$C$6:$BM$75,'Carga People'!K$2,0))+IF(ISERROR(VLOOKUP($C226,'LINHA 5'!$C$6:$BM$145,'Carga People'!K$2,0)),0,VLOOKUP($C226,'LINHA 5'!$C$6:$BM$145,'Carga People'!K$2,0))</f>
        <v>0</v>
      </c>
      <c r="L226" s="140">
        <f>IF(ISERROR(VLOOKUP($C226,'LINHA 4'!$C$6:$BM$75,'Carga People'!L$2,0)),0,VLOOKUP($C226,'LINHA 4'!$C$6:$BM$75,'Carga People'!L$2,0))+IF(ISERROR(VLOOKUP($C226,'LINHA 5'!$C$6:$BM$145,'Carga People'!L$2,0)),0,VLOOKUP($C226,'LINHA 5'!$C$6:$BM$145,'Carga People'!L$2,0))</f>
        <v>0</v>
      </c>
      <c r="M226" s="140">
        <f>IF(ISERROR(VLOOKUP($C226,'LINHA 4'!$C$6:$BM$75,'Carga People'!M$2,0)),0,VLOOKUP($C226,'LINHA 4'!$C$6:$BM$75,'Carga People'!M$2,0))+IF(ISERROR(VLOOKUP($C226,'LINHA 5'!$C$6:$BM$145,'Carga People'!M$2,0)),0,VLOOKUP($C226,'LINHA 5'!$C$6:$BM$145,'Carga People'!M$2,0))</f>
        <v>0</v>
      </c>
      <c r="N226" s="140">
        <f>IF(ISERROR(VLOOKUP($C226,'LINHA 4'!$C$6:$BM$75,'Carga People'!N$2,0)),0,VLOOKUP($C226,'LINHA 4'!$C$6:$BM$75,'Carga People'!N$2,0))+IF(ISERROR(VLOOKUP($C226,'LINHA 5'!$C$6:$BM$145,'Carga People'!N$2,0)),0,VLOOKUP($C226,'LINHA 5'!$C$6:$BM$145,'Carga People'!N$2,0))</f>
        <v>0</v>
      </c>
      <c r="O226" s="140">
        <f>IF(ISERROR(VLOOKUP($C226,'LINHA 4'!$C$6:$BM$75,'Carga People'!O$2,0)),0,VLOOKUP($C226,'LINHA 4'!$C$6:$BM$75,'Carga People'!O$2,0))+IF(ISERROR(VLOOKUP($C226,'LINHA 5'!$C$6:$BM$145,'Carga People'!O$2,0)),0,VLOOKUP($C226,'LINHA 5'!$C$6:$BM$145,'Carga People'!O$2,0))</f>
        <v>0</v>
      </c>
      <c r="P226" s="140">
        <f>IF(ISERROR(VLOOKUP($C226,'LINHA 4'!$C$6:$BM$75,'Carga People'!P$2,0)),0,VLOOKUP($C226,'LINHA 4'!$C$6:$BM$75,'Carga People'!P$2,0))+IF(ISERROR(VLOOKUP($C226,'LINHA 5'!$C$6:$BM$145,'Carga People'!P$2,0)),0,VLOOKUP($C226,'LINHA 5'!$C$6:$BM$145,'Carga People'!P$2,0))</f>
        <v>0</v>
      </c>
      <c r="Q226" s="140">
        <f>IF(ISERROR(VLOOKUP($C226,'LINHA 4'!$C$6:$BM$75,'Carga People'!Q$2,0)),0,VLOOKUP($C226,'LINHA 4'!$C$6:$BM$75,'Carga People'!Q$2,0))+IF(ISERROR(VLOOKUP($C226,'LINHA 5'!$C$6:$BM$145,'Carga People'!Q$2,0)),0,VLOOKUP($C226,'LINHA 5'!$C$6:$BM$145,'Carga People'!Q$2,0))</f>
        <v>0</v>
      </c>
      <c r="R226" s="140">
        <f>IF(ISERROR(VLOOKUP($C226,'LINHA 4'!$C$6:$BM$75,'Carga People'!R$2,0)),0,VLOOKUP($C226,'LINHA 4'!$C$6:$BM$75,'Carga People'!R$2,0))+IF(ISERROR(VLOOKUP($C226,'LINHA 5'!$C$6:$BM$145,'Carga People'!R$2,0)),0,VLOOKUP($C226,'LINHA 5'!$C$6:$BM$145,'Carga People'!R$2,0))</f>
        <v>0</v>
      </c>
      <c r="S226" s="140">
        <f>IF(ISERROR(VLOOKUP($C226,'LINHA 4'!$C$6:$BM$75,'Carga People'!S$2,0)),0,VLOOKUP($C226,'LINHA 4'!$C$6:$BM$75,'Carga People'!S$2,0))+IF(ISERROR(VLOOKUP($C226,'LINHA 5'!$C$6:$BM$145,'Carga People'!S$2,0)),0,VLOOKUP($C226,'LINHA 5'!$C$6:$BM$145,'Carga People'!S$2,0))</f>
        <v>0</v>
      </c>
      <c r="T226" s="140">
        <f>IF(ISERROR(VLOOKUP($C226,'LINHA 4'!$C$6:$BM$75,'Carga People'!T$2,0)),0,VLOOKUP($C226,'LINHA 4'!$C$6:$BM$75,'Carga People'!T$2,0))+IF(ISERROR(VLOOKUP($C226,'LINHA 5'!$C$6:$BM$145,'Carga People'!T$2,0)),0,VLOOKUP($C226,'LINHA 5'!$C$6:$BM$145,'Carga People'!T$2,0))</f>
        <v>0</v>
      </c>
      <c r="U226" s="140">
        <f>IF(ISERROR(VLOOKUP($C226,'LINHA 4'!$C$6:$BM$75,'Carga People'!U$2,0)),0,VLOOKUP($C226,'LINHA 4'!$C$6:$BM$75,'Carga People'!U$2,0))+IF(ISERROR(VLOOKUP($C226,'LINHA 5'!$C$6:$BM$145,'Carga People'!U$2,0)),0,VLOOKUP($C226,'LINHA 5'!$C$6:$BM$145,'Carga People'!U$2,0))</f>
        <v>0</v>
      </c>
      <c r="V226" s="140">
        <f>IF(ISERROR(VLOOKUP($C226,'LINHA 4'!$C$6:$BM$75,'Carga People'!V$2,0)),0,VLOOKUP($C226,'LINHA 4'!$C$6:$BM$75,'Carga People'!V$2,0))+IF(ISERROR(VLOOKUP($C226,'LINHA 5'!$C$6:$BM$145,'Carga People'!V$2,0)),0,VLOOKUP($C226,'LINHA 5'!$C$6:$BM$145,'Carga People'!V$2,0))</f>
        <v>0</v>
      </c>
      <c r="W226" s="140">
        <f>IF(ISERROR(VLOOKUP($C226,'LINHA 4'!$C$6:$BM$75,'Carga People'!W$2,0)),0,VLOOKUP($C226,'LINHA 4'!$C$6:$BM$75,'Carga People'!W$2,0))+IF(ISERROR(VLOOKUP($C226,'LINHA 5'!$C$6:$BM$145,'Carga People'!W$2,0)),0,VLOOKUP($C226,'LINHA 5'!$C$6:$BM$145,'Carga People'!W$2,0))</f>
        <v>0</v>
      </c>
      <c r="X226" s="140">
        <f>IF(ISERROR(VLOOKUP($C226,'LINHA 4'!$C$6:$BM$75,'Carga People'!X$2,0)),0,VLOOKUP($C226,'LINHA 4'!$C$6:$BM$75,'Carga People'!X$2,0))+IF(ISERROR(VLOOKUP($C226,'LINHA 5'!$C$6:$BM$145,'Carga People'!X$2,0)),0,VLOOKUP($C226,'LINHA 5'!$C$6:$BM$145,'Carga People'!X$2,0))</f>
        <v>0</v>
      </c>
      <c r="Y226" s="140">
        <f>IF(ISERROR(VLOOKUP($C226,'LINHA 4'!$C$6:$BM$75,'Carga People'!Y$2,0)),0,VLOOKUP($C226,'LINHA 4'!$C$6:$BM$75,'Carga People'!Y$2,0))+IF(ISERROR(VLOOKUP($C226,'LINHA 5'!$C$6:$BM$145,'Carga People'!Y$2,0)),0,VLOOKUP($C226,'LINHA 5'!$C$6:$BM$145,'Carga People'!Y$2,0))</f>
        <v>0</v>
      </c>
      <c r="Z226" s="140">
        <f>IF(ISERROR(VLOOKUP($C226,'LINHA 4'!$C$6:$BM$75,'Carga People'!Z$2,0)),0,VLOOKUP($C226,'LINHA 4'!$C$6:$BM$75,'Carga People'!Z$2,0))+IF(ISERROR(VLOOKUP($C226,'LINHA 5'!$C$6:$BM$145,'Carga People'!Z$2,0)),0,VLOOKUP($C226,'LINHA 5'!$C$6:$BM$145,'Carga People'!Z$2,0))</f>
        <v>0</v>
      </c>
      <c r="AA226" s="140">
        <f>IF(ISERROR(VLOOKUP($C226,'LINHA 4'!$C$6:$BM$75,'Carga People'!AA$2,0)),0,VLOOKUP($C226,'LINHA 4'!$C$6:$BM$75,'Carga People'!AA$2,0))+IF(ISERROR(VLOOKUP($C226,'LINHA 5'!$C$6:$BM$145,'Carga People'!AA$2,0)),0,VLOOKUP($C226,'LINHA 5'!$C$6:$BM$145,'Carga People'!AA$2,0))</f>
        <v>0</v>
      </c>
      <c r="AB226" s="140">
        <f>IF(ISERROR(VLOOKUP($C226,'LINHA 4'!$C$6:$BM$75,'Carga People'!AB$2,0)),0,VLOOKUP($C226,'LINHA 4'!$C$6:$BM$75,'Carga People'!AB$2,0))+IF(ISERROR(VLOOKUP($C226,'LINHA 5'!$C$6:$BM$145,'Carga People'!AB$2,0)),0,VLOOKUP($C226,'LINHA 5'!$C$6:$BM$145,'Carga People'!AB$2,0))</f>
        <v>0</v>
      </c>
      <c r="AC226" s="140">
        <f>IF(ISERROR(VLOOKUP($C226,'LINHA 4'!$C$6:$BM$75,'Carga People'!AC$2,0)),0,VLOOKUP($C226,'LINHA 4'!$C$6:$BM$75,'Carga People'!AC$2,0))+IF(ISERROR(VLOOKUP($C226,'LINHA 5'!$C$6:$BM$145,'Carga People'!AC$2,0)),0,VLOOKUP($C226,'LINHA 5'!$C$6:$BM$145,'Carga People'!AC$2,0))</f>
        <v>0</v>
      </c>
      <c r="AD226" s="140">
        <f>IF(ISERROR(VLOOKUP($C226,'LINHA 4'!$C$6:$BM$75,'Carga People'!AD$2,0)),0,VLOOKUP($C226,'LINHA 4'!$C$6:$BM$75,'Carga People'!AD$2,0))+IF(ISERROR(VLOOKUP($C226,'LINHA 5'!$C$6:$BM$145,'Carga People'!AD$2,0)),0,VLOOKUP($C226,'LINHA 5'!$C$6:$BM$145,'Carga People'!AD$2,0))</f>
        <v>0</v>
      </c>
      <c r="AE226" s="140">
        <f>IF(ISERROR(VLOOKUP($C226,'LINHA 4'!$C$6:$BM$75,'Carga People'!AE$2,0)),0,VLOOKUP($C226,'LINHA 4'!$C$6:$BM$75,'Carga People'!AE$2,0))+IF(ISERROR(VLOOKUP($C226,'LINHA 5'!$C$6:$BM$145,'Carga People'!AE$2,0)),0,VLOOKUP($C226,'LINHA 5'!$C$6:$BM$145,'Carga People'!AE$2,0))</f>
        <v>0</v>
      </c>
      <c r="AF226" s="140">
        <f>IF(ISERROR(VLOOKUP($C226,'LINHA 4'!$C$6:$BM$75,'Carga People'!AF$2,0)),0,VLOOKUP($C226,'LINHA 4'!$C$6:$BM$75,'Carga People'!AF$2,0))+IF(ISERROR(VLOOKUP($C226,'LINHA 5'!$C$6:$BM$145,'Carga People'!AF$2,0)),0,VLOOKUP($C226,'LINHA 5'!$C$6:$BM$145,'Carga People'!AF$2,0))</f>
        <v>0</v>
      </c>
      <c r="AG226" s="140">
        <f>IF(ISERROR(VLOOKUP($C226,'LINHA 4'!$C$6:$BM$75,'Carga People'!AG$2,0)),0,VLOOKUP($C226,'LINHA 4'!$C$6:$BM$75,'Carga People'!AG$2,0))+IF(ISERROR(VLOOKUP($C226,'LINHA 5'!$C$6:$BM$145,'Carga People'!AG$2,0)),0,VLOOKUP($C226,'LINHA 5'!$C$6:$BM$145,'Carga People'!AG$2,0))</f>
        <v>0</v>
      </c>
      <c r="AH226" s="140">
        <f>IF(ISERROR(VLOOKUP($C226,'LINHA 4'!$C$6:$BM$75,'Carga People'!AH$2,0)),0,VLOOKUP($C226,'LINHA 4'!$C$6:$BM$75,'Carga People'!AH$2,0))+IF(ISERROR(VLOOKUP($C226,'LINHA 5'!$C$6:$BM$145,'Carga People'!AH$2,0)),0,VLOOKUP($C226,'LINHA 5'!$C$6:$BM$145,'Carga People'!AH$2,0))</f>
        <v>0</v>
      </c>
      <c r="AI226" s="140">
        <f>IF(ISERROR(VLOOKUP($C226,'LINHA 4'!$C$6:$BM$75,'Carga People'!AI$2,0)),0,VLOOKUP($C226,'LINHA 4'!$C$6:$BM$75,'Carga People'!AI$2,0))+IF(ISERROR(VLOOKUP($C226,'LINHA 5'!$C$6:$BM$145,'Carga People'!AI$2,0)),0,VLOOKUP($C226,'LINHA 5'!$C$6:$BM$145,'Carga People'!AI$2,0))</f>
        <v>0</v>
      </c>
      <c r="AJ226" s="140">
        <f>IF(ISERROR(VLOOKUP($C226,'LINHA 4'!$C$6:$BM$75,'Carga People'!AJ$2,0)),0,VLOOKUP($C226,'LINHA 4'!$C$6:$BM$75,'Carga People'!AJ$2,0))+IF(ISERROR(VLOOKUP($C226,'LINHA 5'!$C$6:$BM$145,'Carga People'!AJ$2,0)),0,VLOOKUP($C226,'LINHA 5'!$C$6:$BM$145,'Carga People'!AJ$2,0))</f>
        <v>0</v>
      </c>
      <c r="AK226" s="140">
        <f>IF(ISERROR(VLOOKUP($C226,'LINHA 4'!$C$6:$BM$75,'Carga People'!AK$2,0)),0,VLOOKUP($C226,'LINHA 4'!$C$6:$BM$75,'Carga People'!AK$2,0))+IF(ISERROR(VLOOKUP($C226,'LINHA 5'!$C$6:$BM$145,'Carga People'!AK$2,0)),0,VLOOKUP($C226,'LINHA 5'!$C$6:$BM$145,'Carga People'!AK$2,0))</f>
        <v>0</v>
      </c>
      <c r="AL226" s="140">
        <f>IF(ISERROR(VLOOKUP($C226,'LINHA 4'!$C$6:$BM$75,'Carga People'!AL$2,0)),0,VLOOKUP($C226,'LINHA 4'!$C$6:$BM$75,'Carga People'!AL$2,0))+IF(ISERROR(VLOOKUP($C226,'LINHA 5'!$C$6:$BM$145,'Carga People'!AL$2,0)),0,VLOOKUP($C226,'LINHA 5'!$C$6:$BM$145,'Carga People'!AL$2,0))</f>
        <v>0</v>
      </c>
      <c r="AM226" s="140">
        <f>IF(ISERROR(VLOOKUP($C226,'LINHA 4'!$C$6:$BM$75,'Carga People'!AM$2,0)),0,VLOOKUP($C226,'LINHA 4'!$C$6:$BM$75,'Carga People'!AM$2,0))+IF(ISERROR(VLOOKUP($C226,'LINHA 5'!$C$6:$BM$145,'Carga People'!AM$2,0)),0,VLOOKUP($C226,'LINHA 5'!$C$6:$BM$145,'Carga People'!AM$2,0))</f>
        <v>0</v>
      </c>
      <c r="AN226" s="140">
        <f>IF(ISERROR(VLOOKUP($C226,'LINHA 4'!$C$6:$BM$75,'Carga People'!AN$2,0)),0,VLOOKUP($C226,'LINHA 4'!$C$6:$BM$75,'Carga People'!AN$2,0))+IF(ISERROR(VLOOKUP($C226,'LINHA 5'!$C$6:$BM$145,'Carga People'!AN$2,0)),0,VLOOKUP($C226,'LINHA 5'!$C$6:$BM$145,'Carga People'!AN$2,0))</f>
        <v>0</v>
      </c>
      <c r="AO226" s="140">
        <f>IF(ISERROR(VLOOKUP($C226,'LINHA 4'!$C$6:$BM$75,'Carga People'!AO$2,0)),0,VLOOKUP($C226,'LINHA 4'!$C$6:$BM$75,'Carga People'!AO$2,0))+IF(ISERROR(VLOOKUP($C226,'LINHA 5'!$C$6:$BM$145,'Carga People'!AO$2,0)),0,VLOOKUP($C226,'LINHA 5'!$C$6:$BM$145,'Carga People'!AO$2,0))</f>
        <v>0</v>
      </c>
      <c r="AP226" s="140">
        <f>IF(ISERROR(VLOOKUP($C226,'LINHA 4'!$C$6:$BM$75,'Carga People'!AP$2,0)),0,VLOOKUP($C226,'LINHA 4'!$C$6:$BM$75,'Carga People'!AP$2,0))+IF(ISERROR(VLOOKUP($C226,'LINHA 5'!$C$6:$BM$145,'Carga People'!AP$2,0)),0,VLOOKUP($C226,'LINHA 5'!$C$6:$BM$145,'Carga People'!AP$2,0))</f>
        <v>0</v>
      </c>
      <c r="AQ226" s="140">
        <f>IF(ISERROR(VLOOKUP($C226,'LINHA 4'!$C$6:$BM$75,'Carga People'!AQ$2,0)),0,VLOOKUP($C226,'LINHA 4'!$C$6:$BM$75,'Carga People'!AQ$2,0))+IF(ISERROR(VLOOKUP($C226,'LINHA 5'!$C$6:$BM$145,'Carga People'!AQ$2,0)),0,VLOOKUP($C226,'LINHA 5'!$C$6:$BM$145,'Carga People'!AQ$2,0))</f>
        <v>0</v>
      </c>
      <c r="AR226" s="140">
        <f>IF(ISERROR(VLOOKUP($C226,'LINHA 4'!$C$6:$BM$75,'Carga People'!AR$2,0)),0,VLOOKUP($C226,'LINHA 4'!$C$6:$BM$75,'Carga People'!AR$2,0))+IF(ISERROR(VLOOKUP($C226,'LINHA 5'!$C$6:$BM$145,'Carga People'!AR$2,0)),0,VLOOKUP($C226,'LINHA 5'!$C$6:$BM$145,'Carga People'!AR$2,0))</f>
        <v>0</v>
      </c>
      <c r="AS226" s="140">
        <f>IF(ISERROR(VLOOKUP($C226,'LINHA 4'!$C$6:$BM$75,'Carga People'!AS$2,0)),0,VLOOKUP($C226,'LINHA 4'!$C$6:$BM$75,'Carga People'!AS$2,0))+IF(ISERROR(VLOOKUP($C226,'LINHA 5'!$C$6:$BM$145,'Carga People'!AS$2,0)),0,VLOOKUP($C226,'LINHA 5'!$C$6:$BM$145,'Carga People'!AS$2,0))</f>
        <v>0</v>
      </c>
      <c r="AT226" s="140">
        <f t="array" ref="AT226">IF(ISERROR(VLOOKUP($C226,'LINHA 4'!$C$6:$BM$52,'Carga People'!AT$2,0)),0,VLOOKUP($C226,'LINHA 4'!$C$6:$BM$52,'Carga People'!AT$2,0))</f>
        <v>0</v>
      </c>
      <c r="AU226" s="367">
        <f t="shared" si="26"/>
        <v>0</v>
      </c>
      <c r="AV226" s="780" t="str">
        <f t="shared" si="25"/>
        <v/>
      </c>
      <c r="AW226" s="90">
        <f>IF(D226="","",VLOOKUP(D226,MI_ME!$D$5:$AQ$336,39,0))</f>
        <v>0</v>
      </c>
      <c r="AX226" s="660"/>
    </row>
    <row r="227" spans="1:50" ht="18" customHeight="1" x14ac:dyDescent="0.3">
      <c r="A227" s="1792"/>
      <c r="B227" s="28" t="s">
        <v>104</v>
      </c>
      <c r="C227" s="28" t="s">
        <v>504</v>
      </c>
      <c r="D227" s="771" t="s">
        <v>506</v>
      </c>
      <c r="E227" s="1459" t="s">
        <v>864</v>
      </c>
      <c r="F227" s="28" t="s">
        <v>47</v>
      </c>
      <c r="G227" s="136"/>
      <c r="H227" s="137"/>
      <c r="I227" s="138"/>
      <c r="J227" s="139">
        <f>IF(ISERROR(VLOOKUP($C227,'LINHA 4'!$C$6:$BM$75,'Carga People'!J$2,0)),0,VLOOKUP($C227,'LINHA 4'!$C$6:$BM$75,'Carga People'!J$2,0))+IF(ISERROR(VLOOKUP($C227,'LINHA 5'!$C$6:$BM$145,'Carga People'!J$2,0)),0,VLOOKUP($C227,'LINHA 5'!$C$6:$BM$145,'Carga People'!J$2,0))</f>
        <v>0</v>
      </c>
      <c r="K227" s="140">
        <f>IF(ISERROR(VLOOKUP($C227,'LINHA 4'!$C$6:$BM$75,'Carga People'!K$2,0)),0,VLOOKUP($C227,'LINHA 4'!$C$6:$BM$75,'Carga People'!K$2,0))+IF(ISERROR(VLOOKUP($C227,'LINHA 5'!$C$6:$BM$145,'Carga People'!K$2,0)),0,VLOOKUP($C227,'LINHA 5'!$C$6:$BM$145,'Carga People'!K$2,0))</f>
        <v>0</v>
      </c>
      <c r="L227" s="140">
        <f>IF(ISERROR(VLOOKUP($C227,'LINHA 4'!$C$6:$BM$75,'Carga People'!L$2,0)),0,VLOOKUP($C227,'LINHA 4'!$C$6:$BM$75,'Carga People'!L$2,0))+IF(ISERROR(VLOOKUP($C227,'LINHA 5'!$C$6:$BM$145,'Carga People'!L$2,0)),0,VLOOKUP($C227,'LINHA 5'!$C$6:$BM$145,'Carga People'!L$2,0))</f>
        <v>0</v>
      </c>
      <c r="M227" s="140">
        <f>IF(ISERROR(VLOOKUP($C227,'LINHA 4'!$C$6:$BM$75,'Carga People'!M$2,0)),0,VLOOKUP($C227,'LINHA 4'!$C$6:$BM$75,'Carga People'!M$2,0))+IF(ISERROR(VLOOKUP($C227,'LINHA 5'!$C$6:$BM$145,'Carga People'!M$2,0)),0,VLOOKUP($C227,'LINHA 5'!$C$6:$BM$145,'Carga People'!M$2,0))</f>
        <v>0</v>
      </c>
      <c r="N227" s="140">
        <f>IF(ISERROR(VLOOKUP($C227,'LINHA 4'!$C$6:$BM$75,'Carga People'!N$2,0)),0,VLOOKUP($C227,'LINHA 4'!$C$6:$BM$75,'Carga People'!N$2,0))+IF(ISERROR(VLOOKUP($C227,'LINHA 5'!$C$6:$BM$145,'Carga People'!N$2,0)),0,VLOOKUP($C227,'LINHA 5'!$C$6:$BM$145,'Carga People'!N$2,0))</f>
        <v>0</v>
      </c>
      <c r="O227" s="140">
        <f>IF(ISERROR(VLOOKUP($C227,'LINHA 4'!$C$6:$BM$75,'Carga People'!O$2,0)),0,VLOOKUP($C227,'LINHA 4'!$C$6:$BM$75,'Carga People'!O$2,0))+IF(ISERROR(VLOOKUP($C227,'LINHA 5'!$C$6:$BM$145,'Carga People'!O$2,0)),0,VLOOKUP($C227,'LINHA 5'!$C$6:$BM$145,'Carga People'!O$2,0))</f>
        <v>0</v>
      </c>
      <c r="P227" s="140">
        <f>IF(ISERROR(VLOOKUP($C227,'LINHA 4'!$C$6:$BM$75,'Carga People'!P$2,0)),0,VLOOKUP($C227,'LINHA 4'!$C$6:$BM$75,'Carga People'!P$2,0))+IF(ISERROR(VLOOKUP($C227,'LINHA 5'!$C$6:$BM$145,'Carga People'!P$2,0)),0,VLOOKUP($C227,'LINHA 5'!$C$6:$BM$145,'Carga People'!P$2,0))</f>
        <v>0</v>
      </c>
      <c r="Q227" s="140">
        <f>IF(ISERROR(VLOOKUP($C227,'LINHA 4'!$C$6:$BM$75,'Carga People'!Q$2,0)),0,VLOOKUP($C227,'LINHA 4'!$C$6:$BM$75,'Carga People'!Q$2,0))+IF(ISERROR(VLOOKUP($C227,'LINHA 5'!$C$6:$BM$145,'Carga People'!Q$2,0)),0,VLOOKUP($C227,'LINHA 5'!$C$6:$BM$145,'Carga People'!Q$2,0))</f>
        <v>0</v>
      </c>
      <c r="R227" s="140">
        <f>IF(ISERROR(VLOOKUP($C227,'LINHA 4'!$C$6:$BM$75,'Carga People'!R$2,0)),0,VLOOKUP($C227,'LINHA 4'!$C$6:$BM$75,'Carga People'!R$2,0))+IF(ISERROR(VLOOKUP($C227,'LINHA 5'!$C$6:$BM$145,'Carga People'!R$2,0)),0,VLOOKUP($C227,'LINHA 5'!$C$6:$BM$145,'Carga People'!R$2,0))</f>
        <v>0</v>
      </c>
      <c r="S227" s="140">
        <f>IF(ISERROR(VLOOKUP($C227,'LINHA 4'!$C$6:$BM$75,'Carga People'!S$2,0)),0,VLOOKUP($C227,'LINHA 4'!$C$6:$BM$75,'Carga People'!S$2,0))+IF(ISERROR(VLOOKUP($C227,'LINHA 5'!$C$6:$BM$145,'Carga People'!S$2,0)),0,VLOOKUP($C227,'LINHA 5'!$C$6:$BM$145,'Carga People'!S$2,0))</f>
        <v>0</v>
      </c>
      <c r="T227" s="140">
        <f>IF(ISERROR(VLOOKUP($C227,'LINHA 4'!$C$6:$BM$75,'Carga People'!T$2,0)),0,VLOOKUP($C227,'LINHA 4'!$C$6:$BM$75,'Carga People'!T$2,0))+IF(ISERROR(VLOOKUP($C227,'LINHA 5'!$C$6:$BM$145,'Carga People'!T$2,0)),0,VLOOKUP($C227,'LINHA 5'!$C$6:$BM$145,'Carga People'!T$2,0))</f>
        <v>0</v>
      </c>
      <c r="U227" s="140">
        <f>IF(ISERROR(VLOOKUP($C227,'LINHA 4'!$C$6:$BM$75,'Carga People'!U$2,0)),0,VLOOKUP($C227,'LINHA 4'!$C$6:$BM$75,'Carga People'!U$2,0))+IF(ISERROR(VLOOKUP($C227,'LINHA 5'!$C$6:$BM$145,'Carga People'!U$2,0)),0,VLOOKUP($C227,'LINHA 5'!$C$6:$BM$145,'Carga People'!U$2,0))</f>
        <v>0</v>
      </c>
      <c r="V227" s="140">
        <f>IF(ISERROR(VLOOKUP($C227,'LINHA 4'!$C$6:$BM$75,'Carga People'!V$2,0)),0,VLOOKUP($C227,'LINHA 4'!$C$6:$BM$75,'Carga People'!V$2,0))+IF(ISERROR(VLOOKUP($C227,'LINHA 5'!$C$6:$BM$145,'Carga People'!V$2,0)),0,VLOOKUP($C227,'LINHA 5'!$C$6:$BM$145,'Carga People'!V$2,0))</f>
        <v>0</v>
      </c>
      <c r="W227" s="140">
        <f>IF(ISERROR(VLOOKUP($C227,'LINHA 4'!$C$6:$BM$75,'Carga People'!W$2,0)),0,VLOOKUP($C227,'LINHA 4'!$C$6:$BM$75,'Carga People'!W$2,0))+IF(ISERROR(VLOOKUP($C227,'LINHA 5'!$C$6:$BM$145,'Carga People'!W$2,0)),0,VLOOKUP($C227,'LINHA 5'!$C$6:$BM$145,'Carga People'!W$2,0))</f>
        <v>0</v>
      </c>
      <c r="X227" s="140">
        <f>IF(ISERROR(VLOOKUP($C227,'LINHA 4'!$C$6:$BM$75,'Carga People'!X$2,0)),0,VLOOKUP($C227,'LINHA 4'!$C$6:$BM$75,'Carga People'!X$2,0))+IF(ISERROR(VLOOKUP($C227,'LINHA 5'!$C$6:$BM$145,'Carga People'!X$2,0)),0,VLOOKUP($C227,'LINHA 5'!$C$6:$BM$145,'Carga People'!X$2,0))</f>
        <v>0</v>
      </c>
      <c r="Y227" s="140">
        <f>IF(ISERROR(VLOOKUP($C227,'LINHA 4'!$C$6:$BM$75,'Carga People'!Y$2,0)),0,VLOOKUP($C227,'LINHA 4'!$C$6:$BM$75,'Carga People'!Y$2,0))+IF(ISERROR(VLOOKUP($C227,'LINHA 5'!$C$6:$BM$145,'Carga People'!Y$2,0)),0,VLOOKUP($C227,'LINHA 5'!$C$6:$BM$145,'Carga People'!Y$2,0))</f>
        <v>0</v>
      </c>
      <c r="Z227" s="140">
        <f>IF(ISERROR(VLOOKUP($C227,'LINHA 4'!$C$6:$BM$75,'Carga People'!Z$2,0)),0,VLOOKUP($C227,'LINHA 4'!$C$6:$BM$75,'Carga People'!Z$2,0))+IF(ISERROR(VLOOKUP($C227,'LINHA 5'!$C$6:$BM$145,'Carga People'!Z$2,0)),0,VLOOKUP($C227,'LINHA 5'!$C$6:$BM$145,'Carga People'!Z$2,0))</f>
        <v>0</v>
      </c>
      <c r="AA227" s="140">
        <f>IF(ISERROR(VLOOKUP($C227,'LINHA 4'!$C$6:$BM$75,'Carga People'!AA$2,0)),0,VLOOKUP($C227,'LINHA 4'!$C$6:$BM$75,'Carga People'!AA$2,0))+IF(ISERROR(VLOOKUP($C227,'LINHA 5'!$C$6:$BM$145,'Carga People'!AA$2,0)),0,VLOOKUP($C227,'LINHA 5'!$C$6:$BM$145,'Carga People'!AA$2,0))</f>
        <v>0</v>
      </c>
      <c r="AB227" s="140">
        <f>IF(ISERROR(VLOOKUP($C227,'LINHA 4'!$C$6:$BM$75,'Carga People'!AB$2,0)),0,VLOOKUP($C227,'LINHA 4'!$C$6:$BM$75,'Carga People'!AB$2,0))+IF(ISERROR(VLOOKUP($C227,'LINHA 5'!$C$6:$BM$145,'Carga People'!AB$2,0)),0,VLOOKUP($C227,'LINHA 5'!$C$6:$BM$145,'Carga People'!AB$2,0))</f>
        <v>0</v>
      </c>
      <c r="AC227" s="140">
        <f>IF(ISERROR(VLOOKUP($C227,'LINHA 4'!$C$6:$BM$75,'Carga People'!AC$2,0)),0,VLOOKUP($C227,'LINHA 4'!$C$6:$BM$75,'Carga People'!AC$2,0))+IF(ISERROR(VLOOKUP($C227,'LINHA 5'!$C$6:$BM$145,'Carga People'!AC$2,0)),0,VLOOKUP($C227,'LINHA 5'!$C$6:$BM$145,'Carga People'!AC$2,0))</f>
        <v>0</v>
      </c>
      <c r="AD227" s="140">
        <f>IF(ISERROR(VLOOKUP($C227,'LINHA 4'!$C$6:$BM$75,'Carga People'!AD$2,0)),0,VLOOKUP($C227,'LINHA 4'!$C$6:$BM$75,'Carga People'!AD$2,0))+IF(ISERROR(VLOOKUP($C227,'LINHA 5'!$C$6:$BM$145,'Carga People'!AD$2,0)),0,VLOOKUP($C227,'LINHA 5'!$C$6:$BM$145,'Carga People'!AD$2,0))</f>
        <v>0</v>
      </c>
      <c r="AE227" s="140">
        <f>IF(ISERROR(VLOOKUP($C227,'LINHA 4'!$C$6:$BM$75,'Carga People'!AE$2,0)),0,VLOOKUP($C227,'LINHA 4'!$C$6:$BM$75,'Carga People'!AE$2,0))+IF(ISERROR(VLOOKUP($C227,'LINHA 5'!$C$6:$BM$145,'Carga People'!AE$2,0)),0,VLOOKUP($C227,'LINHA 5'!$C$6:$BM$145,'Carga People'!AE$2,0))</f>
        <v>0</v>
      </c>
      <c r="AF227" s="140">
        <f>IF(ISERROR(VLOOKUP($C227,'LINHA 4'!$C$6:$BM$75,'Carga People'!AF$2,0)),0,VLOOKUP($C227,'LINHA 4'!$C$6:$BM$75,'Carga People'!AF$2,0))+IF(ISERROR(VLOOKUP($C227,'LINHA 5'!$C$6:$BM$145,'Carga People'!AF$2,0)),0,VLOOKUP($C227,'LINHA 5'!$C$6:$BM$145,'Carga People'!AF$2,0))</f>
        <v>0</v>
      </c>
      <c r="AG227" s="140">
        <f>IF(ISERROR(VLOOKUP($C227,'LINHA 4'!$C$6:$BM$75,'Carga People'!AG$2,0)),0,VLOOKUP($C227,'LINHA 4'!$C$6:$BM$75,'Carga People'!AG$2,0))+IF(ISERROR(VLOOKUP($C227,'LINHA 5'!$C$6:$BM$145,'Carga People'!AG$2,0)),0,VLOOKUP($C227,'LINHA 5'!$C$6:$BM$145,'Carga People'!AG$2,0))</f>
        <v>0</v>
      </c>
      <c r="AH227" s="140">
        <f>IF(ISERROR(VLOOKUP($C227,'LINHA 4'!$C$6:$BM$75,'Carga People'!AH$2,0)),0,VLOOKUP($C227,'LINHA 4'!$C$6:$BM$75,'Carga People'!AH$2,0))+IF(ISERROR(VLOOKUP($C227,'LINHA 5'!$C$6:$BM$145,'Carga People'!AH$2,0)),0,VLOOKUP($C227,'LINHA 5'!$C$6:$BM$145,'Carga People'!AH$2,0))</f>
        <v>0</v>
      </c>
      <c r="AI227" s="140">
        <f>IF(ISERROR(VLOOKUP($C227,'LINHA 4'!$C$6:$BM$75,'Carga People'!AI$2,0)),0,VLOOKUP($C227,'LINHA 4'!$C$6:$BM$75,'Carga People'!AI$2,0))+IF(ISERROR(VLOOKUP($C227,'LINHA 5'!$C$6:$BM$145,'Carga People'!AI$2,0)),0,VLOOKUP($C227,'LINHA 5'!$C$6:$BM$145,'Carga People'!AI$2,0))</f>
        <v>0</v>
      </c>
      <c r="AJ227" s="140">
        <f>IF(ISERROR(VLOOKUP($C227,'LINHA 4'!$C$6:$BM$75,'Carga People'!AJ$2,0)),0,VLOOKUP($C227,'LINHA 4'!$C$6:$BM$75,'Carga People'!AJ$2,0))+IF(ISERROR(VLOOKUP($C227,'LINHA 5'!$C$6:$BM$145,'Carga People'!AJ$2,0)),0,VLOOKUP($C227,'LINHA 5'!$C$6:$BM$145,'Carga People'!AJ$2,0))</f>
        <v>0</v>
      </c>
      <c r="AK227" s="140">
        <f>IF(ISERROR(VLOOKUP($C227,'LINHA 4'!$C$6:$BM$75,'Carga People'!AK$2,0)),0,VLOOKUP($C227,'LINHA 4'!$C$6:$BM$75,'Carga People'!AK$2,0))+IF(ISERROR(VLOOKUP($C227,'LINHA 5'!$C$6:$BM$145,'Carga People'!AK$2,0)),0,VLOOKUP($C227,'LINHA 5'!$C$6:$BM$145,'Carga People'!AK$2,0))</f>
        <v>0</v>
      </c>
      <c r="AL227" s="140">
        <f>IF(ISERROR(VLOOKUP($C227,'LINHA 4'!$C$6:$BM$75,'Carga People'!AL$2,0)),0,VLOOKUP($C227,'LINHA 4'!$C$6:$BM$75,'Carga People'!AL$2,0))+IF(ISERROR(VLOOKUP($C227,'LINHA 5'!$C$6:$BM$145,'Carga People'!AL$2,0)),0,VLOOKUP($C227,'LINHA 5'!$C$6:$BM$145,'Carga People'!AL$2,0))</f>
        <v>0</v>
      </c>
      <c r="AM227" s="140">
        <f>IF(ISERROR(VLOOKUP($C227,'LINHA 4'!$C$6:$BM$75,'Carga People'!AM$2,0)),0,VLOOKUP($C227,'LINHA 4'!$C$6:$BM$75,'Carga People'!AM$2,0))+IF(ISERROR(VLOOKUP($C227,'LINHA 5'!$C$6:$BM$145,'Carga People'!AM$2,0)),0,VLOOKUP($C227,'LINHA 5'!$C$6:$BM$145,'Carga People'!AM$2,0))</f>
        <v>0</v>
      </c>
      <c r="AN227" s="140">
        <f>IF(ISERROR(VLOOKUP($C227,'LINHA 4'!$C$6:$BM$75,'Carga People'!AN$2,0)),0,VLOOKUP($C227,'LINHA 4'!$C$6:$BM$75,'Carga People'!AN$2,0))+IF(ISERROR(VLOOKUP($C227,'LINHA 5'!$C$6:$BM$145,'Carga People'!AN$2,0)),0,VLOOKUP($C227,'LINHA 5'!$C$6:$BM$145,'Carga People'!AN$2,0))</f>
        <v>0</v>
      </c>
      <c r="AO227" s="140">
        <f>IF(ISERROR(VLOOKUP($C227,'LINHA 4'!$C$6:$BM$75,'Carga People'!AO$2,0)),0,VLOOKUP($C227,'LINHA 4'!$C$6:$BM$75,'Carga People'!AO$2,0))+IF(ISERROR(VLOOKUP($C227,'LINHA 5'!$C$6:$BM$145,'Carga People'!AO$2,0)),0,VLOOKUP($C227,'LINHA 5'!$C$6:$BM$145,'Carga People'!AO$2,0))</f>
        <v>0</v>
      </c>
      <c r="AP227" s="140">
        <f>IF(ISERROR(VLOOKUP($C227,'LINHA 4'!$C$6:$BM$75,'Carga People'!AP$2,0)),0,VLOOKUP($C227,'LINHA 4'!$C$6:$BM$75,'Carga People'!AP$2,0))+IF(ISERROR(VLOOKUP($C227,'LINHA 5'!$C$6:$BM$145,'Carga People'!AP$2,0)),0,VLOOKUP($C227,'LINHA 5'!$C$6:$BM$145,'Carga People'!AP$2,0))</f>
        <v>0</v>
      </c>
      <c r="AQ227" s="140">
        <f>IF(ISERROR(VLOOKUP($C227,'LINHA 4'!$C$6:$BM$75,'Carga People'!AQ$2,0)),0,VLOOKUP($C227,'LINHA 4'!$C$6:$BM$75,'Carga People'!AQ$2,0))+IF(ISERROR(VLOOKUP($C227,'LINHA 5'!$C$6:$BM$145,'Carga People'!AQ$2,0)),0,VLOOKUP($C227,'LINHA 5'!$C$6:$BM$145,'Carga People'!AQ$2,0))</f>
        <v>0</v>
      </c>
      <c r="AR227" s="140">
        <f>IF(ISERROR(VLOOKUP($C227,'LINHA 4'!$C$6:$BM$75,'Carga People'!AR$2,0)),0,VLOOKUP($C227,'LINHA 4'!$C$6:$BM$75,'Carga People'!AR$2,0))+IF(ISERROR(VLOOKUP($C227,'LINHA 5'!$C$6:$BM$145,'Carga People'!AR$2,0)),0,VLOOKUP($C227,'LINHA 5'!$C$6:$BM$145,'Carga People'!AR$2,0))</f>
        <v>0</v>
      </c>
      <c r="AS227" s="140">
        <f>IF(ISERROR(VLOOKUP($C227,'LINHA 4'!$C$6:$BM$75,'Carga People'!AS$2,0)),0,VLOOKUP($C227,'LINHA 4'!$C$6:$BM$75,'Carga People'!AS$2,0))+IF(ISERROR(VLOOKUP($C227,'LINHA 5'!$C$6:$BM$145,'Carga People'!AS$2,0)),0,VLOOKUP($C227,'LINHA 5'!$C$6:$BM$145,'Carga People'!AS$2,0))</f>
        <v>0</v>
      </c>
      <c r="AT227" s="140">
        <f t="array" ref="AT227">IF(ISERROR(VLOOKUP($C227,'LINHA 4'!$C$6:$BM$52,'Carga People'!AT$2,0)),0,VLOOKUP($C227,'LINHA 4'!$C$6:$BM$52,'Carga People'!AT$2,0))</f>
        <v>0</v>
      </c>
      <c r="AU227" s="367">
        <f t="shared" si="26"/>
        <v>0</v>
      </c>
      <c r="AV227" s="780" t="str">
        <f t="shared" si="25"/>
        <v/>
      </c>
      <c r="AW227" s="90">
        <f>IF(D227="","",VLOOKUP(D227,MI_ME!$D$5:$AQ$336,39,0))</f>
        <v>0</v>
      </c>
      <c r="AX227" s="660"/>
    </row>
    <row r="228" spans="1:50" ht="18" customHeight="1" x14ac:dyDescent="0.3">
      <c r="A228" s="1792"/>
      <c r="B228" s="28" t="s">
        <v>83</v>
      </c>
      <c r="C228" s="28" t="s">
        <v>584</v>
      </c>
      <c r="D228" s="771" t="s">
        <v>579</v>
      </c>
      <c r="E228" s="1459" t="s">
        <v>875</v>
      </c>
      <c r="F228" s="28" t="s">
        <v>47</v>
      </c>
      <c r="G228" s="136"/>
      <c r="H228" s="137"/>
      <c r="I228" s="138"/>
      <c r="J228" s="139">
        <f>IF(ISERROR(VLOOKUP($C228,'LINHA 4'!$C$6:$BM$75,'Carga People'!J$2,0)),0,VLOOKUP($C228,'LINHA 4'!$C$6:$BM$75,'Carga People'!J$2,0))+IF(ISERROR(VLOOKUP($C228,'LINHA 5'!$C$6:$BM$145,'Carga People'!J$2,0)),0,VLOOKUP($C228,'LINHA 5'!$C$6:$BM$145,'Carga People'!J$2,0))</f>
        <v>0</v>
      </c>
      <c r="K228" s="140">
        <f>IF(ISERROR(VLOOKUP($C228,'LINHA 4'!$C$6:$BM$75,'Carga People'!K$2,0)),0,VLOOKUP($C228,'LINHA 4'!$C$6:$BM$75,'Carga People'!K$2,0))+IF(ISERROR(VLOOKUP($C228,'LINHA 5'!$C$6:$BM$145,'Carga People'!K$2,0)),0,VLOOKUP($C228,'LINHA 5'!$C$6:$BM$145,'Carga People'!K$2,0))</f>
        <v>0</v>
      </c>
      <c r="L228" s="140">
        <f>IF(ISERROR(VLOOKUP($C228,'LINHA 4'!$C$6:$BM$75,'Carga People'!L$2,0)),0,VLOOKUP($C228,'LINHA 4'!$C$6:$BM$75,'Carga People'!L$2,0))+IF(ISERROR(VLOOKUP($C228,'LINHA 5'!$C$6:$BM$145,'Carga People'!L$2,0)),0,VLOOKUP($C228,'LINHA 5'!$C$6:$BM$145,'Carga People'!L$2,0))</f>
        <v>0</v>
      </c>
      <c r="M228" s="140">
        <f>IF(ISERROR(VLOOKUP($C228,'LINHA 4'!$C$6:$BM$75,'Carga People'!M$2,0)),0,VLOOKUP($C228,'LINHA 4'!$C$6:$BM$75,'Carga People'!M$2,0))+IF(ISERROR(VLOOKUP($C228,'LINHA 5'!$C$6:$BM$145,'Carga People'!M$2,0)),0,VLOOKUP($C228,'LINHA 5'!$C$6:$BM$145,'Carga People'!M$2,0))</f>
        <v>0</v>
      </c>
      <c r="N228" s="140">
        <f>IF(ISERROR(VLOOKUP($C228,'LINHA 4'!$C$6:$BM$75,'Carga People'!N$2,0)),0,VLOOKUP($C228,'LINHA 4'!$C$6:$BM$75,'Carga People'!N$2,0))+IF(ISERROR(VLOOKUP($C228,'LINHA 5'!$C$6:$BM$145,'Carga People'!N$2,0)),0,VLOOKUP($C228,'LINHA 5'!$C$6:$BM$145,'Carga People'!N$2,0))</f>
        <v>0</v>
      </c>
      <c r="O228" s="140">
        <f>IF(ISERROR(VLOOKUP($C228,'LINHA 4'!$C$6:$BM$75,'Carga People'!O$2,0)),0,VLOOKUP($C228,'LINHA 4'!$C$6:$BM$75,'Carga People'!O$2,0))+IF(ISERROR(VLOOKUP($C228,'LINHA 5'!$C$6:$BM$145,'Carga People'!O$2,0)),0,VLOOKUP($C228,'LINHA 5'!$C$6:$BM$145,'Carga People'!O$2,0))</f>
        <v>0</v>
      </c>
      <c r="P228" s="140">
        <f>IF(ISERROR(VLOOKUP($C228,'LINHA 4'!$C$6:$BM$75,'Carga People'!P$2,0)),0,VLOOKUP($C228,'LINHA 4'!$C$6:$BM$75,'Carga People'!P$2,0))+IF(ISERROR(VLOOKUP($C228,'LINHA 5'!$C$6:$BM$145,'Carga People'!P$2,0)),0,VLOOKUP($C228,'LINHA 5'!$C$6:$BM$145,'Carga People'!P$2,0))</f>
        <v>0</v>
      </c>
      <c r="Q228" s="140">
        <f>IF(ISERROR(VLOOKUP($C228,'LINHA 4'!$C$6:$BM$75,'Carga People'!Q$2,0)),0,VLOOKUP($C228,'LINHA 4'!$C$6:$BM$75,'Carga People'!Q$2,0))+IF(ISERROR(VLOOKUP($C228,'LINHA 5'!$C$6:$BM$145,'Carga People'!Q$2,0)),0,VLOOKUP($C228,'LINHA 5'!$C$6:$BM$145,'Carga People'!Q$2,0))</f>
        <v>0</v>
      </c>
      <c r="R228" s="140">
        <f>IF(ISERROR(VLOOKUP($C228,'LINHA 4'!$C$6:$BM$75,'Carga People'!R$2,0)),0,VLOOKUP($C228,'LINHA 4'!$C$6:$BM$75,'Carga People'!R$2,0))+IF(ISERROR(VLOOKUP($C228,'LINHA 5'!$C$6:$BM$145,'Carga People'!R$2,0)),0,VLOOKUP($C228,'LINHA 5'!$C$6:$BM$145,'Carga People'!R$2,0))</f>
        <v>0</v>
      </c>
      <c r="S228" s="140">
        <f>IF(ISERROR(VLOOKUP($C228,'LINHA 4'!$C$6:$BM$75,'Carga People'!S$2,0)),0,VLOOKUP($C228,'LINHA 4'!$C$6:$BM$75,'Carga People'!S$2,0))+IF(ISERROR(VLOOKUP($C228,'LINHA 5'!$C$6:$BM$145,'Carga People'!S$2,0)),0,VLOOKUP($C228,'LINHA 5'!$C$6:$BM$145,'Carga People'!S$2,0))</f>
        <v>0</v>
      </c>
      <c r="T228" s="140">
        <f>IF(ISERROR(VLOOKUP($C228,'LINHA 4'!$C$6:$BM$75,'Carga People'!T$2,0)),0,VLOOKUP($C228,'LINHA 4'!$C$6:$BM$75,'Carga People'!T$2,0))+IF(ISERROR(VLOOKUP($C228,'LINHA 5'!$C$6:$BM$145,'Carga People'!T$2,0)),0,VLOOKUP($C228,'LINHA 5'!$C$6:$BM$145,'Carga People'!T$2,0))</f>
        <v>0</v>
      </c>
      <c r="U228" s="140">
        <f>IF(ISERROR(VLOOKUP($C228,'LINHA 4'!$C$6:$BM$75,'Carga People'!U$2,0)),0,VLOOKUP($C228,'LINHA 4'!$C$6:$BM$75,'Carga People'!U$2,0))+IF(ISERROR(VLOOKUP($C228,'LINHA 5'!$C$6:$BM$145,'Carga People'!U$2,0)),0,VLOOKUP($C228,'LINHA 5'!$C$6:$BM$145,'Carga People'!U$2,0))</f>
        <v>0</v>
      </c>
      <c r="V228" s="140">
        <f>IF(ISERROR(VLOOKUP($C228,'LINHA 4'!$C$6:$BM$75,'Carga People'!V$2,0)),0,VLOOKUP($C228,'LINHA 4'!$C$6:$BM$75,'Carga People'!V$2,0))+IF(ISERROR(VLOOKUP($C228,'LINHA 5'!$C$6:$BM$145,'Carga People'!V$2,0)),0,VLOOKUP($C228,'LINHA 5'!$C$6:$BM$145,'Carga People'!V$2,0))</f>
        <v>0</v>
      </c>
      <c r="W228" s="140">
        <f>IF(ISERROR(VLOOKUP($C228,'LINHA 4'!$C$6:$BM$75,'Carga People'!W$2,0)),0,VLOOKUP($C228,'LINHA 4'!$C$6:$BM$75,'Carga People'!W$2,0))+IF(ISERROR(VLOOKUP($C228,'LINHA 5'!$C$6:$BM$145,'Carga People'!W$2,0)),0,VLOOKUP($C228,'LINHA 5'!$C$6:$BM$145,'Carga People'!W$2,0))</f>
        <v>0</v>
      </c>
      <c r="X228" s="140">
        <f>IF(ISERROR(VLOOKUP($C228,'LINHA 4'!$C$6:$BM$75,'Carga People'!X$2,0)),0,VLOOKUP($C228,'LINHA 4'!$C$6:$BM$75,'Carga People'!X$2,0))+IF(ISERROR(VLOOKUP($C228,'LINHA 5'!$C$6:$BM$145,'Carga People'!X$2,0)),0,VLOOKUP($C228,'LINHA 5'!$C$6:$BM$145,'Carga People'!X$2,0))</f>
        <v>0</v>
      </c>
      <c r="Y228" s="140">
        <f>IF(ISERROR(VLOOKUP($C228,'LINHA 4'!$C$6:$BM$75,'Carga People'!Y$2,0)),0,VLOOKUP($C228,'LINHA 4'!$C$6:$BM$75,'Carga People'!Y$2,0))+IF(ISERROR(VLOOKUP($C228,'LINHA 5'!$C$6:$BM$145,'Carga People'!Y$2,0)),0,VLOOKUP($C228,'LINHA 5'!$C$6:$BM$145,'Carga People'!Y$2,0))</f>
        <v>0</v>
      </c>
      <c r="Z228" s="140">
        <f>IF(ISERROR(VLOOKUP($C228,'LINHA 4'!$C$6:$BM$75,'Carga People'!Z$2,0)),0,VLOOKUP($C228,'LINHA 4'!$C$6:$BM$75,'Carga People'!Z$2,0))+IF(ISERROR(VLOOKUP($C228,'LINHA 5'!$C$6:$BM$145,'Carga People'!Z$2,0)),0,VLOOKUP($C228,'LINHA 5'!$C$6:$BM$145,'Carga People'!Z$2,0))</f>
        <v>0</v>
      </c>
      <c r="AA228" s="140">
        <f>IF(ISERROR(VLOOKUP($C228,'LINHA 4'!$C$6:$BM$75,'Carga People'!AA$2,0)),0,VLOOKUP($C228,'LINHA 4'!$C$6:$BM$75,'Carga People'!AA$2,0))+IF(ISERROR(VLOOKUP($C228,'LINHA 5'!$C$6:$BM$145,'Carga People'!AA$2,0)),0,VLOOKUP($C228,'LINHA 5'!$C$6:$BM$145,'Carga People'!AA$2,0))</f>
        <v>0</v>
      </c>
      <c r="AB228" s="140">
        <f>IF(ISERROR(VLOOKUP($C228,'LINHA 4'!$C$6:$BM$75,'Carga People'!AB$2,0)),0,VLOOKUP($C228,'LINHA 4'!$C$6:$BM$75,'Carga People'!AB$2,0))+IF(ISERROR(VLOOKUP($C228,'LINHA 5'!$C$6:$BM$145,'Carga People'!AB$2,0)),0,VLOOKUP($C228,'LINHA 5'!$C$6:$BM$145,'Carga People'!AB$2,0))</f>
        <v>0</v>
      </c>
      <c r="AC228" s="140">
        <f>IF(ISERROR(VLOOKUP($C228,'LINHA 4'!$C$6:$BM$75,'Carga People'!AC$2,0)),0,VLOOKUP($C228,'LINHA 4'!$C$6:$BM$75,'Carga People'!AC$2,0))+IF(ISERROR(VLOOKUP($C228,'LINHA 5'!$C$6:$BM$145,'Carga People'!AC$2,0)),0,VLOOKUP($C228,'LINHA 5'!$C$6:$BM$145,'Carga People'!AC$2,0))</f>
        <v>0</v>
      </c>
      <c r="AD228" s="140">
        <f>IF(ISERROR(VLOOKUP($C228,'LINHA 4'!$C$6:$BM$75,'Carga People'!AD$2,0)),0,VLOOKUP($C228,'LINHA 4'!$C$6:$BM$75,'Carga People'!AD$2,0))+IF(ISERROR(VLOOKUP($C228,'LINHA 5'!$C$6:$BM$145,'Carga People'!AD$2,0)),0,VLOOKUP($C228,'LINHA 5'!$C$6:$BM$145,'Carga People'!AD$2,0))</f>
        <v>0</v>
      </c>
      <c r="AE228" s="140">
        <f>IF(ISERROR(VLOOKUP($C228,'LINHA 4'!$C$6:$BM$75,'Carga People'!AE$2,0)),0,VLOOKUP($C228,'LINHA 4'!$C$6:$BM$75,'Carga People'!AE$2,0))+IF(ISERROR(VLOOKUP($C228,'LINHA 5'!$C$6:$BM$145,'Carga People'!AE$2,0)),0,VLOOKUP($C228,'LINHA 5'!$C$6:$BM$145,'Carga People'!AE$2,0))</f>
        <v>0</v>
      </c>
      <c r="AF228" s="140">
        <f>IF(ISERROR(VLOOKUP($C228,'LINHA 4'!$C$6:$BM$75,'Carga People'!AF$2,0)),0,VLOOKUP($C228,'LINHA 4'!$C$6:$BM$75,'Carga People'!AF$2,0))+IF(ISERROR(VLOOKUP($C228,'LINHA 5'!$C$6:$BM$145,'Carga People'!AF$2,0)),0,VLOOKUP($C228,'LINHA 5'!$C$6:$BM$145,'Carga People'!AF$2,0))</f>
        <v>0</v>
      </c>
      <c r="AG228" s="140">
        <f>IF(ISERROR(VLOOKUP($C228,'LINHA 4'!$C$6:$BM$75,'Carga People'!AG$2,0)),0,VLOOKUP($C228,'LINHA 4'!$C$6:$BM$75,'Carga People'!AG$2,0))+IF(ISERROR(VLOOKUP($C228,'LINHA 5'!$C$6:$BM$145,'Carga People'!AG$2,0)),0,VLOOKUP($C228,'LINHA 5'!$C$6:$BM$145,'Carga People'!AG$2,0))</f>
        <v>0</v>
      </c>
      <c r="AH228" s="140">
        <f>IF(ISERROR(VLOOKUP($C228,'LINHA 4'!$C$6:$BM$75,'Carga People'!AH$2,0)),0,VLOOKUP($C228,'LINHA 4'!$C$6:$BM$75,'Carga People'!AH$2,0))+IF(ISERROR(VLOOKUP($C228,'LINHA 5'!$C$6:$BM$145,'Carga People'!AH$2,0)),0,VLOOKUP($C228,'LINHA 5'!$C$6:$BM$145,'Carga People'!AH$2,0))</f>
        <v>0</v>
      </c>
      <c r="AI228" s="140">
        <f>IF(ISERROR(VLOOKUP($C228,'LINHA 4'!$C$6:$BM$75,'Carga People'!AI$2,0)),0,VLOOKUP($C228,'LINHA 4'!$C$6:$BM$75,'Carga People'!AI$2,0))+IF(ISERROR(VLOOKUP($C228,'LINHA 5'!$C$6:$BM$145,'Carga People'!AI$2,0)),0,VLOOKUP($C228,'LINHA 5'!$C$6:$BM$145,'Carga People'!AI$2,0))</f>
        <v>0</v>
      </c>
      <c r="AJ228" s="140">
        <f>IF(ISERROR(VLOOKUP($C228,'LINHA 4'!$C$6:$BM$75,'Carga People'!AJ$2,0)),0,VLOOKUP($C228,'LINHA 4'!$C$6:$BM$75,'Carga People'!AJ$2,0))+IF(ISERROR(VLOOKUP($C228,'LINHA 5'!$C$6:$BM$145,'Carga People'!AJ$2,0)),0,VLOOKUP($C228,'LINHA 5'!$C$6:$BM$145,'Carga People'!AJ$2,0))</f>
        <v>0</v>
      </c>
      <c r="AK228" s="140">
        <f>IF(ISERROR(VLOOKUP($C228,'LINHA 4'!$C$6:$BM$75,'Carga People'!AK$2,0)),0,VLOOKUP($C228,'LINHA 4'!$C$6:$BM$75,'Carga People'!AK$2,0))+IF(ISERROR(VLOOKUP($C228,'LINHA 5'!$C$6:$BM$145,'Carga People'!AK$2,0)),0,VLOOKUP($C228,'LINHA 5'!$C$6:$BM$145,'Carga People'!AK$2,0))</f>
        <v>0</v>
      </c>
      <c r="AL228" s="140">
        <f>IF(ISERROR(VLOOKUP($C228,'LINHA 4'!$C$6:$BM$75,'Carga People'!AL$2,0)),0,VLOOKUP($C228,'LINHA 4'!$C$6:$BM$75,'Carga People'!AL$2,0))+IF(ISERROR(VLOOKUP($C228,'LINHA 5'!$C$6:$BM$145,'Carga People'!AL$2,0)),0,VLOOKUP($C228,'LINHA 5'!$C$6:$BM$145,'Carga People'!AL$2,0))</f>
        <v>0</v>
      </c>
      <c r="AM228" s="140">
        <f>IF(ISERROR(VLOOKUP($C228,'LINHA 4'!$C$6:$BM$75,'Carga People'!AM$2,0)),0,VLOOKUP($C228,'LINHA 4'!$C$6:$BM$75,'Carga People'!AM$2,0))+IF(ISERROR(VLOOKUP($C228,'LINHA 5'!$C$6:$BM$145,'Carga People'!AM$2,0)),0,VLOOKUP($C228,'LINHA 5'!$C$6:$BM$145,'Carga People'!AM$2,0))</f>
        <v>0</v>
      </c>
      <c r="AN228" s="140">
        <f>IF(ISERROR(VLOOKUP($C228,'LINHA 4'!$C$6:$BM$75,'Carga People'!AN$2,0)),0,VLOOKUP($C228,'LINHA 4'!$C$6:$BM$75,'Carga People'!AN$2,0))+IF(ISERROR(VLOOKUP($C228,'LINHA 5'!$C$6:$BM$145,'Carga People'!AN$2,0)),0,VLOOKUP($C228,'LINHA 5'!$C$6:$BM$145,'Carga People'!AN$2,0))</f>
        <v>0</v>
      </c>
      <c r="AO228" s="574">
        <f>IF(ISERROR(VLOOKUP($C228,'LINHA 4'!$C$6:$BM$75,'Carga People'!AO$2,0)),0,VLOOKUP($C228,'LINHA 4'!$C$6:$BM$75,'Carga People'!AO$2,0))+IF(ISERROR(VLOOKUP($C228,'LINHA 5'!$C$6:$BM$145,'Carga People'!AO$2,0)),0,VLOOKUP($C228,'LINHA 5'!$C$6:$BM$145,'Carga People'!AO$2,0))</f>
        <v>0</v>
      </c>
      <c r="AP228" s="574">
        <f>IF(ISERROR(VLOOKUP($C228,'LINHA 4'!$C$6:$BM$75,'Carga People'!AP$2,0)),0,VLOOKUP($C228,'LINHA 4'!$C$6:$BM$75,'Carga People'!AP$2,0))+IF(ISERROR(VLOOKUP($C228,'LINHA 5'!$C$6:$BM$145,'Carga People'!AP$2,0)),0,VLOOKUP($C228,'LINHA 5'!$C$6:$BM$145,'Carga People'!AP$2,0))</f>
        <v>0</v>
      </c>
      <c r="AQ228" s="574">
        <f>IF(ISERROR(VLOOKUP($C228,'LINHA 4'!$C$6:$BM$75,'Carga People'!AQ$2,0)),0,VLOOKUP($C228,'LINHA 4'!$C$6:$BM$75,'Carga People'!AQ$2,0))+IF(ISERROR(VLOOKUP($C228,'LINHA 5'!$C$6:$BM$145,'Carga People'!AQ$2,0)),0,VLOOKUP($C228,'LINHA 5'!$C$6:$BM$145,'Carga People'!AQ$2,0))</f>
        <v>0</v>
      </c>
      <c r="AR228" s="574">
        <f>IF(ISERROR(VLOOKUP($C228,'LINHA 4'!$C$6:$BM$75,'Carga People'!AR$2,0)),0,VLOOKUP($C228,'LINHA 4'!$C$6:$BM$75,'Carga People'!AR$2,0))+IF(ISERROR(VLOOKUP($C228,'LINHA 5'!$C$6:$BM$145,'Carga People'!AR$2,0)),0,VLOOKUP($C228,'LINHA 5'!$C$6:$BM$145,'Carga People'!AR$2,0))</f>
        <v>0</v>
      </c>
      <c r="AS228" s="574">
        <f>IF(ISERROR(VLOOKUP($C228,'LINHA 4'!$C$6:$BM$75,'Carga People'!AS$2,0)),0,VLOOKUP($C228,'LINHA 4'!$C$6:$BM$75,'Carga People'!AS$2,0))+IF(ISERROR(VLOOKUP($C228,'LINHA 5'!$C$6:$BM$145,'Carga People'!AS$2,0)),0,VLOOKUP($C228,'LINHA 5'!$C$6:$BM$145,'Carga People'!AS$2,0))</f>
        <v>0</v>
      </c>
      <c r="AT228" s="574">
        <f t="array" ref="AT228">IF(ISERROR(VLOOKUP($C228,'LINHA 4'!$C$6:$BM$52,'Carga People'!AT$2,0)),0,VLOOKUP($C228,'LINHA 4'!$C$6:$BM$52,'Carga People'!AT$2,0))</f>
        <v>0</v>
      </c>
      <c r="AU228" s="367">
        <f t="shared" si="26"/>
        <v>0</v>
      </c>
      <c r="AV228" s="780" t="str">
        <f t="shared" si="25"/>
        <v/>
      </c>
      <c r="AW228" s="90">
        <f>IF(D228="","",VLOOKUP(D228,MI_ME!$D$5:$AQ$336,39,0))</f>
        <v>0</v>
      </c>
      <c r="AX228" s="660"/>
    </row>
    <row r="229" spans="1:50" ht="18" customHeight="1" x14ac:dyDescent="0.3">
      <c r="A229" s="1792"/>
      <c r="B229" s="28" t="s">
        <v>103</v>
      </c>
      <c r="C229" s="28" t="s">
        <v>538</v>
      </c>
      <c r="D229" s="771" t="s">
        <v>529</v>
      </c>
      <c r="E229" s="1459" t="s">
        <v>860</v>
      </c>
      <c r="F229" s="28" t="s">
        <v>47</v>
      </c>
      <c r="G229" s="136"/>
      <c r="H229" s="137"/>
      <c r="I229" s="138"/>
      <c r="J229" s="139">
        <f>IF(ISERROR(VLOOKUP($C229,'LINHA 4'!$C$6:$BM$75,'Carga People'!J$2,0)),0,VLOOKUP($C229,'LINHA 4'!$C$6:$BM$75,'Carga People'!J$2,0))+IF(ISERROR(VLOOKUP($C229,'LINHA 5'!$C$6:$BM$145,'Carga People'!J$2,0)),0,VLOOKUP($C229,'LINHA 5'!$C$6:$BM$145,'Carga People'!J$2,0))</f>
        <v>0</v>
      </c>
      <c r="K229" s="140">
        <f>IF(ISERROR(VLOOKUP($C229,'LINHA 4'!$C$6:$BM$75,'Carga People'!K$2,0)),0,VLOOKUP($C229,'LINHA 4'!$C$6:$BM$75,'Carga People'!K$2,0))+IF(ISERROR(VLOOKUP($C229,'LINHA 5'!$C$6:$BM$145,'Carga People'!K$2,0)),0,VLOOKUP($C229,'LINHA 5'!$C$6:$BM$145,'Carga People'!K$2,0))</f>
        <v>0</v>
      </c>
      <c r="L229" s="140">
        <f>IF(ISERROR(VLOOKUP($C229,'LINHA 4'!$C$6:$BM$75,'Carga People'!L$2,0)),0,VLOOKUP($C229,'LINHA 4'!$C$6:$BM$75,'Carga People'!L$2,0))+IF(ISERROR(VLOOKUP($C229,'LINHA 5'!$C$6:$BM$145,'Carga People'!L$2,0)),0,VLOOKUP($C229,'LINHA 5'!$C$6:$BM$145,'Carga People'!L$2,0))</f>
        <v>0</v>
      </c>
      <c r="M229" s="140">
        <f>IF(ISERROR(VLOOKUP($C229,'LINHA 4'!$C$6:$BM$75,'Carga People'!M$2,0)),0,VLOOKUP($C229,'LINHA 4'!$C$6:$BM$75,'Carga People'!M$2,0))+IF(ISERROR(VLOOKUP($C229,'LINHA 5'!$C$6:$BM$145,'Carga People'!M$2,0)),0,VLOOKUP($C229,'LINHA 5'!$C$6:$BM$145,'Carga People'!M$2,0))</f>
        <v>0</v>
      </c>
      <c r="N229" s="140">
        <f>IF(ISERROR(VLOOKUP($C229,'LINHA 4'!$C$6:$BM$75,'Carga People'!N$2,0)),0,VLOOKUP($C229,'LINHA 4'!$C$6:$BM$75,'Carga People'!N$2,0))+IF(ISERROR(VLOOKUP($C229,'LINHA 5'!$C$6:$BM$145,'Carga People'!N$2,0)),0,VLOOKUP($C229,'LINHA 5'!$C$6:$BM$145,'Carga People'!N$2,0))</f>
        <v>0</v>
      </c>
      <c r="O229" s="140">
        <f>IF(ISERROR(VLOOKUP($C229,'LINHA 4'!$C$6:$BM$75,'Carga People'!O$2,0)),0,VLOOKUP($C229,'LINHA 4'!$C$6:$BM$75,'Carga People'!O$2,0))+IF(ISERROR(VLOOKUP($C229,'LINHA 5'!$C$6:$BM$145,'Carga People'!O$2,0)),0,VLOOKUP($C229,'LINHA 5'!$C$6:$BM$145,'Carga People'!O$2,0))</f>
        <v>0</v>
      </c>
      <c r="P229" s="140">
        <f>IF(ISERROR(VLOOKUP($C229,'LINHA 4'!$C$6:$BM$75,'Carga People'!P$2,0)),0,VLOOKUP($C229,'LINHA 4'!$C$6:$BM$75,'Carga People'!P$2,0))+IF(ISERROR(VLOOKUP($C229,'LINHA 5'!$C$6:$BM$145,'Carga People'!P$2,0)),0,VLOOKUP($C229,'LINHA 5'!$C$6:$BM$145,'Carga People'!P$2,0))</f>
        <v>0</v>
      </c>
      <c r="Q229" s="140">
        <f>IF(ISERROR(VLOOKUP($C229,'LINHA 4'!$C$6:$BM$75,'Carga People'!Q$2,0)),0,VLOOKUP($C229,'LINHA 4'!$C$6:$BM$75,'Carga People'!Q$2,0))+IF(ISERROR(VLOOKUP($C229,'LINHA 5'!$C$6:$BM$145,'Carga People'!Q$2,0)),0,VLOOKUP($C229,'LINHA 5'!$C$6:$BM$145,'Carga People'!Q$2,0))</f>
        <v>0</v>
      </c>
      <c r="R229" s="140">
        <f>IF(ISERROR(VLOOKUP($C229,'LINHA 4'!$C$6:$BM$75,'Carga People'!R$2,0)),0,VLOOKUP($C229,'LINHA 4'!$C$6:$BM$75,'Carga People'!R$2,0))+IF(ISERROR(VLOOKUP($C229,'LINHA 5'!$C$6:$BM$145,'Carga People'!R$2,0)),0,VLOOKUP($C229,'LINHA 5'!$C$6:$BM$145,'Carga People'!R$2,0))</f>
        <v>0</v>
      </c>
      <c r="S229" s="140">
        <f>IF(ISERROR(VLOOKUP($C229,'LINHA 4'!$C$6:$BM$75,'Carga People'!S$2,0)),0,VLOOKUP($C229,'LINHA 4'!$C$6:$BM$75,'Carga People'!S$2,0))+IF(ISERROR(VLOOKUP($C229,'LINHA 5'!$C$6:$BM$145,'Carga People'!S$2,0)),0,VLOOKUP($C229,'LINHA 5'!$C$6:$BM$145,'Carga People'!S$2,0))</f>
        <v>0</v>
      </c>
      <c r="T229" s="140">
        <f>IF(ISERROR(VLOOKUP($C229,'LINHA 4'!$C$6:$BM$75,'Carga People'!T$2,0)),0,VLOOKUP($C229,'LINHA 4'!$C$6:$BM$75,'Carga People'!T$2,0))+IF(ISERROR(VLOOKUP($C229,'LINHA 5'!$C$6:$BM$145,'Carga People'!T$2,0)),0,VLOOKUP($C229,'LINHA 5'!$C$6:$BM$145,'Carga People'!T$2,0))</f>
        <v>0</v>
      </c>
      <c r="U229" s="140">
        <f>IF(ISERROR(VLOOKUP($C229,'LINHA 4'!$C$6:$BM$75,'Carga People'!U$2,0)),0,VLOOKUP($C229,'LINHA 4'!$C$6:$BM$75,'Carga People'!U$2,0))+IF(ISERROR(VLOOKUP($C229,'LINHA 5'!$C$6:$BM$145,'Carga People'!U$2,0)),0,VLOOKUP($C229,'LINHA 5'!$C$6:$BM$145,'Carga People'!U$2,0))</f>
        <v>0</v>
      </c>
      <c r="V229" s="140">
        <f>IF(ISERROR(VLOOKUP($C229,'LINHA 4'!$C$6:$BM$75,'Carga People'!V$2,0)),0,VLOOKUP($C229,'LINHA 4'!$C$6:$BM$75,'Carga People'!V$2,0))+IF(ISERROR(VLOOKUP($C229,'LINHA 5'!$C$6:$BM$145,'Carga People'!V$2,0)),0,VLOOKUP($C229,'LINHA 5'!$C$6:$BM$145,'Carga People'!V$2,0))</f>
        <v>0</v>
      </c>
      <c r="W229" s="140">
        <f>IF(ISERROR(VLOOKUP($C229,'LINHA 4'!$C$6:$BM$75,'Carga People'!W$2,0)),0,VLOOKUP($C229,'LINHA 4'!$C$6:$BM$75,'Carga People'!W$2,0))+IF(ISERROR(VLOOKUP($C229,'LINHA 5'!$C$6:$BM$145,'Carga People'!W$2,0)),0,VLOOKUP($C229,'LINHA 5'!$C$6:$BM$145,'Carga People'!W$2,0))</f>
        <v>0</v>
      </c>
      <c r="X229" s="140">
        <f>IF(ISERROR(VLOOKUP($C229,'LINHA 4'!$C$6:$BM$75,'Carga People'!X$2,0)),0,VLOOKUP($C229,'LINHA 4'!$C$6:$BM$75,'Carga People'!X$2,0))+IF(ISERROR(VLOOKUP($C229,'LINHA 5'!$C$6:$BM$145,'Carga People'!X$2,0)),0,VLOOKUP($C229,'LINHA 5'!$C$6:$BM$145,'Carga People'!X$2,0))</f>
        <v>0</v>
      </c>
      <c r="Y229" s="140">
        <f>IF(ISERROR(VLOOKUP($C229,'LINHA 4'!$C$6:$BM$75,'Carga People'!Y$2,0)),0,VLOOKUP($C229,'LINHA 4'!$C$6:$BM$75,'Carga People'!Y$2,0))+IF(ISERROR(VLOOKUP($C229,'LINHA 5'!$C$6:$BM$145,'Carga People'!Y$2,0)),0,VLOOKUP($C229,'LINHA 5'!$C$6:$BM$145,'Carga People'!Y$2,0))</f>
        <v>0</v>
      </c>
      <c r="Z229" s="140">
        <f>IF(ISERROR(VLOOKUP($C229,'LINHA 4'!$C$6:$BM$75,'Carga People'!Z$2,0)),0,VLOOKUP($C229,'LINHA 4'!$C$6:$BM$75,'Carga People'!Z$2,0))+IF(ISERROR(VLOOKUP($C229,'LINHA 5'!$C$6:$BM$145,'Carga People'!Z$2,0)),0,VLOOKUP($C229,'LINHA 5'!$C$6:$BM$145,'Carga People'!Z$2,0))</f>
        <v>0</v>
      </c>
      <c r="AA229" s="140">
        <f>IF(ISERROR(VLOOKUP($C229,'LINHA 4'!$C$6:$BM$75,'Carga People'!AA$2,0)),0,VLOOKUP($C229,'LINHA 4'!$C$6:$BM$75,'Carga People'!AA$2,0))+IF(ISERROR(VLOOKUP($C229,'LINHA 5'!$C$6:$BM$145,'Carga People'!AA$2,0)),0,VLOOKUP($C229,'LINHA 5'!$C$6:$BM$145,'Carga People'!AA$2,0))</f>
        <v>0</v>
      </c>
      <c r="AB229" s="140">
        <f>IF(ISERROR(VLOOKUP($C229,'LINHA 4'!$C$6:$BM$75,'Carga People'!AB$2,0)),0,VLOOKUP($C229,'LINHA 4'!$C$6:$BM$75,'Carga People'!AB$2,0))+IF(ISERROR(VLOOKUP($C229,'LINHA 5'!$C$6:$BM$145,'Carga People'!AB$2,0)),0,VLOOKUP($C229,'LINHA 5'!$C$6:$BM$145,'Carga People'!AB$2,0))</f>
        <v>0</v>
      </c>
      <c r="AC229" s="140">
        <f>IF(ISERROR(VLOOKUP($C229,'LINHA 4'!$C$6:$BM$75,'Carga People'!AC$2,0)),0,VLOOKUP($C229,'LINHA 4'!$C$6:$BM$75,'Carga People'!AC$2,0))+IF(ISERROR(VLOOKUP($C229,'LINHA 5'!$C$6:$BM$145,'Carga People'!AC$2,0)),0,VLOOKUP($C229,'LINHA 5'!$C$6:$BM$145,'Carga People'!AC$2,0))</f>
        <v>0</v>
      </c>
      <c r="AD229" s="140">
        <f>IF(ISERROR(VLOOKUP($C229,'LINHA 4'!$C$6:$BM$75,'Carga People'!AD$2,0)),0,VLOOKUP($C229,'LINHA 4'!$C$6:$BM$75,'Carga People'!AD$2,0))+IF(ISERROR(VLOOKUP($C229,'LINHA 5'!$C$6:$BM$145,'Carga People'!AD$2,0)),0,VLOOKUP($C229,'LINHA 5'!$C$6:$BM$145,'Carga People'!AD$2,0))</f>
        <v>0</v>
      </c>
      <c r="AE229" s="140">
        <f>IF(ISERROR(VLOOKUP($C229,'LINHA 4'!$C$6:$BM$75,'Carga People'!AE$2,0)),0,VLOOKUP($C229,'LINHA 4'!$C$6:$BM$75,'Carga People'!AE$2,0))+IF(ISERROR(VLOOKUP($C229,'LINHA 5'!$C$6:$BM$145,'Carga People'!AE$2,0)),0,VLOOKUP($C229,'LINHA 5'!$C$6:$BM$145,'Carga People'!AE$2,0))</f>
        <v>0</v>
      </c>
      <c r="AF229" s="140">
        <f>IF(ISERROR(VLOOKUP($C229,'LINHA 4'!$C$6:$BM$75,'Carga People'!AF$2,0)),0,VLOOKUP($C229,'LINHA 4'!$C$6:$BM$75,'Carga People'!AF$2,0))+IF(ISERROR(VLOOKUP($C229,'LINHA 5'!$C$6:$BM$145,'Carga People'!AF$2,0)),0,VLOOKUP($C229,'LINHA 5'!$C$6:$BM$145,'Carga People'!AF$2,0))</f>
        <v>0</v>
      </c>
      <c r="AG229" s="140">
        <f>IF(ISERROR(VLOOKUP($C229,'LINHA 4'!$C$6:$BM$75,'Carga People'!AG$2,0)),0,VLOOKUP($C229,'LINHA 4'!$C$6:$BM$75,'Carga People'!AG$2,0))+IF(ISERROR(VLOOKUP($C229,'LINHA 5'!$C$6:$BM$145,'Carga People'!AG$2,0)),0,VLOOKUP($C229,'LINHA 5'!$C$6:$BM$145,'Carga People'!AG$2,0))</f>
        <v>0</v>
      </c>
      <c r="AH229" s="140">
        <f>IF(ISERROR(VLOOKUP($C229,'LINHA 4'!$C$6:$BM$75,'Carga People'!AH$2,0)),0,VLOOKUP($C229,'LINHA 4'!$C$6:$BM$75,'Carga People'!AH$2,0))+IF(ISERROR(VLOOKUP($C229,'LINHA 5'!$C$6:$BM$145,'Carga People'!AH$2,0)),0,VLOOKUP($C229,'LINHA 5'!$C$6:$BM$145,'Carga People'!AH$2,0))</f>
        <v>0</v>
      </c>
      <c r="AI229" s="140">
        <f>IF(ISERROR(VLOOKUP($C229,'LINHA 4'!$C$6:$BM$75,'Carga People'!AI$2,0)),0,VLOOKUP($C229,'LINHA 4'!$C$6:$BM$75,'Carga People'!AI$2,0))+IF(ISERROR(VLOOKUP($C229,'LINHA 5'!$C$6:$BM$145,'Carga People'!AI$2,0)),0,VLOOKUP($C229,'LINHA 5'!$C$6:$BM$145,'Carga People'!AI$2,0))</f>
        <v>0</v>
      </c>
      <c r="AJ229" s="140">
        <f>IF(ISERROR(VLOOKUP($C229,'LINHA 4'!$C$6:$BM$75,'Carga People'!AJ$2,0)),0,VLOOKUP($C229,'LINHA 4'!$C$6:$BM$75,'Carga People'!AJ$2,0))+IF(ISERROR(VLOOKUP($C229,'LINHA 5'!$C$6:$BM$145,'Carga People'!AJ$2,0)),0,VLOOKUP($C229,'LINHA 5'!$C$6:$BM$145,'Carga People'!AJ$2,0))</f>
        <v>0</v>
      </c>
      <c r="AK229" s="140">
        <f>IF(ISERROR(VLOOKUP($C229,'LINHA 4'!$C$6:$BM$75,'Carga People'!AK$2,0)),0,VLOOKUP($C229,'LINHA 4'!$C$6:$BM$75,'Carga People'!AK$2,0))+IF(ISERROR(VLOOKUP($C229,'LINHA 5'!$C$6:$BM$145,'Carga People'!AK$2,0)),0,VLOOKUP($C229,'LINHA 5'!$C$6:$BM$145,'Carga People'!AK$2,0))</f>
        <v>0</v>
      </c>
      <c r="AL229" s="140">
        <f>IF(ISERROR(VLOOKUP($C229,'LINHA 4'!$C$6:$BM$75,'Carga People'!AL$2,0)),0,VLOOKUP($C229,'LINHA 4'!$C$6:$BM$75,'Carga People'!AL$2,0))+IF(ISERROR(VLOOKUP($C229,'LINHA 5'!$C$6:$BM$145,'Carga People'!AL$2,0)),0,VLOOKUP($C229,'LINHA 5'!$C$6:$BM$145,'Carga People'!AL$2,0))</f>
        <v>0</v>
      </c>
      <c r="AM229" s="140">
        <f>IF(ISERROR(VLOOKUP($C229,'LINHA 4'!$C$6:$BM$75,'Carga People'!AM$2,0)),0,VLOOKUP($C229,'LINHA 4'!$C$6:$BM$75,'Carga People'!AM$2,0))+IF(ISERROR(VLOOKUP($C229,'LINHA 5'!$C$6:$BM$145,'Carga People'!AM$2,0)),0,VLOOKUP($C229,'LINHA 5'!$C$6:$BM$145,'Carga People'!AM$2,0))</f>
        <v>0</v>
      </c>
      <c r="AN229" s="140">
        <f>IF(ISERROR(VLOOKUP($C229,'LINHA 4'!$C$6:$BM$75,'Carga People'!AN$2,0)),0,VLOOKUP($C229,'LINHA 4'!$C$6:$BM$75,'Carga People'!AN$2,0))+IF(ISERROR(VLOOKUP($C229,'LINHA 5'!$C$6:$BM$145,'Carga People'!AN$2,0)),0,VLOOKUP($C229,'LINHA 5'!$C$6:$BM$145,'Carga People'!AN$2,0))</f>
        <v>0</v>
      </c>
      <c r="AO229" s="140">
        <f>IF(ISERROR(VLOOKUP($C229,'LINHA 4'!$C$6:$BM$75,'Carga People'!AO$2,0)),0,VLOOKUP($C229,'LINHA 4'!$C$6:$BM$75,'Carga People'!AO$2,0))+IF(ISERROR(VLOOKUP($C229,'LINHA 5'!$C$6:$BM$145,'Carga People'!AO$2,0)),0,VLOOKUP($C229,'LINHA 5'!$C$6:$BM$145,'Carga People'!AO$2,0))</f>
        <v>0</v>
      </c>
      <c r="AP229" s="140">
        <f>IF(ISERROR(VLOOKUP($C229,'LINHA 4'!$C$6:$BM$75,'Carga People'!AP$2,0)),0,VLOOKUP($C229,'LINHA 4'!$C$6:$BM$75,'Carga People'!AP$2,0))+IF(ISERROR(VLOOKUP($C229,'LINHA 5'!$C$6:$BM$145,'Carga People'!AP$2,0)),0,VLOOKUP($C229,'LINHA 5'!$C$6:$BM$145,'Carga People'!AP$2,0))</f>
        <v>0</v>
      </c>
      <c r="AQ229" s="140">
        <f>IF(ISERROR(VLOOKUP($C229,'LINHA 4'!$C$6:$BM$75,'Carga People'!AQ$2,0)),0,VLOOKUP($C229,'LINHA 4'!$C$6:$BM$75,'Carga People'!AQ$2,0))+IF(ISERROR(VLOOKUP($C229,'LINHA 5'!$C$6:$BM$145,'Carga People'!AQ$2,0)),0,VLOOKUP($C229,'LINHA 5'!$C$6:$BM$145,'Carga People'!AQ$2,0))</f>
        <v>0</v>
      </c>
      <c r="AR229" s="140">
        <f>IF(ISERROR(VLOOKUP($C229,'LINHA 4'!$C$6:$BM$75,'Carga People'!AR$2,0)),0,VLOOKUP($C229,'LINHA 4'!$C$6:$BM$75,'Carga People'!AR$2,0))+IF(ISERROR(VLOOKUP($C229,'LINHA 5'!$C$6:$BM$145,'Carga People'!AR$2,0)),0,VLOOKUP($C229,'LINHA 5'!$C$6:$BM$145,'Carga People'!AR$2,0))</f>
        <v>0</v>
      </c>
      <c r="AS229" s="140">
        <f>IF(ISERROR(VLOOKUP($C229,'LINHA 4'!$C$6:$BM$75,'Carga People'!AS$2,0)),0,VLOOKUP($C229,'LINHA 4'!$C$6:$BM$75,'Carga People'!AS$2,0))+IF(ISERROR(VLOOKUP($C229,'LINHA 5'!$C$6:$BM$145,'Carga People'!AS$2,0)),0,VLOOKUP($C229,'LINHA 5'!$C$6:$BM$145,'Carga People'!AS$2,0))</f>
        <v>0</v>
      </c>
      <c r="AT229" s="140">
        <f t="array" ref="AT229">IF(ISERROR(VLOOKUP($C229,'LINHA 4'!$C$6:$BM$52,'Carga People'!AT$2,0)),0,VLOOKUP($C229,'LINHA 4'!$C$6:$BM$52,'Carga People'!AT$2,0))</f>
        <v>0</v>
      </c>
      <c r="AU229" s="367">
        <f t="shared" si="26"/>
        <v>0</v>
      </c>
      <c r="AV229" s="780" t="str">
        <f t="shared" si="25"/>
        <v/>
      </c>
      <c r="AW229" s="90">
        <f>IF(D229="","",VLOOKUP(D229,MI_ME!$D$5:$AQ$336,39,0))</f>
        <v>0</v>
      </c>
      <c r="AX229" s="660"/>
    </row>
    <row r="230" spans="1:50" ht="18" customHeight="1" x14ac:dyDescent="0.3">
      <c r="A230" s="1792"/>
      <c r="B230" s="28" t="s">
        <v>104</v>
      </c>
      <c r="C230" s="28" t="s">
        <v>539</v>
      </c>
      <c r="D230" s="771" t="s">
        <v>530</v>
      </c>
      <c r="E230" s="1459" t="s">
        <v>861</v>
      </c>
      <c r="F230" s="28" t="s">
        <v>47</v>
      </c>
      <c r="G230" s="136"/>
      <c r="H230" s="137"/>
      <c r="I230" s="138"/>
      <c r="J230" s="139">
        <f>IF(ISERROR(VLOOKUP($C230,'LINHA 4'!$C$6:$BM$75,'Carga People'!J$2,0)),0,VLOOKUP($C230,'LINHA 4'!$C$6:$BM$75,'Carga People'!J$2,0))+IF(ISERROR(VLOOKUP($C230,'LINHA 5'!$C$6:$BM$145,'Carga People'!J$2,0)),0,VLOOKUP($C230,'LINHA 5'!$C$6:$BM$145,'Carga People'!J$2,0))</f>
        <v>0</v>
      </c>
      <c r="K230" s="140">
        <f>IF(ISERROR(VLOOKUP($C230,'LINHA 4'!$C$6:$BM$75,'Carga People'!K$2,0)),0,VLOOKUP($C230,'LINHA 4'!$C$6:$BM$75,'Carga People'!K$2,0))+IF(ISERROR(VLOOKUP($C230,'LINHA 5'!$C$6:$BM$145,'Carga People'!K$2,0)),0,VLOOKUP($C230,'LINHA 5'!$C$6:$BM$145,'Carga People'!K$2,0))</f>
        <v>0</v>
      </c>
      <c r="L230" s="140">
        <f>IF(ISERROR(VLOOKUP($C230,'LINHA 4'!$C$6:$BM$75,'Carga People'!L$2,0)),0,VLOOKUP($C230,'LINHA 4'!$C$6:$BM$75,'Carga People'!L$2,0))+IF(ISERROR(VLOOKUP($C230,'LINHA 5'!$C$6:$BM$145,'Carga People'!L$2,0)),0,VLOOKUP($C230,'LINHA 5'!$C$6:$BM$145,'Carga People'!L$2,0))</f>
        <v>0</v>
      </c>
      <c r="M230" s="140">
        <f>IF(ISERROR(VLOOKUP($C230,'LINHA 4'!$C$6:$BM$75,'Carga People'!M$2,0)),0,VLOOKUP($C230,'LINHA 4'!$C$6:$BM$75,'Carga People'!M$2,0))+IF(ISERROR(VLOOKUP($C230,'LINHA 5'!$C$6:$BM$145,'Carga People'!M$2,0)),0,VLOOKUP($C230,'LINHA 5'!$C$6:$BM$145,'Carga People'!M$2,0))</f>
        <v>0</v>
      </c>
      <c r="N230" s="140">
        <f>IF(ISERROR(VLOOKUP($C230,'LINHA 4'!$C$6:$BM$75,'Carga People'!N$2,0)),0,VLOOKUP($C230,'LINHA 4'!$C$6:$BM$75,'Carga People'!N$2,0))+IF(ISERROR(VLOOKUP($C230,'LINHA 5'!$C$6:$BM$145,'Carga People'!N$2,0)),0,VLOOKUP($C230,'LINHA 5'!$C$6:$BM$145,'Carga People'!N$2,0))</f>
        <v>0</v>
      </c>
      <c r="O230" s="140">
        <f>IF(ISERROR(VLOOKUP($C230,'LINHA 4'!$C$6:$BM$75,'Carga People'!O$2,0)),0,VLOOKUP($C230,'LINHA 4'!$C$6:$BM$75,'Carga People'!O$2,0))+IF(ISERROR(VLOOKUP($C230,'LINHA 5'!$C$6:$BM$145,'Carga People'!O$2,0)),0,VLOOKUP($C230,'LINHA 5'!$C$6:$BM$145,'Carga People'!O$2,0))</f>
        <v>0</v>
      </c>
      <c r="P230" s="140">
        <f>IF(ISERROR(VLOOKUP($C230,'LINHA 4'!$C$6:$BM$75,'Carga People'!P$2,0)),0,VLOOKUP($C230,'LINHA 4'!$C$6:$BM$75,'Carga People'!P$2,0))+IF(ISERROR(VLOOKUP($C230,'LINHA 5'!$C$6:$BM$145,'Carga People'!P$2,0)),0,VLOOKUP($C230,'LINHA 5'!$C$6:$BM$145,'Carga People'!P$2,0))</f>
        <v>0</v>
      </c>
      <c r="Q230" s="140">
        <f>IF(ISERROR(VLOOKUP($C230,'LINHA 4'!$C$6:$BM$75,'Carga People'!Q$2,0)),0,VLOOKUP($C230,'LINHA 4'!$C$6:$BM$75,'Carga People'!Q$2,0))+IF(ISERROR(VLOOKUP($C230,'LINHA 5'!$C$6:$BM$145,'Carga People'!Q$2,0)),0,VLOOKUP($C230,'LINHA 5'!$C$6:$BM$145,'Carga People'!Q$2,0))</f>
        <v>0</v>
      </c>
      <c r="R230" s="140">
        <f>IF(ISERROR(VLOOKUP($C230,'LINHA 4'!$C$6:$BM$75,'Carga People'!R$2,0)),0,VLOOKUP($C230,'LINHA 4'!$C$6:$BM$75,'Carga People'!R$2,0))+IF(ISERROR(VLOOKUP($C230,'LINHA 5'!$C$6:$BM$145,'Carga People'!R$2,0)),0,VLOOKUP($C230,'LINHA 5'!$C$6:$BM$145,'Carga People'!R$2,0))</f>
        <v>0</v>
      </c>
      <c r="S230" s="140">
        <f>IF(ISERROR(VLOOKUP($C230,'LINHA 4'!$C$6:$BM$75,'Carga People'!S$2,0)),0,VLOOKUP($C230,'LINHA 4'!$C$6:$BM$75,'Carga People'!S$2,0))+IF(ISERROR(VLOOKUP($C230,'LINHA 5'!$C$6:$BM$145,'Carga People'!S$2,0)),0,VLOOKUP($C230,'LINHA 5'!$C$6:$BM$145,'Carga People'!S$2,0))</f>
        <v>0</v>
      </c>
      <c r="T230" s="140">
        <f>IF(ISERROR(VLOOKUP($C230,'LINHA 4'!$C$6:$BM$75,'Carga People'!T$2,0)),0,VLOOKUP($C230,'LINHA 4'!$C$6:$BM$75,'Carga People'!T$2,0))+IF(ISERROR(VLOOKUP($C230,'LINHA 5'!$C$6:$BM$145,'Carga People'!T$2,0)),0,VLOOKUP($C230,'LINHA 5'!$C$6:$BM$145,'Carga People'!T$2,0))</f>
        <v>0</v>
      </c>
      <c r="U230" s="140">
        <f>IF(ISERROR(VLOOKUP($C230,'LINHA 4'!$C$6:$BM$75,'Carga People'!U$2,0)),0,VLOOKUP($C230,'LINHA 4'!$C$6:$BM$75,'Carga People'!U$2,0))+IF(ISERROR(VLOOKUP($C230,'LINHA 5'!$C$6:$BM$145,'Carga People'!U$2,0)),0,VLOOKUP($C230,'LINHA 5'!$C$6:$BM$145,'Carga People'!U$2,0))</f>
        <v>0</v>
      </c>
      <c r="V230" s="140">
        <f>IF(ISERROR(VLOOKUP($C230,'LINHA 4'!$C$6:$BM$75,'Carga People'!V$2,0)),0,VLOOKUP($C230,'LINHA 4'!$C$6:$BM$75,'Carga People'!V$2,0))+IF(ISERROR(VLOOKUP($C230,'LINHA 5'!$C$6:$BM$145,'Carga People'!V$2,0)),0,VLOOKUP($C230,'LINHA 5'!$C$6:$BM$145,'Carga People'!V$2,0))</f>
        <v>0</v>
      </c>
      <c r="W230" s="140">
        <f>IF(ISERROR(VLOOKUP($C230,'LINHA 4'!$C$6:$BM$75,'Carga People'!W$2,0)),0,VLOOKUP($C230,'LINHA 4'!$C$6:$BM$75,'Carga People'!W$2,0))+IF(ISERROR(VLOOKUP($C230,'LINHA 5'!$C$6:$BM$145,'Carga People'!W$2,0)),0,VLOOKUP($C230,'LINHA 5'!$C$6:$BM$145,'Carga People'!W$2,0))</f>
        <v>0</v>
      </c>
      <c r="X230" s="140">
        <f>IF(ISERROR(VLOOKUP($C230,'LINHA 4'!$C$6:$BM$75,'Carga People'!X$2,0)),0,VLOOKUP($C230,'LINHA 4'!$C$6:$BM$75,'Carga People'!X$2,0))+IF(ISERROR(VLOOKUP($C230,'LINHA 5'!$C$6:$BM$145,'Carga People'!X$2,0)),0,VLOOKUP($C230,'LINHA 5'!$C$6:$BM$145,'Carga People'!X$2,0))</f>
        <v>0</v>
      </c>
      <c r="Y230" s="140">
        <f>IF(ISERROR(VLOOKUP($C230,'LINHA 4'!$C$6:$BM$75,'Carga People'!Y$2,0)),0,VLOOKUP($C230,'LINHA 4'!$C$6:$BM$75,'Carga People'!Y$2,0))+IF(ISERROR(VLOOKUP($C230,'LINHA 5'!$C$6:$BM$145,'Carga People'!Y$2,0)),0,VLOOKUP($C230,'LINHA 5'!$C$6:$BM$145,'Carga People'!Y$2,0))</f>
        <v>0</v>
      </c>
      <c r="Z230" s="140">
        <f>IF(ISERROR(VLOOKUP($C230,'LINHA 4'!$C$6:$BM$75,'Carga People'!Z$2,0)),0,VLOOKUP($C230,'LINHA 4'!$C$6:$BM$75,'Carga People'!Z$2,0))+IF(ISERROR(VLOOKUP($C230,'LINHA 5'!$C$6:$BM$145,'Carga People'!Z$2,0)),0,VLOOKUP($C230,'LINHA 5'!$C$6:$BM$145,'Carga People'!Z$2,0))</f>
        <v>0</v>
      </c>
      <c r="AA230" s="140">
        <f>IF(ISERROR(VLOOKUP($C230,'LINHA 4'!$C$6:$BM$75,'Carga People'!AA$2,0)),0,VLOOKUP($C230,'LINHA 4'!$C$6:$BM$75,'Carga People'!AA$2,0))+IF(ISERROR(VLOOKUP($C230,'LINHA 5'!$C$6:$BM$145,'Carga People'!AA$2,0)),0,VLOOKUP($C230,'LINHA 5'!$C$6:$BM$145,'Carga People'!AA$2,0))</f>
        <v>0</v>
      </c>
      <c r="AB230" s="140">
        <f>IF(ISERROR(VLOOKUP($C230,'LINHA 4'!$C$6:$BM$75,'Carga People'!AB$2,0)),0,VLOOKUP($C230,'LINHA 4'!$C$6:$BM$75,'Carga People'!AB$2,0))+IF(ISERROR(VLOOKUP($C230,'LINHA 5'!$C$6:$BM$145,'Carga People'!AB$2,0)),0,VLOOKUP($C230,'LINHA 5'!$C$6:$BM$145,'Carga People'!AB$2,0))</f>
        <v>0</v>
      </c>
      <c r="AC230" s="140">
        <f>IF(ISERROR(VLOOKUP($C230,'LINHA 4'!$C$6:$BM$75,'Carga People'!AC$2,0)),0,VLOOKUP($C230,'LINHA 4'!$C$6:$BM$75,'Carga People'!AC$2,0))+IF(ISERROR(VLOOKUP($C230,'LINHA 5'!$C$6:$BM$145,'Carga People'!AC$2,0)),0,VLOOKUP($C230,'LINHA 5'!$C$6:$BM$145,'Carga People'!AC$2,0))</f>
        <v>0</v>
      </c>
      <c r="AD230" s="140">
        <f>IF(ISERROR(VLOOKUP($C230,'LINHA 4'!$C$6:$BM$75,'Carga People'!AD$2,0)),0,VLOOKUP($C230,'LINHA 4'!$C$6:$BM$75,'Carga People'!AD$2,0))+IF(ISERROR(VLOOKUP($C230,'LINHA 5'!$C$6:$BM$145,'Carga People'!AD$2,0)),0,VLOOKUP($C230,'LINHA 5'!$C$6:$BM$145,'Carga People'!AD$2,0))</f>
        <v>0</v>
      </c>
      <c r="AE230" s="140">
        <f>IF(ISERROR(VLOOKUP($C230,'LINHA 4'!$C$6:$BM$75,'Carga People'!AE$2,0)),0,VLOOKUP($C230,'LINHA 4'!$C$6:$BM$75,'Carga People'!AE$2,0))+IF(ISERROR(VLOOKUP($C230,'LINHA 5'!$C$6:$BM$145,'Carga People'!AE$2,0)),0,VLOOKUP($C230,'LINHA 5'!$C$6:$BM$145,'Carga People'!AE$2,0))</f>
        <v>0</v>
      </c>
      <c r="AF230" s="140">
        <f>IF(ISERROR(VLOOKUP($C230,'LINHA 4'!$C$6:$BM$75,'Carga People'!AF$2,0)),0,VLOOKUP($C230,'LINHA 4'!$C$6:$BM$75,'Carga People'!AF$2,0))+IF(ISERROR(VLOOKUP($C230,'LINHA 5'!$C$6:$BM$145,'Carga People'!AF$2,0)),0,VLOOKUP($C230,'LINHA 5'!$C$6:$BM$145,'Carga People'!AF$2,0))</f>
        <v>0</v>
      </c>
      <c r="AG230" s="140">
        <f>IF(ISERROR(VLOOKUP($C230,'LINHA 4'!$C$6:$BM$75,'Carga People'!AG$2,0)),0,VLOOKUP($C230,'LINHA 4'!$C$6:$BM$75,'Carga People'!AG$2,0))+IF(ISERROR(VLOOKUP($C230,'LINHA 5'!$C$6:$BM$145,'Carga People'!AG$2,0)),0,VLOOKUP($C230,'LINHA 5'!$C$6:$BM$145,'Carga People'!AG$2,0))</f>
        <v>0</v>
      </c>
      <c r="AH230" s="140">
        <f>IF(ISERROR(VLOOKUP($C230,'LINHA 4'!$C$6:$BM$75,'Carga People'!AH$2,0)),0,VLOOKUP($C230,'LINHA 4'!$C$6:$BM$75,'Carga People'!AH$2,0))+IF(ISERROR(VLOOKUP($C230,'LINHA 5'!$C$6:$BM$145,'Carga People'!AH$2,0)),0,VLOOKUP($C230,'LINHA 5'!$C$6:$BM$145,'Carga People'!AH$2,0))</f>
        <v>0</v>
      </c>
      <c r="AI230" s="140">
        <f>IF(ISERROR(VLOOKUP($C230,'LINHA 4'!$C$6:$BM$75,'Carga People'!AI$2,0)),0,VLOOKUP($C230,'LINHA 4'!$C$6:$BM$75,'Carga People'!AI$2,0))+IF(ISERROR(VLOOKUP($C230,'LINHA 5'!$C$6:$BM$145,'Carga People'!AI$2,0)),0,VLOOKUP($C230,'LINHA 5'!$C$6:$BM$145,'Carga People'!AI$2,0))</f>
        <v>0</v>
      </c>
      <c r="AJ230" s="140">
        <f>IF(ISERROR(VLOOKUP($C230,'LINHA 4'!$C$6:$BM$75,'Carga People'!AJ$2,0)),0,VLOOKUP($C230,'LINHA 4'!$C$6:$BM$75,'Carga People'!AJ$2,0))+IF(ISERROR(VLOOKUP($C230,'LINHA 5'!$C$6:$BM$145,'Carga People'!AJ$2,0)),0,VLOOKUP($C230,'LINHA 5'!$C$6:$BM$145,'Carga People'!AJ$2,0))</f>
        <v>0</v>
      </c>
      <c r="AK230" s="140">
        <f>IF(ISERROR(VLOOKUP($C230,'LINHA 4'!$C$6:$BM$75,'Carga People'!AK$2,0)),0,VLOOKUP($C230,'LINHA 4'!$C$6:$BM$75,'Carga People'!AK$2,0))+IF(ISERROR(VLOOKUP($C230,'LINHA 5'!$C$6:$BM$145,'Carga People'!AK$2,0)),0,VLOOKUP($C230,'LINHA 5'!$C$6:$BM$145,'Carga People'!AK$2,0))</f>
        <v>0</v>
      </c>
      <c r="AL230" s="140">
        <f>IF(ISERROR(VLOOKUP($C230,'LINHA 4'!$C$6:$BM$75,'Carga People'!AL$2,0)),0,VLOOKUP($C230,'LINHA 4'!$C$6:$BM$75,'Carga People'!AL$2,0))+IF(ISERROR(VLOOKUP($C230,'LINHA 5'!$C$6:$BM$145,'Carga People'!AL$2,0)),0,VLOOKUP($C230,'LINHA 5'!$C$6:$BM$145,'Carga People'!AL$2,0))</f>
        <v>0</v>
      </c>
      <c r="AM230" s="140">
        <f>IF(ISERROR(VLOOKUP($C230,'LINHA 4'!$C$6:$BM$75,'Carga People'!AM$2,0)),0,VLOOKUP($C230,'LINHA 4'!$C$6:$BM$75,'Carga People'!AM$2,0))+IF(ISERROR(VLOOKUP($C230,'LINHA 5'!$C$6:$BM$145,'Carga People'!AM$2,0)),0,VLOOKUP($C230,'LINHA 5'!$C$6:$BM$145,'Carga People'!AM$2,0))</f>
        <v>0</v>
      </c>
      <c r="AN230" s="140">
        <f>IF(ISERROR(VLOOKUP($C230,'LINHA 4'!$C$6:$BM$75,'Carga People'!AN$2,0)),0,VLOOKUP($C230,'LINHA 4'!$C$6:$BM$75,'Carga People'!AN$2,0))+IF(ISERROR(VLOOKUP($C230,'LINHA 5'!$C$6:$BM$145,'Carga People'!AN$2,0)),0,VLOOKUP($C230,'LINHA 5'!$C$6:$BM$145,'Carga People'!AN$2,0))</f>
        <v>0</v>
      </c>
      <c r="AO230" s="140">
        <f>IF(ISERROR(VLOOKUP($C230,'LINHA 4'!$C$6:$BM$75,'Carga People'!AO$2,0)),0,VLOOKUP($C230,'LINHA 4'!$C$6:$BM$75,'Carga People'!AO$2,0))+IF(ISERROR(VLOOKUP($C230,'LINHA 5'!$C$6:$BM$145,'Carga People'!AO$2,0)),0,VLOOKUP($C230,'LINHA 5'!$C$6:$BM$145,'Carga People'!AO$2,0))</f>
        <v>0</v>
      </c>
      <c r="AP230" s="140">
        <f>IF(ISERROR(VLOOKUP($C230,'LINHA 4'!$C$6:$BM$75,'Carga People'!AP$2,0)),0,VLOOKUP($C230,'LINHA 4'!$C$6:$BM$75,'Carga People'!AP$2,0))+IF(ISERROR(VLOOKUP($C230,'LINHA 5'!$C$6:$BM$145,'Carga People'!AP$2,0)),0,VLOOKUP($C230,'LINHA 5'!$C$6:$BM$145,'Carga People'!AP$2,0))</f>
        <v>0</v>
      </c>
      <c r="AQ230" s="140">
        <f>IF(ISERROR(VLOOKUP($C230,'LINHA 4'!$C$6:$BM$75,'Carga People'!AQ$2,0)),0,VLOOKUP($C230,'LINHA 4'!$C$6:$BM$75,'Carga People'!AQ$2,0))+IF(ISERROR(VLOOKUP($C230,'LINHA 5'!$C$6:$BM$145,'Carga People'!AQ$2,0)),0,VLOOKUP($C230,'LINHA 5'!$C$6:$BM$145,'Carga People'!AQ$2,0))</f>
        <v>0</v>
      </c>
      <c r="AR230" s="140">
        <f>IF(ISERROR(VLOOKUP($C230,'LINHA 4'!$C$6:$BM$75,'Carga People'!AR$2,0)),0,VLOOKUP($C230,'LINHA 4'!$C$6:$BM$75,'Carga People'!AR$2,0))+IF(ISERROR(VLOOKUP($C230,'LINHA 5'!$C$6:$BM$145,'Carga People'!AR$2,0)),0,VLOOKUP($C230,'LINHA 5'!$C$6:$BM$145,'Carga People'!AR$2,0))</f>
        <v>0</v>
      </c>
      <c r="AS230" s="140">
        <f>IF(ISERROR(VLOOKUP($C230,'LINHA 4'!$C$6:$BM$75,'Carga People'!AS$2,0)),0,VLOOKUP($C230,'LINHA 4'!$C$6:$BM$75,'Carga People'!AS$2,0))+IF(ISERROR(VLOOKUP($C230,'LINHA 5'!$C$6:$BM$145,'Carga People'!AS$2,0)),0,VLOOKUP($C230,'LINHA 5'!$C$6:$BM$145,'Carga People'!AS$2,0))</f>
        <v>0</v>
      </c>
      <c r="AT230" s="140">
        <f t="array" ref="AT230">IF(ISERROR(VLOOKUP($C230,'LINHA 4'!$C$6:$BM$52,'Carga People'!AT$2,0)),0,VLOOKUP($C230,'LINHA 4'!$C$6:$BM$52,'Carga People'!AT$2,0))</f>
        <v>0</v>
      </c>
      <c r="AU230" s="367">
        <f t="shared" si="26"/>
        <v>0</v>
      </c>
      <c r="AV230" s="780" t="str">
        <f t="shared" si="25"/>
        <v/>
      </c>
      <c r="AW230" s="90">
        <f>IF(D230="","",VLOOKUP(D230,MI_ME!$D$5:$AQ$336,39,0))</f>
        <v>0</v>
      </c>
      <c r="AX230" s="660"/>
    </row>
    <row r="231" spans="1:50" ht="18" customHeight="1" x14ac:dyDescent="0.3">
      <c r="A231" s="1792"/>
      <c r="B231" s="28" t="s">
        <v>348</v>
      </c>
      <c r="C231" s="28" t="s">
        <v>583</v>
      </c>
      <c r="D231" s="771" t="s">
        <v>580</v>
      </c>
      <c r="E231" s="1459" t="s">
        <v>876</v>
      </c>
      <c r="F231" s="28" t="s">
        <v>47</v>
      </c>
      <c r="G231" s="136"/>
      <c r="H231" s="137"/>
      <c r="I231" s="138"/>
      <c r="J231" s="139">
        <f>IF(ISERROR(VLOOKUP($C231,'LINHA 4'!$C$6:$BM$75,'Carga People'!J$2,0)),0,VLOOKUP($C231,'LINHA 4'!$C$6:$BM$75,'Carga People'!J$2,0))+IF(ISERROR(VLOOKUP($C231,'LINHA 5'!$C$6:$BM$145,'Carga People'!J$2,0)),0,VLOOKUP($C231,'LINHA 5'!$C$6:$BM$145,'Carga People'!J$2,0))</f>
        <v>0</v>
      </c>
      <c r="K231" s="140">
        <f>IF(ISERROR(VLOOKUP($C231,'LINHA 4'!$C$6:$BM$75,'Carga People'!K$2,0)),0,VLOOKUP($C231,'LINHA 4'!$C$6:$BM$75,'Carga People'!K$2,0))+IF(ISERROR(VLOOKUP($C231,'LINHA 5'!$C$6:$BM$145,'Carga People'!K$2,0)),0,VLOOKUP($C231,'LINHA 5'!$C$6:$BM$145,'Carga People'!K$2,0))</f>
        <v>0</v>
      </c>
      <c r="L231" s="140">
        <f>IF(ISERROR(VLOOKUP($C231,'LINHA 4'!$C$6:$BM$75,'Carga People'!L$2,0)),0,VLOOKUP($C231,'LINHA 4'!$C$6:$BM$75,'Carga People'!L$2,0))+IF(ISERROR(VLOOKUP($C231,'LINHA 5'!$C$6:$BM$145,'Carga People'!L$2,0)),0,VLOOKUP($C231,'LINHA 5'!$C$6:$BM$145,'Carga People'!L$2,0))</f>
        <v>0</v>
      </c>
      <c r="M231" s="140">
        <f>IF(ISERROR(VLOOKUP($C231,'LINHA 4'!$C$6:$BM$75,'Carga People'!M$2,0)),0,VLOOKUP($C231,'LINHA 4'!$C$6:$BM$75,'Carga People'!M$2,0))+IF(ISERROR(VLOOKUP($C231,'LINHA 5'!$C$6:$BM$145,'Carga People'!M$2,0)),0,VLOOKUP($C231,'LINHA 5'!$C$6:$BM$145,'Carga People'!M$2,0))</f>
        <v>0</v>
      </c>
      <c r="N231" s="140">
        <f>IF(ISERROR(VLOOKUP($C231,'LINHA 4'!$C$6:$BM$75,'Carga People'!N$2,0)),0,VLOOKUP($C231,'LINHA 4'!$C$6:$BM$75,'Carga People'!N$2,0))+IF(ISERROR(VLOOKUP($C231,'LINHA 5'!$C$6:$BM$145,'Carga People'!N$2,0)),0,VLOOKUP($C231,'LINHA 5'!$C$6:$BM$145,'Carga People'!N$2,0))</f>
        <v>0</v>
      </c>
      <c r="O231" s="140">
        <f>IF(ISERROR(VLOOKUP($C231,'LINHA 4'!$C$6:$BM$75,'Carga People'!O$2,0)),0,VLOOKUP($C231,'LINHA 4'!$C$6:$BM$75,'Carga People'!O$2,0))+IF(ISERROR(VLOOKUP($C231,'LINHA 5'!$C$6:$BM$145,'Carga People'!O$2,0)),0,VLOOKUP($C231,'LINHA 5'!$C$6:$BM$145,'Carga People'!O$2,0))</f>
        <v>0</v>
      </c>
      <c r="P231" s="140">
        <f>IF(ISERROR(VLOOKUP($C231,'LINHA 4'!$C$6:$BM$75,'Carga People'!P$2,0)),0,VLOOKUP($C231,'LINHA 4'!$C$6:$BM$75,'Carga People'!P$2,0))+IF(ISERROR(VLOOKUP($C231,'LINHA 5'!$C$6:$BM$145,'Carga People'!P$2,0)),0,VLOOKUP($C231,'LINHA 5'!$C$6:$BM$145,'Carga People'!P$2,0))</f>
        <v>0</v>
      </c>
      <c r="Q231" s="140">
        <f>IF(ISERROR(VLOOKUP($C231,'LINHA 4'!$C$6:$BM$75,'Carga People'!Q$2,0)),0,VLOOKUP($C231,'LINHA 4'!$C$6:$BM$75,'Carga People'!Q$2,0))+IF(ISERROR(VLOOKUP($C231,'LINHA 5'!$C$6:$BM$145,'Carga People'!Q$2,0)),0,VLOOKUP($C231,'LINHA 5'!$C$6:$BM$145,'Carga People'!Q$2,0))</f>
        <v>0</v>
      </c>
      <c r="R231" s="140">
        <f>IF(ISERROR(VLOOKUP($C231,'LINHA 4'!$C$6:$BM$75,'Carga People'!R$2,0)),0,VLOOKUP($C231,'LINHA 4'!$C$6:$BM$75,'Carga People'!R$2,0))+IF(ISERROR(VLOOKUP($C231,'LINHA 5'!$C$6:$BM$145,'Carga People'!R$2,0)),0,VLOOKUP($C231,'LINHA 5'!$C$6:$BM$145,'Carga People'!R$2,0))</f>
        <v>0</v>
      </c>
      <c r="S231" s="140">
        <f>IF(ISERROR(VLOOKUP($C231,'LINHA 4'!$C$6:$BM$75,'Carga People'!S$2,0)),0,VLOOKUP($C231,'LINHA 4'!$C$6:$BM$75,'Carga People'!S$2,0))+IF(ISERROR(VLOOKUP($C231,'LINHA 5'!$C$6:$BM$145,'Carga People'!S$2,0)),0,VLOOKUP($C231,'LINHA 5'!$C$6:$BM$145,'Carga People'!S$2,0))</f>
        <v>0</v>
      </c>
      <c r="T231" s="140">
        <f>IF(ISERROR(VLOOKUP($C231,'LINHA 4'!$C$6:$BM$75,'Carga People'!T$2,0)),0,VLOOKUP($C231,'LINHA 4'!$C$6:$BM$75,'Carga People'!T$2,0))+IF(ISERROR(VLOOKUP($C231,'LINHA 5'!$C$6:$BM$145,'Carga People'!T$2,0)),0,VLOOKUP($C231,'LINHA 5'!$C$6:$BM$145,'Carga People'!T$2,0))</f>
        <v>0</v>
      </c>
      <c r="U231" s="140">
        <f>IF(ISERROR(VLOOKUP($C231,'LINHA 4'!$C$6:$BM$75,'Carga People'!U$2,0)),0,VLOOKUP($C231,'LINHA 4'!$C$6:$BM$75,'Carga People'!U$2,0))+IF(ISERROR(VLOOKUP($C231,'LINHA 5'!$C$6:$BM$145,'Carga People'!U$2,0)),0,VLOOKUP($C231,'LINHA 5'!$C$6:$BM$145,'Carga People'!U$2,0))</f>
        <v>0</v>
      </c>
      <c r="V231" s="140">
        <f>IF(ISERROR(VLOOKUP($C231,'LINHA 4'!$C$6:$BM$75,'Carga People'!V$2,0)),0,VLOOKUP($C231,'LINHA 4'!$C$6:$BM$75,'Carga People'!V$2,0))+IF(ISERROR(VLOOKUP($C231,'LINHA 5'!$C$6:$BM$145,'Carga People'!V$2,0)),0,VLOOKUP($C231,'LINHA 5'!$C$6:$BM$145,'Carga People'!V$2,0))</f>
        <v>0</v>
      </c>
      <c r="W231" s="140">
        <f>IF(ISERROR(VLOOKUP($C231,'LINHA 4'!$C$6:$BM$75,'Carga People'!W$2,0)),0,VLOOKUP($C231,'LINHA 4'!$C$6:$BM$75,'Carga People'!W$2,0))+IF(ISERROR(VLOOKUP($C231,'LINHA 5'!$C$6:$BM$145,'Carga People'!W$2,0)),0,VLOOKUP($C231,'LINHA 5'!$C$6:$BM$145,'Carga People'!W$2,0))</f>
        <v>0</v>
      </c>
      <c r="X231" s="140">
        <f>IF(ISERROR(VLOOKUP($C231,'LINHA 4'!$C$6:$BM$75,'Carga People'!X$2,0)),0,VLOOKUP($C231,'LINHA 4'!$C$6:$BM$75,'Carga People'!X$2,0))+IF(ISERROR(VLOOKUP($C231,'LINHA 5'!$C$6:$BM$145,'Carga People'!X$2,0)),0,VLOOKUP($C231,'LINHA 5'!$C$6:$BM$145,'Carga People'!X$2,0))</f>
        <v>0</v>
      </c>
      <c r="Y231" s="140">
        <f>IF(ISERROR(VLOOKUP($C231,'LINHA 4'!$C$6:$BM$75,'Carga People'!Y$2,0)),0,VLOOKUP($C231,'LINHA 4'!$C$6:$BM$75,'Carga People'!Y$2,0))+IF(ISERROR(VLOOKUP($C231,'LINHA 5'!$C$6:$BM$145,'Carga People'!Y$2,0)),0,VLOOKUP($C231,'LINHA 5'!$C$6:$BM$145,'Carga People'!Y$2,0))</f>
        <v>0</v>
      </c>
      <c r="Z231" s="140">
        <f>IF(ISERROR(VLOOKUP($C231,'LINHA 4'!$C$6:$BM$75,'Carga People'!Z$2,0)),0,VLOOKUP($C231,'LINHA 4'!$C$6:$BM$75,'Carga People'!Z$2,0))+IF(ISERROR(VLOOKUP($C231,'LINHA 5'!$C$6:$BM$145,'Carga People'!Z$2,0)),0,VLOOKUP($C231,'LINHA 5'!$C$6:$BM$145,'Carga People'!Z$2,0))</f>
        <v>0</v>
      </c>
      <c r="AA231" s="140">
        <f>IF(ISERROR(VLOOKUP($C231,'LINHA 4'!$C$6:$BM$75,'Carga People'!AA$2,0)),0,VLOOKUP($C231,'LINHA 4'!$C$6:$BM$75,'Carga People'!AA$2,0))+IF(ISERROR(VLOOKUP($C231,'LINHA 5'!$C$6:$BM$145,'Carga People'!AA$2,0)),0,VLOOKUP($C231,'LINHA 5'!$C$6:$BM$145,'Carga People'!AA$2,0))</f>
        <v>0</v>
      </c>
      <c r="AB231" s="140">
        <f>IF(ISERROR(VLOOKUP($C231,'LINHA 4'!$C$6:$BM$75,'Carga People'!AB$2,0)),0,VLOOKUP($C231,'LINHA 4'!$C$6:$BM$75,'Carga People'!AB$2,0))+IF(ISERROR(VLOOKUP($C231,'LINHA 5'!$C$6:$BM$145,'Carga People'!AB$2,0)),0,VLOOKUP($C231,'LINHA 5'!$C$6:$BM$145,'Carga People'!AB$2,0))</f>
        <v>0</v>
      </c>
      <c r="AC231" s="140">
        <f>IF(ISERROR(VLOOKUP($C231,'LINHA 4'!$C$6:$BM$75,'Carga People'!AC$2,0)),0,VLOOKUP($C231,'LINHA 4'!$C$6:$BM$75,'Carga People'!AC$2,0))+IF(ISERROR(VLOOKUP($C231,'LINHA 5'!$C$6:$BM$145,'Carga People'!AC$2,0)),0,VLOOKUP($C231,'LINHA 5'!$C$6:$BM$145,'Carga People'!AC$2,0))</f>
        <v>0</v>
      </c>
      <c r="AD231" s="140">
        <f>IF(ISERROR(VLOOKUP($C231,'LINHA 4'!$C$6:$BM$75,'Carga People'!AD$2,0)),0,VLOOKUP($C231,'LINHA 4'!$C$6:$BM$75,'Carga People'!AD$2,0))+IF(ISERROR(VLOOKUP($C231,'LINHA 5'!$C$6:$BM$145,'Carga People'!AD$2,0)),0,VLOOKUP($C231,'LINHA 5'!$C$6:$BM$145,'Carga People'!AD$2,0))</f>
        <v>0</v>
      </c>
      <c r="AE231" s="140">
        <f>IF(ISERROR(VLOOKUP($C231,'LINHA 4'!$C$6:$BM$75,'Carga People'!AE$2,0)),0,VLOOKUP($C231,'LINHA 4'!$C$6:$BM$75,'Carga People'!AE$2,0))+IF(ISERROR(VLOOKUP($C231,'LINHA 5'!$C$6:$BM$145,'Carga People'!AE$2,0)),0,VLOOKUP($C231,'LINHA 5'!$C$6:$BM$145,'Carga People'!AE$2,0))</f>
        <v>0</v>
      </c>
      <c r="AF231" s="140">
        <f>IF(ISERROR(VLOOKUP($C231,'LINHA 4'!$C$6:$BM$75,'Carga People'!AF$2,0)),0,VLOOKUP($C231,'LINHA 4'!$C$6:$BM$75,'Carga People'!AF$2,0))+IF(ISERROR(VLOOKUP($C231,'LINHA 5'!$C$6:$BM$145,'Carga People'!AF$2,0)),0,VLOOKUP($C231,'LINHA 5'!$C$6:$BM$145,'Carga People'!AF$2,0))</f>
        <v>0</v>
      </c>
      <c r="AG231" s="140">
        <f>IF(ISERROR(VLOOKUP($C231,'LINHA 4'!$C$6:$BM$75,'Carga People'!AG$2,0)),0,VLOOKUP($C231,'LINHA 4'!$C$6:$BM$75,'Carga People'!AG$2,0))+IF(ISERROR(VLOOKUP($C231,'LINHA 5'!$C$6:$BM$145,'Carga People'!AG$2,0)),0,VLOOKUP($C231,'LINHA 5'!$C$6:$BM$145,'Carga People'!AG$2,0))</f>
        <v>0</v>
      </c>
      <c r="AH231" s="140">
        <f>IF(ISERROR(VLOOKUP($C231,'LINHA 4'!$C$6:$BM$75,'Carga People'!AH$2,0)),0,VLOOKUP($C231,'LINHA 4'!$C$6:$BM$75,'Carga People'!AH$2,0))+IF(ISERROR(VLOOKUP($C231,'LINHA 5'!$C$6:$BM$145,'Carga People'!AH$2,0)),0,VLOOKUP($C231,'LINHA 5'!$C$6:$BM$145,'Carga People'!AH$2,0))</f>
        <v>0</v>
      </c>
      <c r="AI231" s="140">
        <f>IF(ISERROR(VLOOKUP($C231,'LINHA 4'!$C$6:$BM$75,'Carga People'!AI$2,0)),0,VLOOKUP($C231,'LINHA 4'!$C$6:$BM$75,'Carga People'!AI$2,0))+IF(ISERROR(VLOOKUP($C231,'LINHA 5'!$C$6:$BM$145,'Carga People'!AI$2,0)),0,VLOOKUP($C231,'LINHA 5'!$C$6:$BM$145,'Carga People'!AI$2,0))</f>
        <v>0</v>
      </c>
      <c r="AJ231" s="140">
        <f>IF(ISERROR(VLOOKUP($C231,'LINHA 4'!$C$6:$BM$75,'Carga People'!AJ$2,0)),0,VLOOKUP($C231,'LINHA 4'!$C$6:$BM$75,'Carga People'!AJ$2,0))+IF(ISERROR(VLOOKUP($C231,'LINHA 5'!$C$6:$BM$145,'Carga People'!AJ$2,0)),0,VLOOKUP($C231,'LINHA 5'!$C$6:$BM$145,'Carga People'!AJ$2,0))</f>
        <v>0</v>
      </c>
      <c r="AK231" s="140">
        <f>IF(ISERROR(VLOOKUP($C231,'LINHA 4'!$C$6:$BM$75,'Carga People'!AK$2,0)),0,VLOOKUP($C231,'LINHA 4'!$C$6:$BM$75,'Carga People'!AK$2,0))+IF(ISERROR(VLOOKUP($C231,'LINHA 5'!$C$6:$BM$145,'Carga People'!AK$2,0)),0,VLOOKUP($C231,'LINHA 5'!$C$6:$BM$145,'Carga People'!AK$2,0))</f>
        <v>0</v>
      </c>
      <c r="AL231" s="140">
        <f>IF(ISERROR(VLOOKUP($C231,'LINHA 4'!$C$6:$BM$75,'Carga People'!AL$2,0)),0,VLOOKUP($C231,'LINHA 4'!$C$6:$BM$75,'Carga People'!AL$2,0))+IF(ISERROR(VLOOKUP($C231,'LINHA 5'!$C$6:$BM$145,'Carga People'!AL$2,0)),0,VLOOKUP($C231,'LINHA 5'!$C$6:$BM$145,'Carga People'!AL$2,0))</f>
        <v>0</v>
      </c>
      <c r="AM231" s="140">
        <f>IF(ISERROR(VLOOKUP($C231,'LINHA 4'!$C$6:$BM$75,'Carga People'!AM$2,0)),0,VLOOKUP($C231,'LINHA 4'!$C$6:$BM$75,'Carga People'!AM$2,0))+IF(ISERROR(VLOOKUP($C231,'LINHA 5'!$C$6:$BM$145,'Carga People'!AM$2,0)),0,VLOOKUP($C231,'LINHA 5'!$C$6:$BM$145,'Carga People'!AM$2,0))</f>
        <v>0</v>
      </c>
      <c r="AN231" s="140">
        <f>IF(ISERROR(VLOOKUP($C231,'LINHA 4'!$C$6:$BM$75,'Carga People'!AN$2,0)),0,VLOOKUP($C231,'LINHA 4'!$C$6:$BM$75,'Carga People'!AN$2,0))+IF(ISERROR(VLOOKUP($C231,'LINHA 5'!$C$6:$BM$145,'Carga People'!AN$2,0)),0,VLOOKUP($C231,'LINHA 5'!$C$6:$BM$145,'Carga People'!AN$2,0))</f>
        <v>0</v>
      </c>
      <c r="AO231" s="140">
        <f>IF(ISERROR(VLOOKUP($C231,'LINHA 4'!$C$6:$BM$75,'Carga People'!AO$2,0)),0,VLOOKUP($C231,'LINHA 4'!$C$6:$BM$75,'Carga People'!AO$2,0))+IF(ISERROR(VLOOKUP($C231,'LINHA 5'!$C$6:$BM$145,'Carga People'!AO$2,0)),0,VLOOKUP($C231,'LINHA 5'!$C$6:$BM$145,'Carga People'!AO$2,0))</f>
        <v>0</v>
      </c>
      <c r="AP231" s="140">
        <f>IF(ISERROR(VLOOKUP($C231,'LINHA 4'!$C$6:$BM$75,'Carga People'!AP$2,0)),0,VLOOKUP($C231,'LINHA 4'!$C$6:$BM$75,'Carga People'!AP$2,0))+IF(ISERROR(VLOOKUP($C231,'LINHA 5'!$C$6:$BM$145,'Carga People'!AP$2,0)),0,VLOOKUP($C231,'LINHA 5'!$C$6:$BM$145,'Carga People'!AP$2,0))</f>
        <v>0</v>
      </c>
      <c r="AQ231" s="140">
        <f>IF(ISERROR(VLOOKUP($C231,'LINHA 4'!$C$6:$BM$75,'Carga People'!AQ$2,0)),0,VLOOKUP($C231,'LINHA 4'!$C$6:$BM$75,'Carga People'!AQ$2,0))+IF(ISERROR(VLOOKUP($C231,'LINHA 5'!$C$6:$BM$145,'Carga People'!AQ$2,0)),0,VLOOKUP($C231,'LINHA 5'!$C$6:$BM$145,'Carga People'!AQ$2,0))</f>
        <v>0</v>
      </c>
      <c r="AR231" s="140">
        <f>IF(ISERROR(VLOOKUP($C231,'LINHA 4'!$C$6:$BM$75,'Carga People'!AR$2,0)),0,VLOOKUP($C231,'LINHA 4'!$C$6:$BM$75,'Carga People'!AR$2,0))+IF(ISERROR(VLOOKUP($C231,'LINHA 5'!$C$6:$BM$145,'Carga People'!AR$2,0)),0,VLOOKUP($C231,'LINHA 5'!$C$6:$BM$145,'Carga People'!AR$2,0))</f>
        <v>0</v>
      </c>
      <c r="AS231" s="140">
        <f>IF(ISERROR(VLOOKUP($C231,'LINHA 4'!$C$6:$BM$75,'Carga People'!AS$2,0)),0,VLOOKUP($C231,'LINHA 4'!$C$6:$BM$75,'Carga People'!AS$2,0))+IF(ISERROR(VLOOKUP($C231,'LINHA 5'!$C$6:$BM$145,'Carga People'!AS$2,0)),0,VLOOKUP($C231,'LINHA 5'!$C$6:$BM$145,'Carga People'!AS$2,0))</f>
        <v>0</v>
      </c>
      <c r="AT231" s="140">
        <f t="array" ref="AT231">IF(ISERROR(VLOOKUP($C231,'LINHA 4'!$C$6:$BM$52,'Carga People'!AT$2,0)),0,VLOOKUP($C231,'LINHA 4'!$C$6:$BM$52,'Carga People'!AT$2,0))</f>
        <v>0</v>
      </c>
      <c r="AU231" s="367">
        <f t="shared" si="26"/>
        <v>0</v>
      </c>
      <c r="AV231" s="780" t="str">
        <f t="shared" si="25"/>
        <v/>
      </c>
      <c r="AW231" s="90">
        <f>IF(D231="","",VLOOKUP(D231,MI_ME!$D$5:$AQ$336,39,0))</f>
        <v>0</v>
      </c>
      <c r="AX231" s="660"/>
    </row>
    <row r="232" spans="1:50" ht="18" hidden="1" customHeight="1" x14ac:dyDescent="0.3">
      <c r="A232" s="1792"/>
      <c r="B232" s="28" t="s">
        <v>352</v>
      </c>
      <c r="C232" s="28" t="s">
        <v>582</v>
      </c>
      <c r="D232" s="771" t="s">
        <v>581</v>
      </c>
      <c r="E232" s="1459" t="s">
        <v>891</v>
      </c>
      <c r="F232" s="28" t="s">
        <v>47</v>
      </c>
      <c r="G232" s="136"/>
      <c r="H232" s="137"/>
      <c r="I232" s="138"/>
      <c r="J232" s="139">
        <f>IF(ISERROR(VLOOKUP($C232,'LINHA 4'!$C$6:$BM$75,'Carga People'!J$2,0)),0,VLOOKUP($C232,'LINHA 4'!$C$6:$BM$75,'Carga People'!J$2,0))+IF(ISERROR(VLOOKUP($C232,'LINHA 5'!$C$6:$BM$145,'Carga People'!J$2,0)),0,VLOOKUP($C232,'LINHA 5'!$C$6:$BM$145,'Carga People'!J$2,0))</f>
        <v>0</v>
      </c>
      <c r="K232" s="140">
        <f>IF(ISERROR(VLOOKUP($C232,'LINHA 4'!$C$6:$BM$75,'Carga People'!K$2,0)),0,VLOOKUP($C232,'LINHA 4'!$C$6:$BM$75,'Carga People'!K$2,0))+IF(ISERROR(VLOOKUP($C232,'LINHA 5'!$C$6:$BM$145,'Carga People'!K$2,0)),0,VLOOKUP($C232,'LINHA 5'!$C$6:$BM$145,'Carga People'!K$2,0))</f>
        <v>0</v>
      </c>
      <c r="L232" s="140">
        <f>IF(ISERROR(VLOOKUP($C232,'LINHA 4'!$C$6:$BM$75,'Carga People'!L$2,0)),0,VLOOKUP($C232,'LINHA 4'!$C$6:$BM$75,'Carga People'!L$2,0))+IF(ISERROR(VLOOKUP($C232,'LINHA 5'!$C$6:$BM$145,'Carga People'!L$2,0)),0,VLOOKUP($C232,'LINHA 5'!$C$6:$BM$145,'Carga People'!L$2,0))</f>
        <v>0</v>
      </c>
      <c r="M232" s="140">
        <f>IF(ISERROR(VLOOKUP($C232,'LINHA 4'!$C$6:$BM$75,'Carga People'!M$2,0)),0,VLOOKUP($C232,'LINHA 4'!$C$6:$BM$75,'Carga People'!M$2,0))+IF(ISERROR(VLOOKUP($C232,'LINHA 5'!$C$6:$BM$145,'Carga People'!M$2,0)),0,VLOOKUP($C232,'LINHA 5'!$C$6:$BM$145,'Carga People'!M$2,0))</f>
        <v>0</v>
      </c>
      <c r="N232" s="140">
        <f>IF(ISERROR(VLOOKUP($C232,'LINHA 4'!$C$6:$BM$75,'Carga People'!N$2,0)),0,VLOOKUP($C232,'LINHA 4'!$C$6:$BM$75,'Carga People'!N$2,0))+IF(ISERROR(VLOOKUP($C232,'LINHA 5'!$C$6:$BM$145,'Carga People'!N$2,0)),0,VLOOKUP($C232,'LINHA 5'!$C$6:$BM$145,'Carga People'!N$2,0))</f>
        <v>0</v>
      </c>
      <c r="O232" s="140">
        <f>IF(ISERROR(VLOOKUP($C232,'LINHA 4'!$C$6:$BM$75,'Carga People'!O$2,0)),0,VLOOKUP($C232,'LINHA 4'!$C$6:$BM$75,'Carga People'!O$2,0))+IF(ISERROR(VLOOKUP($C232,'LINHA 5'!$C$6:$BM$145,'Carga People'!O$2,0)),0,VLOOKUP($C232,'LINHA 5'!$C$6:$BM$145,'Carga People'!O$2,0))</f>
        <v>0</v>
      </c>
      <c r="P232" s="140">
        <f>IF(ISERROR(VLOOKUP($C232,'LINHA 4'!$C$6:$BM$75,'Carga People'!P$2,0)),0,VLOOKUP($C232,'LINHA 4'!$C$6:$BM$75,'Carga People'!P$2,0))+IF(ISERROR(VLOOKUP($C232,'LINHA 5'!$C$6:$BM$145,'Carga People'!P$2,0)),0,VLOOKUP($C232,'LINHA 5'!$C$6:$BM$145,'Carga People'!P$2,0))</f>
        <v>0</v>
      </c>
      <c r="Q232" s="140">
        <f>IF(ISERROR(VLOOKUP($C232,'LINHA 4'!$C$6:$BM$75,'Carga People'!Q$2,0)),0,VLOOKUP($C232,'LINHA 4'!$C$6:$BM$75,'Carga People'!Q$2,0))+IF(ISERROR(VLOOKUP($C232,'LINHA 5'!$C$6:$BM$145,'Carga People'!Q$2,0)),0,VLOOKUP($C232,'LINHA 5'!$C$6:$BM$145,'Carga People'!Q$2,0))</f>
        <v>0</v>
      </c>
      <c r="R232" s="140">
        <f>IF(ISERROR(VLOOKUP($C232,'LINHA 4'!$C$6:$BM$75,'Carga People'!R$2,0)),0,VLOOKUP($C232,'LINHA 4'!$C$6:$BM$75,'Carga People'!R$2,0))+IF(ISERROR(VLOOKUP($C232,'LINHA 5'!$C$6:$BM$145,'Carga People'!R$2,0)),0,VLOOKUP($C232,'LINHA 5'!$C$6:$BM$145,'Carga People'!R$2,0))</f>
        <v>0</v>
      </c>
      <c r="S232" s="140">
        <f>IF(ISERROR(VLOOKUP($C232,'LINHA 4'!$C$6:$BM$75,'Carga People'!S$2,0)),0,VLOOKUP($C232,'LINHA 4'!$C$6:$BM$75,'Carga People'!S$2,0))+IF(ISERROR(VLOOKUP($C232,'LINHA 5'!$C$6:$BM$145,'Carga People'!S$2,0)),0,VLOOKUP($C232,'LINHA 5'!$C$6:$BM$145,'Carga People'!S$2,0))</f>
        <v>0</v>
      </c>
      <c r="T232" s="140">
        <f>IF(ISERROR(VLOOKUP($C232,'LINHA 4'!$C$6:$BM$75,'Carga People'!T$2,0)),0,VLOOKUP($C232,'LINHA 4'!$C$6:$BM$75,'Carga People'!T$2,0))+IF(ISERROR(VLOOKUP($C232,'LINHA 5'!$C$6:$BM$145,'Carga People'!T$2,0)),0,VLOOKUP($C232,'LINHA 5'!$C$6:$BM$145,'Carga People'!T$2,0))</f>
        <v>0</v>
      </c>
      <c r="U232" s="140">
        <f>IF(ISERROR(VLOOKUP($C232,'LINHA 4'!$C$6:$BM$75,'Carga People'!U$2,0)),0,VLOOKUP($C232,'LINHA 4'!$C$6:$BM$75,'Carga People'!U$2,0))+IF(ISERROR(VLOOKUP($C232,'LINHA 5'!$C$6:$BM$145,'Carga People'!U$2,0)),0,VLOOKUP($C232,'LINHA 5'!$C$6:$BM$145,'Carga People'!U$2,0))</f>
        <v>0</v>
      </c>
      <c r="V232" s="140">
        <f>IF(ISERROR(VLOOKUP($C232,'LINHA 4'!$C$6:$BM$75,'Carga People'!V$2,0)),0,VLOOKUP($C232,'LINHA 4'!$C$6:$BM$75,'Carga People'!V$2,0))+IF(ISERROR(VLOOKUP($C232,'LINHA 5'!$C$6:$BM$145,'Carga People'!V$2,0)),0,VLOOKUP($C232,'LINHA 5'!$C$6:$BM$145,'Carga People'!V$2,0))</f>
        <v>0</v>
      </c>
      <c r="W232" s="140">
        <f>IF(ISERROR(VLOOKUP($C232,'LINHA 4'!$C$6:$BM$75,'Carga People'!W$2,0)),0,VLOOKUP($C232,'LINHA 4'!$C$6:$BM$75,'Carga People'!W$2,0))+IF(ISERROR(VLOOKUP($C232,'LINHA 5'!$C$6:$BM$145,'Carga People'!W$2,0)),0,VLOOKUP($C232,'LINHA 5'!$C$6:$BM$145,'Carga People'!W$2,0))</f>
        <v>0</v>
      </c>
      <c r="X232" s="140">
        <f>IF(ISERROR(VLOOKUP($C232,'LINHA 4'!$C$6:$BM$75,'Carga People'!X$2,0)),0,VLOOKUP($C232,'LINHA 4'!$C$6:$BM$75,'Carga People'!X$2,0))+IF(ISERROR(VLOOKUP($C232,'LINHA 5'!$C$6:$BM$145,'Carga People'!X$2,0)),0,VLOOKUP($C232,'LINHA 5'!$C$6:$BM$145,'Carga People'!X$2,0))</f>
        <v>0</v>
      </c>
      <c r="Y232" s="140">
        <f>IF(ISERROR(VLOOKUP($C232,'LINHA 4'!$C$6:$BM$75,'Carga People'!Y$2,0)),0,VLOOKUP($C232,'LINHA 4'!$C$6:$BM$75,'Carga People'!Y$2,0))+IF(ISERROR(VLOOKUP($C232,'LINHA 5'!$C$6:$BM$145,'Carga People'!Y$2,0)),0,VLOOKUP($C232,'LINHA 5'!$C$6:$BM$145,'Carga People'!Y$2,0))</f>
        <v>0</v>
      </c>
      <c r="Z232" s="140">
        <f>IF(ISERROR(VLOOKUP($C232,'LINHA 4'!$C$6:$BM$75,'Carga People'!Z$2,0)),0,VLOOKUP($C232,'LINHA 4'!$C$6:$BM$75,'Carga People'!Z$2,0))+IF(ISERROR(VLOOKUP($C232,'LINHA 5'!$C$6:$BM$145,'Carga People'!Z$2,0)),0,VLOOKUP($C232,'LINHA 5'!$C$6:$BM$145,'Carga People'!Z$2,0))</f>
        <v>0</v>
      </c>
      <c r="AA232" s="140">
        <f>IF(ISERROR(VLOOKUP($C232,'LINHA 4'!$C$6:$BM$75,'Carga People'!AA$2,0)),0,VLOOKUP($C232,'LINHA 4'!$C$6:$BM$75,'Carga People'!AA$2,0))+IF(ISERROR(VLOOKUP($C232,'LINHA 5'!$C$6:$BM$145,'Carga People'!AA$2,0)),0,VLOOKUP($C232,'LINHA 5'!$C$6:$BM$145,'Carga People'!AA$2,0))</f>
        <v>0</v>
      </c>
      <c r="AB232" s="140">
        <f>IF(ISERROR(VLOOKUP($C232,'LINHA 4'!$C$6:$BM$75,'Carga People'!AB$2,0)),0,VLOOKUP($C232,'LINHA 4'!$C$6:$BM$75,'Carga People'!AB$2,0))+IF(ISERROR(VLOOKUP($C232,'LINHA 5'!$C$6:$BM$145,'Carga People'!AB$2,0)),0,VLOOKUP($C232,'LINHA 5'!$C$6:$BM$145,'Carga People'!AB$2,0))</f>
        <v>0</v>
      </c>
      <c r="AC232" s="140">
        <f>IF(ISERROR(VLOOKUP($C232,'LINHA 4'!$C$6:$BM$75,'Carga People'!AC$2,0)),0,VLOOKUP($C232,'LINHA 4'!$C$6:$BM$75,'Carga People'!AC$2,0))+IF(ISERROR(VLOOKUP($C232,'LINHA 5'!$C$6:$BM$145,'Carga People'!AC$2,0)),0,VLOOKUP($C232,'LINHA 5'!$C$6:$BM$145,'Carga People'!AC$2,0))</f>
        <v>0</v>
      </c>
      <c r="AD232" s="140">
        <f>IF(ISERROR(VLOOKUP($C232,'LINHA 4'!$C$6:$BM$75,'Carga People'!AD$2,0)),0,VLOOKUP($C232,'LINHA 4'!$C$6:$BM$75,'Carga People'!AD$2,0))+IF(ISERROR(VLOOKUP($C232,'LINHA 5'!$C$6:$BM$145,'Carga People'!AD$2,0)),0,VLOOKUP($C232,'LINHA 5'!$C$6:$BM$145,'Carga People'!AD$2,0))</f>
        <v>0</v>
      </c>
      <c r="AE232" s="140">
        <f>IF(ISERROR(VLOOKUP($C232,'LINHA 4'!$C$6:$BM$75,'Carga People'!AE$2,0)),0,VLOOKUP($C232,'LINHA 4'!$C$6:$BM$75,'Carga People'!AE$2,0))+IF(ISERROR(VLOOKUP($C232,'LINHA 5'!$C$6:$BM$145,'Carga People'!AE$2,0)),0,VLOOKUP($C232,'LINHA 5'!$C$6:$BM$145,'Carga People'!AE$2,0))</f>
        <v>0</v>
      </c>
      <c r="AF232" s="140">
        <f>IF(ISERROR(VLOOKUP($C232,'LINHA 4'!$C$6:$BM$75,'Carga People'!AF$2,0)),0,VLOOKUP($C232,'LINHA 4'!$C$6:$BM$75,'Carga People'!AF$2,0))+IF(ISERROR(VLOOKUP($C232,'LINHA 5'!$C$6:$BM$145,'Carga People'!AF$2,0)),0,VLOOKUP($C232,'LINHA 5'!$C$6:$BM$145,'Carga People'!AF$2,0))</f>
        <v>0</v>
      </c>
      <c r="AG232" s="140">
        <f>IF(ISERROR(VLOOKUP($C232,'LINHA 4'!$C$6:$BM$75,'Carga People'!AG$2,0)),0,VLOOKUP($C232,'LINHA 4'!$C$6:$BM$75,'Carga People'!AG$2,0))+IF(ISERROR(VLOOKUP($C232,'LINHA 5'!$C$6:$BM$145,'Carga People'!AG$2,0)),0,VLOOKUP($C232,'LINHA 5'!$C$6:$BM$145,'Carga People'!AG$2,0))</f>
        <v>0</v>
      </c>
      <c r="AH232" s="140">
        <f>IF(ISERROR(VLOOKUP($C232,'LINHA 4'!$C$6:$BM$75,'Carga People'!AH$2,0)),0,VLOOKUP($C232,'LINHA 4'!$C$6:$BM$75,'Carga People'!AH$2,0))+IF(ISERROR(VLOOKUP($C232,'LINHA 5'!$C$6:$BM$145,'Carga People'!AH$2,0)),0,VLOOKUP($C232,'LINHA 5'!$C$6:$BM$145,'Carga People'!AH$2,0))</f>
        <v>0</v>
      </c>
      <c r="AI232" s="140">
        <f>IF(ISERROR(VLOOKUP($C232,'LINHA 4'!$C$6:$BM$75,'Carga People'!AI$2,0)),0,VLOOKUP($C232,'LINHA 4'!$C$6:$BM$75,'Carga People'!AI$2,0))+IF(ISERROR(VLOOKUP($C232,'LINHA 5'!$C$6:$BM$145,'Carga People'!AI$2,0)),0,VLOOKUP($C232,'LINHA 5'!$C$6:$BM$145,'Carga People'!AI$2,0))</f>
        <v>0</v>
      </c>
      <c r="AJ232" s="140">
        <f>IF(ISERROR(VLOOKUP($C232,'LINHA 4'!$C$6:$BM$75,'Carga People'!AJ$2,0)),0,VLOOKUP($C232,'LINHA 4'!$C$6:$BM$75,'Carga People'!AJ$2,0))+IF(ISERROR(VLOOKUP($C232,'LINHA 5'!$C$6:$BM$145,'Carga People'!AJ$2,0)),0,VLOOKUP($C232,'LINHA 5'!$C$6:$BM$145,'Carga People'!AJ$2,0))</f>
        <v>0</v>
      </c>
      <c r="AK232" s="140">
        <f>IF(ISERROR(VLOOKUP($C232,'LINHA 4'!$C$6:$BM$75,'Carga People'!AK$2,0)),0,VLOOKUP($C232,'LINHA 4'!$C$6:$BM$75,'Carga People'!AK$2,0))+IF(ISERROR(VLOOKUP($C232,'LINHA 5'!$C$6:$BM$145,'Carga People'!AK$2,0)),0,VLOOKUP($C232,'LINHA 5'!$C$6:$BM$145,'Carga People'!AK$2,0))</f>
        <v>0</v>
      </c>
      <c r="AL232" s="140">
        <f>IF(ISERROR(VLOOKUP($C232,'LINHA 4'!$C$6:$BM$75,'Carga People'!AL$2,0)),0,VLOOKUP($C232,'LINHA 4'!$C$6:$BM$75,'Carga People'!AL$2,0))+IF(ISERROR(VLOOKUP($C232,'LINHA 5'!$C$6:$BM$145,'Carga People'!AL$2,0)),0,VLOOKUP($C232,'LINHA 5'!$C$6:$BM$145,'Carga People'!AL$2,0))</f>
        <v>0</v>
      </c>
      <c r="AM232" s="140">
        <f>IF(ISERROR(VLOOKUP($C232,'LINHA 4'!$C$6:$BM$75,'Carga People'!AM$2,0)),0,VLOOKUP($C232,'LINHA 4'!$C$6:$BM$75,'Carga People'!AM$2,0))+IF(ISERROR(VLOOKUP($C232,'LINHA 5'!$C$6:$BM$145,'Carga People'!AM$2,0)),0,VLOOKUP($C232,'LINHA 5'!$C$6:$BM$145,'Carga People'!AM$2,0))</f>
        <v>0</v>
      </c>
      <c r="AN232" s="140">
        <f>IF(ISERROR(VLOOKUP($C232,'LINHA 4'!$C$6:$BM$75,'Carga People'!AN$2,0)),0,VLOOKUP($C232,'LINHA 4'!$C$6:$BM$75,'Carga People'!AN$2,0))+IF(ISERROR(VLOOKUP($C232,'LINHA 5'!$C$6:$BM$145,'Carga People'!AN$2,0)),0,VLOOKUP($C232,'LINHA 5'!$C$6:$BM$145,'Carga People'!AN$2,0))</f>
        <v>0</v>
      </c>
      <c r="AO232" s="574">
        <f>IF(ISERROR(VLOOKUP($C232,'LINHA 4'!$C$6:$BM$75,'Carga People'!AO$2,0)),0,VLOOKUP($C232,'LINHA 4'!$C$6:$BM$75,'Carga People'!AO$2,0))+IF(ISERROR(VLOOKUP($C232,'LINHA 5'!$C$6:$BM$145,'Carga People'!AO$2,0)),0,VLOOKUP($C232,'LINHA 5'!$C$6:$BM$145,'Carga People'!AO$2,0))</f>
        <v>0</v>
      </c>
      <c r="AP232" s="574">
        <f>IF(ISERROR(VLOOKUP($C232,'LINHA 4'!$C$6:$BM$75,'Carga People'!AP$2,0)),0,VLOOKUP($C232,'LINHA 4'!$C$6:$BM$75,'Carga People'!AP$2,0))+IF(ISERROR(VLOOKUP($C232,'LINHA 5'!$C$6:$BM$145,'Carga People'!AP$2,0)),0,VLOOKUP($C232,'LINHA 5'!$C$6:$BM$145,'Carga People'!AP$2,0))</f>
        <v>0</v>
      </c>
      <c r="AQ232" s="574">
        <f>IF(ISERROR(VLOOKUP($C232,'LINHA 4'!$C$6:$BM$75,'Carga People'!AQ$2,0)),0,VLOOKUP($C232,'LINHA 4'!$C$6:$BM$75,'Carga People'!AQ$2,0))+IF(ISERROR(VLOOKUP($C232,'LINHA 5'!$C$6:$BM$145,'Carga People'!AQ$2,0)),0,VLOOKUP($C232,'LINHA 5'!$C$6:$BM$145,'Carga People'!AQ$2,0))</f>
        <v>0</v>
      </c>
      <c r="AR232" s="574">
        <f>IF(ISERROR(VLOOKUP($C232,'LINHA 4'!$C$6:$BM$75,'Carga People'!AR$2,0)),0,VLOOKUP($C232,'LINHA 4'!$C$6:$BM$75,'Carga People'!AR$2,0))+IF(ISERROR(VLOOKUP($C232,'LINHA 5'!$C$6:$BM$145,'Carga People'!AR$2,0)),0,VLOOKUP($C232,'LINHA 5'!$C$6:$BM$145,'Carga People'!AR$2,0))</f>
        <v>0</v>
      </c>
      <c r="AS232" s="574">
        <f>IF(ISERROR(VLOOKUP($C232,'LINHA 4'!$C$6:$BM$75,'Carga People'!AS$2,0)),0,VLOOKUP($C232,'LINHA 4'!$C$6:$BM$75,'Carga People'!AS$2,0))+IF(ISERROR(VLOOKUP($C232,'LINHA 5'!$C$6:$BM$145,'Carga People'!AS$2,0)),0,VLOOKUP($C232,'LINHA 5'!$C$6:$BM$145,'Carga People'!AS$2,0))</f>
        <v>0</v>
      </c>
      <c r="AT232" s="574">
        <f t="array" ref="AT232">IF(ISERROR(VLOOKUP($C232,'LINHA 4'!$C$6:$BM$52,'Carga People'!AT$2,0)),0,VLOOKUP($C232,'LINHA 4'!$C$6:$BM$52,'Carga People'!AT$2,0))</f>
        <v>0</v>
      </c>
      <c r="AU232" s="367">
        <f t="shared" si="26"/>
        <v>0</v>
      </c>
      <c r="AV232" s="780" t="str">
        <f t="shared" si="25"/>
        <v/>
      </c>
      <c r="AW232" s="90" t="e">
        <f>IF(D232="","",VLOOKUP(D232,MI_ME!$D$5:$AQ$336,39,0))</f>
        <v>#N/A</v>
      </c>
      <c r="AX232" s="660"/>
    </row>
    <row r="233" spans="1:50" ht="18" customHeight="1" x14ac:dyDescent="0.3">
      <c r="A233" s="1792"/>
      <c r="B233" s="28" t="s">
        <v>348</v>
      </c>
      <c r="C233" s="28" t="s">
        <v>524</v>
      </c>
      <c r="D233" s="771" t="s">
        <v>510</v>
      </c>
      <c r="E233" s="1459" t="s">
        <v>879</v>
      </c>
      <c r="F233" s="28" t="s">
        <v>47</v>
      </c>
      <c r="G233" s="136"/>
      <c r="H233" s="137"/>
      <c r="I233" s="138"/>
      <c r="J233" s="139">
        <f>IF(ISERROR(VLOOKUP($C233,'LINHA 4'!$C$6:$BM$75,'Carga People'!J$2,0)),0,VLOOKUP($C233,'LINHA 4'!$C$6:$BM$75,'Carga People'!J$2,0))+IF(ISERROR(VLOOKUP($C233,'LINHA 5'!$C$6:$BM$145,'Carga People'!J$2,0)),0,VLOOKUP($C233,'LINHA 5'!$C$6:$BM$145,'Carga People'!J$2,0))</f>
        <v>0</v>
      </c>
      <c r="K233" s="140">
        <f>IF(ISERROR(VLOOKUP($C233,'LINHA 4'!$C$6:$BM$75,'Carga People'!K$2,0)),0,VLOOKUP($C233,'LINHA 4'!$C$6:$BM$75,'Carga People'!K$2,0))+IF(ISERROR(VLOOKUP($C233,'LINHA 5'!$C$6:$BM$145,'Carga People'!K$2,0)),0,VLOOKUP($C233,'LINHA 5'!$C$6:$BM$145,'Carga People'!K$2,0))</f>
        <v>0</v>
      </c>
      <c r="L233" s="140">
        <f>IF(ISERROR(VLOOKUP($C233,'LINHA 4'!$C$6:$BM$75,'Carga People'!L$2,0)),0,VLOOKUP($C233,'LINHA 4'!$C$6:$BM$75,'Carga People'!L$2,0))+IF(ISERROR(VLOOKUP($C233,'LINHA 5'!$C$6:$BM$145,'Carga People'!L$2,0)),0,VLOOKUP($C233,'LINHA 5'!$C$6:$BM$145,'Carga People'!L$2,0))</f>
        <v>0</v>
      </c>
      <c r="M233" s="140">
        <f>IF(ISERROR(VLOOKUP($C233,'LINHA 4'!$C$6:$BM$75,'Carga People'!M$2,0)),0,VLOOKUP($C233,'LINHA 4'!$C$6:$BM$75,'Carga People'!M$2,0))+IF(ISERROR(VLOOKUP($C233,'LINHA 5'!$C$6:$BM$145,'Carga People'!M$2,0)),0,VLOOKUP($C233,'LINHA 5'!$C$6:$BM$145,'Carga People'!M$2,0))</f>
        <v>0</v>
      </c>
      <c r="N233" s="140">
        <f>IF(ISERROR(VLOOKUP($C233,'LINHA 4'!$C$6:$BM$75,'Carga People'!N$2,0)),0,VLOOKUP($C233,'LINHA 4'!$C$6:$BM$75,'Carga People'!N$2,0))+IF(ISERROR(VLOOKUP($C233,'LINHA 5'!$C$6:$BM$145,'Carga People'!N$2,0)),0,VLOOKUP($C233,'LINHA 5'!$C$6:$BM$145,'Carga People'!N$2,0))</f>
        <v>0</v>
      </c>
      <c r="O233" s="140">
        <f>IF(ISERROR(VLOOKUP($C233,'LINHA 4'!$C$6:$BM$75,'Carga People'!O$2,0)),0,VLOOKUP($C233,'LINHA 4'!$C$6:$BM$75,'Carga People'!O$2,0))+IF(ISERROR(VLOOKUP($C233,'LINHA 5'!$C$6:$BM$145,'Carga People'!O$2,0)),0,VLOOKUP($C233,'LINHA 5'!$C$6:$BM$145,'Carga People'!O$2,0))</f>
        <v>0</v>
      </c>
      <c r="P233" s="140">
        <f>IF(ISERROR(VLOOKUP($C233,'LINHA 4'!$C$6:$BM$75,'Carga People'!P$2,0)),0,VLOOKUP($C233,'LINHA 4'!$C$6:$BM$75,'Carga People'!P$2,0))+IF(ISERROR(VLOOKUP($C233,'LINHA 5'!$C$6:$BM$145,'Carga People'!P$2,0)),0,VLOOKUP($C233,'LINHA 5'!$C$6:$BM$145,'Carga People'!P$2,0))</f>
        <v>0</v>
      </c>
      <c r="Q233" s="140">
        <f>IF(ISERROR(VLOOKUP($C233,'LINHA 4'!$C$6:$BM$75,'Carga People'!Q$2,0)),0,VLOOKUP($C233,'LINHA 4'!$C$6:$BM$75,'Carga People'!Q$2,0))+IF(ISERROR(VLOOKUP($C233,'LINHA 5'!$C$6:$BM$145,'Carga People'!Q$2,0)),0,VLOOKUP($C233,'LINHA 5'!$C$6:$BM$145,'Carga People'!Q$2,0))</f>
        <v>0</v>
      </c>
      <c r="R233" s="140">
        <f>IF(ISERROR(VLOOKUP($C233,'LINHA 4'!$C$6:$BM$75,'Carga People'!R$2,0)),0,VLOOKUP($C233,'LINHA 4'!$C$6:$BM$75,'Carga People'!R$2,0))+IF(ISERROR(VLOOKUP($C233,'LINHA 5'!$C$6:$BM$145,'Carga People'!R$2,0)),0,VLOOKUP($C233,'LINHA 5'!$C$6:$BM$145,'Carga People'!R$2,0))</f>
        <v>0</v>
      </c>
      <c r="S233" s="140">
        <f>IF(ISERROR(VLOOKUP($C233,'LINHA 4'!$C$6:$BM$75,'Carga People'!S$2,0)),0,VLOOKUP($C233,'LINHA 4'!$C$6:$BM$75,'Carga People'!S$2,0))+IF(ISERROR(VLOOKUP($C233,'LINHA 5'!$C$6:$BM$145,'Carga People'!S$2,0)),0,VLOOKUP($C233,'LINHA 5'!$C$6:$BM$145,'Carga People'!S$2,0))</f>
        <v>0</v>
      </c>
      <c r="T233" s="140">
        <f>IF(ISERROR(VLOOKUP($C233,'LINHA 4'!$C$6:$BM$75,'Carga People'!T$2,0)),0,VLOOKUP($C233,'LINHA 4'!$C$6:$BM$75,'Carga People'!T$2,0))+IF(ISERROR(VLOOKUP($C233,'LINHA 5'!$C$6:$BM$145,'Carga People'!T$2,0)),0,VLOOKUP($C233,'LINHA 5'!$C$6:$BM$145,'Carga People'!T$2,0))</f>
        <v>0</v>
      </c>
      <c r="U233" s="140">
        <f>IF(ISERROR(VLOOKUP($C233,'LINHA 4'!$C$6:$BM$75,'Carga People'!U$2,0)),0,VLOOKUP($C233,'LINHA 4'!$C$6:$BM$75,'Carga People'!U$2,0))+IF(ISERROR(VLOOKUP($C233,'LINHA 5'!$C$6:$BM$145,'Carga People'!U$2,0)),0,VLOOKUP($C233,'LINHA 5'!$C$6:$BM$145,'Carga People'!U$2,0))</f>
        <v>0</v>
      </c>
      <c r="V233" s="140">
        <f>IF(ISERROR(VLOOKUP($C233,'LINHA 4'!$C$6:$BM$75,'Carga People'!V$2,0)),0,VLOOKUP($C233,'LINHA 4'!$C$6:$BM$75,'Carga People'!V$2,0))+IF(ISERROR(VLOOKUP($C233,'LINHA 5'!$C$6:$BM$145,'Carga People'!V$2,0)),0,VLOOKUP($C233,'LINHA 5'!$C$6:$BM$145,'Carga People'!V$2,0))</f>
        <v>0</v>
      </c>
      <c r="W233" s="140">
        <f>IF(ISERROR(VLOOKUP($C233,'LINHA 4'!$C$6:$BM$75,'Carga People'!W$2,0)),0,VLOOKUP($C233,'LINHA 4'!$C$6:$BM$75,'Carga People'!W$2,0))+IF(ISERROR(VLOOKUP($C233,'LINHA 5'!$C$6:$BM$145,'Carga People'!W$2,0)),0,VLOOKUP($C233,'LINHA 5'!$C$6:$BM$145,'Carga People'!W$2,0))</f>
        <v>0</v>
      </c>
      <c r="X233" s="140">
        <f>IF(ISERROR(VLOOKUP($C233,'LINHA 4'!$C$6:$BM$75,'Carga People'!X$2,0)),0,VLOOKUP($C233,'LINHA 4'!$C$6:$BM$75,'Carga People'!X$2,0))+IF(ISERROR(VLOOKUP($C233,'LINHA 5'!$C$6:$BM$145,'Carga People'!X$2,0)),0,VLOOKUP($C233,'LINHA 5'!$C$6:$BM$145,'Carga People'!X$2,0))</f>
        <v>0</v>
      </c>
      <c r="Y233" s="140">
        <f>IF(ISERROR(VLOOKUP($C233,'LINHA 4'!$C$6:$BM$75,'Carga People'!Y$2,0)),0,VLOOKUP($C233,'LINHA 4'!$C$6:$BM$75,'Carga People'!Y$2,0))+IF(ISERROR(VLOOKUP($C233,'LINHA 5'!$C$6:$BM$145,'Carga People'!Y$2,0)),0,VLOOKUP($C233,'LINHA 5'!$C$6:$BM$145,'Carga People'!Y$2,0))</f>
        <v>0</v>
      </c>
      <c r="Z233" s="140">
        <f>IF(ISERROR(VLOOKUP($C233,'LINHA 4'!$C$6:$BM$75,'Carga People'!Z$2,0)),0,VLOOKUP($C233,'LINHA 4'!$C$6:$BM$75,'Carga People'!Z$2,0))+IF(ISERROR(VLOOKUP($C233,'LINHA 5'!$C$6:$BM$145,'Carga People'!Z$2,0)),0,VLOOKUP($C233,'LINHA 5'!$C$6:$BM$145,'Carga People'!Z$2,0))</f>
        <v>0</v>
      </c>
      <c r="AA233" s="140">
        <f>IF(ISERROR(VLOOKUP($C233,'LINHA 4'!$C$6:$BM$75,'Carga People'!AA$2,0)),0,VLOOKUP($C233,'LINHA 4'!$C$6:$BM$75,'Carga People'!AA$2,0))+IF(ISERROR(VLOOKUP($C233,'LINHA 5'!$C$6:$BM$145,'Carga People'!AA$2,0)),0,VLOOKUP($C233,'LINHA 5'!$C$6:$BM$145,'Carga People'!AA$2,0))</f>
        <v>0</v>
      </c>
      <c r="AB233" s="140">
        <f>IF(ISERROR(VLOOKUP($C233,'LINHA 4'!$C$6:$BM$75,'Carga People'!AB$2,0)),0,VLOOKUP($C233,'LINHA 4'!$C$6:$BM$75,'Carga People'!AB$2,0))+IF(ISERROR(VLOOKUP($C233,'LINHA 5'!$C$6:$BM$145,'Carga People'!AB$2,0)),0,VLOOKUP($C233,'LINHA 5'!$C$6:$BM$145,'Carga People'!AB$2,0))</f>
        <v>0</v>
      </c>
      <c r="AC233" s="140">
        <f>IF(ISERROR(VLOOKUP($C233,'LINHA 4'!$C$6:$BM$75,'Carga People'!AC$2,0)),0,VLOOKUP($C233,'LINHA 4'!$C$6:$BM$75,'Carga People'!AC$2,0))+IF(ISERROR(VLOOKUP($C233,'LINHA 5'!$C$6:$BM$145,'Carga People'!AC$2,0)),0,VLOOKUP($C233,'LINHA 5'!$C$6:$BM$145,'Carga People'!AC$2,0))</f>
        <v>0</v>
      </c>
      <c r="AD233" s="140">
        <f>IF(ISERROR(VLOOKUP($C233,'LINHA 4'!$C$6:$BM$75,'Carga People'!AD$2,0)),0,VLOOKUP($C233,'LINHA 4'!$C$6:$BM$75,'Carga People'!AD$2,0))+IF(ISERROR(VLOOKUP($C233,'LINHA 5'!$C$6:$BM$145,'Carga People'!AD$2,0)),0,VLOOKUP($C233,'LINHA 5'!$C$6:$BM$145,'Carga People'!AD$2,0))</f>
        <v>0</v>
      </c>
      <c r="AE233" s="140">
        <f>IF(ISERROR(VLOOKUP($C233,'LINHA 4'!$C$6:$BM$75,'Carga People'!AE$2,0)),0,VLOOKUP($C233,'LINHA 4'!$C$6:$BM$75,'Carga People'!AE$2,0))+IF(ISERROR(VLOOKUP($C233,'LINHA 5'!$C$6:$BM$145,'Carga People'!AE$2,0)),0,VLOOKUP($C233,'LINHA 5'!$C$6:$BM$145,'Carga People'!AE$2,0))</f>
        <v>0</v>
      </c>
      <c r="AF233" s="140">
        <f>IF(ISERROR(VLOOKUP($C233,'LINHA 4'!$C$6:$BM$75,'Carga People'!AF$2,0)),0,VLOOKUP($C233,'LINHA 4'!$C$6:$BM$75,'Carga People'!AF$2,0))+IF(ISERROR(VLOOKUP($C233,'LINHA 5'!$C$6:$BM$145,'Carga People'!AF$2,0)),0,VLOOKUP($C233,'LINHA 5'!$C$6:$BM$145,'Carga People'!AF$2,0))</f>
        <v>0</v>
      </c>
      <c r="AG233" s="140">
        <f>IF(ISERROR(VLOOKUP($C233,'LINHA 4'!$C$6:$BM$75,'Carga People'!AG$2,0)),0,VLOOKUP($C233,'LINHA 4'!$C$6:$BM$75,'Carga People'!AG$2,0))+IF(ISERROR(VLOOKUP($C233,'LINHA 5'!$C$6:$BM$145,'Carga People'!AG$2,0)),0,VLOOKUP($C233,'LINHA 5'!$C$6:$BM$145,'Carga People'!AG$2,0))</f>
        <v>0</v>
      </c>
      <c r="AH233" s="140">
        <f>IF(ISERROR(VLOOKUP($C233,'LINHA 4'!$C$6:$BM$75,'Carga People'!AH$2,0)),0,VLOOKUP($C233,'LINHA 4'!$C$6:$BM$75,'Carga People'!AH$2,0))+IF(ISERROR(VLOOKUP($C233,'LINHA 5'!$C$6:$BM$145,'Carga People'!AH$2,0)),0,VLOOKUP($C233,'LINHA 5'!$C$6:$BM$145,'Carga People'!AH$2,0))</f>
        <v>0</v>
      </c>
      <c r="AI233" s="140">
        <f>IF(ISERROR(VLOOKUP($C233,'LINHA 4'!$C$6:$BM$75,'Carga People'!AI$2,0)),0,VLOOKUP($C233,'LINHA 4'!$C$6:$BM$75,'Carga People'!AI$2,0))+IF(ISERROR(VLOOKUP($C233,'LINHA 5'!$C$6:$BM$145,'Carga People'!AI$2,0)),0,VLOOKUP($C233,'LINHA 5'!$C$6:$BM$145,'Carga People'!AI$2,0))</f>
        <v>0</v>
      </c>
      <c r="AJ233" s="140">
        <f>IF(ISERROR(VLOOKUP($C233,'LINHA 4'!$C$6:$BM$75,'Carga People'!AJ$2,0)),0,VLOOKUP($C233,'LINHA 4'!$C$6:$BM$75,'Carga People'!AJ$2,0))+IF(ISERROR(VLOOKUP($C233,'LINHA 5'!$C$6:$BM$145,'Carga People'!AJ$2,0)),0,VLOOKUP($C233,'LINHA 5'!$C$6:$BM$145,'Carga People'!AJ$2,0))</f>
        <v>0</v>
      </c>
      <c r="AK233" s="140">
        <f>IF(ISERROR(VLOOKUP($C233,'LINHA 4'!$C$6:$BM$75,'Carga People'!AK$2,0)),0,VLOOKUP($C233,'LINHA 4'!$C$6:$BM$75,'Carga People'!AK$2,0))+IF(ISERROR(VLOOKUP($C233,'LINHA 5'!$C$6:$BM$145,'Carga People'!AK$2,0)),0,VLOOKUP($C233,'LINHA 5'!$C$6:$BM$145,'Carga People'!AK$2,0))</f>
        <v>0</v>
      </c>
      <c r="AL233" s="140">
        <f>IF(ISERROR(VLOOKUP($C233,'LINHA 4'!$C$6:$BM$75,'Carga People'!AL$2,0)),0,VLOOKUP($C233,'LINHA 4'!$C$6:$BM$75,'Carga People'!AL$2,0))+IF(ISERROR(VLOOKUP($C233,'LINHA 5'!$C$6:$BM$145,'Carga People'!AL$2,0)),0,VLOOKUP($C233,'LINHA 5'!$C$6:$BM$145,'Carga People'!AL$2,0))</f>
        <v>0</v>
      </c>
      <c r="AM233" s="140">
        <f>IF(ISERROR(VLOOKUP($C233,'LINHA 4'!$C$6:$BM$75,'Carga People'!AM$2,0)),0,VLOOKUP($C233,'LINHA 4'!$C$6:$BM$75,'Carga People'!AM$2,0))+IF(ISERROR(VLOOKUP($C233,'LINHA 5'!$C$6:$BM$145,'Carga People'!AM$2,0)),0,VLOOKUP($C233,'LINHA 5'!$C$6:$BM$145,'Carga People'!AM$2,0))</f>
        <v>0</v>
      </c>
      <c r="AN233" s="140">
        <f>IF(ISERROR(VLOOKUP($C233,'LINHA 4'!$C$6:$BM$75,'Carga People'!AN$2,0)),0,VLOOKUP($C233,'LINHA 4'!$C$6:$BM$75,'Carga People'!AN$2,0))+IF(ISERROR(VLOOKUP($C233,'LINHA 5'!$C$6:$BM$145,'Carga People'!AN$2,0)),0,VLOOKUP($C233,'LINHA 5'!$C$6:$BM$145,'Carga People'!AN$2,0))</f>
        <v>0</v>
      </c>
      <c r="AO233" s="574">
        <f>IF(ISERROR(VLOOKUP($C233,'LINHA 4'!$C$6:$BM$75,'Carga People'!AO$2,0)),0,VLOOKUP($C233,'LINHA 4'!$C$6:$BM$75,'Carga People'!AO$2,0))+IF(ISERROR(VLOOKUP($C233,'LINHA 5'!$C$6:$BM$145,'Carga People'!AO$2,0)),0,VLOOKUP($C233,'LINHA 5'!$C$6:$BM$145,'Carga People'!AO$2,0))</f>
        <v>0</v>
      </c>
      <c r="AP233" s="574">
        <f>IF(ISERROR(VLOOKUP($C233,'LINHA 4'!$C$6:$BM$75,'Carga People'!AP$2,0)),0,VLOOKUP($C233,'LINHA 4'!$C$6:$BM$75,'Carga People'!AP$2,0))+IF(ISERROR(VLOOKUP($C233,'LINHA 5'!$C$6:$BM$145,'Carga People'!AP$2,0)),0,VLOOKUP($C233,'LINHA 5'!$C$6:$BM$145,'Carga People'!AP$2,0))</f>
        <v>0</v>
      </c>
      <c r="AQ233" s="574">
        <f>IF(ISERROR(VLOOKUP($C233,'LINHA 4'!$C$6:$BM$75,'Carga People'!AQ$2,0)),0,VLOOKUP($C233,'LINHA 4'!$C$6:$BM$75,'Carga People'!AQ$2,0))+IF(ISERROR(VLOOKUP($C233,'LINHA 5'!$C$6:$BM$145,'Carga People'!AQ$2,0)),0,VLOOKUP($C233,'LINHA 5'!$C$6:$BM$145,'Carga People'!AQ$2,0))</f>
        <v>0</v>
      </c>
      <c r="AR233" s="574">
        <f>IF(ISERROR(VLOOKUP($C233,'LINHA 4'!$C$6:$BM$75,'Carga People'!AR$2,0)),0,VLOOKUP($C233,'LINHA 4'!$C$6:$BM$75,'Carga People'!AR$2,0))+IF(ISERROR(VLOOKUP($C233,'LINHA 5'!$C$6:$BM$145,'Carga People'!AR$2,0)),0,VLOOKUP($C233,'LINHA 5'!$C$6:$BM$145,'Carga People'!AR$2,0))</f>
        <v>0</v>
      </c>
      <c r="AS233" s="574">
        <f>IF(ISERROR(VLOOKUP($C233,'LINHA 4'!$C$6:$BM$75,'Carga People'!AS$2,0)),0,VLOOKUP($C233,'LINHA 4'!$C$6:$BM$75,'Carga People'!AS$2,0))+IF(ISERROR(VLOOKUP($C233,'LINHA 5'!$C$6:$BM$145,'Carga People'!AS$2,0)),0,VLOOKUP($C233,'LINHA 5'!$C$6:$BM$145,'Carga People'!AS$2,0))</f>
        <v>0</v>
      </c>
      <c r="AT233" s="574">
        <f t="array" ref="AT233">IF(ISERROR(VLOOKUP($C233,'LINHA 4'!$C$6:$BM$52,'Carga People'!AT$2,0)),0,VLOOKUP($C233,'LINHA 4'!$C$6:$BM$52,'Carga People'!AT$2,0))</f>
        <v>0</v>
      </c>
      <c r="AU233" s="367">
        <f t="shared" si="26"/>
        <v>0</v>
      </c>
      <c r="AV233" s="780" t="str">
        <f t="shared" si="25"/>
        <v/>
      </c>
      <c r="AW233" s="90">
        <f>IF(D233="","",VLOOKUP(D233,MI_ME!$D$5:$AQ$336,39,0))</f>
        <v>0</v>
      </c>
      <c r="AX233" s="660"/>
    </row>
    <row r="234" spans="1:50" ht="18" hidden="1" customHeight="1" x14ac:dyDescent="0.3">
      <c r="A234" s="1792"/>
      <c r="B234" s="30" t="s">
        <v>110</v>
      </c>
      <c r="C234" s="30" t="s">
        <v>386</v>
      </c>
      <c r="D234" s="771" t="s">
        <v>383</v>
      </c>
      <c r="E234" s="1457" t="s">
        <v>857</v>
      </c>
      <c r="F234" s="30" t="s">
        <v>47</v>
      </c>
      <c r="G234" s="136"/>
      <c r="H234" s="145"/>
      <c r="I234" s="138"/>
      <c r="J234" s="139">
        <f>IF(ISERROR(VLOOKUP($C234,'LINHA 4'!$C$6:$BM$75,'Carga People'!J$2,0)),0,VLOOKUP($C234,'LINHA 4'!$C$6:$BM$75,'Carga People'!J$2,0))+IF(ISERROR(VLOOKUP($C234,'LINHA 5'!$C$6:$BM$145,'Carga People'!J$2,0)),0,VLOOKUP($C234,'LINHA 5'!$C$6:$BM$145,'Carga People'!J$2,0))</f>
        <v>0</v>
      </c>
      <c r="K234" s="140">
        <f>IF(ISERROR(VLOOKUP($C234,'LINHA 4'!$C$6:$BM$75,'Carga People'!K$2,0)),0,VLOOKUP($C234,'LINHA 4'!$C$6:$BM$75,'Carga People'!K$2,0))+IF(ISERROR(VLOOKUP($C234,'LINHA 5'!$C$6:$BM$145,'Carga People'!K$2,0)),0,VLOOKUP($C234,'LINHA 5'!$C$6:$BM$145,'Carga People'!K$2,0))</f>
        <v>0</v>
      </c>
      <c r="L234" s="140">
        <f>IF(ISERROR(VLOOKUP($C234,'LINHA 4'!$C$6:$BM$75,'Carga People'!L$2,0)),0,VLOOKUP($C234,'LINHA 4'!$C$6:$BM$75,'Carga People'!L$2,0))+IF(ISERROR(VLOOKUP($C234,'LINHA 5'!$C$6:$BM$145,'Carga People'!L$2,0)),0,VLOOKUP($C234,'LINHA 5'!$C$6:$BM$145,'Carga People'!L$2,0))</f>
        <v>0</v>
      </c>
      <c r="M234" s="140">
        <f>IF(ISERROR(VLOOKUP($C234,'LINHA 4'!$C$6:$BM$75,'Carga People'!M$2,0)),0,VLOOKUP($C234,'LINHA 4'!$C$6:$BM$75,'Carga People'!M$2,0))+IF(ISERROR(VLOOKUP($C234,'LINHA 5'!$C$6:$BM$145,'Carga People'!M$2,0)),0,VLOOKUP($C234,'LINHA 5'!$C$6:$BM$145,'Carga People'!M$2,0))</f>
        <v>0</v>
      </c>
      <c r="N234" s="140">
        <f>IF(ISERROR(VLOOKUP($C234,'LINHA 4'!$C$6:$BM$75,'Carga People'!N$2,0)),0,VLOOKUP($C234,'LINHA 4'!$C$6:$BM$75,'Carga People'!N$2,0))+IF(ISERROR(VLOOKUP($C234,'LINHA 5'!$C$6:$BM$145,'Carga People'!N$2,0)),0,VLOOKUP($C234,'LINHA 5'!$C$6:$BM$145,'Carga People'!N$2,0))</f>
        <v>0</v>
      </c>
      <c r="O234" s="140">
        <f>IF(ISERROR(VLOOKUP($C234,'LINHA 4'!$C$6:$BM$75,'Carga People'!O$2,0)),0,VLOOKUP($C234,'LINHA 4'!$C$6:$BM$75,'Carga People'!O$2,0))+IF(ISERROR(VLOOKUP($C234,'LINHA 5'!$C$6:$BM$145,'Carga People'!O$2,0)),0,VLOOKUP($C234,'LINHA 5'!$C$6:$BM$145,'Carga People'!O$2,0))</f>
        <v>0</v>
      </c>
      <c r="P234" s="140">
        <f>IF(ISERROR(VLOOKUP($C234,'LINHA 4'!$C$6:$BM$75,'Carga People'!P$2,0)),0,VLOOKUP($C234,'LINHA 4'!$C$6:$BM$75,'Carga People'!P$2,0))+IF(ISERROR(VLOOKUP($C234,'LINHA 5'!$C$6:$BM$145,'Carga People'!P$2,0)),0,VLOOKUP($C234,'LINHA 5'!$C$6:$BM$145,'Carga People'!P$2,0))</f>
        <v>0</v>
      </c>
      <c r="Q234" s="140">
        <f>IF(ISERROR(VLOOKUP($C234,'LINHA 4'!$C$6:$BM$75,'Carga People'!Q$2,0)),0,VLOOKUP($C234,'LINHA 4'!$C$6:$BM$75,'Carga People'!Q$2,0))+IF(ISERROR(VLOOKUP($C234,'LINHA 5'!$C$6:$BM$145,'Carga People'!Q$2,0)),0,VLOOKUP($C234,'LINHA 5'!$C$6:$BM$145,'Carga People'!Q$2,0))</f>
        <v>0</v>
      </c>
      <c r="R234" s="140">
        <f>IF(ISERROR(VLOOKUP($C234,'LINHA 4'!$C$6:$BM$75,'Carga People'!R$2,0)),0,VLOOKUP($C234,'LINHA 4'!$C$6:$BM$75,'Carga People'!R$2,0))+IF(ISERROR(VLOOKUP($C234,'LINHA 5'!$C$6:$BM$145,'Carga People'!R$2,0)),0,VLOOKUP($C234,'LINHA 5'!$C$6:$BM$145,'Carga People'!R$2,0))</f>
        <v>0</v>
      </c>
      <c r="S234" s="140">
        <f>IF(ISERROR(VLOOKUP($C234,'LINHA 4'!$C$6:$BM$75,'Carga People'!S$2,0)),0,VLOOKUP($C234,'LINHA 4'!$C$6:$BM$75,'Carga People'!S$2,0))+IF(ISERROR(VLOOKUP($C234,'LINHA 5'!$C$6:$BM$145,'Carga People'!S$2,0)),0,VLOOKUP($C234,'LINHA 5'!$C$6:$BM$145,'Carga People'!S$2,0))</f>
        <v>0</v>
      </c>
      <c r="T234" s="140">
        <f>IF(ISERROR(VLOOKUP($C234,'LINHA 4'!$C$6:$BM$75,'Carga People'!T$2,0)),0,VLOOKUP($C234,'LINHA 4'!$C$6:$BM$75,'Carga People'!T$2,0))+IF(ISERROR(VLOOKUP($C234,'LINHA 5'!$C$6:$BM$145,'Carga People'!T$2,0)),0,VLOOKUP($C234,'LINHA 5'!$C$6:$BM$145,'Carga People'!T$2,0))</f>
        <v>0</v>
      </c>
      <c r="U234" s="140">
        <f>IF(ISERROR(VLOOKUP($C234,'LINHA 4'!$C$6:$BM$75,'Carga People'!U$2,0)),0,VLOOKUP($C234,'LINHA 4'!$C$6:$BM$75,'Carga People'!U$2,0))+IF(ISERROR(VLOOKUP($C234,'LINHA 5'!$C$6:$BM$145,'Carga People'!U$2,0)),0,VLOOKUP($C234,'LINHA 5'!$C$6:$BM$145,'Carga People'!U$2,0))</f>
        <v>0</v>
      </c>
      <c r="V234" s="140">
        <f>IF(ISERROR(VLOOKUP($C234,'LINHA 4'!$C$6:$BM$75,'Carga People'!V$2,0)),0,VLOOKUP($C234,'LINHA 4'!$C$6:$BM$75,'Carga People'!V$2,0))+IF(ISERROR(VLOOKUP($C234,'LINHA 5'!$C$6:$BM$145,'Carga People'!V$2,0)),0,VLOOKUP($C234,'LINHA 5'!$C$6:$BM$145,'Carga People'!V$2,0))</f>
        <v>0</v>
      </c>
      <c r="W234" s="140">
        <f>IF(ISERROR(VLOOKUP($C234,'LINHA 4'!$C$6:$BM$75,'Carga People'!W$2,0)),0,VLOOKUP($C234,'LINHA 4'!$C$6:$BM$75,'Carga People'!W$2,0))+IF(ISERROR(VLOOKUP($C234,'LINHA 5'!$C$6:$BM$145,'Carga People'!W$2,0)),0,VLOOKUP($C234,'LINHA 5'!$C$6:$BM$145,'Carga People'!W$2,0))</f>
        <v>0</v>
      </c>
      <c r="X234" s="140">
        <f>IF(ISERROR(VLOOKUP($C234,'LINHA 4'!$C$6:$BM$75,'Carga People'!X$2,0)),0,VLOOKUP($C234,'LINHA 4'!$C$6:$BM$75,'Carga People'!X$2,0))+IF(ISERROR(VLOOKUP($C234,'LINHA 5'!$C$6:$BM$145,'Carga People'!X$2,0)),0,VLOOKUP($C234,'LINHA 5'!$C$6:$BM$145,'Carga People'!X$2,0))</f>
        <v>0</v>
      </c>
      <c r="Y234" s="140">
        <f>IF(ISERROR(VLOOKUP($C234,'LINHA 4'!$C$6:$BM$75,'Carga People'!Y$2,0)),0,VLOOKUP($C234,'LINHA 4'!$C$6:$BM$75,'Carga People'!Y$2,0))+IF(ISERROR(VLOOKUP($C234,'LINHA 5'!$C$6:$BM$145,'Carga People'!Y$2,0)),0,VLOOKUP($C234,'LINHA 5'!$C$6:$BM$145,'Carga People'!Y$2,0))</f>
        <v>0</v>
      </c>
      <c r="Z234" s="140">
        <f>IF(ISERROR(VLOOKUP($C234,'LINHA 4'!$C$6:$BM$75,'Carga People'!Z$2,0)),0,VLOOKUP($C234,'LINHA 4'!$C$6:$BM$75,'Carga People'!Z$2,0))+IF(ISERROR(VLOOKUP($C234,'LINHA 5'!$C$6:$BM$145,'Carga People'!Z$2,0)),0,VLOOKUP($C234,'LINHA 5'!$C$6:$BM$145,'Carga People'!Z$2,0))</f>
        <v>0</v>
      </c>
      <c r="AA234" s="140">
        <f>IF(ISERROR(VLOOKUP($C234,'LINHA 4'!$C$6:$BM$75,'Carga People'!AA$2,0)),0,VLOOKUP($C234,'LINHA 4'!$C$6:$BM$75,'Carga People'!AA$2,0))+IF(ISERROR(VLOOKUP($C234,'LINHA 5'!$C$6:$BM$145,'Carga People'!AA$2,0)),0,VLOOKUP($C234,'LINHA 5'!$C$6:$BM$145,'Carga People'!AA$2,0))</f>
        <v>0</v>
      </c>
      <c r="AB234" s="140">
        <f>IF(ISERROR(VLOOKUP($C234,'LINHA 4'!$C$6:$BM$75,'Carga People'!AB$2,0)),0,VLOOKUP($C234,'LINHA 4'!$C$6:$BM$75,'Carga People'!AB$2,0))+IF(ISERROR(VLOOKUP($C234,'LINHA 5'!$C$6:$BM$145,'Carga People'!AB$2,0)),0,VLOOKUP($C234,'LINHA 5'!$C$6:$BM$145,'Carga People'!AB$2,0))</f>
        <v>0</v>
      </c>
      <c r="AC234" s="140">
        <f>IF(ISERROR(VLOOKUP($C234,'LINHA 4'!$C$6:$BM$75,'Carga People'!AC$2,0)),0,VLOOKUP($C234,'LINHA 4'!$C$6:$BM$75,'Carga People'!AC$2,0))+IF(ISERROR(VLOOKUP($C234,'LINHA 5'!$C$6:$BM$145,'Carga People'!AC$2,0)),0,VLOOKUP($C234,'LINHA 5'!$C$6:$BM$145,'Carga People'!AC$2,0))</f>
        <v>0</v>
      </c>
      <c r="AD234" s="140">
        <f>IF(ISERROR(VLOOKUP($C234,'LINHA 4'!$C$6:$BM$75,'Carga People'!AD$2,0)),0,VLOOKUP($C234,'LINHA 4'!$C$6:$BM$75,'Carga People'!AD$2,0))+IF(ISERROR(VLOOKUP($C234,'LINHA 5'!$C$6:$BM$145,'Carga People'!AD$2,0)),0,VLOOKUP($C234,'LINHA 5'!$C$6:$BM$145,'Carga People'!AD$2,0))</f>
        <v>0</v>
      </c>
      <c r="AE234" s="140">
        <f>IF(ISERROR(VLOOKUP($C234,'LINHA 4'!$C$6:$BM$75,'Carga People'!AE$2,0)),0,VLOOKUP($C234,'LINHA 4'!$C$6:$BM$75,'Carga People'!AE$2,0))+IF(ISERROR(VLOOKUP($C234,'LINHA 5'!$C$6:$BM$145,'Carga People'!AE$2,0)),0,VLOOKUP($C234,'LINHA 5'!$C$6:$BM$145,'Carga People'!AE$2,0))</f>
        <v>0</v>
      </c>
      <c r="AF234" s="140">
        <f>IF(ISERROR(VLOOKUP($C234,'LINHA 4'!$C$6:$BM$75,'Carga People'!AF$2,0)),0,VLOOKUP($C234,'LINHA 4'!$C$6:$BM$75,'Carga People'!AF$2,0))+IF(ISERROR(VLOOKUP($C234,'LINHA 5'!$C$6:$BM$145,'Carga People'!AF$2,0)),0,VLOOKUP($C234,'LINHA 5'!$C$6:$BM$145,'Carga People'!AF$2,0))</f>
        <v>0</v>
      </c>
      <c r="AG234" s="140">
        <f>IF(ISERROR(VLOOKUP($C234,'LINHA 4'!$C$6:$BM$75,'Carga People'!AG$2,0)),0,VLOOKUP($C234,'LINHA 4'!$C$6:$BM$75,'Carga People'!AG$2,0))+IF(ISERROR(VLOOKUP($C234,'LINHA 5'!$C$6:$BM$145,'Carga People'!AG$2,0)),0,VLOOKUP($C234,'LINHA 5'!$C$6:$BM$145,'Carga People'!AG$2,0))</f>
        <v>0</v>
      </c>
      <c r="AH234" s="140">
        <f>IF(ISERROR(VLOOKUP($C234,'LINHA 4'!$C$6:$BM$75,'Carga People'!AH$2,0)),0,VLOOKUP($C234,'LINHA 4'!$C$6:$BM$75,'Carga People'!AH$2,0))+IF(ISERROR(VLOOKUP($C234,'LINHA 5'!$C$6:$BM$145,'Carga People'!AH$2,0)),0,VLOOKUP($C234,'LINHA 5'!$C$6:$BM$145,'Carga People'!AH$2,0))</f>
        <v>0</v>
      </c>
      <c r="AI234" s="140">
        <f>IF(ISERROR(VLOOKUP($C234,'LINHA 4'!$C$6:$BM$75,'Carga People'!AI$2,0)),0,VLOOKUP($C234,'LINHA 4'!$C$6:$BM$75,'Carga People'!AI$2,0))+IF(ISERROR(VLOOKUP($C234,'LINHA 5'!$C$6:$BM$145,'Carga People'!AI$2,0)),0,VLOOKUP($C234,'LINHA 5'!$C$6:$BM$145,'Carga People'!AI$2,0))</f>
        <v>0</v>
      </c>
      <c r="AJ234" s="140">
        <f>IF(ISERROR(VLOOKUP($C234,'LINHA 4'!$C$6:$BM$75,'Carga People'!AJ$2,0)),0,VLOOKUP($C234,'LINHA 4'!$C$6:$BM$75,'Carga People'!AJ$2,0))+IF(ISERROR(VLOOKUP($C234,'LINHA 5'!$C$6:$BM$145,'Carga People'!AJ$2,0)),0,VLOOKUP($C234,'LINHA 5'!$C$6:$BM$145,'Carga People'!AJ$2,0))</f>
        <v>0</v>
      </c>
      <c r="AK234" s="140">
        <f>IF(ISERROR(VLOOKUP($C234,'LINHA 4'!$C$6:$BM$75,'Carga People'!AK$2,0)),0,VLOOKUP($C234,'LINHA 4'!$C$6:$BM$75,'Carga People'!AK$2,0))+IF(ISERROR(VLOOKUP($C234,'LINHA 5'!$C$6:$BM$145,'Carga People'!AK$2,0)),0,VLOOKUP($C234,'LINHA 5'!$C$6:$BM$145,'Carga People'!AK$2,0))</f>
        <v>0</v>
      </c>
      <c r="AL234" s="140">
        <f>IF(ISERROR(VLOOKUP($C234,'LINHA 4'!$C$6:$BM$75,'Carga People'!AL$2,0)),0,VLOOKUP($C234,'LINHA 4'!$C$6:$BM$75,'Carga People'!AL$2,0))+IF(ISERROR(VLOOKUP($C234,'LINHA 5'!$C$6:$BM$145,'Carga People'!AL$2,0)),0,VLOOKUP($C234,'LINHA 5'!$C$6:$BM$145,'Carga People'!AL$2,0))</f>
        <v>0</v>
      </c>
      <c r="AM234" s="140">
        <f>IF(ISERROR(VLOOKUP($C234,'LINHA 4'!$C$6:$BM$75,'Carga People'!AM$2,0)),0,VLOOKUP($C234,'LINHA 4'!$C$6:$BM$75,'Carga People'!AM$2,0))+IF(ISERROR(VLOOKUP($C234,'LINHA 5'!$C$6:$BM$145,'Carga People'!AM$2,0)),0,VLOOKUP($C234,'LINHA 5'!$C$6:$BM$145,'Carga People'!AM$2,0))</f>
        <v>0</v>
      </c>
      <c r="AN234" s="140">
        <f>IF(ISERROR(VLOOKUP($C234,'LINHA 4'!$C$6:$BM$75,'Carga People'!AN$2,0)),0,VLOOKUP($C234,'LINHA 4'!$C$6:$BM$75,'Carga People'!AN$2,0))+IF(ISERROR(VLOOKUP($C234,'LINHA 5'!$C$6:$BM$145,'Carga People'!AN$2,0)),0,VLOOKUP($C234,'LINHA 5'!$C$6:$BM$145,'Carga People'!AN$2,0))</f>
        <v>0</v>
      </c>
      <c r="AO234" s="140">
        <f>IF(ISERROR(VLOOKUP($C234,'LINHA 4'!$C$6:$BM$75,'Carga People'!AO$2,0)),0,VLOOKUP($C234,'LINHA 4'!$C$6:$BM$75,'Carga People'!AO$2,0))+IF(ISERROR(VLOOKUP($C234,'LINHA 5'!$C$6:$BM$145,'Carga People'!AO$2,0)),0,VLOOKUP($C234,'LINHA 5'!$C$6:$BM$145,'Carga People'!AO$2,0))</f>
        <v>0</v>
      </c>
      <c r="AP234" s="140">
        <f>IF(ISERROR(VLOOKUP($C234,'LINHA 4'!$C$6:$BM$75,'Carga People'!AP$2,0)),0,VLOOKUP($C234,'LINHA 4'!$C$6:$BM$75,'Carga People'!AP$2,0))+IF(ISERROR(VLOOKUP($C234,'LINHA 5'!$C$6:$BM$145,'Carga People'!AP$2,0)),0,VLOOKUP($C234,'LINHA 5'!$C$6:$BM$145,'Carga People'!AP$2,0))</f>
        <v>0</v>
      </c>
      <c r="AQ234" s="140">
        <f>IF(ISERROR(VLOOKUP($C234,'LINHA 4'!$C$6:$BM$75,'Carga People'!AQ$2,0)),0,VLOOKUP($C234,'LINHA 4'!$C$6:$BM$75,'Carga People'!AQ$2,0))+IF(ISERROR(VLOOKUP($C234,'LINHA 5'!$C$6:$BM$145,'Carga People'!AQ$2,0)),0,VLOOKUP($C234,'LINHA 5'!$C$6:$BM$145,'Carga People'!AQ$2,0))</f>
        <v>0</v>
      </c>
      <c r="AR234" s="140">
        <f>IF(ISERROR(VLOOKUP($C234,'LINHA 4'!$C$6:$BM$75,'Carga People'!AR$2,0)),0,VLOOKUP($C234,'LINHA 4'!$C$6:$BM$75,'Carga People'!AR$2,0))+IF(ISERROR(VLOOKUP($C234,'LINHA 5'!$C$6:$BM$145,'Carga People'!AR$2,0)),0,VLOOKUP($C234,'LINHA 5'!$C$6:$BM$145,'Carga People'!AR$2,0))</f>
        <v>0</v>
      </c>
      <c r="AS234" s="140">
        <f>IF(ISERROR(VLOOKUP($C234,'LINHA 4'!$C$6:$BM$75,'Carga People'!AS$2,0)),0,VLOOKUP($C234,'LINHA 4'!$C$6:$BM$75,'Carga People'!AS$2,0))+IF(ISERROR(VLOOKUP($C234,'LINHA 5'!$C$6:$BM$145,'Carga People'!AS$2,0)),0,VLOOKUP($C234,'LINHA 5'!$C$6:$BM$145,'Carga People'!AS$2,0))</f>
        <v>0</v>
      </c>
      <c r="AT234" s="140">
        <f t="array" ref="AT234">IF(ISERROR(VLOOKUP($C234,'LINHA 4'!$C$6:$BM$52,'Carga People'!AT$2,0)),0,VLOOKUP($C234,'LINHA 4'!$C$6:$BM$52,'Carga People'!AT$2,0))</f>
        <v>0</v>
      </c>
      <c r="AU234" s="367">
        <f t="shared" si="26"/>
        <v>0</v>
      </c>
      <c r="AV234" s="780" t="str">
        <f t="shared" si="25"/>
        <v/>
      </c>
      <c r="AW234" s="90" t="e">
        <f>IF(D234="","",VLOOKUP(D234,MI_ME!$D$5:$AQ$336,39,0))</f>
        <v>#N/A</v>
      </c>
      <c r="AX234" s="660"/>
    </row>
    <row r="235" spans="1:50" ht="18" hidden="1" customHeight="1" thickBot="1" x14ac:dyDescent="0.35">
      <c r="A235" s="1792"/>
      <c r="B235" s="1389" t="s">
        <v>104</v>
      </c>
      <c r="C235" s="1389" t="s">
        <v>275</v>
      </c>
      <c r="D235" s="1390" t="s">
        <v>268</v>
      </c>
      <c r="E235" s="1461" t="s">
        <v>849</v>
      </c>
      <c r="F235" s="1389" t="s">
        <v>47</v>
      </c>
      <c r="G235" s="161"/>
      <c r="H235" s="841"/>
      <c r="I235" s="839"/>
      <c r="J235" s="840">
        <f>IF(ISERROR(VLOOKUP($C235,'LINHA 4'!$C$6:$BM$75,'Carga People'!J$2,0)),0,VLOOKUP($C235,'LINHA 4'!$C$6:$BM$75,'Carga People'!J$2,0))+IF(ISERROR(VLOOKUP($C235,'LINHA 5'!$C$6:$BM$145,'Carga People'!J$2,0)),0,VLOOKUP($C235,'LINHA 5'!$C$6:$BM$145,'Carga People'!J$2,0))</f>
        <v>0</v>
      </c>
      <c r="K235" s="164">
        <f>IF(ISERROR(VLOOKUP($C235,'LINHA 4'!$C$6:$BM$75,'Carga People'!K$2,0)),0,VLOOKUP($C235,'LINHA 4'!$C$6:$BM$75,'Carga People'!K$2,0))+IF(ISERROR(VLOOKUP($C235,'LINHA 5'!$C$6:$BM$145,'Carga People'!K$2,0)),0,VLOOKUP($C235,'LINHA 5'!$C$6:$BM$145,'Carga People'!K$2,0))</f>
        <v>0</v>
      </c>
      <c r="L235" s="164">
        <f>IF(ISERROR(VLOOKUP($C235,'LINHA 4'!$C$6:$BM$75,'Carga People'!L$2,0)),0,VLOOKUP($C235,'LINHA 4'!$C$6:$BM$75,'Carga People'!L$2,0))+IF(ISERROR(VLOOKUP($C235,'LINHA 5'!$C$6:$BM$145,'Carga People'!L$2,0)),0,VLOOKUP($C235,'LINHA 5'!$C$6:$BM$145,'Carga People'!L$2,0))</f>
        <v>0</v>
      </c>
      <c r="M235" s="164">
        <f>IF(ISERROR(VLOOKUP($C235,'LINHA 4'!$C$6:$BM$75,'Carga People'!M$2,0)),0,VLOOKUP($C235,'LINHA 4'!$C$6:$BM$75,'Carga People'!M$2,0))+IF(ISERROR(VLOOKUP($C235,'LINHA 5'!$C$6:$BM$145,'Carga People'!M$2,0)),0,VLOOKUP($C235,'LINHA 5'!$C$6:$BM$145,'Carga People'!M$2,0))</f>
        <v>0</v>
      </c>
      <c r="N235" s="164">
        <f>IF(ISERROR(VLOOKUP($C235,'LINHA 4'!$C$6:$BM$75,'Carga People'!N$2,0)),0,VLOOKUP($C235,'LINHA 4'!$C$6:$BM$75,'Carga People'!N$2,0))+IF(ISERROR(VLOOKUP($C235,'LINHA 5'!$C$6:$BM$145,'Carga People'!N$2,0)),0,VLOOKUP($C235,'LINHA 5'!$C$6:$BM$145,'Carga People'!N$2,0))</f>
        <v>0</v>
      </c>
      <c r="O235" s="164">
        <f>IF(ISERROR(VLOOKUP($C235,'LINHA 4'!$C$6:$BM$75,'Carga People'!O$2,0)),0,VLOOKUP($C235,'LINHA 4'!$C$6:$BM$75,'Carga People'!O$2,0))+IF(ISERROR(VLOOKUP($C235,'LINHA 5'!$C$6:$BM$145,'Carga People'!O$2,0)),0,VLOOKUP($C235,'LINHA 5'!$C$6:$BM$145,'Carga People'!O$2,0))</f>
        <v>0</v>
      </c>
      <c r="P235" s="164">
        <f>IF(ISERROR(VLOOKUP($C235,'LINHA 4'!$C$6:$BM$75,'Carga People'!P$2,0)),0,VLOOKUP($C235,'LINHA 4'!$C$6:$BM$75,'Carga People'!P$2,0))+IF(ISERROR(VLOOKUP($C235,'LINHA 5'!$C$6:$BM$145,'Carga People'!P$2,0)),0,VLOOKUP($C235,'LINHA 5'!$C$6:$BM$145,'Carga People'!P$2,0))</f>
        <v>0</v>
      </c>
      <c r="Q235" s="164">
        <f>IF(ISERROR(VLOOKUP($C235,'LINHA 4'!$C$6:$BM$75,'Carga People'!Q$2,0)),0,VLOOKUP($C235,'LINHA 4'!$C$6:$BM$75,'Carga People'!Q$2,0))+IF(ISERROR(VLOOKUP($C235,'LINHA 5'!$C$6:$BM$145,'Carga People'!Q$2,0)),0,VLOOKUP($C235,'LINHA 5'!$C$6:$BM$145,'Carga People'!Q$2,0))</f>
        <v>0</v>
      </c>
      <c r="R235" s="164">
        <f>IF(ISERROR(VLOOKUP($C235,'LINHA 4'!$C$6:$BM$75,'Carga People'!R$2,0)),0,VLOOKUP($C235,'LINHA 4'!$C$6:$BM$75,'Carga People'!R$2,0))+IF(ISERROR(VLOOKUP($C235,'LINHA 5'!$C$6:$BM$145,'Carga People'!R$2,0)),0,VLOOKUP($C235,'LINHA 5'!$C$6:$BM$145,'Carga People'!R$2,0))</f>
        <v>0</v>
      </c>
      <c r="S235" s="164">
        <f>IF(ISERROR(VLOOKUP($C235,'LINHA 4'!$C$6:$BM$75,'Carga People'!S$2,0)),0,VLOOKUP($C235,'LINHA 4'!$C$6:$BM$75,'Carga People'!S$2,0))+IF(ISERROR(VLOOKUP($C235,'LINHA 5'!$C$6:$BM$145,'Carga People'!S$2,0)),0,VLOOKUP($C235,'LINHA 5'!$C$6:$BM$145,'Carga People'!S$2,0))</f>
        <v>0</v>
      </c>
      <c r="T235" s="164">
        <f>IF(ISERROR(VLOOKUP($C235,'LINHA 4'!$C$6:$BM$75,'Carga People'!T$2,0)),0,VLOOKUP($C235,'LINHA 4'!$C$6:$BM$75,'Carga People'!T$2,0))+IF(ISERROR(VLOOKUP($C235,'LINHA 5'!$C$6:$BM$145,'Carga People'!T$2,0)),0,VLOOKUP($C235,'LINHA 5'!$C$6:$BM$145,'Carga People'!T$2,0))</f>
        <v>0</v>
      </c>
      <c r="U235" s="164">
        <f>IF(ISERROR(VLOOKUP($C235,'LINHA 4'!$C$6:$BM$75,'Carga People'!U$2,0)),0,VLOOKUP($C235,'LINHA 4'!$C$6:$BM$75,'Carga People'!U$2,0))+IF(ISERROR(VLOOKUP($C235,'LINHA 5'!$C$6:$BM$145,'Carga People'!U$2,0)),0,VLOOKUP($C235,'LINHA 5'!$C$6:$BM$145,'Carga People'!U$2,0))</f>
        <v>0</v>
      </c>
      <c r="V235" s="164">
        <f>IF(ISERROR(VLOOKUP($C235,'LINHA 4'!$C$6:$BM$75,'Carga People'!V$2,0)),0,VLOOKUP($C235,'LINHA 4'!$C$6:$BM$75,'Carga People'!V$2,0))+IF(ISERROR(VLOOKUP($C235,'LINHA 5'!$C$6:$BM$145,'Carga People'!V$2,0)),0,VLOOKUP($C235,'LINHA 5'!$C$6:$BM$145,'Carga People'!V$2,0))</f>
        <v>0</v>
      </c>
      <c r="W235" s="164">
        <f>IF(ISERROR(VLOOKUP($C235,'LINHA 4'!$C$6:$BM$75,'Carga People'!W$2,0)),0,VLOOKUP($C235,'LINHA 4'!$C$6:$BM$75,'Carga People'!W$2,0))+IF(ISERROR(VLOOKUP($C235,'LINHA 5'!$C$6:$BM$145,'Carga People'!W$2,0)),0,VLOOKUP($C235,'LINHA 5'!$C$6:$BM$145,'Carga People'!W$2,0))</f>
        <v>0</v>
      </c>
      <c r="X235" s="164">
        <f>IF(ISERROR(VLOOKUP($C235,'LINHA 4'!$C$6:$BM$75,'Carga People'!X$2,0)),0,VLOOKUP($C235,'LINHA 4'!$C$6:$BM$75,'Carga People'!X$2,0))+IF(ISERROR(VLOOKUP($C235,'LINHA 5'!$C$6:$BM$145,'Carga People'!X$2,0)),0,VLOOKUP($C235,'LINHA 5'!$C$6:$BM$145,'Carga People'!X$2,0))</f>
        <v>0</v>
      </c>
      <c r="Y235" s="164">
        <f>IF(ISERROR(VLOOKUP($C235,'LINHA 4'!$C$6:$BM$75,'Carga People'!Y$2,0)),0,VLOOKUP($C235,'LINHA 4'!$C$6:$BM$75,'Carga People'!Y$2,0))+IF(ISERROR(VLOOKUP($C235,'LINHA 5'!$C$6:$BM$145,'Carga People'!Y$2,0)),0,VLOOKUP($C235,'LINHA 5'!$C$6:$BM$145,'Carga People'!Y$2,0))</f>
        <v>0</v>
      </c>
      <c r="Z235" s="164">
        <f>IF(ISERROR(VLOOKUP($C235,'LINHA 4'!$C$6:$BM$75,'Carga People'!Z$2,0)),0,VLOOKUP($C235,'LINHA 4'!$C$6:$BM$75,'Carga People'!Z$2,0))+IF(ISERROR(VLOOKUP($C235,'LINHA 5'!$C$6:$BM$145,'Carga People'!Z$2,0)),0,VLOOKUP($C235,'LINHA 5'!$C$6:$BM$145,'Carga People'!Z$2,0))</f>
        <v>0</v>
      </c>
      <c r="AA235" s="164">
        <f>IF(ISERROR(VLOOKUP($C235,'LINHA 4'!$C$6:$BM$75,'Carga People'!AA$2,0)),0,VLOOKUP($C235,'LINHA 4'!$C$6:$BM$75,'Carga People'!AA$2,0))+IF(ISERROR(VLOOKUP($C235,'LINHA 5'!$C$6:$BM$145,'Carga People'!AA$2,0)),0,VLOOKUP($C235,'LINHA 5'!$C$6:$BM$145,'Carga People'!AA$2,0))</f>
        <v>0</v>
      </c>
      <c r="AB235" s="164">
        <f>IF(ISERROR(VLOOKUP($C235,'LINHA 4'!$C$6:$BM$75,'Carga People'!AB$2,0)),0,VLOOKUP($C235,'LINHA 4'!$C$6:$BM$75,'Carga People'!AB$2,0))+IF(ISERROR(VLOOKUP($C235,'LINHA 5'!$C$6:$BM$145,'Carga People'!AB$2,0)),0,VLOOKUP($C235,'LINHA 5'!$C$6:$BM$145,'Carga People'!AB$2,0))</f>
        <v>0</v>
      </c>
      <c r="AC235" s="164">
        <f>IF(ISERROR(VLOOKUP($C235,'LINHA 4'!$C$6:$BM$75,'Carga People'!AC$2,0)),0,VLOOKUP($C235,'LINHA 4'!$C$6:$BM$75,'Carga People'!AC$2,0))+IF(ISERROR(VLOOKUP($C235,'LINHA 5'!$C$6:$BM$145,'Carga People'!AC$2,0)),0,VLOOKUP($C235,'LINHA 5'!$C$6:$BM$145,'Carga People'!AC$2,0))</f>
        <v>0</v>
      </c>
      <c r="AD235" s="164">
        <f>IF(ISERROR(VLOOKUP($C235,'LINHA 4'!$C$6:$BM$75,'Carga People'!AD$2,0)),0,VLOOKUP($C235,'LINHA 4'!$C$6:$BM$75,'Carga People'!AD$2,0))+IF(ISERROR(VLOOKUP($C235,'LINHA 5'!$C$6:$BM$145,'Carga People'!AD$2,0)),0,VLOOKUP($C235,'LINHA 5'!$C$6:$BM$145,'Carga People'!AD$2,0))</f>
        <v>0</v>
      </c>
      <c r="AE235" s="164">
        <f>IF(ISERROR(VLOOKUP($C235,'LINHA 4'!$C$6:$BM$75,'Carga People'!AE$2,0)),0,VLOOKUP($C235,'LINHA 4'!$C$6:$BM$75,'Carga People'!AE$2,0))+IF(ISERROR(VLOOKUP($C235,'LINHA 5'!$C$6:$BM$145,'Carga People'!AE$2,0)),0,VLOOKUP($C235,'LINHA 5'!$C$6:$BM$145,'Carga People'!AE$2,0))</f>
        <v>0</v>
      </c>
      <c r="AF235" s="164">
        <f>IF(ISERROR(VLOOKUP($C235,'LINHA 4'!$C$6:$BM$75,'Carga People'!AF$2,0)),0,VLOOKUP($C235,'LINHA 4'!$C$6:$BM$75,'Carga People'!AF$2,0))+IF(ISERROR(VLOOKUP($C235,'LINHA 5'!$C$6:$BM$145,'Carga People'!AF$2,0)),0,VLOOKUP($C235,'LINHA 5'!$C$6:$BM$145,'Carga People'!AF$2,0))</f>
        <v>0</v>
      </c>
      <c r="AG235" s="164">
        <f>IF(ISERROR(VLOOKUP($C235,'LINHA 4'!$C$6:$BM$75,'Carga People'!AG$2,0)),0,VLOOKUP($C235,'LINHA 4'!$C$6:$BM$75,'Carga People'!AG$2,0))+IF(ISERROR(VLOOKUP($C235,'LINHA 5'!$C$6:$BM$145,'Carga People'!AG$2,0)),0,VLOOKUP($C235,'LINHA 5'!$C$6:$BM$145,'Carga People'!AG$2,0))</f>
        <v>0</v>
      </c>
      <c r="AH235" s="164">
        <f>IF(ISERROR(VLOOKUP($C235,'LINHA 4'!$C$6:$BM$75,'Carga People'!AH$2,0)),0,VLOOKUP($C235,'LINHA 4'!$C$6:$BM$75,'Carga People'!AH$2,0))+IF(ISERROR(VLOOKUP($C235,'LINHA 5'!$C$6:$BM$145,'Carga People'!AH$2,0)),0,VLOOKUP($C235,'LINHA 5'!$C$6:$BM$145,'Carga People'!AH$2,0))</f>
        <v>0</v>
      </c>
      <c r="AI235" s="164">
        <f>IF(ISERROR(VLOOKUP($C235,'LINHA 4'!$C$6:$BM$75,'Carga People'!AI$2,0)),0,VLOOKUP($C235,'LINHA 4'!$C$6:$BM$75,'Carga People'!AI$2,0))+IF(ISERROR(VLOOKUP($C235,'LINHA 5'!$C$6:$BM$145,'Carga People'!AI$2,0)),0,VLOOKUP($C235,'LINHA 5'!$C$6:$BM$145,'Carga People'!AI$2,0))</f>
        <v>0</v>
      </c>
      <c r="AJ235" s="164">
        <f>IF(ISERROR(VLOOKUP($C235,'LINHA 4'!$C$6:$BM$75,'Carga People'!AJ$2,0)),0,VLOOKUP($C235,'LINHA 4'!$C$6:$BM$75,'Carga People'!AJ$2,0))+IF(ISERROR(VLOOKUP($C235,'LINHA 5'!$C$6:$BM$145,'Carga People'!AJ$2,0)),0,VLOOKUP($C235,'LINHA 5'!$C$6:$BM$145,'Carga People'!AJ$2,0))</f>
        <v>0</v>
      </c>
      <c r="AK235" s="164">
        <f>IF(ISERROR(VLOOKUP($C235,'LINHA 4'!$C$6:$BM$75,'Carga People'!AK$2,0)),0,VLOOKUP($C235,'LINHA 4'!$C$6:$BM$75,'Carga People'!AK$2,0))+IF(ISERROR(VLOOKUP($C235,'LINHA 5'!$C$6:$BM$145,'Carga People'!AK$2,0)),0,VLOOKUP($C235,'LINHA 5'!$C$6:$BM$145,'Carga People'!AK$2,0))</f>
        <v>0</v>
      </c>
      <c r="AL235" s="164">
        <f>IF(ISERROR(VLOOKUP($C235,'LINHA 4'!$C$6:$BM$75,'Carga People'!AL$2,0)),0,VLOOKUP($C235,'LINHA 4'!$C$6:$BM$75,'Carga People'!AL$2,0))+IF(ISERROR(VLOOKUP($C235,'LINHA 5'!$C$6:$BM$145,'Carga People'!AL$2,0)),0,VLOOKUP($C235,'LINHA 5'!$C$6:$BM$145,'Carga People'!AL$2,0))</f>
        <v>0</v>
      </c>
      <c r="AM235" s="164">
        <f>IF(ISERROR(VLOOKUP($C235,'LINHA 4'!$C$6:$BM$75,'Carga People'!AM$2,0)),0,VLOOKUP($C235,'LINHA 4'!$C$6:$BM$75,'Carga People'!AM$2,0))+IF(ISERROR(VLOOKUP($C235,'LINHA 5'!$C$6:$BM$145,'Carga People'!AM$2,0)),0,VLOOKUP($C235,'LINHA 5'!$C$6:$BM$145,'Carga People'!AM$2,0))</f>
        <v>0</v>
      </c>
      <c r="AN235" s="164">
        <f>IF(ISERROR(VLOOKUP($C235,'LINHA 4'!$C$6:$BM$75,'Carga People'!AN$2,0)),0,VLOOKUP($C235,'LINHA 4'!$C$6:$BM$75,'Carga People'!AN$2,0))+IF(ISERROR(VLOOKUP($C235,'LINHA 5'!$C$6:$BM$145,'Carga People'!AN$2,0)),0,VLOOKUP($C235,'LINHA 5'!$C$6:$BM$145,'Carga People'!AN$2,0))</f>
        <v>0</v>
      </c>
      <c r="AO235" s="164">
        <f>IF(ISERROR(VLOOKUP($C235,'LINHA 4'!$C$6:$BM$75,'Carga People'!AO$2,0)),0,VLOOKUP($C235,'LINHA 4'!$C$6:$BM$75,'Carga People'!AO$2,0))+IF(ISERROR(VLOOKUP($C235,'LINHA 5'!$C$6:$BM$145,'Carga People'!AO$2,0)),0,VLOOKUP($C235,'LINHA 5'!$C$6:$BM$145,'Carga People'!AO$2,0))</f>
        <v>0</v>
      </c>
      <c r="AP235" s="164">
        <f>IF(ISERROR(VLOOKUP($C235,'LINHA 4'!$C$6:$BM$75,'Carga People'!AP$2,0)),0,VLOOKUP($C235,'LINHA 4'!$C$6:$BM$75,'Carga People'!AP$2,0))+IF(ISERROR(VLOOKUP($C235,'LINHA 5'!$C$6:$BM$145,'Carga People'!AP$2,0)),0,VLOOKUP($C235,'LINHA 5'!$C$6:$BM$145,'Carga People'!AP$2,0))</f>
        <v>0</v>
      </c>
      <c r="AQ235" s="164">
        <f>IF(ISERROR(VLOOKUP($C235,'LINHA 4'!$C$6:$BM$75,'Carga People'!AQ$2,0)),0,VLOOKUP($C235,'LINHA 4'!$C$6:$BM$75,'Carga People'!AQ$2,0))+IF(ISERROR(VLOOKUP($C235,'LINHA 5'!$C$6:$BM$145,'Carga People'!AQ$2,0)),0,VLOOKUP($C235,'LINHA 5'!$C$6:$BM$145,'Carga People'!AQ$2,0))</f>
        <v>0</v>
      </c>
      <c r="AR235" s="164">
        <f>IF(ISERROR(VLOOKUP($C235,'LINHA 4'!$C$6:$BM$75,'Carga People'!AR$2,0)),0,VLOOKUP($C235,'LINHA 4'!$C$6:$BM$75,'Carga People'!AR$2,0))+IF(ISERROR(VLOOKUP($C235,'LINHA 5'!$C$6:$BM$145,'Carga People'!AR$2,0)),0,VLOOKUP($C235,'LINHA 5'!$C$6:$BM$145,'Carga People'!AR$2,0))</f>
        <v>0</v>
      </c>
      <c r="AS235" s="164">
        <f>IF(ISERROR(VLOOKUP($C235,'LINHA 4'!$C$6:$BM$75,'Carga People'!AS$2,0)),0,VLOOKUP($C235,'LINHA 4'!$C$6:$BM$75,'Carga People'!AS$2,0))+IF(ISERROR(VLOOKUP($C235,'LINHA 5'!$C$6:$BM$145,'Carga People'!AS$2,0)),0,VLOOKUP($C235,'LINHA 5'!$C$6:$BM$145,'Carga People'!AS$2,0))</f>
        <v>0</v>
      </c>
      <c r="AT235" s="164">
        <f t="array" ref="AT235">IF(ISERROR(VLOOKUP($C235,'LINHA 4'!$C$6:$BM$52,'Carga People'!AT$2,0)),0,VLOOKUP($C235,'LINHA 4'!$C$6:$BM$52,'Carga People'!AT$2,0))</f>
        <v>0</v>
      </c>
      <c r="AU235" s="502">
        <f t="shared" si="26"/>
        <v>0</v>
      </c>
      <c r="AV235" s="780" t="str">
        <f t="shared" si="25"/>
        <v/>
      </c>
      <c r="AW235" s="90">
        <f>IF(D235="","",VLOOKUP(D235,MI_ME!$D$5:$AQ$336,39,0))</f>
        <v>0</v>
      </c>
      <c r="AX235" s="660"/>
    </row>
    <row r="236" spans="1:50" ht="18" customHeight="1" x14ac:dyDescent="0.3">
      <c r="A236" s="1792" t="s">
        <v>120</v>
      </c>
      <c r="B236" s="770" t="s">
        <v>647</v>
      </c>
      <c r="C236" s="770" t="s">
        <v>694</v>
      </c>
      <c r="D236" s="770" t="s">
        <v>673</v>
      </c>
      <c r="E236" s="1459" t="s">
        <v>804</v>
      </c>
      <c r="F236" s="770" t="s">
        <v>15</v>
      </c>
      <c r="G236" s="141"/>
      <c r="H236" s="137"/>
      <c r="I236" s="142"/>
      <c r="J236" s="143">
        <f>IF(ISERROR(VLOOKUP($C236,'LINHA 4'!$C$6:$BM$75,'Carga People'!J$2,0)),0,VLOOKUP($C236,'LINHA 4'!$C$6:$BM$75,'Carga People'!J$2,0))+IF(ISERROR(VLOOKUP($C236,'LINHA 5'!$C$6:$BM$145,'Carga People'!J$2,0)),0,VLOOKUP($C236,'LINHA 5'!$C$6:$BM$145,'Carga People'!J$2,0))</f>
        <v>0</v>
      </c>
      <c r="K236" s="144">
        <f>IF(ISERROR(VLOOKUP($C236,'LINHA 4'!$C$6:$BM$75,'Carga People'!K$2,0)),0,VLOOKUP($C236,'LINHA 4'!$C$6:$BM$75,'Carga People'!K$2,0))+IF(ISERROR(VLOOKUP($C236,'LINHA 5'!$C$6:$BM$145,'Carga People'!K$2,0)),0,VLOOKUP($C236,'LINHA 5'!$C$6:$BM$145,'Carga People'!K$2,0))</f>
        <v>0</v>
      </c>
      <c r="L236" s="144">
        <f>IF(ISERROR(VLOOKUP($C236,'LINHA 4'!$C$6:$BM$75,'Carga People'!L$2,0)),0,VLOOKUP($C236,'LINHA 4'!$C$6:$BM$75,'Carga People'!L$2,0))+IF(ISERROR(VLOOKUP($C236,'LINHA 5'!$C$6:$BM$145,'Carga People'!L$2,0)),0,VLOOKUP($C236,'LINHA 5'!$C$6:$BM$145,'Carga People'!L$2,0))</f>
        <v>0</v>
      </c>
      <c r="M236" s="144">
        <f>IF(ISERROR(VLOOKUP($C236,'LINHA 4'!$C$6:$BM$75,'Carga People'!M$2,0)),0,VLOOKUP($C236,'LINHA 4'!$C$6:$BM$75,'Carga People'!M$2,0))+IF(ISERROR(VLOOKUP($C236,'LINHA 5'!$C$6:$BM$145,'Carga People'!M$2,0)),0,VLOOKUP($C236,'LINHA 5'!$C$6:$BM$145,'Carga People'!M$2,0))</f>
        <v>960</v>
      </c>
      <c r="N236" s="144">
        <f>IF(ISERROR(VLOOKUP($C236,'LINHA 4'!$C$6:$BM$75,'Carga People'!N$2,0)),0,VLOOKUP($C236,'LINHA 4'!$C$6:$BM$75,'Carga People'!N$2,0))+IF(ISERROR(VLOOKUP($C236,'LINHA 5'!$C$6:$BM$145,'Carga People'!N$2,0)),0,VLOOKUP($C236,'LINHA 5'!$C$6:$BM$145,'Carga People'!N$2,0))</f>
        <v>480</v>
      </c>
      <c r="O236" s="144">
        <f>IF(ISERROR(VLOOKUP($C236,'LINHA 4'!$C$6:$BM$75,'Carga People'!O$2,0)),0,VLOOKUP($C236,'LINHA 4'!$C$6:$BM$75,'Carga People'!O$2,0))+IF(ISERROR(VLOOKUP($C236,'LINHA 5'!$C$6:$BM$145,'Carga People'!O$2,0)),0,VLOOKUP($C236,'LINHA 5'!$C$6:$BM$145,'Carga People'!O$2,0))</f>
        <v>960</v>
      </c>
      <c r="P236" s="144">
        <f>IF(ISERROR(VLOOKUP($C236,'LINHA 4'!$C$6:$BM$75,'Carga People'!P$2,0)),0,VLOOKUP($C236,'LINHA 4'!$C$6:$BM$75,'Carga People'!P$2,0))+IF(ISERROR(VLOOKUP($C236,'LINHA 5'!$C$6:$BM$145,'Carga People'!P$2,0)),0,VLOOKUP($C236,'LINHA 5'!$C$6:$BM$145,'Carga People'!P$2,0))</f>
        <v>0</v>
      </c>
      <c r="Q236" s="144">
        <f>IF(ISERROR(VLOOKUP($C236,'LINHA 4'!$C$6:$BM$75,'Carga People'!Q$2,0)),0,VLOOKUP($C236,'LINHA 4'!$C$6:$BM$75,'Carga People'!Q$2,0))+IF(ISERROR(VLOOKUP($C236,'LINHA 5'!$C$6:$BM$145,'Carga People'!Q$2,0)),0,VLOOKUP($C236,'LINHA 5'!$C$6:$BM$145,'Carga People'!Q$2,0))</f>
        <v>0</v>
      </c>
      <c r="R236" s="144">
        <f>IF(ISERROR(VLOOKUP($C236,'LINHA 4'!$C$6:$BM$75,'Carga People'!R$2,0)),0,VLOOKUP($C236,'LINHA 4'!$C$6:$BM$75,'Carga People'!R$2,0))+IF(ISERROR(VLOOKUP($C236,'LINHA 5'!$C$6:$BM$145,'Carga People'!R$2,0)),0,VLOOKUP($C236,'LINHA 5'!$C$6:$BM$145,'Carga People'!R$2,0))</f>
        <v>720</v>
      </c>
      <c r="S236" s="144">
        <f>IF(ISERROR(VLOOKUP($C236,'LINHA 4'!$C$6:$BM$75,'Carga People'!S$2,0)),0,VLOOKUP($C236,'LINHA 4'!$C$6:$BM$75,'Carga People'!S$2,0))+IF(ISERROR(VLOOKUP($C236,'LINHA 5'!$C$6:$BM$145,'Carga People'!S$2,0)),0,VLOOKUP($C236,'LINHA 5'!$C$6:$BM$145,'Carga People'!S$2,0))</f>
        <v>0</v>
      </c>
      <c r="T236" s="144">
        <f>IF(ISERROR(VLOOKUP($C236,'LINHA 4'!$C$6:$BM$75,'Carga People'!T$2,0)),0,VLOOKUP($C236,'LINHA 4'!$C$6:$BM$75,'Carga People'!T$2,0))+IF(ISERROR(VLOOKUP($C236,'LINHA 5'!$C$6:$BM$145,'Carga People'!T$2,0)),0,VLOOKUP($C236,'LINHA 5'!$C$6:$BM$145,'Carga People'!T$2,0))</f>
        <v>960</v>
      </c>
      <c r="U236" s="144">
        <f>IF(ISERROR(VLOOKUP($C236,'LINHA 4'!$C$6:$BM$75,'Carga People'!U$2,0)),0,VLOOKUP($C236,'LINHA 4'!$C$6:$BM$75,'Carga People'!U$2,0))+IF(ISERROR(VLOOKUP($C236,'LINHA 5'!$C$6:$BM$145,'Carga People'!U$2,0)),0,VLOOKUP($C236,'LINHA 5'!$C$6:$BM$145,'Carga People'!U$2,0))</f>
        <v>720</v>
      </c>
      <c r="V236" s="144">
        <f>IF(ISERROR(VLOOKUP($C236,'LINHA 4'!$C$6:$BM$75,'Carga People'!V$2,0)),0,VLOOKUP($C236,'LINHA 4'!$C$6:$BM$75,'Carga People'!V$2,0))+IF(ISERROR(VLOOKUP($C236,'LINHA 5'!$C$6:$BM$145,'Carga People'!V$2,0)),0,VLOOKUP($C236,'LINHA 5'!$C$6:$BM$145,'Carga People'!V$2,0))</f>
        <v>0</v>
      </c>
      <c r="W236" s="144">
        <f>IF(ISERROR(VLOOKUP($C236,'LINHA 4'!$C$6:$BM$75,'Carga People'!W$2,0)),0,VLOOKUP($C236,'LINHA 4'!$C$6:$BM$75,'Carga People'!W$2,0))+IF(ISERROR(VLOOKUP($C236,'LINHA 5'!$C$6:$BM$145,'Carga People'!W$2,0)),0,VLOOKUP($C236,'LINHA 5'!$C$6:$BM$145,'Carga People'!W$2,0))</f>
        <v>0</v>
      </c>
      <c r="X236" s="144">
        <f>IF(ISERROR(VLOOKUP($C236,'LINHA 4'!$C$6:$BM$75,'Carga People'!X$2,0)),0,VLOOKUP($C236,'LINHA 4'!$C$6:$BM$75,'Carga People'!X$2,0))+IF(ISERROR(VLOOKUP($C236,'LINHA 5'!$C$6:$BM$145,'Carga People'!X$2,0)),0,VLOOKUP($C236,'LINHA 5'!$C$6:$BM$145,'Carga People'!X$2,0))</f>
        <v>0</v>
      </c>
      <c r="Y236" s="144">
        <f>IF(ISERROR(VLOOKUP($C236,'LINHA 4'!$C$6:$BM$75,'Carga People'!Y$2,0)),0,VLOOKUP($C236,'LINHA 4'!$C$6:$BM$75,'Carga People'!Y$2,0))+IF(ISERROR(VLOOKUP($C236,'LINHA 5'!$C$6:$BM$145,'Carga People'!Y$2,0)),0,VLOOKUP($C236,'LINHA 5'!$C$6:$BM$145,'Carga People'!Y$2,0))</f>
        <v>720</v>
      </c>
      <c r="Z236" s="144">
        <f>IF(ISERROR(VLOOKUP($C236,'LINHA 4'!$C$6:$BM$75,'Carga People'!Z$2,0)),0,VLOOKUP($C236,'LINHA 4'!$C$6:$BM$75,'Carga People'!Z$2,0))+IF(ISERROR(VLOOKUP($C236,'LINHA 5'!$C$6:$BM$145,'Carga People'!Z$2,0)),0,VLOOKUP($C236,'LINHA 5'!$C$6:$BM$145,'Carga People'!Z$2,0))</f>
        <v>0</v>
      </c>
      <c r="AA236" s="144">
        <f>IF(ISERROR(VLOOKUP($C236,'LINHA 4'!$C$6:$BM$75,'Carga People'!AA$2,0)),0,VLOOKUP($C236,'LINHA 4'!$C$6:$BM$75,'Carga People'!AA$2,0))+IF(ISERROR(VLOOKUP($C236,'LINHA 5'!$C$6:$BM$145,'Carga People'!AA$2,0)),0,VLOOKUP($C236,'LINHA 5'!$C$6:$BM$145,'Carga People'!AA$2,0))</f>
        <v>960</v>
      </c>
      <c r="AB236" s="144">
        <f>IF(ISERROR(VLOOKUP($C236,'LINHA 4'!$C$6:$BM$75,'Carga People'!AB$2,0)),0,VLOOKUP($C236,'LINHA 4'!$C$6:$BM$75,'Carga People'!AB$2,0))+IF(ISERROR(VLOOKUP($C236,'LINHA 5'!$C$6:$BM$145,'Carga People'!AB$2,0)),0,VLOOKUP($C236,'LINHA 5'!$C$6:$BM$145,'Carga People'!AB$2,0))</f>
        <v>720</v>
      </c>
      <c r="AC236" s="144">
        <f>IF(ISERROR(VLOOKUP($C236,'LINHA 4'!$C$6:$BM$75,'Carga People'!AC$2,0)),0,VLOOKUP($C236,'LINHA 4'!$C$6:$BM$75,'Carga People'!AC$2,0))+IF(ISERROR(VLOOKUP($C236,'LINHA 5'!$C$6:$BM$145,'Carga People'!AC$2,0)),0,VLOOKUP($C236,'LINHA 5'!$C$6:$BM$145,'Carga People'!AC$2,0))</f>
        <v>0</v>
      </c>
      <c r="AD236" s="144">
        <f>IF(ISERROR(VLOOKUP($C236,'LINHA 4'!$C$6:$BM$75,'Carga People'!AD$2,0)),0,VLOOKUP($C236,'LINHA 4'!$C$6:$BM$75,'Carga People'!AD$2,0))+IF(ISERROR(VLOOKUP($C236,'LINHA 5'!$C$6:$BM$145,'Carga People'!AD$2,0)),0,VLOOKUP($C236,'LINHA 5'!$C$6:$BM$145,'Carga People'!AD$2,0))</f>
        <v>720</v>
      </c>
      <c r="AE236" s="144">
        <f>IF(ISERROR(VLOOKUP($C236,'LINHA 4'!$C$6:$BM$75,'Carga People'!AE$2,0)),0,VLOOKUP($C236,'LINHA 4'!$C$6:$BM$75,'Carga People'!AE$2,0))+IF(ISERROR(VLOOKUP($C236,'LINHA 5'!$C$6:$BM$145,'Carga People'!AE$2,0)),0,VLOOKUP($C236,'LINHA 5'!$C$6:$BM$145,'Carga People'!AE$2,0))</f>
        <v>0</v>
      </c>
      <c r="AF236" s="144">
        <f>IF(ISERROR(VLOOKUP($C236,'LINHA 4'!$C$6:$BM$75,'Carga People'!AF$2,0)),0,VLOOKUP($C236,'LINHA 4'!$C$6:$BM$75,'Carga People'!AF$2,0))+IF(ISERROR(VLOOKUP($C236,'LINHA 5'!$C$6:$BM$145,'Carga People'!AF$2,0)),0,VLOOKUP($C236,'LINHA 5'!$C$6:$BM$145,'Carga People'!AF$2,0))</f>
        <v>0</v>
      </c>
      <c r="AG236" s="144">
        <f>IF(ISERROR(VLOOKUP($C236,'LINHA 4'!$C$6:$BM$75,'Carga People'!AG$2,0)),0,VLOOKUP($C236,'LINHA 4'!$C$6:$BM$75,'Carga People'!AG$2,0))+IF(ISERROR(VLOOKUP($C236,'LINHA 5'!$C$6:$BM$145,'Carga People'!AG$2,0)),0,VLOOKUP($C236,'LINHA 5'!$C$6:$BM$145,'Carga People'!AG$2,0))</f>
        <v>0</v>
      </c>
      <c r="AH236" s="144">
        <f>IF(ISERROR(VLOOKUP($C236,'LINHA 4'!$C$6:$BM$75,'Carga People'!AH$2,0)),0,VLOOKUP($C236,'LINHA 4'!$C$6:$BM$75,'Carga People'!AH$2,0))+IF(ISERROR(VLOOKUP($C236,'LINHA 5'!$C$6:$BM$145,'Carga People'!AH$2,0)),0,VLOOKUP($C236,'LINHA 5'!$C$6:$BM$145,'Carga People'!AH$2,0))</f>
        <v>0</v>
      </c>
      <c r="AI236" s="144">
        <f>IF(ISERROR(VLOOKUP($C236,'LINHA 4'!$C$6:$BM$75,'Carga People'!AI$2,0)),0,VLOOKUP($C236,'LINHA 4'!$C$6:$BM$75,'Carga People'!AI$2,0))+IF(ISERROR(VLOOKUP($C236,'LINHA 5'!$C$6:$BM$145,'Carga People'!AI$2,0)),0,VLOOKUP($C236,'LINHA 5'!$C$6:$BM$145,'Carga People'!AI$2,0))</f>
        <v>0</v>
      </c>
      <c r="AJ236" s="144">
        <f>IF(ISERROR(VLOOKUP($C236,'LINHA 4'!$C$6:$BM$75,'Carga People'!AJ$2,0)),0,VLOOKUP($C236,'LINHA 4'!$C$6:$BM$75,'Carga People'!AJ$2,0))+IF(ISERROR(VLOOKUP($C236,'LINHA 5'!$C$6:$BM$145,'Carga People'!AJ$2,0)),0,VLOOKUP($C236,'LINHA 5'!$C$6:$BM$145,'Carga People'!AJ$2,0))</f>
        <v>0</v>
      </c>
      <c r="AK236" s="144">
        <f>IF(ISERROR(VLOOKUP($C236,'LINHA 4'!$C$6:$BM$75,'Carga People'!AK$2,0)),0,VLOOKUP($C236,'LINHA 4'!$C$6:$BM$75,'Carga People'!AK$2,0))+IF(ISERROR(VLOOKUP($C236,'LINHA 5'!$C$6:$BM$145,'Carga People'!AK$2,0)),0,VLOOKUP($C236,'LINHA 5'!$C$6:$BM$145,'Carga People'!AK$2,0))</f>
        <v>0</v>
      </c>
      <c r="AL236" s="144">
        <f>IF(ISERROR(VLOOKUP($C236,'LINHA 4'!$C$6:$BM$75,'Carga People'!AL$2,0)),0,VLOOKUP($C236,'LINHA 4'!$C$6:$BM$75,'Carga People'!AL$2,0))+IF(ISERROR(VLOOKUP($C236,'LINHA 5'!$C$6:$BM$145,'Carga People'!AL$2,0)),0,VLOOKUP($C236,'LINHA 5'!$C$6:$BM$145,'Carga People'!AL$2,0))</f>
        <v>0</v>
      </c>
      <c r="AM236" s="144">
        <f>IF(ISERROR(VLOOKUP($C236,'LINHA 4'!$C$6:$BM$75,'Carga People'!AM$2,0)),0,VLOOKUP($C236,'LINHA 4'!$C$6:$BM$75,'Carga People'!AM$2,0))+IF(ISERROR(VLOOKUP($C236,'LINHA 5'!$C$6:$BM$145,'Carga People'!AM$2,0)),0,VLOOKUP($C236,'LINHA 5'!$C$6:$BM$145,'Carga People'!AM$2,0))</f>
        <v>0</v>
      </c>
      <c r="AN236" s="144">
        <f>IF(ISERROR(VLOOKUP($C236,'LINHA 4'!$C$6:$BM$75,'Carga People'!AN$2,0)),0,VLOOKUP($C236,'LINHA 4'!$C$6:$BM$75,'Carga People'!AN$2,0))+IF(ISERROR(VLOOKUP($C236,'LINHA 5'!$C$6:$BM$145,'Carga People'!AN$2,0)),0,VLOOKUP($C236,'LINHA 5'!$C$6:$BM$145,'Carga People'!AN$2,0))</f>
        <v>0</v>
      </c>
      <c r="AO236" s="144">
        <f>IF(ISERROR(VLOOKUP($C236,'LINHA 4'!$C$6:$BM$75,'Carga People'!AO$2,0)),0,VLOOKUP($C236,'LINHA 4'!$C$6:$BM$75,'Carga People'!AO$2,0))+IF(ISERROR(VLOOKUP($C236,'LINHA 5'!$C$6:$BM$145,'Carga People'!AO$2,0)),0,VLOOKUP($C236,'LINHA 5'!$C$6:$BM$145,'Carga People'!AO$2,0))</f>
        <v>0</v>
      </c>
      <c r="AP236" s="144">
        <f>IF(ISERROR(VLOOKUP($C236,'LINHA 4'!$C$6:$BM$75,'Carga People'!AP$2,0)),0,VLOOKUP($C236,'LINHA 4'!$C$6:$BM$75,'Carga People'!AP$2,0))+IF(ISERROR(VLOOKUP($C236,'LINHA 5'!$C$6:$BM$145,'Carga People'!AP$2,0)),0,VLOOKUP($C236,'LINHA 5'!$C$6:$BM$145,'Carga People'!AP$2,0))</f>
        <v>0</v>
      </c>
      <c r="AQ236" s="144">
        <f>IF(ISERROR(VLOOKUP($C236,'LINHA 4'!$C$6:$BM$75,'Carga People'!AQ$2,0)),0,VLOOKUP($C236,'LINHA 4'!$C$6:$BM$75,'Carga People'!AQ$2,0))+IF(ISERROR(VLOOKUP($C236,'LINHA 5'!$C$6:$BM$145,'Carga People'!AQ$2,0)),0,VLOOKUP($C236,'LINHA 5'!$C$6:$BM$145,'Carga People'!AQ$2,0))</f>
        <v>0</v>
      </c>
      <c r="AR236" s="144">
        <f>IF(ISERROR(VLOOKUP($C236,'LINHA 4'!$C$6:$BM$75,'Carga People'!AR$2,0)),0,VLOOKUP($C236,'LINHA 4'!$C$6:$BM$75,'Carga People'!AR$2,0))+IF(ISERROR(VLOOKUP($C236,'LINHA 5'!$C$6:$BM$145,'Carga People'!AR$2,0)),0,VLOOKUP($C236,'LINHA 5'!$C$6:$BM$145,'Carga People'!AR$2,0))</f>
        <v>0</v>
      </c>
      <c r="AS236" s="144">
        <f>IF(ISERROR(VLOOKUP($C236,'LINHA 4'!$C$6:$BM$75,'Carga People'!AS$2,0)),0,VLOOKUP($C236,'LINHA 4'!$C$6:$BM$75,'Carga People'!AS$2,0))+IF(ISERROR(VLOOKUP($C236,'LINHA 5'!$C$6:$BM$145,'Carga People'!AS$2,0)),0,VLOOKUP($C236,'LINHA 5'!$C$6:$BM$145,'Carga People'!AS$2,0))</f>
        <v>0</v>
      </c>
      <c r="AT236" s="144">
        <f t="array" ref="AT236">IF(ISERROR(VLOOKUP($C236,'LINHA 4'!$C$6:$BM$52,'Carga People'!AT$2,0)),0,VLOOKUP($C236,'LINHA 4'!$C$6:$BM$52,'Carga People'!AT$2,0))</f>
        <v>0</v>
      </c>
      <c r="AU236" s="776">
        <f t="shared" si="26"/>
        <v>7920</v>
      </c>
      <c r="AV236" s="780" t="str">
        <f t="shared" si="25"/>
        <v/>
      </c>
      <c r="AW236" s="90">
        <f>IF(D236="","",VLOOKUP(D236,MI_ME!$D$5:$AQ$336,39,0))</f>
        <v>0</v>
      </c>
      <c r="AX236" s="660"/>
    </row>
    <row r="237" spans="1:50" ht="17.25" customHeight="1" x14ac:dyDescent="0.3">
      <c r="A237" s="1792"/>
      <c r="B237" s="153" t="s">
        <v>698</v>
      </c>
      <c r="C237" s="153" t="s">
        <v>697</v>
      </c>
      <c r="D237" s="153" t="s">
        <v>696</v>
      </c>
      <c r="E237" s="1457" t="s">
        <v>799</v>
      </c>
      <c r="F237" s="153" t="s">
        <v>15</v>
      </c>
      <c r="G237" s="136"/>
      <c r="H237" s="145"/>
      <c r="I237" s="154"/>
      <c r="J237" s="140">
        <f>IF(ISERROR(VLOOKUP($C237,'LINHA 4'!$C$6:$BM$75,'Carga People'!J$2,0)),0,VLOOKUP($C237,'LINHA 4'!$C$6:$BM$75,'Carga People'!J$2,0))+IF(ISERROR(VLOOKUP($C237,'LINHA 5'!$C$6:$BM$145,'Carga People'!J$2,0)),0,VLOOKUP($C237,'LINHA 5'!$C$6:$BM$145,'Carga People'!J$2,0))</f>
        <v>240</v>
      </c>
      <c r="K237" s="140">
        <f>IF(ISERROR(VLOOKUP($C237,'LINHA 4'!$C$6:$BM$75,'Carga People'!K$2,0)),0,VLOOKUP($C237,'LINHA 4'!$C$6:$BM$75,'Carga People'!K$2,0))+IF(ISERROR(VLOOKUP($C237,'LINHA 5'!$C$6:$BM$145,'Carga People'!K$2,0)),0,VLOOKUP($C237,'LINHA 5'!$C$6:$BM$145,'Carga People'!K$2,0))</f>
        <v>0</v>
      </c>
      <c r="L237" s="140">
        <f>IF(ISERROR(VLOOKUP($C237,'LINHA 4'!$C$6:$BM$75,'Carga People'!L$2,0)),0,VLOOKUP($C237,'LINHA 4'!$C$6:$BM$75,'Carga People'!L$2,0))+IF(ISERROR(VLOOKUP($C237,'LINHA 5'!$C$6:$BM$145,'Carga People'!L$2,0)),0,VLOOKUP($C237,'LINHA 5'!$C$6:$BM$145,'Carga People'!L$2,0))</f>
        <v>0</v>
      </c>
      <c r="M237" s="140">
        <f>IF(ISERROR(VLOOKUP($C237,'LINHA 4'!$C$6:$BM$75,'Carga People'!M$2,0)),0,VLOOKUP($C237,'LINHA 4'!$C$6:$BM$75,'Carga People'!M$2,0))+IF(ISERROR(VLOOKUP($C237,'LINHA 5'!$C$6:$BM$145,'Carga People'!M$2,0)),0,VLOOKUP($C237,'LINHA 5'!$C$6:$BM$145,'Carga People'!M$2,0))</f>
        <v>0</v>
      </c>
      <c r="N237" s="140">
        <f>IF(ISERROR(VLOOKUP($C237,'LINHA 4'!$C$6:$BM$75,'Carga People'!N$2,0)),0,VLOOKUP($C237,'LINHA 4'!$C$6:$BM$75,'Carga People'!N$2,0))+IF(ISERROR(VLOOKUP($C237,'LINHA 5'!$C$6:$BM$145,'Carga People'!N$2,0)),0,VLOOKUP($C237,'LINHA 5'!$C$6:$BM$145,'Carga People'!N$2,0))</f>
        <v>480</v>
      </c>
      <c r="O237" s="140">
        <f>IF(ISERROR(VLOOKUP($C237,'LINHA 4'!$C$6:$BM$75,'Carga People'!O$2,0)),0,VLOOKUP($C237,'LINHA 4'!$C$6:$BM$75,'Carga People'!O$2,0))+IF(ISERROR(VLOOKUP($C237,'LINHA 5'!$C$6:$BM$145,'Carga People'!O$2,0)),0,VLOOKUP($C237,'LINHA 5'!$C$6:$BM$145,'Carga People'!O$2,0))</f>
        <v>0</v>
      </c>
      <c r="P237" s="140">
        <f>IF(ISERROR(VLOOKUP($C237,'LINHA 4'!$C$6:$BM$75,'Carga People'!P$2,0)),0,VLOOKUP($C237,'LINHA 4'!$C$6:$BM$75,'Carga People'!P$2,0))+IF(ISERROR(VLOOKUP($C237,'LINHA 5'!$C$6:$BM$145,'Carga People'!P$2,0)),0,VLOOKUP($C237,'LINHA 5'!$C$6:$BM$145,'Carga People'!P$2,0))</f>
        <v>0</v>
      </c>
      <c r="Q237" s="140">
        <f>IF(ISERROR(VLOOKUP($C237,'LINHA 4'!$C$6:$BM$75,'Carga People'!Q$2,0)),0,VLOOKUP($C237,'LINHA 4'!$C$6:$BM$75,'Carga People'!Q$2,0))+IF(ISERROR(VLOOKUP($C237,'LINHA 5'!$C$6:$BM$145,'Carga People'!Q$2,0)),0,VLOOKUP($C237,'LINHA 5'!$C$6:$BM$145,'Carga People'!Q$2,0))</f>
        <v>0</v>
      </c>
      <c r="R237" s="140">
        <f>IF(ISERROR(VLOOKUP($C237,'LINHA 4'!$C$6:$BM$75,'Carga People'!R$2,0)),0,VLOOKUP($C237,'LINHA 4'!$C$6:$BM$75,'Carga People'!R$2,0))+IF(ISERROR(VLOOKUP($C237,'LINHA 5'!$C$6:$BM$145,'Carga People'!R$2,0)),0,VLOOKUP($C237,'LINHA 5'!$C$6:$BM$145,'Carga People'!R$2,0))</f>
        <v>0</v>
      </c>
      <c r="S237" s="140">
        <f>IF(ISERROR(VLOOKUP($C237,'LINHA 4'!$C$6:$BM$75,'Carga People'!S$2,0)),0,VLOOKUP($C237,'LINHA 4'!$C$6:$BM$75,'Carga People'!S$2,0))+IF(ISERROR(VLOOKUP($C237,'LINHA 5'!$C$6:$BM$145,'Carga People'!S$2,0)),0,VLOOKUP($C237,'LINHA 5'!$C$6:$BM$145,'Carga People'!S$2,0))</f>
        <v>0</v>
      </c>
      <c r="T237" s="140">
        <f>IF(ISERROR(VLOOKUP($C237,'LINHA 4'!$C$6:$BM$75,'Carga People'!T$2,0)),0,VLOOKUP($C237,'LINHA 4'!$C$6:$BM$75,'Carga People'!T$2,0))+IF(ISERROR(VLOOKUP($C237,'LINHA 5'!$C$6:$BM$145,'Carga People'!T$2,0)),0,VLOOKUP($C237,'LINHA 5'!$C$6:$BM$145,'Carga People'!T$2,0))</f>
        <v>0</v>
      </c>
      <c r="U237" s="140">
        <f>IF(ISERROR(VLOOKUP($C237,'LINHA 4'!$C$6:$BM$75,'Carga People'!U$2,0)),0,VLOOKUP($C237,'LINHA 4'!$C$6:$BM$75,'Carga People'!U$2,0))+IF(ISERROR(VLOOKUP($C237,'LINHA 5'!$C$6:$BM$145,'Carga People'!U$2,0)),0,VLOOKUP($C237,'LINHA 5'!$C$6:$BM$145,'Carga People'!U$2,0))</f>
        <v>720</v>
      </c>
      <c r="V237" s="140">
        <f>IF(ISERROR(VLOOKUP($C237,'LINHA 4'!$C$6:$BM$75,'Carga People'!V$2,0)),0,VLOOKUP($C237,'LINHA 4'!$C$6:$BM$75,'Carga People'!V$2,0))+IF(ISERROR(VLOOKUP($C237,'LINHA 5'!$C$6:$BM$145,'Carga People'!V$2,0)),0,VLOOKUP($C237,'LINHA 5'!$C$6:$BM$145,'Carga People'!V$2,0))</f>
        <v>0</v>
      </c>
      <c r="W237" s="140">
        <f>IF(ISERROR(VLOOKUP($C237,'LINHA 4'!$C$6:$BM$75,'Carga People'!W$2,0)),0,VLOOKUP($C237,'LINHA 4'!$C$6:$BM$75,'Carga People'!W$2,0))+IF(ISERROR(VLOOKUP($C237,'LINHA 5'!$C$6:$BM$145,'Carga People'!W$2,0)),0,VLOOKUP($C237,'LINHA 5'!$C$6:$BM$145,'Carga People'!W$2,0))</f>
        <v>0</v>
      </c>
      <c r="X237" s="140">
        <f>IF(ISERROR(VLOOKUP($C237,'LINHA 4'!$C$6:$BM$75,'Carga People'!X$2,0)),0,VLOOKUP($C237,'LINHA 4'!$C$6:$BM$75,'Carga People'!X$2,0))+IF(ISERROR(VLOOKUP($C237,'LINHA 5'!$C$6:$BM$145,'Carga People'!X$2,0)),0,VLOOKUP($C237,'LINHA 5'!$C$6:$BM$145,'Carga People'!X$2,0))</f>
        <v>0</v>
      </c>
      <c r="Y237" s="140">
        <f>IF(ISERROR(VLOOKUP($C237,'LINHA 4'!$C$6:$BM$75,'Carga People'!Y$2,0)),0,VLOOKUP($C237,'LINHA 4'!$C$6:$BM$75,'Carga People'!Y$2,0))+IF(ISERROR(VLOOKUP($C237,'LINHA 5'!$C$6:$BM$145,'Carga People'!Y$2,0)),0,VLOOKUP($C237,'LINHA 5'!$C$6:$BM$145,'Carga People'!Y$2,0))</f>
        <v>0</v>
      </c>
      <c r="Z237" s="140">
        <f>IF(ISERROR(VLOOKUP($C237,'LINHA 4'!$C$6:$BM$75,'Carga People'!Z$2,0)),0,VLOOKUP($C237,'LINHA 4'!$C$6:$BM$75,'Carga People'!Z$2,0))+IF(ISERROR(VLOOKUP($C237,'LINHA 5'!$C$6:$BM$145,'Carga People'!Z$2,0)),0,VLOOKUP($C237,'LINHA 5'!$C$6:$BM$145,'Carga People'!Z$2,0))</f>
        <v>0</v>
      </c>
      <c r="AA237" s="140">
        <f>IF(ISERROR(VLOOKUP($C237,'LINHA 4'!$C$6:$BM$75,'Carga People'!AA$2,0)),0,VLOOKUP($C237,'LINHA 4'!$C$6:$BM$75,'Carga People'!AA$2,0))+IF(ISERROR(VLOOKUP($C237,'LINHA 5'!$C$6:$BM$145,'Carga People'!AA$2,0)),0,VLOOKUP($C237,'LINHA 5'!$C$6:$BM$145,'Carga People'!AA$2,0))</f>
        <v>0</v>
      </c>
      <c r="AB237" s="140">
        <f>IF(ISERROR(VLOOKUP($C237,'LINHA 4'!$C$6:$BM$75,'Carga People'!AB$2,0)),0,VLOOKUP($C237,'LINHA 4'!$C$6:$BM$75,'Carga People'!AB$2,0))+IF(ISERROR(VLOOKUP($C237,'LINHA 5'!$C$6:$BM$145,'Carga People'!AB$2,0)),0,VLOOKUP($C237,'LINHA 5'!$C$6:$BM$145,'Carga People'!AB$2,0))</f>
        <v>480</v>
      </c>
      <c r="AC237" s="140">
        <f>IF(ISERROR(VLOOKUP($C237,'LINHA 4'!$C$6:$BM$75,'Carga People'!AC$2,0)),0,VLOOKUP($C237,'LINHA 4'!$C$6:$BM$75,'Carga People'!AC$2,0))+IF(ISERROR(VLOOKUP($C237,'LINHA 5'!$C$6:$BM$145,'Carga People'!AC$2,0)),0,VLOOKUP($C237,'LINHA 5'!$C$6:$BM$145,'Carga People'!AC$2,0))</f>
        <v>0</v>
      </c>
      <c r="AD237" s="140">
        <f>IF(ISERROR(VLOOKUP($C237,'LINHA 4'!$C$6:$BM$75,'Carga People'!AD$2,0)),0,VLOOKUP($C237,'LINHA 4'!$C$6:$BM$75,'Carga People'!AD$2,0))+IF(ISERROR(VLOOKUP($C237,'LINHA 5'!$C$6:$BM$145,'Carga People'!AD$2,0)),0,VLOOKUP($C237,'LINHA 5'!$C$6:$BM$145,'Carga People'!AD$2,0))</f>
        <v>0</v>
      </c>
      <c r="AE237" s="140">
        <f>IF(ISERROR(VLOOKUP($C237,'LINHA 4'!$C$6:$BM$75,'Carga People'!AE$2,0)),0,VLOOKUP($C237,'LINHA 4'!$C$6:$BM$75,'Carga People'!AE$2,0))+IF(ISERROR(VLOOKUP($C237,'LINHA 5'!$C$6:$BM$145,'Carga People'!AE$2,0)),0,VLOOKUP($C237,'LINHA 5'!$C$6:$BM$145,'Carga People'!AE$2,0))</f>
        <v>0</v>
      </c>
      <c r="AF237" s="140">
        <f>IF(ISERROR(VLOOKUP($C237,'LINHA 4'!$C$6:$BM$75,'Carga People'!AF$2,0)),0,VLOOKUP($C237,'LINHA 4'!$C$6:$BM$75,'Carga People'!AF$2,0))+IF(ISERROR(VLOOKUP($C237,'LINHA 5'!$C$6:$BM$145,'Carga People'!AF$2,0)),0,VLOOKUP($C237,'LINHA 5'!$C$6:$BM$145,'Carga People'!AF$2,0))</f>
        <v>0</v>
      </c>
      <c r="AG237" s="140">
        <f>IF(ISERROR(VLOOKUP($C237,'LINHA 4'!$C$6:$BM$75,'Carga People'!AG$2,0)),0,VLOOKUP($C237,'LINHA 4'!$C$6:$BM$75,'Carga People'!AG$2,0))+IF(ISERROR(VLOOKUP($C237,'LINHA 5'!$C$6:$BM$145,'Carga People'!AG$2,0)),0,VLOOKUP($C237,'LINHA 5'!$C$6:$BM$145,'Carga People'!AG$2,0))</f>
        <v>0</v>
      </c>
      <c r="AH237" s="140">
        <f>IF(ISERROR(VLOOKUP($C237,'LINHA 4'!$C$6:$BM$75,'Carga People'!AH$2,0)),0,VLOOKUP($C237,'LINHA 4'!$C$6:$BM$75,'Carga People'!AH$2,0))+IF(ISERROR(VLOOKUP($C237,'LINHA 5'!$C$6:$BM$145,'Carga People'!AH$2,0)),0,VLOOKUP($C237,'LINHA 5'!$C$6:$BM$145,'Carga People'!AH$2,0))</f>
        <v>0</v>
      </c>
      <c r="AI237" s="140">
        <f>IF(ISERROR(VLOOKUP($C237,'LINHA 4'!$C$6:$BM$75,'Carga People'!AI$2,0)),0,VLOOKUP($C237,'LINHA 4'!$C$6:$BM$75,'Carga People'!AI$2,0))+IF(ISERROR(VLOOKUP($C237,'LINHA 5'!$C$6:$BM$145,'Carga People'!AI$2,0)),0,VLOOKUP($C237,'LINHA 5'!$C$6:$BM$145,'Carga People'!AI$2,0))</f>
        <v>0</v>
      </c>
      <c r="AJ237" s="140">
        <f>IF(ISERROR(VLOOKUP($C237,'LINHA 4'!$C$6:$BM$75,'Carga People'!AJ$2,0)),0,VLOOKUP($C237,'LINHA 4'!$C$6:$BM$75,'Carga People'!AJ$2,0))+IF(ISERROR(VLOOKUP($C237,'LINHA 5'!$C$6:$BM$145,'Carga People'!AJ$2,0)),0,VLOOKUP($C237,'LINHA 5'!$C$6:$BM$145,'Carga People'!AJ$2,0))</f>
        <v>0</v>
      </c>
      <c r="AK237" s="140">
        <f>IF(ISERROR(VLOOKUP($C237,'LINHA 4'!$C$6:$BM$75,'Carga People'!AK$2,0)),0,VLOOKUP($C237,'LINHA 4'!$C$6:$BM$75,'Carga People'!AK$2,0))+IF(ISERROR(VLOOKUP($C237,'LINHA 5'!$C$6:$BM$145,'Carga People'!AK$2,0)),0,VLOOKUP($C237,'LINHA 5'!$C$6:$BM$145,'Carga People'!AK$2,0))</f>
        <v>0</v>
      </c>
      <c r="AL237" s="140">
        <f>IF(ISERROR(VLOOKUP($C237,'LINHA 4'!$C$6:$BM$75,'Carga People'!AL$2,0)),0,VLOOKUP($C237,'LINHA 4'!$C$6:$BM$75,'Carga People'!AL$2,0))+IF(ISERROR(VLOOKUP($C237,'LINHA 5'!$C$6:$BM$145,'Carga People'!AL$2,0)),0,VLOOKUP($C237,'LINHA 5'!$C$6:$BM$145,'Carga People'!AL$2,0))</f>
        <v>0</v>
      </c>
      <c r="AM237" s="140">
        <f>IF(ISERROR(VLOOKUP($C237,'LINHA 4'!$C$6:$BM$75,'Carga People'!AM$2,0)),0,VLOOKUP($C237,'LINHA 4'!$C$6:$BM$75,'Carga People'!AM$2,0))+IF(ISERROR(VLOOKUP($C237,'LINHA 5'!$C$6:$BM$145,'Carga People'!AM$2,0)),0,VLOOKUP($C237,'LINHA 5'!$C$6:$BM$145,'Carga People'!AM$2,0))</f>
        <v>0</v>
      </c>
      <c r="AN237" s="140">
        <f>IF(ISERROR(VLOOKUP($C237,'LINHA 4'!$C$6:$BM$75,'Carga People'!AN$2,0)),0,VLOOKUP($C237,'LINHA 4'!$C$6:$BM$75,'Carga People'!AN$2,0))+IF(ISERROR(VLOOKUP($C237,'LINHA 5'!$C$6:$BM$145,'Carga People'!AN$2,0)),0,VLOOKUP($C237,'LINHA 5'!$C$6:$BM$145,'Carga People'!AN$2,0))</f>
        <v>0</v>
      </c>
      <c r="AO237" s="140">
        <f>IF(ISERROR(VLOOKUP($C237,'LINHA 4'!$C$6:$BM$75,'Carga People'!AO$2,0)),0,VLOOKUP($C237,'LINHA 4'!$C$6:$BM$75,'Carga People'!AO$2,0))+IF(ISERROR(VLOOKUP($C237,'LINHA 5'!$C$6:$BM$145,'Carga People'!AO$2,0)),0,VLOOKUP($C237,'LINHA 5'!$C$6:$BM$145,'Carga People'!AO$2,0))</f>
        <v>0</v>
      </c>
      <c r="AP237" s="140">
        <f>IF(ISERROR(VLOOKUP($C237,'LINHA 4'!$C$6:$BM$75,'Carga People'!AP$2,0)),0,VLOOKUP($C237,'LINHA 4'!$C$6:$BM$75,'Carga People'!AP$2,0))+IF(ISERROR(VLOOKUP($C237,'LINHA 5'!$C$6:$BM$145,'Carga People'!AP$2,0)),0,VLOOKUP($C237,'LINHA 5'!$C$6:$BM$145,'Carga People'!AP$2,0))</f>
        <v>0</v>
      </c>
      <c r="AQ237" s="140">
        <f>IF(ISERROR(VLOOKUP($C237,'LINHA 4'!$C$6:$BM$75,'Carga People'!AQ$2,0)),0,VLOOKUP($C237,'LINHA 4'!$C$6:$BM$75,'Carga People'!AQ$2,0))+IF(ISERROR(VLOOKUP($C237,'LINHA 5'!$C$6:$BM$145,'Carga People'!AQ$2,0)),0,VLOOKUP($C237,'LINHA 5'!$C$6:$BM$145,'Carga People'!AQ$2,0))</f>
        <v>0</v>
      </c>
      <c r="AR237" s="140">
        <f>IF(ISERROR(VLOOKUP($C237,'LINHA 4'!$C$6:$BM$75,'Carga People'!AR$2,0)),0,VLOOKUP($C237,'LINHA 4'!$C$6:$BM$75,'Carga People'!AR$2,0))+IF(ISERROR(VLOOKUP($C237,'LINHA 5'!$C$6:$BM$145,'Carga People'!AR$2,0)),0,VLOOKUP($C237,'LINHA 5'!$C$6:$BM$145,'Carga People'!AR$2,0))</f>
        <v>0</v>
      </c>
      <c r="AS237" s="140">
        <f>IF(ISERROR(VLOOKUP($C237,'LINHA 4'!$C$6:$BM$75,'Carga People'!AS$2,0)),0,VLOOKUP($C237,'LINHA 4'!$C$6:$BM$75,'Carga People'!AS$2,0))+IF(ISERROR(VLOOKUP($C237,'LINHA 5'!$C$6:$BM$145,'Carga People'!AS$2,0)),0,VLOOKUP($C237,'LINHA 5'!$C$6:$BM$145,'Carga People'!AS$2,0))</f>
        <v>0</v>
      </c>
      <c r="AT237" s="140">
        <f>IF(ISERROR(VLOOKUP($C237,'LINHA 5'!$C$6:$BM$58,'Carga People'!AT$2,0)),0,VLOOKUP($C237,'LINHA 5'!$C$6:$BM$58,'Carga People'!AT$2,0))</f>
        <v>0</v>
      </c>
      <c r="AU237" s="367">
        <f t="shared" si="26"/>
        <v>1920</v>
      </c>
      <c r="AV237" s="780" t="str">
        <f t="shared" si="25"/>
        <v/>
      </c>
      <c r="AW237" s="90">
        <f>IF(D237="","",VLOOKUP(D237,MI_ME!$D$5:$AQ$336,39,0))</f>
        <v>0</v>
      </c>
      <c r="AX237" s="660"/>
    </row>
    <row r="238" spans="1:50" ht="18" hidden="1" customHeight="1" x14ac:dyDescent="0.3">
      <c r="A238" s="1792"/>
      <c r="B238" s="770" t="s">
        <v>776</v>
      </c>
      <c r="C238" s="770" t="s">
        <v>1060</v>
      </c>
      <c r="D238" s="771" t="s">
        <v>1057</v>
      </c>
      <c r="E238" s="1459"/>
      <c r="F238" s="770" t="s">
        <v>47</v>
      </c>
      <c r="G238" s="136"/>
      <c r="H238" s="145"/>
      <c r="I238" s="154"/>
      <c r="J238" s="140">
        <f>IF(ISERROR(VLOOKUP($C238,'LINHA 4'!$C$6:$BM$75,'Carga People'!J$2,0)),0,VLOOKUP($C238,'LINHA 4'!$C$6:$BM$75,'Carga People'!J$2,0))+IF(ISERROR(VLOOKUP($C238,'LINHA 5'!$C$6:$BM$145,'Carga People'!J$2,0)),0,VLOOKUP($C238,'LINHA 5'!$C$6:$BM$145,'Carga People'!J$2,0))</f>
        <v>0</v>
      </c>
      <c r="K238" s="140">
        <f>IF(ISERROR(VLOOKUP($C238,'LINHA 4'!$C$6:$BM$75,'Carga People'!K$2,0)),0,VLOOKUP($C238,'LINHA 4'!$C$6:$BM$75,'Carga People'!K$2,0))+IF(ISERROR(VLOOKUP($C238,'LINHA 5'!$C$6:$BM$145,'Carga People'!K$2,0)),0,VLOOKUP($C238,'LINHA 5'!$C$6:$BM$145,'Carga People'!K$2,0))</f>
        <v>0</v>
      </c>
      <c r="L238" s="140">
        <f>IF(ISERROR(VLOOKUP($C238,'LINHA 4'!$C$6:$BM$75,'Carga People'!L$2,0)),0,VLOOKUP($C238,'LINHA 4'!$C$6:$BM$75,'Carga People'!L$2,0))+IF(ISERROR(VLOOKUP($C238,'LINHA 5'!$C$6:$BM$145,'Carga People'!L$2,0)),0,VLOOKUP($C238,'LINHA 5'!$C$6:$BM$145,'Carga People'!L$2,0))</f>
        <v>0</v>
      </c>
      <c r="M238" s="140">
        <f>IF(ISERROR(VLOOKUP($C238,'LINHA 4'!$C$6:$BM$75,'Carga People'!M$2,0)),0,VLOOKUP($C238,'LINHA 4'!$C$6:$BM$75,'Carga People'!M$2,0))+IF(ISERROR(VLOOKUP($C238,'LINHA 5'!$C$6:$BM$145,'Carga People'!M$2,0)),0,VLOOKUP($C238,'LINHA 5'!$C$6:$BM$145,'Carga People'!M$2,0))</f>
        <v>0</v>
      </c>
      <c r="N238" s="140">
        <f>IF(ISERROR(VLOOKUP($C238,'LINHA 4'!$C$6:$BM$75,'Carga People'!N$2,0)),0,VLOOKUP($C238,'LINHA 4'!$C$6:$BM$75,'Carga People'!N$2,0))+IF(ISERROR(VLOOKUP($C238,'LINHA 5'!$C$6:$BM$145,'Carga People'!N$2,0)),0,VLOOKUP($C238,'LINHA 5'!$C$6:$BM$145,'Carga People'!N$2,0))</f>
        <v>0</v>
      </c>
      <c r="O238" s="140">
        <f>IF(ISERROR(VLOOKUP($C238,'LINHA 4'!$C$6:$BM$75,'Carga People'!O$2,0)),0,VLOOKUP($C238,'LINHA 4'!$C$6:$BM$75,'Carga People'!O$2,0))+IF(ISERROR(VLOOKUP($C238,'LINHA 5'!$C$6:$BM$145,'Carga People'!O$2,0)),0,VLOOKUP($C238,'LINHA 5'!$C$6:$BM$145,'Carga People'!O$2,0))</f>
        <v>0</v>
      </c>
      <c r="P238" s="140">
        <f>IF(ISERROR(VLOOKUP($C238,'LINHA 4'!$C$6:$BM$75,'Carga People'!P$2,0)),0,VLOOKUP($C238,'LINHA 4'!$C$6:$BM$75,'Carga People'!P$2,0))+IF(ISERROR(VLOOKUP($C238,'LINHA 5'!$C$6:$BM$145,'Carga People'!P$2,0)),0,VLOOKUP($C238,'LINHA 5'!$C$6:$BM$145,'Carga People'!P$2,0))</f>
        <v>0</v>
      </c>
      <c r="Q238" s="140">
        <f>IF(ISERROR(VLOOKUP($C238,'LINHA 4'!$C$6:$BM$75,'Carga People'!Q$2,0)),0,VLOOKUP($C238,'LINHA 4'!$C$6:$BM$75,'Carga People'!Q$2,0))+IF(ISERROR(VLOOKUP($C238,'LINHA 5'!$C$6:$BM$145,'Carga People'!Q$2,0)),0,VLOOKUP($C238,'LINHA 5'!$C$6:$BM$145,'Carga People'!Q$2,0))</f>
        <v>0</v>
      </c>
      <c r="R238" s="140">
        <f>IF(ISERROR(VLOOKUP($C238,'LINHA 4'!$C$6:$BM$75,'Carga People'!R$2,0)),0,VLOOKUP($C238,'LINHA 4'!$C$6:$BM$75,'Carga People'!R$2,0))+IF(ISERROR(VLOOKUP($C238,'LINHA 5'!$C$6:$BM$145,'Carga People'!R$2,0)),0,VLOOKUP($C238,'LINHA 5'!$C$6:$BM$145,'Carga People'!R$2,0))</f>
        <v>0</v>
      </c>
      <c r="S238" s="140">
        <f>IF(ISERROR(VLOOKUP($C238,'LINHA 4'!$C$6:$BM$75,'Carga People'!S$2,0)),0,VLOOKUP($C238,'LINHA 4'!$C$6:$BM$75,'Carga People'!S$2,0))+IF(ISERROR(VLOOKUP($C238,'LINHA 5'!$C$6:$BM$145,'Carga People'!S$2,0)),0,VLOOKUP($C238,'LINHA 5'!$C$6:$BM$145,'Carga People'!S$2,0))</f>
        <v>0</v>
      </c>
      <c r="T238" s="140">
        <f>IF(ISERROR(VLOOKUP($C238,'LINHA 4'!$C$6:$BM$75,'Carga People'!T$2,0)),0,VLOOKUP($C238,'LINHA 4'!$C$6:$BM$75,'Carga People'!T$2,0))+IF(ISERROR(VLOOKUP($C238,'LINHA 5'!$C$6:$BM$145,'Carga People'!T$2,0)),0,VLOOKUP($C238,'LINHA 5'!$C$6:$BM$145,'Carga People'!T$2,0))</f>
        <v>0</v>
      </c>
      <c r="U238" s="140">
        <f>IF(ISERROR(VLOOKUP($C238,'LINHA 4'!$C$6:$BM$75,'Carga People'!U$2,0)),0,VLOOKUP($C238,'LINHA 4'!$C$6:$BM$75,'Carga People'!U$2,0))+IF(ISERROR(VLOOKUP($C238,'LINHA 5'!$C$6:$BM$145,'Carga People'!U$2,0)),0,VLOOKUP($C238,'LINHA 5'!$C$6:$BM$145,'Carga People'!U$2,0))</f>
        <v>0</v>
      </c>
      <c r="V238" s="140">
        <f>IF(ISERROR(VLOOKUP($C238,'LINHA 4'!$C$6:$BM$75,'Carga People'!V$2,0)),0,VLOOKUP($C238,'LINHA 4'!$C$6:$BM$75,'Carga People'!V$2,0))+IF(ISERROR(VLOOKUP($C238,'LINHA 5'!$C$6:$BM$145,'Carga People'!V$2,0)),0,VLOOKUP($C238,'LINHA 5'!$C$6:$BM$145,'Carga People'!V$2,0))</f>
        <v>0</v>
      </c>
      <c r="W238" s="140">
        <f>IF(ISERROR(VLOOKUP($C238,'LINHA 4'!$C$6:$BM$75,'Carga People'!W$2,0)),0,VLOOKUP($C238,'LINHA 4'!$C$6:$BM$75,'Carga People'!W$2,0))+IF(ISERROR(VLOOKUP($C238,'LINHA 5'!$C$6:$BM$145,'Carga People'!W$2,0)),0,VLOOKUP($C238,'LINHA 5'!$C$6:$BM$145,'Carga People'!W$2,0))</f>
        <v>0</v>
      </c>
      <c r="X238" s="140">
        <f>IF(ISERROR(VLOOKUP($C238,'LINHA 4'!$C$6:$BM$75,'Carga People'!X$2,0)),0,VLOOKUP($C238,'LINHA 4'!$C$6:$BM$75,'Carga People'!X$2,0))+IF(ISERROR(VLOOKUP($C238,'LINHA 5'!$C$6:$BM$145,'Carga People'!X$2,0)),0,VLOOKUP($C238,'LINHA 5'!$C$6:$BM$145,'Carga People'!X$2,0))</f>
        <v>0</v>
      </c>
      <c r="Y238" s="140">
        <f>IF(ISERROR(VLOOKUP($C238,'LINHA 4'!$C$6:$BM$75,'Carga People'!Y$2,0)),0,VLOOKUP($C238,'LINHA 4'!$C$6:$BM$75,'Carga People'!Y$2,0))+IF(ISERROR(VLOOKUP($C238,'LINHA 5'!$C$6:$BM$145,'Carga People'!Y$2,0)),0,VLOOKUP($C238,'LINHA 5'!$C$6:$BM$145,'Carga People'!Y$2,0))</f>
        <v>0</v>
      </c>
      <c r="Z238" s="140">
        <f>IF(ISERROR(VLOOKUP($C238,'LINHA 4'!$C$6:$BM$75,'Carga People'!Z$2,0)),0,VLOOKUP($C238,'LINHA 4'!$C$6:$BM$75,'Carga People'!Z$2,0))+IF(ISERROR(VLOOKUP($C238,'LINHA 5'!$C$6:$BM$145,'Carga People'!Z$2,0)),0,VLOOKUP($C238,'LINHA 5'!$C$6:$BM$145,'Carga People'!Z$2,0))</f>
        <v>0</v>
      </c>
      <c r="AA238" s="140">
        <f>IF(ISERROR(VLOOKUP($C238,'LINHA 4'!$C$6:$BM$75,'Carga People'!AA$2,0)),0,VLOOKUP($C238,'LINHA 4'!$C$6:$BM$75,'Carga People'!AA$2,0))+IF(ISERROR(VLOOKUP($C238,'LINHA 5'!$C$6:$BM$145,'Carga People'!AA$2,0)),0,VLOOKUP($C238,'LINHA 5'!$C$6:$BM$145,'Carga People'!AA$2,0))</f>
        <v>0</v>
      </c>
      <c r="AB238" s="140">
        <f>IF(ISERROR(VLOOKUP($C238,'LINHA 4'!$C$6:$BM$75,'Carga People'!AB$2,0)),0,VLOOKUP($C238,'LINHA 4'!$C$6:$BM$75,'Carga People'!AB$2,0))+IF(ISERROR(VLOOKUP($C238,'LINHA 5'!$C$6:$BM$145,'Carga People'!AB$2,0)),0,VLOOKUP($C238,'LINHA 5'!$C$6:$BM$145,'Carga People'!AB$2,0))</f>
        <v>0</v>
      </c>
      <c r="AC238" s="140">
        <f>IF(ISERROR(VLOOKUP($C238,'LINHA 4'!$C$6:$BM$75,'Carga People'!AC$2,0)),0,VLOOKUP($C238,'LINHA 4'!$C$6:$BM$75,'Carga People'!AC$2,0))+IF(ISERROR(VLOOKUP($C238,'LINHA 5'!$C$6:$BM$145,'Carga People'!AC$2,0)),0,VLOOKUP($C238,'LINHA 5'!$C$6:$BM$145,'Carga People'!AC$2,0))</f>
        <v>0</v>
      </c>
      <c r="AD238" s="140">
        <f>IF(ISERROR(VLOOKUP($C238,'LINHA 4'!$C$6:$BM$75,'Carga People'!AD$2,0)),0,VLOOKUP($C238,'LINHA 4'!$C$6:$BM$75,'Carga People'!AD$2,0))+IF(ISERROR(VLOOKUP($C238,'LINHA 5'!$C$6:$BM$145,'Carga People'!AD$2,0)),0,VLOOKUP($C238,'LINHA 5'!$C$6:$BM$145,'Carga People'!AD$2,0))</f>
        <v>0</v>
      </c>
      <c r="AE238" s="140">
        <f>IF(ISERROR(VLOOKUP($C238,'LINHA 4'!$C$6:$BM$75,'Carga People'!AE$2,0)),0,VLOOKUP($C238,'LINHA 4'!$C$6:$BM$75,'Carga People'!AE$2,0))+IF(ISERROR(VLOOKUP($C238,'LINHA 5'!$C$6:$BM$145,'Carga People'!AE$2,0)),0,VLOOKUP($C238,'LINHA 5'!$C$6:$BM$145,'Carga People'!AE$2,0))</f>
        <v>0</v>
      </c>
      <c r="AF238" s="140">
        <f>IF(ISERROR(VLOOKUP($C238,'LINHA 4'!$C$6:$BM$75,'Carga People'!AF$2,0)),0,VLOOKUP($C238,'LINHA 4'!$C$6:$BM$75,'Carga People'!AF$2,0))+IF(ISERROR(VLOOKUP($C238,'LINHA 5'!$C$6:$BM$145,'Carga People'!AF$2,0)),0,VLOOKUP($C238,'LINHA 5'!$C$6:$BM$145,'Carga People'!AF$2,0))</f>
        <v>0</v>
      </c>
      <c r="AG238" s="140">
        <f>IF(ISERROR(VLOOKUP($C238,'LINHA 4'!$C$6:$BM$75,'Carga People'!AG$2,0)),0,VLOOKUP($C238,'LINHA 4'!$C$6:$BM$75,'Carga People'!AG$2,0))+IF(ISERROR(VLOOKUP($C238,'LINHA 5'!$C$6:$BM$145,'Carga People'!AG$2,0)),0,VLOOKUP($C238,'LINHA 5'!$C$6:$BM$145,'Carga People'!AG$2,0))</f>
        <v>0</v>
      </c>
      <c r="AH238" s="140">
        <f>IF(ISERROR(VLOOKUP($C238,'LINHA 4'!$C$6:$BM$75,'Carga People'!AH$2,0)),0,VLOOKUP($C238,'LINHA 4'!$C$6:$BM$75,'Carga People'!AH$2,0))+IF(ISERROR(VLOOKUP($C238,'LINHA 5'!$C$6:$BM$145,'Carga People'!AH$2,0)),0,VLOOKUP($C238,'LINHA 5'!$C$6:$BM$145,'Carga People'!AH$2,0))</f>
        <v>0</v>
      </c>
      <c r="AI238" s="140">
        <f>IF(ISERROR(VLOOKUP($C238,'LINHA 4'!$C$6:$BM$75,'Carga People'!AI$2,0)),0,VLOOKUP($C238,'LINHA 4'!$C$6:$BM$75,'Carga People'!AI$2,0))+IF(ISERROR(VLOOKUP($C238,'LINHA 5'!$C$6:$BM$145,'Carga People'!AI$2,0)),0,VLOOKUP($C238,'LINHA 5'!$C$6:$BM$145,'Carga People'!AI$2,0))</f>
        <v>0</v>
      </c>
      <c r="AJ238" s="140">
        <f>IF(ISERROR(VLOOKUP($C238,'LINHA 4'!$C$6:$BM$75,'Carga People'!AJ$2,0)),0,VLOOKUP($C238,'LINHA 4'!$C$6:$BM$75,'Carga People'!AJ$2,0))+IF(ISERROR(VLOOKUP($C238,'LINHA 5'!$C$6:$BM$145,'Carga People'!AJ$2,0)),0,VLOOKUP($C238,'LINHA 5'!$C$6:$BM$145,'Carga People'!AJ$2,0))</f>
        <v>0</v>
      </c>
      <c r="AK238" s="140">
        <f>IF(ISERROR(VLOOKUP($C238,'LINHA 4'!$C$6:$BM$75,'Carga People'!AK$2,0)),0,VLOOKUP($C238,'LINHA 4'!$C$6:$BM$75,'Carga People'!AK$2,0))+IF(ISERROR(VLOOKUP($C238,'LINHA 5'!$C$6:$BM$145,'Carga People'!AK$2,0)),0,VLOOKUP($C238,'LINHA 5'!$C$6:$BM$145,'Carga People'!AK$2,0))</f>
        <v>0</v>
      </c>
      <c r="AL238" s="140">
        <f>IF(ISERROR(VLOOKUP($C238,'LINHA 4'!$C$6:$BM$75,'Carga People'!AL$2,0)),0,VLOOKUP($C238,'LINHA 4'!$C$6:$BM$75,'Carga People'!AL$2,0))+IF(ISERROR(VLOOKUP($C238,'LINHA 5'!$C$6:$BM$145,'Carga People'!AL$2,0)),0,VLOOKUP($C238,'LINHA 5'!$C$6:$BM$145,'Carga People'!AL$2,0))</f>
        <v>0</v>
      </c>
      <c r="AM238" s="140">
        <f>IF(ISERROR(VLOOKUP($C238,'LINHA 4'!$C$6:$BM$75,'Carga People'!AM$2,0)),0,VLOOKUP($C238,'LINHA 4'!$C$6:$BM$75,'Carga People'!AM$2,0))+IF(ISERROR(VLOOKUP($C238,'LINHA 5'!$C$6:$BM$145,'Carga People'!AM$2,0)),0,VLOOKUP($C238,'LINHA 5'!$C$6:$BM$145,'Carga People'!AM$2,0))</f>
        <v>0</v>
      </c>
      <c r="AN238" s="140">
        <f>IF(ISERROR(VLOOKUP($C238,'LINHA 4'!$C$6:$BM$75,'Carga People'!AN$2,0)),0,VLOOKUP($C238,'LINHA 4'!$C$6:$BM$75,'Carga People'!AN$2,0))+IF(ISERROR(VLOOKUP($C238,'LINHA 5'!$C$6:$BM$145,'Carga People'!AN$2,0)),0,VLOOKUP($C238,'LINHA 5'!$C$6:$BM$145,'Carga People'!AN$2,0))</f>
        <v>0</v>
      </c>
      <c r="AO238" s="140">
        <f>IF(ISERROR(VLOOKUP($C238,'LINHA 4'!$C$6:$BM$75,'Carga People'!AO$2,0)),0,VLOOKUP($C238,'LINHA 4'!$C$6:$BM$75,'Carga People'!AO$2,0))+IF(ISERROR(VLOOKUP($C238,'LINHA 5'!$C$6:$BM$145,'Carga People'!AO$2,0)),0,VLOOKUP($C238,'LINHA 5'!$C$6:$BM$145,'Carga People'!AO$2,0))</f>
        <v>0</v>
      </c>
      <c r="AP238" s="140">
        <f>IF(ISERROR(VLOOKUP($C238,'LINHA 4'!$C$6:$BM$75,'Carga People'!AP$2,0)),0,VLOOKUP($C238,'LINHA 4'!$C$6:$BM$75,'Carga People'!AP$2,0))+IF(ISERROR(VLOOKUP($C238,'LINHA 5'!$C$6:$BM$145,'Carga People'!AP$2,0)),0,VLOOKUP($C238,'LINHA 5'!$C$6:$BM$145,'Carga People'!AP$2,0))</f>
        <v>0</v>
      </c>
      <c r="AQ238" s="140">
        <f>IF(ISERROR(VLOOKUP($C238,'LINHA 4'!$C$6:$BM$75,'Carga People'!AQ$2,0)),0,VLOOKUP($C238,'LINHA 4'!$C$6:$BM$75,'Carga People'!AQ$2,0))+IF(ISERROR(VLOOKUP($C238,'LINHA 5'!$C$6:$BM$145,'Carga People'!AQ$2,0)),0,VLOOKUP($C238,'LINHA 5'!$C$6:$BM$145,'Carga People'!AQ$2,0))</f>
        <v>0</v>
      </c>
      <c r="AR238" s="140">
        <f>IF(ISERROR(VLOOKUP($C238,'LINHA 4'!$C$6:$BM$75,'Carga People'!AR$2,0)),0,VLOOKUP($C238,'LINHA 4'!$C$6:$BM$75,'Carga People'!AR$2,0))+IF(ISERROR(VLOOKUP($C238,'LINHA 5'!$C$6:$BM$145,'Carga People'!AR$2,0)),0,VLOOKUP($C238,'LINHA 5'!$C$6:$BM$145,'Carga People'!AR$2,0))</f>
        <v>0</v>
      </c>
      <c r="AS238" s="140">
        <f>IF(ISERROR(VLOOKUP($C238,'LINHA 4'!$C$6:$BM$75,'Carga People'!AS$2,0)),0,VLOOKUP($C238,'LINHA 4'!$C$6:$BM$75,'Carga People'!AS$2,0))+IF(ISERROR(VLOOKUP($C238,'LINHA 5'!$C$6:$BM$145,'Carga People'!AS$2,0)),0,VLOOKUP($C238,'LINHA 5'!$C$6:$BM$145,'Carga People'!AS$2,0))</f>
        <v>0</v>
      </c>
      <c r="AT238" s="140">
        <f t="array" ref="AT238">IF(ISERROR(VLOOKUP($C238,'LINHA 4'!$C$6:$BM$52,'Carga People'!AT$2,0)),0,VLOOKUP($C238,'LINHA 4'!$C$6:$BM$52,'Carga People'!AT$2,0))</f>
        <v>0</v>
      </c>
      <c r="AU238" s="367">
        <f t="shared" si="26"/>
        <v>0</v>
      </c>
      <c r="AV238" s="780" t="str">
        <f t="shared" si="25"/>
        <v/>
      </c>
      <c r="AW238" s="90">
        <f>IF(D238="","",VLOOKUP(D238,MI_ME!$D$5:$AQ$336,39,0))</f>
        <v>0</v>
      </c>
      <c r="AX238" s="660"/>
    </row>
    <row r="239" spans="1:50" ht="18" hidden="1" customHeight="1" x14ac:dyDescent="0.3">
      <c r="A239" s="1792"/>
      <c r="B239" s="342" t="s">
        <v>190</v>
      </c>
      <c r="C239" s="342" t="s">
        <v>665</v>
      </c>
      <c r="D239" s="771" t="s">
        <v>220</v>
      </c>
      <c r="E239" s="1460" t="s">
        <v>825</v>
      </c>
      <c r="F239" s="342" t="s">
        <v>15</v>
      </c>
      <c r="G239" s="136"/>
      <c r="H239" s="145"/>
      <c r="I239" s="154"/>
      <c r="J239" s="140">
        <f>IF(ISERROR(VLOOKUP($C239,'LINHA 4'!$C$6:$BM$75,'Carga People'!J$2,0)),0,VLOOKUP($C239,'LINHA 4'!$C$6:$BM$75,'Carga People'!J$2,0))+IF(ISERROR(VLOOKUP($C239,'LINHA 5'!$C$6:$BM$145,'Carga People'!J$2,0)),0,VLOOKUP($C239,'LINHA 5'!$C$6:$BM$145,'Carga People'!J$2,0))</f>
        <v>0</v>
      </c>
      <c r="K239" s="140">
        <f>IF(ISERROR(VLOOKUP($C239,'LINHA 4'!$C$6:$BM$75,'Carga People'!K$2,0)),0,VLOOKUP($C239,'LINHA 4'!$C$6:$BM$75,'Carga People'!K$2,0))+IF(ISERROR(VLOOKUP($C239,'LINHA 5'!$C$6:$BM$145,'Carga People'!K$2,0)),0,VLOOKUP($C239,'LINHA 5'!$C$6:$BM$145,'Carga People'!K$2,0))</f>
        <v>0</v>
      </c>
      <c r="L239" s="140">
        <f>IF(ISERROR(VLOOKUP($C239,'LINHA 4'!$C$6:$BM$75,'Carga People'!L$2,0)),0,VLOOKUP($C239,'LINHA 4'!$C$6:$BM$75,'Carga People'!L$2,0))+IF(ISERROR(VLOOKUP($C239,'LINHA 5'!$C$6:$BM$145,'Carga People'!L$2,0)),0,VLOOKUP($C239,'LINHA 5'!$C$6:$BM$145,'Carga People'!L$2,0))</f>
        <v>0</v>
      </c>
      <c r="M239" s="140">
        <f>IF(ISERROR(VLOOKUP($C239,'LINHA 4'!$C$6:$BM$75,'Carga People'!M$2,0)),0,VLOOKUP($C239,'LINHA 4'!$C$6:$BM$75,'Carga People'!M$2,0))+IF(ISERROR(VLOOKUP($C239,'LINHA 5'!$C$6:$BM$145,'Carga People'!M$2,0)),0,VLOOKUP($C239,'LINHA 5'!$C$6:$BM$145,'Carga People'!M$2,0))</f>
        <v>0</v>
      </c>
      <c r="N239" s="140">
        <f>IF(ISERROR(VLOOKUP($C239,'LINHA 4'!$C$6:$BM$75,'Carga People'!N$2,0)),0,VLOOKUP($C239,'LINHA 4'!$C$6:$BM$75,'Carga People'!N$2,0))+IF(ISERROR(VLOOKUP($C239,'LINHA 5'!$C$6:$BM$145,'Carga People'!N$2,0)),0,VLOOKUP($C239,'LINHA 5'!$C$6:$BM$145,'Carga People'!N$2,0))</f>
        <v>0</v>
      </c>
      <c r="O239" s="140">
        <f>IF(ISERROR(VLOOKUP($C239,'LINHA 4'!$C$6:$BM$75,'Carga People'!O$2,0)),0,VLOOKUP($C239,'LINHA 4'!$C$6:$BM$75,'Carga People'!O$2,0))+IF(ISERROR(VLOOKUP($C239,'LINHA 5'!$C$6:$BM$145,'Carga People'!O$2,0)),0,VLOOKUP($C239,'LINHA 5'!$C$6:$BM$145,'Carga People'!O$2,0))</f>
        <v>0</v>
      </c>
      <c r="P239" s="140">
        <f>IF(ISERROR(VLOOKUP($C239,'LINHA 4'!$C$6:$BM$75,'Carga People'!P$2,0)),0,VLOOKUP($C239,'LINHA 4'!$C$6:$BM$75,'Carga People'!P$2,0))+IF(ISERROR(VLOOKUP($C239,'LINHA 5'!$C$6:$BM$145,'Carga People'!P$2,0)),0,VLOOKUP($C239,'LINHA 5'!$C$6:$BM$145,'Carga People'!P$2,0))</f>
        <v>0</v>
      </c>
      <c r="Q239" s="140">
        <f>IF(ISERROR(VLOOKUP($C239,'LINHA 4'!$C$6:$BM$75,'Carga People'!Q$2,0)),0,VLOOKUP($C239,'LINHA 4'!$C$6:$BM$75,'Carga People'!Q$2,0))+IF(ISERROR(VLOOKUP($C239,'LINHA 5'!$C$6:$BM$145,'Carga People'!Q$2,0)),0,VLOOKUP($C239,'LINHA 5'!$C$6:$BM$145,'Carga People'!Q$2,0))</f>
        <v>0</v>
      </c>
      <c r="R239" s="140">
        <f>IF(ISERROR(VLOOKUP($C239,'LINHA 4'!$C$6:$BM$75,'Carga People'!R$2,0)),0,VLOOKUP($C239,'LINHA 4'!$C$6:$BM$75,'Carga People'!R$2,0))+IF(ISERROR(VLOOKUP($C239,'LINHA 5'!$C$6:$BM$145,'Carga People'!R$2,0)),0,VLOOKUP($C239,'LINHA 5'!$C$6:$BM$145,'Carga People'!R$2,0))</f>
        <v>0</v>
      </c>
      <c r="S239" s="140">
        <f>IF(ISERROR(VLOOKUP($C239,'LINHA 4'!$C$6:$BM$75,'Carga People'!S$2,0)),0,VLOOKUP($C239,'LINHA 4'!$C$6:$BM$75,'Carga People'!S$2,0))+IF(ISERROR(VLOOKUP($C239,'LINHA 5'!$C$6:$BM$145,'Carga People'!S$2,0)),0,VLOOKUP($C239,'LINHA 5'!$C$6:$BM$145,'Carga People'!S$2,0))</f>
        <v>0</v>
      </c>
      <c r="T239" s="140">
        <f>IF(ISERROR(VLOOKUP($C239,'LINHA 4'!$C$6:$BM$75,'Carga People'!T$2,0)),0,VLOOKUP($C239,'LINHA 4'!$C$6:$BM$75,'Carga People'!T$2,0))+IF(ISERROR(VLOOKUP($C239,'LINHA 5'!$C$6:$BM$145,'Carga People'!T$2,0)),0,VLOOKUP($C239,'LINHA 5'!$C$6:$BM$145,'Carga People'!T$2,0))</f>
        <v>0</v>
      </c>
      <c r="U239" s="140">
        <f>IF(ISERROR(VLOOKUP($C239,'LINHA 4'!$C$6:$BM$75,'Carga People'!U$2,0)),0,VLOOKUP($C239,'LINHA 4'!$C$6:$BM$75,'Carga People'!U$2,0))+IF(ISERROR(VLOOKUP($C239,'LINHA 5'!$C$6:$BM$145,'Carga People'!U$2,0)),0,VLOOKUP($C239,'LINHA 5'!$C$6:$BM$145,'Carga People'!U$2,0))</f>
        <v>0</v>
      </c>
      <c r="V239" s="140">
        <f>IF(ISERROR(VLOOKUP($C239,'LINHA 4'!$C$6:$BM$75,'Carga People'!V$2,0)),0,VLOOKUP($C239,'LINHA 4'!$C$6:$BM$75,'Carga People'!V$2,0))+IF(ISERROR(VLOOKUP($C239,'LINHA 5'!$C$6:$BM$145,'Carga People'!V$2,0)),0,VLOOKUP($C239,'LINHA 5'!$C$6:$BM$145,'Carga People'!V$2,0))</f>
        <v>0</v>
      </c>
      <c r="W239" s="140">
        <f>IF(ISERROR(VLOOKUP($C239,'LINHA 4'!$C$6:$BM$75,'Carga People'!W$2,0)),0,VLOOKUP($C239,'LINHA 4'!$C$6:$BM$75,'Carga People'!W$2,0))+IF(ISERROR(VLOOKUP($C239,'LINHA 5'!$C$6:$BM$145,'Carga People'!W$2,0)),0,VLOOKUP($C239,'LINHA 5'!$C$6:$BM$145,'Carga People'!W$2,0))</f>
        <v>0</v>
      </c>
      <c r="X239" s="140">
        <f>IF(ISERROR(VLOOKUP($C239,'LINHA 4'!$C$6:$BM$75,'Carga People'!X$2,0)),0,VLOOKUP($C239,'LINHA 4'!$C$6:$BM$75,'Carga People'!X$2,0))+IF(ISERROR(VLOOKUP($C239,'LINHA 5'!$C$6:$BM$145,'Carga People'!X$2,0)),0,VLOOKUP($C239,'LINHA 5'!$C$6:$BM$145,'Carga People'!X$2,0))</f>
        <v>0</v>
      </c>
      <c r="Y239" s="140">
        <f>IF(ISERROR(VLOOKUP($C239,'LINHA 4'!$C$6:$BM$75,'Carga People'!Y$2,0)),0,VLOOKUP($C239,'LINHA 4'!$C$6:$BM$75,'Carga People'!Y$2,0))+IF(ISERROR(VLOOKUP($C239,'LINHA 5'!$C$6:$BM$145,'Carga People'!Y$2,0)),0,VLOOKUP($C239,'LINHA 5'!$C$6:$BM$145,'Carga People'!Y$2,0))</f>
        <v>0</v>
      </c>
      <c r="Z239" s="140">
        <f>IF(ISERROR(VLOOKUP($C239,'LINHA 4'!$C$6:$BM$75,'Carga People'!Z$2,0)),0,VLOOKUP($C239,'LINHA 4'!$C$6:$BM$75,'Carga People'!Z$2,0))+IF(ISERROR(VLOOKUP($C239,'LINHA 5'!$C$6:$BM$145,'Carga People'!Z$2,0)),0,VLOOKUP($C239,'LINHA 5'!$C$6:$BM$145,'Carga People'!Z$2,0))</f>
        <v>0</v>
      </c>
      <c r="AA239" s="140">
        <f>IF(ISERROR(VLOOKUP($C239,'LINHA 4'!$C$6:$BM$75,'Carga People'!AA$2,0)),0,VLOOKUP($C239,'LINHA 4'!$C$6:$BM$75,'Carga People'!AA$2,0))+IF(ISERROR(VLOOKUP($C239,'LINHA 5'!$C$6:$BM$145,'Carga People'!AA$2,0)),0,VLOOKUP($C239,'LINHA 5'!$C$6:$BM$145,'Carga People'!AA$2,0))</f>
        <v>0</v>
      </c>
      <c r="AB239" s="140">
        <f>IF(ISERROR(VLOOKUP($C239,'LINHA 4'!$C$6:$BM$75,'Carga People'!AB$2,0)),0,VLOOKUP($C239,'LINHA 4'!$C$6:$BM$75,'Carga People'!AB$2,0))+IF(ISERROR(VLOOKUP($C239,'LINHA 5'!$C$6:$BM$145,'Carga People'!AB$2,0)),0,VLOOKUP($C239,'LINHA 5'!$C$6:$BM$145,'Carga People'!AB$2,0))</f>
        <v>0</v>
      </c>
      <c r="AC239" s="140">
        <f>IF(ISERROR(VLOOKUP($C239,'LINHA 4'!$C$6:$BM$75,'Carga People'!AC$2,0)),0,VLOOKUP($C239,'LINHA 4'!$C$6:$BM$75,'Carga People'!AC$2,0))+IF(ISERROR(VLOOKUP($C239,'LINHA 5'!$C$6:$BM$145,'Carga People'!AC$2,0)),0,VLOOKUP($C239,'LINHA 5'!$C$6:$BM$145,'Carga People'!AC$2,0))</f>
        <v>0</v>
      </c>
      <c r="AD239" s="140">
        <f>IF(ISERROR(VLOOKUP($C239,'LINHA 4'!$C$6:$BM$75,'Carga People'!AD$2,0)),0,VLOOKUP($C239,'LINHA 4'!$C$6:$BM$75,'Carga People'!AD$2,0))+IF(ISERROR(VLOOKUP($C239,'LINHA 5'!$C$6:$BM$145,'Carga People'!AD$2,0)),0,VLOOKUP($C239,'LINHA 5'!$C$6:$BM$145,'Carga People'!AD$2,0))</f>
        <v>0</v>
      </c>
      <c r="AE239" s="140">
        <f>IF(ISERROR(VLOOKUP($C239,'LINHA 4'!$C$6:$BM$75,'Carga People'!AE$2,0)),0,VLOOKUP($C239,'LINHA 4'!$C$6:$BM$75,'Carga People'!AE$2,0))+IF(ISERROR(VLOOKUP($C239,'LINHA 5'!$C$6:$BM$145,'Carga People'!AE$2,0)),0,VLOOKUP($C239,'LINHA 5'!$C$6:$BM$145,'Carga People'!AE$2,0))</f>
        <v>0</v>
      </c>
      <c r="AF239" s="140">
        <f>IF(ISERROR(VLOOKUP($C239,'LINHA 4'!$C$6:$BM$75,'Carga People'!AF$2,0)),0,VLOOKUP($C239,'LINHA 4'!$C$6:$BM$75,'Carga People'!AF$2,0))+IF(ISERROR(VLOOKUP($C239,'LINHA 5'!$C$6:$BM$145,'Carga People'!AF$2,0)),0,VLOOKUP($C239,'LINHA 5'!$C$6:$BM$145,'Carga People'!AF$2,0))</f>
        <v>0</v>
      </c>
      <c r="AG239" s="140">
        <f>IF(ISERROR(VLOOKUP($C239,'LINHA 4'!$C$6:$BM$75,'Carga People'!AG$2,0)),0,VLOOKUP($C239,'LINHA 4'!$C$6:$BM$75,'Carga People'!AG$2,0))+IF(ISERROR(VLOOKUP($C239,'LINHA 5'!$C$6:$BM$145,'Carga People'!AG$2,0)),0,VLOOKUP($C239,'LINHA 5'!$C$6:$BM$145,'Carga People'!AG$2,0))</f>
        <v>0</v>
      </c>
      <c r="AH239" s="140">
        <f>IF(ISERROR(VLOOKUP($C239,'LINHA 4'!$C$6:$BM$75,'Carga People'!AH$2,0)),0,VLOOKUP($C239,'LINHA 4'!$C$6:$BM$75,'Carga People'!AH$2,0))+IF(ISERROR(VLOOKUP($C239,'LINHA 5'!$C$6:$BM$145,'Carga People'!AH$2,0)),0,VLOOKUP($C239,'LINHA 5'!$C$6:$BM$145,'Carga People'!AH$2,0))</f>
        <v>0</v>
      </c>
      <c r="AI239" s="140">
        <f>IF(ISERROR(VLOOKUP($C239,'LINHA 4'!$C$6:$BM$75,'Carga People'!AI$2,0)),0,VLOOKUP($C239,'LINHA 4'!$C$6:$BM$75,'Carga People'!AI$2,0))+IF(ISERROR(VLOOKUP($C239,'LINHA 5'!$C$6:$BM$145,'Carga People'!AI$2,0)),0,VLOOKUP($C239,'LINHA 5'!$C$6:$BM$145,'Carga People'!AI$2,0))</f>
        <v>0</v>
      </c>
      <c r="AJ239" s="140">
        <f>IF(ISERROR(VLOOKUP($C239,'LINHA 4'!$C$6:$BM$75,'Carga People'!AJ$2,0)),0,VLOOKUP($C239,'LINHA 4'!$C$6:$BM$75,'Carga People'!AJ$2,0))+IF(ISERROR(VLOOKUP($C239,'LINHA 5'!$C$6:$BM$145,'Carga People'!AJ$2,0)),0,VLOOKUP($C239,'LINHA 5'!$C$6:$BM$145,'Carga People'!AJ$2,0))</f>
        <v>0</v>
      </c>
      <c r="AK239" s="140">
        <f>IF(ISERROR(VLOOKUP($C239,'LINHA 4'!$C$6:$BM$75,'Carga People'!AK$2,0)),0,VLOOKUP($C239,'LINHA 4'!$C$6:$BM$75,'Carga People'!AK$2,0))+IF(ISERROR(VLOOKUP($C239,'LINHA 5'!$C$6:$BM$145,'Carga People'!AK$2,0)),0,VLOOKUP($C239,'LINHA 5'!$C$6:$BM$145,'Carga People'!AK$2,0))</f>
        <v>0</v>
      </c>
      <c r="AL239" s="140">
        <f>IF(ISERROR(VLOOKUP($C239,'LINHA 4'!$C$6:$BM$75,'Carga People'!AL$2,0)),0,VLOOKUP($C239,'LINHA 4'!$C$6:$BM$75,'Carga People'!AL$2,0))+IF(ISERROR(VLOOKUP($C239,'LINHA 5'!$C$6:$BM$145,'Carga People'!AL$2,0)),0,VLOOKUP($C239,'LINHA 5'!$C$6:$BM$145,'Carga People'!AL$2,0))</f>
        <v>0</v>
      </c>
      <c r="AM239" s="140">
        <f>IF(ISERROR(VLOOKUP($C239,'LINHA 4'!$C$6:$BM$75,'Carga People'!AM$2,0)),0,VLOOKUP($C239,'LINHA 4'!$C$6:$BM$75,'Carga People'!AM$2,0))+IF(ISERROR(VLOOKUP($C239,'LINHA 5'!$C$6:$BM$145,'Carga People'!AM$2,0)),0,VLOOKUP($C239,'LINHA 5'!$C$6:$BM$145,'Carga People'!AM$2,0))</f>
        <v>0</v>
      </c>
      <c r="AN239" s="140">
        <f>IF(ISERROR(VLOOKUP($C239,'LINHA 4'!$C$6:$BM$75,'Carga People'!AN$2,0)),0,VLOOKUP($C239,'LINHA 4'!$C$6:$BM$75,'Carga People'!AN$2,0))+IF(ISERROR(VLOOKUP($C239,'LINHA 5'!$C$6:$BM$145,'Carga People'!AN$2,0)),0,VLOOKUP($C239,'LINHA 5'!$C$6:$BM$145,'Carga People'!AN$2,0))</f>
        <v>0</v>
      </c>
      <c r="AO239" s="140">
        <f>IF(ISERROR(VLOOKUP($C239,'LINHA 4'!$C$6:$BM$75,'Carga People'!AO$2,0)),0,VLOOKUP($C239,'LINHA 4'!$C$6:$BM$75,'Carga People'!AO$2,0))+IF(ISERROR(VLOOKUP($C239,'LINHA 5'!$C$6:$BM$145,'Carga People'!AO$2,0)),0,VLOOKUP($C239,'LINHA 5'!$C$6:$BM$145,'Carga People'!AO$2,0))</f>
        <v>0</v>
      </c>
      <c r="AP239" s="140">
        <f>IF(ISERROR(VLOOKUP($C239,'LINHA 4'!$C$6:$BM$75,'Carga People'!AP$2,0)),0,VLOOKUP($C239,'LINHA 4'!$C$6:$BM$75,'Carga People'!AP$2,0))+IF(ISERROR(VLOOKUP($C239,'LINHA 5'!$C$6:$BM$145,'Carga People'!AP$2,0)),0,VLOOKUP($C239,'LINHA 5'!$C$6:$BM$145,'Carga People'!AP$2,0))</f>
        <v>0</v>
      </c>
      <c r="AQ239" s="140">
        <f>IF(ISERROR(VLOOKUP($C239,'LINHA 4'!$C$6:$BM$75,'Carga People'!AQ$2,0)),0,VLOOKUP($C239,'LINHA 4'!$C$6:$BM$75,'Carga People'!AQ$2,0))+IF(ISERROR(VLOOKUP($C239,'LINHA 5'!$C$6:$BM$145,'Carga People'!AQ$2,0)),0,VLOOKUP($C239,'LINHA 5'!$C$6:$BM$145,'Carga People'!AQ$2,0))</f>
        <v>0</v>
      </c>
      <c r="AR239" s="140">
        <f>IF(ISERROR(VLOOKUP($C239,'LINHA 4'!$C$6:$BM$75,'Carga People'!AR$2,0)),0,VLOOKUP($C239,'LINHA 4'!$C$6:$BM$75,'Carga People'!AR$2,0))+IF(ISERROR(VLOOKUP($C239,'LINHA 5'!$C$6:$BM$145,'Carga People'!AR$2,0)),0,VLOOKUP($C239,'LINHA 5'!$C$6:$BM$145,'Carga People'!AR$2,0))</f>
        <v>0</v>
      </c>
      <c r="AS239" s="140">
        <f>IF(ISERROR(VLOOKUP($C239,'LINHA 4'!$C$6:$BM$75,'Carga People'!AS$2,0)),0,VLOOKUP($C239,'LINHA 4'!$C$6:$BM$75,'Carga People'!AS$2,0))+IF(ISERROR(VLOOKUP($C239,'LINHA 5'!$C$6:$BM$145,'Carga People'!AS$2,0)),0,VLOOKUP($C239,'LINHA 5'!$C$6:$BM$145,'Carga People'!AS$2,0))</f>
        <v>0</v>
      </c>
      <c r="AT239" s="140">
        <f t="array" ref="AT239">IF(ISERROR(VLOOKUP($C239,'LINHA 4'!$C$6:$BM$52,'Carga People'!AT$2,0)),0,VLOOKUP($C239,'LINHA 4'!$C$6:$BM$52,'Carga People'!AT$2,0))</f>
        <v>0</v>
      </c>
      <c r="AU239" s="367">
        <f t="shared" si="26"/>
        <v>0</v>
      </c>
      <c r="AV239" s="780" t="str">
        <f t="shared" si="25"/>
        <v/>
      </c>
      <c r="AW239" s="90">
        <f>IF(D239="","",VLOOKUP(D239,MI_ME!$D$5:$AQ$336,39,0))</f>
        <v>0</v>
      </c>
      <c r="AX239" s="660"/>
    </row>
    <row r="240" spans="1:50" ht="18" customHeight="1" x14ac:dyDescent="0.3">
      <c r="A240" s="1792"/>
      <c r="B240" s="153" t="s">
        <v>651</v>
      </c>
      <c r="C240" s="153" t="s">
        <v>690</v>
      </c>
      <c r="D240" s="153" t="s">
        <v>671</v>
      </c>
      <c r="E240" s="1457" t="s">
        <v>800</v>
      </c>
      <c r="F240" s="153" t="s">
        <v>15</v>
      </c>
      <c r="G240" s="136"/>
      <c r="H240" s="145"/>
      <c r="I240" s="154"/>
      <c r="J240" s="140">
        <f>IF(ISERROR(VLOOKUP($C240,'LINHA 4'!$C$6:$BM$75,'Carga People'!J$2,0)),0,VLOOKUP($C240,'LINHA 4'!$C$6:$BM$75,'Carga People'!J$2,0))+IF(ISERROR(VLOOKUP($C240,'LINHA 5'!$C$6:$BM$145,'Carga People'!J$2,0)),0,VLOOKUP($C240,'LINHA 5'!$C$6:$BM$145,'Carga People'!J$2,0))</f>
        <v>380</v>
      </c>
      <c r="K240" s="140">
        <f>IF(ISERROR(VLOOKUP($C240,'LINHA 4'!$C$6:$BM$75,'Carga People'!K$2,0)),0,VLOOKUP($C240,'LINHA 4'!$C$6:$BM$75,'Carga People'!K$2,0))+IF(ISERROR(VLOOKUP($C240,'LINHA 5'!$C$6:$BM$145,'Carga People'!K$2,0)),0,VLOOKUP($C240,'LINHA 5'!$C$6:$BM$145,'Carga People'!K$2,0))</f>
        <v>0</v>
      </c>
      <c r="L240" s="140">
        <f>IF(ISERROR(VLOOKUP($C240,'LINHA 4'!$C$6:$BM$75,'Carga People'!L$2,0)),0,VLOOKUP($C240,'LINHA 4'!$C$6:$BM$75,'Carga People'!L$2,0))+IF(ISERROR(VLOOKUP($C240,'LINHA 5'!$C$6:$BM$145,'Carga People'!L$2,0)),0,VLOOKUP($C240,'LINHA 5'!$C$6:$BM$145,'Carga People'!L$2,0))</f>
        <v>0</v>
      </c>
      <c r="M240" s="140">
        <f>IF(ISERROR(VLOOKUP($C240,'LINHA 4'!$C$6:$BM$75,'Carga People'!M$2,0)),0,VLOOKUP($C240,'LINHA 4'!$C$6:$BM$75,'Carga People'!M$2,0))+IF(ISERROR(VLOOKUP($C240,'LINHA 5'!$C$6:$BM$145,'Carga People'!M$2,0)),0,VLOOKUP($C240,'LINHA 5'!$C$6:$BM$145,'Carga People'!M$2,0))</f>
        <v>240</v>
      </c>
      <c r="N240" s="140">
        <f>IF(ISERROR(VLOOKUP($C240,'LINHA 4'!$C$6:$BM$75,'Carga People'!N$2,0)),0,VLOOKUP($C240,'LINHA 4'!$C$6:$BM$75,'Carga People'!N$2,0))+IF(ISERROR(VLOOKUP($C240,'LINHA 5'!$C$6:$BM$145,'Carga People'!N$2,0)),0,VLOOKUP($C240,'LINHA 5'!$C$6:$BM$145,'Carga People'!N$2,0))</f>
        <v>0</v>
      </c>
      <c r="O240" s="140">
        <f>IF(ISERROR(VLOOKUP($C240,'LINHA 4'!$C$6:$BM$75,'Carga People'!O$2,0)),0,VLOOKUP($C240,'LINHA 4'!$C$6:$BM$75,'Carga People'!O$2,0))+IF(ISERROR(VLOOKUP($C240,'LINHA 5'!$C$6:$BM$145,'Carga People'!O$2,0)),0,VLOOKUP($C240,'LINHA 5'!$C$6:$BM$145,'Carga People'!O$2,0))</f>
        <v>480</v>
      </c>
      <c r="P240" s="140">
        <f>IF(ISERROR(VLOOKUP($C240,'LINHA 4'!$C$6:$BM$75,'Carga People'!P$2,0)),0,VLOOKUP($C240,'LINHA 4'!$C$6:$BM$75,'Carga People'!P$2,0))+IF(ISERROR(VLOOKUP($C240,'LINHA 5'!$C$6:$BM$145,'Carga People'!P$2,0)),0,VLOOKUP($C240,'LINHA 5'!$C$6:$BM$145,'Carga People'!P$2,0))</f>
        <v>0</v>
      </c>
      <c r="Q240" s="140">
        <f>IF(ISERROR(VLOOKUP($C240,'LINHA 4'!$C$6:$BM$75,'Carga People'!Q$2,0)),0,VLOOKUP($C240,'LINHA 4'!$C$6:$BM$75,'Carga People'!Q$2,0))+IF(ISERROR(VLOOKUP($C240,'LINHA 5'!$C$6:$BM$145,'Carga People'!Q$2,0)),0,VLOOKUP($C240,'LINHA 5'!$C$6:$BM$145,'Carga People'!Q$2,0))</f>
        <v>0</v>
      </c>
      <c r="R240" s="140">
        <f>IF(ISERROR(VLOOKUP($C240,'LINHA 4'!$C$6:$BM$75,'Carga People'!R$2,0)),0,VLOOKUP($C240,'LINHA 4'!$C$6:$BM$75,'Carga People'!R$2,0))+IF(ISERROR(VLOOKUP($C240,'LINHA 5'!$C$6:$BM$145,'Carga People'!R$2,0)),0,VLOOKUP($C240,'LINHA 5'!$C$6:$BM$145,'Carga People'!R$2,0))</f>
        <v>480</v>
      </c>
      <c r="S240" s="140">
        <f>IF(ISERROR(VLOOKUP($C240,'LINHA 4'!$C$6:$BM$75,'Carga People'!S$2,0)),0,VLOOKUP($C240,'LINHA 4'!$C$6:$BM$75,'Carga People'!S$2,0))+IF(ISERROR(VLOOKUP($C240,'LINHA 5'!$C$6:$BM$145,'Carga People'!S$2,0)),0,VLOOKUP($C240,'LINHA 5'!$C$6:$BM$145,'Carga People'!S$2,0))</f>
        <v>0</v>
      </c>
      <c r="T240" s="140">
        <f>IF(ISERROR(VLOOKUP($C240,'LINHA 4'!$C$6:$BM$75,'Carga People'!T$2,0)),0,VLOOKUP($C240,'LINHA 4'!$C$6:$BM$75,'Carga People'!T$2,0))+IF(ISERROR(VLOOKUP($C240,'LINHA 5'!$C$6:$BM$145,'Carga People'!T$2,0)),0,VLOOKUP($C240,'LINHA 5'!$C$6:$BM$145,'Carga People'!T$2,0))</f>
        <v>0</v>
      </c>
      <c r="U240" s="140">
        <f>IF(ISERROR(VLOOKUP($C240,'LINHA 4'!$C$6:$BM$75,'Carga People'!U$2,0)),0,VLOOKUP($C240,'LINHA 4'!$C$6:$BM$75,'Carga People'!U$2,0))+IF(ISERROR(VLOOKUP($C240,'LINHA 5'!$C$6:$BM$145,'Carga People'!U$2,0)),0,VLOOKUP($C240,'LINHA 5'!$C$6:$BM$145,'Carga People'!U$2,0))</f>
        <v>0</v>
      </c>
      <c r="V240" s="140">
        <f>IF(ISERROR(VLOOKUP($C240,'LINHA 4'!$C$6:$BM$75,'Carga People'!V$2,0)),0,VLOOKUP($C240,'LINHA 4'!$C$6:$BM$75,'Carga People'!V$2,0))+IF(ISERROR(VLOOKUP($C240,'LINHA 5'!$C$6:$BM$145,'Carga People'!V$2,0)),0,VLOOKUP($C240,'LINHA 5'!$C$6:$BM$145,'Carga People'!V$2,0))</f>
        <v>0</v>
      </c>
      <c r="W240" s="140">
        <f>IF(ISERROR(VLOOKUP($C240,'LINHA 4'!$C$6:$BM$75,'Carga People'!W$2,0)),0,VLOOKUP($C240,'LINHA 4'!$C$6:$BM$75,'Carga People'!W$2,0))+IF(ISERROR(VLOOKUP($C240,'LINHA 5'!$C$6:$BM$145,'Carga People'!W$2,0)),0,VLOOKUP($C240,'LINHA 5'!$C$6:$BM$145,'Carga People'!W$2,0))</f>
        <v>720</v>
      </c>
      <c r="X240" s="140">
        <f>IF(ISERROR(VLOOKUP($C240,'LINHA 4'!$C$6:$BM$75,'Carga People'!X$2,0)),0,VLOOKUP($C240,'LINHA 4'!$C$6:$BM$75,'Carga People'!X$2,0))+IF(ISERROR(VLOOKUP($C240,'LINHA 5'!$C$6:$BM$145,'Carga People'!X$2,0)),0,VLOOKUP($C240,'LINHA 5'!$C$6:$BM$145,'Carga People'!X$2,0))</f>
        <v>0</v>
      </c>
      <c r="Y240" s="140">
        <f>IF(ISERROR(VLOOKUP($C240,'LINHA 4'!$C$6:$BM$75,'Carga People'!Y$2,0)),0,VLOOKUP($C240,'LINHA 4'!$C$6:$BM$75,'Carga People'!Y$2,0))+IF(ISERROR(VLOOKUP($C240,'LINHA 5'!$C$6:$BM$145,'Carga People'!Y$2,0)),0,VLOOKUP($C240,'LINHA 5'!$C$6:$BM$145,'Carga People'!Y$2,0))</f>
        <v>240</v>
      </c>
      <c r="Z240" s="140">
        <f>IF(ISERROR(VLOOKUP($C240,'LINHA 4'!$C$6:$BM$75,'Carga People'!Z$2,0)),0,VLOOKUP($C240,'LINHA 4'!$C$6:$BM$75,'Carga People'!Z$2,0))+IF(ISERROR(VLOOKUP($C240,'LINHA 5'!$C$6:$BM$145,'Carga People'!Z$2,0)),0,VLOOKUP($C240,'LINHA 5'!$C$6:$BM$145,'Carga People'!Z$2,0))</f>
        <v>0</v>
      </c>
      <c r="AA240" s="140">
        <f>IF(ISERROR(VLOOKUP($C240,'LINHA 4'!$C$6:$BM$75,'Carga People'!AA$2,0)),0,VLOOKUP($C240,'LINHA 4'!$C$6:$BM$75,'Carga People'!AA$2,0))+IF(ISERROR(VLOOKUP($C240,'LINHA 5'!$C$6:$BM$145,'Carga People'!AA$2,0)),0,VLOOKUP($C240,'LINHA 5'!$C$6:$BM$145,'Carga People'!AA$2,0))</f>
        <v>480</v>
      </c>
      <c r="AB240" s="140">
        <f>IF(ISERROR(VLOOKUP($C240,'LINHA 4'!$C$6:$BM$75,'Carga People'!AB$2,0)),0,VLOOKUP($C240,'LINHA 4'!$C$6:$BM$75,'Carga People'!AB$2,0))+IF(ISERROR(VLOOKUP($C240,'LINHA 5'!$C$6:$BM$145,'Carga People'!AB$2,0)),0,VLOOKUP($C240,'LINHA 5'!$C$6:$BM$145,'Carga People'!AB$2,0))</f>
        <v>0</v>
      </c>
      <c r="AC240" s="140">
        <f>IF(ISERROR(VLOOKUP($C240,'LINHA 4'!$C$6:$BM$75,'Carga People'!AC$2,0)),0,VLOOKUP($C240,'LINHA 4'!$C$6:$BM$75,'Carga People'!AC$2,0))+IF(ISERROR(VLOOKUP($C240,'LINHA 5'!$C$6:$BM$145,'Carga People'!AC$2,0)),0,VLOOKUP($C240,'LINHA 5'!$C$6:$BM$145,'Carga People'!AC$2,0))</f>
        <v>0</v>
      </c>
      <c r="AD240" s="140">
        <f>IF(ISERROR(VLOOKUP($C240,'LINHA 4'!$C$6:$BM$75,'Carga People'!AD$2,0)),0,VLOOKUP($C240,'LINHA 4'!$C$6:$BM$75,'Carga People'!AD$2,0))+IF(ISERROR(VLOOKUP($C240,'LINHA 5'!$C$6:$BM$145,'Carga People'!AD$2,0)),0,VLOOKUP($C240,'LINHA 5'!$C$6:$BM$145,'Carga People'!AD$2,0))</f>
        <v>0</v>
      </c>
      <c r="AE240" s="140">
        <f>IF(ISERROR(VLOOKUP($C240,'LINHA 4'!$C$6:$BM$75,'Carga People'!AE$2,0)),0,VLOOKUP($C240,'LINHA 4'!$C$6:$BM$75,'Carga People'!AE$2,0))+IF(ISERROR(VLOOKUP($C240,'LINHA 5'!$C$6:$BM$145,'Carga People'!AE$2,0)),0,VLOOKUP($C240,'LINHA 5'!$C$6:$BM$145,'Carga People'!AE$2,0))</f>
        <v>340</v>
      </c>
      <c r="AF240" s="140">
        <f>IF(ISERROR(VLOOKUP($C240,'LINHA 4'!$C$6:$BM$75,'Carga People'!AF$2,0)),0,VLOOKUP($C240,'LINHA 4'!$C$6:$BM$75,'Carga People'!AF$2,0))+IF(ISERROR(VLOOKUP($C240,'LINHA 5'!$C$6:$BM$145,'Carga People'!AF$2,0)),0,VLOOKUP($C240,'LINHA 5'!$C$6:$BM$145,'Carga People'!AF$2,0))</f>
        <v>0</v>
      </c>
      <c r="AG240" s="140">
        <f>IF(ISERROR(VLOOKUP($C240,'LINHA 4'!$C$6:$BM$75,'Carga People'!AG$2,0)),0,VLOOKUP($C240,'LINHA 4'!$C$6:$BM$75,'Carga People'!AG$2,0))+IF(ISERROR(VLOOKUP($C240,'LINHA 5'!$C$6:$BM$145,'Carga People'!AG$2,0)),0,VLOOKUP($C240,'LINHA 5'!$C$6:$BM$145,'Carga People'!AG$2,0))</f>
        <v>0</v>
      </c>
      <c r="AH240" s="140">
        <f>IF(ISERROR(VLOOKUP($C240,'LINHA 4'!$C$6:$BM$75,'Carga People'!AH$2,0)),0,VLOOKUP($C240,'LINHA 4'!$C$6:$BM$75,'Carga People'!AH$2,0))+IF(ISERROR(VLOOKUP($C240,'LINHA 5'!$C$6:$BM$145,'Carga People'!AH$2,0)),0,VLOOKUP($C240,'LINHA 5'!$C$6:$BM$145,'Carga People'!AH$2,0))</f>
        <v>0</v>
      </c>
      <c r="AI240" s="140">
        <f>IF(ISERROR(VLOOKUP($C240,'LINHA 4'!$C$6:$BM$75,'Carga People'!AI$2,0)),0,VLOOKUP($C240,'LINHA 4'!$C$6:$BM$75,'Carga People'!AI$2,0))+IF(ISERROR(VLOOKUP($C240,'LINHA 5'!$C$6:$BM$145,'Carga People'!AI$2,0)),0,VLOOKUP($C240,'LINHA 5'!$C$6:$BM$145,'Carga People'!AI$2,0))</f>
        <v>0</v>
      </c>
      <c r="AJ240" s="140">
        <f>IF(ISERROR(VLOOKUP($C240,'LINHA 4'!$C$6:$BM$75,'Carga People'!AJ$2,0)),0,VLOOKUP($C240,'LINHA 4'!$C$6:$BM$75,'Carga People'!AJ$2,0))+IF(ISERROR(VLOOKUP($C240,'LINHA 5'!$C$6:$BM$145,'Carga People'!AJ$2,0)),0,VLOOKUP($C240,'LINHA 5'!$C$6:$BM$145,'Carga People'!AJ$2,0))</f>
        <v>0</v>
      </c>
      <c r="AK240" s="140">
        <f>IF(ISERROR(VLOOKUP($C240,'LINHA 4'!$C$6:$BM$75,'Carga People'!AK$2,0)),0,VLOOKUP($C240,'LINHA 4'!$C$6:$BM$75,'Carga People'!AK$2,0))+IF(ISERROR(VLOOKUP($C240,'LINHA 5'!$C$6:$BM$145,'Carga People'!AK$2,0)),0,VLOOKUP($C240,'LINHA 5'!$C$6:$BM$145,'Carga People'!AK$2,0))</f>
        <v>0</v>
      </c>
      <c r="AL240" s="140">
        <f>IF(ISERROR(VLOOKUP($C240,'LINHA 4'!$C$6:$BM$75,'Carga People'!AL$2,0)),0,VLOOKUP($C240,'LINHA 4'!$C$6:$BM$75,'Carga People'!AL$2,0))+IF(ISERROR(VLOOKUP($C240,'LINHA 5'!$C$6:$BM$145,'Carga People'!AL$2,0)),0,VLOOKUP($C240,'LINHA 5'!$C$6:$BM$145,'Carga People'!AL$2,0))</f>
        <v>0</v>
      </c>
      <c r="AM240" s="140">
        <f>IF(ISERROR(VLOOKUP($C240,'LINHA 4'!$C$6:$BM$75,'Carga People'!AM$2,0)),0,VLOOKUP($C240,'LINHA 4'!$C$6:$BM$75,'Carga People'!AM$2,0))+IF(ISERROR(VLOOKUP($C240,'LINHA 5'!$C$6:$BM$145,'Carga People'!AM$2,0)),0,VLOOKUP($C240,'LINHA 5'!$C$6:$BM$145,'Carga People'!AM$2,0))</f>
        <v>0</v>
      </c>
      <c r="AN240" s="140">
        <f>IF(ISERROR(VLOOKUP($C240,'LINHA 4'!$C$6:$BM$75,'Carga People'!AN$2,0)),0,VLOOKUP($C240,'LINHA 4'!$C$6:$BM$75,'Carga People'!AN$2,0))+IF(ISERROR(VLOOKUP($C240,'LINHA 5'!$C$6:$BM$145,'Carga People'!AN$2,0)),0,VLOOKUP($C240,'LINHA 5'!$C$6:$BM$145,'Carga People'!AN$2,0))</f>
        <v>0</v>
      </c>
      <c r="AO240" s="140">
        <f>IF(ISERROR(VLOOKUP($C240,'LINHA 4'!$C$6:$BM$75,'Carga People'!AO$2,0)),0,VLOOKUP($C240,'LINHA 4'!$C$6:$BM$75,'Carga People'!AO$2,0))+IF(ISERROR(VLOOKUP($C240,'LINHA 5'!$C$6:$BM$145,'Carga People'!AO$2,0)),0,VLOOKUP($C240,'LINHA 5'!$C$6:$BM$145,'Carga People'!AO$2,0))</f>
        <v>0</v>
      </c>
      <c r="AP240" s="140">
        <f>IF(ISERROR(VLOOKUP($C240,'LINHA 4'!$C$6:$BM$75,'Carga People'!AP$2,0)),0,VLOOKUP($C240,'LINHA 4'!$C$6:$BM$75,'Carga People'!AP$2,0))+IF(ISERROR(VLOOKUP($C240,'LINHA 5'!$C$6:$BM$145,'Carga People'!AP$2,0)),0,VLOOKUP($C240,'LINHA 5'!$C$6:$BM$145,'Carga People'!AP$2,0))</f>
        <v>0</v>
      </c>
      <c r="AQ240" s="140">
        <f>IF(ISERROR(VLOOKUP($C240,'LINHA 4'!$C$6:$BM$75,'Carga People'!AQ$2,0)),0,VLOOKUP($C240,'LINHA 4'!$C$6:$BM$75,'Carga People'!AQ$2,0))+IF(ISERROR(VLOOKUP($C240,'LINHA 5'!$C$6:$BM$145,'Carga People'!AQ$2,0)),0,VLOOKUP($C240,'LINHA 5'!$C$6:$BM$145,'Carga People'!AQ$2,0))</f>
        <v>0</v>
      </c>
      <c r="AR240" s="140">
        <f>IF(ISERROR(VLOOKUP($C240,'LINHA 4'!$C$6:$BM$75,'Carga People'!AR$2,0)),0,VLOOKUP($C240,'LINHA 4'!$C$6:$BM$75,'Carga People'!AR$2,0))+IF(ISERROR(VLOOKUP($C240,'LINHA 5'!$C$6:$BM$145,'Carga People'!AR$2,0)),0,VLOOKUP($C240,'LINHA 5'!$C$6:$BM$145,'Carga People'!AR$2,0))</f>
        <v>0</v>
      </c>
      <c r="AS240" s="140">
        <f>IF(ISERROR(VLOOKUP($C240,'LINHA 4'!$C$6:$BM$75,'Carga People'!AS$2,0)),0,VLOOKUP($C240,'LINHA 4'!$C$6:$BM$75,'Carga People'!AS$2,0))+IF(ISERROR(VLOOKUP($C240,'LINHA 5'!$C$6:$BM$145,'Carga People'!AS$2,0)),0,VLOOKUP($C240,'LINHA 5'!$C$6:$BM$145,'Carga People'!AS$2,0))</f>
        <v>0</v>
      </c>
      <c r="AT240" s="140">
        <f t="array" ref="AT240">IF(ISERROR(VLOOKUP($C240,'LINHA 4'!$C$6:$BM$52,'Carga People'!AT$2,0)),0,VLOOKUP($C240,'LINHA 4'!$C$6:$BM$52,'Carga People'!AT$2,0))</f>
        <v>0</v>
      </c>
      <c r="AU240" s="367">
        <f t="shared" si="26"/>
        <v>3360</v>
      </c>
      <c r="AV240" s="780" t="str">
        <f t="shared" si="25"/>
        <v/>
      </c>
      <c r="AW240" s="90">
        <f>IF(D240="","",VLOOKUP(D240,MI_ME!$D$5:$AQ$336,39,0))</f>
        <v>0</v>
      </c>
      <c r="AX240" s="660"/>
    </row>
    <row r="241" spans="1:50" ht="18" customHeight="1" x14ac:dyDescent="0.3">
      <c r="A241" s="1792"/>
      <c r="B241" s="770" t="s">
        <v>652</v>
      </c>
      <c r="C241" s="770" t="s">
        <v>691</v>
      </c>
      <c r="D241" s="771" t="s">
        <v>672</v>
      </c>
      <c r="E241" s="1459" t="s">
        <v>797</v>
      </c>
      <c r="F241" s="770" t="s">
        <v>15</v>
      </c>
      <c r="G241" s="136"/>
      <c r="H241" s="145"/>
      <c r="I241" s="154"/>
      <c r="J241" s="140">
        <f>IF(ISERROR(VLOOKUP($C241,'LINHA 4'!$C$6:$BM$75,'Carga People'!J$2,0)),0,VLOOKUP($C241,'LINHA 4'!$C$6:$BM$75,'Carga People'!J$2,0))+IF(ISERROR(VLOOKUP($C241,'LINHA 5'!$C$6:$BM$145,'Carga People'!J$2,0)),0,VLOOKUP($C241,'LINHA 5'!$C$6:$BM$145,'Carga People'!J$2,0))</f>
        <v>0</v>
      </c>
      <c r="K241" s="140">
        <f>IF(ISERROR(VLOOKUP($C241,'LINHA 4'!$C$6:$BM$75,'Carga People'!K$2,0)),0,VLOOKUP($C241,'LINHA 4'!$C$6:$BM$75,'Carga People'!K$2,0))+IF(ISERROR(VLOOKUP($C241,'LINHA 5'!$C$6:$BM$145,'Carga People'!K$2,0)),0,VLOOKUP($C241,'LINHA 5'!$C$6:$BM$145,'Carga People'!K$2,0))</f>
        <v>0</v>
      </c>
      <c r="L241" s="140">
        <f>IF(ISERROR(VLOOKUP($C241,'LINHA 4'!$C$6:$BM$75,'Carga People'!L$2,0)),0,VLOOKUP($C241,'LINHA 4'!$C$6:$BM$75,'Carga People'!L$2,0))+IF(ISERROR(VLOOKUP($C241,'LINHA 5'!$C$6:$BM$145,'Carga People'!L$2,0)),0,VLOOKUP($C241,'LINHA 5'!$C$6:$BM$145,'Carga People'!L$2,0))</f>
        <v>0</v>
      </c>
      <c r="M241" s="140">
        <f>IF(ISERROR(VLOOKUP($C241,'LINHA 4'!$C$6:$BM$75,'Carga People'!M$2,0)),0,VLOOKUP($C241,'LINHA 4'!$C$6:$BM$75,'Carga People'!M$2,0))+IF(ISERROR(VLOOKUP($C241,'LINHA 5'!$C$6:$BM$145,'Carga People'!M$2,0)),0,VLOOKUP($C241,'LINHA 5'!$C$6:$BM$145,'Carga People'!M$2,0))</f>
        <v>499</v>
      </c>
      <c r="N241" s="140">
        <f>IF(ISERROR(VLOOKUP($C241,'LINHA 4'!$C$6:$BM$75,'Carga People'!N$2,0)),0,VLOOKUP($C241,'LINHA 4'!$C$6:$BM$75,'Carga People'!N$2,0))+IF(ISERROR(VLOOKUP($C241,'LINHA 5'!$C$6:$BM$145,'Carga People'!N$2,0)),0,VLOOKUP($C241,'LINHA 5'!$C$6:$BM$145,'Carga People'!N$2,0))</f>
        <v>174</v>
      </c>
      <c r="O241" s="140">
        <f>IF(ISERROR(VLOOKUP($C241,'LINHA 4'!$C$6:$BM$75,'Carga People'!O$2,0)),0,VLOOKUP($C241,'LINHA 4'!$C$6:$BM$75,'Carga People'!O$2,0))+IF(ISERROR(VLOOKUP($C241,'LINHA 5'!$C$6:$BM$145,'Carga People'!O$2,0)),0,VLOOKUP($C241,'LINHA 5'!$C$6:$BM$145,'Carga People'!O$2,0))</f>
        <v>584</v>
      </c>
      <c r="P241" s="140">
        <f>IF(ISERROR(VLOOKUP($C241,'LINHA 4'!$C$6:$BM$75,'Carga People'!P$2,0)),0,VLOOKUP($C241,'LINHA 4'!$C$6:$BM$75,'Carga People'!P$2,0))+IF(ISERROR(VLOOKUP($C241,'LINHA 5'!$C$6:$BM$145,'Carga People'!P$2,0)),0,VLOOKUP($C241,'LINHA 5'!$C$6:$BM$145,'Carga People'!P$2,0))</f>
        <v>0</v>
      </c>
      <c r="Q241" s="140">
        <f>IF(ISERROR(VLOOKUP($C241,'LINHA 4'!$C$6:$BM$75,'Carga People'!Q$2,0)),0,VLOOKUP($C241,'LINHA 4'!$C$6:$BM$75,'Carga People'!Q$2,0))+IF(ISERROR(VLOOKUP($C241,'LINHA 5'!$C$6:$BM$145,'Carga People'!Q$2,0)),0,VLOOKUP($C241,'LINHA 5'!$C$6:$BM$145,'Carga People'!Q$2,0))</f>
        <v>267</v>
      </c>
      <c r="R241" s="140">
        <f>IF(ISERROR(VLOOKUP($C241,'LINHA 4'!$C$6:$BM$75,'Carga People'!R$2,0)),0,VLOOKUP($C241,'LINHA 4'!$C$6:$BM$75,'Carga People'!R$2,0))+IF(ISERROR(VLOOKUP($C241,'LINHA 5'!$C$6:$BM$145,'Carga People'!R$2,0)),0,VLOOKUP($C241,'LINHA 5'!$C$6:$BM$145,'Carga People'!R$2,0))</f>
        <v>180</v>
      </c>
      <c r="S241" s="140">
        <f>IF(ISERROR(VLOOKUP($C241,'LINHA 4'!$C$6:$BM$75,'Carga People'!S$2,0)),0,VLOOKUP($C241,'LINHA 4'!$C$6:$BM$75,'Carga People'!S$2,0))+IF(ISERROR(VLOOKUP($C241,'LINHA 5'!$C$6:$BM$145,'Carga People'!S$2,0)),0,VLOOKUP($C241,'LINHA 5'!$C$6:$BM$145,'Carga People'!S$2,0))</f>
        <v>0</v>
      </c>
      <c r="T241" s="140">
        <f>IF(ISERROR(VLOOKUP($C241,'LINHA 4'!$C$6:$BM$75,'Carga People'!T$2,0)),0,VLOOKUP($C241,'LINHA 4'!$C$6:$BM$75,'Carga People'!T$2,0))+IF(ISERROR(VLOOKUP($C241,'LINHA 5'!$C$6:$BM$145,'Carga People'!T$2,0)),0,VLOOKUP($C241,'LINHA 5'!$C$6:$BM$145,'Carga People'!T$2,0))</f>
        <v>259</v>
      </c>
      <c r="U241" s="140">
        <f>IF(ISERROR(VLOOKUP($C241,'LINHA 4'!$C$6:$BM$75,'Carga People'!U$2,0)),0,VLOOKUP($C241,'LINHA 4'!$C$6:$BM$75,'Carga People'!U$2,0))+IF(ISERROR(VLOOKUP($C241,'LINHA 5'!$C$6:$BM$145,'Carga People'!U$2,0)),0,VLOOKUP($C241,'LINHA 5'!$C$6:$BM$145,'Carga People'!U$2,0))</f>
        <v>414</v>
      </c>
      <c r="V241" s="140">
        <f>IF(ISERROR(VLOOKUP($C241,'LINHA 4'!$C$6:$BM$75,'Carga People'!V$2,0)),0,VLOOKUP($C241,'LINHA 4'!$C$6:$BM$75,'Carga People'!V$2,0))+IF(ISERROR(VLOOKUP($C241,'LINHA 5'!$C$6:$BM$145,'Carga People'!V$2,0)),0,VLOOKUP($C241,'LINHA 5'!$C$6:$BM$145,'Carga People'!V$2,0))</f>
        <v>183</v>
      </c>
      <c r="W241" s="140">
        <f>IF(ISERROR(VLOOKUP($C241,'LINHA 4'!$C$6:$BM$75,'Carga People'!W$2,0)),0,VLOOKUP($C241,'LINHA 4'!$C$6:$BM$75,'Carga People'!W$2,0))+IF(ISERROR(VLOOKUP($C241,'LINHA 5'!$C$6:$BM$145,'Carga People'!W$2,0)),0,VLOOKUP($C241,'LINHA 5'!$C$6:$BM$145,'Carga People'!W$2,0))</f>
        <v>0</v>
      </c>
      <c r="X241" s="140">
        <f>IF(ISERROR(VLOOKUP($C241,'LINHA 4'!$C$6:$BM$75,'Carga People'!X$2,0)),0,VLOOKUP($C241,'LINHA 4'!$C$6:$BM$75,'Carga People'!X$2,0))+IF(ISERROR(VLOOKUP($C241,'LINHA 5'!$C$6:$BM$145,'Carga People'!X$2,0)),0,VLOOKUP($C241,'LINHA 5'!$C$6:$BM$145,'Carga People'!X$2,0))</f>
        <v>0</v>
      </c>
      <c r="Y241" s="140">
        <f>IF(ISERROR(VLOOKUP($C241,'LINHA 4'!$C$6:$BM$75,'Carga People'!Y$2,0)),0,VLOOKUP($C241,'LINHA 4'!$C$6:$BM$75,'Carga People'!Y$2,0))+IF(ISERROR(VLOOKUP($C241,'LINHA 5'!$C$6:$BM$145,'Carga People'!Y$2,0)),0,VLOOKUP($C241,'LINHA 5'!$C$6:$BM$145,'Carga People'!Y$2,0))</f>
        <v>385</v>
      </c>
      <c r="Z241" s="140">
        <f>IF(ISERROR(VLOOKUP($C241,'LINHA 4'!$C$6:$BM$75,'Carga People'!Z$2,0)),0,VLOOKUP($C241,'LINHA 4'!$C$6:$BM$75,'Carga People'!Z$2,0))+IF(ISERROR(VLOOKUP($C241,'LINHA 5'!$C$6:$BM$145,'Carga People'!Z$2,0)),0,VLOOKUP($C241,'LINHA 5'!$C$6:$BM$145,'Carga People'!Z$2,0))</f>
        <v>0</v>
      </c>
      <c r="AA241" s="140">
        <f>IF(ISERROR(VLOOKUP($C241,'LINHA 4'!$C$6:$BM$75,'Carga People'!AA$2,0)),0,VLOOKUP($C241,'LINHA 4'!$C$6:$BM$75,'Carga People'!AA$2,0))+IF(ISERROR(VLOOKUP($C241,'LINHA 5'!$C$6:$BM$145,'Carga People'!AA$2,0)),0,VLOOKUP($C241,'LINHA 5'!$C$6:$BM$145,'Carga People'!AA$2,0))</f>
        <v>19</v>
      </c>
      <c r="AB241" s="140">
        <f>IF(ISERROR(VLOOKUP($C241,'LINHA 4'!$C$6:$BM$75,'Carga People'!AB$2,0)),0,VLOOKUP($C241,'LINHA 4'!$C$6:$BM$75,'Carga People'!AB$2,0))+IF(ISERROR(VLOOKUP($C241,'LINHA 5'!$C$6:$BM$145,'Carga People'!AB$2,0)),0,VLOOKUP($C241,'LINHA 5'!$C$6:$BM$145,'Carga People'!AB$2,0))</f>
        <v>174</v>
      </c>
      <c r="AC241" s="140">
        <f>IF(ISERROR(VLOOKUP($C241,'LINHA 4'!$C$6:$BM$75,'Carga People'!AC$2,0)),0,VLOOKUP($C241,'LINHA 4'!$C$6:$BM$75,'Carga People'!AC$2,0))+IF(ISERROR(VLOOKUP($C241,'LINHA 5'!$C$6:$BM$145,'Carga People'!AC$2,0)),0,VLOOKUP($C241,'LINHA 5'!$C$6:$BM$145,'Carga People'!AC$2,0))</f>
        <v>225</v>
      </c>
      <c r="AD241" s="140">
        <f>IF(ISERROR(VLOOKUP($C241,'LINHA 4'!$C$6:$BM$75,'Carga People'!AD$2,0)),0,VLOOKUP($C241,'LINHA 4'!$C$6:$BM$75,'Carga People'!AD$2,0))+IF(ISERROR(VLOOKUP($C241,'LINHA 5'!$C$6:$BM$145,'Carga People'!AD$2,0)),0,VLOOKUP($C241,'LINHA 5'!$C$6:$BM$145,'Carga People'!AD$2,0))</f>
        <v>70</v>
      </c>
      <c r="AE241" s="140">
        <f>IF(ISERROR(VLOOKUP($C241,'LINHA 4'!$C$6:$BM$75,'Carga People'!AE$2,0)),0,VLOOKUP($C241,'LINHA 4'!$C$6:$BM$75,'Carga People'!AE$2,0))+IF(ISERROR(VLOOKUP($C241,'LINHA 5'!$C$6:$BM$145,'Carga People'!AE$2,0)),0,VLOOKUP($C241,'LINHA 5'!$C$6:$BM$145,'Carga People'!AE$2,0))</f>
        <v>167</v>
      </c>
      <c r="AF241" s="140">
        <f>IF(ISERROR(VLOOKUP($C241,'LINHA 4'!$C$6:$BM$75,'Carga People'!AF$2,0)),0,VLOOKUP($C241,'LINHA 4'!$C$6:$BM$75,'Carga People'!AF$2,0))+IF(ISERROR(VLOOKUP($C241,'LINHA 5'!$C$6:$BM$145,'Carga People'!AF$2,0)),0,VLOOKUP($C241,'LINHA 5'!$C$6:$BM$145,'Carga People'!AF$2,0))</f>
        <v>0</v>
      </c>
      <c r="AG241" s="140">
        <f>IF(ISERROR(VLOOKUP($C241,'LINHA 4'!$C$6:$BM$75,'Carga People'!AG$2,0)),0,VLOOKUP($C241,'LINHA 4'!$C$6:$BM$75,'Carga People'!AG$2,0))+IF(ISERROR(VLOOKUP($C241,'LINHA 5'!$C$6:$BM$145,'Carga People'!AG$2,0)),0,VLOOKUP($C241,'LINHA 5'!$C$6:$BM$145,'Carga People'!AG$2,0))</f>
        <v>0</v>
      </c>
      <c r="AH241" s="140">
        <f>IF(ISERROR(VLOOKUP($C241,'LINHA 4'!$C$6:$BM$75,'Carga People'!AH$2,0)),0,VLOOKUP($C241,'LINHA 4'!$C$6:$BM$75,'Carga People'!AH$2,0))+IF(ISERROR(VLOOKUP($C241,'LINHA 5'!$C$6:$BM$145,'Carga People'!AH$2,0)),0,VLOOKUP($C241,'LINHA 5'!$C$6:$BM$145,'Carga People'!AH$2,0))</f>
        <v>0</v>
      </c>
      <c r="AI241" s="140">
        <f>IF(ISERROR(VLOOKUP($C241,'LINHA 4'!$C$6:$BM$75,'Carga People'!AI$2,0)),0,VLOOKUP($C241,'LINHA 4'!$C$6:$BM$75,'Carga People'!AI$2,0))+IF(ISERROR(VLOOKUP($C241,'LINHA 5'!$C$6:$BM$145,'Carga People'!AI$2,0)),0,VLOOKUP($C241,'LINHA 5'!$C$6:$BM$145,'Carga People'!AI$2,0))</f>
        <v>0</v>
      </c>
      <c r="AJ241" s="140">
        <f>IF(ISERROR(VLOOKUP($C241,'LINHA 4'!$C$6:$BM$75,'Carga People'!AJ$2,0)),0,VLOOKUP($C241,'LINHA 4'!$C$6:$BM$75,'Carga People'!AJ$2,0))+IF(ISERROR(VLOOKUP($C241,'LINHA 5'!$C$6:$BM$145,'Carga People'!AJ$2,0)),0,VLOOKUP($C241,'LINHA 5'!$C$6:$BM$145,'Carga People'!AJ$2,0))</f>
        <v>0</v>
      </c>
      <c r="AK241" s="140">
        <f>IF(ISERROR(VLOOKUP($C241,'LINHA 4'!$C$6:$BM$75,'Carga People'!AK$2,0)),0,VLOOKUP($C241,'LINHA 4'!$C$6:$BM$75,'Carga People'!AK$2,0))+IF(ISERROR(VLOOKUP($C241,'LINHA 5'!$C$6:$BM$145,'Carga People'!AK$2,0)),0,VLOOKUP($C241,'LINHA 5'!$C$6:$BM$145,'Carga People'!AK$2,0))</f>
        <v>0</v>
      </c>
      <c r="AL241" s="140">
        <f>IF(ISERROR(VLOOKUP($C241,'LINHA 4'!$C$6:$BM$75,'Carga People'!AL$2,0)),0,VLOOKUP($C241,'LINHA 4'!$C$6:$BM$75,'Carga People'!AL$2,0))+IF(ISERROR(VLOOKUP($C241,'LINHA 5'!$C$6:$BM$145,'Carga People'!AL$2,0)),0,VLOOKUP($C241,'LINHA 5'!$C$6:$BM$145,'Carga People'!AL$2,0))</f>
        <v>0</v>
      </c>
      <c r="AM241" s="140">
        <f>IF(ISERROR(VLOOKUP($C241,'LINHA 4'!$C$6:$BM$75,'Carga People'!AM$2,0)),0,VLOOKUP($C241,'LINHA 4'!$C$6:$BM$75,'Carga People'!AM$2,0))+IF(ISERROR(VLOOKUP($C241,'LINHA 5'!$C$6:$BM$145,'Carga People'!AM$2,0)),0,VLOOKUP($C241,'LINHA 5'!$C$6:$BM$145,'Carga People'!AM$2,0))</f>
        <v>0</v>
      </c>
      <c r="AN241" s="140">
        <f>IF(ISERROR(VLOOKUP($C241,'LINHA 4'!$C$6:$BM$75,'Carga People'!AN$2,0)),0,VLOOKUP($C241,'LINHA 4'!$C$6:$BM$75,'Carga People'!AN$2,0))+IF(ISERROR(VLOOKUP($C241,'LINHA 5'!$C$6:$BM$145,'Carga People'!AN$2,0)),0,VLOOKUP($C241,'LINHA 5'!$C$6:$BM$145,'Carga People'!AN$2,0))</f>
        <v>0</v>
      </c>
      <c r="AO241" s="140">
        <f>IF(ISERROR(VLOOKUP($C241,'LINHA 4'!$C$6:$BM$75,'Carga People'!AO$2,0)),0,VLOOKUP($C241,'LINHA 4'!$C$6:$BM$75,'Carga People'!AO$2,0))+IF(ISERROR(VLOOKUP($C241,'LINHA 5'!$C$6:$BM$145,'Carga People'!AO$2,0)),0,VLOOKUP($C241,'LINHA 5'!$C$6:$BM$145,'Carga People'!AO$2,0))</f>
        <v>0</v>
      </c>
      <c r="AP241" s="140">
        <f>IF(ISERROR(VLOOKUP($C241,'LINHA 4'!$C$6:$BM$75,'Carga People'!AP$2,0)),0,VLOOKUP($C241,'LINHA 4'!$C$6:$BM$75,'Carga People'!AP$2,0))+IF(ISERROR(VLOOKUP($C241,'LINHA 5'!$C$6:$BM$145,'Carga People'!AP$2,0)),0,VLOOKUP($C241,'LINHA 5'!$C$6:$BM$145,'Carga People'!AP$2,0))</f>
        <v>0</v>
      </c>
      <c r="AQ241" s="140">
        <f>IF(ISERROR(VLOOKUP($C241,'LINHA 4'!$C$6:$BM$75,'Carga People'!AQ$2,0)),0,VLOOKUP($C241,'LINHA 4'!$C$6:$BM$75,'Carga People'!AQ$2,0))+IF(ISERROR(VLOOKUP($C241,'LINHA 5'!$C$6:$BM$145,'Carga People'!AQ$2,0)),0,VLOOKUP($C241,'LINHA 5'!$C$6:$BM$145,'Carga People'!AQ$2,0))</f>
        <v>0</v>
      </c>
      <c r="AR241" s="140">
        <f>IF(ISERROR(VLOOKUP($C241,'LINHA 4'!$C$6:$BM$75,'Carga People'!AR$2,0)),0,VLOOKUP($C241,'LINHA 4'!$C$6:$BM$75,'Carga People'!AR$2,0))+IF(ISERROR(VLOOKUP($C241,'LINHA 5'!$C$6:$BM$145,'Carga People'!AR$2,0)),0,VLOOKUP($C241,'LINHA 5'!$C$6:$BM$145,'Carga People'!AR$2,0))</f>
        <v>0</v>
      </c>
      <c r="AS241" s="140">
        <f>IF(ISERROR(VLOOKUP($C241,'LINHA 4'!$C$6:$BM$75,'Carga People'!AS$2,0)),0,VLOOKUP($C241,'LINHA 4'!$C$6:$BM$75,'Carga People'!AS$2,0))+IF(ISERROR(VLOOKUP($C241,'LINHA 5'!$C$6:$BM$145,'Carga People'!AS$2,0)),0,VLOOKUP($C241,'LINHA 5'!$C$6:$BM$145,'Carga People'!AS$2,0))</f>
        <v>0</v>
      </c>
      <c r="AT241" s="140">
        <f t="array" ref="AT241">IF(ISERROR(VLOOKUP($C241,'LINHA 4'!$C$6:$BM$52,'Carga People'!AT$2,0)),0,VLOOKUP($C241,'LINHA 4'!$C$6:$BM$52,'Carga People'!AT$2,0))</f>
        <v>0</v>
      </c>
      <c r="AU241" s="367">
        <f t="shared" si="26"/>
        <v>3600</v>
      </c>
      <c r="AV241" s="780" t="str">
        <f t="shared" ref="AV241:AV292" si="27">IF(C241=C240,1,"")</f>
        <v/>
      </c>
      <c r="AW241" s="90">
        <f>IF(D241="","",VLOOKUP(D241,MI_ME!$D$5:$AQ$336,39,0))</f>
        <v>0</v>
      </c>
      <c r="AX241" s="660"/>
    </row>
    <row r="242" spans="1:50" ht="18" hidden="1" customHeight="1" x14ac:dyDescent="0.3">
      <c r="A242" s="1792"/>
      <c r="B242" s="153" t="s">
        <v>648</v>
      </c>
      <c r="C242" s="153" t="s">
        <v>1261</v>
      </c>
      <c r="D242" s="153" t="s">
        <v>1260</v>
      </c>
      <c r="E242" s="1457" t="e">
        <v>#N/A</v>
      </c>
      <c r="F242" s="153" t="s">
        <v>15</v>
      </c>
      <c r="G242" s="136"/>
      <c r="H242" s="145"/>
      <c r="I242" s="154"/>
      <c r="J242" s="140">
        <f>IF(ISERROR(VLOOKUP($C242,'LINHA 4'!$C$6:$BM$75,'Carga People'!J$2,0)),0,VLOOKUP($C242,'LINHA 4'!$C$6:$BM$75,'Carga People'!J$2,0))+IF(ISERROR(VLOOKUP($C242,'LINHA 5'!$C$6:$BM$145,'Carga People'!J$2,0)),0,VLOOKUP($C242,'LINHA 5'!$C$6:$BM$145,'Carga People'!J$2,0))</f>
        <v>0</v>
      </c>
      <c r="K242" s="140">
        <f>IF(ISERROR(VLOOKUP($C242,'LINHA 4'!$C$6:$BM$75,'Carga People'!K$2,0)),0,VLOOKUP($C242,'LINHA 4'!$C$6:$BM$75,'Carga People'!K$2,0))+IF(ISERROR(VLOOKUP($C242,'LINHA 5'!$C$6:$BM$145,'Carga People'!K$2,0)),0,VLOOKUP($C242,'LINHA 5'!$C$6:$BM$145,'Carga People'!K$2,0))</f>
        <v>0</v>
      </c>
      <c r="L242" s="140">
        <f>IF(ISERROR(VLOOKUP($C242,'LINHA 4'!$C$6:$BM$75,'Carga People'!L$2,0)),0,VLOOKUP($C242,'LINHA 4'!$C$6:$BM$75,'Carga People'!L$2,0))+IF(ISERROR(VLOOKUP($C242,'LINHA 5'!$C$6:$BM$145,'Carga People'!L$2,0)),0,VLOOKUP($C242,'LINHA 5'!$C$6:$BM$145,'Carga People'!L$2,0))</f>
        <v>0</v>
      </c>
      <c r="M242" s="140">
        <f>IF(ISERROR(VLOOKUP($C242,'LINHA 4'!$C$6:$BM$75,'Carga People'!M$2,0)),0,VLOOKUP($C242,'LINHA 4'!$C$6:$BM$75,'Carga People'!M$2,0))+IF(ISERROR(VLOOKUP($C242,'LINHA 5'!$C$6:$BM$145,'Carga People'!M$2,0)),0,VLOOKUP($C242,'LINHA 5'!$C$6:$BM$145,'Carga People'!M$2,0))</f>
        <v>0</v>
      </c>
      <c r="N242" s="140">
        <f>IF(ISERROR(VLOOKUP($C242,'LINHA 4'!$C$6:$BM$75,'Carga People'!N$2,0)),0,VLOOKUP($C242,'LINHA 4'!$C$6:$BM$75,'Carga People'!N$2,0))+IF(ISERROR(VLOOKUP($C242,'LINHA 5'!$C$6:$BM$145,'Carga People'!N$2,0)),0,VLOOKUP($C242,'LINHA 5'!$C$6:$BM$145,'Carga People'!N$2,0))</f>
        <v>0</v>
      </c>
      <c r="O242" s="140">
        <f>IF(ISERROR(VLOOKUP($C242,'LINHA 4'!$C$6:$BM$75,'Carga People'!O$2,0)),0,VLOOKUP($C242,'LINHA 4'!$C$6:$BM$75,'Carga People'!O$2,0))+IF(ISERROR(VLOOKUP($C242,'LINHA 5'!$C$6:$BM$145,'Carga People'!O$2,0)),0,VLOOKUP($C242,'LINHA 5'!$C$6:$BM$145,'Carga People'!O$2,0))</f>
        <v>0</v>
      </c>
      <c r="P242" s="140">
        <f>IF(ISERROR(VLOOKUP($C242,'LINHA 4'!$C$6:$BM$75,'Carga People'!P$2,0)),0,VLOOKUP($C242,'LINHA 4'!$C$6:$BM$75,'Carga People'!P$2,0))+IF(ISERROR(VLOOKUP($C242,'LINHA 5'!$C$6:$BM$145,'Carga People'!P$2,0)),0,VLOOKUP($C242,'LINHA 5'!$C$6:$BM$145,'Carga People'!P$2,0))</f>
        <v>0</v>
      </c>
      <c r="Q242" s="140">
        <f>IF(ISERROR(VLOOKUP($C242,'LINHA 4'!$C$6:$BM$75,'Carga People'!Q$2,0)),0,VLOOKUP($C242,'LINHA 4'!$C$6:$BM$75,'Carga People'!Q$2,0))+IF(ISERROR(VLOOKUP($C242,'LINHA 5'!$C$6:$BM$145,'Carga People'!Q$2,0)),0,VLOOKUP($C242,'LINHA 5'!$C$6:$BM$145,'Carga People'!Q$2,0))</f>
        <v>0</v>
      </c>
      <c r="R242" s="140">
        <f>IF(ISERROR(VLOOKUP($C242,'LINHA 4'!$C$6:$BM$75,'Carga People'!R$2,0)),0,VLOOKUP($C242,'LINHA 4'!$C$6:$BM$75,'Carga People'!R$2,0))+IF(ISERROR(VLOOKUP($C242,'LINHA 5'!$C$6:$BM$145,'Carga People'!R$2,0)),0,VLOOKUP($C242,'LINHA 5'!$C$6:$BM$145,'Carga People'!R$2,0))</f>
        <v>0</v>
      </c>
      <c r="S242" s="140">
        <f>IF(ISERROR(VLOOKUP($C242,'LINHA 4'!$C$6:$BM$75,'Carga People'!S$2,0)),0,VLOOKUP($C242,'LINHA 4'!$C$6:$BM$75,'Carga People'!S$2,0))+IF(ISERROR(VLOOKUP($C242,'LINHA 5'!$C$6:$BM$145,'Carga People'!S$2,0)),0,VLOOKUP($C242,'LINHA 5'!$C$6:$BM$145,'Carga People'!S$2,0))</f>
        <v>0</v>
      </c>
      <c r="T242" s="140">
        <f>IF(ISERROR(VLOOKUP($C242,'LINHA 4'!$C$6:$BM$75,'Carga People'!T$2,0)),0,VLOOKUP($C242,'LINHA 4'!$C$6:$BM$75,'Carga People'!T$2,0))+IF(ISERROR(VLOOKUP($C242,'LINHA 5'!$C$6:$BM$145,'Carga People'!T$2,0)),0,VLOOKUP($C242,'LINHA 5'!$C$6:$BM$145,'Carga People'!T$2,0))</f>
        <v>0</v>
      </c>
      <c r="U242" s="140">
        <f>IF(ISERROR(VLOOKUP($C242,'LINHA 4'!$C$6:$BM$75,'Carga People'!U$2,0)),0,VLOOKUP($C242,'LINHA 4'!$C$6:$BM$75,'Carga People'!U$2,0))+IF(ISERROR(VLOOKUP($C242,'LINHA 5'!$C$6:$BM$145,'Carga People'!U$2,0)),0,VLOOKUP($C242,'LINHA 5'!$C$6:$BM$145,'Carga People'!U$2,0))</f>
        <v>0</v>
      </c>
      <c r="V242" s="140">
        <f>IF(ISERROR(VLOOKUP($C242,'LINHA 4'!$C$6:$BM$75,'Carga People'!V$2,0)),0,VLOOKUP($C242,'LINHA 4'!$C$6:$BM$75,'Carga People'!V$2,0))+IF(ISERROR(VLOOKUP($C242,'LINHA 5'!$C$6:$BM$145,'Carga People'!V$2,0)),0,VLOOKUP($C242,'LINHA 5'!$C$6:$BM$145,'Carga People'!V$2,0))</f>
        <v>0</v>
      </c>
      <c r="W242" s="140">
        <f>IF(ISERROR(VLOOKUP($C242,'LINHA 4'!$C$6:$BM$75,'Carga People'!W$2,0)),0,VLOOKUP($C242,'LINHA 4'!$C$6:$BM$75,'Carga People'!W$2,0))+IF(ISERROR(VLOOKUP($C242,'LINHA 5'!$C$6:$BM$145,'Carga People'!W$2,0)),0,VLOOKUP($C242,'LINHA 5'!$C$6:$BM$145,'Carga People'!W$2,0))</f>
        <v>0</v>
      </c>
      <c r="X242" s="140">
        <f>IF(ISERROR(VLOOKUP($C242,'LINHA 4'!$C$6:$BM$75,'Carga People'!X$2,0)),0,VLOOKUP($C242,'LINHA 4'!$C$6:$BM$75,'Carga People'!X$2,0))+IF(ISERROR(VLOOKUP($C242,'LINHA 5'!$C$6:$BM$145,'Carga People'!X$2,0)),0,VLOOKUP($C242,'LINHA 5'!$C$6:$BM$145,'Carga People'!X$2,0))</f>
        <v>0</v>
      </c>
      <c r="Y242" s="140">
        <f>IF(ISERROR(VLOOKUP($C242,'LINHA 4'!$C$6:$BM$75,'Carga People'!Y$2,0)),0,VLOOKUP($C242,'LINHA 4'!$C$6:$BM$75,'Carga People'!Y$2,0))+IF(ISERROR(VLOOKUP($C242,'LINHA 5'!$C$6:$BM$145,'Carga People'!Y$2,0)),0,VLOOKUP($C242,'LINHA 5'!$C$6:$BM$145,'Carga People'!Y$2,0))</f>
        <v>0</v>
      </c>
      <c r="Z242" s="140">
        <f>IF(ISERROR(VLOOKUP($C242,'LINHA 4'!$C$6:$BM$75,'Carga People'!Z$2,0)),0,VLOOKUP($C242,'LINHA 4'!$C$6:$BM$75,'Carga People'!Z$2,0))+IF(ISERROR(VLOOKUP($C242,'LINHA 5'!$C$6:$BM$145,'Carga People'!Z$2,0)),0,VLOOKUP($C242,'LINHA 5'!$C$6:$BM$145,'Carga People'!Z$2,0))</f>
        <v>0</v>
      </c>
      <c r="AA242" s="140">
        <f>IF(ISERROR(VLOOKUP($C242,'LINHA 4'!$C$6:$BM$75,'Carga People'!AA$2,0)),0,VLOOKUP($C242,'LINHA 4'!$C$6:$BM$75,'Carga People'!AA$2,0))+IF(ISERROR(VLOOKUP($C242,'LINHA 5'!$C$6:$BM$145,'Carga People'!AA$2,0)),0,VLOOKUP($C242,'LINHA 5'!$C$6:$BM$145,'Carga People'!AA$2,0))</f>
        <v>0</v>
      </c>
      <c r="AB242" s="140">
        <f>IF(ISERROR(VLOOKUP($C242,'LINHA 4'!$C$6:$BM$75,'Carga People'!AB$2,0)),0,VLOOKUP($C242,'LINHA 4'!$C$6:$BM$75,'Carga People'!AB$2,0))+IF(ISERROR(VLOOKUP($C242,'LINHA 5'!$C$6:$BM$145,'Carga People'!AB$2,0)),0,VLOOKUP($C242,'LINHA 5'!$C$6:$BM$145,'Carga People'!AB$2,0))</f>
        <v>0</v>
      </c>
      <c r="AC242" s="140">
        <f>IF(ISERROR(VLOOKUP($C242,'LINHA 4'!$C$6:$BM$75,'Carga People'!AC$2,0)),0,VLOOKUP($C242,'LINHA 4'!$C$6:$BM$75,'Carga People'!AC$2,0))+IF(ISERROR(VLOOKUP($C242,'LINHA 5'!$C$6:$BM$145,'Carga People'!AC$2,0)),0,VLOOKUP($C242,'LINHA 5'!$C$6:$BM$145,'Carga People'!AC$2,0))</f>
        <v>0</v>
      </c>
      <c r="AD242" s="140">
        <f>IF(ISERROR(VLOOKUP($C242,'LINHA 4'!$C$6:$BM$75,'Carga People'!AD$2,0)),0,VLOOKUP($C242,'LINHA 4'!$C$6:$BM$75,'Carga People'!AD$2,0))+IF(ISERROR(VLOOKUP($C242,'LINHA 5'!$C$6:$BM$145,'Carga People'!AD$2,0)),0,VLOOKUP($C242,'LINHA 5'!$C$6:$BM$145,'Carga People'!AD$2,0))</f>
        <v>0</v>
      </c>
      <c r="AE242" s="140">
        <f>IF(ISERROR(VLOOKUP($C242,'LINHA 4'!$C$6:$BM$75,'Carga People'!AE$2,0)),0,VLOOKUP($C242,'LINHA 4'!$C$6:$BM$75,'Carga People'!AE$2,0))+IF(ISERROR(VLOOKUP($C242,'LINHA 5'!$C$6:$BM$145,'Carga People'!AE$2,0)),0,VLOOKUP($C242,'LINHA 5'!$C$6:$BM$145,'Carga People'!AE$2,0))</f>
        <v>0</v>
      </c>
      <c r="AF242" s="140">
        <f>IF(ISERROR(VLOOKUP($C242,'LINHA 4'!$C$6:$BM$75,'Carga People'!AF$2,0)),0,VLOOKUP($C242,'LINHA 4'!$C$6:$BM$75,'Carga People'!AF$2,0))+IF(ISERROR(VLOOKUP($C242,'LINHA 5'!$C$6:$BM$145,'Carga People'!AF$2,0)),0,VLOOKUP($C242,'LINHA 5'!$C$6:$BM$145,'Carga People'!AF$2,0))</f>
        <v>0</v>
      </c>
      <c r="AG242" s="140">
        <f>IF(ISERROR(VLOOKUP($C242,'LINHA 4'!$C$6:$BM$75,'Carga People'!AG$2,0)),0,VLOOKUP($C242,'LINHA 4'!$C$6:$BM$75,'Carga People'!AG$2,0))+IF(ISERROR(VLOOKUP($C242,'LINHA 5'!$C$6:$BM$145,'Carga People'!AG$2,0)),0,VLOOKUP($C242,'LINHA 5'!$C$6:$BM$145,'Carga People'!AG$2,0))</f>
        <v>0</v>
      </c>
      <c r="AH242" s="140">
        <f>IF(ISERROR(VLOOKUP($C242,'LINHA 4'!$C$6:$BM$75,'Carga People'!AH$2,0)),0,VLOOKUP($C242,'LINHA 4'!$C$6:$BM$75,'Carga People'!AH$2,0))+IF(ISERROR(VLOOKUP($C242,'LINHA 5'!$C$6:$BM$145,'Carga People'!AH$2,0)),0,VLOOKUP($C242,'LINHA 5'!$C$6:$BM$145,'Carga People'!AH$2,0))</f>
        <v>0</v>
      </c>
      <c r="AI242" s="140">
        <f>IF(ISERROR(VLOOKUP($C242,'LINHA 4'!$C$6:$BM$75,'Carga People'!AI$2,0)),0,VLOOKUP($C242,'LINHA 4'!$C$6:$BM$75,'Carga People'!AI$2,0))+IF(ISERROR(VLOOKUP($C242,'LINHA 5'!$C$6:$BM$145,'Carga People'!AI$2,0)),0,VLOOKUP($C242,'LINHA 5'!$C$6:$BM$145,'Carga People'!AI$2,0))</f>
        <v>0</v>
      </c>
      <c r="AJ242" s="140">
        <f>IF(ISERROR(VLOOKUP($C242,'LINHA 4'!$C$6:$BM$75,'Carga People'!AJ$2,0)),0,VLOOKUP($C242,'LINHA 4'!$C$6:$BM$75,'Carga People'!AJ$2,0))+IF(ISERROR(VLOOKUP($C242,'LINHA 5'!$C$6:$BM$145,'Carga People'!AJ$2,0)),0,VLOOKUP($C242,'LINHA 5'!$C$6:$BM$145,'Carga People'!AJ$2,0))</f>
        <v>0</v>
      </c>
      <c r="AK242" s="140">
        <f>IF(ISERROR(VLOOKUP($C242,'LINHA 4'!$C$6:$BM$75,'Carga People'!AK$2,0)),0,VLOOKUP($C242,'LINHA 4'!$C$6:$BM$75,'Carga People'!AK$2,0))+IF(ISERROR(VLOOKUP($C242,'LINHA 5'!$C$6:$BM$145,'Carga People'!AK$2,0)),0,VLOOKUP($C242,'LINHA 5'!$C$6:$BM$145,'Carga People'!AK$2,0))</f>
        <v>0</v>
      </c>
      <c r="AL242" s="140">
        <f>IF(ISERROR(VLOOKUP($C242,'LINHA 4'!$C$6:$BM$75,'Carga People'!AL$2,0)),0,VLOOKUP($C242,'LINHA 4'!$C$6:$BM$75,'Carga People'!AL$2,0))+IF(ISERROR(VLOOKUP($C242,'LINHA 5'!$C$6:$BM$145,'Carga People'!AL$2,0)),0,VLOOKUP($C242,'LINHA 5'!$C$6:$BM$145,'Carga People'!AL$2,0))</f>
        <v>0</v>
      </c>
      <c r="AM242" s="140">
        <f>IF(ISERROR(VLOOKUP($C242,'LINHA 4'!$C$6:$BM$75,'Carga People'!AM$2,0)),0,VLOOKUP($C242,'LINHA 4'!$C$6:$BM$75,'Carga People'!AM$2,0))+IF(ISERROR(VLOOKUP($C242,'LINHA 5'!$C$6:$BM$145,'Carga People'!AM$2,0)),0,VLOOKUP($C242,'LINHA 5'!$C$6:$BM$145,'Carga People'!AM$2,0))</f>
        <v>0</v>
      </c>
      <c r="AN242" s="140">
        <f>IF(ISERROR(VLOOKUP($C242,'LINHA 4'!$C$6:$BM$75,'Carga People'!AN$2,0)),0,VLOOKUP($C242,'LINHA 4'!$C$6:$BM$75,'Carga People'!AN$2,0))+IF(ISERROR(VLOOKUP($C242,'LINHA 5'!$C$6:$BM$145,'Carga People'!AN$2,0)),0,VLOOKUP($C242,'LINHA 5'!$C$6:$BM$145,'Carga People'!AN$2,0))</f>
        <v>0</v>
      </c>
      <c r="AO242" s="140">
        <f>IF(ISERROR(VLOOKUP($C242,'LINHA 4'!$C$6:$BM$75,'Carga People'!AO$2,0)),0,VLOOKUP($C242,'LINHA 4'!$C$6:$BM$75,'Carga People'!AO$2,0))+IF(ISERROR(VLOOKUP($C242,'LINHA 5'!$C$6:$BM$145,'Carga People'!AO$2,0)),0,VLOOKUP($C242,'LINHA 5'!$C$6:$BM$145,'Carga People'!AO$2,0))</f>
        <v>0</v>
      </c>
      <c r="AP242" s="140">
        <f>IF(ISERROR(VLOOKUP($C242,'LINHA 4'!$C$6:$BM$75,'Carga People'!AP$2,0)),0,VLOOKUP($C242,'LINHA 4'!$C$6:$BM$75,'Carga People'!AP$2,0))+IF(ISERROR(VLOOKUP($C242,'LINHA 5'!$C$6:$BM$145,'Carga People'!AP$2,0)),0,VLOOKUP($C242,'LINHA 5'!$C$6:$BM$145,'Carga People'!AP$2,0))</f>
        <v>0</v>
      </c>
      <c r="AQ242" s="140">
        <f>IF(ISERROR(VLOOKUP($C242,'LINHA 4'!$C$6:$BM$75,'Carga People'!AQ$2,0)),0,VLOOKUP($C242,'LINHA 4'!$C$6:$BM$75,'Carga People'!AQ$2,0))+IF(ISERROR(VLOOKUP($C242,'LINHA 5'!$C$6:$BM$145,'Carga People'!AQ$2,0)),0,VLOOKUP($C242,'LINHA 5'!$C$6:$BM$145,'Carga People'!AQ$2,0))</f>
        <v>0</v>
      </c>
      <c r="AR242" s="140">
        <f>IF(ISERROR(VLOOKUP($C242,'LINHA 4'!$C$6:$BM$75,'Carga People'!AR$2,0)),0,VLOOKUP($C242,'LINHA 4'!$C$6:$BM$75,'Carga People'!AR$2,0))+IF(ISERROR(VLOOKUP($C242,'LINHA 5'!$C$6:$BM$145,'Carga People'!AR$2,0)),0,VLOOKUP($C242,'LINHA 5'!$C$6:$BM$145,'Carga People'!AR$2,0))</f>
        <v>0</v>
      </c>
      <c r="AS242" s="140">
        <f>IF(ISERROR(VLOOKUP($C242,'LINHA 4'!$C$6:$BM$75,'Carga People'!AS$2,0)),0,VLOOKUP($C242,'LINHA 4'!$C$6:$BM$75,'Carga People'!AS$2,0))+IF(ISERROR(VLOOKUP($C242,'LINHA 5'!$C$6:$BM$145,'Carga People'!AS$2,0)),0,VLOOKUP($C242,'LINHA 5'!$C$6:$BM$145,'Carga People'!AS$2,0))</f>
        <v>0</v>
      </c>
      <c r="AT242" s="140">
        <f t="array" ref="AT242">IF(ISERROR(VLOOKUP($C242,'LINHA 4'!$C$6:$BM$52,'Carga People'!AT$2,0)),0,VLOOKUP($C242,'LINHA 4'!$C$6:$BM$52,'Carga People'!AT$2,0))</f>
        <v>0</v>
      </c>
      <c r="AU242" s="367">
        <f t="shared" si="26"/>
        <v>0</v>
      </c>
      <c r="AV242" s="780" t="str">
        <f t="shared" si="27"/>
        <v/>
      </c>
      <c r="AW242" s="90" t="e">
        <f>IF(D242="","",VLOOKUP(D242,MI_ME!$D$5:$AQ$336,39,0))</f>
        <v>#N/A</v>
      </c>
      <c r="AX242" s="660"/>
    </row>
    <row r="243" spans="1:50" ht="18" hidden="1" customHeight="1" x14ac:dyDescent="0.3">
      <c r="A243" s="1792"/>
      <c r="B243" s="771" t="s">
        <v>236</v>
      </c>
      <c r="C243" s="771" t="s">
        <v>1259</v>
      </c>
      <c r="D243" s="771" t="s">
        <v>231</v>
      </c>
      <c r="E243" s="1457" t="s">
        <v>984</v>
      </c>
      <c r="F243" s="771" t="s">
        <v>15</v>
      </c>
      <c r="G243" s="136"/>
      <c r="H243" s="145"/>
      <c r="I243" s="154"/>
      <c r="J243" s="140">
        <f>IF(ISERROR(VLOOKUP($C243,'LINHA 4'!$C$6:$BM$75,'Carga People'!J$2,0)),0,VLOOKUP($C243,'LINHA 4'!$C$6:$BM$75,'Carga People'!J$2,0))+IF(ISERROR(VLOOKUP($C243,'LINHA 5'!$C$6:$BM$145,'Carga People'!J$2,0)),0,VLOOKUP($C243,'LINHA 5'!$C$6:$BM$145,'Carga People'!J$2,0))</f>
        <v>0</v>
      </c>
      <c r="K243" s="140">
        <f>IF(ISERROR(VLOOKUP($C243,'LINHA 4'!$C$6:$BM$75,'Carga People'!K$2,0)),0,VLOOKUP($C243,'LINHA 4'!$C$6:$BM$75,'Carga People'!K$2,0))+IF(ISERROR(VLOOKUP($C243,'LINHA 5'!$C$6:$BM$145,'Carga People'!K$2,0)),0,VLOOKUP($C243,'LINHA 5'!$C$6:$BM$145,'Carga People'!K$2,0))</f>
        <v>0</v>
      </c>
      <c r="L243" s="140">
        <f>IF(ISERROR(VLOOKUP($C243,'LINHA 4'!$C$6:$BM$75,'Carga People'!L$2,0)),0,VLOOKUP($C243,'LINHA 4'!$C$6:$BM$75,'Carga People'!L$2,0))+IF(ISERROR(VLOOKUP($C243,'LINHA 5'!$C$6:$BM$145,'Carga People'!L$2,0)),0,VLOOKUP($C243,'LINHA 5'!$C$6:$BM$145,'Carga People'!L$2,0))</f>
        <v>0</v>
      </c>
      <c r="M243" s="140">
        <f>IF(ISERROR(VLOOKUP($C243,'LINHA 4'!$C$6:$BM$75,'Carga People'!M$2,0)),0,VLOOKUP($C243,'LINHA 4'!$C$6:$BM$75,'Carga People'!M$2,0))+IF(ISERROR(VLOOKUP($C243,'LINHA 5'!$C$6:$BM$145,'Carga People'!M$2,0)),0,VLOOKUP($C243,'LINHA 5'!$C$6:$BM$145,'Carga People'!M$2,0))</f>
        <v>0</v>
      </c>
      <c r="N243" s="140">
        <f>IF(ISERROR(VLOOKUP($C243,'LINHA 4'!$C$6:$BM$75,'Carga People'!N$2,0)),0,VLOOKUP($C243,'LINHA 4'!$C$6:$BM$75,'Carga People'!N$2,0))+IF(ISERROR(VLOOKUP($C243,'LINHA 5'!$C$6:$BM$145,'Carga People'!N$2,0)),0,VLOOKUP($C243,'LINHA 5'!$C$6:$BM$145,'Carga People'!N$2,0))</f>
        <v>0</v>
      </c>
      <c r="O243" s="140">
        <f>IF(ISERROR(VLOOKUP($C243,'LINHA 4'!$C$6:$BM$75,'Carga People'!O$2,0)),0,VLOOKUP($C243,'LINHA 4'!$C$6:$BM$75,'Carga People'!O$2,0))+IF(ISERROR(VLOOKUP($C243,'LINHA 5'!$C$6:$BM$145,'Carga People'!O$2,0)),0,VLOOKUP($C243,'LINHA 5'!$C$6:$BM$145,'Carga People'!O$2,0))</f>
        <v>0</v>
      </c>
      <c r="P243" s="140">
        <f>IF(ISERROR(VLOOKUP($C243,'LINHA 4'!$C$6:$BM$75,'Carga People'!P$2,0)),0,VLOOKUP($C243,'LINHA 4'!$C$6:$BM$75,'Carga People'!P$2,0))+IF(ISERROR(VLOOKUP($C243,'LINHA 5'!$C$6:$BM$145,'Carga People'!P$2,0)),0,VLOOKUP($C243,'LINHA 5'!$C$6:$BM$145,'Carga People'!P$2,0))</f>
        <v>0</v>
      </c>
      <c r="Q243" s="140">
        <f>IF(ISERROR(VLOOKUP($C243,'LINHA 4'!$C$6:$BM$75,'Carga People'!Q$2,0)),0,VLOOKUP($C243,'LINHA 4'!$C$6:$BM$75,'Carga People'!Q$2,0))+IF(ISERROR(VLOOKUP($C243,'LINHA 5'!$C$6:$BM$145,'Carga People'!Q$2,0)),0,VLOOKUP($C243,'LINHA 5'!$C$6:$BM$145,'Carga People'!Q$2,0))</f>
        <v>0</v>
      </c>
      <c r="R243" s="140">
        <f>IF(ISERROR(VLOOKUP($C243,'LINHA 4'!$C$6:$BM$75,'Carga People'!R$2,0)),0,VLOOKUP($C243,'LINHA 4'!$C$6:$BM$75,'Carga People'!R$2,0))+IF(ISERROR(VLOOKUP($C243,'LINHA 5'!$C$6:$BM$145,'Carga People'!R$2,0)),0,VLOOKUP($C243,'LINHA 5'!$C$6:$BM$145,'Carga People'!R$2,0))</f>
        <v>0</v>
      </c>
      <c r="S243" s="140">
        <f>IF(ISERROR(VLOOKUP($C243,'LINHA 4'!$C$6:$BM$75,'Carga People'!S$2,0)),0,VLOOKUP($C243,'LINHA 4'!$C$6:$BM$75,'Carga People'!S$2,0))+IF(ISERROR(VLOOKUP($C243,'LINHA 5'!$C$6:$BM$145,'Carga People'!S$2,0)),0,VLOOKUP($C243,'LINHA 5'!$C$6:$BM$145,'Carga People'!S$2,0))</f>
        <v>0</v>
      </c>
      <c r="T243" s="140">
        <f>IF(ISERROR(VLOOKUP($C243,'LINHA 4'!$C$6:$BM$75,'Carga People'!T$2,0)),0,VLOOKUP($C243,'LINHA 4'!$C$6:$BM$75,'Carga People'!T$2,0))+IF(ISERROR(VLOOKUP($C243,'LINHA 5'!$C$6:$BM$145,'Carga People'!T$2,0)),0,VLOOKUP($C243,'LINHA 5'!$C$6:$BM$145,'Carga People'!T$2,0))</f>
        <v>0</v>
      </c>
      <c r="U243" s="140">
        <f>IF(ISERROR(VLOOKUP($C243,'LINHA 4'!$C$6:$BM$75,'Carga People'!U$2,0)),0,VLOOKUP($C243,'LINHA 4'!$C$6:$BM$75,'Carga People'!U$2,0))+IF(ISERROR(VLOOKUP($C243,'LINHA 5'!$C$6:$BM$145,'Carga People'!U$2,0)),0,VLOOKUP($C243,'LINHA 5'!$C$6:$BM$145,'Carga People'!U$2,0))</f>
        <v>0</v>
      </c>
      <c r="V243" s="140">
        <f>IF(ISERROR(VLOOKUP($C243,'LINHA 4'!$C$6:$BM$75,'Carga People'!V$2,0)),0,VLOOKUP($C243,'LINHA 4'!$C$6:$BM$75,'Carga People'!V$2,0))+IF(ISERROR(VLOOKUP($C243,'LINHA 5'!$C$6:$BM$145,'Carga People'!V$2,0)),0,VLOOKUP($C243,'LINHA 5'!$C$6:$BM$145,'Carga People'!V$2,0))</f>
        <v>0</v>
      </c>
      <c r="W243" s="140">
        <f>IF(ISERROR(VLOOKUP($C243,'LINHA 4'!$C$6:$BM$75,'Carga People'!W$2,0)),0,VLOOKUP($C243,'LINHA 4'!$C$6:$BM$75,'Carga People'!W$2,0))+IF(ISERROR(VLOOKUP($C243,'LINHA 5'!$C$6:$BM$145,'Carga People'!W$2,0)),0,VLOOKUP($C243,'LINHA 5'!$C$6:$BM$145,'Carga People'!W$2,0))</f>
        <v>0</v>
      </c>
      <c r="X243" s="140">
        <f>IF(ISERROR(VLOOKUP($C243,'LINHA 4'!$C$6:$BM$75,'Carga People'!X$2,0)),0,VLOOKUP($C243,'LINHA 4'!$C$6:$BM$75,'Carga People'!X$2,0))+IF(ISERROR(VLOOKUP($C243,'LINHA 5'!$C$6:$BM$145,'Carga People'!X$2,0)),0,VLOOKUP($C243,'LINHA 5'!$C$6:$BM$145,'Carga People'!X$2,0))</f>
        <v>0</v>
      </c>
      <c r="Y243" s="140">
        <f>IF(ISERROR(VLOOKUP($C243,'LINHA 4'!$C$6:$BM$75,'Carga People'!Y$2,0)),0,VLOOKUP($C243,'LINHA 4'!$C$6:$BM$75,'Carga People'!Y$2,0))+IF(ISERROR(VLOOKUP($C243,'LINHA 5'!$C$6:$BM$145,'Carga People'!Y$2,0)),0,VLOOKUP($C243,'LINHA 5'!$C$6:$BM$145,'Carga People'!Y$2,0))</f>
        <v>0</v>
      </c>
      <c r="Z243" s="140">
        <f>IF(ISERROR(VLOOKUP($C243,'LINHA 4'!$C$6:$BM$75,'Carga People'!Z$2,0)),0,VLOOKUP($C243,'LINHA 4'!$C$6:$BM$75,'Carga People'!Z$2,0))+IF(ISERROR(VLOOKUP($C243,'LINHA 5'!$C$6:$BM$145,'Carga People'!Z$2,0)),0,VLOOKUP($C243,'LINHA 5'!$C$6:$BM$145,'Carga People'!Z$2,0))</f>
        <v>0</v>
      </c>
      <c r="AA243" s="140">
        <f>IF(ISERROR(VLOOKUP($C243,'LINHA 4'!$C$6:$BM$75,'Carga People'!AA$2,0)),0,VLOOKUP($C243,'LINHA 4'!$C$6:$BM$75,'Carga People'!AA$2,0))+IF(ISERROR(VLOOKUP($C243,'LINHA 5'!$C$6:$BM$145,'Carga People'!AA$2,0)),0,VLOOKUP($C243,'LINHA 5'!$C$6:$BM$145,'Carga People'!AA$2,0))</f>
        <v>0</v>
      </c>
      <c r="AB243" s="140">
        <f>IF(ISERROR(VLOOKUP($C243,'LINHA 4'!$C$6:$BM$75,'Carga People'!AB$2,0)),0,VLOOKUP($C243,'LINHA 4'!$C$6:$BM$75,'Carga People'!AB$2,0))+IF(ISERROR(VLOOKUP($C243,'LINHA 5'!$C$6:$BM$145,'Carga People'!AB$2,0)),0,VLOOKUP($C243,'LINHA 5'!$C$6:$BM$145,'Carga People'!AB$2,0))</f>
        <v>0</v>
      </c>
      <c r="AC243" s="140">
        <f>IF(ISERROR(VLOOKUP($C243,'LINHA 4'!$C$6:$BM$75,'Carga People'!AC$2,0)),0,VLOOKUP($C243,'LINHA 4'!$C$6:$BM$75,'Carga People'!AC$2,0))+IF(ISERROR(VLOOKUP($C243,'LINHA 5'!$C$6:$BM$145,'Carga People'!AC$2,0)),0,VLOOKUP($C243,'LINHA 5'!$C$6:$BM$145,'Carga People'!AC$2,0))</f>
        <v>0</v>
      </c>
      <c r="AD243" s="140">
        <f>IF(ISERROR(VLOOKUP($C243,'LINHA 4'!$C$6:$BM$75,'Carga People'!AD$2,0)),0,VLOOKUP($C243,'LINHA 4'!$C$6:$BM$75,'Carga People'!AD$2,0))+IF(ISERROR(VLOOKUP($C243,'LINHA 5'!$C$6:$BM$145,'Carga People'!AD$2,0)),0,VLOOKUP($C243,'LINHA 5'!$C$6:$BM$145,'Carga People'!AD$2,0))</f>
        <v>0</v>
      </c>
      <c r="AE243" s="140">
        <f>IF(ISERROR(VLOOKUP($C243,'LINHA 4'!$C$6:$BM$75,'Carga People'!AE$2,0)),0,VLOOKUP($C243,'LINHA 4'!$C$6:$BM$75,'Carga People'!AE$2,0))+IF(ISERROR(VLOOKUP($C243,'LINHA 5'!$C$6:$BM$145,'Carga People'!AE$2,0)),0,VLOOKUP($C243,'LINHA 5'!$C$6:$BM$145,'Carga People'!AE$2,0))</f>
        <v>0</v>
      </c>
      <c r="AF243" s="140">
        <f>IF(ISERROR(VLOOKUP($C243,'LINHA 4'!$C$6:$BM$75,'Carga People'!AF$2,0)),0,VLOOKUP($C243,'LINHA 4'!$C$6:$BM$75,'Carga People'!AF$2,0))+IF(ISERROR(VLOOKUP($C243,'LINHA 5'!$C$6:$BM$145,'Carga People'!AF$2,0)),0,VLOOKUP($C243,'LINHA 5'!$C$6:$BM$145,'Carga People'!AF$2,0))</f>
        <v>0</v>
      </c>
      <c r="AG243" s="140">
        <f>IF(ISERROR(VLOOKUP($C243,'LINHA 4'!$C$6:$BM$75,'Carga People'!AG$2,0)),0,VLOOKUP($C243,'LINHA 4'!$C$6:$BM$75,'Carga People'!AG$2,0))+IF(ISERROR(VLOOKUP($C243,'LINHA 5'!$C$6:$BM$145,'Carga People'!AG$2,0)),0,VLOOKUP($C243,'LINHA 5'!$C$6:$BM$145,'Carga People'!AG$2,0))</f>
        <v>0</v>
      </c>
      <c r="AH243" s="140">
        <f>IF(ISERROR(VLOOKUP($C243,'LINHA 4'!$C$6:$BM$75,'Carga People'!AH$2,0)),0,VLOOKUP($C243,'LINHA 4'!$C$6:$BM$75,'Carga People'!AH$2,0))+IF(ISERROR(VLOOKUP($C243,'LINHA 5'!$C$6:$BM$145,'Carga People'!AH$2,0)),0,VLOOKUP($C243,'LINHA 5'!$C$6:$BM$145,'Carga People'!AH$2,0))</f>
        <v>0</v>
      </c>
      <c r="AI243" s="140">
        <f>IF(ISERROR(VLOOKUP($C243,'LINHA 4'!$C$6:$BM$75,'Carga People'!AI$2,0)),0,VLOOKUP($C243,'LINHA 4'!$C$6:$BM$75,'Carga People'!AI$2,0))+IF(ISERROR(VLOOKUP($C243,'LINHA 5'!$C$6:$BM$145,'Carga People'!AI$2,0)),0,VLOOKUP($C243,'LINHA 5'!$C$6:$BM$145,'Carga People'!AI$2,0))</f>
        <v>0</v>
      </c>
      <c r="AJ243" s="140">
        <f>IF(ISERROR(VLOOKUP($C243,'LINHA 4'!$C$6:$BM$75,'Carga People'!AJ$2,0)),0,VLOOKUP($C243,'LINHA 4'!$C$6:$BM$75,'Carga People'!AJ$2,0))+IF(ISERROR(VLOOKUP($C243,'LINHA 5'!$C$6:$BM$145,'Carga People'!AJ$2,0)),0,VLOOKUP($C243,'LINHA 5'!$C$6:$BM$145,'Carga People'!AJ$2,0))</f>
        <v>0</v>
      </c>
      <c r="AK243" s="140">
        <f>IF(ISERROR(VLOOKUP($C243,'LINHA 4'!$C$6:$BM$75,'Carga People'!AK$2,0)),0,VLOOKUP($C243,'LINHA 4'!$C$6:$BM$75,'Carga People'!AK$2,0))+IF(ISERROR(VLOOKUP($C243,'LINHA 5'!$C$6:$BM$145,'Carga People'!AK$2,0)),0,VLOOKUP($C243,'LINHA 5'!$C$6:$BM$145,'Carga People'!AK$2,0))</f>
        <v>0</v>
      </c>
      <c r="AL243" s="140">
        <f>IF(ISERROR(VLOOKUP($C243,'LINHA 4'!$C$6:$BM$75,'Carga People'!AL$2,0)),0,VLOOKUP($C243,'LINHA 4'!$C$6:$BM$75,'Carga People'!AL$2,0))+IF(ISERROR(VLOOKUP($C243,'LINHA 5'!$C$6:$BM$145,'Carga People'!AL$2,0)),0,VLOOKUP($C243,'LINHA 5'!$C$6:$BM$145,'Carga People'!AL$2,0))</f>
        <v>0</v>
      </c>
      <c r="AM243" s="140">
        <f>IF(ISERROR(VLOOKUP($C243,'LINHA 4'!$C$6:$BM$75,'Carga People'!AM$2,0)),0,VLOOKUP($C243,'LINHA 4'!$C$6:$BM$75,'Carga People'!AM$2,0))+IF(ISERROR(VLOOKUP($C243,'LINHA 5'!$C$6:$BM$145,'Carga People'!AM$2,0)),0,VLOOKUP($C243,'LINHA 5'!$C$6:$BM$145,'Carga People'!AM$2,0))</f>
        <v>0</v>
      </c>
      <c r="AN243" s="140">
        <f>IF(ISERROR(VLOOKUP($C243,'LINHA 4'!$C$6:$BM$75,'Carga People'!AN$2,0)),0,VLOOKUP($C243,'LINHA 4'!$C$6:$BM$75,'Carga People'!AN$2,0))+IF(ISERROR(VLOOKUP($C243,'LINHA 5'!$C$6:$BM$145,'Carga People'!AN$2,0)),0,VLOOKUP($C243,'LINHA 5'!$C$6:$BM$145,'Carga People'!AN$2,0))</f>
        <v>0</v>
      </c>
      <c r="AO243" s="140">
        <f>IF(ISERROR(VLOOKUP($C243,'LINHA 4'!$C$6:$BM$75,'Carga People'!AO$2,0)),0,VLOOKUP($C243,'LINHA 4'!$C$6:$BM$75,'Carga People'!AO$2,0))+IF(ISERROR(VLOOKUP($C243,'LINHA 5'!$C$6:$BM$145,'Carga People'!AO$2,0)),0,VLOOKUP($C243,'LINHA 5'!$C$6:$BM$145,'Carga People'!AO$2,0))</f>
        <v>0</v>
      </c>
      <c r="AP243" s="140">
        <f>IF(ISERROR(VLOOKUP($C243,'LINHA 4'!$C$6:$BM$75,'Carga People'!AP$2,0)),0,VLOOKUP($C243,'LINHA 4'!$C$6:$BM$75,'Carga People'!AP$2,0))+IF(ISERROR(VLOOKUP($C243,'LINHA 5'!$C$6:$BM$145,'Carga People'!AP$2,0)),0,VLOOKUP($C243,'LINHA 5'!$C$6:$BM$145,'Carga People'!AP$2,0))</f>
        <v>0</v>
      </c>
      <c r="AQ243" s="140">
        <f>IF(ISERROR(VLOOKUP($C243,'LINHA 4'!$C$6:$BM$75,'Carga People'!AQ$2,0)),0,VLOOKUP($C243,'LINHA 4'!$C$6:$BM$75,'Carga People'!AQ$2,0))+IF(ISERROR(VLOOKUP($C243,'LINHA 5'!$C$6:$BM$145,'Carga People'!AQ$2,0)),0,VLOOKUP($C243,'LINHA 5'!$C$6:$BM$145,'Carga People'!AQ$2,0))</f>
        <v>0</v>
      </c>
      <c r="AR243" s="140">
        <f>IF(ISERROR(VLOOKUP($C243,'LINHA 4'!$C$6:$BM$75,'Carga People'!AR$2,0)),0,VLOOKUP($C243,'LINHA 4'!$C$6:$BM$75,'Carga People'!AR$2,0))+IF(ISERROR(VLOOKUP($C243,'LINHA 5'!$C$6:$BM$145,'Carga People'!AR$2,0)),0,VLOOKUP($C243,'LINHA 5'!$C$6:$BM$145,'Carga People'!AR$2,0))</f>
        <v>0</v>
      </c>
      <c r="AS243" s="140">
        <f>IF(ISERROR(VLOOKUP($C243,'LINHA 4'!$C$6:$BM$75,'Carga People'!AS$2,0)),0,VLOOKUP($C243,'LINHA 4'!$C$6:$BM$75,'Carga People'!AS$2,0))+IF(ISERROR(VLOOKUP($C243,'LINHA 5'!$C$6:$BM$145,'Carga People'!AS$2,0)),0,VLOOKUP($C243,'LINHA 5'!$C$6:$BM$145,'Carga People'!AS$2,0))</f>
        <v>0</v>
      </c>
      <c r="AT243" s="140">
        <f t="array" ref="AT243">IF(ISERROR(VLOOKUP($C243,'LINHA 4'!$C$6:$BM$52,'Carga People'!AT$2,0)),0,VLOOKUP($C243,'LINHA 4'!$C$6:$BM$52,'Carga People'!AT$2,0))</f>
        <v>0</v>
      </c>
      <c r="AU243" s="367">
        <f t="shared" si="26"/>
        <v>0</v>
      </c>
      <c r="AV243" s="780" t="str">
        <f t="shared" si="27"/>
        <v/>
      </c>
      <c r="AW243" s="90">
        <f>IF(D243="","",VLOOKUP(D243,MI_ME!$D$5:$AQ$336,39,0))</f>
        <v>0</v>
      </c>
      <c r="AX243" s="660"/>
    </row>
    <row r="244" spans="1:50" ht="18" hidden="1" customHeight="1" x14ac:dyDescent="0.3">
      <c r="A244" s="1792"/>
      <c r="B244" s="771" t="s">
        <v>127</v>
      </c>
      <c r="C244" s="771" t="s">
        <v>151</v>
      </c>
      <c r="D244" s="771" t="str">
        <f>LEFT(C244,11)</f>
        <v>33048DBA006</v>
      </c>
      <c r="E244" s="1457" t="s">
        <v>985</v>
      </c>
      <c r="F244" s="771" t="s">
        <v>15</v>
      </c>
      <c r="G244" s="136"/>
      <c r="H244" s="145"/>
      <c r="I244" s="154"/>
      <c r="J244" s="140">
        <f>IF(ISERROR(VLOOKUP($C244,'LINHA 4'!$C$6:$BM$75,'Carga People'!J$2,0)),0,VLOOKUP($C244,'LINHA 4'!$C$6:$BM$75,'Carga People'!J$2,0))+IF(ISERROR(VLOOKUP($C244,'LINHA 5'!$C$6:$BM$145,'Carga People'!J$2,0)),0,VLOOKUP($C244,'LINHA 5'!$C$6:$BM$145,'Carga People'!J$2,0))</f>
        <v>0</v>
      </c>
      <c r="K244" s="140">
        <f>IF(ISERROR(VLOOKUP($C244,'LINHA 4'!$C$6:$BM$75,'Carga People'!K$2,0)),0,VLOOKUP($C244,'LINHA 4'!$C$6:$BM$75,'Carga People'!K$2,0))+IF(ISERROR(VLOOKUP($C244,'LINHA 5'!$C$6:$BM$145,'Carga People'!K$2,0)),0,VLOOKUP($C244,'LINHA 5'!$C$6:$BM$145,'Carga People'!K$2,0))</f>
        <v>0</v>
      </c>
      <c r="L244" s="140">
        <f>IF(ISERROR(VLOOKUP($C244,'LINHA 4'!$C$6:$BM$75,'Carga People'!L$2,0)),0,VLOOKUP($C244,'LINHA 4'!$C$6:$BM$75,'Carga People'!L$2,0))+IF(ISERROR(VLOOKUP($C244,'LINHA 5'!$C$6:$BM$145,'Carga People'!L$2,0)),0,VLOOKUP($C244,'LINHA 5'!$C$6:$BM$145,'Carga People'!L$2,0))</f>
        <v>0</v>
      </c>
      <c r="M244" s="140">
        <f>IF(ISERROR(VLOOKUP($C244,'LINHA 4'!$C$6:$BM$75,'Carga People'!M$2,0)),0,VLOOKUP($C244,'LINHA 4'!$C$6:$BM$75,'Carga People'!M$2,0))+IF(ISERROR(VLOOKUP($C244,'LINHA 5'!$C$6:$BM$145,'Carga People'!M$2,0)),0,VLOOKUP($C244,'LINHA 5'!$C$6:$BM$145,'Carga People'!M$2,0))</f>
        <v>0</v>
      </c>
      <c r="N244" s="140">
        <f>IF(ISERROR(VLOOKUP($C244,'LINHA 4'!$C$6:$BM$75,'Carga People'!N$2,0)),0,VLOOKUP($C244,'LINHA 4'!$C$6:$BM$75,'Carga People'!N$2,0))+IF(ISERROR(VLOOKUP($C244,'LINHA 5'!$C$6:$BM$145,'Carga People'!N$2,0)),0,VLOOKUP($C244,'LINHA 5'!$C$6:$BM$145,'Carga People'!N$2,0))</f>
        <v>0</v>
      </c>
      <c r="O244" s="140">
        <f>IF(ISERROR(VLOOKUP($C244,'LINHA 4'!$C$6:$BM$75,'Carga People'!O$2,0)),0,VLOOKUP($C244,'LINHA 4'!$C$6:$BM$75,'Carga People'!O$2,0))+IF(ISERROR(VLOOKUP($C244,'LINHA 5'!$C$6:$BM$145,'Carga People'!O$2,0)),0,VLOOKUP($C244,'LINHA 5'!$C$6:$BM$145,'Carga People'!O$2,0))</f>
        <v>0</v>
      </c>
      <c r="P244" s="140">
        <f>IF(ISERROR(VLOOKUP($C244,'LINHA 4'!$C$6:$BM$75,'Carga People'!P$2,0)),0,VLOOKUP($C244,'LINHA 4'!$C$6:$BM$75,'Carga People'!P$2,0))+IF(ISERROR(VLOOKUP($C244,'LINHA 5'!$C$6:$BM$145,'Carga People'!P$2,0)),0,VLOOKUP($C244,'LINHA 5'!$C$6:$BM$145,'Carga People'!P$2,0))</f>
        <v>0</v>
      </c>
      <c r="Q244" s="140">
        <f>IF(ISERROR(VLOOKUP($C244,'LINHA 4'!$C$6:$BM$75,'Carga People'!Q$2,0)),0,VLOOKUP($C244,'LINHA 4'!$C$6:$BM$75,'Carga People'!Q$2,0))+IF(ISERROR(VLOOKUP($C244,'LINHA 5'!$C$6:$BM$145,'Carga People'!Q$2,0)),0,VLOOKUP($C244,'LINHA 5'!$C$6:$BM$145,'Carga People'!Q$2,0))</f>
        <v>0</v>
      </c>
      <c r="R244" s="140">
        <f>IF(ISERROR(VLOOKUP($C244,'LINHA 4'!$C$6:$BM$75,'Carga People'!R$2,0)),0,VLOOKUP($C244,'LINHA 4'!$C$6:$BM$75,'Carga People'!R$2,0))+IF(ISERROR(VLOOKUP($C244,'LINHA 5'!$C$6:$BM$145,'Carga People'!R$2,0)),0,VLOOKUP($C244,'LINHA 5'!$C$6:$BM$145,'Carga People'!R$2,0))</f>
        <v>0</v>
      </c>
      <c r="S244" s="140">
        <f>IF(ISERROR(VLOOKUP($C244,'LINHA 4'!$C$6:$BM$75,'Carga People'!S$2,0)),0,VLOOKUP($C244,'LINHA 4'!$C$6:$BM$75,'Carga People'!S$2,0))+IF(ISERROR(VLOOKUP($C244,'LINHA 5'!$C$6:$BM$145,'Carga People'!S$2,0)),0,VLOOKUP($C244,'LINHA 5'!$C$6:$BM$145,'Carga People'!S$2,0))</f>
        <v>0</v>
      </c>
      <c r="T244" s="140">
        <f>IF(ISERROR(VLOOKUP($C244,'LINHA 4'!$C$6:$BM$75,'Carga People'!T$2,0)),0,VLOOKUP($C244,'LINHA 4'!$C$6:$BM$75,'Carga People'!T$2,0))+IF(ISERROR(VLOOKUP($C244,'LINHA 5'!$C$6:$BM$145,'Carga People'!T$2,0)),0,VLOOKUP($C244,'LINHA 5'!$C$6:$BM$145,'Carga People'!T$2,0))</f>
        <v>0</v>
      </c>
      <c r="U244" s="140">
        <f>IF(ISERROR(VLOOKUP($C244,'LINHA 4'!$C$6:$BM$75,'Carga People'!U$2,0)),0,VLOOKUP($C244,'LINHA 4'!$C$6:$BM$75,'Carga People'!U$2,0))+IF(ISERROR(VLOOKUP($C244,'LINHA 5'!$C$6:$BM$145,'Carga People'!U$2,0)),0,VLOOKUP($C244,'LINHA 5'!$C$6:$BM$145,'Carga People'!U$2,0))</f>
        <v>0</v>
      </c>
      <c r="V244" s="140">
        <f>IF(ISERROR(VLOOKUP($C244,'LINHA 4'!$C$6:$BM$75,'Carga People'!V$2,0)),0,VLOOKUP($C244,'LINHA 4'!$C$6:$BM$75,'Carga People'!V$2,0))+IF(ISERROR(VLOOKUP($C244,'LINHA 5'!$C$6:$BM$145,'Carga People'!V$2,0)),0,VLOOKUP($C244,'LINHA 5'!$C$6:$BM$145,'Carga People'!V$2,0))</f>
        <v>0</v>
      </c>
      <c r="W244" s="140">
        <f>IF(ISERROR(VLOOKUP($C244,'LINHA 4'!$C$6:$BM$75,'Carga People'!W$2,0)),0,VLOOKUP($C244,'LINHA 4'!$C$6:$BM$75,'Carga People'!W$2,0))+IF(ISERROR(VLOOKUP($C244,'LINHA 5'!$C$6:$BM$145,'Carga People'!W$2,0)),0,VLOOKUP($C244,'LINHA 5'!$C$6:$BM$145,'Carga People'!W$2,0))</f>
        <v>0</v>
      </c>
      <c r="X244" s="140">
        <f>IF(ISERROR(VLOOKUP($C244,'LINHA 4'!$C$6:$BM$75,'Carga People'!X$2,0)),0,VLOOKUP($C244,'LINHA 4'!$C$6:$BM$75,'Carga People'!X$2,0))+IF(ISERROR(VLOOKUP($C244,'LINHA 5'!$C$6:$BM$145,'Carga People'!X$2,0)),0,VLOOKUP($C244,'LINHA 5'!$C$6:$BM$145,'Carga People'!X$2,0))</f>
        <v>0</v>
      </c>
      <c r="Y244" s="140">
        <f>IF(ISERROR(VLOOKUP($C244,'LINHA 4'!$C$6:$BM$75,'Carga People'!Y$2,0)),0,VLOOKUP($C244,'LINHA 4'!$C$6:$BM$75,'Carga People'!Y$2,0))+IF(ISERROR(VLOOKUP($C244,'LINHA 5'!$C$6:$BM$145,'Carga People'!Y$2,0)),0,VLOOKUP($C244,'LINHA 5'!$C$6:$BM$145,'Carga People'!Y$2,0))</f>
        <v>0</v>
      </c>
      <c r="Z244" s="140">
        <f>IF(ISERROR(VLOOKUP($C244,'LINHA 4'!$C$6:$BM$75,'Carga People'!Z$2,0)),0,VLOOKUP($C244,'LINHA 4'!$C$6:$BM$75,'Carga People'!Z$2,0))+IF(ISERROR(VLOOKUP($C244,'LINHA 5'!$C$6:$BM$145,'Carga People'!Z$2,0)),0,VLOOKUP($C244,'LINHA 5'!$C$6:$BM$145,'Carga People'!Z$2,0))</f>
        <v>0</v>
      </c>
      <c r="AA244" s="140">
        <f>IF(ISERROR(VLOOKUP($C244,'LINHA 4'!$C$6:$BM$75,'Carga People'!AA$2,0)),0,VLOOKUP($C244,'LINHA 4'!$C$6:$BM$75,'Carga People'!AA$2,0))+IF(ISERROR(VLOOKUP($C244,'LINHA 5'!$C$6:$BM$145,'Carga People'!AA$2,0)),0,VLOOKUP($C244,'LINHA 5'!$C$6:$BM$145,'Carga People'!AA$2,0))</f>
        <v>0</v>
      </c>
      <c r="AB244" s="140">
        <f>IF(ISERROR(VLOOKUP($C244,'LINHA 4'!$C$6:$BM$75,'Carga People'!AB$2,0)),0,VLOOKUP($C244,'LINHA 4'!$C$6:$BM$75,'Carga People'!AB$2,0))+IF(ISERROR(VLOOKUP($C244,'LINHA 5'!$C$6:$BM$145,'Carga People'!AB$2,0)),0,VLOOKUP($C244,'LINHA 5'!$C$6:$BM$145,'Carga People'!AB$2,0))</f>
        <v>0</v>
      </c>
      <c r="AC244" s="140">
        <f>IF(ISERROR(VLOOKUP($C244,'LINHA 4'!$C$6:$BM$75,'Carga People'!AC$2,0)),0,VLOOKUP($C244,'LINHA 4'!$C$6:$BM$75,'Carga People'!AC$2,0))+IF(ISERROR(VLOOKUP($C244,'LINHA 5'!$C$6:$BM$145,'Carga People'!AC$2,0)),0,VLOOKUP($C244,'LINHA 5'!$C$6:$BM$145,'Carga People'!AC$2,0))</f>
        <v>0</v>
      </c>
      <c r="AD244" s="140">
        <f>IF(ISERROR(VLOOKUP($C244,'LINHA 4'!$C$6:$BM$75,'Carga People'!AD$2,0)),0,VLOOKUP($C244,'LINHA 4'!$C$6:$BM$75,'Carga People'!AD$2,0))+IF(ISERROR(VLOOKUP($C244,'LINHA 5'!$C$6:$BM$145,'Carga People'!AD$2,0)),0,VLOOKUP($C244,'LINHA 5'!$C$6:$BM$145,'Carga People'!AD$2,0))</f>
        <v>0</v>
      </c>
      <c r="AE244" s="140">
        <f>IF(ISERROR(VLOOKUP($C244,'LINHA 4'!$C$6:$BM$75,'Carga People'!AE$2,0)),0,VLOOKUP($C244,'LINHA 4'!$C$6:$BM$75,'Carga People'!AE$2,0))+IF(ISERROR(VLOOKUP($C244,'LINHA 5'!$C$6:$BM$145,'Carga People'!AE$2,0)),0,VLOOKUP($C244,'LINHA 5'!$C$6:$BM$145,'Carga People'!AE$2,0))</f>
        <v>0</v>
      </c>
      <c r="AF244" s="140">
        <f>IF(ISERROR(VLOOKUP($C244,'LINHA 4'!$C$6:$BM$75,'Carga People'!AF$2,0)),0,VLOOKUP($C244,'LINHA 4'!$C$6:$BM$75,'Carga People'!AF$2,0))+IF(ISERROR(VLOOKUP($C244,'LINHA 5'!$C$6:$BM$145,'Carga People'!AF$2,0)),0,VLOOKUP($C244,'LINHA 5'!$C$6:$BM$145,'Carga People'!AF$2,0))</f>
        <v>0</v>
      </c>
      <c r="AG244" s="140">
        <f>IF(ISERROR(VLOOKUP($C244,'LINHA 4'!$C$6:$BM$75,'Carga People'!AG$2,0)),0,VLOOKUP($C244,'LINHA 4'!$C$6:$BM$75,'Carga People'!AG$2,0))+IF(ISERROR(VLOOKUP($C244,'LINHA 5'!$C$6:$BM$145,'Carga People'!AG$2,0)),0,VLOOKUP($C244,'LINHA 5'!$C$6:$BM$145,'Carga People'!AG$2,0))</f>
        <v>0</v>
      </c>
      <c r="AH244" s="140">
        <f>IF(ISERROR(VLOOKUP($C244,'LINHA 4'!$C$6:$BM$75,'Carga People'!AH$2,0)),0,VLOOKUP($C244,'LINHA 4'!$C$6:$BM$75,'Carga People'!AH$2,0))+IF(ISERROR(VLOOKUP($C244,'LINHA 5'!$C$6:$BM$145,'Carga People'!AH$2,0)),0,VLOOKUP($C244,'LINHA 5'!$C$6:$BM$145,'Carga People'!AH$2,0))</f>
        <v>0</v>
      </c>
      <c r="AI244" s="140">
        <f>IF(ISERROR(VLOOKUP($C244,'LINHA 4'!$C$6:$BM$75,'Carga People'!AI$2,0)),0,VLOOKUP($C244,'LINHA 4'!$C$6:$BM$75,'Carga People'!AI$2,0))+IF(ISERROR(VLOOKUP($C244,'LINHA 5'!$C$6:$BM$145,'Carga People'!AI$2,0)),0,VLOOKUP($C244,'LINHA 5'!$C$6:$BM$145,'Carga People'!AI$2,0))</f>
        <v>0</v>
      </c>
      <c r="AJ244" s="140">
        <f>IF(ISERROR(VLOOKUP($C244,'LINHA 4'!$C$6:$BM$75,'Carga People'!AJ$2,0)),0,VLOOKUP($C244,'LINHA 4'!$C$6:$BM$75,'Carga People'!AJ$2,0))+IF(ISERROR(VLOOKUP($C244,'LINHA 5'!$C$6:$BM$145,'Carga People'!AJ$2,0)),0,VLOOKUP($C244,'LINHA 5'!$C$6:$BM$145,'Carga People'!AJ$2,0))</f>
        <v>0</v>
      </c>
      <c r="AK244" s="140">
        <f>IF(ISERROR(VLOOKUP($C244,'LINHA 4'!$C$6:$BM$75,'Carga People'!AK$2,0)),0,VLOOKUP($C244,'LINHA 4'!$C$6:$BM$75,'Carga People'!AK$2,0))+IF(ISERROR(VLOOKUP($C244,'LINHA 5'!$C$6:$BM$145,'Carga People'!AK$2,0)),0,VLOOKUP($C244,'LINHA 5'!$C$6:$BM$145,'Carga People'!AK$2,0))</f>
        <v>0</v>
      </c>
      <c r="AL244" s="140">
        <f>IF(ISERROR(VLOOKUP($C244,'LINHA 4'!$C$6:$BM$75,'Carga People'!AL$2,0)),0,VLOOKUP($C244,'LINHA 4'!$C$6:$BM$75,'Carga People'!AL$2,0))+IF(ISERROR(VLOOKUP($C244,'LINHA 5'!$C$6:$BM$145,'Carga People'!AL$2,0)),0,VLOOKUP($C244,'LINHA 5'!$C$6:$BM$145,'Carga People'!AL$2,0))</f>
        <v>0</v>
      </c>
      <c r="AM244" s="140">
        <f>IF(ISERROR(VLOOKUP($C244,'LINHA 4'!$C$6:$BM$75,'Carga People'!AM$2,0)),0,VLOOKUP($C244,'LINHA 4'!$C$6:$BM$75,'Carga People'!AM$2,0))+IF(ISERROR(VLOOKUP($C244,'LINHA 5'!$C$6:$BM$145,'Carga People'!AM$2,0)),0,VLOOKUP($C244,'LINHA 5'!$C$6:$BM$145,'Carga People'!AM$2,0))</f>
        <v>0</v>
      </c>
      <c r="AN244" s="140">
        <f>IF(ISERROR(VLOOKUP($C244,'LINHA 4'!$C$6:$BM$75,'Carga People'!AN$2,0)),0,VLOOKUP($C244,'LINHA 4'!$C$6:$BM$75,'Carga People'!AN$2,0))+IF(ISERROR(VLOOKUP($C244,'LINHA 5'!$C$6:$BM$145,'Carga People'!AN$2,0)),0,VLOOKUP($C244,'LINHA 5'!$C$6:$BM$145,'Carga People'!AN$2,0))</f>
        <v>0</v>
      </c>
      <c r="AO244" s="140">
        <f>IF(ISERROR(VLOOKUP($C244,'LINHA 4'!$C$6:$BM$75,'Carga People'!AO$2,0)),0,VLOOKUP($C244,'LINHA 4'!$C$6:$BM$75,'Carga People'!AO$2,0))+IF(ISERROR(VLOOKUP($C244,'LINHA 5'!$C$6:$BM$145,'Carga People'!AO$2,0)),0,VLOOKUP($C244,'LINHA 5'!$C$6:$BM$145,'Carga People'!AO$2,0))</f>
        <v>0</v>
      </c>
      <c r="AP244" s="140">
        <f>IF(ISERROR(VLOOKUP($C244,'LINHA 4'!$C$6:$BM$75,'Carga People'!AP$2,0)),0,VLOOKUP($C244,'LINHA 4'!$C$6:$BM$75,'Carga People'!AP$2,0))+IF(ISERROR(VLOOKUP($C244,'LINHA 5'!$C$6:$BM$145,'Carga People'!AP$2,0)),0,VLOOKUP($C244,'LINHA 5'!$C$6:$BM$145,'Carga People'!AP$2,0))</f>
        <v>0</v>
      </c>
      <c r="AQ244" s="140">
        <f>IF(ISERROR(VLOOKUP($C244,'LINHA 4'!$C$6:$BM$75,'Carga People'!AQ$2,0)),0,VLOOKUP($C244,'LINHA 4'!$C$6:$BM$75,'Carga People'!AQ$2,0))+IF(ISERROR(VLOOKUP($C244,'LINHA 5'!$C$6:$BM$145,'Carga People'!AQ$2,0)),0,VLOOKUP($C244,'LINHA 5'!$C$6:$BM$145,'Carga People'!AQ$2,0))</f>
        <v>0</v>
      </c>
      <c r="AR244" s="140">
        <f>IF(ISERROR(VLOOKUP($C244,'LINHA 4'!$C$6:$BM$75,'Carga People'!AR$2,0)),0,VLOOKUP($C244,'LINHA 4'!$C$6:$BM$75,'Carga People'!AR$2,0))+IF(ISERROR(VLOOKUP($C244,'LINHA 5'!$C$6:$BM$145,'Carga People'!AR$2,0)),0,VLOOKUP($C244,'LINHA 5'!$C$6:$BM$145,'Carga People'!AR$2,0))</f>
        <v>0</v>
      </c>
      <c r="AS244" s="140">
        <f>IF(ISERROR(VLOOKUP($C244,'LINHA 4'!$C$6:$BM$75,'Carga People'!AS$2,0)),0,VLOOKUP($C244,'LINHA 4'!$C$6:$BM$75,'Carga People'!AS$2,0))+IF(ISERROR(VLOOKUP($C244,'LINHA 5'!$C$6:$BM$145,'Carga People'!AS$2,0)),0,VLOOKUP($C244,'LINHA 5'!$C$6:$BM$145,'Carga People'!AS$2,0))</f>
        <v>0</v>
      </c>
      <c r="AT244" s="140">
        <f t="array" ref="AT244">IF(ISERROR(VLOOKUP($C244,'LINHA 4'!$C$6:$BM$52,'Carga People'!AT$2,0)),0,VLOOKUP($C244,'LINHA 4'!$C$6:$BM$52,'Carga People'!AT$2,0))</f>
        <v>0</v>
      </c>
      <c r="AU244" s="367">
        <f t="shared" ref="AU244:AU292" si="28">SUM(J244:AT244)</f>
        <v>0</v>
      </c>
      <c r="AV244" s="780" t="str">
        <f t="shared" si="27"/>
        <v/>
      </c>
      <c r="AW244" s="90" t="e">
        <f>IF(D244="","",VLOOKUP(D244,MI_ME!$D$5:$AQ$336,39,0))</f>
        <v>#N/A</v>
      </c>
      <c r="AX244" s="660"/>
    </row>
    <row r="245" spans="1:50" ht="18" hidden="1" customHeight="1" x14ac:dyDescent="0.3">
      <c r="A245" s="1792"/>
      <c r="B245" s="771" t="s">
        <v>129</v>
      </c>
      <c r="C245" s="30" t="s">
        <v>150</v>
      </c>
      <c r="D245" s="771" t="str">
        <f>LEFT(C245,11)</f>
        <v>33048LBA089</v>
      </c>
      <c r="E245" s="1457" t="s">
        <v>986</v>
      </c>
      <c r="F245" s="771" t="s">
        <v>15</v>
      </c>
      <c r="G245" s="136"/>
      <c r="H245" s="145"/>
      <c r="I245" s="154"/>
      <c r="J245" s="140">
        <f>IF(ISERROR(VLOOKUP($C245,'LINHA 4'!$C$6:$BM$75,'Carga People'!J$2,0)),0,VLOOKUP($C245,'LINHA 4'!$C$6:$BM$75,'Carga People'!J$2,0))+IF(ISERROR(VLOOKUP($C245,'LINHA 5'!$C$6:$BM$145,'Carga People'!J$2,0)),0,VLOOKUP($C245,'LINHA 5'!$C$6:$BM$145,'Carga People'!J$2,0))</f>
        <v>0</v>
      </c>
      <c r="K245" s="140">
        <f>IF(ISERROR(VLOOKUP($C245,'LINHA 4'!$C$6:$BM$75,'Carga People'!K$2,0)),0,VLOOKUP($C245,'LINHA 4'!$C$6:$BM$75,'Carga People'!K$2,0))+IF(ISERROR(VLOOKUP($C245,'LINHA 5'!$C$6:$BM$145,'Carga People'!K$2,0)),0,VLOOKUP($C245,'LINHA 5'!$C$6:$BM$145,'Carga People'!K$2,0))</f>
        <v>0</v>
      </c>
      <c r="L245" s="140">
        <f>IF(ISERROR(VLOOKUP($C245,'LINHA 4'!$C$6:$BM$75,'Carga People'!L$2,0)),0,VLOOKUP($C245,'LINHA 4'!$C$6:$BM$75,'Carga People'!L$2,0))+IF(ISERROR(VLOOKUP($C245,'LINHA 5'!$C$6:$BM$145,'Carga People'!L$2,0)),0,VLOOKUP($C245,'LINHA 5'!$C$6:$BM$145,'Carga People'!L$2,0))</f>
        <v>0</v>
      </c>
      <c r="M245" s="140">
        <f>IF(ISERROR(VLOOKUP($C245,'LINHA 4'!$C$6:$BM$75,'Carga People'!M$2,0)),0,VLOOKUP($C245,'LINHA 4'!$C$6:$BM$75,'Carga People'!M$2,0))+IF(ISERROR(VLOOKUP($C245,'LINHA 5'!$C$6:$BM$145,'Carga People'!M$2,0)),0,VLOOKUP($C245,'LINHA 5'!$C$6:$BM$145,'Carga People'!M$2,0))</f>
        <v>0</v>
      </c>
      <c r="N245" s="140">
        <f>IF(ISERROR(VLOOKUP($C245,'LINHA 4'!$C$6:$BM$75,'Carga People'!N$2,0)),0,VLOOKUP($C245,'LINHA 4'!$C$6:$BM$75,'Carga People'!N$2,0))+IF(ISERROR(VLOOKUP($C245,'LINHA 5'!$C$6:$BM$145,'Carga People'!N$2,0)),0,VLOOKUP($C245,'LINHA 5'!$C$6:$BM$145,'Carga People'!N$2,0))</f>
        <v>0</v>
      </c>
      <c r="O245" s="140">
        <f>IF(ISERROR(VLOOKUP($C245,'LINHA 4'!$C$6:$BM$75,'Carga People'!O$2,0)),0,VLOOKUP($C245,'LINHA 4'!$C$6:$BM$75,'Carga People'!O$2,0))+IF(ISERROR(VLOOKUP($C245,'LINHA 5'!$C$6:$BM$145,'Carga People'!O$2,0)),0,VLOOKUP($C245,'LINHA 5'!$C$6:$BM$145,'Carga People'!O$2,0))</f>
        <v>0</v>
      </c>
      <c r="P245" s="140">
        <f>IF(ISERROR(VLOOKUP($C245,'LINHA 4'!$C$6:$BM$75,'Carga People'!P$2,0)),0,VLOOKUP($C245,'LINHA 4'!$C$6:$BM$75,'Carga People'!P$2,0))+IF(ISERROR(VLOOKUP($C245,'LINHA 5'!$C$6:$BM$145,'Carga People'!P$2,0)),0,VLOOKUP($C245,'LINHA 5'!$C$6:$BM$145,'Carga People'!P$2,0))</f>
        <v>0</v>
      </c>
      <c r="Q245" s="140">
        <f>IF(ISERROR(VLOOKUP($C245,'LINHA 4'!$C$6:$BM$75,'Carga People'!Q$2,0)),0,VLOOKUP($C245,'LINHA 4'!$C$6:$BM$75,'Carga People'!Q$2,0))+IF(ISERROR(VLOOKUP($C245,'LINHA 5'!$C$6:$BM$145,'Carga People'!Q$2,0)),0,VLOOKUP($C245,'LINHA 5'!$C$6:$BM$145,'Carga People'!Q$2,0))</f>
        <v>0</v>
      </c>
      <c r="R245" s="140">
        <f>IF(ISERROR(VLOOKUP($C245,'LINHA 4'!$C$6:$BM$75,'Carga People'!R$2,0)),0,VLOOKUP($C245,'LINHA 4'!$C$6:$BM$75,'Carga People'!R$2,0))+IF(ISERROR(VLOOKUP($C245,'LINHA 5'!$C$6:$BM$145,'Carga People'!R$2,0)),0,VLOOKUP($C245,'LINHA 5'!$C$6:$BM$145,'Carga People'!R$2,0))</f>
        <v>0</v>
      </c>
      <c r="S245" s="140">
        <f>IF(ISERROR(VLOOKUP($C245,'LINHA 4'!$C$6:$BM$75,'Carga People'!S$2,0)),0,VLOOKUP($C245,'LINHA 4'!$C$6:$BM$75,'Carga People'!S$2,0))+IF(ISERROR(VLOOKUP($C245,'LINHA 5'!$C$6:$BM$145,'Carga People'!S$2,0)),0,VLOOKUP($C245,'LINHA 5'!$C$6:$BM$145,'Carga People'!S$2,0))</f>
        <v>0</v>
      </c>
      <c r="T245" s="140">
        <f>IF(ISERROR(VLOOKUP($C245,'LINHA 4'!$C$6:$BM$75,'Carga People'!T$2,0)),0,VLOOKUP($C245,'LINHA 4'!$C$6:$BM$75,'Carga People'!T$2,0))+IF(ISERROR(VLOOKUP($C245,'LINHA 5'!$C$6:$BM$145,'Carga People'!T$2,0)),0,VLOOKUP($C245,'LINHA 5'!$C$6:$BM$145,'Carga People'!T$2,0))</f>
        <v>0</v>
      </c>
      <c r="U245" s="140">
        <f>IF(ISERROR(VLOOKUP($C245,'LINHA 4'!$C$6:$BM$75,'Carga People'!U$2,0)),0,VLOOKUP($C245,'LINHA 4'!$C$6:$BM$75,'Carga People'!U$2,0))+IF(ISERROR(VLOOKUP($C245,'LINHA 5'!$C$6:$BM$145,'Carga People'!U$2,0)),0,VLOOKUP($C245,'LINHA 5'!$C$6:$BM$145,'Carga People'!U$2,0))</f>
        <v>0</v>
      </c>
      <c r="V245" s="140">
        <f>IF(ISERROR(VLOOKUP($C245,'LINHA 4'!$C$6:$BM$75,'Carga People'!V$2,0)),0,VLOOKUP($C245,'LINHA 4'!$C$6:$BM$75,'Carga People'!V$2,0))+IF(ISERROR(VLOOKUP($C245,'LINHA 5'!$C$6:$BM$145,'Carga People'!V$2,0)),0,VLOOKUP($C245,'LINHA 5'!$C$6:$BM$145,'Carga People'!V$2,0))</f>
        <v>0</v>
      </c>
      <c r="W245" s="140">
        <f>IF(ISERROR(VLOOKUP($C245,'LINHA 4'!$C$6:$BM$75,'Carga People'!W$2,0)),0,VLOOKUP($C245,'LINHA 4'!$C$6:$BM$75,'Carga People'!W$2,0))+IF(ISERROR(VLOOKUP($C245,'LINHA 5'!$C$6:$BM$145,'Carga People'!W$2,0)),0,VLOOKUP($C245,'LINHA 5'!$C$6:$BM$145,'Carga People'!W$2,0))</f>
        <v>0</v>
      </c>
      <c r="X245" s="140">
        <f>IF(ISERROR(VLOOKUP($C245,'LINHA 4'!$C$6:$BM$75,'Carga People'!X$2,0)),0,VLOOKUP($C245,'LINHA 4'!$C$6:$BM$75,'Carga People'!X$2,0))+IF(ISERROR(VLOOKUP($C245,'LINHA 5'!$C$6:$BM$145,'Carga People'!X$2,0)),0,VLOOKUP($C245,'LINHA 5'!$C$6:$BM$145,'Carga People'!X$2,0))</f>
        <v>0</v>
      </c>
      <c r="Y245" s="140">
        <f>IF(ISERROR(VLOOKUP($C245,'LINHA 4'!$C$6:$BM$75,'Carga People'!Y$2,0)),0,VLOOKUP($C245,'LINHA 4'!$C$6:$BM$75,'Carga People'!Y$2,0))+IF(ISERROR(VLOOKUP($C245,'LINHA 5'!$C$6:$BM$145,'Carga People'!Y$2,0)),0,VLOOKUP($C245,'LINHA 5'!$C$6:$BM$145,'Carga People'!Y$2,0))</f>
        <v>0</v>
      </c>
      <c r="Z245" s="140">
        <f>IF(ISERROR(VLOOKUP($C245,'LINHA 4'!$C$6:$BM$75,'Carga People'!Z$2,0)),0,VLOOKUP($C245,'LINHA 4'!$C$6:$BM$75,'Carga People'!Z$2,0))+IF(ISERROR(VLOOKUP($C245,'LINHA 5'!$C$6:$BM$145,'Carga People'!Z$2,0)),0,VLOOKUP($C245,'LINHA 5'!$C$6:$BM$145,'Carga People'!Z$2,0))</f>
        <v>0</v>
      </c>
      <c r="AA245" s="140">
        <f>IF(ISERROR(VLOOKUP($C245,'LINHA 4'!$C$6:$BM$75,'Carga People'!AA$2,0)),0,VLOOKUP($C245,'LINHA 4'!$C$6:$BM$75,'Carga People'!AA$2,0))+IF(ISERROR(VLOOKUP($C245,'LINHA 5'!$C$6:$BM$145,'Carga People'!AA$2,0)),0,VLOOKUP($C245,'LINHA 5'!$C$6:$BM$145,'Carga People'!AA$2,0))</f>
        <v>0</v>
      </c>
      <c r="AB245" s="140">
        <f>IF(ISERROR(VLOOKUP($C245,'LINHA 4'!$C$6:$BM$75,'Carga People'!AB$2,0)),0,VLOOKUP($C245,'LINHA 4'!$C$6:$BM$75,'Carga People'!AB$2,0))+IF(ISERROR(VLOOKUP($C245,'LINHA 5'!$C$6:$BM$145,'Carga People'!AB$2,0)),0,VLOOKUP($C245,'LINHA 5'!$C$6:$BM$145,'Carga People'!AB$2,0))</f>
        <v>0</v>
      </c>
      <c r="AC245" s="140">
        <f>IF(ISERROR(VLOOKUP($C245,'LINHA 4'!$C$6:$BM$75,'Carga People'!AC$2,0)),0,VLOOKUP($C245,'LINHA 4'!$C$6:$BM$75,'Carga People'!AC$2,0))+IF(ISERROR(VLOOKUP($C245,'LINHA 5'!$C$6:$BM$145,'Carga People'!AC$2,0)),0,VLOOKUP($C245,'LINHA 5'!$C$6:$BM$145,'Carga People'!AC$2,0))</f>
        <v>0</v>
      </c>
      <c r="AD245" s="140">
        <f>IF(ISERROR(VLOOKUP($C245,'LINHA 4'!$C$6:$BM$75,'Carga People'!AD$2,0)),0,VLOOKUP($C245,'LINHA 4'!$C$6:$BM$75,'Carga People'!AD$2,0))+IF(ISERROR(VLOOKUP($C245,'LINHA 5'!$C$6:$BM$145,'Carga People'!AD$2,0)),0,VLOOKUP($C245,'LINHA 5'!$C$6:$BM$145,'Carga People'!AD$2,0))</f>
        <v>0</v>
      </c>
      <c r="AE245" s="140">
        <f>IF(ISERROR(VLOOKUP($C245,'LINHA 4'!$C$6:$BM$75,'Carga People'!AE$2,0)),0,VLOOKUP($C245,'LINHA 4'!$C$6:$BM$75,'Carga People'!AE$2,0))+IF(ISERROR(VLOOKUP($C245,'LINHA 5'!$C$6:$BM$145,'Carga People'!AE$2,0)),0,VLOOKUP($C245,'LINHA 5'!$C$6:$BM$145,'Carga People'!AE$2,0))</f>
        <v>0</v>
      </c>
      <c r="AF245" s="140">
        <f>IF(ISERROR(VLOOKUP($C245,'LINHA 4'!$C$6:$BM$75,'Carga People'!AF$2,0)),0,VLOOKUP($C245,'LINHA 4'!$C$6:$BM$75,'Carga People'!AF$2,0))+IF(ISERROR(VLOOKUP($C245,'LINHA 5'!$C$6:$BM$145,'Carga People'!AF$2,0)),0,VLOOKUP($C245,'LINHA 5'!$C$6:$BM$145,'Carga People'!AF$2,0))</f>
        <v>0</v>
      </c>
      <c r="AG245" s="140">
        <f>IF(ISERROR(VLOOKUP($C245,'LINHA 4'!$C$6:$BM$75,'Carga People'!AG$2,0)),0,VLOOKUP($C245,'LINHA 4'!$C$6:$BM$75,'Carga People'!AG$2,0))+IF(ISERROR(VLOOKUP($C245,'LINHA 5'!$C$6:$BM$145,'Carga People'!AG$2,0)),0,VLOOKUP($C245,'LINHA 5'!$C$6:$BM$145,'Carga People'!AG$2,0))</f>
        <v>0</v>
      </c>
      <c r="AH245" s="140">
        <f>IF(ISERROR(VLOOKUP($C245,'LINHA 4'!$C$6:$BM$75,'Carga People'!AH$2,0)),0,VLOOKUP($C245,'LINHA 4'!$C$6:$BM$75,'Carga People'!AH$2,0))+IF(ISERROR(VLOOKUP($C245,'LINHA 5'!$C$6:$BM$145,'Carga People'!AH$2,0)),0,VLOOKUP($C245,'LINHA 5'!$C$6:$BM$145,'Carga People'!AH$2,0))</f>
        <v>0</v>
      </c>
      <c r="AI245" s="140">
        <f>IF(ISERROR(VLOOKUP($C245,'LINHA 4'!$C$6:$BM$75,'Carga People'!AI$2,0)),0,VLOOKUP($C245,'LINHA 4'!$C$6:$BM$75,'Carga People'!AI$2,0))+IF(ISERROR(VLOOKUP($C245,'LINHA 5'!$C$6:$BM$145,'Carga People'!AI$2,0)),0,VLOOKUP($C245,'LINHA 5'!$C$6:$BM$145,'Carga People'!AI$2,0))</f>
        <v>0</v>
      </c>
      <c r="AJ245" s="140">
        <f>IF(ISERROR(VLOOKUP($C245,'LINHA 4'!$C$6:$BM$75,'Carga People'!AJ$2,0)),0,VLOOKUP($C245,'LINHA 4'!$C$6:$BM$75,'Carga People'!AJ$2,0))+IF(ISERROR(VLOOKUP($C245,'LINHA 5'!$C$6:$BM$145,'Carga People'!AJ$2,0)),0,VLOOKUP($C245,'LINHA 5'!$C$6:$BM$145,'Carga People'!AJ$2,0))</f>
        <v>0</v>
      </c>
      <c r="AK245" s="140">
        <f>IF(ISERROR(VLOOKUP($C245,'LINHA 4'!$C$6:$BM$75,'Carga People'!AK$2,0)),0,VLOOKUP($C245,'LINHA 4'!$C$6:$BM$75,'Carga People'!AK$2,0))+IF(ISERROR(VLOOKUP($C245,'LINHA 5'!$C$6:$BM$145,'Carga People'!AK$2,0)),0,VLOOKUP($C245,'LINHA 5'!$C$6:$BM$145,'Carga People'!AK$2,0))</f>
        <v>0</v>
      </c>
      <c r="AL245" s="140">
        <f>IF(ISERROR(VLOOKUP($C245,'LINHA 4'!$C$6:$BM$75,'Carga People'!AL$2,0)),0,VLOOKUP($C245,'LINHA 4'!$C$6:$BM$75,'Carga People'!AL$2,0))+IF(ISERROR(VLOOKUP($C245,'LINHA 5'!$C$6:$BM$145,'Carga People'!AL$2,0)),0,VLOOKUP($C245,'LINHA 5'!$C$6:$BM$145,'Carga People'!AL$2,0))</f>
        <v>0</v>
      </c>
      <c r="AM245" s="140">
        <f>IF(ISERROR(VLOOKUP($C245,'LINHA 4'!$C$6:$BM$75,'Carga People'!AM$2,0)),0,VLOOKUP($C245,'LINHA 4'!$C$6:$BM$75,'Carga People'!AM$2,0))+IF(ISERROR(VLOOKUP($C245,'LINHA 5'!$C$6:$BM$145,'Carga People'!AM$2,0)),0,VLOOKUP($C245,'LINHA 5'!$C$6:$BM$145,'Carga People'!AM$2,0))</f>
        <v>0</v>
      </c>
      <c r="AN245" s="140">
        <f>IF(ISERROR(VLOOKUP($C245,'LINHA 4'!$C$6:$BM$75,'Carga People'!AN$2,0)),0,VLOOKUP($C245,'LINHA 4'!$C$6:$BM$75,'Carga People'!AN$2,0))+IF(ISERROR(VLOOKUP($C245,'LINHA 5'!$C$6:$BM$145,'Carga People'!AN$2,0)),0,VLOOKUP($C245,'LINHA 5'!$C$6:$BM$145,'Carga People'!AN$2,0))</f>
        <v>0</v>
      </c>
      <c r="AO245" s="140">
        <f>IF(ISERROR(VLOOKUP($C245,'LINHA 4'!$C$6:$BM$75,'Carga People'!AO$2,0)),0,VLOOKUP($C245,'LINHA 4'!$C$6:$BM$75,'Carga People'!AO$2,0))+IF(ISERROR(VLOOKUP($C245,'LINHA 5'!$C$6:$BM$145,'Carga People'!AO$2,0)),0,VLOOKUP($C245,'LINHA 5'!$C$6:$BM$145,'Carga People'!AO$2,0))</f>
        <v>0</v>
      </c>
      <c r="AP245" s="140">
        <f>IF(ISERROR(VLOOKUP($C245,'LINHA 4'!$C$6:$BM$75,'Carga People'!AP$2,0)),0,VLOOKUP($C245,'LINHA 4'!$C$6:$BM$75,'Carga People'!AP$2,0))+IF(ISERROR(VLOOKUP($C245,'LINHA 5'!$C$6:$BM$145,'Carga People'!AP$2,0)),0,VLOOKUP($C245,'LINHA 5'!$C$6:$BM$145,'Carga People'!AP$2,0))</f>
        <v>0</v>
      </c>
      <c r="AQ245" s="140">
        <f>IF(ISERROR(VLOOKUP($C245,'LINHA 4'!$C$6:$BM$75,'Carga People'!AQ$2,0)),0,VLOOKUP($C245,'LINHA 4'!$C$6:$BM$75,'Carga People'!AQ$2,0))+IF(ISERROR(VLOOKUP($C245,'LINHA 5'!$C$6:$BM$145,'Carga People'!AQ$2,0)),0,VLOOKUP($C245,'LINHA 5'!$C$6:$BM$145,'Carga People'!AQ$2,0))</f>
        <v>0</v>
      </c>
      <c r="AR245" s="140">
        <f>IF(ISERROR(VLOOKUP($C245,'LINHA 4'!$C$6:$BM$75,'Carga People'!AR$2,0)),0,VLOOKUP($C245,'LINHA 4'!$C$6:$BM$75,'Carga People'!AR$2,0))+IF(ISERROR(VLOOKUP($C245,'LINHA 5'!$C$6:$BM$145,'Carga People'!AR$2,0)),0,VLOOKUP($C245,'LINHA 5'!$C$6:$BM$145,'Carga People'!AR$2,0))</f>
        <v>0</v>
      </c>
      <c r="AS245" s="140">
        <f>IF(ISERROR(VLOOKUP($C245,'LINHA 4'!$C$6:$BM$75,'Carga People'!AS$2,0)),0,VLOOKUP($C245,'LINHA 4'!$C$6:$BM$75,'Carga People'!AS$2,0))+IF(ISERROR(VLOOKUP($C245,'LINHA 5'!$C$6:$BM$145,'Carga People'!AS$2,0)),0,VLOOKUP($C245,'LINHA 5'!$C$6:$BM$145,'Carga People'!AS$2,0))</f>
        <v>0</v>
      </c>
      <c r="AT245" s="140">
        <f t="array" ref="AT245">IF(ISERROR(VLOOKUP($C245,'LINHA 4'!$C$6:$BM$52,'Carga People'!AT$2,0)),0,VLOOKUP($C245,'LINHA 4'!$C$6:$BM$52,'Carga People'!AT$2,0))</f>
        <v>0</v>
      </c>
      <c r="AU245" s="367">
        <f t="shared" si="28"/>
        <v>0</v>
      </c>
      <c r="AV245" s="780" t="str">
        <f t="shared" si="27"/>
        <v/>
      </c>
      <c r="AW245" s="90" t="e">
        <f>IF(D245="","",VLOOKUP(D245,MI_ME!$D$5:$AQ$336,39,0))</f>
        <v>#N/A</v>
      </c>
      <c r="AX245" s="660"/>
    </row>
    <row r="246" spans="1:50" ht="18" hidden="1" customHeight="1" x14ac:dyDescent="0.3">
      <c r="A246" s="1792"/>
      <c r="B246" s="771" t="s">
        <v>191</v>
      </c>
      <c r="C246" s="771" t="s">
        <v>219</v>
      </c>
      <c r="D246" s="771" t="str">
        <f>LEFT(C246,11)</f>
        <v>63041BBA006</v>
      </c>
      <c r="E246" s="1457" t="s">
        <v>987</v>
      </c>
      <c r="F246" s="771" t="s">
        <v>15</v>
      </c>
      <c r="G246" s="136"/>
      <c r="H246" s="145"/>
      <c r="I246" s="154"/>
      <c r="J246" s="140">
        <f>IF(ISERROR(VLOOKUP($C246,'LINHA 4'!$C$6:$BM$75,'Carga People'!J$2,0)),0,VLOOKUP($C246,'LINHA 4'!$C$6:$BM$75,'Carga People'!J$2,0))+IF(ISERROR(VLOOKUP($C246,'LINHA 5'!$C$6:$BM$145,'Carga People'!J$2,0)),0,VLOOKUP($C246,'LINHA 5'!$C$6:$BM$145,'Carga People'!J$2,0))</f>
        <v>0</v>
      </c>
      <c r="K246" s="140">
        <f>IF(ISERROR(VLOOKUP($C246,'LINHA 4'!$C$6:$BM$75,'Carga People'!K$2,0)),0,VLOOKUP($C246,'LINHA 4'!$C$6:$BM$75,'Carga People'!K$2,0))+IF(ISERROR(VLOOKUP($C246,'LINHA 5'!$C$6:$BM$145,'Carga People'!K$2,0)),0,VLOOKUP($C246,'LINHA 5'!$C$6:$BM$145,'Carga People'!K$2,0))</f>
        <v>0</v>
      </c>
      <c r="L246" s="140">
        <f>IF(ISERROR(VLOOKUP($C246,'LINHA 4'!$C$6:$BM$75,'Carga People'!L$2,0)),0,VLOOKUP($C246,'LINHA 4'!$C$6:$BM$75,'Carga People'!L$2,0))+IF(ISERROR(VLOOKUP($C246,'LINHA 5'!$C$6:$BM$145,'Carga People'!L$2,0)),0,VLOOKUP($C246,'LINHA 5'!$C$6:$BM$145,'Carga People'!L$2,0))</f>
        <v>0</v>
      </c>
      <c r="M246" s="140">
        <f>IF(ISERROR(VLOOKUP($C246,'LINHA 4'!$C$6:$BM$75,'Carga People'!M$2,0)),0,VLOOKUP($C246,'LINHA 4'!$C$6:$BM$75,'Carga People'!M$2,0))+IF(ISERROR(VLOOKUP($C246,'LINHA 5'!$C$6:$BM$145,'Carga People'!M$2,0)),0,VLOOKUP($C246,'LINHA 5'!$C$6:$BM$145,'Carga People'!M$2,0))</f>
        <v>0</v>
      </c>
      <c r="N246" s="140">
        <f>IF(ISERROR(VLOOKUP($C246,'LINHA 4'!$C$6:$BM$75,'Carga People'!N$2,0)),0,VLOOKUP($C246,'LINHA 4'!$C$6:$BM$75,'Carga People'!N$2,0))+IF(ISERROR(VLOOKUP($C246,'LINHA 5'!$C$6:$BM$145,'Carga People'!N$2,0)),0,VLOOKUP($C246,'LINHA 5'!$C$6:$BM$145,'Carga People'!N$2,0))</f>
        <v>0</v>
      </c>
      <c r="O246" s="140">
        <f>IF(ISERROR(VLOOKUP($C246,'LINHA 4'!$C$6:$BM$75,'Carga People'!O$2,0)),0,VLOOKUP($C246,'LINHA 4'!$C$6:$BM$75,'Carga People'!O$2,0))+IF(ISERROR(VLOOKUP($C246,'LINHA 5'!$C$6:$BM$145,'Carga People'!O$2,0)),0,VLOOKUP($C246,'LINHA 5'!$C$6:$BM$145,'Carga People'!O$2,0))</f>
        <v>0</v>
      </c>
      <c r="P246" s="140">
        <f>IF(ISERROR(VLOOKUP($C246,'LINHA 4'!$C$6:$BM$75,'Carga People'!P$2,0)),0,VLOOKUP($C246,'LINHA 4'!$C$6:$BM$75,'Carga People'!P$2,0))+IF(ISERROR(VLOOKUP($C246,'LINHA 5'!$C$6:$BM$145,'Carga People'!P$2,0)),0,VLOOKUP($C246,'LINHA 5'!$C$6:$BM$145,'Carga People'!P$2,0))</f>
        <v>0</v>
      </c>
      <c r="Q246" s="140">
        <f>IF(ISERROR(VLOOKUP($C246,'LINHA 4'!$C$6:$BM$75,'Carga People'!Q$2,0)),0,VLOOKUP($C246,'LINHA 4'!$C$6:$BM$75,'Carga People'!Q$2,0))+IF(ISERROR(VLOOKUP($C246,'LINHA 5'!$C$6:$BM$145,'Carga People'!Q$2,0)),0,VLOOKUP($C246,'LINHA 5'!$C$6:$BM$145,'Carga People'!Q$2,0))</f>
        <v>0</v>
      </c>
      <c r="R246" s="140">
        <f>IF(ISERROR(VLOOKUP($C246,'LINHA 4'!$C$6:$BM$75,'Carga People'!R$2,0)),0,VLOOKUP($C246,'LINHA 4'!$C$6:$BM$75,'Carga People'!R$2,0))+IF(ISERROR(VLOOKUP($C246,'LINHA 5'!$C$6:$BM$145,'Carga People'!R$2,0)),0,VLOOKUP($C246,'LINHA 5'!$C$6:$BM$145,'Carga People'!R$2,0))</f>
        <v>0</v>
      </c>
      <c r="S246" s="140">
        <f>IF(ISERROR(VLOOKUP($C246,'LINHA 4'!$C$6:$BM$75,'Carga People'!S$2,0)),0,VLOOKUP($C246,'LINHA 4'!$C$6:$BM$75,'Carga People'!S$2,0))+IF(ISERROR(VLOOKUP($C246,'LINHA 5'!$C$6:$BM$145,'Carga People'!S$2,0)),0,VLOOKUP($C246,'LINHA 5'!$C$6:$BM$145,'Carga People'!S$2,0))</f>
        <v>0</v>
      </c>
      <c r="T246" s="140">
        <f>IF(ISERROR(VLOOKUP($C246,'LINHA 4'!$C$6:$BM$75,'Carga People'!T$2,0)),0,VLOOKUP($C246,'LINHA 4'!$C$6:$BM$75,'Carga People'!T$2,0))+IF(ISERROR(VLOOKUP($C246,'LINHA 5'!$C$6:$BM$145,'Carga People'!T$2,0)),0,VLOOKUP($C246,'LINHA 5'!$C$6:$BM$145,'Carga People'!T$2,0))</f>
        <v>0</v>
      </c>
      <c r="U246" s="140">
        <f>IF(ISERROR(VLOOKUP($C246,'LINHA 4'!$C$6:$BM$75,'Carga People'!U$2,0)),0,VLOOKUP($C246,'LINHA 4'!$C$6:$BM$75,'Carga People'!U$2,0))+IF(ISERROR(VLOOKUP($C246,'LINHA 5'!$C$6:$BM$145,'Carga People'!U$2,0)),0,VLOOKUP($C246,'LINHA 5'!$C$6:$BM$145,'Carga People'!U$2,0))</f>
        <v>0</v>
      </c>
      <c r="V246" s="140">
        <f>IF(ISERROR(VLOOKUP($C246,'LINHA 4'!$C$6:$BM$75,'Carga People'!V$2,0)),0,VLOOKUP($C246,'LINHA 4'!$C$6:$BM$75,'Carga People'!V$2,0))+IF(ISERROR(VLOOKUP($C246,'LINHA 5'!$C$6:$BM$145,'Carga People'!V$2,0)),0,VLOOKUP($C246,'LINHA 5'!$C$6:$BM$145,'Carga People'!V$2,0))</f>
        <v>0</v>
      </c>
      <c r="W246" s="140">
        <f>IF(ISERROR(VLOOKUP($C246,'LINHA 4'!$C$6:$BM$75,'Carga People'!W$2,0)),0,VLOOKUP($C246,'LINHA 4'!$C$6:$BM$75,'Carga People'!W$2,0))+IF(ISERROR(VLOOKUP($C246,'LINHA 5'!$C$6:$BM$145,'Carga People'!W$2,0)),0,VLOOKUP($C246,'LINHA 5'!$C$6:$BM$145,'Carga People'!W$2,0))</f>
        <v>0</v>
      </c>
      <c r="X246" s="140">
        <f>IF(ISERROR(VLOOKUP($C246,'LINHA 4'!$C$6:$BM$75,'Carga People'!X$2,0)),0,VLOOKUP($C246,'LINHA 4'!$C$6:$BM$75,'Carga People'!X$2,0))+IF(ISERROR(VLOOKUP($C246,'LINHA 5'!$C$6:$BM$145,'Carga People'!X$2,0)),0,VLOOKUP($C246,'LINHA 5'!$C$6:$BM$145,'Carga People'!X$2,0))</f>
        <v>0</v>
      </c>
      <c r="Y246" s="140">
        <f>IF(ISERROR(VLOOKUP($C246,'LINHA 4'!$C$6:$BM$75,'Carga People'!Y$2,0)),0,VLOOKUP($C246,'LINHA 4'!$C$6:$BM$75,'Carga People'!Y$2,0))+IF(ISERROR(VLOOKUP($C246,'LINHA 5'!$C$6:$BM$145,'Carga People'!Y$2,0)),0,VLOOKUP($C246,'LINHA 5'!$C$6:$BM$145,'Carga People'!Y$2,0))</f>
        <v>0</v>
      </c>
      <c r="Z246" s="140">
        <f>IF(ISERROR(VLOOKUP($C246,'LINHA 4'!$C$6:$BM$75,'Carga People'!Z$2,0)),0,VLOOKUP($C246,'LINHA 4'!$C$6:$BM$75,'Carga People'!Z$2,0))+IF(ISERROR(VLOOKUP($C246,'LINHA 5'!$C$6:$BM$145,'Carga People'!Z$2,0)),0,VLOOKUP($C246,'LINHA 5'!$C$6:$BM$145,'Carga People'!Z$2,0))</f>
        <v>0</v>
      </c>
      <c r="AA246" s="140">
        <f>IF(ISERROR(VLOOKUP($C246,'LINHA 4'!$C$6:$BM$75,'Carga People'!AA$2,0)),0,VLOOKUP($C246,'LINHA 4'!$C$6:$BM$75,'Carga People'!AA$2,0))+IF(ISERROR(VLOOKUP($C246,'LINHA 5'!$C$6:$BM$145,'Carga People'!AA$2,0)),0,VLOOKUP($C246,'LINHA 5'!$C$6:$BM$145,'Carga People'!AA$2,0))</f>
        <v>0</v>
      </c>
      <c r="AB246" s="140">
        <f>IF(ISERROR(VLOOKUP($C246,'LINHA 4'!$C$6:$BM$75,'Carga People'!AB$2,0)),0,VLOOKUP($C246,'LINHA 4'!$C$6:$BM$75,'Carga People'!AB$2,0))+IF(ISERROR(VLOOKUP($C246,'LINHA 5'!$C$6:$BM$145,'Carga People'!AB$2,0)),0,VLOOKUP($C246,'LINHA 5'!$C$6:$BM$145,'Carga People'!AB$2,0))</f>
        <v>0</v>
      </c>
      <c r="AC246" s="140">
        <f>IF(ISERROR(VLOOKUP($C246,'LINHA 4'!$C$6:$BM$75,'Carga People'!AC$2,0)),0,VLOOKUP($C246,'LINHA 4'!$C$6:$BM$75,'Carga People'!AC$2,0))+IF(ISERROR(VLOOKUP($C246,'LINHA 5'!$C$6:$BM$145,'Carga People'!AC$2,0)),0,VLOOKUP($C246,'LINHA 5'!$C$6:$BM$145,'Carga People'!AC$2,0))</f>
        <v>0</v>
      </c>
      <c r="AD246" s="140">
        <f>IF(ISERROR(VLOOKUP($C246,'LINHA 4'!$C$6:$BM$75,'Carga People'!AD$2,0)),0,VLOOKUP($C246,'LINHA 4'!$C$6:$BM$75,'Carga People'!AD$2,0))+IF(ISERROR(VLOOKUP($C246,'LINHA 5'!$C$6:$BM$145,'Carga People'!AD$2,0)),0,VLOOKUP($C246,'LINHA 5'!$C$6:$BM$145,'Carga People'!AD$2,0))</f>
        <v>0</v>
      </c>
      <c r="AE246" s="140">
        <f>IF(ISERROR(VLOOKUP($C246,'LINHA 4'!$C$6:$BM$75,'Carga People'!AE$2,0)),0,VLOOKUP($C246,'LINHA 4'!$C$6:$BM$75,'Carga People'!AE$2,0))+IF(ISERROR(VLOOKUP($C246,'LINHA 5'!$C$6:$BM$145,'Carga People'!AE$2,0)),0,VLOOKUP($C246,'LINHA 5'!$C$6:$BM$145,'Carga People'!AE$2,0))</f>
        <v>0</v>
      </c>
      <c r="AF246" s="140">
        <f>IF(ISERROR(VLOOKUP($C246,'LINHA 4'!$C$6:$BM$75,'Carga People'!AF$2,0)),0,VLOOKUP($C246,'LINHA 4'!$C$6:$BM$75,'Carga People'!AF$2,0))+IF(ISERROR(VLOOKUP($C246,'LINHA 5'!$C$6:$BM$145,'Carga People'!AF$2,0)),0,VLOOKUP($C246,'LINHA 5'!$C$6:$BM$145,'Carga People'!AF$2,0))</f>
        <v>0</v>
      </c>
      <c r="AG246" s="140">
        <f>IF(ISERROR(VLOOKUP($C246,'LINHA 4'!$C$6:$BM$75,'Carga People'!AG$2,0)),0,VLOOKUP($C246,'LINHA 4'!$C$6:$BM$75,'Carga People'!AG$2,0))+IF(ISERROR(VLOOKUP($C246,'LINHA 5'!$C$6:$BM$145,'Carga People'!AG$2,0)),0,VLOOKUP($C246,'LINHA 5'!$C$6:$BM$145,'Carga People'!AG$2,0))</f>
        <v>0</v>
      </c>
      <c r="AH246" s="140">
        <f>IF(ISERROR(VLOOKUP($C246,'LINHA 4'!$C$6:$BM$75,'Carga People'!AH$2,0)),0,VLOOKUP($C246,'LINHA 4'!$C$6:$BM$75,'Carga People'!AH$2,0))+IF(ISERROR(VLOOKUP($C246,'LINHA 5'!$C$6:$BM$145,'Carga People'!AH$2,0)),0,VLOOKUP($C246,'LINHA 5'!$C$6:$BM$145,'Carga People'!AH$2,0))</f>
        <v>0</v>
      </c>
      <c r="AI246" s="140">
        <f>IF(ISERROR(VLOOKUP($C246,'LINHA 4'!$C$6:$BM$75,'Carga People'!AI$2,0)),0,VLOOKUP($C246,'LINHA 4'!$C$6:$BM$75,'Carga People'!AI$2,0))+IF(ISERROR(VLOOKUP($C246,'LINHA 5'!$C$6:$BM$145,'Carga People'!AI$2,0)),0,VLOOKUP($C246,'LINHA 5'!$C$6:$BM$145,'Carga People'!AI$2,0))</f>
        <v>0</v>
      </c>
      <c r="AJ246" s="140">
        <f>IF(ISERROR(VLOOKUP($C246,'LINHA 4'!$C$6:$BM$75,'Carga People'!AJ$2,0)),0,VLOOKUP($C246,'LINHA 4'!$C$6:$BM$75,'Carga People'!AJ$2,0))+IF(ISERROR(VLOOKUP($C246,'LINHA 5'!$C$6:$BM$145,'Carga People'!AJ$2,0)),0,VLOOKUP($C246,'LINHA 5'!$C$6:$BM$145,'Carga People'!AJ$2,0))</f>
        <v>0</v>
      </c>
      <c r="AK246" s="140">
        <f>IF(ISERROR(VLOOKUP($C246,'LINHA 4'!$C$6:$BM$75,'Carga People'!AK$2,0)),0,VLOOKUP($C246,'LINHA 4'!$C$6:$BM$75,'Carga People'!AK$2,0))+IF(ISERROR(VLOOKUP($C246,'LINHA 5'!$C$6:$BM$145,'Carga People'!AK$2,0)),0,VLOOKUP($C246,'LINHA 5'!$C$6:$BM$145,'Carga People'!AK$2,0))</f>
        <v>0</v>
      </c>
      <c r="AL246" s="140">
        <f>IF(ISERROR(VLOOKUP($C246,'LINHA 4'!$C$6:$BM$75,'Carga People'!AL$2,0)),0,VLOOKUP($C246,'LINHA 4'!$C$6:$BM$75,'Carga People'!AL$2,0))+IF(ISERROR(VLOOKUP($C246,'LINHA 5'!$C$6:$BM$145,'Carga People'!AL$2,0)),0,VLOOKUP($C246,'LINHA 5'!$C$6:$BM$145,'Carga People'!AL$2,0))</f>
        <v>0</v>
      </c>
      <c r="AM246" s="140">
        <f>IF(ISERROR(VLOOKUP($C246,'LINHA 4'!$C$6:$BM$75,'Carga People'!AM$2,0)),0,VLOOKUP($C246,'LINHA 4'!$C$6:$BM$75,'Carga People'!AM$2,0))+IF(ISERROR(VLOOKUP($C246,'LINHA 5'!$C$6:$BM$145,'Carga People'!AM$2,0)),0,VLOOKUP($C246,'LINHA 5'!$C$6:$BM$145,'Carga People'!AM$2,0))</f>
        <v>0</v>
      </c>
      <c r="AN246" s="140">
        <f>IF(ISERROR(VLOOKUP($C246,'LINHA 4'!$C$6:$BM$75,'Carga People'!AN$2,0)),0,VLOOKUP($C246,'LINHA 4'!$C$6:$BM$75,'Carga People'!AN$2,0))+IF(ISERROR(VLOOKUP($C246,'LINHA 5'!$C$6:$BM$145,'Carga People'!AN$2,0)),0,VLOOKUP($C246,'LINHA 5'!$C$6:$BM$145,'Carga People'!AN$2,0))</f>
        <v>0</v>
      </c>
      <c r="AO246" s="140">
        <f>IF(ISERROR(VLOOKUP($C246,'LINHA 4'!$C$6:$BM$75,'Carga People'!AO$2,0)),0,VLOOKUP($C246,'LINHA 4'!$C$6:$BM$75,'Carga People'!AO$2,0))+IF(ISERROR(VLOOKUP($C246,'LINHA 5'!$C$6:$BM$145,'Carga People'!AO$2,0)),0,VLOOKUP($C246,'LINHA 5'!$C$6:$BM$145,'Carga People'!AO$2,0))</f>
        <v>0</v>
      </c>
      <c r="AP246" s="140">
        <f>IF(ISERROR(VLOOKUP($C246,'LINHA 4'!$C$6:$BM$75,'Carga People'!AP$2,0)),0,VLOOKUP($C246,'LINHA 4'!$C$6:$BM$75,'Carga People'!AP$2,0))+IF(ISERROR(VLOOKUP($C246,'LINHA 5'!$C$6:$BM$145,'Carga People'!AP$2,0)),0,VLOOKUP($C246,'LINHA 5'!$C$6:$BM$145,'Carga People'!AP$2,0))</f>
        <v>0</v>
      </c>
      <c r="AQ246" s="140">
        <f>IF(ISERROR(VLOOKUP($C246,'LINHA 4'!$C$6:$BM$75,'Carga People'!AQ$2,0)),0,VLOOKUP($C246,'LINHA 4'!$C$6:$BM$75,'Carga People'!AQ$2,0))+IF(ISERROR(VLOOKUP($C246,'LINHA 5'!$C$6:$BM$145,'Carga People'!AQ$2,0)),0,VLOOKUP($C246,'LINHA 5'!$C$6:$BM$145,'Carga People'!AQ$2,0))</f>
        <v>0</v>
      </c>
      <c r="AR246" s="140">
        <f>IF(ISERROR(VLOOKUP($C246,'LINHA 4'!$C$6:$BM$75,'Carga People'!AR$2,0)),0,VLOOKUP($C246,'LINHA 4'!$C$6:$BM$75,'Carga People'!AR$2,0))+IF(ISERROR(VLOOKUP($C246,'LINHA 5'!$C$6:$BM$145,'Carga People'!AR$2,0)),0,VLOOKUP($C246,'LINHA 5'!$C$6:$BM$145,'Carga People'!AR$2,0))</f>
        <v>0</v>
      </c>
      <c r="AS246" s="140">
        <f>IF(ISERROR(VLOOKUP($C246,'LINHA 4'!$C$6:$BM$75,'Carga People'!AS$2,0)),0,VLOOKUP($C246,'LINHA 4'!$C$6:$BM$75,'Carga People'!AS$2,0))+IF(ISERROR(VLOOKUP($C246,'LINHA 5'!$C$6:$BM$145,'Carga People'!AS$2,0)),0,VLOOKUP($C246,'LINHA 5'!$C$6:$BM$145,'Carga People'!AS$2,0))</f>
        <v>0</v>
      </c>
      <c r="AT246" s="140">
        <f t="array" ref="AT246">IF(ISERROR(VLOOKUP($C246,'LINHA 4'!$C$6:$BM$52,'Carga People'!AT$2,0)),0,VLOOKUP($C246,'LINHA 4'!$C$6:$BM$52,'Carga People'!AT$2,0))</f>
        <v>0</v>
      </c>
      <c r="AU246" s="367">
        <f t="shared" si="28"/>
        <v>0</v>
      </c>
      <c r="AV246" s="780" t="str">
        <f t="shared" si="27"/>
        <v/>
      </c>
      <c r="AW246" s="90" t="e">
        <f>IF(D246="","",VLOOKUP(D246,MI_ME!$D$5:$AQ$336,39,0))</f>
        <v>#N/A</v>
      </c>
      <c r="AX246" s="660"/>
    </row>
    <row r="247" spans="1:50" ht="18" hidden="1" customHeight="1" x14ac:dyDescent="0.3">
      <c r="A247" s="1792"/>
      <c r="B247" s="30" t="s">
        <v>113</v>
      </c>
      <c r="C247" s="30" t="s">
        <v>244</v>
      </c>
      <c r="D247" s="771" t="str">
        <f>LEFT(C247,11)</f>
        <v>63041CBA006</v>
      </c>
      <c r="E247" s="1457" t="s">
        <v>813</v>
      </c>
      <c r="F247" s="30" t="s">
        <v>15</v>
      </c>
      <c r="G247" s="136"/>
      <c r="H247" s="145"/>
      <c r="I247" s="154"/>
      <c r="J247" s="140">
        <f>IF(ISERROR(VLOOKUP($C247,'LINHA 4'!$C$6:$BM$75,'Carga People'!J$2,0)),0,VLOOKUP($C247,'LINHA 4'!$C$6:$BM$75,'Carga People'!J$2,0))+IF(ISERROR(VLOOKUP($C247,'LINHA 5'!$C$6:$BM$145,'Carga People'!J$2,0)),0,VLOOKUP($C247,'LINHA 5'!$C$6:$BM$145,'Carga People'!J$2,0))</f>
        <v>0</v>
      </c>
      <c r="K247" s="140">
        <f>IF(ISERROR(VLOOKUP($C247,'LINHA 4'!$C$6:$BM$75,'Carga People'!K$2,0)),0,VLOOKUP($C247,'LINHA 4'!$C$6:$BM$75,'Carga People'!K$2,0))+IF(ISERROR(VLOOKUP($C247,'LINHA 5'!$C$6:$BM$145,'Carga People'!K$2,0)),0,VLOOKUP($C247,'LINHA 5'!$C$6:$BM$145,'Carga People'!K$2,0))</f>
        <v>0</v>
      </c>
      <c r="L247" s="140">
        <f>IF(ISERROR(VLOOKUP($C247,'LINHA 4'!$C$6:$BM$75,'Carga People'!L$2,0)),0,VLOOKUP($C247,'LINHA 4'!$C$6:$BM$75,'Carga People'!L$2,0))+IF(ISERROR(VLOOKUP($C247,'LINHA 5'!$C$6:$BM$145,'Carga People'!L$2,0)),0,VLOOKUP($C247,'LINHA 5'!$C$6:$BM$145,'Carga People'!L$2,0))</f>
        <v>0</v>
      </c>
      <c r="M247" s="140">
        <f>IF(ISERROR(VLOOKUP($C247,'LINHA 4'!$C$6:$BM$75,'Carga People'!M$2,0)),0,VLOOKUP($C247,'LINHA 4'!$C$6:$BM$75,'Carga People'!M$2,0))+IF(ISERROR(VLOOKUP($C247,'LINHA 5'!$C$6:$BM$145,'Carga People'!M$2,0)),0,VLOOKUP($C247,'LINHA 5'!$C$6:$BM$145,'Carga People'!M$2,0))</f>
        <v>0</v>
      </c>
      <c r="N247" s="140">
        <f>IF(ISERROR(VLOOKUP($C247,'LINHA 4'!$C$6:$BM$75,'Carga People'!N$2,0)),0,VLOOKUP($C247,'LINHA 4'!$C$6:$BM$75,'Carga People'!N$2,0))+IF(ISERROR(VLOOKUP($C247,'LINHA 5'!$C$6:$BM$145,'Carga People'!N$2,0)),0,VLOOKUP($C247,'LINHA 5'!$C$6:$BM$145,'Carga People'!N$2,0))</f>
        <v>0</v>
      </c>
      <c r="O247" s="140">
        <f>IF(ISERROR(VLOOKUP($C247,'LINHA 4'!$C$6:$BM$75,'Carga People'!O$2,0)),0,VLOOKUP($C247,'LINHA 4'!$C$6:$BM$75,'Carga People'!O$2,0))+IF(ISERROR(VLOOKUP($C247,'LINHA 5'!$C$6:$BM$145,'Carga People'!O$2,0)),0,VLOOKUP($C247,'LINHA 5'!$C$6:$BM$145,'Carga People'!O$2,0))</f>
        <v>0</v>
      </c>
      <c r="P247" s="140">
        <f>IF(ISERROR(VLOOKUP($C247,'LINHA 4'!$C$6:$BM$75,'Carga People'!P$2,0)),0,VLOOKUP($C247,'LINHA 4'!$C$6:$BM$75,'Carga People'!P$2,0))+IF(ISERROR(VLOOKUP($C247,'LINHA 5'!$C$6:$BM$145,'Carga People'!P$2,0)),0,VLOOKUP($C247,'LINHA 5'!$C$6:$BM$145,'Carga People'!P$2,0))</f>
        <v>0</v>
      </c>
      <c r="Q247" s="140">
        <f>IF(ISERROR(VLOOKUP($C247,'LINHA 4'!$C$6:$BM$75,'Carga People'!Q$2,0)),0,VLOOKUP($C247,'LINHA 4'!$C$6:$BM$75,'Carga People'!Q$2,0))+IF(ISERROR(VLOOKUP($C247,'LINHA 5'!$C$6:$BM$145,'Carga People'!Q$2,0)),0,VLOOKUP($C247,'LINHA 5'!$C$6:$BM$145,'Carga People'!Q$2,0))</f>
        <v>0</v>
      </c>
      <c r="R247" s="140">
        <f>IF(ISERROR(VLOOKUP($C247,'LINHA 4'!$C$6:$BM$75,'Carga People'!R$2,0)),0,VLOOKUP($C247,'LINHA 4'!$C$6:$BM$75,'Carga People'!R$2,0))+IF(ISERROR(VLOOKUP($C247,'LINHA 5'!$C$6:$BM$145,'Carga People'!R$2,0)),0,VLOOKUP($C247,'LINHA 5'!$C$6:$BM$145,'Carga People'!R$2,0))</f>
        <v>0</v>
      </c>
      <c r="S247" s="140">
        <f>IF(ISERROR(VLOOKUP($C247,'LINHA 4'!$C$6:$BM$75,'Carga People'!S$2,0)),0,VLOOKUP($C247,'LINHA 4'!$C$6:$BM$75,'Carga People'!S$2,0))+IF(ISERROR(VLOOKUP($C247,'LINHA 5'!$C$6:$BM$145,'Carga People'!S$2,0)),0,VLOOKUP($C247,'LINHA 5'!$C$6:$BM$145,'Carga People'!S$2,0))</f>
        <v>0</v>
      </c>
      <c r="T247" s="140">
        <f>IF(ISERROR(VLOOKUP($C247,'LINHA 4'!$C$6:$BM$75,'Carga People'!T$2,0)),0,VLOOKUP($C247,'LINHA 4'!$C$6:$BM$75,'Carga People'!T$2,0))+IF(ISERROR(VLOOKUP($C247,'LINHA 5'!$C$6:$BM$145,'Carga People'!T$2,0)),0,VLOOKUP($C247,'LINHA 5'!$C$6:$BM$145,'Carga People'!T$2,0))</f>
        <v>0</v>
      </c>
      <c r="U247" s="140">
        <f>IF(ISERROR(VLOOKUP($C247,'LINHA 4'!$C$6:$BM$75,'Carga People'!U$2,0)),0,VLOOKUP($C247,'LINHA 4'!$C$6:$BM$75,'Carga People'!U$2,0))+IF(ISERROR(VLOOKUP($C247,'LINHA 5'!$C$6:$BM$145,'Carga People'!U$2,0)),0,VLOOKUP($C247,'LINHA 5'!$C$6:$BM$145,'Carga People'!U$2,0))</f>
        <v>0</v>
      </c>
      <c r="V247" s="140">
        <f>IF(ISERROR(VLOOKUP($C247,'LINHA 4'!$C$6:$BM$75,'Carga People'!V$2,0)),0,VLOOKUP($C247,'LINHA 4'!$C$6:$BM$75,'Carga People'!V$2,0))+IF(ISERROR(VLOOKUP($C247,'LINHA 5'!$C$6:$BM$145,'Carga People'!V$2,0)),0,VLOOKUP($C247,'LINHA 5'!$C$6:$BM$145,'Carga People'!V$2,0))</f>
        <v>0</v>
      </c>
      <c r="W247" s="140">
        <f>IF(ISERROR(VLOOKUP($C247,'LINHA 4'!$C$6:$BM$75,'Carga People'!W$2,0)),0,VLOOKUP($C247,'LINHA 4'!$C$6:$BM$75,'Carga People'!W$2,0))+IF(ISERROR(VLOOKUP($C247,'LINHA 5'!$C$6:$BM$145,'Carga People'!W$2,0)),0,VLOOKUP($C247,'LINHA 5'!$C$6:$BM$145,'Carga People'!W$2,0))</f>
        <v>0</v>
      </c>
      <c r="X247" s="140">
        <f>IF(ISERROR(VLOOKUP($C247,'LINHA 4'!$C$6:$BM$75,'Carga People'!X$2,0)),0,VLOOKUP($C247,'LINHA 4'!$C$6:$BM$75,'Carga People'!X$2,0))+IF(ISERROR(VLOOKUP($C247,'LINHA 5'!$C$6:$BM$145,'Carga People'!X$2,0)),0,VLOOKUP($C247,'LINHA 5'!$C$6:$BM$145,'Carga People'!X$2,0))</f>
        <v>0</v>
      </c>
      <c r="Y247" s="140">
        <f>IF(ISERROR(VLOOKUP($C247,'LINHA 4'!$C$6:$BM$75,'Carga People'!Y$2,0)),0,VLOOKUP($C247,'LINHA 4'!$C$6:$BM$75,'Carga People'!Y$2,0))+IF(ISERROR(VLOOKUP($C247,'LINHA 5'!$C$6:$BM$145,'Carga People'!Y$2,0)),0,VLOOKUP($C247,'LINHA 5'!$C$6:$BM$145,'Carga People'!Y$2,0))</f>
        <v>0</v>
      </c>
      <c r="Z247" s="140">
        <f>IF(ISERROR(VLOOKUP($C247,'LINHA 4'!$C$6:$BM$75,'Carga People'!Z$2,0)),0,VLOOKUP($C247,'LINHA 4'!$C$6:$BM$75,'Carga People'!Z$2,0))+IF(ISERROR(VLOOKUP($C247,'LINHA 5'!$C$6:$BM$145,'Carga People'!Z$2,0)),0,VLOOKUP($C247,'LINHA 5'!$C$6:$BM$145,'Carga People'!Z$2,0))</f>
        <v>0</v>
      </c>
      <c r="AA247" s="140">
        <f>IF(ISERROR(VLOOKUP($C247,'LINHA 4'!$C$6:$BM$75,'Carga People'!AA$2,0)),0,VLOOKUP($C247,'LINHA 4'!$C$6:$BM$75,'Carga People'!AA$2,0))+IF(ISERROR(VLOOKUP($C247,'LINHA 5'!$C$6:$BM$145,'Carga People'!AA$2,0)),0,VLOOKUP($C247,'LINHA 5'!$C$6:$BM$145,'Carga People'!AA$2,0))</f>
        <v>0</v>
      </c>
      <c r="AB247" s="140">
        <f>IF(ISERROR(VLOOKUP($C247,'LINHA 4'!$C$6:$BM$75,'Carga People'!AB$2,0)),0,VLOOKUP($C247,'LINHA 4'!$C$6:$BM$75,'Carga People'!AB$2,0))+IF(ISERROR(VLOOKUP($C247,'LINHA 5'!$C$6:$BM$145,'Carga People'!AB$2,0)),0,VLOOKUP($C247,'LINHA 5'!$C$6:$BM$145,'Carga People'!AB$2,0))</f>
        <v>0</v>
      </c>
      <c r="AC247" s="140">
        <f>IF(ISERROR(VLOOKUP($C247,'LINHA 4'!$C$6:$BM$75,'Carga People'!AC$2,0)),0,VLOOKUP($C247,'LINHA 4'!$C$6:$BM$75,'Carga People'!AC$2,0))+IF(ISERROR(VLOOKUP($C247,'LINHA 5'!$C$6:$BM$145,'Carga People'!AC$2,0)),0,VLOOKUP($C247,'LINHA 5'!$C$6:$BM$145,'Carga People'!AC$2,0))</f>
        <v>0</v>
      </c>
      <c r="AD247" s="140">
        <f>IF(ISERROR(VLOOKUP($C247,'LINHA 4'!$C$6:$BM$75,'Carga People'!AD$2,0)),0,VLOOKUP($C247,'LINHA 4'!$C$6:$BM$75,'Carga People'!AD$2,0))+IF(ISERROR(VLOOKUP($C247,'LINHA 5'!$C$6:$BM$145,'Carga People'!AD$2,0)),0,VLOOKUP($C247,'LINHA 5'!$C$6:$BM$145,'Carga People'!AD$2,0))</f>
        <v>0</v>
      </c>
      <c r="AE247" s="140">
        <f>IF(ISERROR(VLOOKUP($C247,'LINHA 4'!$C$6:$BM$75,'Carga People'!AE$2,0)),0,VLOOKUP($C247,'LINHA 4'!$C$6:$BM$75,'Carga People'!AE$2,0))+IF(ISERROR(VLOOKUP($C247,'LINHA 5'!$C$6:$BM$145,'Carga People'!AE$2,0)),0,VLOOKUP($C247,'LINHA 5'!$C$6:$BM$145,'Carga People'!AE$2,0))</f>
        <v>0</v>
      </c>
      <c r="AF247" s="140">
        <f>IF(ISERROR(VLOOKUP($C247,'LINHA 4'!$C$6:$BM$75,'Carga People'!AF$2,0)),0,VLOOKUP($C247,'LINHA 4'!$C$6:$BM$75,'Carga People'!AF$2,0))+IF(ISERROR(VLOOKUP($C247,'LINHA 5'!$C$6:$BM$145,'Carga People'!AF$2,0)),0,VLOOKUP($C247,'LINHA 5'!$C$6:$BM$145,'Carga People'!AF$2,0))</f>
        <v>0</v>
      </c>
      <c r="AG247" s="140">
        <f>IF(ISERROR(VLOOKUP($C247,'LINHA 4'!$C$6:$BM$75,'Carga People'!AG$2,0)),0,VLOOKUP($C247,'LINHA 4'!$C$6:$BM$75,'Carga People'!AG$2,0))+IF(ISERROR(VLOOKUP($C247,'LINHA 5'!$C$6:$BM$145,'Carga People'!AG$2,0)),0,VLOOKUP($C247,'LINHA 5'!$C$6:$BM$145,'Carga People'!AG$2,0))</f>
        <v>0</v>
      </c>
      <c r="AH247" s="140">
        <f>IF(ISERROR(VLOOKUP($C247,'LINHA 4'!$C$6:$BM$75,'Carga People'!AH$2,0)),0,VLOOKUP($C247,'LINHA 4'!$C$6:$BM$75,'Carga People'!AH$2,0))+IF(ISERROR(VLOOKUP($C247,'LINHA 5'!$C$6:$BM$145,'Carga People'!AH$2,0)),0,VLOOKUP($C247,'LINHA 5'!$C$6:$BM$145,'Carga People'!AH$2,0))</f>
        <v>0</v>
      </c>
      <c r="AI247" s="140">
        <f>IF(ISERROR(VLOOKUP($C247,'LINHA 4'!$C$6:$BM$75,'Carga People'!AI$2,0)),0,VLOOKUP($C247,'LINHA 4'!$C$6:$BM$75,'Carga People'!AI$2,0))+IF(ISERROR(VLOOKUP($C247,'LINHA 5'!$C$6:$BM$145,'Carga People'!AI$2,0)),0,VLOOKUP($C247,'LINHA 5'!$C$6:$BM$145,'Carga People'!AI$2,0))</f>
        <v>0</v>
      </c>
      <c r="AJ247" s="140">
        <f>IF(ISERROR(VLOOKUP($C247,'LINHA 4'!$C$6:$BM$75,'Carga People'!AJ$2,0)),0,VLOOKUP($C247,'LINHA 4'!$C$6:$BM$75,'Carga People'!AJ$2,0))+IF(ISERROR(VLOOKUP($C247,'LINHA 5'!$C$6:$BM$145,'Carga People'!AJ$2,0)),0,VLOOKUP($C247,'LINHA 5'!$C$6:$BM$145,'Carga People'!AJ$2,0))</f>
        <v>0</v>
      </c>
      <c r="AK247" s="140">
        <f>IF(ISERROR(VLOOKUP($C247,'LINHA 4'!$C$6:$BM$75,'Carga People'!AK$2,0)),0,VLOOKUP($C247,'LINHA 4'!$C$6:$BM$75,'Carga People'!AK$2,0))+IF(ISERROR(VLOOKUP($C247,'LINHA 5'!$C$6:$BM$145,'Carga People'!AK$2,0)),0,VLOOKUP($C247,'LINHA 5'!$C$6:$BM$145,'Carga People'!AK$2,0))</f>
        <v>0</v>
      </c>
      <c r="AL247" s="140">
        <f>IF(ISERROR(VLOOKUP($C247,'LINHA 4'!$C$6:$BM$75,'Carga People'!AL$2,0)),0,VLOOKUP($C247,'LINHA 4'!$C$6:$BM$75,'Carga People'!AL$2,0))+IF(ISERROR(VLOOKUP($C247,'LINHA 5'!$C$6:$BM$145,'Carga People'!AL$2,0)),0,VLOOKUP($C247,'LINHA 5'!$C$6:$BM$145,'Carga People'!AL$2,0))</f>
        <v>0</v>
      </c>
      <c r="AM247" s="140">
        <f>IF(ISERROR(VLOOKUP($C247,'LINHA 4'!$C$6:$BM$75,'Carga People'!AM$2,0)),0,VLOOKUP($C247,'LINHA 4'!$C$6:$BM$75,'Carga People'!AM$2,0))+IF(ISERROR(VLOOKUP($C247,'LINHA 5'!$C$6:$BM$145,'Carga People'!AM$2,0)),0,VLOOKUP($C247,'LINHA 5'!$C$6:$BM$145,'Carga People'!AM$2,0))</f>
        <v>0</v>
      </c>
      <c r="AN247" s="140">
        <f>IF(ISERROR(VLOOKUP($C247,'LINHA 4'!$C$6:$BM$75,'Carga People'!AN$2,0)),0,VLOOKUP($C247,'LINHA 4'!$C$6:$BM$75,'Carga People'!AN$2,0))+IF(ISERROR(VLOOKUP($C247,'LINHA 5'!$C$6:$BM$145,'Carga People'!AN$2,0)),0,VLOOKUP($C247,'LINHA 5'!$C$6:$BM$145,'Carga People'!AN$2,0))</f>
        <v>0</v>
      </c>
      <c r="AO247" s="574">
        <f>IF(ISERROR(VLOOKUP($C247,'LINHA 4'!$C$6:$BM$75,'Carga People'!AO$2,0)),0,VLOOKUP($C247,'LINHA 4'!$C$6:$BM$75,'Carga People'!AO$2,0))+IF(ISERROR(VLOOKUP($C247,'LINHA 5'!$C$6:$BM$145,'Carga People'!AO$2,0)),0,VLOOKUP($C247,'LINHA 5'!$C$6:$BM$145,'Carga People'!AO$2,0))</f>
        <v>0</v>
      </c>
      <c r="AP247" s="574">
        <f>IF(ISERROR(VLOOKUP($C247,'LINHA 4'!$C$6:$BM$75,'Carga People'!AP$2,0)),0,VLOOKUP($C247,'LINHA 4'!$C$6:$BM$75,'Carga People'!AP$2,0))+IF(ISERROR(VLOOKUP($C247,'LINHA 5'!$C$6:$BM$145,'Carga People'!AP$2,0)),0,VLOOKUP($C247,'LINHA 5'!$C$6:$BM$145,'Carga People'!AP$2,0))</f>
        <v>0</v>
      </c>
      <c r="AQ247" s="574">
        <f>IF(ISERROR(VLOOKUP($C247,'LINHA 4'!$C$6:$BM$75,'Carga People'!AQ$2,0)),0,VLOOKUP($C247,'LINHA 4'!$C$6:$BM$75,'Carga People'!AQ$2,0))+IF(ISERROR(VLOOKUP($C247,'LINHA 5'!$C$6:$BM$145,'Carga People'!AQ$2,0)),0,VLOOKUP($C247,'LINHA 5'!$C$6:$BM$145,'Carga People'!AQ$2,0))</f>
        <v>0</v>
      </c>
      <c r="AR247" s="574">
        <f>IF(ISERROR(VLOOKUP($C247,'LINHA 4'!$C$6:$BM$75,'Carga People'!AR$2,0)),0,VLOOKUP($C247,'LINHA 4'!$C$6:$BM$75,'Carga People'!AR$2,0))+IF(ISERROR(VLOOKUP($C247,'LINHA 5'!$C$6:$BM$145,'Carga People'!AR$2,0)),0,VLOOKUP($C247,'LINHA 5'!$C$6:$BM$145,'Carga People'!AR$2,0))</f>
        <v>0</v>
      </c>
      <c r="AS247" s="574">
        <f>IF(ISERROR(VLOOKUP($C247,'LINHA 4'!$C$6:$BM$75,'Carga People'!AS$2,0)),0,VLOOKUP($C247,'LINHA 4'!$C$6:$BM$75,'Carga People'!AS$2,0))+IF(ISERROR(VLOOKUP($C247,'LINHA 5'!$C$6:$BM$145,'Carga People'!AS$2,0)),0,VLOOKUP($C247,'LINHA 5'!$C$6:$BM$145,'Carga People'!AS$2,0))</f>
        <v>0</v>
      </c>
      <c r="AT247" s="574">
        <f t="array" ref="AT247">IF(ISERROR(VLOOKUP($C247,'LINHA 4'!$C$6:$BM$52,'Carga People'!AT$2,0)),0,VLOOKUP($C247,'LINHA 4'!$C$6:$BM$52,'Carga People'!AT$2,0))</f>
        <v>0</v>
      </c>
      <c r="AU247" s="367">
        <f t="shared" si="28"/>
        <v>0</v>
      </c>
      <c r="AV247" s="780" t="str">
        <f t="shared" si="27"/>
        <v/>
      </c>
      <c r="AW247" s="90">
        <f>IF(D247="","",VLOOKUP(D247,MI_ME!$D$5:$AQ$336,39,0))</f>
        <v>0</v>
      </c>
      <c r="AX247" s="660"/>
    </row>
    <row r="248" spans="1:50" ht="18" customHeight="1" x14ac:dyDescent="0.3">
      <c r="A248" s="1792"/>
      <c r="B248" s="771" t="s">
        <v>650</v>
      </c>
      <c r="C248" s="771" t="s">
        <v>692</v>
      </c>
      <c r="D248" s="771" t="s">
        <v>669</v>
      </c>
      <c r="E248" s="1457" t="s">
        <v>801</v>
      </c>
      <c r="F248" s="771" t="s">
        <v>15</v>
      </c>
      <c r="G248" s="136"/>
      <c r="H248" s="145"/>
      <c r="I248" s="154"/>
      <c r="J248" s="140">
        <f>IF(ISERROR(VLOOKUP($C248,'LINHA 4'!$C$6:$BM$75,'Carga People'!J$2,0)),0,VLOOKUP($C248,'LINHA 4'!$C$6:$BM$75,'Carga People'!J$2,0))+IF(ISERROR(VLOOKUP($C248,'LINHA 5'!$C$6:$BM$145,'Carga People'!J$2,0)),0,VLOOKUP($C248,'LINHA 5'!$C$6:$BM$145,'Carga People'!J$2,0))</f>
        <v>0</v>
      </c>
      <c r="K248" s="140">
        <f>IF(ISERROR(VLOOKUP($C248,'LINHA 4'!$C$6:$BM$75,'Carga People'!K$2,0)),0,VLOOKUP($C248,'LINHA 4'!$C$6:$BM$75,'Carga People'!K$2,0))+IF(ISERROR(VLOOKUP($C248,'LINHA 5'!$C$6:$BM$145,'Carga People'!K$2,0)),0,VLOOKUP($C248,'LINHA 5'!$C$6:$BM$145,'Carga People'!K$2,0))</f>
        <v>0</v>
      </c>
      <c r="L248" s="140">
        <f>IF(ISERROR(VLOOKUP($C248,'LINHA 4'!$C$6:$BM$75,'Carga People'!L$2,0)),0,VLOOKUP($C248,'LINHA 4'!$C$6:$BM$75,'Carga People'!L$2,0))+IF(ISERROR(VLOOKUP($C248,'LINHA 5'!$C$6:$BM$145,'Carga People'!L$2,0)),0,VLOOKUP($C248,'LINHA 5'!$C$6:$BM$145,'Carga People'!L$2,0))</f>
        <v>0</v>
      </c>
      <c r="M248" s="140">
        <f>IF(ISERROR(VLOOKUP($C248,'LINHA 4'!$C$6:$BM$75,'Carga People'!M$2,0)),0,VLOOKUP($C248,'LINHA 4'!$C$6:$BM$75,'Carga People'!M$2,0))+IF(ISERROR(VLOOKUP($C248,'LINHA 5'!$C$6:$BM$145,'Carga People'!M$2,0)),0,VLOOKUP($C248,'LINHA 5'!$C$6:$BM$145,'Carga People'!M$2,0))</f>
        <v>0</v>
      </c>
      <c r="N248" s="140">
        <f>IF(ISERROR(VLOOKUP($C248,'LINHA 4'!$C$6:$BM$75,'Carga People'!N$2,0)),0,VLOOKUP($C248,'LINHA 4'!$C$6:$BM$75,'Carga People'!N$2,0))+IF(ISERROR(VLOOKUP($C248,'LINHA 5'!$C$6:$BM$145,'Carga People'!N$2,0)),0,VLOOKUP($C248,'LINHA 5'!$C$6:$BM$145,'Carga People'!N$2,0))</f>
        <v>480</v>
      </c>
      <c r="O248" s="140">
        <f>IF(ISERROR(VLOOKUP($C248,'LINHA 4'!$C$6:$BM$75,'Carga People'!O$2,0)),0,VLOOKUP($C248,'LINHA 4'!$C$6:$BM$75,'Carga People'!O$2,0))+IF(ISERROR(VLOOKUP($C248,'LINHA 5'!$C$6:$BM$145,'Carga People'!O$2,0)),0,VLOOKUP($C248,'LINHA 5'!$C$6:$BM$145,'Carga People'!O$2,0))</f>
        <v>0</v>
      </c>
      <c r="P248" s="140">
        <f>IF(ISERROR(VLOOKUP($C248,'LINHA 4'!$C$6:$BM$75,'Carga People'!P$2,0)),0,VLOOKUP($C248,'LINHA 4'!$C$6:$BM$75,'Carga People'!P$2,0))+IF(ISERROR(VLOOKUP($C248,'LINHA 5'!$C$6:$BM$145,'Carga People'!P$2,0)),0,VLOOKUP($C248,'LINHA 5'!$C$6:$BM$145,'Carga People'!P$2,0))</f>
        <v>0</v>
      </c>
      <c r="Q248" s="140">
        <f>IF(ISERROR(VLOOKUP($C248,'LINHA 4'!$C$6:$BM$75,'Carga People'!Q$2,0)),0,VLOOKUP($C248,'LINHA 4'!$C$6:$BM$75,'Carga People'!Q$2,0))+IF(ISERROR(VLOOKUP($C248,'LINHA 5'!$C$6:$BM$145,'Carga People'!Q$2,0)),0,VLOOKUP($C248,'LINHA 5'!$C$6:$BM$145,'Carga People'!Q$2,0))</f>
        <v>240</v>
      </c>
      <c r="R248" s="140">
        <f>IF(ISERROR(VLOOKUP($C248,'LINHA 4'!$C$6:$BM$75,'Carga People'!R$2,0)),0,VLOOKUP($C248,'LINHA 4'!$C$6:$BM$75,'Carga People'!R$2,0))+IF(ISERROR(VLOOKUP($C248,'LINHA 5'!$C$6:$BM$145,'Carga People'!R$2,0)),0,VLOOKUP($C248,'LINHA 5'!$C$6:$BM$145,'Carga People'!R$2,0))</f>
        <v>0</v>
      </c>
      <c r="S248" s="140">
        <f>IF(ISERROR(VLOOKUP($C248,'LINHA 4'!$C$6:$BM$75,'Carga People'!S$2,0)),0,VLOOKUP($C248,'LINHA 4'!$C$6:$BM$75,'Carga People'!S$2,0))+IF(ISERROR(VLOOKUP($C248,'LINHA 5'!$C$6:$BM$145,'Carga People'!S$2,0)),0,VLOOKUP($C248,'LINHA 5'!$C$6:$BM$145,'Carga People'!S$2,0))</f>
        <v>0</v>
      </c>
      <c r="T248" s="140">
        <f>IF(ISERROR(VLOOKUP($C248,'LINHA 4'!$C$6:$BM$75,'Carga People'!T$2,0)),0,VLOOKUP($C248,'LINHA 4'!$C$6:$BM$75,'Carga People'!T$2,0))+IF(ISERROR(VLOOKUP($C248,'LINHA 5'!$C$6:$BM$145,'Carga People'!T$2,0)),0,VLOOKUP($C248,'LINHA 5'!$C$6:$BM$145,'Carga People'!T$2,0))</f>
        <v>480</v>
      </c>
      <c r="U248" s="140">
        <f>IF(ISERROR(VLOOKUP($C248,'LINHA 4'!$C$6:$BM$75,'Carga People'!U$2,0)),0,VLOOKUP($C248,'LINHA 4'!$C$6:$BM$75,'Carga People'!U$2,0))+IF(ISERROR(VLOOKUP($C248,'LINHA 5'!$C$6:$BM$145,'Carga People'!U$2,0)),0,VLOOKUP($C248,'LINHA 5'!$C$6:$BM$145,'Carga People'!U$2,0))</f>
        <v>0</v>
      </c>
      <c r="V248" s="140">
        <f>IF(ISERROR(VLOOKUP($C248,'LINHA 4'!$C$6:$BM$75,'Carga People'!V$2,0)),0,VLOOKUP($C248,'LINHA 4'!$C$6:$BM$75,'Carga People'!V$2,0))+IF(ISERROR(VLOOKUP($C248,'LINHA 5'!$C$6:$BM$145,'Carga People'!V$2,0)),0,VLOOKUP($C248,'LINHA 5'!$C$6:$BM$145,'Carga People'!V$2,0))</f>
        <v>480</v>
      </c>
      <c r="W248" s="140">
        <f>IF(ISERROR(VLOOKUP($C248,'LINHA 4'!$C$6:$BM$75,'Carga People'!W$2,0)),0,VLOOKUP($C248,'LINHA 4'!$C$6:$BM$75,'Carga People'!W$2,0))+IF(ISERROR(VLOOKUP($C248,'LINHA 5'!$C$6:$BM$145,'Carga People'!W$2,0)),0,VLOOKUP($C248,'LINHA 5'!$C$6:$BM$145,'Carga People'!W$2,0))</f>
        <v>0</v>
      </c>
      <c r="X248" s="140">
        <f>IF(ISERROR(VLOOKUP($C248,'LINHA 4'!$C$6:$BM$75,'Carga People'!X$2,0)),0,VLOOKUP($C248,'LINHA 4'!$C$6:$BM$75,'Carga People'!X$2,0))+IF(ISERROR(VLOOKUP($C248,'LINHA 5'!$C$6:$BM$145,'Carga People'!X$2,0)),0,VLOOKUP($C248,'LINHA 5'!$C$6:$BM$145,'Carga People'!X$2,0))</f>
        <v>480</v>
      </c>
      <c r="Y248" s="140">
        <f>IF(ISERROR(VLOOKUP($C248,'LINHA 4'!$C$6:$BM$75,'Carga People'!Y$2,0)),0,VLOOKUP($C248,'LINHA 4'!$C$6:$BM$75,'Carga People'!Y$2,0))+IF(ISERROR(VLOOKUP($C248,'LINHA 5'!$C$6:$BM$145,'Carga People'!Y$2,0)),0,VLOOKUP($C248,'LINHA 5'!$C$6:$BM$145,'Carga People'!Y$2,0))</f>
        <v>0</v>
      </c>
      <c r="Z248" s="140">
        <f>IF(ISERROR(VLOOKUP($C248,'LINHA 4'!$C$6:$BM$75,'Carga People'!Z$2,0)),0,VLOOKUP($C248,'LINHA 4'!$C$6:$BM$75,'Carga People'!Z$2,0))+IF(ISERROR(VLOOKUP($C248,'LINHA 5'!$C$6:$BM$145,'Carga People'!Z$2,0)),0,VLOOKUP($C248,'LINHA 5'!$C$6:$BM$145,'Carga People'!Z$2,0))</f>
        <v>0</v>
      </c>
      <c r="AA248" s="140">
        <f>IF(ISERROR(VLOOKUP($C248,'LINHA 4'!$C$6:$BM$75,'Carga People'!AA$2,0)),0,VLOOKUP($C248,'LINHA 4'!$C$6:$BM$75,'Carga People'!AA$2,0))+IF(ISERROR(VLOOKUP($C248,'LINHA 5'!$C$6:$BM$145,'Carga People'!AA$2,0)),0,VLOOKUP($C248,'LINHA 5'!$C$6:$BM$145,'Carga People'!AA$2,0))</f>
        <v>480</v>
      </c>
      <c r="AB248" s="140">
        <f>IF(ISERROR(VLOOKUP($C248,'LINHA 4'!$C$6:$BM$75,'Carga People'!AB$2,0)),0,VLOOKUP($C248,'LINHA 4'!$C$6:$BM$75,'Carga People'!AB$2,0))+IF(ISERROR(VLOOKUP($C248,'LINHA 5'!$C$6:$BM$145,'Carga People'!AB$2,0)),0,VLOOKUP($C248,'LINHA 5'!$C$6:$BM$145,'Carga People'!AB$2,0))</f>
        <v>0</v>
      </c>
      <c r="AC248" s="140">
        <f>IF(ISERROR(VLOOKUP($C248,'LINHA 4'!$C$6:$BM$75,'Carga People'!AC$2,0)),0,VLOOKUP($C248,'LINHA 4'!$C$6:$BM$75,'Carga People'!AC$2,0))+IF(ISERROR(VLOOKUP($C248,'LINHA 5'!$C$6:$BM$145,'Carga People'!AC$2,0)),0,VLOOKUP($C248,'LINHA 5'!$C$6:$BM$145,'Carga People'!AC$2,0))</f>
        <v>240</v>
      </c>
      <c r="AD248" s="140">
        <f>IF(ISERROR(VLOOKUP($C248,'LINHA 4'!$C$6:$BM$75,'Carga People'!AD$2,0)),0,VLOOKUP($C248,'LINHA 4'!$C$6:$BM$75,'Carga People'!AD$2,0))+IF(ISERROR(VLOOKUP($C248,'LINHA 5'!$C$6:$BM$145,'Carga People'!AD$2,0)),0,VLOOKUP($C248,'LINHA 5'!$C$6:$BM$145,'Carga People'!AD$2,0))</f>
        <v>0</v>
      </c>
      <c r="AE248" s="140">
        <f>IF(ISERROR(VLOOKUP($C248,'LINHA 4'!$C$6:$BM$75,'Carga People'!AE$2,0)),0,VLOOKUP($C248,'LINHA 4'!$C$6:$BM$75,'Carga People'!AE$2,0))+IF(ISERROR(VLOOKUP($C248,'LINHA 5'!$C$6:$BM$145,'Carga People'!AE$2,0)),0,VLOOKUP($C248,'LINHA 5'!$C$6:$BM$145,'Carga People'!AE$2,0))</f>
        <v>480</v>
      </c>
      <c r="AF248" s="140">
        <f>IF(ISERROR(VLOOKUP($C248,'LINHA 4'!$C$6:$BM$75,'Carga People'!AF$2,0)),0,VLOOKUP($C248,'LINHA 4'!$C$6:$BM$75,'Carga People'!AF$2,0))+IF(ISERROR(VLOOKUP($C248,'LINHA 5'!$C$6:$BM$145,'Carga People'!AF$2,0)),0,VLOOKUP($C248,'LINHA 5'!$C$6:$BM$145,'Carga People'!AF$2,0))</f>
        <v>0</v>
      </c>
      <c r="AG248" s="140">
        <f>IF(ISERROR(VLOOKUP($C248,'LINHA 4'!$C$6:$BM$75,'Carga People'!AG$2,0)),0,VLOOKUP($C248,'LINHA 4'!$C$6:$BM$75,'Carga People'!AG$2,0))+IF(ISERROR(VLOOKUP($C248,'LINHA 5'!$C$6:$BM$145,'Carga People'!AG$2,0)),0,VLOOKUP($C248,'LINHA 5'!$C$6:$BM$145,'Carga People'!AG$2,0))</f>
        <v>0</v>
      </c>
      <c r="AH248" s="140">
        <f>IF(ISERROR(VLOOKUP($C248,'LINHA 4'!$C$6:$BM$75,'Carga People'!AH$2,0)),0,VLOOKUP($C248,'LINHA 4'!$C$6:$BM$75,'Carga People'!AH$2,0))+IF(ISERROR(VLOOKUP($C248,'LINHA 5'!$C$6:$BM$145,'Carga People'!AH$2,0)),0,VLOOKUP($C248,'LINHA 5'!$C$6:$BM$145,'Carga People'!AH$2,0))</f>
        <v>0</v>
      </c>
      <c r="AI248" s="140">
        <f>IF(ISERROR(VLOOKUP($C248,'LINHA 4'!$C$6:$BM$75,'Carga People'!AI$2,0)),0,VLOOKUP($C248,'LINHA 4'!$C$6:$BM$75,'Carga People'!AI$2,0))+IF(ISERROR(VLOOKUP($C248,'LINHA 5'!$C$6:$BM$145,'Carga People'!AI$2,0)),0,VLOOKUP($C248,'LINHA 5'!$C$6:$BM$145,'Carga People'!AI$2,0))</f>
        <v>0</v>
      </c>
      <c r="AJ248" s="140">
        <f>IF(ISERROR(VLOOKUP($C248,'LINHA 4'!$C$6:$BM$75,'Carga People'!AJ$2,0)),0,VLOOKUP($C248,'LINHA 4'!$C$6:$BM$75,'Carga People'!AJ$2,0))+IF(ISERROR(VLOOKUP($C248,'LINHA 5'!$C$6:$BM$145,'Carga People'!AJ$2,0)),0,VLOOKUP($C248,'LINHA 5'!$C$6:$BM$145,'Carga People'!AJ$2,0))</f>
        <v>0</v>
      </c>
      <c r="AK248" s="140">
        <f>IF(ISERROR(VLOOKUP($C248,'LINHA 4'!$C$6:$BM$75,'Carga People'!AK$2,0)),0,VLOOKUP($C248,'LINHA 4'!$C$6:$BM$75,'Carga People'!AK$2,0))+IF(ISERROR(VLOOKUP($C248,'LINHA 5'!$C$6:$BM$145,'Carga People'!AK$2,0)),0,VLOOKUP($C248,'LINHA 5'!$C$6:$BM$145,'Carga People'!AK$2,0))</f>
        <v>0</v>
      </c>
      <c r="AL248" s="140">
        <f>IF(ISERROR(VLOOKUP($C248,'LINHA 4'!$C$6:$BM$75,'Carga People'!AL$2,0)),0,VLOOKUP($C248,'LINHA 4'!$C$6:$BM$75,'Carga People'!AL$2,0))+IF(ISERROR(VLOOKUP($C248,'LINHA 5'!$C$6:$BM$145,'Carga People'!AL$2,0)),0,VLOOKUP($C248,'LINHA 5'!$C$6:$BM$145,'Carga People'!AL$2,0))</f>
        <v>0</v>
      </c>
      <c r="AM248" s="140">
        <f>IF(ISERROR(VLOOKUP($C248,'LINHA 4'!$C$6:$BM$75,'Carga People'!AM$2,0)),0,VLOOKUP($C248,'LINHA 4'!$C$6:$BM$75,'Carga People'!AM$2,0))+IF(ISERROR(VLOOKUP($C248,'LINHA 5'!$C$6:$BM$145,'Carga People'!AM$2,0)),0,VLOOKUP($C248,'LINHA 5'!$C$6:$BM$145,'Carga People'!AM$2,0))</f>
        <v>0</v>
      </c>
      <c r="AN248" s="140">
        <f>IF(ISERROR(VLOOKUP($C248,'LINHA 4'!$C$6:$BM$75,'Carga People'!AN$2,0)),0,VLOOKUP($C248,'LINHA 4'!$C$6:$BM$75,'Carga People'!AN$2,0))+IF(ISERROR(VLOOKUP($C248,'LINHA 5'!$C$6:$BM$145,'Carga People'!AN$2,0)),0,VLOOKUP($C248,'LINHA 5'!$C$6:$BM$145,'Carga People'!AN$2,0))</f>
        <v>0</v>
      </c>
      <c r="AO248" s="140">
        <f>IF(ISERROR(VLOOKUP($C248,'LINHA 4'!$C$6:$BM$75,'Carga People'!AO$2,0)),0,VLOOKUP($C248,'LINHA 4'!$C$6:$BM$75,'Carga People'!AO$2,0))+IF(ISERROR(VLOOKUP($C248,'LINHA 5'!$C$6:$BM$145,'Carga People'!AO$2,0)),0,VLOOKUP($C248,'LINHA 5'!$C$6:$BM$145,'Carga People'!AO$2,0))</f>
        <v>0</v>
      </c>
      <c r="AP248" s="140">
        <f>IF(ISERROR(VLOOKUP($C248,'LINHA 4'!$C$6:$BM$75,'Carga People'!AP$2,0)),0,VLOOKUP($C248,'LINHA 4'!$C$6:$BM$75,'Carga People'!AP$2,0))+IF(ISERROR(VLOOKUP($C248,'LINHA 5'!$C$6:$BM$145,'Carga People'!AP$2,0)),0,VLOOKUP($C248,'LINHA 5'!$C$6:$BM$145,'Carga People'!AP$2,0))</f>
        <v>0</v>
      </c>
      <c r="AQ248" s="140">
        <f>IF(ISERROR(VLOOKUP($C248,'LINHA 4'!$C$6:$BM$75,'Carga People'!AQ$2,0)),0,VLOOKUP($C248,'LINHA 4'!$C$6:$BM$75,'Carga People'!AQ$2,0))+IF(ISERROR(VLOOKUP($C248,'LINHA 5'!$C$6:$BM$145,'Carga People'!AQ$2,0)),0,VLOOKUP($C248,'LINHA 5'!$C$6:$BM$145,'Carga People'!AQ$2,0))</f>
        <v>0</v>
      </c>
      <c r="AR248" s="140">
        <f>IF(ISERROR(VLOOKUP($C248,'LINHA 4'!$C$6:$BM$75,'Carga People'!AR$2,0)),0,VLOOKUP($C248,'LINHA 4'!$C$6:$BM$75,'Carga People'!AR$2,0))+IF(ISERROR(VLOOKUP($C248,'LINHA 5'!$C$6:$BM$145,'Carga People'!AR$2,0)),0,VLOOKUP($C248,'LINHA 5'!$C$6:$BM$145,'Carga People'!AR$2,0))</f>
        <v>0</v>
      </c>
      <c r="AS248" s="140">
        <f>IF(ISERROR(VLOOKUP($C248,'LINHA 4'!$C$6:$BM$75,'Carga People'!AS$2,0)),0,VLOOKUP($C248,'LINHA 4'!$C$6:$BM$75,'Carga People'!AS$2,0))+IF(ISERROR(VLOOKUP($C248,'LINHA 5'!$C$6:$BM$145,'Carga People'!AS$2,0)),0,VLOOKUP($C248,'LINHA 5'!$C$6:$BM$145,'Carga People'!AS$2,0))</f>
        <v>0</v>
      </c>
      <c r="AT248" s="140">
        <f t="array" ref="AT248">IF(ISERROR(VLOOKUP($C248,'LINHA 4'!$C$6:$BM$52,'Carga People'!AT$2,0)),0,VLOOKUP($C248,'LINHA 4'!$C$6:$BM$52,'Carga People'!AT$2,0))</f>
        <v>0</v>
      </c>
      <c r="AU248" s="367">
        <f t="shared" si="28"/>
        <v>3360</v>
      </c>
      <c r="AV248" s="780" t="str">
        <f t="shared" si="27"/>
        <v/>
      </c>
      <c r="AW248" s="90">
        <f>IF(D248="","",VLOOKUP(D248,MI_ME!$D$5:$AQ$336,39,0))</f>
        <v>0</v>
      </c>
      <c r="AX248" s="660"/>
    </row>
    <row r="249" spans="1:50" ht="18" customHeight="1" x14ac:dyDescent="0.3">
      <c r="A249" s="1792"/>
      <c r="B249" s="153" t="s">
        <v>653</v>
      </c>
      <c r="C249" s="153" t="s">
        <v>688</v>
      </c>
      <c r="D249" s="153" t="s">
        <v>674</v>
      </c>
      <c r="E249" s="1457" t="s">
        <v>796</v>
      </c>
      <c r="F249" s="153" t="s">
        <v>15</v>
      </c>
      <c r="G249" s="136"/>
      <c r="H249" s="145"/>
      <c r="I249" s="154"/>
      <c r="J249" s="140">
        <f>IF(ISERROR(VLOOKUP($C249,'LINHA 4'!$C$6:$BM$75,'Carga People'!J$2,0)),0,VLOOKUP($C249,'LINHA 4'!$C$6:$BM$75,'Carga People'!J$2,0))+IF(ISERROR(VLOOKUP($C249,'LINHA 5'!$C$6:$BM$145,'Carga People'!J$2,0)),0,VLOOKUP($C249,'LINHA 5'!$C$6:$BM$145,'Carga People'!J$2,0))</f>
        <v>0</v>
      </c>
      <c r="K249" s="140">
        <f>IF(ISERROR(VLOOKUP($C249,'LINHA 4'!$C$6:$BM$75,'Carga People'!K$2,0)),0,VLOOKUP($C249,'LINHA 4'!$C$6:$BM$75,'Carga People'!K$2,0))+IF(ISERROR(VLOOKUP($C249,'LINHA 5'!$C$6:$BM$145,'Carga People'!K$2,0)),0,VLOOKUP($C249,'LINHA 5'!$C$6:$BM$145,'Carga People'!K$2,0))</f>
        <v>0</v>
      </c>
      <c r="L249" s="140">
        <f>IF(ISERROR(VLOOKUP($C249,'LINHA 4'!$C$6:$BM$75,'Carga People'!L$2,0)),0,VLOOKUP($C249,'LINHA 4'!$C$6:$BM$75,'Carga People'!L$2,0))+IF(ISERROR(VLOOKUP($C249,'LINHA 5'!$C$6:$BM$145,'Carga People'!L$2,0)),0,VLOOKUP($C249,'LINHA 5'!$C$6:$BM$145,'Carga People'!L$2,0))</f>
        <v>0</v>
      </c>
      <c r="M249" s="140">
        <f>IF(ISERROR(VLOOKUP($C249,'LINHA 4'!$C$6:$BM$75,'Carga People'!M$2,0)),0,VLOOKUP($C249,'LINHA 4'!$C$6:$BM$75,'Carga People'!M$2,0))+IF(ISERROR(VLOOKUP($C249,'LINHA 5'!$C$6:$BM$145,'Carga People'!M$2,0)),0,VLOOKUP($C249,'LINHA 5'!$C$6:$BM$145,'Carga People'!M$2,0))</f>
        <v>0</v>
      </c>
      <c r="N249" s="140">
        <f>IF(ISERROR(VLOOKUP($C249,'LINHA 4'!$C$6:$BM$75,'Carga People'!N$2,0)),0,VLOOKUP($C249,'LINHA 4'!$C$6:$BM$75,'Carga People'!N$2,0))+IF(ISERROR(VLOOKUP($C249,'LINHA 5'!$C$6:$BM$145,'Carga People'!N$2,0)),0,VLOOKUP($C249,'LINHA 5'!$C$6:$BM$145,'Carga People'!N$2,0))</f>
        <v>0</v>
      </c>
      <c r="O249" s="140">
        <f>IF(ISERROR(VLOOKUP($C249,'LINHA 4'!$C$6:$BM$75,'Carga People'!O$2,0)),0,VLOOKUP($C249,'LINHA 4'!$C$6:$BM$75,'Carga People'!O$2,0))+IF(ISERROR(VLOOKUP($C249,'LINHA 5'!$C$6:$BM$145,'Carga People'!O$2,0)),0,VLOOKUP($C249,'LINHA 5'!$C$6:$BM$145,'Carga People'!O$2,0))</f>
        <v>0</v>
      </c>
      <c r="P249" s="140">
        <f>IF(ISERROR(VLOOKUP($C249,'LINHA 4'!$C$6:$BM$75,'Carga People'!P$2,0)),0,VLOOKUP($C249,'LINHA 4'!$C$6:$BM$75,'Carga People'!P$2,0))+IF(ISERROR(VLOOKUP($C249,'LINHA 5'!$C$6:$BM$145,'Carga People'!P$2,0)),0,VLOOKUP($C249,'LINHA 5'!$C$6:$BM$145,'Carga People'!P$2,0))</f>
        <v>601</v>
      </c>
      <c r="Q249" s="140">
        <f>IF(ISERROR(VLOOKUP($C249,'LINHA 4'!$C$6:$BM$75,'Carga People'!Q$2,0)),0,VLOOKUP($C249,'LINHA 4'!$C$6:$BM$75,'Carga People'!Q$2,0))+IF(ISERROR(VLOOKUP($C249,'LINHA 5'!$C$6:$BM$145,'Carga People'!Q$2,0)),0,VLOOKUP($C249,'LINHA 5'!$C$6:$BM$145,'Carga People'!Q$2,0))</f>
        <v>0</v>
      </c>
      <c r="R249" s="140">
        <f>IF(ISERROR(VLOOKUP($C249,'LINHA 4'!$C$6:$BM$75,'Carga People'!R$2,0)),0,VLOOKUP($C249,'LINHA 4'!$C$6:$BM$75,'Carga People'!R$2,0))+IF(ISERROR(VLOOKUP($C249,'LINHA 5'!$C$6:$BM$145,'Carga People'!R$2,0)),0,VLOOKUP($C249,'LINHA 5'!$C$6:$BM$145,'Carga People'!R$2,0))</f>
        <v>233</v>
      </c>
      <c r="S249" s="140">
        <f>IF(ISERROR(VLOOKUP($C249,'LINHA 4'!$C$6:$BM$75,'Carga People'!S$2,0)),0,VLOOKUP($C249,'LINHA 4'!$C$6:$BM$75,'Carga People'!S$2,0))+IF(ISERROR(VLOOKUP($C249,'LINHA 5'!$C$6:$BM$145,'Carga People'!S$2,0)),0,VLOOKUP($C249,'LINHA 5'!$C$6:$BM$145,'Carga People'!S$2,0))</f>
        <v>0</v>
      </c>
      <c r="T249" s="140">
        <f>IF(ISERROR(VLOOKUP($C249,'LINHA 4'!$C$6:$BM$75,'Carga People'!T$2,0)),0,VLOOKUP($C249,'LINHA 4'!$C$6:$BM$75,'Carga People'!T$2,0))+IF(ISERROR(VLOOKUP($C249,'LINHA 5'!$C$6:$BM$145,'Carga People'!T$2,0)),0,VLOOKUP($C249,'LINHA 5'!$C$6:$BM$145,'Carga People'!T$2,0))</f>
        <v>0</v>
      </c>
      <c r="U249" s="140">
        <f>IF(ISERROR(VLOOKUP($C249,'LINHA 4'!$C$6:$BM$75,'Carga People'!U$2,0)),0,VLOOKUP($C249,'LINHA 4'!$C$6:$BM$75,'Carga People'!U$2,0))+IF(ISERROR(VLOOKUP($C249,'LINHA 5'!$C$6:$BM$145,'Carga People'!U$2,0)),0,VLOOKUP($C249,'LINHA 5'!$C$6:$BM$145,'Carga People'!U$2,0))</f>
        <v>0</v>
      </c>
      <c r="V249" s="140">
        <f>IF(ISERROR(VLOOKUP($C249,'LINHA 4'!$C$6:$BM$75,'Carga People'!V$2,0)),0,VLOOKUP($C249,'LINHA 4'!$C$6:$BM$75,'Carga People'!V$2,0))+IF(ISERROR(VLOOKUP($C249,'LINHA 5'!$C$6:$BM$145,'Carga People'!V$2,0)),0,VLOOKUP($C249,'LINHA 5'!$C$6:$BM$145,'Carga People'!V$2,0))</f>
        <v>0</v>
      </c>
      <c r="W249" s="140">
        <f>IF(ISERROR(VLOOKUP($C249,'LINHA 4'!$C$6:$BM$75,'Carga People'!W$2,0)),0,VLOOKUP($C249,'LINHA 4'!$C$6:$BM$75,'Carga People'!W$2,0))+IF(ISERROR(VLOOKUP($C249,'LINHA 5'!$C$6:$BM$145,'Carga People'!W$2,0)),0,VLOOKUP($C249,'LINHA 5'!$C$6:$BM$145,'Carga People'!W$2,0))</f>
        <v>267</v>
      </c>
      <c r="X249" s="140">
        <f>IF(ISERROR(VLOOKUP($C249,'LINHA 4'!$C$6:$BM$75,'Carga People'!X$2,0)),0,VLOOKUP($C249,'LINHA 4'!$C$6:$BM$75,'Carga People'!X$2,0))+IF(ISERROR(VLOOKUP($C249,'LINHA 5'!$C$6:$BM$145,'Carga People'!X$2,0)),0,VLOOKUP($C249,'LINHA 5'!$C$6:$BM$145,'Carga People'!X$2,0))</f>
        <v>267</v>
      </c>
      <c r="Y249" s="140">
        <f>IF(ISERROR(VLOOKUP($C249,'LINHA 4'!$C$6:$BM$75,'Carga People'!Y$2,0)),0,VLOOKUP($C249,'LINHA 4'!$C$6:$BM$75,'Carga People'!Y$2,0))+IF(ISERROR(VLOOKUP($C249,'LINHA 5'!$C$6:$BM$145,'Carga People'!Y$2,0)),0,VLOOKUP($C249,'LINHA 5'!$C$6:$BM$145,'Carga People'!Y$2,0))</f>
        <v>28</v>
      </c>
      <c r="Z249" s="140">
        <f>IF(ISERROR(VLOOKUP($C249,'LINHA 4'!$C$6:$BM$75,'Carga People'!Z$2,0)),0,VLOOKUP($C249,'LINHA 4'!$C$6:$BM$75,'Carga People'!Z$2,0))+IF(ISERROR(VLOOKUP($C249,'LINHA 5'!$C$6:$BM$145,'Carga People'!Z$2,0)),0,VLOOKUP($C249,'LINHA 5'!$C$6:$BM$145,'Carga People'!Z$2,0))</f>
        <v>0</v>
      </c>
      <c r="AA249" s="140">
        <f>IF(ISERROR(VLOOKUP($C249,'LINHA 4'!$C$6:$BM$75,'Carga People'!AA$2,0)),0,VLOOKUP($C249,'LINHA 4'!$C$6:$BM$75,'Carga People'!AA$2,0))+IF(ISERROR(VLOOKUP($C249,'LINHA 5'!$C$6:$BM$145,'Carga People'!AA$2,0)),0,VLOOKUP($C249,'LINHA 5'!$C$6:$BM$145,'Carga People'!AA$2,0))</f>
        <v>0</v>
      </c>
      <c r="AB249" s="140">
        <f>IF(ISERROR(VLOOKUP($C249,'LINHA 4'!$C$6:$BM$75,'Carga People'!AB$2,0)),0,VLOOKUP($C249,'LINHA 4'!$C$6:$BM$75,'Carga People'!AB$2,0))+IF(ISERROR(VLOOKUP($C249,'LINHA 5'!$C$6:$BM$145,'Carga People'!AB$2,0)),0,VLOOKUP($C249,'LINHA 5'!$C$6:$BM$145,'Carga People'!AB$2,0))</f>
        <v>0</v>
      </c>
      <c r="AC249" s="140">
        <f>IF(ISERROR(VLOOKUP($C249,'LINHA 4'!$C$6:$BM$75,'Carga People'!AC$2,0)),0,VLOOKUP($C249,'LINHA 4'!$C$6:$BM$75,'Carga People'!AC$2,0))+IF(ISERROR(VLOOKUP($C249,'LINHA 5'!$C$6:$BM$145,'Carga People'!AC$2,0)),0,VLOOKUP($C249,'LINHA 5'!$C$6:$BM$145,'Carga People'!AC$2,0))</f>
        <v>0</v>
      </c>
      <c r="AD249" s="140">
        <f>IF(ISERROR(VLOOKUP($C249,'LINHA 4'!$C$6:$BM$75,'Carga People'!AD$2,0)),0,VLOOKUP($C249,'LINHA 4'!$C$6:$BM$75,'Carga People'!AD$2,0))+IF(ISERROR(VLOOKUP($C249,'LINHA 5'!$C$6:$BM$145,'Carga People'!AD$2,0)),0,VLOOKUP($C249,'LINHA 5'!$C$6:$BM$145,'Carga People'!AD$2,0))</f>
        <v>0</v>
      </c>
      <c r="AE249" s="140">
        <f>IF(ISERROR(VLOOKUP($C249,'LINHA 4'!$C$6:$BM$75,'Carga People'!AE$2,0)),0,VLOOKUP($C249,'LINHA 4'!$C$6:$BM$75,'Carga People'!AE$2,0))+IF(ISERROR(VLOOKUP($C249,'LINHA 5'!$C$6:$BM$145,'Carga People'!AE$2,0)),0,VLOOKUP($C249,'LINHA 5'!$C$6:$BM$145,'Carga People'!AE$2,0))</f>
        <v>0</v>
      </c>
      <c r="AF249" s="140">
        <f>IF(ISERROR(VLOOKUP($C249,'LINHA 4'!$C$6:$BM$75,'Carga People'!AF$2,0)),0,VLOOKUP($C249,'LINHA 4'!$C$6:$BM$75,'Carga People'!AF$2,0))+IF(ISERROR(VLOOKUP($C249,'LINHA 5'!$C$6:$BM$145,'Carga People'!AF$2,0)),0,VLOOKUP($C249,'LINHA 5'!$C$6:$BM$145,'Carga People'!AF$2,0))</f>
        <v>0</v>
      </c>
      <c r="AG249" s="140">
        <f>IF(ISERROR(VLOOKUP($C249,'LINHA 4'!$C$6:$BM$75,'Carga People'!AG$2,0)),0,VLOOKUP($C249,'LINHA 4'!$C$6:$BM$75,'Carga People'!AG$2,0))+IF(ISERROR(VLOOKUP($C249,'LINHA 5'!$C$6:$BM$145,'Carga People'!AG$2,0)),0,VLOOKUP($C249,'LINHA 5'!$C$6:$BM$145,'Carga People'!AG$2,0))</f>
        <v>0</v>
      </c>
      <c r="AH249" s="140">
        <f>IF(ISERROR(VLOOKUP($C249,'LINHA 4'!$C$6:$BM$75,'Carga People'!AH$2,0)),0,VLOOKUP($C249,'LINHA 4'!$C$6:$BM$75,'Carga People'!AH$2,0))+IF(ISERROR(VLOOKUP($C249,'LINHA 5'!$C$6:$BM$145,'Carga People'!AH$2,0)),0,VLOOKUP($C249,'LINHA 5'!$C$6:$BM$145,'Carga People'!AH$2,0))</f>
        <v>0</v>
      </c>
      <c r="AI249" s="140">
        <f>IF(ISERROR(VLOOKUP($C249,'LINHA 4'!$C$6:$BM$75,'Carga People'!AI$2,0)),0,VLOOKUP($C249,'LINHA 4'!$C$6:$BM$75,'Carga People'!AI$2,0))+IF(ISERROR(VLOOKUP($C249,'LINHA 5'!$C$6:$BM$145,'Carga People'!AI$2,0)),0,VLOOKUP($C249,'LINHA 5'!$C$6:$BM$145,'Carga People'!AI$2,0))</f>
        <v>0</v>
      </c>
      <c r="AJ249" s="140">
        <f>IF(ISERROR(VLOOKUP($C249,'LINHA 4'!$C$6:$BM$75,'Carga People'!AJ$2,0)),0,VLOOKUP($C249,'LINHA 4'!$C$6:$BM$75,'Carga People'!AJ$2,0))+IF(ISERROR(VLOOKUP($C249,'LINHA 5'!$C$6:$BM$145,'Carga People'!AJ$2,0)),0,VLOOKUP($C249,'LINHA 5'!$C$6:$BM$145,'Carga People'!AJ$2,0))</f>
        <v>0</v>
      </c>
      <c r="AK249" s="140">
        <f>IF(ISERROR(VLOOKUP($C249,'LINHA 4'!$C$6:$BM$75,'Carga People'!AK$2,0)),0,VLOOKUP($C249,'LINHA 4'!$C$6:$BM$75,'Carga People'!AK$2,0))+IF(ISERROR(VLOOKUP($C249,'LINHA 5'!$C$6:$BM$145,'Carga People'!AK$2,0)),0,VLOOKUP($C249,'LINHA 5'!$C$6:$BM$145,'Carga People'!AK$2,0))</f>
        <v>0</v>
      </c>
      <c r="AL249" s="140">
        <f>IF(ISERROR(VLOOKUP($C249,'LINHA 4'!$C$6:$BM$75,'Carga People'!AL$2,0)),0,VLOOKUP($C249,'LINHA 4'!$C$6:$BM$75,'Carga People'!AL$2,0))+IF(ISERROR(VLOOKUP($C249,'LINHA 5'!$C$6:$BM$145,'Carga People'!AL$2,0)),0,VLOOKUP($C249,'LINHA 5'!$C$6:$BM$145,'Carga People'!AL$2,0))</f>
        <v>0</v>
      </c>
      <c r="AM249" s="140">
        <f>IF(ISERROR(VLOOKUP($C249,'LINHA 4'!$C$6:$BM$75,'Carga People'!AM$2,0)),0,VLOOKUP($C249,'LINHA 4'!$C$6:$BM$75,'Carga People'!AM$2,0))+IF(ISERROR(VLOOKUP($C249,'LINHA 5'!$C$6:$BM$145,'Carga People'!AM$2,0)),0,VLOOKUP($C249,'LINHA 5'!$C$6:$BM$145,'Carga People'!AM$2,0))</f>
        <v>0</v>
      </c>
      <c r="AN249" s="140">
        <f>IF(ISERROR(VLOOKUP($C249,'LINHA 4'!$C$6:$BM$75,'Carga People'!AN$2,0)),0,VLOOKUP($C249,'LINHA 4'!$C$6:$BM$75,'Carga People'!AN$2,0))+IF(ISERROR(VLOOKUP($C249,'LINHA 5'!$C$6:$BM$145,'Carga People'!AN$2,0)),0,VLOOKUP($C249,'LINHA 5'!$C$6:$BM$145,'Carga People'!AN$2,0))</f>
        <v>0</v>
      </c>
      <c r="AO249" s="140">
        <f>IF(ISERROR(VLOOKUP($C249,'LINHA 4'!$C$6:$BM$75,'Carga People'!AO$2,0)),0,VLOOKUP($C249,'LINHA 4'!$C$6:$BM$75,'Carga People'!AO$2,0))+IF(ISERROR(VLOOKUP($C249,'LINHA 5'!$C$6:$BM$145,'Carga People'!AO$2,0)),0,VLOOKUP($C249,'LINHA 5'!$C$6:$BM$145,'Carga People'!AO$2,0))</f>
        <v>0</v>
      </c>
      <c r="AP249" s="140">
        <f>IF(ISERROR(VLOOKUP($C249,'LINHA 4'!$C$6:$BM$75,'Carga People'!AP$2,0)),0,VLOOKUP($C249,'LINHA 4'!$C$6:$BM$75,'Carga People'!AP$2,0))+IF(ISERROR(VLOOKUP($C249,'LINHA 5'!$C$6:$BM$145,'Carga People'!AP$2,0)),0,VLOOKUP($C249,'LINHA 5'!$C$6:$BM$145,'Carga People'!AP$2,0))</f>
        <v>0</v>
      </c>
      <c r="AQ249" s="140">
        <f>IF(ISERROR(VLOOKUP($C249,'LINHA 4'!$C$6:$BM$75,'Carga People'!AQ$2,0)),0,VLOOKUP($C249,'LINHA 4'!$C$6:$BM$75,'Carga People'!AQ$2,0))+IF(ISERROR(VLOOKUP($C249,'LINHA 5'!$C$6:$BM$145,'Carga People'!AQ$2,0)),0,VLOOKUP($C249,'LINHA 5'!$C$6:$BM$145,'Carga People'!AQ$2,0))</f>
        <v>0</v>
      </c>
      <c r="AR249" s="140">
        <f>IF(ISERROR(VLOOKUP($C249,'LINHA 4'!$C$6:$BM$75,'Carga People'!AR$2,0)),0,VLOOKUP($C249,'LINHA 4'!$C$6:$BM$75,'Carga People'!AR$2,0))+IF(ISERROR(VLOOKUP($C249,'LINHA 5'!$C$6:$BM$145,'Carga People'!AR$2,0)),0,VLOOKUP($C249,'LINHA 5'!$C$6:$BM$145,'Carga People'!AR$2,0))</f>
        <v>0</v>
      </c>
      <c r="AS249" s="140">
        <f>IF(ISERROR(VLOOKUP($C249,'LINHA 4'!$C$6:$BM$75,'Carga People'!AS$2,0)),0,VLOOKUP($C249,'LINHA 4'!$C$6:$BM$75,'Carga People'!AS$2,0))+IF(ISERROR(VLOOKUP($C249,'LINHA 5'!$C$6:$BM$145,'Carga People'!AS$2,0)),0,VLOOKUP($C249,'LINHA 5'!$C$6:$BM$145,'Carga People'!AS$2,0))</f>
        <v>0</v>
      </c>
      <c r="AT249" s="140">
        <f t="array" ref="AT249">IF(ISERROR(VLOOKUP($C249,'LINHA 4'!$C$6:$BM$52,'Carga People'!AT$2,0)),0,VLOOKUP($C249,'LINHA 4'!$C$6:$BM$52,'Carga People'!AT$2,0))</f>
        <v>0</v>
      </c>
      <c r="AU249" s="367">
        <f t="shared" si="28"/>
        <v>1396</v>
      </c>
      <c r="AV249" s="780" t="str">
        <f t="shared" si="27"/>
        <v/>
      </c>
      <c r="AW249" s="90">
        <f>IF(D249="","",VLOOKUP(D249,MI_ME!$D$5:$AQ$336,39,0))</f>
        <v>0</v>
      </c>
      <c r="AX249" s="660"/>
    </row>
    <row r="250" spans="1:50" ht="18" customHeight="1" x14ac:dyDescent="0.3">
      <c r="A250" s="1792"/>
      <c r="B250" s="153" t="s">
        <v>649</v>
      </c>
      <c r="C250" s="153" t="s">
        <v>689</v>
      </c>
      <c r="D250" s="153" t="s">
        <v>670</v>
      </c>
      <c r="E250" s="1457" t="s">
        <v>802</v>
      </c>
      <c r="F250" s="153" t="s">
        <v>15</v>
      </c>
      <c r="G250" s="136"/>
      <c r="H250" s="145"/>
      <c r="I250" s="154"/>
      <c r="J250" s="140">
        <f>IF(ISERROR(VLOOKUP($C250,'LINHA 4'!$C$6:$BM$75,'Carga People'!J$2,0)),0,VLOOKUP($C250,'LINHA 4'!$C$6:$BM$75,'Carga People'!J$2,0))+IF(ISERROR(VLOOKUP($C250,'LINHA 5'!$C$6:$BM$145,'Carga People'!J$2,0)),0,VLOOKUP($C250,'LINHA 5'!$C$6:$BM$145,'Carga People'!J$2,0))</f>
        <v>0</v>
      </c>
      <c r="K250" s="140">
        <f>IF(ISERROR(VLOOKUP($C250,'LINHA 4'!$C$6:$BM$75,'Carga People'!K$2,0)),0,VLOOKUP($C250,'LINHA 4'!$C$6:$BM$75,'Carga People'!K$2,0))+IF(ISERROR(VLOOKUP($C250,'LINHA 5'!$C$6:$BM$145,'Carga People'!K$2,0)),0,VLOOKUP($C250,'LINHA 5'!$C$6:$BM$145,'Carga People'!K$2,0))</f>
        <v>0</v>
      </c>
      <c r="L250" s="140">
        <f>IF(ISERROR(VLOOKUP($C250,'LINHA 4'!$C$6:$BM$75,'Carga People'!L$2,0)),0,VLOOKUP($C250,'LINHA 4'!$C$6:$BM$75,'Carga People'!L$2,0))+IF(ISERROR(VLOOKUP($C250,'LINHA 5'!$C$6:$BM$145,'Carga People'!L$2,0)),0,VLOOKUP($C250,'LINHA 5'!$C$6:$BM$145,'Carga People'!L$2,0))</f>
        <v>0</v>
      </c>
      <c r="M250" s="140">
        <f>IF(ISERROR(VLOOKUP($C250,'LINHA 4'!$C$6:$BM$75,'Carga People'!M$2,0)),0,VLOOKUP($C250,'LINHA 4'!$C$6:$BM$75,'Carga People'!M$2,0))+IF(ISERROR(VLOOKUP($C250,'LINHA 5'!$C$6:$BM$145,'Carga People'!M$2,0)),0,VLOOKUP($C250,'LINHA 5'!$C$6:$BM$145,'Carga People'!M$2,0))</f>
        <v>0</v>
      </c>
      <c r="N250" s="140">
        <f>IF(ISERROR(VLOOKUP($C250,'LINHA 4'!$C$6:$BM$75,'Carga People'!N$2,0)),0,VLOOKUP($C250,'LINHA 4'!$C$6:$BM$75,'Carga People'!N$2,0))+IF(ISERROR(VLOOKUP($C250,'LINHA 5'!$C$6:$BM$145,'Carga People'!N$2,0)),0,VLOOKUP($C250,'LINHA 5'!$C$6:$BM$145,'Carga People'!N$2,0))</f>
        <v>0</v>
      </c>
      <c r="O250" s="140">
        <f>IF(ISERROR(VLOOKUP($C250,'LINHA 4'!$C$6:$BM$75,'Carga People'!O$2,0)),0,VLOOKUP($C250,'LINHA 4'!$C$6:$BM$75,'Carga People'!O$2,0))+IF(ISERROR(VLOOKUP($C250,'LINHA 5'!$C$6:$BM$145,'Carga People'!O$2,0)),0,VLOOKUP($C250,'LINHA 5'!$C$6:$BM$145,'Carga People'!O$2,0))</f>
        <v>720</v>
      </c>
      <c r="P250" s="140">
        <f>IF(ISERROR(VLOOKUP($C250,'LINHA 4'!$C$6:$BM$75,'Carga People'!P$2,0)),0,VLOOKUP($C250,'LINHA 4'!$C$6:$BM$75,'Carga People'!P$2,0))+IF(ISERROR(VLOOKUP($C250,'LINHA 5'!$C$6:$BM$145,'Carga People'!P$2,0)),0,VLOOKUP($C250,'LINHA 5'!$C$6:$BM$145,'Carga People'!P$2,0))</f>
        <v>0</v>
      </c>
      <c r="Q250" s="140">
        <f>IF(ISERROR(VLOOKUP($C250,'LINHA 4'!$C$6:$BM$75,'Carga People'!Q$2,0)),0,VLOOKUP($C250,'LINHA 4'!$C$6:$BM$75,'Carga People'!Q$2,0))+IF(ISERROR(VLOOKUP($C250,'LINHA 5'!$C$6:$BM$145,'Carga People'!Q$2,0)),0,VLOOKUP($C250,'LINHA 5'!$C$6:$BM$145,'Carga People'!Q$2,0))</f>
        <v>0</v>
      </c>
      <c r="R250" s="140">
        <f>IF(ISERROR(VLOOKUP($C250,'LINHA 4'!$C$6:$BM$75,'Carga People'!R$2,0)),0,VLOOKUP($C250,'LINHA 4'!$C$6:$BM$75,'Carga People'!R$2,0))+IF(ISERROR(VLOOKUP($C250,'LINHA 5'!$C$6:$BM$145,'Carga People'!R$2,0)),0,VLOOKUP($C250,'LINHA 5'!$C$6:$BM$145,'Carga People'!R$2,0))</f>
        <v>0</v>
      </c>
      <c r="S250" s="140">
        <f>IF(ISERROR(VLOOKUP($C250,'LINHA 4'!$C$6:$BM$75,'Carga People'!S$2,0)),0,VLOOKUP($C250,'LINHA 4'!$C$6:$BM$75,'Carga People'!S$2,0))+IF(ISERROR(VLOOKUP($C250,'LINHA 5'!$C$6:$BM$145,'Carga People'!S$2,0)),0,VLOOKUP($C250,'LINHA 5'!$C$6:$BM$145,'Carga People'!S$2,0))</f>
        <v>0</v>
      </c>
      <c r="T250" s="140">
        <f>IF(ISERROR(VLOOKUP($C250,'LINHA 4'!$C$6:$BM$75,'Carga People'!T$2,0)),0,VLOOKUP($C250,'LINHA 4'!$C$6:$BM$75,'Carga People'!T$2,0))+IF(ISERROR(VLOOKUP($C250,'LINHA 5'!$C$6:$BM$145,'Carga People'!T$2,0)),0,VLOOKUP($C250,'LINHA 5'!$C$6:$BM$145,'Carga People'!T$2,0))</f>
        <v>0</v>
      </c>
      <c r="U250" s="140">
        <f>IF(ISERROR(VLOOKUP($C250,'LINHA 4'!$C$6:$BM$75,'Carga People'!U$2,0)),0,VLOOKUP($C250,'LINHA 4'!$C$6:$BM$75,'Carga People'!U$2,0))+IF(ISERROR(VLOOKUP($C250,'LINHA 5'!$C$6:$BM$145,'Carga People'!U$2,0)),0,VLOOKUP($C250,'LINHA 5'!$C$6:$BM$145,'Carga People'!U$2,0))</f>
        <v>0</v>
      </c>
      <c r="V250" s="140">
        <f>IF(ISERROR(VLOOKUP($C250,'LINHA 4'!$C$6:$BM$75,'Carga People'!V$2,0)),0,VLOOKUP($C250,'LINHA 4'!$C$6:$BM$75,'Carga People'!V$2,0))+IF(ISERROR(VLOOKUP($C250,'LINHA 5'!$C$6:$BM$145,'Carga People'!V$2,0)),0,VLOOKUP($C250,'LINHA 5'!$C$6:$BM$145,'Carga People'!V$2,0))</f>
        <v>0</v>
      </c>
      <c r="W250" s="140">
        <f>IF(ISERROR(VLOOKUP($C250,'LINHA 4'!$C$6:$BM$75,'Carga People'!W$2,0)),0,VLOOKUP($C250,'LINHA 4'!$C$6:$BM$75,'Carga People'!W$2,0))+IF(ISERROR(VLOOKUP($C250,'LINHA 5'!$C$6:$BM$145,'Carga People'!W$2,0)),0,VLOOKUP($C250,'LINHA 5'!$C$6:$BM$145,'Carga People'!W$2,0))</f>
        <v>240</v>
      </c>
      <c r="X250" s="140">
        <f>IF(ISERROR(VLOOKUP($C250,'LINHA 4'!$C$6:$BM$75,'Carga People'!X$2,0)),0,VLOOKUP($C250,'LINHA 4'!$C$6:$BM$75,'Carga People'!X$2,0))+IF(ISERROR(VLOOKUP($C250,'LINHA 5'!$C$6:$BM$145,'Carga People'!X$2,0)),0,VLOOKUP($C250,'LINHA 5'!$C$6:$BM$145,'Carga People'!X$2,0))</f>
        <v>0</v>
      </c>
      <c r="Y250" s="140">
        <f>IF(ISERROR(VLOOKUP($C250,'LINHA 4'!$C$6:$BM$75,'Carga People'!Y$2,0)),0,VLOOKUP($C250,'LINHA 4'!$C$6:$BM$75,'Carga People'!Y$2,0))+IF(ISERROR(VLOOKUP($C250,'LINHA 5'!$C$6:$BM$145,'Carga People'!Y$2,0)),0,VLOOKUP($C250,'LINHA 5'!$C$6:$BM$145,'Carga People'!Y$2,0))</f>
        <v>0</v>
      </c>
      <c r="Z250" s="140">
        <f>IF(ISERROR(VLOOKUP($C250,'LINHA 4'!$C$6:$BM$75,'Carga People'!Z$2,0)),0,VLOOKUP($C250,'LINHA 4'!$C$6:$BM$75,'Carga People'!Z$2,0))+IF(ISERROR(VLOOKUP($C250,'LINHA 5'!$C$6:$BM$145,'Carga People'!Z$2,0)),0,VLOOKUP($C250,'LINHA 5'!$C$6:$BM$145,'Carga People'!Z$2,0))</f>
        <v>0</v>
      </c>
      <c r="AA250" s="140">
        <f>IF(ISERROR(VLOOKUP($C250,'LINHA 4'!$C$6:$BM$75,'Carga People'!AA$2,0)),0,VLOOKUP($C250,'LINHA 4'!$C$6:$BM$75,'Carga People'!AA$2,0))+IF(ISERROR(VLOOKUP($C250,'LINHA 5'!$C$6:$BM$145,'Carga People'!AA$2,0)),0,VLOOKUP($C250,'LINHA 5'!$C$6:$BM$145,'Carga People'!AA$2,0))</f>
        <v>0</v>
      </c>
      <c r="AB250" s="140">
        <f>IF(ISERROR(VLOOKUP($C250,'LINHA 4'!$C$6:$BM$75,'Carga People'!AB$2,0)),0,VLOOKUP($C250,'LINHA 4'!$C$6:$BM$75,'Carga People'!AB$2,0))+IF(ISERROR(VLOOKUP($C250,'LINHA 5'!$C$6:$BM$145,'Carga People'!AB$2,0)),0,VLOOKUP($C250,'LINHA 5'!$C$6:$BM$145,'Carga People'!AB$2,0))</f>
        <v>240</v>
      </c>
      <c r="AC250" s="140">
        <f>IF(ISERROR(VLOOKUP($C250,'LINHA 4'!$C$6:$BM$75,'Carga People'!AC$2,0)),0,VLOOKUP($C250,'LINHA 4'!$C$6:$BM$75,'Carga People'!AC$2,0))+IF(ISERROR(VLOOKUP($C250,'LINHA 5'!$C$6:$BM$145,'Carga People'!AC$2,0)),0,VLOOKUP($C250,'LINHA 5'!$C$6:$BM$145,'Carga People'!AC$2,0))</f>
        <v>0</v>
      </c>
      <c r="AD250" s="140">
        <f>IF(ISERROR(VLOOKUP($C250,'LINHA 4'!$C$6:$BM$75,'Carga People'!AD$2,0)),0,VLOOKUP($C250,'LINHA 4'!$C$6:$BM$75,'Carga People'!AD$2,0))+IF(ISERROR(VLOOKUP($C250,'LINHA 5'!$C$6:$BM$145,'Carga People'!AD$2,0)),0,VLOOKUP($C250,'LINHA 5'!$C$6:$BM$145,'Carga People'!AD$2,0))</f>
        <v>0</v>
      </c>
      <c r="AE250" s="140">
        <f>IF(ISERROR(VLOOKUP($C250,'LINHA 4'!$C$6:$BM$75,'Carga People'!AE$2,0)),0,VLOOKUP($C250,'LINHA 4'!$C$6:$BM$75,'Carga People'!AE$2,0))+IF(ISERROR(VLOOKUP($C250,'LINHA 5'!$C$6:$BM$145,'Carga People'!AE$2,0)),0,VLOOKUP($C250,'LINHA 5'!$C$6:$BM$145,'Carga People'!AE$2,0))</f>
        <v>0</v>
      </c>
      <c r="AF250" s="140">
        <f>IF(ISERROR(VLOOKUP($C250,'LINHA 4'!$C$6:$BM$75,'Carga People'!AF$2,0)),0,VLOOKUP($C250,'LINHA 4'!$C$6:$BM$75,'Carga People'!AF$2,0))+IF(ISERROR(VLOOKUP($C250,'LINHA 5'!$C$6:$BM$145,'Carga People'!AF$2,0)),0,VLOOKUP($C250,'LINHA 5'!$C$6:$BM$145,'Carga People'!AF$2,0))</f>
        <v>0</v>
      </c>
      <c r="AG250" s="140">
        <f>IF(ISERROR(VLOOKUP($C250,'LINHA 4'!$C$6:$BM$75,'Carga People'!AG$2,0)),0,VLOOKUP($C250,'LINHA 4'!$C$6:$BM$75,'Carga People'!AG$2,0))+IF(ISERROR(VLOOKUP($C250,'LINHA 5'!$C$6:$BM$145,'Carga People'!AG$2,0)),0,VLOOKUP($C250,'LINHA 5'!$C$6:$BM$145,'Carga People'!AG$2,0))</f>
        <v>0</v>
      </c>
      <c r="AH250" s="140">
        <f>IF(ISERROR(VLOOKUP($C250,'LINHA 4'!$C$6:$BM$75,'Carga People'!AH$2,0)),0,VLOOKUP($C250,'LINHA 4'!$C$6:$BM$75,'Carga People'!AH$2,0))+IF(ISERROR(VLOOKUP($C250,'LINHA 5'!$C$6:$BM$145,'Carga People'!AH$2,0)),0,VLOOKUP($C250,'LINHA 5'!$C$6:$BM$145,'Carga People'!AH$2,0))</f>
        <v>0</v>
      </c>
      <c r="AI250" s="140">
        <f>IF(ISERROR(VLOOKUP($C250,'LINHA 4'!$C$6:$BM$75,'Carga People'!AI$2,0)),0,VLOOKUP($C250,'LINHA 4'!$C$6:$BM$75,'Carga People'!AI$2,0))+IF(ISERROR(VLOOKUP($C250,'LINHA 5'!$C$6:$BM$145,'Carga People'!AI$2,0)),0,VLOOKUP($C250,'LINHA 5'!$C$6:$BM$145,'Carga People'!AI$2,0))</f>
        <v>0</v>
      </c>
      <c r="AJ250" s="140">
        <f>IF(ISERROR(VLOOKUP($C250,'LINHA 4'!$C$6:$BM$75,'Carga People'!AJ$2,0)),0,VLOOKUP($C250,'LINHA 4'!$C$6:$BM$75,'Carga People'!AJ$2,0))+IF(ISERROR(VLOOKUP($C250,'LINHA 5'!$C$6:$BM$145,'Carga People'!AJ$2,0)),0,VLOOKUP($C250,'LINHA 5'!$C$6:$BM$145,'Carga People'!AJ$2,0))</f>
        <v>0</v>
      </c>
      <c r="AK250" s="140">
        <f>IF(ISERROR(VLOOKUP($C250,'LINHA 4'!$C$6:$BM$75,'Carga People'!AK$2,0)),0,VLOOKUP($C250,'LINHA 4'!$C$6:$BM$75,'Carga People'!AK$2,0))+IF(ISERROR(VLOOKUP($C250,'LINHA 5'!$C$6:$BM$145,'Carga People'!AK$2,0)),0,VLOOKUP($C250,'LINHA 5'!$C$6:$BM$145,'Carga People'!AK$2,0))</f>
        <v>0</v>
      </c>
      <c r="AL250" s="140">
        <f>IF(ISERROR(VLOOKUP($C250,'LINHA 4'!$C$6:$BM$75,'Carga People'!AL$2,0)),0,VLOOKUP($C250,'LINHA 4'!$C$6:$BM$75,'Carga People'!AL$2,0))+IF(ISERROR(VLOOKUP($C250,'LINHA 5'!$C$6:$BM$145,'Carga People'!AL$2,0)),0,VLOOKUP($C250,'LINHA 5'!$C$6:$BM$145,'Carga People'!AL$2,0))</f>
        <v>0</v>
      </c>
      <c r="AM250" s="140">
        <f>IF(ISERROR(VLOOKUP($C250,'LINHA 4'!$C$6:$BM$75,'Carga People'!AM$2,0)),0,VLOOKUP($C250,'LINHA 4'!$C$6:$BM$75,'Carga People'!AM$2,0))+IF(ISERROR(VLOOKUP($C250,'LINHA 5'!$C$6:$BM$145,'Carga People'!AM$2,0)),0,VLOOKUP($C250,'LINHA 5'!$C$6:$BM$145,'Carga People'!AM$2,0))</f>
        <v>0</v>
      </c>
      <c r="AN250" s="140">
        <f>IF(ISERROR(VLOOKUP($C250,'LINHA 4'!$C$6:$BM$75,'Carga People'!AN$2,0)),0,VLOOKUP($C250,'LINHA 4'!$C$6:$BM$75,'Carga People'!AN$2,0))+IF(ISERROR(VLOOKUP($C250,'LINHA 5'!$C$6:$BM$145,'Carga People'!AN$2,0)),0,VLOOKUP($C250,'LINHA 5'!$C$6:$BM$145,'Carga People'!AN$2,0))</f>
        <v>0</v>
      </c>
      <c r="AO250" s="140">
        <f>IF(ISERROR(VLOOKUP($C250,'LINHA 4'!$C$6:$BM$75,'Carga People'!AO$2,0)),0,VLOOKUP($C250,'LINHA 4'!$C$6:$BM$75,'Carga People'!AO$2,0))+IF(ISERROR(VLOOKUP($C250,'LINHA 5'!$C$6:$BM$145,'Carga People'!AO$2,0)),0,VLOOKUP($C250,'LINHA 5'!$C$6:$BM$145,'Carga People'!AO$2,0))</f>
        <v>0</v>
      </c>
      <c r="AP250" s="140">
        <f>IF(ISERROR(VLOOKUP($C250,'LINHA 4'!$C$6:$BM$75,'Carga People'!AP$2,0)),0,VLOOKUP($C250,'LINHA 4'!$C$6:$BM$75,'Carga People'!AP$2,0))+IF(ISERROR(VLOOKUP($C250,'LINHA 5'!$C$6:$BM$145,'Carga People'!AP$2,0)),0,VLOOKUP($C250,'LINHA 5'!$C$6:$BM$145,'Carga People'!AP$2,0))</f>
        <v>0</v>
      </c>
      <c r="AQ250" s="140">
        <f>IF(ISERROR(VLOOKUP($C250,'LINHA 4'!$C$6:$BM$75,'Carga People'!AQ$2,0)),0,VLOOKUP($C250,'LINHA 4'!$C$6:$BM$75,'Carga People'!AQ$2,0))+IF(ISERROR(VLOOKUP($C250,'LINHA 5'!$C$6:$BM$145,'Carga People'!AQ$2,0)),0,VLOOKUP($C250,'LINHA 5'!$C$6:$BM$145,'Carga People'!AQ$2,0))</f>
        <v>0</v>
      </c>
      <c r="AR250" s="140">
        <f>IF(ISERROR(VLOOKUP($C250,'LINHA 4'!$C$6:$BM$75,'Carga People'!AR$2,0)),0,VLOOKUP($C250,'LINHA 4'!$C$6:$BM$75,'Carga People'!AR$2,0))+IF(ISERROR(VLOOKUP($C250,'LINHA 5'!$C$6:$BM$145,'Carga People'!AR$2,0)),0,VLOOKUP($C250,'LINHA 5'!$C$6:$BM$145,'Carga People'!AR$2,0))</f>
        <v>0</v>
      </c>
      <c r="AS250" s="140">
        <f>IF(ISERROR(VLOOKUP($C250,'LINHA 4'!$C$6:$BM$75,'Carga People'!AS$2,0)),0,VLOOKUP($C250,'LINHA 4'!$C$6:$BM$75,'Carga People'!AS$2,0))+IF(ISERROR(VLOOKUP($C250,'LINHA 5'!$C$6:$BM$145,'Carga People'!AS$2,0)),0,VLOOKUP($C250,'LINHA 5'!$C$6:$BM$145,'Carga People'!AS$2,0))</f>
        <v>0</v>
      </c>
      <c r="AT250" s="140">
        <f t="array" ref="AT250">IF(ISERROR(VLOOKUP($C250,'LINHA 4'!$C$6:$BM$52,'Carga People'!AT$2,0)),0,VLOOKUP($C250,'LINHA 4'!$C$6:$BM$52,'Carga People'!AT$2,0))</f>
        <v>0</v>
      </c>
      <c r="AU250" s="367">
        <f t="shared" si="28"/>
        <v>1200</v>
      </c>
      <c r="AV250" s="780" t="str">
        <f t="shared" si="27"/>
        <v/>
      </c>
      <c r="AW250" s="90">
        <f>IF(D250="","",VLOOKUP(D250,MI_ME!$D$5:$AQ$336,39,0))</f>
        <v>0</v>
      </c>
      <c r="AX250" s="660"/>
    </row>
    <row r="251" spans="1:50" ht="18" hidden="1" customHeight="1" x14ac:dyDescent="0.3">
      <c r="A251" s="1792"/>
      <c r="B251" s="30" t="s">
        <v>114</v>
      </c>
      <c r="C251" s="30" t="s">
        <v>246</v>
      </c>
      <c r="D251" s="771" t="str">
        <f>LEFT(C251,11)</f>
        <v>63047CBA006</v>
      </c>
      <c r="E251" s="1457" t="s">
        <v>814</v>
      </c>
      <c r="F251" s="30" t="s">
        <v>15</v>
      </c>
      <c r="G251" s="136"/>
      <c r="H251" s="145"/>
      <c r="I251" s="154"/>
      <c r="J251" s="140">
        <f>IF(ISERROR(VLOOKUP($C251,'LINHA 4'!$C$6:$BM$75,'Carga People'!J$2,0)),0,VLOOKUP($C251,'LINHA 4'!$C$6:$BM$75,'Carga People'!J$2,0))+IF(ISERROR(VLOOKUP($C251,'LINHA 5'!$C$6:$BM$145,'Carga People'!J$2,0)),0,VLOOKUP($C251,'LINHA 5'!$C$6:$BM$145,'Carga People'!J$2,0))</f>
        <v>0</v>
      </c>
      <c r="K251" s="140">
        <f>IF(ISERROR(VLOOKUP($C251,'LINHA 4'!$C$6:$BM$75,'Carga People'!K$2,0)),0,VLOOKUP($C251,'LINHA 4'!$C$6:$BM$75,'Carga People'!K$2,0))+IF(ISERROR(VLOOKUP($C251,'LINHA 5'!$C$6:$BM$145,'Carga People'!K$2,0)),0,VLOOKUP($C251,'LINHA 5'!$C$6:$BM$145,'Carga People'!K$2,0))</f>
        <v>0</v>
      </c>
      <c r="L251" s="140">
        <f>IF(ISERROR(VLOOKUP($C251,'LINHA 4'!$C$6:$BM$75,'Carga People'!L$2,0)),0,VLOOKUP($C251,'LINHA 4'!$C$6:$BM$75,'Carga People'!L$2,0))+IF(ISERROR(VLOOKUP($C251,'LINHA 5'!$C$6:$BM$145,'Carga People'!L$2,0)),0,VLOOKUP($C251,'LINHA 5'!$C$6:$BM$145,'Carga People'!L$2,0))</f>
        <v>0</v>
      </c>
      <c r="M251" s="140">
        <f>IF(ISERROR(VLOOKUP($C251,'LINHA 4'!$C$6:$BM$75,'Carga People'!M$2,0)),0,VLOOKUP($C251,'LINHA 4'!$C$6:$BM$75,'Carga People'!M$2,0))+IF(ISERROR(VLOOKUP($C251,'LINHA 5'!$C$6:$BM$145,'Carga People'!M$2,0)),0,VLOOKUP($C251,'LINHA 5'!$C$6:$BM$145,'Carga People'!M$2,0))</f>
        <v>0</v>
      </c>
      <c r="N251" s="140">
        <f>IF(ISERROR(VLOOKUP($C251,'LINHA 4'!$C$6:$BM$75,'Carga People'!N$2,0)),0,VLOOKUP($C251,'LINHA 4'!$C$6:$BM$75,'Carga People'!N$2,0))+IF(ISERROR(VLOOKUP($C251,'LINHA 5'!$C$6:$BM$145,'Carga People'!N$2,0)),0,VLOOKUP($C251,'LINHA 5'!$C$6:$BM$145,'Carga People'!N$2,0))</f>
        <v>0</v>
      </c>
      <c r="O251" s="140">
        <f>IF(ISERROR(VLOOKUP($C251,'LINHA 4'!$C$6:$BM$75,'Carga People'!O$2,0)),0,VLOOKUP($C251,'LINHA 4'!$C$6:$BM$75,'Carga People'!O$2,0))+IF(ISERROR(VLOOKUP($C251,'LINHA 5'!$C$6:$BM$145,'Carga People'!O$2,0)),0,VLOOKUP($C251,'LINHA 5'!$C$6:$BM$145,'Carga People'!O$2,0))</f>
        <v>0</v>
      </c>
      <c r="P251" s="140">
        <f>IF(ISERROR(VLOOKUP($C251,'LINHA 4'!$C$6:$BM$75,'Carga People'!P$2,0)),0,VLOOKUP($C251,'LINHA 4'!$C$6:$BM$75,'Carga People'!P$2,0))+IF(ISERROR(VLOOKUP($C251,'LINHA 5'!$C$6:$BM$145,'Carga People'!P$2,0)),0,VLOOKUP($C251,'LINHA 5'!$C$6:$BM$145,'Carga People'!P$2,0))</f>
        <v>0</v>
      </c>
      <c r="Q251" s="140">
        <f>IF(ISERROR(VLOOKUP($C251,'LINHA 4'!$C$6:$BM$75,'Carga People'!Q$2,0)),0,VLOOKUP($C251,'LINHA 4'!$C$6:$BM$75,'Carga People'!Q$2,0))+IF(ISERROR(VLOOKUP($C251,'LINHA 5'!$C$6:$BM$145,'Carga People'!Q$2,0)),0,VLOOKUP($C251,'LINHA 5'!$C$6:$BM$145,'Carga People'!Q$2,0))</f>
        <v>0</v>
      </c>
      <c r="R251" s="140">
        <f>IF(ISERROR(VLOOKUP($C251,'LINHA 4'!$C$6:$BM$75,'Carga People'!R$2,0)),0,VLOOKUP($C251,'LINHA 4'!$C$6:$BM$75,'Carga People'!R$2,0))+IF(ISERROR(VLOOKUP($C251,'LINHA 5'!$C$6:$BM$145,'Carga People'!R$2,0)),0,VLOOKUP($C251,'LINHA 5'!$C$6:$BM$145,'Carga People'!R$2,0))</f>
        <v>0</v>
      </c>
      <c r="S251" s="140">
        <f>IF(ISERROR(VLOOKUP($C251,'LINHA 4'!$C$6:$BM$75,'Carga People'!S$2,0)),0,VLOOKUP($C251,'LINHA 4'!$C$6:$BM$75,'Carga People'!S$2,0))+IF(ISERROR(VLOOKUP($C251,'LINHA 5'!$C$6:$BM$145,'Carga People'!S$2,0)),0,VLOOKUP($C251,'LINHA 5'!$C$6:$BM$145,'Carga People'!S$2,0))</f>
        <v>0</v>
      </c>
      <c r="T251" s="140">
        <f>IF(ISERROR(VLOOKUP($C251,'LINHA 4'!$C$6:$BM$75,'Carga People'!T$2,0)),0,VLOOKUP($C251,'LINHA 4'!$C$6:$BM$75,'Carga People'!T$2,0))+IF(ISERROR(VLOOKUP($C251,'LINHA 5'!$C$6:$BM$145,'Carga People'!T$2,0)),0,VLOOKUP($C251,'LINHA 5'!$C$6:$BM$145,'Carga People'!T$2,0))</f>
        <v>0</v>
      </c>
      <c r="U251" s="140">
        <f>IF(ISERROR(VLOOKUP($C251,'LINHA 4'!$C$6:$BM$75,'Carga People'!U$2,0)),0,VLOOKUP($C251,'LINHA 4'!$C$6:$BM$75,'Carga People'!U$2,0))+IF(ISERROR(VLOOKUP($C251,'LINHA 5'!$C$6:$BM$145,'Carga People'!U$2,0)),0,VLOOKUP($C251,'LINHA 5'!$C$6:$BM$145,'Carga People'!U$2,0))</f>
        <v>0</v>
      </c>
      <c r="V251" s="140">
        <f>IF(ISERROR(VLOOKUP($C251,'LINHA 4'!$C$6:$BM$75,'Carga People'!V$2,0)),0,VLOOKUP($C251,'LINHA 4'!$C$6:$BM$75,'Carga People'!V$2,0))+IF(ISERROR(VLOOKUP($C251,'LINHA 5'!$C$6:$BM$145,'Carga People'!V$2,0)),0,VLOOKUP($C251,'LINHA 5'!$C$6:$BM$145,'Carga People'!V$2,0))</f>
        <v>0</v>
      </c>
      <c r="W251" s="140">
        <f>IF(ISERROR(VLOOKUP($C251,'LINHA 4'!$C$6:$BM$75,'Carga People'!W$2,0)),0,VLOOKUP($C251,'LINHA 4'!$C$6:$BM$75,'Carga People'!W$2,0))+IF(ISERROR(VLOOKUP($C251,'LINHA 5'!$C$6:$BM$145,'Carga People'!W$2,0)),0,VLOOKUP($C251,'LINHA 5'!$C$6:$BM$145,'Carga People'!W$2,0))</f>
        <v>0</v>
      </c>
      <c r="X251" s="140">
        <f>IF(ISERROR(VLOOKUP($C251,'LINHA 4'!$C$6:$BM$75,'Carga People'!X$2,0)),0,VLOOKUP($C251,'LINHA 4'!$C$6:$BM$75,'Carga People'!X$2,0))+IF(ISERROR(VLOOKUP($C251,'LINHA 5'!$C$6:$BM$145,'Carga People'!X$2,0)),0,VLOOKUP($C251,'LINHA 5'!$C$6:$BM$145,'Carga People'!X$2,0))</f>
        <v>0</v>
      </c>
      <c r="Y251" s="140">
        <f>IF(ISERROR(VLOOKUP($C251,'LINHA 4'!$C$6:$BM$75,'Carga People'!Y$2,0)),0,VLOOKUP($C251,'LINHA 4'!$C$6:$BM$75,'Carga People'!Y$2,0))+IF(ISERROR(VLOOKUP($C251,'LINHA 5'!$C$6:$BM$145,'Carga People'!Y$2,0)),0,VLOOKUP($C251,'LINHA 5'!$C$6:$BM$145,'Carga People'!Y$2,0))</f>
        <v>0</v>
      </c>
      <c r="Z251" s="140">
        <f>IF(ISERROR(VLOOKUP($C251,'LINHA 4'!$C$6:$BM$75,'Carga People'!Z$2,0)),0,VLOOKUP($C251,'LINHA 4'!$C$6:$BM$75,'Carga People'!Z$2,0))+IF(ISERROR(VLOOKUP($C251,'LINHA 5'!$C$6:$BM$145,'Carga People'!Z$2,0)),0,VLOOKUP($C251,'LINHA 5'!$C$6:$BM$145,'Carga People'!Z$2,0))</f>
        <v>0</v>
      </c>
      <c r="AA251" s="140">
        <f>IF(ISERROR(VLOOKUP($C251,'LINHA 4'!$C$6:$BM$75,'Carga People'!AA$2,0)),0,VLOOKUP($C251,'LINHA 4'!$C$6:$BM$75,'Carga People'!AA$2,0))+IF(ISERROR(VLOOKUP($C251,'LINHA 5'!$C$6:$BM$145,'Carga People'!AA$2,0)),0,VLOOKUP($C251,'LINHA 5'!$C$6:$BM$145,'Carga People'!AA$2,0))</f>
        <v>0</v>
      </c>
      <c r="AB251" s="140">
        <f>IF(ISERROR(VLOOKUP($C251,'LINHA 4'!$C$6:$BM$75,'Carga People'!AB$2,0)),0,VLOOKUP($C251,'LINHA 4'!$C$6:$BM$75,'Carga People'!AB$2,0))+IF(ISERROR(VLOOKUP($C251,'LINHA 5'!$C$6:$BM$145,'Carga People'!AB$2,0)),0,VLOOKUP($C251,'LINHA 5'!$C$6:$BM$145,'Carga People'!AB$2,0))</f>
        <v>0</v>
      </c>
      <c r="AC251" s="140">
        <f>IF(ISERROR(VLOOKUP($C251,'LINHA 4'!$C$6:$BM$75,'Carga People'!AC$2,0)),0,VLOOKUP($C251,'LINHA 4'!$C$6:$BM$75,'Carga People'!AC$2,0))+IF(ISERROR(VLOOKUP($C251,'LINHA 5'!$C$6:$BM$145,'Carga People'!AC$2,0)),0,VLOOKUP($C251,'LINHA 5'!$C$6:$BM$145,'Carga People'!AC$2,0))</f>
        <v>0</v>
      </c>
      <c r="AD251" s="140">
        <f>IF(ISERROR(VLOOKUP($C251,'LINHA 4'!$C$6:$BM$75,'Carga People'!AD$2,0)),0,VLOOKUP($C251,'LINHA 4'!$C$6:$BM$75,'Carga People'!AD$2,0))+IF(ISERROR(VLOOKUP($C251,'LINHA 5'!$C$6:$BM$145,'Carga People'!AD$2,0)),0,VLOOKUP($C251,'LINHA 5'!$C$6:$BM$145,'Carga People'!AD$2,0))</f>
        <v>0</v>
      </c>
      <c r="AE251" s="140">
        <f>IF(ISERROR(VLOOKUP($C251,'LINHA 4'!$C$6:$BM$75,'Carga People'!AE$2,0)),0,VLOOKUP($C251,'LINHA 4'!$C$6:$BM$75,'Carga People'!AE$2,0))+IF(ISERROR(VLOOKUP($C251,'LINHA 5'!$C$6:$BM$145,'Carga People'!AE$2,0)),0,VLOOKUP($C251,'LINHA 5'!$C$6:$BM$145,'Carga People'!AE$2,0))</f>
        <v>0</v>
      </c>
      <c r="AF251" s="140">
        <f>IF(ISERROR(VLOOKUP($C251,'LINHA 4'!$C$6:$BM$75,'Carga People'!AF$2,0)),0,VLOOKUP($C251,'LINHA 4'!$C$6:$BM$75,'Carga People'!AF$2,0))+IF(ISERROR(VLOOKUP($C251,'LINHA 5'!$C$6:$BM$145,'Carga People'!AF$2,0)),0,VLOOKUP($C251,'LINHA 5'!$C$6:$BM$145,'Carga People'!AF$2,0))</f>
        <v>0</v>
      </c>
      <c r="AG251" s="140">
        <f>IF(ISERROR(VLOOKUP($C251,'LINHA 4'!$C$6:$BM$75,'Carga People'!AG$2,0)),0,VLOOKUP($C251,'LINHA 4'!$C$6:$BM$75,'Carga People'!AG$2,0))+IF(ISERROR(VLOOKUP($C251,'LINHA 5'!$C$6:$BM$145,'Carga People'!AG$2,0)),0,VLOOKUP($C251,'LINHA 5'!$C$6:$BM$145,'Carga People'!AG$2,0))</f>
        <v>0</v>
      </c>
      <c r="AH251" s="140">
        <f>IF(ISERROR(VLOOKUP($C251,'LINHA 4'!$C$6:$BM$75,'Carga People'!AH$2,0)),0,VLOOKUP($C251,'LINHA 4'!$C$6:$BM$75,'Carga People'!AH$2,0))+IF(ISERROR(VLOOKUP($C251,'LINHA 5'!$C$6:$BM$145,'Carga People'!AH$2,0)),0,VLOOKUP($C251,'LINHA 5'!$C$6:$BM$145,'Carga People'!AH$2,0))</f>
        <v>0</v>
      </c>
      <c r="AI251" s="140">
        <f>IF(ISERROR(VLOOKUP($C251,'LINHA 4'!$C$6:$BM$75,'Carga People'!AI$2,0)),0,VLOOKUP($C251,'LINHA 4'!$C$6:$BM$75,'Carga People'!AI$2,0))+IF(ISERROR(VLOOKUP($C251,'LINHA 5'!$C$6:$BM$145,'Carga People'!AI$2,0)),0,VLOOKUP($C251,'LINHA 5'!$C$6:$BM$145,'Carga People'!AI$2,0))</f>
        <v>0</v>
      </c>
      <c r="AJ251" s="140">
        <f>IF(ISERROR(VLOOKUP($C251,'LINHA 4'!$C$6:$BM$75,'Carga People'!AJ$2,0)),0,VLOOKUP($C251,'LINHA 4'!$C$6:$BM$75,'Carga People'!AJ$2,0))+IF(ISERROR(VLOOKUP($C251,'LINHA 5'!$C$6:$BM$145,'Carga People'!AJ$2,0)),0,VLOOKUP($C251,'LINHA 5'!$C$6:$BM$145,'Carga People'!AJ$2,0))</f>
        <v>0</v>
      </c>
      <c r="AK251" s="140">
        <f>IF(ISERROR(VLOOKUP($C251,'LINHA 4'!$C$6:$BM$75,'Carga People'!AK$2,0)),0,VLOOKUP($C251,'LINHA 4'!$C$6:$BM$75,'Carga People'!AK$2,0))+IF(ISERROR(VLOOKUP($C251,'LINHA 5'!$C$6:$BM$145,'Carga People'!AK$2,0)),0,VLOOKUP($C251,'LINHA 5'!$C$6:$BM$145,'Carga People'!AK$2,0))</f>
        <v>0</v>
      </c>
      <c r="AL251" s="140">
        <f>IF(ISERROR(VLOOKUP($C251,'LINHA 4'!$C$6:$BM$75,'Carga People'!AL$2,0)),0,VLOOKUP($C251,'LINHA 4'!$C$6:$BM$75,'Carga People'!AL$2,0))+IF(ISERROR(VLOOKUP($C251,'LINHA 5'!$C$6:$BM$145,'Carga People'!AL$2,0)),0,VLOOKUP($C251,'LINHA 5'!$C$6:$BM$145,'Carga People'!AL$2,0))</f>
        <v>0</v>
      </c>
      <c r="AM251" s="140">
        <f>IF(ISERROR(VLOOKUP($C251,'LINHA 4'!$C$6:$BM$75,'Carga People'!AM$2,0)),0,VLOOKUP($C251,'LINHA 4'!$C$6:$BM$75,'Carga People'!AM$2,0))+IF(ISERROR(VLOOKUP($C251,'LINHA 5'!$C$6:$BM$145,'Carga People'!AM$2,0)),0,VLOOKUP($C251,'LINHA 5'!$C$6:$BM$145,'Carga People'!AM$2,0))</f>
        <v>0</v>
      </c>
      <c r="AN251" s="140">
        <f>IF(ISERROR(VLOOKUP($C251,'LINHA 4'!$C$6:$BM$75,'Carga People'!AN$2,0)),0,VLOOKUP($C251,'LINHA 4'!$C$6:$BM$75,'Carga People'!AN$2,0))+IF(ISERROR(VLOOKUP($C251,'LINHA 5'!$C$6:$BM$145,'Carga People'!AN$2,0)),0,VLOOKUP($C251,'LINHA 5'!$C$6:$BM$145,'Carga People'!AN$2,0))</f>
        <v>0</v>
      </c>
      <c r="AO251" s="140">
        <f>IF(ISERROR(VLOOKUP($C251,'LINHA 4'!$C$6:$BM$75,'Carga People'!AO$2,0)),0,VLOOKUP($C251,'LINHA 4'!$C$6:$BM$75,'Carga People'!AO$2,0))+IF(ISERROR(VLOOKUP($C251,'LINHA 5'!$C$6:$BM$145,'Carga People'!AO$2,0)),0,VLOOKUP($C251,'LINHA 5'!$C$6:$BM$145,'Carga People'!AO$2,0))</f>
        <v>0</v>
      </c>
      <c r="AP251" s="140">
        <f>IF(ISERROR(VLOOKUP($C251,'LINHA 4'!$C$6:$BM$75,'Carga People'!AP$2,0)),0,VLOOKUP($C251,'LINHA 4'!$C$6:$BM$75,'Carga People'!AP$2,0))+IF(ISERROR(VLOOKUP($C251,'LINHA 5'!$C$6:$BM$145,'Carga People'!AP$2,0)),0,VLOOKUP($C251,'LINHA 5'!$C$6:$BM$145,'Carga People'!AP$2,0))</f>
        <v>0</v>
      </c>
      <c r="AQ251" s="140">
        <f>IF(ISERROR(VLOOKUP($C251,'LINHA 4'!$C$6:$BM$75,'Carga People'!AQ$2,0)),0,VLOOKUP($C251,'LINHA 4'!$C$6:$BM$75,'Carga People'!AQ$2,0))+IF(ISERROR(VLOOKUP($C251,'LINHA 5'!$C$6:$BM$145,'Carga People'!AQ$2,0)),0,VLOOKUP($C251,'LINHA 5'!$C$6:$BM$145,'Carga People'!AQ$2,0))</f>
        <v>0</v>
      </c>
      <c r="AR251" s="140">
        <f>IF(ISERROR(VLOOKUP($C251,'LINHA 4'!$C$6:$BM$75,'Carga People'!AR$2,0)),0,VLOOKUP($C251,'LINHA 4'!$C$6:$BM$75,'Carga People'!AR$2,0))+IF(ISERROR(VLOOKUP($C251,'LINHA 5'!$C$6:$BM$145,'Carga People'!AR$2,0)),0,VLOOKUP($C251,'LINHA 5'!$C$6:$BM$145,'Carga People'!AR$2,0))</f>
        <v>0</v>
      </c>
      <c r="AS251" s="140">
        <f>IF(ISERROR(VLOOKUP($C251,'LINHA 4'!$C$6:$BM$75,'Carga People'!AS$2,0)),0,VLOOKUP($C251,'LINHA 4'!$C$6:$BM$75,'Carga People'!AS$2,0))+IF(ISERROR(VLOOKUP($C251,'LINHA 5'!$C$6:$BM$145,'Carga People'!AS$2,0)),0,VLOOKUP($C251,'LINHA 5'!$C$6:$BM$145,'Carga People'!AS$2,0))</f>
        <v>0</v>
      </c>
      <c r="AT251" s="140">
        <f t="array" ref="AT251">IF(ISERROR(VLOOKUP($C251,'LINHA 4'!$C$6:$BM$52,'Carga People'!AT$2,0)),0,VLOOKUP($C251,'LINHA 4'!$C$6:$BM$52,'Carga People'!AT$2,0))</f>
        <v>0</v>
      </c>
      <c r="AU251" s="367">
        <f t="shared" si="28"/>
        <v>0</v>
      </c>
      <c r="AV251" s="780" t="str">
        <f t="shared" si="27"/>
        <v/>
      </c>
      <c r="AW251" s="90">
        <f>IF(D251="","",VLOOKUP(D251,MI_ME!$D$5:$AQ$336,39,0))</f>
        <v>0</v>
      </c>
      <c r="AX251" s="660"/>
    </row>
    <row r="252" spans="1:50" ht="18" hidden="1" customHeight="1" x14ac:dyDescent="0.3">
      <c r="A252" s="1792"/>
      <c r="B252" s="30" t="s">
        <v>111</v>
      </c>
      <c r="C252" s="30" t="s">
        <v>247</v>
      </c>
      <c r="D252" s="771" t="str">
        <f>LEFT(C252,11)</f>
        <v>63047CBA089</v>
      </c>
      <c r="E252" s="1457" t="s">
        <v>815</v>
      </c>
      <c r="F252" s="30" t="s">
        <v>15</v>
      </c>
      <c r="G252" s="136"/>
      <c r="H252" s="145"/>
      <c r="I252" s="154"/>
      <c r="J252" s="140">
        <f>IF(ISERROR(VLOOKUP($C252,'LINHA 4'!$C$6:$BM$75,'Carga People'!J$2,0)),0,VLOOKUP($C252,'LINHA 4'!$C$6:$BM$75,'Carga People'!J$2,0))+IF(ISERROR(VLOOKUP($C252,'LINHA 5'!$C$6:$BM$145,'Carga People'!J$2,0)),0,VLOOKUP($C252,'LINHA 5'!$C$6:$BM$145,'Carga People'!J$2,0))</f>
        <v>0</v>
      </c>
      <c r="K252" s="140">
        <f>IF(ISERROR(VLOOKUP($C252,'LINHA 4'!$C$6:$BM$75,'Carga People'!K$2,0)),0,VLOOKUP($C252,'LINHA 4'!$C$6:$BM$75,'Carga People'!K$2,0))+IF(ISERROR(VLOOKUP($C252,'LINHA 5'!$C$6:$BM$145,'Carga People'!K$2,0)),0,VLOOKUP($C252,'LINHA 5'!$C$6:$BM$145,'Carga People'!K$2,0))</f>
        <v>0</v>
      </c>
      <c r="L252" s="140">
        <f>IF(ISERROR(VLOOKUP($C252,'LINHA 4'!$C$6:$BM$75,'Carga People'!L$2,0)),0,VLOOKUP($C252,'LINHA 4'!$C$6:$BM$75,'Carga People'!L$2,0))+IF(ISERROR(VLOOKUP($C252,'LINHA 5'!$C$6:$BM$145,'Carga People'!L$2,0)),0,VLOOKUP($C252,'LINHA 5'!$C$6:$BM$145,'Carga People'!L$2,0))</f>
        <v>0</v>
      </c>
      <c r="M252" s="140">
        <f>IF(ISERROR(VLOOKUP($C252,'LINHA 4'!$C$6:$BM$75,'Carga People'!M$2,0)),0,VLOOKUP($C252,'LINHA 4'!$C$6:$BM$75,'Carga People'!M$2,0))+IF(ISERROR(VLOOKUP($C252,'LINHA 5'!$C$6:$BM$145,'Carga People'!M$2,0)),0,VLOOKUP($C252,'LINHA 5'!$C$6:$BM$145,'Carga People'!M$2,0))</f>
        <v>0</v>
      </c>
      <c r="N252" s="140">
        <f>IF(ISERROR(VLOOKUP($C252,'LINHA 4'!$C$6:$BM$75,'Carga People'!N$2,0)),0,VLOOKUP($C252,'LINHA 4'!$C$6:$BM$75,'Carga People'!N$2,0))+IF(ISERROR(VLOOKUP($C252,'LINHA 5'!$C$6:$BM$145,'Carga People'!N$2,0)),0,VLOOKUP($C252,'LINHA 5'!$C$6:$BM$145,'Carga People'!N$2,0))</f>
        <v>0</v>
      </c>
      <c r="O252" s="140">
        <f>IF(ISERROR(VLOOKUP($C252,'LINHA 4'!$C$6:$BM$75,'Carga People'!O$2,0)),0,VLOOKUP($C252,'LINHA 4'!$C$6:$BM$75,'Carga People'!O$2,0))+IF(ISERROR(VLOOKUP($C252,'LINHA 5'!$C$6:$BM$145,'Carga People'!O$2,0)),0,VLOOKUP($C252,'LINHA 5'!$C$6:$BM$145,'Carga People'!O$2,0))</f>
        <v>0</v>
      </c>
      <c r="P252" s="140">
        <f>IF(ISERROR(VLOOKUP($C252,'LINHA 4'!$C$6:$BM$75,'Carga People'!P$2,0)),0,VLOOKUP($C252,'LINHA 4'!$C$6:$BM$75,'Carga People'!P$2,0))+IF(ISERROR(VLOOKUP($C252,'LINHA 5'!$C$6:$BM$145,'Carga People'!P$2,0)),0,VLOOKUP($C252,'LINHA 5'!$C$6:$BM$145,'Carga People'!P$2,0))</f>
        <v>0</v>
      </c>
      <c r="Q252" s="140">
        <f>IF(ISERROR(VLOOKUP($C252,'LINHA 4'!$C$6:$BM$75,'Carga People'!Q$2,0)),0,VLOOKUP($C252,'LINHA 4'!$C$6:$BM$75,'Carga People'!Q$2,0))+IF(ISERROR(VLOOKUP($C252,'LINHA 5'!$C$6:$BM$145,'Carga People'!Q$2,0)),0,VLOOKUP($C252,'LINHA 5'!$C$6:$BM$145,'Carga People'!Q$2,0))</f>
        <v>0</v>
      </c>
      <c r="R252" s="140">
        <f>IF(ISERROR(VLOOKUP($C252,'LINHA 4'!$C$6:$BM$75,'Carga People'!R$2,0)),0,VLOOKUP($C252,'LINHA 4'!$C$6:$BM$75,'Carga People'!R$2,0))+IF(ISERROR(VLOOKUP($C252,'LINHA 5'!$C$6:$BM$145,'Carga People'!R$2,0)),0,VLOOKUP($C252,'LINHA 5'!$C$6:$BM$145,'Carga People'!R$2,0))</f>
        <v>0</v>
      </c>
      <c r="S252" s="140">
        <f>IF(ISERROR(VLOOKUP($C252,'LINHA 4'!$C$6:$BM$75,'Carga People'!S$2,0)),0,VLOOKUP($C252,'LINHA 4'!$C$6:$BM$75,'Carga People'!S$2,0))+IF(ISERROR(VLOOKUP($C252,'LINHA 5'!$C$6:$BM$145,'Carga People'!S$2,0)),0,VLOOKUP($C252,'LINHA 5'!$C$6:$BM$145,'Carga People'!S$2,0))</f>
        <v>0</v>
      </c>
      <c r="T252" s="140">
        <f>IF(ISERROR(VLOOKUP($C252,'LINHA 4'!$C$6:$BM$75,'Carga People'!T$2,0)),0,VLOOKUP($C252,'LINHA 4'!$C$6:$BM$75,'Carga People'!T$2,0))+IF(ISERROR(VLOOKUP($C252,'LINHA 5'!$C$6:$BM$145,'Carga People'!T$2,0)),0,VLOOKUP($C252,'LINHA 5'!$C$6:$BM$145,'Carga People'!T$2,0))</f>
        <v>0</v>
      </c>
      <c r="U252" s="140">
        <f>IF(ISERROR(VLOOKUP($C252,'LINHA 4'!$C$6:$BM$75,'Carga People'!U$2,0)),0,VLOOKUP($C252,'LINHA 4'!$C$6:$BM$75,'Carga People'!U$2,0))+IF(ISERROR(VLOOKUP($C252,'LINHA 5'!$C$6:$BM$145,'Carga People'!U$2,0)),0,VLOOKUP($C252,'LINHA 5'!$C$6:$BM$145,'Carga People'!U$2,0))</f>
        <v>0</v>
      </c>
      <c r="V252" s="140">
        <f>IF(ISERROR(VLOOKUP($C252,'LINHA 4'!$C$6:$BM$75,'Carga People'!V$2,0)),0,VLOOKUP($C252,'LINHA 4'!$C$6:$BM$75,'Carga People'!V$2,0))+IF(ISERROR(VLOOKUP($C252,'LINHA 5'!$C$6:$BM$145,'Carga People'!V$2,0)),0,VLOOKUP($C252,'LINHA 5'!$C$6:$BM$145,'Carga People'!V$2,0))</f>
        <v>0</v>
      </c>
      <c r="W252" s="140">
        <f>IF(ISERROR(VLOOKUP($C252,'LINHA 4'!$C$6:$BM$75,'Carga People'!W$2,0)),0,VLOOKUP($C252,'LINHA 4'!$C$6:$BM$75,'Carga People'!W$2,0))+IF(ISERROR(VLOOKUP($C252,'LINHA 5'!$C$6:$BM$145,'Carga People'!W$2,0)),0,VLOOKUP($C252,'LINHA 5'!$C$6:$BM$145,'Carga People'!W$2,0))</f>
        <v>0</v>
      </c>
      <c r="X252" s="140">
        <f>IF(ISERROR(VLOOKUP($C252,'LINHA 4'!$C$6:$BM$75,'Carga People'!X$2,0)),0,VLOOKUP($C252,'LINHA 4'!$C$6:$BM$75,'Carga People'!X$2,0))+IF(ISERROR(VLOOKUP($C252,'LINHA 5'!$C$6:$BM$145,'Carga People'!X$2,0)),0,VLOOKUP($C252,'LINHA 5'!$C$6:$BM$145,'Carga People'!X$2,0))</f>
        <v>0</v>
      </c>
      <c r="Y252" s="140">
        <f>IF(ISERROR(VLOOKUP($C252,'LINHA 4'!$C$6:$BM$75,'Carga People'!Y$2,0)),0,VLOOKUP($C252,'LINHA 4'!$C$6:$BM$75,'Carga People'!Y$2,0))+IF(ISERROR(VLOOKUP($C252,'LINHA 5'!$C$6:$BM$145,'Carga People'!Y$2,0)),0,VLOOKUP($C252,'LINHA 5'!$C$6:$BM$145,'Carga People'!Y$2,0))</f>
        <v>0</v>
      </c>
      <c r="Z252" s="140">
        <f>IF(ISERROR(VLOOKUP($C252,'LINHA 4'!$C$6:$BM$75,'Carga People'!Z$2,0)),0,VLOOKUP($C252,'LINHA 4'!$C$6:$BM$75,'Carga People'!Z$2,0))+IF(ISERROR(VLOOKUP($C252,'LINHA 5'!$C$6:$BM$145,'Carga People'!Z$2,0)),0,VLOOKUP($C252,'LINHA 5'!$C$6:$BM$145,'Carga People'!Z$2,0))</f>
        <v>0</v>
      </c>
      <c r="AA252" s="140">
        <f>IF(ISERROR(VLOOKUP($C252,'LINHA 4'!$C$6:$BM$75,'Carga People'!AA$2,0)),0,VLOOKUP($C252,'LINHA 4'!$C$6:$BM$75,'Carga People'!AA$2,0))+IF(ISERROR(VLOOKUP($C252,'LINHA 5'!$C$6:$BM$145,'Carga People'!AA$2,0)),0,VLOOKUP($C252,'LINHA 5'!$C$6:$BM$145,'Carga People'!AA$2,0))</f>
        <v>0</v>
      </c>
      <c r="AB252" s="140">
        <f>IF(ISERROR(VLOOKUP($C252,'LINHA 4'!$C$6:$BM$75,'Carga People'!AB$2,0)),0,VLOOKUP($C252,'LINHA 4'!$C$6:$BM$75,'Carga People'!AB$2,0))+IF(ISERROR(VLOOKUP($C252,'LINHA 5'!$C$6:$BM$145,'Carga People'!AB$2,0)),0,VLOOKUP($C252,'LINHA 5'!$C$6:$BM$145,'Carga People'!AB$2,0))</f>
        <v>0</v>
      </c>
      <c r="AC252" s="140">
        <f>IF(ISERROR(VLOOKUP($C252,'LINHA 4'!$C$6:$BM$75,'Carga People'!AC$2,0)),0,VLOOKUP($C252,'LINHA 4'!$C$6:$BM$75,'Carga People'!AC$2,0))+IF(ISERROR(VLOOKUP($C252,'LINHA 5'!$C$6:$BM$145,'Carga People'!AC$2,0)),0,VLOOKUP($C252,'LINHA 5'!$C$6:$BM$145,'Carga People'!AC$2,0))</f>
        <v>0</v>
      </c>
      <c r="AD252" s="140">
        <f>IF(ISERROR(VLOOKUP($C252,'LINHA 4'!$C$6:$BM$75,'Carga People'!AD$2,0)),0,VLOOKUP($C252,'LINHA 4'!$C$6:$BM$75,'Carga People'!AD$2,0))+IF(ISERROR(VLOOKUP($C252,'LINHA 5'!$C$6:$BM$145,'Carga People'!AD$2,0)),0,VLOOKUP($C252,'LINHA 5'!$C$6:$BM$145,'Carga People'!AD$2,0))</f>
        <v>0</v>
      </c>
      <c r="AE252" s="140">
        <f>IF(ISERROR(VLOOKUP($C252,'LINHA 4'!$C$6:$BM$75,'Carga People'!AE$2,0)),0,VLOOKUP($C252,'LINHA 4'!$C$6:$BM$75,'Carga People'!AE$2,0))+IF(ISERROR(VLOOKUP($C252,'LINHA 5'!$C$6:$BM$145,'Carga People'!AE$2,0)),0,VLOOKUP($C252,'LINHA 5'!$C$6:$BM$145,'Carga People'!AE$2,0))</f>
        <v>0</v>
      </c>
      <c r="AF252" s="140">
        <f>IF(ISERROR(VLOOKUP($C252,'LINHA 4'!$C$6:$BM$75,'Carga People'!AF$2,0)),0,VLOOKUP($C252,'LINHA 4'!$C$6:$BM$75,'Carga People'!AF$2,0))+IF(ISERROR(VLOOKUP($C252,'LINHA 5'!$C$6:$BM$145,'Carga People'!AF$2,0)),0,VLOOKUP($C252,'LINHA 5'!$C$6:$BM$145,'Carga People'!AF$2,0))</f>
        <v>0</v>
      </c>
      <c r="AG252" s="140">
        <f>IF(ISERROR(VLOOKUP($C252,'LINHA 4'!$C$6:$BM$75,'Carga People'!AG$2,0)),0,VLOOKUP($C252,'LINHA 4'!$C$6:$BM$75,'Carga People'!AG$2,0))+IF(ISERROR(VLOOKUP($C252,'LINHA 5'!$C$6:$BM$145,'Carga People'!AG$2,0)),0,VLOOKUP($C252,'LINHA 5'!$C$6:$BM$145,'Carga People'!AG$2,0))</f>
        <v>0</v>
      </c>
      <c r="AH252" s="140">
        <f>IF(ISERROR(VLOOKUP($C252,'LINHA 4'!$C$6:$BM$75,'Carga People'!AH$2,0)),0,VLOOKUP($C252,'LINHA 4'!$C$6:$BM$75,'Carga People'!AH$2,0))+IF(ISERROR(VLOOKUP($C252,'LINHA 5'!$C$6:$BM$145,'Carga People'!AH$2,0)),0,VLOOKUP($C252,'LINHA 5'!$C$6:$BM$145,'Carga People'!AH$2,0))</f>
        <v>0</v>
      </c>
      <c r="AI252" s="140">
        <f>IF(ISERROR(VLOOKUP($C252,'LINHA 4'!$C$6:$BM$75,'Carga People'!AI$2,0)),0,VLOOKUP($C252,'LINHA 4'!$C$6:$BM$75,'Carga People'!AI$2,0))+IF(ISERROR(VLOOKUP($C252,'LINHA 5'!$C$6:$BM$145,'Carga People'!AI$2,0)),0,VLOOKUP($C252,'LINHA 5'!$C$6:$BM$145,'Carga People'!AI$2,0))</f>
        <v>0</v>
      </c>
      <c r="AJ252" s="140">
        <f>IF(ISERROR(VLOOKUP($C252,'LINHA 4'!$C$6:$BM$75,'Carga People'!AJ$2,0)),0,VLOOKUP($C252,'LINHA 4'!$C$6:$BM$75,'Carga People'!AJ$2,0))+IF(ISERROR(VLOOKUP($C252,'LINHA 5'!$C$6:$BM$145,'Carga People'!AJ$2,0)),0,VLOOKUP($C252,'LINHA 5'!$C$6:$BM$145,'Carga People'!AJ$2,0))</f>
        <v>0</v>
      </c>
      <c r="AK252" s="140">
        <f>IF(ISERROR(VLOOKUP($C252,'LINHA 4'!$C$6:$BM$75,'Carga People'!AK$2,0)),0,VLOOKUP($C252,'LINHA 4'!$C$6:$BM$75,'Carga People'!AK$2,0))+IF(ISERROR(VLOOKUP($C252,'LINHA 5'!$C$6:$BM$145,'Carga People'!AK$2,0)),0,VLOOKUP($C252,'LINHA 5'!$C$6:$BM$145,'Carga People'!AK$2,0))</f>
        <v>0</v>
      </c>
      <c r="AL252" s="140">
        <f>IF(ISERROR(VLOOKUP($C252,'LINHA 4'!$C$6:$BM$75,'Carga People'!AL$2,0)),0,VLOOKUP($C252,'LINHA 4'!$C$6:$BM$75,'Carga People'!AL$2,0))+IF(ISERROR(VLOOKUP($C252,'LINHA 5'!$C$6:$BM$145,'Carga People'!AL$2,0)),0,VLOOKUP($C252,'LINHA 5'!$C$6:$BM$145,'Carga People'!AL$2,0))</f>
        <v>0</v>
      </c>
      <c r="AM252" s="140">
        <f>IF(ISERROR(VLOOKUP($C252,'LINHA 4'!$C$6:$BM$75,'Carga People'!AM$2,0)),0,VLOOKUP($C252,'LINHA 4'!$C$6:$BM$75,'Carga People'!AM$2,0))+IF(ISERROR(VLOOKUP($C252,'LINHA 5'!$C$6:$BM$145,'Carga People'!AM$2,0)),0,VLOOKUP($C252,'LINHA 5'!$C$6:$BM$145,'Carga People'!AM$2,0))</f>
        <v>0</v>
      </c>
      <c r="AN252" s="140">
        <f>IF(ISERROR(VLOOKUP($C252,'LINHA 4'!$C$6:$BM$75,'Carga People'!AN$2,0)),0,VLOOKUP($C252,'LINHA 4'!$C$6:$BM$75,'Carga People'!AN$2,0))+IF(ISERROR(VLOOKUP($C252,'LINHA 5'!$C$6:$BM$145,'Carga People'!AN$2,0)),0,VLOOKUP($C252,'LINHA 5'!$C$6:$BM$145,'Carga People'!AN$2,0))</f>
        <v>0</v>
      </c>
      <c r="AO252" s="140">
        <f>IF(ISERROR(VLOOKUP($C252,'LINHA 4'!$C$6:$BM$75,'Carga People'!AO$2,0)),0,VLOOKUP($C252,'LINHA 4'!$C$6:$BM$75,'Carga People'!AO$2,0))+IF(ISERROR(VLOOKUP($C252,'LINHA 5'!$C$6:$BM$145,'Carga People'!AO$2,0)),0,VLOOKUP($C252,'LINHA 5'!$C$6:$BM$145,'Carga People'!AO$2,0))</f>
        <v>0</v>
      </c>
      <c r="AP252" s="140">
        <f>IF(ISERROR(VLOOKUP($C252,'LINHA 4'!$C$6:$BM$75,'Carga People'!AP$2,0)),0,VLOOKUP($C252,'LINHA 4'!$C$6:$BM$75,'Carga People'!AP$2,0))+IF(ISERROR(VLOOKUP($C252,'LINHA 5'!$C$6:$BM$145,'Carga People'!AP$2,0)),0,VLOOKUP($C252,'LINHA 5'!$C$6:$BM$145,'Carga People'!AP$2,0))</f>
        <v>0</v>
      </c>
      <c r="AQ252" s="140">
        <f>IF(ISERROR(VLOOKUP($C252,'LINHA 4'!$C$6:$BM$75,'Carga People'!AQ$2,0)),0,VLOOKUP($C252,'LINHA 4'!$C$6:$BM$75,'Carga People'!AQ$2,0))+IF(ISERROR(VLOOKUP($C252,'LINHA 5'!$C$6:$BM$145,'Carga People'!AQ$2,0)),0,VLOOKUP($C252,'LINHA 5'!$C$6:$BM$145,'Carga People'!AQ$2,0))</f>
        <v>0</v>
      </c>
      <c r="AR252" s="140">
        <f>IF(ISERROR(VLOOKUP($C252,'LINHA 4'!$C$6:$BM$75,'Carga People'!AR$2,0)),0,VLOOKUP($C252,'LINHA 4'!$C$6:$BM$75,'Carga People'!AR$2,0))+IF(ISERROR(VLOOKUP($C252,'LINHA 5'!$C$6:$BM$145,'Carga People'!AR$2,0)),0,VLOOKUP($C252,'LINHA 5'!$C$6:$BM$145,'Carga People'!AR$2,0))</f>
        <v>0</v>
      </c>
      <c r="AS252" s="140">
        <f>IF(ISERROR(VLOOKUP($C252,'LINHA 4'!$C$6:$BM$75,'Carga People'!AS$2,0)),0,VLOOKUP($C252,'LINHA 4'!$C$6:$BM$75,'Carga People'!AS$2,0))+IF(ISERROR(VLOOKUP($C252,'LINHA 5'!$C$6:$BM$145,'Carga People'!AS$2,0)),0,VLOOKUP($C252,'LINHA 5'!$C$6:$BM$145,'Carga People'!AS$2,0))</f>
        <v>0</v>
      </c>
      <c r="AT252" s="140">
        <f t="array" ref="AT252">IF(ISERROR(VLOOKUP($C252,'LINHA 4'!$C$6:$BM$52,'Carga People'!AT$2,0)),0,VLOOKUP($C252,'LINHA 4'!$C$6:$BM$52,'Carga People'!AT$2,0))</f>
        <v>0</v>
      </c>
      <c r="AU252" s="367">
        <f t="shared" ref="AU252:AU255" si="29">SUM(J252:AT252)</f>
        <v>0</v>
      </c>
      <c r="AV252" s="780" t="str">
        <f t="shared" si="27"/>
        <v/>
      </c>
      <c r="AW252" s="90">
        <f>IF(D252="","",VLOOKUP(D252,MI_ME!$D$5:$AQ$336,39,0))</f>
        <v>0</v>
      </c>
      <c r="AX252" s="660"/>
    </row>
    <row r="253" spans="1:50" ht="18" customHeight="1" x14ac:dyDescent="0.3">
      <c r="A253" s="1792"/>
      <c r="B253" s="771" t="s">
        <v>648</v>
      </c>
      <c r="C253" s="771" t="s">
        <v>693</v>
      </c>
      <c r="D253" s="771" t="s">
        <v>675</v>
      </c>
      <c r="E253" s="1457" t="s">
        <v>798</v>
      </c>
      <c r="F253" s="771" t="s">
        <v>15</v>
      </c>
      <c r="G253" s="136"/>
      <c r="H253" s="145"/>
      <c r="I253" s="154"/>
      <c r="J253" s="140">
        <f>IF(ISERROR(VLOOKUP($C253,'LINHA 4'!$C$6:$BM$75,'Carga People'!J$2,0)),0,VLOOKUP($C253,'LINHA 4'!$C$6:$BM$75,'Carga People'!J$2,0))+IF(ISERROR(VLOOKUP($C253,'LINHA 5'!$C$6:$BM$145,'Carga People'!J$2,0)),0,VLOOKUP($C253,'LINHA 5'!$C$6:$BM$145,'Carga People'!J$2,0))</f>
        <v>0</v>
      </c>
      <c r="K253" s="140">
        <f>IF(ISERROR(VLOOKUP($C253,'LINHA 4'!$C$6:$BM$75,'Carga People'!K$2,0)),0,VLOOKUP($C253,'LINHA 4'!$C$6:$BM$75,'Carga People'!K$2,0))+IF(ISERROR(VLOOKUP($C253,'LINHA 5'!$C$6:$BM$145,'Carga People'!K$2,0)),0,VLOOKUP($C253,'LINHA 5'!$C$6:$BM$145,'Carga People'!K$2,0))</f>
        <v>0</v>
      </c>
      <c r="L253" s="140">
        <f>IF(ISERROR(VLOOKUP($C253,'LINHA 4'!$C$6:$BM$75,'Carga People'!L$2,0)),0,VLOOKUP($C253,'LINHA 4'!$C$6:$BM$75,'Carga People'!L$2,0))+IF(ISERROR(VLOOKUP($C253,'LINHA 5'!$C$6:$BM$145,'Carga People'!L$2,0)),0,VLOOKUP($C253,'LINHA 5'!$C$6:$BM$145,'Carga People'!L$2,0))</f>
        <v>0</v>
      </c>
      <c r="M253" s="140">
        <f>IF(ISERROR(VLOOKUP($C253,'LINHA 4'!$C$6:$BM$75,'Carga People'!M$2,0)),0,VLOOKUP($C253,'LINHA 4'!$C$6:$BM$75,'Carga People'!M$2,0))+IF(ISERROR(VLOOKUP($C253,'LINHA 5'!$C$6:$BM$145,'Carga People'!M$2,0)),0,VLOOKUP($C253,'LINHA 5'!$C$6:$BM$145,'Carga People'!M$2,0))</f>
        <v>480</v>
      </c>
      <c r="N253" s="140">
        <f>IF(ISERROR(VLOOKUP($C253,'LINHA 4'!$C$6:$BM$75,'Carga People'!N$2,0)),0,VLOOKUP($C253,'LINHA 4'!$C$6:$BM$75,'Carga People'!N$2,0))+IF(ISERROR(VLOOKUP($C253,'LINHA 5'!$C$6:$BM$145,'Carga People'!N$2,0)),0,VLOOKUP($C253,'LINHA 5'!$C$6:$BM$145,'Carga People'!N$2,0))</f>
        <v>480</v>
      </c>
      <c r="O253" s="140">
        <f>IF(ISERROR(VLOOKUP($C253,'LINHA 4'!$C$6:$BM$75,'Carga People'!O$2,0)),0,VLOOKUP($C253,'LINHA 4'!$C$6:$BM$75,'Carga People'!O$2,0))+IF(ISERROR(VLOOKUP($C253,'LINHA 5'!$C$6:$BM$145,'Carga People'!O$2,0)),0,VLOOKUP($C253,'LINHA 5'!$C$6:$BM$145,'Carga People'!O$2,0))</f>
        <v>0</v>
      </c>
      <c r="P253" s="140">
        <f>IF(ISERROR(VLOOKUP($C253,'LINHA 4'!$C$6:$BM$75,'Carga People'!P$2,0)),0,VLOOKUP($C253,'LINHA 4'!$C$6:$BM$75,'Carga People'!P$2,0))+IF(ISERROR(VLOOKUP($C253,'LINHA 5'!$C$6:$BM$145,'Carga People'!P$2,0)),0,VLOOKUP($C253,'LINHA 5'!$C$6:$BM$145,'Carga People'!P$2,0))</f>
        <v>0</v>
      </c>
      <c r="Q253" s="140">
        <f>IF(ISERROR(VLOOKUP($C253,'LINHA 4'!$C$6:$BM$75,'Carga People'!Q$2,0)),0,VLOOKUP($C253,'LINHA 4'!$C$6:$BM$75,'Carga People'!Q$2,0))+IF(ISERROR(VLOOKUP($C253,'LINHA 5'!$C$6:$BM$145,'Carga People'!Q$2,0)),0,VLOOKUP($C253,'LINHA 5'!$C$6:$BM$145,'Carga People'!Q$2,0))</f>
        <v>480</v>
      </c>
      <c r="R253" s="140">
        <f>IF(ISERROR(VLOOKUP($C253,'LINHA 4'!$C$6:$BM$75,'Carga People'!R$2,0)),0,VLOOKUP($C253,'LINHA 4'!$C$6:$BM$75,'Carga People'!R$2,0))+IF(ISERROR(VLOOKUP($C253,'LINHA 5'!$C$6:$BM$145,'Carga People'!R$2,0)),0,VLOOKUP($C253,'LINHA 5'!$C$6:$BM$145,'Carga People'!R$2,0))</f>
        <v>0</v>
      </c>
      <c r="S253" s="140">
        <f>IF(ISERROR(VLOOKUP($C253,'LINHA 4'!$C$6:$BM$75,'Carga People'!S$2,0)),0,VLOOKUP($C253,'LINHA 4'!$C$6:$BM$75,'Carga People'!S$2,0))+IF(ISERROR(VLOOKUP($C253,'LINHA 5'!$C$6:$BM$145,'Carga People'!S$2,0)),0,VLOOKUP($C253,'LINHA 5'!$C$6:$BM$145,'Carga People'!S$2,0))</f>
        <v>0</v>
      </c>
      <c r="T253" s="140">
        <f>IF(ISERROR(VLOOKUP($C253,'LINHA 4'!$C$6:$BM$75,'Carga People'!T$2,0)),0,VLOOKUP($C253,'LINHA 4'!$C$6:$BM$75,'Carga People'!T$2,0))+IF(ISERROR(VLOOKUP($C253,'LINHA 5'!$C$6:$BM$145,'Carga People'!T$2,0)),0,VLOOKUP($C253,'LINHA 5'!$C$6:$BM$145,'Carga People'!T$2,0))</f>
        <v>480</v>
      </c>
      <c r="U253" s="140">
        <f>IF(ISERROR(VLOOKUP($C253,'LINHA 4'!$C$6:$BM$75,'Carga People'!U$2,0)),0,VLOOKUP($C253,'LINHA 4'!$C$6:$BM$75,'Carga People'!U$2,0))+IF(ISERROR(VLOOKUP($C253,'LINHA 5'!$C$6:$BM$145,'Carga People'!U$2,0)),0,VLOOKUP($C253,'LINHA 5'!$C$6:$BM$145,'Carga People'!U$2,0))</f>
        <v>480</v>
      </c>
      <c r="V253" s="140">
        <f>IF(ISERROR(VLOOKUP($C253,'LINHA 4'!$C$6:$BM$75,'Carga People'!V$2,0)),0,VLOOKUP($C253,'LINHA 4'!$C$6:$BM$75,'Carga People'!V$2,0))+IF(ISERROR(VLOOKUP($C253,'LINHA 5'!$C$6:$BM$145,'Carga People'!V$2,0)),0,VLOOKUP($C253,'LINHA 5'!$C$6:$BM$145,'Carga People'!V$2,0))</f>
        <v>0</v>
      </c>
      <c r="W253" s="140">
        <f>IF(ISERROR(VLOOKUP($C253,'LINHA 4'!$C$6:$BM$75,'Carga People'!W$2,0)),0,VLOOKUP($C253,'LINHA 4'!$C$6:$BM$75,'Carga People'!W$2,0))+IF(ISERROR(VLOOKUP($C253,'LINHA 5'!$C$6:$BM$145,'Carga People'!W$2,0)),0,VLOOKUP($C253,'LINHA 5'!$C$6:$BM$145,'Carga People'!W$2,0))</f>
        <v>0</v>
      </c>
      <c r="X253" s="140">
        <f>IF(ISERROR(VLOOKUP($C253,'LINHA 4'!$C$6:$BM$75,'Carga People'!X$2,0)),0,VLOOKUP($C253,'LINHA 4'!$C$6:$BM$75,'Carga People'!X$2,0))+IF(ISERROR(VLOOKUP($C253,'LINHA 5'!$C$6:$BM$145,'Carga People'!X$2,0)),0,VLOOKUP($C253,'LINHA 5'!$C$6:$BM$145,'Carga People'!X$2,0))</f>
        <v>480</v>
      </c>
      <c r="Y253" s="140">
        <f>IF(ISERROR(VLOOKUP($C253,'LINHA 4'!$C$6:$BM$75,'Carga People'!Y$2,0)),0,VLOOKUP($C253,'LINHA 4'!$C$6:$BM$75,'Carga People'!Y$2,0))+IF(ISERROR(VLOOKUP($C253,'LINHA 5'!$C$6:$BM$145,'Carga People'!Y$2,0)),0,VLOOKUP($C253,'LINHA 5'!$C$6:$BM$145,'Carga People'!Y$2,0))</f>
        <v>0</v>
      </c>
      <c r="Z253" s="140">
        <f>IF(ISERROR(VLOOKUP($C253,'LINHA 4'!$C$6:$BM$75,'Carga People'!Z$2,0)),0,VLOOKUP($C253,'LINHA 4'!$C$6:$BM$75,'Carga People'!Z$2,0))+IF(ISERROR(VLOOKUP($C253,'LINHA 5'!$C$6:$BM$145,'Carga People'!Z$2,0)),0,VLOOKUP($C253,'LINHA 5'!$C$6:$BM$145,'Carga People'!Z$2,0))</f>
        <v>0</v>
      </c>
      <c r="AA253" s="140">
        <f>IF(ISERROR(VLOOKUP($C253,'LINHA 4'!$C$6:$BM$75,'Carga People'!AA$2,0)),0,VLOOKUP($C253,'LINHA 4'!$C$6:$BM$75,'Carga People'!AA$2,0))+IF(ISERROR(VLOOKUP($C253,'LINHA 5'!$C$6:$BM$145,'Carga People'!AA$2,0)),0,VLOOKUP($C253,'LINHA 5'!$C$6:$BM$145,'Carga People'!AA$2,0))</f>
        <v>240</v>
      </c>
      <c r="AB253" s="140">
        <f>IF(ISERROR(VLOOKUP($C253,'LINHA 4'!$C$6:$BM$75,'Carga People'!AB$2,0)),0,VLOOKUP($C253,'LINHA 4'!$C$6:$BM$75,'Carga People'!AB$2,0))+IF(ISERROR(VLOOKUP($C253,'LINHA 5'!$C$6:$BM$145,'Carga People'!AB$2,0)),0,VLOOKUP($C253,'LINHA 5'!$C$6:$BM$145,'Carga People'!AB$2,0))</f>
        <v>480</v>
      </c>
      <c r="AC253" s="140">
        <f>IF(ISERROR(VLOOKUP($C253,'LINHA 4'!$C$6:$BM$75,'Carga People'!AC$2,0)),0,VLOOKUP($C253,'LINHA 4'!$C$6:$BM$75,'Carga People'!AC$2,0))+IF(ISERROR(VLOOKUP($C253,'LINHA 5'!$C$6:$BM$145,'Carga People'!AC$2,0)),0,VLOOKUP($C253,'LINHA 5'!$C$6:$BM$145,'Carga People'!AC$2,0))</f>
        <v>480</v>
      </c>
      <c r="AD253" s="140">
        <f>IF(ISERROR(VLOOKUP($C253,'LINHA 4'!$C$6:$BM$75,'Carga People'!AD$2,0)),0,VLOOKUP($C253,'LINHA 4'!$C$6:$BM$75,'Carga People'!AD$2,0))+IF(ISERROR(VLOOKUP($C253,'LINHA 5'!$C$6:$BM$145,'Carga People'!AD$2,0)),0,VLOOKUP($C253,'LINHA 5'!$C$6:$BM$145,'Carga People'!AD$2,0))</f>
        <v>480</v>
      </c>
      <c r="AE253" s="140">
        <f>IF(ISERROR(VLOOKUP($C253,'LINHA 4'!$C$6:$BM$75,'Carga People'!AE$2,0)),0,VLOOKUP($C253,'LINHA 4'!$C$6:$BM$75,'Carga People'!AE$2,0))+IF(ISERROR(VLOOKUP($C253,'LINHA 5'!$C$6:$BM$145,'Carga People'!AE$2,0)),0,VLOOKUP($C253,'LINHA 5'!$C$6:$BM$145,'Carga People'!AE$2,0))</f>
        <v>240</v>
      </c>
      <c r="AF253" s="140">
        <f>IF(ISERROR(VLOOKUP($C253,'LINHA 4'!$C$6:$BM$75,'Carga People'!AF$2,0)),0,VLOOKUP($C253,'LINHA 4'!$C$6:$BM$75,'Carga People'!AF$2,0))+IF(ISERROR(VLOOKUP($C253,'LINHA 5'!$C$6:$BM$145,'Carga People'!AF$2,0)),0,VLOOKUP($C253,'LINHA 5'!$C$6:$BM$145,'Carga People'!AF$2,0))</f>
        <v>0</v>
      </c>
      <c r="AG253" s="140">
        <f>IF(ISERROR(VLOOKUP($C253,'LINHA 4'!$C$6:$BM$75,'Carga People'!AG$2,0)),0,VLOOKUP($C253,'LINHA 4'!$C$6:$BM$75,'Carga People'!AG$2,0))+IF(ISERROR(VLOOKUP($C253,'LINHA 5'!$C$6:$BM$145,'Carga People'!AG$2,0)),0,VLOOKUP($C253,'LINHA 5'!$C$6:$BM$145,'Carga People'!AG$2,0))</f>
        <v>0</v>
      </c>
      <c r="AH253" s="140">
        <f>IF(ISERROR(VLOOKUP($C253,'LINHA 4'!$C$6:$BM$75,'Carga People'!AH$2,0)),0,VLOOKUP($C253,'LINHA 4'!$C$6:$BM$75,'Carga People'!AH$2,0))+IF(ISERROR(VLOOKUP($C253,'LINHA 5'!$C$6:$BM$145,'Carga People'!AH$2,0)),0,VLOOKUP($C253,'LINHA 5'!$C$6:$BM$145,'Carga People'!AH$2,0))</f>
        <v>0</v>
      </c>
      <c r="AI253" s="140">
        <f>IF(ISERROR(VLOOKUP($C253,'LINHA 4'!$C$6:$BM$75,'Carga People'!AI$2,0)),0,VLOOKUP($C253,'LINHA 4'!$C$6:$BM$75,'Carga People'!AI$2,0))+IF(ISERROR(VLOOKUP($C253,'LINHA 5'!$C$6:$BM$145,'Carga People'!AI$2,0)),0,VLOOKUP($C253,'LINHA 5'!$C$6:$BM$145,'Carga People'!AI$2,0))</f>
        <v>0</v>
      </c>
      <c r="AJ253" s="140">
        <f>IF(ISERROR(VLOOKUP($C253,'LINHA 4'!$C$6:$BM$75,'Carga People'!AJ$2,0)),0,VLOOKUP($C253,'LINHA 4'!$C$6:$BM$75,'Carga People'!AJ$2,0))+IF(ISERROR(VLOOKUP($C253,'LINHA 5'!$C$6:$BM$145,'Carga People'!AJ$2,0)),0,VLOOKUP($C253,'LINHA 5'!$C$6:$BM$145,'Carga People'!AJ$2,0))</f>
        <v>0</v>
      </c>
      <c r="AK253" s="140">
        <f>IF(ISERROR(VLOOKUP($C253,'LINHA 4'!$C$6:$BM$75,'Carga People'!AK$2,0)),0,VLOOKUP($C253,'LINHA 4'!$C$6:$BM$75,'Carga People'!AK$2,0))+IF(ISERROR(VLOOKUP($C253,'LINHA 5'!$C$6:$BM$145,'Carga People'!AK$2,0)),0,VLOOKUP($C253,'LINHA 5'!$C$6:$BM$145,'Carga People'!AK$2,0))</f>
        <v>0</v>
      </c>
      <c r="AL253" s="140">
        <f>IF(ISERROR(VLOOKUP($C253,'LINHA 4'!$C$6:$BM$75,'Carga People'!AL$2,0)),0,VLOOKUP($C253,'LINHA 4'!$C$6:$BM$75,'Carga People'!AL$2,0))+IF(ISERROR(VLOOKUP($C253,'LINHA 5'!$C$6:$BM$145,'Carga People'!AL$2,0)),0,VLOOKUP($C253,'LINHA 5'!$C$6:$BM$145,'Carga People'!AL$2,0))</f>
        <v>0</v>
      </c>
      <c r="AM253" s="140">
        <f>IF(ISERROR(VLOOKUP($C253,'LINHA 4'!$C$6:$BM$75,'Carga People'!AM$2,0)),0,VLOOKUP($C253,'LINHA 4'!$C$6:$BM$75,'Carga People'!AM$2,0))+IF(ISERROR(VLOOKUP($C253,'LINHA 5'!$C$6:$BM$145,'Carga People'!AM$2,0)),0,VLOOKUP($C253,'LINHA 5'!$C$6:$BM$145,'Carga People'!AM$2,0))</f>
        <v>0</v>
      </c>
      <c r="AN253" s="140">
        <f>IF(ISERROR(VLOOKUP($C253,'LINHA 4'!$C$6:$BM$75,'Carga People'!AN$2,0)),0,VLOOKUP($C253,'LINHA 4'!$C$6:$BM$75,'Carga People'!AN$2,0))+IF(ISERROR(VLOOKUP($C253,'LINHA 5'!$C$6:$BM$145,'Carga People'!AN$2,0)),0,VLOOKUP($C253,'LINHA 5'!$C$6:$BM$145,'Carga People'!AN$2,0))</f>
        <v>0</v>
      </c>
      <c r="AO253" s="140">
        <f>IF(ISERROR(VLOOKUP($C253,'LINHA 4'!$C$6:$BM$75,'Carga People'!AO$2,0)),0,VLOOKUP($C253,'LINHA 4'!$C$6:$BM$75,'Carga People'!AO$2,0))+IF(ISERROR(VLOOKUP($C253,'LINHA 5'!$C$6:$BM$145,'Carga People'!AO$2,0)),0,VLOOKUP($C253,'LINHA 5'!$C$6:$BM$145,'Carga People'!AO$2,0))</f>
        <v>0</v>
      </c>
      <c r="AP253" s="140">
        <f>IF(ISERROR(VLOOKUP($C253,'LINHA 4'!$C$6:$BM$75,'Carga People'!AP$2,0)),0,VLOOKUP($C253,'LINHA 4'!$C$6:$BM$75,'Carga People'!AP$2,0))+IF(ISERROR(VLOOKUP($C253,'LINHA 5'!$C$6:$BM$145,'Carga People'!AP$2,0)),0,VLOOKUP($C253,'LINHA 5'!$C$6:$BM$145,'Carga People'!AP$2,0))</f>
        <v>0</v>
      </c>
      <c r="AQ253" s="140">
        <f>IF(ISERROR(VLOOKUP($C253,'LINHA 4'!$C$6:$BM$75,'Carga People'!AQ$2,0)),0,VLOOKUP($C253,'LINHA 4'!$C$6:$BM$75,'Carga People'!AQ$2,0))+IF(ISERROR(VLOOKUP($C253,'LINHA 5'!$C$6:$BM$145,'Carga People'!AQ$2,0)),0,VLOOKUP($C253,'LINHA 5'!$C$6:$BM$145,'Carga People'!AQ$2,0))</f>
        <v>0</v>
      </c>
      <c r="AR253" s="140">
        <f>IF(ISERROR(VLOOKUP($C253,'LINHA 4'!$C$6:$BM$75,'Carga People'!AR$2,0)),0,VLOOKUP($C253,'LINHA 4'!$C$6:$BM$75,'Carga People'!AR$2,0))+IF(ISERROR(VLOOKUP($C253,'LINHA 5'!$C$6:$BM$145,'Carga People'!AR$2,0)),0,VLOOKUP($C253,'LINHA 5'!$C$6:$BM$145,'Carga People'!AR$2,0))</f>
        <v>0</v>
      </c>
      <c r="AS253" s="140">
        <f>IF(ISERROR(VLOOKUP($C253,'LINHA 4'!$C$6:$BM$75,'Carga People'!AS$2,0)),0,VLOOKUP($C253,'LINHA 4'!$C$6:$BM$75,'Carga People'!AS$2,0))+IF(ISERROR(VLOOKUP($C253,'LINHA 5'!$C$6:$BM$145,'Carga People'!AS$2,0)),0,VLOOKUP($C253,'LINHA 5'!$C$6:$BM$145,'Carga People'!AS$2,0))</f>
        <v>0</v>
      </c>
      <c r="AT253" s="140">
        <f t="array" ref="AT253">IF(ISERROR(VLOOKUP($C253,'LINHA 4'!$C$6:$BM$52,'Carga People'!AT$2,0)),0,VLOOKUP($C253,'LINHA 4'!$C$6:$BM$52,'Carga People'!AT$2,0))</f>
        <v>0</v>
      </c>
      <c r="AU253" s="367">
        <f t="shared" si="29"/>
        <v>4800</v>
      </c>
      <c r="AV253" s="780" t="str">
        <f t="shared" si="27"/>
        <v/>
      </c>
      <c r="AW253" s="90">
        <f>IF(D253="","",VLOOKUP(D253,MI_ME!$D$5:$AQ$336,39,0))</f>
        <v>0</v>
      </c>
      <c r="AX253" s="660"/>
    </row>
    <row r="254" spans="1:50" ht="18" customHeight="1" x14ac:dyDescent="0.3">
      <c r="A254" s="1792"/>
      <c r="B254" s="771" t="s">
        <v>695</v>
      </c>
      <c r="C254" s="771" t="s">
        <v>743</v>
      </c>
      <c r="D254" s="771" t="s">
        <v>744</v>
      </c>
      <c r="E254" s="1457">
        <v>926564250</v>
      </c>
      <c r="F254" s="771" t="s">
        <v>15</v>
      </c>
      <c r="G254" s="136"/>
      <c r="H254" s="145"/>
      <c r="I254" s="154"/>
      <c r="J254" s="140">
        <f>IF(ISERROR(VLOOKUP($C254,'LINHA 4'!$C$6:$BM$75,'Carga People'!J$2,0)),0,VLOOKUP($C254,'LINHA 4'!$C$6:$BM$75,'Carga People'!J$2,0))+IF(ISERROR(VLOOKUP($C254,'LINHA 5'!$C$6:$BM$145,'Carga People'!J$2,0)),0,VLOOKUP($C254,'LINHA 5'!$C$6:$BM$145,'Carga People'!J$2,0))</f>
        <v>0</v>
      </c>
      <c r="K254" s="140">
        <f>IF(ISERROR(VLOOKUP($C254,'LINHA 4'!$C$6:$BM$75,'Carga People'!K$2,0)),0,VLOOKUP($C254,'LINHA 4'!$C$6:$BM$75,'Carga People'!K$2,0))+IF(ISERROR(VLOOKUP($C254,'LINHA 5'!$C$6:$BM$145,'Carga People'!K$2,0)),0,VLOOKUP($C254,'LINHA 5'!$C$6:$BM$145,'Carga People'!K$2,0))</f>
        <v>0</v>
      </c>
      <c r="L254" s="140">
        <f>IF(ISERROR(VLOOKUP($C254,'LINHA 4'!$C$6:$BM$75,'Carga People'!L$2,0)),0,VLOOKUP($C254,'LINHA 4'!$C$6:$BM$75,'Carga People'!L$2,0))+IF(ISERROR(VLOOKUP($C254,'LINHA 5'!$C$6:$BM$145,'Carga People'!L$2,0)),0,VLOOKUP($C254,'LINHA 5'!$C$6:$BM$145,'Carga People'!L$2,0))</f>
        <v>0</v>
      </c>
      <c r="M254" s="140">
        <f>IF(ISERROR(VLOOKUP($C254,'LINHA 4'!$C$6:$BM$75,'Carga People'!M$2,0)),0,VLOOKUP($C254,'LINHA 4'!$C$6:$BM$75,'Carga People'!M$2,0))+IF(ISERROR(VLOOKUP($C254,'LINHA 5'!$C$6:$BM$145,'Carga People'!M$2,0)),0,VLOOKUP($C254,'LINHA 5'!$C$6:$BM$145,'Carga People'!M$2,0))</f>
        <v>0</v>
      </c>
      <c r="N254" s="140">
        <f>IF(ISERROR(VLOOKUP($C254,'LINHA 4'!$C$6:$BM$75,'Carga People'!N$2,0)),0,VLOOKUP($C254,'LINHA 4'!$C$6:$BM$75,'Carga People'!N$2,0))+IF(ISERROR(VLOOKUP($C254,'LINHA 5'!$C$6:$BM$145,'Carga People'!N$2,0)),0,VLOOKUP($C254,'LINHA 5'!$C$6:$BM$145,'Carga People'!N$2,0))</f>
        <v>0</v>
      </c>
      <c r="O254" s="140">
        <f>IF(ISERROR(VLOOKUP($C254,'LINHA 4'!$C$6:$BM$75,'Carga People'!O$2,0)),0,VLOOKUP($C254,'LINHA 4'!$C$6:$BM$75,'Carga People'!O$2,0))+IF(ISERROR(VLOOKUP($C254,'LINHA 5'!$C$6:$BM$145,'Carga People'!O$2,0)),0,VLOOKUP($C254,'LINHA 5'!$C$6:$BM$145,'Carga People'!O$2,0))</f>
        <v>0</v>
      </c>
      <c r="P254" s="140">
        <f>IF(ISERROR(VLOOKUP($C254,'LINHA 4'!$C$6:$BM$75,'Carga People'!P$2,0)),0,VLOOKUP($C254,'LINHA 4'!$C$6:$BM$75,'Carga People'!P$2,0))+IF(ISERROR(VLOOKUP($C254,'LINHA 5'!$C$6:$BM$145,'Carga People'!P$2,0)),0,VLOOKUP($C254,'LINHA 5'!$C$6:$BM$145,'Carga People'!P$2,0))</f>
        <v>0</v>
      </c>
      <c r="Q254" s="140">
        <f>IF(ISERROR(VLOOKUP($C254,'LINHA 4'!$C$6:$BM$75,'Carga People'!Q$2,0)),0,VLOOKUP($C254,'LINHA 4'!$C$6:$BM$75,'Carga People'!Q$2,0))+IF(ISERROR(VLOOKUP($C254,'LINHA 5'!$C$6:$BM$145,'Carga People'!Q$2,0)),0,VLOOKUP($C254,'LINHA 5'!$C$6:$BM$145,'Carga People'!Q$2,0))</f>
        <v>240</v>
      </c>
      <c r="R254" s="140">
        <f>IF(ISERROR(VLOOKUP($C254,'LINHA 4'!$C$6:$BM$75,'Carga People'!R$2,0)),0,VLOOKUP($C254,'LINHA 4'!$C$6:$BM$75,'Carga People'!R$2,0))+IF(ISERROR(VLOOKUP($C254,'LINHA 5'!$C$6:$BM$145,'Carga People'!R$2,0)),0,VLOOKUP($C254,'LINHA 5'!$C$6:$BM$145,'Carga People'!R$2,0))</f>
        <v>0</v>
      </c>
      <c r="S254" s="140">
        <f>IF(ISERROR(VLOOKUP($C254,'LINHA 4'!$C$6:$BM$75,'Carga People'!S$2,0)),0,VLOOKUP($C254,'LINHA 4'!$C$6:$BM$75,'Carga People'!S$2,0))+IF(ISERROR(VLOOKUP($C254,'LINHA 5'!$C$6:$BM$145,'Carga People'!S$2,0)),0,VLOOKUP($C254,'LINHA 5'!$C$6:$BM$145,'Carga People'!S$2,0))</f>
        <v>0</v>
      </c>
      <c r="T254" s="140">
        <f>IF(ISERROR(VLOOKUP($C254,'LINHA 4'!$C$6:$BM$75,'Carga People'!T$2,0)),0,VLOOKUP($C254,'LINHA 4'!$C$6:$BM$75,'Carga People'!T$2,0))+IF(ISERROR(VLOOKUP($C254,'LINHA 5'!$C$6:$BM$145,'Carga People'!T$2,0)),0,VLOOKUP($C254,'LINHA 5'!$C$6:$BM$145,'Carga People'!T$2,0))</f>
        <v>0</v>
      </c>
      <c r="U254" s="140">
        <f>IF(ISERROR(VLOOKUP($C254,'LINHA 4'!$C$6:$BM$75,'Carga People'!U$2,0)),0,VLOOKUP($C254,'LINHA 4'!$C$6:$BM$75,'Carga People'!U$2,0))+IF(ISERROR(VLOOKUP($C254,'LINHA 5'!$C$6:$BM$145,'Carga People'!U$2,0)),0,VLOOKUP($C254,'LINHA 5'!$C$6:$BM$145,'Carga People'!U$2,0))</f>
        <v>0</v>
      </c>
      <c r="V254" s="140">
        <f>IF(ISERROR(VLOOKUP($C254,'LINHA 4'!$C$6:$BM$75,'Carga People'!V$2,0)),0,VLOOKUP($C254,'LINHA 4'!$C$6:$BM$75,'Carga People'!V$2,0))+IF(ISERROR(VLOOKUP($C254,'LINHA 5'!$C$6:$BM$145,'Carga People'!V$2,0)),0,VLOOKUP($C254,'LINHA 5'!$C$6:$BM$145,'Carga People'!V$2,0))</f>
        <v>0</v>
      </c>
      <c r="W254" s="140">
        <f>IF(ISERROR(VLOOKUP($C254,'LINHA 4'!$C$6:$BM$75,'Carga People'!W$2,0)),0,VLOOKUP($C254,'LINHA 4'!$C$6:$BM$75,'Carga People'!W$2,0))+IF(ISERROR(VLOOKUP($C254,'LINHA 5'!$C$6:$BM$145,'Carga People'!W$2,0)),0,VLOOKUP($C254,'LINHA 5'!$C$6:$BM$145,'Carga People'!W$2,0))</f>
        <v>0</v>
      </c>
      <c r="X254" s="140">
        <f>IF(ISERROR(VLOOKUP($C254,'LINHA 4'!$C$6:$BM$75,'Carga People'!X$2,0)),0,VLOOKUP($C254,'LINHA 4'!$C$6:$BM$75,'Carga People'!X$2,0))+IF(ISERROR(VLOOKUP($C254,'LINHA 5'!$C$6:$BM$145,'Carga People'!X$2,0)),0,VLOOKUP($C254,'LINHA 5'!$C$6:$BM$145,'Carga People'!X$2,0))</f>
        <v>0</v>
      </c>
      <c r="Y254" s="140">
        <f>IF(ISERROR(VLOOKUP($C254,'LINHA 4'!$C$6:$BM$75,'Carga People'!Y$2,0)),0,VLOOKUP($C254,'LINHA 4'!$C$6:$BM$75,'Carga People'!Y$2,0))+IF(ISERROR(VLOOKUP($C254,'LINHA 5'!$C$6:$BM$145,'Carga People'!Y$2,0)),0,VLOOKUP($C254,'LINHA 5'!$C$6:$BM$145,'Carga People'!Y$2,0))</f>
        <v>240</v>
      </c>
      <c r="Z254" s="140">
        <f>IF(ISERROR(VLOOKUP($C254,'LINHA 4'!$C$6:$BM$75,'Carga People'!Z$2,0)),0,VLOOKUP($C254,'LINHA 4'!$C$6:$BM$75,'Carga People'!Z$2,0))+IF(ISERROR(VLOOKUP($C254,'LINHA 5'!$C$6:$BM$145,'Carga People'!Z$2,0)),0,VLOOKUP($C254,'LINHA 5'!$C$6:$BM$145,'Carga People'!Z$2,0))</f>
        <v>0</v>
      </c>
      <c r="AA254" s="140">
        <f>IF(ISERROR(VLOOKUP($C254,'LINHA 4'!$C$6:$BM$75,'Carga People'!AA$2,0)),0,VLOOKUP($C254,'LINHA 4'!$C$6:$BM$75,'Carga People'!AA$2,0))+IF(ISERROR(VLOOKUP($C254,'LINHA 5'!$C$6:$BM$145,'Carga People'!AA$2,0)),0,VLOOKUP($C254,'LINHA 5'!$C$6:$BM$145,'Carga People'!AA$2,0))</f>
        <v>0</v>
      </c>
      <c r="AB254" s="140">
        <f>IF(ISERROR(VLOOKUP($C254,'LINHA 4'!$C$6:$BM$75,'Carga People'!AB$2,0)),0,VLOOKUP($C254,'LINHA 4'!$C$6:$BM$75,'Carga People'!AB$2,0))+IF(ISERROR(VLOOKUP($C254,'LINHA 5'!$C$6:$BM$145,'Carga People'!AB$2,0)),0,VLOOKUP($C254,'LINHA 5'!$C$6:$BM$145,'Carga People'!AB$2,0))</f>
        <v>0</v>
      </c>
      <c r="AC254" s="140">
        <f>IF(ISERROR(VLOOKUP($C254,'LINHA 4'!$C$6:$BM$75,'Carga People'!AC$2,0)),0,VLOOKUP($C254,'LINHA 4'!$C$6:$BM$75,'Carga People'!AC$2,0))+IF(ISERROR(VLOOKUP($C254,'LINHA 5'!$C$6:$BM$145,'Carga People'!AC$2,0)),0,VLOOKUP($C254,'LINHA 5'!$C$6:$BM$145,'Carga People'!AC$2,0))</f>
        <v>0</v>
      </c>
      <c r="AD254" s="140">
        <f>IF(ISERROR(VLOOKUP($C254,'LINHA 4'!$C$6:$BM$75,'Carga People'!AD$2,0)),0,VLOOKUP($C254,'LINHA 4'!$C$6:$BM$75,'Carga People'!AD$2,0))+IF(ISERROR(VLOOKUP($C254,'LINHA 5'!$C$6:$BM$145,'Carga People'!AD$2,0)),0,VLOOKUP($C254,'LINHA 5'!$C$6:$BM$145,'Carga People'!AD$2,0))</f>
        <v>240</v>
      </c>
      <c r="AE254" s="140">
        <f>IF(ISERROR(VLOOKUP($C254,'LINHA 4'!$C$6:$BM$75,'Carga People'!AE$2,0)),0,VLOOKUP($C254,'LINHA 4'!$C$6:$BM$75,'Carga People'!AE$2,0))+IF(ISERROR(VLOOKUP($C254,'LINHA 5'!$C$6:$BM$145,'Carga People'!AE$2,0)),0,VLOOKUP($C254,'LINHA 5'!$C$6:$BM$145,'Carga People'!AE$2,0))</f>
        <v>0</v>
      </c>
      <c r="AF254" s="140">
        <f>IF(ISERROR(VLOOKUP($C254,'LINHA 4'!$C$6:$BM$75,'Carga People'!AF$2,0)),0,VLOOKUP($C254,'LINHA 4'!$C$6:$BM$75,'Carga People'!AF$2,0))+IF(ISERROR(VLOOKUP($C254,'LINHA 5'!$C$6:$BM$145,'Carga People'!AF$2,0)),0,VLOOKUP($C254,'LINHA 5'!$C$6:$BM$145,'Carga People'!AF$2,0))</f>
        <v>0</v>
      </c>
      <c r="AG254" s="140">
        <f>IF(ISERROR(VLOOKUP($C254,'LINHA 4'!$C$6:$BM$75,'Carga People'!AG$2,0)),0,VLOOKUP($C254,'LINHA 4'!$C$6:$BM$75,'Carga People'!AG$2,0))+IF(ISERROR(VLOOKUP($C254,'LINHA 5'!$C$6:$BM$145,'Carga People'!AG$2,0)),0,VLOOKUP($C254,'LINHA 5'!$C$6:$BM$145,'Carga People'!AG$2,0))</f>
        <v>0</v>
      </c>
      <c r="AH254" s="140">
        <f>IF(ISERROR(VLOOKUP($C254,'LINHA 4'!$C$6:$BM$75,'Carga People'!AH$2,0)),0,VLOOKUP($C254,'LINHA 4'!$C$6:$BM$75,'Carga People'!AH$2,0))+IF(ISERROR(VLOOKUP($C254,'LINHA 5'!$C$6:$BM$145,'Carga People'!AH$2,0)),0,VLOOKUP($C254,'LINHA 5'!$C$6:$BM$145,'Carga People'!AH$2,0))</f>
        <v>0</v>
      </c>
      <c r="AI254" s="140">
        <f>IF(ISERROR(VLOOKUP($C254,'LINHA 4'!$C$6:$BM$75,'Carga People'!AI$2,0)),0,VLOOKUP($C254,'LINHA 4'!$C$6:$BM$75,'Carga People'!AI$2,0))+IF(ISERROR(VLOOKUP($C254,'LINHA 5'!$C$6:$BM$145,'Carga People'!AI$2,0)),0,VLOOKUP($C254,'LINHA 5'!$C$6:$BM$145,'Carga People'!AI$2,0))</f>
        <v>0</v>
      </c>
      <c r="AJ254" s="140">
        <f>IF(ISERROR(VLOOKUP($C254,'LINHA 4'!$C$6:$BM$75,'Carga People'!AJ$2,0)),0,VLOOKUP($C254,'LINHA 4'!$C$6:$BM$75,'Carga People'!AJ$2,0))+IF(ISERROR(VLOOKUP($C254,'LINHA 5'!$C$6:$BM$145,'Carga People'!AJ$2,0)),0,VLOOKUP($C254,'LINHA 5'!$C$6:$BM$145,'Carga People'!AJ$2,0))</f>
        <v>0</v>
      </c>
      <c r="AK254" s="140">
        <f>IF(ISERROR(VLOOKUP($C254,'LINHA 4'!$C$6:$BM$75,'Carga People'!AK$2,0)),0,VLOOKUP($C254,'LINHA 4'!$C$6:$BM$75,'Carga People'!AK$2,0))+IF(ISERROR(VLOOKUP($C254,'LINHA 5'!$C$6:$BM$145,'Carga People'!AK$2,0)),0,VLOOKUP($C254,'LINHA 5'!$C$6:$BM$145,'Carga People'!AK$2,0))</f>
        <v>0</v>
      </c>
      <c r="AL254" s="140">
        <f>IF(ISERROR(VLOOKUP($C254,'LINHA 4'!$C$6:$BM$75,'Carga People'!AL$2,0)),0,VLOOKUP($C254,'LINHA 4'!$C$6:$BM$75,'Carga People'!AL$2,0))+IF(ISERROR(VLOOKUP($C254,'LINHA 5'!$C$6:$BM$145,'Carga People'!AL$2,0)),0,VLOOKUP($C254,'LINHA 5'!$C$6:$BM$145,'Carga People'!AL$2,0))</f>
        <v>0</v>
      </c>
      <c r="AM254" s="140">
        <f>IF(ISERROR(VLOOKUP($C254,'LINHA 4'!$C$6:$BM$75,'Carga People'!AM$2,0)),0,VLOOKUP($C254,'LINHA 4'!$C$6:$BM$75,'Carga People'!AM$2,0))+IF(ISERROR(VLOOKUP($C254,'LINHA 5'!$C$6:$BM$145,'Carga People'!AM$2,0)),0,VLOOKUP($C254,'LINHA 5'!$C$6:$BM$145,'Carga People'!AM$2,0))</f>
        <v>0</v>
      </c>
      <c r="AN254" s="140">
        <f>IF(ISERROR(VLOOKUP($C254,'LINHA 4'!$C$6:$BM$75,'Carga People'!AN$2,0)),0,VLOOKUP($C254,'LINHA 4'!$C$6:$BM$75,'Carga People'!AN$2,0))+IF(ISERROR(VLOOKUP($C254,'LINHA 5'!$C$6:$BM$145,'Carga People'!AN$2,0)),0,VLOOKUP($C254,'LINHA 5'!$C$6:$BM$145,'Carga People'!AN$2,0))</f>
        <v>0</v>
      </c>
      <c r="AO254" s="140">
        <f>IF(ISERROR(VLOOKUP($C254,'LINHA 4'!$C$6:$BM$75,'Carga People'!AO$2,0)),0,VLOOKUP($C254,'LINHA 4'!$C$6:$BM$75,'Carga People'!AO$2,0))+IF(ISERROR(VLOOKUP($C254,'LINHA 5'!$C$6:$BM$145,'Carga People'!AO$2,0)),0,VLOOKUP($C254,'LINHA 5'!$C$6:$BM$145,'Carga People'!AO$2,0))</f>
        <v>0</v>
      </c>
      <c r="AP254" s="140">
        <f>IF(ISERROR(VLOOKUP($C254,'LINHA 4'!$C$6:$BM$75,'Carga People'!AP$2,0)),0,VLOOKUP($C254,'LINHA 4'!$C$6:$BM$75,'Carga People'!AP$2,0))+IF(ISERROR(VLOOKUP($C254,'LINHA 5'!$C$6:$BM$145,'Carga People'!AP$2,0)),0,VLOOKUP($C254,'LINHA 5'!$C$6:$BM$145,'Carga People'!AP$2,0))</f>
        <v>0</v>
      </c>
      <c r="AQ254" s="140">
        <f>IF(ISERROR(VLOOKUP($C254,'LINHA 4'!$C$6:$BM$75,'Carga People'!AQ$2,0)),0,VLOOKUP($C254,'LINHA 4'!$C$6:$BM$75,'Carga People'!AQ$2,0))+IF(ISERROR(VLOOKUP($C254,'LINHA 5'!$C$6:$BM$145,'Carga People'!AQ$2,0)),0,VLOOKUP($C254,'LINHA 5'!$C$6:$BM$145,'Carga People'!AQ$2,0))</f>
        <v>0</v>
      </c>
      <c r="AR254" s="140">
        <f>IF(ISERROR(VLOOKUP($C254,'LINHA 4'!$C$6:$BM$75,'Carga People'!AR$2,0)),0,VLOOKUP($C254,'LINHA 4'!$C$6:$BM$75,'Carga People'!AR$2,0))+IF(ISERROR(VLOOKUP($C254,'LINHA 5'!$C$6:$BM$145,'Carga People'!AR$2,0)),0,VLOOKUP($C254,'LINHA 5'!$C$6:$BM$145,'Carga People'!AR$2,0))</f>
        <v>0</v>
      </c>
      <c r="AS254" s="140">
        <f>IF(ISERROR(VLOOKUP($C254,'LINHA 4'!$C$6:$BM$75,'Carga People'!AS$2,0)),0,VLOOKUP($C254,'LINHA 4'!$C$6:$BM$75,'Carga People'!AS$2,0))+IF(ISERROR(VLOOKUP($C254,'LINHA 5'!$C$6:$BM$145,'Carga People'!AS$2,0)),0,VLOOKUP($C254,'LINHA 5'!$C$6:$BM$145,'Carga People'!AS$2,0))</f>
        <v>0</v>
      </c>
      <c r="AT254" s="140">
        <f t="array" ref="AT254">IF(ISERROR(VLOOKUP($C254,'LINHA 4'!$C$6:$BM$52,'Carga People'!AT$2,0)),0,VLOOKUP($C254,'LINHA 4'!$C$6:$BM$52,'Carga People'!AT$2,0))</f>
        <v>0</v>
      </c>
      <c r="AU254" s="367">
        <f t="shared" si="29"/>
        <v>720</v>
      </c>
      <c r="AV254" s="780" t="str">
        <f t="shared" si="27"/>
        <v/>
      </c>
      <c r="AW254" s="90">
        <f>IF(D254="","",VLOOKUP(D254,MI_ME!$D$5:$AQ$336,39,0))</f>
        <v>0</v>
      </c>
      <c r="AX254" s="660"/>
    </row>
    <row r="255" spans="1:50" ht="18" hidden="1" customHeight="1" x14ac:dyDescent="0.3">
      <c r="A255" s="1792"/>
      <c r="B255" s="771" t="s">
        <v>236</v>
      </c>
      <c r="C255" s="771" t="s">
        <v>233</v>
      </c>
      <c r="D255" s="771" t="str">
        <f>LEFT(C255,11)</f>
        <v>63051BBA006</v>
      </c>
      <c r="E255" s="1457" t="s">
        <v>988</v>
      </c>
      <c r="F255" s="771" t="s">
        <v>15</v>
      </c>
      <c r="G255" s="136"/>
      <c r="H255" s="145"/>
      <c r="I255" s="154"/>
      <c r="J255" s="140">
        <f>IF(ISERROR(VLOOKUP($C255,'LINHA 4'!$C$6:$BM$75,'Carga People'!J$2,0)),0,VLOOKUP($C255,'LINHA 4'!$C$6:$BM$75,'Carga People'!J$2,0))+IF(ISERROR(VLOOKUP($C255,'LINHA 5'!$C$6:$BM$145,'Carga People'!J$2,0)),0,VLOOKUP($C255,'LINHA 5'!$C$6:$BM$145,'Carga People'!J$2,0))</f>
        <v>0</v>
      </c>
      <c r="K255" s="140">
        <f>IF(ISERROR(VLOOKUP($C255,'LINHA 4'!$C$6:$BM$75,'Carga People'!K$2,0)),0,VLOOKUP($C255,'LINHA 4'!$C$6:$BM$75,'Carga People'!K$2,0))+IF(ISERROR(VLOOKUP($C255,'LINHA 5'!$C$6:$BM$145,'Carga People'!K$2,0)),0,VLOOKUP($C255,'LINHA 5'!$C$6:$BM$145,'Carga People'!K$2,0))</f>
        <v>0</v>
      </c>
      <c r="L255" s="140">
        <f>IF(ISERROR(VLOOKUP($C255,'LINHA 4'!$C$6:$BM$75,'Carga People'!L$2,0)),0,VLOOKUP($C255,'LINHA 4'!$C$6:$BM$75,'Carga People'!L$2,0))+IF(ISERROR(VLOOKUP($C255,'LINHA 5'!$C$6:$BM$145,'Carga People'!L$2,0)),0,VLOOKUP($C255,'LINHA 5'!$C$6:$BM$145,'Carga People'!L$2,0))</f>
        <v>0</v>
      </c>
      <c r="M255" s="140">
        <f>IF(ISERROR(VLOOKUP($C255,'LINHA 4'!$C$6:$BM$75,'Carga People'!M$2,0)),0,VLOOKUP($C255,'LINHA 4'!$C$6:$BM$75,'Carga People'!M$2,0))+IF(ISERROR(VLOOKUP($C255,'LINHA 5'!$C$6:$BM$145,'Carga People'!M$2,0)),0,VLOOKUP($C255,'LINHA 5'!$C$6:$BM$145,'Carga People'!M$2,0))</f>
        <v>0</v>
      </c>
      <c r="N255" s="140">
        <f>IF(ISERROR(VLOOKUP($C255,'LINHA 4'!$C$6:$BM$75,'Carga People'!N$2,0)),0,VLOOKUP($C255,'LINHA 4'!$C$6:$BM$75,'Carga People'!N$2,0))+IF(ISERROR(VLOOKUP($C255,'LINHA 5'!$C$6:$BM$145,'Carga People'!N$2,0)),0,VLOOKUP($C255,'LINHA 5'!$C$6:$BM$145,'Carga People'!N$2,0))</f>
        <v>0</v>
      </c>
      <c r="O255" s="140">
        <f>IF(ISERROR(VLOOKUP($C255,'LINHA 4'!$C$6:$BM$75,'Carga People'!O$2,0)),0,VLOOKUP($C255,'LINHA 4'!$C$6:$BM$75,'Carga People'!O$2,0))+IF(ISERROR(VLOOKUP($C255,'LINHA 5'!$C$6:$BM$145,'Carga People'!O$2,0)),0,VLOOKUP($C255,'LINHA 5'!$C$6:$BM$145,'Carga People'!O$2,0))</f>
        <v>0</v>
      </c>
      <c r="P255" s="140">
        <f>IF(ISERROR(VLOOKUP($C255,'LINHA 4'!$C$6:$BM$75,'Carga People'!P$2,0)),0,VLOOKUP($C255,'LINHA 4'!$C$6:$BM$75,'Carga People'!P$2,0))+IF(ISERROR(VLOOKUP($C255,'LINHA 5'!$C$6:$BM$145,'Carga People'!P$2,0)),0,VLOOKUP($C255,'LINHA 5'!$C$6:$BM$145,'Carga People'!P$2,0))</f>
        <v>0</v>
      </c>
      <c r="Q255" s="140">
        <f>IF(ISERROR(VLOOKUP($C255,'LINHA 4'!$C$6:$BM$75,'Carga People'!Q$2,0)),0,VLOOKUP($C255,'LINHA 4'!$C$6:$BM$75,'Carga People'!Q$2,0))+IF(ISERROR(VLOOKUP($C255,'LINHA 5'!$C$6:$BM$145,'Carga People'!Q$2,0)),0,VLOOKUP($C255,'LINHA 5'!$C$6:$BM$145,'Carga People'!Q$2,0))</f>
        <v>0</v>
      </c>
      <c r="R255" s="140">
        <f>IF(ISERROR(VLOOKUP($C255,'LINHA 4'!$C$6:$BM$75,'Carga People'!R$2,0)),0,VLOOKUP($C255,'LINHA 4'!$C$6:$BM$75,'Carga People'!R$2,0))+IF(ISERROR(VLOOKUP($C255,'LINHA 5'!$C$6:$BM$145,'Carga People'!R$2,0)),0,VLOOKUP($C255,'LINHA 5'!$C$6:$BM$145,'Carga People'!R$2,0))</f>
        <v>0</v>
      </c>
      <c r="S255" s="140">
        <f>IF(ISERROR(VLOOKUP($C255,'LINHA 4'!$C$6:$BM$75,'Carga People'!S$2,0)),0,VLOOKUP($C255,'LINHA 4'!$C$6:$BM$75,'Carga People'!S$2,0))+IF(ISERROR(VLOOKUP($C255,'LINHA 5'!$C$6:$BM$145,'Carga People'!S$2,0)),0,VLOOKUP($C255,'LINHA 5'!$C$6:$BM$145,'Carga People'!S$2,0))</f>
        <v>0</v>
      </c>
      <c r="T255" s="140">
        <f>IF(ISERROR(VLOOKUP($C255,'LINHA 4'!$C$6:$BM$75,'Carga People'!T$2,0)),0,VLOOKUP($C255,'LINHA 4'!$C$6:$BM$75,'Carga People'!T$2,0))+IF(ISERROR(VLOOKUP($C255,'LINHA 5'!$C$6:$BM$145,'Carga People'!T$2,0)),0,VLOOKUP($C255,'LINHA 5'!$C$6:$BM$145,'Carga People'!T$2,0))</f>
        <v>0</v>
      </c>
      <c r="U255" s="140">
        <f>IF(ISERROR(VLOOKUP($C255,'LINHA 4'!$C$6:$BM$75,'Carga People'!U$2,0)),0,VLOOKUP($C255,'LINHA 4'!$C$6:$BM$75,'Carga People'!U$2,0))+IF(ISERROR(VLOOKUP($C255,'LINHA 5'!$C$6:$BM$145,'Carga People'!U$2,0)),0,VLOOKUP($C255,'LINHA 5'!$C$6:$BM$145,'Carga People'!U$2,0))</f>
        <v>0</v>
      </c>
      <c r="V255" s="140">
        <f>IF(ISERROR(VLOOKUP($C255,'LINHA 4'!$C$6:$BM$75,'Carga People'!V$2,0)),0,VLOOKUP($C255,'LINHA 4'!$C$6:$BM$75,'Carga People'!V$2,0))+IF(ISERROR(VLOOKUP($C255,'LINHA 5'!$C$6:$BM$145,'Carga People'!V$2,0)),0,VLOOKUP($C255,'LINHA 5'!$C$6:$BM$145,'Carga People'!V$2,0))</f>
        <v>0</v>
      </c>
      <c r="W255" s="140">
        <f>IF(ISERROR(VLOOKUP($C255,'LINHA 4'!$C$6:$BM$75,'Carga People'!W$2,0)),0,VLOOKUP($C255,'LINHA 4'!$C$6:$BM$75,'Carga People'!W$2,0))+IF(ISERROR(VLOOKUP($C255,'LINHA 5'!$C$6:$BM$145,'Carga People'!W$2,0)),0,VLOOKUP($C255,'LINHA 5'!$C$6:$BM$145,'Carga People'!W$2,0))</f>
        <v>0</v>
      </c>
      <c r="X255" s="140">
        <f>IF(ISERROR(VLOOKUP($C255,'LINHA 4'!$C$6:$BM$75,'Carga People'!X$2,0)),0,VLOOKUP($C255,'LINHA 4'!$C$6:$BM$75,'Carga People'!X$2,0))+IF(ISERROR(VLOOKUP($C255,'LINHA 5'!$C$6:$BM$145,'Carga People'!X$2,0)),0,VLOOKUP($C255,'LINHA 5'!$C$6:$BM$145,'Carga People'!X$2,0))</f>
        <v>0</v>
      </c>
      <c r="Y255" s="140">
        <f>IF(ISERROR(VLOOKUP($C255,'LINHA 4'!$C$6:$BM$75,'Carga People'!Y$2,0)),0,VLOOKUP($C255,'LINHA 4'!$C$6:$BM$75,'Carga People'!Y$2,0))+IF(ISERROR(VLOOKUP($C255,'LINHA 5'!$C$6:$BM$145,'Carga People'!Y$2,0)),0,VLOOKUP($C255,'LINHA 5'!$C$6:$BM$145,'Carga People'!Y$2,0))</f>
        <v>0</v>
      </c>
      <c r="Z255" s="140">
        <f>IF(ISERROR(VLOOKUP($C255,'LINHA 4'!$C$6:$BM$75,'Carga People'!Z$2,0)),0,VLOOKUP($C255,'LINHA 4'!$C$6:$BM$75,'Carga People'!Z$2,0))+IF(ISERROR(VLOOKUP($C255,'LINHA 5'!$C$6:$BM$145,'Carga People'!Z$2,0)),0,VLOOKUP($C255,'LINHA 5'!$C$6:$BM$145,'Carga People'!Z$2,0))</f>
        <v>0</v>
      </c>
      <c r="AA255" s="140">
        <f>IF(ISERROR(VLOOKUP($C255,'LINHA 4'!$C$6:$BM$75,'Carga People'!AA$2,0)),0,VLOOKUP($C255,'LINHA 4'!$C$6:$BM$75,'Carga People'!AA$2,0))+IF(ISERROR(VLOOKUP($C255,'LINHA 5'!$C$6:$BM$145,'Carga People'!AA$2,0)),0,VLOOKUP($C255,'LINHA 5'!$C$6:$BM$145,'Carga People'!AA$2,0))</f>
        <v>0</v>
      </c>
      <c r="AB255" s="140">
        <f>IF(ISERROR(VLOOKUP($C255,'LINHA 4'!$C$6:$BM$75,'Carga People'!AB$2,0)),0,VLOOKUP($C255,'LINHA 4'!$C$6:$BM$75,'Carga People'!AB$2,0))+IF(ISERROR(VLOOKUP($C255,'LINHA 5'!$C$6:$BM$145,'Carga People'!AB$2,0)),0,VLOOKUP($C255,'LINHA 5'!$C$6:$BM$145,'Carga People'!AB$2,0))</f>
        <v>0</v>
      </c>
      <c r="AC255" s="140">
        <f>IF(ISERROR(VLOOKUP($C255,'LINHA 4'!$C$6:$BM$75,'Carga People'!AC$2,0)),0,VLOOKUP($C255,'LINHA 4'!$C$6:$BM$75,'Carga People'!AC$2,0))+IF(ISERROR(VLOOKUP($C255,'LINHA 5'!$C$6:$BM$145,'Carga People'!AC$2,0)),0,VLOOKUP($C255,'LINHA 5'!$C$6:$BM$145,'Carga People'!AC$2,0))</f>
        <v>0</v>
      </c>
      <c r="AD255" s="140">
        <f>IF(ISERROR(VLOOKUP($C255,'LINHA 4'!$C$6:$BM$75,'Carga People'!AD$2,0)),0,VLOOKUP($C255,'LINHA 4'!$C$6:$BM$75,'Carga People'!AD$2,0))+IF(ISERROR(VLOOKUP($C255,'LINHA 5'!$C$6:$BM$145,'Carga People'!AD$2,0)),0,VLOOKUP($C255,'LINHA 5'!$C$6:$BM$145,'Carga People'!AD$2,0))</f>
        <v>0</v>
      </c>
      <c r="AE255" s="140">
        <f>IF(ISERROR(VLOOKUP($C255,'LINHA 4'!$C$6:$BM$75,'Carga People'!AE$2,0)),0,VLOOKUP($C255,'LINHA 4'!$C$6:$BM$75,'Carga People'!AE$2,0))+IF(ISERROR(VLOOKUP($C255,'LINHA 5'!$C$6:$BM$145,'Carga People'!AE$2,0)),0,VLOOKUP($C255,'LINHA 5'!$C$6:$BM$145,'Carga People'!AE$2,0))</f>
        <v>0</v>
      </c>
      <c r="AF255" s="140">
        <f>IF(ISERROR(VLOOKUP($C255,'LINHA 4'!$C$6:$BM$75,'Carga People'!AF$2,0)),0,VLOOKUP($C255,'LINHA 4'!$C$6:$BM$75,'Carga People'!AF$2,0))+IF(ISERROR(VLOOKUP($C255,'LINHA 5'!$C$6:$BM$145,'Carga People'!AF$2,0)),0,VLOOKUP($C255,'LINHA 5'!$C$6:$BM$145,'Carga People'!AF$2,0))</f>
        <v>0</v>
      </c>
      <c r="AG255" s="140">
        <f>IF(ISERROR(VLOOKUP($C255,'LINHA 4'!$C$6:$BM$75,'Carga People'!AG$2,0)),0,VLOOKUP($C255,'LINHA 4'!$C$6:$BM$75,'Carga People'!AG$2,0))+IF(ISERROR(VLOOKUP($C255,'LINHA 5'!$C$6:$BM$145,'Carga People'!AG$2,0)),0,VLOOKUP($C255,'LINHA 5'!$C$6:$BM$145,'Carga People'!AG$2,0))</f>
        <v>0</v>
      </c>
      <c r="AH255" s="140">
        <f>IF(ISERROR(VLOOKUP($C255,'LINHA 4'!$C$6:$BM$75,'Carga People'!AH$2,0)),0,VLOOKUP($C255,'LINHA 4'!$C$6:$BM$75,'Carga People'!AH$2,0))+IF(ISERROR(VLOOKUP($C255,'LINHA 5'!$C$6:$BM$145,'Carga People'!AH$2,0)),0,VLOOKUP($C255,'LINHA 5'!$C$6:$BM$145,'Carga People'!AH$2,0))</f>
        <v>0</v>
      </c>
      <c r="AI255" s="140">
        <f>IF(ISERROR(VLOOKUP($C255,'LINHA 4'!$C$6:$BM$75,'Carga People'!AI$2,0)),0,VLOOKUP($C255,'LINHA 4'!$C$6:$BM$75,'Carga People'!AI$2,0))+IF(ISERROR(VLOOKUP($C255,'LINHA 5'!$C$6:$BM$145,'Carga People'!AI$2,0)),0,VLOOKUP($C255,'LINHA 5'!$C$6:$BM$145,'Carga People'!AI$2,0))</f>
        <v>0</v>
      </c>
      <c r="AJ255" s="140">
        <f>IF(ISERROR(VLOOKUP($C255,'LINHA 4'!$C$6:$BM$75,'Carga People'!AJ$2,0)),0,VLOOKUP($C255,'LINHA 4'!$C$6:$BM$75,'Carga People'!AJ$2,0))+IF(ISERROR(VLOOKUP($C255,'LINHA 5'!$C$6:$BM$145,'Carga People'!AJ$2,0)),0,VLOOKUP($C255,'LINHA 5'!$C$6:$BM$145,'Carga People'!AJ$2,0))</f>
        <v>0</v>
      </c>
      <c r="AK255" s="140">
        <f>IF(ISERROR(VLOOKUP($C255,'LINHA 4'!$C$6:$BM$75,'Carga People'!AK$2,0)),0,VLOOKUP($C255,'LINHA 4'!$C$6:$BM$75,'Carga People'!AK$2,0))+IF(ISERROR(VLOOKUP($C255,'LINHA 5'!$C$6:$BM$145,'Carga People'!AK$2,0)),0,VLOOKUP($C255,'LINHA 5'!$C$6:$BM$145,'Carga People'!AK$2,0))</f>
        <v>0</v>
      </c>
      <c r="AL255" s="140">
        <f>IF(ISERROR(VLOOKUP($C255,'LINHA 4'!$C$6:$BM$75,'Carga People'!AL$2,0)),0,VLOOKUP($C255,'LINHA 4'!$C$6:$BM$75,'Carga People'!AL$2,0))+IF(ISERROR(VLOOKUP($C255,'LINHA 5'!$C$6:$BM$145,'Carga People'!AL$2,0)),0,VLOOKUP($C255,'LINHA 5'!$C$6:$BM$145,'Carga People'!AL$2,0))</f>
        <v>0</v>
      </c>
      <c r="AM255" s="140">
        <f>IF(ISERROR(VLOOKUP($C255,'LINHA 4'!$C$6:$BM$75,'Carga People'!AM$2,0)),0,VLOOKUP($C255,'LINHA 4'!$C$6:$BM$75,'Carga People'!AM$2,0))+IF(ISERROR(VLOOKUP($C255,'LINHA 5'!$C$6:$BM$145,'Carga People'!AM$2,0)),0,VLOOKUP($C255,'LINHA 5'!$C$6:$BM$145,'Carga People'!AM$2,0))</f>
        <v>0</v>
      </c>
      <c r="AN255" s="140">
        <f>IF(ISERROR(VLOOKUP($C255,'LINHA 4'!$C$6:$BM$75,'Carga People'!AN$2,0)),0,VLOOKUP($C255,'LINHA 4'!$C$6:$BM$75,'Carga People'!AN$2,0))+IF(ISERROR(VLOOKUP($C255,'LINHA 5'!$C$6:$BM$145,'Carga People'!AN$2,0)),0,VLOOKUP($C255,'LINHA 5'!$C$6:$BM$145,'Carga People'!AN$2,0))</f>
        <v>0</v>
      </c>
      <c r="AO255" s="140">
        <f>IF(ISERROR(VLOOKUP($C255,'LINHA 4'!$C$6:$BM$75,'Carga People'!AO$2,0)),0,VLOOKUP($C255,'LINHA 4'!$C$6:$BM$75,'Carga People'!AO$2,0))+IF(ISERROR(VLOOKUP($C255,'LINHA 5'!$C$6:$BM$145,'Carga People'!AO$2,0)),0,VLOOKUP($C255,'LINHA 5'!$C$6:$BM$145,'Carga People'!AO$2,0))</f>
        <v>0</v>
      </c>
      <c r="AP255" s="140">
        <f>IF(ISERROR(VLOOKUP($C255,'LINHA 4'!$C$6:$BM$75,'Carga People'!AP$2,0)),0,VLOOKUP($C255,'LINHA 4'!$C$6:$BM$75,'Carga People'!AP$2,0))+IF(ISERROR(VLOOKUP($C255,'LINHA 5'!$C$6:$BM$145,'Carga People'!AP$2,0)),0,VLOOKUP($C255,'LINHA 5'!$C$6:$BM$145,'Carga People'!AP$2,0))</f>
        <v>0</v>
      </c>
      <c r="AQ255" s="140">
        <f>IF(ISERROR(VLOOKUP($C255,'LINHA 4'!$C$6:$BM$75,'Carga People'!AQ$2,0)),0,VLOOKUP($C255,'LINHA 4'!$C$6:$BM$75,'Carga People'!AQ$2,0))+IF(ISERROR(VLOOKUP($C255,'LINHA 5'!$C$6:$BM$145,'Carga People'!AQ$2,0)),0,VLOOKUP($C255,'LINHA 5'!$C$6:$BM$145,'Carga People'!AQ$2,0))</f>
        <v>0</v>
      </c>
      <c r="AR255" s="140">
        <f>IF(ISERROR(VLOOKUP($C255,'LINHA 4'!$C$6:$BM$75,'Carga People'!AR$2,0)),0,VLOOKUP($C255,'LINHA 4'!$C$6:$BM$75,'Carga People'!AR$2,0))+IF(ISERROR(VLOOKUP($C255,'LINHA 5'!$C$6:$BM$145,'Carga People'!AR$2,0)),0,VLOOKUP($C255,'LINHA 5'!$C$6:$BM$145,'Carga People'!AR$2,0))</f>
        <v>0</v>
      </c>
      <c r="AS255" s="140">
        <f>IF(ISERROR(VLOOKUP($C255,'LINHA 4'!$C$6:$BM$75,'Carga People'!AS$2,0)),0,VLOOKUP($C255,'LINHA 4'!$C$6:$BM$75,'Carga People'!AS$2,0))+IF(ISERROR(VLOOKUP($C255,'LINHA 5'!$C$6:$BM$145,'Carga People'!AS$2,0)),0,VLOOKUP($C255,'LINHA 5'!$C$6:$BM$145,'Carga People'!AS$2,0))</f>
        <v>0</v>
      </c>
      <c r="AT255" s="140">
        <f t="array" ref="AT255">IF(ISERROR(VLOOKUP($C255,'LINHA 4'!$C$6:$BM$52,'Carga People'!AT$2,0)),0,VLOOKUP($C255,'LINHA 4'!$C$6:$BM$52,'Carga People'!AT$2,0))</f>
        <v>0</v>
      </c>
      <c r="AU255" s="367">
        <f t="shared" si="29"/>
        <v>0</v>
      </c>
      <c r="AV255" s="780" t="str">
        <f t="shared" si="27"/>
        <v/>
      </c>
      <c r="AW255" s="90">
        <f>IF(D255="","",VLOOKUP(D255,MI_ME!$D$5:$AQ$336,39,0))</f>
        <v>0</v>
      </c>
      <c r="AX255" s="660"/>
    </row>
    <row r="256" spans="1:50" ht="18" hidden="1" customHeight="1" x14ac:dyDescent="0.3">
      <c r="A256" s="1792"/>
      <c r="B256" s="153" t="s">
        <v>647</v>
      </c>
      <c r="C256" s="153" t="s">
        <v>701</v>
      </c>
      <c r="D256" s="153" t="s">
        <v>700</v>
      </c>
      <c r="E256" s="1457" t="s">
        <v>808</v>
      </c>
      <c r="F256" s="153" t="s">
        <v>47</v>
      </c>
      <c r="G256" s="136"/>
      <c r="H256" s="145"/>
      <c r="I256" s="154"/>
      <c r="J256" s="140">
        <f>IF(ISERROR(VLOOKUP($C256,'LINHA 4'!$C$6:$BM$75,'Carga People'!J$2,0)),0,VLOOKUP($C256,'LINHA 4'!$C$6:$BM$75,'Carga People'!J$2,0))+IF(ISERROR(VLOOKUP($C256,'LINHA 5'!$C$6:$BM$145,'Carga People'!J$2,0)),0,VLOOKUP($C256,'LINHA 5'!$C$6:$BM$145,'Carga People'!J$2,0))</f>
        <v>0</v>
      </c>
      <c r="K256" s="140">
        <f>IF(ISERROR(VLOOKUP($C256,'LINHA 4'!$C$6:$BM$75,'Carga People'!K$2,0)),0,VLOOKUP($C256,'LINHA 4'!$C$6:$BM$75,'Carga People'!K$2,0))+IF(ISERROR(VLOOKUP($C256,'LINHA 5'!$C$6:$BM$145,'Carga People'!K$2,0)),0,VLOOKUP($C256,'LINHA 5'!$C$6:$BM$145,'Carga People'!K$2,0))</f>
        <v>0</v>
      </c>
      <c r="L256" s="140">
        <f>IF(ISERROR(VLOOKUP($C256,'LINHA 4'!$C$6:$BM$75,'Carga People'!L$2,0)),0,VLOOKUP($C256,'LINHA 4'!$C$6:$BM$75,'Carga People'!L$2,0))+IF(ISERROR(VLOOKUP($C256,'LINHA 5'!$C$6:$BM$145,'Carga People'!L$2,0)),0,VLOOKUP($C256,'LINHA 5'!$C$6:$BM$145,'Carga People'!L$2,0))</f>
        <v>0</v>
      </c>
      <c r="M256" s="140">
        <f>IF(ISERROR(VLOOKUP($C256,'LINHA 4'!$C$6:$BM$75,'Carga People'!M$2,0)),0,VLOOKUP($C256,'LINHA 4'!$C$6:$BM$75,'Carga People'!M$2,0))+IF(ISERROR(VLOOKUP($C256,'LINHA 5'!$C$6:$BM$145,'Carga People'!M$2,0)),0,VLOOKUP($C256,'LINHA 5'!$C$6:$BM$145,'Carga People'!M$2,0))</f>
        <v>0</v>
      </c>
      <c r="N256" s="140">
        <f>IF(ISERROR(VLOOKUP($C256,'LINHA 4'!$C$6:$BM$75,'Carga People'!N$2,0)),0,VLOOKUP($C256,'LINHA 4'!$C$6:$BM$75,'Carga People'!N$2,0))+IF(ISERROR(VLOOKUP($C256,'LINHA 5'!$C$6:$BM$145,'Carga People'!N$2,0)),0,VLOOKUP($C256,'LINHA 5'!$C$6:$BM$145,'Carga People'!N$2,0))</f>
        <v>0</v>
      </c>
      <c r="O256" s="140">
        <f>IF(ISERROR(VLOOKUP($C256,'LINHA 4'!$C$6:$BM$75,'Carga People'!O$2,0)),0,VLOOKUP($C256,'LINHA 4'!$C$6:$BM$75,'Carga People'!O$2,0))+IF(ISERROR(VLOOKUP($C256,'LINHA 5'!$C$6:$BM$145,'Carga People'!O$2,0)),0,VLOOKUP($C256,'LINHA 5'!$C$6:$BM$145,'Carga People'!O$2,0))</f>
        <v>0</v>
      </c>
      <c r="P256" s="140">
        <f>IF(ISERROR(VLOOKUP($C256,'LINHA 4'!$C$6:$BM$75,'Carga People'!P$2,0)),0,VLOOKUP($C256,'LINHA 4'!$C$6:$BM$75,'Carga People'!P$2,0))+IF(ISERROR(VLOOKUP($C256,'LINHA 5'!$C$6:$BM$145,'Carga People'!P$2,0)),0,VLOOKUP($C256,'LINHA 5'!$C$6:$BM$145,'Carga People'!P$2,0))</f>
        <v>0</v>
      </c>
      <c r="Q256" s="140">
        <f>IF(ISERROR(VLOOKUP($C256,'LINHA 4'!$C$6:$BM$75,'Carga People'!Q$2,0)),0,VLOOKUP($C256,'LINHA 4'!$C$6:$BM$75,'Carga People'!Q$2,0))+IF(ISERROR(VLOOKUP($C256,'LINHA 5'!$C$6:$BM$145,'Carga People'!Q$2,0)),0,VLOOKUP($C256,'LINHA 5'!$C$6:$BM$145,'Carga People'!Q$2,0))</f>
        <v>0</v>
      </c>
      <c r="R256" s="140">
        <f>IF(ISERROR(VLOOKUP($C256,'LINHA 4'!$C$6:$BM$75,'Carga People'!R$2,0)),0,VLOOKUP($C256,'LINHA 4'!$C$6:$BM$75,'Carga People'!R$2,0))+IF(ISERROR(VLOOKUP($C256,'LINHA 5'!$C$6:$BM$145,'Carga People'!R$2,0)),0,VLOOKUP($C256,'LINHA 5'!$C$6:$BM$145,'Carga People'!R$2,0))</f>
        <v>0</v>
      </c>
      <c r="S256" s="140">
        <f>IF(ISERROR(VLOOKUP($C256,'LINHA 4'!$C$6:$BM$75,'Carga People'!S$2,0)),0,VLOOKUP($C256,'LINHA 4'!$C$6:$BM$75,'Carga People'!S$2,0))+IF(ISERROR(VLOOKUP($C256,'LINHA 5'!$C$6:$BM$145,'Carga People'!S$2,0)),0,VLOOKUP($C256,'LINHA 5'!$C$6:$BM$145,'Carga People'!S$2,0))</f>
        <v>0</v>
      </c>
      <c r="T256" s="140">
        <f>IF(ISERROR(VLOOKUP($C256,'LINHA 4'!$C$6:$BM$75,'Carga People'!T$2,0)),0,VLOOKUP($C256,'LINHA 4'!$C$6:$BM$75,'Carga People'!T$2,0))+IF(ISERROR(VLOOKUP($C256,'LINHA 5'!$C$6:$BM$145,'Carga People'!T$2,0)),0,VLOOKUP($C256,'LINHA 5'!$C$6:$BM$145,'Carga People'!T$2,0))</f>
        <v>0</v>
      </c>
      <c r="U256" s="140">
        <f>IF(ISERROR(VLOOKUP($C256,'LINHA 4'!$C$6:$BM$75,'Carga People'!U$2,0)),0,VLOOKUP($C256,'LINHA 4'!$C$6:$BM$75,'Carga People'!U$2,0))+IF(ISERROR(VLOOKUP($C256,'LINHA 5'!$C$6:$BM$145,'Carga People'!U$2,0)),0,VLOOKUP($C256,'LINHA 5'!$C$6:$BM$145,'Carga People'!U$2,0))</f>
        <v>0</v>
      </c>
      <c r="V256" s="140">
        <f>IF(ISERROR(VLOOKUP($C256,'LINHA 4'!$C$6:$BM$75,'Carga People'!V$2,0)),0,VLOOKUP($C256,'LINHA 4'!$C$6:$BM$75,'Carga People'!V$2,0))+IF(ISERROR(VLOOKUP($C256,'LINHA 5'!$C$6:$BM$145,'Carga People'!V$2,0)),0,VLOOKUP($C256,'LINHA 5'!$C$6:$BM$145,'Carga People'!V$2,0))</f>
        <v>0</v>
      </c>
      <c r="W256" s="140">
        <f>IF(ISERROR(VLOOKUP($C256,'LINHA 4'!$C$6:$BM$75,'Carga People'!W$2,0)),0,VLOOKUP($C256,'LINHA 4'!$C$6:$BM$75,'Carga People'!W$2,0))+IF(ISERROR(VLOOKUP($C256,'LINHA 5'!$C$6:$BM$145,'Carga People'!W$2,0)),0,VLOOKUP($C256,'LINHA 5'!$C$6:$BM$145,'Carga People'!W$2,0))</f>
        <v>0</v>
      </c>
      <c r="X256" s="140">
        <f>IF(ISERROR(VLOOKUP($C256,'LINHA 4'!$C$6:$BM$75,'Carga People'!X$2,0)),0,VLOOKUP($C256,'LINHA 4'!$C$6:$BM$75,'Carga People'!X$2,0))+IF(ISERROR(VLOOKUP($C256,'LINHA 5'!$C$6:$BM$145,'Carga People'!X$2,0)),0,VLOOKUP($C256,'LINHA 5'!$C$6:$BM$145,'Carga People'!X$2,0))</f>
        <v>0</v>
      </c>
      <c r="Y256" s="140">
        <f>IF(ISERROR(VLOOKUP($C256,'LINHA 4'!$C$6:$BM$75,'Carga People'!Y$2,0)),0,VLOOKUP($C256,'LINHA 4'!$C$6:$BM$75,'Carga People'!Y$2,0))+IF(ISERROR(VLOOKUP($C256,'LINHA 5'!$C$6:$BM$145,'Carga People'!Y$2,0)),0,VLOOKUP($C256,'LINHA 5'!$C$6:$BM$145,'Carga People'!Y$2,0))</f>
        <v>0</v>
      </c>
      <c r="Z256" s="140">
        <f>IF(ISERROR(VLOOKUP($C256,'LINHA 4'!$C$6:$BM$75,'Carga People'!Z$2,0)),0,VLOOKUP($C256,'LINHA 4'!$C$6:$BM$75,'Carga People'!Z$2,0))+IF(ISERROR(VLOOKUP($C256,'LINHA 5'!$C$6:$BM$145,'Carga People'!Z$2,0)),0,VLOOKUP($C256,'LINHA 5'!$C$6:$BM$145,'Carga People'!Z$2,0))</f>
        <v>0</v>
      </c>
      <c r="AA256" s="140">
        <f>IF(ISERROR(VLOOKUP($C256,'LINHA 4'!$C$6:$BM$75,'Carga People'!AA$2,0)),0,VLOOKUP($C256,'LINHA 4'!$C$6:$BM$75,'Carga People'!AA$2,0))+IF(ISERROR(VLOOKUP($C256,'LINHA 5'!$C$6:$BM$145,'Carga People'!AA$2,0)),0,VLOOKUP($C256,'LINHA 5'!$C$6:$BM$145,'Carga People'!AA$2,0))</f>
        <v>0</v>
      </c>
      <c r="AB256" s="140">
        <f>IF(ISERROR(VLOOKUP($C256,'LINHA 4'!$C$6:$BM$75,'Carga People'!AB$2,0)),0,VLOOKUP($C256,'LINHA 4'!$C$6:$BM$75,'Carga People'!AB$2,0))+IF(ISERROR(VLOOKUP($C256,'LINHA 5'!$C$6:$BM$145,'Carga People'!AB$2,0)),0,VLOOKUP($C256,'LINHA 5'!$C$6:$BM$145,'Carga People'!AB$2,0))</f>
        <v>0</v>
      </c>
      <c r="AC256" s="140">
        <f>IF(ISERROR(VLOOKUP($C256,'LINHA 4'!$C$6:$BM$75,'Carga People'!AC$2,0)),0,VLOOKUP($C256,'LINHA 4'!$C$6:$BM$75,'Carga People'!AC$2,0))+IF(ISERROR(VLOOKUP($C256,'LINHA 5'!$C$6:$BM$145,'Carga People'!AC$2,0)),0,VLOOKUP($C256,'LINHA 5'!$C$6:$BM$145,'Carga People'!AC$2,0))</f>
        <v>0</v>
      </c>
      <c r="AD256" s="140">
        <f>IF(ISERROR(VLOOKUP($C256,'LINHA 4'!$C$6:$BM$75,'Carga People'!AD$2,0)),0,VLOOKUP($C256,'LINHA 4'!$C$6:$BM$75,'Carga People'!AD$2,0))+IF(ISERROR(VLOOKUP($C256,'LINHA 5'!$C$6:$BM$145,'Carga People'!AD$2,0)),0,VLOOKUP($C256,'LINHA 5'!$C$6:$BM$145,'Carga People'!AD$2,0))</f>
        <v>0</v>
      </c>
      <c r="AE256" s="140">
        <f>IF(ISERROR(VLOOKUP($C256,'LINHA 4'!$C$6:$BM$75,'Carga People'!AE$2,0)),0,VLOOKUP($C256,'LINHA 4'!$C$6:$BM$75,'Carga People'!AE$2,0))+IF(ISERROR(VLOOKUP($C256,'LINHA 5'!$C$6:$BM$145,'Carga People'!AE$2,0)),0,VLOOKUP($C256,'LINHA 5'!$C$6:$BM$145,'Carga People'!AE$2,0))</f>
        <v>0</v>
      </c>
      <c r="AF256" s="140">
        <f>IF(ISERROR(VLOOKUP($C256,'LINHA 4'!$C$6:$BM$75,'Carga People'!AF$2,0)),0,VLOOKUP($C256,'LINHA 4'!$C$6:$BM$75,'Carga People'!AF$2,0))+IF(ISERROR(VLOOKUP($C256,'LINHA 5'!$C$6:$BM$145,'Carga People'!AF$2,0)),0,VLOOKUP($C256,'LINHA 5'!$C$6:$BM$145,'Carga People'!AF$2,0))</f>
        <v>0</v>
      </c>
      <c r="AG256" s="140">
        <f>IF(ISERROR(VLOOKUP($C256,'LINHA 4'!$C$6:$BM$75,'Carga People'!AG$2,0)),0,VLOOKUP($C256,'LINHA 4'!$C$6:$BM$75,'Carga People'!AG$2,0))+IF(ISERROR(VLOOKUP($C256,'LINHA 5'!$C$6:$BM$145,'Carga People'!AG$2,0)),0,VLOOKUP($C256,'LINHA 5'!$C$6:$BM$145,'Carga People'!AG$2,0))</f>
        <v>0</v>
      </c>
      <c r="AH256" s="140">
        <f>IF(ISERROR(VLOOKUP($C256,'LINHA 4'!$C$6:$BM$75,'Carga People'!AH$2,0)),0,VLOOKUP($C256,'LINHA 4'!$C$6:$BM$75,'Carga People'!AH$2,0))+IF(ISERROR(VLOOKUP($C256,'LINHA 5'!$C$6:$BM$145,'Carga People'!AH$2,0)),0,VLOOKUP($C256,'LINHA 5'!$C$6:$BM$145,'Carga People'!AH$2,0))</f>
        <v>0</v>
      </c>
      <c r="AI256" s="140">
        <f>IF(ISERROR(VLOOKUP($C256,'LINHA 4'!$C$6:$BM$75,'Carga People'!AI$2,0)),0,VLOOKUP($C256,'LINHA 4'!$C$6:$BM$75,'Carga People'!AI$2,0))+IF(ISERROR(VLOOKUP($C256,'LINHA 5'!$C$6:$BM$145,'Carga People'!AI$2,0)),0,VLOOKUP($C256,'LINHA 5'!$C$6:$BM$145,'Carga People'!AI$2,0))</f>
        <v>0</v>
      </c>
      <c r="AJ256" s="140">
        <f>IF(ISERROR(VLOOKUP($C256,'LINHA 4'!$C$6:$BM$75,'Carga People'!AJ$2,0)),0,VLOOKUP($C256,'LINHA 4'!$C$6:$BM$75,'Carga People'!AJ$2,0))+IF(ISERROR(VLOOKUP($C256,'LINHA 5'!$C$6:$BM$145,'Carga People'!AJ$2,0)),0,VLOOKUP($C256,'LINHA 5'!$C$6:$BM$145,'Carga People'!AJ$2,0))</f>
        <v>0</v>
      </c>
      <c r="AK256" s="140">
        <f>IF(ISERROR(VLOOKUP($C256,'LINHA 4'!$C$6:$BM$75,'Carga People'!AK$2,0)),0,VLOOKUP($C256,'LINHA 4'!$C$6:$BM$75,'Carga People'!AK$2,0))+IF(ISERROR(VLOOKUP($C256,'LINHA 5'!$C$6:$BM$145,'Carga People'!AK$2,0)),0,VLOOKUP($C256,'LINHA 5'!$C$6:$BM$145,'Carga People'!AK$2,0))</f>
        <v>0</v>
      </c>
      <c r="AL256" s="140">
        <f>IF(ISERROR(VLOOKUP($C256,'LINHA 4'!$C$6:$BM$75,'Carga People'!AL$2,0)),0,VLOOKUP($C256,'LINHA 4'!$C$6:$BM$75,'Carga People'!AL$2,0))+IF(ISERROR(VLOOKUP($C256,'LINHA 5'!$C$6:$BM$145,'Carga People'!AL$2,0)),0,VLOOKUP($C256,'LINHA 5'!$C$6:$BM$145,'Carga People'!AL$2,0))</f>
        <v>0</v>
      </c>
      <c r="AM256" s="140">
        <f>IF(ISERROR(VLOOKUP($C256,'LINHA 4'!$C$6:$BM$75,'Carga People'!AM$2,0)),0,VLOOKUP($C256,'LINHA 4'!$C$6:$BM$75,'Carga People'!AM$2,0))+IF(ISERROR(VLOOKUP($C256,'LINHA 5'!$C$6:$BM$145,'Carga People'!AM$2,0)),0,VLOOKUP($C256,'LINHA 5'!$C$6:$BM$145,'Carga People'!AM$2,0))</f>
        <v>0</v>
      </c>
      <c r="AN256" s="140">
        <f>IF(ISERROR(VLOOKUP($C256,'LINHA 4'!$C$6:$BM$75,'Carga People'!AN$2,0)),0,VLOOKUP($C256,'LINHA 4'!$C$6:$BM$75,'Carga People'!AN$2,0))+IF(ISERROR(VLOOKUP($C256,'LINHA 5'!$C$6:$BM$145,'Carga People'!AN$2,0)),0,VLOOKUP($C256,'LINHA 5'!$C$6:$BM$145,'Carga People'!AN$2,0))</f>
        <v>0</v>
      </c>
      <c r="AO256" s="140">
        <f>IF(ISERROR(VLOOKUP($C256,'LINHA 4'!$C$6:$BM$75,'Carga People'!AO$2,0)),0,VLOOKUP($C256,'LINHA 4'!$C$6:$BM$75,'Carga People'!AO$2,0))+IF(ISERROR(VLOOKUP($C256,'LINHA 5'!$C$6:$BM$145,'Carga People'!AO$2,0)),0,VLOOKUP($C256,'LINHA 5'!$C$6:$BM$145,'Carga People'!AO$2,0))</f>
        <v>0</v>
      </c>
      <c r="AP256" s="140">
        <f>IF(ISERROR(VLOOKUP($C256,'LINHA 4'!$C$6:$BM$75,'Carga People'!AP$2,0)),0,VLOOKUP($C256,'LINHA 4'!$C$6:$BM$75,'Carga People'!AP$2,0))+IF(ISERROR(VLOOKUP($C256,'LINHA 5'!$C$6:$BM$145,'Carga People'!AP$2,0)),0,VLOOKUP($C256,'LINHA 5'!$C$6:$BM$145,'Carga People'!AP$2,0))</f>
        <v>0</v>
      </c>
      <c r="AQ256" s="140">
        <f>IF(ISERROR(VLOOKUP($C256,'LINHA 4'!$C$6:$BM$75,'Carga People'!AQ$2,0)),0,VLOOKUP($C256,'LINHA 4'!$C$6:$BM$75,'Carga People'!AQ$2,0))+IF(ISERROR(VLOOKUP($C256,'LINHA 5'!$C$6:$BM$145,'Carga People'!AQ$2,0)),0,VLOOKUP($C256,'LINHA 5'!$C$6:$BM$145,'Carga People'!AQ$2,0))</f>
        <v>0</v>
      </c>
      <c r="AR256" s="140">
        <f>IF(ISERROR(VLOOKUP($C256,'LINHA 4'!$C$6:$BM$75,'Carga People'!AR$2,0)),0,VLOOKUP($C256,'LINHA 4'!$C$6:$BM$75,'Carga People'!AR$2,0))+IF(ISERROR(VLOOKUP($C256,'LINHA 5'!$C$6:$BM$145,'Carga People'!AR$2,0)),0,VLOOKUP($C256,'LINHA 5'!$C$6:$BM$145,'Carga People'!AR$2,0))</f>
        <v>0</v>
      </c>
      <c r="AS256" s="140">
        <f>IF(ISERROR(VLOOKUP($C256,'LINHA 4'!$C$6:$BM$75,'Carga People'!AS$2,0)),0,VLOOKUP($C256,'LINHA 4'!$C$6:$BM$75,'Carga People'!AS$2,0))+IF(ISERROR(VLOOKUP($C256,'LINHA 5'!$C$6:$BM$145,'Carga People'!AS$2,0)),0,VLOOKUP($C256,'LINHA 5'!$C$6:$BM$145,'Carga People'!AS$2,0))</f>
        <v>0</v>
      </c>
      <c r="AT256" s="140">
        <f t="array" ref="AT256">IF(ISERROR(VLOOKUP($C256,'LINHA 4'!$C$6:$BM$52,'Carga People'!AT$2,0)),0,VLOOKUP($C256,'LINHA 4'!$C$6:$BM$52,'Carga People'!AT$2,0))</f>
        <v>0</v>
      </c>
      <c r="AU256" s="367">
        <f t="shared" ref="AU256:AU260" si="30">SUM(J256:AT256)</f>
        <v>0</v>
      </c>
      <c r="AV256" s="780" t="str">
        <f t="shared" si="27"/>
        <v/>
      </c>
      <c r="AW256" s="90">
        <f>IF(D256="","",VLOOKUP(D256,MI_ME!$D$5:$AQ$336,39,0))</f>
        <v>0</v>
      </c>
      <c r="AX256" s="660"/>
    </row>
    <row r="257" spans="1:50" ht="18" hidden="1" customHeight="1" x14ac:dyDescent="0.3">
      <c r="A257" s="1792"/>
      <c r="B257" s="771" t="s">
        <v>753</v>
      </c>
      <c r="C257" s="771" t="s">
        <v>1217</v>
      </c>
      <c r="D257" s="771" t="s">
        <v>1216</v>
      </c>
      <c r="E257" s="1457" t="s">
        <v>810</v>
      </c>
      <c r="F257" s="771" t="s">
        <v>47</v>
      </c>
      <c r="G257" s="136"/>
      <c r="H257" s="145"/>
      <c r="I257" s="154"/>
      <c r="J257" s="140">
        <f>IF(ISERROR(VLOOKUP($C257,'LINHA 4'!$C$6:$BM$75,'Carga People'!J$2,0)),0,VLOOKUP($C257,'LINHA 4'!$C$6:$BM$75,'Carga People'!J$2,0))+IF(ISERROR(VLOOKUP($C257,'LINHA 5'!$C$6:$BM$145,'Carga People'!J$2,0)),0,VLOOKUP($C257,'LINHA 5'!$C$6:$BM$145,'Carga People'!J$2,0))</f>
        <v>0</v>
      </c>
      <c r="K257" s="140">
        <f>IF(ISERROR(VLOOKUP($C257,'LINHA 4'!$C$6:$BM$75,'Carga People'!K$2,0)),0,VLOOKUP($C257,'LINHA 4'!$C$6:$BM$75,'Carga People'!K$2,0))+IF(ISERROR(VLOOKUP($C257,'LINHA 5'!$C$6:$BM$145,'Carga People'!K$2,0)),0,VLOOKUP($C257,'LINHA 5'!$C$6:$BM$145,'Carga People'!K$2,0))</f>
        <v>0</v>
      </c>
      <c r="L257" s="140">
        <f>IF(ISERROR(VLOOKUP($C257,'LINHA 4'!$C$6:$BM$75,'Carga People'!L$2,0)),0,VLOOKUP($C257,'LINHA 4'!$C$6:$BM$75,'Carga People'!L$2,0))+IF(ISERROR(VLOOKUP($C257,'LINHA 5'!$C$6:$BM$145,'Carga People'!L$2,0)),0,VLOOKUP($C257,'LINHA 5'!$C$6:$BM$145,'Carga People'!L$2,0))</f>
        <v>0</v>
      </c>
      <c r="M257" s="140">
        <f>IF(ISERROR(VLOOKUP($C257,'LINHA 4'!$C$6:$BM$75,'Carga People'!M$2,0)),0,VLOOKUP($C257,'LINHA 4'!$C$6:$BM$75,'Carga People'!M$2,0))+IF(ISERROR(VLOOKUP($C257,'LINHA 5'!$C$6:$BM$145,'Carga People'!M$2,0)),0,VLOOKUP($C257,'LINHA 5'!$C$6:$BM$145,'Carga People'!M$2,0))</f>
        <v>0</v>
      </c>
      <c r="N257" s="140">
        <f>IF(ISERROR(VLOOKUP($C257,'LINHA 4'!$C$6:$BM$75,'Carga People'!N$2,0)),0,VLOOKUP($C257,'LINHA 4'!$C$6:$BM$75,'Carga People'!N$2,0))+IF(ISERROR(VLOOKUP($C257,'LINHA 5'!$C$6:$BM$145,'Carga People'!N$2,0)),0,VLOOKUP($C257,'LINHA 5'!$C$6:$BM$145,'Carga People'!N$2,0))</f>
        <v>0</v>
      </c>
      <c r="O257" s="140">
        <f>IF(ISERROR(VLOOKUP($C257,'LINHA 4'!$C$6:$BM$75,'Carga People'!O$2,0)),0,VLOOKUP($C257,'LINHA 4'!$C$6:$BM$75,'Carga People'!O$2,0))+IF(ISERROR(VLOOKUP($C257,'LINHA 5'!$C$6:$BM$145,'Carga People'!O$2,0)),0,VLOOKUP($C257,'LINHA 5'!$C$6:$BM$145,'Carga People'!O$2,0))</f>
        <v>0</v>
      </c>
      <c r="P257" s="140">
        <f>IF(ISERROR(VLOOKUP($C257,'LINHA 4'!$C$6:$BM$75,'Carga People'!P$2,0)),0,VLOOKUP($C257,'LINHA 4'!$C$6:$BM$75,'Carga People'!P$2,0))+IF(ISERROR(VLOOKUP($C257,'LINHA 5'!$C$6:$BM$145,'Carga People'!P$2,0)),0,VLOOKUP($C257,'LINHA 5'!$C$6:$BM$145,'Carga People'!P$2,0))</f>
        <v>0</v>
      </c>
      <c r="Q257" s="140">
        <f>IF(ISERROR(VLOOKUP($C257,'LINHA 4'!$C$6:$BM$75,'Carga People'!Q$2,0)),0,VLOOKUP($C257,'LINHA 4'!$C$6:$BM$75,'Carga People'!Q$2,0))+IF(ISERROR(VLOOKUP($C257,'LINHA 5'!$C$6:$BM$145,'Carga People'!Q$2,0)),0,VLOOKUP($C257,'LINHA 5'!$C$6:$BM$145,'Carga People'!Q$2,0))</f>
        <v>0</v>
      </c>
      <c r="R257" s="140">
        <f>IF(ISERROR(VLOOKUP($C257,'LINHA 4'!$C$6:$BM$75,'Carga People'!R$2,0)),0,VLOOKUP($C257,'LINHA 4'!$C$6:$BM$75,'Carga People'!R$2,0))+IF(ISERROR(VLOOKUP($C257,'LINHA 5'!$C$6:$BM$145,'Carga People'!R$2,0)),0,VLOOKUP($C257,'LINHA 5'!$C$6:$BM$145,'Carga People'!R$2,0))</f>
        <v>0</v>
      </c>
      <c r="S257" s="140">
        <f>IF(ISERROR(VLOOKUP($C257,'LINHA 4'!$C$6:$BM$75,'Carga People'!S$2,0)),0,VLOOKUP($C257,'LINHA 4'!$C$6:$BM$75,'Carga People'!S$2,0))+IF(ISERROR(VLOOKUP($C257,'LINHA 5'!$C$6:$BM$145,'Carga People'!S$2,0)),0,VLOOKUP($C257,'LINHA 5'!$C$6:$BM$145,'Carga People'!S$2,0))</f>
        <v>0</v>
      </c>
      <c r="T257" s="140">
        <f>IF(ISERROR(VLOOKUP($C257,'LINHA 4'!$C$6:$BM$75,'Carga People'!T$2,0)),0,VLOOKUP($C257,'LINHA 4'!$C$6:$BM$75,'Carga People'!T$2,0))+IF(ISERROR(VLOOKUP($C257,'LINHA 5'!$C$6:$BM$145,'Carga People'!T$2,0)),0,VLOOKUP($C257,'LINHA 5'!$C$6:$BM$145,'Carga People'!T$2,0))</f>
        <v>0</v>
      </c>
      <c r="U257" s="140">
        <f>IF(ISERROR(VLOOKUP($C257,'LINHA 4'!$C$6:$BM$75,'Carga People'!U$2,0)),0,VLOOKUP($C257,'LINHA 4'!$C$6:$BM$75,'Carga People'!U$2,0))+IF(ISERROR(VLOOKUP($C257,'LINHA 5'!$C$6:$BM$145,'Carga People'!U$2,0)),0,VLOOKUP($C257,'LINHA 5'!$C$6:$BM$145,'Carga People'!U$2,0))</f>
        <v>0</v>
      </c>
      <c r="V257" s="140">
        <f>IF(ISERROR(VLOOKUP($C257,'LINHA 4'!$C$6:$BM$75,'Carga People'!V$2,0)),0,VLOOKUP($C257,'LINHA 4'!$C$6:$BM$75,'Carga People'!V$2,0))+IF(ISERROR(VLOOKUP($C257,'LINHA 5'!$C$6:$BM$145,'Carga People'!V$2,0)),0,VLOOKUP($C257,'LINHA 5'!$C$6:$BM$145,'Carga People'!V$2,0))</f>
        <v>0</v>
      </c>
      <c r="W257" s="140">
        <f>IF(ISERROR(VLOOKUP($C257,'LINHA 4'!$C$6:$BM$75,'Carga People'!W$2,0)),0,VLOOKUP($C257,'LINHA 4'!$C$6:$BM$75,'Carga People'!W$2,0))+IF(ISERROR(VLOOKUP($C257,'LINHA 5'!$C$6:$BM$145,'Carga People'!W$2,0)),0,VLOOKUP($C257,'LINHA 5'!$C$6:$BM$145,'Carga People'!W$2,0))</f>
        <v>0</v>
      </c>
      <c r="X257" s="140">
        <f>IF(ISERROR(VLOOKUP($C257,'LINHA 4'!$C$6:$BM$75,'Carga People'!X$2,0)),0,VLOOKUP($C257,'LINHA 4'!$C$6:$BM$75,'Carga People'!X$2,0))+IF(ISERROR(VLOOKUP($C257,'LINHA 5'!$C$6:$BM$145,'Carga People'!X$2,0)),0,VLOOKUP($C257,'LINHA 5'!$C$6:$BM$145,'Carga People'!X$2,0))</f>
        <v>0</v>
      </c>
      <c r="Y257" s="140">
        <f>IF(ISERROR(VLOOKUP($C257,'LINHA 4'!$C$6:$BM$75,'Carga People'!Y$2,0)),0,VLOOKUP($C257,'LINHA 4'!$C$6:$BM$75,'Carga People'!Y$2,0))+IF(ISERROR(VLOOKUP($C257,'LINHA 5'!$C$6:$BM$145,'Carga People'!Y$2,0)),0,VLOOKUP($C257,'LINHA 5'!$C$6:$BM$145,'Carga People'!Y$2,0))</f>
        <v>0</v>
      </c>
      <c r="Z257" s="140">
        <f>IF(ISERROR(VLOOKUP($C257,'LINHA 4'!$C$6:$BM$75,'Carga People'!Z$2,0)),0,VLOOKUP($C257,'LINHA 4'!$C$6:$BM$75,'Carga People'!Z$2,0))+IF(ISERROR(VLOOKUP($C257,'LINHA 5'!$C$6:$BM$145,'Carga People'!Z$2,0)),0,VLOOKUP($C257,'LINHA 5'!$C$6:$BM$145,'Carga People'!Z$2,0))</f>
        <v>0</v>
      </c>
      <c r="AA257" s="140">
        <f>IF(ISERROR(VLOOKUP($C257,'LINHA 4'!$C$6:$BM$75,'Carga People'!AA$2,0)),0,VLOOKUP($C257,'LINHA 4'!$C$6:$BM$75,'Carga People'!AA$2,0))+IF(ISERROR(VLOOKUP($C257,'LINHA 5'!$C$6:$BM$145,'Carga People'!AA$2,0)),0,VLOOKUP($C257,'LINHA 5'!$C$6:$BM$145,'Carga People'!AA$2,0))</f>
        <v>0</v>
      </c>
      <c r="AB257" s="140">
        <f>IF(ISERROR(VLOOKUP($C257,'LINHA 4'!$C$6:$BM$75,'Carga People'!AB$2,0)),0,VLOOKUP($C257,'LINHA 4'!$C$6:$BM$75,'Carga People'!AB$2,0))+IF(ISERROR(VLOOKUP($C257,'LINHA 5'!$C$6:$BM$145,'Carga People'!AB$2,0)),0,VLOOKUP($C257,'LINHA 5'!$C$6:$BM$145,'Carga People'!AB$2,0))</f>
        <v>0</v>
      </c>
      <c r="AC257" s="140">
        <f>IF(ISERROR(VLOOKUP($C257,'LINHA 4'!$C$6:$BM$75,'Carga People'!AC$2,0)),0,VLOOKUP($C257,'LINHA 4'!$C$6:$BM$75,'Carga People'!AC$2,0))+IF(ISERROR(VLOOKUP($C257,'LINHA 5'!$C$6:$BM$145,'Carga People'!AC$2,0)),0,VLOOKUP($C257,'LINHA 5'!$C$6:$BM$145,'Carga People'!AC$2,0))</f>
        <v>0</v>
      </c>
      <c r="AD257" s="140">
        <f>IF(ISERROR(VLOOKUP($C257,'LINHA 4'!$C$6:$BM$75,'Carga People'!AD$2,0)),0,VLOOKUP($C257,'LINHA 4'!$C$6:$BM$75,'Carga People'!AD$2,0))+IF(ISERROR(VLOOKUP($C257,'LINHA 5'!$C$6:$BM$145,'Carga People'!AD$2,0)),0,VLOOKUP($C257,'LINHA 5'!$C$6:$BM$145,'Carga People'!AD$2,0))</f>
        <v>0</v>
      </c>
      <c r="AE257" s="140">
        <f>IF(ISERROR(VLOOKUP($C257,'LINHA 4'!$C$6:$BM$75,'Carga People'!AE$2,0)),0,VLOOKUP($C257,'LINHA 4'!$C$6:$BM$75,'Carga People'!AE$2,0))+IF(ISERROR(VLOOKUP($C257,'LINHA 5'!$C$6:$BM$145,'Carga People'!AE$2,0)),0,VLOOKUP($C257,'LINHA 5'!$C$6:$BM$145,'Carga People'!AE$2,0))</f>
        <v>0</v>
      </c>
      <c r="AF257" s="140">
        <f>IF(ISERROR(VLOOKUP($C257,'LINHA 4'!$C$6:$BM$75,'Carga People'!AF$2,0)),0,VLOOKUP($C257,'LINHA 4'!$C$6:$BM$75,'Carga People'!AF$2,0))+IF(ISERROR(VLOOKUP($C257,'LINHA 5'!$C$6:$BM$145,'Carga People'!AF$2,0)),0,VLOOKUP($C257,'LINHA 5'!$C$6:$BM$145,'Carga People'!AF$2,0))</f>
        <v>0</v>
      </c>
      <c r="AG257" s="140">
        <f>IF(ISERROR(VLOOKUP($C257,'LINHA 4'!$C$6:$BM$75,'Carga People'!AG$2,0)),0,VLOOKUP($C257,'LINHA 4'!$C$6:$BM$75,'Carga People'!AG$2,0))+IF(ISERROR(VLOOKUP($C257,'LINHA 5'!$C$6:$BM$145,'Carga People'!AG$2,0)),0,VLOOKUP($C257,'LINHA 5'!$C$6:$BM$145,'Carga People'!AG$2,0))</f>
        <v>0</v>
      </c>
      <c r="AH257" s="140">
        <f>IF(ISERROR(VLOOKUP($C257,'LINHA 4'!$C$6:$BM$75,'Carga People'!AH$2,0)),0,VLOOKUP($C257,'LINHA 4'!$C$6:$BM$75,'Carga People'!AH$2,0))+IF(ISERROR(VLOOKUP($C257,'LINHA 5'!$C$6:$BM$145,'Carga People'!AH$2,0)),0,VLOOKUP($C257,'LINHA 5'!$C$6:$BM$145,'Carga People'!AH$2,0))</f>
        <v>0</v>
      </c>
      <c r="AI257" s="140">
        <f>IF(ISERROR(VLOOKUP($C257,'LINHA 4'!$C$6:$BM$75,'Carga People'!AI$2,0)),0,VLOOKUP($C257,'LINHA 4'!$C$6:$BM$75,'Carga People'!AI$2,0))+IF(ISERROR(VLOOKUP($C257,'LINHA 5'!$C$6:$BM$145,'Carga People'!AI$2,0)),0,VLOOKUP($C257,'LINHA 5'!$C$6:$BM$145,'Carga People'!AI$2,0))</f>
        <v>0</v>
      </c>
      <c r="AJ257" s="140">
        <f>IF(ISERROR(VLOOKUP($C257,'LINHA 4'!$C$6:$BM$75,'Carga People'!AJ$2,0)),0,VLOOKUP($C257,'LINHA 4'!$C$6:$BM$75,'Carga People'!AJ$2,0))+IF(ISERROR(VLOOKUP($C257,'LINHA 5'!$C$6:$BM$145,'Carga People'!AJ$2,0)),0,VLOOKUP($C257,'LINHA 5'!$C$6:$BM$145,'Carga People'!AJ$2,0))</f>
        <v>0</v>
      </c>
      <c r="AK257" s="140">
        <f>IF(ISERROR(VLOOKUP($C257,'LINHA 4'!$C$6:$BM$75,'Carga People'!AK$2,0)),0,VLOOKUP($C257,'LINHA 4'!$C$6:$BM$75,'Carga People'!AK$2,0))+IF(ISERROR(VLOOKUP($C257,'LINHA 5'!$C$6:$BM$145,'Carga People'!AK$2,0)),0,VLOOKUP($C257,'LINHA 5'!$C$6:$BM$145,'Carga People'!AK$2,0))</f>
        <v>0</v>
      </c>
      <c r="AL257" s="140">
        <f>IF(ISERROR(VLOOKUP($C257,'LINHA 4'!$C$6:$BM$75,'Carga People'!AL$2,0)),0,VLOOKUP($C257,'LINHA 4'!$C$6:$BM$75,'Carga People'!AL$2,0))+IF(ISERROR(VLOOKUP($C257,'LINHA 5'!$C$6:$BM$145,'Carga People'!AL$2,0)),0,VLOOKUP($C257,'LINHA 5'!$C$6:$BM$145,'Carga People'!AL$2,0))</f>
        <v>0</v>
      </c>
      <c r="AM257" s="140">
        <f>IF(ISERROR(VLOOKUP($C257,'LINHA 4'!$C$6:$BM$75,'Carga People'!AM$2,0)),0,VLOOKUP($C257,'LINHA 4'!$C$6:$BM$75,'Carga People'!AM$2,0))+IF(ISERROR(VLOOKUP($C257,'LINHA 5'!$C$6:$BM$145,'Carga People'!AM$2,0)),0,VLOOKUP($C257,'LINHA 5'!$C$6:$BM$145,'Carga People'!AM$2,0))</f>
        <v>0</v>
      </c>
      <c r="AN257" s="140">
        <f>IF(ISERROR(VLOOKUP($C257,'LINHA 4'!$C$6:$BM$75,'Carga People'!AN$2,0)),0,VLOOKUP($C257,'LINHA 4'!$C$6:$BM$75,'Carga People'!AN$2,0))+IF(ISERROR(VLOOKUP($C257,'LINHA 5'!$C$6:$BM$145,'Carga People'!AN$2,0)),0,VLOOKUP($C257,'LINHA 5'!$C$6:$BM$145,'Carga People'!AN$2,0))</f>
        <v>0</v>
      </c>
      <c r="AO257" s="140">
        <f>IF(ISERROR(VLOOKUP($C257,'LINHA 4'!$C$6:$BM$75,'Carga People'!AO$2,0)),0,VLOOKUP($C257,'LINHA 4'!$C$6:$BM$75,'Carga People'!AO$2,0))+IF(ISERROR(VLOOKUP($C257,'LINHA 5'!$C$6:$BM$145,'Carga People'!AO$2,0)),0,VLOOKUP($C257,'LINHA 5'!$C$6:$BM$145,'Carga People'!AO$2,0))</f>
        <v>0</v>
      </c>
      <c r="AP257" s="140">
        <f>IF(ISERROR(VLOOKUP($C257,'LINHA 4'!$C$6:$BM$75,'Carga People'!AP$2,0)),0,VLOOKUP($C257,'LINHA 4'!$C$6:$BM$75,'Carga People'!AP$2,0))+IF(ISERROR(VLOOKUP($C257,'LINHA 5'!$C$6:$BM$145,'Carga People'!AP$2,0)),0,VLOOKUP($C257,'LINHA 5'!$C$6:$BM$145,'Carga People'!AP$2,0))</f>
        <v>0</v>
      </c>
      <c r="AQ257" s="140">
        <f>IF(ISERROR(VLOOKUP($C257,'LINHA 4'!$C$6:$BM$75,'Carga People'!AQ$2,0)),0,VLOOKUP($C257,'LINHA 4'!$C$6:$BM$75,'Carga People'!AQ$2,0))+IF(ISERROR(VLOOKUP($C257,'LINHA 5'!$C$6:$BM$145,'Carga People'!AQ$2,0)),0,VLOOKUP($C257,'LINHA 5'!$C$6:$BM$145,'Carga People'!AQ$2,0))</f>
        <v>0</v>
      </c>
      <c r="AR257" s="140">
        <f>IF(ISERROR(VLOOKUP($C257,'LINHA 4'!$C$6:$BM$75,'Carga People'!AR$2,0)),0,VLOOKUP($C257,'LINHA 4'!$C$6:$BM$75,'Carga People'!AR$2,0))+IF(ISERROR(VLOOKUP($C257,'LINHA 5'!$C$6:$BM$145,'Carga People'!AR$2,0)),0,VLOOKUP($C257,'LINHA 5'!$C$6:$BM$145,'Carga People'!AR$2,0))</f>
        <v>0</v>
      </c>
      <c r="AS257" s="140">
        <f>IF(ISERROR(VLOOKUP($C257,'LINHA 4'!$C$6:$BM$75,'Carga People'!AS$2,0)),0,VLOOKUP($C257,'LINHA 4'!$C$6:$BM$75,'Carga People'!AS$2,0))+IF(ISERROR(VLOOKUP($C257,'LINHA 5'!$C$6:$BM$145,'Carga People'!AS$2,0)),0,VLOOKUP($C257,'LINHA 5'!$C$6:$BM$145,'Carga People'!AS$2,0))</f>
        <v>0</v>
      </c>
      <c r="AT257" s="140">
        <f t="array" ref="AT257">IF(ISERROR(VLOOKUP($C257,'LINHA 4'!$C$6:$BM$52,'Carga People'!AT$2,0)),0,VLOOKUP($C257,'LINHA 4'!$C$6:$BM$52,'Carga People'!AT$2,0))</f>
        <v>0</v>
      </c>
      <c r="AU257" s="367">
        <f t="shared" si="30"/>
        <v>0</v>
      </c>
      <c r="AV257" s="780" t="str">
        <f t="shared" si="27"/>
        <v/>
      </c>
      <c r="AW257" s="90" t="e">
        <f>IF(D257="","",VLOOKUP(D257,MI_ME!$D$5:$AQ$336,39,0))</f>
        <v>#N/A</v>
      </c>
      <c r="AX257" s="660"/>
    </row>
    <row r="258" spans="1:50" ht="18" hidden="1" customHeight="1" x14ac:dyDescent="0.3">
      <c r="A258" s="1792"/>
      <c r="B258" s="30" t="s">
        <v>754</v>
      </c>
      <c r="C258" s="30" t="s">
        <v>1215</v>
      </c>
      <c r="D258" s="771" t="s">
        <v>1214</v>
      </c>
      <c r="E258" s="1457"/>
      <c r="F258" s="30" t="s">
        <v>47</v>
      </c>
      <c r="G258" s="136"/>
      <c r="H258" s="145"/>
      <c r="I258" s="154"/>
      <c r="J258" s="140">
        <f>IF(ISERROR(VLOOKUP($C258,'LINHA 4'!$C$6:$BM$75,'Carga People'!J$2,0)),0,VLOOKUP($C258,'LINHA 4'!$C$6:$BM$75,'Carga People'!J$2,0))+IF(ISERROR(VLOOKUP($C258,'LINHA 5'!$C$6:$BM$145,'Carga People'!J$2,0)),0,VLOOKUP($C258,'LINHA 5'!$C$6:$BM$145,'Carga People'!J$2,0))</f>
        <v>0</v>
      </c>
      <c r="K258" s="140">
        <f>IF(ISERROR(VLOOKUP($C258,'LINHA 4'!$C$6:$BM$75,'Carga People'!K$2,0)),0,VLOOKUP($C258,'LINHA 4'!$C$6:$BM$75,'Carga People'!K$2,0))+IF(ISERROR(VLOOKUP($C258,'LINHA 5'!$C$6:$BM$145,'Carga People'!K$2,0)),0,VLOOKUP($C258,'LINHA 5'!$C$6:$BM$145,'Carga People'!K$2,0))</f>
        <v>0</v>
      </c>
      <c r="L258" s="140">
        <f>IF(ISERROR(VLOOKUP($C258,'LINHA 4'!$C$6:$BM$75,'Carga People'!L$2,0)),0,VLOOKUP($C258,'LINHA 4'!$C$6:$BM$75,'Carga People'!L$2,0))+IF(ISERROR(VLOOKUP($C258,'LINHA 5'!$C$6:$BM$145,'Carga People'!L$2,0)),0,VLOOKUP($C258,'LINHA 5'!$C$6:$BM$145,'Carga People'!L$2,0))</f>
        <v>0</v>
      </c>
      <c r="M258" s="140">
        <f>IF(ISERROR(VLOOKUP($C258,'LINHA 4'!$C$6:$BM$75,'Carga People'!M$2,0)),0,VLOOKUP($C258,'LINHA 4'!$C$6:$BM$75,'Carga People'!M$2,0))+IF(ISERROR(VLOOKUP($C258,'LINHA 5'!$C$6:$BM$145,'Carga People'!M$2,0)),0,VLOOKUP($C258,'LINHA 5'!$C$6:$BM$145,'Carga People'!M$2,0))</f>
        <v>0</v>
      </c>
      <c r="N258" s="140">
        <f>IF(ISERROR(VLOOKUP($C258,'LINHA 4'!$C$6:$BM$75,'Carga People'!N$2,0)),0,VLOOKUP($C258,'LINHA 4'!$C$6:$BM$75,'Carga People'!N$2,0))+IF(ISERROR(VLOOKUP($C258,'LINHA 5'!$C$6:$BM$145,'Carga People'!N$2,0)),0,VLOOKUP($C258,'LINHA 5'!$C$6:$BM$145,'Carga People'!N$2,0))</f>
        <v>0</v>
      </c>
      <c r="O258" s="140">
        <f>IF(ISERROR(VLOOKUP($C258,'LINHA 4'!$C$6:$BM$75,'Carga People'!O$2,0)),0,VLOOKUP($C258,'LINHA 4'!$C$6:$BM$75,'Carga People'!O$2,0))+IF(ISERROR(VLOOKUP($C258,'LINHA 5'!$C$6:$BM$145,'Carga People'!O$2,0)),0,VLOOKUP($C258,'LINHA 5'!$C$6:$BM$145,'Carga People'!O$2,0))</f>
        <v>0</v>
      </c>
      <c r="P258" s="140">
        <f>IF(ISERROR(VLOOKUP($C258,'LINHA 4'!$C$6:$BM$75,'Carga People'!P$2,0)),0,VLOOKUP($C258,'LINHA 4'!$C$6:$BM$75,'Carga People'!P$2,0))+IF(ISERROR(VLOOKUP($C258,'LINHA 5'!$C$6:$BM$145,'Carga People'!P$2,0)),0,VLOOKUP($C258,'LINHA 5'!$C$6:$BM$145,'Carga People'!P$2,0))</f>
        <v>0</v>
      </c>
      <c r="Q258" s="140">
        <f>IF(ISERROR(VLOOKUP($C258,'LINHA 4'!$C$6:$BM$75,'Carga People'!Q$2,0)),0,VLOOKUP($C258,'LINHA 4'!$C$6:$BM$75,'Carga People'!Q$2,0))+IF(ISERROR(VLOOKUP($C258,'LINHA 5'!$C$6:$BM$145,'Carga People'!Q$2,0)),0,VLOOKUP($C258,'LINHA 5'!$C$6:$BM$145,'Carga People'!Q$2,0))</f>
        <v>0</v>
      </c>
      <c r="R258" s="140">
        <f>IF(ISERROR(VLOOKUP($C258,'LINHA 4'!$C$6:$BM$75,'Carga People'!R$2,0)),0,VLOOKUP($C258,'LINHA 4'!$C$6:$BM$75,'Carga People'!R$2,0))+IF(ISERROR(VLOOKUP($C258,'LINHA 5'!$C$6:$BM$145,'Carga People'!R$2,0)),0,VLOOKUP($C258,'LINHA 5'!$C$6:$BM$145,'Carga People'!R$2,0))</f>
        <v>0</v>
      </c>
      <c r="S258" s="140">
        <f>IF(ISERROR(VLOOKUP($C258,'LINHA 4'!$C$6:$BM$75,'Carga People'!S$2,0)),0,VLOOKUP($C258,'LINHA 4'!$C$6:$BM$75,'Carga People'!S$2,0))+IF(ISERROR(VLOOKUP($C258,'LINHA 5'!$C$6:$BM$145,'Carga People'!S$2,0)),0,VLOOKUP($C258,'LINHA 5'!$C$6:$BM$145,'Carga People'!S$2,0))</f>
        <v>0</v>
      </c>
      <c r="T258" s="140">
        <f>IF(ISERROR(VLOOKUP($C258,'LINHA 4'!$C$6:$BM$75,'Carga People'!T$2,0)),0,VLOOKUP($C258,'LINHA 4'!$C$6:$BM$75,'Carga People'!T$2,0))+IF(ISERROR(VLOOKUP($C258,'LINHA 5'!$C$6:$BM$145,'Carga People'!T$2,0)),0,VLOOKUP($C258,'LINHA 5'!$C$6:$BM$145,'Carga People'!T$2,0))</f>
        <v>0</v>
      </c>
      <c r="U258" s="140">
        <f>IF(ISERROR(VLOOKUP($C258,'LINHA 4'!$C$6:$BM$75,'Carga People'!U$2,0)),0,VLOOKUP($C258,'LINHA 4'!$C$6:$BM$75,'Carga People'!U$2,0))+IF(ISERROR(VLOOKUP($C258,'LINHA 5'!$C$6:$BM$145,'Carga People'!U$2,0)),0,VLOOKUP($C258,'LINHA 5'!$C$6:$BM$145,'Carga People'!U$2,0))</f>
        <v>0</v>
      </c>
      <c r="V258" s="140">
        <f>IF(ISERROR(VLOOKUP($C258,'LINHA 4'!$C$6:$BM$75,'Carga People'!V$2,0)),0,VLOOKUP($C258,'LINHA 4'!$C$6:$BM$75,'Carga People'!V$2,0))+IF(ISERROR(VLOOKUP($C258,'LINHA 5'!$C$6:$BM$145,'Carga People'!V$2,0)),0,VLOOKUP($C258,'LINHA 5'!$C$6:$BM$145,'Carga People'!V$2,0))</f>
        <v>0</v>
      </c>
      <c r="W258" s="140">
        <f>IF(ISERROR(VLOOKUP($C258,'LINHA 4'!$C$6:$BM$75,'Carga People'!W$2,0)),0,VLOOKUP($C258,'LINHA 4'!$C$6:$BM$75,'Carga People'!W$2,0))+IF(ISERROR(VLOOKUP($C258,'LINHA 5'!$C$6:$BM$145,'Carga People'!W$2,0)),0,VLOOKUP($C258,'LINHA 5'!$C$6:$BM$145,'Carga People'!W$2,0))</f>
        <v>0</v>
      </c>
      <c r="X258" s="140">
        <f>IF(ISERROR(VLOOKUP($C258,'LINHA 4'!$C$6:$BM$75,'Carga People'!X$2,0)),0,VLOOKUP($C258,'LINHA 4'!$C$6:$BM$75,'Carga People'!X$2,0))+IF(ISERROR(VLOOKUP($C258,'LINHA 5'!$C$6:$BM$145,'Carga People'!X$2,0)),0,VLOOKUP($C258,'LINHA 5'!$C$6:$BM$145,'Carga People'!X$2,0))</f>
        <v>0</v>
      </c>
      <c r="Y258" s="140">
        <f>IF(ISERROR(VLOOKUP($C258,'LINHA 4'!$C$6:$BM$75,'Carga People'!Y$2,0)),0,VLOOKUP($C258,'LINHA 4'!$C$6:$BM$75,'Carga People'!Y$2,0))+IF(ISERROR(VLOOKUP($C258,'LINHA 5'!$C$6:$BM$145,'Carga People'!Y$2,0)),0,VLOOKUP($C258,'LINHA 5'!$C$6:$BM$145,'Carga People'!Y$2,0))</f>
        <v>0</v>
      </c>
      <c r="Z258" s="140">
        <f>IF(ISERROR(VLOOKUP($C258,'LINHA 4'!$C$6:$BM$75,'Carga People'!Z$2,0)),0,VLOOKUP($C258,'LINHA 4'!$C$6:$BM$75,'Carga People'!Z$2,0))+IF(ISERROR(VLOOKUP($C258,'LINHA 5'!$C$6:$BM$145,'Carga People'!Z$2,0)),0,VLOOKUP($C258,'LINHA 5'!$C$6:$BM$145,'Carga People'!Z$2,0))</f>
        <v>0</v>
      </c>
      <c r="AA258" s="140">
        <f>IF(ISERROR(VLOOKUP($C258,'LINHA 4'!$C$6:$BM$75,'Carga People'!AA$2,0)),0,VLOOKUP($C258,'LINHA 4'!$C$6:$BM$75,'Carga People'!AA$2,0))+IF(ISERROR(VLOOKUP($C258,'LINHA 5'!$C$6:$BM$145,'Carga People'!AA$2,0)),0,VLOOKUP($C258,'LINHA 5'!$C$6:$BM$145,'Carga People'!AA$2,0))</f>
        <v>0</v>
      </c>
      <c r="AB258" s="140">
        <f>IF(ISERROR(VLOOKUP($C258,'LINHA 4'!$C$6:$BM$75,'Carga People'!AB$2,0)),0,VLOOKUP($C258,'LINHA 4'!$C$6:$BM$75,'Carga People'!AB$2,0))+IF(ISERROR(VLOOKUP($C258,'LINHA 5'!$C$6:$BM$145,'Carga People'!AB$2,0)),0,VLOOKUP($C258,'LINHA 5'!$C$6:$BM$145,'Carga People'!AB$2,0))</f>
        <v>0</v>
      </c>
      <c r="AC258" s="140">
        <f>IF(ISERROR(VLOOKUP($C258,'LINHA 4'!$C$6:$BM$75,'Carga People'!AC$2,0)),0,VLOOKUP($C258,'LINHA 4'!$C$6:$BM$75,'Carga People'!AC$2,0))+IF(ISERROR(VLOOKUP($C258,'LINHA 5'!$C$6:$BM$145,'Carga People'!AC$2,0)),0,VLOOKUP($C258,'LINHA 5'!$C$6:$BM$145,'Carga People'!AC$2,0))</f>
        <v>0</v>
      </c>
      <c r="AD258" s="140">
        <f>IF(ISERROR(VLOOKUP($C258,'LINHA 4'!$C$6:$BM$75,'Carga People'!AD$2,0)),0,VLOOKUP($C258,'LINHA 4'!$C$6:$BM$75,'Carga People'!AD$2,0))+IF(ISERROR(VLOOKUP($C258,'LINHA 5'!$C$6:$BM$145,'Carga People'!AD$2,0)),0,VLOOKUP($C258,'LINHA 5'!$C$6:$BM$145,'Carga People'!AD$2,0))</f>
        <v>0</v>
      </c>
      <c r="AE258" s="140">
        <f>IF(ISERROR(VLOOKUP($C258,'LINHA 4'!$C$6:$BM$75,'Carga People'!AE$2,0)),0,VLOOKUP($C258,'LINHA 4'!$C$6:$BM$75,'Carga People'!AE$2,0))+IF(ISERROR(VLOOKUP($C258,'LINHA 5'!$C$6:$BM$145,'Carga People'!AE$2,0)),0,VLOOKUP($C258,'LINHA 5'!$C$6:$BM$145,'Carga People'!AE$2,0))</f>
        <v>0</v>
      </c>
      <c r="AF258" s="140">
        <f>IF(ISERROR(VLOOKUP($C258,'LINHA 4'!$C$6:$BM$75,'Carga People'!AF$2,0)),0,VLOOKUP($C258,'LINHA 4'!$C$6:$BM$75,'Carga People'!AF$2,0))+IF(ISERROR(VLOOKUP($C258,'LINHA 5'!$C$6:$BM$145,'Carga People'!AF$2,0)),0,VLOOKUP($C258,'LINHA 5'!$C$6:$BM$145,'Carga People'!AF$2,0))</f>
        <v>0</v>
      </c>
      <c r="AG258" s="140">
        <f>IF(ISERROR(VLOOKUP($C258,'LINHA 4'!$C$6:$BM$75,'Carga People'!AG$2,0)),0,VLOOKUP($C258,'LINHA 4'!$C$6:$BM$75,'Carga People'!AG$2,0))+IF(ISERROR(VLOOKUP($C258,'LINHA 5'!$C$6:$BM$145,'Carga People'!AG$2,0)),0,VLOOKUP($C258,'LINHA 5'!$C$6:$BM$145,'Carga People'!AG$2,0))</f>
        <v>0</v>
      </c>
      <c r="AH258" s="140">
        <f>IF(ISERROR(VLOOKUP($C258,'LINHA 4'!$C$6:$BM$75,'Carga People'!AH$2,0)),0,VLOOKUP($C258,'LINHA 4'!$C$6:$BM$75,'Carga People'!AH$2,0))+IF(ISERROR(VLOOKUP($C258,'LINHA 5'!$C$6:$BM$145,'Carga People'!AH$2,0)),0,VLOOKUP($C258,'LINHA 5'!$C$6:$BM$145,'Carga People'!AH$2,0))</f>
        <v>0</v>
      </c>
      <c r="AI258" s="140">
        <f>IF(ISERROR(VLOOKUP($C258,'LINHA 4'!$C$6:$BM$75,'Carga People'!AI$2,0)),0,VLOOKUP($C258,'LINHA 4'!$C$6:$BM$75,'Carga People'!AI$2,0))+IF(ISERROR(VLOOKUP($C258,'LINHA 5'!$C$6:$BM$145,'Carga People'!AI$2,0)),0,VLOOKUP($C258,'LINHA 5'!$C$6:$BM$145,'Carga People'!AI$2,0))</f>
        <v>0</v>
      </c>
      <c r="AJ258" s="140">
        <f>IF(ISERROR(VLOOKUP($C258,'LINHA 4'!$C$6:$BM$75,'Carga People'!AJ$2,0)),0,VLOOKUP($C258,'LINHA 4'!$C$6:$BM$75,'Carga People'!AJ$2,0))+IF(ISERROR(VLOOKUP($C258,'LINHA 5'!$C$6:$BM$145,'Carga People'!AJ$2,0)),0,VLOOKUP($C258,'LINHA 5'!$C$6:$BM$145,'Carga People'!AJ$2,0))</f>
        <v>0</v>
      </c>
      <c r="AK258" s="140">
        <f>IF(ISERROR(VLOOKUP($C258,'LINHA 4'!$C$6:$BM$75,'Carga People'!AK$2,0)),0,VLOOKUP($C258,'LINHA 4'!$C$6:$BM$75,'Carga People'!AK$2,0))+IF(ISERROR(VLOOKUP($C258,'LINHA 5'!$C$6:$BM$145,'Carga People'!AK$2,0)),0,VLOOKUP($C258,'LINHA 5'!$C$6:$BM$145,'Carga People'!AK$2,0))</f>
        <v>0</v>
      </c>
      <c r="AL258" s="140">
        <f>IF(ISERROR(VLOOKUP($C258,'LINHA 4'!$C$6:$BM$75,'Carga People'!AL$2,0)),0,VLOOKUP($C258,'LINHA 4'!$C$6:$BM$75,'Carga People'!AL$2,0))+IF(ISERROR(VLOOKUP($C258,'LINHA 5'!$C$6:$BM$145,'Carga People'!AL$2,0)),0,VLOOKUP($C258,'LINHA 5'!$C$6:$BM$145,'Carga People'!AL$2,0))</f>
        <v>0</v>
      </c>
      <c r="AM258" s="140">
        <f>IF(ISERROR(VLOOKUP($C258,'LINHA 4'!$C$6:$BM$75,'Carga People'!AM$2,0)),0,VLOOKUP($C258,'LINHA 4'!$C$6:$BM$75,'Carga People'!AM$2,0))+IF(ISERROR(VLOOKUP($C258,'LINHA 5'!$C$6:$BM$145,'Carga People'!AM$2,0)),0,VLOOKUP($C258,'LINHA 5'!$C$6:$BM$145,'Carga People'!AM$2,0))</f>
        <v>0</v>
      </c>
      <c r="AN258" s="140">
        <f>IF(ISERROR(VLOOKUP($C258,'LINHA 4'!$C$6:$BM$75,'Carga People'!AN$2,0)),0,VLOOKUP($C258,'LINHA 4'!$C$6:$BM$75,'Carga People'!AN$2,0))+IF(ISERROR(VLOOKUP($C258,'LINHA 5'!$C$6:$BM$145,'Carga People'!AN$2,0)),0,VLOOKUP($C258,'LINHA 5'!$C$6:$BM$145,'Carga People'!AN$2,0))</f>
        <v>0</v>
      </c>
      <c r="AO258" s="140">
        <f>IF(ISERROR(VLOOKUP($C258,'LINHA 4'!$C$6:$BM$75,'Carga People'!AO$2,0)),0,VLOOKUP($C258,'LINHA 4'!$C$6:$BM$75,'Carga People'!AO$2,0))+IF(ISERROR(VLOOKUP($C258,'LINHA 5'!$C$6:$BM$145,'Carga People'!AO$2,0)),0,VLOOKUP($C258,'LINHA 5'!$C$6:$BM$145,'Carga People'!AO$2,0))</f>
        <v>0</v>
      </c>
      <c r="AP258" s="140">
        <f>IF(ISERROR(VLOOKUP($C258,'LINHA 4'!$C$6:$BM$75,'Carga People'!AP$2,0)),0,VLOOKUP($C258,'LINHA 4'!$C$6:$BM$75,'Carga People'!AP$2,0))+IF(ISERROR(VLOOKUP($C258,'LINHA 5'!$C$6:$BM$145,'Carga People'!AP$2,0)),0,VLOOKUP($C258,'LINHA 5'!$C$6:$BM$145,'Carga People'!AP$2,0))</f>
        <v>0</v>
      </c>
      <c r="AQ258" s="140">
        <f>IF(ISERROR(VLOOKUP($C258,'LINHA 4'!$C$6:$BM$75,'Carga People'!AQ$2,0)),0,VLOOKUP($C258,'LINHA 4'!$C$6:$BM$75,'Carga People'!AQ$2,0))+IF(ISERROR(VLOOKUP($C258,'LINHA 5'!$C$6:$BM$145,'Carga People'!AQ$2,0)),0,VLOOKUP($C258,'LINHA 5'!$C$6:$BM$145,'Carga People'!AQ$2,0))</f>
        <v>0</v>
      </c>
      <c r="AR258" s="140">
        <f>IF(ISERROR(VLOOKUP($C258,'LINHA 4'!$C$6:$BM$75,'Carga People'!AR$2,0)),0,VLOOKUP($C258,'LINHA 4'!$C$6:$BM$75,'Carga People'!AR$2,0))+IF(ISERROR(VLOOKUP($C258,'LINHA 5'!$C$6:$BM$145,'Carga People'!AR$2,0)),0,VLOOKUP($C258,'LINHA 5'!$C$6:$BM$145,'Carga People'!AR$2,0))</f>
        <v>0</v>
      </c>
      <c r="AS258" s="140">
        <f>IF(ISERROR(VLOOKUP($C258,'LINHA 4'!$C$6:$BM$75,'Carga People'!AS$2,0)),0,VLOOKUP($C258,'LINHA 4'!$C$6:$BM$75,'Carga People'!AS$2,0))+IF(ISERROR(VLOOKUP($C258,'LINHA 5'!$C$6:$BM$145,'Carga People'!AS$2,0)),0,VLOOKUP($C258,'LINHA 5'!$C$6:$BM$145,'Carga People'!AS$2,0))</f>
        <v>0</v>
      </c>
      <c r="AT258" s="140">
        <f t="array" ref="AT258">IF(ISERROR(VLOOKUP($C258,'LINHA 4'!$C$6:$BM$52,'Carga People'!AT$2,0)),0,VLOOKUP($C258,'LINHA 4'!$C$6:$BM$52,'Carga People'!AT$2,0))</f>
        <v>0</v>
      </c>
      <c r="AU258" s="367">
        <f t="shared" si="30"/>
        <v>0</v>
      </c>
      <c r="AV258" s="780" t="str">
        <f t="shared" si="27"/>
        <v/>
      </c>
      <c r="AW258" s="90" t="e">
        <f>IF(D258="","",VLOOKUP(D258,MI_ME!$D$5:$AQ$336,39,0))</f>
        <v>#N/A</v>
      </c>
      <c r="AX258" s="660"/>
    </row>
    <row r="259" spans="1:50" ht="18" hidden="1" customHeight="1" x14ac:dyDescent="0.3">
      <c r="A259" s="1792"/>
      <c r="B259" s="153" t="s">
        <v>236</v>
      </c>
      <c r="C259" s="153" t="s">
        <v>1244</v>
      </c>
      <c r="D259" s="771" t="s">
        <v>496</v>
      </c>
      <c r="E259" s="1457"/>
      <c r="F259" s="30" t="s">
        <v>47</v>
      </c>
      <c r="G259" s="136"/>
      <c r="H259" s="145"/>
      <c r="I259" s="154"/>
      <c r="J259" s="140">
        <f>IF(ISERROR(VLOOKUP($C259,'LINHA 4'!$C$6:$BM$75,'Carga People'!J$2,0)),0,VLOOKUP($C259,'LINHA 4'!$C$6:$BM$75,'Carga People'!J$2,0))+IF(ISERROR(VLOOKUP($C259,'LINHA 5'!$C$6:$BM$145,'Carga People'!J$2,0)),0,VLOOKUP($C259,'LINHA 5'!$C$6:$BM$145,'Carga People'!J$2,0))</f>
        <v>0</v>
      </c>
      <c r="K259" s="140">
        <f>IF(ISERROR(VLOOKUP($C259,'LINHA 4'!$C$6:$BM$75,'Carga People'!K$2,0)),0,VLOOKUP($C259,'LINHA 4'!$C$6:$BM$75,'Carga People'!K$2,0))+IF(ISERROR(VLOOKUP($C259,'LINHA 5'!$C$6:$BM$145,'Carga People'!K$2,0)),0,VLOOKUP($C259,'LINHA 5'!$C$6:$BM$145,'Carga People'!K$2,0))</f>
        <v>0</v>
      </c>
      <c r="L259" s="140">
        <f>IF(ISERROR(VLOOKUP($C259,'LINHA 4'!$C$6:$BM$75,'Carga People'!L$2,0)),0,VLOOKUP($C259,'LINHA 4'!$C$6:$BM$75,'Carga People'!L$2,0))+IF(ISERROR(VLOOKUP($C259,'LINHA 5'!$C$6:$BM$145,'Carga People'!L$2,0)),0,VLOOKUP($C259,'LINHA 5'!$C$6:$BM$145,'Carga People'!L$2,0))</f>
        <v>0</v>
      </c>
      <c r="M259" s="140">
        <f>IF(ISERROR(VLOOKUP($C259,'LINHA 4'!$C$6:$BM$75,'Carga People'!M$2,0)),0,VLOOKUP($C259,'LINHA 4'!$C$6:$BM$75,'Carga People'!M$2,0))+IF(ISERROR(VLOOKUP($C259,'LINHA 5'!$C$6:$BM$145,'Carga People'!M$2,0)),0,VLOOKUP($C259,'LINHA 5'!$C$6:$BM$145,'Carga People'!M$2,0))</f>
        <v>0</v>
      </c>
      <c r="N259" s="140">
        <f>IF(ISERROR(VLOOKUP($C259,'LINHA 4'!$C$6:$BM$75,'Carga People'!N$2,0)),0,VLOOKUP($C259,'LINHA 4'!$C$6:$BM$75,'Carga People'!N$2,0))+IF(ISERROR(VLOOKUP($C259,'LINHA 5'!$C$6:$BM$145,'Carga People'!N$2,0)),0,VLOOKUP($C259,'LINHA 5'!$C$6:$BM$145,'Carga People'!N$2,0))</f>
        <v>0</v>
      </c>
      <c r="O259" s="140">
        <f>IF(ISERROR(VLOOKUP($C259,'LINHA 4'!$C$6:$BM$75,'Carga People'!O$2,0)),0,VLOOKUP($C259,'LINHA 4'!$C$6:$BM$75,'Carga People'!O$2,0))+IF(ISERROR(VLOOKUP($C259,'LINHA 5'!$C$6:$BM$145,'Carga People'!O$2,0)),0,VLOOKUP($C259,'LINHA 5'!$C$6:$BM$145,'Carga People'!O$2,0))</f>
        <v>0</v>
      </c>
      <c r="P259" s="140">
        <f>IF(ISERROR(VLOOKUP($C259,'LINHA 4'!$C$6:$BM$75,'Carga People'!P$2,0)),0,VLOOKUP($C259,'LINHA 4'!$C$6:$BM$75,'Carga People'!P$2,0))+IF(ISERROR(VLOOKUP($C259,'LINHA 5'!$C$6:$BM$145,'Carga People'!P$2,0)),0,VLOOKUP($C259,'LINHA 5'!$C$6:$BM$145,'Carga People'!P$2,0))</f>
        <v>0</v>
      </c>
      <c r="Q259" s="140">
        <f>IF(ISERROR(VLOOKUP($C259,'LINHA 4'!$C$6:$BM$75,'Carga People'!Q$2,0)),0,VLOOKUP($C259,'LINHA 4'!$C$6:$BM$75,'Carga People'!Q$2,0))+IF(ISERROR(VLOOKUP($C259,'LINHA 5'!$C$6:$BM$145,'Carga People'!Q$2,0)),0,VLOOKUP($C259,'LINHA 5'!$C$6:$BM$145,'Carga People'!Q$2,0))</f>
        <v>0</v>
      </c>
      <c r="R259" s="140">
        <f>IF(ISERROR(VLOOKUP($C259,'LINHA 4'!$C$6:$BM$75,'Carga People'!R$2,0)),0,VLOOKUP($C259,'LINHA 4'!$C$6:$BM$75,'Carga People'!R$2,0))+IF(ISERROR(VLOOKUP($C259,'LINHA 5'!$C$6:$BM$145,'Carga People'!R$2,0)),0,VLOOKUP($C259,'LINHA 5'!$C$6:$BM$145,'Carga People'!R$2,0))</f>
        <v>0</v>
      </c>
      <c r="S259" s="140">
        <f>IF(ISERROR(VLOOKUP($C259,'LINHA 4'!$C$6:$BM$75,'Carga People'!S$2,0)),0,VLOOKUP($C259,'LINHA 4'!$C$6:$BM$75,'Carga People'!S$2,0))+IF(ISERROR(VLOOKUP($C259,'LINHA 5'!$C$6:$BM$145,'Carga People'!S$2,0)),0,VLOOKUP($C259,'LINHA 5'!$C$6:$BM$145,'Carga People'!S$2,0))</f>
        <v>0</v>
      </c>
      <c r="T259" s="140">
        <f>IF(ISERROR(VLOOKUP($C259,'LINHA 4'!$C$6:$BM$75,'Carga People'!T$2,0)),0,VLOOKUP($C259,'LINHA 4'!$C$6:$BM$75,'Carga People'!T$2,0))+IF(ISERROR(VLOOKUP($C259,'LINHA 5'!$C$6:$BM$145,'Carga People'!T$2,0)),0,VLOOKUP($C259,'LINHA 5'!$C$6:$BM$145,'Carga People'!T$2,0))</f>
        <v>0</v>
      </c>
      <c r="U259" s="140">
        <f>IF(ISERROR(VLOOKUP($C259,'LINHA 4'!$C$6:$BM$75,'Carga People'!U$2,0)),0,VLOOKUP($C259,'LINHA 4'!$C$6:$BM$75,'Carga People'!U$2,0))+IF(ISERROR(VLOOKUP($C259,'LINHA 5'!$C$6:$BM$145,'Carga People'!U$2,0)),0,VLOOKUP($C259,'LINHA 5'!$C$6:$BM$145,'Carga People'!U$2,0))</f>
        <v>0</v>
      </c>
      <c r="V259" s="140">
        <f>IF(ISERROR(VLOOKUP($C259,'LINHA 4'!$C$6:$BM$75,'Carga People'!V$2,0)),0,VLOOKUP($C259,'LINHA 4'!$C$6:$BM$75,'Carga People'!V$2,0))+IF(ISERROR(VLOOKUP($C259,'LINHA 5'!$C$6:$BM$145,'Carga People'!V$2,0)),0,VLOOKUP($C259,'LINHA 5'!$C$6:$BM$145,'Carga People'!V$2,0))</f>
        <v>0</v>
      </c>
      <c r="W259" s="140">
        <f>IF(ISERROR(VLOOKUP($C259,'LINHA 4'!$C$6:$BM$75,'Carga People'!W$2,0)),0,VLOOKUP($C259,'LINHA 4'!$C$6:$BM$75,'Carga People'!W$2,0))+IF(ISERROR(VLOOKUP($C259,'LINHA 5'!$C$6:$BM$145,'Carga People'!W$2,0)),0,VLOOKUP($C259,'LINHA 5'!$C$6:$BM$145,'Carga People'!W$2,0))</f>
        <v>0</v>
      </c>
      <c r="X259" s="140">
        <f>IF(ISERROR(VLOOKUP($C259,'LINHA 4'!$C$6:$BM$75,'Carga People'!X$2,0)),0,VLOOKUP($C259,'LINHA 4'!$C$6:$BM$75,'Carga People'!X$2,0))+IF(ISERROR(VLOOKUP($C259,'LINHA 5'!$C$6:$BM$145,'Carga People'!X$2,0)),0,VLOOKUP($C259,'LINHA 5'!$C$6:$BM$145,'Carga People'!X$2,0))</f>
        <v>0</v>
      </c>
      <c r="Y259" s="140">
        <f>IF(ISERROR(VLOOKUP($C259,'LINHA 4'!$C$6:$BM$75,'Carga People'!Y$2,0)),0,VLOOKUP($C259,'LINHA 4'!$C$6:$BM$75,'Carga People'!Y$2,0))+IF(ISERROR(VLOOKUP($C259,'LINHA 5'!$C$6:$BM$145,'Carga People'!Y$2,0)),0,VLOOKUP($C259,'LINHA 5'!$C$6:$BM$145,'Carga People'!Y$2,0))</f>
        <v>0</v>
      </c>
      <c r="Z259" s="140">
        <f>IF(ISERROR(VLOOKUP($C259,'LINHA 4'!$C$6:$BM$75,'Carga People'!Z$2,0)),0,VLOOKUP($C259,'LINHA 4'!$C$6:$BM$75,'Carga People'!Z$2,0))+IF(ISERROR(VLOOKUP($C259,'LINHA 5'!$C$6:$BM$145,'Carga People'!Z$2,0)),0,VLOOKUP($C259,'LINHA 5'!$C$6:$BM$145,'Carga People'!Z$2,0))</f>
        <v>0</v>
      </c>
      <c r="AA259" s="140">
        <f>IF(ISERROR(VLOOKUP($C259,'LINHA 4'!$C$6:$BM$75,'Carga People'!AA$2,0)),0,VLOOKUP($C259,'LINHA 4'!$C$6:$BM$75,'Carga People'!AA$2,0))+IF(ISERROR(VLOOKUP($C259,'LINHA 5'!$C$6:$BM$145,'Carga People'!AA$2,0)),0,VLOOKUP($C259,'LINHA 5'!$C$6:$BM$145,'Carga People'!AA$2,0))</f>
        <v>0</v>
      </c>
      <c r="AB259" s="140">
        <f>IF(ISERROR(VLOOKUP($C259,'LINHA 4'!$C$6:$BM$75,'Carga People'!AB$2,0)),0,VLOOKUP($C259,'LINHA 4'!$C$6:$BM$75,'Carga People'!AB$2,0))+IF(ISERROR(VLOOKUP($C259,'LINHA 5'!$C$6:$BM$145,'Carga People'!AB$2,0)),0,VLOOKUP($C259,'LINHA 5'!$C$6:$BM$145,'Carga People'!AB$2,0))</f>
        <v>0</v>
      </c>
      <c r="AC259" s="140">
        <f>IF(ISERROR(VLOOKUP($C259,'LINHA 4'!$C$6:$BM$75,'Carga People'!AC$2,0)),0,VLOOKUP($C259,'LINHA 4'!$C$6:$BM$75,'Carga People'!AC$2,0))+IF(ISERROR(VLOOKUP($C259,'LINHA 5'!$C$6:$BM$145,'Carga People'!AC$2,0)),0,VLOOKUP($C259,'LINHA 5'!$C$6:$BM$145,'Carga People'!AC$2,0))</f>
        <v>0</v>
      </c>
      <c r="AD259" s="140">
        <f>IF(ISERROR(VLOOKUP($C259,'LINHA 4'!$C$6:$BM$75,'Carga People'!AD$2,0)),0,VLOOKUP($C259,'LINHA 4'!$C$6:$BM$75,'Carga People'!AD$2,0))+IF(ISERROR(VLOOKUP($C259,'LINHA 5'!$C$6:$BM$145,'Carga People'!AD$2,0)),0,VLOOKUP($C259,'LINHA 5'!$C$6:$BM$145,'Carga People'!AD$2,0))</f>
        <v>0</v>
      </c>
      <c r="AE259" s="140">
        <f>IF(ISERROR(VLOOKUP($C259,'LINHA 4'!$C$6:$BM$75,'Carga People'!AE$2,0)),0,VLOOKUP($C259,'LINHA 4'!$C$6:$BM$75,'Carga People'!AE$2,0))+IF(ISERROR(VLOOKUP($C259,'LINHA 5'!$C$6:$BM$145,'Carga People'!AE$2,0)),0,VLOOKUP($C259,'LINHA 5'!$C$6:$BM$145,'Carga People'!AE$2,0))</f>
        <v>0</v>
      </c>
      <c r="AF259" s="140">
        <f>IF(ISERROR(VLOOKUP($C259,'LINHA 4'!$C$6:$BM$75,'Carga People'!AF$2,0)),0,VLOOKUP($C259,'LINHA 4'!$C$6:$BM$75,'Carga People'!AF$2,0))+IF(ISERROR(VLOOKUP($C259,'LINHA 5'!$C$6:$BM$145,'Carga People'!AF$2,0)),0,VLOOKUP($C259,'LINHA 5'!$C$6:$BM$145,'Carga People'!AF$2,0))</f>
        <v>0</v>
      </c>
      <c r="AG259" s="140">
        <f>IF(ISERROR(VLOOKUP($C259,'LINHA 4'!$C$6:$BM$75,'Carga People'!AG$2,0)),0,VLOOKUP($C259,'LINHA 4'!$C$6:$BM$75,'Carga People'!AG$2,0))+IF(ISERROR(VLOOKUP($C259,'LINHA 5'!$C$6:$BM$145,'Carga People'!AG$2,0)),0,VLOOKUP($C259,'LINHA 5'!$C$6:$BM$145,'Carga People'!AG$2,0))</f>
        <v>0</v>
      </c>
      <c r="AH259" s="140">
        <f>IF(ISERROR(VLOOKUP($C259,'LINHA 4'!$C$6:$BM$75,'Carga People'!AH$2,0)),0,VLOOKUP($C259,'LINHA 4'!$C$6:$BM$75,'Carga People'!AH$2,0))+IF(ISERROR(VLOOKUP($C259,'LINHA 5'!$C$6:$BM$145,'Carga People'!AH$2,0)),0,VLOOKUP($C259,'LINHA 5'!$C$6:$BM$145,'Carga People'!AH$2,0))</f>
        <v>0</v>
      </c>
      <c r="AI259" s="140">
        <f>IF(ISERROR(VLOOKUP($C259,'LINHA 4'!$C$6:$BM$75,'Carga People'!AI$2,0)),0,VLOOKUP($C259,'LINHA 4'!$C$6:$BM$75,'Carga People'!AI$2,0))+IF(ISERROR(VLOOKUP($C259,'LINHA 5'!$C$6:$BM$145,'Carga People'!AI$2,0)),0,VLOOKUP($C259,'LINHA 5'!$C$6:$BM$145,'Carga People'!AI$2,0))</f>
        <v>0</v>
      </c>
      <c r="AJ259" s="140">
        <f>IF(ISERROR(VLOOKUP($C259,'LINHA 4'!$C$6:$BM$75,'Carga People'!AJ$2,0)),0,VLOOKUP($C259,'LINHA 4'!$C$6:$BM$75,'Carga People'!AJ$2,0))+IF(ISERROR(VLOOKUP($C259,'LINHA 5'!$C$6:$BM$145,'Carga People'!AJ$2,0)),0,VLOOKUP($C259,'LINHA 5'!$C$6:$BM$145,'Carga People'!AJ$2,0))</f>
        <v>0</v>
      </c>
      <c r="AK259" s="140">
        <f>IF(ISERROR(VLOOKUP($C259,'LINHA 4'!$C$6:$BM$75,'Carga People'!AK$2,0)),0,VLOOKUP($C259,'LINHA 4'!$C$6:$BM$75,'Carga People'!AK$2,0))+IF(ISERROR(VLOOKUP($C259,'LINHA 5'!$C$6:$BM$145,'Carga People'!AK$2,0)),0,VLOOKUP($C259,'LINHA 5'!$C$6:$BM$145,'Carga People'!AK$2,0))</f>
        <v>0</v>
      </c>
      <c r="AL259" s="140">
        <f>IF(ISERROR(VLOOKUP($C259,'LINHA 4'!$C$6:$BM$75,'Carga People'!AL$2,0)),0,VLOOKUP($C259,'LINHA 4'!$C$6:$BM$75,'Carga People'!AL$2,0))+IF(ISERROR(VLOOKUP($C259,'LINHA 5'!$C$6:$BM$145,'Carga People'!AL$2,0)),0,VLOOKUP($C259,'LINHA 5'!$C$6:$BM$145,'Carga People'!AL$2,0))</f>
        <v>0</v>
      </c>
      <c r="AM259" s="140">
        <f>IF(ISERROR(VLOOKUP($C259,'LINHA 4'!$C$6:$BM$75,'Carga People'!AM$2,0)),0,VLOOKUP($C259,'LINHA 4'!$C$6:$BM$75,'Carga People'!AM$2,0))+IF(ISERROR(VLOOKUP($C259,'LINHA 5'!$C$6:$BM$145,'Carga People'!AM$2,0)),0,VLOOKUP($C259,'LINHA 5'!$C$6:$BM$145,'Carga People'!AM$2,0))</f>
        <v>0</v>
      </c>
      <c r="AN259" s="140">
        <f>IF(ISERROR(VLOOKUP($C259,'LINHA 4'!$C$6:$BM$75,'Carga People'!AN$2,0)),0,VLOOKUP($C259,'LINHA 4'!$C$6:$BM$75,'Carga People'!AN$2,0))+IF(ISERROR(VLOOKUP($C259,'LINHA 5'!$C$6:$BM$145,'Carga People'!AN$2,0)),0,VLOOKUP($C259,'LINHA 5'!$C$6:$BM$145,'Carga People'!AN$2,0))</f>
        <v>0</v>
      </c>
      <c r="AO259" s="140">
        <f>IF(ISERROR(VLOOKUP($C259,'LINHA 4'!$C$6:$BM$75,'Carga People'!AO$2,0)),0,VLOOKUP($C259,'LINHA 4'!$C$6:$BM$75,'Carga People'!AO$2,0))+IF(ISERROR(VLOOKUP($C259,'LINHA 5'!$C$6:$BM$145,'Carga People'!AO$2,0)),0,VLOOKUP($C259,'LINHA 5'!$C$6:$BM$145,'Carga People'!AO$2,0))</f>
        <v>0</v>
      </c>
      <c r="AP259" s="140">
        <f>IF(ISERROR(VLOOKUP($C259,'LINHA 4'!$C$6:$BM$75,'Carga People'!AP$2,0)),0,VLOOKUP($C259,'LINHA 4'!$C$6:$BM$75,'Carga People'!AP$2,0))+IF(ISERROR(VLOOKUP($C259,'LINHA 5'!$C$6:$BM$145,'Carga People'!AP$2,0)),0,VLOOKUP($C259,'LINHA 5'!$C$6:$BM$145,'Carga People'!AP$2,0))</f>
        <v>0</v>
      </c>
      <c r="AQ259" s="140">
        <f>IF(ISERROR(VLOOKUP($C259,'LINHA 4'!$C$6:$BM$75,'Carga People'!AQ$2,0)),0,VLOOKUP($C259,'LINHA 4'!$C$6:$BM$75,'Carga People'!AQ$2,0))+IF(ISERROR(VLOOKUP($C259,'LINHA 5'!$C$6:$BM$145,'Carga People'!AQ$2,0)),0,VLOOKUP($C259,'LINHA 5'!$C$6:$BM$145,'Carga People'!AQ$2,0))</f>
        <v>0</v>
      </c>
      <c r="AR259" s="140">
        <f>IF(ISERROR(VLOOKUP($C259,'LINHA 4'!$C$6:$BM$75,'Carga People'!AR$2,0)),0,VLOOKUP($C259,'LINHA 4'!$C$6:$BM$75,'Carga People'!AR$2,0))+IF(ISERROR(VLOOKUP($C259,'LINHA 5'!$C$6:$BM$145,'Carga People'!AR$2,0)),0,VLOOKUP($C259,'LINHA 5'!$C$6:$BM$145,'Carga People'!AR$2,0))</f>
        <v>0</v>
      </c>
      <c r="AS259" s="140">
        <f>IF(ISERROR(VLOOKUP($C259,'LINHA 4'!$C$6:$BM$75,'Carga People'!AS$2,0)),0,VLOOKUP($C259,'LINHA 4'!$C$6:$BM$75,'Carga People'!AS$2,0))+IF(ISERROR(VLOOKUP($C259,'LINHA 5'!$C$6:$BM$145,'Carga People'!AS$2,0)),0,VLOOKUP($C259,'LINHA 5'!$C$6:$BM$145,'Carga People'!AS$2,0))</f>
        <v>0</v>
      </c>
      <c r="AT259" s="140">
        <f t="array" ref="AT259">IF(ISERROR(VLOOKUP($C259,'LINHA 4'!$C$6:$BM$52,'Carga People'!AT$2,0)),0,VLOOKUP($C259,'LINHA 4'!$C$6:$BM$52,'Carga People'!AT$2,0))</f>
        <v>0</v>
      </c>
      <c r="AU259" s="367">
        <f t="shared" ref="AU259" si="31">SUM(J259:AT259)</f>
        <v>0</v>
      </c>
      <c r="AV259" s="780" t="str">
        <f t="shared" si="27"/>
        <v/>
      </c>
      <c r="AW259" s="90">
        <f>IF(D259="","",VLOOKUP(D259,MI_ME!$D$5:$AQ$336,39,0))</f>
        <v>0</v>
      </c>
      <c r="AX259" s="660"/>
    </row>
    <row r="260" spans="1:50" ht="18" hidden="1" customHeight="1" x14ac:dyDescent="0.3">
      <c r="A260" s="1792"/>
      <c r="B260" s="771" t="s">
        <v>291</v>
      </c>
      <c r="C260" s="771" t="s">
        <v>1246</v>
      </c>
      <c r="D260" s="771" t="s">
        <v>1245</v>
      </c>
      <c r="E260" s="1457"/>
      <c r="F260" s="771" t="s">
        <v>47</v>
      </c>
      <c r="G260" s="136"/>
      <c r="H260" s="145"/>
      <c r="I260" s="154"/>
      <c r="J260" s="140">
        <f>IF(ISERROR(VLOOKUP($C260,'LINHA 4'!$C$6:$BM$75,'Carga People'!J$2,0)),0,VLOOKUP($C260,'LINHA 4'!$C$6:$BM$75,'Carga People'!J$2,0))+IF(ISERROR(VLOOKUP($C260,'LINHA 5'!$C$6:$BM$145,'Carga People'!J$2,0)),0,VLOOKUP($C260,'LINHA 5'!$C$6:$BM$145,'Carga People'!J$2,0))</f>
        <v>0</v>
      </c>
      <c r="K260" s="140">
        <f>IF(ISERROR(VLOOKUP($C260,'LINHA 4'!$C$6:$BM$75,'Carga People'!K$2,0)),0,VLOOKUP($C260,'LINHA 4'!$C$6:$BM$75,'Carga People'!K$2,0))+IF(ISERROR(VLOOKUP($C260,'LINHA 5'!$C$6:$BM$145,'Carga People'!K$2,0)),0,VLOOKUP($C260,'LINHA 5'!$C$6:$BM$145,'Carga People'!K$2,0))</f>
        <v>0</v>
      </c>
      <c r="L260" s="140">
        <f>IF(ISERROR(VLOOKUP($C260,'LINHA 4'!$C$6:$BM$75,'Carga People'!L$2,0)),0,VLOOKUP($C260,'LINHA 4'!$C$6:$BM$75,'Carga People'!L$2,0))+IF(ISERROR(VLOOKUP($C260,'LINHA 5'!$C$6:$BM$145,'Carga People'!L$2,0)),0,VLOOKUP($C260,'LINHA 5'!$C$6:$BM$145,'Carga People'!L$2,0))</f>
        <v>0</v>
      </c>
      <c r="M260" s="140">
        <f>IF(ISERROR(VLOOKUP($C260,'LINHA 4'!$C$6:$BM$75,'Carga People'!M$2,0)),0,VLOOKUP($C260,'LINHA 4'!$C$6:$BM$75,'Carga People'!M$2,0))+IF(ISERROR(VLOOKUP($C260,'LINHA 5'!$C$6:$BM$145,'Carga People'!M$2,0)),0,VLOOKUP($C260,'LINHA 5'!$C$6:$BM$145,'Carga People'!M$2,0))</f>
        <v>0</v>
      </c>
      <c r="N260" s="140">
        <f>IF(ISERROR(VLOOKUP($C260,'LINHA 4'!$C$6:$BM$75,'Carga People'!N$2,0)),0,VLOOKUP($C260,'LINHA 4'!$C$6:$BM$75,'Carga People'!N$2,0))+IF(ISERROR(VLOOKUP($C260,'LINHA 5'!$C$6:$BM$145,'Carga People'!N$2,0)),0,VLOOKUP($C260,'LINHA 5'!$C$6:$BM$145,'Carga People'!N$2,0))</f>
        <v>0</v>
      </c>
      <c r="O260" s="140">
        <f>IF(ISERROR(VLOOKUP($C260,'LINHA 4'!$C$6:$BM$75,'Carga People'!O$2,0)),0,VLOOKUP($C260,'LINHA 4'!$C$6:$BM$75,'Carga People'!O$2,0))+IF(ISERROR(VLOOKUP($C260,'LINHA 5'!$C$6:$BM$145,'Carga People'!O$2,0)),0,VLOOKUP($C260,'LINHA 5'!$C$6:$BM$145,'Carga People'!O$2,0))</f>
        <v>0</v>
      </c>
      <c r="P260" s="140">
        <f>IF(ISERROR(VLOOKUP($C260,'LINHA 4'!$C$6:$BM$75,'Carga People'!P$2,0)),0,VLOOKUP($C260,'LINHA 4'!$C$6:$BM$75,'Carga People'!P$2,0))+IF(ISERROR(VLOOKUP($C260,'LINHA 5'!$C$6:$BM$145,'Carga People'!P$2,0)),0,VLOOKUP($C260,'LINHA 5'!$C$6:$BM$145,'Carga People'!P$2,0))</f>
        <v>0</v>
      </c>
      <c r="Q260" s="140">
        <f>IF(ISERROR(VLOOKUP($C260,'LINHA 4'!$C$6:$BM$75,'Carga People'!Q$2,0)),0,VLOOKUP($C260,'LINHA 4'!$C$6:$BM$75,'Carga People'!Q$2,0))+IF(ISERROR(VLOOKUP($C260,'LINHA 5'!$C$6:$BM$145,'Carga People'!Q$2,0)),0,VLOOKUP($C260,'LINHA 5'!$C$6:$BM$145,'Carga People'!Q$2,0))</f>
        <v>0</v>
      </c>
      <c r="R260" s="140">
        <f>IF(ISERROR(VLOOKUP($C260,'LINHA 4'!$C$6:$BM$75,'Carga People'!R$2,0)),0,VLOOKUP($C260,'LINHA 4'!$C$6:$BM$75,'Carga People'!R$2,0))+IF(ISERROR(VLOOKUP($C260,'LINHA 5'!$C$6:$BM$145,'Carga People'!R$2,0)),0,VLOOKUP($C260,'LINHA 5'!$C$6:$BM$145,'Carga People'!R$2,0))</f>
        <v>0</v>
      </c>
      <c r="S260" s="140">
        <f>IF(ISERROR(VLOOKUP($C260,'LINHA 4'!$C$6:$BM$75,'Carga People'!S$2,0)),0,VLOOKUP($C260,'LINHA 4'!$C$6:$BM$75,'Carga People'!S$2,0))+IF(ISERROR(VLOOKUP($C260,'LINHA 5'!$C$6:$BM$145,'Carga People'!S$2,0)),0,VLOOKUP($C260,'LINHA 5'!$C$6:$BM$145,'Carga People'!S$2,0))</f>
        <v>0</v>
      </c>
      <c r="T260" s="140">
        <f>IF(ISERROR(VLOOKUP($C260,'LINHA 4'!$C$6:$BM$75,'Carga People'!T$2,0)),0,VLOOKUP($C260,'LINHA 4'!$C$6:$BM$75,'Carga People'!T$2,0))+IF(ISERROR(VLOOKUP($C260,'LINHA 5'!$C$6:$BM$145,'Carga People'!T$2,0)),0,VLOOKUP($C260,'LINHA 5'!$C$6:$BM$145,'Carga People'!T$2,0))</f>
        <v>0</v>
      </c>
      <c r="U260" s="140">
        <f>IF(ISERROR(VLOOKUP($C260,'LINHA 4'!$C$6:$BM$75,'Carga People'!U$2,0)),0,VLOOKUP($C260,'LINHA 4'!$C$6:$BM$75,'Carga People'!U$2,0))+IF(ISERROR(VLOOKUP($C260,'LINHA 5'!$C$6:$BM$145,'Carga People'!U$2,0)),0,VLOOKUP($C260,'LINHA 5'!$C$6:$BM$145,'Carga People'!U$2,0))</f>
        <v>0</v>
      </c>
      <c r="V260" s="140">
        <f>IF(ISERROR(VLOOKUP($C260,'LINHA 4'!$C$6:$BM$75,'Carga People'!V$2,0)),0,VLOOKUP($C260,'LINHA 4'!$C$6:$BM$75,'Carga People'!V$2,0))+IF(ISERROR(VLOOKUP($C260,'LINHA 5'!$C$6:$BM$145,'Carga People'!V$2,0)),0,VLOOKUP($C260,'LINHA 5'!$C$6:$BM$145,'Carga People'!V$2,0))</f>
        <v>0</v>
      </c>
      <c r="W260" s="140">
        <f>IF(ISERROR(VLOOKUP($C260,'LINHA 4'!$C$6:$BM$75,'Carga People'!W$2,0)),0,VLOOKUP($C260,'LINHA 4'!$C$6:$BM$75,'Carga People'!W$2,0))+IF(ISERROR(VLOOKUP($C260,'LINHA 5'!$C$6:$BM$145,'Carga People'!W$2,0)),0,VLOOKUP($C260,'LINHA 5'!$C$6:$BM$145,'Carga People'!W$2,0))</f>
        <v>0</v>
      </c>
      <c r="X260" s="140">
        <f>IF(ISERROR(VLOOKUP($C260,'LINHA 4'!$C$6:$BM$75,'Carga People'!X$2,0)),0,VLOOKUP($C260,'LINHA 4'!$C$6:$BM$75,'Carga People'!X$2,0))+IF(ISERROR(VLOOKUP($C260,'LINHA 5'!$C$6:$BM$145,'Carga People'!X$2,0)),0,VLOOKUP($C260,'LINHA 5'!$C$6:$BM$145,'Carga People'!X$2,0))</f>
        <v>0</v>
      </c>
      <c r="Y260" s="140">
        <f>IF(ISERROR(VLOOKUP($C260,'LINHA 4'!$C$6:$BM$75,'Carga People'!Y$2,0)),0,VLOOKUP($C260,'LINHA 4'!$C$6:$BM$75,'Carga People'!Y$2,0))+IF(ISERROR(VLOOKUP($C260,'LINHA 5'!$C$6:$BM$145,'Carga People'!Y$2,0)),0,VLOOKUP($C260,'LINHA 5'!$C$6:$BM$145,'Carga People'!Y$2,0))</f>
        <v>0</v>
      </c>
      <c r="Z260" s="140">
        <f>IF(ISERROR(VLOOKUP($C260,'LINHA 4'!$C$6:$BM$75,'Carga People'!Z$2,0)),0,VLOOKUP($C260,'LINHA 4'!$C$6:$BM$75,'Carga People'!Z$2,0))+IF(ISERROR(VLOOKUP($C260,'LINHA 5'!$C$6:$BM$145,'Carga People'!Z$2,0)),0,VLOOKUP($C260,'LINHA 5'!$C$6:$BM$145,'Carga People'!Z$2,0))</f>
        <v>0</v>
      </c>
      <c r="AA260" s="140">
        <f>IF(ISERROR(VLOOKUP($C260,'LINHA 4'!$C$6:$BM$75,'Carga People'!AA$2,0)),0,VLOOKUP($C260,'LINHA 4'!$C$6:$BM$75,'Carga People'!AA$2,0))+IF(ISERROR(VLOOKUP($C260,'LINHA 5'!$C$6:$BM$145,'Carga People'!AA$2,0)),0,VLOOKUP($C260,'LINHA 5'!$C$6:$BM$145,'Carga People'!AA$2,0))</f>
        <v>0</v>
      </c>
      <c r="AB260" s="140">
        <f>IF(ISERROR(VLOOKUP($C260,'LINHA 4'!$C$6:$BM$75,'Carga People'!AB$2,0)),0,VLOOKUP($C260,'LINHA 4'!$C$6:$BM$75,'Carga People'!AB$2,0))+IF(ISERROR(VLOOKUP($C260,'LINHA 5'!$C$6:$BM$145,'Carga People'!AB$2,0)),0,VLOOKUP($C260,'LINHA 5'!$C$6:$BM$145,'Carga People'!AB$2,0))</f>
        <v>0</v>
      </c>
      <c r="AC260" s="140">
        <f>IF(ISERROR(VLOOKUP($C260,'LINHA 4'!$C$6:$BM$75,'Carga People'!AC$2,0)),0,VLOOKUP($C260,'LINHA 4'!$C$6:$BM$75,'Carga People'!AC$2,0))+IF(ISERROR(VLOOKUP($C260,'LINHA 5'!$C$6:$BM$145,'Carga People'!AC$2,0)),0,VLOOKUP($C260,'LINHA 5'!$C$6:$BM$145,'Carga People'!AC$2,0))</f>
        <v>0</v>
      </c>
      <c r="AD260" s="140">
        <f>IF(ISERROR(VLOOKUP($C260,'LINHA 4'!$C$6:$BM$75,'Carga People'!AD$2,0)),0,VLOOKUP($C260,'LINHA 4'!$C$6:$BM$75,'Carga People'!AD$2,0))+IF(ISERROR(VLOOKUP($C260,'LINHA 5'!$C$6:$BM$145,'Carga People'!AD$2,0)),0,VLOOKUP($C260,'LINHA 5'!$C$6:$BM$145,'Carga People'!AD$2,0))</f>
        <v>0</v>
      </c>
      <c r="AE260" s="140">
        <f>IF(ISERROR(VLOOKUP($C260,'LINHA 4'!$C$6:$BM$75,'Carga People'!AE$2,0)),0,VLOOKUP($C260,'LINHA 4'!$C$6:$BM$75,'Carga People'!AE$2,0))+IF(ISERROR(VLOOKUP($C260,'LINHA 5'!$C$6:$BM$145,'Carga People'!AE$2,0)),0,VLOOKUP($C260,'LINHA 5'!$C$6:$BM$145,'Carga People'!AE$2,0))</f>
        <v>0</v>
      </c>
      <c r="AF260" s="140">
        <f>IF(ISERROR(VLOOKUP($C260,'LINHA 4'!$C$6:$BM$75,'Carga People'!AF$2,0)),0,VLOOKUP($C260,'LINHA 4'!$C$6:$BM$75,'Carga People'!AF$2,0))+IF(ISERROR(VLOOKUP($C260,'LINHA 5'!$C$6:$BM$145,'Carga People'!AF$2,0)),0,VLOOKUP($C260,'LINHA 5'!$C$6:$BM$145,'Carga People'!AF$2,0))</f>
        <v>0</v>
      </c>
      <c r="AG260" s="140">
        <f>IF(ISERROR(VLOOKUP($C260,'LINHA 4'!$C$6:$BM$75,'Carga People'!AG$2,0)),0,VLOOKUP($C260,'LINHA 4'!$C$6:$BM$75,'Carga People'!AG$2,0))+IF(ISERROR(VLOOKUP($C260,'LINHA 5'!$C$6:$BM$145,'Carga People'!AG$2,0)),0,VLOOKUP($C260,'LINHA 5'!$C$6:$BM$145,'Carga People'!AG$2,0))</f>
        <v>0</v>
      </c>
      <c r="AH260" s="140">
        <f>IF(ISERROR(VLOOKUP($C260,'LINHA 4'!$C$6:$BM$75,'Carga People'!AH$2,0)),0,VLOOKUP($C260,'LINHA 4'!$C$6:$BM$75,'Carga People'!AH$2,0))+IF(ISERROR(VLOOKUP($C260,'LINHA 5'!$C$6:$BM$145,'Carga People'!AH$2,0)),0,VLOOKUP($C260,'LINHA 5'!$C$6:$BM$145,'Carga People'!AH$2,0))</f>
        <v>0</v>
      </c>
      <c r="AI260" s="140">
        <f>IF(ISERROR(VLOOKUP($C260,'LINHA 4'!$C$6:$BM$75,'Carga People'!AI$2,0)),0,VLOOKUP($C260,'LINHA 4'!$C$6:$BM$75,'Carga People'!AI$2,0))+IF(ISERROR(VLOOKUP($C260,'LINHA 5'!$C$6:$BM$145,'Carga People'!AI$2,0)),0,VLOOKUP($C260,'LINHA 5'!$C$6:$BM$145,'Carga People'!AI$2,0))</f>
        <v>0</v>
      </c>
      <c r="AJ260" s="140">
        <f>IF(ISERROR(VLOOKUP($C260,'LINHA 4'!$C$6:$BM$75,'Carga People'!AJ$2,0)),0,VLOOKUP($C260,'LINHA 4'!$C$6:$BM$75,'Carga People'!AJ$2,0))+IF(ISERROR(VLOOKUP($C260,'LINHA 5'!$C$6:$BM$145,'Carga People'!AJ$2,0)),0,VLOOKUP($C260,'LINHA 5'!$C$6:$BM$145,'Carga People'!AJ$2,0))</f>
        <v>0</v>
      </c>
      <c r="AK260" s="140">
        <f>IF(ISERROR(VLOOKUP($C260,'LINHA 4'!$C$6:$BM$75,'Carga People'!AK$2,0)),0,VLOOKUP($C260,'LINHA 4'!$C$6:$BM$75,'Carga People'!AK$2,0))+IF(ISERROR(VLOOKUP($C260,'LINHA 5'!$C$6:$BM$145,'Carga People'!AK$2,0)),0,VLOOKUP($C260,'LINHA 5'!$C$6:$BM$145,'Carga People'!AK$2,0))</f>
        <v>0</v>
      </c>
      <c r="AL260" s="140">
        <f>IF(ISERROR(VLOOKUP($C260,'LINHA 4'!$C$6:$BM$75,'Carga People'!AL$2,0)),0,VLOOKUP($C260,'LINHA 4'!$C$6:$BM$75,'Carga People'!AL$2,0))+IF(ISERROR(VLOOKUP($C260,'LINHA 5'!$C$6:$BM$145,'Carga People'!AL$2,0)),0,VLOOKUP($C260,'LINHA 5'!$C$6:$BM$145,'Carga People'!AL$2,0))</f>
        <v>0</v>
      </c>
      <c r="AM260" s="140">
        <f>IF(ISERROR(VLOOKUP($C260,'LINHA 4'!$C$6:$BM$75,'Carga People'!AM$2,0)),0,VLOOKUP($C260,'LINHA 4'!$C$6:$BM$75,'Carga People'!AM$2,0))+IF(ISERROR(VLOOKUP($C260,'LINHA 5'!$C$6:$BM$145,'Carga People'!AM$2,0)),0,VLOOKUP($C260,'LINHA 5'!$C$6:$BM$145,'Carga People'!AM$2,0))</f>
        <v>0</v>
      </c>
      <c r="AN260" s="140">
        <f>IF(ISERROR(VLOOKUP($C260,'LINHA 4'!$C$6:$BM$75,'Carga People'!AN$2,0)),0,VLOOKUP($C260,'LINHA 4'!$C$6:$BM$75,'Carga People'!AN$2,0))+IF(ISERROR(VLOOKUP($C260,'LINHA 5'!$C$6:$BM$145,'Carga People'!AN$2,0)),0,VLOOKUP($C260,'LINHA 5'!$C$6:$BM$145,'Carga People'!AN$2,0))</f>
        <v>0</v>
      </c>
      <c r="AO260" s="140">
        <f>IF(ISERROR(VLOOKUP($C260,'LINHA 4'!$C$6:$BM$75,'Carga People'!AO$2,0)),0,VLOOKUP($C260,'LINHA 4'!$C$6:$BM$75,'Carga People'!AO$2,0))+IF(ISERROR(VLOOKUP($C260,'LINHA 5'!$C$6:$BM$145,'Carga People'!AO$2,0)),0,VLOOKUP($C260,'LINHA 5'!$C$6:$BM$145,'Carga People'!AO$2,0))</f>
        <v>0</v>
      </c>
      <c r="AP260" s="140">
        <f>IF(ISERROR(VLOOKUP($C260,'LINHA 4'!$C$6:$BM$75,'Carga People'!AP$2,0)),0,VLOOKUP($C260,'LINHA 4'!$C$6:$BM$75,'Carga People'!AP$2,0))+IF(ISERROR(VLOOKUP($C260,'LINHA 5'!$C$6:$BM$145,'Carga People'!AP$2,0)),0,VLOOKUP($C260,'LINHA 5'!$C$6:$BM$145,'Carga People'!AP$2,0))</f>
        <v>0</v>
      </c>
      <c r="AQ260" s="140">
        <f>IF(ISERROR(VLOOKUP($C260,'LINHA 4'!$C$6:$BM$75,'Carga People'!AQ$2,0)),0,VLOOKUP($C260,'LINHA 4'!$C$6:$BM$75,'Carga People'!AQ$2,0))+IF(ISERROR(VLOOKUP($C260,'LINHA 5'!$C$6:$BM$145,'Carga People'!AQ$2,0)),0,VLOOKUP($C260,'LINHA 5'!$C$6:$BM$145,'Carga People'!AQ$2,0))</f>
        <v>0</v>
      </c>
      <c r="AR260" s="140">
        <f>IF(ISERROR(VLOOKUP($C260,'LINHA 4'!$C$6:$BM$75,'Carga People'!AR$2,0)),0,VLOOKUP($C260,'LINHA 4'!$C$6:$BM$75,'Carga People'!AR$2,0))+IF(ISERROR(VLOOKUP($C260,'LINHA 5'!$C$6:$BM$145,'Carga People'!AR$2,0)),0,VLOOKUP($C260,'LINHA 5'!$C$6:$BM$145,'Carga People'!AR$2,0))</f>
        <v>0</v>
      </c>
      <c r="AS260" s="140">
        <f>IF(ISERROR(VLOOKUP($C260,'LINHA 4'!$C$6:$BM$75,'Carga People'!AS$2,0)),0,VLOOKUP($C260,'LINHA 4'!$C$6:$BM$75,'Carga People'!AS$2,0))+IF(ISERROR(VLOOKUP($C260,'LINHA 5'!$C$6:$BM$145,'Carga People'!AS$2,0)),0,VLOOKUP($C260,'LINHA 5'!$C$6:$BM$145,'Carga People'!AS$2,0))</f>
        <v>0</v>
      </c>
      <c r="AT260" s="140">
        <f t="array" ref="AT260">IF(ISERROR(VLOOKUP($C260,'LINHA 4'!$C$6:$BM$52,'Carga People'!AT$2,0)),0,VLOOKUP($C260,'LINHA 4'!$C$6:$BM$52,'Carga People'!AT$2,0))</f>
        <v>0</v>
      </c>
      <c r="AU260" s="367">
        <f t="shared" si="30"/>
        <v>0</v>
      </c>
      <c r="AV260" s="780" t="str">
        <f t="shared" si="27"/>
        <v/>
      </c>
      <c r="AW260" s="90" t="e">
        <f>IF(D260="","",VLOOKUP(D260,MI_ME!$D$5:$AQ$336,39,0))</f>
        <v>#N/A</v>
      </c>
      <c r="AX260" s="660"/>
    </row>
    <row r="261" spans="1:50" ht="18" hidden="1" customHeight="1" x14ac:dyDescent="0.3">
      <c r="A261" s="1792"/>
      <c r="B261" s="771" t="s">
        <v>647</v>
      </c>
      <c r="C261" s="771" t="s">
        <v>680</v>
      </c>
      <c r="D261" s="771" t="s">
        <v>676</v>
      </c>
      <c r="E261" s="1457" t="s">
        <v>807</v>
      </c>
      <c r="F261" s="771" t="s">
        <v>47</v>
      </c>
      <c r="G261" s="136"/>
      <c r="H261" s="145"/>
      <c r="I261" s="154"/>
      <c r="J261" s="140">
        <f>IF(ISERROR(VLOOKUP($C261,'LINHA 4'!$C$6:$BM$75,'Carga People'!J$2,0)),0,VLOOKUP($C261,'LINHA 4'!$C$6:$BM$75,'Carga People'!J$2,0))+IF(ISERROR(VLOOKUP($C261,'LINHA 5'!$C$6:$BM$145,'Carga People'!J$2,0)),0,VLOOKUP($C261,'LINHA 5'!$C$6:$BM$145,'Carga People'!J$2,0))</f>
        <v>0</v>
      </c>
      <c r="K261" s="140">
        <f>IF(ISERROR(VLOOKUP($C261,'LINHA 4'!$C$6:$BM$75,'Carga People'!K$2,0)),0,VLOOKUP($C261,'LINHA 4'!$C$6:$BM$75,'Carga People'!K$2,0))+IF(ISERROR(VLOOKUP($C261,'LINHA 5'!$C$6:$BM$145,'Carga People'!K$2,0)),0,VLOOKUP($C261,'LINHA 5'!$C$6:$BM$145,'Carga People'!K$2,0))</f>
        <v>0</v>
      </c>
      <c r="L261" s="140">
        <f>IF(ISERROR(VLOOKUP($C261,'LINHA 4'!$C$6:$BM$75,'Carga People'!L$2,0)),0,VLOOKUP($C261,'LINHA 4'!$C$6:$BM$75,'Carga People'!L$2,0))+IF(ISERROR(VLOOKUP($C261,'LINHA 5'!$C$6:$BM$145,'Carga People'!L$2,0)),0,VLOOKUP($C261,'LINHA 5'!$C$6:$BM$145,'Carga People'!L$2,0))</f>
        <v>0</v>
      </c>
      <c r="M261" s="140">
        <f>IF(ISERROR(VLOOKUP($C261,'LINHA 4'!$C$6:$BM$75,'Carga People'!M$2,0)),0,VLOOKUP($C261,'LINHA 4'!$C$6:$BM$75,'Carga People'!M$2,0))+IF(ISERROR(VLOOKUP($C261,'LINHA 5'!$C$6:$BM$145,'Carga People'!M$2,0)),0,VLOOKUP($C261,'LINHA 5'!$C$6:$BM$145,'Carga People'!M$2,0))</f>
        <v>0</v>
      </c>
      <c r="N261" s="140">
        <f>IF(ISERROR(VLOOKUP($C261,'LINHA 4'!$C$6:$BM$75,'Carga People'!N$2,0)),0,VLOOKUP($C261,'LINHA 4'!$C$6:$BM$75,'Carga People'!N$2,0))+IF(ISERROR(VLOOKUP($C261,'LINHA 5'!$C$6:$BM$145,'Carga People'!N$2,0)),0,VLOOKUP($C261,'LINHA 5'!$C$6:$BM$145,'Carga People'!N$2,0))</f>
        <v>0</v>
      </c>
      <c r="O261" s="140">
        <f>IF(ISERROR(VLOOKUP($C261,'LINHA 4'!$C$6:$BM$75,'Carga People'!O$2,0)),0,VLOOKUP($C261,'LINHA 4'!$C$6:$BM$75,'Carga People'!O$2,0))+IF(ISERROR(VLOOKUP($C261,'LINHA 5'!$C$6:$BM$145,'Carga People'!O$2,0)),0,VLOOKUP($C261,'LINHA 5'!$C$6:$BM$145,'Carga People'!O$2,0))</f>
        <v>0</v>
      </c>
      <c r="P261" s="140">
        <f>IF(ISERROR(VLOOKUP($C261,'LINHA 4'!$C$6:$BM$75,'Carga People'!P$2,0)),0,VLOOKUP($C261,'LINHA 4'!$C$6:$BM$75,'Carga People'!P$2,0))+IF(ISERROR(VLOOKUP($C261,'LINHA 5'!$C$6:$BM$145,'Carga People'!P$2,0)),0,VLOOKUP($C261,'LINHA 5'!$C$6:$BM$145,'Carga People'!P$2,0))</f>
        <v>0</v>
      </c>
      <c r="Q261" s="140">
        <f>IF(ISERROR(VLOOKUP($C261,'LINHA 4'!$C$6:$BM$75,'Carga People'!Q$2,0)),0,VLOOKUP($C261,'LINHA 4'!$C$6:$BM$75,'Carga People'!Q$2,0))+IF(ISERROR(VLOOKUP($C261,'LINHA 5'!$C$6:$BM$145,'Carga People'!Q$2,0)),0,VLOOKUP($C261,'LINHA 5'!$C$6:$BM$145,'Carga People'!Q$2,0))</f>
        <v>0</v>
      </c>
      <c r="R261" s="140">
        <f>IF(ISERROR(VLOOKUP($C261,'LINHA 4'!$C$6:$BM$75,'Carga People'!R$2,0)),0,VLOOKUP($C261,'LINHA 4'!$C$6:$BM$75,'Carga People'!R$2,0))+IF(ISERROR(VLOOKUP($C261,'LINHA 5'!$C$6:$BM$145,'Carga People'!R$2,0)),0,VLOOKUP($C261,'LINHA 5'!$C$6:$BM$145,'Carga People'!R$2,0))</f>
        <v>0</v>
      </c>
      <c r="S261" s="140">
        <f>IF(ISERROR(VLOOKUP($C261,'LINHA 4'!$C$6:$BM$75,'Carga People'!S$2,0)),0,VLOOKUP($C261,'LINHA 4'!$C$6:$BM$75,'Carga People'!S$2,0))+IF(ISERROR(VLOOKUP($C261,'LINHA 5'!$C$6:$BM$145,'Carga People'!S$2,0)),0,VLOOKUP($C261,'LINHA 5'!$C$6:$BM$145,'Carga People'!S$2,0))</f>
        <v>0</v>
      </c>
      <c r="T261" s="140">
        <f>IF(ISERROR(VLOOKUP($C261,'LINHA 4'!$C$6:$BM$75,'Carga People'!T$2,0)),0,VLOOKUP($C261,'LINHA 4'!$C$6:$BM$75,'Carga People'!T$2,0))+IF(ISERROR(VLOOKUP($C261,'LINHA 5'!$C$6:$BM$145,'Carga People'!T$2,0)),0,VLOOKUP($C261,'LINHA 5'!$C$6:$BM$145,'Carga People'!T$2,0))</f>
        <v>0</v>
      </c>
      <c r="U261" s="140">
        <f>IF(ISERROR(VLOOKUP($C261,'LINHA 4'!$C$6:$BM$75,'Carga People'!U$2,0)),0,VLOOKUP($C261,'LINHA 4'!$C$6:$BM$75,'Carga People'!U$2,0))+IF(ISERROR(VLOOKUP($C261,'LINHA 5'!$C$6:$BM$145,'Carga People'!U$2,0)),0,VLOOKUP($C261,'LINHA 5'!$C$6:$BM$145,'Carga People'!U$2,0))</f>
        <v>0</v>
      </c>
      <c r="V261" s="140">
        <f>IF(ISERROR(VLOOKUP($C261,'LINHA 4'!$C$6:$BM$75,'Carga People'!V$2,0)),0,VLOOKUP($C261,'LINHA 4'!$C$6:$BM$75,'Carga People'!V$2,0))+IF(ISERROR(VLOOKUP($C261,'LINHA 5'!$C$6:$BM$145,'Carga People'!V$2,0)),0,VLOOKUP($C261,'LINHA 5'!$C$6:$BM$145,'Carga People'!V$2,0))</f>
        <v>0</v>
      </c>
      <c r="W261" s="140">
        <f>IF(ISERROR(VLOOKUP($C261,'LINHA 4'!$C$6:$BM$75,'Carga People'!W$2,0)),0,VLOOKUP($C261,'LINHA 4'!$C$6:$BM$75,'Carga People'!W$2,0))+IF(ISERROR(VLOOKUP($C261,'LINHA 5'!$C$6:$BM$145,'Carga People'!W$2,0)),0,VLOOKUP($C261,'LINHA 5'!$C$6:$BM$145,'Carga People'!W$2,0))</f>
        <v>0</v>
      </c>
      <c r="X261" s="140">
        <f>IF(ISERROR(VLOOKUP($C261,'LINHA 4'!$C$6:$BM$75,'Carga People'!X$2,0)),0,VLOOKUP($C261,'LINHA 4'!$C$6:$BM$75,'Carga People'!X$2,0))+IF(ISERROR(VLOOKUP($C261,'LINHA 5'!$C$6:$BM$145,'Carga People'!X$2,0)),0,VLOOKUP($C261,'LINHA 5'!$C$6:$BM$145,'Carga People'!X$2,0))</f>
        <v>0</v>
      </c>
      <c r="Y261" s="140">
        <f>IF(ISERROR(VLOOKUP($C261,'LINHA 4'!$C$6:$BM$75,'Carga People'!Y$2,0)),0,VLOOKUP($C261,'LINHA 4'!$C$6:$BM$75,'Carga People'!Y$2,0))+IF(ISERROR(VLOOKUP($C261,'LINHA 5'!$C$6:$BM$145,'Carga People'!Y$2,0)),0,VLOOKUP($C261,'LINHA 5'!$C$6:$BM$145,'Carga People'!Y$2,0))</f>
        <v>0</v>
      </c>
      <c r="Z261" s="140">
        <f>IF(ISERROR(VLOOKUP($C261,'LINHA 4'!$C$6:$BM$75,'Carga People'!Z$2,0)),0,VLOOKUP($C261,'LINHA 4'!$C$6:$BM$75,'Carga People'!Z$2,0))+IF(ISERROR(VLOOKUP($C261,'LINHA 5'!$C$6:$BM$145,'Carga People'!Z$2,0)),0,VLOOKUP($C261,'LINHA 5'!$C$6:$BM$145,'Carga People'!Z$2,0))</f>
        <v>0</v>
      </c>
      <c r="AA261" s="140">
        <f>IF(ISERROR(VLOOKUP($C261,'LINHA 4'!$C$6:$BM$75,'Carga People'!AA$2,0)),0,VLOOKUP($C261,'LINHA 4'!$C$6:$BM$75,'Carga People'!AA$2,0))+IF(ISERROR(VLOOKUP($C261,'LINHA 5'!$C$6:$BM$145,'Carga People'!AA$2,0)),0,VLOOKUP($C261,'LINHA 5'!$C$6:$BM$145,'Carga People'!AA$2,0))</f>
        <v>0</v>
      </c>
      <c r="AB261" s="140">
        <f>IF(ISERROR(VLOOKUP($C261,'LINHA 4'!$C$6:$BM$75,'Carga People'!AB$2,0)),0,VLOOKUP($C261,'LINHA 4'!$C$6:$BM$75,'Carga People'!AB$2,0))+IF(ISERROR(VLOOKUP($C261,'LINHA 5'!$C$6:$BM$145,'Carga People'!AB$2,0)),0,VLOOKUP($C261,'LINHA 5'!$C$6:$BM$145,'Carga People'!AB$2,0))</f>
        <v>0</v>
      </c>
      <c r="AC261" s="140">
        <f>IF(ISERROR(VLOOKUP($C261,'LINHA 4'!$C$6:$BM$75,'Carga People'!AC$2,0)),0,VLOOKUP($C261,'LINHA 4'!$C$6:$BM$75,'Carga People'!AC$2,0))+IF(ISERROR(VLOOKUP($C261,'LINHA 5'!$C$6:$BM$145,'Carga People'!AC$2,0)),0,VLOOKUP($C261,'LINHA 5'!$C$6:$BM$145,'Carga People'!AC$2,0))</f>
        <v>0</v>
      </c>
      <c r="AD261" s="140">
        <f>IF(ISERROR(VLOOKUP($C261,'LINHA 4'!$C$6:$BM$75,'Carga People'!AD$2,0)),0,VLOOKUP($C261,'LINHA 4'!$C$6:$BM$75,'Carga People'!AD$2,0))+IF(ISERROR(VLOOKUP($C261,'LINHA 5'!$C$6:$BM$145,'Carga People'!AD$2,0)),0,VLOOKUP($C261,'LINHA 5'!$C$6:$BM$145,'Carga People'!AD$2,0))</f>
        <v>0</v>
      </c>
      <c r="AE261" s="140">
        <f>IF(ISERROR(VLOOKUP($C261,'LINHA 4'!$C$6:$BM$75,'Carga People'!AE$2,0)),0,VLOOKUP($C261,'LINHA 4'!$C$6:$BM$75,'Carga People'!AE$2,0))+IF(ISERROR(VLOOKUP($C261,'LINHA 5'!$C$6:$BM$145,'Carga People'!AE$2,0)),0,VLOOKUP($C261,'LINHA 5'!$C$6:$BM$145,'Carga People'!AE$2,0))</f>
        <v>0</v>
      </c>
      <c r="AF261" s="140">
        <f>IF(ISERROR(VLOOKUP($C261,'LINHA 4'!$C$6:$BM$75,'Carga People'!AF$2,0)),0,VLOOKUP($C261,'LINHA 4'!$C$6:$BM$75,'Carga People'!AF$2,0))+IF(ISERROR(VLOOKUP($C261,'LINHA 5'!$C$6:$BM$145,'Carga People'!AF$2,0)),0,VLOOKUP($C261,'LINHA 5'!$C$6:$BM$145,'Carga People'!AF$2,0))</f>
        <v>0</v>
      </c>
      <c r="AG261" s="140">
        <f>IF(ISERROR(VLOOKUP($C261,'LINHA 4'!$C$6:$BM$75,'Carga People'!AG$2,0)),0,VLOOKUP($C261,'LINHA 4'!$C$6:$BM$75,'Carga People'!AG$2,0))+IF(ISERROR(VLOOKUP($C261,'LINHA 5'!$C$6:$BM$145,'Carga People'!AG$2,0)),0,VLOOKUP($C261,'LINHA 5'!$C$6:$BM$145,'Carga People'!AG$2,0))</f>
        <v>0</v>
      </c>
      <c r="AH261" s="140">
        <f>IF(ISERROR(VLOOKUP($C261,'LINHA 4'!$C$6:$BM$75,'Carga People'!AH$2,0)),0,VLOOKUP($C261,'LINHA 4'!$C$6:$BM$75,'Carga People'!AH$2,0))+IF(ISERROR(VLOOKUP($C261,'LINHA 5'!$C$6:$BM$145,'Carga People'!AH$2,0)),0,VLOOKUP($C261,'LINHA 5'!$C$6:$BM$145,'Carga People'!AH$2,0))</f>
        <v>0</v>
      </c>
      <c r="AI261" s="140">
        <f>IF(ISERROR(VLOOKUP($C261,'LINHA 4'!$C$6:$BM$75,'Carga People'!AI$2,0)),0,VLOOKUP($C261,'LINHA 4'!$C$6:$BM$75,'Carga People'!AI$2,0))+IF(ISERROR(VLOOKUP($C261,'LINHA 5'!$C$6:$BM$145,'Carga People'!AI$2,0)),0,VLOOKUP($C261,'LINHA 5'!$C$6:$BM$145,'Carga People'!AI$2,0))</f>
        <v>0</v>
      </c>
      <c r="AJ261" s="140">
        <f>IF(ISERROR(VLOOKUP($C261,'LINHA 4'!$C$6:$BM$75,'Carga People'!AJ$2,0)),0,VLOOKUP($C261,'LINHA 4'!$C$6:$BM$75,'Carga People'!AJ$2,0))+IF(ISERROR(VLOOKUP($C261,'LINHA 5'!$C$6:$BM$145,'Carga People'!AJ$2,0)),0,VLOOKUP($C261,'LINHA 5'!$C$6:$BM$145,'Carga People'!AJ$2,0))</f>
        <v>0</v>
      </c>
      <c r="AK261" s="140">
        <f>IF(ISERROR(VLOOKUP($C261,'LINHA 4'!$C$6:$BM$75,'Carga People'!AK$2,0)),0,VLOOKUP($C261,'LINHA 4'!$C$6:$BM$75,'Carga People'!AK$2,0))+IF(ISERROR(VLOOKUP($C261,'LINHA 5'!$C$6:$BM$145,'Carga People'!AK$2,0)),0,VLOOKUP($C261,'LINHA 5'!$C$6:$BM$145,'Carga People'!AK$2,0))</f>
        <v>0</v>
      </c>
      <c r="AL261" s="140">
        <f>IF(ISERROR(VLOOKUP($C261,'LINHA 4'!$C$6:$BM$75,'Carga People'!AL$2,0)),0,VLOOKUP($C261,'LINHA 4'!$C$6:$BM$75,'Carga People'!AL$2,0))+IF(ISERROR(VLOOKUP($C261,'LINHA 5'!$C$6:$BM$145,'Carga People'!AL$2,0)),0,VLOOKUP($C261,'LINHA 5'!$C$6:$BM$145,'Carga People'!AL$2,0))</f>
        <v>0</v>
      </c>
      <c r="AM261" s="140">
        <f>IF(ISERROR(VLOOKUP($C261,'LINHA 4'!$C$6:$BM$75,'Carga People'!AM$2,0)),0,VLOOKUP($C261,'LINHA 4'!$C$6:$BM$75,'Carga People'!AM$2,0))+IF(ISERROR(VLOOKUP($C261,'LINHA 5'!$C$6:$BM$145,'Carga People'!AM$2,0)),0,VLOOKUP($C261,'LINHA 5'!$C$6:$BM$145,'Carga People'!AM$2,0))</f>
        <v>0</v>
      </c>
      <c r="AN261" s="140">
        <f>IF(ISERROR(VLOOKUP($C261,'LINHA 4'!$C$6:$BM$75,'Carga People'!AN$2,0)),0,VLOOKUP($C261,'LINHA 4'!$C$6:$BM$75,'Carga People'!AN$2,0))+IF(ISERROR(VLOOKUP($C261,'LINHA 5'!$C$6:$BM$145,'Carga People'!AN$2,0)),0,VLOOKUP($C261,'LINHA 5'!$C$6:$BM$145,'Carga People'!AN$2,0))</f>
        <v>0</v>
      </c>
      <c r="AO261" s="140">
        <f>IF(ISERROR(VLOOKUP($C261,'LINHA 4'!$C$6:$BM$75,'Carga People'!AO$2,0)),0,VLOOKUP($C261,'LINHA 4'!$C$6:$BM$75,'Carga People'!AO$2,0))+IF(ISERROR(VLOOKUP($C261,'LINHA 5'!$C$6:$BM$145,'Carga People'!AO$2,0)),0,VLOOKUP($C261,'LINHA 5'!$C$6:$BM$145,'Carga People'!AO$2,0))</f>
        <v>0</v>
      </c>
      <c r="AP261" s="140">
        <f>IF(ISERROR(VLOOKUP($C261,'LINHA 4'!$C$6:$BM$75,'Carga People'!AP$2,0)),0,VLOOKUP($C261,'LINHA 4'!$C$6:$BM$75,'Carga People'!AP$2,0))+IF(ISERROR(VLOOKUP($C261,'LINHA 5'!$C$6:$BM$145,'Carga People'!AP$2,0)),0,VLOOKUP($C261,'LINHA 5'!$C$6:$BM$145,'Carga People'!AP$2,0))</f>
        <v>0</v>
      </c>
      <c r="AQ261" s="140">
        <f>IF(ISERROR(VLOOKUP($C261,'LINHA 4'!$C$6:$BM$75,'Carga People'!AQ$2,0)),0,VLOOKUP($C261,'LINHA 4'!$C$6:$BM$75,'Carga People'!AQ$2,0))+IF(ISERROR(VLOOKUP($C261,'LINHA 5'!$C$6:$BM$145,'Carga People'!AQ$2,0)),0,VLOOKUP($C261,'LINHA 5'!$C$6:$BM$145,'Carga People'!AQ$2,0))</f>
        <v>0</v>
      </c>
      <c r="AR261" s="140">
        <f>IF(ISERROR(VLOOKUP($C261,'LINHA 4'!$C$6:$BM$75,'Carga People'!AR$2,0)),0,VLOOKUP($C261,'LINHA 4'!$C$6:$BM$75,'Carga People'!AR$2,0))+IF(ISERROR(VLOOKUP($C261,'LINHA 5'!$C$6:$BM$145,'Carga People'!AR$2,0)),0,VLOOKUP($C261,'LINHA 5'!$C$6:$BM$145,'Carga People'!AR$2,0))</f>
        <v>0</v>
      </c>
      <c r="AS261" s="140">
        <f>IF(ISERROR(VLOOKUP($C261,'LINHA 4'!$C$6:$BM$75,'Carga People'!AS$2,0)),0,VLOOKUP($C261,'LINHA 4'!$C$6:$BM$75,'Carga People'!AS$2,0))+IF(ISERROR(VLOOKUP($C261,'LINHA 5'!$C$6:$BM$145,'Carga People'!AS$2,0)),0,VLOOKUP($C261,'LINHA 5'!$C$6:$BM$145,'Carga People'!AS$2,0))</f>
        <v>0</v>
      </c>
      <c r="AT261" s="140">
        <f t="array" ref="AT261">IF(ISERROR(VLOOKUP($C261,'LINHA 4'!$C$6:$BM$52,'Carga People'!AT$2,0)),0,VLOOKUP($C261,'LINHA 4'!$C$6:$BM$52,'Carga People'!AT$2,0))</f>
        <v>0</v>
      </c>
      <c r="AU261" s="367">
        <f t="shared" si="28"/>
        <v>0</v>
      </c>
      <c r="AV261" s="780" t="str">
        <f t="shared" si="27"/>
        <v/>
      </c>
      <c r="AW261" s="90">
        <f>IF(D261="","",VLOOKUP(D261,MI_ME!$D$5:$AQ$336,39,0))</f>
        <v>0</v>
      </c>
      <c r="AX261" s="660"/>
    </row>
    <row r="262" spans="1:50" ht="18" customHeight="1" x14ac:dyDescent="0.3">
      <c r="A262" s="1792"/>
      <c r="B262" s="30" t="s">
        <v>773</v>
      </c>
      <c r="C262" s="30" t="s">
        <v>774</v>
      </c>
      <c r="D262" s="771" t="s">
        <v>775</v>
      </c>
      <c r="E262" s="1457" t="s">
        <v>816</v>
      </c>
      <c r="F262" s="30" t="s">
        <v>15</v>
      </c>
      <c r="G262" s="136"/>
      <c r="H262" s="145"/>
      <c r="I262" s="154"/>
      <c r="J262" s="140">
        <f>IF(ISERROR(VLOOKUP($C262,'LINHA 4'!$C$6:$BM$75,'Carga People'!J$2,0)),0,VLOOKUP($C262,'LINHA 4'!$C$6:$BM$75,'Carga People'!J$2,0))+IF(ISERROR(VLOOKUP($C262,'LINHA 5'!$C$6:$BM$145,'Carga People'!J$2,0)),0,VLOOKUP($C262,'LINHA 5'!$C$6:$BM$145,'Carga People'!J$2,0))</f>
        <v>480</v>
      </c>
      <c r="K262" s="140">
        <f>IF(ISERROR(VLOOKUP($C262,'LINHA 4'!$C$6:$BM$75,'Carga People'!K$2,0)),0,VLOOKUP($C262,'LINHA 4'!$C$6:$BM$75,'Carga People'!K$2,0))+IF(ISERROR(VLOOKUP($C262,'LINHA 5'!$C$6:$BM$145,'Carga People'!K$2,0)),0,VLOOKUP($C262,'LINHA 5'!$C$6:$BM$145,'Carga People'!K$2,0))</f>
        <v>0</v>
      </c>
      <c r="L262" s="140">
        <f>IF(ISERROR(VLOOKUP($C262,'LINHA 4'!$C$6:$BM$75,'Carga People'!L$2,0)),0,VLOOKUP($C262,'LINHA 4'!$C$6:$BM$75,'Carga People'!L$2,0))+IF(ISERROR(VLOOKUP($C262,'LINHA 5'!$C$6:$BM$145,'Carga People'!L$2,0)),0,VLOOKUP($C262,'LINHA 5'!$C$6:$BM$145,'Carga People'!L$2,0))</f>
        <v>0</v>
      </c>
      <c r="M262" s="140">
        <f>IF(ISERROR(VLOOKUP($C262,'LINHA 4'!$C$6:$BM$75,'Carga People'!M$2,0)),0,VLOOKUP($C262,'LINHA 4'!$C$6:$BM$75,'Carga People'!M$2,0))+IF(ISERROR(VLOOKUP($C262,'LINHA 5'!$C$6:$BM$145,'Carga People'!M$2,0)),0,VLOOKUP($C262,'LINHA 5'!$C$6:$BM$145,'Carga People'!M$2,0))</f>
        <v>0</v>
      </c>
      <c r="N262" s="140">
        <f>IF(ISERROR(VLOOKUP($C262,'LINHA 4'!$C$6:$BM$75,'Carga People'!N$2,0)),0,VLOOKUP($C262,'LINHA 4'!$C$6:$BM$75,'Carga People'!N$2,0))+IF(ISERROR(VLOOKUP($C262,'LINHA 5'!$C$6:$BM$145,'Carga People'!N$2,0)),0,VLOOKUP($C262,'LINHA 5'!$C$6:$BM$145,'Carga People'!N$2,0))</f>
        <v>0</v>
      </c>
      <c r="O262" s="140">
        <f>IF(ISERROR(VLOOKUP($C262,'LINHA 4'!$C$6:$BM$75,'Carga People'!O$2,0)),0,VLOOKUP($C262,'LINHA 4'!$C$6:$BM$75,'Carga People'!O$2,0))+IF(ISERROR(VLOOKUP($C262,'LINHA 5'!$C$6:$BM$145,'Carga People'!O$2,0)),0,VLOOKUP($C262,'LINHA 5'!$C$6:$BM$145,'Carga People'!O$2,0))</f>
        <v>0</v>
      </c>
      <c r="P262" s="140">
        <f>IF(ISERROR(VLOOKUP($C262,'LINHA 4'!$C$6:$BM$75,'Carga People'!P$2,0)),0,VLOOKUP($C262,'LINHA 4'!$C$6:$BM$75,'Carga People'!P$2,0))+IF(ISERROR(VLOOKUP($C262,'LINHA 5'!$C$6:$BM$145,'Carga People'!P$2,0)),0,VLOOKUP($C262,'LINHA 5'!$C$6:$BM$145,'Carga People'!P$2,0))</f>
        <v>480</v>
      </c>
      <c r="Q262" s="140">
        <f>IF(ISERROR(VLOOKUP($C262,'LINHA 4'!$C$6:$BM$75,'Carga People'!Q$2,0)),0,VLOOKUP($C262,'LINHA 4'!$C$6:$BM$75,'Carga People'!Q$2,0))+IF(ISERROR(VLOOKUP($C262,'LINHA 5'!$C$6:$BM$145,'Carga People'!Q$2,0)),0,VLOOKUP($C262,'LINHA 5'!$C$6:$BM$145,'Carga People'!Q$2,0))</f>
        <v>0</v>
      </c>
      <c r="R262" s="140">
        <f>IF(ISERROR(VLOOKUP($C262,'LINHA 4'!$C$6:$BM$75,'Carga People'!R$2,0)),0,VLOOKUP($C262,'LINHA 4'!$C$6:$BM$75,'Carga People'!R$2,0))+IF(ISERROR(VLOOKUP($C262,'LINHA 5'!$C$6:$BM$145,'Carga People'!R$2,0)),0,VLOOKUP($C262,'LINHA 5'!$C$6:$BM$145,'Carga People'!R$2,0))</f>
        <v>0</v>
      </c>
      <c r="S262" s="140">
        <f>IF(ISERROR(VLOOKUP($C262,'LINHA 4'!$C$6:$BM$75,'Carga People'!S$2,0)),0,VLOOKUP($C262,'LINHA 4'!$C$6:$BM$75,'Carga People'!S$2,0))+IF(ISERROR(VLOOKUP($C262,'LINHA 5'!$C$6:$BM$145,'Carga People'!S$2,0)),0,VLOOKUP($C262,'LINHA 5'!$C$6:$BM$145,'Carga People'!S$2,0))</f>
        <v>0</v>
      </c>
      <c r="T262" s="140">
        <f>IF(ISERROR(VLOOKUP($C262,'LINHA 4'!$C$6:$BM$75,'Carga People'!T$2,0)),0,VLOOKUP($C262,'LINHA 4'!$C$6:$BM$75,'Carga People'!T$2,0))+IF(ISERROR(VLOOKUP($C262,'LINHA 5'!$C$6:$BM$145,'Carga People'!T$2,0)),0,VLOOKUP($C262,'LINHA 5'!$C$6:$BM$145,'Carga People'!T$2,0))</f>
        <v>480</v>
      </c>
      <c r="U262" s="140">
        <f>IF(ISERROR(VLOOKUP($C262,'LINHA 4'!$C$6:$BM$75,'Carga People'!U$2,0)),0,VLOOKUP($C262,'LINHA 4'!$C$6:$BM$75,'Carga People'!U$2,0))+IF(ISERROR(VLOOKUP($C262,'LINHA 5'!$C$6:$BM$145,'Carga People'!U$2,0)),0,VLOOKUP($C262,'LINHA 5'!$C$6:$BM$145,'Carga People'!U$2,0))</f>
        <v>0</v>
      </c>
      <c r="V262" s="140">
        <f>IF(ISERROR(VLOOKUP($C262,'LINHA 4'!$C$6:$BM$75,'Carga People'!V$2,0)),0,VLOOKUP($C262,'LINHA 4'!$C$6:$BM$75,'Carga People'!V$2,0))+IF(ISERROR(VLOOKUP($C262,'LINHA 5'!$C$6:$BM$145,'Carga People'!V$2,0)),0,VLOOKUP($C262,'LINHA 5'!$C$6:$BM$145,'Carga People'!V$2,0))</f>
        <v>480</v>
      </c>
      <c r="W262" s="140">
        <f>IF(ISERROR(VLOOKUP($C262,'LINHA 4'!$C$6:$BM$75,'Carga People'!W$2,0)),0,VLOOKUP($C262,'LINHA 4'!$C$6:$BM$75,'Carga People'!W$2,0))+IF(ISERROR(VLOOKUP($C262,'LINHA 5'!$C$6:$BM$145,'Carga People'!W$2,0)),0,VLOOKUP($C262,'LINHA 5'!$C$6:$BM$145,'Carga People'!W$2,0))</f>
        <v>0</v>
      </c>
      <c r="X262" s="140">
        <f>IF(ISERROR(VLOOKUP($C262,'LINHA 4'!$C$6:$BM$75,'Carga People'!X$2,0)),0,VLOOKUP($C262,'LINHA 4'!$C$6:$BM$75,'Carga People'!X$2,0))+IF(ISERROR(VLOOKUP($C262,'LINHA 5'!$C$6:$BM$145,'Carga People'!X$2,0)),0,VLOOKUP($C262,'LINHA 5'!$C$6:$BM$145,'Carga People'!X$2,0))</f>
        <v>480</v>
      </c>
      <c r="Y262" s="140">
        <f>IF(ISERROR(VLOOKUP($C262,'LINHA 4'!$C$6:$BM$75,'Carga People'!Y$2,0)),0,VLOOKUP($C262,'LINHA 4'!$C$6:$BM$75,'Carga People'!Y$2,0))+IF(ISERROR(VLOOKUP($C262,'LINHA 5'!$C$6:$BM$145,'Carga People'!Y$2,0)),0,VLOOKUP($C262,'LINHA 5'!$C$6:$BM$145,'Carga People'!Y$2,0))</f>
        <v>0</v>
      </c>
      <c r="Z262" s="140">
        <f>IF(ISERROR(VLOOKUP($C262,'LINHA 4'!$C$6:$BM$75,'Carga People'!Z$2,0)),0,VLOOKUP($C262,'LINHA 4'!$C$6:$BM$75,'Carga People'!Z$2,0))+IF(ISERROR(VLOOKUP($C262,'LINHA 5'!$C$6:$BM$145,'Carga People'!Z$2,0)),0,VLOOKUP($C262,'LINHA 5'!$C$6:$BM$145,'Carga People'!Z$2,0))</f>
        <v>0</v>
      </c>
      <c r="AA262" s="140">
        <f>IF(ISERROR(VLOOKUP($C262,'LINHA 4'!$C$6:$BM$75,'Carga People'!AA$2,0)),0,VLOOKUP($C262,'LINHA 4'!$C$6:$BM$75,'Carga People'!AA$2,0))+IF(ISERROR(VLOOKUP($C262,'LINHA 5'!$C$6:$BM$145,'Carga People'!AA$2,0)),0,VLOOKUP($C262,'LINHA 5'!$C$6:$BM$145,'Carga People'!AA$2,0))</f>
        <v>480</v>
      </c>
      <c r="AB262" s="140">
        <f>IF(ISERROR(VLOOKUP($C262,'LINHA 4'!$C$6:$BM$75,'Carga People'!AB$2,0)),0,VLOOKUP($C262,'LINHA 4'!$C$6:$BM$75,'Carga People'!AB$2,0))+IF(ISERROR(VLOOKUP($C262,'LINHA 5'!$C$6:$BM$145,'Carga People'!AB$2,0)),0,VLOOKUP($C262,'LINHA 5'!$C$6:$BM$145,'Carga People'!AB$2,0))</f>
        <v>0</v>
      </c>
      <c r="AC262" s="140">
        <f>IF(ISERROR(VLOOKUP($C262,'LINHA 4'!$C$6:$BM$75,'Carga People'!AC$2,0)),0,VLOOKUP($C262,'LINHA 4'!$C$6:$BM$75,'Carga People'!AC$2,0))+IF(ISERROR(VLOOKUP($C262,'LINHA 5'!$C$6:$BM$145,'Carga People'!AC$2,0)),0,VLOOKUP($C262,'LINHA 5'!$C$6:$BM$145,'Carga People'!AC$2,0))</f>
        <v>480</v>
      </c>
      <c r="AD262" s="140">
        <f>IF(ISERROR(VLOOKUP($C262,'LINHA 4'!$C$6:$BM$75,'Carga People'!AD$2,0)),0,VLOOKUP($C262,'LINHA 4'!$C$6:$BM$75,'Carga People'!AD$2,0))+IF(ISERROR(VLOOKUP($C262,'LINHA 5'!$C$6:$BM$145,'Carga People'!AD$2,0)),0,VLOOKUP($C262,'LINHA 5'!$C$6:$BM$145,'Carga People'!AD$2,0))</f>
        <v>0</v>
      </c>
      <c r="AE262" s="140">
        <f>IF(ISERROR(VLOOKUP($C262,'LINHA 4'!$C$6:$BM$75,'Carga People'!AE$2,0)),0,VLOOKUP($C262,'LINHA 4'!$C$6:$BM$75,'Carga People'!AE$2,0))+IF(ISERROR(VLOOKUP($C262,'LINHA 5'!$C$6:$BM$145,'Carga People'!AE$2,0)),0,VLOOKUP($C262,'LINHA 5'!$C$6:$BM$145,'Carga People'!AE$2,0))</f>
        <v>480</v>
      </c>
      <c r="AF262" s="140">
        <f>IF(ISERROR(VLOOKUP($C262,'LINHA 4'!$C$6:$BM$75,'Carga People'!AF$2,0)),0,VLOOKUP($C262,'LINHA 4'!$C$6:$BM$75,'Carga People'!AF$2,0))+IF(ISERROR(VLOOKUP($C262,'LINHA 5'!$C$6:$BM$145,'Carga People'!AF$2,0)),0,VLOOKUP($C262,'LINHA 5'!$C$6:$BM$145,'Carga People'!AF$2,0))</f>
        <v>0</v>
      </c>
      <c r="AG262" s="140">
        <f>IF(ISERROR(VLOOKUP($C262,'LINHA 4'!$C$6:$BM$75,'Carga People'!AG$2,0)),0,VLOOKUP($C262,'LINHA 4'!$C$6:$BM$75,'Carga People'!AG$2,0))+IF(ISERROR(VLOOKUP($C262,'LINHA 5'!$C$6:$BM$145,'Carga People'!AG$2,0)),0,VLOOKUP($C262,'LINHA 5'!$C$6:$BM$145,'Carga People'!AG$2,0))</f>
        <v>0</v>
      </c>
      <c r="AH262" s="140">
        <f>IF(ISERROR(VLOOKUP($C262,'LINHA 4'!$C$6:$BM$75,'Carga People'!AH$2,0)),0,VLOOKUP($C262,'LINHA 4'!$C$6:$BM$75,'Carga People'!AH$2,0))+IF(ISERROR(VLOOKUP($C262,'LINHA 5'!$C$6:$BM$145,'Carga People'!AH$2,0)),0,VLOOKUP($C262,'LINHA 5'!$C$6:$BM$145,'Carga People'!AH$2,0))</f>
        <v>0</v>
      </c>
      <c r="AI262" s="140">
        <f>IF(ISERROR(VLOOKUP($C262,'LINHA 4'!$C$6:$BM$75,'Carga People'!AI$2,0)),0,VLOOKUP($C262,'LINHA 4'!$C$6:$BM$75,'Carga People'!AI$2,0))+IF(ISERROR(VLOOKUP($C262,'LINHA 5'!$C$6:$BM$145,'Carga People'!AI$2,0)),0,VLOOKUP($C262,'LINHA 5'!$C$6:$BM$145,'Carga People'!AI$2,0))</f>
        <v>0</v>
      </c>
      <c r="AJ262" s="140">
        <f>IF(ISERROR(VLOOKUP($C262,'LINHA 4'!$C$6:$BM$75,'Carga People'!AJ$2,0)),0,VLOOKUP($C262,'LINHA 4'!$C$6:$BM$75,'Carga People'!AJ$2,0))+IF(ISERROR(VLOOKUP($C262,'LINHA 5'!$C$6:$BM$145,'Carga People'!AJ$2,0)),0,VLOOKUP($C262,'LINHA 5'!$C$6:$BM$145,'Carga People'!AJ$2,0))</f>
        <v>0</v>
      </c>
      <c r="AK262" s="140">
        <f>IF(ISERROR(VLOOKUP($C262,'LINHA 4'!$C$6:$BM$75,'Carga People'!AK$2,0)),0,VLOOKUP($C262,'LINHA 4'!$C$6:$BM$75,'Carga People'!AK$2,0))+IF(ISERROR(VLOOKUP($C262,'LINHA 5'!$C$6:$BM$145,'Carga People'!AK$2,0)),0,VLOOKUP($C262,'LINHA 5'!$C$6:$BM$145,'Carga People'!AK$2,0))</f>
        <v>0</v>
      </c>
      <c r="AL262" s="140">
        <f>IF(ISERROR(VLOOKUP($C262,'LINHA 4'!$C$6:$BM$75,'Carga People'!AL$2,0)),0,VLOOKUP($C262,'LINHA 4'!$C$6:$BM$75,'Carga People'!AL$2,0))+IF(ISERROR(VLOOKUP($C262,'LINHA 5'!$C$6:$BM$145,'Carga People'!AL$2,0)),0,VLOOKUP($C262,'LINHA 5'!$C$6:$BM$145,'Carga People'!AL$2,0))</f>
        <v>0</v>
      </c>
      <c r="AM262" s="140">
        <f>IF(ISERROR(VLOOKUP($C262,'LINHA 4'!$C$6:$BM$75,'Carga People'!AM$2,0)),0,VLOOKUP($C262,'LINHA 4'!$C$6:$BM$75,'Carga People'!AM$2,0))+IF(ISERROR(VLOOKUP($C262,'LINHA 5'!$C$6:$BM$145,'Carga People'!AM$2,0)),0,VLOOKUP($C262,'LINHA 5'!$C$6:$BM$145,'Carga People'!AM$2,0))</f>
        <v>0</v>
      </c>
      <c r="AN262" s="140">
        <f>IF(ISERROR(VLOOKUP($C262,'LINHA 4'!$C$6:$BM$75,'Carga People'!AN$2,0)),0,VLOOKUP($C262,'LINHA 4'!$C$6:$BM$75,'Carga People'!AN$2,0))+IF(ISERROR(VLOOKUP($C262,'LINHA 5'!$C$6:$BM$145,'Carga People'!AN$2,0)),0,VLOOKUP($C262,'LINHA 5'!$C$6:$BM$145,'Carga People'!AN$2,0))</f>
        <v>0</v>
      </c>
      <c r="AO262" s="140">
        <f>IF(ISERROR(VLOOKUP($C262,'LINHA 4'!$C$6:$BM$75,'Carga People'!AO$2,0)),0,VLOOKUP($C262,'LINHA 4'!$C$6:$BM$75,'Carga People'!AO$2,0))+IF(ISERROR(VLOOKUP($C262,'LINHA 5'!$C$6:$BM$145,'Carga People'!AO$2,0)),0,VLOOKUP($C262,'LINHA 5'!$C$6:$BM$145,'Carga People'!AO$2,0))</f>
        <v>0</v>
      </c>
      <c r="AP262" s="140">
        <f>IF(ISERROR(VLOOKUP($C262,'LINHA 4'!$C$6:$BM$75,'Carga People'!AP$2,0)),0,VLOOKUP($C262,'LINHA 4'!$C$6:$BM$75,'Carga People'!AP$2,0))+IF(ISERROR(VLOOKUP($C262,'LINHA 5'!$C$6:$BM$145,'Carga People'!AP$2,0)),0,VLOOKUP($C262,'LINHA 5'!$C$6:$BM$145,'Carga People'!AP$2,0))</f>
        <v>0</v>
      </c>
      <c r="AQ262" s="140">
        <f>IF(ISERROR(VLOOKUP($C262,'LINHA 4'!$C$6:$BM$75,'Carga People'!AQ$2,0)),0,VLOOKUP($C262,'LINHA 4'!$C$6:$BM$75,'Carga People'!AQ$2,0))+IF(ISERROR(VLOOKUP($C262,'LINHA 5'!$C$6:$BM$145,'Carga People'!AQ$2,0)),0,VLOOKUP($C262,'LINHA 5'!$C$6:$BM$145,'Carga People'!AQ$2,0))</f>
        <v>0</v>
      </c>
      <c r="AR262" s="140">
        <f>IF(ISERROR(VLOOKUP($C262,'LINHA 4'!$C$6:$BM$75,'Carga People'!AR$2,0)),0,VLOOKUP($C262,'LINHA 4'!$C$6:$BM$75,'Carga People'!AR$2,0))+IF(ISERROR(VLOOKUP($C262,'LINHA 5'!$C$6:$BM$145,'Carga People'!AR$2,0)),0,VLOOKUP($C262,'LINHA 5'!$C$6:$BM$145,'Carga People'!AR$2,0))</f>
        <v>0</v>
      </c>
      <c r="AS262" s="140">
        <f>IF(ISERROR(VLOOKUP($C262,'LINHA 4'!$C$6:$BM$75,'Carga People'!AS$2,0)),0,VLOOKUP($C262,'LINHA 4'!$C$6:$BM$75,'Carga People'!AS$2,0))+IF(ISERROR(VLOOKUP($C262,'LINHA 5'!$C$6:$BM$145,'Carga People'!AS$2,0)),0,VLOOKUP($C262,'LINHA 5'!$C$6:$BM$145,'Carga People'!AS$2,0))</f>
        <v>0</v>
      </c>
      <c r="AT262" s="140">
        <f t="array" ref="AT262">IF(ISERROR(VLOOKUP($C262,'LINHA 4'!$C$6:$BM$52,'Carga People'!AT$2,0)),0,VLOOKUP($C262,'LINHA 4'!$C$6:$BM$52,'Carga People'!AT$2,0))</f>
        <v>0</v>
      </c>
      <c r="AU262" s="367">
        <f t="shared" si="28"/>
        <v>3840</v>
      </c>
      <c r="AV262" s="780" t="str">
        <f t="shared" si="27"/>
        <v/>
      </c>
      <c r="AW262" s="90">
        <f>IF(D262="","",VLOOKUP(D262,MI_ME!$D$5:$AQ$336,39,0))</f>
        <v>0</v>
      </c>
      <c r="AX262" s="660"/>
    </row>
    <row r="263" spans="1:50" ht="18" customHeight="1" x14ac:dyDescent="0.3">
      <c r="A263" s="1792"/>
      <c r="B263" s="30" t="s">
        <v>776</v>
      </c>
      <c r="C263" s="30" t="s">
        <v>777</v>
      </c>
      <c r="D263" s="771" t="s">
        <v>778</v>
      </c>
      <c r="E263" s="1457" t="s">
        <v>817</v>
      </c>
      <c r="F263" s="30" t="s">
        <v>15</v>
      </c>
      <c r="G263" s="136"/>
      <c r="H263" s="145"/>
      <c r="I263" s="154"/>
      <c r="J263" s="140">
        <f>IF(ISERROR(VLOOKUP($C263,'LINHA 4'!$C$6:$BM$75,'Carga People'!J$2,0)),0,VLOOKUP($C263,'LINHA 4'!$C$6:$BM$75,'Carga People'!J$2,0))+IF(ISERROR(VLOOKUP($C263,'LINHA 5'!$C$6:$BM$145,'Carga People'!J$2,0)),0,VLOOKUP($C263,'LINHA 5'!$C$6:$BM$145,'Carga People'!J$2,0))</f>
        <v>480</v>
      </c>
      <c r="K263" s="140">
        <f>IF(ISERROR(VLOOKUP($C263,'LINHA 4'!$C$6:$BM$75,'Carga People'!K$2,0)),0,VLOOKUP($C263,'LINHA 4'!$C$6:$BM$75,'Carga People'!K$2,0))+IF(ISERROR(VLOOKUP($C263,'LINHA 5'!$C$6:$BM$145,'Carga People'!K$2,0)),0,VLOOKUP($C263,'LINHA 5'!$C$6:$BM$145,'Carga People'!K$2,0))</f>
        <v>0</v>
      </c>
      <c r="L263" s="140">
        <f>IF(ISERROR(VLOOKUP($C263,'LINHA 4'!$C$6:$BM$75,'Carga People'!L$2,0)),0,VLOOKUP($C263,'LINHA 4'!$C$6:$BM$75,'Carga People'!L$2,0))+IF(ISERROR(VLOOKUP($C263,'LINHA 5'!$C$6:$BM$145,'Carga People'!L$2,0)),0,VLOOKUP($C263,'LINHA 5'!$C$6:$BM$145,'Carga People'!L$2,0))</f>
        <v>0</v>
      </c>
      <c r="M263" s="140">
        <f>IF(ISERROR(VLOOKUP($C263,'LINHA 4'!$C$6:$BM$75,'Carga People'!M$2,0)),0,VLOOKUP($C263,'LINHA 4'!$C$6:$BM$75,'Carga People'!M$2,0))+IF(ISERROR(VLOOKUP($C263,'LINHA 5'!$C$6:$BM$145,'Carga People'!M$2,0)),0,VLOOKUP($C263,'LINHA 5'!$C$6:$BM$145,'Carga People'!M$2,0))</f>
        <v>960</v>
      </c>
      <c r="N263" s="140">
        <f>IF(ISERROR(VLOOKUP($C263,'LINHA 4'!$C$6:$BM$75,'Carga People'!N$2,0)),0,VLOOKUP($C263,'LINHA 4'!$C$6:$BM$75,'Carga People'!N$2,0))+IF(ISERROR(VLOOKUP($C263,'LINHA 5'!$C$6:$BM$145,'Carga People'!N$2,0)),0,VLOOKUP($C263,'LINHA 5'!$C$6:$BM$145,'Carga People'!N$2,0))</f>
        <v>960</v>
      </c>
      <c r="O263" s="140">
        <f>IF(ISERROR(VLOOKUP($C263,'LINHA 4'!$C$6:$BM$75,'Carga People'!O$2,0)),0,VLOOKUP($C263,'LINHA 4'!$C$6:$BM$75,'Carga People'!O$2,0))+IF(ISERROR(VLOOKUP($C263,'LINHA 5'!$C$6:$BM$145,'Carga People'!O$2,0)),0,VLOOKUP($C263,'LINHA 5'!$C$6:$BM$145,'Carga People'!O$2,0))</f>
        <v>480</v>
      </c>
      <c r="P263" s="140">
        <f>IF(ISERROR(VLOOKUP($C263,'LINHA 4'!$C$6:$BM$75,'Carga People'!P$2,0)),0,VLOOKUP($C263,'LINHA 4'!$C$6:$BM$75,'Carga People'!P$2,0))+IF(ISERROR(VLOOKUP($C263,'LINHA 5'!$C$6:$BM$145,'Carga People'!P$2,0)),0,VLOOKUP($C263,'LINHA 5'!$C$6:$BM$145,'Carga People'!P$2,0))</f>
        <v>240</v>
      </c>
      <c r="Q263" s="140">
        <f>IF(ISERROR(VLOOKUP($C263,'LINHA 4'!$C$6:$BM$75,'Carga People'!Q$2,0)),0,VLOOKUP($C263,'LINHA 4'!$C$6:$BM$75,'Carga People'!Q$2,0))+IF(ISERROR(VLOOKUP($C263,'LINHA 5'!$C$6:$BM$145,'Carga People'!Q$2,0)),0,VLOOKUP($C263,'LINHA 5'!$C$6:$BM$145,'Carga People'!Q$2,0))</f>
        <v>480</v>
      </c>
      <c r="R263" s="140">
        <f>IF(ISERROR(VLOOKUP($C263,'LINHA 4'!$C$6:$BM$75,'Carga People'!R$2,0)),0,VLOOKUP($C263,'LINHA 4'!$C$6:$BM$75,'Carga People'!R$2,0))+IF(ISERROR(VLOOKUP($C263,'LINHA 5'!$C$6:$BM$145,'Carga People'!R$2,0)),0,VLOOKUP($C263,'LINHA 5'!$C$6:$BM$145,'Carga People'!R$2,0))</f>
        <v>0</v>
      </c>
      <c r="S263" s="140">
        <f>IF(ISERROR(VLOOKUP($C263,'LINHA 4'!$C$6:$BM$75,'Carga People'!S$2,0)),0,VLOOKUP($C263,'LINHA 4'!$C$6:$BM$75,'Carga People'!S$2,0))+IF(ISERROR(VLOOKUP($C263,'LINHA 5'!$C$6:$BM$145,'Carga People'!S$2,0)),0,VLOOKUP($C263,'LINHA 5'!$C$6:$BM$145,'Carga People'!S$2,0))</f>
        <v>0</v>
      </c>
      <c r="T263" s="140">
        <f>IF(ISERROR(VLOOKUP($C263,'LINHA 4'!$C$6:$BM$75,'Carga People'!T$2,0)),0,VLOOKUP($C263,'LINHA 4'!$C$6:$BM$75,'Carga People'!T$2,0))+IF(ISERROR(VLOOKUP($C263,'LINHA 5'!$C$6:$BM$145,'Carga People'!T$2,0)),0,VLOOKUP($C263,'LINHA 5'!$C$6:$BM$145,'Carga People'!T$2,0))</f>
        <v>480</v>
      </c>
      <c r="U263" s="140">
        <f>IF(ISERROR(VLOOKUP($C263,'LINHA 4'!$C$6:$BM$75,'Carga People'!U$2,0)),0,VLOOKUP($C263,'LINHA 4'!$C$6:$BM$75,'Carga People'!U$2,0))+IF(ISERROR(VLOOKUP($C263,'LINHA 5'!$C$6:$BM$145,'Carga People'!U$2,0)),0,VLOOKUP($C263,'LINHA 5'!$C$6:$BM$145,'Carga People'!U$2,0))</f>
        <v>720</v>
      </c>
      <c r="V263" s="140">
        <f>IF(ISERROR(VLOOKUP($C263,'LINHA 4'!$C$6:$BM$75,'Carga People'!V$2,0)),0,VLOOKUP($C263,'LINHA 4'!$C$6:$BM$75,'Carga People'!V$2,0))+IF(ISERROR(VLOOKUP($C263,'LINHA 5'!$C$6:$BM$145,'Carga People'!V$2,0)),0,VLOOKUP($C263,'LINHA 5'!$C$6:$BM$145,'Carga People'!V$2,0))</f>
        <v>480</v>
      </c>
      <c r="W263" s="140">
        <f>IF(ISERROR(VLOOKUP($C263,'LINHA 4'!$C$6:$BM$75,'Carga People'!W$2,0)),0,VLOOKUP($C263,'LINHA 4'!$C$6:$BM$75,'Carga People'!W$2,0))+IF(ISERROR(VLOOKUP($C263,'LINHA 5'!$C$6:$BM$145,'Carga People'!W$2,0)),0,VLOOKUP($C263,'LINHA 5'!$C$6:$BM$145,'Carga People'!W$2,0))</f>
        <v>480</v>
      </c>
      <c r="X263" s="140">
        <f>IF(ISERROR(VLOOKUP($C263,'LINHA 4'!$C$6:$BM$75,'Carga People'!X$2,0)),0,VLOOKUP($C263,'LINHA 4'!$C$6:$BM$75,'Carga People'!X$2,0))+IF(ISERROR(VLOOKUP($C263,'LINHA 5'!$C$6:$BM$145,'Carga People'!X$2,0)),0,VLOOKUP($C263,'LINHA 5'!$C$6:$BM$145,'Carga People'!X$2,0))</f>
        <v>0</v>
      </c>
      <c r="Y263" s="140">
        <f>IF(ISERROR(VLOOKUP($C263,'LINHA 4'!$C$6:$BM$75,'Carga People'!Y$2,0)),0,VLOOKUP($C263,'LINHA 4'!$C$6:$BM$75,'Carga People'!Y$2,0))+IF(ISERROR(VLOOKUP($C263,'LINHA 5'!$C$6:$BM$145,'Carga People'!Y$2,0)),0,VLOOKUP($C263,'LINHA 5'!$C$6:$BM$145,'Carga People'!Y$2,0))</f>
        <v>0</v>
      </c>
      <c r="Z263" s="140">
        <f>IF(ISERROR(VLOOKUP($C263,'LINHA 4'!$C$6:$BM$75,'Carga People'!Z$2,0)),0,VLOOKUP($C263,'LINHA 4'!$C$6:$BM$75,'Carga People'!Z$2,0))+IF(ISERROR(VLOOKUP($C263,'LINHA 5'!$C$6:$BM$145,'Carga People'!Z$2,0)),0,VLOOKUP($C263,'LINHA 5'!$C$6:$BM$145,'Carga People'!Z$2,0))</f>
        <v>0</v>
      </c>
      <c r="AA263" s="140">
        <f>IF(ISERROR(VLOOKUP($C263,'LINHA 4'!$C$6:$BM$75,'Carga People'!AA$2,0)),0,VLOOKUP($C263,'LINHA 4'!$C$6:$BM$75,'Carga People'!AA$2,0))+IF(ISERROR(VLOOKUP($C263,'LINHA 5'!$C$6:$BM$145,'Carga People'!AA$2,0)),0,VLOOKUP($C263,'LINHA 5'!$C$6:$BM$145,'Carga People'!AA$2,0))</f>
        <v>480</v>
      </c>
      <c r="AB263" s="140">
        <f>IF(ISERROR(VLOOKUP($C263,'LINHA 4'!$C$6:$BM$75,'Carga People'!AB$2,0)),0,VLOOKUP($C263,'LINHA 4'!$C$6:$BM$75,'Carga People'!AB$2,0))+IF(ISERROR(VLOOKUP($C263,'LINHA 5'!$C$6:$BM$145,'Carga People'!AB$2,0)),0,VLOOKUP($C263,'LINHA 5'!$C$6:$BM$145,'Carga People'!AB$2,0))</f>
        <v>960</v>
      </c>
      <c r="AC263" s="140">
        <f>IF(ISERROR(VLOOKUP($C263,'LINHA 4'!$C$6:$BM$75,'Carga People'!AC$2,0)),0,VLOOKUP($C263,'LINHA 4'!$C$6:$BM$75,'Carga People'!AC$2,0))+IF(ISERROR(VLOOKUP($C263,'LINHA 5'!$C$6:$BM$145,'Carga People'!AC$2,0)),0,VLOOKUP($C263,'LINHA 5'!$C$6:$BM$145,'Carga People'!AC$2,0))</f>
        <v>240</v>
      </c>
      <c r="AD263" s="140">
        <f>IF(ISERROR(VLOOKUP($C263,'LINHA 4'!$C$6:$BM$75,'Carga People'!AD$2,0)),0,VLOOKUP($C263,'LINHA 4'!$C$6:$BM$75,'Carga People'!AD$2,0))+IF(ISERROR(VLOOKUP($C263,'LINHA 5'!$C$6:$BM$145,'Carga People'!AD$2,0)),0,VLOOKUP($C263,'LINHA 5'!$C$6:$BM$145,'Carga People'!AD$2,0))</f>
        <v>240</v>
      </c>
      <c r="AE263" s="140">
        <f>IF(ISERROR(VLOOKUP($C263,'LINHA 4'!$C$6:$BM$75,'Carga People'!AE$2,0)),0,VLOOKUP($C263,'LINHA 4'!$C$6:$BM$75,'Carga People'!AE$2,0))+IF(ISERROR(VLOOKUP($C263,'LINHA 5'!$C$6:$BM$145,'Carga People'!AE$2,0)),0,VLOOKUP($C263,'LINHA 5'!$C$6:$BM$145,'Carga People'!AE$2,0))</f>
        <v>0</v>
      </c>
      <c r="AF263" s="140">
        <f>IF(ISERROR(VLOOKUP($C263,'LINHA 4'!$C$6:$BM$75,'Carga People'!AF$2,0)),0,VLOOKUP($C263,'LINHA 4'!$C$6:$BM$75,'Carga People'!AF$2,0))+IF(ISERROR(VLOOKUP($C263,'LINHA 5'!$C$6:$BM$145,'Carga People'!AF$2,0)),0,VLOOKUP($C263,'LINHA 5'!$C$6:$BM$145,'Carga People'!AF$2,0))</f>
        <v>0</v>
      </c>
      <c r="AG263" s="140">
        <f>IF(ISERROR(VLOOKUP($C263,'LINHA 4'!$C$6:$BM$75,'Carga People'!AG$2,0)),0,VLOOKUP($C263,'LINHA 4'!$C$6:$BM$75,'Carga People'!AG$2,0))+IF(ISERROR(VLOOKUP($C263,'LINHA 5'!$C$6:$BM$145,'Carga People'!AG$2,0)),0,VLOOKUP($C263,'LINHA 5'!$C$6:$BM$145,'Carga People'!AG$2,0))</f>
        <v>0</v>
      </c>
      <c r="AH263" s="140">
        <f>IF(ISERROR(VLOOKUP($C263,'LINHA 4'!$C$6:$BM$75,'Carga People'!AH$2,0)),0,VLOOKUP($C263,'LINHA 4'!$C$6:$BM$75,'Carga People'!AH$2,0))+IF(ISERROR(VLOOKUP($C263,'LINHA 5'!$C$6:$BM$145,'Carga People'!AH$2,0)),0,VLOOKUP($C263,'LINHA 5'!$C$6:$BM$145,'Carga People'!AH$2,0))</f>
        <v>0</v>
      </c>
      <c r="AI263" s="140">
        <f>IF(ISERROR(VLOOKUP($C263,'LINHA 4'!$C$6:$BM$75,'Carga People'!AI$2,0)),0,VLOOKUP($C263,'LINHA 4'!$C$6:$BM$75,'Carga People'!AI$2,0))+IF(ISERROR(VLOOKUP($C263,'LINHA 5'!$C$6:$BM$145,'Carga People'!AI$2,0)),0,VLOOKUP($C263,'LINHA 5'!$C$6:$BM$145,'Carga People'!AI$2,0))</f>
        <v>0</v>
      </c>
      <c r="AJ263" s="140">
        <f>IF(ISERROR(VLOOKUP($C263,'LINHA 4'!$C$6:$BM$75,'Carga People'!AJ$2,0)),0,VLOOKUP($C263,'LINHA 4'!$C$6:$BM$75,'Carga People'!AJ$2,0))+IF(ISERROR(VLOOKUP($C263,'LINHA 5'!$C$6:$BM$145,'Carga People'!AJ$2,0)),0,VLOOKUP($C263,'LINHA 5'!$C$6:$BM$145,'Carga People'!AJ$2,0))</f>
        <v>0</v>
      </c>
      <c r="AK263" s="140">
        <f>IF(ISERROR(VLOOKUP($C263,'LINHA 4'!$C$6:$BM$75,'Carga People'!AK$2,0)),0,VLOOKUP($C263,'LINHA 4'!$C$6:$BM$75,'Carga People'!AK$2,0))+IF(ISERROR(VLOOKUP($C263,'LINHA 5'!$C$6:$BM$145,'Carga People'!AK$2,0)),0,VLOOKUP($C263,'LINHA 5'!$C$6:$BM$145,'Carga People'!AK$2,0))</f>
        <v>0</v>
      </c>
      <c r="AL263" s="140">
        <f>IF(ISERROR(VLOOKUP($C263,'LINHA 4'!$C$6:$BM$75,'Carga People'!AL$2,0)),0,VLOOKUP($C263,'LINHA 4'!$C$6:$BM$75,'Carga People'!AL$2,0))+IF(ISERROR(VLOOKUP($C263,'LINHA 5'!$C$6:$BM$145,'Carga People'!AL$2,0)),0,VLOOKUP($C263,'LINHA 5'!$C$6:$BM$145,'Carga People'!AL$2,0))</f>
        <v>0</v>
      </c>
      <c r="AM263" s="140">
        <f>IF(ISERROR(VLOOKUP($C263,'LINHA 4'!$C$6:$BM$75,'Carga People'!AM$2,0)),0,VLOOKUP($C263,'LINHA 4'!$C$6:$BM$75,'Carga People'!AM$2,0))+IF(ISERROR(VLOOKUP($C263,'LINHA 5'!$C$6:$BM$145,'Carga People'!AM$2,0)),0,VLOOKUP($C263,'LINHA 5'!$C$6:$BM$145,'Carga People'!AM$2,0))</f>
        <v>0</v>
      </c>
      <c r="AN263" s="140">
        <f>IF(ISERROR(VLOOKUP($C263,'LINHA 4'!$C$6:$BM$75,'Carga People'!AN$2,0)),0,VLOOKUP($C263,'LINHA 4'!$C$6:$BM$75,'Carga People'!AN$2,0))+IF(ISERROR(VLOOKUP($C263,'LINHA 5'!$C$6:$BM$145,'Carga People'!AN$2,0)),0,VLOOKUP($C263,'LINHA 5'!$C$6:$BM$145,'Carga People'!AN$2,0))</f>
        <v>0</v>
      </c>
      <c r="AO263" s="140">
        <f>IF(ISERROR(VLOOKUP($C263,'LINHA 4'!$C$6:$BM$75,'Carga People'!AO$2,0)),0,VLOOKUP($C263,'LINHA 4'!$C$6:$BM$75,'Carga People'!AO$2,0))+IF(ISERROR(VLOOKUP($C263,'LINHA 5'!$C$6:$BM$145,'Carga People'!AO$2,0)),0,VLOOKUP($C263,'LINHA 5'!$C$6:$BM$145,'Carga People'!AO$2,0))</f>
        <v>0</v>
      </c>
      <c r="AP263" s="140">
        <f>IF(ISERROR(VLOOKUP($C263,'LINHA 4'!$C$6:$BM$75,'Carga People'!AP$2,0)),0,VLOOKUP($C263,'LINHA 4'!$C$6:$BM$75,'Carga People'!AP$2,0))+IF(ISERROR(VLOOKUP($C263,'LINHA 5'!$C$6:$BM$145,'Carga People'!AP$2,0)),0,VLOOKUP($C263,'LINHA 5'!$C$6:$BM$145,'Carga People'!AP$2,0))</f>
        <v>0</v>
      </c>
      <c r="AQ263" s="140">
        <f>IF(ISERROR(VLOOKUP($C263,'LINHA 4'!$C$6:$BM$75,'Carga People'!AQ$2,0)),0,VLOOKUP($C263,'LINHA 4'!$C$6:$BM$75,'Carga People'!AQ$2,0))+IF(ISERROR(VLOOKUP($C263,'LINHA 5'!$C$6:$BM$145,'Carga People'!AQ$2,0)),0,VLOOKUP($C263,'LINHA 5'!$C$6:$BM$145,'Carga People'!AQ$2,0))</f>
        <v>0</v>
      </c>
      <c r="AR263" s="140">
        <f>IF(ISERROR(VLOOKUP($C263,'LINHA 4'!$C$6:$BM$75,'Carga People'!AR$2,0)),0,VLOOKUP($C263,'LINHA 4'!$C$6:$BM$75,'Carga People'!AR$2,0))+IF(ISERROR(VLOOKUP($C263,'LINHA 5'!$C$6:$BM$145,'Carga People'!AR$2,0)),0,VLOOKUP($C263,'LINHA 5'!$C$6:$BM$145,'Carga People'!AR$2,0))</f>
        <v>0</v>
      </c>
      <c r="AS263" s="140">
        <f>IF(ISERROR(VLOOKUP($C263,'LINHA 4'!$C$6:$BM$75,'Carga People'!AS$2,0)),0,VLOOKUP($C263,'LINHA 4'!$C$6:$BM$75,'Carga People'!AS$2,0))+IF(ISERROR(VLOOKUP($C263,'LINHA 5'!$C$6:$BM$145,'Carga People'!AS$2,0)),0,VLOOKUP($C263,'LINHA 5'!$C$6:$BM$145,'Carga People'!AS$2,0))</f>
        <v>0</v>
      </c>
      <c r="AT263" s="140">
        <f t="array" ref="AT263">IF(ISERROR(VLOOKUP($C263,'LINHA 4'!$C$6:$BM$52,'Carga People'!AT$2,0)),0,VLOOKUP($C263,'LINHA 4'!$C$6:$BM$52,'Carga People'!AT$2,0))</f>
        <v>0</v>
      </c>
      <c r="AU263" s="367">
        <f t="shared" si="28"/>
        <v>7680</v>
      </c>
      <c r="AV263" s="780" t="str">
        <f t="shared" si="27"/>
        <v/>
      </c>
      <c r="AW263" s="90">
        <f>IF(D263="","",VLOOKUP(D263,MI_ME!$D$5:$AQ$336,39,0))</f>
        <v>0</v>
      </c>
      <c r="AX263" s="660"/>
    </row>
    <row r="264" spans="1:50" ht="18" hidden="1" customHeight="1" x14ac:dyDescent="0.3">
      <c r="A264" s="1792"/>
      <c r="B264" s="30" t="s">
        <v>678</v>
      </c>
      <c r="C264" s="30" t="s">
        <v>679</v>
      </c>
      <c r="D264" s="30" t="s">
        <v>677</v>
      </c>
      <c r="E264" s="1457" t="s">
        <v>811</v>
      </c>
      <c r="F264" s="30" t="s">
        <v>47</v>
      </c>
      <c r="G264" s="136"/>
      <c r="H264" s="145"/>
      <c r="I264" s="154"/>
      <c r="J264" s="140">
        <f>IF(ISERROR(VLOOKUP($C264,'LINHA 4'!$C$6:$BM$75,'Carga People'!J$2,0)),0,VLOOKUP($C264,'LINHA 4'!$C$6:$BM$75,'Carga People'!J$2,0))+IF(ISERROR(VLOOKUP($C264,'LINHA 5'!$C$6:$BM$145,'Carga People'!J$2,0)),0,VLOOKUP($C264,'LINHA 5'!$C$6:$BM$145,'Carga People'!J$2,0))</f>
        <v>0</v>
      </c>
      <c r="K264" s="140">
        <f>IF(ISERROR(VLOOKUP($C264,'LINHA 4'!$C$6:$BM$75,'Carga People'!K$2,0)),0,VLOOKUP($C264,'LINHA 4'!$C$6:$BM$75,'Carga People'!K$2,0))+IF(ISERROR(VLOOKUP($C264,'LINHA 5'!$C$6:$BM$145,'Carga People'!K$2,0)),0,VLOOKUP($C264,'LINHA 5'!$C$6:$BM$145,'Carga People'!K$2,0))</f>
        <v>0</v>
      </c>
      <c r="L264" s="140">
        <f>IF(ISERROR(VLOOKUP($C264,'LINHA 4'!$C$6:$BM$75,'Carga People'!L$2,0)),0,VLOOKUP($C264,'LINHA 4'!$C$6:$BM$75,'Carga People'!L$2,0))+IF(ISERROR(VLOOKUP($C264,'LINHA 5'!$C$6:$BM$145,'Carga People'!L$2,0)),0,VLOOKUP($C264,'LINHA 5'!$C$6:$BM$145,'Carga People'!L$2,0))</f>
        <v>0</v>
      </c>
      <c r="M264" s="140">
        <f>IF(ISERROR(VLOOKUP($C264,'LINHA 4'!$C$6:$BM$75,'Carga People'!M$2,0)),0,VLOOKUP($C264,'LINHA 4'!$C$6:$BM$75,'Carga People'!M$2,0))+IF(ISERROR(VLOOKUP($C264,'LINHA 5'!$C$6:$BM$145,'Carga People'!M$2,0)),0,VLOOKUP($C264,'LINHA 5'!$C$6:$BM$145,'Carga People'!M$2,0))</f>
        <v>0</v>
      </c>
      <c r="N264" s="140">
        <f>IF(ISERROR(VLOOKUP($C264,'LINHA 4'!$C$6:$BM$75,'Carga People'!N$2,0)),0,VLOOKUP($C264,'LINHA 4'!$C$6:$BM$75,'Carga People'!N$2,0))+IF(ISERROR(VLOOKUP($C264,'LINHA 5'!$C$6:$BM$145,'Carga People'!N$2,0)),0,VLOOKUP($C264,'LINHA 5'!$C$6:$BM$145,'Carga People'!N$2,0))</f>
        <v>0</v>
      </c>
      <c r="O264" s="140">
        <f>IF(ISERROR(VLOOKUP($C264,'LINHA 4'!$C$6:$BM$75,'Carga People'!O$2,0)),0,VLOOKUP($C264,'LINHA 4'!$C$6:$BM$75,'Carga People'!O$2,0))+IF(ISERROR(VLOOKUP($C264,'LINHA 5'!$C$6:$BM$145,'Carga People'!O$2,0)),0,VLOOKUP($C264,'LINHA 5'!$C$6:$BM$145,'Carga People'!O$2,0))</f>
        <v>0</v>
      </c>
      <c r="P264" s="140">
        <f>IF(ISERROR(VLOOKUP($C264,'LINHA 4'!$C$6:$BM$75,'Carga People'!P$2,0)),0,VLOOKUP($C264,'LINHA 4'!$C$6:$BM$75,'Carga People'!P$2,0))+IF(ISERROR(VLOOKUP($C264,'LINHA 5'!$C$6:$BM$145,'Carga People'!P$2,0)),0,VLOOKUP($C264,'LINHA 5'!$C$6:$BM$145,'Carga People'!P$2,0))</f>
        <v>0</v>
      </c>
      <c r="Q264" s="140">
        <f>IF(ISERROR(VLOOKUP($C264,'LINHA 4'!$C$6:$BM$75,'Carga People'!Q$2,0)),0,VLOOKUP($C264,'LINHA 4'!$C$6:$BM$75,'Carga People'!Q$2,0))+IF(ISERROR(VLOOKUP($C264,'LINHA 5'!$C$6:$BM$145,'Carga People'!Q$2,0)),0,VLOOKUP($C264,'LINHA 5'!$C$6:$BM$145,'Carga People'!Q$2,0))</f>
        <v>0</v>
      </c>
      <c r="R264" s="140">
        <f>IF(ISERROR(VLOOKUP($C264,'LINHA 4'!$C$6:$BM$75,'Carga People'!R$2,0)),0,VLOOKUP($C264,'LINHA 4'!$C$6:$BM$75,'Carga People'!R$2,0))+IF(ISERROR(VLOOKUP($C264,'LINHA 5'!$C$6:$BM$145,'Carga People'!R$2,0)),0,VLOOKUP($C264,'LINHA 5'!$C$6:$BM$145,'Carga People'!R$2,0))</f>
        <v>0</v>
      </c>
      <c r="S264" s="140">
        <f>IF(ISERROR(VLOOKUP($C264,'LINHA 4'!$C$6:$BM$75,'Carga People'!S$2,0)),0,VLOOKUP($C264,'LINHA 4'!$C$6:$BM$75,'Carga People'!S$2,0))+IF(ISERROR(VLOOKUP($C264,'LINHA 5'!$C$6:$BM$145,'Carga People'!S$2,0)),0,VLOOKUP($C264,'LINHA 5'!$C$6:$BM$145,'Carga People'!S$2,0))</f>
        <v>0</v>
      </c>
      <c r="T264" s="140">
        <f>IF(ISERROR(VLOOKUP($C264,'LINHA 4'!$C$6:$BM$75,'Carga People'!T$2,0)),0,VLOOKUP($C264,'LINHA 4'!$C$6:$BM$75,'Carga People'!T$2,0))+IF(ISERROR(VLOOKUP($C264,'LINHA 5'!$C$6:$BM$145,'Carga People'!T$2,0)),0,VLOOKUP($C264,'LINHA 5'!$C$6:$BM$145,'Carga People'!T$2,0))</f>
        <v>0</v>
      </c>
      <c r="U264" s="140">
        <f>IF(ISERROR(VLOOKUP($C264,'LINHA 4'!$C$6:$BM$75,'Carga People'!U$2,0)),0,VLOOKUP($C264,'LINHA 4'!$C$6:$BM$75,'Carga People'!U$2,0))+IF(ISERROR(VLOOKUP($C264,'LINHA 5'!$C$6:$BM$145,'Carga People'!U$2,0)),0,VLOOKUP($C264,'LINHA 5'!$C$6:$BM$145,'Carga People'!U$2,0))</f>
        <v>0</v>
      </c>
      <c r="V264" s="140">
        <f>IF(ISERROR(VLOOKUP($C264,'LINHA 4'!$C$6:$BM$75,'Carga People'!V$2,0)),0,VLOOKUP($C264,'LINHA 4'!$C$6:$BM$75,'Carga People'!V$2,0))+IF(ISERROR(VLOOKUP($C264,'LINHA 5'!$C$6:$BM$145,'Carga People'!V$2,0)),0,VLOOKUP($C264,'LINHA 5'!$C$6:$BM$145,'Carga People'!V$2,0))</f>
        <v>0</v>
      </c>
      <c r="W264" s="140">
        <f>IF(ISERROR(VLOOKUP($C264,'LINHA 4'!$C$6:$BM$75,'Carga People'!W$2,0)),0,VLOOKUP($C264,'LINHA 4'!$C$6:$BM$75,'Carga People'!W$2,0))+IF(ISERROR(VLOOKUP($C264,'LINHA 5'!$C$6:$BM$145,'Carga People'!W$2,0)),0,VLOOKUP($C264,'LINHA 5'!$C$6:$BM$145,'Carga People'!W$2,0))</f>
        <v>0</v>
      </c>
      <c r="X264" s="140">
        <f>IF(ISERROR(VLOOKUP($C264,'LINHA 4'!$C$6:$BM$75,'Carga People'!X$2,0)),0,VLOOKUP($C264,'LINHA 4'!$C$6:$BM$75,'Carga People'!X$2,0))+IF(ISERROR(VLOOKUP($C264,'LINHA 5'!$C$6:$BM$145,'Carga People'!X$2,0)),0,VLOOKUP($C264,'LINHA 5'!$C$6:$BM$145,'Carga People'!X$2,0))</f>
        <v>0</v>
      </c>
      <c r="Y264" s="140">
        <f>IF(ISERROR(VLOOKUP($C264,'LINHA 4'!$C$6:$BM$75,'Carga People'!Y$2,0)),0,VLOOKUP($C264,'LINHA 4'!$C$6:$BM$75,'Carga People'!Y$2,0))+IF(ISERROR(VLOOKUP($C264,'LINHA 5'!$C$6:$BM$145,'Carga People'!Y$2,0)),0,VLOOKUP($C264,'LINHA 5'!$C$6:$BM$145,'Carga People'!Y$2,0))</f>
        <v>0</v>
      </c>
      <c r="Z264" s="140">
        <f>IF(ISERROR(VLOOKUP($C264,'LINHA 4'!$C$6:$BM$75,'Carga People'!Z$2,0)),0,VLOOKUP($C264,'LINHA 4'!$C$6:$BM$75,'Carga People'!Z$2,0))+IF(ISERROR(VLOOKUP($C264,'LINHA 5'!$C$6:$BM$145,'Carga People'!Z$2,0)),0,VLOOKUP($C264,'LINHA 5'!$C$6:$BM$145,'Carga People'!Z$2,0))</f>
        <v>0</v>
      </c>
      <c r="AA264" s="140">
        <f>IF(ISERROR(VLOOKUP($C264,'LINHA 4'!$C$6:$BM$75,'Carga People'!AA$2,0)),0,VLOOKUP($C264,'LINHA 4'!$C$6:$BM$75,'Carga People'!AA$2,0))+IF(ISERROR(VLOOKUP($C264,'LINHA 5'!$C$6:$BM$145,'Carga People'!AA$2,0)),0,VLOOKUP($C264,'LINHA 5'!$C$6:$BM$145,'Carga People'!AA$2,0))</f>
        <v>0</v>
      </c>
      <c r="AB264" s="140">
        <f>IF(ISERROR(VLOOKUP($C264,'LINHA 4'!$C$6:$BM$75,'Carga People'!AB$2,0)),0,VLOOKUP($C264,'LINHA 4'!$C$6:$BM$75,'Carga People'!AB$2,0))+IF(ISERROR(VLOOKUP($C264,'LINHA 5'!$C$6:$BM$145,'Carga People'!AB$2,0)),0,VLOOKUP($C264,'LINHA 5'!$C$6:$BM$145,'Carga People'!AB$2,0))</f>
        <v>0</v>
      </c>
      <c r="AC264" s="140">
        <f>IF(ISERROR(VLOOKUP($C264,'LINHA 4'!$C$6:$BM$75,'Carga People'!AC$2,0)),0,VLOOKUP($C264,'LINHA 4'!$C$6:$BM$75,'Carga People'!AC$2,0))+IF(ISERROR(VLOOKUP($C264,'LINHA 5'!$C$6:$BM$145,'Carga People'!AC$2,0)),0,VLOOKUP($C264,'LINHA 5'!$C$6:$BM$145,'Carga People'!AC$2,0))</f>
        <v>0</v>
      </c>
      <c r="AD264" s="140">
        <f>IF(ISERROR(VLOOKUP($C264,'LINHA 4'!$C$6:$BM$75,'Carga People'!AD$2,0)),0,VLOOKUP($C264,'LINHA 4'!$C$6:$BM$75,'Carga People'!AD$2,0))+IF(ISERROR(VLOOKUP($C264,'LINHA 5'!$C$6:$BM$145,'Carga People'!AD$2,0)),0,VLOOKUP($C264,'LINHA 5'!$C$6:$BM$145,'Carga People'!AD$2,0))</f>
        <v>0</v>
      </c>
      <c r="AE264" s="140">
        <f>IF(ISERROR(VLOOKUP($C264,'LINHA 4'!$C$6:$BM$75,'Carga People'!AE$2,0)),0,VLOOKUP($C264,'LINHA 4'!$C$6:$BM$75,'Carga People'!AE$2,0))+IF(ISERROR(VLOOKUP($C264,'LINHA 5'!$C$6:$BM$145,'Carga People'!AE$2,0)),0,VLOOKUP($C264,'LINHA 5'!$C$6:$BM$145,'Carga People'!AE$2,0))</f>
        <v>0</v>
      </c>
      <c r="AF264" s="140">
        <f>IF(ISERROR(VLOOKUP($C264,'LINHA 4'!$C$6:$BM$75,'Carga People'!AF$2,0)),0,VLOOKUP($C264,'LINHA 4'!$C$6:$BM$75,'Carga People'!AF$2,0))+IF(ISERROR(VLOOKUP($C264,'LINHA 5'!$C$6:$BM$145,'Carga People'!AF$2,0)),0,VLOOKUP($C264,'LINHA 5'!$C$6:$BM$145,'Carga People'!AF$2,0))</f>
        <v>0</v>
      </c>
      <c r="AG264" s="140">
        <f>IF(ISERROR(VLOOKUP($C264,'LINHA 4'!$C$6:$BM$75,'Carga People'!AG$2,0)),0,VLOOKUP($C264,'LINHA 4'!$C$6:$BM$75,'Carga People'!AG$2,0))+IF(ISERROR(VLOOKUP($C264,'LINHA 5'!$C$6:$BM$145,'Carga People'!AG$2,0)),0,VLOOKUP($C264,'LINHA 5'!$C$6:$BM$145,'Carga People'!AG$2,0))</f>
        <v>0</v>
      </c>
      <c r="AH264" s="140">
        <f>IF(ISERROR(VLOOKUP($C264,'LINHA 4'!$C$6:$BM$75,'Carga People'!AH$2,0)),0,VLOOKUP($C264,'LINHA 4'!$C$6:$BM$75,'Carga People'!AH$2,0))+IF(ISERROR(VLOOKUP($C264,'LINHA 5'!$C$6:$BM$145,'Carga People'!AH$2,0)),0,VLOOKUP($C264,'LINHA 5'!$C$6:$BM$145,'Carga People'!AH$2,0))</f>
        <v>0</v>
      </c>
      <c r="AI264" s="140">
        <f>IF(ISERROR(VLOOKUP($C264,'LINHA 4'!$C$6:$BM$75,'Carga People'!AI$2,0)),0,VLOOKUP($C264,'LINHA 4'!$C$6:$BM$75,'Carga People'!AI$2,0))+IF(ISERROR(VLOOKUP($C264,'LINHA 5'!$C$6:$BM$145,'Carga People'!AI$2,0)),0,VLOOKUP($C264,'LINHA 5'!$C$6:$BM$145,'Carga People'!AI$2,0))</f>
        <v>0</v>
      </c>
      <c r="AJ264" s="140">
        <f>IF(ISERROR(VLOOKUP($C264,'LINHA 4'!$C$6:$BM$75,'Carga People'!AJ$2,0)),0,VLOOKUP($C264,'LINHA 4'!$C$6:$BM$75,'Carga People'!AJ$2,0))+IF(ISERROR(VLOOKUP($C264,'LINHA 5'!$C$6:$BM$145,'Carga People'!AJ$2,0)),0,VLOOKUP($C264,'LINHA 5'!$C$6:$BM$145,'Carga People'!AJ$2,0))</f>
        <v>0</v>
      </c>
      <c r="AK264" s="140">
        <f>IF(ISERROR(VLOOKUP($C264,'LINHA 4'!$C$6:$BM$75,'Carga People'!AK$2,0)),0,VLOOKUP($C264,'LINHA 4'!$C$6:$BM$75,'Carga People'!AK$2,0))+IF(ISERROR(VLOOKUP($C264,'LINHA 5'!$C$6:$BM$145,'Carga People'!AK$2,0)),0,VLOOKUP($C264,'LINHA 5'!$C$6:$BM$145,'Carga People'!AK$2,0))</f>
        <v>0</v>
      </c>
      <c r="AL264" s="140">
        <f>IF(ISERROR(VLOOKUP($C264,'LINHA 4'!$C$6:$BM$75,'Carga People'!AL$2,0)),0,VLOOKUP($C264,'LINHA 4'!$C$6:$BM$75,'Carga People'!AL$2,0))+IF(ISERROR(VLOOKUP($C264,'LINHA 5'!$C$6:$BM$145,'Carga People'!AL$2,0)),0,VLOOKUP($C264,'LINHA 5'!$C$6:$BM$145,'Carga People'!AL$2,0))</f>
        <v>0</v>
      </c>
      <c r="AM264" s="140">
        <f>IF(ISERROR(VLOOKUP($C264,'LINHA 4'!$C$6:$BM$75,'Carga People'!AM$2,0)),0,VLOOKUP($C264,'LINHA 4'!$C$6:$BM$75,'Carga People'!AM$2,0))+IF(ISERROR(VLOOKUP($C264,'LINHA 5'!$C$6:$BM$145,'Carga People'!AM$2,0)),0,VLOOKUP($C264,'LINHA 5'!$C$6:$BM$145,'Carga People'!AM$2,0))</f>
        <v>0</v>
      </c>
      <c r="AN264" s="140">
        <f>IF(ISERROR(VLOOKUP($C264,'LINHA 4'!$C$6:$BM$75,'Carga People'!AN$2,0)),0,VLOOKUP($C264,'LINHA 4'!$C$6:$BM$75,'Carga People'!AN$2,0))+IF(ISERROR(VLOOKUP($C264,'LINHA 5'!$C$6:$BM$145,'Carga People'!AN$2,0)),0,VLOOKUP($C264,'LINHA 5'!$C$6:$BM$145,'Carga People'!AN$2,0))</f>
        <v>0</v>
      </c>
      <c r="AO264" s="140">
        <f>IF(ISERROR(VLOOKUP($C264,'LINHA 4'!$C$6:$BM$75,'Carga People'!AO$2,0)),0,VLOOKUP($C264,'LINHA 4'!$C$6:$BM$75,'Carga People'!AO$2,0))+IF(ISERROR(VLOOKUP($C264,'LINHA 5'!$C$6:$BM$145,'Carga People'!AO$2,0)),0,VLOOKUP($C264,'LINHA 5'!$C$6:$BM$145,'Carga People'!AO$2,0))</f>
        <v>0</v>
      </c>
      <c r="AP264" s="140">
        <f>IF(ISERROR(VLOOKUP($C264,'LINHA 4'!$C$6:$BM$75,'Carga People'!AP$2,0)),0,VLOOKUP($C264,'LINHA 4'!$C$6:$BM$75,'Carga People'!AP$2,0))+IF(ISERROR(VLOOKUP($C264,'LINHA 5'!$C$6:$BM$145,'Carga People'!AP$2,0)),0,VLOOKUP($C264,'LINHA 5'!$C$6:$BM$145,'Carga People'!AP$2,0))</f>
        <v>0</v>
      </c>
      <c r="AQ264" s="140">
        <f>IF(ISERROR(VLOOKUP($C264,'LINHA 4'!$C$6:$BM$75,'Carga People'!AQ$2,0)),0,VLOOKUP($C264,'LINHA 4'!$C$6:$BM$75,'Carga People'!AQ$2,0))+IF(ISERROR(VLOOKUP($C264,'LINHA 5'!$C$6:$BM$145,'Carga People'!AQ$2,0)),0,VLOOKUP($C264,'LINHA 5'!$C$6:$BM$145,'Carga People'!AQ$2,0))</f>
        <v>0</v>
      </c>
      <c r="AR264" s="140">
        <f>IF(ISERROR(VLOOKUP($C264,'LINHA 4'!$C$6:$BM$75,'Carga People'!AR$2,0)),0,VLOOKUP($C264,'LINHA 4'!$C$6:$BM$75,'Carga People'!AR$2,0))+IF(ISERROR(VLOOKUP($C264,'LINHA 5'!$C$6:$BM$145,'Carga People'!AR$2,0)),0,VLOOKUP($C264,'LINHA 5'!$C$6:$BM$145,'Carga People'!AR$2,0))</f>
        <v>0</v>
      </c>
      <c r="AS264" s="140">
        <f>IF(ISERROR(VLOOKUP($C264,'LINHA 4'!$C$6:$BM$75,'Carga People'!AS$2,0)),0,VLOOKUP($C264,'LINHA 4'!$C$6:$BM$75,'Carga People'!AS$2,0))+IF(ISERROR(VLOOKUP($C264,'LINHA 5'!$C$6:$BM$145,'Carga People'!AS$2,0)),0,VLOOKUP($C264,'LINHA 5'!$C$6:$BM$145,'Carga People'!AS$2,0))</f>
        <v>0</v>
      </c>
      <c r="AT264" s="140">
        <f>IF(ISERROR(VLOOKUP($C264,'LINHA 5'!$C$6:$BM$58,'Carga People'!AT$2,0)),0,VLOOKUP($C264,'LINHA 5'!$C$6:$BM$58,'Carga People'!AT$2,0))</f>
        <v>0</v>
      </c>
      <c r="AU264" s="367">
        <f t="shared" si="28"/>
        <v>0</v>
      </c>
      <c r="AV264" s="780" t="str">
        <f t="shared" si="27"/>
        <v/>
      </c>
      <c r="AW264" s="90">
        <f>IF(D264="","",VLOOKUP(D264,MI_ME!$D$5:$AQ$336,39,0))</f>
        <v>0</v>
      </c>
      <c r="AX264" s="660"/>
    </row>
    <row r="265" spans="1:50" ht="18" customHeight="1" x14ac:dyDescent="0.3">
      <c r="A265" s="1792"/>
      <c r="B265" s="153" t="s">
        <v>776</v>
      </c>
      <c r="C265" s="153" t="s">
        <v>1169</v>
      </c>
      <c r="D265" s="153" t="s">
        <v>1167</v>
      </c>
      <c r="E265" s="1560"/>
      <c r="F265" s="153" t="s">
        <v>47</v>
      </c>
      <c r="G265" s="136"/>
      <c r="H265" s="145"/>
      <c r="I265" s="154"/>
      <c r="J265" s="140">
        <f>IF(ISERROR(VLOOKUP($C265,'LINHA 4'!$C$6:$BM$75,'Carga People'!J$2,0)),0,VLOOKUP($C265,'LINHA 4'!$C$6:$BM$75,'Carga People'!J$2,0))+IF(ISERROR(VLOOKUP($C265,'LINHA 5'!$C$6:$BM$145,'Carga People'!J$2,0)),0,VLOOKUP($C265,'LINHA 5'!$C$6:$BM$145,'Carga People'!J$2,0))</f>
        <v>0</v>
      </c>
      <c r="K265" s="140">
        <f>IF(ISERROR(VLOOKUP($C265,'LINHA 4'!$C$6:$BM$75,'Carga People'!K$2,0)),0,VLOOKUP($C265,'LINHA 4'!$C$6:$BM$75,'Carga People'!K$2,0))+IF(ISERROR(VLOOKUP($C265,'LINHA 5'!$C$6:$BM$145,'Carga People'!K$2,0)),0,VLOOKUP($C265,'LINHA 5'!$C$6:$BM$145,'Carga People'!K$2,0))</f>
        <v>0</v>
      </c>
      <c r="L265" s="140">
        <f>IF(ISERROR(VLOOKUP($C265,'LINHA 4'!$C$6:$BM$75,'Carga People'!L$2,0)),0,VLOOKUP($C265,'LINHA 4'!$C$6:$BM$75,'Carga People'!L$2,0))+IF(ISERROR(VLOOKUP($C265,'LINHA 5'!$C$6:$BM$145,'Carga People'!L$2,0)),0,VLOOKUP($C265,'LINHA 5'!$C$6:$BM$145,'Carga People'!L$2,0))</f>
        <v>0</v>
      </c>
      <c r="M265" s="140">
        <f>IF(ISERROR(VLOOKUP($C265,'LINHA 4'!$C$6:$BM$75,'Carga People'!M$2,0)),0,VLOOKUP($C265,'LINHA 4'!$C$6:$BM$75,'Carga People'!M$2,0))+IF(ISERROR(VLOOKUP($C265,'LINHA 5'!$C$6:$BM$145,'Carga People'!M$2,0)),0,VLOOKUP($C265,'LINHA 5'!$C$6:$BM$145,'Carga People'!M$2,0))</f>
        <v>0</v>
      </c>
      <c r="N265" s="140">
        <f>IF(ISERROR(VLOOKUP($C265,'LINHA 4'!$C$6:$BM$75,'Carga People'!N$2,0)),0,VLOOKUP($C265,'LINHA 4'!$C$6:$BM$75,'Carga People'!N$2,0))+IF(ISERROR(VLOOKUP($C265,'LINHA 5'!$C$6:$BM$145,'Carga People'!N$2,0)),0,VLOOKUP($C265,'LINHA 5'!$C$6:$BM$145,'Carga People'!N$2,0))</f>
        <v>0</v>
      </c>
      <c r="O265" s="140">
        <f>IF(ISERROR(VLOOKUP($C265,'LINHA 4'!$C$6:$BM$75,'Carga People'!O$2,0)),0,VLOOKUP($C265,'LINHA 4'!$C$6:$BM$75,'Carga People'!O$2,0))+IF(ISERROR(VLOOKUP($C265,'LINHA 5'!$C$6:$BM$145,'Carga People'!O$2,0)),0,VLOOKUP($C265,'LINHA 5'!$C$6:$BM$145,'Carga People'!O$2,0))</f>
        <v>0</v>
      </c>
      <c r="P265" s="140">
        <f>IF(ISERROR(VLOOKUP($C265,'LINHA 4'!$C$6:$BM$75,'Carga People'!P$2,0)),0,VLOOKUP($C265,'LINHA 4'!$C$6:$BM$75,'Carga People'!P$2,0))+IF(ISERROR(VLOOKUP($C265,'LINHA 5'!$C$6:$BM$145,'Carga People'!P$2,0)),0,VLOOKUP($C265,'LINHA 5'!$C$6:$BM$145,'Carga People'!P$2,0))</f>
        <v>150</v>
      </c>
      <c r="Q265" s="140">
        <f>IF(ISERROR(VLOOKUP($C265,'LINHA 4'!$C$6:$BM$75,'Carga People'!Q$2,0)),0,VLOOKUP($C265,'LINHA 4'!$C$6:$BM$75,'Carga People'!Q$2,0))+IF(ISERROR(VLOOKUP($C265,'LINHA 5'!$C$6:$BM$145,'Carga People'!Q$2,0)),0,VLOOKUP($C265,'LINHA 5'!$C$6:$BM$145,'Carga People'!Q$2,0))</f>
        <v>0</v>
      </c>
      <c r="R265" s="140">
        <f>IF(ISERROR(VLOOKUP($C265,'LINHA 4'!$C$6:$BM$75,'Carga People'!R$2,0)),0,VLOOKUP($C265,'LINHA 4'!$C$6:$BM$75,'Carga People'!R$2,0))+IF(ISERROR(VLOOKUP($C265,'LINHA 5'!$C$6:$BM$145,'Carga People'!R$2,0)),0,VLOOKUP($C265,'LINHA 5'!$C$6:$BM$145,'Carga People'!R$2,0))</f>
        <v>0</v>
      </c>
      <c r="S265" s="140">
        <f>IF(ISERROR(VLOOKUP($C265,'LINHA 4'!$C$6:$BM$75,'Carga People'!S$2,0)),0,VLOOKUP($C265,'LINHA 4'!$C$6:$BM$75,'Carga People'!S$2,0))+IF(ISERROR(VLOOKUP($C265,'LINHA 5'!$C$6:$BM$145,'Carga People'!S$2,0)),0,VLOOKUP($C265,'LINHA 5'!$C$6:$BM$145,'Carga People'!S$2,0))</f>
        <v>0</v>
      </c>
      <c r="T265" s="140">
        <f>IF(ISERROR(VLOOKUP($C265,'LINHA 4'!$C$6:$BM$75,'Carga People'!T$2,0)),0,VLOOKUP($C265,'LINHA 4'!$C$6:$BM$75,'Carga People'!T$2,0))+IF(ISERROR(VLOOKUP($C265,'LINHA 5'!$C$6:$BM$145,'Carga People'!T$2,0)),0,VLOOKUP($C265,'LINHA 5'!$C$6:$BM$145,'Carga People'!T$2,0))</f>
        <v>0</v>
      </c>
      <c r="U265" s="140">
        <f>IF(ISERROR(VLOOKUP($C265,'LINHA 4'!$C$6:$BM$75,'Carga People'!U$2,0)),0,VLOOKUP($C265,'LINHA 4'!$C$6:$BM$75,'Carga People'!U$2,0))+IF(ISERROR(VLOOKUP($C265,'LINHA 5'!$C$6:$BM$145,'Carga People'!U$2,0)),0,VLOOKUP($C265,'LINHA 5'!$C$6:$BM$145,'Carga People'!U$2,0))</f>
        <v>0</v>
      </c>
      <c r="V265" s="140">
        <f>IF(ISERROR(VLOOKUP($C265,'LINHA 4'!$C$6:$BM$75,'Carga People'!V$2,0)),0,VLOOKUP($C265,'LINHA 4'!$C$6:$BM$75,'Carga People'!V$2,0))+IF(ISERROR(VLOOKUP($C265,'LINHA 5'!$C$6:$BM$145,'Carga People'!V$2,0)),0,VLOOKUP($C265,'LINHA 5'!$C$6:$BM$145,'Carga People'!V$2,0))</f>
        <v>0</v>
      </c>
      <c r="W265" s="140">
        <f>IF(ISERROR(VLOOKUP($C265,'LINHA 4'!$C$6:$BM$75,'Carga People'!W$2,0)),0,VLOOKUP($C265,'LINHA 4'!$C$6:$BM$75,'Carga People'!W$2,0))+IF(ISERROR(VLOOKUP($C265,'LINHA 5'!$C$6:$BM$145,'Carga People'!W$2,0)),0,VLOOKUP($C265,'LINHA 5'!$C$6:$BM$145,'Carga People'!W$2,0))</f>
        <v>0</v>
      </c>
      <c r="X265" s="140">
        <f>IF(ISERROR(VLOOKUP($C265,'LINHA 4'!$C$6:$BM$75,'Carga People'!X$2,0)),0,VLOOKUP($C265,'LINHA 4'!$C$6:$BM$75,'Carga People'!X$2,0))+IF(ISERROR(VLOOKUP($C265,'LINHA 5'!$C$6:$BM$145,'Carga People'!X$2,0)),0,VLOOKUP($C265,'LINHA 5'!$C$6:$BM$145,'Carga People'!X$2,0))</f>
        <v>0</v>
      </c>
      <c r="Y265" s="140">
        <f>IF(ISERROR(VLOOKUP($C265,'LINHA 4'!$C$6:$BM$75,'Carga People'!Y$2,0)),0,VLOOKUP($C265,'LINHA 4'!$C$6:$BM$75,'Carga People'!Y$2,0))+IF(ISERROR(VLOOKUP($C265,'LINHA 5'!$C$6:$BM$145,'Carga People'!Y$2,0)),0,VLOOKUP($C265,'LINHA 5'!$C$6:$BM$145,'Carga People'!Y$2,0))</f>
        <v>0</v>
      </c>
      <c r="Z265" s="140">
        <f>IF(ISERROR(VLOOKUP($C265,'LINHA 4'!$C$6:$BM$75,'Carga People'!Z$2,0)),0,VLOOKUP($C265,'LINHA 4'!$C$6:$BM$75,'Carga People'!Z$2,0))+IF(ISERROR(VLOOKUP($C265,'LINHA 5'!$C$6:$BM$145,'Carga People'!Z$2,0)),0,VLOOKUP($C265,'LINHA 5'!$C$6:$BM$145,'Carga People'!Z$2,0))</f>
        <v>0</v>
      </c>
      <c r="AA265" s="140">
        <f>IF(ISERROR(VLOOKUP($C265,'LINHA 4'!$C$6:$BM$75,'Carga People'!AA$2,0)),0,VLOOKUP($C265,'LINHA 4'!$C$6:$BM$75,'Carga People'!AA$2,0))+IF(ISERROR(VLOOKUP($C265,'LINHA 5'!$C$6:$BM$145,'Carga People'!AA$2,0)),0,VLOOKUP($C265,'LINHA 5'!$C$6:$BM$145,'Carga People'!AA$2,0))</f>
        <v>0</v>
      </c>
      <c r="AB265" s="140">
        <f>IF(ISERROR(VLOOKUP($C265,'LINHA 4'!$C$6:$BM$75,'Carga People'!AB$2,0)),0,VLOOKUP($C265,'LINHA 4'!$C$6:$BM$75,'Carga People'!AB$2,0))+IF(ISERROR(VLOOKUP($C265,'LINHA 5'!$C$6:$BM$145,'Carga People'!AB$2,0)),0,VLOOKUP($C265,'LINHA 5'!$C$6:$BM$145,'Carga People'!AB$2,0))</f>
        <v>0</v>
      </c>
      <c r="AC265" s="140">
        <f>IF(ISERROR(VLOOKUP($C265,'LINHA 4'!$C$6:$BM$75,'Carga People'!AC$2,0)),0,VLOOKUP($C265,'LINHA 4'!$C$6:$BM$75,'Carga People'!AC$2,0))+IF(ISERROR(VLOOKUP($C265,'LINHA 5'!$C$6:$BM$145,'Carga People'!AC$2,0)),0,VLOOKUP($C265,'LINHA 5'!$C$6:$BM$145,'Carga People'!AC$2,0))</f>
        <v>0</v>
      </c>
      <c r="AD265" s="140">
        <f>IF(ISERROR(VLOOKUP($C265,'LINHA 4'!$C$6:$BM$75,'Carga People'!AD$2,0)),0,VLOOKUP($C265,'LINHA 4'!$C$6:$BM$75,'Carga People'!AD$2,0))+IF(ISERROR(VLOOKUP($C265,'LINHA 5'!$C$6:$BM$145,'Carga People'!AD$2,0)),0,VLOOKUP($C265,'LINHA 5'!$C$6:$BM$145,'Carga People'!AD$2,0))</f>
        <v>0</v>
      </c>
      <c r="AE265" s="140">
        <f>IF(ISERROR(VLOOKUP($C265,'LINHA 4'!$C$6:$BM$75,'Carga People'!AE$2,0)),0,VLOOKUP($C265,'LINHA 4'!$C$6:$BM$75,'Carga People'!AE$2,0))+IF(ISERROR(VLOOKUP($C265,'LINHA 5'!$C$6:$BM$145,'Carga People'!AE$2,0)),0,VLOOKUP($C265,'LINHA 5'!$C$6:$BM$145,'Carga People'!AE$2,0))</f>
        <v>0</v>
      </c>
      <c r="AF265" s="140">
        <f>IF(ISERROR(VLOOKUP($C265,'LINHA 4'!$C$6:$BM$75,'Carga People'!AF$2,0)),0,VLOOKUP($C265,'LINHA 4'!$C$6:$BM$75,'Carga People'!AF$2,0))+IF(ISERROR(VLOOKUP($C265,'LINHA 5'!$C$6:$BM$145,'Carga People'!AF$2,0)),0,VLOOKUP($C265,'LINHA 5'!$C$6:$BM$145,'Carga People'!AF$2,0))</f>
        <v>0</v>
      </c>
      <c r="AG265" s="140">
        <f>IF(ISERROR(VLOOKUP($C265,'LINHA 4'!$C$6:$BM$75,'Carga People'!AG$2,0)),0,VLOOKUP($C265,'LINHA 4'!$C$6:$BM$75,'Carga People'!AG$2,0))+IF(ISERROR(VLOOKUP($C265,'LINHA 5'!$C$6:$BM$145,'Carga People'!AG$2,0)),0,VLOOKUP($C265,'LINHA 5'!$C$6:$BM$145,'Carga People'!AG$2,0))</f>
        <v>0</v>
      </c>
      <c r="AH265" s="140">
        <f>IF(ISERROR(VLOOKUP($C265,'LINHA 4'!$C$6:$BM$75,'Carga People'!AH$2,0)),0,VLOOKUP($C265,'LINHA 4'!$C$6:$BM$75,'Carga People'!AH$2,0))+IF(ISERROR(VLOOKUP($C265,'LINHA 5'!$C$6:$BM$145,'Carga People'!AH$2,0)),0,VLOOKUP($C265,'LINHA 5'!$C$6:$BM$145,'Carga People'!AH$2,0))</f>
        <v>0</v>
      </c>
      <c r="AI265" s="140">
        <f>IF(ISERROR(VLOOKUP($C265,'LINHA 4'!$C$6:$BM$75,'Carga People'!AI$2,0)),0,VLOOKUP($C265,'LINHA 4'!$C$6:$BM$75,'Carga People'!AI$2,0))+IF(ISERROR(VLOOKUP($C265,'LINHA 5'!$C$6:$BM$145,'Carga People'!AI$2,0)),0,VLOOKUP($C265,'LINHA 5'!$C$6:$BM$145,'Carga People'!AI$2,0))</f>
        <v>0</v>
      </c>
      <c r="AJ265" s="140">
        <f>IF(ISERROR(VLOOKUP($C265,'LINHA 4'!$C$6:$BM$75,'Carga People'!AJ$2,0)),0,VLOOKUP($C265,'LINHA 4'!$C$6:$BM$75,'Carga People'!AJ$2,0))+IF(ISERROR(VLOOKUP($C265,'LINHA 5'!$C$6:$BM$145,'Carga People'!AJ$2,0)),0,VLOOKUP($C265,'LINHA 5'!$C$6:$BM$145,'Carga People'!AJ$2,0))</f>
        <v>0</v>
      </c>
      <c r="AK265" s="140">
        <f>IF(ISERROR(VLOOKUP($C265,'LINHA 4'!$C$6:$BM$75,'Carga People'!AK$2,0)),0,VLOOKUP($C265,'LINHA 4'!$C$6:$BM$75,'Carga People'!AK$2,0))+IF(ISERROR(VLOOKUP($C265,'LINHA 5'!$C$6:$BM$145,'Carga People'!AK$2,0)),0,VLOOKUP($C265,'LINHA 5'!$C$6:$BM$145,'Carga People'!AK$2,0))</f>
        <v>0</v>
      </c>
      <c r="AL265" s="140">
        <f>IF(ISERROR(VLOOKUP($C265,'LINHA 4'!$C$6:$BM$75,'Carga People'!AL$2,0)),0,VLOOKUP($C265,'LINHA 4'!$C$6:$BM$75,'Carga People'!AL$2,0))+IF(ISERROR(VLOOKUP($C265,'LINHA 5'!$C$6:$BM$145,'Carga People'!AL$2,0)),0,VLOOKUP($C265,'LINHA 5'!$C$6:$BM$145,'Carga People'!AL$2,0))</f>
        <v>0</v>
      </c>
      <c r="AM265" s="140">
        <f>IF(ISERROR(VLOOKUP($C265,'LINHA 4'!$C$6:$BM$75,'Carga People'!AM$2,0)),0,VLOOKUP($C265,'LINHA 4'!$C$6:$BM$75,'Carga People'!AM$2,0))+IF(ISERROR(VLOOKUP($C265,'LINHA 5'!$C$6:$BM$145,'Carga People'!AM$2,0)),0,VLOOKUP($C265,'LINHA 5'!$C$6:$BM$145,'Carga People'!AM$2,0))</f>
        <v>0</v>
      </c>
      <c r="AN265" s="140">
        <f>IF(ISERROR(VLOOKUP($C265,'LINHA 4'!$C$6:$BM$75,'Carga People'!AN$2,0)),0,VLOOKUP($C265,'LINHA 4'!$C$6:$BM$75,'Carga People'!AN$2,0))+IF(ISERROR(VLOOKUP($C265,'LINHA 5'!$C$6:$BM$145,'Carga People'!AN$2,0)),0,VLOOKUP($C265,'LINHA 5'!$C$6:$BM$145,'Carga People'!AN$2,0))</f>
        <v>0</v>
      </c>
      <c r="AO265" s="140">
        <f>IF(ISERROR(VLOOKUP($C265,'LINHA 4'!$C$6:$BM$75,'Carga People'!AO$2,0)),0,VLOOKUP($C265,'LINHA 4'!$C$6:$BM$75,'Carga People'!AO$2,0))+IF(ISERROR(VLOOKUP($C265,'LINHA 5'!$C$6:$BM$145,'Carga People'!AO$2,0)),0,VLOOKUP($C265,'LINHA 5'!$C$6:$BM$145,'Carga People'!AO$2,0))</f>
        <v>0</v>
      </c>
      <c r="AP265" s="140">
        <f>IF(ISERROR(VLOOKUP($C265,'LINHA 4'!$C$6:$BM$75,'Carga People'!AP$2,0)),0,VLOOKUP($C265,'LINHA 4'!$C$6:$BM$75,'Carga People'!AP$2,0))+IF(ISERROR(VLOOKUP($C265,'LINHA 5'!$C$6:$BM$145,'Carga People'!AP$2,0)),0,VLOOKUP($C265,'LINHA 5'!$C$6:$BM$145,'Carga People'!AP$2,0))</f>
        <v>0</v>
      </c>
      <c r="AQ265" s="140">
        <f>IF(ISERROR(VLOOKUP($C265,'LINHA 4'!$C$6:$BM$75,'Carga People'!AQ$2,0)),0,VLOOKUP($C265,'LINHA 4'!$C$6:$BM$75,'Carga People'!AQ$2,0))+IF(ISERROR(VLOOKUP($C265,'LINHA 5'!$C$6:$BM$145,'Carga People'!AQ$2,0)),0,VLOOKUP($C265,'LINHA 5'!$C$6:$BM$145,'Carga People'!AQ$2,0))</f>
        <v>0</v>
      </c>
      <c r="AR265" s="140">
        <f>IF(ISERROR(VLOOKUP($C265,'LINHA 4'!$C$6:$BM$75,'Carga People'!AR$2,0)),0,VLOOKUP($C265,'LINHA 4'!$C$6:$BM$75,'Carga People'!AR$2,0))+IF(ISERROR(VLOOKUP($C265,'LINHA 5'!$C$6:$BM$145,'Carga People'!AR$2,0)),0,VLOOKUP($C265,'LINHA 5'!$C$6:$BM$145,'Carga People'!AR$2,0))</f>
        <v>0</v>
      </c>
      <c r="AS265" s="140">
        <f>IF(ISERROR(VLOOKUP($C265,'LINHA 4'!$C$6:$BM$75,'Carga People'!AS$2,0)),0,VLOOKUP($C265,'LINHA 4'!$C$6:$BM$75,'Carga People'!AS$2,0))+IF(ISERROR(VLOOKUP($C265,'LINHA 5'!$C$6:$BM$145,'Carga People'!AS$2,0)),0,VLOOKUP($C265,'LINHA 5'!$C$6:$BM$145,'Carga People'!AS$2,0))</f>
        <v>0</v>
      </c>
      <c r="AT265" s="140">
        <f>IF(ISERROR(VLOOKUP($C265,'LINHA 5'!$C$6:$BM$58,'Carga People'!AT$2,0)),0,VLOOKUP($C265,'LINHA 5'!$C$6:$BM$58,'Carga People'!AT$2,0))</f>
        <v>0</v>
      </c>
      <c r="AU265" s="367">
        <f t="shared" si="28"/>
        <v>150</v>
      </c>
      <c r="AV265" s="780" t="str">
        <f t="shared" si="27"/>
        <v/>
      </c>
      <c r="AW265" s="90">
        <f>IF(D265="","",VLOOKUP(D265,MI_ME!$D$5:$AQ$336,39,0))</f>
        <v>0</v>
      </c>
      <c r="AX265" s="660"/>
    </row>
    <row r="266" spans="1:50" ht="18" customHeight="1" x14ac:dyDescent="0.3">
      <c r="A266" s="1792"/>
      <c r="B266" s="30" t="s">
        <v>773</v>
      </c>
      <c r="C266" s="30" t="s">
        <v>1170</v>
      </c>
      <c r="D266" s="771" t="s">
        <v>1168</v>
      </c>
      <c r="E266" s="1457"/>
      <c r="F266" s="30" t="s">
        <v>47</v>
      </c>
      <c r="G266" s="136"/>
      <c r="H266" s="145"/>
      <c r="I266" s="154"/>
      <c r="J266" s="140">
        <f>IF(ISERROR(VLOOKUP($C266,'LINHA 4'!$C$6:$BM$75,'Carga People'!J$2,0)),0,VLOOKUP($C266,'LINHA 4'!$C$6:$BM$75,'Carga People'!J$2,0))+IF(ISERROR(VLOOKUP($C266,'LINHA 5'!$C$6:$BM$145,'Carga People'!J$2,0)),0,VLOOKUP($C266,'LINHA 5'!$C$6:$BM$145,'Carga People'!J$2,0))</f>
        <v>0</v>
      </c>
      <c r="K266" s="140">
        <f>IF(ISERROR(VLOOKUP($C266,'LINHA 4'!$C$6:$BM$75,'Carga People'!K$2,0)),0,VLOOKUP($C266,'LINHA 4'!$C$6:$BM$75,'Carga People'!K$2,0))+IF(ISERROR(VLOOKUP($C266,'LINHA 5'!$C$6:$BM$145,'Carga People'!K$2,0)),0,VLOOKUP($C266,'LINHA 5'!$C$6:$BM$145,'Carga People'!K$2,0))</f>
        <v>0</v>
      </c>
      <c r="L266" s="140">
        <f>IF(ISERROR(VLOOKUP($C266,'LINHA 4'!$C$6:$BM$75,'Carga People'!L$2,0)),0,VLOOKUP($C266,'LINHA 4'!$C$6:$BM$75,'Carga People'!L$2,0))+IF(ISERROR(VLOOKUP($C266,'LINHA 5'!$C$6:$BM$145,'Carga People'!L$2,0)),0,VLOOKUP($C266,'LINHA 5'!$C$6:$BM$145,'Carga People'!L$2,0))</f>
        <v>0</v>
      </c>
      <c r="M266" s="140">
        <f>IF(ISERROR(VLOOKUP($C266,'LINHA 4'!$C$6:$BM$75,'Carga People'!M$2,0)),0,VLOOKUP($C266,'LINHA 4'!$C$6:$BM$75,'Carga People'!M$2,0))+IF(ISERROR(VLOOKUP($C266,'LINHA 5'!$C$6:$BM$145,'Carga People'!M$2,0)),0,VLOOKUP($C266,'LINHA 5'!$C$6:$BM$145,'Carga People'!M$2,0))</f>
        <v>0</v>
      </c>
      <c r="N266" s="140">
        <f>IF(ISERROR(VLOOKUP($C266,'LINHA 4'!$C$6:$BM$75,'Carga People'!N$2,0)),0,VLOOKUP($C266,'LINHA 4'!$C$6:$BM$75,'Carga People'!N$2,0))+IF(ISERROR(VLOOKUP($C266,'LINHA 5'!$C$6:$BM$145,'Carga People'!N$2,0)),0,VLOOKUP($C266,'LINHA 5'!$C$6:$BM$145,'Carga People'!N$2,0))</f>
        <v>0</v>
      </c>
      <c r="O266" s="140">
        <f>IF(ISERROR(VLOOKUP($C266,'LINHA 4'!$C$6:$BM$75,'Carga People'!O$2,0)),0,VLOOKUP($C266,'LINHA 4'!$C$6:$BM$75,'Carga People'!O$2,0))+IF(ISERROR(VLOOKUP($C266,'LINHA 5'!$C$6:$BM$145,'Carga People'!O$2,0)),0,VLOOKUP($C266,'LINHA 5'!$C$6:$BM$145,'Carga People'!O$2,0))</f>
        <v>0</v>
      </c>
      <c r="P266" s="140">
        <f>IF(ISERROR(VLOOKUP($C266,'LINHA 4'!$C$6:$BM$75,'Carga People'!P$2,0)),0,VLOOKUP($C266,'LINHA 4'!$C$6:$BM$75,'Carga People'!P$2,0))+IF(ISERROR(VLOOKUP($C266,'LINHA 5'!$C$6:$BM$145,'Carga People'!P$2,0)),0,VLOOKUP($C266,'LINHA 5'!$C$6:$BM$145,'Carga People'!P$2,0))</f>
        <v>142</v>
      </c>
      <c r="Q266" s="140">
        <f>IF(ISERROR(VLOOKUP($C266,'LINHA 4'!$C$6:$BM$75,'Carga People'!Q$2,0)),0,VLOOKUP($C266,'LINHA 4'!$C$6:$BM$75,'Carga People'!Q$2,0))+IF(ISERROR(VLOOKUP($C266,'LINHA 5'!$C$6:$BM$145,'Carga People'!Q$2,0)),0,VLOOKUP($C266,'LINHA 5'!$C$6:$BM$145,'Carga People'!Q$2,0))</f>
        <v>0</v>
      </c>
      <c r="R266" s="140">
        <f>IF(ISERROR(VLOOKUP($C266,'LINHA 4'!$C$6:$BM$75,'Carga People'!R$2,0)),0,VLOOKUP($C266,'LINHA 4'!$C$6:$BM$75,'Carga People'!R$2,0))+IF(ISERROR(VLOOKUP($C266,'LINHA 5'!$C$6:$BM$145,'Carga People'!R$2,0)),0,VLOOKUP($C266,'LINHA 5'!$C$6:$BM$145,'Carga People'!R$2,0))</f>
        <v>0</v>
      </c>
      <c r="S266" s="140">
        <f>IF(ISERROR(VLOOKUP($C266,'LINHA 4'!$C$6:$BM$75,'Carga People'!S$2,0)),0,VLOOKUP($C266,'LINHA 4'!$C$6:$BM$75,'Carga People'!S$2,0))+IF(ISERROR(VLOOKUP($C266,'LINHA 5'!$C$6:$BM$145,'Carga People'!S$2,0)),0,VLOOKUP($C266,'LINHA 5'!$C$6:$BM$145,'Carga People'!S$2,0))</f>
        <v>0</v>
      </c>
      <c r="T266" s="140">
        <f>IF(ISERROR(VLOOKUP($C266,'LINHA 4'!$C$6:$BM$75,'Carga People'!T$2,0)),0,VLOOKUP($C266,'LINHA 4'!$C$6:$BM$75,'Carga People'!T$2,0))+IF(ISERROR(VLOOKUP($C266,'LINHA 5'!$C$6:$BM$145,'Carga People'!T$2,0)),0,VLOOKUP($C266,'LINHA 5'!$C$6:$BM$145,'Carga People'!T$2,0))</f>
        <v>0</v>
      </c>
      <c r="U266" s="140">
        <f>IF(ISERROR(VLOOKUP($C266,'LINHA 4'!$C$6:$BM$75,'Carga People'!U$2,0)),0,VLOOKUP($C266,'LINHA 4'!$C$6:$BM$75,'Carga People'!U$2,0))+IF(ISERROR(VLOOKUP($C266,'LINHA 5'!$C$6:$BM$145,'Carga People'!U$2,0)),0,VLOOKUP($C266,'LINHA 5'!$C$6:$BM$145,'Carga People'!U$2,0))</f>
        <v>0</v>
      </c>
      <c r="V266" s="140">
        <f>IF(ISERROR(VLOOKUP($C266,'LINHA 4'!$C$6:$BM$75,'Carga People'!V$2,0)),0,VLOOKUP($C266,'LINHA 4'!$C$6:$BM$75,'Carga People'!V$2,0))+IF(ISERROR(VLOOKUP($C266,'LINHA 5'!$C$6:$BM$145,'Carga People'!V$2,0)),0,VLOOKUP($C266,'LINHA 5'!$C$6:$BM$145,'Carga People'!V$2,0))</f>
        <v>0</v>
      </c>
      <c r="W266" s="140">
        <f>IF(ISERROR(VLOOKUP($C266,'LINHA 4'!$C$6:$BM$75,'Carga People'!W$2,0)),0,VLOOKUP($C266,'LINHA 4'!$C$6:$BM$75,'Carga People'!W$2,0))+IF(ISERROR(VLOOKUP($C266,'LINHA 5'!$C$6:$BM$145,'Carga People'!W$2,0)),0,VLOOKUP($C266,'LINHA 5'!$C$6:$BM$145,'Carga People'!W$2,0))</f>
        <v>0</v>
      </c>
      <c r="X266" s="140">
        <f>IF(ISERROR(VLOOKUP($C266,'LINHA 4'!$C$6:$BM$75,'Carga People'!X$2,0)),0,VLOOKUP($C266,'LINHA 4'!$C$6:$BM$75,'Carga People'!X$2,0))+IF(ISERROR(VLOOKUP($C266,'LINHA 5'!$C$6:$BM$145,'Carga People'!X$2,0)),0,VLOOKUP($C266,'LINHA 5'!$C$6:$BM$145,'Carga People'!X$2,0))</f>
        <v>0</v>
      </c>
      <c r="Y266" s="140">
        <f>IF(ISERROR(VLOOKUP($C266,'LINHA 4'!$C$6:$BM$75,'Carga People'!Y$2,0)),0,VLOOKUP($C266,'LINHA 4'!$C$6:$BM$75,'Carga People'!Y$2,0))+IF(ISERROR(VLOOKUP($C266,'LINHA 5'!$C$6:$BM$145,'Carga People'!Y$2,0)),0,VLOOKUP($C266,'LINHA 5'!$C$6:$BM$145,'Carga People'!Y$2,0))</f>
        <v>0</v>
      </c>
      <c r="Z266" s="140">
        <f>IF(ISERROR(VLOOKUP($C266,'LINHA 4'!$C$6:$BM$75,'Carga People'!Z$2,0)),0,VLOOKUP($C266,'LINHA 4'!$C$6:$BM$75,'Carga People'!Z$2,0))+IF(ISERROR(VLOOKUP($C266,'LINHA 5'!$C$6:$BM$145,'Carga People'!Z$2,0)),0,VLOOKUP($C266,'LINHA 5'!$C$6:$BM$145,'Carga People'!Z$2,0))</f>
        <v>0</v>
      </c>
      <c r="AA266" s="140">
        <f>IF(ISERROR(VLOOKUP($C266,'LINHA 4'!$C$6:$BM$75,'Carga People'!AA$2,0)),0,VLOOKUP($C266,'LINHA 4'!$C$6:$BM$75,'Carga People'!AA$2,0))+IF(ISERROR(VLOOKUP($C266,'LINHA 5'!$C$6:$BM$145,'Carga People'!AA$2,0)),0,VLOOKUP($C266,'LINHA 5'!$C$6:$BM$145,'Carga People'!AA$2,0))</f>
        <v>0</v>
      </c>
      <c r="AB266" s="140">
        <f>IF(ISERROR(VLOOKUP($C266,'LINHA 4'!$C$6:$BM$75,'Carga People'!AB$2,0)),0,VLOOKUP($C266,'LINHA 4'!$C$6:$BM$75,'Carga People'!AB$2,0))+IF(ISERROR(VLOOKUP($C266,'LINHA 5'!$C$6:$BM$145,'Carga People'!AB$2,0)),0,VLOOKUP($C266,'LINHA 5'!$C$6:$BM$145,'Carga People'!AB$2,0))</f>
        <v>0</v>
      </c>
      <c r="AC266" s="140">
        <f>IF(ISERROR(VLOOKUP($C266,'LINHA 4'!$C$6:$BM$75,'Carga People'!AC$2,0)),0,VLOOKUP($C266,'LINHA 4'!$C$6:$BM$75,'Carga People'!AC$2,0))+IF(ISERROR(VLOOKUP($C266,'LINHA 5'!$C$6:$BM$145,'Carga People'!AC$2,0)),0,VLOOKUP($C266,'LINHA 5'!$C$6:$BM$145,'Carga People'!AC$2,0))</f>
        <v>0</v>
      </c>
      <c r="AD266" s="140">
        <f>IF(ISERROR(VLOOKUP($C266,'LINHA 4'!$C$6:$BM$75,'Carga People'!AD$2,0)),0,VLOOKUP($C266,'LINHA 4'!$C$6:$BM$75,'Carga People'!AD$2,0))+IF(ISERROR(VLOOKUP($C266,'LINHA 5'!$C$6:$BM$145,'Carga People'!AD$2,0)),0,VLOOKUP($C266,'LINHA 5'!$C$6:$BM$145,'Carga People'!AD$2,0))</f>
        <v>0</v>
      </c>
      <c r="AE266" s="140">
        <f>IF(ISERROR(VLOOKUP($C266,'LINHA 4'!$C$6:$BM$75,'Carga People'!AE$2,0)),0,VLOOKUP($C266,'LINHA 4'!$C$6:$BM$75,'Carga People'!AE$2,0))+IF(ISERROR(VLOOKUP($C266,'LINHA 5'!$C$6:$BM$145,'Carga People'!AE$2,0)),0,VLOOKUP($C266,'LINHA 5'!$C$6:$BM$145,'Carga People'!AE$2,0))</f>
        <v>0</v>
      </c>
      <c r="AF266" s="140">
        <f>IF(ISERROR(VLOOKUP($C266,'LINHA 4'!$C$6:$BM$75,'Carga People'!AF$2,0)),0,VLOOKUP($C266,'LINHA 4'!$C$6:$BM$75,'Carga People'!AF$2,0))+IF(ISERROR(VLOOKUP($C266,'LINHA 5'!$C$6:$BM$145,'Carga People'!AF$2,0)),0,VLOOKUP($C266,'LINHA 5'!$C$6:$BM$145,'Carga People'!AF$2,0))</f>
        <v>0</v>
      </c>
      <c r="AG266" s="140">
        <f>IF(ISERROR(VLOOKUP($C266,'LINHA 4'!$C$6:$BM$75,'Carga People'!AG$2,0)),0,VLOOKUP($C266,'LINHA 4'!$C$6:$BM$75,'Carga People'!AG$2,0))+IF(ISERROR(VLOOKUP($C266,'LINHA 5'!$C$6:$BM$145,'Carga People'!AG$2,0)),0,VLOOKUP($C266,'LINHA 5'!$C$6:$BM$145,'Carga People'!AG$2,0))</f>
        <v>0</v>
      </c>
      <c r="AH266" s="140">
        <f>IF(ISERROR(VLOOKUP($C266,'LINHA 4'!$C$6:$BM$75,'Carga People'!AH$2,0)),0,VLOOKUP($C266,'LINHA 4'!$C$6:$BM$75,'Carga People'!AH$2,0))+IF(ISERROR(VLOOKUP($C266,'LINHA 5'!$C$6:$BM$145,'Carga People'!AH$2,0)),0,VLOOKUP($C266,'LINHA 5'!$C$6:$BM$145,'Carga People'!AH$2,0))</f>
        <v>0</v>
      </c>
      <c r="AI266" s="140">
        <f>IF(ISERROR(VLOOKUP($C266,'LINHA 4'!$C$6:$BM$75,'Carga People'!AI$2,0)),0,VLOOKUP($C266,'LINHA 4'!$C$6:$BM$75,'Carga People'!AI$2,0))+IF(ISERROR(VLOOKUP($C266,'LINHA 5'!$C$6:$BM$145,'Carga People'!AI$2,0)),0,VLOOKUP($C266,'LINHA 5'!$C$6:$BM$145,'Carga People'!AI$2,0))</f>
        <v>0</v>
      </c>
      <c r="AJ266" s="140">
        <f>IF(ISERROR(VLOOKUP($C266,'LINHA 4'!$C$6:$BM$75,'Carga People'!AJ$2,0)),0,VLOOKUP($C266,'LINHA 4'!$C$6:$BM$75,'Carga People'!AJ$2,0))+IF(ISERROR(VLOOKUP($C266,'LINHA 5'!$C$6:$BM$145,'Carga People'!AJ$2,0)),0,VLOOKUP($C266,'LINHA 5'!$C$6:$BM$145,'Carga People'!AJ$2,0))</f>
        <v>0</v>
      </c>
      <c r="AK266" s="140">
        <f>IF(ISERROR(VLOOKUP($C266,'LINHA 4'!$C$6:$BM$75,'Carga People'!AK$2,0)),0,VLOOKUP($C266,'LINHA 4'!$C$6:$BM$75,'Carga People'!AK$2,0))+IF(ISERROR(VLOOKUP($C266,'LINHA 5'!$C$6:$BM$145,'Carga People'!AK$2,0)),0,VLOOKUP($C266,'LINHA 5'!$C$6:$BM$145,'Carga People'!AK$2,0))</f>
        <v>0</v>
      </c>
      <c r="AL266" s="140">
        <f>IF(ISERROR(VLOOKUP($C266,'LINHA 4'!$C$6:$BM$75,'Carga People'!AL$2,0)),0,VLOOKUP($C266,'LINHA 4'!$C$6:$BM$75,'Carga People'!AL$2,0))+IF(ISERROR(VLOOKUP($C266,'LINHA 5'!$C$6:$BM$145,'Carga People'!AL$2,0)),0,VLOOKUP($C266,'LINHA 5'!$C$6:$BM$145,'Carga People'!AL$2,0))</f>
        <v>0</v>
      </c>
      <c r="AM266" s="140">
        <f>IF(ISERROR(VLOOKUP($C266,'LINHA 4'!$C$6:$BM$75,'Carga People'!AM$2,0)),0,VLOOKUP($C266,'LINHA 4'!$C$6:$BM$75,'Carga People'!AM$2,0))+IF(ISERROR(VLOOKUP($C266,'LINHA 5'!$C$6:$BM$145,'Carga People'!AM$2,0)),0,VLOOKUP($C266,'LINHA 5'!$C$6:$BM$145,'Carga People'!AM$2,0))</f>
        <v>0</v>
      </c>
      <c r="AN266" s="140">
        <f>IF(ISERROR(VLOOKUP($C266,'LINHA 4'!$C$6:$BM$75,'Carga People'!AN$2,0)),0,VLOOKUP($C266,'LINHA 4'!$C$6:$BM$75,'Carga People'!AN$2,0))+IF(ISERROR(VLOOKUP($C266,'LINHA 5'!$C$6:$BM$145,'Carga People'!AN$2,0)),0,VLOOKUP($C266,'LINHA 5'!$C$6:$BM$145,'Carga People'!AN$2,0))</f>
        <v>0</v>
      </c>
      <c r="AO266" s="574">
        <f>IF(ISERROR(VLOOKUP($C266,'LINHA 4'!$C$6:$BM$75,'Carga People'!AO$2,0)),0,VLOOKUP($C266,'LINHA 4'!$C$6:$BM$75,'Carga People'!AO$2,0))+IF(ISERROR(VLOOKUP($C266,'LINHA 5'!$C$6:$BM$145,'Carga People'!AO$2,0)),0,VLOOKUP($C266,'LINHA 5'!$C$6:$BM$145,'Carga People'!AO$2,0))</f>
        <v>0</v>
      </c>
      <c r="AP266" s="574">
        <f>IF(ISERROR(VLOOKUP($C266,'LINHA 4'!$C$6:$BM$75,'Carga People'!AP$2,0)),0,VLOOKUP($C266,'LINHA 4'!$C$6:$BM$75,'Carga People'!AP$2,0))+IF(ISERROR(VLOOKUP($C266,'LINHA 5'!$C$6:$BM$145,'Carga People'!AP$2,0)),0,VLOOKUP($C266,'LINHA 5'!$C$6:$BM$145,'Carga People'!AP$2,0))</f>
        <v>0</v>
      </c>
      <c r="AQ266" s="574">
        <f>IF(ISERROR(VLOOKUP($C266,'LINHA 4'!$C$6:$BM$75,'Carga People'!AQ$2,0)),0,VLOOKUP($C266,'LINHA 4'!$C$6:$BM$75,'Carga People'!AQ$2,0))+IF(ISERROR(VLOOKUP($C266,'LINHA 5'!$C$6:$BM$145,'Carga People'!AQ$2,0)),0,VLOOKUP($C266,'LINHA 5'!$C$6:$BM$145,'Carga People'!AQ$2,0))</f>
        <v>0</v>
      </c>
      <c r="AR266" s="574">
        <f>IF(ISERROR(VLOOKUP($C266,'LINHA 4'!$C$6:$BM$75,'Carga People'!AR$2,0)),0,VLOOKUP($C266,'LINHA 4'!$C$6:$BM$75,'Carga People'!AR$2,0))+IF(ISERROR(VLOOKUP($C266,'LINHA 5'!$C$6:$BM$145,'Carga People'!AR$2,0)),0,VLOOKUP($C266,'LINHA 5'!$C$6:$BM$145,'Carga People'!AR$2,0))</f>
        <v>0</v>
      </c>
      <c r="AS266" s="574">
        <f>IF(ISERROR(VLOOKUP($C266,'LINHA 4'!$C$6:$BM$75,'Carga People'!AS$2,0)),0,VLOOKUP($C266,'LINHA 4'!$C$6:$BM$75,'Carga People'!AS$2,0))+IF(ISERROR(VLOOKUP($C266,'LINHA 5'!$C$6:$BM$145,'Carga People'!AS$2,0)),0,VLOOKUP($C266,'LINHA 5'!$C$6:$BM$145,'Carga People'!AS$2,0))</f>
        <v>0</v>
      </c>
      <c r="AT266" s="574">
        <f t="array" ref="AT266">IF(ISERROR(VLOOKUP($C266,'LINHA 4'!$C$6:$BM$52,'Carga People'!AT$2,0)),0,VLOOKUP($C266,'LINHA 4'!$C$6:$BM$52,'Carga People'!AT$2,0))</f>
        <v>0</v>
      </c>
      <c r="AU266" s="367">
        <f t="shared" si="28"/>
        <v>142</v>
      </c>
      <c r="AV266" s="780" t="str">
        <f t="shared" si="27"/>
        <v/>
      </c>
      <c r="AW266" s="90">
        <f>IF(D266="","",VLOOKUP(D266,MI_ME!$D$5:$AQ$336,39,0))</f>
        <v>0</v>
      </c>
      <c r="AX266" s="660"/>
    </row>
    <row r="267" spans="1:50" ht="18" hidden="1" customHeight="1" x14ac:dyDescent="0.3">
      <c r="A267" s="1792"/>
      <c r="B267" s="342" t="s">
        <v>291</v>
      </c>
      <c r="C267" s="342" t="s">
        <v>232</v>
      </c>
      <c r="D267" s="153" t="s">
        <v>380</v>
      </c>
      <c r="E267" s="1457" t="s">
        <v>820</v>
      </c>
      <c r="F267" s="153" t="s">
        <v>47</v>
      </c>
      <c r="G267" s="136"/>
      <c r="H267" s="145"/>
      <c r="I267" s="154"/>
      <c r="J267" s="140">
        <f>IF(ISERROR(VLOOKUP($C267,'LINHA 4'!$C$6:$BM$75,'Carga People'!J$2,0)),0,VLOOKUP($C267,'LINHA 4'!$C$6:$BM$75,'Carga People'!J$2,0))+IF(ISERROR(VLOOKUP($C267,'LINHA 5'!$C$6:$BM$145,'Carga People'!J$2,0)),0,VLOOKUP($C267,'LINHA 5'!$C$6:$BM$145,'Carga People'!J$2,0))</f>
        <v>0</v>
      </c>
      <c r="K267" s="140">
        <f>IF(ISERROR(VLOOKUP($C267,'LINHA 4'!$C$6:$BM$75,'Carga People'!K$2,0)),0,VLOOKUP($C267,'LINHA 4'!$C$6:$BM$75,'Carga People'!K$2,0))+IF(ISERROR(VLOOKUP($C267,'LINHA 5'!$C$6:$BM$145,'Carga People'!K$2,0)),0,VLOOKUP($C267,'LINHA 5'!$C$6:$BM$145,'Carga People'!K$2,0))</f>
        <v>0</v>
      </c>
      <c r="L267" s="140">
        <f>IF(ISERROR(VLOOKUP($C267,'LINHA 4'!$C$6:$BM$75,'Carga People'!L$2,0)),0,VLOOKUP($C267,'LINHA 4'!$C$6:$BM$75,'Carga People'!L$2,0))+IF(ISERROR(VLOOKUP($C267,'LINHA 5'!$C$6:$BM$145,'Carga People'!L$2,0)),0,VLOOKUP($C267,'LINHA 5'!$C$6:$BM$145,'Carga People'!L$2,0))</f>
        <v>0</v>
      </c>
      <c r="M267" s="140">
        <f>IF(ISERROR(VLOOKUP($C267,'LINHA 4'!$C$6:$BM$75,'Carga People'!M$2,0)),0,VLOOKUP($C267,'LINHA 4'!$C$6:$BM$75,'Carga People'!M$2,0))+IF(ISERROR(VLOOKUP($C267,'LINHA 5'!$C$6:$BM$145,'Carga People'!M$2,0)),0,VLOOKUP($C267,'LINHA 5'!$C$6:$BM$145,'Carga People'!M$2,0))</f>
        <v>0</v>
      </c>
      <c r="N267" s="140">
        <f>IF(ISERROR(VLOOKUP($C267,'LINHA 4'!$C$6:$BM$75,'Carga People'!N$2,0)),0,VLOOKUP($C267,'LINHA 4'!$C$6:$BM$75,'Carga People'!N$2,0))+IF(ISERROR(VLOOKUP($C267,'LINHA 5'!$C$6:$BM$145,'Carga People'!N$2,0)),0,VLOOKUP($C267,'LINHA 5'!$C$6:$BM$145,'Carga People'!N$2,0))</f>
        <v>0</v>
      </c>
      <c r="O267" s="140">
        <f>IF(ISERROR(VLOOKUP($C267,'LINHA 4'!$C$6:$BM$75,'Carga People'!O$2,0)),0,VLOOKUP($C267,'LINHA 4'!$C$6:$BM$75,'Carga People'!O$2,0))+IF(ISERROR(VLOOKUP($C267,'LINHA 5'!$C$6:$BM$145,'Carga People'!O$2,0)),0,VLOOKUP($C267,'LINHA 5'!$C$6:$BM$145,'Carga People'!O$2,0))</f>
        <v>0</v>
      </c>
      <c r="P267" s="140">
        <f>IF(ISERROR(VLOOKUP($C267,'LINHA 4'!$C$6:$BM$75,'Carga People'!P$2,0)),0,VLOOKUP($C267,'LINHA 4'!$C$6:$BM$75,'Carga People'!P$2,0))+IF(ISERROR(VLOOKUP($C267,'LINHA 5'!$C$6:$BM$145,'Carga People'!P$2,0)),0,VLOOKUP($C267,'LINHA 5'!$C$6:$BM$145,'Carga People'!P$2,0))</f>
        <v>0</v>
      </c>
      <c r="Q267" s="140">
        <f>IF(ISERROR(VLOOKUP($C267,'LINHA 4'!$C$6:$BM$75,'Carga People'!Q$2,0)),0,VLOOKUP($C267,'LINHA 4'!$C$6:$BM$75,'Carga People'!Q$2,0))+IF(ISERROR(VLOOKUP($C267,'LINHA 5'!$C$6:$BM$145,'Carga People'!Q$2,0)),0,VLOOKUP($C267,'LINHA 5'!$C$6:$BM$145,'Carga People'!Q$2,0))</f>
        <v>0</v>
      </c>
      <c r="R267" s="140">
        <f>IF(ISERROR(VLOOKUP($C267,'LINHA 4'!$C$6:$BM$75,'Carga People'!R$2,0)),0,VLOOKUP($C267,'LINHA 4'!$C$6:$BM$75,'Carga People'!R$2,0))+IF(ISERROR(VLOOKUP($C267,'LINHA 5'!$C$6:$BM$145,'Carga People'!R$2,0)),0,VLOOKUP($C267,'LINHA 5'!$C$6:$BM$145,'Carga People'!R$2,0))</f>
        <v>0</v>
      </c>
      <c r="S267" s="140">
        <f>IF(ISERROR(VLOOKUP($C267,'LINHA 4'!$C$6:$BM$75,'Carga People'!S$2,0)),0,VLOOKUP($C267,'LINHA 4'!$C$6:$BM$75,'Carga People'!S$2,0))+IF(ISERROR(VLOOKUP($C267,'LINHA 5'!$C$6:$BM$145,'Carga People'!S$2,0)),0,VLOOKUP($C267,'LINHA 5'!$C$6:$BM$145,'Carga People'!S$2,0))</f>
        <v>0</v>
      </c>
      <c r="T267" s="140">
        <f>IF(ISERROR(VLOOKUP($C267,'LINHA 4'!$C$6:$BM$75,'Carga People'!T$2,0)),0,VLOOKUP($C267,'LINHA 4'!$C$6:$BM$75,'Carga People'!T$2,0))+IF(ISERROR(VLOOKUP($C267,'LINHA 5'!$C$6:$BM$145,'Carga People'!T$2,0)),0,VLOOKUP($C267,'LINHA 5'!$C$6:$BM$145,'Carga People'!T$2,0))</f>
        <v>0</v>
      </c>
      <c r="U267" s="140">
        <f>IF(ISERROR(VLOOKUP($C267,'LINHA 4'!$C$6:$BM$75,'Carga People'!U$2,0)),0,VLOOKUP($C267,'LINHA 4'!$C$6:$BM$75,'Carga People'!U$2,0))+IF(ISERROR(VLOOKUP($C267,'LINHA 5'!$C$6:$BM$145,'Carga People'!U$2,0)),0,VLOOKUP($C267,'LINHA 5'!$C$6:$BM$145,'Carga People'!U$2,0))</f>
        <v>0</v>
      </c>
      <c r="V267" s="140">
        <f>IF(ISERROR(VLOOKUP($C267,'LINHA 4'!$C$6:$BM$75,'Carga People'!V$2,0)),0,VLOOKUP($C267,'LINHA 4'!$C$6:$BM$75,'Carga People'!V$2,0))+IF(ISERROR(VLOOKUP($C267,'LINHA 5'!$C$6:$BM$145,'Carga People'!V$2,0)),0,VLOOKUP($C267,'LINHA 5'!$C$6:$BM$145,'Carga People'!V$2,0))</f>
        <v>0</v>
      </c>
      <c r="W267" s="140">
        <f>IF(ISERROR(VLOOKUP($C267,'LINHA 4'!$C$6:$BM$75,'Carga People'!W$2,0)),0,VLOOKUP($C267,'LINHA 4'!$C$6:$BM$75,'Carga People'!W$2,0))+IF(ISERROR(VLOOKUP($C267,'LINHA 5'!$C$6:$BM$145,'Carga People'!W$2,0)),0,VLOOKUP($C267,'LINHA 5'!$C$6:$BM$145,'Carga People'!W$2,0))</f>
        <v>0</v>
      </c>
      <c r="X267" s="140">
        <f>IF(ISERROR(VLOOKUP($C267,'LINHA 4'!$C$6:$BM$75,'Carga People'!X$2,0)),0,VLOOKUP($C267,'LINHA 4'!$C$6:$BM$75,'Carga People'!X$2,0))+IF(ISERROR(VLOOKUP($C267,'LINHA 5'!$C$6:$BM$145,'Carga People'!X$2,0)),0,VLOOKUP($C267,'LINHA 5'!$C$6:$BM$145,'Carga People'!X$2,0))</f>
        <v>0</v>
      </c>
      <c r="Y267" s="140">
        <f>IF(ISERROR(VLOOKUP($C267,'LINHA 4'!$C$6:$BM$75,'Carga People'!Y$2,0)),0,VLOOKUP($C267,'LINHA 4'!$C$6:$BM$75,'Carga People'!Y$2,0))+IF(ISERROR(VLOOKUP($C267,'LINHA 5'!$C$6:$BM$145,'Carga People'!Y$2,0)),0,VLOOKUP($C267,'LINHA 5'!$C$6:$BM$145,'Carga People'!Y$2,0))</f>
        <v>0</v>
      </c>
      <c r="Z267" s="140">
        <f>IF(ISERROR(VLOOKUP($C267,'LINHA 4'!$C$6:$BM$75,'Carga People'!Z$2,0)),0,VLOOKUP($C267,'LINHA 4'!$C$6:$BM$75,'Carga People'!Z$2,0))+IF(ISERROR(VLOOKUP($C267,'LINHA 5'!$C$6:$BM$145,'Carga People'!Z$2,0)),0,VLOOKUP($C267,'LINHA 5'!$C$6:$BM$145,'Carga People'!Z$2,0))</f>
        <v>0</v>
      </c>
      <c r="AA267" s="140">
        <f>IF(ISERROR(VLOOKUP($C267,'LINHA 4'!$C$6:$BM$75,'Carga People'!AA$2,0)),0,VLOOKUP($C267,'LINHA 4'!$C$6:$BM$75,'Carga People'!AA$2,0))+IF(ISERROR(VLOOKUP($C267,'LINHA 5'!$C$6:$BM$145,'Carga People'!AA$2,0)),0,VLOOKUP($C267,'LINHA 5'!$C$6:$BM$145,'Carga People'!AA$2,0))</f>
        <v>0</v>
      </c>
      <c r="AB267" s="140">
        <f>IF(ISERROR(VLOOKUP($C267,'LINHA 4'!$C$6:$BM$75,'Carga People'!AB$2,0)),0,VLOOKUP($C267,'LINHA 4'!$C$6:$BM$75,'Carga People'!AB$2,0))+IF(ISERROR(VLOOKUP($C267,'LINHA 5'!$C$6:$BM$145,'Carga People'!AB$2,0)),0,VLOOKUP($C267,'LINHA 5'!$C$6:$BM$145,'Carga People'!AB$2,0))</f>
        <v>0</v>
      </c>
      <c r="AC267" s="140">
        <f>IF(ISERROR(VLOOKUP($C267,'LINHA 4'!$C$6:$BM$75,'Carga People'!AC$2,0)),0,VLOOKUP($C267,'LINHA 4'!$C$6:$BM$75,'Carga People'!AC$2,0))+IF(ISERROR(VLOOKUP($C267,'LINHA 5'!$C$6:$BM$145,'Carga People'!AC$2,0)),0,VLOOKUP($C267,'LINHA 5'!$C$6:$BM$145,'Carga People'!AC$2,0))</f>
        <v>0</v>
      </c>
      <c r="AD267" s="140">
        <f>IF(ISERROR(VLOOKUP($C267,'LINHA 4'!$C$6:$BM$75,'Carga People'!AD$2,0)),0,VLOOKUP($C267,'LINHA 4'!$C$6:$BM$75,'Carga People'!AD$2,0))+IF(ISERROR(VLOOKUP($C267,'LINHA 5'!$C$6:$BM$145,'Carga People'!AD$2,0)),0,VLOOKUP($C267,'LINHA 5'!$C$6:$BM$145,'Carga People'!AD$2,0))</f>
        <v>0</v>
      </c>
      <c r="AE267" s="140">
        <f>IF(ISERROR(VLOOKUP($C267,'LINHA 4'!$C$6:$BM$75,'Carga People'!AE$2,0)),0,VLOOKUP($C267,'LINHA 4'!$C$6:$BM$75,'Carga People'!AE$2,0))+IF(ISERROR(VLOOKUP($C267,'LINHA 5'!$C$6:$BM$145,'Carga People'!AE$2,0)),0,VLOOKUP($C267,'LINHA 5'!$C$6:$BM$145,'Carga People'!AE$2,0))</f>
        <v>0</v>
      </c>
      <c r="AF267" s="140">
        <f>IF(ISERROR(VLOOKUP($C267,'LINHA 4'!$C$6:$BM$75,'Carga People'!AF$2,0)),0,VLOOKUP($C267,'LINHA 4'!$C$6:$BM$75,'Carga People'!AF$2,0))+IF(ISERROR(VLOOKUP($C267,'LINHA 5'!$C$6:$BM$145,'Carga People'!AF$2,0)),0,VLOOKUP($C267,'LINHA 5'!$C$6:$BM$145,'Carga People'!AF$2,0))</f>
        <v>0</v>
      </c>
      <c r="AG267" s="140">
        <f>IF(ISERROR(VLOOKUP($C267,'LINHA 4'!$C$6:$BM$75,'Carga People'!AG$2,0)),0,VLOOKUP($C267,'LINHA 4'!$C$6:$BM$75,'Carga People'!AG$2,0))+IF(ISERROR(VLOOKUP($C267,'LINHA 5'!$C$6:$BM$145,'Carga People'!AG$2,0)),0,VLOOKUP($C267,'LINHA 5'!$C$6:$BM$145,'Carga People'!AG$2,0))</f>
        <v>0</v>
      </c>
      <c r="AH267" s="140">
        <f>IF(ISERROR(VLOOKUP($C267,'LINHA 4'!$C$6:$BM$75,'Carga People'!AH$2,0)),0,VLOOKUP($C267,'LINHA 4'!$C$6:$BM$75,'Carga People'!AH$2,0))+IF(ISERROR(VLOOKUP($C267,'LINHA 5'!$C$6:$BM$145,'Carga People'!AH$2,0)),0,VLOOKUP($C267,'LINHA 5'!$C$6:$BM$145,'Carga People'!AH$2,0))</f>
        <v>0</v>
      </c>
      <c r="AI267" s="140">
        <f>IF(ISERROR(VLOOKUP($C267,'LINHA 4'!$C$6:$BM$75,'Carga People'!AI$2,0)),0,VLOOKUP($C267,'LINHA 4'!$C$6:$BM$75,'Carga People'!AI$2,0))+IF(ISERROR(VLOOKUP($C267,'LINHA 5'!$C$6:$BM$145,'Carga People'!AI$2,0)),0,VLOOKUP($C267,'LINHA 5'!$C$6:$BM$145,'Carga People'!AI$2,0))</f>
        <v>0</v>
      </c>
      <c r="AJ267" s="140">
        <f>IF(ISERROR(VLOOKUP($C267,'LINHA 4'!$C$6:$BM$75,'Carga People'!AJ$2,0)),0,VLOOKUP($C267,'LINHA 4'!$C$6:$BM$75,'Carga People'!AJ$2,0))+IF(ISERROR(VLOOKUP($C267,'LINHA 5'!$C$6:$BM$145,'Carga People'!AJ$2,0)),0,VLOOKUP($C267,'LINHA 5'!$C$6:$BM$145,'Carga People'!AJ$2,0))</f>
        <v>0</v>
      </c>
      <c r="AK267" s="140">
        <f>IF(ISERROR(VLOOKUP($C267,'LINHA 4'!$C$6:$BM$75,'Carga People'!AK$2,0)),0,VLOOKUP($C267,'LINHA 4'!$C$6:$BM$75,'Carga People'!AK$2,0))+IF(ISERROR(VLOOKUP($C267,'LINHA 5'!$C$6:$BM$145,'Carga People'!AK$2,0)),0,VLOOKUP($C267,'LINHA 5'!$C$6:$BM$145,'Carga People'!AK$2,0))</f>
        <v>0</v>
      </c>
      <c r="AL267" s="140">
        <f>IF(ISERROR(VLOOKUP($C267,'LINHA 4'!$C$6:$BM$75,'Carga People'!AL$2,0)),0,VLOOKUP($C267,'LINHA 4'!$C$6:$BM$75,'Carga People'!AL$2,0))+IF(ISERROR(VLOOKUP($C267,'LINHA 5'!$C$6:$BM$145,'Carga People'!AL$2,0)),0,VLOOKUP($C267,'LINHA 5'!$C$6:$BM$145,'Carga People'!AL$2,0))</f>
        <v>0</v>
      </c>
      <c r="AM267" s="140">
        <f>IF(ISERROR(VLOOKUP($C267,'LINHA 4'!$C$6:$BM$75,'Carga People'!AM$2,0)),0,VLOOKUP($C267,'LINHA 4'!$C$6:$BM$75,'Carga People'!AM$2,0))+IF(ISERROR(VLOOKUP($C267,'LINHA 5'!$C$6:$BM$145,'Carga People'!AM$2,0)),0,VLOOKUP($C267,'LINHA 5'!$C$6:$BM$145,'Carga People'!AM$2,0))</f>
        <v>0</v>
      </c>
      <c r="AN267" s="140">
        <f>IF(ISERROR(VLOOKUP($C267,'LINHA 4'!$C$6:$BM$75,'Carga People'!AN$2,0)),0,VLOOKUP($C267,'LINHA 4'!$C$6:$BM$75,'Carga People'!AN$2,0))+IF(ISERROR(VLOOKUP($C267,'LINHA 5'!$C$6:$BM$145,'Carga People'!AN$2,0)),0,VLOOKUP($C267,'LINHA 5'!$C$6:$BM$145,'Carga People'!AN$2,0))</f>
        <v>0</v>
      </c>
      <c r="AO267" s="574">
        <f>IF(ISERROR(VLOOKUP($C267,'LINHA 4'!$C$6:$BM$75,'Carga People'!AO$2,0)),0,VLOOKUP($C267,'LINHA 4'!$C$6:$BM$75,'Carga People'!AO$2,0))+IF(ISERROR(VLOOKUP($C267,'LINHA 5'!$C$6:$BM$145,'Carga People'!AO$2,0)),0,VLOOKUP($C267,'LINHA 5'!$C$6:$BM$145,'Carga People'!AO$2,0))</f>
        <v>0</v>
      </c>
      <c r="AP267" s="574">
        <f>IF(ISERROR(VLOOKUP($C267,'LINHA 4'!$C$6:$BM$75,'Carga People'!AP$2,0)),0,VLOOKUP($C267,'LINHA 4'!$C$6:$BM$75,'Carga People'!AP$2,0))+IF(ISERROR(VLOOKUP($C267,'LINHA 5'!$C$6:$BM$145,'Carga People'!AP$2,0)),0,VLOOKUP($C267,'LINHA 5'!$C$6:$BM$145,'Carga People'!AP$2,0))</f>
        <v>0</v>
      </c>
      <c r="AQ267" s="574">
        <f>IF(ISERROR(VLOOKUP($C267,'LINHA 4'!$C$6:$BM$75,'Carga People'!AQ$2,0)),0,VLOOKUP($C267,'LINHA 4'!$C$6:$BM$75,'Carga People'!AQ$2,0))+IF(ISERROR(VLOOKUP($C267,'LINHA 5'!$C$6:$BM$145,'Carga People'!AQ$2,0)),0,VLOOKUP($C267,'LINHA 5'!$C$6:$BM$145,'Carga People'!AQ$2,0))</f>
        <v>0</v>
      </c>
      <c r="AR267" s="574">
        <f>IF(ISERROR(VLOOKUP($C267,'LINHA 4'!$C$6:$BM$75,'Carga People'!AR$2,0)),0,VLOOKUP($C267,'LINHA 4'!$C$6:$BM$75,'Carga People'!AR$2,0))+IF(ISERROR(VLOOKUP($C267,'LINHA 5'!$C$6:$BM$145,'Carga People'!AR$2,0)),0,VLOOKUP($C267,'LINHA 5'!$C$6:$BM$145,'Carga People'!AR$2,0))</f>
        <v>0</v>
      </c>
      <c r="AS267" s="574">
        <f>IF(ISERROR(VLOOKUP($C267,'LINHA 4'!$C$6:$BM$75,'Carga People'!AS$2,0)),0,VLOOKUP($C267,'LINHA 4'!$C$6:$BM$75,'Carga People'!AS$2,0))+IF(ISERROR(VLOOKUP($C267,'LINHA 5'!$C$6:$BM$145,'Carga People'!AS$2,0)),0,VLOOKUP($C267,'LINHA 5'!$C$6:$BM$145,'Carga People'!AS$2,0))</f>
        <v>0</v>
      </c>
      <c r="AT267" s="574">
        <f t="array" ref="AT267">IF(ISERROR(VLOOKUP($C267,'LINHA 4'!$C$6:$BM$52,'Carga People'!AT$2,0)),0,VLOOKUP($C267,'LINHA 4'!$C$6:$BM$52,'Carga People'!AT$2,0))</f>
        <v>0</v>
      </c>
      <c r="AU267" s="367">
        <f t="shared" si="28"/>
        <v>0</v>
      </c>
      <c r="AV267" s="780" t="str">
        <f t="shared" si="27"/>
        <v/>
      </c>
      <c r="AW267" s="90">
        <f>IF(D267="","",VLOOKUP(D267,MI_ME!$D$5:$AQ$336,39,0))</f>
        <v>0</v>
      </c>
      <c r="AX267" s="660"/>
    </row>
    <row r="268" spans="1:50" ht="18" hidden="1" customHeight="1" x14ac:dyDescent="0.3">
      <c r="A268" s="1792"/>
      <c r="B268" s="30" t="s">
        <v>763</v>
      </c>
      <c r="C268" s="30" t="s">
        <v>1221</v>
      </c>
      <c r="D268" s="771" t="s">
        <v>1220</v>
      </c>
      <c r="E268" s="1457"/>
      <c r="F268" s="30" t="s">
        <v>47</v>
      </c>
      <c r="G268" s="136"/>
      <c r="H268" s="145"/>
      <c r="I268" s="154"/>
      <c r="J268" s="140">
        <f>IF(ISERROR(VLOOKUP($C268,'LINHA 4'!$C$6:$BM$75,'Carga People'!J$2,0)),0,VLOOKUP($C268,'LINHA 4'!$C$6:$BM$75,'Carga People'!J$2,0))+IF(ISERROR(VLOOKUP($C268,'LINHA 5'!$C$6:$BM$145,'Carga People'!J$2,0)),0,VLOOKUP($C268,'LINHA 5'!$C$6:$BM$145,'Carga People'!J$2,0))</f>
        <v>0</v>
      </c>
      <c r="K268" s="140">
        <f>IF(ISERROR(VLOOKUP($C268,'LINHA 4'!$C$6:$BM$75,'Carga People'!K$2,0)),0,VLOOKUP($C268,'LINHA 4'!$C$6:$BM$75,'Carga People'!K$2,0))+IF(ISERROR(VLOOKUP($C268,'LINHA 5'!$C$6:$BM$145,'Carga People'!K$2,0)),0,VLOOKUP($C268,'LINHA 5'!$C$6:$BM$145,'Carga People'!K$2,0))</f>
        <v>0</v>
      </c>
      <c r="L268" s="140">
        <f>IF(ISERROR(VLOOKUP($C268,'LINHA 4'!$C$6:$BM$75,'Carga People'!L$2,0)),0,VLOOKUP($C268,'LINHA 4'!$C$6:$BM$75,'Carga People'!L$2,0))+IF(ISERROR(VLOOKUP($C268,'LINHA 5'!$C$6:$BM$145,'Carga People'!L$2,0)),0,VLOOKUP($C268,'LINHA 5'!$C$6:$BM$145,'Carga People'!L$2,0))</f>
        <v>0</v>
      </c>
      <c r="M268" s="140">
        <f>IF(ISERROR(VLOOKUP($C268,'LINHA 4'!$C$6:$BM$75,'Carga People'!M$2,0)),0,VLOOKUP($C268,'LINHA 4'!$C$6:$BM$75,'Carga People'!M$2,0))+IF(ISERROR(VLOOKUP($C268,'LINHA 5'!$C$6:$BM$145,'Carga People'!M$2,0)),0,VLOOKUP($C268,'LINHA 5'!$C$6:$BM$145,'Carga People'!M$2,0))</f>
        <v>0</v>
      </c>
      <c r="N268" s="140">
        <f>IF(ISERROR(VLOOKUP($C268,'LINHA 4'!$C$6:$BM$75,'Carga People'!N$2,0)),0,VLOOKUP($C268,'LINHA 4'!$C$6:$BM$75,'Carga People'!N$2,0))+IF(ISERROR(VLOOKUP($C268,'LINHA 5'!$C$6:$BM$145,'Carga People'!N$2,0)),0,VLOOKUP($C268,'LINHA 5'!$C$6:$BM$145,'Carga People'!N$2,0))</f>
        <v>0</v>
      </c>
      <c r="O268" s="140">
        <f>IF(ISERROR(VLOOKUP($C268,'LINHA 4'!$C$6:$BM$75,'Carga People'!O$2,0)),0,VLOOKUP($C268,'LINHA 4'!$C$6:$BM$75,'Carga People'!O$2,0))+IF(ISERROR(VLOOKUP($C268,'LINHA 5'!$C$6:$BM$145,'Carga People'!O$2,0)),0,VLOOKUP($C268,'LINHA 5'!$C$6:$BM$145,'Carga People'!O$2,0))</f>
        <v>0</v>
      </c>
      <c r="P268" s="140">
        <f>IF(ISERROR(VLOOKUP($C268,'LINHA 4'!$C$6:$BM$75,'Carga People'!P$2,0)),0,VLOOKUP($C268,'LINHA 4'!$C$6:$BM$75,'Carga People'!P$2,0))+IF(ISERROR(VLOOKUP($C268,'LINHA 5'!$C$6:$BM$145,'Carga People'!P$2,0)),0,VLOOKUP($C268,'LINHA 5'!$C$6:$BM$145,'Carga People'!P$2,0))</f>
        <v>0</v>
      </c>
      <c r="Q268" s="140">
        <f>IF(ISERROR(VLOOKUP($C268,'LINHA 4'!$C$6:$BM$75,'Carga People'!Q$2,0)),0,VLOOKUP($C268,'LINHA 4'!$C$6:$BM$75,'Carga People'!Q$2,0))+IF(ISERROR(VLOOKUP($C268,'LINHA 5'!$C$6:$BM$145,'Carga People'!Q$2,0)),0,VLOOKUP($C268,'LINHA 5'!$C$6:$BM$145,'Carga People'!Q$2,0))</f>
        <v>0</v>
      </c>
      <c r="R268" s="140">
        <f>IF(ISERROR(VLOOKUP($C268,'LINHA 4'!$C$6:$BM$75,'Carga People'!R$2,0)),0,VLOOKUP($C268,'LINHA 4'!$C$6:$BM$75,'Carga People'!R$2,0))+IF(ISERROR(VLOOKUP($C268,'LINHA 5'!$C$6:$BM$145,'Carga People'!R$2,0)),0,VLOOKUP($C268,'LINHA 5'!$C$6:$BM$145,'Carga People'!R$2,0))</f>
        <v>0</v>
      </c>
      <c r="S268" s="140">
        <f>IF(ISERROR(VLOOKUP($C268,'LINHA 4'!$C$6:$BM$75,'Carga People'!S$2,0)),0,VLOOKUP($C268,'LINHA 4'!$C$6:$BM$75,'Carga People'!S$2,0))+IF(ISERROR(VLOOKUP($C268,'LINHA 5'!$C$6:$BM$145,'Carga People'!S$2,0)),0,VLOOKUP($C268,'LINHA 5'!$C$6:$BM$145,'Carga People'!S$2,0))</f>
        <v>0</v>
      </c>
      <c r="T268" s="140">
        <f>IF(ISERROR(VLOOKUP($C268,'LINHA 4'!$C$6:$BM$75,'Carga People'!T$2,0)),0,VLOOKUP($C268,'LINHA 4'!$C$6:$BM$75,'Carga People'!T$2,0))+IF(ISERROR(VLOOKUP($C268,'LINHA 5'!$C$6:$BM$145,'Carga People'!T$2,0)),0,VLOOKUP($C268,'LINHA 5'!$C$6:$BM$145,'Carga People'!T$2,0))</f>
        <v>0</v>
      </c>
      <c r="U268" s="140">
        <f>IF(ISERROR(VLOOKUP($C268,'LINHA 4'!$C$6:$BM$75,'Carga People'!U$2,0)),0,VLOOKUP($C268,'LINHA 4'!$C$6:$BM$75,'Carga People'!U$2,0))+IF(ISERROR(VLOOKUP($C268,'LINHA 5'!$C$6:$BM$145,'Carga People'!U$2,0)),0,VLOOKUP($C268,'LINHA 5'!$C$6:$BM$145,'Carga People'!U$2,0))</f>
        <v>0</v>
      </c>
      <c r="V268" s="140">
        <f>IF(ISERROR(VLOOKUP($C268,'LINHA 4'!$C$6:$BM$75,'Carga People'!V$2,0)),0,VLOOKUP($C268,'LINHA 4'!$C$6:$BM$75,'Carga People'!V$2,0))+IF(ISERROR(VLOOKUP($C268,'LINHA 5'!$C$6:$BM$145,'Carga People'!V$2,0)),0,VLOOKUP($C268,'LINHA 5'!$C$6:$BM$145,'Carga People'!V$2,0))</f>
        <v>0</v>
      </c>
      <c r="W268" s="140">
        <f>IF(ISERROR(VLOOKUP($C268,'LINHA 4'!$C$6:$BM$75,'Carga People'!W$2,0)),0,VLOOKUP($C268,'LINHA 4'!$C$6:$BM$75,'Carga People'!W$2,0))+IF(ISERROR(VLOOKUP($C268,'LINHA 5'!$C$6:$BM$145,'Carga People'!W$2,0)),0,VLOOKUP($C268,'LINHA 5'!$C$6:$BM$145,'Carga People'!W$2,0))</f>
        <v>0</v>
      </c>
      <c r="X268" s="140">
        <f>IF(ISERROR(VLOOKUP($C268,'LINHA 4'!$C$6:$BM$75,'Carga People'!X$2,0)),0,VLOOKUP($C268,'LINHA 4'!$C$6:$BM$75,'Carga People'!X$2,0))+IF(ISERROR(VLOOKUP($C268,'LINHA 5'!$C$6:$BM$145,'Carga People'!X$2,0)),0,VLOOKUP($C268,'LINHA 5'!$C$6:$BM$145,'Carga People'!X$2,0))</f>
        <v>0</v>
      </c>
      <c r="Y268" s="140">
        <f>IF(ISERROR(VLOOKUP($C268,'LINHA 4'!$C$6:$BM$75,'Carga People'!Y$2,0)),0,VLOOKUP($C268,'LINHA 4'!$C$6:$BM$75,'Carga People'!Y$2,0))+IF(ISERROR(VLOOKUP($C268,'LINHA 5'!$C$6:$BM$145,'Carga People'!Y$2,0)),0,VLOOKUP($C268,'LINHA 5'!$C$6:$BM$145,'Carga People'!Y$2,0))</f>
        <v>0</v>
      </c>
      <c r="Z268" s="140">
        <f>IF(ISERROR(VLOOKUP($C268,'LINHA 4'!$C$6:$BM$75,'Carga People'!Z$2,0)),0,VLOOKUP($C268,'LINHA 4'!$C$6:$BM$75,'Carga People'!Z$2,0))+IF(ISERROR(VLOOKUP($C268,'LINHA 5'!$C$6:$BM$145,'Carga People'!Z$2,0)),0,VLOOKUP($C268,'LINHA 5'!$C$6:$BM$145,'Carga People'!Z$2,0))</f>
        <v>0</v>
      </c>
      <c r="AA268" s="140">
        <f>IF(ISERROR(VLOOKUP($C268,'LINHA 4'!$C$6:$BM$75,'Carga People'!AA$2,0)),0,VLOOKUP($C268,'LINHA 4'!$C$6:$BM$75,'Carga People'!AA$2,0))+IF(ISERROR(VLOOKUP($C268,'LINHA 5'!$C$6:$BM$145,'Carga People'!AA$2,0)),0,VLOOKUP($C268,'LINHA 5'!$C$6:$BM$145,'Carga People'!AA$2,0))</f>
        <v>0</v>
      </c>
      <c r="AB268" s="140">
        <f>IF(ISERROR(VLOOKUP($C268,'LINHA 4'!$C$6:$BM$75,'Carga People'!AB$2,0)),0,VLOOKUP($C268,'LINHA 4'!$C$6:$BM$75,'Carga People'!AB$2,0))+IF(ISERROR(VLOOKUP($C268,'LINHA 5'!$C$6:$BM$145,'Carga People'!AB$2,0)),0,VLOOKUP($C268,'LINHA 5'!$C$6:$BM$145,'Carga People'!AB$2,0))</f>
        <v>0</v>
      </c>
      <c r="AC268" s="140">
        <f>IF(ISERROR(VLOOKUP($C268,'LINHA 4'!$C$6:$BM$75,'Carga People'!AC$2,0)),0,VLOOKUP($C268,'LINHA 4'!$C$6:$BM$75,'Carga People'!AC$2,0))+IF(ISERROR(VLOOKUP($C268,'LINHA 5'!$C$6:$BM$145,'Carga People'!AC$2,0)),0,VLOOKUP($C268,'LINHA 5'!$C$6:$BM$145,'Carga People'!AC$2,0))</f>
        <v>0</v>
      </c>
      <c r="AD268" s="140">
        <f>IF(ISERROR(VLOOKUP($C268,'LINHA 4'!$C$6:$BM$75,'Carga People'!AD$2,0)),0,VLOOKUP($C268,'LINHA 4'!$C$6:$BM$75,'Carga People'!AD$2,0))+IF(ISERROR(VLOOKUP($C268,'LINHA 5'!$C$6:$BM$145,'Carga People'!AD$2,0)),0,VLOOKUP($C268,'LINHA 5'!$C$6:$BM$145,'Carga People'!AD$2,0))</f>
        <v>0</v>
      </c>
      <c r="AE268" s="140">
        <f>IF(ISERROR(VLOOKUP($C268,'LINHA 4'!$C$6:$BM$75,'Carga People'!AE$2,0)),0,VLOOKUP($C268,'LINHA 4'!$C$6:$BM$75,'Carga People'!AE$2,0))+IF(ISERROR(VLOOKUP($C268,'LINHA 5'!$C$6:$BM$145,'Carga People'!AE$2,0)),0,VLOOKUP($C268,'LINHA 5'!$C$6:$BM$145,'Carga People'!AE$2,0))</f>
        <v>0</v>
      </c>
      <c r="AF268" s="140">
        <f>IF(ISERROR(VLOOKUP($C268,'LINHA 4'!$C$6:$BM$75,'Carga People'!AF$2,0)),0,VLOOKUP($C268,'LINHA 4'!$C$6:$BM$75,'Carga People'!AF$2,0))+IF(ISERROR(VLOOKUP($C268,'LINHA 5'!$C$6:$BM$145,'Carga People'!AF$2,0)),0,VLOOKUP($C268,'LINHA 5'!$C$6:$BM$145,'Carga People'!AF$2,0))</f>
        <v>0</v>
      </c>
      <c r="AG268" s="140">
        <f>IF(ISERROR(VLOOKUP($C268,'LINHA 4'!$C$6:$BM$75,'Carga People'!AG$2,0)),0,VLOOKUP($C268,'LINHA 4'!$C$6:$BM$75,'Carga People'!AG$2,0))+IF(ISERROR(VLOOKUP($C268,'LINHA 5'!$C$6:$BM$145,'Carga People'!AG$2,0)),0,VLOOKUP($C268,'LINHA 5'!$C$6:$BM$145,'Carga People'!AG$2,0))</f>
        <v>0</v>
      </c>
      <c r="AH268" s="140">
        <f>IF(ISERROR(VLOOKUP($C268,'LINHA 4'!$C$6:$BM$75,'Carga People'!AH$2,0)),0,VLOOKUP($C268,'LINHA 4'!$C$6:$BM$75,'Carga People'!AH$2,0))+IF(ISERROR(VLOOKUP($C268,'LINHA 5'!$C$6:$BM$145,'Carga People'!AH$2,0)),0,VLOOKUP($C268,'LINHA 5'!$C$6:$BM$145,'Carga People'!AH$2,0))</f>
        <v>0</v>
      </c>
      <c r="AI268" s="140">
        <f>IF(ISERROR(VLOOKUP($C268,'LINHA 4'!$C$6:$BM$75,'Carga People'!AI$2,0)),0,VLOOKUP($C268,'LINHA 4'!$C$6:$BM$75,'Carga People'!AI$2,0))+IF(ISERROR(VLOOKUP($C268,'LINHA 5'!$C$6:$BM$145,'Carga People'!AI$2,0)),0,VLOOKUP($C268,'LINHA 5'!$C$6:$BM$145,'Carga People'!AI$2,0))</f>
        <v>0</v>
      </c>
      <c r="AJ268" s="140">
        <f>IF(ISERROR(VLOOKUP($C268,'LINHA 4'!$C$6:$BM$75,'Carga People'!AJ$2,0)),0,VLOOKUP($C268,'LINHA 4'!$C$6:$BM$75,'Carga People'!AJ$2,0))+IF(ISERROR(VLOOKUP($C268,'LINHA 5'!$C$6:$BM$145,'Carga People'!AJ$2,0)),0,VLOOKUP($C268,'LINHA 5'!$C$6:$BM$145,'Carga People'!AJ$2,0))</f>
        <v>0</v>
      </c>
      <c r="AK268" s="140">
        <f>IF(ISERROR(VLOOKUP($C268,'LINHA 4'!$C$6:$BM$75,'Carga People'!AK$2,0)),0,VLOOKUP($C268,'LINHA 4'!$C$6:$BM$75,'Carga People'!AK$2,0))+IF(ISERROR(VLOOKUP($C268,'LINHA 5'!$C$6:$BM$145,'Carga People'!AK$2,0)),0,VLOOKUP($C268,'LINHA 5'!$C$6:$BM$145,'Carga People'!AK$2,0))</f>
        <v>0</v>
      </c>
      <c r="AL268" s="140">
        <f>IF(ISERROR(VLOOKUP($C268,'LINHA 4'!$C$6:$BM$75,'Carga People'!AL$2,0)),0,VLOOKUP($C268,'LINHA 4'!$C$6:$BM$75,'Carga People'!AL$2,0))+IF(ISERROR(VLOOKUP($C268,'LINHA 5'!$C$6:$BM$145,'Carga People'!AL$2,0)),0,VLOOKUP($C268,'LINHA 5'!$C$6:$BM$145,'Carga People'!AL$2,0))</f>
        <v>0</v>
      </c>
      <c r="AM268" s="140">
        <f>IF(ISERROR(VLOOKUP($C268,'LINHA 4'!$C$6:$BM$75,'Carga People'!AM$2,0)),0,VLOOKUP($C268,'LINHA 4'!$C$6:$BM$75,'Carga People'!AM$2,0))+IF(ISERROR(VLOOKUP($C268,'LINHA 5'!$C$6:$BM$145,'Carga People'!AM$2,0)),0,VLOOKUP($C268,'LINHA 5'!$C$6:$BM$145,'Carga People'!AM$2,0))</f>
        <v>0</v>
      </c>
      <c r="AN268" s="140">
        <f>IF(ISERROR(VLOOKUP($C268,'LINHA 4'!$C$6:$BM$75,'Carga People'!AN$2,0)),0,VLOOKUP($C268,'LINHA 4'!$C$6:$BM$75,'Carga People'!AN$2,0))+IF(ISERROR(VLOOKUP($C268,'LINHA 5'!$C$6:$BM$145,'Carga People'!AN$2,0)),0,VLOOKUP($C268,'LINHA 5'!$C$6:$BM$145,'Carga People'!AN$2,0))</f>
        <v>0</v>
      </c>
      <c r="AO268" s="140">
        <f>IF(ISERROR(VLOOKUP($C268,'LINHA 4'!$C$6:$BM$75,'Carga People'!AO$2,0)),0,VLOOKUP($C268,'LINHA 4'!$C$6:$BM$75,'Carga People'!AO$2,0))+IF(ISERROR(VLOOKUP($C268,'LINHA 5'!$C$6:$BM$145,'Carga People'!AO$2,0)),0,VLOOKUP($C268,'LINHA 5'!$C$6:$BM$145,'Carga People'!AO$2,0))</f>
        <v>0</v>
      </c>
      <c r="AP268" s="140">
        <f>IF(ISERROR(VLOOKUP($C268,'LINHA 4'!$C$6:$BM$75,'Carga People'!AP$2,0)),0,VLOOKUP($C268,'LINHA 4'!$C$6:$BM$75,'Carga People'!AP$2,0))+IF(ISERROR(VLOOKUP($C268,'LINHA 5'!$C$6:$BM$145,'Carga People'!AP$2,0)),0,VLOOKUP($C268,'LINHA 5'!$C$6:$BM$145,'Carga People'!AP$2,0))</f>
        <v>0</v>
      </c>
      <c r="AQ268" s="140">
        <f>IF(ISERROR(VLOOKUP($C268,'LINHA 4'!$C$6:$BM$75,'Carga People'!AQ$2,0)),0,VLOOKUP($C268,'LINHA 4'!$C$6:$BM$75,'Carga People'!AQ$2,0))+IF(ISERROR(VLOOKUP($C268,'LINHA 5'!$C$6:$BM$145,'Carga People'!AQ$2,0)),0,VLOOKUP($C268,'LINHA 5'!$C$6:$BM$145,'Carga People'!AQ$2,0))</f>
        <v>0</v>
      </c>
      <c r="AR268" s="140">
        <f>IF(ISERROR(VLOOKUP($C268,'LINHA 4'!$C$6:$BM$75,'Carga People'!AR$2,0)),0,VLOOKUP($C268,'LINHA 4'!$C$6:$BM$75,'Carga People'!AR$2,0))+IF(ISERROR(VLOOKUP($C268,'LINHA 5'!$C$6:$BM$145,'Carga People'!AR$2,0)),0,VLOOKUP($C268,'LINHA 5'!$C$6:$BM$145,'Carga People'!AR$2,0))</f>
        <v>0</v>
      </c>
      <c r="AS268" s="140">
        <f>IF(ISERROR(VLOOKUP($C268,'LINHA 4'!$C$6:$BM$75,'Carga People'!AS$2,0)),0,VLOOKUP($C268,'LINHA 4'!$C$6:$BM$75,'Carga People'!AS$2,0))+IF(ISERROR(VLOOKUP($C268,'LINHA 5'!$C$6:$BM$145,'Carga People'!AS$2,0)),0,VLOOKUP($C268,'LINHA 5'!$C$6:$BM$145,'Carga People'!AS$2,0))</f>
        <v>0</v>
      </c>
      <c r="AT268" s="140">
        <f t="array" ref="AT268">IF(ISERROR(VLOOKUP($C268,'LINHA 4'!$C$6:$BM$52,'Carga People'!AT$2,0)),0,VLOOKUP($C268,'LINHA 4'!$C$6:$BM$52,'Carga People'!AT$2,0))</f>
        <v>0</v>
      </c>
      <c r="AU268" s="367">
        <f t="shared" si="28"/>
        <v>0</v>
      </c>
      <c r="AV268" s="780" t="str">
        <f t="shared" si="27"/>
        <v/>
      </c>
      <c r="AW268" s="90" t="e">
        <f>IF(D268="","",VLOOKUP(D268,MI_ME!$D$5:$AQ$336,39,0))</f>
        <v>#N/A</v>
      </c>
      <c r="AX268" s="660"/>
    </row>
    <row r="269" spans="1:50" ht="18" hidden="1" customHeight="1" x14ac:dyDescent="0.3">
      <c r="A269" s="1792"/>
      <c r="B269" s="30" t="s">
        <v>776</v>
      </c>
      <c r="C269" s="30" t="s">
        <v>1222</v>
      </c>
      <c r="D269" s="771" t="s">
        <v>1218</v>
      </c>
      <c r="E269" s="1457"/>
      <c r="F269" s="30" t="s">
        <v>47</v>
      </c>
      <c r="G269" s="136"/>
      <c r="H269" s="145"/>
      <c r="I269" s="154"/>
      <c r="J269" s="140">
        <f>IF(ISERROR(VLOOKUP($C269,'LINHA 4'!$C$6:$BM$75,'Carga People'!J$2,0)),0,VLOOKUP($C269,'LINHA 4'!$C$6:$BM$75,'Carga People'!J$2,0))+IF(ISERROR(VLOOKUP($C269,'LINHA 5'!$C$6:$BM$145,'Carga People'!J$2,0)),0,VLOOKUP($C269,'LINHA 5'!$C$6:$BM$145,'Carga People'!J$2,0))</f>
        <v>0</v>
      </c>
      <c r="K269" s="140">
        <f>IF(ISERROR(VLOOKUP($C269,'LINHA 4'!$C$6:$BM$75,'Carga People'!K$2,0)),0,VLOOKUP($C269,'LINHA 4'!$C$6:$BM$75,'Carga People'!K$2,0))+IF(ISERROR(VLOOKUP($C269,'LINHA 5'!$C$6:$BM$145,'Carga People'!K$2,0)),0,VLOOKUP($C269,'LINHA 5'!$C$6:$BM$145,'Carga People'!K$2,0))</f>
        <v>0</v>
      </c>
      <c r="L269" s="140">
        <f>IF(ISERROR(VLOOKUP($C269,'LINHA 4'!$C$6:$BM$75,'Carga People'!L$2,0)),0,VLOOKUP($C269,'LINHA 4'!$C$6:$BM$75,'Carga People'!L$2,0))+IF(ISERROR(VLOOKUP($C269,'LINHA 5'!$C$6:$BM$145,'Carga People'!L$2,0)),0,VLOOKUP($C269,'LINHA 5'!$C$6:$BM$145,'Carga People'!L$2,0))</f>
        <v>0</v>
      </c>
      <c r="M269" s="140">
        <f>IF(ISERROR(VLOOKUP($C269,'LINHA 4'!$C$6:$BM$75,'Carga People'!M$2,0)),0,VLOOKUP($C269,'LINHA 4'!$C$6:$BM$75,'Carga People'!M$2,0))+IF(ISERROR(VLOOKUP($C269,'LINHA 5'!$C$6:$BM$145,'Carga People'!M$2,0)),0,VLOOKUP($C269,'LINHA 5'!$C$6:$BM$145,'Carga People'!M$2,0))</f>
        <v>0</v>
      </c>
      <c r="N269" s="140">
        <f>IF(ISERROR(VLOOKUP($C269,'LINHA 4'!$C$6:$BM$75,'Carga People'!N$2,0)),0,VLOOKUP($C269,'LINHA 4'!$C$6:$BM$75,'Carga People'!N$2,0))+IF(ISERROR(VLOOKUP($C269,'LINHA 5'!$C$6:$BM$145,'Carga People'!N$2,0)),0,VLOOKUP($C269,'LINHA 5'!$C$6:$BM$145,'Carga People'!N$2,0))</f>
        <v>0</v>
      </c>
      <c r="O269" s="140">
        <f>IF(ISERROR(VLOOKUP($C269,'LINHA 4'!$C$6:$BM$75,'Carga People'!O$2,0)),0,VLOOKUP($C269,'LINHA 4'!$C$6:$BM$75,'Carga People'!O$2,0))+IF(ISERROR(VLOOKUP($C269,'LINHA 5'!$C$6:$BM$145,'Carga People'!O$2,0)),0,VLOOKUP($C269,'LINHA 5'!$C$6:$BM$145,'Carga People'!O$2,0))</f>
        <v>0</v>
      </c>
      <c r="P269" s="140">
        <f>IF(ISERROR(VLOOKUP($C269,'LINHA 4'!$C$6:$BM$75,'Carga People'!P$2,0)),0,VLOOKUP($C269,'LINHA 4'!$C$6:$BM$75,'Carga People'!P$2,0))+IF(ISERROR(VLOOKUP($C269,'LINHA 5'!$C$6:$BM$145,'Carga People'!P$2,0)),0,VLOOKUP($C269,'LINHA 5'!$C$6:$BM$145,'Carga People'!P$2,0))</f>
        <v>0</v>
      </c>
      <c r="Q269" s="140">
        <f>IF(ISERROR(VLOOKUP($C269,'LINHA 4'!$C$6:$BM$75,'Carga People'!Q$2,0)),0,VLOOKUP($C269,'LINHA 4'!$C$6:$BM$75,'Carga People'!Q$2,0))+IF(ISERROR(VLOOKUP($C269,'LINHA 5'!$C$6:$BM$145,'Carga People'!Q$2,0)),0,VLOOKUP($C269,'LINHA 5'!$C$6:$BM$145,'Carga People'!Q$2,0))</f>
        <v>0</v>
      </c>
      <c r="R269" s="140">
        <f>IF(ISERROR(VLOOKUP($C269,'LINHA 4'!$C$6:$BM$75,'Carga People'!R$2,0)),0,VLOOKUP($C269,'LINHA 4'!$C$6:$BM$75,'Carga People'!R$2,0))+IF(ISERROR(VLOOKUP($C269,'LINHA 5'!$C$6:$BM$145,'Carga People'!R$2,0)),0,VLOOKUP($C269,'LINHA 5'!$C$6:$BM$145,'Carga People'!R$2,0))</f>
        <v>0</v>
      </c>
      <c r="S269" s="140">
        <f>IF(ISERROR(VLOOKUP($C269,'LINHA 4'!$C$6:$BM$75,'Carga People'!S$2,0)),0,VLOOKUP($C269,'LINHA 4'!$C$6:$BM$75,'Carga People'!S$2,0))+IF(ISERROR(VLOOKUP($C269,'LINHA 5'!$C$6:$BM$145,'Carga People'!S$2,0)),0,VLOOKUP($C269,'LINHA 5'!$C$6:$BM$145,'Carga People'!S$2,0))</f>
        <v>0</v>
      </c>
      <c r="T269" s="140">
        <f>IF(ISERROR(VLOOKUP($C269,'LINHA 4'!$C$6:$BM$75,'Carga People'!T$2,0)),0,VLOOKUP($C269,'LINHA 4'!$C$6:$BM$75,'Carga People'!T$2,0))+IF(ISERROR(VLOOKUP($C269,'LINHA 5'!$C$6:$BM$145,'Carga People'!T$2,0)),0,VLOOKUP($C269,'LINHA 5'!$C$6:$BM$145,'Carga People'!T$2,0))</f>
        <v>0</v>
      </c>
      <c r="U269" s="140">
        <f>IF(ISERROR(VLOOKUP($C269,'LINHA 4'!$C$6:$BM$75,'Carga People'!U$2,0)),0,VLOOKUP($C269,'LINHA 4'!$C$6:$BM$75,'Carga People'!U$2,0))+IF(ISERROR(VLOOKUP($C269,'LINHA 5'!$C$6:$BM$145,'Carga People'!U$2,0)),0,VLOOKUP($C269,'LINHA 5'!$C$6:$BM$145,'Carga People'!U$2,0))</f>
        <v>0</v>
      </c>
      <c r="V269" s="140">
        <f>IF(ISERROR(VLOOKUP($C269,'LINHA 4'!$C$6:$BM$75,'Carga People'!V$2,0)),0,VLOOKUP($C269,'LINHA 4'!$C$6:$BM$75,'Carga People'!V$2,0))+IF(ISERROR(VLOOKUP($C269,'LINHA 5'!$C$6:$BM$145,'Carga People'!V$2,0)),0,VLOOKUP($C269,'LINHA 5'!$C$6:$BM$145,'Carga People'!V$2,0))</f>
        <v>0</v>
      </c>
      <c r="W269" s="140">
        <f>IF(ISERROR(VLOOKUP($C269,'LINHA 4'!$C$6:$BM$75,'Carga People'!W$2,0)),0,VLOOKUP($C269,'LINHA 4'!$C$6:$BM$75,'Carga People'!W$2,0))+IF(ISERROR(VLOOKUP($C269,'LINHA 5'!$C$6:$BM$145,'Carga People'!W$2,0)),0,VLOOKUP($C269,'LINHA 5'!$C$6:$BM$145,'Carga People'!W$2,0))</f>
        <v>0</v>
      </c>
      <c r="X269" s="140">
        <f>IF(ISERROR(VLOOKUP($C269,'LINHA 4'!$C$6:$BM$75,'Carga People'!X$2,0)),0,VLOOKUP($C269,'LINHA 4'!$C$6:$BM$75,'Carga People'!X$2,0))+IF(ISERROR(VLOOKUP($C269,'LINHA 5'!$C$6:$BM$145,'Carga People'!X$2,0)),0,VLOOKUP($C269,'LINHA 5'!$C$6:$BM$145,'Carga People'!X$2,0))</f>
        <v>0</v>
      </c>
      <c r="Y269" s="140">
        <f>IF(ISERROR(VLOOKUP($C269,'LINHA 4'!$C$6:$BM$75,'Carga People'!Y$2,0)),0,VLOOKUP($C269,'LINHA 4'!$C$6:$BM$75,'Carga People'!Y$2,0))+IF(ISERROR(VLOOKUP($C269,'LINHA 5'!$C$6:$BM$145,'Carga People'!Y$2,0)),0,VLOOKUP($C269,'LINHA 5'!$C$6:$BM$145,'Carga People'!Y$2,0))</f>
        <v>0</v>
      </c>
      <c r="Z269" s="140">
        <f>IF(ISERROR(VLOOKUP($C269,'LINHA 4'!$C$6:$BM$75,'Carga People'!Z$2,0)),0,VLOOKUP($C269,'LINHA 4'!$C$6:$BM$75,'Carga People'!Z$2,0))+IF(ISERROR(VLOOKUP($C269,'LINHA 5'!$C$6:$BM$145,'Carga People'!Z$2,0)),0,VLOOKUP($C269,'LINHA 5'!$C$6:$BM$145,'Carga People'!Z$2,0))</f>
        <v>0</v>
      </c>
      <c r="AA269" s="140">
        <f>IF(ISERROR(VLOOKUP($C269,'LINHA 4'!$C$6:$BM$75,'Carga People'!AA$2,0)),0,VLOOKUP($C269,'LINHA 4'!$C$6:$BM$75,'Carga People'!AA$2,0))+IF(ISERROR(VLOOKUP($C269,'LINHA 5'!$C$6:$BM$145,'Carga People'!AA$2,0)),0,VLOOKUP($C269,'LINHA 5'!$C$6:$BM$145,'Carga People'!AA$2,0))</f>
        <v>0</v>
      </c>
      <c r="AB269" s="140">
        <f>IF(ISERROR(VLOOKUP($C269,'LINHA 4'!$C$6:$BM$75,'Carga People'!AB$2,0)),0,VLOOKUP($C269,'LINHA 4'!$C$6:$BM$75,'Carga People'!AB$2,0))+IF(ISERROR(VLOOKUP($C269,'LINHA 5'!$C$6:$BM$145,'Carga People'!AB$2,0)),0,VLOOKUP($C269,'LINHA 5'!$C$6:$BM$145,'Carga People'!AB$2,0))</f>
        <v>0</v>
      </c>
      <c r="AC269" s="140">
        <f>IF(ISERROR(VLOOKUP($C269,'LINHA 4'!$C$6:$BM$75,'Carga People'!AC$2,0)),0,VLOOKUP($C269,'LINHA 4'!$C$6:$BM$75,'Carga People'!AC$2,0))+IF(ISERROR(VLOOKUP($C269,'LINHA 5'!$C$6:$BM$145,'Carga People'!AC$2,0)),0,VLOOKUP($C269,'LINHA 5'!$C$6:$BM$145,'Carga People'!AC$2,0))</f>
        <v>0</v>
      </c>
      <c r="AD269" s="140">
        <f>IF(ISERROR(VLOOKUP($C269,'LINHA 4'!$C$6:$BM$75,'Carga People'!AD$2,0)),0,VLOOKUP($C269,'LINHA 4'!$C$6:$BM$75,'Carga People'!AD$2,0))+IF(ISERROR(VLOOKUP($C269,'LINHA 5'!$C$6:$BM$145,'Carga People'!AD$2,0)),0,VLOOKUP($C269,'LINHA 5'!$C$6:$BM$145,'Carga People'!AD$2,0))</f>
        <v>0</v>
      </c>
      <c r="AE269" s="140">
        <f>IF(ISERROR(VLOOKUP($C269,'LINHA 4'!$C$6:$BM$75,'Carga People'!AE$2,0)),0,VLOOKUP($C269,'LINHA 4'!$C$6:$BM$75,'Carga People'!AE$2,0))+IF(ISERROR(VLOOKUP($C269,'LINHA 5'!$C$6:$BM$145,'Carga People'!AE$2,0)),0,VLOOKUP($C269,'LINHA 5'!$C$6:$BM$145,'Carga People'!AE$2,0))</f>
        <v>0</v>
      </c>
      <c r="AF269" s="140">
        <f>IF(ISERROR(VLOOKUP($C269,'LINHA 4'!$C$6:$BM$75,'Carga People'!AF$2,0)),0,VLOOKUP($C269,'LINHA 4'!$C$6:$BM$75,'Carga People'!AF$2,0))+IF(ISERROR(VLOOKUP($C269,'LINHA 5'!$C$6:$BM$145,'Carga People'!AF$2,0)),0,VLOOKUP($C269,'LINHA 5'!$C$6:$BM$145,'Carga People'!AF$2,0))</f>
        <v>0</v>
      </c>
      <c r="AG269" s="140">
        <f>IF(ISERROR(VLOOKUP($C269,'LINHA 4'!$C$6:$BM$75,'Carga People'!AG$2,0)),0,VLOOKUP($C269,'LINHA 4'!$C$6:$BM$75,'Carga People'!AG$2,0))+IF(ISERROR(VLOOKUP($C269,'LINHA 5'!$C$6:$BM$145,'Carga People'!AG$2,0)),0,VLOOKUP($C269,'LINHA 5'!$C$6:$BM$145,'Carga People'!AG$2,0))</f>
        <v>0</v>
      </c>
      <c r="AH269" s="140">
        <f>IF(ISERROR(VLOOKUP($C269,'LINHA 4'!$C$6:$BM$75,'Carga People'!AH$2,0)),0,VLOOKUP($C269,'LINHA 4'!$C$6:$BM$75,'Carga People'!AH$2,0))+IF(ISERROR(VLOOKUP($C269,'LINHA 5'!$C$6:$BM$145,'Carga People'!AH$2,0)),0,VLOOKUP($C269,'LINHA 5'!$C$6:$BM$145,'Carga People'!AH$2,0))</f>
        <v>0</v>
      </c>
      <c r="AI269" s="140">
        <f>IF(ISERROR(VLOOKUP($C269,'LINHA 4'!$C$6:$BM$75,'Carga People'!AI$2,0)),0,VLOOKUP($C269,'LINHA 4'!$C$6:$BM$75,'Carga People'!AI$2,0))+IF(ISERROR(VLOOKUP($C269,'LINHA 5'!$C$6:$BM$145,'Carga People'!AI$2,0)),0,VLOOKUP($C269,'LINHA 5'!$C$6:$BM$145,'Carga People'!AI$2,0))</f>
        <v>0</v>
      </c>
      <c r="AJ269" s="140">
        <f>IF(ISERROR(VLOOKUP($C269,'LINHA 4'!$C$6:$BM$75,'Carga People'!AJ$2,0)),0,VLOOKUP($C269,'LINHA 4'!$C$6:$BM$75,'Carga People'!AJ$2,0))+IF(ISERROR(VLOOKUP($C269,'LINHA 5'!$C$6:$BM$145,'Carga People'!AJ$2,0)),0,VLOOKUP($C269,'LINHA 5'!$C$6:$BM$145,'Carga People'!AJ$2,0))</f>
        <v>0</v>
      </c>
      <c r="AK269" s="140">
        <f>IF(ISERROR(VLOOKUP($C269,'LINHA 4'!$C$6:$BM$75,'Carga People'!AK$2,0)),0,VLOOKUP($C269,'LINHA 4'!$C$6:$BM$75,'Carga People'!AK$2,0))+IF(ISERROR(VLOOKUP($C269,'LINHA 5'!$C$6:$BM$145,'Carga People'!AK$2,0)),0,VLOOKUP($C269,'LINHA 5'!$C$6:$BM$145,'Carga People'!AK$2,0))</f>
        <v>0</v>
      </c>
      <c r="AL269" s="140">
        <f>IF(ISERROR(VLOOKUP($C269,'LINHA 4'!$C$6:$BM$75,'Carga People'!AL$2,0)),0,VLOOKUP($C269,'LINHA 4'!$C$6:$BM$75,'Carga People'!AL$2,0))+IF(ISERROR(VLOOKUP($C269,'LINHA 5'!$C$6:$BM$145,'Carga People'!AL$2,0)),0,VLOOKUP($C269,'LINHA 5'!$C$6:$BM$145,'Carga People'!AL$2,0))</f>
        <v>0</v>
      </c>
      <c r="AM269" s="140">
        <f>IF(ISERROR(VLOOKUP($C269,'LINHA 4'!$C$6:$BM$75,'Carga People'!AM$2,0)),0,VLOOKUP($C269,'LINHA 4'!$C$6:$BM$75,'Carga People'!AM$2,0))+IF(ISERROR(VLOOKUP($C269,'LINHA 5'!$C$6:$BM$145,'Carga People'!AM$2,0)),0,VLOOKUP($C269,'LINHA 5'!$C$6:$BM$145,'Carga People'!AM$2,0))</f>
        <v>0</v>
      </c>
      <c r="AN269" s="140">
        <f>IF(ISERROR(VLOOKUP($C269,'LINHA 4'!$C$6:$BM$75,'Carga People'!AN$2,0)),0,VLOOKUP($C269,'LINHA 4'!$C$6:$BM$75,'Carga People'!AN$2,0))+IF(ISERROR(VLOOKUP($C269,'LINHA 5'!$C$6:$BM$145,'Carga People'!AN$2,0)),0,VLOOKUP($C269,'LINHA 5'!$C$6:$BM$145,'Carga People'!AN$2,0))</f>
        <v>0</v>
      </c>
      <c r="AO269" s="140">
        <f>IF(ISERROR(VLOOKUP($C269,'LINHA 4'!$C$6:$BM$75,'Carga People'!AO$2,0)),0,VLOOKUP($C269,'LINHA 4'!$C$6:$BM$75,'Carga People'!AO$2,0))+IF(ISERROR(VLOOKUP($C269,'LINHA 5'!$C$6:$BM$145,'Carga People'!AO$2,0)),0,VLOOKUP($C269,'LINHA 5'!$C$6:$BM$145,'Carga People'!AO$2,0))</f>
        <v>0</v>
      </c>
      <c r="AP269" s="140">
        <f>IF(ISERROR(VLOOKUP($C269,'LINHA 4'!$C$6:$BM$75,'Carga People'!AP$2,0)),0,VLOOKUP($C269,'LINHA 4'!$C$6:$BM$75,'Carga People'!AP$2,0))+IF(ISERROR(VLOOKUP($C269,'LINHA 5'!$C$6:$BM$145,'Carga People'!AP$2,0)),0,VLOOKUP($C269,'LINHA 5'!$C$6:$BM$145,'Carga People'!AP$2,0))</f>
        <v>0</v>
      </c>
      <c r="AQ269" s="140">
        <f>IF(ISERROR(VLOOKUP($C269,'LINHA 4'!$C$6:$BM$75,'Carga People'!AQ$2,0)),0,VLOOKUP($C269,'LINHA 4'!$C$6:$BM$75,'Carga People'!AQ$2,0))+IF(ISERROR(VLOOKUP($C269,'LINHA 5'!$C$6:$BM$145,'Carga People'!AQ$2,0)),0,VLOOKUP($C269,'LINHA 5'!$C$6:$BM$145,'Carga People'!AQ$2,0))</f>
        <v>0</v>
      </c>
      <c r="AR269" s="140">
        <f>IF(ISERROR(VLOOKUP($C269,'LINHA 4'!$C$6:$BM$75,'Carga People'!AR$2,0)),0,VLOOKUP($C269,'LINHA 4'!$C$6:$BM$75,'Carga People'!AR$2,0))+IF(ISERROR(VLOOKUP($C269,'LINHA 5'!$C$6:$BM$145,'Carga People'!AR$2,0)),0,VLOOKUP($C269,'LINHA 5'!$C$6:$BM$145,'Carga People'!AR$2,0))</f>
        <v>0</v>
      </c>
      <c r="AS269" s="140">
        <f>IF(ISERROR(VLOOKUP($C269,'LINHA 4'!$C$6:$BM$75,'Carga People'!AS$2,0)),0,VLOOKUP($C269,'LINHA 4'!$C$6:$BM$75,'Carga People'!AS$2,0))+IF(ISERROR(VLOOKUP($C269,'LINHA 5'!$C$6:$BM$145,'Carga People'!AS$2,0)),0,VLOOKUP($C269,'LINHA 5'!$C$6:$BM$145,'Carga People'!AS$2,0))</f>
        <v>0</v>
      </c>
      <c r="AT269" s="140">
        <f t="array" ref="AT269">IF(ISERROR(VLOOKUP($C269,'LINHA 4'!$C$6:$BM$52,'Carga People'!AT$2,0)),0,VLOOKUP($C269,'LINHA 4'!$C$6:$BM$52,'Carga People'!AT$2,0))</f>
        <v>0</v>
      </c>
      <c r="AU269" s="367">
        <f t="shared" si="28"/>
        <v>0</v>
      </c>
      <c r="AV269" s="780" t="str">
        <f t="shared" si="27"/>
        <v/>
      </c>
      <c r="AW269" s="90" t="e">
        <f>IF(D269="","",VLOOKUP(D269,MI_ME!$D$5:$AQ$336,39,0))</f>
        <v>#N/A</v>
      </c>
      <c r="AX269" s="660"/>
    </row>
    <row r="270" spans="1:50" ht="18" hidden="1" customHeight="1" x14ac:dyDescent="0.3">
      <c r="A270" s="1792"/>
      <c r="B270" s="30" t="s">
        <v>773</v>
      </c>
      <c r="C270" s="30" t="s">
        <v>1223</v>
      </c>
      <c r="D270" s="30" t="s">
        <v>1219</v>
      </c>
      <c r="E270" s="1457"/>
      <c r="F270" s="30" t="s">
        <v>47</v>
      </c>
      <c r="G270" s="136"/>
      <c r="H270" s="145"/>
      <c r="I270" s="154"/>
      <c r="J270" s="140">
        <f>IF(ISERROR(VLOOKUP($C270,'LINHA 4'!$C$6:$BM$75,'Carga People'!J$2,0)),0,VLOOKUP($C270,'LINHA 4'!$C$6:$BM$75,'Carga People'!J$2,0))+IF(ISERROR(VLOOKUP($C270,'LINHA 5'!$C$6:$BM$145,'Carga People'!J$2,0)),0,VLOOKUP($C270,'LINHA 5'!$C$6:$BM$145,'Carga People'!J$2,0))</f>
        <v>0</v>
      </c>
      <c r="K270" s="140">
        <f>IF(ISERROR(VLOOKUP($C270,'LINHA 4'!$C$6:$BM$75,'Carga People'!K$2,0)),0,VLOOKUP($C270,'LINHA 4'!$C$6:$BM$75,'Carga People'!K$2,0))+IF(ISERROR(VLOOKUP($C270,'LINHA 5'!$C$6:$BM$145,'Carga People'!K$2,0)),0,VLOOKUP($C270,'LINHA 5'!$C$6:$BM$145,'Carga People'!K$2,0))</f>
        <v>0</v>
      </c>
      <c r="L270" s="140">
        <f>IF(ISERROR(VLOOKUP($C270,'LINHA 4'!$C$6:$BM$75,'Carga People'!L$2,0)),0,VLOOKUP($C270,'LINHA 4'!$C$6:$BM$75,'Carga People'!L$2,0))+IF(ISERROR(VLOOKUP($C270,'LINHA 5'!$C$6:$BM$145,'Carga People'!L$2,0)),0,VLOOKUP($C270,'LINHA 5'!$C$6:$BM$145,'Carga People'!L$2,0))</f>
        <v>0</v>
      </c>
      <c r="M270" s="140">
        <f>IF(ISERROR(VLOOKUP($C270,'LINHA 4'!$C$6:$BM$75,'Carga People'!M$2,0)),0,VLOOKUP($C270,'LINHA 4'!$C$6:$BM$75,'Carga People'!M$2,0))+IF(ISERROR(VLOOKUP($C270,'LINHA 5'!$C$6:$BM$145,'Carga People'!M$2,0)),0,VLOOKUP($C270,'LINHA 5'!$C$6:$BM$145,'Carga People'!M$2,0))</f>
        <v>0</v>
      </c>
      <c r="N270" s="140">
        <f>IF(ISERROR(VLOOKUP($C270,'LINHA 4'!$C$6:$BM$75,'Carga People'!N$2,0)),0,VLOOKUP($C270,'LINHA 4'!$C$6:$BM$75,'Carga People'!N$2,0))+IF(ISERROR(VLOOKUP($C270,'LINHA 5'!$C$6:$BM$145,'Carga People'!N$2,0)),0,VLOOKUP($C270,'LINHA 5'!$C$6:$BM$145,'Carga People'!N$2,0))</f>
        <v>0</v>
      </c>
      <c r="O270" s="140">
        <f>IF(ISERROR(VLOOKUP($C270,'LINHA 4'!$C$6:$BM$75,'Carga People'!O$2,0)),0,VLOOKUP($C270,'LINHA 4'!$C$6:$BM$75,'Carga People'!O$2,0))+IF(ISERROR(VLOOKUP($C270,'LINHA 5'!$C$6:$BM$145,'Carga People'!O$2,0)),0,VLOOKUP($C270,'LINHA 5'!$C$6:$BM$145,'Carga People'!O$2,0))</f>
        <v>0</v>
      </c>
      <c r="P270" s="140">
        <f>IF(ISERROR(VLOOKUP($C270,'LINHA 4'!$C$6:$BM$75,'Carga People'!P$2,0)),0,VLOOKUP($C270,'LINHA 4'!$C$6:$BM$75,'Carga People'!P$2,0))+IF(ISERROR(VLOOKUP($C270,'LINHA 5'!$C$6:$BM$145,'Carga People'!P$2,0)),0,VLOOKUP($C270,'LINHA 5'!$C$6:$BM$145,'Carga People'!P$2,0))</f>
        <v>0</v>
      </c>
      <c r="Q270" s="140">
        <f>IF(ISERROR(VLOOKUP($C270,'LINHA 4'!$C$6:$BM$75,'Carga People'!Q$2,0)),0,VLOOKUP($C270,'LINHA 4'!$C$6:$BM$75,'Carga People'!Q$2,0))+IF(ISERROR(VLOOKUP($C270,'LINHA 5'!$C$6:$BM$145,'Carga People'!Q$2,0)),0,VLOOKUP($C270,'LINHA 5'!$C$6:$BM$145,'Carga People'!Q$2,0))</f>
        <v>0</v>
      </c>
      <c r="R270" s="140">
        <f>IF(ISERROR(VLOOKUP($C270,'LINHA 4'!$C$6:$BM$75,'Carga People'!R$2,0)),0,VLOOKUP($C270,'LINHA 4'!$C$6:$BM$75,'Carga People'!R$2,0))+IF(ISERROR(VLOOKUP($C270,'LINHA 5'!$C$6:$BM$145,'Carga People'!R$2,0)),0,VLOOKUP($C270,'LINHA 5'!$C$6:$BM$145,'Carga People'!R$2,0))</f>
        <v>0</v>
      </c>
      <c r="S270" s="140">
        <f>IF(ISERROR(VLOOKUP($C270,'LINHA 4'!$C$6:$BM$75,'Carga People'!S$2,0)),0,VLOOKUP($C270,'LINHA 4'!$C$6:$BM$75,'Carga People'!S$2,0))+IF(ISERROR(VLOOKUP($C270,'LINHA 5'!$C$6:$BM$145,'Carga People'!S$2,0)),0,VLOOKUP($C270,'LINHA 5'!$C$6:$BM$145,'Carga People'!S$2,0))</f>
        <v>0</v>
      </c>
      <c r="T270" s="140">
        <f>IF(ISERROR(VLOOKUP($C270,'LINHA 4'!$C$6:$BM$75,'Carga People'!T$2,0)),0,VLOOKUP($C270,'LINHA 4'!$C$6:$BM$75,'Carga People'!T$2,0))+IF(ISERROR(VLOOKUP($C270,'LINHA 5'!$C$6:$BM$145,'Carga People'!T$2,0)),0,VLOOKUP($C270,'LINHA 5'!$C$6:$BM$145,'Carga People'!T$2,0))</f>
        <v>0</v>
      </c>
      <c r="U270" s="140">
        <f>IF(ISERROR(VLOOKUP($C270,'LINHA 4'!$C$6:$BM$75,'Carga People'!U$2,0)),0,VLOOKUP($C270,'LINHA 4'!$C$6:$BM$75,'Carga People'!U$2,0))+IF(ISERROR(VLOOKUP($C270,'LINHA 5'!$C$6:$BM$145,'Carga People'!U$2,0)),0,VLOOKUP($C270,'LINHA 5'!$C$6:$BM$145,'Carga People'!U$2,0))</f>
        <v>0</v>
      </c>
      <c r="V270" s="140">
        <f>IF(ISERROR(VLOOKUP($C270,'LINHA 4'!$C$6:$BM$75,'Carga People'!V$2,0)),0,VLOOKUP($C270,'LINHA 4'!$C$6:$BM$75,'Carga People'!V$2,0))+IF(ISERROR(VLOOKUP($C270,'LINHA 5'!$C$6:$BM$145,'Carga People'!V$2,0)),0,VLOOKUP($C270,'LINHA 5'!$C$6:$BM$145,'Carga People'!V$2,0))</f>
        <v>0</v>
      </c>
      <c r="W270" s="140">
        <f>IF(ISERROR(VLOOKUP($C270,'LINHA 4'!$C$6:$BM$75,'Carga People'!W$2,0)),0,VLOOKUP($C270,'LINHA 4'!$C$6:$BM$75,'Carga People'!W$2,0))+IF(ISERROR(VLOOKUP($C270,'LINHA 5'!$C$6:$BM$145,'Carga People'!W$2,0)),0,VLOOKUP($C270,'LINHA 5'!$C$6:$BM$145,'Carga People'!W$2,0))</f>
        <v>0</v>
      </c>
      <c r="X270" s="140">
        <f>IF(ISERROR(VLOOKUP($C270,'LINHA 4'!$C$6:$BM$75,'Carga People'!X$2,0)),0,VLOOKUP($C270,'LINHA 4'!$C$6:$BM$75,'Carga People'!X$2,0))+IF(ISERROR(VLOOKUP($C270,'LINHA 5'!$C$6:$BM$145,'Carga People'!X$2,0)),0,VLOOKUP($C270,'LINHA 5'!$C$6:$BM$145,'Carga People'!X$2,0))</f>
        <v>0</v>
      </c>
      <c r="Y270" s="140">
        <f>IF(ISERROR(VLOOKUP($C270,'LINHA 4'!$C$6:$BM$75,'Carga People'!Y$2,0)),0,VLOOKUP($C270,'LINHA 4'!$C$6:$BM$75,'Carga People'!Y$2,0))+IF(ISERROR(VLOOKUP($C270,'LINHA 5'!$C$6:$BM$145,'Carga People'!Y$2,0)),0,VLOOKUP($C270,'LINHA 5'!$C$6:$BM$145,'Carga People'!Y$2,0))</f>
        <v>0</v>
      </c>
      <c r="Z270" s="140">
        <f>IF(ISERROR(VLOOKUP($C270,'LINHA 4'!$C$6:$BM$75,'Carga People'!Z$2,0)),0,VLOOKUP($C270,'LINHA 4'!$C$6:$BM$75,'Carga People'!Z$2,0))+IF(ISERROR(VLOOKUP($C270,'LINHA 5'!$C$6:$BM$145,'Carga People'!Z$2,0)),0,VLOOKUP($C270,'LINHA 5'!$C$6:$BM$145,'Carga People'!Z$2,0))</f>
        <v>0</v>
      </c>
      <c r="AA270" s="140">
        <f>IF(ISERROR(VLOOKUP($C270,'LINHA 4'!$C$6:$BM$75,'Carga People'!AA$2,0)),0,VLOOKUP($C270,'LINHA 4'!$C$6:$BM$75,'Carga People'!AA$2,0))+IF(ISERROR(VLOOKUP($C270,'LINHA 5'!$C$6:$BM$145,'Carga People'!AA$2,0)),0,VLOOKUP($C270,'LINHA 5'!$C$6:$BM$145,'Carga People'!AA$2,0))</f>
        <v>0</v>
      </c>
      <c r="AB270" s="140">
        <f>IF(ISERROR(VLOOKUP($C270,'LINHA 4'!$C$6:$BM$75,'Carga People'!AB$2,0)),0,VLOOKUP($C270,'LINHA 4'!$C$6:$BM$75,'Carga People'!AB$2,0))+IF(ISERROR(VLOOKUP($C270,'LINHA 5'!$C$6:$BM$145,'Carga People'!AB$2,0)),0,VLOOKUP($C270,'LINHA 5'!$C$6:$BM$145,'Carga People'!AB$2,0))</f>
        <v>0</v>
      </c>
      <c r="AC270" s="140">
        <f>IF(ISERROR(VLOOKUP($C270,'LINHA 4'!$C$6:$BM$75,'Carga People'!AC$2,0)),0,VLOOKUP($C270,'LINHA 4'!$C$6:$BM$75,'Carga People'!AC$2,0))+IF(ISERROR(VLOOKUP($C270,'LINHA 5'!$C$6:$BM$145,'Carga People'!AC$2,0)),0,VLOOKUP($C270,'LINHA 5'!$C$6:$BM$145,'Carga People'!AC$2,0))</f>
        <v>0</v>
      </c>
      <c r="AD270" s="140">
        <f>IF(ISERROR(VLOOKUP($C270,'LINHA 4'!$C$6:$BM$75,'Carga People'!AD$2,0)),0,VLOOKUP($C270,'LINHA 4'!$C$6:$BM$75,'Carga People'!AD$2,0))+IF(ISERROR(VLOOKUP($C270,'LINHA 5'!$C$6:$BM$145,'Carga People'!AD$2,0)),0,VLOOKUP($C270,'LINHA 5'!$C$6:$BM$145,'Carga People'!AD$2,0))</f>
        <v>0</v>
      </c>
      <c r="AE270" s="140">
        <f>IF(ISERROR(VLOOKUP($C270,'LINHA 4'!$C$6:$BM$75,'Carga People'!AE$2,0)),0,VLOOKUP($C270,'LINHA 4'!$C$6:$BM$75,'Carga People'!AE$2,0))+IF(ISERROR(VLOOKUP($C270,'LINHA 5'!$C$6:$BM$145,'Carga People'!AE$2,0)),0,VLOOKUP($C270,'LINHA 5'!$C$6:$BM$145,'Carga People'!AE$2,0))</f>
        <v>0</v>
      </c>
      <c r="AF270" s="140">
        <f>IF(ISERROR(VLOOKUP($C270,'LINHA 4'!$C$6:$BM$75,'Carga People'!AF$2,0)),0,VLOOKUP($C270,'LINHA 4'!$C$6:$BM$75,'Carga People'!AF$2,0))+IF(ISERROR(VLOOKUP($C270,'LINHA 5'!$C$6:$BM$145,'Carga People'!AF$2,0)),0,VLOOKUP($C270,'LINHA 5'!$C$6:$BM$145,'Carga People'!AF$2,0))</f>
        <v>0</v>
      </c>
      <c r="AG270" s="140">
        <f>IF(ISERROR(VLOOKUP($C270,'LINHA 4'!$C$6:$BM$75,'Carga People'!AG$2,0)),0,VLOOKUP($C270,'LINHA 4'!$C$6:$BM$75,'Carga People'!AG$2,0))+IF(ISERROR(VLOOKUP($C270,'LINHA 5'!$C$6:$BM$145,'Carga People'!AG$2,0)),0,VLOOKUP($C270,'LINHA 5'!$C$6:$BM$145,'Carga People'!AG$2,0))</f>
        <v>0</v>
      </c>
      <c r="AH270" s="140">
        <f>IF(ISERROR(VLOOKUP($C270,'LINHA 4'!$C$6:$BM$75,'Carga People'!AH$2,0)),0,VLOOKUP($C270,'LINHA 4'!$C$6:$BM$75,'Carga People'!AH$2,0))+IF(ISERROR(VLOOKUP($C270,'LINHA 5'!$C$6:$BM$145,'Carga People'!AH$2,0)),0,VLOOKUP($C270,'LINHA 5'!$C$6:$BM$145,'Carga People'!AH$2,0))</f>
        <v>0</v>
      </c>
      <c r="AI270" s="140">
        <f>IF(ISERROR(VLOOKUP($C270,'LINHA 4'!$C$6:$BM$75,'Carga People'!AI$2,0)),0,VLOOKUP($C270,'LINHA 4'!$C$6:$BM$75,'Carga People'!AI$2,0))+IF(ISERROR(VLOOKUP($C270,'LINHA 5'!$C$6:$BM$145,'Carga People'!AI$2,0)),0,VLOOKUP($C270,'LINHA 5'!$C$6:$BM$145,'Carga People'!AI$2,0))</f>
        <v>0</v>
      </c>
      <c r="AJ270" s="140">
        <f>IF(ISERROR(VLOOKUP($C270,'LINHA 4'!$C$6:$BM$75,'Carga People'!AJ$2,0)),0,VLOOKUP($C270,'LINHA 4'!$C$6:$BM$75,'Carga People'!AJ$2,0))+IF(ISERROR(VLOOKUP($C270,'LINHA 5'!$C$6:$BM$145,'Carga People'!AJ$2,0)),0,VLOOKUP($C270,'LINHA 5'!$C$6:$BM$145,'Carga People'!AJ$2,0))</f>
        <v>0</v>
      </c>
      <c r="AK270" s="140">
        <f>IF(ISERROR(VLOOKUP($C270,'LINHA 4'!$C$6:$BM$75,'Carga People'!AK$2,0)),0,VLOOKUP($C270,'LINHA 4'!$C$6:$BM$75,'Carga People'!AK$2,0))+IF(ISERROR(VLOOKUP($C270,'LINHA 5'!$C$6:$BM$145,'Carga People'!AK$2,0)),0,VLOOKUP($C270,'LINHA 5'!$C$6:$BM$145,'Carga People'!AK$2,0))</f>
        <v>0</v>
      </c>
      <c r="AL270" s="140">
        <f>IF(ISERROR(VLOOKUP($C270,'LINHA 4'!$C$6:$BM$75,'Carga People'!AL$2,0)),0,VLOOKUP($C270,'LINHA 4'!$C$6:$BM$75,'Carga People'!AL$2,0))+IF(ISERROR(VLOOKUP($C270,'LINHA 5'!$C$6:$BM$145,'Carga People'!AL$2,0)),0,VLOOKUP($C270,'LINHA 5'!$C$6:$BM$145,'Carga People'!AL$2,0))</f>
        <v>0</v>
      </c>
      <c r="AM270" s="140">
        <f>IF(ISERROR(VLOOKUP($C270,'LINHA 4'!$C$6:$BM$75,'Carga People'!AM$2,0)),0,VLOOKUP($C270,'LINHA 4'!$C$6:$BM$75,'Carga People'!AM$2,0))+IF(ISERROR(VLOOKUP($C270,'LINHA 5'!$C$6:$BM$145,'Carga People'!AM$2,0)),0,VLOOKUP($C270,'LINHA 5'!$C$6:$BM$145,'Carga People'!AM$2,0))</f>
        <v>0</v>
      </c>
      <c r="AN270" s="140">
        <f>IF(ISERROR(VLOOKUP($C270,'LINHA 4'!$C$6:$BM$75,'Carga People'!AN$2,0)),0,VLOOKUP($C270,'LINHA 4'!$C$6:$BM$75,'Carga People'!AN$2,0))+IF(ISERROR(VLOOKUP($C270,'LINHA 5'!$C$6:$BM$145,'Carga People'!AN$2,0)),0,VLOOKUP($C270,'LINHA 5'!$C$6:$BM$145,'Carga People'!AN$2,0))</f>
        <v>0</v>
      </c>
      <c r="AO270" s="140">
        <f>IF(ISERROR(VLOOKUP($C270,'LINHA 4'!$C$6:$BM$75,'Carga People'!AO$2,0)),0,VLOOKUP($C270,'LINHA 4'!$C$6:$BM$75,'Carga People'!AO$2,0))+IF(ISERROR(VLOOKUP($C270,'LINHA 5'!$C$6:$BM$145,'Carga People'!AO$2,0)),0,VLOOKUP($C270,'LINHA 5'!$C$6:$BM$145,'Carga People'!AO$2,0))</f>
        <v>0</v>
      </c>
      <c r="AP270" s="140">
        <f>IF(ISERROR(VLOOKUP($C270,'LINHA 4'!$C$6:$BM$75,'Carga People'!AP$2,0)),0,VLOOKUP($C270,'LINHA 4'!$C$6:$BM$75,'Carga People'!AP$2,0))+IF(ISERROR(VLOOKUP($C270,'LINHA 5'!$C$6:$BM$145,'Carga People'!AP$2,0)),0,VLOOKUP($C270,'LINHA 5'!$C$6:$BM$145,'Carga People'!AP$2,0))</f>
        <v>0</v>
      </c>
      <c r="AQ270" s="140">
        <f>IF(ISERROR(VLOOKUP($C270,'LINHA 4'!$C$6:$BM$75,'Carga People'!AQ$2,0)),0,VLOOKUP($C270,'LINHA 4'!$C$6:$BM$75,'Carga People'!AQ$2,0))+IF(ISERROR(VLOOKUP($C270,'LINHA 5'!$C$6:$BM$145,'Carga People'!AQ$2,0)),0,VLOOKUP($C270,'LINHA 5'!$C$6:$BM$145,'Carga People'!AQ$2,0))</f>
        <v>0</v>
      </c>
      <c r="AR270" s="140">
        <f>IF(ISERROR(VLOOKUP($C270,'LINHA 4'!$C$6:$BM$75,'Carga People'!AR$2,0)),0,VLOOKUP($C270,'LINHA 4'!$C$6:$BM$75,'Carga People'!AR$2,0))+IF(ISERROR(VLOOKUP($C270,'LINHA 5'!$C$6:$BM$145,'Carga People'!AR$2,0)),0,VLOOKUP($C270,'LINHA 5'!$C$6:$BM$145,'Carga People'!AR$2,0))</f>
        <v>0</v>
      </c>
      <c r="AS270" s="140">
        <f>IF(ISERROR(VLOOKUP($C270,'LINHA 4'!$C$6:$BM$75,'Carga People'!AS$2,0)),0,VLOOKUP($C270,'LINHA 4'!$C$6:$BM$75,'Carga People'!AS$2,0))+IF(ISERROR(VLOOKUP($C270,'LINHA 5'!$C$6:$BM$145,'Carga People'!AS$2,0)),0,VLOOKUP($C270,'LINHA 5'!$C$6:$BM$145,'Carga People'!AS$2,0))</f>
        <v>0</v>
      </c>
      <c r="AT270" s="140">
        <f t="array" ref="AT270">IF(ISERROR(VLOOKUP($C270,'LINHA 4'!$C$6:$BM$52,'Carga People'!AT$2,0)),0,VLOOKUP($C270,'LINHA 4'!$C$6:$BM$52,'Carga People'!AT$2,0))</f>
        <v>0</v>
      </c>
      <c r="AU270" s="367">
        <f t="shared" si="28"/>
        <v>0</v>
      </c>
      <c r="AV270" s="780" t="str">
        <f t="shared" si="27"/>
        <v/>
      </c>
      <c r="AW270" s="90" t="e">
        <f>IF(D270="","",VLOOKUP(D270,MI_ME!$D$5:$AQ$336,39,0))</f>
        <v>#N/A</v>
      </c>
      <c r="AX270" s="660"/>
    </row>
    <row r="271" spans="1:50" ht="18" hidden="1" customHeight="1" x14ac:dyDescent="0.3">
      <c r="A271" s="1792"/>
      <c r="B271" s="153" t="s">
        <v>763</v>
      </c>
      <c r="C271" s="30" t="s">
        <v>772</v>
      </c>
      <c r="D271" s="771" t="s">
        <v>761</v>
      </c>
      <c r="E271" s="1457" t="s">
        <v>822</v>
      </c>
      <c r="F271" s="153" t="s">
        <v>47</v>
      </c>
      <c r="G271" s="136"/>
      <c r="H271" s="145"/>
      <c r="I271" s="154"/>
      <c r="J271" s="140">
        <f>IF(ISERROR(VLOOKUP($C271,'LINHA 4'!$C$6:$BM$75,'Carga People'!J$2,0)),0,VLOOKUP($C271,'LINHA 4'!$C$6:$BM$75,'Carga People'!J$2,0))+IF(ISERROR(VLOOKUP($C271,'LINHA 5'!$C$6:$BM$145,'Carga People'!J$2,0)),0,VLOOKUP($C271,'LINHA 5'!$C$6:$BM$145,'Carga People'!J$2,0))</f>
        <v>0</v>
      </c>
      <c r="K271" s="140">
        <f>IF(ISERROR(VLOOKUP($C271,'LINHA 4'!$C$6:$BM$75,'Carga People'!K$2,0)),0,VLOOKUP($C271,'LINHA 4'!$C$6:$BM$75,'Carga People'!K$2,0))+IF(ISERROR(VLOOKUP($C271,'LINHA 5'!$C$6:$BM$145,'Carga People'!K$2,0)),0,VLOOKUP($C271,'LINHA 5'!$C$6:$BM$145,'Carga People'!K$2,0))</f>
        <v>0</v>
      </c>
      <c r="L271" s="140">
        <f>IF(ISERROR(VLOOKUP($C271,'LINHA 4'!$C$6:$BM$75,'Carga People'!L$2,0)),0,VLOOKUP($C271,'LINHA 4'!$C$6:$BM$75,'Carga People'!L$2,0))+IF(ISERROR(VLOOKUP($C271,'LINHA 5'!$C$6:$BM$145,'Carga People'!L$2,0)),0,VLOOKUP($C271,'LINHA 5'!$C$6:$BM$145,'Carga People'!L$2,0))</f>
        <v>0</v>
      </c>
      <c r="M271" s="140">
        <f>IF(ISERROR(VLOOKUP($C271,'LINHA 4'!$C$6:$BM$75,'Carga People'!M$2,0)),0,VLOOKUP($C271,'LINHA 4'!$C$6:$BM$75,'Carga People'!M$2,0))+IF(ISERROR(VLOOKUP($C271,'LINHA 5'!$C$6:$BM$145,'Carga People'!M$2,0)),0,VLOOKUP($C271,'LINHA 5'!$C$6:$BM$145,'Carga People'!M$2,0))</f>
        <v>0</v>
      </c>
      <c r="N271" s="140">
        <f>IF(ISERROR(VLOOKUP($C271,'LINHA 4'!$C$6:$BM$75,'Carga People'!N$2,0)),0,VLOOKUP($C271,'LINHA 4'!$C$6:$BM$75,'Carga People'!N$2,0))+IF(ISERROR(VLOOKUP($C271,'LINHA 5'!$C$6:$BM$145,'Carga People'!N$2,0)),0,VLOOKUP($C271,'LINHA 5'!$C$6:$BM$145,'Carga People'!N$2,0))</f>
        <v>0</v>
      </c>
      <c r="O271" s="140">
        <f>IF(ISERROR(VLOOKUP($C271,'LINHA 4'!$C$6:$BM$75,'Carga People'!O$2,0)),0,VLOOKUP($C271,'LINHA 4'!$C$6:$BM$75,'Carga People'!O$2,0))+IF(ISERROR(VLOOKUP($C271,'LINHA 5'!$C$6:$BM$145,'Carga People'!O$2,0)),0,VLOOKUP($C271,'LINHA 5'!$C$6:$BM$145,'Carga People'!O$2,0))</f>
        <v>0</v>
      </c>
      <c r="P271" s="140">
        <f>IF(ISERROR(VLOOKUP($C271,'LINHA 4'!$C$6:$BM$75,'Carga People'!P$2,0)),0,VLOOKUP($C271,'LINHA 4'!$C$6:$BM$75,'Carga People'!P$2,0))+IF(ISERROR(VLOOKUP($C271,'LINHA 5'!$C$6:$BM$145,'Carga People'!P$2,0)),0,VLOOKUP($C271,'LINHA 5'!$C$6:$BM$145,'Carga People'!P$2,0))</f>
        <v>0</v>
      </c>
      <c r="Q271" s="140">
        <f>IF(ISERROR(VLOOKUP($C271,'LINHA 4'!$C$6:$BM$75,'Carga People'!Q$2,0)),0,VLOOKUP($C271,'LINHA 4'!$C$6:$BM$75,'Carga People'!Q$2,0))+IF(ISERROR(VLOOKUP($C271,'LINHA 5'!$C$6:$BM$145,'Carga People'!Q$2,0)),0,VLOOKUP($C271,'LINHA 5'!$C$6:$BM$145,'Carga People'!Q$2,0))</f>
        <v>0</v>
      </c>
      <c r="R271" s="140">
        <f>IF(ISERROR(VLOOKUP($C271,'LINHA 4'!$C$6:$BM$75,'Carga People'!R$2,0)),0,VLOOKUP($C271,'LINHA 4'!$C$6:$BM$75,'Carga People'!R$2,0))+IF(ISERROR(VLOOKUP($C271,'LINHA 5'!$C$6:$BM$145,'Carga People'!R$2,0)),0,VLOOKUP($C271,'LINHA 5'!$C$6:$BM$145,'Carga People'!R$2,0))</f>
        <v>0</v>
      </c>
      <c r="S271" s="140">
        <f>IF(ISERROR(VLOOKUP($C271,'LINHA 4'!$C$6:$BM$75,'Carga People'!S$2,0)),0,VLOOKUP($C271,'LINHA 4'!$C$6:$BM$75,'Carga People'!S$2,0))+IF(ISERROR(VLOOKUP($C271,'LINHA 5'!$C$6:$BM$145,'Carga People'!S$2,0)),0,VLOOKUP($C271,'LINHA 5'!$C$6:$BM$145,'Carga People'!S$2,0))</f>
        <v>0</v>
      </c>
      <c r="T271" s="140">
        <f>IF(ISERROR(VLOOKUP($C271,'LINHA 4'!$C$6:$BM$75,'Carga People'!T$2,0)),0,VLOOKUP($C271,'LINHA 4'!$C$6:$BM$75,'Carga People'!T$2,0))+IF(ISERROR(VLOOKUP($C271,'LINHA 5'!$C$6:$BM$145,'Carga People'!T$2,0)),0,VLOOKUP($C271,'LINHA 5'!$C$6:$BM$145,'Carga People'!T$2,0))</f>
        <v>0</v>
      </c>
      <c r="U271" s="140">
        <f>IF(ISERROR(VLOOKUP($C271,'LINHA 4'!$C$6:$BM$75,'Carga People'!U$2,0)),0,VLOOKUP($C271,'LINHA 4'!$C$6:$BM$75,'Carga People'!U$2,0))+IF(ISERROR(VLOOKUP($C271,'LINHA 5'!$C$6:$BM$145,'Carga People'!U$2,0)),0,VLOOKUP($C271,'LINHA 5'!$C$6:$BM$145,'Carga People'!U$2,0))</f>
        <v>0</v>
      </c>
      <c r="V271" s="140">
        <f>IF(ISERROR(VLOOKUP($C271,'LINHA 4'!$C$6:$BM$75,'Carga People'!V$2,0)),0,VLOOKUP($C271,'LINHA 4'!$C$6:$BM$75,'Carga People'!V$2,0))+IF(ISERROR(VLOOKUP($C271,'LINHA 5'!$C$6:$BM$145,'Carga People'!V$2,0)),0,VLOOKUP($C271,'LINHA 5'!$C$6:$BM$145,'Carga People'!V$2,0))</f>
        <v>0</v>
      </c>
      <c r="W271" s="140">
        <f>IF(ISERROR(VLOOKUP($C271,'LINHA 4'!$C$6:$BM$75,'Carga People'!W$2,0)),0,VLOOKUP($C271,'LINHA 4'!$C$6:$BM$75,'Carga People'!W$2,0))+IF(ISERROR(VLOOKUP($C271,'LINHA 5'!$C$6:$BM$145,'Carga People'!W$2,0)),0,VLOOKUP($C271,'LINHA 5'!$C$6:$BM$145,'Carga People'!W$2,0))</f>
        <v>0</v>
      </c>
      <c r="X271" s="140">
        <f>IF(ISERROR(VLOOKUP($C271,'LINHA 4'!$C$6:$BM$75,'Carga People'!X$2,0)),0,VLOOKUP($C271,'LINHA 4'!$C$6:$BM$75,'Carga People'!X$2,0))+IF(ISERROR(VLOOKUP($C271,'LINHA 5'!$C$6:$BM$145,'Carga People'!X$2,0)),0,VLOOKUP($C271,'LINHA 5'!$C$6:$BM$145,'Carga People'!X$2,0))</f>
        <v>0</v>
      </c>
      <c r="Y271" s="140">
        <f>IF(ISERROR(VLOOKUP($C271,'LINHA 4'!$C$6:$BM$75,'Carga People'!Y$2,0)),0,VLOOKUP($C271,'LINHA 4'!$C$6:$BM$75,'Carga People'!Y$2,0))+IF(ISERROR(VLOOKUP($C271,'LINHA 5'!$C$6:$BM$145,'Carga People'!Y$2,0)),0,VLOOKUP($C271,'LINHA 5'!$C$6:$BM$145,'Carga People'!Y$2,0))</f>
        <v>0</v>
      </c>
      <c r="Z271" s="140">
        <f>IF(ISERROR(VLOOKUP($C271,'LINHA 4'!$C$6:$BM$75,'Carga People'!Z$2,0)),0,VLOOKUP($C271,'LINHA 4'!$C$6:$BM$75,'Carga People'!Z$2,0))+IF(ISERROR(VLOOKUP($C271,'LINHA 5'!$C$6:$BM$145,'Carga People'!Z$2,0)),0,VLOOKUP($C271,'LINHA 5'!$C$6:$BM$145,'Carga People'!Z$2,0))</f>
        <v>0</v>
      </c>
      <c r="AA271" s="140">
        <f>IF(ISERROR(VLOOKUP($C271,'LINHA 4'!$C$6:$BM$75,'Carga People'!AA$2,0)),0,VLOOKUP($C271,'LINHA 4'!$C$6:$BM$75,'Carga People'!AA$2,0))+IF(ISERROR(VLOOKUP($C271,'LINHA 5'!$C$6:$BM$145,'Carga People'!AA$2,0)),0,VLOOKUP($C271,'LINHA 5'!$C$6:$BM$145,'Carga People'!AA$2,0))</f>
        <v>0</v>
      </c>
      <c r="AB271" s="140">
        <f>IF(ISERROR(VLOOKUP($C271,'LINHA 4'!$C$6:$BM$75,'Carga People'!AB$2,0)),0,VLOOKUP($C271,'LINHA 4'!$C$6:$BM$75,'Carga People'!AB$2,0))+IF(ISERROR(VLOOKUP($C271,'LINHA 5'!$C$6:$BM$145,'Carga People'!AB$2,0)),0,VLOOKUP($C271,'LINHA 5'!$C$6:$BM$145,'Carga People'!AB$2,0))</f>
        <v>0</v>
      </c>
      <c r="AC271" s="140">
        <f>IF(ISERROR(VLOOKUP($C271,'LINHA 4'!$C$6:$BM$75,'Carga People'!AC$2,0)),0,VLOOKUP($C271,'LINHA 4'!$C$6:$BM$75,'Carga People'!AC$2,0))+IF(ISERROR(VLOOKUP($C271,'LINHA 5'!$C$6:$BM$145,'Carga People'!AC$2,0)),0,VLOOKUP($C271,'LINHA 5'!$C$6:$BM$145,'Carga People'!AC$2,0))</f>
        <v>0</v>
      </c>
      <c r="AD271" s="140">
        <f>IF(ISERROR(VLOOKUP($C271,'LINHA 4'!$C$6:$BM$75,'Carga People'!AD$2,0)),0,VLOOKUP($C271,'LINHA 4'!$C$6:$BM$75,'Carga People'!AD$2,0))+IF(ISERROR(VLOOKUP($C271,'LINHA 5'!$C$6:$BM$145,'Carga People'!AD$2,0)),0,VLOOKUP($C271,'LINHA 5'!$C$6:$BM$145,'Carga People'!AD$2,0))</f>
        <v>0</v>
      </c>
      <c r="AE271" s="140">
        <f>IF(ISERROR(VLOOKUP($C271,'LINHA 4'!$C$6:$BM$75,'Carga People'!AE$2,0)),0,VLOOKUP($C271,'LINHA 4'!$C$6:$BM$75,'Carga People'!AE$2,0))+IF(ISERROR(VLOOKUP($C271,'LINHA 5'!$C$6:$BM$145,'Carga People'!AE$2,0)),0,VLOOKUP($C271,'LINHA 5'!$C$6:$BM$145,'Carga People'!AE$2,0))</f>
        <v>0</v>
      </c>
      <c r="AF271" s="140">
        <f>IF(ISERROR(VLOOKUP($C271,'LINHA 4'!$C$6:$BM$75,'Carga People'!AF$2,0)),0,VLOOKUP($C271,'LINHA 4'!$C$6:$BM$75,'Carga People'!AF$2,0))+IF(ISERROR(VLOOKUP($C271,'LINHA 5'!$C$6:$BM$145,'Carga People'!AF$2,0)),0,VLOOKUP($C271,'LINHA 5'!$C$6:$BM$145,'Carga People'!AF$2,0))</f>
        <v>0</v>
      </c>
      <c r="AG271" s="140">
        <f>IF(ISERROR(VLOOKUP($C271,'LINHA 4'!$C$6:$BM$75,'Carga People'!AG$2,0)),0,VLOOKUP($C271,'LINHA 4'!$C$6:$BM$75,'Carga People'!AG$2,0))+IF(ISERROR(VLOOKUP($C271,'LINHA 5'!$C$6:$BM$145,'Carga People'!AG$2,0)),0,VLOOKUP($C271,'LINHA 5'!$C$6:$BM$145,'Carga People'!AG$2,0))</f>
        <v>0</v>
      </c>
      <c r="AH271" s="140">
        <f>IF(ISERROR(VLOOKUP($C271,'LINHA 4'!$C$6:$BM$75,'Carga People'!AH$2,0)),0,VLOOKUP($C271,'LINHA 4'!$C$6:$BM$75,'Carga People'!AH$2,0))+IF(ISERROR(VLOOKUP($C271,'LINHA 5'!$C$6:$BM$145,'Carga People'!AH$2,0)),0,VLOOKUP($C271,'LINHA 5'!$C$6:$BM$145,'Carga People'!AH$2,0))</f>
        <v>0</v>
      </c>
      <c r="AI271" s="140">
        <f>IF(ISERROR(VLOOKUP($C271,'LINHA 4'!$C$6:$BM$75,'Carga People'!AI$2,0)),0,VLOOKUP($C271,'LINHA 4'!$C$6:$BM$75,'Carga People'!AI$2,0))+IF(ISERROR(VLOOKUP($C271,'LINHA 5'!$C$6:$BM$145,'Carga People'!AI$2,0)),0,VLOOKUP($C271,'LINHA 5'!$C$6:$BM$145,'Carga People'!AI$2,0))</f>
        <v>0</v>
      </c>
      <c r="AJ271" s="140">
        <f>IF(ISERROR(VLOOKUP($C271,'LINHA 4'!$C$6:$BM$75,'Carga People'!AJ$2,0)),0,VLOOKUP($C271,'LINHA 4'!$C$6:$BM$75,'Carga People'!AJ$2,0))+IF(ISERROR(VLOOKUP($C271,'LINHA 5'!$C$6:$BM$145,'Carga People'!AJ$2,0)),0,VLOOKUP($C271,'LINHA 5'!$C$6:$BM$145,'Carga People'!AJ$2,0))</f>
        <v>0</v>
      </c>
      <c r="AK271" s="140">
        <f>IF(ISERROR(VLOOKUP($C271,'LINHA 4'!$C$6:$BM$75,'Carga People'!AK$2,0)),0,VLOOKUP($C271,'LINHA 4'!$C$6:$BM$75,'Carga People'!AK$2,0))+IF(ISERROR(VLOOKUP($C271,'LINHA 5'!$C$6:$BM$145,'Carga People'!AK$2,0)),0,VLOOKUP($C271,'LINHA 5'!$C$6:$BM$145,'Carga People'!AK$2,0))</f>
        <v>0</v>
      </c>
      <c r="AL271" s="140">
        <f>IF(ISERROR(VLOOKUP($C271,'LINHA 4'!$C$6:$BM$75,'Carga People'!AL$2,0)),0,VLOOKUP($C271,'LINHA 4'!$C$6:$BM$75,'Carga People'!AL$2,0))+IF(ISERROR(VLOOKUP($C271,'LINHA 5'!$C$6:$BM$145,'Carga People'!AL$2,0)),0,VLOOKUP($C271,'LINHA 5'!$C$6:$BM$145,'Carga People'!AL$2,0))</f>
        <v>0</v>
      </c>
      <c r="AM271" s="140">
        <f>IF(ISERROR(VLOOKUP($C271,'LINHA 4'!$C$6:$BM$75,'Carga People'!AM$2,0)),0,VLOOKUP($C271,'LINHA 4'!$C$6:$BM$75,'Carga People'!AM$2,0))+IF(ISERROR(VLOOKUP($C271,'LINHA 5'!$C$6:$BM$145,'Carga People'!AM$2,0)),0,VLOOKUP($C271,'LINHA 5'!$C$6:$BM$145,'Carga People'!AM$2,0))</f>
        <v>0</v>
      </c>
      <c r="AN271" s="140">
        <f>IF(ISERROR(VLOOKUP($C271,'LINHA 4'!$C$6:$BM$75,'Carga People'!AN$2,0)),0,VLOOKUP($C271,'LINHA 4'!$C$6:$BM$75,'Carga People'!AN$2,0))+IF(ISERROR(VLOOKUP($C271,'LINHA 5'!$C$6:$BM$145,'Carga People'!AN$2,0)),0,VLOOKUP($C271,'LINHA 5'!$C$6:$BM$145,'Carga People'!AN$2,0))</f>
        <v>0</v>
      </c>
      <c r="AO271" s="140">
        <f>IF(ISERROR(VLOOKUP($C271,'LINHA 4'!$C$6:$BM$75,'Carga People'!AO$2,0)),0,VLOOKUP($C271,'LINHA 4'!$C$6:$BM$75,'Carga People'!AO$2,0))+IF(ISERROR(VLOOKUP($C271,'LINHA 5'!$C$6:$BM$145,'Carga People'!AO$2,0)),0,VLOOKUP($C271,'LINHA 5'!$C$6:$BM$145,'Carga People'!AO$2,0))</f>
        <v>0</v>
      </c>
      <c r="AP271" s="140">
        <f>IF(ISERROR(VLOOKUP($C271,'LINHA 4'!$C$6:$BM$75,'Carga People'!AP$2,0)),0,VLOOKUP($C271,'LINHA 4'!$C$6:$BM$75,'Carga People'!AP$2,0))+IF(ISERROR(VLOOKUP($C271,'LINHA 5'!$C$6:$BM$145,'Carga People'!AP$2,0)),0,VLOOKUP($C271,'LINHA 5'!$C$6:$BM$145,'Carga People'!AP$2,0))</f>
        <v>0</v>
      </c>
      <c r="AQ271" s="140">
        <f>IF(ISERROR(VLOOKUP($C271,'LINHA 4'!$C$6:$BM$75,'Carga People'!AQ$2,0)),0,VLOOKUP($C271,'LINHA 4'!$C$6:$BM$75,'Carga People'!AQ$2,0))+IF(ISERROR(VLOOKUP($C271,'LINHA 5'!$C$6:$BM$145,'Carga People'!AQ$2,0)),0,VLOOKUP($C271,'LINHA 5'!$C$6:$BM$145,'Carga People'!AQ$2,0))</f>
        <v>0</v>
      </c>
      <c r="AR271" s="140">
        <f>IF(ISERROR(VLOOKUP($C271,'LINHA 4'!$C$6:$BM$75,'Carga People'!AR$2,0)),0,VLOOKUP($C271,'LINHA 4'!$C$6:$BM$75,'Carga People'!AR$2,0))+IF(ISERROR(VLOOKUP($C271,'LINHA 5'!$C$6:$BM$145,'Carga People'!AR$2,0)),0,VLOOKUP($C271,'LINHA 5'!$C$6:$BM$145,'Carga People'!AR$2,0))</f>
        <v>0</v>
      </c>
      <c r="AS271" s="140">
        <f>IF(ISERROR(VLOOKUP($C271,'LINHA 4'!$C$6:$BM$75,'Carga People'!AS$2,0)),0,VLOOKUP($C271,'LINHA 4'!$C$6:$BM$75,'Carga People'!AS$2,0))+IF(ISERROR(VLOOKUP($C271,'LINHA 5'!$C$6:$BM$145,'Carga People'!AS$2,0)),0,VLOOKUP($C271,'LINHA 5'!$C$6:$BM$145,'Carga People'!AS$2,0))</f>
        <v>0</v>
      </c>
      <c r="AT271" s="140">
        <f t="array" ref="AT271">IF(ISERROR(VLOOKUP($C271,'LINHA 4'!$C$6:$BM$52,'Carga People'!AT$2,0)),0,VLOOKUP($C271,'LINHA 4'!$C$6:$BM$52,'Carga People'!AT$2,0))</f>
        <v>0</v>
      </c>
      <c r="AU271" s="367">
        <f t="shared" si="28"/>
        <v>0</v>
      </c>
      <c r="AV271" s="780" t="str">
        <f t="shared" si="27"/>
        <v/>
      </c>
      <c r="AW271" s="90">
        <f>IF(D271="","",VLOOKUP(D271,MI_ME!$D$5:$AQ$336,39,0))</f>
        <v>0</v>
      </c>
      <c r="AX271" s="660"/>
    </row>
    <row r="272" spans="1:50" ht="18" hidden="1" customHeight="1" x14ac:dyDescent="0.3">
      <c r="A272" s="1792"/>
      <c r="B272" s="771" t="s">
        <v>625</v>
      </c>
      <c r="C272" s="771" t="s">
        <v>771</v>
      </c>
      <c r="D272" s="771" t="s">
        <v>758</v>
      </c>
      <c r="E272" s="1457" t="s">
        <v>823</v>
      </c>
      <c r="F272" s="771" t="s">
        <v>47</v>
      </c>
      <c r="G272" s="136"/>
      <c r="H272" s="145"/>
      <c r="I272" s="154"/>
      <c r="J272" s="140">
        <f>IF(ISERROR(VLOOKUP($C272,'LINHA 4'!$C$6:$BM$75,'Carga People'!J$2,0)),0,VLOOKUP($C272,'LINHA 4'!$C$6:$BM$75,'Carga People'!J$2,0))+IF(ISERROR(VLOOKUP($C272,'LINHA 5'!$C$6:$BM$145,'Carga People'!J$2,0)),0,VLOOKUP($C272,'LINHA 5'!$C$6:$BM$145,'Carga People'!J$2,0))</f>
        <v>0</v>
      </c>
      <c r="K272" s="140">
        <f>IF(ISERROR(VLOOKUP($C272,'LINHA 4'!$C$6:$BM$75,'Carga People'!K$2,0)),0,VLOOKUP($C272,'LINHA 4'!$C$6:$BM$75,'Carga People'!K$2,0))+IF(ISERROR(VLOOKUP($C272,'LINHA 5'!$C$6:$BM$145,'Carga People'!K$2,0)),0,VLOOKUP($C272,'LINHA 5'!$C$6:$BM$145,'Carga People'!K$2,0))</f>
        <v>0</v>
      </c>
      <c r="L272" s="140">
        <f>IF(ISERROR(VLOOKUP($C272,'LINHA 4'!$C$6:$BM$75,'Carga People'!L$2,0)),0,VLOOKUP($C272,'LINHA 4'!$C$6:$BM$75,'Carga People'!L$2,0))+IF(ISERROR(VLOOKUP($C272,'LINHA 5'!$C$6:$BM$145,'Carga People'!L$2,0)),0,VLOOKUP($C272,'LINHA 5'!$C$6:$BM$145,'Carga People'!L$2,0))</f>
        <v>0</v>
      </c>
      <c r="M272" s="140">
        <f>IF(ISERROR(VLOOKUP($C272,'LINHA 4'!$C$6:$BM$75,'Carga People'!M$2,0)),0,VLOOKUP($C272,'LINHA 4'!$C$6:$BM$75,'Carga People'!M$2,0))+IF(ISERROR(VLOOKUP($C272,'LINHA 5'!$C$6:$BM$145,'Carga People'!M$2,0)),0,VLOOKUP($C272,'LINHA 5'!$C$6:$BM$145,'Carga People'!M$2,0))</f>
        <v>0</v>
      </c>
      <c r="N272" s="140">
        <f>IF(ISERROR(VLOOKUP($C272,'LINHA 4'!$C$6:$BM$75,'Carga People'!N$2,0)),0,VLOOKUP($C272,'LINHA 4'!$C$6:$BM$75,'Carga People'!N$2,0))+IF(ISERROR(VLOOKUP($C272,'LINHA 5'!$C$6:$BM$145,'Carga People'!N$2,0)),0,VLOOKUP($C272,'LINHA 5'!$C$6:$BM$145,'Carga People'!N$2,0))</f>
        <v>0</v>
      </c>
      <c r="O272" s="140">
        <f>IF(ISERROR(VLOOKUP($C272,'LINHA 4'!$C$6:$BM$75,'Carga People'!O$2,0)),0,VLOOKUP($C272,'LINHA 4'!$C$6:$BM$75,'Carga People'!O$2,0))+IF(ISERROR(VLOOKUP($C272,'LINHA 5'!$C$6:$BM$145,'Carga People'!O$2,0)),0,VLOOKUP($C272,'LINHA 5'!$C$6:$BM$145,'Carga People'!O$2,0))</f>
        <v>0</v>
      </c>
      <c r="P272" s="140">
        <f>IF(ISERROR(VLOOKUP($C272,'LINHA 4'!$C$6:$BM$75,'Carga People'!P$2,0)),0,VLOOKUP($C272,'LINHA 4'!$C$6:$BM$75,'Carga People'!P$2,0))+IF(ISERROR(VLOOKUP($C272,'LINHA 5'!$C$6:$BM$145,'Carga People'!P$2,0)),0,VLOOKUP($C272,'LINHA 5'!$C$6:$BM$145,'Carga People'!P$2,0))</f>
        <v>0</v>
      </c>
      <c r="Q272" s="140">
        <f>IF(ISERROR(VLOOKUP($C272,'LINHA 4'!$C$6:$BM$75,'Carga People'!Q$2,0)),0,VLOOKUP($C272,'LINHA 4'!$C$6:$BM$75,'Carga People'!Q$2,0))+IF(ISERROR(VLOOKUP($C272,'LINHA 5'!$C$6:$BM$145,'Carga People'!Q$2,0)),0,VLOOKUP($C272,'LINHA 5'!$C$6:$BM$145,'Carga People'!Q$2,0))</f>
        <v>0</v>
      </c>
      <c r="R272" s="140">
        <f>IF(ISERROR(VLOOKUP($C272,'LINHA 4'!$C$6:$BM$75,'Carga People'!R$2,0)),0,VLOOKUP($C272,'LINHA 4'!$C$6:$BM$75,'Carga People'!R$2,0))+IF(ISERROR(VLOOKUP($C272,'LINHA 5'!$C$6:$BM$145,'Carga People'!R$2,0)),0,VLOOKUP($C272,'LINHA 5'!$C$6:$BM$145,'Carga People'!R$2,0))</f>
        <v>0</v>
      </c>
      <c r="S272" s="140">
        <f>IF(ISERROR(VLOOKUP($C272,'LINHA 4'!$C$6:$BM$75,'Carga People'!S$2,0)),0,VLOOKUP($C272,'LINHA 4'!$C$6:$BM$75,'Carga People'!S$2,0))+IF(ISERROR(VLOOKUP($C272,'LINHA 5'!$C$6:$BM$145,'Carga People'!S$2,0)),0,VLOOKUP($C272,'LINHA 5'!$C$6:$BM$145,'Carga People'!S$2,0))</f>
        <v>0</v>
      </c>
      <c r="T272" s="140">
        <f>IF(ISERROR(VLOOKUP($C272,'LINHA 4'!$C$6:$BM$75,'Carga People'!T$2,0)),0,VLOOKUP($C272,'LINHA 4'!$C$6:$BM$75,'Carga People'!T$2,0))+IF(ISERROR(VLOOKUP($C272,'LINHA 5'!$C$6:$BM$145,'Carga People'!T$2,0)),0,VLOOKUP($C272,'LINHA 5'!$C$6:$BM$145,'Carga People'!T$2,0))</f>
        <v>0</v>
      </c>
      <c r="U272" s="140">
        <f>IF(ISERROR(VLOOKUP($C272,'LINHA 4'!$C$6:$BM$75,'Carga People'!U$2,0)),0,VLOOKUP($C272,'LINHA 4'!$C$6:$BM$75,'Carga People'!U$2,0))+IF(ISERROR(VLOOKUP($C272,'LINHA 5'!$C$6:$BM$145,'Carga People'!U$2,0)),0,VLOOKUP($C272,'LINHA 5'!$C$6:$BM$145,'Carga People'!U$2,0))</f>
        <v>0</v>
      </c>
      <c r="V272" s="140">
        <f>IF(ISERROR(VLOOKUP($C272,'LINHA 4'!$C$6:$BM$75,'Carga People'!V$2,0)),0,VLOOKUP($C272,'LINHA 4'!$C$6:$BM$75,'Carga People'!V$2,0))+IF(ISERROR(VLOOKUP($C272,'LINHA 5'!$C$6:$BM$145,'Carga People'!V$2,0)),0,VLOOKUP($C272,'LINHA 5'!$C$6:$BM$145,'Carga People'!V$2,0))</f>
        <v>0</v>
      </c>
      <c r="W272" s="140">
        <f>IF(ISERROR(VLOOKUP($C272,'LINHA 4'!$C$6:$BM$75,'Carga People'!W$2,0)),0,VLOOKUP($C272,'LINHA 4'!$C$6:$BM$75,'Carga People'!W$2,0))+IF(ISERROR(VLOOKUP($C272,'LINHA 5'!$C$6:$BM$145,'Carga People'!W$2,0)),0,VLOOKUP($C272,'LINHA 5'!$C$6:$BM$145,'Carga People'!W$2,0))</f>
        <v>0</v>
      </c>
      <c r="X272" s="140">
        <f>IF(ISERROR(VLOOKUP($C272,'LINHA 4'!$C$6:$BM$75,'Carga People'!X$2,0)),0,VLOOKUP($C272,'LINHA 4'!$C$6:$BM$75,'Carga People'!X$2,0))+IF(ISERROR(VLOOKUP($C272,'LINHA 5'!$C$6:$BM$145,'Carga People'!X$2,0)),0,VLOOKUP($C272,'LINHA 5'!$C$6:$BM$145,'Carga People'!X$2,0))</f>
        <v>0</v>
      </c>
      <c r="Y272" s="140">
        <f>IF(ISERROR(VLOOKUP($C272,'LINHA 4'!$C$6:$BM$75,'Carga People'!Y$2,0)),0,VLOOKUP($C272,'LINHA 4'!$C$6:$BM$75,'Carga People'!Y$2,0))+IF(ISERROR(VLOOKUP($C272,'LINHA 5'!$C$6:$BM$145,'Carga People'!Y$2,0)),0,VLOOKUP($C272,'LINHA 5'!$C$6:$BM$145,'Carga People'!Y$2,0))</f>
        <v>0</v>
      </c>
      <c r="Z272" s="140">
        <f>IF(ISERROR(VLOOKUP($C272,'LINHA 4'!$C$6:$BM$75,'Carga People'!Z$2,0)),0,VLOOKUP($C272,'LINHA 4'!$C$6:$BM$75,'Carga People'!Z$2,0))+IF(ISERROR(VLOOKUP($C272,'LINHA 5'!$C$6:$BM$145,'Carga People'!Z$2,0)),0,VLOOKUP($C272,'LINHA 5'!$C$6:$BM$145,'Carga People'!Z$2,0))</f>
        <v>0</v>
      </c>
      <c r="AA272" s="140">
        <f>IF(ISERROR(VLOOKUP($C272,'LINHA 4'!$C$6:$BM$75,'Carga People'!AA$2,0)),0,VLOOKUP($C272,'LINHA 4'!$C$6:$BM$75,'Carga People'!AA$2,0))+IF(ISERROR(VLOOKUP($C272,'LINHA 5'!$C$6:$BM$145,'Carga People'!AA$2,0)),0,VLOOKUP($C272,'LINHA 5'!$C$6:$BM$145,'Carga People'!AA$2,0))</f>
        <v>0</v>
      </c>
      <c r="AB272" s="140">
        <f>IF(ISERROR(VLOOKUP($C272,'LINHA 4'!$C$6:$BM$75,'Carga People'!AB$2,0)),0,VLOOKUP($C272,'LINHA 4'!$C$6:$BM$75,'Carga People'!AB$2,0))+IF(ISERROR(VLOOKUP($C272,'LINHA 5'!$C$6:$BM$145,'Carga People'!AB$2,0)),0,VLOOKUP($C272,'LINHA 5'!$C$6:$BM$145,'Carga People'!AB$2,0))</f>
        <v>0</v>
      </c>
      <c r="AC272" s="140">
        <f>IF(ISERROR(VLOOKUP($C272,'LINHA 4'!$C$6:$BM$75,'Carga People'!AC$2,0)),0,VLOOKUP($C272,'LINHA 4'!$C$6:$BM$75,'Carga People'!AC$2,0))+IF(ISERROR(VLOOKUP($C272,'LINHA 5'!$C$6:$BM$145,'Carga People'!AC$2,0)),0,VLOOKUP($C272,'LINHA 5'!$C$6:$BM$145,'Carga People'!AC$2,0))</f>
        <v>0</v>
      </c>
      <c r="AD272" s="140">
        <f>IF(ISERROR(VLOOKUP($C272,'LINHA 4'!$C$6:$BM$75,'Carga People'!AD$2,0)),0,VLOOKUP($C272,'LINHA 4'!$C$6:$BM$75,'Carga People'!AD$2,0))+IF(ISERROR(VLOOKUP($C272,'LINHA 5'!$C$6:$BM$145,'Carga People'!AD$2,0)),0,VLOOKUP($C272,'LINHA 5'!$C$6:$BM$145,'Carga People'!AD$2,0))</f>
        <v>0</v>
      </c>
      <c r="AE272" s="140">
        <f>IF(ISERROR(VLOOKUP($C272,'LINHA 4'!$C$6:$BM$75,'Carga People'!AE$2,0)),0,VLOOKUP($C272,'LINHA 4'!$C$6:$BM$75,'Carga People'!AE$2,0))+IF(ISERROR(VLOOKUP($C272,'LINHA 5'!$C$6:$BM$145,'Carga People'!AE$2,0)),0,VLOOKUP($C272,'LINHA 5'!$C$6:$BM$145,'Carga People'!AE$2,0))</f>
        <v>0</v>
      </c>
      <c r="AF272" s="140">
        <f>IF(ISERROR(VLOOKUP($C272,'LINHA 4'!$C$6:$BM$75,'Carga People'!AF$2,0)),0,VLOOKUP($C272,'LINHA 4'!$C$6:$BM$75,'Carga People'!AF$2,0))+IF(ISERROR(VLOOKUP($C272,'LINHA 5'!$C$6:$BM$145,'Carga People'!AF$2,0)),0,VLOOKUP($C272,'LINHA 5'!$C$6:$BM$145,'Carga People'!AF$2,0))</f>
        <v>0</v>
      </c>
      <c r="AG272" s="140">
        <f>IF(ISERROR(VLOOKUP($C272,'LINHA 4'!$C$6:$BM$75,'Carga People'!AG$2,0)),0,VLOOKUP($C272,'LINHA 4'!$C$6:$BM$75,'Carga People'!AG$2,0))+IF(ISERROR(VLOOKUP($C272,'LINHA 5'!$C$6:$BM$145,'Carga People'!AG$2,0)),0,VLOOKUP($C272,'LINHA 5'!$C$6:$BM$145,'Carga People'!AG$2,0))</f>
        <v>0</v>
      </c>
      <c r="AH272" s="140">
        <f>IF(ISERROR(VLOOKUP($C272,'LINHA 4'!$C$6:$BM$75,'Carga People'!AH$2,0)),0,VLOOKUP($C272,'LINHA 4'!$C$6:$BM$75,'Carga People'!AH$2,0))+IF(ISERROR(VLOOKUP($C272,'LINHA 5'!$C$6:$BM$145,'Carga People'!AH$2,0)),0,VLOOKUP($C272,'LINHA 5'!$C$6:$BM$145,'Carga People'!AH$2,0))</f>
        <v>0</v>
      </c>
      <c r="AI272" s="140">
        <f>IF(ISERROR(VLOOKUP($C272,'LINHA 4'!$C$6:$BM$75,'Carga People'!AI$2,0)),0,VLOOKUP($C272,'LINHA 4'!$C$6:$BM$75,'Carga People'!AI$2,0))+IF(ISERROR(VLOOKUP($C272,'LINHA 5'!$C$6:$BM$145,'Carga People'!AI$2,0)),0,VLOOKUP($C272,'LINHA 5'!$C$6:$BM$145,'Carga People'!AI$2,0))</f>
        <v>0</v>
      </c>
      <c r="AJ272" s="140">
        <f>IF(ISERROR(VLOOKUP($C272,'LINHA 4'!$C$6:$BM$75,'Carga People'!AJ$2,0)),0,VLOOKUP($C272,'LINHA 4'!$C$6:$BM$75,'Carga People'!AJ$2,0))+IF(ISERROR(VLOOKUP($C272,'LINHA 5'!$C$6:$BM$145,'Carga People'!AJ$2,0)),0,VLOOKUP($C272,'LINHA 5'!$C$6:$BM$145,'Carga People'!AJ$2,0))</f>
        <v>0</v>
      </c>
      <c r="AK272" s="140">
        <f>IF(ISERROR(VLOOKUP($C272,'LINHA 4'!$C$6:$BM$75,'Carga People'!AK$2,0)),0,VLOOKUP($C272,'LINHA 4'!$C$6:$BM$75,'Carga People'!AK$2,0))+IF(ISERROR(VLOOKUP($C272,'LINHA 5'!$C$6:$BM$145,'Carga People'!AK$2,0)),0,VLOOKUP($C272,'LINHA 5'!$C$6:$BM$145,'Carga People'!AK$2,0))</f>
        <v>0</v>
      </c>
      <c r="AL272" s="140">
        <f>IF(ISERROR(VLOOKUP($C272,'LINHA 4'!$C$6:$BM$75,'Carga People'!AL$2,0)),0,VLOOKUP($C272,'LINHA 4'!$C$6:$BM$75,'Carga People'!AL$2,0))+IF(ISERROR(VLOOKUP($C272,'LINHA 5'!$C$6:$BM$145,'Carga People'!AL$2,0)),0,VLOOKUP($C272,'LINHA 5'!$C$6:$BM$145,'Carga People'!AL$2,0))</f>
        <v>0</v>
      </c>
      <c r="AM272" s="140">
        <f>IF(ISERROR(VLOOKUP($C272,'LINHA 4'!$C$6:$BM$75,'Carga People'!AM$2,0)),0,VLOOKUP($C272,'LINHA 4'!$C$6:$BM$75,'Carga People'!AM$2,0))+IF(ISERROR(VLOOKUP($C272,'LINHA 5'!$C$6:$BM$145,'Carga People'!AM$2,0)),0,VLOOKUP($C272,'LINHA 5'!$C$6:$BM$145,'Carga People'!AM$2,0))</f>
        <v>0</v>
      </c>
      <c r="AN272" s="140">
        <f>IF(ISERROR(VLOOKUP($C272,'LINHA 4'!$C$6:$BM$75,'Carga People'!AN$2,0)),0,VLOOKUP($C272,'LINHA 4'!$C$6:$BM$75,'Carga People'!AN$2,0))+IF(ISERROR(VLOOKUP($C272,'LINHA 5'!$C$6:$BM$145,'Carga People'!AN$2,0)),0,VLOOKUP($C272,'LINHA 5'!$C$6:$BM$145,'Carga People'!AN$2,0))</f>
        <v>0</v>
      </c>
      <c r="AO272" s="140">
        <f>IF(ISERROR(VLOOKUP($C272,'LINHA 4'!$C$6:$BM$75,'Carga People'!AO$2,0)),0,VLOOKUP($C272,'LINHA 4'!$C$6:$BM$75,'Carga People'!AO$2,0))+IF(ISERROR(VLOOKUP($C272,'LINHA 5'!$C$6:$BM$145,'Carga People'!AO$2,0)),0,VLOOKUP($C272,'LINHA 5'!$C$6:$BM$145,'Carga People'!AO$2,0))</f>
        <v>0</v>
      </c>
      <c r="AP272" s="140">
        <f>IF(ISERROR(VLOOKUP($C272,'LINHA 4'!$C$6:$BM$75,'Carga People'!AP$2,0)),0,VLOOKUP($C272,'LINHA 4'!$C$6:$BM$75,'Carga People'!AP$2,0))+IF(ISERROR(VLOOKUP($C272,'LINHA 5'!$C$6:$BM$145,'Carga People'!AP$2,0)),0,VLOOKUP($C272,'LINHA 5'!$C$6:$BM$145,'Carga People'!AP$2,0))</f>
        <v>0</v>
      </c>
      <c r="AQ272" s="140">
        <f>IF(ISERROR(VLOOKUP($C272,'LINHA 4'!$C$6:$BM$75,'Carga People'!AQ$2,0)),0,VLOOKUP($C272,'LINHA 4'!$C$6:$BM$75,'Carga People'!AQ$2,0))+IF(ISERROR(VLOOKUP($C272,'LINHA 5'!$C$6:$BM$145,'Carga People'!AQ$2,0)),0,VLOOKUP($C272,'LINHA 5'!$C$6:$BM$145,'Carga People'!AQ$2,0))</f>
        <v>0</v>
      </c>
      <c r="AR272" s="140">
        <f>IF(ISERROR(VLOOKUP($C272,'LINHA 4'!$C$6:$BM$75,'Carga People'!AR$2,0)),0,VLOOKUP($C272,'LINHA 4'!$C$6:$BM$75,'Carga People'!AR$2,0))+IF(ISERROR(VLOOKUP($C272,'LINHA 5'!$C$6:$BM$145,'Carga People'!AR$2,0)),0,VLOOKUP($C272,'LINHA 5'!$C$6:$BM$145,'Carga People'!AR$2,0))</f>
        <v>0</v>
      </c>
      <c r="AS272" s="140">
        <f>IF(ISERROR(VLOOKUP($C272,'LINHA 4'!$C$6:$BM$75,'Carga People'!AS$2,0)),0,VLOOKUP($C272,'LINHA 4'!$C$6:$BM$75,'Carga People'!AS$2,0))+IF(ISERROR(VLOOKUP($C272,'LINHA 5'!$C$6:$BM$145,'Carga People'!AS$2,0)),0,VLOOKUP($C272,'LINHA 5'!$C$6:$BM$145,'Carga People'!AS$2,0))</f>
        <v>0</v>
      </c>
      <c r="AT272" s="140">
        <f t="array" ref="AT272">IF(ISERROR(VLOOKUP($C272,'LINHA 4'!$C$6:$BM$52,'Carga People'!AT$2,0)),0,VLOOKUP($C272,'LINHA 4'!$C$6:$BM$52,'Carga People'!AT$2,0))</f>
        <v>0</v>
      </c>
      <c r="AU272" s="367">
        <f t="shared" si="28"/>
        <v>0</v>
      </c>
      <c r="AV272" s="780" t="str">
        <f t="shared" si="27"/>
        <v/>
      </c>
      <c r="AW272" s="90">
        <f>IF(D272="","",VLOOKUP(D272,MI_ME!$D$5:$AQ$336,39,0))</f>
        <v>0</v>
      </c>
      <c r="AX272" s="660"/>
    </row>
    <row r="273" spans="1:50" ht="18" hidden="1" customHeight="1" thickBot="1" x14ac:dyDescent="0.35">
      <c r="A273" s="1792"/>
      <c r="B273" s="1390" t="s">
        <v>291</v>
      </c>
      <c r="C273" s="1390" t="s">
        <v>562</v>
      </c>
      <c r="D273" s="1390" t="s">
        <v>561</v>
      </c>
      <c r="E273" s="1458" t="s">
        <v>989</v>
      </c>
      <c r="F273" s="1390" t="s">
        <v>47</v>
      </c>
      <c r="G273" s="161"/>
      <c r="H273" s="162"/>
      <c r="I273" s="163"/>
      <c r="J273" s="164">
        <f>IF(ISERROR(VLOOKUP($C273,'LINHA 4'!$C$6:$BM$75,'Carga People'!J$2,0)),0,VLOOKUP($C273,'LINHA 4'!$C$6:$BM$75,'Carga People'!J$2,0))+IF(ISERROR(VLOOKUP($C273,'LINHA 5'!$C$6:$BM$145,'Carga People'!J$2,0)),0,VLOOKUP($C273,'LINHA 5'!$C$6:$BM$145,'Carga People'!J$2,0))</f>
        <v>0</v>
      </c>
      <c r="K273" s="164">
        <f>IF(ISERROR(VLOOKUP($C273,'LINHA 4'!$C$6:$BM$75,'Carga People'!K$2,0)),0,VLOOKUP($C273,'LINHA 4'!$C$6:$BM$75,'Carga People'!K$2,0))+IF(ISERROR(VLOOKUP($C273,'LINHA 5'!$C$6:$BM$145,'Carga People'!K$2,0)),0,VLOOKUP($C273,'LINHA 5'!$C$6:$BM$145,'Carga People'!K$2,0))</f>
        <v>0</v>
      </c>
      <c r="L273" s="164">
        <f>IF(ISERROR(VLOOKUP($C273,'LINHA 4'!$C$6:$BM$75,'Carga People'!L$2,0)),0,VLOOKUP($C273,'LINHA 4'!$C$6:$BM$75,'Carga People'!L$2,0))+IF(ISERROR(VLOOKUP($C273,'LINHA 5'!$C$6:$BM$145,'Carga People'!L$2,0)),0,VLOOKUP($C273,'LINHA 5'!$C$6:$BM$145,'Carga People'!L$2,0))</f>
        <v>0</v>
      </c>
      <c r="M273" s="164">
        <f>IF(ISERROR(VLOOKUP($C273,'LINHA 4'!$C$6:$BM$75,'Carga People'!M$2,0)),0,VLOOKUP($C273,'LINHA 4'!$C$6:$BM$75,'Carga People'!M$2,0))+IF(ISERROR(VLOOKUP($C273,'LINHA 5'!$C$6:$BM$145,'Carga People'!M$2,0)),0,VLOOKUP($C273,'LINHA 5'!$C$6:$BM$145,'Carga People'!M$2,0))</f>
        <v>0</v>
      </c>
      <c r="N273" s="164">
        <f>IF(ISERROR(VLOOKUP($C273,'LINHA 4'!$C$6:$BM$75,'Carga People'!N$2,0)),0,VLOOKUP($C273,'LINHA 4'!$C$6:$BM$75,'Carga People'!N$2,0))+IF(ISERROR(VLOOKUP($C273,'LINHA 5'!$C$6:$BM$145,'Carga People'!N$2,0)),0,VLOOKUP($C273,'LINHA 5'!$C$6:$BM$145,'Carga People'!N$2,0))</f>
        <v>0</v>
      </c>
      <c r="O273" s="164">
        <f>IF(ISERROR(VLOOKUP($C273,'LINHA 4'!$C$6:$BM$75,'Carga People'!O$2,0)),0,VLOOKUP($C273,'LINHA 4'!$C$6:$BM$75,'Carga People'!O$2,0))+IF(ISERROR(VLOOKUP($C273,'LINHA 5'!$C$6:$BM$145,'Carga People'!O$2,0)),0,VLOOKUP($C273,'LINHA 5'!$C$6:$BM$145,'Carga People'!O$2,0))</f>
        <v>0</v>
      </c>
      <c r="P273" s="164">
        <f>IF(ISERROR(VLOOKUP($C273,'LINHA 4'!$C$6:$BM$75,'Carga People'!P$2,0)),0,VLOOKUP($C273,'LINHA 4'!$C$6:$BM$75,'Carga People'!P$2,0))+IF(ISERROR(VLOOKUP($C273,'LINHA 5'!$C$6:$BM$145,'Carga People'!P$2,0)),0,VLOOKUP($C273,'LINHA 5'!$C$6:$BM$145,'Carga People'!P$2,0))</f>
        <v>0</v>
      </c>
      <c r="Q273" s="164">
        <f>IF(ISERROR(VLOOKUP($C273,'LINHA 4'!$C$6:$BM$75,'Carga People'!Q$2,0)),0,VLOOKUP($C273,'LINHA 4'!$C$6:$BM$75,'Carga People'!Q$2,0))+IF(ISERROR(VLOOKUP($C273,'LINHA 5'!$C$6:$BM$145,'Carga People'!Q$2,0)),0,VLOOKUP($C273,'LINHA 5'!$C$6:$BM$145,'Carga People'!Q$2,0))</f>
        <v>0</v>
      </c>
      <c r="R273" s="164">
        <f>IF(ISERROR(VLOOKUP($C273,'LINHA 4'!$C$6:$BM$75,'Carga People'!R$2,0)),0,VLOOKUP($C273,'LINHA 4'!$C$6:$BM$75,'Carga People'!R$2,0))+IF(ISERROR(VLOOKUP($C273,'LINHA 5'!$C$6:$BM$145,'Carga People'!R$2,0)),0,VLOOKUP($C273,'LINHA 5'!$C$6:$BM$145,'Carga People'!R$2,0))</f>
        <v>0</v>
      </c>
      <c r="S273" s="164">
        <f>IF(ISERROR(VLOOKUP($C273,'LINHA 4'!$C$6:$BM$75,'Carga People'!S$2,0)),0,VLOOKUP($C273,'LINHA 4'!$C$6:$BM$75,'Carga People'!S$2,0))+IF(ISERROR(VLOOKUP($C273,'LINHA 5'!$C$6:$BM$145,'Carga People'!S$2,0)),0,VLOOKUP($C273,'LINHA 5'!$C$6:$BM$145,'Carga People'!S$2,0))</f>
        <v>0</v>
      </c>
      <c r="T273" s="164">
        <f>IF(ISERROR(VLOOKUP($C273,'LINHA 4'!$C$6:$BM$75,'Carga People'!T$2,0)),0,VLOOKUP($C273,'LINHA 4'!$C$6:$BM$75,'Carga People'!T$2,0))+IF(ISERROR(VLOOKUP($C273,'LINHA 5'!$C$6:$BM$145,'Carga People'!T$2,0)),0,VLOOKUP($C273,'LINHA 5'!$C$6:$BM$145,'Carga People'!T$2,0))</f>
        <v>0</v>
      </c>
      <c r="U273" s="164">
        <f>IF(ISERROR(VLOOKUP($C273,'LINHA 4'!$C$6:$BM$75,'Carga People'!U$2,0)),0,VLOOKUP($C273,'LINHA 4'!$C$6:$BM$75,'Carga People'!U$2,0))+IF(ISERROR(VLOOKUP($C273,'LINHA 5'!$C$6:$BM$145,'Carga People'!U$2,0)),0,VLOOKUP($C273,'LINHA 5'!$C$6:$BM$145,'Carga People'!U$2,0))</f>
        <v>0</v>
      </c>
      <c r="V273" s="164">
        <f>IF(ISERROR(VLOOKUP($C273,'LINHA 4'!$C$6:$BM$75,'Carga People'!V$2,0)),0,VLOOKUP($C273,'LINHA 4'!$C$6:$BM$75,'Carga People'!V$2,0))+IF(ISERROR(VLOOKUP($C273,'LINHA 5'!$C$6:$BM$145,'Carga People'!V$2,0)),0,VLOOKUP($C273,'LINHA 5'!$C$6:$BM$145,'Carga People'!V$2,0))</f>
        <v>0</v>
      </c>
      <c r="W273" s="164">
        <f>IF(ISERROR(VLOOKUP($C273,'LINHA 4'!$C$6:$BM$75,'Carga People'!W$2,0)),0,VLOOKUP($C273,'LINHA 4'!$C$6:$BM$75,'Carga People'!W$2,0))+IF(ISERROR(VLOOKUP($C273,'LINHA 5'!$C$6:$BM$145,'Carga People'!W$2,0)),0,VLOOKUP($C273,'LINHA 5'!$C$6:$BM$145,'Carga People'!W$2,0))</f>
        <v>0</v>
      </c>
      <c r="X273" s="164">
        <f>IF(ISERROR(VLOOKUP($C273,'LINHA 4'!$C$6:$BM$75,'Carga People'!X$2,0)),0,VLOOKUP($C273,'LINHA 4'!$C$6:$BM$75,'Carga People'!X$2,0))+IF(ISERROR(VLOOKUP($C273,'LINHA 5'!$C$6:$BM$145,'Carga People'!X$2,0)),0,VLOOKUP($C273,'LINHA 5'!$C$6:$BM$145,'Carga People'!X$2,0))</f>
        <v>0</v>
      </c>
      <c r="Y273" s="164">
        <f>IF(ISERROR(VLOOKUP($C273,'LINHA 4'!$C$6:$BM$75,'Carga People'!Y$2,0)),0,VLOOKUP($C273,'LINHA 4'!$C$6:$BM$75,'Carga People'!Y$2,0))+IF(ISERROR(VLOOKUP($C273,'LINHA 5'!$C$6:$BM$145,'Carga People'!Y$2,0)),0,VLOOKUP($C273,'LINHA 5'!$C$6:$BM$145,'Carga People'!Y$2,0))</f>
        <v>0</v>
      </c>
      <c r="Z273" s="164">
        <f>IF(ISERROR(VLOOKUP($C273,'LINHA 4'!$C$6:$BM$75,'Carga People'!Z$2,0)),0,VLOOKUP($C273,'LINHA 4'!$C$6:$BM$75,'Carga People'!Z$2,0))+IF(ISERROR(VLOOKUP($C273,'LINHA 5'!$C$6:$BM$145,'Carga People'!Z$2,0)),0,VLOOKUP($C273,'LINHA 5'!$C$6:$BM$145,'Carga People'!Z$2,0))</f>
        <v>0</v>
      </c>
      <c r="AA273" s="164">
        <f>IF(ISERROR(VLOOKUP($C273,'LINHA 4'!$C$6:$BM$75,'Carga People'!AA$2,0)),0,VLOOKUP($C273,'LINHA 4'!$C$6:$BM$75,'Carga People'!AA$2,0))+IF(ISERROR(VLOOKUP($C273,'LINHA 5'!$C$6:$BM$145,'Carga People'!AA$2,0)),0,VLOOKUP($C273,'LINHA 5'!$C$6:$BM$145,'Carga People'!AA$2,0))</f>
        <v>0</v>
      </c>
      <c r="AB273" s="164">
        <f>IF(ISERROR(VLOOKUP($C273,'LINHA 4'!$C$6:$BM$75,'Carga People'!AB$2,0)),0,VLOOKUP($C273,'LINHA 4'!$C$6:$BM$75,'Carga People'!AB$2,0))+IF(ISERROR(VLOOKUP($C273,'LINHA 5'!$C$6:$BM$145,'Carga People'!AB$2,0)),0,VLOOKUP($C273,'LINHA 5'!$C$6:$BM$145,'Carga People'!AB$2,0))</f>
        <v>0</v>
      </c>
      <c r="AC273" s="164">
        <f>IF(ISERROR(VLOOKUP($C273,'LINHA 4'!$C$6:$BM$75,'Carga People'!AC$2,0)),0,VLOOKUP($C273,'LINHA 4'!$C$6:$BM$75,'Carga People'!AC$2,0))+IF(ISERROR(VLOOKUP($C273,'LINHA 5'!$C$6:$BM$145,'Carga People'!AC$2,0)),0,VLOOKUP($C273,'LINHA 5'!$C$6:$BM$145,'Carga People'!AC$2,0))</f>
        <v>0</v>
      </c>
      <c r="AD273" s="164">
        <f>IF(ISERROR(VLOOKUP($C273,'LINHA 4'!$C$6:$BM$75,'Carga People'!AD$2,0)),0,VLOOKUP($C273,'LINHA 4'!$C$6:$BM$75,'Carga People'!AD$2,0))+IF(ISERROR(VLOOKUP($C273,'LINHA 5'!$C$6:$BM$145,'Carga People'!AD$2,0)),0,VLOOKUP($C273,'LINHA 5'!$C$6:$BM$145,'Carga People'!AD$2,0))</f>
        <v>0</v>
      </c>
      <c r="AE273" s="164">
        <f>IF(ISERROR(VLOOKUP($C273,'LINHA 4'!$C$6:$BM$75,'Carga People'!AE$2,0)),0,VLOOKUP($C273,'LINHA 4'!$C$6:$BM$75,'Carga People'!AE$2,0))+IF(ISERROR(VLOOKUP($C273,'LINHA 5'!$C$6:$BM$145,'Carga People'!AE$2,0)),0,VLOOKUP($C273,'LINHA 5'!$C$6:$BM$145,'Carga People'!AE$2,0))</f>
        <v>0</v>
      </c>
      <c r="AF273" s="164">
        <f>IF(ISERROR(VLOOKUP($C273,'LINHA 4'!$C$6:$BM$75,'Carga People'!AF$2,0)),0,VLOOKUP($C273,'LINHA 4'!$C$6:$BM$75,'Carga People'!AF$2,0))+IF(ISERROR(VLOOKUP($C273,'LINHA 5'!$C$6:$BM$145,'Carga People'!AF$2,0)),0,VLOOKUP($C273,'LINHA 5'!$C$6:$BM$145,'Carga People'!AF$2,0))</f>
        <v>0</v>
      </c>
      <c r="AG273" s="164">
        <f>IF(ISERROR(VLOOKUP($C273,'LINHA 4'!$C$6:$BM$75,'Carga People'!AG$2,0)),0,VLOOKUP($C273,'LINHA 4'!$C$6:$BM$75,'Carga People'!AG$2,0))+IF(ISERROR(VLOOKUP($C273,'LINHA 5'!$C$6:$BM$145,'Carga People'!AG$2,0)),0,VLOOKUP($C273,'LINHA 5'!$C$6:$BM$145,'Carga People'!AG$2,0))</f>
        <v>0</v>
      </c>
      <c r="AH273" s="164">
        <f>IF(ISERROR(VLOOKUP($C273,'LINHA 4'!$C$6:$BM$75,'Carga People'!AH$2,0)),0,VLOOKUP($C273,'LINHA 4'!$C$6:$BM$75,'Carga People'!AH$2,0))+IF(ISERROR(VLOOKUP($C273,'LINHA 5'!$C$6:$BM$145,'Carga People'!AH$2,0)),0,VLOOKUP($C273,'LINHA 5'!$C$6:$BM$145,'Carga People'!AH$2,0))</f>
        <v>0</v>
      </c>
      <c r="AI273" s="164">
        <f>IF(ISERROR(VLOOKUP($C273,'LINHA 4'!$C$6:$BM$75,'Carga People'!AI$2,0)),0,VLOOKUP($C273,'LINHA 4'!$C$6:$BM$75,'Carga People'!AI$2,0))+IF(ISERROR(VLOOKUP($C273,'LINHA 5'!$C$6:$BM$145,'Carga People'!AI$2,0)),0,VLOOKUP($C273,'LINHA 5'!$C$6:$BM$145,'Carga People'!AI$2,0))</f>
        <v>0</v>
      </c>
      <c r="AJ273" s="164">
        <f>IF(ISERROR(VLOOKUP($C273,'LINHA 4'!$C$6:$BM$75,'Carga People'!AJ$2,0)),0,VLOOKUP($C273,'LINHA 4'!$C$6:$BM$75,'Carga People'!AJ$2,0))+IF(ISERROR(VLOOKUP($C273,'LINHA 5'!$C$6:$BM$145,'Carga People'!AJ$2,0)),0,VLOOKUP($C273,'LINHA 5'!$C$6:$BM$145,'Carga People'!AJ$2,0))</f>
        <v>0</v>
      </c>
      <c r="AK273" s="164">
        <f>IF(ISERROR(VLOOKUP($C273,'LINHA 4'!$C$6:$BM$75,'Carga People'!AK$2,0)),0,VLOOKUP($C273,'LINHA 4'!$C$6:$BM$75,'Carga People'!AK$2,0))+IF(ISERROR(VLOOKUP($C273,'LINHA 5'!$C$6:$BM$145,'Carga People'!AK$2,0)),0,VLOOKUP($C273,'LINHA 5'!$C$6:$BM$145,'Carga People'!AK$2,0))</f>
        <v>0</v>
      </c>
      <c r="AL273" s="164">
        <f>IF(ISERROR(VLOOKUP($C273,'LINHA 4'!$C$6:$BM$75,'Carga People'!AL$2,0)),0,VLOOKUP($C273,'LINHA 4'!$C$6:$BM$75,'Carga People'!AL$2,0))+IF(ISERROR(VLOOKUP($C273,'LINHA 5'!$C$6:$BM$145,'Carga People'!AL$2,0)),0,VLOOKUP($C273,'LINHA 5'!$C$6:$BM$145,'Carga People'!AL$2,0))</f>
        <v>0</v>
      </c>
      <c r="AM273" s="164">
        <f>IF(ISERROR(VLOOKUP($C273,'LINHA 4'!$C$6:$BM$75,'Carga People'!AM$2,0)),0,VLOOKUP($C273,'LINHA 4'!$C$6:$BM$75,'Carga People'!AM$2,0))+IF(ISERROR(VLOOKUP($C273,'LINHA 5'!$C$6:$BM$145,'Carga People'!AM$2,0)),0,VLOOKUP($C273,'LINHA 5'!$C$6:$BM$145,'Carga People'!AM$2,0))</f>
        <v>0</v>
      </c>
      <c r="AN273" s="164">
        <f>IF(ISERROR(VLOOKUP($C273,'LINHA 4'!$C$6:$BM$75,'Carga People'!AN$2,0)),0,VLOOKUP($C273,'LINHA 4'!$C$6:$BM$75,'Carga People'!AN$2,0))+IF(ISERROR(VLOOKUP($C273,'LINHA 5'!$C$6:$BM$145,'Carga People'!AN$2,0)),0,VLOOKUP($C273,'LINHA 5'!$C$6:$BM$145,'Carga People'!AN$2,0))</f>
        <v>0</v>
      </c>
      <c r="AO273" s="164">
        <f>IF(ISERROR(VLOOKUP($C273,'LINHA 4'!$C$6:$BM$75,'Carga People'!AO$2,0)),0,VLOOKUP($C273,'LINHA 4'!$C$6:$BM$75,'Carga People'!AO$2,0))+IF(ISERROR(VLOOKUP($C273,'LINHA 5'!$C$6:$BM$145,'Carga People'!AO$2,0)),0,VLOOKUP($C273,'LINHA 5'!$C$6:$BM$145,'Carga People'!AO$2,0))</f>
        <v>0</v>
      </c>
      <c r="AP273" s="164">
        <f>IF(ISERROR(VLOOKUP($C273,'LINHA 4'!$C$6:$BM$75,'Carga People'!AP$2,0)),0,VLOOKUP($C273,'LINHA 4'!$C$6:$BM$75,'Carga People'!AP$2,0))+IF(ISERROR(VLOOKUP($C273,'LINHA 5'!$C$6:$BM$145,'Carga People'!AP$2,0)),0,VLOOKUP($C273,'LINHA 5'!$C$6:$BM$145,'Carga People'!AP$2,0))</f>
        <v>0</v>
      </c>
      <c r="AQ273" s="164">
        <f>IF(ISERROR(VLOOKUP($C273,'LINHA 4'!$C$6:$BM$75,'Carga People'!AQ$2,0)),0,VLOOKUP($C273,'LINHA 4'!$C$6:$BM$75,'Carga People'!AQ$2,0))+IF(ISERROR(VLOOKUP($C273,'LINHA 5'!$C$6:$BM$145,'Carga People'!AQ$2,0)),0,VLOOKUP($C273,'LINHA 5'!$C$6:$BM$145,'Carga People'!AQ$2,0))</f>
        <v>0</v>
      </c>
      <c r="AR273" s="164">
        <f>IF(ISERROR(VLOOKUP($C273,'LINHA 4'!$C$6:$BM$75,'Carga People'!AR$2,0)),0,VLOOKUP($C273,'LINHA 4'!$C$6:$BM$75,'Carga People'!AR$2,0))+IF(ISERROR(VLOOKUP($C273,'LINHA 5'!$C$6:$BM$145,'Carga People'!AR$2,0)),0,VLOOKUP($C273,'LINHA 5'!$C$6:$BM$145,'Carga People'!AR$2,0))</f>
        <v>0</v>
      </c>
      <c r="AS273" s="164">
        <f>IF(ISERROR(VLOOKUP($C273,'LINHA 4'!$C$6:$BM$75,'Carga People'!AS$2,0)),0,VLOOKUP($C273,'LINHA 4'!$C$6:$BM$75,'Carga People'!AS$2,0))+IF(ISERROR(VLOOKUP($C273,'LINHA 5'!$C$6:$BM$145,'Carga People'!AS$2,0)),0,VLOOKUP($C273,'LINHA 5'!$C$6:$BM$145,'Carga People'!AS$2,0))</f>
        <v>0</v>
      </c>
      <c r="AT273" s="164">
        <f t="array" ref="AT273">IF(ISERROR(VLOOKUP($C273,'LINHA 4'!$C$6:$BM$52,'Carga People'!AT$2,0)),0,VLOOKUP($C273,'LINHA 4'!$C$6:$BM$52,'Carga People'!AT$2,0))</f>
        <v>0</v>
      </c>
      <c r="AU273" s="502">
        <f t="shared" si="28"/>
        <v>0</v>
      </c>
      <c r="AV273" s="780" t="str">
        <f t="shared" si="27"/>
        <v/>
      </c>
      <c r="AW273" s="90" t="e">
        <f>IF(D273="","",VLOOKUP(D273,MI_ME!$D$5:$AQ$336,39,0))</f>
        <v>#N/A</v>
      </c>
      <c r="AX273" s="660"/>
    </row>
    <row r="274" spans="1:50" ht="18" hidden="1" customHeight="1" x14ac:dyDescent="0.3">
      <c r="A274" s="1801" t="s">
        <v>587</v>
      </c>
      <c r="B274" s="769" t="s">
        <v>599</v>
      </c>
      <c r="C274" s="769" t="s">
        <v>1213</v>
      </c>
      <c r="D274" s="769" t="s">
        <v>1212</v>
      </c>
      <c r="E274" s="1462"/>
      <c r="F274" s="769" t="s">
        <v>47</v>
      </c>
      <c r="G274" s="131"/>
      <c r="H274" s="132"/>
      <c r="I274" s="133"/>
      <c r="J274" s="134">
        <f>IF(ISERROR(VLOOKUP($C274,'LINHA 6'!$C$6:$BM$129,'Carga People'!J$2,0)),0,VLOOKUP($C274,'LINHA 6'!$C$6:$BM$129,'Carga People'!J$2,0))</f>
        <v>0</v>
      </c>
      <c r="K274" s="135">
        <f>IF(ISERROR(VLOOKUP($C274,'LINHA 6'!$C$6:$BM$129,'Carga People'!K$2,0)),0,VLOOKUP($C274,'LINHA 6'!$C$6:$BM$129,'Carga People'!K$2,0))</f>
        <v>0</v>
      </c>
      <c r="L274" s="135">
        <f>IF(ISERROR(VLOOKUP($C274,'LINHA 6'!$C$6:$BM$129,'Carga People'!L$2,0)),0,VLOOKUP($C274,'LINHA 6'!$C$6:$BM$129,'Carga People'!L$2,0))</f>
        <v>0</v>
      </c>
      <c r="M274" s="135">
        <f>IF(ISERROR(VLOOKUP($C274,'LINHA 6'!$C$6:$BM$129,'Carga People'!M$2,0)),0,VLOOKUP($C274,'LINHA 6'!$C$6:$BM$129,'Carga People'!M$2,0))</f>
        <v>0</v>
      </c>
      <c r="N274" s="135">
        <f>IF(ISERROR(VLOOKUP($C274,'LINHA 6'!$C$6:$BM$129,'Carga People'!N$2,0)),0,VLOOKUP($C274,'LINHA 6'!$C$6:$BM$129,'Carga People'!N$2,0))</f>
        <v>0</v>
      </c>
      <c r="O274" s="135">
        <f>IF(ISERROR(VLOOKUP($C274,'LINHA 6'!$C$6:$BM$129,'Carga People'!O$2,0)),0,VLOOKUP($C274,'LINHA 6'!$C$6:$BM$129,'Carga People'!O$2,0))</f>
        <v>0</v>
      </c>
      <c r="P274" s="135">
        <f>IF(ISERROR(VLOOKUP($C274,'LINHA 6'!$C$6:$BM$129,'Carga People'!P$2,0)),0,VLOOKUP($C274,'LINHA 6'!$C$6:$BM$129,'Carga People'!P$2,0))</f>
        <v>0</v>
      </c>
      <c r="Q274" s="135">
        <f>IF(ISERROR(VLOOKUP($C274,'LINHA 6'!$C$6:$BM$129,'Carga People'!Q$2,0)),0,VLOOKUP($C274,'LINHA 6'!$C$6:$BM$129,'Carga People'!Q$2,0))</f>
        <v>0</v>
      </c>
      <c r="R274" s="135">
        <f>IF(ISERROR(VLOOKUP($C274,'LINHA 6'!$C$6:$BM$129,'Carga People'!R$2,0)),0,VLOOKUP($C274,'LINHA 6'!$C$6:$BM$129,'Carga People'!R$2,0))</f>
        <v>0</v>
      </c>
      <c r="S274" s="135">
        <f>IF(ISERROR(VLOOKUP($C274,'LINHA 6'!$C$6:$BM$129,'Carga People'!S$2,0)),0,VLOOKUP($C274,'LINHA 6'!$C$6:$BM$129,'Carga People'!S$2,0))</f>
        <v>0</v>
      </c>
      <c r="T274" s="135">
        <f>IF(ISERROR(VLOOKUP($C274,'LINHA 6'!$C$6:$BM$129,'Carga People'!T$2,0)),0,VLOOKUP($C274,'LINHA 6'!$C$6:$BM$129,'Carga People'!T$2,0))</f>
        <v>0</v>
      </c>
      <c r="U274" s="135">
        <f>IF(ISERROR(VLOOKUP($C274,'LINHA 6'!$C$6:$BM$129,'Carga People'!U$2,0)),0,VLOOKUP($C274,'LINHA 6'!$C$6:$BM$129,'Carga People'!U$2,0))</f>
        <v>0</v>
      </c>
      <c r="V274" s="135">
        <f>IF(ISERROR(VLOOKUP($C274,'LINHA 6'!$C$6:$BM$129,'Carga People'!V$2,0)),0,VLOOKUP($C274,'LINHA 6'!$C$6:$BM$129,'Carga People'!V$2,0))</f>
        <v>0</v>
      </c>
      <c r="W274" s="135">
        <f>IF(ISERROR(VLOOKUP($C274,'LINHA 6'!$C$6:$BM$129,'Carga People'!W$2,0)),0,VLOOKUP($C274,'LINHA 6'!$C$6:$BM$129,'Carga People'!W$2,0))</f>
        <v>0</v>
      </c>
      <c r="X274" s="135">
        <f>IF(ISERROR(VLOOKUP($C274,'LINHA 6'!$C$6:$BM$129,'Carga People'!X$2,0)),0,VLOOKUP($C274,'LINHA 6'!$C$6:$BM$129,'Carga People'!X$2,0))</f>
        <v>0</v>
      </c>
      <c r="Y274" s="135">
        <f>IF(ISERROR(VLOOKUP($C274,'LINHA 6'!$C$6:$BM$129,'Carga People'!Y$2,0)),0,VLOOKUP($C274,'LINHA 6'!$C$6:$BM$129,'Carga People'!Y$2,0))</f>
        <v>0</v>
      </c>
      <c r="Z274" s="135">
        <f>IF(ISERROR(VLOOKUP($C274,'LINHA 6'!$C$6:$BM$129,'Carga People'!Z$2,0)),0,VLOOKUP($C274,'LINHA 6'!$C$6:$BM$129,'Carga People'!Z$2,0))</f>
        <v>0</v>
      </c>
      <c r="AA274" s="135">
        <f>IF(ISERROR(VLOOKUP($C274,'LINHA 6'!$C$6:$BM$129,'Carga People'!AA$2,0)),0,VLOOKUP($C274,'LINHA 6'!$C$6:$BM$129,'Carga People'!AA$2,0))</f>
        <v>0</v>
      </c>
      <c r="AB274" s="135">
        <f>IF(ISERROR(VLOOKUP($C274,'LINHA 6'!$C$6:$BM$129,'Carga People'!AB$2,0)),0,VLOOKUP($C274,'LINHA 6'!$C$6:$BM$129,'Carga People'!AB$2,0))</f>
        <v>0</v>
      </c>
      <c r="AC274" s="135">
        <f>IF(ISERROR(VLOOKUP($C274,'LINHA 6'!$C$6:$BM$129,'Carga People'!AC$2,0)),0,VLOOKUP($C274,'LINHA 6'!$C$6:$BM$129,'Carga People'!AC$2,0))</f>
        <v>0</v>
      </c>
      <c r="AD274" s="135">
        <f>IF(ISERROR(VLOOKUP($C274,'LINHA 6'!$C$6:$BM$129,'Carga People'!AD$2,0)),0,VLOOKUP($C274,'LINHA 6'!$C$6:$BM$129,'Carga People'!AD$2,0))</f>
        <v>0</v>
      </c>
      <c r="AE274" s="135">
        <f>IF(ISERROR(VLOOKUP($C274,'LINHA 6'!$C$6:$BM$129,'Carga People'!AE$2,0)),0,VLOOKUP($C274,'LINHA 6'!$C$6:$BM$129,'Carga People'!AE$2,0))</f>
        <v>0</v>
      </c>
      <c r="AF274" s="135">
        <f>IF(ISERROR(VLOOKUP($C274,'LINHA 6'!$C$6:$BM$129,'Carga People'!AF$2,0)),0,VLOOKUP($C274,'LINHA 6'!$C$6:$BM$129,'Carga People'!AF$2,0))</f>
        <v>0</v>
      </c>
      <c r="AG274" s="135">
        <f>IF(ISERROR(VLOOKUP($C274,'LINHA 6'!$C$6:$BM$129,'Carga People'!AG$2,0)),0,VLOOKUP($C274,'LINHA 6'!$C$6:$BM$129,'Carga People'!AG$2,0))</f>
        <v>0</v>
      </c>
      <c r="AH274" s="135">
        <f>IF(ISERROR(VLOOKUP($C274,'LINHA 6'!$C$6:$BM$129,'Carga People'!AH$2,0)),0,VLOOKUP($C274,'LINHA 6'!$C$6:$BM$129,'Carga People'!AH$2,0))</f>
        <v>0</v>
      </c>
      <c r="AI274" s="135">
        <f>IF(ISERROR(VLOOKUP($C274,'LINHA 6'!$C$6:$BM$129,'Carga People'!AI$2,0)),0,VLOOKUP($C274,'LINHA 6'!$C$6:$BM$129,'Carga People'!AI$2,0))</f>
        <v>0</v>
      </c>
      <c r="AJ274" s="135">
        <f>IF(ISERROR(VLOOKUP($C274,'LINHA 6'!$C$6:$BM$129,'Carga People'!AJ$2,0)),0,VLOOKUP($C274,'LINHA 6'!$C$6:$BM$129,'Carga People'!AJ$2,0))</f>
        <v>0</v>
      </c>
      <c r="AK274" s="135">
        <f>IF(ISERROR(VLOOKUP($C274,'LINHA 6'!$C$6:$BM$129,'Carga People'!AK$2,0)),0,VLOOKUP($C274,'LINHA 6'!$C$6:$BM$129,'Carga People'!AK$2,0))</f>
        <v>0</v>
      </c>
      <c r="AL274" s="135">
        <f>IF(ISERROR(VLOOKUP($C274,'LINHA 6'!$C$6:$BM$129,'Carga People'!AL$2,0)),0,VLOOKUP($C274,'LINHA 6'!$C$6:$BM$129,'Carga People'!AL$2,0))</f>
        <v>0</v>
      </c>
      <c r="AM274" s="135">
        <f>IF(ISERROR(VLOOKUP($C274,'LINHA 6'!$C$6:$BM$129,'Carga People'!AM$2,0)),0,VLOOKUP($C274,'LINHA 6'!$C$6:$BM$129,'Carga People'!AM$2,0))</f>
        <v>0</v>
      </c>
      <c r="AN274" s="135">
        <f>IF(ISERROR(VLOOKUP($C274,'LINHA 6'!$C$6:$BM$129,'Carga People'!AN$2,0)),0,VLOOKUP($C274,'LINHA 6'!$C$6:$BM$129,'Carga People'!AN$2,0))</f>
        <v>0</v>
      </c>
      <c r="AO274" s="135">
        <f>IF(ISERROR(VLOOKUP($C274,'LINHA 6'!$C$6:$BM$129,'Carga People'!AO$2,0)),0,VLOOKUP($C274,'LINHA 6'!$C$6:$BM$129,'Carga People'!AO$2,0))</f>
        <v>0</v>
      </c>
      <c r="AP274" s="135">
        <f>IF(ISERROR(VLOOKUP($C274,'LINHA 6'!$C$6:$BM$129,'Carga People'!AP$2,0)),0,VLOOKUP($C274,'LINHA 6'!$C$6:$BM$129,'Carga People'!AP$2,0))</f>
        <v>0</v>
      </c>
      <c r="AQ274" s="135">
        <f>IF(ISERROR(VLOOKUP($C274,'LINHA 6'!$C$6:$BM$129,'Carga People'!AQ$2,0)),0,VLOOKUP($C274,'LINHA 6'!$C$6:$BM$129,'Carga People'!AQ$2,0))</f>
        <v>0</v>
      </c>
      <c r="AR274" s="135">
        <f>IF(ISERROR(VLOOKUP($C274,'LINHA 6'!$C$6:$BM$129,'Carga People'!AR$2,0)),0,VLOOKUP($C274,'LINHA 6'!$C$6:$BM$129,'Carga People'!AR$2,0))</f>
        <v>0</v>
      </c>
      <c r="AS274" s="135">
        <f>IF(ISERROR(VLOOKUP($C274,'LINHA 6'!$C$6:$BM$129,'Carga People'!AS$2,0)),0,VLOOKUP($C274,'LINHA 6'!$C$6:$BM$129,'Carga People'!AS$2,0))</f>
        <v>0</v>
      </c>
      <c r="AT274" s="135">
        <f>IF(ISERROR(VLOOKUP($C274,'LINHA 6'!$C$6:$BM$129,'Carga People'!AT$2,0)),0,VLOOKUP($C274,'LINHA 6'!$C$6:$BM$129,'Carga People'!AT$2,0))</f>
        <v>0</v>
      </c>
      <c r="AU274" s="1244">
        <f t="shared" si="28"/>
        <v>0</v>
      </c>
      <c r="AV274" s="780" t="str">
        <f t="shared" si="27"/>
        <v/>
      </c>
      <c r="AW274" s="90" t="e">
        <f>IF(D274="","",VLOOKUP(D274,MI_ME!$D$5:$AQ$336,39,0))</f>
        <v>#N/A</v>
      </c>
      <c r="AX274" s="660"/>
    </row>
    <row r="275" spans="1:50" ht="17.25" hidden="1" customHeight="1" x14ac:dyDescent="0.3">
      <c r="A275" s="1792"/>
      <c r="B275" s="771" t="s">
        <v>603</v>
      </c>
      <c r="C275" s="30" t="s">
        <v>703</v>
      </c>
      <c r="D275" s="771" t="s">
        <v>609</v>
      </c>
      <c r="E275" s="1457" t="s">
        <v>791</v>
      </c>
      <c r="F275" s="771" t="s">
        <v>15</v>
      </c>
      <c r="G275" s="136"/>
      <c r="H275" s="145"/>
      <c r="I275" s="154"/>
      <c r="J275" s="140">
        <f>IF(ISERROR(VLOOKUP($C275,'LINHA 6'!$C$6:$BM$129,'Carga People'!J$2,0)),0,VLOOKUP($C275,'LINHA 6'!$C$6:$BM$129,'Carga People'!J$2,0))</f>
        <v>0</v>
      </c>
      <c r="K275" s="140">
        <f>IF(ISERROR(VLOOKUP($C275,'LINHA 6'!$C$6:$BM$129,'Carga People'!K$2,0)),0,VLOOKUP($C275,'LINHA 6'!$C$6:$BM$129,'Carga People'!K$2,0))</f>
        <v>0</v>
      </c>
      <c r="L275" s="140">
        <f>IF(ISERROR(VLOOKUP($C275,'LINHA 6'!$C$6:$BM$129,'Carga People'!L$2,0)),0,VLOOKUP($C275,'LINHA 6'!$C$6:$BM$129,'Carga People'!L$2,0))</f>
        <v>0</v>
      </c>
      <c r="M275" s="140">
        <f>IF(ISERROR(VLOOKUP($C275,'LINHA 6'!$C$6:$BM$129,'Carga People'!M$2,0)),0,VLOOKUP($C275,'LINHA 6'!$C$6:$BM$129,'Carga People'!M$2,0))</f>
        <v>0</v>
      </c>
      <c r="N275" s="140">
        <f>IF(ISERROR(VLOOKUP($C275,'LINHA 6'!$C$6:$BM$129,'Carga People'!N$2,0)),0,VLOOKUP($C275,'LINHA 6'!$C$6:$BM$129,'Carga People'!N$2,0))</f>
        <v>0</v>
      </c>
      <c r="O275" s="140">
        <f>IF(ISERROR(VLOOKUP($C275,'LINHA 6'!$C$6:$BM$129,'Carga People'!O$2,0)),0,VLOOKUP($C275,'LINHA 6'!$C$6:$BM$129,'Carga People'!O$2,0))</f>
        <v>0</v>
      </c>
      <c r="P275" s="140">
        <f>IF(ISERROR(VLOOKUP($C275,'LINHA 6'!$C$6:$BM$129,'Carga People'!P$2,0)),0,VLOOKUP($C275,'LINHA 6'!$C$6:$BM$129,'Carga People'!P$2,0))</f>
        <v>0</v>
      </c>
      <c r="Q275" s="140">
        <f>IF(ISERROR(VLOOKUP($C275,'LINHA 6'!$C$6:$BM$129,'Carga People'!Q$2,0)),0,VLOOKUP($C275,'LINHA 6'!$C$6:$BM$129,'Carga People'!Q$2,0))</f>
        <v>0</v>
      </c>
      <c r="R275" s="140">
        <f>IF(ISERROR(VLOOKUP($C275,'LINHA 6'!$C$6:$BM$129,'Carga People'!R$2,0)),0,VLOOKUP($C275,'LINHA 6'!$C$6:$BM$129,'Carga People'!R$2,0))</f>
        <v>0</v>
      </c>
      <c r="S275" s="140">
        <f>IF(ISERROR(VLOOKUP($C275,'LINHA 6'!$C$6:$BM$129,'Carga People'!S$2,0)),0,VLOOKUP($C275,'LINHA 6'!$C$6:$BM$129,'Carga People'!S$2,0))</f>
        <v>0</v>
      </c>
      <c r="T275" s="140">
        <f>IF(ISERROR(VLOOKUP($C275,'LINHA 6'!$C$6:$BM$129,'Carga People'!T$2,0)),0,VLOOKUP($C275,'LINHA 6'!$C$6:$BM$129,'Carga People'!T$2,0))</f>
        <v>0</v>
      </c>
      <c r="U275" s="140">
        <f>IF(ISERROR(VLOOKUP($C275,'LINHA 6'!$C$6:$BM$129,'Carga People'!U$2,0)),0,VLOOKUP($C275,'LINHA 6'!$C$6:$BM$129,'Carga People'!U$2,0))</f>
        <v>0</v>
      </c>
      <c r="V275" s="140">
        <f>IF(ISERROR(VLOOKUP($C275,'LINHA 6'!$C$6:$BM$129,'Carga People'!V$2,0)),0,VLOOKUP($C275,'LINHA 6'!$C$6:$BM$129,'Carga People'!V$2,0))</f>
        <v>0</v>
      </c>
      <c r="W275" s="140">
        <f>IF(ISERROR(VLOOKUP($C275,'LINHA 6'!$C$6:$BM$129,'Carga People'!W$2,0)),0,VLOOKUP($C275,'LINHA 6'!$C$6:$BM$129,'Carga People'!W$2,0))</f>
        <v>0</v>
      </c>
      <c r="X275" s="140">
        <f>IF(ISERROR(VLOOKUP($C275,'LINHA 6'!$C$6:$BM$129,'Carga People'!X$2,0)),0,VLOOKUP($C275,'LINHA 6'!$C$6:$BM$129,'Carga People'!X$2,0))</f>
        <v>0</v>
      </c>
      <c r="Y275" s="140">
        <f>IF(ISERROR(VLOOKUP($C275,'LINHA 6'!$C$6:$BM$129,'Carga People'!Y$2,0)),0,VLOOKUP($C275,'LINHA 6'!$C$6:$BM$129,'Carga People'!Y$2,0))</f>
        <v>0</v>
      </c>
      <c r="Z275" s="140">
        <f>IF(ISERROR(VLOOKUP($C275,'LINHA 6'!$C$6:$BM$129,'Carga People'!Z$2,0)),0,VLOOKUP($C275,'LINHA 6'!$C$6:$BM$129,'Carga People'!Z$2,0))</f>
        <v>0</v>
      </c>
      <c r="AA275" s="140">
        <f>IF(ISERROR(VLOOKUP($C275,'LINHA 6'!$C$6:$BM$129,'Carga People'!AA$2,0)),0,VLOOKUP($C275,'LINHA 6'!$C$6:$BM$129,'Carga People'!AA$2,0))</f>
        <v>0</v>
      </c>
      <c r="AB275" s="140">
        <f>IF(ISERROR(VLOOKUP($C275,'LINHA 6'!$C$6:$BM$129,'Carga People'!AB$2,0)),0,VLOOKUP($C275,'LINHA 6'!$C$6:$BM$129,'Carga People'!AB$2,0))</f>
        <v>0</v>
      </c>
      <c r="AC275" s="140">
        <f>IF(ISERROR(VLOOKUP($C275,'LINHA 6'!$C$6:$BM$129,'Carga People'!AC$2,0)),0,VLOOKUP($C275,'LINHA 6'!$C$6:$BM$129,'Carga People'!AC$2,0))</f>
        <v>0</v>
      </c>
      <c r="AD275" s="140">
        <f>IF(ISERROR(VLOOKUP($C275,'LINHA 6'!$C$6:$BM$129,'Carga People'!AD$2,0)),0,VLOOKUP($C275,'LINHA 6'!$C$6:$BM$129,'Carga People'!AD$2,0))</f>
        <v>0</v>
      </c>
      <c r="AE275" s="140">
        <f>IF(ISERROR(VLOOKUP($C275,'LINHA 6'!$C$6:$BM$129,'Carga People'!AE$2,0)),0,VLOOKUP($C275,'LINHA 6'!$C$6:$BM$129,'Carga People'!AE$2,0))</f>
        <v>0</v>
      </c>
      <c r="AF275" s="140">
        <f>IF(ISERROR(VLOOKUP($C275,'LINHA 6'!$C$6:$BM$129,'Carga People'!AF$2,0)),0,VLOOKUP($C275,'LINHA 6'!$C$6:$BM$129,'Carga People'!AF$2,0))</f>
        <v>0</v>
      </c>
      <c r="AG275" s="140">
        <f>IF(ISERROR(VLOOKUP($C275,'LINHA 6'!$C$6:$BM$129,'Carga People'!AG$2,0)),0,VLOOKUP($C275,'LINHA 6'!$C$6:$BM$129,'Carga People'!AG$2,0))</f>
        <v>0</v>
      </c>
      <c r="AH275" s="140">
        <f>IF(ISERROR(VLOOKUP($C275,'LINHA 6'!$C$6:$BM$129,'Carga People'!AH$2,0)),0,VLOOKUP($C275,'LINHA 6'!$C$6:$BM$129,'Carga People'!AH$2,0))</f>
        <v>0</v>
      </c>
      <c r="AI275" s="140">
        <f>IF(ISERROR(VLOOKUP($C275,'LINHA 6'!$C$6:$BM$129,'Carga People'!AI$2,0)),0,VLOOKUP($C275,'LINHA 6'!$C$6:$BM$129,'Carga People'!AI$2,0))</f>
        <v>0</v>
      </c>
      <c r="AJ275" s="140">
        <f>IF(ISERROR(VLOOKUP($C275,'LINHA 6'!$C$6:$BM$129,'Carga People'!AJ$2,0)),0,VLOOKUP($C275,'LINHA 6'!$C$6:$BM$129,'Carga People'!AJ$2,0))</f>
        <v>0</v>
      </c>
      <c r="AK275" s="140">
        <f>IF(ISERROR(VLOOKUP($C275,'LINHA 6'!$C$6:$BM$129,'Carga People'!AK$2,0)),0,VLOOKUP($C275,'LINHA 6'!$C$6:$BM$129,'Carga People'!AK$2,0))</f>
        <v>0</v>
      </c>
      <c r="AL275" s="140">
        <f>IF(ISERROR(VLOOKUP($C275,'LINHA 6'!$C$6:$BM$129,'Carga People'!AL$2,0)),0,VLOOKUP($C275,'LINHA 6'!$C$6:$BM$129,'Carga People'!AL$2,0))</f>
        <v>0</v>
      </c>
      <c r="AM275" s="140">
        <f>IF(ISERROR(VLOOKUP($C275,'LINHA 6'!$C$6:$BM$129,'Carga People'!AM$2,0)),0,VLOOKUP($C275,'LINHA 6'!$C$6:$BM$129,'Carga People'!AM$2,0))</f>
        <v>0</v>
      </c>
      <c r="AN275" s="140">
        <f>IF(ISERROR(VLOOKUP($C275,'LINHA 6'!$C$6:$BM$129,'Carga People'!AN$2,0)),0,VLOOKUP($C275,'LINHA 6'!$C$6:$BM$129,'Carga People'!AN$2,0))</f>
        <v>0</v>
      </c>
      <c r="AO275" s="140">
        <f>IF(ISERROR(VLOOKUP($C275,'LINHA 6'!$C$6:$BM$129,'Carga People'!AO$2,0)),0,VLOOKUP($C275,'LINHA 6'!$C$6:$BM$129,'Carga People'!AO$2,0))</f>
        <v>0</v>
      </c>
      <c r="AP275" s="140">
        <f>IF(ISERROR(VLOOKUP($C275,'LINHA 6'!$C$6:$BM$129,'Carga People'!AP$2,0)),0,VLOOKUP($C275,'LINHA 6'!$C$6:$BM$129,'Carga People'!AP$2,0))</f>
        <v>0</v>
      </c>
      <c r="AQ275" s="140">
        <f>IF(ISERROR(VLOOKUP($C275,'LINHA 6'!$C$6:$BM$129,'Carga People'!AQ$2,0)),0,VLOOKUP($C275,'LINHA 6'!$C$6:$BM$129,'Carga People'!AQ$2,0))</f>
        <v>0</v>
      </c>
      <c r="AR275" s="140">
        <f>IF(ISERROR(VLOOKUP($C275,'LINHA 6'!$C$6:$BM$129,'Carga People'!AR$2,0)),0,VLOOKUP($C275,'LINHA 6'!$C$6:$BM$129,'Carga People'!AR$2,0))</f>
        <v>0</v>
      </c>
      <c r="AS275" s="140">
        <f>IF(ISERROR(VLOOKUP($C275,'LINHA 6'!$C$6:$BM$129,'Carga People'!AS$2,0)),0,VLOOKUP($C275,'LINHA 6'!$C$6:$BM$129,'Carga People'!AS$2,0))</f>
        <v>0</v>
      </c>
      <c r="AT275" s="140">
        <f>IF(ISERROR(VLOOKUP($C275,'LINHA 6'!$C$6:$BM$129,'Carga People'!AT$2,0)),0,VLOOKUP($C275,'LINHA 6'!$C$6:$BM$129,'Carga People'!AT$2,0))</f>
        <v>0</v>
      </c>
      <c r="AU275" s="367">
        <f t="shared" si="28"/>
        <v>0</v>
      </c>
      <c r="AV275" s="780" t="str">
        <f t="shared" si="27"/>
        <v/>
      </c>
      <c r="AW275" s="90">
        <f>IF(D275="","",VLOOKUP(D275,MI_ME!$D$5:$AQ$336,39,0))</f>
        <v>0</v>
      </c>
      <c r="AX275" s="660"/>
    </row>
    <row r="276" spans="1:50" ht="18" customHeight="1" x14ac:dyDescent="0.3">
      <c r="A276" s="1792"/>
      <c r="B276" s="342" t="s">
        <v>599</v>
      </c>
      <c r="C276" s="342" t="s">
        <v>702</v>
      </c>
      <c r="D276" s="771" t="s">
        <v>606</v>
      </c>
      <c r="E276" s="1460" t="s">
        <v>790</v>
      </c>
      <c r="F276" s="342" t="s">
        <v>15</v>
      </c>
      <c r="G276" s="136"/>
      <c r="H276" s="145"/>
      <c r="I276" s="154"/>
      <c r="J276" s="140">
        <f>IF(ISERROR(VLOOKUP($C276,'LINHA 6'!$C$6:$BM$129,'Carga People'!J$2,0)),0,VLOOKUP($C276,'LINHA 6'!$C$6:$BM$129,'Carga People'!J$2,0))</f>
        <v>0</v>
      </c>
      <c r="K276" s="140">
        <f>IF(ISERROR(VLOOKUP($C276,'LINHA 6'!$C$6:$BM$129,'Carga People'!K$2,0)),0,VLOOKUP($C276,'LINHA 6'!$C$6:$BM$129,'Carga People'!K$2,0))</f>
        <v>0</v>
      </c>
      <c r="L276" s="140">
        <f>IF(ISERROR(VLOOKUP($C276,'LINHA 6'!$C$6:$BM$129,'Carga People'!L$2,0)),0,VLOOKUP($C276,'LINHA 6'!$C$6:$BM$129,'Carga People'!L$2,0))</f>
        <v>0</v>
      </c>
      <c r="M276" s="140">
        <f>IF(ISERROR(VLOOKUP($C276,'LINHA 6'!$C$6:$BM$129,'Carga People'!M$2,0)),0,VLOOKUP($C276,'LINHA 6'!$C$6:$BM$129,'Carga People'!M$2,0))</f>
        <v>0</v>
      </c>
      <c r="N276" s="140">
        <f>IF(ISERROR(VLOOKUP($C276,'LINHA 6'!$C$6:$BM$129,'Carga People'!N$2,0)),0,VLOOKUP($C276,'LINHA 6'!$C$6:$BM$129,'Carga People'!N$2,0))</f>
        <v>0</v>
      </c>
      <c r="O276" s="140">
        <f>IF(ISERROR(VLOOKUP($C276,'LINHA 6'!$C$6:$BM$129,'Carga People'!O$2,0)),0,VLOOKUP($C276,'LINHA 6'!$C$6:$BM$129,'Carga People'!O$2,0))</f>
        <v>480</v>
      </c>
      <c r="P276" s="140">
        <f>IF(ISERROR(VLOOKUP($C276,'LINHA 6'!$C$6:$BM$129,'Carga People'!P$2,0)),0,VLOOKUP($C276,'LINHA 6'!$C$6:$BM$129,'Carga People'!P$2,0))</f>
        <v>0</v>
      </c>
      <c r="Q276" s="140">
        <f>IF(ISERROR(VLOOKUP($C276,'LINHA 6'!$C$6:$BM$129,'Carga People'!Q$2,0)),0,VLOOKUP($C276,'LINHA 6'!$C$6:$BM$129,'Carga People'!Q$2,0))</f>
        <v>0</v>
      </c>
      <c r="R276" s="140">
        <f>IF(ISERROR(VLOOKUP($C276,'LINHA 6'!$C$6:$BM$129,'Carga People'!R$2,0)),0,VLOOKUP($C276,'LINHA 6'!$C$6:$BM$129,'Carga People'!R$2,0))</f>
        <v>0</v>
      </c>
      <c r="S276" s="140">
        <f>IF(ISERROR(VLOOKUP($C276,'LINHA 6'!$C$6:$BM$129,'Carga People'!S$2,0)),0,VLOOKUP($C276,'LINHA 6'!$C$6:$BM$129,'Carga People'!S$2,0))</f>
        <v>0</v>
      </c>
      <c r="T276" s="140">
        <f>IF(ISERROR(VLOOKUP($C276,'LINHA 6'!$C$6:$BM$129,'Carga People'!T$2,0)),0,VLOOKUP($C276,'LINHA 6'!$C$6:$BM$129,'Carga People'!T$2,0))</f>
        <v>0</v>
      </c>
      <c r="U276" s="140">
        <f>IF(ISERROR(VLOOKUP($C276,'LINHA 6'!$C$6:$BM$129,'Carga People'!U$2,0)),0,VLOOKUP($C276,'LINHA 6'!$C$6:$BM$129,'Carga People'!U$2,0))</f>
        <v>0</v>
      </c>
      <c r="V276" s="140">
        <f>IF(ISERROR(VLOOKUP($C276,'LINHA 6'!$C$6:$BM$129,'Carga People'!V$2,0)),0,VLOOKUP($C276,'LINHA 6'!$C$6:$BM$129,'Carga People'!V$2,0))</f>
        <v>0</v>
      </c>
      <c r="W276" s="140">
        <f>IF(ISERROR(VLOOKUP($C276,'LINHA 6'!$C$6:$BM$129,'Carga People'!W$2,0)),0,VLOOKUP($C276,'LINHA 6'!$C$6:$BM$129,'Carga People'!W$2,0))</f>
        <v>0</v>
      </c>
      <c r="X276" s="140">
        <f>IF(ISERROR(VLOOKUP($C276,'LINHA 6'!$C$6:$BM$129,'Carga People'!X$2,0)),0,VLOOKUP($C276,'LINHA 6'!$C$6:$BM$129,'Carga People'!X$2,0))</f>
        <v>0</v>
      </c>
      <c r="Y276" s="140">
        <f>IF(ISERROR(VLOOKUP($C276,'LINHA 6'!$C$6:$BM$129,'Carga People'!Y$2,0)),0,VLOOKUP($C276,'LINHA 6'!$C$6:$BM$129,'Carga People'!Y$2,0))</f>
        <v>0</v>
      </c>
      <c r="Z276" s="140">
        <f>IF(ISERROR(VLOOKUP($C276,'LINHA 6'!$C$6:$BM$129,'Carga People'!Z$2,0)),0,VLOOKUP($C276,'LINHA 6'!$C$6:$BM$129,'Carga People'!Z$2,0))</f>
        <v>0</v>
      </c>
      <c r="AA276" s="140">
        <f>IF(ISERROR(VLOOKUP($C276,'LINHA 6'!$C$6:$BM$129,'Carga People'!AA$2,0)),0,VLOOKUP($C276,'LINHA 6'!$C$6:$BM$129,'Carga People'!AA$2,0))</f>
        <v>0</v>
      </c>
      <c r="AB276" s="140">
        <f>IF(ISERROR(VLOOKUP($C276,'LINHA 6'!$C$6:$BM$129,'Carga People'!AB$2,0)),0,VLOOKUP($C276,'LINHA 6'!$C$6:$BM$129,'Carga People'!AB$2,0))</f>
        <v>0</v>
      </c>
      <c r="AC276" s="140">
        <f>IF(ISERROR(VLOOKUP($C276,'LINHA 6'!$C$6:$BM$129,'Carga People'!AC$2,0)),0,VLOOKUP($C276,'LINHA 6'!$C$6:$BM$129,'Carga People'!AC$2,0))</f>
        <v>0</v>
      </c>
      <c r="AD276" s="140">
        <f>IF(ISERROR(VLOOKUP($C276,'LINHA 6'!$C$6:$BM$129,'Carga People'!AD$2,0)),0,VLOOKUP($C276,'LINHA 6'!$C$6:$BM$129,'Carga People'!AD$2,0))</f>
        <v>0</v>
      </c>
      <c r="AE276" s="140">
        <f>IF(ISERROR(VLOOKUP($C276,'LINHA 6'!$C$6:$BM$129,'Carga People'!AE$2,0)),0,VLOOKUP($C276,'LINHA 6'!$C$6:$BM$129,'Carga People'!AE$2,0))</f>
        <v>0</v>
      </c>
      <c r="AF276" s="140">
        <f>IF(ISERROR(VLOOKUP($C276,'LINHA 6'!$C$6:$BM$129,'Carga People'!AF$2,0)),0,VLOOKUP($C276,'LINHA 6'!$C$6:$BM$129,'Carga People'!AF$2,0))</f>
        <v>0</v>
      </c>
      <c r="AG276" s="140">
        <f>IF(ISERROR(VLOOKUP($C276,'LINHA 6'!$C$6:$BM$129,'Carga People'!AG$2,0)),0,VLOOKUP($C276,'LINHA 6'!$C$6:$BM$129,'Carga People'!AG$2,0))</f>
        <v>0</v>
      </c>
      <c r="AH276" s="140">
        <f>IF(ISERROR(VLOOKUP($C276,'LINHA 6'!$C$6:$BM$129,'Carga People'!AH$2,0)),0,VLOOKUP($C276,'LINHA 6'!$C$6:$BM$129,'Carga People'!AH$2,0))</f>
        <v>0</v>
      </c>
      <c r="AI276" s="140">
        <f>IF(ISERROR(VLOOKUP($C276,'LINHA 6'!$C$6:$BM$129,'Carga People'!AI$2,0)),0,VLOOKUP($C276,'LINHA 6'!$C$6:$BM$129,'Carga People'!AI$2,0))</f>
        <v>0</v>
      </c>
      <c r="AJ276" s="140">
        <f>IF(ISERROR(VLOOKUP($C276,'LINHA 6'!$C$6:$BM$129,'Carga People'!AJ$2,0)),0,VLOOKUP($C276,'LINHA 6'!$C$6:$BM$129,'Carga People'!AJ$2,0))</f>
        <v>0</v>
      </c>
      <c r="AK276" s="140">
        <f>IF(ISERROR(VLOOKUP($C276,'LINHA 6'!$C$6:$BM$129,'Carga People'!AK$2,0)),0,VLOOKUP($C276,'LINHA 6'!$C$6:$BM$129,'Carga People'!AK$2,0))</f>
        <v>0</v>
      </c>
      <c r="AL276" s="140">
        <f>IF(ISERROR(VLOOKUP($C276,'LINHA 6'!$C$6:$BM$129,'Carga People'!AL$2,0)),0,VLOOKUP($C276,'LINHA 6'!$C$6:$BM$129,'Carga People'!AL$2,0))</f>
        <v>0</v>
      </c>
      <c r="AM276" s="140">
        <f>IF(ISERROR(VLOOKUP($C276,'LINHA 6'!$C$6:$BM$129,'Carga People'!AM$2,0)),0,VLOOKUP($C276,'LINHA 6'!$C$6:$BM$129,'Carga People'!AM$2,0))</f>
        <v>0</v>
      </c>
      <c r="AN276" s="140">
        <f>IF(ISERROR(VLOOKUP($C276,'LINHA 6'!$C$6:$BM$129,'Carga People'!AN$2,0)),0,VLOOKUP($C276,'LINHA 6'!$C$6:$BM$129,'Carga People'!AN$2,0))</f>
        <v>0</v>
      </c>
      <c r="AO276" s="140">
        <f>IF(ISERROR(VLOOKUP($C276,'LINHA 6'!$C$6:$BM$129,'Carga People'!AO$2,0)),0,VLOOKUP($C276,'LINHA 6'!$C$6:$BM$129,'Carga People'!AO$2,0))</f>
        <v>0</v>
      </c>
      <c r="AP276" s="140">
        <f>IF(ISERROR(VLOOKUP($C276,'LINHA 6'!$C$6:$BM$129,'Carga People'!AP$2,0)),0,VLOOKUP($C276,'LINHA 6'!$C$6:$BM$129,'Carga People'!AP$2,0))</f>
        <v>0</v>
      </c>
      <c r="AQ276" s="140">
        <f>IF(ISERROR(VLOOKUP($C276,'LINHA 6'!$C$6:$BM$129,'Carga People'!AQ$2,0)),0,VLOOKUP($C276,'LINHA 6'!$C$6:$BM$129,'Carga People'!AQ$2,0))</f>
        <v>0</v>
      </c>
      <c r="AR276" s="140">
        <f>IF(ISERROR(VLOOKUP($C276,'LINHA 6'!$C$6:$BM$129,'Carga People'!AR$2,0)),0,VLOOKUP($C276,'LINHA 6'!$C$6:$BM$129,'Carga People'!AR$2,0))</f>
        <v>0</v>
      </c>
      <c r="AS276" s="140">
        <f>IF(ISERROR(VLOOKUP($C276,'LINHA 6'!$C$6:$BM$129,'Carga People'!AS$2,0)),0,VLOOKUP($C276,'LINHA 6'!$C$6:$BM$129,'Carga People'!AS$2,0))</f>
        <v>0</v>
      </c>
      <c r="AT276" s="140">
        <f>IF(ISERROR(VLOOKUP($C276,'LINHA 6'!$C$6:$BM$129,'Carga People'!AT$2,0)),0,VLOOKUP($C276,'LINHA 6'!$C$6:$BM$129,'Carga People'!AT$2,0))</f>
        <v>0</v>
      </c>
      <c r="AU276" s="367">
        <f t="shared" si="28"/>
        <v>480</v>
      </c>
      <c r="AV276" s="780" t="str">
        <f t="shared" si="27"/>
        <v/>
      </c>
      <c r="AW276" s="90">
        <f>IF(D276="","",VLOOKUP(D276,MI_ME!$D$5:$AQ$336,39,0))</f>
        <v>0</v>
      </c>
      <c r="AX276" s="660"/>
    </row>
    <row r="277" spans="1:50" ht="18" hidden="1" customHeight="1" x14ac:dyDescent="0.3">
      <c r="A277" s="1792"/>
      <c r="B277" s="770" t="s">
        <v>603</v>
      </c>
      <c r="C277" s="770" t="s">
        <v>1166</v>
      </c>
      <c r="D277" s="770" t="s">
        <v>1159</v>
      </c>
      <c r="E277" s="1459"/>
      <c r="F277" s="770" t="s">
        <v>15</v>
      </c>
      <c r="G277" s="136"/>
      <c r="H277" s="145"/>
      <c r="I277" s="154"/>
      <c r="J277" s="140">
        <f>IF(ISERROR(VLOOKUP($C277,'LINHA 6'!$C$6:$BM$129,'Carga People'!J$2,0)),0,VLOOKUP($C277,'LINHA 6'!$C$6:$BM$129,'Carga People'!J$2,0))</f>
        <v>0</v>
      </c>
      <c r="K277" s="140">
        <f>IF(ISERROR(VLOOKUP($C277,'LINHA 6'!$C$6:$BM$129,'Carga People'!K$2,0)),0,VLOOKUP($C277,'LINHA 6'!$C$6:$BM$129,'Carga People'!K$2,0))</f>
        <v>0</v>
      </c>
      <c r="L277" s="140">
        <f>IF(ISERROR(VLOOKUP($C277,'LINHA 6'!$C$6:$BM$129,'Carga People'!L$2,0)),0,VLOOKUP($C277,'LINHA 6'!$C$6:$BM$129,'Carga People'!L$2,0))</f>
        <v>0</v>
      </c>
      <c r="M277" s="140">
        <f>IF(ISERROR(VLOOKUP($C277,'LINHA 6'!$C$6:$BM$129,'Carga People'!M$2,0)),0,VLOOKUP($C277,'LINHA 6'!$C$6:$BM$129,'Carga People'!M$2,0))</f>
        <v>0</v>
      </c>
      <c r="N277" s="140">
        <f>IF(ISERROR(VLOOKUP($C277,'LINHA 6'!$C$6:$BM$129,'Carga People'!N$2,0)),0,VLOOKUP($C277,'LINHA 6'!$C$6:$BM$129,'Carga People'!N$2,0))</f>
        <v>0</v>
      </c>
      <c r="O277" s="140">
        <f>IF(ISERROR(VLOOKUP($C277,'LINHA 6'!$C$6:$BM$129,'Carga People'!O$2,0)),0,VLOOKUP($C277,'LINHA 6'!$C$6:$BM$129,'Carga People'!O$2,0))</f>
        <v>0</v>
      </c>
      <c r="P277" s="140">
        <f>IF(ISERROR(VLOOKUP($C277,'LINHA 6'!$C$6:$BM$129,'Carga People'!P$2,0)),0,VLOOKUP($C277,'LINHA 6'!$C$6:$BM$129,'Carga People'!P$2,0))</f>
        <v>0</v>
      </c>
      <c r="Q277" s="140">
        <f>IF(ISERROR(VLOOKUP($C277,'LINHA 6'!$C$6:$BM$129,'Carga People'!Q$2,0)),0,VLOOKUP($C277,'LINHA 6'!$C$6:$BM$129,'Carga People'!Q$2,0))</f>
        <v>0</v>
      </c>
      <c r="R277" s="140">
        <f>IF(ISERROR(VLOOKUP($C277,'LINHA 6'!$C$6:$BM$129,'Carga People'!R$2,0)),0,VLOOKUP($C277,'LINHA 6'!$C$6:$BM$129,'Carga People'!R$2,0))</f>
        <v>0</v>
      </c>
      <c r="S277" s="140">
        <f>IF(ISERROR(VLOOKUP($C277,'LINHA 6'!$C$6:$BM$129,'Carga People'!S$2,0)),0,VLOOKUP($C277,'LINHA 6'!$C$6:$BM$129,'Carga People'!S$2,0))</f>
        <v>0</v>
      </c>
      <c r="T277" s="140">
        <f>IF(ISERROR(VLOOKUP($C277,'LINHA 6'!$C$6:$BM$129,'Carga People'!T$2,0)),0,VLOOKUP($C277,'LINHA 6'!$C$6:$BM$129,'Carga People'!T$2,0))</f>
        <v>0</v>
      </c>
      <c r="U277" s="140">
        <f>IF(ISERROR(VLOOKUP($C277,'LINHA 6'!$C$6:$BM$129,'Carga People'!U$2,0)),0,VLOOKUP($C277,'LINHA 6'!$C$6:$BM$129,'Carga People'!U$2,0))</f>
        <v>0</v>
      </c>
      <c r="V277" s="140">
        <f>IF(ISERROR(VLOOKUP($C277,'LINHA 6'!$C$6:$BM$129,'Carga People'!V$2,0)),0,VLOOKUP($C277,'LINHA 6'!$C$6:$BM$129,'Carga People'!V$2,0))</f>
        <v>0</v>
      </c>
      <c r="W277" s="140">
        <f>IF(ISERROR(VLOOKUP($C277,'LINHA 6'!$C$6:$BM$129,'Carga People'!W$2,0)),0,VLOOKUP($C277,'LINHA 6'!$C$6:$BM$129,'Carga People'!W$2,0))</f>
        <v>0</v>
      </c>
      <c r="X277" s="140">
        <f>IF(ISERROR(VLOOKUP($C277,'LINHA 6'!$C$6:$BM$129,'Carga People'!X$2,0)),0,VLOOKUP($C277,'LINHA 6'!$C$6:$BM$129,'Carga People'!X$2,0))</f>
        <v>0</v>
      </c>
      <c r="Y277" s="140">
        <f>IF(ISERROR(VLOOKUP($C277,'LINHA 6'!$C$6:$BM$129,'Carga People'!Y$2,0)),0,VLOOKUP($C277,'LINHA 6'!$C$6:$BM$129,'Carga People'!Y$2,0))</f>
        <v>0</v>
      </c>
      <c r="Z277" s="140">
        <f>IF(ISERROR(VLOOKUP($C277,'LINHA 6'!$C$6:$BM$129,'Carga People'!Z$2,0)),0,VLOOKUP($C277,'LINHA 6'!$C$6:$BM$129,'Carga People'!Z$2,0))</f>
        <v>0</v>
      </c>
      <c r="AA277" s="140">
        <f>IF(ISERROR(VLOOKUP($C277,'LINHA 6'!$C$6:$BM$129,'Carga People'!AA$2,0)),0,VLOOKUP($C277,'LINHA 6'!$C$6:$BM$129,'Carga People'!AA$2,0))</f>
        <v>0</v>
      </c>
      <c r="AB277" s="140">
        <f>IF(ISERROR(VLOOKUP($C277,'LINHA 6'!$C$6:$BM$129,'Carga People'!AB$2,0)),0,VLOOKUP($C277,'LINHA 6'!$C$6:$BM$129,'Carga People'!AB$2,0))</f>
        <v>0</v>
      </c>
      <c r="AC277" s="140">
        <f>IF(ISERROR(VLOOKUP($C277,'LINHA 6'!$C$6:$BM$129,'Carga People'!AC$2,0)),0,VLOOKUP($C277,'LINHA 6'!$C$6:$BM$129,'Carga People'!AC$2,0))</f>
        <v>0</v>
      </c>
      <c r="AD277" s="140">
        <f>IF(ISERROR(VLOOKUP($C277,'LINHA 6'!$C$6:$BM$129,'Carga People'!AD$2,0)),0,VLOOKUP($C277,'LINHA 6'!$C$6:$BM$129,'Carga People'!AD$2,0))</f>
        <v>0</v>
      </c>
      <c r="AE277" s="140">
        <f>IF(ISERROR(VLOOKUP($C277,'LINHA 6'!$C$6:$BM$129,'Carga People'!AE$2,0)),0,VLOOKUP($C277,'LINHA 6'!$C$6:$BM$129,'Carga People'!AE$2,0))</f>
        <v>0</v>
      </c>
      <c r="AF277" s="140">
        <f>IF(ISERROR(VLOOKUP($C277,'LINHA 6'!$C$6:$BM$129,'Carga People'!AF$2,0)),0,VLOOKUP($C277,'LINHA 6'!$C$6:$BM$129,'Carga People'!AF$2,0))</f>
        <v>0</v>
      </c>
      <c r="AG277" s="140">
        <f>IF(ISERROR(VLOOKUP($C277,'LINHA 6'!$C$6:$BM$129,'Carga People'!AG$2,0)),0,VLOOKUP($C277,'LINHA 6'!$C$6:$BM$129,'Carga People'!AG$2,0))</f>
        <v>0</v>
      </c>
      <c r="AH277" s="140">
        <f>IF(ISERROR(VLOOKUP($C277,'LINHA 6'!$C$6:$BM$129,'Carga People'!AH$2,0)),0,VLOOKUP($C277,'LINHA 6'!$C$6:$BM$129,'Carga People'!AH$2,0))</f>
        <v>0</v>
      </c>
      <c r="AI277" s="140">
        <f>IF(ISERROR(VLOOKUP($C277,'LINHA 6'!$C$6:$BM$129,'Carga People'!AI$2,0)),0,VLOOKUP($C277,'LINHA 6'!$C$6:$BM$129,'Carga People'!AI$2,0))</f>
        <v>0</v>
      </c>
      <c r="AJ277" s="140">
        <f>IF(ISERROR(VLOOKUP($C277,'LINHA 6'!$C$6:$BM$129,'Carga People'!AJ$2,0)),0,VLOOKUP($C277,'LINHA 6'!$C$6:$BM$129,'Carga People'!AJ$2,0))</f>
        <v>0</v>
      </c>
      <c r="AK277" s="140">
        <f>IF(ISERROR(VLOOKUP($C277,'LINHA 6'!$C$6:$BM$129,'Carga People'!AK$2,0)),0,VLOOKUP($C277,'LINHA 6'!$C$6:$BM$129,'Carga People'!AK$2,0))</f>
        <v>0</v>
      </c>
      <c r="AL277" s="140">
        <f>IF(ISERROR(VLOOKUP($C277,'LINHA 6'!$C$6:$BM$129,'Carga People'!AL$2,0)),0,VLOOKUP($C277,'LINHA 6'!$C$6:$BM$129,'Carga People'!AL$2,0))</f>
        <v>0</v>
      </c>
      <c r="AM277" s="140">
        <f>IF(ISERROR(VLOOKUP($C277,'LINHA 6'!$C$6:$BM$129,'Carga People'!AM$2,0)),0,VLOOKUP($C277,'LINHA 6'!$C$6:$BM$129,'Carga People'!AM$2,0))</f>
        <v>0</v>
      </c>
      <c r="AN277" s="140">
        <f>IF(ISERROR(VLOOKUP($C277,'LINHA 6'!$C$6:$BM$129,'Carga People'!AN$2,0)),0,VLOOKUP($C277,'LINHA 6'!$C$6:$BM$129,'Carga People'!AN$2,0))</f>
        <v>0</v>
      </c>
      <c r="AO277" s="140">
        <f>IF(ISERROR(VLOOKUP($C277,'LINHA 6'!$C$6:$BM$129,'Carga People'!AO$2,0)),0,VLOOKUP($C277,'LINHA 6'!$C$6:$BM$129,'Carga People'!AO$2,0))</f>
        <v>0</v>
      </c>
      <c r="AP277" s="140">
        <f>IF(ISERROR(VLOOKUP($C277,'LINHA 6'!$C$6:$BM$129,'Carga People'!AP$2,0)),0,VLOOKUP($C277,'LINHA 6'!$C$6:$BM$129,'Carga People'!AP$2,0))</f>
        <v>0</v>
      </c>
      <c r="AQ277" s="140">
        <f>IF(ISERROR(VLOOKUP($C277,'LINHA 6'!$C$6:$BM$129,'Carga People'!AQ$2,0)),0,VLOOKUP($C277,'LINHA 6'!$C$6:$BM$129,'Carga People'!AQ$2,0))</f>
        <v>0</v>
      </c>
      <c r="AR277" s="140">
        <f>IF(ISERROR(VLOOKUP($C277,'LINHA 6'!$C$6:$BM$129,'Carga People'!AR$2,0)),0,VLOOKUP($C277,'LINHA 6'!$C$6:$BM$129,'Carga People'!AR$2,0))</f>
        <v>0</v>
      </c>
      <c r="AS277" s="140">
        <f>IF(ISERROR(VLOOKUP($C277,'LINHA 6'!$C$6:$BM$129,'Carga People'!AS$2,0)),0,VLOOKUP($C277,'LINHA 6'!$C$6:$BM$129,'Carga People'!AS$2,0))</f>
        <v>0</v>
      </c>
      <c r="AT277" s="140">
        <f>IF(ISERROR(VLOOKUP($C277,'LINHA 6'!$C$6:$BM$129,'Carga People'!AT$2,0)),0,VLOOKUP($C277,'LINHA 6'!$C$6:$BM$129,'Carga People'!AT$2,0))</f>
        <v>0</v>
      </c>
      <c r="AU277" s="367">
        <f t="shared" ref="AU277" si="32">SUM(J277:AT277)</f>
        <v>0</v>
      </c>
      <c r="AV277" s="780" t="str">
        <f>IF(C277=C273,1,"")</f>
        <v/>
      </c>
      <c r="AW277" s="90">
        <f>IF(D277="","",VLOOKUP(D277,MI_ME!$D$5:$AQ$336,39,0))</f>
        <v>0</v>
      </c>
      <c r="AX277" s="660"/>
    </row>
    <row r="278" spans="1:50" ht="18" hidden="1" customHeight="1" x14ac:dyDescent="0.3">
      <c r="A278" s="1792"/>
      <c r="B278" s="770" t="s">
        <v>600</v>
      </c>
      <c r="C278" s="770" t="s">
        <v>1211</v>
      </c>
      <c r="D278" s="770" t="s">
        <v>1210</v>
      </c>
      <c r="E278" s="1459"/>
      <c r="F278" s="770" t="s">
        <v>47</v>
      </c>
      <c r="G278" s="136"/>
      <c r="H278" s="145"/>
      <c r="I278" s="154"/>
      <c r="J278" s="140">
        <f>IF(ISERROR(VLOOKUP($C278,'LINHA 6'!$C$6:$BM$129,'Carga People'!J$2,0)),0,VLOOKUP($C278,'LINHA 6'!$C$6:$BM$129,'Carga People'!J$2,0))</f>
        <v>0</v>
      </c>
      <c r="K278" s="140">
        <f>IF(ISERROR(VLOOKUP($C278,'LINHA 6'!$C$6:$BM$129,'Carga People'!K$2,0)),0,VLOOKUP($C278,'LINHA 6'!$C$6:$BM$129,'Carga People'!K$2,0))</f>
        <v>0</v>
      </c>
      <c r="L278" s="140">
        <f>IF(ISERROR(VLOOKUP($C278,'LINHA 6'!$C$6:$BM$129,'Carga People'!L$2,0)),0,VLOOKUP($C278,'LINHA 6'!$C$6:$BM$129,'Carga People'!L$2,0))</f>
        <v>0</v>
      </c>
      <c r="M278" s="140">
        <f>IF(ISERROR(VLOOKUP($C278,'LINHA 6'!$C$6:$BM$129,'Carga People'!M$2,0)),0,VLOOKUP($C278,'LINHA 6'!$C$6:$BM$129,'Carga People'!M$2,0))</f>
        <v>0</v>
      </c>
      <c r="N278" s="140">
        <f>IF(ISERROR(VLOOKUP($C278,'LINHA 6'!$C$6:$BM$129,'Carga People'!N$2,0)),0,VLOOKUP($C278,'LINHA 6'!$C$6:$BM$129,'Carga People'!N$2,0))</f>
        <v>0</v>
      </c>
      <c r="O278" s="140">
        <f>IF(ISERROR(VLOOKUP($C278,'LINHA 6'!$C$6:$BM$129,'Carga People'!O$2,0)),0,VLOOKUP($C278,'LINHA 6'!$C$6:$BM$129,'Carga People'!O$2,0))</f>
        <v>0</v>
      </c>
      <c r="P278" s="140">
        <f>IF(ISERROR(VLOOKUP($C278,'LINHA 6'!$C$6:$BM$129,'Carga People'!P$2,0)),0,VLOOKUP($C278,'LINHA 6'!$C$6:$BM$129,'Carga People'!P$2,0))</f>
        <v>0</v>
      </c>
      <c r="Q278" s="140">
        <f>IF(ISERROR(VLOOKUP($C278,'LINHA 6'!$C$6:$BM$129,'Carga People'!Q$2,0)),0,VLOOKUP($C278,'LINHA 6'!$C$6:$BM$129,'Carga People'!Q$2,0))</f>
        <v>0</v>
      </c>
      <c r="R278" s="140">
        <f>IF(ISERROR(VLOOKUP($C278,'LINHA 6'!$C$6:$BM$129,'Carga People'!R$2,0)),0,VLOOKUP($C278,'LINHA 6'!$C$6:$BM$129,'Carga People'!R$2,0))</f>
        <v>0</v>
      </c>
      <c r="S278" s="140">
        <f>IF(ISERROR(VLOOKUP($C278,'LINHA 6'!$C$6:$BM$129,'Carga People'!S$2,0)),0,VLOOKUP($C278,'LINHA 6'!$C$6:$BM$129,'Carga People'!S$2,0))</f>
        <v>0</v>
      </c>
      <c r="T278" s="140">
        <f>IF(ISERROR(VLOOKUP($C278,'LINHA 6'!$C$6:$BM$129,'Carga People'!T$2,0)),0,VLOOKUP($C278,'LINHA 6'!$C$6:$BM$129,'Carga People'!T$2,0))</f>
        <v>0</v>
      </c>
      <c r="U278" s="140">
        <f>IF(ISERROR(VLOOKUP($C278,'LINHA 6'!$C$6:$BM$129,'Carga People'!U$2,0)),0,VLOOKUP($C278,'LINHA 6'!$C$6:$BM$129,'Carga People'!U$2,0))</f>
        <v>0</v>
      </c>
      <c r="V278" s="140">
        <f>IF(ISERROR(VLOOKUP($C278,'LINHA 6'!$C$6:$BM$129,'Carga People'!V$2,0)),0,VLOOKUP($C278,'LINHA 6'!$C$6:$BM$129,'Carga People'!V$2,0))</f>
        <v>0</v>
      </c>
      <c r="W278" s="140">
        <f>IF(ISERROR(VLOOKUP($C278,'LINHA 6'!$C$6:$BM$129,'Carga People'!W$2,0)),0,VLOOKUP($C278,'LINHA 6'!$C$6:$BM$129,'Carga People'!W$2,0))</f>
        <v>0</v>
      </c>
      <c r="X278" s="140">
        <f>IF(ISERROR(VLOOKUP($C278,'LINHA 6'!$C$6:$BM$129,'Carga People'!X$2,0)),0,VLOOKUP($C278,'LINHA 6'!$C$6:$BM$129,'Carga People'!X$2,0))</f>
        <v>0</v>
      </c>
      <c r="Y278" s="140">
        <f>IF(ISERROR(VLOOKUP($C278,'LINHA 6'!$C$6:$BM$129,'Carga People'!Y$2,0)),0,VLOOKUP($C278,'LINHA 6'!$C$6:$BM$129,'Carga People'!Y$2,0))</f>
        <v>0</v>
      </c>
      <c r="Z278" s="140">
        <f>IF(ISERROR(VLOOKUP($C278,'LINHA 6'!$C$6:$BM$129,'Carga People'!Z$2,0)),0,VLOOKUP($C278,'LINHA 6'!$C$6:$BM$129,'Carga People'!Z$2,0))</f>
        <v>0</v>
      </c>
      <c r="AA278" s="140">
        <f>IF(ISERROR(VLOOKUP($C278,'LINHA 6'!$C$6:$BM$129,'Carga People'!AA$2,0)),0,VLOOKUP($C278,'LINHA 6'!$C$6:$BM$129,'Carga People'!AA$2,0))</f>
        <v>0</v>
      </c>
      <c r="AB278" s="140">
        <f>IF(ISERROR(VLOOKUP($C278,'LINHA 6'!$C$6:$BM$129,'Carga People'!AB$2,0)),0,VLOOKUP($C278,'LINHA 6'!$C$6:$BM$129,'Carga People'!AB$2,0))</f>
        <v>0</v>
      </c>
      <c r="AC278" s="140">
        <f>IF(ISERROR(VLOOKUP($C278,'LINHA 6'!$C$6:$BM$129,'Carga People'!AC$2,0)),0,VLOOKUP($C278,'LINHA 6'!$C$6:$BM$129,'Carga People'!AC$2,0))</f>
        <v>0</v>
      </c>
      <c r="AD278" s="140">
        <f>IF(ISERROR(VLOOKUP($C278,'LINHA 6'!$C$6:$BM$129,'Carga People'!AD$2,0)),0,VLOOKUP($C278,'LINHA 6'!$C$6:$BM$129,'Carga People'!AD$2,0))</f>
        <v>0</v>
      </c>
      <c r="AE278" s="140">
        <f>IF(ISERROR(VLOOKUP($C278,'LINHA 6'!$C$6:$BM$129,'Carga People'!AE$2,0)),0,VLOOKUP($C278,'LINHA 6'!$C$6:$BM$129,'Carga People'!AE$2,0))</f>
        <v>0</v>
      </c>
      <c r="AF278" s="140">
        <f>IF(ISERROR(VLOOKUP($C278,'LINHA 6'!$C$6:$BM$129,'Carga People'!AF$2,0)),0,VLOOKUP($C278,'LINHA 6'!$C$6:$BM$129,'Carga People'!AF$2,0))</f>
        <v>0</v>
      </c>
      <c r="AG278" s="140">
        <f>IF(ISERROR(VLOOKUP($C278,'LINHA 6'!$C$6:$BM$129,'Carga People'!AG$2,0)),0,VLOOKUP($C278,'LINHA 6'!$C$6:$BM$129,'Carga People'!AG$2,0))</f>
        <v>0</v>
      </c>
      <c r="AH278" s="140">
        <f>IF(ISERROR(VLOOKUP($C278,'LINHA 6'!$C$6:$BM$129,'Carga People'!AH$2,0)),0,VLOOKUP($C278,'LINHA 6'!$C$6:$BM$129,'Carga People'!AH$2,0))</f>
        <v>0</v>
      </c>
      <c r="AI278" s="140">
        <f>IF(ISERROR(VLOOKUP($C278,'LINHA 6'!$C$6:$BM$129,'Carga People'!AI$2,0)),0,VLOOKUP($C278,'LINHA 6'!$C$6:$BM$129,'Carga People'!AI$2,0))</f>
        <v>0</v>
      </c>
      <c r="AJ278" s="140">
        <f>IF(ISERROR(VLOOKUP($C278,'LINHA 6'!$C$6:$BM$129,'Carga People'!AJ$2,0)),0,VLOOKUP($C278,'LINHA 6'!$C$6:$BM$129,'Carga People'!AJ$2,0))</f>
        <v>0</v>
      </c>
      <c r="AK278" s="140">
        <f>IF(ISERROR(VLOOKUP($C278,'LINHA 6'!$C$6:$BM$129,'Carga People'!AK$2,0)),0,VLOOKUP($C278,'LINHA 6'!$C$6:$BM$129,'Carga People'!AK$2,0))</f>
        <v>0</v>
      </c>
      <c r="AL278" s="140">
        <f>IF(ISERROR(VLOOKUP($C278,'LINHA 6'!$C$6:$BM$129,'Carga People'!AL$2,0)),0,VLOOKUP($C278,'LINHA 6'!$C$6:$BM$129,'Carga People'!AL$2,0))</f>
        <v>0</v>
      </c>
      <c r="AM278" s="140">
        <f>IF(ISERROR(VLOOKUP($C278,'LINHA 6'!$C$6:$BM$129,'Carga People'!AM$2,0)),0,VLOOKUP($C278,'LINHA 6'!$C$6:$BM$129,'Carga People'!AM$2,0))</f>
        <v>0</v>
      </c>
      <c r="AN278" s="140">
        <f>IF(ISERROR(VLOOKUP($C278,'LINHA 6'!$C$6:$BM$129,'Carga People'!AN$2,0)),0,VLOOKUP($C278,'LINHA 6'!$C$6:$BM$129,'Carga People'!AN$2,0))</f>
        <v>0</v>
      </c>
      <c r="AO278" s="140">
        <f>IF(ISERROR(VLOOKUP($C278,'LINHA 6'!$C$6:$BM$129,'Carga People'!AO$2,0)),0,VLOOKUP($C278,'LINHA 6'!$C$6:$BM$129,'Carga People'!AO$2,0))</f>
        <v>0</v>
      </c>
      <c r="AP278" s="140">
        <f>IF(ISERROR(VLOOKUP($C278,'LINHA 6'!$C$6:$BM$129,'Carga People'!AP$2,0)),0,VLOOKUP($C278,'LINHA 6'!$C$6:$BM$129,'Carga People'!AP$2,0))</f>
        <v>0</v>
      </c>
      <c r="AQ278" s="140">
        <f>IF(ISERROR(VLOOKUP($C278,'LINHA 6'!$C$6:$BM$129,'Carga People'!AQ$2,0)),0,VLOOKUP($C278,'LINHA 6'!$C$6:$BM$129,'Carga People'!AQ$2,0))</f>
        <v>0</v>
      </c>
      <c r="AR278" s="140">
        <f>IF(ISERROR(VLOOKUP($C278,'LINHA 6'!$C$6:$BM$129,'Carga People'!AR$2,0)),0,VLOOKUP($C278,'LINHA 6'!$C$6:$BM$129,'Carga People'!AR$2,0))</f>
        <v>0</v>
      </c>
      <c r="AS278" s="140">
        <f>IF(ISERROR(VLOOKUP($C278,'LINHA 6'!$C$6:$BM$129,'Carga People'!AS$2,0)),0,VLOOKUP($C278,'LINHA 6'!$C$6:$BM$129,'Carga People'!AS$2,0))</f>
        <v>0</v>
      </c>
      <c r="AT278" s="140">
        <f>IF(ISERROR(VLOOKUP($C278,'LINHA 6'!$C$6:$BM$129,'Carga People'!AT$2,0)),0,VLOOKUP($C278,'LINHA 6'!$C$6:$BM$129,'Carga People'!AT$2,0))</f>
        <v>0</v>
      </c>
      <c r="AU278" s="367">
        <f t="shared" si="28"/>
        <v>0</v>
      </c>
      <c r="AV278" s="780" t="str">
        <f>IF(C278=C274,1,"")</f>
        <v/>
      </c>
      <c r="AW278" s="90" t="e">
        <f>IF(D278="","",VLOOKUP(D278,MI_ME!$D$5:$AQ$336,39,0))</f>
        <v>#N/A</v>
      </c>
      <c r="AX278" s="660"/>
    </row>
    <row r="279" spans="1:50" ht="18" hidden="1" customHeight="1" x14ac:dyDescent="0.3">
      <c r="A279" s="1792"/>
      <c r="B279" s="770" t="s">
        <v>601</v>
      </c>
      <c r="C279" s="770" t="s">
        <v>1162</v>
      </c>
      <c r="D279" s="770" t="s">
        <v>1161</v>
      </c>
      <c r="E279" s="1459"/>
      <c r="F279" s="770" t="s">
        <v>15</v>
      </c>
      <c r="G279" s="136"/>
      <c r="H279" s="145"/>
      <c r="I279" s="154"/>
      <c r="J279" s="140">
        <f>IF(ISERROR(VLOOKUP($C279,'LINHA 6'!$C$6:$BM$129,'Carga People'!J$2,0)),0,VLOOKUP($C279,'LINHA 6'!$C$6:$BM$129,'Carga People'!J$2,0))</f>
        <v>0</v>
      </c>
      <c r="K279" s="140">
        <f>IF(ISERROR(VLOOKUP($C279,'LINHA 6'!$C$6:$BM$129,'Carga People'!K$2,0)),0,VLOOKUP($C279,'LINHA 6'!$C$6:$BM$129,'Carga People'!K$2,0))</f>
        <v>0</v>
      </c>
      <c r="L279" s="140">
        <f>IF(ISERROR(VLOOKUP($C279,'LINHA 6'!$C$6:$BM$129,'Carga People'!L$2,0)),0,VLOOKUP($C279,'LINHA 6'!$C$6:$BM$129,'Carga People'!L$2,0))</f>
        <v>0</v>
      </c>
      <c r="M279" s="140">
        <f>IF(ISERROR(VLOOKUP($C279,'LINHA 6'!$C$6:$BM$129,'Carga People'!M$2,0)),0,VLOOKUP($C279,'LINHA 6'!$C$6:$BM$129,'Carga People'!M$2,0))</f>
        <v>0</v>
      </c>
      <c r="N279" s="140">
        <f>IF(ISERROR(VLOOKUP($C279,'LINHA 6'!$C$6:$BM$129,'Carga People'!N$2,0)),0,VLOOKUP($C279,'LINHA 6'!$C$6:$BM$129,'Carga People'!N$2,0))</f>
        <v>0</v>
      </c>
      <c r="O279" s="140">
        <f>IF(ISERROR(VLOOKUP($C279,'LINHA 6'!$C$6:$BM$129,'Carga People'!O$2,0)),0,VLOOKUP($C279,'LINHA 6'!$C$6:$BM$129,'Carga People'!O$2,0))</f>
        <v>0</v>
      </c>
      <c r="P279" s="140">
        <f>IF(ISERROR(VLOOKUP($C279,'LINHA 6'!$C$6:$BM$129,'Carga People'!P$2,0)),0,VLOOKUP($C279,'LINHA 6'!$C$6:$BM$129,'Carga People'!P$2,0))</f>
        <v>0</v>
      </c>
      <c r="Q279" s="140">
        <f>IF(ISERROR(VLOOKUP($C279,'LINHA 6'!$C$6:$BM$129,'Carga People'!Q$2,0)),0,VLOOKUP($C279,'LINHA 6'!$C$6:$BM$129,'Carga People'!Q$2,0))</f>
        <v>0</v>
      </c>
      <c r="R279" s="140">
        <f>IF(ISERROR(VLOOKUP($C279,'LINHA 6'!$C$6:$BM$129,'Carga People'!R$2,0)),0,VLOOKUP($C279,'LINHA 6'!$C$6:$BM$129,'Carga People'!R$2,0))</f>
        <v>0</v>
      </c>
      <c r="S279" s="140">
        <f>IF(ISERROR(VLOOKUP($C279,'LINHA 6'!$C$6:$BM$129,'Carga People'!S$2,0)),0,VLOOKUP($C279,'LINHA 6'!$C$6:$BM$129,'Carga People'!S$2,0))</f>
        <v>0</v>
      </c>
      <c r="T279" s="140">
        <f>IF(ISERROR(VLOOKUP($C279,'LINHA 6'!$C$6:$BM$129,'Carga People'!T$2,0)),0,VLOOKUP($C279,'LINHA 6'!$C$6:$BM$129,'Carga People'!T$2,0))</f>
        <v>0</v>
      </c>
      <c r="U279" s="140">
        <f>IF(ISERROR(VLOOKUP($C279,'LINHA 6'!$C$6:$BM$129,'Carga People'!U$2,0)),0,VLOOKUP($C279,'LINHA 6'!$C$6:$BM$129,'Carga People'!U$2,0))</f>
        <v>0</v>
      </c>
      <c r="V279" s="140">
        <f>IF(ISERROR(VLOOKUP($C279,'LINHA 6'!$C$6:$BM$129,'Carga People'!V$2,0)),0,VLOOKUP($C279,'LINHA 6'!$C$6:$BM$129,'Carga People'!V$2,0))</f>
        <v>0</v>
      </c>
      <c r="W279" s="140">
        <f>IF(ISERROR(VLOOKUP($C279,'LINHA 6'!$C$6:$BM$129,'Carga People'!W$2,0)),0,VLOOKUP($C279,'LINHA 6'!$C$6:$BM$129,'Carga People'!W$2,0))</f>
        <v>0</v>
      </c>
      <c r="X279" s="140">
        <f>IF(ISERROR(VLOOKUP($C279,'LINHA 6'!$C$6:$BM$129,'Carga People'!X$2,0)),0,VLOOKUP($C279,'LINHA 6'!$C$6:$BM$129,'Carga People'!X$2,0))</f>
        <v>0</v>
      </c>
      <c r="Y279" s="140">
        <f>IF(ISERROR(VLOOKUP($C279,'LINHA 6'!$C$6:$BM$129,'Carga People'!Y$2,0)),0,VLOOKUP($C279,'LINHA 6'!$C$6:$BM$129,'Carga People'!Y$2,0))</f>
        <v>0</v>
      </c>
      <c r="Z279" s="140">
        <f>IF(ISERROR(VLOOKUP($C279,'LINHA 6'!$C$6:$BM$129,'Carga People'!Z$2,0)),0,VLOOKUP($C279,'LINHA 6'!$C$6:$BM$129,'Carga People'!Z$2,0))</f>
        <v>0</v>
      </c>
      <c r="AA279" s="140">
        <f>IF(ISERROR(VLOOKUP($C279,'LINHA 6'!$C$6:$BM$129,'Carga People'!AA$2,0)),0,VLOOKUP($C279,'LINHA 6'!$C$6:$BM$129,'Carga People'!AA$2,0))</f>
        <v>0</v>
      </c>
      <c r="AB279" s="140">
        <f>IF(ISERROR(VLOOKUP($C279,'LINHA 6'!$C$6:$BM$129,'Carga People'!AB$2,0)),0,VLOOKUP($C279,'LINHA 6'!$C$6:$BM$129,'Carga People'!AB$2,0))</f>
        <v>0</v>
      </c>
      <c r="AC279" s="140">
        <f>IF(ISERROR(VLOOKUP($C279,'LINHA 6'!$C$6:$BM$129,'Carga People'!AC$2,0)),0,VLOOKUP($C279,'LINHA 6'!$C$6:$BM$129,'Carga People'!AC$2,0))</f>
        <v>0</v>
      </c>
      <c r="AD279" s="140">
        <f>IF(ISERROR(VLOOKUP($C279,'LINHA 6'!$C$6:$BM$129,'Carga People'!AD$2,0)),0,VLOOKUP($C279,'LINHA 6'!$C$6:$BM$129,'Carga People'!AD$2,0))</f>
        <v>0</v>
      </c>
      <c r="AE279" s="140">
        <f>IF(ISERROR(VLOOKUP($C279,'LINHA 6'!$C$6:$BM$129,'Carga People'!AE$2,0)),0,VLOOKUP($C279,'LINHA 6'!$C$6:$BM$129,'Carga People'!AE$2,0))</f>
        <v>0</v>
      </c>
      <c r="AF279" s="140">
        <f>IF(ISERROR(VLOOKUP($C279,'LINHA 6'!$C$6:$BM$129,'Carga People'!AF$2,0)),0,VLOOKUP($C279,'LINHA 6'!$C$6:$BM$129,'Carga People'!AF$2,0))</f>
        <v>0</v>
      </c>
      <c r="AG279" s="140">
        <f>IF(ISERROR(VLOOKUP($C279,'LINHA 6'!$C$6:$BM$129,'Carga People'!AG$2,0)),0,VLOOKUP($C279,'LINHA 6'!$C$6:$BM$129,'Carga People'!AG$2,0))</f>
        <v>0</v>
      </c>
      <c r="AH279" s="140">
        <f>IF(ISERROR(VLOOKUP($C279,'LINHA 6'!$C$6:$BM$129,'Carga People'!AH$2,0)),0,VLOOKUP($C279,'LINHA 6'!$C$6:$BM$129,'Carga People'!AH$2,0))</f>
        <v>0</v>
      </c>
      <c r="AI279" s="140">
        <f>IF(ISERROR(VLOOKUP($C279,'LINHA 6'!$C$6:$BM$129,'Carga People'!AI$2,0)),0,VLOOKUP($C279,'LINHA 6'!$C$6:$BM$129,'Carga People'!AI$2,0))</f>
        <v>0</v>
      </c>
      <c r="AJ279" s="140">
        <f>IF(ISERROR(VLOOKUP($C279,'LINHA 6'!$C$6:$BM$129,'Carga People'!AJ$2,0)),0,VLOOKUP($C279,'LINHA 6'!$C$6:$BM$129,'Carga People'!AJ$2,0))</f>
        <v>0</v>
      </c>
      <c r="AK279" s="140">
        <f>IF(ISERROR(VLOOKUP($C279,'LINHA 6'!$C$6:$BM$129,'Carga People'!AK$2,0)),0,VLOOKUP($C279,'LINHA 6'!$C$6:$BM$129,'Carga People'!AK$2,0))</f>
        <v>0</v>
      </c>
      <c r="AL279" s="140">
        <f>IF(ISERROR(VLOOKUP($C279,'LINHA 6'!$C$6:$BM$129,'Carga People'!AL$2,0)),0,VLOOKUP($C279,'LINHA 6'!$C$6:$BM$129,'Carga People'!AL$2,0))</f>
        <v>0</v>
      </c>
      <c r="AM279" s="140">
        <f>IF(ISERROR(VLOOKUP($C279,'LINHA 6'!$C$6:$BM$129,'Carga People'!AM$2,0)),0,VLOOKUP($C279,'LINHA 6'!$C$6:$BM$129,'Carga People'!AM$2,0))</f>
        <v>0</v>
      </c>
      <c r="AN279" s="140">
        <f>IF(ISERROR(VLOOKUP($C279,'LINHA 6'!$C$6:$BM$129,'Carga People'!AN$2,0)),0,VLOOKUP($C279,'LINHA 6'!$C$6:$BM$129,'Carga People'!AN$2,0))</f>
        <v>0</v>
      </c>
      <c r="AO279" s="140">
        <f>IF(ISERROR(VLOOKUP($C279,'LINHA 6'!$C$6:$BM$129,'Carga People'!AO$2,0)),0,VLOOKUP($C279,'LINHA 6'!$C$6:$BM$129,'Carga People'!AO$2,0))</f>
        <v>0</v>
      </c>
      <c r="AP279" s="140">
        <f>IF(ISERROR(VLOOKUP($C279,'LINHA 6'!$C$6:$BM$129,'Carga People'!AP$2,0)),0,VLOOKUP($C279,'LINHA 6'!$C$6:$BM$129,'Carga People'!AP$2,0))</f>
        <v>0</v>
      </c>
      <c r="AQ279" s="140">
        <f>IF(ISERROR(VLOOKUP($C279,'LINHA 6'!$C$6:$BM$129,'Carga People'!AQ$2,0)),0,VLOOKUP($C279,'LINHA 6'!$C$6:$BM$129,'Carga People'!AQ$2,0))</f>
        <v>0</v>
      </c>
      <c r="AR279" s="140">
        <f>IF(ISERROR(VLOOKUP($C279,'LINHA 6'!$C$6:$BM$129,'Carga People'!AR$2,0)),0,VLOOKUP($C279,'LINHA 6'!$C$6:$BM$129,'Carga People'!AR$2,0))</f>
        <v>0</v>
      </c>
      <c r="AS279" s="140">
        <f>IF(ISERROR(VLOOKUP($C279,'LINHA 6'!$C$6:$BM$129,'Carga People'!AS$2,0)),0,VLOOKUP($C279,'LINHA 6'!$C$6:$BM$129,'Carga People'!AS$2,0))</f>
        <v>0</v>
      </c>
      <c r="AT279" s="140">
        <f>IF(ISERROR(VLOOKUP($C279,'LINHA 6'!$C$6:$BM$129,'Carga People'!AT$2,0)),0,VLOOKUP($C279,'LINHA 6'!$C$6:$BM$129,'Carga People'!AT$2,0))</f>
        <v>0</v>
      </c>
      <c r="AU279" s="367">
        <f t="shared" ref="AU279" si="33">SUM(J279:AT279)</f>
        <v>0</v>
      </c>
      <c r="AV279" s="780" t="str">
        <f>IF(C279=C275,1,"")</f>
        <v/>
      </c>
      <c r="AW279" s="90">
        <f>IF(D279="","",VLOOKUP(D279,MI_ME!$D$5:$AQ$336,39,0))</f>
        <v>0</v>
      </c>
      <c r="AX279" s="660"/>
    </row>
    <row r="280" spans="1:50" ht="18" hidden="1" customHeight="1" x14ac:dyDescent="0.3">
      <c r="A280" s="1792"/>
      <c r="B280" s="770" t="s">
        <v>604</v>
      </c>
      <c r="C280" s="770" t="s">
        <v>1163</v>
      </c>
      <c r="D280" s="770" t="s">
        <v>1160</v>
      </c>
      <c r="E280" s="1459"/>
      <c r="F280" s="770" t="s">
        <v>15</v>
      </c>
      <c r="G280" s="136"/>
      <c r="H280" s="145"/>
      <c r="I280" s="154"/>
      <c r="J280" s="140">
        <f>IF(ISERROR(VLOOKUP($C280,'LINHA 6'!$C$6:$BM$129,'Carga People'!J$2,0)),0,VLOOKUP($C280,'LINHA 6'!$C$6:$BM$129,'Carga People'!J$2,0))</f>
        <v>0</v>
      </c>
      <c r="K280" s="140">
        <f>IF(ISERROR(VLOOKUP($C280,'LINHA 6'!$C$6:$BM$129,'Carga People'!K$2,0)),0,VLOOKUP($C280,'LINHA 6'!$C$6:$BM$129,'Carga People'!K$2,0))</f>
        <v>0</v>
      </c>
      <c r="L280" s="140">
        <f>IF(ISERROR(VLOOKUP($C280,'LINHA 6'!$C$6:$BM$129,'Carga People'!L$2,0)),0,VLOOKUP($C280,'LINHA 6'!$C$6:$BM$129,'Carga People'!L$2,0))</f>
        <v>0</v>
      </c>
      <c r="M280" s="140">
        <f>IF(ISERROR(VLOOKUP($C280,'LINHA 6'!$C$6:$BM$129,'Carga People'!M$2,0)),0,VLOOKUP($C280,'LINHA 6'!$C$6:$BM$129,'Carga People'!M$2,0))</f>
        <v>0</v>
      </c>
      <c r="N280" s="140">
        <f>IF(ISERROR(VLOOKUP($C280,'LINHA 6'!$C$6:$BM$129,'Carga People'!N$2,0)),0,VLOOKUP($C280,'LINHA 6'!$C$6:$BM$129,'Carga People'!N$2,0))</f>
        <v>0</v>
      </c>
      <c r="O280" s="140">
        <f>IF(ISERROR(VLOOKUP($C280,'LINHA 6'!$C$6:$BM$129,'Carga People'!O$2,0)),0,VLOOKUP($C280,'LINHA 6'!$C$6:$BM$129,'Carga People'!O$2,0))</f>
        <v>0</v>
      </c>
      <c r="P280" s="140">
        <f>IF(ISERROR(VLOOKUP($C280,'LINHA 6'!$C$6:$BM$129,'Carga People'!P$2,0)),0,VLOOKUP($C280,'LINHA 6'!$C$6:$BM$129,'Carga People'!P$2,0))</f>
        <v>0</v>
      </c>
      <c r="Q280" s="140">
        <f>IF(ISERROR(VLOOKUP($C280,'LINHA 6'!$C$6:$BM$129,'Carga People'!Q$2,0)),0,VLOOKUP($C280,'LINHA 6'!$C$6:$BM$129,'Carga People'!Q$2,0))</f>
        <v>0</v>
      </c>
      <c r="R280" s="140">
        <f>IF(ISERROR(VLOOKUP($C280,'LINHA 6'!$C$6:$BM$129,'Carga People'!R$2,0)),0,VLOOKUP($C280,'LINHA 6'!$C$6:$BM$129,'Carga People'!R$2,0))</f>
        <v>0</v>
      </c>
      <c r="S280" s="140">
        <f>IF(ISERROR(VLOOKUP($C280,'LINHA 6'!$C$6:$BM$129,'Carga People'!S$2,0)),0,VLOOKUP($C280,'LINHA 6'!$C$6:$BM$129,'Carga People'!S$2,0))</f>
        <v>0</v>
      </c>
      <c r="T280" s="140">
        <f>IF(ISERROR(VLOOKUP($C280,'LINHA 6'!$C$6:$BM$129,'Carga People'!T$2,0)),0,VLOOKUP($C280,'LINHA 6'!$C$6:$BM$129,'Carga People'!T$2,0))</f>
        <v>0</v>
      </c>
      <c r="U280" s="140">
        <f>IF(ISERROR(VLOOKUP($C280,'LINHA 6'!$C$6:$BM$129,'Carga People'!U$2,0)),0,VLOOKUP($C280,'LINHA 6'!$C$6:$BM$129,'Carga People'!U$2,0))</f>
        <v>0</v>
      </c>
      <c r="V280" s="140">
        <f>IF(ISERROR(VLOOKUP($C280,'LINHA 6'!$C$6:$BM$129,'Carga People'!V$2,0)),0,VLOOKUP($C280,'LINHA 6'!$C$6:$BM$129,'Carga People'!V$2,0))</f>
        <v>0</v>
      </c>
      <c r="W280" s="140">
        <f>IF(ISERROR(VLOOKUP($C280,'LINHA 6'!$C$6:$BM$129,'Carga People'!W$2,0)),0,VLOOKUP($C280,'LINHA 6'!$C$6:$BM$129,'Carga People'!W$2,0))</f>
        <v>0</v>
      </c>
      <c r="X280" s="140">
        <f>IF(ISERROR(VLOOKUP($C280,'LINHA 6'!$C$6:$BM$129,'Carga People'!X$2,0)),0,VLOOKUP($C280,'LINHA 6'!$C$6:$BM$129,'Carga People'!X$2,0))</f>
        <v>0</v>
      </c>
      <c r="Y280" s="140">
        <f>IF(ISERROR(VLOOKUP($C280,'LINHA 6'!$C$6:$BM$129,'Carga People'!Y$2,0)),0,VLOOKUP($C280,'LINHA 6'!$C$6:$BM$129,'Carga People'!Y$2,0))</f>
        <v>0</v>
      </c>
      <c r="Z280" s="140">
        <f>IF(ISERROR(VLOOKUP($C280,'LINHA 6'!$C$6:$BM$129,'Carga People'!Z$2,0)),0,VLOOKUP($C280,'LINHA 6'!$C$6:$BM$129,'Carga People'!Z$2,0))</f>
        <v>0</v>
      </c>
      <c r="AA280" s="140">
        <f>IF(ISERROR(VLOOKUP($C280,'LINHA 6'!$C$6:$BM$129,'Carga People'!AA$2,0)),0,VLOOKUP($C280,'LINHA 6'!$C$6:$BM$129,'Carga People'!AA$2,0))</f>
        <v>0</v>
      </c>
      <c r="AB280" s="140">
        <f>IF(ISERROR(VLOOKUP($C280,'LINHA 6'!$C$6:$BM$129,'Carga People'!AB$2,0)),0,VLOOKUP($C280,'LINHA 6'!$C$6:$BM$129,'Carga People'!AB$2,0))</f>
        <v>0</v>
      </c>
      <c r="AC280" s="140">
        <f>IF(ISERROR(VLOOKUP($C280,'LINHA 6'!$C$6:$BM$129,'Carga People'!AC$2,0)),0,VLOOKUP($C280,'LINHA 6'!$C$6:$BM$129,'Carga People'!AC$2,0))</f>
        <v>0</v>
      </c>
      <c r="AD280" s="140">
        <f>IF(ISERROR(VLOOKUP($C280,'LINHA 6'!$C$6:$BM$129,'Carga People'!AD$2,0)),0,VLOOKUP($C280,'LINHA 6'!$C$6:$BM$129,'Carga People'!AD$2,0))</f>
        <v>0</v>
      </c>
      <c r="AE280" s="140">
        <f>IF(ISERROR(VLOOKUP($C280,'LINHA 6'!$C$6:$BM$129,'Carga People'!AE$2,0)),0,VLOOKUP($C280,'LINHA 6'!$C$6:$BM$129,'Carga People'!AE$2,0))</f>
        <v>0</v>
      </c>
      <c r="AF280" s="140">
        <f>IF(ISERROR(VLOOKUP($C280,'LINHA 6'!$C$6:$BM$129,'Carga People'!AF$2,0)),0,VLOOKUP($C280,'LINHA 6'!$C$6:$BM$129,'Carga People'!AF$2,0))</f>
        <v>0</v>
      </c>
      <c r="AG280" s="140">
        <f>IF(ISERROR(VLOOKUP($C280,'LINHA 6'!$C$6:$BM$129,'Carga People'!AG$2,0)),0,VLOOKUP($C280,'LINHA 6'!$C$6:$BM$129,'Carga People'!AG$2,0))</f>
        <v>0</v>
      </c>
      <c r="AH280" s="140">
        <f>IF(ISERROR(VLOOKUP($C280,'LINHA 6'!$C$6:$BM$129,'Carga People'!AH$2,0)),0,VLOOKUP($C280,'LINHA 6'!$C$6:$BM$129,'Carga People'!AH$2,0))</f>
        <v>0</v>
      </c>
      <c r="AI280" s="140">
        <f>IF(ISERROR(VLOOKUP($C280,'LINHA 6'!$C$6:$BM$129,'Carga People'!AI$2,0)),0,VLOOKUP($C280,'LINHA 6'!$C$6:$BM$129,'Carga People'!AI$2,0))</f>
        <v>0</v>
      </c>
      <c r="AJ280" s="140">
        <f>IF(ISERROR(VLOOKUP($C280,'LINHA 6'!$C$6:$BM$129,'Carga People'!AJ$2,0)),0,VLOOKUP($C280,'LINHA 6'!$C$6:$BM$129,'Carga People'!AJ$2,0))</f>
        <v>0</v>
      </c>
      <c r="AK280" s="140">
        <f>IF(ISERROR(VLOOKUP($C280,'LINHA 6'!$C$6:$BM$129,'Carga People'!AK$2,0)),0,VLOOKUP($C280,'LINHA 6'!$C$6:$BM$129,'Carga People'!AK$2,0))</f>
        <v>0</v>
      </c>
      <c r="AL280" s="140">
        <f>IF(ISERROR(VLOOKUP($C280,'LINHA 6'!$C$6:$BM$129,'Carga People'!AL$2,0)),0,VLOOKUP($C280,'LINHA 6'!$C$6:$BM$129,'Carga People'!AL$2,0))</f>
        <v>0</v>
      </c>
      <c r="AM280" s="140">
        <f>IF(ISERROR(VLOOKUP($C280,'LINHA 6'!$C$6:$BM$129,'Carga People'!AM$2,0)),0,VLOOKUP($C280,'LINHA 6'!$C$6:$BM$129,'Carga People'!AM$2,0))</f>
        <v>0</v>
      </c>
      <c r="AN280" s="140">
        <f>IF(ISERROR(VLOOKUP($C280,'LINHA 6'!$C$6:$BM$129,'Carga People'!AN$2,0)),0,VLOOKUP($C280,'LINHA 6'!$C$6:$BM$129,'Carga People'!AN$2,0))</f>
        <v>0</v>
      </c>
      <c r="AO280" s="140">
        <f>IF(ISERROR(VLOOKUP($C280,'LINHA 6'!$C$6:$BM$129,'Carga People'!AO$2,0)),0,VLOOKUP($C280,'LINHA 6'!$C$6:$BM$129,'Carga People'!AO$2,0))</f>
        <v>0</v>
      </c>
      <c r="AP280" s="140">
        <f>IF(ISERROR(VLOOKUP($C280,'LINHA 6'!$C$6:$BM$129,'Carga People'!AP$2,0)),0,VLOOKUP($C280,'LINHA 6'!$C$6:$BM$129,'Carga People'!AP$2,0))</f>
        <v>0</v>
      </c>
      <c r="AQ280" s="140">
        <f>IF(ISERROR(VLOOKUP($C280,'LINHA 6'!$C$6:$BM$129,'Carga People'!AQ$2,0)),0,VLOOKUP($C280,'LINHA 6'!$C$6:$BM$129,'Carga People'!AQ$2,0))</f>
        <v>0</v>
      </c>
      <c r="AR280" s="140">
        <f>IF(ISERROR(VLOOKUP($C280,'LINHA 6'!$C$6:$BM$129,'Carga People'!AR$2,0)),0,VLOOKUP($C280,'LINHA 6'!$C$6:$BM$129,'Carga People'!AR$2,0))</f>
        <v>0</v>
      </c>
      <c r="AS280" s="140">
        <f>IF(ISERROR(VLOOKUP($C280,'LINHA 6'!$C$6:$BM$129,'Carga People'!AS$2,0)),0,VLOOKUP($C280,'LINHA 6'!$C$6:$BM$129,'Carga People'!AS$2,0))</f>
        <v>0</v>
      </c>
      <c r="AT280" s="140">
        <f>IF(ISERROR(VLOOKUP($C280,'LINHA 6'!$C$6:$BM$129,'Carga People'!AT$2,0)),0,VLOOKUP($C280,'LINHA 6'!$C$6:$BM$129,'Carga People'!AT$2,0))</f>
        <v>0</v>
      </c>
      <c r="AU280" s="367">
        <f t="shared" si="28"/>
        <v>0</v>
      </c>
      <c r="AV280" s="780" t="str">
        <f>IF(C280=C276,1,"")</f>
        <v/>
      </c>
      <c r="AW280" s="90">
        <f>IF(D280="","",VLOOKUP(D280,MI_ME!$D$5:$AQ$336,39,0))</f>
        <v>0</v>
      </c>
      <c r="AX280" s="660"/>
    </row>
    <row r="281" spans="1:50" ht="18" customHeight="1" x14ac:dyDescent="0.3">
      <c r="A281" s="1792"/>
      <c r="B281" s="342" t="s">
        <v>729</v>
      </c>
      <c r="C281" s="342" t="s">
        <v>1171</v>
      </c>
      <c r="D281" s="771" t="s">
        <v>1054</v>
      </c>
      <c r="E281" s="1460"/>
      <c r="F281" s="342" t="s">
        <v>15</v>
      </c>
      <c r="G281" s="136"/>
      <c r="H281" s="145"/>
      <c r="I281" s="154"/>
      <c r="J281" s="140">
        <f>IF(ISERROR(VLOOKUP($C281,'LINHA 6'!$C$6:$BM$129,'Carga People'!J$2,0)),0,VLOOKUP($C281,'LINHA 6'!$C$6:$BM$129,'Carga People'!J$2,0))</f>
        <v>983</v>
      </c>
      <c r="K281" s="140">
        <f>IF(ISERROR(VLOOKUP($C281,'LINHA 6'!$C$6:$BM$129,'Carga People'!K$2,0)),0,VLOOKUP($C281,'LINHA 6'!$C$6:$BM$129,'Carga People'!K$2,0))</f>
        <v>0</v>
      </c>
      <c r="L281" s="140">
        <f>IF(ISERROR(VLOOKUP($C281,'LINHA 6'!$C$6:$BM$129,'Carga People'!L$2,0)),0,VLOOKUP($C281,'LINHA 6'!$C$6:$BM$129,'Carga People'!L$2,0))</f>
        <v>0</v>
      </c>
      <c r="M281" s="140">
        <f>IF(ISERROR(VLOOKUP($C281,'LINHA 6'!$C$6:$BM$129,'Carga People'!M$2,0)),0,VLOOKUP($C281,'LINHA 6'!$C$6:$BM$129,'Carga People'!M$2,0))</f>
        <v>983</v>
      </c>
      <c r="N281" s="140">
        <f>IF(ISERROR(VLOOKUP($C281,'LINHA 6'!$C$6:$BM$129,'Carga People'!N$2,0)),0,VLOOKUP($C281,'LINHA 6'!$C$6:$BM$129,'Carga People'!N$2,0))</f>
        <v>983</v>
      </c>
      <c r="O281" s="140">
        <f>IF(ISERROR(VLOOKUP($C281,'LINHA 6'!$C$6:$BM$129,'Carga People'!O$2,0)),0,VLOOKUP($C281,'LINHA 6'!$C$6:$BM$129,'Carga People'!O$2,0))</f>
        <v>0</v>
      </c>
      <c r="P281" s="140">
        <f>IF(ISERROR(VLOOKUP($C281,'LINHA 6'!$C$6:$BM$129,'Carga People'!P$2,0)),0,VLOOKUP($C281,'LINHA 6'!$C$6:$BM$129,'Carga People'!P$2,0))</f>
        <v>0</v>
      </c>
      <c r="Q281" s="140">
        <f>IF(ISERROR(VLOOKUP($C281,'LINHA 6'!$C$6:$BM$129,'Carga People'!Q$2,0)),0,VLOOKUP($C281,'LINHA 6'!$C$6:$BM$129,'Carga People'!Q$2,0))</f>
        <v>0</v>
      </c>
      <c r="R281" s="140">
        <f>IF(ISERROR(VLOOKUP($C281,'LINHA 6'!$C$6:$BM$129,'Carga People'!R$2,0)),0,VLOOKUP($C281,'LINHA 6'!$C$6:$BM$129,'Carga People'!R$2,0))</f>
        <v>0</v>
      </c>
      <c r="S281" s="140">
        <f>IF(ISERROR(VLOOKUP($C281,'LINHA 6'!$C$6:$BM$129,'Carga People'!S$2,0)),0,VLOOKUP($C281,'LINHA 6'!$C$6:$BM$129,'Carga People'!S$2,0))</f>
        <v>0</v>
      </c>
      <c r="T281" s="140">
        <f>IF(ISERROR(VLOOKUP($C281,'LINHA 6'!$C$6:$BM$129,'Carga People'!T$2,0)),0,VLOOKUP($C281,'LINHA 6'!$C$6:$BM$129,'Carga People'!T$2,0))</f>
        <v>0</v>
      </c>
      <c r="U281" s="140">
        <f>IF(ISERROR(VLOOKUP($C281,'LINHA 6'!$C$6:$BM$129,'Carga People'!U$2,0)),0,VLOOKUP($C281,'LINHA 6'!$C$6:$BM$129,'Carga People'!U$2,0))</f>
        <v>0</v>
      </c>
      <c r="V281" s="140">
        <f>IF(ISERROR(VLOOKUP($C281,'LINHA 6'!$C$6:$BM$129,'Carga People'!V$2,0)),0,VLOOKUP($C281,'LINHA 6'!$C$6:$BM$129,'Carga People'!V$2,0))</f>
        <v>983</v>
      </c>
      <c r="W281" s="140">
        <f>IF(ISERROR(VLOOKUP($C281,'LINHA 6'!$C$6:$BM$129,'Carga People'!W$2,0)),0,VLOOKUP($C281,'LINHA 6'!$C$6:$BM$129,'Carga People'!W$2,0))</f>
        <v>983</v>
      </c>
      <c r="X281" s="140">
        <f>IF(ISERROR(VLOOKUP($C281,'LINHA 6'!$C$6:$BM$129,'Carga People'!X$2,0)),0,VLOOKUP($C281,'LINHA 6'!$C$6:$BM$129,'Carga People'!X$2,0))</f>
        <v>125</v>
      </c>
      <c r="Y281" s="140">
        <f>IF(ISERROR(VLOOKUP($C281,'LINHA 6'!$C$6:$BM$129,'Carga People'!Y$2,0)),0,VLOOKUP($C281,'LINHA 6'!$C$6:$BM$129,'Carga People'!Y$2,0))</f>
        <v>0</v>
      </c>
      <c r="Z281" s="140">
        <f>IF(ISERROR(VLOOKUP($C281,'LINHA 6'!$C$6:$BM$129,'Carga People'!Z$2,0)),0,VLOOKUP($C281,'LINHA 6'!$C$6:$BM$129,'Carga People'!Z$2,0))</f>
        <v>0</v>
      </c>
      <c r="AA281" s="140">
        <f>IF(ISERROR(VLOOKUP($C281,'LINHA 6'!$C$6:$BM$129,'Carga People'!AA$2,0)),0,VLOOKUP($C281,'LINHA 6'!$C$6:$BM$129,'Carga People'!AA$2,0))</f>
        <v>0</v>
      </c>
      <c r="AB281" s="140">
        <f>IF(ISERROR(VLOOKUP($C281,'LINHA 6'!$C$6:$BM$129,'Carga People'!AB$2,0)),0,VLOOKUP($C281,'LINHA 6'!$C$6:$BM$129,'Carga People'!AB$2,0))</f>
        <v>0</v>
      </c>
      <c r="AC281" s="140">
        <f>IF(ISERROR(VLOOKUP($C281,'LINHA 6'!$C$6:$BM$129,'Carga People'!AC$2,0)),0,VLOOKUP($C281,'LINHA 6'!$C$6:$BM$129,'Carga People'!AC$2,0))</f>
        <v>0</v>
      </c>
      <c r="AD281" s="140">
        <f>IF(ISERROR(VLOOKUP($C281,'LINHA 6'!$C$6:$BM$129,'Carga People'!AD$2,0)),0,VLOOKUP($C281,'LINHA 6'!$C$6:$BM$129,'Carga People'!AD$2,0))</f>
        <v>0</v>
      </c>
      <c r="AE281" s="140">
        <f>IF(ISERROR(VLOOKUP($C281,'LINHA 6'!$C$6:$BM$129,'Carga People'!AE$2,0)),0,VLOOKUP($C281,'LINHA 6'!$C$6:$BM$129,'Carga People'!AE$2,0))</f>
        <v>0</v>
      </c>
      <c r="AF281" s="140">
        <f>IF(ISERROR(VLOOKUP($C281,'LINHA 6'!$C$6:$BM$129,'Carga People'!AF$2,0)),0,VLOOKUP($C281,'LINHA 6'!$C$6:$BM$129,'Carga People'!AF$2,0))</f>
        <v>0</v>
      </c>
      <c r="AG281" s="140">
        <f>IF(ISERROR(VLOOKUP($C281,'LINHA 6'!$C$6:$BM$129,'Carga People'!AG$2,0)),0,VLOOKUP($C281,'LINHA 6'!$C$6:$BM$129,'Carga People'!AG$2,0))</f>
        <v>0</v>
      </c>
      <c r="AH281" s="140">
        <f>IF(ISERROR(VLOOKUP($C281,'LINHA 6'!$C$6:$BM$129,'Carga People'!AH$2,0)),0,VLOOKUP($C281,'LINHA 6'!$C$6:$BM$129,'Carga People'!AH$2,0))</f>
        <v>0</v>
      </c>
      <c r="AI281" s="140">
        <f>IF(ISERROR(VLOOKUP($C281,'LINHA 6'!$C$6:$BM$129,'Carga People'!AI$2,0)),0,VLOOKUP($C281,'LINHA 6'!$C$6:$BM$129,'Carga People'!AI$2,0))</f>
        <v>0</v>
      </c>
      <c r="AJ281" s="140">
        <f>IF(ISERROR(VLOOKUP($C281,'LINHA 6'!$C$6:$BM$129,'Carga People'!AJ$2,0)),0,VLOOKUP($C281,'LINHA 6'!$C$6:$BM$129,'Carga People'!AJ$2,0))</f>
        <v>0</v>
      </c>
      <c r="AK281" s="140">
        <f>IF(ISERROR(VLOOKUP($C281,'LINHA 6'!$C$6:$BM$129,'Carga People'!AK$2,0)),0,VLOOKUP($C281,'LINHA 6'!$C$6:$BM$129,'Carga People'!AK$2,0))</f>
        <v>0</v>
      </c>
      <c r="AL281" s="140">
        <f>IF(ISERROR(VLOOKUP($C281,'LINHA 6'!$C$6:$BM$129,'Carga People'!AL$2,0)),0,VLOOKUP($C281,'LINHA 6'!$C$6:$BM$129,'Carga People'!AL$2,0))</f>
        <v>0</v>
      </c>
      <c r="AM281" s="140">
        <f>IF(ISERROR(VLOOKUP($C281,'LINHA 6'!$C$6:$BM$129,'Carga People'!AM$2,0)),0,VLOOKUP($C281,'LINHA 6'!$C$6:$BM$129,'Carga People'!AM$2,0))</f>
        <v>0</v>
      </c>
      <c r="AN281" s="140">
        <f>IF(ISERROR(VLOOKUP($C281,'LINHA 6'!$C$6:$BM$129,'Carga People'!AN$2,0)),0,VLOOKUP($C281,'LINHA 6'!$C$6:$BM$129,'Carga People'!AN$2,0))</f>
        <v>0</v>
      </c>
      <c r="AO281" s="140">
        <f>IF(ISERROR(VLOOKUP($C281,'LINHA 6'!$C$6:$BM$129,'Carga People'!AO$2,0)),0,VLOOKUP($C281,'LINHA 6'!$C$6:$BM$129,'Carga People'!AO$2,0))</f>
        <v>0</v>
      </c>
      <c r="AP281" s="140">
        <f>IF(ISERROR(VLOOKUP($C281,'LINHA 6'!$C$6:$BM$129,'Carga People'!AP$2,0)),0,VLOOKUP($C281,'LINHA 6'!$C$6:$BM$129,'Carga People'!AP$2,0))</f>
        <v>0</v>
      </c>
      <c r="AQ281" s="140">
        <f>IF(ISERROR(VLOOKUP($C281,'LINHA 6'!$C$6:$BM$129,'Carga People'!AQ$2,0)),0,VLOOKUP($C281,'LINHA 6'!$C$6:$BM$129,'Carga People'!AQ$2,0))</f>
        <v>0</v>
      </c>
      <c r="AR281" s="140">
        <f>IF(ISERROR(VLOOKUP($C281,'LINHA 6'!$C$6:$BM$129,'Carga People'!AR$2,0)),0,VLOOKUP($C281,'LINHA 6'!$C$6:$BM$129,'Carga People'!AR$2,0))</f>
        <v>0</v>
      </c>
      <c r="AS281" s="140">
        <f>IF(ISERROR(VLOOKUP($C281,'LINHA 6'!$C$6:$BM$129,'Carga People'!AS$2,0)),0,VLOOKUP($C281,'LINHA 6'!$C$6:$BM$129,'Carga People'!AS$2,0))</f>
        <v>0</v>
      </c>
      <c r="AT281" s="140">
        <f>IF(ISERROR(VLOOKUP($C281,'LINHA 6'!$C$6:$BM$129,'Carga People'!AT$2,0)),0,VLOOKUP($C281,'LINHA 6'!$C$6:$BM$129,'Carga People'!AT$2,0))</f>
        <v>0</v>
      </c>
      <c r="AU281" s="367">
        <f t="shared" ref="AU281:AU283" si="34">SUM(J281:AT281)</f>
        <v>5040</v>
      </c>
      <c r="AV281" s="780" t="str">
        <f t="shared" ref="AV281:AV282" si="35">IF(C281=C280,1,"")</f>
        <v/>
      </c>
      <c r="AW281" s="90">
        <f>IF(D281="","",VLOOKUP(D281,MI_ME!$D$5:$AQ$336,39,0))</f>
        <v>0</v>
      </c>
      <c r="AX281" s="660"/>
    </row>
    <row r="282" spans="1:50" ht="18" hidden="1" customHeight="1" x14ac:dyDescent="0.3">
      <c r="A282" s="1792"/>
      <c r="B282" s="770" t="s">
        <v>729</v>
      </c>
      <c r="C282" s="770" t="s">
        <v>1164</v>
      </c>
      <c r="D282" s="771" t="s">
        <v>1157</v>
      </c>
      <c r="E282" s="1459"/>
      <c r="F282" s="770" t="s">
        <v>15</v>
      </c>
      <c r="G282" s="136"/>
      <c r="H282" s="145"/>
      <c r="I282" s="154"/>
      <c r="J282" s="140">
        <f>IF(ISERROR(VLOOKUP($C282,'LINHA 6'!$C$6:$BM$129,'Carga People'!J$2,0)),0,VLOOKUP($C282,'LINHA 6'!$C$6:$BM$129,'Carga People'!J$2,0))</f>
        <v>0</v>
      </c>
      <c r="K282" s="140">
        <f>IF(ISERROR(VLOOKUP($C282,'LINHA 6'!$C$6:$BM$129,'Carga People'!K$2,0)),0,VLOOKUP($C282,'LINHA 6'!$C$6:$BM$129,'Carga People'!K$2,0))</f>
        <v>0</v>
      </c>
      <c r="L282" s="140">
        <f>IF(ISERROR(VLOOKUP($C282,'LINHA 6'!$C$6:$BM$129,'Carga People'!L$2,0)),0,VLOOKUP($C282,'LINHA 6'!$C$6:$BM$129,'Carga People'!L$2,0))</f>
        <v>0</v>
      </c>
      <c r="M282" s="140">
        <f>IF(ISERROR(VLOOKUP($C282,'LINHA 6'!$C$6:$BM$129,'Carga People'!M$2,0)),0,VLOOKUP($C282,'LINHA 6'!$C$6:$BM$129,'Carga People'!M$2,0))</f>
        <v>0</v>
      </c>
      <c r="N282" s="140">
        <f>IF(ISERROR(VLOOKUP($C282,'LINHA 6'!$C$6:$BM$129,'Carga People'!N$2,0)),0,VLOOKUP($C282,'LINHA 6'!$C$6:$BM$129,'Carga People'!N$2,0))</f>
        <v>0</v>
      </c>
      <c r="O282" s="140">
        <f>IF(ISERROR(VLOOKUP($C282,'LINHA 6'!$C$6:$BM$129,'Carga People'!O$2,0)),0,VLOOKUP($C282,'LINHA 6'!$C$6:$BM$129,'Carga People'!O$2,0))</f>
        <v>0</v>
      </c>
      <c r="P282" s="140">
        <f>IF(ISERROR(VLOOKUP($C282,'LINHA 6'!$C$6:$BM$129,'Carga People'!P$2,0)),0,VLOOKUP($C282,'LINHA 6'!$C$6:$BM$129,'Carga People'!P$2,0))</f>
        <v>0</v>
      </c>
      <c r="Q282" s="140">
        <f>IF(ISERROR(VLOOKUP($C282,'LINHA 6'!$C$6:$BM$129,'Carga People'!Q$2,0)),0,VLOOKUP($C282,'LINHA 6'!$C$6:$BM$129,'Carga People'!Q$2,0))</f>
        <v>0</v>
      </c>
      <c r="R282" s="140">
        <f>IF(ISERROR(VLOOKUP($C282,'LINHA 6'!$C$6:$BM$129,'Carga People'!R$2,0)),0,VLOOKUP($C282,'LINHA 6'!$C$6:$BM$129,'Carga People'!R$2,0))</f>
        <v>0</v>
      </c>
      <c r="S282" s="140">
        <f>IF(ISERROR(VLOOKUP($C282,'LINHA 6'!$C$6:$BM$129,'Carga People'!S$2,0)),0,VLOOKUP($C282,'LINHA 6'!$C$6:$BM$129,'Carga People'!S$2,0))</f>
        <v>0</v>
      </c>
      <c r="T282" s="140">
        <f>IF(ISERROR(VLOOKUP($C282,'LINHA 6'!$C$6:$BM$129,'Carga People'!T$2,0)),0,VLOOKUP($C282,'LINHA 6'!$C$6:$BM$129,'Carga People'!T$2,0))</f>
        <v>0</v>
      </c>
      <c r="U282" s="140">
        <f>IF(ISERROR(VLOOKUP($C282,'LINHA 6'!$C$6:$BM$129,'Carga People'!U$2,0)),0,VLOOKUP($C282,'LINHA 6'!$C$6:$BM$129,'Carga People'!U$2,0))</f>
        <v>0</v>
      </c>
      <c r="V282" s="140">
        <f>IF(ISERROR(VLOOKUP($C282,'LINHA 6'!$C$6:$BM$129,'Carga People'!V$2,0)),0,VLOOKUP($C282,'LINHA 6'!$C$6:$BM$129,'Carga People'!V$2,0))</f>
        <v>0</v>
      </c>
      <c r="W282" s="140">
        <f>IF(ISERROR(VLOOKUP($C282,'LINHA 6'!$C$6:$BM$129,'Carga People'!W$2,0)),0,VLOOKUP($C282,'LINHA 6'!$C$6:$BM$129,'Carga People'!W$2,0))</f>
        <v>0</v>
      </c>
      <c r="X282" s="140">
        <f>IF(ISERROR(VLOOKUP($C282,'LINHA 6'!$C$6:$BM$129,'Carga People'!X$2,0)),0,VLOOKUP($C282,'LINHA 6'!$C$6:$BM$129,'Carga People'!X$2,0))</f>
        <v>0</v>
      </c>
      <c r="Y282" s="140">
        <f>IF(ISERROR(VLOOKUP($C282,'LINHA 6'!$C$6:$BM$129,'Carga People'!Y$2,0)),0,VLOOKUP($C282,'LINHA 6'!$C$6:$BM$129,'Carga People'!Y$2,0))</f>
        <v>0</v>
      </c>
      <c r="Z282" s="140">
        <f>IF(ISERROR(VLOOKUP($C282,'LINHA 6'!$C$6:$BM$129,'Carga People'!Z$2,0)),0,VLOOKUP($C282,'LINHA 6'!$C$6:$BM$129,'Carga People'!Z$2,0))</f>
        <v>0</v>
      </c>
      <c r="AA282" s="140">
        <f>IF(ISERROR(VLOOKUP($C282,'LINHA 6'!$C$6:$BM$129,'Carga People'!AA$2,0)),0,VLOOKUP($C282,'LINHA 6'!$C$6:$BM$129,'Carga People'!AA$2,0))</f>
        <v>0</v>
      </c>
      <c r="AB282" s="140">
        <f>IF(ISERROR(VLOOKUP($C282,'LINHA 6'!$C$6:$BM$129,'Carga People'!AB$2,0)),0,VLOOKUP($C282,'LINHA 6'!$C$6:$BM$129,'Carga People'!AB$2,0))</f>
        <v>0</v>
      </c>
      <c r="AC282" s="140">
        <f>IF(ISERROR(VLOOKUP($C282,'LINHA 6'!$C$6:$BM$129,'Carga People'!AC$2,0)),0,VLOOKUP($C282,'LINHA 6'!$C$6:$BM$129,'Carga People'!AC$2,0))</f>
        <v>0</v>
      </c>
      <c r="AD282" s="140">
        <f>IF(ISERROR(VLOOKUP($C282,'LINHA 6'!$C$6:$BM$129,'Carga People'!AD$2,0)),0,VLOOKUP($C282,'LINHA 6'!$C$6:$BM$129,'Carga People'!AD$2,0))</f>
        <v>0</v>
      </c>
      <c r="AE282" s="140">
        <f>IF(ISERROR(VLOOKUP($C282,'LINHA 6'!$C$6:$BM$129,'Carga People'!AE$2,0)),0,VLOOKUP($C282,'LINHA 6'!$C$6:$BM$129,'Carga People'!AE$2,0))</f>
        <v>0</v>
      </c>
      <c r="AF282" s="140">
        <f>IF(ISERROR(VLOOKUP($C282,'LINHA 6'!$C$6:$BM$129,'Carga People'!AF$2,0)),0,VLOOKUP($C282,'LINHA 6'!$C$6:$BM$129,'Carga People'!AF$2,0))</f>
        <v>0</v>
      </c>
      <c r="AG282" s="140">
        <f>IF(ISERROR(VLOOKUP($C282,'LINHA 6'!$C$6:$BM$129,'Carga People'!AG$2,0)),0,VLOOKUP($C282,'LINHA 6'!$C$6:$BM$129,'Carga People'!AG$2,0))</f>
        <v>0</v>
      </c>
      <c r="AH282" s="140">
        <f>IF(ISERROR(VLOOKUP($C282,'LINHA 6'!$C$6:$BM$129,'Carga People'!AH$2,0)),0,VLOOKUP($C282,'LINHA 6'!$C$6:$BM$129,'Carga People'!AH$2,0))</f>
        <v>0</v>
      </c>
      <c r="AI282" s="140">
        <f>IF(ISERROR(VLOOKUP($C282,'LINHA 6'!$C$6:$BM$129,'Carga People'!AI$2,0)),0,VLOOKUP($C282,'LINHA 6'!$C$6:$BM$129,'Carga People'!AI$2,0))</f>
        <v>0</v>
      </c>
      <c r="AJ282" s="140">
        <f>IF(ISERROR(VLOOKUP($C282,'LINHA 6'!$C$6:$BM$129,'Carga People'!AJ$2,0)),0,VLOOKUP($C282,'LINHA 6'!$C$6:$BM$129,'Carga People'!AJ$2,0))</f>
        <v>0</v>
      </c>
      <c r="AK282" s="140">
        <f>IF(ISERROR(VLOOKUP($C282,'LINHA 6'!$C$6:$BM$129,'Carga People'!AK$2,0)),0,VLOOKUP($C282,'LINHA 6'!$C$6:$BM$129,'Carga People'!AK$2,0))</f>
        <v>0</v>
      </c>
      <c r="AL282" s="140">
        <f>IF(ISERROR(VLOOKUP($C282,'LINHA 6'!$C$6:$BM$129,'Carga People'!AL$2,0)),0,VLOOKUP($C282,'LINHA 6'!$C$6:$BM$129,'Carga People'!AL$2,0))</f>
        <v>0</v>
      </c>
      <c r="AM282" s="140">
        <f>IF(ISERROR(VLOOKUP($C282,'LINHA 6'!$C$6:$BM$129,'Carga People'!AM$2,0)),0,VLOOKUP($C282,'LINHA 6'!$C$6:$BM$129,'Carga People'!AM$2,0))</f>
        <v>0</v>
      </c>
      <c r="AN282" s="140">
        <f>IF(ISERROR(VLOOKUP($C282,'LINHA 6'!$C$6:$BM$129,'Carga People'!AN$2,0)),0,VLOOKUP($C282,'LINHA 6'!$C$6:$BM$129,'Carga People'!AN$2,0))</f>
        <v>0</v>
      </c>
      <c r="AO282" s="140">
        <f>IF(ISERROR(VLOOKUP($C282,'LINHA 6'!$C$6:$BM$129,'Carga People'!AO$2,0)),0,VLOOKUP($C282,'LINHA 6'!$C$6:$BM$129,'Carga People'!AO$2,0))</f>
        <v>0</v>
      </c>
      <c r="AP282" s="140">
        <f>IF(ISERROR(VLOOKUP($C282,'LINHA 6'!$C$6:$BM$129,'Carga People'!AP$2,0)),0,VLOOKUP($C282,'LINHA 6'!$C$6:$BM$129,'Carga People'!AP$2,0))</f>
        <v>0</v>
      </c>
      <c r="AQ282" s="140">
        <f>IF(ISERROR(VLOOKUP($C282,'LINHA 6'!$C$6:$BM$129,'Carga People'!AQ$2,0)),0,VLOOKUP($C282,'LINHA 6'!$C$6:$BM$129,'Carga People'!AQ$2,0))</f>
        <v>0</v>
      </c>
      <c r="AR282" s="140">
        <f>IF(ISERROR(VLOOKUP($C282,'LINHA 6'!$C$6:$BM$129,'Carga People'!AR$2,0)),0,VLOOKUP($C282,'LINHA 6'!$C$6:$BM$129,'Carga People'!AR$2,0))</f>
        <v>0</v>
      </c>
      <c r="AS282" s="140">
        <f>IF(ISERROR(VLOOKUP($C282,'LINHA 6'!$C$6:$BM$129,'Carga People'!AS$2,0)),0,VLOOKUP($C282,'LINHA 6'!$C$6:$BM$129,'Carga People'!AS$2,0))</f>
        <v>0</v>
      </c>
      <c r="AT282" s="140">
        <f>IF(ISERROR(VLOOKUP($C282,'LINHA 6'!$C$6:$BM$129,'Carga People'!AT$2,0)),0,VLOOKUP($C282,'LINHA 6'!$C$6:$BM$129,'Carga People'!AT$2,0))</f>
        <v>0</v>
      </c>
      <c r="AU282" s="367">
        <f t="shared" si="34"/>
        <v>0</v>
      </c>
      <c r="AV282" s="780" t="str">
        <f t="shared" si="35"/>
        <v/>
      </c>
      <c r="AW282" s="90">
        <f>IF(D282="","",VLOOKUP(D282,MI_ME!$D$5:$AQ$336,39,0))</f>
        <v>0</v>
      </c>
      <c r="AX282" s="660"/>
    </row>
    <row r="283" spans="1:50" ht="18" customHeight="1" x14ac:dyDescent="0.3">
      <c r="A283" s="1792"/>
      <c r="B283" s="771" t="s">
        <v>730</v>
      </c>
      <c r="C283" s="30" t="s">
        <v>1172</v>
      </c>
      <c r="D283" s="771" t="s">
        <v>1055</v>
      </c>
      <c r="E283" s="1457"/>
      <c r="F283" s="771" t="s">
        <v>15</v>
      </c>
      <c r="G283" s="136"/>
      <c r="H283" s="145"/>
      <c r="I283" s="154"/>
      <c r="J283" s="140">
        <f>IF(ISERROR(VLOOKUP($C283,'LINHA 6'!$C$6:$BM$129,'Carga People'!J$2,0)),0,VLOOKUP($C283,'LINHA 6'!$C$6:$BM$129,'Carga People'!J$2,0))</f>
        <v>0</v>
      </c>
      <c r="K283" s="140">
        <f>IF(ISERROR(VLOOKUP($C283,'LINHA 6'!$C$6:$BM$129,'Carga People'!K$2,0)),0,VLOOKUP($C283,'LINHA 6'!$C$6:$BM$129,'Carga People'!K$2,0))</f>
        <v>0</v>
      </c>
      <c r="L283" s="140">
        <f>IF(ISERROR(VLOOKUP($C283,'LINHA 6'!$C$6:$BM$129,'Carga People'!L$2,0)),0,VLOOKUP($C283,'LINHA 6'!$C$6:$BM$129,'Carga People'!L$2,0))</f>
        <v>0</v>
      </c>
      <c r="M283" s="140">
        <f>IF(ISERROR(VLOOKUP($C283,'LINHA 6'!$C$6:$BM$129,'Carga People'!M$2,0)),0,VLOOKUP($C283,'LINHA 6'!$C$6:$BM$129,'Carga People'!M$2,0))</f>
        <v>0</v>
      </c>
      <c r="N283" s="140">
        <f>IF(ISERROR(VLOOKUP($C283,'LINHA 6'!$C$6:$BM$129,'Carga People'!N$2,0)),0,VLOOKUP($C283,'LINHA 6'!$C$6:$BM$129,'Carga People'!N$2,0))</f>
        <v>0</v>
      </c>
      <c r="O283" s="140">
        <f>IF(ISERROR(VLOOKUP($C283,'LINHA 6'!$C$6:$BM$129,'Carga People'!O$2,0)),0,VLOOKUP($C283,'LINHA 6'!$C$6:$BM$129,'Carga People'!O$2,0))</f>
        <v>458</v>
      </c>
      <c r="P283" s="140">
        <f>IF(ISERROR(VLOOKUP($C283,'LINHA 6'!$C$6:$BM$129,'Carga People'!P$2,0)),0,VLOOKUP($C283,'LINHA 6'!$C$6:$BM$129,'Carga People'!P$2,0))</f>
        <v>414</v>
      </c>
      <c r="Q283" s="140">
        <f>IF(ISERROR(VLOOKUP($C283,'LINHA 6'!$C$6:$BM$129,'Carga People'!Q$2,0)),0,VLOOKUP($C283,'LINHA 6'!$C$6:$BM$129,'Carga People'!Q$2,0))</f>
        <v>414</v>
      </c>
      <c r="R283" s="140">
        <f>IF(ISERROR(VLOOKUP($C283,'LINHA 6'!$C$6:$BM$129,'Carga People'!R$2,0)),0,VLOOKUP($C283,'LINHA 6'!$C$6:$BM$129,'Carga People'!R$2,0))</f>
        <v>336</v>
      </c>
      <c r="S283" s="140">
        <f>IF(ISERROR(VLOOKUP($C283,'LINHA 6'!$C$6:$BM$129,'Carga People'!S$2,0)),0,VLOOKUP($C283,'LINHA 6'!$C$6:$BM$129,'Carga People'!S$2,0))</f>
        <v>0</v>
      </c>
      <c r="T283" s="140">
        <f>IF(ISERROR(VLOOKUP($C283,'LINHA 6'!$C$6:$BM$129,'Carga People'!T$2,0)),0,VLOOKUP($C283,'LINHA 6'!$C$6:$BM$129,'Carga People'!T$2,0))</f>
        <v>414</v>
      </c>
      <c r="U283" s="140">
        <f>IF(ISERROR(VLOOKUP($C283,'LINHA 6'!$C$6:$BM$129,'Carga People'!U$2,0)),0,VLOOKUP($C283,'LINHA 6'!$C$6:$BM$129,'Carga People'!U$2,0))</f>
        <v>894</v>
      </c>
      <c r="V283" s="140">
        <f>IF(ISERROR(VLOOKUP($C283,'LINHA 6'!$C$6:$BM$129,'Carga People'!V$2,0)),0,VLOOKUP($C283,'LINHA 6'!$C$6:$BM$129,'Carga People'!V$2,0))</f>
        <v>0</v>
      </c>
      <c r="W283" s="140">
        <f>IF(ISERROR(VLOOKUP($C283,'LINHA 6'!$C$6:$BM$129,'Carga People'!W$2,0)),0,VLOOKUP($C283,'LINHA 6'!$C$6:$BM$129,'Carga People'!W$2,0))</f>
        <v>0</v>
      </c>
      <c r="X283" s="140">
        <f>IF(ISERROR(VLOOKUP($C283,'LINHA 6'!$C$6:$BM$129,'Carga People'!X$2,0)),0,VLOOKUP($C283,'LINHA 6'!$C$6:$BM$129,'Carga People'!X$2,0))</f>
        <v>60</v>
      </c>
      <c r="Y283" s="140">
        <f>IF(ISERROR(VLOOKUP($C283,'LINHA 6'!$C$6:$BM$129,'Carga People'!Y$2,0)),0,VLOOKUP($C283,'LINHA 6'!$C$6:$BM$129,'Carga People'!Y$2,0))</f>
        <v>336</v>
      </c>
      <c r="Z283" s="140">
        <f>IF(ISERROR(VLOOKUP($C283,'LINHA 6'!$C$6:$BM$129,'Carga People'!Z$2,0)),0,VLOOKUP($C283,'LINHA 6'!$C$6:$BM$129,'Carga People'!Z$2,0))</f>
        <v>0</v>
      </c>
      <c r="AA283" s="140">
        <f>IF(ISERROR(VLOOKUP($C283,'LINHA 6'!$C$6:$BM$129,'Carga People'!AA$2,0)),0,VLOOKUP($C283,'LINHA 6'!$C$6:$BM$129,'Carga People'!AA$2,0))</f>
        <v>654</v>
      </c>
      <c r="AB283" s="140">
        <f>IF(ISERROR(VLOOKUP($C283,'LINHA 6'!$C$6:$BM$129,'Carga People'!AB$2,0)),0,VLOOKUP($C283,'LINHA 6'!$C$6:$BM$129,'Carga People'!AB$2,0))</f>
        <v>414</v>
      </c>
      <c r="AC283" s="140">
        <f>IF(ISERROR(VLOOKUP($C283,'LINHA 6'!$C$6:$BM$129,'Carga People'!AC$2,0)),0,VLOOKUP($C283,'LINHA 6'!$C$6:$BM$129,'Carga People'!AC$2,0))</f>
        <v>456</v>
      </c>
      <c r="AD283" s="140">
        <f>IF(ISERROR(VLOOKUP($C283,'LINHA 6'!$C$6:$BM$129,'Carga People'!AD$2,0)),0,VLOOKUP($C283,'LINHA 6'!$C$6:$BM$129,'Carga People'!AD$2,0))</f>
        <v>894</v>
      </c>
      <c r="AE283" s="140">
        <f>IF(ISERROR(VLOOKUP($C283,'LINHA 6'!$C$6:$BM$129,'Carga People'!AE$2,0)),0,VLOOKUP($C283,'LINHA 6'!$C$6:$BM$129,'Carga People'!AE$2,0))</f>
        <v>894</v>
      </c>
      <c r="AF283" s="140">
        <f>IF(ISERROR(VLOOKUP($C283,'LINHA 6'!$C$6:$BM$129,'Carga People'!AF$2,0)),0,VLOOKUP($C283,'LINHA 6'!$C$6:$BM$129,'Carga People'!AF$2,0))</f>
        <v>0</v>
      </c>
      <c r="AG283" s="140">
        <f>IF(ISERROR(VLOOKUP($C283,'LINHA 6'!$C$6:$BM$129,'Carga People'!AG$2,0)),0,VLOOKUP($C283,'LINHA 6'!$C$6:$BM$129,'Carga People'!AG$2,0))</f>
        <v>0</v>
      </c>
      <c r="AH283" s="140">
        <f>IF(ISERROR(VLOOKUP($C283,'LINHA 6'!$C$6:$BM$129,'Carga People'!AH$2,0)),0,VLOOKUP($C283,'LINHA 6'!$C$6:$BM$129,'Carga People'!AH$2,0))</f>
        <v>0</v>
      </c>
      <c r="AI283" s="140">
        <f>IF(ISERROR(VLOOKUP($C283,'LINHA 6'!$C$6:$BM$129,'Carga People'!AI$2,0)),0,VLOOKUP($C283,'LINHA 6'!$C$6:$BM$129,'Carga People'!AI$2,0))</f>
        <v>0</v>
      </c>
      <c r="AJ283" s="140">
        <f>IF(ISERROR(VLOOKUP($C283,'LINHA 6'!$C$6:$BM$129,'Carga People'!AJ$2,0)),0,VLOOKUP($C283,'LINHA 6'!$C$6:$BM$129,'Carga People'!AJ$2,0))</f>
        <v>0</v>
      </c>
      <c r="AK283" s="140">
        <f>IF(ISERROR(VLOOKUP($C283,'LINHA 6'!$C$6:$BM$129,'Carga People'!AK$2,0)),0,VLOOKUP($C283,'LINHA 6'!$C$6:$BM$129,'Carga People'!AK$2,0))</f>
        <v>0</v>
      </c>
      <c r="AL283" s="140">
        <f>IF(ISERROR(VLOOKUP($C283,'LINHA 6'!$C$6:$BM$129,'Carga People'!AL$2,0)),0,VLOOKUP($C283,'LINHA 6'!$C$6:$BM$129,'Carga People'!AL$2,0))</f>
        <v>0</v>
      </c>
      <c r="AM283" s="140">
        <f>IF(ISERROR(VLOOKUP($C283,'LINHA 6'!$C$6:$BM$129,'Carga People'!AM$2,0)),0,VLOOKUP($C283,'LINHA 6'!$C$6:$BM$129,'Carga People'!AM$2,0))</f>
        <v>0</v>
      </c>
      <c r="AN283" s="140">
        <f>IF(ISERROR(VLOOKUP($C283,'LINHA 6'!$C$6:$BM$129,'Carga People'!AN$2,0)),0,VLOOKUP($C283,'LINHA 6'!$C$6:$BM$129,'Carga People'!AN$2,0))</f>
        <v>0</v>
      </c>
      <c r="AO283" s="140">
        <f>IF(ISERROR(VLOOKUP($C283,'LINHA 6'!$C$6:$BM$129,'Carga People'!AO$2,0)),0,VLOOKUP($C283,'LINHA 6'!$C$6:$BM$129,'Carga People'!AO$2,0))</f>
        <v>0</v>
      </c>
      <c r="AP283" s="140">
        <f>IF(ISERROR(VLOOKUP($C283,'LINHA 6'!$C$6:$BM$129,'Carga People'!AP$2,0)),0,VLOOKUP($C283,'LINHA 6'!$C$6:$BM$129,'Carga People'!AP$2,0))</f>
        <v>0</v>
      </c>
      <c r="AQ283" s="140">
        <f>IF(ISERROR(VLOOKUP($C283,'LINHA 6'!$C$6:$BM$129,'Carga People'!AQ$2,0)),0,VLOOKUP($C283,'LINHA 6'!$C$6:$BM$129,'Carga People'!AQ$2,0))</f>
        <v>0</v>
      </c>
      <c r="AR283" s="140">
        <f>IF(ISERROR(VLOOKUP($C283,'LINHA 6'!$C$6:$BM$129,'Carga People'!AR$2,0)),0,VLOOKUP($C283,'LINHA 6'!$C$6:$BM$129,'Carga People'!AR$2,0))</f>
        <v>0</v>
      </c>
      <c r="AS283" s="140">
        <f>IF(ISERROR(VLOOKUP($C283,'LINHA 6'!$C$6:$BM$129,'Carga People'!AS$2,0)),0,VLOOKUP($C283,'LINHA 6'!$C$6:$BM$129,'Carga People'!AS$2,0))</f>
        <v>0</v>
      </c>
      <c r="AT283" s="140">
        <f>IF(ISERROR(VLOOKUP($C283,'LINHA 6'!$C$6:$BM$129,'Carga People'!AT$2,0)),0,VLOOKUP($C283,'LINHA 6'!$C$6:$BM$129,'Carga People'!AT$2,0))</f>
        <v>0</v>
      </c>
      <c r="AU283" s="367">
        <f t="shared" si="34"/>
        <v>6638</v>
      </c>
      <c r="AV283" s="780" t="str">
        <f>IF(C283=C276,1,"")</f>
        <v/>
      </c>
      <c r="AW283" s="90">
        <f>IF(D283="","",VLOOKUP(D283,MI_ME!$D$5:$AQ$336,39,0))</f>
        <v>0</v>
      </c>
      <c r="AX283" s="660"/>
    </row>
    <row r="284" spans="1:50" ht="18" hidden="1" customHeight="1" x14ac:dyDescent="0.3">
      <c r="A284" s="1792"/>
      <c r="B284" s="771" t="s">
        <v>730</v>
      </c>
      <c r="C284" s="30" t="s">
        <v>1165</v>
      </c>
      <c r="D284" s="771" t="s">
        <v>1158</v>
      </c>
      <c r="E284" s="1457"/>
      <c r="F284" s="771" t="s">
        <v>15</v>
      </c>
      <c r="G284" s="136"/>
      <c r="H284" s="145"/>
      <c r="I284" s="154"/>
      <c r="J284" s="140">
        <f>IF(ISERROR(VLOOKUP($C284,'LINHA 6'!$C$6:$BM$129,'Carga People'!J$2,0)),0,VLOOKUP($C284,'LINHA 6'!$C$6:$BM$129,'Carga People'!J$2,0))</f>
        <v>0</v>
      </c>
      <c r="K284" s="140">
        <f>IF(ISERROR(VLOOKUP($C284,'LINHA 6'!$C$6:$BM$129,'Carga People'!K$2,0)),0,VLOOKUP($C284,'LINHA 6'!$C$6:$BM$129,'Carga People'!K$2,0))</f>
        <v>0</v>
      </c>
      <c r="L284" s="140">
        <f>IF(ISERROR(VLOOKUP($C284,'LINHA 6'!$C$6:$BM$129,'Carga People'!L$2,0)),0,VLOOKUP($C284,'LINHA 6'!$C$6:$BM$129,'Carga People'!L$2,0))</f>
        <v>0</v>
      </c>
      <c r="M284" s="140">
        <f>IF(ISERROR(VLOOKUP($C284,'LINHA 6'!$C$6:$BM$129,'Carga People'!M$2,0)),0,VLOOKUP($C284,'LINHA 6'!$C$6:$BM$129,'Carga People'!M$2,0))</f>
        <v>0</v>
      </c>
      <c r="N284" s="140">
        <f>IF(ISERROR(VLOOKUP($C284,'LINHA 6'!$C$6:$BM$129,'Carga People'!N$2,0)),0,VLOOKUP($C284,'LINHA 6'!$C$6:$BM$129,'Carga People'!N$2,0))</f>
        <v>0</v>
      </c>
      <c r="O284" s="140">
        <f>IF(ISERROR(VLOOKUP($C284,'LINHA 6'!$C$6:$BM$129,'Carga People'!O$2,0)),0,VLOOKUP($C284,'LINHA 6'!$C$6:$BM$129,'Carga People'!O$2,0))</f>
        <v>0</v>
      </c>
      <c r="P284" s="140">
        <f>IF(ISERROR(VLOOKUP($C284,'LINHA 6'!$C$6:$BM$129,'Carga People'!P$2,0)),0,VLOOKUP($C284,'LINHA 6'!$C$6:$BM$129,'Carga People'!P$2,0))</f>
        <v>0</v>
      </c>
      <c r="Q284" s="140">
        <f>IF(ISERROR(VLOOKUP($C284,'LINHA 6'!$C$6:$BM$129,'Carga People'!Q$2,0)),0,VLOOKUP($C284,'LINHA 6'!$C$6:$BM$129,'Carga People'!Q$2,0))</f>
        <v>0</v>
      </c>
      <c r="R284" s="140">
        <f>IF(ISERROR(VLOOKUP($C284,'LINHA 6'!$C$6:$BM$129,'Carga People'!R$2,0)),0,VLOOKUP($C284,'LINHA 6'!$C$6:$BM$129,'Carga People'!R$2,0))</f>
        <v>0</v>
      </c>
      <c r="S284" s="140">
        <f>IF(ISERROR(VLOOKUP($C284,'LINHA 6'!$C$6:$BM$129,'Carga People'!S$2,0)),0,VLOOKUP($C284,'LINHA 6'!$C$6:$BM$129,'Carga People'!S$2,0))</f>
        <v>0</v>
      </c>
      <c r="T284" s="140">
        <f>IF(ISERROR(VLOOKUP($C284,'LINHA 6'!$C$6:$BM$129,'Carga People'!T$2,0)),0,VLOOKUP($C284,'LINHA 6'!$C$6:$BM$129,'Carga People'!T$2,0))</f>
        <v>0</v>
      </c>
      <c r="U284" s="140">
        <f>IF(ISERROR(VLOOKUP($C284,'LINHA 6'!$C$6:$BM$129,'Carga People'!U$2,0)),0,VLOOKUP($C284,'LINHA 6'!$C$6:$BM$129,'Carga People'!U$2,0))</f>
        <v>0</v>
      </c>
      <c r="V284" s="140">
        <f>IF(ISERROR(VLOOKUP($C284,'LINHA 6'!$C$6:$BM$129,'Carga People'!V$2,0)),0,VLOOKUP($C284,'LINHA 6'!$C$6:$BM$129,'Carga People'!V$2,0))</f>
        <v>0</v>
      </c>
      <c r="W284" s="140">
        <f>IF(ISERROR(VLOOKUP($C284,'LINHA 6'!$C$6:$BM$129,'Carga People'!W$2,0)),0,VLOOKUP($C284,'LINHA 6'!$C$6:$BM$129,'Carga People'!W$2,0))</f>
        <v>0</v>
      </c>
      <c r="X284" s="140">
        <f>IF(ISERROR(VLOOKUP($C284,'LINHA 6'!$C$6:$BM$129,'Carga People'!X$2,0)),0,VLOOKUP($C284,'LINHA 6'!$C$6:$BM$129,'Carga People'!X$2,0))</f>
        <v>0</v>
      </c>
      <c r="Y284" s="140">
        <f>IF(ISERROR(VLOOKUP($C284,'LINHA 6'!$C$6:$BM$129,'Carga People'!Y$2,0)),0,VLOOKUP($C284,'LINHA 6'!$C$6:$BM$129,'Carga People'!Y$2,0))</f>
        <v>0</v>
      </c>
      <c r="Z284" s="140">
        <f>IF(ISERROR(VLOOKUP($C284,'LINHA 6'!$C$6:$BM$129,'Carga People'!Z$2,0)),0,VLOOKUP($C284,'LINHA 6'!$C$6:$BM$129,'Carga People'!Z$2,0))</f>
        <v>0</v>
      </c>
      <c r="AA284" s="140">
        <f>IF(ISERROR(VLOOKUP($C284,'LINHA 6'!$C$6:$BM$129,'Carga People'!AA$2,0)),0,VLOOKUP($C284,'LINHA 6'!$C$6:$BM$129,'Carga People'!AA$2,0))</f>
        <v>0</v>
      </c>
      <c r="AB284" s="140">
        <f>IF(ISERROR(VLOOKUP($C284,'LINHA 6'!$C$6:$BM$129,'Carga People'!AB$2,0)),0,VLOOKUP($C284,'LINHA 6'!$C$6:$BM$129,'Carga People'!AB$2,0))</f>
        <v>0</v>
      </c>
      <c r="AC284" s="140">
        <f>IF(ISERROR(VLOOKUP($C284,'LINHA 6'!$C$6:$BM$129,'Carga People'!AC$2,0)),0,VLOOKUP($C284,'LINHA 6'!$C$6:$BM$129,'Carga People'!AC$2,0))</f>
        <v>0</v>
      </c>
      <c r="AD284" s="140">
        <f>IF(ISERROR(VLOOKUP($C284,'LINHA 6'!$C$6:$BM$129,'Carga People'!AD$2,0)),0,VLOOKUP($C284,'LINHA 6'!$C$6:$BM$129,'Carga People'!AD$2,0))</f>
        <v>0</v>
      </c>
      <c r="AE284" s="140">
        <f>IF(ISERROR(VLOOKUP($C284,'LINHA 6'!$C$6:$BM$129,'Carga People'!AE$2,0)),0,VLOOKUP($C284,'LINHA 6'!$C$6:$BM$129,'Carga People'!AE$2,0))</f>
        <v>0</v>
      </c>
      <c r="AF284" s="140">
        <f>IF(ISERROR(VLOOKUP($C284,'LINHA 6'!$C$6:$BM$129,'Carga People'!AF$2,0)),0,VLOOKUP($C284,'LINHA 6'!$C$6:$BM$129,'Carga People'!AF$2,0))</f>
        <v>0</v>
      </c>
      <c r="AG284" s="140">
        <f>IF(ISERROR(VLOOKUP($C284,'LINHA 6'!$C$6:$BM$129,'Carga People'!AG$2,0)),0,VLOOKUP($C284,'LINHA 6'!$C$6:$BM$129,'Carga People'!AG$2,0))</f>
        <v>0</v>
      </c>
      <c r="AH284" s="140">
        <f>IF(ISERROR(VLOOKUP($C284,'LINHA 6'!$C$6:$BM$129,'Carga People'!AH$2,0)),0,VLOOKUP($C284,'LINHA 6'!$C$6:$BM$129,'Carga People'!AH$2,0))</f>
        <v>0</v>
      </c>
      <c r="AI284" s="140">
        <f>IF(ISERROR(VLOOKUP($C284,'LINHA 6'!$C$6:$BM$129,'Carga People'!AI$2,0)),0,VLOOKUP($C284,'LINHA 6'!$C$6:$BM$129,'Carga People'!AI$2,0))</f>
        <v>0</v>
      </c>
      <c r="AJ284" s="140">
        <f>IF(ISERROR(VLOOKUP($C284,'LINHA 6'!$C$6:$BM$129,'Carga People'!AJ$2,0)),0,VLOOKUP($C284,'LINHA 6'!$C$6:$BM$129,'Carga People'!AJ$2,0))</f>
        <v>0</v>
      </c>
      <c r="AK284" s="140">
        <f>IF(ISERROR(VLOOKUP($C284,'LINHA 6'!$C$6:$BM$129,'Carga People'!AK$2,0)),0,VLOOKUP($C284,'LINHA 6'!$C$6:$BM$129,'Carga People'!AK$2,0))</f>
        <v>0</v>
      </c>
      <c r="AL284" s="140">
        <f>IF(ISERROR(VLOOKUP($C284,'LINHA 6'!$C$6:$BM$129,'Carga People'!AL$2,0)),0,VLOOKUP($C284,'LINHA 6'!$C$6:$BM$129,'Carga People'!AL$2,0))</f>
        <v>0</v>
      </c>
      <c r="AM284" s="140">
        <f>IF(ISERROR(VLOOKUP($C284,'LINHA 6'!$C$6:$BM$129,'Carga People'!AM$2,0)),0,VLOOKUP($C284,'LINHA 6'!$C$6:$BM$129,'Carga People'!AM$2,0))</f>
        <v>0</v>
      </c>
      <c r="AN284" s="140">
        <f>IF(ISERROR(VLOOKUP($C284,'LINHA 6'!$C$6:$BM$129,'Carga People'!AN$2,0)),0,VLOOKUP($C284,'LINHA 6'!$C$6:$BM$129,'Carga People'!AN$2,0))</f>
        <v>0</v>
      </c>
      <c r="AO284" s="140">
        <f>IF(ISERROR(VLOOKUP($C284,'LINHA 6'!$C$6:$BM$129,'Carga People'!AO$2,0)),0,VLOOKUP($C284,'LINHA 6'!$C$6:$BM$129,'Carga People'!AO$2,0))</f>
        <v>0</v>
      </c>
      <c r="AP284" s="140">
        <f>IF(ISERROR(VLOOKUP($C284,'LINHA 6'!$C$6:$BM$129,'Carga People'!AP$2,0)),0,VLOOKUP($C284,'LINHA 6'!$C$6:$BM$129,'Carga People'!AP$2,0))</f>
        <v>0</v>
      </c>
      <c r="AQ284" s="140">
        <f>IF(ISERROR(VLOOKUP($C284,'LINHA 6'!$C$6:$BM$129,'Carga People'!AQ$2,0)),0,VLOOKUP($C284,'LINHA 6'!$C$6:$BM$129,'Carga People'!AQ$2,0))</f>
        <v>0</v>
      </c>
      <c r="AR284" s="140">
        <f>IF(ISERROR(VLOOKUP($C284,'LINHA 6'!$C$6:$BM$129,'Carga People'!AR$2,0)),0,VLOOKUP($C284,'LINHA 6'!$C$6:$BM$129,'Carga People'!AR$2,0))</f>
        <v>0</v>
      </c>
      <c r="AS284" s="140">
        <f>IF(ISERROR(VLOOKUP($C284,'LINHA 6'!$C$6:$BM$129,'Carga People'!AS$2,0)),0,VLOOKUP($C284,'LINHA 6'!$C$6:$BM$129,'Carga People'!AS$2,0))</f>
        <v>0</v>
      </c>
      <c r="AT284" s="140">
        <f>IF(ISERROR(VLOOKUP($C284,'LINHA 6'!$C$6:$BM$129,'Carga People'!AT$2,0)),0,VLOOKUP($C284,'LINHA 6'!$C$6:$BM$129,'Carga People'!AT$2,0))</f>
        <v>0</v>
      </c>
      <c r="AU284" s="367">
        <f t="shared" si="28"/>
        <v>0</v>
      </c>
      <c r="AV284" s="780" t="str">
        <f>IF(C284=C280,1,"")</f>
        <v/>
      </c>
      <c r="AW284" s="90">
        <f>IF(D284="","",VLOOKUP(D284,MI_ME!$D$5:$AQ$336,39,0))</f>
        <v>0</v>
      </c>
      <c r="AX284" s="660"/>
    </row>
    <row r="285" spans="1:50" ht="18" customHeight="1" x14ac:dyDescent="0.3">
      <c r="A285" s="1792"/>
      <c r="B285" s="770" t="s">
        <v>604</v>
      </c>
      <c r="C285" s="770" t="s">
        <v>707</v>
      </c>
      <c r="D285" s="771" t="s">
        <v>608</v>
      </c>
      <c r="E285" s="1459" t="s">
        <v>795</v>
      </c>
      <c r="F285" s="770" t="s">
        <v>15</v>
      </c>
      <c r="G285" s="136"/>
      <c r="H285" s="145"/>
      <c r="I285" s="154"/>
      <c r="J285" s="140">
        <f>IF(ISERROR(VLOOKUP($C285,'LINHA 6'!$C$6:$BM$129,'Carga People'!J$2,0)),0,VLOOKUP($C285,'LINHA 6'!$C$6:$BM$129,'Carga People'!J$2,0))</f>
        <v>0</v>
      </c>
      <c r="K285" s="140">
        <f>IF(ISERROR(VLOOKUP($C285,'LINHA 6'!$C$6:$BM$129,'Carga People'!K$2,0)),0,VLOOKUP($C285,'LINHA 6'!$C$6:$BM$129,'Carga People'!K$2,0))</f>
        <v>0</v>
      </c>
      <c r="L285" s="140">
        <f>IF(ISERROR(VLOOKUP($C285,'LINHA 6'!$C$6:$BM$129,'Carga People'!L$2,0)),0,VLOOKUP($C285,'LINHA 6'!$C$6:$BM$129,'Carga People'!L$2,0))</f>
        <v>0</v>
      </c>
      <c r="M285" s="140">
        <f>IF(ISERROR(VLOOKUP($C285,'LINHA 6'!$C$6:$BM$129,'Carga People'!M$2,0)),0,VLOOKUP($C285,'LINHA 6'!$C$6:$BM$129,'Carga People'!M$2,0))</f>
        <v>0</v>
      </c>
      <c r="N285" s="140">
        <f>IF(ISERROR(VLOOKUP($C285,'LINHA 6'!$C$6:$BM$129,'Carga People'!N$2,0)),0,VLOOKUP($C285,'LINHA 6'!$C$6:$BM$129,'Carga People'!N$2,0))</f>
        <v>0</v>
      </c>
      <c r="O285" s="140">
        <f>IF(ISERROR(VLOOKUP($C285,'LINHA 6'!$C$6:$BM$129,'Carga People'!O$2,0)),0,VLOOKUP($C285,'LINHA 6'!$C$6:$BM$129,'Carga People'!O$2,0))</f>
        <v>0</v>
      </c>
      <c r="P285" s="140">
        <f>IF(ISERROR(VLOOKUP($C285,'LINHA 6'!$C$6:$BM$129,'Carga People'!P$2,0)),0,VLOOKUP($C285,'LINHA 6'!$C$6:$BM$129,'Carga People'!P$2,0))</f>
        <v>0</v>
      </c>
      <c r="Q285" s="140">
        <f>IF(ISERROR(VLOOKUP($C285,'LINHA 6'!$C$6:$BM$129,'Carga People'!Q$2,0)),0,VLOOKUP($C285,'LINHA 6'!$C$6:$BM$129,'Carga People'!Q$2,0))</f>
        <v>480</v>
      </c>
      <c r="R285" s="140">
        <f>IF(ISERROR(VLOOKUP($C285,'LINHA 6'!$C$6:$BM$129,'Carga People'!R$2,0)),0,VLOOKUP($C285,'LINHA 6'!$C$6:$BM$129,'Carga People'!R$2,0))</f>
        <v>0</v>
      </c>
      <c r="S285" s="140">
        <f>IF(ISERROR(VLOOKUP($C285,'LINHA 6'!$C$6:$BM$129,'Carga People'!S$2,0)),0,VLOOKUP($C285,'LINHA 6'!$C$6:$BM$129,'Carga People'!S$2,0))</f>
        <v>0</v>
      </c>
      <c r="T285" s="140">
        <f>IF(ISERROR(VLOOKUP($C285,'LINHA 6'!$C$6:$BM$129,'Carga People'!T$2,0)),0,VLOOKUP($C285,'LINHA 6'!$C$6:$BM$129,'Carga People'!T$2,0))</f>
        <v>480</v>
      </c>
      <c r="U285" s="140">
        <f>IF(ISERROR(VLOOKUP($C285,'LINHA 6'!$C$6:$BM$129,'Carga People'!U$2,0)),0,VLOOKUP($C285,'LINHA 6'!$C$6:$BM$129,'Carga People'!U$2,0))</f>
        <v>0</v>
      </c>
      <c r="V285" s="140">
        <f>IF(ISERROR(VLOOKUP($C285,'LINHA 6'!$C$6:$BM$129,'Carga People'!V$2,0)),0,VLOOKUP($C285,'LINHA 6'!$C$6:$BM$129,'Carga People'!V$2,0))</f>
        <v>0</v>
      </c>
      <c r="W285" s="140">
        <f>IF(ISERROR(VLOOKUP($C285,'LINHA 6'!$C$6:$BM$129,'Carga People'!W$2,0)),0,VLOOKUP($C285,'LINHA 6'!$C$6:$BM$129,'Carga People'!W$2,0))</f>
        <v>0</v>
      </c>
      <c r="X285" s="140">
        <f>IF(ISERROR(VLOOKUP($C285,'LINHA 6'!$C$6:$BM$129,'Carga People'!X$2,0)),0,VLOOKUP($C285,'LINHA 6'!$C$6:$BM$129,'Carga People'!X$2,0))</f>
        <v>0</v>
      </c>
      <c r="Y285" s="140">
        <f>IF(ISERROR(VLOOKUP($C285,'LINHA 6'!$C$6:$BM$129,'Carga People'!Y$2,0)),0,VLOOKUP($C285,'LINHA 6'!$C$6:$BM$129,'Carga People'!Y$2,0))</f>
        <v>0</v>
      </c>
      <c r="Z285" s="140">
        <f>IF(ISERROR(VLOOKUP($C285,'LINHA 6'!$C$6:$BM$129,'Carga People'!Z$2,0)),0,VLOOKUP($C285,'LINHA 6'!$C$6:$BM$129,'Carga People'!Z$2,0))</f>
        <v>0</v>
      </c>
      <c r="AA285" s="140">
        <f>IF(ISERROR(VLOOKUP($C285,'LINHA 6'!$C$6:$BM$129,'Carga People'!AA$2,0)),0,VLOOKUP($C285,'LINHA 6'!$C$6:$BM$129,'Carga People'!AA$2,0))</f>
        <v>240</v>
      </c>
      <c r="AB285" s="140">
        <f>IF(ISERROR(VLOOKUP($C285,'LINHA 6'!$C$6:$BM$129,'Carga People'!AB$2,0)),0,VLOOKUP($C285,'LINHA 6'!$C$6:$BM$129,'Carga People'!AB$2,0))</f>
        <v>0</v>
      </c>
      <c r="AC285" s="140">
        <f>IF(ISERROR(VLOOKUP($C285,'LINHA 6'!$C$6:$BM$129,'Carga People'!AC$2,0)),0,VLOOKUP($C285,'LINHA 6'!$C$6:$BM$129,'Carga People'!AC$2,0))</f>
        <v>0</v>
      </c>
      <c r="AD285" s="140">
        <f>IF(ISERROR(VLOOKUP($C285,'LINHA 6'!$C$6:$BM$129,'Carga People'!AD$2,0)),0,VLOOKUP($C285,'LINHA 6'!$C$6:$BM$129,'Carga People'!AD$2,0))</f>
        <v>0</v>
      </c>
      <c r="AE285" s="140">
        <f>IF(ISERROR(VLOOKUP($C285,'LINHA 6'!$C$6:$BM$129,'Carga People'!AE$2,0)),0,VLOOKUP($C285,'LINHA 6'!$C$6:$BM$129,'Carga People'!AE$2,0))</f>
        <v>0</v>
      </c>
      <c r="AF285" s="140">
        <f>IF(ISERROR(VLOOKUP($C285,'LINHA 6'!$C$6:$BM$129,'Carga People'!AF$2,0)),0,VLOOKUP($C285,'LINHA 6'!$C$6:$BM$129,'Carga People'!AF$2,0))</f>
        <v>0</v>
      </c>
      <c r="AG285" s="140">
        <f>IF(ISERROR(VLOOKUP($C285,'LINHA 6'!$C$6:$BM$129,'Carga People'!AG$2,0)),0,VLOOKUP($C285,'LINHA 6'!$C$6:$BM$129,'Carga People'!AG$2,0))</f>
        <v>0</v>
      </c>
      <c r="AH285" s="140">
        <f>IF(ISERROR(VLOOKUP($C285,'LINHA 6'!$C$6:$BM$129,'Carga People'!AH$2,0)),0,VLOOKUP($C285,'LINHA 6'!$C$6:$BM$129,'Carga People'!AH$2,0))</f>
        <v>0</v>
      </c>
      <c r="AI285" s="140">
        <f>IF(ISERROR(VLOOKUP($C285,'LINHA 6'!$C$6:$BM$129,'Carga People'!AI$2,0)),0,VLOOKUP($C285,'LINHA 6'!$C$6:$BM$129,'Carga People'!AI$2,0))</f>
        <v>0</v>
      </c>
      <c r="AJ285" s="140">
        <f>IF(ISERROR(VLOOKUP($C285,'LINHA 6'!$C$6:$BM$129,'Carga People'!AJ$2,0)),0,VLOOKUP($C285,'LINHA 6'!$C$6:$BM$129,'Carga People'!AJ$2,0))</f>
        <v>0</v>
      </c>
      <c r="AK285" s="140">
        <f>IF(ISERROR(VLOOKUP($C285,'LINHA 6'!$C$6:$BM$129,'Carga People'!AK$2,0)),0,VLOOKUP($C285,'LINHA 6'!$C$6:$BM$129,'Carga People'!AK$2,0))</f>
        <v>0</v>
      </c>
      <c r="AL285" s="140">
        <f>IF(ISERROR(VLOOKUP($C285,'LINHA 6'!$C$6:$BM$129,'Carga People'!AL$2,0)),0,VLOOKUP($C285,'LINHA 6'!$C$6:$BM$129,'Carga People'!AL$2,0))</f>
        <v>0</v>
      </c>
      <c r="AM285" s="140">
        <f>IF(ISERROR(VLOOKUP($C285,'LINHA 6'!$C$6:$BM$129,'Carga People'!AM$2,0)),0,VLOOKUP($C285,'LINHA 6'!$C$6:$BM$129,'Carga People'!AM$2,0))</f>
        <v>0</v>
      </c>
      <c r="AN285" s="140">
        <f>IF(ISERROR(VLOOKUP($C285,'LINHA 6'!$C$6:$BM$129,'Carga People'!AN$2,0)),0,VLOOKUP($C285,'LINHA 6'!$C$6:$BM$129,'Carga People'!AN$2,0))</f>
        <v>0</v>
      </c>
      <c r="AO285" s="140">
        <f>IF(ISERROR(VLOOKUP($C285,'LINHA 6'!$C$6:$BM$129,'Carga People'!AO$2,0)),0,VLOOKUP($C285,'LINHA 6'!$C$6:$BM$129,'Carga People'!AO$2,0))</f>
        <v>0</v>
      </c>
      <c r="AP285" s="140">
        <f>IF(ISERROR(VLOOKUP($C285,'LINHA 6'!$C$6:$BM$129,'Carga People'!AP$2,0)),0,VLOOKUP($C285,'LINHA 6'!$C$6:$BM$129,'Carga People'!AP$2,0))</f>
        <v>0</v>
      </c>
      <c r="AQ285" s="140">
        <f>IF(ISERROR(VLOOKUP($C285,'LINHA 6'!$C$6:$BM$129,'Carga People'!AQ$2,0)),0,VLOOKUP($C285,'LINHA 6'!$C$6:$BM$129,'Carga People'!AQ$2,0))</f>
        <v>0</v>
      </c>
      <c r="AR285" s="140">
        <f>IF(ISERROR(VLOOKUP($C285,'LINHA 6'!$C$6:$BM$129,'Carga People'!AR$2,0)),0,VLOOKUP($C285,'LINHA 6'!$C$6:$BM$129,'Carga People'!AR$2,0))</f>
        <v>0</v>
      </c>
      <c r="AS285" s="140">
        <f>IF(ISERROR(VLOOKUP($C285,'LINHA 6'!$C$6:$BM$129,'Carga People'!AS$2,0)),0,VLOOKUP($C285,'LINHA 6'!$C$6:$BM$129,'Carga People'!AS$2,0))</f>
        <v>0</v>
      </c>
      <c r="AT285" s="140">
        <f>IF(ISERROR(VLOOKUP($C285,'LINHA 6'!$C$6:$BM$129,'Carga People'!AT$2,0)),0,VLOOKUP($C285,'LINHA 6'!$C$6:$BM$129,'Carga People'!AT$2,0))</f>
        <v>0</v>
      </c>
      <c r="AU285" s="367">
        <f t="shared" ref="AU285:AU287" si="36">SUM(J285:AT285)</f>
        <v>1200</v>
      </c>
      <c r="AV285" s="780" t="str">
        <f t="shared" ref="AV285:AV287" si="37">IF(C285=C284,1,"")</f>
        <v/>
      </c>
      <c r="AW285" s="90">
        <f>IF(D285="","",VLOOKUP(D285,MI_ME!$D$5:$AQ$336,39,0))</f>
        <v>0</v>
      </c>
      <c r="AX285" s="660"/>
    </row>
    <row r="286" spans="1:50" ht="18" customHeight="1" x14ac:dyDescent="0.3">
      <c r="A286" s="1792"/>
      <c r="B286" s="770" t="s">
        <v>600</v>
      </c>
      <c r="C286" s="770" t="s">
        <v>705</v>
      </c>
      <c r="D286" s="771" t="s">
        <v>605</v>
      </c>
      <c r="E286" s="1459" t="s">
        <v>793</v>
      </c>
      <c r="F286" s="770" t="s">
        <v>15</v>
      </c>
      <c r="G286" s="136"/>
      <c r="H286" s="145"/>
      <c r="I286" s="154"/>
      <c r="J286" s="140">
        <f>IF(ISERROR(VLOOKUP($C286,'LINHA 6'!$C$6:$BM$129,'Carga People'!J$2,0)),0,VLOOKUP($C286,'LINHA 6'!$C$6:$BM$129,'Carga People'!J$2,0))</f>
        <v>0</v>
      </c>
      <c r="K286" s="140">
        <f>IF(ISERROR(VLOOKUP($C286,'LINHA 6'!$C$6:$BM$129,'Carga People'!K$2,0)),0,VLOOKUP($C286,'LINHA 6'!$C$6:$BM$129,'Carga People'!K$2,0))</f>
        <v>0</v>
      </c>
      <c r="L286" s="140">
        <f>IF(ISERROR(VLOOKUP($C286,'LINHA 6'!$C$6:$BM$129,'Carga People'!L$2,0)),0,VLOOKUP($C286,'LINHA 6'!$C$6:$BM$129,'Carga People'!L$2,0))</f>
        <v>0</v>
      </c>
      <c r="M286" s="140">
        <f>IF(ISERROR(VLOOKUP($C286,'LINHA 6'!$C$6:$BM$129,'Carga People'!M$2,0)),0,VLOOKUP($C286,'LINHA 6'!$C$6:$BM$129,'Carga People'!M$2,0))</f>
        <v>0</v>
      </c>
      <c r="N286" s="140">
        <f>IF(ISERROR(VLOOKUP($C286,'LINHA 6'!$C$6:$BM$129,'Carga People'!N$2,0)),0,VLOOKUP($C286,'LINHA 6'!$C$6:$BM$129,'Carga People'!N$2,0))</f>
        <v>0</v>
      </c>
      <c r="O286" s="140">
        <f>IF(ISERROR(VLOOKUP($C286,'LINHA 6'!$C$6:$BM$129,'Carga People'!O$2,0)),0,VLOOKUP($C286,'LINHA 6'!$C$6:$BM$129,'Carga People'!O$2,0))</f>
        <v>0</v>
      </c>
      <c r="P286" s="140">
        <f>IF(ISERROR(VLOOKUP($C286,'LINHA 6'!$C$6:$BM$129,'Carga People'!P$2,0)),0,VLOOKUP($C286,'LINHA 6'!$C$6:$BM$129,'Carga People'!P$2,0))</f>
        <v>480</v>
      </c>
      <c r="Q286" s="140">
        <f>IF(ISERROR(VLOOKUP($C286,'LINHA 6'!$C$6:$BM$129,'Carga People'!Q$2,0)),0,VLOOKUP($C286,'LINHA 6'!$C$6:$BM$129,'Carga People'!Q$2,0))</f>
        <v>0</v>
      </c>
      <c r="R286" s="140">
        <f>IF(ISERROR(VLOOKUP($C286,'LINHA 6'!$C$6:$BM$129,'Carga People'!R$2,0)),0,VLOOKUP($C286,'LINHA 6'!$C$6:$BM$129,'Carga People'!R$2,0))</f>
        <v>0</v>
      </c>
      <c r="S286" s="140">
        <f>IF(ISERROR(VLOOKUP($C286,'LINHA 6'!$C$6:$BM$129,'Carga People'!S$2,0)),0,VLOOKUP($C286,'LINHA 6'!$C$6:$BM$129,'Carga People'!S$2,0))</f>
        <v>0</v>
      </c>
      <c r="T286" s="140">
        <f>IF(ISERROR(VLOOKUP($C286,'LINHA 6'!$C$6:$BM$129,'Carga People'!T$2,0)),0,VLOOKUP($C286,'LINHA 6'!$C$6:$BM$129,'Carga People'!T$2,0))</f>
        <v>0</v>
      </c>
      <c r="U286" s="140">
        <f>IF(ISERROR(VLOOKUP($C286,'LINHA 6'!$C$6:$BM$129,'Carga People'!U$2,0)),0,VLOOKUP($C286,'LINHA 6'!$C$6:$BM$129,'Carga People'!U$2,0))</f>
        <v>0</v>
      </c>
      <c r="V286" s="140">
        <f>IF(ISERROR(VLOOKUP($C286,'LINHA 6'!$C$6:$BM$129,'Carga People'!V$2,0)),0,VLOOKUP($C286,'LINHA 6'!$C$6:$BM$129,'Carga People'!V$2,0))</f>
        <v>0</v>
      </c>
      <c r="W286" s="140">
        <f>IF(ISERROR(VLOOKUP($C286,'LINHA 6'!$C$6:$BM$129,'Carga People'!W$2,0)),0,VLOOKUP($C286,'LINHA 6'!$C$6:$BM$129,'Carga People'!W$2,0))</f>
        <v>0</v>
      </c>
      <c r="X286" s="140">
        <f>IF(ISERROR(VLOOKUP($C286,'LINHA 6'!$C$6:$BM$129,'Carga People'!X$2,0)),0,VLOOKUP($C286,'LINHA 6'!$C$6:$BM$129,'Carga People'!X$2,0))</f>
        <v>480</v>
      </c>
      <c r="Y286" s="140">
        <f>IF(ISERROR(VLOOKUP($C286,'LINHA 6'!$C$6:$BM$129,'Carga People'!Y$2,0)),0,VLOOKUP($C286,'LINHA 6'!$C$6:$BM$129,'Carga People'!Y$2,0))</f>
        <v>0</v>
      </c>
      <c r="Z286" s="140">
        <f>IF(ISERROR(VLOOKUP($C286,'LINHA 6'!$C$6:$BM$129,'Carga People'!Z$2,0)),0,VLOOKUP($C286,'LINHA 6'!$C$6:$BM$129,'Carga People'!Z$2,0))</f>
        <v>0</v>
      </c>
      <c r="AA286" s="140">
        <f>IF(ISERROR(VLOOKUP($C286,'LINHA 6'!$C$6:$BM$129,'Carga People'!AA$2,0)),0,VLOOKUP($C286,'LINHA 6'!$C$6:$BM$129,'Carga People'!AA$2,0))</f>
        <v>0</v>
      </c>
      <c r="AB286" s="140">
        <f>IF(ISERROR(VLOOKUP($C286,'LINHA 6'!$C$6:$BM$129,'Carga People'!AB$2,0)),0,VLOOKUP($C286,'LINHA 6'!$C$6:$BM$129,'Carga People'!AB$2,0))</f>
        <v>480</v>
      </c>
      <c r="AC286" s="140">
        <f>IF(ISERROR(VLOOKUP($C286,'LINHA 6'!$C$6:$BM$129,'Carga People'!AC$2,0)),0,VLOOKUP($C286,'LINHA 6'!$C$6:$BM$129,'Carga People'!AC$2,0))</f>
        <v>438</v>
      </c>
      <c r="AD286" s="140">
        <f>IF(ISERROR(VLOOKUP($C286,'LINHA 6'!$C$6:$BM$129,'Carga People'!AD$2,0)),0,VLOOKUP($C286,'LINHA 6'!$C$6:$BM$129,'Carga People'!AD$2,0))</f>
        <v>0</v>
      </c>
      <c r="AE286" s="140">
        <f>IF(ISERROR(VLOOKUP($C286,'LINHA 6'!$C$6:$BM$129,'Carga People'!AE$2,0)),0,VLOOKUP($C286,'LINHA 6'!$C$6:$BM$129,'Carga People'!AE$2,0))</f>
        <v>0</v>
      </c>
      <c r="AF286" s="140">
        <f>IF(ISERROR(VLOOKUP($C286,'LINHA 6'!$C$6:$BM$129,'Carga People'!AF$2,0)),0,VLOOKUP($C286,'LINHA 6'!$C$6:$BM$129,'Carga People'!AF$2,0))</f>
        <v>0</v>
      </c>
      <c r="AG286" s="140">
        <f>IF(ISERROR(VLOOKUP($C286,'LINHA 6'!$C$6:$BM$129,'Carga People'!AG$2,0)),0,VLOOKUP($C286,'LINHA 6'!$C$6:$BM$129,'Carga People'!AG$2,0))</f>
        <v>0</v>
      </c>
      <c r="AH286" s="140">
        <f>IF(ISERROR(VLOOKUP($C286,'LINHA 6'!$C$6:$BM$129,'Carga People'!AH$2,0)),0,VLOOKUP($C286,'LINHA 6'!$C$6:$BM$129,'Carga People'!AH$2,0))</f>
        <v>0</v>
      </c>
      <c r="AI286" s="140">
        <f>IF(ISERROR(VLOOKUP($C286,'LINHA 6'!$C$6:$BM$129,'Carga People'!AI$2,0)),0,VLOOKUP($C286,'LINHA 6'!$C$6:$BM$129,'Carga People'!AI$2,0))</f>
        <v>0</v>
      </c>
      <c r="AJ286" s="140">
        <f>IF(ISERROR(VLOOKUP($C286,'LINHA 6'!$C$6:$BM$129,'Carga People'!AJ$2,0)),0,VLOOKUP($C286,'LINHA 6'!$C$6:$BM$129,'Carga People'!AJ$2,0))</f>
        <v>0</v>
      </c>
      <c r="AK286" s="140">
        <f>IF(ISERROR(VLOOKUP($C286,'LINHA 6'!$C$6:$BM$129,'Carga People'!AK$2,0)),0,VLOOKUP($C286,'LINHA 6'!$C$6:$BM$129,'Carga People'!AK$2,0))</f>
        <v>0</v>
      </c>
      <c r="AL286" s="140">
        <f>IF(ISERROR(VLOOKUP($C286,'LINHA 6'!$C$6:$BM$129,'Carga People'!AL$2,0)),0,VLOOKUP($C286,'LINHA 6'!$C$6:$BM$129,'Carga People'!AL$2,0))</f>
        <v>0</v>
      </c>
      <c r="AM286" s="140">
        <f>IF(ISERROR(VLOOKUP($C286,'LINHA 6'!$C$6:$BM$129,'Carga People'!AM$2,0)),0,VLOOKUP($C286,'LINHA 6'!$C$6:$BM$129,'Carga People'!AM$2,0))</f>
        <v>0</v>
      </c>
      <c r="AN286" s="140">
        <f>IF(ISERROR(VLOOKUP($C286,'LINHA 6'!$C$6:$BM$129,'Carga People'!AN$2,0)),0,VLOOKUP($C286,'LINHA 6'!$C$6:$BM$129,'Carga People'!AN$2,0))</f>
        <v>0</v>
      </c>
      <c r="AO286" s="140">
        <f>IF(ISERROR(VLOOKUP($C286,'LINHA 6'!$C$6:$BM$129,'Carga People'!AO$2,0)),0,VLOOKUP($C286,'LINHA 6'!$C$6:$BM$129,'Carga People'!AO$2,0))</f>
        <v>0</v>
      </c>
      <c r="AP286" s="140">
        <f>IF(ISERROR(VLOOKUP($C286,'LINHA 6'!$C$6:$BM$129,'Carga People'!AP$2,0)),0,VLOOKUP($C286,'LINHA 6'!$C$6:$BM$129,'Carga People'!AP$2,0))</f>
        <v>0</v>
      </c>
      <c r="AQ286" s="140">
        <f>IF(ISERROR(VLOOKUP($C286,'LINHA 6'!$C$6:$BM$129,'Carga People'!AQ$2,0)),0,VLOOKUP($C286,'LINHA 6'!$C$6:$BM$129,'Carga People'!AQ$2,0))</f>
        <v>0</v>
      </c>
      <c r="AR286" s="140">
        <f>IF(ISERROR(VLOOKUP($C286,'LINHA 6'!$C$6:$BM$129,'Carga People'!AR$2,0)),0,VLOOKUP($C286,'LINHA 6'!$C$6:$BM$129,'Carga People'!AR$2,0))</f>
        <v>0</v>
      </c>
      <c r="AS286" s="140">
        <f>IF(ISERROR(VLOOKUP($C286,'LINHA 6'!$C$6:$BM$129,'Carga People'!AS$2,0)),0,VLOOKUP($C286,'LINHA 6'!$C$6:$BM$129,'Carga People'!AS$2,0))</f>
        <v>0</v>
      </c>
      <c r="AT286" s="140">
        <f>IF(ISERROR(VLOOKUP($C286,'LINHA 6'!$C$6:$BM$129,'Carga People'!AT$2,0)),0,VLOOKUP($C286,'LINHA 6'!$C$6:$BM$129,'Carga People'!AT$2,0))</f>
        <v>0</v>
      </c>
      <c r="AU286" s="367">
        <f t="shared" si="36"/>
        <v>1878</v>
      </c>
      <c r="AV286" s="780" t="str">
        <f t="shared" si="37"/>
        <v/>
      </c>
      <c r="AW286" s="90">
        <f>IF(D286="","",VLOOKUP(D286,MI_ME!$D$5:$AQ$336,39,0))</f>
        <v>0</v>
      </c>
      <c r="AX286" s="660"/>
    </row>
    <row r="287" spans="1:50" ht="18" hidden="1" customHeight="1" x14ac:dyDescent="0.3">
      <c r="A287" s="1792"/>
      <c r="B287" s="771" t="s">
        <v>602</v>
      </c>
      <c r="C287" s="771" t="s">
        <v>706</v>
      </c>
      <c r="D287" s="771" t="s">
        <v>610</v>
      </c>
      <c r="E287" s="1457" t="s">
        <v>794</v>
      </c>
      <c r="F287" s="771" t="s">
        <v>15</v>
      </c>
      <c r="G287" s="136"/>
      <c r="H287" s="145"/>
      <c r="I287" s="154"/>
      <c r="J287" s="140">
        <f>IF(ISERROR(VLOOKUP($C287,'LINHA 6'!$C$6:$BM$129,'Carga People'!J$2,0)),0,VLOOKUP($C287,'LINHA 6'!$C$6:$BM$129,'Carga People'!J$2,0))</f>
        <v>0</v>
      </c>
      <c r="K287" s="140">
        <f>IF(ISERROR(VLOOKUP($C287,'LINHA 6'!$C$6:$BM$129,'Carga People'!K$2,0)),0,VLOOKUP($C287,'LINHA 6'!$C$6:$BM$129,'Carga People'!K$2,0))</f>
        <v>0</v>
      </c>
      <c r="L287" s="140">
        <f>IF(ISERROR(VLOOKUP($C287,'LINHA 6'!$C$6:$BM$129,'Carga People'!L$2,0)),0,VLOOKUP($C287,'LINHA 6'!$C$6:$BM$129,'Carga People'!L$2,0))</f>
        <v>0</v>
      </c>
      <c r="M287" s="140">
        <f>IF(ISERROR(VLOOKUP($C287,'LINHA 6'!$C$6:$BM$129,'Carga People'!M$2,0)),0,VLOOKUP($C287,'LINHA 6'!$C$6:$BM$129,'Carga People'!M$2,0))</f>
        <v>0</v>
      </c>
      <c r="N287" s="140">
        <f>IF(ISERROR(VLOOKUP($C287,'LINHA 6'!$C$6:$BM$129,'Carga People'!N$2,0)),0,VLOOKUP($C287,'LINHA 6'!$C$6:$BM$129,'Carga People'!N$2,0))</f>
        <v>0</v>
      </c>
      <c r="O287" s="140">
        <f>IF(ISERROR(VLOOKUP($C287,'LINHA 6'!$C$6:$BM$129,'Carga People'!O$2,0)),0,VLOOKUP($C287,'LINHA 6'!$C$6:$BM$129,'Carga People'!O$2,0))</f>
        <v>0</v>
      </c>
      <c r="P287" s="140">
        <f>IF(ISERROR(VLOOKUP($C287,'LINHA 6'!$C$6:$BM$129,'Carga People'!P$2,0)),0,VLOOKUP($C287,'LINHA 6'!$C$6:$BM$129,'Carga People'!P$2,0))</f>
        <v>0</v>
      </c>
      <c r="Q287" s="140">
        <f>IF(ISERROR(VLOOKUP($C287,'LINHA 6'!$C$6:$BM$129,'Carga People'!Q$2,0)),0,VLOOKUP($C287,'LINHA 6'!$C$6:$BM$129,'Carga People'!Q$2,0))</f>
        <v>0</v>
      </c>
      <c r="R287" s="140">
        <f>IF(ISERROR(VLOOKUP($C287,'LINHA 6'!$C$6:$BM$129,'Carga People'!R$2,0)),0,VLOOKUP($C287,'LINHA 6'!$C$6:$BM$129,'Carga People'!R$2,0))</f>
        <v>0</v>
      </c>
      <c r="S287" s="140">
        <f>IF(ISERROR(VLOOKUP($C287,'LINHA 6'!$C$6:$BM$129,'Carga People'!S$2,0)),0,VLOOKUP($C287,'LINHA 6'!$C$6:$BM$129,'Carga People'!S$2,0))</f>
        <v>0</v>
      </c>
      <c r="T287" s="140">
        <f>IF(ISERROR(VLOOKUP($C287,'LINHA 6'!$C$6:$BM$129,'Carga People'!T$2,0)),0,VLOOKUP($C287,'LINHA 6'!$C$6:$BM$129,'Carga People'!T$2,0))</f>
        <v>0</v>
      </c>
      <c r="U287" s="140">
        <f>IF(ISERROR(VLOOKUP($C287,'LINHA 6'!$C$6:$BM$129,'Carga People'!U$2,0)),0,VLOOKUP($C287,'LINHA 6'!$C$6:$BM$129,'Carga People'!U$2,0))</f>
        <v>0</v>
      </c>
      <c r="V287" s="140">
        <f>IF(ISERROR(VLOOKUP($C287,'LINHA 6'!$C$6:$BM$129,'Carga People'!V$2,0)),0,VLOOKUP($C287,'LINHA 6'!$C$6:$BM$129,'Carga People'!V$2,0))</f>
        <v>0</v>
      </c>
      <c r="W287" s="140">
        <f>IF(ISERROR(VLOOKUP($C287,'LINHA 6'!$C$6:$BM$129,'Carga People'!W$2,0)),0,VLOOKUP($C287,'LINHA 6'!$C$6:$BM$129,'Carga People'!W$2,0))</f>
        <v>0</v>
      </c>
      <c r="X287" s="140">
        <f>IF(ISERROR(VLOOKUP($C287,'LINHA 6'!$C$6:$BM$129,'Carga People'!X$2,0)),0,VLOOKUP($C287,'LINHA 6'!$C$6:$BM$129,'Carga People'!X$2,0))</f>
        <v>0</v>
      </c>
      <c r="Y287" s="140">
        <f>IF(ISERROR(VLOOKUP($C287,'LINHA 6'!$C$6:$BM$129,'Carga People'!Y$2,0)),0,VLOOKUP($C287,'LINHA 6'!$C$6:$BM$129,'Carga People'!Y$2,0))</f>
        <v>0</v>
      </c>
      <c r="Z287" s="140">
        <f>IF(ISERROR(VLOOKUP($C287,'LINHA 6'!$C$6:$BM$129,'Carga People'!Z$2,0)),0,VLOOKUP($C287,'LINHA 6'!$C$6:$BM$129,'Carga People'!Z$2,0))</f>
        <v>0</v>
      </c>
      <c r="AA287" s="140">
        <f>IF(ISERROR(VLOOKUP($C287,'LINHA 6'!$C$6:$BM$129,'Carga People'!AA$2,0)),0,VLOOKUP($C287,'LINHA 6'!$C$6:$BM$129,'Carga People'!AA$2,0))</f>
        <v>0</v>
      </c>
      <c r="AB287" s="140">
        <f>IF(ISERROR(VLOOKUP($C287,'LINHA 6'!$C$6:$BM$129,'Carga People'!AB$2,0)),0,VLOOKUP($C287,'LINHA 6'!$C$6:$BM$129,'Carga People'!AB$2,0))</f>
        <v>0</v>
      </c>
      <c r="AC287" s="140">
        <f>IF(ISERROR(VLOOKUP($C287,'LINHA 6'!$C$6:$BM$129,'Carga People'!AC$2,0)),0,VLOOKUP($C287,'LINHA 6'!$C$6:$BM$129,'Carga People'!AC$2,0))</f>
        <v>0</v>
      </c>
      <c r="AD287" s="140">
        <f>IF(ISERROR(VLOOKUP($C287,'LINHA 6'!$C$6:$BM$129,'Carga People'!AD$2,0)),0,VLOOKUP($C287,'LINHA 6'!$C$6:$BM$129,'Carga People'!AD$2,0))</f>
        <v>0</v>
      </c>
      <c r="AE287" s="140">
        <f>IF(ISERROR(VLOOKUP($C287,'LINHA 6'!$C$6:$BM$129,'Carga People'!AE$2,0)),0,VLOOKUP($C287,'LINHA 6'!$C$6:$BM$129,'Carga People'!AE$2,0))</f>
        <v>0</v>
      </c>
      <c r="AF287" s="140">
        <f>IF(ISERROR(VLOOKUP($C287,'LINHA 6'!$C$6:$BM$129,'Carga People'!AF$2,0)),0,VLOOKUP($C287,'LINHA 6'!$C$6:$BM$129,'Carga People'!AF$2,0))</f>
        <v>0</v>
      </c>
      <c r="AG287" s="140">
        <f>IF(ISERROR(VLOOKUP($C287,'LINHA 6'!$C$6:$BM$129,'Carga People'!AG$2,0)),0,VLOOKUP($C287,'LINHA 6'!$C$6:$BM$129,'Carga People'!AG$2,0))</f>
        <v>0</v>
      </c>
      <c r="AH287" s="140">
        <f>IF(ISERROR(VLOOKUP($C287,'LINHA 6'!$C$6:$BM$129,'Carga People'!AH$2,0)),0,VLOOKUP($C287,'LINHA 6'!$C$6:$BM$129,'Carga People'!AH$2,0))</f>
        <v>0</v>
      </c>
      <c r="AI287" s="140">
        <f>IF(ISERROR(VLOOKUP($C287,'LINHA 6'!$C$6:$BM$129,'Carga People'!AI$2,0)),0,VLOOKUP($C287,'LINHA 6'!$C$6:$BM$129,'Carga People'!AI$2,0))</f>
        <v>0</v>
      </c>
      <c r="AJ287" s="140">
        <f>IF(ISERROR(VLOOKUP($C287,'LINHA 6'!$C$6:$BM$129,'Carga People'!AJ$2,0)),0,VLOOKUP($C287,'LINHA 6'!$C$6:$BM$129,'Carga People'!AJ$2,0))</f>
        <v>0</v>
      </c>
      <c r="AK287" s="140">
        <f>IF(ISERROR(VLOOKUP($C287,'LINHA 6'!$C$6:$BM$129,'Carga People'!AK$2,0)),0,VLOOKUP($C287,'LINHA 6'!$C$6:$BM$129,'Carga People'!AK$2,0))</f>
        <v>0</v>
      </c>
      <c r="AL287" s="140">
        <f>IF(ISERROR(VLOOKUP($C287,'LINHA 6'!$C$6:$BM$129,'Carga People'!AL$2,0)),0,VLOOKUP($C287,'LINHA 6'!$C$6:$BM$129,'Carga People'!AL$2,0))</f>
        <v>0</v>
      </c>
      <c r="AM287" s="140">
        <f>IF(ISERROR(VLOOKUP($C287,'LINHA 6'!$C$6:$BM$129,'Carga People'!AM$2,0)),0,VLOOKUP($C287,'LINHA 6'!$C$6:$BM$129,'Carga People'!AM$2,0))</f>
        <v>0</v>
      </c>
      <c r="AN287" s="140">
        <f>IF(ISERROR(VLOOKUP($C287,'LINHA 6'!$C$6:$BM$129,'Carga People'!AN$2,0)),0,VLOOKUP($C287,'LINHA 6'!$C$6:$BM$129,'Carga People'!AN$2,0))</f>
        <v>0</v>
      </c>
      <c r="AO287" s="140">
        <f>IF(ISERROR(VLOOKUP($C287,'LINHA 6'!$C$6:$BM$129,'Carga People'!AO$2,0)),0,VLOOKUP($C287,'LINHA 6'!$C$6:$BM$129,'Carga People'!AO$2,0))</f>
        <v>0</v>
      </c>
      <c r="AP287" s="140">
        <f>IF(ISERROR(VLOOKUP($C287,'LINHA 6'!$C$6:$BM$129,'Carga People'!AP$2,0)),0,VLOOKUP($C287,'LINHA 6'!$C$6:$BM$129,'Carga People'!AP$2,0))</f>
        <v>0</v>
      </c>
      <c r="AQ287" s="140">
        <f>IF(ISERROR(VLOOKUP($C287,'LINHA 6'!$C$6:$BM$129,'Carga People'!AQ$2,0)),0,VLOOKUP($C287,'LINHA 6'!$C$6:$BM$129,'Carga People'!AQ$2,0))</f>
        <v>0</v>
      </c>
      <c r="AR287" s="140">
        <f>IF(ISERROR(VLOOKUP($C287,'LINHA 6'!$C$6:$BM$129,'Carga People'!AR$2,0)),0,VLOOKUP($C287,'LINHA 6'!$C$6:$BM$129,'Carga People'!AR$2,0))</f>
        <v>0</v>
      </c>
      <c r="AS287" s="140">
        <f>IF(ISERROR(VLOOKUP($C287,'LINHA 6'!$C$6:$BM$129,'Carga People'!AS$2,0)),0,VLOOKUP($C287,'LINHA 6'!$C$6:$BM$129,'Carga People'!AS$2,0))</f>
        <v>0</v>
      </c>
      <c r="AT287" s="140">
        <f>IF(ISERROR(VLOOKUP($C287,'LINHA 6'!$C$6:$BM$129,'Carga People'!AT$2,0)),0,VLOOKUP($C287,'LINHA 6'!$C$6:$BM$129,'Carga People'!AT$2,0))</f>
        <v>0</v>
      </c>
      <c r="AU287" s="367">
        <f t="shared" si="36"/>
        <v>0</v>
      </c>
      <c r="AV287" s="780" t="str">
        <f t="shared" si="37"/>
        <v/>
      </c>
      <c r="AW287" s="90">
        <f>IF(D287="","",VLOOKUP(D287,MI_ME!$D$5:$AQ$336,39,0))</f>
        <v>0</v>
      </c>
      <c r="AX287" s="660"/>
    </row>
    <row r="288" spans="1:50" ht="18" customHeight="1" thickBot="1" x14ac:dyDescent="0.35">
      <c r="A288" s="1802"/>
      <c r="B288" s="775" t="s">
        <v>601</v>
      </c>
      <c r="C288" s="775" t="s">
        <v>704</v>
      </c>
      <c r="D288" s="775" t="s">
        <v>607</v>
      </c>
      <c r="E288" s="1458" t="s">
        <v>792</v>
      </c>
      <c r="F288" s="775" t="s">
        <v>15</v>
      </c>
      <c r="G288" s="161"/>
      <c r="H288" s="162"/>
      <c r="I288" s="163"/>
      <c r="J288" s="164">
        <f>IF(ISERROR(VLOOKUP($C288,'LINHA 6'!$C$6:$BM$129,'Carga People'!J$2,0)),0,VLOOKUP($C288,'LINHA 6'!$C$6:$BM$129,'Carga People'!J$2,0))</f>
        <v>0</v>
      </c>
      <c r="K288" s="164">
        <f>IF(ISERROR(VLOOKUP($C288,'LINHA 6'!$C$6:$BM$129,'Carga People'!K$2,0)),0,VLOOKUP($C288,'LINHA 6'!$C$6:$BM$129,'Carga People'!K$2,0))</f>
        <v>0</v>
      </c>
      <c r="L288" s="164">
        <f>IF(ISERROR(VLOOKUP($C288,'LINHA 6'!$C$6:$BM$129,'Carga People'!L$2,0)),0,VLOOKUP($C288,'LINHA 6'!$C$6:$BM$129,'Carga People'!L$2,0))</f>
        <v>0</v>
      </c>
      <c r="M288" s="164">
        <f>IF(ISERROR(VLOOKUP($C288,'LINHA 6'!$C$6:$BM$129,'Carga People'!M$2,0)),0,VLOOKUP($C288,'LINHA 6'!$C$6:$BM$129,'Carga People'!M$2,0))</f>
        <v>0</v>
      </c>
      <c r="N288" s="164">
        <f>IF(ISERROR(VLOOKUP($C288,'LINHA 6'!$C$6:$BM$129,'Carga People'!N$2,0)),0,VLOOKUP($C288,'LINHA 6'!$C$6:$BM$129,'Carga People'!N$2,0))</f>
        <v>0</v>
      </c>
      <c r="O288" s="164">
        <f>IF(ISERROR(VLOOKUP($C288,'LINHA 6'!$C$6:$BM$129,'Carga People'!O$2,0)),0,VLOOKUP($C288,'LINHA 6'!$C$6:$BM$129,'Carga People'!O$2,0))</f>
        <v>0</v>
      </c>
      <c r="P288" s="164">
        <f>IF(ISERROR(VLOOKUP($C288,'LINHA 6'!$C$6:$BM$129,'Carga People'!P$2,0)),0,VLOOKUP($C288,'LINHA 6'!$C$6:$BM$129,'Carga People'!P$2,0))</f>
        <v>0</v>
      </c>
      <c r="Q288" s="164">
        <f>IF(ISERROR(VLOOKUP($C288,'LINHA 6'!$C$6:$BM$129,'Carga People'!Q$2,0)),0,VLOOKUP($C288,'LINHA 6'!$C$6:$BM$129,'Carga People'!Q$2,0))</f>
        <v>0</v>
      </c>
      <c r="R288" s="164">
        <f>IF(ISERROR(VLOOKUP($C288,'LINHA 6'!$C$6:$BM$129,'Carga People'!R$2,0)),0,VLOOKUP($C288,'LINHA 6'!$C$6:$BM$129,'Carga People'!R$2,0))</f>
        <v>0</v>
      </c>
      <c r="S288" s="164">
        <f>IF(ISERROR(VLOOKUP($C288,'LINHA 6'!$C$6:$BM$129,'Carga People'!S$2,0)),0,VLOOKUP($C288,'LINHA 6'!$C$6:$BM$129,'Carga People'!S$2,0))</f>
        <v>0</v>
      </c>
      <c r="T288" s="164">
        <f>IF(ISERROR(VLOOKUP($C288,'LINHA 6'!$C$6:$BM$129,'Carga People'!T$2,0)),0,VLOOKUP($C288,'LINHA 6'!$C$6:$BM$129,'Carga People'!T$2,0))</f>
        <v>0</v>
      </c>
      <c r="U288" s="164">
        <f>IF(ISERROR(VLOOKUP($C288,'LINHA 6'!$C$6:$BM$129,'Carga People'!U$2,0)),0,VLOOKUP($C288,'LINHA 6'!$C$6:$BM$129,'Carga People'!U$2,0))</f>
        <v>0</v>
      </c>
      <c r="V288" s="164">
        <f>IF(ISERROR(VLOOKUP($C288,'LINHA 6'!$C$6:$BM$129,'Carga People'!V$2,0)),0,VLOOKUP($C288,'LINHA 6'!$C$6:$BM$129,'Carga People'!V$2,0))</f>
        <v>0</v>
      </c>
      <c r="W288" s="164">
        <f>IF(ISERROR(VLOOKUP($C288,'LINHA 6'!$C$6:$BM$129,'Carga People'!W$2,0)),0,VLOOKUP($C288,'LINHA 6'!$C$6:$BM$129,'Carga People'!W$2,0))</f>
        <v>0</v>
      </c>
      <c r="X288" s="164">
        <f>IF(ISERROR(VLOOKUP($C288,'LINHA 6'!$C$6:$BM$129,'Carga People'!X$2,0)),0,VLOOKUP($C288,'LINHA 6'!$C$6:$BM$129,'Carga People'!X$2,0))</f>
        <v>240</v>
      </c>
      <c r="Y288" s="164">
        <f>IF(ISERROR(VLOOKUP($C288,'LINHA 6'!$C$6:$BM$129,'Carga People'!Y$2,0)),0,VLOOKUP($C288,'LINHA 6'!$C$6:$BM$129,'Carga People'!Y$2,0))</f>
        <v>0</v>
      </c>
      <c r="Z288" s="164">
        <f>IF(ISERROR(VLOOKUP($C288,'LINHA 6'!$C$6:$BM$129,'Carga People'!Z$2,0)),0,VLOOKUP($C288,'LINHA 6'!$C$6:$BM$129,'Carga People'!Z$2,0))</f>
        <v>0</v>
      </c>
      <c r="AA288" s="164">
        <f>IF(ISERROR(VLOOKUP($C288,'LINHA 6'!$C$6:$BM$129,'Carga People'!AA$2,0)),0,VLOOKUP($C288,'LINHA 6'!$C$6:$BM$129,'Carga People'!AA$2,0))</f>
        <v>0</v>
      </c>
      <c r="AB288" s="164">
        <f>IF(ISERROR(VLOOKUP($C288,'LINHA 6'!$C$6:$BM$129,'Carga People'!AB$2,0)),0,VLOOKUP($C288,'LINHA 6'!$C$6:$BM$129,'Carga People'!AB$2,0))</f>
        <v>0</v>
      </c>
      <c r="AC288" s="164">
        <f>IF(ISERROR(VLOOKUP($C288,'LINHA 6'!$C$6:$BM$129,'Carga People'!AC$2,0)),0,VLOOKUP($C288,'LINHA 6'!$C$6:$BM$129,'Carga People'!AC$2,0))</f>
        <v>0</v>
      </c>
      <c r="AD288" s="164">
        <f>IF(ISERROR(VLOOKUP($C288,'LINHA 6'!$C$6:$BM$129,'Carga People'!AD$2,0)),0,VLOOKUP($C288,'LINHA 6'!$C$6:$BM$129,'Carga People'!AD$2,0))</f>
        <v>0</v>
      </c>
      <c r="AE288" s="164">
        <f>IF(ISERROR(VLOOKUP($C288,'LINHA 6'!$C$6:$BM$129,'Carga People'!AE$2,0)),0,VLOOKUP($C288,'LINHA 6'!$C$6:$BM$129,'Carga People'!AE$2,0))</f>
        <v>0</v>
      </c>
      <c r="AF288" s="164">
        <f>IF(ISERROR(VLOOKUP($C288,'LINHA 6'!$C$6:$BM$129,'Carga People'!AF$2,0)),0,VLOOKUP($C288,'LINHA 6'!$C$6:$BM$129,'Carga People'!AF$2,0))</f>
        <v>0</v>
      </c>
      <c r="AG288" s="164">
        <f>IF(ISERROR(VLOOKUP($C288,'LINHA 6'!$C$6:$BM$129,'Carga People'!AG$2,0)),0,VLOOKUP($C288,'LINHA 6'!$C$6:$BM$129,'Carga People'!AG$2,0))</f>
        <v>0</v>
      </c>
      <c r="AH288" s="164">
        <f>IF(ISERROR(VLOOKUP($C288,'LINHA 6'!$C$6:$BM$129,'Carga People'!AH$2,0)),0,VLOOKUP($C288,'LINHA 6'!$C$6:$BM$129,'Carga People'!AH$2,0))</f>
        <v>0</v>
      </c>
      <c r="AI288" s="164">
        <f>IF(ISERROR(VLOOKUP($C288,'LINHA 6'!$C$6:$BM$129,'Carga People'!AI$2,0)),0,VLOOKUP($C288,'LINHA 6'!$C$6:$BM$129,'Carga People'!AI$2,0))</f>
        <v>0</v>
      </c>
      <c r="AJ288" s="164">
        <f>IF(ISERROR(VLOOKUP($C288,'LINHA 6'!$C$6:$BM$129,'Carga People'!AJ$2,0)),0,VLOOKUP($C288,'LINHA 6'!$C$6:$BM$129,'Carga People'!AJ$2,0))</f>
        <v>0</v>
      </c>
      <c r="AK288" s="164">
        <f>IF(ISERROR(VLOOKUP($C288,'LINHA 6'!$C$6:$BM$129,'Carga People'!AK$2,0)),0,VLOOKUP($C288,'LINHA 6'!$C$6:$BM$129,'Carga People'!AK$2,0))</f>
        <v>0</v>
      </c>
      <c r="AL288" s="164">
        <f>IF(ISERROR(VLOOKUP($C288,'LINHA 6'!$C$6:$BM$129,'Carga People'!AL$2,0)),0,VLOOKUP($C288,'LINHA 6'!$C$6:$BM$129,'Carga People'!AL$2,0))</f>
        <v>0</v>
      </c>
      <c r="AM288" s="164">
        <f>IF(ISERROR(VLOOKUP($C288,'LINHA 6'!$C$6:$BM$129,'Carga People'!AM$2,0)),0,VLOOKUP($C288,'LINHA 6'!$C$6:$BM$129,'Carga People'!AM$2,0))</f>
        <v>0</v>
      </c>
      <c r="AN288" s="164">
        <f>IF(ISERROR(VLOOKUP($C288,'LINHA 6'!$C$6:$BM$129,'Carga People'!AN$2,0)),0,VLOOKUP($C288,'LINHA 6'!$C$6:$BM$129,'Carga People'!AN$2,0))</f>
        <v>0</v>
      </c>
      <c r="AO288" s="164">
        <f>IF(ISERROR(VLOOKUP($C288,'LINHA 6'!$C$6:$BM$129,'Carga People'!AO$2,0)),0,VLOOKUP($C288,'LINHA 6'!$C$6:$BM$129,'Carga People'!AO$2,0))</f>
        <v>0</v>
      </c>
      <c r="AP288" s="164">
        <f>IF(ISERROR(VLOOKUP($C288,'LINHA 6'!$C$6:$BM$129,'Carga People'!AP$2,0)),0,VLOOKUP($C288,'LINHA 6'!$C$6:$BM$129,'Carga People'!AP$2,0))</f>
        <v>0</v>
      </c>
      <c r="AQ288" s="164">
        <f>IF(ISERROR(VLOOKUP($C288,'LINHA 6'!$C$6:$BM$129,'Carga People'!AQ$2,0)),0,VLOOKUP($C288,'LINHA 6'!$C$6:$BM$129,'Carga People'!AQ$2,0))</f>
        <v>0</v>
      </c>
      <c r="AR288" s="164">
        <f>IF(ISERROR(VLOOKUP($C288,'LINHA 6'!$C$6:$BM$129,'Carga People'!AR$2,0)),0,VLOOKUP($C288,'LINHA 6'!$C$6:$BM$129,'Carga People'!AR$2,0))</f>
        <v>0</v>
      </c>
      <c r="AS288" s="164">
        <f>IF(ISERROR(VLOOKUP($C288,'LINHA 6'!$C$6:$BM$129,'Carga People'!AS$2,0)),0,VLOOKUP($C288,'LINHA 6'!$C$6:$BM$129,'Carga People'!AS$2,0))</f>
        <v>0</v>
      </c>
      <c r="AT288" s="164">
        <f>IF(ISERROR(VLOOKUP($C288,'LINHA 6'!$C$6:$BM$129,'Carga People'!AT$2,0)),0,VLOOKUP($C288,'LINHA 6'!$C$6:$BM$129,'Carga People'!AT$2,0))</f>
        <v>0</v>
      </c>
      <c r="AU288" s="502">
        <f t="shared" si="28"/>
        <v>240</v>
      </c>
      <c r="AV288" s="780" t="str">
        <f>IF(C288=C284,1,"")</f>
        <v/>
      </c>
      <c r="AW288" s="90">
        <f>IF(D288="","",VLOOKUP(D288,MI_ME!$D$5:$AQ$336,39,0))</f>
        <v>0</v>
      </c>
      <c r="AX288" s="660"/>
    </row>
    <row r="289" spans="1:50" ht="18" hidden="1" customHeight="1" x14ac:dyDescent="0.3">
      <c r="A289" s="1793" t="s">
        <v>474</v>
      </c>
      <c r="B289" s="842" t="s">
        <v>474</v>
      </c>
      <c r="C289" s="842" t="s">
        <v>585</v>
      </c>
      <c r="D289" s="842" t="s">
        <v>586</v>
      </c>
      <c r="E289" s="1561" t="e">
        <v>#N/A</v>
      </c>
      <c r="F289" s="842" t="s">
        <v>15</v>
      </c>
      <c r="G289" s="843"/>
      <c r="H289" s="844"/>
      <c r="I289" s="845"/>
      <c r="J289" s="846">
        <f>IF(ISERROR(VLOOKUP($C289,SAMTA!$C$6:$BM$133,'Carga People'!J$2,0)),0,VLOOKUP($C289,SAMTA!$C$6:$BM$133,'Carga People'!J$2,0))</f>
        <v>0</v>
      </c>
      <c r="K289" s="846">
        <f>IF(ISERROR(VLOOKUP($C289,SAMTA!$C$6:$BM$133,'Carga People'!K$2,0)),0,VLOOKUP($C289,SAMTA!$C$6:$BM$133,'Carga People'!K$2,0))</f>
        <v>0</v>
      </c>
      <c r="L289" s="846">
        <f>IF(ISERROR(VLOOKUP($C289,SAMTA!$C$6:$BM$133,'Carga People'!L$2,0)),0,VLOOKUP($C289,SAMTA!$C$6:$BM$133,'Carga People'!L$2,0))</f>
        <v>0</v>
      </c>
      <c r="M289" s="846">
        <f>IF(ISERROR(VLOOKUP($C289,SAMTA!$C$6:$BM$133,'Carga People'!M$2,0)),0,VLOOKUP($C289,SAMTA!$C$6:$BM$133,'Carga People'!M$2,0))</f>
        <v>0</v>
      </c>
      <c r="N289" s="846">
        <f>IF(ISERROR(VLOOKUP($C289,SAMTA!$C$6:$BM$133,'Carga People'!N$2,0)),0,VLOOKUP($C289,SAMTA!$C$6:$BM$133,'Carga People'!N$2,0))</f>
        <v>0</v>
      </c>
      <c r="O289" s="846">
        <f>IF(ISERROR(VLOOKUP($C289,SAMTA!$C$6:$BM$133,'Carga People'!O$2,0)),0,VLOOKUP($C289,SAMTA!$C$6:$BM$133,'Carga People'!O$2,0))</f>
        <v>0</v>
      </c>
      <c r="P289" s="846">
        <f>IF(ISERROR(VLOOKUP($C289,SAMTA!$C$6:$BM$133,'Carga People'!P$2,0)),0,VLOOKUP($C289,SAMTA!$C$6:$BM$133,'Carga People'!P$2,0))</f>
        <v>0</v>
      </c>
      <c r="Q289" s="846">
        <f>IF(ISERROR(VLOOKUP($C289,SAMTA!$C$6:$BM$133,'Carga People'!Q$2,0)),0,VLOOKUP($C289,SAMTA!$C$6:$BM$133,'Carga People'!Q$2,0))</f>
        <v>0</v>
      </c>
      <c r="R289" s="846">
        <f>IF(ISERROR(VLOOKUP($C289,SAMTA!$C$6:$BM$133,'Carga People'!R$2,0)),0,VLOOKUP($C289,SAMTA!$C$6:$BM$133,'Carga People'!R$2,0))</f>
        <v>0</v>
      </c>
      <c r="S289" s="846">
        <f>IF(ISERROR(VLOOKUP($C289,SAMTA!$C$6:$BM$133,'Carga People'!S$2,0)),0,VLOOKUP($C289,SAMTA!$C$6:$BM$133,'Carga People'!S$2,0))</f>
        <v>0</v>
      </c>
      <c r="T289" s="846">
        <f>IF(ISERROR(VLOOKUP($C289,SAMTA!$C$6:$BM$133,'Carga People'!T$2,0)),0,VLOOKUP($C289,SAMTA!$C$6:$BM$133,'Carga People'!T$2,0))</f>
        <v>0</v>
      </c>
      <c r="U289" s="846">
        <f>IF(ISERROR(VLOOKUP($C289,SAMTA!$C$6:$BM$133,'Carga People'!U$2,0)),0,VLOOKUP($C289,SAMTA!$C$6:$BM$133,'Carga People'!U$2,0))</f>
        <v>0</v>
      </c>
      <c r="V289" s="846">
        <f>IF(ISERROR(VLOOKUP($C289,SAMTA!$C$6:$BM$133,'Carga People'!V$2,0)),0,VLOOKUP($C289,SAMTA!$C$6:$BM$133,'Carga People'!V$2,0))</f>
        <v>0</v>
      </c>
      <c r="W289" s="846">
        <f>IF(ISERROR(VLOOKUP($C289,SAMTA!$C$6:$BM$133,'Carga People'!W$2,0)),0,VLOOKUP($C289,SAMTA!$C$6:$BM$133,'Carga People'!W$2,0))</f>
        <v>0</v>
      </c>
      <c r="X289" s="846">
        <f>IF(ISERROR(VLOOKUP($C289,SAMTA!$C$6:$BM$133,'Carga People'!X$2,0)),0,VLOOKUP($C289,SAMTA!$C$6:$BM$133,'Carga People'!X$2,0))</f>
        <v>0</v>
      </c>
      <c r="Y289" s="846">
        <f>IF(ISERROR(VLOOKUP($C289,SAMTA!$C$6:$BM$133,'Carga People'!Y$2,0)),0,VLOOKUP($C289,SAMTA!$C$6:$BM$133,'Carga People'!Y$2,0))</f>
        <v>0</v>
      </c>
      <c r="Z289" s="846">
        <f>IF(ISERROR(VLOOKUP($C289,SAMTA!$C$6:$BM$133,'Carga People'!Z$2,0)),0,VLOOKUP($C289,SAMTA!$C$6:$BM$133,'Carga People'!Z$2,0))</f>
        <v>0</v>
      </c>
      <c r="AA289" s="846">
        <f>IF(ISERROR(VLOOKUP($C289,SAMTA!$C$6:$BM$133,'Carga People'!AA$2,0)),0,VLOOKUP($C289,SAMTA!$C$6:$BM$133,'Carga People'!AA$2,0))</f>
        <v>0</v>
      </c>
      <c r="AB289" s="846">
        <f>IF(ISERROR(VLOOKUP($C289,SAMTA!$C$6:$BM$133,'Carga People'!AB$2,0)),0,VLOOKUP($C289,SAMTA!$C$6:$BM$133,'Carga People'!AB$2,0))</f>
        <v>0</v>
      </c>
      <c r="AC289" s="846">
        <f>IF(ISERROR(VLOOKUP($C289,SAMTA!$C$6:$BM$133,'Carga People'!AC$2,0)),0,VLOOKUP($C289,SAMTA!$C$6:$BM$133,'Carga People'!AC$2,0))</f>
        <v>0</v>
      </c>
      <c r="AD289" s="846">
        <f>IF(ISERROR(VLOOKUP($C289,SAMTA!$C$6:$BM$133,'Carga People'!AD$2,0)),0,VLOOKUP($C289,SAMTA!$C$6:$BM$133,'Carga People'!AD$2,0))</f>
        <v>0</v>
      </c>
      <c r="AE289" s="846">
        <f>IF(ISERROR(VLOOKUP($C289,SAMTA!$C$6:$BM$133,'Carga People'!AE$2,0)),0,VLOOKUP($C289,SAMTA!$C$6:$BM$133,'Carga People'!AE$2,0))</f>
        <v>0</v>
      </c>
      <c r="AF289" s="846">
        <f>IF(ISERROR(VLOOKUP($C289,SAMTA!$C$6:$BM$133,'Carga People'!AF$2,0)),0,VLOOKUP($C289,SAMTA!$C$6:$BM$133,'Carga People'!AF$2,0))</f>
        <v>0</v>
      </c>
      <c r="AG289" s="846">
        <f>IF(ISERROR(VLOOKUP($C289,SAMTA!$C$6:$BM$133,'Carga People'!AG$2,0)),0,VLOOKUP($C289,SAMTA!$C$6:$BM$133,'Carga People'!AG$2,0))</f>
        <v>0</v>
      </c>
      <c r="AH289" s="846">
        <f>IF(ISERROR(VLOOKUP($C289,SAMTA!$C$6:$BM$133,'Carga People'!AH$2,0)),0,VLOOKUP($C289,SAMTA!$C$6:$BM$133,'Carga People'!AH$2,0))</f>
        <v>0</v>
      </c>
      <c r="AI289" s="846">
        <f>IF(ISERROR(VLOOKUP($C289,SAMTA!$C$6:$BM$133,'Carga People'!AI$2,0)),0,VLOOKUP($C289,SAMTA!$C$6:$BM$133,'Carga People'!AI$2,0))</f>
        <v>0</v>
      </c>
      <c r="AJ289" s="846">
        <f>IF(ISERROR(VLOOKUP($C289,SAMTA!$C$6:$BM$133,'Carga People'!AJ$2,0)),0,VLOOKUP($C289,SAMTA!$C$6:$BM$133,'Carga People'!AJ$2,0))</f>
        <v>0</v>
      </c>
      <c r="AK289" s="846">
        <f>IF(ISERROR(VLOOKUP($C289,SAMTA!$C$6:$BM$133,'Carga People'!AK$2,0)),0,VLOOKUP($C289,SAMTA!$C$6:$BM$133,'Carga People'!AK$2,0))</f>
        <v>0</v>
      </c>
      <c r="AL289" s="846">
        <f>IF(ISERROR(VLOOKUP($C289,SAMTA!$C$6:$BM$133,'Carga People'!AL$2,0)),0,VLOOKUP($C289,SAMTA!$C$6:$BM$133,'Carga People'!AL$2,0))</f>
        <v>0</v>
      </c>
      <c r="AM289" s="846">
        <f>IF(ISERROR(VLOOKUP($C289,SAMTA!$C$6:$BM$133,'Carga People'!AM$2,0)),0,VLOOKUP($C289,SAMTA!$C$6:$BM$133,'Carga People'!AM$2,0))</f>
        <v>0</v>
      </c>
      <c r="AN289" s="846">
        <f>IF(ISERROR(VLOOKUP($C289,SAMTA!$C$6:$BM$133,'Carga People'!AN$2,0)),0,VLOOKUP($C289,SAMTA!$C$6:$BM$133,'Carga People'!AN$2,0))</f>
        <v>0</v>
      </c>
      <c r="AO289" s="846">
        <f>IF(ISERROR(VLOOKUP($C289,SAMTA!$C$6:$BM$133,'Carga People'!AO$2,0)),0,VLOOKUP($C289,SAMTA!$C$6:$BM$133,'Carga People'!AO$2,0))</f>
        <v>0</v>
      </c>
      <c r="AP289" s="846">
        <f>IF(ISERROR(VLOOKUP($C289,SAMTA!$C$6:$BM$133,'Carga People'!AP$2,0)),0,VLOOKUP($C289,SAMTA!$C$6:$BM$133,'Carga People'!AP$2,0))</f>
        <v>0</v>
      </c>
      <c r="AQ289" s="846">
        <f>IF(ISERROR(VLOOKUP($C289,SAMTA!$C$6:$BM$133,'Carga People'!AQ$2,0)),0,VLOOKUP($C289,SAMTA!$C$6:$BM$133,'Carga People'!AQ$2,0))</f>
        <v>0</v>
      </c>
      <c r="AR289" s="846">
        <f>IF(ISERROR(VLOOKUP($C289,SAMTA!$C$6:$BM$133,'Carga People'!AR$2,0)),0,VLOOKUP($C289,SAMTA!$C$6:$BM$133,'Carga People'!AR$2,0))</f>
        <v>0</v>
      </c>
      <c r="AS289" s="846">
        <f>IF(ISERROR(VLOOKUP($C289,SAMTA!$C$6:$BM$133,'Carga People'!AS$2,0)),0,VLOOKUP($C289,SAMTA!$C$6:$BM$133,'Carga People'!AS$2,0))</f>
        <v>0</v>
      </c>
      <c r="AT289" s="846">
        <f>IF(ISERROR(VLOOKUP($C289,SAMTA!$C$6:$BM$133,'Carga People'!AT$2,0)),0,VLOOKUP($C289,SAMTA!$C$6:$BM$133,'Carga People'!AT$2,0))</f>
        <v>0</v>
      </c>
      <c r="AU289" s="847">
        <f t="shared" si="28"/>
        <v>0</v>
      </c>
      <c r="AV289" s="780" t="str">
        <f t="shared" si="27"/>
        <v/>
      </c>
      <c r="AW289" s="90" t="e">
        <f>IF(D289="","",VLOOKUP(D289,MI_ME!$D$5:$AQ$336,39,0))</f>
        <v>#N/A</v>
      </c>
      <c r="AX289" s="660"/>
    </row>
    <row r="290" spans="1:50" ht="18" hidden="1" customHeight="1" x14ac:dyDescent="0.3">
      <c r="A290" s="1793"/>
      <c r="B290" s="772" t="s">
        <v>474</v>
      </c>
      <c r="C290" s="772" t="s">
        <v>468</v>
      </c>
      <c r="D290" s="772" t="s">
        <v>469</v>
      </c>
      <c r="E290" s="1562" t="e">
        <v>#N/A</v>
      </c>
      <c r="F290" s="772" t="s">
        <v>15</v>
      </c>
      <c r="G290" s="488"/>
      <c r="H290" s="765"/>
      <c r="I290" s="835"/>
      <c r="J290" s="489">
        <f>IF(ISERROR(VLOOKUP($C290,SAMTA!$C$6:$BM$133,'Carga People'!J$2,0)),0,VLOOKUP($C290,SAMTA!$C$6:$BM$133,'Carga People'!J$2,0))</f>
        <v>0</v>
      </c>
      <c r="K290" s="489">
        <f>IF(ISERROR(VLOOKUP($C290,SAMTA!$C$6:$BM$133,'Carga People'!K$2,0)),0,VLOOKUP($C290,SAMTA!$C$6:$BM$133,'Carga People'!K$2,0))</f>
        <v>0</v>
      </c>
      <c r="L290" s="489">
        <f>IF(ISERROR(VLOOKUP($C290,SAMTA!$C$6:$BM$133,'Carga People'!L$2,0)),0,VLOOKUP($C290,SAMTA!$C$6:$BM$133,'Carga People'!L$2,0))</f>
        <v>0</v>
      </c>
      <c r="M290" s="489">
        <f>IF(ISERROR(VLOOKUP($C290,SAMTA!$C$6:$BM$133,'Carga People'!M$2,0)),0,VLOOKUP($C290,SAMTA!$C$6:$BM$133,'Carga People'!M$2,0))</f>
        <v>0</v>
      </c>
      <c r="N290" s="489">
        <f>IF(ISERROR(VLOOKUP($C290,SAMTA!$C$6:$BM$133,'Carga People'!N$2,0)),0,VLOOKUP($C290,SAMTA!$C$6:$BM$133,'Carga People'!N$2,0))</f>
        <v>0</v>
      </c>
      <c r="O290" s="489">
        <f>IF(ISERROR(VLOOKUP($C290,SAMTA!$C$6:$BM$133,'Carga People'!O$2,0)),0,VLOOKUP($C290,SAMTA!$C$6:$BM$133,'Carga People'!O$2,0))</f>
        <v>0</v>
      </c>
      <c r="P290" s="489">
        <f>IF(ISERROR(VLOOKUP($C290,SAMTA!$C$6:$BM$133,'Carga People'!P$2,0)),0,VLOOKUP($C290,SAMTA!$C$6:$BM$133,'Carga People'!P$2,0))</f>
        <v>0</v>
      </c>
      <c r="Q290" s="489">
        <f>IF(ISERROR(VLOOKUP($C290,SAMTA!$C$6:$BM$133,'Carga People'!Q$2,0)),0,VLOOKUP($C290,SAMTA!$C$6:$BM$133,'Carga People'!Q$2,0))</f>
        <v>0</v>
      </c>
      <c r="R290" s="489">
        <f>IF(ISERROR(VLOOKUP($C290,SAMTA!$C$6:$BM$133,'Carga People'!R$2,0)),0,VLOOKUP($C290,SAMTA!$C$6:$BM$133,'Carga People'!R$2,0))</f>
        <v>0</v>
      </c>
      <c r="S290" s="489">
        <f>IF(ISERROR(VLOOKUP($C290,SAMTA!$C$6:$BM$133,'Carga People'!S$2,0)),0,VLOOKUP($C290,SAMTA!$C$6:$BM$133,'Carga People'!S$2,0))</f>
        <v>0</v>
      </c>
      <c r="T290" s="489">
        <f>IF(ISERROR(VLOOKUP($C290,SAMTA!$C$6:$BM$133,'Carga People'!T$2,0)),0,VLOOKUP($C290,SAMTA!$C$6:$BM$133,'Carga People'!T$2,0))</f>
        <v>0</v>
      </c>
      <c r="U290" s="489">
        <f>IF(ISERROR(VLOOKUP($C290,SAMTA!$C$6:$BM$133,'Carga People'!U$2,0)),0,VLOOKUP($C290,SAMTA!$C$6:$BM$133,'Carga People'!U$2,0))</f>
        <v>0</v>
      </c>
      <c r="V290" s="489">
        <f>IF(ISERROR(VLOOKUP($C290,SAMTA!$C$6:$BM$133,'Carga People'!V$2,0)),0,VLOOKUP($C290,SAMTA!$C$6:$BM$133,'Carga People'!V$2,0))</f>
        <v>0</v>
      </c>
      <c r="W290" s="489">
        <f>IF(ISERROR(VLOOKUP($C290,SAMTA!$C$6:$BM$133,'Carga People'!W$2,0)),0,VLOOKUP($C290,SAMTA!$C$6:$BM$133,'Carga People'!W$2,0))</f>
        <v>0</v>
      </c>
      <c r="X290" s="489">
        <f>IF(ISERROR(VLOOKUP($C290,SAMTA!$C$6:$BM$133,'Carga People'!X$2,0)),0,VLOOKUP($C290,SAMTA!$C$6:$BM$133,'Carga People'!X$2,0))</f>
        <v>0</v>
      </c>
      <c r="Y290" s="489">
        <f>IF(ISERROR(VLOOKUP($C290,SAMTA!$C$6:$BM$133,'Carga People'!Y$2,0)),0,VLOOKUP($C290,SAMTA!$C$6:$BM$133,'Carga People'!Y$2,0))</f>
        <v>0</v>
      </c>
      <c r="Z290" s="489">
        <f>IF(ISERROR(VLOOKUP($C290,SAMTA!$C$6:$BM$133,'Carga People'!Z$2,0)),0,VLOOKUP($C290,SAMTA!$C$6:$BM$133,'Carga People'!Z$2,0))</f>
        <v>0</v>
      </c>
      <c r="AA290" s="489">
        <f>IF(ISERROR(VLOOKUP($C290,SAMTA!$C$6:$BM$133,'Carga People'!AA$2,0)),0,VLOOKUP($C290,SAMTA!$C$6:$BM$133,'Carga People'!AA$2,0))</f>
        <v>0</v>
      </c>
      <c r="AB290" s="489">
        <f>IF(ISERROR(VLOOKUP($C290,SAMTA!$C$6:$BM$133,'Carga People'!AB$2,0)),0,VLOOKUP($C290,SAMTA!$C$6:$BM$133,'Carga People'!AB$2,0))</f>
        <v>0</v>
      </c>
      <c r="AC290" s="489">
        <f>IF(ISERROR(VLOOKUP($C290,SAMTA!$C$6:$BM$133,'Carga People'!AC$2,0)),0,VLOOKUP($C290,SAMTA!$C$6:$BM$133,'Carga People'!AC$2,0))</f>
        <v>0</v>
      </c>
      <c r="AD290" s="489">
        <f>IF(ISERROR(VLOOKUP($C290,SAMTA!$C$6:$BM$133,'Carga People'!AD$2,0)),0,VLOOKUP($C290,SAMTA!$C$6:$BM$133,'Carga People'!AD$2,0))</f>
        <v>0</v>
      </c>
      <c r="AE290" s="489">
        <f>IF(ISERROR(VLOOKUP($C290,SAMTA!$C$6:$BM$133,'Carga People'!AE$2,0)),0,VLOOKUP($C290,SAMTA!$C$6:$BM$133,'Carga People'!AE$2,0))</f>
        <v>0</v>
      </c>
      <c r="AF290" s="489">
        <f>IF(ISERROR(VLOOKUP($C290,SAMTA!$C$6:$BM$133,'Carga People'!AF$2,0)),0,VLOOKUP($C290,SAMTA!$C$6:$BM$133,'Carga People'!AF$2,0))</f>
        <v>0</v>
      </c>
      <c r="AG290" s="489">
        <f>IF(ISERROR(VLOOKUP($C290,SAMTA!$C$6:$BM$133,'Carga People'!AG$2,0)),0,VLOOKUP($C290,SAMTA!$C$6:$BM$133,'Carga People'!AG$2,0))</f>
        <v>0</v>
      </c>
      <c r="AH290" s="489">
        <f>IF(ISERROR(VLOOKUP($C290,SAMTA!$C$6:$BM$133,'Carga People'!AH$2,0)),0,VLOOKUP($C290,SAMTA!$C$6:$BM$133,'Carga People'!AH$2,0))</f>
        <v>0</v>
      </c>
      <c r="AI290" s="489">
        <f>IF(ISERROR(VLOOKUP($C290,SAMTA!$C$6:$BM$133,'Carga People'!AI$2,0)),0,VLOOKUP($C290,SAMTA!$C$6:$BM$133,'Carga People'!AI$2,0))</f>
        <v>0</v>
      </c>
      <c r="AJ290" s="489">
        <f>IF(ISERROR(VLOOKUP($C290,SAMTA!$C$6:$BM$133,'Carga People'!AJ$2,0)),0,VLOOKUP($C290,SAMTA!$C$6:$BM$133,'Carga People'!AJ$2,0))</f>
        <v>0</v>
      </c>
      <c r="AK290" s="489">
        <f>IF(ISERROR(VLOOKUP($C290,SAMTA!$C$6:$BM$133,'Carga People'!AK$2,0)),0,VLOOKUP($C290,SAMTA!$C$6:$BM$133,'Carga People'!AK$2,0))</f>
        <v>0</v>
      </c>
      <c r="AL290" s="489">
        <f>IF(ISERROR(VLOOKUP($C290,SAMTA!$C$6:$BM$133,'Carga People'!AL$2,0)),0,VLOOKUP($C290,SAMTA!$C$6:$BM$133,'Carga People'!AL$2,0))</f>
        <v>0</v>
      </c>
      <c r="AM290" s="489">
        <f>IF(ISERROR(VLOOKUP($C290,SAMTA!$C$6:$BM$133,'Carga People'!AM$2,0)),0,VLOOKUP($C290,SAMTA!$C$6:$BM$133,'Carga People'!AM$2,0))</f>
        <v>0</v>
      </c>
      <c r="AN290" s="489">
        <f>IF(ISERROR(VLOOKUP($C290,SAMTA!$C$6:$BM$133,'Carga People'!AN$2,0)),0,VLOOKUP($C290,SAMTA!$C$6:$BM$133,'Carga People'!AN$2,0))</f>
        <v>0</v>
      </c>
      <c r="AO290" s="489">
        <f>IF(ISERROR(VLOOKUP($C290,SAMTA!$C$6:$BM$133,'Carga People'!AO$2,0)),0,VLOOKUP($C290,SAMTA!$C$6:$BM$133,'Carga People'!AO$2,0))</f>
        <v>0</v>
      </c>
      <c r="AP290" s="489">
        <f>IF(ISERROR(VLOOKUP($C290,SAMTA!$C$6:$BM$133,'Carga People'!AP$2,0)),0,VLOOKUP($C290,SAMTA!$C$6:$BM$133,'Carga People'!AP$2,0))</f>
        <v>0</v>
      </c>
      <c r="AQ290" s="489">
        <f>IF(ISERROR(VLOOKUP($C290,SAMTA!$C$6:$BM$133,'Carga People'!AQ$2,0)),0,VLOOKUP($C290,SAMTA!$C$6:$BM$133,'Carga People'!AQ$2,0))</f>
        <v>0</v>
      </c>
      <c r="AR290" s="489">
        <f>IF(ISERROR(VLOOKUP($C290,SAMTA!$C$6:$BM$133,'Carga People'!AR$2,0)),0,VLOOKUP($C290,SAMTA!$C$6:$BM$133,'Carga People'!AR$2,0))</f>
        <v>0</v>
      </c>
      <c r="AS290" s="489">
        <f>IF(ISERROR(VLOOKUP($C290,SAMTA!$C$6:$BM$133,'Carga People'!AS$2,0)),0,VLOOKUP($C290,SAMTA!$C$6:$BM$133,'Carga People'!AS$2,0))</f>
        <v>0</v>
      </c>
      <c r="AT290" s="489">
        <f>IF(ISERROR(VLOOKUP($C290,SAMTA!$C$6:$BM$133,'Carga People'!AT$2,0)),0,VLOOKUP($C290,SAMTA!$C$6:$BM$133,'Carga People'!AT$2,0))</f>
        <v>0</v>
      </c>
      <c r="AU290" s="487">
        <f t="shared" ref="AU290" si="38">SUM(J290:AT290)</f>
        <v>0</v>
      </c>
      <c r="AV290" s="780" t="str">
        <f t="shared" si="27"/>
        <v/>
      </c>
      <c r="AW290" s="90" t="e">
        <f>IF(D290="","",VLOOKUP(D290,MI_ME!$D$5:$AQ$336,39,0))</f>
        <v>#N/A</v>
      </c>
      <c r="AX290" s="660"/>
    </row>
    <row r="291" spans="1:50" ht="18" customHeight="1" x14ac:dyDescent="0.3">
      <c r="A291" s="1793"/>
      <c r="B291" s="772" t="s">
        <v>474</v>
      </c>
      <c r="C291" s="772" t="s">
        <v>470</v>
      </c>
      <c r="D291" s="772" t="s">
        <v>471</v>
      </c>
      <c r="E291" s="1562" t="e">
        <v>#N/A</v>
      </c>
      <c r="F291" s="772" t="s">
        <v>15</v>
      </c>
      <c r="G291" s="488"/>
      <c r="H291" s="765"/>
      <c r="I291" s="835"/>
      <c r="J291" s="489">
        <f>IF(ISERROR(VLOOKUP($C291,SAMTA!$C$6:$BM$133,'Carga People'!J$2,0)),0,VLOOKUP($C291,SAMTA!$C$6:$BM$133,'Carga People'!J$2,0))</f>
        <v>0</v>
      </c>
      <c r="K291" s="489">
        <f>IF(ISERROR(VLOOKUP($C291,SAMTA!$C$6:$BM$133,'Carga People'!K$2,0)),0,VLOOKUP($C291,SAMTA!$C$6:$BM$133,'Carga People'!K$2,0))</f>
        <v>0</v>
      </c>
      <c r="L291" s="489">
        <f>IF(ISERROR(VLOOKUP($C291,SAMTA!$C$6:$BM$133,'Carga People'!L$2,0)),0,VLOOKUP($C291,SAMTA!$C$6:$BM$133,'Carga People'!L$2,0))</f>
        <v>0</v>
      </c>
      <c r="M291" s="489">
        <f>IF(ISERROR(VLOOKUP($C291,SAMTA!$C$6:$BM$133,'Carga People'!M$2,0)),0,VLOOKUP($C291,SAMTA!$C$6:$BM$133,'Carga People'!M$2,0))</f>
        <v>3</v>
      </c>
      <c r="N291" s="489">
        <f>IF(ISERROR(VLOOKUP($C291,SAMTA!$C$6:$BM$133,'Carga People'!N$2,0)),0,VLOOKUP($C291,SAMTA!$C$6:$BM$133,'Carga People'!N$2,0))</f>
        <v>1</v>
      </c>
      <c r="O291" s="489">
        <f>IF(ISERROR(VLOOKUP($C291,SAMTA!$C$6:$BM$133,'Carga People'!O$2,0)),0,VLOOKUP($C291,SAMTA!$C$6:$BM$133,'Carga People'!O$2,0))</f>
        <v>1</v>
      </c>
      <c r="P291" s="489">
        <f>IF(ISERROR(VLOOKUP($C291,SAMTA!$C$6:$BM$133,'Carga People'!P$2,0)),0,VLOOKUP($C291,SAMTA!$C$6:$BM$133,'Carga People'!P$2,0))</f>
        <v>0</v>
      </c>
      <c r="Q291" s="489">
        <f>IF(ISERROR(VLOOKUP($C291,SAMTA!$C$6:$BM$133,'Carga People'!Q$2,0)),0,VLOOKUP($C291,SAMTA!$C$6:$BM$133,'Carga People'!Q$2,0))</f>
        <v>1</v>
      </c>
      <c r="R291" s="489">
        <f>IF(ISERROR(VLOOKUP($C291,SAMTA!$C$6:$BM$133,'Carga People'!R$2,0)),0,VLOOKUP($C291,SAMTA!$C$6:$BM$133,'Carga People'!R$2,0))</f>
        <v>0</v>
      </c>
      <c r="S291" s="489">
        <f>IF(ISERROR(VLOOKUP($C291,SAMTA!$C$6:$BM$133,'Carga People'!S$2,0)),0,VLOOKUP($C291,SAMTA!$C$6:$BM$133,'Carga People'!S$2,0))</f>
        <v>0</v>
      </c>
      <c r="T291" s="489">
        <f>IF(ISERROR(VLOOKUP($C291,SAMTA!$C$6:$BM$133,'Carga People'!T$2,0)),0,VLOOKUP($C291,SAMTA!$C$6:$BM$133,'Carga People'!T$2,0))</f>
        <v>2</v>
      </c>
      <c r="U291" s="489">
        <f>IF(ISERROR(VLOOKUP($C291,SAMTA!$C$6:$BM$133,'Carga People'!U$2,0)),0,VLOOKUP($C291,SAMTA!$C$6:$BM$133,'Carga People'!U$2,0))</f>
        <v>1</v>
      </c>
      <c r="V291" s="489">
        <f>IF(ISERROR(VLOOKUP($C291,SAMTA!$C$6:$BM$133,'Carga People'!V$2,0)),0,VLOOKUP($C291,SAMTA!$C$6:$BM$133,'Carga People'!V$2,0))</f>
        <v>1</v>
      </c>
      <c r="W291" s="489">
        <f>IF(ISERROR(VLOOKUP($C291,SAMTA!$C$6:$BM$133,'Carga People'!W$2,0)),0,VLOOKUP($C291,SAMTA!$C$6:$BM$133,'Carga People'!W$2,0))</f>
        <v>0</v>
      </c>
      <c r="X291" s="489">
        <f>IF(ISERROR(VLOOKUP($C291,SAMTA!$C$6:$BM$133,'Carga People'!X$2,0)),0,VLOOKUP($C291,SAMTA!$C$6:$BM$133,'Carga People'!X$2,0))</f>
        <v>0</v>
      </c>
      <c r="Y291" s="489">
        <f>IF(ISERROR(VLOOKUP($C291,SAMTA!$C$6:$BM$133,'Carga People'!Y$2,0)),0,VLOOKUP($C291,SAMTA!$C$6:$BM$133,'Carga People'!Y$2,0))</f>
        <v>0</v>
      </c>
      <c r="Z291" s="489">
        <f>IF(ISERROR(VLOOKUP($C291,SAMTA!$C$6:$BM$133,'Carga People'!Z$2,0)),0,VLOOKUP($C291,SAMTA!$C$6:$BM$133,'Carga People'!Z$2,0))</f>
        <v>0</v>
      </c>
      <c r="AA291" s="489">
        <f>IF(ISERROR(VLOOKUP($C291,SAMTA!$C$6:$BM$133,'Carga People'!AA$2,0)),0,VLOOKUP($C291,SAMTA!$C$6:$BM$133,'Carga People'!AA$2,0))</f>
        <v>2</v>
      </c>
      <c r="AB291" s="489">
        <f>IF(ISERROR(VLOOKUP($C291,SAMTA!$C$6:$BM$133,'Carga People'!AB$2,0)),0,VLOOKUP($C291,SAMTA!$C$6:$BM$133,'Carga People'!AB$2,0))</f>
        <v>0</v>
      </c>
      <c r="AC291" s="489">
        <f>IF(ISERROR(VLOOKUP($C291,SAMTA!$C$6:$BM$133,'Carga People'!AC$2,0)),0,VLOOKUP($C291,SAMTA!$C$6:$BM$133,'Carga People'!AC$2,0))</f>
        <v>1</v>
      </c>
      <c r="AD291" s="489">
        <f>IF(ISERROR(VLOOKUP($C291,SAMTA!$C$6:$BM$133,'Carga People'!AD$2,0)),0,VLOOKUP($C291,SAMTA!$C$6:$BM$133,'Carga People'!AD$2,0))</f>
        <v>1</v>
      </c>
      <c r="AE291" s="489">
        <f>IF(ISERROR(VLOOKUP($C291,SAMTA!$C$6:$BM$133,'Carga People'!AE$2,0)),0,VLOOKUP($C291,SAMTA!$C$6:$BM$133,'Carga People'!AE$2,0))</f>
        <v>0</v>
      </c>
      <c r="AF291" s="489">
        <f>IF(ISERROR(VLOOKUP($C291,SAMTA!$C$6:$BM$133,'Carga People'!AF$2,0)),0,VLOOKUP($C291,SAMTA!$C$6:$BM$133,'Carga People'!AF$2,0))</f>
        <v>0</v>
      </c>
      <c r="AG291" s="489">
        <f>IF(ISERROR(VLOOKUP($C291,SAMTA!$C$6:$BM$133,'Carga People'!AG$2,0)),0,VLOOKUP($C291,SAMTA!$C$6:$BM$133,'Carga People'!AG$2,0))</f>
        <v>0</v>
      </c>
      <c r="AH291" s="489">
        <f>IF(ISERROR(VLOOKUP($C291,SAMTA!$C$6:$BM$133,'Carga People'!AH$2,0)),0,VLOOKUP($C291,SAMTA!$C$6:$BM$133,'Carga People'!AH$2,0))</f>
        <v>0</v>
      </c>
      <c r="AI291" s="489">
        <f>IF(ISERROR(VLOOKUP($C291,SAMTA!$C$6:$BM$133,'Carga People'!AI$2,0)),0,VLOOKUP($C291,SAMTA!$C$6:$BM$133,'Carga People'!AI$2,0))</f>
        <v>0</v>
      </c>
      <c r="AJ291" s="489">
        <f>IF(ISERROR(VLOOKUP($C291,SAMTA!$C$6:$BM$133,'Carga People'!AJ$2,0)),0,VLOOKUP($C291,SAMTA!$C$6:$BM$133,'Carga People'!AJ$2,0))</f>
        <v>0</v>
      </c>
      <c r="AK291" s="489">
        <f>IF(ISERROR(VLOOKUP($C291,SAMTA!$C$6:$BM$133,'Carga People'!AK$2,0)),0,VLOOKUP($C291,SAMTA!$C$6:$BM$133,'Carga People'!AK$2,0))</f>
        <v>0</v>
      </c>
      <c r="AL291" s="489">
        <f>IF(ISERROR(VLOOKUP($C291,SAMTA!$C$6:$BM$133,'Carga People'!AL$2,0)),0,VLOOKUP($C291,SAMTA!$C$6:$BM$133,'Carga People'!AL$2,0))</f>
        <v>0</v>
      </c>
      <c r="AM291" s="489">
        <f>IF(ISERROR(VLOOKUP($C291,SAMTA!$C$6:$BM$133,'Carga People'!AM$2,0)),0,VLOOKUP($C291,SAMTA!$C$6:$BM$133,'Carga People'!AM$2,0))</f>
        <v>0</v>
      </c>
      <c r="AN291" s="489">
        <f>IF(ISERROR(VLOOKUP($C291,SAMTA!$C$6:$BM$133,'Carga People'!AN$2,0)),0,VLOOKUP($C291,SAMTA!$C$6:$BM$133,'Carga People'!AN$2,0))</f>
        <v>0</v>
      </c>
      <c r="AO291" s="489">
        <f>IF(ISERROR(VLOOKUP($C291,SAMTA!$C$6:$BM$133,'Carga People'!AO$2,0)),0,VLOOKUP($C291,SAMTA!$C$6:$BM$133,'Carga People'!AO$2,0))</f>
        <v>0</v>
      </c>
      <c r="AP291" s="489">
        <f>IF(ISERROR(VLOOKUP($C291,SAMTA!$C$6:$BM$133,'Carga People'!AP$2,0)),0,VLOOKUP($C291,SAMTA!$C$6:$BM$133,'Carga People'!AP$2,0))</f>
        <v>0</v>
      </c>
      <c r="AQ291" s="489">
        <f>IF(ISERROR(VLOOKUP($C291,SAMTA!$C$6:$BM$133,'Carga People'!AQ$2,0)),0,VLOOKUP($C291,SAMTA!$C$6:$BM$133,'Carga People'!AQ$2,0))</f>
        <v>0</v>
      </c>
      <c r="AR291" s="489">
        <f>IF(ISERROR(VLOOKUP($C291,SAMTA!$C$6:$BM$133,'Carga People'!AR$2,0)),0,VLOOKUP($C291,SAMTA!$C$6:$BM$133,'Carga People'!AR$2,0))</f>
        <v>0</v>
      </c>
      <c r="AS291" s="489">
        <f>IF(ISERROR(VLOOKUP($C291,SAMTA!$C$6:$BM$133,'Carga People'!AS$2,0)),0,VLOOKUP($C291,SAMTA!$C$6:$BM$133,'Carga People'!AS$2,0))</f>
        <v>0</v>
      </c>
      <c r="AT291" s="489">
        <f>IF(ISERROR(VLOOKUP($C291,SAMTA!$C$6:$BM$133,'Carga People'!AT$2,0)),0,VLOOKUP($C291,SAMTA!$C$6:$BM$133,'Carga People'!AT$2,0))</f>
        <v>0</v>
      </c>
      <c r="AU291" s="487">
        <f t="shared" si="28"/>
        <v>14</v>
      </c>
      <c r="AV291" s="780" t="str">
        <f t="shared" si="27"/>
        <v/>
      </c>
      <c r="AW291" s="90" t="e">
        <f>IF(D291="","",VLOOKUP(D291,MI_ME!$D$5:$AQ$336,39,0))</f>
        <v>#N/A</v>
      </c>
      <c r="AX291" s="660"/>
    </row>
    <row r="292" spans="1:50" ht="18" customHeight="1" thickBot="1" x14ac:dyDescent="0.35">
      <c r="A292" s="1794"/>
      <c r="B292" s="832" t="s">
        <v>474</v>
      </c>
      <c r="C292" s="832" t="s">
        <v>472</v>
      </c>
      <c r="D292" s="832" t="s">
        <v>473</v>
      </c>
      <c r="E292" s="1563" t="e">
        <v>#N/A</v>
      </c>
      <c r="F292" s="832" t="s">
        <v>15</v>
      </c>
      <c r="G292" s="833"/>
      <c r="H292" s="834"/>
      <c r="I292" s="836"/>
      <c r="J292" s="837">
        <f>IF(ISERROR(VLOOKUP($C292,SAMTA!$C$6:$BM$133,'Carga People'!J$2,0)),0,VLOOKUP($C292,SAMTA!$C$6:$BM$133,'Carga People'!J$2,0))</f>
        <v>0</v>
      </c>
      <c r="K292" s="837">
        <f>IF(ISERROR(VLOOKUP($C292,SAMTA!$C$6:$BM$133,'Carga People'!K$2,0)),0,VLOOKUP($C292,SAMTA!$C$6:$BM$133,'Carga People'!K$2,0))</f>
        <v>0</v>
      </c>
      <c r="L292" s="837">
        <f>IF(ISERROR(VLOOKUP($C292,SAMTA!$C$6:$BM$133,'Carga People'!L$2,0)),0,VLOOKUP($C292,SAMTA!$C$6:$BM$133,'Carga People'!L$2,0))</f>
        <v>0</v>
      </c>
      <c r="M292" s="837">
        <f>IF(ISERROR(VLOOKUP($C292,SAMTA!$C$6:$BM$133,'Carga People'!M$2,0)),0,VLOOKUP($C292,SAMTA!$C$6:$BM$133,'Carga People'!M$2,0))</f>
        <v>0</v>
      </c>
      <c r="N292" s="837">
        <f>IF(ISERROR(VLOOKUP($C292,SAMTA!$C$6:$BM$133,'Carga People'!N$2,0)),0,VLOOKUP($C292,SAMTA!$C$6:$BM$133,'Carga People'!N$2,0))</f>
        <v>0</v>
      </c>
      <c r="O292" s="837">
        <f>IF(ISERROR(VLOOKUP($C292,SAMTA!$C$6:$BM$133,'Carga People'!O$2,0)),0,VLOOKUP($C292,SAMTA!$C$6:$BM$133,'Carga People'!O$2,0))</f>
        <v>0</v>
      </c>
      <c r="P292" s="837">
        <f>IF(ISERROR(VLOOKUP($C292,SAMTA!$C$6:$BM$133,'Carga People'!P$2,0)),0,VLOOKUP($C292,SAMTA!$C$6:$BM$133,'Carga People'!P$2,0))</f>
        <v>1</v>
      </c>
      <c r="Q292" s="837">
        <f>IF(ISERROR(VLOOKUP($C292,SAMTA!$C$6:$BM$133,'Carga People'!Q$2,0)),0,VLOOKUP($C292,SAMTA!$C$6:$BM$133,'Carga People'!Q$2,0))</f>
        <v>0</v>
      </c>
      <c r="R292" s="837">
        <f>IF(ISERROR(VLOOKUP($C292,SAMTA!$C$6:$BM$133,'Carga People'!R$2,0)),0,VLOOKUP($C292,SAMTA!$C$6:$BM$133,'Carga People'!R$2,0))</f>
        <v>0</v>
      </c>
      <c r="S292" s="837">
        <f>IF(ISERROR(VLOOKUP($C292,SAMTA!$C$6:$BM$133,'Carga People'!S$2,0)),0,VLOOKUP($C292,SAMTA!$C$6:$BM$133,'Carga People'!S$2,0))</f>
        <v>0</v>
      </c>
      <c r="T292" s="837">
        <f>IF(ISERROR(VLOOKUP($C292,SAMTA!$C$6:$BM$133,'Carga People'!T$2,0)),0,VLOOKUP($C292,SAMTA!$C$6:$BM$133,'Carga People'!T$2,0))</f>
        <v>1</v>
      </c>
      <c r="U292" s="837">
        <f>IF(ISERROR(VLOOKUP($C292,SAMTA!$C$6:$BM$133,'Carga People'!U$2,0)),0,VLOOKUP($C292,SAMTA!$C$6:$BM$133,'Carga People'!U$2,0))</f>
        <v>0</v>
      </c>
      <c r="V292" s="837">
        <f>IF(ISERROR(VLOOKUP($C292,SAMTA!$C$6:$BM$133,'Carga People'!V$2,0)),0,VLOOKUP($C292,SAMTA!$C$6:$BM$133,'Carga People'!V$2,0))</f>
        <v>0</v>
      </c>
      <c r="W292" s="837">
        <f>IF(ISERROR(VLOOKUP($C292,SAMTA!$C$6:$BM$133,'Carga People'!W$2,0)),0,VLOOKUP($C292,SAMTA!$C$6:$BM$133,'Carga People'!W$2,0))</f>
        <v>0</v>
      </c>
      <c r="X292" s="837">
        <f>IF(ISERROR(VLOOKUP($C292,SAMTA!$C$6:$BM$133,'Carga People'!X$2,0)),0,VLOOKUP($C292,SAMTA!$C$6:$BM$133,'Carga People'!X$2,0))</f>
        <v>1</v>
      </c>
      <c r="Y292" s="837">
        <f>IF(ISERROR(VLOOKUP($C292,SAMTA!$C$6:$BM$133,'Carga People'!Y$2,0)),0,VLOOKUP($C292,SAMTA!$C$6:$BM$133,'Carga People'!Y$2,0))</f>
        <v>0</v>
      </c>
      <c r="Z292" s="837">
        <f>IF(ISERROR(VLOOKUP($C292,SAMTA!$C$6:$BM$133,'Carga People'!Z$2,0)),0,VLOOKUP($C292,SAMTA!$C$6:$BM$133,'Carga People'!Z$2,0))</f>
        <v>0</v>
      </c>
      <c r="AA292" s="837">
        <f>IF(ISERROR(VLOOKUP($C292,SAMTA!$C$6:$BM$133,'Carga People'!AA$2,0)),0,VLOOKUP($C292,SAMTA!$C$6:$BM$133,'Carga People'!AA$2,0))</f>
        <v>1</v>
      </c>
      <c r="AB292" s="837">
        <f>IF(ISERROR(VLOOKUP($C292,SAMTA!$C$6:$BM$133,'Carga People'!AB$2,0)),0,VLOOKUP($C292,SAMTA!$C$6:$BM$133,'Carga People'!AB$2,0))</f>
        <v>1</v>
      </c>
      <c r="AC292" s="837">
        <f>IF(ISERROR(VLOOKUP($C292,SAMTA!$C$6:$BM$133,'Carga People'!AC$2,0)),0,VLOOKUP($C292,SAMTA!$C$6:$BM$133,'Carga People'!AC$2,0))</f>
        <v>0</v>
      </c>
      <c r="AD292" s="837">
        <f>IF(ISERROR(VLOOKUP($C292,SAMTA!$C$6:$BM$133,'Carga People'!AD$2,0)),0,VLOOKUP($C292,SAMTA!$C$6:$BM$133,'Carga People'!AD$2,0))</f>
        <v>0</v>
      </c>
      <c r="AE292" s="837">
        <f>IF(ISERROR(VLOOKUP($C292,SAMTA!$C$6:$BM$133,'Carga People'!AE$2,0)),0,VLOOKUP($C292,SAMTA!$C$6:$BM$133,'Carga People'!AE$2,0))</f>
        <v>1</v>
      </c>
      <c r="AF292" s="837">
        <f>IF(ISERROR(VLOOKUP($C292,SAMTA!$C$6:$BM$133,'Carga People'!AF$2,0)),0,VLOOKUP($C292,SAMTA!$C$6:$BM$133,'Carga People'!AF$2,0))</f>
        <v>0</v>
      </c>
      <c r="AG292" s="837">
        <f>IF(ISERROR(VLOOKUP($C292,SAMTA!$C$6:$BM$133,'Carga People'!AG$2,0)),0,VLOOKUP($C292,SAMTA!$C$6:$BM$133,'Carga People'!AG$2,0))</f>
        <v>0</v>
      </c>
      <c r="AH292" s="837">
        <f>IF(ISERROR(VLOOKUP($C292,SAMTA!$C$6:$BM$133,'Carga People'!AH$2,0)),0,VLOOKUP($C292,SAMTA!$C$6:$BM$133,'Carga People'!AH$2,0))</f>
        <v>0</v>
      </c>
      <c r="AI292" s="837">
        <f>IF(ISERROR(VLOOKUP($C292,SAMTA!$C$6:$BM$133,'Carga People'!AI$2,0)),0,VLOOKUP($C292,SAMTA!$C$6:$BM$133,'Carga People'!AI$2,0))</f>
        <v>0</v>
      </c>
      <c r="AJ292" s="837">
        <f>IF(ISERROR(VLOOKUP($C292,SAMTA!$C$6:$BM$133,'Carga People'!AJ$2,0)),0,VLOOKUP($C292,SAMTA!$C$6:$BM$133,'Carga People'!AJ$2,0))</f>
        <v>0</v>
      </c>
      <c r="AK292" s="837">
        <f>IF(ISERROR(VLOOKUP($C292,SAMTA!$C$6:$BM$133,'Carga People'!AK$2,0)),0,VLOOKUP($C292,SAMTA!$C$6:$BM$133,'Carga People'!AK$2,0))</f>
        <v>0</v>
      </c>
      <c r="AL292" s="837">
        <f>IF(ISERROR(VLOOKUP($C292,SAMTA!$C$6:$BM$133,'Carga People'!AL$2,0)),0,VLOOKUP($C292,SAMTA!$C$6:$BM$133,'Carga People'!AL$2,0))</f>
        <v>0</v>
      </c>
      <c r="AM292" s="837">
        <f>IF(ISERROR(VLOOKUP($C292,SAMTA!$C$6:$BM$133,'Carga People'!AM$2,0)),0,VLOOKUP($C292,SAMTA!$C$6:$BM$133,'Carga People'!AM$2,0))</f>
        <v>0</v>
      </c>
      <c r="AN292" s="837">
        <f>IF(ISERROR(VLOOKUP($C292,SAMTA!$C$6:$BM$133,'Carga People'!AN$2,0)),0,VLOOKUP($C292,SAMTA!$C$6:$BM$133,'Carga People'!AN$2,0))</f>
        <v>0</v>
      </c>
      <c r="AO292" s="837">
        <f>IF(ISERROR(VLOOKUP($C292,SAMTA!$C$6:$BM$133,'Carga People'!AO$2,0)),0,VLOOKUP($C292,SAMTA!$C$6:$BM$133,'Carga People'!AO$2,0))</f>
        <v>0</v>
      </c>
      <c r="AP292" s="837">
        <f>IF(ISERROR(VLOOKUP($C292,SAMTA!$C$6:$BM$133,'Carga People'!AP$2,0)),0,VLOOKUP($C292,SAMTA!$C$6:$BM$133,'Carga People'!AP$2,0))</f>
        <v>0</v>
      </c>
      <c r="AQ292" s="837">
        <f>IF(ISERROR(VLOOKUP($C292,SAMTA!$C$6:$BM$133,'Carga People'!AQ$2,0)),0,VLOOKUP($C292,SAMTA!$C$6:$BM$133,'Carga People'!AQ$2,0))</f>
        <v>0</v>
      </c>
      <c r="AR292" s="837">
        <f>IF(ISERROR(VLOOKUP($C292,SAMTA!$C$6:$BM$133,'Carga People'!AR$2,0)),0,VLOOKUP($C292,SAMTA!$C$6:$BM$133,'Carga People'!AR$2,0))</f>
        <v>0</v>
      </c>
      <c r="AS292" s="837">
        <f>IF(ISERROR(VLOOKUP($C292,SAMTA!$C$6:$BM$133,'Carga People'!AS$2,0)),0,VLOOKUP($C292,SAMTA!$C$6:$BM$133,'Carga People'!AS$2,0))</f>
        <v>0</v>
      </c>
      <c r="AT292" s="837">
        <f>IF(ISERROR(VLOOKUP($C292,SAMTA!$C$6:$BM$133,'Carga People'!AT$2,0)),0,VLOOKUP($C292,SAMTA!$C$6:$BM$133,'Carga People'!AT$2,0))</f>
        <v>0</v>
      </c>
      <c r="AU292" s="838">
        <f t="shared" si="28"/>
        <v>6</v>
      </c>
      <c r="AV292" s="780" t="str">
        <f t="shared" si="27"/>
        <v/>
      </c>
      <c r="AW292" s="90" t="e">
        <f>IF(D292="","",VLOOKUP(D292,MI_ME!$D$5:$AQ$336,39,0))</f>
        <v>#N/A</v>
      </c>
      <c r="AX292" s="660"/>
    </row>
    <row r="293" spans="1:50" ht="13.2" x14ac:dyDescent="0.25">
      <c r="A293" s="146"/>
    </row>
    <row r="294" spans="1:50" ht="13.2" x14ac:dyDescent="0.25">
      <c r="A294" s="146"/>
    </row>
    <row r="295" spans="1:50" ht="13.2" x14ac:dyDescent="0.25">
      <c r="A295" s="146"/>
    </row>
    <row r="296" spans="1:50" ht="13.2" x14ac:dyDescent="0.25">
      <c r="A296" s="146"/>
    </row>
    <row r="297" spans="1:50" ht="13.2" x14ac:dyDescent="0.25">
      <c r="A297" s="146"/>
    </row>
    <row r="298" spans="1:50" ht="13.2" x14ac:dyDescent="0.25">
      <c r="A298" s="146"/>
    </row>
    <row r="299" spans="1:50" ht="13.2" x14ac:dyDescent="0.25">
      <c r="A299" s="146"/>
    </row>
    <row r="300" spans="1:50" ht="13.2" x14ac:dyDescent="0.25">
      <c r="A300" s="146"/>
    </row>
    <row r="301" spans="1:50" ht="13.2" x14ac:dyDescent="0.25">
      <c r="A301" s="146"/>
    </row>
    <row r="302" spans="1:50" ht="13.2" x14ac:dyDescent="0.25">
      <c r="A302" s="146"/>
    </row>
    <row r="303" spans="1:50" ht="13.2" x14ac:dyDescent="0.25">
      <c r="A303" s="146"/>
    </row>
    <row r="304" spans="1:50" ht="13.2" x14ac:dyDescent="0.25">
      <c r="A304" s="146"/>
    </row>
    <row r="305" spans="1:1" ht="13.2" x14ac:dyDescent="0.25">
      <c r="A305" s="146"/>
    </row>
    <row r="306" spans="1:1" ht="13.2" x14ac:dyDescent="0.25">
      <c r="A306" s="146"/>
    </row>
    <row r="307" spans="1:1" ht="13.2" x14ac:dyDescent="0.25">
      <c r="A307" s="146"/>
    </row>
    <row r="308" spans="1:1" ht="13.2" x14ac:dyDescent="0.25">
      <c r="A308" s="146"/>
    </row>
    <row r="309" spans="1:1" ht="13.2" x14ac:dyDescent="0.25">
      <c r="A309" s="146"/>
    </row>
    <row r="310" spans="1:1" ht="13.2" x14ac:dyDescent="0.25">
      <c r="A310" s="146"/>
    </row>
    <row r="311" spans="1:1" ht="13.2" x14ac:dyDescent="0.25">
      <c r="A311" s="146"/>
    </row>
    <row r="312" spans="1:1" ht="13.2" x14ac:dyDescent="0.25">
      <c r="A312" s="146"/>
    </row>
    <row r="313" spans="1:1" ht="13.2" x14ac:dyDescent="0.25">
      <c r="A313" s="146"/>
    </row>
    <row r="314" spans="1:1" ht="13.2" x14ac:dyDescent="0.25">
      <c r="A314" s="146"/>
    </row>
    <row r="315" spans="1:1" ht="13.2" x14ac:dyDescent="0.25">
      <c r="A315" s="146"/>
    </row>
    <row r="316" spans="1:1" ht="13.2" x14ac:dyDescent="0.25">
      <c r="A316" s="146"/>
    </row>
    <row r="317" spans="1:1" ht="13.2" x14ac:dyDescent="0.25">
      <c r="A317" s="146"/>
    </row>
    <row r="318" spans="1:1" ht="13.2" x14ac:dyDescent="0.25">
      <c r="A318" s="146"/>
    </row>
    <row r="319" spans="1:1" ht="13.2" x14ac:dyDescent="0.25">
      <c r="A319" s="146"/>
    </row>
  </sheetData>
  <sheetProtection formatCells="0" formatColumns="0" formatRows="0" insertColumns="0" insertRows="0" deleteColumns="0" deleteRows="0"/>
  <autoFilter ref="B5:AX292">
    <filterColumn colId="45">
      <filters>
        <filter val="1.148"/>
        <filter val="1.200"/>
        <filter val="1.248"/>
        <filter val="1.396"/>
        <filter val="1.440"/>
        <filter val="1.657"/>
        <filter val="1.680"/>
        <filter val="1.878"/>
        <filter val="1.920"/>
        <filter val="10"/>
        <filter val="100"/>
        <filter val="115"/>
        <filter val="119"/>
        <filter val="120"/>
        <filter val="13.200"/>
        <filter val="132"/>
        <filter val="14"/>
        <filter val="142"/>
        <filter val="150"/>
        <filter val="162"/>
        <filter val="174"/>
        <filter val="177"/>
        <filter val="19"/>
        <filter val="195"/>
        <filter val="2.880"/>
        <filter val="2.988"/>
        <filter val="215"/>
        <filter val="220"/>
        <filter val="240"/>
        <filter val="28"/>
        <filter val="3.120"/>
        <filter val="3.360"/>
        <filter val="3.524"/>
        <filter val="3.600"/>
        <filter val="3.775"/>
        <filter val="3.840"/>
        <filter val="3.986"/>
        <filter val="300"/>
        <filter val="330"/>
        <filter val="342"/>
        <filter val="360"/>
        <filter val="4.320"/>
        <filter val="4.411"/>
        <filter val="4.800"/>
        <filter val="416"/>
        <filter val="43"/>
        <filter val="480"/>
        <filter val="496"/>
        <filter val="5.040"/>
        <filter val="5.280"/>
        <filter val="56"/>
        <filter val="6"/>
        <filter val="6.000"/>
        <filter val="6.638"/>
        <filter val="6.672"/>
        <filter val="6.960"/>
        <filter val="60"/>
        <filter val="63"/>
        <filter val="7.200"/>
        <filter val="7.405"/>
        <filter val="7.680"/>
        <filter val="7.920"/>
        <filter val="720"/>
        <filter val="786"/>
        <filter val="8.400"/>
        <filter val="90"/>
        <filter val="94"/>
        <filter val="96"/>
        <filter val="960"/>
        <filter val="98"/>
      </filters>
    </filterColumn>
  </autoFilter>
  <sortState ref="B236:F244">
    <sortCondition ref="C236:C244"/>
  </sortState>
  <mergeCells count="9">
    <mergeCell ref="A138:A235"/>
    <mergeCell ref="A236:A273"/>
    <mergeCell ref="A289:A292"/>
    <mergeCell ref="A1:B2"/>
    <mergeCell ref="C1:I2"/>
    <mergeCell ref="A6:A84"/>
    <mergeCell ref="A85:A118"/>
    <mergeCell ref="A119:A137"/>
    <mergeCell ref="A274:A288"/>
  </mergeCells>
  <conditionalFormatting sqref="AH6:AU7 AH5:AT5 G6:R10 AH8:AT10 AM5:AM10 AO5:AT10 I5:R5 AQ96:AT96 G186:AT186 S5:AG10 G143:AT145 G174:AT176 G147:AT148 G138:AT139 J94:AT95 G13:AT13 G83:AT91 J97:AT99 G94:I99 G237:AT240 G270:AT272 G248:AT251 G141:AT141 G101:AT102 G17:AT29 G178:AT179 G181:AT183 G232:AT235 G291:AT292 G244:AT246 G107:AT128 G261:AT268 G37:AT51 G171:AT172 G60:AT68 G55:AT55 G193:AT213 G78:AT80">
    <cfRule type="cellIs" dxfId="445" priority="836" stopIfTrue="1" operator="lessThan">
      <formula>0</formula>
    </cfRule>
  </conditionalFormatting>
  <conditionalFormatting sqref="F186 F174:F176 F147:F148 F6:F10 F193:F213 F138:F139 F13 F94:F99 F141 F101:F102 F17:F29 F178:F179 F181:F183 F232:F235 F291:F292 F83:F91 F107:F128 F37:F51 F143:F145 F171:F172 F60:F68 F55 F78:F80">
    <cfRule type="cellIs" dxfId="444" priority="835" stopIfTrue="1" operator="equal">
      <formula>"BRASIL"</formula>
    </cfRule>
  </conditionalFormatting>
  <conditionalFormatting sqref="C6:C7 F6:F10 F94:F96 F13 F17:F29 F83:F91 F37:F51 F60:F68 F55 F78:F80">
    <cfRule type="expression" priority="830">
      <formula>($A6="LINHA 5")</formula>
    </cfRule>
    <cfRule type="expression" dxfId="443" priority="831">
      <formula>($A6="LINHA 4")</formula>
    </cfRule>
    <cfRule type="expression" priority="832">
      <formula>($A6="LINHA 3")</formula>
    </cfRule>
    <cfRule type="expression" dxfId="442" priority="833">
      <formula>($A6="LINHA 2")</formula>
    </cfRule>
    <cfRule type="expression" priority="834">
      <formula>($A6="LINHA 1")</formula>
    </cfRule>
  </conditionalFormatting>
  <conditionalFormatting sqref="B6:B7">
    <cfRule type="expression" priority="825">
      <formula>($A6="LINHA 5")</formula>
    </cfRule>
    <cfRule type="expression" dxfId="441" priority="826">
      <formula>($A6="LINHA 4")</formula>
    </cfRule>
    <cfRule type="expression" priority="827">
      <formula>($A6="LINHA 3")</formula>
    </cfRule>
    <cfRule type="expression" dxfId="440" priority="828">
      <formula>($A6="LINHA 2")</formula>
    </cfRule>
    <cfRule type="expression" priority="829">
      <formula>($A6="LINHA 1")</formula>
    </cfRule>
  </conditionalFormatting>
  <conditionalFormatting sqref="F6:F10 F94:F96 F13 F17:F29 F83:F91 F37:F51 F60:F68 F55 F78:F80">
    <cfRule type="cellIs" dxfId="439" priority="824" operator="equal">
      <formula>"BRASIL"</formula>
    </cfRule>
  </conditionalFormatting>
  <conditionalFormatting sqref="D6">
    <cfRule type="expression" priority="761">
      <formula>($A6="LINHA 5")</formula>
    </cfRule>
    <cfRule type="expression" dxfId="438" priority="762">
      <formula>($A6="LINHA 4")</formula>
    </cfRule>
    <cfRule type="expression" priority="763">
      <formula>($A6="LINHA 3")</formula>
    </cfRule>
    <cfRule type="expression" dxfId="437" priority="764">
      <formula>($A6="LINHA 2")</formula>
    </cfRule>
    <cfRule type="expression" priority="765">
      <formula>($A6="LINHA 1")</formula>
    </cfRule>
  </conditionalFormatting>
  <conditionalFormatting sqref="J96:AP96">
    <cfRule type="cellIs" dxfId="436" priority="695" stopIfTrue="1" operator="lessThan">
      <formula>0</formula>
    </cfRule>
  </conditionalFormatting>
  <conditionalFormatting sqref="G190:AT192">
    <cfRule type="cellIs" dxfId="435" priority="679" stopIfTrue="1" operator="lessThan">
      <formula>0</formula>
    </cfRule>
  </conditionalFormatting>
  <conditionalFormatting sqref="F190:F192">
    <cfRule type="cellIs" dxfId="434" priority="678" stopIfTrue="1" operator="equal">
      <formula>"BRASIL"</formula>
    </cfRule>
  </conditionalFormatting>
  <conditionalFormatting sqref="G187:AT189">
    <cfRule type="cellIs" dxfId="433" priority="677" stopIfTrue="1" operator="lessThan">
      <formula>0</formula>
    </cfRule>
  </conditionalFormatting>
  <conditionalFormatting sqref="F187:F189">
    <cfRule type="cellIs" dxfId="432" priority="676" stopIfTrue="1" operator="equal">
      <formula>"BRASIL"</formula>
    </cfRule>
  </conditionalFormatting>
  <conditionalFormatting sqref="G184:AT185">
    <cfRule type="cellIs" dxfId="431" priority="675" stopIfTrue="1" operator="lessThan">
      <formula>0</formula>
    </cfRule>
  </conditionalFormatting>
  <conditionalFormatting sqref="F184:F185">
    <cfRule type="cellIs" dxfId="430" priority="674" stopIfTrue="1" operator="equal">
      <formula>"BRASIL"</formula>
    </cfRule>
  </conditionalFormatting>
  <conditionalFormatting sqref="G142:AT142">
    <cfRule type="cellIs" dxfId="429" priority="673" stopIfTrue="1" operator="lessThan">
      <formula>0</formula>
    </cfRule>
  </conditionalFormatting>
  <conditionalFormatting sqref="F142">
    <cfRule type="cellIs" dxfId="428" priority="672" stopIfTrue="1" operator="equal">
      <formula>"BRASIL"</formula>
    </cfRule>
  </conditionalFormatting>
  <conditionalFormatting sqref="G173:AT173">
    <cfRule type="cellIs" dxfId="427" priority="665" stopIfTrue="1" operator="lessThan">
      <formula>0</formula>
    </cfRule>
  </conditionalFormatting>
  <conditionalFormatting sqref="F173">
    <cfRule type="cellIs" dxfId="426" priority="664" stopIfTrue="1" operator="equal">
      <formula>"BRASIL"</formula>
    </cfRule>
  </conditionalFormatting>
  <conditionalFormatting sqref="G146:AT146">
    <cfRule type="cellIs" dxfId="425" priority="657" stopIfTrue="1" operator="lessThan">
      <formula>0</formula>
    </cfRule>
  </conditionalFormatting>
  <conditionalFormatting sqref="F146">
    <cfRule type="cellIs" dxfId="424" priority="656" stopIfTrue="1" operator="equal">
      <formula>"BRASIL"</formula>
    </cfRule>
  </conditionalFormatting>
  <conditionalFormatting sqref="G11:AT12">
    <cfRule type="cellIs" dxfId="423" priority="655" stopIfTrue="1" operator="lessThan">
      <formula>0</formula>
    </cfRule>
  </conditionalFormatting>
  <conditionalFormatting sqref="F11:F12">
    <cfRule type="cellIs" dxfId="422" priority="654" stopIfTrue="1" operator="equal">
      <formula>"BRASIL"</formula>
    </cfRule>
  </conditionalFormatting>
  <conditionalFormatting sqref="F11:F12">
    <cfRule type="expression" priority="649">
      <formula>($A11="LINHA 5")</formula>
    </cfRule>
    <cfRule type="expression" dxfId="421" priority="650">
      <formula>($A11="LINHA 4")</formula>
    </cfRule>
    <cfRule type="expression" priority="651">
      <formula>($A11="LINHA 3")</formula>
    </cfRule>
    <cfRule type="expression" dxfId="420" priority="652">
      <formula>($A11="LINHA 2")</formula>
    </cfRule>
    <cfRule type="expression" priority="653">
      <formula>($A11="LINHA 1")</formula>
    </cfRule>
  </conditionalFormatting>
  <conditionalFormatting sqref="F11:F12">
    <cfRule type="cellIs" dxfId="419" priority="643" operator="equal">
      <formula>"BRASIL"</formula>
    </cfRule>
  </conditionalFormatting>
  <conditionalFormatting sqref="G81:AT82">
    <cfRule type="cellIs" dxfId="418" priority="630" stopIfTrue="1" operator="lessThan">
      <formula>0</formula>
    </cfRule>
  </conditionalFormatting>
  <conditionalFormatting sqref="F81:F82">
    <cfRule type="cellIs" dxfId="417" priority="629" stopIfTrue="1" operator="equal">
      <formula>"BRASIL"</formula>
    </cfRule>
  </conditionalFormatting>
  <conditionalFormatting sqref="F81:F82">
    <cfRule type="expression" priority="624">
      <formula>($A81="LINHA 5")</formula>
    </cfRule>
    <cfRule type="expression" dxfId="416" priority="625">
      <formula>($A81="LINHA 4")</formula>
    </cfRule>
    <cfRule type="expression" priority="626">
      <formula>($A81="LINHA 3")</formula>
    </cfRule>
    <cfRule type="expression" dxfId="415" priority="627">
      <formula>($A81="LINHA 2")</formula>
    </cfRule>
    <cfRule type="expression" priority="628">
      <formula>($A81="LINHA 1")</formula>
    </cfRule>
  </conditionalFormatting>
  <conditionalFormatting sqref="F81:F82">
    <cfRule type="cellIs" dxfId="414" priority="618" operator="equal">
      <formula>"BRASIL"</formula>
    </cfRule>
  </conditionalFormatting>
  <conditionalFormatting sqref="G129:AT129 G137:AT137">
    <cfRule type="cellIs" dxfId="413" priority="617" stopIfTrue="1" operator="lessThan">
      <formula>0</formula>
    </cfRule>
  </conditionalFormatting>
  <conditionalFormatting sqref="F129 F137">
    <cfRule type="cellIs" dxfId="412" priority="616" stopIfTrue="1" operator="equal">
      <formula>"BRASIL"</formula>
    </cfRule>
  </conditionalFormatting>
  <conditionalFormatting sqref="G136:AT136">
    <cfRule type="cellIs" dxfId="411" priority="615" stopIfTrue="1" operator="lessThan">
      <formula>0</formula>
    </cfRule>
  </conditionalFormatting>
  <conditionalFormatting sqref="F136">
    <cfRule type="cellIs" dxfId="410" priority="614" stopIfTrue="1" operator="equal">
      <formula>"BRASIL"</formula>
    </cfRule>
  </conditionalFormatting>
  <conditionalFormatting sqref="G92:AT92">
    <cfRule type="cellIs" dxfId="409" priority="613" stopIfTrue="1" operator="lessThan">
      <formula>0</formula>
    </cfRule>
  </conditionalFormatting>
  <conditionalFormatting sqref="F92">
    <cfRule type="cellIs" dxfId="408" priority="612" stopIfTrue="1" operator="equal">
      <formula>"BRASIL"</formula>
    </cfRule>
  </conditionalFormatting>
  <conditionalFormatting sqref="F92">
    <cfRule type="expression" priority="607">
      <formula>($A92="LINHA 5")</formula>
    </cfRule>
    <cfRule type="expression" dxfId="407" priority="608">
      <formula>($A92="LINHA 4")</formula>
    </cfRule>
    <cfRule type="expression" priority="609">
      <formula>($A92="LINHA 3")</formula>
    </cfRule>
    <cfRule type="expression" dxfId="406" priority="610">
      <formula>($A92="LINHA 2")</formula>
    </cfRule>
    <cfRule type="expression" priority="611">
      <formula>($A92="LINHA 1")</formula>
    </cfRule>
  </conditionalFormatting>
  <conditionalFormatting sqref="F92">
    <cfRule type="cellIs" dxfId="405" priority="601" operator="equal">
      <formula>"BRASIL"</formula>
    </cfRule>
  </conditionalFormatting>
  <conditionalFormatting sqref="G93:AT93">
    <cfRule type="cellIs" dxfId="404" priority="600" stopIfTrue="1" operator="lessThan">
      <formula>0</formula>
    </cfRule>
  </conditionalFormatting>
  <conditionalFormatting sqref="F93">
    <cfRule type="cellIs" dxfId="403" priority="599" stopIfTrue="1" operator="equal">
      <formula>"BRASIL"</formula>
    </cfRule>
  </conditionalFormatting>
  <conditionalFormatting sqref="F93">
    <cfRule type="expression" priority="594">
      <formula>($A93="LINHA 5")</formula>
    </cfRule>
    <cfRule type="expression" dxfId="402" priority="595">
      <formula>($A93="LINHA 4")</formula>
    </cfRule>
    <cfRule type="expression" priority="596">
      <formula>($A93="LINHA 3")</formula>
    </cfRule>
    <cfRule type="expression" dxfId="401" priority="597">
      <formula>($A93="LINHA 2")</formula>
    </cfRule>
    <cfRule type="expression" priority="598">
      <formula>($A93="LINHA 1")</formula>
    </cfRule>
  </conditionalFormatting>
  <conditionalFormatting sqref="F93">
    <cfRule type="cellIs" dxfId="400" priority="588" operator="equal">
      <formula>"BRASIL"</formula>
    </cfRule>
  </conditionalFormatting>
  <conditionalFormatting sqref="G236:AT236">
    <cfRule type="cellIs" dxfId="399" priority="587" stopIfTrue="1" operator="lessThan">
      <formula>0</formula>
    </cfRule>
  </conditionalFormatting>
  <conditionalFormatting sqref="G30:AT31">
    <cfRule type="cellIs" dxfId="398" priority="539" stopIfTrue="1" operator="lessThan">
      <formula>0</formula>
    </cfRule>
  </conditionalFormatting>
  <conditionalFormatting sqref="F30:F31">
    <cfRule type="cellIs" dxfId="397" priority="538" stopIfTrue="1" operator="equal">
      <formula>"BRASIL"</formula>
    </cfRule>
  </conditionalFormatting>
  <conditionalFormatting sqref="F30:F31">
    <cfRule type="expression" priority="533">
      <formula>($A30="LINHA 5")</formula>
    </cfRule>
    <cfRule type="expression" dxfId="396" priority="534">
      <formula>($A30="LINHA 4")</formula>
    </cfRule>
    <cfRule type="expression" priority="535">
      <formula>($A30="LINHA 3")</formula>
    </cfRule>
    <cfRule type="expression" dxfId="395" priority="536">
      <formula>($A30="LINHA 2")</formula>
    </cfRule>
    <cfRule type="expression" priority="537">
      <formula>($A30="LINHA 1")</formula>
    </cfRule>
  </conditionalFormatting>
  <conditionalFormatting sqref="F30:F31">
    <cfRule type="cellIs" dxfId="394" priority="527" operator="equal">
      <formula>"BRASIL"</formula>
    </cfRule>
  </conditionalFormatting>
  <conditionalFormatting sqref="G32:AT32 G34:AT34">
    <cfRule type="cellIs" dxfId="393" priority="520" stopIfTrue="1" operator="lessThan">
      <formula>0</formula>
    </cfRule>
  </conditionalFormatting>
  <conditionalFormatting sqref="F32 F34">
    <cfRule type="cellIs" dxfId="392" priority="519" stopIfTrue="1" operator="equal">
      <formula>"BRASIL"</formula>
    </cfRule>
  </conditionalFormatting>
  <conditionalFormatting sqref="F32 F34">
    <cfRule type="expression" priority="514">
      <formula>($A32="LINHA 5")</formula>
    </cfRule>
    <cfRule type="expression" dxfId="391" priority="515">
      <formula>($A32="LINHA 4")</formula>
    </cfRule>
    <cfRule type="expression" priority="516">
      <formula>($A32="LINHA 3")</formula>
    </cfRule>
    <cfRule type="expression" dxfId="390" priority="517">
      <formula>($A32="LINHA 2")</formula>
    </cfRule>
    <cfRule type="expression" priority="518">
      <formula>($A32="LINHA 1")</formula>
    </cfRule>
  </conditionalFormatting>
  <conditionalFormatting sqref="F32 F34">
    <cfRule type="cellIs" dxfId="389" priority="508" operator="equal">
      <formula>"BRASIL"</formula>
    </cfRule>
  </conditionalFormatting>
  <conditionalFormatting sqref="G33:AT33">
    <cfRule type="cellIs" dxfId="388" priority="501" stopIfTrue="1" operator="lessThan">
      <formula>0</formula>
    </cfRule>
  </conditionalFormatting>
  <conditionalFormatting sqref="F33">
    <cfRule type="cellIs" dxfId="387" priority="500" stopIfTrue="1" operator="equal">
      <formula>"BRASIL"</formula>
    </cfRule>
  </conditionalFormatting>
  <conditionalFormatting sqref="F33">
    <cfRule type="expression" priority="495">
      <formula>($A33="LINHA 5")</formula>
    </cfRule>
    <cfRule type="expression" dxfId="386" priority="496">
      <formula>($A33="LINHA 4")</formula>
    </cfRule>
    <cfRule type="expression" priority="497">
      <formula>($A33="LINHA 3")</formula>
    </cfRule>
    <cfRule type="expression" dxfId="385" priority="498">
      <formula>($A33="LINHA 2")</formula>
    </cfRule>
    <cfRule type="expression" priority="499">
      <formula>($A33="LINHA 1")</formula>
    </cfRule>
  </conditionalFormatting>
  <conditionalFormatting sqref="F33">
    <cfRule type="cellIs" dxfId="384" priority="489" operator="equal">
      <formula>"BRASIL"</formula>
    </cfRule>
  </conditionalFormatting>
  <conditionalFormatting sqref="G36:AT36">
    <cfRule type="cellIs" dxfId="383" priority="488" stopIfTrue="1" operator="lessThan">
      <formula>0</formula>
    </cfRule>
  </conditionalFormatting>
  <conditionalFormatting sqref="F36">
    <cfRule type="cellIs" dxfId="382" priority="487" stopIfTrue="1" operator="equal">
      <formula>"BRASIL"</formula>
    </cfRule>
  </conditionalFormatting>
  <conditionalFormatting sqref="F36">
    <cfRule type="expression" priority="482">
      <formula>($A36="LINHA 5")</formula>
    </cfRule>
    <cfRule type="expression" dxfId="381" priority="483">
      <formula>($A36="LINHA 4")</formula>
    </cfRule>
    <cfRule type="expression" priority="484">
      <formula>($A36="LINHA 3")</formula>
    </cfRule>
    <cfRule type="expression" dxfId="380" priority="485">
      <formula>($A36="LINHA 2")</formula>
    </cfRule>
    <cfRule type="expression" priority="486">
      <formula>($A36="LINHA 1")</formula>
    </cfRule>
  </conditionalFormatting>
  <conditionalFormatting sqref="F36">
    <cfRule type="cellIs" dxfId="379" priority="476" operator="equal">
      <formula>"BRASIL"</formula>
    </cfRule>
  </conditionalFormatting>
  <conditionalFormatting sqref="G35:AT35">
    <cfRule type="cellIs" dxfId="378" priority="475" stopIfTrue="1" operator="lessThan">
      <formula>0</formula>
    </cfRule>
  </conditionalFormatting>
  <conditionalFormatting sqref="F35">
    <cfRule type="cellIs" dxfId="377" priority="474" stopIfTrue="1" operator="equal">
      <formula>"BRASIL"</formula>
    </cfRule>
  </conditionalFormatting>
  <conditionalFormatting sqref="F35">
    <cfRule type="expression" priority="469">
      <formula>($A35="LINHA 5")</formula>
    </cfRule>
    <cfRule type="expression" dxfId="376" priority="470">
      <formula>($A35="LINHA 4")</formula>
    </cfRule>
    <cfRule type="expression" priority="471">
      <formula>($A35="LINHA 3")</formula>
    </cfRule>
    <cfRule type="expression" dxfId="375" priority="472">
      <formula>($A35="LINHA 2")</formula>
    </cfRule>
    <cfRule type="expression" priority="473">
      <formula>($A35="LINHA 1")</formula>
    </cfRule>
  </conditionalFormatting>
  <conditionalFormatting sqref="F35">
    <cfRule type="cellIs" dxfId="374" priority="463" operator="equal">
      <formula>"BRASIL"</formula>
    </cfRule>
  </conditionalFormatting>
  <conditionalFormatting sqref="G269:AT269">
    <cfRule type="cellIs" dxfId="373" priority="462" stopIfTrue="1" operator="lessThan">
      <formula>0</formula>
    </cfRule>
  </conditionalFormatting>
  <conditionalFormatting sqref="G247:AT247">
    <cfRule type="cellIs" dxfId="372" priority="451" stopIfTrue="1" operator="lessThan">
      <formula>0</formula>
    </cfRule>
  </conditionalFormatting>
  <conditionalFormatting sqref="G140:AT140">
    <cfRule type="cellIs" dxfId="371" priority="449" stopIfTrue="1" operator="lessThan">
      <formula>0</formula>
    </cfRule>
  </conditionalFormatting>
  <conditionalFormatting sqref="F140">
    <cfRule type="cellIs" dxfId="370" priority="448" stopIfTrue="1" operator="equal">
      <formula>"BRASIL"</formula>
    </cfRule>
  </conditionalFormatting>
  <conditionalFormatting sqref="G100:AT100">
    <cfRule type="cellIs" dxfId="369" priority="447" stopIfTrue="1" operator="lessThan">
      <formula>0</formula>
    </cfRule>
  </conditionalFormatting>
  <conditionalFormatting sqref="F100">
    <cfRule type="cellIs" dxfId="368" priority="446" stopIfTrue="1" operator="equal">
      <formula>"BRASIL"</formula>
    </cfRule>
  </conditionalFormatting>
  <conditionalFormatting sqref="G16:AT16">
    <cfRule type="cellIs" dxfId="367" priority="445" stopIfTrue="1" operator="lessThan">
      <formula>0</formula>
    </cfRule>
  </conditionalFormatting>
  <conditionalFormatting sqref="F16">
    <cfRule type="cellIs" dxfId="366" priority="444" stopIfTrue="1" operator="equal">
      <formula>"BRASIL"</formula>
    </cfRule>
  </conditionalFormatting>
  <conditionalFormatting sqref="F16">
    <cfRule type="expression" priority="439">
      <formula>($A16="LINHA 5")</formula>
    </cfRule>
    <cfRule type="expression" dxfId="365" priority="440">
      <formula>($A16="LINHA 4")</formula>
    </cfRule>
    <cfRule type="expression" priority="441">
      <formula>($A16="LINHA 3")</formula>
    </cfRule>
    <cfRule type="expression" dxfId="364" priority="442">
      <formula>($A16="LINHA 2")</formula>
    </cfRule>
    <cfRule type="expression" priority="443">
      <formula>($A16="LINHA 1")</formula>
    </cfRule>
  </conditionalFormatting>
  <conditionalFormatting sqref="F16">
    <cfRule type="cellIs" dxfId="363" priority="433" operator="equal">
      <formula>"BRASIL"</formula>
    </cfRule>
  </conditionalFormatting>
  <conditionalFormatting sqref="G14:AT15">
    <cfRule type="cellIs" dxfId="362" priority="420" stopIfTrue="1" operator="lessThan">
      <formula>0</formula>
    </cfRule>
  </conditionalFormatting>
  <conditionalFormatting sqref="F14:F15">
    <cfRule type="cellIs" dxfId="361" priority="419" stopIfTrue="1" operator="equal">
      <formula>"BRASIL"</formula>
    </cfRule>
  </conditionalFormatting>
  <conditionalFormatting sqref="F14:F15">
    <cfRule type="expression" priority="414">
      <formula>($A14="LINHA 5")</formula>
    </cfRule>
    <cfRule type="expression" dxfId="360" priority="415">
      <formula>($A14="LINHA 4")</formula>
    </cfRule>
    <cfRule type="expression" priority="416">
      <formula>($A14="LINHA 3")</formula>
    </cfRule>
    <cfRule type="expression" dxfId="359" priority="417">
      <formula>($A14="LINHA 2")</formula>
    </cfRule>
    <cfRule type="expression" priority="418">
      <formula>($A14="LINHA 1")</formula>
    </cfRule>
  </conditionalFormatting>
  <conditionalFormatting sqref="F14:F15">
    <cfRule type="cellIs" dxfId="358" priority="408" operator="equal">
      <formula>"BRASIL"</formula>
    </cfRule>
  </conditionalFormatting>
  <conditionalFormatting sqref="G177:AT177">
    <cfRule type="cellIs" dxfId="357" priority="395" stopIfTrue="1" operator="lessThan">
      <formula>0</formula>
    </cfRule>
  </conditionalFormatting>
  <conditionalFormatting sqref="F177">
    <cfRule type="cellIs" dxfId="356" priority="394" stopIfTrue="1" operator="equal">
      <formula>"BRASIL"</formula>
    </cfRule>
  </conditionalFormatting>
  <conditionalFormatting sqref="G180:AT180">
    <cfRule type="cellIs" dxfId="355" priority="393" stopIfTrue="1" operator="lessThan">
      <formula>0</formula>
    </cfRule>
  </conditionalFormatting>
  <conditionalFormatting sqref="F180">
    <cfRule type="cellIs" dxfId="354" priority="392" stopIfTrue="1" operator="equal">
      <formula>"BRASIL"</formula>
    </cfRule>
  </conditionalFormatting>
  <conditionalFormatting sqref="G226:AT228">
    <cfRule type="cellIs" dxfId="353" priority="391" stopIfTrue="1" operator="lessThan">
      <formula>0</formula>
    </cfRule>
  </conditionalFormatting>
  <conditionalFormatting sqref="F226:F228">
    <cfRule type="cellIs" dxfId="352" priority="390" stopIfTrue="1" operator="equal">
      <formula>"BRASIL"</formula>
    </cfRule>
  </conditionalFormatting>
  <conditionalFormatting sqref="G229:AT231">
    <cfRule type="cellIs" dxfId="351" priority="389" stopIfTrue="1" operator="lessThan">
      <formula>0</formula>
    </cfRule>
  </conditionalFormatting>
  <conditionalFormatting sqref="F230:F231">
    <cfRule type="cellIs" dxfId="350" priority="388" stopIfTrue="1" operator="equal">
      <formula>"BRASIL"</formula>
    </cfRule>
  </conditionalFormatting>
  <conditionalFormatting sqref="F229">
    <cfRule type="cellIs" dxfId="349" priority="387" stopIfTrue="1" operator="equal">
      <formula>"BRASIL"</formula>
    </cfRule>
  </conditionalFormatting>
  <conditionalFormatting sqref="G214:AT215">
    <cfRule type="cellIs" dxfId="348" priority="386" stopIfTrue="1" operator="lessThan">
      <formula>0</formula>
    </cfRule>
  </conditionalFormatting>
  <conditionalFormatting sqref="F214:F215">
    <cfRule type="cellIs" dxfId="347" priority="385" stopIfTrue="1" operator="equal">
      <formula>"BRASIL"</formula>
    </cfRule>
  </conditionalFormatting>
  <conditionalFormatting sqref="G216:AT217">
    <cfRule type="cellIs" dxfId="346" priority="384" stopIfTrue="1" operator="lessThan">
      <formula>0</formula>
    </cfRule>
  </conditionalFormatting>
  <conditionalFormatting sqref="F216:F217">
    <cfRule type="cellIs" dxfId="345" priority="383" stopIfTrue="1" operator="equal">
      <formula>"BRASIL"</formula>
    </cfRule>
  </conditionalFormatting>
  <conditionalFormatting sqref="G218:AT219">
    <cfRule type="cellIs" dxfId="344" priority="382" stopIfTrue="1" operator="lessThan">
      <formula>0</formula>
    </cfRule>
  </conditionalFormatting>
  <conditionalFormatting sqref="F218:F219">
    <cfRule type="cellIs" dxfId="343" priority="381" stopIfTrue="1" operator="equal">
      <formula>"BRASIL"</formula>
    </cfRule>
  </conditionalFormatting>
  <conditionalFormatting sqref="G220:AT221">
    <cfRule type="cellIs" dxfId="342" priority="380" stopIfTrue="1" operator="lessThan">
      <formula>0</formula>
    </cfRule>
  </conditionalFormatting>
  <conditionalFormatting sqref="F220:F221">
    <cfRule type="cellIs" dxfId="341" priority="379" stopIfTrue="1" operator="equal">
      <formula>"BRASIL"</formula>
    </cfRule>
  </conditionalFormatting>
  <conditionalFormatting sqref="G222:AT223">
    <cfRule type="cellIs" dxfId="340" priority="378" stopIfTrue="1" operator="lessThan">
      <formula>0</formula>
    </cfRule>
  </conditionalFormatting>
  <conditionalFormatting sqref="F222:F223">
    <cfRule type="cellIs" dxfId="339" priority="377" stopIfTrue="1" operator="equal">
      <formula>"BRASIL"</formula>
    </cfRule>
  </conditionalFormatting>
  <conditionalFormatting sqref="G224:AT225">
    <cfRule type="cellIs" dxfId="338" priority="376" stopIfTrue="1" operator="lessThan">
      <formula>0</formula>
    </cfRule>
  </conditionalFormatting>
  <conditionalFormatting sqref="F224:F225">
    <cfRule type="cellIs" dxfId="337" priority="375" stopIfTrue="1" operator="equal">
      <formula>"BRASIL"</formula>
    </cfRule>
  </conditionalFormatting>
  <conditionalFormatting sqref="G273:AT273 G289:AT289">
    <cfRule type="cellIs" dxfId="336" priority="370" stopIfTrue="1" operator="lessThan">
      <formula>0</formula>
    </cfRule>
  </conditionalFormatting>
  <conditionalFormatting sqref="F289">
    <cfRule type="cellIs" dxfId="335" priority="369" stopIfTrue="1" operator="equal">
      <formula>"BRASIL"</formula>
    </cfRule>
  </conditionalFormatting>
  <conditionalFormatting sqref="G241:AT242">
    <cfRule type="cellIs" dxfId="334" priority="368" stopIfTrue="1" operator="lessThan">
      <formula>0</formula>
    </cfRule>
  </conditionalFormatting>
  <conditionalFormatting sqref="G243:AT243">
    <cfRule type="cellIs" dxfId="333" priority="366" stopIfTrue="1" operator="lessThan">
      <formula>0</formula>
    </cfRule>
  </conditionalFormatting>
  <conditionalFormatting sqref="G290:AT290">
    <cfRule type="cellIs" dxfId="332" priority="364" stopIfTrue="1" operator="lessThan">
      <formula>0</formula>
    </cfRule>
  </conditionalFormatting>
  <conditionalFormatting sqref="F290">
    <cfRule type="cellIs" dxfId="331" priority="363" stopIfTrue="1" operator="equal">
      <formula>"BRASIL"</formula>
    </cfRule>
  </conditionalFormatting>
  <conditionalFormatting sqref="F288">
    <cfRule type="cellIs" dxfId="330" priority="357" stopIfTrue="1" operator="equal">
      <formula>"BRASIL"</formula>
    </cfRule>
  </conditionalFormatting>
  <conditionalFormatting sqref="G275:AT276 G284:AT284 G280:AT280">
    <cfRule type="cellIs" dxfId="329" priority="362" stopIfTrue="1" operator="lessThan">
      <formula>0</formula>
    </cfRule>
  </conditionalFormatting>
  <conditionalFormatting sqref="F275:F276 F284 F280">
    <cfRule type="cellIs" dxfId="328" priority="361" stopIfTrue="1" operator="equal">
      <formula>"BRASIL"</formula>
    </cfRule>
  </conditionalFormatting>
  <conditionalFormatting sqref="G274:AT274">
    <cfRule type="cellIs" dxfId="327" priority="360" stopIfTrue="1" operator="lessThan">
      <formula>0</formula>
    </cfRule>
  </conditionalFormatting>
  <conditionalFormatting sqref="F274">
    <cfRule type="cellIs" dxfId="326" priority="359" stopIfTrue="1" operator="equal">
      <formula>"BRASIL"</formula>
    </cfRule>
  </conditionalFormatting>
  <conditionalFormatting sqref="G288:AT288">
    <cfRule type="cellIs" dxfId="325" priority="358" stopIfTrue="1" operator="lessThan">
      <formula>0</formula>
    </cfRule>
  </conditionalFormatting>
  <conditionalFormatting sqref="G103:AT103 G105:AT106">
    <cfRule type="cellIs" dxfId="324" priority="356" stopIfTrue="1" operator="lessThan">
      <formula>0</formula>
    </cfRule>
  </conditionalFormatting>
  <conditionalFormatting sqref="F103 F105:F106">
    <cfRule type="cellIs" dxfId="323" priority="355" stopIfTrue="1" operator="equal">
      <formula>"BRASIL"</formula>
    </cfRule>
  </conditionalFormatting>
  <conditionalFormatting sqref="G104:AT104">
    <cfRule type="cellIs" dxfId="322" priority="354" stopIfTrue="1" operator="lessThan">
      <formula>0</formula>
    </cfRule>
  </conditionalFormatting>
  <conditionalFormatting sqref="F104">
    <cfRule type="cellIs" dxfId="321" priority="353" stopIfTrue="1" operator="equal">
      <formula>"BRASIL"</formula>
    </cfRule>
  </conditionalFormatting>
  <conditionalFormatting sqref="G252:AT255">
    <cfRule type="cellIs" dxfId="320" priority="352" stopIfTrue="1" operator="lessThan">
      <formula>0</formula>
    </cfRule>
  </conditionalFormatting>
  <conditionalFormatting sqref="G256:AT258 G260:AT260">
    <cfRule type="cellIs" dxfId="319" priority="350" stopIfTrue="1" operator="lessThan">
      <formula>0</formula>
    </cfRule>
  </conditionalFormatting>
  <conditionalFormatting sqref="G259:AT259">
    <cfRule type="cellIs" dxfId="318" priority="348" stopIfTrue="1" operator="lessThan">
      <formula>0</formula>
    </cfRule>
  </conditionalFormatting>
  <conditionalFormatting sqref="G132:AT132">
    <cfRule type="cellIs" dxfId="317" priority="346" stopIfTrue="1" operator="lessThan">
      <formula>0</formula>
    </cfRule>
  </conditionalFormatting>
  <conditionalFormatting sqref="F132">
    <cfRule type="cellIs" dxfId="316" priority="345" stopIfTrue="1" operator="equal">
      <formula>"BRASIL"</formula>
    </cfRule>
  </conditionalFormatting>
  <conditionalFormatting sqref="G133:AT133">
    <cfRule type="cellIs" dxfId="315" priority="344" stopIfTrue="1" operator="lessThan">
      <formula>0</formula>
    </cfRule>
  </conditionalFormatting>
  <conditionalFormatting sqref="F133">
    <cfRule type="cellIs" dxfId="314" priority="343" stopIfTrue="1" operator="equal">
      <formula>"BRASIL"</formula>
    </cfRule>
  </conditionalFormatting>
  <conditionalFormatting sqref="G134:AT134">
    <cfRule type="cellIs" dxfId="313" priority="342" stopIfTrue="1" operator="lessThan">
      <formula>0</formula>
    </cfRule>
  </conditionalFormatting>
  <conditionalFormatting sqref="F134">
    <cfRule type="cellIs" dxfId="312" priority="341" stopIfTrue="1" operator="equal">
      <formula>"BRASIL"</formula>
    </cfRule>
  </conditionalFormatting>
  <conditionalFormatting sqref="G135:AT135">
    <cfRule type="cellIs" dxfId="311" priority="340" stopIfTrue="1" operator="lessThan">
      <formula>0</formula>
    </cfRule>
  </conditionalFormatting>
  <conditionalFormatting sqref="F135">
    <cfRule type="cellIs" dxfId="310" priority="339" stopIfTrue="1" operator="equal">
      <formula>"BRASIL"</formula>
    </cfRule>
  </conditionalFormatting>
  <conditionalFormatting sqref="G130:AT130">
    <cfRule type="cellIs" dxfId="309" priority="338" stopIfTrue="1" operator="lessThan">
      <formula>0</formula>
    </cfRule>
  </conditionalFormatting>
  <conditionalFormatting sqref="F130">
    <cfRule type="cellIs" dxfId="308" priority="337" stopIfTrue="1" operator="equal">
      <formula>"BRASIL"</formula>
    </cfRule>
  </conditionalFormatting>
  <conditionalFormatting sqref="G131:AT131">
    <cfRule type="cellIs" dxfId="307" priority="336" stopIfTrue="1" operator="lessThan">
      <formula>0</formula>
    </cfRule>
  </conditionalFormatting>
  <conditionalFormatting sqref="F131">
    <cfRule type="cellIs" dxfId="306" priority="335" stopIfTrue="1" operator="equal">
      <formula>"BRASIL"</formula>
    </cfRule>
  </conditionalFormatting>
  <conditionalFormatting sqref="G285:AT287">
    <cfRule type="cellIs" dxfId="305" priority="334" stopIfTrue="1" operator="lessThan">
      <formula>0</formula>
    </cfRule>
  </conditionalFormatting>
  <conditionalFormatting sqref="F285:F287">
    <cfRule type="cellIs" dxfId="304" priority="333" stopIfTrue="1" operator="equal">
      <formula>"BRASIL"</formula>
    </cfRule>
  </conditionalFormatting>
  <conditionalFormatting sqref="F271:F272 F237:F240 F248:F251 F244:F246 F261:F268">
    <cfRule type="cellIs" dxfId="303" priority="332" stopIfTrue="1" operator="equal">
      <formula>"BRASIL"</formula>
    </cfRule>
  </conditionalFormatting>
  <conditionalFormatting sqref="C268:D269">
    <cfRule type="expression" dxfId="302" priority="329" stopIfTrue="1">
      <formula>C$4="sáb"</formula>
    </cfRule>
    <cfRule type="expression" dxfId="301" priority="330" stopIfTrue="1">
      <formula>C$4="dom"</formula>
    </cfRule>
    <cfRule type="expression" dxfId="300" priority="331" stopIfTrue="1">
      <formula>($E268=1)</formula>
    </cfRule>
  </conditionalFormatting>
  <conditionalFormatting sqref="C268">
    <cfRule type="cellIs" dxfId="299" priority="326" stopIfTrue="1" operator="lessThan">
      <formula>0</formula>
    </cfRule>
    <cfRule type="expression" priority="327" stopIfTrue="1">
      <formula>($E268=0)</formula>
    </cfRule>
    <cfRule type="expression" dxfId="298" priority="328" stopIfTrue="1">
      <formula>($E268=1)</formula>
    </cfRule>
  </conditionalFormatting>
  <conditionalFormatting sqref="F236">
    <cfRule type="cellIs" dxfId="297" priority="325" stopIfTrue="1" operator="equal">
      <formula>"BRASIL"</formula>
    </cfRule>
  </conditionalFormatting>
  <conditionalFormatting sqref="D268">
    <cfRule type="cellIs" dxfId="296" priority="322" stopIfTrue="1" operator="lessThan">
      <formula>0</formula>
    </cfRule>
    <cfRule type="expression" priority="323" stopIfTrue="1">
      <formula>($E268=0)</formula>
    </cfRule>
    <cfRule type="expression" dxfId="295" priority="324" stopIfTrue="1">
      <formula>($E268=1)</formula>
    </cfRule>
  </conditionalFormatting>
  <conditionalFormatting sqref="F270">
    <cfRule type="cellIs" dxfId="294" priority="321" stopIfTrue="1" operator="equal">
      <formula>"BRASIL"</formula>
    </cfRule>
  </conditionalFormatting>
  <conditionalFormatting sqref="F269">
    <cfRule type="cellIs" dxfId="293" priority="320" stopIfTrue="1" operator="equal">
      <formula>"BRASIL"</formula>
    </cfRule>
  </conditionalFormatting>
  <conditionalFormatting sqref="C269">
    <cfRule type="cellIs" dxfId="292" priority="317" stopIfTrue="1" operator="lessThan">
      <formula>0</formula>
    </cfRule>
    <cfRule type="expression" priority="318" stopIfTrue="1">
      <formula>($E269=0)</formula>
    </cfRule>
    <cfRule type="expression" dxfId="291" priority="319" stopIfTrue="1">
      <formula>($E269=1)</formula>
    </cfRule>
  </conditionalFormatting>
  <conditionalFormatting sqref="D269">
    <cfRule type="cellIs" dxfId="290" priority="314" stopIfTrue="1" operator="lessThan">
      <formula>0</formula>
    </cfRule>
    <cfRule type="expression" priority="315" stopIfTrue="1">
      <formula>($E269=0)</formula>
    </cfRule>
    <cfRule type="expression" dxfId="289" priority="316" stopIfTrue="1">
      <formula>($E269=1)</formula>
    </cfRule>
  </conditionalFormatting>
  <conditionalFormatting sqref="F247">
    <cfRule type="cellIs" dxfId="288" priority="313" stopIfTrue="1" operator="equal">
      <formula>"BRASIL"</formula>
    </cfRule>
  </conditionalFormatting>
  <conditionalFormatting sqref="F273">
    <cfRule type="cellIs" dxfId="287" priority="312" stopIfTrue="1" operator="equal">
      <formula>"BRASIL"</formula>
    </cfRule>
  </conditionalFormatting>
  <conditionalFormatting sqref="F241:F242">
    <cfRule type="cellIs" dxfId="286" priority="311" stopIfTrue="1" operator="equal">
      <formula>"BRASIL"</formula>
    </cfRule>
  </conditionalFormatting>
  <conditionalFormatting sqref="F243">
    <cfRule type="cellIs" dxfId="285" priority="310" stopIfTrue="1" operator="equal">
      <formula>"BRASIL"</formula>
    </cfRule>
  </conditionalFormatting>
  <conditionalFormatting sqref="F252:F255">
    <cfRule type="cellIs" dxfId="284" priority="309" stopIfTrue="1" operator="equal">
      <formula>"BRASIL"</formula>
    </cfRule>
  </conditionalFormatting>
  <conditionalFormatting sqref="F256:F258 F260">
    <cfRule type="cellIs" dxfId="283" priority="308" stopIfTrue="1" operator="equal">
      <formula>"BRASIL"</formula>
    </cfRule>
  </conditionalFormatting>
  <conditionalFormatting sqref="F259">
    <cfRule type="cellIs" dxfId="282" priority="307" stopIfTrue="1" operator="equal">
      <formula>"BRASIL"</formula>
    </cfRule>
  </conditionalFormatting>
  <conditionalFormatting sqref="G281:AT282">
    <cfRule type="cellIs" dxfId="281" priority="306" stopIfTrue="1" operator="lessThan">
      <formula>0</formula>
    </cfRule>
  </conditionalFormatting>
  <conditionalFormatting sqref="F281:F282">
    <cfRule type="cellIs" dxfId="280" priority="305" stopIfTrue="1" operator="equal">
      <formula>"BRASIL"</formula>
    </cfRule>
  </conditionalFormatting>
  <conditionalFormatting sqref="G283:AT283">
    <cfRule type="cellIs" dxfId="279" priority="304" stopIfTrue="1" operator="lessThan">
      <formula>0</formula>
    </cfRule>
  </conditionalFormatting>
  <conditionalFormatting sqref="F283">
    <cfRule type="cellIs" dxfId="278" priority="303" stopIfTrue="1" operator="equal">
      <formula>"BRASIL"</formula>
    </cfRule>
  </conditionalFormatting>
  <conditionalFormatting sqref="G150:AT152 G154:AT155">
    <cfRule type="cellIs" dxfId="277" priority="302" stopIfTrue="1" operator="lessThan">
      <formula>0</formula>
    </cfRule>
  </conditionalFormatting>
  <conditionalFormatting sqref="F154:F155 F150:F152">
    <cfRule type="cellIs" dxfId="276" priority="301" stopIfTrue="1" operator="equal">
      <formula>"BRASIL"</formula>
    </cfRule>
  </conditionalFormatting>
  <conditionalFormatting sqref="G149:AT149">
    <cfRule type="cellIs" dxfId="275" priority="300" stopIfTrue="1" operator="lessThan">
      <formula>0</formula>
    </cfRule>
  </conditionalFormatting>
  <conditionalFormatting sqref="F149">
    <cfRule type="cellIs" dxfId="274" priority="299" stopIfTrue="1" operator="equal">
      <formula>"BRASIL"</formula>
    </cfRule>
  </conditionalFormatting>
  <conditionalFormatting sqref="G153:AT153">
    <cfRule type="cellIs" dxfId="273" priority="298" stopIfTrue="1" operator="lessThan">
      <formula>0</formula>
    </cfRule>
  </conditionalFormatting>
  <conditionalFormatting sqref="F153">
    <cfRule type="cellIs" dxfId="272" priority="297" stopIfTrue="1" operator="equal">
      <formula>"BRASIL"</formula>
    </cfRule>
  </conditionalFormatting>
  <conditionalFormatting sqref="G157:AT159 G161:AT162">
    <cfRule type="cellIs" dxfId="271" priority="296" stopIfTrue="1" operator="lessThan">
      <formula>0</formula>
    </cfRule>
  </conditionalFormatting>
  <conditionalFormatting sqref="F161:F162 F157:F159">
    <cfRule type="cellIs" dxfId="270" priority="295" stopIfTrue="1" operator="equal">
      <formula>"BRASIL"</formula>
    </cfRule>
  </conditionalFormatting>
  <conditionalFormatting sqref="G156:AT156">
    <cfRule type="cellIs" dxfId="269" priority="294" stopIfTrue="1" operator="lessThan">
      <formula>0</formula>
    </cfRule>
  </conditionalFormatting>
  <conditionalFormatting sqref="F156">
    <cfRule type="cellIs" dxfId="268" priority="293" stopIfTrue="1" operator="equal">
      <formula>"BRASIL"</formula>
    </cfRule>
  </conditionalFormatting>
  <conditionalFormatting sqref="G160:AT160">
    <cfRule type="cellIs" dxfId="267" priority="292" stopIfTrue="1" operator="lessThan">
      <formula>0</formula>
    </cfRule>
  </conditionalFormatting>
  <conditionalFormatting sqref="F160">
    <cfRule type="cellIs" dxfId="266" priority="291" stopIfTrue="1" operator="equal">
      <formula>"BRASIL"</formula>
    </cfRule>
  </conditionalFormatting>
  <conditionalFormatting sqref="G164:AT166 G168:AT168 G170:AT170">
    <cfRule type="cellIs" dxfId="265" priority="290" stopIfTrue="1" operator="lessThan">
      <formula>0</formula>
    </cfRule>
  </conditionalFormatting>
  <conditionalFormatting sqref="F168 F164:F166 F170">
    <cfRule type="cellIs" dxfId="264" priority="289" stopIfTrue="1" operator="equal">
      <formula>"BRASIL"</formula>
    </cfRule>
  </conditionalFormatting>
  <conditionalFormatting sqref="G163:AT163">
    <cfRule type="cellIs" dxfId="263" priority="288" stopIfTrue="1" operator="lessThan">
      <formula>0</formula>
    </cfRule>
  </conditionalFormatting>
  <conditionalFormatting sqref="F163">
    <cfRule type="cellIs" dxfId="262" priority="287" stopIfTrue="1" operator="equal">
      <formula>"BRASIL"</formula>
    </cfRule>
  </conditionalFormatting>
  <conditionalFormatting sqref="G167:AT167">
    <cfRule type="cellIs" dxfId="261" priority="286" stopIfTrue="1" operator="lessThan">
      <formula>0</formula>
    </cfRule>
  </conditionalFormatting>
  <conditionalFormatting sqref="F167">
    <cfRule type="cellIs" dxfId="260" priority="285" stopIfTrue="1" operator="equal">
      <formula>"BRASIL"</formula>
    </cfRule>
  </conditionalFormatting>
  <conditionalFormatting sqref="G169:AT169">
    <cfRule type="cellIs" dxfId="259" priority="284" stopIfTrue="1" operator="lessThan">
      <formula>0</formula>
    </cfRule>
  </conditionalFormatting>
  <conditionalFormatting sqref="F169">
    <cfRule type="cellIs" dxfId="258" priority="283" stopIfTrue="1" operator="equal">
      <formula>"BRASIL"</formula>
    </cfRule>
  </conditionalFormatting>
  <conditionalFormatting sqref="C142:D142">
    <cfRule type="expression" dxfId="257" priority="280" stopIfTrue="1">
      <formula>C$4="sáb"</formula>
    </cfRule>
    <cfRule type="expression" dxfId="256" priority="281" stopIfTrue="1">
      <formula>C$4="dom"</formula>
    </cfRule>
    <cfRule type="expression" dxfId="255" priority="282" stopIfTrue="1">
      <formula>($E142=1)</formula>
    </cfRule>
  </conditionalFormatting>
  <conditionalFormatting sqref="C142:D142">
    <cfRule type="cellIs" dxfId="254" priority="277" stopIfTrue="1" operator="lessThan">
      <formula>0</formula>
    </cfRule>
    <cfRule type="expression" priority="278" stopIfTrue="1">
      <formula>($E142=0)</formula>
    </cfRule>
    <cfRule type="expression" dxfId="253" priority="279" stopIfTrue="1">
      <formula>($E142=1)</formula>
    </cfRule>
  </conditionalFormatting>
  <conditionalFormatting sqref="C142:D142">
    <cfRule type="expression" dxfId="252" priority="274" stopIfTrue="1">
      <formula>C$4="sáb"</formula>
    </cfRule>
    <cfRule type="expression" dxfId="251" priority="275" stopIfTrue="1">
      <formula>C$4="dom"</formula>
    </cfRule>
    <cfRule type="expression" dxfId="250" priority="276" stopIfTrue="1">
      <formula>($E142=1)</formula>
    </cfRule>
  </conditionalFormatting>
  <conditionalFormatting sqref="C142:D142">
    <cfRule type="cellIs" dxfId="249" priority="271" stopIfTrue="1" operator="lessThan">
      <formula>0</formula>
    </cfRule>
    <cfRule type="expression" priority="272" stopIfTrue="1">
      <formula>($E142=0)</formula>
    </cfRule>
    <cfRule type="expression" dxfId="248" priority="273" stopIfTrue="1">
      <formula>($E142=1)</formula>
    </cfRule>
  </conditionalFormatting>
  <conditionalFormatting sqref="E142">
    <cfRule type="expression" dxfId="247" priority="268" stopIfTrue="1">
      <formula>E$4="sáb"</formula>
    </cfRule>
    <cfRule type="expression" dxfId="246" priority="269" stopIfTrue="1">
      <formula>E$4="dom"</formula>
    </cfRule>
    <cfRule type="expression" dxfId="245" priority="270" stopIfTrue="1">
      <formula>($E142=1)</formula>
    </cfRule>
  </conditionalFormatting>
  <conditionalFormatting sqref="E142">
    <cfRule type="cellIs" dxfId="244" priority="265" stopIfTrue="1" operator="lessThan">
      <formula>0</formula>
    </cfRule>
    <cfRule type="expression" priority="266" stopIfTrue="1">
      <formula>($E142=0)</formula>
    </cfRule>
    <cfRule type="expression" dxfId="243" priority="267" stopIfTrue="1">
      <formula>($E142=1)</formula>
    </cfRule>
  </conditionalFormatting>
  <conditionalFormatting sqref="C144:D144">
    <cfRule type="expression" dxfId="242" priority="262" stopIfTrue="1">
      <formula>C$4="sáb"</formula>
    </cfRule>
    <cfRule type="expression" dxfId="241" priority="263" stopIfTrue="1">
      <formula>C$4="dom"</formula>
    </cfRule>
    <cfRule type="expression" dxfId="240" priority="264" stopIfTrue="1">
      <formula>($E144=1)</formula>
    </cfRule>
  </conditionalFormatting>
  <conditionalFormatting sqref="C144:D144">
    <cfRule type="cellIs" dxfId="239" priority="259" stopIfTrue="1" operator="lessThan">
      <formula>0</formula>
    </cfRule>
    <cfRule type="expression" priority="260" stopIfTrue="1">
      <formula>($E144=0)</formula>
    </cfRule>
    <cfRule type="expression" dxfId="238" priority="261" stopIfTrue="1">
      <formula>($E144=1)</formula>
    </cfRule>
  </conditionalFormatting>
  <conditionalFormatting sqref="C143:D143">
    <cfRule type="expression" dxfId="237" priority="256" stopIfTrue="1">
      <formula>C$4="sáb"</formula>
    </cfRule>
    <cfRule type="expression" dxfId="236" priority="257" stopIfTrue="1">
      <formula>C$4="dom"</formula>
    </cfRule>
    <cfRule type="expression" dxfId="235" priority="258" stopIfTrue="1">
      <formula>($E143=1)</formula>
    </cfRule>
  </conditionalFormatting>
  <conditionalFormatting sqref="C143:D143">
    <cfRule type="cellIs" dxfId="234" priority="253" stopIfTrue="1" operator="lessThan">
      <formula>0</formula>
    </cfRule>
    <cfRule type="expression" priority="254" stopIfTrue="1">
      <formula>($E143=0)</formula>
    </cfRule>
    <cfRule type="expression" dxfId="233" priority="255" stopIfTrue="1">
      <formula>($E143=1)</formula>
    </cfRule>
  </conditionalFormatting>
  <conditionalFormatting sqref="C143:D143">
    <cfRule type="expression" dxfId="232" priority="250" stopIfTrue="1">
      <formula>C$4="sáb"</formula>
    </cfRule>
    <cfRule type="expression" dxfId="231" priority="251" stopIfTrue="1">
      <formula>C$4="dom"</formula>
    </cfRule>
    <cfRule type="expression" dxfId="230" priority="252" stopIfTrue="1">
      <formula>($E143=1)</formula>
    </cfRule>
  </conditionalFormatting>
  <conditionalFormatting sqref="C143:D143">
    <cfRule type="cellIs" dxfId="229" priority="247" stopIfTrue="1" operator="lessThan">
      <formula>0</formula>
    </cfRule>
    <cfRule type="expression" priority="248" stopIfTrue="1">
      <formula>($E143=0)</formula>
    </cfRule>
    <cfRule type="expression" dxfId="228" priority="249" stopIfTrue="1">
      <formula>($E143=1)</formula>
    </cfRule>
  </conditionalFormatting>
  <conditionalFormatting sqref="E143:E144">
    <cfRule type="expression" dxfId="227" priority="244" stopIfTrue="1">
      <formula>E$4="sáb"</formula>
    </cfRule>
    <cfRule type="expression" dxfId="226" priority="245" stopIfTrue="1">
      <formula>E$4="dom"</formula>
    </cfRule>
    <cfRule type="expression" dxfId="225" priority="246" stopIfTrue="1">
      <formula>($E143=1)</formula>
    </cfRule>
  </conditionalFormatting>
  <conditionalFormatting sqref="E143:E144">
    <cfRule type="cellIs" dxfId="224" priority="241" stopIfTrue="1" operator="lessThan">
      <formula>0</formula>
    </cfRule>
    <cfRule type="expression" priority="242" stopIfTrue="1">
      <formula>($E143=0)</formula>
    </cfRule>
    <cfRule type="expression" dxfId="223" priority="243" stopIfTrue="1">
      <formula>($E143=1)</formula>
    </cfRule>
  </conditionalFormatting>
  <conditionalFormatting sqref="C146:E146">
    <cfRule type="expression" dxfId="222" priority="238" stopIfTrue="1">
      <formula>C$4="sáb"</formula>
    </cfRule>
    <cfRule type="expression" dxfId="221" priority="239" stopIfTrue="1">
      <formula>C$4="dom"</formula>
    </cfRule>
    <cfRule type="expression" dxfId="220" priority="240" stopIfTrue="1">
      <formula>($E146=1)</formula>
    </cfRule>
  </conditionalFormatting>
  <conditionalFormatting sqref="E146">
    <cfRule type="cellIs" dxfId="219" priority="235" stopIfTrue="1" operator="lessThan">
      <formula>0</formula>
    </cfRule>
    <cfRule type="expression" priority="236" stopIfTrue="1">
      <formula>($E146=0)</formula>
    </cfRule>
    <cfRule type="expression" dxfId="218" priority="237" stopIfTrue="1">
      <formula>($E146=1)</formula>
    </cfRule>
  </conditionalFormatting>
  <conditionalFormatting sqref="C146:D146">
    <cfRule type="cellIs" dxfId="217" priority="232" stopIfTrue="1" operator="lessThan">
      <formula>0</formula>
    </cfRule>
    <cfRule type="expression" priority="233" stopIfTrue="1">
      <formula>($E146=0)</formula>
    </cfRule>
    <cfRule type="expression" dxfId="216" priority="234" stopIfTrue="1">
      <formula>($E146=1)</formula>
    </cfRule>
  </conditionalFormatting>
  <conditionalFormatting sqref="C145:D145">
    <cfRule type="expression" dxfId="215" priority="229" stopIfTrue="1">
      <formula>C$4="sáb"</formula>
    </cfRule>
    <cfRule type="expression" dxfId="214" priority="230" stopIfTrue="1">
      <formula>C$4="dom"</formula>
    </cfRule>
    <cfRule type="expression" dxfId="213" priority="231" stopIfTrue="1">
      <formula>($E145=1)</formula>
    </cfRule>
  </conditionalFormatting>
  <conditionalFormatting sqref="C145:D145">
    <cfRule type="cellIs" dxfId="212" priority="226" stopIfTrue="1" operator="lessThan">
      <formula>0</formula>
    </cfRule>
    <cfRule type="expression" priority="227" stopIfTrue="1">
      <formula>($E145=0)</formula>
    </cfRule>
    <cfRule type="expression" dxfId="211" priority="228" stopIfTrue="1">
      <formula>($E145=1)</formula>
    </cfRule>
  </conditionalFormatting>
  <conditionalFormatting sqref="E145">
    <cfRule type="expression" dxfId="210" priority="223" stopIfTrue="1">
      <formula>E$4="sáb"</formula>
    </cfRule>
    <cfRule type="expression" dxfId="209" priority="224" stopIfTrue="1">
      <formula>E$4="dom"</formula>
    </cfRule>
    <cfRule type="expression" dxfId="208" priority="225" stopIfTrue="1">
      <formula>($E145=1)</formula>
    </cfRule>
  </conditionalFormatting>
  <conditionalFormatting sqref="E145">
    <cfRule type="cellIs" dxfId="207" priority="220" stopIfTrue="1" operator="lessThan">
      <formula>0</formula>
    </cfRule>
    <cfRule type="expression" priority="221" stopIfTrue="1">
      <formula>($E145=0)</formula>
    </cfRule>
    <cfRule type="expression" dxfId="206" priority="222" stopIfTrue="1">
      <formula>($E145=1)</formula>
    </cfRule>
  </conditionalFormatting>
  <conditionalFormatting sqref="C147:E148">
    <cfRule type="expression" dxfId="205" priority="217" stopIfTrue="1">
      <formula>C$4="sáb"</formula>
    </cfRule>
    <cfRule type="expression" dxfId="204" priority="218" stopIfTrue="1">
      <formula>C$4="dom"</formula>
    </cfRule>
    <cfRule type="expression" dxfId="203" priority="219" stopIfTrue="1">
      <formula>($E147=1)</formula>
    </cfRule>
  </conditionalFormatting>
  <conditionalFormatting sqref="E148">
    <cfRule type="cellIs" dxfId="202" priority="214" stopIfTrue="1" operator="lessThan">
      <formula>0</formula>
    </cfRule>
    <cfRule type="expression" priority="215" stopIfTrue="1">
      <formula>($E148=0)</formula>
    </cfRule>
    <cfRule type="expression" dxfId="201" priority="216" stopIfTrue="1">
      <formula>($E148=1)</formula>
    </cfRule>
  </conditionalFormatting>
  <conditionalFormatting sqref="C148:D148">
    <cfRule type="cellIs" dxfId="200" priority="211" stopIfTrue="1" operator="lessThan">
      <formula>0</formula>
    </cfRule>
    <cfRule type="expression" priority="212" stopIfTrue="1">
      <formula>($E148=0)</formula>
    </cfRule>
    <cfRule type="expression" dxfId="199" priority="213" stopIfTrue="1">
      <formula>($E148=1)</formula>
    </cfRule>
  </conditionalFormatting>
  <conditionalFormatting sqref="E147">
    <cfRule type="cellIs" dxfId="198" priority="208" stopIfTrue="1" operator="lessThan">
      <formula>0</formula>
    </cfRule>
    <cfRule type="expression" priority="209" stopIfTrue="1">
      <formula>($E147=0)</formula>
    </cfRule>
    <cfRule type="expression" dxfId="197" priority="210" stopIfTrue="1">
      <formula>($E147=1)</formula>
    </cfRule>
  </conditionalFormatting>
  <conditionalFormatting sqref="C147:D147">
    <cfRule type="cellIs" dxfId="196" priority="205" stopIfTrue="1" operator="lessThan">
      <formula>0</formula>
    </cfRule>
    <cfRule type="expression" priority="206" stopIfTrue="1">
      <formula>($E147=0)</formula>
    </cfRule>
    <cfRule type="expression" dxfId="195" priority="207" stopIfTrue="1">
      <formula>($E147=1)</formula>
    </cfRule>
  </conditionalFormatting>
  <conditionalFormatting sqref="D147">
    <cfRule type="cellIs" dxfId="194" priority="202" stopIfTrue="1" operator="lessThan">
      <formula>0</formula>
    </cfRule>
    <cfRule type="expression" priority="203" stopIfTrue="1">
      <formula>($E147=0)</formula>
    </cfRule>
    <cfRule type="expression" dxfId="193" priority="204" stopIfTrue="1">
      <formula>($E147=1)</formula>
    </cfRule>
  </conditionalFormatting>
  <conditionalFormatting sqref="C150:E151">
    <cfRule type="expression" dxfId="192" priority="199" stopIfTrue="1">
      <formula>C$4="sáb"</formula>
    </cfRule>
    <cfRule type="expression" dxfId="191" priority="200" stopIfTrue="1">
      <formula>C$4="dom"</formula>
    </cfRule>
    <cfRule type="expression" dxfId="190" priority="201" stopIfTrue="1">
      <formula>($E150=1)</formula>
    </cfRule>
  </conditionalFormatting>
  <conditionalFormatting sqref="E151">
    <cfRule type="cellIs" dxfId="189" priority="196" stopIfTrue="1" operator="lessThan">
      <formula>0</formula>
    </cfRule>
    <cfRule type="expression" priority="197" stopIfTrue="1">
      <formula>($E151=0)</formula>
    </cfRule>
    <cfRule type="expression" dxfId="188" priority="198" stopIfTrue="1">
      <formula>($E151=1)</formula>
    </cfRule>
  </conditionalFormatting>
  <conditionalFormatting sqref="C151:D151">
    <cfRule type="cellIs" dxfId="187" priority="193" stopIfTrue="1" operator="lessThan">
      <formula>0</formula>
    </cfRule>
    <cfRule type="expression" priority="194" stopIfTrue="1">
      <formula>($E151=0)</formula>
    </cfRule>
    <cfRule type="expression" dxfId="186" priority="195" stopIfTrue="1">
      <formula>($E151=1)</formula>
    </cfRule>
  </conditionalFormatting>
  <conditionalFormatting sqref="E150">
    <cfRule type="cellIs" dxfId="185" priority="190" stopIfTrue="1" operator="lessThan">
      <formula>0</formula>
    </cfRule>
    <cfRule type="expression" priority="191" stopIfTrue="1">
      <formula>($E150=0)</formula>
    </cfRule>
    <cfRule type="expression" dxfId="184" priority="192" stopIfTrue="1">
      <formula>($E150=1)</formula>
    </cfRule>
  </conditionalFormatting>
  <conditionalFormatting sqref="C150:D150">
    <cfRule type="cellIs" dxfId="183" priority="187" stopIfTrue="1" operator="lessThan">
      <formula>0</formula>
    </cfRule>
    <cfRule type="expression" priority="188" stopIfTrue="1">
      <formula>($E150=0)</formula>
    </cfRule>
    <cfRule type="expression" dxfId="182" priority="189" stopIfTrue="1">
      <formula>($E150=1)</formula>
    </cfRule>
  </conditionalFormatting>
  <conditionalFormatting sqref="C149:E149">
    <cfRule type="expression" dxfId="181" priority="184" stopIfTrue="1">
      <formula>C$4="sáb"</formula>
    </cfRule>
    <cfRule type="expression" dxfId="180" priority="185" stopIfTrue="1">
      <formula>C$4="dom"</formula>
    </cfRule>
    <cfRule type="expression" dxfId="179" priority="186" stopIfTrue="1">
      <formula>($E149=1)</formula>
    </cfRule>
  </conditionalFormatting>
  <conditionalFormatting sqref="E149">
    <cfRule type="cellIs" dxfId="178" priority="181" stopIfTrue="1" operator="lessThan">
      <formula>0</formula>
    </cfRule>
    <cfRule type="expression" priority="182" stopIfTrue="1">
      <formula>($E149=0)</formula>
    </cfRule>
    <cfRule type="expression" dxfId="177" priority="183" stopIfTrue="1">
      <formula>($E149=1)</formula>
    </cfRule>
  </conditionalFormatting>
  <conditionalFormatting sqref="C149:D149">
    <cfRule type="cellIs" dxfId="176" priority="178" stopIfTrue="1" operator="lessThan">
      <formula>0</formula>
    </cfRule>
    <cfRule type="expression" priority="179" stopIfTrue="1">
      <formula>($E149=0)</formula>
    </cfRule>
    <cfRule type="expression" dxfId="175" priority="180" stopIfTrue="1">
      <formula>($E149=1)</formula>
    </cfRule>
  </conditionalFormatting>
  <conditionalFormatting sqref="C152:E154">
    <cfRule type="expression" dxfId="174" priority="175" stopIfTrue="1">
      <formula>C$4="sáb"</formula>
    </cfRule>
    <cfRule type="expression" dxfId="173" priority="176" stopIfTrue="1">
      <formula>C$4="dom"</formula>
    </cfRule>
    <cfRule type="expression" dxfId="172" priority="177" stopIfTrue="1">
      <formula>($E152=1)</formula>
    </cfRule>
  </conditionalFormatting>
  <conditionalFormatting sqref="E154">
    <cfRule type="cellIs" dxfId="171" priority="172" stopIfTrue="1" operator="lessThan">
      <formula>0</formula>
    </cfRule>
    <cfRule type="expression" priority="173" stopIfTrue="1">
      <formula>($E154=0)</formula>
    </cfRule>
    <cfRule type="expression" dxfId="170" priority="174" stopIfTrue="1">
      <formula>($E154=1)</formula>
    </cfRule>
  </conditionalFormatting>
  <conditionalFormatting sqref="C152:E152">
    <cfRule type="cellIs" dxfId="169" priority="169" stopIfTrue="1" operator="lessThan">
      <formula>0</formula>
    </cfRule>
    <cfRule type="expression" priority="170" stopIfTrue="1">
      <formula>($E152=0)</formula>
    </cfRule>
    <cfRule type="expression" dxfId="168" priority="171" stopIfTrue="1">
      <formula>($E152=1)</formula>
    </cfRule>
  </conditionalFormatting>
  <conditionalFormatting sqref="C154:D154">
    <cfRule type="cellIs" dxfId="167" priority="166" stopIfTrue="1" operator="lessThan">
      <formula>0</formula>
    </cfRule>
    <cfRule type="expression" priority="167" stopIfTrue="1">
      <formula>($E154=0)</formula>
    </cfRule>
    <cfRule type="expression" dxfId="166" priority="168" stopIfTrue="1">
      <formula>($E154=1)</formula>
    </cfRule>
  </conditionalFormatting>
  <conditionalFormatting sqref="E153">
    <cfRule type="cellIs" dxfId="165" priority="163" stopIfTrue="1" operator="lessThan">
      <formula>0</formula>
    </cfRule>
    <cfRule type="expression" priority="164" stopIfTrue="1">
      <formula>($E153=0)</formula>
    </cfRule>
    <cfRule type="expression" dxfId="164" priority="165" stopIfTrue="1">
      <formula>($E153=1)</formula>
    </cfRule>
  </conditionalFormatting>
  <conditionalFormatting sqref="C153:D153">
    <cfRule type="cellIs" dxfId="163" priority="160" stopIfTrue="1" operator="lessThan">
      <formula>0</formula>
    </cfRule>
    <cfRule type="expression" priority="161" stopIfTrue="1">
      <formula>($E153=0)</formula>
    </cfRule>
    <cfRule type="expression" dxfId="162" priority="162" stopIfTrue="1">
      <formula>($E153=1)</formula>
    </cfRule>
  </conditionalFormatting>
  <conditionalFormatting sqref="C153:D154">
    <cfRule type="cellIs" dxfId="161" priority="157" stopIfTrue="1" operator="lessThan">
      <formula>0</formula>
    </cfRule>
    <cfRule type="expression" priority="158" stopIfTrue="1">
      <formula>($E153=0)</formula>
    </cfRule>
    <cfRule type="expression" dxfId="160" priority="159" stopIfTrue="1">
      <formula>($E153=1)</formula>
    </cfRule>
  </conditionalFormatting>
  <conditionalFormatting sqref="E152">
    <cfRule type="cellIs" dxfId="159" priority="154" stopIfTrue="1" operator="lessThan">
      <formula>0</formula>
    </cfRule>
    <cfRule type="expression" priority="155" stopIfTrue="1">
      <formula>($E152=0)</formula>
    </cfRule>
    <cfRule type="expression" dxfId="158" priority="156" stopIfTrue="1">
      <formula>($E152=1)</formula>
    </cfRule>
  </conditionalFormatting>
  <conditionalFormatting sqref="C155:E156">
    <cfRule type="expression" dxfId="157" priority="151" stopIfTrue="1">
      <formula>C$4="sáb"</formula>
    </cfRule>
    <cfRule type="expression" dxfId="156" priority="152" stopIfTrue="1">
      <formula>C$4="dom"</formula>
    </cfRule>
    <cfRule type="expression" dxfId="155" priority="153" stopIfTrue="1">
      <formula>($E155=1)</formula>
    </cfRule>
  </conditionalFormatting>
  <conditionalFormatting sqref="C155:E156">
    <cfRule type="cellIs" dxfId="154" priority="148" stopIfTrue="1" operator="lessThan">
      <formula>0</formula>
    </cfRule>
    <cfRule type="expression" priority="149" stopIfTrue="1">
      <formula>($E155=0)</formula>
    </cfRule>
    <cfRule type="expression" dxfId="153" priority="150" stopIfTrue="1">
      <formula>($E155=1)</formula>
    </cfRule>
  </conditionalFormatting>
  <conditionalFormatting sqref="C155:D155">
    <cfRule type="cellIs" dxfId="152" priority="145" stopIfTrue="1" operator="lessThan">
      <formula>0</formula>
    </cfRule>
    <cfRule type="expression" priority="146" stopIfTrue="1">
      <formula>($E155=0)</formula>
    </cfRule>
    <cfRule type="expression" dxfId="151" priority="147" stopIfTrue="1">
      <formula>($E155=1)</formula>
    </cfRule>
  </conditionalFormatting>
  <conditionalFormatting sqref="C155:D155">
    <cfRule type="cellIs" dxfId="150" priority="142" stopIfTrue="1" operator="lessThan">
      <formula>0</formula>
    </cfRule>
    <cfRule type="expression" priority="143" stopIfTrue="1">
      <formula>($E155=0)</formula>
    </cfRule>
    <cfRule type="expression" dxfId="149" priority="144" stopIfTrue="1">
      <formula>($E155=1)</formula>
    </cfRule>
  </conditionalFormatting>
  <conditionalFormatting sqref="C155:D155">
    <cfRule type="cellIs" dxfId="148" priority="139" stopIfTrue="1" operator="lessThan">
      <formula>0</formula>
    </cfRule>
    <cfRule type="expression" priority="140" stopIfTrue="1">
      <formula>($E155=0)</formula>
    </cfRule>
    <cfRule type="expression" dxfId="147" priority="141" stopIfTrue="1">
      <formula>($E155=1)</formula>
    </cfRule>
  </conditionalFormatting>
  <conditionalFormatting sqref="C157:E158">
    <cfRule type="expression" dxfId="146" priority="136" stopIfTrue="1">
      <formula>C$4="sáb"</formula>
    </cfRule>
    <cfRule type="expression" dxfId="145" priority="137" stopIfTrue="1">
      <formula>C$4="dom"</formula>
    </cfRule>
    <cfRule type="expression" dxfId="144" priority="138" stopIfTrue="1">
      <formula>($E157=1)</formula>
    </cfRule>
  </conditionalFormatting>
  <conditionalFormatting sqref="C157:E158">
    <cfRule type="cellIs" dxfId="143" priority="133" stopIfTrue="1" operator="lessThan">
      <formula>0</formula>
    </cfRule>
    <cfRule type="expression" priority="134" stopIfTrue="1">
      <formula>($E157=0)</formula>
    </cfRule>
    <cfRule type="expression" dxfId="142" priority="135" stopIfTrue="1">
      <formula>($E157=1)</formula>
    </cfRule>
  </conditionalFormatting>
  <conditionalFormatting sqref="E157:E158">
    <cfRule type="cellIs" dxfId="141" priority="130" stopIfTrue="1" operator="lessThan">
      <formula>0</formula>
    </cfRule>
    <cfRule type="expression" priority="131" stopIfTrue="1">
      <formula>($E157=0)</formula>
    </cfRule>
    <cfRule type="expression" dxfId="140" priority="132" stopIfTrue="1">
      <formula>($E157=1)</formula>
    </cfRule>
  </conditionalFormatting>
  <conditionalFormatting sqref="E157:E158">
    <cfRule type="cellIs" dxfId="139" priority="127" stopIfTrue="1" operator="lessThan">
      <formula>0</formula>
    </cfRule>
    <cfRule type="expression" priority="128" stopIfTrue="1">
      <formula>($E157=0)</formula>
    </cfRule>
    <cfRule type="expression" dxfId="138" priority="129" stopIfTrue="1">
      <formula>($E157=1)</formula>
    </cfRule>
  </conditionalFormatting>
  <conditionalFormatting sqref="E157:E158">
    <cfRule type="cellIs" dxfId="137" priority="124" stopIfTrue="1" operator="lessThan">
      <formula>0</formula>
    </cfRule>
    <cfRule type="expression" priority="125" stopIfTrue="1">
      <formula>($E157=0)</formula>
    </cfRule>
    <cfRule type="expression" dxfId="136" priority="126" stopIfTrue="1">
      <formula>($E157=1)</formula>
    </cfRule>
  </conditionalFormatting>
  <conditionalFormatting sqref="C159:E160">
    <cfRule type="expression" dxfId="135" priority="121" stopIfTrue="1">
      <formula>C$4="sáb"</formula>
    </cfRule>
    <cfRule type="expression" dxfId="134" priority="122" stopIfTrue="1">
      <formula>C$4="dom"</formula>
    </cfRule>
    <cfRule type="expression" dxfId="133" priority="123" stopIfTrue="1">
      <formula>($E159=1)</formula>
    </cfRule>
  </conditionalFormatting>
  <conditionalFormatting sqref="E159">
    <cfRule type="cellIs" dxfId="132" priority="118" stopIfTrue="1" operator="lessThan">
      <formula>0</formula>
    </cfRule>
    <cfRule type="expression" priority="119" stopIfTrue="1">
      <formula>($E159=0)</formula>
    </cfRule>
    <cfRule type="expression" dxfId="131" priority="120" stopIfTrue="1">
      <formula>($E159=1)</formula>
    </cfRule>
  </conditionalFormatting>
  <conditionalFormatting sqref="E159">
    <cfRule type="cellIs" dxfId="130" priority="115" stopIfTrue="1" operator="lessThan">
      <formula>0</formula>
    </cfRule>
    <cfRule type="expression" priority="116" stopIfTrue="1">
      <formula>($E159=0)</formula>
    </cfRule>
    <cfRule type="expression" dxfId="129" priority="117" stopIfTrue="1">
      <formula>($E159=1)</formula>
    </cfRule>
  </conditionalFormatting>
  <conditionalFormatting sqref="E159">
    <cfRule type="cellIs" dxfId="128" priority="112" stopIfTrue="1" operator="lessThan">
      <formula>0</formula>
    </cfRule>
    <cfRule type="expression" priority="113" stopIfTrue="1">
      <formula>($E159=0)</formula>
    </cfRule>
    <cfRule type="expression" dxfId="127" priority="114" stopIfTrue="1">
      <formula>($E159=1)</formula>
    </cfRule>
  </conditionalFormatting>
  <conditionalFormatting sqref="C159:D159">
    <cfRule type="cellIs" dxfId="126" priority="109" stopIfTrue="1" operator="lessThan">
      <formula>0</formula>
    </cfRule>
    <cfRule type="expression" priority="110" stopIfTrue="1">
      <formula>($E159=0)</formula>
    </cfRule>
    <cfRule type="expression" dxfId="125" priority="111" stopIfTrue="1">
      <formula>($E159=1)</formula>
    </cfRule>
  </conditionalFormatting>
  <conditionalFormatting sqref="E160">
    <cfRule type="cellIs" dxfId="124" priority="106" stopIfTrue="1" operator="lessThan">
      <formula>0</formula>
    </cfRule>
    <cfRule type="expression" priority="107" stopIfTrue="1">
      <formula>($E160=0)</formula>
    </cfRule>
    <cfRule type="expression" dxfId="123" priority="108" stopIfTrue="1">
      <formula>($E160=1)</formula>
    </cfRule>
  </conditionalFormatting>
  <conditionalFormatting sqref="E160">
    <cfRule type="cellIs" dxfId="122" priority="103" stopIfTrue="1" operator="lessThan">
      <formula>0</formula>
    </cfRule>
    <cfRule type="expression" priority="104" stopIfTrue="1">
      <formula>($E160=0)</formula>
    </cfRule>
    <cfRule type="expression" dxfId="121" priority="105" stopIfTrue="1">
      <formula>($E160=1)</formula>
    </cfRule>
  </conditionalFormatting>
  <conditionalFormatting sqref="E160">
    <cfRule type="cellIs" dxfId="120" priority="100" stopIfTrue="1" operator="lessThan">
      <formula>0</formula>
    </cfRule>
    <cfRule type="expression" priority="101" stopIfTrue="1">
      <formula>($E160=0)</formula>
    </cfRule>
    <cfRule type="expression" dxfId="119" priority="102" stopIfTrue="1">
      <formula>($E160=1)</formula>
    </cfRule>
  </conditionalFormatting>
  <conditionalFormatting sqref="C160:D160">
    <cfRule type="cellIs" dxfId="118" priority="97" stopIfTrue="1" operator="lessThan">
      <formula>0</formula>
    </cfRule>
    <cfRule type="expression" priority="98" stopIfTrue="1">
      <formula>($E160=0)</formula>
    </cfRule>
    <cfRule type="expression" dxfId="117" priority="99" stopIfTrue="1">
      <formula>($E160=1)</formula>
    </cfRule>
  </conditionalFormatting>
  <conditionalFormatting sqref="C161:E161">
    <cfRule type="expression" dxfId="116" priority="88" stopIfTrue="1">
      <formula>C$4="sáb"</formula>
    </cfRule>
    <cfRule type="expression" dxfId="115" priority="89" stopIfTrue="1">
      <formula>C$4="dom"</formula>
    </cfRule>
    <cfRule type="expression" dxfId="114" priority="90" stopIfTrue="1">
      <formula>($E161=1)</formula>
    </cfRule>
  </conditionalFormatting>
  <conditionalFormatting sqref="E161">
    <cfRule type="cellIs" dxfId="113" priority="85" stopIfTrue="1" operator="lessThan">
      <formula>0</formula>
    </cfRule>
    <cfRule type="expression" priority="86" stopIfTrue="1">
      <formula>($E161=0)</formula>
    </cfRule>
    <cfRule type="expression" dxfId="112" priority="87" stopIfTrue="1">
      <formula>($E161=1)</formula>
    </cfRule>
  </conditionalFormatting>
  <conditionalFormatting sqref="E161">
    <cfRule type="cellIs" dxfId="111" priority="82" stopIfTrue="1" operator="lessThan">
      <formula>0</formula>
    </cfRule>
    <cfRule type="expression" priority="83" stopIfTrue="1">
      <formula>($E161=0)</formula>
    </cfRule>
    <cfRule type="expression" dxfId="110" priority="84" stopIfTrue="1">
      <formula>($E161=1)</formula>
    </cfRule>
  </conditionalFormatting>
  <conditionalFormatting sqref="E161">
    <cfRule type="cellIs" dxfId="109" priority="79" stopIfTrue="1" operator="lessThan">
      <formula>0</formula>
    </cfRule>
    <cfRule type="expression" priority="80" stopIfTrue="1">
      <formula>($E161=0)</formula>
    </cfRule>
    <cfRule type="expression" dxfId="108" priority="81" stopIfTrue="1">
      <formula>($E161=1)</formula>
    </cfRule>
  </conditionalFormatting>
  <conditionalFormatting sqref="C161:D161">
    <cfRule type="cellIs" dxfId="107" priority="76" stopIfTrue="1" operator="lessThan">
      <formula>0</formula>
    </cfRule>
    <cfRule type="expression" priority="77" stopIfTrue="1">
      <formula>($E161=0)</formula>
    </cfRule>
    <cfRule type="expression" dxfId="106" priority="78" stopIfTrue="1">
      <formula>($E161=1)</formula>
    </cfRule>
  </conditionalFormatting>
  <conditionalFormatting sqref="C162:D162">
    <cfRule type="cellIs" dxfId="105" priority="64" stopIfTrue="1" operator="lessThan">
      <formula>0</formula>
    </cfRule>
    <cfRule type="expression" priority="65" stopIfTrue="1">
      <formula>($E162=0)</formula>
    </cfRule>
    <cfRule type="expression" dxfId="104" priority="66" stopIfTrue="1">
      <formula>($E162=1)</formula>
    </cfRule>
  </conditionalFormatting>
  <conditionalFormatting sqref="C162:E162">
    <cfRule type="expression" dxfId="103" priority="70" stopIfTrue="1">
      <formula>C$4="sáb"</formula>
    </cfRule>
    <cfRule type="expression" dxfId="102" priority="71" stopIfTrue="1">
      <formula>C$4="dom"</formula>
    </cfRule>
    <cfRule type="expression" dxfId="101" priority="72" stopIfTrue="1">
      <formula>($E162=1)</formula>
    </cfRule>
  </conditionalFormatting>
  <conditionalFormatting sqref="E162">
    <cfRule type="cellIs" dxfId="100" priority="67" stopIfTrue="1" operator="lessThan">
      <formula>0</formula>
    </cfRule>
    <cfRule type="expression" priority="68" stopIfTrue="1">
      <formula>($E162=0)</formula>
    </cfRule>
    <cfRule type="expression" dxfId="99" priority="69" stopIfTrue="1">
      <formula>($E162=1)</formula>
    </cfRule>
  </conditionalFormatting>
  <conditionalFormatting sqref="C163:E166">
    <cfRule type="expression" dxfId="98" priority="61" stopIfTrue="1">
      <formula>C$4="sáb"</formula>
    </cfRule>
    <cfRule type="expression" dxfId="97" priority="62" stopIfTrue="1">
      <formula>C$4="dom"</formula>
    </cfRule>
    <cfRule type="expression" dxfId="96" priority="63" stopIfTrue="1">
      <formula>($E163=1)</formula>
    </cfRule>
  </conditionalFormatting>
  <conditionalFormatting sqref="C163:E166">
    <cfRule type="cellIs" dxfId="95" priority="58" stopIfTrue="1" operator="lessThan">
      <formula>0</formula>
    </cfRule>
    <cfRule type="expression" priority="59" stopIfTrue="1">
      <formula>($E163=0)</formula>
    </cfRule>
    <cfRule type="expression" dxfId="94" priority="60" stopIfTrue="1">
      <formula>($E163=1)</formula>
    </cfRule>
  </conditionalFormatting>
  <conditionalFormatting sqref="C167:E170">
    <cfRule type="expression" dxfId="93" priority="55" stopIfTrue="1">
      <formula>C$4="sáb"</formula>
    </cfRule>
    <cfRule type="expression" dxfId="92" priority="56" stopIfTrue="1">
      <formula>C$4="dom"</formula>
    </cfRule>
    <cfRule type="expression" dxfId="91" priority="57" stopIfTrue="1">
      <formula>($E167=1)</formula>
    </cfRule>
  </conditionalFormatting>
  <conditionalFormatting sqref="C168:E168">
    <cfRule type="cellIs" dxfId="90" priority="52" stopIfTrue="1" operator="lessThan">
      <formula>0</formula>
    </cfRule>
    <cfRule type="expression" priority="53" stopIfTrue="1">
      <formula>($E168=0)</formula>
    </cfRule>
    <cfRule type="expression" dxfId="89" priority="54" stopIfTrue="1">
      <formula>($E168=1)</formula>
    </cfRule>
  </conditionalFormatting>
  <conditionalFormatting sqref="C167:E167">
    <cfRule type="cellIs" dxfId="88" priority="49" stopIfTrue="1" operator="lessThan">
      <formula>0</formula>
    </cfRule>
    <cfRule type="expression" priority="50" stopIfTrue="1">
      <formula>($E167=0)</formula>
    </cfRule>
    <cfRule type="expression" dxfId="87" priority="51" stopIfTrue="1">
      <formula>($E167=1)</formula>
    </cfRule>
  </conditionalFormatting>
  <conditionalFormatting sqref="C169:E169">
    <cfRule type="cellIs" dxfId="86" priority="46" stopIfTrue="1" operator="lessThan">
      <formula>0</formula>
    </cfRule>
    <cfRule type="expression" priority="47" stopIfTrue="1">
      <formula>($E169=0)</formula>
    </cfRule>
    <cfRule type="expression" dxfId="85" priority="48" stopIfTrue="1">
      <formula>($E169=1)</formula>
    </cfRule>
  </conditionalFormatting>
  <conditionalFormatting sqref="C170:E170">
    <cfRule type="cellIs" dxfId="84" priority="43" stopIfTrue="1" operator="lessThan">
      <formula>0</formula>
    </cfRule>
    <cfRule type="expression" priority="44" stopIfTrue="1">
      <formula>($E170=0)</formula>
    </cfRule>
    <cfRule type="expression" dxfId="83" priority="45" stopIfTrue="1">
      <formula>($E170=1)</formula>
    </cfRule>
  </conditionalFormatting>
  <conditionalFormatting sqref="C170:D170">
    <cfRule type="cellIs" dxfId="82" priority="40" stopIfTrue="1" operator="lessThan">
      <formula>0</formula>
    </cfRule>
    <cfRule type="expression" priority="41" stopIfTrue="1">
      <formula>($E170=0)</formula>
    </cfRule>
    <cfRule type="expression" dxfId="81" priority="42" stopIfTrue="1">
      <formula>($E170=1)</formula>
    </cfRule>
  </conditionalFormatting>
  <conditionalFormatting sqref="C169:D169">
    <cfRule type="cellIs" dxfId="80" priority="37" stopIfTrue="1" operator="lessThan">
      <formula>0</formula>
    </cfRule>
    <cfRule type="expression" priority="38" stopIfTrue="1">
      <formula>($E169=0)</formula>
    </cfRule>
    <cfRule type="expression" dxfId="79" priority="39" stopIfTrue="1">
      <formula>($E169=1)</formula>
    </cfRule>
  </conditionalFormatting>
  <conditionalFormatting sqref="C167:D167">
    <cfRule type="cellIs" dxfId="78" priority="34" stopIfTrue="1" operator="lessThan">
      <formula>0</formula>
    </cfRule>
    <cfRule type="expression" priority="35" stopIfTrue="1">
      <formula>($E167=0)</formula>
    </cfRule>
    <cfRule type="expression" dxfId="77" priority="36" stopIfTrue="1">
      <formula>($E167=1)</formula>
    </cfRule>
  </conditionalFormatting>
  <conditionalFormatting sqref="C168:D168">
    <cfRule type="cellIs" dxfId="76" priority="31" stopIfTrue="1" operator="lessThan">
      <formula>0</formula>
    </cfRule>
    <cfRule type="expression" priority="32" stopIfTrue="1">
      <formula>($E168=0)</formula>
    </cfRule>
    <cfRule type="expression" dxfId="75" priority="33" stopIfTrue="1">
      <formula>($E168=1)</formula>
    </cfRule>
  </conditionalFormatting>
  <conditionalFormatting sqref="G279:AT279">
    <cfRule type="cellIs" dxfId="74" priority="30" stopIfTrue="1" operator="lessThan">
      <formula>0</formula>
    </cfRule>
  </conditionalFormatting>
  <conditionalFormatting sqref="F279">
    <cfRule type="cellIs" dxfId="73" priority="29" stopIfTrue="1" operator="equal">
      <formula>"BRASIL"</formula>
    </cfRule>
  </conditionalFormatting>
  <conditionalFormatting sqref="G278:AT278">
    <cfRule type="cellIs" dxfId="72" priority="28" stopIfTrue="1" operator="lessThan">
      <formula>0</formula>
    </cfRule>
  </conditionalFormatting>
  <conditionalFormatting sqref="F278">
    <cfRule type="cellIs" dxfId="71" priority="27" stopIfTrue="1" operator="equal">
      <formula>"BRASIL"</formula>
    </cfRule>
  </conditionalFormatting>
  <conditionalFormatting sqref="G56:AT59">
    <cfRule type="cellIs" dxfId="70" priority="26" stopIfTrue="1" operator="lessThan">
      <formula>0</formula>
    </cfRule>
  </conditionalFormatting>
  <conditionalFormatting sqref="F56:F59">
    <cfRule type="cellIs" dxfId="69" priority="25" stopIfTrue="1" operator="equal">
      <formula>"BRASIL"</formula>
    </cfRule>
  </conditionalFormatting>
  <conditionalFormatting sqref="F56:F59">
    <cfRule type="expression" priority="20">
      <formula>($A56="LINHA 5")</formula>
    </cfRule>
    <cfRule type="expression" dxfId="68" priority="21">
      <formula>($A56="LINHA 4")</formula>
    </cfRule>
    <cfRule type="expression" priority="22">
      <formula>($A56="LINHA 3")</formula>
    </cfRule>
    <cfRule type="expression" dxfId="67" priority="23">
      <formula>($A56="LINHA 2")</formula>
    </cfRule>
    <cfRule type="expression" priority="24">
      <formula>($A56="LINHA 1")</formula>
    </cfRule>
  </conditionalFormatting>
  <conditionalFormatting sqref="F56:F59">
    <cfRule type="cellIs" dxfId="66" priority="19" operator="equal">
      <formula>"BRASIL"</formula>
    </cfRule>
  </conditionalFormatting>
  <conditionalFormatting sqref="G52:AT54">
    <cfRule type="cellIs" dxfId="65" priority="18" stopIfTrue="1" operator="lessThan">
      <formula>0</formula>
    </cfRule>
  </conditionalFormatting>
  <conditionalFormatting sqref="F52:F54">
    <cfRule type="cellIs" dxfId="64" priority="17" stopIfTrue="1" operator="equal">
      <formula>"BRASIL"</formula>
    </cfRule>
  </conditionalFormatting>
  <conditionalFormatting sqref="F52:F54">
    <cfRule type="expression" priority="12">
      <formula>($A52="LINHA 5")</formula>
    </cfRule>
    <cfRule type="expression" dxfId="63" priority="13">
      <formula>($A52="LINHA 4")</formula>
    </cfRule>
    <cfRule type="expression" priority="14">
      <formula>($A52="LINHA 3")</formula>
    </cfRule>
    <cfRule type="expression" dxfId="62" priority="15">
      <formula>($A52="LINHA 2")</formula>
    </cfRule>
    <cfRule type="expression" priority="16">
      <formula>($A52="LINHA 1")</formula>
    </cfRule>
  </conditionalFormatting>
  <conditionalFormatting sqref="F52:F54">
    <cfRule type="cellIs" dxfId="61" priority="11" operator="equal">
      <formula>"BRASIL"</formula>
    </cfRule>
  </conditionalFormatting>
  <conditionalFormatting sqref="G277:AT277">
    <cfRule type="cellIs" dxfId="60" priority="10" stopIfTrue="1" operator="lessThan">
      <formula>0</formula>
    </cfRule>
  </conditionalFormatting>
  <conditionalFormatting sqref="F277">
    <cfRule type="cellIs" dxfId="59" priority="9" stopIfTrue="1" operator="equal">
      <formula>"BRASIL"</formula>
    </cfRule>
  </conditionalFormatting>
  <conditionalFormatting sqref="G69:AT77">
    <cfRule type="cellIs" dxfId="58" priority="8" stopIfTrue="1" operator="lessThan">
      <formula>0</formula>
    </cfRule>
  </conditionalFormatting>
  <conditionalFormatting sqref="F69:F77">
    <cfRule type="cellIs" dxfId="57" priority="7" stopIfTrue="1" operator="equal">
      <formula>"BRASIL"</formula>
    </cfRule>
  </conditionalFormatting>
  <conditionalFormatting sqref="F69:F77">
    <cfRule type="expression" priority="2">
      <formula>($A69="LINHA 5")</formula>
    </cfRule>
    <cfRule type="expression" dxfId="56" priority="3">
      <formula>($A69="LINHA 4")</formula>
    </cfRule>
    <cfRule type="expression" priority="4">
      <formula>($A69="LINHA 3")</formula>
    </cfRule>
    <cfRule type="expression" dxfId="55" priority="5">
      <formula>($A69="LINHA 2")</formula>
    </cfRule>
    <cfRule type="expression" priority="6">
      <formula>($A69="LINHA 1")</formula>
    </cfRule>
  </conditionalFormatting>
  <conditionalFormatting sqref="F69:F77">
    <cfRule type="cellIs" dxfId="54" priority="1" operator="equal">
      <formula>"BRASIL"</formula>
    </cfRule>
  </conditionalFormatting>
  <printOptions horizontalCentered="1"/>
  <pageMargins left="0.23622047244094491" right="0.23622047244094491" top="0.19685039370078741" bottom="0.19685039370078741" header="0.31496062992125984" footer="0.31496062992125984"/>
  <pageSetup paperSize="9" scale="43" fitToHeight="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btnEnviarBpcs">
          <controlPr autoLine="0" r:id="rId5">
            <anchor moveWithCells="1">
              <from>
                <xdr:col>0</xdr:col>
                <xdr:colOff>68580</xdr:colOff>
                <xdr:row>0</xdr:row>
                <xdr:rowOff>68580</xdr:rowOff>
              </from>
              <to>
                <xdr:col>1</xdr:col>
                <xdr:colOff>845820</xdr:colOff>
                <xdr:row>1</xdr:row>
                <xdr:rowOff>205740</xdr:rowOff>
              </to>
            </anchor>
          </controlPr>
        </control>
      </mc:Choice>
      <mc:Fallback>
        <control shapeId="7169" r:id="rId4" name="btnEnviarBpc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18">
    <tabColor rgb="FF7030A0"/>
    <pageSetUpPr fitToPage="1"/>
  </sheetPr>
  <dimension ref="A1:BC502"/>
  <sheetViews>
    <sheetView showZeros="0" zoomScale="75" zoomScaleNormal="75" zoomScaleSheetLayoutView="75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E4" sqref="E4"/>
    </sheetView>
  </sheetViews>
  <sheetFormatPr defaultRowHeight="15" outlineLevelRow="1" outlineLevelCol="1" x14ac:dyDescent="0.25"/>
  <cols>
    <col min="1" max="1" width="4.109375" style="411" customWidth="1"/>
    <col min="2" max="2" width="12.44140625" style="408" customWidth="1"/>
    <col min="3" max="3" width="6.88671875" style="406" customWidth="1" outlineLevel="1"/>
    <col min="4" max="4" width="16" style="406" customWidth="1"/>
    <col min="5" max="5" width="12" style="1428" bestFit="1" customWidth="1" outlineLevel="1"/>
    <col min="6" max="6" width="12" style="1428" customWidth="1"/>
    <col min="7" max="7" width="9" style="406" hidden="1" customWidth="1"/>
    <col min="8" max="9" width="9.5546875" style="406" hidden="1" customWidth="1"/>
    <col min="10" max="39" width="10.109375" style="409" customWidth="1"/>
    <col min="40" max="40" width="10.109375" style="406" customWidth="1"/>
    <col min="41" max="42" width="10.109375" style="406" hidden="1" customWidth="1" outlineLevel="1"/>
    <col min="43" max="43" width="12.44140625" style="410" customWidth="1" collapsed="1"/>
    <col min="44" max="44" width="11.44140625" style="406" bestFit="1" customWidth="1"/>
    <col min="45" max="45" width="4" style="406" customWidth="1"/>
    <col min="46" max="51" width="12" style="406" customWidth="1" outlineLevel="1"/>
    <col min="52" max="52" width="4.109375" style="406" customWidth="1"/>
    <col min="53" max="55" width="13.44140625" style="406" customWidth="1" outlineLevel="1"/>
    <col min="56" max="255" width="9.109375" style="406"/>
    <col min="256" max="256" width="6.44140625" style="406" customWidth="1"/>
    <col min="257" max="257" width="12.44140625" style="406" customWidth="1"/>
    <col min="258" max="258" width="0" style="406" hidden="1" customWidth="1"/>
    <col min="259" max="259" width="15.88671875" style="406" customWidth="1"/>
    <col min="260" max="260" width="5" style="406" customWidth="1"/>
    <col min="261" max="261" width="20.88671875" style="406" customWidth="1"/>
    <col min="262" max="264" width="0" style="406" hidden="1" customWidth="1"/>
    <col min="265" max="290" width="8.88671875" style="406" customWidth="1"/>
    <col min="291" max="291" width="9.88671875" style="406" bestFit="1" customWidth="1"/>
    <col min="292" max="294" width="9.88671875" style="406" customWidth="1"/>
    <col min="295" max="295" width="8.88671875" style="406" customWidth="1"/>
    <col min="296" max="296" width="0" style="406" hidden="1" customWidth="1"/>
    <col min="297" max="297" width="12.44140625" style="406" customWidth="1"/>
    <col min="298" max="511" width="9.109375" style="406"/>
    <col min="512" max="512" width="6.44140625" style="406" customWidth="1"/>
    <col min="513" max="513" width="12.44140625" style="406" customWidth="1"/>
    <col min="514" max="514" width="0" style="406" hidden="1" customWidth="1"/>
    <col min="515" max="515" width="15.88671875" style="406" customWidth="1"/>
    <col min="516" max="516" width="5" style="406" customWidth="1"/>
    <col min="517" max="517" width="20.88671875" style="406" customWidth="1"/>
    <col min="518" max="520" width="0" style="406" hidden="1" customWidth="1"/>
    <col min="521" max="546" width="8.88671875" style="406" customWidth="1"/>
    <col min="547" max="547" width="9.88671875" style="406" bestFit="1" customWidth="1"/>
    <col min="548" max="550" width="9.88671875" style="406" customWidth="1"/>
    <col min="551" max="551" width="8.88671875" style="406" customWidth="1"/>
    <col min="552" max="552" width="0" style="406" hidden="1" customWidth="1"/>
    <col min="553" max="553" width="12.44140625" style="406" customWidth="1"/>
    <col min="554" max="767" width="9.109375" style="406"/>
    <col min="768" max="768" width="6.44140625" style="406" customWidth="1"/>
    <col min="769" max="769" width="12.44140625" style="406" customWidth="1"/>
    <col min="770" max="770" width="0" style="406" hidden="1" customWidth="1"/>
    <col min="771" max="771" width="15.88671875" style="406" customWidth="1"/>
    <col min="772" max="772" width="5" style="406" customWidth="1"/>
    <col min="773" max="773" width="20.88671875" style="406" customWidth="1"/>
    <col min="774" max="776" width="0" style="406" hidden="1" customWidth="1"/>
    <col min="777" max="802" width="8.88671875" style="406" customWidth="1"/>
    <col min="803" max="803" width="9.88671875" style="406" bestFit="1" customWidth="1"/>
    <col min="804" max="806" width="9.88671875" style="406" customWidth="1"/>
    <col min="807" max="807" width="8.88671875" style="406" customWidth="1"/>
    <col min="808" max="808" width="0" style="406" hidden="1" customWidth="1"/>
    <col min="809" max="809" width="12.44140625" style="406" customWidth="1"/>
    <col min="810" max="1023" width="9.109375" style="406"/>
    <col min="1024" max="1024" width="6.44140625" style="406" customWidth="1"/>
    <col min="1025" max="1025" width="12.44140625" style="406" customWidth="1"/>
    <col min="1026" max="1026" width="0" style="406" hidden="1" customWidth="1"/>
    <col min="1027" max="1027" width="15.88671875" style="406" customWidth="1"/>
    <col min="1028" max="1028" width="5" style="406" customWidth="1"/>
    <col min="1029" max="1029" width="20.88671875" style="406" customWidth="1"/>
    <col min="1030" max="1032" width="0" style="406" hidden="1" customWidth="1"/>
    <col min="1033" max="1058" width="8.88671875" style="406" customWidth="1"/>
    <col min="1059" max="1059" width="9.88671875" style="406" bestFit="1" customWidth="1"/>
    <col min="1060" max="1062" width="9.88671875" style="406" customWidth="1"/>
    <col min="1063" max="1063" width="8.88671875" style="406" customWidth="1"/>
    <col min="1064" max="1064" width="0" style="406" hidden="1" customWidth="1"/>
    <col min="1065" max="1065" width="12.44140625" style="406" customWidth="1"/>
    <col min="1066" max="1279" width="9.109375" style="406"/>
    <col min="1280" max="1280" width="6.44140625" style="406" customWidth="1"/>
    <col min="1281" max="1281" width="12.44140625" style="406" customWidth="1"/>
    <col min="1282" max="1282" width="0" style="406" hidden="1" customWidth="1"/>
    <col min="1283" max="1283" width="15.88671875" style="406" customWidth="1"/>
    <col min="1284" max="1284" width="5" style="406" customWidth="1"/>
    <col min="1285" max="1285" width="20.88671875" style="406" customWidth="1"/>
    <col min="1286" max="1288" width="0" style="406" hidden="1" customWidth="1"/>
    <col min="1289" max="1314" width="8.88671875" style="406" customWidth="1"/>
    <col min="1315" max="1315" width="9.88671875" style="406" bestFit="1" customWidth="1"/>
    <col min="1316" max="1318" width="9.88671875" style="406" customWidth="1"/>
    <col min="1319" max="1319" width="8.88671875" style="406" customWidth="1"/>
    <col min="1320" max="1320" width="0" style="406" hidden="1" customWidth="1"/>
    <col min="1321" max="1321" width="12.44140625" style="406" customWidth="1"/>
    <col min="1322" max="1535" width="9.109375" style="406"/>
    <col min="1536" max="1536" width="6.44140625" style="406" customWidth="1"/>
    <col min="1537" max="1537" width="12.44140625" style="406" customWidth="1"/>
    <col min="1538" max="1538" width="0" style="406" hidden="1" customWidth="1"/>
    <col min="1539" max="1539" width="15.88671875" style="406" customWidth="1"/>
    <col min="1540" max="1540" width="5" style="406" customWidth="1"/>
    <col min="1541" max="1541" width="20.88671875" style="406" customWidth="1"/>
    <col min="1542" max="1544" width="0" style="406" hidden="1" customWidth="1"/>
    <col min="1545" max="1570" width="8.88671875" style="406" customWidth="1"/>
    <col min="1571" max="1571" width="9.88671875" style="406" bestFit="1" customWidth="1"/>
    <col min="1572" max="1574" width="9.88671875" style="406" customWidth="1"/>
    <col min="1575" max="1575" width="8.88671875" style="406" customWidth="1"/>
    <col min="1576" max="1576" width="0" style="406" hidden="1" customWidth="1"/>
    <col min="1577" max="1577" width="12.44140625" style="406" customWidth="1"/>
    <col min="1578" max="1791" width="9.109375" style="406"/>
    <col min="1792" max="1792" width="6.44140625" style="406" customWidth="1"/>
    <col min="1793" max="1793" width="12.44140625" style="406" customWidth="1"/>
    <col min="1794" max="1794" width="0" style="406" hidden="1" customWidth="1"/>
    <col min="1795" max="1795" width="15.88671875" style="406" customWidth="1"/>
    <col min="1796" max="1796" width="5" style="406" customWidth="1"/>
    <col min="1797" max="1797" width="20.88671875" style="406" customWidth="1"/>
    <col min="1798" max="1800" width="0" style="406" hidden="1" customWidth="1"/>
    <col min="1801" max="1826" width="8.88671875" style="406" customWidth="1"/>
    <col min="1827" max="1827" width="9.88671875" style="406" bestFit="1" customWidth="1"/>
    <col min="1828" max="1830" width="9.88671875" style="406" customWidth="1"/>
    <col min="1831" max="1831" width="8.88671875" style="406" customWidth="1"/>
    <col min="1832" max="1832" width="0" style="406" hidden="1" customWidth="1"/>
    <col min="1833" max="1833" width="12.44140625" style="406" customWidth="1"/>
    <col min="1834" max="2047" width="9.109375" style="406"/>
    <col min="2048" max="2048" width="6.44140625" style="406" customWidth="1"/>
    <col min="2049" max="2049" width="12.44140625" style="406" customWidth="1"/>
    <col min="2050" max="2050" width="0" style="406" hidden="1" customWidth="1"/>
    <col min="2051" max="2051" width="15.88671875" style="406" customWidth="1"/>
    <col min="2052" max="2052" width="5" style="406" customWidth="1"/>
    <col min="2053" max="2053" width="20.88671875" style="406" customWidth="1"/>
    <col min="2054" max="2056" width="0" style="406" hidden="1" customWidth="1"/>
    <col min="2057" max="2082" width="8.88671875" style="406" customWidth="1"/>
    <col min="2083" max="2083" width="9.88671875" style="406" bestFit="1" customWidth="1"/>
    <col min="2084" max="2086" width="9.88671875" style="406" customWidth="1"/>
    <col min="2087" max="2087" width="8.88671875" style="406" customWidth="1"/>
    <col min="2088" max="2088" width="0" style="406" hidden="1" customWidth="1"/>
    <col min="2089" max="2089" width="12.44140625" style="406" customWidth="1"/>
    <col min="2090" max="2303" width="9.109375" style="406"/>
    <col min="2304" max="2304" width="6.44140625" style="406" customWidth="1"/>
    <col min="2305" max="2305" width="12.44140625" style="406" customWidth="1"/>
    <col min="2306" max="2306" width="0" style="406" hidden="1" customWidth="1"/>
    <col min="2307" max="2307" width="15.88671875" style="406" customWidth="1"/>
    <col min="2308" max="2308" width="5" style="406" customWidth="1"/>
    <col min="2309" max="2309" width="20.88671875" style="406" customWidth="1"/>
    <col min="2310" max="2312" width="0" style="406" hidden="1" customWidth="1"/>
    <col min="2313" max="2338" width="8.88671875" style="406" customWidth="1"/>
    <col min="2339" max="2339" width="9.88671875" style="406" bestFit="1" customWidth="1"/>
    <col min="2340" max="2342" width="9.88671875" style="406" customWidth="1"/>
    <col min="2343" max="2343" width="8.88671875" style="406" customWidth="1"/>
    <col min="2344" max="2344" width="0" style="406" hidden="1" customWidth="1"/>
    <col min="2345" max="2345" width="12.44140625" style="406" customWidth="1"/>
    <col min="2346" max="2559" width="9.109375" style="406"/>
    <col min="2560" max="2560" width="6.44140625" style="406" customWidth="1"/>
    <col min="2561" max="2561" width="12.44140625" style="406" customWidth="1"/>
    <col min="2562" max="2562" width="0" style="406" hidden="1" customWidth="1"/>
    <col min="2563" max="2563" width="15.88671875" style="406" customWidth="1"/>
    <col min="2564" max="2564" width="5" style="406" customWidth="1"/>
    <col min="2565" max="2565" width="20.88671875" style="406" customWidth="1"/>
    <col min="2566" max="2568" width="0" style="406" hidden="1" customWidth="1"/>
    <col min="2569" max="2594" width="8.88671875" style="406" customWidth="1"/>
    <col min="2595" max="2595" width="9.88671875" style="406" bestFit="1" customWidth="1"/>
    <col min="2596" max="2598" width="9.88671875" style="406" customWidth="1"/>
    <col min="2599" max="2599" width="8.88671875" style="406" customWidth="1"/>
    <col min="2600" max="2600" width="0" style="406" hidden="1" customWidth="1"/>
    <col min="2601" max="2601" width="12.44140625" style="406" customWidth="1"/>
    <col min="2602" max="2815" width="9.109375" style="406"/>
    <col min="2816" max="2816" width="6.44140625" style="406" customWidth="1"/>
    <col min="2817" max="2817" width="12.44140625" style="406" customWidth="1"/>
    <col min="2818" max="2818" width="0" style="406" hidden="1" customWidth="1"/>
    <col min="2819" max="2819" width="15.88671875" style="406" customWidth="1"/>
    <col min="2820" max="2820" width="5" style="406" customWidth="1"/>
    <col min="2821" max="2821" width="20.88671875" style="406" customWidth="1"/>
    <col min="2822" max="2824" width="0" style="406" hidden="1" customWidth="1"/>
    <col min="2825" max="2850" width="8.88671875" style="406" customWidth="1"/>
    <col min="2851" max="2851" width="9.88671875" style="406" bestFit="1" customWidth="1"/>
    <col min="2852" max="2854" width="9.88671875" style="406" customWidth="1"/>
    <col min="2855" max="2855" width="8.88671875" style="406" customWidth="1"/>
    <col min="2856" max="2856" width="0" style="406" hidden="1" customWidth="1"/>
    <col min="2857" max="2857" width="12.44140625" style="406" customWidth="1"/>
    <col min="2858" max="3071" width="9.109375" style="406"/>
    <col min="3072" max="3072" width="6.44140625" style="406" customWidth="1"/>
    <col min="3073" max="3073" width="12.44140625" style="406" customWidth="1"/>
    <col min="3074" max="3074" width="0" style="406" hidden="1" customWidth="1"/>
    <col min="3075" max="3075" width="15.88671875" style="406" customWidth="1"/>
    <col min="3076" max="3076" width="5" style="406" customWidth="1"/>
    <col min="3077" max="3077" width="20.88671875" style="406" customWidth="1"/>
    <col min="3078" max="3080" width="0" style="406" hidden="1" customWidth="1"/>
    <col min="3081" max="3106" width="8.88671875" style="406" customWidth="1"/>
    <col min="3107" max="3107" width="9.88671875" style="406" bestFit="1" customWidth="1"/>
    <col min="3108" max="3110" width="9.88671875" style="406" customWidth="1"/>
    <col min="3111" max="3111" width="8.88671875" style="406" customWidth="1"/>
    <col min="3112" max="3112" width="0" style="406" hidden="1" customWidth="1"/>
    <col min="3113" max="3113" width="12.44140625" style="406" customWidth="1"/>
    <col min="3114" max="3327" width="9.109375" style="406"/>
    <col min="3328" max="3328" width="6.44140625" style="406" customWidth="1"/>
    <col min="3329" max="3329" width="12.44140625" style="406" customWidth="1"/>
    <col min="3330" max="3330" width="0" style="406" hidden="1" customWidth="1"/>
    <col min="3331" max="3331" width="15.88671875" style="406" customWidth="1"/>
    <col min="3332" max="3332" width="5" style="406" customWidth="1"/>
    <col min="3333" max="3333" width="20.88671875" style="406" customWidth="1"/>
    <col min="3334" max="3336" width="0" style="406" hidden="1" customWidth="1"/>
    <col min="3337" max="3362" width="8.88671875" style="406" customWidth="1"/>
    <col min="3363" max="3363" width="9.88671875" style="406" bestFit="1" customWidth="1"/>
    <col min="3364" max="3366" width="9.88671875" style="406" customWidth="1"/>
    <col min="3367" max="3367" width="8.88671875" style="406" customWidth="1"/>
    <col min="3368" max="3368" width="0" style="406" hidden="1" customWidth="1"/>
    <col min="3369" max="3369" width="12.44140625" style="406" customWidth="1"/>
    <col min="3370" max="3583" width="9.109375" style="406"/>
    <col min="3584" max="3584" width="6.44140625" style="406" customWidth="1"/>
    <col min="3585" max="3585" width="12.44140625" style="406" customWidth="1"/>
    <col min="3586" max="3586" width="0" style="406" hidden="1" customWidth="1"/>
    <col min="3587" max="3587" width="15.88671875" style="406" customWidth="1"/>
    <col min="3588" max="3588" width="5" style="406" customWidth="1"/>
    <col min="3589" max="3589" width="20.88671875" style="406" customWidth="1"/>
    <col min="3590" max="3592" width="0" style="406" hidden="1" customWidth="1"/>
    <col min="3593" max="3618" width="8.88671875" style="406" customWidth="1"/>
    <col min="3619" max="3619" width="9.88671875" style="406" bestFit="1" customWidth="1"/>
    <col min="3620" max="3622" width="9.88671875" style="406" customWidth="1"/>
    <col min="3623" max="3623" width="8.88671875" style="406" customWidth="1"/>
    <col min="3624" max="3624" width="0" style="406" hidden="1" customWidth="1"/>
    <col min="3625" max="3625" width="12.44140625" style="406" customWidth="1"/>
    <col min="3626" max="3839" width="9.109375" style="406"/>
    <col min="3840" max="3840" width="6.44140625" style="406" customWidth="1"/>
    <col min="3841" max="3841" width="12.44140625" style="406" customWidth="1"/>
    <col min="3842" max="3842" width="0" style="406" hidden="1" customWidth="1"/>
    <col min="3843" max="3843" width="15.88671875" style="406" customWidth="1"/>
    <col min="3844" max="3844" width="5" style="406" customWidth="1"/>
    <col min="3845" max="3845" width="20.88671875" style="406" customWidth="1"/>
    <col min="3846" max="3848" width="0" style="406" hidden="1" customWidth="1"/>
    <col min="3849" max="3874" width="8.88671875" style="406" customWidth="1"/>
    <col min="3875" max="3875" width="9.88671875" style="406" bestFit="1" customWidth="1"/>
    <col min="3876" max="3878" width="9.88671875" style="406" customWidth="1"/>
    <col min="3879" max="3879" width="8.88671875" style="406" customWidth="1"/>
    <col min="3880" max="3880" width="0" style="406" hidden="1" customWidth="1"/>
    <col min="3881" max="3881" width="12.44140625" style="406" customWidth="1"/>
    <col min="3882" max="4095" width="9.109375" style="406"/>
    <col min="4096" max="4096" width="6.44140625" style="406" customWidth="1"/>
    <col min="4097" max="4097" width="12.44140625" style="406" customWidth="1"/>
    <col min="4098" max="4098" width="0" style="406" hidden="1" customWidth="1"/>
    <col min="4099" max="4099" width="15.88671875" style="406" customWidth="1"/>
    <col min="4100" max="4100" width="5" style="406" customWidth="1"/>
    <col min="4101" max="4101" width="20.88671875" style="406" customWidth="1"/>
    <col min="4102" max="4104" width="0" style="406" hidden="1" customWidth="1"/>
    <col min="4105" max="4130" width="8.88671875" style="406" customWidth="1"/>
    <col min="4131" max="4131" width="9.88671875" style="406" bestFit="1" customWidth="1"/>
    <col min="4132" max="4134" width="9.88671875" style="406" customWidth="1"/>
    <col min="4135" max="4135" width="8.88671875" style="406" customWidth="1"/>
    <col min="4136" max="4136" width="0" style="406" hidden="1" customWidth="1"/>
    <col min="4137" max="4137" width="12.44140625" style="406" customWidth="1"/>
    <col min="4138" max="4351" width="9.109375" style="406"/>
    <col min="4352" max="4352" width="6.44140625" style="406" customWidth="1"/>
    <col min="4353" max="4353" width="12.44140625" style="406" customWidth="1"/>
    <col min="4354" max="4354" width="0" style="406" hidden="1" customWidth="1"/>
    <col min="4355" max="4355" width="15.88671875" style="406" customWidth="1"/>
    <col min="4356" max="4356" width="5" style="406" customWidth="1"/>
    <col min="4357" max="4357" width="20.88671875" style="406" customWidth="1"/>
    <col min="4358" max="4360" width="0" style="406" hidden="1" customWidth="1"/>
    <col min="4361" max="4386" width="8.88671875" style="406" customWidth="1"/>
    <col min="4387" max="4387" width="9.88671875" style="406" bestFit="1" customWidth="1"/>
    <col min="4388" max="4390" width="9.88671875" style="406" customWidth="1"/>
    <col min="4391" max="4391" width="8.88671875" style="406" customWidth="1"/>
    <col min="4392" max="4392" width="0" style="406" hidden="1" customWidth="1"/>
    <col min="4393" max="4393" width="12.44140625" style="406" customWidth="1"/>
    <col min="4394" max="4607" width="9.109375" style="406"/>
    <col min="4608" max="4608" width="6.44140625" style="406" customWidth="1"/>
    <col min="4609" max="4609" width="12.44140625" style="406" customWidth="1"/>
    <col min="4610" max="4610" width="0" style="406" hidden="1" customWidth="1"/>
    <col min="4611" max="4611" width="15.88671875" style="406" customWidth="1"/>
    <col min="4612" max="4612" width="5" style="406" customWidth="1"/>
    <col min="4613" max="4613" width="20.88671875" style="406" customWidth="1"/>
    <col min="4614" max="4616" width="0" style="406" hidden="1" customWidth="1"/>
    <col min="4617" max="4642" width="8.88671875" style="406" customWidth="1"/>
    <col min="4643" max="4643" width="9.88671875" style="406" bestFit="1" customWidth="1"/>
    <col min="4644" max="4646" width="9.88671875" style="406" customWidth="1"/>
    <col min="4647" max="4647" width="8.88671875" style="406" customWidth="1"/>
    <col min="4648" max="4648" width="0" style="406" hidden="1" customWidth="1"/>
    <col min="4649" max="4649" width="12.44140625" style="406" customWidth="1"/>
    <col min="4650" max="4863" width="9.109375" style="406"/>
    <col min="4864" max="4864" width="6.44140625" style="406" customWidth="1"/>
    <col min="4865" max="4865" width="12.44140625" style="406" customWidth="1"/>
    <col min="4866" max="4866" width="0" style="406" hidden="1" customWidth="1"/>
    <col min="4867" max="4867" width="15.88671875" style="406" customWidth="1"/>
    <col min="4868" max="4868" width="5" style="406" customWidth="1"/>
    <col min="4869" max="4869" width="20.88671875" style="406" customWidth="1"/>
    <col min="4870" max="4872" width="0" style="406" hidden="1" customWidth="1"/>
    <col min="4873" max="4898" width="8.88671875" style="406" customWidth="1"/>
    <col min="4899" max="4899" width="9.88671875" style="406" bestFit="1" customWidth="1"/>
    <col min="4900" max="4902" width="9.88671875" style="406" customWidth="1"/>
    <col min="4903" max="4903" width="8.88671875" style="406" customWidth="1"/>
    <col min="4904" max="4904" width="0" style="406" hidden="1" customWidth="1"/>
    <col min="4905" max="4905" width="12.44140625" style="406" customWidth="1"/>
    <col min="4906" max="5119" width="9.109375" style="406"/>
    <col min="5120" max="5120" width="6.44140625" style="406" customWidth="1"/>
    <col min="5121" max="5121" width="12.44140625" style="406" customWidth="1"/>
    <col min="5122" max="5122" width="0" style="406" hidden="1" customWidth="1"/>
    <col min="5123" max="5123" width="15.88671875" style="406" customWidth="1"/>
    <col min="5124" max="5124" width="5" style="406" customWidth="1"/>
    <col min="5125" max="5125" width="20.88671875" style="406" customWidth="1"/>
    <col min="5126" max="5128" width="0" style="406" hidden="1" customWidth="1"/>
    <col min="5129" max="5154" width="8.88671875" style="406" customWidth="1"/>
    <col min="5155" max="5155" width="9.88671875" style="406" bestFit="1" customWidth="1"/>
    <col min="5156" max="5158" width="9.88671875" style="406" customWidth="1"/>
    <col min="5159" max="5159" width="8.88671875" style="406" customWidth="1"/>
    <col min="5160" max="5160" width="0" style="406" hidden="1" customWidth="1"/>
    <col min="5161" max="5161" width="12.44140625" style="406" customWidth="1"/>
    <col min="5162" max="5375" width="9.109375" style="406"/>
    <col min="5376" max="5376" width="6.44140625" style="406" customWidth="1"/>
    <col min="5377" max="5377" width="12.44140625" style="406" customWidth="1"/>
    <col min="5378" max="5378" width="0" style="406" hidden="1" customWidth="1"/>
    <col min="5379" max="5379" width="15.88671875" style="406" customWidth="1"/>
    <col min="5380" max="5380" width="5" style="406" customWidth="1"/>
    <col min="5381" max="5381" width="20.88671875" style="406" customWidth="1"/>
    <col min="5382" max="5384" width="0" style="406" hidden="1" customWidth="1"/>
    <col min="5385" max="5410" width="8.88671875" style="406" customWidth="1"/>
    <col min="5411" max="5411" width="9.88671875" style="406" bestFit="1" customWidth="1"/>
    <col min="5412" max="5414" width="9.88671875" style="406" customWidth="1"/>
    <col min="5415" max="5415" width="8.88671875" style="406" customWidth="1"/>
    <col min="5416" max="5416" width="0" style="406" hidden="1" customWidth="1"/>
    <col min="5417" max="5417" width="12.44140625" style="406" customWidth="1"/>
    <col min="5418" max="5631" width="9.109375" style="406"/>
    <col min="5632" max="5632" width="6.44140625" style="406" customWidth="1"/>
    <col min="5633" max="5633" width="12.44140625" style="406" customWidth="1"/>
    <col min="5634" max="5634" width="0" style="406" hidden="1" customWidth="1"/>
    <col min="5635" max="5635" width="15.88671875" style="406" customWidth="1"/>
    <col min="5636" max="5636" width="5" style="406" customWidth="1"/>
    <col min="5637" max="5637" width="20.88671875" style="406" customWidth="1"/>
    <col min="5638" max="5640" width="0" style="406" hidden="1" customWidth="1"/>
    <col min="5641" max="5666" width="8.88671875" style="406" customWidth="1"/>
    <col min="5667" max="5667" width="9.88671875" style="406" bestFit="1" customWidth="1"/>
    <col min="5668" max="5670" width="9.88671875" style="406" customWidth="1"/>
    <col min="5671" max="5671" width="8.88671875" style="406" customWidth="1"/>
    <col min="5672" max="5672" width="0" style="406" hidden="1" customWidth="1"/>
    <col min="5673" max="5673" width="12.44140625" style="406" customWidth="1"/>
    <col min="5674" max="5887" width="9.109375" style="406"/>
    <col min="5888" max="5888" width="6.44140625" style="406" customWidth="1"/>
    <col min="5889" max="5889" width="12.44140625" style="406" customWidth="1"/>
    <col min="5890" max="5890" width="0" style="406" hidden="1" customWidth="1"/>
    <col min="5891" max="5891" width="15.88671875" style="406" customWidth="1"/>
    <col min="5892" max="5892" width="5" style="406" customWidth="1"/>
    <col min="5893" max="5893" width="20.88671875" style="406" customWidth="1"/>
    <col min="5894" max="5896" width="0" style="406" hidden="1" customWidth="1"/>
    <col min="5897" max="5922" width="8.88671875" style="406" customWidth="1"/>
    <col min="5923" max="5923" width="9.88671875" style="406" bestFit="1" customWidth="1"/>
    <col min="5924" max="5926" width="9.88671875" style="406" customWidth="1"/>
    <col min="5927" max="5927" width="8.88671875" style="406" customWidth="1"/>
    <col min="5928" max="5928" width="0" style="406" hidden="1" customWidth="1"/>
    <col min="5929" max="5929" width="12.44140625" style="406" customWidth="1"/>
    <col min="5930" max="6143" width="9.109375" style="406"/>
    <col min="6144" max="6144" width="6.44140625" style="406" customWidth="1"/>
    <col min="6145" max="6145" width="12.44140625" style="406" customWidth="1"/>
    <col min="6146" max="6146" width="0" style="406" hidden="1" customWidth="1"/>
    <col min="6147" max="6147" width="15.88671875" style="406" customWidth="1"/>
    <col min="6148" max="6148" width="5" style="406" customWidth="1"/>
    <col min="6149" max="6149" width="20.88671875" style="406" customWidth="1"/>
    <col min="6150" max="6152" width="0" style="406" hidden="1" customWidth="1"/>
    <col min="6153" max="6178" width="8.88671875" style="406" customWidth="1"/>
    <col min="6179" max="6179" width="9.88671875" style="406" bestFit="1" customWidth="1"/>
    <col min="6180" max="6182" width="9.88671875" style="406" customWidth="1"/>
    <col min="6183" max="6183" width="8.88671875" style="406" customWidth="1"/>
    <col min="6184" max="6184" width="0" style="406" hidden="1" customWidth="1"/>
    <col min="6185" max="6185" width="12.44140625" style="406" customWidth="1"/>
    <col min="6186" max="6399" width="9.109375" style="406"/>
    <col min="6400" max="6400" width="6.44140625" style="406" customWidth="1"/>
    <col min="6401" max="6401" width="12.44140625" style="406" customWidth="1"/>
    <col min="6402" max="6402" width="0" style="406" hidden="1" customWidth="1"/>
    <col min="6403" max="6403" width="15.88671875" style="406" customWidth="1"/>
    <col min="6404" max="6404" width="5" style="406" customWidth="1"/>
    <col min="6405" max="6405" width="20.88671875" style="406" customWidth="1"/>
    <col min="6406" max="6408" width="0" style="406" hidden="1" customWidth="1"/>
    <col min="6409" max="6434" width="8.88671875" style="406" customWidth="1"/>
    <col min="6435" max="6435" width="9.88671875" style="406" bestFit="1" customWidth="1"/>
    <col min="6436" max="6438" width="9.88671875" style="406" customWidth="1"/>
    <col min="6439" max="6439" width="8.88671875" style="406" customWidth="1"/>
    <col min="6440" max="6440" width="0" style="406" hidden="1" customWidth="1"/>
    <col min="6441" max="6441" width="12.44140625" style="406" customWidth="1"/>
    <col min="6442" max="6655" width="9.109375" style="406"/>
    <col min="6656" max="6656" width="6.44140625" style="406" customWidth="1"/>
    <col min="6657" max="6657" width="12.44140625" style="406" customWidth="1"/>
    <col min="6658" max="6658" width="0" style="406" hidden="1" customWidth="1"/>
    <col min="6659" max="6659" width="15.88671875" style="406" customWidth="1"/>
    <col min="6660" max="6660" width="5" style="406" customWidth="1"/>
    <col min="6661" max="6661" width="20.88671875" style="406" customWidth="1"/>
    <col min="6662" max="6664" width="0" style="406" hidden="1" customWidth="1"/>
    <col min="6665" max="6690" width="8.88671875" style="406" customWidth="1"/>
    <col min="6691" max="6691" width="9.88671875" style="406" bestFit="1" customWidth="1"/>
    <col min="6692" max="6694" width="9.88671875" style="406" customWidth="1"/>
    <col min="6695" max="6695" width="8.88671875" style="406" customWidth="1"/>
    <col min="6696" max="6696" width="0" style="406" hidden="1" customWidth="1"/>
    <col min="6697" max="6697" width="12.44140625" style="406" customWidth="1"/>
    <col min="6698" max="6911" width="9.109375" style="406"/>
    <col min="6912" max="6912" width="6.44140625" style="406" customWidth="1"/>
    <col min="6913" max="6913" width="12.44140625" style="406" customWidth="1"/>
    <col min="6914" max="6914" width="0" style="406" hidden="1" customWidth="1"/>
    <col min="6915" max="6915" width="15.88671875" style="406" customWidth="1"/>
    <col min="6916" max="6916" width="5" style="406" customWidth="1"/>
    <col min="6917" max="6917" width="20.88671875" style="406" customWidth="1"/>
    <col min="6918" max="6920" width="0" style="406" hidden="1" customWidth="1"/>
    <col min="6921" max="6946" width="8.88671875" style="406" customWidth="1"/>
    <col min="6947" max="6947" width="9.88671875" style="406" bestFit="1" customWidth="1"/>
    <col min="6948" max="6950" width="9.88671875" style="406" customWidth="1"/>
    <col min="6951" max="6951" width="8.88671875" style="406" customWidth="1"/>
    <col min="6952" max="6952" width="0" style="406" hidden="1" customWidth="1"/>
    <col min="6953" max="6953" width="12.44140625" style="406" customWidth="1"/>
    <col min="6954" max="7167" width="9.109375" style="406"/>
    <col min="7168" max="7168" width="6.44140625" style="406" customWidth="1"/>
    <col min="7169" max="7169" width="12.44140625" style="406" customWidth="1"/>
    <col min="7170" max="7170" width="0" style="406" hidden="1" customWidth="1"/>
    <col min="7171" max="7171" width="15.88671875" style="406" customWidth="1"/>
    <col min="7172" max="7172" width="5" style="406" customWidth="1"/>
    <col min="7173" max="7173" width="20.88671875" style="406" customWidth="1"/>
    <col min="7174" max="7176" width="0" style="406" hidden="1" customWidth="1"/>
    <col min="7177" max="7202" width="8.88671875" style="406" customWidth="1"/>
    <col min="7203" max="7203" width="9.88671875" style="406" bestFit="1" customWidth="1"/>
    <col min="7204" max="7206" width="9.88671875" style="406" customWidth="1"/>
    <col min="7207" max="7207" width="8.88671875" style="406" customWidth="1"/>
    <col min="7208" max="7208" width="0" style="406" hidden="1" customWidth="1"/>
    <col min="7209" max="7209" width="12.44140625" style="406" customWidth="1"/>
    <col min="7210" max="7423" width="9.109375" style="406"/>
    <col min="7424" max="7424" width="6.44140625" style="406" customWidth="1"/>
    <col min="7425" max="7425" width="12.44140625" style="406" customWidth="1"/>
    <col min="7426" max="7426" width="0" style="406" hidden="1" customWidth="1"/>
    <col min="7427" max="7427" width="15.88671875" style="406" customWidth="1"/>
    <col min="7428" max="7428" width="5" style="406" customWidth="1"/>
    <col min="7429" max="7429" width="20.88671875" style="406" customWidth="1"/>
    <col min="7430" max="7432" width="0" style="406" hidden="1" customWidth="1"/>
    <col min="7433" max="7458" width="8.88671875" style="406" customWidth="1"/>
    <col min="7459" max="7459" width="9.88671875" style="406" bestFit="1" customWidth="1"/>
    <col min="7460" max="7462" width="9.88671875" style="406" customWidth="1"/>
    <col min="7463" max="7463" width="8.88671875" style="406" customWidth="1"/>
    <col min="7464" max="7464" width="0" style="406" hidden="1" customWidth="1"/>
    <col min="7465" max="7465" width="12.44140625" style="406" customWidth="1"/>
    <col min="7466" max="7679" width="9.109375" style="406"/>
    <col min="7680" max="7680" width="6.44140625" style="406" customWidth="1"/>
    <col min="7681" max="7681" width="12.44140625" style="406" customWidth="1"/>
    <col min="7682" max="7682" width="0" style="406" hidden="1" customWidth="1"/>
    <col min="7683" max="7683" width="15.88671875" style="406" customWidth="1"/>
    <col min="7684" max="7684" width="5" style="406" customWidth="1"/>
    <col min="7685" max="7685" width="20.88671875" style="406" customWidth="1"/>
    <col min="7686" max="7688" width="0" style="406" hidden="1" customWidth="1"/>
    <col min="7689" max="7714" width="8.88671875" style="406" customWidth="1"/>
    <col min="7715" max="7715" width="9.88671875" style="406" bestFit="1" customWidth="1"/>
    <col min="7716" max="7718" width="9.88671875" style="406" customWidth="1"/>
    <col min="7719" max="7719" width="8.88671875" style="406" customWidth="1"/>
    <col min="7720" max="7720" width="0" style="406" hidden="1" customWidth="1"/>
    <col min="7721" max="7721" width="12.44140625" style="406" customWidth="1"/>
    <col min="7722" max="7935" width="9.109375" style="406"/>
    <col min="7936" max="7936" width="6.44140625" style="406" customWidth="1"/>
    <col min="7937" max="7937" width="12.44140625" style="406" customWidth="1"/>
    <col min="7938" max="7938" width="0" style="406" hidden="1" customWidth="1"/>
    <col min="7939" max="7939" width="15.88671875" style="406" customWidth="1"/>
    <col min="7940" max="7940" width="5" style="406" customWidth="1"/>
    <col min="7941" max="7941" width="20.88671875" style="406" customWidth="1"/>
    <col min="7942" max="7944" width="0" style="406" hidden="1" customWidth="1"/>
    <col min="7945" max="7970" width="8.88671875" style="406" customWidth="1"/>
    <col min="7971" max="7971" width="9.88671875" style="406" bestFit="1" customWidth="1"/>
    <col min="7972" max="7974" width="9.88671875" style="406" customWidth="1"/>
    <col min="7975" max="7975" width="8.88671875" style="406" customWidth="1"/>
    <col min="7976" max="7976" width="0" style="406" hidden="1" customWidth="1"/>
    <col min="7977" max="7977" width="12.44140625" style="406" customWidth="1"/>
    <col min="7978" max="8191" width="9.109375" style="406"/>
    <col min="8192" max="8192" width="6.44140625" style="406" customWidth="1"/>
    <col min="8193" max="8193" width="12.44140625" style="406" customWidth="1"/>
    <col min="8194" max="8194" width="0" style="406" hidden="1" customWidth="1"/>
    <col min="8195" max="8195" width="15.88671875" style="406" customWidth="1"/>
    <col min="8196" max="8196" width="5" style="406" customWidth="1"/>
    <col min="8197" max="8197" width="20.88671875" style="406" customWidth="1"/>
    <col min="8198" max="8200" width="0" style="406" hidden="1" customWidth="1"/>
    <col min="8201" max="8226" width="8.88671875" style="406" customWidth="1"/>
    <col min="8227" max="8227" width="9.88671875" style="406" bestFit="1" customWidth="1"/>
    <col min="8228" max="8230" width="9.88671875" style="406" customWidth="1"/>
    <col min="8231" max="8231" width="8.88671875" style="406" customWidth="1"/>
    <col min="8232" max="8232" width="0" style="406" hidden="1" customWidth="1"/>
    <col min="8233" max="8233" width="12.44140625" style="406" customWidth="1"/>
    <col min="8234" max="8447" width="9.109375" style="406"/>
    <col min="8448" max="8448" width="6.44140625" style="406" customWidth="1"/>
    <col min="8449" max="8449" width="12.44140625" style="406" customWidth="1"/>
    <col min="8450" max="8450" width="0" style="406" hidden="1" customWidth="1"/>
    <col min="8451" max="8451" width="15.88671875" style="406" customWidth="1"/>
    <col min="8452" max="8452" width="5" style="406" customWidth="1"/>
    <col min="8453" max="8453" width="20.88671875" style="406" customWidth="1"/>
    <col min="8454" max="8456" width="0" style="406" hidden="1" customWidth="1"/>
    <col min="8457" max="8482" width="8.88671875" style="406" customWidth="1"/>
    <col min="8483" max="8483" width="9.88671875" style="406" bestFit="1" customWidth="1"/>
    <col min="8484" max="8486" width="9.88671875" style="406" customWidth="1"/>
    <col min="8487" max="8487" width="8.88671875" style="406" customWidth="1"/>
    <col min="8488" max="8488" width="0" style="406" hidden="1" customWidth="1"/>
    <col min="8489" max="8489" width="12.44140625" style="406" customWidth="1"/>
    <col min="8490" max="8703" width="9.109375" style="406"/>
    <col min="8704" max="8704" width="6.44140625" style="406" customWidth="1"/>
    <col min="8705" max="8705" width="12.44140625" style="406" customWidth="1"/>
    <col min="8706" max="8706" width="0" style="406" hidden="1" customWidth="1"/>
    <col min="8707" max="8707" width="15.88671875" style="406" customWidth="1"/>
    <col min="8708" max="8708" width="5" style="406" customWidth="1"/>
    <col min="8709" max="8709" width="20.88671875" style="406" customWidth="1"/>
    <col min="8710" max="8712" width="0" style="406" hidden="1" customWidth="1"/>
    <col min="8713" max="8738" width="8.88671875" style="406" customWidth="1"/>
    <col min="8739" max="8739" width="9.88671875" style="406" bestFit="1" customWidth="1"/>
    <col min="8740" max="8742" width="9.88671875" style="406" customWidth="1"/>
    <col min="8743" max="8743" width="8.88671875" style="406" customWidth="1"/>
    <col min="8744" max="8744" width="0" style="406" hidden="1" customWidth="1"/>
    <col min="8745" max="8745" width="12.44140625" style="406" customWidth="1"/>
    <col min="8746" max="8959" width="9.109375" style="406"/>
    <col min="8960" max="8960" width="6.44140625" style="406" customWidth="1"/>
    <col min="8961" max="8961" width="12.44140625" style="406" customWidth="1"/>
    <col min="8962" max="8962" width="0" style="406" hidden="1" customWidth="1"/>
    <col min="8963" max="8963" width="15.88671875" style="406" customWidth="1"/>
    <col min="8964" max="8964" width="5" style="406" customWidth="1"/>
    <col min="8965" max="8965" width="20.88671875" style="406" customWidth="1"/>
    <col min="8966" max="8968" width="0" style="406" hidden="1" customWidth="1"/>
    <col min="8969" max="8994" width="8.88671875" style="406" customWidth="1"/>
    <col min="8995" max="8995" width="9.88671875" style="406" bestFit="1" customWidth="1"/>
    <col min="8996" max="8998" width="9.88671875" style="406" customWidth="1"/>
    <col min="8999" max="8999" width="8.88671875" style="406" customWidth="1"/>
    <col min="9000" max="9000" width="0" style="406" hidden="1" customWidth="1"/>
    <col min="9001" max="9001" width="12.44140625" style="406" customWidth="1"/>
    <col min="9002" max="9215" width="9.109375" style="406"/>
    <col min="9216" max="9216" width="6.44140625" style="406" customWidth="1"/>
    <col min="9217" max="9217" width="12.44140625" style="406" customWidth="1"/>
    <col min="9218" max="9218" width="0" style="406" hidden="1" customWidth="1"/>
    <col min="9219" max="9219" width="15.88671875" style="406" customWidth="1"/>
    <col min="9220" max="9220" width="5" style="406" customWidth="1"/>
    <col min="9221" max="9221" width="20.88671875" style="406" customWidth="1"/>
    <col min="9222" max="9224" width="0" style="406" hidden="1" customWidth="1"/>
    <col min="9225" max="9250" width="8.88671875" style="406" customWidth="1"/>
    <col min="9251" max="9251" width="9.88671875" style="406" bestFit="1" customWidth="1"/>
    <col min="9252" max="9254" width="9.88671875" style="406" customWidth="1"/>
    <col min="9255" max="9255" width="8.88671875" style="406" customWidth="1"/>
    <col min="9256" max="9256" width="0" style="406" hidden="1" customWidth="1"/>
    <col min="9257" max="9257" width="12.44140625" style="406" customWidth="1"/>
    <col min="9258" max="9471" width="9.109375" style="406"/>
    <col min="9472" max="9472" width="6.44140625" style="406" customWidth="1"/>
    <col min="9473" max="9473" width="12.44140625" style="406" customWidth="1"/>
    <col min="9474" max="9474" width="0" style="406" hidden="1" customWidth="1"/>
    <col min="9475" max="9475" width="15.88671875" style="406" customWidth="1"/>
    <col min="9476" max="9476" width="5" style="406" customWidth="1"/>
    <col min="9477" max="9477" width="20.88671875" style="406" customWidth="1"/>
    <col min="9478" max="9480" width="0" style="406" hidden="1" customWidth="1"/>
    <col min="9481" max="9506" width="8.88671875" style="406" customWidth="1"/>
    <col min="9507" max="9507" width="9.88671875" style="406" bestFit="1" customWidth="1"/>
    <col min="9508" max="9510" width="9.88671875" style="406" customWidth="1"/>
    <col min="9511" max="9511" width="8.88671875" style="406" customWidth="1"/>
    <col min="9512" max="9512" width="0" style="406" hidden="1" customWidth="1"/>
    <col min="9513" max="9513" width="12.44140625" style="406" customWidth="1"/>
    <col min="9514" max="9727" width="9.109375" style="406"/>
    <col min="9728" max="9728" width="6.44140625" style="406" customWidth="1"/>
    <col min="9729" max="9729" width="12.44140625" style="406" customWidth="1"/>
    <col min="9730" max="9730" width="0" style="406" hidden="1" customWidth="1"/>
    <col min="9731" max="9731" width="15.88671875" style="406" customWidth="1"/>
    <col min="9732" max="9732" width="5" style="406" customWidth="1"/>
    <col min="9733" max="9733" width="20.88671875" style="406" customWidth="1"/>
    <col min="9734" max="9736" width="0" style="406" hidden="1" customWidth="1"/>
    <col min="9737" max="9762" width="8.88671875" style="406" customWidth="1"/>
    <col min="9763" max="9763" width="9.88671875" style="406" bestFit="1" customWidth="1"/>
    <col min="9764" max="9766" width="9.88671875" style="406" customWidth="1"/>
    <col min="9767" max="9767" width="8.88671875" style="406" customWidth="1"/>
    <col min="9768" max="9768" width="0" style="406" hidden="1" customWidth="1"/>
    <col min="9769" max="9769" width="12.44140625" style="406" customWidth="1"/>
    <col min="9770" max="9983" width="9.109375" style="406"/>
    <col min="9984" max="9984" width="6.44140625" style="406" customWidth="1"/>
    <col min="9985" max="9985" width="12.44140625" style="406" customWidth="1"/>
    <col min="9986" max="9986" width="0" style="406" hidden="1" customWidth="1"/>
    <col min="9987" max="9987" width="15.88671875" style="406" customWidth="1"/>
    <col min="9988" max="9988" width="5" style="406" customWidth="1"/>
    <col min="9989" max="9989" width="20.88671875" style="406" customWidth="1"/>
    <col min="9990" max="9992" width="0" style="406" hidden="1" customWidth="1"/>
    <col min="9993" max="10018" width="8.88671875" style="406" customWidth="1"/>
    <col min="10019" max="10019" width="9.88671875" style="406" bestFit="1" customWidth="1"/>
    <col min="10020" max="10022" width="9.88671875" style="406" customWidth="1"/>
    <col min="10023" max="10023" width="8.88671875" style="406" customWidth="1"/>
    <col min="10024" max="10024" width="0" style="406" hidden="1" customWidth="1"/>
    <col min="10025" max="10025" width="12.44140625" style="406" customWidth="1"/>
    <col min="10026" max="10239" width="9.109375" style="406"/>
    <col min="10240" max="10240" width="6.44140625" style="406" customWidth="1"/>
    <col min="10241" max="10241" width="12.44140625" style="406" customWidth="1"/>
    <col min="10242" max="10242" width="0" style="406" hidden="1" customWidth="1"/>
    <col min="10243" max="10243" width="15.88671875" style="406" customWidth="1"/>
    <col min="10244" max="10244" width="5" style="406" customWidth="1"/>
    <col min="10245" max="10245" width="20.88671875" style="406" customWidth="1"/>
    <col min="10246" max="10248" width="0" style="406" hidden="1" customWidth="1"/>
    <col min="10249" max="10274" width="8.88671875" style="406" customWidth="1"/>
    <col min="10275" max="10275" width="9.88671875" style="406" bestFit="1" customWidth="1"/>
    <col min="10276" max="10278" width="9.88671875" style="406" customWidth="1"/>
    <col min="10279" max="10279" width="8.88671875" style="406" customWidth="1"/>
    <col min="10280" max="10280" width="0" style="406" hidden="1" customWidth="1"/>
    <col min="10281" max="10281" width="12.44140625" style="406" customWidth="1"/>
    <col min="10282" max="10495" width="9.109375" style="406"/>
    <col min="10496" max="10496" width="6.44140625" style="406" customWidth="1"/>
    <col min="10497" max="10497" width="12.44140625" style="406" customWidth="1"/>
    <col min="10498" max="10498" width="0" style="406" hidden="1" customWidth="1"/>
    <col min="10499" max="10499" width="15.88671875" style="406" customWidth="1"/>
    <col min="10500" max="10500" width="5" style="406" customWidth="1"/>
    <col min="10501" max="10501" width="20.88671875" style="406" customWidth="1"/>
    <col min="10502" max="10504" width="0" style="406" hidden="1" customWidth="1"/>
    <col min="10505" max="10530" width="8.88671875" style="406" customWidth="1"/>
    <col min="10531" max="10531" width="9.88671875" style="406" bestFit="1" customWidth="1"/>
    <col min="10532" max="10534" width="9.88671875" style="406" customWidth="1"/>
    <col min="10535" max="10535" width="8.88671875" style="406" customWidth="1"/>
    <col min="10536" max="10536" width="0" style="406" hidden="1" customWidth="1"/>
    <col min="10537" max="10537" width="12.44140625" style="406" customWidth="1"/>
    <col min="10538" max="10751" width="9.109375" style="406"/>
    <col min="10752" max="10752" width="6.44140625" style="406" customWidth="1"/>
    <col min="10753" max="10753" width="12.44140625" style="406" customWidth="1"/>
    <col min="10754" max="10754" width="0" style="406" hidden="1" customWidth="1"/>
    <col min="10755" max="10755" width="15.88671875" style="406" customWidth="1"/>
    <col min="10756" max="10756" width="5" style="406" customWidth="1"/>
    <col min="10757" max="10757" width="20.88671875" style="406" customWidth="1"/>
    <col min="10758" max="10760" width="0" style="406" hidden="1" customWidth="1"/>
    <col min="10761" max="10786" width="8.88671875" style="406" customWidth="1"/>
    <col min="10787" max="10787" width="9.88671875" style="406" bestFit="1" customWidth="1"/>
    <col min="10788" max="10790" width="9.88671875" style="406" customWidth="1"/>
    <col min="10791" max="10791" width="8.88671875" style="406" customWidth="1"/>
    <col min="10792" max="10792" width="0" style="406" hidden="1" customWidth="1"/>
    <col min="10793" max="10793" width="12.44140625" style="406" customWidth="1"/>
    <col min="10794" max="11007" width="9.109375" style="406"/>
    <col min="11008" max="11008" width="6.44140625" style="406" customWidth="1"/>
    <col min="11009" max="11009" width="12.44140625" style="406" customWidth="1"/>
    <col min="11010" max="11010" width="0" style="406" hidden="1" customWidth="1"/>
    <col min="11011" max="11011" width="15.88671875" style="406" customWidth="1"/>
    <col min="11012" max="11012" width="5" style="406" customWidth="1"/>
    <col min="11013" max="11013" width="20.88671875" style="406" customWidth="1"/>
    <col min="11014" max="11016" width="0" style="406" hidden="1" customWidth="1"/>
    <col min="11017" max="11042" width="8.88671875" style="406" customWidth="1"/>
    <col min="11043" max="11043" width="9.88671875" style="406" bestFit="1" customWidth="1"/>
    <col min="11044" max="11046" width="9.88671875" style="406" customWidth="1"/>
    <col min="11047" max="11047" width="8.88671875" style="406" customWidth="1"/>
    <col min="11048" max="11048" width="0" style="406" hidden="1" customWidth="1"/>
    <col min="11049" max="11049" width="12.44140625" style="406" customWidth="1"/>
    <col min="11050" max="11263" width="9.109375" style="406"/>
    <col min="11264" max="11264" width="6.44140625" style="406" customWidth="1"/>
    <col min="11265" max="11265" width="12.44140625" style="406" customWidth="1"/>
    <col min="11266" max="11266" width="0" style="406" hidden="1" customWidth="1"/>
    <col min="11267" max="11267" width="15.88671875" style="406" customWidth="1"/>
    <col min="11268" max="11268" width="5" style="406" customWidth="1"/>
    <col min="11269" max="11269" width="20.88671875" style="406" customWidth="1"/>
    <col min="11270" max="11272" width="0" style="406" hidden="1" customWidth="1"/>
    <col min="11273" max="11298" width="8.88671875" style="406" customWidth="1"/>
    <col min="11299" max="11299" width="9.88671875" style="406" bestFit="1" customWidth="1"/>
    <col min="11300" max="11302" width="9.88671875" style="406" customWidth="1"/>
    <col min="11303" max="11303" width="8.88671875" style="406" customWidth="1"/>
    <col min="11304" max="11304" width="0" style="406" hidden="1" customWidth="1"/>
    <col min="11305" max="11305" width="12.44140625" style="406" customWidth="1"/>
    <col min="11306" max="11519" width="9.109375" style="406"/>
    <col min="11520" max="11520" width="6.44140625" style="406" customWidth="1"/>
    <col min="11521" max="11521" width="12.44140625" style="406" customWidth="1"/>
    <col min="11522" max="11522" width="0" style="406" hidden="1" customWidth="1"/>
    <col min="11523" max="11523" width="15.88671875" style="406" customWidth="1"/>
    <col min="11524" max="11524" width="5" style="406" customWidth="1"/>
    <col min="11525" max="11525" width="20.88671875" style="406" customWidth="1"/>
    <col min="11526" max="11528" width="0" style="406" hidden="1" customWidth="1"/>
    <col min="11529" max="11554" width="8.88671875" style="406" customWidth="1"/>
    <col min="11555" max="11555" width="9.88671875" style="406" bestFit="1" customWidth="1"/>
    <col min="11556" max="11558" width="9.88671875" style="406" customWidth="1"/>
    <col min="11559" max="11559" width="8.88671875" style="406" customWidth="1"/>
    <col min="11560" max="11560" width="0" style="406" hidden="1" customWidth="1"/>
    <col min="11561" max="11561" width="12.44140625" style="406" customWidth="1"/>
    <col min="11562" max="11775" width="9.109375" style="406"/>
    <col min="11776" max="11776" width="6.44140625" style="406" customWidth="1"/>
    <col min="11777" max="11777" width="12.44140625" style="406" customWidth="1"/>
    <col min="11778" max="11778" width="0" style="406" hidden="1" customWidth="1"/>
    <col min="11779" max="11779" width="15.88671875" style="406" customWidth="1"/>
    <col min="11780" max="11780" width="5" style="406" customWidth="1"/>
    <col min="11781" max="11781" width="20.88671875" style="406" customWidth="1"/>
    <col min="11782" max="11784" width="0" style="406" hidden="1" customWidth="1"/>
    <col min="11785" max="11810" width="8.88671875" style="406" customWidth="1"/>
    <col min="11811" max="11811" width="9.88671875" style="406" bestFit="1" customWidth="1"/>
    <col min="11812" max="11814" width="9.88671875" style="406" customWidth="1"/>
    <col min="11815" max="11815" width="8.88671875" style="406" customWidth="1"/>
    <col min="11816" max="11816" width="0" style="406" hidden="1" customWidth="1"/>
    <col min="11817" max="11817" width="12.44140625" style="406" customWidth="1"/>
    <col min="11818" max="12031" width="9.109375" style="406"/>
    <col min="12032" max="12032" width="6.44140625" style="406" customWidth="1"/>
    <col min="12033" max="12033" width="12.44140625" style="406" customWidth="1"/>
    <col min="12034" max="12034" width="0" style="406" hidden="1" customWidth="1"/>
    <col min="12035" max="12035" width="15.88671875" style="406" customWidth="1"/>
    <col min="12036" max="12036" width="5" style="406" customWidth="1"/>
    <col min="12037" max="12037" width="20.88671875" style="406" customWidth="1"/>
    <col min="12038" max="12040" width="0" style="406" hidden="1" customWidth="1"/>
    <col min="12041" max="12066" width="8.88671875" style="406" customWidth="1"/>
    <col min="12067" max="12067" width="9.88671875" style="406" bestFit="1" customWidth="1"/>
    <col min="12068" max="12070" width="9.88671875" style="406" customWidth="1"/>
    <col min="12071" max="12071" width="8.88671875" style="406" customWidth="1"/>
    <col min="12072" max="12072" width="0" style="406" hidden="1" customWidth="1"/>
    <col min="12073" max="12073" width="12.44140625" style="406" customWidth="1"/>
    <col min="12074" max="12287" width="9.109375" style="406"/>
    <col min="12288" max="12288" width="6.44140625" style="406" customWidth="1"/>
    <col min="12289" max="12289" width="12.44140625" style="406" customWidth="1"/>
    <col min="12290" max="12290" width="0" style="406" hidden="1" customWidth="1"/>
    <col min="12291" max="12291" width="15.88671875" style="406" customWidth="1"/>
    <col min="12292" max="12292" width="5" style="406" customWidth="1"/>
    <col min="12293" max="12293" width="20.88671875" style="406" customWidth="1"/>
    <col min="12294" max="12296" width="0" style="406" hidden="1" customWidth="1"/>
    <col min="12297" max="12322" width="8.88671875" style="406" customWidth="1"/>
    <col min="12323" max="12323" width="9.88671875" style="406" bestFit="1" customWidth="1"/>
    <col min="12324" max="12326" width="9.88671875" style="406" customWidth="1"/>
    <col min="12327" max="12327" width="8.88671875" style="406" customWidth="1"/>
    <col min="12328" max="12328" width="0" style="406" hidden="1" customWidth="1"/>
    <col min="12329" max="12329" width="12.44140625" style="406" customWidth="1"/>
    <col min="12330" max="12543" width="9.109375" style="406"/>
    <col min="12544" max="12544" width="6.44140625" style="406" customWidth="1"/>
    <col min="12545" max="12545" width="12.44140625" style="406" customWidth="1"/>
    <col min="12546" max="12546" width="0" style="406" hidden="1" customWidth="1"/>
    <col min="12547" max="12547" width="15.88671875" style="406" customWidth="1"/>
    <col min="12548" max="12548" width="5" style="406" customWidth="1"/>
    <col min="12549" max="12549" width="20.88671875" style="406" customWidth="1"/>
    <col min="12550" max="12552" width="0" style="406" hidden="1" customWidth="1"/>
    <col min="12553" max="12578" width="8.88671875" style="406" customWidth="1"/>
    <col min="12579" max="12579" width="9.88671875" style="406" bestFit="1" customWidth="1"/>
    <col min="12580" max="12582" width="9.88671875" style="406" customWidth="1"/>
    <col min="12583" max="12583" width="8.88671875" style="406" customWidth="1"/>
    <col min="12584" max="12584" width="0" style="406" hidden="1" customWidth="1"/>
    <col min="12585" max="12585" width="12.44140625" style="406" customWidth="1"/>
    <col min="12586" max="12799" width="9.109375" style="406"/>
    <col min="12800" max="12800" width="6.44140625" style="406" customWidth="1"/>
    <col min="12801" max="12801" width="12.44140625" style="406" customWidth="1"/>
    <col min="12802" max="12802" width="0" style="406" hidden="1" customWidth="1"/>
    <col min="12803" max="12803" width="15.88671875" style="406" customWidth="1"/>
    <col min="12804" max="12804" width="5" style="406" customWidth="1"/>
    <col min="12805" max="12805" width="20.88671875" style="406" customWidth="1"/>
    <col min="12806" max="12808" width="0" style="406" hidden="1" customWidth="1"/>
    <col min="12809" max="12834" width="8.88671875" style="406" customWidth="1"/>
    <col min="12835" max="12835" width="9.88671875" style="406" bestFit="1" customWidth="1"/>
    <col min="12836" max="12838" width="9.88671875" style="406" customWidth="1"/>
    <col min="12839" max="12839" width="8.88671875" style="406" customWidth="1"/>
    <col min="12840" max="12840" width="0" style="406" hidden="1" customWidth="1"/>
    <col min="12841" max="12841" width="12.44140625" style="406" customWidth="1"/>
    <col min="12842" max="13055" width="9.109375" style="406"/>
    <col min="13056" max="13056" width="6.44140625" style="406" customWidth="1"/>
    <col min="13057" max="13057" width="12.44140625" style="406" customWidth="1"/>
    <col min="13058" max="13058" width="0" style="406" hidden="1" customWidth="1"/>
    <col min="13059" max="13059" width="15.88671875" style="406" customWidth="1"/>
    <col min="13060" max="13060" width="5" style="406" customWidth="1"/>
    <col min="13061" max="13061" width="20.88671875" style="406" customWidth="1"/>
    <col min="13062" max="13064" width="0" style="406" hidden="1" customWidth="1"/>
    <col min="13065" max="13090" width="8.88671875" style="406" customWidth="1"/>
    <col min="13091" max="13091" width="9.88671875" style="406" bestFit="1" customWidth="1"/>
    <col min="13092" max="13094" width="9.88671875" style="406" customWidth="1"/>
    <col min="13095" max="13095" width="8.88671875" style="406" customWidth="1"/>
    <col min="13096" max="13096" width="0" style="406" hidden="1" customWidth="1"/>
    <col min="13097" max="13097" width="12.44140625" style="406" customWidth="1"/>
    <col min="13098" max="13311" width="9.109375" style="406"/>
    <col min="13312" max="13312" width="6.44140625" style="406" customWidth="1"/>
    <col min="13313" max="13313" width="12.44140625" style="406" customWidth="1"/>
    <col min="13314" max="13314" width="0" style="406" hidden="1" customWidth="1"/>
    <col min="13315" max="13315" width="15.88671875" style="406" customWidth="1"/>
    <col min="13316" max="13316" width="5" style="406" customWidth="1"/>
    <col min="13317" max="13317" width="20.88671875" style="406" customWidth="1"/>
    <col min="13318" max="13320" width="0" style="406" hidden="1" customWidth="1"/>
    <col min="13321" max="13346" width="8.88671875" style="406" customWidth="1"/>
    <col min="13347" max="13347" width="9.88671875" style="406" bestFit="1" customWidth="1"/>
    <col min="13348" max="13350" width="9.88671875" style="406" customWidth="1"/>
    <col min="13351" max="13351" width="8.88671875" style="406" customWidth="1"/>
    <col min="13352" max="13352" width="0" style="406" hidden="1" customWidth="1"/>
    <col min="13353" max="13353" width="12.44140625" style="406" customWidth="1"/>
    <col min="13354" max="13567" width="9.109375" style="406"/>
    <col min="13568" max="13568" width="6.44140625" style="406" customWidth="1"/>
    <col min="13569" max="13569" width="12.44140625" style="406" customWidth="1"/>
    <col min="13570" max="13570" width="0" style="406" hidden="1" customWidth="1"/>
    <col min="13571" max="13571" width="15.88671875" style="406" customWidth="1"/>
    <col min="13572" max="13572" width="5" style="406" customWidth="1"/>
    <col min="13573" max="13573" width="20.88671875" style="406" customWidth="1"/>
    <col min="13574" max="13576" width="0" style="406" hidden="1" customWidth="1"/>
    <col min="13577" max="13602" width="8.88671875" style="406" customWidth="1"/>
    <col min="13603" max="13603" width="9.88671875" style="406" bestFit="1" customWidth="1"/>
    <col min="13604" max="13606" width="9.88671875" style="406" customWidth="1"/>
    <col min="13607" max="13607" width="8.88671875" style="406" customWidth="1"/>
    <col min="13608" max="13608" width="0" style="406" hidden="1" customWidth="1"/>
    <col min="13609" max="13609" width="12.44140625" style="406" customWidth="1"/>
    <col min="13610" max="13823" width="9.109375" style="406"/>
    <col min="13824" max="13824" width="6.44140625" style="406" customWidth="1"/>
    <col min="13825" max="13825" width="12.44140625" style="406" customWidth="1"/>
    <col min="13826" max="13826" width="0" style="406" hidden="1" customWidth="1"/>
    <col min="13827" max="13827" width="15.88671875" style="406" customWidth="1"/>
    <col min="13828" max="13828" width="5" style="406" customWidth="1"/>
    <col min="13829" max="13829" width="20.88671875" style="406" customWidth="1"/>
    <col min="13830" max="13832" width="0" style="406" hidden="1" customWidth="1"/>
    <col min="13833" max="13858" width="8.88671875" style="406" customWidth="1"/>
    <col min="13859" max="13859" width="9.88671875" style="406" bestFit="1" customWidth="1"/>
    <col min="13860" max="13862" width="9.88671875" style="406" customWidth="1"/>
    <col min="13863" max="13863" width="8.88671875" style="406" customWidth="1"/>
    <col min="13864" max="13864" width="0" style="406" hidden="1" customWidth="1"/>
    <col min="13865" max="13865" width="12.44140625" style="406" customWidth="1"/>
    <col min="13866" max="14079" width="9.109375" style="406"/>
    <col min="14080" max="14080" width="6.44140625" style="406" customWidth="1"/>
    <col min="14081" max="14081" width="12.44140625" style="406" customWidth="1"/>
    <col min="14082" max="14082" width="0" style="406" hidden="1" customWidth="1"/>
    <col min="14083" max="14083" width="15.88671875" style="406" customWidth="1"/>
    <col min="14084" max="14084" width="5" style="406" customWidth="1"/>
    <col min="14085" max="14085" width="20.88671875" style="406" customWidth="1"/>
    <col min="14086" max="14088" width="0" style="406" hidden="1" customWidth="1"/>
    <col min="14089" max="14114" width="8.88671875" style="406" customWidth="1"/>
    <col min="14115" max="14115" width="9.88671875" style="406" bestFit="1" customWidth="1"/>
    <col min="14116" max="14118" width="9.88671875" style="406" customWidth="1"/>
    <col min="14119" max="14119" width="8.88671875" style="406" customWidth="1"/>
    <col min="14120" max="14120" width="0" style="406" hidden="1" customWidth="1"/>
    <col min="14121" max="14121" width="12.44140625" style="406" customWidth="1"/>
    <col min="14122" max="14335" width="9.109375" style="406"/>
    <col min="14336" max="14336" width="6.44140625" style="406" customWidth="1"/>
    <col min="14337" max="14337" width="12.44140625" style="406" customWidth="1"/>
    <col min="14338" max="14338" width="0" style="406" hidden="1" customWidth="1"/>
    <col min="14339" max="14339" width="15.88671875" style="406" customWidth="1"/>
    <col min="14340" max="14340" width="5" style="406" customWidth="1"/>
    <col min="14341" max="14341" width="20.88671875" style="406" customWidth="1"/>
    <col min="14342" max="14344" width="0" style="406" hidden="1" customWidth="1"/>
    <col min="14345" max="14370" width="8.88671875" style="406" customWidth="1"/>
    <col min="14371" max="14371" width="9.88671875" style="406" bestFit="1" customWidth="1"/>
    <col min="14372" max="14374" width="9.88671875" style="406" customWidth="1"/>
    <col min="14375" max="14375" width="8.88671875" style="406" customWidth="1"/>
    <col min="14376" max="14376" width="0" style="406" hidden="1" customWidth="1"/>
    <col min="14377" max="14377" width="12.44140625" style="406" customWidth="1"/>
    <col min="14378" max="14591" width="9.109375" style="406"/>
    <col min="14592" max="14592" width="6.44140625" style="406" customWidth="1"/>
    <col min="14593" max="14593" width="12.44140625" style="406" customWidth="1"/>
    <col min="14594" max="14594" width="0" style="406" hidden="1" customWidth="1"/>
    <col min="14595" max="14595" width="15.88671875" style="406" customWidth="1"/>
    <col min="14596" max="14596" width="5" style="406" customWidth="1"/>
    <col min="14597" max="14597" width="20.88671875" style="406" customWidth="1"/>
    <col min="14598" max="14600" width="0" style="406" hidden="1" customWidth="1"/>
    <col min="14601" max="14626" width="8.88671875" style="406" customWidth="1"/>
    <col min="14627" max="14627" width="9.88671875" style="406" bestFit="1" customWidth="1"/>
    <col min="14628" max="14630" width="9.88671875" style="406" customWidth="1"/>
    <col min="14631" max="14631" width="8.88671875" style="406" customWidth="1"/>
    <col min="14632" max="14632" width="0" style="406" hidden="1" customWidth="1"/>
    <col min="14633" max="14633" width="12.44140625" style="406" customWidth="1"/>
    <col min="14634" max="14847" width="9.109375" style="406"/>
    <col min="14848" max="14848" width="6.44140625" style="406" customWidth="1"/>
    <col min="14849" max="14849" width="12.44140625" style="406" customWidth="1"/>
    <col min="14850" max="14850" width="0" style="406" hidden="1" customWidth="1"/>
    <col min="14851" max="14851" width="15.88671875" style="406" customWidth="1"/>
    <col min="14852" max="14852" width="5" style="406" customWidth="1"/>
    <col min="14853" max="14853" width="20.88671875" style="406" customWidth="1"/>
    <col min="14854" max="14856" width="0" style="406" hidden="1" customWidth="1"/>
    <col min="14857" max="14882" width="8.88671875" style="406" customWidth="1"/>
    <col min="14883" max="14883" width="9.88671875" style="406" bestFit="1" customWidth="1"/>
    <col min="14884" max="14886" width="9.88671875" style="406" customWidth="1"/>
    <col min="14887" max="14887" width="8.88671875" style="406" customWidth="1"/>
    <col min="14888" max="14888" width="0" style="406" hidden="1" customWidth="1"/>
    <col min="14889" max="14889" width="12.44140625" style="406" customWidth="1"/>
    <col min="14890" max="15103" width="9.109375" style="406"/>
    <col min="15104" max="15104" width="6.44140625" style="406" customWidth="1"/>
    <col min="15105" max="15105" width="12.44140625" style="406" customWidth="1"/>
    <col min="15106" max="15106" width="0" style="406" hidden="1" customWidth="1"/>
    <col min="15107" max="15107" width="15.88671875" style="406" customWidth="1"/>
    <col min="15108" max="15108" width="5" style="406" customWidth="1"/>
    <col min="15109" max="15109" width="20.88671875" style="406" customWidth="1"/>
    <col min="15110" max="15112" width="0" style="406" hidden="1" customWidth="1"/>
    <col min="15113" max="15138" width="8.88671875" style="406" customWidth="1"/>
    <col min="15139" max="15139" width="9.88671875" style="406" bestFit="1" customWidth="1"/>
    <col min="15140" max="15142" width="9.88671875" style="406" customWidth="1"/>
    <col min="15143" max="15143" width="8.88671875" style="406" customWidth="1"/>
    <col min="15144" max="15144" width="0" style="406" hidden="1" customWidth="1"/>
    <col min="15145" max="15145" width="12.44140625" style="406" customWidth="1"/>
    <col min="15146" max="15359" width="9.109375" style="406"/>
    <col min="15360" max="15360" width="6.44140625" style="406" customWidth="1"/>
    <col min="15361" max="15361" width="12.44140625" style="406" customWidth="1"/>
    <col min="15362" max="15362" width="0" style="406" hidden="1" customWidth="1"/>
    <col min="15363" max="15363" width="15.88671875" style="406" customWidth="1"/>
    <col min="15364" max="15364" width="5" style="406" customWidth="1"/>
    <col min="15365" max="15365" width="20.88671875" style="406" customWidth="1"/>
    <col min="15366" max="15368" width="0" style="406" hidden="1" customWidth="1"/>
    <col min="15369" max="15394" width="8.88671875" style="406" customWidth="1"/>
    <col min="15395" max="15395" width="9.88671875" style="406" bestFit="1" customWidth="1"/>
    <col min="15396" max="15398" width="9.88671875" style="406" customWidth="1"/>
    <col min="15399" max="15399" width="8.88671875" style="406" customWidth="1"/>
    <col min="15400" max="15400" width="0" style="406" hidden="1" customWidth="1"/>
    <col min="15401" max="15401" width="12.44140625" style="406" customWidth="1"/>
    <col min="15402" max="15615" width="9.109375" style="406"/>
    <col min="15616" max="15616" width="6.44140625" style="406" customWidth="1"/>
    <col min="15617" max="15617" width="12.44140625" style="406" customWidth="1"/>
    <col min="15618" max="15618" width="0" style="406" hidden="1" customWidth="1"/>
    <col min="15619" max="15619" width="15.88671875" style="406" customWidth="1"/>
    <col min="15620" max="15620" width="5" style="406" customWidth="1"/>
    <col min="15621" max="15621" width="20.88671875" style="406" customWidth="1"/>
    <col min="15622" max="15624" width="0" style="406" hidden="1" customWidth="1"/>
    <col min="15625" max="15650" width="8.88671875" style="406" customWidth="1"/>
    <col min="15651" max="15651" width="9.88671875" style="406" bestFit="1" customWidth="1"/>
    <col min="15652" max="15654" width="9.88671875" style="406" customWidth="1"/>
    <col min="15655" max="15655" width="8.88671875" style="406" customWidth="1"/>
    <col min="15656" max="15656" width="0" style="406" hidden="1" customWidth="1"/>
    <col min="15657" max="15657" width="12.44140625" style="406" customWidth="1"/>
    <col min="15658" max="15871" width="9.109375" style="406"/>
    <col min="15872" max="15872" width="6.44140625" style="406" customWidth="1"/>
    <col min="15873" max="15873" width="12.44140625" style="406" customWidth="1"/>
    <col min="15874" max="15874" width="0" style="406" hidden="1" customWidth="1"/>
    <col min="15875" max="15875" width="15.88671875" style="406" customWidth="1"/>
    <col min="15876" max="15876" width="5" style="406" customWidth="1"/>
    <col min="15877" max="15877" width="20.88671875" style="406" customWidth="1"/>
    <col min="15878" max="15880" width="0" style="406" hidden="1" customWidth="1"/>
    <col min="15881" max="15906" width="8.88671875" style="406" customWidth="1"/>
    <col min="15907" max="15907" width="9.88671875" style="406" bestFit="1" customWidth="1"/>
    <col min="15908" max="15910" width="9.88671875" style="406" customWidth="1"/>
    <col min="15911" max="15911" width="8.88671875" style="406" customWidth="1"/>
    <col min="15912" max="15912" width="0" style="406" hidden="1" customWidth="1"/>
    <col min="15913" max="15913" width="12.44140625" style="406" customWidth="1"/>
    <col min="15914" max="16127" width="9.109375" style="406"/>
    <col min="16128" max="16128" width="6.44140625" style="406" customWidth="1"/>
    <col min="16129" max="16129" width="12.44140625" style="406" customWidth="1"/>
    <col min="16130" max="16130" width="0" style="406" hidden="1" customWidth="1"/>
    <col min="16131" max="16131" width="15.88671875" style="406" customWidth="1"/>
    <col min="16132" max="16132" width="5" style="406" customWidth="1"/>
    <col min="16133" max="16133" width="20.88671875" style="406" customWidth="1"/>
    <col min="16134" max="16136" width="0" style="406" hidden="1" customWidth="1"/>
    <col min="16137" max="16162" width="8.88671875" style="406" customWidth="1"/>
    <col min="16163" max="16163" width="9.88671875" style="406" bestFit="1" customWidth="1"/>
    <col min="16164" max="16166" width="9.88671875" style="406" customWidth="1"/>
    <col min="16167" max="16167" width="8.88671875" style="406" customWidth="1"/>
    <col min="16168" max="16168" width="0" style="406" hidden="1" customWidth="1"/>
    <col min="16169" max="16169" width="12.44140625" style="406" customWidth="1"/>
    <col min="16170" max="16384" width="9.109375" style="406"/>
  </cols>
  <sheetData>
    <row r="1" spans="2:55" x14ac:dyDescent="0.25">
      <c r="F1" s="1429" t="str">
        <f>IF(D1="","",IF((LEFT(RIGHT(D1,5),1))="B","BRASIL","EXPORT"))</f>
        <v/>
      </c>
      <c r="J1" s="409">
        <f>WEEKNUM(J3)</f>
        <v>48</v>
      </c>
      <c r="K1" s="409">
        <f t="shared" ref="K1:AP1" si="0">WEEKNUM(K3)</f>
        <v>48</v>
      </c>
      <c r="L1" s="409">
        <f t="shared" si="0"/>
        <v>49</v>
      </c>
      <c r="M1" s="409">
        <f t="shared" si="0"/>
        <v>49</v>
      </c>
      <c r="N1" s="409">
        <f t="shared" si="0"/>
        <v>49</v>
      </c>
      <c r="O1" s="409">
        <f t="shared" si="0"/>
        <v>49</v>
      </c>
      <c r="P1" s="409">
        <f t="shared" si="0"/>
        <v>49</v>
      </c>
      <c r="Q1" s="409">
        <f t="shared" si="0"/>
        <v>49</v>
      </c>
      <c r="R1" s="409">
        <f t="shared" si="0"/>
        <v>49</v>
      </c>
      <c r="S1" s="409">
        <f t="shared" si="0"/>
        <v>50</v>
      </c>
      <c r="T1" s="409">
        <f t="shared" si="0"/>
        <v>50</v>
      </c>
      <c r="U1" s="409">
        <f t="shared" si="0"/>
        <v>50</v>
      </c>
      <c r="V1" s="409">
        <f t="shared" si="0"/>
        <v>50</v>
      </c>
      <c r="W1" s="409">
        <f t="shared" si="0"/>
        <v>50</v>
      </c>
      <c r="X1" s="409">
        <f t="shared" si="0"/>
        <v>50</v>
      </c>
      <c r="Y1" s="409">
        <f t="shared" si="0"/>
        <v>50</v>
      </c>
      <c r="Z1" s="409">
        <f t="shared" si="0"/>
        <v>51</v>
      </c>
      <c r="AA1" s="409">
        <f t="shared" si="0"/>
        <v>51</v>
      </c>
      <c r="AB1" s="409">
        <f t="shared" si="0"/>
        <v>51</v>
      </c>
      <c r="AC1" s="409">
        <f t="shared" si="0"/>
        <v>51</v>
      </c>
      <c r="AD1" s="409">
        <f t="shared" si="0"/>
        <v>51</v>
      </c>
      <c r="AE1" s="409">
        <f t="shared" si="0"/>
        <v>51</v>
      </c>
      <c r="AF1" s="409">
        <f t="shared" si="0"/>
        <v>51</v>
      </c>
      <c r="AG1" s="409">
        <f t="shared" si="0"/>
        <v>52</v>
      </c>
      <c r="AH1" s="409">
        <f t="shared" si="0"/>
        <v>52</v>
      </c>
      <c r="AI1" s="409">
        <f t="shared" si="0"/>
        <v>52</v>
      </c>
      <c r="AJ1" s="409">
        <f t="shared" si="0"/>
        <v>52</v>
      </c>
      <c r="AK1" s="409">
        <f t="shared" si="0"/>
        <v>52</v>
      </c>
      <c r="AL1" s="409">
        <f t="shared" si="0"/>
        <v>52</v>
      </c>
      <c r="AM1" s="409">
        <f t="shared" si="0"/>
        <v>52</v>
      </c>
      <c r="AN1" s="409">
        <f t="shared" si="0"/>
        <v>53</v>
      </c>
      <c r="AO1" s="409">
        <f t="shared" si="0"/>
        <v>0</v>
      </c>
      <c r="AP1" s="409">
        <f t="shared" si="0"/>
        <v>0</v>
      </c>
      <c r="AT1" s="409"/>
      <c r="AU1" s="409"/>
      <c r="AV1" s="409"/>
      <c r="AW1" s="409"/>
      <c r="AX1" s="409"/>
      <c r="AY1" s="409"/>
      <c r="BB1" s="1455" t="s">
        <v>1010</v>
      </c>
    </row>
    <row r="2" spans="2:55" ht="21" x14ac:dyDescent="0.4">
      <c r="B2" s="1430" t="s">
        <v>990</v>
      </c>
      <c r="C2" s="1431"/>
      <c r="D2" s="1431"/>
      <c r="E2" s="1432"/>
      <c r="F2" s="1433"/>
      <c r="J2" s="1434" t="str">
        <f>'Carga People'!J3</f>
        <v>SEX</v>
      </c>
      <c r="K2" s="1434" t="str">
        <f>'Carga People'!K3</f>
        <v>SÁB</v>
      </c>
      <c r="L2" s="1434" t="str">
        <f>'Carga People'!L3</f>
        <v>DOM</v>
      </c>
      <c r="M2" s="1434" t="str">
        <f>'Carga People'!M3</f>
        <v>SEG</v>
      </c>
      <c r="N2" s="1434" t="str">
        <f>'Carga People'!N3</f>
        <v>TER</v>
      </c>
      <c r="O2" s="1434" t="str">
        <f>'Carga People'!O3</f>
        <v>QUA</v>
      </c>
      <c r="P2" s="1434" t="str">
        <f>'Carga People'!P3</f>
        <v>QUI</v>
      </c>
      <c r="Q2" s="1434" t="str">
        <f>'Carga People'!Q3</f>
        <v>SEX</v>
      </c>
      <c r="R2" s="1434" t="str">
        <f>'Carga People'!R3</f>
        <v>SÁB</v>
      </c>
      <c r="S2" s="1434" t="str">
        <f>'Carga People'!S3</f>
        <v>DOM</v>
      </c>
      <c r="T2" s="1434" t="str">
        <f>'Carga People'!T3</f>
        <v>SEG</v>
      </c>
      <c r="U2" s="1434" t="str">
        <f>'Carga People'!U3</f>
        <v>TER</v>
      </c>
      <c r="V2" s="1434" t="str">
        <f>'Carga People'!V3</f>
        <v>QUA</v>
      </c>
      <c r="W2" s="1434" t="str">
        <f>'Carga People'!W3</f>
        <v>QUI</v>
      </c>
      <c r="X2" s="1434" t="str">
        <f>'Carga People'!X3</f>
        <v>SEX</v>
      </c>
      <c r="Y2" s="1434" t="str">
        <f>'Carga People'!Y3</f>
        <v>SÁB</v>
      </c>
      <c r="Z2" s="1434" t="str">
        <f>'Carga People'!Z3</f>
        <v>DOM</v>
      </c>
      <c r="AA2" s="1434" t="str">
        <f>'Carga People'!AA3</f>
        <v>SEG</v>
      </c>
      <c r="AB2" s="1434" t="str">
        <f>'Carga People'!AB3</f>
        <v>TER</v>
      </c>
      <c r="AC2" s="1434" t="str">
        <f>'Carga People'!AC3</f>
        <v>QUA</v>
      </c>
      <c r="AD2" s="1434" t="str">
        <f>'Carga People'!AD3</f>
        <v>QUI</v>
      </c>
      <c r="AE2" s="1434" t="str">
        <f>'Carga People'!AE3</f>
        <v>SEX</v>
      </c>
      <c r="AF2" s="1434" t="str">
        <f>'Carga People'!AF3</f>
        <v>SÁB</v>
      </c>
      <c r="AG2" s="1434" t="str">
        <f>'Carga People'!AG3</f>
        <v>DOM</v>
      </c>
      <c r="AH2" s="1434" t="str">
        <f>'Carga People'!AH3</f>
        <v>SEG</v>
      </c>
      <c r="AI2" s="1434" t="str">
        <f>'Carga People'!AI3</f>
        <v>TER</v>
      </c>
      <c r="AJ2" s="1434" t="str">
        <f>'Carga People'!AJ3</f>
        <v>QUA</v>
      </c>
      <c r="AK2" s="1434" t="str">
        <f>'Carga People'!AK3</f>
        <v>QUI</v>
      </c>
      <c r="AL2" s="1434" t="str">
        <f>'Carga People'!AL3</f>
        <v>SEX</v>
      </c>
      <c r="AM2" s="1434" t="str">
        <f>'Carga People'!AM3</f>
        <v>SÁB</v>
      </c>
      <c r="AN2" s="1434" t="str">
        <f>'Carga People'!AN3</f>
        <v>DOM</v>
      </c>
      <c r="AO2" s="1434" t="str">
        <f>'Carga People'!AO3</f>
        <v>SEG</v>
      </c>
      <c r="AP2" s="1434" t="str">
        <f>'Carga People'!AP3</f>
        <v>TER</v>
      </c>
      <c r="AQ2" s="1434"/>
      <c r="AT2" s="1435" t="s">
        <v>991</v>
      </c>
      <c r="AU2" s="1436"/>
      <c r="AV2" s="1436"/>
      <c r="AW2" s="1436"/>
      <c r="AX2" s="1436"/>
      <c r="AY2" s="1437"/>
      <c r="BA2" s="1438" t="s">
        <v>992</v>
      </c>
      <c r="BB2" s="1439"/>
      <c r="BC2" s="1440"/>
    </row>
    <row r="3" spans="2:55" x14ac:dyDescent="0.25">
      <c r="B3" s="1441" t="s">
        <v>17</v>
      </c>
      <c r="C3" s="1442"/>
      <c r="D3" s="1443" t="s">
        <v>37</v>
      </c>
      <c r="E3" s="1444" t="s">
        <v>789</v>
      </c>
      <c r="F3" s="1443" t="s">
        <v>993</v>
      </c>
      <c r="G3" s="1445"/>
      <c r="H3" s="1445"/>
      <c r="I3" s="1445"/>
      <c r="J3" s="1446">
        <f>'Carga People'!J4</f>
        <v>43070</v>
      </c>
      <c r="K3" s="1446">
        <f>'Carga People'!K4</f>
        <v>43071</v>
      </c>
      <c r="L3" s="1446">
        <f>'Carga People'!L4</f>
        <v>43072</v>
      </c>
      <c r="M3" s="1446">
        <f>'Carga People'!M4</f>
        <v>43073</v>
      </c>
      <c r="N3" s="1446">
        <f>'Carga People'!N4</f>
        <v>43074</v>
      </c>
      <c r="O3" s="1446">
        <f>'Carga People'!O4</f>
        <v>43075</v>
      </c>
      <c r="P3" s="1446">
        <f>'Carga People'!P4</f>
        <v>43076</v>
      </c>
      <c r="Q3" s="1446">
        <f>'Carga People'!Q4</f>
        <v>43077</v>
      </c>
      <c r="R3" s="1446">
        <f>'Carga People'!R4</f>
        <v>43078</v>
      </c>
      <c r="S3" s="1446">
        <f>'Carga People'!S4</f>
        <v>43079</v>
      </c>
      <c r="T3" s="1446">
        <f>'Carga People'!T4</f>
        <v>43080</v>
      </c>
      <c r="U3" s="1446">
        <f>'Carga People'!U4</f>
        <v>43081</v>
      </c>
      <c r="V3" s="1446">
        <f>'Carga People'!V4</f>
        <v>43082</v>
      </c>
      <c r="W3" s="1446">
        <f>'Carga People'!W4</f>
        <v>43083</v>
      </c>
      <c r="X3" s="1446">
        <f>'Carga People'!X4</f>
        <v>43084</v>
      </c>
      <c r="Y3" s="1446">
        <f>'Carga People'!Y4</f>
        <v>43085</v>
      </c>
      <c r="Z3" s="1446">
        <f>'Carga People'!Z4</f>
        <v>43086</v>
      </c>
      <c r="AA3" s="1446">
        <f>'Carga People'!AA4</f>
        <v>43087</v>
      </c>
      <c r="AB3" s="1446">
        <f>'Carga People'!AB4</f>
        <v>43088</v>
      </c>
      <c r="AC3" s="1446">
        <f>'Carga People'!AC4</f>
        <v>43089</v>
      </c>
      <c r="AD3" s="1446">
        <f>'Carga People'!AD4</f>
        <v>43090</v>
      </c>
      <c r="AE3" s="1446">
        <f>'Carga People'!AE4</f>
        <v>43091</v>
      </c>
      <c r="AF3" s="1446">
        <f>'Carga People'!AF4</f>
        <v>43092</v>
      </c>
      <c r="AG3" s="1446">
        <f>'Carga People'!AG4</f>
        <v>43093</v>
      </c>
      <c r="AH3" s="1446">
        <f>'Carga People'!AH4</f>
        <v>43094</v>
      </c>
      <c r="AI3" s="1446">
        <f>'Carga People'!AI4</f>
        <v>43095</v>
      </c>
      <c r="AJ3" s="1446">
        <f>'Carga People'!AJ4</f>
        <v>43096</v>
      </c>
      <c r="AK3" s="1446">
        <f>'Carga People'!AK4</f>
        <v>43097</v>
      </c>
      <c r="AL3" s="1446">
        <f>'Carga People'!AL4</f>
        <v>43098</v>
      </c>
      <c r="AM3" s="1446">
        <f>'Carga People'!AM4</f>
        <v>43099</v>
      </c>
      <c r="AN3" s="1446">
        <f>'Carga People'!AN4</f>
        <v>43100</v>
      </c>
      <c r="AO3" s="1446">
        <f>'Carga People'!AO4</f>
        <v>0</v>
      </c>
      <c r="AP3" s="1446">
        <f>'Carga People'!AP4</f>
        <v>0</v>
      </c>
      <c r="AQ3" s="1446" t="s">
        <v>14</v>
      </c>
      <c r="AR3" s="1447" t="s">
        <v>994</v>
      </c>
      <c r="AT3" s="421">
        <f>J1</f>
        <v>48</v>
      </c>
      <c r="AU3" s="421">
        <f>AT3+1</f>
        <v>49</v>
      </c>
      <c r="AV3" s="421">
        <f>AU3+1</f>
        <v>50</v>
      </c>
      <c r="AW3" s="421">
        <f t="shared" ref="AW3:AY3" si="1">AV3+1</f>
        <v>51</v>
      </c>
      <c r="AX3" s="421">
        <f t="shared" si="1"/>
        <v>52</v>
      </c>
      <c r="AY3" s="421">
        <f t="shared" si="1"/>
        <v>53</v>
      </c>
      <c r="BA3" s="1448" t="s">
        <v>1011</v>
      </c>
      <c r="BB3" s="1448" t="s">
        <v>995</v>
      </c>
      <c r="BC3" s="1448" t="s">
        <v>243</v>
      </c>
    </row>
    <row r="4" spans="2:55" ht="15.6" x14ac:dyDescent="0.3">
      <c r="B4" s="1803" t="s">
        <v>152</v>
      </c>
      <c r="C4" s="1804"/>
      <c r="D4" s="1804"/>
      <c r="E4" s="1449"/>
      <c r="F4" s="1450"/>
      <c r="G4" s="414"/>
      <c r="H4" s="414"/>
      <c r="I4" s="414"/>
      <c r="J4" s="414">
        <f t="shared" ref="J4:AN4" si="2">SUM(J5:J89)</f>
        <v>8093</v>
      </c>
      <c r="K4" s="414">
        <f t="shared" si="2"/>
        <v>0</v>
      </c>
      <c r="L4" s="414">
        <f t="shared" si="2"/>
        <v>0</v>
      </c>
      <c r="M4" s="414">
        <f t="shared" si="2"/>
        <v>6965</v>
      </c>
      <c r="N4" s="414">
        <f t="shared" si="2"/>
        <v>6989</v>
      </c>
      <c r="O4" s="414">
        <f t="shared" si="2"/>
        <v>6679</v>
      </c>
      <c r="P4" s="414">
        <f t="shared" si="2"/>
        <v>6418</v>
      </c>
      <c r="Q4" s="414">
        <f t="shared" si="2"/>
        <v>6723</v>
      </c>
      <c r="R4" s="414">
        <f t="shared" si="2"/>
        <v>5513</v>
      </c>
      <c r="S4" s="414">
        <f t="shared" si="2"/>
        <v>0</v>
      </c>
      <c r="T4" s="414">
        <f t="shared" si="2"/>
        <v>7030</v>
      </c>
      <c r="U4" s="414">
        <f t="shared" si="2"/>
        <v>7097</v>
      </c>
      <c r="V4" s="414">
        <f t="shared" si="2"/>
        <v>7080</v>
      </c>
      <c r="W4" s="414">
        <f t="shared" si="2"/>
        <v>7338</v>
      </c>
      <c r="X4" s="414">
        <f t="shared" si="2"/>
        <v>7333</v>
      </c>
      <c r="Y4" s="414">
        <f t="shared" si="2"/>
        <v>5500</v>
      </c>
      <c r="Z4" s="414">
        <f t="shared" si="2"/>
        <v>0</v>
      </c>
      <c r="AA4" s="414">
        <f t="shared" si="2"/>
        <v>7344</v>
      </c>
      <c r="AB4" s="414">
        <f t="shared" si="2"/>
        <v>7199</v>
      </c>
      <c r="AC4" s="414">
        <f t="shared" si="2"/>
        <v>7295</v>
      </c>
      <c r="AD4" s="414">
        <f t="shared" si="2"/>
        <v>7356</v>
      </c>
      <c r="AE4" s="414">
        <f t="shared" si="2"/>
        <v>7355</v>
      </c>
      <c r="AF4" s="414">
        <f t="shared" si="2"/>
        <v>0</v>
      </c>
      <c r="AG4" s="414">
        <f>SUM(AG5:AG89)</f>
        <v>0</v>
      </c>
      <c r="AH4" s="414">
        <f t="shared" si="2"/>
        <v>0</v>
      </c>
      <c r="AI4" s="414">
        <f t="shared" si="2"/>
        <v>0</v>
      </c>
      <c r="AJ4" s="414">
        <f t="shared" si="2"/>
        <v>0</v>
      </c>
      <c r="AK4" s="414">
        <f t="shared" si="2"/>
        <v>0</v>
      </c>
      <c r="AL4" s="414">
        <f t="shared" si="2"/>
        <v>0</v>
      </c>
      <c r="AM4" s="414">
        <f t="shared" si="2"/>
        <v>0</v>
      </c>
      <c r="AN4" s="414">
        <f t="shared" si="2"/>
        <v>0</v>
      </c>
      <c r="AO4" s="414"/>
      <c r="AP4" s="414"/>
      <c r="AQ4" s="426">
        <f>SUM(H4:AP4)</f>
        <v>125307</v>
      </c>
      <c r="AR4" s="1451">
        <f>AQ4-RESUMO!AY2</f>
        <v>-2720</v>
      </c>
      <c r="AT4" s="426">
        <f t="shared" ref="AT4:AY19" si="3">SUMIF($J$1:$AP$1,AT$3,($J4:$AP4))</f>
        <v>8093</v>
      </c>
      <c r="AU4" s="426">
        <f t="shared" si="3"/>
        <v>39287</v>
      </c>
      <c r="AV4" s="426">
        <f t="shared" si="3"/>
        <v>41378</v>
      </c>
      <c r="AW4" s="426">
        <f t="shared" si="3"/>
        <v>36549</v>
      </c>
      <c r="AX4" s="426">
        <f t="shared" si="3"/>
        <v>0</v>
      </c>
      <c r="AY4" s="426">
        <f t="shared" si="3"/>
        <v>0</v>
      </c>
      <c r="BA4" s="426">
        <f t="shared" ref="BA4" si="4">SUM(J4:AI4)</f>
        <v>125307</v>
      </c>
      <c r="BB4" s="426" t="e">
        <f>SUM(BB5:BB89)</f>
        <v>#VALUE!</v>
      </c>
      <c r="BC4" s="426" t="e">
        <f t="shared" ref="BC4" si="5">BA4-BB4</f>
        <v>#VALUE!</v>
      </c>
    </row>
    <row r="5" spans="2:55" ht="15" customHeight="1" outlineLevel="1" x14ac:dyDescent="0.25">
      <c r="B5" s="415" t="s">
        <v>555</v>
      </c>
      <c r="C5" s="416"/>
      <c r="D5" s="416" t="s">
        <v>553</v>
      </c>
      <c r="E5" s="1453" t="s">
        <v>934</v>
      </c>
      <c r="F5" s="1452" t="s">
        <v>15</v>
      </c>
      <c r="G5" s="417"/>
      <c r="H5" s="417"/>
      <c r="I5" s="417"/>
      <c r="J5" s="421">
        <f>SUMIF('Carga People'!$D$6:$D$383,$D5,'Carga People'!J$6:J$383)</f>
        <v>0</v>
      </c>
      <c r="K5" s="421">
        <f>SUMIF('Carga People'!$D$6:$D$383,$D5,'Carga People'!K$6:K$383)</f>
        <v>0</v>
      </c>
      <c r="L5" s="421">
        <f>SUMIF('Carga People'!$D$6:$D$383,$D5,'Carga People'!L$6:L$383)</f>
        <v>0</v>
      </c>
      <c r="M5" s="421">
        <f>SUMIF('Carga People'!$D$6:$D$383,$D5,'Carga People'!M$6:M$383)</f>
        <v>0</v>
      </c>
      <c r="N5" s="421">
        <f>SUMIF('Carga People'!$D$6:$D$383,$D5,'Carga People'!N$6:N$383)</f>
        <v>0</v>
      </c>
      <c r="O5" s="421">
        <f>SUMIF('Carga People'!$D$6:$D$383,$D5,'Carga People'!O$6:O$383)</f>
        <v>0</v>
      </c>
      <c r="P5" s="421">
        <f>SUMIF('Carga People'!$D$6:$D$383,$D5,'Carga People'!P$6:P$383)</f>
        <v>0</v>
      </c>
      <c r="Q5" s="421">
        <f>SUMIF('Carga People'!$D$6:$D$383,$D5,'Carga People'!Q$6:Q$383)</f>
        <v>0</v>
      </c>
      <c r="R5" s="421">
        <f>SUMIF('Carga People'!$D$6:$D$383,$D5,'Carga People'!R$6:R$383)</f>
        <v>0</v>
      </c>
      <c r="S5" s="421">
        <f>SUMIF('Carga People'!$D$6:$D$383,$D5,'Carga People'!S$6:S$383)</f>
        <v>0</v>
      </c>
      <c r="T5" s="421">
        <f>SUMIF('Carga People'!$D$6:$D$383,$D5,'Carga People'!T$6:T$383)</f>
        <v>0</v>
      </c>
      <c r="U5" s="421">
        <f>SUMIF('Carga People'!$D$6:$D$383,$D5,'Carga People'!U$6:U$383)</f>
        <v>0</v>
      </c>
      <c r="V5" s="421">
        <f>SUMIF('Carga People'!$D$6:$D$383,$D5,'Carga People'!V$6:V$383)</f>
        <v>0</v>
      </c>
      <c r="W5" s="421">
        <f>SUMIF('Carga People'!$D$6:$D$383,$D5,'Carga People'!W$6:W$383)</f>
        <v>0</v>
      </c>
      <c r="X5" s="421">
        <f>SUMIF('Carga People'!$D$6:$D$383,$D5,'Carga People'!X$6:X$383)</f>
        <v>0</v>
      </c>
      <c r="Y5" s="421">
        <f>SUMIF('Carga People'!$D$6:$D$383,$D5,'Carga People'!Y$6:Y$383)</f>
        <v>0</v>
      </c>
      <c r="Z5" s="421">
        <f>SUMIF('Carga People'!$D$6:$D$383,$D5,'Carga People'!Z$6:Z$383)</f>
        <v>0</v>
      </c>
      <c r="AA5" s="421">
        <f>SUMIF('Carga People'!$D$6:$D$383,$D5,'Carga People'!AA$6:AA$383)</f>
        <v>0</v>
      </c>
      <c r="AB5" s="421">
        <f>SUMIF('Carga People'!$D$6:$D$383,$D5,'Carga People'!AB$6:AB$383)</f>
        <v>0</v>
      </c>
      <c r="AC5" s="421">
        <f>SUMIF('Carga People'!$D$6:$D$383,$D5,'Carga People'!AC$6:AC$383)</f>
        <v>0</v>
      </c>
      <c r="AD5" s="421">
        <f>SUMIF('Carga People'!$D$6:$D$383,$D5,'Carga People'!AD$6:AD$383)</f>
        <v>0</v>
      </c>
      <c r="AE5" s="421">
        <f>SUMIF('Carga People'!$D$6:$D$383,$D5,'Carga People'!AE$6:AE$383)</f>
        <v>0</v>
      </c>
      <c r="AF5" s="421">
        <f>SUMIF('Carga People'!$D$6:$D$383,$D5,'Carga People'!AF$6:AF$383)</f>
        <v>0</v>
      </c>
      <c r="AG5" s="421">
        <f>SUMIF('Carga People'!$D$6:$D$383,$D5,'Carga People'!AG$6:AG$383)</f>
        <v>0</v>
      </c>
      <c r="AH5" s="421">
        <f>SUMIF('Carga People'!$D$6:$D$383,$D5,'Carga People'!AH$6:AH$383)</f>
        <v>0</v>
      </c>
      <c r="AI5" s="421">
        <f>SUMIF('Carga People'!$D$6:$D$383,$D5,'Carga People'!AI$6:AI$383)</f>
        <v>0</v>
      </c>
      <c r="AJ5" s="421">
        <f>SUMIF('Carga People'!$D$6:$D$383,$D5,'Carga People'!AJ$6:AJ$383)</f>
        <v>0</v>
      </c>
      <c r="AK5" s="421">
        <f>SUMIF('Carga People'!$D$6:$D$383,$D5,'Carga People'!AK$6:AK$383)</f>
        <v>0</v>
      </c>
      <c r="AL5" s="421">
        <f>SUMIF('Carga People'!$D$6:$D$383,$D5,'Carga People'!AL$6:AL$383)</f>
        <v>0</v>
      </c>
      <c r="AM5" s="421">
        <f>SUMIF('Carga People'!$D$6:$D$383,$D5,'Carga People'!AM$6:AM$383)</f>
        <v>0</v>
      </c>
      <c r="AN5" s="421">
        <f>SUMIF('Carga People'!$D$6:$D$383,$D5,'Carga People'!AN$6:AN$383)</f>
        <v>0</v>
      </c>
      <c r="AO5" s="421"/>
      <c r="AP5" s="421"/>
      <c r="AQ5" s="427">
        <f t="shared" ref="AQ5:AQ36" si="6">SUM(I5:AP5)</f>
        <v>0</v>
      </c>
      <c r="AR5" s="406" t="str">
        <f t="shared" ref="AR5:AR68" si="7">IF(D5="","",IF(D5=D4,"DUPLICADO",""))</f>
        <v/>
      </c>
      <c r="AT5" s="427">
        <f t="shared" si="3"/>
        <v>0</v>
      </c>
      <c r="AU5" s="427">
        <f t="shared" si="3"/>
        <v>0</v>
      </c>
      <c r="AV5" s="427">
        <f t="shared" si="3"/>
        <v>0</v>
      </c>
      <c r="AW5" s="427">
        <f t="shared" si="3"/>
        <v>0</v>
      </c>
      <c r="AX5" s="427">
        <f t="shared" si="3"/>
        <v>0</v>
      </c>
      <c r="AY5" s="427">
        <f t="shared" si="3"/>
        <v>0</v>
      </c>
      <c r="BA5" s="427">
        <f t="shared" ref="BA5" si="8">IF(F5="BRASIL",SUM(J5:AI5),0)</f>
        <v>0</v>
      </c>
      <c r="BB5" s="427" t="e">
        <f>IF($BB$1="M0",SUMIF([1]Anual!$B$11:$B$950,$D5,[1]Anual!$GZ$11:$GZ$950),SUMIF([1]Anual!$B$11:$B$950,$D5,[1]Anual!$HA$11:$HA$950))</f>
        <v>#VALUE!</v>
      </c>
      <c r="BC5" s="427" t="e">
        <f>BA5-BB5</f>
        <v>#VALUE!</v>
      </c>
    </row>
    <row r="6" spans="2:55" ht="15" customHeight="1" outlineLevel="1" x14ac:dyDescent="0.25">
      <c r="B6" s="418" t="s">
        <v>555</v>
      </c>
      <c r="C6" s="419"/>
      <c r="D6" s="419" t="s">
        <v>554</v>
      </c>
      <c r="E6" s="1454" t="s">
        <v>935</v>
      </c>
      <c r="F6" s="1452" t="s">
        <v>15</v>
      </c>
      <c r="G6" s="417"/>
      <c r="H6" s="417"/>
      <c r="I6" s="417"/>
      <c r="J6" s="421">
        <f>SUMIF('Carga People'!$D$6:$D$383,$D6,'Carga People'!J$6:J$383)</f>
        <v>0</v>
      </c>
      <c r="K6" s="421">
        <f>SUMIF('Carga People'!$D$6:$D$383,$D6,'Carga People'!K$6:K$383)</f>
        <v>0</v>
      </c>
      <c r="L6" s="421">
        <f>SUMIF('Carga People'!$D$6:$D$383,$D6,'Carga People'!L$6:L$383)</f>
        <v>0</v>
      </c>
      <c r="M6" s="421">
        <f>SUMIF('Carga People'!$D$6:$D$383,$D6,'Carga People'!M$6:M$383)</f>
        <v>0</v>
      </c>
      <c r="N6" s="421">
        <f>SUMIF('Carga People'!$D$6:$D$383,$D6,'Carga People'!N$6:N$383)</f>
        <v>0</v>
      </c>
      <c r="O6" s="421">
        <f>SUMIF('Carga People'!$D$6:$D$383,$D6,'Carga People'!O$6:O$383)</f>
        <v>0</v>
      </c>
      <c r="P6" s="421">
        <f>SUMIF('Carga People'!$D$6:$D$383,$D6,'Carga People'!P$6:P$383)</f>
        <v>0</v>
      </c>
      <c r="Q6" s="421">
        <f>SUMIF('Carga People'!$D$6:$D$383,$D6,'Carga People'!Q$6:Q$383)</f>
        <v>0</v>
      </c>
      <c r="R6" s="421">
        <f>SUMIF('Carga People'!$D$6:$D$383,$D6,'Carga People'!R$6:R$383)</f>
        <v>0</v>
      </c>
      <c r="S6" s="421">
        <f>SUMIF('Carga People'!$D$6:$D$383,$D6,'Carga People'!S$6:S$383)</f>
        <v>0</v>
      </c>
      <c r="T6" s="421">
        <f>SUMIF('Carga People'!$D$6:$D$383,$D6,'Carga People'!T$6:T$383)</f>
        <v>0</v>
      </c>
      <c r="U6" s="421">
        <f>SUMIF('Carga People'!$D$6:$D$383,$D6,'Carga People'!U$6:U$383)</f>
        <v>0</v>
      </c>
      <c r="V6" s="421">
        <f>SUMIF('Carga People'!$D$6:$D$383,$D6,'Carga People'!V$6:V$383)</f>
        <v>0</v>
      </c>
      <c r="W6" s="421">
        <f>SUMIF('Carga People'!$D$6:$D$383,$D6,'Carga People'!W$6:W$383)</f>
        <v>0</v>
      </c>
      <c r="X6" s="421">
        <f>SUMIF('Carga People'!$D$6:$D$383,$D6,'Carga People'!X$6:X$383)</f>
        <v>0</v>
      </c>
      <c r="Y6" s="421">
        <f>SUMIF('Carga People'!$D$6:$D$383,$D6,'Carga People'!Y$6:Y$383)</f>
        <v>0</v>
      </c>
      <c r="Z6" s="421">
        <f>SUMIF('Carga People'!$D$6:$D$383,$D6,'Carga People'!Z$6:Z$383)</f>
        <v>0</v>
      </c>
      <c r="AA6" s="421">
        <f>SUMIF('Carga People'!$D$6:$D$383,$D6,'Carga People'!AA$6:AA$383)</f>
        <v>0</v>
      </c>
      <c r="AB6" s="421">
        <f>SUMIF('Carga People'!$D$6:$D$383,$D6,'Carga People'!AB$6:AB$383)</f>
        <v>0</v>
      </c>
      <c r="AC6" s="421">
        <f>SUMIF('Carga People'!$D$6:$D$383,$D6,'Carga People'!AC$6:AC$383)</f>
        <v>0</v>
      </c>
      <c r="AD6" s="421">
        <f>SUMIF('Carga People'!$D$6:$D$383,$D6,'Carga People'!AD$6:AD$383)</f>
        <v>0</v>
      </c>
      <c r="AE6" s="421">
        <f>SUMIF('Carga People'!$D$6:$D$383,$D6,'Carga People'!AE$6:AE$383)</f>
        <v>0</v>
      </c>
      <c r="AF6" s="421">
        <f>SUMIF('Carga People'!$D$6:$D$383,$D6,'Carga People'!AF$6:AF$383)</f>
        <v>0</v>
      </c>
      <c r="AG6" s="421">
        <f>SUMIF('Carga People'!$D$6:$D$383,$D6,'Carga People'!AG$6:AG$383)</f>
        <v>0</v>
      </c>
      <c r="AH6" s="421">
        <f>SUMIF('Carga People'!$D$6:$D$383,$D6,'Carga People'!AH$6:AH$383)</f>
        <v>0</v>
      </c>
      <c r="AI6" s="421">
        <f>SUMIF('Carga People'!$D$6:$D$383,$D6,'Carga People'!AI$6:AI$383)</f>
        <v>0</v>
      </c>
      <c r="AJ6" s="421">
        <f>SUMIF('Carga People'!$D$6:$D$383,$D6,'Carga People'!AJ$6:AJ$383)</f>
        <v>0</v>
      </c>
      <c r="AK6" s="421">
        <f>SUMIF('Carga People'!$D$6:$D$383,$D6,'Carga People'!AK$6:AK$383)</f>
        <v>0</v>
      </c>
      <c r="AL6" s="421">
        <f>SUMIF('Carga People'!$D$6:$D$383,$D6,'Carga People'!AL$6:AL$383)</f>
        <v>0</v>
      </c>
      <c r="AM6" s="421">
        <f>SUMIF('Carga People'!$D$6:$D$383,$D6,'Carga People'!AM$6:AM$383)</f>
        <v>0</v>
      </c>
      <c r="AN6" s="421">
        <f>SUMIF('Carga People'!$D$6:$D$383,$D6,'Carga People'!AN$6:AN$383)</f>
        <v>0</v>
      </c>
      <c r="AO6" s="421"/>
      <c r="AP6" s="421"/>
      <c r="AQ6" s="427">
        <f t="shared" si="6"/>
        <v>0</v>
      </c>
      <c r="AR6" s="406" t="str">
        <f t="shared" si="7"/>
        <v/>
      </c>
      <c r="AT6" s="427">
        <f t="shared" si="3"/>
        <v>0</v>
      </c>
      <c r="AU6" s="427">
        <f t="shared" si="3"/>
        <v>0</v>
      </c>
      <c r="AV6" s="427">
        <f t="shared" si="3"/>
        <v>0</v>
      </c>
      <c r="AW6" s="427">
        <f t="shared" si="3"/>
        <v>0</v>
      </c>
      <c r="AX6" s="427">
        <f t="shared" si="3"/>
        <v>0</v>
      </c>
      <c r="AY6" s="427">
        <f t="shared" si="3"/>
        <v>0</v>
      </c>
      <c r="BA6" s="427">
        <f t="shared" ref="BA6:BA69" si="9">IF(F6="BRASIL",SUM(J6:AI6),0)</f>
        <v>0</v>
      </c>
      <c r="BB6" s="427" t="e">
        <f>IF($BB$1="M0",SUMIF([1]Anual!$B$11:$B$950,$D6,[1]Anual!$GZ$11:$GZ$950),SUMIF([1]Anual!$B$11:$B$950,$D6,[1]Anual!$HA$11:$HA$950))</f>
        <v>#VALUE!</v>
      </c>
      <c r="BC6" s="427" t="e">
        <f t="shared" ref="BC6:BC69" si="10">BA6-BB6</f>
        <v>#VALUE!</v>
      </c>
    </row>
    <row r="7" spans="2:55" ht="15" customHeight="1" outlineLevel="1" x14ac:dyDescent="0.25">
      <c r="B7" s="418" t="s">
        <v>212</v>
      </c>
      <c r="C7" s="419"/>
      <c r="D7" s="419" t="s">
        <v>202</v>
      </c>
      <c r="E7" s="1454" t="s">
        <v>916</v>
      </c>
      <c r="F7" s="1452" t="s">
        <v>15</v>
      </c>
      <c r="G7" s="417"/>
      <c r="H7" s="417"/>
      <c r="I7" s="417"/>
      <c r="J7" s="421">
        <f>SUMIF('Carga People'!$D$6:$D$383,$D7,'Carga People'!J$6:J$383)</f>
        <v>0</v>
      </c>
      <c r="K7" s="421">
        <f>SUMIF('Carga People'!$D$6:$D$383,$D7,'Carga People'!K$6:K$383)</f>
        <v>0</v>
      </c>
      <c r="L7" s="421">
        <f>SUMIF('Carga People'!$D$6:$D$383,$D7,'Carga People'!L$6:L$383)</f>
        <v>0</v>
      </c>
      <c r="M7" s="421">
        <f>SUMIF('Carga People'!$D$6:$D$383,$D7,'Carga People'!M$6:M$383)</f>
        <v>0</v>
      </c>
      <c r="N7" s="421">
        <f>SUMIF('Carga People'!$D$6:$D$383,$D7,'Carga People'!N$6:N$383)</f>
        <v>0</v>
      </c>
      <c r="O7" s="421">
        <f>SUMIF('Carga People'!$D$6:$D$383,$D7,'Carga People'!O$6:O$383)</f>
        <v>0</v>
      </c>
      <c r="P7" s="421">
        <f>SUMIF('Carga People'!$D$6:$D$383,$D7,'Carga People'!P$6:P$383)</f>
        <v>0</v>
      </c>
      <c r="Q7" s="421">
        <f>SUMIF('Carga People'!$D$6:$D$383,$D7,'Carga People'!Q$6:Q$383)</f>
        <v>0</v>
      </c>
      <c r="R7" s="421">
        <f>SUMIF('Carga People'!$D$6:$D$383,$D7,'Carga People'!R$6:R$383)</f>
        <v>0</v>
      </c>
      <c r="S7" s="421">
        <f>SUMIF('Carga People'!$D$6:$D$383,$D7,'Carga People'!S$6:S$383)</f>
        <v>0</v>
      </c>
      <c r="T7" s="421">
        <f>SUMIF('Carga People'!$D$6:$D$383,$D7,'Carga People'!T$6:T$383)</f>
        <v>0</v>
      </c>
      <c r="U7" s="421">
        <f>SUMIF('Carga People'!$D$6:$D$383,$D7,'Carga People'!U$6:U$383)</f>
        <v>0</v>
      </c>
      <c r="V7" s="421">
        <f>SUMIF('Carga People'!$D$6:$D$383,$D7,'Carga People'!V$6:V$383)</f>
        <v>0</v>
      </c>
      <c r="W7" s="421">
        <f>SUMIF('Carga People'!$D$6:$D$383,$D7,'Carga People'!W$6:W$383)</f>
        <v>0</v>
      </c>
      <c r="X7" s="421">
        <f>SUMIF('Carga People'!$D$6:$D$383,$D7,'Carga People'!X$6:X$383)</f>
        <v>0</v>
      </c>
      <c r="Y7" s="421">
        <f>SUMIF('Carga People'!$D$6:$D$383,$D7,'Carga People'!Y$6:Y$383)</f>
        <v>0</v>
      </c>
      <c r="Z7" s="421">
        <f>SUMIF('Carga People'!$D$6:$D$383,$D7,'Carga People'!Z$6:Z$383)</f>
        <v>0</v>
      </c>
      <c r="AA7" s="421">
        <f>SUMIF('Carga People'!$D$6:$D$383,$D7,'Carga People'!AA$6:AA$383)</f>
        <v>0</v>
      </c>
      <c r="AB7" s="421">
        <f>SUMIF('Carga People'!$D$6:$D$383,$D7,'Carga People'!AB$6:AB$383)</f>
        <v>0</v>
      </c>
      <c r="AC7" s="421">
        <f>SUMIF('Carga People'!$D$6:$D$383,$D7,'Carga People'!AC$6:AC$383)</f>
        <v>0</v>
      </c>
      <c r="AD7" s="421">
        <f>SUMIF('Carga People'!$D$6:$D$383,$D7,'Carga People'!AD$6:AD$383)</f>
        <v>0</v>
      </c>
      <c r="AE7" s="421">
        <f>SUMIF('Carga People'!$D$6:$D$383,$D7,'Carga People'!AE$6:AE$383)</f>
        <v>0</v>
      </c>
      <c r="AF7" s="421">
        <f>SUMIF('Carga People'!$D$6:$D$383,$D7,'Carga People'!AF$6:AF$383)</f>
        <v>0</v>
      </c>
      <c r="AG7" s="421">
        <f>SUMIF('Carga People'!$D$6:$D$383,$D7,'Carga People'!AG$6:AG$383)</f>
        <v>0</v>
      </c>
      <c r="AH7" s="421">
        <f>SUMIF('Carga People'!$D$6:$D$383,$D7,'Carga People'!AH$6:AH$383)</f>
        <v>0</v>
      </c>
      <c r="AI7" s="421">
        <f>SUMIF('Carga People'!$D$6:$D$383,$D7,'Carga People'!AI$6:AI$383)</f>
        <v>0</v>
      </c>
      <c r="AJ7" s="421">
        <f>SUMIF('Carga People'!$D$6:$D$383,$D7,'Carga People'!AJ$6:AJ$383)</f>
        <v>0</v>
      </c>
      <c r="AK7" s="421">
        <f>SUMIF('Carga People'!$D$6:$D$383,$D7,'Carga People'!AK$6:AK$383)</f>
        <v>0</v>
      </c>
      <c r="AL7" s="421">
        <f>SUMIF('Carga People'!$D$6:$D$383,$D7,'Carga People'!AL$6:AL$383)</f>
        <v>0</v>
      </c>
      <c r="AM7" s="421">
        <f>SUMIF('Carga People'!$D$6:$D$383,$D7,'Carga People'!AM$6:AM$383)</f>
        <v>0</v>
      </c>
      <c r="AN7" s="421">
        <f>SUMIF('Carga People'!$D$6:$D$383,$D7,'Carga People'!AN$6:AN$383)</f>
        <v>0</v>
      </c>
      <c r="AO7" s="421"/>
      <c r="AP7" s="421"/>
      <c r="AQ7" s="427">
        <f t="shared" si="6"/>
        <v>0</v>
      </c>
      <c r="AR7" s="406" t="str">
        <f t="shared" si="7"/>
        <v/>
      </c>
      <c r="AT7" s="427">
        <f t="shared" si="3"/>
        <v>0</v>
      </c>
      <c r="AU7" s="427">
        <f t="shared" si="3"/>
        <v>0</v>
      </c>
      <c r="AV7" s="427">
        <f t="shared" si="3"/>
        <v>0</v>
      </c>
      <c r="AW7" s="427">
        <f t="shared" si="3"/>
        <v>0</v>
      </c>
      <c r="AX7" s="427">
        <f t="shared" si="3"/>
        <v>0</v>
      </c>
      <c r="AY7" s="427">
        <f t="shared" si="3"/>
        <v>0</v>
      </c>
      <c r="BA7" s="427">
        <f t="shared" si="9"/>
        <v>0</v>
      </c>
      <c r="BB7" s="427" t="e">
        <f>IF($BB$1="M0",SUMIF([1]Anual!$B$11:$B$950,$D7,[1]Anual!$GZ$11:$GZ$950),SUMIF([1]Anual!$B$11:$B$950,$D7,[1]Anual!$HA$11:$HA$950))</f>
        <v>#VALUE!</v>
      </c>
      <c r="BC7" s="427" t="e">
        <f t="shared" si="10"/>
        <v>#VALUE!</v>
      </c>
    </row>
    <row r="8" spans="2:55" ht="15" customHeight="1" outlineLevel="1" x14ac:dyDescent="0.25">
      <c r="B8" s="418" t="s">
        <v>212</v>
      </c>
      <c r="C8" s="419"/>
      <c r="D8" s="419" t="s">
        <v>203</v>
      </c>
      <c r="E8" s="1454" t="s">
        <v>917</v>
      </c>
      <c r="F8" s="1452" t="s">
        <v>15</v>
      </c>
      <c r="G8" s="417"/>
      <c r="H8" s="417"/>
      <c r="I8" s="417"/>
      <c r="J8" s="421">
        <f>SUMIF('Carga People'!$D$6:$D$383,$D8,'Carga People'!J$6:J$383)</f>
        <v>0</v>
      </c>
      <c r="K8" s="421">
        <f>SUMIF('Carga People'!$D$6:$D$383,$D8,'Carga People'!K$6:K$383)</f>
        <v>0</v>
      </c>
      <c r="L8" s="421">
        <f>SUMIF('Carga People'!$D$6:$D$383,$D8,'Carga People'!L$6:L$383)</f>
        <v>0</v>
      </c>
      <c r="M8" s="421">
        <f>SUMIF('Carga People'!$D$6:$D$383,$D8,'Carga People'!M$6:M$383)</f>
        <v>0</v>
      </c>
      <c r="N8" s="421">
        <f>SUMIF('Carga People'!$D$6:$D$383,$D8,'Carga People'!N$6:N$383)</f>
        <v>0</v>
      </c>
      <c r="O8" s="421">
        <f>SUMIF('Carga People'!$D$6:$D$383,$D8,'Carga People'!O$6:O$383)</f>
        <v>0</v>
      </c>
      <c r="P8" s="421">
        <f>SUMIF('Carga People'!$D$6:$D$383,$D8,'Carga People'!P$6:P$383)</f>
        <v>0</v>
      </c>
      <c r="Q8" s="421">
        <f>SUMIF('Carga People'!$D$6:$D$383,$D8,'Carga People'!Q$6:Q$383)</f>
        <v>0</v>
      </c>
      <c r="R8" s="421">
        <f>SUMIF('Carga People'!$D$6:$D$383,$D8,'Carga People'!R$6:R$383)</f>
        <v>0</v>
      </c>
      <c r="S8" s="421">
        <f>SUMIF('Carga People'!$D$6:$D$383,$D8,'Carga People'!S$6:S$383)</f>
        <v>0</v>
      </c>
      <c r="T8" s="421">
        <f>SUMIF('Carga People'!$D$6:$D$383,$D8,'Carga People'!T$6:T$383)</f>
        <v>0</v>
      </c>
      <c r="U8" s="421">
        <f>SUMIF('Carga People'!$D$6:$D$383,$D8,'Carga People'!U$6:U$383)</f>
        <v>0</v>
      </c>
      <c r="V8" s="421">
        <f>SUMIF('Carga People'!$D$6:$D$383,$D8,'Carga People'!V$6:V$383)</f>
        <v>0</v>
      </c>
      <c r="W8" s="421">
        <f>SUMIF('Carga People'!$D$6:$D$383,$D8,'Carga People'!W$6:W$383)</f>
        <v>0</v>
      </c>
      <c r="X8" s="421">
        <f>SUMIF('Carga People'!$D$6:$D$383,$D8,'Carga People'!X$6:X$383)</f>
        <v>0</v>
      </c>
      <c r="Y8" s="421">
        <f>SUMIF('Carga People'!$D$6:$D$383,$D8,'Carga People'!Y$6:Y$383)</f>
        <v>0</v>
      </c>
      <c r="Z8" s="421">
        <f>SUMIF('Carga People'!$D$6:$D$383,$D8,'Carga People'!Z$6:Z$383)</f>
        <v>0</v>
      </c>
      <c r="AA8" s="421">
        <f>SUMIF('Carga People'!$D$6:$D$383,$D8,'Carga People'!AA$6:AA$383)</f>
        <v>0</v>
      </c>
      <c r="AB8" s="421">
        <f>SUMIF('Carga People'!$D$6:$D$383,$D8,'Carga People'!AB$6:AB$383)</f>
        <v>0</v>
      </c>
      <c r="AC8" s="421">
        <f>SUMIF('Carga People'!$D$6:$D$383,$D8,'Carga People'!AC$6:AC$383)</f>
        <v>0</v>
      </c>
      <c r="AD8" s="421">
        <f>SUMIF('Carga People'!$D$6:$D$383,$D8,'Carga People'!AD$6:AD$383)</f>
        <v>0</v>
      </c>
      <c r="AE8" s="421">
        <f>SUMIF('Carga People'!$D$6:$D$383,$D8,'Carga People'!AE$6:AE$383)</f>
        <v>0</v>
      </c>
      <c r="AF8" s="421">
        <f>SUMIF('Carga People'!$D$6:$D$383,$D8,'Carga People'!AF$6:AF$383)</f>
        <v>0</v>
      </c>
      <c r="AG8" s="421">
        <f>SUMIF('Carga People'!$D$6:$D$383,$D8,'Carga People'!AG$6:AG$383)</f>
        <v>0</v>
      </c>
      <c r="AH8" s="421">
        <f>SUMIF('Carga People'!$D$6:$D$383,$D8,'Carga People'!AH$6:AH$383)</f>
        <v>0</v>
      </c>
      <c r="AI8" s="421">
        <f>SUMIF('Carga People'!$D$6:$D$383,$D8,'Carga People'!AI$6:AI$383)</f>
        <v>0</v>
      </c>
      <c r="AJ8" s="421">
        <f>SUMIF('Carga People'!$D$6:$D$383,$D8,'Carga People'!AJ$6:AJ$383)</f>
        <v>0</v>
      </c>
      <c r="AK8" s="421">
        <f>SUMIF('Carga People'!$D$6:$D$383,$D8,'Carga People'!AK$6:AK$383)</f>
        <v>0</v>
      </c>
      <c r="AL8" s="421">
        <f>SUMIF('Carga People'!$D$6:$D$383,$D8,'Carga People'!AL$6:AL$383)</f>
        <v>0</v>
      </c>
      <c r="AM8" s="421">
        <f>SUMIF('Carga People'!$D$6:$D$383,$D8,'Carga People'!AM$6:AM$383)</f>
        <v>0</v>
      </c>
      <c r="AN8" s="421">
        <f>SUMIF('Carga People'!$D$6:$D$383,$D8,'Carga People'!AN$6:AN$383)</f>
        <v>0</v>
      </c>
      <c r="AO8" s="421"/>
      <c r="AP8" s="421"/>
      <c r="AQ8" s="427">
        <f t="shared" si="6"/>
        <v>0</v>
      </c>
      <c r="AR8" s="406" t="str">
        <f t="shared" si="7"/>
        <v/>
      </c>
      <c r="AT8" s="427">
        <f t="shared" si="3"/>
        <v>0</v>
      </c>
      <c r="AU8" s="427">
        <f t="shared" si="3"/>
        <v>0</v>
      </c>
      <c r="AV8" s="427">
        <f t="shared" si="3"/>
        <v>0</v>
      </c>
      <c r="AW8" s="427">
        <f t="shared" si="3"/>
        <v>0</v>
      </c>
      <c r="AX8" s="427">
        <f t="shared" si="3"/>
        <v>0</v>
      </c>
      <c r="AY8" s="427">
        <f t="shared" si="3"/>
        <v>0</v>
      </c>
      <c r="BA8" s="427">
        <f t="shared" si="9"/>
        <v>0</v>
      </c>
      <c r="BB8" s="427" t="e">
        <f>IF($BB$1="M0",SUMIF([1]Anual!$B$11:$B$950,$D8,[1]Anual!$GZ$11:$GZ$950),SUMIF([1]Anual!$B$11:$B$950,$D8,[1]Anual!$HA$11:$HA$950))</f>
        <v>#VALUE!</v>
      </c>
      <c r="BC8" s="427" t="e">
        <f t="shared" si="10"/>
        <v>#VALUE!</v>
      </c>
    </row>
    <row r="9" spans="2:55" ht="15" customHeight="1" outlineLevel="1" x14ac:dyDescent="0.25">
      <c r="B9" s="418" t="s">
        <v>252</v>
      </c>
      <c r="C9" s="419"/>
      <c r="D9" s="419" t="s">
        <v>255</v>
      </c>
      <c r="E9" s="1454" t="s">
        <v>918</v>
      </c>
      <c r="F9" s="1452" t="s">
        <v>15</v>
      </c>
      <c r="G9" s="417"/>
      <c r="H9" s="417"/>
      <c r="I9" s="417"/>
      <c r="J9" s="421">
        <f>SUMIF('Carga People'!$D$6:$D$383,$D9,'Carga People'!J$6:J$383)</f>
        <v>0</v>
      </c>
      <c r="K9" s="421">
        <f>SUMIF('Carga People'!$D$6:$D$383,$D9,'Carga People'!K$6:K$383)</f>
        <v>0</v>
      </c>
      <c r="L9" s="421">
        <f>SUMIF('Carga People'!$D$6:$D$383,$D9,'Carga People'!L$6:L$383)</f>
        <v>0</v>
      </c>
      <c r="M9" s="421">
        <f>SUMIF('Carga People'!$D$6:$D$383,$D9,'Carga People'!M$6:M$383)</f>
        <v>0</v>
      </c>
      <c r="N9" s="421">
        <f>SUMIF('Carga People'!$D$6:$D$383,$D9,'Carga People'!N$6:N$383)</f>
        <v>0</v>
      </c>
      <c r="O9" s="421">
        <f>SUMIF('Carga People'!$D$6:$D$383,$D9,'Carga People'!O$6:O$383)</f>
        <v>0</v>
      </c>
      <c r="P9" s="421">
        <f>SUMIF('Carga People'!$D$6:$D$383,$D9,'Carga People'!P$6:P$383)</f>
        <v>0</v>
      </c>
      <c r="Q9" s="421">
        <f>SUMIF('Carga People'!$D$6:$D$383,$D9,'Carga People'!Q$6:Q$383)</f>
        <v>0</v>
      </c>
      <c r="R9" s="421">
        <f>SUMIF('Carga People'!$D$6:$D$383,$D9,'Carga People'!R$6:R$383)</f>
        <v>0</v>
      </c>
      <c r="S9" s="421">
        <f>SUMIF('Carga People'!$D$6:$D$383,$D9,'Carga People'!S$6:S$383)</f>
        <v>0</v>
      </c>
      <c r="T9" s="421">
        <f>SUMIF('Carga People'!$D$6:$D$383,$D9,'Carga People'!T$6:T$383)</f>
        <v>0</v>
      </c>
      <c r="U9" s="421">
        <f>SUMIF('Carga People'!$D$6:$D$383,$D9,'Carga People'!U$6:U$383)</f>
        <v>0</v>
      </c>
      <c r="V9" s="421">
        <f>SUMIF('Carga People'!$D$6:$D$383,$D9,'Carga People'!V$6:V$383)</f>
        <v>0</v>
      </c>
      <c r="W9" s="421">
        <f>SUMIF('Carga People'!$D$6:$D$383,$D9,'Carga People'!W$6:W$383)</f>
        <v>0</v>
      </c>
      <c r="X9" s="421">
        <f>SUMIF('Carga People'!$D$6:$D$383,$D9,'Carga People'!X$6:X$383)</f>
        <v>0</v>
      </c>
      <c r="Y9" s="421">
        <f>SUMIF('Carga People'!$D$6:$D$383,$D9,'Carga People'!Y$6:Y$383)</f>
        <v>0</v>
      </c>
      <c r="Z9" s="421">
        <f>SUMIF('Carga People'!$D$6:$D$383,$D9,'Carga People'!Z$6:Z$383)</f>
        <v>0</v>
      </c>
      <c r="AA9" s="421">
        <f>SUMIF('Carga People'!$D$6:$D$383,$D9,'Carga People'!AA$6:AA$383)</f>
        <v>0</v>
      </c>
      <c r="AB9" s="421">
        <f>SUMIF('Carga People'!$D$6:$D$383,$D9,'Carga People'!AB$6:AB$383)</f>
        <v>0</v>
      </c>
      <c r="AC9" s="421">
        <f>SUMIF('Carga People'!$D$6:$D$383,$D9,'Carga People'!AC$6:AC$383)</f>
        <v>0</v>
      </c>
      <c r="AD9" s="421">
        <f>SUMIF('Carga People'!$D$6:$D$383,$D9,'Carga People'!AD$6:AD$383)</f>
        <v>0</v>
      </c>
      <c r="AE9" s="421">
        <f>SUMIF('Carga People'!$D$6:$D$383,$D9,'Carga People'!AE$6:AE$383)</f>
        <v>0</v>
      </c>
      <c r="AF9" s="421">
        <f>SUMIF('Carga People'!$D$6:$D$383,$D9,'Carga People'!AF$6:AF$383)</f>
        <v>0</v>
      </c>
      <c r="AG9" s="421">
        <f>SUMIF('Carga People'!$D$6:$D$383,$D9,'Carga People'!AG$6:AG$383)</f>
        <v>0</v>
      </c>
      <c r="AH9" s="421">
        <f>SUMIF('Carga People'!$D$6:$D$383,$D9,'Carga People'!AH$6:AH$383)</f>
        <v>0</v>
      </c>
      <c r="AI9" s="421">
        <f>SUMIF('Carga People'!$D$6:$D$383,$D9,'Carga People'!AI$6:AI$383)</f>
        <v>0</v>
      </c>
      <c r="AJ9" s="421">
        <f>SUMIF('Carga People'!$D$6:$D$383,$D9,'Carga People'!AJ$6:AJ$383)</f>
        <v>0</v>
      </c>
      <c r="AK9" s="421">
        <f>SUMIF('Carga People'!$D$6:$D$383,$D9,'Carga People'!AK$6:AK$383)</f>
        <v>0</v>
      </c>
      <c r="AL9" s="421">
        <f>SUMIF('Carga People'!$D$6:$D$383,$D9,'Carga People'!AL$6:AL$383)</f>
        <v>0</v>
      </c>
      <c r="AM9" s="421">
        <f>SUMIF('Carga People'!$D$6:$D$383,$D9,'Carga People'!AM$6:AM$383)</f>
        <v>0</v>
      </c>
      <c r="AN9" s="421">
        <f>SUMIF('Carga People'!$D$6:$D$383,$D9,'Carga People'!AN$6:AN$383)</f>
        <v>0</v>
      </c>
      <c r="AO9" s="421"/>
      <c r="AP9" s="421"/>
      <c r="AQ9" s="427">
        <f t="shared" si="6"/>
        <v>0</v>
      </c>
      <c r="AR9" s="406" t="str">
        <f t="shared" si="7"/>
        <v/>
      </c>
      <c r="AT9" s="427">
        <f t="shared" si="3"/>
        <v>0</v>
      </c>
      <c r="AU9" s="427">
        <f t="shared" si="3"/>
        <v>0</v>
      </c>
      <c r="AV9" s="427">
        <f t="shared" si="3"/>
        <v>0</v>
      </c>
      <c r="AW9" s="427">
        <f t="shared" si="3"/>
        <v>0</v>
      </c>
      <c r="AX9" s="427">
        <f t="shared" si="3"/>
        <v>0</v>
      </c>
      <c r="AY9" s="427">
        <f t="shared" si="3"/>
        <v>0</v>
      </c>
      <c r="BA9" s="427">
        <f t="shared" si="9"/>
        <v>0</v>
      </c>
      <c r="BB9" s="427" t="e">
        <f>IF($BB$1="M0",SUMIF([1]Anual!$B$11:$B$950,$D9,[1]Anual!$GZ$11:$GZ$950),SUMIF([1]Anual!$B$11:$B$950,$D9,[1]Anual!$HA$11:$HA$950))</f>
        <v>#VALUE!</v>
      </c>
      <c r="BC9" s="427" t="e">
        <f t="shared" si="10"/>
        <v>#VALUE!</v>
      </c>
    </row>
    <row r="10" spans="2:55" ht="15" customHeight="1" outlineLevel="1" x14ac:dyDescent="0.25">
      <c r="B10" s="418" t="s">
        <v>252</v>
      </c>
      <c r="C10" s="419"/>
      <c r="D10" s="419" t="s">
        <v>256</v>
      </c>
      <c r="E10" s="1454" t="s">
        <v>919</v>
      </c>
      <c r="F10" s="1452" t="s">
        <v>15</v>
      </c>
      <c r="G10" s="417"/>
      <c r="H10" s="417"/>
      <c r="I10" s="417"/>
      <c r="J10" s="421">
        <f>SUMIF('Carga People'!$D$6:$D$383,$D10,'Carga People'!J$6:J$383)</f>
        <v>0</v>
      </c>
      <c r="K10" s="421">
        <f>SUMIF('Carga People'!$D$6:$D$383,$D10,'Carga People'!K$6:K$383)</f>
        <v>0</v>
      </c>
      <c r="L10" s="421">
        <f>SUMIF('Carga People'!$D$6:$D$383,$D10,'Carga People'!L$6:L$383)</f>
        <v>0</v>
      </c>
      <c r="M10" s="421">
        <f>SUMIF('Carga People'!$D$6:$D$383,$D10,'Carga People'!M$6:M$383)</f>
        <v>0</v>
      </c>
      <c r="N10" s="421">
        <f>SUMIF('Carga People'!$D$6:$D$383,$D10,'Carga People'!N$6:N$383)</f>
        <v>0</v>
      </c>
      <c r="O10" s="421">
        <f>SUMIF('Carga People'!$D$6:$D$383,$D10,'Carga People'!O$6:O$383)</f>
        <v>0</v>
      </c>
      <c r="P10" s="421">
        <f>SUMIF('Carga People'!$D$6:$D$383,$D10,'Carga People'!P$6:P$383)</f>
        <v>0</v>
      </c>
      <c r="Q10" s="421">
        <f>SUMIF('Carga People'!$D$6:$D$383,$D10,'Carga People'!Q$6:Q$383)</f>
        <v>0</v>
      </c>
      <c r="R10" s="421">
        <f>SUMIF('Carga People'!$D$6:$D$383,$D10,'Carga People'!R$6:R$383)</f>
        <v>0</v>
      </c>
      <c r="S10" s="421">
        <f>SUMIF('Carga People'!$D$6:$D$383,$D10,'Carga People'!S$6:S$383)</f>
        <v>0</v>
      </c>
      <c r="T10" s="421">
        <f>SUMIF('Carga People'!$D$6:$D$383,$D10,'Carga People'!T$6:T$383)</f>
        <v>0</v>
      </c>
      <c r="U10" s="421">
        <f>SUMIF('Carga People'!$D$6:$D$383,$D10,'Carga People'!U$6:U$383)</f>
        <v>0</v>
      </c>
      <c r="V10" s="421">
        <f>SUMIF('Carga People'!$D$6:$D$383,$D10,'Carga People'!V$6:V$383)</f>
        <v>0</v>
      </c>
      <c r="W10" s="421">
        <f>SUMIF('Carga People'!$D$6:$D$383,$D10,'Carga People'!W$6:W$383)</f>
        <v>0</v>
      </c>
      <c r="X10" s="421">
        <f>SUMIF('Carga People'!$D$6:$D$383,$D10,'Carga People'!X$6:X$383)</f>
        <v>0</v>
      </c>
      <c r="Y10" s="421">
        <f>SUMIF('Carga People'!$D$6:$D$383,$D10,'Carga People'!Y$6:Y$383)</f>
        <v>0</v>
      </c>
      <c r="Z10" s="421">
        <f>SUMIF('Carga People'!$D$6:$D$383,$D10,'Carga People'!Z$6:Z$383)</f>
        <v>0</v>
      </c>
      <c r="AA10" s="421">
        <f>SUMIF('Carga People'!$D$6:$D$383,$D10,'Carga People'!AA$6:AA$383)</f>
        <v>0</v>
      </c>
      <c r="AB10" s="421">
        <f>SUMIF('Carga People'!$D$6:$D$383,$D10,'Carga People'!AB$6:AB$383)</f>
        <v>0</v>
      </c>
      <c r="AC10" s="421">
        <f>SUMIF('Carga People'!$D$6:$D$383,$D10,'Carga People'!AC$6:AC$383)</f>
        <v>0</v>
      </c>
      <c r="AD10" s="421">
        <f>SUMIF('Carga People'!$D$6:$D$383,$D10,'Carga People'!AD$6:AD$383)</f>
        <v>0</v>
      </c>
      <c r="AE10" s="421">
        <f>SUMIF('Carga People'!$D$6:$D$383,$D10,'Carga People'!AE$6:AE$383)</f>
        <v>0</v>
      </c>
      <c r="AF10" s="421">
        <f>SUMIF('Carga People'!$D$6:$D$383,$D10,'Carga People'!AF$6:AF$383)</f>
        <v>0</v>
      </c>
      <c r="AG10" s="421">
        <f>SUMIF('Carga People'!$D$6:$D$383,$D10,'Carga People'!AG$6:AG$383)</f>
        <v>0</v>
      </c>
      <c r="AH10" s="421">
        <f>SUMIF('Carga People'!$D$6:$D$383,$D10,'Carga People'!AH$6:AH$383)</f>
        <v>0</v>
      </c>
      <c r="AI10" s="421">
        <f>SUMIF('Carga People'!$D$6:$D$383,$D10,'Carga People'!AI$6:AI$383)</f>
        <v>0</v>
      </c>
      <c r="AJ10" s="421">
        <f>SUMIF('Carga People'!$D$6:$D$383,$D10,'Carga People'!AJ$6:AJ$383)</f>
        <v>0</v>
      </c>
      <c r="AK10" s="421">
        <f>SUMIF('Carga People'!$D$6:$D$383,$D10,'Carga People'!AK$6:AK$383)</f>
        <v>0</v>
      </c>
      <c r="AL10" s="421">
        <f>SUMIF('Carga People'!$D$6:$D$383,$D10,'Carga People'!AL$6:AL$383)</f>
        <v>0</v>
      </c>
      <c r="AM10" s="421">
        <f>SUMIF('Carga People'!$D$6:$D$383,$D10,'Carga People'!AM$6:AM$383)</f>
        <v>0</v>
      </c>
      <c r="AN10" s="421">
        <f>SUMIF('Carga People'!$D$6:$D$383,$D10,'Carga People'!AN$6:AN$383)</f>
        <v>0</v>
      </c>
      <c r="AO10" s="421"/>
      <c r="AP10" s="421"/>
      <c r="AQ10" s="427">
        <f t="shared" si="6"/>
        <v>0</v>
      </c>
      <c r="AR10" s="406" t="str">
        <f t="shared" si="7"/>
        <v/>
      </c>
      <c r="AT10" s="427">
        <f t="shared" si="3"/>
        <v>0</v>
      </c>
      <c r="AU10" s="427">
        <f t="shared" si="3"/>
        <v>0</v>
      </c>
      <c r="AV10" s="427">
        <f t="shared" si="3"/>
        <v>0</v>
      </c>
      <c r="AW10" s="427">
        <f t="shared" si="3"/>
        <v>0</v>
      </c>
      <c r="AX10" s="427">
        <f t="shared" si="3"/>
        <v>0</v>
      </c>
      <c r="AY10" s="427">
        <f t="shared" si="3"/>
        <v>0</v>
      </c>
      <c r="BA10" s="427">
        <f t="shared" si="9"/>
        <v>0</v>
      </c>
      <c r="BB10" s="427" t="e">
        <f>IF($BB$1="M0",SUMIF([1]Anual!$B$11:$B$950,$D10,[1]Anual!$GZ$11:$GZ$950),SUMIF([1]Anual!$B$11:$B$950,$D10,[1]Anual!$HA$11:$HA$950))</f>
        <v>#VALUE!</v>
      </c>
      <c r="BC10" s="427" t="e">
        <f t="shared" si="10"/>
        <v>#VALUE!</v>
      </c>
    </row>
    <row r="11" spans="2:55" ht="15" customHeight="1" outlineLevel="1" x14ac:dyDescent="0.25">
      <c r="B11" s="418" t="s">
        <v>611</v>
      </c>
      <c r="C11" s="419"/>
      <c r="D11" s="419" t="s">
        <v>632</v>
      </c>
      <c r="E11" s="1454" t="s">
        <v>912</v>
      </c>
      <c r="F11" s="1452" t="s">
        <v>15</v>
      </c>
      <c r="G11" s="417"/>
      <c r="H11" s="417"/>
      <c r="I11" s="417"/>
      <c r="J11" s="421">
        <f>SUMIF('Carga People'!$D$6:$D$383,$D11,'Carga People'!J$6:J$383)</f>
        <v>0</v>
      </c>
      <c r="K11" s="421">
        <f>SUMIF('Carga People'!$D$6:$D$383,$D11,'Carga People'!K$6:K$383)</f>
        <v>0</v>
      </c>
      <c r="L11" s="421">
        <f>SUMIF('Carga People'!$D$6:$D$383,$D11,'Carga People'!L$6:L$383)</f>
        <v>0</v>
      </c>
      <c r="M11" s="421">
        <f>SUMIF('Carga People'!$D$6:$D$383,$D11,'Carga People'!M$6:M$383)</f>
        <v>0</v>
      </c>
      <c r="N11" s="421">
        <f>SUMIF('Carga People'!$D$6:$D$383,$D11,'Carga People'!N$6:N$383)</f>
        <v>0</v>
      </c>
      <c r="O11" s="421">
        <f>SUMIF('Carga People'!$D$6:$D$383,$D11,'Carga People'!O$6:O$383)</f>
        <v>0</v>
      </c>
      <c r="P11" s="421">
        <f>SUMIF('Carga People'!$D$6:$D$383,$D11,'Carga People'!P$6:P$383)</f>
        <v>0</v>
      </c>
      <c r="Q11" s="421">
        <f>SUMIF('Carga People'!$D$6:$D$383,$D11,'Carga People'!Q$6:Q$383)</f>
        <v>0</v>
      </c>
      <c r="R11" s="421">
        <f>SUMIF('Carga People'!$D$6:$D$383,$D11,'Carga People'!R$6:R$383)</f>
        <v>0</v>
      </c>
      <c r="S11" s="421">
        <f>SUMIF('Carga People'!$D$6:$D$383,$D11,'Carga People'!S$6:S$383)</f>
        <v>0</v>
      </c>
      <c r="T11" s="421">
        <f>SUMIF('Carga People'!$D$6:$D$383,$D11,'Carga People'!T$6:T$383)</f>
        <v>0</v>
      </c>
      <c r="U11" s="421">
        <f>SUMIF('Carga People'!$D$6:$D$383,$D11,'Carga People'!U$6:U$383)</f>
        <v>0</v>
      </c>
      <c r="V11" s="421">
        <f>SUMIF('Carga People'!$D$6:$D$383,$D11,'Carga People'!V$6:V$383)</f>
        <v>0</v>
      </c>
      <c r="W11" s="421">
        <f>SUMIF('Carga People'!$D$6:$D$383,$D11,'Carga People'!W$6:W$383)</f>
        <v>0</v>
      </c>
      <c r="X11" s="421">
        <f>SUMIF('Carga People'!$D$6:$D$383,$D11,'Carga People'!X$6:X$383)</f>
        <v>0</v>
      </c>
      <c r="Y11" s="421">
        <f>SUMIF('Carga People'!$D$6:$D$383,$D11,'Carga People'!Y$6:Y$383)</f>
        <v>0</v>
      </c>
      <c r="Z11" s="421">
        <f>SUMIF('Carga People'!$D$6:$D$383,$D11,'Carga People'!Z$6:Z$383)</f>
        <v>0</v>
      </c>
      <c r="AA11" s="421">
        <f>SUMIF('Carga People'!$D$6:$D$383,$D11,'Carga People'!AA$6:AA$383)</f>
        <v>0</v>
      </c>
      <c r="AB11" s="421">
        <f>SUMIF('Carga People'!$D$6:$D$383,$D11,'Carga People'!AB$6:AB$383)</f>
        <v>0</v>
      </c>
      <c r="AC11" s="421">
        <f>SUMIF('Carga People'!$D$6:$D$383,$D11,'Carga People'!AC$6:AC$383)</f>
        <v>0</v>
      </c>
      <c r="AD11" s="421">
        <f>SUMIF('Carga People'!$D$6:$D$383,$D11,'Carga People'!AD$6:AD$383)</f>
        <v>0</v>
      </c>
      <c r="AE11" s="421">
        <f>SUMIF('Carga People'!$D$6:$D$383,$D11,'Carga People'!AE$6:AE$383)</f>
        <v>0</v>
      </c>
      <c r="AF11" s="421">
        <f>SUMIF('Carga People'!$D$6:$D$383,$D11,'Carga People'!AF$6:AF$383)</f>
        <v>0</v>
      </c>
      <c r="AG11" s="421">
        <f>SUMIF('Carga People'!$D$6:$D$383,$D11,'Carga People'!AG$6:AG$383)</f>
        <v>0</v>
      </c>
      <c r="AH11" s="421">
        <f>SUMIF('Carga People'!$D$6:$D$383,$D11,'Carga People'!AH$6:AH$383)</f>
        <v>0</v>
      </c>
      <c r="AI11" s="421">
        <f>SUMIF('Carga People'!$D$6:$D$383,$D11,'Carga People'!AI$6:AI$383)</f>
        <v>0</v>
      </c>
      <c r="AJ11" s="421">
        <f>SUMIF('Carga People'!$D$6:$D$383,$D11,'Carga People'!AJ$6:AJ$383)</f>
        <v>0</v>
      </c>
      <c r="AK11" s="421">
        <f>SUMIF('Carga People'!$D$6:$D$383,$D11,'Carga People'!AK$6:AK$383)</f>
        <v>0</v>
      </c>
      <c r="AL11" s="421">
        <f>SUMIF('Carga People'!$D$6:$D$383,$D11,'Carga People'!AL$6:AL$383)</f>
        <v>0</v>
      </c>
      <c r="AM11" s="421">
        <f>SUMIF('Carga People'!$D$6:$D$383,$D11,'Carga People'!AM$6:AM$383)</f>
        <v>0</v>
      </c>
      <c r="AN11" s="421">
        <f>SUMIF('Carga People'!$D$6:$D$383,$D11,'Carga People'!AN$6:AN$383)</f>
        <v>0</v>
      </c>
      <c r="AO11" s="421"/>
      <c r="AP11" s="421"/>
      <c r="AQ11" s="427">
        <f t="shared" si="6"/>
        <v>0</v>
      </c>
      <c r="AR11" s="406" t="str">
        <f t="shared" si="7"/>
        <v/>
      </c>
      <c r="AT11" s="427">
        <f t="shared" si="3"/>
        <v>0</v>
      </c>
      <c r="AU11" s="427">
        <f t="shared" si="3"/>
        <v>0</v>
      </c>
      <c r="AV11" s="427">
        <f t="shared" si="3"/>
        <v>0</v>
      </c>
      <c r="AW11" s="427">
        <f t="shared" si="3"/>
        <v>0</v>
      </c>
      <c r="AX11" s="427">
        <f t="shared" si="3"/>
        <v>0</v>
      </c>
      <c r="AY11" s="427">
        <f t="shared" si="3"/>
        <v>0</v>
      </c>
      <c r="BA11" s="427">
        <f t="shared" si="9"/>
        <v>0</v>
      </c>
      <c r="BB11" s="427" t="e">
        <f>IF($BB$1="M0",SUMIF([1]Anual!$B$11:$B$950,$D11,[1]Anual!$GZ$11:$GZ$950),SUMIF([1]Anual!$B$11:$B$950,$D11,[1]Anual!$HA$11:$HA$950))</f>
        <v>#VALUE!</v>
      </c>
      <c r="BC11" s="427" t="e">
        <f t="shared" si="10"/>
        <v>#VALUE!</v>
      </c>
    </row>
    <row r="12" spans="2:55" ht="15" customHeight="1" outlineLevel="1" x14ac:dyDescent="0.25">
      <c r="B12" s="418" t="s">
        <v>611</v>
      </c>
      <c r="C12" s="419"/>
      <c r="D12" s="419" t="s">
        <v>633</v>
      </c>
      <c r="E12" s="1454" t="s">
        <v>913</v>
      </c>
      <c r="F12" s="1452" t="s">
        <v>15</v>
      </c>
      <c r="G12" s="417"/>
      <c r="H12" s="417"/>
      <c r="I12" s="417"/>
      <c r="J12" s="421">
        <f>SUMIF('Carga People'!$D$6:$D$383,$D12,'Carga People'!J$6:J$383)</f>
        <v>219</v>
      </c>
      <c r="K12" s="421">
        <f>SUMIF('Carga People'!$D$6:$D$383,$D12,'Carga People'!K$6:K$383)</f>
        <v>0</v>
      </c>
      <c r="L12" s="421">
        <f>SUMIF('Carga People'!$D$6:$D$383,$D12,'Carga People'!L$6:L$383)</f>
        <v>0</v>
      </c>
      <c r="M12" s="421">
        <f>SUMIF('Carga People'!$D$6:$D$383,$D12,'Carga People'!M$6:M$383)</f>
        <v>121</v>
      </c>
      <c r="N12" s="421">
        <f>SUMIF('Carga People'!$D$6:$D$383,$D12,'Carga People'!N$6:N$383)</f>
        <v>225</v>
      </c>
      <c r="O12" s="421">
        <f>SUMIF('Carga People'!$D$6:$D$383,$D12,'Carga People'!O$6:O$383)</f>
        <v>245</v>
      </c>
      <c r="P12" s="421">
        <f>SUMIF('Carga People'!$D$6:$D$383,$D12,'Carga People'!P$6:P$383)</f>
        <v>219</v>
      </c>
      <c r="Q12" s="421">
        <f>SUMIF('Carga People'!$D$6:$D$383,$D12,'Carga People'!Q$6:Q$383)</f>
        <v>219</v>
      </c>
      <c r="R12" s="421">
        <f>SUMIF('Carga People'!$D$6:$D$383,$D12,'Carga People'!R$6:R$383)</f>
        <v>2</v>
      </c>
      <c r="S12" s="421">
        <f>SUMIF('Carga People'!$D$6:$D$383,$D12,'Carga People'!S$6:S$383)</f>
        <v>0</v>
      </c>
      <c r="T12" s="421">
        <f>SUMIF('Carga People'!$D$6:$D$383,$D12,'Carga People'!T$6:T$383)</f>
        <v>242</v>
      </c>
      <c r="U12" s="421">
        <f>SUMIF('Carga People'!$D$6:$D$383,$D12,'Carga People'!U$6:U$383)</f>
        <v>242</v>
      </c>
      <c r="V12" s="421">
        <f>SUMIF('Carga People'!$D$6:$D$383,$D12,'Carga People'!V$6:V$383)</f>
        <v>219</v>
      </c>
      <c r="W12" s="421">
        <f>SUMIF('Carga People'!$D$6:$D$383,$D12,'Carga People'!W$6:W$383)</f>
        <v>219</v>
      </c>
      <c r="X12" s="421">
        <f>SUMIF('Carga People'!$D$6:$D$383,$D12,'Carga People'!X$6:X$383)</f>
        <v>219</v>
      </c>
      <c r="Y12" s="421">
        <f>SUMIF('Carga People'!$D$6:$D$383,$D12,'Carga People'!Y$6:Y$383)</f>
        <v>265</v>
      </c>
      <c r="Z12" s="421">
        <f>SUMIF('Carga People'!$D$6:$D$383,$D12,'Carga People'!Z$6:Z$383)</f>
        <v>0</v>
      </c>
      <c r="AA12" s="421">
        <f>SUMIF('Carga People'!$D$6:$D$383,$D12,'Carga People'!AA$6:AA$383)</f>
        <v>242</v>
      </c>
      <c r="AB12" s="421">
        <f>SUMIF('Carga People'!$D$6:$D$383,$D12,'Carga People'!AB$6:AB$383)</f>
        <v>242</v>
      </c>
      <c r="AC12" s="421">
        <f>SUMIF('Carga People'!$D$6:$D$383,$D12,'Carga People'!AC$6:AC$383)</f>
        <v>482</v>
      </c>
      <c r="AD12" s="421">
        <f>SUMIF('Carga People'!$D$6:$D$383,$D12,'Carga People'!AD$6:AD$383)</f>
        <v>482</v>
      </c>
      <c r="AE12" s="421">
        <f>SUMIF('Carga People'!$D$6:$D$383,$D12,'Carga People'!AE$6:AE$383)</f>
        <v>307</v>
      </c>
      <c r="AF12" s="421">
        <f>SUMIF('Carga People'!$D$6:$D$383,$D12,'Carga People'!AF$6:AF$383)</f>
        <v>0</v>
      </c>
      <c r="AG12" s="421">
        <f>SUMIF('Carga People'!$D$6:$D$383,$D12,'Carga People'!AG$6:AG$383)</f>
        <v>0</v>
      </c>
      <c r="AH12" s="421">
        <f>SUMIF('Carga People'!$D$6:$D$383,$D12,'Carga People'!AH$6:AH$383)</f>
        <v>0</v>
      </c>
      <c r="AI12" s="421">
        <f>SUMIF('Carga People'!$D$6:$D$383,$D12,'Carga People'!AI$6:AI$383)</f>
        <v>0</v>
      </c>
      <c r="AJ12" s="421">
        <f>SUMIF('Carga People'!$D$6:$D$383,$D12,'Carga People'!AJ$6:AJ$383)</f>
        <v>0</v>
      </c>
      <c r="AK12" s="421">
        <f>SUMIF('Carga People'!$D$6:$D$383,$D12,'Carga People'!AK$6:AK$383)</f>
        <v>0</v>
      </c>
      <c r="AL12" s="421">
        <f>SUMIF('Carga People'!$D$6:$D$383,$D12,'Carga People'!AL$6:AL$383)</f>
        <v>0</v>
      </c>
      <c r="AM12" s="421">
        <f>SUMIF('Carga People'!$D$6:$D$383,$D12,'Carga People'!AM$6:AM$383)</f>
        <v>0</v>
      </c>
      <c r="AN12" s="421">
        <f>SUMIF('Carga People'!$D$6:$D$383,$D12,'Carga People'!AN$6:AN$383)</f>
        <v>0</v>
      </c>
      <c r="AO12" s="421"/>
      <c r="AP12" s="421"/>
      <c r="AQ12" s="427">
        <f t="shared" si="6"/>
        <v>4411</v>
      </c>
      <c r="AR12" s="406" t="str">
        <f t="shared" si="7"/>
        <v/>
      </c>
      <c r="AT12" s="427">
        <f t="shared" si="3"/>
        <v>219</v>
      </c>
      <c r="AU12" s="427">
        <f t="shared" si="3"/>
        <v>1031</v>
      </c>
      <c r="AV12" s="427">
        <f t="shared" si="3"/>
        <v>1406</v>
      </c>
      <c r="AW12" s="427">
        <f t="shared" si="3"/>
        <v>1755</v>
      </c>
      <c r="AX12" s="427">
        <f t="shared" si="3"/>
        <v>0</v>
      </c>
      <c r="AY12" s="427">
        <f t="shared" si="3"/>
        <v>0</v>
      </c>
      <c r="BA12" s="427">
        <f t="shared" si="9"/>
        <v>4411</v>
      </c>
      <c r="BB12" s="427" t="e">
        <f>IF($BB$1="M0",SUMIF([1]Anual!$B$11:$B$950,$D12,[1]Anual!$GZ$11:$GZ$950),SUMIF([1]Anual!$B$11:$B$950,$D12,[1]Anual!$HA$11:$HA$950))</f>
        <v>#VALUE!</v>
      </c>
      <c r="BC12" s="427" t="e">
        <f t="shared" si="10"/>
        <v>#VALUE!</v>
      </c>
    </row>
    <row r="13" spans="2:55" ht="15" customHeight="1" outlineLevel="1" x14ac:dyDescent="0.25">
      <c r="B13" s="418" t="s">
        <v>487</v>
      </c>
      <c r="C13" s="419"/>
      <c r="D13" s="419" t="s">
        <v>526</v>
      </c>
      <c r="E13" s="1454" t="s">
        <v>914</v>
      </c>
      <c r="F13" s="1452" t="s">
        <v>15</v>
      </c>
      <c r="G13" s="417"/>
      <c r="H13" s="417"/>
      <c r="I13" s="417"/>
      <c r="J13" s="421">
        <f>SUMIF('Carga People'!$D$6:$D$383,$D13,'Carga People'!J$6:J$383)</f>
        <v>480</v>
      </c>
      <c r="K13" s="421">
        <f>SUMIF('Carga People'!$D$6:$D$383,$D13,'Carga People'!K$6:K$383)</f>
        <v>0</v>
      </c>
      <c r="L13" s="421">
        <f>SUMIF('Carga People'!$D$6:$D$383,$D13,'Carga People'!L$6:L$383)</f>
        <v>0</v>
      </c>
      <c r="M13" s="421">
        <f>SUMIF('Carga People'!$D$6:$D$383,$D13,'Carga People'!M$6:M$383)</f>
        <v>720</v>
      </c>
      <c r="N13" s="421">
        <f>SUMIF('Carga People'!$D$6:$D$383,$D13,'Carga People'!N$6:N$383)</f>
        <v>0</v>
      </c>
      <c r="O13" s="421">
        <f>SUMIF('Carga People'!$D$6:$D$383,$D13,'Carga People'!O$6:O$383)</f>
        <v>0</v>
      </c>
      <c r="P13" s="421">
        <f>SUMIF('Carga People'!$D$6:$D$383,$D13,'Carga People'!P$6:P$383)</f>
        <v>0</v>
      </c>
      <c r="Q13" s="421">
        <f>SUMIF('Carga People'!$D$6:$D$383,$D13,'Carga People'!Q$6:Q$383)</f>
        <v>480</v>
      </c>
      <c r="R13" s="421">
        <f>SUMIF('Carga People'!$D$6:$D$383,$D13,'Carga People'!R$6:R$383)</f>
        <v>720</v>
      </c>
      <c r="S13" s="421">
        <f>SUMIF('Carga People'!$D$6:$D$383,$D13,'Carga People'!S$6:S$383)</f>
        <v>0</v>
      </c>
      <c r="T13" s="421">
        <f>SUMIF('Carga People'!$D$6:$D$383,$D13,'Carga People'!T$6:T$383)</f>
        <v>720</v>
      </c>
      <c r="U13" s="421">
        <f>SUMIF('Carga People'!$D$6:$D$383,$D13,'Carga People'!U$6:U$383)</f>
        <v>0</v>
      </c>
      <c r="V13" s="421">
        <f>SUMIF('Carga People'!$D$6:$D$383,$D13,'Carga People'!V$6:V$383)</f>
        <v>480</v>
      </c>
      <c r="W13" s="421">
        <f>SUMIF('Carga People'!$D$6:$D$383,$D13,'Carga People'!W$6:W$383)</f>
        <v>480</v>
      </c>
      <c r="X13" s="421">
        <f>SUMIF('Carga People'!$D$6:$D$383,$D13,'Carga People'!X$6:X$383)</f>
        <v>480</v>
      </c>
      <c r="Y13" s="421">
        <f>SUMIF('Carga People'!$D$6:$D$383,$D13,'Carga People'!Y$6:Y$383)</f>
        <v>720</v>
      </c>
      <c r="Z13" s="421">
        <f>SUMIF('Carga People'!$D$6:$D$383,$D13,'Carga People'!Z$6:Z$383)</f>
        <v>0</v>
      </c>
      <c r="AA13" s="421">
        <f>SUMIF('Carga People'!$D$6:$D$383,$D13,'Carga People'!AA$6:AA$383)</f>
        <v>65</v>
      </c>
      <c r="AB13" s="421">
        <f>SUMIF('Carga People'!$D$6:$D$383,$D13,'Carga People'!AB$6:AB$383)</f>
        <v>0</v>
      </c>
      <c r="AC13" s="421">
        <f>SUMIF('Carga People'!$D$6:$D$383,$D13,'Carga People'!AC$6:AC$383)</f>
        <v>480</v>
      </c>
      <c r="AD13" s="421">
        <f>SUMIF('Carga People'!$D$6:$D$383,$D13,'Carga People'!AD$6:AD$383)</f>
        <v>480</v>
      </c>
      <c r="AE13" s="421">
        <f>SUMIF('Carga People'!$D$6:$D$383,$D13,'Carga People'!AE$6:AE$383)</f>
        <v>655</v>
      </c>
      <c r="AF13" s="421">
        <f>SUMIF('Carga People'!$D$6:$D$383,$D13,'Carga People'!AF$6:AF$383)</f>
        <v>0</v>
      </c>
      <c r="AG13" s="421">
        <f>SUMIF('Carga People'!$D$6:$D$383,$D13,'Carga People'!AG$6:AG$383)</f>
        <v>0</v>
      </c>
      <c r="AH13" s="421">
        <f>SUMIF('Carga People'!$D$6:$D$383,$D13,'Carga People'!AH$6:AH$383)</f>
        <v>0</v>
      </c>
      <c r="AI13" s="421">
        <f>SUMIF('Carga People'!$D$6:$D$383,$D13,'Carga People'!AI$6:AI$383)</f>
        <v>0</v>
      </c>
      <c r="AJ13" s="421">
        <f>SUMIF('Carga People'!$D$6:$D$383,$D13,'Carga People'!AJ$6:AJ$383)</f>
        <v>0</v>
      </c>
      <c r="AK13" s="421">
        <f>SUMIF('Carga People'!$D$6:$D$383,$D13,'Carga People'!AK$6:AK$383)</f>
        <v>0</v>
      </c>
      <c r="AL13" s="421">
        <f>SUMIF('Carga People'!$D$6:$D$383,$D13,'Carga People'!AL$6:AL$383)</f>
        <v>0</v>
      </c>
      <c r="AM13" s="421">
        <f>SUMIF('Carga People'!$D$6:$D$383,$D13,'Carga People'!AM$6:AM$383)</f>
        <v>0</v>
      </c>
      <c r="AN13" s="421">
        <f>SUMIF('Carga People'!$D$6:$D$383,$D13,'Carga People'!AN$6:AN$383)</f>
        <v>0</v>
      </c>
      <c r="AO13" s="421"/>
      <c r="AP13" s="421"/>
      <c r="AQ13" s="427">
        <f t="shared" si="6"/>
        <v>6960</v>
      </c>
      <c r="AR13" s="406" t="str">
        <f t="shared" si="7"/>
        <v/>
      </c>
      <c r="AT13" s="427">
        <f t="shared" si="3"/>
        <v>480</v>
      </c>
      <c r="AU13" s="427">
        <f t="shared" si="3"/>
        <v>1920</v>
      </c>
      <c r="AV13" s="427">
        <f t="shared" si="3"/>
        <v>2880</v>
      </c>
      <c r="AW13" s="427">
        <f t="shared" si="3"/>
        <v>1680</v>
      </c>
      <c r="AX13" s="427">
        <f t="shared" si="3"/>
        <v>0</v>
      </c>
      <c r="AY13" s="427">
        <f t="shared" si="3"/>
        <v>0</v>
      </c>
      <c r="BA13" s="427">
        <f t="shared" si="9"/>
        <v>6960</v>
      </c>
      <c r="BB13" s="427" t="e">
        <f>IF($BB$1="M0",SUMIF([1]Anual!$B$11:$B$950,$D13,[1]Anual!$GZ$11:$GZ$950),SUMIF([1]Anual!$B$11:$B$950,$D13,[1]Anual!$HA$11:$HA$950))</f>
        <v>#VALUE!</v>
      </c>
      <c r="BC13" s="427" t="e">
        <f t="shared" si="10"/>
        <v>#VALUE!</v>
      </c>
    </row>
    <row r="14" spans="2:55" ht="15" customHeight="1" outlineLevel="1" x14ac:dyDescent="0.25">
      <c r="B14" s="418" t="s">
        <v>487</v>
      </c>
      <c r="C14" s="419"/>
      <c r="D14" s="419" t="s">
        <v>527</v>
      </c>
      <c r="E14" s="1454" t="s">
        <v>915</v>
      </c>
      <c r="F14" s="1452" t="s">
        <v>15</v>
      </c>
      <c r="G14" s="417"/>
      <c r="H14" s="417"/>
      <c r="I14" s="417"/>
      <c r="J14" s="421">
        <f>SUMIF('Carga People'!$D$6:$D$383,$D14,'Carga People'!J$6:J$383)</f>
        <v>0</v>
      </c>
      <c r="K14" s="421">
        <f>SUMIF('Carga People'!$D$6:$D$383,$D14,'Carga People'!K$6:K$383)</f>
        <v>0</v>
      </c>
      <c r="L14" s="421">
        <f>SUMIF('Carga People'!$D$6:$D$383,$D14,'Carga People'!L$6:L$383)</f>
        <v>0</v>
      </c>
      <c r="M14" s="421">
        <f>SUMIF('Carga People'!$D$6:$D$383,$D14,'Carga People'!M$6:M$383)</f>
        <v>0</v>
      </c>
      <c r="N14" s="421">
        <f>SUMIF('Carga People'!$D$6:$D$383,$D14,'Carga People'!N$6:N$383)</f>
        <v>720</v>
      </c>
      <c r="O14" s="421">
        <f>SUMIF('Carga People'!$D$6:$D$383,$D14,'Carga People'!O$6:O$383)</f>
        <v>480</v>
      </c>
      <c r="P14" s="421">
        <f>SUMIF('Carga People'!$D$6:$D$383,$D14,'Carga People'!P$6:P$383)</f>
        <v>480</v>
      </c>
      <c r="Q14" s="421">
        <f>SUMIF('Carga People'!$D$6:$D$383,$D14,'Carga People'!Q$6:Q$383)</f>
        <v>0</v>
      </c>
      <c r="R14" s="421">
        <f>SUMIF('Carga People'!$D$6:$D$383,$D14,'Carga People'!R$6:R$383)</f>
        <v>0</v>
      </c>
      <c r="S14" s="421">
        <f>SUMIF('Carga People'!$D$6:$D$383,$D14,'Carga People'!S$6:S$383)</f>
        <v>0</v>
      </c>
      <c r="T14" s="421">
        <f>SUMIF('Carga People'!$D$6:$D$383,$D14,'Carga People'!T$6:T$383)</f>
        <v>0</v>
      </c>
      <c r="U14" s="421">
        <f>SUMIF('Carga People'!$D$6:$D$383,$D14,'Carga People'!U$6:U$383)</f>
        <v>720</v>
      </c>
      <c r="V14" s="421">
        <f>SUMIF('Carga People'!$D$6:$D$383,$D14,'Carga People'!V$6:V$383)</f>
        <v>0</v>
      </c>
      <c r="W14" s="421">
        <f>SUMIF('Carga People'!$D$6:$D$383,$D14,'Carga People'!W$6:W$383)</f>
        <v>0</v>
      </c>
      <c r="X14" s="421">
        <f>SUMIF('Carga People'!$D$6:$D$383,$D14,'Carga People'!X$6:X$383)</f>
        <v>0</v>
      </c>
      <c r="Y14" s="421">
        <f>SUMIF('Carga People'!$D$6:$D$383,$D14,'Carga People'!Y$6:Y$383)</f>
        <v>0</v>
      </c>
      <c r="Z14" s="421">
        <f>SUMIF('Carga People'!$D$6:$D$383,$D14,'Carga People'!Z$6:Z$383)</f>
        <v>0</v>
      </c>
      <c r="AA14" s="421">
        <f>SUMIF('Carga People'!$D$6:$D$383,$D14,'Carga People'!AA$6:AA$383)</f>
        <v>655</v>
      </c>
      <c r="AB14" s="421">
        <f>SUMIF('Carga People'!$D$6:$D$383,$D14,'Carga People'!AB$6:AB$383)</f>
        <v>720</v>
      </c>
      <c r="AC14" s="421">
        <f>SUMIF('Carga People'!$D$6:$D$383,$D14,'Carga People'!AC$6:AC$383)</f>
        <v>0</v>
      </c>
      <c r="AD14" s="421">
        <f>SUMIF('Carga People'!$D$6:$D$383,$D14,'Carga People'!AD$6:AD$383)</f>
        <v>0</v>
      </c>
      <c r="AE14" s="421">
        <f>SUMIF('Carga People'!$D$6:$D$383,$D14,'Carga People'!AE$6:AE$383)</f>
        <v>0</v>
      </c>
      <c r="AF14" s="421">
        <f>SUMIF('Carga People'!$D$6:$D$383,$D14,'Carga People'!AF$6:AF$383)</f>
        <v>0</v>
      </c>
      <c r="AG14" s="421">
        <f>SUMIF('Carga People'!$D$6:$D$383,$D14,'Carga People'!AG$6:AG$383)</f>
        <v>0</v>
      </c>
      <c r="AH14" s="421">
        <f>SUMIF('Carga People'!$D$6:$D$383,$D14,'Carga People'!AH$6:AH$383)</f>
        <v>0</v>
      </c>
      <c r="AI14" s="421">
        <f>SUMIF('Carga People'!$D$6:$D$383,$D14,'Carga People'!AI$6:AI$383)</f>
        <v>0</v>
      </c>
      <c r="AJ14" s="421">
        <f>SUMIF('Carga People'!$D$6:$D$383,$D14,'Carga People'!AJ$6:AJ$383)</f>
        <v>0</v>
      </c>
      <c r="AK14" s="421">
        <f>SUMIF('Carga People'!$D$6:$D$383,$D14,'Carga People'!AK$6:AK$383)</f>
        <v>0</v>
      </c>
      <c r="AL14" s="421">
        <f>SUMIF('Carga People'!$D$6:$D$383,$D14,'Carga People'!AL$6:AL$383)</f>
        <v>0</v>
      </c>
      <c r="AM14" s="421">
        <f>SUMIF('Carga People'!$D$6:$D$383,$D14,'Carga People'!AM$6:AM$383)</f>
        <v>0</v>
      </c>
      <c r="AN14" s="421">
        <f>SUMIF('Carga People'!$D$6:$D$383,$D14,'Carga People'!AN$6:AN$383)</f>
        <v>0</v>
      </c>
      <c r="AO14" s="421"/>
      <c r="AP14" s="421"/>
      <c r="AQ14" s="427">
        <f t="shared" si="6"/>
        <v>3775</v>
      </c>
      <c r="AR14" s="406" t="str">
        <f t="shared" si="7"/>
        <v/>
      </c>
      <c r="AT14" s="427">
        <f t="shared" si="3"/>
        <v>0</v>
      </c>
      <c r="AU14" s="427">
        <f t="shared" si="3"/>
        <v>1680</v>
      </c>
      <c r="AV14" s="427">
        <f t="shared" si="3"/>
        <v>720</v>
      </c>
      <c r="AW14" s="427">
        <f t="shared" si="3"/>
        <v>1375</v>
      </c>
      <c r="AX14" s="427">
        <f t="shared" si="3"/>
        <v>0</v>
      </c>
      <c r="AY14" s="427">
        <f t="shared" si="3"/>
        <v>0</v>
      </c>
      <c r="BA14" s="427">
        <f t="shared" si="9"/>
        <v>3775</v>
      </c>
      <c r="BB14" s="427" t="e">
        <f>IF($BB$1="M0",SUMIF([1]Anual!$B$11:$B$950,$D14,[1]Anual!$GZ$11:$GZ$950),SUMIF([1]Anual!$B$11:$B$950,$D14,[1]Anual!$HA$11:$HA$950))</f>
        <v>#VALUE!</v>
      </c>
      <c r="BC14" s="427" t="e">
        <f t="shared" si="10"/>
        <v>#VALUE!</v>
      </c>
    </row>
    <row r="15" spans="2:55" ht="15" customHeight="1" outlineLevel="1" x14ac:dyDescent="0.25">
      <c r="B15" s="418" t="s">
        <v>251</v>
      </c>
      <c r="C15" s="419"/>
      <c r="D15" s="419" t="s">
        <v>253</v>
      </c>
      <c r="E15" s="1454" t="s">
        <v>908</v>
      </c>
      <c r="F15" s="1452" t="s">
        <v>15</v>
      </c>
      <c r="G15" s="417"/>
      <c r="H15" s="417"/>
      <c r="I15" s="417"/>
      <c r="J15" s="421">
        <f>SUMIF('Carga People'!$D$6:$D$383,$D15,'Carga People'!J$6:J$383)</f>
        <v>720</v>
      </c>
      <c r="K15" s="421">
        <f>SUMIF('Carga People'!$D$6:$D$383,$D15,'Carga People'!K$6:K$383)</f>
        <v>0</v>
      </c>
      <c r="L15" s="421">
        <f>SUMIF('Carga People'!$D$6:$D$383,$D15,'Carga People'!L$6:L$383)</f>
        <v>0</v>
      </c>
      <c r="M15" s="421">
        <f>SUMIF('Carga People'!$D$6:$D$383,$D15,'Carga People'!M$6:M$383)</f>
        <v>480</v>
      </c>
      <c r="N15" s="421">
        <f>SUMIF('Carga People'!$D$6:$D$383,$D15,'Carga People'!N$6:N$383)</f>
        <v>0</v>
      </c>
      <c r="O15" s="421">
        <f>SUMIF('Carga People'!$D$6:$D$383,$D15,'Carga People'!O$6:O$383)</f>
        <v>480</v>
      </c>
      <c r="P15" s="421">
        <f>SUMIF('Carga People'!$D$6:$D$383,$D15,'Carga People'!P$6:P$383)</f>
        <v>480</v>
      </c>
      <c r="Q15" s="421">
        <f>SUMIF('Carga People'!$D$6:$D$383,$D15,'Carga People'!Q$6:Q$383)</f>
        <v>480</v>
      </c>
      <c r="R15" s="421">
        <f>SUMIF('Carga People'!$D$6:$D$383,$D15,'Carga People'!R$6:R$383)</f>
        <v>0</v>
      </c>
      <c r="S15" s="421">
        <f>SUMIF('Carga People'!$D$6:$D$383,$D15,'Carga People'!S$6:S$383)</f>
        <v>0</v>
      </c>
      <c r="T15" s="421">
        <f>SUMIF('Carga People'!$D$6:$D$383,$D15,'Carga People'!T$6:T$383)</f>
        <v>480</v>
      </c>
      <c r="U15" s="421">
        <f>SUMIF('Carga People'!$D$6:$D$383,$D15,'Carga People'!U$6:U$383)</f>
        <v>480</v>
      </c>
      <c r="V15" s="421">
        <f>SUMIF('Carga People'!$D$6:$D$383,$D15,'Carga People'!V$6:V$383)</f>
        <v>480</v>
      </c>
      <c r="W15" s="421">
        <f>SUMIF('Carga People'!$D$6:$D$383,$D15,'Carga People'!W$6:W$383)</f>
        <v>0</v>
      </c>
      <c r="X15" s="421">
        <f>SUMIF('Carga People'!$D$6:$D$383,$D15,'Carga People'!X$6:X$383)</f>
        <v>480</v>
      </c>
      <c r="Y15" s="421">
        <f>SUMIF('Carga People'!$D$6:$D$383,$D15,'Carga People'!Y$6:Y$383)</f>
        <v>0</v>
      </c>
      <c r="Z15" s="421">
        <f>SUMIF('Carga People'!$D$6:$D$383,$D15,'Carga People'!Z$6:Z$383)</f>
        <v>0</v>
      </c>
      <c r="AA15" s="421">
        <f>SUMIF('Carga People'!$D$6:$D$383,$D15,'Carga People'!AA$6:AA$383)</f>
        <v>480</v>
      </c>
      <c r="AB15" s="421">
        <f>SUMIF('Carga People'!$D$6:$D$383,$D15,'Carga People'!AB$6:AB$383)</f>
        <v>480</v>
      </c>
      <c r="AC15" s="421">
        <f>SUMIF('Carga People'!$D$6:$D$383,$D15,'Carga People'!AC$6:AC$383)</f>
        <v>240</v>
      </c>
      <c r="AD15" s="421">
        <f>SUMIF('Carga People'!$D$6:$D$383,$D15,'Carga People'!AD$6:AD$383)</f>
        <v>240</v>
      </c>
      <c r="AE15" s="421">
        <f>SUMIF('Carga People'!$D$6:$D$383,$D15,'Carga People'!AE$6:AE$383)</f>
        <v>0</v>
      </c>
      <c r="AF15" s="421">
        <f>SUMIF('Carga People'!$D$6:$D$383,$D15,'Carga People'!AF$6:AF$383)</f>
        <v>0</v>
      </c>
      <c r="AG15" s="421">
        <f>SUMIF('Carga People'!$D$6:$D$383,$D15,'Carga People'!AG$6:AG$383)</f>
        <v>0</v>
      </c>
      <c r="AH15" s="421">
        <f>SUMIF('Carga People'!$D$6:$D$383,$D15,'Carga People'!AH$6:AH$383)</f>
        <v>0</v>
      </c>
      <c r="AI15" s="421">
        <f>SUMIF('Carga People'!$D$6:$D$383,$D15,'Carga People'!AI$6:AI$383)</f>
        <v>0</v>
      </c>
      <c r="AJ15" s="421">
        <f>SUMIF('Carga People'!$D$6:$D$383,$D15,'Carga People'!AJ$6:AJ$383)</f>
        <v>0</v>
      </c>
      <c r="AK15" s="421">
        <f>SUMIF('Carga People'!$D$6:$D$383,$D15,'Carga People'!AK$6:AK$383)</f>
        <v>0</v>
      </c>
      <c r="AL15" s="421">
        <f>SUMIF('Carga People'!$D$6:$D$383,$D15,'Carga People'!AL$6:AL$383)</f>
        <v>0</v>
      </c>
      <c r="AM15" s="421">
        <f>SUMIF('Carga People'!$D$6:$D$383,$D15,'Carga People'!AM$6:AM$383)</f>
        <v>0</v>
      </c>
      <c r="AN15" s="421">
        <f>SUMIF('Carga People'!$D$6:$D$383,$D15,'Carga People'!AN$6:AN$383)</f>
        <v>0</v>
      </c>
      <c r="AO15" s="421"/>
      <c r="AP15" s="421"/>
      <c r="AQ15" s="427">
        <f t="shared" si="6"/>
        <v>6000</v>
      </c>
      <c r="AR15" s="406" t="str">
        <f t="shared" si="7"/>
        <v/>
      </c>
      <c r="AT15" s="427">
        <f t="shared" si="3"/>
        <v>720</v>
      </c>
      <c r="AU15" s="427">
        <f t="shared" si="3"/>
        <v>1920</v>
      </c>
      <c r="AV15" s="427">
        <f t="shared" si="3"/>
        <v>1920</v>
      </c>
      <c r="AW15" s="427">
        <f t="shared" si="3"/>
        <v>1440</v>
      </c>
      <c r="AX15" s="427">
        <f t="shared" si="3"/>
        <v>0</v>
      </c>
      <c r="AY15" s="427">
        <f t="shared" si="3"/>
        <v>0</v>
      </c>
      <c r="BA15" s="427">
        <f t="shared" si="9"/>
        <v>6000</v>
      </c>
      <c r="BB15" s="427" t="e">
        <f>IF($BB$1="M0",SUMIF([1]Anual!$B$11:$B$950,$D15,[1]Anual!$GZ$11:$GZ$950),SUMIF([1]Anual!$B$11:$B$950,$D15,[1]Anual!$HA$11:$HA$950))</f>
        <v>#VALUE!</v>
      </c>
      <c r="BC15" s="427" t="e">
        <f t="shared" si="10"/>
        <v>#VALUE!</v>
      </c>
    </row>
    <row r="16" spans="2:55" ht="15" customHeight="1" outlineLevel="1" x14ac:dyDescent="0.25">
      <c r="B16" s="418" t="s">
        <v>251</v>
      </c>
      <c r="C16" s="419"/>
      <c r="D16" s="419" t="s">
        <v>254</v>
      </c>
      <c r="E16" s="1454" t="s">
        <v>909</v>
      </c>
      <c r="F16" s="1452" t="s">
        <v>15</v>
      </c>
      <c r="G16" s="417"/>
      <c r="H16" s="417"/>
      <c r="I16" s="417"/>
      <c r="J16" s="421">
        <f>SUMIF('Carga People'!$D$6:$D$383,$D16,'Carga People'!J$6:J$383)</f>
        <v>0</v>
      </c>
      <c r="K16" s="421">
        <f>SUMIF('Carga People'!$D$6:$D$383,$D16,'Carga People'!K$6:K$383)</f>
        <v>0</v>
      </c>
      <c r="L16" s="421">
        <f>SUMIF('Carga People'!$D$6:$D$383,$D16,'Carga People'!L$6:L$383)</f>
        <v>0</v>
      </c>
      <c r="M16" s="421">
        <f>SUMIF('Carga People'!$D$6:$D$383,$D16,'Carga People'!M$6:M$383)</f>
        <v>0</v>
      </c>
      <c r="N16" s="421">
        <f>SUMIF('Carga People'!$D$6:$D$383,$D16,'Carga People'!N$6:N$383)</f>
        <v>480</v>
      </c>
      <c r="O16" s="421">
        <f>SUMIF('Carga People'!$D$6:$D$383,$D16,'Carga People'!O$6:O$383)</f>
        <v>0</v>
      </c>
      <c r="P16" s="421">
        <f>SUMIF('Carga People'!$D$6:$D$383,$D16,'Carga People'!P$6:P$383)</f>
        <v>0</v>
      </c>
      <c r="Q16" s="421">
        <f>SUMIF('Carga People'!$D$6:$D$383,$D16,'Carga People'!Q$6:Q$383)</f>
        <v>0</v>
      </c>
      <c r="R16" s="421">
        <f>SUMIF('Carga People'!$D$6:$D$383,$D16,'Carga People'!R$6:R$383)</f>
        <v>0</v>
      </c>
      <c r="S16" s="421">
        <f>SUMIF('Carga People'!$D$6:$D$383,$D16,'Carga People'!S$6:S$383)</f>
        <v>0</v>
      </c>
      <c r="T16" s="421">
        <f>SUMIF('Carga People'!$D$6:$D$383,$D16,'Carga People'!T$6:T$383)</f>
        <v>0</v>
      </c>
      <c r="U16" s="421">
        <f>SUMIF('Carga People'!$D$6:$D$383,$D16,'Carga People'!U$6:U$383)</f>
        <v>0</v>
      </c>
      <c r="V16" s="421">
        <f>SUMIF('Carga People'!$D$6:$D$383,$D16,'Carga People'!V$6:V$383)</f>
        <v>0</v>
      </c>
      <c r="W16" s="421">
        <f>SUMIF('Carga People'!$D$6:$D$383,$D16,'Carga People'!W$6:W$383)</f>
        <v>480</v>
      </c>
      <c r="X16" s="421">
        <f>SUMIF('Carga People'!$D$6:$D$383,$D16,'Carga People'!X$6:X$383)</f>
        <v>0</v>
      </c>
      <c r="Y16" s="421">
        <f>SUMIF('Carga People'!$D$6:$D$383,$D16,'Carga People'!Y$6:Y$383)</f>
        <v>0</v>
      </c>
      <c r="Z16" s="421">
        <f>SUMIF('Carga People'!$D$6:$D$383,$D16,'Carga People'!Z$6:Z$383)</f>
        <v>0</v>
      </c>
      <c r="AA16" s="421">
        <f>SUMIF('Carga People'!$D$6:$D$383,$D16,'Carga People'!AA$6:AA$383)</f>
        <v>0</v>
      </c>
      <c r="AB16" s="421">
        <f>SUMIF('Carga People'!$D$6:$D$383,$D16,'Carga People'!AB$6:AB$383)</f>
        <v>0</v>
      </c>
      <c r="AC16" s="421">
        <f>SUMIF('Carga People'!$D$6:$D$383,$D16,'Carga People'!AC$6:AC$383)</f>
        <v>240</v>
      </c>
      <c r="AD16" s="421">
        <f>SUMIF('Carga People'!$D$6:$D$383,$D16,'Carga People'!AD$6:AD$383)</f>
        <v>0</v>
      </c>
      <c r="AE16" s="421">
        <f>SUMIF('Carga People'!$D$6:$D$383,$D16,'Carga People'!AE$6:AE$383)</f>
        <v>0</v>
      </c>
      <c r="AF16" s="421">
        <f>SUMIF('Carga People'!$D$6:$D$383,$D16,'Carga People'!AF$6:AF$383)</f>
        <v>0</v>
      </c>
      <c r="AG16" s="421">
        <f>SUMIF('Carga People'!$D$6:$D$383,$D16,'Carga People'!AG$6:AG$383)</f>
        <v>0</v>
      </c>
      <c r="AH16" s="421">
        <f>SUMIF('Carga People'!$D$6:$D$383,$D16,'Carga People'!AH$6:AH$383)</f>
        <v>0</v>
      </c>
      <c r="AI16" s="421">
        <f>SUMIF('Carga People'!$D$6:$D$383,$D16,'Carga People'!AI$6:AI$383)</f>
        <v>0</v>
      </c>
      <c r="AJ16" s="421">
        <f>SUMIF('Carga People'!$D$6:$D$383,$D16,'Carga People'!AJ$6:AJ$383)</f>
        <v>0</v>
      </c>
      <c r="AK16" s="421">
        <f>SUMIF('Carga People'!$D$6:$D$383,$D16,'Carga People'!AK$6:AK$383)</f>
        <v>0</v>
      </c>
      <c r="AL16" s="421">
        <f>SUMIF('Carga People'!$D$6:$D$383,$D16,'Carga People'!AL$6:AL$383)</f>
        <v>0</v>
      </c>
      <c r="AM16" s="421">
        <f>SUMIF('Carga People'!$D$6:$D$383,$D16,'Carga People'!AM$6:AM$383)</f>
        <v>0</v>
      </c>
      <c r="AN16" s="421">
        <f>SUMIF('Carga People'!$D$6:$D$383,$D16,'Carga People'!AN$6:AN$383)</f>
        <v>0</v>
      </c>
      <c r="AO16" s="421"/>
      <c r="AP16" s="421"/>
      <c r="AQ16" s="427">
        <f t="shared" si="6"/>
        <v>1200</v>
      </c>
      <c r="AR16" s="406" t="str">
        <f t="shared" si="7"/>
        <v/>
      </c>
      <c r="AT16" s="427">
        <f t="shared" si="3"/>
        <v>0</v>
      </c>
      <c r="AU16" s="427">
        <f t="shared" si="3"/>
        <v>480</v>
      </c>
      <c r="AV16" s="427">
        <f t="shared" si="3"/>
        <v>480</v>
      </c>
      <c r="AW16" s="427">
        <f t="shared" si="3"/>
        <v>240</v>
      </c>
      <c r="AX16" s="427">
        <f t="shared" si="3"/>
        <v>0</v>
      </c>
      <c r="AY16" s="427">
        <f t="shared" si="3"/>
        <v>0</v>
      </c>
      <c r="BA16" s="427">
        <f t="shared" si="9"/>
        <v>1200</v>
      </c>
      <c r="BB16" s="427" t="e">
        <f>IF($BB$1="M0",SUMIF([1]Anual!$B$11:$B$950,$D16,[1]Anual!$GZ$11:$GZ$950),SUMIF([1]Anual!$B$11:$B$950,$D16,[1]Anual!$HA$11:$HA$950))</f>
        <v>#VALUE!</v>
      </c>
      <c r="BC16" s="427" t="e">
        <f t="shared" si="10"/>
        <v>#VALUE!</v>
      </c>
    </row>
    <row r="17" spans="2:55" ht="15" customHeight="1" outlineLevel="1" x14ac:dyDescent="0.25">
      <c r="B17" s="418" t="s">
        <v>207</v>
      </c>
      <c r="C17" s="419"/>
      <c r="D17" s="419" t="s">
        <v>205</v>
      </c>
      <c r="E17" s="1454" t="s">
        <v>922</v>
      </c>
      <c r="F17" s="1452" t="s">
        <v>15</v>
      </c>
      <c r="G17" s="417"/>
      <c r="H17" s="417"/>
      <c r="I17" s="417"/>
      <c r="J17" s="421">
        <f>SUMIF('Carga People'!$D$6:$D$383,$D17,'Carga People'!J$6:J$383)</f>
        <v>0</v>
      </c>
      <c r="K17" s="421">
        <f>SUMIF('Carga People'!$D$6:$D$383,$D17,'Carga People'!K$6:K$383)</f>
        <v>0</v>
      </c>
      <c r="L17" s="421">
        <f>SUMIF('Carga People'!$D$6:$D$383,$D17,'Carga People'!L$6:L$383)</f>
        <v>0</v>
      </c>
      <c r="M17" s="421">
        <f>SUMIF('Carga People'!$D$6:$D$383,$D17,'Carga People'!M$6:M$383)</f>
        <v>0</v>
      </c>
      <c r="N17" s="421">
        <f>SUMIF('Carga People'!$D$6:$D$383,$D17,'Carga People'!N$6:N$383)</f>
        <v>0</v>
      </c>
      <c r="O17" s="421">
        <f>SUMIF('Carga People'!$D$6:$D$383,$D17,'Carga People'!O$6:O$383)</f>
        <v>0</v>
      </c>
      <c r="P17" s="421">
        <f>SUMIF('Carga People'!$D$6:$D$383,$D17,'Carga People'!P$6:P$383)</f>
        <v>0</v>
      </c>
      <c r="Q17" s="421">
        <f>SUMIF('Carga People'!$D$6:$D$383,$D17,'Carga People'!Q$6:Q$383)</f>
        <v>0</v>
      </c>
      <c r="R17" s="421">
        <f>SUMIF('Carga People'!$D$6:$D$383,$D17,'Carga People'!R$6:R$383)</f>
        <v>0</v>
      </c>
      <c r="S17" s="421">
        <f>SUMIF('Carga People'!$D$6:$D$383,$D17,'Carga People'!S$6:S$383)</f>
        <v>0</v>
      </c>
      <c r="T17" s="421">
        <f>SUMIF('Carga People'!$D$6:$D$383,$D17,'Carga People'!T$6:T$383)</f>
        <v>0</v>
      </c>
      <c r="U17" s="421">
        <f>SUMIF('Carga People'!$D$6:$D$383,$D17,'Carga People'!U$6:U$383)</f>
        <v>0</v>
      </c>
      <c r="V17" s="421">
        <f>SUMIF('Carga People'!$D$6:$D$383,$D17,'Carga People'!V$6:V$383)</f>
        <v>0</v>
      </c>
      <c r="W17" s="421">
        <f>SUMIF('Carga People'!$D$6:$D$383,$D17,'Carga People'!W$6:W$383)</f>
        <v>0</v>
      </c>
      <c r="X17" s="421">
        <f>SUMIF('Carga People'!$D$6:$D$383,$D17,'Carga People'!X$6:X$383)</f>
        <v>0</v>
      </c>
      <c r="Y17" s="421">
        <f>SUMIF('Carga People'!$D$6:$D$383,$D17,'Carga People'!Y$6:Y$383)</f>
        <v>0</v>
      </c>
      <c r="Z17" s="421">
        <f>SUMIF('Carga People'!$D$6:$D$383,$D17,'Carga People'!Z$6:Z$383)</f>
        <v>0</v>
      </c>
      <c r="AA17" s="421">
        <f>SUMIF('Carga People'!$D$6:$D$383,$D17,'Carga People'!AA$6:AA$383)</f>
        <v>0</v>
      </c>
      <c r="AB17" s="421">
        <f>SUMIF('Carga People'!$D$6:$D$383,$D17,'Carga People'!AB$6:AB$383)</f>
        <v>0</v>
      </c>
      <c r="AC17" s="421">
        <f>SUMIF('Carga People'!$D$6:$D$383,$D17,'Carga People'!AC$6:AC$383)</f>
        <v>0</v>
      </c>
      <c r="AD17" s="421">
        <f>SUMIF('Carga People'!$D$6:$D$383,$D17,'Carga People'!AD$6:AD$383)</f>
        <v>0</v>
      </c>
      <c r="AE17" s="421">
        <f>SUMIF('Carga People'!$D$6:$D$383,$D17,'Carga People'!AE$6:AE$383)</f>
        <v>0</v>
      </c>
      <c r="AF17" s="421">
        <f>SUMIF('Carga People'!$D$6:$D$383,$D17,'Carga People'!AF$6:AF$383)</f>
        <v>0</v>
      </c>
      <c r="AG17" s="421">
        <f>SUMIF('Carga People'!$D$6:$D$383,$D17,'Carga People'!AG$6:AG$383)</f>
        <v>0</v>
      </c>
      <c r="AH17" s="421">
        <f>SUMIF('Carga People'!$D$6:$D$383,$D17,'Carga People'!AH$6:AH$383)</f>
        <v>0</v>
      </c>
      <c r="AI17" s="421">
        <f>SUMIF('Carga People'!$D$6:$D$383,$D17,'Carga People'!AI$6:AI$383)</f>
        <v>0</v>
      </c>
      <c r="AJ17" s="421">
        <f>SUMIF('Carga People'!$D$6:$D$383,$D17,'Carga People'!AJ$6:AJ$383)</f>
        <v>0</v>
      </c>
      <c r="AK17" s="421">
        <f>SUMIF('Carga People'!$D$6:$D$383,$D17,'Carga People'!AK$6:AK$383)</f>
        <v>0</v>
      </c>
      <c r="AL17" s="421">
        <f>SUMIF('Carga People'!$D$6:$D$383,$D17,'Carga People'!AL$6:AL$383)</f>
        <v>0</v>
      </c>
      <c r="AM17" s="421">
        <f>SUMIF('Carga People'!$D$6:$D$383,$D17,'Carga People'!AM$6:AM$383)</f>
        <v>0</v>
      </c>
      <c r="AN17" s="421">
        <f>SUMIF('Carga People'!$D$6:$D$383,$D17,'Carga People'!AN$6:AN$383)</f>
        <v>0</v>
      </c>
      <c r="AO17" s="421"/>
      <c r="AP17" s="421"/>
      <c r="AQ17" s="427">
        <f t="shared" si="6"/>
        <v>0</v>
      </c>
      <c r="AR17" s="406" t="str">
        <f t="shared" si="7"/>
        <v/>
      </c>
      <c r="AT17" s="427">
        <f t="shared" si="3"/>
        <v>0</v>
      </c>
      <c r="AU17" s="427">
        <f t="shared" si="3"/>
        <v>0</v>
      </c>
      <c r="AV17" s="427">
        <f t="shared" si="3"/>
        <v>0</v>
      </c>
      <c r="AW17" s="427">
        <f t="shared" si="3"/>
        <v>0</v>
      </c>
      <c r="AX17" s="427">
        <f t="shared" si="3"/>
        <v>0</v>
      </c>
      <c r="AY17" s="427">
        <f t="shared" si="3"/>
        <v>0</v>
      </c>
      <c r="BA17" s="427">
        <f t="shared" si="9"/>
        <v>0</v>
      </c>
      <c r="BB17" s="427" t="e">
        <f>IF($BB$1="M0",SUMIF([1]Anual!$B$11:$B$950,$D17,[1]Anual!$GZ$11:$GZ$950),SUMIF([1]Anual!$B$11:$B$950,$D17,[1]Anual!$HA$11:$HA$950))</f>
        <v>#VALUE!</v>
      </c>
      <c r="BC17" s="427" t="e">
        <f t="shared" si="10"/>
        <v>#VALUE!</v>
      </c>
    </row>
    <row r="18" spans="2:55" ht="15" customHeight="1" outlineLevel="1" x14ac:dyDescent="0.25">
      <c r="B18" s="418" t="s">
        <v>207</v>
      </c>
      <c r="C18" s="419"/>
      <c r="D18" s="419" t="s">
        <v>206</v>
      </c>
      <c r="E18" s="1454" t="s">
        <v>923</v>
      </c>
      <c r="F18" s="1452" t="s">
        <v>15</v>
      </c>
      <c r="G18" s="417"/>
      <c r="H18" s="417"/>
      <c r="I18" s="417"/>
      <c r="J18" s="421">
        <f>SUMIF('Carga People'!$D$6:$D$383,$D18,'Carga People'!J$6:J$383)</f>
        <v>0</v>
      </c>
      <c r="K18" s="421">
        <f>SUMIF('Carga People'!$D$6:$D$383,$D18,'Carga People'!K$6:K$383)</f>
        <v>0</v>
      </c>
      <c r="L18" s="421">
        <f>SUMIF('Carga People'!$D$6:$D$383,$D18,'Carga People'!L$6:L$383)</f>
        <v>0</v>
      </c>
      <c r="M18" s="421">
        <f>SUMIF('Carga People'!$D$6:$D$383,$D18,'Carga People'!M$6:M$383)</f>
        <v>0</v>
      </c>
      <c r="N18" s="421">
        <f>SUMIF('Carga People'!$D$6:$D$383,$D18,'Carga People'!N$6:N$383)</f>
        <v>0</v>
      </c>
      <c r="O18" s="421">
        <f>SUMIF('Carga People'!$D$6:$D$383,$D18,'Carga People'!O$6:O$383)</f>
        <v>0</v>
      </c>
      <c r="P18" s="421">
        <f>SUMIF('Carga People'!$D$6:$D$383,$D18,'Carga People'!P$6:P$383)</f>
        <v>0</v>
      </c>
      <c r="Q18" s="421">
        <f>SUMIF('Carga People'!$D$6:$D$383,$D18,'Carga People'!Q$6:Q$383)</f>
        <v>0</v>
      </c>
      <c r="R18" s="421">
        <f>SUMIF('Carga People'!$D$6:$D$383,$D18,'Carga People'!R$6:R$383)</f>
        <v>0</v>
      </c>
      <c r="S18" s="421">
        <f>SUMIF('Carga People'!$D$6:$D$383,$D18,'Carga People'!S$6:S$383)</f>
        <v>0</v>
      </c>
      <c r="T18" s="421">
        <f>SUMIF('Carga People'!$D$6:$D$383,$D18,'Carga People'!T$6:T$383)</f>
        <v>0</v>
      </c>
      <c r="U18" s="421">
        <f>SUMIF('Carga People'!$D$6:$D$383,$D18,'Carga People'!U$6:U$383)</f>
        <v>0</v>
      </c>
      <c r="V18" s="421">
        <f>SUMIF('Carga People'!$D$6:$D$383,$D18,'Carga People'!V$6:V$383)</f>
        <v>0</v>
      </c>
      <c r="W18" s="421">
        <f>SUMIF('Carga People'!$D$6:$D$383,$D18,'Carga People'!W$6:W$383)</f>
        <v>0</v>
      </c>
      <c r="X18" s="421">
        <f>SUMIF('Carga People'!$D$6:$D$383,$D18,'Carga People'!X$6:X$383)</f>
        <v>0</v>
      </c>
      <c r="Y18" s="421">
        <f>SUMIF('Carga People'!$D$6:$D$383,$D18,'Carga People'!Y$6:Y$383)</f>
        <v>0</v>
      </c>
      <c r="Z18" s="421">
        <f>SUMIF('Carga People'!$D$6:$D$383,$D18,'Carga People'!Z$6:Z$383)</f>
        <v>0</v>
      </c>
      <c r="AA18" s="421">
        <f>SUMIF('Carga People'!$D$6:$D$383,$D18,'Carga People'!AA$6:AA$383)</f>
        <v>0</v>
      </c>
      <c r="AB18" s="421">
        <f>SUMIF('Carga People'!$D$6:$D$383,$D18,'Carga People'!AB$6:AB$383)</f>
        <v>0</v>
      </c>
      <c r="AC18" s="421">
        <f>SUMIF('Carga People'!$D$6:$D$383,$D18,'Carga People'!AC$6:AC$383)</f>
        <v>0</v>
      </c>
      <c r="AD18" s="421">
        <f>SUMIF('Carga People'!$D$6:$D$383,$D18,'Carga People'!AD$6:AD$383)</f>
        <v>0</v>
      </c>
      <c r="AE18" s="421">
        <f>SUMIF('Carga People'!$D$6:$D$383,$D18,'Carga People'!AE$6:AE$383)</f>
        <v>0</v>
      </c>
      <c r="AF18" s="421">
        <f>SUMIF('Carga People'!$D$6:$D$383,$D18,'Carga People'!AF$6:AF$383)</f>
        <v>0</v>
      </c>
      <c r="AG18" s="421">
        <f>SUMIF('Carga People'!$D$6:$D$383,$D18,'Carga People'!AG$6:AG$383)</f>
        <v>0</v>
      </c>
      <c r="AH18" s="421">
        <f>SUMIF('Carga People'!$D$6:$D$383,$D18,'Carga People'!AH$6:AH$383)</f>
        <v>0</v>
      </c>
      <c r="AI18" s="421">
        <f>SUMIF('Carga People'!$D$6:$D$383,$D18,'Carga People'!AI$6:AI$383)</f>
        <v>0</v>
      </c>
      <c r="AJ18" s="421">
        <f>SUMIF('Carga People'!$D$6:$D$383,$D18,'Carga People'!AJ$6:AJ$383)</f>
        <v>0</v>
      </c>
      <c r="AK18" s="421">
        <f>SUMIF('Carga People'!$D$6:$D$383,$D18,'Carga People'!AK$6:AK$383)</f>
        <v>0</v>
      </c>
      <c r="AL18" s="421">
        <f>SUMIF('Carga People'!$D$6:$D$383,$D18,'Carga People'!AL$6:AL$383)</f>
        <v>0</v>
      </c>
      <c r="AM18" s="421">
        <f>SUMIF('Carga People'!$D$6:$D$383,$D18,'Carga People'!AM$6:AM$383)</f>
        <v>0</v>
      </c>
      <c r="AN18" s="421">
        <f>SUMIF('Carga People'!$D$6:$D$383,$D18,'Carga People'!AN$6:AN$383)</f>
        <v>0</v>
      </c>
      <c r="AO18" s="421"/>
      <c r="AP18" s="421"/>
      <c r="AQ18" s="427">
        <f t="shared" si="6"/>
        <v>0</v>
      </c>
      <c r="AR18" s="406" t="str">
        <f t="shared" si="7"/>
        <v/>
      </c>
      <c r="AT18" s="427">
        <f t="shared" si="3"/>
        <v>0</v>
      </c>
      <c r="AU18" s="427">
        <f t="shared" si="3"/>
        <v>0</v>
      </c>
      <c r="AV18" s="427">
        <f t="shared" si="3"/>
        <v>0</v>
      </c>
      <c r="AW18" s="427">
        <f t="shared" si="3"/>
        <v>0</v>
      </c>
      <c r="AX18" s="427">
        <f t="shared" si="3"/>
        <v>0</v>
      </c>
      <c r="AY18" s="427">
        <f t="shared" si="3"/>
        <v>0</v>
      </c>
      <c r="BA18" s="427">
        <f t="shared" si="9"/>
        <v>0</v>
      </c>
      <c r="BB18" s="427" t="e">
        <f>IF($BB$1="M0",SUMIF([1]Anual!$B$11:$B$950,$D18,[1]Anual!$GZ$11:$GZ$950),SUMIF([1]Anual!$B$11:$B$950,$D18,[1]Anual!$HA$11:$HA$950))</f>
        <v>#VALUE!</v>
      </c>
      <c r="BC18" s="427" t="e">
        <f t="shared" si="10"/>
        <v>#VALUE!</v>
      </c>
    </row>
    <row r="19" spans="2:55" ht="15" customHeight="1" outlineLevel="1" x14ac:dyDescent="0.25">
      <c r="B19" s="418" t="s">
        <v>612</v>
      </c>
      <c r="C19" s="419"/>
      <c r="D19" s="419" t="s">
        <v>630</v>
      </c>
      <c r="E19" s="1454" t="s">
        <v>910</v>
      </c>
      <c r="F19" s="1452" t="s">
        <v>15</v>
      </c>
      <c r="G19" s="417"/>
      <c r="H19" s="417"/>
      <c r="I19" s="417"/>
      <c r="J19" s="421">
        <f>SUMIF('Carga People'!$D$6:$D$383,$D19,'Carga People'!J$6:J$383)</f>
        <v>960</v>
      </c>
      <c r="K19" s="421">
        <f>SUMIF('Carga People'!$D$6:$D$383,$D19,'Carga People'!K$6:K$383)</f>
        <v>0</v>
      </c>
      <c r="L19" s="421">
        <f>SUMIF('Carga People'!$D$6:$D$383,$D19,'Carga People'!L$6:L$383)</f>
        <v>0</v>
      </c>
      <c r="M19" s="421">
        <f>SUMIF('Carga People'!$D$6:$D$383,$D19,'Carga People'!M$6:M$383)</f>
        <v>720</v>
      </c>
      <c r="N19" s="421">
        <f>SUMIF('Carga People'!$D$6:$D$383,$D19,'Carga People'!N$6:N$383)</f>
        <v>0</v>
      </c>
      <c r="O19" s="421">
        <f>SUMIF('Carga People'!$D$6:$D$383,$D19,'Carga People'!O$6:O$383)</f>
        <v>240</v>
      </c>
      <c r="P19" s="421">
        <f>SUMIF('Carga People'!$D$6:$D$383,$D19,'Carga People'!P$6:P$383)</f>
        <v>240</v>
      </c>
      <c r="Q19" s="421">
        <f>SUMIF('Carga People'!$D$6:$D$383,$D19,'Carga People'!Q$6:Q$383)</f>
        <v>960</v>
      </c>
      <c r="R19" s="421">
        <f>SUMIF('Carga People'!$D$6:$D$383,$D19,'Carga People'!R$6:R$383)</f>
        <v>480</v>
      </c>
      <c r="S19" s="421">
        <f>SUMIF('Carga People'!$D$6:$D$383,$D19,'Carga People'!S$6:S$383)</f>
        <v>0</v>
      </c>
      <c r="T19" s="421">
        <f>SUMIF('Carga People'!$D$6:$D$383,$D19,'Carga People'!T$6:T$383)</f>
        <v>0</v>
      </c>
      <c r="U19" s="421">
        <f>SUMIF('Carga People'!$D$6:$D$383,$D19,'Carga People'!U$6:U$383)</f>
        <v>0</v>
      </c>
      <c r="V19" s="421">
        <f>SUMIF('Carga People'!$D$6:$D$383,$D19,'Carga People'!V$6:V$383)</f>
        <v>0</v>
      </c>
      <c r="W19" s="421">
        <f>SUMIF('Carga People'!$D$6:$D$383,$D19,'Carga People'!W$6:W$383)</f>
        <v>720</v>
      </c>
      <c r="X19" s="421">
        <f>SUMIF('Carga People'!$D$6:$D$383,$D19,'Carga People'!X$6:X$383)</f>
        <v>960</v>
      </c>
      <c r="Y19" s="421">
        <f>SUMIF('Carga People'!$D$6:$D$383,$D19,'Carga People'!Y$6:Y$383)</f>
        <v>480</v>
      </c>
      <c r="Z19" s="421">
        <f>SUMIF('Carga People'!$D$6:$D$383,$D19,'Carga People'!Z$6:Z$383)</f>
        <v>0</v>
      </c>
      <c r="AA19" s="421">
        <f>SUMIF('Carga People'!$D$6:$D$383,$D19,'Carga People'!AA$6:AA$383)</f>
        <v>960</v>
      </c>
      <c r="AB19" s="421">
        <f>SUMIF('Carga People'!$D$6:$D$383,$D19,'Carga People'!AB$6:AB$383)</f>
        <v>480</v>
      </c>
      <c r="AC19" s="421">
        <f>SUMIF('Carga People'!$D$6:$D$383,$D19,'Carga People'!AC$6:AC$383)</f>
        <v>0</v>
      </c>
      <c r="AD19" s="421">
        <f>SUMIF('Carga People'!$D$6:$D$383,$D19,'Carga People'!AD$6:AD$383)</f>
        <v>0</v>
      </c>
      <c r="AE19" s="421">
        <f>SUMIF('Carga People'!$D$6:$D$383,$D19,'Carga People'!AE$6:AE$383)</f>
        <v>0</v>
      </c>
      <c r="AF19" s="421">
        <f>SUMIF('Carga People'!$D$6:$D$383,$D19,'Carga People'!AF$6:AF$383)</f>
        <v>0</v>
      </c>
      <c r="AG19" s="421">
        <f>SUMIF('Carga People'!$D$6:$D$383,$D19,'Carga People'!AG$6:AG$383)</f>
        <v>0</v>
      </c>
      <c r="AH19" s="421">
        <f>SUMIF('Carga People'!$D$6:$D$383,$D19,'Carga People'!AH$6:AH$383)</f>
        <v>0</v>
      </c>
      <c r="AI19" s="421">
        <f>SUMIF('Carga People'!$D$6:$D$383,$D19,'Carga People'!AI$6:AI$383)</f>
        <v>0</v>
      </c>
      <c r="AJ19" s="421">
        <f>SUMIF('Carga People'!$D$6:$D$383,$D19,'Carga People'!AJ$6:AJ$383)</f>
        <v>0</v>
      </c>
      <c r="AK19" s="421">
        <f>SUMIF('Carga People'!$D$6:$D$383,$D19,'Carga People'!AK$6:AK$383)</f>
        <v>0</v>
      </c>
      <c r="AL19" s="421">
        <f>SUMIF('Carga People'!$D$6:$D$383,$D19,'Carga People'!AL$6:AL$383)</f>
        <v>0</v>
      </c>
      <c r="AM19" s="421">
        <f>SUMIF('Carga People'!$D$6:$D$383,$D19,'Carga People'!AM$6:AM$383)</f>
        <v>0</v>
      </c>
      <c r="AN19" s="421">
        <f>SUMIF('Carga People'!$D$6:$D$383,$D19,'Carga People'!AN$6:AN$383)</f>
        <v>0</v>
      </c>
      <c r="AO19" s="421"/>
      <c r="AP19" s="421"/>
      <c r="AQ19" s="427">
        <f t="shared" si="6"/>
        <v>7200</v>
      </c>
      <c r="AR19" s="406" t="str">
        <f t="shared" si="7"/>
        <v/>
      </c>
      <c r="AT19" s="427">
        <f t="shared" si="3"/>
        <v>960</v>
      </c>
      <c r="AU19" s="427">
        <f t="shared" si="3"/>
        <v>2640</v>
      </c>
      <c r="AV19" s="427">
        <f t="shared" si="3"/>
        <v>2160</v>
      </c>
      <c r="AW19" s="427">
        <f t="shared" si="3"/>
        <v>1440</v>
      </c>
      <c r="AX19" s="427">
        <f t="shared" si="3"/>
        <v>0</v>
      </c>
      <c r="AY19" s="427">
        <f t="shared" si="3"/>
        <v>0</v>
      </c>
      <c r="BA19" s="427">
        <f t="shared" si="9"/>
        <v>7200</v>
      </c>
      <c r="BB19" s="427" t="e">
        <f>IF($BB$1="M0",SUMIF([1]Anual!$B$11:$B$950,$D19,[1]Anual!$GZ$11:$GZ$950),SUMIF([1]Anual!$B$11:$B$950,$D19,[1]Anual!$HA$11:$HA$950))</f>
        <v>#VALUE!</v>
      </c>
      <c r="BC19" s="427" t="e">
        <f t="shared" si="10"/>
        <v>#VALUE!</v>
      </c>
    </row>
    <row r="20" spans="2:55" ht="15" customHeight="1" outlineLevel="1" x14ac:dyDescent="0.25">
      <c r="B20" s="418" t="s">
        <v>612</v>
      </c>
      <c r="C20" s="419"/>
      <c r="D20" s="419" t="s">
        <v>631</v>
      </c>
      <c r="E20" s="1454" t="s">
        <v>911</v>
      </c>
      <c r="F20" s="1452" t="s">
        <v>15</v>
      </c>
      <c r="G20" s="417"/>
      <c r="H20" s="417"/>
      <c r="I20" s="417"/>
      <c r="J20" s="421">
        <f>SUMIF('Carga People'!$D$6:$D$383,$D20,'Carga People'!J$6:J$383)</f>
        <v>0</v>
      </c>
      <c r="K20" s="421">
        <f>SUMIF('Carga People'!$D$6:$D$383,$D20,'Carga People'!K$6:K$383)</f>
        <v>0</v>
      </c>
      <c r="L20" s="421">
        <f>SUMIF('Carga People'!$D$6:$D$383,$D20,'Carga People'!L$6:L$383)</f>
        <v>0</v>
      </c>
      <c r="M20" s="421">
        <f>SUMIF('Carga People'!$D$6:$D$383,$D20,'Carga People'!M$6:M$383)</f>
        <v>0</v>
      </c>
      <c r="N20" s="421">
        <f>SUMIF('Carga People'!$D$6:$D$383,$D20,'Carga People'!N$6:N$383)</f>
        <v>720</v>
      </c>
      <c r="O20" s="421">
        <f>SUMIF('Carga People'!$D$6:$D$383,$D20,'Carga People'!O$6:O$383)</f>
        <v>720</v>
      </c>
      <c r="P20" s="421">
        <f>SUMIF('Carga People'!$D$6:$D$383,$D20,'Carga People'!P$6:P$383)</f>
        <v>720</v>
      </c>
      <c r="Q20" s="421">
        <f>SUMIF('Carga People'!$D$6:$D$383,$D20,'Carga People'!Q$6:Q$383)</f>
        <v>0</v>
      </c>
      <c r="R20" s="421">
        <f>SUMIF('Carga People'!$D$6:$D$383,$D20,'Carga People'!R$6:R$383)</f>
        <v>0</v>
      </c>
      <c r="S20" s="421">
        <f>SUMIF('Carga People'!$D$6:$D$383,$D20,'Carga People'!S$6:S$383)</f>
        <v>0</v>
      </c>
      <c r="T20" s="421">
        <f>SUMIF('Carga People'!$D$6:$D$383,$D20,'Carga People'!T$6:T$383)</f>
        <v>960</v>
      </c>
      <c r="U20" s="421">
        <f>SUMIF('Carga People'!$D$6:$D$383,$D20,'Carga People'!U$6:U$383)</f>
        <v>960</v>
      </c>
      <c r="V20" s="421">
        <f>SUMIF('Carga People'!$D$6:$D$383,$D20,'Carga People'!V$6:V$383)</f>
        <v>720</v>
      </c>
      <c r="W20" s="421">
        <f>SUMIF('Carga People'!$D$6:$D$383,$D20,'Carga People'!W$6:W$383)</f>
        <v>240</v>
      </c>
      <c r="X20" s="421">
        <f>SUMIF('Carga People'!$D$6:$D$383,$D20,'Carga People'!X$6:X$383)</f>
        <v>0</v>
      </c>
      <c r="Y20" s="421">
        <f>SUMIF('Carga People'!$D$6:$D$383,$D20,'Carga People'!Y$6:Y$383)</f>
        <v>0</v>
      </c>
      <c r="Z20" s="421">
        <f>SUMIF('Carga People'!$D$6:$D$383,$D20,'Carga People'!Z$6:Z$383)</f>
        <v>0</v>
      </c>
      <c r="AA20" s="421">
        <f>SUMIF('Carga People'!$D$6:$D$383,$D20,'Carga People'!AA$6:AA$383)</f>
        <v>0</v>
      </c>
      <c r="AB20" s="421">
        <f>SUMIF('Carga People'!$D$6:$D$383,$D20,'Carga People'!AB$6:AB$383)</f>
        <v>480</v>
      </c>
      <c r="AC20" s="421">
        <f>SUMIF('Carga People'!$D$6:$D$383,$D20,'Carga People'!AC$6:AC$383)</f>
        <v>960</v>
      </c>
      <c r="AD20" s="421">
        <f>SUMIF('Carga People'!$D$6:$D$383,$D20,'Carga People'!AD$6:AD$383)</f>
        <v>960</v>
      </c>
      <c r="AE20" s="421">
        <f>SUMIF('Carga People'!$D$6:$D$383,$D20,'Carga People'!AE$6:AE$383)</f>
        <v>960</v>
      </c>
      <c r="AF20" s="421">
        <f>SUMIF('Carga People'!$D$6:$D$383,$D20,'Carga People'!AF$6:AF$383)</f>
        <v>0</v>
      </c>
      <c r="AG20" s="421">
        <f>SUMIF('Carga People'!$D$6:$D$383,$D20,'Carga People'!AG$6:AG$383)</f>
        <v>0</v>
      </c>
      <c r="AH20" s="421">
        <f>SUMIF('Carga People'!$D$6:$D$383,$D20,'Carga People'!AH$6:AH$383)</f>
        <v>0</v>
      </c>
      <c r="AI20" s="421">
        <f>SUMIF('Carga People'!$D$6:$D$383,$D20,'Carga People'!AI$6:AI$383)</f>
        <v>0</v>
      </c>
      <c r="AJ20" s="421">
        <f>SUMIF('Carga People'!$D$6:$D$383,$D20,'Carga People'!AJ$6:AJ$383)</f>
        <v>0</v>
      </c>
      <c r="AK20" s="421">
        <f>SUMIF('Carga People'!$D$6:$D$383,$D20,'Carga People'!AK$6:AK$383)</f>
        <v>0</v>
      </c>
      <c r="AL20" s="421">
        <f>SUMIF('Carga People'!$D$6:$D$383,$D20,'Carga People'!AL$6:AL$383)</f>
        <v>0</v>
      </c>
      <c r="AM20" s="421">
        <f>SUMIF('Carga People'!$D$6:$D$383,$D20,'Carga People'!AM$6:AM$383)</f>
        <v>0</v>
      </c>
      <c r="AN20" s="421">
        <f>SUMIF('Carga People'!$D$6:$D$383,$D20,'Carga People'!AN$6:AN$383)</f>
        <v>0</v>
      </c>
      <c r="AO20" s="421"/>
      <c r="AP20" s="421"/>
      <c r="AQ20" s="427">
        <f t="shared" si="6"/>
        <v>8400</v>
      </c>
      <c r="AR20" s="406" t="str">
        <f t="shared" si="7"/>
        <v/>
      </c>
      <c r="AT20" s="427">
        <f t="shared" ref="AT20:AY62" si="11">SUMIF($J$1:$AP$1,AT$3,($J20:$AP20))</f>
        <v>0</v>
      </c>
      <c r="AU20" s="427">
        <f t="shared" si="11"/>
        <v>2160</v>
      </c>
      <c r="AV20" s="427">
        <f t="shared" si="11"/>
        <v>2880</v>
      </c>
      <c r="AW20" s="427">
        <f t="shared" si="11"/>
        <v>3360</v>
      </c>
      <c r="AX20" s="427">
        <f t="shared" si="11"/>
        <v>0</v>
      </c>
      <c r="AY20" s="427">
        <f t="shared" si="11"/>
        <v>0</v>
      </c>
      <c r="BA20" s="427">
        <f t="shared" si="9"/>
        <v>8400</v>
      </c>
      <c r="BB20" s="427" t="e">
        <f>IF($BB$1="M0",SUMIF([1]Anual!$B$11:$B$950,$D20,[1]Anual!$GZ$11:$GZ$950),SUMIF([1]Anual!$B$11:$B$950,$D20,[1]Anual!$HA$11:$HA$950))</f>
        <v>#VALUE!</v>
      </c>
      <c r="BC20" s="427" t="e">
        <f t="shared" si="10"/>
        <v>#VALUE!</v>
      </c>
    </row>
    <row r="21" spans="2:55" ht="15" customHeight="1" outlineLevel="1" x14ac:dyDescent="0.25">
      <c r="B21" s="418" t="s">
        <v>71</v>
      </c>
      <c r="C21" s="419"/>
      <c r="D21" s="419" t="s">
        <v>67</v>
      </c>
      <c r="E21" s="1454" t="s">
        <v>900</v>
      </c>
      <c r="F21" s="1452" t="s">
        <v>15</v>
      </c>
      <c r="G21" s="417"/>
      <c r="H21" s="417"/>
      <c r="I21" s="417"/>
      <c r="J21" s="421">
        <f>SUMIF('Carga People'!$D$6:$D$383,$D21,'Carga People'!J$6:J$383)</f>
        <v>0</v>
      </c>
      <c r="K21" s="421">
        <f>SUMIF('Carga People'!$D$6:$D$383,$D21,'Carga People'!K$6:K$383)</f>
        <v>0</v>
      </c>
      <c r="L21" s="421">
        <f>SUMIF('Carga People'!$D$6:$D$383,$D21,'Carga People'!L$6:L$383)</f>
        <v>0</v>
      </c>
      <c r="M21" s="421">
        <f>SUMIF('Carga People'!$D$6:$D$383,$D21,'Carga People'!M$6:M$383)</f>
        <v>0</v>
      </c>
      <c r="N21" s="421">
        <f>SUMIF('Carga People'!$D$6:$D$383,$D21,'Carga People'!N$6:N$383)</f>
        <v>0</v>
      </c>
      <c r="O21" s="421">
        <f>SUMIF('Carga People'!$D$6:$D$383,$D21,'Carga People'!O$6:O$383)</f>
        <v>0</v>
      </c>
      <c r="P21" s="421">
        <f>SUMIF('Carga People'!$D$6:$D$383,$D21,'Carga People'!P$6:P$383)</f>
        <v>0</v>
      </c>
      <c r="Q21" s="421">
        <f>SUMIF('Carga People'!$D$6:$D$383,$D21,'Carga People'!Q$6:Q$383)</f>
        <v>0</v>
      </c>
      <c r="R21" s="421">
        <f>SUMIF('Carga People'!$D$6:$D$383,$D21,'Carga People'!R$6:R$383)</f>
        <v>0</v>
      </c>
      <c r="S21" s="421">
        <f>SUMIF('Carga People'!$D$6:$D$383,$D21,'Carga People'!S$6:S$383)</f>
        <v>0</v>
      </c>
      <c r="T21" s="421">
        <f>SUMIF('Carga People'!$D$6:$D$383,$D21,'Carga People'!T$6:T$383)</f>
        <v>0</v>
      </c>
      <c r="U21" s="421">
        <f>SUMIF('Carga People'!$D$6:$D$383,$D21,'Carga People'!U$6:U$383)</f>
        <v>0</v>
      </c>
      <c r="V21" s="421">
        <f>SUMIF('Carga People'!$D$6:$D$383,$D21,'Carga People'!V$6:V$383)</f>
        <v>0</v>
      </c>
      <c r="W21" s="421">
        <f>SUMIF('Carga People'!$D$6:$D$383,$D21,'Carga People'!W$6:W$383)</f>
        <v>0</v>
      </c>
      <c r="X21" s="421">
        <f>SUMIF('Carga People'!$D$6:$D$383,$D21,'Carga People'!X$6:X$383)</f>
        <v>0</v>
      </c>
      <c r="Y21" s="421">
        <f>SUMIF('Carga People'!$D$6:$D$383,$D21,'Carga People'!Y$6:Y$383)</f>
        <v>0</v>
      </c>
      <c r="Z21" s="421">
        <f>SUMIF('Carga People'!$D$6:$D$383,$D21,'Carga People'!Z$6:Z$383)</f>
        <v>0</v>
      </c>
      <c r="AA21" s="421">
        <f>SUMIF('Carga People'!$D$6:$D$383,$D21,'Carga People'!AA$6:AA$383)</f>
        <v>0</v>
      </c>
      <c r="AB21" s="421">
        <f>SUMIF('Carga People'!$D$6:$D$383,$D21,'Carga People'!AB$6:AB$383)</f>
        <v>0</v>
      </c>
      <c r="AC21" s="421">
        <f>SUMIF('Carga People'!$D$6:$D$383,$D21,'Carga People'!AC$6:AC$383)</f>
        <v>0</v>
      </c>
      <c r="AD21" s="421">
        <f>SUMIF('Carga People'!$D$6:$D$383,$D21,'Carga People'!AD$6:AD$383)</f>
        <v>0</v>
      </c>
      <c r="AE21" s="421">
        <f>SUMIF('Carga People'!$D$6:$D$383,$D21,'Carga People'!AE$6:AE$383)</f>
        <v>0</v>
      </c>
      <c r="AF21" s="421">
        <f>SUMIF('Carga People'!$D$6:$D$383,$D21,'Carga People'!AF$6:AF$383)</f>
        <v>0</v>
      </c>
      <c r="AG21" s="421">
        <f>SUMIF('Carga People'!$D$6:$D$383,$D21,'Carga People'!AG$6:AG$383)</f>
        <v>0</v>
      </c>
      <c r="AH21" s="421">
        <f>SUMIF('Carga People'!$D$6:$D$383,$D21,'Carga People'!AH$6:AH$383)</f>
        <v>0</v>
      </c>
      <c r="AI21" s="421">
        <f>SUMIF('Carga People'!$D$6:$D$383,$D21,'Carga People'!AI$6:AI$383)</f>
        <v>0</v>
      </c>
      <c r="AJ21" s="421">
        <f>SUMIF('Carga People'!$D$6:$D$383,$D21,'Carga People'!AJ$6:AJ$383)</f>
        <v>0</v>
      </c>
      <c r="AK21" s="421">
        <f>SUMIF('Carga People'!$D$6:$D$383,$D21,'Carga People'!AK$6:AK$383)</f>
        <v>0</v>
      </c>
      <c r="AL21" s="421">
        <f>SUMIF('Carga People'!$D$6:$D$383,$D21,'Carga People'!AL$6:AL$383)</f>
        <v>0</v>
      </c>
      <c r="AM21" s="421">
        <f>SUMIF('Carga People'!$D$6:$D$383,$D21,'Carga People'!AM$6:AM$383)</f>
        <v>0</v>
      </c>
      <c r="AN21" s="421">
        <f>SUMIF('Carga People'!$D$6:$D$383,$D21,'Carga People'!AN$6:AN$383)</f>
        <v>0</v>
      </c>
      <c r="AO21" s="421"/>
      <c r="AP21" s="421"/>
      <c r="AQ21" s="427">
        <f t="shared" si="6"/>
        <v>0</v>
      </c>
      <c r="AR21" s="406" t="str">
        <f t="shared" si="7"/>
        <v/>
      </c>
      <c r="AT21" s="427">
        <f t="shared" si="11"/>
        <v>0</v>
      </c>
      <c r="AU21" s="427">
        <f t="shared" si="11"/>
        <v>0</v>
      </c>
      <c r="AV21" s="427">
        <f t="shared" si="11"/>
        <v>0</v>
      </c>
      <c r="AW21" s="427">
        <f t="shared" si="11"/>
        <v>0</v>
      </c>
      <c r="AX21" s="427">
        <f t="shared" si="11"/>
        <v>0</v>
      </c>
      <c r="AY21" s="427">
        <f t="shared" si="11"/>
        <v>0</v>
      </c>
      <c r="BA21" s="427">
        <f t="shared" si="9"/>
        <v>0</v>
      </c>
      <c r="BB21" s="427" t="e">
        <f>IF($BB$1="M0",SUMIF([1]Anual!$B$11:$B$950,$D21,[1]Anual!$GZ$11:$GZ$950),SUMIF([1]Anual!$B$11:$B$950,$D21,[1]Anual!$HA$11:$HA$950))</f>
        <v>#VALUE!</v>
      </c>
      <c r="BC21" s="427" t="e">
        <f t="shared" si="10"/>
        <v>#VALUE!</v>
      </c>
    </row>
    <row r="22" spans="2:55" ht="15" customHeight="1" outlineLevel="1" x14ac:dyDescent="0.25">
      <c r="B22" s="418" t="s">
        <v>71</v>
      </c>
      <c r="C22" s="419"/>
      <c r="D22" s="419" t="s">
        <v>69</v>
      </c>
      <c r="E22" s="1454" t="s">
        <v>901</v>
      </c>
      <c r="F22" s="1452" t="s">
        <v>15</v>
      </c>
      <c r="G22" s="417"/>
      <c r="H22" s="417"/>
      <c r="I22" s="417"/>
      <c r="J22" s="421">
        <f>SUMIF('Carga People'!$D$6:$D$383,$D22,'Carga People'!J$6:J$383)</f>
        <v>0</v>
      </c>
      <c r="K22" s="421">
        <f>SUMIF('Carga People'!$D$6:$D$383,$D22,'Carga People'!K$6:K$383)</f>
        <v>0</v>
      </c>
      <c r="L22" s="421">
        <f>SUMIF('Carga People'!$D$6:$D$383,$D22,'Carga People'!L$6:L$383)</f>
        <v>0</v>
      </c>
      <c r="M22" s="421">
        <f>SUMIF('Carga People'!$D$6:$D$383,$D22,'Carga People'!M$6:M$383)</f>
        <v>0</v>
      </c>
      <c r="N22" s="421">
        <f>SUMIF('Carga People'!$D$6:$D$383,$D22,'Carga People'!N$6:N$383)</f>
        <v>0</v>
      </c>
      <c r="O22" s="421">
        <f>SUMIF('Carga People'!$D$6:$D$383,$D22,'Carga People'!O$6:O$383)</f>
        <v>0</v>
      </c>
      <c r="P22" s="421">
        <f>SUMIF('Carga People'!$D$6:$D$383,$D22,'Carga People'!P$6:P$383)</f>
        <v>0</v>
      </c>
      <c r="Q22" s="421">
        <f>SUMIF('Carga People'!$D$6:$D$383,$D22,'Carga People'!Q$6:Q$383)</f>
        <v>0</v>
      </c>
      <c r="R22" s="421">
        <f>SUMIF('Carga People'!$D$6:$D$383,$D22,'Carga People'!R$6:R$383)</f>
        <v>0</v>
      </c>
      <c r="S22" s="421">
        <f>SUMIF('Carga People'!$D$6:$D$383,$D22,'Carga People'!S$6:S$383)</f>
        <v>0</v>
      </c>
      <c r="T22" s="421">
        <f>SUMIF('Carga People'!$D$6:$D$383,$D22,'Carga People'!T$6:T$383)</f>
        <v>0</v>
      </c>
      <c r="U22" s="421">
        <f>SUMIF('Carga People'!$D$6:$D$383,$D22,'Carga People'!U$6:U$383)</f>
        <v>0</v>
      </c>
      <c r="V22" s="421">
        <f>SUMIF('Carga People'!$D$6:$D$383,$D22,'Carga People'!V$6:V$383)</f>
        <v>0</v>
      </c>
      <c r="W22" s="421">
        <f>SUMIF('Carga People'!$D$6:$D$383,$D22,'Carga People'!W$6:W$383)</f>
        <v>0</v>
      </c>
      <c r="X22" s="421">
        <f>SUMIF('Carga People'!$D$6:$D$383,$D22,'Carga People'!X$6:X$383)</f>
        <v>0</v>
      </c>
      <c r="Y22" s="421">
        <f>SUMIF('Carga People'!$D$6:$D$383,$D22,'Carga People'!Y$6:Y$383)</f>
        <v>0</v>
      </c>
      <c r="Z22" s="421">
        <f>SUMIF('Carga People'!$D$6:$D$383,$D22,'Carga People'!Z$6:Z$383)</f>
        <v>0</v>
      </c>
      <c r="AA22" s="421">
        <f>SUMIF('Carga People'!$D$6:$D$383,$D22,'Carga People'!AA$6:AA$383)</f>
        <v>0</v>
      </c>
      <c r="AB22" s="421">
        <f>SUMIF('Carga People'!$D$6:$D$383,$D22,'Carga People'!AB$6:AB$383)</f>
        <v>0</v>
      </c>
      <c r="AC22" s="421">
        <f>SUMIF('Carga People'!$D$6:$D$383,$D22,'Carga People'!AC$6:AC$383)</f>
        <v>0</v>
      </c>
      <c r="AD22" s="421">
        <f>SUMIF('Carga People'!$D$6:$D$383,$D22,'Carga People'!AD$6:AD$383)</f>
        <v>0</v>
      </c>
      <c r="AE22" s="421">
        <f>SUMIF('Carga People'!$D$6:$D$383,$D22,'Carga People'!AE$6:AE$383)</f>
        <v>0</v>
      </c>
      <c r="AF22" s="421">
        <f>SUMIF('Carga People'!$D$6:$D$383,$D22,'Carga People'!AF$6:AF$383)</f>
        <v>0</v>
      </c>
      <c r="AG22" s="421">
        <f>SUMIF('Carga People'!$D$6:$D$383,$D22,'Carga People'!AG$6:AG$383)</f>
        <v>0</v>
      </c>
      <c r="AH22" s="421">
        <f>SUMIF('Carga People'!$D$6:$D$383,$D22,'Carga People'!AH$6:AH$383)</f>
        <v>0</v>
      </c>
      <c r="AI22" s="421">
        <f>SUMIF('Carga People'!$D$6:$D$383,$D22,'Carga People'!AI$6:AI$383)</f>
        <v>0</v>
      </c>
      <c r="AJ22" s="421">
        <f>SUMIF('Carga People'!$D$6:$D$383,$D22,'Carga People'!AJ$6:AJ$383)</f>
        <v>0</v>
      </c>
      <c r="AK22" s="421">
        <f>SUMIF('Carga People'!$D$6:$D$383,$D22,'Carga People'!AK$6:AK$383)</f>
        <v>0</v>
      </c>
      <c r="AL22" s="421">
        <f>SUMIF('Carga People'!$D$6:$D$383,$D22,'Carga People'!AL$6:AL$383)</f>
        <v>0</v>
      </c>
      <c r="AM22" s="421">
        <f>SUMIF('Carga People'!$D$6:$D$383,$D22,'Carga People'!AM$6:AM$383)</f>
        <v>0</v>
      </c>
      <c r="AN22" s="421">
        <f>SUMIF('Carga People'!$D$6:$D$383,$D22,'Carga People'!AN$6:AN$383)</f>
        <v>0</v>
      </c>
      <c r="AO22" s="421"/>
      <c r="AP22" s="421"/>
      <c r="AQ22" s="427">
        <f t="shared" si="6"/>
        <v>0</v>
      </c>
      <c r="AR22" s="406" t="str">
        <f t="shared" si="7"/>
        <v/>
      </c>
      <c r="AT22" s="427">
        <f t="shared" si="11"/>
        <v>0</v>
      </c>
      <c r="AU22" s="427">
        <f t="shared" si="11"/>
        <v>0</v>
      </c>
      <c r="AV22" s="427">
        <f t="shared" si="11"/>
        <v>0</v>
      </c>
      <c r="AW22" s="427">
        <f t="shared" si="11"/>
        <v>0</v>
      </c>
      <c r="AX22" s="427">
        <f t="shared" si="11"/>
        <v>0</v>
      </c>
      <c r="AY22" s="427">
        <f t="shared" si="11"/>
        <v>0</v>
      </c>
      <c r="BA22" s="427">
        <f t="shared" si="9"/>
        <v>0</v>
      </c>
      <c r="BB22" s="427" t="e">
        <f>IF($BB$1="M0",SUMIF([1]Anual!$B$11:$B$950,$D22,[1]Anual!$GZ$11:$GZ$950),SUMIF([1]Anual!$B$11:$B$950,$D22,[1]Anual!$HA$11:$HA$950))</f>
        <v>#VALUE!</v>
      </c>
      <c r="BC22" s="427" t="e">
        <f t="shared" si="10"/>
        <v>#VALUE!</v>
      </c>
    </row>
    <row r="23" spans="2:55" ht="15" customHeight="1" outlineLevel="1" x14ac:dyDescent="0.25">
      <c r="B23" s="418" t="s">
        <v>315</v>
      </c>
      <c r="C23" s="419"/>
      <c r="D23" s="419" t="s">
        <v>323</v>
      </c>
      <c r="E23" s="1454" t="s">
        <v>894</v>
      </c>
      <c r="F23" s="1452" t="s">
        <v>15</v>
      </c>
      <c r="G23" s="417"/>
      <c r="H23" s="417"/>
      <c r="I23" s="417"/>
      <c r="J23" s="421">
        <f>SUMIF('Carga People'!$D$6:$D$383,$D23,'Carga People'!J$6:J$383)</f>
        <v>1000</v>
      </c>
      <c r="K23" s="421">
        <f>SUMIF('Carga People'!$D$6:$D$383,$D23,'Carga People'!K$6:K$383)</f>
        <v>0</v>
      </c>
      <c r="L23" s="421">
        <f>SUMIF('Carga People'!$D$6:$D$383,$D23,'Carga People'!L$6:L$383)</f>
        <v>0</v>
      </c>
      <c r="M23" s="421">
        <f>SUMIF('Carga People'!$D$6:$D$383,$D23,'Carga People'!M$6:M$383)</f>
        <v>542</v>
      </c>
      <c r="N23" s="421">
        <f>SUMIF('Carga People'!$D$6:$D$383,$D23,'Carga People'!N$6:N$383)</f>
        <v>917</v>
      </c>
      <c r="O23" s="421">
        <f>SUMIF('Carga People'!$D$6:$D$383,$D23,'Carga People'!O$6:O$383)</f>
        <v>0</v>
      </c>
      <c r="P23" s="421">
        <f>SUMIF('Carga People'!$D$6:$D$383,$D23,'Carga People'!P$6:P$383)</f>
        <v>480</v>
      </c>
      <c r="Q23" s="421">
        <f>SUMIF('Carga People'!$D$6:$D$383,$D23,'Carga People'!Q$6:Q$383)</f>
        <v>673</v>
      </c>
      <c r="R23" s="421">
        <f>SUMIF('Carga People'!$D$6:$D$383,$D23,'Carga People'!R$6:R$383)</f>
        <v>350</v>
      </c>
      <c r="S23" s="421">
        <f>SUMIF('Carga People'!$D$6:$D$383,$D23,'Carga People'!S$6:S$383)</f>
        <v>0</v>
      </c>
      <c r="T23" s="421">
        <f>SUMIF('Carga People'!$D$6:$D$383,$D23,'Carga People'!T$6:T$383)</f>
        <v>391</v>
      </c>
      <c r="U23" s="421">
        <f>SUMIF('Carga People'!$D$6:$D$383,$D23,'Carga People'!U$6:U$383)</f>
        <v>834</v>
      </c>
      <c r="V23" s="421">
        <f>SUMIF('Carga People'!$D$6:$D$383,$D23,'Carga People'!V$6:V$383)</f>
        <v>889</v>
      </c>
      <c r="W23" s="421">
        <f>SUMIF('Carga People'!$D$6:$D$383,$D23,'Carga People'!W$6:W$383)</f>
        <v>674</v>
      </c>
      <c r="X23" s="421">
        <f>SUMIF('Carga People'!$D$6:$D$383,$D23,'Carga People'!X$6:X$383)</f>
        <v>1049</v>
      </c>
      <c r="Y23" s="421">
        <f>SUMIF('Carga People'!$D$6:$D$383,$D23,'Carga People'!Y$6:Y$383)</f>
        <v>1279</v>
      </c>
      <c r="Z23" s="421">
        <f>SUMIF('Carga People'!$D$6:$D$383,$D23,'Carga People'!Z$6:Z$383)</f>
        <v>0</v>
      </c>
      <c r="AA23" s="421">
        <f>SUMIF('Carga People'!$D$6:$D$383,$D23,'Carga People'!AA$6:AA$383)</f>
        <v>563</v>
      </c>
      <c r="AB23" s="421">
        <f>SUMIF('Carga People'!$D$6:$D$383,$D23,'Carga People'!AB$6:AB$383)</f>
        <v>886</v>
      </c>
      <c r="AC23" s="421">
        <f>SUMIF('Carga People'!$D$6:$D$383,$D23,'Carga People'!AC$6:AC$383)</f>
        <v>622</v>
      </c>
      <c r="AD23" s="421">
        <f>SUMIF('Carga People'!$D$6:$D$383,$D23,'Carga People'!AD$6:AD$383)</f>
        <v>240</v>
      </c>
      <c r="AE23" s="421">
        <f>SUMIF('Carga People'!$D$6:$D$383,$D23,'Carga People'!AE$6:AE$383)</f>
        <v>563</v>
      </c>
      <c r="AF23" s="421">
        <f>SUMIF('Carga People'!$D$6:$D$383,$D23,'Carga People'!AF$6:AF$383)</f>
        <v>0</v>
      </c>
      <c r="AG23" s="421">
        <f>SUMIF('Carga People'!$D$6:$D$383,$D23,'Carga People'!AG$6:AG$383)</f>
        <v>0</v>
      </c>
      <c r="AH23" s="421">
        <f>SUMIF('Carga People'!$D$6:$D$383,$D23,'Carga People'!AH$6:AH$383)</f>
        <v>0</v>
      </c>
      <c r="AI23" s="421">
        <f>SUMIF('Carga People'!$D$6:$D$383,$D23,'Carga People'!AI$6:AI$383)</f>
        <v>0</v>
      </c>
      <c r="AJ23" s="421">
        <f>SUMIF('Carga People'!$D$6:$D$383,$D23,'Carga People'!AJ$6:AJ$383)</f>
        <v>0</v>
      </c>
      <c r="AK23" s="421">
        <f>SUMIF('Carga People'!$D$6:$D$383,$D23,'Carga People'!AK$6:AK$383)</f>
        <v>0</v>
      </c>
      <c r="AL23" s="421">
        <f>SUMIF('Carga People'!$D$6:$D$383,$D23,'Carga People'!AL$6:AL$383)</f>
        <v>0</v>
      </c>
      <c r="AM23" s="421">
        <f>SUMIF('Carga People'!$D$6:$D$383,$D23,'Carga People'!AM$6:AM$383)</f>
        <v>0</v>
      </c>
      <c r="AN23" s="421">
        <f>SUMIF('Carga People'!$D$6:$D$383,$D23,'Carga People'!AN$6:AN$383)</f>
        <v>0</v>
      </c>
      <c r="AO23" s="421"/>
      <c r="AP23" s="421"/>
      <c r="AQ23" s="427">
        <f t="shared" si="6"/>
        <v>11952</v>
      </c>
      <c r="AR23" s="406" t="str">
        <f t="shared" si="7"/>
        <v/>
      </c>
      <c r="AT23" s="427">
        <f t="shared" si="11"/>
        <v>1000</v>
      </c>
      <c r="AU23" s="427">
        <f t="shared" si="11"/>
        <v>2962</v>
      </c>
      <c r="AV23" s="427">
        <f t="shared" si="11"/>
        <v>5116</v>
      </c>
      <c r="AW23" s="427">
        <f t="shared" si="11"/>
        <v>2874</v>
      </c>
      <c r="AX23" s="427">
        <f t="shared" si="11"/>
        <v>0</v>
      </c>
      <c r="AY23" s="427">
        <f t="shared" si="11"/>
        <v>0</v>
      </c>
      <c r="BA23" s="427">
        <f t="shared" si="9"/>
        <v>11952</v>
      </c>
      <c r="BB23" s="427" t="e">
        <f>IF($BB$1="M0",SUMIF([1]Anual!$B$11:$B$950,$D23,[1]Anual!$GZ$11:$GZ$950),SUMIF([1]Anual!$B$11:$B$950,$D23,[1]Anual!$HA$11:$HA$950))</f>
        <v>#VALUE!</v>
      </c>
      <c r="BC23" s="427" t="e">
        <f t="shared" si="10"/>
        <v>#VALUE!</v>
      </c>
    </row>
    <row r="24" spans="2:55" ht="15" customHeight="1" outlineLevel="1" x14ac:dyDescent="0.25">
      <c r="B24" s="418" t="s">
        <v>315</v>
      </c>
      <c r="C24" s="419"/>
      <c r="D24" s="419" t="s">
        <v>324</v>
      </c>
      <c r="E24" s="1454" t="s">
        <v>895</v>
      </c>
      <c r="F24" s="1452" t="s">
        <v>15</v>
      </c>
      <c r="G24" s="417"/>
      <c r="H24" s="417"/>
      <c r="I24" s="417"/>
      <c r="J24" s="421">
        <f>SUMIF('Carga People'!$D$6:$D$383,$D24,'Carga People'!J$6:J$383)</f>
        <v>0</v>
      </c>
      <c r="K24" s="421">
        <f>SUMIF('Carga People'!$D$6:$D$383,$D24,'Carga People'!K$6:K$383)</f>
        <v>0</v>
      </c>
      <c r="L24" s="421">
        <f>SUMIF('Carga People'!$D$6:$D$383,$D24,'Carga People'!L$6:L$383)</f>
        <v>0</v>
      </c>
      <c r="M24" s="421">
        <f>SUMIF('Carga People'!$D$6:$D$383,$D24,'Carga People'!M$6:M$383)</f>
        <v>0</v>
      </c>
      <c r="N24" s="421">
        <f>SUMIF('Carga People'!$D$6:$D$383,$D24,'Carga People'!N$6:N$383)</f>
        <v>0</v>
      </c>
      <c r="O24" s="421">
        <f>SUMIF('Carga People'!$D$6:$D$383,$D24,'Carga People'!O$6:O$383)</f>
        <v>591</v>
      </c>
      <c r="P24" s="421">
        <f>SUMIF('Carga People'!$D$6:$D$383,$D24,'Carga People'!P$6:P$383)</f>
        <v>368</v>
      </c>
      <c r="Q24" s="421">
        <f>SUMIF('Carga People'!$D$6:$D$383,$D24,'Carga People'!Q$6:Q$383)</f>
        <v>0</v>
      </c>
      <c r="R24" s="421">
        <f>SUMIF('Carga People'!$D$6:$D$383,$D24,'Carga People'!R$6:R$383)</f>
        <v>720</v>
      </c>
      <c r="S24" s="421">
        <f>SUMIF('Carga People'!$D$6:$D$383,$D24,'Carga People'!S$6:S$383)</f>
        <v>0</v>
      </c>
      <c r="T24" s="421">
        <f>SUMIF('Carga People'!$D$6:$D$383,$D24,'Carga People'!T$6:T$383)</f>
        <v>0</v>
      </c>
      <c r="U24" s="421">
        <f>SUMIF('Carga People'!$D$6:$D$383,$D24,'Carga People'!U$6:U$383)</f>
        <v>0</v>
      </c>
      <c r="V24" s="421">
        <f>SUMIF('Carga People'!$D$6:$D$383,$D24,'Carga People'!V$6:V$383)</f>
        <v>0</v>
      </c>
      <c r="W24" s="421">
        <f>SUMIF('Carga People'!$D$6:$D$383,$D24,'Carga People'!W$6:W$383)</f>
        <v>615</v>
      </c>
      <c r="X24" s="421">
        <f>SUMIF('Carga People'!$D$6:$D$383,$D24,'Carga People'!X$6:X$383)</f>
        <v>0</v>
      </c>
      <c r="Y24" s="421">
        <f>SUMIF('Carga People'!$D$6:$D$383,$D24,'Carga People'!Y$6:Y$383)</f>
        <v>0</v>
      </c>
      <c r="Z24" s="421">
        <f>SUMIF('Carga People'!$D$6:$D$383,$D24,'Carga People'!Z$6:Z$383)</f>
        <v>0</v>
      </c>
      <c r="AA24" s="421">
        <f>SUMIF('Carga People'!$D$6:$D$383,$D24,'Carga People'!AA$6:AA$383)</f>
        <v>0</v>
      </c>
      <c r="AB24" s="421">
        <f>SUMIF('Carga People'!$D$6:$D$383,$D24,'Carga People'!AB$6:AB$383)</f>
        <v>0</v>
      </c>
      <c r="AC24" s="421">
        <f>SUMIF('Carga People'!$D$6:$D$383,$D24,'Carga People'!AC$6:AC$383)</f>
        <v>0</v>
      </c>
      <c r="AD24" s="421">
        <f>SUMIF('Carga People'!$D$6:$D$383,$D24,'Carga People'!AD$6:AD$383)</f>
        <v>803</v>
      </c>
      <c r="AE24" s="421">
        <f>SUMIF('Carga People'!$D$6:$D$383,$D24,'Carga People'!AE$6:AE$383)</f>
        <v>0</v>
      </c>
      <c r="AF24" s="421">
        <f>SUMIF('Carga People'!$D$6:$D$383,$D24,'Carga People'!AF$6:AF$383)</f>
        <v>0</v>
      </c>
      <c r="AG24" s="421">
        <f>SUMIF('Carga People'!$D$6:$D$383,$D24,'Carga People'!AG$6:AG$383)</f>
        <v>0</v>
      </c>
      <c r="AH24" s="421">
        <f>SUMIF('Carga People'!$D$6:$D$383,$D24,'Carga People'!AH$6:AH$383)</f>
        <v>0</v>
      </c>
      <c r="AI24" s="421">
        <f>SUMIF('Carga People'!$D$6:$D$383,$D24,'Carga People'!AI$6:AI$383)</f>
        <v>0</v>
      </c>
      <c r="AJ24" s="421">
        <f>SUMIF('Carga People'!$D$6:$D$383,$D24,'Carga People'!AJ$6:AJ$383)</f>
        <v>0</v>
      </c>
      <c r="AK24" s="421">
        <f>SUMIF('Carga People'!$D$6:$D$383,$D24,'Carga People'!AK$6:AK$383)</f>
        <v>0</v>
      </c>
      <c r="AL24" s="421">
        <f>SUMIF('Carga People'!$D$6:$D$383,$D24,'Carga People'!AL$6:AL$383)</f>
        <v>0</v>
      </c>
      <c r="AM24" s="421">
        <f>SUMIF('Carga People'!$D$6:$D$383,$D24,'Carga People'!AM$6:AM$383)</f>
        <v>0</v>
      </c>
      <c r="AN24" s="421">
        <f>SUMIF('Carga People'!$D$6:$D$383,$D24,'Carga People'!AN$6:AN$383)</f>
        <v>0</v>
      </c>
      <c r="AO24" s="421"/>
      <c r="AP24" s="421"/>
      <c r="AQ24" s="427">
        <f t="shared" si="6"/>
        <v>3097</v>
      </c>
      <c r="AR24" s="406" t="str">
        <f t="shared" si="7"/>
        <v/>
      </c>
      <c r="AT24" s="427">
        <f t="shared" si="11"/>
        <v>0</v>
      </c>
      <c r="AU24" s="427">
        <f t="shared" si="11"/>
        <v>1679</v>
      </c>
      <c r="AV24" s="427">
        <f t="shared" si="11"/>
        <v>615</v>
      </c>
      <c r="AW24" s="427">
        <f t="shared" si="11"/>
        <v>803</v>
      </c>
      <c r="AX24" s="427">
        <f t="shared" si="11"/>
        <v>0</v>
      </c>
      <c r="AY24" s="427">
        <f t="shared" si="11"/>
        <v>0</v>
      </c>
      <c r="BA24" s="427">
        <f t="shared" si="9"/>
        <v>3097</v>
      </c>
      <c r="BB24" s="427" t="e">
        <f>IF($BB$1="M0",SUMIF([1]Anual!$B$11:$B$950,$D24,[1]Anual!$GZ$11:$GZ$950),SUMIF([1]Anual!$B$11:$B$950,$D24,[1]Anual!$HA$11:$HA$950))</f>
        <v>#VALUE!</v>
      </c>
      <c r="BC24" s="427" t="e">
        <f t="shared" si="10"/>
        <v>#VALUE!</v>
      </c>
    </row>
    <row r="25" spans="2:55" ht="15" customHeight="1" outlineLevel="1" x14ac:dyDescent="0.25">
      <c r="B25" s="418" t="s">
        <v>718</v>
      </c>
      <c r="C25" s="419"/>
      <c r="D25" s="419" t="s">
        <v>726</v>
      </c>
      <c r="E25" s="1454" t="s">
        <v>938</v>
      </c>
      <c r="F25" s="1452" t="s">
        <v>15</v>
      </c>
      <c r="G25" s="417"/>
      <c r="H25" s="417"/>
      <c r="I25" s="417"/>
      <c r="J25" s="421">
        <f>SUMIF('Carga People'!$D$6:$D$383,$D25,'Carga People'!J$6:J$383)</f>
        <v>480</v>
      </c>
      <c r="K25" s="421">
        <f>SUMIF('Carga People'!$D$6:$D$383,$D25,'Carga People'!K$6:K$383)</f>
        <v>0</v>
      </c>
      <c r="L25" s="421">
        <f>SUMIF('Carga People'!$D$6:$D$383,$D25,'Carga People'!L$6:L$383)</f>
        <v>0</v>
      </c>
      <c r="M25" s="421">
        <f>SUMIF('Carga People'!$D$6:$D$383,$D25,'Carga People'!M$6:M$383)</f>
        <v>240</v>
      </c>
      <c r="N25" s="421">
        <f>SUMIF('Carga People'!$D$6:$D$383,$D25,'Carga People'!N$6:N$383)</f>
        <v>240</v>
      </c>
      <c r="O25" s="421">
        <f>SUMIF('Carga People'!$D$6:$D$383,$D25,'Carga People'!O$6:O$383)</f>
        <v>0</v>
      </c>
      <c r="P25" s="421">
        <f>SUMIF('Carga People'!$D$6:$D$383,$D25,'Carga People'!P$6:P$383)</f>
        <v>0</v>
      </c>
      <c r="Q25" s="421">
        <f>SUMIF('Carga People'!$D$6:$D$383,$D25,'Carga People'!Q$6:Q$383)</f>
        <v>240</v>
      </c>
      <c r="R25" s="421">
        <f>SUMIF('Carga People'!$D$6:$D$383,$D25,'Carga People'!R$6:R$383)</f>
        <v>240</v>
      </c>
      <c r="S25" s="421">
        <f>SUMIF('Carga People'!$D$6:$D$383,$D25,'Carga People'!S$6:S$383)</f>
        <v>0</v>
      </c>
      <c r="T25" s="421">
        <f>SUMIF('Carga People'!$D$6:$D$383,$D25,'Carga People'!T$6:T$383)</f>
        <v>0</v>
      </c>
      <c r="U25" s="421">
        <f>SUMIF('Carga People'!$D$6:$D$383,$D25,'Carga People'!U$6:U$383)</f>
        <v>0</v>
      </c>
      <c r="V25" s="421">
        <f>SUMIF('Carga People'!$D$6:$D$383,$D25,'Carga People'!V$6:V$383)</f>
        <v>240</v>
      </c>
      <c r="W25" s="421">
        <f>SUMIF('Carga People'!$D$6:$D$383,$D25,'Carga People'!W$6:W$383)</f>
        <v>240</v>
      </c>
      <c r="X25" s="421">
        <f>SUMIF('Carga People'!$D$6:$D$383,$D25,'Carga People'!X$6:X$383)</f>
        <v>240</v>
      </c>
      <c r="Y25" s="421">
        <f>SUMIF('Carga People'!$D$6:$D$383,$D25,'Carga People'!Y$6:Y$383)</f>
        <v>480</v>
      </c>
      <c r="Z25" s="421">
        <f>SUMIF('Carga People'!$D$6:$D$383,$D25,'Carga People'!Z$6:Z$383)</f>
        <v>0</v>
      </c>
      <c r="AA25" s="421">
        <f>SUMIF('Carga People'!$D$6:$D$383,$D25,'Carga People'!AA$6:AA$383)</f>
        <v>240</v>
      </c>
      <c r="AB25" s="421">
        <f>SUMIF('Carga People'!$D$6:$D$383,$D25,'Carga People'!AB$6:AB$383)</f>
        <v>0</v>
      </c>
      <c r="AC25" s="421">
        <f>SUMIF('Carga People'!$D$6:$D$383,$D25,'Carga People'!AC$6:AC$383)</f>
        <v>240</v>
      </c>
      <c r="AD25" s="421">
        <f>SUMIF('Carga People'!$D$6:$D$383,$D25,'Carga People'!AD$6:AD$383)</f>
        <v>240</v>
      </c>
      <c r="AE25" s="421">
        <f>SUMIF('Carga People'!$D$6:$D$383,$D25,'Carga People'!AE$6:AE$383)</f>
        <v>240</v>
      </c>
      <c r="AF25" s="421">
        <f>SUMIF('Carga People'!$D$6:$D$383,$D25,'Carga People'!AF$6:AF$383)</f>
        <v>0</v>
      </c>
      <c r="AG25" s="421">
        <f>SUMIF('Carga People'!$D$6:$D$383,$D25,'Carga People'!AG$6:AG$383)</f>
        <v>0</v>
      </c>
      <c r="AH25" s="421">
        <f>SUMIF('Carga People'!$D$6:$D$383,$D25,'Carga People'!AH$6:AH$383)</f>
        <v>0</v>
      </c>
      <c r="AI25" s="421">
        <f>SUMIF('Carga People'!$D$6:$D$383,$D25,'Carga People'!AI$6:AI$383)</f>
        <v>0</v>
      </c>
      <c r="AJ25" s="421">
        <f>SUMIF('Carga People'!$D$6:$D$383,$D25,'Carga People'!AJ$6:AJ$383)</f>
        <v>0</v>
      </c>
      <c r="AK25" s="421">
        <f>SUMIF('Carga People'!$D$6:$D$383,$D25,'Carga People'!AK$6:AK$383)</f>
        <v>0</v>
      </c>
      <c r="AL25" s="421">
        <f>SUMIF('Carga People'!$D$6:$D$383,$D25,'Carga People'!AL$6:AL$383)</f>
        <v>0</v>
      </c>
      <c r="AM25" s="421">
        <f>SUMIF('Carga People'!$D$6:$D$383,$D25,'Carga People'!AM$6:AM$383)</f>
        <v>0</v>
      </c>
      <c r="AN25" s="421">
        <f>SUMIF('Carga People'!$D$6:$D$383,$D25,'Carga People'!AN$6:AN$383)</f>
        <v>0</v>
      </c>
      <c r="AO25" s="421"/>
      <c r="AP25" s="421"/>
      <c r="AQ25" s="427">
        <f t="shared" si="6"/>
        <v>3600</v>
      </c>
      <c r="AR25" s="406" t="str">
        <f t="shared" si="7"/>
        <v/>
      </c>
      <c r="AT25" s="427">
        <f t="shared" si="11"/>
        <v>480</v>
      </c>
      <c r="AU25" s="427">
        <f t="shared" si="11"/>
        <v>960</v>
      </c>
      <c r="AV25" s="427">
        <f t="shared" si="11"/>
        <v>1200</v>
      </c>
      <c r="AW25" s="427">
        <f t="shared" si="11"/>
        <v>960</v>
      </c>
      <c r="AX25" s="427">
        <f t="shared" si="11"/>
        <v>0</v>
      </c>
      <c r="AY25" s="427">
        <f t="shared" si="11"/>
        <v>0</v>
      </c>
      <c r="BA25" s="427">
        <f t="shared" si="9"/>
        <v>3600</v>
      </c>
      <c r="BB25" s="427" t="e">
        <f>IF($BB$1="M0",SUMIF([1]Anual!$B$11:$B$950,$D25,[1]Anual!$GZ$11:$GZ$950),SUMIF([1]Anual!$B$11:$B$950,$D25,[1]Anual!$HA$11:$HA$950))</f>
        <v>#VALUE!</v>
      </c>
      <c r="BC25" s="427" t="e">
        <f t="shared" si="10"/>
        <v>#VALUE!</v>
      </c>
    </row>
    <row r="26" spans="2:55" ht="15" customHeight="1" outlineLevel="1" x14ac:dyDescent="0.25">
      <c r="B26" s="418" t="s">
        <v>718</v>
      </c>
      <c r="C26" s="419"/>
      <c r="D26" s="419" t="s">
        <v>728</v>
      </c>
      <c r="E26" s="1454" t="s">
        <v>939</v>
      </c>
      <c r="F26" s="1452" t="s">
        <v>15</v>
      </c>
      <c r="G26" s="417"/>
      <c r="H26" s="417"/>
      <c r="I26" s="417"/>
      <c r="J26" s="421">
        <f>SUMIF('Carga People'!$D$6:$D$383,$D26,'Carga People'!J$6:J$383)</f>
        <v>0</v>
      </c>
      <c r="K26" s="421">
        <f>SUMIF('Carga People'!$D$6:$D$383,$D26,'Carga People'!K$6:K$383)</f>
        <v>0</v>
      </c>
      <c r="L26" s="421">
        <f>SUMIF('Carga People'!$D$6:$D$383,$D26,'Carga People'!L$6:L$383)</f>
        <v>0</v>
      </c>
      <c r="M26" s="421">
        <f>SUMIF('Carga People'!$D$6:$D$383,$D26,'Carga People'!M$6:M$383)</f>
        <v>0</v>
      </c>
      <c r="N26" s="421">
        <f>SUMIF('Carga People'!$D$6:$D$383,$D26,'Carga People'!N$6:N$383)</f>
        <v>0</v>
      </c>
      <c r="O26" s="421">
        <f>SUMIF('Carga People'!$D$6:$D$383,$D26,'Carga People'!O$6:O$383)</f>
        <v>0</v>
      </c>
      <c r="P26" s="421">
        <f>SUMIF('Carga People'!$D$6:$D$383,$D26,'Carga People'!P$6:P$383)</f>
        <v>0</v>
      </c>
      <c r="Q26" s="421">
        <f>SUMIF('Carga People'!$D$6:$D$383,$D26,'Carga People'!Q$6:Q$383)</f>
        <v>0</v>
      </c>
      <c r="R26" s="421">
        <f>SUMIF('Carga People'!$D$6:$D$383,$D26,'Carga People'!R$6:R$383)</f>
        <v>0</v>
      </c>
      <c r="S26" s="421">
        <f>SUMIF('Carga People'!$D$6:$D$383,$D26,'Carga People'!S$6:S$383)</f>
        <v>0</v>
      </c>
      <c r="T26" s="421">
        <f>SUMIF('Carga People'!$D$6:$D$383,$D26,'Carga People'!T$6:T$383)</f>
        <v>0</v>
      </c>
      <c r="U26" s="421">
        <f>SUMIF('Carga People'!$D$6:$D$383,$D26,'Carga People'!U$6:U$383)</f>
        <v>0</v>
      </c>
      <c r="V26" s="421">
        <f>SUMIF('Carga People'!$D$6:$D$383,$D26,'Carga People'!V$6:V$383)</f>
        <v>0</v>
      </c>
      <c r="W26" s="421">
        <f>SUMIF('Carga People'!$D$6:$D$383,$D26,'Carga People'!W$6:W$383)</f>
        <v>0</v>
      </c>
      <c r="X26" s="421">
        <f>SUMIF('Carga People'!$D$6:$D$383,$D26,'Carga People'!X$6:X$383)</f>
        <v>0</v>
      </c>
      <c r="Y26" s="421">
        <f>SUMIF('Carga People'!$D$6:$D$383,$D26,'Carga People'!Y$6:Y$383)</f>
        <v>0</v>
      </c>
      <c r="Z26" s="421">
        <f>SUMIF('Carga People'!$D$6:$D$383,$D26,'Carga People'!Z$6:Z$383)</f>
        <v>0</v>
      </c>
      <c r="AA26" s="421">
        <f>SUMIF('Carga People'!$D$6:$D$383,$D26,'Carga People'!AA$6:AA$383)</f>
        <v>0</v>
      </c>
      <c r="AB26" s="421">
        <f>SUMIF('Carga People'!$D$6:$D$383,$D26,'Carga People'!AB$6:AB$383)</f>
        <v>0</v>
      </c>
      <c r="AC26" s="421">
        <f>SUMIF('Carga People'!$D$6:$D$383,$D26,'Carga People'!AC$6:AC$383)</f>
        <v>0</v>
      </c>
      <c r="AD26" s="421">
        <f>SUMIF('Carga People'!$D$6:$D$383,$D26,'Carga People'!AD$6:AD$383)</f>
        <v>0</v>
      </c>
      <c r="AE26" s="421">
        <f>SUMIF('Carga People'!$D$6:$D$383,$D26,'Carga People'!AE$6:AE$383)</f>
        <v>0</v>
      </c>
      <c r="AF26" s="421">
        <f>SUMIF('Carga People'!$D$6:$D$383,$D26,'Carga People'!AF$6:AF$383)</f>
        <v>0</v>
      </c>
      <c r="AG26" s="421">
        <f>SUMIF('Carga People'!$D$6:$D$383,$D26,'Carga People'!AG$6:AG$383)</f>
        <v>0</v>
      </c>
      <c r="AH26" s="421">
        <f>SUMIF('Carga People'!$D$6:$D$383,$D26,'Carga People'!AH$6:AH$383)</f>
        <v>0</v>
      </c>
      <c r="AI26" s="421">
        <f>SUMIF('Carga People'!$D$6:$D$383,$D26,'Carga People'!AI$6:AI$383)</f>
        <v>0</v>
      </c>
      <c r="AJ26" s="421">
        <f>SUMIF('Carga People'!$D$6:$D$383,$D26,'Carga People'!AJ$6:AJ$383)</f>
        <v>0</v>
      </c>
      <c r="AK26" s="421">
        <f>SUMIF('Carga People'!$D$6:$D$383,$D26,'Carga People'!AK$6:AK$383)</f>
        <v>0</v>
      </c>
      <c r="AL26" s="421">
        <f>SUMIF('Carga People'!$D$6:$D$383,$D26,'Carga People'!AL$6:AL$383)</f>
        <v>0</v>
      </c>
      <c r="AM26" s="421">
        <f>SUMIF('Carga People'!$D$6:$D$383,$D26,'Carga People'!AM$6:AM$383)</f>
        <v>0</v>
      </c>
      <c r="AN26" s="421">
        <f>SUMIF('Carga People'!$D$6:$D$383,$D26,'Carga People'!AN$6:AN$383)</f>
        <v>0</v>
      </c>
      <c r="AO26" s="421"/>
      <c r="AP26" s="421"/>
      <c r="AQ26" s="427">
        <f t="shared" si="6"/>
        <v>0</v>
      </c>
      <c r="AR26" s="406" t="str">
        <f t="shared" si="7"/>
        <v/>
      </c>
      <c r="AT26" s="427">
        <f t="shared" si="11"/>
        <v>0</v>
      </c>
      <c r="AU26" s="427">
        <f t="shared" si="11"/>
        <v>0</v>
      </c>
      <c r="AV26" s="427">
        <f t="shared" si="11"/>
        <v>0</v>
      </c>
      <c r="AW26" s="427">
        <f t="shared" si="11"/>
        <v>0</v>
      </c>
      <c r="AX26" s="427">
        <f t="shared" si="11"/>
        <v>0</v>
      </c>
      <c r="AY26" s="427">
        <f t="shared" si="11"/>
        <v>0</v>
      </c>
      <c r="BA26" s="427">
        <f t="shared" si="9"/>
        <v>0</v>
      </c>
      <c r="BB26" s="427" t="e">
        <f>IF($BB$1="M0",SUMIF([1]Anual!$B$11:$B$950,$D26,[1]Anual!$GZ$11:$GZ$950),SUMIF([1]Anual!$B$11:$B$950,$D26,[1]Anual!$HA$11:$HA$950))</f>
        <v>#VALUE!</v>
      </c>
      <c r="BC26" s="427" t="e">
        <f t="shared" si="10"/>
        <v>#VALUE!</v>
      </c>
    </row>
    <row r="27" spans="2:55" ht="15" customHeight="1" outlineLevel="1" x14ac:dyDescent="0.25">
      <c r="B27" s="418" t="s">
        <v>370</v>
      </c>
      <c r="C27" s="419"/>
      <c r="D27" s="419" t="s">
        <v>366</v>
      </c>
      <c r="E27" s="1454" t="s">
        <v>898</v>
      </c>
      <c r="F27" s="1452" t="s">
        <v>15</v>
      </c>
      <c r="G27" s="417"/>
      <c r="H27" s="417"/>
      <c r="I27" s="417"/>
      <c r="J27" s="421">
        <f>SUMIF('Carga People'!$D$6:$D$383,$D27,'Carga People'!J$6:J$383)</f>
        <v>240</v>
      </c>
      <c r="K27" s="421">
        <f>SUMIF('Carga People'!$D$6:$D$383,$D27,'Carga People'!K$6:K$383)</f>
        <v>0</v>
      </c>
      <c r="L27" s="421">
        <f>SUMIF('Carga People'!$D$6:$D$383,$D27,'Carga People'!L$6:L$383)</f>
        <v>0</v>
      </c>
      <c r="M27" s="421">
        <f>SUMIF('Carga People'!$D$6:$D$383,$D27,'Carga People'!M$6:M$383)</f>
        <v>240</v>
      </c>
      <c r="N27" s="421">
        <f>SUMIF('Carga People'!$D$6:$D$383,$D27,'Carga People'!N$6:N$383)</f>
        <v>240</v>
      </c>
      <c r="O27" s="421">
        <f>SUMIF('Carga People'!$D$6:$D$383,$D27,'Carga People'!O$6:O$383)</f>
        <v>240</v>
      </c>
      <c r="P27" s="421">
        <f>SUMIF('Carga People'!$D$6:$D$383,$D27,'Carga People'!P$6:P$383)</f>
        <v>0</v>
      </c>
      <c r="Q27" s="421">
        <f>SUMIF('Carga People'!$D$6:$D$383,$D27,'Carga People'!Q$6:Q$383)</f>
        <v>240</v>
      </c>
      <c r="R27" s="421">
        <f>SUMIF('Carga People'!$D$6:$D$383,$D27,'Carga People'!R$6:R$383)</f>
        <v>0</v>
      </c>
      <c r="S27" s="421">
        <f>SUMIF('Carga People'!$D$6:$D$383,$D27,'Carga People'!S$6:S$383)</f>
        <v>0</v>
      </c>
      <c r="T27" s="421">
        <f>SUMIF('Carga People'!$D$6:$D$383,$D27,'Carga People'!T$6:T$383)</f>
        <v>240</v>
      </c>
      <c r="U27" s="421">
        <f>SUMIF('Carga People'!$D$6:$D$383,$D27,'Carga People'!U$6:U$383)</f>
        <v>240</v>
      </c>
      <c r="V27" s="421">
        <f>SUMIF('Carga People'!$D$6:$D$383,$D27,'Carga People'!V$6:V$383)</f>
        <v>240</v>
      </c>
      <c r="W27" s="421">
        <f>SUMIF('Carga People'!$D$6:$D$383,$D27,'Carga People'!W$6:W$383)</f>
        <v>240</v>
      </c>
      <c r="X27" s="421">
        <f>SUMIF('Carga People'!$D$6:$D$383,$D27,'Carga People'!X$6:X$383)</f>
        <v>240</v>
      </c>
      <c r="Y27" s="421">
        <f>SUMIF('Carga People'!$D$6:$D$383,$D27,'Carga People'!Y$6:Y$383)</f>
        <v>0</v>
      </c>
      <c r="Z27" s="421">
        <f>SUMIF('Carga People'!$D$6:$D$383,$D27,'Carga People'!Z$6:Z$383)</f>
        <v>0</v>
      </c>
      <c r="AA27" s="421">
        <f>SUMIF('Carga People'!$D$6:$D$383,$D27,'Carga People'!AA$6:AA$383)</f>
        <v>240</v>
      </c>
      <c r="AB27" s="421">
        <f>SUMIF('Carga People'!$D$6:$D$383,$D27,'Carga People'!AB$6:AB$383)</f>
        <v>240</v>
      </c>
      <c r="AC27" s="421">
        <f>SUMIF('Carga People'!$D$6:$D$383,$D27,'Carga People'!AC$6:AC$383)</f>
        <v>240</v>
      </c>
      <c r="AD27" s="421">
        <f>SUMIF('Carga People'!$D$6:$D$383,$D27,'Carga People'!AD$6:AD$383)</f>
        <v>240</v>
      </c>
      <c r="AE27" s="421">
        <f>SUMIF('Carga People'!$D$6:$D$383,$D27,'Carga People'!AE$6:AE$383)</f>
        <v>480</v>
      </c>
      <c r="AF27" s="421">
        <f>SUMIF('Carga People'!$D$6:$D$383,$D27,'Carga People'!AF$6:AF$383)</f>
        <v>0</v>
      </c>
      <c r="AG27" s="421">
        <f>SUMIF('Carga People'!$D$6:$D$383,$D27,'Carga People'!AG$6:AG$383)</f>
        <v>0</v>
      </c>
      <c r="AH27" s="421">
        <f>SUMIF('Carga People'!$D$6:$D$383,$D27,'Carga People'!AH$6:AH$383)</f>
        <v>0</v>
      </c>
      <c r="AI27" s="421">
        <f>SUMIF('Carga People'!$D$6:$D$383,$D27,'Carga People'!AI$6:AI$383)</f>
        <v>0</v>
      </c>
      <c r="AJ27" s="421">
        <f>SUMIF('Carga People'!$D$6:$D$383,$D27,'Carga People'!AJ$6:AJ$383)</f>
        <v>0</v>
      </c>
      <c r="AK27" s="421">
        <f>SUMIF('Carga People'!$D$6:$D$383,$D27,'Carga People'!AK$6:AK$383)</f>
        <v>0</v>
      </c>
      <c r="AL27" s="421">
        <f>SUMIF('Carga People'!$D$6:$D$383,$D27,'Carga People'!AL$6:AL$383)</f>
        <v>0</v>
      </c>
      <c r="AM27" s="421">
        <f>SUMIF('Carga People'!$D$6:$D$383,$D27,'Carga People'!AM$6:AM$383)</f>
        <v>0</v>
      </c>
      <c r="AN27" s="421">
        <f>SUMIF('Carga People'!$D$6:$D$383,$D27,'Carga People'!AN$6:AN$383)</f>
        <v>0</v>
      </c>
      <c r="AO27" s="421"/>
      <c r="AP27" s="421"/>
      <c r="AQ27" s="427">
        <f t="shared" si="6"/>
        <v>3840</v>
      </c>
      <c r="AR27" s="406" t="str">
        <f t="shared" si="7"/>
        <v/>
      </c>
      <c r="AT27" s="427">
        <f t="shared" si="11"/>
        <v>240</v>
      </c>
      <c r="AU27" s="427">
        <f t="shared" si="11"/>
        <v>960</v>
      </c>
      <c r="AV27" s="427">
        <f t="shared" si="11"/>
        <v>1200</v>
      </c>
      <c r="AW27" s="427">
        <f t="shared" si="11"/>
        <v>1440</v>
      </c>
      <c r="AX27" s="427">
        <f t="shared" si="11"/>
        <v>0</v>
      </c>
      <c r="AY27" s="427">
        <f t="shared" si="11"/>
        <v>0</v>
      </c>
      <c r="BA27" s="427">
        <f t="shared" si="9"/>
        <v>3840</v>
      </c>
      <c r="BB27" s="427" t="e">
        <f>IF($BB$1="M0",SUMIF([1]Anual!$B$11:$B$950,$D27,[1]Anual!$GZ$11:$GZ$950),SUMIF([1]Anual!$B$11:$B$950,$D27,[1]Anual!$HA$11:$HA$950))</f>
        <v>#VALUE!</v>
      </c>
      <c r="BC27" s="427" t="e">
        <f t="shared" si="10"/>
        <v>#VALUE!</v>
      </c>
    </row>
    <row r="28" spans="2:55" ht="15" customHeight="1" outlineLevel="1" x14ac:dyDescent="0.25">
      <c r="B28" s="418" t="s">
        <v>370</v>
      </c>
      <c r="C28" s="419"/>
      <c r="D28" s="419" t="s">
        <v>367</v>
      </c>
      <c r="E28" s="1454" t="s">
        <v>899</v>
      </c>
      <c r="F28" s="1452" t="s">
        <v>15</v>
      </c>
      <c r="G28" s="417"/>
      <c r="H28" s="417"/>
      <c r="I28" s="417"/>
      <c r="J28" s="421">
        <f>SUMIF('Carga People'!$D$6:$D$383,$D28,'Carga People'!J$6:J$383)</f>
        <v>0</v>
      </c>
      <c r="K28" s="421">
        <f>SUMIF('Carga People'!$D$6:$D$383,$D28,'Carga People'!K$6:K$383)</f>
        <v>0</v>
      </c>
      <c r="L28" s="421">
        <f>SUMIF('Carga People'!$D$6:$D$383,$D28,'Carga People'!L$6:L$383)</f>
        <v>0</v>
      </c>
      <c r="M28" s="421">
        <f>SUMIF('Carga People'!$D$6:$D$383,$D28,'Carga People'!M$6:M$383)</f>
        <v>0</v>
      </c>
      <c r="N28" s="421">
        <f>SUMIF('Carga People'!$D$6:$D$383,$D28,'Carga People'!N$6:N$383)</f>
        <v>0</v>
      </c>
      <c r="O28" s="421">
        <f>SUMIF('Carga People'!$D$6:$D$383,$D28,'Carga People'!O$6:O$383)</f>
        <v>0</v>
      </c>
      <c r="P28" s="421">
        <f>SUMIF('Carga People'!$D$6:$D$383,$D28,'Carga People'!P$6:P$383)</f>
        <v>240</v>
      </c>
      <c r="Q28" s="421">
        <f>SUMIF('Carga People'!$D$6:$D$383,$D28,'Carga People'!Q$6:Q$383)</f>
        <v>0</v>
      </c>
      <c r="R28" s="421">
        <f>SUMIF('Carga People'!$D$6:$D$383,$D28,'Carga People'!R$6:R$383)</f>
        <v>0</v>
      </c>
      <c r="S28" s="421">
        <f>SUMIF('Carga People'!$D$6:$D$383,$D28,'Carga People'!S$6:S$383)</f>
        <v>0</v>
      </c>
      <c r="T28" s="421">
        <f>SUMIF('Carga People'!$D$6:$D$383,$D28,'Carga People'!T$6:T$383)</f>
        <v>0</v>
      </c>
      <c r="U28" s="421">
        <f>SUMIF('Carga People'!$D$6:$D$383,$D28,'Carga People'!U$6:U$383)</f>
        <v>0</v>
      </c>
      <c r="V28" s="421">
        <f>SUMIF('Carga People'!$D$6:$D$383,$D28,'Carga People'!V$6:V$383)</f>
        <v>0</v>
      </c>
      <c r="W28" s="421">
        <f>SUMIF('Carga People'!$D$6:$D$383,$D28,'Carga People'!W$6:W$383)</f>
        <v>0</v>
      </c>
      <c r="X28" s="421">
        <f>SUMIF('Carga People'!$D$6:$D$383,$D28,'Carga People'!X$6:X$383)</f>
        <v>0</v>
      </c>
      <c r="Y28" s="421">
        <f>SUMIF('Carga People'!$D$6:$D$383,$D28,'Carga People'!Y$6:Y$383)</f>
        <v>0</v>
      </c>
      <c r="Z28" s="421">
        <f>SUMIF('Carga People'!$D$6:$D$383,$D28,'Carga People'!Z$6:Z$383)</f>
        <v>0</v>
      </c>
      <c r="AA28" s="421">
        <f>SUMIF('Carga People'!$D$6:$D$383,$D28,'Carga People'!AA$6:AA$383)</f>
        <v>0</v>
      </c>
      <c r="AB28" s="421">
        <f>SUMIF('Carga People'!$D$6:$D$383,$D28,'Carga People'!AB$6:AB$383)</f>
        <v>0</v>
      </c>
      <c r="AC28" s="421">
        <f>SUMIF('Carga People'!$D$6:$D$383,$D28,'Carga People'!AC$6:AC$383)</f>
        <v>0</v>
      </c>
      <c r="AD28" s="421">
        <f>SUMIF('Carga People'!$D$6:$D$383,$D28,'Carga People'!AD$6:AD$383)</f>
        <v>0</v>
      </c>
      <c r="AE28" s="421">
        <f>SUMIF('Carga People'!$D$6:$D$383,$D28,'Carga People'!AE$6:AE$383)</f>
        <v>0</v>
      </c>
      <c r="AF28" s="421">
        <f>SUMIF('Carga People'!$D$6:$D$383,$D28,'Carga People'!AF$6:AF$383)</f>
        <v>0</v>
      </c>
      <c r="AG28" s="421">
        <f>SUMIF('Carga People'!$D$6:$D$383,$D28,'Carga People'!AG$6:AG$383)</f>
        <v>0</v>
      </c>
      <c r="AH28" s="421">
        <f>SUMIF('Carga People'!$D$6:$D$383,$D28,'Carga People'!AH$6:AH$383)</f>
        <v>0</v>
      </c>
      <c r="AI28" s="421">
        <f>SUMIF('Carga People'!$D$6:$D$383,$D28,'Carga People'!AI$6:AI$383)</f>
        <v>0</v>
      </c>
      <c r="AJ28" s="421">
        <f>SUMIF('Carga People'!$D$6:$D$383,$D28,'Carga People'!AJ$6:AJ$383)</f>
        <v>0</v>
      </c>
      <c r="AK28" s="421">
        <f>SUMIF('Carga People'!$D$6:$D$383,$D28,'Carga People'!AK$6:AK$383)</f>
        <v>0</v>
      </c>
      <c r="AL28" s="421">
        <f>SUMIF('Carga People'!$D$6:$D$383,$D28,'Carga People'!AL$6:AL$383)</f>
        <v>0</v>
      </c>
      <c r="AM28" s="421">
        <f>SUMIF('Carga People'!$D$6:$D$383,$D28,'Carga People'!AM$6:AM$383)</f>
        <v>0</v>
      </c>
      <c r="AN28" s="421">
        <f>SUMIF('Carga People'!$D$6:$D$383,$D28,'Carga People'!AN$6:AN$383)</f>
        <v>0</v>
      </c>
      <c r="AO28" s="421"/>
      <c r="AP28" s="421"/>
      <c r="AQ28" s="427">
        <f t="shared" si="6"/>
        <v>240</v>
      </c>
      <c r="AR28" s="406" t="str">
        <f t="shared" si="7"/>
        <v/>
      </c>
      <c r="AT28" s="427">
        <f t="shared" si="11"/>
        <v>0</v>
      </c>
      <c r="AU28" s="427">
        <f t="shared" si="11"/>
        <v>240</v>
      </c>
      <c r="AV28" s="427">
        <f t="shared" si="11"/>
        <v>0</v>
      </c>
      <c r="AW28" s="427">
        <f t="shared" si="11"/>
        <v>0</v>
      </c>
      <c r="AX28" s="427">
        <f t="shared" si="11"/>
        <v>0</v>
      </c>
      <c r="AY28" s="427">
        <f t="shared" si="11"/>
        <v>0</v>
      </c>
      <c r="BA28" s="427">
        <f t="shared" si="9"/>
        <v>240</v>
      </c>
      <c r="BB28" s="427" t="e">
        <f>IF($BB$1="M0",SUMIF([1]Anual!$B$11:$B$950,$D28,[1]Anual!$GZ$11:$GZ$950),SUMIF([1]Anual!$B$11:$B$950,$D28,[1]Anual!$HA$11:$HA$950))</f>
        <v>#VALUE!</v>
      </c>
      <c r="BC28" s="427" t="e">
        <f t="shared" si="10"/>
        <v>#VALUE!</v>
      </c>
    </row>
    <row r="29" spans="2:55" ht="15" customHeight="1" outlineLevel="1" x14ac:dyDescent="0.25">
      <c r="B29" s="418" t="s">
        <v>316</v>
      </c>
      <c r="C29" s="419"/>
      <c r="D29" s="419" t="s">
        <v>321</v>
      </c>
      <c r="E29" s="1454" t="s">
        <v>892</v>
      </c>
      <c r="F29" s="1452" t="s">
        <v>15</v>
      </c>
      <c r="G29" s="417"/>
      <c r="H29" s="417"/>
      <c r="I29" s="417"/>
      <c r="J29" s="421">
        <f>SUMIF('Carga People'!$D$6:$D$383,$D29,'Carga People'!J$6:J$383)</f>
        <v>480</v>
      </c>
      <c r="K29" s="421">
        <f>SUMIF('Carga People'!$D$6:$D$383,$D29,'Carga People'!K$6:K$383)</f>
        <v>0</v>
      </c>
      <c r="L29" s="421">
        <f>SUMIF('Carga People'!$D$6:$D$383,$D29,'Carga People'!L$6:L$383)</f>
        <v>0</v>
      </c>
      <c r="M29" s="421">
        <f>SUMIF('Carga People'!$D$6:$D$383,$D29,'Carga People'!M$6:M$383)</f>
        <v>480</v>
      </c>
      <c r="N29" s="421">
        <f>SUMIF('Carga People'!$D$6:$D$383,$D29,'Carga People'!N$6:N$383)</f>
        <v>0</v>
      </c>
      <c r="O29" s="421">
        <f>SUMIF('Carga People'!$D$6:$D$383,$D29,'Carga People'!O$6:O$383)</f>
        <v>0</v>
      </c>
      <c r="P29" s="421">
        <f>SUMIF('Carga People'!$D$6:$D$383,$D29,'Carga People'!P$6:P$383)</f>
        <v>480</v>
      </c>
      <c r="Q29" s="421">
        <f>SUMIF('Carga People'!$D$6:$D$383,$D29,'Carga People'!Q$6:Q$383)</f>
        <v>480</v>
      </c>
      <c r="R29" s="421">
        <f>SUMIF('Carga People'!$D$6:$D$383,$D29,'Carga People'!R$6:R$383)</f>
        <v>0</v>
      </c>
      <c r="S29" s="421">
        <f>SUMIF('Carga People'!$D$6:$D$383,$D29,'Carga People'!S$6:S$383)</f>
        <v>0</v>
      </c>
      <c r="T29" s="421">
        <f>SUMIF('Carga People'!$D$6:$D$383,$D29,'Carga People'!T$6:T$383)</f>
        <v>480</v>
      </c>
      <c r="U29" s="421">
        <f>SUMIF('Carga People'!$D$6:$D$383,$D29,'Carga People'!U$6:U$383)</f>
        <v>480</v>
      </c>
      <c r="V29" s="421">
        <f>SUMIF('Carga People'!$D$6:$D$383,$D29,'Carga People'!V$6:V$383)</f>
        <v>0</v>
      </c>
      <c r="W29" s="421">
        <f>SUMIF('Carga People'!$D$6:$D$383,$D29,'Carga People'!W$6:W$383)</f>
        <v>254</v>
      </c>
      <c r="X29" s="421">
        <f>SUMIF('Carga People'!$D$6:$D$383,$D29,'Carga People'!X$6:X$383)</f>
        <v>0</v>
      </c>
      <c r="Y29" s="421">
        <f>SUMIF('Carga People'!$D$6:$D$383,$D29,'Carga People'!Y$6:Y$383)</f>
        <v>0</v>
      </c>
      <c r="Z29" s="421">
        <f>SUMIF('Carga People'!$D$6:$D$383,$D29,'Carga People'!Z$6:Z$383)</f>
        <v>0</v>
      </c>
      <c r="AA29" s="421">
        <f>SUMIF('Carga People'!$D$6:$D$383,$D29,'Carga People'!AA$6:AA$383)</f>
        <v>480</v>
      </c>
      <c r="AB29" s="421">
        <f>SUMIF('Carga People'!$D$6:$D$383,$D29,'Carga People'!AB$6:AB$383)</f>
        <v>0</v>
      </c>
      <c r="AC29" s="421">
        <f>SUMIF('Carga People'!$D$6:$D$383,$D29,'Carga People'!AC$6:AC$383)</f>
        <v>0</v>
      </c>
      <c r="AD29" s="421">
        <f>SUMIF('Carga People'!$D$6:$D$383,$D29,'Carga People'!AD$6:AD$383)</f>
        <v>0</v>
      </c>
      <c r="AE29" s="421">
        <f>SUMIF('Carga People'!$D$6:$D$383,$D29,'Carga People'!AE$6:AE$383)</f>
        <v>372</v>
      </c>
      <c r="AF29" s="421">
        <f>SUMIF('Carga People'!$D$6:$D$383,$D29,'Carga People'!AF$6:AF$383)</f>
        <v>0</v>
      </c>
      <c r="AG29" s="421">
        <f>SUMIF('Carga People'!$D$6:$D$383,$D29,'Carga People'!AG$6:AG$383)</f>
        <v>0</v>
      </c>
      <c r="AH29" s="421">
        <f>SUMIF('Carga People'!$D$6:$D$383,$D29,'Carga People'!AH$6:AH$383)</f>
        <v>0</v>
      </c>
      <c r="AI29" s="421">
        <f>SUMIF('Carga People'!$D$6:$D$383,$D29,'Carga People'!AI$6:AI$383)</f>
        <v>0</v>
      </c>
      <c r="AJ29" s="421">
        <f>SUMIF('Carga People'!$D$6:$D$383,$D29,'Carga People'!AJ$6:AJ$383)</f>
        <v>0</v>
      </c>
      <c r="AK29" s="421">
        <f>SUMIF('Carga People'!$D$6:$D$383,$D29,'Carga People'!AK$6:AK$383)</f>
        <v>0</v>
      </c>
      <c r="AL29" s="421">
        <f>SUMIF('Carga People'!$D$6:$D$383,$D29,'Carga People'!AL$6:AL$383)</f>
        <v>0</v>
      </c>
      <c r="AM29" s="421">
        <f>SUMIF('Carga People'!$D$6:$D$383,$D29,'Carga People'!AM$6:AM$383)</f>
        <v>0</v>
      </c>
      <c r="AN29" s="421">
        <f>SUMIF('Carga People'!$D$6:$D$383,$D29,'Carga People'!AN$6:AN$383)</f>
        <v>0</v>
      </c>
      <c r="AO29" s="421"/>
      <c r="AP29" s="421"/>
      <c r="AQ29" s="427">
        <f t="shared" si="6"/>
        <v>3986</v>
      </c>
      <c r="AR29" s="406" t="str">
        <f t="shared" si="7"/>
        <v/>
      </c>
      <c r="AT29" s="427">
        <f t="shared" si="11"/>
        <v>480</v>
      </c>
      <c r="AU29" s="427">
        <f t="shared" si="11"/>
        <v>1440</v>
      </c>
      <c r="AV29" s="427">
        <f t="shared" si="11"/>
        <v>1214</v>
      </c>
      <c r="AW29" s="427">
        <f t="shared" si="11"/>
        <v>852</v>
      </c>
      <c r="AX29" s="427">
        <f t="shared" si="11"/>
        <v>0</v>
      </c>
      <c r="AY29" s="427">
        <f t="shared" si="11"/>
        <v>0</v>
      </c>
      <c r="BA29" s="427">
        <f t="shared" si="9"/>
        <v>3986</v>
      </c>
      <c r="BB29" s="427" t="e">
        <f>IF($BB$1="M0",SUMIF([1]Anual!$B$11:$B$950,$D29,[1]Anual!$GZ$11:$GZ$950),SUMIF([1]Anual!$B$11:$B$950,$D29,[1]Anual!$HA$11:$HA$950))</f>
        <v>#VALUE!</v>
      </c>
      <c r="BC29" s="427" t="e">
        <f t="shared" si="10"/>
        <v>#VALUE!</v>
      </c>
    </row>
    <row r="30" spans="2:55" ht="15" customHeight="1" outlineLevel="1" x14ac:dyDescent="0.25">
      <c r="B30" s="418" t="s">
        <v>316</v>
      </c>
      <c r="C30" s="419"/>
      <c r="D30" s="419" t="s">
        <v>322</v>
      </c>
      <c r="E30" s="1454" t="s">
        <v>893</v>
      </c>
      <c r="F30" s="1452" t="s">
        <v>15</v>
      </c>
      <c r="G30" s="417"/>
      <c r="H30" s="417"/>
      <c r="I30" s="417"/>
      <c r="J30" s="421">
        <f>SUMIF('Carga People'!$D$6:$D$383,$D30,'Carga People'!J$6:J$383)</f>
        <v>0</v>
      </c>
      <c r="K30" s="421">
        <f>SUMIF('Carga People'!$D$6:$D$383,$D30,'Carga People'!K$6:K$383)</f>
        <v>0</v>
      </c>
      <c r="L30" s="421">
        <f>SUMIF('Carga People'!$D$6:$D$383,$D30,'Carga People'!L$6:L$383)</f>
        <v>0</v>
      </c>
      <c r="M30" s="421">
        <f>SUMIF('Carga People'!$D$6:$D$383,$D30,'Carga People'!M$6:M$383)</f>
        <v>0</v>
      </c>
      <c r="N30" s="421">
        <f>SUMIF('Carga People'!$D$6:$D$383,$D30,'Carga People'!N$6:N$383)</f>
        <v>480</v>
      </c>
      <c r="O30" s="421">
        <f>SUMIF('Carga People'!$D$6:$D$383,$D30,'Carga People'!O$6:O$383)</f>
        <v>480</v>
      </c>
      <c r="P30" s="421">
        <f>SUMIF('Carga People'!$D$6:$D$383,$D30,'Carga People'!P$6:P$383)</f>
        <v>0</v>
      </c>
      <c r="Q30" s="421">
        <f>SUMIF('Carga People'!$D$6:$D$383,$D30,'Carga People'!Q$6:Q$383)</f>
        <v>0</v>
      </c>
      <c r="R30" s="421">
        <f>SUMIF('Carga People'!$D$6:$D$383,$D30,'Carga People'!R$6:R$383)</f>
        <v>0</v>
      </c>
      <c r="S30" s="421">
        <f>SUMIF('Carga People'!$D$6:$D$383,$D30,'Carga People'!S$6:S$383)</f>
        <v>0</v>
      </c>
      <c r="T30" s="421">
        <f>SUMIF('Carga People'!$D$6:$D$383,$D30,'Carga People'!T$6:T$383)</f>
        <v>0</v>
      </c>
      <c r="U30" s="421">
        <f>SUMIF('Carga People'!$D$6:$D$383,$D30,'Carga People'!U$6:U$383)</f>
        <v>0</v>
      </c>
      <c r="V30" s="421">
        <f>SUMIF('Carga People'!$D$6:$D$383,$D30,'Carga People'!V$6:V$383)</f>
        <v>480</v>
      </c>
      <c r="W30" s="421">
        <f>SUMIF('Carga People'!$D$6:$D$383,$D30,'Carga People'!W$6:W$383)</f>
        <v>0</v>
      </c>
      <c r="X30" s="421">
        <f>SUMIF('Carga People'!$D$6:$D$383,$D30,'Carga People'!X$6:X$383)</f>
        <v>480</v>
      </c>
      <c r="Y30" s="421">
        <f>SUMIF('Carga People'!$D$6:$D$383,$D30,'Carga People'!Y$6:Y$383)</f>
        <v>0</v>
      </c>
      <c r="Z30" s="421">
        <f>SUMIF('Carga People'!$D$6:$D$383,$D30,'Carga People'!Z$6:Z$383)</f>
        <v>0</v>
      </c>
      <c r="AA30" s="421">
        <f>SUMIF('Carga People'!$D$6:$D$383,$D30,'Carga People'!AA$6:AA$383)</f>
        <v>0</v>
      </c>
      <c r="AB30" s="421">
        <f>SUMIF('Carga People'!$D$6:$D$383,$D30,'Carga People'!AB$6:AB$383)</f>
        <v>480</v>
      </c>
      <c r="AC30" s="421">
        <f>SUMIF('Carga People'!$D$6:$D$383,$D30,'Carga People'!AC$6:AC$383)</f>
        <v>480</v>
      </c>
      <c r="AD30" s="421">
        <f>SUMIF('Carga People'!$D$6:$D$383,$D30,'Carga People'!AD$6:AD$383)</f>
        <v>0</v>
      </c>
      <c r="AE30" s="421">
        <f>SUMIF('Carga People'!$D$6:$D$383,$D30,'Carga People'!AE$6:AE$383)</f>
        <v>108</v>
      </c>
      <c r="AF30" s="421">
        <f>SUMIF('Carga People'!$D$6:$D$383,$D30,'Carga People'!AF$6:AF$383)</f>
        <v>0</v>
      </c>
      <c r="AG30" s="421">
        <f>SUMIF('Carga People'!$D$6:$D$383,$D30,'Carga People'!AG$6:AG$383)</f>
        <v>0</v>
      </c>
      <c r="AH30" s="421">
        <f>SUMIF('Carga People'!$D$6:$D$383,$D30,'Carga People'!AH$6:AH$383)</f>
        <v>0</v>
      </c>
      <c r="AI30" s="421">
        <f>SUMIF('Carga People'!$D$6:$D$383,$D30,'Carga People'!AI$6:AI$383)</f>
        <v>0</v>
      </c>
      <c r="AJ30" s="421">
        <f>SUMIF('Carga People'!$D$6:$D$383,$D30,'Carga People'!AJ$6:AJ$383)</f>
        <v>0</v>
      </c>
      <c r="AK30" s="421">
        <f>SUMIF('Carga People'!$D$6:$D$383,$D30,'Carga People'!AK$6:AK$383)</f>
        <v>0</v>
      </c>
      <c r="AL30" s="421">
        <f>SUMIF('Carga People'!$D$6:$D$383,$D30,'Carga People'!AL$6:AL$383)</f>
        <v>0</v>
      </c>
      <c r="AM30" s="421">
        <f>SUMIF('Carga People'!$D$6:$D$383,$D30,'Carga People'!AM$6:AM$383)</f>
        <v>0</v>
      </c>
      <c r="AN30" s="421">
        <f>SUMIF('Carga People'!$D$6:$D$383,$D30,'Carga People'!AN$6:AN$383)</f>
        <v>0</v>
      </c>
      <c r="AO30" s="421"/>
      <c r="AP30" s="421"/>
      <c r="AQ30" s="427">
        <f t="shared" si="6"/>
        <v>2988</v>
      </c>
      <c r="AR30" s="406" t="str">
        <f t="shared" si="7"/>
        <v/>
      </c>
      <c r="AT30" s="427">
        <f t="shared" si="11"/>
        <v>0</v>
      </c>
      <c r="AU30" s="427">
        <f t="shared" si="11"/>
        <v>960</v>
      </c>
      <c r="AV30" s="427">
        <f t="shared" si="11"/>
        <v>960</v>
      </c>
      <c r="AW30" s="427">
        <f t="shared" si="11"/>
        <v>1068</v>
      </c>
      <c r="AX30" s="427">
        <f t="shared" si="11"/>
        <v>0</v>
      </c>
      <c r="AY30" s="427">
        <f t="shared" si="11"/>
        <v>0</v>
      </c>
      <c r="BA30" s="427">
        <f t="shared" si="9"/>
        <v>2988</v>
      </c>
      <c r="BB30" s="427" t="e">
        <f>IF($BB$1="M0",SUMIF([1]Anual!$B$11:$B$950,$D30,[1]Anual!$GZ$11:$GZ$950),SUMIF([1]Anual!$B$11:$B$950,$D30,[1]Anual!$HA$11:$HA$950))</f>
        <v>#VALUE!</v>
      </c>
      <c r="BC30" s="427" t="e">
        <f t="shared" si="10"/>
        <v>#VALUE!</v>
      </c>
    </row>
    <row r="31" spans="2:55" ht="15" customHeight="1" outlineLevel="1" x14ac:dyDescent="0.25">
      <c r="B31" s="418" t="s">
        <v>687</v>
      </c>
      <c r="C31" s="419"/>
      <c r="D31" s="419" t="s">
        <v>685</v>
      </c>
      <c r="E31" s="1454" t="s">
        <v>906</v>
      </c>
      <c r="F31" s="1452" t="s">
        <v>15</v>
      </c>
      <c r="G31" s="417"/>
      <c r="H31" s="417"/>
      <c r="I31" s="417"/>
      <c r="J31" s="421">
        <f>SUMIF('Carga People'!$D$6:$D$383,$D31,'Carga People'!J$6:J$383)</f>
        <v>960</v>
      </c>
      <c r="K31" s="421">
        <f>SUMIF('Carga People'!$D$6:$D$383,$D31,'Carga People'!K$6:K$383)</f>
        <v>0</v>
      </c>
      <c r="L31" s="421">
        <f>SUMIF('Carga People'!$D$6:$D$383,$D31,'Carga People'!L$6:L$383)</f>
        <v>0</v>
      </c>
      <c r="M31" s="421">
        <f>SUMIF('Carga People'!$D$6:$D$383,$D31,'Carga People'!M$6:M$383)</f>
        <v>1680</v>
      </c>
      <c r="N31" s="421">
        <f>SUMIF('Carga People'!$D$6:$D$383,$D31,'Carga People'!N$6:N$383)</f>
        <v>1680</v>
      </c>
      <c r="O31" s="421">
        <f>SUMIF('Carga People'!$D$6:$D$383,$D31,'Carga People'!O$6:O$383)</f>
        <v>0</v>
      </c>
      <c r="P31" s="421">
        <f>SUMIF('Carga People'!$D$6:$D$383,$D31,'Carga People'!P$6:P$383)</f>
        <v>1200</v>
      </c>
      <c r="Q31" s="421">
        <f>SUMIF('Carga People'!$D$6:$D$383,$D31,'Carga People'!Q$6:Q$383)</f>
        <v>1680</v>
      </c>
      <c r="R31" s="421">
        <f>SUMIF('Carga People'!$D$6:$D$383,$D31,'Carga People'!R$6:R$383)</f>
        <v>1440</v>
      </c>
      <c r="S31" s="421">
        <f>SUMIF('Carga People'!$D$6:$D$383,$D31,'Carga People'!S$6:S$383)</f>
        <v>0</v>
      </c>
      <c r="T31" s="421">
        <f>SUMIF('Carga People'!$D$6:$D$383,$D31,'Carga People'!T$6:T$383)</f>
        <v>1920</v>
      </c>
      <c r="U31" s="421">
        <f>SUMIF('Carga People'!$D$6:$D$383,$D31,'Carga People'!U$6:U$383)</f>
        <v>1680</v>
      </c>
      <c r="V31" s="421">
        <f>SUMIF('Carga People'!$D$6:$D$383,$D31,'Carga People'!V$6:V$383)</f>
        <v>0</v>
      </c>
      <c r="W31" s="421">
        <f>SUMIF('Carga People'!$D$6:$D$383,$D31,'Carga People'!W$6:W$383)</f>
        <v>1200</v>
      </c>
      <c r="X31" s="421">
        <f>SUMIF('Carga People'!$D$6:$D$383,$D31,'Carga People'!X$6:X$383)</f>
        <v>1920</v>
      </c>
      <c r="Y31" s="421">
        <f>SUMIF('Carga People'!$D$6:$D$383,$D31,'Carga People'!Y$6:Y$383)</f>
        <v>480</v>
      </c>
      <c r="Z31" s="421">
        <f>SUMIF('Carga People'!$D$6:$D$383,$D31,'Carga People'!Z$6:Z$383)</f>
        <v>0</v>
      </c>
      <c r="AA31" s="421">
        <f>SUMIF('Carga People'!$D$6:$D$383,$D31,'Carga People'!AA$6:AA$383)</f>
        <v>1920</v>
      </c>
      <c r="AB31" s="421">
        <f>SUMIF('Carga People'!$D$6:$D$383,$D31,'Carga People'!AB$6:AB$383)</f>
        <v>1200</v>
      </c>
      <c r="AC31" s="421">
        <f>SUMIF('Carga People'!$D$6:$D$383,$D31,'Carga People'!AC$6:AC$383)</f>
        <v>0</v>
      </c>
      <c r="AD31" s="421">
        <f>SUMIF('Carga People'!$D$6:$D$383,$D31,'Carga People'!AD$6:AD$383)</f>
        <v>240</v>
      </c>
      <c r="AE31" s="421">
        <f>SUMIF('Carga People'!$D$6:$D$383,$D31,'Carga People'!AE$6:AE$383)</f>
        <v>1920</v>
      </c>
      <c r="AF31" s="421">
        <f>SUMIF('Carga People'!$D$6:$D$383,$D31,'Carga People'!AF$6:AF$383)</f>
        <v>0</v>
      </c>
      <c r="AG31" s="421">
        <f>SUMIF('Carga People'!$D$6:$D$383,$D31,'Carga People'!AG$6:AG$383)</f>
        <v>0</v>
      </c>
      <c r="AH31" s="421">
        <f>SUMIF('Carga People'!$D$6:$D$383,$D31,'Carga People'!AH$6:AH$383)</f>
        <v>0</v>
      </c>
      <c r="AI31" s="421">
        <f>SUMIF('Carga People'!$D$6:$D$383,$D31,'Carga People'!AI$6:AI$383)</f>
        <v>0</v>
      </c>
      <c r="AJ31" s="421">
        <f>SUMIF('Carga People'!$D$6:$D$383,$D31,'Carga People'!AJ$6:AJ$383)</f>
        <v>0</v>
      </c>
      <c r="AK31" s="421">
        <f>SUMIF('Carga People'!$D$6:$D$383,$D31,'Carga People'!AK$6:AK$383)</f>
        <v>0</v>
      </c>
      <c r="AL31" s="421">
        <f>SUMIF('Carga People'!$D$6:$D$383,$D31,'Carga People'!AL$6:AL$383)</f>
        <v>0</v>
      </c>
      <c r="AM31" s="421">
        <f>SUMIF('Carga People'!$D$6:$D$383,$D31,'Carga People'!AM$6:AM$383)</f>
        <v>0</v>
      </c>
      <c r="AN31" s="421">
        <f>SUMIF('Carga People'!$D$6:$D$383,$D31,'Carga People'!AN$6:AN$383)</f>
        <v>0</v>
      </c>
      <c r="AO31" s="421"/>
      <c r="AP31" s="421"/>
      <c r="AQ31" s="427">
        <f t="shared" si="6"/>
        <v>21120</v>
      </c>
      <c r="AR31" s="406" t="str">
        <f t="shared" si="7"/>
        <v/>
      </c>
      <c r="AT31" s="427">
        <f t="shared" si="11"/>
        <v>960</v>
      </c>
      <c r="AU31" s="427">
        <f t="shared" si="11"/>
        <v>7680</v>
      </c>
      <c r="AV31" s="427">
        <f t="shared" si="11"/>
        <v>7200</v>
      </c>
      <c r="AW31" s="427">
        <f t="shared" si="11"/>
        <v>5280</v>
      </c>
      <c r="AX31" s="427">
        <f t="shared" si="11"/>
        <v>0</v>
      </c>
      <c r="AY31" s="427">
        <f t="shared" si="11"/>
        <v>0</v>
      </c>
      <c r="BA31" s="427">
        <f t="shared" si="9"/>
        <v>21120</v>
      </c>
      <c r="BB31" s="427" t="e">
        <f>IF($BB$1="M0",SUMIF([1]Anual!$B$11:$B$950,$D31,[1]Anual!$GZ$11:$GZ$950),SUMIF([1]Anual!$B$11:$B$950,$D31,[1]Anual!$HA$11:$HA$950))</f>
        <v>#VALUE!</v>
      </c>
      <c r="BC31" s="427" t="e">
        <f t="shared" si="10"/>
        <v>#VALUE!</v>
      </c>
    </row>
    <row r="32" spans="2:55" ht="15" customHeight="1" outlineLevel="1" x14ac:dyDescent="0.25">
      <c r="B32" s="418" t="s">
        <v>687</v>
      </c>
      <c r="C32" s="419"/>
      <c r="D32" s="419" t="s">
        <v>686</v>
      </c>
      <c r="E32" s="1454" t="s">
        <v>907</v>
      </c>
      <c r="F32" s="1452" t="s">
        <v>15</v>
      </c>
      <c r="G32" s="417"/>
      <c r="H32" s="417"/>
      <c r="I32" s="417"/>
      <c r="J32" s="421">
        <f>SUMIF('Carga People'!$D$6:$D$383,$D32,'Carga People'!J$6:J$383)</f>
        <v>960</v>
      </c>
      <c r="K32" s="421">
        <f>SUMIF('Carga People'!$D$6:$D$383,$D32,'Carga People'!K$6:K$383)</f>
        <v>0</v>
      </c>
      <c r="L32" s="421">
        <f>SUMIF('Carga People'!$D$6:$D$383,$D32,'Carga People'!L$6:L$383)</f>
        <v>0</v>
      </c>
      <c r="M32" s="421">
        <f>SUMIF('Carga People'!$D$6:$D$383,$D32,'Carga People'!M$6:M$383)</f>
        <v>0</v>
      </c>
      <c r="N32" s="421">
        <f>SUMIF('Carga People'!$D$6:$D$383,$D32,'Carga People'!N$6:N$383)</f>
        <v>0</v>
      </c>
      <c r="O32" s="421">
        <f>SUMIF('Carga People'!$D$6:$D$383,$D32,'Carga People'!O$6:O$383)</f>
        <v>1680</v>
      </c>
      <c r="P32" s="421">
        <f>SUMIF('Carga People'!$D$6:$D$383,$D32,'Carga People'!P$6:P$383)</f>
        <v>480</v>
      </c>
      <c r="Q32" s="421">
        <f>SUMIF('Carga People'!$D$6:$D$383,$D32,'Carga People'!Q$6:Q$383)</f>
        <v>240</v>
      </c>
      <c r="R32" s="421">
        <f>SUMIF('Carga People'!$D$6:$D$383,$D32,'Carga People'!R$6:R$383)</f>
        <v>0</v>
      </c>
      <c r="S32" s="421">
        <f>SUMIF('Carga People'!$D$6:$D$383,$D32,'Carga People'!S$6:S$383)</f>
        <v>0</v>
      </c>
      <c r="T32" s="421">
        <f>SUMIF('Carga People'!$D$6:$D$383,$D32,'Carga People'!T$6:T$383)</f>
        <v>0</v>
      </c>
      <c r="U32" s="421">
        <f>SUMIF('Carga People'!$D$6:$D$383,$D32,'Carga People'!U$6:U$383)</f>
        <v>0</v>
      </c>
      <c r="V32" s="421">
        <f>SUMIF('Carga People'!$D$6:$D$383,$D32,'Carga People'!V$6:V$383)</f>
        <v>1680</v>
      </c>
      <c r="W32" s="421">
        <f>SUMIF('Carga People'!$D$6:$D$383,$D32,'Carga People'!W$6:W$383)</f>
        <v>720</v>
      </c>
      <c r="X32" s="421">
        <f>SUMIF('Carga People'!$D$6:$D$383,$D32,'Carga People'!X$6:X$383)</f>
        <v>0</v>
      </c>
      <c r="Y32" s="421">
        <f>SUMIF('Carga People'!$D$6:$D$383,$D32,'Carga People'!Y$6:Y$383)</f>
        <v>0</v>
      </c>
      <c r="Z32" s="421">
        <f>SUMIF('Carga People'!$D$6:$D$383,$D32,'Carga People'!Z$6:Z$383)</f>
        <v>0</v>
      </c>
      <c r="AA32" s="421">
        <f>SUMIF('Carga People'!$D$6:$D$383,$D32,'Carga People'!AA$6:AA$383)</f>
        <v>0</v>
      </c>
      <c r="AB32" s="421">
        <f>SUMIF('Carga People'!$D$6:$D$383,$D32,'Carga People'!AB$6:AB$383)</f>
        <v>720</v>
      </c>
      <c r="AC32" s="421">
        <f>SUMIF('Carga People'!$D$6:$D$383,$D32,'Carga People'!AC$6:AC$383)</f>
        <v>1920</v>
      </c>
      <c r="AD32" s="421">
        <f>SUMIF('Carga People'!$D$6:$D$383,$D32,'Carga People'!AD$6:AD$383)</f>
        <v>1680</v>
      </c>
      <c r="AE32" s="421">
        <f>SUMIF('Carga People'!$D$6:$D$383,$D32,'Carga People'!AE$6:AE$383)</f>
        <v>0</v>
      </c>
      <c r="AF32" s="421">
        <f>SUMIF('Carga People'!$D$6:$D$383,$D32,'Carga People'!AF$6:AF$383)</f>
        <v>0</v>
      </c>
      <c r="AG32" s="421">
        <f>SUMIF('Carga People'!$D$6:$D$383,$D32,'Carga People'!AG$6:AG$383)</f>
        <v>0</v>
      </c>
      <c r="AH32" s="421">
        <f>SUMIF('Carga People'!$D$6:$D$383,$D32,'Carga People'!AH$6:AH$383)</f>
        <v>0</v>
      </c>
      <c r="AI32" s="421">
        <f>SUMIF('Carga People'!$D$6:$D$383,$D32,'Carga People'!AI$6:AI$383)</f>
        <v>0</v>
      </c>
      <c r="AJ32" s="421">
        <f>SUMIF('Carga People'!$D$6:$D$383,$D32,'Carga People'!AJ$6:AJ$383)</f>
        <v>0</v>
      </c>
      <c r="AK32" s="421">
        <f>SUMIF('Carga People'!$D$6:$D$383,$D32,'Carga People'!AK$6:AK$383)</f>
        <v>0</v>
      </c>
      <c r="AL32" s="421">
        <f>SUMIF('Carga People'!$D$6:$D$383,$D32,'Carga People'!AL$6:AL$383)</f>
        <v>0</v>
      </c>
      <c r="AM32" s="421">
        <f>SUMIF('Carga People'!$D$6:$D$383,$D32,'Carga People'!AM$6:AM$383)</f>
        <v>0</v>
      </c>
      <c r="AN32" s="421">
        <f>SUMIF('Carga People'!$D$6:$D$383,$D32,'Carga People'!AN$6:AN$383)</f>
        <v>0</v>
      </c>
      <c r="AO32" s="421"/>
      <c r="AP32" s="421"/>
      <c r="AQ32" s="427">
        <f t="shared" si="6"/>
        <v>10080</v>
      </c>
      <c r="AR32" s="406" t="str">
        <f t="shared" si="7"/>
        <v/>
      </c>
      <c r="AT32" s="427">
        <f t="shared" si="11"/>
        <v>960</v>
      </c>
      <c r="AU32" s="427">
        <f t="shared" si="11"/>
        <v>2400</v>
      </c>
      <c r="AV32" s="427">
        <f t="shared" si="11"/>
        <v>2400</v>
      </c>
      <c r="AW32" s="427">
        <f t="shared" si="11"/>
        <v>4320</v>
      </c>
      <c r="AX32" s="427">
        <f t="shared" si="11"/>
        <v>0</v>
      </c>
      <c r="AY32" s="427">
        <f t="shared" si="11"/>
        <v>0</v>
      </c>
      <c r="BA32" s="427">
        <f t="shared" si="9"/>
        <v>10080</v>
      </c>
      <c r="BB32" s="427" t="e">
        <f>IF($BB$1="M0",SUMIF([1]Anual!$B$11:$B$950,$D32,[1]Anual!$GZ$11:$GZ$950),SUMIF([1]Anual!$B$11:$B$950,$D32,[1]Anual!$HA$11:$HA$950))</f>
        <v>#VALUE!</v>
      </c>
      <c r="BC32" s="427" t="e">
        <f t="shared" si="10"/>
        <v>#VALUE!</v>
      </c>
    </row>
    <row r="33" spans="2:55" ht="15" customHeight="1" outlineLevel="1" x14ac:dyDescent="0.25">
      <c r="B33" s="418" t="s">
        <v>374</v>
      </c>
      <c r="C33" s="419"/>
      <c r="D33" s="419" t="s">
        <v>398</v>
      </c>
      <c r="E33" s="1454" t="s">
        <v>932</v>
      </c>
      <c r="F33" s="1452" t="s">
        <v>15</v>
      </c>
      <c r="G33" s="417"/>
      <c r="H33" s="417"/>
      <c r="I33" s="417"/>
      <c r="J33" s="421">
        <f>SUMIF('Carga People'!$D$6:$D$383,$D33,'Carga People'!J$6:J$383)</f>
        <v>0</v>
      </c>
      <c r="K33" s="421">
        <f>SUMIF('Carga People'!$D$6:$D$383,$D33,'Carga People'!K$6:K$383)</f>
        <v>0</v>
      </c>
      <c r="L33" s="421">
        <f>SUMIF('Carga People'!$D$6:$D$383,$D33,'Carga People'!L$6:L$383)</f>
        <v>0</v>
      </c>
      <c r="M33" s="421">
        <f>SUMIF('Carga People'!$D$6:$D$383,$D33,'Carga People'!M$6:M$383)</f>
        <v>0</v>
      </c>
      <c r="N33" s="421">
        <f>SUMIF('Carga People'!$D$6:$D$383,$D33,'Carga People'!N$6:N$383)</f>
        <v>0</v>
      </c>
      <c r="O33" s="421">
        <f>SUMIF('Carga People'!$D$6:$D$383,$D33,'Carga People'!O$6:O$383)</f>
        <v>0</v>
      </c>
      <c r="P33" s="421">
        <f>SUMIF('Carga People'!$D$6:$D$383,$D33,'Carga People'!P$6:P$383)</f>
        <v>0</v>
      </c>
      <c r="Q33" s="421">
        <f>SUMIF('Carga People'!$D$6:$D$383,$D33,'Carga People'!Q$6:Q$383)</f>
        <v>0</v>
      </c>
      <c r="R33" s="421">
        <f>SUMIF('Carga People'!$D$6:$D$383,$D33,'Carga People'!R$6:R$383)</f>
        <v>0</v>
      </c>
      <c r="S33" s="421">
        <f>SUMIF('Carga People'!$D$6:$D$383,$D33,'Carga People'!S$6:S$383)</f>
        <v>0</v>
      </c>
      <c r="T33" s="421">
        <f>SUMIF('Carga People'!$D$6:$D$383,$D33,'Carga People'!T$6:T$383)</f>
        <v>0</v>
      </c>
      <c r="U33" s="421">
        <f>SUMIF('Carga People'!$D$6:$D$383,$D33,'Carga People'!U$6:U$383)</f>
        <v>0</v>
      </c>
      <c r="V33" s="421">
        <f>SUMIF('Carga People'!$D$6:$D$383,$D33,'Carga People'!V$6:V$383)</f>
        <v>0</v>
      </c>
      <c r="W33" s="421">
        <f>SUMIF('Carga People'!$D$6:$D$383,$D33,'Carga People'!W$6:W$383)</f>
        <v>0</v>
      </c>
      <c r="X33" s="421">
        <f>SUMIF('Carga People'!$D$6:$D$383,$D33,'Carga People'!X$6:X$383)</f>
        <v>0</v>
      </c>
      <c r="Y33" s="421">
        <f>SUMIF('Carga People'!$D$6:$D$383,$D33,'Carga People'!Y$6:Y$383)</f>
        <v>0</v>
      </c>
      <c r="Z33" s="421">
        <f>SUMIF('Carga People'!$D$6:$D$383,$D33,'Carga People'!Z$6:Z$383)</f>
        <v>0</v>
      </c>
      <c r="AA33" s="421">
        <f>SUMIF('Carga People'!$D$6:$D$383,$D33,'Carga People'!AA$6:AA$383)</f>
        <v>0</v>
      </c>
      <c r="AB33" s="421">
        <f>SUMIF('Carga People'!$D$6:$D$383,$D33,'Carga People'!AB$6:AB$383)</f>
        <v>0</v>
      </c>
      <c r="AC33" s="421">
        <f>SUMIF('Carga People'!$D$6:$D$383,$D33,'Carga People'!AC$6:AC$383)</f>
        <v>0</v>
      </c>
      <c r="AD33" s="421">
        <f>SUMIF('Carga People'!$D$6:$D$383,$D33,'Carga People'!AD$6:AD$383)</f>
        <v>0</v>
      </c>
      <c r="AE33" s="421">
        <f>SUMIF('Carga People'!$D$6:$D$383,$D33,'Carga People'!AE$6:AE$383)</f>
        <v>0</v>
      </c>
      <c r="AF33" s="421">
        <f>SUMIF('Carga People'!$D$6:$D$383,$D33,'Carga People'!AF$6:AF$383)</f>
        <v>0</v>
      </c>
      <c r="AG33" s="421">
        <f>SUMIF('Carga People'!$D$6:$D$383,$D33,'Carga People'!AG$6:AG$383)</f>
        <v>0</v>
      </c>
      <c r="AH33" s="421">
        <f>SUMIF('Carga People'!$D$6:$D$383,$D33,'Carga People'!AH$6:AH$383)</f>
        <v>0</v>
      </c>
      <c r="AI33" s="421">
        <f>SUMIF('Carga People'!$D$6:$D$383,$D33,'Carga People'!AI$6:AI$383)</f>
        <v>0</v>
      </c>
      <c r="AJ33" s="421">
        <f>SUMIF('Carga People'!$D$6:$D$383,$D33,'Carga People'!AJ$6:AJ$383)</f>
        <v>0</v>
      </c>
      <c r="AK33" s="421">
        <f>SUMIF('Carga People'!$D$6:$D$383,$D33,'Carga People'!AK$6:AK$383)</f>
        <v>0</v>
      </c>
      <c r="AL33" s="421">
        <f>SUMIF('Carga People'!$D$6:$D$383,$D33,'Carga People'!AL$6:AL$383)</f>
        <v>0</v>
      </c>
      <c r="AM33" s="421">
        <f>SUMIF('Carga People'!$D$6:$D$383,$D33,'Carga People'!AM$6:AM$383)</f>
        <v>0</v>
      </c>
      <c r="AN33" s="421">
        <f>SUMIF('Carga People'!$D$6:$D$383,$D33,'Carga People'!AN$6:AN$383)</f>
        <v>0</v>
      </c>
      <c r="AO33" s="421"/>
      <c r="AP33" s="421"/>
      <c r="AQ33" s="427">
        <f t="shared" si="6"/>
        <v>0</v>
      </c>
      <c r="AR33" s="406" t="str">
        <f t="shared" si="7"/>
        <v/>
      </c>
      <c r="AT33" s="427">
        <f t="shared" si="11"/>
        <v>0</v>
      </c>
      <c r="AU33" s="427">
        <f t="shared" si="11"/>
        <v>0</v>
      </c>
      <c r="AV33" s="427">
        <f t="shared" si="11"/>
        <v>0</v>
      </c>
      <c r="AW33" s="427">
        <f t="shared" si="11"/>
        <v>0</v>
      </c>
      <c r="AX33" s="427">
        <f t="shared" si="11"/>
        <v>0</v>
      </c>
      <c r="AY33" s="427">
        <f t="shared" si="11"/>
        <v>0</v>
      </c>
      <c r="BA33" s="427">
        <f t="shared" si="9"/>
        <v>0</v>
      </c>
      <c r="BB33" s="427" t="e">
        <f>IF($BB$1="M0",SUMIF([1]Anual!$B$11:$B$950,$D33,[1]Anual!$GZ$11:$GZ$950),SUMIF([1]Anual!$B$11:$B$950,$D33,[1]Anual!$HA$11:$HA$950))</f>
        <v>#VALUE!</v>
      </c>
      <c r="BC33" s="427" t="e">
        <f t="shared" si="10"/>
        <v>#VALUE!</v>
      </c>
    </row>
    <row r="34" spans="2:55" ht="15" customHeight="1" outlineLevel="1" x14ac:dyDescent="0.25">
      <c r="B34" s="418" t="s">
        <v>374</v>
      </c>
      <c r="C34" s="419"/>
      <c r="D34" s="419" t="s">
        <v>399</v>
      </c>
      <c r="E34" s="1454" t="s">
        <v>933</v>
      </c>
      <c r="F34" s="1452" t="s">
        <v>15</v>
      </c>
      <c r="G34" s="417"/>
      <c r="H34" s="417"/>
      <c r="I34" s="417"/>
      <c r="J34" s="421">
        <f>SUMIF('Carga People'!$D$6:$D$383,$D34,'Carga People'!J$6:J$383)</f>
        <v>0</v>
      </c>
      <c r="K34" s="421">
        <f>SUMIF('Carga People'!$D$6:$D$383,$D34,'Carga People'!K$6:K$383)</f>
        <v>0</v>
      </c>
      <c r="L34" s="421">
        <f>SUMIF('Carga People'!$D$6:$D$383,$D34,'Carga People'!L$6:L$383)</f>
        <v>0</v>
      </c>
      <c r="M34" s="421">
        <f>SUMIF('Carga People'!$D$6:$D$383,$D34,'Carga People'!M$6:M$383)</f>
        <v>0</v>
      </c>
      <c r="N34" s="421">
        <f>SUMIF('Carga People'!$D$6:$D$383,$D34,'Carga People'!N$6:N$383)</f>
        <v>0</v>
      </c>
      <c r="O34" s="421">
        <f>SUMIF('Carga People'!$D$6:$D$383,$D34,'Carga People'!O$6:O$383)</f>
        <v>0</v>
      </c>
      <c r="P34" s="421">
        <f>SUMIF('Carga People'!$D$6:$D$383,$D34,'Carga People'!P$6:P$383)</f>
        <v>0</v>
      </c>
      <c r="Q34" s="421">
        <f>SUMIF('Carga People'!$D$6:$D$383,$D34,'Carga People'!Q$6:Q$383)</f>
        <v>0</v>
      </c>
      <c r="R34" s="421">
        <f>SUMIF('Carga People'!$D$6:$D$383,$D34,'Carga People'!R$6:R$383)</f>
        <v>0</v>
      </c>
      <c r="S34" s="421">
        <f>SUMIF('Carga People'!$D$6:$D$383,$D34,'Carga People'!S$6:S$383)</f>
        <v>0</v>
      </c>
      <c r="T34" s="421">
        <f>SUMIF('Carga People'!$D$6:$D$383,$D34,'Carga People'!T$6:T$383)</f>
        <v>0</v>
      </c>
      <c r="U34" s="421">
        <f>SUMIF('Carga People'!$D$6:$D$383,$D34,'Carga People'!U$6:U$383)</f>
        <v>0</v>
      </c>
      <c r="V34" s="421">
        <f>SUMIF('Carga People'!$D$6:$D$383,$D34,'Carga People'!V$6:V$383)</f>
        <v>0</v>
      </c>
      <c r="W34" s="421">
        <f>SUMIF('Carga People'!$D$6:$D$383,$D34,'Carga People'!W$6:W$383)</f>
        <v>0</v>
      </c>
      <c r="X34" s="421">
        <f>SUMIF('Carga People'!$D$6:$D$383,$D34,'Carga People'!X$6:X$383)</f>
        <v>0</v>
      </c>
      <c r="Y34" s="421">
        <f>SUMIF('Carga People'!$D$6:$D$383,$D34,'Carga People'!Y$6:Y$383)</f>
        <v>0</v>
      </c>
      <c r="Z34" s="421">
        <f>SUMIF('Carga People'!$D$6:$D$383,$D34,'Carga People'!Z$6:Z$383)</f>
        <v>0</v>
      </c>
      <c r="AA34" s="421">
        <f>SUMIF('Carga People'!$D$6:$D$383,$D34,'Carga People'!AA$6:AA$383)</f>
        <v>0</v>
      </c>
      <c r="AB34" s="421">
        <f>SUMIF('Carga People'!$D$6:$D$383,$D34,'Carga People'!AB$6:AB$383)</f>
        <v>0</v>
      </c>
      <c r="AC34" s="421">
        <f>SUMIF('Carga People'!$D$6:$D$383,$D34,'Carga People'!AC$6:AC$383)</f>
        <v>0</v>
      </c>
      <c r="AD34" s="421">
        <f>SUMIF('Carga People'!$D$6:$D$383,$D34,'Carga People'!AD$6:AD$383)</f>
        <v>0</v>
      </c>
      <c r="AE34" s="421">
        <f>SUMIF('Carga People'!$D$6:$D$383,$D34,'Carga People'!AE$6:AE$383)</f>
        <v>0</v>
      </c>
      <c r="AF34" s="421">
        <f>SUMIF('Carga People'!$D$6:$D$383,$D34,'Carga People'!AF$6:AF$383)</f>
        <v>0</v>
      </c>
      <c r="AG34" s="421">
        <f>SUMIF('Carga People'!$D$6:$D$383,$D34,'Carga People'!AG$6:AG$383)</f>
        <v>0</v>
      </c>
      <c r="AH34" s="421">
        <f>SUMIF('Carga People'!$D$6:$D$383,$D34,'Carga People'!AH$6:AH$383)</f>
        <v>0</v>
      </c>
      <c r="AI34" s="421">
        <f>SUMIF('Carga People'!$D$6:$D$383,$D34,'Carga People'!AI$6:AI$383)</f>
        <v>0</v>
      </c>
      <c r="AJ34" s="421">
        <f>SUMIF('Carga People'!$D$6:$D$383,$D34,'Carga People'!AJ$6:AJ$383)</f>
        <v>0</v>
      </c>
      <c r="AK34" s="421">
        <f>SUMIF('Carga People'!$D$6:$D$383,$D34,'Carga People'!AK$6:AK$383)</f>
        <v>0</v>
      </c>
      <c r="AL34" s="421">
        <f>SUMIF('Carga People'!$D$6:$D$383,$D34,'Carga People'!AL$6:AL$383)</f>
        <v>0</v>
      </c>
      <c r="AM34" s="421">
        <f>SUMIF('Carga People'!$D$6:$D$383,$D34,'Carga People'!AM$6:AM$383)</f>
        <v>0</v>
      </c>
      <c r="AN34" s="421">
        <f>SUMIF('Carga People'!$D$6:$D$383,$D34,'Carga People'!AN$6:AN$383)</f>
        <v>0</v>
      </c>
      <c r="AO34" s="421"/>
      <c r="AP34" s="421"/>
      <c r="AQ34" s="427">
        <f t="shared" si="6"/>
        <v>0</v>
      </c>
      <c r="AR34" s="406" t="str">
        <f t="shared" si="7"/>
        <v/>
      </c>
      <c r="AT34" s="427">
        <f t="shared" si="11"/>
        <v>0</v>
      </c>
      <c r="AU34" s="427">
        <f t="shared" si="11"/>
        <v>0</v>
      </c>
      <c r="AV34" s="427">
        <f t="shared" si="11"/>
        <v>0</v>
      </c>
      <c r="AW34" s="427">
        <f t="shared" si="11"/>
        <v>0</v>
      </c>
      <c r="AX34" s="427">
        <f t="shared" si="11"/>
        <v>0</v>
      </c>
      <c r="AY34" s="427">
        <f t="shared" si="11"/>
        <v>0</v>
      </c>
      <c r="BA34" s="427">
        <f t="shared" si="9"/>
        <v>0</v>
      </c>
      <c r="BB34" s="427" t="e">
        <f>IF($BB$1="M0",SUMIF([1]Anual!$B$11:$B$950,$D34,[1]Anual!$GZ$11:$GZ$950),SUMIF([1]Anual!$B$11:$B$950,$D34,[1]Anual!$HA$11:$HA$950))</f>
        <v>#VALUE!</v>
      </c>
      <c r="BC34" s="427" t="e">
        <f t="shared" si="10"/>
        <v>#VALUE!</v>
      </c>
    </row>
    <row r="35" spans="2:55" ht="15" customHeight="1" outlineLevel="1" x14ac:dyDescent="0.25">
      <c r="B35" s="418" t="s">
        <v>303</v>
      </c>
      <c r="C35" s="419"/>
      <c r="D35" s="419" t="s">
        <v>325</v>
      </c>
      <c r="E35" s="1454" t="s">
        <v>896</v>
      </c>
      <c r="F35" s="1452" t="s">
        <v>15</v>
      </c>
      <c r="G35" s="417"/>
      <c r="H35" s="417"/>
      <c r="I35" s="417"/>
      <c r="J35" s="421">
        <f>SUMIF('Carga People'!$D$6:$D$383,$D35,'Carga People'!J$6:J$383)</f>
        <v>720</v>
      </c>
      <c r="K35" s="421">
        <f>SUMIF('Carga People'!$D$6:$D$383,$D35,'Carga People'!K$6:K$383)</f>
        <v>0</v>
      </c>
      <c r="L35" s="421">
        <f>SUMIF('Carga People'!$D$6:$D$383,$D35,'Carga People'!L$6:L$383)</f>
        <v>0</v>
      </c>
      <c r="M35" s="421">
        <f>SUMIF('Carga People'!$D$6:$D$383,$D35,'Carga People'!M$6:M$383)</f>
        <v>720</v>
      </c>
      <c r="N35" s="421">
        <f>SUMIF('Carga People'!$D$6:$D$383,$D35,'Carga People'!N$6:N$383)</f>
        <v>480</v>
      </c>
      <c r="O35" s="421">
        <f>SUMIF('Carga People'!$D$6:$D$383,$D35,'Carga People'!O$6:O$383)</f>
        <v>0</v>
      </c>
      <c r="P35" s="421">
        <f>SUMIF('Carga People'!$D$6:$D$383,$D35,'Carga People'!P$6:P$383)</f>
        <v>0</v>
      </c>
      <c r="Q35" s="421">
        <f>SUMIF('Carga People'!$D$6:$D$383,$D35,'Carga People'!Q$6:Q$383)</f>
        <v>480</v>
      </c>
      <c r="R35" s="421">
        <f>SUMIF('Carga People'!$D$6:$D$383,$D35,'Carga People'!R$6:R$383)</f>
        <v>720</v>
      </c>
      <c r="S35" s="421">
        <f>SUMIF('Carga People'!$D$6:$D$383,$D35,'Carga People'!S$6:S$383)</f>
        <v>0</v>
      </c>
      <c r="T35" s="421">
        <f>SUMIF('Carga People'!$D$6:$D$383,$D35,'Carga People'!T$6:T$383)</f>
        <v>480</v>
      </c>
      <c r="U35" s="421">
        <f>SUMIF('Carga People'!$D$6:$D$383,$D35,'Carga People'!U$6:U$383)</f>
        <v>0</v>
      </c>
      <c r="V35" s="421">
        <f>SUMIF('Carga People'!$D$6:$D$383,$D35,'Carga People'!V$6:V$383)</f>
        <v>0</v>
      </c>
      <c r="W35" s="421">
        <f>SUMIF('Carga People'!$D$6:$D$383,$D35,'Carga People'!W$6:W$383)</f>
        <v>480</v>
      </c>
      <c r="X35" s="421">
        <f>SUMIF('Carga People'!$D$6:$D$383,$D35,'Carga People'!X$6:X$383)</f>
        <v>480</v>
      </c>
      <c r="Y35" s="421">
        <f>SUMIF('Carga People'!$D$6:$D$383,$D35,'Carga People'!Y$6:Y$383)</f>
        <v>720</v>
      </c>
      <c r="Z35" s="421">
        <f>SUMIF('Carga People'!$D$6:$D$383,$D35,'Carga People'!Z$6:Z$383)</f>
        <v>0</v>
      </c>
      <c r="AA35" s="421">
        <f>SUMIF('Carga People'!$D$6:$D$383,$D35,'Carga People'!AA$6:AA$383)</f>
        <v>480</v>
      </c>
      <c r="AB35" s="421">
        <f>SUMIF('Carga People'!$D$6:$D$383,$D35,'Carga People'!AB$6:AB$383)</f>
        <v>0</v>
      </c>
      <c r="AC35" s="421">
        <f>SUMIF('Carga People'!$D$6:$D$383,$D35,'Carga People'!AC$6:AC$383)</f>
        <v>0</v>
      </c>
      <c r="AD35" s="421">
        <f>SUMIF('Carga People'!$D$6:$D$383,$D35,'Carga People'!AD$6:AD$383)</f>
        <v>720</v>
      </c>
      <c r="AE35" s="421">
        <f>SUMIF('Carga People'!$D$6:$D$383,$D35,'Carga People'!AE$6:AE$383)</f>
        <v>480</v>
      </c>
      <c r="AF35" s="421">
        <f>SUMIF('Carga People'!$D$6:$D$383,$D35,'Carga People'!AF$6:AF$383)</f>
        <v>0</v>
      </c>
      <c r="AG35" s="421">
        <f>SUMIF('Carga People'!$D$6:$D$383,$D35,'Carga People'!AG$6:AG$383)</f>
        <v>0</v>
      </c>
      <c r="AH35" s="421">
        <f>SUMIF('Carga People'!$D$6:$D$383,$D35,'Carga People'!AH$6:AH$383)</f>
        <v>0</v>
      </c>
      <c r="AI35" s="421">
        <f>SUMIF('Carga People'!$D$6:$D$383,$D35,'Carga People'!AI$6:AI$383)</f>
        <v>0</v>
      </c>
      <c r="AJ35" s="421">
        <f>SUMIF('Carga People'!$D$6:$D$383,$D35,'Carga People'!AJ$6:AJ$383)</f>
        <v>0</v>
      </c>
      <c r="AK35" s="421">
        <f>SUMIF('Carga People'!$D$6:$D$383,$D35,'Carga People'!AK$6:AK$383)</f>
        <v>0</v>
      </c>
      <c r="AL35" s="421">
        <f>SUMIF('Carga People'!$D$6:$D$383,$D35,'Carga People'!AL$6:AL$383)</f>
        <v>0</v>
      </c>
      <c r="AM35" s="421">
        <f>SUMIF('Carga People'!$D$6:$D$383,$D35,'Carga People'!AM$6:AM$383)</f>
        <v>0</v>
      </c>
      <c r="AN35" s="421">
        <f>SUMIF('Carga People'!$D$6:$D$383,$D35,'Carga People'!AN$6:AN$383)</f>
        <v>0</v>
      </c>
      <c r="AO35" s="421"/>
      <c r="AP35" s="421"/>
      <c r="AQ35" s="427">
        <f t="shared" si="6"/>
        <v>6960</v>
      </c>
      <c r="AR35" s="406" t="str">
        <f t="shared" si="7"/>
        <v/>
      </c>
      <c r="AT35" s="427">
        <f t="shared" si="11"/>
        <v>720</v>
      </c>
      <c r="AU35" s="427">
        <f t="shared" si="11"/>
        <v>2400</v>
      </c>
      <c r="AV35" s="427">
        <f t="shared" si="11"/>
        <v>2160</v>
      </c>
      <c r="AW35" s="427">
        <f t="shared" si="11"/>
        <v>1680</v>
      </c>
      <c r="AX35" s="427">
        <f t="shared" si="11"/>
        <v>0</v>
      </c>
      <c r="AY35" s="427">
        <f t="shared" si="11"/>
        <v>0</v>
      </c>
      <c r="BA35" s="427">
        <f t="shared" si="9"/>
        <v>6960</v>
      </c>
      <c r="BB35" s="427" t="e">
        <f>IF($BB$1="M0",SUMIF([1]Anual!$B$11:$B$950,$D35,[1]Anual!$GZ$11:$GZ$950),SUMIF([1]Anual!$B$11:$B$950,$D35,[1]Anual!$HA$11:$HA$950))</f>
        <v>#VALUE!</v>
      </c>
      <c r="BC35" s="427" t="e">
        <f t="shared" si="10"/>
        <v>#VALUE!</v>
      </c>
    </row>
    <row r="36" spans="2:55" ht="15" customHeight="1" outlineLevel="1" x14ac:dyDescent="0.25">
      <c r="B36" s="418" t="s">
        <v>303</v>
      </c>
      <c r="C36" s="419"/>
      <c r="D36" s="419" t="s">
        <v>326</v>
      </c>
      <c r="E36" s="1454" t="s">
        <v>897</v>
      </c>
      <c r="F36" s="1452" t="s">
        <v>15</v>
      </c>
      <c r="G36" s="417"/>
      <c r="H36" s="417"/>
      <c r="I36" s="417"/>
      <c r="J36" s="421">
        <f>SUMIF('Carga People'!$D$6:$D$383,$D36,'Carga People'!J$6:J$383)</f>
        <v>0</v>
      </c>
      <c r="K36" s="421">
        <f>SUMIF('Carga People'!$D$6:$D$383,$D36,'Carga People'!K$6:K$383)</f>
        <v>0</v>
      </c>
      <c r="L36" s="421">
        <f>SUMIF('Carga People'!$D$6:$D$383,$D36,'Carga People'!L$6:L$383)</f>
        <v>0</v>
      </c>
      <c r="M36" s="421">
        <f>SUMIF('Carga People'!$D$6:$D$383,$D36,'Carga People'!M$6:M$383)</f>
        <v>0</v>
      </c>
      <c r="N36" s="421">
        <f>SUMIF('Carga People'!$D$6:$D$383,$D36,'Carga People'!N$6:N$383)</f>
        <v>0</v>
      </c>
      <c r="O36" s="421">
        <f>SUMIF('Carga People'!$D$6:$D$383,$D36,'Carga People'!O$6:O$383)</f>
        <v>480</v>
      </c>
      <c r="P36" s="421">
        <f>SUMIF('Carga People'!$D$6:$D$383,$D36,'Carga People'!P$6:P$383)</f>
        <v>480</v>
      </c>
      <c r="Q36" s="421">
        <f>SUMIF('Carga People'!$D$6:$D$383,$D36,'Carga People'!Q$6:Q$383)</f>
        <v>0</v>
      </c>
      <c r="R36" s="421">
        <f>SUMIF('Carga People'!$D$6:$D$383,$D36,'Carga People'!R$6:R$383)</f>
        <v>0</v>
      </c>
      <c r="S36" s="421">
        <f>SUMIF('Carga People'!$D$6:$D$383,$D36,'Carga People'!S$6:S$383)</f>
        <v>0</v>
      </c>
      <c r="T36" s="421">
        <f>SUMIF('Carga People'!$D$6:$D$383,$D36,'Carga People'!T$6:T$383)</f>
        <v>0</v>
      </c>
      <c r="U36" s="421">
        <f>SUMIF('Carga People'!$D$6:$D$383,$D36,'Carga People'!U$6:U$383)</f>
        <v>480</v>
      </c>
      <c r="V36" s="421">
        <f>SUMIF('Carga People'!$D$6:$D$383,$D36,'Carga People'!V$6:V$383)</f>
        <v>720</v>
      </c>
      <c r="W36" s="421">
        <f>SUMIF('Carga People'!$D$6:$D$383,$D36,'Carga People'!W$6:W$383)</f>
        <v>0</v>
      </c>
      <c r="X36" s="421">
        <f>SUMIF('Carga People'!$D$6:$D$383,$D36,'Carga People'!X$6:X$383)</f>
        <v>0</v>
      </c>
      <c r="Y36" s="421">
        <f>SUMIF('Carga People'!$D$6:$D$383,$D36,'Carga People'!Y$6:Y$383)</f>
        <v>0</v>
      </c>
      <c r="Z36" s="421">
        <f>SUMIF('Carga People'!$D$6:$D$383,$D36,'Carga People'!Z$6:Z$383)</f>
        <v>0</v>
      </c>
      <c r="AA36" s="421">
        <f>SUMIF('Carga People'!$D$6:$D$383,$D36,'Carga People'!AA$6:AA$383)</f>
        <v>0</v>
      </c>
      <c r="AB36" s="421">
        <f>SUMIF('Carga People'!$D$6:$D$383,$D36,'Carga People'!AB$6:AB$383)</f>
        <v>480</v>
      </c>
      <c r="AC36" s="421">
        <f>SUMIF('Carga People'!$D$6:$D$383,$D36,'Carga People'!AC$6:AC$383)</f>
        <v>480</v>
      </c>
      <c r="AD36" s="421">
        <f>SUMIF('Carga People'!$D$6:$D$383,$D36,'Carga People'!AD$6:AD$383)</f>
        <v>0</v>
      </c>
      <c r="AE36" s="421">
        <f>SUMIF('Carga People'!$D$6:$D$383,$D36,'Carga People'!AE$6:AE$383)</f>
        <v>0</v>
      </c>
      <c r="AF36" s="421">
        <f>SUMIF('Carga People'!$D$6:$D$383,$D36,'Carga People'!AF$6:AF$383)</f>
        <v>0</v>
      </c>
      <c r="AG36" s="421">
        <f>SUMIF('Carga People'!$D$6:$D$383,$D36,'Carga People'!AG$6:AG$383)</f>
        <v>0</v>
      </c>
      <c r="AH36" s="421">
        <f>SUMIF('Carga People'!$D$6:$D$383,$D36,'Carga People'!AH$6:AH$383)</f>
        <v>0</v>
      </c>
      <c r="AI36" s="421">
        <f>SUMIF('Carga People'!$D$6:$D$383,$D36,'Carga People'!AI$6:AI$383)</f>
        <v>0</v>
      </c>
      <c r="AJ36" s="421">
        <f>SUMIF('Carga People'!$D$6:$D$383,$D36,'Carga People'!AJ$6:AJ$383)</f>
        <v>0</v>
      </c>
      <c r="AK36" s="421">
        <f>SUMIF('Carga People'!$D$6:$D$383,$D36,'Carga People'!AK$6:AK$383)</f>
        <v>0</v>
      </c>
      <c r="AL36" s="421">
        <f>SUMIF('Carga People'!$D$6:$D$383,$D36,'Carga People'!AL$6:AL$383)</f>
        <v>0</v>
      </c>
      <c r="AM36" s="421">
        <f>SUMIF('Carga People'!$D$6:$D$383,$D36,'Carga People'!AM$6:AM$383)</f>
        <v>0</v>
      </c>
      <c r="AN36" s="421">
        <f>SUMIF('Carga People'!$D$6:$D$383,$D36,'Carga People'!AN$6:AN$383)</f>
        <v>0</v>
      </c>
      <c r="AO36" s="421"/>
      <c r="AP36" s="421"/>
      <c r="AQ36" s="427">
        <f t="shared" si="6"/>
        <v>3120</v>
      </c>
      <c r="AR36" s="406" t="str">
        <f t="shared" si="7"/>
        <v/>
      </c>
      <c r="AT36" s="427">
        <f t="shared" si="11"/>
        <v>0</v>
      </c>
      <c r="AU36" s="427">
        <f t="shared" si="11"/>
        <v>960</v>
      </c>
      <c r="AV36" s="427">
        <f t="shared" si="11"/>
        <v>1200</v>
      </c>
      <c r="AW36" s="427">
        <f t="shared" si="11"/>
        <v>960</v>
      </c>
      <c r="AX36" s="427">
        <f t="shared" si="11"/>
        <v>0</v>
      </c>
      <c r="AY36" s="427">
        <f t="shared" si="11"/>
        <v>0</v>
      </c>
      <c r="BA36" s="427">
        <f t="shared" si="9"/>
        <v>3120</v>
      </c>
      <c r="BB36" s="427" t="e">
        <f>IF($BB$1="M0",SUMIF([1]Anual!$B$11:$B$950,$D36,[1]Anual!$GZ$11:$GZ$950),SUMIF([1]Anual!$B$11:$B$950,$D36,[1]Anual!$HA$11:$HA$950))</f>
        <v>#VALUE!</v>
      </c>
      <c r="BC36" s="427" t="e">
        <f t="shared" si="10"/>
        <v>#VALUE!</v>
      </c>
    </row>
    <row r="37" spans="2:55" ht="15" customHeight="1" outlineLevel="1" x14ac:dyDescent="0.25">
      <c r="B37" s="418" t="s">
        <v>340</v>
      </c>
      <c r="C37" s="419"/>
      <c r="D37" s="419" t="s">
        <v>338</v>
      </c>
      <c r="E37" s="1454" t="s">
        <v>942</v>
      </c>
      <c r="F37" s="1452" t="s">
        <v>15</v>
      </c>
      <c r="G37" s="417"/>
      <c r="H37" s="417"/>
      <c r="I37" s="417"/>
      <c r="J37" s="421">
        <f>SUMIF('Carga People'!$D$6:$D$383,$D37,'Carga People'!J$6:J$383)</f>
        <v>0</v>
      </c>
      <c r="K37" s="421">
        <f>SUMIF('Carga People'!$D$6:$D$383,$D37,'Carga People'!K$6:K$383)</f>
        <v>0</v>
      </c>
      <c r="L37" s="421">
        <f>SUMIF('Carga People'!$D$6:$D$383,$D37,'Carga People'!L$6:L$383)</f>
        <v>0</v>
      </c>
      <c r="M37" s="421">
        <f>SUMIF('Carga People'!$D$6:$D$383,$D37,'Carga People'!M$6:M$383)</f>
        <v>0</v>
      </c>
      <c r="N37" s="421">
        <f>SUMIF('Carga People'!$D$6:$D$383,$D37,'Carga People'!N$6:N$383)</f>
        <v>0</v>
      </c>
      <c r="O37" s="421">
        <f>SUMIF('Carga People'!$D$6:$D$383,$D37,'Carga People'!O$6:O$383)</f>
        <v>0</v>
      </c>
      <c r="P37" s="421">
        <f>SUMIF('Carga People'!$D$6:$D$383,$D37,'Carga People'!P$6:P$383)</f>
        <v>0</v>
      </c>
      <c r="Q37" s="421">
        <f>SUMIF('Carga People'!$D$6:$D$383,$D37,'Carga People'!Q$6:Q$383)</f>
        <v>0</v>
      </c>
      <c r="R37" s="421">
        <f>SUMIF('Carga People'!$D$6:$D$383,$D37,'Carga People'!R$6:R$383)</f>
        <v>0</v>
      </c>
      <c r="S37" s="421">
        <f>SUMIF('Carga People'!$D$6:$D$383,$D37,'Carga People'!S$6:S$383)</f>
        <v>0</v>
      </c>
      <c r="T37" s="421">
        <f>SUMIF('Carga People'!$D$6:$D$383,$D37,'Carga People'!T$6:T$383)</f>
        <v>0</v>
      </c>
      <c r="U37" s="421">
        <f>SUMIF('Carga People'!$D$6:$D$383,$D37,'Carga People'!U$6:U$383)</f>
        <v>0</v>
      </c>
      <c r="V37" s="421">
        <f>SUMIF('Carga People'!$D$6:$D$383,$D37,'Carga People'!V$6:V$383)</f>
        <v>0</v>
      </c>
      <c r="W37" s="421">
        <f>SUMIF('Carga People'!$D$6:$D$383,$D37,'Carga People'!W$6:W$383)</f>
        <v>0</v>
      </c>
      <c r="X37" s="421">
        <f>SUMIF('Carga People'!$D$6:$D$383,$D37,'Carga People'!X$6:X$383)</f>
        <v>0</v>
      </c>
      <c r="Y37" s="421">
        <f>SUMIF('Carga People'!$D$6:$D$383,$D37,'Carga People'!Y$6:Y$383)</f>
        <v>0</v>
      </c>
      <c r="Z37" s="421">
        <f>SUMIF('Carga People'!$D$6:$D$383,$D37,'Carga People'!Z$6:Z$383)</f>
        <v>0</v>
      </c>
      <c r="AA37" s="421">
        <f>SUMIF('Carga People'!$D$6:$D$383,$D37,'Carga People'!AA$6:AA$383)</f>
        <v>0</v>
      </c>
      <c r="AB37" s="421">
        <f>SUMIF('Carga People'!$D$6:$D$383,$D37,'Carga People'!AB$6:AB$383)</f>
        <v>0</v>
      </c>
      <c r="AC37" s="421">
        <f>SUMIF('Carga People'!$D$6:$D$383,$D37,'Carga People'!AC$6:AC$383)</f>
        <v>0</v>
      </c>
      <c r="AD37" s="421">
        <f>SUMIF('Carga People'!$D$6:$D$383,$D37,'Carga People'!AD$6:AD$383)</f>
        <v>0</v>
      </c>
      <c r="AE37" s="421">
        <f>SUMIF('Carga People'!$D$6:$D$383,$D37,'Carga People'!AE$6:AE$383)</f>
        <v>0</v>
      </c>
      <c r="AF37" s="421">
        <f>SUMIF('Carga People'!$D$6:$D$383,$D37,'Carga People'!AF$6:AF$383)</f>
        <v>0</v>
      </c>
      <c r="AG37" s="421">
        <f>SUMIF('Carga People'!$D$6:$D$383,$D37,'Carga People'!AG$6:AG$383)</f>
        <v>0</v>
      </c>
      <c r="AH37" s="421">
        <f>SUMIF('Carga People'!$D$6:$D$383,$D37,'Carga People'!AH$6:AH$383)</f>
        <v>0</v>
      </c>
      <c r="AI37" s="421">
        <f>SUMIF('Carga People'!$D$6:$D$383,$D37,'Carga People'!AI$6:AI$383)</f>
        <v>0</v>
      </c>
      <c r="AJ37" s="421">
        <f>SUMIF('Carga People'!$D$6:$D$383,$D37,'Carga People'!AJ$6:AJ$383)</f>
        <v>0</v>
      </c>
      <c r="AK37" s="421">
        <f>SUMIF('Carga People'!$D$6:$D$383,$D37,'Carga People'!AK$6:AK$383)</f>
        <v>0</v>
      </c>
      <c r="AL37" s="421">
        <f>SUMIF('Carga People'!$D$6:$D$383,$D37,'Carga People'!AL$6:AL$383)</f>
        <v>0</v>
      </c>
      <c r="AM37" s="421">
        <f>SUMIF('Carga People'!$D$6:$D$383,$D37,'Carga People'!AM$6:AM$383)</f>
        <v>0</v>
      </c>
      <c r="AN37" s="421">
        <f>SUMIF('Carga People'!$D$6:$D$383,$D37,'Carga People'!AN$6:AN$383)</f>
        <v>0</v>
      </c>
      <c r="AO37" s="421"/>
      <c r="AP37" s="421"/>
      <c r="AQ37" s="427">
        <f t="shared" ref="AQ37:AQ68" si="12">SUM(I37:AP37)</f>
        <v>0</v>
      </c>
      <c r="AR37" s="406" t="str">
        <f t="shared" si="7"/>
        <v/>
      </c>
      <c r="AT37" s="427">
        <f t="shared" si="11"/>
        <v>0</v>
      </c>
      <c r="AU37" s="427">
        <f t="shared" si="11"/>
        <v>0</v>
      </c>
      <c r="AV37" s="427">
        <f t="shared" si="11"/>
        <v>0</v>
      </c>
      <c r="AW37" s="427">
        <f t="shared" si="11"/>
        <v>0</v>
      </c>
      <c r="AX37" s="427">
        <f t="shared" si="11"/>
        <v>0</v>
      </c>
      <c r="AY37" s="427">
        <f t="shared" si="11"/>
        <v>0</v>
      </c>
      <c r="BA37" s="427">
        <f t="shared" si="9"/>
        <v>0</v>
      </c>
      <c r="BB37" s="427" t="e">
        <f>IF($BB$1="M0",SUMIF([1]Anual!$B$11:$B$950,$D37,[1]Anual!$GZ$11:$GZ$950),SUMIF([1]Anual!$B$11:$B$950,$D37,[1]Anual!$HA$11:$HA$950))</f>
        <v>#VALUE!</v>
      </c>
      <c r="BC37" s="427" t="e">
        <f t="shared" si="10"/>
        <v>#VALUE!</v>
      </c>
    </row>
    <row r="38" spans="2:55" ht="15" customHeight="1" outlineLevel="1" x14ac:dyDescent="0.25">
      <c r="B38" s="418" t="s">
        <v>340</v>
      </c>
      <c r="C38" s="419"/>
      <c r="D38" s="419" t="s">
        <v>339</v>
      </c>
      <c r="E38" s="1454" t="s">
        <v>943</v>
      </c>
      <c r="F38" s="1452" t="s">
        <v>15</v>
      </c>
      <c r="G38" s="417"/>
      <c r="H38" s="417"/>
      <c r="I38" s="417"/>
      <c r="J38" s="421">
        <f>SUMIF('Carga People'!$D$6:$D$383,$D38,'Carga People'!J$6:J$383)</f>
        <v>0</v>
      </c>
      <c r="K38" s="421">
        <f>SUMIF('Carga People'!$D$6:$D$383,$D38,'Carga People'!K$6:K$383)</f>
        <v>0</v>
      </c>
      <c r="L38" s="421">
        <f>SUMIF('Carga People'!$D$6:$D$383,$D38,'Carga People'!L$6:L$383)</f>
        <v>0</v>
      </c>
      <c r="M38" s="421">
        <f>SUMIF('Carga People'!$D$6:$D$383,$D38,'Carga People'!M$6:M$383)</f>
        <v>0</v>
      </c>
      <c r="N38" s="421">
        <f>SUMIF('Carga People'!$D$6:$D$383,$D38,'Carga People'!N$6:N$383)</f>
        <v>0</v>
      </c>
      <c r="O38" s="421">
        <f>SUMIF('Carga People'!$D$6:$D$383,$D38,'Carga People'!O$6:O$383)</f>
        <v>0</v>
      </c>
      <c r="P38" s="421">
        <f>SUMIF('Carga People'!$D$6:$D$383,$D38,'Carga People'!P$6:P$383)</f>
        <v>0</v>
      </c>
      <c r="Q38" s="421">
        <f>SUMIF('Carga People'!$D$6:$D$383,$D38,'Carga People'!Q$6:Q$383)</f>
        <v>0</v>
      </c>
      <c r="R38" s="421">
        <f>SUMIF('Carga People'!$D$6:$D$383,$D38,'Carga People'!R$6:R$383)</f>
        <v>0</v>
      </c>
      <c r="S38" s="421">
        <f>SUMIF('Carga People'!$D$6:$D$383,$D38,'Carga People'!S$6:S$383)</f>
        <v>0</v>
      </c>
      <c r="T38" s="421">
        <f>SUMIF('Carga People'!$D$6:$D$383,$D38,'Carga People'!T$6:T$383)</f>
        <v>0</v>
      </c>
      <c r="U38" s="421">
        <f>SUMIF('Carga People'!$D$6:$D$383,$D38,'Carga People'!U$6:U$383)</f>
        <v>0</v>
      </c>
      <c r="V38" s="421">
        <f>SUMIF('Carga People'!$D$6:$D$383,$D38,'Carga People'!V$6:V$383)</f>
        <v>0</v>
      </c>
      <c r="W38" s="421">
        <f>SUMIF('Carga People'!$D$6:$D$383,$D38,'Carga People'!W$6:W$383)</f>
        <v>0</v>
      </c>
      <c r="X38" s="421">
        <f>SUMIF('Carga People'!$D$6:$D$383,$D38,'Carga People'!X$6:X$383)</f>
        <v>0</v>
      </c>
      <c r="Y38" s="421">
        <f>SUMIF('Carga People'!$D$6:$D$383,$D38,'Carga People'!Y$6:Y$383)</f>
        <v>0</v>
      </c>
      <c r="Z38" s="421">
        <f>SUMIF('Carga People'!$D$6:$D$383,$D38,'Carga People'!Z$6:Z$383)</f>
        <v>0</v>
      </c>
      <c r="AA38" s="421">
        <f>SUMIF('Carga People'!$D$6:$D$383,$D38,'Carga People'!AA$6:AA$383)</f>
        <v>0</v>
      </c>
      <c r="AB38" s="421">
        <f>SUMIF('Carga People'!$D$6:$D$383,$D38,'Carga People'!AB$6:AB$383)</f>
        <v>0</v>
      </c>
      <c r="AC38" s="421">
        <f>SUMIF('Carga People'!$D$6:$D$383,$D38,'Carga People'!AC$6:AC$383)</f>
        <v>0</v>
      </c>
      <c r="AD38" s="421">
        <f>SUMIF('Carga People'!$D$6:$D$383,$D38,'Carga People'!AD$6:AD$383)</f>
        <v>0</v>
      </c>
      <c r="AE38" s="421">
        <f>SUMIF('Carga People'!$D$6:$D$383,$D38,'Carga People'!AE$6:AE$383)</f>
        <v>0</v>
      </c>
      <c r="AF38" s="421">
        <f>SUMIF('Carga People'!$D$6:$D$383,$D38,'Carga People'!AF$6:AF$383)</f>
        <v>0</v>
      </c>
      <c r="AG38" s="421">
        <f>SUMIF('Carga People'!$D$6:$D$383,$D38,'Carga People'!AG$6:AG$383)</f>
        <v>0</v>
      </c>
      <c r="AH38" s="421">
        <f>SUMIF('Carga People'!$D$6:$D$383,$D38,'Carga People'!AH$6:AH$383)</f>
        <v>0</v>
      </c>
      <c r="AI38" s="421">
        <f>SUMIF('Carga People'!$D$6:$D$383,$D38,'Carga People'!AI$6:AI$383)</f>
        <v>0</v>
      </c>
      <c r="AJ38" s="421">
        <f>SUMIF('Carga People'!$D$6:$D$383,$D38,'Carga People'!AJ$6:AJ$383)</f>
        <v>0</v>
      </c>
      <c r="AK38" s="421">
        <f>SUMIF('Carga People'!$D$6:$D$383,$D38,'Carga People'!AK$6:AK$383)</f>
        <v>0</v>
      </c>
      <c r="AL38" s="421">
        <f>SUMIF('Carga People'!$D$6:$D$383,$D38,'Carga People'!AL$6:AL$383)</f>
        <v>0</v>
      </c>
      <c r="AM38" s="421">
        <f>SUMIF('Carga People'!$D$6:$D$383,$D38,'Carga People'!AM$6:AM$383)</f>
        <v>0</v>
      </c>
      <c r="AN38" s="421">
        <f>SUMIF('Carga People'!$D$6:$D$383,$D38,'Carga People'!AN$6:AN$383)</f>
        <v>0</v>
      </c>
      <c r="AO38" s="421"/>
      <c r="AP38" s="421"/>
      <c r="AQ38" s="427">
        <f t="shared" si="12"/>
        <v>0</v>
      </c>
      <c r="AR38" s="406" t="str">
        <f t="shared" si="7"/>
        <v/>
      </c>
      <c r="AT38" s="427">
        <f t="shared" si="11"/>
        <v>0</v>
      </c>
      <c r="AU38" s="427">
        <f t="shared" si="11"/>
        <v>0</v>
      </c>
      <c r="AV38" s="427">
        <f t="shared" si="11"/>
        <v>0</v>
      </c>
      <c r="AW38" s="427">
        <f t="shared" si="11"/>
        <v>0</v>
      </c>
      <c r="AX38" s="427">
        <f t="shared" si="11"/>
        <v>0</v>
      </c>
      <c r="AY38" s="427">
        <f t="shared" si="11"/>
        <v>0</v>
      </c>
      <c r="BA38" s="427">
        <f t="shared" si="9"/>
        <v>0</v>
      </c>
      <c r="BB38" s="427" t="e">
        <f>IF($BB$1="M0",SUMIF([1]Anual!$B$11:$B$950,$D38,[1]Anual!$GZ$11:$GZ$950),SUMIF([1]Anual!$B$11:$B$950,$D38,[1]Anual!$HA$11:$HA$950))</f>
        <v>#VALUE!</v>
      </c>
      <c r="BC38" s="427" t="e">
        <f t="shared" si="10"/>
        <v>#VALUE!</v>
      </c>
    </row>
    <row r="39" spans="2:55" ht="15" customHeight="1" outlineLevel="1" x14ac:dyDescent="0.25">
      <c r="B39" s="418" t="s">
        <v>552</v>
      </c>
      <c r="C39" s="419"/>
      <c r="D39" s="419" t="s">
        <v>550</v>
      </c>
      <c r="E39" s="1454" t="s">
        <v>902</v>
      </c>
      <c r="F39" s="1452" t="s">
        <v>15</v>
      </c>
      <c r="G39" s="417"/>
      <c r="H39" s="417"/>
      <c r="I39" s="417"/>
      <c r="J39" s="421">
        <f>SUMIF('Carga People'!$D$6:$D$383,$D39,'Carga People'!J$6:J$383)</f>
        <v>0</v>
      </c>
      <c r="K39" s="421">
        <f>SUMIF('Carga People'!$D$6:$D$383,$D39,'Carga People'!K$6:K$383)</f>
        <v>0</v>
      </c>
      <c r="L39" s="421">
        <f>SUMIF('Carga People'!$D$6:$D$383,$D39,'Carga People'!L$6:L$383)</f>
        <v>0</v>
      </c>
      <c r="M39" s="421">
        <f>SUMIF('Carga People'!$D$6:$D$383,$D39,'Carga People'!M$6:M$383)</f>
        <v>0</v>
      </c>
      <c r="N39" s="421">
        <f>SUMIF('Carga People'!$D$6:$D$383,$D39,'Carga People'!N$6:N$383)</f>
        <v>0</v>
      </c>
      <c r="O39" s="421">
        <f>SUMIF('Carga People'!$D$6:$D$383,$D39,'Carga People'!O$6:O$383)</f>
        <v>0</v>
      </c>
      <c r="P39" s="421">
        <f>SUMIF('Carga People'!$D$6:$D$383,$D39,'Carga People'!P$6:P$383)</f>
        <v>0</v>
      </c>
      <c r="Q39" s="421">
        <f>SUMIF('Carga People'!$D$6:$D$383,$D39,'Carga People'!Q$6:Q$383)</f>
        <v>0</v>
      </c>
      <c r="R39" s="421">
        <f>SUMIF('Carga People'!$D$6:$D$383,$D39,'Carga People'!R$6:R$383)</f>
        <v>0</v>
      </c>
      <c r="S39" s="421">
        <f>SUMIF('Carga People'!$D$6:$D$383,$D39,'Carga People'!S$6:S$383)</f>
        <v>0</v>
      </c>
      <c r="T39" s="421">
        <f>SUMIF('Carga People'!$D$6:$D$383,$D39,'Carga People'!T$6:T$383)</f>
        <v>0</v>
      </c>
      <c r="U39" s="421">
        <f>SUMIF('Carga People'!$D$6:$D$383,$D39,'Carga People'!U$6:U$383)</f>
        <v>0</v>
      </c>
      <c r="V39" s="421">
        <f>SUMIF('Carga People'!$D$6:$D$383,$D39,'Carga People'!V$6:V$383)</f>
        <v>0</v>
      </c>
      <c r="W39" s="421">
        <f>SUMIF('Carga People'!$D$6:$D$383,$D39,'Carga People'!W$6:W$383)</f>
        <v>0</v>
      </c>
      <c r="X39" s="421">
        <f>SUMIF('Carga People'!$D$6:$D$383,$D39,'Carga People'!X$6:X$383)</f>
        <v>0</v>
      </c>
      <c r="Y39" s="421">
        <f>SUMIF('Carga People'!$D$6:$D$383,$D39,'Carga People'!Y$6:Y$383)</f>
        <v>0</v>
      </c>
      <c r="Z39" s="421">
        <f>SUMIF('Carga People'!$D$6:$D$383,$D39,'Carga People'!Z$6:Z$383)</f>
        <v>0</v>
      </c>
      <c r="AA39" s="421">
        <f>SUMIF('Carga People'!$D$6:$D$383,$D39,'Carga People'!AA$6:AA$383)</f>
        <v>0</v>
      </c>
      <c r="AB39" s="421">
        <f>SUMIF('Carga People'!$D$6:$D$383,$D39,'Carga People'!AB$6:AB$383)</f>
        <v>0</v>
      </c>
      <c r="AC39" s="421">
        <f>SUMIF('Carga People'!$D$6:$D$383,$D39,'Carga People'!AC$6:AC$383)</f>
        <v>0</v>
      </c>
      <c r="AD39" s="421">
        <f>SUMIF('Carga People'!$D$6:$D$383,$D39,'Carga People'!AD$6:AD$383)</f>
        <v>0</v>
      </c>
      <c r="AE39" s="421">
        <f>SUMIF('Carga People'!$D$6:$D$383,$D39,'Carga People'!AE$6:AE$383)</f>
        <v>0</v>
      </c>
      <c r="AF39" s="421">
        <f>SUMIF('Carga People'!$D$6:$D$383,$D39,'Carga People'!AF$6:AF$383)</f>
        <v>0</v>
      </c>
      <c r="AG39" s="421">
        <f>SUMIF('Carga People'!$D$6:$D$383,$D39,'Carga People'!AG$6:AG$383)</f>
        <v>0</v>
      </c>
      <c r="AH39" s="421">
        <f>SUMIF('Carga People'!$D$6:$D$383,$D39,'Carga People'!AH$6:AH$383)</f>
        <v>0</v>
      </c>
      <c r="AI39" s="421">
        <f>SUMIF('Carga People'!$D$6:$D$383,$D39,'Carga People'!AI$6:AI$383)</f>
        <v>0</v>
      </c>
      <c r="AJ39" s="421">
        <f>SUMIF('Carga People'!$D$6:$D$383,$D39,'Carga People'!AJ$6:AJ$383)</f>
        <v>0</v>
      </c>
      <c r="AK39" s="421">
        <f>SUMIF('Carga People'!$D$6:$D$383,$D39,'Carga People'!AK$6:AK$383)</f>
        <v>0</v>
      </c>
      <c r="AL39" s="421">
        <f>SUMIF('Carga People'!$D$6:$D$383,$D39,'Carga People'!AL$6:AL$383)</f>
        <v>0</v>
      </c>
      <c r="AM39" s="421">
        <f>SUMIF('Carga People'!$D$6:$D$383,$D39,'Carga People'!AM$6:AM$383)</f>
        <v>0</v>
      </c>
      <c r="AN39" s="421">
        <f>SUMIF('Carga People'!$D$6:$D$383,$D39,'Carga People'!AN$6:AN$383)</f>
        <v>0</v>
      </c>
      <c r="AO39" s="421"/>
      <c r="AP39" s="421"/>
      <c r="AQ39" s="427">
        <f t="shared" si="12"/>
        <v>0</v>
      </c>
      <c r="AR39" s="406" t="str">
        <f t="shared" si="7"/>
        <v/>
      </c>
      <c r="AT39" s="427">
        <f t="shared" si="11"/>
        <v>0</v>
      </c>
      <c r="AU39" s="427">
        <f t="shared" si="11"/>
        <v>0</v>
      </c>
      <c r="AV39" s="427">
        <f t="shared" si="11"/>
        <v>0</v>
      </c>
      <c r="AW39" s="427">
        <f t="shared" si="11"/>
        <v>0</v>
      </c>
      <c r="AX39" s="427">
        <f t="shared" si="11"/>
        <v>0</v>
      </c>
      <c r="AY39" s="427">
        <f t="shared" si="11"/>
        <v>0</v>
      </c>
      <c r="BA39" s="427">
        <f t="shared" si="9"/>
        <v>0</v>
      </c>
      <c r="BB39" s="427" t="e">
        <f>IF($BB$1="M0",SUMIF([1]Anual!$B$11:$B$950,$D39,[1]Anual!$GZ$11:$GZ$950),SUMIF([1]Anual!$B$11:$B$950,$D39,[1]Anual!$HA$11:$HA$950))</f>
        <v>#VALUE!</v>
      </c>
      <c r="BC39" s="427" t="e">
        <f t="shared" si="10"/>
        <v>#VALUE!</v>
      </c>
    </row>
    <row r="40" spans="2:55" ht="15" customHeight="1" outlineLevel="1" x14ac:dyDescent="0.25">
      <c r="B40" s="418" t="s">
        <v>552</v>
      </c>
      <c r="C40" s="419"/>
      <c r="D40" s="419" t="s">
        <v>551</v>
      </c>
      <c r="E40" s="1454" t="s">
        <v>903</v>
      </c>
      <c r="F40" s="1452" t="s">
        <v>15</v>
      </c>
      <c r="G40" s="417"/>
      <c r="H40" s="417"/>
      <c r="I40" s="417"/>
      <c r="J40" s="421">
        <f>SUMIF('Carga People'!$D$6:$D$383,$D40,'Carga People'!J$6:J$383)</f>
        <v>0</v>
      </c>
      <c r="K40" s="421">
        <f>SUMIF('Carga People'!$D$6:$D$383,$D40,'Carga People'!K$6:K$383)</f>
        <v>0</v>
      </c>
      <c r="L40" s="421">
        <f>SUMIF('Carga People'!$D$6:$D$383,$D40,'Carga People'!L$6:L$383)</f>
        <v>0</v>
      </c>
      <c r="M40" s="421">
        <f>SUMIF('Carga People'!$D$6:$D$383,$D40,'Carga People'!M$6:M$383)</f>
        <v>0</v>
      </c>
      <c r="N40" s="421">
        <f>SUMIF('Carga People'!$D$6:$D$383,$D40,'Carga People'!N$6:N$383)</f>
        <v>0</v>
      </c>
      <c r="O40" s="421">
        <f>SUMIF('Carga People'!$D$6:$D$383,$D40,'Carga People'!O$6:O$383)</f>
        <v>0</v>
      </c>
      <c r="P40" s="421">
        <f>SUMIF('Carga People'!$D$6:$D$383,$D40,'Carga People'!P$6:P$383)</f>
        <v>0</v>
      </c>
      <c r="Q40" s="421">
        <f>SUMIF('Carga People'!$D$6:$D$383,$D40,'Carga People'!Q$6:Q$383)</f>
        <v>0</v>
      </c>
      <c r="R40" s="421">
        <f>SUMIF('Carga People'!$D$6:$D$383,$D40,'Carga People'!R$6:R$383)</f>
        <v>0</v>
      </c>
      <c r="S40" s="421">
        <f>SUMIF('Carga People'!$D$6:$D$383,$D40,'Carga People'!S$6:S$383)</f>
        <v>0</v>
      </c>
      <c r="T40" s="421">
        <f>SUMIF('Carga People'!$D$6:$D$383,$D40,'Carga People'!T$6:T$383)</f>
        <v>0</v>
      </c>
      <c r="U40" s="421">
        <f>SUMIF('Carga People'!$D$6:$D$383,$D40,'Carga People'!U$6:U$383)</f>
        <v>0</v>
      </c>
      <c r="V40" s="421">
        <f>SUMIF('Carga People'!$D$6:$D$383,$D40,'Carga People'!V$6:V$383)</f>
        <v>0</v>
      </c>
      <c r="W40" s="421">
        <f>SUMIF('Carga People'!$D$6:$D$383,$D40,'Carga People'!W$6:W$383)</f>
        <v>0</v>
      </c>
      <c r="X40" s="421">
        <f>SUMIF('Carga People'!$D$6:$D$383,$D40,'Carga People'!X$6:X$383)</f>
        <v>0</v>
      </c>
      <c r="Y40" s="421">
        <f>SUMIF('Carga People'!$D$6:$D$383,$D40,'Carga People'!Y$6:Y$383)</f>
        <v>0</v>
      </c>
      <c r="Z40" s="421">
        <f>SUMIF('Carga People'!$D$6:$D$383,$D40,'Carga People'!Z$6:Z$383)</f>
        <v>0</v>
      </c>
      <c r="AA40" s="421">
        <f>SUMIF('Carga People'!$D$6:$D$383,$D40,'Carga People'!AA$6:AA$383)</f>
        <v>0</v>
      </c>
      <c r="AB40" s="421">
        <f>SUMIF('Carga People'!$D$6:$D$383,$D40,'Carga People'!AB$6:AB$383)</f>
        <v>0</v>
      </c>
      <c r="AC40" s="421">
        <f>SUMIF('Carga People'!$D$6:$D$383,$D40,'Carga People'!AC$6:AC$383)</f>
        <v>0</v>
      </c>
      <c r="AD40" s="421">
        <f>SUMIF('Carga People'!$D$6:$D$383,$D40,'Carga People'!AD$6:AD$383)</f>
        <v>0</v>
      </c>
      <c r="AE40" s="421">
        <f>SUMIF('Carga People'!$D$6:$D$383,$D40,'Carga People'!AE$6:AE$383)</f>
        <v>0</v>
      </c>
      <c r="AF40" s="421">
        <f>SUMIF('Carga People'!$D$6:$D$383,$D40,'Carga People'!AF$6:AF$383)</f>
        <v>0</v>
      </c>
      <c r="AG40" s="421">
        <f>SUMIF('Carga People'!$D$6:$D$383,$D40,'Carga People'!AG$6:AG$383)</f>
        <v>0</v>
      </c>
      <c r="AH40" s="421">
        <f>SUMIF('Carga People'!$D$6:$D$383,$D40,'Carga People'!AH$6:AH$383)</f>
        <v>0</v>
      </c>
      <c r="AI40" s="421">
        <f>SUMIF('Carga People'!$D$6:$D$383,$D40,'Carga People'!AI$6:AI$383)</f>
        <v>0</v>
      </c>
      <c r="AJ40" s="421">
        <f>SUMIF('Carga People'!$D$6:$D$383,$D40,'Carga People'!AJ$6:AJ$383)</f>
        <v>0</v>
      </c>
      <c r="AK40" s="421">
        <f>SUMIF('Carga People'!$D$6:$D$383,$D40,'Carga People'!AK$6:AK$383)</f>
        <v>0</v>
      </c>
      <c r="AL40" s="421">
        <f>SUMIF('Carga People'!$D$6:$D$383,$D40,'Carga People'!AL$6:AL$383)</f>
        <v>0</v>
      </c>
      <c r="AM40" s="421">
        <f>SUMIF('Carga People'!$D$6:$D$383,$D40,'Carga People'!AM$6:AM$383)</f>
        <v>0</v>
      </c>
      <c r="AN40" s="421">
        <f>SUMIF('Carga People'!$D$6:$D$383,$D40,'Carga People'!AN$6:AN$383)</f>
        <v>0</v>
      </c>
      <c r="AO40" s="421"/>
      <c r="AP40" s="421"/>
      <c r="AQ40" s="427">
        <f t="shared" si="12"/>
        <v>0</v>
      </c>
      <c r="AR40" s="406" t="str">
        <f t="shared" si="7"/>
        <v/>
      </c>
      <c r="AT40" s="427">
        <f t="shared" si="11"/>
        <v>0</v>
      </c>
      <c r="AU40" s="427">
        <f t="shared" si="11"/>
        <v>0</v>
      </c>
      <c r="AV40" s="427">
        <f t="shared" si="11"/>
        <v>0</v>
      </c>
      <c r="AW40" s="427">
        <f t="shared" si="11"/>
        <v>0</v>
      </c>
      <c r="AX40" s="427">
        <f t="shared" si="11"/>
        <v>0</v>
      </c>
      <c r="AY40" s="427">
        <f t="shared" si="11"/>
        <v>0</v>
      </c>
      <c r="BA40" s="427">
        <f t="shared" si="9"/>
        <v>0</v>
      </c>
      <c r="BB40" s="427" t="e">
        <f>IF($BB$1="M0",SUMIF([1]Anual!$B$11:$B$950,$D40,[1]Anual!$GZ$11:$GZ$950),SUMIF([1]Anual!$B$11:$B$950,$D40,[1]Anual!$HA$11:$HA$950))</f>
        <v>#VALUE!</v>
      </c>
      <c r="BC40" s="427" t="e">
        <f t="shared" si="10"/>
        <v>#VALUE!</v>
      </c>
    </row>
    <row r="41" spans="2:55" ht="15" customHeight="1" outlineLevel="1" x14ac:dyDescent="0.25">
      <c r="B41" s="418" t="s">
        <v>717</v>
      </c>
      <c r="C41" s="419"/>
      <c r="D41" s="419" t="s">
        <v>723</v>
      </c>
      <c r="E41" s="1454" t="s">
        <v>904</v>
      </c>
      <c r="F41" s="1452" t="s">
        <v>15</v>
      </c>
      <c r="G41" s="417"/>
      <c r="H41" s="417"/>
      <c r="I41" s="417"/>
      <c r="J41" s="421">
        <f>SUMIF('Carga People'!$D$6:$D$383,$D41,'Carga People'!J$6:J$383)</f>
        <v>154</v>
      </c>
      <c r="K41" s="421">
        <f>SUMIF('Carga People'!$D$6:$D$383,$D41,'Carga People'!K$6:K$383)</f>
        <v>0</v>
      </c>
      <c r="L41" s="421">
        <f>SUMIF('Carga People'!$D$6:$D$383,$D41,'Carga People'!L$6:L$383)</f>
        <v>0</v>
      </c>
      <c r="M41" s="421">
        <f>SUMIF('Carga People'!$D$6:$D$383,$D41,'Carga People'!M$6:M$383)</f>
        <v>1022</v>
      </c>
      <c r="N41" s="421">
        <f>SUMIF('Carga People'!$D$6:$D$383,$D41,'Carga People'!N$6:N$383)</f>
        <v>313</v>
      </c>
      <c r="O41" s="421">
        <f>SUMIF('Carga People'!$D$6:$D$383,$D41,'Carga People'!O$6:O$383)</f>
        <v>0</v>
      </c>
      <c r="P41" s="421">
        <f>SUMIF('Carga People'!$D$6:$D$383,$D41,'Carga People'!P$6:P$383)</f>
        <v>0</v>
      </c>
      <c r="Q41" s="421">
        <f>SUMIF('Carga People'!$D$6:$D$383,$D41,'Carga People'!Q$6:Q$383)</f>
        <v>551</v>
      </c>
      <c r="R41" s="421">
        <f>SUMIF('Carga People'!$D$6:$D$383,$D41,'Carga People'!R$6:R$383)</f>
        <v>841</v>
      </c>
      <c r="S41" s="421">
        <f>SUMIF('Carga People'!$D$6:$D$383,$D41,'Carga People'!S$6:S$383)</f>
        <v>0</v>
      </c>
      <c r="T41" s="421">
        <f>SUMIF('Carga People'!$D$6:$D$383,$D41,'Carga People'!T$6:T$383)</f>
        <v>1019</v>
      </c>
      <c r="U41" s="421">
        <f>SUMIF('Carga People'!$D$6:$D$383,$D41,'Carga People'!U$6:U$383)</f>
        <v>0</v>
      </c>
      <c r="V41" s="421">
        <f>SUMIF('Carga People'!$D$6:$D$383,$D41,'Carga People'!V$6:V$383)</f>
        <v>0</v>
      </c>
      <c r="W41" s="421">
        <f>SUMIF('Carga People'!$D$6:$D$383,$D41,'Carga People'!W$6:W$383)</f>
        <v>296</v>
      </c>
      <c r="X41" s="421">
        <f>SUMIF('Carga People'!$D$6:$D$383,$D41,'Carga People'!X$6:X$383)</f>
        <v>785</v>
      </c>
      <c r="Y41" s="421">
        <f>SUMIF('Carga People'!$D$6:$D$383,$D41,'Carga People'!Y$6:Y$383)</f>
        <v>229</v>
      </c>
      <c r="Z41" s="421">
        <f>SUMIF('Carga People'!$D$6:$D$383,$D41,'Carga People'!Z$6:Z$383)</f>
        <v>0</v>
      </c>
      <c r="AA41" s="421">
        <f>SUMIF('Carga People'!$D$6:$D$383,$D41,'Carga People'!AA$6:AA$383)</f>
        <v>1019</v>
      </c>
      <c r="AB41" s="421">
        <f>SUMIF('Carga People'!$D$6:$D$383,$D41,'Carga People'!AB$6:AB$383)</f>
        <v>0</v>
      </c>
      <c r="AC41" s="421">
        <f>SUMIF('Carga People'!$D$6:$D$383,$D41,'Carga People'!AC$6:AC$383)</f>
        <v>0</v>
      </c>
      <c r="AD41" s="421">
        <f>SUMIF('Carga People'!$D$6:$D$383,$D41,'Carga People'!AD$6:AD$383)</f>
        <v>468</v>
      </c>
      <c r="AE41" s="421">
        <f>SUMIF('Carga People'!$D$6:$D$383,$D41,'Carga People'!AE$6:AE$383)</f>
        <v>708</v>
      </c>
      <c r="AF41" s="421">
        <f>SUMIF('Carga People'!$D$6:$D$383,$D41,'Carga People'!AF$6:AF$383)</f>
        <v>0</v>
      </c>
      <c r="AG41" s="421">
        <f>SUMIF('Carga People'!$D$6:$D$383,$D41,'Carga People'!AG$6:AG$383)</f>
        <v>0</v>
      </c>
      <c r="AH41" s="421">
        <f>SUMIF('Carga People'!$D$6:$D$383,$D41,'Carga People'!AH$6:AH$383)</f>
        <v>0</v>
      </c>
      <c r="AI41" s="421">
        <f>SUMIF('Carga People'!$D$6:$D$383,$D41,'Carga People'!AI$6:AI$383)</f>
        <v>0</v>
      </c>
      <c r="AJ41" s="421">
        <f>SUMIF('Carga People'!$D$6:$D$383,$D41,'Carga People'!AJ$6:AJ$383)</f>
        <v>0</v>
      </c>
      <c r="AK41" s="421">
        <f>SUMIF('Carga People'!$D$6:$D$383,$D41,'Carga People'!AK$6:AK$383)</f>
        <v>0</v>
      </c>
      <c r="AL41" s="421">
        <f>SUMIF('Carga People'!$D$6:$D$383,$D41,'Carga People'!AL$6:AL$383)</f>
        <v>0</v>
      </c>
      <c r="AM41" s="421">
        <f>SUMIF('Carga People'!$D$6:$D$383,$D41,'Carga People'!AM$6:AM$383)</f>
        <v>0</v>
      </c>
      <c r="AN41" s="421">
        <f>SUMIF('Carga People'!$D$6:$D$383,$D41,'Carga People'!AN$6:AN$383)</f>
        <v>0</v>
      </c>
      <c r="AO41" s="421"/>
      <c r="AP41" s="421"/>
      <c r="AQ41" s="427">
        <f t="shared" si="12"/>
        <v>7405</v>
      </c>
      <c r="AR41" s="406" t="str">
        <f t="shared" si="7"/>
        <v/>
      </c>
      <c r="AT41" s="427">
        <f t="shared" si="11"/>
        <v>154</v>
      </c>
      <c r="AU41" s="427">
        <f t="shared" si="11"/>
        <v>2727</v>
      </c>
      <c r="AV41" s="427">
        <f t="shared" si="11"/>
        <v>2329</v>
      </c>
      <c r="AW41" s="427">
        <f t="shared" si="11"/>
        <v>2195</v>
      </c>
      <c r="AX41" s="427">
        <f t="shared" si="11"/>
        <v>0</v>
      </c>
      <c r="AY41" s="427">
        <f t="shared" si="11"/>
        <v>0</v>
      </c>
      <c r="BA41" s="427">
        <f t="shared" si="9"/>
        <v>7405</v>
      </c>
      <c r="BB41" s="427" t="e">
        <f>IF($BB$1="M0",SUMIF([1]Anual!$B$11:$B$950,$D41,[1]Anual!$GZ$11:$GZ$950),SUMIF([1]Anual!$B$11:$B$950,$D41,[1]Anual!$HA$11:$HA$950))</f>
        <v>#VALUE!</v>
      </c>
      <c r="BC41" s="427" t="e">
        <f t="shared" si="10"/>
        <v>#VALUE!</v>
      </c>
    </row>
    <row r="42" spans="2:55" ht="15" customHeight="1" outlineLevel="1" x14ac:dyDescent="0.25">
      <c r="B42" s="418" t="s">
        <v>717</v>
      </c>
      <c r="C42" s="419"/>
      <c r="D42" s="419" t="s">
        <v>724</v>
      </c>
      <c r="E42" s="1454" t="s">
        <v>905</v>
      </c>
      <c r="F42" s="1452" t="s">
        <v>15</v>
      </c>
      <c r="G42" s="417"/>
      <c r="H42" s="417"/>
      <c r="I42" s="417"/>
      <c r="J42" s="421">
        <f>SUMIF('Carga People'!$D$6:$D$383,$D42,'Carga People'!J$6:J$383)</f>
        <v>720</v>
      </c>
      <c r="K42" s="421">
        <f>SUMIF('Carga People'!$D$6:$D$383,$D42,'Carga People'!K$6:K$383)</f>
        <v>0</v>
      </c>
      <c r="L42" s="421">
        <f>SUMIF('Carga People'!$D$6:$D$383,$D42,'Carga People'!L$6:L$383)</f>
        <v>0</v>
      </c>
      <c r="M42" s="421">
        <f>SUMIF('Carga People'!$D$6:$D$383,$D42,'Carga People'!M$6:M$383)</f>
        <v>0</v>
      </c>
      <c r="N42" s="421">
        <f>SUMIF('Carga People'!$D$6:$D$383,$D42,'Carga People'!N$6:N$383)</f>
        <v>480</v>
      </c>
      <c r="O42" s="421">
        <f>SUMIF('Carga People'!$D$6:$D$383,$D42,'Carga People'!O$6:O$383)</f>
        <v>551</v>
      </c>
      <c r="P42" s="421">
        <f>SUMIF('Carga People'!$D$6:$D$383,$D42,'Carga People'!P$6:P$383)</f>
        <v>551</v>
      </c>
      <c r="Q42" s="421">
        <f>SUMIF('Carga People'!$D$6:$D$383,$D42,'Carga People'!Q$6:Q$383)</f>
        <v>0</v>
      </c>
      <c r="R42" s="421">
        <f>SUMIF('Carga People'!$D$6:$D$383,$D42,'Carga People'!R$6:R$383)</f>
        <v>0</v>
      </c>
      <c r="S42" s="421">
        <f>SUMIF('Carga People'!$D$6:$D$383,$D42,'Carga People'!S$6:S$383)</f>
        <v>0</v>
      </c>
      <c r="T42" s="421">
        <f>SUMIF('Carga People'!$D$6:$D$383,$D42,'Carga People'!T$6:T$383)</f>
        <v>0</v>
      </c>
      <c r="U42" s="421">
        <f>SUMIF('Carga People'!$D$6:$D$383,$D42,'Carga People'!U$6:U$383)</f>
        <v>551</v>
      </c>
      <c r="V42" s="421">
        <f>SUMIF('Carga People'!$D$6:$D$383,$D42,'Carga People'!V$6:V$383)</f>
        <v>553</v>
      </c>
      <c r="W42" s="421">
        <f>SUMIF('Carga People'!$D$6:$D$383,$D42,'Carga People'!W$6:W$383)</f>
        <v>480</v>
      </c>
      <c r="X42" s="421">
        <f>SUMIF('Carga People'!$D$6:$D$383,$D42,'Carga People'!X$6:X$383)</f>
        <v>0</v>
      </c>
      <c r="Y42" s="421">
        <f>SUMIF('Carga People'!$D$6:$D$383,$D42,'Carga People'!Y$6:Y$383)</f>
        <v>847</v>
      </c>
      <c r="Z42" s="421">
        <f>SUMIF('Carga People'!$D$6:$D$383,$D42,'Carga People'!Z$6:Z$383)</f>
        <v>0</v>
      </c>
      <c r="AA42" s="421">
        <f>SUMIF('Carga People'!$D$6:$D$383,$D42,'Carga People'!AA$6:AA$383)</f>
        <v>0</v>
      </c>
      <c r="AB42" s="421">
        <f>SUMIF('Carga People'!$D$6:$D$383,$D42,'Carga People'!AB$6:AB$383)</f>
        <v>551</v>
      </c>
      <c r="AC42" s="421">
        <f>SUMIF('Carga People'!$D$6:$D$383,$D42,'Carga People'!AC$6:AC$383)</f>
        <v>551</v>
      </c>
      <c r="AD42" s="421">
        <f>SUMIF('Carga People'!$D$6:$D$383,$D42,'Carga People'!AD$6:AD$383)</f>
        <v>563</v>
      </c>
      <c r="AE42" s="421">
        <f>SUMIF('Carga People'!$D$6:$D$383,$D42,'Carga People'!AE$6:AE$383)</f>
        <v>562</v>
      </c>
      <c r="AF42" s="421">
        <f>SUMIF('Carga People'!$D$6:$D$383,$D42,'Carga People'!AF$6:AF$383)</f>
        <v>0</v>
      </c>
      <c r="AG42" s="421">
        <f>SUMIF('Carga People'!$D$6:$D$383,$D42,'Carga People'!AG$6:AG$383)</f>
        <v>0</v>
      </c>
      <c r="AH42" s="421">
        <f>SUMIF('Carga People'!$D$6:$D$383,$D42,'Carga People'!AH$6:AH$383)</f>
        <v>0</v>
      </c>
      <c r="AI42" s="421">
        <f>SUMIF('Carga People'!$D$6:$D$383,$D42,'Carga People'!AI$6:AI$383)</f>
        <v>0</v>
      </c>
      <c r="AJ42" s="421">
        <f>SUMIF('Carga People'!$D$6:$D$383,$D42,'Carga People'!AJ$6:AJ$383)</f>
        <v>0</v>
      </c>
      <c r="AK42" s="421">
        <f>SUMIF('Carga People'!$D$6:$D$383,$D42,'Carga People'!AK$6:AK$383)</f>
        <v>0</v>
      </c>
      <c r="AL42" s="421">
        <f>SUMIF('Carga People'!$D$6:$D$383,$D42,'Carga People'!AL$6:AL$383)</f>
        <v>0</v>
      </c>
      <c r="AM42" s="421">
        <f>SUMIF('Carga People'!$D$6:$D$383,$D42,'Carga People'!AM$6:AM$383)</f>
        <v>0</v>
      </c>
      <c r="AN42" s="421">
        <f>SUMIF('Carga People'!$D$6:$D$383,$D42,'Carga People'!AN$6:AN$383)</f>
        <v>0</v>
      </c>
      <c r="AO42" s="421"/>
      <c r="AP42" s="421"/>
      <c r="AQ42" s="427">
        <f t="shared" si="12"/>
        <v>6960</v>
      </c>
      <c r="AR42" s="406" t="str">
        <f t="shared" si="7"/>
        <v/>
      </c>
      <c r="AT42" s="427">
        <f t="shared" si="11"/>
        <v>720</v>
      </c>
      <c r="AU42" s="427">
        <f t="shared" si="11"/>
        <v>1582</v>
      </c>
      <c r="AV42" s="427">
        <f t="shared" si="11"/>
        <v>2431</v>
      </c>
      <c r="AW42" s="427">
        <f t="shared" si="11"/>
        <v>2227</v>
      </c>
      <c r="AX42" s="427">
        <f t="shared" si="11"/>
        <v>0</v>
      </c>
      <c r="AY42" s="427">
        <f t="shared" si="11"/>
        <v>0</v>
      </c>
      <c r="BA42" s="427">
        <f t="shared" si="9"/>
        <v>6960</v>
      </c>
      <c r="BB42" s="427" t="e">
        <f>IF($BB$1="M0",SUMIF([1]Anual!$B$11:$B$950,$D42,[1]Anual!$GZ$11:$GZ$950),SUMIF([1]Anual!$B$11:$B$950,$D42,[1]Anual!$HA$11:$HA$950))</f>
        <v>#VALUE!</v>
      </c>
      <c r="BC42" s="427" t="e">
        <f t="shared" si="10"/>
        <v>#VALUE!</v>
      </c>
    </row>
    <row r="43" spans="2:55" ht="15" customHeight="1" outlineLevel="1" x14ac:dyDescent="0.25">
      <c r="B43" s="418" t="s">
        <v>716</v>
      </c>
      <c r="C43" s="419"/>
      <c r="D43" s="419" t="s">
        <v>783</v>
      </c>
      <c r="E43" s="1454" t="s">
        <v>936</v>
      </c>
      <c r="F43" s="1452" t="s">
        <v>15</v>
      </c>
      <c r="G43" s="417"/>
      <c r="H43" s="417"/>
      <c r="I43" s="417"/>
      <c r="J43" s="421">
        <f>SUMIF('Carga People'!$D$6:$D$383,$D43,'Carga People'!J$6:J$383)</f>
        <v>0</v>
      </c>
      <c r="K43" s="421">
        <f>SUMIF('Carga People'!$D$6:$D$383,$D43,'Carga People'!K$6:K$383)</f>
        <v>0</v>
      </c>
      <c r="L43" s="421">
        <f>SUMIF('Carga People'!$D$6:$D$383,$D43,'Carga People'!L$6:L$383)</f>
        <v>0</v>
      </c>
      <c r="M43" s="421">
        <f>SUMIF('Carga People'!$D$6:$D$383,$D43,'Carga People'!M$6:M$383)</f>
        <v>0</v>
      </c>
      <c r="N43" s="421">
        <f>SUMIF('Carga People'!$D$6:$D$383,$D43,'Carga People'!N$6:N$383)</f>
        <v>0</v>
      </c>
      <c r="O43" s="421">
        <f>SUMIF('Carga People'!$D$6:$D$383,$D43,'Carga People'!O$6:O$383)</f>
        <v>0</v>
      </c>
      <c r="P43" s="421">
        <f>SUMIF('Carga People'!$D$6:$D$383,$D43,'Carga People'!P$6:P$383)</f>
        <v>0</v>
      </c>
      <c r="Q43" s="421">
        <f>SUMIF('Carga People'!$D$6:$D$383,$D43,'Carga People'!Q$6:Q$383)</f>
        <v>0</v>
      </c>
      <c r="R43" s="421">
        <f>SUMIF('Carga People'!$D$6:$D$383,$D43,'Carga People'!R$6:R$383)</f>
        <v>0</v>
      </c>
      <c r="S43" s="421">
        <f>SUMIF('Carga People'!$D$6:$D$383,$D43,'Carga People'!S$6:S$383)</f>
        <v>0</v>
      </c>
      <c r="T43" s="421">
        <f>SUMIF('Carga People'!$D$6:$D$383,$D43,'Carga People'!T$6:T$383)</f>
        <v>0</v>
      </c>
      <c r="U43" s="421">
        <f>SUMIF('Carga People'!$D$6:$D$383,$D43,'Carga People'!U$6:U$383)</f>
        <v>0</v>
      </c>
      <c r="V43" s="421">
        <f>SUMIF('Carga People'!$D$6:$D$383,$D43,'Carga People'!V$6:V$383)</f>
        <v>0</v>
      </c>
      <c r="W43" s="421">
        <f>SUMIF('Carga People'!$D$6:$D$383,$D43,'Carga People'!W$6:W$383)</f>
        <v>0</v>
      </c>
      <c r="X43" s="421">
        <f>SUMIF('Carga People'!$D$6:$D$383,$D43,'Carga People'!X$6:X$383)</f>
        <v>0</v>
      </c>
      <c r="Y43" s="421">
        <f>SUMIF('Carga People'!$D$6:$D$383,$D43,'Carga People'!Y$6:Y$383)</f>
        <v>0</v>
      </c>
      <c r="Z43" s="421">
        <f>SUMIF('Carga People'!$D$6:$D$383,$D43,'Carga People'!Z$6:Z$383)</f>
        <v>0</v>
      </c>
      <c r="AA43" s="421">
        <f>SUMIF('Carga People'!$D$6:$D$383,$D43,'Carga People'!AA$6:AA$383)</f>
        <v>0</v>
      </c>
      <c r="AB43" s="421">
        <f>SUMIF('Carga People'!$D$6:$D$383,$D43,'Carga People'!AB$6:AB$383)</f>
        <v>0</v>
      </c>
      <c r="AC43" s="421">
        <f>SUMIF('Carga People'!$D$6:$D$383,$D43,'Carga People'!AC$6:AC$383)</f>
        <v>360</v>
      </c>
      <c r="AD43" s="421">
        <f>SUMIF('Carga People'!$D$6:$D$383,$D43,'Carga People'!AD$6:AD$383)</f>
        <v>0</v>
      </c>
      <c r="AE43" s="421">
        <f>SUMIF('Carga People'!$D$6:$D$383,$D43,'Carga People'!AE$6:AE$383)</f>
        <v>0</v>
      </c>
      <c r="AF43" s="421">
        <f>SUMIF('Carga People'!$D$6:$D$383,$D43,'Carga People'!AF$6:AF$383)</f>
        <v>0</v>
      </c>
      <c r="AG43" s="421">
        <f>SUMIF('Carga People'!$D$6:$D$383,$D43,'Carga People'!AG$6:AG$383)</f>
        <v>0</v>
      </c>
      <c r="AH43" s="421">
        <f>SUMIF('Carga People'!$D$6:$D$383,$D43,'Carga People'!AH$6:AH$383)</f>
        <v>0</v>
      </c>
      <c r="AI43" s="421">
        <f>SUMIF('Carga People'!$D$6:$D$383,$D43,'Carga People'!AI$6:AI$383)</f>
        <v>0</v>
      </c>
      <c r="AJ43" s="421">
        <f>SUMIF('Carga People'!$D$6:$D$383,$D43,'Carga People'!AJ$6:AJ$383)</f>
        <v>0</v>
      </c>
      <c r="AK43" s="421">
        <f>SUMIF('Carga People'!$D$6:$D$383,$D43,'Carga People'!AK$6:AK$383)</f>
        <v>0</v>
      </c>
      <c r="AL43" s="421">
        <f>SUMIF('Carga People'!$D$6:$D$383,$D43,'Carga People'!AL$6:AL$383)</f>
        <v>0</v>
      </c>
      <c r="AM43" s="421">
        <f>SUMIF('Carga People'!$D$6:$D$383,$D43,'Carga People'!AM$6:AM$383)</f>
        <v>0</v>
      </c>
      <c r="AN43" s="421">
        <f>SUMIF('Carga People'!$D$6:$D$383,$D43,'Carga People'!AN$6:AN$383)</f>
        <v>0</v>
      </c>
      <c r="AO43" s="421"/>
      <c r="AP43" s="421"/>
      <c r="AQ43" s="427">
        <f t="shared" si="12"/>
        <v>360</v>
      </c>
      <c r="AR43" s="406" t="str">
        <f t="shared" si="7"/>
        <v/>
      </c>
      <c r="AT43" s="427">
        <f t="shared" si="11"/>
        <v>0</v>
      </c>
      <c r="AU43" s="427">
        <f t="shared" si="11"/>
        <v>0</v>
      </c>
      <c r="AV43" s="427">
        <f t="shared" si="11"/>
        <v>0</v>
      </c>
      <c r="AW43" s="427">
        <f t="shared" si="11"/>
        <v>360</v>
      </c>
      <c r="AX43" s="427">
        <f t="shared" si="11"/>
        <v>0</v>
      </c>
      <c r="AY43" s="427">
        <f t="shared" si="11"/>
        <v>0</v>
      </c>
      <c r="BA43" s="427">
        <f t="shared" si="9"/>
        <v>360</v>
      </c>
      <c r="BB43" s="427" t="e">
        <f>IF($BB$1="M0",SUMIF([1]Anual!$B$11:$B$950,$D43,[1]Anual!$GZ$11:$GZ$950),SUMIF([1]Anual!$B$11:$B$950,$D43,[1]Anual!$HA$11:$HA$950))</f>
        <v>#VALUE!</v>
      </c>
      <c r="BC43" s="427" t="e">
        <f t="shared" si="10"/>
        <v>#VALUE!</v>
      </c>
    </row>
    <row r="44" spans="2:55" ht="15" customHeight="1" outlineLevel="1" x14ac:dyDescent="0.25">
      <c r="B44" s="418" t="s">
        <v>716</v>
      </c>
      <c r="C44" s="419"/>
      <c r="D44" s="419" t="s">
        <v>784</v>
      </c>
      <c r="E44" s="1454" t="s">
        <v>937</v>
      </c>
      <c r="F44" s="1452" t="s">
        <v>15</v>
      </c>
      <c r="G44" s="417"/>
      <c r="H44" s="417"/>
      <c r="I44" s="417"/>
      <c r="J44" s="421">
        <f>SUMIF('Carga People'!$D$6:$D$383,$D44,'Carga People'!J$6:J$383)</f>
        <v>0</v>
      </c>
      <c r="K44" s="421">
        <f>SUMIF('Carga People'!$D$6:$D$383,$D44,'Carga People'!K$6:K$383)</f>
        <v>0</v>
      </c>
      <c r="L44" s="421">
        <f>SUMIF('Carga People'!$D$6:$D$383,$D44,'Carga People'!L$6:L$383)</f>
        <v>0</v>
      </c>
      <c r="M44" s="421">
        <f>SUMIF('Carga People'!$D$6:$D$383,$D44,'Carga People'!M$6:M$383)</f>
        <v>0</v>
      </c>
      <c r="N44" s="421">
        <f>SUMIF('Carga People'!$D$6:$D$383,$D44,'Carga People'!N$6:N$383)</f>
        <v>0</v>
      </c>
      <c r="O44" s="421">
        <f>SUMIF('Carga People'!$D$6:$D$383,$D44,'Carga People'!O$6:O$383)</f>
        <v>0</v>
      </c>
      <c r="P44" s="421">
        <f>SUMIF('Carga People'!$D$6:$D$383,$D44,'Carga People'!P$6:P$383)</f>
        <v>0</v>
      </c>
      <c r="Q44" s="421">
        <f>SUMIF('Carga People'!$D$6:$D$383,$D44,'Carga People'!Q$6:Q$383)</f>
        <v>0</v>
      </c>
      <c r="R44" s="421">
        <f>SUMIF('Carga People'!$D$6:$D$383,$D44,'Carga People'!R$6:R$383)</f>
        <v>0</v>
      </c>
      <c r="S44" s="421">
        <f>SUMIF('Carga People'!$D$6:$D$383,$D44,'Carga People'!S$6:S$383)</f>
        <v>0</v>
      </c>
      <c r="T44" s="421">
        <f>SUMIF('Carga People'!$D$6:$D$383,$D44,'Carga People'!T$6:T$383)</f>
        <v>0</v>
      </c>
      <c r="U44" s="421">
        <f>SUMIF('Carga People'!$D$6:$D$383,$D44,'Carga People'!U$6:U$383)</f>
        <v>0</v>
      </c>
      <c r="V44" s="421">
        <f>SUMIF('Carga People'!$D$6:$D$383,$D44,'Carga People'!V$6:V$383)</f>
        <v>0</v>
      </c>
      <c r="W44" s="421">
        <f>SUMIF('Carga People'!$D$6:$D$383,$D44,'Carga People'!W$6:W$383)</f>
        <v>0</v>
      </c>
      <c r="X44" s="421">
        <f>SUMIF('Carga People'!$D$6:$D$383,$D44,'Carga People'!X$6:X$383)</f>
        <v>0</v>
      </c>
      <c r="Y44" s="421">
        <f>SUMIF('Carga People'!$D$6:$D$383,$D44,'Carga People'!Y$6:Y$383)</f>
        <v>0</v>
      </c>
      <c r="Z44" s="421">
        <f>SUMIF('Carga People'!$D$6:$D$383,$D44,'Carga People'!Z$6:Z$383)</f>
        <v>0</v>
      </c>
      <c r="AA44" s="421">
        <f>SUMIF('Carga People'!$D$6:$D$383,$D44,'Carga People'!AA$6:AA$383)</f>
        <v>0</v>
      </c>
      <c r="AB44" s="421">
        <f>SUMIF('Carga People'!$D$6:$D$383,$D44,'Carga People'!AB$6:AB$383)</f>
        <v>0</v>
      </c>
      <c r="AC44" s="421">
        <f>SUMIF('Carga People'!$D$6:$D$383,$D44,'Carga People'!AC$6:AC$383)</f>
        <v>0</v>
      </c>
      <c r="AD44" s="421">
        <f>SUMIF('Carga People'!$D$6:$D$383,$D44,'Carga People'!AD$6:AD$383)</f>
        <v>0</v>
      </c>
      <c r="AE44" s="421">
        <f>SUMIF('Carga People'!$D$6:$D$383,$D44,'Carga People'!AE$6:AE$383)</f>
        <v>0</v>
      </c>
      <c r="AF44" s="421">
        <f>SUMIF('Carga People'!$D$6:$D$383,$D44,'Carga People'!AF$6:AF$383)</f>
        <v>0</v>
      </c>
      <c r="AG44" s="421">
        <f>SUMIF('Carga People'!$D$6:$D$383,$D44,'Carga People'!AG$6:AG$383)</f>
        <v>0</v>
      </c>
      <c r="AH44" s="421">
        <f>SUMIF('Carga People'!$D$6:$D$383,$D44,'Carga People'!AH$6:AH$383)</f>
        <v>0</v>
      </c>
      <c r="AI44" s="421">
        <f>SUMIF('Carga People'!$D$6:$D$383,$D44,'Carga People'!AI$6:AI$383)</f>
        <v>0</v>
      </c>
      <c r="AJ44" s="421">
        <f>SUMIF('Carga People'!$D$6:$D$383,$D44,'Carga People'!AJ$6:AJ$383)</f>
        <v>0</v>
      </c>
      <c r="AK44" s="421">
        <f>SUMIF('Carga People'!$D$6:$D$383,$D44,'Carga People'!AK$6:AK$383)</f>
        <v>0</v>
      </c>
      <c r="AL44" s="421">
        <f>SUMIF('Carga People'!$D$6:$D$383,$D44,'Carga People'!AL$6:AL$383)</f>
        <v>0</v>
      </c>
      <c r="AM44" s="421">
        <f>SUMIF('Carga People'!$D$6:$D$383,$D44,'Carga People'!AM$6:AM$383)</f>
        <v>0</v>
      </c>
      <c r="AN44" s="421">
        <f>SUMIF('Carga People'!$D$6:$D$383,$D44,'Carga People'!AN$6:AN$383)</f>
        <v>0</v>
      </c>
      <c r="AO44" s="421"/>
      <c r="AP44" s="421"/>
      <c r="AQ44" s="427">
        <f t="shared" si="12"/>
        <v>0</v>
      </c>
      <c r="AR44" s="406" t="str">
        <f t="shared" si="7"/>
        <v/>
      </c>
      <c r="AT44" s="427">
        <f t="shared" si="11"/>
        <v>0</v>
      </c>
      <c r="AU44" s="427">
        <f t="shared" si="11"/>
        <v>0</v>
      </c>
      <c r="AV44" s="427">
        <f t="shared" si="11"/>
        <v>0</v>
      </c>
      <c r="AW44" s="427">
        <f t="shared" si="11"/>
        <v>0</v>
      </c>
      <c r="AX44" s="427">
        <f t="shared" si="11"/>
        <v>0</v>
      </c>
      <c r="AY44" s="427">
        <f t="shared" si="11"/>
        <v>0</v>
      </c>
      <c r="BA44" s="427">
        <f t="shared" si="9"/>
        <v>0</v>
      </c>
      <c r="BB44" s="427" t="e">
        <f>IF($BB$1="M0",SUMIF([1]Anual!$B$11:$B$950,$D44,[1]Anual!$GZ$11:$GZ$950),SUMIF([1]Anual!$B$11:$B$950,$D44,[1]Anual!$HA$11:$HA$950))</f>
        <v>#VALUE!</v>
      </c>
      <c r="BC44" s="427" t="e">
        <f t="shared" si="10"/>
        <v>#VALUE!</v>
      </c>
    </row>
    <row r="45" spans="2:55" ht="15" customHeight="1" outlineLevel="1" x14ac:dyDescent="0.25">
      <c r="B45" s="418" t="s">
        <v>764</v>
      </c>
      <c r="C45" s="419"/>
      <c r="D45" s="419" t="s">
        <v>765</v>
      </c>
      <c r="E45" s="1454" t="s">
        <v>972</v>
      </c>
      <c r="F45" s="1452" t="s">
        <v>15</v>
      </c>
      <c r="G45" s="417"/>
      <c r="H45" s="417"/>
      <c r="I45" s="417"/>
      <c r="J45" s="421">
        <f>SUMIF('Carga People'!$D$6:$D$383,$D45,'Carga People'!J$6:J$383)</f>
        <v>0</v>
      </c>
      <c r="K45" s="421">
        <f>SUMIF('Carga People'!$D$6:$D$383,$D45,'Carga People'!K$6:K$383)</f>
        <v>0</v>
      </c>
      <c r="L45" s="421">
        <f>SUMIF('Carga People'!$D$6:$D$383,$D45,'Carga People'!L$6:L$383)</f>
        <v>0</v>
      </c>
      <c r="M45" s="421">
        <f>SUMIF('Carga People'!$D$6:$D$383,$D45,'Carga People'!M$6:M$383)</f>
        <v>0</v>
      </c>
      <c r="N45" s="421">
        <f>SUMIF('Carga People'!$D$6:$D$383,$D45,'Carga People'!N$6:N$383)</f>
        <v>0</v>
      </c>
      <c r="O45" s="421">
        <f>SUMIF('Carga People'!$D$6:$D$383,$D45,'Carga People'!O$6:O$383)</f>
        <v>0</v>
      </c>
      <c r="P45" s="421">
        <f>SUMIF('Carga People'!$D$6:$D$383,$D45,'Carga People'!P$6:P$383)</f>
        <v>0</v>
      </c>
      <c r="Q45" s="421">
        <f>SUMIF('Carga People'!$D$6:$D$383,$D45,'Carga People'!Q$6:Q$383)</f>
        <v>0</v>
      </c>
      <c r="R45" s="421">
        <f>SUMIF('Carga People'!$D$6:$D$383,$D45,'Carga People'!R$6:R$383)</f>
        <v>0</v>
      </c>
      <c r="S45" s="421">
        <f>SUMIF('Carga People'!$D$6:$D$383,$D45,'Carga People'!S$6:S$383)</f>
        <v>0</v>
      </c>
      <c r="T45" s="421">
        <f>SUMIF('Carga People'!$D$6:$D$383,$D45,'Carga People'!T$6:T$383)</f>
        <v>0</v>
      </c>
      <c r="U45" s="421">
        <f>SUMIF('Carga People'!$D$6:$D$383,$D45,'Carga People'!U$6:U$383)</f>
        <v>0</v>
      </c>
      <c r="V45" s="421">
        <f>SUMIF('Carga People'!$D$6:$D$383,$D45,'Carga People'!V$6:V$383)</f>
        <v>0</v>
      </c>
      <c r="W45" s="421">
        <f>SUMIF('Carga People'!$D$6:$D$383,$D45,'Carga People'!W$6:W$383)</f>
        <v>0</v>
      </c>
      <c r="X45" s="421">
        <f>SUMIF('Carga People'!$D$6:$D$383,$D45,'Carga People'!X$6:X$383)</f>
        <v>0</v>
      </c>
      <c r="Y45" s="421">
        <f>SUMIF('Carga People'!$D$6:$D$383,$D45,'Carga People'!Y$6:Y$383)</f>
        <v>0</v>
      </c>
      <c r="Z45" s="421">
        <f>SUMIF('Carga People'!$D$6:$D$383,$D45,'Carga People'!Z$6:Z$383)</f>
        <v>0</v>
      </c>
      <c r="AA45" s="421">
        <f>SUMIF('Carga People'!$D$6:$D$383,$D45,'Carga People'!AA$6:AA$383)</f>
        <v>0</v>
      </c>
      <c r="AB45" s="421">
        <f>SUMIF('Carga People'!$D$6:$D$383,$D45,'Carga People'!AB$6:AB$383)</f>
        <v>0</v>
      </c>
      <c r="AC45" s="421">
        <f>SUMIF('Carga People'!$D$6:$D$383,$D45,'Carga People'!AC$6:AC$383)</f>
        <v>0</v>
      </c>
      <c r="AD45" s="421">
        <f>SUMIF('Carga People'!$D$6:$D$383,$D45,'Carga People'!AD$6:AD$383)</f>
        <v>0</v>
      </c>
      <c r="AE45" s="421">
        <f>SUMIF('Carga People'!$D$6:$D$383,$D45,'Carga People'!AE$6:AE$383)</f>
        <v>0</v>
      </c>
      <c r="AF45" s="421">
        <f>SUMIF('Carga People'!$D$6:$D$383,$D45,'Carga People'!AF$6:AF$383)</f>
        <v>0</v>
      </c>
      <c r="AG45" s="421">
        <f>SUMIF('Carga People'!$D$6:$D$383,$D45,'Carga People'!AG$6:AG$383)</f>
        <v>0</v>
      </c>
      <c r="AH45" s="421">
        <f>SUMIF('Carga People'!$D$6:$D$383,$D45,'Carga People'!AH$6:AH$383)</f>
        <v>0</v>
      </c>
      <c r="AI45" s="421">
        <f>SUMIF('Carga People'!$D$6:$D$383,$D45,'Carga People'!AI$6:AI$383)</f>
        <v>0</v>
      </c>
      <c r="AJ45" s="421">
        <f>SUMIF('Carga People'!$D$6:$D$383,$D45,'Carga People'!AJ$6:AJ$383)</f>
        <v>0</v>
      </c>
      <c r="AK45" s="421">
        <f>SUMIF('Carga People'!$D$6:$D$383,$D45,'Carga People'!AK$6:AK$383)</f>
        <v>0</v>
      </c>
      <c r="AL45" s="421">
        <f>SUMIF('Carga People'!$D$6:$D$383,$D45,'Carga People'!AL$6:AL$383)</f>
        <v>0</v>
      </c>
      <c r="AM45" s="421">
        <f>SUMIF('Carga People'!$D$6:$D$383,$D45,'Carga People'!AM$6:AM$383)</f>
        <v>0</v>
      </c>
      <c r="AN45" s="421">
        <f>SUMIF('Carga People'!$D$6:$D$383,$D45,'Carga People'!AN$6:AN$383)</f>
        <v>0</v>
      </c>
      <c r="AO45" s="421"/>
      <c r="AP45" s="421"/>
      <c r="AQ45" s="427">
        <f t="shared" si="12"/>
        <v>0</v>
      </c>
      <c r="AR45" s="406" t="str">
        <f t="shared" si="7"/>
        <v/>
      </c>
      <c r="AT45" s="427">
        <f t="shared" si="11"/>
        <v>0</v>
      </c>
      <c r="AU45" s="427">
        <f t="shared" si="11"/>
        <v>0</v>
      </c>
      <c r="AV45" s="427">
        <f t="shared" si="11"/>
        <v>0</v>
      </c>
      <c r="AW45" s="427">
        <f t="shared" si="11"/>
        <v>0</v>
      </c>
      <c r="AX45" s="427">
        <f t="shared" si="11"/>
        <v>0</v>
      </c>
      <c r="AY45" s="427">
        <f t="shared" si="11"/>
        <v>0</v>
      </c>
      <c r="BA45" s="427">
        <f t="shared" si="9"/>
        <v>0</v>
      </c>
      <c r="BB45" s="427" t="e">
        <f>IF($BB$1="M0",SUMIF([1]Anual!$B$11:$B$950,$D45,[1]Anual!$GZ$11:$GZ$950),SUMIF([1]Anual!$B$11:$B$950,$D45,[1]Anual!$HA$11:$HA$950))</f>
        <v>#VALUE!</v>
      </c>
      <c r="BC45" s="427" t="e">
        <f t="shared" si="10"/>
        <v>#VALUE!</v>
      </c>
    </row>
    <row r="46" spans="2:55" ht="15" customHeight="1" outlineLevel="1" x14ac:dyDescent="0.25">
      <c r="B46" s="418" t="s">
        <v>764</v>
      </c>
      <c r="C46" s="419"/>
      <c r="D46" s="419" t="s">
        <v>766</v>
      </c>
      <c r="E46" s="1454" t="s">
        <v>973</v>
      </c>
      <c r="F46" s="1452" t="s">
        <v>15</v>
      </c>
      <c r="G46" s="417"/>
      <c r="H46" s="417"/>
      <c r="I46" s="417"/>
      <c r="J46" s="421">
        <f>SUMIF('Carga People'!$D$6:$D$383,$D46,'Carga People'!J$6:J$383)</f>
        <v>0</v>
      </c>
      <c r="K46" s="421">
        <f>SUMIF('Carga People'!$D$6:$D$383,$D46,'Carga People'!K$6:K$383)</f>
        <v>0</v>
      </c>
      <c r="L46" s="421">
        <f>SUMIF('Carga People'!$D$6:$D$383,$D46,'Carga People'!L$6:L$383)</f>
        <v>0</v>
      </c>
      <c r="M46" s="421">
        <f>SUMIF('Carga People'!$D$6:$D$383,$D46,'Carga People'!M$6:M$383)</f>
        <v>0</v>
      </c>
      <c r="N46" s="421">
        <f>SUMIF('Carga People'!$D$6:$D$383,$D46,'Carga People'!N$6:N$383)</f>
        <v>0</v>
      </c>
      <c r="O46" s="421">
        <f>SUMIF('Carga People'!$D$6:$D$383,$D46,'Carga People'!O$6:O$383)</f>
        <v>0</v>
      </c>
      <c r="P46" s="421">
        <f>SUMIF('Carga People'!$D$6:$D$383,$D46,'Carga People'!P$6:P$383)</f>
        <v>0</v>
      </c>
      <c r="Q46" s="421">
        <f>SUMIF('Carga People'!$D$6:$D$383,$D46,'Carga People'!Q$6:Q$383)</f>
        <v>0</v>
      </c>
      <c r="R46" s="421">
        <f>SUMIF('Carga People'!$D$6:$D$383,$D46,'Carga People'!R$6:R$383)</f>
        <v>0</v>
      </c>
      <c r="S46" s="421">
        <f>SUMIF('Carga People'!$D$6:$D$383,$D46,'Carga People'!S$6:S$383)</f>
        <v>0</v>
      </c>
      <c r="T46" s="421">
        <f>SUMIF('Carga People'!$D$6:$D$383,$D46,'Carga People'!T$6:T$383)</f>
        <v>0</v>
      </c>
      <c r="U46" s="421">
        <f>SUMIF('Carga People'!$D$6:$D$383,$D46,'Carga People'!U$6:U$383)</f>
        <v>0</v>
      </c>
      <c r="V46" s="421">
        <f>SUMIF('Carga People'!$D$6:$D$383,$D46,'Carga People'!V$6:V$383)</f>
        <v>240</v>
      </c>
      <c r="W46" s="421">
        <f>SUMIF('Carga People'!$D$6:$D$383,$D46,'Carga People'!W$6:W$383)</f>
        <v>0</v>
      </c>
      <c r="X46" s="421">
        <f>SUMIF('Carga People'!$D$6:$D$383,$D46,'Carga People'!X$6:X$383)</f>
        <v>0</v>
      </c>
      <c r="Y46" s="421">
        <f>SUMIF('Carga People'!$D$6:$D$383,$D46,'Carga People'!Y$6:Y$383)</f>
        <v>0</v>
      </c>
      <c r="Z46" s="421">
        <f>SUMIF('Carga People'!$D$6:$D$383,$D46,'Carga People'!Z$6:Z$383)</f>
        <v>0</v>
      </c>
      <c r="AA46" s="421">
        <f>SUMIF('Carga People'!$D$6:$D$383,$D46,'Carga People'!AA$6:AA$383)</f>
        <v>0</v>
      </c>
      <c r="AB46" s="421">
        <f>SUMIF('Carga People'!$D$6:$D$383,$D46,'Carga People'!AB$6:AB$383)</f>
        <v>0</v>
      </c>
      <c r="AC46" s="421">
        <f>SUMIF('Carga People'!$D$6:$D$383,$D46,'Carga People'!AC$6:AC$383)</f>
        <v>0</v>
      </c>
      <c r="AD46" s="421">
        <f>SUMIF('Carga People'!$D$6:$D$383,$D46,'Carga People'!AD$6:AD$383)</f>
        <v>0</v>
      </c>
      <c r="AE46" s="421">
        <f>SUMIF('Carga People'!$D$6:$D$383,$D46,'Carga People'!AE$6:AE$383)</f>
        <v>0</v>
      </c>
      <c r="AF46" s="421">
        <f>SUMIF('Carga People'!$D$6:$D$383,$D46,'Carga People'!AF$6:AF$383)</f>
        <v>0</v>
      </c>
      <c r="AG46" s="421">
        <f>SUMIF('Carga People'!$D$6:$D$383,$D46,'Carga People'!AG$6:AG$383)</f>
        <v>0</v>
      </c>
      <c r="AH46" s="421">
        <f>SUMIF('Carga People'!$D$6:$D$383,$D46,'Carga People'!AH$6:AH$383)</f>
        <v>0</v>
      </c>
      <c r="AI46" s="421">
        <f>SUMIF('Carga People'!$D$6:$D$383,$D46,'Carga People'!AI$6:AI$383)</f>
        <v>0</v>
      </c>
      <c r="AJ46" s="421">
        <f>SUMIF('Carga People'!$D$6:$D$383,$D46,'Carga People'!AJ$6:AJ$383)</f>
        <v>0</v>
      </c>
      <c r="AK46" s="421">
        <f>SUMIF('Carga People'!$D$6:$D$383,$D46,'Carga People'!AK$6:AK$383)</f>
        <v>0</v>
      </c>
      <c r="AL46" s="421">
        <f>SUMIF('Carga People'!$D$6:$D$383,$D46,'Carga People'!AL$6:AL$383)</f>
        <v>0</v>
      </c>
      <c r="AM46" s="421">
        <f>SUMIF('Carga People'!$D$6:$D$383,$D46,'Carga People'!AM$6:AM$383)</f>
        <v>0</v>
      </c>
      <c r="AN46" s="421">
        <f>SUMIF('Carga People'!$D$6:$D$383,$D46,'Carga People'!AN$6:AN$383)</f>
        <v>0</v>
      </c>
      <c r="AO46" s="421"/>
      <c r="AP46" s="421"/>
      <c r="AQ46" s="427">
        <f t="shared" si="12"/>
        <v>240</v>
      </c>
      <c r="AR46" s="406" t="str">
        <f t="shared" si="7"/>
        <v/>
      </c>
      <c r="AT46" s="427">
        <f t="shared" si="11"/>
        <v>0</v>
      </c>
      <c r="AU46" s="427">
        <f t="shared" si="11"/>
        <v>0</v>
      </c>
      <c r="AV46" s="427">
        <f t="shared" si="11"/>
        <v>240</v>
      </c>
      <c r="AW46" s="427">
        <f t="shared" si="11"/>
        <v>0</v>
      </c>
      <c r="AX46" s="427">
        <f t="shared" si="11"/>
        <v>0</v>
      </c>
      <c r="AY46" s="427">
        <f t="shared" si="11"/>
        <v>0</v>
      </c>
      <c r="BA46" s="427">
        <f t="shared" si="9"/>
        <v>240</v>
      </c>
      <c r="BB46" s="427" t="e">
        <f>IF($BB$1="M0",SUMIF([1]Anual!$B$11:$B$950,$D46,[1]Anual!$GZ$11:$GZ$950),SUMIF([1]Anual!$B$11:$B$950,$D46,[1]Anual!$HA$11:$HA$950))</f>
        <v>#VALUE!</v>
      </c>
      <c r="BC46" s="427" t="e">
        <f t="shared" si="10"/>
        <v>#VALUE!</v>
      </c>
    </row>
    <row r="47" spans="2:55" ht="15" customHeight="1" outlineLevel="1" x14ac:dyDescent="0.25">
      <c r="B47" s="418" t="s">
        <v>450</v>
      </c>
      <c r="C47" s="419"/>
      <c r="D47" s="419" t="s">
        <v>488</v>
      </c>
      <c r="E47" s="1454" t="s">
        <v>966</v>
      </c>
      <c r="F47" s="1452" t="s">
        <v>15</v>
      </c>
      <c r="G47" s="417"/>
      <c r="H47" s="417"/>
      <c r="I47" s="417"/>
      <c r="J47" s="421">
        <f>SUMIF('Carga People'!$D$6:$D$383,$D47,'Carga People'!J$6:J$383)</f>
        <v>0</v>
      </c>
      <c r="K47" s="421">
        <f>SUMIF('Carga People'!$D$6:$D$383,$D47,'Carga People'!K$6:K$383)</f>
        <v>0</v>
      </c>
      <c r="L47" s="421">
        <f>SUMIF('Carga People'!$D$6:$D$383,$D47,'Carga People'!L$6:L$383)</f>
        <v>0</v>
      </c>
      <c r="M47" s="421">
        <f>SUMIF('Carga People'!$D$6:$D$383,$D47,'Carga People'!M$6:M$383)</f>
        <v>0</v>
      </c>
      <c r="N47" s="421">
        <f>SUMIF('Carga People'!$D$6:$D$383,$D47,'Carga People'!N$6:N$383)</f>
        <v>0</v>
      </c>
      <c r="O47" s="421">
        <f>SUMIF('Carga People'!$D$6:$D$383,$D47,'Carga People'!O$6:O$383)</f>
        <v>0</v>
      </c>
      <c r="P47" s="421">
        <f>SUMIF('Carga People'!$D$6:$D$383,$D47,'Carga People'!P$6:P$383)</f>
        <v>0</v>
      </c>
      <c r="Q47" s="421">
        <f>SUMIF('Carga People'!$D$6:$D$383,$D47,'Carga People'!Q$6:Q$383)</f>
        <v>0</v>
      </c>
      <c r="R47" s="421">
        <f>SUMIF('Carga People'!$D$6:$D$383,$D47,'Carga People'!R$6:R$383)</f>
        <v>0</v>
      </c>
      <c r="S47" s="421">
        <f>SUMIF('Carga People'!$D$6:$D$383,$D47,'Carga People'!S$6:S$383)</f>
        <v>0</v>
      </c>
      <c r="T47" s="421">
        <f>SUMIF('Carga People'!$D$6:$D$383,$D47,'Carga People'!T$6:T$383)</f>
        <v>0</v>
      </c>
      <c r="U47" s="421">
        <f>SUMIF('Carga People'!$D$6:$D$383,$D47,'Carga People'!U$6:U$383)</f>
        <v>0</v>
      </c>
      <c r="V47" s="421">
        <f>SUMIF('Carga People'!$D$6:$D$383,$D47,'Carga People'!V$6:V$383)</f>
        <v>0</v>
      </c>
      <c r="W47" s="421">
        <f>SUMIF('Carga People'!$D$6:$D$383,$D47,'Carga People'!W$6:W$383)</f>
        <v>0</v>
      </c>
      <c r="X47" s="421">
        <f>SUMIF('Carga People'!$D$6:$D$383,$D47,'Carga People'!X$6:X$383)</f>
        <v>0</v>
      </c>
      <c r="Y47" s="421">
        <f>SUMIF('Carga People'!$D$6:$D$383,$D47,'Carga People'!Y$6:Y$383)</f>
        <v>0</v>
      </c>
      <c r="Z47" s="421">
        <f>SUMIF('Carga People'!$D$6:$D$383,$D47,'Carga People'!Z$6:Z$383)</f>
        <v>0</v>
      </c>
      <c r="AA47" s="421">
        <f>SUMIF('Carga People'!$D$6:$D$383,$D47,'Carga People'!AA$6:AA$383)</f>
        <v>0</v>
      </c>
      <c r="AB47" s="421">
        <f>SUMIF('Carga People'!$D$6:$D$383,$D47,'Carga People'!AB$6:AB$383)</f>
        <v>120</v>
      </c>
      <c r="AC47" s="421">
        <f>SUMIF('Carga People'!$D$6:$D$383,$D47,'Carga People'!AC$6:AC$383)</f>
        <v>0</v>
      </c>
      <c r="AD47" s="421">
        <f>SUMIF('Carga People'!$D$6:$D$383,$D47,'Carga People'!AD$6:AD$383)</f>
        <v>0</v>
      </c>
      <c r="AE47" s="421">
        <f>SUMIF('Carga People'!$D$6:$D$383,$D47,'Carga People'!AE$6:AE$383)</f>
        <v>0</v>
      </c>
      <c r="AF47" s="421">
        <f>SUMIF('Carga People'!$D$6:$D$383,$D47,'Carga People'!AF$6:AF$383)</f>
        <v>0</v>
      </c>
      <c r="AG47" s="421">
        <f>SUMIF('Carga People'!$D$6:$D$383,$D47,'Carga People'!AG$6:AG$383)</f>
        <v>0</v>
      </c>
      <c r="AH47" s="421">
        <f>SUMIF('Carga People'!$D$6:$D$383,$D47,'Carga People'!AH$6:AH$383)</f>
        <v>0</v>
      </c>
      <c r="AI47" s="421">
        <f>SUMIF('Carga People'!$D$6:$D$383,$D47,'Carga People'!AI$6:AI$383)</f>
        <v>0</v>
      </c>
      <c r="AJ47" s="421">
        <f>SUMIF('Carga People'!$D$6:$D$383,$D47,'Carga People'!AJ$6:AJ$383)</f>
        <v>0</v>
      </c>
      <c r="AK47" s="421">
        <f>SUMIF('Carga People'!$D$6:$D$383,$D47,'Carga People'!AK$6:AK$383)</f>
        <v>0</v>
      </c>
      <c r="AL47" s="421">
        <f>SUMIF('Carga People'!$D$6:$D$383,$D47,'Carga People'!AL$6:AL$383)</f>
        <v>0</v>
      </c>
      <c r="AM47" s="421">
        <f>SUMIF('Carga People'!$D$6:$D$383,$D47,'Carga People'!AM$6:AM$383)</f>
        <v>0</v>
      </c>
      <c r="AN47" s="421">
        <f>SUMIF('Carga People'!$D$6:$D$383,$D47,'Carga People'!AN$6:AN$383)</f>
        <v>0</v>
      </c>
      <c r="AO47" s="421"/>
      <c r="AP47" s="421"/>
      <c r="AQ47" s="427">
        <f t="shared" si="12"/>
        <v>120</v>
      </c>
      <c r="AR47" s="406" t="str">
        <f t="shared" si="7"/>
        <v/>
      </c>
      <c r="AT47" s="427">
        <f t="shared" si="11"/>
        <v>0</v>
      </c>
      <c r="AU47" s="427">
        <f t="shared" si="11"/>
        <v>0</v>
      </c>
      <c r="AV47" s="427">
        <f t="shared" si="11"/>
        <v>0</v>
      </c>
      <c r="AW47" s="427">
        <f t="shared" si="11"/>
        <v>120</v>
      </c>
      <c r="AX47" s="427">
        <f t="shared" si="11"/>
        <v>0</v>
      </c>
      <c r="AY47" s="427">
        <f t="shared" si="11"/>
        <v>0</v>
      </c>
      <c r="BA47" s="427">
        <f t="shared" si="9"/>
        <v>120</v>
      </c>
      <c r="BB47" s="427" t="e">
        <f>IF($BB$1="M0",SUMIF([1]Anual!$B$11:$B$950,$D47,[1]Anual!$GZ$11:$GZ$950),SUMIF([1]Anual!$B$11:$B$950,$D47,[1]Anual!$HA$11:$HA$950))</f>
        <v>#VALUE!</v>
      </c>
      <c r="BC47" s="427" t="e">
        <f t="shared" si="10"/>
        <v>#VALUE!</v>
      </c>
    </row>
    <row r="48" spans="2:55" ht="15" customHeight="1" outlineLevel="1" x14ac:dyDescent="0.25">
      <c r="B48" s="418" t="s">
        <v>450</v>
      </c>
      <c r="C48" s="419"/>
      <c r="D48" s="419" t="s">
        <v>495</v>
      </c>
      <c r="E48" s="1454" t="s">
        <v>967</v>
      </c>
      <c r="F48" s="1452" t="s">
        <v>15</v>
      </c>
      <c r="G48" s="417"/>
      <c r="H48" s="417"/>
      <c r="I48" s="417"/>
      <c r="J48" s="421">
        <f>SUMIF('Carga People'!$D$6:$D$383,$D48,'Carga People'!J$6:J$383)</f>
        <v>0</v>
      </c>
      <c r="K48" s="421">
        <f>SUMIF('Carga People'!$D$6:$D$383,$D48,'Carga People'!K$6:K$383)</f>
        <v>0</v>
      </c>
      <c r="L48" s="421">
        <f>SUMIF('Carga People'!$D$6:$D$383,$D48,'Carga People'!L$6:L$383)</f>
        <v>0</v>
      </c>
      <c r="M48" s="421">
        <f>SUMIF('Carga People'!$D$6:$D$383,$D48,'Carga People'!M$6:M$383)</f>
        <v>0</v>
      </c>
      <c r="N48" s="421">
        <f>SUMIF('Carga People'!$D$6:$D$383,$D48,'Carga People'!N$6:N$383)</f>
        <v>0</v>
      </c>
      <c r="O48" s="421">
        <f>SUMIF('Carga People'!$D$6:$D$383,$D48,'Carga People'!O$6:O$383)</f>
        <v>0</v>
      </c>
      <c r="P48" s="421">
        <f>SUMIF('Carga People'!$D$6:$D$383,$D48,'Carga People'!P$6:P$383)</f>
        <v>0</v>
      </c>
      <c r="Q48" s="421">
        <f>SUMIF('Carga People'!$D$6:$D$383,$D48,'Carga People'!Q$6:Q$383)</f>
        <v>0</v>
      </c>
      <c r="R48" s="421">
        <f>SUMIF('Carga People'!$D$6:$D$383,$D48,'Carga People'!R$6:R$383)</f>
        <v>0</v>
      </c>
      <c r="S48" s="421">
        <f>SUMIF('Carga People'!$D$6:$D$383,$D48,'Carga People'!S$6:S$383)</f>
        <v>0</v>
      </c>
      <c r="T48" s="421">
        <f>SUMIF('Carga People'!$D$6:$D$383,$D48,'Carga People'!T$6:T$383)</f>
        <v>0</v>
      </c>
      <c r="U48" s="421">
        <f>SUMIF('Carga People'!$D$6:$D$383,$D48,'Carga People'!U$6:U$383)</f>
        <v>0</v>
      </c>
      <c r="V48" s="421">
        <f>SUMIF('Carga People'!$D$6:$D$383,$D48,'Carga People'!V$6:V$383)</f>
        <v>0</v>
      </c>
      <c r="W48" s="421">
        <f>SUMIF('Carga People'!$D$6:$D$383,$D48,'Carga People'!W$6:W$383)</f>
        <v>0</v>
      </c>
      <c r="X48" s="421">
        <f>SUMIF('Carga People'!$D$6:$D$383,$D48,'Carga People'!X$6:X$383)</f>
        <v>0</v>
      </c>
      <c r="Y48" s="421">
        <f>SUMIF('Carga People'!$D$6:$D$383,$D48,'Carga People'!Y$6:Y$383)</f>
        <v>0</v>
      </c>
      <c r="Z48" s="421">
        <f>SUMIF('Carga People'!$D$6:$D$383,$D48,'Carga People'!Z$6:Z$383)</f>
        <v>0</v>
      </c>
      <c r="AA48" s="421">
        <f>SUMIF('Carga People'!$D$6:$D$383,$D48,'Carga People'!AA$6:AA$383)</f>
        <v>0</v>
      </c>
      <c r="AB48" s="421">
        <f>SUMIF('Carga People'!$D$6:$D$383,$D48,'Carga People'!AB$6:AB$383)</f>
        <v>120</v>
      </c>
      <c r="AC48" s="421">
        <f>SUMIF('Carga People'!$D$6:$D$383,$D48,'Carga People'!AC$6:AC$383)</f>
        <v>0</v>
      </c>
      <c r="AD48" s="421">
        <f>SUMIF('Carga People'!$D$6:$D$383,$D48,'Carga People'!AD$6:AD$383)</f>
        <v>0</v>
      </c>
      <c r="AE48" s="421">
        <f>SUMIF('Carga People'!$D$6:$D$383,$D48,'Carga People'!AE$6:AE$383)</f>
        <v>0</v>
      </c>
      <c r="AF48" s="421">
        <f>SUMIF('Carga People'!$D$6:$D$383,$D48,'Carga People'!AF$6:AF$383)</f>
        <v>0</v>
      </c>
      <c r="AG48" s="421">
        <f>SUMIF('Carga People'!$D$6:$D$383,$D48,'Carga People'!AG$6:AG$383)</f>
        <v>0</v>
      </c>
      <c r="AH48" s="421">
        <f>SUMIF('Carga People'!$D$6:$D$383,$D48,'Carga People'!AH$6:AH$383)</f>
        <v>0</v>
      </c>
      <c r="AI48" s="421">
        <f>SUMIF('Carga People'!$D$6:$D$383,$D48,'Carga People'!AI$6:AI$383)</f>
        <v>0</v>
      </c>
      <c r="AJ48" s="421">
        <f>SUMIF('Carga People'!$D$6:$D$383,$D48,'Carga People'!AJ$6:AJ$383)</f>
        <v>0</v>
      </c>
      <c r="AK48" s="421">
        <f>SUMIF('Carga People'!$D$6:$D$383,$D48,'Carga People'!AK$6:AK$383)</f>
        <v>0</v>
      </c>
      <c r="AL48" s="421">
        <f>SUMIF('Carga People'!$D$6:$D$383,$D48,'Carga People'!AL$6:AL$383)</f>
        <v>0</v>
      </c>
      <c r="AM48" s="421">
        <f>SUMIF('Carga People'!$D$6:$D$383,$D48,'Carga People'!AM$6:AM$383)</f>
        <v>0</v>
      </c>
      <c r="AN48" s="421">
        <f>SUMIF('Carga People'!$D$6:$D$383,$D48,'Carga People'!AN$6:AN$383)</f>
        <v>0</v>
      </c>
      <c r="AO48" s="421"/>
      <c r="AP48" s="421"/>
      <c r="AQ48" s="427">
        <f t="shared" si="12"/>
        <v>120</v>
      </c>
      <c r="AR48" s="406" t="str">
        <f t="shared" si="7"/>
        <v/>
      </c>
      <c r="AT48" s="427">
        <f t="shared" si="11"/>
        <v>0</v>
      </c>
      <c r="AU48" s="427">
        <f t="shared" si="11"/>
        <v>0</v>
      </c>
      <c r="AV48" s="427">
        <f t="shared" si="11"/>
        <v>0</v>
      </c>
      <c r="AW48" s="427">
        <f t="shared" si="11"/>
        <v>120</v>
      </c>
      <c r="AX48" s="427">
        <f t="shared" si="11"/>
        <v>0</v>
      </c>
      <c r="AY48" s="427">
        <f t="shared" si="11"/>
        <v>0</v>
      </c>
      <c r="BA48" s="427">
        <f t="shared" si="9"/>
        <v>120</v>
      </c>
      <c r="BB48" s="427" t="e">
        <f>IF($BB$1="M0",SUMIF([1]Anual!$B$11:$B$950,$D48,[1]Anual!$GZ$11:$GZ$950),SUMIF([1]Anual!$B$11:$B$950,$D48,[1]Anual!$HA$11:$HA$950))</f>
        <v>#VALUE!</v>
      </c>
      <c r="BC48" s="427" t="e">
        <f t="shared" si="10"/>
        <v>#VALUE!</v>
      </c>
    </row>
    <row r="49" spans="2:55" ht="15" customHeight="1" outlineLevel="1" x14ac:dyDescent="0.25">
      <c r="B49" s="418" t="s">
        <v>451</v>
      </c>
      <c r="C49" s="419"/>
      <c r="D49" s="419" t="s">
        <v>491</v>
      </c>
      <c r="E49" s="1454" t="s">
        <v>968</v>
      </c>
      <c r="F49" s="1452" t="s">
        <v>15</v>
      </c>
      <c r="G49" s="417"/>
      <c r="H49" s="417"/>
      <c r="I49" s="417"/>
      <c r="J49" s="421">
        <f>SUMIF('Carga People'!$D$6:$D$383,$D49,'Carga People'!J$6:J$383)</f>
        <v>0</v>
      </c>
      <c r="K49" s="421">
        <f>SUMIF('Carga People'!$D$6:$D$383,$D49,'Carga People'!K$6:K$383)</f>
        <v>0</v>
      </c>
      <c r="L49" s="421">
        <f>SUMIF('Carga People'!$D$6:$D$383,$D49,'Carga People'!L$6:L$383)</f>
        <v>0</v>
      </c>
      <c r="M49" s="421">
        <f>SUMIF('Carga People'!$D$6:$D$383,$D49,'Carga People'!M$6:M$383)</f>
        <v>0</v>
      </c>
      <c r="N49" s="421">
        <f>SUMIF('Carga People'!$D$6:$D$383,$D49,'Carga People'!N$6:N$383)</f>
        <v>0</v>
      </c>
      <c r="O49" s="421">
        <f>SUMIF('Carga People'!$D$6:$D$383,$D49,'Carga People'!O$6:O$383)</f>
        <v>120</v>
      </c>
      <c r="P49" s="421">
        <f>SUMIF('Carga People'!$D$6:$D$383,$D49,'Carga People'!P$6:P$383)</f>
        <v>0</v>
      </c>
      <c r="Q49" s="421">
        <f>SUMIF('Carga People'!$D$6:$D$383,$D49,'Carga People'!Q$6:Q$383)</f>
        <v>0</v>
      </c>
      <c r="R49" s="421">
        <f>SUMIF('Carga People'!$D$6:$D$383,$D49,'Carga People'!R$6:R$383)</f>
        <v>0</v>
      </c>
      <c r="S49" s="421">
        <f>SUMIF('Carga People'!$D$6:$D$383,$D49,'Carga People'!S$6:S$383)</f>
        <v>0</v>
      </c>
      <c r="T49" s="421">
        <f>SUMIF('Carga People'!$D$6:$D$383,$D49,'Carga People'!T$6:T$383)</f>
        <v>0</v>
      </c>
      <c r="U49" s="421">
        <f>SUMIF('Carga People'!$D$6:$D$383,$D49,'Carga People'!U$6:U$383)</f>
        <v>0</v>
      </c>
      <c r="V49" s="421">
        <f>SUMIF('Carga People'!$D$6:$D$383,$D49,'Carga People'!V$6:V$383)</f>
        <v>0</v>
      </c>
      <c r="W49" s="421">
        <f>SUMIF('Carga People'!$D$6:$D$383,$D49,'Carga People'!W$6:W$383)</f>
        <v>0</v>
      </c>
      <c r="X49" s="421">
        <f>SUMIF('Carga People'!$D$6:$D$383,$D49,'Carga People'!X$6:X$383)</f>
        <v>0</v>
      </c>
      <c r="Y49" s="421">
        <f>SUMIF('Carga People'!$D$6:$D$383,$D49,'Carga People'!Y$6:Y$383)</f>
        <v>0</v>
      </c>
      <c r="Z49" s="421">
        <f>SUMIF('Carga People'!$D$6:$D$383,$D49,'Carga People'!Z$6:Z$383)</f>
        <v>0</v>
      </c>
      <c r="AA49" s="421">
        <f>SUMIF('Carga People'!$D$6:$D$383,$D49,'Carga People'!AA$6:AA$383)</f>
        <v>0</v>
      </c>
      <c r="AB49" s="421">
        <f>SUMIF('Carga People'!$D$6:$D$383,$D49,'Carga People'!AB$6:AB$383)</f>
        <v>0</v>
      </c>
      <c r="AC49" s="421">
        <f>SUMIF('Carga People'!$D$6:$D$383,$D49,'Carga People'!AC$6:AC$383)</f>
        <v>0</v>
      </c>
      <c r="AD49" s="421">
        <f>SUMIF('Carga People'!$D$6:$D$383,$D49,'Carga People'!AD$6:AD$383)</f>
        <v>0</v>
      </c>
      <c r="AE49" s="421">
        <f>SUMIF('Carga People'!$D$6:$D$383,$D49,'Carga People'!AE$6:AE$383)</f>
        <v>0</v>
      </c>
      <c r="AF49" s="421">
        <f>SUMIF('Carga People'!$D$6:$D$383,$D49,'Carga People'!AF$6:AF$383)</f>
        <v>0</v>
      </c>
      <c r="AG49" s="421">
        <f>SUMIF('Carga People'!$D$6:$D$383,$D49,'Carga People'!AG$6:AG$383)</f>
        <v>0</v>
      </c>
      <c r="AH49" s="421">
        <f>SUMIF('Carga People'!$D$6:$D$383,$D49,'Carga People'!AH$6:AH$383)</f>
        <v>0</v>
      </c>
      <c r="AI49" s="421">
        <f>SUMIF('Carga People'!$D$6:$D$383,$D49,'Carga People'!AI$6:AI$383)</f>
        <v>0</v>
      </c>
      <c r="AJ49" s="421">
        <f>SUMIF('Carga People'!$D$6:$D$383,$D49,'Carga People'!AJ$6:AJ$383)</f>
        <v>0</v>
      </c>
      <c r="AK49" s="421">
        <f>SUMIF('Carga People'!$D$6:$D$383,$D49,'Carga People'!AK$6:AK$383)</f>
        <v>0</v>
      </c>
      <c r="AL49" s="421">
        <f>SUMIF('Carga People'!$D$6:$D$383,$D49,'Carga People'!AL$6:AL$383)</f>
        <v>0</v>
      </c>
      <c r="AM49" s="421">
        <f>SUMIF('Carga People'!$D$6:$D$383,$D49,'Carga People'!AM$6:AM$383)</f>
        <v>0</v>
      </c>
      <c r="AN49" s="421">
        <f>SUMIF('Carga People'!$D$6:$D$383,$D49,'Carga People'!AN$6:AN$383)</f>
        <v>0</v>
      </c>
      <c r="AO49" s="421"/>
      <c r="AP49" s="421"/>
      <c r="AQ49" s="427">
        <f t="shared" si="12"/>
        <v>120</v>
      </c>
      <c r="AR49" s="406" t="str">
        <f t="shared" si="7"/>
        <v/>
      </c>
      <c r="AT49" s="427">
        <f t="shared" si="11"/>
        <v>0</v>
      </c>
      <c r="AU49" s="427">
        <f t="shared" si="11"/>
        <v>120</v>
      </c>
      <c r="AV49" s="427">
        <f t="shared" si="11"/>
        <v>0</v>
      </c>
      <c r="AW49" s="427">
        <f t="shared" si="11"/>
        <v>0</v>
      </c>
      <c r="AX49" s="427">
        <f t="shared" si="11"/>
        <v>0</v>
      </c>
      <c r="AY49" s="427">
        <f t="shared" si="11"/>
        <v>0</v>
      </c>
      <c r="BA49" s="427">
        <f t="shared" si="9"/>
        <v>120</v>
      </c>
      <c r="BB49" s="427" t="e">
        <f>IF($BB$1="M0",SUMIF([1]Anual!$B$11:$B$950,$D49,[1]Anual!$GZ$11:$GZ$950),SUMIF([1]Anual!$B$11:$B$950,$D49,[1]Anual!$HA$11:$HA$950))</f>
        <v>#VALUE!</v>
      </c>
      <c r="BC49" s="427" t="e">
        <f t="shared" si="10"/>
        <v>#VALUE!</v>
      </c>
    </row>
    <row r="50" spans="2:55" ht="15" customHeight="1" outlineLevel="1" x14ac:dyDescent="0.25">
      <c r="B50" s="418" t="s">
        <v>451</v>
      </c>
      <c r="C50" s="419"/>
      <c r="D50" s="419" t="s">
        <v>493</v>
      </c>
      <c r="E50" s="1454" t="s">
        <v>969</v>
      </c>
      <c r="F50" s="1452" t="s">
        <v>15</v>
      </c>
      <c r="G50" s="417"/>
      <c r="H50" s="417"/>
      <c r="I50" s="417"/>
      <c r="J50" s="421">
        <f>SUMIF('Carga People'!$D$6:$D$383,$D50,'Carga People'!J$6:J$383)</f>
        <v>0</v>
      </c>
      <c r="K50" s="421">
        <f>SUMIF('Carga People'!$D$6:$D$383,$D50,'Carga People'!K$6:K$383)</f>
        <v>0</v>
      </c>
      <c r="L50" s="421">
        <f>SUMIF('Carga People'!$D$6:$D$383,$D50,'Carga People'!L$6:L$383)</f>
        <v>0</v>
      </c>
      <c r="M50" s="421">
        <f>SUMIF('Carga People'!$D$6:$D$383,$D50,'Carga People'!M$6:M$383)</f>
        <v>0</v>
      </c>
      <c r="N50" s="421">
        <f>SUMIF('Carga People'!$D$6:$D$383,$D50,'Carga People'!N$6:N$383)</f>
        <v>0</v>
      </c>
      <c r="O50" s="421">
        <f>SUMIF('Carga People'!$D$6:$D$383,$D50,'Carga People'!O$6:O$383)</f>
        <v>0</v>
      </c>
      <c r="P50" s="421">
        <f>SUMIF('Carga People'!$D$6:$D$383,$D50,'Carga People'!P$6:P$383)</f>
        <v>0</v>
      </c>
      <c r="Q50" s="421">
        <f>SUMIF('Carga People'!$D$6:$D$383,$D50,'Carga People'!Q$6:Q$383)</f>
        <v>0</v>
      </c>
      <c r="R50" s="421">
        <f>SUMIF('Carga People'!$D$6:$D$383,$D50,'Carga People'!R$6:R$383)</f>
        <v>0</v>
      </c>
      <c r="S50" s="421">
        <f>SUMIF('Carga People'!$D$6:$D$383,$D50,'Carga People'!S$6:S$383)</f>
        <v>0</v>
      </c>
      <c r="T50" s="421">
        <f>SUMIF('Carga People'!$D$6:$D$383,$D50,'Carga People'!T$6:T$383)</f>
        <v>0</v>
      </c>
      <c r="U50" s="421">
        <f>SUMIF('Carga People'!$D$6:$D$383,$D50,'Carga People'!U$6:U$383)</f>
        <v>0</v>
      </c>
      <c r="V50" s="421">
        <f>SUMIF('Carga People'!$D$6:$D$383,$D50,'Carga People'!V$6:V$383)</f>
        <v>0</v>
      </c>
      <c r="W50" s="421">
        <f>SUMIF('Carga People'!$D$6:$D$383,$D50,'Carga People'!W$6:W$383)</f>
        <v>0</v>
      </c>
      <c r="X50" s="421">
        <f>SUMIF('Carga People'!$D$6:$D$383,$D50,'Carga People'!X$6:X$383)</f>
        <v>0</v>
      </c>
      <c r="Y50" s="421">
        <f>SUMIF('Carga People'!$D$6:$D$383,$D50,'Carga People'!Y$6:Y$383)</f>
        <v>0</v>
      </c>
      <c r="Z50" s="421">
        <f>SUMIF('Carga People'!$D$6:$D$383,$D50,'Carga People'!Z$6:Z$383)</f>
        <v>0</v>
      </c>
      <c r="AA50" s="421">
        <f>SUMIF('Carga People'!$D$6:$D$383,$D50,'Carga People'!AA$6:AA$383)</f>
        <v>0</v>
      </c>
      <c r="AB50" s="421">
        <f>SUMIF('Carga People'!$D$6:$D$383,$D50,'Carga People'!AB$6:AB$383)</f>
        <v>0</v>
      </c>
      <c r="AC50" s="421">
        <f>SUMIF('Carga People'!$D$6:$D$383,$D50,'Carga People'!AC$6:AC$383)</f>
        <v>0</v>
      </c>
      <c r="AD50" s="421">
        <f>SUMIF('Carga People'!$D$6:$D$383,$D50,'Carga People'!AD$6:AD$383)</f>
        <v>0</v>
      </c>
      <c r="AE50" s="421">
        <f>SUMIF('Carga People'!$D$6:$D$383,$D50,'Carga People'!AE$6:AE$383)</f>
        <v>0</v>
      </c>
      <c r="AF50" s="421">
        <f>SUMIF('Carga People'!$D$6:$D$383,$D50,'Carga People'!AF$6:AF$383)</f>
        <v>0</v>
      </c>
      <c r="AG50" s="421">
        <f>SUMIF('Carga People'!$D$6:$D$383,$D50,'Carga People'!AG$6:AG$383)</f>
        <v>0</v>
      </c>
      <c r="AH50" s="421">
        <f>SUMIF('Carga People'!$D$6:$D$383,$D50,'Carga People'!AH$6:AH$383)</f>
        <v>0</v>
      </c>
      <c r="AI50" s="421">
        <f>SUMIF('Carga People'!$D$6:$D$383,$D50,'Carga People'!AI$6:AI$383)</f>
        <v>0</v>
      </c>
      <c r="AJ50" s="421">
        <f>SUMIF('Carga People'!$D$6:$D$383,$D50,'Carga People'!AJ$6:AJ$383)</f>
        <v>0</v>
      </c>
      <c r="AK50" s="421">
        <f>SUMIF('Carga People'!$D$6:$D$383,$D50,'Carga People'!AK$6:AK$383)</f>
        <v>0</v>
      </c>
      <c r="AL50" s="421">
        <f>SUMIF('Carga People'!$D$6:$D$383,$D50,'Carga People'!AL$6:AL$383)</f>
        <v>0</v>
      </c>
      <c r="AM50" s="421">
        <f>SUMIF('Carga People'!$D$6:$D$383,$D50,'Carga People'!AM$6:AM$383)</f>
        <v>0</v>
      </c>
      <c r="AN50" s="421">
        <f>SUMIF('Carga People'!$D$6:$D$383,$D50,'Carga People'!AN$6:AN$383)</f>
        <v>0</v>
      </c>
      <c r="AO50" s="421"/>
      <c r="AP50" s="421"/>
      <c r="AQ50" s="427">
        <f t="shared" si="12"/>
        <v>0</v>
      </c>
      <c r="AR50" s="406" t="str">
        <f t="shared" si="7"/>
        <v/>
      </c>
      <c r="AT50" s="427">
        <f t="shared" si="11"/>
        <v>0</v>
      </c>
      <c r="AU50" s="427">
        <f t="shared" si="11"/>
        <v>0</v>
      </c>
      <c r="AV50" s="427">
        <f t="shared" si="11"/>
        <v>0</v>
      </c>
      <c r="AW50" s="427">
        <f t="shared" si="11"/>
        <v>0</v>
      </c>
      <c r="AX50" s="427">
        <f t="shared" si="11"/>
        <v>0</v>
      </c>
      <c r="AY50" s="427">
        <f t="shared" si="11"/>
        <v>0</v>
      </c>
      <c r="BA50" s="427">
        <f t="shared" si="9"/>
        <v>0</v>
      </c>
      <c r="BB50" s="427" t="e">
        <f>IF($BB$1="M0",SUMIF([1]Anual!$B$11:$B$950,$D50,[1]Anual!$GZ$11:$GZ$950),SUMIF([1]Anual!$B$11:$B$950,$D50,[1]Anual!$HA$11:$HA$950))</f>
        <v>#VALUE!</v>
      </c>
      <c r="BC50" s="427" t="e">
        <f t="shared" si="10"/>
        <v>#VALUE!</v>
      </c>
    </row>
    <row r="51" spans="2:55" ht="15" customHeight="1" outlineLevel="1" x14ac:dyDescent="0.25">
      <c r="B51" s="418" t="s">
        <v>212</v>
      </c>
      <c r="C51" s="419"/>
      <c r="D51" s="419" t="s">
        <v>421</v>
      </c>
      <c r="E51" s="1454" t="s">
        <v>924</v>
      </c>
      <c r="F51" s="1452" t="s">
        <v>47</v>
      </c>
      <c r="G51" s="417"/>
      <c r="H51" s="417"/>
      <c r="I51" s="417"/>
      <c r="J51" s="421">
        <f>SUMIF('Carga People'!$D$6:$D$383,$D51,'Carga People'!J$6:J$383)</f>
        <v>0</v>
      </c>
      <c r="K51" s="421">
        <f>SUMIF('Carga People'!$D$6:$D$383,$D51,'Carga People'!K$6:K$383)</f>
        <v>0</v>
      </c>
      <c r="L51" s="421">
        <f>SUMIF('Carga People'!$D$6:$D$383,$D51,'Carga People'!L$6:L$383)</f>
        <v>0</v>
      </c>
      <c r="M51" s="421">
        <f>SUMIF('Carga People'!$D$6:$D$383,$D51,'Carga People'!M$6:M$383)</f>
        <v>0</v>
      </c>
      <c r="N51" s="421">
        <f>SUMIF('Carga People'!$D$6:$D$383,$D51,'Carga People'!N$6:N$383)</f>
        <v>0</v>
      </c>
      <c r="O51" s="421">
        <f>SUMIF('Carga People'!$D$6:$D$383,$D51,'Carga People'!O$6:O$383)</f>
        <v>0</v>
      </c>
      <c r="P51" s="421">
        <f>SUMIF('Carga People'!$D$6:$D$383,$D51,'Carga People'!P$6:P$383)</f>
        <v>0</v>
      </c>
      <c r="Q51" s="421">
        <f>SUMIF('Carga People'!$D$6:$D$383,$D51,'Carga People'!Q$6:Q$383)</f>
        <v>0</v>
      </c>
      <c r="R51" s="421">
        <f>SUMIF('Carga People'!$D$6:$D$383,$D51,'Carga People'!R$6:R$383)</f>
        <v>0</v>
      </c>
      <c r="S51" s="421">
        <f>SUMIF('Carga People'!$D$6:$D$383,$D51,'Carga People'!S$6:S$383)</f>
        <v>0</v>
      </c>
      <c r="T51" s="421">
        <f>SUMIF('Carga People'!$D$6:$D$383,$D51,'Carga People'!T$6:T$383)</f>
        <v>0</v>
      </c>
      <c r="U51" s="421">
        <f>SUMIF('Carga People'!$D$6:$D$383,$D51,'Carga People'!U$6:U$383)</f>
        <v>0</v>
      </c>
      <c r="V51" s="421">
        <f>SUMIF('Carga People'!$D$6:$D$383,$D51,'Carga People'!V$6:V$383)</f>
        <v>0</v>
      </c>
      <c r="W51" s="421">
        <f>SUMIF('Carga People'!$D$6:$D$383,$D51,'Carga People'!W$6:W$383)</f>
        <v>0</v>
      </c>
      <c r="X51" s="421">
        <f>SUMIF('Carga People'!$D$6:$D$383,$D51,'Carga People'!X$6:X$383)</f>
        <v>0</v>
      </c>
      <c r="Y51" s="421">
        <f>SUMIF('Carga People'!$D$6:$D$383,$D51,'Carga People'!Y$6:Y$383)</f>
        <v>0</v>
      </c>
      <c r="Z51" s="421">
        <f>SUMIF('Carga People'!$D$6:$D$383,$D51,'Carga People'!Z$6:Z$383)</f>
        <v>0</v>
      </c>
      <c r="AA51" s="421">
        <f>SUMIF('Carga People'!$D$6:$D$383,$D51,'Carga People'!AA$6:AA$383)</f>
        <v>0</v>
      </c>
      <c r="AB51" s="421">
        <f>SUMIF('Carga People'!$D$6:$D$383,$D51,'Carga People'!AB$6:AB$383)</f>
        <v>0</v>
      </c>
      <c r="AC51" s="421">
        <f>SUMIF('Carga People'!$D$6:$D$383,$D51,'Carga People'!AC$6:AC$383)</f>
        <v>0</v>
      </c>
      <c r="AD51" s="421">
        <f>SUMIF('Carga People'!$D$6:$D$383,$D51,'Carga People'!AD$6:AD$383)</f>
        <v>0</v>
      </c>
      <c r="AE51" s="421">
        <f>SUMIF('Carga People'!$D$6:$D$383,$D51,'Carga People'!AE$6:AE$383)</f>
        <v>0</v>
      </c>
      <c r="AF51" s="421">
        <f>SUMIF('Carga People'!$D$6:$D$383,$D51,'Carga People'!AF$6:AF$383)</f>
        <v>0</v>
      </c>
      <c r="AG51" s="421">
        <f>SUMIF('Carga People'!$D$6:$D$383,$D51,'Carga People'!AG$6:AG$383)</f>
        <v>0</v>
      </c>
      <c r="AH51" s="421">
        <f>SUMIF('Carga People'!$D$6:$D$383,$D51,'Carga People'!AH$6:AH$383)</f>
        <v>0</v>
      </c>
      <c r="AI51" s="421">
        <f>SUMIF('Carga People'!$D$6:$D$383,$D51,'Carga People'!AI$6:AI$383)</f>
        <v>0</v>
      </c>
      <c r="AJ51" s="421">
        <f>SUMIF('Carga People'!$D$6:$D$383,$D51,'Carga People'!AJ$6:AJ$383)</f>
        <v>0</v>
      </c>
      <c r="AK51" s="421">
        <f>SUMIF('Carga People'!$D$6:$D$383,$D51,'Carga People'!AK$6:AK$383)</f>
        <v>0</v>
      </c>
      <c r="AL51" s="421">
        <f>SUMIF('Carga People'!$D$6:$D$383,$D51,'Carga People'!AL$6:AL$383)</f>
        <v>0</v>
      </c>
      <c r="AM51" s="421">
        <f>SUMIF('Carga People'!$D$6:$D$383,$D51,'Carga People'!AM$6:AM$383)</f>
        <v>0</v>
      </c>
      <c r="AN51" s="421">
        <f>SUMIF('Carga People'!$D$6:$D$383,$D51,'Carga People'!AN$6:AN$383)</f>
        <v>0</v>
      </c>
      <c r="AO51" s="421"/>
      <c r="AP51" s="421"/>
      <c r="AQ51" s="427">
        <f t="shared" si="12"/>
        <v>0</v>
      </c>
      <c r="AR51" s="406" t="str">
        <f t="shared" si="7"/>
        <v/>
      </c>
      <c r="AT51" s="427">
        <f t="shared" si="11"/>
        <v>0</v>
      </c>
      <c r="AU51" s="427">
        <f t="shared" si="11"/>
        <v>0</v>
      </c>
      <c r="AV51" s="427">
        <f t="shared" si="11"/>
        <v>0</v>
      </c>
      <c r="AW51" s="427">
        <f t="shared" si="11"/>
        <v>0</v>
      </c>
      <c r="AX51" s="427">
        <f t="shared" si="11"/>
        <v>0</v>
      </c>
      <c r="AY51" s="427">
        <f t="shared" si="11"/>
        <v>0</v>
      </c>
      <c r="BA51" s="427">
        <f t="shared" si="9"/>
        <v>0</v>
      </c>
      <c r="BB51" s="427" t="e">
        <f>IF($BB$1="M0",SUMIF([1]Anual!$B$11:$B$950,$D51,[1]Anual!$GZ$11:$GZ$950),SUMIF([1]Anual!$B$11:$B$950,$D51,[1]Anual!$HA$11:$HA$950))</f>
        <v>#VALUE!</v>
      </c>
      <c r="BC51" s="427" t="e">
        <f t="shared" si="10"/>
        <v>#VALUE!</v>
      </c>
    </row>
    <row r="52" spans="2:55" ht="15" customHeight="1" outlineLevel="1" x14ac:dyDescent="0.25">
      <c r="B52" s="418" t="s">
        <v>531</v>
      </c>
      <c r="C52" s="419"/>
      <c r="D52" s="419" t="s">
        <v>549</v>
      </c>
      <c r="E52" s="1454" t="s">
        <v>925</v>
      </c>
      <c r="F52" s="1452" t="s">
        <v>47</v>
      </c>
      <c r="G52" s="417"/>
      <c r="H52" s="417"/>
      <c r="I52" s="417"/>
      <c r="J52" s="421">
        <f>SUMIF('Carga People'!$D$6:$D$383,$D52,'Carga People'!J$6:J$383)</f>
        <v>0</v>
      </c>
      <c r="K52" s="421">
        <f>SUMIF('Carga People'!$D$6:$D$383,$D52,'Carga People'!K$6:K$383)</f>
        <v>0</v>
      </c>
      <c r="L52" s="421">
        <f>SUMIF('Carga People'!$D$6:$D$383,$D52,'Carga People'!L$6:L$383)</f>
        <v>0</v>
      </c>
      <c r="M52" s="421">
        <f>SUMIF('Carga People'!$D$6:$D$383,$D52,'Carga People'!M$6:M$383)</f>
        <v>0</v>
      </c>
      <c r="N52" s="421">
        <f>SUMIF('Carga People'!$D$6:$D$383,$D52,'Carga People'!N$6:N$383)</f>
        <v>0</v>
      </c>
      <c r="O52" s="421">
        <f>SUMIF('Carga People'!$D$6:$D$383,$D52,'Carga People'!O$6:O$383)</f>
        <v>0</v>
      </c>
      <c r="P52" s="421">
        <f>SUMIF('Carga People'!$D$6:$D$383,$D52,'Carga People'!P$6:P$383)</f>
        <v>0</v>
      </c>
      <c r="Q52" s="421">
        <f>SUMIF('Carga People'!$D$6:$D$383,$D52,'Carga People'!Q$6:Q$383)</f>
        <v>0</v>
      </c>
      <c r="R52" s="421">
        <f>SUMIF('Carga People'!$D$6:$D$383,$D52,'Carga People'!R$6:R$383)</f>
        <v>0</v>
      </c>
      <c r="S52" s="421">
        <f>SUMIF('Carga People'!$D$6:$D$383,$D52,'Carga People'!S$6:S$383)</f>
        <v>0</v>
      </c>
      <c r="T52" s="421">
        <f>SUMIF('Carga People'!$D$6:$D$383,$D52,'Carga People'!T$6:T$383)</f>
        <v>0</v>
      </c>
      <c r="U52" s="421">
        <f>SUMIF('Carga People'!$D$6:$D$383,$D52,'Carga People'!U$6:U$383)</f>
        <v>0</v>
      </c>
      <c r="V52" s="421">
        <f>SUMIF('Carga People'!$D$6:$D$383,$D52,'Carga People'!V$6:V$383)</f>
        <v>0</v>
      </c>
      <c r="W52" s="421">
        <f>SUMIF('Carga People'!$D$6:$D$383,$D52,'Carga People'!W$6:W$383)</f>
        <v>0</v>
      </c>
      <c r="X52" s="421">
        <f>SUMIF('Carga People'!$D$6:$D$383,$D52,'Carga People'!X$6:X$383)</f>
        <v>0</v>
      </c>
      <c r="Y52" s="421">
        <f>SUMIF('Carga People'!$D$6:$D$383,$D52,'Carga People'!Y$6:Y$383)</f>
        <v>0</v>
      </c>
      <c r="Z52" s="421">
        <f>SUMIF('Carga People'!$D$6:$D$383,$D52,'Carga People'!Z$6:Z$383)</f>
        <v>0</v>
      </c>
      <c r="AA52" s="421">
        <f>SUMIF('Carga People'!$D$6:$D$383,$D52,'Carga People'!AA$6:AA$383)</f>
        <v>0</v>
      </c>
      <c r="AB52" s="421">
        <f>SUMIF('Carga People'!$D$6:$D$383,$D52,'Carga People'!AB$6:AB$383)</f>
        <v>0</v>
      </c>
      <c r="AC52" s="421">
        <f>SUMIF('Carga People'!$D$6:$D$383,$D52,'Carga People'!AC$6:AC$383)</f>
        <v>0</v>
      </c>
      <c r="AD52" s="421">
        <f>SUMIF('Carga People'!$D$6:$D$383,$D52,'Carga People'!AD$6:AD$383)</f>
        <v>0</v>
      </c>
      <c r="AE52" s="421">
        <f>SUMIF('Carga People'!$D$6:$D$383,$D52,'Carga People'!AE$6:AE$383)</f>
        <v>0</v>
      </c>
      <c r="AF52" s="421">
        <f>SUMIF('Carga People'!$D$6:$D$383,$D52,'Carga People'!AF$6:AF$383)</f>
        <v>0</v>
      </c>
      <c r="AG52" s="421">
        <f>SUMIF('Carga People'!$D$6:$D$383,$D52,'Carga People'!AG$6:AG$383)</f>
        <v>0</v>
      </c>
      <c r="AH52" s="421">
        <f>SUMIF('Carga People'!$D$6:$D$383,$D52,'Carga People'!AH$6:AH$383)</f>
        <v>0</v>
      </c>
      <c r="AI52" s="421">
        <f>SUMIF('Carga People'!$D$6:$D$383,$D52,'Carga People'!AI$6:AI$383)</f>
        <v>0</v>
      </c>
      <c r="AJ52" s="421">
        <f>SUMIF('Carga People'!$D$6:$D$383,$D52,'Carga People'!AJ$6:AJ$383)</f>
        <v>0</v>
      </c>
      <c r="AK52" s="421">
        <f>SUMIF('Carga People'!$D$6:$D$383,$D52,'Carga People'!AK$6:AK$383)</f>
        <v>0</v>
      </c>
      <c r="AL52" s="421">
        <f>SUMIF('Carga People'!$D$6:$D$383,$D52,'Carga People'!AL$6:AL$383)</f>
        <v>0</v>
      </c>
      <c r="AM52" s="421">
        <f>SUMIF('Carga People'!$D$6:$D$383,$D52,'Carga People'!AM$6:AM$383)</f>
        <v>0</v>
      </c>
      <c r="AN52" s="421">
        <f>SUMIF('Carga People'!$D$6:$D$383,$D52,'Carga People'!AN$6:AN$383)</f>
        <v>0</v>
      </c>
      <c r="AO52" s="421"/>
      <c r="AP52" s="421"/>
      <c r="AQ52" s="427">
        <f t="shared" si="12"/>
        <v>0</v>
      </c>
      <c r="AR52" s="406" t="str">
        <f t="shared" si="7"/>
        <v/>
      </c>
      <c r="AT52" s="427">
        <f t="shared" si="11"/>
        <v>0</v>
      </c>
      <c r="AU52" s="427">
        <f t="shared" si="11"/>
        <v>0</v>
      </c>
      <c r="AV52" s="427">
        <f t="shared" si="11"/>
        <v>0</v>
      </c>
      <c r="AW52" s="427">
        <f t="shared" si="11"/>
        <v>0</v>
      </c>
      <c r="AX52" s="427">
        <f t="shared" si="11"/>
        <v>0</v>
      </c>
      <c r="AY52" s="427">
        <f t="shared" si="11"/>
        <v>0</v>
      </c>
      <c r="BA52" s="427">
        <f t="shared" si="9"/>
        <v>0</v>
      </c>
      <c r="BB52" s="427" t="e">
        <f>IF($BB$1="M0",SUMIF([1]Anual!$B$11:$B$950,$D52,[1]Anual!$GZ$11:$GZ$950),SUMIF([1]Anual!$B$11:$B$950,$D52,[1]Anual!$HA$11:$HA$950))</f>
        <v>#VALUE!</v>
      </c>
      <c r="BC52" s="427" t="e">
        <f t="shared" si="10"/>
        <v>#VALUE!</v>
      </c>
    </row>
    <row r="53" spans="2:55" ht="15" customHeight="1" outlineLevel="1" x14ac:dyDescent="0.25">
      <c r="B53" s="418" t="s">
        <v>781</v>
      </c>
      <c r="C53" s="419"/>
      <c r="D53" s="419" t="s">
        <v>779</v>
      </c>
      <c r="E53" s="1454" t="s">
        <v>929</v>
      </c>
      <c r="F53" s="1452" t="s">
        <v>47</v>
      </c>
      <c r="G53" s="417"/>
      <c r="H53" s="417"/>
      <c r="I53" s="417"/>
      <c r="J53" s="421">
        <f>SUMIF('Carga People'!$D$6:$D$383,$D53,'Carga People'!J$6:J$383)</f>
        <v>0</v>
      </c>
      <c r="K53" s="421">
        <f>SUMIF('Carga People'!$D$6:$D$383,$D53,'Carga People'!K$6:K$383)</f>
        <v>0</v>
      </c>
      <c r="L53" s="421">
        <f>SUMIF('Carga People'!$D$6:$D$383,$D53,'Carga People'!L$6:L$383)</f>
        <v>0</v>
      </c>
      <c r="M53" s="421">
        <f>SUMIF('Carga People'!$D$6:$D$383,$D53,'Carga People'!M$6:M$383)</f>
        <v>0</v>
      </c>
      <c r="N53" s="421">
        <f>SUMIF('Carga People'!$D$6:$D$383,$D53,'Carga People'!N$6:N$383)</f>
        <v>14</v>
      </c>
      <c r="O53" s="421">
        <f>SUMIF('Carga People'!$D$6:$D$383,$D53,'Carga People'!O$6:O$383)</f>
        <v>0</v>
      </c>
      <c r="P53" s="421">
        <f>SUMIF('Carga People'!$D$6:$D$383,$D53,'Carga People'!P$6:P$383)</f>
        <v>0</v>
      </c>
      <c r="Q53" s="421">
        <f>SUMIF('Carga People'!$D$6:$D$383,$D53,'Carga People'!Q$6:Q$383)</f>
        <v>0</v>
      </c>
      <c r="R53" s="421">
        <f>SUMIF('Carga People'!$D$6:$D$383,$D53,'Carga People'!R$6:R$383)</f>
        <v>0</v>
      </c>
      <c r="S53" s="421">
        <f>SUMIF('Carga People'!$D$6:$D$383,$D53,'Carga People'!S$6:S$383)</f>
        <v>0</v>
      </c>
      <c r="T53" s="421">
        <f>SUMIF('Carga People'!$D$6:$D$383,$D53,'Carga People'!T$6:T$383)</f>
        <v>0</v>
      </c>
      <c r="U53" s="421">
        <f>SUMIF('Carga People'!$D$6:$D$383,$D53,'Carga People'!U$6:U$383)</f>
        <v>0</v>
      </c>
      <c r="V53" s="421">
        <f>SUMIF('Carga People'!$D$6:$D$383,$D53,'Carga People'!V$6:V$383)</f>
        <v>0</v>
      </c>
      <c r="W53" s="421">
        <f>SUMIF('Carga People'!$D$6:$D$383,$D53,'Carga People'!W$6:W$383)</f>
        <v>0</v>
      </c>
      <c r="X53" s="421">
        <f>SUMIF('Carga People'!$D$6:$D$383,$D53,'Carga People'!X$6:X$383)</f>
        <v>0</v>
      </c>
      <c r="Y53" s="421">
        <f>SUMIF('Carga People'!$D$6:$D$383,$D53,'Carga People'!Y$6:Y$383)</f>
        <v>0</v>
      </c>
      <c r="Z53" s="421">
        <f>SUMIF('Carga People'!$D$6:$D$383,$D53,'Carga People'!Z$6:Z$383)</f>
        <v>0</v>
      </c>
      <c r="AA53" s="421">
        <f>SUMIF('Carga People'!$D$6:$D$383,$D53,'Carga People'!AA$6:AA$383)</f>
        <v>0</v>
      </c>
      <c r="AB53" s="421">
        <f>SUMIF('Carga People'!$D$6:$D$383,$D53,'Carga People'!AB$6:AB$383)</f>
        <v>0</v>
      </c>
      <c r="AC53" s="421">
        <f>SUMIF('Carga People'!$D$6:$D$383,$D53,'Carga People'!AC$6:AC$383)</f>
        <v>0</v>
      </c>
      <c r="AD53" s="421">
        <f>SUMIF('Carga People'!$D$6:$D$383,$D53,'Carga People'!AD$6:AD$383)</f>
        <v>0</v>
      </c>
      <c r="AE53" s="421">
        <f>SUMIF('Carga People'!$D$6:$D$383,$D53,'Carga People'!AE$6:AE$383)</f>
        <v>0</v>
      </c>
      <c r="AF53" s="421">
        <f>SUMIF('Carga People'!$D$6:$D$383,$D53,'Carga People'!AF$6:AF$383)</f>
        <v>0</v>
      </c>
      <c r="AG53" s="421">
        <f>SUMIF('Carga People'!$D$6:$D$383,$D53,'Carga People'!AG$6:AG$383)</f>
        <v>0</v>
      </c>
      <c r="AH53" s="421">
        <f>SUMIF('Carga People'!$D$6:$D$383,$D53,'Carga People'!AH$6:AH$383)</f>
        <v>0</v>
      </c>
      <c r="AI53" s="421">
        <f>SUMIF('Carga People'!$D$6:$D$383,$D53,'Carga People'!AI$6:AI$383)</f>
        <v>0</v>
      </c>
      <c r="AJ53" s="421">
        <f>SUMIF('Carga People'!$D$6:$D$383,$D53,'Carga People'!AJ$6:AJ$383)</f>
        <v>0</v>
      </c>
      <c r="AK53" s="421">
        <f>SUMIF('Carga People'!$D$6:$D$383,$D53,'Carga People'!AK$6:AK$383)</f>
        <v>0</v>
      </c>
      <c r="AL53" s="421">
        <f>SUMIF('Carga People'!$D$6:$D$383,$D53,'Carga People'!AL$6:AL$383)</f>
        <v>0</v>
      </c>
      <c r="AM53" s="421">
        <f>SUMIF('Carga People'!$D$6:$D$383,$D53,'Carga People'!AM$6:AM$383)</f>
        <v>0</v>
      </c>
      <c r="AN53" s="421">
        <f>SUMIF('Carga People'!$D$6:$D$383,$D53,'Carga People'!AN$6:AN$383)</f>
        <v>0</v>
      </c>
      <c r="AO53" s="421"/>
      <c r="AP53" s="421"/>
      <c r="AQ53" s="427">
        <f t="shared" si="12"/>
        <v>14</v>
      </c>
      <c r="AR53" s="406" t="str">
        <f t="shared" si="7"/>
        <v/>
      </c>
      <c r="AT53" s="427">
        <f t="shared" si="11"/>
        <v>0</v>
      </c>
      <c r="AU53" s="427">
        <f t="shared" si="11"/>
        <v>14</v>
      </c>
      <c r="AV53" s="427">
        <f t="shared" si="11"/>
        <v>0</v>
      </c>
      <c r="AW53" s="427">
        <f t="shared" si="11"/>
        <v>0</v>
      </c>
      <c r="AX53" s="427">
        <f t="shared" si="11"/>
        <v>0</v>
      </c>
      <c r="AY53" s="427">
        <f t="shared" si="11"/>
        <v>0</v>
      </c>
      <c r="BA53" s="427">
        <f t="shared" si="9"/>
        <v>0</v>
      </c>
      <c r="BB53" s="427" t="e">
        <f>IF($BB$1="M0",SUMIF([1]Anual!$B$11:$B$950,$D53,[1]Anual!$GZ$11:$GZ$950),SUMIF([1]Anual!$B$11:$B$950,$D53,[1]Anual!$HA$11:$HA$950))</f>
        <v>#VALUE!</v>
      </c>
      <c r="BC53" s="427" t="e">
        <f t="shared" si="10"/>
        <v>#VALUE!</v>
      </c>
    </row>
    <row r="54" spans="2:55" ht="15" customHeight="1" outlineLevel="1" x14ac:dyDescent="0.25">
      <c r="B54" s="418" t="s">
        <v>614</v>
      </c>
      <c r="C54" s="419"/>
      <c r="D54" s="419" t="s">
        <v>615</v>
      </c>
      <c r="E54" s="1454" t="s">
        <v>926</v>
      </c>
      <c r="F54" s="1452" t="s">
        <v>47</v>
      </c>
      <c r="G54" s="417"/>
      <c r="H54" s="417"/>
      <c r="I54" s="417"/>
      <c r="J54" s="421">
        <f>SUMIF('Carga People'!$D$6:$D$383,$D54,'Carga People'!J$6:J$383)</f>
        <v>0</v>
      </c>
      <c r="K54" s="421">
        <f>SUMIF('Carga People'!$D$6:$D$383,$D54,'Carga People'!K$6:K$383)</f>
        <v>0</v>
      </c>
      <c r="L54" s="421">
        <f>SUMIF('Carga People'!$D$6:$D$383,$D54,'Carga People'!L$6:L$383)</f>
        <v>0</v>
      </c>
      <c r="M54" s="421">
        <f>SUMIF('Carga People'!$D$6:$D$383,$D54,'Carga People'!M$6:M$383)</f>
        <v>0</v>
      </c>
      <c r="N54" s="421">
        <f>SUMIF('Carga People'!$D$6:$D$383,$D54,'Carga People'!N$6:N$383)</f>
        <v>0</v>
      </c>
      <c r="O54" s="421">
        <f>SUMIF('Carga People'!$D$6:$D$383,$D54,'Carga People'!O$6:O$383)</f>
        <v>0</v>
      </c>
      <c r="P54" s="421">
        <f>SUMIF('Carga People'!$D$6:$D$383,$D54,'Carga People'!P$6:P$383)</f>
        <v>0</v>
      </c>
      <c r="Q54" s="421">
        <f>SUMIF('Carga People'!$D$6:$D$383,$D54,'Carga People'!Q$6:Q$383)</f>
        <v>0</v>
      </c>
      <c r="R54" s="421">
        <f>SUMIF('Carga People'!$D$6:$D$383,$D54,'Carga People'!R$6:R$383)</f>
        <v>0</v>
      </c>
      <c r="S54" s="421">
        <f>SUMIF('Carga People'!$D$6:$D$383,$D54,'Carga People'!S$6:S$383)</f>
        <v>0</v>
      </c>
      <c r="T54" s="421">
        <f>SUMIF('Carga People'!$D$6:$D$383,$D54,'Carga People'!T$6:T$383)</f>
        <v>0</v>
      </c>
      <c r="U54" s="421">
        <f>SUMIF('Carga People'!$D$6:$D$383,$D54,'Carga People'!U$6:U$383)</f>
        <v>0</v>
      </c>
      <c r="V54" s="421">
        <f>SUMIF('Carga People'!$D$6:$D$383,$D54,'Carga People'!V$6:V$383)</f>
        <v>0</v>
      </c>
      <c r="W54" s="421">
        <f>SUMIF('Carga People'!$D$6:$D$383,$D54,'Carga People'!W$6:W$383)</f>
        <v>0</v>
      </c>
      <c r="X54" s="421">
        <f>SUMIF('Carga People'!$D$6:$D$383,$D54,'Carga People'!X$6:X$383)</f>
        <v>0</v>
      </c>
      <c r="Y54" s="421">
        <f>SUMIF('Carga People'!$D$6:$D$383,$D54,'Carga People'!Y$6:Y$383)</f>
        <v>0</v>
      </c>
      <c r="Z54" s="421">
        <f>SUMIF('Carga People'!$D$6:$D$383,$D54,'Carga People'!Z$6:Z$383)</f>
        <v>0</v>
      </c>
      <c r="AA54" s="421">
        <f>SUMIF('Carga People'!$D$6:$D$383,$D54,'Carga People'!AA$6:AA$383)</f>
        <v>0</v>
      </c>
      <c r="AB54" s="421">
        <f>SUMIF('Carga People'!$D$6:$D$383,$D54,'Carga People'!AB$6:AB$383)</f>
        <v>0</v>
      </c>
      <c r="AC54" s="421">
        <f>SUMIF('Carga People'!$D$6:$D$383,$D54,'Carga People'!AC$6:AC$383)</f>
        <v>0</v>
      </c>
      <c r="AD54" s="421">
        <f>SUMIF('Carga People'!$D$6:$D$383,$D54,'Carga People'!AD$6:AD$383)</f>
        <v>0</v>
      </c>
      <c r="AE54" s="421">
        <f>SUMIF('Carga People'!$D$6:$D$383,$D54,'Carga People'!AE$6:AE$383)</f>
        <v>0</v>
      </c>
      <c r="AF54" s="421">
        <f>SUMIF('Carga People'!$D$6:$D$383,$D54,'Carga People'!AF$6:AF$383)</f>
        <v>0</v>
      </c>
      <c r="AG54" s="421">
        <f>SUMIF('Carga People'!$D$6:$D$383,$D54,'Carga People'!AG$6:AG$383)</f>
        <v>0</v>
      </c>
      <c r="AH54" s="421">
        <f>SUMIF('Carga People'!$D$6:$D$383,$D54,'Carga People'!AH$6:AH$383)</f>
        <v>0</v>
      </c>
      <c r="AI54" s="421">
        <f>SUMIF('Carga People'!$D$6:$D$383,$D54,'Carga People'!AI$6:AI$383)</f>
        <v>0</v>
      </c>
      <c r="AJ54" s="421">
        <f>SUMIF('Carga People'!$D$6:$D$383,$D54,'Carga People'!AJ$6:AJ$383)</f>
        <v>0</v>
      </c>
      <c r="AK54" s="421">
        <f>SUMIF('Carga People'!$D$6:$D$383,$D54,'Carga People'!AK$6:AK$383)</f>
        <v>0</v>
      </c>
      <c r="AL54" s="421">
        <f>SUMIF('Carga People'!$D$6:$D$383,$D54,'Carga People'!AL$6:AL$383)</f>
        <v>0</v>
      </c>
      <c r="AM54" s="421">
        <f>SUMIF('Carga People'!$D$6:$D$383,$D54,'Carga People'!AM$6:AM$383)</f>
        <v>0</v>
      </c>
      <c r="AN54" s="421">
        <f>SUMIF('Carga People'!$D$6:$D$383,$D54,'Carga People'!AN$6:AN$383)</f>
        <v>0</v>
      </c>
      <c r="AO54" s="421"/>
      <c r="AP54" s="421"/>
      <c r="AQ54" s="427">
        <f t="shared" si="12"/>
        <v>0</v>
      </c>
      <c r="AR54" s="406" t="str">
        <f t="shared" si="7"/>
        <v/>
      </c>
      <c r="AT54" s="427">
        <f t="shared" si="11"/>
        <v>0</v>
      </c>
      <c r="AU54" s="427">
        <f t="shared" si="11"/>
        <v>0</v>
      </c>
      <c r="AV54" s="427">
        <f t="shared" si="11"/>
        <v>0</v>
      </c>
      <c r="AW54" s="427">
        <f t="shared" si="11"/>
        <v>0</v>
      </c>
      <c r="AX54" s="427">
        <f t="shared" si="11"/>
        <v>0</v>
      </c>
      <c r="AY54" s="427">
        <f t="shared" si="11"/>
        <v>0</v>
      </c>
      <c r="BA54" s="427">
        <f t="shared" si="9"/>
        <v>0</v>
      </c>
      <c r="BB54" s="427" t="e">
        <f>IF($BB$1="M0",SUMIF([1]Anual!$B$11:$B$950,$D54,[1]Anual!$GZ$11:$GZ$950),SUMIF([1]Anual!$B$11:$B$950,$D54,[1]Anual!$HA$11:$HA$950))</f>
        <v>#VALUE!</v>
      </c>
      <c r="BC54" s="427" t="e">
        <f t="shared" si="10"/>
        <v>#VALUE!</v>
      </c>
    </row>
    <row r="55" spans="2:55" ht="15" customHeight="1" outlineLevel="1" x14ac:dyDescent="0.25">
      <c r="B55" s="418" t="s">
        <v>614</v>
      </c>
      <c r="C55" s="419"/>
      <c r="D55" s="419" t="s">
        <v>616</v>
      </c>
      <c r="E55" s="1454" t="s">
        <v>927</v>
      </c>
      <c r="F55" s="1452" t="s">
        <v>47</v>
      </c>
      <c r="G55" s="417"/>
      <c r="H55" s="417"/>
      <c r="I55" s="417"/>
      <c r="J55" s="421">
        <f>SUMIF('Carga People'!$D$6:$D$383,$D55,'Carga People'!J$6:J$383)</f>
        <v>0</v>
      </c>
      <c r="K55" s="421">
        <f>SUMIF('Carga People'!$D$6:$D$383,$D55,'Carga People'!K$6:K$383)</f>
        <v>0</v>
      </c>
      <c r="L55" s="421">
        <f>SUMIF('Carga People'!$D$6:$D$383,$D55,'Carga People'!L$6:L$383)</f>
        <v>0</v>
      </c>
      <c r="M55" s="421">
        <f>SUMIF('Carga People'!$D$6:$D$383,$D55,'Carga People'!M$6:M$383)</f>
        <v>0</v>
      </c>
      <c r="N55" s="421">
        <f>SUMIF('Carga People'!$D$6:$D$383,$D55,'Carga People'!N$6:N$383)</f>
        <v>0</v>
      </c>
      <c r="O55" s="421">
        <f>SUMIF('Carga People'!$D$6:$D$383,$D55,'Carga People'!O$6:O$383)</f>
        <v>0</v>
      </c>
      <c r="P55" s="421">
        <f>SUMIF('Carga People'!$D$6:$D$383,$D55,'Carga People'!P$6:P$383)</f>
        <v>0</v>
      </c>
      <c r="Q55" s="421">
        <f>SUMIF('Carga People'!$D$6:$D$383,$D55,'Carga People'!Q$6:Q$383)</f>
        <v>0</v>
      </c>
      <c r="R55" s="421">
        <f>SUMIF('Carga People'!$D$6:$D$383,$D55,'Carga People'!R$6:R$383)</f>
        <v>0</v>
      </c>
      <c r="S55" s="421">
        <f>SUMIF('Carga People'!$D$6:$D$383,$D55,'Carga People'!S$6:S$383)</f>
        <v>0</v>
      </c>
      <c r="T55" s="421">
        <f>SUMIF('Carga People'!$D$6:$D$383,$D55,'Carga People'!T$6:T$383)</f>
        <v>0</v>
      </c>
      <c r="U55" s="421">
        <f>SUMIF('Carga People'!$D$6:$D$383,$D55,'Carga People'!U$6:U$383)</f>
        <v>0</v>
      </c>
      <c r="V55" s="421">
        <f>SUMIF('Carga People'!$D$6:$D$383,$D55,'Carga People'!V$6:V$383)</f>
        <v>0</v>
      </c>
      <c r="W55" s="421">
        <f>SUMIF('Carga People'!$D$6:$D$383,$D55,'Carga People'!W$6:W$383)</f>
        <v>0</v>
      </c>
      <c r="X55" s="421">
        <f>SUMIF('Carga People'!$D$6:$D$383,$D55,'Carga People'!X$6:X$383)</f>
        <v>0</v>
      </c>
      <c r="Y55" s="421">
        <f>SUMIF('Carga People'!$D$6:$D$383,$D55,'Carga People'!Y$6:Y$383)</f>
        <v>0</v>
      </c>
      <c r="Z55" s="421">
        <f>SUMIF('Carga People'!$D$6:$D$383,$D55,'Carga People'!Z$6:Z$383)</f>
        <v>0</v>
      </c>
      <c r="AA55" s="421">
        <f>SUMIF('Carga People'!$D$6:$D$383,$D55,'Carga People'!AA$6:AA$383)</f>
        <v>0</v>
      </c>
      <c r="AB55" s="421">
        <f>SUMIF('Carga People'!$D$6:$D$383,$D55,'Carga People'!AB$6:AB$383)</f>
        <v>0</v>
      </c>
      <c r="AC55" s="421">
        <f>SUMIF('Carga People'!$D$6:$D$383,$D55,'Carga People'!AC$6:AC$383)</f>
        <v>0</v>
      </c>
      <c r="AD55" s="421">
        <f>SUMIF('Carga People'!$D$6:$D$383,$D55,'Carga People'!AD$6:AD$383)</f>
        <v>0</v>
      </c>
      <c r="AE55" s="421">
        <f>SUMIF('Carga People'!$D$6:$D$383,$D55,'Carga People'!AE$6:AE$383)</f>
        <v>0</v>
      </c>
      <c r="AF55" s="421">
        <f>SUMIF('Carga People'!$D$6:$D$383,$D55,'Carga People'!AF$6:AF$383)</f>
        <v>0</v>
      </c>
      <c r="AG55" s="421">
        <f>SUMIF('Carga People'!$D$6:$D$383,$D55,'Carga People'!AG$6:AG$383)</f>
        <v>0</v>
      </c>
      <c r="AH55" s="421">
        <f>SUMIF('Carga People'!$D$6:$D$383,$D55,'Carga People'!AH$6:AH$383)</f>
        <v>0</v>
      </c>
      <c r="AI55" s="421">
        <f>SUMIF('Carga People'!$D$6:$D$383,$D55,'Carga People'!AI$6:AI$383)</f>
        <v>0</v>
      </c>
      <c r="AJ55" s="421">
        <f>SUMIF('Carga People'!$D$6:$D$383,$D55,'Carga People'!AJ$6:AJ$383)</f>
        <v>0</v>
      </c>
      <c r="AK55" s="421">
        <f>SUMIF('Carga People'!$D$6:$D$383,$D55,'Carga People'!AK$6:AK$383)</f>
        <v>0</v>
      </c>
      <c r="AL55" s="421">
        <f>SUMIF('Carga People'!$D$6:$D$383,$D55,'Carga People'!AL$6:AL$383)</f>
        <v>0</v>
      </c>
      <c r="AM55" s="421">
        <f>SUMIF('Carga People'!$D$6:$D$383,$D55,'Carga People'!AM$6:AM$383)</f>
        <v>0</v>
      </c>
      <c r="AN55" s="421">
        <f>SUMIF('Carga People'!$D$6:$D$383,$D55,'Carga People'!AN$6:AN$383)</f>
        <v>0</v>
      </c>
      <c r="AO55" s="421"/>
      <c r="AP55" s="421"/>
      <c r="AQ55" s="427">
        <f t="shared" si="12"/>
        <v>0</v>
      </c>
      <c r="AR55" s="406" t="str">
        <f t="shared" si="7"/>
        <v/>
      </c>
      <c r="AT55" s="427">
        <f t="shared" si="11"/>
        <v>0</v>
      </c>
      <c r="AU55" s="427">
        <f t="shared" si="11"/>
        <v>0</v>
      </c>
      <c r="AV55" s="427">
        <f t="shared" si="11"/>
        <v>0</v>
      </c>
      <c r="AW55" s="427">
        <f t="shared" si="11"/>
        <v>0</v>
      </c>
      <c r="AX55" s="427">
        <f t="shared" si="11"/>
        <v>0</v>
      </c>
      <c r="AY55" s="427">
        <f t="shared" si="11"/>
        <v>0</v>
      </c>
      <c r="BA55" s="427">
        <f t="shared" si="9"/>
        <v>0</v>
      </c>
      <c r="BB55" s="427" t="e">
        <f>IF($BB$1="M0",SUMIF([1]Anual!$B$11:$B$950,$D55,[1]Anual!$GZ$11:$GZ$950),SUMIF([1]Anual!$B$11:$B$950,$D55,[1]Anual!$HA$11:$HA$950))</f>
        <v>#VALUE!</v>
      </c>
      <c r="BC55" s="427" t="e">
        <f t="shared" si="10"/>
        <v>#VALUE!</v>
      </c>
    </row>
    <row r="56" spans="2:55" ht="15" customHeight="1" outlineLevel="1" x14ac:dyDescent="0.25">
      <c r="B56" s="418" t="s">
        <v>531</v>
      </c>
      <c r="C56" s="419"/>
      <c r="D56" s="419" t="s">
        <v>512</v>
      </c>
      <c r="E56" s="1454" t="s">
        <v>1000</v>
      </c>
      <c r="F56" s="1452" t="s">
        <v>47</v>
      </c>
      <c r="G56" s="417"/>
      <c r="H56" s="417"/>
      <c r="I56" s="417"/>
      <c r="J56" s="421">
        <f>SUMIF('Carga People'!$D$6:$D$383,$D56,'Carga People'!J$6:J$383)</f>
        <v>0</v>
      </c>
      <c r="K56" s="421">
        <f>SUMIF('Carga People'!$D$6:$D$383,$D56,'Carga People'!K$6:K$383)</f>
        <v>0</v>
      </c>
      <c r="L56" s="421">
        <f>SUMIF('Carga People'!$D$6:$D$383,$D56,'Carga People'!L$6:L$383)</f>
        <v>0</v>
      </c>
      <c r="M56" s="421">
        <f>SUMIF('Carga People'!$D$6:$D$383,$D56,'Carga People'!M$6:M$383)</f>
        <v>0</v>
      </c>
      <c r="N56" s="421">
        <f>SUMIF('Carga People'!$D$6:$D$383,$D56,'Carga People'!N$6:N$383)</f>
        <v>0</v>
      </c>
      <c r="O56" s="421">
        <f>SUMIF('Carga People'!$D$6:$D$383,$D56,'Carga People'!O$6:O$383)</f>
        <v>0</v>
      </c>
      <c r="P56" s="421">
        <f>SUMIF('Carga People'!$D$6:$D$383,$D56,'Carga People'!P$6:P$383)</f>
        <v>0</v>
      </c>
      <c r="Q56" s="421">
        <f>SUMIF('Carga People'!$D$6:$D$383,$D56,'Carga People'!Q$6:Q$383)</f>
        <v>0</v>
      </c>
      <c r="R56" s="421">
        <f>SUMIF('Carga People'!$D$6:$D$383,$D56,'Carga People'!R$6:R$383)</f>
        <v>0</v>
      </c>
      <c r="S56" s="421">
        <f>SUMIF('Carga People'!$D$6:$D$383,$D56,'Carga People'!S$6:S$383)</f>
        <v>0</v>
      </c>
      <c r="T56" s="421">
        <f>SUMIF('Carga People'!$D$6:$D$383,$D56,'Carga People'!T$6:T$383)</f>
        <v>0</v>
      </c>
      <c r="U56" s="421">
        <f>SUMIF('Carga People'!$D$6:$D$383,$D56,'Carga People'!U$6:U$383)</f>
        <v>0</v>
      </c>
      <c r="V56" s="421">
        <f>SUMIF('Carga People'!$D$6:$D$383,$D56,'Carga People'!V$6:V$383)</f>
        <v>0</v>
      </c>
      <c r="W56" s="421">
        <f>SUMIF('Carga People'!$D$6:$D$383,$D56,'Carga People'!W$6:W$383)</f>
        <v>0</v>
      </c>
      <c r="X56" s="421">
        <f>SUMIF('Carga People'!$D$6:$D$383,$D56,'Carga People'!X$6:X$383)</f>
        <v>0</v>
      </c>
      <c r="Y56" s="421">
        <f>SUMIF('Carga People'!$D$6:$D$383,$D56,'Carga People'!Y$6:Y$383)</f>
        <v>0</v>
      </c>
      <c r="Z56" s="421">
        <f>SUMIF('Carga People'!$D$6:$D$383,$D56,'Carga People'!Z$6:Z$383)</f>
        <v>0</v>
      </c>
      <c r="AA56" s="421">
        <f>SUMIF('Carga People'!$D$6:$D$383,$D56,'Carga People'!AA$6:AA$383)</f>
        <v>0</v>
      </c>
      <c r="AB56" s="421">
        <f>SUMIF('Carga People'!$D$6:$D$383,$D56,'Carga People'!AB$6:AB$383)</f>
        <v>0</v>
      </c>
      <c r="AC56" s="421">
        <f>SUMIF('Carga People'!$D$6:$D$383,$D56,'Carga People'!AC$6:AC$383)</f>
        <v>0</v>
      </c>
      <c r="AD56" s="421">
        <f>SUMIF('Carga People'!$D$6:$D$383,$D56,'Carga People'!AD$6:AD$383)</f>
        <v>0</v>
      </c>
      <c r="AE56" s="421">
        <f>SUMIF('Carga People'!$D$6:$D$383,$D56,'Carga People'!AE$6:AE$383)</f>
        <v>0</v>
      </c>
      <c r="AF56" s="421">
        <f>SUMIF('Carga People'!$D$6:$D$383,$D56,'Carga People'!AF$6:AF$383)</f>
        <v>0</v>
      </c>
      <c r="AG56" s="421">
        <f>SUMIF('Carga People'!$D$6:$D$383,$D56,'Carga People'!AG$6:AG$383)</f>
        <v>0</v>
      </c>
      <c r="AH56" s="421">
        <f>SUMIF('Carga People'!$D$6:$D$383,$D56,'Carga People'!AH$6:AH$383)</f>
        <v>0</v>
      </c>
      <c r="AI56" s="421">
        <f>SUMIF('Carga People'!$D$6:$D$383,$D56,'Carga People'!AI$6:AI$383)</f>
        <v>0</v>
      </c>
      <c r="AJ56" s="421">
        <f>SUMIF('Carga People'!$D$6:$D$383,$D56,'Carga People'!AJ$6:AJ$383)</f>
        <v>0</v>
      </c>
      <c r="AK56" s="421">
        <f>SUMIF('Carga People'!$D$6:$D$383,$D56,'Carga People'!AK$6:AK$383)</f>
        <v>0</v>
      </c>
      <c r="AL56" s="421">
        <f>SUMIF('Carga People'!$D$6:$D$383,$D56,'Carga People'!AL$6:AL$383)</f>
        <v>0</v>
      </c>
      <c r="AM56" s="421">
        <f>SUMIF('Carga People'!$D$6:$D$383,$D56,'Carga People'!AM$6:AM$383)</f>
        <v>0</v>
      </c>
      <c r="AN56" s="421">
        <f>SUMIF('Carga People'!$D$6:$D$383,$D56,'Carga People'!AN$6:AN$383)</f>
        <v>0</v>
      </c>
      <c r="AO56" s="421"/>
      <c r="AP56" s="421"/>
      <c r="AQ56" s="427">
        <f t="shared" si="12"/>
        <v>0</v>
      </c>
      <c r="AR56" s="406" t="str">
        <f t="shared" si="7"/>
        <v/>
      </c>
      <c r="AT56" s="427">
        <f t="shared" si="11"/>
        <v>0</v>
      </c>
      <c r="AU56" s="427">
        <f t="shared" si="11"/>
        <v>0</v>
      </c>
      <c r="AV56" s="427">
        <f t="shared" si="11"/>
        <v>0</v>
      </c>
      <c r="AW56" s="427">
        <f t="shared" si="11"/>
        <v>0</v>
      </c>
      <c r="AX56" s="427">
        <f t="shared" si="11"/>
        <v>0</v>
      </c>
      <c r="AY56" s="427">
        <f t="shared" si="11"/>
        <v>0</v>
      </c>
      <c r="BA56" s="427">
        <f t="shared" si="9"/>
        <v>0</v>
      </c>
      <c r="BB56" s="427" t="e">
        <f>IF($BB$1="M0",SUMIF([1]Anual!$B$11:$B$950,$D56,[1]Anual!$GZ$11:$GZ$950),SUMIF([1]Anual!$B$11:$B$950,$D56,[1]Anual!$HA$11:$HA$950))</f>
        <v>#VALUE!</v>
      </c>
      <c r="BC56" s="427" t="e">
        <f t="shared" si="10"/>
        <v>#VALUE!</v>
      </c>
    </row>
    <row r="57" spans="2:55" ht="15" customHeight="1" outlineLevel="1" x14ac:dyDescent="0.25">
      <c r="B57" s="418" t="s">
        <v>617</v>
      </c>
      <c r="C57" s="419"/>
      <c r="D57" s="419" t="s">
        <v>641</v>
      </c>
      <c r="E57" s="1454" t="s">
        <v>928</v>
      </c>
      <c r="F57" s="1452" t="s">
        <v>47</v>
      </c>
      <c r="G57" s="417"/>
      <c r="H57" s="417"/>
      <c r="I57" s="417"/>
      <c r="J57" s="421">
        <f>SUMIF('Carga People'!$D$6:$D$383,$D57,'Carga People'!J$6:J$383)</f>
        <v>0</v>
      </c>
      <c r="K57" s="421">
        <f>SUMIF('Carga People'!$D$6:$D$383,$D57,'Carga People'!K$6:K$383)</f>
        <v>0</v>
      </c>
      <c r="L57" s="421">
        <f>SUMIF('Carga People'!$D$6:$D$383,$D57,'Carga People'!L$6:L$383)</f>
        <v>0</v>
      </c>
      <c r="M57" s="421">
        <f>SUMIF('Carga People'!$D$6:$D$383,$D57,'Carga People'!M$6:M$383)</f>
        <v>0</v>
      </c>
      <c r="N57" s="421">
        <f>SUMIF('Carga People'!$D$6:$D$383,$D57,'Carga People'!N$6:N$383)</f>
        <v>0</v>
      </c>
      <c r="O57" s="421">
        <f>SUMIF('Carga People'!$D$6:$D$383,$D57,'Carga People'!O$6:O$383)</f>
        <v>195</v>
      </c>
      <c r="P57" s="421">
        <f>SUMIF('Carga People'!$D$6:$D$383,$D57,'Carga People'!P$6:P$383)</f>
        <v>0</v>
      </c>
      <c r="Q57" s="421">
        <f>SUMIF('Carga People'!$D$6:$D$383,$D57,'Carga People'!Q$6:Q$383)</f>
        <v>0</v>
      </c>
      <c r="R57" s="421">
        <f>SUMIF('Carga People'!$D$6:$D$383,$D57,'Carga People'!R$6:R$383)</f>
        <v>0</v>
      </c>
      <c r="S57" s="421">
        <f>SUMIF('Carga People'!$D$6:$D$383,$D57,'Carga People'!S$6:S$383)</f>
        <v>0</v>
      </c>
      <c r="T57" s="421">
        <f>SUMIF('Carga People'!$D$6:$D$383,$D57,'Carga People'!T$6:T$383)</f>
        <v>0</v>
      </c>
      <c r="U57" s="421">
        <f>SUMIF('Carga People'!$D$6:$D$383,$D57,'Carga People'!U$6:U$383)</f>
        <v>0</v>
      </c>
      <c r="V57" s="421">
        <f>SUMIF('Carga People'!$D$6:$D$383,$D57,'Carga People'!V$6:V$383)</f>
        <v>0</v>
      </c>
      <c r="W57" s="421">
        <f>SUMIF('Carga People'!$D$6:$D$383,$D57,'Carga People'!W$6:W$383)</f>
        <v>0</v>
      </c>
      <c r="X57" s="421">
        <f>SUMIF('Carga People'!$D$6:$D$383,$D57,'Carga People'!X$6:X$383)</f>
        <v>0</v>
      </c>
      <c r="Y57" s="421">
        <f>SUMIF('Carga People'!$D$6:$D$383,$D57,'Carga People'!Y$6:Y$383)</f>
        <v>0</v>
      </c>
      <c r="Z57" s="421">
        <f>SUMIF('Carga People'!$D$6:$D$383,$D57,'Carga People'!Z$6:Z$383)</f>
        <v>0</v>
      </c>
      <c r="AA57" s="421">
        <f>SUMIF('Carga People'!$D$6:$D$383,$D57,'Carga People'!AA$6:AA$383)</f>
        <v>0</v>
      </c>
      <c r="AB57" s="421">
        <f>SUMIF('Carga People'!$D$6:$D$383,$D57,'Carga People'!AB$6:AB$383)</f>
        <v>0</v>
      </c>
      <c r="AC57" s="421">
        <f>SUMIF('Carga People'!$D$6:$D$383,$D57,'Carga People'!AC$6:AC$383)</f>
        <v>0</v>
      </c>
      <c r="AD57" s="421">
        <f>SUMIF('Carga People'!$D$6:$D$383,$D57,'Carga People'!AD$6:AD$383)</f>
        <v>0</v>
      </c>
      <c r="AE57" s="421">
        <f>SUMIF('Carga People'!$D$6:$D$383,$D57,'Carga People'!AE$6:AE$383)</f>
        <v>0</v>
      </c>
      <c r="AF57" s="421">
        <f>SUMIF('Carga People'!$D$6:$D$383,$D57,'Carga People'!AF$6:AF$383)</f>
        <v>0</v>
      </c>
      <c r="AG57" s="421">
        <f>SUMIF('Carga People'!$D$6:$D$383,$D57,'Carga People'!AG$6:AG$383)</f>
        <v>0</v>
      </c>
      <c r="AH57" s="421">
        <f>SUMIF('Carga People'!$D$6:$D$383,$D57,'Carga People'!AH$6:AH$383)</f>
        <v>0</v>
      </c>
      <c r="AI57" s="421">
        <f>SUMIF('Carga People'!$D$6:$D$383,$D57,'Carga People'!AI$6:AI$383)</f>
        <v>0</v>
      </c>
      <c r="AJ57" s="421">
        <f>SUMIF('Carga People'!$D$6:$D$383,$D57,'Carga People'!AJ$6:AJ$383)</f>
        <v>0</v>
      </c>
      <c r="AK57" s="421">
        <f>SUMIF('Carga People'!$D$6:$D$383,$D57,'Carga People'!AK$6:AK$383)</f>
        <v>0</v>
      </c>
      <c r="AL57" s="421">
        <f>SUMIF('Carga People'!$D$6:$D$383,$D57,'Carga People'!AL$6:AL$383)</f>
        <v>0</v>
      </c>
      <c r="AM57" s="421">
        <f>SUMIF('Carga People'!$D$6:$D$383,$D57,'Carga People'!AM$6:AM$383)</f>
        <v>0</v>
      </c>
      <c r="AN57" s="421">
        <f>SUMIF('Carga People'!$D$6:$D$383,$D57,'Carga People'!AN$6:AN$383)</f>
        <v>0</v>
      </c>
      <c r="AO57" s="421"/>
      <c r="AP57" s="421"/>
      <c r="AQ57" s="427">
        <f t="shared" si="12"/>
        <v>195</v>
      </c>
      <c r="AR57" s="406" t="str">
        <f t="shared" si="7"/>
        <v/>
      </c>
      <c r="AT57" s="427">
        <f t="shared" si="11"/>
        <v>0</v>
      </c>
      <c r="AU57" s="427">
        <f t="shared" si="11"/>
        <v>195</v>
      </c>
      <c r="AV57" s="427">
        <f t="shared" si="11"/>
        <v>0</v>
      </c>
      <c r="AW57" s="427">
        <f t="shared" si="11"/>
        <v>0</v>
      </c>
      <c r="AX57" s="427">
        <f t="shared" si="11"/>
        <v>0</v>
      </c>
      <c r="AY57" s="427">
        <f t="shared" si="11"/>
        <v>0</v>
      </c>
      <c r="BA57" s="427">
        <f t="shared" si="9"/>
        <v>0</v>
      </c>
      <c r="BB57" s="427" t="e">
        <f>IF($BB$1="M0",SUMIF([1]Anual!$B$11:$B$950,$D57,[1]Anual!$GZ$11:$GZ$950),SUMIF([1]Anual!$B$11:$B$950,$D57,[1]Anual!$HA$11:$HA$950))</f>
        <v>#VALUE!</v>
      </c>
      <c r="BC57" s="427" t="e">
        <f t="shared" si="10"/>
        <v>#VALUE!</v>
      </c>
    </row>
    <row r="58" spans="2:55" ht="15" customHeight="1" outlineLevel="1" x14ac:dyDescent="0.25">
      <c r="B58" s="418" t="s">
        <v>617</v>
      </c>
      <c r="C58" s="419"/>
      <c r="D58" s="419" t="s">
        <v>642</v>
      </c>
      <c r="E58" s="1454">
        <v>900941415</v>
      </c>
      <c r="F58" s="1452" t="s">
        <v>47</v>
      </c>
      <c r="G58" s="417"/>
      <c r="H58" s="417"/>
      <c r="I58" s="417"/>
      <c r="J58" s="421">
        <f>SUMIF('Carga People'!$D$6:$D$383,$D58,'Carga People'!J$6:J$383)</f>
        <v>0</v>
      </c>
      <c r="K58" s="421">
        <f>SUMIF('Carga People'!$D$6:$D$383,$D58,'Carga People'!K$6:K$383)</f>
        <v>0</v>
      </c>
      <c r="L58" s="421">
        <f>SUMIF('Carga People'!$D$6:$D$383,$D58,'Carga People'!L$6:L$383)</f>
        <v>0</v>
      </c>
      <c r="M58" s="421">
        <f>SUMIF('Carga People'!$D$6:$D$383,$D58,'Carga People'!M$6:M$383)</f>
        <v>0</v>
      </c>
      <c r="N58" s="421">
        <f>SUMIF('Carga People'!$D$6:$D$383,$D58,'Carga People'!N$6:N$383)</f>
        <v>0</v>
      </c>
      <c r="O58" s="421">
        <f>SUMIF('Carga People'!$D$6:$D$383,$D58,'Carga People'!O$6:O$383)</f>
        <v>0</v>
      </c>
      <c r="P58" s="421">
        <f>SUMIF('Carga People'!$D$6:$D$383,$D58,'Carga People'!P$6:P$383)</f>
        <v>0</v>
      </c>
      <c r="Q58" s="421">
        <f>SUMIF('Carga People'!$D$6:$D$383,$D58,'Carga People'!Q$6:Q$383)</f>
        <v>0</v>
      </c>
      <c r="R58" s="421">
        <f>SUMIF('Carga People'!$D$6:$D$383,$D58,'Carga People'!R$6:R$383)</f>
        <v>0</v>
      </c>
      <c r="S58" s="421">
        <f>SUMIF('Carga People'!$D$6:$D$383,$D58,'Carga People'!S$6:S$383)</f>
        <v>0</v>
      </c>
      <c r="T58" s="421">
        <f>SUMIF('Carga People'!$D$6:$D$383,$D58,'Carga People'!T$6:T$383)</f>
        <v>0</v>
      </c>
      <c r="U58" s="421">
        <f>SUMIF('Carga People'!$D$6:$D$383,$D58,'Carga People'!U$6:U$383)</f>
        <v>0</v>
      </c>
      <c r="V58" s="421">
        <f>SUMIF('Carga People'!$D$6:$D$383,$D58,'Carga People'!V$6:V$383)</f>
        <v>0</v>
      </c>
      <c r="W58" s="421">
        <f>SUMIF('Carga People'!$D$6:$D$383,$D58,'Carga People'!W$6:W$383)</f>
        <v>0</v>
      </c>
      <c r="X58" s="421">
        <f>SUMIF('Carga People'!$D$6:$D$383,$D58,'Carga People'!X$6:X$383)</f>
        <v>0</v>
      </c>
      <c r="Y58" s="421">
        <f>SUMIF('Carga People'!$D$6:$D$383,$D58,'Carga People'!Y$6:Y$383)</f>
        <v>0</v>
      </c>
      <c r="Z58" s="421">
        <f>SUMIF('Carga People'!$D$6:$D$383,$D58,'Carga People'!Z$6:Z$383)</f>
        <v>0</v>
      </c>
      <c r="AA58" s="421">
        <f>SUMIF('Carga People'!$D$6:$D$383,$D58,'Carga People'!AA$6:AA$383)</f>
        <v>0</v>
      </c>
      <c r="AB58" s="421">
        <f>SUMIF('Carga People'!$D$6:$D$383,$D58,'Carga People'!AB$6:AB$383)</f>
        <v>0</v>
      </c>
      <c r="AC58" s="421">
        <f>SUMIF('Carga People'!$D$6:$D$383,$D58,'Carga People'!AC$6:AC$383)</f>
        <v>0</v>
      </c>
      <c r="AD58" s="421">
        <f>SUMIF('Carga People'!$D$6:$D$383,$D58,'Carga People'!AD$6:AD$383)</f>
        <v>0</v>
      </c>
      <c r="AE58" s="421">
        <f>SUMIF('Carga People'!$D$6:$D$383,$D58,'Carga People'!AE$6:AE$383)</f>
        <v>0</v>
      </c>
      <c r="AF58" s="421">
        <f>SUMIF('Carga People'!$D$6:$D$383,$D58,'Carga People'!AF$6:AF$383)</f>
        <v>0</v>
      </c>
      <c r="AG58" s="421">
        <f>SUMIF('Carga People'!$D$6:$D$383,$D58,'Carga People'!AG$6:AG$383)</f>
        <v>0</v>
      </c>
      <c r="AH58" s="421">
        <f>SUMIF('Carga People'!$D$6:$D$383,$D58,'Carga People'!AH$6:AH$383)</f>
        <v>0</v>
      </c>
      <c r="AI58" s="421">
        <f>SUMIF('Carga People'!$D$6:$D$383,$D58,'Carga People'!AI$6:AI$383)</f>
        <v>0</v>
      </c>
      <c r="AJ58" s="421">
        <f>SUMIF('Carga People'!$D$6:$D$383,$D58,'Carga People'!AJ$6:AJ$383)</f>
        <v>0</v>
      </c>
      <c r="AK58" s="421">
        <f>SUMIF('Carga People'!$D$6:$D$383,$D58,'Carga People'!AK$6:AK$383)</f>
        <v>0</v>
      </c>
      <c r="AL58" s="421">
        <f>SUMIF('Carga People'!$D$6:$D$383,$D58,'Carga People'!AL$6:AL$383)</f>
        <v>0</v>
      </c>
      <c r="AM58" s="421">
        <f>SUMIF('Carga People'!$D$6:$D$383,$D58,'Carga People'!AM$6:AM$383)</f>
        <v>0</v>
      </c>
      <c r="AN58" s="421">
        <f>SUMIF('Carga People'!$D$6:$D$383,$D58,'Carga People'!AN$6:AN$383)</f>
        <v>0</v>
      </c>
      <c r="AO58" s="421"/>
      <c r="AP58" s="421"/>
      <c r="AQ58" s="427">
        <f t="shared" si="12"/>
        <v>0</v>
      </c>
      <c r="AR58" s="406" t="str">
        <f t="shared" si="7"/>
        <v/>
      </c>
      <c r="AT58" s="427">
        <f t="shared" si="11"/>
        <v>0</v>
      </c>
      <c r="AU58" s="427">
        <f t="shared" si="11"/>
        <v>0</v>
      </c>
      <c r="AV58" s="427">
        <f t="shared" si="11"/>
        <v>0</v>
      </c>
      <c r="AW58" s="427">
        <f t="shared" si="11"/>
        <v>0</v>
      </c>
      <c r="AX58" s="427">
        <f t="shared" si="11"/>
        <v>0</v>
      </c>
      <c r="AY58" s="427">
        <f t="shared" si="11"/>
        <v>0</v>
      </c>
      <c r="BA58" s="427">
        <f t="shared" si="9"/>
        <v>0</v>
      </c>
      <c r="BB58" s="427" t="e">
        <f>IF($BB$1="M0",SUMIF([1]Anual!$B$11:$B$950,$D58,[1]Anual!$GZ$11:$GZ$950),SUMIF([1]Anual!$B$11:$B$950,$D58,[1]Anual!$HA$11:$HA$950))</f>
        <v>#VALUE!</v>
      </c>
      <c r="BC58" s="427" t="e">
        <f t="shared" si="10"/>
        <v>#VALUE!</v>
      </c>
    </row>
    <row r="59" spans="2:55" ht="15" customHeight="1" outlineLevel="1" x14ac:dyDescent="0.25">
      <c r="B59" s="418" t="s">
        <v>617</v>
      </c>
      <c r="C59" s="419"/>
      <c r="D59" s="419" t="s">
        <v>643</v>
      </c>
      <c r="E59" s="1454" t="s">
        <v>931</v>
      </c>
      <c r="F59" s="1452" t="s">
        <v>47</v>
      </c>
      <c r="G59" s="417"/>
      <c r="H59" s="417"/>
      <c r="I59" s="417"/>
      <c r="J59" s="421">
        <f>SUMIF('Carga People'!$D$6:$D$383,$D59,'Carga People'!J$6:J$383)</f>
        <v>0</v>
      </c>
      <c r="K59" s="421">
        <f>SUMIF('Carga People'!$D$6:$D$383,$D59,'Carga People'!K$6:K$383)</f>
        <v>0</v>
      </c>
      <c r="L59" s="421">
        <f>SUMIF('Carga People'!$D$6:$D$383,$D59,'Carga People'!L$6:L$383)</f>
        <v>0</v>
      </c>
      <c r="M59" s="421">
        <f>SUMIF('Carga People'!$D$6:$D$383,$D59,'Carga People'!M$6:M$383)</f>
        <v>0</v>
      </c>
      <c r="N59" s="421">
        <f>SUMIF('Carga People'!$D$6:$D$383,$D59,'Carga People'!N$6:N$383)</f>
        <v>0</v>
      </c>
      <c r="O59" s="421">
        <f>SUMIF('Carga People'!$D$6:$D$383,$D59,'Carga People'!O$6:O$383)</f>
        <v>0</v>
      </c>
      <c r="P59" s="421">
        <f>SUMIF('Carga People'!$D$6:$D$383,$D59,'Carga People'!P$6:P$383)</f>
        <v>0</v>
      </c>
      <c r="Q59" s="421">
        <f>SUMIF('Carga People'!$D$6:$D$383,$D59,'Carga People'!Q$6:Q$383)</f>
        <v>0</v>
      </c>
      <c r="R59" s="421">
        <f>SUMIF('Carga People'!$D$6:$D$383,$D59,'Carga People'!R$6:R$383)</f>
        <v>0</v>
      </c>
      <c r="S59" s="421">
        <f>SUMIF('Carga People'!$D$6:$D$383,$D59,'Carga People'!S$6:S$383)</f>
        <v>0</v>
      </c>
      <c r="T59" s="421">
        <f>SUMIF('Carga People'!$D$6:$D$383,$D59,'Carga People'!T$6:T$383)</f>
        <v>0</v>
      </c>
      <c r="U59" s="421">
        <f>SUMIF('Carga People'!$D$6:$D$383,$D59,'Carga People'!U$6:U$383)</f>
        <v>0</v>
      </c>
      <c r="V59" s="421">
        <f>SUMIF('Carga People'!$D$6:$D$383,$D59,'Carga People'!V$6:V$383)</f>
        <v>0</v>
      </c>
      <c r="W59" s="421">
        <f>SUMIF('Carga People'!$D$6:$D$383,$D59,'Carga People'!W$6:W$383)</f>
        <v>0</v>
      </c>
      <c r="X59" s="421">
        <f>SUMIF('Carga People'!$D$6:$D$383,$D59,'Carga People'!X$6:X$383)</f>
        <v>0</v>
      </c>
      <c r="Y59" s="421">
        <f>SUMIF('Carga People'!$D$6:$D$383,$D59,'Carga People'!Y$6:Y$383)</f>
        <v>0</v>
      </c>
      <c r="Z59" s="421">
        <f>SUMIF('Carga People'!$D$6:$D$383,$D59,'Carga People'!Z$6:Z$383)</f>
        <v>0</v>
      </c>
      <c r="AA59" s="421">
        <f>SUMIF('Carga People'!$D$6:$D$383,$D59,'Carga People'!AA$6:AA$383)</f>
        <v>0</v>
      </c>
      <c r="AB59" s="421">
        <f>SUMIF('Carga People'!$D$6:$D$383,$D59,'Carga People'!AB$6:AB$383)</f>
        <v>0</v>
      </c>
      <c r="AC59" s="421">
        <f>SUMIF('Carga People'!$D$6:$D$383,$D59,'Carga People'!AC$6:AC$383)</f>
        <v>0</v>
      </c>
      <c r="AD59" s="421">
        <f>SUMIF('Carga People'!$D$6:$D$383,$D59,'Carga People'!AD$6:AD$383)</f>
        <v>0</v>
      </c>
      <c r="AE59" s="421">
        <f>SUMIF('Carga People'!$D$6:$D$383,$D59,'Carga People'!AE$6:AE$383)</f>
        <v>0</v>
      </c>
      <c r="AF59" s="421">
        <f>SUMIF('Carga People'!$D$6:$D$383,$D59,'Carga People'!AF$6:AF$383)</f>
        <v>0</v>
      </c>
      <c r="AG59" s="421">
        <f>SUMIF('Carga People'!$D$6:$D$383,$D59,'Carga People'!AG$6:AG$383)</f>
        <v>0</v>
      </c>
      <c r="AH59" s="421">
        <f>SUMIF('Carga People'!$D$6:$D$383,$D59,'Carga People'!AH$6:AH$383)</f>
        <v>0</v>
      </c>
      <c r="AI59" s="421">
        <f>SUMIF('Carga People'!$D$6:$D$383,$D59,'Carga People'!AI$6:AI$383)</f>
        <v>0</v>
      </c>
      <c r="AJ59" s="421">
        <f>SUMIF('Carga People'!$D$6:$D$383,$D59,'Carga People'!AJ$6:AJ$383)</f>
        <v>0</v>
      </c>
      <c r="AK59" s="421">
        <f>SUMIF('Carga People'!$D$6:$D$383,$D59,'Carga People'!AK$6:AK$383)</f>
        <v>0</v>
      </c>
      <c r="AL59" s="421">
        <f>SUMIF('Carga People'!$D$6:$D$383,$D59,'Carga People'!AL$6:AL$383)</f>
        <v>0</v>
      </c>
      <c r="AM59" s="421">
        <f>SUMIF('Carga People'!$D$6:$D$383,$D59,'Carga People'!AM$6:AM$383)</f>
        <v>0</v>
      </c>
      <c r="AN59" s="421">
        <f>SUMIF('Carga People'!$D$6:$D$383,$D59,'Carga People'!AN$6:AN$383)</f>
        <v>0</v>
      </c>
      <c r="AO59" s="421"/>
      <c r="AP59" s="421"/>
      <c r="AQ59" s="427">
        <f t="shared" si="12"/>
        <v>0</v>
      </c>
      <c r="AR59" s="406" t="str">
        <f t="shared" si="7"/>
        <v/>
      </c>
      <c r="AT59" s="427">
        <f t="shared" si="11"/>
        <v>0</v>
      </c>
      <c r="AU59" s="427">
        <f t="shared" si="11"/>
        <v>0</v>
      </c>
      <c r="AV59" s="427">
        <f t="shared" si="11"/>
        <v>0</v>
      </c>
      <c r="AW59" s="427">
        <f t="shared" si="11"/>
        <v>0</v>
      </c>
      <c r="AX59" s="427">
        <f t="shared" si="11"/>
        <v>0</v>
      </c>
      <c r="AY59" s="427">
        <f t="shared" si="11"/>
        <v>0</v>
      </c>
      <c r="BA59" s="427">
        <f t="shared" si="9"/>
        <v>0</v>
      </c>
      <c r="BB59" s="427" t="e">
        <f>IF($BB$1="M0",SUMIF([1]Anual!$B$11:$B$950,$D59,[1]Anual!$GZ$11:$GZ$950),SUMIF([1]Anual!$B$11:$B$950,$D59,[1]Anual!$HA$11:$HA$950))</f>
        <v>#VALUE!</v>
      </c>
      <c r="BC59" s="427" t="e">
        <f t="shared" si="10"/>
        <v>#VALUE!</v>
      </c>
    </row>
    <row r="60" spans="2:55" ht="15" customHeight="1" outlineLevel="1" x14ac:dyDescent="0.25">
      <c r="B60" s="418" t="s">
        <v>782</v>
      </c>
      <c r="C60" s="419"/>
      <c r="D60" s="419" t="s">
        <v>780</v>
      </c>
      <c r="E60" s="1454" t="s">
        <v>930</v>
      </c>
      <c r="F60" s="1452" t="s">
        <v>47</v>
      </c>
      <c r="G60" s="417"/>
      <c r="H60" s="417"/>
      <c r="I60" s="417"/>
      <c r="J60" s="421">
        <f>SUMIF('Carga People'!$D$6:$D$383,$D60,'Carga People'!J$6:J$383)</f>
        <v>0</v>
      </c>
      <c r="K60" s="421">
        <f>SUMIF('Carga People'!$D$6:$D$383,$D60,'Carga People'!K$6:K$383)</f>
        <v>0</v>
      </c>
      <c r="L60" s="421">
        <f>SUMIF('Carga People'!$D$6:$D$383,$D60,'Carga People'!L$6:L$383)</f>
        <v>0</v>
      </c>
      <c r="M60" s="421">
        <f>SUMIF('Carga People'!$D$6:$D$383,$D60,'Carga People'!M$6:M$383)</f>
        <v>0</v>
      </c>
      <c r="N60" s="421">
        <f>SUMIF('Carga People'!$D$6:$D$383,$D60,'Carga People'!N$6:N$383)</f>
        <v>0</v>
      </c>
      <c r="O60" s="421">
        <f>SUMIF('Carga People'!$D$6:$D$383,$D60,'Carga People'!O$6:O$383)</f>
        <v>0</v>
      </c>
      <c r="P60" s="421">
        <f>SUMIF('Carga People'!$D$6:$D$383,$D60,'Carga People'!P$6:P$383)</f>
        <v>0</v>
      </c>
      <c r="Q60" s="421">
        <f>SUMIF('Carga People'!$D$6:$D$383,$D60,'Carga People'!Q$6:Q$383)</f>
        <v>0</v>
      </c>
      <c r="R60" s="421">
        <f>SUMIF('Carga People'!$D$6:$D$383,$D60,'Carga People'!R$6:R$383)</f>
        <v>0</v>
      </c>
      <c r="S60" s="421">
        <f>SUMIF('Carga People'!$D$6:$D$383,$D60,'Carga People'!S$6:S$383)</f>
        <v>0</v>
      </c>
      <c r="T60" s="421">
        <f>SUMIF('Carga People'!$D$6:$D$383,$D60,'Carga People'!T$6:T$383)</f>
        <v>0</v>
      </c>
      <c r="U60" s="421">
        <f>SUMIF('Carga People'!$D$6:$D$383,$D60,'Carga People'!U$6:U$383)</f>
        <v>0</v>
      </c>
      <c r="V60" s="421">
        <f>SUMIF('Carga People'!$D$6:$D$383,$D60,'Carga People'!V$6:V$383)</f>
        <v>0</v>
      </c>
      <c r="W60" s="421">
        <f>SUMIF('Carga People'!$D$6:$D$383,$D60,'Carga People'!W$6:W$383)</f>
        <v>0</v>
      </c>
      <c r="X60" s="421">
        <f>SUMIF('Carga People'!$D$6:$D$383,$D60,'Carga People'!X$6:X$383)</f>
        <v>0</v>
      </c>
      <c r="Y60" s="421">
        <f>SUMIF('Carga People'!$D$6:$D$383,$D60,'Carga People'!Y$6:Y$383)</f>
        <v>0</v>
      </c>
      <c r="Z60" s="421">
        <f>SUMIF('Carga People'!$D$6:$D$383,$D60,'Carga People'!Z$6:Z$383)</f>
        <v>0</v>
      </c>
      <c r="AA60" s="421">
        <f>SUMIF('Carga People'!$D$6:$D$383,$D60,'Carga People'!AA$6:AA$383)</f>
        <v>0</v>
      </c>
      <c r="AB60" s="421">
        <f>SUMIF('Carga People'!$D$6:$D$383,$D60,'Carga People'!AB$6:AB$383)</f>
        <v>0</v>
      </c>
      <c r="AC60" s="421">
        <f>SUMIF('Carga People'!$D$6:$D$383,$D60,'Carga People'!AC$6:AC$383)</f>
        <v>0</v>
      </c>
      <c r="AD60" s="421">
        <f>SUMIF('Carga People'!$D$6:$D$383,$D60,'Carga People'!AD$6:AD$383)</f>
        <v>0</v>
      </c>
      <c r="AE60" s="421">
        <f>SUMIF('Carga People'!$D$6:$D$383,$D60,'Carga People'!AE$6:AE$383)</f>
        <v>0</v>
      </c>
      <c r="AF60" s="421">
        <f>SUMIF('Carga People'!$D$6:$D$383,$D60,'Carga People'!AF$6:AF$383)</f>
        <v>0</v>
      </c>
      <c r="AG60" s="421">
        <f>SUMIF('Carga People'!$D$6:$D$383,$D60,'Carga People'!AG$6:AG$383)</f>
        <v>0</v>
      </c>
      <c r="AH60" s="421">
        <f>SUMIF('Carga People'!$D$6:$D$383,$D60,'Carga People'!AH$6:AH$383)</f>
        <v>0</v>
      </c>
      <c r="AI60" s="421">
        <f>SUMIF('Carga People'!$D$6:$D$383,$D60,'Carga People'!AI$6:AI$383)</f>
        <v>0</v>
      </c>
      <c r="AJ60" s="421">
        <f>SUMIF('Carga People'!$D$6:$D$383,$D60,'Carga People'!AJ$6:AJ$383)</f>
        <v>0</v>
      </c>
      <c r="AK60" s="421">
        <f>SUMIF('Carga People'!$D$6:$D$383,$D60,'Carga People'!AK$6:AK$383)</f>
        <v>0</v>
      </c>
      <c r="AL60" s="421">
        <f>SUMIF('Carga People'!$D$6:$D$383,$D60,'Carga People'!AL$6:AL$383)</f>
        <v>0</v>
      </c>
      <c r="AM60" s="421">
        <f>SUMIF('Carga People'!$D$6:$D$383,$D60,'Carga People'!AM$6:AM$383)</f>
        <v>0</v>
      </c>
      <c r="AN60" s="421">
        <f>SUMIF('Carga People'!$D$6:$D$383,$D60,'Carga People'!AN$6:AN$383)</f>
        <v>0</v>
      </c>
      <c r="AO60" s="421"/>
      <c r="AP60" s="421"/>
      <c r="AQ60" s="427">
        <f t="shared" si="12"/>
        <v>0</v>
      </c>
      <c r="AR60" s="406" t="str">
        <f t="shared" si="7"/>
        <v/>
      </c>
      <c r="AT60" s="427">
        <f t="shared" si="11"/>
        <v>0</v>
      </c>
      <c r="AU60" s="427">
        <f t="shared" si="11"/>
        <v>0</v>
      </c>
      <c r="AV60" s="427">
        <f t="shared" si="11"/>
        <v>0</v>
      </c>
      <c r="AW60" s="427">
        <f t="shared" si="11"/>
        <v>0</v>
      </c>
      <c r="AX60" s="427">
        <f t="shared" si="11"/>
        <v>0</v>
      </c>
      <c r="AY60" s="427">
        <f t="shared" si="11"/>
        <v>0</v>
      </c>
      <c r="BA60" s="427">
        <f t="shared" si="9"/>
        <v>0</v>
      </c>
      <c r="BB60" s="427" t="e">
        <f>IF($BB$1="M0",SUMIF([1]Anual!$B$11:$B$950,$D60,[1]Anual!$GZ$11:$GZ$950),SUMIF([1]Anual!$B$11:$B$950,$D60,[1]Anual!$HA$11:$HA$950))</f>
        <v>#VALUE!</v>
      </c>
      <c r="BC60" s="427" t="e">
        <f t="shared" si="10"/>
        <v>#VALUE!</v>
      </c>
    </row>
    <row r="61" spans="2:55" ht="15" customHeight="1" outlineLevel="1" x14ac:dyDescent="0.25">
      <c r="B61" s="418" t="s">
        <v>658</v>
      </c>
      <c r="C61" s="419"/>
      <c r="D61" s="419" t="s">
        <v>659</v>
      </c>
      <c r="E61" s="1454" t="s">
        <v>946</v>
      </c>
      <c r="F61" s="1452" t="s">
        <v>47</v>
      </c>
      <c r="G61" s="417"/>
      <c r="H61" s="417"/>
      <c r="I61" s="417"/>
      <c r="J61" s="421">
        <f>SUMIF('Carga People'!$D$6:$D$383,$D61,'Carga People'!J$6:J$383)</f>
        <v>0</v>
      </c>
      <c r="K61" s="421">
        <f>SUMIF('Carga People'!$D$6:$D$383,$D61,'Carga People'!K$6:K$383)</f>
        <v>0</v>
      </c>
      <c r="L61" s="421">
        <f>SUMIF('Carga People'!$D$6:$D$383,$D61,'Carga People'!L$6:L$383)</f>
        <v>0</v>
      </c>
      <c r="M61" s="421">
        <f>SUMIF('Carga People'!$D$6:$D$383,$D61,'Carga People'!M$6:M$383)</f>
        <v>0</v>
      </c>
      <c r="N61" s="421">
        <f>SUMIF('Carga People'!$D$6:$D$383,$D61,'Carga People'!N$6:N$383)</f>
        <v>0</v>
      </c>
      <c r="O61" s="421">
        <f>SUMIF('Carga People'!$D$6:$D$383,$D61,'Carga People'!O$6:O$383)</f>
        <v>0</v>
      </c>
      <c r="P61" s="421">
        <f>SUMIF('Carga People'!$D$6:$D$383,$D61,'Carga People'!P$6:P$383)</f>
        <v>0</v>
      </c>
      <c r="Q61" s="421">
        <f>SUMIF('Carga People'!$D$6:$D$383,$D61,'Carga People'!Q$6:Q$383)</f>
        <v>0</v>
      </c>
      <c r="R61" s="421">
        <f>SUMIF('Carga People'!$D$6:$D$383,$D61,'Carga People'!R$6:R$383)</f>
        <v>0</v>
      </c>
      <c r="S61" s="421">
        <f>SUMIF('Carga People'!$D$6:$D$383,$D61,'Carga People'!S$6:S$383)</f>
        <v>0</v>
      </c>
      <c r="T61" s="421">
        <f>SUMIF('Carga People'!$D$6:$D$383,$D61,'Carga People'!T$6:T$383)</f>
        <v>0</v>
      </c>
      <c r="U61" s="421">
        <f>SUMIF('Carga People'!$D$6:$D$383,$D61,'Carga People'!U$6:U$383)</f>
        <v>0</v>
      </c>
      <c r="V61" s="421">
        <f>SUMIF('Carga People'!$D$6:$D$383,$D61,'Carga People'!V$6:V$383)</f>
        <v>0</v>
      </c>
      <c r="W61" s="421">
        <f>SUMIF('Carga People'!$D$6:$D$383,$D61,'Carga People'!W$6:W$383)</f>
        <v>0</v>
      </c>
      <c r="X61" s="421">
        <f>SUMIF('Carga People'!$D$6:$D$383,$D61,'Carga People'!X$6:X$383)</f>
        <v>0</v>
      </c>
      <c r="Y61" s="421">
        <f>SUMIF('Carga People'!$D$6:$D$383,$D61,'Carga People'!Y$6:Y$383)</f>
        <v>0</v>
      </c>
      <c r="Z61" s="421">
        <f>SUMIF('Carga People'!$D$6:$D$383,$D61,'Carga People'!Z$6:Z$383)</f>
        <v>0</v>
      </c>
      <c r="AA61" s="421">
        <f>SUMIF('Carga People'!$D$6:$D$383,$D61,'Carga People'!AA$6:AA$383)</f>
        <v>0</v>
      </c>
      <c r="AB61" s="421">
        <f>SUMIF('Carga People'!$D$6:$D$383,$D61,'Carga People'!AB$6:AB$383)</f>
        <v>0</v>
      </c>
      <c r="AC61" s="421">
        <f>SUMIF('Carga People'!$D$6:$D$383,$D61,'Carga People'!AC$6:AC$383)</f>
        <v>0</v>
      </c>
      <c r="AD61" s="421">
        <f>SUMIF('Carga People'!$D$6:$D$383,$D61,'Carga People'!AD$6:AD$383)</f>
        <v>0</v>
      </c>
      <c r="AE61" s="421">
        <f>SUMIF('Carga People'!$D$6:$D$383,$D61,'Carga People'!AE$6:AE$383)</f>
        <v>0</v>
      </c>
      <c r="AF61" s="421">
        <f>SUMIF('Carga People'!$D$6:$D$383,$D61,'Carga People'!AF$6:AF$383)</f>
        <v>0</v>
      </c>
      <c r="AG61" s="421">
        <f>SUMIF('Carga People'!$D$6:$D$383,$D61,'Carga People'!AG$6:AG$383)</f>
        <v>0</v>
      </c>
      <c r="AH61" s="421">
        <f>SUMIF('Carga People'!$D$6:$D$383,$D61,'Carga People'!AH$6:AH$383)</f>
        <v>0</v>
      </c>
      <c r="AI61" s="421">
        <f>SUMIF('Carga People'!$D$6:$D$383,$D61,'Carga People'!AI$6:AI$383)</f>
        <v>0</v>
      </c>
      <c r="AJ61" s="421">
        <f>SUMIF('Carga People'!$D$6:$D$383,$D61,'Carga People'!AJ$6:AJ$383)</f>
        <v>0</v>
      </c>
      <c r="AK61" s="421">
        <f>SUMIF('Carga People'!$D$6:$D$383,$D61,'Carga People'!AK$6:AK$383)</f>
        <v>0</v>
      </c>
      <c r="AL61" s="421">
        <f>SUMIF('Carga People'!$D$6:$D$383,$D61,'Carga People'!AL$6:AL$383)</f>
        <v>0</v>
      </c>
      <c r="AM61" s="421">
        <f>SUMIF('Carga People'!$D$6:$D$383,$D61,'Carga People'!AM$6:AM$383)</f>
        <v>0</v>
      </c>
      <c r="AN61" s="421">
        <f>SUMIF('Carga People'!$D$6:$D$383,$D61,'Carga People'!AN$6:AN$383)</f>
        <v>0</v>
      </c>
      <c r="AO61" s="421"/>
      <c r="AP61" s="421"/>
      <c r="AQ61" s="427">
        <f t="shared" si="12"/>
        <v>0</v>
      </c>
      <c r="AR61" s="406" t="str">
        <f t="shared" si="7"/>
        <v/>
      </c>
      <c r="AT61" s="427">
        <f t="shared" si="11"/>
        <v>0</v>
      </c>
      <c r="AU61" s="427">
        <f t="shared" si="11"/>
        <v>0</v>
      </c>
      <c r="AV61" s="427">
        <f t="shared" si="11"/>
        <v>0</v>
      </c>
      <c r="AW61" s="427">
        <f t="shared" si="11"/>
        <v>0</v>
      </c>
      <c r="AX61" s="427">
        <f t="shared" si="11"/>
        <v>0</v>
      </c>
      <c r="AY61" s="427">
        <f t="shared" si="11"/>
        <v>0</v>
      </c>
      <c r="BA61" s="427">
        <f t="shared" si="9"/>
        <v>0</v>
      </c>
      <c r="BB61" s="427" t="e">
        <f>IF($BB$1="M0",SUMIF([1]Anual!$B$11:$B$950,$D61,[1]Anual!$GZ$11:$GZ$950),SUMIF([1]Anual!$B$11:$B$950,$D61,[1]Anual!$HA$11:$HA$950))</f>
        <v>#VALUE!</v>
      </c>
      <c r="BC61" s="427" t="e">
        <f t="shared" si="10"/>
        <v>#VALUE!</v>
      </c>
    </row>
    <row r="62" spans="2:55" ht="15" customHeight="1" outlineLevel="1" x14ac:dyDescent="0.25">
      <c r="B62" s="418" t="s">
        <v>1006</v>
      </c>
      <c r="C62" s="419"/>
      <c r="D62" s="419" t="s">
        <v>1005</v>
      </c>
      <c r="E62" s="1454"/>
      <c r="F62" s="1452" t="s">
        <v>47</v>
      </c>
      <c r="G62" s="417"/>
      <c r="H62" s="417"/>
      <c r="I62" s="417"/>
      <c r="J62" s="421">
        <f>SUMIF('Carga People'!$D$6:$D$383,$D62,'Carga People'!J$6:J$383)</f>
        <v>0</v>
      </c>
      <c r="K62" s="421">
        <f>SUMIF('Carga People'!$D$6:$D$383,$D62,'Carga People'!K$6:K$383)</f>
        <v>0</v>
      </c>
      <c r="L62" s="421">
        <f>SUMIF('Carga People'!$D$6:$D$383,$D62,'Carga People'!L$6:L$383)</f>
        <v>0</v>
      </c>
      <c r="M62" s="421">
        <f>SUMIF('Carga People'!$D$6:$D$383,$D62,'Carga People'!M$6:M$383)</f>
        <v>0</v>
      </c>
      <c r="N62" s="421">
        <f>SUMIF('Carga People'!$D$6:$D$383,$D62,'Carga People'!N$6:N$383)</f>
        <v>0</v>
      </c>
      <c r="O62" s="421">
        <f>SUMIF('Carga People'!$D$6:$D$383,$D62,'Carga People'!O$6:O$383)</f>
        <v>177</v>
      </c>
      <c r="P62" s="421">
        <f>SUMIF('Carga People'!$D$6:$D$383,$D62,'Carga People'!P$6:P$383)</f>
        <v>0</v>
      </c>
      <c r="Q62" s="421">
        <f>SUMIF('Carga People'!$D$6:$D$383,$D62,'Carga People'!Q$6:Q$383)</f>
        <v>0</v>
      </c>
      <c r="R62" s="421">
        <f>SUMIF('Carga People'!$D$6:$D$383,$D62,'Carga People'!R$6:R$383)</f>
        <v>0</v>
      </c>
      <c r="S62" s="421">
        <f>SUMIF('Carga People'!$D$6:$D$383,$D62,'Carga People'!S$6:S$383)</f>
        <v>0</v>
      </c>
      <c r="T62" s="421">
        <f>SUMIF('Carga People'!$D$6:$D$383,$D62,'Carga People'!T$6:T$383)</f>
        <v>0</v>
      </c>
      <c r="U62" s="421">
        <f>SUMIF('Carga People'!$D$6:$D$383,$D62,'Carga People'!U$6:U$383)</f>
        <v>0</v>
      </c>
      <c r="V62" s="421">
        <f>SUMIF('Carga People'!$D$6:$D$383,$D62,'Carga People'!V$6:V$383)</f>
        <v>0</v>
      </c>
      <c r="W62" s="421">
        <f>SUMIF('Carga People'!$D$6:$D$383,$D62,'Carga People'!W$6:W$383)</f>
        <v>0</v>
      </c>
      <c r="X62" s="421">
        <f>SUMIF('Carga People'!$D$6:$D$383,$D62,'Carga People'!X$6:X$383)</f>
        <v>0</v>
      </c>
      <c r="Y62" s="421">
        <f>SUMIF('Carga People'!$D$6:$D$383,$D62,'Carga People'!Y$6:Y$383)</f>
        <v>0</v>
      </c>
      <c r="Z62" s="421">
        <f>SUMIF('Carga People'!$D$6:$D$383,$D62,'Carga People'!Z$6:Z$383)</f>
        <v>0</v>
      </c>
      <c r="AA62" s="421">
        <f>SUMIF('Carga People'!$D$6:$D$383,$D62,'Carga People'!AA$6:AA$383)</f>
        <v>0</v>
      </c>
      <c r="AB62" s="421">
        <f>SUMIF('Carga People'!$D$6:$D$383,$D62,'Carga People'!AB$6:AB$383)</f>
        <v>0</v>
      </c>
      <c r="AC62" s="421">
        <f>SUMIF('Carga People'!$D$6:$D$383,$D62,'Carga People'!AC$6:AC$383)</f>
        <v>0</v>
      </c>
      <c r="AD62" s="421">
        <f>SUMIF('Carga People'!$D$6:$D$383,$D62,'Carga People'!AD$6:AD$383)</f>
        <v>0</v>
      </c>
      <c r="AE62" s="421">
        <f>SUMIF('Carga People'!$D$6:$D$383,$D62,'Carga People'!AE$6:AE$383)</f>
        <v>0</v>
      </c>
      <c r="AF62" s="421">
        <f>SUMIF('Carga People'!$D$6:$D$383,$D62,'Carga People'!AF$6:AF$383)</f>
        <v>0</v>
      </c>
      <c r="AG62" s="421">
        <f>SUMIF('Carga People'!$D$6:$D$383,$D62,'Carga People'!AG$6:AG$383)</f>
        <v>0</v>
      </c>
      <c r="AH62" s="421">
        <f>SUMIF('Carga People'!$D$6:$D$383,$D62,'Carga People'!AH$6:AH$383)</f>
        <v>0</v>
      </c>
      <c r="AI62" s="421">
        <f>SUMIF('Carga People'!$D$6:$D$383,$D62,'Carga People'!AI$6:AI$383)</f>
        <v>0</v>
      </c>
      <c r="AJ62" s="421">
        <f>SUMIF('Carga People'!$D$6:$D$383,$D62,'Carga People'!AJ$6:AJ$383)</f>
        <v>0</v>
      </c>
      <c r="AK62" s="421">
        <f>SUMIF('Carga People'!$D$6:$D$383,$D62,'Carga People'!AK$6:AK$383)</f>
        <v>0</v>
      </c>
      <c r="AL62" s="421">
        <f>SUMIF('Carga People'!$D$6:$D$383,$D62,'Carga People'!AL$6:AL$383)</f>
        <v>0</v>
      </c>
      <c r="AM62" s="421">
        <f>SUMIF('Carga People'!$D$6:$D$383,$D62,'Carga People'!AM$6:AM$383)</f>
        <v>0</v>
      </c>
      <c r="AN62" s="421">
        <f>SUMIF('Carga People'!$D$6:$D$383,$D62,'Carga People'!AN$6:AN$383)</f>
        <v>0</v>
      </c>
      <c r="AO62" s="421"/>
      <c r="AP62" s="421"/>
      <c r="AQ62" s="427">
        <f t="shared" si="12"/>
        <v>177</v>
      </c>
      <c r="AR62" s="406" t="str">
        <f t="shared" si="7"/>
        <v/>
      </c>
      <c r="AT62" s="427">
        <f t="shared" si="11"/>
        <v>0</v>
      </c>
      <c r="AU62" s="427">
        <f t="shared" si="11"/>
        <v>177</v>
      </c>
      <c r="AV62" s="427">
        <f t="shared" si="11"/>
        <v>0</v>
      </c>
      <c r="AW62" s="427">
        <f t="shared" ref="AW62:AY78" si="13">SUMIF($J$1:$AP$1,AW$3,($J62:$AP62))</f>
        <v>0</v>
      </c>
      <c r="AX62" s="427">
        <f t="shared" si="13"/>
        <v>0</v>
      </c>
      <c r="AY62" s="427">
        <f t="shared" si="13"/>
        <v>0</v>
      </c>
      <c r="BA62" s="427">
        <f t="shared" si="9"/>
        <v>0</v>
      </c>
      <c r="BB62" s="427" t="e">
        <f>IF($BB$1="M0",SUMIF([1]Anual!$B$11:$B$950,$D62,[1]Anual!$GZ$11:$GZ$950),SUMIF([1]Anual!$B$11:$B$950,$D62,[1]Anual!$HA$11:$HA$950))</f>
        <v>#VALUE!</v>
      </c>
      <c r="BC62" s="427" t="e">
        <f t="shared" si="10"/>
        <v>#VALUE!</v>
      </c>
    </row>
    <row r="63" spans="2:55" ht="15" customHeight="1" outlineLevel="1" x14ac:dyDescent="0.25">
      <c r="B63" s="418" t="s">
        <v>313</v>
      </c>
      <c r="C63" s="419"/>
      <c r="D63" s="419" t="s">
        <v>409</v>
      </c>
      <c r="E63" s="1454" t="s">
        <v>947</v>
      </c>
      <c r="F63" s="1452" t="s">
        <v>47</v>
      </c>
      <c r="G63" s="417"/>
      <c r="H63" s="417"/>
      <c r="I63" s="417"/>
      <c r="J63" s="421">
        <f>SUMIF('Carga People'!$D$6:$D$383,$D63,'Carga People'!J$6:J$383)</f>
        <v>0</v>
      </c>
      <c r="K63" s="421">
        <f>SUMIF('Carga People'!$D$6:$D$383,$D63,'Carga People'!K$6:K$383)</f>
        <v>0</v>
      </c>
      <c r="L63" s="421">
        <f>SUMIF('Carga People'!$D$6:$D$383,$D63,'Carga People'!L$6:L$383)</f>
        <v>0</v>
      </c>
      <c r="M63" s="421">
        <f>SUMIF('Carga People'!$D$6:$D$383,$D63,'Carga People'!M$6:M$383)</f>
        <v>0</v>
      </c>
      <c r="N63" s="421">
        <f>SUMIF('Carga People'!$D$6:$D$383,$D63,'Carga People'!N$6:N$383)</f>
        <v>0</v>
      </c>
      <c r="O63" s="421">
        <f>SUMIF('Carga People'!$D$6:$D$383,$D63,'Carga People'!O$6:O$383)</f>
        <v>0</v>
      </c>
      <c r="P63" s="421">
        <f>SUMIF('Carga People'!$D$6:$D$383,$D63,'Carga People'!P$6:P$383)</f>
        <v>0</v>
      </c>
      <c r="Q63" s="421">
        <f>SUMIF('Carga People'!$D$6:$D$383,$D63,'Carga People'!Q$6:Q$383)</f>
        <v>0</v>
      </c>
      <c r="R63" s="421">
        <f>SUMIF('Carga People'!$D$6:$D$383,$D63,'Carga People'!R$6:R$383)</f>
        <v>0</v>
      </c>
      <c r="S63" s="421">
        <f>SUMIF('Carga People'!$D$6:$D$383,$D63,'Carga People'!S$6:S$383)</f>
        <v>0</v>
      </c>
      <c r="T63" s="421">
        <f>SUMIF('Carga People'!$D$6:$D$383,$D63,'Carga People'!T$6:T$383)</f>
        <v>0</v>
      </c>
      <c r="U63" s="421">
        <f>SUMIF('Carga People'!$D$6:$D$383,$D63,'Carga People'!U$6:U$383)</f>
        <v>0</v>
      </c>
      <c r="V63" s="421">
        <f>SUMIF('Carga People'!$D$6:$D$383,$D63,'Carga People'!V$6:V$383)</f>
        <v>0</v>
      </c>
      <c r="W63" s="421">
        <f>SUMIF('Carga People'!$D$6:$D$383,$D63,'Carga People'!W$6:W$383)</f>
        <v>0</v>
      </c>
      <c r="X63" s="421">
        <f>SUMIF('Carga People'!$D$6:$D$383,$D63,'Carga People'!X$6:X$383)</f>
        <v>0</v>
      </c>
      <c r="Y63" s="421">
        <f>SUMIF('Carga People'!$D$6:$D$383,$D63,'Carga People'!Y$6:Y$383)</f>
        <v>0</v>
      </c>
      <c r="Z63" s="421">
        <f>SUMIF('Carga People'!$D$6:$D$383,$D63,'Carga People'!Z$6:Z$383)</f>
        <v>0</v>
      </c>
      <c r="AA63" s="421">
        <f>SUMIF('Carga People'!$D$6:$D$383,$D63,'Carga People'!AA$6:AA$383)</f>
        <v>0</v>
      </c>
      <c r="AB63" s="421">
        <f>SUMIF('Carga People'!$D$6:$D$383,$D63,'Carga People'!AB$6:AB$383)</f>
        <v>0</v>
      </c>
      <c r="AC63" s="421">
        <f>SUMIF('Carga People'!$D$6:$D$383,$D63,'Carga People'!AC$6:AC$383)</f>
        <v>0</v>
      </c>
      <c r="AD63" s="421">
        <f>SUMIF('Carga People'!$D$6:$D$383,$D63,'Carga People'!AD$6:AD$383)</f>
        <v>0</v>
      </c>
      <c r="AE63" s="421">
        <f>SUMIF('Carga People'!$D$6:$D$383,$D63,'Carga People'!AE$6:AE$383)</f>
        <v>0</v>
      </c>
      <c r="AF63" s="421">
        <f>SUMIF('Carga People'!$D$6:$D$383,$D63,'Carga People'!AF$6:AF$383)</f>
        <v>0</v>
      </c>
      <c r="AG63" s="421">
        <f>SUMIF('Carga People'!$D$6:$D$383,$D63,'Carga People'!AG$6:AG$383)</f>
        <v>0</v>
      </c>
      <c r="AH63" s="421">
        <f>SUMIF('Carga People'!$D$6:$D$383,$D63,'Carga People'!AH$6:AH$383)</f>
        <v>0</v>
      </c>
      <c r="AI63" s="421">
        <f>SUMIF('Carga People'!$D$6:$D$383,$D63,'Carga People'!AI$6:AI$383)</f>
        <v>0</v>
      </c>
      <c r="AJ63" s="421">
        <f>SUMIF('Carga People'!$D$6:$D$383,$D63,'Carga People'!AJ$6:AJ$383)</f>
        <v>0</v>
      </c>
      <c r="AK63" s="421">
        <f>SUMIF('Carga People'!$D$6:$D$383,$D63,'Carga People'!AK$6:AK$383)</f>
        <v>0</v>
      </c>
      <c r="AL63" s="421">
        <f>SUMIF('Carga People'!$D$6:$D$383,$D63,'Carga People'!AL$6:AL$383)</f>
        <v>0</v>
      </c>
      <c r="AM63" s="421">
        <f>SUMIF('Carga People'!$D$6:$D$383,$D63,'Carga People'!AM$6:AM$383)</f>
        <v>0</v>
      </c>
      <c r="AN63" s="421">
        <f>SUMIF('Carga People'!$D$6:$D$383,$D63,'Carga People'!AN$6:AN$383)</f>
        <v>0</v>
      </c>
      <c r="AO63" s="421"/>
      <c r="AP63" s="421"/>
      <c r="AQ63" s="427">
        <f t="shared" si="12"/>
        <v>0</v>
      </c>
      <c r="AR63" s="406" t="str">
        <f t="shared" si="7"/>
        <v/>
      </c>
      <c r="AT63" s="427">
        <f t="shared" ref="AT63:AY94" si="14">SUMIF($J$1:$AP$1,AT$3,($J63:$AP63))</f>
        <v>0</v>
      </c>
      <c r="AU63" s="427">
        <f t="shared" si="14"/>
        <v>0</v>
      </c>
      <c r="AV63" s="427">
        <f t="shared" si="14"/>
        <v>0</v>
      </c>
      <c r="AW63" s="427">
        <f t="shared" si="13"/>
        <v>0</v>
      </c>
      <c r="AX63" s="427">
        <f t="shared" si="13"/>
        <v>0</v>
      </c>
      <c r="AY63" s="427">
        <f t="shared" si="13"/>
        <v>0</v>
      </c>
      <c r="BA63" s="427">
        <f t="shared" si="9"/>
        <v>0</v>
      </c>
      <c r="BB63" s="427" t="e">
        <f>IF($BB$1="M0",SUMIF([1]Anual!$B$11:$B$950,$D63,[1]Anual!$GZ$11:$GZ$950),SUMIF([1]Anual!$B$11:$B$950,$D63,[1]Anual!$HA$11:$HA$950))</f>
        <v>#VALUE!</v>
      </c>
      <c r="BC63" s="427" t="e">
        <f t="shared" si="10"/>
        <v>#VALUE!</v>
      </c>
    </row>
    <row r="64" spans="2:55" ht="15" customHeight="1" outlineLevel="1" x14ac:dyDescent="0.25">
      <c r="B64" s="418" t="s">
        <v>374</v>
      </c>
      <c r="C64" s="419"/>
      <c r="D64" s="419" t="s">
        <v>448</v>
      </c>
      <c r="E64" s="1454" t="s">
        <v>951</v>
      </c>
      <c r="F64" s="1452" t="s">
        <v>47</v>
      </c>
      <c r="G64" s="417"/>
      <c r="H64" s="417"/>
      <c r="I64" s="417"/>
      <c r="J64" s="421">
        <f>SUMIF('Carga People'!$D$6:$D$383,$D64,'Carga People'!J$6:J$383)</f>
        <v>0</v>
      </c>
      <c r="K64" s="421">
        <f>SUMIF('Carga People'!$D$6:$D$383,$D64,'Carga People'!K$6:K$383)</f>
        <v>0</v>
      </c>
      <c r="L64" s="421">
        <f>SUMIF('Carga People'!$D$6:$D$383,$D64,'Carga People'!L$6:L$383)</f>
        <v>0</v>
      </c>
      <c r="M64" s="421">
        <f>SUMIF('Carga People'!$D$6:$D$383,$D64,'Carga People'!M$6:M$383)</f>
        <v>0</v>
      </c>
      <c r="N64" s="421">
        <f>SUMIF('Carga People'!$D$6:$D$383,$D64,'Carga People'!N$6:N$383)</f>
        <v>0</v>
      </c>
      <c r="O64" s="421">
        <f>SUMIF('Carga People'!$D$6:$D$383,$D64,'Carga People'!O$6:O$383)</f>
        <v>0</v>
      </c>
      <c r="P64" s="421">
        <f>SUMIF('Carga People'!$D$6:$D$383,$D64,'Carga People'!P$6:P$383)</f>
        <v>0</v>
      </c>
      <c r="Q64" s="421">
        <f>SUMIF('Carga People'!$D$6:$D$383,$D64,'Carga People'!Q$6:Q$383)</f>
        <v>0</v>
      </c>
      <c r="R64" s="421">
        <f>SUMIF('Carga People'!$D$6:$D$383,$D64,'Carga People'!R$6:R$383)</f>
        <v>0</v>
      </c>
      <c r="S64" s="421">
        <f>SUMIF('Carga People'!$D$6:$D$383,$D64,'Carga People'!S$6:S$383)</f>
        <v>0</v>
      </c>
      <c r="T64" s="421">
        <f>SUMIF('Carga People'!$D$6:$D$383,$D64,'Carga People'!T$6:T$383)</f>
        <v>0</v>
      </c>
      <c r="U64" s="421">
        <f>SUMIF('Carga People'!$D$6:$D$383,$D64,'Carga People'!U$6:U$383)</f>
        <v>0</v>
      </c>
      <c r="V64" s="421">
        <f>SUMIF('Carga People'!$D$6:$D$383,$D64,'Carga People'!V$6:V$383)</f>
        <v>0</v>
      </c>
      <c r="W64" s="421">
        <f>SUMIF('Carga People'!$D$6:$D$383,$D64,'Carga People'!W$6:W$383)</f>
        <v>0</v>
      </c>
      <c r="X64" s="421">
        <f>SUMIF('Carga People'!$D$6:$D$383,$D64,'Carga People'!X$6:X$383)</f>
        <v>0</v>
      </c>
      <c r="Y64" s="421">
        <f>SUMIF('Carga People'!$D$6:$D$383,$D64,'Carga People'!Y$6:Y$383)</f>
        <v>0</v>
      </c>
      <c r="Z64" s="421">
        <f>SUMIF('Carga People'!$D$6:$D$383,$D64,'Carga People'!Z$6:Z$383)</f>
        <v>0</v>
      </c>
      <c r="AA64" s="421">
        <f>SUMIF('Carga People'!$D$6:$D$383,$D64,'Carga People'!AA$6:AA$383)</f>
        <v>0</v>
      </c>
      <c r="AB64" s="421">
        <f>SUMIF('Carga People'!$D$6:$D$383,$D64,'Carga People'!AB$6:AB$383)</f>
        <v>0</v>
      </c>
      <c r="AC64" s="421">
        <f>SUMIF('Carga People'!$D$6:$D$383,$D64,'Carga People'!AC$6:AC$383)</f>
        <v>0</v>
      </c>
      <c r="AD64" s="421">
        <f>SUMIF('Carga People'!$D$6:$D$383,$D64,'Carga People'!AD$6:AD$383)</f>
        <v>0</v>
      </c>
      <c r="AE64" s="421">
        <f>SUMIF('Carga People'!$D$6:$D$383,$D64,'Carga People'!AE$6:AE$383)</f>
        <v>0</v>
      </c>
      <c r="AF64" s="421">
        <f>SUMIF('Carga People'!$D$6:$D$383,$D64,'Carga People'!AF$6:AF$383)</f>
        <v>0</v>
      </c>
      <c r="AG64" s="421">
        <f>SUMIF('Carga People'!$D$6:$D$383,$D64,'Carga People'!AG$6:AG$383)</f>
        <v>0</v>
      </c>
      <c r="AH64" s="421">
        <f>SUMIF('Carga People'!$D$6:$D$383,$D64,'Carga People'!AH$6:AH$383)</f>
        <v>0</v>
      </c>
      <c r="AI64" s="421">
        <f>SUMIF('Carga People'!$D$6:$D$383,$D64,'Carga People'!AI$6:AI$383)</f>
        <v>0</v>
      </c>
      <c r="AJ64" s="421">
        <f>SUMIF('Carga People'!$D$6:$D$383,$D64,'Carga People'!AJ$6:AJ$383)</f>
        <v>0</v>
      </c>
      <c r="AK64" s="421">
        <f>SUMIF('Carga People'!$D$6:$D$383,$D64,'Carga People'!AK$6:AK$383)</f>
        <v>0</v>
      </c>
      <c r="AL64" s="421">
        <f>SUMIF('Carga People'!$D$6:$D$383,$D64,'Carga People'!AL$6:AL$383)</f>
        <v>0</v>
      </c>
      <c r="AM64" s="421">
        <f>SUMIF('Carga People'!$D$6:$D$383,$D64,'Carga People'!AM$6:AM$383)</f>
        <v>0</v>
      </c>
      <c r="AN64" s="421">
        <f>SUMIF('Carga People'!$D$6:$D$383,$D64,'Carga People'!AN$6:AN$383)</f>
        <v>0</v>
      </c>
      <c r="AO64" s="421"/>
      <c r="AP64" s="421"/>
      <c r="AQ64" s="427">
        <f t="shared" si="12"/>
        <v>0</v>
      </c>
      <c r="AR64" s="406" t="str">
        <f t="shared" si="7"/>
        <v/>
      </c>
      <c r="AT64" s="427">
        <f t="shared" si="14"/>
        <v>0</v>
      </c>
      <c r="AU64" s="427">
        <f t="shared" si="14"/>
        <v>0</v>
      </c>
      <c r="AV64" s="427">
        <f t="shared" si="14"/>
        <v>0</v>
      </c>
      <c r="AW64" s="427">
        <f t="shared" si="13"/>
        <v>0</v>
      </c>
      <c r="AX64" s="427">
        <f t="shared" si="13"/>
        <v>0</v>
      </c>
      <c r="AY64" s="427">
        <f t="shared" si="13"/>
        <v>0</v>
      </c>
      <c r="BA64" s="427">
        <f t="shared" si="9"/>
        <v>0</v>
      </c>
      <c r="BB64" s="427" t="e">
        <f>IF($BB$1="M0",SUMIF([1]Anual!$B$11:$B$950,$D64,[1]Anual!$GZ$11:$GZ$950),SUMIF([1]Anual!$B$11:$B$950,$D64,[1]Anual!$HA$11:$HA$950))</f>
        <v>#VALUE!</v>
      </c>
      <c r="BC64" s="427" t="e">
        <f t="shared" si="10"/>
        <v>#VALUE!</v>
      </c>
    </row>
    <row r="65" spans="2:55" ht="15" customHeight="1" outlineLevel="1" x14ac:dyDescent="0.25">
      <c r="B65" s="418" t="s">
        <v>498</v>
      </c>
      <c r="C65" s="419"/>
      <c r="D65" s="419" t="s">
        <v>767</v>
      </c>
      <c r="E65" s="1454" t="s">
        <v>926</v>
      </c>
      <c r="F65" s="1452" t="s">
        <v>47</v>
      </c>
      <c r="G65" s="417"/>
      <c r="H65" s="417"/>
      <c r="I65" s="417"/>
      <c r="J65" s="421">
        <f>SUMIF('Carga People'!$D$6:$D$383,$D65,'Carga People'!J$6:J$383)</f>
        <v>0</v>
      </c>
      <c r="K65" s="421">
        <f>SUMIF('Carga People'!$D$6:$D$383,$D65,'Carga People'!K$6:K$383)</f>
        <v>0</v>
      </c>
      <c r="L65" s="421">
        <f>SUMIF('Carga People'!$D$6:$D$383,$D65,'Carga People'!L$6:L$383)</f>
        <v>0</v>
      </c>
      <c r="M65" s="421">
        <f>SUMIF('Carga People'!$D$6:$D$383,$D65,'Carga People'!M$6:M$383)</f>
        <v>0</v>
      </c>
      <c r="N65" s="421">
        <f>SUMIF('Carga People'!$D$6:$D$383,$D65,'Carga People'!N$6:N$383)</f>
        <v>0</v>
      </c>
      <c r="O65" s="421">
        <f>SUMIF('Carga People'!$D$6:$D$383,$D65,'Carga People'!O$6:O$383)</f>
        <v>0</v>
      </c>
      <c r="P65" s="421">
        <f>SUMIF('Carga People'!$D$6:$D$383,$D65,'Carga People'!P$6:P$383)</f>
        <v>0</v>
      </c>
      <c r="Q65" s="421">
        <f>SUMIF('Carga People'!$D$6:$D$383,$D65,'Carga People'!Q$6:Q$383)</f>
        <v>0</v>
      </c>
      <c r="R65" s="421">
        <f>SUMIF('Carga People'!$D$6:$D$383,$D65,'Carga People'!R$6:R$383)</f>
        <v>0</v>
      </c>
      <c r="S65" s="421">
        <f>SUMIF('Carga People'!$D$6:$D$383,$D65,'Carga People'!S$6:S$383)</f>
        <v>0</v>
      </c>
      <c r="T65" s="421">
        <f>SUMIF('Carga People'!$D$6:$D$383,$D65,'Carga People'!T$6:T$383)</f>
        <v>0</v>
      </c>
      <c r="U65" s="421">
        <f>SUMIF('Carga People'!$D$6:$D$383,$D65,'Carga People'!U$6:U$383)</f>
        <v>0</v>
      </c>
      <c r="V65" s="421">
        <f>SUMIF('Carga People'!$D$6:$D$383,$D65,'Carga People'!V$6:V$383)</f>
        <v>0</v>
      </c>
      <c r="W65" s="421">
        <f>SUMIF('Carga People'!$D$6:$D$383,$D65,'Carga People'!W$6:W$383)</f>
        <v>0</v>
      </c>
      <c r="X65" s="421">
        <f>SUMIF('Carga People'!$D$6:$D$383,$D65,'Carga People'!X$6:X$383)</f>
        <v>0</v>
      </c>
      <c r="Y65" s="421">
        <f>SUMIF('Carga People'!$D$6:$D$383,$D65,'Carga People'!Y$6:Y$383)</f>
        <v>0</v>
      </c>
      <c r="Z65" s="421">
        <f>SUMIF('Carga People'!$D$6:$D$383,$D65,'Carga People'!Z$6:Z$383)</f>
        <v>0</v>
      </c>
      <c r="AA65" s="421">
        <f>SUMIF('Carga People'!$D$6:$D$383,$D65,'Carga People'!AA$6:AA$383)</f>
        <v>0</v>
      </c>
      <c r="AB65" s="421">
        <f>SUMIF('Carga People'!$D$6:$D$383,$D65,'Carga People'!AB$6:AB$383)</f>
        <v>0</v>
      </c>
      <c r="AC65" s="421">
        <f>SUMIF('Carga People'!$D$6:$D$383,$D65,'Carga People'!AC$6:AC$383)</f>
        <v>0</v>
      </c>
      <c r="AD65" s="421">
        <f>SUMIF('Carga People'!$D$6:$D$383,$D65,'Carga People'!AD$6:AD$383)</f>
        <v>0</v>
      </c>
      <c r="AE65" s="421">
        <f>SUMIF('Carga People'!$D$6:$D$383,$D65,'Carga People'!AE$6:AE$383)</f>
        <v>0</v>
      </c>
      <c r="AF65" s="421">
        <f>SUMIF('Carga People'!$D$6:$D$383,$D65,'Carga People'!AF$6:AF$383)</f>
        <v>0</v>
      </c>
      <c r="AG65" s="421">
        <f>SUMIF('Carga People'!$D$6:$D$383,$D65,'Carga People'!AG$6:AG$383)</f>
        <v>0</v>
      </c>
      <c r="AH65" s="421">
        <f>SUMIF('Carga People'!$D$6:$D$383,$D65,'Carga People'!AH$6:AH$383)</f>
        <v>0</v>
      </c>
      <c r="AI65" s="421">
        <f>SUMIF('Carga People'!$D$6:$D$383,$D65,'Carga People'!AI$6:AI$383)</f>
        <v>0</v>
      </c>
      <c r="AJ65" s="421">
        <f>SUMIF('Carga People'!$D$6:$D$383,$D65,'Carga People'!AJ$6:AJ$383)</f>
        <v>0</v>
      </c>
      <c r="AK65" s="421">
        <f>SUMIF('Carga People'!$D$6:$D$383,$D65,'Carga People'!AK$6:AK$383)</f>
        <v>0</v>
      </c>
      <c r="AL65" s="421">
        <f>SUMIF('Carga People'!$D$6:$D$383,$D65,'Carga People'!AL$6:AL$383)</f>
        <v>0</v>
      </c>
      <c r="AM65" s="421">
        <f>SUMIF('Carga People'!$D$6:$D$383,$D65,'Carga People'!AM$6:AM$383)</f>
        <v>0</v>
      </c>
      <c r="AN65" s="421">
        <f>SUMIF('Carga People'!$D$6:$D$383,$D65,'Carga People'!AN$6:AN$383)</f>
        <v>0</v>
      </c>
      <c r="AO65" s="421"/>
      <c r="AP65" s="421"/>
      <c r="AQ65" s="427">
        <f t="shared" si="12"/>
        <v>0</v>
      </c>
      <c r="AR65" s="406" t="str">
        <f t="shared" si="7"/>
        <v/>
      </c>
      <c r="AT65" s="427">
        <f t="shared" si="14"/>
        <v>0</v>
      </c>
      <c r="AU65" s="427">
        <f t="shared" si="14"/>
        <v>0</v>
      </c>
      <c r="AV65" s="427">
        <f t="shared" si="14"/>
        <v>0</v>
      </c>
      <c r="AW65" s="427">
        <f t="shared" si="13"/>
        <v>0</v>
      </c>
      <c r="AX65" s="427">
        <f t="shared" si="13"/>
        <v>0</v>
      </c>
      <c r="AY65" s="427">
        <f t="shared" si="13"/>
        <v>0</v>
      </c>
      <c r="BA65" s="427">
        <f t="shared" si="9"/>
        <v>0</v>
      </c>
      <c r="BB65" s="427" t="e">
        <f>IF($BB$1="M0",SUMIF([1]Anual!$B$11:$B$950,$D65,[1]Anual!$GZ$11:$GZ$950),SUMIF([1]Anual!$B$11:$B$950,$D65,[1]Anual!$HA$11:$HA$950))</f>
        <v>#VALUE!</v>
      </c>
      <c r="BC65" s="427" t="e">
        <f t="shared" si="10"/>
        <v>#VALUE!</v>
      </c>
    </row>
    <row r="66" spans="2:55" ht="15" customHeight="1" outlineLevel="1" x14ac:dyDescent="0.25">
      <c r="B66" s="418" t="s">
        <v>498</v>
      </c>
      <c r="C66" s="419"/>
      <c r="D66" s="419" t="s">
        <v>627</v>
      </c>
      <c r="E66" s="1454">
        <v>900941448</v>
      </c>
      <c r="F66" s="1452" t="s">
        <v>47</v>
      </c>
      <c r="G66" s="417"/>
      <c r="H66" s="417"/>
      <c r="I66" s="417"/>
      <c r="J66" s="421">
        <f>SUMIF('Carga People'!$D$6:$D$383,$D66,'Carga People'!J$6:J$383)</f>
        <v>0</v>
      </c>
      <c r="K66" s="421">
        <f>SUMIF('Carga People'!$D$6:$D$383,$D66,'Carga People'!K$6:K$383)</f>
        <v>0</v>
      </c>
      <c r="L66" s="421">
        <f>SUMIF('Carga People'!$D$6:$D$383,$D66,'Carga People'!L$6:L$383)</f>
        <v>0</v>
      </c>
      <c r="M66" s="421">
        <f>SUMIF('Carga People'!$D$6:$D$383,$D66,'Carga People'!M$6:M$383)</f>
        <v>0</v>
      </c>
      <c r="N66" s="421">
        <f>SUMIF('Carga People'!$D$6:$D$383,$D66,'Carga People'!N$6:N$383)</f>
        <v>0</v>
      </c>
      <c r="O66" s="421">
        <f>SUMIF('Carga People'!$D$6:$D$383,$D66,'Carga People'!O$6:O$383)</f>
        <v>0</v>
      </c>
      <c r="P66" s="421">
        <f>SUMIF('Carga People'!$D$6:$D$383,$D66,'Carga People'!P$6:P$383)</f>
        <v>0</v>
      </c>
      <c r="Q66" s="421">
        <f>SUMIF('Carga People'!$D$6:$D$383,$D66,'Carga People'!Q$6:Q$383)</f>
        <v>0</v>
      </c>
      <c r="R66" s="421">
        <f>SUMIF('Carga People'!$D$6:$D$383,$D66,'Carga People'!R$6:R$383)</f>
        <v>0</v>
      </c>
      <c r="S66" s="421">
        <f>SUMIF('Carga People'!$D$6:$D$383,$D66,'Carga People'!S$6:S$383)</f>
        <v>0</v>
      </c>
      <c r="T66" s="421">
        <f>SUMIF('Carga People'!$D$6:$D$383,$D66,'Carga People'!T$6:T$383)</f>
        <v>0</v>
      </c>
      <c r="U66" s="421">
        <f>SUMIF('Carga People'!$D$6:$D$383,$D66,'Carga People'!U$6:U$383)</f>
        <v>0</v>
      </c>
      <c r="V66" s="421">
        <f>SUMIF('Carga People'!$D$6:$D$383,$D66,'Carga People'!V$6:V$383)</f>
        <v>0</v>
      </c>
      <c r="W66" s="421">
        <f>SUMIF('Carga People'!$D$6:$D$383,$D66,'Carga People'!W$6:W$383)</f>
        <v>0</v>
      </c>
      <c r="X66" s="421">
        <f>SUMIF('Carga People'!$D$6:$D$383,$D66,'Carga People'!X$6:X$383)</f>
        <v>0</v>
      </c>
      <c r="Y66" s="421">
        <f>SUMIF('Carga People'!$D$6:$D$383,$D66,'Carga People'!Y$6:Y$383)</f>
        <v>0</v>
      </c>
      <c r="Z66" s="421">
        <f>SUMIF('Carga People'!$D$6:$D$383,$D66,'Carga People'!Z$6:Z$383)</f>
        <v>0</v>
      </c>
      <c r="AA66" s="421">
        <f>SUMIF('Carga People'!$D$6:$D$383,$D66,'Carga People'!AA$6:AA$383)</f>
        <v>0</v>
      </c>
      <c r="AB66" s="421">
        <f>SUMIF('Carga People'!$D$6:$D$383,$D66,'Carga People'!AB$6:AB$383)</f>
        <v>0</v>
      </c>
      <c r="AC66" s="421">
        <f>SUMIF('Carga People'!$D$6:$D$383,$D66,'Carga People'!AC$6:AC$383)</f>
        <v>0</v>
      </c>
      <c r="AD66" s="421">
        <f>SUMIF('Carga People'!$D$6:$D$383,$D66,'Carga People'!AD$6:AD$383)</f>
        <v>0</v>
      </c>
      <c r="AE66" s="421">
        <f>SUMIF('Carga People'!$D$6:$D$383,$D66,'Carga People'!AE$6:AE$383)</f>
        <v>0</v>
      </c>
      <c r="AF66" s="421">
        <f>SUMIF('Carga People'!$D$6:$D$383,$D66,'Carga People'!AF$6:AF$383)</f>
        <v>0</v>
      </c>
      <c r="AG66" s="421">
        <f>SUMIF('Carga People'!$D$6:$D$383,$D66,'Carga People'!AG$6:AG$383)</f>
        <v>0</v>
      </c>
      <c r="AH66" s="421">
        <f>SUMIF('Carga People'!$D$6:$D$383,$D66,'Carga People'!AH$6:AH$383)</f>
        <v>0</v>
      </c>
      <c r="AI66" s="421">
        <f>SUMIF('Carga People'!$D$6:$D$383,$D66,'Carga People'!AI$6:AI$383)</f>
        <v>0</v>
      </c>
      <c r="AJ66" s="421">
        <f>SUMIF('Carga People'!$D$6:$D$383,$D66,'Carga People'!AJ$6:AJ$383)</f>
        <v>0</v>
      </c>
      <c r="AK66" s="421">
        <f>SUMIF('Carga People'!$D$6:$D$383,$D66,'Carga People'!AK$6:AK$383)</f>
        <v>0</v>
      </c>
      <c r="AL66" s="421">
        <f>SUMIF('Carga People'!$D$6:$D$383,$D66,'Carga People'!AL$6:AL$383)</f>
        <v>0</v>
      </c>
      <c r="AM66" s="421">
        <f>SUMIF('Carga People'!$D$6:$D$383,$D66,'Carga People'!AM$6:AM$383)</f>
        <v>0</v>
      </c>
      <c r="AN66" s="421">
        <f>SUMIF('Carga People'!$D$6:$D$383,$D66,'Carga People'!AN$6:AN$383)</f>
        <v>0</v>
      </c>
      <c r="AO66" s="421"/>
      <c r="AP66" s="421"/>
      <c r="AQ66" s="427">
        <f t="shared" si="12"/>
        <v>0</v>
      </c>
      <c r="AR66" s="406" t="str">
        <f t="shared" si="7"/>
        <v/>
      </c>
      <c r="AT66" s="427">
        <f t="shared" si="14"/>
        <v>0</v>
      </c>
      <c r="AU66" s="427">
        <f t="shared" si="14"/>
        <v>0</v>
      </c>
      <c r="AV66" s="427">
        <f t="shared" si="14"/>
        <v>0</v>
      </c>
      <c r="AW66" s="427">
        <f t="shared" si="13"/>
        <v>0</v>
      </c>
      <c r="AX66" s="427">
        <f t="shared" si="13"/>
        <v>0</v>
      </c>
      <c r="AY66" s="427">
        <f t="shared" si="13"/>
        <v>0</v>
      </c>
      <c r="BA66" s="427">
        <f t="shared" si="9"/>
        <v>0</v>
      </c>
      <c r="BB66" s="427" t="e">
        <f>IF($BB$1="M0",SUMIF([1]Anual!$B$11:$B$950,$D66,[1]Anual!$GZ$11:$GZ$950),SUMIF([1]Anual!$B$11:$B$950,$D66,[1]Anual!$HA$11:$HA$950))</f>
        <v>#VALUE!</v>
      </c>
      <c r="BC66" s="427" t="e">
        <f t="shared" si="10"/>
        <v>#VALUE!</v>
      </c>
    </row>
    <row r="67" spans="2:55" ht="15" customHeight="1" outlineLevel="1" x14ac:dyDescent="0.25">
      <c r="B67" s="418" t="s">
        <v>498</v>
      </c>
      <c r="C67" s="419"/>
      <c r="D67" s="419" t="s">
        <v>502</v>
      </c>
      <c r="E67" s="1454" t="s">
        <v>948</v>
      </c>
      <c r="F67" s="1452" t="s">
        <v>47</v>
      </c>
      <c r="G67" s="417"/>
      <c r="H67" s="417"/>
      <c r="I67" s="417"/>
      <c r="J67" s="421">
        <f>SUMIF('Carga People'!$D$6:$D$383,$D67,'Carga People'!J$6:J$383)</f>
        <v>0</v>
      </c>
      <c r="K67" s="421">
        <f>SUMIF('Carga People'!$D$6:$D$383,$D67,'Carga People'!K$6:K$383)</f>
        <v>0</v>
      </c>
      <c r="L67" s="421">
        <f>SUMIF('Carga People'!$D$6:$D$383,$D67,'Carga People'!L$6:L$383)</f>
        <v>0</v>
      </c>
      <c r="M67" s="421">
        <f>SUMIF('Carga People'!$D$6:$D$383,$D67,'Carga People'!M$6:M$383)</f>
        <v>0</v>
      </c>
      <c r="N67" s="421">
        <f>SUMIF('Carga People'!$D$6:$D$383,$D67,'Carga People'!N$6:N$383)</f>
        <v>0</v>
      </c>
      <c r="O67" s="421">
        <f>SUMIF('Carga People'!$D$6:$D$383,$D67,'Carga People'!O$6:O$383)</f>
        <v>0</v>
      </c>
      <c r="P67" s="421">
        <f>SUMIF('Carga People'!$D$6:$D$383,$D67,'Carga People'!P$6:P$383)</f>
        <v>0</v>
      </c>
      <c r="Q67" s="421">
        <f>SUMIF('Carga People'!$D$6:$D$383,$D67,'Carga People'!Q$6:Q$383)</f>
        <v>0</v>
      </c>
      <c r="R67" s="421">
        <f>SUMIF('Carga People'!$D$6:$D$383,$D67,'Carga People'!R$6:R$383)</f>
        <v>0</v>
      </c>
      <c r="S67" s="421">
        <f>SUMIF('Carga People'!$D$6:$D$383,$D67,'Carga People'!S$6:S$383)</f>
        <v>0</v>
      </c>
      <c r="T67" s="421">
        <f>SUMIF('Carga People'!$D$6:$D$383,$D67,'Carga People'!T$6:T$383)</f>
        <v>0</v>
      </c>
      <c r="U67" s="421">
        <f>SUMIF('Carga People'!$D$6:$D$383,$D67,'Carga People'!U$6:U$383)</f>
        <v>0</v>
      </c>
      <c r="V67" s="421">
        <f>SUMIF('Carga People'!$D$6:$D$383,$D67,'Carga People'!V$6:V$383)</f>
        <v>0</v>
      </c>
      <c r="W67" s="421">
        <f>SUMIF('Carga People'!$D$6:$D$383,$D67,'Carga People'!W$6:W$383)</f>
        <v>0</v>
      </c>
      <c r="X67" s="421">
        <f>SUMIF('Carga People'!$D$6:$D$383,$D67,'Carga People'!X$6:X$383)</f>
        <v>0</v>
      </c>
      <c r="Y67" s="421">
        <f>SUMIF('Carga People'!$D$6:$D$383,$D67,'Carga People'!Y$6:Y$383)</f>
        <v>0</v>
      </c>
      <c r="Z67" s="421">
        <f>SUMIF('Carga People'!$D$6:$D$383,$D67,'Carga People'!Z$6:Z$383)</f>
        <v>0</v>
      </c>
      <c r="AA67" s="421">
        <f>SUMIF('Carga People'!$D$6:$D$383,$D67,'Carga People'!AA$6:AA$383)</f>
        <v>0</v>
      </c>
      <c r="AB67" s="421">
        <f>SUMIF('Carga People'!$D$6:$D$383,$D67,'Carga People'!AB$6:AB$383)</f>
        <v>0</v>
      </c>
      <c r="AC67" s="421">
        <f>SUMIF('Carga People'!$D$6:$D$383,$D67,'Carga People'!AC$6:AC$383)</f>
        <v>0</v>
      </c>
      <c r="AD67" s="421">
        <f>SUMIF('Carga People'!$D$6:$D$383,$D67,'Carga People'!AD$6:AD$383)</f>
        <v>0</v>
      </c>
      <c r="AE67" s="421">
        <f>SUMIF('Carga People'!$D$6:$D$383,$D67,'Carga People'!AE$6:AE$383)</f>
        <v>0</v>
      </c>
      <c r="AF67" s="421">
        <f>SUMIF('Carga People'!$D$6:$D$383,$D67,'Carga People'!AF$6:AF$383)</f>
        <v>0</v>
      </c>
      <c r="AG67" s="421">
        <f>SUMIF('Carga People'!$D$6:$D$383,$D67,'Carga People'!AG$6:AG$383)</f>
        <v>0</v>
      </c>
      <c r="AH67" s="421">
        <f>SUMIF('Carga People'!$D$6:$D$383,$D67,'Carga People'!AH$6:AH$383)</f>
        <v>0</v>
      </c>
      <c r="AI67" s="421">
        <f>SUMIF('Carga People'!$D$6:$D$383,$D67,'Carga People'!AI$6:AI$383)</f>
        <v>0</v>
      </c>
      <c r="AJ67" s="421">
        <f>SUMIF('Carga People'!$D$6:$D$383,$D67,'Carga People'!AJ$6:AJ$383)</f>
        <v>0</v>
      </c>
      <c r="AK67" s="421">
        <f>SUMIF('Carga People'!$D$6:$D$383,$D67,'Carga People'!AK$6:AK$383)</f>
        <v>0</v>
      </c>
      <c r="AL67" s="421">
        <f>SUMIF('Carga People'!$D$6:$D$383,$D67,'Carga People'!AL$6:AL$383)</f>
        <v>0</v>
      </c>
      <c r="AM67" s="421">
        <f>SUMIF('Carga People'!$D$6:$D$383,$D67,'Carga People'!AM$6:AM$383)</f>
        <v>0</v>
      </c>
      <c r="AN67" s="421">
        <f>SUMIF('Carga People'!$D$6:$D$383,$D67,'Carga People'!AN$6:AN$383)</f>
        <v>0</v>
      </c>
      <c r="AO67" s="421"/>
      <c r="AP67" s="421"/>
      <c r="AQ67" s="427">
        <f t="shared" si="12"/>
        <v>0</v>
      </c>
      <c r="AR67" s="406" t="str">
        <f t="shared" si="7"/>
        <v/>
      </c>
      <c r="AT67" s="427">
        <f t="shared" si="14"/>
        <v>0</v>
      </c>
      <c r="AU67" s="427">
        <f t="shared" si="14"/>
        <v>0</v>
      </c>
      <c r="AV67" s="427">
        <f t="shared" si="14"/>
        <v>0</v>
      </c>
      <c r="AW67" s="427">
        <f t="shared" si="13"/>
        <v>0</v>
      </c>
      <c r="AX67" s="427">
        <f t="shared" si="13"/>
        <v>0</v>
      </c>
      <c r="AY67" s="427">
        <f t="shared" si="13"/>
        <v>0</v>
      </c>
      <c r="BA67" s="427">
        <f t="shared" si="9"/>
        <v>0</v>
      </c>
      <c r="BB67" s="427" t="e">
        <f>IF($BB$1="M0",SUMIF([1]Anual!$B$11:$B$950,$D67,[1]Anual!$GZ$11:$GZ$950),SUMIF([1]Anual!$B$11:$B$950,$D67,[1]Anual!$HA$11:$HA$950))</f>
        <v>#VALUE!</v>
      </c>
      <c r="BC67" s="427" t="e">
        <f t="shared" si="10"/>
        <v>#VALUE!</v>
      </c>
    </row>
    <row r="68" spans="2:55" ht="15" customHeight="1" outlineLevel="1" x14ac:dyDescent="0.25">
      <c r="B68" s="418" t="s">
        <v>532</v>
      </c>
      <c r="C68" s="419"/>
      <c r="D68" s="419" t="s">
        <v>533</v>
      </c>
      <c r="E68" s="1454" t="s">
        <v>949</v>
      </c>
      <c r="F68" s="1452" t="s">
        <v>47</v>
      </c>
      <c r="G68" s="417"/>
      <c r="H68" s="417"/>
      <c r="I68" s="417"/>
      <c r="J68" s="421">
        <f>SUMIF('Carga People'!$D$6:$D$383,$D68,'Carga People'!J$6:J$383)</f>
        <v>0</v>
      </c>
      <c r="K68" s="421">
        <f>SUMIF('Carga People'!$D$6:$D$383,$D68,'Carga People'!K$6:K$383)</f>
        <v>0</v>
      </c>
      <c r="L68" s="421">
        <f>SUMIF('Carga People'!$D$6:$D$383,$D68,'Carga People'!L$6:L$383)</f>
        <v>0</v>
      </c>
      <c r="M68" s="421">
        <f>SUMIF('Carga People'!$D$6:$D$383,$D68,'Carga People'!M$6:M$383)</f>
        <v>0</v>
      </c>
      <c r="N68" s="421">
        <f>SUMIF('Carga People'!$D$6:$D$383,$D68,'Carga People'!N$6:N$383)</f>
        <v>0</v>
      </c>
      <c r="O68" s="421">
        <f>SUMIF('Carga People'!$D$6:$D$383,$D68,'Carga People'!O$6:O$383)</f>
        <v>0</v>
      </c>
      <c r="P68" s="421">
        <f>SUMIF('Carga People'!$D$6:$D$383,$D68,'Carga People'!P$6:P$383)</f>
        <v>0</v>
      </c>
      <c r="Q68" s="421">
        <f>SUMIF('Carga People'!$D$6:$D$383,$D68,'Carga People'!Q$6:Q$383)</f>
        <v>0</v>
      </c>
      <c r="R68" s="421">
        <f>SUMIF('Carga People'!$D$6:$D$383,$D68,'Carga People'!R$6:R$383)</f>
        <v>0</v>
      </c>
      <c r="S68" s="421">
        <f>SUMIF('Carga People'!$D$6:$D$383,$D68,'Carga People'!S$6:S$383)</f>
        <v>0</v>
      </c>
      <c r="T68" s="421">
        <f>SUMIF('Carga People'!$D$6:$D$383,$D68,'Carga People'!T$6:T$383)</f>
        <v>0</v>
      </c>
      <c r="U68" s="421">
        <f>SUMIF('Carga People'!$D$6:$D$383,$D68,'Carga People'!U$6:U$383)</f>
        <v>0</v>
      </c>
      <c r="V68" s="421">
        <f>SUMIF('Carga People'!$D$6:$D$383,$D68,'Carga People'!V$6:V$383)</f>
        <v>0</v>
      </c>
      <c r="W68" s="421">
        <f>SUMIF('Carga People'!$D$6:$D$383,$D68,'Carga People'!W$6:W$383)</f>
        <v>0</v>
      </c>
      <c r="X68" s="421">
        <f>SUMIF('Carga People'!$D$6:$D$383,$D68,'Carga People'!X$6:X$383)</f>
        <v>0</v>
      </c>
      <c r="Y68" s="421">
        <f>SUMIF('Carga People'!$D$6:$D$383,$D68,'Carga People'!Y$6:Y$383)</f>
        <v>0</v>
      </c>
      <c r="Z68" s="421">
        <f>SUMIF('Carga People'!$D$6:$D$383,$D68,'Carga People'!Z$6:Z$383)</f>
        <v>0</v>
      </c>
      <c r="AA68" s="421">
        <f>SUMIF('Carga People'!$D$6:$D$383,$D68,'Carga People'!AA$6:AA$383)</f>
        <v>0</v>
      </c>
      <c r="AB68" s="421">
        <f>SUMIF('Carga People'!$D$6:$D$383,$D68,'Carga People'!AB$6:AB$383)</f>
        <v>0</v>
      </c>
      <c r="AC68" s="421">
        <f>SUMIF('Carga People'!$D$6:$D$383,$D68,'Carga People'!AC$6:AC$383)</f>
        <v>0</v>
      </c>
      <c r="AD68" s="421">
        <f>SUMIF('Carga People'!$D$6:$D$383,$D68,'Carga People'!AD$6:AD$383)</f>
        <v>0</v>
      </c>
      <c r="AE68" s="421">
        <f>SUMIF('Carga People'!$D$6:$D$383,$D68,'Carga People'!AE$6:AE$383)</f>
        <v>0</v>
      </c>
      <c r="AF68" s="421">
        <f>SUMIF('Carga People'!$D$6:$D$383,$D68,'Carga People'!AF$6:AF$383)</f>
        <v>0</v>
      </c>
      <c r="AG68" s="421">
        <f>SUMIF('Carga People'!$D$6:$D$383,$D68,'Carga People'!AG$6:AG$383)</f>
        <v>0</v>
      </c>
      <c r="AH68" s="421">
        <f>SUMIF('Carga People'!$D$6:$D$383,$D68,'Carga People'!AH$6:AH$383)</f>
        <v>0</v>
      </c>
      <c r="AI68" s="421">
        <f>SUMIF('Carga People'!$D$6:$D$383,$D68,'Carga People'!AI$6:AI$383)</f>
        <v>0</v>
      </c>
      <c r="AJ68" s="421">
        <f>SUMIF('Carga People'!$D$6:$D$383,$D68,'Carga People'!AJ$6:AJ$383)</f>
        <v>0</v>
      </c>
      <c r="AK68" s="421">
        <f>SUMIF('Carga People'!$D$6:$D$383,$D68,'Carga People'!AK$6:AK$383)</f>
        <v>0</v>
      </c>
      <c r="AL68" s="421">
        <f>SUMIF('Carga People'!$D$6:$D$383,$D68,'Carga People'!AL$6:AL$383)</f>
        <v>0</v>
      </c>
      <c r="AM68" s="421">
        <f>SUMIF('Carga People'!$D$6:$D$383,$D68,'Carga People'!AM$6:AM$383)</f>
        <v>0</v>
      </c>
      <c r="AN68" s="421">
        <f>SUMIF('Carga People'!$D$6:$D$383,$D68,'Carga People'!AN$6:AN$383)</f>
        <v>0</v>
      </c>
      <c r="AO68" s="421"/>
      <c r="AP68" s="421"/>
      <c r="AQ68" s="427">
        <f t="shared" si="12"/>
        <v>0</v>
      </c>
      <c r="AR68" s="406" t="str">
        <f t="shared" si="7"/>
        <v/>
      </c>
      <c r="AT68" s="427">
        <f t="shared" si="14"/>
        <v>0</v>
      </c>
      <c r="AU68" s="427">
        <f t="shared" si="14"/>
        <v>0</v>
      </c>
      <c r="AV68" s="427">
        <f t="shared" si="14"/>
        <v>0</v>
      </c>
      <c r="AW68" s="427">
        <f t="shared" si="13"/>
        <v>0</v>
      </c>
      <c r="AX68" s="427">
        <f t="shared" si="13"/>
        <v>0</v>
      </c>
      <c r="AY68" s="427">
        <f t="shared" si="13"/>
        <v>0</v>
      </c>
      <c r="BA68" s="427">
        <f t="shared" si="9"/>
        <v>0</v>
      </c>
      <c r="BB68" s="427" t="e">
        <f>IF($BB$1="M0",SUMIF([1]Anual!$B$11:$B$950,$D68,[1]Anual!$GZ$11:$GZ$950),SUMIF([1]Anual!$B$11:$B$950,$D68,[1]Anual!$HA$11:$HA$950))</f>
        <v>#VALUE!</v>
      </c>
      <c r="BC68" s="427" t="e">
        <f t="shared" si="10"/>
        <v>#VALUE!</v>
      </c>
    </row>
    <row r="69" spans="2:55" ht="15" customHeight="1" outlineLevel="1" x14ac:dyDescent="0.25">
      <c r="B69" s="418" t="s">
        <v>498</v>
      </c>
      <c r="C69" s="419"/>
      <c r="D69" s="419" t="s">
        <v>573</v>
      </c>
      <c r="E69" s="1454" t="s">
        <v>950</v>
      </c>
      <c r="F69" s="1452" t="s">
        <v>47</v>
      </c>
      <c r="G69" s="417"/>
      <c r="H69" s="417"/>
      <c r="I69" s="417"/>
      <c r="J69" s="421">
        <f>SUMIF('Carga People'!$D$6:$D$383,$D69,'Carga People'!J$6:J$383)</f>
        <v>0</v>
      </c>
      <c r="K69" s="421">
        <f>SUMIF('Carga People'!$D$6:$D$383,$D69,'Carga People'!K$6:K$383)</f>
        <v>0</v>
      </c>
      <c r="L69" s="421">
        <f>SUMIF('Carga People'!$D$6:$D$383,$D69,'Carga People'!L$6:L$383)</f>
        <v>0</v>
      </c>
      <c r="M69" s="421">
        <f>SUMIF('Carga People'!$D$6:$D$383,$D69,'Carga People'!M$6:M$383)</f>
        <v>0</v>
      </c>
      <c r="N69" s="421">
        <f>SUMIF('Carga People'!$D$6:$D$383,$D69,'Carga People'!N$6:N$383)</f>
        <v>0</v>
      </c>
      <c r="O69" s="421">
        <f>SUMIF('Carga People'!$D$6:$D$383,$D69,'Carga People'!O$6:O$383)</f>
        <v>0</v>
      </c>
      <c r="P69" s="421">
        <f>SUMIF('Carga People'!$D$6:$D$383,$D69,'Carga People'!P$6:P$383)</f>
        <v>0</v>
      </c>
      <c r="Q69" s="421">
        <f>SUMIF('Carga People'!$D$6:$D$383,$D69,'Carga People'!Q$6:Q$383)</f>
        <v>0</v>
      </c>
      <c r="R69" s="421">
        <f>SUMIF('Carga People'!$D$6:$D$383,$D69,'Carga People'!R$6:R$383)</f>
        <v>0</v>
      </c>
      <c r="S69" s="421">
        <f>SUMIF('Carga People'!$D$6:$D$383,$D69,'Carga People'!S$6:S$383)</f>
        <v>0</v>
      </c>
      <c r="T69" s="421">
        <f>SUMIF('Carga People'!$D$6:$D$383,$D69,'Carga People'!T$6:T$383)</f>
        <v>0</v>
      </c>
      <c r="U69" s="421">
        <f>SUMIF('Carga People'!$D$6:$D$383,$D69,'Carga People'!U$6:U$383)</f>
        <v>0</v>
      </c>
      <c r="V69" s="421">
        <f>SUMIF('Carga People'!$D$6:$D$383,$D69,'Carga People'!V$6:V$383)</f>
        <v>0</v>
      </c>
      <c r="W69" s="421">
        <f>SUMIF('Carga People'!$D$6:$D$383,$D69,'Carga People'!W$6:W$383)</f>
        <v>0</v>
      </c>
      <c r="X69" s="421">
        <f>SUMIF('Carga People'!$D$6:$D$383,$D69,'Carga People'!X$6:X$383)</f>
        <v>0</v>
      </c>
      <c r="Y69" s="421">
        <f>SUMIF('Carga People'!$D$6:$D$383,$D69,'Carga People'!Y$6:Y$383)</f>
        <v>0</v>
      </c>
      <c r="Z69" s="421">
        <f>SUMIF('Carga People'!$D$6:$D$383,$D69,'Carga People'!Z$6:Z$383)</f>
        <v>0</v>
      </c>
      <c r="AA69" s="421">
        <f>SUMIF('Carga People'!$D$6:$D$383,$D69,'Carga People'!AA$6:AA$383)</f>
        <v>0</v>
      </c>
      <c r="AB69" s="421">
        <f>SUMIF('Carga People'!$D$6:$D$383,$D69,'Carga People'!AB$6:AB$383)</f>
        <v>0</v>
      </c>
      <c r="AC69" s="421">
        <f>SUMIF('Carga People'!$D$6:$D$383,$D69,'Carga People'!AC$6:AC$383)</f>
        <v>0</v>
      </c>
      <c r="AD69" s="421">
        <f>SUMIF('Carga People'!$D$6:$D$383,$D69,'Carga People'!AD$6:AD$383)</f>
        <v>0</v>
      </c>
      <c r="AE69" s="421">
        <f>SUMIF('Carga People'!$D$6:$D$383,$D69,'Carga People'!AE$6:AE$383)</f>
        <v>0</v>
      </c>
      <c r="AF69" s="421">
        <f>SUMIF('Carga People'!$D$6:$D$383,$D69,'Carga People'!AF$6:AF$383)</f>
        <v>0</v>
      </c>
      <c r="AG69" s="421">
        <f>SUMIF('Carga People'!$D$6:$D$383,$D69,'Carga People'!AG$6:AG$383)</f>
        <v>0</v>
      </c>
      <c r="AH69" s="421">
        <f>SUMIF('Carga People'!$D$6:$D$383,$D69,'Carga People'!AH$6:AH$383)</f>
        <v>0</v>
      </c>
      <c r="AI69" s="421">
        <f>SUMIF('Carga People'!$D$6:$D$383,$D69,'Carga People'!AI$6:AI$383)</f>
        <v>0</v>
      </c>
      <c r="AJ69" s="421">
        <f>SUMIF('Carga People'!$D$6:$D$383,$D69,'Carga People'!AJ$6:AJ$383)</f>
        <v>0</v>
      </c>
      <c r="AK69" s="421">
        <f>SUMIF('Carga People'!$D$6:$D$383,$D69,'Carga People'!AK$6:AK$383)</f>
        <v>0</v>
      </c>
      <c r="AL69" s="421">
        <f>SUMIF('Carga People'!$D$6:$D$383,$D69,'Carga People'!AL$6:AL$383)</f>
        <v>0</v>
      </c>
      <c r="AM69" s="421">
        <f>SUMIF('Carga People'!$D$6:$D$383,$D69,'Carga People'!AM$6:AM$383)</f>
        <v>0</v>
      </c>
      <c r="AN69" s="421">
        <f>SUMIF('Carga People'!$D$6:$D$383,$D69,'Carga People'!AN$6:AN$383)</f>
        <v>0</v>
      </c>
      <c r="AO69" s="421"/>
      <c r="AP69" s="421"/>
      <c r="AQ69" s="427">
        <f t="shared" ref="AQ69:AQ89" si="15">SUM(I69:AP69)</f>
        <v>0</v>
      </c>
      <c r="AR69" s="406" t="str">
        <f t="shared" ref="AR69:AR89" si="16">IF(D69="","",IF(D69=D68,"DUPLICADO",""))</f>
        <v/>
      </c>
      <c r="AT69" s="427">
        <f t="shared" si="14"/>
        <v>0</v>
      </c>
      <c r="AU69" s="427">
        <f t="shared" si="14"/>
        <v>0</v>
      </c>
      <c r="AV69" s="427">
        <f t="shared" si="14"/>
        <v>0</v>
      </c>
      <c r="AW69" s="427">
        <f t="shared" si="13"/>
        <v>0</v>
      </c>
      <c r="AX69" s="427">
        <f t="shared" si="13"/>
        <v>0</v>
      </c>
      <c r="AY69" s="427">
        <f t="shared" si="13"/>
        <v>0</v>
      </c>
      <c r="BA69" s="427">
        <f t="shared" si="9"/>
        <v>0</v>
      </c>
      <c r="BB69" s="427" t="e">
        <f>IF($BB$1="M0",SUMIF([1]Anual!$B$11:$B$950,$D69,[1]Anual!$GZ$11:$GZ$950),SUMIF([1]Anual!$B$11:$B$950,$D69,[1]Anual!$HA$11:$HA$950))</f>
        <v>#VALUE!</v>
      </c>
      <c r="BC69" s="427" t="e">
        <f t="shared" si="10"/>
        <v>#VALUE!</v>
      </c>
    </row>
    <row r="70" spans="2:55" ht="15" customHeight="1" outlineLevel="1" x14ac:dyDescent="0.25">
      <c r="B70" s="418" t="s">
        <v>498</v>
      </c>
      <c r="C70" s="419"/>
      <c r="D70" s="419" t="s">
        <v>548</v>
      </c>
      <c r="E70" s="1454" t="s">
        <v>997</v>
      </c>
      <c r="F70" s="1452" t="s">
        <v>47</v>
      </c>
      <c r="G70" s="417"/>
      <c r="H70" s="417"/>
      <c r="I70" s="417"/>
      <c r="J70" s="421">
        <f>SUMIF('Carga People'!$D$6:$D$383,$D70,'Carga People'!J$6:J$383)</f>
        <v>0</v>
      </c>
      <c r="K70" s="421">
        <f>SUMIF('Carga People'!$D$6:$D$383,$D70,'Carga People'!K$6:K$383)</f>
        <v>0</v>
      </c>
      <c r="L70" s="421">
        <f>SUMIF('Carga People'!$D$6:$D$383,$D70,'Carga People'!L$6:L$383)</f>
        <v>0</v>
      </c>
      <c r="M70" s="421">
        <f>SUMIF('Carga People'!$D$6:$D$383,$D70,'Carga People'!M$6:M$383)</f>
        <v>0</v>
      </c>
      <c r="N70" s="421">
        <f>SUMIF('Carga People'!$D$6:$D$383,$D70,'Carga People'!N$6:N$383)</f>
        <v>0</v>
      </c>
      <c r="O70" s="421">
        <f>SUMIF('Carga People'!$D$6:$D$383,$D70,'Carga People'!O$6:O$383)</f>
        <v>0</v>
      </c>
      <c r="P70" s="421">
        <f>SUMIF('Carga People'!$D$6:$D$383,$D70,'Carga People'!P$6:P$383)</f>
        <v>0</v>
      </c>
      <c r="Q70" s="421">
        <f>SUMIF('Carga People'!$D$6:$D$383,$D70,'Carga People'!Q$6:Q$383)</f>
        <v>0</v>
      </c>
      <c r="R70" s="421">
        <f>SUMIF('Carga People'!$D$6:$D$383,$D70,'Carga People'!R$6:R$383)</f>
        <v>0</v>
      </c>
      <c r="S70" s="421">
        <f>SUMIF('Carga People'!$D$6:$D$383,$D70,'Carga People'!S$6:S$383)</f>
        <v>0</v>
      </c>
      <c r="T70" s="421">
        <f>SUMIF('Carga People'!$D$6:$D$383,$D70,'Carga People'!T$6:T$383)</f>
        <v>0</v>
      </c>
      <c r="U70" s="421">
        <f>SUMIF('Carga People'!$D$6:$D$383,$D70,'Carga People'!U$6:U$383)</f>
        <v>0</v>
      </c>
      <c r="V70" s="421">
        <f>SUMIF('Carga People'!$D$6:$D$383,$D70,'Carga People'!V$6:V$383)</f>
        <v>96</v>
      </c>
      <c r="W70" s="421">
        <f>SUMIF('Carga People'!$D$6:$D$383,$D70,'Carga People'!W$6:W$383)</f>
        <v>0</v>
      </c>
      <c r="X70" s="421">
        <f>SUMIF('Carga People'!$D$6:$D$383,$D70,'Carga People'!X$6:X$383)</f>
        <v>0</v>
      </c>
      <c r="Y70" s="421">
        <f>SUMIF('Carga People'!$D$6:$D$383,$D70,'Carga People'!Y$6:Y$383)</f>
        <v>0</v>
      </c>
      <c r="Z70" s="421">
        <f>SUMIF('Carga People'!$D$6:$D$383,$D70,'Carga People'!Z$6:Z$383)</f>
        <v>0</v>
      </c>
      <c r="AA70" s="421">
        <f>SUMIF('Carga People'!$D$6:$D$383,$D70,'Carga People'!AA$6:AA$383)</f>
        <v>0</v>
      </c>
      <c r="AB70" s="421">
        <f>SUMIF('Carga People'!$D$6:$D$383,$D70,'Carga People'!AB$6:AB$383)</f>
        <v>0</v>
      </c>
      <c r="AC70" s="421">
        <f>SUMIF('Carga People'!$D$6:$D$383,$D70,'Carga People'!AC$6:AC$383)</f>
        <v>0</v>
      </c>
      <c r="AD70" s="421">
        <f>SUMIF('Carga People'!$D$6:$D$383,$D70,'Carga People'!AD$6:AD$383)</f>
        <v>0</v>
      </c>
      <c r="AE70" s="421">
        <f>SUMIF('Carga People'!$D$6:$D$383,$D70,'Carga People'!AE$6:AE$383)</f>
        <v>0</v>
      </c>
      <c r="AF70" s="421">
        <f>SUMIF('Carga People'!$D$6:$D$383,$D70,'Carga People'!AF$6:AF$383)</f>
        <v>0</v>
      </c>
      <c r="AG70" s="421">
        <f>SUMIF('Carga People'!$D$6:$D$383,$D70,'Carga People'!AG$6:AG$383)</f>
        <v>0</v>
      </c>
      <c r="AH70" s="421">
        <f>SUMIF('Carga People'!$D$6:$D$383,$D70,'Carga People'!AH$6:AH$383)</f>
        <v>0</v>
      </c>
      <c r="AI70" s="421">
        <f>SUMIF('Carga People'!$D$6:$D$383,$D70,'Carga People'!AI$6:AI$383)</f>
        <v>0</v>
      </c>
      <c r="AJ70" s="421">
        <f>SUMIF('Carga People'!$D$6:$D$383,$D70,'Carga People'!AJ$6:AJ$383)</f>
        <v>0</v>
      </c>
      <c r="AK70" s="421">
        <f>SUMIF('Carga People'!$D$6:$D$383,$D70,'Carga People'!AK$6:AK$383)</f>
        <v>0</v>
      </c>
      <c r="AL70" s="421">
        <f>SUMIF('Carga People'!$D$6:$D$383,$D70,'Carga People'!AL$6:AL$383)</f>
        <v>0</v>
      </c>
      <c r="AM70" s="421">
        <f>SUMIF('Carga People'!$D$6:$D$383,$D70,'Carga People'!AM$6:AM$383)</f>
        <v>0</v>
      </c>
      <c r="AN70" s="421">
        <f>SUMIF('Carga People'!$D$6:$D$383,$D70,'Carga People'!AN$6:AN$383)</f>
        <v>0</v>
      </c>
      <c r="AO70" s="421"/>
      <c r="AP70" s="421"/>
      <c r="AQ70" s="427">
        <f t="shared" si="15"/>
        <v>96</v>
      </c>
      <c r="AR70" s="406" t="str">
        <f t="shared" si="16"/>
        <v/>
      </c>
      <c r="AT70" s="427">
        <f t="shared" si="14"/>
        <v>0</v>
      </c>
      <c r="AU70" s="427">
        <f t="shared" si="14"/>
        <v>0</v>
      </c>
      <c r="AV70" s="427">
        <f t="shared" si="14"/>
        <v>96</v>
      </c>
      <c r="AW70" s="427">
        <f t="shared" si="13"/>
        <v>0</v>
      </c>
      <c r="AX70" s="427">
        <f t="shared" si="13"/>
        <v>0</v>
      </c>
      <c r="AY70" s="427">
        <f t="shared" si="13"/>
        <v>0</v>
      </c>
      <c r="BA70" s="427">
        <f t="shared" ref="BA70:BA89" si="17">IF(F70="BRASIL",SUM(J70:AI70),0)</f>
        <v>0</v>
      </c>
      <c r="BB70" s="427" t="e">
        <f>IF($BB$1="M0",SUMIF([1]Anual!$B$11:$B$950,$D70,[1]Anual!$GZ$11:$GZ$950),SUMIF([1]Anual!$B$11:$B$950,$D70,[1]Anual!$HA$11:$HA$950))</f>
        <v>#VALUE!</v>
      </c>
      <c r="BC70" s="427" t="e">
        <f t="shared" ref="BC70:BC89" si="18">BA70-BB70</f>
        <v>#VALUE!</v>
      </c>
    </row>
    <row r="71" spans="2:55" ht="15" customHeight="1" outlineLevel="1" x14ac:dyDescent="0.25">
      <c r="B71" s="418" t="s">
        <v>498</v>
      </c>
      <c r="C71" s="419"/>
      <c r="D71" s="419" t="s">
        <v>547</v>
      </c>
      <c r="E71" s="1454" t="s">
        <v>998</v>
      </c>
      <c r="F71" s="1452" t="s">
        <v>47</v>
      </c>
      <c r="G71" s="417"/>
      <c r="H71" s="417"/>
      <c r="I71" s="417"/>
      <c r="J71" s="421">
        <f>SUMIF('Carga People'!$D$6:$D$383,$D71,'Carga People'!J$6:J$383)</f>
        <v>0</v>
      </c>
      <c r="K71" s="421">
        <f>SUMIF('Carga People'!$D$6:$D$383,$D71,'Carga People'!K$6:K$383)</f>
        <v>0</v>
      </c>
      <c r="L71" s="421">
        <f>SUMIF('Carga People'!$D$6:$D$383,$D71,'Carga People'!L$6:L$383)</f>
        <v>0</v>
      </c>
      <c r="M71" s="421">
        <f>SUMIF('Carga People'!$D$6:$D$383,$D71,'Carga People'!M$6:M$383)</f>
        <v>0</v>
      </c>
      <c r="N71" s="421">
        <f>SUMIF('Carga People'!$D$6:$D$383,$D71,'Carga People'!N$6:N$383)</f>
        <v>0</v>
      </c>
      <c r="O71" s="421">
        <f>SUMIF('Carga People'!$D$6:$D$383,$D71,'Carga People'!O$6:O$383)</f>
        <v>0</v>
      </c>
      <c r="P71" s="421">
        <f>SUMIF('Carga People'!$D$6:$D$383,$D71,'Carga People'!P$6:P$383)</f>
        <v>0</v>
      </c>
      <c r="Q71" s="421">
        <f>SUMIF('Carga People'!$D$6:$D$383,$D71,'Carga People'!Q$6:Q$383)</f>
        <v>0</v>
      </c>
      <c r="R71" s="421">
        <f>SUMIF('Carga People'!$D$6:$D$383,$D71,'Carga People'!R$6:R$383)</f>
        <v>0</v>
      </c>
      <c r="S71" s="421">
        <f>SUMIF('Carga People'!$D$6:$D$383,$D71,'Carga People'!S$6:S$383)</f>
        <v>0</v>
      </c>
      <c r="T71" s="421">
        <f>SUMIF('Carga People'!$D$6:$D$383,$D71,'Carga People'!T$6:T$383)</f>
        <v>0</v>
      </c>
      <c r="U71" s="421">
        <f>SUMIF('Carga People'!$D$6:$D$383,$D71,'Carga People'!U$6:U$383)</f>
        <v>0</v>
      </c>
      <c r="V71" s="421">
        <f>SUMIF('Carga People'!$D$6:$D$383,$D71,'Carga People'!V$6:V$383)</f>
        <v>0</v>
      </c>
      <c r="W71" s="421">
        <f>SUMIF('Carga People'!$D$6:$D$383,$D71,'Carga People'!W$6:W$383)</f>
        <v>0</v>
      </c>
      <c r="X71" s="421">
        <f>SUMIF('Carga People'!$D$6:$D$383,$D71,'Carga People'!X$6:X$383)</f>
        <v>0</v>
      </c>
      <c r="Y71" s="421">
        <f>SUMIF('Carga People'!$D$6:$D$383,$D71,'Carga People'!Y$6:Y$383)</f>
        <v>0</v>
      </c>
      <c r="Z71" s="421">
        <f>SUMIF('Carga People'!$D$6:$D$383,$D71,'Carga People'!Z$6:Z$383)</f>
        <v>0</v>
      </c>
      <c r="AA71" s="421">
        <f>SUMIF('Carga People'!$D$6:$D$383,$D71,'Carga People'!AA$6:AA$383)</f>
        <v>0</v>
      </c>
      <c r="AB71" s="421">
        <f>SUMIF('Carga People'!$D$6:$D$383,$D71,'Carga People'!AB$6:AB$383)</f>
        <v>0</v>
      </c>
      <c r="AC71" s="421">
        <f>SUMIF('Carga People'!$D$6:$D$383,$D71,'Carga People'!AC$6:AC$383)</f>
        <v>0</v>
      </c>
      <c r="AD71" s="421">
        <f>SUMIF('Carga People'!$D$6:$D$383,$D71,'Carga People'!AD$6:AD$383)</f>
        <v>0</v>
      </c>
      <c r="AE71" s="421">
        <f>SUMIF('Carga People'!$D$6:$D$383,$D71,'Carga People'!AE$6:AE$383)</f>
        <v>0</v>
      </c>
      <c r="AF71" s="421">
        <f>SUMIF('Carga People'!$D$6:$D$383,$D71,'Carga People'!AF$6:AF$383)</f>
        <v>0</v>
      </c>
      <c r="AG71" s="421">
        <f>SUMIF('Carga People'!$D$6:$D$383,$D71,'Carga People'!AG$6:AG$383)</f>
        <v>0</v>
      </c>
      <c r="AH71" s="421">
        <f>SUMIF('Carga People'!$D$6:$D$383,$D71,'Carga People'!AH$6:AH$383)</f>
        <v>0</v>
      </c>
      <c r="AI71" s="421">
        <f>SUMIF('Carga People'!$D$6:$D$383,$D71,'Carga People'!AI$6:AI$383)</f>
        <v>0</v>
      </c>
      <c r="AJ71" s="421">
        <f>SUMIF('Carga People'!$D$6:$D$383,$D71,'Carga People'!AJ$6:AJ$383)</f>
        <v>0</v>
      </c>
      <c r="AK71" s="421">
        <f>SUMIF('Carga People'!$D$6:$D$383,$D71,'Carga People'!AK$6:AK$383)</f>
        <v>0</v>
      </c>
      <c r="AL71" s="421">
        <f>SUMIF('Carga People'!$D$6:$D$383,$D71,'Carga People'!AL$6:AL$383)</f>
        <v>0</v>
      </c>
      <c r="AM71" s="421">
        <f>SUMIF('Carga People'!$D$6:$D$383,$D71,'Carga People'!AM$6:AM$383)</f>
        <v>0</v>
      </c>
      <c r="AN71" s="421">
        <f>SUMIF('Carga People'!$D$6:$D$383,$D71,'Carga People'!AN$6:AN$383)</f>
        <v>0</v>
      </c>
      <c r="AO71" s="421"/>
      <c r="AP71" s="421"/>
      <c r="AQ71" s="427">
        <f t="shared" si="15"/>
        <v>0</v>
      </c>
      <c r="AR71" s="406" t="str">
        <f t="shared" si="16"/>
        <v/>
      </c>
      <c r="AT71" s="427">
        <f t="shared" si="14"/>
        <v>0</v>
      </c>
      <c r="AU71" s="427">
        <f t="shared" si="14"/>
        <v>0</v>
      </c>
      <c r="AV71" s="427">
        <f t="shared" si="14"/>
        <v>0</v>
      </c>
      <c r="AW71" s="427">
        <f t="shared" si="13"/>
        <v>0</v>
      </c>
      <c r="AX71" s="427">
        <f t="shared" si="13"/>
        <v>0</v>
      </c>
      <c r="AY71" s="427">
        <f t="shared" si="13"/>
        <v>0</v>
      </c>
      <c r="BA71" s="427">
        <f t="shared" si="17"/>
        <v>0</v>
      </c>
      <c r="BB71" s="427" t="e">
        <f>IF($BB$1="M0",SUMIF([1]Anual!$B$11:$B$950,$D71,[1]Anual!$GZ$11:$GZ$950),SUMIF([1]Anual!$B$11:$B$950,$D71,[1]Anual!$HA$11:$HA$950))</f>
        <v>#VALUE!</v>
      </c>
      <c r="BC71" s="427" t="e">
        <f t="shared" si="18"/>
        <v>#VALUE!</v>
      </c>
    </row>
    <row r="72" spans="2:55" ht="15" customHeight="1" outlineLevel="1" x14ac:dyDescent="0.25">
      <c r="B72" s="418" t="s">
        <v>314</v>
      </c>
      <c r="C72" s="419"/>
      <c r="D72" s="419" t="s">
        <v>410</v>
      </c>
      <c r="E72" s="1454" t="s">
        <v>957</v>
      </c>
      <c r="F72" s="1452" t="s">
        <v>47</v>
      </c>
      <c r="G72" s="417"/>
      <c r="H72" s="417"/>
      <c r="I72" s="417"/>
      <c r="J72" s="421">
        <f>SUMIF('Carga People'!$D$6:$D$383,$D72,'Carga People'!J$6:J$383)</f>
        <v>0</v>
      </c>
      <c r="K72" s="421">
        <f>SUMIF('Carga People'!$D$6:$D$383,$D72,'Carga People'!K$6:K$383)</f>
        <v>0</v>
      </c>
      <c r="L72" s="421">
        <f>SUMIF('Carga People'!$D$6:$D$383,$D72,'Carga People'!L$6:L$383)</f>
        <v>0</v>
      </c>
      <c r="M72" s="421">
        <f>SUMIF('Carga People'!$D$6:$D$383,$D72,'Carga People'!M$6:M$383)</f>
        <v>0</v>
      </c>
      <c r="N72" s="421">
        <f>SUMIF('Carga People'!$D$6:$D$383,$D72,'Carga People'!N$6:N$383)</f>
        <v>0</v>
      </c>
      <c r="O72" s="421">
        <f>SUMIF('Carga People'!$D$6:$D$383,$D72,'Carga People'!O$6:O$383)</f>
        <v>0</v>
      </c>
      <c r="P72" s="421">
        <f>SUMIF('Carga People'!$D$6:$D$383,$D72,'Carga People'!P$6:P$383)</f>
        <v>0</v>
      </c>
      <c r="Q72" s="421">
        <f>SUMIF('Carga People'!$D$6:$D$383,$D72,'Carga People'!Q$6:Q$383)</f>
        <v>0</v>
      </c>
      <c r="R72" s="421">
        <f>SUMIF('Carga People'!$D$6:$D$383,$D72,'Carga People'!R$6:R$383)</f>
        <v>0</v>
      </c>
      <c r="S72" s="421">
        <f>SUMIF('Carga People'!$D$6:$D$383,$D72,'Carga People'!S$6:S$383)</f>
        <v>0</v>
      </c>
      <c r="T72" s="421">
        <f>SUMIF('Carga People'!$D$6:$D$383,$D72,'Carga People'!T$6:T$383)</f>
        <v>0</v>
      </c>
      <c r="U72" s="421">
        <f>SUMIF('Carga People'!$D$6:$D$383,$D72,'Carga People'!U$6:U$383)</f>
        <v>240</v>
      </c>
      <c r="V72" s="421">
        <f>SUMIF('Carga People'!$D$6:$D$383,$D72,'Carga People'!V$6:V$383)</f>
        <v>0</v>
      </c>
      <c r="W72" s="421">
        <f>SUMIF('Carga People'!$D$6:$D$383,$D72,'Carga People'!W$6:W$383)</f>
        <v>0</v>
      </c>
      <c r="X72" s="421">
        <f>SUMIF('Carga People'!$D$6:$D$383,$D72,'Carga People'!X$6:X$383)</f>
        <v>0</v>
      </c>
      <c r="Y72" s="421">
        <f>SUMIF('Carga People'!$D$6:$D$383,$D72,'Carga People'!Y$6:Y$383)</f>
        <v>0</v>
      </c>
      <c r="Z72" s="421">
        <f>SUMIF('Carga People'!$D$6:$D$383,$D72,'Carga People'!Z$6:Z$383)</f>
        <v>0</v>
      </c>
      <c r="AA72" s="421">
        <f>SUMIF('Carga People'!$D$6:$D$383,$D72,'Carga People'!AA$6:AA$383)</f>
        <v>0</v>
      </c>
      <c r="AB72" s="421">
        <f>SUMIF('Carga People'!$D$6:$D$383,$D72,'Carga People'!AB$6:AB$383)</f>
        <v>0</v>
      </c>
      <c r="AC72" s="421">
        <f>SUMIF('Carga People'!$D$6:$D$383,$D72,'Carga People'!AC$6:AC$383)</f>
        <v>0</v>
      </c>
      <c r="AD72" s="421">
        <f>SUMIF('Carga People'!$D$6:$D$383,$D72,'Carga People'!AD$6:AD$383)</f>
        <v>0</v>
      </c>
      <c r="AE72" s="421">
        <f>SUMIF('Carga People'!$D$6:$D$383,$D72,'Carga People'!AE$6:AE$383)</f>
        <v>0</v>
      </c>
      <c r="AF72" s="421">
        <f>SUMIF('Carga People'!$D$6:$D$383,$D72,'Carga People'!AF$6:AF$383)</f>
        <v>0</v>
      </c>
      <c r="AG72" s="421">
        <f>SUMIF('Carga People'!$D$6:$D$383,$D72,'Carga People'!AG$6:AG$383)</f>
        <v>0</v>
      </c>
      <c r="AH72" s="421">
        <f>SUMIF('Carga People'!$D$6:$D$383,$D72,'Carga People'!AH$6:AH$383)</f>
        <v>0</v>
      </c>
      <c r="AI72" s="421">
        <f>SUMIF('Carga People'!$D$6:$D$383,$D72,'Carga People'!AI$6:AI$383)</f>
        <v>0</v>
      </c>
      <c r="AJ72" s="421">
        <f>SUMIF('Carga People'!$D$6:$D$383,$D72,'Carga People'!AJ$6:AJ$383)</f>
        <v>0</v>
      </c>
      <c r="AK72" s="421">
        <f>SUMIF('Carga People'!$D$6:$D$383,$D72,'Carga People'!AK$6:AK$383)</f>
        <v>0</v>
      </c>
      <c r="AL72" s="421">
        <f>SUMIF('Carga People'!$D$6:$D$383,$D72,'Carga People'!AL$6:AL$383)</f>
        <v>0</v>
      </c>
      <c r="AM72" s="421">
        <f>SUMIF('Carga People'!$D$6:$D$383,$D72,'Carga People'!AM$6:AM$383)</f>
        <v>0</v>
      </c>
      <c r="AN72" s="421">
        <f>SUMIF('Carga People'!$D$6:$D$383,$D72,'Carga People'!AN$6:AN$383)</f>
        <v>0</v>
      </c>
      <c r="AO72" s="421"/>
      <c r="AP72" s="421"/>
      <c r="AQ72" s="427">
        <f t="shared" si="15"/>
        <v>240</v>
      </c>
      <c r="AR72" s="406" t="str">
        <f t="shared" si="16"/>
        <v/>
      </c>
      <c r="AT72" s="427">
        <f t="shared" si="14"/>
        <v>0</v>
      </c>
      <c r="AU72" s="427">
        <f t="shared" si="14"/>
        <v>0</v>
      </c>
      <c r="AV72" s="427">
        <f t="shared" si="14"/>
        <v>240</v>
      </c>
      <c r="AW72" s="427">
        <f t="shared" si="13"/>
        <v>0</v>
      </c>
      <c r="AX72" s="427">
        <f t="shared" si="13"/>
        <v>0</v>
      </c>
      <c r="AY72" s="427">
        <f t="shared" si="13"/>
        <v>0</v>
      </c>
      <c r="BA72" s="427">
        <f t="shared" si="17"/>
        <v>0</v>
      </c>
      <c r="BB72" s="427" t="e">
        <f>IF($BB$1="M0",SUMIF([1]Anual!$B$11:$B$950,$D72,[1]Anual!$GZ$11:$GZ$950),SUMIF([1]Anual!$B$11:$B$950,$D72,[1]Anual!$HA$11:$HA$950))</f>
        <v>#VALUE!</v>
      </c>
      <c r="BC72" s="427" t="e">
        <f t="shared" si="18"/>
        <v>#VALUE!</v>
      </c>
    </row>
    <row r="73" spans="2:55" ht="15" customHeight="1" outlineLevel="1" x14ac:dyDescent="0.25">
      <c r="B73" s="418" t="s">
        <v>74</v>
      </c>
      <c r="C73" s="419"/>
      <c r="D73" s="419" t="s">
        <v>449</v>
      </c>
      <c r="E73" s="1454" t="s">
        <v>952</v>
      </c>
      <c r="F73" s="1452" t="s">
        <v>47</v>
      </c>
      <c r="G73" s="417"/>
      <c r="H73" s="417"/>
      <c r="I73" s="417"/>
      <c r="J73" s="421">
        <f>SUMIF('Carga People'!$D$6:$D$383,$D73,'Carga People'!J$6:J$383)</f>
        <v>0</v>
      </c>
      <c r="K73" s="421">
        <f>SUMIF('Carga People'!$D$6:$D$383,$D73,'Carga People'!K$6:K$383)</f>
        <v>0</v>
      </c>
      <c r="L73" s="421">
        <f>SUMIF('Carga People'!$D$6:$D$383,$D73,'Carga People'!L$6:L$383)</f>
        <v>0</v>
      </c>
      <c r="M73" s="421">
        <f>SUMIF('Carga People'!$D$6:$D$383,$D73,'Carga People'!M$6:M$383)</f>
        <v>0</v>
      </c>
      <c r="N73" s="421">
        <f>SUMIF('Carga People'!$D$6:$D$383,$D73,'Carga People'!N$6:N$383)</f>
        <v>0</v>
      </c>
      <c r="O73" s="421">
        <f>SUMIF('Carga People'!$D$6:$D$383,$D73,'Carga People'!O$6:O$383)</f>
        <v>0</v>
      </c>
      <c r="P73" s="421">
        <f>SUMIF('Carga People'!$D$6:$D$383,$D73,'Carga People'!P$6:P$383)</f>
        <v>0</v>
      </c>
      <c r="Q73" s="421">
        <f>SUMIF('Carga People'!$D$6:$D$383,$D73,'Carga People'!Q$6:Q$383)</f>
        <v>0</v>
      </c>
      <c r="R73" s="421">
        <f>SUMIF('Carga People'!$D$6:$D$383,$D73,'Carga People'!R$6:R$383)</f>
        <v>0</v>
      </c>
      <c r="S73" s="421">
        <f>SUMIF('Carga People'!$D$6:$D$383,$D73,'Carga People'!S$6:S$383)</f>
        <v>0</v>
      </c>
      <c r="T73" s="421">
        <f>SUMIF('Carga People'!$D$6:$D$383,$D73,'Carga People'!T$6:T$383)</f>
        <v>0</v>
      </c>
      <c r="U73" s="421">
        <f>SUMIF('Carga People'!$D$6:$D$383,$D73,'Carga People'!U$6:U$383)</f>
        <v>0</v>
      </c>
      <c r="V73" s="421">
        <f>SUMIF('Carga People'!$D$6:$D$383,$D73,'Carga People'!V$6:V$383)</f>
        <v>0</v>
      </c>
      <c r="W73" s="421">
        <f>SUMIF('Carga People'!$D$6:$D$383,$D73,'Carga People'!W$6:W$383)</f>
        <v>0</v>
      </c>
      <c r="X73" s="421">
        <f>SUMIF('Carga People'!$D$6:$D$383,$D73,'Carga People'!X$6:X$383)</f>
        <v>0</v>
      </c>
      <c r="Y73" s="421">
        <f>SUMIF('Carga People'!$D$6:$D$383,$D73,'Carga People'!Y$6:Y$383)</f>
        <v>0</v>
      </c>
      <c r="Z73" s="421">
        <f>SUMIF('Carga People'!$D$6:$D$383,$D73,'Carga People'!Z$6:Z$383)</f>
        <v>0</v>
      </c>
      <c r="AA73" s="421">
        <f>SUMIF('Carga People'!$D$6:$D$383,$D73,'Carga People'!AA$6:AA$383)</f>
        <v>0</v>
      </c>
      <c r="AB73" s="421">
        <f>SUMIF('Carga People'!$D$6:$D$383,$D73,'Carga People'!AB$6:AB$383)</f>
        <v>0</v>
      </c>
      <c r="AC73" s="421">
        <f>SUMIF('Carga People'!$D$6:$D$383,$D73,'Carga People'!AC$6:AC$383)</f>
        <v>0</v>
      </c>
      <c r="AD73" s="421">
        <f>SUMIF('Carga People'!$D$6:$D$383,$D73,'Carga People'!AD$6:AD$383)</f>
        <v>0</v>
      </c>
      <c r="AE73" s="421">
        <f>SUMIF('Carga People'!$D$6:$D$383,$D73,'Carga People'!AE$6:AE$383)</f>
        <v>0</v>
      </c>
      <c r="AF73" s="421">
        <f>SUMIF('Carga People'!$D$6:$D$383,$D73,'Carga People'!AF$6:AF$383)</f>
        <v>0</v>
      </c>
      <c r="AG73" s="421">
        <f>SUMIF('Carga People'!$D$6:$D$383,$D73,'Carga People'!AG$6:AG$383)</f>
        <v>0</v>
      </c>
      <c r="AH73" s="421">
        <f>SUMIF('Carga People'!$D$6:$D$383,$D73,'Carga People'!AH$6:AH$383)</f>
        <v>0</v>
      </c>
      <c r="AI73" s="421">
        <f>SUMIF('Carga People'!$D$6:$D$383,$D73,'Carga People'!AI$6:AI$383)</f>
        <v>0</v>
      </c>
      <c r="AJ73" s="421">
        <f>SUMIF('Carga People'!$D$6:$D$383,$D73,'Carga People'!AJ$6:AJ$383)</f>
        <v>0</v>
      </c>
      <c r="AK73" s="421">
        <f>SUMIF('Carga People'!$D$6:$D$383,$D73,'Carga People'!AK$6:AK$383)</f>
        <v>0</v>
      </c>
      <c r="AL73" s="421">
        <f>SUMIF('Carga People'!$D$6:$D$383,$D73,'Carga People'!AL$6:AL$383)</f>
        <v>0</v>
      </c>
      <c r="AM73" s="421">
        <f>SUMIF('Carga People'!$D$6:$D$383,$D73,'Carga People'!AM$6:AM$383)</f>
        <v>0</v>
      </c>
      <c r="AN73" s="421">
        <f>SUMIF('Carga People'!$D$6:$D$383,$D73,'Carga People'!AN$6:AN$383)</f>
        <v>0</v>
      </c>
      <c r="AO73" s="421"/>
      <c r="AP73" s="421"/>
      <c r="AQ73" s="427">
        <f t="shared" si="15"/>
        <v>0</v>
      </c>
      <c r="AR73" s="406" t="str">
        <f t="shared" si="16"/>
        <v/>
      </c>
      <c r="AT73" s="427">
        <f t="shared" si="14"/>
        <v>0</v>
      </c>
      <c r="AU73" s="427">
        <f t="shared" si="14"/>
        <v>0</v>
      </c>
      <c r="AV73" s="427">
        <f t="shared" si="14"/>
        <v>0</v>
      </c>
      <c r="AW73" s="427">
        <f t="shared" si="13"/>
        <v>0</v>
      </c>
      <c r="AX73" s="427">
        <f t="shared" si="13"/>
        <v>0</v>
      </c>
      <c r="AY73" s="427">
        <f t="shared" si="13"/>
        <v>0</v>
      </c>
      <c r="BA73" s="427">
        <f t="shared" si="17"/>
        <v>0</v>
      </c>
      <c r="BB73" s="427" t="e">
        <f>IF($BB$1="M0",SUMIF([1]Anual!$B$11:$B$950,$D73,[1]Anual!$GZ$11:$GZ$950),SUMIF([1]Anual!$B$11:$B$950,$D73,[1]Anual!$HA$11:$HA$950))</f>
        <v>#VALUE!</v>
      </c>
      <c r="BC73" s="427" t="e">
        <f t="shared" si="18"/>
        <v>#VALUE!</v>
      </c>
    </row>
    <row r="74" spans="2:55" ht="15" customHeight="1" outlineLevel="1" x14ac:dyDescent="0.25">
      <c r="B74" s="418" t="s">
        <v>248</v>
      </c>
      <c r="C74" s="419"/>
      <c r="D74" s="419" t="s">
        <v>392</v>
      </c>
      <c r="E74" s="1454" t="s">
        <v>953</v>
      </c>
      <c r="F74" s="1452" t="s">
        <v>47</v>
      </c>
      <c r="G74" s="417"/>
      <c r="H74" s="417"/>
      <c r="I74" s="417"/>
      <c r="J74" s="421">
        <f>SUMIF('Carga People'!$D$6:$D$383,$D74,'Carga People'!J$6:J$383)</f>
        <v>0</v>
      </c>
      <c r="K74" s="421">
        <f>SUMIF('Carga People'!$D$6:$D$383,$D74,'Carga People'!K$6:K$383)</f>
        <v>0</v>
      </c>
      <c r="L74" s="421">
        <f>SUMIF('Carga People'!$D$6:$D$383,$D74,'Carga People'!L$6:L$383)</f>
        <v>0</v>
      </c>
      <c r="M74" s="421">
        <f>SUMIF('Carga People'!$D$6:$D$383,$D74,'Carga People'!M$6:M$383)</f>
        <v>0</v>
      </c>
      <c r="N74" s="421">
        <f>SUMIF('Carga People'!$D$6:$D$383,$D74,'Carga People'!N$6:N$383)</f>
        <v>0</v>
      </c>
      <c r="O74" s="421">
        <f>SUMIF('Carga People'!$D$6:$D$383,$D74,'Carga People'!O$6:O$383)</f>
        <v>0</v>
      </c>
      <c r="P74" s="421">
        <f>SUMIF('Carga People'!$D$6:$D$383,$D74,'Carga People'!P$6:P$383)</f>
        <v>0</v>
      </c>
      <c r="Q74" s="421">
        <f>SUMIF('Carga People'!$D$6:$D$383,$D74,'Carga People'!Q$6:Q$383)</f>
        <v>0</v>
      </c>
      <c r="R74" s="421">
        <f>SUMIF('Carga People'!$D$6:$D$383,$D74,'Carga People'!R$6:R$383)</f>
        <v>0</v>
      </c>
      <c r="S74" s="421">
        <f>SUMIF('Carga People'!$D$6:$D$383,$D74,'Carga People'!S$6:S$383)</f>
        <v>0</v>
      </c>
      <c r="T74" s="421">
        <f>SUMIF('Carga People'!$D$6:$D$383,$D74,'Carga People'!T$6:T$383)</f>
        <v>0</v>
      </c>
      <c r="U74" s="421">
        <f>SUMIF('Carga People'!$D$6:$D$383,$D74,'Carga People'!U$6:U$383)</f>
        <v>28</v>
      </c>
      <c r="V74" s="421">
        <f>SUMIF('Carga People'!$D$6:$D$383,$D74,'Carga People'!V$6:V$383)</f>
        <v>0</v>
      </c>
      <c r="W74" s="421">
        <f>SUMIF('Carga People'!$D$6:$D$383,$D74,'Carga People'!W$6:W$383)</f>
        <v>0</v>
      </c>
      <c r="X74" s="421">
        <f>SUMIF('Carga People'!$D$6:$D$383,$D74,'Carga People'!X$6:X$383)</f>
        <v>0</v>
      </c>
      <c r="Y74" s="421">
        <f>SUMIF('Carga People'!$D$6:$D$383,$D74,'Carga People'!Y$6:Y$383)</f>
        <v>0</v>
      </c>
      <c r="Z74" s="421">
        <f>SUMIF('Carga People'!$D$6:$D$383,$D74,'Carga People'!Z$6:Z$383)</f>
        <v>0</v>
      </c>
      <c r="AA74" s="421">
        <f>SUMIF('Carga People'!$D$6:$D$383,$D74,'Carga People'!AA$6:AA$383)</f>
        <v>0</v>
      </c>
      <c r="AB74" s="421">
        <f>SUMIF('Carga People'!$D$6:$D$383,$D74,'Carga People'!AB$6:AB$383)</f>
        <v>0</v>
      </c>
      <c r="AC74" s="421">
        <f>SUMIF('Carga People'!$D$6:$D$383,$D74,'Carga People'!AC$6:AC$383)</f>
        <v>0</v>
      </c>
      <c r="AD74" s="421">
        <f>SUMIF('Carga People'!$D$6:$D$383,$D74,'Carga People'!AD$6:AD$383)</f>
        <v>0</v>
      </c>
      <c r="AE74" s="421">
        <f>SUMIF('Carga People'!$D$6:$D$383,$D74,'Carga People'!AE$6:AE$383)</f>
        <v>0</v>
      </c>
      <c r="AF74" s="421">
        <f>SUMIF('Carga People'!$D$6:$D$383,$D74,'Carga People'!AF$6:AF$383)</f>
        <v>0</v>
      </c>
      <c r="AG74" s="421">
        <f>SUMIF('Carga People'!$D$6:$D$383,$D74,'Carga People'!AG$6:AG$383)</f>
        <v>0</v>
      </c>
      <c r="AH74" s="421">
        <f>SUMIF('Carga People'!$D$6:$D$383,$D74,'Carga People'!AH$6:AH$383)</f>
        <v>0</v>
      </c>
      <c r="AI74" s="421">
        <f>SUMIF('Carga People'!$D$6:$D$383,$D74,'Carga People'!AI$6:AI$383)</f>
        <v>0</v>
      </c>
      <c r="AJ74" s="421">
        <f>SUMIF('Carga People'!$D$6:$D$383,$D74,'Carga People'!AJ$6:AJ$383)</f>
        <v>0</v>
      </c>
      <c r="AK74" s="421">
        <f>SUMIF('Carga People'!$D$6:$D$383,$D74,'Carga People'!AK$6:AK$383)</f>
        <v>0</v>
      </c>
      <c r="AL74" s="421">
        <f>SUMIF('Carga People'!$D$6:$D$383,$D74,'Carga People'!AL$6:AL$383)</f>
        <v>0</v>
      </c>
      <c r="AM74" s="421">
        <f>SUMIF('Carga People'!$D$6:$D$383,$D74,'Carga People'!AM$6:AM$383)</f>
        <v>0</v>
      </c>
      <c r="AN74" s="421">
        <f>SUMIF('Carga People'!$D$6:$D$383,$D74,'Carga People'!AN$6:AN$383)</f>
        <v>0</v>
      </c>
      <c r="AO74" s="421"/>
      <c r="AP74" s="421"/>
      <c r="AQ74" s="427">
        <f t="shared" si="15"/>
        <v>28</v>
      </c>
      <c r="AR74" s="406" t="str">
        <f t="shared" si="16"/>
        <v/>
      </c>
      <c r="AT74" s="427">
        <f t="shared" si="14"/>
        <v>0</v>
      </c>
      <c r="AU74" s="427">
        <f t="shared" si="14"/>
        <v>0</v>
      </c>
      <c r="AV74" s="427">
        <f t="shared" si="14"/>
        <v>28</v>
      </c>
      <c r="AW74" s="427">
        <f t="shared" si="13"/>
        <v>0</v>
      </c>
      <c r="AX74" s="427">
        <f t="shared" si="13"/>
        <v>0</v>
      </c>
      <c r="AY74" s="427">
        <f t="shared" si="13"/>
        <v>0</v>
      </c>
      <c r="BA74" s="427">
        <f t="shared" si="17"/>
        <v>0</v>
      </c>
      <c r="BB74" s="427" t="e">
        <f>IF($BB$1="M0",SUMIF([1]Anual!$B$11:$B$950,$D74,[1]Anual!$GZ$11:$GZ$950),SUMIF([1]Anual!$B$11:$B$950,$D74,[1]Anual!$HA$11:$HA$950))</f>
        <v>#VALUE!</v>
      </c>
      <c r="BC74" s="427" t="e">
        <f t="shared" si="18"/>
        <v>#VALUE!</v>
      </c>
    </row>
    <row r="75" spans="2:55" ht="15" customHeight="1" outlineLevel="1" x14ac:dyDescent="0.25">
      <c r="B75" s="418" t="s">
        <v>499</v>
      </c>
      <c r="C75" s="419"/>
      <c r="D75" s="419" t="s">
        <v>626</v>
      </c>
      <c r="E75" s="1454" t="s">
        <v>996</v>
      </c>
      <c r="F75" s="1452" t="s">
        <v>47</v>
      </c>
      <c r="G75" s="417"/>
      <c r="H75" s="417"/>
      <c r="I75" s="417"/>
      <c r="J75" s="421">
        <f>SUMIF('Carga People'!$D$6:$D$383,$D75,'Carga People'!J$6:J$383)</f>
        <v>0</v>
      </c>
      <c r="K75" s="421">
        <f>SUMIF('Carga People'!$D$6:$D$383,$D75,'Carga People'!K$6:K$383)</f>
        <v>0</v>
      </c>
      <c r="L75" s="421">
        <f>SUMIF('Carga People'!$D$6:$D$383,$D75,'Carga People'!L$6:L$383)</f>
        <v>0</v>
      </c>
      <c r="M75" s="421">
        <f>SUMIF('Carga People'!$D$6:$D$383,$D75,'Carga People'!M$6:M$383)</f>
        <v>0</v>
      </c>
      <c r="N75" s="421">
        <f>SUMIF('Carga People'!$D$6:$D$383,$D75,'Carga People'!N$6:N$383)</f>
        <v>0</v>
      </c>
      <c r="O75" s="421">
        <f>SUMIF('Carga People'!$D$6:$D$383,$D75,'Carga People'!O$6:O$383)</f>
        <v>0</v>
      </c>
      <c r="P75" s="421">
        <f>SUMIF('Carga People'!$D$6:$D$383,$D75,'Carga People'!P$6:P$383)</f>
        <v>0</v>
      </c>
      <c r="Q75" s="421">
        <f>SUMIF('Carga People'!$D$6:$D$383,$D75,'Carga People'!Q$6:Q$383)</f>
        <v>0</v>
      </c>
      <c r="R75" s="421">
        <f>SUMIF('Carga People'!$D$6:$D$383,$D75,'Carga People'!R$6:R$383)</f>
        <v>0</v>
      </c>
      <c r="S75" s="421">
        <f>SUMIF('Carga People'!$D$6:$D$383,$D75,'Carga People'!S$6:S$383)</f>
        <v>0</v>
      </c>
      <c r="T75" s="421">
        <f>SUMIF('Carga People'!$D$6:$D$383,$D75,'Carga People'!T$6:T$383)</f>
        <v>0</v>
      </c>
      <c r="U75" s="421">
        <f>SUMIF('Carga People'!$D$6:$D$383,$D75,'Carga People'!U$6:U$383)</f>
        <v>0</v>
      </c>
      <c r="V75" s="421">
        <f>SUMIF('Carga People'!$D$6:$D$383,$D75,'Carga People'!V$6:V$383)</f>
        <v>0</v>
      </c>
      <c r="W75" s="421">
        <f>SUMIF('Carga People'!$D$6:$D$383,$D75,'Carga People'!W$6:W$383)</f>
        <v>0</v>
      </c>
      <c r="X75" s="421">
        <f>SUMIF('Carga People'!$D$6:$D$383,$D75,'Carga People'!X$6:X$383)</f>
        <v>0</v>
      </c>
      <c r="Y75" s="421">
        <f>SUMIF('Carga People'!$D$6:$D$383,$D75,'Carga People'!Y$6:Y$383)</f>
        <v>0</v>
      </c>
      <c r="Z75" s="421">
        <f>SUMIF('Carga People'!$D$6:$D$383,$D75,'Carga People'!Z$6:Z$383)</f>
        <v>0</v>
      </c>
      <c r="AA75" s="421">
        <f>SUMIF('Carga People'!$D$6:$D$383,$D75,'Carga People'!AA$6:AA$383)</f>
        <v>0</v>
      </c>
      <c r="AB75" s="421">
        <f>SUMIF('Carga People'!$D$6:$D$383,$D75,'Carga People'!AB$6:AB$383)</f>
        <v>0</v>
      </c>
      <c r="AC75" s="421">
        <f>SUMIF('Carga People'!$D$6:$D$383,$D75,'Carga People'!AC$6:AC$383)</f>
        <v>0</v>
      </c>
      <c r="AD75" s="421">
        <f>SUMIF('Carga People'!$D$6:$D$383,$D75,'Carga People'!AD$6:AD$383)</f>
        <v>0</v>
      </c>
      <c r="AE75" s="421">
        <f>SUMIF('Carga People'!$D$6:$D$383,$D75,'Carga People'!AE$6:AE$383)</f>
        <v>0</v>
      </c>
      <c r="AF75" s="421">
        <f>SUMIF('Carga People'!$D$6:$D$383,$D75,'Carga People'!AF$6:AF$383)</f>
        <v>0</v>
      </c>
      <c r="AG75" s="421">
        <f>SUMIF('Carga People'!$D$6:$D$383,$D75,'Carga People'!AG$6:AG$383)</f>
        <v>0</v>
      </c>
      <c r="AH75" s="421">
        <f>SUMIF('Carga People'!$D$6:$D$383,$D75,'Carga People'!AH$6:AH$383)</f>
        <v>0</v>
      </c>
      <c r="AI75" s="421">
        <f>SUMIF('Carga People'!$D$6:$D$383,$D75,'Carga People'!AI$6:AI$383)</f>
        <v>0</v>
      </c>
      <c r="AJ75" s="421">
        <f>SUMIF('Carga People'!$D$6:$D$383,$D75,'Carga People'!AJ$6:AJ$383)</f>
        <v>0</v>
      </c>
      <c r="AK75" s="421">
        <f>SUMIF('Carga People'!$D$6:$D$383,$D75,'Carga People'!AK$6:AK$383)</f>
        <v>0</v>
      </c>
      <c r="AL75" s="421">
        <f>SUMIF('Carga People'!$D$6:$D$383,$D75,'Carga People'!AL$6:AL$383)</f>
        <v>0</v>
      </c>
      <c r="AM75" s="421">
        <f>SUMIF('Carga People'!$D$6:$D$383,$D75,'Carga People'!AM$6:AM$383)</f>
        <v>0</v>
      </c>
      <c r="AN75" s="421">
        <f>SUMIF('Carga People'!$D$6:$D$383,$D75,'Carga People'!AN$6:AN$383)</f>
        <v>0</v>
      </c>
      <c r="AO75" s="421"/>
      <c r="AP75" s="421"/>
      <c r="AQ75" s="427">
        <f t="shared" si="15"/>
        <v>0</v>
      </c>
      <c r="AR75" s="406" t="str">
        <f t="shared" si="16"/>
        <v/>
      </c>
      <c r="AT75" s="427">
        <f t="shared" si="14"/>
        <v>0</v>
      </c>
      <c r="AU75" s="427">
        <f t="shared" si="14"/>
        <v>0</v>
      </c>
      <c r="AV75" s="427">
        <f t="shared" si="14"/>
        <v>0</v>
      </c>
      <c r="AW75" s="427">
        <f t="shared" si="13"/>
        <v>0</v>
      </c>
      <c r="AX75" s="427">
        <f t="shared" si="13"/>
        <v>0</v>
      </c>
      <c r="AY75" s="427">
        <f t="shared" si="13"/>
        <v>0</v>
      </c>
      <c r="BA75" s="427">
        <f t="shared" si="17"/>
        <v>0</v>
      </c>
      <c r="BB75" s="427" t="e">
        <f>IF($BB$1="M0",SUMIF([1]Anual!$B$11:$B$950,$D75,[1]Anual!$GZ$11:$GZ$950),SUMIF([1]Anual!$B$11:$B$950,$D75,[1]Anual!$HA$11:$HA$950))</f>
        <v>#VALUE!</v>
      </c>
      <c r="BC75" s="427" t="e">
        <f t="shared" si="18"/>
        <v>#VALUE!</v>
      </c>
    </row>
    <row r="76" spans="2:55" ht="15" customHeight="1" outlineLevel="1" x14ac:dyDescent="0.25">
      <c r="B76" s="418" t="s">
        <v>499</v>
      </c>
      <c r="C76" s="419"/>
      <c r="D76" s="419" t="s">
        <v>503</v>
      </c>
      <c r="E76" s="1454" t="s">
        <v>954</v>
      </c>
      <c r="F76" s="1452" t="s">
        <v>47</v>
      </c>
      <c r="G76" s="417"/>
      <c r="H76" s="417"/>
      <c r="I76" s="417"/>
      <c r="J76" s="421">
        <f>SUMIF('Carga People'!$D$6:$D$383,$D76,'Carga People'!J$6:J$383)</f>
        <v>0</v>
      </c>
      <c r="K76" s="421">
        <f>SUMIF('Carga People'!$D$6:$D$383,$D76,'Carga People'!K$6:K$383)</f>
        <v>0</v>
      </c>
      <c r="L76" s="421">
        <f>SUMIF('Carga People'!$D$6:$D$383,$D76,'Carga People'!L$6:L$383)</f>
        <v>0</v>
      </c>
      <c r="M76" s="421">
        <f>SUMIF('Carga People'!$D$6:$D$383,$D76,'Carga People'!M$6:M$383)</f>
        <v>0</v>
      </c>
      <c r="N76" s="421">
        <f>SUMIF('Carga People'!$D$6:$D$383,$D76,'Carga People'!N$6:N$383)</f>
        <v>0</v>
      </c>
      <c r="O76" s="421">
        <f>SUMIF('Carga People'!$D$6:$D$383,$D76,'Carga People'!O$6:O$383)</f>
        <v>0</v>
      </c>
      <c r="P76" s="421">
        <f>SUMIF('Carga People'!$D$6:$D$383,$D76,'Carga People'!P$6:P$383)</f>
        <v>0</v>
      </c>
      <c r="Q76" s="421">
        <f>SUMIF('Carga People'!$D$6:$D$383,$D76,'Carga People'!Q$6:Q$383)</f>
        <v>0</v>
      </c>
      <c r="R76" s="421">
        <f>SUMIF('Carga People'!$D$6:$D$383,$D76,'Carga People'!R$6:R$383)</f>
        <v>0</v>
      </c>
      <c r="S76" s="421">
        <f>SUMIF('Carga People'!$D$6:$D$383,$D76,'Carga People'!S$6:S$383)</f>
        <v>0</v>
      </c>
      <c r="T76" s="421">
        <f>SUMIF('Carga People'!$D$6:$D$383,$D76,'Carga People'!T$6:T$383)</f>
        <v>0</v>
      </c>
      <c r="U76" s="421">
        <f>SUMIF('Carga People'!$D$6:$D$383,$D76,'Carga People'!U$6:U$383)</f>
        <v>0</v>
      </c>
      <c r="V76" s="421">
        <f>SUMIF('Carga People'!$D$6:$D$383,$D76,'Carga People'!V$6:V$383)</f>
        <v>43</v>
      </c>
      <c r="W76" s="421">
        <f>SUMIF('Carga People'!$D$6:$D$383,$D76,'Carga People'!W$6:W$383)</f>
        <v>0</v>
      </c>
      <c r="X76" s="421">
        <f>SUMIF('Carga People'!$D$6:$D$383,$D76,'Carga People'!X$6:X$383)</f>
        <v>0</v>
      </c>
      <c r="Y76" s="421">
        <f>SUMIF('Carga People'!$D$6:$D$383,$D76,'Carga People'!Y$6:Y$383)</f>
        <v>0</v>
      </c>
      <c r="Z76" s="421">
        <f>SUMIF('Carga People'!$D$6:$D$383,$D76,'Carga People'!Z$6:Z$383)</f>
        <v>0</v>
      </c>
      <c r="AA76" s="421">
        <f>SUMIF('Carga People'!$D$6:$D$383,$D76,'Carga People'!AA$6:AA$383)</f>
        <v>0</v>
      </c>
      <c r="AB76" s="421">
        <f>SUMIF('Carga People'!$D$6:$D$383,$D76,'Carga People'!AB$6:AB$383)</f>
        <v>0</v>
      </c>
      <c r="AC76" s="421">
        <f>SUMIF('Carga People'!$D$6:$D$383,$D76,'Carga People'!AC$6:AC$383)</f>
        <v>0</v>
      </c>
      <c r="AD76" s="421">
        <f>SUMIF('Carga People'!$D$6:$D$383,$D76,'Carga People'!AD$6:AD$383)</f>
        <v>0</v>
      </c>
      <c r="AE76" s="421">
        <f>SUMIF('Carga People'!$D$6:$D$383,$D76,'Carga People'!AE$6:AE$383)</f>
        <v>0</v>
      </c>
      <c r="AF76" s="421">
        <f>SUMIF('Carga People'!$D$6:$D$383,$D76,'Carga People'!AF$6:AF$383)</f>
        <v>0</v>
      </c>
      <c r="AG76" s="421">
        <f>SUMIF('Carga People'!$D$6:$D$383,$D76,'Carga People'!AG$6:AG$383)</f>
        <v>0</v>
      </c>
      <c r="AH76" s="421">
        <f>SUMIF('Carga People'!$D$6:$D$383,$D76,'Carga People'!AH$6:AH$383)</f>
        <v>0</v>
      </c>
      <c r="AI76" s="421">
        <f>SUMIF('Carga People'!$D$6:$D$383,$D76,'Carga People'!AI$6:AI$383)</f>
        <v>0</v>
      </c>
      <c r="AJ76" s="421">
        <f>SUMIF('Carga People'!$D$6:$D$383,$D76,'Carga People'!AJ$6:AJ$383)</f>
        <v>0</v>
      </c>
      <c r="AK76" s="421">
        <f>SUMIF('Carga People'!$D$6:$D$383,$D76,'Carga People'!AK$6:AK$383)</f>
        <v>0</v>
      </c>
      <c r="AL76" s="421">
        <f>SUMIF('Carga People'!$D$6:$D$383,$D76,'Carga People'!AL$6:AL$383)</f>
        <v>0</v>
      </c>
      <c r="AM76" s="421">
        <f>SUMIF('Carga People'!$D$6:$D$383,$D76,'Carga People'!AM$6:AM$383)</f>
        <v>0</v>
      </c>
      <c r="AN76" s="421">
        <f>SUMIF('Carga People'!$D$6:$D$383,$D76,'Carga People'!AN$6:AN$383)</f>
        <v>0</v>
      </c>
      <c r="AO76" s="421"/>
      <c r="AP76" s="421"/>
      <c r="AQ76" s="427">
        <f t="shared" si="15"/>
        <v>43</v>
      </c>
      <c r="AR76" s="406" t="str">
        <f t="shared" si="16"/>
        <v/>
      </c>
      <c r="AT76" s="427">
        <f t="shared" si="14"/>
        <v>0</v>
      </c>
      <c r="AU76" s="427">
        <f t="shared" si="14"/>
        <v>0</v>
      </c>
      <c r="AV76" s="427">
        <f t="shared" si="14"/>
        <v>43</v>
      </c>
      <c r="AW76" s="427">
        <f t="shared" si="13"/>
        <v>0</v>
      </c>
      <c r="AX76" s="427">
        <f t="shared" si="13"/>
        <v>0</v>
      </c>
      <c r="AY76" s="427">
        <f t="shared" si="13"/>
        <v>0</v>
      </c>
      <c r="BA76" s="427">
        <f t="shared" si="17"/>
        <v>0</v>
      </c>
      <c r="BB76" s="427" t="e">
        <f>IF($BB$1="M0",SUMIF([1]Anual!$B$11:$B$950,$D76,[1]Anual!$GZ$11:$GZ$950),SUMIF([1]Anual!$B$11:$B$950,$D76,[1]Anual!$HA$11:$HA$950))</f>
        <v>#VALUE!</v>
      </c>
      <c r="BC76" s="427" t="e">
        <f t="shared" si="18"/>
        <v>#VALUE!</v>
      </c>
    </row>
    <row r="77" spans="2:55" ht="15" customHeight="1" outlineLevel="1" x14ac:dyDescent="0.25">
      <c r="B77" s="418" t="s">
        <v>534</v>
      </c>
      <c r="C77" s="419"/>
      <c r="D77" s="419" t="s">
        <v>535</v>
      </c>
      <c r="E77" s="1454" t="s">
        <v>955</v>
      </c>
      <c r="F77" s="1452" t="s">
        <v>47</v>
      </c>
      <c r="G77" s="417"/>
      <c r="H77" s="417"/>
      <c r="I77" s="417"/>
      <c r="J77" s="421">
        <f>SUMIF('Carga People'!$D$6:$D$383,$D77,'Carga People'!J$6:J$383)</f>
        <v>0</v>
      </c>
      <c r="K77" s="421">
        <f>SUMIF('Carga People'!$D$6:$D$383,$D77,'Carga People'!K$6:K$383)</f>
        <v>0</v>
      </c>
      <c r="L77" s="421">
        <f>SUMIF('Carga People'!$D$6:$D$383,$D77,'Carga People'!L$6:L$383)</f>
        <v>0</v>
      </c>
      <c r="M77" s="421">
        <f>SUMIF('Carga People'!$D$6:$D$383,$D77,'Carga People'!M$6:M$383)</f>
        <v>0</v>
      </c>
      <c r="N77" s="421">
        <f>SUMIF('Carga People'!$D$6:$D$383,$D77,'Carga People'!N$6:N$383)</f>
        <v>0</v>
      </c>
      <c r="O77" s="421">
        <f>SUMIF('Carga People'!$D$6:$D$383,$D77,'Carga People'!O$6:O$383)</f>
        <v>0</v>
      </c>
      <c r="P77" s="421">
        <f>SUMIF('Carga People'!$D$6:$D$383,$D77,'Carga People'!P$6:P$383)</f>
        <v>0</v>
      </c>
      <c r="Q77" s="421">
        <f>SUMIF('Carga People'!$D$6:$D$383,$D77,'Carga People'!Q$6:Q$383)</f>
        <v>0</v>
      </c>
      <c r="R77" s="421">
        <f>SUMIF('Carga People'!$D$6:$D$383,$D77,'Carga People'!R$6:R$383)</f>
        <v>0</v>
      </c>
      <c r="S77" s="421">
        <f>SUMIF('Carga People'!$D$6:$D$383,$D77,'Carga People'!S$6:S$383)</f>
        <v>0</v>
      </c>
      <c r="T77" s="421">
        <f>SUMIF('Carga People'!$D$6:$D$383,$D77,'Carga People'!T$6:T$383)</f>
        <v>0</v>
      </c>
      <c r="U77" s="421">
        <f>SUMIF('Carga People'!$D$6:$D$383,$D77,'Carga People'!U$6:U$383)</f>
        <v>0</v>
      </c>
      <c r="V77" s="421">
        <f>SUMIF('Carga People'!$D$6:$D$383,$D77,'Carga People'!V$6:V$383)</f>
        <v>0</v>
      </c>
      <c r="W77" s="421">
        <f>SUMIF('Carga People'!$D$6:$D$383,$D77,'Carga People'!W$6:W$383)</f>
        <v>0</v>
      </c>
      <c r="X77" s="421">
        <f>SUMIF('Carga People'!$D$6:$D$383,$D77,'Carga People'!X$6:X$383)</f>
        <v>0</v>
      </c>
      <c r="Y77" s="421">
        <f>SUMIF('Carga People'!$D$6:$D$383,$D77,'Carga People'!Y$6:Y$383)</f>
        <v>0</v>
      </c>
      <c r="Z77" s="421">
        <f>SUMIF('Carga People'!$D$6:$D$383,$D77,'Carga People'!Z$6:Z$383)</f>
        <v>0</v>
      </c>
      <c r="AA77" s="421">
        <f>SUMIF('Carga People'!$D$6:$D$383,$D77,'Carga People'!AA$6:AA$383)</f>
        <v>0</v>
      </c>
      <c r="AB77" s="421">
        <f>SUMIF('Carga People'!$D$6:$D$383,$D77,'Carga People'!AB$6:AB$383)</f>
        <v>0</v>
      </c>
      <c r="AC77" s="421">
        <f>SUMIF('Carga People'!$D$6:$D$383,$D77,'Carga People'!AC$6:AC$383)</f>
        <v>0</v>
      </c>
      <c r="AD77" s="421">
        <f>SUMIF('Carga People'!$D$6:$D$383,$D77,'Carga People'!AD$6:AD$383)</f>
        <v>0</v>
      </c>
      <c r="AE77" s="421">
        <f>SUMIF('Carga People'!$D$6:$D$383,$D77,'Carga People'!AE$6:AE$383)</f>
        <v>0</v>
      </c>
      <c r="AF77" s="421">
        <f>SUMIF('Carga People'!$D$6:$D$383,$D77,'Carga People'!AF$6:AF$383)</f>
        <v>0</v>
      </c>
      <c r="AG77" s="421">
        <f>SUMIF('Carga People'!$D$6:$D$383,$D77,'Carga People'!AG$6:AG$383)</f>
        <v>0</v>
      </c>
      <c r="AH77" s="421">
        <f>SUMIF('Carga People'!$D$6:$D$383,$D77,'Carga People'!AH$6:AH$383)</f>
        <v>0</v>
      </c>
      <c r="AI77" s="421">
        <f>SUMIF('Carga People'!$D$6:$D$383,$D77,'Carga People'!AI$6:AI$383)</f>
        <v>0</v>
      </c>
      <c r="AJ77" s="421">
        <f>SUMIF('Carga People'!$D$6:$D$383,$D77,'Carga People'!AJ$6:AJ$383)</f>
        <v>0</v>
      </c>
      <c r="AK77" s="421">
        <f>SUMIF('Carga People'!$D$6:$D$383,$D77,'Carga People'!AK$6:AK$383)</f>
        <v>0</v>
      </c>
      <c r="AL77" s="421">
        <f>SUMIF('Carga People'!$D$6:$D$383,$D77,'Carga People'!AL$6:AL$383)</f>
        <v>0</v>
      </c>
      <c r="AM77" s="421">
        <f>SUMIF('Carga People'!$D$6:$D$383,$D77,'Carga People'!AM$6:AM$383)</f>
        <v>0</v>
      </c>
      <c r="AN77" s="421">
        <f>SUMIF('Carga People'!$D$6:$D$383,$D77,'Carga People'!AN$6:AN$383)</f>
        <v>0</v>
      </c>
      <c r="AO77" s="421"/>
      <c r="AP77" s="421"/>
      <c r="AQ77" s="427">
        <f t="shared" si="15"/>
        <v>0</v>
      </c>
      <c r="AR77" s="406" t="str">
        <f t="shared" si="16"/>
        <v/>
      </c>
      <c r="AT77" s="427">
        <f t="shared" si="14"/>
        <v>0</v>
      </c>
      <c r="AU77" s="427">
        <f t="shared" si="14"/>
        <v>0</v>
      </c>
      <c r="AV77" s="427">
        <f t="shared" si="14"/>
        <v>0</v>
      </c>
      <c r="AW77" s="427">
        <f t="shared" si="13"/>
        <v>0</v>
      </c>
      <c r="AX77" s="427">
        <f t="shared" si="13"/>
        <v>0</v>
      </c>
      <c r="AY77" s="427">
        <f t="shared" si="13"/>
        <v>0</v>
      </c>
      <c r="BA77" s="427">
        <f t="shared" si="17"/>
        <v>0</v>
      </c>
      <c r="BB77" s="427" t="e">
        <f>IF($BB$1="M0",SUMIF([1]Anual!$B$11:$B$950,$D77,[1]Anual!$GZ$11:$GZ$950),SUMIF([1]Anual!$B$11:$B$950,$D77,[1]Anual!$HA$11:$HA$950))</f>
        <v>#VALUE!</v>
      </c>
      <c r="BC77" s="427" t="e">
        <f t="shared" si="18"/>
        <v>#VALUE!</v>
      </c>
    </row>
    <row r="78" spans="2:55" ht="15" customHeight="1" outlineLevel="1" x14ac:dyDescent="0.25">
      <c r="B78" s="418" t="s">
        <v>499</v>
      </c>
      <c r="C78" s="419"/>
      <c r="D78" s="419" t="s">
        <v>571</v>
      </c>
      <c r="E78" s="1454" t="s">
        <v>956</v>
      </c>
      <c r="F78" s="1452" t="s">
        <v>47</v>
      </c>
      <c r="G78" s="417"/>
      <c r="H78" s="417"/>
      <c r="I78" s="417"/>
      <c r="J78" s="421">
        <f>SUMIF('Carga People'!$D$6:$D$383,$D78,'Carga People'!J$6:J$383)</f>
        <v>0</v>
      </c>
      <c r="K78" s="421">
        <f>SUMIF('Carga People'!$D$6:$D$383,$D78,'Carga People'!K$6:K$383)</f>
        <v>0</v>
      </c>
      <c r="L78" s="421">
        <f>SUMIF('Carga People'!$D$6:$D$383,$D78,'Carga People'!L$6:L$383)</f>
        <v>0</v>
      </c>
      <c r="M78" s="421">
        <f>SUMIF('Carga People'!$D$6:$D$383,$D78,'Carga People'!M$6:M$383)</f>
        <v>0</v>
      </c>
      <c r="N78" s="421">
        <f>SUMIF('Carga People'!$D$6:$D$383,$D78,'Carga People'!N$6:N$383)</f>
        <v>0</v>
      </c>
      <c r="O78" s="421">
        <f>SUMIF('Carga People'!$D$6:$D$383,$D78,'Carga People'!O$6:O$383)</f>
        <v>0</v>
      </c>
      <c r="P78" s="421">
        <f>SUMIF('Carga People'!$D$6:$D$383,$D78,'Carga People'!P$6:P$383)</f>
        <v>0</v>
      </c>
      <c r="Q78" s="421">
        <f>SUMIF('Carga People'!$D$6:$D$383,$D78,'Carga People'!Q$6:Q$383)</f>
        <v>0</v>
      </c>
      <c r="R78" s="421">
        <f>SUMIF('Carga People'!$D$6:$D$383,$D78,'Carga People'!R$6:R$383)</f>
        <v>0</v>
      </c>
      <c r="S78" s="421">
        <f>SUMIF('Carga People'!$D$6:$D$383,$D78,'Carga People'!S$6:S$383)</f>
        <v>0</v>
      </c>
      <c r="T78" s="421">
        <f>SUMIF('Carga People'!$D$6:$D$383,$D78,'Carga People'!T$6:T$383)</f>
        <v>0</v>
      </c>
      <c r="U78" s="421">
        <f>SUMIF('Carga People'!$D$6:$D$383,$D78,'Carga People'!U$6:U$383)</f>
        <v>0</v>
      </c>
      <c r="V78" s="421">
        <f>SUMIF('Carga People'!$D$6:$D$383,$D78,'Carga People'!V$6:V$383)</f>
        <v>0</v>
      </c>
      <c r="W78" s="421">
        <f>SUMIF('Carga People'!$D$6:$D$383,$D78,'Carga People'!W$6:W$383)</f>
        <v>0</v>
      </c>
      <c r="X78" s="421">
        <f>SUMIF('Carga People'!$D$6:$D$383,$D78,'Carga People'!X$6:X$383)</f>
        <v>0</v>
      </c>
      <c r="Y78" s="421">
        <f>SUMIF('Carga People'!$D$6:$D$383,$D78,'Carga People'!Y$6:Y$383)</f>
        <v>0</v>
      </c>
      <c r="Z78" s="421">
        <f>SUMIF('Carga People'!$D$6:$D$383,$D78,'Carga People'!Z$6:Z$383)</f>
        <v>0</v>
      </c>
      <c r="AA78" s="421">
        <f>SUMIF('Carga People'!$D$6:$D$383,$D78,'Carga People'!AA$6:AA$383)</f>
        <v>0</v>
      </c>
      <c r="AB78" s="421">
        <f>SUMIF('Carga People'!$D$6:$D$383,$D78,'Carga People'!AB$6:AB$383)</f>
        <v>0</v>
      </c>
      <c r="AC78" s="421">
        <f>SUMIF('Carga People'!$D$6:$D$383,$D78,'Carga People'!AC$6:AC$383)</f>
        <v>0</v>
      </c>
      <c r="AD78" s="421">
        <f>SUMIF('Carga People'!$D$6:$D$383,$D78,'Carga People'!AD$6:AD$383)</f>
        <v>0</v>
      </c>
      <c r="AE78" s="421">
        <f>SUMIF('Carga People'!$D$6:$D$383,$D78,'Carga People'!AE$6:AE$383)</f>
        <v>0</v>
      </c>
      <c r="AF78" s="421">
        <f>SUMIF('Carga People'!$D$6:$D$383,$D78,'Carga People'!AF$6:AF$383)</f>
        <v>0</v>
      </c>
      <c r="AG78" s="421">
        <f>SUMIF('Carga People'!$D$6:$D$383,$D78,'Carga People'!AG$6:AG$383)</f>
        <v>0</v>
      </c>
      <c r="AH78" s="421">
        <f>SUMIF('Carga People'!$D$6:$D$383,$D78,'Carga People'!AH$6:AH$383)</f>
        <v>0</v>
      </c>
      <c r="AI78" s="421">
        <f>SUMIF('Carga People'!$D$6:$D$383,$D78,'Carga People'!AI$6:AI$383)</f>
        <v>0</v>
      </c>
      <c r="AJ78" s="421">
        <f>SUMIF('Carga People'!$D$6:$D$383,$D78,'Carga People'!AJ$6:AJ$383)</f>
        <v>0</v>
      </c>
      <c r="AK78" s="421">
        <f>SUMIF('Carga People'!$D$6:$D$383,$D78,'Carga People'!AK$6:AK$383)</f>
        <v>0</v>
      </c>
      <c r="AL78" s="421">
        <f>SUMIF('Carga People'!$D$6:$D$383,$D78,'Carga People'!AL$6:AL$383)</f>
        <v>0</v>
      </c>
      <c r="AM78" s="421">
        <f>SUMIF('Carga People'!$D$6:$D$383,$D78,'Carga People'!AM$6:AM$383)</f>
        <v>0</v>
      </c>
      <c r="AN78" s="421">
        <f>SUMIF('Carga People'!$D$6:$D$383,$D78,'Carga People'!AN$6:AN$383)</f>
        <v>0</v>
      </c>
      <c r="AO78" s="421"/>
      <c r="AP78" s="421"/>
      <c r="AQ78" s="427">
        <f t="shared" si="15"/>
        <v>0</v>
      </c>
      <c r="AR78" s="406" t="str">
        <f t="shared" si="16"/>
        <v/>
      </c>
      <c r="AT78" s="427">
        <f t="shared" si="14"/>
        <v>0</v>
      </c>
      <c r="AU78" s="427">
        <f t="shared" si="14"/>
        <v>0</v>
      </c>
      <c r="AV78" s="427">
        <f t="shared" si="14"/>
        <v>0</v>
      </c>
      <c r="AW78" s="427">
        <f t="shared" si="13"/>
        <v>0</v>
      </c>
      <c r="AX78" s="427">
        <f t="shared" si="13"/>
        <v>0</v>
      </c>
      <c r="AY78" s="427">
        <f t="shared" si="13"/>
        <v>0</v>
      </c>
      <c r="BA78" s="427">
        <f t="shared" si="17"/>
        <v>0</v>
      </c>
      <c r="BB78" s="427" t="e">
        <f>IF($BB$1="M0",SUMIF([1]Anual!$B$11:$B$950,$D78,[1]Anual!$GZ$11:$GZ$950),SUMIF([1]Anual!$B$11:$B$950,$D78,[1]Anual!$HA$11:$HA$950))</f>
        <v>#VALUE!</v>
      </c>
      <c r="BC78" s="427" t="e">
        <f t="shared" si="18"/>
        <v>#VALUE!</v>
      </c>
    </row>
    <row r="79" spans="2:55" ht="15" customHeight="1" outlineLevel="1" x14ac:dyDescent="0.25">
      <c r="B79" s="418" t="s">
        <v>248</v>
      </c>
      <c r="C79" s="419"/>
      <c r="D79" s="419" t="s">
        <v>389</v>
      </c>
      <c r="E79" s="1454" t="s">
        <v>958</v>
      </c>
      <c r="F79" s="1452" t="s">
        <v>47</v>
      </c>
      <c r="G79" s="417"/>
      <c r="H79" s="417"/>
      <c r="I79" s="417"/>
      <c r="J79" s="421">
        <f>SUMIF('Carga People'!$D$6:$D$383,$D79,'Carga People'!J$6:J$383)</f>
        <v>0</v>
      </c>
      <c r="K79" s="421">
        <f>SUMIF('Carga People'!$D$6:$D$383,$D79,'Carga People'!K$6:K$383)</f>
        <v>0</v>
      </c>
      <c r="L79" s="421">
        <f>SUMIF('Carga People'!$D$6:$D$383,$D79,'Carga People'!L$6:L$383)</f>
        <v>0</v>
      </c>
      <c r="M79" s="421">
        <f>SUMIF('Carga People'!$D$6:$D$383,$D79,'Carga People'!M$6:M$383)</f>
        <v>0</v>
      </c>
      <c r="N79" s="421">
        <f>SUMIF('Carga People'!$D$6:$D$383,$D79,'Carga People'!N$6:N$383)</f>
        <v>0</v>
      </c>
      <c r="O79" s="421">
        <f>SUMIF('Carga People'!$D$6:$D$383,$D79,'Carga People'!O$6:O$383)</f>
        <v>0</v>
      </c>
      <c r="P79" s="421">
        <f>SUMIF('Carga People'!$D$6:$D$383,$D79,'Carga People'!P$6:P$383)</f>
        <v>0</v>
      </c>
      <c r="Q79" s="421">
        <f>SUMIF('Carga People'!$D$6:$D$383,$D79,'Carga People'!Q$6:Q$383)</f>
        <v>0</v>
      </c>
      <c r="R79" s="421">
        <f>SUMIF('Carga People'!$D$6:$D$383,$D79,'Carga People'!R$6:R$383)</f>
        <v>0</v>
      </c>
      <c r="S79" s="421">
        <f>SUMIF('Carga People'!$D$6:$D$383,$D79,'Carga People'!S$6:S$383)</f>
        <v>0</v>
      </c>
      <c r="T79" s="421">
        <f>SUMIF('Carga People'!$D$6:$D$383,$D79,'Carga People'!T$6:T$383)</f>
        <v>0</v>
      </c>
      <c r="U79" s="421">
        <f>SUMIF('Carga People'!$D$6:$D$383,$D79,'Carga People'!U$6:U$383)</f>
        <v>0</v>
      </c>
      <c r="V79" s="421">
        <f>SUMIF('Carga People'!$D$6:$D$383,$D79,'Carga People'!V$6:V$383)</f>
        <v>0</v>
      </c>
      <c r="W79" s="421">
        <f>SUMIF('Carga People'!$D$6:$D$383,$D79,'Carga People'!W$6:W$383)</f>
        <v>0</v>
      </c>
      <c r="X79" s="421">
        <f>SUMIF('Carga People'!$D$6:$D$383,$D79,'Carga People'!X$6:X$383)</f>
        <v>0</v>
      </c>
      <c r="Y79" s="421">
        <f>SUMIF('Carga People'!$D$6:$D$383,$D79,'Carga People'!Y$6:Y$383)</f>
        <v>0</v>
      </c>
      <c r="Z79" s="421">
        <f>SUMIF('Carga People'!$D$6:$D$383,$D79,'Carga People'!Z$6:Z$383)</f>
        <v>0</v>
      </c>
      <c r="AA79" s="421">
        <f>SUMIF('Carga People'!$D$6:$D$383,$D79,'Carga People'!AA$6:AA$383)</f>
        <v>0</v>
      </c>
      <c r="AB79" s="421">
        <f>SUMIF('Carga People'!$D$6:$D$383,$D79,'Carga People'!AB$6:AB$383)</f>
        <v>0</v>
      </c>
      <c r="AC79" s="421">
        <f>SUMIF('Carga People'!$D$6:$D$383,$D79,'Carga People'!AC$6:AC$383)</f>
        <v>0</v>
      </c>
      <c r="AD79" s="421">
        <f>SUMIF('Carga People'!$D$6:$D$383,$D79,'Carga People'!AD$6:AD$383)</f>
        <v>0</v>
      </c>
      <c r="AE79" s="421">
        <f>SUMIF('Carga People'!$D$6:$D$383,$D79,'Carga People'!AE$6:AE$383)</f>
        <v>0</v>
      </c>
      <c r="AF79" s="421">
        <f>SUMIF('Carga People'!$D$6:$D$383,$D79,'Carga People'!AF$6:AF$383)</f>
        <v>0</v>
      </c>
      <c r="AG79" s="421">
        <f>SUMIF('Carga People'!$D$6:$D$383,$D79,'Carga People'!AG$6:AG$383)</f>
        <v>0</v>
      </c>
      <c r="AH79" s="421">
        <f>SUMIF('Carga People'!$D$6:$D$383,$D79,'Carga People'!AH$6:AH$383)</f>
        <v>0</v>
      </c>
      <c r="AI79" s="421">
        <f>SUMIF('Carga People'!$D$6:$D$383,$D79,'Carga People'!AI$6:AI$383)</f>
        <v>0</v>
      </c>
      <c r="AJ79" s="421">
        <f>SUMIF('Carga People'!$D$6:$D$383,$D79,'Carga People'!AJ$6:AJ$383)</f>
        <v>0</v>
      </c>
      <c r="AK79" s="421">
        <f>SUMIF('Carga People'!$D$6:$D$383,$D79,'Carga People'!AK$6:AK$383)</f>
        <v>0</v>
      </c>
      <c r="AL79" s="421">
        <f>SUMIF('Carga People'!$D$6:$D$383,$D79,'Carga People'!AL$6:AL$383)</f>
        <v>0</v>
      </c>
      <c r="AM79" s="421">
        <f>SUMIF('Carga People'!$D$6:$D$383,$D79,'Carga People'!AM$6:AM$383)</f>
        <v>0</v>
      </c>
      <c r="AN79" s="421">
        <f>SUMIF('Carga People'!$D$6:$D$383,$D79,'Carga People'!AN$6:AN$383)</f>
        <v>0</v>
      </c>
      <c r="AO79" s="421"/>
      <c r="AP79" s="421"/>
      <c r="AQ79" s="427">
        <f t="shared" si="15"/>
        <v>0</v>
      </c>
      <c r="AR79" s="406" t="str">
        <f t="shared" si="16"/>
        <v/>
      </c>
      <c r="AT79" s="427">
        <f t="shared" si="14"/>
        <v>0</v>
      </c>
      <c r="AU79" s="427">
        <f t="shared" si="14"/>
        <v>0</v>
      </c>
      <c r="AV79" s="427">
        <f t="shared" si="14"/>
        <v>0</v>
      </c>
      <c r="AW79" s="427">
        <f t="shared" si="14"/>
        <v>0</v>
      </c>
      <c r="AX79" s="427">
        <f t="shared" si="14"/>
        <v>0</v>
      </c>
      <c r="AY79" s="427">
        <f t="shared" si="14"/>
        <v>0</v>
      </c>
      <c r="BA79" s="427">
        <f t="shared" si="17"/>
        <v>0</v>
      </c>
      <c r="BB79" s="427" t="e">
        <f>IF($BB$1="M0",SUMIF([1]Anual!$B$11:$B$950,$D79,[1]Anual!$GZ$11:$GZ$950),SUMIF([1]Anual!$B$11:$B$950,$D79,[1]Anual!$HA$11:$HA$950))</f>
        <v>#VALUE!</v>
      </c>
      <c r="BC79" s="427" t="e">
        <f t="shared" si="18"/>
        <v>#VALUE!</v>
      </c>
    </row>
    <row r="80" spans="2:55" ht="15" customHeight="1" outlineLevel="1" x14ac:dyDescent="0.25">
      <c r="B80" s="418" t="s">
        <v>248</v>
      </c>
      <c r="C80" s="419"/>
      <c r="D80" s="419" t="s">
        <v>277</v>
      </c>
      <c r="E80" s="1454" t="s">
        <v>959</v>
      </c>
      <c r="F80" s="1452" t="s">
        <v>47</v>
      </c>
      <c r="G80" s="417"/>
      <c r="H80" s="417"/>
      <c r="I80" s="417"/>
      <c r="J80" s="421">
        <f>SUMIF('Carga People'!$D$6:$D$383,$D80,'Carga People'!J$6:J$383)</f>
        <v>0</v>
      </c>
      <c r="K80" s="421">
        <f>SUMIF('Carga People'!$D$6:$D$383,$D80,'Carga People'!K$6:K$383)</f>
        <v>0</v>
      </c>
      <c r="L80" s="421">
        <f>SUMIF('Carga People'!$D$6:$D$383,$D80,'Carga People'!L$6:L$383)</f>
        <v>0</v>
      </c>
      <c r="M80" s="421">
        <f>SUMIF('Carga People'!$D$6:$D$383,$D80,'Carga People'!M$6:M$383)</f>
        <v>0</v>
      </c>
      <c r="N80" s="421">
        <f>SUMIF('Carga People'!$D$6:$D$383,$D80,'Carga People'!N$6:N$383)</f>
        <v>0</v>
      </c>
      <c r="O80" s="421">
        <f>SUMIF('Carga People'!$D$6:$D$383,$D80,'Carga People'!O$6:O$383)</f>
        <v>0</v>
      </c>
      <c r="P80" s="421">
        <f>SUMIF('Carga People'!$D$6:$D$383,$D80,'Carga People'!P$6:P$383)</f>
        <v>0</v>
      </c>
      <c r="Q80" s="421">
        <f>SUMIF('Carga People'!$D$6:$D$383,$D80,'Carga People'!Q$6:Q$383)</f>
        <v>0</v>
      </c>
      <c r="R80" s="421">
        <f>SUMIF('Carga People'!$D$6:$D$383,$D80,'Carga People'!R$6:R$383)</f>
        <v>0</v>
      </c>
      <c r="S80" s="421">
        <f>SUMIF('Carga People'!$D$6:$D$383,$D80,'Carga People'!S$6:S$383)</f>
        <v>0</v>
      </c>
      <c r="T80" s="421">
        <f>SUMIF('Carga People'!$D$6:$D$383,$D80,'Carga People'!T$6:T$383)</f>
        <v>0</v>
      </c>
      <c r="U80" s="421">
        <f>SUMIF('Carga People'!$D$6:$D$383,$D80,'Carga People'!U$6:U$383)</f>
        <v>0</v>
      </c>
      <c r="V80" s="421">
        <f>SUMIF('Carga People'!$D$6:$D$383,$D80,'Carga People'!V$6:V$383)</f>
        <v>0</v>
      </c>
      <c r="W80" s="421">
        <f>SUMIF('Carga People'!$D$6:$D$383,$D80,'Carga People'!W$6:W$383)</f>
        <v>0</v>
      </c>
      <c r="X80" s="421">
        <f>SUMIF('Carga People'!$D$6:$D$383,$D80,'Carga People'!X$6:X$383)</f>
        <v>0</v>
      </c>
      <c r="Y80" s="421">
        <f>SUMIF('Carga People'!$D$6:$D$383,$D80,'Carga People'!Y$6:Y$383)</f>
        <v>0</v>
      </c>
      <c r="Z80" s="421">
        <f>SUMIF('Carga People'!$D$6:$D$383,$D80,'Carga People'!Z$6:Z$383)</f>
        <v>0</v>
      </c>
      <c r="AA80" s="421">
        <f>SUMIF('Carga People'!$D$6:$D$383,$D80,'Carga People'!AA$6:AA$383)</f>
        <v>0</v>
      </c>
      <c r="AB80" s="421">
        <f>SUMIF('Carga People'!$D$6:$D$383,$D80,'Carga People'!AB$6:AB$383)</f>
        <v>0</v>
      </c>
      <c r="AC80" s="421">
        <f>SUMIF('Carga People'!$D$6:$D$383,$D80,'Carga People'!AC$6:AC$383)</f>
        <v>0</v>
      </c>
      <c r="AD80" s="421">
        <f>SUMIF('Carga People'!$D$6:$D$383,$D80,'Carga People'!AD$6:AD$383)</f>
        <v>0</v>
      </c>
      <c r="AE80" s="421">
        <f>SUMIF('Carga People'!$D$6:$D$383,$D80,'Carga People'!AE$6:AE$383)</f>
        <v>0</v>
      </c>
      <c r="AF80" s="421">
        <f>SUMIF('Carga People'!$D$6:$D$383,$D80,'Carga People'!AF$6:AF$383)</f>
        <v>0</v>
      </c>
      <c r="AG80" s="421">
        <f>SUMIF('Carga People'!$D$6:$D$383,$D80,'Carga People'!AG$6:AG$383)</f>
        <v>0</v>
      </c>
      <c r="AH80" s="421">
        <f>SUMIF('Carga People'!$D$6:$D$383,$D80,'Carga People'!AH$6:AH$383)</f>
        <v>0</v>
      </c>
      <c r="AI80" s="421">
        <f>SUMIF('Carga People'!$D$6:$D$383,$D80,'Carga People'!AI$6:AI$383)</f>
        <v>0</v>
      </c>
      <c r="AJ80" s="421">
        <f>SUMIF('Carga People'!$D$6:$D$383,$D80,'Carga People'!AJ$6:AJ$383)</f>
        <v>0</v>
      </c>
      <c r="AK80" s="421">
        <f>SUMIF('Carga People'!$D$6:$D$383,$D80,'Carga People'!AK$6:AK$383)</f>
        <v>0</v>
      </c>
      <c r="AL80" s="421">
        <f>SUMIF('Carga People'!$D$6:$D$383,$D80,'Carga People'!AL$6:AL$383)</f>
        <v>0</v>
      </c>
      <c r="AM80" s="421">
        <f>SUMIF('Carga People'!$D$6:$D$383,$D80,'Carga People'!AM$6:AM$383)</f>
        <v>0</v>
      </c>
      <c r="AN80" s="421">
        <f>SUMIF('Carga People'!$D$6:$D$383,$D80,'Carga People'!AN$6:AN$383)</f>
        <v>0</v>
      </c>
      <c r="AO80" s="421"/>
      <c r="AP80" s="421"/>
      <c r="AQ80" s="427">
        <f t="shared" si="15"/>
        <v>0</v>
      </c>
      <c r="AR80" s="406" t="str">
        <f t="shared" si="16"/>
        <v/>
      </c>
      <c r="AT80" s="427">
        <f t="shared" si="14"/>
        <v>0</v>
      </c>
      <c r="AU80" s="427">
        <f t="shared" si="14"/>
        <v>0</v>
      </c>
      <c r="AV80" s="427">
        <f t="shared" si="14"/>
        <v>0</v>
      </c>
      <c r="AW80" s="427">
        <f t="shared" si="14"/>
        <v>0</v>
      </c>
      <c r="AX80" s="427">
        <f t="shared" si="14"/>
        <v>0</v>
      </c>
      <c r="AY80" s="427">
        <f t="shared" si="14"/>
        <v>0</v>
      </c>
      <c r="BA80" s="427">
        <f t="shared" si="17"/>
        <v>0</v>
      </c>
      <c r="BB80" s="427" t="e">
        <f>IF($BB$1="M0",SUMIF([1]Anual!$B$11:$B$950,$D80,[1]Anual!$GZ$11:$GZ$950),SUMIF([1]Anual!$B$11:$B$950,$D80,[1]Anual!$HA$11:$HA$950))</f>
        <v>#VALUE!</v>
      </c>
      <c r="BC80" s="427" t="e">
        <f t="shared" si="18"/>
        <v>#VALUE!</v>
      </c>
    </row>
    <row r="81" spans="2:55" ht="15" customHeight="1" outlineLevel="1" x14ac:dyDescent="0.25">
      <c r="B81" s="418" t="s">
        <v>534</v>
      </c>
      <c r="C81" s="419"/>
      <c r="D81" s="419" t="s">
        <v>574</v>
      </c>
      <c r="E81" s="1454" t="s">
        <v>999</v>
      </c>
      <c r="F81" s="1452" t="s">
        <v>47</v>
      </c>
      <c r="G81" s="417"/>
      <c r="H81" s="417"/>
      <c r="I81" s="417"/>
      <c r="J81" s="421">
        <f>SUMIF('Carga People'!$D$6:$D$383,$D81,'Carga People'!J$6:J$383)</f>
        <v>0</v>
      </c>
      <c r="K81" s="421">
        <f>SUMIF('Carga People'!$D$6:$D$383,$D81,'Carga People'!K$6:K$383)</f>
        <v>0</v>
      </c>
      <c r="L81" s="421">
        <f>SUMIF('Carga People'!$D$6:$D$383,$D81,'Carga People'!L$6:L$383)</f>
        <v>0</v>
      </c>
      <c r="M81" s="421">
        <f>SUMIF('Carga People'!$D$6:$D$383,$D81,'Carga People'!M$6:M$383)</f>
        <v>0</v>
      </c>
      <c r="N81" s="421">
        <f>SUMIF('Carga People'!$D$6:$D$383,$D81,'Carga People'!N$6:N$383)</f>
        <v>0</v>
      </c>
      <c r="O81" s="421">
        <f>SUMIF('Carga People'!$D$6:$D$383,$D81,'Carga People'!O$6:O$383)</f>
        <v>0</v>
      </c>
      <c r="P81" s="421">
        <f>SUMIF('Carga People'!$D$6:$D$383,$D81,'Carga People'!P$6:P$383)</f>
        <v>0</v>
      </c>
      <c r="Q81" s="421">
        <f>SUMIF('Carga People'!$D$6:$D$383,$D81,'Carga People'!Q$6:Q$383)</f>
        <v>0</v>
      </c>
      <c r="R81" s="421">
        <f>SUMIF('Carga People'!$D$6:$D$383,$D81,'Carga People'!R$6:R$383)</f>
        <v>0</v>
      </c>
      <c r="S81" s="421">
        <f>SUMIF('Carga People'!$D$6:$D$383,$D81,'Carga People'!S$6:S$383)</f>
        <v>0</v>
      </c>
      <c r="T81" s="421">
        <f>SUMIF('Carga People'!$D$6:$D$383,$D81,'Carga People'!T$6:T$383)</f>
        <v>0</v>
      </c>
      <c r="U81" s="421">
        <f>SUMIF('Carga People'!$D$6:$D$383,$D81,'Carga People'!U$6:U$383)</f>
        <v>0</v>
      </c>
      <c r="V81" s="421">
        <f>SUMIF('Carga People'!$D$6:$D$383,$D81,'Carga People'!V$6:V$383)</f>
        <v>0</v>
      </c>
      <c r="W81" s="421">
        <f>SUMIF('Carga People'!$D$6:$D$383,$D81,'Carga People'!W$6:W$383)</f>
        <v>0</v>
      </c>
      <c r="X81" s="421">
        <f>SUMIF('Carga People'!$D$6:$D$383,$D81,'Carga People'!X$6:X$383)</f>
        <v>0</v>
      </c>
      <c r="Y81" s="421">
        <f>SUMIF('Carga People'!$D$6:$D$383,$D81,'Carga People'!Y$6:Y$383)</f>
        <v>0</v>
      </c>
      <c r="Z81" s="421">
        <f>SUMIF('Carga People'!$D$6:$D$383,$D81,'Carga People'!Z$6:Z$383)</f>
        <v>0</v>
      </c>
      <c r="AA81" s="421">
        <f>SUMIF('Carga People'!$D$6:$D$383,$D81,'Carga People'!AA$6:AA$383)</f>
        <v>0</v>
      </c>
      <c r="AB81" s="421">
        <f>SUMIF('Carga People'!$D$6:$D$383,$D81,'Carga People'!AB$6:AB$383)</f>
        <v>0</v>
      </c>
      <c r="AC81" s="421">
        <f>SUMIF('Carga People'!$D$6:$D$383,$D81,'Carga People'!AC$6:AC$383)</f>
        <v>0</v>
      </c>
      <c r="AD81" s="421">
        <f>SUMIF('Carga People'!$D$6:$D$383,$D81,'Carga People'!AD$6:AD$383)</f>
        <v>0</v>
      </c>
      <c r="AE81" s="421">
        <f>SUMIF('Carga People'!$D$6:$D$383,$D81,'Carga People'!AE$6:AE$383)</f>
        <v>0</v>
      </c>
      <c r="AF81" s="421">
        <f>SUMIF('Carga People'!$D$6:$D$383,$D81,'Carga People'!AF$6:AF$383)</f>
        <v>0</v>
      </c>
      <c r="AG81" s="421">
        <f>SUMIF('Carga People'!$D$6:$D$383,$D81,'Carga People'!AG$6:AG$383)</f>
        <v>0</v>
      </c>
      <c r="AH81" s="421">
        <f>SUMIF('Carga People'!$D$6:$D$383,$D81,'Carga People'!AH$6:AH$383)</f>
        <v>0</v>
      </c>
      <c r="AI81" s="421">
        <f>SUMIF('Carga People'!$D$6:$D$383,$D81,'Carga People'!AI$6:AI$383)</f>
        <v>0</v>
      </c>
      <c r="AJ81" s="421">
        <f>SUMIF('Carga People'!$D$6:$D$383,$D81,'Carga People'!AJ$6:AJ$383)</f>
        <v>0</v>
      </c>
      <c r="AK81" s="421">
        <f>SUMIF('Carga People'!$D$6:$D$383,$D81,'Carga People'!AK$6:AK$383)</f>
        <v>0</v>
      </c>
      <c r="AL81" s="421">
        <f>SUMIF('Carga People'!$D$6:$D$383,$D81,'Carga People'!AL$6:AL$383)</f>
        <v>0</v>
      </c>
      <c r="AM81" s="421">
        <f>SUMIF('Carga People'!$D$6:$D$383,$D81,'Carga People'!AM$6:AM$383)</f>
        <v>0</v>
      </c>
      <c r="AN81" s="421">
        <f>SUMIF('Carga People'!$D$6:$D$383,$D81,'Carga People'!AN$6:AN$383)</f>
        <v>0</v>
      </c>
      <c r="AO81" s="421"/>
      <c r="AP81" s="421"/>
      <c r="AQ81" s="427">
        <f t="shared" si="15"/>
        <v>0</v>
      </c>
      <c r="AR81" s="406" t="str">
        <f t="shared" si="16"/>
        <v/>
      </c>
      <c r="AT81" s="427">
        <f t="shared" si="14"/>
        <v>0</v>
      </c>
      <c r="AU81" s="427">
        <f t="shared" si="14"/>
        <v>0</v>
      </c>
      <c r="AV81" s="427">
        <f t="shared" si="14"/>
        <v>0</v>
      </c>
      <c r="AW81" s="427">
        <f t="shared" si="14"/>
        <v>0</v>
      </c>
      <c r="AX81" s="427">
        <f t="shared" si="14"/>
        <v>0</v>
      </c>
      <c r="AY81" s="427">
        <f t="shared" si="14"/>
        <v>0</v>
      </c>
      <c r="BA81" s="427">
        <f t="shared" si="17"/>
        <v>0</v>
      </c>
      <c r="BB81" s="427" t="e">
        <f>IF($BB$1="M0",SUMIF([1]Anual!$B$11:$B$950,$D81,[1]Anual!$GZ$11:$GZ$950),SUMIF([1]Anual!$B$11:$B$950,$D81,[1]Anual!$HA$11:$HA$950))</f>
        <v>#VALUE!</v>
      </c>
      <c r="BC81" s="427" t="e">
        <f t="shared" si="18"/>
        <v>#VALUE!</v>
      </c>
    </row>
    <row r="82" spans="2:55" ht="15" customHeight="1" outlineLevel="1" x14ac:dyDescent="0.25">
      <c r="B82" s="418" t="s">
        <v>572</v>
      </c>
      <c r="C82" s="419"/>
      <c r="D82" s="419" t="s">
        <v>747</v>
      </c>
      <c r="E82" s="1454" t="s">
        <v>960</v>
      </c>
      <c r="F82" s="1452" t="s">
        <v>47</v>
      </c>
      <c r="G82" s="417"/>
      <c r="H82" s="417"/>
      <c r="I82" s="417"/>
      <c r="J82" s="421">
        <f>SUMIF('Carga People'!$D$6:$D$383,$D82,'Carga People'!J$6:J$383)</f>
        <v>0</v>
      </c>
      <c r="K82" s="421">
        <f>SUMIF('Carga People'!$D$6:$D$383,$D82,'Carga People'!K$6:K$383)</f>
        <v>0</v>
      </c>
      <c r="L82" s="421">
        <f>SUMIF('Carga People'!$D$6:$D$383,$D82,'Carga People'!L$6:L$383)</f>
        <v>0</v>
      </c>
      <c r="M82" s="421">
        <f>SUMIF('Carga People'!$D$6:$D$383,$D82,'Carga People'!M$6:M$383)</f>
        <v>0</v>
      </c>
      <c r="N82" s="421">
        <f>SUMIF('Carga People'!$D$6:$D$383,$D82,'Carga People'!N$6:N$383)</f>
        <v>0</v>
      </c>
      <c r="O82" s="421">
        <f>SUMIF('Carga People'!$D$6:$D$383,$D82,'Carga People'!O$6:O$383)</f>
        <v>0</v>
      </c>
      <c r="P82" s="421">
        <f>SUMIF('Carga People'!$D$6:$D$383,$D82,'Carga People'!P$6:P$383)</f>
        <v>0</v>
      </c>
      <c r="Q82" s="421">
        <f>SUMIF('Carga People'!$D$6:$D$383,$D82,'Carga People'!Q$6:Q$383)</f>
        <v>0</v>
      </c>
      <c r="R82" s="421">
        <f>SUMIF('Carga People'!$D$6:$D$383,$D82,'Carga People'!R$6:R$383)</f>
        <v>0</v>
      </c>
      <c r="S82" s="421">
        <f>SUMIF('Carga People'!$D$6:$D$383,$D82,'Carga People'!S$6:S$383)</f>
        <v>0</v>
      </c>
      <c r="T82" s="421">
        <f>SUMIF('Carga People'!$D$6:$D$383,$D82,'Carga People'!T$6:T$383)</f>
        <v>98</v>
      </c>
      <c r="U82" s="421">
        <f>SUMIF('Carga People'!$D$6:$D$383,$D82,'Carga People'!U$6:U$383)</f>
        <v>0</v>
      </c>
      <c r="V82" s="421">
        <f>SUMIF('Carga People'!$D$6:$D$383,$D82,'Carga People'!V$6:V$383)</f>
        <v>0</v>
      </c>
      <c r="W82" s="421">
        <f>SUMIF('Carga People'!$D$6:$D$383,$D82,'Carga People'!W$6:W$383)</f>
        <v>0</v>
      </c>
      <c r="X82" s="421">
        <f>SUMIF('Carga People'!$D$6:$D$383,$D82,'Carga People'!X$6:X$383)</f>
        <v>0</v>
      </c>
      <c r="Y82" s="421">
        <f>SUMIF('Carga People'!$D$6:$D$383,$D82,'Carga People'!Y$6:Y$383)</f>
        <v>0</v>
      </c>
      <c r="Z82" s="421">
        <f>SUMIF('Carga People'!$D$6:$D$383,$D82,'Carga People'!Z$6:Z$383)</f>
        <v>0</v>
      </c>
      <c r="AA82" s="421">
        <f>SUMIF('Carga People'!$D$6:$D$383,$D82,'Carga People'!AA$6:AA$383)</f>
        <v>0</v>
      </c>
      <c r="AB82" s="421">
        <f>SUMIF('Carga People'!$D$6:$D$383,$D82,'Carga People'!AB$6:AB$383)</f>
        <v>0</v>
      </c>
      <c r="AC82" s="421">
        <f>SUMIF('Carga People'!$D$6:$D$383,$D82,'Carga People'!AC$6:AC$383)</f>
        <v>0</v>
      </c>
      <c r="AD82" s="421">
        <f>SUMIF('Carga People'!$D$6:$D$383,$D82,'Carga People'!AD$6:AD$383)</f>
        <v>0</v>
      </c>
      <c r="AE82" s="421">
        <f>SUMIF('Carga People'!$D$6:$D$383,$D82,'Carga People'!AE$6:AE$383)</f>
        <v>0</v>
      </c>
      <c r="AF82" s="421">
        <f>SUMIF('Carga People'!$D$6:$D$383,$D82,'Carga People'!AF$6:AF$383)</f>
        <v>0</v>
      </c>
      <c r="AG82" s="421">
        <f>SUMIF('Carga People'!$D$6:$D$383,$D82,'Carga People'!AG$6:AG$383)</f>
        <v>0</v>
      </c>
      <c r="AH82" s="421">
        <f>SUMIF('Carga People'!$D$6:$D$383,$D82,'Carga People'!AH$6:AH$383)</f>
        <v>0</v>
      </c>
      <c r="AI82" s="421">
        <f>SUMIF('Carga People'!$D$6:$D$383,$D82,'Carga People'!AI$6:AI$383)</f>
        <v>0</v>
      </c>
      <c r="AJ82" s="421">
        <f>SUMIF('Carga People'!$D$6:$D$383,$D82,'Carga People'!AJ$6:AJ$383)</f>
        <v>0</v>
      </c>
      <c r="AK82" s="421">
        <f>SUMIF('Carga People'!$D$6:$D$383,$D82,'Carga People'!AK$6:AK$383)</f>
        <v>0</v>
      </c>
      <c r="AL82" s="421">
        <f>SUMIF('Carga People'!$D$6:$D$383,$D82,'Carga People'!AL$6:AL$383)</f>
        <v>0</v>
      </c>
      <c r="AM82" s="421">
        <f>SUMIF('Carga People'!$D$6:$D$383,$D82,'Carga People'!AM$6:AM$383)</f>
        <v>0</v>
      </c>
      <c r="AN82" s="421">
        <f>SUMIF('Carga People'!$D$6:$D$383,$D82,'Carga People'!AN$6:AN$383)</f>
        <v>0</v>
      </c>
      <c r="AO82" s="421"/>
      <c r="AP82" s="421"/>
      <c r="AQ82" s="427">
        <f t="shared" si="15"/>
        <v>98</v>
      </c>
      <c r="AR82" s="406" t="str">
        <f t="shared" si="16"/>
        <v/>
      </c>
      <c r="AT82" s="427">
        <f t="shared" si="14"/>
        <v>0</v>
      </c>
      <c r="AU82" s="427">
        <f t="shared" si="14"/>
        <v>0</v>
      </c>
      <c r="AV82" s="427">
        <f t="shared" si="14"/>
        <v>98</v>
      </c>
      <c r="AW82" s="427">
        <f t="shared" si="14"/>
        <v>0</v>
      </c>
      <c r="AX82" s="427">
        <f t="shared" si="14"/>
        <v>0</v>
      </c>
      <c r="AY82" s="427">
        <f t="shared" si="14"/>
        <v>0</v>
      </c>
      <c r="BA82" s="427">
        <f t="shared" si="17"/>
        <v>0</v>
      </c>
      <c r="BB82" s="427" t="e">
        <f>IF($BB$1="M0",SUMIF([1]Anual!$B$11:$B$950,$D82,[1]Anual!$GZ$11:$GZ$950),SUMIF([1]Anual!$B$11:$B$950,$D82,[1]Anual!$HA$11:$HA$950))</f>
        <v>#VALUE!</v>
      </c>
      <c r="BC82" s="427" t="e">
        <f t="shared" si="18"/>
        <v>#VALUE!</v>
      </c>
    </row>
    <row r="83" spans="2:55" ht="15" customHeight="1" outlineLevel="1" x14ac:dyDescent="0.25">
      <c r="B83" s="418" t="s">
        <v>249</v>
      </c>
      <c r="C83" s="419"/>
      <c r="D83" s="419" t="s">
        <v>390</v>
      </c>
      <c r="E83" s="1454" t="s">
        <v>961</v>
      </c>
      <c r="F83" s="1452" t="s">
        <v>47</v>
      </c>
      <c r="G83" s="417"/>
      <c r="H83" s="417"/>
      <c r="I83" s="417"/>
      <c r="J83" s="421">
        <f>SUMIF('Carga People'!$D$6:$D$383,$D83,'Carga People'!J$6:J$383)</f>
        <v>0</v>
      </c>
      <c r="K83" s="421">
        <f>SUMIF('Carga People'!$D$6:$D$383,$D83,'Carga People'!K$6:K$383)</f>
        <v>0</v>
      </c>
      <c r="L83" s="421">
        <f>SUMIF('Carga People'!$D$6:$D$383,$D83,'Carga People'!L$6:L$383)</f>
        <v>0</v>
      </c>
      <c r="M83" s="421">
        <f>SUMIF('Carga People'!$D$6:$D$383,$D83,'Carga People'!M$6:M$383)</f>
        <v>0</v>
      </c>
      <c r="N83" s="421">
        <f>SUMIF('Carga People'!$D$6:$D$383,$D83,'Carga People'!N$6:N$383)</f>
        <v>0</v>
      </c>
      <c r="O83" s="421">
        <f>SUMIF('Carga People'!$D$6:$D$383,$D83,'Carga People'!O$6:O$383)</f>
        <v>0</v>
      </c>
      <c r="P83" s="421">
        <f>SUMIF('Carga People'!$D$6:$D$383,$D83,'Carga People'!P$6:P$383)</f>
        <v>0</v>
      </c>
      <c r="Q83" s="421">
        <f>SUMIF('Carga People'!$D$6:$D$383,$D83,'Carga People'!Q$6:Q$383)</f>
        <v>0</v>
      </c>
      <c r="R83" s="421">
        <f>SUMIF('Carga People'!$D$6:$D$383,$D83,'Carga People'!R$6:R$383)</f>
        <v>0</v>
      </c>
      <c r="S83" s="421">
        <f>SUMIF('Carga People'!$D$6:$D$383,$D83,'Carga People'!S$6:S$383)</f>
        <v>0</v>
      </c>
      <c r="T83" s="421">
        <f>SUMIF('Carga People'!$D$6:$D$383,$D83,'Carga People'!T$6:T$383)</f>
        <v>0</v>
      </c>
      <c r="U83" s="421">
        <f>SUMIF('Carga People'!$D$6:$D$383,$D83,'Carga People'!U$6:U$383)</f>
        <v>162</v>
      </c>
      <c r="V83" s="421">
        <f>SUMIF('Carga People'!$D$6:$D$383,$D83,'Carga People'!V$6:V$383)</f>
        <v>0</v>
      </c>
      <c r="W83" s="421">
        <f>SUMIF('Carga People'!$D$6:$D$383,$D83,'Carga People'!W$6:W$383)</f>
        <v>0</v>
      </c>
      <c r="X83" s="421">
        <f>SUMIF('Carga People'!$D$6:$D$383,$D83,'Carga People'!X$6:X$383)</f>
        <v>0</v>
      </c>
      <c r="Y83" s="421">
        <f>SUMIF('Carga People'!$D$6:$D$383,$D83,'Carga People'!Y$6:Y$383)</f>
        <v>0</v>
      </c>
      <c r="Z83" s="421">
        <f>SUMIF('Carga People'!$D$6:$D$383,$D83,'Carga People'!Z$6:Z$383)</f>
        <v>0</v>
      </c>
      <c r="AA83" s="421">
        <f>SUMIF('Carga People'!$D$6:$D$383,$D83,'Carga People'!AA$6:AA$383)</f>
        <v>0</v>
      </c>
      <c r="AB83" s="421">
        <f>SUMIF('Carga People'!$D$6:$D$383,$D83,'Carga People'!AB$6:AB$383)</f>
        <v>0</v>
      </c>
      <c r="AC83" s="421">
        <f>SUMIF('Carga People'!$D$6:$D$383,$D83,'Carga People'!AC$6:AC$383)</f>
        <v>0</v>
      </c>
      <c r="AD83" s="421">
        <f>SUMIF('Carga People'!$D$6:$D$383,$D83,'Carga People'!AD$6:AD$383)</f>
        <v>0</v>
      </c>
      <c r="AE83" s="421">
        <f>SUMIF('Carga People'!$D$6:$D$383,$D83,'Carga People'!AE$6:AE$383)</f>
        <v>0</v>
      </c>
      <c r="AF83" s="421">
        <f>SUMIF('Carga People'!$D$6:$D$383,$D83,'Carga People'!AF$6:AF$383)</f>
        <v>0</v>
      </c>
      <c r="AG83" s="421">
        <f>SUMIF('Carga People'!$D$6:$D$383,$D83,'Carga People'!AG$6:AG$383)</f>
        <v>0</v>
      </c>
      <c r="AH83" s="421">
        <f>SUMIF('Carga People'!$D$6:$D$383,$D83,'Carga People'!AH$6:AH$383)</f>
        <v>0</v>
      </c>
      <c r="AI83" s="421">
        <f>SUMIF('Carga People'!$D$6:$D$383,$D83,'Carga People'!AI$6:AI$383)</f>
        <v>0</v>
      </c>
      <c r="AJ83" s="421">
        <f>SUMIF('Carga People'!$D$6:$D$383,$D83,'Carga People'!AJ$6:AJ$383)</f>
        <v>0</v>
      </c>
      <c r="AK83" s="421">
        <f>SUMIF('Carga People'!$D$6:$D$383,$D83,'Carga People'!AK$6:AK$383)</f>
        <v>0</v>
      </c>
      <c r="AL83" s="421">
        <f>SUMIF('Carga People'!$D$6:$D$383,$D83,'Carga People'!AL$6:AL$383)</f>
        <v>0</v>
      </c>
      <c r="AM83" s="421">
        <f>SUMIF('Carga People'!$D$6:$D$383,$D83,'Carga People'!AM$6:AM$383)</f>
        <v>0</v>
      </c>
      <c r="AN83" s="421">
        <f>SUMIF('Carga People'!$D$6:$D$383,$D83,'Carga People'!AN$6:AN$383)</f>
        <v>0</v>
      </c>
      <c r="AO83" s="421"/>
      <c r="AP83" s="421"/>
      <c r="AQ83" s="427">
        <f t="shared" si="15"/>
        <v>162</v>
      </c>
      <c r="AR83" s="406" t="str">
        <f t="shared" si="16"/>
        <v/>
      </c>
      <c r="AT83" s="427">
        <f t="shared" si="14"/>
        <v>0</v>
      </c>
      <c r="AU83" s="427">
        <f t="shared" si="14"/>
        <v>0</v>
      </c>
      <c r="AV83" s="427">
        <f t="shared" si="14"/>
        <v>162</v>
      </c>
      <c r="AW83" s="427">
        <f t="shared" si="14"/>
        <v>0</v>
      </c>
      <c r="AX83" s="427">
        <f t="shared" si="14"/>
        <v>0</v>
      </c>
      <c r="AY83" s="427">
        <f t="shared" si="14"/>
        <v>0</v>
      </c>
      <c r="BA83" s="427">
        <f t="shared" si="17"/>
        <v>0</v>
      </c>
      <c r="BB83" s="427" t="e">
        <f>IF($BB$1="M0",SUMIF([1]Anual!$B$11:$B$950,$D83,[1]Anual!$GZ$11:$GZ$950),SUMIF([1]Anual!$B$11:$B$950,$D83,[1]Anual!$HA$11:$HA$950))</f>
        <v>#VALUE!</v>
      </c>
      <c r="BC83" s="427" t="e">
        <f t="shared" si="18"/>
        <v>#VALUE!</v>
      </c>
    </row>
    <row r="84" spans="2:55" ht="15" customHeight="1" outlineLevel="1" x14ac:dyDescent="0.25">
      <c r="B84" s="418" t="s">
        <v>249</v>
      </c>
      <c r="C84" s="419"/>
      <c r="D84" s="419" t="s">
        <v>278</v>
      </c>
      <c r="E84" s="1454" t="s">
        <v>962</v>
      </c>
      <c r="F84" s="1452" t="s">
        <v>47</v>
      </c>
      <c r="G84" s="417"/>
      <c r="H84" s="417"/>
      <c r="I84" s="417"/>
      <c r="J84" s="421">
        <f>SUMIF('Carga People'!$D$6:$D$383,$D84,'Carga People'!J$6:J$383)</f>
        <v>0</v>
      </c>
      <c r="K84" s="421">
        <f>SUMIF('Carga People'!$D$6:$D$383,$D84,'Carga People'!K$6:K$383)</f>
        <v>0</v>
      </c>
      <c r="L84" s="421">
        <f>SUMIF('Carga People'!$D$6:$D$383,$D84,'Carga People'!L$6:L$383)</f>
        <v>0</v>
      </c>
      <c r="M84" s="421">
        <f>SUMIF('Carga People'!$D$6:$D$383,$D84,'Carga People'!M$6:M$383)</f>
        <v>0</v>
      </c>
      <c r="N84" s="421">
        <f>SUMIF('Carga People'!$D$6:$D$383,$D84,'Carga People'!N$6:N$383)</f>
        <v>0</v>
      </c>
      <c r="O84" s="421">
        <f>SUMIF('Carga People'!$D$6:$D$383,$D84,'Carga People'!O$6:O$383)</f>
        <v>0</v>
      </c>
      <c r="P84" s="421">
        <f>SUMIF('Carga People'!$D$6:$D$383,$D84,'Carga People'!P$6:P$383)</f>
        <v>0</v>
      </c>
      <c r="Q84" s="421">
        <f>SUMIF('Carga People'!$D$6:$D$383,$D84,'Carga People'!Q$6:Q$383)</f>
        <v>0</v>
      </c>
      <c r="R84" s="421">
        <f>SUMIF('Carga People'!$D$6:$D$383,$D84,'Carga People'!R$6:R$383)</f>
        <v>0</v>
      </c>
      <c r="S84" s="421">
        <f>SUMIF('Carga People'!$D$6:$D$383,$D84,'Carga People'!S$6:S$383)</f>
        <v>0</v>
      </c>
      <c r="T84" s="421">
        <f>SUMIF('Carga People'!$D$6:$D$383,$D84,'Carga People'!T$6:T$383)</f>
        <v>0</v>
      </c>
      <c r="U84" s="421">
        <f>SUMIF('Carga People'!$D$6:$D$383,$D84,'Carga People'!U$6:U$383)</f>
        <v>0</v>
      </c>
      <c r="V84" s="421">
        <f>SUMIF('Carga People'!$D$6:$D$383,$D84,'Carga People'!V$6:V$383)</f>
        <v>0</v>
      </c>
      <c r="W84" s="421">
        <f>SUMIF('Carga People'!$D$6:$D$383,$D84,'Carga People'!W$6:W$383)</f>
        <v>0</v>
      </c>
      <c r="X84" s="421">
        <f>SUMIF('Carga People'!$D$6:$D$383,$D84,'Carga People'!X$6:X$383)</f>
        <v>0</v>
      </c>
      <c r="Y84" s="421">
        <f>SUMIF('Carga People'!$D$6:$D$383,$D84,'Carga People'!Y$6:Y$383)</f>
        <v>0</v>
      </c>
      <c r="Z84" s="421">
        <f>SUMIF('Carga People'!$D$6:$D$383,$D84,'Carga People'!Z$6:Z$383)</f>
        <v>0</v>
      </c>
      <c r="AA84" s="421">
        <f>SUMIF('Carga People'!$D$6:$D$383,$D84,'Carga People'!AA$6:AA$383)</f>
        <v>0</v>
      </c>
      <c r="AB84" s="421">
        <f>SUMIF('Carga People'!$D$6:$D$383,$D84,'Carga People'!AB$6:AB$383)</f>
        <v>0</v>
      </c>
      <c r="AC84" s="421">
        <f>SUMIF('Carga People'!$D$6:$D$383,$D84,'Carga People'!AC$6:AC$383)</f>
        <v>0</v>
      </c>
      <c r="AD84" s="421">
        <f>SUMIF('Carga People'!$D$6:$D$383,$D84,'Carga People'!AD$6:AD$383)</f>
        <v>0</v>
      </c>
      <c r="AE84" s="421">
        <f>SUMIF('Carga People'!$D$6:$D$383,$D84,'Carga People'!AE$6:AE$383)</f>
        <v>0</v>
      </c>
      <c r="AF84" s="421">
        <f>SUMIF('Carga People'!$D$6:$D$383,$D84,'Carga People'!AF$6:AF$383)</f>
        <v>0</v>
      </c>
      <c r="AG84" s="421">
        <f>SUMIF('Carga People'!$D$6:$D$383,$D84,'Carga People'!AG$6:AG$383)</f>
        <v>0</v>
      </c>
      <c r="AH84" s="421">
        <f>SUMIF('Carga People'!$D$6:$D$383,$D84,'Carga People'!AH$6:AH$383)</f>
        <v>0</v>
      </c>
      <c r="AI84" s="421">
        <f>SUMIF('Carga People'!$D$6:$D$383,$D84,'Carga People'!AI$6:AI$383)</f>
        <v>0</v>
      </c>
      <c r="AJ84" s="421">
        <f>SUMIF('Carga People'!$D$6:$D$383,$D84,'Carga People'!AJ$6:AJ$383)</f>
        <v>0</v>
      </c>
      <c r="AK84" s="421">
        <f>SUMIF('Carga People'!$D$6:$D$383,$D84,'Carga People'!AK$6:AK$383)</f>
        <v>0</v>
      </c>
      <c r="AL84" s="421">
        <f>SUMIF('Carga People'!$D$6:$D$383,$D84,'Carga People'!AL$6:AL$383)</f>
        <v>0</v>
      </c>
      <c r="AM84" s="421">
        <f>SUMIF('Carga People'!$D$6:$D$383,$D84,'Carga People'!AM$6:AM$383)</f>
        <v>0</v>
      </c>
      <c r="AN84" s="421">
        <f>SUMIF('Carga People'!$D$6:$D$383,$D84,'Carga People'!AN$6:AN$383)</f>
        <v>0</v>
      </c>
      <c r="AO84" s="421"/>
      <c r="AP84" s="421"/>
      <c r="AQ84" s="427">
        <f t="shared" si="15"/>
        <v>0</v>
      </c>
      <c r="AR84" s="406" t="str">
        <f t="shared" si="16"/>
        <v/>
      </c>
      <c r="AT84" s="427">
        <f t="shared" si="14"/>
        <v>0</v>
      </c>
      <c r="AU84" s="427">
        <f t="shared" si="14"/>
        <v>0</v>
      </c>
      <c r="AV84" s="427">
        <f t="shared" si="14"/>
        <v>0</v>
      </c>
      <c r="AW84" s="427">
        <f t="shared" si="14"/>
        <v>0</v>
      </c>
      <c r="AX84" s="427">
        <f t="shared" si="14"/>
        <v>0</v>
      </c>
      <c r="AY84" s="427">
        <f t="shared" si="14"/>
        <v>0</v>
      </c>
      <c r="BA84" s="427">
        <f t="shared" si="17"/>
        <v>0</v>
      </c>
      <c r="BB84" s="427" t="e">
        <f>IF($BB$1="M0",SUMIF([1]Anual!$B$11:$B$950,$D84,[1]Anual!$GZ$11:$GZ$950),SUMIF([1]Anual!$B$11:$B$950,$D84,[1]Anual!$HA$11:$HA$950))</f>
        <v>#VALUE!</v>
      </c>
      <c r="BC84" s="427" t="e">
        <f t="shared" si="18"/>
        <v>#VALUE!</v>
      </c>
    </row>
    <row r="85" spans="2:55" ht="15" customHeight="1" outlineLevel="1" x14ac:dyDescent="0.25">
      <c r="B85" s="418" t="s">
        <v>76</v>
      </c>
      <c r="C85" s="419"/>
      <c r="D85" s="419" t="s">
        <v>446</v>
      </c>
      <c r="E85" s="1454" t="s">
        <v>971</v>
      </c>
      <c r="F85" s="1452" t="s">
        <v>47</v>
      </c>
      <c r="G85" s="417"/>
      <c r="H85" s="417"/>
      <c r="I85" s="417"/>
      <c r="J85" s="421">
        <f>SUMIF('Carga People'!$D$6:$D$383,$D85,'Carga People'!J$6:J$383)</f>
        <v>0</v>
      </c>
      <c r="K85" s="421">
        <f>SUMIF('Carga People'!$D$6:$D$383,$D85,'Carga People'!K$6:K$383)</f>
        <v>0</v>
      </c>
      <c r="L85" s="421">
        <f>SUMIF('Carga People'!$D$6:$D$383,$D85,'Carga People'!L$6:L$383)</f>
        <v>0</v>
      </c>
      <c r="M85" s="421">
        <f>SUMIF('Carga People'!$D$6:$D$383,$D85,'Carga People'!M$6:M$383)</f>
        <v>0</v>
      </c>
      <c r="N85" s="421">
        <f>SUMIF('Carga People'!$D$6:$D$383,$D85,'Carga People'!N$6:N$383)</f>
        <v>0</v>
      </c>
      <c r="O85" s="421">
        <f>SUMIF('Carga People'!$D$6:$D$383,$D85,'Carga People'!O$6:O$383)</f>
        <v>0</v>
      </c>
      <c r="P85" s="421">
        <f>SUMIF('Carga People'!$D$6:$D$383,$D85,'Carga People'!P$6:P$383)</f>
        <v>0</v>
      </c>
      <c r="Q85" s="421">
        <f>SUMIF('Carga People'!$D$6:$D$383,$D85,'Carga People'!Q$6:Q$383)</f>
        <v>0</v>
      </c>
      <c r="R85" s="421">
        <f>SUMIF('Carga People'!$D$6:$D$383,$D85,'Carga People'!R$6:R$383)</f>
        <v>0</v>
      </c>
      <c r="S85" s="421">
        <f>SUMIF('Carga People'!$D$6:$D$383,$D85,'Carga People'!S$6:S$383)</f>
        <v>0</v>
      </c>
      <c r="T85" s="421">
        <f>SUMIF('Carga People'!$D$6:$D$383,$D85,'Carga People'!T$6:T$383)</f>
        <v>0</v>
      </c>
      <c r="U85" s="421">
        <f>SUMIF('Carga People'!$D$6:$D$383,$D85,'Carga People'!U$6:U$383)</f>
        <v>0</v>
      </c>
      <c r="V85" s="421">
        <f>SUMIF('Carga People'!$D$6:$D$383,$D85,'Carga People'!V$6:V$383)</f>
        <v>0</v>
      </c>
      <c r="W85" s="421">
        <f>SUMIF('Carga People'!$D$6:$D$383,$D85,'Carga People'!W$6:W$383)</f>
        <v>0</v>
      </c>
      <c r="X85" s="421">
        <f>SUMIF('Carga People'!$D$6:$D$383,$D85,'Carga People'!X$6:X$383)</f>
        <v>0</v>
      </c>
      <c r="Y85" s="421">
        <f>SUMIF('Carga People'!$D$6:$D$383,$D85,'Carga People'!Y$6:Y$383)</f>
        <v>0</v>
      </c>
      <c r="Z85" s="421">
        <f>SUMIF('Carga People'!$D$6:$D$383,$D85,'Carga People'!Z$6:Z$383)</f>
        <v>0</v>
      </c>
      <c r="AA85" s="421">
        <f>SUMIF('Carga People'!$D$6:$D$383,$D85,'Carga People'!AA$6:AA$383)</f>
        <v>0</v>
      </c>
      <c r="AB85" s="421">
        <f>SUMIF('Carga People'!$D$6:$D$383,$D85,'Carga People'!AB$6:AB$383)</f>
        <v>0</v>
      </c>
      <c r="AC85" s="421">
        <f>SUMIF('Carga People'!$D$6:$D$383,$D85,'Carga People'!AC$6:AC$383)</f>
        <v>0</v>
      </c>
      <c r="AD85" s="421">
        <f>SUMIF('Carga People'!$D$6:$D$383,$D85,'Carga People'!AD$6:AD$383)</f>
        <v>0</v>
      </c>
      <c r="AE85" s="421">
        <f>SUMIF('Carga People'!$D$6:$D$383,$D85,'Carga People'!AE$6:AE$383)</f>
        <v>0</v>
      </c>
      <c r="AF85" s="421">
        <f>SUMIF('Carga People'!$D$6:$D$383,$D85,'Carga People'!AF$6:AF$383)</f>
        <v>0</v>
      </c>
      <c r="AG85" s="421">
        <f>SUMIF('Carga People'!$D$6:$D$383,$D85,'Carga People'!AG$6:AG$383)</f>
        <v>0</v>
      </c>
      <c r="AH85" s="421">
        <f>SUMIF('Carga People'!$D$6:$D$383,$D85,'Carga People'!AH$6:AH$383)</f>
        <v>0</v>
      </c>
      <c r="AI85" s="421">
        <f>SUMIF('Carga People'!$D$6:$D$383,$D85,'Carga People'!AI$6:AI$383)</f>
        <v>0</v>
      </c>
      <c r="AJ85" s="421">
        <f>SUMIF('Carga People'!$D$6:$D$383,$D85,'Carga People'!AJ$6:AJ$383)</f>
        <v>0</v>
      </c>
      <c r="AK85" s="421">
        <f>SUMIF('Carga People'!$D$6:$D$383,$D85,'Carga People'!AK$6:AK$383)</f>
        <v>0</v>
      </c>
      <c r="AL85" s="421">
        <f>SUMIF('Carga People'!$D$6:$D$383,$D85,'Carga People'!AL$6:AL$383)</f>
        <v>0</v>
      </c>
      <c r="AM85" s="421">
        <f>SUMIF('Carga People'!$D$6:$D$383,$D85,'Carga People'!AM$6:AM$383)</f>
        <v>0</v>
      </c>
      <c r="AN85" s="421">
        <f>SUMIF('Carga People'!$D$6:$D$383,$D85,'Carga People'!AN$6:AN$383)</f>
        <v>0</v>
      </c>
      <c r="AO85" s="421"/>
      <c r="AP85" s="421"/>
      <c r="AQ85" s="427">
        <f t="shared" si="15"/>
        <v>0</v>
      </c>
      <c r="AR85" s="406" t="str">
        <f t="shared" si="16"/>
        <v/>
      </c>
      <c r="AT85" s="427">
        <f t="shared" si="14"/>
        <v>0</v>
      </c>
      <c r="AU85" s="427">
        <f t="shared" si="14"/>
        <v>0</v>
      </c>
      <c r="AV85" s="427">
        <f t="shared" si="14"/>
        <v>0</v>
      </c>
      <c r="AW85" s="427">
        <f t="shared" si="14"/>
        <v>0</v>
      </c>
      <c r="AX85" s="427">
        <f t="shared" si="14"/>
        <v>0</v>
      </c>
      <c r="AY85" s="427">
        <f t="shared" si="14"/>
        <v>0</v>
      </c>
      <c r="BA85" s="427">
        <f t="shared" si="17"/>
        <v>0</v>
      </c>
      <c r="BB85" s="427" t="e">
        <f>IF($BB$1="M0",SUMIF([1]Anual!$B$11:$B$950,$D85,[1]Anual!$GZ$11:$GZ$950),SUMIF([1]Anual!$B$11:$B$950,$D85,[1]Anual!$HA$11:$HA$950))</f>
        <v>#VALUE!</v>
      </c>
      <c r="BC85" s="427" t="e">
        <f t="shared" si="18"/>
        <v>#VALUE!</v>
      </c>
    </row>
    <row r="86" spans="2:55" ht="15" customHeight="1" outlineLevel="1" x14ac:dyDescent="0.25">
      <c r="B86" s="418" t="s">
        <v>546</v>
      </c>
      <c r="C86" s="419"/>
      <c r="D86" s="419" t="s">
        <v>545</v>
      </c>
      <c r="E86" s="1454" t="s">
        <v>963</v>
      </c>
      <c r="F86" s="1452" t="s">
        <v>47</v>
      </c>
      <c r="G86" s="417"/>
      <c r="H86" s="417"/>
      <c r="I86" s="417"/>
      <c r="J86" s="421">
        <f>SUMIF('Carga People'!$D$6:$D$383,$D86,'Carga People'!J$6:J$383)</f>
        <v>0</v>
      </c>
      <c r="K86" s="421">
        <f>SUMIF('Carga People'!$D$6:$D$383,$D86,'Carga People'!K$6:K$383)</f>
        <v>0</v>
      </c>
      <c r="L86" s="421">
        <f>SUMIF('Carga People'!$D$6:$D$383,$D86,'Carga People'!L$6:L$383)</f>
        <v>0</v>
      </c>
      <c r="M86" s="421">
        <f>SUMIF('Carga People'!$D$6:$D$383,$D86,'Carga People'!M$6:M$383)</f>
        <v>0</v>
      </c>
      <c r="N86" s="421">
        <f>SUMIF('Carga People'!$D$6:$D$383,$D86,'Carga People'!N$6:N$383)</f>
        <v>0</v>
      </c>
      <c r="O86" s="421">
        <f>SUMIF('Carga People'!$D$6:$D$383,$D86,'Carga People'!O$6:O$383)</f>
        <v>0</v>
      </c>
      <c r="P86" s="421">
        <f>SUMIF('Carga People'!$D$6:$D$383,$D86,'Carga People'!P$6:P$383)</f>
        <v>0</v>
      </c>
      <c r="Q86" s="421">
        <f>SUMIF('Carga People'!$D$6:$D$383,$D86,'Carga People'!Q$6:Q$383)</f>
        <v>0</v>
      </c>
      <c r="R86" s="421">
        <f>SUMIF('Carga People'!$D$6:$D$383,$D86,'Carga People'!R$6:R$383)</f>
        <v>0</v>
      </c>
      <c r="S86" s="421">
        <f>SUMIF('Carga People'!$D$6:$D$383,$D86,'Carga People'!S$6:S$383)</f>
        <v>0</v>
      </c>
      <c r="T86" s="421">
        <f>SUMIF('Carga People'!$D$6:$D$383,$D86,'Carga People'!T$6:T$383)</f>
        <v>0</v>
      </c>
      <c r="U86" s="421">
        <f>SUMIF('Carga People'!$D$6:$D$383,$D86,'Carga People'!U$6:U$383)</f>
        <v>0</v>
      </c>
      <c r="V86" s="421">
        <f>SUMIF('Carga People'!$D$6:$D$383,$D86,'Carga People'!V$6:V$383)</f>
        <v>0</v>
      </c>
      <c r="W86" s="421">
        <f>SUMIF('Carga People'!$D$6:$D$383,$D86,'Carga People'!W$6:W$383)</f>
        <v>0</v>
      </c>
      <c r="X86" s="421">
        <f>SUMIF('Carga People'!$D$6:$D$383,$D86,'Carga People'!X$6:X$383)</f>
        <v>0</v>
      </c>
      <c r="Y86" s="421">
        <f>SUMIF('Carga People'!$D$6:$D$383,$D86,'Carga People'!Y$6:Y$383)</f>
        <v>0</v>
      </c>
      <c r="Z86" s="421">
        <f>SUMIF('Carga People'!$D$6:$D$383,$D86,'Carga People'!Z$6:Z$383)</f>
        <v>0</v>
      </c>
      <c r="AA86" s="421">
        <f>SUMIF('Carga People'!$D$6:$D$383,$D86,'Carga People'!AA$6:AA$383)</f>
        <v>0</v>
      </c>
      <c r="AB86" s="421">
        <f>SUMIF('Carga People'!$D$6:$D$383,$D86,'Carga People'!AB$6:AB$383)</f>
        <v>0</v>
      </c>
      <c r="AC86" s="421">
        <f>SUMIF('Carga People'!$D$6:$D$383,$D86,'Carga People'!AC$6:AC$383)</f>
        <v>0</v>
      </c>
      <c r="AD86" s="421">
        <f>SUMIF('Carga People'!$D$6:$D$383,$D86,'Carga People'!AD$6:AD$383)</f>
        <v>0</v>
      </c>
      <c r="AE86" s="421">
        <f>SUMIF('Carga People'!$D$6:$D$383,$D86,'Carga People'!AE$6:AE$383)</f>
        <v>0</v>
      </c>
      <c r="AF86" s="421">
        <f>SUMIF('Carga People'!$D$6:$D$383,$D86,'Carga People'!AF$6:AF$383)</f>
        <v>0</v>
      </c>
      <c r="AG86" s="421">
        <f>SUMIF('Carga People'!$D$6:$D$383,$D86,'Carga People'!AG$6:AG$383)</f>
        <v>0</v>
      </c>
      <c r="AH86" s="421">
        <f>SUMIF('Carga People'!$D$6:$D$383,$D86,'Carga People'!AH$6:AH$383)</f>
        <v>0</v>
      </c>
      <c r="AI86" s="421">
        <f>SUMIF('Carga People'!$D$6:$D$383,$D86,'Carga People'!AI$6:AI$383)</f>
        <v>0</v>
      </c>
      <c r="AJ86" s="421">
        <f>SUMIF('Carga People'!$D$6:$D$383,$D86,'Carga People'!AJ$6:AJ$383)</f>
        <v>0</v>
      </c>
      <c r="AK86" s="421">
        <f>SUMIF('Carga People'!$D$6:$D$383,$D86,'Carga People'!AK$6:AK$383)</f>
        <v>0</v>
      </c>
      <c r="AL86" s="421">
        <f>SUMIF('Carga People'!$D$6:$D$383,$D86,'Carga People'!AL$6:AL$383)</f>
        <v>0</v>
      </c>
      <c r="AM86" s="421">
        <f>SUMIF('Carga People'!$D$6:$D$383,$D86,'Carga People'!AM$6:AM$383)</f>
        <v>0</v>
      </c>
      <c r="AN86" s="421">
        <f>SUMIF('Carga People'!$D$6:$D$383,$D86,'Carga People'!AN$6:AN$383)</f>
        <v>0</v>
      </c>
      <c r="AO86" s="421"/>
      <c r="AP86" s="421"/>
      <c r="AQ86" s="427">
        <f t="shared" si="15"/>
        <v>0</v>
      </c>
      <c r="AR86" s="406" t="str">
        <f t="shared" si="16"/>
        <v/>
      </c>
      <c r="AT86" s="427">
        <f t="shared" si="14"/>
        <v>0</v>
      </c>
      <c r="AU86" s="427">
        <f t="shared" si="14"/>
        <v>0</v>
      </c>
      <c r="AV86" s="427">
        <f t="shared" si="14"/>
        <v>0</v>
      </c>
      <c r="AW86" s="427">
        <f t="shared" si="14"/>
        <v>0</v>
      </c>
      <c r="AX86" s="427">
        <f t="shared" si="14"/>
        <v>0</v>
      </c>
      <c r="AY86" s="427">
        <f t="shared" si="14"/>
        <v>0</v>
      </c>
      <c r="BA86" s="427">
        <f t="shared" si="17"/>
        <v>0</v>
      </c>
      <c r="BB86" s="427" t="e">
        <f>IF($BB$1="M0",SUMIF([1]Anual!$B$11:$B$950,$D86,[1]Anual!$GZ$11:$GZ$950),SUMIF([1]Anual!$B$11:$B$950,$D86,[1]Anual!$HA$11:$HA$950))</f>
        <v>#VALUE!</v>
      </c>
      <c r="BC86" s="427" t="e">
        <f t="shared" si="18"/>
        <v>#VALUE!</v>
      </c>
    </row>
    <row r="87" spans="2:55" ht="15" customHeight="1" outlineLevel="1" x14ac:dyDescent="0.25">
      <c r="B87" s="418" t="s">
        <v>1008</v>
      </c>
      <c r="C87" s="419"/>
      <c r="D87" s="419" t="s">
        <v>1007</v>
      </c>
      <c r="E87" s="1454"/>
      <c r="F87" s="1452" t="s">
        <v>47</v>
      </c>
      <c r="G87" s="417"/>
      <c r="H87" s="417"/>
      <c r="I87" s="417"/>
      <c r="J87" s="421">
        <f>SUMIF('Carga People'!$D$6:$D$383,$D87,'Carga People'!J$6:J$383)</f>
        <v>0</v>
      </c>
      <c r="K87" s="421">
        <f>SUMIF('Carga People'!$D$6:$D$383,$D87,'Carga People'!K$6:K$383)</f>
        <v>0</v>
      </c>
      <c r="L87" s="421">
        <f>SUMIF('Carga People'!$D$6:$D$383,$D87,'Carga People'!L$6:L$383)</f>
        <v>0</v>
      </c>
      <c r="M87" s="421">
        <f>SUMIF('Carga People'!$D$6:$D$383,$D87,'Carga People'!M$6:M$383)</f>
        <v>0</v>
      </c>
      <c r="N87" s="421">
        <f>SUMIF('Carga People'!$D$6:$D$383,$D87,'Carga People'!N$6:N$383)</f>
        <v>0</v>
      </c>
      <c r="O87" s="421">
        <f>SUMIF('Carga People'!$D$6:$D$383,$D87,'Carga People'!O$6:O$383)</f>
        <v>0</v>
      </c>
      <c r="P87" s="421">
        <f>SUMIF('Carga People'!$D$6:$D$383,$D87,'Carga People'!P$6:P$383)</f>
        <v>0</v>
      </c>
      <c r="Q87" s="421">
        <f>SUMIF('Carga People'!$D$6:$D$383,$D87,'Carga People'!Q$6:Q$383)</f>
        <v>0</v>
      </c>
      <c r="R87" s="421">
        <f>SUMIF('Carga People'!$D$6:$D$383,$D87,'Carga People'!R$6:R$383)</f>
        <v>0</v>
      </c>
      <c r="S87" s="421">
        <f>SUMIF('Carga People'!$D$6:$D$383,$D87,'Carga People'!S$6:S$383)</f>
        <v>0</v>
      </c>
      <c r="T87" s="421">
        <f>SUMIF('Carga People'!$D$6:$D$383,$D87,'Carga People'!T$6:T$383)</f>
        <v>0</v>
      </c>
      <c r="U87" s="421">
        <f>SUMIF('Carga People'!$D$6:$D$383,$D87,'Carga People'!U$6:U$383)</f>
        <v>0</v>
      </c>
      <c r="V87" s="421">
        <f>SUMIF('Carga People'!$D$6:$D$383,$D87,'Carga People'!V$6:V$383)</f>
        <v>0</v>
      </c>
      <c r="W87" s="421">
        <f>SUMIF('Carga People'!$D$6:$D$383,$D87,'Carga People'!W$6:W$383)</f>
        <v>0</v>
      </c>
      <c r="X87" s="421">
        <f>SUMIF('Carga People'!$D$6:$D$383,$D87,'Carga People'!X$6:X$383)</f>
        <v>0</v>
      </c>
      <c r="Y87" s="421">
        <f>SUMIF('Carga People'!$D$6:$D$383,$D87,'Carga People'!Y$6:Y$383)</f>
        <v>0</v>
      </c>
      <c r="Z87" s="421">
        <f>SUMIF('Carga People'!$D$6:$D$383,$D87,'Carga People'!Z$6:Z$383)</f>
        <v>0</v>
      </c>
      <c r="AA87" s="421">
        <f>SUMIF('Carga People'!$D$6:$D$383,$D87,'Carga People'!AA$6:AA$383)</f>
        <v>0</v>
      </c>
      <c r="AB87" s="421">
        <f>SUMIF('Carga People'!$D$6:$D$383,$D87,'Carga People'!AB$6:AB$383)</f>
        <v>0</v>
      </c>
      <c r="AC87" s="421">
        <f>SUMIF('Carga People'!$D$6:$D$383,$D87,'Carga People'!AC$6:AC$383)</f>
        <v>0</v>
      </c>
      <c r="AD87" s="421">
        <f>SUMIF('Carga People'!$D$6:$D$383,$D87,'Carga People'!AD$6:AD$383)</f>
        <v>0</v>
      </c>
      <c r="AE87" s="421">
        <f>SUMIF('Carga People'!$D$6:$D$383,$D87,'Carga People'!AE$6:AE$383)</f>
        <v>0</v>
      </c>
      <c r="AF87" s="421">
        <f>SUMIF('Carga People'!$D$6:$D$383,$D87,'Carga People'!AF$6:AF$383)</f>
        <v>0</v>
      </c>
      <c r="AG87" s="421">
        <f>SUMIF('Carga People'!$D$6:$D$383,$D87,'Carga People'!AG$6:AG$383)</f>
        <v>0</v>
      </c>
      <c r="AH87" s="421">
        <f>SUMIF('Carga People'!$D$6:$D$383,$D87,'Carga People'!AH$6:AH$383)</f>
        <v>0</v>
      </c>
      <c r="AI87" s="421">
        <f>SUMIF('Carga People'!$D$6:$D$383,$D87,'Carga People'!AI$6:AI$383)</f>
        <v>0</v>
      </c>
      <c r="AJ87" s="421">
        <f>SUMIF('Carga People'!$D$6:$D$383,$D87,'Carga People'!AJ$6:AJ$383)</f>
        <v>0</v>
      </c>
      <c r="AK87" s="421">
        <f>SUMIF('Carga People'!$D$6:$D$383,$D87,'Carga People'!AK$6:AK$383)</f>
        <v>0</v>
      </c>
      <c r="AL87" s="421">
        <f>SUMIF('Carga People'!$D$6:$D$383,$D87,'Carga People'!AL$6:AL$383)</f>
        <v>0</v>
      </c>
      <c r="AM87" s="421">
        <f>SUMIF('Carga People'!$D$6:$D$383,$D87,'Carga People'!AM$6:AM$383)</f>
        <v>0</v>
      </c>
      <c r="AN87" s="421">
        <f>SUMIF('Carga People'!$D$6:$D$383,$D87,'Carga People'!AN$6:AN$383)</f>
        <v>0</v>
      </c>
      <c r="AO87" s="421"/>
      <c r="AP87" s="421"/>
      <c r="AQ87" s="427">
        <f t="shared" si="15"/>
        <v>0</v>
      </c>
      <c r="AR87" s="406" t="str">
        <f t="shared" si="16"/>
        <v/>
      </c>
      <c r="AT87" s="427">
        <f t="shared" si="14"/>
        <v>0</v>
      </c>
      <c r="AU87" s="427">
        <f t="shared" si="14"/>
        <v>0</v>
      </c>
      <c r="AV87" s="427">
        <f t="shared" si="14"/>
        <v>0</v>
      </c>
      <c r="AW87" s="427">
        <f t="shared" si="14"/>
        <v>0</v>
      </c>
      <c r="AX87" s="427">
        <f t="shared" si="14"/>
        <v>0</v>
      </c>
      <c r="AY87" s="427">
        <f t="shared" si="14"/>
        <v>0</v>
      </c>
      <c r="BA87" s="427">
        <f t="shared" si="17"/>
        <v>0</v>
      </c>
      <c r="BB87" s="427" t="e">
        <f>IF($BB$1="M0",SUMIF([1]Anual!$B$11:$B$950,$D87,[1]Anual!$GZ$11:$GZ$950),SUMIF([1]Anual!$B$11:$B$950,$D87,[1]Anual!$HA$11:$HA$950))</f>
        <v>#VALUE!</v>
      </c>
      <c r="BC87" s="427" t="e">
        <f t="shared" si="18"/>
        <v>#VALUE!</v>
      </c>
    </row>
    <row r="88" spans="2:55" ht="15" customHeight="1" outlineLevel="1" x14ac:dyDescent="0.25">
      <c r="B88" s="418" t="s">
        <v>532</v>
      </c>
      <c r="C88" s="419"/>
      <c r="D88" s="419" t="s">
        <v>622</v>
      </c>
      <c r="E88" s="1454" t="s">
        <v>964</v>
      </c>
      <c r="F88" s="1452" t="s">
        <v>47</v>
      </c>
      <c r="G88" s="417"/>
      <c r="H88" s="417"/>
      <c r="I88" s="417"/>
      <c r="J88" s="421">
        <f>SUMIF('Carga People'!$D$6:$D$383,$D88,'Carga People'!J$6:J$383)</f>
        <v>0</v>
      </c>
      <c r="K88" s="421">
        <f>SUMIF('Carga People'!$D$6:$D$383,$D88,'Carga People'!K$6:K$383)</f>
        <v>0</v>
      </c>
      <c r="L88" s="421">
        <f>SUMIF('Carga People'!$D$6:$D$383,$D88,'Carga People'!L$6:L$383)</f>
        <v>0</v>
      </c>
      <c r="M88" s="421">
        <f>SUMIF('Carga People'!$D$6:$D$383,$D88,'Carga People'!M$6:M$383)</f>
        <v>0</v>
      </c>
      <c r="N88" s="421">
        <f>SUMIF('Carga People'!$D$6:$D$383,$D88,'Carga People'!N$6:N$383)</f>
        <v>0</v>
      </c>
      <c r="O88" s="421">
        <f>SUMIF('Carga People'!$D$6:$D$383,$D88,'Carga People'!O$6:O$383)</f>
        <v>0</v>
      </c>
      <c r="P88" s="421">
        <f>SUMIF('Carga People'!$D$6:$D$383,$D88,'Carga People'!P$6:P$383)</f>
        <v>0</v>
      </c>
      <c r="Q88" s="421">
        <f>SUMIF('Carga People'!$D$6:$D$383,$D88,'Carga People'!Q$6:Q$383)</f>
        <v>0</v>
      </c>
      <c r="R88" s="421">
        <f>SUMIF('Carga People'!$D$6:$D$383,$D88,'Carga People'!R$6:R$383)</f>
        <v>0</v>
      </c>
      <c r="S88" s="421">
        <f>SUMIF('Carga People'!$D$6:$D$383,$D88,'Carga People'!S$6:S$383)</f>
        <v>0</v>
      </c>
      <c r="T88" s="421">
        <f>SUMIF('Carga People'!$D$6:$D$383,$D88,'Carga People'!T$6:T$383)</f>
        <v>0</v>
      </c>
      <c r="U88" s="421">
        <f>SUMIF('Carga People'!$D$6:$D$383,$D88,'Carga People'!U$6:U$383)</f>
        <v>0</v>
      </c>
      <c r="V88" s="421">
        <f>SUMIF('Carga People'!$D$6:$D$383,$D88,'Carga People'!V$6:V$383)</f>
        <v>0</v>
      </c>
      <c r="W88" s="421">
        <f>SUMIF('Carga People'!$D$6:$D$383,$D88,'Carga People'!W$6:W$383)</f>
        <v>0</v>
      </c>
      <c r="X88" s="421">
        <f>SUMIF('Carga People'!$D$6:$D$383,$D88,'Carga People'!X$6:X$383)</f>
        <v>0</v>
      </c>
      <c r="Y88" s="421">
        <f>SUMIF('Carga People'!$D$6:$D$383,$D88,'Carga People'!Y$6:Y$383)</f>
        <v>0</v>
      </c>
      <c r="Z88" s="421">
        <f>SUMIF('Carga People'!$D$6:$D$383,$D88,'Carga People'!Z$6:Z$383)</f>
        <v>0</v>
      </c>
      <c r="AA88" s="421">
        <f>SUMIF('Carga People'!$D$6:$D$383,$D88,'Carga People'!AA$6:AA$383)</f>
        <v>0</v>
      </c>
      <c r="AB88" s="421">
        <f>SUMIF('Carga People'!$D$6:$D$383,$D88,'Carga People'!AB$6:AB$383)</f>
        <v>0</v>
      </c>
      <c r="AC88" s="421">
        <f>SUMIF('Carga People'!$D$6:$D$383,$D88,'Carga People'!AC$6:AC$383)</f>
        <v>0</v>
      </c>
      <c r="AD88" s="421">
        <f>SUMIF('Carga People'!$D$6:$D$383,$D88,'Carga People'!AD$6:AD$383)</f>
        <v>0</v>
      </c>
      <c r="AE88" s="421">
        <f>SUMIF('Carga People'!$D$6:$D$383,$D88,'Carga People'!AE$6:AE$383)</f>
        <v>0</v>
      </c>
      <c r="AF88" s="421">
        <f>SUMIF('Carga People'!$D$6:$D$383,$D88,'Carga People'!AF$6:AF$383)</f>
        <v>0</v>
      </c>
      <c r="AG88" s="421">
        <f>SUMIF('Carga People'!$D$6:$D$383,$D88,'Carga People'!AG$6:AG$383)</f>
        <v>0</v>
      </c>
      <c r="AH88" s="421">
        <f>SUMIF('Carga People'!$D$6:$D$383,$D88,'Carga People'!AH$6:AH$383)</f>
        <v>0</v>
      </c>
      <c r="AI88" s="421">
        <f>SUMIF('Carga People'!$D$6:$D$383,$D88,'Carga People'!AI$6:AI$383)</f>
        <v>0</v>
      </c>
      <c r="AJ88" s="421">
        <f>SUMIF('Carga People'!$D$6:$D$383,$D88,'Carga People'!AJ$6:AJ$383)</f>
        <v>0</v>
      </c>
      <c r="AK88" s="421">
        <f>SUMIF('Carga People'!$D$6:$D$383,$D88,'Carga People'!AK$6:AK$383)</f>
        <v>0</v>
      </c>
      <c r="AL88" s="421">
        <f>SUMIF('Carga People'!$D$6:$D$383,$D88,'Carga People'!AL$6:AL$383)</f>
        <v>0</v>
      </c>
      <c r="AM88" s="421">
        <f>SUMIF('Carga People'!$D$6:$D$383,$D88,'Carga People'!AM$6:AM$383)</f>
        <v>0</v>
      </c>
      <c r="AN88" s="421">
        <f>SUMIF('Carga People'!$D$6:$D$383,$D88,'Carga People'!AN$6:AN$383)</f>
        <v>0</v>
      </c>
      <c r="AO88" s="421"/>
      <c r="AP88" s="421"/>
      <c r="AQ88" s="427">
        <f t="shared" si="15"/>
        <v>0</v>
      </c>
      <c r="AR88" s="406" t="str">
        <f t="shared" si="16"/>
        <v/>
      </c>
      <c r="AT88" s="427">
        <f t="shared" si="14"/>
        <v>0</v>
      </c>
      <c r="AU88" s="427">
        <f t="shared" si="14"/>
        <v>0</v>
      </c>
      <c r="AV88" s="427">
        <f t="shared" si="14"/>
        <v>0</v>
      </c>
      <c r="AW88" s="427">
        <f t="shared" si="14"/>
        <v>0</v>
      </c>
      <c r="AX88" s="427">
        <f t="shared" si="14"/>
        <v>0</v>
      </c>
      <c r="AY88" s="427">
        <f t="shared" si="14"/>
        <v>0</v>
      </c>
      <c r="BA88" s="427">
        <f t="shared" si="17"/>
        <v>0</v>
      </c>
      <c r="BB88" s="427" t="e">
        <f>IF($BB$1="M0",SUMIF([1]Anual!$B$11:$B$950,$D88,[1]Anual!$GZ$11:$GZ$950),SUMIF([1]Anual!$B$11:$B$950,$D88,[1]Anual!$HA$11:$HA$950))</f>
        <v>#VALUE!</v>
      </c>
      <c r="BC88" s="427" t="e">
        <f t="shared" si="18"/>
        <v>#VALUE!</v>
      </c>
    </row>
    <row r="89" spans="2:55" ht="15" customHeight="1" outlineLevel="1" x14ac:dyDescent="0.25">
      <c r="B89" s="418" t="s">
        <v>534</v>
      </c>
      <c r="C89" s="419"/>
      <c r="D89" s="419" t="s">
        <v>624</v>
      </c>
      <c r="E89" s="1454" t="s">
        <v>965</v>
      </c>
      <c r="F89" s="1452" t="s">
        <v>47</v>
      </c>
      <c r="G89" s="417"/>
      <c r="H89" s="417"/>
      <c r="I89" s="417"/>
      <c r="J89" s="421">
        <f>SUMIF('Carga People'!$D$6:$D$383,$D89,'Carga People'!J$6:J$383)</f>
        <v>0</v>
      </c>
      <c r="K89" s="421">
        <f>SUMIF('Carga People'!$D$6:$D$383,$D89,'Carga People'!K$6:K$383)</f>
        <v>0</v>
      </c>
      <c r="L89" s="421">
        <f>SUMIF('Carga People'!$D$6:$D$383,$D89,'Carga People'!L$6:L$383)</f>
        <v>0</v>
      </c>
      <c r="M89" s="421">
        <f>SUMIF('Carga People'!$D$6:$D$383,$D89,'Carga People'!M$6:M$383)</f>
        <v>0</v>
      </c>
      <c r="N89" s="421">
        <f>SUMIF('Carga People'!$D$6:$D$383,$D89,'Carga People'!N$6:N$383)</f>
        <v>0</v>
      </c>
      <c r="O89" s="421">
        <f>SUMIF('Carga People'!$D$6:$D$383,$D89,'Carga People'!O$6:O$383)</f>
        <v>0</v>
      </c>
      <c r="P89" s="421">
        <f>SUMIF('Carga People'!$D$6:$D$383,$D89,'Carga People'!P$6:P$383)</f>
        <v>0</v>
      </c>
      <c r="Q89" s="421">
        <f>SUMIF('Carga People'!$D$6:$D$383,$D89,'Carga People'!Q$6:Q$383)</f>
        <v>0</v>
      </c>
      <c r="R89" s="421">
        <f>SUMIF('Carga People'!$D$6:$D$383,$D89,'Carga People'!R$6:R$383)</f>
        <v>0</v>
      </c>
      <c r="S89" s="421">
        <f>SUMIF('Carga People'!$D$6:$D$383,$D89,'Carga People'!S$6:S$383)</f>
        <v>0</v>
      </c>
      <c r="T89" s="421">
        <f>SUMIF('Carga People'!$D$6:$D$383,$D89,'Carga People'!T$6:T$383)</f>
        <v>0</v>
      </c>
      <c r="U89" s="421">
        <f>SUMIF('Carga People'!$D$6:$D$383,$D89,'Carga People'!U$6:U$383)</f>
        <v>0</v>
      </c>
      <c r="V89" s="421">
        <f>SUMIF('Carga People'!$D$6:$D$383,$D89,'Carga People'!V$6:V$383)</f>
        <v>0</v>
      </c>
      <c r="W89" s="421">
        <f>SUMIF('Carga People'!$D$6:$D$383,$D89,'Carga People'!W$6:W$383)</f>
        <v>0</v>
      </c>
      <c r="X89" s="421">
        <f>SUMIF('Carga People'!$D$6:$D$383,$D89,'Carga People'!X$6:X$383)</f>
        <v>0</v>
      </c>
      <c r="Y89" s="421">
        <f>SUMIF('Carga People'!$D$6:$D$383,$D89,'Carga People'!Y$6:Y$383)</f>
        <v>0</v>
      </c>
      <c r="Z89" s="421">
        <f>SUMIF('Carga People'!$D$6:$D$383,$D89,'Carga People'!Z$6:Z$383)</f>
        <v>0</v>
      </c>
      <c r="AA89" s="421">
        <f>SUMIF('Carga People'!$D$6:$D$383,$D89,'Carga People'!AA$6:AA$383)</f>
        <v>0</v>
      </c>
      <c r="AB89" s="421">
        <f>SUMIF('Carga People'!$D$6:$D$383,$D89,'Carga People'!AB$6:AB$383)</f>
        <v>0</v>
      </c>
      <c r="AC89" s="421">
        <f>SUMIF('Carga People'!$D$6:$D$383,$D89,'Carga People'!AC$6:AC$383)</f>
        <v>0</v>
      </c>
      <c r="AD89" s="421">
        <f>SUMIF('Carga People'!$D$6:$D$383,$D89,'Carga People'!AD$6:AD$383)</f>
        <v>0</v>
      </c>
      <c r="AE89" s="421">
        <f>SUMIF('Carga People'!$D$6:$D$383,$D89,'Carga People'!AE$6:AE$383)</f>
        <v>0</v>
      </c>
      <c r="AF89" s="421">
        <f>SUMIF('Carga People'!$D$6:$D$383,$D89,'Carga People'!AF$6:AF$383)</f>
        <v>0</v>
      </c>
      <c r="AG89" s="421">
        <f>SUMIF('Carga People'!$D$6:$D$383,$D89,'Carga People'!AG$6:AG$383)</f>
        <v>0</v>
      </c>
      <c r="AH89" s="421">
        <f>SUMIF('Carga People'!$D$6:$D$383,$D89,'Carga People'!AH$6:AH$383)</f>
        <v>0</v>
      </c>
      <c r="AI89" s="421">
        <f>SUMIF('Carga People'!$D$6:$D$383,$D89,'Carga People'!AI$6:AI$383)</f>
        <v>0</v>
      </c>
      <c r="AJ89" s="421">
        <f>SUMIF('Carga People'!$D$6:$D$383,$D89,'Carga People'!AJ$6:AJ$383)</f>
        <v>0</v>
      </c>
      <c r="AK89" s="421">
        <f>SUMIF('Carga People'!$D$6:$D$383,$D89,'Carga People'!AK$6:AK$383)</f>
        <v>0</v>
      </c>
      <c r="AL89" s="421">
        <f>SUMIF('Carga People'!$D$6:$D$383,$D89,'Carga People'!AL$6:AL$383)</f>
        <v>0</v>
      </c>
      <c r="AM89" s="421">
        <f>SUMIF('Carga People'!$D$6:$D$383,$D89,'Carga People'!AM$6:AM$383)</f>
        <v>0</v>
      </c>
      <c r="AN89" s="421">
        <f>SUMIF('Carga People'!$D$6:$D$383,$D89,'Carga People'!AN$6:AN$383)</f>
        <v>0</v>
      </c>
      <c r="AO89" s="421"/>
      <c r="AP89" s="421"/>
      <c r="AQ89" s="427">
        <f t="shared" si="15"/>
        <v>0</v>
      </c>
      <c r="AR89" s="406" t="str">
        <f t="shared" si="16"/>
        <v/>
      </c>
      <c r="AT89" s="427">
        <f t="shared" si="14"/>
        <v>0</v>
      </c>
      <c r="AU89" s="427">
        <f t="shared" si="14"/>
        <v>0</v>
      </c>
      <c r="AV89" s="427">
        <f t="shared" si="14"/>
        <v>0</v>
      </c>
      <c r="AW89" s="427">
        <f t="shared" si="14"/>
        <v>0</v>
      </c>
      <c r="AX89" s="427">
        <f t="shared" si="14"/>
        <v>0</v>
      </c>
      <c r="AY89" s="427">
        <f t="shared" si="14"/>
        <v>0</v>
      </c>
      <c r="BA89" s="427">
        <f t="shared" si="17"/>
        <v>0</v>
      </c>
      <c r="BB89" s="427" t="e">
        <f>IF($BB$1="M0",SUMIF([1]Anual!$B$11:$B$950,$D89,[1]Anual!$GZ$11:$GZ$950),SUMIF([1]Anual!$B$11:$B$950,$D89,[1]Anual!$HA$11:$HA$950))</f>
        <v>#VALUE!</v>
      </c>
      <c r="BC89" s="427" t="e">
        <f t="shared" si="18"/>
        <v>#VALUE!</v>
      </c>
    </row>
    <row r="90" spans="2:55" ht="15" customHeight="1" outlineLevel="1" x14ac:dyDescent="0.25">
      <c r="E90" s="1463"/>
      <c r="G90" s="420"/>
      <c r="H90" s="420"/>
      <c r="I90" s="420"/>
      <c r="AN90" s="409"/>
      <c r="AO90" s="409"/>
      <c r="AP90" s="409"/>
      <c r="AQ90" s="409"/>
      <c r="BA90" s="409"/>
      <c r="BB90" s="409"/>
      <c r="BC90" s="409"/>
    </row>
    <row r="91" spans="2:55" ht="15.6" x14ac:dyDescent="0.3">
      <c r="B91" s="1803" t="s">
        <v>153</v>
      </c>
      <c r="C91" s="1804"/>
      <c r="D91" s="1804"/>
      <c r="E91" s="1464"/>
      <c r="F91" s="1450"/>
      <c r="G91" s="414"/>
      <c r="H91" s="414"/>
      <c r="I91" s="414"/>
      <c r="J91" s="414">
        <f t="shared" ref="J91" si="19">SUM(J92:J240)</f>
        <v>5746</v>
      </c>
      <c r="K91" s="414">
        <f t="shared" ref="K91:AN91" si="20">SUM(K92:K240)</f>
        <v>0</v>
      </c>
      <c r="L91" s="414">
        <f t="shared" si="20"/>
        <v>0</v>
      </c>
      <c r="M91" s="414">
        <f t="shared" si="20"/>
        <v>5379</v>
      </c>
      <c r="N91" s="414">
        <f t="shared" si="20"/>
        <v>5267</v>
      </c>
      <c r="O91" s="414">
        <f t="shared" si="20"/>
        <v>5363</v>
      </c>
      <c r="P91" s="414">
        <f t="shared" si="20"/>
        <v>5010</v>
      </c>
      <c r="Q91" s="414">
        <f t="shared" si="20"/>
        <v>5027</v>
      </c>
      <c r="R91" s="414">
        <f t="shared" si="20"/>
        <v>1949</v>
      </c>
      <c r="S91" s="414">
        <f t="shared" si="20"/>
        <v>0</v>
      </c>
      <c r="T91" s="414">
        <f t="shared" si="20"/>
        <v>5290</v>
      </c>
      <c r="U91" s="414">
        <f t="shared" si="20"/>
        <v>5205</v>
      </c>
      <c r="V91" s="414">
        <f t="shared" si="20"/>
        <v>5130</v>
      </c>
      <c r="W91" s="414">
        <f t="shared" si="20"/>
        <v>5231</v>
      </c>
      <c r="X91" s="414">
        <f t="shared" si="20"/>
        <v>5011</v>
      </c>
      <c r="Y91" s="414">
        <f t="shared" si="20"/>
        <v>1949</v>
      </c>
      <c r="Z91" s="414">
        <f t="shared" si="20"/>
        <v>0</v>
      </c>
      <c r="AA91" s="414">
        <f t="shared" si="20"/>
        <v>5290</v>
      </c>
      <c r="AB91" s="414">
        <f t="shared" si="20"/>
        <v>5205</v>
      </c>
      <c r="AC91" s="414">
        <f t="shared" si="20"/>
        <v>5030</v>
      </c>
      <c r="AD91" s="414">
        <f t="shared" si="20"/>
        <v>5035</v>
      </c>
      <c r="AE91" s="414">
        <f t="shared" si="20"/>
        <v>5230</v>
      </c>
      <c r="AF91" s="414">
        <f t="shared" si="20"/>
        <v>0</v>
      </c>
      <c r="AG91" s="414">
        <f t="shared" si="20"/>
        <v>0</v>
      </c>
      <c r="AH91" s="414">
        <f t="shared" si="20"/>
        <v>0</v>
      </c>
      <c r="AI91" s="414">
        <f t="shared" si="20"/>
        <v>0</v>
      </c>
      <c r="AJ91" s="414">
        <f t="shared" si="20"/>
        <v>0</v>
      </c>
      <c r="AK91" s="414">
        <f t="shared" si="20"/>
        <v>0</v>
      </c>
      <c r="AL91" s="414">
        <f t="shared" si="20"/>
        <v>0</v>
      </c>
      <c r="AM91" s="414">
        <f t="shared" si="20"/>
        <v>0</v>
      </c>
      <c r="AN91" s="414">
        <f t="shared" si="20"/>
        <v>0</v>
      </c>
      <c r="AO91" s="414"/>
      <c r="AP91" s="414"/>
      <c r="AQ91" s="426">
        <f>SUM(H91:AP91)</f>
        <v>87347</v>
      </c>
      <c r="AR91" s="1451">
        <f>AQ91-(RESUMO!AY3+RESUMO!AY4)</f>
        <v>960</v>
      </c>
      <c r="AT91" s="426">
        <f t="shared" si="14"/>
        <v>5746</v>
      </c>
      <c r="AU91" s="426">
        <f t="shared" si="14"/>
        <v>27995</v>
      </c>
      <c r="AV91" s="426">
        <f t="shared" si="14"/>
        <v>27816</v>
      </c>
      <c r="AW91" s="426">
        <f t="shared" si="14"/>
        <v>25790</v>
      </c>
      <c r="AX91" s="426">
        <f t="shared" si="14"/>
        <v>0</v>
      </c>
      <c r="AY91" s="426">
        <f t="shared" si="14"/>
        <v>0</v>
      </c>
      <c r="BA91" s="426">
        <f t="shared" ref="BA91" si="21">SUM(J91:AI91)</f>
        <v>87347</v>
      </c>
      <c r="BB91" s="426" t="e">
        <f>SUM(BB92:BB240)</f>
        <v>#VALUE!</v>
      </c>
      <c r="BC91" s="426" t="e">
        <f t="shared" ref="BC91:BC92" si="22">BA91-BB91</f>
        <v>#VALUE!</v>
      </c>
    </row>
    <row r="92" spans="2:55" ht="15" customHeight="1" outlineLevel="1" x14ac:dyDescent="0.25">
      <c r="B92" s="415" t="s">
        <v>647</v>
      </c>
      <c r="C92" s="416"/>
      <c r="D92" s="416" t="s">
        <v>673</v>
      </c>
      <c r="E92" s="1453" t="s">
        <v>804</v>
      </c>
      <c r="F92" s="1452" t="s">
        <v>15</v>
      </c>
      <c r="G92" s="421"/>
      <c r="H92" s="421"/>
      <c r="I92" s="421"/>
      <c r="J92" s="421">
        <f>SUMIF('Carga People'!$D$6:$D$383,$D92,'Carga People'!J$6:J$383)</f>
        <v>0</v>
      </c>
      <c r="K92" s="421">
        <f>SUMIF('Carga People'!$D$6:$D$383,$D92,'Carga People'!K$6:K$383)</f>
        <v>0</v>
      </c>
      <c r="L92" s="421">
        <f>SUMIF('Carga People'!$D$6:$D$383,$D92,'Carga People'!L$6:L$383)</f>
        <v>0</v>
      </c>
      <c r="M92" s="421">
        <f>SUMIF('Carga People'!$D$6:$D$383,$D92,'Carga People'!M$6:M$383)</f>
        <v>960</v>
      </c>
      <c r="N92" s="421">
        <f>SUMIF('Carga People'!$D$6:$D$383,$D92,'Carga People'!N$6:N$383)</f>
        <v>480</v>
      </c>
      <c r="O92" s="421">
        <f>SUMIF('Carga People'!$D$6:$D$383,$D92,'Carga People'!O$6:O$383)</f>
        <v>960</v>
      </c>
      <c r="P92" s="421">
        <f>SUMIF('Carga People'!$D$6:$D$383,$D92,'Carga People'!P$6:P$383)</f>
        <v>0</v>
      </c>
      <c r="Q92" s="421">
        <f>SUMIF('Carga People'!$D$6:$D$383,$D92,'Carga People'!Q$6:Q$383)</f>
        <v>0</v>
      </c>
      <c r="R92" s="421">
        <f>SUMIF('Carga People'!$D$6:$D$383,$D92,'Carga People'!R$6:R$383)</f>
        <v>720</v>
      </c>
      <c r="S92" s="421">
        <f>SUMIF('Carga People'!$D$6:$D$383,$D92,'Carga People'!S$6:S$383)</f>
        <v>0</v>
      </c>
      <c r="T92" s="421">
        <f>SUMIF('Carga People'!$D$6:$D$383,$D92,'Carga People'!T$6:T$383)</f>
        <v>960</v>
      </c>
      <c r="U92" s="421">
        <f>SUMIF('Carga People'!$D$6:$D$383,$D92,'Carga People'!U$6:U$383)</f>
        <v>720</v>
      </c>
      <c r="V92" s="421">
        <f>SUMIF('Carga People'!$D$6:$D$383,$D92,'Carga People'!V$6:V$383)</f>
        <v>0</v>
      </c>
      <c r="W92" s="421">
        <f>SUMIF('Carga People'!$D$6:$D$383,$D92,'Carga People'!W$6:W$383)</f>
        <v>0</v>
      </c>
      <c r="X92" s="421">
        <f>SUMIF('Carga People'!$D$6:$D$383,$D92,'Carga People'!X$6:X$383)</f>
        <v>0</v>
      </c>
      <c r="Y92" s="421">
        <f>SUMIF('Carga People'!$D$6:$D$383,$D92,'Carga People'!Y$6:Y$383)</f>
        <v>720</v>
      </c>
      <c r="Z92" s="421">
        <f>SUMIF('Carga People'!$D$6:$D$383,$D92,'Carga People'!Z$6:Z$383)</f>
        <v>0</v>
      </c>
      <c r="AA92" s="421">
        <f>SUMIF('Carga People'!$D$6:$D$383,$D92,'Carga People'!AA$6:AA$383)</f>
        <v>960</v>
      </c>
      <c r="AB92" s="421">
        <f>SUMIF('Carga People'!$D$6:$D$383,$D92,'Carga People'!AB$6:AB$383)</f>
        <v>720</v>
      </c>
      <c r="AC92" s="421">
        <f>SUMIF('Carga People'!$D$6:$D$383,$D92,'Carga People'!AC$6:AC$383)</f>
        <v>0</v>
      </c>
      <c r="AD92" s="421">
        <f>SUMIF('Carga People'!$D$6:$D$383,$D92,'Carga People'!AD$6:AD$383)</f>
        <v>720</v>
      </c>
      <c r="AE92" s="421">
        <f>SUMIF('Carga People'!$D$6:$D$383,$D92,'Carga People'!AE$6:AE$383)</f>
        <v>0</v>
      </c>
      <c r="AF92" s="421">
        <f>SUMIF('Carga People'!$D$6:$D$383,$D92,'Carga People'!AF$6:AF$383)</f>
        <v>0</v>
      </c>
      <c r="AG92" s="421">
        <f>SUMIF('Carga People'!$D$6:$D$383,$D92,'Carga People'!AG$6:AG$383)</f>
        <v>0</v>
      </c>
      <c r="AH92" s="421">
        <f>SUMIF('Carga People'!$D$6:$D$383,$D92,'Carga People'!AH$6:AH$383)</f>
        <v>0</v>
      </c>
      <c r="AI92" s="421">
        <f>SUMIF('Carga People'!$D$6:$D$383,$D92,'Carga People'!AI$6:AI$383)</f>
        <v>0</v>
      </c>
      <c r="AJ92" s="421">
        <f>SUMIF('Carga People'!$D$6:$D$383,$D92,'Carga People'!AJ$6:AJ$383)</f>
        <v>0</v>
      </c>
      <c r="AK92" s="421">
        <f>SUMIF('Carga People'!$D$6:$D$383,$D92,'Carga People'!AK$6:AK$383)</f>
        <v>0</v>
      </c>
      <c r="AL92" s="421">
        <f>SUMIF('Carga People'!$D$6:$D$383,$D92,'Carga People'!AL$6:AL$383)</f>
        <v>0</v>
      </c>
      <c r="AM92" s="421">
        <f>SUMIF('Carga People'!$D$6:$D$383,$D92,'Carga People'!AM$6:AM$383)</f>
        <v>0</v>
      </c>
      <c r="AN92" s="421">
        <f>SUMIF('Carga People'!$D$6:$D$383,$D92,'Carga People'!AN$6:AN$383)</f>
        <v>0</v>
      </c>
      <c r="AO92" s="421"/>
      <c r="AP92" s="421"/>
      <c r="AQ92" s="427">
        <f t="shared" ref="AQ92:AQ131" si="23">SUM(I92:AP92)</f>
        <v>7920</v>
      </c>
      <c r="AR92" s="406" t="str">
        <f t="shared" ref="AR92:AR187" si="24">IF(D92="","",IF(D92=D91,"DUPLICADO",""))</f>
        <v/>
      </c>
      <c r="AT92" s="427">
        <f t="shared" si="14"/>
        <v>0</v>
      </c>
      <c r="AU92" s="427">
        <f t="shared" si="14"/>
        <v>3120</v>
      </c>
      <c r="AV92" s="427">
        <f t="shared" si="14"/>
        <v>2400</v>
      </c>
      <c r="AW92" s="427">
        <f t="shared" si="14"/>
        <v>2400</v>
      </c>
      <c r="AX92" s="427">
        <f t="shared" si="14"/>
        <v>0</v>
      </c>
      <c r="AY92" s="427">
        <f t="shared" si="14"/>
        <v>0</v>
      </c>
      <c r="BA92" s="427">
        <f t="shared" ref="BA92" si="25">IF(F92="BRASIL",SUM(J92:AI92),0)</f>
        <v>7920</v>
      </c>
      <c r="BB92" s="427" t="e">
        <f>IF($BB$1="M0",SUMIF([1]Anual!$B$11:$B$950,$D92,[1]Anual!$GZ$11:$GZ$950),SUMIF([1]Anual!$B$11:$B$950,$D92,[1]Anual!$HA$11:$HA$950))</f>
        <v>#VALUE!</v>
      </c>
      <c r="BC92" s="427" t="e">
        <f t="shared" si="22"/>
        <v>#VALUE!</v>
      </c>
    </row>
    <row r="93" spans="2:55" ht="15" customHeight="1" outlineLevel="1" x14ac:dyDescent="0.25">
      <c r="B93" s="1539" t="s">
        <v>1097</v>
      </c>
      <c r="C93" s="1540"/>
      <c r="D93" s="1540" t="s">
        <v>1099</v>
      </c>
      <c r="E93" s="1541">
        <v>926564283</v>
      </c>
      <c r="F93" s="1452" t="s">
        <v>15</v>
      </c>
      <c r="G93" s="421"/>
      <c r="H93" s="421"/>
      <c r="I93" s="421"/>
      <c r="J93" s="421">
        <f>SUMIF('Carga People'!$D$6:$D$383,$D93,'Carga People'!J$6:J$383)</f>
        <v>0</v>
      </c>
      <c r="K93" s="421">
        <f>SUMIF('Carga People'!$D$6:$D$383,$D93,'Carga People'!K$6:K$383)</f>
        <v>0</v>
      </c>
      <c r="L93" s="421">
        <f>SUMIF('Carga People'!$D$6:$D$383,$D93,'Carga People'!L$6:L$383)</f>
        <v>0</v>
      </c>
      <c r="M93" s="421">
        <f>SUMIF('Carga People'!$D$6:$D$383,$D93,'Carga People'!M$6:M$383)</f>
        <v>0</v>
      </c>
      <c r="N93" s="421">
        <f>SUMIF('Carga People'!$D$6:$D$383,$D93,'Carga People'!N$6:N$383)</f>
        <v>0</v>
      </c>
      <c r="O93" s="421">
        <f>SUMIF('Carga People'!$D$6:$D$383,$D93,'Carga People'!O$6:O$383)</f>
        <v>0</v>
      </c>
      <c r="P93" s="421">
        <f>SUMIF('Carga People'!$D$6:$D$383,$D93,'Carga People'!P$6:P$383)</f>
        <v>0</v>
      </c>
      <c r="Q93" s="421">
        <f>SUMIF('Carga People'!$D$6:$D$383,$D93,'Carga People'!Q$6:Q$383)</f>
        <v>0</v>
      </c>
      <c r="R93" s="421">
        <f>SUMIF('Carga People'!$D$6:$D$383,$D93,'Carga People'!R$6:R$383)</f>
        <v>0</v>
      </c>
      <c r="S93" s="421">
        <f>SUMIF('Carga People'!$D$6:$D$383,$D93,'Carga People'!S$6:S$383)</f>
        <v>0</v>
      </c>
      <c r="T93" s="421">
        <f>SUMIF('Carga People'!$D$6:$D$383,$D93,'Carga People'!T$6:T$383)</f>
        <v>0</v>
      </c>
      <c r="U93" s="421">
        <f>SUMIF('Carga People'!$D$6:$D$383,$D93,'Carga People'!U$6:U$383)</f>
        <v>0</v>
      </c>
      <c r="V93" s="421">
        <f>SUMIF('Carga People'!$D$6:$D$383,$D93,'Carga People'!V$6:V$383)</f>
        <v>0</v>
      </c>
      <c r="W93" s="421">
        <f>SUMIF('Carga People'!$D$6:$D$383,$D93,'Carga People'!W$6:W$383)</f>
        <v>0</v>
      </c>
      <c r="X93" s="421">
        <f>SUMIF('Carga People'!$D$6:$D$383,$D93,'Carga People'!X$6:X$383)</f>
        <v>0</v>
      </c>
      <c r="Y93" s="421">
        <f>SUMIF('Carga People'!$D$6:$D$383,$D93,'Carga People'!Y$6:Y$383)</f>
        <v>0</v>
      </c>
      <c r="Z93" s="421">
        <f>SUMIF('Carga People'!$D$6:$D$383,$D93,'Carga People'!Z$6:Z$383)</f>
        <v>0</v>
      </c>
      <c r="AA93" s="421">
        <f>SUMIF('Carga People'!$D$6:$D$383,$D93,'Carga People'!AA$6:AA$383)</f>
        <v>0</v>
      </c>
      <c r="AB93" s="421">
        <f>SUMIF('Carga People'!$D$6:$D$383,$D93,'Carga People'!AB$6:AB$383)</f>
        <v>0</v>
      </c>
      <c r="AC93" s="421">
        <f>SUMIF('Carga People'!$D$6:$D$383,$D93,'Carga People'!AC$6:AC$383)</f>
        <v>0</v>
      </c>
      <c r="AD93" s="421">
        <f>SUMIF('Carga People'!$D$6:$D$383,$D93,'Carga People'!AD$6:AD$383)</f>
        <v>0</v>
      </c>
      <c r="AE93" s="421">
        <f>SUMIF('Carga People'!$D$6:$D$383,$D93,'Carga People'!AE$6:AE$383)</f>
        <v>0</v>
      </c>
      <c r="AF93" s="421">
        <f>SUMIF('Carga People'!$D$6:$D$383,$D93,'Carga People'!AF$6:AF$383)</f>
        <v>0</v>
      </c>
      <c r="AG93" s="421">
        <f>SUMIF('Carga People'!$D$6:$D$383,$D93,'Carga People'!AG$6:AG$383)</f>
        <v>0</v>
      </c>
      <c r="AH93" s="421">
        <f>SUMIF('Carga People'!$D$6:$D$383,$D93,'Carga People'!AH$6:AH$383)</f>
        <v>0</v>
      </c>
      <c r="AI93" s="421">
        <f>SUMIF('Carga People'!$D$6:$D$383,$D93,'Carga People'!AI$6:AI$383)</f>
        <v>0</v>
      </c>
      <c r="AJ93" s="421">
        <f>SUMIF('Carga People'!$D$6:$D$383,$D93,'Carga People'!AJ$6:AJ$383)</f>
        <v>0</v>
      </c>
      <c r="AK93" s="421">
        <f>SUMIF('Carga People'!$D$6:$D$383,$D93,'Carga People'!AK$6:AK$383)</f>
        <v>0</v>
      </c>
      <c r="AL93" s="421">
        <f>SUMIF('Carga People'!$D$6:$D$383,$D93,'Carga People'!AL$6:AL$383)</f>
        <v>0</v>
      </c>
      <c r="AM93" s="421">
        <f>SUMIF('Carga People'!$D$6:$D$383,$D93,'Carga People'!AM$6:AM$383)</f>
        <v>0</v>
      </c>
      <c r="AN93" s="421">
        <f>SUMIF('Carga People'!$D$6:$D$383,$D93,'Carga People'!AN$6:AN$383)</f>
        <v>0</v>
      </c>
      <c r="AO93" s="421"/>
      <c r="AP93" s="421"/>
      <c r="AQ93" s="427">
        <f t="shared" si="23"/>
        <v>0</v>
      </c>
      <c r="AR93" s="406" t="str">
        <f t="shared" si="24"/>
        <v/>
      </c>
      <c r="AT93" s="427">
        <f t="shared" si="14"/>
        <v>0</v>
      </c>
      <c r="AU93" s="427">
        <f t="shared" si="14"/>
        <v>0</v>
      </c>
      <c r="AV93" s="427">
        <f t="shared" si="14"/>
        <v>0</v>
      </c>
      <c r="AW93" s="427">
        <f t="shared" si="14"/>
        <v>0</v>
      </c>
      <c r="AX93" s="427">
        <f t="shared" si="14"/>
        <v>0</v>
      </c>
      <c r="AY93" s="427">
        <f t="shared" si="14"/>
        <v>0</v>
      </c>
      <c r="BA93" s="427">
        <f t="shared" ref="BA93:BA188" si="26">IF(F93="BRASIL",SUM(J93:AI93),0)</f>
        <v>0</v>
      </c>
      <c r="BB93" s="427" t="e">
        <f>IF($BB$1="M0",SUMIF([1]Anual!$B$11:$B$950,$D93,[1]Anual!$GZ$11:$GZ$950),SUMIF([1]Anual!$B$11:$B$950,$D93,[1]Anual!$HA$11:$HA$950))</f>
        <v>#VALUE!</v>
      </c>
      <c r="BC93" s="427" t="e">
        <f t="shared" ref="BC93:BC188" si="27">BA93-BB93</f>
        <v>#VALUE!</v>
      </c>
    </row>
    <row r="94" spans="2:55" ht="15" customHeight="1" outlineLevel="1" x14ac:dyDescent="0.25">
      <c r="B94" s="1539" t="s">
        <v>1079</v>
      </c>
      <c r="C94" s="1540"/>
      <c r="D94" s="1540" t="s">
        <v>1081</v>
      </c>
      <c r="E94" s="1541">
        <v>926564280</v>
      </c>
      <c r="F94" s="1452" t="s">
        <v>15</v>
      </c>
      <c r="G94" s="421"/>
      <c r="H94" s="421"/>
      <c r="I94" s="421"/>
      <c r="J94" s="421">
        <f>SUMIF('Carga People'!$D$6:$D$383,$D94,'Carga People'!J$6:J$383)</f>
        <v>0</v>
      </c>
      <c r="K94" s="421">
        <f>SUMIF('Carga People'!$D$6:$D$383,$D94,'Carga People'!K$6:K$383)</f>
        <v>0</v>
      </c>
      <c r="L94" s="421">
        <f>SUMIF('Carga People'!$D$6:$D$383,$D94,'Carga People'!L$6:L$383)</f>
        <v>0</v>
      </c>
      <c r="M94" s="421">
        <f>SUMIF('Carga People'!$D$6:$D$383,$D94,'Carga People'!M$6:M$383)</f>
        <v>0</v>
      </c>
      <c r="N94" s="421">
        <f>SUMIF('Carga People'!$D$6:$D$383,$D94,'Carga People'!N$6:N$383)</f>
        <v>0</v>
      </c>
      <c r="O94" s="421">
        <f>SUMIF('Carga People'!$D$6:$D$383,$D94,'Carga People'!O$6:O$383)</f>
        <v>0</v>
      </c>
      <c r="P94" s="421">
        <f>SUMIF('Carga People'!$D$6:$D$383,$D94,'Carga People'!P$6:P$383)</f>
        <v>0</v>
      </c>
      <c r="Q94" s="421">
        <f>SUMIF('Carga People'!$D$6:$D$383,$D94,'Carga People'!Q$6:Q$383)</f>
        <v>0</v>
      </c>
      <c r="R94" s="421">
        <f>SUMIF('Carga People'!$D$6:$D$383,$D94,'Carga People'!R$6:R$383)</f>
        <v>0</v>
      </c>
      <c r="S94" s="421">
        <f>SUMIF('Carga People'!$D$6:$D$383,$D94,'Carga People'!S$6:S$383)</f>
        <v>0</v>
      </c>
      <c r="T94" s="421">
        <f>SUMIF('Carga People'!$D$6:$D$383,$D94,'Carga People'!T$6:T$383)</f>
        <v>0</v>
      </c>
      <c r="U94" s="421">
        <f>SUMIF('Carga People'!$D$6:$D$383,$D94,'Carga People'!U$6:U$383)</f>
        <v>0</v>
      </c>
      <c r="V94" s="421">
        <f>SUMIF('Carga People'!$D$6:$D$383,$D94,'Carga People'!V$6:V$383)</f>
        <v>0</v>
      </c>
      <c r="W94" s="421">
        <f>SUMIF('Carga People'!$D$6:$D$383,$D94,'Carga People'!W$6:W$383)</f>
        <v>0</v>
      </c>
      <c r="X94" s="421">
        <f>SUMIF('Carga People'!$D$6:$D$383,$D94,'Carga People'!X$6:X$383)</f>
        <v>0</v>
      </c>
      <c r="Y94" s="421">
        <f>SUMIF('Carga People'!$D$6:$D$383,$D94,'Carga People'!Y$6:Y$383)</f>
        <v>0</v>
      </c>
      <c r="Z94" s="421">
        <f>SUMIF('Carga People'!$D$6:$D$383,$D94,'Carga People'!Z$6:Z$383)</f>
        <v>0</v>
      </c>
      <c r="AA94" s="421">
        <f>SUMIF('Carga People'!$D$6:$D$383,$D94,'Carga People'!AA$6:AA$383)</f>
        <v>0</v>
      </c>
      <c r="AB94" s="421">
        <f>SUMIF('Carga People'!$D$6:$D$383,$D94,'Carga People'!AB$6:AB$383)</f>
        <v>0</v>
      </c>
      <c r="AC94" s="421">
        <f>SUMIF('Carga People'!$D$6:$D$383,$D94,'Carga People'!AC$6:AC$383)</f>
        <v>0</v>
      </c>
      <c r="AD94" s="421">
        <f>SUMIF('Carga People'!$D$6:$D$383,$D94,'Carga People'!AD$6:AD$383)</f>
        <v>0</v>
      </c>
      <c r="AE94" s="421">
        <f>SUMIF('Carga People'!$D$6:$D$383,$D94,'Carga People'!AE$6:AE$383)</f>
        <v>0</v>
      </c>
      <c r="AF94" s="421">
        <f>SUMIF('Carga People'!$D$6:$D$383,$D94,'Carga People'!AF$6:AF$383)</f>
        <v>0</v>
      </c>
      <c r="AG94" s="421">
        <f>SUMIF('Carga People'!$D$6:$D$383,$D94,'Carga People'!AG$6:AG$383)</f>
        <v>0</v>
      </c>
      <c r="AH94" s="421">
        <f>SUMIF('Carga People'!$D$6:$D$383,$D94,'Carga People'!AH$6:AH$383)</f>
        <v>0</v>
      </c>
      <c r="AI94" s="421">
        <f>SUMIF('Carga People'!$D$6:$D$383,$D94,'Carga People'!AI$6:AI$383)</f>
        <v>0</v>
      </c>
      <c r="AJ94" s="421">
        <f>SUMIF('Carga People'!$D$6:$D$383,$D94,'Carga People'!AJ$6:AJ$383)</f>
        <v>0</v>
      </c>
      <c r="AK94" s="421">
        <f>SUMIF('Carga People'!$D$6:$D$383,$D94,'Carga People'!AK$6:AK$383)</f>
        <v>0</v>
      </c>
      <c r="AL94" s="421">
        <f>SUMIF('Carga People'!$D$6:$D$383,$D94,'Carga People'!AL$6:AL$383)</f>
        <v>0</v>
      </c>
      <c r="AM94" s="421">
        <f>SUMIF('Carga People'!$D$6:$D$383,$D94,'Carga People'!AM$6:AM$383)</f>
        <v>0</v>
      </c>
      <c r="AN94" s="421">
        <f>SUMIF('Carga People'!$D$6:$D$383,$D94,'Carga People'!AN$6:AN$383)</f>
        <v>0</v>
      </c>
      <c r="AO94" s="421"/>
      <c r="AP94" s="421"/>
      <c r="AQ94" s="427">
        <f t="shared" si="23"/>
        <v>0</v>
      </c>
      <c r="AR94" s="406" t="str">
        <f t="shared" si="24"/>
        <v/>
      </c>
      <c r="AT94" s="427">
        <f t="shared" si="14"/>
        <v>0</v>
      </c>
      <c r="AU94" s="427">
        <f t="shared" si="14"/>
        <v>0</v>
      </c>
      <c r="AV94" s="427">
        <f t="shared" si="14"/>
        <v>0</v>
      </c>
      <c r="AW94" s="427">
        <f t="shared" si="14"/>
        <v>0</v>
      </c>
      <c r="AX94" s="427">
        <f t="shared" si="14"/>
        <v>0</v>
      </c>
      <c r="AY94" s="427">
        <f t="shared" si="14"/>
        <v>0</v>
      </c>
      <c r="BA94" s="427">
        <f t="shared" si="26"/>
        <v>0</v>
      </c>
      <c r="BB94" s="427" t="e">
        <f>IF($BB$1="M0",SUMIF([1]Anual!$B$11:$B$950,$D94,[1]Anual!$GZ$11:$GZ$950),SUMIF([1]Anual!$B$11:$B$950,$D94,[1]Anual!$HA$11:$HA$950))</f>
        <v>#VALUE!</v>
      </c>
      <c r="BC94" s="427" t="e">
        <f t="shared" si="27"/>
        <v>#VALUE!</v>
      </c>
    </row>
    <row r="95" spans="2:55" ht="15" customHeight="1" outlineLevel="1" x14ac:dyDescent="0.25">
      <c r="B95" s="418" t="s">
        <v>698</v>
      </c>
      <c r="C95" s="419"/>
      <c r="D95" s="419" t="s">
        <v>696</v>
      </c>
      <c r="E95" s="1454" t="s">
        <v>799</v>
      </c>
      <c r="F95" s="1452" t="s">
        <v>15</v>
      </c>
      <c r="G95" s="421"/>
      <c r="H95" s="421"/>
      <c r="I95" s="421"/>
      <c r="J95" s="421">
        <f>SUMIF('Carga People'!$D$6:$D$383,$D95,'Carga People'!J$6:J$383)</f>
        <v>240</v>
      </c>
      <c r="K95" s="421">
        <f>SUMIF('Carga People'!$D$6:$D$383,$D95,'Carga People'!K$6:K$383)</f>
        <v>0</v>
      </c>
      <c r="L95" s="421">
        <f>SUMIF('Carga People'!$D$6:$D$383,$D95,'Carga People'!L$6:L$383)</f>
        <v>0</v>
      </c>
      <c r="M95" s="421">
        <f>SUMIF('Carga People'!$D$6:$D$383,$D95,'Carga People'!M$6:M$383)</f>
        <v>0</v>
      </c>
      <c r="N95" s="421">
        <f>SUMIF('Carga People'!$D$6:$D$383,$D95,'Carga People'!N$6:N$383)</f>
        <v>480</v>
      </c>
      <c r="O95" s="421">
        <f>SUMIF('Carga People'!$D$6:$D$383,$D95,'Carga People'!O$6:O$383)</f>
        <v>0</v>
      </c>
      <c r="P95" s="421">
        <f>SUMIF('Carga People'!$D$6:$D$383,$D95,'Carga People'!P$6:P$383)</f>
        <v>0</v>
      </c>
      <c r="Q95" s="421">
        <f>SUMIF('Carga People'!$D$6:$D$383,$D95,'Carga People'!Q$6:Q$383)</f>
        <v>0</v>
      </c>
      <c r="R95" s="421">
        <f>SUMIF('Carga People'!$D$6:$D$383,$D95,'Carga People'!R$6:R$383)</f>
        <v>0</v>
      </c>
      <c r="S95" s="421">
        <f>SUMIF('Carga People'!$D$6:$D$383,$D95,'Carga People'!S$6:S$383)</f>
        <v>0</v>
      </c>
      <c r="T95" s="421">
        <f>SUMIF('Carga People'!$D$6:$D$383,$D95,'Carga People'!T$6:T$383)</f>
        <v>0</v>
      </c>
      <c r="U95" s="421">
        <f>SUMIF('Carga People'!$D$6:$D$383,$D95,'Carga People'!U$6:U$383)</f>
        <v>720</v>
      </c>
      <c r="V95" s="421">
        <f>SUMIF('Carga People'!$D$6:$D$383,$D95,'Carga People'!V$6:V$383)</f>
        <v>0</v>
      </c>
      <c r="W95" s="421">
        <f>SUMIF('Carga People'!$D$6:$D$383,$D95,'Carga People'!W$6:W$383)</f>
        <v>0</v>
      </c>
      <c r="X95" s="421">
        <f>SUMIF('Carga People'!$D$6:$D$383,$D95,'Carga People'!X$6:X$383)</f>
        <v>0</v>
      </c>
      <c r="Y95" s="421">
        <f>SUMIF('Carga People'!$D$6:$D$383,$D95,'Carga People'!Y$6:Y$383)</f>
        <v>0</v>
      </c>
      <c r="Z95" s="421">
        <f>SUMIF('Carga People'!$D$6:$D$383,$D95,'Carga People'!Z$6:Z$383)</f>
        <v>0</v>
      </c>
      <c r="AA95" s="421">
        <f>SUMIF('Carga People'!$D$6:$D$383,$D95,'Carga People'!AA$6:AA$383)</f>
        <v>0</v>
      </c>
      <c r="AB95" s="421">
        <f>SUMIF('Carga People'!$D$6:$D$383,$D95,'Carga People'!AB$6:AB$383)</f>
        <v>480</v>
      </c>
      <c r="AC95" s="421">
        <f>SUMIF('Carga People'!$D$6:$D$383,$D95,'Carga People'!AC$6:AC$383)</f>
        <v>0</v>
      </c>
      <c r="AD95" s="421">
        <f>SUMIF('Carga People'!$D$6:$D$383,$D95,'Carga People'!AD$6:AD$383)</f>
        <v>0</v>
      </c>
      <c r="AE95" s="421">
        <f>SUMIF('Carga People'!$D$6:$D$383,$D95,'Carga People'!AE$6:AE$383)</f>
        <v>0</v>
      </c>
      <c r="AF95" s="421">
        <f>SUMIF('Carga People'!$D$6:$D$383,$D95,'Carga People'!AF$6:AF$383)</f>
        <v>0</v>
      </c>
      <c r="AG95" s="421">
        <f>SUMIF('Carga People'!$D$6:$D$383,$D95,'Carga People'!AG$6:AG$383)</f>
        <v>0</v>
      </c>
      <c r="AH95" s="421">
        <f>SUMIF('Carga People'!$D$6:$D$383,$D95,'Carga People'!AH$6:AH$383)</f>
        <v>0</v>
      </c>
      <c r="AI95" s="421">
        <f>SUMIF('Carga People'!$D$6:$D$383,$D95,'Carga People'!AI$6:AI$383)</f>
        <v>0</v>
      </c>
      <c r="AJ95" s="421">
        <f>SUMIF('Carga People'!$D$6:$D$383,$D95,'Carga People'!AJ$6:AJ$383)</f>
        <v>0</v>
      </c>
      <c r="AK95" s="421">
        <f>SUMIF('Carga People'!$D$6:$D$383,$D95,'Carga People'!AK$6:AK$383)</f>
        <v>0</v>
      </c>
      <c r="AL95" s="421">
        <f>SUMIF('Carga People'!$D$6:$D$383,$D95,'Carga People'!AL$6:AL$383)</f>
        <v>0</v>
      </c>
      <c r="AM95" s="421">
        <f>SUMIF('Carga People'!$D$6:$D$383,$D95,'Carga People'!AM$6:AM$383)</f>
        <v>0</v>
      </c>
      <c r="AN95" s="421">
        <f>SUMIF('Carga People'!$D$6:$D$383,$D95,'Carga People'!AN$6:AN$383)</f>
        <v>0</v>
      </c>
      <c r="AO95" s="421"/>
      <c r="AP95" s="421"/>
      <c r="AQ95" s="427">
        <f t="shared" si="23"/>
        <v>1920</v>
      </c>
      <c r="AR95" s="406" t="str">
        <f t="shared" si="24"/>
        <v/>
      </c>
      <c r="AT95" s="427">
        <f t="shared" ref="AT95:AY158" si="28">SUMIF($J$1:$AP$1,AT$3,($J95:$AP95))</f>
        <v>240</v>
      </c>
      <c r="AU95" s="427">
        <f t="shared" si="28"/>
        <v>480</v>
      </c>
      <c r="AV95" s="427">
        <f t="shared" si="28"/>
        <v>720</v>
      </c>
      <c r="AW95" s="427">
        <f t="shared" si="28"/>
        <v>480</v>
      </c>
      <c r="AX95" s="427">
        <f t="shared" si="28"/>
        <v>0</v>
      </c>
      <c r="AY95" s="427">
        <f t="shared" si="28"/>
        <v>0</v>
      </c>
      <c r="BA95" s="427">
        <f t="shared" si="26"/>
        <v>1920</v>
      </c>
      <c r="BB95" s="427" t="e">
        <f>IF($BB$1="M0",SUMIF([1]Anual!$B$11:$B$950,$D95,[1]Anual!$GZ$11:$GZ$950),SUMIF([1]Anual!$B$11:$B$950,$D95,[1]Anual!$HA$11:$HA$950))</f>
        <v>#VALUE!</v>
      </c>
      <c r="BC95" s="427" t="e">
        <f t="shared" si="27"/>
        <v>#VALUE!</v>
      </c>
    </row>
    <row r="96" spans="2:55" ht="15" customHeight="1" outlineLevel="1" x14ac:dyDescent="0.25">
      <c r="B96" s="418" t="s">
        <v>776</v>
      </c>
      <c r="C96" s="419"/>
      <c r="D96" s="419" t="s">
        <v>778</v>
      </c>
      <c r="E96" s="1454" t="s">
        <v>817</v>
      </c>
      <c r="F96" s="1452" t="s">
        <v>15</v>
      </c>
      <c r="G96" s="421"/>
      <c r="H96" s="421"/>
      <c r="I96" s="421"/>
      <c r="J96" s="421">
        <f>SUMIF('Carga People'!$D$6:$D$383,$D96,'Carga People'!J$6:J$383)</f>
        <v>480</v>
      </c>
      <c r="K96" s="421">
        <f>SUMIF('Carga People'!$D$6:$D$383,$D96,'Carga People'!K$6:K$383)</f>
        <v>0</v>
      </c>
      <c r="L96" s="421">
        <f>SUMIF('Carga People'!$D$6:$D$383,$D96,'Carga People'!L$6:L$383)</f>
        <v>0</v>
      </c>
      <c r="M96" s="421">
        <f>SUMIF('Carga People'!$D$6:$D$383,$D96,'Carga People'!M$6:M$383)</f>
        <v>960</v>
      </c>
      <c r="N96" s="421">
        <f>SUMIF('Carga People'!$D$6:$D$383,$D96,'Carga People'!N$6:N$383)</f>
        <v>960</v>
      </c>
      <c r="O96" s="421">
        <f>SUMIF('Carga People'!$D$6:$D$383,$D96,'Carga People'!O$6:O$383)</f>
        <v>480</v>
      </c>
      <c r="P96" s="421">
        <f>SUMIF('Carga People'!$D$6:$D$383,$D96,'Carga People'!P$6:P$383)</f>
        <v>240</v>
      </c>
      <c r="Q96" s="421">
        <f>SUMIF('Carga People'!$D$6:$D$383,$D96,'Carga People'!Q$6:Q$383)</f>
        <v>480</v>
      </c>
      <c r="R96" s="421">
        <f>SUMIF('Carga People'!$D$6:$D$383,$D96,'Carga People'!R$6:R$383)</f>
        <v>0</v>
      </c>
      <c r="S96" s="421">
        <f>SUMIF('Carga People'!$D$6:$D$383,$D96,'Carga People'!S$6:S$383)</f>
        <v>0</v>
      </c>
      <c r="T96" s="421">
        <f>SUMIF('Carga People'!$D$6:$D$383,$D96,'Carga People'!T$6:T$383)</f>
        <v>480</v>
      </c>
      <c r="U96" s="421">
        <f>SUMIF('Carga People'!$D$6:$D$383,$D96,'Carga People'!U$6:U$383)</f>
        <v>720</v>
      </c>
      <c r="V96" s="421">
        <f>SUMIF('Carga People'!$D$6:$D$383,$D96,'Carga People'!V$6:V$383)</f>
        <v>480</v>
      </c>
      <c r="W96" s="421">
        <f>SUMIF('Carga People'!$D$6:$D$383,$D96,'Carga People'!W$6:W$383)</f>
        <v>480</v>
      </c>
      <c r="X96" s="421">
        <f>SUMIF('Carga People'!$D$6:$D$383,$D96,'Carga People'!X$6:X$383)</f>
        <v>0</v>
      </c>
      <c r="Y96" s="421">
        <f>SUMIF('Carga People'!$D$6:$D$383,$D96,'Carga People'!Y$6:Y$383)</f>
        <v>0</v>
      </c>
      <c r="Z96" s="421">
        <f>SUMIF('Carga People'!$D$6:$D$383,$D96,'Carga People'!Z$6:Z$383)</f>
        <v>0</v>
      </c>
      <c r="AA96" s="421">
        <f>SUMIF('Carga People'!$D$6:$D$383,$D96,'Carga People'!AA$6:AA$383)</f>
        <v>480</v>
      </c>
      <c r="AB96" s="421">
        <f>SUMIF('Carga People'!$D$6:$D$383,$D96,'Carga People'!AB$6:AB$383)</f>
        <v>960</v>
      </c>
      <c r="AC96" s="421">
        <f>SUMIF('Carga People'!$D$6:$D$383,$D96,'Carga People'!AC$6:AC$383)</f>
        <v>240</v>
      </c>
      <c r="AD96" s="421">
        <f>SUMIF('Carga People'!$D$6:$D$383,$D96,'Carga People'!AD$6:AD$383)</f>
        <v>240</v>
      </c>
      <c r="AE96" s="421">
        <f>SUMIF('Carga People'!$D$6:$D$383,$D96,'Carga People'!AE$6:AE$383)</f>
        <v>0</v>
      </c>
      <c r="AF96" s="421">
        <f>SUMIF('Carga People'!$D$6:$D$383,$D96,'Carga People'!AF$6:AF$383)</f>
        <v>0</v>
      </c>
      <c r="AG96" s="421">
        <f>SUMIF('Carga People'!$D$6:$D$383,$D96,'Carga People'!AG$6:AG$383)</f>
        <v>0</v>
      </c>
      <c r="AH96" s="421">
        <f>SUMIF('Carga People'!$D$6:$D$383,$D96,'Carga People'!AH$6:AH$383)</f>
        <v>0</v>
      </c>
      <c r="AI96" s="421">
        <f>SUMIF('Carga People'!$D$6:$D$383,$D96,'Carga People'!AI$6:AI$383)</f>
        <v>0</v>
      </c>
      <c r="AJ96" s="421">
        <f>SUMIF('Carga People'!$D$6:$D$383,$D96,'Carga People'!AJ$6:AJ$383)</f>
        <v>0</v>
      </c>
      <c r="AK96" s="421">
        <f>SUMIF('Carga People'!$D$6:$D$383,$D96,'Carga People'!AK$6:AK$383)</f>
        <v>0</v>
      </c>
      <c r="AL96" s="421">
        <f>SUMIF('Carga People'!$D$6:$D$383,$D96,'Carga People'!AL$6:AL$383)</f>
        <v>0</v>
      </c>
      <c r="AM96" s="421">
        <f>SUMIF('Carga People'!$D$6:$D$383,$D96,'Carga People'!AM$6:AM$383)</f>
        <v>0</v>
      </c>
      <c r="AN96" s="421">
        <f>SUMIF('Carga People'!$D$6:$D$383,$D96,'Carga People'!AN$6:AN$383)</f>
        <v>0</v>
      </c>
      <c r="AO96" s="421"/>
      <c r="AP96" s="421"/>
      <c r="AQ96" s="427">
        <f t="shared" si="23"/>
        <v>7680</v>
      </c>
      <c r="AR96" s="406" t="str">
        <f t="shared" si="24"/>
        <v/>
      </c>
      <c r="AT96" s="427">
        <f t="shared" si="28"/>
        <v>480</v>
      </c>
      <c r="AU96" s="427">
        <f t="shared" si="28"/>
        <v>3120</v>
      </c>
      <c r="AV96" s="427">
        <f t="shared" si="28"/>
        <v>2160</v>
      </c>
      <c r="AW96" s="427">
        <f t="shared" si="28"/>
        <v>1920</v>
      </c>
      <c r="AX96" s="427">
        <f t="shared" si="28"/>
        <v>0</v>
      </c>
      <c r="AY96" s="427">
        <f t="shared" si="28"/>
        <v>0</v>
      </c>
      <c r="BA96" s="427">
        <f t="shared" si="26"/>
        <v>7680</v>
      </c>
      <c r="BB96" s="427" t="e">
        <f>IF($BB$1="M0",SUMIF([1]Anual!$B$11:$B$950,$D96,[1]Anual!$GZ$11:$GZ$950),SUMIF([1]Anual!$B$11:$B$950,$D96,[1]Anual!$HA$11:$HA$950))</f>
        <v>#VALUE!</v>
      </c>
      <c r="BC96" s="427" t="e">
        <f t="shared" si="27"/>
        <v>#VALUE!</v>
      </c>
    </row>
    <row r="97" spans="2:55" ht="15" customHeight="1" outlineLevel="1" x14ac:dyDescent="0.25">
      <c r="B97" s="418" t="s">
        <v>190</v>
      </c>
      <c r="C97" s="419"/>
      <c r="D97" s="419" t="s">
        <v>220</v>
      </c>
      <c r="E97" s="1454" t="s">
        <v>825</v>
      </c>
      <c r="F97" s="1452" t="s">
        <v>15</v>
      </c>
      <c r="G97" s="421"/>
      <c r="H97" s="421"/>
      <c r="I97" s="421"/>
      <c r="J97" s="421">
        <f>SUMIF('Carga People'!$D$6:$D$383,$D97,'Carga People'!J$6:J$383)</f>
        <v>480</v>
      </c>
      <c r="K97" s="421">
        <f>SUMIF('Carga People'!$D$6:$D$383,$D97,'Carga People'!K$6:K$383)</f>
        <v>0</v>
      </c>
      <c r="L97" s="421">
        <f>SUMIF('Carga People'!$D$6:$D$383,$D97,'Carga People'!L$6:L$383)</f>
        <v>0</v>
      </c>
      <c r="M97" s="421">
        <f>SUMIF('Carga People'!$D$6:$D$383,$D97,'Carga People'!M$6:M$383)</f>
        <v>0</v>
      </c>
      <c r="N97" s="421">
        <f>SUMIF('Carga People'!$D$6:$D$383,$D97,'Carga People'!N$6:N$383)</f>
        <v>0</v>
      </c>
      <c r="O97" s="421">
        <f>SUMIF('Carga People'!$D$6:$D$383,$D97,'Carga People'!O$6:O$383)</f>
        <v>0</v>
      </c>
      <c r="P97" s="421">
        <f>SUMIF('Carga People'!$D$6:$D$383,$D97,'Carga People'!P$6:P$383)</f>
        <v>0</v>
      </c>
      <c r="Q97" s="421">
        <f>SUMIF('Carga People'!$D$6:$D$383,$D97,'Carga People'!Q$6:Q$383)</f>
        <v>0</v>
      </c>
      <c r="R97" s="421">
        <f>SUMIF('Carga People'!$D$6:$D$383,$D97,'Carga People'!R$6:R$383)</f>
        <v>0</v>
      </c>
      <c r="S97" s="421">
        <f>SUMIF('Carga People'!$D$6:$D$383,$D97,'Carga People'!S$6:S$383)</f>
        <v>0</v>
      </c>
      <c r="T97" s="421">
        <f>SUMIF('Carga People'!$D$6:$D$383,$D97,'Carga People'!T$6:T$383)</f>
        <v>0</v>
      </c>
      <c r="U97" s="421">
        <f>SUMIF('Carga People'!$D$6:$D$383,$D97,'Carga People'!U$6:U$383)</f>
        <v>0</v>
      </c>
      <c r="V97" s="421">
        <f>SUMIF('Carga People'!$D$6:$D$383,$D97,'Carga People'!V$6:V$383)</f>
        <v>240</v>
      </c>
      <c r="W97" s="421">
        <f>SUMIF('Carga People'!$D$6:$D$383,$D97,'Carga People'!W$6:W$383)</f>
        <v>240</v>
      </c>
      <c r="X97" s="421">
        <f>SUMIF('Carga People'!$D$6:$D$383,$D97,'Carga People'!X$6:X$383)</f>
        <v>0</v>
      </c>
      <c r="Y97" s="421">
        <f>SUMIF('Carga People'!$D$6:$D$383,$D97,'Carga People'!Y$6:Y$383)</f>
        <v>0</v>
      </c>
      <c r="Z97" s="421">
        <f>SUMIF('Carga People'!$D$6:$D$383,$D97,'Carga People'!Z$6:Z$383)</f>
        <v>0</v>
      </c>
      <c r="AA97" s="421">
        <f>SUMIF('Carga People'!$D$6:$D$383,$D97,'Carga People'!AA$6:AA$383)</f>
        <v>0</v>
      </c>
      <c r="AB97" s="421">
        <f>SUMIF('Carga People'!$D$6:$D$383,$D97,'Carga People'!AB$6:AB$383)</f>
        <v>0</v>
      </c>
      <c r="AC97" s="421">
        <f>SUMIF('Carga People'!$D$6:$D$383,$D97,'Carga People'!AC$6:AC$383)</f>
        <v>0</v>
      </c>
      <c r="AD97" s="421">
        <f>SUMIF('Carga People'!$D$6:$D$383,$D97,'Carga People'!AD$6:AD$383)</f>
        <v>0</v>
      </c>
      <c r="AE97" s="421">
        <f>SUMIF('Carga People'!$D$6:$D$383,$D97,'Carga People'!AE$6:AE$383)</f>
        <v>0</v>
      </c>
      <c r="AF97" s="421">
        <f>SUMIF('Carga People'!$D$6:$D$383,$D97,'Carga People'!AF$6:AF$383)</f>
        <v>0</v>
      </c>
      <c r="AG97" s="421">
        <f>SUMIF('Carga People'!$D$6:$D$383,$D97,'Carga People'!AG$6:AG$383)</f>
        <v>0</v>
      </c>
      <c r="AH97" s="421">
        <f>SUMIF('Carga People'!$D$6:$D$383,$D97,'Carga People'!AH$6:AH$383)</f>
        <v>0</v>
      </c>
      <c r="AI97" s="421">
        <f>SUMIF('Carga People'!$D$6:$D$383,$D97,'Carga People'!AI$6:AI$383)</f>
        <v>0</v>
      </c>
      <c r="AJ97" s="421">
        <f>SUMIF('Carga People'!$D$6:$D$383,$D97,'Carga People'!AJ$6:AJ$383)</f>
        <v>0</v>
      </c>
      <c r="AK97" s="421">
        <f>SUMIF('Carga People'!$D$6:$D$383,$D97,'Carga People'!AK$6:AK$383)</f>
        <v>0</v>
      </c>
      <c r="AL97" s="421">
        <f>SUMIF('Carga People'!$D$6:$D$383,$D97,'Carga People'!AL$6:AL$383)</f>
        <v>0</v>
      </c>
      <c r="AM97" s="421">
        <f>SUMIF('Carga People'!$D$6:$D$383,$D97,'Carga People'!AM$6:AM$383)</f>
        <v>0</v>
      </c>
      <c r="AN97" s="421">
        <f>SUMIF('Carga People'!$D$6:$D$383,$D97,'Carga People'!AN$6:AN$383)</f>
        <v>0</v>
      </c>
      <c r="AO97" s="421"/>
      <c r="AP97" s="421"/>
      <c r="AQ97" s="427">
        <f t="shared" si="23"/>
        <v>960</v>
      </c>
      <c r="AR97" s="406" t="str">
        <f t="shared" si="24"/>
        <v/>
      </c>
      <c r="AT97" s="427">
        <f t="shared" si="28"/>
        <v>480</v>
      </c>
      <c r="AU97" s="427">
        <f t="shared" si="28"/>
        <v>0</v>
      </c>
      <c r="AV97" s="427">
        <f t="shared" si="28"/>
        <v>480</v>
      </c>
      <c r="AW97" s="427">
        <f t="shared" si="28"/>
        <v>0</v>
      </c>
      <c r="AX97" s="427">
        <f t="shared" si="28"/>
        <v>0</v>
      </c>
      <c r="AY97" s="427">
        <f t="shared" si="28"/>
        <v>0</v>
      </c>
      <c r="BA97" s="427">
        <f t="shared" si="26"/>
        <v>960</v>
      </c>
      <c r="BB97" s="427" t="e">
        <f>IF($BB$1="M0",SUMIF([1]Anual!$B$11:$B$950,$D97,[1]Anual!$GZ$11:$GZ$950),SUMIF([1]Anual!$B$11:$B$950,$D97,[1]Anual!$HA$11:$HA$950))</f>
        <v>#VALUE!</v>
      </c>
      <c r="BC97" s="427" t="e">
        <f t="shared" si="27"/>
        <v>#VALUE!</v>
      </c>
    </row>
    <row r="98" spans="2:55" ht="15" customHeight="1" outlineLevel="1" x14ac:dyDescent="0.25">
      <c r="B98" s="1539" t="s">
        <v>1130</v>
      </c>
      <c r="C98" s="1540"/>
      <c r="D98" s="1540" t="s">
        <v>1132</v>
      </c>
      <c r="E98" s="1541">
        <v>926564302</v>
      </c>
      <c r="F98" s="1452" t="s">
        <v>15</v>
      </c>
      <c r="G98" s="421"/>
      <c r="H98" s="421"/>
      <c r="I98" s="421"/>
      <c r="J98" s="421">
        <f>SUMIF('Carga People'!$D$6:$D$383,$D98,'Carga People'!J$6:J$383)</f>
        <v>0</v>
      </c>
      <c r="K98" s="421">
        <f>SUMIF('Carga People'!$D$6:$D$383,$D98,'Carga People'!K$6:K$383)</f>
        <v>0</v>
      </c>
      <c r="L98" s="421">
        <f>SUMIF('Carga People'!$D$6:$D$383,$D98,'Carga People'!L$6:L$383)</f>
        <v>0</v>
      </c>
      <c r="M98" s="421">
        <f>SUMIF('Carga People'!$D$6:$D$383,$D98,'Carga People'!M$6:M$383)</f>
        <v>0</v>
      </c>
      <c r="N98" s="421">
        <f>SUMIF('Carga People'!$D$6:$D$383,$D98,'Carga People'!N$6:N$383)</f>
        <v>0</v>
      </c>
      <c r="O98" s="421">
        <f>SUMIF('Carga People'!$D$6:$D$383,$D98,'Carga People'!O$6:O$383)</f>
        <v>0</v>
      </c>
      <c r="P98" s="421">
        <f>SUMIF('Carga People'!$D$6:$D$383,$D98,'Carga People'!P$6:P$383)</f>
        <v>0</v>
      </c>
      <c r="Q98" s="421">
        <f>SUMIF('Carga People'!$D$6:$D$383,$D98,'Carga People'!Q$6:Q$383)</f>
        <v>0</v>
      </c>
      <c r="R98" s="421">
        <f>SUMIF('Carga People'!$D$6:$D$383,$D98,'Carga People'!R$6:R$383)</f>
        <v>0</v>
      </c>
      <c r="S98" s="421">
        <f>SUMIF('Carga People'!$D$6:$D$383,$D98,'Carga People'!S$6:S$383)</f>
        <v>0</v>
      </c>
      <c r="T98" s="421">
        <f>SUMIF('Carga People'!$D$6:$D$383,$D98,'Carga People'!T$6:T$383)</f>
        <v>0</v>
      </c>
      <c r="U98" s="421">
        <f>SUMIF('Carga People'!$D$6:$D$383,$D98,'Carga People'!U$6:U$383)</f>
        <v>0</v>
      </c>
      <c r="V98" s="421">
        <f>SUMIF('Carga People'!$D$6:$D$383,$D98,'Carga People'!V$6:V$383)</f>
        <v>0</v>
      </c>
      <c r="W98" s="421">
        <f>SUMIF('Carga People'!$D$6:$D$383,$D98,'Carga People'!W$6:W$383)</f>
        <v>0</v>
      </c>
      <c r="X98" s="421">
        <f>SUMIF('Carga People'!$D$6:$D$383,$D98,'Carga People'!X$6:X$383)</f>
        <v>0</v>
      </c>
      <c r="Y98" s="421">
        <f>SUMIF('Carga People'!$D$6:$D$383,$D98,'Carga People'!Y$6:Y$383)</f>
        <v>0</v>
      </c>
      <c r="Z98" s="421">
        <f>SUMIF('Carga People'!$D$6:$D$383,$D98,'Carga People'!Z$6:Z$383)</f>
        <v>0</v>
      </c>
      <c r="AA98" s="421">
        <f>SUMIF('Carga People'!$D$6:$D$383,$D98,'Carga People'!AA$6:AA$383)</f>
        <v>0</v>
      </c>
      <c r="AB98" s="421">
        <f>SUMIF('Carga People'!$D$6:$D$383,$D98,'Carga People'!AB$6:AB$383)</f>
        <v>0</v>
      </c>
      <c r="AC98" s="421">
        <f>SUMIF('Carga People'!$D$6:$D$383,$D98,'Carga People'!AC$6:AC$383)</f>
        <v>0</v>
      </c>
      <c r="AD98" s="421">
        <f>SUMIF('Carga People'!$D$6:$D$383,$D98,'Carga People'!AD$6:AD$383)</f>
        <v>0</v>
      </c>
      <c r="AE98" s="421">
        <f>SUMIF('Carga People'!$D$6:$D$383,$D98,'Carga People'!AE$6:AE$383)</f>
        <v>0</v>
      </c>
      <c r="AF98" s="421">
        <f>SUMIF('Carga People'!$D$6:$D$383,$D98,'Carga People'!AF$6:AF$383)</f>
        <v>0</v>
      </c>
      <c r="AG98" s="421">
        <f>SUMIF('Carga People'!$D$6:$D$383,$D98,'Carga People'!AG$6:AG$383)</f>
        <v>0</v>
      </c>
      <c r="AH98" s="421">
        <f>SUMIF('Carga People'!$D$6:$D$383,$D98,'Carga People'!AH$6:AH$383)</f>
        <v>0</v>
      </c>
      <c r="AI98" s="421">
        <f>SUMIF('Carga People'!$D$6:$D$383,$D98,'Carga People'!AI$6:AI$383)</f>
        <v>0</v>
      </c>
      <c r="AJ98" s="421">
        <f>SUMIF('Carga People'!$D$6:$D$383,$D98,'Carga People'!AJ$6:AJ$383)</f>
        <v>0</v>
      </c>
      <c r="AK98" s="421">
        <f>SUMIF('Carga People'!$D$6:$D$383,$D98,'Carga People'!AK$6:AK$383)</f>
        <v>0</v>
      </c>
      <c r="AL98" s="421">
        <f>SUMIF('Carga People'!$D$6:$D$383,$D98,'Carga People'!AL$6:AL$383)</f>
        <v>0</v>
      </c>
      <c r="AM98" s="421">
        <f>SUMIF('Carga People'!$D$6:$D$383,$D98,'Carga People'!AM$6:AM$383)</f>
        <v>0</v>
      </c>
      <c r="AN98" s="421">
        <f>SUMIF('Carga People'!$D$6:$D$383,$D98,'Carga People'!AN$6:AN$383)</f>
        <v>0</v>
      </c>
      <c r="AO98" s="421"/>
      <c r="AP98" s="421"/>
      <c r="AQ98" s="427">
        <f t="shared" si="23"/>
        <v>0</v>
      </c>
      <c r="AR98" s="406" t="str">
        <f t="shared" si="24"/>
        <v/>
      </c>
      <c r="AT98" s="427">
        <f t="shared" si="28"/>
        <v>0</v>
      </c>
      <c r="AU98" s="427">
        <f t="shared" si="28"/>
        <v>0</v>
      </c>
      <c r="AV98" s="427">
        <f t="shared" si="28"/>
        <v>0</v>
      </c>
      <c r="AW98" s="427">
        <f t="shared" si="28"/>
        <v>0</v>
      </c>
      <c r="AX98" s="427">
        <f t="shared" si="28"/>
        <v>0</v>
      </c>
      <c r="AY98" s="427">
        <f t="shared" si="28"/>
        <v>0</v>
      </c>
      <c r="BA98" s="427">
        <f t="shared" si="26"/>
        <v>0</v>
      </c>
      <c r="BB98" s="427" t="e">
        <f>IF($BB$1="M0",SUMIF([1]Anual!$B$11:$B$950,$D98,[1]Anual!$GZ$11:$GZ$950),SUMIF([1]Anual!$B$11:$B$950,$D98,[1]Anual!$HA$11:$HA$950))</f>
        <v>#VALUE!</v>
      </c>
      <c r="BC98" s="427" t="e">
        <f t="shared" si="27"/>
        <v>#VALUE!</v>
      </c>
    </row>
    <row r="99" spans="2:55" ht="15" customHeight="1" outlineLevel="1" x14ac:dyDescent="0.25">
      <c r="B99" s="1539" t="s">
        <v>1135</v>
      </c>
      <c r="C99" s="1540"/>
      <c r="D99" s="1540" t="s">
        <v>1137</v>
      </c>
      <c r="E99" s="1541">
        <v>926564296</v>
      </c>
      <c r="F99" s="1452" t="s">
        <v>15</v>
      </c>
      <c r="G99" s="421"/>
      <c r="H99" s="421"/>
      <c r="I99" s="421"/>
      <c r="J99" s="421">
        <f>SUMIF('Carga People'!$D$6:$D$383,$D99,'Carga People'!J$6:J$383)</f>
        <v>0</v>
      </c>
      <c r="K99" s="421">
        <f>SUMIF('Carga People'!$D$6:$D$383,$D99,'Carga People'!K$6:K$383)</f>
        <v>0</v>
      </c>
      <c r="L99" s="421">
        <f>SUMIF('Carga People'!$D$6:$D$383,$D99,'Carga People'!L$6:L$383)</f>
        <v>0</v>
      </c>
      <c r="M99" s="421">
        <f>SUMIF('Carga People'!$D$6:$D$383,$D99,'Carga People'!M$6:M$383)</f>
        <v>0</v>
      </c>
      <c r="N99" s="421">
        <f>SUMIF('Carga People'!$D$6:$D$383,$D99,'Carga People'!N$6:N$383)</f>
        <v>0</v>
      </c>
      <c r="O99" s="421">
        <f>SUMIF('Carga People'!$D$6:$D$383,$D99,'Carga People'!O$6:O$383)</f>
        <v>0</v>
      </c>
      <c r="P99" s="421">
        <f>SUMIF('Carga People'!$D$6:$D$383,$D99,'Carga People'!P$6:P$383)</f>
        <v>0</v>
      </c>
      <c r="Q99" s="421">
        <f>SUMIF('Carga People'!$D$6:$D$383,$D99,'Carga People'!Q$6:Q$383)</f>
        <v>0</v>
      </c>
      <c r="R99" s="421">
        <f>SUMIF('Carga People'!$D$6:$D$383,$D99,'Carga People'!R$6:R$383)</f>
        <v>0</v>
      </c>
      <c r="S99" s="421">
        <f>SUMIF('Carga People'!$D$6:$D$383,$D99,'Carga People'!S$6:S$383)</f>
        <v>0</v>
      </c>
      <c r="T99" s="421">
        <f>SUMIF('Carga People'!$D$6:$D$383,$D99,'Carga People'!T$6:T$383)</f>
        <v>0</v>
      </c>
      <c r="U99" s="421">
        <f>SUMIF('Carga People'!$D$6:$D$383,$D99,'Carga People'!U$6:U$383)</f>
        <v>0</v>
      </c>
      <c r="V99" s="421">
        <f>SUMIF('Carga People'!$D$6:$D$383,$D99,'Carga People'!V$6:V$383)</f>
        <v>0</v>
      </c>
      <c r="W99" s="421">
        <f>SUMIF('Carga People'!$D$6:$D$383,$D99,'Carga People'!W$6:W$383)</f>
        <v>0</v>
      </c>
      <c r="X99" s="421">
        <f>SUMIF('Carga People'!$D$6:$D$383,$D99,'Carga People'!X$6:X$383)</f>
        <v>0</v>
      </c>
      <c r="Y99" s="421">
        <f>SUMIF('Carga People'!$D$6:$D$383,$D99,'Carga People'!Y$6:Y$383)</f>
        <v>0</v>
      </c>
      <c r="Z99" s="421">
        <f>SUMIF('Carga People'!$D$6:$D$383,$D99,'Carga People'!Z$6:Z$383)</f>
        <v>0</v>
      </c>
      <c r="AA99" s="421">
        <f>SUMIF('Carga People'!$D$6:$D$383,$D99,'Carga People'!AA$6:AA$383)</f>
        <v>0</v>
      </c>
      <c r="AB99" s="421">
        <f>SUMIF('Carga People'!$D$6:$D$383,$D99,'Carga People'!AB$6:AB$383)</f>
        <v>0</v>
      </c>
      <c r="AC99" s="421">
        <f>SUMIF('Carga People'!$D$6:$D$383,$D99,'Carga People'!AC$6:AC$383)</f>
        <v>0</v>
      </c>
      <c r="AD99" s="421">
        <f>SUMIF('Carga People'!$D$6:$D$383,$D99,'Carga People'!AD$6:AD$383)</f>
        <v>0</v>
      </c>
      <c r="AE99" s="421">
        <f>SUMIF('Carga People'!$D$6:$D$383,$D99,'Carga People'!AE$6:AE$383)</f>
        <v>0</v>
      </c>
      <c r="AF99" s="421">
        <f>SUMIF('Carga People'!$D$6:$D$383,$D99,'Carga People'!AF$6:AF$383)</f>
        <v>0</v>
      </c>
      <c r="AG99" s="421">
        <f>SUMIF('Carga People'!$D$6:$D$383,$D99,'Carga People'!AG$6:AG$383)</f>
        <v>0</v>
      </c>
      <c r="AH99" s="421">
        <f>SUMIF('Carga People'!$D$6:$D$383,$D99,'Carga People'!AH$6:AH$383)</f>
        <v>0</v>
      </c>
      <c r="AI99" s="421">
        <f>SUMIF('Carga People'!$D$6:$D$383,$D99,'Carga People'!AI$6:AI$383)</f>
        <v>0</v>
      </c>
      <c r="AJ99" s="421">
        <f>SUMIF('Carga People'!$D$6:$D$383,$D99,'Carga People'!AJ$6:AJ$383)</f>
        <v>0</v>
      </c>
      <c r="AK99" s="421">
        <f>SUMIF('Carga People'!$D$6:$D$383,$D99,'Carga People'!AK$6:AK$383)</f>
        <v>0</v>
      </c>
      <c r="AL99" s="421">
        <f>SUMIF('Carga People'!$D$6:$D$383,$D99,'Carga People'!AL$6:AL$383)</f>
        <v>0</v>
      </c>
      <c r="AM99" s="421">
        <f>SUMIF('Carga People'!$D$6:$D$383,$D99,'Carga People'!AM$6:AM$383)</f>
        <v>0</v>
      </c>
      <c r="AN99" s="421">
        <f>SUMIF('Carga People'!$D$6:$D$383,$D99,'Carga People'!AN$6:AN$383)</f>
        <v>0</v>
      </c>
      <c r="AO99" s="421"/>
      <c r="AP99" s="421"/>
      <c r="AQ99" s="427">
        <f t="shared" si="23"/>
        <v>0</v>
      </c>
      <c r="AR99" s="406" t="str">
        <f t="shared" si="24"/>
        <v/>
      </c>
      <c r="AT99" s="427">
        <f t="shared" si="28"/>
        <v>0</v>
      </c>
      <c r="AU99" s="427">
        <f t="shared" si="28"/>
        <v>0</v>
      </c>
      <c r="AV99" s="427">
        <f t="shared" si="28"/>
        <v>0</v>
      </c>
      <c r="AW99" s="427">
        <f t="shared" si="28"/>
        <v>0</v>
      </c>
      <c r="AX99" s="427">
        <f t="shared" si="28"/>
        <v>0</v>
      </c>
      <c r="AY99" s="427">
        <f t="shared" si="28"/>
        <v>0</v>
      </c>
      <c r="BA99" s="427">
        <f t="shared" si="26"/>
        <v>0</v>
      </c>
      <c r="BB99" s="427" t="e">
        <f>IF($BB$1="M0",SUMIF([1]Anual!$B$11:$B$950,$D99,[1]Anual!$GZ$11:$GZ$950),SUMIF([1]Anual!$B$11:$B$950,$D99,[1]Anual!$HA$11:$HA$950))</f>
        <v>#VALUE!</v>
      </c>
      <c r="BC99" s="427" t="e">
        <f t="shared" si="27"/>
        <v>#VALUE!</v>
      </c>
    </row>
    <row r="100" spans="2:55" ht="15" customHeight="1" outlineLevel="1" x14ac:dyDescent="0.25">
      <c r="B100" s="1539" t="s">
        <v>1076</v>
      </c>
      <c r="C100" s="1540"/>
      <c r="D100" s="1540" t="s">
        <v>1078</v>
      </c>
      <c r="E100" s="1541">
        <v>926564304</v>
      </c>
      <c r="F100" s="1452" t="s">
        <v>15</v>
      </c>
      <c r="G100" s="421"/>
      <c r="H100" s="421"/>
      <c r="I100" s="421"/>
      <c r="J100" s="421">
        <f>SUMIF('Carga People'!$D$6:$D$383,$D100,'Carga People'!J$6:J$383)</f>
        <v>0</v>
      </c>
      <c r="K100" s="421">
        <f>SUMIF('Carga People'!$D$6:$D$383,$D100,'Carga People'!K$6:K$383)</f>
        <v>0</v>
      </c>
      <c r="L100" s="421">
        <f>SUMIF('Carga People'!$D$6:$D$383,$D100,'Carga People'!L$6:L$383)</f>
        <v>0</v>
      </c>
      <c r="M100" s="421">
        <f>SUMIF('Carga People'!$D$6:$D$383,$D100,'Carga People'!M$6:M$383)</f>
        <v>0</v>
      </c>
      <c r="N100" s="421">
        <f>SUMIF('Carga People'!$D$6:$D$383,$D100,'Carga People'!N$6:N$383)</f>
        <v>0</v>
      </c>
      <c r="O100" s="421">
        <f>SUMIF('Carga People'!$D$6:$D$383,$D100,'Carga People'!O$6:O$383)</f>
        <v>0</v>
      </c>
      <c r="P100" s="421">
        <f>SUMIF('Carga People'!$D$6:$D$383,$D100,'Carga People'!P$6:P$383)</f>
        <v>0</v>
      </c>
      <c r="Q100" s="421">
        <f>SUMIF('Carga People'!$D$6:$D$383,$D100,'Carga People'!Q$6:Q$383)</f>
        <v>0</v>
      </c>
      <c r="R100" s="421">
        <f>SUMIF('Carga People'!$D$6:$D$383,$D100,'Carga People'!R$6:R$383)</f>
        <v>0</v>
      </c>
      <c r="S100" s="421">
        <f>SUMIF('Carga People'!$D$6:$D$383,$D100,'Carga People'!S$6:S$383)</f>
        <v>0</v>
      </c>
      <c r="T100" s="421">
        <f>SUMIF('Carga People'!$D$6:$D$383,$D100,'Carga People'!T$6:T$383)</f>
        <v>0</v>
      </c>
      <c r="U100" s="421">
        <f>SUMIF('Carga People'!$D$6:$D$383,$D100,'Carga People'!U$6:U$383)</f>
        <v>0</v>
      </c>
      <c r="V100" s="421">
        <f>SUMIF('Carga People'!$D$6:$D$383,$D100,'Carga People'!V$6:V$383)</f>
        <v>0</v>
      </c>
      <c r="W100" s="421">
        <f>SUMIF('Carga People'!$D$6:$D$383,$D100,'Carga People'!W$6:W$383)</f>
        <v>0</v>
      </c>
      <c r="X100" s="421">
        <f>SUMIF('Carga People'!$D$6:$D$383,$D100,'Carga People'!X$6:X$383)</f>
        <v>0</v>
      </c>
      <c r="Y100" s="421">
        <f>SUMIF('Carga People'!$D$6:$D$383,$D100,'Carga People'!Y$6:Y$383)</f>
        <v>0</v>
      </c>
      <c r="Z100" s="421">
        <f>SUMIF('Carga People'!$D$6:$D$383,$D100,'Carga People'!Z$6:Z$383)</f>
        <v>0</v>
      </c>
      <c r="AA100" s="421">
        <f>SUMIF('Carga People'!$D$6:$D$383,$D100,'Carga People'!AA$6:AA$383)</f>
        <v>0</v>
      </c>
      <c r="AB100" s="421">
        <f>SUMIF('Carga People'!$D$6:$D$383,$D100,'Carga People'!AB$6:AB$383)</f>
        <v>0</v>
      </c>
      <c r="AC100" s="421">
        <f>SUMIF('Carga People'!$D$6:$D$383,$D100,'Carga People'!AC$6:AC$383)</f>
        <v>0</v>
      </c>
      <c r="AD100" s="421">
        <f>SUMIF('Carga People'!$D$6:$D$383,$D100,'Carga People'!AD$6:AD$383)</f>
        <v>0</v>
      </c>
      <c r="AE100" s="421">
        <f>SUMIF('Carga People'!$D$6:$D$383,$D100,'Carga People'!AE$6:AE$383)</f>
        <v>0</v>
      </c>
      <c r="AF100" s="421">
        <f>SUMIF('Carga People'!$D$6:$D$383,$D100,'Carga People'!AF$6:AF$383)</f>
        <v>0</v>
      </c>
      <c r="AG100" s="421">
        <f>SUMIF('Carga People'!$D$6:$D$383,$D100,'Carga People'!AG$6:AG$383)</f>
        <v>0</v>
      </c>
      <c r="AH100" s="421">
        <f>SUMIF('Carga People'!$D$6:$D$383,$D100,'Carga People'!AH$6:AH$383)</f>
        <v>0</v>
      </c>
      <c r="AI100" s="421">
        <f>SUMIF('Carga People'!$D$6:$D$383,$D100,'Carga People'!AI$6:AI$383)</f>
        <v>0</v>
      </c>
      <c r="AJ100" s="421">
        <f>SUMIF('Carga People'!$D$6:$D$383,$D100,'Carga People'!AJ$6:AJ$383)</f>
        <v>0</v>
      </c>
      <c r="AK100" s="421">
        <f>SUMIF('Carga People'!$D$6:$D$383,$D100,'Carga People'!AK$6:AK$383)</f>
        <v>0</v>
      </c>
      <c r="AL100" s="421">
        <f>SUMIF('Carga People'!$D$6:$D$383,$D100,'Carga People'!AL$6:AL$383)</f>
        <v>0</v>
      </c>
      <c r="AM100" s="421">
        <f>SUMIF('Carga People'!$D$6:$D$383,$D100,'Carga People'!AM$6:AM$383)</f>
        <v>0</v>
      </c>
      <c r="AN100" s="421">
        <f>SUMIF('Carga People'!$D$6:$D$383,$D100,'Carga People'!AN$6:AN$383)</f>
        <v>0</v>
      </c>
      <c r="AO100" s="421"/>
      <c r="AP100" s="421"/>
      <c r="AQ100" s="427">
        <f t="shared" si="23"/>
        <v>0</v>
      </c>
      <c r="AR100" s="406" t="str">
        <f t="shared" si="24"/>
        <v/>
      </c>
      <c r="AT100" s="427">
        <f t="shared" si="28"/>
        <v>0</v>
      </c>
      <c r="AU100" s="427">
        <f t="shared" si="28"/>
        <v>0</v>
      </c>
      <c r="AV100" s="427">
        <f t="shared" si="28"/>
        <v>0</v>
      </c>
      <c r="AW100" s="427">
        <f t="shared" si="28"/>
        <v>0</v>
      </c>
      <c r="AX100" s="427">
        <f t="shared" si="28"/>
        <v>0</v>
      </c>
      <c r="AY100" s="427">
        <f t="shared" si="28"/>
        <v>0</v>
      </c>
      <c r="BA100" s="427">
        <f t="shared" si="26"/>
        <v>0</v>
      </c>
      <c r="BB100" s="427" t="e">
        <f>IF($BB$1="M0",SUMIF([1]Anual!$B$11:$B$950,$D100,[1]Anual!$GZ$11:$GZ$950),SUMIF([1]Anual!$B$11:$B$950,$D100,[1]Anual!$HA$11:$HA$950))</f>
        <v>#VALUE!</v>
      </c>
      <c r="BC100" s="427" t="e">
        <f t="shared" si="27"/>
        <v>#VALUE!</v>
      </c>
    </row>
    <row r="101" spans="2:55" ht="15" customHeight="1" outlineLevel="1" x14ac:dyDescent="0.25">
      <c r="B101" s="1539" t="s">
        <v>1145</v>
      </c>
      <c r="C101" s="1540"/>
      <c r="D101" s="1540" t="s">
        <v>1147</v>
      </c>
      <c r="E101" s="1541">
        <v>926564292</v>
      </c>
      <c r="F101" s="1452" t="s">
        <v>15</v>
      </c>
      <c r="G101" s="421"/>
      <c r="H101" s="421"/>
      <c r="I101" s="421"/>
      <c r="J101" s="421">
        <f>SUMIF('Carga People'!$D$6:$D$383,$D101,'Carga People'!J$6:J$383)</f>
        <v>0</v>
      </c>
      <c r="K101" s="421">
        <f>SUMIF('Carga People'!$D$6:$D$383,$D101,'Carga People'!K$6:K$383)</f>
        <v>0</v>
      </c>
      <c r="L101" s="421">
        <f>SUMIF('Carga People'!$D$6:$D$383,$D101,'Carga People'!L$6:L$383)</f>
        <v>0</v>
      </c>
      <c r="M101" s="421">
        <f>SUMIF('Carga People'!$D$6:$D$383,$D101,'Carga People'!M$6:M$383)</f>
        <v>0</v>
      </c>
      <c r="N101" s="421">
        <f>SUMIF('Carga People'!$D$6:$D$383,$D101,'Carga People'!N$6:N$383)</f>
        <v>0</v>
      </c>
      <c r="O101" s="421">
        <f>SUMIF('Carga People'!$D$6:$D$383,$D101,'Carga People'!O$6:O$383)</f>
        <v>0</v>
      </c>
      <c r="P101" s="421">
        <f>SUMIF('Carga People'!$D$6:$D$383,$D101,'Carga People'!P$6:P$383)</f>
        <v>0</v>
      </c>
      <c r="Q101" s="421">
        <f>SUMIF('Carga People'!$D$6:$D$383,$D101,'Carga People'!Q$6:Q$383)</f>
        <v>0</v>
      </c>
      <c r="R101" s="421">
        <f>SUMIF('Carga People'!$D$6:$D$383,$D101,'Carga People'!R$6:R$383)</f>
        <v>0</v>
      </c>
      <c r="S101" s="421">
        <f>SUMIF('Carga People'!$D$6:$D$383,$D101,'Carga People'!S$6:S$383)</f>
        <v>0</v>
      </c>
      <c r="T101" s="421">
        <f>SUMIF('Carga People'!$D$6:$D$383,$D101,'Carga People'!T$6:T$383)</f>
        <v>0</v>
      </c>
      <c r="U101" s="421">
        <f>SUMIF('Carga People'!$D$6:$D$383,$D101,'Carga People'!U$6:U$383)</f>
        <v>0</v>
      </c>
      <c r="V101" s="421">
        <f>SUMIF('Carga People'!$D$6:$D$383,$D101,'Carga People'!V$6:V$383)</f>
        <v>0</v>
      </c>
      <c r="W101" s="421">
        <f>SUMIF('Carga People'!$D$6:$D$383,$D101,'Carga People'!W$6:W$383)</f>
        <v>0</v>
      </c>
      <c r="X101" s="421">
        <f>SUMIF('Carga People'!$D$6:$D$383,$D101,'Carga People'!X$6:X$383)</f>
        <v>0</v>
      </c>
      <c r="Y101" s="421">
        <f>SUMIF('Carga People'!$D$6:$D$383,$D101,'Carga People'!Y$6:Y$383)</f>
        <v>0</v>
      </c>
      <c r="Z101" s="421">
        <f>SUMIF('Carga People'!$D$6:$D$383,$D101,'Carga People'!Z$6:Z$383)</f>
        <v>0</v>
      </c>
      <c r="AA101" s="421">
        <f>SUMIF('Carga People'!$D$6:$D$383,$D101,'Carga People'!AA$6:AA$383)</f>
        <v>0</v>
      </c>
      <c r="AB101" s="421">
        <f>SUMIF('Carga People'!$D$6:$D$383,$D101,'Carga People'!AB$6:AB$383)</f>
        <v>0</v>
      </c>
      <c r="AC101" s="421">
        <f>SUMIF('Carga People'!$D$6:$D$383,$D101,'Carga People'!AC$6:AC$383)</f>
        <v>0</v>
      </c>
      <c r="AD101" s="421">
        <f>SUMIF('Carga People'!$D$6:$D$383,$D101,'Carga People'!AD$6:AD$383)</f>
        <v>0</v>
      </c>
      <c r="AE101" s="421">
        <f>SUMIF('Carga People'!$D$6:$D$383,$D101,'Carga People'!AE$6:AE$383)</f>
        <v>0</v>
      </c>
      <c r="AF101" s="421">
        <f>SUMIF('Carga People'!$D$6:$D$383,$D101,'Carga People'!AF$6:AF$383)</f>
        <v>0</v>
      </c>
      <c r="AG101" s="421">
        <f>SUMIF('Carga People'!$D$6:$D$383,$D101,'Carga People'!AG$6:AG$383)</f>
        <v>0</v>
      </c>
      <c r="AH101" s="421">
        <f>SUMIF('Carga People'!$D$6:$D$383,$D101,'Carga People'!AH$6:AH$383)</f>
        <v>0</v>
      </c>
      <c r="AI101" s="421">
        <f>SUMIF('Carga People'!$D$6:$D$383,$D101,'Carga People'!AI$6:AI$383)</f>
        <v>0</v>
      </c>
      <c r="AJ101" s="421">
        <f>SUMIF('Carga People'!$D$6:$D$383,$D101,'Carga People'!AJ$6:AJ$383)</f>
        <v>0</v>
      </c>
      <c r="AK101" s="421">
        <f>SUMIF('Carga People'!$D$6:$D$383,$D101,'Carga People'!AK$6:AK$383)</f>
        <v>0</v>
      </c>
      <c r="AL101" s="421">
        <f>SUMIF('Carga People'!$D$6:$D$383,$D101,'Carga People'!AL$6:AL$383)</f>
        <v>0</v>
      </c>
      <c r="AM101" s="421">
        <f>SUMIF('Carga People'!$D$6:$D$383,$D101,'Carga People'!AM$6:AM$383)</f>
        <v>0</v>
      </c>
      <c r="AN101" s="421">
        <f>SUMIF('Carga People'!$D$6:$D$383,$D101,'Carga People'!AN$6:AN$383)</f>
        <v>0</v>
      </c>
      <c r="AO101" s="421"/>
      <c r="AP101" s="421"/>
      <c r="AQ101" s="427">
        <f t="shared" si="23"/>
        <v>0</v>
      </c>
      <c r="AR101" s="406" t="str">
        <f t="shared" si="24"/>
        <v/>
      </c>
      <c r="AT101" s="427">
        <f t="shared" si="28"/>
        <v>0</v>
      </c>
      <c r="AU101" s="427">
        <f t="shared" si="28"/>
        <v>0</v>
      </c>
      <c r="AV101" s="427">
        <f t="shared" si="28"/>
        <v>0</v>
      </c>
      <c r="AW101" s="427">
        <f t="shared" si="28"/>
        <v>0</v>
      </c>
      <c r="AX101" s="427">
        <f t="shared" si="28"/>
        <v>0</v>
      </c>
      <c r="AY101" s="427">
        <f t="shared" si="28"/>
        <v>0</v>
      </c>
      <c r="BA101" s="427">
        <f t="shared" si="26"/>
        <v>0</v>
      </c>
      <c r="BB101" s="427" t="e">
        <f>IF($BB$1="M0",SUMIF([1]Anual!$B$11:$B$950,$D101,[1]Anual!$GZ$11:$GZ$950),SUMIF([1]Anual!$B$11:$B$950,$D101,[1]Anual!$HA$11:$HA$950))</f>
        <v>#VALUE!</v>
      </c>
      <c r="BC101" s="427" t="e">
        <f t="shared" si="27"/>
        <v>#VALUE!</v>
      </c>
    </row>
    <row r="102" spans="2:55" ht="15" customHeight="1" outlineLevel="1" x14ac:dyDescent="0.25">
      <c r="B102" s="418" t="s">
        <v>86</v>
      </c>
      <c r="C102" s="419"/>
      <c r="D102" s="419" t="s">
        <v>43</v>
      </c>
      <c r="E102" s="1454" t="s">
        <v>977</v>
      </c>
      <c r="F102" s="1452" t="s">
        <v>15</v>
      </c>
      <c r="G102" s="421"/>
      <c r="H102" s="421"/>
      <c r="I102" s="421"/>
      <c r="J102" s="421">
        <f>SUMIF('Carga People'!$D$6:$D$383,$D102,'Carga People'!J$6:J$383)</f>
        <v>0</v>
      </c>
      <c r="K102" s="421">
        <f>SUMIF('Carga People'!$D$6:$D$383,$D102,'Carga People'!K$6:K$383)</f>
        <v>0</v>
      </c>
      <c r="L102" s="421">
        <f>SUMIF('Carga People'!$D$6:$D$383,$D102,'Carga People'!L$6:L$383)</f>
        <v>0</v>
      </c>
      <c r="M102" s="421">
        <f>SUMIF('Carga People'!$D$6:$D$383,$D102,'Carga People'!M$6:M$383)</f>
        <v>0</v>
      </c>
      <c r="N102" s="421">
        <f>SUMIF('Carga People'!$D$6:$D$383,$D102,'Carga People'!N$6:N$383)</f>
        <v>0</v>
      </c>
      <c r="O102" s="421">
        <f>SUMIF('Carga People'!$D$6:$D$383,$D102,'Carga People'!O$6:O$383)</f>
        <v>0</v>
      </c>
      <c r="P102" s="421">
        <f>SUMIF('Carga People'!$D$6:$D$383,$D102,'Carga People'!P$6:P$383)</f>
        <v>0</v>
      </c>
      <c r="Q102" s="421">
        <f>SUMIF('Carga People'!$D$6:$D$383,$D102,'Carga People'!Q$6:Q$383)</f>
        <v>0</v>
      </c>
      <c r="R102" s="421">
        <f>SUMIF('Carga People'!$D$6:$D$383,$D102,'Carga People'!R$6:R$383)</f>
        <v>0</v>
      </c>
      <c r="S102" s="421">
        <f>SUMIF('Carga People'!$D$6:$D$383,$D102,'Carga People'!S$6:S$383)</f>
        <v>0</v>
      </c>
      <c r="T102" s="421">
        <f>SUMIF('Carga People'!$D$6:$D$383,$D102,'Carga People'!T$6:T$383)</f>
        <v>0</v>
      </c>
      <c r="U102" s="421">
        <f>SUMIF('Carga People'!$D$6:$D$383,$D102,'Carga People'!U$6:U$383)</f>
        <v>0</v>
      </c>
      <c r="V102" s="421">
        <f>SUMIF('Carga People'!$D$6:$D$383,$D102,'Carga People'!V$6:V$383)</f>
        <v>0</v>
      </c>
      <c r="W102" s="421">
        <f>SUMIF('Carga People'!$D$6:$D$383,$D102,'Carga People'!W$6:W$383)</f>
        <v>0</v>
      </c>
      <c r="X102" s="421">
        <f>SUMIF('Carga People'!$D$6:$D$383,$D102,'Carga People'!X$6:X$383)</f>
        <v>0</v>
      </c>
      <c r="Y102" s="421">
        <f>SUMIF('Carga People'!$D$6:$D$383,$D102,'Carga People'!Y$6:Y$383)</f>
        <v>0</v>
      </c>
      <c r="Z102" s="421">
        <f>SUMIF('Carga People'!$D$6:$D$383,$D102,'Carga People'!Z$6:Z$383)</f>
        <v>0</v>
      </c>
      <c r="AA102" s="421">
        <f>SUMIF('Carga People'!$D$6:$D$383,$D102,'Carga People'!AA$6:AA$383)</f>
        <v>0</v>
      </c>
      <c r="AB102" s="421">
        <f>SUMIF('Carga People'!$D$6:$D$383,$D102,'Carga People'!AB$6:AB$383)</f>
        <v>0</v>
      </c>
      <c r="AC102" s="421">
        <f>SUMIF('Carga People'!$D$6:$D$383,$D102,'Carga People'!AC$6:AC$383)</f>
        <v>0</v>
      </c>
      <c r="AD102" s="421">
        <f>SUMIF('Carga People'!$D$6:$D$383,$D102,'Carga People'!AD$6:AD$383)</f>
        <v>0</v>
      </c>
      <c r="AE102" s="421">
        <f>SUMIF('Carga People'!$D$6:$D$383,$D102,'Carga People'!AE$6:AE$383)</f>
        <v>0</v>
      </c>
      <c r="AF102" s="421">
        <f>SUMIF('Carga People'!$D$6:$D$383,$D102,'Carga People'!AF$6:AF$383)</f>
        <v>0</v>
      </c>
      <c r="AG102" s="421">
        <f>SUMIF('Carga People'!$D$6:$D$383,$D102,'Carga People'!AG$6:AG$383)</f>
        <v>0</v>
      </c>
      <c r="AH102" s="421">
        <f>SUMIF('Carga People'!$D$6:$D$383,$D102,'Carga People'!AH$6:AH$383)</f>
        <v>0</v>
      </c>
      <c r="AI102" s="421">
        <f>SUMIF('Carga People'!$D$6:$D$383,$D102,'Carga People'!AI$6:AI$383)</f>
        <v>0</v>
      </c>
      <c r="AJ102" s="421">
        <f>SUMIF('Carga People'!$D$6:$D$383,$D102,'Carga People'!AJ$6:AJ$383)</f>
        <v>0</v>
      </c>
      <c r="AK102" s="421">
        <f>SUMIF('Carga People'!$D$6:$D$383,$D102,'Carga People'!AK$6:AK$383)</f>
        <v>0</v>
      </c>
      <c r="AL102" s="421">
        <f>SUMIF('Carga People'!$D$6:$D$383,$D102,'Carga People'!AL$6:AL$383)</f>
        <v>0</v>
      </c>
      <c r="AM102" s="421">
        <f>SUMIF('Carga People'!$D$6:$D$383,$D102,'Carga People'!AM$6:AM$383)</f>
        <v>0</v>
      </c>
      <c r="AN102" s="421">
        <f>SUMIF('Carga People'!$D$6:$D$383,$D102,'Carga People'!AN$6:AN$383)</f>
        <v>0</v>
      </c>
      <c r="AO102" s="421"/>
      <c r="AP102" s="421"/>
      <c r="AQ102" s="427">
        <f t="shared" si="23"/>
        <v>0</v>
      </c>
      <c r="AR102" s="406" t="str">
        <f t="shared" si="24"/>
        <v/>
      </c>
      <c r="AT102" s="427">
        <f t="shared" si="28"/>
        <v>0</v>
      </c>
      <c r="AU102" s="427">
        <f t="shared" si="28"/>
        <v>0</v>
      </c>
      <c r="AV102" s="427">
        <f t="shared" si="28"/>
        <v>0</v>
      </c>
      <c r="AW102" s="427">
        <f t="shared" si="28"/>
        <v>0</v>
      </c>
      <c r="AX102" s="427">
        <f t="shared" si="28"/>
        <v>0</v>
      </c>
      <c r="AY102" s="427">
        <f t="shared" si="28"/>
        <v>0</v>
      </c>
      <c r="BA102" s="427">
        <f t="shared" si="26"/>
        <v>0</v>
      </c>
      <c r="BB102" s="427" t="e">
        <f>IF($BB$1="M0",SUMIF([1]Anual!$B$11:$B$950,$D102,[1]Anual!$GZ$11:$GZ$950),SUMIF([1]Anual!$B$11:$B$950,$D102,[1]Anual!$HA$11:$HA$950))</f>
        <v>#VALUE!</v>
      </c>
      <c r="BC102" s="427" t="e">
        <f t="shared" si="27"/>
        <v>#VALUE!</v>
      </c>
    </row>
    <row r="103" spans="2:55" ht="15" customHeight="1" outlineLevel="1" x14ac:dyDescent="0.25">
      <c r="B103" s="418" t="s">
        <v>86</v>
      </c>
      <c r="C103" s="419"/>
      <c r="D103" s="419" t="s">
        <v>44</v>
      </c>
      <c r="E103" s="1454" t="s">
        <v>978</v>
      </c>
      <c r="F103" s="1452" t="s">
        <v>15</v>
      </c>
      <c r="G103" s="421"/>
      <c r="H103" s="421"/>
      <c r="I103" s="421"/>
      <c r="J103" s="421">
        <f>SUMIF('Carga People'!$D$6:$D$383,$D103,'Carga People'!J$6:J$383)</f>
        <v>0</v>
      </c>
      <c r="K103" s="421">
        <f>SUMIF('Carga People'!$D$6:$D$383,$D103,'Carga People'!K$6:K$383)</f>
        <v>0</v>
      </c>
      <c r="L103" s="421">
        <f>SUMIF('Carga People'!$D$6:$D$383,$D103,'Carga People'!L$6:L$383)</f>
        <v>0</v>
      </c>
      <c r="M103" s="421">
        <f>SUMIF('Carga People'!$D$6:$D$383,$D103,'Carga People'!M$6:M$383)</f>
        <v>0</v>
      </c>
      <c r="N103" s="421">
        <f>SUMIF('Carga People'!$D$6:$D$383,$D103,'Carga People'!N$6:N$383)</f>
        <v>0</v>
      </c>
      <c r="O103" s="421">
        <f>SUMIF('Carga People'!$D$6:$D$383,$D103,'Carga People'!O$6:O$383)</f>
        <v>0</v>
      </c>
      <c r="P103" s="421">
        <f>SUMIF('Carga People'!$D$6:$D$383,$D103,'Carga People'!P$6:P$383)</f>
        <v>0</v>
      </c>
      <c r="Q103" s="421">
        <f>SUMIF('Carga People'!$D$6:$D$383,$D103,'Carga People'!Q$6:Q$383)</f>
        <v>0</v>
      </c>
      <c r="R103" s="421">
        <f>SUMIF('Carga People'!$D$6:$D$383,$D103,'Carga People'!R$6:R$383)</f>
        <v>0</v>
      </c>
      <c r="S103" s="421">
        <f>SUMIF('Carga People'!$D$6:$D$383,$D103,'Carga People'!S$6:S$383)</f>
        <v>0</v>
      </c>
      <c r="T103" s="421">
        <f>SUMIF('Carga People'!$D$6:$D$383,$D103,'Carga People'!T$6:T$383)</f>
        <v>0</v>
      </c>
      <c r="U103" s="421">
        <f>SUMIF('Carga People'!$D$6:$D$383,$D103,'Carga People'!U$6:U$383)</f>
        <v>0</v>
      </c>
      <c r="V103" s="421">
        <f>SUMIF('Carga People'!$D$6:$D$383,$D103,'Carga People'!V$6:V$383)</f>
        <v>0</v>
      </c>
      <c r="W103" s="421">
        <f>SUMIF('Carga People'!$D$6:$D$383,$D103,'Carga People'!W$6:W$383)</f>
        <v>0</v>
      </c>
      <c r="X103" s="421">
        <f>SUMIF('Carga People'!$D$6:$D$383,$D103,'Carga People'!X$6:X$383)</f>
        <v>0</v>
      </c>
      <c r="Y103" s="421">
        <f>SUMIF('Carga People'!$D$6:$D$383,$D103,'Carga People'!Y$6:Y$383)</f>
        <v>0</v>
      </c>
      <c r="Z103" s="421">
        <f>SUMIF('Carga People'!$D$6:$D$383,$D103,'Carga People'!Z$6:Z$383)</f>
        <v>0</v>
      </c>
      <c r="AA103" s="421">
        <f>SUMIF('Carga People'!$D$6:$D$383,$D103,'Carga People'!AA$6:AA$383)</f>
        <v>0</v>
      </c>
      <c r="AB103" s="421">
        <f>SUMIF('Carga People'!$D$6:$D$383,$D103,'Carga People'!AB$6:AB$383)</f>
        <v>0</v>
      </c>
      <c r="AC103" s="421">
        <f>SUMIF('Carga People'!$D$6:$D$383,$D103,'Carga People'!AC$6:AC$383)</f>
        <v>0</v>
      </c>
      <c r="AD103" s="421">
        <f>SUMIF('Carga People'!$D$6:$D$383,$D103,'Carga People'!AD$6:AD$383)</f>
        <v>0</v>
      </c>
      <c r="AE103" s="421">
        <f>SUMIF('Carga People'!$D$6:$D$383,$D103,'Carga People'!AE$6:AE$383)</f>
        <v>0</v>
      </c>
      <c r="AF103" s="421">
        <f>SUMIF('Carga People'!$D$6:$D$383,$D103,'Carga People'!AF$6:AF$383)</f>
        <v>0</v>
      </c>
      <c r="AG103" s="421">
        <f>SUMIF('Carga People'!$D$6:$D$383,$D103,'Carga People'!AG$6:AG$383)</f>
        <v>0</v>
      </c>
      <c r="AH103" s="421">
        <f>SUMIF('Carga People'!$D$6:$D$383,$D103,'Carga People'!AH$6:AH$383)</f>
        <v>0</v>
      </c>
      <c r="AI103" s="421">
        <f>SUMIF('Carga People'!$D$6:$D$383,$D103,'Carga People'!AI$6:AI$383)</f>
        <v>0</v>
      </c>
      <c r="AJ103" s="421">
        <f>SUMIF('Carga People'!$D$6:$D$383,$D103,'Carga People'!AJ$6:AJ$383)</f>
        <v>0</v>
      </c>
      <c r="AK103" s="421">
        <f>SUMIF('Carga People'!$D$6:$D$383,$D103,'Carga People'!AK$6:AK$383)</f>
        <v>0</v>
      </c>
      <c r="AL103" s="421">
        <f>SUMIF('Carga People'!$D$6:$D$383,$D103,'Carga People'!AL$6:AL$383)</f>
        <v>0</v>
      </c>
      <c r="AM103" s="421">
        <f>SUMIF('Carga People'!$D$6:$D$383,$D103,'Carga People'!AM$6:AM$383)</f>
        <v>0</v>
      </c>
      <c r="AN103" s="421">
        <f>SUMIF('Carga People'!$D$6:$D$383,$D103,'Carga People'!AN$6:AN$383)</f>
        <v>0</v>
      </c>
      <c r="AO103" s="421"/>
      <c r="AP103" s="421"/>
      <c r="AQ103" s="427">
        <f t="shared" si="23"/>
        <v>0</v>
      </c>
      <c r="AR103" s="406" t="str">
        <f t="shared" si="24"/>
        <v/>
      </c>
      <c r="AT103" s="427">
        <f t="shared" si="28"/>
        <v>0</v>
      </c>
      <c r="AU103" s="427">
        <f t="shared" si="28"/>
        <v>0</v>
      </c>
      <c r="AV103" s="427">
        <f t="shared" si="28"/>
        <v>0</v>
      </c>
      <c r="AW103" s="427">
        <f t="shared" si="28"/>
        <v>0</v>
      </c>
      <c r="AX103" s="427">
        <f t="shared" si="28"/>
        <v>0</v>
      </c>
      <c r="AY103" s="427">
        <f t="shared" si="28"/>
        <v>0</v>
      </c>
      <c r="BA103" s="427">
        <f t="shared" si="26"/>
        <v>0</v>
      </c>
      <c r="BB103" s="427" t="e">
        <f>IF($BB$1="M0",SUMIF([1]Anual!$B$11:$B$950,$D103,[1]Anual!$GZ$11:$GZ$950),SUMIF([1]Anual!$B$11:$B$950,$D103,[1]Anual!$HA$11:$HA$950))</f>
        <v>#VALUE!</v>
      </c>
      <c r="BC103" s="427" t="e">
        <f t="shared" si="27"/>
        <v>#VALUE!</v>
      </c>
    </row>
    <row r="104" spans="2:55" ht="15" customHeight="1" outlineLevel="1" x14ac:dyDescent="0.25">
      <c r="B104" s="1539" t="s">
        <v>1114</v>
      </c>
      <c r="C104" s="1540"/>
      <c r="D104" s="1540" t="s">
        <v>1116</v>
      </c>
      <c r="E104" s="1541">
        <v>926564298</v>
      </c>
      <c r="F104" s="1452" t="s">
        <v>15</v>
      </c>
      <c r="G104" s="421"/>
      <c r="H104" s="421"/>
      <c r="I104" s="421"/>
      <c r="J104" s="421">
        <f>SUMIF('Carga People'!$D$6:$D$383,$D104,'Carga People'!J$6:J$383)</f>
        <v>0</v>
      </c>
      <c r="K104" s="421">
        <f>SUMIF('Carga People'!$D$6:$D$383,$D104,'Carga People'!K$6:K$383)</f>
        <v>0</v>
      </c>
      <c r="L104" s="421">
        <f>SUMIF('Carga People'!$D$6:$D$383,$D104,'Carga People'!L$6:L$383)</f>
        <v>0</v>
      </c>
      <c r="M104" s="421">
        <f>SUMIF('Carga People'!$D$6:$D$383,$D104,'Carga People'!M$6:M$383)</f>
        <v>0</v>
      </c>
      <c r="N104" s="421">
        <f>SUMIF('Carga People'!$D$6:$D$383,$D104,'Carga People'!N$6:N$383)</f>
        <v>0</v>
      </c>
      <c r="O104" s="421">
        <f>SUMIF('Carga People'!$D$6:$D$383,$D104,'Carga People'!O$6:O$383)</f>
        <v>0</v>
      </c>
      <c r="P104" s="421">
        <f>SUMIF('Carga People'!$D$6:$D$383,$D104,'Carga People'!P$6:P$383)</f>
        <v>0</v>
      </c>
      <c r="Q104" s="421">
        <f>SUMIF('Carga People'!$D$6:$D$383,$D104,'Carga People'!Q$6:Q$383)</f>
        <v>0</v>
      </c>
      <c r="R104" s="421">
        <f>SUMIF('Carga People'!$D$6:$D$383,$D104,'Carga People'!R$6:R$383)</f>
        <v>0</v>
      </c>
      <c r="S104" s="421">
        <f>SUMIF('Carga People'!$D$6:$D$383,$D104,'Carga People'!S$6:S$383)</f>
        <v>0</v>
      </c>
      <c r="T104" s="421">
        <f>SUMIF('Carga People'!$D$6:$D$383,$D104,'Carga People'!T$6:T$383)</f>
        <v>0</v>
      </c>
      <c r="U104" s="421">
        <f>SUMIF('Carga People'!$D$6:$D$383,$D104,'Carga People'!U$6:U$383)</f>
        <v>0</v>
      </c>
      <c r="V104" s="421">
        <f>SUMIF('Carga People'!$D$6:$D$383,$D104,'Carga People'!V$6:V$383)</f>
        <v>0</v>
      </c>
      <c r="W104" s="421">
        <f>SUMIF('Carga People'!$D$6:$D$383,$D104,'Carga People'!W$6:W$383)</f>
        <v>0</v>
      </c>
      <c r="X104" s="421">
        <f>SUMIF('Carga People'!$D$6:$D$383,$D104,'Carga People'!X$6:X$383)</f>
        <v>0</v>
      </c>
      <c r="Y104" s="421">
        <f>SUMIF('Carga People'!$D$6:$D$383,$D104,'Carga People'!Y$6:Y$383)</f>
        <v>0</v>
      </c>
      <c r="Z104" s="421">
        <f>SUMIF('Carga People'!$D$6:$D$383,$D104,'Carga People'!Z$6:Z$383)</f>
        <v>0</v>
      </c>
      <c r="AA104" s="421">
        <f>SUMIF('Carga People'!$D$6:$D$383,$D104,'Carga People'!AA$6:AA$383)</f>
        <v>0</v>
      </c>
      <c r="AB104" s="421">
        <f>SUMIF('Carga People'!$D$6:$D$383,$D104,'Carga People'!AB$6:AB$383)</f>
        <v>0</v>
      </c>
      <c r="AC104" s="421">
        <f>SUMIF('Carga People'!$D$6:$D$383,$D104,'Carga People'!AC$6:AC$383)</f>
        <v>0</v>
      </c>
      <c r="AD104" s="421">
        <f>SUMIF('Carga People'!$D$6:$D$383,$D104,'Carga People'!AD$6:AD$383)</f>
        <v>0</v>
      </c>
      <c r="AE104" s="421">
        <f>SUMIF('Carga People'!$D$6:$D$383,$D104,'Carga People'!AE$6:AE$383)</f>
        <v>0</v>
      </c>
      <c r="AF104" s="421">
        <f>SUMIF('Carga People'!$D$6:$D$383,$D104,'Carga People'!AF$6:AF$383)</f>
        <v>0</v>
      </c>
      <c r="AG104" s="421">
        <f>SUMIF('Carga People'!$D$6:$D$383,$D104,'Carga People'!AG$6:AG$383)</f>
        <v>0</v>
      </c>
      <c r="AH104" s="421">
        <f>SUMIF('Carga People'!$D$6:$D$383,$D104,'Carga People'!AH$6:AH$383)</f>
        <v>0</v>
      </c>
      <c r="AI104" s="421">
        <f>SUMIF('Carga People'!$D$6:$D$383,$D104,'Carga People'!AI$6:AI$383)</f>
        <v>0</v>
      </c>
      <c r="AJ104" s="421">
        <f>SUMIF('Carga People'!$D$6:$D$383,$D104,'Carga People'!AJ$6:AJ$383)</f>
        <v>0</v>
      </c>
      <c r="AK104" s="421">
        <f>SUMIF('Carga People'!$D$6:$D$383,$D104,'Carga People'!AK$6:AK$383)</f>
        <v>0</v>
      </c>
      <c r="AL104" s="421">
        <f>SUMIF('Carga People'!$D$6:$D$383,$D104,'Carga People'!AL$6:AL$383)</f>
        <v>0</v>
      </c>
      <c r="AM104" s="421">
        <f>SUMIF('Carga People'!$D$6:$D$383,$D104,'Carga People'!AM$6:AM$383)</f>
        <v>0</v>
      </c>
      <c r="AN104" s="421">
        <f>SUMIF('Carga People'!$D$6:$D$383,$D104,'Carga People'!AN$6:AN$383)</f>
        <v>0</v>
      </c>
      <c r="AO104" s="421"/>
      <c r="AP104" s="421"/>
      <c r="AQ104" s="427">
        <f t="shared" si="23"/>
        <v>0</v>
      </c>
      <c r="AR104" s="406" t="str">
        <f t="shared" si="24"/>
        <v/>
      </c>
      <c r="AT104" s="427">
        <f t="shared" si="28"/>
        <v>0</v>
      </c>
      <c r="AU104" s="427">
        <f t="shared" si="28"/>
        <v>0</v>
      </c>
      <c r="AV104" s="427">
        <f t="shared" si="28"/>
        <v>0</v>
      </c>
      <c r="AW104" s="427">
        <f t="shared" si="28"/>
        <v>0</v>
      </c>
      <c r="AX104" s="427">
        <f t="shared" si="28"/>
        <v>0</v>
      </c>
      <c r="AY104" s="427">
        <f t="shared" si="28"/>
        <v>0</v>
      </c>
      <c r="BA104" s="427">
        <f t="shared" si="26"/>
        <v>0</v>
      </c>
      <c r="BB104" s="427" t="e">
        <f>IF($BB$1="M0",SUMIF([1]Anual!$B$11:$B$950,$D104,[1]Anual!$GZ$11:$GZ$950),SUMIF([1]Anual!$B$11:$B$950,$D104,[1]Anual!$HA$11:$HA$950))</f>
        <v>#VALUE!</v>
      </c>
      <c r="BC104" s="427" t="e">
        <f t="shared" si="27"/>
        <v>#VALUE!</v>
      </c>
    </row>
    <row r="105" spans="2:55" ht="15" customHeight="1" outlineLevel="1" x14ac:dyDescent="0.25">
      <c r="B105" s="1539" t="s">
        <v>1140</v>
      </c>
      <c r="C105" s="1540"/>
      <c r="D105" s="1540" t="s">
        <v>1142</v>
      </c>
      <c r="E105" s="1541">
        <v>926564300</v>
      </c>
      <c r="F105" s="1452" t="s">
        <v>15</v>
      </c>
      <c r="G105" s="421"/>
      <c r="H105" s="421"/>
      <c r="I105" s="421"/>
      <c r="J105" s="421">
        <f>SUMIF('Carga People'!$D$6:$D$383,$D105,'Carga People'!J$6:J$383)</f>
        <v>0</v>
      </c>
      <c r="K105" s="421">
        <f>SUMIF('Carga People'!$D$6:$D$383,$D105,'Carga People'!K$6:K$383)</f>
        <v>0</v>
      </c>
      <c r="L105" s="421">
        <f>SUMIF('Carga People'!$D$6:$D$383,$D105,'Carga People'!L$6:L$383)</f>
        <v>0</v>
      </c>
      <c r="M105" s="421">
        <f>SUMIF('Carga People'!$D$6:$D$383,$D105,'Carga People'!M$6:M$383)</f>
        <v>0</v>
      </c>
      <c r="N105" s="421">
        <f>SUMIF('Carga People'!$D$6:$D$383,$D105,'Carga People'!N$6:N$383)</f>
        <v>0</v>
      </c>
      <c r="O105" s="421">
        <f>SUMIF('Carga People'!$D$6:$D$383,$D105,'Carga People'!O$6:O$383)</f>
        <v>0</v>
      </c>
      <c r="P105" s="421">
        <f>SUMIF('Carga People'!$D$6:$D$383,$D105,'Carga People'!P$6:P$383)</f>
        <v>0</v>
      </c>
      <c r="Q105" s="421">
        <f>SUMIF('Carga People'!$D$6:$D$383,$D105,'Carga People'!Q$6:Q$383)</f>
        <v>0</v>
      </c>
      <c r="R105" s="421">
        <f>SUMIF('Carga People'!$D$6:$D$383,$D105,'Carga People'!R$6:R$383)</f>
        <v>0</v>
      </c>
      <c r="S105" s="421">
        <f>SUMIF('Carga People'!$D$6:$D$383,$D105,'Carga People'!S$6:S$383)</f>
        <v>0</v>
      </c>
      <c r="T105" s="421">
        <f>SUMIF('Carga People'!$D$6:$D$383,$D105,'Carga People'!T$6:T$383)</f>
        <v>0</v>
      </c>
      <c r="U105" s="421">
        <f>SUMIF('Carga People'!$D$6:$D$383,$D105,'Carga People'!U$6:U$383)</f>
        <v>0</v>
      </c>
      <c r="V105" s="421">
        <f>SUMIF('Carga People'!$D$6:$D$383,$D105,'Carga People'!V$6:V$383)</f>
        <v>0</v>
      </c>
      <c r="W105" s="421">
        <f>SUMIF('Carga People'!$D$6:$D$383,$D105,'Carga People'!W$6:W$383)</f>
        <v>0</v>
      </c>
      <c r="X105" s="421">
        <f>SUMIF('Carga People'!$D$6:$D$383,$D105,'Carga People'!X$6:X$383)</f>
        <v>0</v>
      </c>
      <c r="Y105" s="421">
        <f>SUMIF('Carga People'!$D$6:$D$383,$D105,'Carga People'!Y$6:Y$383)</f>
        <v>0</v>
      </c>
      <c r="Z105" s="421">
        <f>SUMIF('Carga People'!$D$6:$D$383,$D105,'Carga People'!Z$6:Z$383)</f>
        <v>0</v>
      </c>
      <c r="AA105" s="421">
        <f>SUMIF('Carga People'!$D$6:$D$383,$D105,'Carga People'!AA$6:AA$383)</f>
        <v>0</v>
      </c>
      <c r="AB105" s="421">
        <f>SUMIF('Carga People'!$D$6:$D$383,$D105,'Carga People'!AB$6:AB$383)</f>
        <v>0</v>
      </c>
      <c r="AC105" s="421">
        <f>SUMIF('Carga People'!$D$6:$D$383,$D105,'Carga People'!AC$6:AC$383)</f>
        <v>0</v>
      </c>
      <c r="AD105" s="421">
        <f>SUMIF('Carga People'!$D$6:$D$383,$D105,'Carga People'!AD$6:AD$383)</f>
        <v>0</v>
      </c>
      <c r="AE105" s="421">
        <f>SUMIF('Carga People'!$D$6:$D$383,$D105,'Carga People'!AE$6:AE$383)</f>
        <v>0</v>
      </c>
      <c r="AF105" s="421">
        <f>SUMIF('Carga People'!$D$6:$D$383,$D105,'Carga People'!AF$6:AF$383)</f>
        <v>0</v>
      </c>
      <c r="AG105" s="421">
        <f>SUMIF('Carga People'!$D$6:$D$383,$D105,'Carga People'!AG$6:AG$383)</f>
        <v>0</v>
      </c>
      <c r="AH105" s="421">
        <f>SUMIF('Carga People'!$D$6:$D$383,$D105,'Carga People'!AH$6:AH$383)</f>
        <v>0</v>
      </c>
      <c r="AI105" s="421">
        <f>SUMIF('Carga People'!$D$6:$D$383,$D105,'Carga People'!AI$6:AI$383)</f>
        <v>0</v>
      </c>
      <c r="AJ105" s="421">
        <f>SUMIF('Carga People'!$D$6:$D$383,$D105,'Carga People'!AJ$6:AJ$383)</f>
        <v>0</v>
      </c>
      <c r="AK105" s="421">
        <f>SUMIF('Carga People'!$D$6:$D$383,$D105,'Carga People'!AK$6:AK$383)</f>
        <v>0</v>
      </c>
      <c r="AL105" s="421">
        <f>SUMIF('Carga People'!$D$6:$D$383,$D105,'Carga People'!AL$6:AL$383)</f>
        <v>0</v>
      </c>
      <c r="AM105" s="421">
        <f>SUMIF('Carga People'!$D$6:$D$383,$D105,'Carga People'!AM$6:AM$383)</f>
        <v>0</v>
      </c>
      <c r="AN105" s="421">
        <f>SUMIF('Carga People'!$D$6:$D$383,$D105,'Carga People'!AN$6:AN$383)</f>
        <v>0</v>
      </c>
      <c r="AO105" s="421"/>
      <c r="AP105" s="421"/>
      <c r="AQ105" s="427">
        <f t="shared" si="23"/>
        <v>0</v>
      </c>
      <c r="AR105" s="406" t="str">
        <f t="shared" si="24"/>
        <v/>
      </c>
      <c r="AT105" s="427">
        <f t="shared" si="28"/>
        <v>0</v>
      </c>
      <c r="AU105" s="427">
        <f t="shared" si="28"/>
        <v>0</v>
      </c>
      <c r="AV105" s="427">
        <f t="shared" si="28"/>
        <v>0</v>
      </c>
      <c r="AW105" s="427">
        <f t="shared" si="28"/>
        <v>0</v>
      </c>
      <c r="AX105" s="427">
        <f t="shared" si="28"/>
        <v>0</v>
      </c>
      <c r="AY105" s="427">
        <f t="shared" si="28"/>
        <v>0</v>
      </c>
      <c r="BA105" s="427">
        <f t="shared" si="26"/>
        <v>0</v>
      </c>
      <c r="BB105" s="427" t="e">
        <f>IF($BB$1="M0",SUMIF([1]Anual!$B$11:$B$950,$D105,[1]Anual!$GZ$11:$GZ$950),SUMIF([1]Anual!$B$11:$B$950,$D105,[1]Anual!$HA$11:$HA$950))</f>
        <v>#VALUE!</v>
      </c>
      <c r="BC105" s="427" t="e">
        <f t="shared" si="27"/>
        <v>#VALUE!</v>
      </c>
    </row>
    <row r="106" spans="2:55" ht="15" customHeight="1" outlineLevel="1" x14ac:dyDescent="0.25">
      <c r="B106" s="418" t="s">
        <v>82</v>
      </c>
      <c r="C106" s="419"/>
      <c r="D106" s="419" t="s">
        <v>215</v>
      </c>
      <c r="E106" s="1454" t="s">
        <v>882</v>
      </c>
      <c r="F106" s="1452" t="s">
        <v>15</v>
      </c>
      <c r="G106" s="421"/>
      <c r="H106" s="421"/>
      <c r="I106" s="421"/>
      <c r="J106" s="421">
        <f>SUMIF('Carga People'!$D$6:$D$383,$D106,'Carga People'!J$6:J$383)</f>
        <v>0</v>
      </c>
      <c r="K106" s="421">
        <f>SUMIF('Carga People'!$D$6:$D$383,$D106,'Carga People'!K$6:K$383)</f>
        <v>0</v>
      </c>
      <c r="L106" s="421">
        <f>SUMIF('Carga People'!$D$6:$D$383,$D106,'Carga People'!L$6:L$383)</f>
        <v>0</v>
      </c>
      <c r="M106" s="421">
        <f>SUMIF('Carga People'!$D$6:$D$383,$D106,'Carga People'!M$6:M$383)</f>
        <v>0</v>
      </c>
      <c r="N106" s="421">
        <f>SUMIF('Carga People'!$D$6:$D$383,$D106,'Carga People'!N$6:N$383)</f>
        <v>0</v>
      </c>
      <c r="O106" s="421">
        <f>SUMIF('Carga People'!$D$6:$D$383,$D106,'Carga People'!O$6:O$383)</f>
        <v>0</v>
      </c>
      <c r="P106" s="421">
        <f>SUMIF('Carga People'!$D$6:$D$383,$D106,'Carga People'!P$6:P$383)</f>
        <v>0</v>
      </c>
      <c r="Q106" s="421">
        <f>SUMIF('Carga People'!$D$6:$D$383,$D106,'Carga People'!Q$6:Q$383)</f>
        <v>0</v>
      </c>
      <c r="R106" s="421">
        <f>SUMIF('Carga People'!$D$6:$D$383,$D106,'Carga People'!R$6:R$383)</f>
        <v>0</v>
      </c>
      <c r="S106" s="421">
        <f>SUMIF('Carga People'!$D$6:$D$383,$D106,'Carga People'!S$6:S$383)</f>
        <v>0</v>
      </c>
      <c r="T106" s="421">
        <f>SUMIF('Carga People'!$D$6:$D$383,$D106,'Carga People'!T$6:T$383)</f>
        <v>0</v>
      </c>
      <c r="U106" s="421">
        <f>SUMIF('Carga People'!$D$6:$D$383,$D106,'Carga People'!U$6:U$383)</f>
        <v>0</v>
      </c>
      <c r="V106" s="421">
        <f>SUMIF('Carga People'!$D$6:$D$383,$D106,'Carga People'!V$6:V$383)</f>
        <v>0</v>
      </c>
      <c r="W106" s="421">
        <f>SUMIF('Carga People'!$D$6:$D$383,$D106,'Carga People'!W$6:W$383)</f>
        <v>0</v>
      </c>
      <c r="X106" s="421">
        <f>SUMIF('Carga People'!$D$6:$D$383,$D106,'Carga People'!X$6:X$383)</f>
        <v>0</v>
      </c>
      <c r="Y106" s="421">
        <f>SUMIF('Carga People'!$D$6:$D$383,$D106,'Carga People'!Y$6:Y$383)</f>
        <v>0</v>
      </c>
      <c r="Z106" s="421">
        <f>SUMIF('Carga People'!$D$6:$D$383,$D106,'Carga People'!Z$6:Z$383)</f>
        <v>0</v>
      </c>
      <c r="AA106" s="421">
        <f>SUMIF('Carga People'!$D$6:$D$383,$D106,'Carga People'!AA$6:AA$383)</f>
        <v>0</v>
      </c>
      <c r="AB106" s="421">
        <f>SUMIF('Carga People'!$D$6:$D$383,$D106,'Carga People'!AB$6:AB$383)</f>
        <v>0</v>
      </c>
      <c r="AC106" s="421">
        <f>SUMIF('Carga People'!$D$6:$D$383,$D106,'Carga People'!AC$6:AC$383)</f>
        <v>0</v>
      </c>
      <c r="AD106" s="421">
        <f>SUMIF('Carga People'!$D$6:$D$383,$D106,'Carga People'!AD$6:AD$383)</f>
        <v>0</v>
      </c>
      <c r="AE106" s="421">
        <f>SUMIF('Carga People'!$D$6:$D$383,$D106,'Carga People'!AE$6:AE$383)</f>
        <v>0</v>
      </c>
      <c r="AF106" s="421">
        <f>SUMIF('Carga People'!$D$6:$D$383,$D106,'Carga People'!AF$6:AF$383)</f>
        <v>0</v>
      </c>
      <c r="AG106" s="421">
        <f>SUMIF('Carga People'!$D$6:$D$383,$D106,'Carga People'!AG$6:AG$383)</f>
        <v>0</v>
      </c>
      <c r="AH106" s="421">
        <f>SUMIF('Carga People'!$D$6:$D$383,$D106,'Carga People'!AH$6:AH$383)</f>
        <v>0</v>
      </c>
      <c r="AI106" s="421">
        <f>SUMIF('Carga People'!$D$6:$D$383,$D106,'Carga People'!AI$6:AI$383)</f>
        <v>0</v>
      </c>
      <c r="AJ106" s="421">
        <f>SUMIF('Carga People'!$D$6:$D$383,$D106,'Carga People'!AJ$6:AJ$383)</f>
        <v>0</v>
      </c>
      <c r="AK106" s="421">
        <f>SUMIF('Carga People'!$D$6:$D$383,$D106,'Carga People'!AK$6:AK$383)</f>
        <v>0</v>
      </c>
      <c r="AL106" s="421">
        <f>SUMIF('Carga People'!$D$6:$D$383,$D106,'Carga People'!AL$6:AL$383)</f>
        <v>0</v>
      </c>
      <c r="AM106" s="421">
        <f>SUMIF('Carga People'!$D$6:$D$383,$D106,'Carga People'!AM$6:AM$383)</f>
        <v>0</v>
      </c>
      <c r="AN106" s="421">
        <f>SUMIF('Carga People'!$D$6:$D$383,$D106,'Carga People'!AN$6:AN$383)</f>
        <v>0</v>
      </c>
      <c r="AO106" s="421"/>
      <c r="AP106" s="421"/>
      <c r="AQ106" s="427">
        <f t="shared" si="23"/>
        <v>0</v>
      </c>
      <c r="AR106" s="406" t="str">
        <f t="shared" si="24"/>
        <v/>
      </c>
      <c r="AT106" s="427">
        <f t="shared" si="28"/>
        <v>0</v>
      </c>
      <c r="AU106" s="427">
        <f t="shared" si="28"/>
        <v>0</v>
      </c>
      <c r="AV106" s="427">
        <f t="shared" si="28"/>
        <v>0</v>
      </c>
      <c r="AW106" s="427">
        <f t="shared" si="28"/>
        <v>0</v>
      </c>
      <c r="AX106" s="427">
        <f t="shared" si="28"/>
        <v>0</v>
      </c>
      <c r="AY106" s="427">
        <f t="shared" si="28"/>
        <v>0</v>
      </c>
      <c r="BA106" s="427">
        <f t="shared" si="26"/>
        <v>0</v>
      </c>
      <c r="BB106" s="427" t="e">
        <f>IF($BB$1="M0",SUMIF([1]Anual!$B$11:$B$950,$D106,[1]Anual!$GZ$11:$GZ$950),SUMIF([1]Anual!$B$11:$B$950,$D106,[1]Anual!$HA$11:$HA$950))</f>
        <v>#VALUE!</v>
      </c>
      <c r="BC106" s="427" t="e">
        <f t="shared" si="27"/>
        <v>#VALUE!</v>
      </c>
    </row>
    <row r="107" spans="2:55" ht="15" customHeight="1" outlineLevel="1" x14ac:dyDescent="0.25">
      <c r="B107" s="418" t="s">
        <v>82</v>
      </c>
      <c r="C107" s="419"/>
      <c r="D107" s="419" t="s">
        <v>216</v>
      </c>
      <c r="E107" s="1454" t="s">
        <v>883</v>
      </c>
      <c r="F107" s="1452" t="s">
        <v>15</v>
      </c>
      <c r="G107" s="421"/>
      <c r="H107" s="421"/>
      <c r="I107" s="421"/>
      <c r="J107" s="421">
        <f>SUMIF('Carga People'!$D$6:$D$383,$D107,'Carga People'!J$6:J$383)</f>
        <v>0</v>
      </c>
      <c r="K107" s="421">
        <f>SUMIF('Carga People'!$D$6:$D$383,$D107,'Carga People'!K$6:K$383)</f>
        <v>0</v>
      </c>
      <c r="L107" s="421">
        <f>SUMIF('Carga People'!$D$6:$D$383,$D107,'Carga People'!L$6:L$383)</f>
        <v>0</v>
      </c>
      <c r="M107" s="421">
        <f>SUMIF('Carga People'!$D$6:$D$383,$D107,'Carga People'!M$6:M$383)</f>
        <v>0</v>
      </c>
      <c r="N107" s="421">
        <f>SUMIF('Carga People'!$D$6:$D$383,$D107,'Carga People'!N$6:N$383)</f>
        <v>0</v>
      </c>
      <c r="O107" s="421">
        <f>SUMIF('Carga People'!$D$6:$D$383,$D107,'Carga People'!O$6:O$383)</f>
        <v>0</v>
      </c>
      <c r="P107" s="421">
        <f>SUMIF('Carga People'!$D$6:$D$383,$D107,'Carga People'!P$6:P$383)</f>
        <v>0</v>
      </c>
      <c r="Q107" s="421">
        <f>SUMIF('Carga People'!$D$6:$D$383,$D107,'Carga People'!Q$6:Q$383)</f>
        <v>0</v>
      </c>
      <c r="R107" s="421">
        <f>SUMIF('Carga People'!$D$6:$D$383,$D107,'Carga People'!R$6:R$383)</f>
        <v>0</v>
      </c>
      <c r="S107" s="421">
        <f>SUMIF('Carga People'!$D$6:$D$383,$D107,'Carga People'!S$6:S$383)</f>
        <v>0</v>
      </c>
      <c r="T107" s="421">
        <f>SUMIF('Carga People'!$D$6:$D$383,$D107,'Carga People'!T$6:T$383)</f>
        <v>0</v>
      </c>
      <c r="U107" s="421">
        <f>SUMIF('Carga People'!$D$6:$D$383,$D107,'Carga People'!U$6:U$383)</f>
        <v>0</v>
      </c>
      <c r="V107" s="421">
        <f>SUMIF('Carga People'!$D$6:$D$383,$D107,'Carga People'!V$6:V$383)</f>
        <v>0</v>
      </c>
      <c r="W107" s="421">
        <f>SUMIF('Carga People'!$D$6:$D$383,$D107,'Carga People'!W$6:W$383)</f>
        <v>0</v>
      </c>
      <c r="X107" s="421">
        <f>SUMIF('Carga People'!$D$6:$D$383,$D107,'Carga People'!X$6:X$383)</f>
        <v>0</v>
      </c>
      <c r="Y107" s="421">
        <f>SUMIF('Carga People'!$D$6:$D$383,$D107,'Carga People'!Y$6:Y$383)</f>
        <v>0</v>
      </c>
      <c r="Z107" s="421">
        <f>SUMIF('Carga People'!$D$6:$D$383,$D107,'Carga People'!Z$6:Z$383)</f>
        <v>0</v>
      </c>
      <c r="AA107" s="421">
        <f>SUMIF('Carga People'!$D$6:$D$383,$D107,'Carga People'!AA$6:AA$383)</f>
        <v>0</v>
      </c>
      <c r="AB107" s="421">
        <f>SUMIF('Carga People'!$D$6:$D$383,$D107,'Carga People'!AB$6:AB$383)</f>
        <v>0</v>
      </c>
      <c r="AC107" s="421">
        <f>SUMIF('Carga People'!$D$6:$D$383,$D107,'Carga People'!AC$6:AC$383)</f>
        <v>0</v>
      </c>
      <c r="AD107" s="421">
        <f>SUMIF('Carga People'!$D$6:$D$383,$D107,'Carga People'!AD$6:AD$383)</f>
        <v>0</v>
      </c>
      <c r="AE107" s="421">
        <f>SUMIF('Carga People'!$D$6:$D$383,$D107,'Carga People'!AE$6:AE$383)</f>
        <v>0</v>
      </c>
      <c r="AF107" s="421">
        <f>SUMIF('Carga People'!$D$6:$D$383,$D107,'Carga People'!AF$6:AF$383)</f>
        <v>0</v>
      </c>
      <c r="AG107" s="421">
        <f>SUMIF('Carga People'!$D$6:$D$383,$D107,'Carga People'!AG$6:AG$383)</f>
        <v>0</v>
      </c>
      <c r="AH107" s="421">
        <f>SUMIF('Carga People'!$D$6:$D$383,$D107,'Carga People'!AH$6:AH$383)</f>
        <v>0</v>
      </c>
      <c r="AI107" s="421">
        <f>SUMIF('Carga People'!$D$6:$D$383,$D107,'Carga People'!AI$6:AI$383)</f>
        <v>0</v>
      </c>
      <c r="AJ107" s="421">
        <f>SUMIF('Carga People'!$D$6:$D$383,$D107,'Carga People'!AJ$6:AJ$383)</f>
        <v>0</v>
      </c>
      <c r="AK107" s="421">
        <f>SUMIF('Carga People'!$D$6:$D$383,$D107,'Carga People'!AK$6:AK$383)</f>
        <v>0</v>
      </c>
      <c r="AL107" s="421">
        <f>SUMIF('Carga People'!$D$6:$D$383,$D107,'Carga People'!AL$6:AL$383)</f>
        <v>0</v>
      </c>
      <c r="AM107" s="421">
        <f>SUMIF('Carga People'!$D$6:$D$383,$D107,'Carga People'!AM$6:AM$383)</f>
        <v>0</v>
      </c>
      <c r="AN107" s="421">
        <f>SUMIF('Carga People'!$D$6:$D$383,$D107,'Carga People'!AN$6:AN$383)</f>
        <v>0</v>
      </c>
      <c r="AO107" s="421"/>
      <c r="AP107" s="421"/>
      <c r="AQ107" s="427">
        <f t="shared" si="23"/>
        <v>0</v>
      </c>
      <c r="AR107" s="406" t="str">
        <f t="shared" si="24"/>
        <v/>
      </c>
      <c r="AT107" s="427">
        <f t="shared" si="28"/>
        <v>0</v>
      </c>
      <c r="AU107" s="427">
        <f t="shared" si="28"/>
        <v>0</v>
      </c>
      <c r="AV107" s="427">
        <f t="shared" si="28"/>
        <v>0</v>
      </c>
      <c r="AW107" s="427">
        <f t="shared" si="28"/>
        <v>0</v>
      </c>
      <c r="AX107" s="427">
        <f t="shared" si="28"/>
        <v>0</v>
      </c>
      <c r="AY107" s="427">
        <f t="shared" si="28"/>
        <v>0</v>
      </c>
      <c r="BA107" s="427">
        <f t="shared" si="26"/>
        <v>0</v>
      </c>
      <c r="BB107" s="427" t="e">
        <f>IF($BB$1="M0",SUMIF([1]Anual!$B$11:$B$950,$D107,[1]Anual!$GZ$11:$GZ$950),SUMIF([1]Anual!$B$11:$B$950,$D107,[1]Anual!$HA$11:$HA$950))</f>
        <v>#VALUE!</v>
      </c>
      <c r="BC107" s="427" t="e">
        <f t="shared" si="27"/>
        <v>#VALUE!</v>
      </c>
    </row>
    <row r="108" spans="2:55" ht="15" customHeight="1" outlineLevel="1" x14ac:dyDescent="0.25">
      <c r="B108" s="1539" t="s">
        <v>1125</v>
      </c>
      <c r="C108" s="1540"/>
      <c r="D108" s="1540" t="s">
        <v>1127</v>
      </c>
      <c r="E108" s="1541">
        <v>926564308</v>
      </c>
      <c r="F108" s="1452" t="s">
        <v>15</v>
      </c>
      <c r="G108" s="421"/>
      <c r="H108" s="421"/>
      <c r="I108" s="421"/>
      <c r="J108" s="421">
        <f>SUMIF('Carga People'!$D$6:$D$383,$D108,'Carga People'!J$6:J$383)</f>
        <v>0</v>
      </c>
      <c r="K108" s="421">
        <f>SUMIF('Carga People'!$D$6:$D$383,$D108,'Carga People'!K$6:K$383)</f>
        <v>0</v>
      </c>
      <c r="L108" s="421">
        <f>SUMIF('Carga People'!$D$6:$D$383,$D108,'Carga People'!L$6:L$383)</f>
        <v>0</v>
      </c>
      <c r="M108" s="421">
        <f>SUMIF('Carga People'!$D$6:$D$383,$D108,'Carga People'!M$6:M$383)</f>
        <v>0</v>
      </c>
      <c r="N108" s="421">
        <f>SUMIF('Carga People'!$D$6:$D$383,$D108,'Carga People'!N$6:N$383)</f>
        <v>0</v>
      </c>
      <c r="O108" s="421">
        <f>SUMIF('Carga People'!$D$6:$D$383,$D108,'Carga People'!O$6:O$383)</f>
        <v>0</v>
      </c>
      <c r="P108" s="421">
        <f>SUMIF('Carga People'!$D$6:$D$383,$D108,'Carga People'!P$6:P$383)</f>
        <v>0</v>
      </c>
      <c r="Q108" s="421">
        <f>SUMIF('Carga People'!$D$6:$D$383,$D108,'Carga People'!Q$6:Q$383)</f>
        <v>0</v>
      </c>
      <c r="R108" s="421">
        <f>SUMIF('Carga People'!$D$6:$D$383,$D108,'Carga People'!R$6:R$383)</f>
        <v>0</v>
      </c>
      <c r="S108" s="421">
        <f>SUMIF('Carga People'!$D$6:$D$383,$D108,'Carga People'!S$6:S$383)</f>
        <v>0</v>
      </c>
      <c r="T108" s="421">
        <f>SUMIF('Carga People'!$D$6:$D$383,$D108,'Carga People'!T$6:T$383)</f>
        <v>0</v>
      </c>
      <c r="U108" s="421">
        <f>SUMIF('Carga People'!$D$6:$D$383,$D108,'Carga People'!U$6:U$383)</f>
        <v>0</v>
      </c>
      <c r="V108" s="421">
        <f>SUMIF('Carga People'!$D$6:$D$383,$D108,'Carga People'!V$6:V$383)</f>
        <v>0</v>
      </c>
      <c r="W108" s="421">
        <f>SUMIF('Carga People'!$D$6:$D$383,$D108,'Carga People'!W$6:W$383)</f>
        <v>0</v>
      </c>
      <c r="X108" s="421">
        <f>SUMIF('Carga People'!$D$6:$D$383,$D108,'Carga People'!X$6:X$383)</f>
        <v>0</v>
      </c>
      <c r="Y108" s="421">
        <f>SUMIF('Carga People'!$D$6:$D$383,$D108,'Carga People'!Y$6:Y$383)</f>
        <v>0</v>
      </c>
      <c r="Z108" s="421">
        <f>SUMIF('Carga People'!$D$6:$D$383,$D108,'Carga People'!Z$6:Z$383)</f>
        <v>0</v>
      </c>
      <c r="AA108" s="421">
        <f>SUMIF('Carga People'!$D$6:$D$383,$D108,'Carga People'!AA$6:AA$383)</f>
        <v>0</v>
      </c>
      <c r="AB108" s="421">
        <f>SUMIF('Carga People'!$D$6:$D$383,$D108,'Carga People'!AB$6:AB$383)</f>
        <v>0</v>
      </c>
      <c r="AC108" s="421">
        <f>SUMIF('Carga People'!$D$6:$D$383,$D108,'Carga People'!AC$6:AC$383)</f>
        <v>0</v>
      </c>
      <c r="AD108" s="421">
        <f>SUMIF('Carga People'!$D$6:$D$383,$D108,'Carga People'!AD$6:AD$383)</f>
        <v>0</v>
      </c>
      <c r="AE108" s="421">
        <f>SUMIF('Carga People'!$D$6:$D$383,$D108,'Carga People'!AE$6:AE$383)</f>
        <v>0</v>
      </c>
      <c r="AF108" s="421">
        <f>SUMIF('Carga People'!$D$6:$D$383,$D108,'Carga People'!AF$6:AF$383)</f>
        <v>0</v>
      </c>
      <c r="AG108" s="421">
        <f>SUMIF('Carga People'!$D$6:$D$383,$D108,'Carga People'!AG$6:AG$383)</f>
        <v>0</v>
      </c>
      <c r="AH108" s="421">
        <f>SUMIF('Carga People'!$D$6:$D$383,$D108,'Carga People'!AH$6:AH$383)</f>
        <v>0</v>
      </c>
      <c r="AI108" s="421">
        <f>SUMIF('Carga People'!$D$6:$D$383,$D108,'Carga People'!AI$6:AI$383)</f>
        <v>0</v>
      </c>
      <c r="AJ108" s="421">
        <f>SUMIF('Carga People'!$D$6:$D$383,$D108,'Carga People'!AJ$6:AJ$383)</f>
        <v>0</v>
      </c>
      <c r="AK108" s="421">
        <f>SUMIF('Carga People'!$D$6:$D$383,$D108,'Carga People'!AK$6:AK$383)</f>
        <v>0</v>
      </c>
      <c r="AL108" s="421">
        <f>SUMIF('Carga People'!$D$6:$D$383,$D108,'Carga People'!AL$6:AL$383)</f>
        <v>0</v>
      </c>
      <c r="AM108" s="421">
        <f>SUMIF('Carga People'!$D$6:$D$383,$D108,'Carga People'!AM$6:AM$383)</f>
        <v>0</v>
      </c>
      <c r="AN108" s="421">
        <f>SUMIF('Carga People'!$D$6:$D$383,$D108,'Carga People'!AN$6:AN$383)</f>
        <v>0</v>
      </c>
      <c r="AO108" s="421"/>
      <c r="AP108" s="421"/>
      <c r="AQ108" s="427">
        <f t="shared" ref="AQ108:AQ115" si="29">SUM(I108:AP108)</f>
        <v>0</v>
      </c>
      <c r="AR108" s="406" t="str">
        <f t="shared" ref="AR108:AR115" si="30">IF(D108="","",IF(D108=D107,"DUPLICADO",""))</f>
        <v/>
      </c>
      <c r="AT108" s="427">
        <f t="shared" ref="AT108:AY115" si="31">SUMIF($J$1:$AP$1,AT$3,($J108:$AP108))</f>
        <v>0</v>
      </c>
      <c r="AU108" s="427">
        <f t="shared" si="31"/>
        <v>0</v>
      </c>
      <c r="AV108" s="427">
        <f t="shared" si="31"/>
        <v>0</v>
      </c>
      <c r="AW108" s="427">
        <f t="shared" si="31"/>
        <v>0</v>
      </c>
      <c r="AX108" s="427">
        <f t="shared" si="31"/>
        <v>0</v>
      </c>
      <c r="AY108" s="427">
        <f t="shared" si="31"/>
        <v>0</v>
      </c>
      <c r="BA108" s="427">
        <f t="shared" ref="BA108:BA115" si="32">IF(F108="BRASIL",SUM(J108:AI108),0)</f>
        <v>0</v>
      </c>
      <c r="BB108" s="427" t="e">
        <f>IF($BB$1="M0",SUMIF([1]Anual!$B$11:$B$950,$D108,[1]Anual!$GZ$11:$GZ$950),SUMIF([1]Anual!$B$11:$B$950,$D108,[1]Anual!$HA$11:$HA$950))</f>
        <v>#VALUE!</v>
      </c>
      <c r="BC108" s="427" t="e">
        <f t="shared" ref="BC108:BC115" si="33">BA108-BB108</f>
        <v>#VALUE!</v>
      </c>
    </row>
    <row r="109" spans="2:55" ht="15" customHeight="1" outlineLevel="1" x14ac:dyDescent="0.25">
      <c r="B109" s="1539" t="s">
        <v>1150</v>
      </c>
      <c r="C109" s="1540"/>
      <c r="D109" s="1540" t="s">
        <v>1152</v>
      </c>
      <c r="E109" s="1541">
        <v>926564294</v>
      </c>
      <c r="F109" s="1452" t="s">
        <v>15</v>
      </c>
      <c r="G109" s="421"/>
      <c r="H109" s="421"/>
      <c r="I109" s="421"/>
      <c r="J109" s="421">
        <f>SUMIF('Carga People'!$D$6:$D$383,$D109,'Carga People'!J$6:J$383)</f>
        <v>0</v>
      </c>
      <c r="K109" s="421">
        <f>SUMIF('Carga People'!$D$6:$D$383,$D109,'Carga People'!K$6:K$383)</f>
        <v>0</v>
      </c>
      <c r="L109" s="421">
        <f>SUMIF('Carga People'!$D$6:$D$383,$D109,'Carga People'!L$6:L$383)</f>
        <v>0</v>
      </c>
      <c r="M109" s="421">
        <f>SUMIF('Carga People'!$D$6:$D$383,$D109,'Carga People'!M$6:M$383)</f>
        <v>0</v>
      </c>
      <c r="N109" s="421">
        <f>SUMIF('Carga People'!$D$6:$D$383,$D109,'Carga People'!N$6:N$383)</f>
        <v>0</v>
      </c>
      <c r="O109" s="421">
        <f>SUMIF('Carga People'!$D$6:$D$383,$D109,'Carga People'!O$6:O$383)</f>
        <v>0</v>
      </c>
      <c r="P109" s="421">
        <f>SUMIF('Carga People'!$D$6:$D$383,$D109,'Carga People'!P$6:P$383)</f>
        <v>0</v>
      </c>
      <c r="Q109" s="421">
        <f>SUMIF('Carga People'!$D$6:$D$383,$D109,'Carga People'!Q$6:Q$383)</f>
        <v>0</v>
      </c>
      <c r="R109" s="421">
        <f>SUMIF('Carga People'!$D$6:$D$383,$D109,'Carga People'!R$6:R$383)</f>
        <v>0</v>
      </c>
      <c r="S109" s="421">
        <f>SUMIF('Carga People'!$D$6:$D$383,$D109,'Carga People'!S$6:S$383)</f>
        <v>0</v>
      </c>
      <c r="T109" s="421">
        <f>SUMIF('Carga People'!$D$6:$D$383,$D109,'Carga People'!T$6:T$383)</f>
        <v>0</v>
      </c>
      <c r="U109" s="421">
        <f>SUMIF('Carga People'!$D$6:$D$383,$D109,'Carga People'!U$6:U$383)</f>
        <v>0</v>
      </c>
      <c r="V109" s="421">
        <f>SUMIF('Carga People'!$D$6:$D$383,$D109,'Carga People'!V$6:V$383)</f>
        <v>0</v>
      </c>
      <c r="W109" s="421">
        <f>SUMIF('Carga People'!$D$6:$D$383,$D109,'Carga People'!W$6:W$383)</f>
        <v>0</v>
      </c>
      <c r="X109" s="421">
        <f>SUMIF('Carga People'!$D$6:$D$383,$D109,'Carga People'!X$6:X$383)</f>
        <v>0</v>
      </c>
      <c r="Y109" s="421">
        <f>SUMIF('Carga People'!$D$6:$D$383,$D109,'Carga People'!Y$6:Y$383)</f>
        <v>0</v>
      </c>
      <c r="Z109" s="421">
        <f>SUMIF('Carga People'!$D$6:$D$383,$D109,'Carga People'!Z$6:Z$383)</f>
        <v>0</v>
      </c>
      <c r="AA109" s="421">
        <f>SUMIF('Carga People'!$D$6:$D$383,$D109,'Carga People'!AA$6:AA$383)</f>
        <v>0</v>
      </c>
      <c r="AB109" s="421">
        <f>SUMIF('Carga People'!$D$6:$D$383,$D109,'Carga People'!AB$6:AB$383)</f>
        <v>0</v>
      </c>
      <c r="AC109" s="421">
        <f>SUMIF('Carga People'!$D$6:$D$383,$D109,'Carga People'!AC$6:AC$383)</f>
        <v>0</v>
      </c>
      <c r="AD109" s="421">
        <f>SUMIF('Carga People'!$D$6:$D$383,$D109,'Carga People'!AD$6:AD$383)</f>
        <v>0</v>
      </c>
      <c r="AE109" s="421">
        <f>SUMIF('Carga People'!$D$6:$D$383,$D109,'Carga People'!AE$6:AE$383)</f>
        <v>0</v>
      </c>
      <c r="AF109" s="421">
        <f>SUMIF('Carga People'!$D$6:$D$383,$D109,'Carga People'!AF$6:AF$383)</f>
        <v>0</v>
      </c>
      <c r="AG109" s="421">
        <f>SUMIF('Carga People'!$D$6:$D$383,$D109,'Carga People'!AG$6:AG$383)</f>
        <v>0</v>
      </c>
      <c r="AH109" s="421">
        <f>SUMIF('Carga People'!$D$6:$D$383,$D109,'Carga People'!AH$6:AH$383)</f>
        <v>0</v>
      </c>
      <c r="AI109" s="421">
        <f>SUMIF('Carga People'!$D$6:$D$383,$D109,'Carga People'!AI$6:AI$383)</f>
        <v>0</v>
      </c>
      <c r="AJ109" s="421">
        <f>SUMIF('Carga People'!$D$6:$D$383,$D109,'Carga People'!AJ$6:AJ$383)</f>
        <v>0</v>
      </c>
      <c r="AK109" s="421">
        <f>SUMIF('Carga People'!$D$6:$D$383,$D109,'Carga People'!AK$6:AK$383)</f>
        <v>0</v>
      </c>
      <c r="AL109" s="421">
        <f>SUMIF('Carga People'!$D$6:$D$383,$D109,'Carga People'!AL$6:AL$383)</f>
        <v>0</v>
      </c>
      <c r="AM109" s="421">
        <f>SUMIF('Carga People'!$D$6:$D$383,$D109,'Carga People'!AM$6:AM$383)</f>
        <v>0</v>
      </c>
      <c r="AN109" s="421">
        <f>SUMIF('Carga People'!$D$6:$D$383,$D109,'Carga People'!AN$6:AN$383)</f>
        <v>0</v>
      </c>
      <c r="AO109" s="421"/>
      <c r="AP109" s="421"/>
      <c r="AQ109" s="427">
        <f t="shared" si="29"/>
        <v>0</v>
      </c>
      <c r="AR109" s="406" t="str">
        <f t="shared" si="30"/>
        <v/>
      </c>
      <c r="AT109" s="427">
        <f t="shared" si="31"/>
        <v>0</v>
      </c>
      <c r="AU109" s="427">
        <f t="shared" si="31"/>
        <v>0</v>
      </c>
      <c r="AV109" s="427">
        <f t="shared" si="31"/>
        <v>0</v>
      </c>
      <c r="AW109" s="427">
        <f t="shared" si="31"/>
        <v>0</v>
      </c>
      <c r="AX109" s="427">
        <f t="shared" si="31"/>
        <v>0</v>
      </c>
      <c r="AY109" s="427">
        <f t="shared" si="31"/>
        <v>0</v>
      </c>
      <c r="BA109" s="427">
        <f t="shared" si="32"/>
        <v>0</v>
      </c>
      <c r="BB109" s="427" t="e">
        <f>IF($BB$1="M0",SUMIF([1]Anual!$B$11:$B$950,$D109,[1]Anual!$GZ$11:$GZ$950),SUMIF([1]Anual!$B$11:$B$950,$D109,[1]Anual!$HA$11:$HA$950))</f>
        <v>#VALUE!</v>
      </c>
      <c r="BC109" s="427" t="e">
        <f t="shared" si="33"/>
        <v>#VALUE!</v>
      </c>
    </row>
    <row r="110" spans="2:55" ht="15" customHeight="1" outlineLevel="1" x14ac:dyDescent="0.25">
      <c r="B110" s="1539" t="s">
        <v>1103</v>
      </c>
      <c r="C110" s="1540"/>
      <c r="D110" s="1540" t="s">
        <v>1105</v>
      </c>
      <c r="E110" s="1541">
        <v>926564290</v>
      </c>
      <c r="F110" s="1452" t="s">
        <v>15</v>
      </c>
      <c r="G110" s="421"/>
      <c r="H110" s="421"/>
      <c r="I110" s="421"/>
      <c r="J110" s="421">
        <f>SUMIF('Carga People'!$D$6:$D$383,$D110,'Carga People'!J$6:J$383)</f>
        <v>0</v>
      </c>
      <c r="K110" s="421">
        <f>SUMIF('Carga People'!$D$6:$D$383,$D110,'Carga People'!K$6:K$383)</f>
        <v>0</v>
      </c>
      <c r="L110" s="421">
        <f>SUMIF('Carga People'!$D$6:$D$383,$D110,'Carga People'!L$6:L$383)</f>
        <v>0</v>
      </c>
      <c r="M110" s="421">
        <f>SUMIF('Carga People'!$D$6:$D$383,$D110,'Carga People'!M$6:M$383)</f>
        <v>0</v>
      </c>
      <c r="N110" s="421">
        <f>SUMIF('Carga People'!$D$6:$D$383,$D110,'Carga People'!N$6:N$383)</f>
        <v>0</v>
      </c>
      <c r="O110" s="421">
        <f>SUMIF('Carga People'!$D$6:$D$383,$D110,'Carga People'!O$6:O$383)</f>
        <v>0</v>
      </c>
      <c r="P110" s="421">
        <f>SUMIF('Carga People'!$D$6:$D$383,$D110,'Carga People'!P$6:P$383)</f>
        <v>0</v>
      </c>
      <c r="Q110" s="421">
        <f>SUMIF('Carga People'!$D$6:$D$383,$D110,'Carga People'!Q$6:Q$383)</f>
        <v>0</v>
      </c>
      <c r="R110" s="421">
        <f>SUMIF('Carga People'!$D$6:$D$383,$D110,'Carga People'!R$6:R$383)</f>
        <v>0</v>
      </c>
      <c r="S110" s="421">
        <f>SUMIF('Carga People'!$D$6:$D$383,$D110,'Carga People'!S$6:S$383)</f>
        <v>0</v>
      </c>
      <c r="T110" s="421">
        <f>SUMIF('Carga People'!$D$6:$D$383,$D110,'Carga People'!T$6:T$383)</f>
        <v>0</v>
      </c>
      <c r="U110" s="421">
        <f>SUMIF('Carga People'!$D$6:$D$383,$D110,'Carga People'!U$6:U$383)</f>
        <v>0</v>
      </c>
      <c r="V110" s="421">
        <f>SUMIF('Carga People'!$D$6:$D$383,$D110,'Carga People'!V$6:V$383)</f>
        <v>0</v>
      </c>
      <c r="W110" s="421">
        <f>SUMIF('Carga People'!$D$6:$D$383,$D110,'Carga People'!W$6:W$383)</f>
        <v>0</v>
      </c>
      <c r="X110" s="421">
        <f>SUMIF('Carga People'!$D$6:$D$383,$D110,'Carga People'!X$6:X$383)</f>
        <v>0</v>
      </c>
      <c r="Y110" s="421">
        <f>SUMIF('Carga People'!$D$6:$D$383,$D110,'Carga People'!Y$6:Y$383)</f>
        <v>0</v>
      </c>
      <c r="Z110" s="421">
        <f>SUMIF('Carga People'!$D$6:$D$383,$D110,'Carga People'!Z$6:Z$383)</f>
        <v>0</v>
      </c>
      <c r="AA110" s="421">
        <f>SUMIF('Carga People'!$D$6:$D$383,$D110,'Carga People'!AA$6:AA$383)</f>
        <v>0</v>
      </c>
      <c r="AB110" s="421">
        <f>SUMIF('Carga People'!$D$6:$D$383,$D110,'Carga People'!AB$6:AB$383)</f>
        <v>0</v>
      </c>
      <c r="AC110" s="421">
        <f>SUMIF('Carga People'!$D$6:$D$383,$D110,'Carga People'!AC$6:AC$383)</f>
        <v>0</v>
      </c>
      <c r="AD110" s="421">
        <f>SUMIF('Carga People'!$D$6:$D$383,$D110,'Carga People'!AD$6:AD$383)</f>
        <v>0</v>
      </c>
      <c r="AE110" s="421">
        <f>SUMIF('Carga People'!$D$6:$D$383,$D110,'Carga People'!AE$6:AE$383)</f>
        <v>0</v>
      </c>
      <c r="AF110" s="421">
        <f>SUMIF('Carga People'!$D$6:$D$383,$D110,'Carga People'!AF$6:AF$383)</f>
        <v>0</v>
      </c>
      <c r="AG110" s="421">
        <f>SUMIF('Carga People'!$D$6:$D$383,$D110,'Carga People'!AG$6:AG$383)</f>
        <v>0</v>
      </c>
      <c r="AH110" s="421">
        <f>SUMIF('Carga People'!$D$6:$D$383,$D110,'Carga People'!AH$6:AH$383)</f>
        <v>0</v>
      </c>
      <c r="AI110" s="421">
        <f>SUMIF('Carga People'!$D$6:$D$383,$D110,'Carga People'!AI$6:AI$383)</f>
        <v>0</v>
      </c>
      <c r="AJ110" s="421">
        <f>SUMIF('Carga People'!$D$6:$D$383,$D110,'Carga People'!AJ$6:AJ$383)</f>
        <v>0</v>
      </c>
      <c r="AK110" s="421">
        <f>SUMIF('Carga People'!$D$6:$D$383,$D110,'Carga People'!AK$6:AK$383)</f>
        <v>0</v>
      </c>
      <c r="AL110" s="421">
        <f>SUMIF('Carga People'!$D$6:$D$383,$D110,'Carga People'!AL$6:AL$383)</f>
        <v>0</v>
      </c>
      <c r="AM110" s="421">
        <f>SUMIF('Carga People'!$D$6:$D$383,$D110,'Carga People'!AM$6:AM$383)</f>
        <v>0</v>
      </c>
      <c r="AN110" s="421">
        <f>SUMIF('Carga People'!$D$6:$D$383,$D110,'Carga People'!AN$6:AN$383)</f>
        <v>0</v>
      </c>
      <c r="AO110" s="421"/>
      <c r="AP110" s="421"/>
      <c r="AQ110" s="427">
        <f t="shared" si="29"/>
        <v>0</v>
      </c>
      <c r="AR110" s="406" t="str">
        <f t="shared" si="30"/>
        <v/>
      </c>
      <c r="AT110" s="427">
        <f t="shared" si="31"/>
        <v>0</v>
      </c>
      <c r="AU110" s="427">
        <f t="shared" si="31"/>
        <v>0</v>
      </c>
      <c r="AV110" s="427">
        <f t="shared" si="31"/>
        <v>0</v>
      </c>
      <c r="AW110" s="427">
        <f t="shared" si="31"/>
        <v>0</v>
      </c>
      <c r="AX110" s="427">
        <f t="shared" si="31"/>
        <v>0</v>
      </c>
      <c r="AY110" s="427">
        <f t="shared" si="31"/>
        <v>0</v>
      </c>
      <c r="BA110" s="427">
        <f t="shared" si="32"/>
        <v>0</v>
      </c>
      <c r="BB110" s="427" t="e">
        <f>IF($BB$1="M0",SUMIF([1]Anual!$B$11:$B$950,$D110,[1]Anual!$GZ$11:$GZ$950),SUMIF([1]Anual!$B$11:$B$950,$D110,[1]Anual!$HA$11:$HA$950))</f>
        <v>#VALUE!</v>
      </c>
      <c r="BC110" s="427" t="e">
        <f t="shared" si="33"/>
        <v>#VALUE!</v>
      </c>
    </row>
    <row r="111" spans="2:55" ht="15" customHeight="1" outlineLevel="1" x14ac:dyDescent="0.25">
      <c r="B111" s="418" t="s">
        <v>729</v>
      </c>
      <c r="C111" s="419"/>
      <c r="D111" s="419" t="s">
        <v>1157</v>
      </c>
      <c r="E111" s="1454"/>
      <c r="F111" s="1452" t="s">
        <v>15</v>
      </c>
      <c r="G111" s="421"/>
      <c r="H111" s="421"/>
      <c r="I111" s="421"/>
      <c r="J111" s="421">
        <f>SUMIF('Carga People'!$D$6:$D$383,$D111,'Carga People'!J$6:J$383)</f>
        <v>0</v>
      </c>
      <c r="K111" s="421">
        <f>SUMIF('Carga People'!$D$6:$D$383,$D111,'Carga People'!K$6:K$383)</f>
        <v>0</v>
      </c>
      <c r="L111" s="421">
        <f>SUMIF('Carga People'!$D$6:$D$383,$D111,'Carga People'!L$6:L$383)</f>
        <v>0</v>
      </c>
      <c r="M111" s="421">
        <f>SUMIF('Carga People'!$D$6:$D$383,$D111,'Carga People'!M$6:M$383)</f>
        <v>0</v>
      </c>
      <c r="N111" s="421">
        <f>SUMIF('Carga People'!$D$6:$D$383,$D111,'Carga People'!N$6:N$383)</f>
        <v>0</v>
      </c>
      <c r="O111" s="421">
        <f>SUMIF('Carga People'!$D$6:$D$383,$D111,'Carga People'!O$6:O$383)</f>
        <v>0</v>
      </c>
      <c r="P111" s="421">
        <f>SUMIF('Carga People'!$D$6:$D$383,$D111,'Carga People'!P$6:P$383)</f>
        <v>0</v>
      </c>
      <c r="Q111" s="421">
        <f>SUMIF('Carga People'!$D$6:$D$383,$D111,'Carga People'!Q$6:Q$383)</f>
        <v>0</v>
      </c>
      <c r="R111" s="421">
        <f>SUMIF('Carga People'!$D$6:$D$383,$D111,'Carga People'!R$6:R$383)</f>
        <v>0</v>
      </c>
      <c r="S111" s="421">
        <f>SUMIF('Carga People'!$D$6:$D$383,$D111,'Carga People'!S$6:S$383)</f>
        <v>0</v>
      </c>
      <c r="T111" s="421">
        <f>SUMIF('Carga People'!$D$6:$D$383,$D111,'Carga People'!T$6:T$383)</f>
        <v>0</v>
      </c>
      <c r="U111" s="421">
        <f>SUMIF('Carga People'!$D$6:$D$383,$D111,'Carga People'!U$6:U$383)</f>
        <v>0</v>
      </c>
      <c r="V111" s="421">
        <f>SUMIF('Carga People'!$D$6:$D$383,$D111,'Carga People'!V$6:V$383)</f>
        <v>0</v>
      </c>
      <c r="W111" s="421">
        <f>SUMIF('Carga People'!$D$6:$D$383,$D111,'Carga People'!W$6:W$383)</f>
        <v>0</v>
      </c>
      <c r="X111" s="421">
        <f>SUMIF('Carga People'!$D$6:$D$383,$D111,'Carga People'!X$6:X$383)</f>
        <v>0</v>
      </c>
      <c r="Y111" s="421">
        <f>SUMIF('Carga People'!$D$6:$D$383,$D111,'Carga People'!Y$6:Y$383)</f>
        <v>0</v>
      </c>
      <c r="Z111" s="421">
        <f>SUMIF('Carga People'!$D$6:$D$383,$D111,'Carga People'!Z$6:Z$383)</f>
        <v>0</v>
      </c>
      <c r="AA111" s="421">
        <f>SUMIF('Carga People'!$D$6:$D$383,$D111,'Carga People'!AA$6:AA$383)</f>
        <v>0</v>
      </c>
      <c r="AB111" s="421">
        <f>SUMIF('Carga People'!$D$6:$D$383,$D111,'Carga People'!AB$6:AB$383)</f>
        <v>0</v>
      </c>
      <c r="AC111" s="421">
        <f>SUMIF('Carga People'!$D$6:$D$383,$D111,'Carga People'!AC$6:AC$383)</f>
        <v>0</v>
      </c>
      <c r="AD111" s="421">
        <f>SUMIF('Carga People'!$D$6:$D$383,$D111,'Carga People'!AD$6:AD$383)</f>
        <v>0</v>
      </c>
      <c r="AE111" s="421">
        <f>SUMIF('Carga People'!$D$6:$D$383,$D111,'Carga People'!AE$6:AE$383)</f>
        <v>0</v>
      </c>
      <c r="AF111" s="421">
        <f>SUMIF('Carga People'!$D$6:$D$383,$D111,'Carga People'!AF$6:AF$383)</f>
        <v>0</v>
      </c>
      <c r="AG111" s="421">
        <f>SUMIF('Carga People'!$D$6:$D$383,$D111,'Carga People'!AG$6:AG$383)</f>
        <v>0</v>
      </c>
      <c r="AH111" s="421">
        <f>SUMIF('Carga People'!$D$6:$D$383,$D111,'Carga People'!AH$6:AH$383)</f>
        <v>0</v>
      </c>
      <c r="AI111" s="421">
        <f>SUMIF('Carga People'!$D$6:$D$383,$D111,'Carga People'!AI$6:AI$383)</f>
        <v>0</v>
      </c>
      <c r="AJ111" s="421">
        <f>SUMIF('Carga People'!$D$6:$D$383,$D111,'Carga People'!AJ$6:AJ$383)</f>
        <v>0</v>
      </c>
      <c r="AK111" s="421">
        <f>SUMIF('Carga People'!$D$6:$D$383,$D111,'Carga People'!AK$6:AK$383)</f>
        <v>0</v>
      </c>
      <c r="AL111" s="421">
        <f>SUMIF('Carga People'!$D$6:$D$383,$D111,'Carga People'!AL$6:AL$383)</f>
        <v>0</v>
      </c>
      <c r="AM111" s="421">
        <f>SUMIF('Carga People'!$D$6:$D$383,$D111,'Carga People'!AM$6:AM$383)</f>
        <v>0</v>
      </c>
      <c r="AN111" s="421">
        <f>SUMIF('Carga People'!$D$6:$D$383,$D111,'Carga People'!AN$6:AN$383)</f>
        <v>0</v>
      </c>
      <c r="AO111" s="421"/>
      <c r="AP111" s="421"/>
      <c r="AQ111" s="427">
        <f t="shared" si="29"/>
        <v>0</v>
      </c>
      <c r="AR111" s="406" t="str">
        <f t="shared" si="30"/>
        <v/>
      </c>
      <c r="AT111" s="427">
        <f t="shared" si="31"/>
        <v>0</v>
      </c>
      <c r="AU111" s="427">
        <f t="shared" si="31"/>
        <v>0</v>
      </c>
      <c r="AV111" s="427">
        <f t="shared" si="31"/>
        <v>0</v>
      </c>
      <c r="AW111" s="427">
        <f t="shared" si="31"/>
        <v>0</v>
      </c>
      <c r="AX111" s="427">
        <f t="shared" si="31"/>
        <v>0</v>
      </c>
      <c r="AY111" s="427">
        <f t="shared" si="31"/>
        <v>0</v>
      </c>
      <c r="BA111" s="427">
        <f t="shared" si="32"/>
        <v>0</v>
      </c>
      <c r="BB111" s="427" t="e">
        <f>IF($BB$1="M0",SUMIF([1]Anual!$B$11:$B$950,$D111,[1]Anual!$GZ$11:$GZ$950),SUMIF([1]Anual!$B$11:$B$950,$D111,[1]Anual!$HA$11:$HA$950))</f>
        <v>#VALUE!</v>
      </c>
      <c r="BC111" s="427" t="e">
        <f t="shared" si="33"/>
        <v>#VALUE!</v>
      </c>
    </row>
    <row r="112" spans="2:55" ht="15" customHeight="1" outlineLevel="1" x14ac:dyDescent="0.25">
      <c r="B112" s="418" t="s">
        <v>729</v>
      </c>
      <c r="C112" s="419"/>
      <c r="D112" s="419" t="s">
        <v>1054</v>
      </c>
      <c r="E112" s="1454"/>
      <c r="F112" s="1452" t="s">
        <v>15</v>
      </c>
      <c r="G112" s="421"/>
      <c r="H112" s="421"/>
      <c r="I112" s="421"/>
      <c r="J112" s="421">
        <f>SUMIF('Carga People'!$D$6:$D$383,$D112,'Carga People'!J$6:J$383)</f>
        <v>983</v>
      </c>
      <c r="K112" s="421">
        <f>SUMIF('Carga People'!$D$6:$D$383,$D112,'Carga People'!K$6:K$383)</f>
        <v>0</v>
      </c>
      <c r="L112" s="421">
        <f>SUMIF('Carga People'!$D$6:$D$383,$D112,'Carga People'!L$6:L$383)</f>
        <v>0</v>
      </c>
      <c r="M112" s="421">
        <f>SUMIF('Carga People'!$D$6:$D$383,$D112,'Carga People'!M$6:M$383)</f>
        <v>983</v>
      </c>
      <c r="N112" s="421">
        <f>SUMIF('Carga People'!$D$6:$D$383,$D112,'Carga People'!N$6:N$383)</f>
        <v>983</v>
      </c>
      <c r="O112" s="421">
        <f>SUMIF('Carga People'!$D$6:$D$383,$D112,'Carga People'!O$6:O$383)</f>
        <v>0</v>
      </c>
      <c r="P112" s="421">
        <f>SUMIF('Carga People'!$D$6:$D$383,$D112,'Carga People'!P$6:P$383)</f>
        <v>0</v>
      </c>
      <c r="Q112" s="421">
        <f>SUMIF('Carga People'!$D$6:$D$383,$D112,'Carga People'!Q$6:Q$383)</f>
        <v>0</v>
      </c>
      <c r="R112" s="421">
        <f>SUMIF('Carga People'!$D$6:$D$383,$D112,'Carga People'!R$6:R$383)</f>
        <v>0</v>
      </c>
      <c r="S112" s="421">
        <f>SUMIF('Carga People'!$D$6:$D$383,$D112,'Carga People'!S$6:S$383)</f>
        <v>0</v>
      </c>
      <c r="T112" s="421">
        <f>SUMIF('Carga People'!$D$6:$D$383,$D112,'Carga People'!T$6:T$383)</f>
        <v>0</v>
      </c>
      <c r="U112" s="421">
        <f>SUMIF('Carga People'!$D$6:$D$383,$D112,'Carga People'!U$6:U$383)</f>
        <v>0</v>
      </c>
      <c r="V112" s="421">
        <f>SUMIF('Carga People'!$D$6:$D$383,$D112,'Carga People'!V$6:V$383)</f>
        <v>983</v>
      </c>
      <c r="W112" s="421">
        <f>SUMIF('Carga People'!$D$6:$D$383,$D112,'Carga People'!W$6:W$383)</f>
        <v>983</v>
      </c>
      <c r="X112" s="421">
        <f>SUMIF('Carga People'!$D$6:$D$383,$D112,'Carga People'!X$6:X$383)</f>
        <v>125</v>
      </c>
      <c r="Y112" s="421">
        <f>SUMIF('Carga People'!$D$6:$D$383,$D112,'Carga People'!Y$6:Y$383)</f>
        <v>0</v>
      </c>
      <c r="Z112" s="421">
        <f>SUMIF('Carga People'!$D$6:$D$383,$D112,'Carga People'!Z$6:Z$383)</f>
        <v>0</v>
      </c>
      <c r="AA112" s="421">
        <f>SUMIF('Carga People'!$D$6:$D$383,$D112,'Carga People'!AA$6:AA$383)</f>
        <v>0</v>
      </c>
      <c r="AB112" s="421">
        <f>SUMIF('Carga People'!$D$6:$D$383,$D112,'Carga People'!AB$6:AB$383)</f>
        <v>0</v>
      </c>
      <c r="AC112" s="421">
        <f>SUMIF('Carga People'!$D$6:$D$383,$D112,'Carga People'!AC$6:AC$383)</f>
        <v>0</v>
      </c>
      <c r="AD112" s="421">
        <f>SUMIF('Carga People'!$D$6:$D$383,$D112,'Carga People'!AD$6:AD$383)</f>
        <v>0</v>
      </c>
      <c r="AE112" s="421">
        <f>SUMIF('Carga People'!$D$6:$D$383,$D112,'Carga People'!AE$6:AE$383)</f>
        <v>0</v>
      </c>
      <c r="AF112" s="421">
        <f>SUMIF('Carga People'!$D$6:$D$383,$D112,'Carga People'!AF$6:AF$383)</f>
        <v>0</v>
      </c>
      <c r="AG112" s="421">
        <f>SUMIF('Carga People'!$D$6:$D$383,$D112,'Carga People'!AG$6:AG$383)</f>
        <v>0</v>
      </c>
      <c r="AH112" s="421">
        <f>SUMIF('Carga People'!$D$6:$D$383,$D112,'Carga People'!AH$6:AH$383)</f>
        <v>0</v>
      </c>
      <c r="AI112" s="421">
        <f>SUMIF('Carga People'!$D$6:$D$383,$D112,'Carga People'!AI$6:AI$383)</f>
        <v>0</v>
      </c>
      <c r="AJ112" s="421">
        <f>SUMIF('Carga People'!$D$6:$D$383,$D112,'Carga People'!AJ$6:AJ$383)</f>
        <v>0</v>
      </c>
      <c r="AK112" s="421">
        <f>SUMIF('Carga People'!$D$6:$D$383,$D112,'Carga People'!AK$6:AK$383)</f>
        <v>0</v>
      </c>
      <c r="AL112" s="421">
        <f>SUMIF('Carga People'!$D$6:$D$383,$D112,'Carga People'!AL$6:AL$383)</f>
        <v>0</v>
      </c>
      <c r="AM112" s="421">
        <f>SUMIF('Carga People'!$D$6:$D$383,$D112,'Carga People'!AM$6:AM$383)</f>
        <v>0</v>
      </c>
      <c r="AN112" s="421">
        <f>SUMIF('Carga People'!$D$6:$D$383,$D112,'Carga People'!AN$6:AN$383)</f>
        <v>0</v>
      </c>
      <c r="AO112" s="421"/>
      <c r="AP112" s="421"/>
      <c r="AQ112" s="427">
        <f t="shared" si="29"/>
        <v>5040</v>
      </c>
      <c r="AR112" s="406" t="str">
        <f t="shared" si="30"/>
        <v/>
      </c>
      <c r="AT112" s="427">
        <f t="shared" si="31"/>
        <v>983</v>
      </c>
      <c r="AU112" s="427">
        <f t="shared" si="31"/>
        <v>1966</v>
      </c>
      <c r="AV112" s="427">
        <f t="shared" si="31"/>
        <v>2091</v>
      </c>
      <c r="AW112" s="427">
        <f t="shared" si="31"/>
        <v>0</v>
      </c>
      <c r="AX112" s="427">
        <f t="shared" si="31"/>
        <v>0</v>
      </c>
      <c r="AY112" s="427">
        <f t="shared" si="31"/>
        <v>0</v>
      </c>
      <c r="BA112" s="427">
        <f t="shared" si="32"/>
        <v>5040</v>
      </c>
      <c r="BB112" s="427" t="e">
        <f>IF($BB$1="M0",SUMIF([1]Anual!$B$11:$B$950,$D112,[1]Anual!$GZ$11:$GZ$950),SUMIF([1]Anual!$B$11:$B$950,$D112,[1]Anual!$HA$11:$HA$950))</f>
        <v>#VALUE!</v>
      </c>
      <c r="BC112" s="427" t="e">
        <f t="shared" si="33"/>
        <v>#VALUE!</v>
      </c>
    </row>
    <row r="113" spans="2:55" ht="15" customHeight="1" outlineLevel="1" x14ac:dyDescent="0.25">
      <c r="B113" s="422" t="s">
        <v>603</v>
      </c>
      <c r="C113" s="419"/>
      <c r="D113" s="419" t="s">
        <v>1159</v>
      </c>
      <c r="E113" s="1454"/>
      <c r="F113" s="1452" t="s">
        <v>15</v>
      </c>
      <c r="G113" s="421"/>
      <c r="H113" s="421"/>
      <c r="I113" s="421"/>
      <c r="J113" s="421">
        <f>SUMIF('Carga People'!$D$6:$D$383,$D113,'Carga People'!J$6:J$383)</f>
        <v>0</v>
      </c>
      <c r="K113" s="421">
        <f>SUMIF('Carga People'!$D$6:$D$383,$D113,'Carga People'!K$6:K$383)</f>
        <v>0</v>
      </c>
      <c r="L113" s="421">
        <f>SUMIF('Carga People'!$D$6:$D$383,$D113,'Carga People'!L$6:L$383)</f>
        <v>0</v>
      </c>
      <c r="M113" s="421">
        <f>SUMIF('Carga People'!$D$6:$D$383,$D113,'Carga People'!M$6:M$383)</f>
        <v>0</v>
      </c>
      <c r="N113" s="421">
        <f>SUMIF('Carga People'!$D$6:$D$383,$D113,'Carga People'!N$6:N$383)</f>
        <v>0</v>
      </c>
      <c r="O113" s="421">
        <f>SUMIF('Carga People'!$D$6:$D$383,$D113,'Carga People'!O$6:O$383)</f>
        <v>0</v>
      </c>
      <c r="P113" s="421">
        <f>SUMIF('Carga People'!$D$6:$D$383,$D113,'Carga People'!P$6:P$383)</f>
        <v>0</v>
      </c>
      <c r="Q113" s="421">
        <f>SUMIF('Carga People'!$D$6:$D$383,$D113,'Carga People'!Q$6:Q$383)</f>
        <v>0</v>
      </c>
      <c r="R113" s="421">
        <f>SUMIF('Carga People'!$D$6:$D$383,$D113,'Carga People'!R$6:R$383)</f>
        <v>0</v>
      </c>
      <c r="S113" s="421">
        <f>SUMIF('Carga People'!$D$6:$D$383,$D113,'Carga People'!S$6:S$383)</f>
        <v>0</v>
      </c>
      <c r="T113" s="421">
        <f>SUMIF('Carga People'!$D$6:$D$383,$D113,'Carga People'!T$6:T$383)</f>
        <v>0</v>
      </c>
      <c r="U113" s="421">
        <f>SUMIF('Carga People'!$D$6:$D$383,$D113,'Carga People'!U$6:U$383)</f>
        <v>0</v>
      </c>
      <c r="V113" s="421">
        <f>SUMIF('Carga People'!$D$6:$D$383,$D113,'Carga People'!V$6:V$383)</f>
        <v>0</v>
      </c>
      <c r="W113" s="421">
        <f>SUMIF('Carga People'!$D$6:$D$383,$D113,'Carga People'!W$6:W$383)</f>
        <v>0</v>
      </c>
      <c r="X113" s="421">
        <f>SUMIF('Carga People'!$D$6:$D$383,$D113,'Carga People'!X$6:X$383)</f>
        <v>0</v>
      </c>
      <c r="Y113" s="421">
        <f>SUMIF('Carga People'!$D$6:$D$383,$D113,'Carga People'!Y$6:Y$383)</f>
        <v>0</v>
      </c>
      <c r="Z113" s="421">
        <f>SUMIF('Carga People'!$D$6:$D$383,$D113,'Carga People'!Z$6:Z$383)</f>
        <v>0</v>
      </c>
      <c r="AA113" s="421">
        <f>SUMIF('Carga People'!$D$6:$D$383,$D113,'Carga People'!AA$6:AA$383)</f>
        <v>0</v>
      </c>
      <c r="AB113" s="421">
        <f>SUMIF('Carga People'!$D$6:$D$383,$D113,'Carga People'!AB$6:AB$383)</f>
        <v>0</v>
      </c>
      <c r="AC113" s="421">
        <f>SUMIF('Carga People'!$D$6:$D$383,$D113,'Carga People'!AC$6:AC$383)</f>
        <v>0</v>
      </c>
      <c r="AD113" s="421">
        <f>SUMIF('Carga People'!$D$6:$D$383,$D113,'Carga People'!AD$6:AD$383)</f>
        <v>0</v>
      </c>
      <c r="AE113" s="421">
        <f>SUMIF('Carga People'!$D$6:$D$383,$D113,'Carga People'!AE$6:AE$383)</f>
        <v>0</v>
      </c>
      <c r="AF113" s="421">
        <f>SUMIF('Carga People'!$D$6:$D$383,$D113,'Carga People'!AF$6:AF$383)</f>
        <v>0</v>
      </c>
      <c r="AG113" s="421">
        <f>SUMIF('Carga People'!$D$6:$D$383,$D113,'Carga People'!AG$6:AG$383)</f>
        <v>0</v>
      </c>
      <c r="AH113" s="421">
        <f>SUMIF('Carga People'!$D$6:$D$383,$D113,'Carga People'!AH$6:AH$383)</f>
        <v>0</v>
      </c>
      <c r="AI113" s="421">
        <f>SUMIF('Carga People'!$D$6:$D$383,$D113,'Carga People'!AI$6:AI$383)</f>
        <v>0</v>
      </c>
      <c r="AJ113" s="421">
        <f>SUMIF('Carga People'!$D$6:$D$383,$D113,'Carga People'!AJ$6:AJ$383)</f>
        <v>0</v>
      </c>
      <c r="AK113" s="421">
        <f>SUMIF('Carga People'!$D$6:$D$383,$D113,'Carga People'!AK$6:AK$383)</f>
        <v>0</v>
      </c>
      <c r="AL113" s="421">
        <f>SUMIF('Carga People'!$D$6:$D$383,$D113,'Carga People'!AL$6:AL$383)</f>
        <v>0</v>
      </c>
      <c r="AM113" s="421">
        <f>SUMIF('Carga People'!$D$6:$D$383,$D113,'Carga People'!AM$6:AM$383)</f>
        <v>0</v>
      </c>
      <c r="AN113" s="421">
        <f>SUMIF('Carga People'!$D$6:$D$383,$D113,'Carga People'!AN$6:AN$383)</f>
        <v>0</v>
      </c>
      <c r="AO113" s="421"/>
      <c r="AP113" s="421"/>
      <c r="AQ113" s="427">
        <f t="shared" si="29"/>
        <v>0</v>
      </c>
      <c r="AR113" s="406" t="str">
        <f t="shared" si="30"/>
        <v/>
      </c>
      <c r="AT113" s="427">
        <f t="shared" si="31"/>
        <v>0</v>
      </c>
      <c r="AU113" s="427">
        <f t="shared" si="31"/>
        <v>0</v>
      </c>
      <c r="AV113" s="427">
        <f t="shared" si="31"/>
        <v>0</v>
      </c>
      <c r="AW113" s="427">
        <f t="shared" si="31"/>
        <v>0</v>
      </c>
      <c r="AX113" s="427">
        <f t="shared" si="31"/>
        <v>0</v>
      </c>
      <c r="AY113" s="427">
        <f t="shared" si="31"/>
        <v>0</v>
      </c>
      <c r="BA113" s="427">
        <f t="shared" si="32"/>
        <v>0</v>
      </c>
      <c r="BB113" s="427" t="e">
        <f>IF($BB$1="M0",SUMIF([1]Anual!$B$11:$B$950,$D113,[1]Anual!$GZ$11:$GZ$950),SUMIF([1]Anual!$B$11:$B$950,$D113,[1]Anual!$HA$11:$HA$950))</f>
        <v>#VALUE!</v>
      </c>
      <c r="BC113" s="427" t="e">
        <f t="shared" si="33"/>
        <v>#VALUE!</v>
      </c>
    </row>
    <row r="114" spans="2:55" ht="15" customHeight="1" outlineLevel="1" x14ac:dyDescent="0.25">
      <c r="B114" s="418" t="s">
        <v>603</v>
      </c>
      <c r="C114" s="419"/>
      <c r="D114" s="419" t="s">
        <v>609</v>
      </c>
      <c r="E114" s="1454" t="s">
        <v>791</v>
      </c>
      <c r="F114" s="1452" t="s">
        <v>15</v>
      </c>
      <c r="G114" s="421"/>
      <c r="H114" s="421"/>
      <c r="I114" s="421"/>
      <c r="J114" s="421">
        <f>SUMIF('Carga People'!$D$6:$D$383,$D114,'Carga People'!J$6:J$383)</f>
        <v>0</v>
      </c>
      <c r="K114" s="421">
        <f>SUMIF('Carga People'!$D$6:$D$383,$D114,'Carga People'!K$6:K$383)</f>
        <v>0</v>
      </c>
      <c r="L114" s="421">
        <f>SUMIF('Carga People'!$D$6:$D$383,$D114,'Carga People'!L$6:L$383)</f>
        <v>0</v>
      </c>
      <c r="M114" s="421">
        <f>SUMIF('Carga People'!$D$6:$D$383,$D114,'Carga People'!M$6:M$383)</f>
        <v>0</v>
      </c>
      <c r="N114" s="421">
        <f>SUMIF('Carga People'!$D$6:$D$383,$D114,'Carga People'!N$6:N$383)</f>
        <v>0</v>
      </c>
      <c r="O114" s="421">
        <f>SUMIF('Carga People'!$D$6:$D$383,$D114,'Carga People'!O$6:O$383)</f>
        <v>0</v>
      </c>
      <c r="P114" s="421">
        <f>SUMIF('Carga People'!$D$6:$D$383,$D114,'Carga People'!P$6:P$383)</f>
        <v>0</v>
      </c>
      <c r="Q114" s="421">
        <f>SUMIF('Carga People'!$D$6:$D$383,$D114,'Carga People'!Q$6:Q$383)</f>
        <v>0</v>
      </c>
      <c r="R114" s="421">
        <f>SUMIF('Carga People'!$D$6:$D$383,$D114,'Carga People'!R$6:R$383)</f>
        <v>0</v>
      </c>
      <c r="S114" s="421">
        <f>SUMIF('Carga People'!$D$6:$D$383,$D114,'Carga People'!S$6:S$383)</f>
        <v>0</v>
      </c>
      <c r="T114" s="421">
        <f>SUMIF('Carga People'!$D$6:$D$383,$D114,'Carga People'!T$6:T$383)</f>
        <v>0</v>
      </c>
      <c r="U114" s="421">
        <f>SUMIF('Carga People'!$D$6:$D$383,$D114,'Carga People'!U$6:U$383)</f>
        <v>0</v>
      </c>
      <c r="V114" s="421">
        <f>SUMIF('Carga People'!$D$6:$D$383,$D114,'Carga People'!V$6:V$383)</f>
        <v>0</v>
      </c>
      <c r="W114" s="421">
        <f>SUMIF('Carga People'!$D$6:$D$383,$D114,'Carga People'!W$6:W$383)</f>
        <v>0</v>
      </c>
      <c r="X114" s="421">
        <f>SUMIF('Carga People'!$D$6:$D$383,$D114,'Carga People'!X$6:X$383)</f>
        <v>0</v>
      </c>
      <c r="Y114" s="421">
        <f>SUMIF('Carga People'!$D$6:$D$383,$D114,'Carga People'!Y$6:Y$383)</f>
        <v>0</v>
      </c>
      <c r="Z114" s="421">
        <f>SUMIF('Carga People'!$D$6:$D$383,$D114,'Carga People'!Z$6:Z$383)</f>
        <v>0</v>
      </c>
      <c r="AA114" s="421">
        <f>SUMIF('Carga People'!$D$6:$D$383,$D114,'Carga People'!AA$6:AA$383)</f>
        <v>0</v>
      </c>
      <c r="AB114" s="421">
        <f>SUMIF('Carga People'!$D$6:$D$383,$D114,'Carga People'!AB$6:AB$383)</f>
        <v>0</v>
      </c>
      <c r="AC114" s="421">
        <f>SUMIF('Carga People'!$D$6:$D$383,$D114,'Carga People'!AC$6:AC$383)</f>
        <v>0</v>
      </c>
      <c r="AD114" s="421">
        <f>SUMIF('Carga People'!$D$6:$D$383,$D114,'Carga People'!AD$6:AD$383)</f>
        <v>0</v>
      </c>
      <c r="AE114" s="421">
        <f>SUMIF('Carga People'!$D$6:$D$383,$D114,'Carga People'!AE$6:AE$383)</f>
        <v>0</v>
      </c>
      <c r="AF114" s="421">
        <f>SUMIF('Carga People'!$D$6:$D$383,$D114,'Carga People'!AF$6:AF$383)</f>
        <v>0</v>
      </c>
      <c r="AG114" s="421">
        <f>SUMIF('Carga People'!$D$6:$D$383,$D114,'Carga People'!AG$6:AG$383)</f>
        <v>0</v>
      </c>
      <c r="AH114" s="421">
        <f>SUMIF('Carga People'!$D$6:$D$383,$D114,'Carga People'!AH$6:AH$383)</f>
        <v>0</v>
      </c>
      <c r="AI114" s="421">
        <f>SUMIF('Carga People'!$D$6:$D$383,$D114,'Carga People'!AI$6:AI$383)</f>
        <v>0</v>
      </c>
      <c r="AJ114" s="421">
        <f>SUMIF('Carga People'!$D$6:$D$383,$D114,'Carga People'!AJ$6:AJ$383)</f>
        <v>0</v>
      </c>
      <c r="AK114" s="421">
        <f>SUMIF('Carga People'!$D$6:$D$383,$D114,'Carga People'!AK$6:AK$383)</f>
        <v>0</v>
      </c>
      <c r="AL114" s="421">
        <f>SUMIF('Carga People'!$D$6:$D$383,$D114,'Carga People'!AL$6:AL$383)</f>
        <v>0</v>
      </c>
      <c r="AM114" s="421">
        <f>SUMIF('Carga People'!$D$6:$D$383,$D114,'Carga People'!AM$6:AM$383)</f>
        <v>0</v>
      </c>
      <c r="AN114" s="421">
        <f>SUMIF('Carga People'!$D$6:$D$383,$D114,'Carga People'!AN$6:AN$383)</f>
        <v>0</v>
      </c>
      <c r="AO114" s="421"/>
      <c r="AP114" s="421"/>
      <c r="AQ114" s="427">
        <f t="shared" si="29"/>
        <v>0</v>
      </c>
      <c r="AR114" s="406" t="str">
        <f t="shared" si="30"/>
        <v/>
      </c>
      <c r="AT114" s="427">
        <f t="shared" si="31"/>
        <v>0</v>
      </c>
      <c r="AU114" s="427">
        <f t="shared" si="31"/>
        <v>0</v>
      </c>
      <c r="AV114" s="427">
        <f t="shared" si="31"/>
        <v>0</v>
      </c>
      <c r="AW114" s="427">
        <f t="shared" si="31"/>
        <v>0</v>
      </c>
      <c r="AX114" s="427">
        <f t="shared" si="31"/>
        <v>0</v>
      </c>
      <c r="AY114" s="427">
        <f t="shared" si="31"/>
        <v>0</v>
      </c>
      <c r="BA114" s="427">
        <f t="shared" si="32"/>
        <v>0</v>
      </c>
      <c r="BB114" s="427" t="e">
        <f>IF($BB$1="M0",SUMIF([1]Anual!$B$11:$B$950,$D114,[1]Anual!$GZ$11:$GZ$950),SUMIF([1]Anual!$B$11:$B$950,$D114,[1]Anual!$HA$11:$HA$950))</f>
        <v>#VALUE!</v>
      </c>
      <c r="BC114" s="427" t="e">
        <f t="shared" si="33"/>
        <v>#VALUE!</v>
      </c>
    </row>
    <row r="115" spans="2:55" ht="15" customHeight="1" outlineLevel="1" x14ac:dyDescent="0.25">
      <c r="B115" s="418" t="s">
        <v>599</v>
      </c>
      <c r="C115" s="419"/>
      <c r="D115" s="419" t="s">
        <v>606</v>
      </c>
      <c r="E115" s="1454" t="s">
        <v>790</v>
      </c>
      <c r="F115" s="1452" t="s">
        <v>15</v>
      </c>
      <c r="G115" s="421"/>
      <c r="H115" s="421"/>
      <c r="I115" s="421"/>
      <c r="J115" s="421">
        <f>SUMIF('Carga People'!$D$6:$D$383,$D115,'Carga People'!J$6:J$383)</f>
        <v>0</v>
      </c>
      <c r="K115" s="421">
        <f>SUMIF('Carga People'!$D$6:$D$383,$D115,'Carga People'!K$6:K$383)</f>
        <v>0</v>
      </c>
      <c r="L115" s="421">
        <f>SUMIF('Carga People'!$D$6:$D$383,$D115,'Carga People'!L$6:L$383)</f>
        <v>0</v>
      </c>
      <c r="M115" s="421">
        <f>SUMIF('Carga People'!$D$6:$D$383,$D115,'Carga People'!M$6:M$383)</f>
        <v>0</v>
      </c>
      <c r="N115" s="421">
        <f>SUMIF('Carga People'!$D$6:$D$383,$D115,'Carga People'!N$6:N$383)</f>
        <v>0</v>
      </c>
      <c r="O115" s="421">
        <f>SUMIF('Carga People'!$D$6:$D$383,$D115,'Carga People'!O$6:O$383)</f>
        <v>480</v>
      </c>
      <c r="P115" s="421">
        <f>SUMIF('Carga People'!$D$6:$D$383,$D115,'Carga People'!P$6:P$383)</f>
        <v>0</v>
      </c>
      <c r="Q115" s="421">
        <f>SUMIF('Carga People'!$D$6:$D$383,$D115,'Carga People'!Q$6:Q$383)</f>
        <v>0</v>
      </c>
      <c r="R115" s="421">
        <f>SUMIF('Carga People'!$D$6:$D$383,$D115,'Carga People'!R$6:R$383)</f>
        <v>0</v>
      </c>
      <c r="S115" s="421">
        <f>SUMIF('Carga People'!$D$6:$D$383,$D115,'Carga People'!S$6:S$383)</f>
        <v>0</v>
      </c>
      <c r="T115" s="421">
        <f>SUMIF('Carga People'!$D$6:$D$383,$D115,'Carga People'!T$6:T$383)</f>
        <v>0</v>
      </c>
      <c r="U115" s="421">
        <f>SUMIF('Carga People'!$D$6:$D$383,$D115,'Carga People'!U$6:U$383)</f>
        <v>0</v>
      </c>
      <c r="V115" s="421">
        <f>SUMIF('Carga People'!$D$6:$D$383,$D115,'Carga People'!V$6:V$383)</f>
        <v>0</v>
      </c>
      <c r="W115" s="421">
        <f>SUMIF('Carga People'!$D$6:$D$383,$D115,'Carga People'!W$6:W$383)</f>
        <v>0</v>
      </c>
      <c r="X115" s="421">
        <f>SUMIF('Carga People'!$D$6:$D$383,$D115,'Carga People'!X$6:X$383)</f>
        <v>0</v>
      </c>
      <c r="Y115" s="421">
        <f>SUMIF('Carga People'!$D$6:$D$383,$D115,'Carga People'!Y$6:Y$383)</f>
        <v>0</v>
      </c>
      <c r="Z115" s="421">
        <f>SUMIF('Carga People'!$D$6:$D$383,$D115,'Carga People'!Z$6:Z$383)</f>
        <v>0</v>
      </c>
      <c r="AA115" s="421">
        <f>SUMIF('Carga People'!$D$6:$D$383,$D115,'Carga People'!AA$6:AA$383)</f>
        <v>0</v>
      </c>
      <c r="AB115" s="421">
        <f>SUMIF('Carga People'!$D$6:$D$383,$D115,'Carga People'!AB$6:AB$383)</f>
        <v>0</v>
      </c>
      <c r="AC115" s="421">
        <f>SUMIF('Carga People'!$D$6:$D$383,$D115,'Carga People'!AC$6:AC$383)</f>
        <v>0</v>
      </c>
      <c r="AD115" s="421">
        <f>SUMIF('Carga People'!$D$6:$D$383,$D115,'Carga People'!AD$6:AD$383)</f>
        <v>0</v>
      </c>
      <c r="AE115" s="421">
        <f>SUMIF('Carga People'!$D$6:$D$383,$D115,'Carga People'!AE$6:AE$383)</f>
        <v>0</v>
      </c>
      <c r="AF115" s="421">
        <f>SUMIF('Carga People'!$D$6:$D$383,$D115,'Carga People'!AF$6:AF$383)</f>
        <v>0</v>
      </c>
      <c r="AG115" s="421">
        <f>SUMIF('Carga People'!$D$6:$D$383,$D115,'Carga People'!AG$6:AG$383)</f>
        <v>0</v>
      </c>
      <c r="AH115" s="421">
        <f>SUMIF('Carga People'!$D$6:$D$383,$D115,'Carga People'!AH$6:AH$383)</f>
        <v>0</v>
      </c>
      <c r="AI115" s="421">
        <f>SUMIF('Carga People'!$D$6:$D$383,$D115,'Carga People'!AI$6:AI$383)</f>
        <v>0</v>
      </c>
      <c r="AJ115" s="421">
        <f>SUMIF('Carga People'!$D$6:$D$383,$D115,'Carga People'!AJ$6:AJ$383)</f>
        <v>0</v>
      </c>
      <c r="AK115" s="421">
        <f>SUMIF('Carga People'!$D$6:$D$383,$D115,'Carga People'!AK$6:AK$383)</f>
        <v>0</v>
      </c>
      <c r="AL115" s="421">
        <f>SUMIF('Carga People'!$D$6:$D$383,$D115,'Carga People'!AL$6:AL$383)</f>
        <v>0</v>
      </c>
      <c r="AM115" s="421">
        <f>SUMIF('Carga People'!$D$6:$D$383,$D115,'Carga People'!AM$6:AM$383)</f>
        <v>0</v>
      </c>
      <c r="AN115" s="421">
        <f>SUMIF('Carga People'!$D$6:$D$383,$D115,'Carga People'!AN$6:AN$383)</f>
        <v>0</v>
      </c>
      <c r="AO115" s="421"/>
      <c r="AP115" s="421"/>
      <c r="AQ115" s="427">
        <f t="shared" si="29"/>
        <v>480</v>
      </c>
      <c r="AR115" s="406" t="str">
        <f t="shared" si="30"/>
        <v/>
      </c>
      <c r="AT115" s="427">
        <f t="shared" si="31"/>
        <v>0</v>
      </c>
      <c r="AU115" s="427">
        <f t="shared" si="31"/>
        <v>480</v>
      </c>
      <c r="AV115" s="427">
        <f t="shared" si="31"/>
        <v>0</v>
      </c>
      <c r="AW115" s="427">
        <f t="shared" si="31"/>
        <v>0</v>
      </c>
      <c r="AX115" s="427">
        <f t="shared" si="31"/>
        <v>0</v>
      </c>
      <c r="AY115" s="427">
        <f t="shared" si="31"/>
        <v>0</v>
      </c>
      <c r="BA115" s="427">
        <f t="shared" si="32"/>
        <v>480</v>
      </c>
      <c r="BB115" s="427" t="e">
        <f>IF($BB$1="M0",SUMIF([1]Anual!$B$11:$B$950,$D115,[1]Anual!$GZ$11:$GZ$950),SUMIF([1]Anual!$B$11:$B$950,$D115,[1]Anual!$HA$11:$HA$950))</f>
        <v>#VALUE!</v>
      </c>
      <c r="BC115" s="427" t="e">
        <f t="shared" si="33"/>
        <v>#VALUE!</v>
      </c>
    </row>
    <row r="116" spans="2:55" ht="15" customHeight="1" outlineLevel="1" x14ac:dyDescent="0.25">
      <c r="B116" s="418" t="s">
        <v>730</v>
      </c>
      <c r="C116" s="419"/>
      <c r="D116" s="419" t="s">
        <v>1158</v>
      </c>
      <c r="E116" s="1454"/>
      <c r="F116" s="1452" t="s">
        <v>15</v>
      </c>
      <c r="G116" s="421"/>
      <c r="H116" s="421"/>
      <c r="I116" s="421"/>
      <c r="J116" s="421">
        <f>SUMIF('Carga People'!$D$6:$D$383,$D116,'Carga People'!J$6:J$383)</f>
        <v>0</v>
      </c>
      <c r="K116" s="421">
        <f>SUMIF('Carga People'!$D$6:$D$383,$D116,'Carga People'!K$6:K$383)</f>
        <v>0</v>
      </c>
      <c r="L116" s="421">
        <f>SUMIF('Carga People'!$D$6:$D$383,$D116,'Carga People'!L$6:L$383)</f>
        <v>0</v>
      </c>
      <c r="M116" s="421">
        <f>SUMIF('Carga People'!$D$6:$D$383,$D116,'Carga People'!M$6:M$383)</f>
        <v>0</v>
      </c>
      <c r="N116" s="421">
        <f>SUMIF('Carga People'!$D$6:$D$383,$D116,'Carga People'!N$6:N$383)</f>
        <v>0</v>
      </c>
      <c r="O116" s="421">
        <f>SUMIF('Carga People'!$D$6:$D$383,$D116,'Carga People'!O$6:O$383)</f>
        <v>0</v>
      </c>
      <c r="P116" s="421">
        <f>SUMIF('Carga People'!$D$6:$D$383,$D116,'Carga People'!P$6:P$383)</f>
        <v>0</v>
      </c>
      <c r="Q116" s="421">
        <f>SUMIF('Carga People'!$D$6:$D$383,$D116,'Carga People'!Q$6:Q$383)</f>
        <v>0</v>
      </c>
      <c r="R116" s="421">
        <f>SUMIF('Carga People'!$D$6:$D$383,$D116,'Carga People'!R$6:R$383)</f>
        <v>0</v>
      </c>
      <c r="S116" s="421">
        <f>SUMIF('Carga People'!$D$6:$D$383,$D116,'Carga People'!S$6:S$383)</f>
        <v>0</v>
      </c>
      <c r="T116" s="421">
        <f>SUMIF('Carga People'!$D$6:$D$383,$D116,'Carga People'!T$6:T$383)</f>
        <v>0</v>
      </c>
      <c r="U116" s="421">
        <f>SUMIF('Carga People'!$D$6:$D$383,$D116,'Carga People'!U$6:U$383)</f>
        <v>0</v>
      </c>
      <c r="V116" s="421">
        <f>SUMIF('Carga People'!$D$6:$D$383,$D116,'Carga People'!V$6:V$383)</f>
        <v>0</v>
      </c>
      <c r="W116" s="421">
        <f>SUMIF('Carga People'!$D$6:$D$383,$D116,'Carga People'!W$6:W$383)</f>
        <v>0</v>
      </c>
      <c r="X116" s="421">
        <f>SUMIF('Carga People'!$D$6:$D$383,$D116,'Carga People'!X$6:X$383)</f>
        <v>0</v>
      </c>
      <c r="Y116" s="421">
        <f>SUMIF('Carga People'!$D$6:$D$383,$D116,'Carga People'!Y$6:Y$383)</f>
        <v>0</v>
      </c>
      <c r="Z116" s="421">
        <f>SUMIF('Carga People'!$D$6:$D$383,$D116,'Carga People'!Z$6:Z$383)</f>
        <v>0</v>
      </c>
      <c r="AA116" s="421">
        <f>SUMIF('Carga People'!$D$6:$D$383,$D116,'Carga People'!AA$6:AA$383)</f>
        <v>0</v>
      </c>
      <c r="AB116" s="421">
        <f>SUMIF('Carga People'!$D$6:$D$383,$D116,'Carga People'!AB$6:AB$383)</f>
        <v>0</v>
      </c>
      <c r="AC116" s="421">
        <f>SUMIF('Carga People'!$D$6:$D$383,$D116,'Carga People'!AC$6:AC$383)</f>
        <v>0</v>
      </c>
      <c r="AD116" s="421">
        <f>SUMIF('Carga People'!$D$6:$D$383,$D116,'Carga People'!AD$6:AD$383)</f>
        <v>0</v>
      </c>
      <c r="AE116" s="421">
        <f>SUMIF('Carga People'!$D$6:$D$383,$D116,'Carga People'!AE$6:AE$383)</f>
        <v>0</v>
      </c>
      <c r="AF116" s="421">
        <f>SUMIF('Carga People'!$D$6:$D$383,$D116,'Carga People'!AF$6:AF$383)</f>
        <v>0</v>
      </c>
      <c r="AG116" s="421">
        <f>SUMIF('Carga People'!$D$6:$D$383,$D116,'Carga People'!AG$6:AG$383)</f>
        <v>0</v>
      </c>
      <c r="AH116" s="421">
        <f>SUMIF('Carga People'!$D$6:$D$383,$D116,'Carga People'!AH$6:AH$383)</f>
        <v>0</v>
      </c>
      <c r="AI116" s="421">
        <f>SUMIF('Carga People'!$D$6:$D$383,$D116,'Carga People'!AI$6:AI$383)</f>
        <v>0</v>
      </c>
      <c r="AJ116" s="421">
        <f>SUMIF('Carga People'!$D$6:$D$383,$D116,'Carga People'!AJ$6:AJ$383)</f>
        <v>0</v>
      </c>
      <c r="AK116" s="421">
        <f>SUMIF('Carga People'!$D$6:$D$383,$D116,'Carga People'!AK$6:AK$383)</f>
        <v>0</v>
      </c>
      <c r="AL116" s="421">
        <f>SUMIF('Carga People'!$D$6:$D$383,$D116,'Carga People'!AL$6:AL$383)</f>
        <v>0</v>
      </c>
      <c r="AM116" s="421">
        <f>SUMIF('Carga People'!$D$6:$D$383,$D116,'Carga People'!AM$6:AM$383)</f>
        <v>0</v>
      </c>
      <c r="AN116" s="421">
        <f>SUMIF('Carga People'!$D$6:$D$383,$D116,'Carga People'!AN$6:AN$383)</f>
        <v>0</v>
      </c>
      <c r="AO116" s="421"/>
      <c r="AP116" s="421"/>
      <c r="AQ116" s="427">
        <f t="shared" si="23"/>
        <v>0</v>
      </c>
      <c r="AR116" s="406" t="str">
        <f>IF(D116="","",IF(D116=D107,"DUPLICADO",""))</f>
        <v/>
      </c>
      <c r="AT116" s="427">
        <f t="shared" si="28"/>
        <v>0</v>
      </c>
      <c r="AU116" s="427">
        <f t="shared" si="28"/>
        <v>0</v>
      </c>
      <c r="AV116" s="427">
        <f t="shared" si="28"/>
        <v>0</v>
      </c>
      <c r="AW116" s="427">
        <f t="shared" si="28"/>
        <v>0</v>
      </c>
      <c r="AX116" s="427">
        <f t="shared" si="28"/>
        <v>0</v>
      </c>
      <c r="AY116" s="427">
        <f t="shared" si="28"/>
        <v>0</v>
      </c>
      <c r="BA116" s="427">
        <f t="shared" si="26"/>
        <v>0</v>
      </c>
      <c r="BB116" s="427" t="e">
        <f>IF($BB$1="M0",SUMIF([1]Anual!$B$11:$B$950,$D116,[1]Anual!$GZ$11:$GZ$950),SUMIF([1]Anual!$B$11:$B$950,$D116,[1]Anual!$HA$11:$HA$950))</f>
        <v>#VALUE!</v>
      </c>
      <c r="BC116" s="427" t="e">
        <f t="shared" si="27"/>
        <v>#VALUE!</v>
      </c>
    </row>
    <row r="117" spans="2:55" ht="15" customHeight="1" outlineLevel="1" x14ac:dyDescent="0.25">
      <c r="B117" s="418" t="s">
        <v>730</v>
      </c>
      <c r="C117" s="419"/>
      <c r="D117" s="419" t="s">
        <v>1055</v>
      </c>
      <c r="E117" s="1454"/>
      <c r="F117" s="1452" t="s">
        <v>15</v>
      </c>
      <c r="G117" s="421"/>
      <c r="H117" s="421"/>
      <c r="I117" s="421"/>
      <c r="J117" s="421">
        <f>SUMIF('Carga People'!$D$6:$D$383,$D117,'Carga People'!J$6:J$383)</f>
        <v>0</v>
      </c>
      <c r="K117" s="421">
        <f>SUMIF('Carga People'!$D$6:$D$383,$D117,'Carga People'!K$6:K$383)</f>
        <v>0</v>
      </c>
      <c r="L117" s="421">
        <f>SUMIF('Carga People'!$D$6:$D$383,$D117,'Carga People'!L$6:L$383)</f>
        <v>0</v>
      </c>
      <c r="M117" s="421">
        <f>SUMIF('Carga People'!$D$6:$D$383,$D117,'Carga People'!M$6:M$383)</f>
        <v>0</v>
      </c>
      <c r="N117" s="421">
        <f>SUMIF('Carga People'!$D$6:$D$383,$D117,'Carga People'!N$6:N$383)</f>
        <v>0</v>
      </c>
      <c r="O117" s="421">
        <f>SUMIF('Carga People'!$D$6:$D$383,$D117,'Carga People'!O$6:O$383)</f>
        <v>458</v>
      </c>
      <c r="P117" s="421">
        <f>SUMIF('Carga People'!$D$6:$D$383,$D117,'Carga People'!P$6:P$383)</f>
        <v>414</v>
      </c>
      <c r="Q117" s="421">
        <f>SUMIF('Carga People'!$D$6:$D$383,$D117,'Carga People'!Q$6:Q$383)</f>
        <v>414</v>
      </c>
      <c r="R117" s="421">
        <f>SUMIF('Carga People'!$D$6:$D$383,$D117,'Carga People'!R$6:R$383)</f>
        <v>336</v>
      </c>
      <c r="S117" s="421">
        <f>SUMIF('Carga People'!$D$6:$D$383,$D117,'Carga People'!S$6:S$383)</f>
        <v>0</v>
      </c>
      <c r="T117" s="421">
        <f>SUMIF('Carga People'!$D$6:$D$383,$D117,'Carga People'!T$6:T$383)</f>
        <v>414</v>
      </c>
      <c r="U117" s="421">
        <f>SUMIF('Carga People'!$D$6:$D$383,$D117,'Carga People'!U$6:U$383)</f>
        <v>894</v>
      </c>
      <c r="V117" s="421">
        <f>SUMIF('Carga People'!$D$6:$D$383,$D117,'Carga People'!V$6:V$383)</f>
        <v>0</v>
      </c>
      <c r="W117" s="421">
        <f>SUMIF('Carga People'!$D$6:$D$383,$D117,'Carga People'!W$6:W$383)</f>
        <v>0</v>
      </c>
      <c r="X117" s="421">
        <f>SUMIF('Carga People'!$D$6:$D$383,$D117,'Carga People'!X$6:X$383)</f>
        <v>60</v>
      </c>
      <c r="Y117" s="421">
        <f>SUMIF('Carga People'!$D$6:$D$383,$D117,'Carga People'!Y$6:Y$383)</f>
        <v>336</v>
      </c>
      <c r="Z117" s="421">
        <f>SUMIF('Carga People'!$D$6:$D$383,$D117,'Carga People'!Z$6:Z$383)</f>
        <v>0</v>
      </c>
      <c r="AA117" s="421">
        <f>SUMIF('Carga People'!$D$6:$D$383,$D117,'Carga People'!AA$6:AA$383)</f>
        <v>654</v>
      </c>
      <c r="AB117" s="421">
        <f>SUMIF('Carga People'!$D$6:$D$383,$D117,'Carga People'!AB$6:AB$383)</f>
        <v>414</v>
      </c>
      <c r="AC117" s="421">
        <f>SUMIF('Carga People'!$D$6:$D$383,$D117,'Carga People'!AC$6:AC$383)</f>
        <v>456</v>
      </c>
      <c r="AD117" s="421">
        <f>SUMIF('Carga People'!$D$6:$D$383,$D117,'Carga People'!AD$6:AD$383)</f>
        <v>894</v>
      </c>
      <c r="AE117" s="421">
        <f>SUMIF('Carga People'!$D$6:$D$383,$D117,'Carga People'!AE$6:AE$383)</f>
        <v>894</v>
      </c>
      <c r="AF117" s="421">
        <f>SUMIF('Carga People'!$D$6:$D$383,$D117,'Carga People'!AF$6:AF$383)</f>
        <v>0</v>
      </c>
      <c r="AG117" s="421">
        <f>SUMIF('Carga People'!$D$6:$D$383,$D117,'Carga People'!AG$6:AG$383)</f>
        <v>0</v>
      </c>
      <c r="AH117" s="421">
        <f>SUMIF('Carga People'!$D$6:$D$383,$D117,'Carga People'!AH$6:AH$383)</f>
        <v>0</v>
      </c>
      <c r="AI117" s="421">
        <f>SUMIF('Carga People'!$D$6:$D$383,$D117,'Carga People'!AI$6:AI$383)</f>
        <v>0</v>
      </c>
      <c r="AJ117" s="421">
        <f>SUMIF('Carga People'!$D$6:$D$383,$D117,'Carga People'!AJ$6:AJ$383)</f>
        <v>0</v>
      </c>
      <c r="AK117" s="421">
        <f>SUMIF('Carga People'!$D$6:$D$383,$D117,'Carga People'!AK$6:AK$383)</f>
        <v>0</v>
      </c>
      <c r="AL117" s="421">
        <f>SUMIF('Carga People'!$D$6:$D$383,$D117,'Carga People'!AL$6:AL$383)</f>
        <v>0</v>
      </c>
      <c r="AM117" s="421">
        <f>SUMIF('Carga People'!$D$6:$D$383,$D117,'Carga People'!AM$6:AM$383)</f>
        <v>0</v>
      </c>
      <c r="AN117" s="421">
        <f>SUMIF('Carga People'!$D$6:$D$383,$D117,'Carga People'!AN$6:AN$383)</f>
        <v>0</v>
      </c>
      <c r="AO117" s="421"/>
      <c r="AP117" s="421"/>
      <c r="AQ117" s="427">
        <f t="shared" si="23"/>
        <v>6638</v>
      </c>
      <c r="AR117" s="406" t="str">
        <f t="shared" si="24"/>
        <v/>
      </c>
      <c r="AT117" s="427">
        <f t="shared" si="28"/>
        <v>0</v>
      </c>
      <c r="AU117" s="427">
        <f t="shared" si="28"/>
        <v>1622</v>
      </c>
      <c r="AV117" s="427">
        <f t="shared" si="28"/>
        <v>1704</v>
      </c>
      <c r="AW117" s="427">
        <f t="shared" si="28"/>
        <v>3312</v>
      </c>
      <c r="AX117" s="427">
        <f t="shared" si="28"/>
        <v>0</v>
      </c>
      <c r="AY117" s="427">
        <f t="shared" si="28"/>
        <v>0</v>
      </c>
      <c r="BA117" s="427">
        <f t="shared" si="26"/>
        <v>6638</v>
      </c>
      <c r="BB117" s="427" t="e">
        <f>IF($BB$1="M0",SUMIF([1]Anual!$B$11:$B$950,$D117,[1]Anual!$GZ$11:$GZ$950),SUMIF([1]Anual!$B$11:$B$950,$D117,[1]Anual!$HA$11:$HA$950))</f>
        <v>#VALUE!</v>
      </c>
      <c r="BC117" s="427" t="e">
        <f t="shared" si="27"/>
        <v>#VALUE!</v>
      </c>
    </row>
    <row r="118" spans="2:55" ht="15" customHeight="1" outlineLevel="1" x14ac:dyDescent="0.25">
      <c r="B118" s="418" t="s">
        <v>604</v>
      </c>
      <c r="C118" s="419"/>
      <c r="D118" s="419" t="s">
        <v>1160</v>
      </c>
      <c r="E118" s="1454"/>
      <c r="F118" s="1452" t="s">
        <v>15</v>
      </c>
      <c r="G118" s="421"/>
      <c r="H118" s="421"/>
      <c r="I118" s="421"/>
      <c r="J118" s="421">
        <f>SUMIF('Carga People'!$D$6:$D$383,$D118,'Carga People'!J$6:J$383)</f>
        <v>0</v>
      </c>
      <c r="K118" s="421">
        <f>SUMIF('Carga People'!$D$6:$D$383,$D118,'Carga People'!K$6:K$383)</f>
        <v>0</v>
      </c>
      <c r="L118" s="421">
        <f>SUMIF('Carga People'!$D$6:$D$383,$D118,'Carga People'!L$6:L$383)</f>
        <v>0</v>
      </c>
      <c r="M118" s="421">
        <f>SUMIF('Carga People'!$D$6:$D$383,$D118,'Carga People'!M$6:M$383)</f>
        <v>0</v>
      </c>
      <c r="N118" s="421">
        <f>SUMIF('Carga People'!$D$6:$D$383,$D118,'Carga People'!N$6:N$383)</f>
        <v>0</v>
      </c>
      <c r="O118" s="421">
        <f>SUMIF('Carga People'!$D$6:$D$383,$D118,'Carga People'!O$6:O$383)</f>
        <v>0</v>
      </c>
      <c r="P118" s="421">
        <f>SUMIF('Carga People'!$D$6:$D$383,$D118,'Carga People'!P$6:P$383)</f>
        <v>0</v>
      </c>
      <c r="Q118" s="421">
        <f>SUMIF('Carga People'!$D$6:$D$383,$D118,'Carga People'!Q$6:Q$383)</f>
        <v>0</v>
      </c>
      <c r="R118" s="421">
        <f>SUMIF('Carga People'!$D$6:$D$383,$D118,'Carga People'!R$6:R$383)</f>
        <v>0</v>
      </c>
      <c r="S118" s="421">
        <f>SUMIF('Carga People'!$D$6:$D$383,$D118,'Carga People'!S$6:S$383)</f>
        <v>0</v>
      </c>
      <c r="T118" s="421">
        <f>SUMIF('Carga People'!$D$6:$D$383,$D118,'Carga People'!T$6:T$383)</f>
        <v>0</v>
      </c>
      <c r="U118" s="421">
        <f>SUMIF('Carga People'!$D$6:$D$383,$D118,'Carga People'!U$6:U$383)</f>
        <v>0</v>
      </c>
      <c r="V118" s="421">
        <f>SUMIF('Carga People'!$D$6:$D$383,$D118,'Carga People'!V$6:V$383)</f>
        <v>0</v>
      </c>
      <c r="W118" s="421">
        <f>SUMIF('Carga People'!$D$6:$D$383,$D118,'Carga People'!W$6:W$383)</f>
        <v>0</v>
      </c>
      <c r="X118" s="421">
        <f>SUMIF('Carga People'!$D$6:$D$383,$D118,'Carga People'!X$6:X$383)</f>
        <v>0</v>
      </c>
      <c r="Y118" s="421">
        <f>SUMIF('Carga People'!$D$6:$D$383,$D118,'Carga People'!Y$6:Y$383)</f>
        <v>0</v>
      </c>
      <c r="Z118" s="421">
        <f>SUMIF('Carga People'!$D$6:$D$383,$D118,'Carga People'!Z$6:Z$383)</f>
        <v>0</v>
      </c>
      <c r="AA118" s="421">
        <f>SUMIF('Carga People'!$D$6:$D$383,$D118,'Carga People'!AA$6:AA$383)</f>
        <v>0</v>
      </c>
      <c r="AB118" s="421">
        <f>SUMIF('Carga People'!$D$6:$D$383,$D118,'Carga People'!AB$6:AB$383)</f>
        <v>0</v>
      </c>
      <c r="AC118" s="421">
        <f>SUMIF('Carga People'!$D$6:$D$383,$D118,'Carga People'!AC$6:AC$383)</f>
        <v>0</v>
      </c>
      <c r="AD118" s="421">
        <f>SUMIF('Carga People'!$D$6:$D$383,$D118,'Carga People'!AD$6:AD$383)</f>
        <v>0</v>
      </c>
      <c r="AE118" s="421">
        <f>SUMIF('Carga People'!$D$6:$D$383,$D118,'Carga People'!AE$6:AE$383)</f>
        <v>0</v>
      </c>
      <c r="AF118" s="421">
        <f>SUMIF('Carga People'!$D$6:$D$383,$D118,'Carga People'!AF$6:AF$383)</f>
        <v>0</v>
      </c>
      <c r="AG118" s="421">
        <f>SUMIF('Carga People'!$D$6:$D$383,$D118,'Carga People'!AG$6:AG$383)</f>
        <v>0</v>
      </c>
      <c r="AH118" s="421">
        <f>SUMIF('Carga People'!$D$6:$D$383,$D118,'Carga People'!AH$6:AH$383)</f>
        <v>0</v>
      </c>
      <c r="AI118" s="421">
        <f>SUMIF('Carga People'!$D$6:$D$383,$D118,'Carga People'!AI$6:AI$383)</f>
        <v>0</v>
      </c>
      <c r="AJ118" s="421">
        <f>SUMIF('Carga People'!$D$6:$D$383,$D118,'Carga People'!AJ$6:AJ$383)</f>
        <v>0</v>
      </c>
      <c r="AK118" s="421">
        <f>SUMIF('Carga People'!$D$6:$D$383,$D118,'Carga People'!AK$6:AK$383)</f>
        <v>0</v>
      </c>
      <c r="AL118" s="421">
        <f>SUMIF('Carga People'!$D$6:$D$383,$D118,'Carga People'!AL$6:AL$383)</f>
        <v>0</v>
      </c>
      <c r="AM118" s="421">
        <f>SUMIF('Carga People'!$D$6:$D$383,$D118,'Carga People'!AM$6:AM$383)</f>
        <v>0</v>
      </c>
      <c r="AN118" s="421">
        <f>SUMIF('Carga People'!$D$6:$D$383,$D118,'Carga People'!AN$6:AN$383)</f>
        <v>0</v>
      </c>
      <c r="AO118" s="421"/>
      <c r="AP118" s="421"/>
      <c r="AQ118" s="427">
        <f t="shared" si="23"/>
        <v>0</v>
      </c>
      <c r="AR118" s="406" t="str">
        <f t="shared" si="24"/>
        <v/>
      </c>
      <c r="AT118" s="427">
        <f t="shared" si="28"/>
        <v>0</v>
      </c>
      <c r="AU118" s="427">
        <f t="shared" si="28"/>
        <v>0</v>
      </c>
      <c r="AV118" s="427">
        <f t="shared" si="28"/>
        <v>0</v>
      </c>
      <c r="AW118" s="427">
        <f t="shared" si="28"/>
        <v>0</v>
      </c>
      <c r="AX118" s="427">
        <f t="shared" si="28"/>
        <v>0</v>
      </c>
      <c r="AY118" s="427">
        <f t="shared" si="28"/>
        <v>0</v>
      </c>
      <c r="BA118" s="427">
        <f t="shared" si="26"/>
        <v>0</v>
      </c>
      <c r="BB118" s="427" t="e">
        <f>IF($BB$1="M0",SUMIF([1]Anual!$B$11:$B$950,$D118,[1]Anual!$GZ$11:$GZ$950),SUMIF([1]Anual!$B$11:$B$950,$D118,[1]Anual!$HA$11:$HA$950))</f>
        <v>#VALUE!</v>
      </c>
      <c r="BC118" s="427" t="e">
        <f t="shared" si="27"/>
        <v>#VALUE!</v>
      </c>
    </row>
    <row r="119" spans="2:55" ht="15" customHeight="1" outlineLevel="1" x14ac:dyDescent="0.25">
      <c r="B119" s="418" t="s">
        <v>604</v>
      </c>
      <c r="C119" s="419"/>
      <c r="D119" s="419" t="s">
        <v>608</v>
      </c>
      <c r="E119" s="1454" t="s">
        <v>795</v>
      </c>
      <c r="F119" s="1452" t="s">
        <v>15</v>
      </c>
      <c r="G119" s="421"/>
      <c r="H119" s="421"/>
      <c r="I119" s="421"/>
      <c r="J119" s="421">
        <f>SUMIF('Carga People'!$D$6:$D$383,$D119,'Carga People'!J$6:J$383)</f>
        <v>0</v>
      </c>
      <c r="K119" s="421">
        <f>SUMIF('Carga People'!$D$6:$D$383,$D119,'Carga People'!K$6:K$383)</f>
        <v>0</v>
      </c>
      <c r="L119" s="421">
        <f>SUMIF('Carga People'!$D$6:$D$383,$D119,'Carga People'!L$6:L$383)</f>
        <v>0</v>
      </c>
      <c r="M119" s="421">
        <f>SUMIF('Carga People'!$D$6:$D$383,$D119,'Carga People'!M$6:M$383)</f>
        <v>0</v>
      </c>
      <c r="N119" s="421">
        <f>SUMIF('Carga People'!$D$6:$D$383,$D119,'Carga People'!N$6:N$383)</f>
        <v>0</v>
      </c>
      <c r="O119" s="421">
        <f>SUMIF('Carga People'!$D$6:$D$383,$D119,'Carga People'!O$6:O$383)</f>
        <v>0</v>
      </c>
      <c r="P119" s="421">
        <f>SUMIF('Carga People'!$D$6:$D$383,$D119,'Carga People'!P$6:P$383)</f>
        <v>0</v>
      </c>
      <c r="Q119" s="421">
        <f>SUMIF('Carga People'!$D$6:$D$383,$D119,'Carga People'!Q$6:Q$383)</f>
        <v>480</v>
      </c>
      <c r="R119" s="421">
        <f>SUMIF('Carga People'!$D$6:$D$383,$D119,'Carga People'!R$6:R$383)</f>
        <v>0</v>
      </c>
      <c r="S119" s="421">
        <f>SUMIF('Carga People'!$D$6:$D$383,$D119,'Carga People'!S$6:S$383)</f>
        <v>0</v>
      </c>
      <c r="T119" s="421">
        <f>SUMIF('Carga People'!$D$6:$D$383,$D119,'Carga People'!T$6:T$383)</f>
        <v>480</v>
      </c>
      <c r="U119" s="421">
        <f>SUMIF('Carga People'!$D$6:$D$383,$D119,'Carga People'!U$6:U$383)</f>
        <v>0</v>
      </c>
      <c r="V119" s="421">
        <f>SUMIF('Carga People'!$D$6:$D$383,$D119,'Carga People'!V$6:V$383)</f>
        <v>0</v>
      </c>
      <c r="W119" s="421">
        <f>SUMIF('Carga People'!$D$6:$D$383,$D119,'Carga People'!W$6:W$383)</f>
        <v>0</v>
      </c>
      <c r="X119" s="421">
        <f>SUMIF('Carga People'!$D$6:$D$383,$D119,'Carga People'!X$6:X$383)</f>
        <v>0</v>
      </c>
      <c r="Y119" s="421">
        <f>SUMIF('Carga People'!$D$6:$D$383,$D119,'Carga People'!Y$6:Y$383)</f>
        <v>0</v>
      </c>
      <c r="Z119" s="421">
        <f>SUMIF('Carga People'!$D$6:$D$383,$D119,'Carga People'!Z$6:Z$383)</f>
        <v>0</v>
      </c>
      <c r="AA119" s="421">
        <f>SUMIF('Carga People'!$D$6:$D$383,$D119,'Carga People'!AA$6:AA$383)</f>
        <v>240</v>
      </c>
      <c r="AB119" s="421">
        <f>SUMIF('Carga People'!$D$6:$D$383,$D119,'Carga People'!AB$6:AB$383)</f>
        <v>0</v>
      </c>
      <c r="AC119" s="421">
        <f>SUMIF('Carga People'!$D$6:$D$383,$D119,'Carga People'!AC$6:AC$383)</f>
        <v>0</v>
      </c>
      <c r="AD119" s="421">
        <f>SUMIF('Carga People'!$D$6:$D$383,$D119,'Carga People'!AD$6:AD$383)</f>
        <v>0</v>
      </c>
      <c r="AE119" s="421">
        <f>SUMIF('Carga People'!$D$6:$D$383,$D119,'Carga People'!AE$6:AE$383)</f>
        <v>0</v>
      </c>
      <c r="AF119" s="421">
        <f>SUMIF('Carga People'!$D$6:$D$383,$D119,'Carga People'!AF$6:AF$383)</f>
        <v>0</v>
      </c>
      <c r="AG119" s="421">
        <f>SUMIF('Carga People'!$D$6:$D$383,$D119,'Carga People'!AG$6:AG$383)</f>
        <v>0</v>
      </c>
      <c r="AH119" s="421">
        <f>SUMIF('Carga People'!$D$6:$D$383,$D119,'Carga People'!AH$6:AH$383)</f>
        <v>0</v>
      </c>
      <c r="AI119" s="421">
        <f>SUMIF('Carga People'!$D$6:$D$383,$D119,'Carga People'!AI$6:AI$383)</f>
        <v>0</v>
      </c>
      <c r="AJ119" s="421">
        <f>SUMIF('Carga People'!$D$6:$D$383,$D119,'Carga People'!AJ$6:AJ$383)</f>
        <v>0</v>
      </c>
      <c r="AK119" s="421">
        <f>SUMIF('Carga People'!$D$6:$D$383,$D119,'Carga People'!AK$6:AK$383)</f>
        <v>0</v>
      </c>
      <c r="AL119" s="421">
        <f>SUMIF('Carga People'!$D$6:$D$383,$D119,'Carga People'!AL$6:AL$383)</f>
        <v>0</v>
      </c>
      <c r="AM119" s="421">
        <f>SUMIF('Carga People'!$D$6:$D$383,$D119,'Carga People'!AM$6:AM$383)</f>
        <v>0</v>
      </c>
      <c r="AN119" s="421">
        <f>SUMIF('Carga People'!$D$6:$D$383,$D119,'Carga People'!AN$6:AN$383)</f>
        <v>0</v>
      </c>
      <c r="AO119" s="421"/>
      <c r="AP119" s="421"/>
      <c r="AQ119" s="427">
        <f t="shared" si="23"/>
        <v>1200</v>
      </c>
      <c r="AR119" s="406" t="str">
        <f t="shared" si="24"/>
        <v/>
      </c>
      <c r="AT119" s="427">
        <f t="shared" si="28"/>
        <v>0</v>
      </c>
      <c r="AU119" s="427">
        <f t="shared" si="28"/>
        <v>480</v>
      </c>
      <c r="AV119" s="427">
        <f t="shared" si="28"/>
        <v>480</v>
      </c>
      <c r="AW119" s="427">
        <f t="shared" si="28"/>
        <v>240</v>
      </c>
      <c r="AX119" s="427">
        <f t="shared" si="28"/>
        <v>0</v>
      </c>
      <c r="AY119" s="427">
        <f t="shared" si="28"/>
        <v>0</v>
      </c>
      <c r="BA119" s="427">
        <f t="shared" si="26"/>
        <v>1200</v>
      </c>
      <c r="BB119" s="427" t="e">
        <f>IF($BB$1="M0",SUMIF([1]Anual!$B$11:$B$950,$D119,[1]Anual!$GZ$11:$GZ$950),SUMIF([1]Anual!$B$11:$B$950,$D119,[1]Anual!$HA$11:$HA$950))</f>
        <v>#VALUE!</v>
      </c>
      <c r="BC119" s="427" t="e">
        <f t="shared" si="27"/>
        <v>#VALUE!</v>
      </c>
    </row>
    <row r="120" spans="2:55" ht="15" customHeight="1" outlineLevel="1" x14ac:dyDescent="0.25">
      <c r="B120" s="422" t="s">
        <v>600</v>
      </c>
      <c r="C120" s="419"/>
      <c r="D120" s="419" t="s">
        <v>605</v>
      </c>
      <c r="E120" s="1454" t="s">
        <v>793</v>
      </c>
      <c r="F120" s="1452" t="s">
        <v>15</v>
      </c>
      <c r="G120" s="421"/>
      <c r="H120" s="421"/>
      <c r="I120" s="421"/>
      <c r="J120" s="421">
        <f>SUMIF('Carga People'!$D$6:$D$383,$D120,'Carga People'!J$6:J$383)</f>
        <v>0</v>
      </c>
      <c r="K120" s="421">
        <f>SUMIF('Carga People'!$D$6:$D$383,$D120,'Carga People'!K$6:K$383)</f>
        <v>0</v>
      </c>
      <c r="L120" s="421">
        <f>SUMIF('Carga People'!$D$6:$D$383,$D120,'Carga People'!L$6:L$383)</f>
        <v>0</v>
      </c>
      <c r="M120" s="421">
        <f>SUMIF('Carga People'!$D$6:$D$383,$D120,'Carga People'!M$6:M$383)</f>
        <v>0</v>
      </c>
      <c r="N120" s="421">
        <f>SUMIF('Carga People'!$D$6:$D$383,$D120,'Carga People'!N$6:N$383)</f>
        <v>0</v>
      </c>
      <c r="O120" s="421">
        <f>SUMIF('Carga People'!$D$6:$D$383,$D120,'Carga People'!O$6:O$383)</f>
        <v>0</v>
      </c>
      <c r="P120" s="421">
        <f>SUMIF('Carga People'!$D$6:$D$383,$D120,'Carga People'!P$6:P$383)</f>
        <v>480</v>
      </c>
      <c r="Q120" s="421">
        <f>SUMIF('Carga People'!$D$6:$D$383,$D120,'Carga People'!Q$6:Q$383)</f>
        <v>0</v>
      </c>
      <c r="R120" s="421">
        <f>SUMIF('Carga People'!$D$6:$D$383,$D120,'Carga People'!R$6:R$383)</f>
        <v>0</v>
      </c>
      <c r="S120" s="421">
        <f>SUMIF('Carga People'!$D$6:$D$383,$D120,'Carga People'!S$6:S$383)</f>
        <v>0</v>
      </c>
      <c r="T120" s="421">
        <f>SUMIF('Carga People'!$D$6:$D$383,$D120,'Carga People'!T$6:T$383)</f>
        <v>0</v>
      </c>
      <c r="U120" s="421">
        <f>SUMIF('Carga People'!$D$6:$D$383,$D120,'Carga People'!U$6:U$383)</f>
        <v>0</v>
      </c>
      <c r="V120" s="421">
        <f>SUMIF('Carga People'!$D$6:$D$383,$D120,'Carga People'!V$6:V$383)</f>
        <v>0</v>
      </c>
      <c r="W120" s="421">
        <f>SUMIF('Carga People'!$D$6:$D$383,$D120,'Carga People'!W$6:W$383)</f>
        <v>0</v>
      </c>
      <c r="X120" s="421">
        <f>SUMIF('Carga People'!$D$6:$D$383,$D120,'Carga People'!X$6:X$383)</f>
        <v>480</v>
      </c>
      <c r="Y120" s="421">
        <f>SUMIF('Carga People'!$D$6:$D$383,$D120,'Carga People'!Y$6:Y$383)</f>
        <v>0</v>
      </c>
      <c r="Z120" s="421">
        <f>SUMIF('Carga People'!$D$6:$D$383,$D120,'Carga People'!Z$6:Z$383)</f>
        <v>0</v>
      </c>
      <c r="AA120" s="421">
        <f>SUMIF('Carga People'!$D$6:$D$383,$D120,'Carga People'!AA$6:AA$383)</f>
        <v>0</v>
      </c>
      <c r="AB120" s="421">
        <f>SUMIF('Carga People'!$D$6:$D$383,$D120,'Carga People'!AB$6:AB$383)</f>
        <v>480</v>
      </c>
      <c r="AC120" s="421">
        <f>SUMIF('Carga People'!$D$6:$D$383,$D120,'Carga People'!AC$6:AC$383)</f>
        <v>438</v>
      </c>
      <c r="AD120" s="421">
        <f>SUMIF('Carga People'!$D$6:$D$383,$D120,'Carga People'!AD$6:AD$383)</f>
        <v>0</v>
      </c>
      <c r="AE120" s="421">
        <f>SUMIF('Carga People'!$D$6:$D$383,$D120,'Carga People'!AE$6:AE$383)</f>
        <v>0</v>
      </c>
      <c r="AF120" s="421">
        <f>SUMIF('Carga People'!$D$6:$D$383,$D120,'Carga People'!AF$6:AF$383)</f>
        <v>0</v>
      </c>
      <c r="AG120" s="421">
        <f>SUMIF('Carga People'!$D$6:$D$383,$D120,'Carga People'!AG$6:AG$383)</f>
        <v>0</v>
      </c>
      <c r="AH120" s="421">
        <f>SUMIF('Carga People'!$D$6:$D$383,$D120,'Carga People'!AH$6:AH$383)</f>
        <v>0</v>
      </c>
      <c r="AI120" s="421">
        <f>SUMIF('Carga People'!$D$6:$D$383,$D120,'Carga People'!AI$6:AI$383)</f>
        <v>0</v>
      </c>
      <c r="AJ120" s="421">
        <f>SUMIF('Carga People'!$D$6:$D$383,$D120,'Carga People'!AJ$6:AJ$383)</f>
        <v>0</v>
      </c>
      <c r="AK120" s="421">
        <f>SUMIF('Carga People'!$D$6:$D$383,$D120,'Carga People'!AK$6:AK$383)</f>
        <v>0</v>
      </c>
      <c r="AL120" s="421">
        <f>SUMIF('Carga People'!$D$6:$D$383,$D120,'Carga People'!AL$6:AL$383)</f>
        <v>0</v>
      </c>
      <c r="AM120" s="421">
        <f>SUMIF('Carga People'!$D$6:$D$383,$D120,'Carga People'!AM$6:AM$383)</f>
        <v>0</v>
      </c>
      <c r="AN120" s="421">
        <f>SUMIF('Carga People'!$D$6:$D$383,$D120,'Carga People'!AN$6:AN$383)</f>
        <v>0</v>
      </c>
      <c r="AO120" s="421"/>
      <c r="AP120" s="421"/>
      <c r="AQ120" s="427">
        <f t="shared" si="23"/>
        <v>1878</v>
      </c>
      <c r="AR120" s="406" t="str">
        <f t="shared" si="24"/>
        <v/>
      </c>
      <c r="AT120" s="427">
        <f t="shared" si="28"/>
        <v>0</v>
      </c>
      <c r="AU120" s="427">
        <f t="shared" si="28"/>
        <v>480</v>
      </c>
      <c r="AV120" s="427">
        <f t="shared" si="28"/>
        <v>480</v>
      </c>
      <c r="AW120" s="427">
        <f t="shared" si="28"/>
        <v>918</v>
      </c>
      <c r="AX120" s="427">
        <f t="shared" si="28"/>
        <v>0</v>
      </c>
      <c r="AY120" s="427">
        <f t="shared" si="28"/>
        <v>0</v>
      </c>
      <c r="BA120" s="427">
        <f t="shared" si="26"/>
        <v>1878</v>
      </c>
      <c r="BB120" s="427" t="e">
        <f>IF($BB$1="M0",SUMIF([1]Anual!$B$11:$B$950,$D120,[1]Anual!$GZ$11:$GZ$950),SUMIF([1]Anual!$B$11:$B$950,$D120,[1]Anual!$HA$11:$HA$950))</f>
        <v>#VALUE!</v>
      </c>
      <c r="BC120" s="427" t="e">
        <f t="shared" si="27"/>
        <v>#VALUE!</v>
      </c>
    </row>
    <row r="121" spans="2:55" ht="15" customHeight="1" outlineLevel="1" x14ac:dyDescent="0.25">
      <c r="B121" s="418" t="s">
        <v>602</v>
      </c>
      <c r="C121" s="419"/>
      <c r="D121" s="419" t="s">
        <v>610</v>
      </c>
      <c r="E121" s="1454" t="s">
        <v>794</v>
      </c>
      <c r="F121" s="1452" t="s">
        <v>15</v>
      </c>
      <c r="G121" s="421"/>
      <c r="H121" s="421"/>
      <c r="I121" s="421"/>
      <c r="J121" s="421">
        <f>SUMIF('Carga People'!$D$6:$D$383,$D121,'Carga People'!J$6:J$383)</f>
        <v>0</v>
      </c>
      <c r="K121" s="421">
        <f>SUMIF('Carga People'!$D$6:$D$383,$D121,'Carga People'!K$6:K$383)</f>
        <v>0</v>
      </c>
      <c r="L121" s="421">
        <f>SUMIF('Carga People'!$D$6:$D$383,$D121,'Carga People'!L$6:L$383)</f>
        <v>0</v>
      </c>
      <c r="M121" s="421">
        <f>SUMIF('Carga People'!$D$6:$D$383,$D121,'Carga People'!M$6:M$383)</f>
        <v>0</v>
      </c>
      <c r="N121" s="421">
        <f>SUMIF('Carga People'!$D$6:$D$383,$D121,'Carga People'!N$6:N$383)</f>
        <v>0</v>
      </c>
      <c r="O121" s="421">
        <f>SUMIF('Carga People'!$D$6:$D$383,$D121,'Carga People'!O$6:O$383)</f>
        <v>0</v>
      </c>
      <c r="P121" s="421">
        <f>SUMIF('Carga People'!$D$6:$D$383,$D121,'Carga People'!P$6:P$383)</f>
        <v>0</v>
      </c>
      <c r="Q121" s="421">
        <f>SUMIF('Carga People'!$D$6:$D$383,$D121,'Carga People'!Q$6:Q$383)</f>
        <v>0</v>
      </c>
      <c r="R121" s="421">
        <f>SUMIF('Carga People'!$D$6:$D$383,$D121,'Carga People'!R$6:R$383)</f>
        <v>0</v>
      </c>
      <c r="S121" s="421">
        <f>SUMIF('Carga People'!$D$6:$D$383,$D121,'Carga People'!S$6:S$383)</f>
        <v>0</v>
      </c>
      <c r="T121" s="421">
        <f>SUMIF('Carga People'!$D$6:$D$383,$D121,'Carga People'!T$6:T$383)</f>
        <v>0</v>
      </c>
      <c r="U121" s="421">
        <f>SUMIF('Carga People'!$D$6:$D$383,$D121,'Carga People'!U$6:U$383)</f>
        <v>0</v>
      </c>
      <c r="V121" s="421">
        <f>SUMIF('Carga People'!$D$6:$D$383,$D121,'Carga People'!V$6:V$383)</f>
        <v>0</v>
      </c>
      <c r="W121" s="421">
        <f>SUMIF('Carga People'!$D$6:$D$383,$D121,'Carga People'!W$6:W$383)</f>
        <v>0</v>
      </c>
      <c r="X121" s="421">
        <f>SUMIF('Carga People'!$D$6:$D$383,$D121,'Carga People'!X$6:X$383)</f>
        <v>0</v>
      </c>
      <c r="Y121" s="421">
        <f>SUMIF('Carga People'!$D$6:$D$383,$D121,'Carga People'!Y$6:Y$383)</f>
        <v>0</v>
      </c>
      <c r="Z121" s="421">
        <f>SUMIF('Carga People'!$D$6:$D$383,$D121,'Carga People'!Z$6:Z$383)</f>
        <v>0</v>
      </c>
      <c r="AA121" s="421">
        <f>SUMIF('Carga People'!$D$6:$D$383,$D121,'Carga People'!AA$6:AA$383)</f>
        <v>0</v>
      </c>
      <c r="AB121" s="421">
        <f>SUMIF('Carga People'!$D$6:$D$383,$D121,'Carga People'!AB$6:AB$383)</f>
        <v>0</v>
      </c>
      <c r="AC121" s="421">
        <f>SUMIF('Carga People'!$D$6:$D$383,$D121,'Carga People'!AC$6:AC$383)</f>
        <v>0</v>
      </c>
      <c r="AD121" s="421">
        <f>SUMIF('Carga People'!$D$6:$D$383,$D121,'Carga People'!AD$6:AD$383)</f>
        <v>0</v>
      </c>
      <c r="AE121" s="421">
        <f>SUMIF('Carga People'!$D$6:$D$383,$D121,'Carga People'!AE$6:AE$383)</f>
        <v>0</v>
      </c>
      <c r="AF121" s="421">
        <f>SUMIF('Carga People'!$D$6:$D$383,$D121,'Carga People'!AF$6:AF$383)</f>
        <v>0</v>
      </c>
      <c r="AG121" s="421">
        <f>SUMIF('Carga People'!$D$6:$D$383,$D121,'Carga People'!AG$6:AG$383)</f>
        <v>0</v>
      </c>
      <c r="AH121" s="421">
        <f>SUMIF('Carga People'!$D$6:$D$383,$D121,'Carga People'!AH$6:AH$383)</f>
        <v>0</v>
      </c>
      <c r="AI121" s="421">
        <f>SUMIF('Carga People'!$D$6:$D$383,$D121,'Carga People'!AI$6:AI$383)</f>
        <v>0</v>
      </c>
      <c r="AJ121" s="421">
        <f>SUMIF('Carga People'!$D$6:$D$383,$D121,'Carga People'!AJ$6:AJ$383)</f>
        <v>0</v>
      </c>
      <c r="AK121" s="421">
        <f>SUMIF('Carga People'!$D$6:$D$383,$D121,'Carga People'!AK$6:AK$383)</f>
        <v>0</v>
      </c>
      <c r="AL121" s="421">
        <f>SUMIF('Carga People'!$D$6:$D$383,$D121,'Carga People'!AL$6:AL$383)</f>
        <v>0</v>
      </c>
      <c r="AM121" s="421">
        <f>SUMIF('Carga People'!$D$6:$D$383,$D121,'Carga People'!AM$6:AM$383)</f>
        <v>0</v>
      </c>
      <c r="AN121" s="421">
        <f>SUMIF('Carga People'!$D$6:$D$383,$D121,'Carga People'!AN$6:AN$383)</f>
        <v>0</v>
      </c>
      <c r="AO121" s="421"/>
      <c r="AP121" s="421"/>
      <c r="AQ121" s="427">
        <f t="shared" si="23"/>
        <v>0</v>
      </c>
      <c r="AR121" s="406" t="str">
        <f t="shared" si="24"/>
        <v/>
      </c>
      <c r="AT121" s="427">
        <f t="shared" si="28"/>
        <v>0</v>
      </c>
      <c r="AU121" s="427">
        <f t="shared" si="28"/>
        <v>0</v>
      </c>
      <c r="AV121" s="427">
        <f t="shared" si="28"/>
        <v>0</v>
      </c>
      <c r="AW121" s="427">
        <f t="shared" si="28"/>
        <v>0</v>
      </c>
      <c r="AX121" s="427">
        <f t="shared" si="28"/>
        <v>0</v>
      </c>
      <c r="AY121" s="427">
        <f t="shared" si="28"/>
        <v>0</v>
      </c>
      <c r="BA121" s="427">
        <f t="shared" si="26"/>
        <v>0</v>
      </c>
      <c r="BB121" s="427" t="e">
        <f>IF($BB$1="M0",SUMIF([1]Anual!$B$11:$B$950,$D121,[1]Anual!$GZ$11:$GZ$950),SUMIF([1]Anual!$B$11:$B$950,$D121,[1]Anual!$HA$11:$HA$950))</f>
        <v>#VALUE!</v>
      </c>
      <c r="BC121" s="427" t="e">
        <f t="shared" si="27"/>
        <v>#VALUE!</v>
      </c>
    </row>
    <row r="122" spans="2:55" ht="15" customHeight="1" outlineLevel="1" x14ac:dyDescent="0.25">
      <c r="B122" s="418" t="s">
        <v>601</v>
      </c>
      <c r="C122" s="419"/>
      <c r="D122" s="419" t="s">
        <v>1161</v>
      </c>
      <c r="E122" s="1454"/>
      <c r="F122" s="1452" t="s">
        <v>15</v>
      </c>
      <c r="G122" s="421"/>
      <c r="H122" s="421"/>
      <c r="I122" s="421"/>
      <c r="J122" s="421">
        <f>SUMIF('Carga People'!$D$6:$D$383,$D122,'Carga People'!J$6:J$383)</f>
        <v>0</v>
      </c>
      <c r="K122" s="421">
        <f>SUMIF('Carga People'!$D$6:$D$383,$D122,'Carga People'!K$6:K$383)</f>
        <v>0</v>
      </c>
      <c r="L122" s="421">
        <f>SUMIF('Carga People'!$D$6:$D$383,$D122,'Carga People'!L$6:L$383)</f>
        <v>0</v>
      </c>
      <c r="M122" s="421">
        <f>SUMIF('Carga People'!$D$6:$D$383,$D122,'Carga People'!M$6:M$383)</f>
        <v>0</v>
      </c>
      <c r="N122" s="421">
        <f>SUMIF('Carga People'!$D$6:$D$383,$D122,'Carga People'!N$6:N$383)</f>
        <v>0</v>
      </c>
      <c r="O122" s="421">
        <f>SUMIF('Carga People'!$D$6:$D$383,$D122,'Carga People'!O$6:O$383)</f>
        <v>0</v>
      </c>
      <c r="P122" s="421">
        <f>SUMIF('Carga People'!$D$6:$D$383,$D122,'Carga People'!P$6:P$383)</f>
        <v>0</v>
      </c>
      <c r="Q122" s="421">
        <f>SUMIF('Carga People'!$D$6:$D$383,$D122,'Carga People'!Q$6:Q$383)</f>
        <v>0</v>
      </c>
      <c r="R122" s="421">
        <f>SUMIF('Carga People'!$D$6:$D$383,$D122,'Carga People'!R$6:R$383)</f>
        <v>0</v>
      </c>
      <c r="S122" s="421">
        <f>SUMIF('Carga People'!$D$6:$D$383,$D122,'Carga People'!S$6:S$383)</f>
        <v>0</v>
      </c>
      <c r="T122" s="421">
        <f>SUMIF('Carga People'!$D$6:$D$383,$D122,'Carga People'!T$6:T$383)</f>
        <v>0</v>
      </c>
      <c r="U122" s="421">
        <f>SUMIF('Carga People'!$D$6:$D$383,$D122,'Carga People'!U$6:U$383)</f>
        <v>0</v>
      </c>
      <c r="V122" s="421">
        <f>SUMIF('Carga People'!$D$6:$D$383,$D122,'Carga People'!V$6:V$383)</f>
        <v>0</v>
      </c>
      <c r="W122" s="421">
        <f>SUMIF('Carga People'!$D$6:$D$383,$D122,'Carga People'!W$6:W$383)</f>
        <v>0</v>
      </c>
      <c r="X122" s="421">
        <f>SUMIF('Carga People'!$D$6:$D$383,$D122,'Carga People'!X$6:X$383)</f>
        <v>0</v>
      </c>
      <c r="Y122" s="421">
        <f>SUMIF('Carga People'!$D$6:$D$383,$D122,'Carga People'!Y$6:Y$383)</f>
        <v>0</v>
      </c>
      <c r="Z122" s="421">
        <f>SUMIF('Carga People'!$D$6:$D$383,$D122,'Carga People'!Z$6:Z$383)</f>
        <v>0</v>
      </c>
      <c r="AA122" s="421">
        <f>SUMIF('Carga People'!$D$6:$D$383,$D122,'Carga People'!AA$6:AA$383)</f>
        <v>0</v>
      </c>
      <c r="AB122" s="421">
        <f>SUMIF('Carga People'!$D$6:$D$383,$D122,'Carga People'!AB$6:AB$383)</f>
        <v>0</v>
      </c>
      <c r="AC122" s="421">
        <f>SUMIF('Carga People'!$D$6:$D$383,$D122,'Carga People'!AC$6:AC$383)</f>
        <v>0</v>
      </c>
      <c r="AD122" s="421">
        <f>SUMIF('Carga People'!$D$6:$D$383,$D122,'Carga People'!AD$6:AD$383)</f>
        <v>0</v>
      </c>
      <c r="AE122" s="421">
        <f>SUMIF('Carga People'!$D$6:$D$383,$D122,'Carga People'!AE$6:AE$383)</f>
        <v>0</v>
      </c>
      <c r="AF122" s="421">
        <f>SUMIF('Carga People'!$D$6:$D$383,$D122,'Carga People'!AF$6:AF$383)</f>
        <v>0</v>
      </c>
      <c r="AG122" s="421">
        <f>SUMIF('Carga People'!$D$6:$D$383,$D122,'Carga People'!AG$6:AG$383)</f>
        <v>0</v>
      </c>
      <c r="AH122" s="421">
        <f>SUMIF('Carga People'!$D$6:$D$383,$D122,'Carga People'!AH$6:AH$383)</f>
        <v>0</v>
      </c>
      <c r="AI122" s="421">
        <f>SUMIF('Carga People'!$D$6:$D$383,$D122,'Carga People'!AI$6:AI$383)</f>
        <v>0</v>
      </c>
      <c r="AJ122" s="421">
        <f>SUMIF('Carga People'!$D$6:$D$383,$D122,'Carga People'!AJ$6:AJ$383)</f>
        <v>0</v>
      </c>
      <c r="AK122" s="421">
        <f>SUMIF('Carga People'!$D$6:$D$383,$D122,'Carga People'!AK$6:AK$383)</f>
        <v>0</v>
      </c>
      <c r="AL122" s="421">
        <f>SUMIF('Carga People'!$D$6:$D$383,$D122,'Carga People'!AL$6:AL$383)</f>
        <v>0</v>
      </c>
      <c r="AM122" s="421">
        <f>SUMIF('Carga People'!$D$6:$D$383,$D122,'Carga People'!AM$6:AM$383)</f>
        <v>0</v>
      </c>
      <c r="AN122" s="421">
        <f>SUMIF('Carga People'!$D$6:$D$383,$D122,'Carga People'!AN$6:AN$383)</f>
        <v>0</v>
      </c>
      <c r="AO122" s="421"/>
      <c r="AP122" s="421"/>
      <c r="AQ122" s="427">
        <f t="shared" si="23"/>
        <v>0</v>
      </c>
      <c r="AR122" s="406" t="str">
        <f t="shared" si="24"/>
        <v/>
      </c>
      <c r="AT122" s="427">
        <f t="shared" si="28"/>
        <v>0</v>
      </c>
      <c r="AU122" s="427">
        <f t="shared" si="28"/>
        <v>0</v>
      </c>
      <c r="AV122" s="427">
        <f t="shared" si="28"/>
        <v>0</v>
      </c>
      <c r="AW122" s="427">
        <f t="shared" si="28"/>
        <v>0</v>
      </c>
      <c r="AX122" s="427">
        <f t="shared" si="28"/>
        <v>0</v>
      </c>
      <c r="AY122" s="427">
        <f t="shared" si="28"/>
        <v>0</v>
      </c>
      <c r="BA122" s="427">
        <f t="shared" si="26"/>
        <v>0</v>
      </c>
      <c r="BB122" s="427" t="e">
        <f>IF($BB$1="M0",SUMIF([1]Anual!$B$11:$B$950,$D122,[1]Anual!$GZ$11:$GZ$950),SUMIF([1]Anual!$B$11:$B$950,$D122,[1]Anual!$HA$11:$HA$950))</f>
        <v>#VALUE!</v>
      </c>
      <c r="BC122" s="427" t="e">
        <f t="shared" si="27"/>
        <v>#VALUE!</v>
      </c>
    </row>
    <row r="123" spans="2:55" ht="15" customHeight="1" outlineLevel="1" x14ac:dyDescent="0.25">
      <c r="B123" s="418" t="s">
        <v>601</v>
      </c>
      <c r="C123" s="419"/>
      <c r="D123" s="419" t="s">
        <v>607</v>
      </c>
      <c r="E123" s="1454" t="s">
        <v>792</v>
      </c>
      <c r="F123" s="1452" t="s">
        <v>15</v>
      </c>
      <c r="G123" s="421"/>
      <c r="H123" s="421"/>
      <c r="I123" s="421"/>
      <c r="J123" s="421">
        <f>SUMIF('Carga People'!$D$6:$D$383,$D123,'Carga People'!J$6:J$383)</f>
        <v>0</v>
      </c>
      <c r="K123" s="421">
        <f>SUMIF('Carga People'!$D$6:$D$383,$D123,'Carga People'!K$6:K$383)</f>
        <v>0</v>
      </c>
      <c r="L123" s="421">
        <f>SUMIF('Carga People'!$D$6:$D$383,$D123,'Carga People'!L$6:L$383)</f>
        <v>0</v>
      </c>
      <c r="M123" s="421">
        <f>SUMIF('Carga People'!$D$6:$D$383,$D123,'Carga People'!M$6:M$383)</f>
        <v>0</v>
      </c>
      <c r="N123" s="421">
        <f>SUMIF('Carga People'!$D$6:$D$383,$D123,'Carga People'!N$6:N$383)</f>
        <v>0</v>
      </c>
      <c r="O123" s="421">
        <f>SUMIF('Carga People'!$D$6:$D$383,$D123,'Carga People'!O$6:O$383)</f>
        <v>0</v>
      </c>
      <c r="P123" s="421">
        <f>SUMIF('Carga People'!$D$6:$D$383,$D123,'Carga People'!P$6:P$383)</f>
        <v>0</v>
      </c>
      <c r="Q123" s="421">
        <f>SUMIF('Carga People'!$D$6:$D$383,$D123,'Carga People'!Q$6:Q$383)</f>
        <v>0</v>
      </c>
      <c r="R123" s="421">
        <f>SUMIF('Carga People'!$D$6:$D$383,$D123,'Carga People'!R$6:R$383)</f>
        <v>0</v>
      </c>
      <c r="S123" s="421">
        <f>SUMIF('Carga People'!$D$6:$D$383,$D123,'Carga People'!S$6:S$383)</f>
        <v>0</v>
      </c>
      <c r="T123" s="421">
        <f>SUMIF('Carga People'!$D$6:$D$383,$D123,'Carga People'!T$6:T$383)</f>
        <v>0</v>
      </c>
      <c r="U123" s="421">
        <f>SUMIF('Carga People'!$D$6:$D$383,$D123,'Carga People'!U$6:U$383)</f>
        <v>0</v>
      </c>
      <c r="V123" s="421">
        <f>SUMIF('Carga People'!$D$6:$D$383,$D123,'Carga People'!V$6:V$383)</f>
        <v>0</v>
      </c>
      <c r="W123" s="421">
        <f>SUMIF('Carga People'!$D$6:$D$383,$D123,'Carga People'!W$6:W$383)</f>
        <v>0</v>
      </c>
      <c r="X123" s="421">
        <f>SUMIF('Carga People'!$D$6:$D$383,$D123,'Carga People'!X$6:X$383)</f>
        <v>240</v>
      </c>
      <c r="Y123" s="421">
        <f>SUMIF('Carga People'!$D$6:$D$383,$D123,'Carga People'!Y$6:Y$383)</f>
        <v>0</v>
      </c>
      <c r="Z123" s="421">
        <f>SUMIF('Carga People'!$D$6:$D$383,$D123,'Carga People'!Z$6:Z$383)</f>
        <v>0</v>
      </c>
      <c r="AA123" s="421">
        <f>SUMIF('Carga People'!$D$6:$D$383,$D123,'Carga People'!AA$6:AA$383)</f>
        <v>0</v>
      </c>
      <c r="AB123" s="421">
        <f>SUMIF('Carga People'!$D$6:$D$383,$D123,'Carga People'!AB$6:AB$383)</f>
        <v>0</v>
      </c>
      <c r="AC123" s="421">
        <f>SUMIF('Carga People'!$D$6:$D$383,$D123,'Carga People'!AC$6:AC$383)</f>
        <v>0</v>
      </c>
      <c r="AD123" s="421">
        <f>SUMIF('Carga People'!$D$6:$D$383,$D123,'Carga People'!AD$6:AD$383)</f>
        <v>0</v>
      </c>
      <c r="AE123" s="421">
        <f>SUMIF('Carga People'!$D$6:$D$383,$D123,'Carga People'!AE$6:AE$383)</f>
        <v>0</v>
      </c>
      <c r="AF123" s="421">
        <f>SUMIF('Carga People'!$D$6:$D$383,$D123,'Carga People'!AF$6:AF$383)</f>
        <v>0</v>
      </c>
      <c r="AG123" s="421">
        <f>SUMIF('Carga People'!$D$6:$D$383,$D123,'Carga People'!AG$6:AG$383)</f>
        <v>0</v>
      </c>
      <c r="AH123" s="421">
        <f>SUMIF('Carga People'!$D$6:$D$383,$D123,'Carga People'!AH$6:AH$383)</f>
        <v>0</v>
      </c>
      <c r="AI123" s="421">
        <f>SUMIF('Carga People'!$D$6:$D$383,$D123,'Carga People'!AI$6:AI$383)</f>
        <v>0</v>
      </c>
      <c r="AJ123" s="421">
        <f>SUMIF('Carga People'!$D$6:$D$383,$D123,'Carga People'!AJ$6:AJ$383)</f>
        <v>0</v>
      </c>
      <c r="AK123" s="421">
        <f>SUMIF('Carga People'!$D$6:$D$383,$D123,'Carga People'!AK$6:AK$383)</f>
        <v>0</v>
      </c>
      <c r="AL123" s="421">
        <f>SUMIF('Carga People'!$D$6:$D$383,$D123,'Carga People'!AL$6:AL$383)</f>
        <v>0</v>
      </c>
      <c r="AM123" s="421">
        <f>SUMIF('Carga People'!$D$6:$D$383,$D123,'Carga People'!AM$6:AM$383)</f>
        <v>0</v>
      </c>
      <c r="AN123" s="421">
        <f>SUMIF('Carga People'!$D$6:$D$383,$D123,'Carga People'!AN$6:AN$383)</f>
        <v>0</v>
      </c>
      <c r="AO123" s="421"/>
      <c r="AP123" s="421"/>
      <c r="AQ123" s="427">
        <f t="shared" si="23"/>
        <v>240</v>
      </c>
      <c r="AR123" s="406" t="str">
        <f t="shared" si="24"/>
        <v/>
      </c>
      <c r="AT123" s="427">
        <f t="shared" si="28"/>
        <v>0</v>
      </c>
      <c r="AU123" s="427">
        <f t="shared" si="28"/>
        <v>0</v>
      </c>
      <c r="AV123" s="427">
        <f t="shared" si="28"/>
        <v>240</v>
      </c>
      <c r="AW123" s="427">
        <f t="shared" si="28"/>
        <v>0</v>
      </c>
      <c r="AX123" s="427">
        <f t="shared" si="28"/>
        <v>0</v>
      </c>
      <c r="AY123" s="427">
        <f t="shared" si="28"/>
        <v>0</v>
      </c>
      <c r="BA123" s="427">
        <f t="shared" si="26"/>
        <v>240</v>
      </c>
      <c r="BB123" s="427" t="e">
        <f>IF($BB$1="M0",SUMIF([1]Anual!$B$11:$B$950,$D123,[1]Anual!$GZ$11:$GZ$950),SUMIF([1]Anual!$B$11:$B$950,$D123,[1]Anual!$HA$11:$HA$950))</f>
        <v>#VALUE!</v>
      </c>
      <c r="BC123" s="427" t="e">
        <f t="shared" si="27"/>
        <v>#VALUE!</v>
      </c>
    </row>
    <row r="124" spans="2:55" ht="15" customHeight="1" outlineLevel="1" x14ac:dyDescent="0.25">
      <c r="B124" s="418" t="s">
        <v>651</v>
      </c>
      <c r="C124" s="419"/>
      <c r="D124" s="419" t="s">
        <v>671</v>
      </c>
      <c r="E124" s="1454" t="s">
        <v>800</v>
      </c>
      <c r="F124" s="1452" t="s">
        <v>15</v>
      </c>
      <c r="G124" s="421"/>
      <c r="H124" s="421"/>
      <c r="I124" s="421"/>
      <c r="J124" s="421">
        <f>SUMIF('Carga People'!$D$6:$D$383,$D124,'Carga People'!J$6:J$383)</f>
        <v>380</v>
      </c>
      <c r="K124" s="421">
        <f>SUMIF('Carga People'!$D$6:$D$383,$D124,'Carga People'!K$6:K$383)</f>
        <v>0</v>
      </c>
      <c r="L124" s="421">
        <f>SUMIF('Carga People'!$D$6:$D$383,$D124,'Carga People'!L$6:L$383)</f>
        <v>0</v>
      </c>
      <c r="M124" s="421">
        <f>SUMIF('Carga People'!$D$6:$D$383,$D124,'Carga People'!M$6:M$383)</f>
        <v>240</v>
      </c>
      <c r="N124" s="421">
        <f>SUMIF('Carga People'!$D$6:$D$383,$D124,'Carga People'!N$6:N$383)</f>
        <v>0</v>
      </c>
      <c r="O124" s="421">
        <f>SUMIF('Carga People'!$D$6:$D$383,$D124,'Carga People'!O$6:O$383)</f>
        <v>480</v>
      </c>
      <c r="P124" s="421">
        <f>SUMIF('Carga People'!$D$6:$D$383,$D124,'Carga People'!P$6:P$383)</f>
        <v>0</v>
      </c>
      <c r="Q124" s="421">
        <f>SUMIF('Carga People'!$D$6:$D$383,$D124,'Carga People'!Q$6:Q$383)</f>
        <v>0</v>
      </c>
      <c r="R124" s="421">
        <f>SUMIF('Carga People'!$D$6:$D$383,$D124,'Carga People'!R$6:R$383)</f>
        <v>480</v>
      </c>
      <c r="S124" s="421">
        <f>SUMIF('Carga People'!$D$6:$D$383,$D124,'Carga People'!S$6:S$383)</f>
        <v>0</v>
      </c>
      <c r="T124" s="421">
        <f>SUMIF('Carga People'!$D$6:$D$383,$D124,'Carga People'!T$6:T$383)</f>
        <v>0</v>
      </c>
      <c r="U124" s="421">
        <f>SUMIF('Carga People'!$D$6:$D$383,$D124,'Carga People'!U$6:U$383)</f>
        <v>0</v>
      </c>
      <c r="V124" s="421">
        <f>SUMIF('Carga People'!$D$6:$D$383,$D124,'Carga People'!V$6:V$383)</f>
        <v>0</v>
      </c>
      <c r="W124" s="421">
        <f>SUMIF('Carga People'!$D$6:$D$383,$D124,'Carga People'!W$6:W$383)</f>
        <v>720</v>
      </c>
      <c r="X124" s="421">
        <f>SUMIF('Carga People'!$D$6:$D$383,$D124,'Carga People'!X$6:X$383)</f>
        <v>0</v>
      </c>
      <c r="Y124" s="421">
        <f>SUMIF('Carga People'!$D$6:$D$383,$D124,'Carga People'!Y$6:Y$383)</f>
        <v>240</v>
      </c>
      <c r="Z124" s="421">
        <f>SUMIF('Carga People'!$D$6:$D$383,$D124,'Carga People'!Z$6:Z$383)</f>
        <v>0</v>
      </c>
      <c r="AA124" s="421">
        <f>SUMIF('Carga People'!$D$6:$D$383,$D124,'Carga People'!AA$6:AA$383)</f>
        <v>480</v>
      </c>
      <c r="AB124" s="421">
        <f>SUMIF('Carga People'!$D$6:$D$383,$D124,'Carga People'!AB$6:AB$383)</f>
        <v>0</v>
      </c>
      <c r="AC124" s="421">
        <f>SUMIF('Carga People'!$D$6:$D$383,$D124,'Carga People'!AC$6:AC$383)</f>
        <v>0</v>
      </c>
      <c r="AD124" s="421">
        <f>SUMIF('Carga People'!$D$6:$D$383,$D124,'Carga People'!AD$6:AD$383)</f>
        <v>0</v>
      </c>
      <c r="AE124" s="421">
        <f>SUMIF('Carga People'!$D$6:$D$383,$D124,'Carga People'!AE$6:AE$383)</f>
        <v>340</v>
      </c>
      <c r="AF124" s="421">
        <f>SUMIF('Carga People'!$D$6:$D$383,$D124,'Carga People'!AF$6:AF$383)</f>
        <v>0</v>
      </c>
      <c r="AG124" s="421">
        <f>SUMIF('Carga People'!$D$6:$D$383,$D124,'Carga People'!AG$6:AG$383)</f>
        <v>0</v>
      </c>
      <c r="AH124" s="421">
        <f>SUMIF('Carga People'!$D$6:$D$383,$D124,'Carga People'!AH$6:AH$383)</f>
        <v>0</v>
      </c>
      <c r="AI124" s="421">
        <f>SUMIF('Carga People'!$D$6:$D$383,$D124,'Carga People'!AI$6:AI$383)</f>
        <v>0</v>
      </c>
      <c r="AJ124" s="421">
        <f>SUMIF('Carga People'!$D$6:$D$383,$D124,'Carga People'!AJ$6:AJ$383)</f>
        <v>0</v>
      </c>
      <c r="AK124" s="421">
        <f>SUMIF('Carga People'!$D$6:$D$383,$D124,'Carga People'!AK$6:AK$383)</f>
        <v>0</v>
      </c>
      <c r="AL124" s="421">
        <f>SUMIF('Carga People'!$D$6:$D$383,$D124,'Carga People'!AL$6:AL$383)</f>
        <v>0</v>
      </c>
      <c r="AM124" s="421">
        <f>SUMIF('Carga People'!$D$6:$D$383,$D124,'Carga People'!AM$6:AM$383)</f>
        <v>0</v>
      </c>
      <c r="AN124" s="421">
        <f>SUMIF('Carga People'!$D$6:$D$383,$D124,'Carga People'!AN$6:AN$383)</f>
        <v>0</v>
      </c>
      <c r="AO124" s="421"/>
      <c r="AP124" s="421"/>
      <c r="AQ124" s="427">
        <f t="shared" si="23"/>
        <v>3360</v>
      </c>
      <c r="AR124" s="406" t="str">
        <f t="shared" si="24"/>
        <v/>
      </c>
      <c r="AT124" s="427">
        <f t="shared" si="28"/>
        <v>380</v>
      </c>
      <c r="AU124" s="427">
        <f t="shared" si="28"/>
        <v>1200</v>
      </c>
      <c r="AV124" s="427">
        <f t="shared" si="28"/>
        <v>960</v>
      </c>
      <c r="AW124" s="427">
        <f t="shared" si="28"/>
        <v>820</v>
      </c>
      <c r="AX124" s="427">
        <f t="shared" si="28"/>
        <v>0</v>
      </c>
      <c r="AY124" s="427">
        <f t="shared" si="28"/>
        <v>0</v>
      </c>
      <c r="BA124" s="427">
        <f t="shared" si="26"/>
        <v>3360</v>
      </c>
      <c r="BB124" s="427" t="e">
        <f>IF($BB$1="M0",SUMIF([1]Anual!$B$11:$B$950,$D124,[1]Anual!$GZ$11:$GZ$950),SUMIF([1]Anual!$B$11:$B$950,$D124,[1]Anual!$HA$11:$HA$950))</f>
        <v>#VALUE!</v>
      </c>
      <c r="BC124" s="427" t="e">
        <f t="shared" si="27"/>
        <v>#VALUE!</v>
      </c>
    </row>
    <row r="125" spans="2:55" ht="15" customHeight="1" outlineLevel="1" x14ac:dyDescent="0.25">
      <c r="B125" s="418" t="s">
        <v>652</v>
      </c>
      <c r="C125" s="419"/>
      <c r="D125" s="419" t="s">
        <v>672</v>
      </c>
      <c r="E125" s="1454" t="s">
        <v>797</v>
      </c>
      <c r="F125" s="1452" t="s">
        <v>15</v>
      </c>
      <c r="G125" s="421"/>
      <c r="H125" s="421"/>
      <c r="I125" s="421"/>
      <c r="J125" s="421">
        <f>SUMIF('Carga People'!$D$6:$D$383,$D125,'Carga People'!J$6:J$383)</f>
        <v>0</v>
      </c>
      <c r="K125" s="421">
        <f>SUMIF('Carga People'!$D$6:$D$383,$D125,'Carga People'!K$6:K$383)</f>
        <v>0</v>
      </c>
      <c r="L125" s="421">
        <f>SUMIF('Carga People'!$D$6:$D$383,$D125,'Carga People'!L$6:L$383)</f>
        <v>0</v>
      </c>
      <c r="M125" s="421">
        <f>SUMIF('Carga People'!$D$6:$D$383,$D125,'Carga People'!M$6:M$383)</f>
        <v>499</v>
      </c>
      <c r="N125" s="421">
        <f>SUMIF('Carga People'!$D$6:$D$383,$D125,'Carga People'!N$6:N$383)</f>
        <v>174</v>
      </c>
      <c r="O125" s="421">
        <f>SUMIF('Carga People'!$D$6:$D$383,$D125,'Carga People'!O$6:O$383)</f>
        <v>584</v>
      </c>
      <c r="P125" s="421">
        <f>SUMIF('Carga People'!$D$6:$D$383,$D125,'Carga People'!P$6:P$383)</f>
        <v>0</v>
      </c>
      <c r="Q125" s="421">
        <f>SUMIF('Carga People'!$D$6:$D$383,$D125,'Carga People'!Q$6:Q$383)</f>
        <v>267</v>
      </c>
      <c r="R125" s="421">
        <f>SUMIF('Carga People'!$D$6:$D$383,$D125,'Carga People'!R$6:R$383)</f>
        <v>180</v>
      </c>
      <c r="S125" s="421">
        <f>SUMIF('Carga People'!$D$6:$D$383,$D125,'Carga People'!S$6:S$383)</f>
        <v>0</v>
      </c>
      <c r="T125" s="421">
        <f>SUMIF('Carga People'!$D$6:$D$383,$D125,'Carga People'!T$6:T$383)</f>
        <v>259</v>
      </c>
      <c r="U125" s="421">
        <f>SUMIF('Carga People'!$D$6:$D$383,$D125,'Carga People'!U$6:U$383)</f>
        <v>414</v>
      </c>
      <c r="V125" s="421">
        <f>SUMIF('Carga People'!$D$6:$D$383,$D125,'Carga People'!V$6:V$383)</f>
        <v>183</v>
      </c>
      <c r="W125" s="421">
        <f>SUMIF('Carga People'!$D$6:$D$383,$D125,'Carga People'!W$6:W$383)</f>
        <v>0</v>
      </c>
      <c r="X125" s="421">
        <f>SUMIF('Carga People'!$D$6:$D$383,$D125,'Carga People'!X$6:X$383)</f>
        <v>0</v>
      </c>
      <c r="Y125" s="421">
        <f>SUMIF('Carga People'!$D$6:$D$383,$D125,'Carga People'!Y$6:Y$383)</f>
        <v>385</v>
      </c>
      <c r="Z125" s="421">
        <f>SUMIF('Carga People'!$D$6:$D$383,$D125,'Carga People'!Z$6:Z$383)</f>
        <v>0</v>
      </c>
      <c r="AA125" s="421">
        <f>SUMIF('Carga People'!$D$6:$D$383,$D125,'Carga People'!AA$6:AA$383)</f>
        <v>19</v>
      </c>
      <c r="AB125" s="421">
        <f>SUMIF('Carga People'!$D$6:$D$383,$D125,'Carga People'!AB$6:AB$383)</f>
        <v>174</v>
      </c>
      <c r="AC125" s="421">
        <f>SUMIF('Carga People'!$D$6:$D$383,$D125,'Carga People'!AC$6:AC$383)</f>
        <v>225</v>
      </c>
      <c r="AD125" s="421">
        <f>SUMIF('Carga People'!$D$6:$D$383,$D125,'Carga People'!AD$6:AD$383)</f>
        <v>70</v>
      </c>
      <c r="AE125" s="421">
        <f>SUMIF('Carga People'!$D$6:$D$383,$D125,'Carga People'!AE$6:AE$383)</f>
        <v>167</v>
      </c>
      <c r="AF125" s="421">
        <f>SUMIF('Carga People'!$D$6:$D$383,$D125,'Carga People'!AF$6:AF$383)</f>
        <v>0</v>
      </c>
      <c r="AG125" s="421">
        <f>SUMIF('Carga People'!$D$6:$D$383,$D125,'Carga People'!AG$6:AG$383)</f>
        <v>0</v>
      </c>
      <c r="AH125" s="421">
        <f>SUMIF('Carga People'!$D$6:$D$383,$D125,'Carga People'!AH$6:AH$383)</f>
        <v>0</v>
      </c>
      <c r="AI125" s="421">
        <f>SUMIF('Carga People'!$D$6:$D$383,$D125,'Carga People'!AI$6:AI$383)</f>
        <v>0</v>
      </c>
      <c r="AJ125" s="421">
        <f>SUMIF('Carga People'!$D$6:$D$383,$D125,'Carga People'!AJ$6:AJ$383)</f>
        <v>0</v>
      </c>
      <c r="AK125" s="421">
        <f>SUMIF('Carga People'!$D$6:$D$383,$D125,'Carga People'!AK$6:AK$383)</f>
        <v>0</v>
      </c>
      <c r="AL125" s="421">
        <f>SUMIF('Carga People'!$D$6:$D$383,$D125,'Carga People'!AL$6:AL$383)</f>
        <v>0</v>
      </c>
      <c r="AM125" s="421">
        <f>SUMIF('Carga People'!$D$6:$D$383,$D125,'Carga People'!AM$6:AM$383)</f>
        <v>0</v>
      </c>
      <c r="AN125" s="421">
        <f>SUMIF('Carga People'!$D$6:$D$383,$D125,'Carga People'!AN$6:AN$383)</f>
        <v>0</v>
      </c>
      <c r="AO125" s="421"/>
      <c r="AP125" s="421"/>
      <c r="AQ125" s="427">
        <f t="shared" si="23"/>
        <v>3600</v>
      </c>
      <c r="AR125" s="406" t="str">
        <f t="shared" si="24"/>
        <v/>
      </c>
      <c r="AT125" s="427">
        <f t="shared" si="28"/>
        <v>0</v>
      </c>
      <c r="AU125" s="427">
        <f t="shared" si="28"/>
        <v>1704</v>
      </c>
      <c r="AV125" s="427">
        <f t="shared" si="28"/>
        <v>1241</v>
      </c>
      <c r="AW125" s="427">
        <f t="shared" si="28"/>
        <v>655</v>
      </c>
      <c r="AX125" s="427">
        <f t="shared" si="28"/>
        <v>0</v>
      </c>
      <c r="AY125" s="427">
        <f t="shared" si="28"/>
        <v>0</v>
      </c>
      <c r="BA125" s="427">
        <f t="shared" si="26"/>
        <v>3600</v>
      </c>
      <c r="BB125" s="427" t="e">
        <f>IF($BB$1="M0",SUMIF([1]Anual!$B$11:$B$950,$D125,[1]Anual!$GZ$11:$GZ$950),SUMIF([1]Anual!$B$11:$B$950,$D125,[1]Anual!$HA$11:$HA$950))</f>
        <v>#VALUE!</v>
      </c>
      <c r="BC125" s="427" t="e">
        <f t="shared" si="27"/>
        <v>#VALUE!</v>
      </c>
    </row>
    <row r="126" spans="2:55" ht="15" customHeight="1" outlineLevel="1" x14ac:dyDescent="0.25">
      <c r="B126" s="418" t="s">
        <v>773</v>
      </c>
      <c r="C126" s="419"/>
      <c r="D126" s="419" t="s">
        <v>775</v>
      </c>
      <c r="E126" s="1454" t="s">
        <v>816</v>
      </c>
      <c r="F126" s="1452" t="s">
        <v>15</v>
      </c>
      <c r="G126" s="421"/>
      <c r="H126" s="421"/>
      <c r="I126" s="421"/>
      <c r="J126" s="421">
        <f>SUMIF('Carga People'!$D$6:$D$383,$D126,'Carga People'!J$6:J$383)</f>
        <v>480</v>
      </c>
      <c r="K126" s="421">
        <f>SUMIF('Carga People'!$D$6:$D$383,$D126,'Carga People'!K$6:K$383)</f>
        <v>0</v>
      </c>
      <c r="L126" s="421">
        <f>SUMIF('Carga People'!$D$6:$D$383,$D126,'Carga People'!L$6:L$383)</f>
        <v>0</v>
      </c>
      <c r="M126" s="421">
        <f>SUMIF('Carga People'!$D$6:$D$383,$D126,'Carga People'!M$6:M$383)</f>
        <v>0</v>
      </c>
      <c r="N126" s="421">
        <f>SUMIF('Carga People'!$D$6:$D$383,$D126,'Carga People'!N$6:N$383)</f>
        <v>0</v>
      </c>
      <c r="O126" s="421">
        <f>SUMIF('Carga People'!$D$6:$D$383,$D126,'Carga People'!O$6:O$383)</f>
        <v>0</v>
      </c>
      <c r="P126" s="421">
        <f>SUMIF('Carga People'!$D$6:$D$383,$D126,'Carga People'!P$6:P$383)</f>
        <v>480</v>
      </c>
      <c r="Q126" s="421">
        <f>SUMIF('Carga People'!$D$6:$D$383,$D126,'Carga People'!Q$6:Q$383)</f>
        <v>0</v>
      </c>
      <c r="R126" s="421">
        <f>SUMIF('Carga People'!$D$6:$D$383,$D126,'Carga People'!R$6:R$383)</f>
        <v>0</v>
      </c>
      <c r="S126" s="421">
        <f>SUMIF('Carga People'!$D$6:$D$383,$D126,'Carga People'!S$6:S$383)</f>
        <v>0</v>
      </c>
      <c r="T126" s="421">
        <f>SUMIF('Carga People'!$D$6:$D$383,$D126,'Carga People'!T$6:T$383)</f>
        <v>480</v>
      </c>
      <c r="U126" s="421">
        <f>SUMIF('Carga People'!$D$6:$D$383,$D126,'Carga People'!U$6:U$383)</f>
        <v>0</v>
      </c>
      <c r="V126" s="421">
        <f>SUMIF('Carga People'!$D$6:$D$383,$D126,'Carga People'!V$6:V$383)</f>
        <v>480</v>
      </c>
      <c r="W126" s="421">
        <f>SUMIF('Carga People'!$D$6:$D$383,$D126,'Carga People'!W$6:W$383)</f>
        <v>0</v>
      </c>
      <c r="X126" s="421">
        <f>SUMIF('Carga People'!$D$6:$D$383,$D126,'Carga People'!X$6:X$383)</f>
        <v>480</v>
      </c>
      <c r="Y126" s="421">
        <f>SUMIF('Carga People'!$D$6:$D$383,$D126,'Carga People'!Y$6:Y$383)</f>
        <v>0</v>
      </c>
      <c r="Z126" s="421">
        <f>SUMIF('Carga People'!$D$6:$D$383,$D126,'Carga People'!Z$6:Z$383)</f>
        <v>0</v>
      </c>
      <c r="AA126" s="421">
        <f>SUMIF('Carga People'!$D$6:$D$383,$D126,'Carga People'!AA$6:AA$383)</f>
        <v>480</v>
      </c>
      <c r="AB126" s="421">
        <f>SUMIF('Carga People'!$D$6:$D$383,$D126,'Carga People'!AB$6:AB$383)</f>
        <v>0</v>
      </c>
      <c r="AC126" s="421">
        <f>SUMIF('Carga People'!$D$6:$D$383,$D126,'Carga People'!AC$6:AC$383)</f>
        <v>480</v>
      </c>
      <c r="AD126" s="421">
        <f>SUMIF('Carga People'!$D$6:$D$383,$D126,'Carga People'!AD$6:AD$383)</f>
        <v>0</v>
      </c>
      <c r="AE126" s="421">
        <f>SUMIF('Carga People'!$D$6:$D$383,$D126,'Carga People'!AE$6:AE$383)</f>
        <v>480</v>
      </c>
      <c r="AF126" s="421">
        <f>SUMIF('Carga People'!$D$6:$D$383,$D126,'Carga People'!AF$6:AF$383)</f>
        <v>0</v>
      </c>
      <c r="AG126" s="421">
        <f>SUMIF('Carga People'!$D$6:$D$383,$D126,'Carga People'!AG$6:AG$383)</f>
        <v>0</v>
      </c>
      <c r="AH126" s="421">
        <f>SUMIF('Carga People'!$D$6:$D$383,$D126,'Carga People'!AH$6:AH$383)</f>
        <v>0</v>
      </c>
      <c r="AI126" s="421">
        <f>SUMIF('Carga People'!$D$6:$D$383,$D126,'Carga People'!AI$6:AI$383)</f>
        <v>0</v>
      </c>
      <c r="AJ126" s="421">
        <f>SUMIF('Carga People'!$D$6:$D$383,$D126,'Carga People'!AJ$6:AJ$383)</f>
        <v>0</v>
      </c>
      <c r="AK126" s="421">
        <f>SUMIF('Carga People'!$D$6:$D$383,$D126,'Carga People'!AK$6:AK$383)</f>
        <v>0</v>
      </c>
      <c r="AL126" s="421">
        <f>SUMIF('Carga People'!$D$6:$D$383,$D126,'Carga People'!AL$6:AL$383)</f>
        <v>0</v>
      </c>
      <c r="AM126" s="421">
        <f>SUMIF('Carga People'!$D$6:$D$383,$D126,'Carga People'!AM$6:AM$383)</f>
        <v>0</v>
      </c>
      <c r="AN126" s="421">
        <f>SUMIF('Carga People'!$D$6:$D$383,$D126,'Carga People'!AN$6:AN$383)</f>
        <v>0</v>
      </c>
      <c r="AO126" s="421"/>
      <c r="AP126" s="421"/>
      <c r="AQ126" s="427">
        <f t="shared" si="23"/>
        <v>3840</v>
      </c>
      <c r="AR126" s="406" t="str">
        <f t="shared" si="24"/>
        <v/>
      </c>
      <c r="AT126" s="427">
        <f t="shared" si="28"/>
        <v>480</v>
      </c>
      <c r="AU126" s="427">
        <f t="shared" si="28"/>
        <v>480</v>
      </c>
      <c r="AV126" s="427">
        <f t="shared" si="28"/>
        <v>1440</v>
      </c>
      <c r="AW126" s="427">
        <f t="shared" si="28"/>
        <v>1440</v>
      </c>
      <c r="AX126" s="427">
        <f t="shared" si="28"/>
        <v>0</v>
      </c>
      <c r="AY126" s="427">
        <f t="shared" si="28"/>
        <v>0</v>
      </c>
      <c r="BA126" s="427">
        <f t="shared" si="26"/>
        <v>3840</v>
      </c>
      <c r="BB126" s="427" t="e">
        <f>IF($BB$1="M0",SUMIF([1]Anual!$B$11:$B$950,$D126,[1]Anual!$GZ$11:$GZ$950),SUMIF([1]Anual!$B$11:$B$950,$D126,[1]Anual!$HA$11:$HA$950))</f>
        <v>#VALUE!</v>
      </c>
      <c r="BC126" s="427" t="e">
        <f t="shared" si="27"/>
        <v>#VALUE!</v>
      </c>
    </row>
    <row r="127" spans="2:55" ht="15" customHeight="1" outlineLevel="1" x14ac:dyDescent="0.25">
      <c r="B127" s="418" t="s">
        <v>154</v>
      </c>
      <c r="C127" s="419"/>
      <c r="D127" s="419" t="s">
        <v>155</v>
      </c>
      <c r="E127" s="1454" t="s">
        <v>865</v>
      </c>
      <c r="F127" s="1452" t="s">
        <v>15</v>
      </c>
      <c r="G127" s="421"/>
      <c r="H127" s="421"/>
      <c r="I127" s="421"/>
      <c r="J127" s="421">
        <f>SUMIF('Carga People'!$D$6:$D$383,$D127,'Carga People'!J$6:J$383)</f>
        <v>0</v>
      </c>
      <c r="K127" s="421">
        <f>SUMIF('Carga People'!$D$6:$D$383,$D127,'Carga People'!K$6:K$383)</f>
        <v>0</v>
      </c>
      <c r="L127" s="421">
        <f>SUMIF('Carga People'!$D$6:$D$383,$D127,'Carga People'!L$6:L$383)</f>
        <v>0</v>
      </c>
      <c r="M127" s="421">
        <f>SUMIF('Carga People'!$D$6:$D$383,$D127,'Carga People'!M$6:M$383)</f>
        <v>0</v>
      </c>
      <c r="N127" s="421">
        <f>SUMIF('Carga People'!$D$6:$D$383,$D127,'Carga People'!N$6:N$383)</f>
        <v>0</v>
      </c>
      <c r="O127" s="421">
        <f>SUMIF('Carga People'!$D$6:$D$383,$D127,'Carga People'!O$6:O$383)</f>
        <v>0</v>
      </c>
      <c r="P127" s="421">
        <f>SUMIF('Carga People'!$D$6:$D$383,$D127,'Carga People'!P$6:P$383)</f>
        <v>0</v>
      </c>
      <c r="Q127" s="421">
        <f>SUMIF('Carga People'!$D$6:$D$383,$D127,'Carga People'!Q$6:Q$383)</f>
        <v>0</v>
      </c>
      <c r="R127" s="421">
        <f>SUMIF('Carga People'!$D$6:$D$383,$D127,'Carga People'!R$6:R$383)</f>
        <v>0</v>
      </c>
      <c r="S127" s="421">
        <f>SUMIF('Carga People'!$D$6:$D$383,$D127,'Carga People'!S$6:S$383)</f>
        <v>0</v>
      </c>
      <c r="T127" s="421">
        <f>SUMIF('Carga People'!$D$6:$D$383,$D127,'Carga People'!T$6:T$383)</f>
        <v>0</v>
      </c>
      <c r="U127" s="421">
        <f>SUMIF('Carga People'!$D$6:$D$383,$D127,'Carga People'!U$6:U$383)</f>
        <v>0</v>
      </c>
      <c r="V127" s="421">
        <f>SUMIF('Carga People'!$D$6:$D$383,$D127,'Carga People'!V$6:V$383)</f>
        <v>0</v>
      </c>
      <c r="W127" s="421">
        <f>SUMIF('Carga People'!$D$6:$D$383,$D127,'Carga People'!W$6:W$383)</f>
        <v>0</v>
      </c>
      <c r="X127" s="421">
        <f>SUMIF('Carga People'!$D$6:$D$383,$D127,'Carga People'!X$6:X$383)</f>
        <v>0</v>
      </c>
      <c r="Y127" s="421">
        <f>SUMIF('Carga People'!$D$6:$D$383,$D127,'Carga People'!Y$6:Y$383)</f>
        <v>0</v>
      </c>
      <c r="Z127" s="421">
        <f>SUMIF('Carga People'!$D$6:$D$383,$D127,'Carga People'!Z$6:Z$383)</f>
        <v>0</v>
      </c>
      <c r="AA127" s="421">
        <f>SUMIF('Carga People'!$D$6:$D$383,$D127,'Carga People'!AA$6:AA$383)</f>
        <v>0</v>
      </c>
      <c r="AB127" s="421">
        <f>SUMIF('Carga People'!$D$6:$D$383,$D127,'Carga People'!AB$6:AB$383)</f>
        <v>0</v>
      </c>
      <c r="AC127" s="421">
        <f>SUMIF('Carga People'!$D$6:$D$383,$D127,'Carga People'!AC$6:AC$383)</f>
        <v>0</v>
      </c>
      <c r="AD127" s="421">
        <f>SUMIF('Carga People'!$D$6:$D$383,$D127,'Carga People'!AD$6:AD$383)</f>
        <v>0</v>
      </c>
      <c r="AE127" s="421">
        <f>SUMIF('Carga People'!$D$6:$D$383,$D127,'Carga People'!AE$6:AE$383)</f>
        <v>0</v>
      </c>
      <c r="AF127" s="421">
        <f>SUMIF('Carga People'!$D$6:$D$383,$D127,'Carga People'!AF$6:AF$383)</f>
        <v>0</v>
      </c>
      <c r="AG127" s="421">
        <f>SUMIF('Carga People'!$D$6:$D$383,$D127,'Carga People'!AG$6:AG$383)</f>
        <v>0</v>
      </c>
      <c r="AH127" s="421">
        <f>SUMIF('Carga People'!$D$6:$D$383,$D127,'Carga People'!AH$6:AH$383)</f>
        <v>0</v>
      </c>
      <c r="AI127" s="421">
        <f>SUMIF('Carga People'!$D$6:$D$383,$D127,'Carga People'!AI$6:AI$383)</f>
        <v>0</v>
      </c>
      <c r="AJ127" s="421">
        <f>SUMIF('Carga People'!$D$6:$D$383,$D127,'Carga People'!AJ$6:AJ$383)</f>
        <v>0</v>
      </c>
      <c r="AK127" s="421">
        <f>SUMIF('Carga People'!$D$6:$D$383,$D127,'Carga People'!AK$6:AK$383)</f>
        <v>0</v>
      </c>
      <c r="AL127" s="421">
        <f>SUMIF('Carga People'!$D$6:$D$383,$D127,'Carga People'!AL$6:AL$383)</f>
        <v>0</v>
      </c>
      <c r="AM127" s="421">
        <f>SUMIF('Carga People'!$D$6:$D$383,$D127,'Carga People'!AM$6:AM$383)</f>
        <v>0</v>
      </c>
      <c r="AN127" s="421">
        <f>SUMIF('Carga People'!$D$6:$D$383,$D127,'Carga People'!AN$6:AN$383)</f>
        <v>0</v>
      </c>
      <c r="AO127" s="421"/>
      <c r="AP127" s="421"/>
      <c r="AQ127" s="427">
        <f t="shared" si="23"/>
        <v>0</v>
      </c>
      <c r="AR127" s="406" t="str">
        <f t="shared" si="24"/>
        <v/>
      </c>
      <c r="AT127" s="427">
        <f t="shared" si="28"/>
        <v>0</v>
      </c>
      <c r="AU127" s="427">
        <f t="shared" si="28"/>
        <v>0</v>
      </c>
      <c r="AV127" s="427">
        <f t="shared" si="28"/>
        <v>0</v>
      </c>
      <c r="AW127" s="427">
        <f t="shared" si="28"/>
        <v>0</v>
      </c>
      <c r="AX127" s="427">
        <f t="shared" si="28"/>
        <v>0</v>
      </c>
      <c r="AY127" s="427">
        <f t="shared" si="28"/>
        <v>0</v>
      </c>
      <c r="BA127" s="427">
        <f t="shared" si="26"/>
        <v>0</v>
      </c>
      <c r="BB127" s="427" t="e">
        <f>IF($BB$1="M0",SUMIF([1]Anual!$B$11:$B$950,$D127,[1]Anual!$GZ$11:$GZ$950),SUMIF([1]Anual!$B$11:$B$950,$D127,[1]Anual!$HA$11:$HA$950))</f>
        <v>#VALUE!</v>
      </c>
      <c r="BC127" s="427" t="e">
        <f t="shared" si="27"/>
        <v>#VALUE!</v>
      </c>
    </row>
    <row r="128" spans="2:55" ht="15" customHeight="1" outlineLevel="1" x14ac:dyDescent="0.25">
      <c r="B128" s="418" t="s">
        <v>154</v>
      </c>
      <c r="C128" s="419"/>
      <c r="D128" s="419" t="s">
        <v>156</v>
      </c>
      <c r="E128" s="1454" t="s">
        <v>866</v>
      </c>
      <c r="F128" s="1452" t="s">
        <v>15</v>
      </c>
      <c r="G128" s="421"/>
      <c r="H128" s="421"/>
      <c r="I128" s="421"/>
      <c r="J128" s="421">
        <f>SUMIF('Carga People'!$D$6:$D$383,$D128,'Carga People'!J$6:J$383)</f>
        <v>0</v>
      </c>
      <c r="K128" s="421">
        <f>SUMIF('Carga People'!$D$6:$D$383,$D128,'Carga People'!K$6:K$383)</f>
        <v>0</v>
      </c>
      <c r="L128" s="421">
        <f>SUMIF('Carga People'!$D$6:$D$383,$D128,'Carga People'!L$6:L$383)</f>
        <v>0</v>
      </c>
      <c r="M128" s="421">
        <f>SUMIF('Carga People'!$D$6:$D$383,$D128,'Carga People'!M$6:M$383)</f>
        <v>0</v>
      </c>
      <c r="N128" s="421">
        <f>SUMIF('Carga People'!$D$6:$D$383,$D128,'Carga People'!N$6:N$383)</f>
        <v>0</v>
      </c>
      <c r="O128" s="421">
        <f>SUMIF('Carga People'!$D$6:$D$383,$D128,'Carga People'!O$6:O$383)</f>
        <v>0</v>
      </c>
      <c r="P128" s="421">
        <f>SUMIF('Carga People'!$D$6:$D$383,$D128,'Carga People'!P$6:P$383)</f>
        <v>0</v>
      </c>
      <c r="Q128" s="421">
        <f>SUMIF('Carga People'!$D$6:$D$383,$D128,'Carga People'!Q$6:Q$383)</f>
        <v>0</v>
      </c>
      <c r="R128" s="421">
        <f>SUMIF('Carga People'!$D$6:$D$383,$D128,'Carga People'!R$6:R$383)</f>
        <v>0</v>
      </c>
      <c r="S128" s="421">
        <f>SUMIF('Carga People'!$D$6:$D$383,$D128,'Carga People'!S$6:S$383)</f>
        <v>0</v>
      </c>
      <c r="T128" s="421">
        <f>SUMIF('Carga People'!$D$6:$D$383,$D128,'Carga People'!T$6:T$383)</f>
        <v>0</v>
      </c>
      <c r="U128" s="421">
        <f>SUMIF('Carga People'!$D$6:$D$383,$D128,'Carga People'!U$6:U$383)</f>
        <v>0</v>
      </c>
      <c r="V128" s="421">
        <f>SUMIF('Carga People'!$D$6:$D$383,$D128,'Carga People'!V$6:V$383)</f>
        <v>0</v>
      </c>
      <c r="W128" s="421">
        <f>SUMIF('Carga People'!$D$6:$D$383,$D128,'Carga People'!W$6:W$383)</f>
        <v>0</v>
      </c>
      <c r="X128" s="421">
        <f>SUMIF('Carga People'!$D$6:$D$383,$D128,'Carga People'!X$6:X$383)</f>
        <v>0</v>
      </c>
      <c r="Y128" s="421">
        <f>SUMIF('Carga People'!$D$6:$D$383,$D128,'Carga People'!Y$6:Y$383)</f>
        <v>0</v>
      </c>
      <c r="Z128" s="421">
        <f>SUMIF('Carga People'!$D$6:$D$383,$D128,'Carga People'!Z$6:Z$383)</f>
        <v>0</v>
      </c>
      <c r="AA128" s="421">
        <f>SUMIF('Carga People'!$D$6:$D$383,$D128,'Carga People'!AA$6:AA$383)</f>
        <v>0</v>
      </c>
      <c r="AB128" s="421">
        <f>SUMIF('Carga People'!$D$6:$D$383,$D128,'Carga People'!AB$6:AB$383)</f>
        <v>0</v>
      </c>
      <c r="AC128" s="421">
        <f>SUMIF('Carga People'!$D$6:$D$383,$D128,'Carga People'!AC$6:AC$383)</f>
        <v>0</v>
      </c>
      <c r="AD128" s="421">
        <f>SUMIF('Carga People'!$D$6:$D$383,$D128,'Carga People'!AD$6:AD$383)</f>
        <v>0</v>
      </c>
      <c r="AE128" s="421">
        <f>SUMIF('Carga People'!$D$6:$D$383,$D128,'Carga People'!AE$6:AE$383)</f>
        <v>0</v>
      </c>
      <c r="AF128" s="421">
        <f>SUMIF('Carga People'!$D$6:$D$383,$D128,'Carga People'!AF$6:AF$383)</f>
        <v>0</v>
      </c>
      <c r="AG128" s="421">
        <f>SUMIF('Carga People'!$D$6:$D$383,$D128,'Carga People'!AG$6:AG$383)</f>
        <v>0</v>
      </c>
      <c r="AH128" s="421">
        <f>SUMIF('Carga People'!$D$6:$D$383,$D128,'Carga People'!AH$6:AH$383)</f>
        <v>0</v>
      </c>
      <c r="AI128" s="421">
        <f>SUMIF('Carga People'!$D$6:$D$383,$D128,'Carga People'!AI$6:AI$383)</f>
        <v>0</v>
      </c>
      <c r="AJ128" s="421">
        <f>SUMIF('Carga People'!$D$6:$D$383,$D128,'Carga People'!AJ$6:AJ$383)</f>
        <v>0</v>
      </c>
      <c r="AK128" s="421">
        <f>SUMIF('Carga People'!$D$6:$D$383,$D128,'Carga People'!AK$6:AK$383)</f>
        <v>0</v>
      </c>
      <c r="AL128" s="421">
        <f>SUMIF('Carga People'!$D$6:$D$383,$D128,'Carga People'!AL$6:AL$383)</f>
        <v>0</v>
      </c>
      <c r="AM128" s="421">
        <f>SUMIF('Carga People'!$D$6:$D$383,$D128,'Carga People'!AM$6:AM$383)</f>
        <v>0</v>
      </c>
      <c r="AN128" s="421">
        <f>SUMIF('Carga People'!$D$6:$D$383,$D128,'Carga People'!AN$6:AN$383)</f>
        <v>0</v>
      </c>
      <c r="AO128" s="421"/>
      <c r="AP128" s="421"/>
      <c r="AQ128" s="427">
        <f t="shared" si="23"/>
        <v>0</v>
      </c>
      <c r="AR128" s="406" t="str">
        <f t="shared" si="24"/>
        <v/>
      </c>
      <c r="AT128" s="427">
        <f t="shared" si="28"/>
        <v>0</v>
      </c>
      <c r="AU128" s="427">
        <f t="shared" si="28"/>
        <v>0</v>
      </c>
      <c r="AV128" s="427">
        <f t="shared" si="28"/>
        <v>0</v>
      </c>
      <c r="AW128" s="427">
        <f t="shared" si="28"/>
        <v>0</v>
      </c>
      <c r="AX128" s="427">
        <f t="shared" si="28"/>
        <v>0</v>
      </c>
      <c r="AY128" s="427">
        <f t="shared" si="28"/>
        <v>0</v>
      </c>
      <c r="BA128" s="427">
        <f t="shared" si="26"/>
        <v>0</v>
      </c>
      <c r="BB128" s="427" t="e">
        <f>IF($BB$1="M0",SUMIF([1]Anual!$B$11:$B$950,$D128,[1]Anual!$GZ$11:$GZ$950),SUMIF([1]Anual!$B$11:$B$950,$D128,[1]Anual!$HA$11:$HA$950))</f>
        <v>#VALUE!</v>
      </c>
      <c r="BC128" s="427" t="e">
        <f t="shared" si="27"/>
        <v>#VALUE!</v>
      </c>
    </row>
    <row r="129" spans="2:55" ht="15" customHeight="1" outlineLevel="1" x14ac:dyDescent="0.25">
      <c r="B129" s="1539" t="s">
        <v>1130</v>
      </c>
      <c r="C129" s="1540"/>
      <c r="D129" s="1540" t="s">
        <v>1134</v>
      </c>
      <c r="E129" s="1541">
        <v>926564303</v>
      </c>
      <c r="F129" s="1452" t="s">
        <v>15</v>
      </c>
      <c r="G129" s="421"/>
      <c r="H129" s="421"/>
      <c r="I129" s="421"/>
      <c r="J129" s="421">
        <f>SUMIF('Carga People'!$D$6:$D$383,$D129,'Carga People'!J$6:J$383)</f>
        <v>0</v>
      </c>
      <c r="K129" s="421">
        <f>SUMIF('Carga People'!$D$6:$D$383,$D129,'Carga People'!K$6:K$383)</f>
        <v>0</v>
      </c>
      <c r="L129" s="421">
        <f>SUMIF('Carga People'!$D$6:$D$383,$D129,'Carga People'!L$6:L$383)</f>
        <v>0</v>
      </c>
      <c r="M129" s="421">
        <f>SUMIF('Carga People'!$D$6:$D$383,$D129,'Carga People'!M$6:M$383)</f>
        <v>0</v>
      </c>
      <c r="N129" s="421">
        <f>SUMIF('Carga People'!$D$6:$D$383,$D129,'Carga People'!N$6:N$383)</f>
        <v>0</v>
      </c>
      <c r="O129" s="421">
        <f>SUMIF('Carga People'!$D$6:$D$383,$D129,'Carga People'!O$6:O$383)</f>
        <v>0</v>
      </c>
      <c r="P129" s="421">
        <f>SUMIF('Carga People'!$D$6:$D$383,$D129,'Carga People'!P$6:P$383)</f>
        <v>0</v>
      </c>
      <c r="Q129" s="421">
        <f>SUMIF('Carga People'!$D$6:$D$383,$D129,'Carga People'!Q$6:Q$383)</f>
        <v>0</v>
      </c>
      <c r="R129" s="421">
        <f>SUMIF('Carga People'!$D$6:$D$383,$D129,'Carga People'!R$6:R$383)</f>
        <v>0</v>
      </c>
      <c r="S129" s="421">
        <f>SUMIF('Carga People'!$D$6:$D$383,$D129,'Carga People'!S$6:S$383)</f>
        <v>0</v>
      </c>
      <c r="T129" s="421">
        <f>SUMIF('Carga People'!$D$6:$D$383,$D129,'Carga People'!T$6:T$383)</f>
        <v>0</v>
      </c>
      <c r="U129" s="421">
        <f>SUMIF('Carga People'!$D$6:$D$383,$D129,'Carga People'!U$6:U$383)</f>
        <v>0</v>
      </c>
      <c r="V129" s="421">
        <f>SUMIF('Carga People'!$D$6:$D$383,$D129,'Carga People'!V$6:V$383)</f>
        <v>0</v>
      </c>
      <c r="W129" s="421">
        <f>SUMIF('Carga People'!$D$6:$D$383,$D129,'Carga People'!W$6:W$383)</f>
        <v>0</v>
      </c>
      <c r="X129" s="421">
        <f>SUMIF('Carga People'!$D$6:$D$383,$D129,'Carga People'!X$6:X$383)</f>
        <v>0</v>
      </c>
      <c r="Y129" s="421">
        <f>SUMIF('Carga People'!$D$6:$D$383,$D129,'Carga People'!Y$6:Y$383)</f>
        <v>0</v>
      </c>
      <c r="Z129" s="421">
        <f>SUMIF('Carga People'!$D$6:$D$383,$D129,'Carga People'!Z$6:Z$383)</f>
        <v>0</v>
      </c>
      <c r="AA129" s="421">
        <f>SUMIF('Carga People'!$D$6:$D$383,$D129,'Carga People'!AA$6:AA$383)</f>
        <v>0</v>
      </c>
      <c r="AB129" s="421">
        <f>SUMIF('Carga People'!$D$6:$D$383,$D129,'Carga People'!AB$6:AB$383)</f>
        <v>0</v>
      </c>
      <c r="AC129" s="421">
        <f>SUMIF('Carga People'!$D$6:$D$383,$D129,'Carga People'!AC$6:AC$383)</f>
        <v>0</v>
      </c>
      <c r="AD129" s="421">
        <f>SUMIF('Carga People'!$D$6:$D$383,$D129,'Carga People'!AD$6:AD$383)</f>
        <v>0</v>
      </c>
      <c r="AE129" s="421">
        <f>SUMIF('Carga People'!$D$6:$D$383,$D129,'Carga People'!AE$6:AE$383)</f>
        <v>0</v>
      </c>
      <c r="AF129" s="421">
        <f>SUMIF('Carga People'!$D$6:$D$383,$D129,'Carga People'!AF$6:AF$383)</f>
        <v>0</v>
      </c>
      <c r="AG129" s="421">
        <f>SUMIF('Carga People'!$D$6:$D$383,$D129,'Carga People'!AG$6:AG$383)</f>
        <v>0</v>
      </c>
      <c r="AH129" s="421">
        <f>SUMIF('Carga People'!$D$6:$D$383,$D129,'Carga People'!AH$6:AH$383)</f>
        <v>0</v>
      </c>
      <c r="AI129" s="421">
        <f>SUMIF('Carga People'!$D$6:$D$383,$D129,'Carga People'!AI$6:AI$383)</f>
        <v>0</v>
      </c>
      <c r="AJ129" s="421">
        <f>SUMIF('Carga People'!$D$6:$D$383,$D129,'Carga People'!AJ$6:AJ$383)</f>
        <v>0</v>
      </c>
      <c r="AK129" s="421">
        <f>SUMIF('Carga People'!$D$6:$D$383,$D129,'Carga People'!AK$6:AK$383)</f>
        <v>0</v>
      </c>
      <c r="AL129" s="421">
        <f>SUMIF('Carga People'!$D$6:$D$383,$D129,'Carga People'!AL$6:AL$383)</f>
        <v>0</v>
      </c>
      <c r="AM129" s="421">
        <f>SUMIF('Carga People'!$D$6:$D$383,$D129,'Carga People'!AM$6:AM$383)</f>
        <v>0</v>
      </c>
      <c r="AN129" s="421">
        <f>SUMIF('Carga People'!$D$6:$D$383,$D129,'Carga People'!AN$6:AN$383)</f>
        <v>0</v>
      </c>
      <c r="AO129" s="421"/>
      <c r="AP129" s="421"/>
      <c r="AQ129" s="427">
        <f t="shared" si="23"/>
        <v>0</v>
      </c>
      <c r="AR129" s="406" t="str">
        <f t="shared" si="24"/>
        <v/>
      </c>
      <c r="AT129" s="427">
        <f t="shared" si="28"/>
        <v>0</v>
      </c>
      <c r="AU129" s="427">
        <f t="shared" si="28"/>
        <v>0</v>
      </c>
      <c r="AV129" s="427">
        <f t="shared" si="28"/>
        <v>0</v>
      </c>
      <c r="AW129" s="427">
        <f t="shared" si="28"/>
        <v>0</v>
      </c>
      <c r="AX129" s="427">
        <f t="shared" si="28"/>
        <v>0</v>
      </c>
      <c r="AY129" s="427">
        <f t="shared" si="28"/>
        <v>0</v>
      </c>
      <c r="BA129" s="427">
        <f t="shared" si="26"/>
        <v>0</v>
      </c>
      <c r="BB129" s="427" t="e">
        <f>IF($BB$1="M0",SUMIF([1]Anual!$B$11:$B$950,$D129,[1]Anual!$GZ$11:$GZ$950),SUMIF([1]Anual!$B$11:$B$950,$D129,[1]Anual!$HA$11:$HA$950))</f>
        <v>#VALUE!</v>
      </c>
      <c r="BC129" s="427" t="e">
        <f t="shared" si="27"/>
        <v>#VALUE!</v>
      </c>
    </row>
    <row r="130" spans="2:55" ht="15" customHeight="1" outlineLevel="1" x14ac:dyDescent="0.25">
      <c r="B130" s="418" t="s">
        <v>87</v>
      </c>
      <c r="C130" s="419"/>
      <c r="D130" s="419" t="s">
        <v>45</v>
      </c>
      <c r="E130" s="1454" t="s">
        <v>979</v>
      </c>
      <c r="F130" s="1452" t="s">
        <v>15</v>
      </c>
      <c r="G130" s="421"/>
      <c r="H130" s="421"/>
      <c r="I130" s="421"/>
      <c r="J130" s="421">
        <f>SUMIF('Carga People'!$D$6:$D$383,$D130,'Carga People'!J$6:J$383)</f>
        <v>0</v>
      </c>
      <c r="K130" s="421">
        <f>SUMIF('Carga People'!$D$6:$D$383,$D130,'Carga People'!K$6:K$383)</f>
        <v>0</v>
      </c>
      <c r="L130" s="421">
        <f>SUMIF('Carga People'!$D$6:$D$383,$D130,'Carga People'!L$6:L$383)</f>
        <v>0</v>
      </c>
      <c r="M130" s="421">
        <f>SUMIF('Carga People'!$D$6:$D$383,$D130,'Carga People'!M$6:M$383)</f>
        <v>0</v>
      </c>
      <c r="N130" s="421">
        <f>SUMIF('Carga People'!$D$6:$D$383,$D130,'Carga People'!N$6:N$383)</f>
        <v>0</v>
      </c>
      <c r="O130" s="421">
        <f>SUMIF('Carga People'!$D$6:$D$383,$D130,'Carga People'!O$6:O$383)</f>
        <v>0</v>
      </c>
      <c r="P130" s="421">
        <f>SUMIF('Carga People'!$D$6:$D$383,$D130,'Carga People'!P$6:P$383)</f>
        <v>0</v>
      </c>
      <c r="Q130" s="421">
        <f>SUMIF('Carga People'!$D$6:$D$383,$D130,'Carga People'!Q$6:Q$383)</f>
        <v>0</v>
      </c>
      <c r="R130" s="421">
        <f>SUMIF('Carga People'!$D$6:$D$383,$D130,'Carga People'!R$6:R$383)</f>
        <v>0</v>
      </c>
      <c r="S130" s="421">
        <f>SUMIF('Carga People'!$D$6:$D$383,$D130,'Carga People'!S$6:S$383)</f>
        <v>0</v>
      </c>
      <c r="T130" s="421">
        <f>SUMIF('Carga People'!$D$6:$D$383,$D130,'Carga People'!T$6:T$383)</f>
        <v>0</v>
      </c>
      <c r="U130" s="421">
        <f>SUMIF('Carga People'!$D$6:$D$383,$D130,'Carga People'!U$6:U$383)</f>
        <v>0</v>
      </c>
      <c r="V130" s="421">
        <f>SUMIF('Carga People'!$D$6:$D$383,$D130,'Carga People'!V$6:V$383)</f>
        <v>0</v>
      </c>
      <c r="W130" s="421">
        <f>SUMIF('Carga People'!$D$6:$D$383,$D130,'Carga People'!W$6:W$383)</f>
        <v>0</v>
      </c>
      <c r="X130" s="421">
        <f>SUMIF('Carga People'!$D$6:$D$383,$D130,'Carga People'!X$6:X$383)</f>
        <v>0</v>
      </c>
      <c r="Y130" s="421">
        <f>SUMIF('Carga People'!$D$6:$D$383,$D130,'Carga People'!Y$6:Y$383)</f>
        <v>0</v>
      </c>
      <c r="Z130" s="421">
        <f>SUMIF('Carga People'!$D$6:$D$383,$D130,'Carga People'!Z$6:Z$383)</f>
        <v>0</v>
      </c>
      <c r="AA130" s="421">
        <f>SUMIF('Carga People'!$D$6:$D$383,$D130,'Carga People'!AA$6:AA$383)</f>
        <v>0</v>
      </c>
      <c r="AB130" s="421">
        <f>SUMIF('Carga People'!$D$6:$D$383,$D130,'Carga People'!AB$6:AB$383)</f>
        <v>0</v>
      </c>
      <c r="AC130" s="421">
        <f>SUMIF('Carga People'!$D$6:$D$383,$D130,'Carga People'!AC$6:AC$383)</f>
        <v>0</v>
      </c>
      <c r="AD130" s="421">
        <f>SUMIF('Carga People'!$D$6:$D$383,$D130,'Carga People'!AD$6:AD$383)</f>
        <v>0</v>
      </c>
      <c r="AE130" s="421">
        <f>SUMIF('Carga People'!$D$6:$D$383,$D130,'Carga People'!AE$6:AE$383)</f>
        <v>0</v>
      </c>
      <c r="AF130" s="421">
        <f>SUMIF('Carga People'!$D$6:$D$383,$D130,'Carga People'!AF$6:AF$383)</f>
        <v>0</v>
      </c>
      <c r="AG130" s="421">
        <f>SUMIF('Carga People'!$D$6:$D$383,$D130,'Carga People'!AG$6:AG$383)</f>
        <v>0</v>
      </c>
      <c r="AH130" s="421">
        <f>SUMIF('Carga People'!$D$6:$D$383,$D130,'Carga People'!AH$6:AH$383)</f>
        <v>0</v>
      </c>
      <c r="AI130" s="421">
        <f>SUMIF('Carga People'!$D$6:$D$383,$D130,'Carga People'!AI$6:AI$383)</f>
        <v>0</v>
      </c>
      <c r="AJ130" s="421">
        <f>SUMIF('Carga People'!$D$6:$D$383,$D130,'Carga People'!AJ$6:AJ$383)</f>
        <v>0</v>
      </c>
      <c r="AK130" s="421">
        <f>SUMIF('Carga People'!$D$6:$D$383,$D130,'Carga People'!AK$6:AK$383)</f>
        <v>0</v>
      </c>
      <c r="AL130" s="421">
        <f>SUMIF('Carga People'!$D$6:$D$383,$D130,'Carga People'!AL$6:AL$383)</f>
        <v>0</v>
      </c>
      <c r="AM130" s="421">
        <f>SUMIF('Carga People'!$D$6:$D$383,$D130,'Carga People'!AM$6:AM$383)</f>
        <v>0</v>
      </c>
      <c r="AN130" s="421">
        <f>SUMIF('Carga People'!$D$6:$D$383,$D130,'Carga People'!AN$6:AN$383)</f>
        <v>0</v>
      </c>
      <c r="AO130" s="421"/>
      <c r="AP130" s="421"/>
      <c r="AQ130" s="427">
        <f t="shared" si="23"/>
        <v>0</v>
      </c>
      <c r="AR130" s="406" t="str">
        <f t="shared" si="24"/>
        <v/>
      </c>
      <c r="AT130" s="427">
        <f t="shared" si="28"/>
        <v>0</v>
      </c>
      <c r="AU130" s="427">
        <f t="shared" si="28"/>
        <v>0</v>
      </c>
      <c r="AV130" s="427">
        <f t="shared" si="28"/>
        <v>0</v>
      </c>
      <c r="AW130" s="427">
        <f t="shared" si="28"/>
        <v>0</v>
      </c>
      <c r="AX130" s="427">
        <f t="shared" si="28"/>
        <v>0</v>
      </c>
      <c r="AY130" s="427">
        <f t="shared" si="28"/>
        <v>0</v>
      </c>
      <c r="BA130" s="427">
        <f t="shared" si="26"/>
        <v>0</v>
      </c>
      <c r="BB130" s="427" t="e">
        <f>IF($BB$1="M0",SUMIF([1]Anual!$B$11:$B$950,$D130,[1]Anual!$GZ$11:$GZ$950),SUMIF([1]Anual!$B$11:$B$950,$D130,[1]Anual!$HA$11:$HA$950))</f>
        <v>#VALUE!</v>
      </c>
      <c r="BC130" s="427" t="e">
        <f t="shared" si="27"/>
        <v>#VALUE!</v>
      </c>
    </row>
    <row r="131" spans="2:55" ht="15" customHeight="1" outlineLevel="1" x14ac:dyDescent="0.25">
      <c r="B131" s="418" t="s">
        <v>87</v>
      </c>
      <c r="C131" s="419"/>
      <c r="D131" s="419" t="s">
        <v>46</v>
      </c>
      <c r="E131" s="1454" t="s">
        <v>980</v>
      </c>
      <c r="F131" s="1452" t="s">
        <v>15</v>
      </c>
      <c r="G131" s="421"/>
      <c r="H131" s="421"/>
      <c r="I131" s="421"/>
      <c r="J131" s="421">
        <f>SUMIF('Carga People'!$D$6:$D$383,$D131,'Carga People'!J$6:J$383)</f>
        <v>0</v>
      </c>
      <c r="K131" s="421">
        <f>SUMIF('Carga People'!$D$6:$D$383,$D131,'Carga People'!K$6:K$383)</f>
        <v>0</v>
      </c>
      <c r="L131" s="421">
        <f>SUMIF('Carga People'!$D$6:$D$383,$D131,'Carga People'!L$6:L$383)</f>
        <v>0</v>
      </c>
      <c r="M131" s="421">
        <f>SUMIF('Carga People'!$D$6:$D$383,$D131,'Carga People'!M$6:M$383)</f>
        <v>0</v>
      </c>
      <c r="N131" s="421">
        <f>SUMIF('Carga People'!$D$6:$D$383,$D131,'Carga People'!N$6:N$383)</f>
        <v>0</v>
      </c>
      <c r="O131" s="421">
        <f>SUMIF('Carga People'!$D$6:$D$383,$D131,'Carga People'!O$6:O$383)</f>
        <v>0</v>
      </c>
      <c r="P131" s="421">
        <f>SUMIF('Carga People'!$D$6:$D$383,$D131,'Carga People'!P$6:P$383)</f>
        <v>0</v>
      </c>
      <c r="Q131" s="421">
        <f>SUMIF('Carga People'!$D$6:$D$383,$D131,'Carga People'!Q$6:Q$383)</f>
        <v>0</v>
      </c>
      <c r="R131" s="421">
        <f>SUMIF('Carga People'!$D$6:$D$383,$D131,'Carga People'!R$6:R$383)</f>
        <v>0</v>
      </c>
      <c r="S131" s="421">
        <f>SUMIF('Carga People'!$D$6:$D$383,$D131,'Carga People'!S$6:S$383)</f>
        <v>0</v>
      </c>
      <c r="T131" s="421">
        <f>SUMIF('Carga People'!$D$6:$D$383,$D131,'Carga People'!T$6:T$383)</f>
        <v>0</v>
      </c>
      <c r="U131" s="421">
        <f>SUMIF('Carga People'!$D$6:$D$383,$D131,'Carga People'!U$6:U$383)</f>
        <v>0</v>
      </c>
      <c r="V131" s="421">
        <f>SUMIF('Carga People'!$D$6:$D$383,$D131,'Carga People'!V$6:V$383)</f>
        <v>0</v>
      </c>
      <c r="W131" s="421">
        <f>SUMIF('Carga People'!$D$6:$D$383,$D131,'Carga People'!W$6:W$383)</f>
        <v>0</v>
      </c>
      <c r="X131" s="421">
        <f>SUMIF('Carga People'!$D$6:$D$383,$D131,'Carga People'!X$6:X$383)</f>
        <v>0</v>
      </c>
      <c r="Y131" s="421">
        <f>SUMIF('Carga People'!$D$6:$D$383,$D131,'Carga People'!Y$6:Y$383)</f>
        <v>0</v>
      </c>
      <c r="Z131" s="421">
        <f>SUMIF('Carga People'!$D$6:$D$383,$D131,'Carga People'!Z$6:Z$383)</f>
        <v>0</v>
      </c>
      <c r="AA131" s="421">
        <f>SUMIF('Carga People'!$D$6:$D$383,$D131,'Carga People'!AA$6:AA$383)</f>
        <v>0</v>
      </c>
      <c r="AB131" s="421">
        <f>SUMIF('Carga People'!$D$6:$D$383,$D131,'Carga People'!AB$6:AB$383)</f>
        <v>0</v>
      </c>
      <c r="AC131" s="421">
        <f>SUMIF('Carga People'!$D$6:$D$383,$D131,'Carga People'!AC$6:AC$383)</f>
        <v>0</v>
      </c>
      <c r="AD131" s="421">
        <f>SUMIF('Carga People'!$D$6:$D$383,$D131,'Carga People'!AD$6:AD$383)</f>
        <v>0</v>
      </c>
      <c r="AE131" s="421">
        <f>SUMIF('Carga People'!$D$6:$D$383,$D131,'Carga People'!AE$6:AE$383)</f>
        <v>0</v>
      </c>
      <c r="AF131" s="421">
        <f>SUMIF('Carga People'!$D$6:$D$383,$D131,'Carga People'!AF$6:AF$383)</f>
        <v>0</v>
      </c>
      <c r="AG131" s="421">
        <f>SUMIF('Carga People'!$D$6:$D$383,$D131,'Carga People'!AG$6:AG$383)</f>
        <v>0</v>
      </c>
      <c r="AH131" s="421">
        <f>SUMIF('Carga People'!$D$6:$D$383,$D131,'Carga People'!AH$6:AH$383)</f>
        <v>0</v>
      </c>
      <c r="AI131" s="421">
        <f>SUMIF('Carga People'!$D$6:$D$383,$D131,'Carga People'!AI$6:AI$383)</f>
        <v>0</v>
      </c>
      <c r="AJ131" s="421">
        <f>SUMIF('Carga People'!$D$6:$D$383,$D131,'Carga People'!AJ$6:AJ$383)</f>
        <v>0</v>
      </c>
      <c r="AK131" s="421">
        <f>SUMIF('Carga People'!$D$6:$D$383,$D131,'Carga People'!AK$6:AK$383)</f>
        <v>0</v>
      </c>
      <c r="AL131" s="421">
        <f>SUMIF('Carga People'!$D$6:$D$383,$D131,'Carga People'!AL$6:AL$383)</f>
        <v>0</v>
      </c>
      <c r="AM131" s="421">
        <f>SUMIF('Carga People'!$D$6:$D$383,$D131,'Carga People'!AM$6:AM$383)</f>
        <v>0</v>
      </c>
      <c r="AN131" s="421">
        <f>SUMIF('Carga People'!$D$6:$D$383,$D131,'Carga People'!AN$6:AN$383)</f>
        <v>0</v>
      </c>
      <c r="AO131" s="421"/>
      <c r="AP131" s="421"/>
      <c r="AQ131" s="427">
        <f t="shared" si="23"/>
        <v>0</v>
      </c>
      <c r="AR131" s="406" t="str">
        <f t="shared" si="24"/>
        <v/>
      </c>
      <c r="AT131" s="427">
        <f t="shared" si="28"/>
        <v>0</v>
      </c>
      <c r="AU131" s="427">
        <f t="shared" si="28"/>
        <v>0</v>
      </c>
      <c r="AV131" s="427">
        <f t="shared" si="28"/>
        <v>0</v>
      </c>
      <c r="AW131" s="427">
        <f t="shared" si="28"/>
        <v>0</v>
      </c>
      <c r="AX131" s="427">
        <f t="shared" si="28"/>
        <v>0</v>
      </c>
      <c r="AY131" s="427">
        <f t="shared" si="28"/>
        <v>0</v>
      </c>
      <c r="BA131" s="427">
        <f t="shared" si="26"/>
        <v>0</v>
      </c>
      <c r="BB131" s="427" t="e">
        <f>IF($BB$1="M0",SUMIF([1]Anual!$B$11:$B$950,$D131,[1]Anual!$GZ$11:$GZ$950),SUMIF([1]Anual!$B$11:$B$950,$D131,[1]Anual!$HA$11:$HA$950))</f>
        <v>#VALUE!</v>
      </c>
      <c r="BC131" s="427" t="e">
        <f t="shared" si="27"/>
        <v>#VALUE!</v>
      </c>
    </row>
    <row r="132" spans="2:55" ht="15" customHeight="1" outlineLevel="1" x14ac:dyDescent="0.25">
      <c r="B132" s="1539" t="s">
        <v>1119</v>
      </c>
      <c r="C132" s="1540"/>
      <c r="D132" s="1540" t="s">
        <v>1121</v>
      </c>
      <c r="E132" s="1541">
        <v>926564305</v>
      </c>
      <c r="F132" s="1452" t="s">
        <v>15</v>
      </c>
      <c r="G132" s="421"/>
      <c r="H132" s="421"/>
      <c r="I132" s="421"/>
      <c r="J132" s="421">
        <f>SUMIF('Carga People'!$D$6:$D$383,$D132,'Carga People'!J$6:J$383)</f>
        <v>0</v>
      </c>
      <c r="K132" s="421">
        <f>SUMIF('Carga People'!$D$6:$D$383,$D132,'Carga People'!K$6:K$383)</f>
        <v>0</v>
      </c>
      <c r="L132" s="421">
        <f>SUMIF('Carga People'!$D$6:$D$383,$D132,'Carga People'!L$6:L$383)</f>
        <v>0</v>
      </c>
      <c r="M132" s="421">
        <f>SUMIF('Carga People'!$D$6:$D$383,$D132,'Carga People'!M$6:M$383)</f>
        <v>0</v>
      </c>
      <c r="N132" s="421">
        <f>SUMIF('Carga People'!$D$6:$D$383,$D132,'Carga People'!N$6:N$383)</f>
        <v>0</v>
      </c>
      <c r="O132" s="421">
        <f>SUMIF('Carga People'!$D$6:$D$383,$D132,'Carga People'!O$6:O$383)</f>
        <v>0</v>
      </c>
      <c r="P132" s="421">
        <f>SUMIF('Carga People'!$D$6:$D$383,$D132,'Carga People'!P$6:P$383)</f>
        <v>0</v>
      </c>
      <c r="Q132" s="421">
        <f>SUMIF('Carga People'!$D$6:$D$383,$D132,'Carga People'!Q$6:Q$383)</f>
        <v>0</v>
      </c>
      <c r="R132" s="421">
        <f>SUMIF('Carga People'!$D$6:$D$383,$D132,'Carga People'!R$6:R$383)</f>
        <v>0</v>
      </c>
      <c r="S132" s="421">
        <f>SUMIF('Carga People'!$D$6:$D$383,$D132,'Carga People'!S$6:S$383)</f>
        <v>0</v>
      </c>
      <c r="T132" s="421">
        <f>SUMIF('Carga People'!$D$6:$D$383,$D132,'Carga People'!T$6:T$383)</f>
        <v>0</v>
      </c>
      <c r="U132" s="421">
        <f>SUMIF('Carga People'!$D$6:$D$383,$D132,'Carga People'!U$6:U$383)</f>
        <v>0</v>
      </c>
      <c r="V132" s="421">
        <f>SUMIF('Carga People'!$D$6:$D$383,$D132,'Carga People'!V$6:V$383)</f>
        <v>0</v>
      </c>
      <c r="W132" s="421">
        <f>SUMIF('Carga People'!$D$6:$D$383,$D132,'Carga People'!W$6:W$383)</f>
        <v>0</v>
      </c>
      <c r="X132" s="421">
        <f>SUMIF('Carga People'!$D$6:$D$383,$D132,'Carga People'!X$6:X$383)</f>
        <v>0</v>
      </c>
      <c r="Y132" s="421">
        <f>SUMIF('Carga People'!$D$6:$D$383,$D132,'Carga People'!Y$6:Y$383)</f>
        <v>0</v>
      </c>
      <c r="Z132" s="421">
        <f>SUMIF('Carga People'!$D$6:$D$383,$D132,'Carga People'!Z$6:Z$383)</f>
        <v>0</v>
      </c>
      <c r="AA132" s="421">
        <f>SUMIF('Carga People'!$D$6:$D$383,$D132,'Carga People'!AA$6:AA$383)</f>
        <v>0</v>
      </c>
      <c r="AB132" s="421">
        <f>SUMIF('Carga People'!$D$6:$D$383,$D132,'Carga People'!AB$6:AB$383)</f>
        <v>0</v>
      </c>
      <c r="AC132" s="421">
        <f>SUMIF('Carga People'!$D$6:$D$383,$D132,'Carga People'!AC$6:AC$383)</f>
        <v>0</v>
      </c>
      <c r="AD132" s="421">
        <f>SUMIF('Carga People'!$D$6:$D$383,$D132,'Carga People'!AD$6:AD$383)</f>
        <v>0</v>
      </c>
      <c r="AE132" s="421">
        <f>SUMIF('Carga People'!$D$6:$D$383,$D132,'Carga People'!AE$6:AE$383)</f>
        <v>0</v>
      </c>
      <c r="AF132" s="421">
        <f>SUMIF('Carga People'!$D$6:$D$383,$D132,'Carga People'!AF$6:AF$383)</f>
        <v>0</v>
      </c>
      <c r="AG132" s="421">
        <f>SUMIF('Carga People'!$D$6:$D$383,$D132,'Carga People'!AG$6:AG$383)</f>
        <v>0</v>
      </c>
      <c r="AH132" s="421">
        <f>SUMIF('Carga People'!$D$6:$D$383,$D132,'Carga People'!AH$6:AH$383)</f>
        <v>0</v>
      </c>
      <c r="AI132" s="421">
        <f>SUMIF('Carga People'!$D$6:$D$383,$D132,'Carga People'!AI$6:AI$383)</f>
        <v>0</v>
      </c>
      <c r="AJ132" s="421">
        <f>SUMIF('Carga People'!$D$6:$D$383,$D132,'Carga People'!AJ$6:AJ$383)</f>
        <v>0</v>
      </c>
      <c r="AK132" s="421">
        <f>SUMIF('Carga People'!$D$6:$D$383,$D132,'Carga People'!AK$6:AK$383)</f>
        <v>0</v>
      </c>
      <c r="AL132" s="421">
        <f>SUMIF('Carga People'!$D$6:$D$383,$D132,'Carga People'!AL$6:AL$383)</f>
        <v>0</v>
      </c>
      <c r="AM132" s="421">
        <f>SUMIF('Carga People'!$D$6:$D$383,$D132,'Carga People'!AM$6:AM$383)</f>
        <v>0</v>
      </c>
      <c r="AN132" s="421">
        <f>SUMIF('Carga People'!$D$6:$D$383,$D132,'Carga People'!AN$6:AN$383)</f>
        <v>0</v>
      </c>
      <c r="AO132" s="421"/>
      <c r="AP132" s="421"/>
      <c r="AQ132" s="427">
        <f t="shared" ref="AQ132:AQ155" si="34">SUM(I132:AP132)</f>
        <v>0</v>
      </c>
      <c r="AR132" s="406" t="str">
        <f t="shared" ref="AR132:AR155" si="35">IF(D132="","",IF(D132=D131,"DUPLICADO",""))</f>
        <v/>
      </c>
      <c r="AT132" s="427">
        <f t="shared" si="28"/>
        <v>0</v>
      </c>
      <c r="AU132" s="427">
        <f t="shared" si="28"/>
        <v>0</v>
      </c>
      <c r="AV132" s="427">
        <f t="shared" si="28"/>
        <v>0</v>
      </c>
      <c r="AW132" s="427">
        <f t="shared" si="28"/>
        <v>0</v>
      </c>
      <c r="AX132" s="427">
        <f t="shared" si="28"/>
        <v>0</v>
      </c>
      <c r="AY132" s="427">
        <f t="shared" si="28"/>
        <v>0</v>
      </c>
      <c r="BA132" s="427">
        <f t="shared" ref="BA132:BA155" si="36">IF(F132="BRASIL",SUM(J132:AI132),0)</f>
        <v>0</v>
      </c>
      <c r="BB132" s="427" t="e">
        <f>IF($BB$1="M0",SUMIF([1]Anual!$B$11:$B$950,$D132,[1]Anual!$GZ$11:$GZ$950),SUMIF([1]Anual!$B$11:$B$950,$D132,[1]Anual!$HA$11:$HA$950))</f>
        <v>#VALUE!</v>
      </c>
      <c r="BC132" s="427" t="e">
        <f t="shared" ref="BC132:BC155" si="37">BA132-BB132</f>
        <v>#VALUE!</v>
      </c>
    </row>
    <row r="133" spans="2:55" ht="15" customHeight="1" outlineLevel="1" x14ac:dyDescent="0.25">
      <c r="B133" s="418" t="s">
        <v>79</v>
      </c>
      <c r="C133" s="419"/>
      <c r="D133" s="419" t="s">
        <v>217</v>
      </c>
      <c r="E133" s="1454" t="s">
        <v>885</v>
      </c>
      <c r="F133" s="1452" t="s">
        <v>15</v>
      </c>
      <c r="G133" s="421"/>
      <c r="H133" s="421"/>
      <c r="I133" s="421"/>
      <c r="J133" s="421">
        <f>SUMIF('Carga People'!$D$6:$D$383,$D133,'Carga People'!J$6:J$383)</f>
        <v>0</v>
      </c>
      <c r="K133" s="421">
        <f>SUMIF('Carga People'!$D$6:$D$383,$D133,'Carga People'!K$6:K$383)</f>
        <v>0</v>
      </c>
      <c r="L133" s="421">
        <f>SUMIF('Carga People'!$D$6:$D$383,$D133,'Carga People'!L$6:L$383)</f>
        <v>0</v>
      </c>
      <c r="M133" s="421">
        <f>SUMIF('Carga People'!$D$6:$D$383,$D133,'Carga People'!M$6:M$383)</f>
        <v>0</v>
      </c>
      <c r="N133" s="421">
        <f>SUMIF('Carga People'!$D$6:$D$383,$D133,'Carga People'!N$6:N$383)</f>
        <v>0</v>
      </c>
      <c r="O133" s="421">
        <f>SUMIF('Carga People'!$D$6:$D$383,$D133,'Carga People'!O$6:O$383)</f>
        <v>0</v>
      </c>
      <c r="P133" s="421">
        <f>SUMIF('Carga People'!$D$6:$D$383,$D133,'Carga People'!P$6:P$383)</f>
        <v>0</v>
      </c>
      <c r="Q133" s="421">
        <f>SUMIF('Carga People'!$D$6:$D$383,$D133,'Carga People'!Q$6:Q$383)</f>
        <v>0</v>
      </c>
      <c r="R133" s="421">
        <f>SUMIF('Carga People'!$D$6:$D$383,$D133,'Carga People'!R$6:R$383)</f>
        <v>0</v>
      </c>
      <c r="S133" s="421">
        <f>SUMIF('Carga People'!$D$6:$D$383,$D133,'Carga People'!S$6:S$383)</f>
        <v>0</v>
      </c>
      <c r="T133" s="421">
        <f>SUMIF('Carga People'!$D$6:$D$383,$D133,'Carga People'!T$6:T$383)</f>
        <v>0</v>
      </c>
      <c r="U133" s="421">
        <f>SUMIF('Carga People'!$D$6:$D$383,$D133,'Carga People'!U$6:U$383)</f>
        <v>0</v>
      </c>
      <c r="V133" s="421">
        <f>SUMIF('Carga People'!$D$6:$D$383,$D133,'Carga People'!V$6:V$383)</f>
        <v>0</v>
      </c>
      <c r="W133" s="421">
        <f>SUMIF('Carga People'!$D$6:$D$383,$D133,'Carga People'!W$6:W$383)</f>
        <v>0</v>
      </c>
      <c r="X133" s="421">
        <f>SUMIF('Carga People'!$D$6:$D$383,$D133,'Carga People'!X$6:X$383)</f>
        <v>0</v>
      </c>
      <c r="Y133" s="421">
        <f>SUMIF('Carga People'!$D$6:$D$383,$D133,'Carga People'!Y$6:Y$383)</f>
        <v>0</v>
      </c>
      <c r="Z133" s="421">
        <f>SUMIF('Carga People'!$D$6:$D$383,$D133,'Carga People'!Z$6:Z$383)</f>
        <v>0</v>
      </c>
      <c r="AA133" s="421">
        <f>SUMIF('Carga People'!$D$6:$D$383,$D133,'Carga People'!AA$6:AA$383)</f>
        <v>0</v>
      </c>
      <c r="AB133" s="421">
        <f>SUMIF('Carga People'!$D$6:$D$383,$D133,'Carga People'!AB$6:AB$383)</f>
        <v>0</v>
      </c>
      <c r="AC133" s="421">
        <f>SUMIF('Carga People'!$D$6:$D$383,$D133,'Carga People'!AC$6:AC$383)</f>
        <v>0</v>
      </c>
      <c r="AD133" s="421">
        <f>SUMIF('Carga People'!$D$6:$D$383,$D133,'Carga People'!AD$6:AD$383)</f>
        <v>0</v>
      </c>
      <c r="AE133" s="421">
        <f>SUMIF('Carga People'!$D$6:$D$383,$D133,'Carga People'!AE$6:AE$383)</f>
        <v>0</v>
      </c>
      <c r="AF133" s="421">
        <f>SUMIF('Carga People'!$D$6:$D$383,$D133,'Carga People'!AF$6:AF$383)</f>
        <v>0</v>
      </c>
      <c r="AG133" s="421">
        <f>SUMIF('Carga People'!$D$6:$D$383,$D133,'Carga People'!AG$6:AG$383)</f>
        <v>0</v>
      </c>
      <c r="AH133" s="421">
        <f>SUMIF('Carga People'!$D$6:$D$383,$D133,'Carga People'!AH$6:AH$383)</f>
        <v>0</v>
      </c>
      <c r="AI133" s="421">
        <f>SUMIF('Carga People'!$D$6:$D$383,$D133,'Carga People'!AI$6:AI$383)</f>
        <v>0</v>
      </c>
      <c r="AJ133" s="421">
        <f>SUMIF('Carga People'!$D$6:$D$383,$D133,'Carga People'!AJ$6:AJ$383)</f>
        <v>0</v>
      </c>
      <c r="AK133" s="421">
        <f>SUMIF('Carga People'!$D$6:$D$383,$D133,'Carga People'!AK$6:AK$383)</f>
        <v>0</v>
      </c>
      <c r="AL133" s="421">
        <f>SUMIF('Carga People'!$D$6:$D$383,$D133,'Carga People'!AL$6:AL$383)</f>
        <v>0</v>
      </c>
      <c r="AM133" s="421">
        <f>SUMIF('Carga People'!$D$6:$D$383,$D133,'Carga People'!AM$6:AM$383)</f>
        <v>0</v>
      </c>
      <c r="AN133" s="421">
        <f>SUMIF('Carga People'!$D$6:$D$383,$D133,'Carga People'!AN$6:AN$383)</f>
        <v>0</v>
      </c>
      <c r="AO133" s="421"/>
      <c r="AP133" s="421"/>
      <c r="AQ133" s="427">
        <f t="shared" si="34"/>
        <v>0</v>
      </c>
      <c r="AR133" s="406" t="str">
        <f t="shared" si="35"/>
        <v/>
      </c>
      <c r="AT133" s="427">
        <f t="shared" si="28"/>
        <v>0</v>
      </c>
      <c r="AU133" s="427">
        <f t="shared" si="28"/>
        <v>0</v>
      </c>
      <c r="AV133" s="427">
        <f t="shared" si="28"/>
        <v>0</v>
      </c>
      <c r="AW133" s="427">
        <f t="shared" si="28"/>
        <v>0</v>
      </c>
      <c r="AX133" s="427">
        <f t="shared" si="28"/>
        <v>0</v>
      </c>
      <c r="AY133" s="427">
        <f t="shared" si="28"/>
        <v>0</v>
      </c>
      <c r="BA133" s="427">
        <f t="shared" si="36"/>
        <v>0</v>
      </c>
      <c r="BB133" s="427" t="e">
        <f>IF($BB$1="M0",SUMIF([1]Anual!$B$11:$B$950,$D133,[1]Anual!$GZ$11:$GZ$950),SUMIF([1]Anual!$B$11:$B$950,$D133,[1]Anual!$HA$11:$HA$950))</f>
        <v>#VALUE!</v>
      </c>
      <c r="BC133" s="427" t="e">
        <f t="shared" si="37"/>
        <v>#VALUE!</v>
      </c>
    </row>
    <row r="134" spans="2:55" ht="15" customHeight="1" outlineLevel="1" x14ac:dyDescent="0.25">
      <c r="B134" s="418" t="s">
        <v>79</v>
      </c>
      <c r="C134" s="419"/>
      <c r="D134" s="419" t="s">
        <v>218</v>
      </c>
      <c r="E134" s="1454" t="s">
        <v>886</v>
      </c>
      <c r="F134" s="1452" t="s">
        <v>15</v>
      </c>
      <c r="G134" s="421"/>
      <c r="H134" s="421"/>
      <c r="I134" s="421"/>
      <c r="J134" s="421">
        <f>SUMIF('Carga People'!$D$6:$D$383,$D134,'Carga People'!J$6:J$383)</f>
        <v>0</v>
      </c>
      <c r="K134" s="421">
        <f>SUMIF('Carga People'!$D$6:$D$383,$D134,'Carga People'!K$6:K$383)</f>
        <v>0</v>
      </c>
      <c r="L134" s="421">
        <f>SUMIF('Carga People'!$D$6:$D$383,$D134,'Carga People'!L$6:L$383)</f>
        <v>0</v>
      </c>
      <c r="M134" s="421">
        <f>SUMIF('Carga People'!$D$6:$D$383,$D134,'Carga People'!M$6:M$383)</f>
        <v>0</v>
      </c>
      <c r="N134" s="421">
        <f>SUMIF('Carga People'!$D$6:$D$383,$D134,'Carga People'!N$6:N$383)</f>
        <v>0</v>
      </c>
      <c r="O134" s="421">
        <f>SUMIF('Carga People'!$D$6:$D$383,$D134,'Carga People'!O$6:O$383)</f>
        <v>0</v>
      </c>
      <c r="P134" s="421">
        <f>SUMIF('Carga People'!$D$6:$D$383,$D134,'Carga People'!P$6:P$383)</f>
        <v>0</v>
      </c>
      <c r="Q134" s="421">
        <f>SUMIF('Carga People'!$D$6:$D$383,$D134,'Carga People'!Q$6:Q$383)</f>
        <v>0</v>
      </c>
      <c r="R134" s="421">
        <f>SUMIF('Carga People'!$D$6:$D$383,$D134,'Carga People'!R$6:R$383)</f>
        <v>0</v>
      </c>
      <c r="S134" s="421">
        <f>SUMIF('Carga People'!$D$6:$D$383,$D134,'Carga People'!S$6:S$383)</f>
        <v>0</v>
      </c>
      <c r="T134" s="421">
        <f>SUMIF('Carga People'!$D$6:$D$383,$D134,'Carga People'!T$6:T$383)</f>
        <v>0</v>
      </c>
      <c r="U134" s="421">
        <f>SUMIF('Carga People'!$D$6:$D$383,$D134,'Carga People'!U$6:U$383)</f>
        <v>0</v>
      </c>
      <c r="V134" s="421">
        <f>SUMIF('Carga People'!$D$6:$D$383,$D134,'Carga People'!V$6:V$383)</f>
        <v>0</v>
      </c>
      <c r="W134" s="421">
        <f>SUMIF('Carga People'!$D$6:$D$383,$D134,'Carga People'!W$6:W$383)</f>
        <v>0</v>
      </c>
      <c r="X134" s="421">
        <f>SUMIF('Carga People'!$D$6:$D$383,$D134,'Carga People'!X$6:X$383)</f>
        <v>0</v>
      </c>
      <c r="Y134" s="421">
        <f>SUMIF('Carga People'!$D$6:$D$383,$D134,'Carga People'!Y$6:Y$383)</f>
        <v>0</v>
      </c>
      <c r="Z134" s="421">
        <f>SUMIF('Carga People'!$D$6:$D$383,$D134,'Carga People'!Z$6:Z$383)</f>
        <v>0</v>
      </c>
      <c r="AA134" s="421">
        <f>SUMIF('Carga People'!$D$6:$D$383,$D134,'Carga People'!AA$6:AA$383)</f>
        <v>0</v>
      </c>
      <c r="AB134" s="421">
        <f>SUMIF('Carga People'!$D$6:$D$383,$D134,'Carga People'!AB$6:AB$383)</f>
        <v>0</v>
      </c>
      <c r="AC134" s="421">
        <f>SUMIF('Carga People'!$D$6:$D$383,$D134,'Carga People'!AC$6:AC$383)</f>
        <v>0</v>
      </c>
      <c r="AD134" s="421">
        <f>SUMIF('Carga People'!$D$6:$D$383,$D134,'Carga People'!AD$6:AD$383)</f>
        <v>0</v>
      </c>
      <c r="AE134" s="421">
        <f>SUMIF('Carga People'!$D$6:$D$383,$D134,'Carga People'!AE$6:AE$383)</f>
        <v>0</v>
      </c>
      <c r="AF134" s="421">
        <f>SUMIF('Carga People'!$D$6:$D$383,$D134,'Carga People'!AF$6:AF$383)</f>
        <v>0</v>
      </c>
      <c r="AG134" s="421">
        <f>SUMIF('Carga People'!$D$6:$D$383,$D134,'Carga People'!AG$6:AG$383)</f>
        <v>0</v>
      </c>
      <c r="AH134" s="421">
        <f>SUMIF('Carga People'!$D$6:$D$383,$D134,'Carga People'!AH$6:AH$383)</f>
        <v>0</v>
      </c>
      <c r="AI134" s="421">
        <f>SUMIF('Carga People'!$D$6:$D$383,$D134,'Carga People'!AI$6:AI$383)</f>
        <v>0</v>
      </c>
      <c r="AJ134" s="421">
        <f>SUMIF('Carga People'!$D$6:$D$383,$D134,'Carga People'!AJ$6:AJ$383)</f>
        <v>0</v>
      </c>
      <c r="AK134" s="421">
        <f>SUMIF('Carga People'!$D$6:$D$383,$D134,'Carga People'!AK$6:AK$383)</f>
        <v>0</v>
      </c>
      <c r="AL134" s="421">
        <f>SUMIF('Carga People'!$D$6:$D$383,$D134,'Carga People'!AL$6:AL$383)</f>
        <v>0</v>
      </c>
      <c r="AM134" s="421">
        <f>SUMIF('Carga People'!$D$6:$D$383,$D134,'Carga People'!AM$6:AM$383)</f>
        <v>0</v>
      </c>
      <c r="AN134" s="421">
        <f>SUMIF('Carga People'!$D$6:$D$383,$D134,'Carga People'!AN$6:AN$383)</f>
        <v>0</v>
      </c>
      <c r="AO134" s="421"/>
      <c r="AP134" s="421"/>
      <c r="AQ134" s="427">
        <f t="shared" si="34"/>
        <v>0</v>
      </c>
      <c r="AR134" s="406" t="str">
        <f t="shared" si="35"/>
        <v/>
      </c>
      <c r="AT134" s="427">
        <f t="shared" si="28"/>
        <v>0</v>
      </c>
      <c r="AU134" s="427">
        <f t="shared" si="28"/>
        <v>0</v>
      </c>
      <c r="AV134" s="427">
        <f t="shared" si="28"/>
        <v>0</v>
      </c>
      <c r="AW134" s="427">
        <f t="shared" si="28"/>
        <v>0</v>
      </c>
      <c r="AX134" s="427">
        <f t="shared" si="28"/>
        <v>0</v>
      </c>
      <c r="AY134" s="427">
        <f t="shared" si="28"/>
        <v>0</v>
      </c>
      <c r="BA134" s="427">
        <f t="shared" si="36"/>
        <v>0</v>
      </c>
      <c r="BB134" s="427" t="e">
        <f>IF($BB$1="M0",SUMIF([1]Anual!$B$11:$B$950,$D134,[1]Anual!$GZ$11:$GZ$950),SUMIF([1]Anual!$B$11:$B$950,$D134,[1]Anual!$HA$11:$HA$950))</f>
        <v>#VALUE!</v>
      </c>
      <c r="BC134" s="427" t="e">
        <f t="shared" si="37"/>
        <v>#VALUE!</v>
      </c>
    </row>
    <row r="135" spans="2:55" ht="15" customHeight="1" outlineLevel="1" x14ac:dyDescent="0.25">
      <c r="B135" s="1539" t="s">
        <v>1135</v>
      </c>
      <c r="C135" s="1540"/>
      <c r="D135" s="1540" t="s">
        <v>1139</v>
      </c>
      <c r="E135" s="1541">
        <v>926564297</v>
      </c>
      <c r="F135" s="1452" t="s">
        <v>15</v>
      </c>
      <c r="G135" s="421"/>
      <c r="H135" s="421"/>
      <c r="I135" s="421"/>
      <c r="J135" s="421">
        <f>SUMIF('Carga People'!$D$6:$D$383,$D135,'Carga People'!J$6:J$383)</f>
        <v>0</v>
      </c>
      <c r="K135" s="421">
        <f>SUMIF('Carga People'!$D$6:$D$383,$D135,'Carga People'!K$6:K$383)</f>
        <v>0</v>
      </c>
      <c r="L135" s="421">
        <f>SUMIF('Carga People'!$D$6:$D$383,$D135,'Carga People'!L$6:L$383)</f>
        <v>0</v>
      </c>
      <c r="M135" s="421">
        <f>SUMIF('Carga People'!$D$6:$D$383,$D135,'Carga People'!M$6:M$383)</f>
        <v>0</v>
      </c>
      <c r="N135" s="421">
        <f>SUMIF('Carga People'!$D$6:$D$383,$D135,'Carga People'!N$6:N$383)</f>
        <v>0</v>
      </c>
      <c r="O135" s="421">
        <f>SUMIF('Carga People'!$D$6:$D$383,$D135,'Carga People'!O$6:O$383)</f>
        <v>0</v>
      </c>
      <c r="P135" s="421">
        <f>SUMIF('Carga People'!$D$6:$D$383,$D135,'Carga People'!P$6:P$383)</f>
        <v>0</v>
      </c>
      <c r="Q135" s="421">
        <f>SUMIF('Carga People'!$D$6:$D$383,$D135,'Carga People'!Q$6:Q$383)</f>
        <v>0</v>
      </c>
      <c r="R135" s="421">
        <f>SUMIF('Carga People'!$D$6:$D$383,$D135,'Carga People'!R$6:R$383)</f>
        <v>0</v>
      </c>
      <c r="S135" s="421">
        <f>SUMIF('Carga People'!$D$6:$D$383,$D135,'Carga People'!S$6:S$383)</f>
        <v>0</v>
      </c>
      <c r="T135" s="421">
        <f>SUMIF('Carga People'!$D$6:$D$383,$D135,'Carga People'!T$6:T$383)</f>
        <v>0</v>
      </c>
      <c r="U135" s="421">
        <f>SUMIF('Carga People'!$D$6:$D$383,$D135,'Carga People'!U$6:U$383)</f>
        <v>0</v>
      </c>
      <c r="V135" s="421">
        <f>SUMIF('Carga People'!$D$6:$D$383,$D135,'Carga People'!V$6:V$383)</f>
        <v>0</v>
      </c>
      <c r="W135" s="421">
        <f>SUMIF('Carga People'!$D$6:$D$383,$D135,'Carga People'!W$6:W$383)</f>
        <v>0</v>
      </c>
      <c r="X135" s="421">
        <f>SUMIF('Carga People'!$D$6:$D$383,$D135,'Carga People'!X$6:X$383)</f>
        <v>0</v>
      </c>
      <c r="Y135" s="421">
        <f>SUMIF('Carga People'!$D$6:$D$383,$D135,'Carga People'!Y$6:Y$383)</f>
        <v>0</v>
      </c>
      <c r="Z135" s="421">
        <f>SUMIF('Carga People'!$D$6:$D$383,$D135,'Carga People'!Z$6:Z$383)</f>
        <v>0</v>
      </c>
      <c r="AA135" s="421">
        <f>SUMIF('Carga People'!$D$6:$D$383,$D135,'Carga People'!AA$6:AA$383)</f>
        <v>0</v>
      </c>
      <c r="AB135" s="421">
        <f>SUMIF('Carga People'!$D$6:$D$383,$D135,'Carga People'!AB$6:AB$383)</f>
        <v>0</v>
      </c>
      <c r="AC135" s="421">
        <f>SUMIF('Carga People'!$D$6:$D$383,$D135,'Carga People'!AC$6:AC$383)</f>
        <v>0</v>
      </c>
      <c r="AD135" s="421">
        <f>SUMIF('Carga People'!$D$6:$D$383,$D135,'Carga People'!AD$6:AD$383)</f>
        <v>0</v>
      </c>
      <c r="AE135" s="421">
        <f>SUMIF('Carga People'!$D$6:$D$383,$D135,'Carga People'!AE$6:AE$383)</f>
        <v>0</v>
      </c>
      <c r="AF135" s="421">
        <f>SUMIF('Carga People'!$D$6:$D$383,$D135,'Carga People'!AF$6:AF$383)</f>
        <v>0</v>
      </c>
      <c r="AG135" s="421">
        <f>SUMIF('Carga People'!$D$6:$D$383,$D135,'Carga People'!AG$6:AG$383)</f>
        <v>0</v>
      </c>
      <c r="AH135" s="421">
        <f>SUMIF('Carga People'!$D$6:$D$383,$D135,'Carga People'!AH$6:AH$383)</f>
        <v>0</v>
      </c>
      <c r="AI135" s="421">
        <f>SUMIF('Carga People'!$D$6:$D$383,$D135,'Carga People'!AI$6:AI$383)</f>
        <v>0</v>
      </c>
      <c r="AJ135" s="421">
        <f>SUMIF('Carga People'!$D$6:$D$383,$D135,'Carga People'!AJ$6:AJ$383)</f>
        <v>0</v>
      </c>
      <c r="AK135" s="421">
        <f>SUMIF('Carga People'!$D$6:$D$383,$D135,'Carga People'!AK$6:AK$383)</f>
        <v>0</v>
      </c>
      <c r="AL135" s="421">
        <f>SUMIF('Carga People'!$D$6:$D$383,$D135,'Carga People'!AL$6:AL$383)</f>
        <v>0</v>
      </c>
      <c r="AM135" s="421">
        <f>SUMIF('Carga People'!$D$6:$D$383,$D135,'Carga People'!AM$6:AM$383)</f>
        <v>0</v>
      </c>
      <c r="AN135" s="421">
        <f>SUMIF('Carga People'!$D$6:$D$383,$D135,'Carga People'!AN$6:AN$383)</f>
        <v>0</v>
      </c>
      <c r="AO135" s="421"/>
      <c r="AP135" s="421"/>
      <c r="AQ135" s="427">
        <f t="shared" si="34"/>
        <v>0</v>
      </c>
      <c r="AR135" s="406" t="str">
        <f t="shared" si="35"/>
        <v/>
      </c>
      <c r="AT135" s="427">
        <f t="shared" si="28"/>
        <v>0</v>
      </c>
      <c r="AU135" s="427">
        <f t="shared" si="28"/>
        <v>0</v>
      </c>
      <c r="AV135" s="427">
        <f t="shared" si="28"/>
        <v>0</v>
      </c>
      <c r="AW135" s="427">
        <f t="shared" si="28"/>
        <v>0</v>
      </c>
      <c r="AX135" s="427">
        <f t="shared" si="28"/>
        <v>0</v>
      </c>
      <c r="AY135" s="427">
        <f t="shared" si="28"/>
        <v>0</v>
      </c>
      <c r="BA135" s="427">
        <f t="shared" si="36"/>
        <v>0</v>
      </c>
      <c r="BB135" s="427" t="e">
        <f>IF($BB$1="M0",SUMIF([1]Anual!$B$11:$B$950,$D135,[1]Anual!$GZ$11:$GZ$950),SUMIF([1]Anual!$B$11:$B$950,$D135,[1]Anual!$HA$11:$HA$950))</f>
        <v>#VALUE!</v>
      </c>
      <c r="BC135" s="427" t="e">
        <f t="shared" si="37"/>
        <v>#VALUE!</v>
      </c>
    </row>
    <row r="136" spans="2:55" ht="15" customHeight="1" outlineLevel="1" x14ac:dyDescent="0.25">
      <c r="B136" s="1539" t="s">
        <v>1122</v>
      </c>
      <c r="C136" s="1540"/>
      <c r="D136" s="1540" t="s">
        <v>1124</v>
      </c>
      <c r="E136" s="1541">
        <v>926564306</v>
      </c>
      <c r="F136" s="1452" t="s">
        <v>15</v>
      </c>
      <c r="G136" s="421"/>
      <c r="H136" s="421"/>
      <c r="I136" s="421"/>
      <c r="J136" s="421">
        <f>SUMIF('Carga People'!$D$6:$D$383,$D136,'Carga People'!J$6:J$383)</f>
        <v>0</v>
      </c>
      <c r="K136" s="421">
        <f>SUMIF('Carga People'!$D$6:$D$383,$D136,'Carga People'!K$6:K$383)</f>
        <v>0</v>
      </c>
      <c r="L136" s="421">
        <f>SUMIF('Carga People'!$D$6:$D$383,$D136,'Carga People'!L$6:L$383)</f>
        <v>0</v>
      </c>
      <c r="M136" s="421">
        <f>SUMIF('Carga People'!$D$6:$D$383,$D136,'Carga People'!M$6:M$383)</f>
        <v>0</v>
      </c>
      <c r="N136" s="421">
        <f>SUMIF('Carga People'!$D$6:$D$383,$D136,'Carga People'!N$6:N$383)</f>
        <v>0</v>
      </c>
      <c r="O136" s="421">
        <f>SUMIF('Carga People'!$D$6:$D$383,$D136,'Carga People'!O$6:O$383)</f>
        <v>0</v>
      </c>
      <c r="P136" s="421">
        <f>SUMIF('Carga People'!$D$6:$D$383,$D136,'Carga People'!P$6:P$383)</f>
        <v>0</v>
      </c>
      <c r="Q136" s="421">
        <f>SUMIF('Carga People'!$D$6:$D$383,$D136,'Carga People'!Q$6:Q$383)</f>
        <v>0</v>
      </c>
      <c r="R136" s="421">
        <f>SUMIF('Carga People'!$D$6:$D$383,$D136,'Carga People'!R$6:R$383)</f>
        <v>0</v>
      </c>
      <c r="S136" s="421">
        <f>SUMIF('Carga People'!$D$6:$D$383,$D136,'Carga People'!S$6:S$383)</f>
        <v>0</v>
      </c>
      <c r="T136" s="421">
        <f>SUMIF('Carga People'!$D$6:$D$383,$D136,'Carga People'!T$6:T$383)</f>
        <v>0</v>
      </c>
      <c r="U136" s="421">
        <f>SUMIF('Carga People'!$D$6:$D$383,$D136,'Carga People'!U$6:U$383)</f>
        <v>0</v>
      </c>
      <c r="V136" s="421">
        <f>SUMIF('Carga People'!$D$6:$D$383,$D136,'Carga People'!V$6:V$383)</f>
        <v>0</v>
      </c>
      <c r="W136" s="421">
        <f>SUMIF('Carga People'!$D$6:$D$383,$D136,'Carga People'!W$6:W$383)</f>
        <v>0</v>
      </c>
      <c r="X136" s="421">
        <f>SUMIF('Carga People'!$D$6:$D$383,$D136,'Carga People'!X$6:X$383)</f>
        <v>0</v>
      </c>
      <c r="Y136" s="421">
        <f>SUMIF('Carga People'!$D$6:$D$383,$D136,'Carga People'!Y$6:Y$383)</f>
        <v>0</v>
      </c>
      <c r="Z136" s="421">
        <f>SUMIF('Carga People'!$D$6:$D$383,$D136,'Carga People'!Z$6:Z$383)</f>
        <v>0</v>
      </c>
      <c r="AA136" s="421">
        <f>SUMIF('Carga People'!$D$6:$D$383,$D136,'Carga People'!AA$6:AA$383)</f>
        <v>0</v>
      </c>
      <c r="AB136" s="421">
        <f>SUMIF('Carga People'!$D$6:$D$383,$D136,'Carga People'!AB$6:AB$383)</f>
        <v>0</v>
      </c>
      <c r="AC136" s="421">
        <f>SUMIF('Carga People'!$D$6:$D$383,$D136,'Carga People'!AC$6:AC$383)</f>
        <v>0</v>
      </c>
      <c r="AD136" s="421">
        <f>SUMIF('Carga People'!$D$6:$D$383,$D136,'Carga People'!AD$6:AD$383)</f>
        <v>0</v>
      </c>
      <c r="AE136" s="421">
        <f>SUMIF('Carga People'!$D$6:$D$383,$D136,'Carga People'!AE$6:AE$383)</f>
        <v>0</v>
      </c>
      <c r="AF136" s="421">
        <f>SUMIF('Carga People'!$D$6:$D$383,$D136,'Carga People'!AF$6:AF$383)</f>
        <v>0</v>
      </c>
      <c r="AG136" s="421">
        <f>SUMIF('Carga People'!$D$6:$D$383,$D136,'Carga People'!AG$6:AG$383)</f>
        <v>0</v>
      </c>
      <c r="AH136" s="421">
        <f>SUMIF('Carga People'!$D$6:$D$383,$D136,'Carga People'!AH$6:AH$383)</f>
        <v>0</v>
      </c>
      <c r="AI136" s="421">
        <f>SUMIF('Carga People'!$D$6:$D$383,$D136,'Carga People'!AI$6:AI$383)</f>
        <v>0</v>
      </c>
      <c r="AJ136" s="421">
        <f>SUMIF('Carga People'!$D$6:$D$383,$D136,'Carga People'!AJ$6:AJ$383)</f>
        <v>0</v>
      </c>
      <c r="AK136" s="421">
        <f>SUMIF('Carga People'!$D$6:$D$383,$D136,'Carga People'!AK$6:AK$383)</f>
        <v>0</v>
      </c>
      <c r="AL136" s="421">
        <f>SUMIF('Carga People'!$D$6:$D$383,$D136,'Carga People'!AL$6:AL$383)</f>
        <v>0</v>
      </c>
      <c r="AM136" s="421">
        <f>SUMIF('Carga People'!$D$6:$D$383,$D136,'Carga People'!AM$6:AM$383)</f>
        <v>0</v>
      </c>
      <c r="AN136" s="421">
        <f>SUMIF('Carga People'!$D$6:$D$383,$D136,'Carga People'!AN$6:AN$383)</f>
        <v>0</v>
      </c>
      <c r="AO136" s="421"/>
      <c r="AP136" s="421"/>
      <c r="AQ136" s="427">
        <f t="shared" si="34"/>
        <v>0</v>
      </c>
      <c r="AR136" s="406" t="str">
        <f t="shared" si="35"/>
        <v/>
      </c>
      <c r="AT136" s="427">
        <f t="shared" si="28"/>
        <v>0</v>
      </c>
      <c r="AU136" s="427">
        <f t="shared" si="28"/>
        <v>0</v>
      </c>
      <c r="AV136" s="427">
        <f t="shared" si="28"/>
        <v>0</v>
      </c>
      <c r="AW136" s="427">
        <f t="shared" si="28"/>
        <v>0</v>
      </c>
      <c r="AX136" s="427">
        <f t="shared" si="28"/>
        <v>0</v>
      </c>
      <c r="AY136" s="427">
        <f t="shared" si="28"/>
        <v>0</v>
      </c>
      <c r="BA136" s="427">
        <f t="shared" si="36"/>
        <v>0</v>
      </c>
      <c r="BB136" s="427" t="e">
        <f>IF($BB$1="M0",SUMIF([1]Anual!$B$11:$B$950,$D136,[1]Anual!$GZ$11:$GZ$950),SUMIF([1]Anual!$B$11:$B$950,$D136,[1]Anual!$HA$11:$HA$950))</f>
        <v>#VALUE!</v>
      </c>
      <c r="BC136" s="427" t="e">
        <f t="shared" si="37"/>
        <v>#VALUE!</v>
      </c>
    </row>
    <row r="137" spans="2:55" ht="15" customHeight="1" outlineLevel="1" x14ac:dyDescent="0.25">
      <c r="B137" s="1539" t="s">
        <v>1145</v>
      </c>
      <c r="C137" s="1540"/>
      <c r="D137" s="1540" t="s">
        <v>1149</v>
      </c>
      <c r="E137" s="1541">
        <v>926564293</v>
      </c>
      <c r="F137" s="1452" t="s">
        <v>15</v>
      </c>
      <c r="G137" s="421"/>
      <c r="H137" s="421"/>
      <c r="I137" s="421"/>
      <c r="J137" s="421">
        <f>SUMIF('Carga People'!$D$6:$D$383,$D137,'Carga People'!J$6:J$383)</f>
        <v>0</v>
      </c>
      <c r="K137" s="421">
        <f>SUMIF('Carga People'!$D$6:$D$383,$D137,'Carga People'!K$6:K$383)</f>
        <v>0</v>
      </c>
      <c r="L137" s="421">
        <f>SUMIF('Carga People'!$D$6:$D$383,$D137,'Carga People'!L$6:L$383)</f>
        <v>0</v>
      </c>
      <c r="M137" s="421">
        <f>SUMIF('Carga People'!$D$6:$D$383,$D137,'Carga People'!M$6:M$383)</f>
        <v>0</v>
      </c>
      <c r="N137" s="421">
        <f>SUMIF('Carga People'!$D$6:$D$383,$D137,'Carga People'!N$6:N$383)</f>
        <v>0</v>
      </c>
      <c r="O137" s="421">
        <f>SUMIF('Carga People'!$D$6:$D$383,$D137,'Carga People'!O$6:O$383)</f>
        <v>0</v>
      </c>
      <c r="P137" s="421">
        <f>SUMIF('Carga People'!$D$6:$D$383,$D137,'Carga People'!P$6:P$383)</f>
        <v>0</v>
      </c>
      <c r="Q137" s="421">
        <f>SUMIF('Carga People'!$D$6:$D$383,$D137,'Carga People'!Q$6:Q$383)</f>
        <v>0</v>
      </c>
      <c r="R137" s="421">
        <f>SUMIF('Carga People'!$D$6:$D$383,$D137,'Carga People'!R$6:R$383)</f>
        <v>0</v>
      </c>
      <c r="S137" s="421">
        <f>SUMIF('Carga People'!$D$6:$D$383,$D137,'Carga People'!S$6:S$383)</f>
        <v>0</v>
      </c>
      <c r="T137" s="421">
        <f>SUMIF('Carga People'!$D$6:$D$383,$D137,'Carga People'!T$6:T$383)</f>
        <v>0</v>
      </c>
      <c r="U137" s="421">
        <f>SUMIF('Carga People'!$D$6:$D$383,$D137,'Carga People'!U$6:U$383)</f>
        <v>0</v>
      </c>
      <c r="V137" s="421">
        <f>SUMIF('Carga People'!$D$6:$D$383,$D137,'Carga People'!V$6:V$383)</f>
        <v>0</v>
      </c>
      <c r="W137" s="421">
        <f>SUMIF('Carga People'!$D$6:$D$383,$D137,'Carga People'!W$6:W$383)</f>
        <v>0</v>
      </c>
      <c r="X137" s="421">
        <f>SUMIF('Carga People'!$D$6:$D$383,$D137,'Carga People'!X$6:X$383)</f>
        <v>0</v>
      </c>
      <c r="Y137" s="421">
        <f>SUMIF('Carga People'!$D$6:$D$383,$D137,'Carga People'!Y$6:Y$383)</f>
        <v>0</v>
      </c>
      <c r="Z137" s="421">
        <f>SUMIF('Carga People'!$D$6:$D$383,$D137,'Carga People'!Z$6:Z$383)</f>
        <v>0</v>
      </c>
      <c r="AA137" s="421">
        <f>SUMIF('Carga People'!$D$6:$D$383,$D137,'Carga People'!AA$6:AA$383)</f>
        <v>0</v>
      </c>
      <c r="AB137" s="421">
        <f>SUMIF('Carga People'!$D$6:$D$383,$D137,'Carga People'!AB$6:AB$383)</f>
        <v>0</v>
      </c>
      <c r="AC137" s="421">
        <f>SUMIF('Carga People'!$D$6:$D$383,$D137,'Carga People'!AC$6:AC$383)</f>
        <v>0</v>
      </c>
      <c r="AD137" s="421">
        <f>SUMIF('Carga People'!$D$6:$D$383,$D137,'Carga People'!AD$6:AD$383)</f>
        <v>0</v>
      </c>
      <c r="AE137" s="421">
        <f>SUMIF('Carga People'!$D$6:$D$383,$D137,'Carga People'!AE$6:AE$383)</f>
        <v>0</v>
      </c>
      <c r="AF137" s="421">
        <f>SUMIF('Carga People'!$D$6:$D$383,$D137,'Carga People'!AF$6:AF$383)</f>
        <v>0</v>
      </c>
      <c r="AG137" s="421">
        <f>SUMIF('Carga People'!$D$6:$D$383,$D137,'Carga People'!AG$6:AG$383)</f>
        <v>0</v>
      </c>
      <c r="AH137" s="421">
        <f>SUMIF('Carga People'!$D$6:$D$383,$D137,'Carga People'!AH$6:AH$383)</f>
        <v>0</v>
      </c>
      <c r="AI137" s="421">
        <f>SUMIF('Carga People'!$D$6:$D$383,$D137,'Carga People'!AI$6:AI$383)</f>
        <v>0</v>
      </c>
      <c r="AJ137" s="421">
        <f>SUMIF('Carga People'!$D$6:$D$383,$D137,'Carga People'!AJ$6:AJ$383)</f>
        <v>0</v>
      </c>
      <c r="AK137" s="421">
        <f>SUMIF('Carga People'!$D$6:$D$383,$D137,'Carga People'!AK$6:AK$383)</f>
        <v>0</v>
      </c>
      <c r="AL137" s="421">
        <f>SUMIF('Carga People'!$D$6:$D$383,$D137,'Carga People'!AL$6:AL$383)</f>
        <v>0</v>
      </c>
      <c r="AM137" s="421">
        <f>SUMIF('Carga People'!$D$6:$D$383,$D137,'Carga People'!AM$6:AM$383)</f>
        <v>0</v>
      </c>
      <c r="AN137" s="421">
        <f>SUMIF('Carga People'!$D$6:$D$383,$D137,'Carga People'!AN$6:AN$383)</f>
        <v>0</v>
      </c>
      <c r="AO137" s="421"/>
      <c r="AP137" s="421"/>
      <c r="AQ137" s="427">
        <f t="shared" si="34"/>
        <v>0</v>
      </c>
      <c r="AR137" s="406" t="str">
        <f t="shared" si="35"/>
        <v/>
      </c>
      <c r="AT137" s="427">
        <f t="shared" si="28"/>
        <v>0</v>
      </c>
      <c r="AU137" s="427">
        <f t="shared" si="28"/>
        <v>0</v>
      </c>
      <c r="AV137" s="427">
        <f t="shared" si="28"/>
        <v>0</v>
      </c>
      <c r="AW137" s="427">
        <f t="shared" si="28"/>
        <v>0</v>
      </c>
      <c r="AX137" s="427">
        <f t="shared" si="28"/>
        <v>0</v>
      </c>
      <c r="AY137" s="427">
        <f t="shared" si="28"/>
        <v>0</v>
      </c>
      <c r="BA137" s="427">
        <f t="shared" si="36"/>
        <v>0</v>
      </c>
      <c r="BB137" s="427" t="e">
        <f>IF($BB$1="M0",SUMIF([1]Anual!$B$11:$B$950,$D137,[1]Anual!$GZ$11:$GZ$950),SUMIF([1]Anual!$B$11:$B$950,$D137,[1]Anual!$HA$11:$HA$950))</f>
        <v>#VALUE!</v>
      </c>
      <c r="BC137" s="427" t="e">
        <f t="shared" si="37"/>
        <v>#VALUE!</v>
      </c>
    </row>
    <row r="138" spans="2:55" ht="15" customHeight="1" outlineLevel="1" x14ac:dyDescent="0.25">
      <c r="B138" s="1539" t="s">
        <v>1114</v>
      </c>
      <c r="C138" s="1540"/>
      <c r="D138" s="1540" t="s">
        <v>1118</v>
      </c>
      <c r="E138" s="1541">
        <v>926564299</v>
      </c>
      <c r="F138" s="1452" t="s">
        <v>15</v>
      </c>
      <c r="G138" s="421"/>
      <c r="H138" s="421"/>
      <c r="I138" s="421"/>
      <c r="J138" s="421">
        <f>SUMIF('Carga People'!$D$6:$D$383,$D138,'Carga People'!J$6:J$383)</f>
        <v>0</v>
      </c>
      <c r="K138" s="421">
        <f>SUMIF('Carga People'!$D$6:$D$383,$D138,'Carga People'!K$6:K$383)</f>
        <v>0</v>
      </c>
      <c r="L138" s="421">
        <f>SUMIF('Carga People'!$D$6:$D$383,$D138,'Carga People'!L$6:L$383)</f>
        <v>0</v>
      </c>
      <c r="M138" s="421">
        <f>SUMIF('Carga People'!$D$6:$D$383,$D138,'Carga People'!M$6:M$383)</f>
        <v>0</v>
      </c>
      <c r="N138" s="421">
        <f>SUMIF('Carga People'!$D$6:$D$383,$D138,'Carga People'!N$6:N$383)</f>
        <v>0</v>
      </c>
      <c r="O138" s="421">
        <f>SUMIF('Carga People'!$D$6:$D$383,$D138,'Carga People'!O$6:O$383)</f>
        <v>0</v>
      </c>
      <c r="P138" s="421">
        <f>SUMIF('Carga People'!$D$6:$D$383,$D138,'Carga People'!P$6:P$383)</f>
        <v>0</v>
      </c>
      <c r="Q138" s="421">
        <f>SUMIF('Carga People'!$D$6:$D$383,$D138,'Carga People'!Q$6:Q$383)</f>
        <v>0</v>
      </c>
      <c r="R138" s="421">
        <f>SUMIF('Carga People'!$D$6:$D$383,$D138,'Carga People'!R$6:R$383)</f>
        <v>0</v>
      </c>
      <c r="S138" s="421">
        <f>SUMIF('Carga People'!$D$6:$D$383,$D138,'Carga People'!S$6:S$383)</f>
        <v>0</v>
      </c>
      <c r="T138" s="421">
        <f>SUMIF('Carga People'!$D$6:$D$383,$D138,'Carga People'!T$6:T$383)</f>
        <v>0</v>
      </c>
      <c r="U138" s="421">
        <f>SUMIF('Carga People'!$D$6:$D$383,$D138,'Carga People'!U$6:U$383)</f>
        <v>0</v>
      </c>
      <c r="V138" s="421">
        <f>SUMIF('Carga People'!$D$6:$D$383,$D138,'Carga People'!V$6:V$383)</f>
        <v>0</v>
      </c>
      <c r="W138" s="421">
        <f>SUMIF('Carga People'!$D$6:$D$383,$D138,'Carga People'!W$6:W$383)</f>
        <v>0</v>
      </c>
      <c r="X138" s="421">
        <f>SUMIF('Carga People'!$D$6:$D$383,$D138,'Carga People'!X$6:X$383)</f>
        <v>0</v>
      </c>
      <c r="Y138" s="421">
        <f>SUMIF('Carga People'!$D$6:$D$383,$D138,'Carga People'!Y$6:Y$383)</f>
        <v>0</v>
      </c>
      <c r="Z138" s="421">
        <f>SUMIF('Carga People'!$D$6:$D$383,$D138,'Carga People'!Z$6:Z$383)</f>
        <v>0</v>
      </c>
      <c r="AA138" s="421">
        <f>SUMIF('Carga People'!$D$6:$D$383,$D138,'Carga People'!AA$6:AA$383)</f>
        <v>0</v>
      </c>
      <c r="AB138" s="421">
        <f>SUMIF('Carga People'!$D$6:$D$383,$D138,'Carga People'!AB$6:AB$383)</f>
        <v>0</v>
      </c>
      <c r="AC138" s="421">
        <f>SUMIF('Carga People'!$D$6:$D$383,$D138,'Carga People'!AC$6:AC$383)</f>
        <v>0</v>
      </c>
      <c r="AD138" s="421">
        <f>SUMIF('Carga People'!$D$6:$D$383,$D138,'Carga People'!AD$6:AD$383)</f>
        <v>0</v>
      </c>
      <c r="AE138" s="421">
        <f>SUMIF('Carga People'!$D$6:$D$383,$D138,'Carga People'!AE$6:AE$383)</f>
        <v>0</v>
      </c>
      <c r="AF138" s="421">
        <f>SUMIF('Carga People'!$D$6:$D$383,$D138,'Carga People'!AF$6:AF$383)</f>
        <v>0</v>
      </c>
      <c r="AG138" s="421">
        <f>SUMIF('Carga People'!$D$6:$D$383,$D138,'Carga People'!AG$6:AG$383)</f>
        <v>0</v>
      </c>
      <c r="AH138" s="421">
        <f>SUMIF('Carga People'!$D$6:$D$383,$D138,'Carga People'!AH$6:AH$383)</f>
        <v>0</v>
      </c>
      <c r="AI138" s="421">
        <f>SUMIF('Carga People'!$D$6:$D$383,$D138,'Carga People'!AI$6:AI$383)</f>
        <v>0</v>
      </c>
      <c r="AJ138" s="421">
        <f>SUMIF('Carga People'!$D$6:$D$383,$D138,'Carga People'!AJ$6:AJ$383)</f>
        <v>0</v>
      </c>
      <c r="AK138" s="421">
        <f>SUMIF('Carga People'!$D$6:$D$383,$D138,'Carga People'!AK$6:AK$383)</f>
        <v>0</v>
      </c>
      <c r="AL138" s="421">
        <f>SUMIF('Carga People'!$D$6:$D$383,$D138,'Carga People'!AL$6:AL$383)</f>
        <v>0</v>
      </c>
      <c r="AM138" s="421">
        <f>SUMIF('Carga People'!$D$6:$D$383,$D138,'Carga People'!AM$6:AM$383)</f>
        <v>0</v>
      </c>
      <c r="AN138" s="421">
        <f>SUMIF('Carga People'!$D$6:$D$383,$D138,'Carga People'!AN$6:AN$383)</f>
        <v>0</v>
      </c>
      <c r="AO138" s="421"/>
      <c r="AP138" s="421"/>
      <c r="AQ138" s="427">
        <f t="shared" si="34"/>
        <v>0</v>
      </c>
      <c r="AR138" s="406" t="str">
        <f t="shared" si="35"/>
        <v/>
      </c>
      <c r="AT138" s="427">
        <f t="shared" si="28"/>
        <v>0</v>
      </c>
      <c r="AU138" s="427">
        <f t="shared" si="28"/>
        <v>0</v>
      </c>
      <c r="AV138" s="427">
        <f t="shared" si="28"/>
        <v>0</v>
      </c>
      <c r="AW138" s="427">
        <f t="shared" si="28"/>
        <v>0</v>
      </c>
      <c r="AX138" s="427">
        <f t="shared" si="28"/>
        <v>0</v>
      </c>
      <c r="AY138" s="427">
        <f t="shared" si="28"/>
        <v>0</v>
      </c>
      <c r="BA138" s="427">
        <f t="shared" si="36"/>
        <v>0</v>
      </c>
      <c r="BB138" s="427" t="e">
        <f>IF($BB$1="M0",SUMIF([1]Anual!$B$11:$B$950,$D138,[1]Anual!$GZ$11:$GZ$950),SUMIF([1]Anual!$B$11:$B$950,$D138,[1]Anual!$HA$11:$HA$950))</f>
        <v>#VALUE!</v>
      </c>
      <c r="BC138" s="427" t="e">
        <f t="shared" si="37"/>
        <v>#VALUE!</v>
      </c>
    </row>
    <row r="139" spans="2:55" ht="15" customHeight="1" outlineLevel="1" x14ac:dyDescent="0.25">
      <c r="B139" s="1539" t="s">
        <v>1140</v>
      </c>
      <c r="C139" s="1540"/>
      <c r="D139" s="1540" t="s">
        <v>1144</v>
      </c>
      <c r="E139" s="1541">
        <v>926564301</v>
      </c>
      <c r="F139" s="1452" t="s">
        <v>15</v>
      </c>
      <c r="G139" s="421"/>
      <c r="H139" s="421"/>
      <c r="I139" s="421"/>
      <c r="J139" s="421">
        <f>SUMIF('Carga People'!$D$6:$D$383,$D139,'Carga People'!J$6:J$383)</f>
        <v>0</v>
      </c>
      <c r="K139" s="421">
        <f>SUMIF('Carga People'!$D$6:$D$383,$D139,'Carga People'!K$6:K$383)</f>
        <v>0</v>
      </c>
      <c r="L139" s="421">
        <f>SUMIF('Carga People'!$D$6:$D$383,$D139,'Carga People'!L$6:L$383)</f>
        <v>0</v>
      </c>
      <c r="M139" s="421">
        <f>SUMIF('Carga People'!$D$6:$D$383,$D139,'Carga People'!M$6:M$383)</f>
        <v>0</v>
      </c>
      <c r="N139" s="421">
        <f>SUMIF('Carga People'!$D$6:$D$383,$D139,'Carga People'!N$6:N$383)</f>
        <v>0</v>
      </c>
      <c r="O139" s="421">
        <f>SUMIF('Carga People'!$D$6:$D$383,$D139,'Carga People'!O$6:O$383)</f>
        <v>0</v>
      </c>
      <c r="P139" s="421">
        <f>SUMIF('Carga People'!$D$6:$D$383,$D139,'Carga People'!P$6:P$383)</f>
        <v>0</v>
      </c>
      <c r="Q139" s="421">
        <f>SUMIF('Carga People'!$D$6:$D$383,$D139,'Carga People'!Q$6:Q$383)</f>
        <v>0</v>
      </c>
      <c r="R139" s="421">
        <f>SUMIF('Carga People'!$D$6:$D$383,$D139,'Carga People'!R$6:R$383)</f>
        <v>0</v>
      </c>
      <c r="S139" s="421">
        <f>SUMIF('Carga People'!$D$6:$D$383,$D139,'Carga People'!S$6:S$383)</f>
        <v>0</v>
      </c>
      <c r="T139" s="421">
        <f>SUMIF('Carga People'!$D$6:$D$383,$D139,'Carga People'!T$6:T$383)</f>
        <v>0</v>
      </c>
      <c r="U139" s="421">
        <f>SUMIF('Carga People'!$D$6:$D$383,$D139,'Carga People'!U$6:U$383)</f>
        <v>0</v>
      </c>
      <c r="V139" s="421">
        <f>SUMIF('Carga People'!$D$6:$D$383,$D139,'Carga People'!V$6:V$383)</f>
        <v>0</v>
      </c>
      <c r="W139" s="421">
        <f>SUMIF('Carga People'!$D$6:$D$383,$D139,'Carga People'!W$6:W$383)</f>
        <v>0</v>
      </c>
      <c r="X139" s="421">
        <f>SUMIF('Carga People'!$D$6:$D$383,$D139,'Carga People'!X$6:X$383)</f>
        <v>0</v>
      </c>
      <c r="Y139" s="421">
        <f>SUMIF('Carga People'!$D$6:$D$383,$D139,'Carga People'!Y$6:Y$383)</f>
        <v>0</v>
      </c>
      <c r="Z139" s="421">
        <f>SUMIF('Carga People'!$D$6:$D$383,$D139,'Carga People'!Z$6:Z$383)</f>
        <v>0</v>
      </c>
      <c r="AA139" s="421">
        <f>SUMIF('Carga People'!$D$6:$D$383,$D139,'Carga People'!AA$6:AA$383)</f>
        <v>0</v>
      </c>
      <c r="AB139" s="421">
        <f>SUMIF('Carga People'!$D$6:$D$383,$D139,'Carga People'!AB$6:AB$383)</f>
        <v>0</v>
      </c>
      <c r="AC139" s="421">
        <f>SUMIF('Carga People'!$D$6:$D$383,$D139,'Carga People'!AC$6:AC$383)</f>
        <v>0</v>
      </c>
      <c r="AD139" s="421">
        <f>SUMIF('Carga People'!$D$6:$D$383,$D139,'Carga People'!AD$6:AD$383)</f>
        <v>0</v>
      </c>
      <c r="AE139" s="421">
        <f>SUMIF('Carga People'!$D$6:$D$383,$D139,'Carga People'!AE$6:AE$383)</f>
        <v>0</v>
      </c>
      <c r="AF139" s="421">
        <f>SUMIF('Carga People'!$D$6:$D$383,$D139,'Carga People'!AF$6:AF$383)</f>
        <v>0</v>
      </c>
      <c r="AG139" s="421">
        <f>SUMIF('Carga People'!$D$6:$D$383,$D139,'Carga People'!AG$6:AG$383)</f>
        <v>0</v>
      </c>
      <c r="AH139" s="421">
        <f>SUMIF('Carga People'!$D$6:$D$383,$D139,'Carga People'!AH$6:AH$383)</f>
        <v>0</v>
      </c>
      <c r="AI139" s="421">
        <f>SUMIF('Carga People'!$D$6:$D$383,$D139,'Carga People'!AI$6:AI$383)</f>
        <v>0</v>
      </c>
      <c r="AJ139" s="421">
        <f>SUMIF('Carga People'!$D$6:$D$383,$D139,'Carga People'!AJ$6:AJ$383)</f>
        <v>0</v>
      </c>
      <c r="AK139" s="421">
        <f>SUMIF('Carga People'!$D$6:$D$383,$D139,'Carga People'!AK$6:AK$383)</f>
        <v>0</v>
      </c>
      <c r="AL139" s="421">
        <f>SUMIF('Carga People'!$D$6:$D$383,$D139,'Carga People'!AL$6:AL$383)</f>
        <v>0</v>
      </c>
      <c r="AM139" s="421">
        <f>SUMIF('Carga People'!$D$6:$D$383,$D139,'Carga People'!AM$6:AM$383)</f>
        <v>0</v>
      </c>
      <c r="AN139" s="421">
        <f>SUMIF('Carga People'!$D$6:$D$383,$D139,'Carga People'!AN$6:AN$383)</f>
        <v>0</v>
      </c>
      <c r="AO139" s="421"/>
      <c r="AP139" s="421"/>
      <c r="AQ139" s="427">
        <f t="shared" si="34"/>
        <v>0</v>
      </c>
      <c r="AR139" s="406" t="str">
        <f t="shared" si="35"/>
        <v/>
      </c>
      <c r="AT139" s="427">
        <f t="shared" si="28"/>
        <v>0</v>
      </c>
      <c r="AU139" s="427">
        <f t="shared" si="28"/>
        <v>0</v>
      </c>
      <c r="AV139" s="427">
        <f t="shared" si="28"/>
        <v>0</v>
      </c>
      <c r="AW139" s="427">
        <f t="shared" si="28"/>
        <v>0</v>
      </c>
      <c r="AX139" s="427">
        <f t="shared" si="28"/>
        <v>0</v>
      </c>
      <c r="AY139" s="427">
        <f t="shared" si="28"/>
        <v>0</v>
      </c>
      <c r="BA139" s="427">
        <f t="shared" si="36"/>
        <v>0</v>
      </c>
      <c r="BB139" s="427" t="e">
        <f>IF($BB$1="M0",SUMIF([1]Anual!$B$11:$B$950,$D139,[1]Anual!$GZ$11:$GZ$950),SUMIF([1]Anual!$B$11:$B$950,$D139,[1]Anual!$HA$11:$HA$950))</f>
        <v>#VALUE!</v>
      </c>
      <c r="BC139" s="427" t="e">
        <f t="shared" si="37"/>
        <v>#VALUE!</v>
      </c>
    </row>
    <row r="140" spans="2:55" ht="15" customHeight="1" outlineLevel="1" x14ac:dyDescent="0.25">
      <c r="B140" s="1539" t="s">
        <v>1125</v>
      </c>
      <c r="C140" s="1540"/>
      <c r="D140" s="1540" t="s">
        <v>1129</v>
      </c>
      <c r="E140" s="1541">
        <v>926564309</v>
      </c>
      <c r="F140" s="1452" t="s">
        <v>15</v>
      </c>
      <c r="G140" s="421"/>
      <c r="H140" s="421"/>
      <c r="I140" s="421"/>
      <c r="J140" s="421">
        <f>SUMIF('Carga People'!$D$6:$D$383,$D140,'Carga People'!J$6:J$383)</f>
        <v>0</v>
      </c>
      <c r="K140" s="421">
        <f>SUMIF('Carga People'!$D$6:$D$383,$D140,'Carga People'!K$6:K$383)</f>
        <v>0</v>
      </c>
      <c r="L140" s="421">
        <f>SUMIF('Carga People'!$D$6:$D$383,$D140,'Carga People'!L$6:L$383)</f>
        <v>0</v>
      </c>
      <c r="M140" s="421">
        <f>SUMIF('Carga People'!$D$6:$D$383,$D140,'Carga People'!M$6:M$383)</f>
        <v>0</v>
      </c>
      <c r="N140" s="421">
        <f>SUMIF('Carga People'!$D$6:$D$383,$D140,'Carga People'!N$6:N$383)</f>
        <v>0</v>
      </c>
      <c r="O140" s="421">
        <f>SUMIF('Carga People'!$D$6:$D$383,$D140,'Carga People'!O$6:O$383)</f>
        <v>0</v>
      </c>
      <c r="P140" s="421">
        <f>SUMIF('Carga People'!$D$6:$D$383,$D140,'Carga People'!P$6:P$383)</f>
        <v>0</v>
      </c>
      <c r="Q140" s="421">
        <f>SUMIF('Carga People'!$D$6:$D$383,$D140,'Carga People'!Q$6:Q$383)</f>
        <v>0</v>
      </c>
      <c r="R140" s="421">
        <f>SUMIF('Carga People'!$D$6:$D$383,$D140,'Carga People'!R$6:R$383)</f>
        <v>0</v>
      </c>
      <c r="S140" s="421">
        <f>SUMIF('Carga People'!$D$6:$D$383,$D140,'Carga People'!S$6:S$383)</f>
        <v>0</v>
      </c>
      <c r="T140" s="421">
        <f>SUMIF('Carga People'!$D$6:$D$383,$D140,'Carga People'!T$6:T$383)</f>
        <v>0</v>
      </c>
      <c r="U140" s="421">
        <f>SUMIF('Carga People'!$D$6:$D$383,$D140,'Carga People'!U$6:U$383)</f>
        <v>0</v>
      </c>
      <c r="V140" s="421">
        <f>SUMIF('Carga People'!$D$6:$D$383,$D140,'Carga People'!V$6:V$383)</f>
        <v>0</v>
      </c>
      <c r="W140" s="421">
        <f>SUMIF('Carga People'!$D$6:$D$383,$D140,'Carga People'!W$6:W$383)</f>
        <v>0</v>
      </c>
      <c r="X140" s="421">
        <f>SUMIF('Carga People'!$D$6:$D$383,$D140,'Carga People'!X$6:X$383)</f>
        <v>0</v>
      </c>
      <c r="Y140" s="421">
        <f>SUMIF('Carga People'!$D$6:$D$383,$D140,'Carga People'!Y$6:Y$383)</f>
        <v>0</v>
      </c>
      <c r="Z140" s="421">
        <f>SUMIF('Carga People'!$D$6:$D$383,$D140,'Carga People'!Z$6:Z$383)</f>
        <v>0</v>
      </c>
      <c r="AA140" s="421">
        <f>SUMIF('Carga People'!$D$6:$D$383,$D140,'Carga People'!AA$6:AA$383)</f>
        <v>0</v>
      </c>
      <c r="AB140" s="421">
        <f>SUMIF('Carga People'!$D$6:$D$383,$D140,'Carga People'!AB$6:AB$383)</f>
        <v>0</v>
      </c>
      <c r="AC140" s="421">
        <f>SUMIF('Carga People'!$D$6:$D$383,$D140,'Carga People'!AC$6:AC$383)</f>
        <v>0</v>
      </c>
      <c r="AD140" s="421">
        <f>SUMIF('Carga People'!$D$6:$D$383,$D140,'Carga People'!AD$6:AD$383)</f>
        <v>0</v>
      </c>
      <c r="AE140" s="421">
        <f>SUMIF('Carga People'!$D$6:$D$383,$D140,'Carga People'!AE$6:AE$383)</f>
        <v>0</v>
      </c>
      <c r="AF140" s="421">
        <f>SUMIF('Carga People'!$D$6:$D$383,$D140,'Carga People'!AF$6:AF$383)</f>
        <v>0</v>
      </c>
      <c r="AG140" s="421">
        <f>SUMIF('Carga People'!$D$6:$D$383,$D140,'Carga People'!AG$6:AG$383)</f>
        <v>0</v>
      </c>
      <c r="AH140" s="421">
        <f>SUMIF('Carga People'!$D$6:$D$383,$D140,'Carga People'!AH$6:AH$383)</f>
        <v>0</v>
      </c>
      <c r="AI140" s="421">
        <f>SUMIF('Carga People'!$D$6:$D$383,$D140,'Carga People'!AI$6:AI$383)</f>
        <v>0</v>
      </c>
      <c r="AJ140" s="421">
        <f>SUMIF('Carga People'!$D$6:$D$383,$D140,'Carga People'!AJ$6:AJ$383)</f>
        <v>0</v>
      </c>
      <c r="AK140" s="421">
        <f>SUMIF('Carga People'!$D$6:$D$383,$D140,'Carga People'!AK$6:AK$383)</f>
        <v>0</v>
      </c>
      <c r="AL140" s="421">
        <f>SUMIF('Carga People'!$D$6:$D$383,$D140,'Carga People'!AL$6:AL$383)</f>
        <v>0</v>
      </c>
      <c r="AM140" s="421">
        <f>SUMIF('Carga People'!$D$6:$D$383,$D140,'Carga People'!AM$6:AM$383)</f>
        <v>0</v>
      </c>
      <c r="AN140" s="421">
        <f>SUMIF('Carga People'!$D$6:$D$383,$D140,'Carga People'!AN$6:AN$383)</f>
        <v>0</v>
      </c>
      <c r="AO140" s="421"/>
      <c r="AP140" s="421"/>
      <c r="AQ140" s="427">
        <f t="shared" si="34"/>
        <v>0</v>
      </c>
      <c r="AR140" s="406" t="str">
        <f t="shared" si="35"/>
        <v/>
      </c>
      <c r="AT140" s="427">
        <f t="shared" si="28"/>
        <v>0</v>
      </c>
      <c r="AU140" s="427">
        <f t="shared" si="28"/>
        <v>0</v>
      </c>
      <c r="AV140" s="427">
        <f t="shared" si="28"/>
        <v>0</v>
      </c>
      <c r="AW140" s="427">
        <f t="shared" si="28"/>
        <v>0</v>
      </c>
      <c r="AX140" s="427">
        <f t="shared" si="28"/>
        <v>0</v>
      </c>
      <c r="AY140" s="427">
        <f t="shared" si="28"/>
        <v>0</v>
      </c>
      <c r="BA140" s="427">
        <f t="shared" si="36"/>
        <v>0</v>
      </c>
      <c r="BB140" s="427" t="e">
        <f>IF($BB$1="M0",SUMIF([1]Anual!$B$11:$B$950,$D140,[1]Anual!$GZ$11:$GZ$950),SUMIF([1]Anual!$B$11:$B$950,$D140,[1]Anual!$HA$11:$HA$950))</f>
        <v>#VALUE!</v>
      </c>
      <c r="BC140" s="427" t="e">
        <f t="shared" si="37"/>
        <v>#VALUE!</v>
      </c>
    </row>
    <row r="141" spans="2:55" ht="15" customHeight="1" outlineLevel="1" x14ac:dyDescent="0.25">
      <c r="B141" s="1539" t="s">
        <v>1150</v>
      </c>
      <c r="C141" s="1540"/>
      <c r="D141" s="1540" t="s">
        <v>1154</v>
      </c>
      <c r="E141" s="1541">
        <v>926564295</v>
      </c>
      <c r="F141" s="1452" t="s">
        <v>15</v>
      </c>
      <c r="G141" s="421"/>
      <c r="H141" s="421"/>
      <c r="I141" s="421"/>
      <c r="J141" s="421">
        <f>SUMIF('Carga People'!$D$6:$D$383,$D141,'Carga People'!J$6:J$383)</f>
        <v>0</v>
      </c>
      <c r="K141" s="421">
        <f>SUMIF('Carga People'!$D$6:$D$383,$D141,'Carga People'!K$6:K$383)</f>
        <v>0</v>
      </c>
      <c r="L141" s="421">
        <f>SUMIF('Carga People'!$D$6:$D$383,$D141,'Carga People'!L$6:L$383)</f>
        <v>0</v>
      </c>
      <c r="M141" s="421">
        <f>SUMIF('Carga People'!$D$6:$D$383,$D141,'Carga People'!M$6:M$383)</f>
        <v>0</v>
      </c>
      <c r="N141" s="421">
        <f>SUMIF('Carga People'!$D$6:$D$383,$D141,'Carga People'!N$6:N$383)</f>
        <v>0</v>
      </c>
      <c r="O141" s="421">
        <f>SUMIF('Carga People'!$D$6:$D$383,$D141,'Carga People'!O$6:O$383)</f>
        <v>0</v>
      </c>
      <c r="P141" s="421">
        <f>SUMIF('Carga People'!$D$6:$D$383,$D141,'Carga People'!P$6:P$383)</f>
        <v>0</v>
      </c>
      <c r="Q141" s="421">
        <f>SUMIF('Carga People'!$D$6:$D$383,$D141,'Carga People'!Q$6:Q$383)</f>
        <v>0</v>
      </c>
      <c r="R141" s="421">
        <f>SUMIF('Carga People'!$D$6:$D$383,$D141,'Carga People'!R$6:R$383)</f>
        <v>0</v>
      </c>
      <c r="S141" s="421">
        <f>SUMIF('Carga People'!$D$6:$D$383,$D141,'Carga People'!S$6:S$383)</f>
        <v>0</v>
      </c>
      <c r="T141" s="421">
        <f>SUMIF('Carga People'!$D$6:$D$383,$D141,'Carga People'!T$6:T$383)</f>
        <v>0</v>
      </c>
      <c r="U141" s="421">
        <f>SUMIF('Carga People'!$D$6:$D$383,$D141,'Carga People'!U$6:U$383)</f>
        <v>0</v>
      </c>
      <c r="V141" s="421">
        <f>SUMIF('Carga People'!$D$6:$D$383,$D141,'Carga People'!V$6:V$383)</f>
        <v>0</v>
      </c>
      <c r="W141" s="421">
        <f>SUMIF('Carga People'!$D$6:$D$383,$D141,'Carga People'!W$6:W$383)</f>
        <v>0</v>
      </c>
      <c r="X141" s="421">
        <f>SUMIF('Carga People'!$D$6:$D$383,$D141,'Carga People'!X$6:X$383)</f>
        <v>0</v>
      </c>
      <c r="Y141" s="421">
        <f>SUMIF('Carga People'!$D$6:$D$383,$D141,'Carga People'!Y$6:Y$383)</f>
        <v>0</v>
      </c>
      <c r="Z141" s="421">
        <f>SUMIF('Carga People'!$D$6:$D$383,$D141,'Carga People'!Z$6:Z$383)</f>
        <v>0</v>
      </c>
      <c r="AA141" s="421">
        <f>SUMIF('Carga People'!$D$6:$D$383,$D141,'Carga People'!AA$6:AA$383)</f>
        <v>0</v>
      </c>
      <c r="AB141" s="421">
        <f>SUMIF('Carga People'!$D$6:$D$383,$D141,'Carga People'!AB$6:AB$383)</f>
        <v>0</v>
      </c>
      <c r="AC141" s="421">
        <f>SUMIF('Carga People'!$D$6:$D$383,$D141,'Carga People'!AC$6:AC$383)</f>
        <v>0</v>
      </c>
      <c r="AD141" s="421">
        <f>SUMIF('Carga People'!$D$6:$D$383,$D141,'Carga People'!AD$6:AD$383)</f>
        <v>0</v>
      </c>
      <c r="AE141" s="421">
        <f>SUMIF('Carga People'!$D$6:$D$383,$D141,'Carga People'!AE$6:AE$383)</f>
        <v>0</v>
      </c>
      <c r="AF141" s="421">
        <f>SUMIF('Carga People'!$D$6:$D$383,$D141,'Carga People'!AF$6:AF$383)</f>
        <v>0</v>
      </c>
      <c r="AG141" s="421">
        <f>SUMIF('Carga People'!$D$6:$D$383,$D141,'Carga People'!AG$6:AG$383)</f>
        <v>0</v>
      </c>
      <c r="AH141" s="421">
        <f>SUMIF('Carga People'!$D$6:$D$383,$D141,'Carga People'!AH$6:AH$383)</f>
        <v>0</v>
      </c>
      <c r="AI141" s="421">
        <f>SUMIF('Carga People'!$D$6:$D$383,$D141,'Carga People'!AI$6:AI$383)</f>
        <v>0</v>
      </c>
      <c r="AJ141" s="421">
        <f>SUMIF('Carga People'!$D$6:$D$383,$D141,'Carga People'!AJ$6:AJ$383)</f>
        <v>0</v>
      </c>
      <c r="AK141" s="421">
        <f>SUMIF('Carga People'!$D$6:$D$383,$D141,'Carga People'!AK$6:AK$383)</f>
        <v>0</v>
      </c>
      <c r="AL141" s="421">
        <f>SUMIF('Carga People'!$D$6:$D$383,$D141,'Carga People'!AL$6:AL$383)</f>
        <v>0</v>
      </c>
      <c r="AM141" s="421">
        <f>SUMIF('Carga People'!$D$6:$D$383,$D141,'Carga People'!AM$6:AM$383)</f>
        <v>0</v>
      </c>
      <c r="AN141" s="421">
        <f>SUMIF('Carga People'!$D$6:$D$383,$D141,'Carga People'!AN$6:AN$383)</f>
        <v>0</v>
      </c>
      <c r="AO141" s="421"/>
      <c r="AP141" s="421"/>
      <c r="AQ141" s="427">
        <f t="shared" si="34"/>
        <v>0</v>
      </c>
      <c r="AR141" s="406" t="str">
        <f t="shared" si="35"/>
        <v/>
      </c>
      <c r="AT141" s="427">
        <f t="shared" si="28"/>
        <v>0</v>
      </c>
      <c r="AU141" s="427">
        <f t="shared" si="28"/>
        <v>0</v>
      </c>
      <c r="AV141" s="427">
        <f t="shared" si="28"/>
        <v>0</v>
      </c>
      <c r="AW141" s="427">
        <f t="shared" si="28"/>
        <v>0</v>
      </c>
      <c r="AX141" s="427">
        <f t="shared" si="28"/>
        <v>0</v>
      </c>
      <c r="AY141" s="427">
        <f t="shared" si="28"/>
        <v>0</v>
      </c>
      <c r="BA141" s="427">
        <f t="shared" si="36"/>
        <v>0</v>
      </c>
      <c r="BB141" s="427" t="e">
        <f>IF($BB$1="M0",SUMIF([1]Anual!$B$11:$B$950,$D141,[1]Anual!$GZ$11:$GZ$950),SUMIF([1]Anual!$B$11:$B$950,$D141,[1]Anual!$HA$11:$HA$950))</f>
        <v>#VALUE!</v>
      </c>
      <c r="BC141" s="427" t="e">
        <f t="shared" si="37"/>
        <v>#VALUE!</v>
      </c>
    </row>
    <row r="142" spans="2:55" ht="15" customHeight="1" outlineLevel="1" x14ac:dyDescent="0.25">
      <c r="B142" s="1539" t="s">
        <v>1085</v>
      </c>
      <c r="C142" s="1540"/>
      <c r="D142" s="1540" t="s">
        <v>1087</v>
      </c>
      <c r="E142" s="1541">
        <v>926564307</v>
      </c>
      <c r="F142" s="1452" t="s">
        <v>15</v>
      </c>
      <c r="G142" s="421"/>
      <c r="H142" s="421"/>
      <c r="I142" s="421"/>
      <c r="J142" s="421">
        <f>SUMIF('Carga People'!$D$6:$D$383,$D142,'Carga People'!J$6:J$383)</f>
        <v>0</v>
      </c>
      <c r="K142" s="421">
        <f>SUMIF('Carga People'!$D$6:$D$383,$D142,'Carga People'!K$6:K$383)</f>
        <v>0</v>
      </c>
      <c r="L142" s="421">
        <f>SUMIF('Carga People'!$D$6:$D$383,$D142,'Carga People'!L$6:L$383)</f>
        <v>0</v>
      </c>
      <c r="M142" s="421">
        <f>SUMIF('Carga People'!$D$6:$D$383,$D142,'Carga People'!M$6:M$383)</f>
        <v>0</v>
      </c>
      <c r="N142" s="421">
        <f>SUMIF('Carga People'!$D$6:$D$383,$D142,'Carga People'!N$6:N$383)</f>
        <v>0</v>
      </c>
      <c r="O142" s="421">
        <f>SUMIF('Carga People'!$D$6:$D$383,$D142,'Carga People'!O$6:O$383)</f>
        <v>0</v>
      </c>
      <c r="P142" s="421">
        <f>SUMIF('Carga People'!$D$6:$D$383,$D142,'Carga People'!P$6:P$383)</f>
        <v>0</v>
      </c>
      <c r="Q142" s="421">
        <f>SUMIF('Carga People'!$D$6:$D$383,$D142,'Carga People'!Q$6:Q$383)</f>
        <v>0</v>
      </c>
      <c r="R142" s="421">
        <f>SUMIF('Carga People'!$D$6:$D$383,$D142,'Carga People'!R$6:R$383)</f>
        <v>0</v>
      </c>
      <c r="S142" s="421">
        <f>SUMIF('Carga People'!$D$6:$D$383,$D142,'Carga People'!S$6:S$383)</f>
        <v>0</v>
      </c>
      <c r="T142" s="421">
        <f>SUMIF('Carga People'!$D$6:$D$383,$D142,'Carga People'!T$6:T$383)</f>
        <v>0</v>
      </c>
      <c r="U142" s="421">
        <f>SUMIF('Carga People'!$D$6:$D$383,$D142,'Carga People'!U$6:U$383)</f>
        <v>0</v>
      </c>
      <c r="V142" s="421">
        <f>SUMIF('Carga People'!$D$6:$D$383,$D142,'Carga People'!V$6:V$383)</f>
        <v>0</v>
      </c>
      <c r="W142" s="421">
        <f>SUMIF('Carga People'!$D$6:$D$383,$D142,'Carga People'!W$6:W$383)</f>
        <v>0</v>
      </c>
      <c r="X142" s="421">
        <f>SUMIF('Carga People'!$D$6:$D$383,$D142,'Carga People'!X$6:X$383)</f>
        <v>0</v>
      </c>
      <c r="Y142" s="421">
        <f>SUMIF('Carga People'!$D$6:$D$383,$D142,'Carga People'!Y$6:Y$383)</f>
        <v>0</v>
      </c>
      <c r="Z142" s="421">
        <f>SUMIF('Carga People'!$D$6:$D$383,$D142,'Carga People'!Z$6:Z$383)</f>
        <v>0</v>
      </c>
      <c r="AA142" s="421">
        <f>SUMIF('Carga People'!$D$6:$D$383,$D142,'Carga People'!AA$6:AA$383)</f>
        <v>0</v>
      </c>
      <c r="AB142" s="421">
        <f>SUMIF('Carga People'!$D$6:$D$383,$D142,'Carga People'!AB$6:AB$383)</f>
        <v>0</v>
      </c>
      <c r="AC142" s="421">
        <f>SUMIF('Carga People'!$D$6:$D$383,$D142,'Carga People'!AC$6:AC$383)</f>
        <v>0</v>
      </c>
      <c r="AD142" s="421">
        <f>SUMIF('Carga People'!$D$6:$D$383,$D142,'Carga People'!AD$6:AD$383)</f>
        <v>0</v>
      </c>
      <c r="AE142" s="421">
        <f>SUMIF('Carga People'!$D$6:$D$383,$D142,'Carga People'!AE$6:AE$383)</f>
        <v>0</v>
      </c>
      <c r="AF142" s="421">
        <f>SUMIF('Carga People'!$D$6:$D$383,$D142,'Carga People'!AF$6:AF$383)</f>
        <v>0</v>
      </c>
      <c r="AG142" s="421">
        <f>SUMIF('Carga People'!$D$6:$D$383,$D142,'Carga People'!AG$6:AG$383)</f>
        <v>0</v>
      </c>
      <c r="AH142" s="421">
        <f>SUMIF('Carga People'!$D$6:$D$383,$D142,'Carga People'!AH$6:AH$383)</f>
        <v>0</v>
      </c>
      <c r="AI142" s="421">
        <f>SUMIF('Carga People'!$D$6:$D$383,$D142,'Carga People'!AI$6:AI$383)</f>
        <v>0</v>
      </c>
      <c r="AJ142" s="421">
        <f>SUMIF('Carga People'!$D$6:$D$383,$D142,'Carga People'!AJ$6:AJ$383)</f>
        <v>0</v>
      </c>
      <c r="AK142" s="421">
        <f>SUMIF('Carga People'!$D$6:$D$383,$D142,'Carga People'!AK$6:AK$383)</f>
        <v>0</v>
      </c>
      <c r="AL142" s="421">
        <f>SUMIF('Carga People'!$D$6:$D$383,$D142,'Carga People'!AL$6:AL$383)</f>
        <v>0</v>
      </c>
      <c r="AM142" s="421">
        <f>SUMIF('Carga People'!$D$6:$D$383,$D142,'Carga People'!AM$6:AM$383)</f>
        <v>0</v>
      </c>
      <c r="AN142" s="421">
        <f>SUMIF('Carga People'!$D$6:$D$383,$D142,'Carga People'!AN$6:AN$383)</f>
        <v>0</v>
      </c>
      <c r="AO142" s="421"/>
      <c r="AP142" s="421"/>
      <c r="AQ142" s="427">
        <f t="shared" si="34"/>
        <v>0</v>
      </c>
      <c r="AR142" s="406" t="str">
        <f t="shared" si="35"/>
        <v/>
      </c>
      <c r="AT142" s="427">
        <f t="shared" si="28"/>
        <v>0</v>
      </c>
      <c r="AU142" s="427">
        <f t="shared" si="28"/>
        <v>0</v>
      </c>
      <c r="AV142" s="427">
        <f t="shared" si="28"/>
        <v>0</v>
      </c>
      <c r="AW142" s="427">
        <f t="shared" ref="AT142:AY155" si="38">SUMIF($J$1:$AP$1,AW$3,($J142:$AP142))</f>
        <v>0</v>
      </c>
      <c r="AX142" s="427">
        <f t="shared" si="38"/>
        <v>0</v>
      </c>
      <c r="AY142" s="427">
        <f t="shared" si="38"/>
        <v>0</v>
      </c>
      <c r="BA142" s="427">
        <f t="shared" si="36"/>
        <v>0</v>
      </c>
      <c r="BB142" s="427" t="e">
        <f>IF($BB$1="M0",SUMIF([1]Anual!$B$11:$B$950,$D142,[1]Anual!$GZ$11:$GZ$950),SUMIF([1]Anual!$B$11:$B$950,$D142,[1]Anual!$HA$11:$HA$950))</f>
        <v>#VALUE!</v>
      </c>
      <c r="BC142" s="427" t="e">
        <f t="shared" si="37"/>
        <v>#VALUE!</v>
      </c>
    </row>
    <row r="143" spans="2:55" ht="15" customHeight="1" outlineLevel="1" x14ac:dyDescent="0.25">
      <c r="B143" s="1539" t="s">
        <v>1106</v>
      </c>
      <c r="C143" s="1540"/>
      <c r="D143" s="1540" t="s">
        <v>1108</v>
      </c>
      <c r="E143" s="1541">
        <v>926564291</v>
      </c>
      <c r="F143" s="1452" t="s">
        <v>15</v>
      </c>
      <c r="G143" s="421"/>
      <c r="H143" s="421"/>
      <c r="I143" s="421"/>
      <c r="J143" s="421">
        <f>SUMIF('Carga People'!$D$6:$D$383,$D143,'Carga People'!J$6:J$383)</f>
        <v>0</v>
      </c>
      <c r="K143" s="421">
        <f>SUMIF('Carga People'!$D$6:$D$383,$D143,'Carga People'!K$6:K$383)</f>
        <v>0</v>
      </c>
      <c r="L143" s="421">
        <f>SUMIF('Carga People'!$D$6:$D$383,$D143,'Carga People'!L$6:L$383)</f>
        <v>0</v>
      </c>
      <c r="M143" s="421">
        <f>SUMIF('Carga People'!$D$6:$D$383,$D143,'Carga People'!M$6:M$383)</f>
        <v>0</v>
      </c>
      <c r="N143" s="421">
        <f>SUMIF('Carga People'!$D$6:$D$383,$D143,'Carga People'!N$6:N$383)</f>
        <v>0</v>
      </c>
      <c r="O143" s="421">
        <f>SUMIF('Carga People'!$D$6:$D$383,$D143,'Carga People'!O$6:O$383)</f>
        <v>0</v>
      </c>
      <c r="P143" s="421">
        <f>SUMIF('Carga People'!$D$6:$D$383,$D143,'Carga People'!P$6:P$383)</f>
        <v>0</v>
      </c>
      <c r="Q143" s="421">
        <f>SUMIF('Carga People'!$D$6:$D$383,$D143,'Carga People'!Q$6:Q$383)</f>
        <v>0</v>
      </c>
      <c r="R143" s="421">
        <f>SUMIF('Carga People'!$D$6:$D$383,$D143,'Carga People'!R$6:R$383)</f>
        <v>0</v>
      </c>
      <c r="S143" s="421">
        <f>SUMIF('Carga People'!$D$6:$D$383,$D143,'Carga People'!S$6:S$383)</f>
        <v>0</v>
      </c>
      <c r="T143" s="421">
        <f>SUMIF('Carga People'!$D$6:$D$383,$D143,'Carga People'!T$6:T$383)</f>
        <v>0</v>
      </c>
      <c r="U143" s="421">
        <f>SUMIF('Carga People'!$D$6:$D$383,$D143,'Carga People'!U$6:U$383)</f>
        <v>0</v>
      </c>
      <c r="V143" s="421">
        <f>SUMIF('Carga People'!$D$6:$D$383,$D143,'Carga People'!V$6:V$383)</f>
        <v>0</v>
      </c>
      <c r="W143" s="421">
        <f>SUMIF('Carga People'!$D$6:$D$383,$D143,'Carga People'!W$6:W$383)</f>
        <v>0</v>
      </c>
      <c r="X143" s="421">
        <f>SUMIF('Carga People'!$D$6:$D$383,$D143,'Carga People'!X$6:X$383)</f>
        <v>0</v>
      </c>
      <c r="Y143" s="421">
        <f>SUMIF('Carga People'!$D$6:$D$383,$D143,'Carga People'!Y$6:Y$383)</f>
        <v>0</v>
      </c>
      <c r="Z143" s="421">
        <f>SUMIF('Carga People'!$D$6:$D$383,$D143,'Carga People'!Z$6:Z$383)</f>
        <v>0</v>
      </c>
      <c r="AA143" s="421">
        <f>SUMIF('Carga People'!$D$6:$D$383,$D143,'Carga People'!AA$6:AA$383)</f>
        <v>0</v>
      </c>
      <c r="AB143" s="421">
        <f>SUMIF('Carga People'!$D$6:$D$383,$D143,'Carga People'!AB$6:AB$383)</f>
        <v>0</v>
      </c>
      <c r="AC143" s="421">
        <f>SUMIF('Carga People'!$D$6:$D$383,$D143,'Carga People'!AC$6:AC$383)</f>
        <v>0</v>
      </c>
      <c r="AD143" s="421">
        <f>SUMIF('Carga People'!$D$6:$D$383,$D143,'Carga People'!AD$6:AD$383)</f>
        <v>0</v>
      </c>
      <c r="AE143" s="421">
        <f>SUMIF('Carga People'!$D$6:$D$383,$D143,'Carga People'!AE$6:AE$383)</f>
        <v>0</v>
      </c>
      <c r="AF143" s="421">
        <f>SUMIF('Carga People'!$D$6:$D$383,$D143,'Carga People'!AF$6:AF$383)</f>
        <v>0</v>
      </c>
      <c r="AG143" s="421">
        <f>SUMIF('Carga People'!$D$6:$D$383,$D143,'Carga People'!AG$6:AG$383)</f>
        <v>0</v>
      </c>
      <c r="AH143" s="421">
        <f>SUMIF('Carga People'!$D$6:$D$383,$D143,'Carga People'!AH$6:AH$383)</f>
        <v>0</v>
      </c>
      <c r="AI143" s="421">
        <f>SUMIF('Carga People'!$D$6:$D$383,$D143,'Carga People'!AI$6:AI$383)</f>
        <v>0</v>
      </c>
      <c r="AJ143" s="421">
        <f>SUMIF('Carga People'!$D$6:$D$383,$D143,'Carga People'!AJ$6:AJ$383)</f>
        <v>0</v>
      </c>
      <c r="AK143" s="421">
        <f>SUMIF('Carga People'!$D$6:$D$383,$D143,'Carga People'!AK$6:AK$383)</f>
        <v>0</v>
      </c>
      <c r="AL143" s="421">
        <f>SUMIF('Carga People'!$D$6:$D$383,$D143,'Carga People'!AL$6:AL$383)</f>
        <v>0</v>
      </c>
      <c r="AM143" s="421">
        <f>SUMIF('Carga People'!$D$6:$D$383,$D143,'Carga People'!AM$6:AM$383)</f>
        <v>0</v>
      </c>
      <c r="AN143" s="421">
        <f>SUMIF('Carga People'!$D$6:$D$383,$D143,'Carga People'!AN$6:AN$383)</f>
        <v>0</v>
      </c>
      <c r="AO143" s="421"/>
      <c r="AP143" s="421"/>
      <c r="AQ143" s="427">
        <f t="shared" si="34"/>
        <v>0</v>
      </c>
      <c r="AR143" s="406" t="str">
        <f t="shared" si="35"/>
        <v/>
      </c>
      <c r="AT143" s="427">
        <f t="shared" si="38"/>
        <v>0</v>
      </c>
      <c r="AU143" s="427">
        <f t="shared" si="38"/>
        <v>0</v>
      </c>
      <c r="AV143" s="427">
        <f t="shared" si="38"/>
        <v>0</v>
      </c>
      <c r="AW143" s="427">
        <f t="shared" si="38"/>
        <v>0</v>
      </c>
      <c r="AX143" s="427">
        <f t="shared" si="38"/>
        <v>0</v>
      </c>
      <c r="AY143" s="427">
        <f t="shared" si="38"/>
        <v>0</v>
      </c>
      <c r="BA143" s="427">
        <f t="shared" si="36"/>
        <v>0</v>
      </c>
      <c r="BB143" s="427" t="e">
        <f>IF($BB$1="M0",SUMIF([1]Anual!$B$11:$B$950,$D143,[1]Anual!$GZ$11:$GZ$950),SUMIF([1]Anual!$B$11:$B$950,$D143,[1]Anual!$HA$11:$HA$950))</f>
        <v>#VALUE!</v>
      </c>
      <c r="BC143" s="427" t="e">
        <f t="shared" si="37"/>
        <v>#VALUE!</v>
      </c>
    </row>
    <row r="144" spans="2:55" ht="15" customHeight="1" outlineLevel="1" x14ac:dyDescent="0.25">
      <c r="B144" s="1539" t="s">
        <v>1100</v>
      </c>
      <c r="C144" s="1540"/>
      <c r="D144" s="1540" t="s">
        <v>1102</v>
      </c>
      <c r="E144" s="1541">
        <v>926564289</v>
      </c>
      <c r="F144" s="1452" t="s">
        <v>15</v>
      </c>
      <c r="G144" s="421"/>
      <c r="H144" s="421"/>
      <c r="I144" s="421"/>
      <c r="J144" s="421">
        <f>SUMIF('Carga People'!$D$6:$D$383,$D144,'Carga People'!J$6:J$383)</f>
        <v>0</v>
      </c>
      <c r="K144" s="421">
        <f>SUMIF('Carga People'!$D$6:$D$383,$D144,'Carga People'!K$6:K$383)</f>
        <v>0</v>
      </c>
      <c r="L144" s="421">
        <f>SUMIF('Carga People'!$D$6:$D$383,$D144,'Carga People'!L$6:L$383)</f>
        <v>0</v>
      </c>
      <c r="M144" s="421">
        <f>SUMIF('Carga People'!$D$6:$D$383,$D144,'Carga People'!M$6:M$383)</f>
        <v>0</v>
      </c>
      <c r="N144" s="421">
        <f>SUMIF('Carga People'!$D$6:$D$383,$D144,'Carga People'!N$6:N$383)</f>
        <v>0</v>
      </c>
      <c r="O144" s="421">
        <f>SUMIF('Carga People'!$D$6:$D$383,$D144,'Carga People'!O$6:O$383)</f>
        <v>0</v>
      </c>
      <c r="P144" s="421">
        <f>SUMIF('Carga People'!$D$6:$D$383,$D144,'Carga People'!P$6:P$383)</f>
        <v>0</v>
      </c>
      <c r="Q144" s="421">
        <f>SUMIF('Carga People'!$D$6:$D$383,$D144,'Carga People'!Q$6:Q$383)</f>
        <v>0</v>
      </c>
      <c r="R144" s="421">
        <f>SUMIF('Carga People'!$D$6:$D$383,$D144,'Carga People'!R$6:R$383)</f>
        <v>0</v>
      </c>
      <c r="S144" s="421">
        <f>SUMIF('Carga People'!$D$6:$D$383,$D144,'Carga People'!S$6:S$383)</f>
        <v>0</v>
      </c>
      <c r="T144" s="421">
        <f>SUMIF('Carga People'!$D$6:$D$383,$D144,'Carga People'!T$6:T$383)</f>
        <v>0</v>
      </c>
      <c r="U144" s="421">
        <f>SUMIF('Carga People'!$D$6:$D$383,$D144,'Carga People'!U$6:U$383)</f>
        <v>0</v>
      </c>
      <c r="V144" s="421">
        <f>SUMIF('Carga People'!$D$6:$D$383,$D144,'Carga People'!V$6:V$383)</f>
        <v>0</v>
      </c>
      <c r="W144" s="421">
        <f>SUMIF('Carga People'!$D$6:$D$383,$D144,'Carga People'!W$6:W$383)</f>
        <v>0</v>
      </c>
      <c r="X144" s="421">
        <f>SUMIF('Carga People'!$D$6:$D$383,$D144,'Carga People'!X$6:X$383)</f>
        <v>0</v>
      </c>
      <c r="Y144" s="421">
        <f>SUMIF('Carga People'!$D$6:$D$383,$D144,'Carga People'!Y$6:Y$383)</f>
        <v>0</v>
      </c>
      <c r="Z144" s="421">
        <f>SUMIF('Carga People'!$D$6:$D$383,$D144,'Carga People'!Z$6:Z$383)</f>
        <v>0</v>
      </c>
      <c r="AA144" s="421">
        <f>SUMIF('Carga People'!$D$6:$D$383,$D144,'Carga People'!AA$6:AA$383)</f>
        <v>0</v>
      </c>
      <c r="AB144" s="421">
        <f>SUMIF('Carga People'!$D$6:$D$383,$D144,'Carga People'!AB$6:AB$383)</f>
        <v>0</v>
      </c>
      <c r="AC144" s="421">
        <f>SUMIF('Carga People'!$D$6:$D$383,$D144,'Carga People'!AC$6:AC$383)</f>
        <v>0</v>
      </c>
      <c r="AD144" s="421">
        <f>SUMIF('Carga People'!$D$6:$D$383,$D144,'Carga People'!AD$6:AD$383)</f>
        <v>0</v>
      </c>
      <c r="AE144" s="421">
        <f>SUMIF('Carga People'!$D$6:$D$383,$D144,'Carga People'!AE$6:AE$383)</f>
        <v>0</v>
      </c>
      <c r="AF144" s="421">
        <f>SUMIF('Carga People'!$D$6:$D$383,$D144,'Carga People'!AF$6:AF$383)</f>
        <v>0</v>
      </c>
      <c r="AG144" s="421">
        <f>SUMIF('Carga People'!$D$6:$D$383,$D144,'Carga People'!AG$6:AG$383)</f>
        <v>0</v>
      </c>
      <c r="AH144" s="421">
        <f>SUMIF('Carga People'!$D$6:$D$383,$D144,'Carga People'!AH$6:AH$383)</f>
        <v>0</v>
      </c>
      <c r="AI144" s="421">
        <f>SUMIF('Carga People'!$D$6:$D$383,$D144,'Carga People'!AI$6:AI$383)</f>
        <v>0</v>
      </c>
      <c r="AJ144" s="421">
        <f>SUMIF('Carga People'!$D$6:$D$383,$D144,'Carga People'!AJ$6:AJ$383)</f>
        <v>0</v>
      </c>
      <c r="AK144" s="421">
        <f>SUMIF('Carga People'!$D$6:$D$383,$D144,'Carga People'!AK$6:AK$383)</f>
        <v>0</v>
      </c>
      <c r="AL144" s="421">
        <f>SUMIF('Carga People'!$D$6:$D$383,$D144,'Carga People'!AL$6:AL$383)</f>
        <v>0</v>
      </c>
      <c r="AM144" s="421">
        <f>SUMIF('Carga People'!$D$6:$D$383,$D144,'Carga People'!AM$6:AM$383)</f>
        <v>0</v>
      </c>
      <c r="AN144" s="421">
        <f>SUMIF('Carga People'!$D$6:$D$383,$D144,'Carga People'!AN$6:AN$383)</f>
        <v>0</v>
      </c>
      <c r="AO144" s="421"/>
      <c r="AP144" s="421"/>
      <c r="AQ144" s="427">
        <f t="shared" si="34"/>
        <v>0</v>
      </c>
      <c r="AR144" s="406" t="str">
        <f t="shared" si="35"/>
        <v/>
      </c>
      <c r="AT144" s="427">
        <f t="shared" si="38"/>
        <v>0</v>
      </c>
      <c r="AU144" s="427">
        <f t="shared" si="38"/>
        <v>0</v>
      </c>
      <c r="AV144" s="427">
        <f t="shared" si="38"/>
        <v>0</v>
      </c>
      <c r="AW144" s="427">
        <f t="shared" si="38"/>
        <v>0</v>
      </c>
      <c r="AX144" s="427">
        <f t="shared" si="38"/>
        <v>0</v>
      </c>
      <c r="AY144" s="427">
        <f t="shared" si="38"/>
        <v>0</v>
      </c>
      <c r="BA144" s="427">
        <f t="shared" si="36"/>
        <v>0</v>
      </c>
      <c r="BB144" s="427" t="e">
        <f>IF($BB$1="M0",SUMIF([1]Anual!$B$11:$B$950,$D144,[1]Anual!$GZ$11:$GZ$950),SUMIF([1]Anual!$B$11:$B$950,$D144,[1]Anual!$HA$11:$HA$950))</f>
        <v>#VALUE!</v>
      </c>
      <c r="BC144" s="427" t="e">
        <f t="shared" si="37"/>
        <v>#VALUE!</v>
      </c>
    </row>
    <row r="145" spans="2:55" ht="15" customHeight="1" outlineLevel="1" x14ac:dyDescent="0.25">
      <c r="B145" s="418" t="s">
        <v>193</v>
      </c>
      <c r="C145" s="419"/>
      <c r="D145" s="419" t="s">
        <v>195</v>
      </c>
      <c r="E145" s="1454" t="s">
        <v>867</v>
      </c>
      <c r="F145" s="1452" t="s">
        <v>15</v>
      </c>
      <c r="G145" s="421"/>
      <c r="H145" s="421"/>
      <c r="I145" s="421"/>
      <c r="J145" s="421">
        <f>SUMIF('Carga People'!$D$6:$D$383,$D145,'Carga People'!J$6:J$383)</f>
        <v>0</v>
      </c>
      <c r="K145" s="421">
        <f>SUMIF('Carga People'!$D$6:$D$383,$D145,'Carga People'!K$6:K$383)</f>
        <v>0</v>
      </c>
      <c r="L145" s="421">
        <f>SUMIF('Carga People'!$D$6:$D$383,$D145,'Carga People'!L$6:L$383)</f>
        <v>0</v>
      </c>
      <c r="M145" s="421">
        <f>SUMIF('Carga People'!$D$6:$D$383,$D145,'Carga People'!M$6:M$383)</f>
        <v>0</v>
      </c>
      <c r="N145" s="421">
        <f>SUMIF('Carga People'!$D$6:$D$383,$D145,'Carga People'!N$6:N$383)</f>
        <v>0</v>
      </c>
      <c r="O145" s="421">
        <f>SUMIF('Carga People'!$D$6:$D$383,$D145,'Carga People'!O$6:O$383)</f>
        <v>0</v>
      </c>
      <c r="P145" s="421">
        <f>SUMIF('Carga People'!$D$6:$D$383,$D145,'Carga People'!P$6:P$383)</f>
        <v>0</v>
      </c>
      <c r="Q145" s="421">
        <f>SUMIF('Carga People'!$D$6:$D$383,$D145,'Carga People'!Q$6:Q$383)</f>
        <v>0</v>
      </c>
      <c r="R145" s="421">
        <f>SUMIF('Carga People'!$D$6:$D$383,$D145,'Carga People'!R$6:R$383)</f>
        <v>0</v>
      </c>
      <c r="S145" s="421">
        <f>SUMIF('Carga People'!$D$6:$D$383,$D145,'Carga People'!S$6:S$383)</f>
        <v>0</v>
      </c>
      <c r="T145" s="421">
        <f>SUMIF('Carga People'!$D$6:$D$383,$D145,'Carga People'!T$6:T$383)</f>
        <v>0</v>
      </c>
      <c r="U145" s="421">
        <f>SUMIF('Carga People'!$D$6:$D$383,$D145,'Carga People'!U$6:U$383)</f>
        <v>0</v>
      </c>
      <c r="V145" s="421">
        <f>SUMIF('Carga People'!$D$6:$D$383,$D145,'Carga People'!V$6:V$383)</f>
        <v>0</v>
      </c>
      <c r="W145" s="421">
        <f>SUMIF('Carga People'!$D$6:$D$383,$D145,'Carga People'!W$6:W$383)</f>
        <v>0</v>
      </c>
      <c r="X145" s="421">
        <f>SUMIF('Carga People'!$D$6:$D$383,$D145,'Carga People'!X$6:X$383)</f>
        <v>0</v>
      </c>
      <c r="Y145" s="421">
        <f>SUMIF('Carga People'!$D$6:$D$383,$D145,'Carga People'!Y$6:Y$383)</f>
        <v>0</v>
      </c>
      <c r="Z145" s="421">
        <f>SUMIF('Carga People'!$D$6:$D$383,$D145,'Carga People'!Z$6:Z$383)</f>
        <v>0</v>
      </c>
      <c r="AA145" s="421">
        <f>SUMIF('Carga People'!$D$6:$D$383,$D145,'Carga People'!AA$6:AA$383)</f>
        <v>0</v>
      </c>
      <c r="AB145" s="421">
        <f>SUMIF('Carga People'!$D$6:$D$383,$D145,'Carga People'!AB$6:AB$383)</f>
        <v>0</v>
      </c>
      <c r="AC145" s="421">
        <f>SUMIF('Carga People'!$D$6:$D$383,$D145,'Carga People'!AC$6:AC$383)</f>
        <v>0</v>
      </c>
      <c r="AD145" s="421">
        <f>SUMIF('Carga People'!$D$6:$D$383,$D145,'Carga People'!AD$6:AD$383)</f>
        <v>0</v>
      </c>
      <c r="AE145" s="421">
        <f>SUMIF('Carga People'!$D$6:$D$383,$D145,'Carga People'!AE$6:AE$383)</f>
        <v>0</v>
      </c>
      <c r="AF145" s="421">
        <f>SUMIF('Carga People'!$D$6:$D$383,$D145,'Carga People'!AF$6:AF$383)</f>
        <v>0</v>
      </c>
      <c r="AG145" s="421">
        <f>SUMIF('Carga People'!$D$6:$D$383,$D145,'Carga People'!AG$6:AG$383)</f>
        <v>0</v>
      </c>
      <c r="AH145" s="421">
        <f>SUMIF('Carga People'!$D$6:$D$383,$D145,'Carga People'!AH$6:AH$383)</f>
        <v>0</v>
      </c>
      <c r="AI145" s="421">
        <f>SUMIF('Carga People'!$D$6:$D$383,$D145,'Carga People'!AI$6:AI$383)</f>
        <v>0</v>
      </c>
      <c r="AJ145" s="421">
        <f>SUMIF('Carga People'!$D$6:$D$383,$D145,'Carga People'!AJ$6:AJ$383)</f>
        <v>0</v>
      </c>
      <c r="AK145" s="421">
        <f>SUMIF('Carga People'!$D$6:$D$383,$D145,'Carga People'!AK$6:AK$383)</f>
        <v>0</v>
      </c>
      <c r="AL145" s="421">
        <f>SUMIF('Carga People'!$D$6:$D$383,$D145,'Carga People'!AL$6:AL$383)</f>
        <v>0</v>
      </c>
      <c r="AM145" s="421">
        <f>SUMIF('Carga People'!$D$6:$D$383,$D145,'Carga People'!AM$6:AM$383)</f>
        <v>0</v>
      </c>
      <c r="AN145" s="421">
        <f>SUMIF('Carga People'!$D$6:$D$383,$D145,'Carga People'!AN$6:AN$383)</f>
        <v>0</v>
      </c>
      <c r="AO145" s="421"/>
      <c r="AP145" s="421"/>
      <c r="AQ145" s="427">
        <f t="shared" si="34"/>
        <v>0</v>
      </c>
      <c r="AR145" s="406" t="str">
        <f t="shared" si="35"/>
        <v/>
      </c>
      <c r="AT145" s="427">
        <f t="shared" si="38"/>
        <v>0</v>
      </c>
      <c r="AU145" s="427">
        <f t="shared" si="38"/>
        <v>0</v>
      </c>
      <c r="AV145" s="427">
        <f t="shared" si="38"/>
        <v>0</v>
      </c>
      <c r="AW145" s="427">
        <f t="shared" si="38"/>
        <v>0</v>
      </c>
      <c r="AX145" s="427">
        <f t="shared" si="38"/>
        <v>0</v>
      </c>
      <c r="AY145" s="427">
        <f t="shared" si="38"/>
        <v>0</v>
      </c>
      <c r="BA145" s="427">
        <f t="shared" si="36"/>
        <v>0</v>
      </c>
      <c r="BB145" s="427" t="e">
        <f>IF($BB$1="M0",SUMIF([1]Anual!$B$11:$B$950,$D145,[1]Anual!$GZ$11:$GZ$950),SUMIF([1]Anual!$B$11:$B$950,$D145,[1]Anual!$HA$11:$HA$950))</f>
        <v>#VALUE!</v>
      </c>
      <c r="BC145" s="427" t="e">
        <f t="shared" si="37"/>
        <v>#VALUE!</v>
      </c>
    </row>
    <row r="146" spans="2:55" ht="15" customHeight="1" outlineLevel="1" x14ac:dyDescent="0.25">
      <c r="B146" s="418" t="s">
        <v>193</v>
      </c>
      <c r="C146" s="419"/>
      <c r="D146" s="419" t="s">
        <v>197</v>
      </c>
      <c r="E146" s="1454" t="s">
        <v>868</v>
      </c>
      <c r="F146" s="1452" t="s">
        <v>15</v>
      </c>
      <c r="G146" s="421"/>
      <c r="H146" s="421"/>
      <c r="I146" s="421"/>
      <c r="J146" s="421">
        <f>SUMIF('Carga People'!$D$6:$D$383,$D146,'Carga People'!J$6:J$383)</f>
        <v>0</v>
      </c>
      <c r="K146" s="421">
        <f>SUMIF('Carga People'!$D$6:$D$383,$D146,'Carga People'!K$6:K$383)</f>
        <v>0</v>
      </c>
      <c r="L146" s="421">
        <f>SUMIF('Carga People'!$D$6:$D$383,$D146,'Carga People'!L$6:L$383)</f>
        <v>0</v>
      </c>
      <c r="M146" s="421">
        <f>SUMIF('Carga People'!$D$6:$D$383,$D146,'Carga People'!M$6:M$383)</f>
        <v>0</v>
      </c>
      <c r="N146" s="421">
        <f>SUMIF('Carga People'!$D$6:$D$383,$D146,'Carga People'!N$6:N$383)</f>
        <v>0</v>
      </c>
      <c r="O146" s="421">
        <f>SUMIF('Carga People'!$D$6:$D$383,$D146,'Carga People'!O$6:O$383)</f>
        <v>0</v>
      </c>
      <c r="P146" s="421">
        <f>SUMIF('Carga People'!$D$6:$D$383,$D146,'Carga People'!P$6:P$383)</f>
        <v>0</v>
      </c>
      <c r="Q146" s="421">
        <f>SUMIF('Carga People'!$D$6:$D$383,$D146,'Carga People'!Q$6:Q$383)</f>
        <v>0</v>
      </c>
      <c r="R146" s="421">
        <f>SUMIF('Carga People'!$D$6:$D$383,$D146,'Carga People'!R$6:R$383)</f>
        <v>0</v>
      </c>
      <c r="S146" s="421">
        <f>SUMIF('Carga People'!$D$6:$D$383,$D146,'Carga People'!S$6:S$383)</f>
        <v>0</v>
      </c>
      <c r="T146" s="421">
        <f>SUMIF('Carga People'!$D$6:$D$383,$D146,'Carga People'!T$6:T$383)</f>
        <v>0</v>
      </c>
      <c r="U146" s="421">
        <f>SUMIF('Carga People'!$D$6:$D$383,$D146,'Carga People'!U$6:U$383)</f>
        <v>0</v>
      </c>
      <c r="V146" s="421">
        <f>SUMIF('Carga People'!$D$6:$D$383,$D146,'Carga People'!V$6:V$383)</f>
        <v>0</v>
      </c>
      <c r="W146" s="421">
        <f>SUMIF('Carga People'!$D$6:$D$383,$D146,'Carga People'!W$6:W$383)</f>
        <v>0</v>
      </c>
      <c r="X146" s="421">
        <f>SUMIF('Carga People'!$D$6:$D$383,$D146,'Carga People'!X$6:X$383)</f>
        <v>0</v>
      </c>
      <c r="Y146" s="421">
        <f>SUMIF('Carga People'!$D$6:$D$383,$D146,'Carga People'!Y$6:Y$383)</f>
        <v>0</v>
      </c>
      <c r="Z146" s="421">
        <f>SUMIF('Carga People'!$D$6:$D$383,$D146,'Carga People'!Z$6:Z$383)</f>
        <v>0</v>
      </c>
      <c r="AA146" s="421">
        <f>SUMIF('Carga People'!$D$6:$D$383,$D146,'Carga People'!AA$6:AA$383)</f>
        <v>0</v>
      </c>
      <c r="AB146" s="421">
        <f>SUMIF('Carga People'!$D$6:$D$383,$D146,'Carga People'!AB$6:AB$383)</f>
        <v>0</v>
      </c>
      <c r="AC146" s="421">
        <f>SUMIF('Carga People'!$D$6:$D$383,$D146,'Carga People'!AC$6:AC$383)</f>
        <v>0</v>
      </c>
      <c r="AD146" s="421">
        <f>SUMIF('Carga People'!$D$6:$D$383,$D146,'Carga People'!AD$6:AD$383)</f>
        <v>0</v>
      </c>
      <c r="AE146" s="421">
        <f>SUMIF('Carga People'!$D$6:$D$383,$D146,'Carga People'!AE$6:AE$383)</f>
        <v>0</v>
      </c>
      <c r="AF146" s="421">
        <f>SUMIF('Carga People'!$D$6:$D$383,$D146,'Carga People'!AF$6:AF$383)</f>
        <v>0</v>
      </c>
      <c r="AG146" s="421">
        <f>SUMIF('Carga People'!$D$6:$D$383,$D146,'Carga People'!AG$6:AG$383)</f>
        <v>0</v>
      </c>
      <c r="AH146" s="421">
        <f>SUMIF('Carga People'!$D$6:$D$383,$D146,'Carga People'!AH$6:AH$383)</f>
        <v>0</v>
      </c>
      <c r="AI146" s="421">
        <f>SUMIF('Carga People'!$D$6:$D$383,$D146,'Carga People'!AI$6:AI$383)</f>
        <v>0</v>
      </c>
      <c r="AJ146" s="421">
        <f>SUMIF('Carga People'!$D$6:$D$383,$D146,'Carga People'!AJ$6:AJ$383)</f>
        <v>0</v>
      </c>
      <c r="AK146" s="421">
        <f>SUMIF('Carga People'!$D$6:$D$383,$D146,'Carga People'!AK$6:AK$383)</f>
        <v>0</v>
      </c>
      <c r="AL146" s="421">
        <f>SUMIF('Carga People'!$D$6:$D$383,$D146,'Carga People'!AL$6:AL$383)</f>
        <v>0</v>
      </c>
      <c r="AM146" s="421">
        <f>SUMIF('Carga People'!$D$6:$D$383,$D146,'Carga People'!AM$6:AM$383)</f>
        <v>0</v>
      </c>
      <c r="AN146" s="421">
        <f>SUMIF('Carga People'!$D$6:$D$383,$D146,'Carga People'!AN$6:AN$383)</f>
        <v>0</v>
      </c>
      <c r="AO146" s="421"/>
      <c r="AP146" s="421"/>
      <c r="AQ146" s="427">
        <f t="shared" si="34"/>
        <v>0</v>
      </c>
      <c r="AR146" s="406" t="str">
        <f t="shared" si="35"/>
        <v/>
      </c>
      <c r="AT146" s="427">
        <f t="shared" si="38"/>
        <v>0</v>
      </c>
      <c r="AU146" s="427">
        <f t="shared" si="38"/>
        <v>0</v>
      </c>
      <c r="AV146" s="427">
        <f t="shared" si="38"/>
        <v>0</v>
      </c>
      <c r="AW146" s="427">
        <f t="shared" si="38"/>
        <v>0</v>
      </c>
      <c r="AX146" s="427">
        <f t="shared" si="38"/>
        <v>0</v>
      </c>
      <c r="AY146" s="427">
        <f t="shared" si="38"/>
        <v>0</v>
      </c>
      <c r="BA146" s="427">
        <f t="shared" si="36"/>
        <v>0</v>
      </c>
      <c r="BB146" s="427" t="e">
        <f>IF($BB$1="M0",SUMIF([1]Anual!$B$11:$B$950,$D146,[1]Anual!$GZ$11:$GZ$950),SUMIF([1]Anual!$B$11:$B$950,$D146,[1]Anual!$HA$11:$HA$950))</f>
        <v>#VALUE!</v>
      </c>
      <c r="BC146" s="427" t="e">
        <f t="shared" si="37"/>
        <v>#VALUE!</v>
      </c>
    </row>
    <row r="147" spans="2:55" ht="15" customHeight="1" outlineLevel="1" x14ac:dyDescent="0.25">
      <c r="B147" s="418" t="s">
        <v>113</v>
      </c>
      <c r="C147" s="419"/>
      <c r="D147" s="419" t="s">
        <v>136</v>
      </c>
      <c r="E147" s="1454" t="s">
        <v>813</v>
      </c>
      <c r="F147" s="1452" t="s">
        <v>15</v>
      </c>
      <c r="G147" s="421"/>
      <c r="H147" s="421"/>
      <c r="I147" s="421"/>
      <c r="J147" s="421">
        <f>SUMIF('Carga People'!$D$6:$D$383,$D147,'Carga People'!J$6:J$383)</f>
        <v>480</v>
      </c>
      <c r="K147" s="421">
        <f>SUMIF('Carga People'!$D$6:$D$383,$D147,'Carga People'!K$6:K$383)</f>
        <v>0</v>
      </c>
      <c r="L147" s="421">
        <f>SUMIF('Carga People'!$D$6:$D$383,$D147,'Carga People'!L$6:L$383)</f>
        <v>0</v>
      </c>
      <c r="M147" s="421">
        <f>SUMIF('Carga People'!$D$6:$D$383,$D147,'Carga People'!M$6:M$383)</f>
        <v>0</v>
      </c>
      <c r="N147" s="421">
        <f>SUMIF('Carga People'!$D$6:$D$383,$D147,'Carga People'!N$6:N$383)</f>
        <v>0</v>
      </c>
      <c r="O147" s="421">
        <f>SUMIF('Carga People'!$D$6:$D$383,$D147,'Carga People'!O$6:O$383)</f>
        <v>0</v>
      </c>
      <c r="P147" s="421">
        <f>SUMIF('Carga People'!$D$6:$D$383,$D147,'Carga People'!P$6:P$383)</f>
        <v>0</v>
      </c>
      <c r="Q147" s="421">
        <f>SUMIF('Carga People'!$D$6:$D$383,$D147,'Carga People'!Q$6:Q$383)</f>
        <v>0</v>
      </c>
      <c r="R147" s="421">
        <f>SUMIF('Carga People'!$D$6:$D$383,$D147,'Carga People'!R$6:R$383)</f>
        <v>0</v>
      </c>
      <c r="S147" s="421">
        <f>SUMIF('Carga People'!$D$6:$D$383,$D147,'Carga People'!S$6:S$383)</f>
        <v>0</v>
      </c>
      <c r="T147" s="421">
        <f>SUMIF('Carga People'!$D$6:$D$383,$D147,'Carga People'!T$6:T$383)</f>
        <v>0</v>
      </c>
      <c r="U147" s="421">
        <f>SUMIF('Carga People'!$D$6:$D$383,$D147,'Carga People'!U$6:U$383)</f>
        <v>0</v>
      </c>
      <c r="V147" s="421">
        <f>SUMIF('Carga People'!$D$6:$D$383,$D147,'Carga People'!V$6:V$383)</f>
        <v>0</v>
      </c>
      <c r="W147" s="421">
        <f>SUMIF('Carga People'!$D$6:$D$383,$D147,'Carga People'!W$6:W$383)</f>
        <v>0</v>
      </c>
      <c r="X147" s="421">
        <f>SUMIF('Carga People'!$D$6:$D$383,$D147,'Carga People'!X$6:X$383)</f>
        <v>0</v>
      </c>
      <c r="Y147" s="421">
        <f>SUMIF('Carga People'!$D$6:$D$383,$D147,'Carga People'!Y$6:Y$383)</f>
        <v>0</v>
      </c>
      <c r="Z147" s="421">
        <f>SUMIF('Carga People'!$D$6:$D$383,$D147,'Carga People'!Z$6:Z$383)</f>
        <v>0</v>
      </c>
      <c r="AA147" s="421">
        <f>SUMIF('Carga People'!$D$6:$D$383,$D147,'Carga People'!AA$6:AA$383)</f>
        <v>0</v>
      </c>
      <c r="AB147" s="421">
        <f>SUMIF('Carga People'!$D$6:$D$383,$D147,'Carga People'!AB$6:AB$383)</f>
        <v>0</v>
      </c>
      <c r="AC147" s="421">
        <f>SUMIF('Carga People'!$D$6:$D$383,$D147,'Carga People'!AC$6:AC$383)</f>
        <v>240</v>
      </c>
      <c r="AD147" s="421">
        <f>SUMIF('Carga People'!$D$6:$D$383,$D147,'Carga People'!AD$6:AD$383)</f>
        <v>240</v>
      </c>
      <c r="AE147" s="421">
        <f>SUMIF('Carga People'!$D$6:$D$383,$D147,'Carga People'!AE$6:AE$383)</f>
        <v>0</v>
      </c>
      <c r="AF147" s="421">
        <f>SUMIF('Carga People'!$D$6:$D$383,$D147,'Carga People'!AF$6:AF$383)</f>
        <v>0</v>
      </c>
      <c r="AG147" s="421">
        <f>SUMIF('Carga People'!$D$6:$D$383,$D147,'Carga People'!AG$6:AG$383)</f>
        <v>0</v>
      </c>
      <c r="AH147" s="421">
        <f>SUMIF('Carga People'!$D$6:$D$383,$D147,'Carga People'!AH$6:AH$383)</f>
        <v>0</v>
      </c>
      <c r="AI147" s="421">
        <f>SUMIF('Carga People'!$D$6:$D$383,$D147,'Carga People'!AI$6:AI$383)</f>
        <v>0</v>
      </c>
      <c r="AJ147" s="421">
        <f>SUMIF('Carga People'!$D$6:$D$383,$D147,'Carga People'!AJ$6:AJ$383)</f>
        <v>0</v>
      </c>
      <c r="AK147" s="421">
        <f>SUMIF('Carga People'!$D$6:$D$383,$D147,'Carga People'!AK$6:AK$383)</f>
        <v>0</v>
      </c>
      <c r="AL147" s="421">
        <f>SUMIF('Carga People'!$D$6:$D$383,$D147,'Carga People'!AL$6:AL$383)</f>
        <v>0</v>
      </c>
      <c r="AM147" s="421">
        <f>SUMIF('Carga People'!$D$6:$D$383,$D147,'Carga People'!AM$6:AM$383)</f>
        <v>0</v>
      </c>
      <c r="AN147" s="421">
        <f>SUMIF('Carga People'!$D$6:$D$383,$D147,'Carga People'!AN$6:AN$383)</f>
        <v>0</v>
      </c>
      <c r="AO147" s="421"/>
      <c r="AP147" s="421"/>
      <c r="AQ147" s="427">
        <f t="shared" si="34"/>
        <v>960</v>
      </c>
      <c r="AR147" s="406" t="str">
        <f t="shared" si="35"/>
        <v/>
      </c>
      <c r="AT147" s="427">
        <f t="shared" si="38"/>
        <v>480</v>
      </c>
      <c r="AU147" s="427">
        <f t="shared" si="38"/>
        <v>0</v>
      </c>
      <c r="AV147" s="427">
        <f t="shared" si="38"/>
        <v>0</v>
      </c>
      <c r="AW147" s="427">
        <f t="shared" si="38"/>
        <v>480</v>
      </c>
      <c r="AX147" s="427">
        <f t="shared" si="38"/>
        <v>0</v>
      </c>
      <c r="AY147" s="427">
        <f t="shared" si="38"/>
        <v>0</v>
      </c>
      <c r="BA147" s="427">
        <f t="shared" si="36"/>
        <v>960</v>
      </c>
      <c r="BB147" s="427" t="e">
        <f>IF($BB$1="M0",SUMIF([1]Anual!$B$11:$B$950,$D147,[1]Anual!$GZ$11:$GZ$950),SUMIF([1]Anual!$B$11:$B$950,$D147,[1]Anual!$HA$11:$HA$950))</f>
        <v>#VALUE!</v>
      </c>
      <c r="BC147" s="427" t="e">
        <f t="shared" si="37"/>
        <v>#VALUE!</v>
      </c>
    </row>
    <row r="148" spans="2:55" ht="15" customHeight="1" outlineLevel="1" x14ac:dyDescent="0.25">
      <c r="B148" s="1539" t="s">
        <v>1082</v>
      </c>
      <c r="C148" s="1540"/>
      <c r="D148" s="1540" t="s">
        <v>1084</v>
      </c>
      <c r="E148" s="1541">
        <v>926564281</v>
      </c>
      <c r="F148" s="1452" t="s">
        <v>15</v>
      </c>
      <c r="G148" s="421"/>
      <c r="H148" s="421"/>
      <c r="I148" s="421"/>
      <c r="J148" s="421">
        <f>SUMIF('Carga People'!$D$6:$D$383,$D148,'Carga People'!J$6:J$383)</f>
        <v>0</v>
      </c>
      <c r="K148" s="421">
        <f>SUMIF('Carga People'!$D$6:$D$383,$D148,'Carga People'!K$6:K$383)</f>
        <v>0</v>
      </c>
      <c r="L148" s="421">
        <f>SUMIF('Carga People'!$D$6:$D$383,$D148,'Carga People'!L$6:L$383)</f>
        <v>0</v>
      </c>
      <c r="M148" s="421">
        <f>SUMIF('Carga People'!$D$6:$D$383,$D148,'Carga People'!M$6:M$383)</f>
        <v>0</v>
      </c>
      <c r="N148" s="421">
        <f>SUMIF('Carga People'!$D$6:$D$383,$D148,'Carga People'!N$6:N$383)</f>
        <v>0</v>
      </c>
      <c r="O148" s="421">
        <f>SUMIF('Carga People'!$D$6:$D$383,$D148,'Carga People'!O$6:O$383)</f>
        <v>0</v>
      </c>
      <c r="P148" s="421">
        <f>SUMIF('Carga People'!$D$6:$D$383,$D148,'Carga People'!P$6:P$383)</f>
        <v>0</v>
      </c>
      <c r="Q148" s="421">
        <f>SUMIF('Carga People'!$D$6:$D$383,$D148,'Carga People'!Q$6:Q$383)</f>
        <v>0</v>
      </c>
      <c r="R148" s="421">
        <f>SUMIF('Carga People'!$D$6:$D$383,$D148,'Carga People'!R$6:R$383)</f>
        <v>0</v>
      </c>
      <c r="S148" s="421">
        <f>SUMIF('Carga People'!$D$6:$D$383,$D148,'Carga People'!S$6:S$383)</f>
        <v>0</v>
      </c>
      <c r="T148" s="421">
        <f>SUMIF('Carga People'!$D$6:$D$383,$D148,'Carga People'!T$6:T$383)</f>
        <v>0</v>
      </c>
      <c r="U148" s="421">
        <f>SUMIF('Carga People'!$D$6:$D$383,$D148,'Carga People'!U$6:U$383)</f>
        <v>0</v>
      </c>
      <c r="V148" s="421">
        <f>SUMIF('Carga People'!$D$6:$D$383,$D148,'Carga People'!V$6:V$383)</f>
        <v>0</v>
      </c>
      <c r="W148" s="421">
        <f>SUMIF('Carga People'!$D$6:$D$383,$D148,'Carga People'!W$6:W$383)</f>
        <v>0</v>
      </c>
      <c r="X148" s="421">
        <f>SUMIF('Carga People'!$D$6:$D$383,$D148,'Carga People'!X$6:X$383)</f>
        <v>0</v>
      </c>
      <c r="Y148" s="421">
        <f>SUMIF('Carga People'!$D$6:$D$383,$D148,'Carga People'!Y$6:Y$383)</f>
        <v>0</v>
      </c>
      <c r="Z148" s="421">
        <f>SUMIF('Carga People'!$D$6:$D$383,$D148,'Carga People'!Z$6:Z$383)</f>
        <v>0</v>
      </c>
      <c r="AA148" s="421">
        <f>SUMIF('Carga People'!$D$6:$D$383,$D148,'Carga People'!AA$6:AA$383)</f>
        <v>0</v>
      </c>
      <c r="AB148" s="421">
        <f>SUMIF('Carga People'!$D$6:$D$383,$D148,'Carga People'!AB$6:AB$383)</f>
        <v>0</v>
      </c>
      <c r="AC148" s="421">
        <f>SUMIF('Carga People'!$D$6:$D$383,$D148,'Carga People'!AC$6:AC$383)</f>
        <v>0</v>
      </c>
      <c r="AD148" s="421">
        <f>SUMIF('Carga People'!$D$6:$D$383,$D148,'Carga People'!AD$6:AD$383)</f>
        <v>0</v>
      </c>
      <c r="AE148" s="421">
        <f>SUMIF('Carga People'!$D$6:$D$383,$D148,'Carga People'!AE$6:AE$383)</f>
        <v>0</v>
      </c>
      <c r="AF148" s="421">
        <f>SUMIF('Carga People'!$D$6:$D$383,$D148,'Carga People'!AF$6:AF$383)</f>
        <v>0</v>
      </c>
      <c r="AG148" s="421">
        <f>SUMIF('Carga People'!$D$6:$D$383,$D148,'Carga People'!AG$6:AG$383)</f>
        <v>0</v>
      </c>
      <c r="AH148" s="421">
        <f>SUMIF('Carga People'!$D$6:$D$383,$D148,'Carga People'!AH$6:AH$383)</f>
        <v>0</v>
      </c>
      <c r="AI148" s="421">
        <f>SUMIF('Carga People'!$D$6:$D$383,$D148,'Carga People'!AI$6:AI$383)</f>
        <v>0</v>
      </c>
      <c r="AJ148" s="421">
        <f>SUMIF('Carga People'!$D$6:$D$383,$D148,'Carga People'!AJ$6:AJ$383)</f>
        <v>0</v>
      </c>
      <c r="AK148" s="421">
        <f>SUMIF('Carga People'!$D$6:$D$383,$D148,'Carga People'!AK$6:AK$383)</f>
        <v>0</v>
      </c>
      <c r="AL148" s="421">
        <f>SUMIF('Carga People'!$D$6:$D$383,$D148,'Carga People'!AL$6:AL$383)</f>
        <v>0</v>
      </c>
      <c r="AM148" s="421">
        <f>SUMIF('Carga People'!$D$6:$D$383,$D148,'Carga People'!AM$6:AM$383)</f>
        <v>0</v>
      </c>
      <c r="AN148" s="421">
        <f>SUMIF('Carga People'!$D$6:$D$383,$D148,'Carga People'!AN$6:AN$383)</f>
        <v>0</v>
      </c>
      <c r="AO148" s="421"/>
      <c r="AP148" s="421"/>
      <c r="AQ148" s="427">
        <f t="shared" si="34"/>
        <v>0</v>
      </c>
      <c r="AR148" s="406" t="str">
        <f t="shared" si="35"/>
        <v/>
      </c>
      <c r="AT148" s="427">
        <f t="shared" si="38"/>
        <v>0</v>
      </c>
      <c r="AU148" s="427">
        <f t="shared" si="38"/>
        <v>0</v>
      </c>
      <c r="AV148" s="427">
        <f t="shared" si="38"/>
        <v>0</v>
      </c>
      <c r="AW148" s="427">
        <f t="shared" si="38"/>
        <v>0</v>
      </c>
      <c r="AX148" s="427">
        <f t="shared" si="38"/>
        <v>0</v>
      </c>
      <c r="AY148" s="427">
        <f t="shared" si="38"/>
        <v>0</v>
      </c>
      <c r="BA148" s="427">
        <f t="shared" si="36"/>
        <v>0</v>
      </c>
      <c r="BB148" s="427" t="e">
        <f>IF($BB$1="M0",SUMIF([1]Anual!$B$11:$B$950,$D148,[1]Anual!$GZ$11:$GZ$950),SUMIF([1]Anual!$B$11:$B$950,$D148,[1]Anual!$HA$11:$HA$950))</f>
        <v>#VALUE!</v>
      </c>
      <c r="BC148" s="427" t="e">
        <f t="shared" si="37"/>
        <v>#VALUE!</v>
      </c>
    </row>
    <row r="149" spans="2:55" ht="15" customHeight="1" outlineLevel="1" x14ac:dyDescent="0.25">
      <c r="B149" s="1539" t="s">
        <v>1088</v>
      </c>
      <c r="C149" s="1540"/>
      <c r="D149" s="1540" t="s">
        <v>1090</v>
      </c>
      <c r="E149" s="1541">
        <v>926564282</v>
      </c>
      <c r="F149" s="1452" t="s">
        <v>15</v>
      </c>
      <c r="G149" s="421"/>
      <c r="H149" s="421"/>
      <c r="I149" s="421"/>
      <c r="J149" s="421">
        <f>SUMIF('Carga People'!$D$6:$D$383,$D149,'Carga People'!J$6:J$383)</f>
        <v>0</v>
      </c>
      <c r="K149" s="421">
        <f>SUMIF('Carga People'!$D$6:$D$383,$D149,'Carga People'!K$6:K$383)</f>
        <v>0</v>
      </c>
      <c r="L149" s="421">
        <f>SUMIF('Carga People'!$D$6:$D$383,$D149,'Carga People'!L$6:L$383)</f>
        <v>0</v>
      </c>
      <c r="M149" s="421">
        <f>SUMIF('Carga People'!$D$6:$D$383,$D149,'Carga People'!M$6:M$383)</f>
        <v>0</v>
      </c>
      <c r="N149" s="421">
        <f>SUMIF('Carga People'!$D$6:$D$383,$D149,'Carga People'!N$6:N$383)</f>
        <v>0</v>
      </c>
      <c r="O149" s="421">
        <f>SUMIF('Carga People'!$D$6:$D$383,$D149,'Carga People'!O$6:O$383)</f>
        <v>0</v>
      </c>
      <c r="P149" s="421">
        <f>SUMIF('Carga People'!$D$6:$D$383,$D149,'Carga People'!P$6:P$383)</f>
        <v>0</v>
      </c>
      <c r="Q149" s="421">
        <f>SUMIF('Carga People'!$D$6:$D$383,$D149,'Carga People'!Q$6:Q$383)</f>
        <v>0</v>
      </c>
      <c r="R149" s="421">
        <f>SUMIF('Carga People'!$D$6:$D$383,$D149,'Carga People'!R$6:R$383)</f>
        <v>0</v>
      </c>
      <c r="S149" s="421">
        <f>SUMIF('Carga People'!$D$6:$D$383,$D149,'Carga People'!S$6:S$383)</f>
        <v>0</v>
      </c>
      <c r="T149" s="421">
        <f>SUMIF('Carga People'!$D$6:$D$383,$D149,'Carga People'!T$6:T$383)</f>
        <v>0</v>
      </c>
      <c r="U149" s="421">
        <f>SUMIF('Carga People'!$D$6:$D$383,$D149,'Carga People'!U$6:U$383)</f>
        <v>0</v>
      </c>
      <c r="V149" s="421">
        <f>SUMIF('Carga People'!$D$6:$D$383,$D149,'Carga People'!V$6:V$383)</f>
        <v>0</v>
      </c>
      <c r="W149" s="421">
        <f>SUMIF('Carga People'!$D$6:$D$383,$D149,'Carga People'!W$6:W$383)</f>
        <v>0</v>
      </c>
      <c r="X149" s="421">
        <f>SUMIF('Carga People'!$D$6:$D$383,$D149,'Carga People'!X$6:X$383)</f>
        <v>0</v>
      </c>
      <c r="Y149" s="421">
        <f>SUMIF('Carga People'!$D$6:$D$383,$D149,'Carga People'!Y$6:Y$383)</f>
        <v>0</v>
      </c>
      <c r="Z149" s="421">
        <f>SUMIF('Carga People'!$D$6:$D$383,$D149,'Carga People'!Z$6:Z$383)</f>
        <v>0</v>
      </c>
      <c r="AA149" s="421">
        <f>SUMIF('Carga People'!$D$6:$D$383,$D149,'Carga People'!AA$6:AA$383)</f>
        <v>0</v>
      </c>
      <c r="AB149" s="421">
        <f>SUMIF('Carga People'!$D$6:$D$383,$D149,'Carga People'!AB$6:AB$383)</f>
        <v>0</v>
      </c>
      <c r="AC149" s="421">
        <f>SUMIF('Carga People'!$D$6:$D$383,$D149,'Carga People'!AC$6:AC$383)</f>
        <v>0</v>
      </c>
      <c r="AD149" s="421">
        <f>SUMIF('Carga People'!$D$6:$D$383,$D149,'Carga People'!AD$6:AD$383)</f>
        <v>0</v>
      </c>
      <c r="AE149" s="421">
        <f>SUMIF('Carga People'!$D$6:$D$383,$D149,'Carga People'!AE$6:AE$383)</f>
        <v>0</v>
      </c>
      <c r="AF149" s="421">
        <f>SUMIF('Carga People'!$D$6:$D$383,$D149,'Carga People'!AF$6:AF$383)</f>
        <v>0</v>
      </c>
      <c r="AG149" s="421">
        <f>SUMIF('Carga People'!$D$6:$D$383,$D149,'Carga People'!AG$6:AG$383)</f>
        <v>0</v>
      </c>
      <c r="AH149" s="421">
        <f>SUMIF('Carga People'!$D$6:$D$383,$D149,'Carga People'!AH$6:AH$383)</f>
        <v>0</v>
      </c>
      <c r="AI149" s="421">
        <f>SUMIF('Carga People'!$D$6:$D$383,$D149,'Carga People'!AI$6:AI$383)</f>
        <v>0</v>
      </c>
      <c r="AJ149" s="421">
        <f>SUMIF('Carga People'!$D$6:$D$383,$D149,'Carga People'!AJ$6:AJ$383)</f>
        <v>0</v>
      </c>
      <c r="AK149" s="421">
        <f>SUMIF('Carga People'!$D$6:$D$383,$D149,'Carga People'!AK$6:AK$383)</f>
        <v>0</v>
      </c>
      <c r="AL149" s="421">
        <f>SUMIF('Carga People'!$D$6:$D$383,$D149,'Carga People'!AL$6:AL$383)</f>
        <v>0</v>
      </c>
      <c r="AM149" s="421">
        <f>SUMIF('Carga People'!$D$6:$D$383,$D149,'Carga People'!AM$6:AM$383)</f>
        <v>0</v>
      </c>
      <c r="AN149" s="421">
        <f>SUMIF('Carga People'!$D$6:$D$383,$D149,'Carga People'!AN$6:AN$383)</f>
        <v>0</v>
      </c>
      <c r="AO149" s="421"/>
      <c r="AP149" s="421"/>
      <c r="AQ149" s="427">
        <f t="shared" si="34"/>
        <v>0</v>
      </c>
      <c r="AR149" s="406" t="str">
        <f t="shared" si="35"/>
        <v/>
      </c>
      <c r="AT149" s="427">
        <f t="shared" si="38"/>
        <v>0</v>
      </c>
      <c r="AU149" s="427">
        <f t="shared" si="38"/>
        <v>0</v>
      </c>
      <c r="AV149" s="427">
        <f t="shared" si="38"/>
        <v>0</v>
      </c>
      <c r="AW149" s="427">
        <f t="shared" si="38"/>
        <v>0</v>
      </c>
      <c r="AX149" s="427">
        <f t="shared" si="38"/>
        <v>0</v>
      </c>
      <c r="AY149" s="427">
        <f t="shared" si="38"/>
        <v>0</v>
      </c>
      <c r="BA149" s="427">
        <f t="shared" si="36"/>
        <v>0</v>
      </c>
      <c r="BB149" s="427" t="e">
        <f>IF($BB$1="M0",SUMIF([1]Anual!$B$11:$B$950,$D149,[1]Anual!$GZ$11:$GZ$950),SUMIF([1]Anual!$B$11:$B$950,$D149,[1]Anual!$HA$11:$HA$950))</f>
        <v>#VALUE!</v>
      </c>
      <c r="BC149" s="427" t="e">
        <f t="shared" si="37"/>
        <v>#VALUE!</v>
      </c>
    </row>
    <row r="150" spans="2:55" ht="15" customHeight="1" outlineLevel="1" x14ac:dyDescent="0.25">
      <c r="B150" s="418" t="s">
        <v>101</v>
      </c>
      <c r="C150" s="419"/>
      <c r="D150" s="419" t="s">
        <v>57</v>
      </c>
      <c r="E150" s="1454" t="s">
        <v>829</v>
      </c>
      <c r="F150" s="1452" t="s">
        <v>15</v>
      </c>
      <c r="G150" s="421"/>
      <c r="H150" s="421"/>
      <c r="I150" s="421"/>
      <c r="J150" s="421">
        <f>SUMIF('Carga People'!$D$6:$D$383,$D150,'Carga People'!J$6:J$383)</f>
        <v>0</v>
      </c>
      <c r="K150" s="421">
        <f>SUMIF('Carga People'!$D$6:$D$383,$D150,'Carga People'!K$6:K$383)</f>
        <v>0</v>
      </c>
      <c r="L150" s="421">
        <f>SUMIF('Carga People'!$D$6:$D$383,$D150,'Carga People'!L$6:L$383)</f>
        <v>0</v>
      </c>
      <c r="M150" s="421">
        <f>SUMIF('Carga People'!$D$6:$D$383,$D150,'Carga People'!M$6:M$383)</f>
        <v>0</v>
      </c>
      <c r="N150" s="421">
        <f>SUMIF('Carga People'!$D$6:$D$383,$D150,'Carga People'!N$6:N$383)</f>
        <v>0</v>
      </c>
      <c r="O150" s="421">
        <f>SUMIF('Carga People'!$D$6:$D$383,$D150,'Carga People'!O$6:O$383)</f>
        <v>0</v>
      </c>
      <c r="P150" s="421">
        <f>SUMIF('Carga People'!$D$6:$D$383,$D150,'Carga People'!P$6:P$383)</f>
        <v>0</v>
      </c>
      <c r="Q150" s="421">
        <f>SUMIF('Carga People'!$D$6:$D$383,$D150,'Carga People'!Q$6:Q$383)</f>
        <v>0</v>
      </c>
      <c r="R150" s="421">
        <f>SUMIF('Carga People'!$D$6:$D$383,$D150,'Carga People'!R$6:R$383)</f>
        <v>0</v>
      </c>
      <c r="S150" s="421">
        <f>SUMIF('Carga People'!$D$6:$D$383,$D150,'Carga People'!S$6:S$383)</f>
        <v>0</v>
      </c>
      <c r="T150" s="421">
        <f>SUMIF('Carga People'!$D$6:$D$383,$D150,'Carga People'!T$6:T$383)</f>
        <v>0</v>
      </c>
      <c r="U150" s="421">
        <f>SUMIF('Carga People'!$D$6:$D$383,$D150,'Carga People'!U$6:U$383)</f>
        <v>0</v>
      </c>
      <c r="V150" s="421">
        <f>SUMIF('Carga People'!$D$6:$D$383,$D150,'Carga People'!V$6:V$383)</f>
        <v>0</v>
      </c>
      <c r="W150" s="421">
        <f>SUMIF('Carga People'!$D$6:$D$383,$D150,'Carga People'!W$6:W$383)</f>
        <v>0</v>
      </c>
      <c r="X150" s="421">
        <f>SUMIF('Carga People'!$D$6:$D$383,$D150,'Carga People'!X$6:X$383)</f>
        <v>240</v>
      </c>
      <c r="Y150" s="421">
        <f>SUMIF('Carga People'!$D$6:$D$383,$D150,'Carga People'!Y$6:Y$383)</f>
        <v>0</v>
      </c>
      <c r="Z150" s="421">
        <f>SUMIF('Carga People'!$D$6:$D$383,$D150,'Carga People'!Z$6:Z$383)</f>
        <v>0</v>
      </c>
      <c r="AA150" s="421">
        <f>SUMIF('Carga People'!$D$6:$D$383,$D150,'Carga People'!AA$6:AA$383)</f>
        <v>0</v>
      </c>
      <c r="AB150" s="421">
        <f>SUMIF('Carga People'!$D$6:$D$383,$D150,'Carga People'!AB$6:AB$383)</f>
        <v>0</v>
      </c>
      <c r="AC150" s="421">
        <f>SUMIF('Carga People'!$D$6:$D$383,$D150,'Carga People'!AC$6:AC$383)</f>
        <v>240</v>
      </c>
      <c r="AD150" s="421">
        <f>SUMIF('Carga People'!$D$6:$D$383,$D150,'Carga People'!AD$6:AD$383)</f>
        <v>0</v>
      </c>
      <c r="AE150" s="421">
        <f>SUMIF('Carga People'!$D$6:$D$383,$D150,'Carga People'!AE$6:AE$383)</f>
        <v>0</v>
      </c>
      <c r="AF150" s="421">
        <f>SUMIF('Carga People'!$D$6:$D$383,$D150,'Carga People'!AF$6:AF$383)</f>
        <v>0</v>
      </c>
      <c r="AG150" s="421">
        <f>SUMIF('Carga People'!$D$6:$D$383,$D150,'Carga People'!AG$6:AG$383)</f>
        <v>0</v>
      </c>
      <c r="AH150" s="421">
        <f>SUMIF('Carga People'!$D$6:$D$383,$D150,'Carga People'!AH$6:AH$383)</f>
        <v>0</v>
      </c>
      <c r="AI150" s="421">
        <f>SUMIF('Carga People'!$D$6:$D$383,$D150,'Carga People'!AI$6:AI$383)</f>
        <v>0</v>
      </c>
      <c r="AJ150" s="421">
        <f>SUMIF('Carga People'!$D$6:$D$383,$D150,'Carga People'!AJ$6:AJ$383)</f>
        <v>0</v>
      </c>
      <c r="AK150" s="421">
        <f>SUMIF('Carga People'!$D$6:$D$383,$D150,'Carga People'!AK$6:AK$383)</f>
        <v>0</v>
      </c>
      <c r="AL150" s="421">
        <f>SUMIF('Carga People'!$D$6:$D$383,$D150,'Carga People'!AL$6:AL$383)</f>
        <v>0</v>
      </c>
      <c r="AM150" s="421">
        <f>SUMIF('Carga People'!$D$6:$D$383,$D150,'Carga People'!AM$6:AM$383)</f>
        <v>0</v>
      </c>
      <c r="AN150" s="421">
        <f>SUMIF('Carga People'!$D$6:$D$383,$D150,'Carga People'!AN$6:AN$383)</f>
        <v>0</v>
      </c>
      <c r="AO150" s="421"/>
      <c r="AP150" s="421"/>
      <c r="AQ150" s="427">
        <f t="shared" si="34"/>
        <v>480</v>
      </c>
      <c r="AR150" s="406" t="str">
        <f t="shared" si="35"/>
        <v/>
      </c>
      <c r="AT150" s="427">
        <f t="shared" si="38"/>
        <v>0</v>
      </c>
      <c r="AU150" s="427">
        <f t="shared" si="38"/>
        <v>0</v>
      </c>
      <c r="AV150" s="427">
        <f t="shared" si="38"/>
        <v>240</v>
      </c>
      <c r="AW150" s="427">
        <f t="shared" si="38"/>
        <v>240</v>
      </c>
      <c r="AX150" s="427">
        <f t="shared" si="38"/>
        <v>0</v>
      </c>
      <c r="AY150" s="427">
        <f t="shared" si="38"/>
        <v>0</v>
      </c>
      <c r="BA150" s="427">
        <f t="shared" si="36"/>
        <v>480</v>
      </c>
      <c r="BB150" s="427" t="e">
        <f>IF($BB$1="M0",SUMIF([1]Anual!$B$11:$B$950,$D150,[1]Anual!$GZ$11:$GZ$950),SUMIF([1]Anual!$B$11:$B$950,$D150,[1]Anual!$HA$11:$HA$950))</f>
        <v>#VALUE!</v>
      </c>
      <c r="BC150" s="427" t="e">
        <f t="shared" si="37"/>
        <v>#VALUE!</v>
      </c>
    </row>
    <row r="151" spans="2:55" ht="15" customHeight="1" outlineLevel="1" x14ac:dyDescent="0.25">
      <c r="B151" s="418" t="s">
        <v>102</v>
      </c>
      <c r="C151" s="419"/>
      <c r="D151" s="419" t="s">
        <v>59</v>
      </c>
      <c r="E151" s="1454" t="s">
        <v>831</v>
      </c>
      <c r="F151" s="1452" t="s">
        <v>15</v>
      </c>
      <c r="G151" s="421"/>
      <c r="H151" s="421"/>
      <c r="I151" s="421"/>
      <c r="J151" s="421">
        <f>SUMIF('Carga People'!$D$6:$D$383,$D151,'Carga People'!J$6:J$383)</f>
        <v>480</v>
      </c>
      <c r="K151" s="421">
        <f>SUMIF('Carga People'!$D$6:$D$383,$D151,'Carga People'!K$6:K$383)</f>
        <v>0</v>
      </c>
      <c r="L151" s="421">
        <f>SUMIF('Carga People'!$D$6:$D$383,$D151,'Carga People'!L$6:L$383)</f>
        <v>0</v>
      </c>
      <c r="M151" s="421">
        <f>SUMIF('Carga People'!$D$6:$D$383,$D151,'Carga People'!M$6:M$383)</f>
        <v>0</v>
      </c>
      <c r="N151" s="421">
        <f>SUMIF('Carga People'!$D$6:$D$383,$D151,'Carga People'!N$6:N$383)</f>
        <v>0</v>
      </c>
      <c r="O151" s="421">
        <f>SUMIF('Carga People'!$D$6:$D$383,$D151,'Carga People'!O$6:O$383)</f>
        <v>0</v>
      </c>
      <c r="P151" s="421">
        <f>SUMIF('Carga People'!$D$6:$D$383,$D151,'Carga People'!P$6:P$383)</f>
        <v>0</v>
      </c>
      <c r="Q151" s="421">
        <f>SUMIF('Carga People'!$D$6:$D$383,$D151,'Carga People'!Q$6:Q$383)</f>
        <v>0</v>
      </c>
      <c r="R151" s="421">
        <f>SUMIF('Carga People'!$D$6:$D$383,$D151,'Carga People'!R$6:R$383)</f>
        <v>0</v>
      </c>
      <c r="S151" s="421">
        <f>SUMIF('Carga People'!$D$6:$D$383,$D151,'Carga People'!S$6:S$383)</f>
        <v>0</v>
      </c>
      <c r="T151" s="421">
        <f>SUMIF('Carga People'!$D$6:$D$383,$D151,'Carga People'!T$6:T$383)</f>
        <v>0</v>
      </c>
      <c r="U151" s="421">
        <f>SUMIF('Carga People'!$D$6:$D$383,$D151,'Carga People'!U$6:U$383)</f>
        <v>0</v>
      </c>
      <c r="V151" s="421">
        <f>SUMIF('Carga People'!$D$6:$D$383,$D151,'Carga People'!V$6:V$383)</f>
        <v>240</v>
      </c>
      <c r="W151" s="421">
        <f>SUMIF('Carga People'!$D$6:$D$383,$D151,'Carga People'!W$6:W$383)</f>
        <v>0</v>
      </c>
      <c r="X151" s="421">
        <f>SUMIF('Carga People'!$D$6:$D$383,$D151,'Carga People'!X$6:X$383)</f>
        <v>0</v>
      </c>
      <c r="Y151" s="421">
        <f>SUMIF('Carga People'!$D$6:$D$383,$D151,'Carga People'!Y$6:Y$383)</f>
        <v>0</v>
      </c>
      <c r="Z151" s="421">
        <f>SUMIF('Carga People'!$D$6:$D$383,$D151,'Carga People'!Z$6:Z$383)</f>
        <v>0</v>
      </c>
      <c r="AA151" s="421">
        <f>SUMIF('Carga People'!$D$6:$D$383,$D151,'Carga People'!AA$6:AA$383)</f>
        <v>0</v>
      </c>
      <c r="AB151" s="421">
        <f>SUMIF('Carga People'!$D$6:$D$383,$D151,'Carga People'!AB$6:AB$383)</f>
        <v>0</v>
      </c>
      <c r="AC151" s="421">
        <f>SUMIF('Carga People'!$D$6:$D$383,$D151,'Carga People'!AC$6:AC$383)</f>
        <v>240</v>
      </c>
      <c r="AD151" s="421">
        <f>SUMIF('Carga People'!$D$6:$D$383,$D151,'Carga People'!AD$6:AD$383)</f>
        <v>480</v>
      </c>
      <c r="AE151" s="421">
        <f>SUMIF('Carga People'!$D$6:$D$383,$D151,'Carga People'!AE$6:AE$383)</f>
        <v>0</v>
      </c>
      <c r="AF151" s="421">
        <f>SUMIF('Carga People'!$D$6:$D$383,$D151,'Carga People'!AF$6:AF$383)</f>
        <v>0</v>
      </c>
      <c r="AG151" s="421">
        <f>SUMIF('Carga People'!$D$6:$D$383,$D151,'Carga People'!AG$6:AG$383)</f>
        <v>0</v>
      </c>
      <c r="AH151" s="421">
        <f>SUMIF('Carga People'!$D$6:$D$383,$D151,'Carga People'!AH$6:AH$383)</f>
        <v>0</v>
      </c>
      <c r="AI151" s="421">
        <f>SUMIF('Carga People'!$D$6:$D$383,$D151,'Carga People'!AI$6:AI$383)</f>
        <v>0</v>
      </c>
      <c r="AJ151" s="421">
        <f>SUMIF('Carga People'!$D$6:$D$383,$D151,'Carga People'!AJ$6:AJ$383)</f>
        <v>0</v>
      </c>
      <c r="AK151" s="421">
        <f>SUMIF('Carga People'!$D$6:$D$383,$D151,'Carga People'!AK$6:AK$383)</f>
        <v>0</v>
      </c>
      <c r="AL151" s="421">
        <f>SUMIF('Carga People'!$D$6:$D$383,$D151,'Carga People'!AL$6:AL$383)</f>
        <v>0</v>
      </c>
      <c r="AM151" s="421">
        <f>SUMIF('Carga People'!$D$6:$D$383,$D151,'Carga People'!AM$6:AM$383)</f>
        <v>0</v>
      </c>
      <c r="AN151" s="421">
        <f>SUMIF('Carga People'!$D$6:$D$383,$D151,'Carga People'!AN$6:AN$383)</f>
        <v>0</v>
      </c>
      <c r="AO151" s="421"/>
      <c r="AP151" s="421"/>
      <c r="AQ151" s="427">
        <f t="shared" si="34"/>
        <v>1440</v>
      </c>
      <c r="AR151" s="406" t="str">
        <f t="shared" si="35"/>
        <v/>
      </c>
      <c r="AT151" s="427">
        <f t="shared" si="38"/>
        <v>480</v>
      </c>
      <c r="AU151" s="427">
        <f t="shared" si="38"/>
        <v>0</v>
      </c>
      <c r="AV151" s="427">
        <f t="shared" si="38"/>
        <v>240</v>
      </c>
      <c r="AW151" s="427">
        <f t="shared" si="38"/>
        <v>720</v>
      </c>
      <c r="AX151" s="427">
        <f t="shared" si="38"/>
        <v>0</v>
      </c>
      <c r="AY151" s="427">
        <f t="shared" si="38"/>
        <v>0</v>
      </c>
      <c r="BA151" s="427">
        <f t="shared" si="36"/>
        <v>1440</v>
      </c>
      <c r="BB151" s="427" t="e">
        <f>IF($BB$1="M0",SUMIF([1]Anual!$B$11:$B$950,$D151,[1]Anual!$GZ$11:$GZ$950),SUMIF([1]Anual!$B$11:$B$950,$D151,[1]Anual!$HA$11:$HA$950))</f>
        <v>#VALUE!</v>
      </c>
      <c r="BC151" s="427" t="e">
        <f t="shared" si="37"/>
        <v>#VALUE!</v>
      </c>
    </row>
    <row r="152" spans="2:55" ht="15" customHeight="1" outlineLevel="1" x14ac:dyDescent="0.25">
      <c r="B152" s="1539" t="s">
        <v>1091</v>
      </c>
      <c r="C152" s="1540"/>
      <c r="D152" s="1540" t="s">
        <v>1093</v>
      </c>
      <c r="E152" s="1541">
        <v>926564286</v>
      </c>
      <c r="F152" s="1452" t="s">
        <v>15</v>
      </c>
      <c r="G152" s="421"/>
      <c r="H152" s="421"/>
      <c r="I152" s="421"/>
      <c r="J152" s="421">
        <f>SUMIF('Carga People'!$D$6:$D$383,$D152,'Carga People'!J$6:J$383)</f>
        <v>0</v>
      </c>
      <c r="K152" s="421">
        <f>SUMIF('Carga People'!$D$6:$D$383,$D152,'Carga People'!K$6:K$383)</f>
        <v>0</v>
      </c>
      <c r="L152" s="421">
        <f>SUMIF('Carga People'!$D$6:$D$383,$D152,'Carga People'!L$6:L$383)</f>
        <v>0</v>
      </c>
      <c r="M152" s="421">
        <f>SUMIF('Carga People'!$D$6:$D$383,$D152,'Carga People'!M$6:M$383)</f>
        <v>0</v>
      </c>
      <c r="N152" s="421">
        <f>SUMIF('Carga People'!$D$6:$D$383,$D152,'Carga People'!N$6:N$383)</f>
        <v>0</v>
      </c>
      <c r="O152" s="421">
        <f>SUMIF('Carga People'!$D$6:$D$383,$D152,'Carga People'!O$6:O$383)</f>
        <v>0</v>
      </c>
      <c r="P152" s="421">
        <f>SUMIF('Carga People'!$D$6:$D$383,$D152,'Carga People'!P$6:P$383)</f>
        <v>0</v>
      </c>
      <c r="Q152" s="421">
        <f>SUMIF('Carga People'!$D$6:$D$383,$D152,'Carga People'!Q$6:Q$383)</f>
        <v>0</v>
      </c>
      <c r="R152" s="421">
        <f>SUMIF('Carga People'!$D$6:$D$383,$D152,'Carga People'!R$6:R$383)</f>
        <v>0</v>
      </c>
      <c r="S152" s="421">
        <f>SUMIF('Carga People'!$D$6:$D$383,$D152,'Carga People'!S$6:S$383)</f>
        <v>0</v>
      </c>
      <c r="T152" s="421">
        <f>SUMIF('Carga People'!$D$6:$D$383,$D152,'Carga People'!T$6:T$383)</f>
        <v>0</v>
      </c>
      <c r="U152" s="421">
        <f>SUMIF('Carga People'!$D$6:$D$383,$D152,'Carga People'!U$6:U$383)</f>
        <v>0</v>
      </c>
      <c r="V152" s="421">
        <f>SUMIF('Carga People'!$D$6:$D$383,$D152,'Carga People'!V$6:V$383)</f>
        <v>0</v>
      </c>
      <c r="W152" s="421">
        <f>SUMIF('Carga People'!$D$6:$D$383,$D152,'Carga People'!W$6:W$383)</f>
        <v>0</v>
      </c>
      <c r="X152" s="421">
        <f>SUMIF('Carga People'!$D$6:$D$383,$D152,'Carga People'!X$6:X$383)</f>
        <v>0</v>
      </c>
      <c r="Y152" s="421">
        <f>SUMIF('Carga People'!$D$6:$D$383,$D152,'Carga People'!Y$6:Y$383)</f>
        <v>0</v>
      </c>
      <c r="Z152" s="421">
        <f>SUMIF('Carga People'!$D$6:$D$383,$D152,'Carga People'!Z$6:Z$383)</f>
        <v>0</v>
      </c>
      <c r="AA152" s="421">
        <f>SUMIF('Carga People'!$D$6:$D$383,$D152,'Carga People'!AA$6:AA$383)</f>
        <v>0</v>
      </c>
      <c r="AB152" s="421">
        <f>SUMIF('Carga People'!$D$6:$D$383,$D152,'Carga People'!AB$6:AB$383)</f>
        <v>0</v>
      </c>
      <c r="AC152" s="421">
        <f>SUMIF('Carga People'!$D$6:$D$383,$D152,'Carga People'!AC$6:AC$383)</f>
        <v>0</v>
      </c>
      <c r="AD152" s="421">
        <f>SUMIF('Carga People'!$D$6:$D$383,$D152,'Carga People'!AD$6:AD$383)</f>
        <v>0</v>
      </c>
      <c r="AE152" s="421">
        <f>SUMIF('Carga People'!$D$6:$D$383,$D152,'Carga People'!AE$6:AE$383)</f>
        <v>0</v>
      </c>
      <c r="AF152" s="421">
        <f>SUMIF('Carga People'!$D$6:$D$383,$D152,'Carga People'!AF$6:AF$383)</f>
        <v>0</v>
      </c>
      <c r="AG152" s="421">
        <f>SUMIF('Carga People'!$D$6:$D$383,$D152,'Carga People'!AG$6:AG$383)</f>
        <v>0</v>
      </c>
      <c r="AH152" s="421">
        <f>SUMIF('Carga People'!$D$6:$D$383,$D152,'Carga People'!AH$6:AH$383)</f>
        <v>0</v>
      </c>
      <c r="AI152" s="421">
        <f>SUMIF('Carga People'!$D$6:$D$383,$D152,'Carga People'!AI$6:AI$383)</f>
        <v>0</v>
      </c>
      <c r="AJ152" s="421">
        <f>SUMIF('Carga People'!$D$6:$D$383,$D152,'Carga People'!AJ$6:AJ$383)</f>
        <v>0</v>
      </c>
      <c r="AK152" s="421">
        <f>SUMIF('Carga People'!$D$6:$D$383,$D152,'Carga People'!AK$6:AK$383)</f>
        <v>0</v>
      </c>
      <c r="AL152" s="421">
        <f>SUMIF('Carga People'!$D$6:$D$383,$D152,'Carga People'!AL$6:AL$383)</f>
        <v>0</v>
      </c>
      <c r="AM152" s="421">
        <f>SUMIF('Carga People'!$D$6:$D$383,$D152,'Carga People'!AM$6:AM$383)</f>
        <v>0</v>
      </c>
      <c r="AN152" s="421">
        <f>SUMIF('Carga People'!$D$6:$D$383,$D152,'Carga People'!AN$6:AN$383)</f>
        <v>0</v>
      </c>
      <c r="AO152" s="421"/>
      <c r="AP152" s="421"/>
      <c r="AQ152" s="427">
        <f t="shared" si="34"/>
        <v>0</v>
      </c>
      <c r="AR152" s="406" t="str">
        <f t="shared" si="35"/>
        <v/>
      </c>
      <c r="AT152" s="427">
        <f t="shared" si="38"/>
        <v>0</v>
      </c>
      <c r="AU152" s="427">
        <f t="shared" si="38"/>
        <v>0</v>
      </c>
      <c r="AV152" s="427">
        <f t="shared" si="38"/>
        <v>0</v>
      </c>
      <c r="AW152" s="427">
        <f t="shared" si="38"/>
        <v>0</v>
      </c>
      <c r="AX152" s="427">
        <f t="shared" si="38"/>
        <v>0</v>
      </c>
      <c r="AY152" s="427">
        <f t="shared" si="38"/>
        <v>0</v>
      </c>
      <c r="BA152" s="427">
        <f t="shared" si="36"/>
        <v>0</v>
      </c>
      <c r="BB152" s="427" t="e">
        <f>IF($BB$1="M0",SUMIF([1]Anual!$B$11:$B$950,$D152,[1]Anual!$GZ$11:$GZ$950),SUMIF([1]Anual!$B$11:$B$950,$D152,[1]Anual!$HA$11:$HA$950))</f>
        <v>#VALUE!</v>
      </c>
      <c r="BC152" s="427" t="e">
        <f t="shared" si="37"/>
        <v>#VALUE!</v>
      </c>
    </row>
    <row r="153" spans="2:55" ht="15" customHeight="1" outlineLevel="1" x14ac:dyDescent="0.25">
      <c r="B153" s="1539" t="s">
        <v>1094</v>
      </c>
      <c r="C153" s="1540"/>
      <c r="D153" s="1540" t="s">
        <v>1096</v>
      </c>
      <c r="E153" s="1541">
        <v>926564287</v>
      </c>
      <c r="F153" s="1452" t="s">
        <v>15</v>
      </c>
      <c r="G153" s="421"/>
      <c r="H153" s="421"/>
      <c r="I153" s="421"/>
      <c r="J153" s="421">
        <f>SUMIF('Carga People'!$D$6:$D$383,$D153,'Carga People'!J$6:J$383)</f>
        <v>0</v>
      </c>
      <c r="K153" s="421">
        <f>SUMIF('Carga People'!$D$6:$D$383,$D153,'Carga People'!K$6:K$383)</f>
        <v>0</v>
      </c>
      <c r="L153" s="421">
        <f>SUMIF('Carga People'!$D$6:$D$383,$D153,'Carga People'!L$6:L$383)</f>
        <v>0</v>
      </c>
      <c r="M153" s="421">
        <f>SUMIF('Carga People'!$D$6:$D$383,$D153,'Carga People'!M$6:M$383)</f>
        <v>0</v>
      </c>
      <c r="N153" s="421">
        <f>SUMIF('Carga People'!$D$6:$D$383,$D153,'Carga People'!N$6:N$383)</f>
        <v>0</v>
      </c>
      <c r="O153" s="421">
        <f>SUMIF('Carga People'!$D$6:$D$383,$D153,'Carga People'!O$6:O$383)</f>
        <v>0</v>
      </c>
      <c r="P153" s="421">
        <f>SUMIF('Carga People'!$D$6:$D$383,$D153,'Carga People'!P$6:P$383)</f>
        <v>0</v>
      </c>
      <c r="Q153" s="421">
        <f>SUMIF('Carga People'!$D$6:$D$383,$D153,'Carga People'!Q$6:Q$383)</f>
        <v>0</v>
      </c>
      <c r="R153" s="421">
        <f>SUMIF('Carga People'!$D$6:$D$383,$D153,'Carga People'!R$6:R$383)</f>
        <v>0</v>
      </c>
      <c r="S153" s="421">
        <f>SUMIF('Carga People'!$D$6:$D$383,$D153,'Carga People'!S$6:S$383)</f>
        <v>0</v>
      </c>
      <c r="T153" s="421">
        <f>SUMIF('Carga People'!$D$6:$D$383,$D153,'Carga People'!T$6:T$383)</f>
        <v>0</v>
      </c>
      <c r="U153" s="421">
        <f>SUMIF('Carga People'!$D$6:$D$383,$D153,'Carga People'!U$6:U$383)</f>
        <v>0</v>
      </c>
      <c r="V153" s="421">
        <f>SUMIF('Carga People'!$D$6:$D$383,$D153,'Carga People'!V$6:V$383)</f>
        <v>0</v>
      </c>
      <c r="W153" s="421">
        <f>SUMIF('Carga People'!$D$6:$D$383,$D153,'Carga People'!W$6:W$383)</f>
        <v>0</v>
      </c>
      <c r="X153" s="421">
        <f>SUMIF('Carga People'!$D$6:$D$383,$D153,'Carga People'!X$6:X$383)</f>
        <v>0</v>
      </c>
      <c r="Y153" s="421">
        <f>SUMIF('Carga People'!$D$6:$D$383,$D153,'Carga People'!Y$6:Y$383)</f>
        <v>0</v>
      </c>
      <c r="Z153" s="421">
        <f>SUMIF('Carga People'!$D$6:$D$383,$D153,'Carga People'!Z$6:Z$383)</f>
        <v>0</v>
      </c>
      <c r="AA153" s="421">
        <f>SUMIF('Carga People'!$D$6:$D$383,$D153,'Carga People'!AA$6:AA$383)</f>
        <v>0</v>
      </c>
      <c r="AB153" s="421">
        <f>SUMIF('Carga People'!$D$6:$D$383,$D153,'Carga People'!AB$6:AB$383)</f>
        <v>0</v>
      </c>
      <c r="AC153" s="421">
        <f>SUMIF('Carga People'!$D$6:$D$383,$D153,'Carga People'!AC$6:AC$383)</f>
        <v>0</v>
      </c>
      <c r="AD153" s="421">
        <f>SUMIF('Carga People'!$D$6:$D$383,$D153,'Carga People'!AD$6:AD$383)</f>
        <v>0</v>
      </c>
      <c r="AE153" s="421">
        <f>SUMIF('Carga People'!$D$6:$D$383,$D153,'Carga People'!AE$6:AE$383)</f>
        <v>0</v>
      </c>
      <c r="AF153" s="421">
        <f>SUMIF('Carga People'!$D$6:$D$383,$D153,'Carga People'!AF$6:AF$383)</f>
        <v>0</v>
      </c>
      <c r="AG153" s="421">
        <f>SUMIF('Carga People'!$D$6:$D$383,$D153,'Carga People'!AG$6:AG$383)</f>
        <v>0</v>
      </c>
      <c r="AH153" s="421">
        <f>SUMIF('Carga People'!$D$6:$D$383,$D153,'Carga People'!AH$6:AH$383)</f>
        <v>0</v>
      </c>
      <c r="AI153" s="421">
        <f>SUMIF('Carga People'!$D$6:$D$383,$D153,'Carga People'!AI$6:AI$383)</f>
        <v>0</v>
      </c>
      <c r="AJ153" s="421">
        <f>SUMIF('Carga People'!$D$6:$D$383,$D153,'Carga People'!AJ$6:AJ$383)</f>
        <v>0</v>
      </c>
      <c r="AK153" s="421">
        <f>SUMIF('Carga People'!$D$6:$D$383,$D153,'Carga People'!AK$6:AK$383)</f>
        <v>0</v>
      </c>
      <c r="AL153" s="421">
        <f>SUMIF('Carga People'!$D$6:$D$383,$D153,'Carga People'!AL$6:AL$383)</f>
        <v>0</v>
      </c>
      <c r="AM153" s="421">
        <f>SUMIF('Carga People'!$D$6:$D$383,$D153,'Carga People'!AM$6:AM$383)</f>
        <v>0</v>
      </c>
      <c r="AN153" s="421">
        <f>SUMIF('Carga People'!$D$6:$D$383,$D153,'Carga People'!AN$6:AN$383)</f>
        <v>0</v>
      </c>
      <c r="AO153" s="421"/>
      <c r="AP153" s="421"/>
      <c r="AQ153" s="427">
        <f t="shared" si="34"/>
        <v>0</v>
      </c>
      <c r="AR153" s="406" t="str">
        <f t="shared" si="35"/>
        <v/>
      </c>
      <c r="AT153" s="427">
        <f t="shared" si="38"/>
        <v>0</v>
      </c>
      <c r="AU153" s="427">
        <f t="shared" si="38"/>
        <v>0</v>
      </c>
      <c r="AV153" s="427">
        <f t="shared" si="38"/>
        <v>0</v>
      </c>
      <c r="AW153" s="427">
        <f t="shared" si="38"/>
        <v>0</v>
      </c>
      <c r="AX153" s="427">
        <f t="shared" si="38"/>
        <v>0</v>
      </c>
      <c r="AY153" s="427">
        <f t="shared" si="38"/>
        <v>0</v>
      </c>
      <c r="BA153" s="427">
        <f t="shared" si="36"/>
        <v>0</v>
      </c>
      <c r="BB153" s="427" t="e">
        <f>IF($BB$1="M0",SUMIF([1]Anual!$B$11:$B$950,$D153,[1]Anual!$GZ$11:$GZ$950),SUMIF([1]Anual!$B$11:$B$950,$D153,[1]Anual!$HA$11:$HA$950))</f>
        <v>#VALUE!</v>
      </c>
      <c r="BC153" s="427" t="e">
        <f t="shared" si="37"/>
        <v>#VALUE!</v>
      </c>
    </row>
    <row r="154" spans="2:55" ht="15" customHeight="1" outlineLevel="1" x14ac:dyDescent="0.25">
      <c r="B154" s="418" t="s">
        <v>650</v>
      </c>
      <c r="C154" s="419"/>
      <c r="D154" s="419" t="s">
        <v>669</v>
      </c>
      <c r="E154" s="1454" t="s">
        <v>801</v>
      </c>
      <c r="F154" s="1452" t="s">
        <v>15</v>
      </c>
      <c r="G154" s="421"/>
      <c r="H154" s="421"/>
      <c r="I154" s="421"/>
      <c r="J154" s="421">
        <f>SUMIF('Carga People'!$D$6:$D$383,$D154,'Carga People'!J$6:J$383)</f>
        <v>0</v>
      </c>
      <c r="K154" s="421">
        <f>SUMIF('Carga People'!$D$6:$D$383,$D154,'Carga People'!K$6:K$383)</f>
        <v>0</v>
      </c>
      <c r="L154" s="421">
        <f>SUMIF('Carga People'!$D$6:$D$383,$D154,'Carga People'!L$6:L$383)</f>
        <v>0</v>
      </c>
      <c r="M154" s="421">
        <f>SUMIF('Carga People'!$D$6:$D$383,$D154,'Carga People'!M$6:M$383)</f>
        <v>0</v>
      </c>
      <c r="N154" s="421">
        <f>SUMIF('Carga People'!$D$6:$D$383,$D154,'Carga People'!N$6:N$383)</f>
        <v>480</v>
      </c>
      <c r="O154" s="421">
        <f>SUMIF('Carga People'!$D$6:$D$383,$D154,'Carga People'!O$6:O$383)</f>
        <v>0</v>
      </c>
      <c r="P154" s="421">
        <f>SUMIF('Carga People'!$D$6:$D$383,$D154,'Carga People'!P$6:P$383)</f>
        <v>0</v>
      </c>
      <c r="Q154" s="421">
        <f>SUMIF('Carga People'!$D$6:$D$383,$D154,'Carga People'!Q$6:Q$383)</f>
        <v>240</v>
      </c>
      <c r="R154" s="421">
        <f>SUMIF('Carga People'!$D$6:$D$383,$D154,'Carga People'!R$6:R$383)</f>
        <v>0</v>
      </c>
      <c r="S154" s="421">
        <f>SUMIF('Carga People'!$D$6:$D$383,$D154,'Carga People'!S$6:S$383)</f>
        <v>0</v>
      </c>
      <c r="T154" s="421">
        <f>SUMIF('Carga People'!$D$6:$D$383,$D154,'Carga People'!T$6:T$383)</f>
        <v>480</v>
      </c>
      <c r="U154" s="421">
        <f>SUMIF('Carga People'!$D$6:$D$383,$D154,'Carga People'!U$6:U$383)</f>
        <v>0</v>
      </c>
      <c r="V154" s="421">
        <f>SUMIF('Carga People'!$D$6:$D$383,$D154,'Carga People'!V$6:V$383)</f>
        <v>480</v>
      </c>
      <c r="W154" s="421">
        <f>SUMIF('Carga People'!$D$6:$D$383,$D154,'Carga People'!W$6:W$383)</f>
        <v>0</v>
      </c>
      <c r="X154" s="421">
        <f>SUMIF('Carga People'!$D$6:$D$383,$D154,'Carga People'!X$6:X$383)</f>
        <v>480</v>
      </c>
      <c r="Y154" s="421">
        <f>SUMIF('Carga People'!$D$6:$D$383,$D154,'Carga People'!Y$6:Y$383)</f>
        <v>0</v>
      </c>
      <c r="Z154" s="421">
        <f>SUMIF('Carga People'!$D$6:$D$383,$D154,'Carga People'!Z$6:Z$383)</f>
        <v>0</v>
      </c>
      <c r="AA154" s="421">
        <f>SUMIF('Carga People'!$D$6:$D$383,$D154,'Carga People'!AA$6:AA$383)</f>
        <v>480</v>
      </c>
      <c r="AB154" s="421">
        <f>SUMIF('Carga People'!$D$6:$D$383,$D154,'Carga People'!AB$6:AB$383)</f>
        <v>0</v>
      </c>
      <c r="AC154" s="421">
        <f>SUMIF('Carga People'!$D$6:$D$383,$D154,'Carga People'!AC$6:AC$383)</f>
        <v>240</v>
      </c>
      <c r="AD154" s="421">
        <f>SUMIF('Carga People'!$D$6:$D$383,$D154,'Carga People'!AD$6:AD$383)</f>
        <v>0</v>
      </c>
      <c r="AE154" s="421">
        <f>SUMIF('Carga People'!$D$6:$D$383,$D154,'Carga People'!AE$6:AE$383)</f>
        <v>480</v>
      </c>
      <c r="AF154" s="421">
        <f>SUMIF('Carga People'!$D$6:$D$383,$D154,'Carga People'!AF$6:AF$383)</f>
        <v>0</v>
      </c>
      <c r="AG154" s="421">
        <f>SUMIF('Carga People'!$D$6:$D$383,$D154,'Carga People'!AG$6:AG$383)</f>
        <v>0</v>
      </c>
      <c r="AH154" s="421">
        <f>SUMIF('Carga People'!$D$6:$D$383,$D154,'Carga People'!AH$6:AH$383)</f>
        <v>0</v>
      </c>
      <c r="AI154" s="421">
        <f>SUMIF('Carga People'!$D$6:$D$383,$D154,'Carga People'!AI$6:AI$383)</f>
        <v>0</v>
      </c>
      <c r="AJ154" s="421">
        <f>SUMIF('Carga People'!$D$6:$D$383,$D154,'Carga People'!AJ$6:AJ$383)</f>
        <v>0</v>
      </c>
      <c r="AK154" s="421">
        <f>SUMIF('Carga People'!$D$6:$D$383,$D154,'Carga People'!AK$6:AK$383)</f>
        <v>0</v>
      </c>
      <c r="AL154" s="421">
        <f>SUMIF('Carga People'!$D$6:$D$383,$D154,'Carga People'!AL$6:AL$383)</f>
        <v>0</v>
      </c>
      <c r="AM154" s="421">
        <f>SUMIF('Carga People'!$D$6:$D$383,$D154,'Carga People'!AM$6:AM$383)</f>
        <v>0</v>
      </c>
      <c r="AN154" s="421">
        <f>SUMIF('Carga People'!$D$6:$D$383,$D154,'Carga People'!AN$6:AN$383)</f>
        <v>0</v>
      </c>
      <c r="AO154" s="421"/>
      <c r="AP154" s="421"/>
      <c r="AQ154" s="427">
        <f t="shared" si="34"/>
        <v>3360</v>
      </c>
      <c r="AR154" s="406" t="str">
        <f t="shared" si="35"/>
        <v/>
      </c>
      <c r="AT154" s="427">
        <f t="shared" si="38"/>
        <v>0</v>
      </c>
      <c r="AU154" s="427">
        <f t="shared" si="38"/>
        <v>720</v>
      </c>
      <c r="AV154" s="427">
        <f t="shared" si="38"/>
        <v>1440</v>
      </c>
      <c r="AW154" s="427">
        <f t="shared" si="38"/>
        <v>1200</v>
      </c>
      <c r="AX154" s="427">
        <f t="shared" si="38"/>
        <v>0</v>
      </c>
      <c r="AY154" s="427">
        <f t="shared" si="38"/>
        <v>0</v>
      </c>
      <c r="BA154" s="427">
        <f t="shared" si="36"/>
        <v>3360</v>
      </c>
      <c r="BB154" s="427" t="e">
        <f>IF($BB$1="M0",SUMIF([1]Anual!$B$11:$B$950,$D154,[1]Anual!$GZ$11:$GZ$950),SUMIF([1]Anual!$B$11:$B$950,$D154,[1]Anual!$HA$11:$HA$950))</f>
        <v>#VALUE!</v>
      </c>
      <c r="BC154" s="427" t="e">
        <f t="shared" si="37"/>
        <v>#VALUE!</v>
      </c>
    </row>
    <row r="155" spans="2:55" ht="15" customHeight="1" outlineLevel="1" x14ac:dyDescent="0.25">
      <c r="B155" s="418" t="s">
        <v>653</v>
      </c>
      <c r="C155" s="419"/>
      <c r="D155" s="419" t="s">
        <v>674</v>
      </c>
      <c r="E155" s="1454" t="s">
        <v>796</v>
      </c>
      <c r="F155" s="1452" t="s">
        <v>15</v>
      </c>
      <c r="G155" s="421"/>
      <c r="H155" s="421"/>
      <c r="I155" s="421"/>
      <c r="J155" s="421">
        <f>SUMIF('Carga People'!$D$6:$D$383,$D155,'Carga People'!J$6:J$383)</f>
        <v>0</v>
      </c>
      <c r="K155" s="421">
        <f>SUMIF('Carga People'!$D$6:$D$383,$D155,'Carga People'!K$6:K$383)</f>
        <v>0</v>
      </c>
      <c r="L155" s="421">
        <f>SUMIF('Carga People'!$D$6:$D$383,$D155,'Carga People'!L$6:L$383)</f>
        <v>0</v>
      </c>
      <c r="M155" s="421">
        <f>SUMIF('Carga People'!$D$6:$D$383,$D155,'Carga People'!M$6:M$383)</f>
        <v>0</v>
      </c>
      <c r="N155" s="421">
        <f>SUMIF('Carga People'!$D$6:$D$383,$D155,'Carga People'!N$6:N$383)</f>
        <v>0</v>
      </c>
      <c r="O155" s="421">
        <f>SUMIF('Carga People'!$D$6:$D$383,$D155,'Carga People'!O$6:O$383)</f>
        <v>0</v>
      </c>
      <c r="P155" s="421">
        <f>SUMIF('Carga People'!$D$6:$D$383,$D155,'Carga People'!P$6:P$383)</f>
        <v>601</v>
      </c>
      <c r="Q155" s="421">
        <f>SUMIF('Carga People'!$D$6:$D$383,$D155,'Carga People'!Q$6:Q$383)</f>
        <v>0</v>
      </c>
      <c r="R155" s="421">
        <f>SUMIF('Carga People'!$D$6:$D$383,$D155,'Carga People'!R$6:R$383)</f>
        <v>233</v>
      </c>
      <c r="S155" s="421">
        <f>SUMIF('Carga People'!$D$6:$D$383,$D155,'Carga People'!S$6:S$383)</f>
        <v>0</v>
      </c>
      <c r="T155" s="421">
        <f>SUMIF('Carga People'!$D$6:$D$383,$D155,'Carga People'!T$6:T$383)</f>
        <v>0</v>
      </c>
      <c r="U155" s="421">
        <f>SUMIF('Carga People'!$D$6:$D$383,$D155,'Carga People'!U$6:U$383)</f>
        <v>0</v>
      </c>
      <c r="V155" s="421">
        <f>SUMIF('Carga People'!$D$6:$D$383,$D155,'Carga People'!V$6:V$383)</f>
        <v>0</v>
      </c>
      <c r="W155" s="421">
        <f>SUMIF('Carga People'!$D$6:$D$383,$D155,'Carga People'!W$6:W$383)</f>
        <v>267</v>
      </c>
      <c r="X155" s="421">
        <f>SUMIF('Carga People'!$D$6:$D$383,$D155,'Carga People'!X$6:X$383)</f>
        <v>267</v>
      </c>
      <c r="Y155" s="421">
        <f>SUMIF('Carga People'!$D$6:$D$383,$D155,'Carga People'!Y$6:Y$383)</f>
        <v>28</v>
      </c>
      <c r="Z155" s="421">
        <f>SUMIF('Carga People'!$D$6:$D$383,$D155,'Carga People'!Z$6:Z$383)</f>
        <v>0</v>
      </c>
      <c r="AA155" s="421">
        <f>SUMIF('Carga People'!$D$6:$D$383,$D155,'Carga People'!AA$6:AA$383)</f>
        <v>0</v>
      </c>
      <c r="AB155" s="421">
        <f>SUMIF('Carga People'!$D$6:$D$383,$D155,'Carga People'!AB$6:AB$383)</f>
        <v>0</v>
      </c>
      <c r="AC155" s="421">
        <f>SUMIF('Carga People'!$D$6:$D$383,$D155,'Carga People'!AC$6:AC$383)</f>
        <v>0</v>
      </c>
      <c r="AD155" s="421">
        <f>SUMIF('Carga People'!$D$6:$D$383,$D155,'Carga People'!AD$6:AD$383)</f>
        <v>0</v>
      </c>
      <c r="AE155" s="421">
        <f>SUMIF('Carga People'!$D$6:$D$383,$D155,'Carga People'!AE$6:AE$383)</f>
        <v>0</v>
      </c>
      <c r="AF155" s="421">
        <f>SUMIF('Carga People'!$D$6:$D$383,$D155,'Carga People'!AF$6:AF$383)</f>
        <v>0</v>
      </c>
      <c r="AG155" s="421">
        <f>SUMIF('Carga People'!$D$6:$D$383,$D155,'Carga People'!AG$6:AG$383)</f>
        <v>0</v>
      </c>
      <c r="AH155" s="421">
        <f>SUMIF('Carga People'!$D$6:$D$383,$D155,'Carga People'!AH$6:AH$383)</f>
        <v>0</v>
      </c>
      <c r="AI155" s="421">
        <f>SUMIF('Carga People'!$D$6:$D$383,$D155,'Carga People'!AI$6:AI$383)</f>
        <v>0</v>
      </c>
      <c r="AJ155" s="421">
        <f>SUMIF('Carga People'!$D$6:$D$383,$D155,'Carga People'!AJ$6:AJ$383)</f>
        <v>0</v>
      </c>
      <c r="AK155" s="421">
        <f>SUMIF('Carga People'!$D$6:$D$383,$D155,'Carga People'!AK$6:AK$383)</f>
        <v>0</v>
      </c>
      <c r="AL155" s="421">
        <f>SUMIF('Carga People'!$D$6:$D$383,$D155,'Carga People'!AL$6:AL$383)</f>
        <v>0</v>
      </c>
      <c r="AM155" s="421">
        <f>SUMIF('Carga People'!$D$6:$D$383,$D155,'Carga People'!AM$6:AM$383)</f>
        <v>0</v>
      </c>
      <c r="AN155" s="421">
        <f>SUMIF('Carga People'!$D$6:$D$383,$D155,'Carga People'!AN$6:AN$383)</f>
        <v>0</v>
      </c>
      <c r="AO155" s="421"/>
      <c r="AP155" s="421"/>
      <c r="AQ155" s="427">
        <f t="shared" si="34"/>
        <v>1396</v>
      </c>
      <c r="AR155" s="406" t="str">
        <f t="shared" si="35"/>
        <v/>
      </c>
      <c r="AT155" s="427">
        <f t="shared" si="38"/>
        <v>0</v>
      </c>
      <c r="AU155" s="427">
        <f t="shared" si="38"/>
        <v>834</v>
      </c>
      <c r="AV155" s="427">
        <f t="shared" si="38"/>
        <v>562</v>
      </c>
      <c r="AW155" s="427">
        <f t="shared" si="38"/>
        <v>0</v>
      </c>
      <c r="AX155" s="427">
        <f t="shared" si="38"/>
        <v>0</v>
      </c>
      <c r="AY155" s="427">
        <f t="shared" si="38"/>
        <v>0</v>
      </c>
      <c r="BA155" s="427">
        <f t="shared" si="36"/>
        <v>1396</v>
      </c>
      <c r="BB155" s="427" t="e">
        <f>IF($BB$1="M0",SUMIF([1]Anual!$B$11:$B$950,$D155,[1]Anual!$GZ$11:$GZ$950),SUMIF([1]Anual!$B$11:$B$950,$D155,[1]Anual!$HA$11:$HA$950))</f>
        <v>#VALUE!</v>
      </c>
      <c r="BC155" s="427" t="e">
        <f t="shared" si="37"/>
        <v>#VALUE!</v>
      </c>
    </row>
    <row r="156" spans="2:55" ht="15" customHeight="1" outlineLevel="1" x14ac:dyDescent="0.25">
      <c r="B156" s="418" t="s">
        <v>649</v>
      </c>
      <c r="C156" s="419"/>
      <c r="D156" s="419" t="s">
        <v>670</v>
      </c>
      <c r="E156" s="1454" t="s">
        <v>802</v>
      </c>
      <c r="F156" s="1452" t="s">
        <v>15</v>
      </c>
      <c r="G156" s="421"/>
      <c r="H156" s="421"/>
      <c r="I156" s="421"/>
      <c r="J156" s="421">
        <f>SUMIF('Carga People'!$D$6:$D$383,$D156,'Carga People'!J$6:J$383)</f>
        <v>0</v>
      </c>
      <c r="K156" s="421">
        <f>SUMIF('Carga People'!$D$6:$D$383,$D156,'Carga People'!K$6:K$383)</f>
        <v>0</v>
      </c>
      <c r="L156" s="421">
        <f>SUMIF('Carga People'!$D$6:$D$383,$D156,'Carga People'!L$6:L$383)</f>
        <v>0</v>
      </c>
      <c r="M156" s="421">
        <f>SUMIF('Carga People'!$D$6:$D$383,$D156,'Carga People'!M$6:M$383)</f>
        <v>0</v>
      </c>
      <c r="N156" s="421">
        <f>SUMIF('Carga People'!$D$6:$D$383,$D156,'Carga People'!N$6:N$383)</f>
        <v>0</v>
      </c>
      <c r="O156" s="421">
        <f>SUMIF('Carga People'!$D$6:$D$383,$D156,'Carga People'!O$6:O$383)</f>
        <v>720</v>
      </c>
      <c r="P156" s="421">
        <f>SUMIF('Carga People'!$D$6:$D$383,$D156,'Carga People'!P$6:P$383)</f>
        <v>0</v>
      </c>
      <c r="Q156" s="421">
        <f>SUMIF('Carga People'!$D$6:$D$383,$D156,'Carga People'!Q$6:Q$383)</f>
        <v>0</v>
      </c>
      <c r="R156" s="421">
        <f>SUMIF('Carga People'!$D$6:$D$383,$D156,'Carga People'!R$6:R$383)</f>
        <v>0</v>
      </c>
      <c r="S156" s="421">
        <f>SUMIF('Carga People'!$D$6:$D$383,$D156,'Carga People'!S$6:S$383)</f>
        <v>0</v>
      </c>
      <c r="T156" s="421">
        <f>SUMIF('Carga People'!$D$6:$D$383,$D156,'Carga People'!T$6:T$383)</f>
        <v>0</v>
      </c>
      <c r="U156" s="421">
        <f>SUMIF('Carga People'!$D$6:$D$383,$D156,'Carga People'!U$6:U$383)</f>
        <v>0</v>
      </c>
      <c r="V156" s="421">
        <f>SUMIF('Carga People'!$D$6:$D$383,$D156,'Carga People'!V$6:V$383)</f>
        <v>0</v>
      </c>
      <c r="W156" s="421">
        <f>SUMIF('Carga People'!$D$6:$D$383,$D156,'Carga People'!W$6:W$383)</f>
        <v>240</v>
      </c>
      <c r="X156" s="421">
        <f>SUMIF('Carga People'!$D$6:$D$383,$D156,'Carga People'!X$6:X$383)</f>
        <v>0</v>
      </c>
      <c r="Y156" s="421">
        <f>SUMIF('Carga People'!$D$6:$D$383,$D156,'Carga People'!Y$6:Y$383)</f>
        <v>0</v>
      </c>
      <c r="Z156" s="421">
        <f>SUMIF('Carga People'!$D$6:$D$383,$D156,'Carga People'!Z$6:Z$383)</f>
        <v>0</v>
      </c>
      <c r="AA156" s="421">
        <f>SUMIF('Carga People'!$D$6:$D$383,$D156,'Carga People'!AA$6:AA$383)</f>
        <v>0</v>
      </c>
      <c r="AB156" s="421">
        <f>SUMIF('Carga People'!$D$6:$D$383,$D156,'Carga People'!AB$6:AB$383)</f>
        <v>240</v>
      </c>
      <c r="AC156" s="421">
        <f>SUMIF('Carga People'!$D$6:$D$383,$D156,'Carga People'!AC$6:AC$383)</f>
        <v>0</v>
      </c>
      <c r="AD156" s="421">
        <f>SUMIF('Carga People'!$D$6:$D$383,$D156,'Carga People'!AD$6:AD$383)</f>
        <v>0</v>
      </c>
      <c r="AE156" s="421">
        <f>SUMIF('Carga People'!$D$6:$D$383,$D156,'Carga People'!AE$6:AE$383)</f>
        <v>0</v>
      </c>
      <c r="AF156" s="421">
        <f>SUMIF('Carga People'!$D$6:$D$383,$D156,'Carga People'!AF$6:AF$383)</f>
        <v>0</v>
      </c>
      <c r="AG156" s="421">
        <f>SUMIF('Carga People'!$D$6:$D$383,$D156,'Carga People'!AG$6:AG$383)</f>
        <v>0</v>
      </c>
      <c r="AH156" s="421">
        <f>SUMIF('Carga People'!$D$6:$D$383,$D156,'Carga People'!AH$6:AH$383)</f>
        <v>0</v>
      </c>
      <c r="AI156" s="421">
        <f>SUMIF('Carga People'!$D$6:$D$383,$D156,'Carga People'!AI$6:AI$383)</f>
        <v>0</v>
      </c>
      <c r="AJ156" s="421">
        <f>SUMIF('Carga People'!$D$6:$D$383,$D156,'Carga People'!AJ$6:AJ$383)</f>
        <v>0</v>
      </c>
      <c r="AK156" s="421">
        <f>SUMIF('Carga People'!$D$6:$D$383,$D156,'Carga People'!AK$6:AK$383)</f>
        <v>0</v>
      </c>
      <c r="AL156" s="421">
        <f>SUMIF('Carga People'!$D$6:$D$383,$D156,'Carga People'!AL$6:AL$383)</f>
        <v>0</v>
      </c>
      <c r="AM156" s="421">
        <f>SUMIF('Carga People'!$D$6:$D$383,$D156,'Carga People'!AM$6:AM$383)</f>
        <v>0</v>
      </c>
      <c r="AN156" s="421">
        <f>SUMIF('Carga People'!$D$6:$D$383,$D156,'Carga People'!AN$6:AN$383)</f>
        <v>0</v>
      </c>
      <c r="AO156" s="421"/>
      <c r="AP156" s="421"/>
      <c r="AQ156" s="427">
        <f t="shared" ref="AQ156:AQ187" si="39">SUM(I156:AP156)</f>
        <v>1200</v>
      </c>
      <c r="AR156" s="406" t="str">
        <f>IF(D156="","",IF(D156=D131,"DUPLICADO",""))</f>
        <v/>
      </c>
      <c r="AT156" s="427">
        <f t="shared" si="28"/>
        <v>0</v>
      </c>
      <c r="AU156" s="427">
        <f t="shared" si="28"/>
        <v>720</v>
      </c>
      <c r="AV156" s="427">
        <f t="shared" si="28"/>
        <v>240</v>
      </c>
      <c r="AW156" s="427">
        <f t="shared" si="28"/>
        <v>240</v>
      </c>
      <c r="AX156" s="427">
        <f t="shared" si="28"/>
        <v>0</v>
      </c>
      <c r="AY156" s="427">
        <f t="shared" si="28"/>
        <v>0</v>
      </c>
      <c r="BA156" s="427">
        <f t="shared" si="26"/>
        <v>1200</v>
      </c>
      <c r="BB156" s="427" t="e">
        <f>IF($BB$1="M0",SUMIF([1]Anual!$B$11:$B$950,$D156,[1]Anual!$GZ$11:$GZ$950),SUMIF([1]Anual!$B$11:$B$950,$D156,[1]Anual!$HA$11:$HA$950))</f>
        <v>#VALUE!</v>
      </c>
      <c r="BC156" s="427" t="e">
        <f t="shared" si="27"/>
        <v>#VALUE!</v>
      </c>
    </row>
    <row r="157" spans="2:55" ht="15" customHeight="1" outlineLevel="1" x14ac:dyDescent="0.25">
      <c r="B157" s="418" t="s">
        <v>100</v>
      </c>
      <c r="C157" s="419"/>
      <c r="D157" s="419" t="s">
        <v>49</v>
      </c>
      <c r="E157" s="1454" t="s">
        <v>828</v>
      </c>
      <c r="F157" s="1452" t="s">
        <v>15</v>
      </c>
      <c r="G157" s="421"/>
      <c r="H157" s="421"/>
      <c r="I157" s="421"/>
      <c r="J157" s="421">
        <f>SUMIF('Carga People'!$D$6:$D$383,$D157,'Carga People'!J$6:J$383)</f>
        <v>0</v>
      </c>
      <c r="K157" s="421">
        <f>SUMIF('Carga People'!$D$6:$D$383,$D157,'Carga People'!K$6:K$383)</f>
        <v>0</v>
      </c>
      <c r="L157" s="421">
        <f>SUMIF('Carga People'!$D$6:$D$383,$D157,'Carga People'!L$6:L$383)</f>
        <v>0</v>
      </c>
      <c r="M157" s="421">
        <f>SUMIF('Carga People'!$D$6:$D$383,$D157,'Carga People'!M$6:M$383)</f>
        <v>0</v>
      </c>
      <c r="N157" s="421">
        <f>SUMIF('Carga People'!$D$6:$D$383,$D157,'Carga People'!N$6:N$383)</f>
        <v>0</v>
      </c>
      <c r="O157" s="421">
        <f>SUMIF('Carga People'!$D$6:$D$383,$D157,'Carga People'!O$6:O$383)</f>
        <v>0</v>
      </c>
      <c r="P157" s="421">
        <f>SUMIF('Carga People'!$D$6:$D$383,$D157,'Carga People'!P$6:P$383)</f>
        <v>0</v>
      </c>
      <c r="Q157" s="421">
        <f>SUMIF('Carga People'!$D$6:$D$383,$D157,'Carga People'!Q$6:Q$383)</f>
        <v>0</v>
      </c>
      <c r="R157" s="421">
        <f>SUMIF('Carga People'!$D$6:$D$383,$D157,'Carga People'!R$6:R$383)</f>
        <v>0</v>
      </c>
      <c r="S157" s="421">
        <f>SUMIF('Carga People'!$D$6:$D$383,$D157,'Carga People'!S$6:S$383)</f>
        <v>0</v>
      </c>
      <c r="T157" s="421">
        <f>SUMIF('Carga People'!$D$6:$D$383,$D157,'Carga People'!T$6:T$383)</f>
        <v>0</v>
      </c>
      <c r="U157" s="421">
        <f>SUMIF('Carga People'!$D$6:$D$383,$D157,'Carga People'!U$6:U$383)</f>
        <v>0</v>
      </c>
      <c r="V157" s="421">
        <f>SUMIF('Carga People'!$D$6:$D$383,$D157,'Carga People'!V$6:V$383)</f>
        <v>0</v>
      </c>
      <c r="W157" s="421">
        <f>SUMIF('Carga People'!$D$6:$D$383,$D157,'Carga People'!W$6:W$383)</f>
        <v>240</v>
      </c>
      <c r="X157" s="421">
        <f>SUMIF('Carga People'!$D$6:$D$383,$D157,'Carga People'!X$6:X$383)</f>
        <v>0</v>
      </c>
      <c r="Y157" s="421">
        <f>SUMIF('Carga People'!$D$6:$D$383,$D157,'Carga People'!Y$6:Y$383)</f>
        <v>0</v>
      </c>
      <c r="Z157" s="421">
        <f>SUMIF('Carga People'!$D$6:$D$383,$D157,'Carga People'!Z$6:Z$383)</f>
        <v>0</v>
      </c>
      <c r="AA157" s="421">
        <f>SUMIF('Carga People'!$D$6:$D$383,$D157,'Carga People'!AA$6:AA$383)</f>
        <v>0</v>
      </c>
      <c r="AB157" s="421">
        <f>SUMIF('Carga People'!$D$6:$D$383,$D157,'Carga People'!AB$6:AB$383)</f>
        <v>0</v>
      </c>
      <c r="AC157" s="421">
        <f>SUMIF('Carga People'!$D$6:$D$383,$D157,'Carga People'!AC$6:AC$383)</f>
        <v>0</v>
      </c>
      <c r="AD157" s="421">
        <f>SUMIF('Carga People'!$D$6:$D$383,$D157,'Carga People'!AD$6:AD$383)</f>
        <v>0</v>
      </c>
      <c r="AE157" s="421">
        <f>SUMIF('Carga People'!$D$6:$D$383,$D157,'Carga People'!AE$6:AE$383)</f>
        <v>240</v>
      </c>
      <c r="AF157" s="421">
        <f>SUMIF('Carga People'!$D$6:$D$383,$D157,'Carga People'!AF$6:AF$383)</f>
        <v>0</v>
      </c>
      <c r="AG157" s="421">
        <f>SUMIF('Carga People'!$D$6:$D$383,$D157,'Carga People'!AG$6:AG$383)</f>
        <v>0</v>
      </c>
      <c r="AH157" s="421">
        <f>SUMIF('Carga People'!$D$6:$D$383,$D157,'Carga People'!AH$6:AH$383)</f>
        <v>0</v>
      </c>
      <c r="AI157" s="421">
        <f>SUMIF('Carga People'!$D$6:$D$383,$D157,'Carga People'!AI$6:AI$383)</f>
        <v>0</v>
      </c>
      <c r="AJ157" s="421">
        <f>SUMIF('Carga People'!$D$6:$D$383,$D157,'Carga People'!AJ$6:AJ$383)</f>
        <v>0</v>
      </c>
      <c r="AK157" s="421">
        <f>SUMIF('Carga People'!$D$6:$D$383,$D157,'Carga People'!AK$6:AK$383)</f>
        <v>0</v>
      </c>
      <c r="AL157" s="421">
        <f>SUMIF('Carga People'!$D$6:$D$383,$D157,'Carga People'!AL$6:AL$383)</f>
        <v>0</v>
      </c>
      <c r="AM157" s="421">
        <f>SUMIF('Carga People'!$D$6:$D$383,$D157,'Carga People'!AM$6:AM$383)</f>
        <v>0</v>
      </c>
      <c r="AN157" s="421">
        <f>SUMIF('Carga People'!$D$6:$D$383,$D157,'Carga People'!AN$6:AN$383)</f>
        <v>0</v>
      </c>
      <c r="AO157" s="421"/>
      <c r="AP157" s="421"/>
      <c r="AQ157" s="427">
        <f t="shared" si="39"/>
        <v>480</v>
      </c>
      <c r="AR157" s="406" t="str">
        <f t="shared" si="24"/>
        <v/>
      </c>
      <c r="AT157" s="427">
        <f t="shared" si="28"/>
        <v>0</v>
      </c>
      <c r="AU157" s="427">
        <f t="shared" si="28"/>
        <v>0</v>
      </c>
      <c r="AV157" s="427">
        <f t="shared" si="28"/>
        <v>240</v>
      </c>
      <c r="AW157" s="427">
        <f t="shared" si="28"/>
        <v>240</v>
      </c>
      <c r="AX157" s="427">
        <f t="shared" si="28"/>
        <v>0</v>
      </c>
      <c r="AY157" s="427">
        <f t="shared" si="28"/>
        <v>0</v>
      </c>
      <c r="BA157" s="427">
        <f t="shared" si="26"/>
        <v>480</v>
      </c>
      <c r="BB157" s="427" t="e">
        <f>IF($BB$1="M0",SUMIF([1]Anual!$B$11:$B$950,$D157,[1]Anual!$GZ$11:$GZ$950),SUMIF([1]Anual!$B$11:$B$950,$D157,[1]Anual!$HA$11:$HA$950))</f>
        <v>#VALUE!</v>
      </c>
      <c r="BC157" s="427" t="e">
        <f t="shared" si="27"/>
        <v>#VALUE!</v>
      </c>
    </row>
    <row r="158" spans="2:55" ht="15" customHeight="1" outlineLevel="1" x14ac:dyDescent="0.25">
      <c r="B158" s="418" t="s">
        <v>105</v>
      </c>
      <c r="C158" s="419"/>
      <c r="D158" s="419" t="s">
        <v>51</v>
      </c>
      <c r="E158" s="1454" t="s">
        <v>830</v>
      </c>
      <c r="F158" s="1452" t="s">
        <v>15</v>
      </c>
      <c r="G158" s="421"/>
      <c r="H158" s="421"/>
      <c r="I158" s="421"/>
      <c r="J158" s="421">
        <f>SUMIF('Carga People'!$D$6:$D$383,$D158,'Carga People'!J$6:J$383)</f>
        <v>240</v>
      </c>
      <c r="K158" s="421">
        <f>SUMIF('Carga People'!$D$6:$D$383,$D158,'Carga People'!K$6:K$383)</f>
        <v>0</v>
      </c>
      <c r="L158" s="421">
        <f>SUMIF('Carga People'!$D$6:$D$383,$D158,'Carga People'!L$6:L$383)</f>
        <v>0</v>
      </c>
      <c r="M158" s="421">
        <f>SUMIF('Carga People'!$D$6:$D$383,$D158,'Carga People'!M$6:M$383)</f>
        <v>0</v>
      </c>
      <c r="N158" s="421">
        <f>SUMIF('Carga People'!$D$6:$D$383,$D158,'Carga People'!N$6:N$383)</f>
        <v>0</v>
      </c>
      <c r="O158" s="421">
        <f>SUMIF('Carga People'!$D$6:$D$383,$D158,'Carga People'!O$6:O$383)</f>
        <v>0</v>
      </c>
      <c r="P158" s="421">
        <f>SUMIF('Carga People'!$D$6:$D$383,$D158,'Carga People'!P$6:P$383)</f>
        <v>0</v>
      </c>
      <c r="Q158" s="421">
        <f>SUMIF('Carga People'!$D$6:$D$383,$D158,'Carga People'!Q$6:Q$383)</f>
        <v>0</v>
      </c>
      <c r="R158" s="421">
        <f>SUMIF('Carga People'!$D$6:$D$383,$D158,'Carga People'!R$6:R$383)</f>
        <v>0</v>
      </c>
      <c r="S158" s="421">
        <f>SUMIF('Carga People'!$D$6:$D$383,$D158,'Carga People'!S$6:S$383)</f>
        <v>0</v>
      </c>
      <c r="T158" s="421">
        <f>SUMIF('Carga People'!$D$6:$D$383,$D158,'Carga People'!T$6:T$383)</f>
        <v>0</v>
      </c>
      <c r="U158" s="421">
        <f>SUMIF('Carga People'!$D$6:$D$383,$D158,'Carga People'!U$6:U$383)</f>
        <v>0</v>
      </c>
      <c r="V158" s="421">
        <f>SUMIF('Carga People'!$D$6:$D$383,$D158,'Carga People'!V$6:V$383)</f>
        <v>0</v>
      </c>
      <c r="W158" s="421">
        <f>SUMIF('Carga People'!$D$6:$D$383,$D158,'Carga People'!W$6:W$383)</f>
        <v>240</v>
      </c>
      <c r="X158" s="421">
        <f>SUMIF('Carga People'!$D$6:$D$383,$D158,'Carga People'!X$6:X$383)</f>
        <v>0</v>
      </c>
      <c r="Y158" s="421">
        <f>SUMIF('Carga People'!$D$6:$D$383,$D158,'Carga People'!Y$6:Y$383)</f>
        <v>0</v>
      </c>
      <c r="Z158" s="421">
        <f>SUMIF('Carga People'!$D$6:$D$383,$D158,'Carga People'!Z$6:Z$383)</f>
        <v>0</v>
      </c>
      <c r="AA158" s="421">
        <f>SUMIF('Carga People'!$D$6:$D$383,$D158,'Carga People'!AA$6:AA$383)</f>
        <v>0</v>
      </c>
      <c r="AB158" s="421">
        <f>SUMIF('Carga People'!$D$6:$D$383,$D158,'Carga People'!AB$6:AB$383)</f>
        <v>0</v>
      </c>
      <c r="AC158" s="421">
        <f>SUMIF('Carga People'!$D$6:$D$383,$D158,'Carga People'!AC$6:AC$383)</f>
        <v>0</v>
      </c>
      <c r="AD158" s="421">
        <f>SUMIF('Carga People'!$D$6:$D$383,$D158,'Carga People'!AD$6:AD$383)</f>
        <v>0</v>
      </c>
      <c r="AE158" s="421">
        <f>SUMIF('Carga People'!$D$6:$D$383,$D158,'Carga People'!AE$6:AE$383)</f>
        <v>240</v>
      </c>
      <c r="AF158" s="421">
        <f>SUMIF('Carga People'!$D$6:$D$383,$D158,'Carga People'!AF$6:AF$383)</f>
        <v>0</v>
      </c>
      <c r="AG158" s="421">
        <f>SUMIF('Carga People'!$D$6:$D$383,$D158,'Carga People'!AG$6:AG$383)</f>
        <v>0</v>
      </c>
      <c r="AH158" s="421">
        <f>SUMIF('Carga People'!$D$6:$D$383,$D158,'Carga People'!AH$6:AH$383)</f>
        <v>0</v>
      </c>
      <c r="AI158" s="421">
        <f>SUMIF('Carga People'!$D$6:$D$383,$D158,'Carga People'!AI$6:AI$383)</f>
        <v>0</v>
      </c>
      <c r="AJ158" s="421">
        <f>SUMIF('Carga People'!$D$6:$D$383,$D158,'Carga People'!AJ$6:AJ$383)</f>
        <v>0</v>
      </c>
      <c r="AK158" s="421">
        <f>SUMIF('Carga People'!$D$6:$D$383,$D158,'Carga People'!AK$6:AK$383)</f>
        <v>0</v>
      </c>
      <c r="AL158" s="421">
        <f>SUMIF('Carga People'!$D$6:$D$383,$D158,'Carga People'!AL$6:AL$383)</f>
        <v>0</v>
      </c>
      <c r="AM158" s="421">
        <f>SUMIF('Carga People'!$D$6:$D$383,$D158,'Carga People'!AM$6:AM$383)</f>
        <v>0</v>
      </c>
      <c r="AN158" s="421">
        <f>SUMIF('Carga People'!$D$6:$D$383,$D158,'Carga People'!AN$6:AN$383)</f>
        <v>0</v>
      </c>
      <c r="AO158" s="421"/>
      <c r="AP158" s="421"/>
      <c r="AQ158" s="427">
        <f t="shared" si="39"/>
        <v>720</v>
      </c>
      <c r="AR158" s="406" t="str">
        <f t="shared" si="24"/>
        <v/>
      </c>
      <c r="AT158" s="427">
        <f t="shared" si="28"/>
        <v>240</v>
      </c>
      <c r="AU158" s="427">
        <f t="shared" si="28"/>
        <v>0</v>
      </c>
      <c r="AV158" s="427">
        <f t="shared" si="28"/>
        <v>240</v>
      </c>
      <c r="AW158" s="427">
        <f t="shared" si="28"/>
        <v>240</v>
      </c>
      <c r="AX158" s="427">
        <f t="shared" si="28"/>
        <v>0</v>
      </c>
      <c r="AY158" s="427">
        <f t="shared" si="28"/>
        <v>0</v>
      </c>
      <c r="BA158" s="427">
        <f t="shared" si="26"/>
        <v>720</v>
      </c>
      <c r="BB158" s="427" t="e">
        <f>IF($BB$1="M0",SUMIF([1]Anual!$B$11:$B$950,$D158,[1]Anual!$GZ$11:$GZ$950),SUMIF([1]Anual!$B$11:$B$950,$D158,[1]Anual!$HA$11:$HA$950))</f>
        <v>#VALUE!</v>
      </c>
      <c r="BC158" s="427" t="e">
        <f t="shared" si="27"/>
        <v>#VALUE!</v>
      </c>
    </row>
    <row r="159" spans="2:55" ht="15" customHeight="1" outlineLevel="1" x14ac:dyDescent="0.25">
      <c r="B159" s="418" t="s">
        <v>112</v>
      </c>
      <c r="C159" s="419"/>
      <c r="D159" s="419" t="s">
        <v>135</v>
      </c>
      <c r="E159" s="1454" t="s">
        <v>840</v>
      </c>
      <c r="F159" s="1452" t="s">
        <v>15</v>
      </c>
      <c r="G159" s="421"/>
      <c r="H159" s="421"/>
      <c r="I159" s="421"/>
      <c r="J159" s="421">
        <f>SUMIF('Carga People'!$D$6:$D$383,$D159,'Carga People'!J$6:J$383)</f>
        <v>0</v>
      </c>
      <c r="K159" s="421">
        <f>SUMIF('Carga People'!$D$6:$D$383,$D159,'Carga People'!K$6:K$383)</f>
        <v>0</v>
      </c>
      <c r="L159" s="421">
        <f>SUMIF('Carga People'!$D$6:$D$383,$D159,'Carga People'!L$6:L$383)</f>
        <v>0</v>
      </c>
      <c r="M159" s="421">
        <f>SUMIF('Carga People'!$D$6:$D$383,$D159,'Carga People'!M$6:M$383)</f>
        <v>0</v>
      </c>
      <c r="N159" s="421">
        <f>SUMIF('Carga People'!$D$6:$D$383,$D159,'Carga People'!N$6:N$383)</f>
        <v>0</v>
      </c>
      <c r="O159" s="421">
        <f>SUMIF('Carga People'!$D$6:$D$383,$D159,'Carga People'!O$6:O$383)</f>
        <v>0</v>
      </c>
      <c r="P159" s="421">
        <f>SUMIF('Carga People'!$D$6:$D$383,$D159,'Carga People'!P$6:P$383)</f>
        <v>0</v>
      </c>
      <c r="Q159" s="421">
        <f>SUMIF('Carga People'!$D$6:$D$383,$D159,'Carga People'!Q$6:Q$383)</f>
        <v>0</v>
      </c>
      <c r="R159" s="421">
        <f>SUMIF('Carga People'!$D$6:$D$383,$D159,'Carga People'!R$6:R$383)</f>
        <v>0</v>
      </c>
      <c r="S159" s="421">
        <f>SUMIF('Carga People'!$D$6:$D$383,$D159,'Carga People'!S$6:S$383)</f>
        <v>0</v>
      </c>
      <c r="T159" s="421">
        <f>SUMIF('Carga People'!$D$6:$D$383,$D159,'Carga People'!T$6:T$383)</f>
        <v>0</v>
      </c>
      <c r="U159" s="421">
        <f>SUMIF('Carga People'!$D$6:$D$383,$D159,'Carga People'!U$6:U$383)</f>
        <v>0</v>
      </c>
      <c r="V159" s="421">
        <f>SUMIF('Carga People'!$D$6:$D$383,$D159,'Carga People'!V$6:V$383)</f>
        <v>0</v>
      </c>
      <c r="W159" s="421">
        <f>SUMIF('Carga People'!$D$6:$D$383,$D159,'Carga People'!W$6:W$383)</f>
        <v>0</v>
      </c>
      <c r="X159" s="421">
        <f>SUMIF('Carga People'!$D$6:$D$383,$D159,'Carga People'!X$6:X$383)</f>
        <v>0</v>
      </c>
      <c r="Y159" s="421">
        <f>SUMIF('Carga People'!$D$6:$D$383,$D159,'Carga People'!Y$6:Y$383)</f>
        <v>0</v>
      </c>
      <c r="Z159" s="421">
        <f>SUMIF('Carga People'!$D$6:$D$383,$D159,'Carga People'!Z$6:Z$383)</f>
        <v>0</v>
      </c>
      <c r="AA159" s="421">
        <f>SUMIF('Carga People'!$D$6:$D$383,$D159,'Carga People'!AA$6:AA$383)</f>
        <v>0</v>
      </c>
      <c r="AB159" s="421">
        <f>SUMIF('Carga People'!$D$6:$D$383,$D159,'Carga People'!AB$6:AB$383)</f>
        <v>0</v>
      </c>
      <c r="AC159" s="421">
        <f>SUMIF('Carga People'!$D$6:$D$383,$D159,'Carga People'!AC$6:AC$383)</f>
        <v>0</v>
      </c>
      <c r="AD159" s="421">
        <f>SUMIF('Carga People'!$D$6:$D$383,$D159,'Carga People'!AD$6:AD$383)</f>
        <v>0</v>
      </c>
      <c r="AE159" s="421">
        <f>SUMIF('Carga People'!$D$6:$D$383,$D159,'Carga People'!AE$6:AE$383)</f>
        <v>0</v>
      </c>
      <c r="AF159" s="421">
        <f>SUMIF('Carga People'!$D$6:$D$383,$D159,'Carga People'!AF$6:AF$383)</f>
        <v>0</v>
      </c>
      <c r="AG159" s="421">
        <f>SUMIF('Carga People'!$D$6:$D$383,$D159,'Carga People'!AG$6:AG$383)</f>
        <v>0</v>
      </c>
      <c r="AH159" s="421">
        <f>SUMIF('Carga People'!$D$6:$D$383,$D159,'Carga People'!AH$6:AH$383)</f>
        <v>0</v>
      </c>
      <c r="AI159" s="421">
        <f>SUMIF('Carga People'!$D$6:$D$383,$D159,'Carga People'!AI$6:AI$383)</f>
        <v>0</v>
      </c>
      <c r="AJ159" s="421">
        <f>SUMIF('Carga People'!$D$6:$D$383,$D159,'Carga People'!AJ$6:AJ$383)</f>
        <v>0</v>
      </c>
      <c r="AK159" s="421">
        <f>SUMIF('Carga People'!$D$6:$D$383,$D159,'Carga People'!AK$6:AK$383)</f>
        <v>0</v>
      </c>
      <c r="AL159" s="421">
        <f>SUMIF('Carga People'!$D$6:$D$383,$D159,'Carga People'!AL$6:AL$383)</f>
        <v>0</v>
      </c>
      <c r="AM159" s="421">
        <f>SUMIF('Carga People'!$D$6:$D$383,$D159,'Carga People'!AM$6:AM$383)</f>
        <v>0</v>
      </c>
      <c r="AN159" s="421">
        <f>SUMIF('Carga People'!$D$6:$D$383,$D159,'Carga People'!AN$6:AN$383)</f>
        <v>0</v>
      </c>
      <c r="AO159" s="421"/>
      <c r="AP159" s="421"/>
      <c r="AQ159" s="427">
        <f t="shared" si="39"/>
        <v>0</v>
      </c>
      <c r="AR159" s="406" t="str">
        <f t="shared" si="24"/>
        <v/>
      </c>
      <c r="AT159" s="427">
        <f t="shared" ref="AT159:AY194" si="40">SUMIF($J$1:$AP$1,AT$3,($J159:$AP159))</f>
        <v>0</v>
      </c>
      <c r="AU159" s="427">
        <f t="shared" si="40"/>
        <v>0</v>
      </c>
      <c r="AV159" s="427">
        <f t="shared" si="40"/>
        <v>0</v>
      </c>
      <c r="AW159" s="427">
        <f t="shared" si="40"/>
        <v>0</v>
      </c>
      <c r="AX159" s="427">
        <f t="shared" si="40"/>
        <v>0</v>
      </c>
      <c r="AY159" s="427">
        <f t="shared" si="40"/>
        <v>0</v>
      </c>
      <c r="BA159" s="427">
        <f t="shared" si="26"/>
        <v>0</v>
      </c>
      <c r="BB159" s="427" t="e">
        <f>IF($BB$1="M0",SUMIF([1]Anual!$B$11:$B$950,$D159,[1]Anual!$GZ$11:$GZ$950),SUMIF([1]Anual!$B$11:$B$950,$D159,[1]Anual!$HA$11:$HA$950))</f>
        <v>#VALUE!</v>
      </c>
      <c r="BC159" s="427" t="e">
        <f t="shared" si="27"/>
        <v>#VALUE!</v>
      </c>
    </row>
    <row r="160" spans="2:55" ht="15" customHeight="1" outlineLevel="1" x14ac:dyDescent="0.25">
      <c r="B160" s="1539" t="s">
        <v>1109</v>
      </c>
      <c r="C160" s="1540"/>
      <c r="D160" s="1540" t="s">
        <v>1111</v>
      </c>
      <c r="E160" s="1541">
        <v>926564284</v>
      </c>
      <c r="F160" s="1452" t="s">
        <v>15</v>
      </c>
      <c r="G160" s="421"/>
      <c r="H160" s="421"/>
      <c r="I160" s="421"/>
      <c r="J160" s="421">
        <f>SUMIF('Carga People'!$D$6:$D$383,$D160,'Carga People'!J$6:J$383)</f>
        <v>0</v>
      </c>
      <c r="K160" s="421">
        <f>SUMIF('Carga People'!$D$6:$D$383,$D160,'Carga People'!K$6:K$383)</f>
        <v>0</v>
      </c>
      <c r="L160" s="421">
        <f>SUMIF('Carga People'!$D$6:$D$383,$D160,'Carga People'!L$6:L$383)</f>
        <v>0</v>
      </c>
      <c r="M160" s="421">
        <f>SUMIF('Carga People'!$D$6:$D$383,$D160,'Carga People'!M$6:M$383)</f>
        <v>0</v>
      </c>
      <c r="N160" s="421">
        <f>SUMIF('Carga People'!$D$6:$D$383,$D160,'Carga People'!N$6:N$383)</f>
        <v>0</v>
      </c>
      <c r="O160" s="421">
        <f>SUMIF('Carga People'!$D$6:$D$383,$D160,'Carga People'!O$6:O$383)</f>
        <v>0</v>
      </c>
      <c r="P160" s="421">
        <f>SUMIF('Carga People'!$D$6:$D$383,$D160,'Carga People'!P$6:P$383)</f>
        <v>0</v>
      </c>
      <c r="Q160" s="421">
        <f>SUMIF('Carga People'!$D$6:$D$383,$D160,'Carga People'!Q$6:Q$383)</f>
        <v>0</v>
      </c>
      <c r="R160" s="421">
        <f>SUMIF('Carga People'!$D$6:$D$383,$D160,'Carga People'!R$6:R$383)</f>
        <v>0</v>
      </c>
      <c r="S160" s="421">
        <f>SUMIF('Carga People'!$D$6:$D$383,$D160,'Carga People'!S$6:S$383)</f>
        <v>0</v>
      </c>
      <c r="T160" s="421">
        <f>SUMIF('Carga People'!$D$6:$D$383,$D160,'Carga People'!T$6:T$383)</f>
        <v>0</v>
      </c>
      <c r="U160" s="421">
        <f>SUMIF('Carga People'!$D$6:$D$383,$D160,'Carga People'!U$6:U$383)</f>
        <v>0</v>
      </c>
      <c r="V160" s="421">
        <f>SUMIF('Carga People'!$D$6:$D$383,$D160,'Carga People'!V$6:V$383)</f>
        <v>0</v>
      </c>
      <c r="W160" s="421">
        <f>SUMIF('Carga People'!$D$6:$D$383,$D160,'Carga People'!W$6:W$383)</f>
        <v>0</v>
      </c>
      <c r="X160" s="421">
        <f>SUMIF('Carga People'!$D$6:$D$383,$D160,'Carga People'!X$6:X$383)</f>
        <v>0</v>
      </c>
      <c r="Y160" s="421">
        <f>SUMIF('Carga People'!$D$6:$D$383,$D160,'Carga People'!Y$6:Y$383)</f>
        <v>0</v>
      </c>
      <c r="Z160" s="421">
        <f>SUMIF('Carga People'!$D$6:$D$383,$D160,'Carga People'!Z$6:Z$383)</f>
        <v>0</v>
      </c>
      <c r="AA160" s="421">
        <f>SUMIF('Carga People'!$D$6:$D$383,$D160,'Carga People'!AA$6:AA$383)</f>
        <v>0</v>
      </c>
      <c r="AB160" s="421">
        <f>SUMIF('Carga People'!$D$6:$D$383,$D160,'Carga People'!AB$6:AB$383)</f>
        <v>0</v>
      </c>
      <c r="AC160" s="421">
        <f>SUMIF('Carga People'!$D$6:$D$383,$D160,'Carga People'!AC$6:AC$383)</f>
        <v>0</v>
      </c>
      <c r="AD160" s="421">
        <f>SUMIF('Carga People'!$D$6:$D$383,$D160,'Carga People'!AD$6:AD$383)</f>
        <v>0</v>
      </c>
      <c r="AE160" s="421">
        <f>SUMIF('Carga People'!$D$6:$D$383,$D160,'Carga People'!AE$6:AE$383)</f>
        <v>0</v>
      </c>
      <c r="AF160" s="421">
        <f>SUMIF('Carga People'!$D$6:$D$383,$D160,'Carga People'!AF$6:AF$383)</f>
        <v>0</v>
      </c>
      <c r="AG160" s="421">
        <f>SUMIF('Carga People'!$D$6:$D$383,$D160,'Carga People'!AG$6:AG$383)</f>
        <v>0</v>
      </c>
      <c r="AH160" s="421">
        <f>SUMIF('Carga People'!$D$6:$D$383,$D160,'Carga People'!AH$6:AH$383)</f>
        <v>0</v>
      </c>
      <c r="AI160" s="421">
        <f>SUMIF('Carga People'!$D$6:$D$383,$D160,'Carga People'!AI$6:AI$383)</f>
        <v>0</v>
      </c>
      <c r="AJ160" s="421">
        <f>SUMIF('Carga People'!$D$6:$D$383,$D160,'Carga People'!AJ$6:AJ$383)</f>
        <v>0</v>
      </c>
      <c r="AK160" s="421">
        <f>SUMIF('Carga People'!$D$6:$D$383,$D160,'Carga People'!AK$6:AK$383)</f>
        <v>0</v>
      </c>
      <c r="AL160" s="421">
        <f>SUMIF('Carga People'!$D$6:$D$383,$D160,'Carga People'!AL$6:AL$383)</f>
        <v>0</v>
      </c>
      <c r="AM160" s="421">
        <f>SUMIF('Carga People'!$D$6:$D$383,$D160,'Carga People'!AM$6:AM$383)</f>
        <v>0</v>
      </c>
      <c r="AN160" s="421">
        <f>SUMIF('Carga People'!$D$6:$D$383,$D160,'Carga People'!AN$6:AN$383)</f>
        <v>0</v>
      </c>
      <c r="AO160" s="421"/>
      <c r="AP160" s="421"/>
      <c r="AQ160" s="427">
        <f t="shared" si="39"/>
        <v>0</v>
      </c>
      <c r="AR160" s="406" t="str">
        <f t="shared" si="24"/>
        <v/>
      </c>
      <c r="AT160" s="427">
        <f t="shared" si="40"/>
        <v>0</v>
      </c>
      <c r="AU160" s="427">
        <f t="shared" si="40"/>
        <v>0</v>
      </c>
      <c r="AV160" s="427">
        <f t="shared" si="40"/>
        <v>0</v>
      </c>
      <c r="AW160" s="427">
        <f t="shared" si="40"/>
        <v>0</v>
      </c>
      <c r="AX160" s="427">
        <f t="shared" si="40"/>
        <v>0</v>
      </c>
      <c r="AY160" s="427">
        <f t="shared" si="40"/>
        <v>0</v>
      </c>
      <c r="BA160" s="427">
        <f t="shared" si="26"/>
        <v>0</v>
      </c>
      <c r="BB160" s="427" t="e">
        <f>IF($BB$1="M0",SUMIF([1]Anual!$B$11:$B$950,$D160,[1]Anual!$GZ$11:$GZ$950),SUMIF([1]Anual!$B$11:$B$950,$D160,[1]Anual!$HA$11:$HA$950))</f>
        <v>#VALUE!</v>
      </c>
      <c r="BC160" s="427" t="e">
        <f t="shared" si="27"/>
        <v>#VALUE!</v>
      </c>
    </row>
    <row r="161" spans="2:55" ht="15" customHeight="1" outlineLevel="1" x14ac:dyDescent="0.25">
      <c r="B161" s="1539" t="s">
        <v>1109</v>
      </c>
      <c r="C161" s="1540"/>
      <c r="D161" s="1540" t="s">
        <v>1113</v>
      </c>
      <c r="E161" s="1541">
        <v>926564285</v>
      </c>
      <c r="F161" s="1452" t="s">
        <v>15</v>
      </c>
      <c r="G161" s="421"/>
      <c r="H161" s="421"/>
      <c r="I161" s="421"/>
      <c r="J161" s="421">
        <f>SUMIF('Carga People'!$D$6:$D$383,$D161,'Carga People'!J$6:J$383)</f>
        <v>0</v>
      </c>
      <c r="K161" s="421">
        <f>SUMIF('Carga People'!$D$6:$D$383,$D161,'Carga People'!K$6:K$383)</f>
        <v>0</v>
      </c>
      <c r="L161" s="421">
        <f>SUMIF('Carga People'!$D$6:$D$383,$D161,'Carga People'!L$6:L$383)</f>
        <v>0</v>
      </c>
      <c r="M161" s="421">
        <f>SUMIF('Carga People'!$D$6:$D$383,$D161,'Carga People'!M$6:M$383)</f>
        <v>0</v>
      </c>
      <c r="N161" s="421">
        <f>SUMIF('Carga People'!$D$6:$D$383,$D161,'Carga People'!N$6:N$383)</f>
        <v>0</v>
      </c>
      <c r="O161" s="421">
        <f>SUMIF('Carga People'!$D$6:$D$383,$D161,'Carga People'!O$6:O$383)</f>
        <v>0</v>
      </c>
      <c r="P161" s="421">
        <f>SUMIF('Carga People'!$D$6:$D$383,$D161,'Carga People'!P$6:P$383)</f>
        <v>0</v>
      </c>
      <c r="Q161" s="421">
        <f>SUMIF('Carga People'!$D$6:$D$383,$D161,'Carga People'!Q$6:Q$383)</f>
        <v>0</v>
      </c>
      <c r="R161" s="421">
        <f>SUMIF('Carga People'!$D$6:$D$383,$D161,'Carga People'!R$6:R$383)</f>
        <v>0</v>
      </c>
      <c r="S161" s="421">
        <f>SUMIF('Carga People'!$D$6:$D$383,$D161,'Carga People'!S$6:S$383)</f>
        <v>0</v>
      </c>
      <c r="T161" s="421">
        <f>SUMIF('Carga People'!$D$6:$D$383,$D161,'Carga People'!T$6:T$383)</f>
        <v>0</v>
      </c>
      <c r="U161" s="421">
        <f>SUMIF('Carga People'!$D$6:$D$383,$D161,'Carga People'!U$6:U$383)</f>
        <v>0</v>
      </c>
      <c r="V161" s="421">
        <f>SUMIF('Carga People'!$D$6:$D$383,$D161,'Carga People'!V$6:V$383)</f>
        <v>0</v>
      </c>
      <c r="W161" s="421">
        <f>SUMIF('Carga People'!$D$6:$D$383,$D161,'Carga People'!W$6:W$383)</f>
        <v>0</v>
      </c>
      <c r="X161" s="421">
        <f>SUMIF('Carga People'!$D$6:$D$383,$D161,'Carga People'!X$6:X$383)</f>
        <v>0</v>
      </c>
      <c r="Y161" s="421">
        <f>SUMIF('Carga People'!$D$6:$D$383,$D161,'Carga People'!Y$6:Y$383)</f>
        <v>0</v>
      </c>
      <c r="Z161" s="421">
        <f>SUMIF('Carga People'!$D$6:$D$383,$D161,'Carga People'!Z$6:Z$383)</f>
        <v>0</v>
      </c>
      <c r="AA161" s="421">
        <f>SUMIF('Carga People'!$D$6:$D$383,$D161,'Carga People'!AA$6:AA$383)</f>
        <v>0</v>
      </c>
      <c r="AB161" s="421">
        <f>SUMIF('Carga People'!$D$6:$D$383,$D161,'Carga People'!AB$6:AB$383)</f>
        <v>0</v>
      </c>
      <c r="AC161" s="421">
        <f>SUMIF('Carga People'!$D$6:$D$383,$D161,'Carga People'!AC$6:AC$383)</f>
        <v>0</v>
      </c>
      <c r="AD161" s="421">
        <f>SUMIF('Carga People'!$D$6:$D$383,$D161,'Carga People'!AD$6:AD$383)</f>
        <v>0</v>
      </c>
      <c r="AE161" s="421">
        <f>SUMIF('Carga People'!$D$6:$D$383,$D161,'Carga People'!AE$6:AE$383)</f>
        <v>0</v>
      </c>
      <c r="AF161" s="421">
        <f>SUMIF('Carga People'!$D$6:$D$383,$D161,'Carga People'!AF$6:AF$383)</f>
        <v>0</v>
      </c>
      <c r="AG161" s="421">
        <f>SUMIF('Carga People'!$D$6:$D$383,$D161,'Carga People'!AG$6:AG$383)</f>
        <v>0</v>
      </c>
      <c r="AH161" s="421">
        <f>SUMIF('Carga People'!$D$6:$D$383,$D161,'Carga People'!AH$6:AH$383)</f>
        <v>0</v>
      </c>
      <c r="AI161" s="421">
        <f>SUMIF('Carga People'!$D$6:$D$383,$D161,'Carga People'!AI$6:AI$383)</f>
        <v>0</v>
      </c>
      <c r="AJ161" s="421">
        <f>SUMIF('Carga People'!$D$6:$D$383,$D161,'Carga People'!AJ$6:AJ$383)</f>
        <v>0</v>
      </c>
      <c r="AK161" s="421">
        <f>SUMIF('Carga People'!$D$6:$D$383,$D161,'Carga People'!AK$6:AK$383)</f>
        <v>0</v>
      </c>
      <c r="AL161" s="421">
        <f>SUMIF('Carga People'!$D$6:$D$383,$D161,'Carga People'!AL$6:AL$383)</f>
        <v>0</v>
      </c>
      <c r="AM161" s="421">
        <f>SUMIF('Carga People'!$D$6:$D$383,$D161,'Carga People'!AM$6:AM$383)</f>
        <v>0</v>
      </c>
      <c r="AN161" s="421">
        <f>SUMIF('Carga People'!$D$6:$D$383,$D161,'Carga People'!AN$6:AN$383)</f>
        <v>0</v>
      </c>
      <c r="AO161" s="421"/>
      <c r="AP161" s="421"/>
      <c r="AQ161" s="427">
        <f t="shared" si="39"/>
        <v>0</v>
      </c>
      <c r="AR161" s="406" t="str">
        <f t="shared" si="24"/>
        <v/>
      </c>
      <c r="AT161" s="427">
        <f t="shared" si="40"/>
        <v>0</v>
      </c>
      <c r="AU161" s="427">
        <f t="shared" si="40"/>
        <v>0</v>
      </c>
      <c r="AV161" s="427">
        <f t="shared" si="40"/>
        <v>0</v>
      </c>
      <c r="AW161" s="427">
        <f t="shared" si="40"/>
        <v>0</v>
      </c>
      <c r="AX161" s="427">
        <f t="shared" si="40"/>
        <v>0</v>
      </c>
      <c r="AY161" s="427">
        <f t="shared" si="40"/>
        <v>0</v>
      </c>
      <c r="BA161" s="427">
        <f t="shared" si="26"/>
        <v>0</v>
      </c>
      <c r="BB161" s="427" t="e">
        <f>IF($BB$1="M0",SUMIF([1]Anual!$B$11:$B$950,$D161,[1]Anual!$GZ$11:$GZ$950),SUMIF([1]Anual!$B$11:$B$950,$D161,[1]Anual!$HA$11:$HA$950))</f>
        <v>#VALUE!</v>
      </c>
      <c r="BC161" s="427" t="e">
        <f t="shared" si="27"/>
        <v>#VALUE!</v>
      </c>
    </row>
    <row r="162" spans="2:55" ht="15" customHeight="1" outlineLevel="1" x14ac:dyDescent="0.25">
      <c r="B162" s="418" t="s">
        <v>99</v>
      </c>
      <c r="C162" s="419"/>
      <c r="D162" s="419" t="s">
        <v>53</v>
      </c>
      <c r="E162" s="1454" t="s">
        <v>841</v>
      </c>
      <c r="F162" s="1452" t="s">
        <v>15</v>
      </c>
      <c r="G162" s="421"/>
      <c r="H162" s="421"/>
      <c r="I162" s="421"/>
      <c r="J162" s="421">
        <f>SUMIF('Carga People'!$D$6:$D$383,$D162,'Carga People'!J$6:J$383)</f>
        <v>0</v>
      </c>
      <c r="K162" s="421">
        <f>SUMIF('Carga People'!$D$6:$D$383,$D162,'Carga People'!K$6:K$383)</f>
        <v>0</v>
      </c>
      <c r="L162" s="421">
        <f>SUMIF('Carga People'!$D$6:$D$383,$D162,'Carga People'!L$6:L$383)</f>
        <v>0</v>
      </c>
      <c r="M162" s="421">
        <f>SUMIF('Carga People'!$D$6:$D$383,$D162,'Carga People'!M$6:M$383)</f>
        <v>0</v>
      </c>
      <c r="N162" s="421">
        <f>SUMIF('Carga People'!$D$6:$D$383,$D162,'Carga People'!N$6:N$383)</f>
        <v>0</v>
      </c>
      <c r="O162" s="421">
        <f>SUMIF('Carga People'!$D$6:$D$383,$D162,'Carga People'!O$6:O$383)</f>
        <v>0</v>
      </c>
      <c r="P162" s="421">
        <f>SUMIF('Carga People'!$D$6:$D$383,$D162,'Carga People'!P$6:P$383)</f>
        <v>0</v>
      </c>
      <c r="Q162" s="421">
        <f>SUMIF('Carga People'!$D$6:$D$383,$D162,'Carga People'!Q$6:Q$383)</f>
        <v>0</v>
      </c>
      <c r="R162" s="421">
        <f>SUMIF('Carga People'!$D$6:$D$383,$D162,'Carga People'!R$6:R$383)</f>
        <v>0</v>
      </c>
      <c r="S162" s="421">
        <f>SUMIF('Carga People'!$D$6:$D$383,$D162,'Carga People'!S$6:S$383)</f>
        <v>0</v>
      </c>
      <c r="T162" s="421">
        <f>SUMIF('Carga People'!$D$6:$D$383,$D162,'Carga People'!T$6:T$383)</f>
        <v>0</v>
      </c>
      <c r="U162" s="421">
        <f>SUMIF('Carga People'!$D$6:$D$383,$D162,'Carga People'!U$6:U$383)</f>
        <v>0</v>
      </c>
      <c r="V162" s="421">
        <f>SUMIF('Carga People'!$D$6:$D$383,$D162,'Carga People'!V$6:V$383)</f>
        <v>0</v>
      </c>
      <c r="W162" s="421">
        <f>SUMIF('Carga People'!$D$6:$D$383,$D162,'Carga People'!W$6:W$383)</f>
        <v>0</v>
      </c>
      <c r="X162" s="421">
        <f>SUMIF('Carga People'!$D$6:$D$383,$D162,'Carga People'!X$6:X$383)</f>
        <v>0</v>
      </c>
      <c r="Y162" s="421">
        <f>SUMIF('Carga People'!$D$6:$D$383,$D162,'Carga People'!Y$6:Y$383)</f>
        <v>0</v>
      </c>
      <c r="Z162" s="421">
        <f>SUMIF('Carga People'!$D$6:$D$383,$D162,'Carga People'!Z$6:Z$383)</f>
        <v>0</v>
      </c>
      <c r="AA162" s="421">
        <f>SUMIF('Carga People'!$D$6:$D$383,$D162,'Carga People'!AA$6:AA$383)</f>
        <v>0</v>
      </c>
      <c r="AB162" s="421">
        <f>SUMIF('Carga People'!$D$6:$D$383,$D162,'Carga People'!AB$6:AB$383)</f>
        <v>0</v>
      </c>
      <c r="AC162" s="421">
        <f>SUMIF('Carga People'!$D$6:$D$383,$D162,'Carga People'!AC$6:AC$383)</f>
        <v>0</v>
      </c>
      <c r="AD162" s="421">
        <f>SUMIF('Carga People'!$D$6:$D$383,$D162,'Carga People'!AD$6:AD$383)</f>
        <v>0</v>
      </c>
      <c r="AE162" s="421">
        <f>SUMIF('Carga People'!$D$6:$D$383,$D162,'Carga People'!AE$6:AE$383)</f>
        <v>0</v>
      </c>
      <c r="AF162" s="421">
        <f>SUMIF('Carga People'!$D$6:$D$383,$D162,'Carga People'!AF$6:AF$383)</f>
        <v>0</v>
      </c>
      <c r="AG162" s="421">
        <f>SUMIF('Carga People'!$D$6:$D$383,$D162,'Carga People'!AG$6:AG$383)</f>
        <v>0</v>
      </c>
      <c r="AH162" s="421">
        <f>SUMIF('Carga People'!$D$6:$D$383,$D162,'Carga People'!AH$6:AH$383)</f>
        <v>0</v>
      </c>
      <c r="AI162" s="421">
        <f>SUMIF('Carga People'!$D$6:$D$383,$D162,'Carga People'!AI$6:AI$383)</f>
        <v>0</v>
      </c>
      <c r="AJ162" s="421">
        <f>SUMIF('Carga People'!$D$6:$D$383,$D162,'Carga People'!AJ$6:AJ$383)</f>
        <v>0</v>
      </c>
      <c r="AK162" s="421">
        <f>SUMIF('Carga People'!$D$6:$D$383,$D162,'Carga People'!AK$6:AK$383)</f>
        <v>0</v>
      </c>
      <c r="AL162" s="421">
        <f>SUMIF('Carga People'!$D$6:$D$383,$D162,'Carga People'!AL$6:AL$383)</f>
        <v>0</v>
      </c>
      <c r="AM162" s="421">
        <f>SUMIF('Carga People'!$D$6:$D$383,$D162,'Carga People'!AM$6:AM$383)</f>
        <v>0</v>
      </c>
      <c r="AN162" s="421">
        <f>SUMIF('Carga People'!$D$6:$D$383,$D162,'Carga People'!AN$6:AN$383)</f>
        <v>0</v>
      </c>
      <c r="AO162" s="421"/>
      <c r="AP162" s="421"/>
      <c r="AQ162" s="427">
        <f t="shared" si="39"/>
        <v>0</v>
      </c>
      <c r="AR162" s="406" t="str">
        <f t="shared" si="24"/>
        <v/>
      </c>
      <c r="AT162" s="427">
        <f t="shared" si="40"/>
        <v>0</v>
      </c>
      <c r="AU162" s="427">
        <f t="shared" si="40"/>
        <v>0</v>
      </c>
      <c r="AV162" s="427">
        <f t="shared" si="40"/>
        <v>0</v>
      </c>
      <c r="AW162" s="427">
        <f t="shared" si="40"/>
        <v>0</v>
      </c>
      <c r="AX162" s="427">
        <f t="shared" si="40"/>
        <v>0</v>
      </c>
      <c r="AY162" s="427">
        <f t="shared" si="40"/>
        <v>0</v>
      </c>
      <c r="BA162" s="427">
        <f t="shared" si="26"/>
        <v>0</v>
      </c>
      <c r="BB162" s="427" t="e">
        <f>IF($BB$1="M0",SUMIF([1]Anual!$B$11:$B$950,$D162,[1]Anual!$GZ$11:$GZ$950),SUMIF([1]Anual!$B$11:$B$950,$D162,[1]Anual!$HA$11:$HA$950))</f>
        <v>#VALUE!</v>
      </c>
      <c r="BC162" s="427" t="e">
        <f t="shared" si="27"/>
        <v>#VALUE!</v>
      </c>
    </row>
    <row r="163" spans="2:55" ht="15" customHeight="1" outlineLevel="1" x14ac:dyDescent="0.25">
      <c r="B163" s="418" t="s">
        <v>109</v>
      </c>
      <c r="C163" s="419"/>
      <c r="D163" s="419" t="s">
        <v>55</v>
      </c>
      <c r="E163" s="1454" t="s">
        <v>842</v>
      </c>
      <c r="F163" s="1452" t="s">
        <v>15</v>
      </c>
      <c r="G163" s="421"/>
      <c r="H163" s="421"/>
      <c r="I163" s="421"/>
      <c r="J163" s="421">
        <f>SUMIF('Carga People'!$D$6:$D$383,$D163,'Carga People'!J$6:J$383)</f>
        <v>0</v>
      </c>
      <c r="K163" s="421">
        <f>SUMIF('Carga People'!$D$6:$D$383,$D163,'Carga People'!K$6:K$383)</f>
        <v>0</v>
      </c>
      <c r="L163" s="421">
        <f>SUMIF('Carga People'!$D$6:$D$383,$D163,'Carga People'!L$6:L$383)</f>
        <v>0</v>
      </c>
      <c r="M163" s="421">
        <f>SUMIF('Carga People'!$D$6:$D$383,$D163,'Carga People'!M$6:M$383)</f>
        <v>0</v>
      </c>
      <c r="N163" s="421">
        <f>SUMIF('Carga People'!$D$6:$D$383,$D163,'Carga People'!N$6:N$383)</f>
        <v>0</v>
      </c>
      <c r="O163" s="421">
        <f>SUMIF('Carga People'!$D$6:$D$383,$D163,'Carga People'!O$6:O$383)</f>
        <v>0</v>
      </c>
      <c r="P163" s="421">
        <f>SUMIF('Carga People'!$D$6:$D$383,$D163,'Carga People'!P$6:P$383)</f>
        <v>0</v>
      </c>
      <c r="Q163" s="421">
        <f>SUMIF('Carga People'!$D$6:$D$383,$D163,'Carga People'!Q$6:Q$383)</f>
        <v>0</v>
      </c>
      <c r="R163" s="421">
        <f>SUMIF('Carga People'!$D$6:$D$383,$D163,'Carga People'!R$6:R$383)</f>
        <v>0</v>
      </c>
      <c r="S163" s="421">
        <f>SUMIF('Carga People'!$D$6:$D$383,$D163,'Carga People'!S$6:S$383)</f>
        <v>0</v>
      </c>
      <c r="T163" s="421">
        <f>SUMIF('Carga People'!$D$6:$D$383,$D163,'Carga People'!T$6:T$383)</f>
        <v>0</v>
      </c>
      <c r="U163" s="421">
        <f>SUMIF('Carga People'!$D$6:$D$383,$D163,'Carga People'!U$6:U$383)</f>
        <v>0</v>
      </c>
      <c r="V163" s="421">
        <f>SUMIF('Carga People'!$D$6:$D$383,$D163,'Carga People'!V$6:V$383)</f>
        <v>0</v>
      </c>
      <c r="W163" s="421">
        <f>SUMIF('Carga People'!$D$6:$D$383,$D163,'Carga People'!W$6:W$383)</f>
        <v>0</v>
      </c>
      <c r="X163" s="421">
        <f>SUMIF('Carga People'!$D$6:$D$383,$D163,'Carga People'!X$6:X$383)</f>
        <v>0</v>
      </c>
      <c r="Y163" s="421">
        <f>SUMIF('Carga People'!$D$6:$D$383,$D163,'Carga People'!Y$6:Y$383)</f>
        <v>0</v>
      </c>
      <c r="Z163" s="421">
        <f>SUMIF('Carga People'!$D$6:$D$383,$D163,'Carga People'!Z$6:Z$383)</f>
        <v>0</v>
      </c>
      <c r="AA163" s="421">
        <f>SUMIF('Carga People'!$D$6:$D$383,$D163,'Carga People'!AA$6:AA$383)</f>
        <v>0</v>
      </c>
      <c r="AB163" s="421">
        <f>SUMIF('Carga People'!$D$6:$D$383,$D163,'Carga People'!AB$6:AB$383)</f>
        <v>0</v>
      </c>
      <c r="AC163" s="421">
        <f>SUMIF('Carga People'!$D$6:$D$383,$D163,'Carga People'!AC$6:AC$383)</f>
        <v>0</v>
      </c>
      <c r="AD163" s="421">
        <f>SUMIF('Carga People'!$D$6:$D$383,$D163,'Carga People'!AD$6:AD$383)</f>
        <v>0</v>
      </c>
      <c r="AE163" s="421">
        <f>SUMIF('Carga People'!$D$6:$D$383,$D163,'Carga People'!AE$6:AE$383)</f>
        <v>0</v>
      </c>
      <c r="AF163" s="421">
        <f>SUMIF('Carga People'!$D$6:$D$383,$D163,'Carga People'!AF$6:AF$383)</f>
        <v>0</v>
      </c>
      <c r="AG163" s="421">
        <f>SUMIF('Carga People'!$D$6:$D$383,$D163,'Carga People'!AG$6:AG$383)</f>
        <v>0</v>
      </c>
      <c r="AH163" s="421">
        <f>SUMIF('Carga People'!$D$6:$D$383,$D163,'Carga People'!AH$6:AH$383)</f>
        <v>0</v>
      </c>
      <c r="AI163" s="421">
        <f>SUMIF('Carga People'!$D$6:$D$383,$D163,'Carga People'!AI$6:AI$383)</f>
        <v>0</v>
      </c>
      <c r="AJ163" s="421">
        <f>SUMIF('Carga People'!$D$6:$D$383,$D163,'Carga People'!AJ$6:AJ$383)</f>
        <v>0</v>
      </c>
      <c r="AK163" s="421">
        <f>SUMIF('Carga People'!$D$6:$D$383,$D163,'Carga People'!AK$6:AK$383)</f>
        <v>0</v>
      </c>
      <c r="AL163" s="421">
        <f>SUMIF('Carga People'!$D$6:$D$383,$D163,'Carga People'!AL$6:AL$383)</f>
        <v>0</v>
      </c>
      <c r="AM163" s="421">
        <f>SUMIF('Carga People'!$D$6:$D$383,$D163,'Carga People'!AM$6:AM$383)</f>
        <v>0</v>
      </c>
      <c r="AN163" s="421">
        <f>SUMIF('Carga People'!$D$6:$D$383,$D163,'Carga People'!AN$6:AN$383)</f>
        <v>0</v>
      </c>
      <c r="AO163" s="421"/>
      <c r="AP163" s="421"/>
      <c r="AQ163" s="427">
        <f t="shared" si="39"/>
        <v>0</v>
      </c>
      <c r="AR163" s="406" t="str">
        <f t="shared" si="24"/>
        <v/>
      </c>
      <c r="AT163" s="427">
        <f t="shared" si="40"/>
        <v>0</v>
      </c>
      <c r="AU163" s="427">
        <f t="shared" si="40"/>
        <v>0</v>
      </c>
      <c r="AV163" s="427">
        <f t="shared" si="40"/>
        <v>0</v>
      </c>
      <c r="AW163" s="427">
        <f t="shared" si="40"/>
        <v>0</v>
      </c>
      <c r="AX163" s="427">
        <f t="shared" si="40"/>
        <v>0</v>
      </c>
      <c r="AY163" s="427">
        <f t="shared" si="40"/>
        <v>0</v>
      </c>
      <c r="BA163" s="427">
        <f t="shared" si="26"/>
        <v>0</v>
      </c>
      <c r="BB163" s="427" t="e">
        <f>IF($BB$1="M0",SUMIF([1]Anual!$B$11:$B$950,$D163,[1]Anual!$GZ$11:$GZ$950),SUMIF([1]Anual!$B$11:$B$950,$D163,[1]Anual!$HA$11:$HA$950))</f>
        <v>#VALUE!</v>
      </c>
      <c r="BC163" s="427" t="e">
        <f t="shared" si="27"/>
        <v>#VALUE!</v>
      </c>
    </row>
    <row r="164" spans="2:55" ht="15" customHeight="1" outlineLevel="1" x14ac:dyDescent="0.25">
      <c r="B164" s="418" t="s">
        <v>114</v>
      </c>
      <c r="C164" s="419"/>
      <c r="D164" s="419" t="s">
        <v>137</v>
      </c>
      <c r="E164" s="1454" t="s">
        <v>814</v>
      </c>
      <c r="F164" s="1452" t="s">
        <v>15</v>
      </c>
      <c r="G164" s="421"/>
      <c r="H164" s="421"/>
      <c r="I164" s="421"/>
      <c r="J164" s="421">
        <f>SUMIF('Carga People'!$D$6:$D$383,$D164,'Carga People'!J$6:J$383)</f>
        <v>0</v>
      </c>
      <c r="K164" s="421">
        <f>SUMIF('Carga People'!$D$6:$D$383,$D164,'Carga People'!K$6:K$383)</f>
        <v>0</v>
      </c>
      <c r="L164" s="421">
        <f>SUMIF('Carga People'!$D$6:$D$383,$D164,'Carga People'!L$6:L$383)</f>
        <v>0</v>
      </c>
      <c r="M164" s="421">
        <f>SUMIF('Carga People'!$D$6:$D$383,$D164,'Carga People'!M$6:M$383)</f>
        <v>0</v>
      </c>
      <c r="N164" s="421">
        <f>SUMIF('Carga People'!$D$6:$D$383,$D164,'Carga People'!N$6:N$383)</f>
        <v>0</v>
      </c>
      <c r="O164" s="421">
        <f>SUMIF('Carga People'!$D$6:$D$383,$D164,'Carga People'!O$6:O$383)</f>
        <v>0</v>
      </c>
      <c r="P164" s="421">
        <f>SUMIF('Carga People'!$D$6:$D$383,$D164,'Carga People'!P$6:P$383)</f>
        <v>240</v>
      </c>
      <c r="Q164" s="421">
        <f>SUMIF('Carga People'!$D$6:$D$383,$D164,'Carga People'!Q$6:Q$383)</f>
        <v>240</v>
      </c>
      <c r="R164" s="421">
        <f>SUMIF('Carga People'!$D$6:$D$383,$D164,'Carga People'!R$6:R$383)</f>
        <v>0</v>
      </c>
      <c r="S164" s="421">
        <f>SUMIF('Carga People'!$D$6:$D$383,$D164,'Carga People'!S$6:S$383)</f>
        <v>0</v>
      </c>
      <c r="T164" s="421">
        <f>SUMIF('Carga People'!$D$6:$D$383,$D164,'Carga People'!T$6:T$383)</f>
        <v>0</v>
      </c>
      <c r="U164" s="421">
        <f>SUMIF('Carga People'!$D$6:$D$383,$D164,'Carga People'!U$6:U$383)</f>
        <v>0</v>
      </c>
      <c r="V164" s="421">
        <f>SUMIF('Carga People'!$D$6:$D$383,$D164,'Carga People'!V$6:V$383)</f>
        <v>0</v>
      </c>
      <c r="W164" s="421">
        <f>SUMIF('Carga People'!$D$6:$D$383,$D164,'Carga People'!W$6:W$383)</f>
        <v>0</v>
      </c>
      <c r="X164" s="421">
        <f>SUMIF('Carga People'!$D$6:$D$383,$D164,'Carga People'!X$6:X$383)</f>
        <v>240</v>
      </c>
      <c r="Y164" s="421">
        <f>SUMIF('Carga People'!$D$6:$D$383,$D164,'Carga People'!Y$6:Y$383)</f>
        <v>0</v>
      </c>
      <c r="Z164" s="421">
        <f>SUMIF('Carga People'!$D$6:$D$383,$D164,'Carga People'!Z$6:Z$383)</f>
        <v>0</v>
      </c>
      <c r="AA164" s="421">
        <f>SUMIF('Carga People'!$D$6:$D$383,$D164,'Carga People'!AA$6:AA$383)</f>
        <v>0</v>
      </c>
      <c r="AB164" s="421">
        <f>SUMIF('Carga People'!$D$6:$D$383,$D164,'Carga People'!AB$6:AB$383)</f>
        <v>0</v>
      </c>
      <c r="AC164" s="421">
        <f>SUMIF('Carga People'!$D$6:$D$383,$D164,'Carga People'!AC$6:AC$383)</f>
        <v>0</v>
      </c>
      <c r="AD164" s="421">
        <f>SUMIF('Carga People'!$D$6:$D$383,$D164,'Carga People'!AD$6:AD$383)</f>
        <v>0</v>
      </c>
      <c r="AE164" s="421">
        <f>SUMIF('Carga People'!$D$6:$D$383,$D164,'Carga People'!AE$6:AE$383)</f>
        <v>240</v>
      </c>
      <c r="AF164" s="421">
        <f>SUMIF('Carga People'!$D$6:$D$383,$D164,'Carga People'!AF$6:AF$383)</f>
        <v>0</v>
      </c>
      <c r="AG164" s="421">
        <f>SUMIF('Carga People'!$D$6:$D$383,$D164,'Carga People'!AG$6:AG$383)</f>
        <v>0</v>
      </c>
      <c r="AH164" s="421">
        <f>SUMIF('Carga People'!$D$6:$D$383,$D164,'Carga People'!AH$6:AH$383)</f>
        <v>0</v>
      </c>
      <c r="AI164" s="421">
        <f>SUMIF('Carga People'!$D$6:$D$383,$D164,'Carga People'!AI$6:AI$383)</f>
        <v>0</v>
      </c>
      <c r="AJ164" s="421">
        <f>SUMIF('Carga People'!$D$6:$D$383,$D164,'Carga People'!AJ$6:AJ$383)</f>
        <v>0</v>
      </c>
      <c r="AK164" s="421">
        <f>SUMIF('Carga People'!$D$6:$D$383,$D164,'Carga People'!AK$6:AK$383)</f>
        <v>0</v>
      </c>
      <c r="AL164" s="421">
        <f>SUMIF('Carga People'!$D$6:$D$383,$D164,'Carga People'!AL$6:AL$383)</f>
        <v>0</v>
      </c>
      <c r="AM164" s="421">
        <f>SUMIF('Carga People'!$D$6:$D$383,$D164,'Carga People'!AM$6:AM$383)</f>
        <v>0</v>
      </c>
      <c r="AN164" s="421">
        <f>SUMIF('Carga People'!$D$6:$D$383,$D164,'Carga People'!AN$6:AN$383)</f>
        <v>0</v>
      </c>
      <c r="AO164" s="421"/>
      <c r="AP164" s="421"/>
      <c r="AQ164" s="427">
        <f t="shared" si="39"/>
        <v>960</v>
      </c>
      <c r="AR164" s="406" t="str">
        <f t="shared" si="24"/>
        <v/>
      </c>
      <c r="AT164" s="427">
        <f t="shared" si="40"/>
        <v>0</v>
      </c>
      <c r="AU164" s="427">
        <f t="shared" si="40"/>
        <v>480</v>
      </c>
      <c r="AV164" s="427">
        <f t="shared" si="40"/>
        <v>240</v>
      </c>
      <c r="AW164" s="427">
        <f t="shared" si="40"/>
        <v>240</v>
      </c>
      <c r="AX164" s="427">
        <f t="shared" si="40"/>
        <v>0</v>
      </c>
      <c r="AY164" s="427">
        <f t="shared" si="40"/>
        <v>0</v>
      </c>
      <c r="BA164" s="427">
        <f t="shared" si="26"/>
        <v>960</v>
      </c>
      <c r="BB164" s="427" t="e">
        <f>IF($BB$1="M0",SUMIF([1]Anual!$B$11:$B$950,$D164,[1]Anual!$GZ$11:$GZ$950),SUMIF([1]Anual!$B$11:$B$950,$D164,[1]Anual!$HA$11:$HA$950))</f>
        <v>#VALUE!</v>
      </c>
      <c r="BC164" s="427" t="e">
        <f t="shared" si="27"/>
        <v>#VALUE!</v>
      </c>
    </row>
    <row r="165" spans="2:55" ht="15" customHeight="1" outlineLevel="1" x14ac:dyDescent="0.25">
      <c r="B165" s="418" t="s">
        <v>111</v>
      </c>
      <c r="C165" s="419"/>
      <c r="D165" s="419" t="s">
        <v>134</v>
      </c>
      <c r="E165" s="1454" t="s">
        <v>815</v>
      </c>
      <c r="F165" s="1452" t="s">
        <v>15</v>
      </c>
      <c r="G165" s="421"/>
      <c r="H165" s="421"/>
      <c r="I165" s="421"/>
      <c r="J165" s="421">
        <f>SUMIF('Carga People'!$D$6:$D$383,$D165,'Carga People'!J$6:J$383)</f>
        <v>0</v>
      </c>
      <c r="K165" s="421">
        <f>SUMIF('Carga People'!$D$6:$D$383,$D165,'Carga People'!K$6:K$383)</f>
        <v>0</v>
      </c>
      <c r="L165" s="421">
        <f>SUMIF('Carga People'!$D$6:$D$383,$D165,'Carga People'!L$6:L$383)</f>
        <v>0</v>
      </c>
      <c r="M165" s="421">
        <f>SUMIF('Carga People'!$D$6:$D$383,$D165,'Carga People'!M$6:M$383)</f>
        <v>0</v>
      </c>
      <c r="N165" s="421">
        <f>SUMIF('Carga People'!$D$6:$D$383,$D165,'Carga People'!N$6:N$383)</f>
        <v>0</v>
      </c>
      <c r="O165" s="421">
        <f>SUMIF('Carga People'!$D$6:$D$383,$D165,'Carga People'!O$6:O$383)</f>
        <v>0</v>
      </c>
      <c r="P165" s="421">
        <f>SUMIF('Carga People'!$D$6:$D$383,$D165,'Carga People'!P$6:P$383)</f>
        <v>0</v>
      </c>
      <c r="Q165" s="421">
        <f>SUMIF('Carga People'!$D$6:$D$383,$D165,'Carga People'!Q$6:Q$383)</f>
        <v>0</v>
      </c>
      <c r="R165" s="421">
        <f>SUMIF('Carga People'!$D$6:$D$383,$D165,'Carga People'!R$6:R$383)</f>
        <v>0</v>
      </c>
      <c r="S165" s="421">
        <f>SUMIF('Carga People'!$D$6:$D$383,$D165,'Carga People'!S$6:S$383)</f>
        <v>0</v>
      </c>
      <c r="T165" s="421">
        <f>SUMIF('Carga People'!$D$6:$D$383,$D165,'Carga People'!T$6:T$383)</f>
        <v>0</v>
      </c>
      <c r="U165" s="421">
        <f>SUMIF('Carga People'!$D$6:$D$383,$D165,'Carga People'!U$6:U$383)</f>
        <v>0</v>
      </c>
      <c r="V165" s="421">
        <f>SUMIF('Carga People'!$D$6:$D$383,$D165,'Carga People'!V$6:V$383)</f>
        <v>0</v>
      </c>
      <c r="W165" s="421">
        <f>SUMIF('Carga People'!$D$6:$D$383,$D165,'Carga People'!W$6:W$383)</f>
        <v>0</v>
      </c>
      <c r="X165" s="421">
        <f>SUMIF('Carga People'!$D$6:$D$383,$D165,'Carga People'!X$6:X$383)</f>
        <v>0</v>
      </c>
      <c r="Y165" s="421">
        <f>SUMIF('Carga People'!$D$6:$D$383,$D165,'Carga People'!Y$6:Y$383)</f>
        <v>0</v>
      </c>
      <c r="Z165" s="421">
        <f>SUMIF('Carga People'!$D$6:$D$383,$D165,'Carga People'!Z$6:Z$383)</f>
        <v>0</v>
      </c>
      <c r="AA165" s="421">
        <f>SUMIF('Carga People'!$D$6:$D$383,$D165,'Carga People'!AA$6:AA$383)</f>
        <v>0</v>
      </c>
      <c r="AB165" s="421">
        <f>SUMIF('Carga People'!$D$6:$D$383,$D165,'Carga People'!AB$6:AB$383)</f>
        <v>0</v>
      </c>
      <c r="AC165" s="421">
        <f>SUMIF('Carga People'!$D$6:$D$383,$D165,'Carga People'!AC$6:AC$383)</f>
        <v>0</v>
      </c>
      <c r="AD165" s="421">
        <f>SUMIF('Carga People'!$D$6:$D$383,$D165,'Carga People'!AD$6:AD$383)</f>
        <v>0</v>
      </c>
      <c r="AE165" s="421">
        <f>SUMIF('Carga People'!$D$6:$D$383,$D165,'Carga People'!AE$6:AE$383)</f>
        <v>0</v>
      </c>
      <c r="AF165" s="421">
        <f>SUMIF('Carga People'!$D$6:$D$383,$D165,'Carga People'!AF$6:AF$383)</f>
        <v>0</v>
      </c>
      <c r="AG165" s="421">
        <f>SUMIF('Carga People'!$D$6:$D$383,$D165,'Carga People'!AG$6:AG$383)</f>
        <v>0</v>
      </c>
      <c r="AH165" s="421">
        <f>SUMIF('Carga People'!$D$6:$D$383,$D165,'Carga People'!AH$6:AH$383)</f>
        <v>0</v>
      </c>
      <c r="AI165" s="421">
        <f>SUMIF('Carga People'!$D$6:$D$383,$D165,'Carga People'!AI$6:AI$383)</f>
        <v>0</v>
      </c>
      <c r="AJ165" s="421">
        <f>SUMIF('Carga People'!$D$6:$D$383,$D165,'Carga People'!AJ$6:AJ$383)</f>
        <v>0</v>
      </c>
      <c r="AK165" s="421">
        <f>SUMIF('Carga People'!$D$6:$D$383,$D165,'Carga People'!AK$6:AK$383)</f>
        <v>0</v>
      </c>
      <c r="AL165" s="421">
        <f>SUMIF('Carga People'!$D$6:$D$383,$D165,'Carga People'!AL$6:AL$383)</f>
        <v>0</v>
      </c>
      <c r="AM165" s="421">
        <f>SUMIF('Carga People'!$D$6:$D$383,$D165,'Carga People'!AM$6:AM$383)</f>
        <v>0</v>
      </c>
      <c r="AN165" s="421">
        <f>SUMIF('Carga People'!$D$6:$D$383,$D165,'Carga People'!AN$6:AN$383)</f>
        <v>0</v>
      </c>
      <c r="AO165" s="421"/>
      <c r="AP165" s="421"/>
      <c r="AQ165" s="427">
        <f t="shared" si="39"/>
        <v>0</v>
      </c>
      <c r="AR165" s="406" t="str">
        <f t="shared" si="24"/>
        <v/>
      </c>
      <c r="AT165" s="427">
        <f t="shared" si="40"/>
        <v>0</v>
      </c>
      <c r="AU165" s="427">
        <f t="shared" si="40"/>
        <v>0</v>
      </c>
      <c r="AV165" s="427">
        <f t="shared" si="40"/>
        <v>0</v>
      </c>
      <c r="AW165" s="427">
        <f t="shared" si="40"/>
        <v>0</v>
      </c>
      <c r="AX165" s="427">
        <f t="shared" si="40"/>
        <v>0</v>
      </c>
      <c r="AY165" s="427">
        <f t="shared" si="40"/>
        <v>0</v>
      </c>
      <c r="BA165" s="427">
        <f t="shared" si="26"/>
        <v>0</v>
      </c>
      <c r="BB165" s="427" t="e">
        <f>IF($BB$1="M0",SUMIF([1]Anual!$B$11:$B$950,$D165,[1]Anual!$GZ$11:$GZ$950),SUMIF([1]Anual!$B$11:$B$950,$D165,[1]Anual!$HA$11:$HA$950))</f>
        <v>#VALUE!</v>
      </c>
      <c r="BC165" s="427" t="e">
        <f t="shared" si="27"/>
        <v>#VALUE!</v>
      </c>
    </row>
    <row r="166" spans="2:55" ht="15" customHeight="1" outlineLevel="1" x14ac:dyDescent="0.25">
      <c r="B166" s="418" t="s">
        <v>648</v>
      </c>
      <c r="C166" s="419"/>
      <c r="D166" s="419" t="s">
        <v>675</v>
      </c>
      <c r="E166" s="1454" t="s">
        <v>798</v>
      </c>
      <c r="F166" s="1452" t="s">
        <v>15</v>
      </c>
      <c r="G166" s="421"/>
      <c r="H166" s="421"/>
      <c r="I166" s="421"/>
      <c r="J166" s="421">
        <f>SUMIF('Carga People'!$D$6:$D$383,$D166,'Carga People'!J$6:J$383)</f>
        <v>0</v>
      </c>
      <c r="K166" s="421">
        <f>SUMIF('Carga People'!$D$6:$D$383,$D166,'Carga People'!K$6:K$383)</f>
        <v>0</v>
      </c>
      <c r="L166" s="421">
        <f>SUMIF('Carga People'!$D$6:$D$383,$D166,'Carga People'!L$6:L$383)</f>
        <v>0</v>
      </c>
      <c r="M166" s="421">
        <f>SUMIF('Carga People'!$D$6:$D$383,$D166,'Carga People'!M$6:M$383)</f>
        <v>480</v>
      </c>
      <c r="N166" s="421">
        <f>SUMIF('Carga People'!$D$6:$D$383,$D166,'Carga People'!N$6:N$383)</f>
        <v>480</v>
      </c>
      <c r="O166" s="421">
        <f>SUMIF('Carga People'!$D$6:$D$383,$D166,'Carga People'!O$6:O$383)</f>
        <v>0</v>
      </c>
      <c r="P166" s="421">
        <f>SUMIF('Carga People'!$D$6:$D$383,$D166,'Carga People'!P$6:P$383)</f>
        <v>0</v>
      </c>
      <c r="Q166" s="421">
        <f>SUMIF('Carga People'!$D$6:$D$383,$D166,'Carga People'!Q$6:Q$383)</f>
        <v>480</v>
      </c>
      <c r="R166" s="421">
        <f>SUMIF('Carga People'!$D$6:$D$383,$D166,'Carga People'!R$6:R$383)</f>
        <v>0</v>
      </c>
      <c r="S166" s="421">
        <f>SUMIF('Carga People'!$D$6:$D$383,$D166,'Carga People'!S$6:S$383)</f>
        <v>0</v>
      </c>
      <c r="T166" s="421">
        <f>SUMIF('Carga People'!$D$6:$D$383,$D166,'Carga People'!T$6:T$383)</f>
        <v>480</v>
      </c>
      <c r="U166" s="421">
        <f>SUMIF('Carga People'!$D$6:$D$383,$D166,'Carga People'!U$6:U$383)</f>
        <v>480</v>
      </c>
      <c r="V166" s="421">
        <f>SUMIF('Carga People'!$D$6:$D$383,$D166,'Carga People'!V$6:V$383)</f>
        <v>0</v>
      </c>
      <c r="W166" s="421">
        <f>SUMIF('Carga People'!$D$6:$D$383,$D166,'Carga People'!W$6:W$383)</f>
        <v>0</v>
      </c>
      <c r="X166" s="421">
        <f>SUMIF('Carga People'!$D$6:$D$383,$D166,'Carga People'!X$6:X$383)</f>
        <v>480</v>
      </c>
      <c r="Y166" s="421">
        <f>SUMIF('Carga People'!$D$6:$D$383,$D166,'Carga People'!Y$6:Y$383)</f>
        <v>0</v>
      </c>
      <c r="Z166" s="421">
        <f>SUMIF('Carga People'!$D$6:$D$383,$D166,'Carga People'!Z$6:Z$383)</f>
        <v>0</v>
      </c>
      <c r="AA166" s="421">
        <f>SUMIF('Carga People'!$D$6:$D$383,$D166,'Carga People'!AA$6:AA$383)</f>
        <v>240</v>
      </c>
      <c r="AB166" s="421">
        <f>SUMIF('Carga People'!$D$6:$D$383,$D166,'Carga People'!AB$6:AB$383)</f>
        <v>480</v>
      </c>
      <c r="AC166" s="421">
        <f>SUMIF('Carga People'!$D$6:$D$383,$D166,'Carga People'!AC$6:AC$383)</f>
        <v>480</v>
      </c>
      <c r="AD166" s="421">
        <f>SUMIF('Carga People'!$D$6:$D$383,$D166,'Carga People'!AD$6:AD$383)</f>
        <v>480</v>
      </c>
      <c r="AE166" s="421">
        <f>SUMIF('Carga People'!$D$6:$D$383,$D166,'Carga People'!AE$6:AE$383)</f>
        <v>240</v>
      </c>
      <c r="AF166" s="421">
        <f>SUMIF('Carga People'!$D$6:$D$383,$D166,'Carga People'!AF$6:AF$383)</f>
        <v>0</v>
      </c>
      <c r="AG166" s="421">
        <f>SUMIF('Carga People'!$D$6:$D$383,$D166,'Carga People'!AG$6:AG$383)</f>
        <v>0</v>
      </c>
      <c r="AH166" s="421">
        <f>SUMIF('Carga People'!$D$6:$D$383,$D166,'Carga People'!AH$6:AH$383)</f>
        <v>0</v>
      </c>
      <c r="AI166" s="421">
        <f>SUMIF('Carga People'!$D$6:$D$383,$D166,'Carga People'!AI$6:AI$383)</f>
        <v>0</v>
      </c>
      <c r="AJ166" s="421">
        <f>SUMIF('Carga People'!$D$6:$D$383,$D166,'Carga People'!AJ$6:AJ$383)</f>
        <v>0</v>
      </c>
      <c r="AK166" s="421">
        <f>SUMIF('Carga People'!$D$6:$D$383,$D166,'Carga People'!AK$6:AK$383)</f>
        <v>0</v>
      </c>
      <c r="AL166" s="421">
        <f>SUMIF('Carga People'!$D$6:$D$383,$D166,'Carga People'!AL$6:AL$383)</f>
        <v>0</v>
      </c>
      <c r="AM166" s="421">
        <f>SUMIF('Carga People'!$D$6:$D$383,$D166,'Carga People'!AM$6:AM$383)</f>
        <v>0</v>
      </c>
      <c r="AN166" s="421">
        <f>SUMIF('Carga People'!$D$6:$D$383,$D166,'Carga People'!AN$6:AN$383)</f>
        <v>0</v>
      </c>
      <c r="AO166" s="421"/>
      <c r="AP166" s="421"/>
      <c r="AQ166" s="427">
        <f t="shared" si="39"/>
        <v>4800</v>
      </c>
      <c r="AR166" s="406" t="str">
        <f t="shared" si="24"/>
        <v/>
      </c>
      <c r="AT166" s="427">
        <f t="shared" si="40"/>
        <v>0</v>
      </c>
      <c r="AU166" s="427">
        <f t="shared" si="40"/>
        <v>1440</v>
      </c>
      <c r="AV166" s="427">
        <f t="shared" si="40"/>
        <v>1440</v>
      </c>
      <c r="AW166" s="427">
        <f t="shared" si="40"/>
        <v>1920</v>
      </c>
      <c r="AX166" s="427">
        <f t="shared" si="40"/>
        <v>0</v>
      </c>
      <c r="AY166" s="427">
        <f t="shared" si="40"/>
        <v>0</v>
      </c>
      <c r="BA166" s="427">
        <f t="shared" si="26"/>
        <v>4800</v>
      </c>
      <c r="BB166" s="427" t="e">
        <f>IF($BB$1="M0",SUMIF([1]Anual!$B$11:$B$950,$D166,[1]Anual!$GZ$11:$GZ$950),SUMIF([1]Anual!$B$11:$B$950,$D166,[1]Anual!$HA$11:$HA$950))</f>
        <v>#VALUE!</v>
      </c>
      <c r="BC166" s="427" t="e">
        <f t="shared" si="27"/>
        <v>#VALUE!</v>
      </c>
    </row>
    <row r="167" spans="2:55" ht="15" customHeight="1" outlineLevel="1" x14ac:dyDescent="0.25">
      <c r="B167" s="418" t="s">
        <v>695</v>
      </c>
      <c r="C167" s="419"/>
      <c r="D167" s="419" t="s">
        <v>744</v>
      </c>
      <c r="E167" s="1454" t="s">
        <v>803</v>
      </c>
      <c r="F167" s="1452" t="s">
        <v>15</v>
      </c>
      <c r="G167" s="421"/>
      <c r="H167" s="421"/>
      <c r="I167" s="421"/>
      <c r="J167" s="421">
        <f>SUMIF('Carga People'!$D$6:$D$383,$D167,'Carga People'!J$6:J$383)</f>
        <v>0</v>
      </c>
      <c r="K167" s="421">
        <f>SUMIF('Carga People'!$D$6:$D$383,$D167,'Carga People'!K$6:K$383)</f>
        <v>0</v>
      </c>
      <c r="L167" s="421">
        <f>SUMIF('Carga People'!$D$6:$D$383,$D167,'Carga People'!L$6:L$383)</f>
        <v>0</v>
      </c>
      <c r="M167" s="421">
        <f>SUMIF('Carga People'!$D$6:$D$383,$D167,'Carga People'!M$6:M$383)</f>
        <v>0</v>
      </c>
      <c r="N167" s="421">
        <f>SUMIF('Carga People'!$D$6:$D$383,$D167,'Carga People'!N$6:N$383)</f>
        <v>0</v>
      </c>
      <c r="O167" s="421">
        <f>SUMIF('Carga People'!$D$6:$D$383,$D167,'Carga People'!O$6:O$383)</f>
        <v>0</v>
      </c>
      <c r="P167" s="421">
        <f>SUMIF('Carga People'!$D$6:$D$383,$D167,'Carga People'!P$6:P$383)</f>
        <v>0</v>
      </c>
      <c r="Q167" s="421">
        <f>SUMIF('Carga People'!$D$6:$D$383,$D167,'Carga People'!Q$6:Q$383)</f>
        <v>240</v>
      </c>
      <c r="R167" s="421">
        <f>SUMIF('Carga People'!$D$6:$D$383,$D167,'Carga People'!R$6:R$383)</f>
        <v>0</v>
      </c>
      <c r="S167" s="421">
        <f>SUMIF('Carga People'!$D$6:$D$383,$D167,'Carga People'!S$6:S$383)</f>
        <v>0</v>
      </c>
      <c r="T167" s="421">
        <f>SUMIF('Carga People'!$D$6:$D$383,$D167,'Carga People'!T$6:T$383)</f>
        <v>0</v>
      </c>
      <c r="U167" s="421">
        <f>SUMIF('Carga People'!$D$6:$D$383,$D167,'Carga People'!U$6:U$383)</f>
        <v>0</v>
      </c>
      <c r="V167" s="421">
        <f>SUMIF('Carga People'!$D$6:$D$383,$D167,'Carga People'!V$6:V$383)</f>
        <v>0</v>
      </c>
      <c r="W167" s="421">
        <f>SUMIF('Carga People'!$D$6:$D$383,$D167,'Carga People'!W$6:W$383)</f>
        <v>0</v>
      </c>
      <c r="X167" s="421">
        <f>SUMIF('Carga People'!$D$6:$D$383,$D167,'Carga People'!X$6:X$383)</f>
        <v>0</v>
      </c>
      <c r="Y167" s="421">
        <f>SUMIF('Carga People'!$D$6:$D$383,$D167,'Carga People'!Y$6:Y$383)</f>
        <v>240</v>
      </c>
      <c r="Z167" s="421">
        <f>SUMIF('Carga People'!$D$6:$D$383,$D167,'Carga People'!Z$6:Z$383)</f>
        <v>0</v>
      </c>
      <c r="AA167" s="421">
        <f>SUMIF('Carga People'!$D$6:$D$383,$D167,'Carga People'!AA$6:AA$383)</f>
        <v>0</v>
      </c>
      <c r="AB167" s="421">
        <f>SUMIF('Carga People'!$D$6:$D$383,$D167,'Carga People'!AB$6:AB$383)</f>
        <v>0</v>
      </c>
      <c r="AC167" s="421">
        <f>SUMIF('Carga People'!$D$6:$D$383,$D167,'Carga People'!AC$6:AC$383)</f>
        <v>0</v>
      </c>
      <c r="AD167" s="421">
        <f>SUMIF('Carga People'!$D$6:$D$383,$D167,'Carga People'!AD$6:AD$383)</f>
        <v>240</v>
      </c>
      <c r="AE167" s="421">
        <f>SUMIF('Carga People'!$D$6:$D$383,$D167,'Carga People'!AE$6:AE$383)</f>
        <v>0</v>
      </c>
      <c r="AF167" s="421">
        <f>SUMIF('Carga People'!$D$6:$D$383,$D167,'Carga People'!AF$6:AF$383)</f>
        <v>0</v>
      </c>
      <c r="AG167" s="421">
        <f>SUMIF('Carga People'!$D$6:$D$383,$D167,'Carga People'!AG$6:AG$383)</f>
        <v>0</v>
      </c>
      <c r="AH167" s="421">
        <f>SUMIF('Carga People'!$D$6:$D$383,$D167,'Carga People'!AH$6:AH$383)</f>
        <v>0</v>
      </c>
      <c r="AI167" s="421">
        <f>SUMIF('Carga People'!$D$6:$D$383,$D167,'Carga People'!AI$6:AI$383)</f>
        <v>0</v>
      </c>
      <c r="AJ167" s="421">
        <f>SUMIF('Carga People'!$D$6:$D$383,$D167,'Carga People'!AJ$6:AJ$383)</f>
        <v>0</v>
      </c>
      <c r="AK167" s="421">
        <f>SUMIF('Carga People'!$D$6:$D$383,$D167,'Carga People'!AK$6:AK$383)</f>
        <v>0</v>
      </c>
      <c r="AL167" s="421">
        <f>SUMIF('Carga People'!$D$6:$D$383,$D167,'Carga People'!AL$6:AL$383)</f>
        <v>0</v>
      </c>
      <c r="AM167" s="421">
        <f>SUMIF('Carga People'!$D$6:$D$383,$D167,'Carga People'!AM$6:AM$383)</f>
        <v>0</v>
      </c>
      <c r="AN167" s="421">
        <f>SUMIF('Carga People'!$D$6:$D$383,$D167,'Carga People'!AN$6:AN$383)</f>
        <v>0</v>
      </c>
      <c r="AO167" s="421"/>
      <c r="AP167" s="421"/>
      <c r="AQ167" s="427">
        <f t="shared" si="39"/>
        <v>720</v>
      </c>
      <c r="AR167" s="406" t="str">
        <f t="shared" si="24"/>
        <v/>
      </c>
      <c r="AT167" s="427">
        <f t="shared" si="40"/>
        <v>0</v>
      </c>
      <c r="AU167" s="427">
        <f t="shared" si="40"/>
        <v>240</v>
      </c>
      <c r="AV167" s="427">
        <f t="shared" si="40"/>
        <v>240</v>
      </c>
      <c r="AW167" s="427">
        <f t="shared" si="40"/>
        <v>240</v>
      </c>
      <c r="AX167" s="427">
        <f t="shared" si="40"/>
        <v>0</v>
      </c>
      <c r="AY167" s="427">
        <f t="shared" si="40"/>
        <v>0</v>
      </c>
      <c r="BA167" s="427">
        <f t="shared" si="26"/>
        <v>720</v>
      </c>
      <c r="BB167" s="427" t="e">
        <f>IF($BB$1="M0",SUMIF([1]Anual!$B$11:$B$950,$D167,[1]Anual!$GZ$11:$GZ$950),SUMIF([1]Anual!$B$11:$B$950,$D167,[1]Anual!$HA$11:$HA$950))</f>
        <v>#VALUE!</v>
      </c>
      <c r="BC167" s="427" t="e">
        <f t="shared" si="27"/>
        <v>#VALUE!</v>
      </c>
    </row>
    <row r="168" spans="2:55" ht="15" customHeight="1" outlineLevel="1" x14ac:dyDescent="0.25">
      <c r="B168" s="418" t="s">
        <v>213</v>
      </c>
      <c r="C168" s="419"/>
      <c r="D168" s="419" t="s">
        <v>230</v>
      </c>
      <c r="E168" s="1454" t="s">
        <v>988</v>
      </c>
      <c r="F168" s="1452" t="s">
        <v>15</v>
      </c>
      <c r="G168" s="421"/>
      <c r="H168" s="421"/>
      <c r="I168" s="421"/>
      <c r="J168" s="421">
        <f>SUMIF('Carga People'!$D$6:$D$383,$D168,'Carga People'!J$6:J$383)</f>
        <v>0</v>
      </c>
      <c r="K168" s="421">
        <f>SUMIF('Carga People'!$D$6:$D$383,$D168,'Carga People'!K$6:K$383)</f>
        <v>0</v>
      </c>
      <c r="L168" s="421">
        <f>SUMIF('Carga People'!$D$6:$D$383,$D168,'Carga People'!L$6:L$383)</f>
        <v>0</v>
      </c>
      <c r="M168" s="421">
        <f>SUMIF('Carga People'!$D$6:$D$383,$D168,'Carga People'!M$6:M$383)</f>
        <v>0</v>
      </c>
      <c r="N168" s="421">
        <f>SUMIF('Carga People'!$D$6:$D$383,$D168,'Carga People'!N$6:N$383)</f>
        <v>0</v>
      </c>
      <c r="O168" s="421">
        <f>SUMIF('Carga People'!$D$6:$D$383,$D168,'Carga People'!O$6:O$383)</f>
        <v>0</v>
      </c>
      <c r="P168" s="421">
        <f>SUMIF('Carga People'!$D$6:$D$383,$D168,'Carga People'!P$6:P$383)</f>
        <v>0</v>
      </c>
      <c r="Q168" s="421">
        <f>SUMIF('Carga People'!$D$6:$D$383,$D168,'Carga People'!Q$6:Q$383)</f>
        <v>0</v>
      </c>
      <c r="R168" s="421">
        <f>SUMIF('Carga People'!$D$6:$D$383,$D168,'Carga People'!R$6:R$383)</f>
        <v>0</v>
      </c>
      <c r="S168" s="421">
        <f>SUMIF('Carga People'!$D$6:$D$383,$D168,'Carga People'!S$6:S$383)</f>
        <v>0</v>
      </c>
      <c r="T168" s="421">
        <f>SUMIF('Carga People'!$D$6:$D$383,$D168,'Carga People'!T$6:T$383)</f>
        <v>0</v>
      </c>
      <c r="U168" s="421">
        <f>SUMIF('Carga People'!$D$6:$D$383,$D168,'Carga People'!U$6:U$383)</f>
        <v>0</v>
      </c>
      <c r="V168" s="421">
        <f>SUMIF('Carga People'!$D$6:$D$383,$D168,'Carga People'!V$6:V$383)</f>
        <v>0</v>
      </c>
      <c r="W168" s="421">
        <f>SUMIF('Carga People'!$D$6:$D$383,$D168,'Carga People'!W$6:W$383)</f>
        <v>0</v>
      </c>
      <c r="X168" s="421">
        <f>SUMIF('Carga People'!$D$6:$D$383,$D168,'Carga People'!X$6:X$383)</f>
        <v>0</v>
      </c>
      <c r="Y168" s="421">
        <f>SUMIF('Carga People'!$D$6:$D$383,$D168,'Carga People'!Y$6:Y$383)</f>
        <v>0</v>
      </c>
      <c r="Z168" s="421">
        <f>SUMIF('Carga People'!$D$6:$D$383,$D168,'Carga People'!Z$6:Z$383)</f>
        <v>0</v>
      </c>
      <c r="AA168" s="421">
        <f>SUMIF('Carga People'!$D$6:$D$383,$D168,'Carga People'!AA$6:AA$383)</f>
        <v>0</v>
      </c>
      <c r="AB168" s="421">
        <f>SUMIF('Carga People'!$D$6:$D$383,$D168,'Carga People'!AB$6:AB$383)</f>
        <v>0</v>
      </c>
      <c r="AC168" s="421">
        <f>SUMIF('Carga People'!$D$6:$D$383,$D168,'Carga People'!AC$6:AC$383)</f>
        <v>0</v>
      </c>
      <c r="AD168" s="421">
        <f>SUMIF('Carga People'!$D$6:$D$383,$D168,'Carga People'!AD$6:AD$383)</f>
        <v>0</v>
      </c>
      <c r="AE168" s="421">
        <f>SUMIF('Carga People'!$D$6:$D$383,$D168,'Carga People'!AE$6:AE$383)</f>
        <v>0</v>
      </c>
      <c r="AF168" s="421">
        <f>SUMIF('Carga People'!$D$6:$D$383,$D168,'Carga People'!AF$6:AF$383)</f>
        <v>0</v>
      </c>
      <c r="AG168" s="421">
        <f>SUMIF('Carga People'!$D$6:$D$383,$D168,'Carga People'!AG$6:AG$383)</f>
        <v>0</v>
      </c>
      <c r="AH168" s="421">
        <f>SUMIF('Carga People'!$D$6:$D$383,$D168,'Carga People'!AH$6:AH$383)</f>
        <v>0</v>
      </c>
      <c r="AI168" s="421">
        <f>SUMIF('Carga People'!$D$6:$D$383,$D168,'Carga People'!AI$6:AI$383)</f>
        <v>0</v>
      </c>
      <c r="AJ168" s="421">
        <f>SUMIF('Carga People'!$D$6:$D$383,$D168,'Carga People'!AJ$6:AJ$383)</f>
        <v>0</v>
      </c>
      <c r="AK168" s="421">
        <f>SUMIF('Carga People'!$D$6:$D$383,$D168,'Carga People'!AK$6:AK$383)</f>
        <v>0</v>
      </c>
      <c r="AL168" s="421">
        <f>SUMIF('Carga People'!$D$6:$D$383,$D168,'Carga People'!AL$6:AL$383)</f>
        <v>0</v>
      </c>
      <c r="AM168" s="421">
        <f>SUMIF('Carga People'!$D$6:$D$383,$D168,'Carga People'!AM$6:AM$383)</f>
        <v>0</v>
      </c>
      <c r="AN168" s="421">
        <f>SUMIF('Carga People'!$D$6:$D$383,$D168,'Carga People'!AN$6:AN$383)</f>
        <v>0</v>
      </c>
      <c r="AO168" s="421"/>
      <c r="AP168" s="421"/>
      <c r="AQ168" s="427">
        <f t="shared" si="39"/>
        <v>0</v>
      </c>
      <c r="AR168" s="406" t="str">
        <f t="shared" si="24"/>
        <v/>
      </c>
      <c r="AT168" s="427">
        <f t="shared" si="40"/>
        <v>0</v>
      </c>
      <c r="AU168" s="427">
        <f t="shared" si="40"/>
        <v>0</v>
      </c>
      <c r="AV168" s="427">
        <f t="shared" si="40"/>
        <v>0</v>
      </c>
      <c r="AW168" s="427">
        <f t="shared" si="40"/>
        <v>0</v>
      </c>
      <c r="AX168" s="427">
        <f t="shared" si="40"/>
        <v>0</v>
      </c>
      <c r="AY168" s="427">
        <f t="shared" si="40"/>
        <v>0</v>
      </c>
      <c r="BA168" s="427">
        <f t="shared" si="26"/>
        <v>0</v>
      </c>
      <c r="BB168" s="427" t="e">
        <f>IF($BB$1="M0",SUMIF([1]Anual!$B$11:$B$950,$D168,[1]Anual!$GZ$11:$GZ$950),SUMIF([1]Anual!$B$11:$B$950,$D168,[1]Anual!$HA$11:$HA$950))</f>
        <v>#VALUE!</v>
      </c>
      <c r="BC168" s="427" t="e">
        <f t="shared" si="27"/>
        <v>#VALUE!</v>
      </c>
    </row>
    <row r="169" spans="2:55" ht="15" customHeight="1" outlineLevel="1" x14ac:dyDescent="0.25">
      <c r="B169" s="418" t="s">
        <v>115</v>
      </c>
      <c r="C169" s="419"/>
      <c r="D169" s="419" t="s">
        <v>138</v>
      </c>
      <c r="E169" s="1454" t="s">
        <v>834</v>
      </c>
      <c r="F169" s="1452" t="s">
        <v>15</v>
      </c>
      <c r="G169" s="421"/>
      <c r="H169" s="421"/>
      <c r="I169" s="421"/>
      <c r="J169" s="421">
        <f>SUMIF('Carga People'!$D$6:$D$383,$D169,'Carga People'!J$6:J$383)</f>
        <v>480</v>
      </c>
      <c r="K169" s="421">
        <f>SUMIF('Carga People'!$D$6:$D$383,$D169,'Carga People'!K$6:K$383)</f>
        <v>0</v>
      </c>
      <c r="L169" s="421">
        <f>SUMIF('Carga People'!$D$6:$D$383,$D169,'Carga People'!L$6:L$383)</f>
        <v>0</v>
      </c>
      <c r="M169" s="421">
        <f>SUMIF('Carga People'!$D$6:$D$383,$D169,'Carga People'!M$6:M$383)</f>
        <v>240</v>
      </c>
      <c r="N169" s="421">
        <f>SUMIF('Carga People'!$D$6:$D$383,$D169,'Carga People'!N$6:N$383)</f>
        <v>0</v>
      </c>
      <c r="O169" s="421">
        <f>SUMIF('Carga People'!$D$6:$D$383,$D169,'Carga People'!O$6:O$383)</f>
        <v>0</v>
      </c>
      <c r="P169" s="421">
        <f>SUMIF('Carga People'!$D$6:$D$383,$D169,'Carga People'!P$6:P$383)</f>
        <v>240</v>
      </c>
      <c r="Q169" s="421">
        <f>SUMIF('Carga People'!$D$6:$D$383,$D169,'Carga People'!Q$6:Q$383)</f>
        <v>480</v>
      </c>
      <c r="R169" s="421">
        <f>SUMIF('Carga People'!$D$6:$D$383,$D169,'Carga People'!R$6:R$383)</f>
        <v>0</v>
      </c>
      <c r="S169" s="421">
        <f>SUMIF('Carga People'!$D$6:$D$383,$D169,'Carga People'!S$6:S$383)</f>
        <v>0</v>
      </c>
      <c r="T169" s="421">
        <f>SUMIF('Carga People'!$D$6:$D$383,$D169,'Carga People'!T$6:T$383)</f>
        <v>240</v>
      </c>
      <c r="U169" s="421">
        <f>SUMIF('Carga People'!$D$6:$D$383,$D169,'Carga People'!U$6:U$383)</f>
        <v>240</v>
      </c>
      <c r="V169" s="421">
        <f>SUMIF('Carga People'!$D$6:$D$383,$D169,'Carga People'!V$6:V$383)</f>
        <v>480</v>
      </c>
      <c r="W169" s="421">
        <f>SUMIF('Carga People'!$D$6:$D$383,$D169,'Carga People'!W$6:W$383)</f>
        <v>480</v>
      </c>
      <c r="X169" s="421">
        <f>SUMIF('Carga People'!$D$6:$D$383,$D169,'Carga People'!X$6:X$383)</f>
        <v>240</v>
      </c>
      <c r="Y169" s="421">
        <f>SUMIF('Carga People'!$D$6:$D$383,$D169,'Carga People'!Y$6:Y$383)</f>
        <v>0</v>
      </c>
      <c r="Z169" s="421">
        <f>SUMIF('Carga People'!$D$6:$D$383,$D169,'Carga People'!Z$6:Z$383)</f>
        <v>0</v>
      </c>
      <c r="AA169" s="421">
        <f>SUMIF('Carga People'!$D$6:$D$383,$D169,'Carga People'!AA$6:AA$383)</f>
        <v>240</v>
      </c>
      <c r="AB169" s="421">
        <f>SUMIF('Carga People'!$D$6:$D$383,$D169,'Carga People'!AB$6:AB$383)</f>
        <v>240</v>
      </c>
      <c r="AC169" s="421">
        <f>SUMIF('Carga People'!$D$6:$D$383,$D169,'Carga People'!AC$6:AC$383)</f>
        <v>240</v>
      </c>
      <c r="AD169" s="421">
        <f>SUMIF('Carga People'!$D$6:$D$383,$D169,'Carga People'!AD$6:AD$383)</f>
        <v>240</v>
      </c>
      <c r="AE169" s="421">
        <f>SUMIF('Carga People'!$D$6:$D$383,$D169,'Carga People'!AE$6:AE$383)</f>
        <v>480</v>
      </c>
      <c r="AF169" s="421">
        <f>SUMIF('Carga People'!$D$6:$D$383,$D169,'Carga People'!AF$6:AF$383)</f>
        <v>0</v>
      </c>
      <c r="AG169" s="421">
        <f>SUMIF('Carga People'!$D$6:$D$383,$D169,'Carga People'!AG$6:AG$383)</f>
        <v>0</v>
      </c>
      <c r="AH169" s="421">
        <f>SUMIF('Carga People'!$D$6:$D$383,$D169,'Carga People'!AH$6:AH$383)</f>
        <v>0</v>
      </c>
      <c r="AI169" s="421">
        <f>SUMIF('Carga People'!$D$6:$D$383,$D169,'Carga People'!AI$6:AI$383)</f>
        <v>0</v>
      </c>
      <c r="AJ169" s="421">
        <f>SUMIF('Carga People'!$D$6:$D$383,$D169,'Carga People'!AJ$6:AJ$383)</f>
        <v>0</v>
      </c>
      <c r="AK169" s="421">
        <f>SUMIF('Carga People'!$D$6:$D$383,$D169,'Carga People'!AK$6:AK$383)</f>
        <v>0</v>
      </c>
      <c r="AL169" s="421">
        <f>SUMIF('Carga People'!$D$6:$D$383,$D169,'Carga People'!AL$6:AL$383)</f>
        <v>0</v>
      </c>
      <c r="AM169" s="421">
        <f>SUMIF('Carga People'!$D$6:$D$383,$D169,'Carga People'!AM$6:AM$383)</f>
        <v>0</v>
      </c>
      <c r="AN169" s="421">
        <f>SUMIF('Carga People'!$D$6:$D$383,$D169,'Carga People'!AN$6:AN$383)</f>
        <v>0</v>
      </c>
      <c r="AO169" s="421"/>
      <c r="AP169" s="421"/>
      <c r="AQ169" s="427">
        <f t="shared" si="39"/>
        <v>4560</v>
      </c>
      <c r="AR169" s="406" t="str">
        <f t="shared" si="24"/>
        <v/>
      </c>
      <c r="AT169" s="427">
        <f t="shared" si="40"/>
        <v>480</v>
      </c>
      <c r="AU169" s="427">
        <f t="shared" si="40"/>
        <v>960</v>
      </c>
      <c r="AV169" s="427">
        <f t="shared" si="40"/>
        <v>1680</v>
      </c>
      <c r="AW169" s="427">
        <f t="shared" si="40"/>
        <v>1440</v>
      </c>
      <c r="AX169" s="427">
        <f t="shared" si="40"/>
        <v>0</v>
      </c>
      <c r="AY169" s="427">
        <f t="shared" si="40"/>
        <v>0</v>
      </c>
      <c r="BA169" s="427">
        <f t="shared" si="26"/>
        <v>4560</v>
      </c>
      <c r="BB169" s="427" t="e">
        <f>IF($BB$1="M0",SUMIF([1]Anual!$B$11:$B$950,$D169,[1]Anual!$GZ$11:$GZ$950),SUMIF([1]Anual!$B$11:$B$950,$D169,[1]Anual!$HA$11:$HA$950))</f>
        <v>#VALUE!</v>
      </c>
      <c r="BC169" s="427" t="e">
        <f t="shared" si="27"/>
        <v>#VALUE!</v>
      </c>
    </row>
    <row r="170" spans="2:55" ht="15" customHeight="1" outlineLevel="1" x14ac:dyDescent="0.25">
      <c r="B170" s="418" t="s">
        <v>116</v>
      </c>
      <c r="C170" s="419"/>
      <c r="D170" s="419" t="s">
        <v>139</v>
      </c>
      <c r="E170" s="1454" t="s">
        <v>835</v>
      </c>
      <c r="F170" s="1452" t="s">
        <v>15</v>
      </c>
      <c r="G170" s="421"/>
      <c r="H170" s="421"/>
      <c r="I170" s="421"/>
      <c r="J170" s="421">
        <f>SUMIF('Carga People'!$D$6:$D$383,$D170,'Carga People'!J$6:J$383)</f>
        <v>240</v>
      </c>
      <c r="K170" s="421">
        <f>SUMIF('Carga People'!$D$6:$D$383,$D170,'Carga People'!K$6:K$383)</f>
        <v>0</v>
      </c>
      <c r="L170" s="421">
        <f>SUMIF('Carga People'!$D$6:$D$383,$D170,'Carga People'!L$6:L$383)</f>
        <v>0</v>
      </c>
      <c r="M170" s="421">
        <f>SUMIF('Carga People'!$D$6:$D$383,$D170,'Carga People'!M$6:M$383)</f>
        <v>240</v>
      </c>
      <c r="N170" s="421">
        <f>SUMIF('Carga People'!$D$6:$D$383,$D170,'Carga People'!N$6:N$383)</f>
        <v>240</v>
      </c>
      <c r="O170" s="421">
        <f>SUMIF('Carga People'!$D$6:$D$383,$D170,'Carga People'!O$6:O$383)</f>
        <v>0</v>
      </c>
      <c r="P170" s="421">
        <f>SUMIF('Carga People'!$D$6:$D$383,$D170,'Carga People'!P$6:P$383)</f>
        <v>480</v>
      </c>
      <c r="Q170" s="421">
        <f>SUMIF('Carga People'!$D$6:$D$383,$D170,'Carga People'!Q$6:Q$383)</f>
        <v>240</v>
      </c>
      <c r="R170" s="421">
        <f>SUMIF('Carga People'!$D$6:$D$383,$D170,'Carga People'!R$6:R$383)</f>
        <v>0</v>
      </c>
      <c r="S170" s="421">
        <f>SUMIF('Carga People'!$D$6:$D$383,$D170,'Carga People'!S$6:S$383)</f>
        <v>0</v>
      </c>
      <c r="T170" s="421">
        <f>SUMIF('Carga People'!$D$6:$D$383,$D170,'Carga People'!T$6:T$383)</f>
        <v>240</v>
      </c>
      <c r="U170" s="421">
        <f>SUMIF('Carga People'!$D$6:$D$383,$D170,'Carga People'!U$6:U$383)</f>
        <v>240</v>
      </c>
      <c r="V170" s="421">
        <f>SUMIF('Carga People'!$D$6:$D$383,$D170,'Carga People'!V$6:V$383)</f>
        <v>240</v>
      </c>
      <c r="W170" s="421">
        <f>SUMIF('Carga People'!$D$6:$D$383,$D170,'Carga People'!W$6:W$383)</f>
        <v>240</v>
      </c>
      <c r="X170" s="421">
        <f>SUMIF('Carga People'!$D$6:$D$383,$D170,'Carga People'!X$6:X$383)</f>
        <v>240</v>
      </c>
      <c r="Y170" s="421">
        <f>SUMIF('Carga People'!$D$6:$D$383,$D170,'Carga People'!Y$6:Y$383)</f>
        <v>0</v>
      </c>
      <c r="Z170" s="421">
        <f>SUMIF('Carga People'!$D$6:$D$383,$D170,'Carga People'!Z$6:Z$383)</f>
        <v>0</v>
      </c>
      <c r="AA170" s="421">
        <f>SUMIF('Carga People'!$D$6:$D$383,$D170,'Carga People'!AA$6:AA$383)</f>
        <v>240</v>
      </c>
      <c r="AB170" s="421">
        <f>SUMIF('Carga People'!$D$6:$D$383,$D170,'Carga People'!AB$6:AB$383)</f>
        <v>240</v>
      </c>
      <c r="AC170" s="421">
        <f>SUMIF('Carga People'!$D$6:$D$383,$D170,'Carga People'!AC$6:AC$383)</f>
        <v>240</v>
      </c>
      <c r="AD170" s="421">
        <f>SUMIF('Carga People'!$D$6:$D$383,$D170,'Carga People'!AD$6:AD$383)</f>
        <v>240</v>
      </c>
      <c r="AE170" s="421">
        <f>SUMIF('Carga People'!$D$6:$D$383,$D170,'Carga People'!AE$6:AE$383)</f>
        <v>240</v>
      </c>
      <c r="AF170" s="421">
        <f>SUMIF('Carga People'!$D$6:$D$383,$D170,'Carga People'!AF$6:AF$383)</f>
        <v>0</v>
      </c>
      <c r="AG170" s="421">
        <f>SUMIF('Carga People'!$D$6:$D$383,$D170,'Carga People'!AG$6:AG$383)</f>
        <v>0</v>
      </c>
      <c r="AH170" s="421">
        <f>SUMIF('Carga People'!$D$6:$D$383,$D170,'Carga People'!AH$6:AH$383)</f>
        <v>0</v>
      </c>
      <c r="AI170" s="421">
        <f>SUMIF('Carga People'!$D$6:$D$383,$D170,'Carga People'!AI$6:AI$383)</f>
        <v>0</v>
      </c>
      <c r="AJ170" s="421">
        <f>SUMIF('Carga People'!$D$6:$D$383,$D170,'Carga People'!AJ$6:AJ$383)</f>
        <v>0</v>
      </c>
      <c r="AK170" s="421">
        <f>SUMIF('Carga People'!$D$6:$D$383,$D170,'Carga People'!AK$6:AK$383)</f>
        <v>0</v>
      </c>
      <c r="AL170" s="421">
        <f>SUMIF('Carga People'!$D$6:$D$383,$D170,'Carga People'!AL$6:AL$383)</f>
        <v>0</v>
      </c>
      <c r="AM170" s="421">
        <f>SUMIF('Carga People'!$D$6:$D$383,$D170,'Carga People'!AM$6:AM$383)</f>
        <v>0</v>
      </c>
      <c r="AN170" s="421">
        <f>SUMIF('Carga People'!$D$6:$D$383,$D170,'Carga People'!AN$6:AN$383)</f>
        <v>0</v>
      </c>
      <c r="AO170" s="421"/>
      <c r="AP170" s="421"/>
      <c r="AQ170" s="427">
        <f t="shared" si="39"/>
        <v>3840</v>
      </c>
      <c r="AR170" s="406" t="str">
        <f t="shared" si="24"/>
        <v/>
      </c>
      <c r="AT170" s="427">
        <f t="shared" si="40"/>
        <v>240</v>
      </c>
      <c r="AU170" s="427">
        <f t="shared" si="40"/>
        <v>1200</v>
      </c>
      <c r="AV170" s="427">
        <f t="shared" si="40"/>
        <v>1200</v>
      </c>
      <c r="AW170" s="427">
        <f t="shared" si="40"/>
        <v>1200</v>
      </c>
      <c r="AX170" s="427">
        <f t="shared" si="40"/>
        <v>0</v>
      </c>
      <c r="AY170" s="427">
        <f t="shared" si="40"/>
        <v>0</v>
      </c>
      <c r="BA170" s="427">
        <f t="shared" si="26"/>
        <v>3840</v>
      </c>
      <c r="BB170" s="427" t="e">
        <f>IF($BB$1="M0",SUMIF([1]Anual!$B$11:$B$950,$D170,[1]Anual!$GZ$11:$GZ$950),SUMIF([1]Anual!$B$11:$B$950,$D170,[1]Anual!$HA$11:$HA$950))</f>
        <v>#VALUE!</v>
      </c>
      <c r="BC170" s="427" t="e">
        <f t="shared" si="27"/>
        <v>#VALUE!</v>
      </c>
    </row>
    <row r="171" spans="2:55" ht="15" customHeight="1" outlineLevel="1" x14ac:dyDescent="0.25">
      <c r="B171" s="418" t="s">
        <v>763</v>
      </c>
      <c r="C171" s="419"/>
      <c r="D171" s="419" t="s">
        <v>762</v>
      </c>
      <c r="E171" s="1454" t="s">
        <v>824</v>
      </c>
      <c r="F171" s="1452" t="s">
        <v>15</v>
      </c>
      <c r="G171" s="421"/>
      <c r="H171" s="421"/>
      <c r="I171" s="421"/>
      <c r="J171" s="421">
        <f>SUMIF('Carga People'!$D$6:$D$383,$D171,'Carga People'!J$6:J$383)</f>
        <v>0</v>
      </c>
      <c r="K171" s="421">
        <f>SUMIF('Carga People'!$D$6:$D$383,$D171,'Carga People'!K$6:K$383)</f>
        <v>0</v>
      </c>
      <c r="L171" s="421">
        <f>SUMIF('Carga People'!$D$6:$D$383,$D171,'Carga People'!L$6:L$383)</f>
        <v>0</v>
      </c>
      <c r="M171" s="421">
        <f>SUMIF('Carga People'!$D$6:$D$383,$D171,'Carga People'!M$6:M$383)</f>
        <v>0</v>
      </c>
      <c r="N171" s="421">
        <f>SUMIF('Carga People'!$D$6:$D$383,$D171,'Carga People'!N$6:N$383)</f>
        <v>0</v>
      </c>
      <c r="O171" s="421">
        <f>SUMIF('Carga People'!$D$6:$D$383,$D171,'Carga People'!O$6:O$383)</f>
        <v>0</v>
      </c>
      <c r="P171" s="421">
        <f>SUMIF('Carga People'!$D$6:$D$383,$D171,'Carga People'!P$6:P$383)</f>
        <v>0</v>
      </c>
      <c r="Q171" s="421">
        <f>SUMIF('Carga People'!$D$6:$D$383,$D171,'Carga People'!Q$6:Q$383)</f>
        <v>0</v>
      </c>
      <c r="R171" s="421">
        <f>SUMIF('Carga People'!$D$6:$D$383,$D171,'Carga People'!R$6:R$383)</f>
        <v>0</v>
      </c>
      <c r="S171" s="421">
        <f>SUMIF('Carga People'!$D$6:$D$383,$D171,'Carga People'!S$6:S$383)</f>
        <v>0</v>
      </c>
      <c r="T171" s="421">
        <f>SUMIF('Carga People'!$D$6:$D$383,$D171,'Carga People'!T$6:T$383)</f>
        <v>0</v>
      </c>
      <c r="U171" s="421">
        <f>SUMIF('Carga People'!$D$6:$D$383,$D171,'Carga People'!U$6:U$383)</f>
        <v>0</v>
      </c>
      <c r="V171" s="421">
        <f>SUMIF('Carga People'!$D$6:$D$383,$D171,'Carga People'!V$6:V$383)</f>
        <v>0</v>
      </c>
      <c r="W171" s="421">
        <f>SUMIF('Carga People'!$D$6:$D$383,$D171,'Carga People'!W$6:W$383)</f>
        <v>0</v>
      </c>
      <c r="X171" s="421">
        <f>SUMIF('Carga People'!$D$6:$D$383,$D171,'Carga People'!X$6:X$383)</f>
        <v>0</v>
      </c>
      <c r="Y171" s="421">
        <f>SUMIF('Carga People'!$D$6:$D$383,$D171,'Carga People'!Y$6:Y$383)</f>
        <v>0</v>
      </c>
      <c r="Z171" s="421">
        <f>SUMIF('Carga People'!$D$6:$D$383,$D171,'Carga People'!Z$6:Z$383)</f>
        <v>0</v>
      </c>
      <c r="AA171" s="421">
        <f>SUMIF('Carga People'!$D$6:$D$383,$D171,'Carga People'!AA$6:AA$383)</f>
        <v>0</v>
      </c>
      <c r="AB171" s="421">
        <f>SUMIF('Carga People'!$D$6:$D$383,$D171,'Carga People'!AB$6:AB$383)</f>
        <v>0</v>
      </c>
      <c r="AC171" s="421">
        <f>SUMIF('Carga People'!$D$6:$D$383,$D171,'Carga People'!AC$6:AC$383)</f>
        <v>0</v>
      </c>
      <c r="AD171" s="421">
        <f>SUMIF('Carga People'!$D$6:$D$383,$D171,'Carga People'!AD$6:AD$383)</f>
        <v>0</v>
      </c>
      <c r="AE171" s="421">
        <f>SUMIF('Carga People'!$D$6:$D$383,$D171,'Carga People'!AE$6:AE$383)</f>
        <v>0</v>
      </c>
      <c r="AF171" s="421">
        <f>SUMIF('Carga People'!$D$6:$D$383,$D171,'Carga People'!AF$6:AF$383)</f>
        <v>0</v>
      </c>
      <c r="AG171" s="421">
        <f>SUMIF('Carga People'!$D$6:$D$383,$D171,'Carga People'!AG$6:AG$383)</f>
        <v>0</v>
      </c>
      <c r="AH171" s="421">
        <f>SUMIF('Carga People'!$D$6:$D$383,$D171,'Carga People'!AH$6:AH$383)</f>
        <v>0</v>
      </c>
      <c r="AI171" s="421">
        <f>SUMIF('Carga People'!$D$6:$D$383,$D171,'Carga People'!AI$6:AI$383)</f>
        <v>0</v>
      </c>
      <c r="AJ171" s="421">
        <f>SUMIF('Carga People'!$D$6:$D$383,$D171,'Carga People'!AJ$6:AJ$383)</f>
        <v>0</v>
      </c>
      <c r="AK171" s="421">
        <f>SUMIF('Carga People'!$D$6:$D$383,$D171,'Carga People'!AK$6:AK$383)</f>
        <v>0</v>
      </c>
      <c r="AL171" s="421">
        <f>SUMIF('Carga People'!$D$6:$D$383,$D171,'Carga People'!AL$6:AL$383)</f>
        <v>0</v>
      </c>
      <c r="AM171" s="421">
        <f>SUMIF('Carga People'!$D$6:$D$383,$D171,'Carga People'!AM$6:AM$383)</f>
        <v>0</v>
      </c>
      <c r="AN171" s="421">
        <f>SUMIF('Carga People'!$D$6:$D$383,$D171,'Carga People'!AN$6:AN$383)</f>
        <v>0</v>
      </c>
      <c r="AO171" s="421"/>
      <c r="AP171" s="421"/>
      <c r="AQ171" s="427">
        <f t="shared" si="39"/>
        <v>0</v>
      </c>
      <c r="AR171" s="406" t="str">
        <f t="shared" si="24"/>
        <v/>
      </c>
      <c r="AT171" s="427">
        <f t="shared" si="40"/>
        <v>0</v>
      </c>
      <c r="AU171" s="427">
        <f t="shared" si="40"/>
        <v>0</v>
      </c>
      <c r="AV171" s="427">
        <f t="shared" si="40"/>
        <v>0</v>
      </c>
      <c r="AW171" s="427">
        <f t="shared" si="40"/>
        <v>0</v>
      </c>
      <c r="AX171" s="427">
        <f t="shared" si="40"/>
        <v>0</v>
      </c>
      <c r="AY171" s="427">
        <f t="shared" si="40"/>
        <v>0</v>
      </c>
      <c r="BA171" s="427">
        <f t="shared" si="26"/>
        <v>0</v>
      </c>
      <c r="BB171" s="427" t="e">
        <f>IF($BB$1="M0",SUMIF([1]Anual!$B$11:$B$950,$D171,[1]Anual!$GZ$11:$GZ$950),SUMIF([1]Anual!$B$11:$B$950,$D171,[1]Anual!$HA$11:$HA$950))</f>
        <v>#VALUE!</v>
      </c>
      <c r="BC171" s="427" t="e">
        <f t="shared" si="27"/>
        <v>#VALUE!</v>
      </c>
    </row>
    <row r="172" spans="2:55" ht="15" customHeight="1" outlineLevel="1" x14ac:dyDescent="0.25">
      <c r="B172" s="418" t="s">
        <v>351</v>
      </c>
      <c r="C172" s="419"/>
      <c r="D172" s="419" t="s">
        <v>476</v>
      </c>
      <c r="E172" s="1454" t="s">
        <v>887</v>
      </c>
      <c r="F172" s="1452" t="s">
        <v>15</v>
      </c>
      <c r="G172" s="421"/>
      <c r="H172" s="421"/>
      <c r="I172" s="421"/>
      <c r="J172" s="421">
        <f>SUMIF('Carga People'!$D$6:$D$383,$D172,'Carga People'!J$6:J$383)</f>
        <v>0</v>
      </c>
      <c r="K172" s="421">
        <f>SUMIF('Carga People'!$D$6:$D$383,$D172,'Carga People'!K$6:K$383)</f>
        <v>0</v>
      </c>
      <c r="L172" s="421">
        <f>SUMIF('Carga People'!$D$6:$D$383,$D172,'Carga People'!L$6:L$383)</f>
        <v>0</v>
      </c>
      <c r="M172" s="421">
        <f>SUMIF('Carga People'!$D$6:$D$383,$D172,'Carga People'!M$6:M$383)</f>
        <v>0</v>
      </c>
      <c r="N172" s="421">
        <f>SUMIF('Carga People'!$D$6:$D$383,$D172,'Carga People'!N$6:N$383)</f>
        <v>0</v>
      </c>
      <c r="O172" s="421">
        <f>SUMIF('Carga People'!$D$6:$D$383,$D172,'Carga People'!O$6:O$383)</f>
        <v>0</v>
      </c>
      <c r="P172" s="421">
        <f>SUMIF('Carga People'!$D$6:$D$383,$D172,'Carga People'!P$6:P$383)</f>
        <v>0</v>
      </c>
      <c r="Q172" s="421">
        <f>SUMIF('Carga People'!$D$6:$D$383,$D172,'Carga People'!Q$6:Q$383)</f>
        <v>0</v>
      </c>
      <c r="R172" s="421">
        <f>SUMIF('Carga People'!$D$6:$D$383,$D172,'Carga People'!R$6:R$383)</f>
        <v>0</v>
      </c>
      <c r="S172" s="421">
        <f>SUMIF('Carga People'!$D$6:$D$383,$D172,'Carga People'!S$6:S$383)</f>
        <v>0</v>
      </c>
      <c r="T172" s="421">
        <f>SUMIF('Carga People'!$D$6:$D$383,$D172,'Carga People'!T$6:T$383)</f>
        <v>0</v>
      </c>
      <c r="U172" s="421">
        <f>SUMIF('Carga People'!$D$6:$D$383,$D172,'Carga People'!U$6:U$383)</f>
        <v>0</v>
      </c>
      <c r="V172" s="421">
        <f>SUMIF('Carga People'!$D$6:$D$383,$D172,'Carga People'!V$6:V$383)</f>
        <v>0</v>
      </c>
      <c r="W172" s="421">
        <f>SUMIF('Carga People'!$D$6:$D$383,$D172,'Carga People'!W$6:W$383)</f>
        <v>0</v>
      </c>
      <c r="X172" s="421">
        <f>SUMIF('Carga People'!$D$6:$D$383,$D172,'Carga People'!X$6:X$383)</f>
        <v>0</v>
      </c>
      <c r="Y172" s="421">
        <f>SUMIF('Carga People'!$D$6:$D$383,$D172,'Carga People'!Y$6:Y$383)</f>
        <v>0</v>
      </c>
      <c r="Z172" s="421">
        <f>SUMIF('Carga People'!$D$6:$D$383,$D172,'Carga People'!Z$6:Z$383)</f>
        <v>0</v>
      </c>
      <c r="AA172" s="421">
        <f>SUMIF('Carga People'!$D$6:$D$383,$D172,'Carga People'!AA$6:AA$383)</f>
        <v>0</v>
      </c>
      <c r="AB172" s="421">
        <f>SUMIF('Carga People'!$D$6:$D$383,$D172,'Carga People'!AB$6:AB$383)</f>
        <v>0</v>
      </c>
      <c r="AC172" s="421">
        <f>SUMIF('Carga People'!$D$6:$D$383,$D172,'Carga People'!AC$6:AC$383)</f>
        <v>0</v>
      </c>
      <c r="AD172" s="421">
        <f>SUMIF('Carga People'!$D$6:$D$383,$D172,'Carga People'!AD$6:AD$383)</f>
        <v>0</v>
      </c>
      <c r="AE172" s="421">
        <f>SUMIF('Carga People'!$D$6:$D$383,$D172,'Carga People'!AE$6:AE$383)</f>
        <v>0</v>
      </c>
      <c r="AF172" s="421">
        <f>SUMIF('Carga People'!$D$6:$D$383,$D172,'Carga People'!AF$6:AF$383)</f>
        <v>0</v>
      </c>
      <c r="AG172" s="421">
        <f>SUMIF('Carga People'!$D$6:$D$383,$D172,'Carga People'!AG$6:AG$383)</f>
        <v>0</v>
      </c>
      <c r="AH172" s="421">
        <f>SUMIF('Carga People'!$D$6:$D$383,$D172,'Carga People'!AH$6:AH$383)</f>
        <v>0</v>
      </c>
      <c r="AI172" s="421">
        <f>SUMIF('Carga People'!$D$6:$D$383,$D172,'Carga People'!AI$6:AI$383)</f>
        <v>0</v>
      </c>
      <c r="AJ172" s="421">
        <f>SUMIF('Carga People'!$D$6:$D$383,$D172,'Carga People'!AJ$6:AJ$383)</f>
        <v>0</v>
      </c>
      <c r="AK172" s="421">
        <f>SUMIF('Carga People'!$D$6:$D$383,$D172,'Carga People'!AK$6:AK$383)</f>
        <v>0</v>
      </c>
      <c r="AL172" s="421">
        <f>SUMIF('Carga People'!$D$6:$D$383,$D172,'Carga People'!AL$6:AL$383)</f>
        <v>0</v>
      </c>
      <c r="AM172" s="421">
        <f>SUMIF('Carga People'!$D$6:$D$383,$D172,'Carga People'!AM$6:AM$383)</f>
        <v>0</v>
      </c>
      <c r="AN172" s="421">
        <f>SUMIF('Carga People'!$D$6:$D$383,$D172,'Carga People'!AN$6:AN$383)</f>
        <v>0</v>
      </c>
      <c r="AO172" s="421"/>
      <c r="AP172" s="421"/>
      <c r="AQ172" s="427">
        <f t="shared" si="39"/>
        <v>0</v>
      </c>
      <c r="AR172" s="406" t="str">
        <f t="shared" si="24"/>
        <v/>
      </c>
      <c r="AT172" s="427">
        <f t="shared" si="40"/>
        <v>0</v>
      </c>
      <c r="AU172" s="427">
        <f t="shared" si="40"/>
        <v>0</v>
      </c>
      <c r="AV172" s="427">
        <f t="shared" si="40"/>
        <v>0</v>
      </c>
      <c r="AW172" s="427">
        <f t="shared" si="40"/>
        <v>0</v>
      </c>
      <c r="AX172" s="427">
        <f t="shared" si="40"/>
        <v>0</v>
      </c>
      <c r="AY172" s="427">
        <f t="shared" si="40"/>
        <v>0</v>
      </c>
      <c r="BA172" s="427">
        <f t="shared" si="26"/>
        <v>0</v>
      </c>
      <c r="BB172" s="427" t="e">
        <f>IF($BB$1="M0",SUMIF([1]Anual!$B$11:$B$950,$D172,[1]Anual!$GZ$11:$GZ$950),SUMIF([1]Anual!$B$11:$B$950,$D172,[1]Anual!$HA$11:$HA$950))</f>
        <v>#VALUE!</v>
      </c>
      <c r="BC172" s="427" t="e">
        <f t="shared" si="27"/>
        <v>#VALUE!</v>
      </c>
    </row>
    <row r="173" spans="2:55" ht="15" customHeight="1" outlineLevel="1" x14ac:dyDescent="0.25">
      <c r="B173" s="418" t="s">
        <v>351</v>
      </c>
      <c r="C173" s="419"/>
      <c r="D173" s="419" t="s">
        <v>477</v>
      </c>
      <c r="E173" s="1454" t="s">
        <v>888</v>
      </c>
      <c r="F173" s="1452" t="s">
        <v>15</v>
      </c>
      <c r="G173" s="421"/>
      <c r="H173" s="421"/>
      <c r="I173" s="421"/>
      <c r="J173" s="421">
        <f>SUMIF('Carga People'!$D$6:$D$383,$D173,'Carga People'!J$6:J$383)</f>
        <v>0</v>
      </c>
      <c r="K173" s="421">
        <f>SUMIF('Carga People'!$D$6:$D$383,$D173,'Carga People'!K$6:K$383)</f>
        <v>0</v>
      </c>
      <c r="L173" s="421">
        <f>SUMIF('Carga People'!$D$6:$D$383,$D173,'Carga People'!L$6:L$383)</f>
        <v>0</v>
      </c>
      <c r="M173" s="421">
        <f>SUMIF('Carga People'!$D$6:$D$383,$D173,'Carga People'!M$6:M$383)</f>
        <v>0</v>
      </c>
      <c r="N173" s="421">
        <f>SUMIF('Carga People'!$D$6:$D$383,$D173,'Carga People'!N$6:N$383)</f>
        <v>0</v>
      </c>
      <c r="O173" s="421">
        <f>SUMIF('Carga People'!$D$6:$D$383,$D173,'Carga People'!O$6:O$383)</f>
        <v>0</v>
      </c>
      <c r="P173" s="421">
        <f>SUMIF('Carga People'!$D$6:$D$383,$D173,'Carga People'!P$6:P$383)</f>
        <v>0</v>
      </c>
      <c r="Q173" s="421">
        <f>SUMIF('Carga People'!$D$6:$D$383,$D173,'Carga People'!Q$6:Q$383)</f>
        <v>0</v>
      </c>
      <c r="R173" s="421">
        <f>SUMIF('Carga People'!$D$6:$D$383,$D173,'Carga People'!R$6:R$383)</f>
        <v>0</v>
      </c>
      <c r="S173" s="421">
        <f>SUMIF('Carga People'!$D$6:$D$383,$D173,'Carga People'!S$6:S$383)</f>
        <v>0</v>
      </c>
      <c r="T173" s="421">
        <f>SUMIF('Carga People'!$D$6:$D$383,$D173,'Carga People'!T$6:T$383)</f>
        <v>0</v>
      </c>
      <c r="U173" s="421">
        <f>SUMIF('Carga People'!$D$6:$D$383,$D173,'Carga People'!U$6:U$383)</f>
        <v>0</v>
      </c>
      <c r="V173" s="421">
        <f>SUMIF('Carga People'!$D$6:$D$383,$D173,'Carga People'!V$6:V$383)</f>
        <v>0</v>
      </c>
      <c r="W173" s="421">
        <f>SUMIF('Carga People'!$D$6:$D$383,$D173,'Carga People'!W$6:W$383)</f>
        <v>0</v>
      </c>
      <c r="X173" s="421">
        <f>SUMIF('Carga People'!$D$6:$D$383,$D173,'Carga People'!X$6:X$383)</f>
        <v>0</v>
      </c>
      <c r="Y173" s="421">
        <f>SUMIF('Carga People'!$D$6:$D$383,$D173,'Carga People'!Y$6:Y$383)</f>
        <v>0</v>
      </c>
      <c r="Z173" s="421">
        <f>SUMIF('Carga People'!$D$6:$D$383,$D173,'Carga People'!Z$6:Z$383)</f>
        <v>0</v>
      </c>
      <c r="AA173" s="421">
        <f>SUMIF('Carga People'!$D$6:$D$383,$D173,'Carga People'!AA$6:AA$383)</f>
        <v>0</v>
      </c>
      <c r="AB173" s="421">
        <f>SUMIF('Carga People'!$D$6:$D$383,$D173,'Carga People'!AB$6:AB$383)</f>
        <v>0</v>
      </c>
      <c r="AC173" s="421">
        <f>SUMIF('Carga People'!$D$6:$D$383,$D173,'Carga People'!AC$6:AC$383)</f>
        <v>0</v>
      </c>
      <c r="AD173" s="421">
        <f>SUMIF('Carga People'!$D$6:$D$383,$D173,'Carga People'!AD$6:AD$383)</f>
        <v>0</v>
      </c>
      <c r="AE173" s="421">
        <f>SUMIF('Carga People'!$D$6:$D$383,$D173,'Carga People'!AE$6:AE$383)</f>
        <v>0</v>
      </c>
      <c r="AF173" s="421">
        <f>SUMIF('Carga People'!$D$6:$D$383,$D173,'Carga People'!AF$6:AF$383)</f>
        <v>0</v>
      </c>
      <c r="AG173" s="421">
        <f>SUMIF('Carga People'!$D$6:$D$383,$D173,'Carga People'!AG$6:AG$383)</f>
        <v>0</v>
      </c>
      <c r="AH173" s="421">
        <f>SUMIF('Carga People'!$D$6:$D$383,$D173,'Carga People'!AH$6:AH$383)</f>
        <v>0</v>
      </c>
      <c r="AI173" s="421">
        <f>SUMIF('Carga People'!$D$6:$D$383,$D173,'Carga People'!AI$6:AI$383)</f>
        <v>0</v>
      </c>
      <c r="AJ173" s="421">
        <f>SUMIF('Carga People'!$D$6:$D$383,$D173,'Carga People'!AJ$6:AJ$383)</f>
        <v>0</v>
      </c>
      <c r="AK173" s="421">
        <f>SUMIF('Carga People'!$D$6:$D$383,$D173,'Carga People'!AK$6:AK$383)</f>
        <v>0</v>
      </c>
      <c r="AL173" s="421">
        <f>SUMIF('Carga People'!$D$6:$D$383,$D173,'Carga People'!AL$6:AL$383)</f>
        <v>0</v>
      </c>
      <c r="AM173" s="421">
        <f>SUMIF('Carga People'!$D$6:$D$383,$D173,'Carga People'!AM$6:AM$383)</f>
        <v>0</v>
      </c>
      <c r="AN173" s="421">
        <f>SUMIF('Carga People'!$D$6:$D$383,$D173,'Carga People'!AN$6:AN$383)</f>
        <v>0</v>
      </c>
      <c r="AO173" s="421"/>
      <c r="AP173" s="421"/>
      <c r="AQ173" s="427">
        <f t="shared" si="39"/>
        <v>0</v>
      </c>
      <c r="AR173" s="406" t="str">
        <f t="shared" si="24"/>
        <v/>
      </c>
      <c r="AT173" s="427">
        <f t="shared" si="40"/>
        <v>0</v>
      </c>
      <c r="AU173" s="427">
        <f t="shared" si="40"/>
        <v>0</v>
      </c>
      <c r="AV173" s="427">
        <f t="shared" si="40"/>
        <v>0</v>
      </c>
      <c r="AW173" s="427">
        <f t="shared" si="40"/>
        <v>0</v>
      </c>
      <c r="AX173" s="427">
        <f t="shared" si="40"/>
        <v>0</v>
      </c>
      <c r="AY173" s="427">
        <f t="shared" si="40"/>
        <v>0</v>
      </c>
      <c r="BA173" s="427">
        <f t="shared" si="26"/>
        <v>0</v>
      </c>
      <c r="BB173" s="427" t="e">
        <f>IF($BB$1="M0",SUMIF([1]Anual!$B$11:$B$950,$D173,[1]Anual!$GZ$11:$GZ$950),SUMIF([1]Anual!$B$11:$B$950,$D173,[1]Anual!$HA$11:$HA$950))</f>
        <v>#VALUE!</v>
      </c>
      <c r="BC173" s="427" t="e">
        <f t="shared" si="27"/>
        <v>#VALUE!</v>
      </c>
    </row>
    <row r="174" spans="2:55" ht="15" customHeight="1" outlineLevel="1" x14ac:dyDescent="0.25">
      <c r="B174" s="418" t="s">
        <v>319</v>
      </c>
      <c r="C174" s="419"/>
      <c r="D174" s="419" t="s">
        <v>412</v>
      </c>
      <c r="E174" s="1454" t="s">
        <v>836</v>
      </c>
      <c r="F174" s="1452" t="s">
        <v>15</v>
      </c>
      <c r="G174" s="421"/>
      <c r="H174" s="421"/>
      <c r="I174" s="421"/>
      <c r="J174" s="421">
        <f>SUMIF('Carga People'!$D$6:$D$383,$D174,'Carga People'!J$6:J$383)</f>
        <v>240</v>
      </c>
      <c r="K174" s="421">
        <f>SUMIF('Carga People'!$D$6:$D$383,$D174,'Carga People'!K$6:K$383)</f>
        <v>0</v>
      </c>
      <c r="L174" s="421">
        <f>SUMIF('Carga People'!$D$6:$D$383,$D174,'Carga People'!L$6:L$383)</f>
        <v>0</v>
      </c>
      <c r="M174" s="421">
        <f>SUMIF('Carga People'!$D$6:$D$383,$D174,'Carga People'!M$6:M$383)</f>
        <v>240</v>
      </c>
      <c r="N174" s="421">
        <f>SUMIF('Carga People'!$D$6:$D$383,$D174,'Carga People'!N$6:N$383)</f>
        <v>240</v>
      </c>
      <c r="O174" s="421">
        <f>SUMIF('Carga People'!$D$6:$D$383,$D174,'Carga People'!O$6:O$383)</f>
        <v>240</v>
      </c>
      <c r="P174" s="421">
        <f>SUMIF('Carga People'!$D$6:$D$383,$D174,'Carga People'!P$6:P$383)</f>
        <v>240</v>
      </c>
      <c r="Q174" s="421">
        <f>SUMIF('Carga People'!$D$6:$D$383,$D174,'Carga People'!Q$6:Q$383)</f>
        <v>240</v>
      </c>
      <c r="R174" s="421">
        <f>SUMIF('Carga People'!$D$6:$D$383,$D174,'Carga People'!R$6:R$383)</f>
        <v>0</v>
      </c>
      <c r="S174" s="421">
        <f>SUMIF('Carga People'!$D$6:$D$383,$D174,'Carga People'!S$6:S$383)</f>
        <v>0</v>
      </c>
      <c r="T174" s="421">
        <f>SUMIF('Carga People'!$D$6:$D$383,$D174,'Carga People'!T$6:T$383)</f>
        <v>240</v>
      </c>
      <c r="U174" s="421">
        <f>SUMIF('Carga People'!$D$6:$D$383,$D174,'Carga People'!U$6:U$383)</f>
        <v>240</v>
      </c>
      <c r="V174" s="421">
        <f>SUMIF('Carga People'!$D$6:$D$383,$D174,'Carga People'!V$6:V$383)</f>
        <v>240</v>
      </c>
      <c r="W174" s="421">
        <f>SUMIF('Carga People'!$D$6:$D$383,$D174,'Carga People'!W$6:W$383)</f>
        <v>240</v>
      </c>
      <c r="X174" s="421">
        <f>SUMIF('Carga People'!$D$6:$D$383,$D174,'Carga People'!X$6:X$383)</f>
        <v>240</v>
      </c>
      <c r="Y174" s="421">
        <f>SUMIF('Carga People'!$D$6:$D$383,$D174,'Carga People'!Y$6:Y$383)</f>
        <v>0</v>
      </c>
      <c r="Z174" s="421">
        <f>SUMIF('Carga People'!$D$6:$D$383,$D174,'Carga People'!Z$6:Z$383)</f>
        <v>0</v>
      </c>
      <c r="AA174" s="421">
        <f>SUMIF('Carga People'!$D$6:$D$383,$D174,'Carga People'!AA$6:AA$383)</f>
        <v>240</v>
      </c>
      <c r="AB174" s="421">
        <f>SUMIF('Carga People'!$D$6:$D$383,$D174,'Carga People'!AB$6:AB$383)</f>
        <v>240</v>
      </c>
      <c r="AC174" s="421">
        <f>SUMIF('Carga People'!$D$6:$D$383,$D174,'Carga People'!AC$6:AC$383)</f>
        <v>240</v>
      </c>
      <c r="AD174" s="421">
        <f>SUMIF('Carga People'!$D$6:$D$383,$D174,'Carga People'!AD$6:AD$383)</f>
        <v>240</v>
      </c>
      <c r="AE174" s="421">
        <f>SUMIF('Carga People'!$D$6:$D$383,$D174,'Carga People'!AE$6:AE$383)</f>
        <v>240</v>
      </c>
      <c r="AF174" s="421">
        <f>SUMIF('Carga People'!$D$6:$D$383,$D174,'Carga People'!AF$6:AF$383)</f>
        <v>0</v>
      </c>
      <c r="AG174" s="421">
        <f>SUMIF('Carga People'!$D$6:$D$383,$D174,'Carga People'!AG$6:AG$383)</f>
        <v>0</v>
      </c>
      <c r="AH174" s="421">
        <f>SUMIF('Carga People'!$D$6:$D$383,$D174,'Carga People'!AH$6:AH$383)</f>
        <v>0</v>
      </c>
      <c r="AI174" s="421">
        <f>SUMIF('Carga People'!$D$6:$D$383,$D174,'Carga People'!AI$6:AI$383)</f>
        <v>0</v>
      </c>
      <c r="AJ174" s="421">
        <f>SUMIF('Carga People'!$D$6:$D$383,$D174,'Carga People'!AJ$6:AJ$383)</f>
        <v>0</v>
      </c>
      <c r="AK174" s="421">
        <f>SUMIF('Carga People'!$D$6:$D$383,$D174,'Carga People'!AK$6:AK$383)</f>
        <v>0</v>
      </c>
      <c r="AL174" s="421">
        <f>SUMIF('Carga People'!$D$6:$D$383,$D174,'Carga People'!AL$6:AL$383)</f>
        <v>0</v>
      </c>
      <c r="AM174" s="421">
        <f>SUMIF('Carga People'!$D$6:$D$383,$D174,'Carga People'!AM$6:AM$383)</f>
        <v>0</v>
      </c>
      <c r="AN174" s="421">
        <f>SUMIF('Carga People'!$D$6:$D$383,$D174,'Carga People'!AN$6:AN$383)</f>
        <v>0</v>
      </c>
      <c r="AO174" s="421"/>
      <c r="AP174" s="421"/>
      <c r="AQ174" s="427">
        <f t="shared" si="39"/>
        <v>3840</v>
      </c>
      <c r="AR174" s="406" t="str">
        <f t="shared" si="24"/>
        <v/>
      </c>
      <c r="AT174" s="427">
        <f t="shared" si="40"/>
        <v>240</v>
      </c>
      <c r="AU174" s="427">
        <f t="shared" si="40"/>
        <v>1200</v>
      </c>
      <c r="AV174" s="427">
        <f t="shared" si="40"/>
        <v>1200</v>
      </c>
      <c r="AW174" s="427">
        <f t="shared" si="40"/>
        <v>1200</v>
      </c>
      <c r="AX174" s="427">
        <f t="shared" si="40"/>
        <v>0</v>
      </c>
      <c r="AY174" s="427">
        <f t="shared" si="40"/>
        <v>0</v>
      </c>
      <c r="BA174" s="427">
        <f t="shared" si="26"/>
        <v>3840</v>
      </c>
      <c r="BB174" s="427" t="e">
        <f>IF($BB$1="M0",SUMIF([1]Anual!$B$11:$B$950,$D174,[1]Anual!$GZ$11:$GZ$950),SUMIF([1]Anual!$B$11:$B$950,$D174,[1]Anual!$HA$11:$HA$950))</f>
        <v>#VALUE!</v>
      </c>
      <c r="BC174" s="427" t="e">
        <f t="shared" si="27"/>
        <v>#VALUE!</v>
      </c>
    </row>
    <row r="175" spans="2:55" ht="15" customHeight="1" outlineLevel="1" x14ac:dyDescent="0.25">
      <c r="B175" s="418" t="s">
        <v>320</v>
      </c>
      <c r="C175" s="419"/>
      <c r="D175" s="419" t="s">
        <v>413</v>
      </c>
      <c r="E175" s="1454" t="s">
        <v>837</v>
      </c>
      <c r="F175" s="1452" t="s">
        <v>15</v>
      </c>
      <c r="G175" s="421"/>
      <c r="H175" s="421"/>
      <c r="I175" s="421"/>
      <c r="J175" s="421">
        <f>SUMIF('Carga People'!$D$6:$D$383,$D175,'Carga People'!J$6:J$383)</f>
        <v>0</v>
      </c>
      <c r="K175" s="421">
        <f>SUMIF('Carga People'!$D$6:$D$383,$D175,'Carga People'!K$6:K$383)</f>
        <v>0</v>
      </c>
      <c r="L175" s="421">
        <f>SUMIF('Carga People'!$D$6:$D$383,$D175,'Carga People'!L$6:L$383)</f>
        <v>0</v>
      </c>
      <c r="M175" s="421">
        <f>SUMIF('Carga People'!$D$6:$D$383,$D175,'Carga People'!M$6:M$383)</f>
        <v>0</v>
      </c>
      <c r="N175" s="421">
        <f>SUMIF('Carga People'!$D$6:$D$383,$D175,'Carga People'!N$6:N$383)</f>
        <v>0</v>
      </c>
      <c r="O175" s="421">
        <f>SUMIF('Carga People'!$D$6:$D$383,$D175,'Carga People'!O$6:O$383)</f>
        <v>0</v>
      </c>
      <c r="P175" s="421">
        <f>SUMIF('Carga People'!$D$6:$D$383,$D175,'Carga People'!P$6:P$383)</f>
        <v>0</v>
      </c>
      <c r="Q175" s="421">
        <f>SUMIF('Carga People'!$D$6:$D$383,$D175,'Carga People'!Q$6:Q$383)</f>
        <v>0</v>
      </c>
      <c r="R175" s="421">
        <f>SUMIF('Carga People'!$D$6:$D$383,$D175,'Carga People'!R$6:R$383)</f>
        <v>0</v>
      </c>
      <c r="S175" s="421">
        <f>SUMIF('Carga People'!$D$6:$D$383,$D175,'Carga People'!S$6:S$383)</f>
        <v>0</v>
      </c>
      <c r="T175" s="421">
        <f>SUMIF('Carga People'!$D$6:$D$383,$D175,'Carga People'!T$6:T$383)</f>
        <v>0</v>
      </c>
      <c r="U175" s="421">
        <f>SUMIF('Carga People'!$D$6:$D$383,$D175,'Carga People'!U$6:U$383)</f>
        <v>0</v>
      </c>
      <c r="V175" s="421">
        <f>SUMIF('Carga People'!$D$6:$D$383,$D175,'Carga People'!V$6:V$383)</f>
        <v>0</v>
      </c>
      <c r="W175" s="421">
        <f>SUMIF('Carga People'!$D$6:$D$383,$D175,'Carga People'!W$6:W$383)</f>
        <v>0</v>
      </c>
      <c r="X175" s="421">
        <f>SUMIF('Carga People'!$D$6:$D$383,$D175,'Carga People'!X$6:X$383)</f>
        <v>0</v>
      </c>
      <c r="Y175" s="421">
        <f>SUMIF('Carga People'!$D$6:$D$383,$D175,'Carga People'!Y$6:Y$383)</f>
        <v>0</v>
      </c>
      <c r="Z175" s="421">
        <f>SUMIF('Carga People'!$D$6:$D$383,$D175,'Carga People'!Z$6:Z$383)</f>
        <v>0</v>
      </c>
      <c r="AA175" s="421">
        <f>SUMIF('Carga People'!$D$6:$D$383,$D175,'Carga People'!AA$6:AA$383)</f>
        <v>0</v>
      </c>
      <c r="AB175" s="421">
        <f>SUMIF('Carga People'!$D$6:$D$383,$D175,'Carga People'!AB$6:AB$383)</f>
        <v>0</v>
      </c>
      <c r="AC175" s="421">
        <f>SUMIF('Carga People'!$D$6:$D$383,$D175,'Carga People'!AC$6:AC$383)</f>
        <v>0</v>
      </c>
      <c r="AD175" s="421">
        <f>SUMIF('Carga People'!$D$6:$D$383,$D175,'Carga People'!AD$6:AD$383)</f>
        <v>0</v>
      </c>
      <c r="AE175" s="421">
        <f>SUMIF('Carga People'!$D$6:$D$383,$D175,'Carga People'!AE$6:AE$383)</f>
        <v>0</v>
      </c>
      <c r="AF175" s="421">
        <f>SUMIF('Carga People'!$D$6:$D$383,$D175,'Carga People'!AF$6:AF$383)</f>
        <v>0</v>
      </c>
      <c r="AG175" s="421">
        <f>SUMIF('Carga People'!$D$6:$D$383,$D175,'Carga People'!AG$6:AG$383)</f>
        <v>0</v>
      </c>
      <c r="AH175" s="421">
        <f>SUMIF('Carga People'!$D$6:$D$383,$D175,'Carga People'!AH$6:AH$383)</f>
        <v>0</v>
      </c>
      <c r="AI175" s="421">
        <f>SUMIF('Carga People'!$D$6:$D$383,$D175,'Carga People'!AI$6:AI$383)</f>
        <v>0</v>
      </c>
      <c r="AJ175" s="421">
        <f>SUMIF('Carga People'!$D$6:$D$383,$D175,'Carga People'!AJ$6:AJ$383)</f>
        <v>0</v>
      </c>
      <c r="AK175" s="421">
        <f>SUMIF('Carga People'!$D$6:$D$383,$D175,'Carga People'!AK$6:AK$383)</f>
        <v>0</v>
      </c>
      <c r="AL175" s="421">
        <f>SUMIF('Carga People'!$D$6:$D$383,$D175,'Carga People'!AL$6:AL$383)</f>
        <v>0</v>
      </c>
      <c r="AM175" s="421">
        <f>SUMIF('Carga People'!$D$6:$D$383,$D175,'Carga People'!AM$6:AM$383)</f>
        <v>0</v>
      </c>
      <c r="AN175" s="421">
        <f>SUMIF('Carga People'!$D$6:$D$383,$D175,'Carga People'!AN$6:AN$383)</f>
        <v>0</v>
      </c>
      <c r="AO175" s="421"/>
      <c r="AP175" s="421"/>
      <c r="AQ175" s="427">
        <f t="shared" si="39"/>
        <v>0</v>
      </c>
      <c r="AR175" s="406" t="str">
        <f t="shared" si="24"/>
        <v/>
      </c>
      <c r="AT175" s="427">
        <f t="shared" si="40"/>
        <v>0</v>
      </c>
      <c r="AU175" s="427">
        <f t="shared" si="40"/>
        <v>0</v>
      </c>
      <c r="AV175" s="427">
        <f t="shared" si="40"/>
        <v>0</v>
      </c>
      <c r="AW175" s="427">
        <f t="shared" si="40"/>
        <v>0</v>
      </c>
      <c r="AX175" s="427">
        <f t="shared" si="40"/>
        <v>0</v>
      </c>
      <c r="AY175" s="427">
        <f t="shared" si="40"/>
        <v>0</v>
      </c>
      <c r="BA175" s="427">
        <f t="shared" si="26"/>
        <v>0</v>
      </c>
      <c r="BB175" s="427" t="e">
        <f>IF($BB$1="M0",SUMIF([1]Anual!$B$11:$B$950,$D175,[1]Anual!$GZ$11:$GZ$950),SUMIF([1]Anual!$B$11:$B$950,$D175,[1]Anual!$HA$11:$HA$950))</f>
        <v>#VALUE!</v>
      </c>
      <c r="BC175" s="427" t="e">
        <f t="shared" si="27"/>
        <v>#VALUE!</v>
      </c>
    </row>
    <row r="176" spans="2:55" ht="15" customHeight="1" outlineLevel="1" x14ac:dyDescent="0.25">
      <c r="B176" s="418" t="s">
        <v>347</v>
      </c>
      <c r="C176" s="419"/>
      <c r="D176" s="419" t="s">
        <v>452</v>
      </c>
      <c r="E176" s="1454" t="s">
        <v>873</v>
      </c>
      <c r="F176" s="1452" t="s">
        <v>15</v>
      </c>
      <c r="G176" s="421"/>
      <c r="H176" s="421"/>
      <c r="I176" s="421"/>
      <c r="J176" s="421">
        <f>SUMIF('Carga People'!$D$6:$D$383,$D176,'Carga People'!J$6:J$383)</f>
        <v>0</v>
      </c>
      <c r="K176" s="421">
        <f>SUMIF('Carga People'!$D$6:$D$383,$D176,'Carga People'!K$6:K$383)</f>
        <v>0</v>
      </c>
      <c r="L176" s="421">
        <f>SUMIF('Carga People'!$D$6:$D$383,$D176,'Carga People'!L$6:L$383)</f>
        <v>0</v>
      </c>
      <c r="M176" s="421">
        <f>SUMIF('Carga People'!$D$6:$D$383,$D176,'Carga People'!M$6:M$383)</f>
        <v>0</v>
      </c>
      <c r="N176" s="421">
        <f>SUMIF('Carga People'!$D$6:$D$383,$D176,'Carga People'!N$6:N$383)</f>
        <v>0</v>
      </c>
      <c r="O176" s="421">
        <f>SUMIF('Carga People'!$D$6:$D$383,$D176,'Carga People'!O$6:O$383)</f>
        <v>0</v>
      </c>
      <c r="P176" s="421">
        <f>SUMIF('Carga People'!$D$6:$D$383,$D176,'Carga People'!P$6:P$383)</f>
        <v>0</v>
      </c>
      <c r="Q176" s="421">
        <f>SUMIF('Carga People'!$D$6:$D$383,$D176,'Carga People'!Q$6:Q$383)</f>
        <v>0</v>
      </c>
      <c r="R176" s="421">
        <f>SUMIF('Carga People'!$D$6:$D$383,$D176,'Carga People'!R$6:R$383)</f>
        <v>0</v>
      </c>
      <c r="S176" s="421">
        <f>SUMIF('Carga People'!$D$6:$D$383,$D176,'Carga People'!S$6:S$383)</f>
        <v>0</v>
      </c>
      <c r="T176" s="421">
        <f>SUMIF('Carga People'!$D$6:$D$383,$D176,'Carga People'!T$6:T$383)</f>
        <v>0</v>
      </c>
      <c r="U176" s="421">
        <f>SUMIF('Carga People'!$D$6:$D$383,$D176,'Carga People'!U$6:U$383)</f>
        <v>0</v>
      </c>
      <c r="V176" s="421">
        <f>SUMIF('Carga People'!$D$6:$D$383,$D176,'Carga People'!V$6:V$383)</f>
        <v>0</v>
      </c>
      <c r="W176" s="421">
        <f>SUMIF('Carga People'!$D$6:$D$383,$D176,'Carga People'!W$6:W$383)</f>
        <v>0</v>
      </c>
      <c r="X176" s="421">
        <f>SUMIF('Carga People'!$D$6:$D$383,$D176,'Carga People'!X$6:X$383)</f>
        <v>0</v>
      </c>
      <c r="Y176" s="421">
        <f>SUMIF('Carga People'!$D$6:$D$383,$D176,'Carga People'!Y$6:Y$383)</f>
        <v>0</v>
      </c>
      <c r="Z176" s="421">
        <f>SUMIF('Carga People'!$D$6:$D$383,$D176,'Carga People'!Z$6:Z$383)</f>
        <v>0</v>
      </c>
      <c r="AA176" s="421">
        <f>SUMIF('Carga People'!$D$6:$D$383,$D176,'Carga People'!AA$6:AA$383)</f>
        <v>0</v>
      </c>
      <c r="AB176" s="421">
        <f>SUMIF('Carga People'!$D$6:$D$383,$D176,'Carga People'!AB$6:AB$383)</f>
        <v>0</v>
      </c>
      <c r="AC176" s="421">
        <f>SUMIF('Carga People'!$D$6:$D$383,$D176,'Carga People'!AC$6:AC$383)</f>
        <v>0</v>
      </c>
      <c r="AD176" s="421">
        <f>SUMIF('Carga People'!$D$6:$D$383,$D176,'Carga People'!AD$6:AD$383)</f>
        <v>0</v>
      </c>
      <c r="AE176" s="421">
        <f>SUMIF('Carga People'!$D$6:$D$383,$D176,'Carga People'!AE$6:AE$383)</f>
        <v>0</v>
      </c>
      <c r="AF176" s="421">
        <f>SUMIF('Carga People'!$D$6:$D$383,$D176,'Carga People'!AF$6:AF$383)</f>
        <v>0</v>
      </c>
      <c r="AG176" s="421">
        <f>SUMIF('Carga People'!$D$6:$D$383,$D176,'Carga People'!AG$6:AG$383)</f>
        <v>0</v>
      </c>
      <c r="AH176" s="421">
        <f>SUMIF('Carga People'!$D$6:$D$383,$D176,'Carga People'!AH$6:AH$383)</f>
        <v>0</v>
      </c>
      <c r="AI176" s="421">
        <f>SUMIF('Carga People'!$D$6:$D$383,$D176,'Carga People'!AI$6:AI$383)</f>
        <v>0</v>
      </c>
      <c r="AJ176" s="421">
        <f>SUMIF('Carga People'!$D$6:$D$383,$D176,'Carga People'!AJ$6:AJ$383)</f>
        <v>0</v>
      </c>
      <c r="AK176" s="421">
        <f>SUMIF('Carga People'!$D$6:$D$383,$D176,'Carga People'!AK$6:AK$383)</f>
        <v>0</v>
      </c>
      <c r="AL176" s="421">
        <f>SUMIF('Carga People'!$D$6:$D$383,$D176,'Carga People'!AL$6:AL$383)</f>
        <v>0</v>
      </c>
      <c r="AM176" s="421">
        <f>SUMIF('Carga People'!$D$6:$D$383,$D176,'Carga People'!AM$6:AM$383)</f>
        <v>0</v>
      </c>
      <c r="AN176" s="421">
        <f>SUMIF('Carga People'!$D$6:$D$383,$D176,'Carga People'!AN$6:AN$383)</f>
        <v>0</v>
      </c>
      <c r="AO176" s="421"/>
      <c r="AP176" s="421"/>
      <c r="AQ176" s="427">
        <f t="shared" si="39"/>
        <v>0</v>
      </c>
      <c r="AR176" s="406" t="str">
        <f t="shared" si="24"/>
        <v/>
      </c>
      <c r="AT176" s="427">
        <f t="shared" si="40"/>
        <v>0</v>
      </c>
      <c r="AU176" s="427">
        <f t="shared" si="40"/>
        <v>0</v>
      </c>
      <c r="AV176" s="427">
        <f t="shared" si="40"/>
        <v>0</v>
      </c>
      <c r="AW176" s="427">
        <f t="shared" si="40"/>
        <v>0</v>
      </c>
      <c r="AX176" s="427">
        <f t="shared" si="40"/>
        <v>0</v>
      </c>
      <c r="AY176" s="427">
        <f t="shared" si="40"/>
        <v>0</v>
      </c>
      <c r="BA176" s="427">
        <f t="shared" si="26"/>
        <v>0</v>
      </c>
      <c r="BB176" s="427" t="e">
        <f>IF($BB$1="M0",SUMIF([1]Anual!$B$11:$B$950,$D176,[1]Anual!$GZ$11:$GZ$950),SUMIF([1]Anual!$B$11:$B$950,$D176,[1]Anual!$HA$11:$HA$950))</f>
        <v>#VALUE!</v>
      </c>
      <c r="BC176" s="427" t="e">
        <f t="shared" si="27"/>
        <v>#VALUE!</v>
      </c>
    </row>
    <row r="177" spans="2:55" ht="15" customHeight="1" outlineLevel="1" x14ac:dyDescent="0.25">
      <c r="B177" s="418" t="s">
        <v>347</v>
      </c>
      <c r="C177" s="419"/>
      <c r="D177" s="419" t="s">
        <v>453</v>
      </c>
      <c r="E177" s="1454" t="s">
        <v>874</v>
      </c>
      <c r="F177" s="1452" t="s">
        <v>15</v>
      </c>
      <c r="G177" s="421"/>
      <c r="H177" s="421"/>
      <c r="I177" s="421"/>
      <c r="J177" s="421">
        <f>SUMIF('Carga People'!$D$6:$D$383,$D177,'Carga People'!J$6:J$383)</f>
        <v>0</v>
      </c>
      <c r="K177" s="421">
        <f>SUMIF('Carga People'!$D$6:$D$383,$D177,'Carga People'!K$6:K$383)</f>
        <v>0</v>
      </c>
      <c r="L177" s="421">
        <f>SUMIF('Carga People'!$D$6:$D$383,$D177,'Carga People'!L$6:L$383)</f>
        <v>0</v>
      </c>
      <c r="M177" s="421">
        <f>SUMIF('Carga People'!$D$6:$D$383,$D177,'Carga People'!M$6:M$383)</f>
        <v>0</v>
      </c>
      <c r="N177" s="421">
        <f>SUMIF('Carga People'!$D$6:$D$383,$D177,'Carga People'!N$6:N$383)</f>
        <v>0</v>
      </c>
      <c r="O177" s="421">
        <f>SUMIF('Carga People'!$D$6:$D$383,$D177,'Carga People'!O$6:O$383)</f>
        <v>0</v>
      </c>
      <c r="P177" s="421">
        <f>SUMIF('Carga People'!$D$6:$D$383,$D177,'Carga People'!P$6:P$383)</f>
        <v>0</v>
      </c>
      <c r="Q177" s="421">
        <f>SUMIF('Carga People'!$D$6:$D$383,$D177,'Carga People'!Q$6:Q$383)</f>
        <v>0</v>
      </c>
      <c r="R177" s="421">
        <f>SUMIF('Carga People'!$D$6:$D$383,$D177,'Carga People'!R$6:R$383)</f>
        <v>0</v>
      </c>
      <c r="S177" s="421">
        <f>SUMIF('Carga People'!$D$6:$D$383,$D177,'Carga People'!S$6:S$383)</f>
        <v>0</v>
      </c>
      <c r="T177" s="421">
        <f>SUMIF('Carga People'!$D$6:$D$383,$D177,'Carga People'!T$6:T$383)</f>
        <v>0</v>
      </c>
      <c r="U177" s="421">
        <f>SUMIF('Carga People'!$D$6:$D$383,$D177,'Carga People'!U$6:U$383)</f>
        <v>0</v>
      </c>
      <c r="V177" s="421">
        <f>SUMIF('Carga People'!$D$6:$D$383,$D177,'Carga People'!V$6:V$383)</f>
        <v>0</v>
      </c>
      <c r="W177" s="421">
        <f>SUMIF('Carga People'!$D$6:$D$383,$D177,'Carga People'!W$6:W$383)</f>
        <v>0</v>
      </c>
      <c r="X177" s="421">
        <f>SUMIF('Carga People'!$D$6:$D$383,$D177,'Carga People'!X$6:X$383)</f>
        <v>0</v>
      </c>
      <c r="Y177" s="421">
        <f>SUMIF('Carga People'!$D$6:$D$383,$D177,'Carga People'!Y$6:Y$383)</f>
        <v>0</v>
      </c>
      <c r="Z177" s="421">
        <f>SUMIF('Carga People'!$D$6:$D$383,$D177,'Carga People'!Z$6:Z$383)</f>
        <v>0</v>
      </c>
      <c r="AA177" s="421">
        <f>SUMIF('Carga People'!$D$6:$D$383,$D177,'Carga People'!AA$6:AA$383)</f>
        <v>0</v>
      </c>
      <c r="AB177" s="421">
        <f>SUMIF('Carga People'!$D$6:$D$383,$D177,'Carga People'!AB$6:AB$383)</f>
        <v>0</v>
      </c>
      <c r="AC177" s="421">
        <f>SUMIF('Carga People'!$D$6:$D$383,$D177,'Carga People'!AC$6:AC$383)</f>
        <v>0</v>
      </c>
      <c r="AD177" s="421">
        <f>SUMIF('Carga People'!$D$6:$D$383,$D177,'Carga People'!AD$6:AD$383)</f>
        <v>0</v>
      </c>
      <c r="AE177" s="421">
        <f>SUMIF('Carga People'!$D$6:$D$383,$D177,'Carga People'!AE$6:AE$383)</f>
        <v>0</v>
      </c>
      <c r="AF177" s="421">
        <f>SUMIF('Carga People'!$D$6:$D$383,$D177,'Carga People'!AF$6:AF$383)</f>
        <v>0</v>
      </c>
      <c r="AG177" s="421">
        <f>SUMIF('Carga People'!$D$6:$D$383,$D177,'Carga People'!AG$6:AG$383)</f>
        <v>0</v>
      </c>
      <c r="AH177" s="421">
        <f>SUMIF('Carga People'!$D$6:$D$383,$D177,'Carga People'!AH$6:AH$383)</f>
        <v>0</v>
      </c>
      <c r="AI177" s="421">
        <f>SUMIF('Carga People'!$D$6:$D$383,$D177,'Carga People'!AI$6:AI$383)</f>
        <v>0</v>
      </c>
      <c r="AJ177" s="421">
        <f>SUMIF('Carga People'!$D$6:$D$383,$D177,'Carga People'!AJ$6:AJ$383)</f>
        <v>0</v>
      </c>
      <c r="AK177" s="421">
        <f>SUMIF('Carga People'!$D$6:$D$383,$D177,'Carga People'!AK$6:AK$383)</f>
        <v>0</v>
      </c>
      <c r="AL177" s="421">
        <f>SUMIF('Carga People'!$D$6:$D$383,$D177,'Carga People'!AL$6:AL$383)</f>
        <v>0</v>
      </c>
      <c r="AM177" s="421">
        <f>SUMIF('Carga People'!$D$6:$D$383,$D177,'Carga People'!AM$6:AM$383)</f>
        <v>0</v>
      </c>
      <c r="AN177" s="421">
        <f>SUMIF('Carga People'!$D$6:$D$383,$D177,'Carga People'!AN$6:AN$383)</f>
        <v>0</v>
      </c>
      <c r="AO177" s="421"/>
      <c r="AP177" s="421"/>
      <c r="AQ177" s="427">
        <f t="shared" si="39"/>
        <v>0</v>
      </c>
      <c r="AR177" s="406" t="str">
        <f t="shared" si="24"/>
        <v/>
      </c>
      <c r="AT177" s="427">
        <f t="shared" si="40"/>
        <v>0</v>
      </c>
      <c r="AU177" s="427">
        <f t="shared" si="40"/>
        <v>0</v>
      </c>
      <c r="AV177" s="427">
        <f t="shared" si="40"/>
        <v>0</v>
      </c>
      <c r="AW177" s="427">
        <f t="shared" si="40"/>
        <v>0</v>
      </c>
      <c r="AX177" s="427">
        <f t="shared" si="40"/>
        <v>0</v>
      </c>
      <c r="AY177" s="427">
        <f t="shared" si="40"/>
        <v>0</v>
      </c>
      <c r="BA177" s="427">
        <f t="shared" si="26"/>
        <v>0</v>
      </c>
      <c r="BB177" s="427" t="e">
        <f>IF($BB$1="M0",SUMIF([1]Anual!$B$11:$B$950,$D177,[1]Anual!$GZ$11:$GZ$950),SUMIF([1]Anual!$B$11:$B$950,$D177,[1]Anual!$HA$11:$HA$950))</f>
        <v>#VALUE!</v>
      </c>
      <c r="BC177" s="427" t="e">
        <f t="shared" si="27"/>
        <v>#VALUE!</v>
      </c>
    </row>
    <row r="178" spans="2:55" ht="15" customHeight="1" outlineLevel="1" x14ac:dyDescent="0.25">
      <c r="B178" s="1539" t="s">
        <v>1064</v>
      </c>
      <c r="C178" s="1540"/>
      <c r="D178" s="1540" t="s">
        <v>1063</v>
      </c>
      <c r="E178" s="1541">
        <v>926564277</v>
      </c>
      <c r="F178" s="1452" t="s">
        <v>15</v>
      </c>
      <c r="G178" s="421"/>
      <c r="H178" s="421"/>
      <c r="I178" s="421"/>
      <c r="J178" s="421">
        <f>SUMIF('Carga People'!$D$6:$D$383,$D178,'Carga People'!J$6:J$383)</f>
        <v>0</v>
      </c>
      <c r="K178" s="421">
        <f>SUMIF('Carga People'!$D$6:$D$383,$D178,'Carga People'!K$6:K$383)</f>
        <v>0</v>
      </c>
      <c r="L178" s="421">
        <f>SUMIF('Carga People'!$D$6:$D$383,$D178,'Carga People'!L$6:L$383)</f>
        <v>0</v>
      </c>
      <c r="M178" s="421">
        <f>SUMIF('Carga People'!$D$6:$D$383,$D178,'Carga People'!M$6:M$383)</f>
        <v>0</v>
      </c>
      <c r="N178" s="421">
        <f>SUMIF('Carga People'!$D$6:$D$383,$D178,'Carga People'!N$6:N$383)</f>
        <v>0</v>
      </c>
      <c r="O178" s="421">
        <f>SUMIF('Carga People'!$D$6:$D$383,$D178,'Carga People'!O$6:O$383)</f>
        <v>0</v>
      </c>
      <c r="P178" s="421">
        <f>SUMIF('Carga People'!$D$6:$D$383,$D178,'Carga People'!P$6:P$383)</f>
        <v>0</v>
      </c>
      <c r="Q178" s="421">
        <f>SUMIF('Carga People'!$D$6:$D$383,$D178,'Carga People'!Q$6:Q$383)</f>
        <v>0</v>
      </c>
      <c r="R178" s="421">
        <f>SUMIF('Carga People'!$D$6:$D$383,$D178,'Carga People'!R$6:R$383)</f>
        <v>0</v>
      </c>
      <c r="S178" s="421">
        <f>SUMIF('Carga People'!$D$6:$D$383,$D178,'Carga People'!S$6:S$383)</f>
        <v>0</v>
      </c>
      <c r="T178" s="421">
        <f>SUMIF('Carga People'!$D$6:$D$383,$D178,'Carga People'!T$6:T$383)</f>
        <v>0</v>
      </c>
      <c r="U178" s="421">
        <f>SUMIF('Carga People'!$D$6:$D$383,$D178,'Carga People'!U$6:U$383)</f>
        <v>0</v>
      </c>
      <c r="V178" s="421">
        <f>SUMIF('Carga People'!$D$6:$D$383,$D178,'Carga People'!V$6:V$383)</f>
        <v>0</v>
      </c>
      <c r="W178" s="421">
        <f>SUMIF('Carga People'!$D$6:$D$383,$D178,'Carga People'!W$6:W$383)</f>
        <v>0</v>
      </c>
      <c r="X178" s="421">
        <f>SUMIF('Carga People'!$D$6:$D$383,$D178,'Carga People'!X$6:X$383)</f>
        <v>0</v>
      </c>
      <c r="Y178" s="421">
        <f>SUMIF('Carga People'!$D$6:$D$383,$D178,'Carga People'!Y$6:Y$383)</f>
        <v>0</v>
      </c>
      <c r="Z178" s="421">
        <f>SUMIF('Carga People'!$D$6:$D$383,$D178,'Carga People'!Z$6:Z$383)</f>
        <v>0</v>
      </c>
      <c r="AA178" s="421">
        <f>SUMIF('Carga People'!$D$6:$D$383,$D178,'Carga People'!AA$6:AA$383)</f>
        <v>0</v>
      </c>
      <c r="AB178" s="421">
        <f>SUMIF('Carga People'!$D$6:$D$383,$D178,'Carga People'!AB$6:AB$383)</f>
        <v>0</v>
      </c>
      <c r="AC178" s="421">
        <f>SUMIF('Carga People'!$D$6:$D$383,$D178,'Carga People'!AC$6:AC$383)</f>
        <v>0</v>
      </c>
      <c r="AD178" s="421">
        <f>SUMIF('Carga People'!$D$6:$D$383,$D178,'Carga People'!AD$6:AD$383)</f>
        <v>0</v>
      </c>
      <c r="AE178" s="421">
        <f>SUMIF('Carga People'!$D$6:$D$383,$D178,'Carga People'!AE$6:AE$383)</f>
        <v>0</v>
      </c>
      <c r="AF178" s="421">
        <f>SUMIF('Carga People'!$D$6:$D$383,$D178,'Carga People'!AF$6:AF$383)</f>
        <v>0</v>
      </c>
      <c r="AG178" s="421">
        <f>SUMIF('Carga People'!$D$6:$D$383,$D178,'Carga People'!AG$6:AG$383)</f>
        <v>0</v>
      </c>
      <c r="AH178" s="421">
        <f>SUMIF('Carga People'!$D$6:$D$383,$D178,'Carga People'!AH$6:AH$383)</f>
        <v>0</v>
      </c>
      <c r="AI178" s="421">
        <f>SUMIF('Carga People'!$D$6:$D$383,$D178,'Carga People'!AI$6:AI$383)</f>
        <v>0</v>
      </c>
      <c r="AJ178" s="421">
        <f>SUMIF('Carga People'!$D$6:$D$383,$D178,'Carga People'!AJ$6:AJ$383)</f>
        <v>0</v>
      </c>
      <c r="AK178" s="421">
        <f>SUMIF('Carga People'!$D$6:$D$383,$D178,'Carga People'!AK$6:AK$383)</f>
        <v>0</v>
      </c>
      <c r="AL178" s="421">
        <f>SUMIF('Carga People'!$D$6:$D$383,$D178,'Carga People'!AL$6:AL$383)</f>
        <v>0</v>
      </c>
      <c r="AM178" s="421">
        <f>SUMIF('Carga People'!$D$6:$D$383,$D178,'Carga People'!AM$6:AM$383)</f>
        <v>0</v>
      </c>
      <c r="AN178" s="421">
        <f>SUMIF('Carga People'!$D$6:$D$383,$D178,'Carga People'!AN$6:AN$383)</f>
        <v>0</v>
      </c>
      <c r="AO178" s="421"/>
      <c r="AP178" s="421"/>
      <c r="AQ178" s="427">
        <f t="shared" si="39"/>
        <v>0</v>
      </c>
      <c r="AR178" s="406" t="str">
        <f t="shared" si="24"/>
        <v/>
      </c>
      <c r="AT178" s="427">
        <f t="shared" si="40"/>
        <v>0</v>
      </c>
      <c r="AU178" s="427">
        <f t="shared" si="40"/>
        <v>0</v>
      </c>
      <c r="AV178" s="427">
        <f t="shared" si="40"/>
        <v>0</v>
      </c>
      <c r="AW178" s="427">
        <f t="shared" si="40"/>
        <v>0</v>
      </c>
      <c r="AX178" s="427">
        <f t="shared" si="40"/>
        <v>0</v>
      </c>
      <c r="AY178" s="427">
        <f t="shared" si="40"/>
        <v>0</v>
      </c>
      <c r="BA178" s="427">
        <f t="shared" si="26"/>
        <v>0</v>
      </c>
      <c r="BB178" s="427" t="e">
        <f>IF($BB$1="M0",SUMIF([1]Anual!$B$11:$B$950,$D178,[1]Anual!$GZ$11:$GZ$950),SUMIF([1]Anual!$B$11:$B$950,$D178,[1]Anual!$HA$11:$HA$950))</f>
        <v>#VALUE!</v>
      </c>
      <c r="BC178" s="427" t="e">
        <f t="shared" si="27"/>
        <v>#VALUE!</v>
      </c>
    </row>
    <row r="179" spans="2:55" ht="15" customHeight="1" outlineLevel="1" x14ac:dyDescent="0.25">
      <c r="B179" s="1539" t="s">
        <v>1066</v>
      </c>
      <c r="C179" s="1540"/>
      <c r="D179" s="1540" t="s">
        <v>1065</v>
      </c>
      <c r="E179" s="1541">
        <v>926564278</v>
      </c>
      <c r="F179" s="1452" t="s">
        <v>15</v>
      </c>
      <c r="G179" s="421"/>
      <c r="H179" s="421"/>
      <c r="I179" s="421"/>
      <c r="J179" s="421">
        <f>SUMIF('Carga People'!$D$6:$D$383,$D179,'Carga People'!J$6:J$383)</f>
        <v>0</v>
      </c>
      <c r="K179" s="421">
        <f>SUMIF('Carga People'!$D$6:$D$383,$D179,'Carga People'!K$6:K$383)</f>
        <v>0</v>
      </c>
      <c r="L179" s="421">
        <f>SUMIF('Carga People'!$D$6:$D$383,$D179,'Carga People'!L$6:L$383)</f>
        <v>0</v>
      </c>
      <c r="M179" s="421">
        <f>SUMIF('Carga People'!$D$6:$D$383,$D179,'Carga People'!M$6:M$383)</f>
        <v>0</v>
      </c>
      <c r="N179" s="421">
        <f>SUMIF('Carga People'!$D$6:$D$383,$D179,'Carga People'!N$6:N$383)</f>
        <v>0</v>
      </c>
      <c r="O179" s="421">
        <f>SUMIF('Carga People'!$D$6:$D$383,$D179,'Carga People'!O$6:O$383)</f>
        <v>0</v>
      </c>
      <c r="P179" s="421">
        <f>SUMIF('Carga People'!$D$6:$D$383,$D179,'Carga People'!P$6:P$383)</f>
        <v>0</v>
      </c>
      <c r="Q179" s="421">
        <f>SUMIF('Carga People'!$D$6:$D$383,$D179,'Carga People'!Q$6:Q$383)</f>
        <v>0</v>
      </c>
      <c r="R179" s="421">
        <f>SUMIF('Carga People'!$D$6:$D$383,$D179,'Carga People'!R$6:R$383)</f>
        <v>0</v>
      </c>
      <c r="S179" s="421">
        <f>SUMIF('Carga People'!$D$6:$D$383,$D179,'Carga People'!S$6:S$383)</f>
        <v>0</v>
      </c>
      <c r="T179" s="421">
        <f>SUMIF('Carga People'!$D$6:$D$383,$D179,'Carga People'!T$6:T$383)</f>
        <v>0</v>
      </c>
      <c r="U179" s="421">
        <f>SUMIF('Carga People'!$D$6:$D$383,$D179,'Carga People'!U$6:U$383)</f>
        <v>0</v>
      </c>
      <c r="V179" s="421">
        <f>SUMIF('Carga People'!$D$6:$D$383,$D179,'Carga People'!V$6:V$383)</f>
        <v>0</v>
      </c>
      <c r="W179" s="421">
        <f>SUMIF('Carga People'!$D$6:$D$383,$D179,'Carga People'!W$6:W$383)</f>
        <v>0</v>
      </c>
      <c r="X179" s="421">
        <f>SUMIF('Carga People'!$D$6:$D$383,$D179,'Carga People'!X$6:X$383)</f>
        <v>0</v>
      </c>
      <c r="Y179" s="421">
        <f>SUMIF('Carga People'!$D$6:$D$383,$D179,'Carga People'!Y$6:Y$383)</f>
        <v>0</v>
      </c>
      <c r="Z179" s="421">
        <f>SUMIF('Carga People'!$D$6:$D$383,$D179,'Carga People'!Z$6:Z$383)</f>
        <v>0</v>
      </c>
      <c r="AA179" s="421">
        <f>SUMIF('Carga People'!$D$6:$D$383,$D179,'Carga People'!AA$6:AA$383)</f>
        <v>0</v>
      </c>
      <c r="AB179" s="421">
        <f>SUMIF('Carga People'!$D$6:$D$383,$D179,'Carga People'!AB$6:AB$383)</f>
        <v>0</v>
      </c>
      <c r="AC179" s="421">
        <f>SUMIF('Carga People'!$D$6:$D$383,$D179,'Carga People'!AC$6:AC$383)</f>
        <v>0</v>
      </c>
      <c r="AD179" s="421">
        <f>SUMIF('Carga People'!$D$6:$D$383,$D179,'Carga People'!AD$6:AD$383)</f>
        <v>0</v>
      </c>
      <c r="AE179" s="421">
        <f>SUMIF('Carga People'!$D$6:$D$383,$D179,'Carga People'!AE$6:AE$383)</f>
        <v>0</v>
      </c>
      <c r="AF179" s="421">
        <f>SUMIF('Carga People'!$D$6:$D$383,$D179,'Carga People'!AF$6:AF$383)</f>
        <v>0</v>
      </c>
      <c r="AG179" s="421">
        <f>SUMIF('Carga People'!$D$6:$D$383,$D179,'Carga People'!AG$6:AG$383)</f>
        <v>0</v>
      </c>
      <c r="AH179" s="421">
        <f>SUMIF('Carga People'!$D$6:$D$383,$D179,'Carga People'!AH$6:AH$383)</f>
        <v>0</v>
      </c>
      <c r="AI179" s="421">
        <f>SUMIF('Carga People'!$D$6:$D$383,$D179,'Carga People'!AI$6:AI$383)</f>
        <v>0</v>
      </c>
      <c r="AJ179" s="421">
        <f>SUMIF('Carga People'!$D$6:$D$383,$D179,'Carga People'!AJ$6:AJ$383)</f>
        <v>0</v>
      </c>
      <c r="AK179" s="421">
        <f>SUMIF('Carga People'!$D$6:$D$383,$D179,'Carga People'!AK$6:AK$383)</f>
        <v>0</v>
      </c>
      <c r="AL179" s="421">
        <f>SUMIF('Carga People'!$D$6:$D$383,$D179,'Carga People'!AL$6:AL$383)</f>
        <v>0</v>
      </c>
      <c r="AM179" s="421">
        <f>SUMIF('Carga People'!$D$6:$D$383,$D179,'Carga People'!AM$6:AM$383)</f>
        <v>0</v>
      </c>
      <c r="AN179" s="421">
        <f>SUMIF('Carga People'!$D$6:$D$383,$D179,'Carga People'!AN$6:AN$383)</f>
        <v>0</v>
      </c>
      <c r="AO179" s="421"/>
      <c r="AP179" s="421"/>
      <c r="AQ179" s="427">
        <f t="shared" si="39"/>
        <v>0</v>
      </c>
      <c r="AR179" s="406" t="str">
        <f t="shared" si="24"/>
        <v/>
      </c>
      <c r="AT179" s="427">
        <f t="shared" si="40"/>
        <v>0</v>
      </c>
      <c r="AU179" s="427">
        <f t="shared" si="40"/>
        <v>0</v>
      </c>
      <c r="AV179" s="427">
        <f t="shared" si="40"/>
        <v>0</v>
      </c>
      <c r="AW179" s="427">
        <f t="shared" si="40"/>
        <v>0</v>
      </c>
      <c r="AX179" s="427">
        <f t="shared" si="40"/>
        <v>0</v>
      </c>
      <c r="AY179" s="427">
        <f t="shared" si="40"/>
        <v>0</v>
      </c>
      <c r="BA179" s="427">
        <f t="shared" si="26"/>
        <v>0</v>
      </c>
      <c r="BB179" s="427" t="e">
        <f>IF($BB$1="M0",SUMIF([1]Anual!$B$11:$B$950,$D179,[1]Anual!$GZ$11:$GZ$950),SUMIF([1]Anual!$B$11:$B$950,$D179,[1]Anual!$HA$11:$HA$950))</f>
        <v>#VALUE!</v>
      </c>
      <c r="BC179" s="427" t="e">
        <f t="shared" si="27"/>
        <v>#VALUE!</v>
      </c>
    </row>
    <row r="180" spans="2:55" ht="15" customHeight="1" outlineLevel="1" x14ac:dyDescent="0.25">
      <c r="B180" s="418" t="s">
        <v>106</v>
      </c>
      <c r="C180" s="419"/>
      <c r="D180" s="419" t="s">
        <v>61</v>
      </c>
      <c r="E180" s="1454" t="s">
        <v>827</v>
      </c>
      <c r="F180" s="1452" t="s">
        <v>15</v>
      </c>
      <c r="G180" s="421"/>
      <c r="H180" s="421"/>
      <c r="I180" s="421"/>
      <c r="J180" s="421">
        <f>SUMIF('Carga People'!$D$6:$D$383,$D180,'Carga People'!J$6:J$383)</f>
        <v>0</v>
      </c>
      <c r="K180" s="421">
        <f>SUMIF('Carga People'!$D$6:$D$383,$D180,'Carga People'!K$6:K$383)</f>
        <v>0</v>
      </c>
      <c r="L180" s="421">
        <f>SUMIF('Carga People'!$D$6:$D$383,$D180,'Carga People'!L$6:L$383)</f>
        <v>0</v>
      </c>
      <c r="M180" s="421">
        <f>SUMIF('Carga People'!$D$6:$D$383,$D180,'Carga People'!M$6:M$383)</f>
        <v>0</v>
      </c>
      <c r="N180" s="421">
        <f>SUMIF('Carga People'!$D$6:$D$383,$D180,'Carga People'!N$6:N$383)</f>
        <v>0</v>
      </c>
      <c r="O180" s="421">
        <f>SUMIF('Carga People'!$D$6:$D$383,$D180,'Carga People'!O$6:O$383)</f>
        <v>240</v>
      </c>
      <c r="P180" s="421">
        <f>SUMIF('Carga People'!$D$6:$D$383,$D180,'Carga People'!P$6:P$383)</f>
        <v>0</v>
      </c>
      <c r="Q180" s="421">
        <f>SUMIF('Carga People'!$D$6:$D$383,$D180,'Carga People'!Q$6:Q$383)</f>
        <v>240</v>
      </c>
      <c r="R180" s="421">
        <f>SUMIF('Carga People'!$D$6:$D$383,$D180,'Carga People'!R$6:R$383)</f>
        <v>0</v>
      </c>
      <c r="S180" s="421">
        <f>SUMIF('Carga People'!$D$6:$D$383,$D180,'Carga People'!S$6:S$383)</f>
        <v>0</v>
      </c>
      <c r="T180" s="421">
        <f>SUMIF('Carga People'!$D$6:$D$383,$D180,'Carga People'!T$6:T$383)</f>
        <v>0</v>
      </c>
      <c r="U180" s="421">
        <f>SUMIF('Carga People'!$D$6:$D$383,$D180,'Carga People'!U$6:U$383)</f>
        <v>0</v>
      </c>
      <c r="V180" s="421">
        <f>SUMIF('Carga People'!$D$6:$D$383,$D180,'Carga People'!V$6:V$383)</f>
        <v>240</v>
      </c>
      <c r="W180" s="421">
        <f>SUMIF('Carga People'!$D$6:$D$383,$D180,'Carga People'!W$6:W$383)</f>
        <v>0</v>
      </c>
      <c r="X180" s="421">
        <f>SUMIF('Carga People'!$D$6:$D$383,$D180,'Carga People'!X$6:X$383)</f>
        <v>0</v>
      </c>
      <c r="Y180" s="421">
        <f>SUMIF('Carga People'!$D$6:$D$383,$D180,'Carga People'!Y$6:Y$383)</f>
        <v>0</v>
      </c>
      <c r="Z180" s="421">
        <f>SUMIF('Carga People'!$D$6:$D$383,$D180,'Carga People'!Z$6:Z$383)</f>
        <v>0</v>
      </c>
      <c r="AA180" s="421">
        <f>SUMIF('Carga People'!$D$6:$D$383,$D180,'Carga People'!AA$6:AA$383)</f>
        <v>0</v>
      </c>
      <c r="AB180" s="421">
        <f>SUMIF('Carga People'!$D$6:$D$383,$D180,'Carga People'!AB$6:AB$383)</f>
        <v>0</v>
      </c>
      <c r="AC180" s="421">
        <f>SUMIF('Carga People'!$D$6:$D$383,$D180,'Carga People'!AC$6:AC$383)</f>
        <v>0</v>
      </c>
      <c r="AD180" s="421">
        <f>SUMIF('Carga People'!$D$6:$D$383,$D180,'Carga People'!AD$6:AD$383)</f>
        <v>0</v>
      </c>
      <c r="AE180" s="421">
        <f>SUMIF('Carga People'!$D$6:$D$383,$D180,'Carga People'!AE$6:AE$383)</f>
        <v>240</v>
      </c>
      <c r="AF180" s="421">
        <f>SUMIF('Carga People'!$D$6:$D$383,$D180,'Carga People'!AF$6:AF$383)</f>
        <v>0</v>
      </c>
      <c r="AG180" s="421">
        <f>SUMIF('Carga People'!$D$6:$D$383,$D180,'Carga People'!AG$6:AG$383)</f>
        <v>0</v>
      </c>
      <c r="AH180" s="421">
        <f>SUMIF('Carga People'!$D$6:$D$383,$D180,'Carga People'!AH$6:AH$383)</f>
        <v>0</v>
      </c>
      <c r="AI180" s="421">
        <f>SUMIF('Carga People'!$D$6:$D$383,$D180,'Carga People'!AI$6:AI$383)</f>
        <v>0</v>
      </c>
      <c r="AJ180" s="421">
        <f>SUMIF('Carga People'!$D$6:$D$383,$D180,'Carga People'!AJ$6:AJ$383)</f>
        <v>0</v>
      </c>
      <c r="AK180" s="421">
        <f>SUMIF('Carga People'!$D$6:$D$383,$D180,'Carga People'!AK$6:AK$383)</f>
        <v>0</v>
      </c>
      <c r="AL180" s="421">
        <f>SUMIF('Carga People'!$D$6:$D$383,$D180,'Carga People'!AL$6:AL$383)</f>
        <v>0</v>
      </c>
      <c r="AM180" s="421">
        <f>SUMIF('Carga People'!$D$6:$D$383,$D180,'Carga People'!AM$6:AM$383)</f>
        <v>0</v>
      </c>
      <c r="AN180" s="421">
        <f>SUMIF('Carga People'!$D$6:$D$383,$D180,'Carga People'!AN$6:AN$383)</f>
        <v>0</v>
      </c>
      <c r="AO180" s="421"/>
      <c r="AP180" s="421"/>
      <c r="AQ180" s="427">
        <f t="shared" si="39"/>
        <v>960</v>
      </c>
      <c r="AR180" s="406" t="str">
        <f t="shared" si="24"/>
        <v/>
      </c>
      <c r="AT180" s="427">
        <f t="shared" si="40"/>
        <v>0</v>
      </c>
      <c r="AU180" s="427">
        <f t="shared" si="40"/>
        <v>480</v>
      </c>
      <c r="AV180" s="427">
        <f t="shared" si="40"/>
        <v>240</v>
      </c>
      <c r="AW180" s="427">
        <f t="shared" si="40"/>
        <v>240</v>
      </c>
      <c r="AX180" s="427">
        <f t="shared" si="40"/>
        <v>0</v>
      </c>
      <c r="AY180" s="427">
        <f t="shared" si="40"/>
        <v>0</v>
      </c>
      <c r="BA180" s="427">
        <f t="shared" si="26"/>
        <v>960</v>
      </c>
      <c r="BB180" s="427" t="e">
        <f>IF($BB$1="M0",SUMIF([1]Anual!$B$11:$B$950,$D180,[1]Anual!$GZ$11:$GZ$950),SUMIF([1]Anual!$B$11:$B$950,$D180,[1]Anual!$HA$11:$HA$950))</f>
        <v>#VALUE!</v>
      </c>
      <c r="BC180" s="427" t="e">
        <f t="shared" si="27"/>
        <v>#VALUE!</v>
      </c>
    </row>
    <row r="181" spans="2:55" ht="15" customHeight="1" outlineLevel="1" x14ac:dyDescent="0.25">
      <c r="B181" s="418" t="s">
        <v>107</v>
      </c>
      <c r="C181" s="419"/>
      <c r="D181" s="419" t="s">
        <v>63</v>
      </c>
      <c r="E181" s="1454" t="s">
        <v>832</v>
      </c>
      <c r="F181" s="1452" t="s">
        <v>15</v>
      </c>
      <c r="G181" s="421"/>
      <c r="H181" s="421"/>
      <c r="I181" s="421"/>
      <c r="J181" s="421">
        <f>SUMIF('Carga People'!$D$6:$D$383,$D181,'Carga People'!J$6:J$383)</f>
        <v>0</v>
      </c>
      <c r="K181" s="421">
        <f>SUMIF('Carga People'!$D$6:$D$383,$D181,'Carga People'!K$6:K$383)</f>
        <v>0</v>
      </c>
      <c r="L181" s="421">
        <f>SUMIF('Carga People'!$D$6:$D$383,$D181,'Carga People'!L$6:L$383)</f>
        <v>0</v>
      </c>
      <c r="M181" s="421">
        <f>SUMIF('Carga People'!$D$6:$D$383,$D181,'Carga People'!M$6:M$383)</f>
        <v>0</v>
      </c>
      <c r="N181" s="421">
        <f>SUMIF('Carga People'!$D$6:$D$383,$D181,'Carga People'!N$6:N$383)</f>
        <v>0</v>
      </c>
      <c r="O181" s="421">
        <f>SUMIF('Carga People'!$D$6:$D$383,$D181,'Carga People'!O$6:O$383)</f>
        <v>0</v>
      </c>
      <c r="P181" s="421">
        <f>SUMIF('Carga People'!$D$6:$D$383,$D181,'Carga People'!P$6:P$383)</f>
        <v>0</v>
      </c>
      <c r="Q181" s="421">
        <f>SUMIF('Carga People'!$D$6:$D$383,$D181,'Carga People'!Q$6:Q$383)</f>
        <v>0</v>
      </c>
      <c r="R181" s="421">
        <f>SUMIF('Carga People'!$D$6:$D$383,$D181,'Carga People'!R$6:R$383)</f>
        <v>0</v>
      </c>
      <c r="S181" s="421">
        <f>SUMIF('Carga People'!$D$6:$D$383,$D181,'Carga People'!S$6:S$383)</f>
        <v>0</v>
      </c>
      <c r="T181" s="421">
        <f>SUMIF('Carga People'!$D$6:$D$383,$D181,'Carga People'!T$6:T$383)</f>
        <v>0</v>
      </c>
      <c r="U181" s="421">
        <f>SUMIF('Carga People'!$D$6:$D$383,$D181,'Carga People'!U$6:U$383)</f>
        <v>0</v>
      </c>
      <c r="V181" s="421">
        <f>SUMIF('Carga People'!$D$6:$D$383,$D181,'Carga People'!V$6:V$383)</f>
        <v>0</v>
      </c>
      <c r="W181" s="421">
        <f>SUMIF('Carga People'!$D$6:$D$383,$D181,'Carga People'!W$6:W$383)</f>
        <v>0</v>
      </c>
      <c r="X181" s="421">
        <f>SUMIF('Carga People'!$D$6:$D$383,$D181,'Carga People'!X$6:X$383)</f>
        <v>0</v>
      </c>
      <c r="Y181" s="421">
        <f>SUMIF('Carga People'!$D$6:$D$383,$D181,'Carga People'!Y$6:Y$383)</f>
        <v>0</v>
      </c>
      <c r="Z181" s="421">
        <f>SUMIF('Carga People'!$D$6:$D$383,$D181,'Carga People'!Z$6:Z$383)</f>
        <v>0</v>
      </c>
      <c r="AA181" s="421">
        <f>SUMIF('Carga People'!$D$6:$D$383,$D181,'Carga People'!AA$6:AA$383)</f>
        <v>0</v>
      </c>
      <c r="AB181" s="421">
        <f>SUMIF('Carga People'!$D$6:$D$383,$D181,'Carga People'!AB$6:AB$383)</f>
        <v>0</v>
      </c>
      <c r="AC181" s="421">
        <f>SUMIF('Carga People'!$D$6:$D$383,$D181,'Carga People'!AC$6:AC$383)</f>
        <v>0</v>
      </c>
      <c r="AD181" s="421">
        <f>SUMIF('Carga People'!$D$6:$D$383,$D181,'Carga People'!AD$6:AD$383)</f>
        <v>0</v>
      </c>
      <c r="AE181" s="421">
        <f>SUMIF('Carga People'!$D$6:$D$383,$D181,'Carga People'!AE$6:AE$383)</f>
        <v>240</v>
      </c>
      <c r="AF181" s="421">
        <f>SUMIF('Carga People'!$D$6:$D$383,$D181,'Carga People'!AF$6:AF$383)</f>
        <v>0</v>
      </c>
      <c r="AG181" s="421">
        <f>SUMIF('Carga People'!$D$6:$D$383,$D181,'Carga People'!AG$6:AG$383)</f>
        <v>0</v>
      </c>
      <c r="AH181" s="421">
        <f>SUMIF('Carga People'!$D$6:$D$383,$D181,'Carga People'!AH$6:AH$383)</f>
        <v>0</v>
      </c>
      <c r="AI181" s="421">
        <f>SUMIF('Carga People'!$D$6:$D$383,$D181,'Carga People'!AI$6:AI$383)</f>
        <v>0</v>
      </c>
      <c r="AJ181" s="421">
        <f>SUMIF('Carga People'!$D$6:$D$383,$D181,'Carga People'!AJ$6:AJ$383)</f>
        <v>0</v>
      </c>
      <c r="AK181" s="421">
        <f>SUMIF('Carga People'!$D$6:$D$383,$D181,'Carga People'!AK$6:AK$383)</f>
        <v>0</v>
      </c>
      <c r="AL181" s="421">
        <f>SUMIF('Carga People'!$D$6:$D$383,$D181,'Carga People'!AL$6:AL$383)</f>
        <v>0</v>
      </c>
      <c r="AM181" s="421">
        <f>SUMIF('Carga People'!$D$6:$D$383,$D181,'Carga People'!AM$6:AM$383)</f>
        <v>0</v>
      </c>
      <c r="AN181" s="421">
        <f>SUMIF('Carga People'!$D$6:$D$383,$D181,'Carga People'!AN$6:AN$383)</f>
        <v>0</v>
      </c>
      <c r="AO181" s="421"/>
      <c r="AP181" s="421"/>
      <c r="AQ181" s="427">
        <f t="shared" si="39"/>
        <v>240</v>
      </c>
      <c r="AR181" s="406" t="str">
        <f t="shared" si="24"/>
        <v/>
      </c>
      <c r="AT181" s="427">
        <f t="shared" si="40"/>
        <v>0</v>
      </c>
      <c r="AU181" s="427">
        <f t="shared" si="40"/>
        <v>0</v>
      </c>
      <c r="AV181" s="427">
        <f t="shared" si="40"/>
        <v>0</v>
      </c>
      <c r="AW181" s="427">
        <f t="shared" si="40"/>
        <v>240</v>
      </c>
      <c r="AX181" s="427">
        <f t="shared" si="40"/>
        <v>0</v>
      </c>
      <c r="AY181" s="427">
        <f t="shared" si="40"/>
        <v>0</v>
      </c>
      <c r="BA181" s="427">
        <f t="shared" si="26"/>
        <v>240</v>
      </c>
      <c r="BB181" s="427" t="e">
        <f>IF($BB$1="M0",SUMIF([1]Anual!$B$11:$B$950,$D181,[1]Anual!$GZ$11:$GZ$950),SUMIF([1]Anual!$B$11:$B$950,$D181,[1]Anual!$HA$11:$HA$950))</f>
        <v>#VALUE!</v>
      </c>
      <c r="BC181" s="427" t="e">
        <f t="shared" si="27"/>
        <v>#VALUE!</v>
      </c>
    </row>
    <row r="182" spans="2:55" ht="15" customHeight="1" outlineLevel="1" x14ac:dyDescent="0.25">
      <c r="B182" s="418" t="s">
        <v>81</v>
      </c>
      <c r="C182" s="419"/>
      <c r="D182" s="419" t="s">
        <v>123</v>
      </c>
      <c r="E182" s="1454" t="s">
        <v>869</v>
      </c>
      <c r="F182" s="1452" t="s">
        <v>15</v>
      </c>
      <c r="G182" s="421"/>
      <c r="H182" s="421"/>
      <c r="I182" s="421"/>
      <c r="J182" s="421">
        <f>SUMIF('Carga People'!$D$6:$D$383,$D182,'Carga People'!J$6:J$383)</f>
        <v>0</v>
      </c>
      <c r="K182" s="421">
        <f>SUMIF('Carga People'!$D$6:$D$383,$D182,'Carga People'!K$6:K$383)</f>
        <v>0</v>
      </c>
      <c r="L182" s="421">
        <f>SUMIF('Carga People'!$D$6:$D$383,$D182,'Carga People'!L$6:L$383)</f>
        <v>0</v>
      </c>
      <c r="M182" s="421">
        <f>SUMIF('Carga People'!$D$6:$D$383,$D182,'Carga People'!M$6:M$383)</f>
        <v>0</v>
      </c>
      <c r="N182" s="421">
        <f>SUMIF('Carga People'!$D$6:$D$383,$D182,'Carga People'!N$6:N$383)</f>
        <v>0</v>
      </c>
      <c r="O182" s="421">
        <f>SUMIF('Carga People'!$D$6:$D$383,$D182,'Carga People'!O$6:O$383)</f>
        <v>0</v>
      </c>
      <c r="P182" s="421">
        <f>SUMIF('Carga People'!$D$6:$D$383,$D182,'Carga People'!P$6:P$383)</f>
        <v>0</v>
      </c>
      <c r="Q182" s="421">
        <f>SUMIF('Carga People'!$D$6:$D$383,$D182,'Carga People'!Q$6:Q$383)</f>
        <v>0</v>
      </c>
      <c r="R182" s="421">
        <f>SUMIF('Carga People'!$D$6:$D$383,$D182,'Carga People'!R$6:R$383)</f>
        <v>0</v>
      </c>
      <c r="S182" s="421">
        <f>SUMIF('Carga People'!$D$6:$D$383,$D182,'Carga People'!S$6:S$383)</f>
        <v>0</v>
      </c>
      <c r="T182" s="421">
        <f>SUMIF('Carga People'!$D$6:$D$383,$D182,'Carga People'!T$6:T$383)</f>
        <v>0</v>
      </c>
      <c r="U182" s="421">
        <f>SUMIF('Carga People'!$D$6:$D$383,$D182,'Carga People'!U$6:U$383)</f>
        <v>0</v>
      </c>
      <c r="V182" s="421">
        <f>SUMIF('Carga People'!$D$6:$D$383,$D182,'Carga People'!V$6:V$383)</f>
        <v>0</v>
      </c>
      <c r="W182" s="421">
        <f>SUMIF('Carga People'!$D$6:$D$383,$D182,'Carga People'!W$6:W$383)</f>
        <v>0</v>
      </c>
      <c r="X182" s="421">
        <f>SUMIF('Carga People'!$D$6:$D$383,$D182,'Carga People'!X$6:X$383)</f>
        <v>0</v>
      </c>
      <c r="Y182" s="421">
        <f>SUMIF('Carga People'!$D$6:$D$383,$D182,'Carga People'!Y$6:Y$383)</f>
        <v>0</v>
      </c>
      <c r="Z182" s="421">
        <f>SUMIF('Carga People'!$D$6:$D$383,$D182,'Carga People'!Z$6:Z$383)</f>
        <v>0</v>
      </c>
      <c r="AA182" s="421">
        <f>SUMIF('Carga People'!$D$6:$D$383,$D182,'Carga People'!AA$6:AA$383)</f>
        <v>0</v>
      </c>
      <c r="AB182" s="421">
        <f>SUMIF('Carga People'!$D$6:$D$383,$D182,'Carga People'!AB$6:AB$383)</f>
        <v>0</v>
      </c>
      <c r="AC182" s="421">
        <f>SUMIF('Carga People'!$D$6:$D$383,$D182,'Carga People'!AC$6:AC$383)</f>
        <v>0</v>
      </c>
      <c r="AD182" s="421">
        <f>SUMIF('Carga People'!$D$6:$D$383,$D182,'Carga People'!AD$6:AD$383)</f>
        <v>0</v>
      </c>
      <c r="AE182" s="421">
        <f>SUMIF('Carga People'!$D$6:$D$383,$D182,'Carga People'!AE$6:AE$383)</f>
        <v>0</v>
      </c>
      <c r="AF182" s="421">
        <f>SUMIF('Carga People'!$D$6:$D$383,$D182,'Carga People'!AF$6:AF$383)</f>
        <v>0</v>
      </c>
      <c r="AG182" s="421">
        <f>SUMIF('Carga People'!$D$6:$D$383,$D182,'Carga People'!AG$6:AG$383)</f>
        <v>0</v>
      </c>
      <c r="AH182" s="421">
        <f>SUMIF('Carga People'!$D$6:$D$383,$D182,'Carga People'!AH$6:AH$383)</f>
        <v>0</v>
      </c>
      <c r="AI182" s="421">
        <f>SUMIF('Carga People'!$D$6:$D$383,$D182,'Carga People'!AI$6:AI$383)</f>
        <v>0</v>
      </c>
      <c r="AJ182" s="421">
        <f>SUMIF('Carga People'!$D$6:$D$383,$D182,'Carga People'!AJ$6:AJ$383)</f>
        <v>0</v>
      </c>
      <c r="AK182" s="421">
        <f>SUMIF('Carga People'!$D$6:$D$383,$D182,'Carga People'!AK$6:AK$383)</f>
        <v>0</v>
      </c>
      <c r="AL182" s="421">
        <f>SUMIF('Carga People'!$D$6:$D$383,$D182,'Carga People'!AL$6:AL$383)</f>
        <v>0</v>
      </c>
      <c r="AM182" s="421">
        <f>SUMIF('Carga People'!$D$6:$D$383,$D182,'Carga People'!AM$6:AM$383)</f>
        <v>0</v>
      </c>
      <c r="AN182" s="421">
        <f>SUMIF('Carga People'!$D$6:$D$383,$D182,'Carga People'!AN$6:AN$383)</f>
        <v>0</v>
      </c>
      <c r="AO182" s="421"/>
      <c r="AP182" s="421"/>
      <c r="AQ182" s="427">
        <f t="shared" si="39"/>
        <v>0</v>
      </c>
      <c r="AR182" s="406" t="str">
        <f t="shared" si="24"/>
        <v/>
      </c>
      <c r="AT182" s="427">
        <f t="shared" si="40"/>
        <v>0</v>
      </c>
      <c r="AU182" s="427">
        <f t="shared" si="40"/>
        <v>0</v>
      </c>
      <c r="AV182" s="427">
        <f t="shared" si="40"/>
        <v>0</v>
      </c>
      <c r="AW182" s="427">
        <f t="shared" si="40"/>
        <v>0</v>
      </c>
      <c r="AX182" s="427">
        <f t="shared" si="40"/>
        <v>0</v>
      </c>
      <c r="AY182" s="427">
        <f t="shared" si="40"/>
        <v>0</v>
      </c>
      <c r="BA182" s="427">
        <f t="shared" si="26"/>
        <v>0</v>
      </c>
      <c r="BB182" s="427" t="e">
        <f>IF($BB$1="M0",SUMIF([1]Anual!$B$11:$B$950,$D182,[1]Anual!$GZ$11:$GZ$950),SUMIF([1]Anual!$B$11:$B$950,$D182,[1]Anual!$HA$11:$HA$950))</f>
        <v>#VALUE!</v>
      </c>
      <c r="BC182" s="427" t="e">
        <f t="shared" si="27"/>
        <v>#VALUE!</v>
      </c>
    </row>
    <row r="183" spans="2:55" ht="15" customHeight="1" outlineLevel="1" x14ac:dyDescent="0.25">
      <c r="B183" s="418" t="s">
        <v>81</v>
      </c>
      <c r="C183" s="419"/>
      <c r="D183" s="419" t="s">
        <v>124</v>
      </c>
      <c r="E183" s="1454" t="s">
        <v>870</v>
      </c>
      <c r="F183" s="1452" t="s">
        <v>15</v>
      </c>
      <c r="G183" s="421"/>
      <c r="H183" s="421"/>
      <c r="I183" s="421"/>
      <c r="J183" s="421">
        <f>SUMIF('Carga People'!$D$6:$D$383,$D183,'Carga People'!J$6:J$383)</f>
        <v>0</v>
      </c>
      <c r="K183" s="421">
        <f>SUMIF('Carga People'!$D$6:$D$383,$D183,'Carga People'!K$6:K$383)</f>
        <v>0</v>
      </c>
      <c r="L183" s="421">
        <f>SUMIF('Carga People'!$D$6:$D$383,$D183,'Carga People'!L$6:L$383)</f>
        <v>0</v>
      </c>
      <c r="M183" s="421">
        <f>SUMIF('Carga People'!$D$6:$D$383,$D183,'Carga People'!M$6:M$383)</f>
        <v>0</v>
      </c>
      <c r="N183" s="421">
        <f>SUMIF('Carga People'!$D$6:$D$383,$D183,'Carga People'!N$6:N$383)</f>
        <v>0</v>
      </c>
      <c r="O183" s="421">
        <f>SUMIF('Carga People'!$D$6:$D$383,$D183,'Carga People'!O$6:O$383)</f>
        <v>0</v>
      </c>
      <c r="P183" s="421">
        <f>SUMIF('Carga People'!$D$6:$D$383,$D183,'Carga People'!P$6:P$383)</f>
        <v>0</v>
      </c>
      <c r="Q183" s="421">
        <f>SUMIF('Carga People'!$D$6:$D$383,$D183,'Carga People'!Q$6:Q$383)</f>
        <v>0</v>
      </c>
      <c r="R183" s="421">
        <f>SUMIF('Carga People'!$D$6:$D$383,$D183,'Carga People'!R$6:R$383)</f>
        <v>0</v>
      </c>
      <c r="S183" s="421">
        <f>SUMIF('Carga People'!$D$6:$D$383,$D183,'Carga People'!S$6:S$383)</f>
        <v>0</v>
      </c>
      <c r="T183" s="421">
        <f>SUMIF('Carga People'!$D$6:$D$383,$D183,'Carga People'!T$6:T$383)</f>
        <v>0</v>
      </c>
      <c r="U183" s="421">
        <f>SUMIF('Carga People'!$D$6:$D$383,$D183,'Carga People'!U$6:U$383)</f>
        <v>0</v>
      </c>
      <c r="V183" s="421">
        <f>SUMIF('Carga People'!$D$6:$D$383,$D183,'Carga People'!V$6:V$383)</f>
        <v>0</v>
      </c>
      <c r="W183" s="421">
        <f>SUMIF('Carga People'!$D$6:$D$383,$D183,'Carga People'!W$6:W$383)</f>
        <v>0</v>
      </c>
      <c r="X183" s="421">
        <f>SUMIF('Carga People'!$D$6:$D$383,$D183,'Carga People'!X$6:X$383)</f>
        <v>0</v>
      </c>
      <c r="Y183" s="421">
        <f>SUMIF('Carga People'!$D$6:$D$383,$D183,'Carga People'!Y$6:Y$383)</f>
        <v>0</v>
      </c>
      <c r="Z183" s="421">
        <f>SUMIF('Carga People'!$D$6:$D$383,$D183,'Carga People'!Z$6:Z$383)</f>
        <v>0</v>
      </c>
      <c r="AA183" s="421">
        <f>SUMIF('Carga People'!$D$6:$D$383,$D183,'Carga People'!AA$6:AA$383)</f>
        <v>0</v>
      </c>
      <c r="AB183" s="421">
        <f>SUMIF('Carga People'!$D$6:$D$383,$D183,'Carga People'!AB$6:AB$383)</f>
        <v>0</v>
      </c>
      <c r="AC183" s="421">
        <f>SUMIF('Carga People'!$D$6:$D$383,$D183,'Carga People'!AC$6:AC$383)</f>
        <v>0</v>
      </c>
      <c r="AD183" s="421">
        <f>SUMIF('Carga People'!$D$6:$D$383,$D183,'Carga People'!AD$6:AD$383)</f>
        <v>0</v>
      </c>
      <c r="AE183" s="421">
        <f>SUMIF('Carga People'!$D$6:$D$383,$D183,'Carga People'!AE$6:AE$383)</f>
        <v>0</v>
      </c>
      <c r="AF183" s="421">
        <f>SUMIF('Carga People'!$D$6:$D$383,$D183,'Carga People'!AF$6:AF$383)</f>
        <v>0</v>
      </c>
      <c r="AG183" s="421">
        <f>SUMIF('Carga People'!$D$6:$D$383,$D183,'Carga People'!AG$6:AG$383)</f>
        <v>0</v>
      </c>
      <c r="AH183" s="421">
        <f>SUMIF('Carga People'!$D$6:$D$383,$D183,'Carga People'!AH$6:AH$383)</f>
        <v>0</v>
      </c>
      <c r="AI183" s="421">
        <f>SUMIF('Carga People'!$D$6:$D$383,$D183,'Carga People'!AI$6:AI$383)</f>
        <v>0</v>
      </c>
      <c r="AJ183" s="421">
        <f>SUMIF('Carga People'!$D$6:$D$383,$D183,'Carga People'!AJ$6:AJ$383)</f>
        <v>0</v>
      </c>
      <c r="AK183" s="421">
        <f>SUMIF('Carga People'!$D$6:$D$383,$D183,'Carga People'!AK$6:AK$383)</f>
        <v>0</v>
      </c>
      <c r="AL183" s="421">
        <f>SUMIF('Carga People'!$D$6:$D$383,$D183,'Carga People'!AL$6:AL$383)</f>
        <v>0</v>
      </c>
      <c r="AM183" s="421">
        <f>SUMIF('Carga People'!$D$6:$D$383,$D183,'Carga People'!AM$6:AM$383)</f>
        <v>0</v>
      </c>
      <c r="AN183" s="421">
        <f>SUMIF('Carga People'!$D$6:$D$383,$D183,'Carga People'!AN$6:AN$383)</f>
        <v>0</v>
      </c>
      <c r="AO183" s="421"/>
      <c r="AP183" s="421"/>
      <c r="AQ183" s="427">
        <f t="shared" si="39"/>
        <v>0</v>
      </c>
      <c r="AR183" s="406" t="str">
        <f t="shared" si="24"/>
        <v/>
      </c>
      <c r="AT183" s="427">
        <f t="shared" si="40"/>
        <v>0</v>
      </c>
      <c r="AU183" s="427">
        <f t="shared" si="40"/>
        <v>0</v>
      </c>
      <c r="AV183" s="427">
        <f t="shared" si="40"/>
        <v>0</v>
      </c>
      <c r="AW183" s="427">
        <f t="shared" si="40"/>
        <v>0</v>
      </c>
      <c r="AX183" s="427">
        <f t="shared" si="40"/>
        <v>0</v>
      </c>
      <c r="AY183" s="427">
        <f t="shared" si="40"/>
        <v>0</v>
      </c>
      <c r="BA183" s="427">
        <f t="shared" si="26"/>
        <v>0</v>
      </c>
      <c r="BB183" s="427" t="e">
        <f>IF($BB$1="M0",SUMIF([1]Anual!$B$11:$B$950,$D183,[1]Anual!$GZ$11:$GZ$950),SUMIF([1]Anual!$B$11:$B$950,$D183,[1]Anual!$HA$11:$HA$950))</f>
        <v>#VALUE!</v>
      </c>
      <c r="BC183" s="427" t="e">
        <f t="shared" si="27"/>
        <v>#VALUE!</v>
      </c>
    </row>
    <row r="184" spans="2:55" ht="15" customHeight="1" outlineLevel="1" x14ac:dyDescent="0.25">
      <c r="B184" s="418" t="s">
        <v>352</v>
      </c>
      <c r="C184" s="419"/>
      <c r="D184" s="419" t="s">
        <v>478</v>
      </c>
      <c r="E184" s="1454" t="s">
        <v>889</v>
      </c>
      <c r="F184" s="1452" t="s">
        <v>15</v>
      </c>
      <c r="G184" s="421"/>
      <c r="H184" s="421"/>
      <c r="I184" s="421"/>
      <c r="J184" s="421">
        <f>SUMIF('Carga People'!$D$6:$D$383,$D184,'Carga People'!J$6:J$383)</f>
        <v>0</v>
      </c>
      <c r="K184" s="421">
        <f>SUMIF('Carga People'!$D$6:$D$383,$D184,'Carga People'!K$6:K$383)</f>
        <v>0</v>
      </c>
      <c r="L184" s="421">
        <f>SUMIF('Carga People'!$D$6:$D$383,$D184,'Carga People'!L$6:L$383)</f>
        <v>0</v>
      </c>
      <c r="M184" s="421">
        <f>SUMIF('Carga People'!$D$6:$D$383,$D184,'Carga People'!M$6:M$383)</f>
        <v>0</v>
      </c>
      <c r="N184" s="421">
        <f>SUMIF('Carga People'!$D$6:$D$383,$D184,'Carga People'!N$6:N$383)</f>
        <v>0</v>
      </c>
      <c r="O184" s="421">
        <f>SUMIF('Carga People'!$D$6:$D$383,$D184,'Carga People'!O$6:O$383)</f>
        <v>0</v>
      </c>
      <c r="P184" s="421">
        <f>SUMIF('Carga People'!$D$6:$D$383,$D184,'Carga People'!P$6:P$383)</f>
        <v>0</v>
      </c>
      <c r="Q184" s="421">
        <f>SUMIF('Carga People'!$D$6:$D$383,$D184,'Carga People'!Q$6:Q$383)</f>
        <v>0</v>
      </c>
      <c r="R184" s="421">
        <f>SUMIF('Carga People'!$D$6:$D$383,$D184,'Carga People'!R$6:R$383)</f>
        <v>0</v>
      </c>
      <c r="S184" s="421">
        <f>SUMIF('Carga People'!$D$6:$D$383,$D184,'Carga People'!S$6:S$383)</f>
        <v>0</v>
      </c>
      <c r="T184" s="421">
        <f>SUMIF('Carga People'!$D$6:$D$383,$D184,'Carga People'!T$6:T$383)</f>
        <v>0</v>
      </c>
      <c r="U184" s="421">
        <f>SUMIF('Carga People'!$D$6:$D$383,$D184,'Carga People'!U$6:U$383)</f>
        <v>0</v>
      </c>
      <c r="V184" s="421">
        <f>SUMIF('Carga People'!$D$6:$D$383,$D184,'Carga People'!V$6:V$383)</f>
        <v>0</v>
      </c>
      <c r="W184" s="421">
        <f>SUMIF('Carga People'!$D$6:$D$383,$D184,'Carga People'!W$6:W$383)</f>
        <v>0</v>
      </c>
      <c r="X184" s="421">
        <f>SUMIF('Carga People'!$D$6:$D$383,$D184,'Carga People'!X$6:X$383)</f>
        <v>0</v>
      </c>
      <c r="Y184" s="421">
        <f>SUMIF('Carga People'!$D$6:$D$383,$D184,'Carga People'!Y$6:Y$383)</f>
        <v>0</v>
      </c>
      <c r="Z184" s="421">
        <f>SUMIF('Carga People'!$D$6:$D$383,$D184,'Carga People'!Z$6:Z$383)</f>
        <v>0</v>
      </c>
      <c r="AA184" s="421">
        <f>SUMIF('Carga People'!$D$6:$D$383,$D184,'Carga People'!AA$6:AA$383)</f>
        <v>0</v>
      </c>
      <c r="AB184" s="421">
        <f>SUMIF('Carga People'!$D$6:$D$383,$D184,'Carga People'!AB$6:AB$383)</f>
        <v>0</v>
      </c>
      <c r="AC184" s="421">
        <f>SUMIF('Carga People'!$D$6:$D$383,$D184,'Carga People'!AC$6:AC$383)</f>
        <v>0</v>
      </c>
      <c r="AD184" s="421">
        <f>SUMIF('Carga People'!$D$6:$D$383,$D184,'Carga People'!AD$6:AD$383)</f>
        <v>0</v>
      </c>
      <c r="AE184" s="421">
        <f>SUMIF('Carga People'!$D$6:$D$383,$D184,'Carga People'!AE$6:AE$383)</f>
        <v>0</v>
      </c>
      <c r="AF184" s="421">
        <f>SUMIF('Carga People'!$D$6:$D$383,$D184,'Carga People'!AF$6:AF$383)</f>
        <v>0</v>
      </c>
      <c r="AG184" s="421">
        <f>SUMIF('Carga People'!$D$6:$D$383,$D184,'Carga People'!AG$6:AG$383)</f>
        <v>0</v>
      </c>
      <c r="AH184" s="421">
        <f>SUMIF('Carga People'!$D$6:$D$383,$D184,'Carga People'!AH$6:AH$383)</f>
        <v>0</v>
      </c>
      <c r="AI184" s="421">
        <f>SUMIF('Carga People'!$D$6:$D$383,$D184,'Carga People'!AI$6:AI$383)</f>
        <v>0</v>
      </c>
      <c r="AJ184" s="421">
        <f>SUMIF('Carga People'!$D$6:$D$383,$D184,'Carga People'!AJ$6:AJ$383)</f>
        <v>0</v>
      </c>
      <c r="AK184" s="421">
        <f>SUMIF('Carga People'!$D$6:$D$383,$D184,'Carga People'!AK$6:AK$383)</f>
        <v>0</v>
      </c>
      <c r="AL184" s="421">
        <f>SUMIF('Carga People'!$D$6:$D$383,$D184,'Carga People'!AL$6:AL$383)</f>
        <v>0</v>
      </c>
      <c r="AM184" s="421">
        <f>SUMIF('Carga People'!$D$6:$D$383,$D184,'Carga People'!AM$6:AM$383)</f>
        <v>0</v>
      </c>
      <c r="AN184" s="421">
        <f>SUMIF('Carga People'!$D$6:$D$383,$D184,'Carga People'!AN$6:AN$383)</f>
        <v>0</v>
      </c>
      <c r="AO184" s="421"/>
      <c r="AP184" s="421"/>
      <c r="AQ184" s="427">
        <f t="shared" si="39"/>
        <v>0</v>
      </c>
      <c r="AR184" s="406" t="str">
        <f t="shared" si="24"/>
        <v/>
      </c>
      <c r="AT184" s="427">
        <f t="shared" si="40"/>
        <v>0</v>
      </c>
      <c r="AU184" s="427">
        <f t="shared" si="40"/>
        <v>0</v>
      </c>
      <c r="AV184" s="427">
        <f t="shared" si="40"/>
        <v>0</v>
      </c>
      <c r="AW184" s="427">
        <f t="shared" si="40"/>
        <v>0</v>
      </c>
      <c r="AX184" s="427">
        <f t="shared" si="40"/>
        <v>0</v>
      </c>
      <c r="AY184" s="427">
        <f t="shared" si="40"/>
        <v>0</v>
      </c>
      <c r="BA184" s="427">
        <f t="shared" si="26"/>
        <v>0</v>
      </c>
      <c r="BB184" s="427" t="e">
        <f>IF($BB$1="M0",SUMIF([1]Anual!$B$11:$B$950,$D184,[1]Anual!$GZ$11:$GZ$950),SUMIF([1]Anual!$B$11:$B$950,$D184,[1]Anual!$HA$11:$HA$950))</f>
        <v>#VALUE!</v>
      </c>
      <c r="BC184" s="427" t="e">
        <f t="shared" si="27"/>
        <v>#VALUE!</v>
      </c>
    </row>
    <row r="185" spans="2:55" ht="15" customHeight="1" outlineLevel="1" x14ac:dyDescent="0.25">
      <c r="B185" s="418" t="s">
        <v>352</v>
      </c>
      <c r="C185" s="419"/>
      <c r="D185" s="419" t="s">
        <v>479</v>
      </c>
      <c r="E185" s="1454" t="s">
        <v>890</v>
      </c>
      <c r="F185" s="1452" t="s">
        <v>15</v>
      </c>
      <c r="G185" s="421"/>
      <c r="H185" s="421"/>
      <c r="I185" s="421"/>
      <c r="J185" s="421">
        <f>SUMIF('Carga People'!$D$6:$D$383,$D185,'Carga People'!J$6:J$383)</f>
        <v>0</v>
      </c>
      <c r="K185" s="421">
        <f>SUMIF('Carga People'!$D$6:$D$383,$D185,'Carga People'!K$6:K$383)</f>
        <v>0</v>
      </c>
      <c r="L185" s="421">
        <f>SUMIF('Carga People'!$D$6:$D$383,$D185,'Carga People'!L$6:L$383)</f>
        <v>0</v>
      </c>
      <c r="M185" s="421">
        <f>SUMIF('Carga People'!$D$6:$D$383,$D185,'Carga People'!M$6:M$383)</f>
        <v>0</v>
      </c>
      <c r="N185" s="421">
        <f>SUMIF('Carga People'!$D$6:$D$383,$D185,'Carga People'!N$6:N$383)</f>
        <v>0</v>
      </c>
      <c r="O185" s="421">
        <f>SUMIF('Carga People'!$D$6:$D$383,$D185,'Carga People'!O$6:O$383)</f>
        <v>0</v>
      </c>
      <c r="P185" s="421">
        <f>SUMIF('Carga People'!$D$6:$D$383,$D185,'Carga People'!P$6:P$383)</f>
        <v>0</v>
      </c>
      <c r="Q185" s="421">
        <f>SUMIF('Carga People'!$D$6:$D$383,$D185,'Carga People'!Q$6:Q$383)</f>
        <v>0</v>
      </c>
      <c r="R185" s="421">
        <f>SUMIF('Carga People'!$D$6:$D$383,$D185,'Carga People'!R$6:R$383)</f>
        <v>0</v>
      </c>
      <c r="S185" s="421">
        <f>SUMIF('Carga People'!$D$6:$D$383,$D185,'Carga People'!S$6:S$383)</f>
        <v>0</v>
      </c>
      <c r="T185" s="421">
        <f>SUMIF('Carga People'!$D$6:$D$383,$D185,'Carga People'!T$6:T$383)</f>
        <v>0</v>
      </c>
      <c r="U185" s="421">
        <f>SUMIF('Carga People'!$D$6:$D$383,$D185,'Carga People'!U$6:U$383)</f>
        <v>0</v>
      </c>
      <c r="V185" s="421">
        <f>SUMIF('Carga People'!$D$6:$D$383,$D185,'Carga People'!V$6:V$383)</f>
        <v>0</v>
      </c>
      <c r="W185" s="421">
        <f>SUMIF('Carga People'!$D$6:$D$383,$D185,'Carga People'!W$6:W$383)</f>
        <v>0</v>
      </c>
      <c r="X185" s="421">
        <f>SUMIF('Carga People'!$D$6:$D$383,$D185,'Carga People'!X$6:X$383)</f>
        <v>0</v>
      </c>
      <c r="Y185" s="421">
        <f>SUMIF('Carga People'!$D$6:$D$383,$D185,'Carga People'!Y$6:Y$383)</f>
        <v>0</v>
      </c>
      <c r="Z185" s="421">
        <f>SUMIF('Carga People'!$D$6:$D$383,$D185,'Carga People'!Z$6:Z$383)</f>
        <v>0</v>
      </c>
      <c r="AA185" s="421">
        <f>SUMIF('Carga People'!$D$6:$D$383,$D185,'Carga People'!AA$6:AA$383)</f>
        <v>0</v>
      </c>
      <c r="AB185" s="421">
        <f>SUMIF('Carga People'!$D$6:$D$383,$D185,'Carga People'!AB$6:AB$383)</f>
        <v>0</v>
      </c>
      <c r="AC185" s="421">
        <f>SUMIF('Carga People'!$D$6:$D$383,$D185,'Carga People'!AC$6:AC$383)</f>
        <v>0</v>
      </c>
      <c r="AD185" s="421">
        <f>SUMIF('Carga People'!$D$6:$D$383,$D185,'Carga People'!AD$6:AD$383)</f>
        <v>0</v>
      </c>
      <c r="AE185" s="421">
        <f>SUMIF('Carga People'!$D$6:$D$383,$D185,'Carga People'!AE$6:AE$383)</f>
        <v>0</v>
      </c>
      <c r="AF185" s="421">
        <f>SUMIF('Carga People'!$D$6:$D$383,$D185,'Carga People'!AF$6:AF$383)</f>
        <v>0</v>
      </c>
      <c r="AG185" s="421">
        <f>SUMIF('Carga People'!$D$6:$D$383,$D185,'Carga People'!AG$6:AG$383)</f>
        <v>0</v>
      </c>
      <c r="AH185" s="421">
        <f>SUMIF('Carga People'!$D$6:$D$383,$D185,'Carga People'!AH$6:AH$383)</f>
        <v>0</v>
      </c>
      <c r="AI185" s="421">
        <f>SUMIF('Carga People'!$D$6:$D$383,$D185,'Carga People'!AI$6:AI$383)</f>
        <v>0</v>
      </c>
      <c r="AJ185" s="421">
        <f>SUMIF('Carga People'!$D$6:$D$383,$D185,'Carga People'!AJ$6:AJ$383)</f>
        <v>0</v>
      </c>
      <c r="AK185" s="421">
        <f>SUMIF('Carga People'!$D$6:$D$383,$D185,'Carga People'!AK$6:AK$383)</f>
        <v>0</v>
      </c>
      <c r="AL185" s="421">
        <f>SUMIF('Carga People'!$D$6:$D$383,$D185,'Carga People'!AL$6:AL$383)</f>
        <v>0</v>
      </c>
      <c r="AM185" s="421">
        <f>SUMIF('Carga People'!$D$6:$D$383,$D185,'Carga People'!AM$6:AM$383)</f>
        <v>0</v>
      </c>
      <c r="AN185" s="421">
        <f>SUMIF('Carga People'!$D$6:$D$383,$D185,'Carga People'!AN$6:AN$383)</f>
        <v>0</v>
      </c>
      <c r="AO185" s="421"/>
      <c r="AP185" s="421"/>
      <c r="AQ185" s="427">
        <f t="shared" si="39"/>
        <v>0</v>
      </c>
      <c r="AR185" s="406" t="str">
        <f t="shared" si="24"/>
        <v/>
      </c>
      <c r="AT185" s="427">
        <f t="shared" si="40"/>
        <v>0</v>
      </c>
      <c r="AU185" s="427">
        <f t="shared" si="40"/>
        <v>0</v>
      </c>
      <c r="AV185" s="427">
        <f t="shared" si="40"/>
        <v>0</v>
      </c>
      <c r="AW185" s="427">
        <f t="shared" si="40"/>
        <v>0</v>
      </c>
      <c r="AX185" s="427">
        <f t="shared" si="40"/>
        <v>0</v>
      </c>
      <c r="AY185" s="427">
        <f t="shared" si="40"/>
        <v>0</v>
      </c>
      <c r="BA185" s="427">
        <f t="shared" si="26"/>
        <v>0</v>
      </c>
      <c r="BB185" s="427" t="e">
        <f>IF($BB$1="M0",SUMIF([1]Anual!$B$11:$B$950,$D185,[1]Anual!$GZ$11:$GZ$950),SUMIF([1]Anual!$B$11:$B$950,$D185,[1]Anual!$HA$11:$HA$950))</f>
        <v>#VALUE!</v>
      </c>
      <c r="BC185" s="427" t="e">
        <f t="shared" si="27"/>
        <v>#VALUE!</v>
      </c>
    </row>
    <row r="186" spans="2:55" ht="15" customHeight="1" outlineLevel="1" x14ac:dyDescent="0.25">
      <c r="B186" s="418" t="s">
        <v>528</v>
      </c>
      <c r="C186" s="419"/>
      <c r="D186" s="419" t="s">
        <v>542</v>
      </c>
      <c r="E186" s="1454" t="s">
        <v>845</v>
      </c>
      <c r="F186" s="1452" t="s">
        <v>15</v>
      </c>
      <c r="G186" s="421"/>
      <c r="H186" s="421"/>
      <c r="I186" s="421"/>
      <c r="J186" s="421">
        <f>SUMIF('Carga People'!$D$6:$D$383,$D186,'Carga People'!J$6:J$383)</f>
        <v>0</v>
      </c>
      <c r="K186" s="421">
        <f>SUMIF('Carga People'!$D$6:$D$383,$D186,'Carga People'!K$6:K$383)</f>
        <v>0</v>
      </c>
      <c r="L186" s="421">
        <f>SUMIF('Carga People'!$D$6:$D$383,$D186,'Carga People'!L$6:L$383)</f>
        <v>0</v>
      </c>
      <c r="M186" s="421">
        <f>SUMIF('Carga People'!$D$6:$D$383,$D186,'Carga People'!M$6:M$383)</f>
        <v>0</v>
      </c>
      <c r="N186" s="421">
        <f>SUMIF('Carga People'!$D$6:$D$383,$D186,'Carga People'!N$6:N$383)</f>
        <v>0</v>
      </c>
      <c r="O186" s="421">
        <f>SUMIF('Carga People'!$D$6:$D$383,$D186,'Carga People'!O$6:O$383)</f>
        <v>0</v>
      </c>
      <c r="P186" s="421">
        <f>SUMIF('Carga People'!$D$6:$D$383,$D186,'Carga People'!P$6:P$383)</f>
        <v>0</v>
      </c>
      <c r="Q186" s="421">
        <f>SUMIF('Carga People'!$D$6:$D$383,$D186,'Carga People'!Q$6:Q$383)</f>
        <v>0</v>
      </c>
      <c r="R186" s="421">
        <f>SUMIF('Carga People'!$D$6:$D$383,$D186,'Carga People'!R$6:R$383)</f>
        <v>0</v>
      </c>
      <c r="S186" s="421">
        <f>SUMIF('Carga People'!$D$6:$D$383,$D186,'Carga People'!S$6:S$383)</f>
        <v>0</v>
      </c>
      <c r="T186" s="421">
        <f>SUMIF('Carga People'!$D$6:$D$383,$D186,'Carga People'!T$6:T$383)</f>
        <v>0</v>
      </c>
      <c r="U186" s="421">
        <f>SUMIF('Carga People'!$D$6:$D$383,$D186,'Carga People'!U$6:U$383)</f>
        <v>0</v>
      </c>
      <c r="V186" s="421">
        <f>SUMIF('Carga People'!$D$6:$D$383,$D186,'Carga People'!V$6:V$383)</f>
        <v>0</v>
      </c>
      <c r="W186" s="421">
        <f>SUMIF('Carga People'!$D$6:$D$383,$D186,'Carga People'!W$6:W$383)</f>
        <v>0</v>
      </c>
      <c r="X186" s="421">
        <f>SUMIF('Carga People'!$D$6:$D$383,$D186,'Carga People'!X$6:X$383)</f>
        <v>0</v>
      </c>
      <c r="Y186" s="421">
        <f>SUMIF('Carga People'!$D$6:$D$383,$D186,'Carga People'!Y$6:Y$383)</f>
        <v>0</v>
      </c>
      <c r="Z186" s="421">
        <f>SUMIF('Carga People'!$D$6:$D$383,$D186,'Carga People'!Z$6:Z$383)</f>
        <v>0</v>
      </c>
      <c r="AA186" s="421">
        <f>SUMIF('Carga People'!$D$6:$D$383,$D186,'Carga People'!AA$6:AA$383)</f>
        <v>0</v>
      </c>
      <c r="AB186" s="421">
        <f>SUMIF('Carga People'!$D$6:$D$383,$D186,'Carga People'!AB$6:AB$383)</f>
        <v>0</v>
      </c>
      <c r="AC186" s="421">
        <f>SUMIF('Carga People'!$D$6:$D$383,$D186,'Carga People'!AC$6:AC$383)</f>
        <v>0</v>
      </c>
      <c r="AD186" s="421">
        <f>SUMIF('Carga People'!$D$6:$D$383,$D186,'Carga People'!AD$6:AD$383)</f>
        <v>0</v>
      </c>
      <c r="AE186" s="421">
        <f>SUMIF('Carga People'!$D$6:$D$383,$D186,'Carga People'!AE$6:AE$383)</f>
        <v>0</v>
      </c>
      <c r="AF186" s="421">
        <f>SUMIF('Carga People'!$D$6:$D$383,$D186,'Carga People'!AF$6:AF$383)</f>
        <v>0</v>
      </c>
      <c r="AG186" s="421">
        <f>SUMIF('Carga People'!$D$6:$D$383,$D186,'Carga People'!AG$6:AG$383)</f>
        <v>0</v>
      </c>
      <c r="AH186" s="421">
        <f>SUMIF('Carga People'!$D$6:$D$383,$D186,'Carga People'!AH$6:AH$383)</f>
        <v>0</v>
      </c>
      <c r="AI186" s="421">
        <f>SUMIF('Carga People'!$D$6:$D$383,$D186,'Carga People'!AI$6:AI$383)</f>
        <v>0</v>
      </c>
      <c r="AJ186" s="421">
        <f>SUMIF('Carga People'!$D$6:$D$383,$D186,'Carga People'!AJ$6:AJ$383)</f>
        <v>0</v>
      </c>
      <c r="AK186" s="421">
        <f>SUMIF('Carga People'!$D$6:$D$383,$D186,'Carga People'!AK$6:AK$383)</f>
        <v>0</v>
      </c>
      <c r="AL186" s="421">
        <f>SUMIF('Carga People'!$D$6:$D$383,$D186,'Carga People'!AL$6:AL$383)</f>
        <v>0</v>
      </c>
      <c r="AM186" s="421">
        <f>SUMIF('Carga People'!$D$6:$D$383,$D186,'Carga People'!AM$6:AM$383)</f>
        <v>0</v>
      </c>
      <c r="AN186" s="421">
        <f>SUMIF('Carga People'!$D$6:$D$383,$D186,'Carga People'!AN$6:AN$383)</f>
        <v>0</v>
      </c>
      <c r="AO186" s="421"/>
      <c r="AP186" s="421"/>
      <c r="AQ186" s="427">
        <f t="shared" si="39"/>
        <v>0</v>
      </c>
      <c r="AR186" s="406" t="str">
        <f t="shared" si="24"/>
        <v/>
      </c>
      <c r="AT186" s="427">
        <f t="shared" si="40"/>
        <v>0</v>
      </c>
      <c r="AU186" s="427">
        <f t="shared" si="40"/>
        <v>0</v>
      </c>
      <c r="AV186" s="427">
        <f t="shared" si="40"/>
        <v>0</v>
      </c>
      <c r="AW186" s="427">
        <f t="shared" si="40"/>
        <v>0</v>
      </c>
      <c r="AX186" s="427">
        <f t="shared" si="40"/>
        <v>0</v>
      </c>
      <c r="AY186" s="427">
        <f t="shared" si="40"/>
        <v>0</v>
      </c>
      <c r="BA186" s="427">
        <f t="shared" si="26"/>
        <v>0</v>
      </c>
      <c r="BB186" s="427" t="e">
        <f>IF($BB$1="M0",SUMIF([1]Anual!$B$11:$B$950,$D186,[1]Anual!$GZ$11:$GZ$950),SUMIF([1]Anual!$B$11:$B$950,$D186,[1]Anual!$HA$11:$HA$950))</f>
        <v>#VALUE!</v>
      </c>
      <c r="BC186" s="427" t="e">
        <f t="shared" si="27"/>
        <v>#VALUE!</v>
      </c>
    </row>
    <row r="187" spans="2:55" ht="15" customHeight="1" outlineLevel="1" x14ac:dyDescent="0.25">
      <c r="B187" s="418" t="s">
        <v>528</v>
      </c>
      <c r="C187" s="419"/>
      <c r="D187" s="419" t="s">
        <v>544</v>
      </c>
      <c r="E187" s="1454" t="s">
        <v>846</v>
      </c>
      <c r="F187" s="1452" t="s">
        <v>15</v>
      </c>
      <c r="G187" s="421"/>
      <c r="H187" s="421"/>
      <c r="I187" s="421"/>
      <c r="J187" s="421">
        <f>SUMIF('Carga People'!$D$6:$D$383,$D187,'Carga People'!J$6:J$383)</f>
        <v>0</v>
      </c>
      <c r="K187" s="421">
        <f>SUMIF('Carga People'!$D$6:$D$383,$D187,'Carga People'!K$6:K$383)</f>
        <v>0</v>
      </c>
      <c r="L187" s="421">
        <f>SUMIF('Carga People'!$D$6:$D$383,$D187,'Carga People'!L$6:L$383)</f>
        <v>0</v>
      </c>
      <c r="M187" s="421">
        <f>SUMIF('Carga People'!$D$6:$D$383,$D187,'Carga People'!M$6:M$383)</f>
        <v>0</v>
      </c>
      <c r="N187" s="421">
        <f>SUMIF('Carga People'!$D$6:$D$383,$D187,'Carga People'!N$6:N$383)</f>
        <v>0</v>
      </c>
      <c r="O187" s="421">
        <f>SUMIF('Carga People'!$D$6:$D$383,$D187,'Carga People'!O$6:O$383)</f>
        <v>0</v>
      </c>
      <c r="P187" s="421">
        <f>SUMIF('Carga People'!$D$6:$D$383,$D187,'Carga People'!P$6:P$383)</f>
        <v>0</v>
      </c>
      <c r="Q187" s="421">
        <f>SUMIF('Carga People'!$D$6:$D$383,$D187,'Carga People'!Q$6:Q$383)</f>
        <v>0</v>
      </c>
      <c r="R187" s="421">
        <f>SUMIF('Carga People'!$D$6:$D$383,$D187,'Carga People'!R$6:R$383)</f>
        <v>0</v>
      </c>
      <c r="S187" s="421">
        <f>SUMIF('Carga People'!$D$6:$D$383,$D187,'Carga People'!S$6:S$383)</f>
        <v>0</v>
      </c>
      <c r="T187" s="421">
        <f>SUMIF('Carga People'!$D$6:$D$383,$D187,'Carga People'!T$6:T$383)</f>
        <v>0</v>
      </c>
      <c r="U187" s="421">
        <f>SUMIF('Carga People'!$D$6:$D$383,$D187,'Carga People'!U$6:U$383)</f>
        <v>0</v>
      </c>
      <c r="V187" s="421">
        <f>SUMIF('Carga People'!$D$6:$D$383,$D187,'Carga People'!V$6:V$383)</f>
        <v>0</v>
      </c>
      <c r="W187" s="421">
        <f>SUMIF('Carga People'!$D$6:$D$383,$D187,'Carga People'!W$6:W$383)</f>
        <v>0</v>
      </c>
      <c r="X187" s="421">
        <f>SUMIF('Carga People'!$D$6:$D$383,$D187,'Carga People'!X$6:X$383)</f>
        <v>0</v>
      </c>
      <c r="Y187" s="421">
        <f>SUMIF('Carga People'!$D$6:$D$383,$D187,'Carga People'!Y$6:Y$383)</f>
        <v>0</v>
      </c>
      <c r="Z187" s="421">
        <f>SUMIF('Carga People'!$D$6:$D$383,$D187,'Carga People'!Z$6:Z$383)</f>
        <v>0</v>
      </c>
      <c r="AA187" s="421">
        <f>SUMIF('Carga People'!$D$6:$D$383,$D187,'Carga People'!AA$6:AA$383)</f>
        <v>0</v>
      </c>
      <c r="AB187" s="421">
        <f>SUMIF('Carga People'!$D$6:$D$383,$D187,'Carga People'!AB$6:AB$383)</f>
        <v>0</v>
      </c>
      <c r="AC187" s="421">
        <f>SUMIF('Carga People'!$D$6:$D$383,$D187,'Carga People'!AC$6:AC$383)</f>
        <v>0</v>
      </c>
      <c r="AD187" s="421">
        <f>SUMIF('Carga People'!$D$6:$D$383,$D187,'Carga People'!AD$6:AD$383)</f>
        <v>0</v>
      </c>
      <c r="AE187" s="421">
        <f>SUMIF('Carga People'!$D$6:$D$383,$D187,'Carga People'!AE$6:AE$383)</f>
        <v>0</v>
      </c>
      <c r="AF187" s="421">
        <f>SUMIF('Carga People'!$D$6:$D$383,$D187,'Carga People'!AF$6:AF$383)</f>
        <v>0</v>
      </c>
      <c r="AG187" s="421">
        <f>SUMIF('Carga People'!$D$6:$D$383,$D187,'Carga People'!AG$6:AG$383)</f>
        <v>0</v>
      </c>
      <c r="AH187" s="421">
        <f>SUMIF('Carga People'!$D$6:$D$383,$D187,'Carga People'!AH$6:AH$383)</f>
        <v>0</v>
      </c>
      <c r="AI187" s="421">
        <f>SUMIF('Carga People'!$D$6:$D$383,$D187,'Carga People'!AI$6:AI$383)</f>
        <v>0</v>
      </c>
      <c r="AJ187" s="421">
        <f>SUMIF('Carga People'!$D$6:$D$383,$D187,'Carga People'!AJ$6:AJ$383)</f>
        <v>0</v>
      </c>
      <c r="AK187" s="421">
        <f>SUMIF('Carga People'!$D$6:$D$383,$D187,'Carga People'!AK$6:AK$383)</f>
        <v>0</v>
      </c>
      <c r="AL187" s="421">
        <f>SUMIF('Carga People'!$D$6:$D$383,$D187,'Carga People'!AL$6:AL$383)</f>
        <v>0</v>
      </c>
      <c r="AM187" s="421">
        <f>SUMIF('Carga People'!$D$6:$D$383,$D187,'Carga People'!AM$6:AM$383)</f>
        <v>0</v>
      </c>
      <c r="AN187" s="421">
        <f>SUMIF('Carga People'!$D$6:$D$383,$D187,'Carga People'!AN$6:AN$383)</f>
        <v>0</v>
      </c>
      <c r="AO187" s="421"/>
      <c r="AP187" s="421"/>
      <c r="AQ187" s="427">
        <f t="shared" si="39"/>
        <v>0</v>
      </c>
      <c r="AR187" s="406" t="str">
        <f t="shared" si="24"/>
        <v/>
      </c>
      <c r="AT187" s="427">
        <f t="shared" si="40"/>
        <v>0</v>
      </c>
      <c r="AU187" s="427">
        <f t="shared" si="40"/>
        <v>0</v>
      </c>
      <c r="AV187" s="427">
        <f t="shared" si="40"/>
        <v>0</v>
      </c>
      <c r="AW187" s="427">
        <f t="shared" si="40"/>
        <v>0</v>
      </c>
      <c r="AX187" s="427">
        <f t="shared" si="40"/>
        <v>0</v>
      </c>
      <c r="AY187" s="427">
        <f t="shared" si="40"/>
        <v>0</v>
      </c>
      <c r="BA187" s="427">
        <f t="shared" si="26"/>
        <v>0</v>
      </c>
      <c r="BB187" s="427" t="e">
        <f>IF($BB$1="M0",SUMIF([1]Anual!$B$11:$B$950,$D187,[1]Anual!$GZ$11:$GZ$950),SUMIF([1]Anual!$B$11:$B$950,$D187,[1]Anual!$HA$11:$HA$950))</f>
        <v>#VALUE!</v>
      </c>
      <c r="BC187" s="427" t="e">
        <f t="shared" si="27"/>
        <v>#VALUE!</v>
      </c>
    </row>
    <row r="188" spans="2:55" ht="15" customHeight="1" outlineLevel="1" x14ac:dyDescent="0.25">
      <c r="B188" s="418" t="s">
        <v>348</v>
      </c>
      <c r="C188" s="419"/>
      <c r="D188" s="419" t="s">
        <v>454</v>
      </c>
      <c r="E188" s="1454" t="s">
        <v>877</v>
      </c>
      <c r="F188" s="1452" t="s">
        <v>15</v>
      </c>
      <c r="G188" s="421"/>
      <c r="H188" s="421"/>
      <c r="I188" s="421"/>
      <c r="J188" s="421">
        <f>SUMIF('Carga People'!$D$6:$D$383,$D188,'Carga People'!J$6:J$383)</f>
        <v>0</v>
      </c>
      <c r="K188" s="421">
        <f>SUMIF('Carga People'!$D$6:$D$383,$D188,'Carga People'!K$6:K$383)</f>
        <v>0</v>
      </c>
      <c r="L188" s="421">
        <f>SUMIF('Carga People'!$D$6:$D$383,$D188,'Carga People'!L$6:L$383)</f>
        <v>0</v>
      </c>
      <c r="M188" s="421">
        <f>SUMIF('Carga People'!$D$6:$D$383,$D188,'Carga People'!M$6:M$383)</f>
        <v>0</v>
      </c>
      <c r="N188" s="421">
        <f>SUMIF('Carga People'!$D$6:$D$383,$D188,'Carga People'!N$6:N$383)</f>
        <v>0</v>
      </c>
      <c r="O188" s="421">
        <f>SUMIF('Carga People'!$D$6:$D$383,$D188,'Carga People'!O$6:O$383)</f>
        <v>0</v>
      </c>
      <c r="P188" s="421">
        <f>SUMIF('Carga People'!$D$6:$D$383,$D188,'Carga People'!P$6:P$383)</f>
        <v>0</v>
      </c>
      <c r="Q188" s="421">
        <f>SUMIF('Carga People'!$D$6:$D$383,$D188,'Carga People'!Q$6:Q$383)</f>
        <v>0</v>
      </c>
      <c r="R188" s="421">
        <f>SUMIF('Carga People'!$D$6:$D$383,$D188,'Carga People'!R$6:R$383)</f>
        <v>0</v>
      </c>
      <c r="S188" s="421">
        <f>SUMIF('Carga People'!$D$6:$D$383,$D188,'Carga People'!S$6:S$383)</f>
        <v>0</v>
      </c>
      <c r="T188" s="421">
        <f>SUMIF('Carga People'!$D$6:$D$383,$D188,'Carga People'!T$6:T$383)</f>
        <v>0</v>
      </c>
      <c r="U188" s="421">
        <f>SUMIF('Carga People'!$D$6:$D$383,$D188,'Carga People'!U$6:U$383)</f>
        <v>0</v>
      </c>
      <c r="V188" s="421">
        <f>SUMIF('Carga People'!$D$6:$D$383,$D188,'Carga People'!V$6:V$383)</f>
        <v>0</v>
      </c>
      <c r="W188" s="421">
        <f>SUMIF('Carga People'!$D$6:$D$383,$D188,'Carga People'!W$6:W$383)</f>
        <v>0</v>
      </c>
      <c r="X188" s="421">
        <f>SUMIF('Carga People'!$D$6:$D$383,$D188,'Carga People'!X$6:X$383)</f>
        <v>0</v>
      </c>
      <c r="Y188" s="421">
        <f>SUMIF('Carga People'!$D$6:$D$383,$D188,'Carga People'!Y$6:Y$383)</f>
        <v>0</v>
      </c>
      <c r="Z188" s="421">
        <f>SUMIF('Carga People'!$D$6:$D$383,$D188,'Carga People'!Z$6:Z$383)</f>
        <v>0</v>
      </c>
      <c r="AA188" s="421">
        <f>SUMIF('Carga People'!$D$6:$D$383,$D188,'Carga People'!AA$6:AA$383)</f>
        <v>0</v>
      </c>
      <c r="AB188" s="421">
        <f>SUMIF('Carga People'!$D$6:$D$383,$D188,'Carga People'!AB$6:AB$383)</f>
        <v>0</v>
      </c>
      <c r="AC188" s="421">
        <f>SUMIF('Carga People'!$D$6:$D$383,$D188,'Carga People'!AC$6:AC$383)</f>
        <v>0</v>
      </c>
      <c r="AD188" s="421">
        <f>SUMIF('Carga People'!$D$6:$D$383,$D188,'Carga People'!AD$6:AD$383)</f>
        <v>0</v>
      </c>
      <c r="AE188" s="421">
        <f>SUMIF('Carga People'!$D$6:$D$383,$D188,'Carga People'!AE$6:AE$383)</f>
        <v>0</v>
      </c>
      <c r="AF188" s="421">
        <f>SUMIF('Carga People'!$D$6:$D$383,$D188,'Carga People'!AF$6:AF$383)</f>
        <v>0</v>
      </c>
      <c r="AG188" s="421">
        <f>SUMIF('Carga People'!$D$6:$D$383,$D188,'Carga People'!AG$6:AG$383)</f>
        <v>0</v>
      </c>
      <c r="AH188" s="421">
        <f>SUMIF('Carga People'!$D$6:$D$383,$D188,'Carga People'!AH$6:AH$383)</f>
        <v>0</v>
      </c>
      <c r="AI188" s="421">
        <f>SUMIF('Carga People'!$D$6:$D$383,$D188,'Carga People'!AI$6:AI$383)</f>
        <v>0</v>
      </c>
      <c r="AJ188" s="421">
        <f>SUMIF('Carga People'!$D$6:$D$383,$D188,'Carga People'!AJ$6:AJ$383)</f>
        <v>0</v>
      </c>
      <c r="AK188" s="421">
        <f>SUMIF('Carga People'!$D$6:$D$383,$D188,'Carga People'!AK$6:AK$383)</f>
        <v>0</v>
      </c>
      <c r="AL188" s="421">
        <f>SUMIF('Carga People'!$D$6:$D$383,$D188,'Carga People'!AL$6:AL$383)</f>
        <v>0</v>
      </c>
      <c r="AM188" s="421">
        <f>SUMIF('Carga People'!$D$6:$D$383,$D188,'Carga People'!AM$6:AM$383)</f>
        <v>0</v>
      </c>
      <c r="AN188" s="421">
        <f>SUMIF('Carga People'!$D$6:$D$383,$D188,'Carga People'!AN$6:AN$383)</f>
        <v>0</v>
      </c>
      <c r="AO188" s="421"/>
      <c r="AP188" s="421"/>
      <c r="AQ188" s="427">
        <f t="shared" ref="AQ188:AQ223" si="41">SUM(I188:AP188)</f>
        <v>0</v>
      </c>
      <c r="AR188" s="406" t="str">
        <f t="shared" ref="AR188:AR240" si="42">IF(D188="","",IF(D188=D187,"DUPLICADO",""))</f>
        <v/>
      </c>
      <c r="AT188" s="427">
        <f t="shared" si="40"/>
        <v>0</v>
      </c>
      <c r="AU188" s="427">
        <f t="shared" si="40"/>
        <v>0</v>
      </c>
      <c r="AV188" s="427">
        <f t="shared" si="40"/>
        <v>0</v>
      </c>
      <c r="AW188" s="427">
        <f t="shared" si="40"/>
        <v>0</v>
      </c>
      <c r="AX188" s="427">
        <f t="shared" si="40"/>
        <v>0</v>
      </c>
      <c r="AY188" s="427">
        <f t="shared" si="40"/>
        <v>0</v>
      </c>
      <c r="BA188" s="427">
        <f t="shared" si="26"/>
        <v>0</v>
      </c>
      <c r="BB188" s="427" t="e">
        <f>IF($BB$1="M0",SUMIF([1]Anual!$B$11:$B$950,$D188,[1]Anual!$GZ$11:$GZ$950),SUMIF([1]Anual!$B$11:$B$950,$D188,[1]Anual!$HA$11:$HA$950))</f>
        <v>#VALUE!</v>
      </c>
      <c r="BC188" s="427" t="e">
        <f t="shared" si="27"/>
        <v>#VALUE!</v>
      </c>
    </row>
    <row r="189" spans="2:55" ht="15" customHeight="1" outlineLevel="1" x14ac:dyDescent="0.25">
      <c r="B189" s="418" t="s">
        <v>348</v>
      </c>
      <c r="C189" s="419"/>
      <c r="D189" s="419" t="s">
        <v>455</v>
      </c>
      <c r="E189" s="1454" t="s">
        <v>878</v>
      </c>
      <c r="F189" s="1452" t="s">
        <v>15</v>
      </c>
      <c r="G189" s="421"/>
      <c r="H189" s="421"/>
      <c r="I189" s="421"/>
      <c r="J189" s="421">
        <f>SUMIF('Carga People'!$D$6:$D$383,$D189,'Carga People'!J$6:J$383)</f>
        <v>0</v>
      </c>
      <c r="K189" s="421">
        <f>SUMIF('Carga People'!$D$6:$D$383,$D189,'Carga People'!K$6:K$383)</f>
        <v>0</v>
      </c>
      <c r="L189" s="421">
        <f>SUMIF('Carga People'!$D$6:$D$383,$D189,'Carga People'!L$6:L$383)</f>
        <v>0</v>
      </c>
      <c r="M189" s="421">
        <f>SUMIF('Carga People'!$D$6:$D$383,$D189,'Carga People'!M$6:M$383)</f>
        <v>0</v>
      </c>
      <c r="N189" s="421">
        <f>SUMIF('Carga People'!$D$6:$D$383,$D189,'Carga People'!N$6:N$383)</f>
        <v>0</v>
      </c>
      <c r="O189" s="421">
        <f>SUMIF('Carga People'!$D$6:$D$383,$D189,'Carga People'!O$6:O$383)</f>
        <v>0</v>
      </c>
      <c r="P189" s="421">
        <f>SUMIF('Carga People'!$D$6:$D$383,$D189,'Carga People'!P$6:P$383)</f>
        <v>0</v>
      </c>
      <c r="Q189" s="421">
        <f>SUMIF('Carga People'!$D$6:$D$383,$D189,'Carga People'!Q$6:Q$383)</f>
        <v>0</v>
      </c>
      <c r="R189" s="421">
        <f>SUMIF('Carga People'!$D$6:$D$383,$D189,'Carga People'!R$6:R$383)</f>
        <v>0</v>
      </c>
      <c r="S189" s="421">
        <f>SUMIF('Carga People'!$D$6:$D$383,$D189,'Carga People'!S$6:S$383)</f>
        <v>0</v>
      </c>
      <c r="T189" s="421">
        <f>SUMIF('Carga People'!$D$6:$D$383,$D189,'Carga People'!T$6:T$383)</f>
        <v>0</v>
      </c>
      <c r="U189" s="421">
        <f>SUMIF('Carga People'!$D$6:$D$383,$D189,'Carga People'!U$6:U$383)</f>
        <v>0</v>
      </c>
      <c r="V189" s="421">
        <f>SUMIF('Carga People'!$D$6:$D$383,$D189,'Carga People'!V$6:V$383)</f>
        <v>0</v>
      </c>
      <c r="W189" s="421">
        <f>SUMIF('Carga People'!$D$6:$D$383,$D189,'Carga People'!W$6:W$383)</f>
        <v>0</v>
      </c>
      <c r="X189" s="421">
        <f>SUMIF('Carga People'!$D$6:$D$383,$D189,'Carga People'!X$6:X$383)</f>
        <v>0</v>
      </c>
      <c r="Y189" s="421">
        <f>SUMIF('Carga People'!$D$6:$D$383,$D189,'Carga People'!Y$6:Y$383)</f>
        <v>0</v>
      </c>
      <c r="Z189" s="421">
        <f>SUMIF('Carga People'!$D$6:$D$383,$D189,'Carga People'!Z$6:Z$383)</f>
        <v>0</v>
      </c>
      <c r="AA189" s="421">
        <f>SUMIF('Carga People'!$D$6:$D$383,$D189,'Carga People'!AA$6:AA$383)</f>
        <v>0</v>
      </c>
      <c r="AB189" s="421">
        <f>SUMIF('Carga People'!$D$6:$D$383,$D189,'Carga People'!AB$6:AB$383)</f>
        <v>0</v>
      </c>
      <c r="AC189" s="421">
        <f>SUMIF('Carga People'!$D$6:$D$383,$D189,'Carga People'!AC$6:AC$383)</f>
        <v>0</v>
      </c>
      <c r="AD189" s="421">
        <f>SUMIF('Carga People'!$D$6:$D$383,$D189,'Carga People'!AD$6:AD$383)</f>
        <v>0</v>
      </c>
      <c r="AE189" s="421">
        <f>SUMIF('Carga People'!$D$6:$D$383,$D189,'Carga People'!AE$6:AE$383)</f>
        <v>0</v>
      </c>
      <c r="AF189" s="421">
        <f>SUMIF('Carga People'!$D$6:$D$383,$D189,'Carga People'!AF$6:AF$383)</f>
        <v>0</v>
      </c>
      <c r="AG189" s="421">
        <f>SUMIF('Carga People'!$D$6:$D$383,$D189,'Carga People'!AG$6:AG$383)</f>
        <v>0</v>
      </c>
      <c r="AH189" s="421">
        <f>SUMIF('Carga People'!$D$6:$D$383,$D189,'Carga People'!AH$6:AH$383)</f>
        <v>0</v>
      </c>
      <c r="AI189" s="421">
        <f>SUMIF('Carga People'!$D$6:$D$383,$D189,'Carga People'!AI$6:AI$383)</f>
        <v>0</v>
      </c>
      <c r="AJ189" s="421">
        <f>SUMIF('Carga People'!$D$6:$D$383,$D189,'Carga People'!AJ$6:AJ$383)</f>
        <v>0</v>
      </c>
      <c r="AK189" s="421">
        <f>SUMIF('Carga People'!$D$6:$D$383,$D189,'Carga People'!AK$6:AK$383)</f>
        <v>0</v>
      </c>
      <c r="AL189" s="421">
        <f>SUMIF('Carga People'!$D$6:$D$383,$D189,'Carga People'!AL$6:AL$383)</f>
        <v>0</v>
      </c>
      <c r="AM189" s="421">
        <f>SUMIF('Carga People'!$D$6:$D$383,$D189,'Carga People'!AM$6:AM$383)</f>
        <v>0</v>
      </c>
      <c r="AN189" s="421">
        <f>SUMIF('Carga People'!$D$6:$D$383,$D189,'Carga People'!AN$6:AN$383)</f>
        <v>0</v>
      </c>
      <c r="AO189" s="421"/>
      <c r="AP189" s="421"/>
      <c r="AQ189" s="427">
        <f t="shared" si="41"/>
        <v>0</v>
      </c>
      <c r="AR189" s="406" t="str">
        <f t="shared" si="42"/>
        <v/>
      </c>
      <c r="AT189" s="427">
        <f t="shared" si="40"/>
        <v>0</v>
      </c>
      <c r="AU189" s="427">
        <f t="shared" si="40"/>
        <v>0</v>
      </c>
      <c r="AV189" s="427">
        <f t="shared" si="40"/>
        <v>0</v>
      </c>
      <c r="AW189" s="427">
        <f t="shared" si="40"/>
        <v>0</v>
      </c>
      <c r="AX189" s="427">
        <f t="shared" si="40"/>
        <v>0</v>
      </c>
      <c r="AY189" s="427">
        <f t="shared" si="40"/>
        <v>0</v>
      </c>
      <c r="BA189" s="427">
        <f t="shared" ref="BA189:BA240" si="43">IF(F189="BRASIL",SUM(J189:AI189),0)</f>
        <v>0</v>
      </c>
      <c r="BB189" s="427" t="e">
        <f>IF($BB$1="M0",SUMIF([1]Anual!$B$11:$B$950,$D189,[1]Anual!$GZ$11:$GZ$950),SUMIF([1]Anual!$B$11:$B$950,$D189,[1]Anual!$HA$11:$HA$950))</f>
        <v>#VALUE!</v>
      </c>
      <c r="BC189" s="427" t="e">
        <f t="shared" ref="BC189:BC240" si="44">BA189-BB189</f>
        <v>#VALUE!</v>
      </c>
    </row>
    <row r="190" spans="2:55" ht="15" customHeight="1" outlineLevel="1" x14ac:dyDescent="0.25">
      <c r="B190" s="418" t="s">
        <v>411</v>
      </c>
      <c r="C190" s="419"/>
      <c r="D190" s="419" t="s">
        <v>466</v>
      </c>
      <c r="E190" s="1454" t="s">
        <v>843</v>
      </c>
      <c r="F190" s="1452" t="s">
        <v>15</v>
      </c>
      <c r="G190" s="421"/>
      <c r="H190" s="421"/>
      <c r="I190" s="421"/>
      <c r="J190" s="421">
        <f>SUMIF('Carga People'!$D$6:$D$383,$D190,'Carga People'!J$6:J$383)</f>
        <v>0</v>
      </c>
      <c r="K190" s="421">
        <f>SUMIF('Carga People'!$D$6:$D$383,$D190,'Carga People'!K$6:K$383)</f>
        <v>0</v>
      </c>
      <c r="L190" s="421">
        <f>SUMIF('Carga People'!$D$6:$D$383,$D190,'Carga People'!L$6:L$383)</f>
        <v>0</v>
      </c>
      <c r="M190" s="421">
        <f>SUMIF('Carga People'!$D$6:$D$383,$D190,'Carga People'!M$6:M$383)</f>
        <v>0</v>
      </c>
      <c r="N190" s="421">
        <f>SUMIF('Carga People'!$D$6:$D$383,$D190,'Carga People'!N$6:N$383)</f>
        <v>0</v>
      </c>
      <c r="O190" s="421">
        <f>SUMIF('Carga People'!$D$6:$D$383,$D190,'Carga People'!O$6:O$383)</f>
        <v>0</v>
      </c>
      <c r="P190" s="421">
        <f>SUMIF('Carga People'!$D$6:$D$383,$D190,'Carga People'!P$6:P$383)</f>
        <v>0</v>
      </c>
      <c r="Q190" s="421">
        <f>SUMIF('Carga People'!$D$6:$D$383,$D190,'Carga People'!Q$6:Q$383)</f>
        <v>0</v>
      </c>
      <c r="R190" s="421">
        <f>SUMIF('Carga People'!$D$6:$D$383,$D190,'Carga People'!R$6:R$383)</f>
        <v>0</v>
      </c>
      <c r="S190" s="421">
        <f>SUMIF('Carga People'!$D$6:$D$383,$D190,'Carga People'!S$6:S$383)</f>
        <v>0</v>
      </c>
      <c r="T190" s="421">
        <f>SUMIF('Carga People'!$D$6:$D$383,$D190,'Carga People'!T$6:T$383)</f>
        <v>0</v>
      </c>
      <c r="U190" s="421">
        <f>SUMIF('Carga People'!$D$6:$D$383,$D190,'Carga People'!U$6:U$383)</f>
        <v>0</v>
      </c>
      <c r="V190" s="421">
        <f>SUMIF('Carga People'!$D$6:$D$383,$D190,'Carga People'!V$6:V$383)</f>
        <v>0</v>
      </c>
      <c r="W190" s="421">
        <f>SUMIF('Carga People'!$D$6:$D$383,$D190,'Carga People'!W$6:W$383)</f>
        <v>0</v>
      </c>
      <c r="X190" s="421">
        <f>SUMIF('Carga People'!$D$6:$D$383,$D190,'Carga People'!X$6:X$383)</f>
        <v>0</v>
      </c>
      <c r="Y190" s="421">
        <f>SUMIF('Carga People'!$D$6:$D$383,$D190,'Carga People'!Y$6:Y$383)</f>
        <v>0</v>
      </c>
      <c r="Z190" s="421">
        <f>SUMIF('Carga People'!$D$6:$D$383,$D190,'Carga People'!Z$6:Z$383)</f>
        <v>0</v>
      </c>
      <c r="AA190" s="421">
        <f>SUMIF('Carga People'!$D$6:$D$383,$D190,'Carga People'!AA$6:AA$383)</f>
        <v>0</v>
      </c>
      <c r="AB190" s="421">
        <f>SUMIF('Carga People'!$D$6:$D$383,$D190,'Carga People'!AB$6:AB$383)</f>
        <v>0</v>
      </c>
      <c r="AC190" s="421">
        <f>SUMIF('Carga People'!$D$6:$D$383,$D190,'Carga People'!AC$6:AC$383)</f>
        <v>0</v>
      </c>
      <c r="AD190" s="421">
        <f>SUMIF('Carga People'!$D$6:$D$383,$D190,'Carga People'!AD$6:AD$383)</f>
        <v>0</v>
      </c>
      <c r="AE190" s="421">
        <f>SUMIF('Carga People'!$D$6:$D$383,$D190,'Carga People'!AE$6:AE$383)</f>
        <v>0</v>
      </c>
      <c r="AF190" s="421">
        <f>SUMIF('Carga People'!$D$6:$D$383,$D190,'Carga People'!AF$6:AF$383)</f>
        <v>0</v>
      </c>
      <c r="AG190" s="421">
        <f>SUMIF('Carga People'!$D$6:$D$383,$D190,'Carga People'!AG$6:AG$383)</f>
        <v>0</v>
      </c>
      <c r="AH190" s="421">
        <f>SUMIF('Carga People'!$D$6:$D$383,$D190,'Carga People'!AH$6:AH$383)</f>
        <v>0</v>
      </c>
      <c r="AI190" s="421">
        <f>SUMIF('Carga People'!$D$6:$D$383,$D190,'Carga People'!AI$6:AI$383)</f>
        <v>0</v>
      </c>
      <c r="AJ190" s="421">
        <f>SUMIF('Carga People'!$D$6:$D$383,$D190,'Carga People'!AJ$6:AJ$383)</f>
        <v>0</v>
      </c>
      <c r="AK190" s="421">
        <f>SUMIF('Carga People'!$D$6:$D$383,$D190,'Carga People'!AK$6:AK$383)</f>
        <v>0</v>
      </c>
      <c r="AL190" s="421">
        <f>SUMIF('Carga People'!$D$6:$D$383,$D190,'Carga People'!AL$6:AL$383)</f>
        <v>0</v>
      </c>
      <c r="AM190" s="421">
        <f>SUMIF('Carga People'!$D$6:$D$383,$D190,'Carga People'!AM$6:AM$383)</f>
        <v>0</v>
      </c>
      <c r="AN190" s="421">
        <f>SUMIF('Carga People'!$D$6:$D$383,$D190,'Carga People'!AN$6:AN$383)</f>
        <v>0</v>
      </c>
      <c r="AO190" s="421"/>
      <c r="AP190" s="421"/>
      <c r="AQ190" s="427">
        <f t="shared" ref="AQ190:AQ191" si="45">SUM(I190:AP190)</f>
        <v>0</v>
      </c>
      <c r="AR190" s="406" t="str">
        <f t="shared" si="42"/>
        <v/>
      </c>
      <c r="AT190" s="427">
        <f t="shared" si="40"/>
        <v>0</v>
      </c>
      <c r="AU190" s="427">
        <f t="shared" si="40"/>
        <v>0</v>
      </c>
      <c r="AV190" s="427">
        <f t="shared" si="40"/>
        <v>0</v>
      </c>
      <c r="AW190" s="427">
        <f t="shared" si="40"/>
        <v>0</v>
      </c>
      <c r="AX190" s="427">
        <f t="shared" si="40"/>
        <v>0</v>
      </c>
      <c r="AY190" s="427">
        <f t="shared" si="40"/>
        <v>0</v>
      </c>
      <c r="BA190" s="427">
        <f t="shared" si="43"/>
        <v>0</v>
      </c>
      <c r="BB190" s="427" t="e">
        <f>IF($BB$1="M0",SUMIF([1]Anual!$B$11:$B$950,$D190,[1]Anual!$GZ$11:$GZ$950),SUMIF([1]Anual!$B$11:$B$950,$D190,[1]Anual!$HA$11:$HA$950))</f>
        <v>#VALUE!</v>
      </c>
      <c r="BC190" s="427" t="e">
        <f t="shared" si="44"/>
        <v>#VALUE!</v>
      </c>
    </row>
    <row r="191" spans="2:55" ht="15" customHeight="1" outlineLevel="1" x14ac:dyDescent="0.25">
      <c r="B191" s="418" t="s">
        <v>411</v>
      </c>
      <c r="C191" s="419"/>
      <c r="D191" s="419" t="s">
        <v>467</v>
      </c>
      <c r="E191" s="1454" t="s">
        <v>844</v>
      </c>
      <c r="F191" s="1452" t="s">
        <v>15</v>
      </c>
      <c r="G191" s="421"/>
      <c r="H191" s="421"/>
      <c r="I191" s="421"/>
      <c r="J191" s="421">
        <f>SUMIF('Carga People'!$D$6:$D$383,$D191,'Carga People'!J$6:J$383)</f>
        <v>0</v>
      </c>
      <c r="K191" s="421">
        <f>SUMIF('Carga People'!$D$6:$D$383,$D191,'Carga People'!K$6:K$383)</f>
        <v>0</v>
      </c>
      <c r="L191" s="421">
        <f>SUMIF('Carga People'!$D$6:$D$383,$D191,'Carga People'!L$6:L$383)</f>
        <v>0</v>
      </c>
      <c r="M191" s="421">
        <f>SUMIF('Carga People'!$D$6:$D$383,$D191,'Carga People'!M$6:M$383)</f>
        <v>0</v>
      </c>
      <c r="N191" s="421">
        <f>SUMIF('Carga People'!$D$6:$D$383,$D191,'Carga People'!N$6:N$383)</f>
        <v>0</v>
      </c>
      <c r="O191" s="421">
        <f>SUMIF('Carga People'!$D$6:$D$383,$D191,'Carga People'!O$6:O$383)</f>
        <v>0</v>
      </c>
      <c r="P191" s="421">
        <f>SUMIF('Carga People'!$D$6:$D$383,$D191,'Carga People'!P$6:P$383)</f>
        <v>0</v>
      </c>
      <c r="Q191" s="421">
        <f>SUMIF('Carga People'!$D$6:$D$383,$D191,'Carga People'!Q$6:Q$383)</f>
        <v>0</v>
      </c>
      <c r="R191" s="421">
        <f>SUMIF('Carga People'!$D$6:$D$383,$D191,'Carga People'!R$6:R$383)</f>
        <v>0</v>
      </c>
      <c r="S191" s="421">
        <f>SUMIF('Carga People'!$D$6:$D$383,$D191,'Carga People'!S$6:S$383)</f>
        <v>0</v>
      </c>
      <c r="T191" s="421">
        <f>SUMIF('Carga People'!$D$6:$D$383,$D191,'Carga People'!T$6:T$383)</f>
        <v>0</v>
      </c>
      <c r="U191" s="421">
        <f>SUMIF('Carga People'!$D$6:$D$383,$D191,'Carga People'!U$6:U$383)</f>
        <v>0</v>
      </c>
      <c r="V191" s="421">
        <f>SUMIF('Carga People'!$D$6:$D$383,$D191,'Carga People'!V$6:V$383)</f>
        <v>0</v>
      </c>
      <c r="W191" s="421">
        <f>SUMIF('Carga People'!$D$6:$D$383,$D191,'Carga People'!W$6:W$383)</f>
        <v>0</v>
      </c>
      <c r="X191" s="421">
        <f>SUMIF('Carga People'!$D$6:$D$383,$D191,'Carga People'!X$6:X$383)</f>
        <v>0</v>
      </c>
      <c r="Y191" s="421">
        <f>SUMIF('Carga People'!$D$6:$D$383,$D191,'Carga People'!Y$6:Y$383)</f>
        <v>0</v>
      </c>
      <c r="Z191" s="421">
        <f>SUMIF('Carga People'!$D$6:$D$383,$D191,'Carga People'!Z$6:Z$383)</f>
        <v>0</v>
      </c>
      <c r="AA191" s="421">
        <f>SUMIF('Carga People'!$D$6:$D$383,$D191,'Carga People'!AA$6:AA$383)</f>
        <v>0</v>
      </c>
      <c r="AB191" s="421">
        <f>SUMIF('Carga People'!$D$6:$D$383,$D191,'Carga People'!AB$6:AB$383)</f>
        <v>0</v>
      </c>
      <c r="AC191" s="421">
        <f>SUMIF('Carga People'!$D$6:$D$383,$D191,'Carga People'!AC$6:AC$383)</f>
        <v>0</v>
      </c>
      <c r="AD191" s="421">
        <f>SUMIF('Carga People'!$D$6:$D$383,$D191,'Carga People'!AD$6:AD$383)</f>
        <v>0</v>
      </c>
      <c r="AE191" s="421">
        <f>SUMIF('Carga People'!$D$6:$D$383,$D191,'Carga People'!AE$6:AE$383)</f>
        <v>0</v>
      </c>
      <c r="AF191" s="421">
        <f>SUMIF('Carga People'!$D$6:$D$383,$D191,'Carga People'!AF$6:AF$383)</f>
        <v>0</v>
      </c>
      <c r="AG191" s="421">
        <f>SUMIF('Carga People'!$D$6:$D$383,$D191,'Carga People'!AG$6:AG$383)</f>
        <v>0</v>
      </c>
      <c r="AH191" s="421">
        <f>SUMIF('Carga People'!$D$6:$D$383,$D191,'Carga People'!AH$6:AH$383)</f>
        <v>0</v>
      </c>
      <c r="AI191" s="421">
        <f>SUMIF('Carga People'!$D$6:$D$383,$D191,'Carga People'!AI$6:AI$383)</f>
        <v>0</v>
      </c>
      <c r="AJ191" s="421">
        <f>SUMIF('Carga People'!$D$6:$D$383,$D191,'Carga People'!AJ$6:AJ$383)</f>
        <v>0</v>
      </c>
      <c r="AK191" s="421">
        <f>SUMIF('Carga People'!$D$6:$D$383,$D191,'Carga People'!AK$6:AK$383)</f>
        <v>0</v>
      </c>
      <c r="AL191" s="421">
        <f>SUMIF('Carga People'!$D$6:$D$383,$D191,'Carga People'!AL$6:AL$383)</f>
        <v>0</v>
      </c>
      <c r="AM191" s="421">
        <f>SUMIF('Carga People'!$D$6:$D$383,$D191,'Carga People'!AM$6:AM$383)</f>
        <v>0</v>
      </c>
      <c r="AN191" s="421">
        <f>SUMIF('Carga People'!$D$6:$D$383,$D191,'Carga People'!AN$6:AN$383)</f>
        <v>0</v>
      </c>
      <c r="AO191" s="421"/>
      <c r="AP191" s="421"/>
      <c r="AQ191" s="427">
        <f t="shared" si="45"/>
        <v>0</v>
      </c>
      <c r="AR191" s="406" t="str">
        <f t="shared" si="42"/>
        <v/>
      </c>
      <c r="AT191" s="427">
        <f t="shared" si="40"/>
        <v>0</v>
      </c>
      <c r="AU191" s="427">
        <f t="shared" si="40"/>
        <v>0</v>
      </c>
      <c r="AV191" s="427">
        <f t="shared" si="40"/>
        <v>0</v>
      </c>
      <c r="AW191" s="427">
        <f t="shared" si="40"/>
        <v>0</v>
      </c>
      <c r="AX191" s="427">
        <f t="shared" si="40"/>
        <v>0</v>
      </c>
      <c r="AY191" s="427">
        <f t="shared" si="40"/>
        <v>0</v>
      </c>
      <c r="BA191" s="427">
        <f t="shared" si="43"/>
        <v>0</v>
      </c>
      <c r="BB191" s="427" t="e">
        <f>IF($BB$1="M0",SUMIF([1]Anual!$B$11:$B$950,$D191,[1]Anual!$GZ$11:$GZ$950),SUMIF([1]Anual!$B$11:$B$950,$D191,[1]Anual!$HA$11:$HA$950))</f>
        <v>#VALUE!</v>
      </c>
      <c r="BC191" s="427" t="e">
        <f t="shared" si="44"/>
        <v>#VALUE!</v>
      </c>
    </row>
    <row r="192" spans="2:55" ht="15" customHeight="1" outlineLevel="1" x14ac:dyDescent="0.25">
      <c r="B192" s="418" t="s">
        <v>317</v>
      </c>
      <c r="C192" s="419"/>
      <c r="D192" s="419" t="s">
        <v>415</v>
      </c>
      <c r="E192" s="1454" t="s">
        <v>839</v>
      </c>
      <c r="F192" s="1452" t="s">
        <v>15</v>
      </c>
      <c r="G192" s="421"/>
      <c r="H192" s="421"/>
      <c r="I192" s="421"/>
      <c r="J192" s="421">
        <f>SUMIF('Carga People'!$D$6:$D$383,$D192,'Carga People'!J$6:J$383)</f>
        <v>0</v>
      </c>
      <c r="K192" s="421">
        <f>SUMIF('Carga People'!$D$6:$D$383,$D192,'Carga People'!K$6:K$383)</f>
        <v>0</v>
      </c>
      <c r="L192" s="421">
        <f>SUMIF('Carga People'!$D$6:$D$383,$D192,'Carga People'!L$6:L$383)</f>
        <v>0</v>
      </c>
      <c r="M192" s="421">
        <f>SUMIF('Carga People'!$D$6:$D$383,$D192,'Carga People'!M$6:M$383)</f>
        <v>0</v>
      </c>
      <c r="N192" s="421">
        <f>SUMIF('Carga People'!$D$6:$D$383,$D192,'Carga People'!N$6:N$383)</f>
        <v>0</v>
      </c>
      <c r="O192" s="421">
        <f>SUMIF('Carga People'!$D$6:$D$383,$D192,'Carga People'!O$6:O$383)</f>
        <v>0</v>
      </c>
      <c r="P192" s="421">
        <f>SUMIF('Carga People'!$D$6:$D$383,$D192,'Carga People'!P$6:P$383)</f>
        <v>0</v>
      </c>
      <c r="Q192" s="421">
        <f>SUMIF('Carga People'!$D$6:$D$383,$D192,'Carga People'!Q$6:Q$383)</f>
        <v>0</v>
      </c>
      <c r="R192" s="421">
        <f>SUMIF('Carga People'!$D$6:$D$383,$D192,'Carga People'!R$6:R$383)</f>
        <v>0</v>
      </c>
      <c r="S192" s="421">
        <f>SUMIF('Carga People'!$D$6:$D$383,$D192,'Carga People'!S$6:S$383)</f>
        <v>0</v>
      </c>
      <c r="T192" s="421">
        <f>SUMIF('Carga People'!$D$6:$D$383,$D192,'Carga People'!T$6:T$383)</f>
        <v>0</v>
      </c>
      <c r="U192" s="421">
        <f>SUMIF('Carga People'!$D$6:$D$383,$D192,'Carga People'!U$6:U$383)</f>
        <v>0</v>
      </c>
      <c r="V192" s="421">
        <f>SUMIF('Carga People'!$D$6:$D$383,$D192,'Carga People'!V$6:V$383)</f>
        <v>0</v>
      </c>
      <c r="W192" s="421">
        <f>SUMIF('Carga People'!$D$6:$D$383,$D192,'Carga People'!W$6:W$383)</f>
        <v>0</v>
      </c>
      <c r="X192" s="421">
        <f>SUMIF('Carga People'!$D$6:$D$383,$D192,'Carga People'!X$6:X$383)</f>
        <v>0</v>
      </c>
      <c r="Y192" s="421">
        <f>SUMIF('Carga People'!$D$6:$D$383,$D192,'Carga People'!Y$6:Y$383)</f>
        <v>0</v>
      </c>
      <c r="Z192" s="421">
        <f>SUMIF('Carga People'!$D$6:$D$383,$D192,'Carga People'!Z$6:Z$383)</f>
        <v>0</v>
      </c>
      <c r="AA192" s="421">
        <f>SUMIF('Carga People'!$D$6:$D$383,$D192,'Carga People'!AA$6:AA$383)</f>
        <v>0</v>
      </c>
      <c r="AB192" s="421">
        <f>SUMIF('Carga People'!$D$6:$D$383,$D192,'Carga People'!AB$6:AB$383)</f>
        <v>0</v>
      </c>
      <c r="AC192" s="421">
        <f>SUMIF('Carga People'!$D$6:$D$383,$D192,'Carga People'!AC$6:AC$383)</f>
        <v>0</v>
      </c>
      <c r="AD192" s="421">
        <f>SUMIF('Carga People'!$D$6:$D$383,$D192,'Carga People'!AD$6:AD$383)</f>
        <v>0</v>
      </c>
      <c r="AE192" s="421">
        <f>SUMIF('Carga People'!$D$6:$D$383,$D192,'Carga People'!AE$6:AE$383)</f>
        <v>0</v>
      </c>
      <c r="AF192" s="421">
        <f>SUMIF('Carga People'!$D$6:$D$383,$D192,'Carga People'!AF$6:AF$383)</f>
        <v>0</v>
      </c>
      <c r="AG192" s="421">
        <f>SUMIF('Carga People'!$D$6:$D$383,$D192,'Carga People'!AG$6:AG$383)</f>
        <v>0</v>
      </c>
      <c r="AH192" s="421">
        <f>SUMIF('Carga People'!$D$6:$D$383,$D192,'Carga People'!AH$6:AH$383)</f>
        <v>0</v>
      </c>
      <c r="AI192" s="421">
        <f>SUMIF('Carga People'!$D$6:$D$383,$D192,'Carga People'!AI$6:AI$383)</f>
        <v>0</v>
      </c>
      <c r="AJ192" s="421">
        <f>SUMIF('Carga People'!$D$6:$D$383,$D192,'Carga People'!AJ$6:AJ$383)</f>
        <v>0</v>
      </c>
      <c r="AK192" s="421">
        <f>SUMIF('Carga People'!$D$6:$D$383,$D192,'Carga People'!AK$6:AK$383)</f>
        <v>0</v>
      </c>
      <c r="AL192" s="421">
        <f>SUMIF('Carga People'!$D$6:$D$383,$D192,'Carga People'!AL$6:AL$383)</f>
        <v>0</v>
      </c>
      <c r="AM192" s="421">
        <f>SUMIF('Carga People'!$D$6:$D$383,$D192,'Carga People'!AM$6:AM$383)</f>
        <v>0</v>
      </c>
      <c r="AN192" s="421">
        <f>SUMIF('Carga People'!$D$6:$D$383,$D192,'Carga People'!AN$6:AN$383)</f>
        <v>0</v>
      </c>
      <c r="AO192" s="421"/>
      <c r="AP192" s="421"/>
      <c r="AQ192" s="427">
        <f t="shared" ref="AQ192:AQ193" si="46">SUM(I192:AP192)</f>
        <v>0</v>
      </c>
      <c r="AR192" s="406" t="str">
        <f t="shared" ref="AR192:AR193" si="47">IF(D192="","",IF(D192=D191,"DUPLICADO",""))</f>
        <v/>
      </c>
      <c r="AT192" s="427">
        <f t="shared" si="40"/>
        <v>0</v>
      </c>
      <c r="AU192" s="427">
        <f t="shared" si="40"/>
        <v>0</v>
      </c>
      <c r="AV192" s="427">
        <f t="shared" si="40"/>
        <v>0</v>
      </c>
      <c r="AW192" s="427">
        <f t="shared" si="40"/>
        <v>0</v>
      </c>
      <c r="AX192" s="427">
        <f t="shared" si="40"/>
        <v>0</v>
      </c>
      <c r="AY192" s="427">
        <f t="shared" si="40"/>
        <v>0</v>
      </c>
      <c r="BA192" s="427">
        <f t="shared" si="43"/>
        <v>0</v>
      </c>
      <c r="BB192" s="427" t="e">
        <f>IF($BB$1="M0",SUMIF([1]Anual!$B$11:$B$950,$D192,[1]Anual!$GZ$11:$GZ$950),SUMIF([1]Anual!$B$11:$B$950,$D192,[1]Anual!$HA$11:$HA$950))</f>
        <v>#VALUE!</v>
      </c>
      <c r="BC192" s="427" t="e">
        <f t="shared" si="44"/>
        <v>#VALUE!</v>
      </c>
    </row>
    <row r="193" spans="2:55" ht="15" customHeight="1" outlineLevel="1" x14ac:dyDescent="0.25">
      <c r="B193" s="418" t="s">
        <v>318</v>
      </c>
      <c r="C193" s="419"/>
      <c r="D193" s="419" t="s">
        <v>414</v>
      </c>
      <c r="E193" s="1454" t="s">
        <v>838</v>
      </c>
      <c r="F193" s="1452" t="s">
        <v>15</v>
      </c>
      <c r="G193" s="421"/>
      <c r="H193" s="421"/>
      <c r="I193" s="421"/>
      <c r="J193" s="421">
        <f>SUMIF('Carga People'!$D$6:$D$383,$D193,'Carga People'!J$6:J$383)</f>
        <v>0</v>
      </c>
      <c r="K193" s="421">
        <f>SUMIF('Carga People'!$D$6:$D$383,$D193,'Carga People'!K$6:K$383)</f>
        <v>0</v>
      </c>
      <c r="L193" s="421">
        <f>SUMIF('Carga People'!$D$6:$D$383,$D193,'Carga People'!L$6:L$383)</f>
        <v>0</v>
      </c>
      <c r="M193" s="421">
        <f>SUMIF('Carga People'!$D$6:$D$383,$D193,'Carga People'!M$6:M$383)</f>
        <v>0</v>
      </c>
      <c r="N193" s="421">
        <f>SUMIF('Carga People'!$D$6:$D$383,$D193,'Carga People'!N$6:N$383)</f>
        <v>0</v>
      </c>
      <c r="O193" s="421">
        <f>SUMIF('Carga People'!$D$6:$D$383,$D193,'Carga People'!O$6:O$383)</f>
        <v>0</v>
      </c>
      <c r="P193" s="421">
        <f>SUMIF('Carga People'!$D$6:$D$383,$D193,'Carga People'!P$6:P$383)</f>
        <v>0</v>
      </c>
      <c r="Q193" s="421">
        <f>SUMIF('Carga People'!$D$6:$D$383,$D193,'Carga People'!Q$6:Q$383)</f>
        <v>0</v>
      </c>
      <c r="R193" s="421">
        <f>SUMIF('Carga People'!$D$6:$D$383,$D193,'Carga People'!R$6:R$383)</f>
        <v>0</v>
      </c>
      <c r="S193" s="421">
        <f>SUMIF('Carga People'!$D$6:$D$383,$D193,'Carga People'!S$6:S$383)</f>
        <v>0</v>
      </c>
      <c r="T193" s="421">
        <f>SUMIF('Carga People'!$D$6:$D$383,$D193,'Carga People'!T$6:T$383)</f>
        <v>0</v>
      </c>
      <c r="U193" s="421">
        <f>SUMIF('Carga People'!$D$6:$D$383,$D193,'Carga People'!U$6:U$383)</f>
        <v>0</v>
      </c>
      <c r="V193" s="421">
        <f>SUMIF('Carga People'!$D$6:$D$383,$D193,'Carga People'!V$6:V$383)</f>
        <v>0</v>
      </c>
      <c r="W193" s="421">
        <f>SUMIF('Carga People'!$D$6:$D$383,$D193,'Carga People'!W$6:W$383)</f>
        <v>0</v>
      </c>
      <c r="X193" s="421">
        <f>SUMIF('Carga People'!$D$6:$D$383,$D193,'Carga People'!X$6:X$383)</f>
        <v>0</v>
      </c>
      <c r="Y193" s="421">
        <f>SUMIF('Carga People'!$D$6:$D$383,$D193,'Carga People'!Y$6:Y$383)</f>
        <v>0</v>
      </c>
      <c r="Z193" s="421">
        <f>SUMIF('Carga People'!$D$6:$D$383,$D193,'Carga People'!Z$6:Z$383)</f>
        <v>0</v>
      </c>
      <c r="AA193" s="421">
        <f>SUMIF('Carga People'!$D$6:$D$383,$D193,'Carga People'!AA$6:AA$383)</f>
        <v>0</v>
      </c>
      <c r="AB193" s="421">
        <f>SUMIF('Carga People'!$D$6:$D$383,$D193,'Carga People'!AB$6:AB$383)</f>
        <v>0</v>
      </c>
      <c r="AC193" s="421">
        <f>SUMIF('Carga People'!$D$6:$D$383,$D193,'Carga People'!AC$6:AC$383)</f>
        <v>0</v>
      </c>
      <c r="AD193" s="421">
        <f>SUMIF('Carga People'!$D$6:$D$383,$D193,'Carga People'!AD$6:AD$383)</f>
        <v>0</v>
      </c>
      <c r="AE193" s="421">
        <f>SUMIF('Carga People'!$D$6:$D$383,$D193,'Carga People'!AE$6:AE$383)</f>
        <v>0</v>
      </c>
      <c r="AF193" s="421">
        <f>SUMIF('Carga People'!$D$6:$D$383,$D193,'Carga People'!AF$6:AF$383)</f>
        <v>0</v>
      </c>
      <c r="AG193" s="421">
        <f>SUMIF('Carga People'!$D$6:$D$383,$D193,'Carga People'!AG$6:AG$383)</f>
        <v>0</v>
      </c>
      <c r="AH193" s="421">
        <f>SUMIF('Carga People'!$D$6:$D$383,$D193,'Carga People'!AH$6:AH$383)</f>
        <v>0</v>
      </c>
      <c r="AI193" s="421">
        <f>SUMIF('Carga People'!$D$6:$D$383,$D193,'Carga People'!AI$6:AI$383)</f>
        <v>0</v>
      </c>
      <c r="AJ193" s="421">
        <f>SUMIF('Carga People'!$D$6:$D$383,$D193,'Carga People'!AJ$6:AJ$383)</f>
        <v>0</v>
      </c>
      <c r="AK193" s="421">
        <f>SUMIF('Carga People'!$D$6:$D$383,$D193,'Carga People'!AK$6:AK$383)</f>
        <v>0</v>
      </c>
      <c r="AL193" s="421">
        <f>SUMIF('Carga People'!$D$6:$D$383,$D193,'Carga People'!AL$6:AL$383)</f>
        <v>0</v>
      </c>
      <c r="AM193" s="421">
        <f>SUMIF('Carga People'!$D$6:$D$383,$D193,'Carga People'!AM$6:AM$383)</f>
        <v>0</v>
      </c>
      <c r="AN193" s="421">
        <f>SUMIF('Carga People'!$D$6:$D$383,$D193,'Carga People'!AN$6:AN$383)</f>
        <v>0</v>
      </c>
      <c r="AO193" s="421"/>
      <c r="AP193" s="421"/>
      <c r="AQ193" s="427">
        <f t="shared" si="46"/>
        <v>0</v>
      </c>
      <c r="AR193" s="406" t="str">
        <f t="shared" si="47"/>
        <v/>
      </c>
      <c r="AT193" s="427">
        <f t="shared" si="40"/>
        <v>0</v>
      </c>
      <c r="AU193" s="427">
        <f t="shared" si="40"/>
        <v>0</v>
      </c>
      <c r="AV193" s="427">
        <f t="shared" si="40"/>
        <v>0</v>
      </c>
      <c r="AW193" s="427">
        <f t="shared" si="40"/>
        <v>0</v>
      </c>
      <c r="AX193" s="427">
        <f t="shared" si="40"/>
        <v>0</v>
      </c>
      <c r="AY193" s="427">
        <f t="shared" si="40"/>
        <v>0</v>
      </c>
      <c r="BA193" s="427">
        <f t="shared" ref="BA193" si="48">IF(F193="BRASIL",SUM(J193:AI193),0)</f>
        <v>0</v>
      </c>
      <c r="BB193" s="427" t="e">
        <f>IF($BB$1="M0",SUMIF([1]Anual!$B$11:$B$950,$D193,[1]Anual!$GZ$11:$GZ$950),SUMIF([1]Anual!$B$11:$B$950,$D193,[1]Anual!$HA$11:$HA$950))</f>
        <v>#VALUE!</v>
      </c>
      <c r="BC193" s="427" t="e">
        <f t="shared" ref="BC193" si="49">BA193-BB193</f>
        <v>#VALUE!</v>
      </c>
    </row>
    <row r="194" spans="2:55" ht="15" customHeight="1" outlineLevel="1" x14ac:dyDescent="0.25">
      <c r="B194" s="418" t="s">
        <v>620</v>
      </c>
      <c r="C194" s="419"/>
      <c r="D194" s="419" t="s">
        <v>663</v>
      </c>
      <c r="E194" s="1454" t="s">
        <v>880</v>
      </c>
      <c r="F194" s="1452" t="s">
        <v>15</v>
      </c>
      <c r="G194" s="421"/>
      <c r="H194" s="421"/>
      <c r="I194" s="421"/>
      <c r="J194" s="421">
        <f>SUMIF('Carga People'!$D$6:$D$383,$D194,'Carga People'!J$6:J$383)</f>
        <v>0</v>
      </c>
      <c r="K194" s="421">
        <f>SUMIF('Carga People'!$D$6:$D$383,$D194,'Carga People'!K$6:K$383)</f>
        <v>0</v>
      </c>
      <c r="L194" s="421">
        <f>SUMIF('Carga People'!$D$6:$D$383,$D194,'Carga People'!L$6:L$383)</f>
        <v>0</v>
      </c>
      <c r="M194" s="421">
        <f>SUMIF('Carga People'!$D$6:$D$383,$D194,'Carga People'!M$6:M$383)</f>
        <v>0</v>
      </c>
      <c r="N194" s="421">
        <f>SUMIF('Carga People'!$D$6:$D$383,$D194,'Carga People'!N$6:N$383)</f>
        <v>0</v>
      </c>
      <c r="O194" s="421">
        <f>SUMIF('Carga People'!$D$6:$D$383,$D194,'Carga People'!O$6:O$383)</f>
        <v>0</v>
      </c>
      <c r="P194" s="421">
        <f>SUMIF('Carga People'!$D$6:$D$383,$D194,'Carga People'!P$6:P$383)</f>
        <v>0</v>
      </c>
      <c r="Q194" s="421">
        <f>SUMIF('Carga People'!$D$6:$D$383,$D194,'Carga People'!Q$6:Q$383)</f>
        <v>0</v>
      </c>
      <c r="R194" s="421">
        <f>SUMIF('Carga People'!$D$6:$D$383,$D194,'Carga People'!R$6:R$383)</f>
        <v>0</v>
      </c>
      <c r="S194" s="421">
        <f>SUMIF('Carga People'!$D$6:$D$383,$D194,'Carga People'!S$6:S$383)</f>
        <v>0</v>
      </c>
      <c r="T194" s="421">
        <f>SUMIF('Carga People'!$D$6:$D$383,$D194,'Carga People'!T$6:T$383)</f>
        <v>0</v>
      </c>
      <c r="U194" s="421">
        <f>SUMIF('Carga People'!$D$6:$D$383,$D194,'Carga People'!U$6:U$383)</f>
        <v>0</v>
      </c>
      <c r="V194" s="421">
        <f>SUMIF('Carga People'!$D$6:$D$383,$D194,'Carga People'!V$6:V$383)</f>
        <v>0</v>
      </c>
      <c r="W194" s="421">
        <f>SUMIF('Carga People'!$D$6:$D$383,$D194,'Carga People'!W$6:W$383)</f>
        <v>0</v>
      </c>
      <c r="X194" s="421">
        <f>SUMIF('Carga People'!$D$6:$D$383,$D194,'Carga People'!X$6:X$383)</f>
        <v>0</v>
      </c>
      <c r="Y194" s="421">
        <f>SUMIF('Carga People'!$D$6:$D$383,$D194,'Carga People'!Y$6:Y$383)</f>
        <v>0</v>
      </c>
      <c r="Z194" s="421">
        <f>SUMIF('Carga People'!$D$6:$D$383,$D194,'Carga People'!Z$6:Z$383)</f>
        <v>0</v>
      </c>
      <c r="AA194" s="421">
        <f>SUMIF('Carga People'!$D$6:$D$383,$D194,'Carga People'!AA$6:AA$383)</f>
        <v>0</v>
      </c>
      <c r="AB194" s="421">
        <f>SUMIF('Carga People'!$D$6:$D$383,$D194,'Carga People'!AB$6:AB$383)</f>
        <v>0</v>
      </c>
      <c r="AC194" s="421">
        <f>SUMIF('Carga People'!$D$6:$D$383,$D194,'Carga People'!AC$6:AC$383)</f>
        <v>0</v>
      </c>
      <c r="AD194" s="421">
        <f>SUMIF('Carga People'!$D$6:$D$383,$D194,'Carga People'!AD$6:AD$383)</f>
        <v>0</v>
      </c>
      <c r="AE194" s="421">
        <f>SUMIF('Carga People'!$D$6:$D$383,$D194,'Carga People'!AE$6:AE$383)</f>
        <v>0</v>
      </c>
      <c r="AF194" s="421">
        <f>SUMIF('Carga People'!$D$6:$D$383,$D194,'Carga People'!AF$6:AF$383)</f>
        <v>0</v>
      </c>
      <c r="AG194" s="421">
        <f>SUMIF('Carga People'!$D$6:$D$383,$D194,'Carga People'!AG$6:AG$383)</f>
        <v>0</v>
      </c>
      <c r="AH194" s="421">
        <f>SUMIF('Carga People'!$D$6:$D$383,$D194,'Carga People'!AH$6:AH$383)</f>
        <v>0</v>
      </c>
      <c r="AI194" s="421">
        <f>SUMIF('Carga People'!$D$6:$D$383,$D194,'Carga People'!AI$6:AI$383)</f>
        <v>0</v>
      </c>
      <c r="AJ194" s="421">
        <f>SUMIF('Carga People'!$D$6:$D$383,$D194,'Carga People'!AJ$6:AJ$383)</f>
        <v>0</v>
      </c>
      <c r="AK194" s="421">
        <f>SUMIF('Carga People'!$D$6:$D$383,$D194,'Carga People'!AK$6:AK$383)</f>
        <v>0</v>
      </c>
      <c r="AL194" s="421">
        <f>SUMIF('Carga People'!$D$6:$D$383,$D194,'Carga People'!AL$6:AL$383)</f>
        <v>0</v>
      </c>
      <c r="AM194" s="421">
        <f>SUMIF('Carga People'!$D$6:$D$383,$D194,'Carga People'!AM$6:AM$383)</f>
        <v>0</v>
      </c>
      <c r="AN194" s="421">
        <f>SUMIF('Carga People'!$D$6:$D$383,$D194,'Carga People'!AN$6:AN$383)</f>
        <v>0</v>
      </c>
      <c r="AO194" s="421"/>
      <c r="AP194" s="421"/>
      <c r="AQ194" s="427">
        <f t="shared" si="41"/>
        <v>0</v>
      </c>
      <c r="AR194" s="406" t="str">
        <f>IF(D194="","",IF(D194=D189,"DUPLICADO",""))</f>
        <v/>
      </c>
      <c r="AT194" s="427">
        <f t="shared" si="40"/>
        <v>0</v>
      </c>
      <c r="AU194" s="427">
        <f t="shared" si="40"/>
        <v>0</v>
      </c>
      <c r="AV194" s="427">
        <f t="shared" si="40"/>
        <v>0</v>
      </c>
      <c r="AW194" s="427">
        <f t="shared" si="40"/>
        <v>0</v>
      </c>
      <c r="AX194" s="427">
        <f t="shared" si="40"/>
        <v>0</v>
      </c>
      <c r="AY194" s="427">
        <f t="shared" si="40"/>
        <v>0</v>
      </c>
      <c r="BA194" s="427">
        <f t="shared" si="43"/>
        <v>0</v>
      </c>
      <c r="BB194" s="427" t="e">
        <f>IF($BB$1="M0",SUMIF([1]Anual!$B$11:$B$950,$D194,[1]Anual!$GZ$11:$GZ$950),SUMIF([1]Anual!$B$11:$B$950,$D194,[1]Anual!$HA$11:$HA$950))</f>
        <v>#VALUE!</v>
      </c>
      <c r="BC194" s="427" t="e">
        <f t="shared" si="44"/>
        <v>#VALUE!</v>
      </c>
    </row>
    <row r="195" spans="2:55" ht="15" customHeight="1" outlineLevel="1" x14ac:dyDescent="0.25">
      <c r="B195" s="418" t="s">
        <v>620</v>
      </c>
      <c r="C195" s="419"/>
      <c r="D195" s="419" t="s">
        <v>664</v>
      </c>
      <c r="E195" s="1454" t="s">
        <v>881</v>
      </c>
      <c r="F195" s="1452" t="s">
        <v>15</v>
      </c>
      <c r="G195" s="421"/>
      <c r="H195" s="421"/>
      <c r="I195" s="421"/>
      <c r="J195" s="421">
        <f>SUMIF('Carga People'!$D$6:$D$383,$D195,'Carga People'!J$6:J$383)</f>
        <v>0</v>
      </c>
      <c r="K195" s="421">
        <f>SUMIF('Carga People'!$D$6:$D$383,$D195,'Carga People'!K$6:K$383)</f>
        <v>0</v>
      </c>
      <c r="L195" s="421">
        <f>SUMIF('Carga People'!$D$6:$D$383,$D195,'Carga People'!L$6:L$383)</f>
        <v>0</v>
      </c>
      <c r="M195" s="421">
        <f>SUMIF('Carga People'!$D$6:$D$383,$D195,'Carga People'!M$6:M$383)</f>
        <v>0</v>
      </c>
      <c r="N195" s="421">
        <f>SUMIF('Carga People'!$D$6:$D$383,$D195,'Carga People'!N$6:N$383)</f>
        <v>0</v>
      </c>
      <c r="O195" s="421">
        <f>SUMIF('Carga People'!$D$6:$D$383,$D195,'Carga People'!O$6:O$383)</f>
        <v>0</v>
      </c>
      <c r="P195" s="421">
        <f>SUMIF('Carga People'!$D$6:$D$383,$D195,'Carga People'!P$6:P$383)</f>
        <v>0</v>
      </c>
      <c r="Q195" s="421">
        <f>SUMIF('Carga People'!$D$6:$D$383,$D195,'Carga People'!Q$6:Q$383)</f>
        <v>0</v>
      </c>
      <c r="R195" s="421">
        <f>SUMIF('Carga People'!$D$6:$D$383,$D195,'Carga People'!R$6:R$383)</f>
        <v>0</v>
      </c>
      <c r="S195" s="421">
        <f>SUMIF('Carga People'!$D$6:$D$383,$D195,'Carga People'!S$6:S$383)</f>
        <v>0</v>
      </c>
      <c r="T195" s="421">
        <f>SUMIF('Carga People'!$D$6:$D$383,$D195,'Carga People'!T$6:T$383)</f>
        <v>0</v>
      </c>
      <c r="U195" s="421">
        <f>SUMIF('Carga People'!$D$6:$D$383,$D195,'Carga People'!U$6:U$383)</f>
        <v>0</v>
      </c>
      <c r="V195" s="421">
        <f>SUMIF('Carga People'!$D$6:$D$383,$D195,'Carga People'!V$6:V$383)</f>
        <v>0</v>
      </c>
      <c r="W195" s="421">
        <f>SUMIF('Carga People'!$D$6:$D$383,$D195,'Carga People'!W$6:W$383)</f>
        <v>0</v>
      </c>
      <c r="X195" s="421">
        <f>SUMIF('Carga People'!$D$6:$D$383,$D195,'Carga People'!X$6:X$383)</f>
        <v>0</v>
      </c>
      <c r="Y195" s="421">
        <f>SUMIF('Carga People'!$D$6:$D$383,$D195,'Carga People'!Y$6:Y$383)</f>
        <v>0</v>
      </c>
      <c r="Z195" s="421">
        <f>SUMIF('Carga People'!$D$6:$D$383,$D195,'Carga People'!Z$6:Z$383)</f>
        <v>0</v>
      </c>
      <c r="AA195" s="421">
        <f>SUMIF('Carga People'!$D$6:$D$383,$D195,'Carga People'!AA$6:AA$383)</f>
        <v>0</v>
      </c>
      <c r="AB195" s="421">
        <f>SUMIF('Carga People'!$D$6:$D$383,$D195,'Carga People'!AB$6:AB$383)</f>
        <v>0</v>
      </c>
      <c r="AC195" s="421">
        <f>SUMIF('Carga People'!$D$6:$D$383,$D195,'Carga People'!AC$6:AC$383)</f>
        <v>0</v>
      </c>
      <c r="AD195" s="421">
        <f>SUMIF('Carga People'!$D$6:$D$383,$D195,'Carga People'!AD$6:AD$383)</f>
        <v>0</v>
      </c>
      <c r="AE195" s="421">
        <f>SUMIF('Carga People'!$D$6:$D$383,$D195,'Carga People'!AE$6:AE$383)</f>
        <v>0</v>
      </c>
      <c r="AF195" s="421">
        <f>SUMIF('Carga People'!$D$6:$D$383,$D195,'Carga People'!AF$6:AF$383)</f>
        <v>0</v>
      </c>
      <c r="AG195" s="421">
        <f>SUMIF('Carga People'!$D$6:$D$383,$D195,'Carga People'!AG$6:AG$383)</f>
        <v>0</v>
      </c>
      <c r="AH195" s="421">
        <f>SUMIF('Carga People'!$D$6:$D$383,$D195,'Carga People'!AH$6:AH$383)</f>
        <v>0</v>
      </c>
      <c r="AI195" s="421">
        <f>SUMIF('Carga People'!$D$6:$D$383,$D195,'Carga People'!AI$6:AI$383)</f>
        <v>0</v>
      </c>
      <c r="AJ195" s="421">
        <f>SUMIF('Carga People'!$D$6:$D$383,$D195,'Carga People'!AJ$6:AJ$383)</f>
        <v>0</v>
      </c>
      <c r="AK195" s="421">
        <f>SUMIF('Carga People'!$D$6:$D$383,$D195,'Carga People'!AK$6:AK$383)</f>
        <v>0</v>
      </c>
      <c r="AL195" s="421">
        <f>SUMIF('Carga People'!$D$6:$D$383,$D195,'Carga People'!AL$6:AL$383)</f>
        <v>0</v>
      </c>
      <c r="AM195" s="421">
        <f>SUMIF('Carga People'!$D$6:$D$383,$D195,'Carga People'!AM$6:AM$383)</f>
        <v>0</v>
      </c>
      <c r="AN195" s="421">
        <f>SUMIF('Carga People'!$D$6:$D$383,$D195,'Carga People'!AN$6:AN$383)</f>
        <v>0</v>
      </c>
      <c r="AO195" s="421"/>
      <c r="AP195" s="421"/>
      <c r="AQ195" s="427">
        <f t="shared" si="41"/>
        <v>0</v>
      </c>
      <c r="AR195" s="406" t="str">
        <f t="shared" si="42"/>
        <v/>
      </c>
      <c r="AT195" s="427">
        <f t="shared" ref="AT195:AY226" si="50">SUMIF($J$1:$AP$1,AT$3,($J195:$AP195))</f>
        <v>0</v>
      </c>
      <c r="AU195" s="427">
        <f t="shared" si="50"/>
        <v>0</v>
      </c>
      <c r="AV195" s="427">
        <f t="shared" si="50"/>
        <v>0</v>
      </c>
      <c r="AW195" s="427">
        <f t="shared" si="50"/>
        <v>0</v>
      </c>
      <c r="AX195" s="427">
        <f t="shared" si="50"/>
        <v>0</v>
      </c>
      <c r="AY195" s="427">
        <f t="shared" si="50"/>
        <v>0</v>
      </c>
      <c r="BA195" s="427">
        <f t="shared" si="43"/>
        <v>0</v>
      </c>
      <c r="BB195" s="427" t="e">
        <f>IF($BB$1="M0",SUMIF([1]Anual!$B$11:$B$950,$D195,[1]Anual!$GZ$11:$GZ$950),SUMIF([1]Anual!$B$11:$B$950,$D195,[1]Anual!$HA$11:$HA$950))</f>
        <v>#VALUE!</v>
      </c>
      <c r="BC195" s="427" t="e">
        <f t="shared" si="44"/>
        <v>#VALUE!</v>
      </c>
    </row>
    <row r="196" spans="2:55" ht="15" customHeight="1" outlineLevel="1" x14ac:dyDescent="0.25">
      <c r="B196" s="1539" t="s">
        <v>1068</v>
      </c>
      <c r="C196" s="1540"/>
      <c r="D196" s="1540" t="s">
        <v>1067</v>
      </c>
      <c r="E196" s="1541">
        <v>926564279</v>
      </c>
      <c r="F196" s="1452" t="s">
        <v>15</v>
      </c>
      <c r="G196" s="421"/>
      <c r="H196" s="421"/>
      <c r="I196" s="421"/>
      <c r="J196" s="421">
        <f>SUMIF('Carga People'!$D$6:$D$383,$D196,'Carga People'!J$6:J$383)</f>
        <v>0</v>
      </c>
      <c r="K196" s="421">
        <f>SUMIF('Carga People'!$D$6:$D$383,$D196,'Carga People'!K$6:K$383)</f>
        <v>0</v>
      </c>
      <c r="L196" s="421">
        <f>SUMIF('Carga People'!$D$6:$D$383,$D196,'Carga People'!L$6:L$383)</f>
        <v>0</v>
      </c>
      <c r="M196" s="421">
        <f>SUMIF('Carga People'!$D$6:$D$383,$D196,'Carga People'!M$6:M$383)</f>
        <v>0</v>
      </c>
      <c r="N196" s="421">
        <f>SUMIF('Carga People'!$D$6:$D$383,$D196,'Carga People'!N$6:N$383)</f>
        <v>0</v>
      </c>
      <c r="O196" s="421">
        <f>SUMIF('Carga People'!$D$6:$D$383,$D196,'Carga People'!O$6:O$383)</f>
        <v>0</v>
      </c>
      <c r="P196" s="421">
        <f>SUMIF('Carga People'!$D$6:$D$383,$D196,'Carga People'!P$6:P$383)</f>
        <v>0</v>
      </c>
      <c r="Q196" s="421">
        <f>SUMIF('Carga People'!$D$6:$D$383,$D196,'Carga People'!Q$6:Q$383)</f>
        <v>0</v>
      </c>
      <c r="R196" s="421">
        <f>SUMIF('Carga People'!$D$6:$D$383,$D196,'Carga People'!R$6:R$383)</f>
        <v>0</v>
      </c>
      <c r="S196" s="421">
        <f>SUMIF('Carga People'!$D$6:$D$383,$D196,'Carga People'!S$6:S$383)</f>
        <v>0</v>
      </c>
      <c r="T196" s="421">
        <f>SUMIF('Carga People'!$D$6:$D$383,$D196,'Carga People'!T$6:T$383)</f>
        <v>0</v>
      </c>
      <c r="U196" s="421">
        <f>SUMIF('Carga People'!$D$6:$D$383,$D196,'Carga People'!U$6:U$383)</f>
        <v>0</v>
      </c>
      <c r="V196" s="421">
        <f>SUMIF('Carga People'!$D$6:$D$383,$D196,'Carga People'!V$6:V$383)</f>
        <v>0</v>
      </c>
      <c r="W196" s="421">
        <f>SUMIF('Carga People'!$D$6:$D$383,$D196,'Carga People'!W$6:W$383)</f>
        <v>0</v>
      </c>
      <c r="X196" s="421">
        <f>SUMIF('Carga People'!$D$6:$D$383,$D196,'Carga People'!X$6:X$383)</f>
        <v>0</v>
      </c>
      <c r="Y196" s="421">
        <f>SUMIF('Carga People'!$D$6:$D$383,$D196,'Carga People'!Y$6:Y$383)</f>
        <v>0</v>
      </c>
      <c r="Z196" s="421">
        <f>SUMIF('Carga People'!$D$6:$D$383,$D196,'Carga People'!Z$6:Z$383)</f>
        <v>0</v>
      </c>
      <c r="AA196" s="421">
        <f>SUMIF('Carga People'!$D$6:$D$383,$D196,'Carga People'!AA$6:AA$383)</f>
        <v>0</v>
      </c>
      <c r="AB196" s="421">
        <f>SUMIF('Carga People'!$D$6:$D$383,$D196,'Carga People'!AB$6:AB$383)</f>
        <v>0</v>
      </c>
      <c r="AC196" s="421">
        <f>SUMIF('Carga People'!$D$6:$D$383,$D196,'Carga People'!AC$6:AC$383)</f>
        <v>0</v>
      </c>
      <c r="AD196" s="421">
        <f>SUMIF('Carga People'!$D$6:$D$383,$D196,'Carga People'!AD$6:AD$383)</f>
        <v>0</v>
      </c>
      <c r="AE196" s="421">
        <f>SUMIF('Carga People'!$D$6:$D$383,$D196,'Carga People'!AE$6:AE$383)</f>
        <v>0</v>
      </c>
      <c r="AF196" s="421">
        <f>SUMIF('Carga People'!$D$6:$D$383,$D196,'Carga People'!AF$6:AF$383)</f>
        <v>0</v>
      </c>
      <c r="AG196" s="421">
        <f>SUMIF('Carga People'!$D$6:$D$383,$D196,'Carga People'!AG$6:AG$383)</f>
        <v>0</v>
      </c>
      <c r="AH196" s="421">
        <f>SUMIF('Carga People'!$D$6:$D$383,$D196,'Carga People'!AH$6:AH$383)</f>
        <v>0</v>
      </c>
      <c r="AI196" s="421">
        <f>SUMIF('Carga People'!$D$6:$D$383,$D196,'Carga People'!AI$6:AI$383)</f>
        <v>0</v>
      </c>
      <c r="AJ196" s="421">
        <f>SUMIF('Carga People'!$D$6:$D$383,$D196,'Carga People'!AJ$6:AJ$383)</f>
        <v>0</v>
      </c>
      <c r="AK196" s="421">
        <f>SUMIF('Carga People'!$D$6:$D$383,$D196,'Carga People'!AK$6:AK$383)</f>
        <v>0</v>
      </c>
      <c r="AL196" s="421">
        <f>SUMIF('Carga People'!$D$6:$D$383,$D196,'Carga People'!AL$6:AL$383)</f>
        <v>0</v>
      </c>
      <c r="AM196" s="421">
        <f>SUMIF('Carga People'!$D$6:$D$383,$D196,'Carga People'!AM$6:AM$383)</f>
        <v>0</v>
      </c>
      <c r="AN196" s="421">
        <f>SUMIF('Carga People'!$D$6:$D$383,$D196,'Carga People'!AN$6:AN$383)</f>
        <v>0</v>
      </c>
      <c r="AO196" s="421"/>
      <c r="AP196" s="421"/>
      <c r="AQ196" s="427">
        <f t="shared" si="41"/>
        <v>0</v>
      </c>
      <c r="AR196" s="406" t="str">
        <f t="shared" si="42"/>
        <v/>
      </c>
      <c r="AT196" s="427">
        <f t="shared" si="50"/>
        <v>0</v>
      </c>
      <c r="AU196" s="427">
        <f t="shared" si="50"/>
        <v>0</v>
      </c>
      <c r="AV196" s="427">
        <f t="shared" si="50"/>
        <v>0</v>
      </c>
      <c r="AW196" s="427">
        <f t="shared" si="50"/>
        <v>0</v>
      </c>
      <c r="AX196" s="427">
        <f t="shared" si="50"/>
        <v>0</v>
      </c>
      <c r="AY196" s="427">
        <f t="shared" si="50"/>
        <v>0</v>
      </c>
      <c r="BA196" s="427">
        <f t="shared" si="43"/>
        <v>0</v>
      </c>
      <c r="BB196" s="427" t="e">
        <f>IF($BB$1="M0",SUMIF([1]Anual!$B$11:$B$950,$D196,[1]Anual!$GZ$11:$GZ$950),SUMIF([1]Anual!$B$11:$B$950,$D196,[1]Anual!$HA$11:$HA$950))</f>
        <v>#VALUE!</v>
      </c>
      <c r="BC196" s="427" t="e">
        <f t="shared" si="44"/>
        <v>#VALUE!</v>
      </c>
    </row>
    <row r="197" spans="2:55" ht="15" customHeight="1" outlineLevel="1" x14ac:dyDescent="0.25">
      <c r="B197" s="418" t="s">
        <v>117</v>
      </c>
      <c r="C197" s="419"/>
      <c r="D197" s="419" t="s">
        <v>140</v>
      </c>
      <c r="E197" s="1454" t="s">
        <v>826</v>
      </c>
      <c r="F197" s="1452" t="s">
        <v>15</v>
      </c>
      <c r="G197" s="421"/>
      <c r="H197" s="421"/>
      <c r="I197" s="421"/>
      <c r="J197" s="421">
        <f>SUMIF('Carga People'!$D$6:$D$383,$D197,'Carga People'!J$6:J$383)</f>
        <v>543</v>
      </c>
      <c r="K197" s="421">
        <f>SUMIF('Carga People'!$D$6:$D$383,$D197,'Carga People'!K$6:K$383)</f>
        <v>0</v>
      </c>
      <c r="L197" s="421">
        <f>SUMIF('Carga People'!$D$6:$D$383,$D197,'Carga People'!L$6:L$383)</f>
        <v>0</v>
      </c>
      <c r="M197" s="421">
        <f>SUMIF('Carga People'!$D$6:$D$383,$D197,'Carga People'!M$6:M$383)</f>
        <v>537</v>
      </c>
      <c r="N197" s="421">
        <f>SUMIF('Carga People'!$D$6:$D$383,$D197,'Carga People'!N$6:N$383)</f>
        <v>750</v>
      </c>
      <c r="O197" s="421">
        <f>SUMIF('Carga People'!$D$6:$D$383,$D197,'Carga People'!O$6:O$383)</f>
        <v>721</v>
      </c>
      <c r="P197" s="421">
        <f>SUMIF('Carga People'!$D$6:$D$383,$D197,'Carga People'!P$6:P$383)</f>
        <v>1303</v>
      </c>
      <c r="Q197" s="421">
        <f>SUMIF('Carga People'!$D$6:$D$383,$D197,'Carga People'!Q$6:Q$383)</f>
        <v>986</v>
      </c>
      <c r="R197" s="421">
        <f>SUMIF('Carga People'!$D$6:$D$383,$D197,'Carga People'!R$6:R$383)</f>
        <v>0</v>
      </c>
      <c r="S197" s="421">
        <f>SUMIF('Carga People'!$D$6:$D$383,$D197,'Carga People'!S$6:S$383)</f>
        <v>0</v>
      </c>
      <c r="T197" s="421">
        <f>SUMIF('Carga People'!$D$6:$D$383,$D197,'Carga People'!T$6:T$383)</f>
        <v>537</v>
      </c>
      <c r="U197" s="421">
        <f>SUMIF('Carga People'!$D$6:$D$383,$D197,'Carga People'!U$6:U$383)</f>
        <v>537</v>
      </c>
      <c r="V197" s="421">
        <f>SUMIF('Carga People'!$D$6:$D$383,$D197,'Carga People'!V$6:V$383)</f>
        <v>844</v>
      </c>
      <c r="W197" s="421">
        <f>SUMIF('Carga People'!$D$6:$D$383,$D197,'Carga People'!W$6:W$383)</f>
        <v>861</v>
      </c>
      <c r="X197" s="421">
        <f>SUMIF('Carga People'!$D$6:$D$383,$D197,'Carga People'!X$6:X$383)</f>
        <v>1199</v>
      </c>
      <c r="Y197" s="421">
        <f>SUMIF('Carga People'!$D$6:$D$383,$D197,'Carga People'!Y$6:Y$383)</f>
        <v>0</v>
      </c>
      <c r="Z197" s="421">
        <f>SUMIF('Carga People'!$D$6:$D$383,$D197,'Carga People'!Z$6:Z$383)</f>
        <v>0</v>
      </c>
      <c r="AA197" s="421">
        <f>SUMIF('Carga People'!$D$6:$D$383,$D197,'Carga People'!AA$6:AA$383)</f>
        <v>537</v>
      </c>
      <c r="AB197" s="421">
        <f>SUMIF('Carga People'!$D$6:$D$383,$D197,'Carga People'!AB$6:AB$383)</f>
        <v>537</v>
      </c>
      <c r="AC197" s="421">
        <f>SUMIF('Carga People'!$D$6:$D$383,$D197,'Carga People'!AC$6:AC$383)</f>
        <v>1031</v>
      </c>
      <c r="AD197" s="421">
        <f>SUMIF('Carga People'!$D$6:$D$383,$D197,'Carga People'!AD$6:AD$383)</f>
        <v>951</v>
      </c>
      <c r="AE197" s="421">
        <f>SUMIF('Carga People'!$D$6:$D$383,$D197,'Carga People'!AE$6:AE$383)</f>
        <v>469</v>
      </c>
      <c r="AF197" s="421">
        <f>SUMIF('Carga People'!$D$6:$D$383,$D197,'Carga People'!AF$6:AF$383)</f>
        <v>0</v>
      </c>
      <c r="AG197" s="421">
        <f>SUMIF('Carga People'!$D$6:$D$383,$D197,'Carga People'!AG$6:AG$383)</f>
        <v>0</v>
      </c>
      <c r="AH197" s="421">
        <f>SUMIF('Carga People'!$D$6:$D$383,$D197,'Carga People'!AH$6:AH$383)</f>
        <v>0</v>
      </c>
      <c r="AI197" s="421">
        <f>SUMIF('Carga People'!$D$6:$D$383,$D197,'Carga People'!AI$6:AI$383)</f>
        <v>0</v>
      </c>
      <c r="AJ197" s="421">
        <f>SUMIF('Carga People'!$D$6:$D$383,$D197,'Carga People'!AJ$6:AJ$383)</f>
        <v>0</v>
      </c>
      <c r="AK197" s="421">
        <f>SUMIF('Carga People'!$D$6:$D$383,$D197,'Carga People'!AK$6:AK$383)</f>
        <v>0</v>
      </c>
      <c r="AL197" s="421">
        <f>SUMIF('Carga People'!$D$6:$D$383,$D197,'Carga People'!AL$6:AL$383)</f>
        <v>0</v>
      </c>
      <c r="AM197" s="421">
        <f>SUMIF('Carga People'!$D$6:$D$383,$D197,'Carga People'!AM$6:AM$383)</f>
        <v>0</v>
      </c>
      <c r="AN197" s="421">
        <f>SUMIF('Carga People'!$D$6:$D$383,$D197,'Carga People'!AN$6:AN$383)</f>
        <v>0</v>
      </c>
      <c r="AO197" s="421"/>
      <c r="AP197" s="421"/>
      <c r="AQ197" s="427">
        <f t="shared" si="41"/>
        <v>12343</v>
      </c>
      <c r="AR197" s="406" t="str">
        <f t="shared" si="42"/>
        <v/>
      </c>
      <c r="AT197" s="427">
        <f t="shared" si="50"/>
        <v>543</v>
      </c>
      <c r="AU197" s="427">
        <f t="shared" si="50"/>
        <v>4297</v>
      </c>
      <c r="AV197" s="427">
        <f t="shared" si="50"/>
        <v>3978</v>
      </c>
      <c r="AW197" s="427">
        <f t="shared" si="50"/>
        <v>3525</v>
      </c>
      <c r="AX197" s="427">
        <f t="shared" si="50"/>
        <v>0</v>
      </c>
      <c r="AY197" s="427">
        <f t="shared" si="50"/>
        <v>0</v>
      </c>
      <c r="BA197" s="427">
        <f t="shared" si="43"/>
        <v>12343</v>
      </c>
      <c r="BB197" s="427" t="e">
        <f>IF($BB$1="M0",SUMIF([1]Anual!$B$11:$B$950,$D197,[1]Anual!$GZ$11:$GZ$950),SUMIF([1]Anual!$B$11:$B$950,$D197,[1]Anual!$HA$11:$HA$950))</f>
        <v>#VALUE!</v>
      </c>
      <c r="BC197" s="427" t="e">
        <f t="shared" si="44"/>
        <v>#VALUE!</v>
      </c>
    </row>
    <row r="198" spans="2:55" ht="15" customHeight="1" outlineLevel="1" x14ac:dyDescent="0.25">
      <c r="B198" s="418" t="s">
        <v>567</v>
      </c>
      <c r="C198" s="419"/>
      <c r="D198" s="419" t="s">
        <v>564</v>
      </c>
      <c r="E198" s="1454" t="s">
        <v>1002</v>
      </c>
      <c r="F198" s="1452" t="s">
        <v>47</v>
      </c>
      <c r="G198" s="421"/>
      <c r="H198" s="421"/>
      <c r="I198" s="421"/>
      <c r="J198" s="421">
        <f>SUMIF('Carga People'!$D$6:$D$383,$D198,'Carga People'!J$6:J$383)</f>
        <v>0</v>
      </c>
      <c r="K198" s="421">
        <f>SUMIF('Carga People'!$D$6:$D$383,$D198,'Carga People'!K$6:K$383)</f>
        <v>0</v>
      </c>
      <c r="L198" s="421">
        <f>SUMIF('Carga People'!$D$6:$D$383,$D198,'Carga People'!L$6:L$383)</f>
        <v>0</v>
      </c>
      <c r="M198" s="421">
        <f>SUMIF('Carga People'!$D$6:$D$383,$D198,'Carga People'!M$6:M$383)</f>
        <v>0</v>
      </c>
      <c r="N198" s="421">
        <f>SUMIF('Carga People'!$D$6:$D$383,$D198,'Carga People'!N$6:N$383)</f>
        <v>0</v>
      </c>
      <c r="O198" s="421">
        <f>SUMIF('Carga People'!$D$6:$D$383,$D198,'Carga People'!O$6:O$383)</f>
        <v>0</v>
      </c>
      <c r="P198" s="421">
        <f>SUMIF('Carga People'!$D$6:$D$383,$D198,'Carga People'!P$6:P$383)</f>
        <v>0</v>
      </c>
      <c r="Q198" s="421">
        <f>SUMIF('Carga People'!$D$6:$D$383,$D198,'Carga People'!Q$6:Q$383)</f>
        <v>0</v>
      </c>
      <c r="R198" s="421">
        <f>SUMIF('Carga People'!$D$6:$D$383,$D198,'Carga People'!R$6:R$383)</f>
        <v>0</v>
      </c>
      <c r="S198" s="421">
        <f>SUMIF('Carga People'!$D$6:$D$383,$D198,'Carga People'!S$6:S$383)</f>
        <v>0</v>
      </c>
      <c r="T198" s="421">
        <f>SUMIF('Carga People'!$D$6:$D$383,$D198,'Carga People'!T$6:T$383)</f>
        <v>0</v>
      </c>
      <c r="U198" s="421">
        <f>SUMIF('Carga People'!$D$6:$D$383,$D198,'Carga People'!U$6:U$383)</f>
        <v>0</v>
      </c>
      <c r="V198" s="421">
        <f>SUMIF('Carga People'!$D$6:$D$383,$D198,'Carga People'!V$6:V$383)</f>
        <v>0</v>
      </c>
      <c r="W198" s="421">
        <f>SUMIF('Carga People'!$D$6:$D$383,$D198,'Carga People'!W$6:W$383)</f>
        <v>0</v>
      </c>
      <c r="X198" s="421">
        <f>SUMIF('Carga People'!$D$6:$D$383,$D198,'Carga People'!X$6:X$383)</f>
        <v>0</v>
      </c>
      <c r="Y198" s="421">
        <f>SUMIF('Carga People'!$D$6:$D$383,$D198,'Carga People'!Y$6:Y$383)</f>
        <v>0</v>
      </c>
      <c r="Z198" s="421">
        <f>SUMIF('Carga People'!$D$6:$D$383,$D198,'Carga People'!Z$6:Z$383)</f>
        <v>0</v>
      </c>
      <c r="AA198" s="421">
        <f>SUMIF('Carga People'!$D$6:$D$383,$D198,'Carga People'!AA$6:AA$383)</f>
        <v>0</v>
      </c>
      <c r="AB198" s="421">
        <f>SUMIF('Carga People'!$D$6:$D$383,$D198,'Carga People'!AB$6:AB$383)</f>
        <v>0</v>
      </c>
      <c r="AC198" s="421">
        <f>SUMIF('Carga People'!$D$6:$D$383,$D198,'Carga People'!AC$6:AC$383)</f>
        <v>0</v>
      </c>
      <c r="AD198" s="421">
        <f>SUMIF('Carga People'!$D$6:$D$383,$D198,'Carga People'!AD$6:AD$383)</f>
        <v>0</v>
      </c>
      <c r="AE198" s="421">
        <f>SUMIF('Carga People'!$D$6:$D$383,$D198,'Carga People'!AE$6:AE$383)</f>
        <v>0</v>
      </c>
      <c r="AF198" s="421">
        <f>SUMIF('Carga People'!$D$6:$D$383,$D198,'Carga People'!AF$6:AF$383)</f>
        <v>0</v>
      </c>
      <c r="AG198" s="421">
        <f>SUMIF('Carga People'!$D$6:$D$383,$D198,'Carga People'!AG$6:AG$383)</f>
        <v>0</v>
      </c>
      <c r="AH198" s="421">
        <f>SUMIF('Carga People'!$D$6:$D$383,$D198,'Carga People'!AH$6:AH$383)</f>
        <v>0</v>
      </c>
      <c r="AI198" s="421">
        <f>SUMIF('Carga People'!$D$6:$D$383,$D198,'Carga People'!AI$6:AI$383)</f>
        <v>0</v>
      </c>
      <c r="AJ198" s="421">
        <f>SUMIF('Carga People'!$D$6:$D$383,$D198,'Carga People'!AJ$6:AJ$383)</f>
        <v>0</v>
      </c>
      <c r="AK198" s="421">
        <f>SUMIF('Carga People'!$D$6:$D$383,$D198,'Carga People'!AK$6:AK$383)</f>
        <v>0</v>
      </c>
      <c r="AL198" s="421">
        <f>SUMIF('Carga People'!$D$6:$D$383,$D198,'Carga People'!AL$6:AL$383)</f>
        <v>0</v>
      </c>
      <c r="AM198" s="421">
        <f>SUMIF('Carga People'!$D$6:$D$383,$D198,'Carga People'!AM$6:AM$383)</f>
        <v>0</v>
      </c>
      <c r="AN198" s="421">
        <f>SUMIF('Carga People'!$D$6:$D$383,$D198,'Carga People'!AN$6:AN$383)</f>
        <v>0</v>
      </c>
      <c r="AO198" s="421"/>
      <c r="AP198" s="421"/>
      <c r="AQ198" s="427">
        <f t="shared" si="41"/>
        <v>0</v>
      </c>
      <c r="AR198" s="406" t="str">
        <f t="shared" si="42"/>
        <v/>
      </c>
      <c r="AT198" s="427">
        <f t="shared" si="50"/>
        <v>0</v>
      </c>
      <c r="AU198" s="427">
        <f t="shared" si="50"/>
        <v>0</v>
      </c>
      <c r="AV198" s="427">
        <f t="shared" si="50"/>
        <v>0</v>
      </c>
      <c r="AW198" s="427">
        <f t="shared" si="50"/>
        <v>0</v>
      </c>
      <c r="AX198" s="427">
        <f t="shared" si="50"/>
        <v>0</v>
      </c>
      <c r="AY198" s="427">
        <f t="shared" si="50"/>
        <v>0</v>
      </c>
      <c r="BA198" s="427">
        <f t="shared" si="43"/>
        <v>0</v>
      </c>
      <c r="BB198" s="427" t="e">
        <f>IF($BB$1="M0",SUMIF([1]Anual!$B$11:$B$950,$D198,[1]Anual!$GZ$11:$GZ$950),SUMIF([1]Anual!$B$11:$B$950,$D198,[1]Anual!$HA$11:$HA$950))</f>
        <v>#VALUE!</v>
      </c>
      <c r="BC198" s="427" t="e">
        <f t="shared" si="44"/>
        <v>#VALUE!</v>
      </c>
    </row>
    <row r="199" spans="2:55" ht="15" customHeight="1" outlineLevel="1" x14ac:dyDescent="0.25">
      <c r="B199" s="418" t="s">
        <v>566</v>
      </c>
      <c r="C199" s="419"/>
      <c r="D199" s="419" t="s">
        <v>563</v>
      </c>
      <c r="E199" s="1454" t="s">
        <v>981</v>
      </c>
      <c r="F199" s="1452" t="s">
        <v>47</v>
      </c>
      <c r="G199" s="421"/>
      <c r="H199" s="421"/>
      <c r="I199" s="421"/>
      <c r="J199" s="421">
        <f>SUMIF('Carga People'!$D$6:$D$383,$D199,'Carga People'!J$6:J$383)</f>
        <v>0</v>
      </c>
      <c r="K199" s="421">
        <f>SUMIF('Carga People'!$D$6:$D$383,$D199,'Carga People'!K$6:K$383)</f>
        <v>0</v>
      </c>
      <c r="L199" s="421">
        <f>SUMIF('Carga People'!$D$6:$D$383,$D199,'Carga People'!L$6:L$383)</f>
        <v>0</v>
      </c>
      <c r="M199" s="421">
        <f>SUMIF('Carga People'!$D$6:$D$383,$D199,'Carga People'!M$6:M$383)</f>
        <v>0</v>
      </c>
      <c r="N199" s="421">
        <f>SUMIF('Carga People'!$D$6:$D$383,$D199,'Carga People'!N$6:N$383)</f>
        <v>0</v>
      </c>
      <c r="O199" s="421">
        <f>SUMIF('Carga People'!$D$6:$D$383,$D199,'Carga People'!O$6:O$383)</f>
        <v>0</v>
      </c>
      <c r="P199" s="421">
        <f>SUMIF('Carga People'!$D$6:$D$383,$D199,'Carga People'!P$6:P$383)</f>
        <v>0</v>
      </c>
      <c r="Q199" s="421">
        <f>SUMIF('Carga People'!$D$6:$D$383,$D199,'Carga People'!Q$6:Q$383)</f>
        <v>0</v>
      </c>
      <c r="R199" s="421">
        <f>SUMIF('Carga People'!$D$6:$D$383,$D199,'Carga People'!R$6:R$383)</f>
        <v>0</v>
      </c>
      <c r="S199" s="421">
        <f>SUMIF('Carga People'!$D$6:$D$383,$D199,'Carga People'!S$6:S$383)</f>
        <v>0</v>
      </c>
      <c r="T199" s="421">
        <f>SUMIF('Carga People'!$D$6:$D$383,$D199,'Carga People'!T$6:T$383)</f>
        <v>0</v>
      </c>
      <c r="U199" s="421">
        <f>SUMIF('Carga People'!$D$6:$D$383,$D199,'Carga People'!U$6:U$383)</f>
        <v>0</v>
      </c>
      <c r="V199" s="421">
        <f>SUMIF('Carga People'!$D$6:$D$383,$D199,'Carga People'!V$6:V$383)</f>
        <v>0</v>
      </c>
      <c r="W199" s="421">
        <f>SUMIF('Carga People'!$D$6:$D$383,$D199,'Carga People'!W$6:W$383)</f>
        <v>0</v>
      </c>
      <c r="X199" s="421">
        <f>SUMIF('Carga People'!$D$6:$D$383,$D199,'Carga People'!X$6:X$383)</f>
        <v>0</v>
      </c>
      <c r="Y199" s="421">
        <f>SUMIF('Carga People'!$D$6:$D$383,$D199,'Carga People'!Y$6:Y$383)</f>
        <v>0</v>
      </c>
      <c r="Z199" s="421">
        <f>SUMIF('Carga People'!$D$6:$D$383,$D199,'Carga People'!Z$6:Z$383)</f>
        <v>0</v>
      </c>
      <c r="AA199" s="421">
        <f>SUMIF('Carga People'!$D$6:$D$383,$D199,'Carga People'!AA$6:AA$383)</f>
        <v>0</v>
      </c>
      <c r="AB199" s="421">
        <f>SUMIF('Carga People'!$D$6:$D$383,$D199,'Carga People'!AB$6:AB$383)</f>
        <v>0</v>
      </c>
      <c r="AC199" s="421">
        <f>SUMIF('Carga People'!$D$6:$D$383,$D199,'Carga People'!AC$6:AC$383)</f>
        <v>0</v>
      </c>
      <c r="AD199" s="421">
        <f>SUMIF('Carga People'!$D$6:$D$383,$D199,'Carga People'!AD$6:AD$383)</f>
        <v>0</v>
      </c>
      <c r="AE199" s="421">
        <f>SUMIF('Carga People'!$D$6:$D$383,$D199,'Carga People'!AE$6:AE$383)</f>
        <v>0</v>
      </c>
      <c r="AF199" s="421">
        <f>SUMIF('Carga People'!$D$6:$D$383,$D199,'Carga People'!AF$6:AF$383)</f>
        <v>0</v>
      </c>
      <c r="AG199" s="421">
        <f>SUMIF('Carga People'!$D$6:$D$383,$D199,'Carga People'!AG$6:AG$383)</f>
        <v>0</v>
      </c>
      <c r="AH199" s="421">
        <f>SUMIF('Carga People'!$D$6:$D$383,$D199,'Carga People'!AH$6:AH$383)</f>
        <v>0</v>
      </c>
      <c r="AI199" s="421">
        <f>SUMIF('Carga People'!$D$6:$D$383,$D199,'Carga People'!AI$6:AI$383)</f>
        <v>0</v>
      </c>
      <c r="AJ199" s="421">
        <f>SUMIF('Carga People'!$D$6:$D$383,$D199,'Carga People'!AJ$6:AJ$383)</f>
        <v>0</v>
      </c>
      <c r="AK199" s="421">
        <f>SUMIF('Carga People'!$D$6:$D$383,$D199,'Carga People'!AK$6:AK$383)</f>
        <v>0</v>
      </c>
      <c r="AL199" s="421">
        <f>SUMIF('Carga People'!$D$6:$D$383,$D199,'Carga People'!AL$6:AL$383)</f>
        <v>0</v>
      </c>
      <c r="AM199" s="421">
        <f>SUMIF('Carga People'!$D$6:$D$383,$D199,'Carga People'!AM$6:AM$383)</f>
        <v>0</v>
      </c>
      <c r="AN199" s="421">
        <f>SUMIF('Carga People'!$D$6:$D$383,$D199,'Carga People'!AN$6:AN$383)</f>
        <v>0</v>
      </c>
      <c r="AO199" s="421"/>
      <c r="AP199" s="421"/>
      <c r="AQ199" s="427">
        <f t="shared" si="41"/>
        <v>0</v>
      </c>
      <c r="AR199" s="406" t="str">
        <f t="shared" si="42"/>
        <v/>
      </c>
      <c r="AT199" s="427">
        <f t="shared" si="50"/>
        <v>0</v>
      </c>
      <c r="AU199" s="427">
        <f t="shared" si="50"/>
        <v>0</v>
      </c>
      <c r="AV199" s="427">
        <f t="shared" si="50"/>
        <v>0</v>
      </c>
      <c r="AW199" s="427">
        <f t="shared" si="50"/>
        <v>0</v>
      </c>
      <c r="AX199" s="427">
        <f t="shared" si="50"/>
        <v>0</v>
      </c>
      <c r="AY199" s="427">
        <f t="shared" si="50"/>
        <v>0</v>
      </c>
      <c r="BA199" s="427">
        <f t="shared" si="43"/>
        <v>0</v>
      </c>
      <c r="BB199" s="427" t="e">
        <f>IF($BB$1="M0",SUMIF([1]Anual!$B$11:$B$950,$D199,[1]Anual!$GZ$11:$GZ$950),SUMIF([1]Anual!$B$11:$B$950,$D199,[1]Anual!$HA$11:$HA$950))</f>
        <v>#VALUE!</v>
      </c>
      <c r="BC199" s="427" t="e">
        <f t="shared" si="44"/>
        <v>#VALUE!</v>
      </c>
    </row>
    <row r="200" spans="2:55" ht="15" customHeight="1" outlineLevel="1" x14ac:dyDescent="0.25">
      <c r="B200" s="418" t="s">
        <v>558</v>
      </c>
      <c r="C200" s="419"/>
      <c r="D200" s="419" t="s">
        <v>559</v>
      </c>
      <c r="E200" s="1454" t="s">
        <v>852</v>
      </c>
      <c r="F200" s="1452" t="s">
        <v>47</v>
      </c>
      <c r="G200" s="421"/>
      <c r="H200" s="421"/>
      <c r="I200" s="421"/>
      <c r="J200" s="421">
        <f>SUMIF('Carga People'!$D$6:$D$383,$D200,'Carga People'!J$6:J$383)</f>
        <v>0</v>
      </c>
      <c r="K200" s="421">
        <f>SUMIF('Carga People'!$D$6:$D$383,$D200,'Carga People'!K$6:K$383)</f>
        <v>0</v>
      </c>
      <c r="L200" s="421">
        <f>SUMIF('Carga People'!$D$6:$D$383,$D200,'Carga People'!L$6:L$383)</f>
        <v>0</v>
      </c>
      <c r="M200" s="421">
        <f>SUMIF('Carga People'!$D$6:$D$383,$D200,'Carga People'!M$6:M$383)</f>
        <v>0</v>
      </c>
      <c r="N200" s="421">
        <f>SUMIF('Carga People'!$D$6:$D$383,$D200,'Carga People'!N$6:N$383)</f>
        <v>0</v>
      </c>
      <c r="O200" s="421">
        <f>SUMIF('Carga People'!$D$6:$D$383,$D200,'Carga People'!O$6:O$383)</f>
        <v>0</v>
      </c>
      <c r="P200" s="421">
        <f>SUMIF('Carga People'!$D$6:$D$383,$D200,'Carga People'!P$6:P$383)</f>
        <v>0</v>
      </c>
      <c r="Q200" s="421">
        <f>SUMIF('Carga People'!$D$6:$D$383,$D200,'Carga People'!Q$6:Q$383)</f>
        <v>0</v>
      </c>
      <c r="R200" s="421">
        <f>SUMIF('Carga People'!$D$6:$D$383,$D200,'Carga People'!R$6:R$383)</f>
        <v>0</v>
      </c>
      <c r="S200" s="421">
        <f>SUMIF('Carga People'!$D$6:$D$383,$D200,'Carga People'!S$6:S$383)</f>
        <v>0</v>
      </c>
      <c r="T200" s="421">
        <f>SUMIF('Carga People'!$D$6:$D$383,$D200,'Carga People'!T$6:T$383)</f>
        <v>0</v>
      </c>
      <c r="U200" s="421">
        <f>SUMIF('Carga People'!$D$6:$D$383,$D200,'Carga People'!U$6:U$383)</f>
        <v>0</v>
      </c>
      <c r="V200" s="421">
        <f>SUMIF('Carga People'!$D$6:$D$383,$D200,'Carga People'!V$6:V$383)</f>
        <v>0</v>
      </c>
      <c r="W200" s="421">
        <f>SUMIF('Carga People'!$D$6:$D$383,$D200,'Carga People'!W$6:W$383)</f>
        <v>0</v>
      </c>
      <c r="X200" s="421">
        <f>SUMIF('Carga People'!$D$6:$D$383,$D200,'Carga People'!X$6:X$383)</f>
        <v>0</v>
      </c>
      <c r="Y200" s="421">
        <f>SUMIF('Carga People'!$D$6:$D$383,$D200,'Carga People'!Y$6:Y$383)</f>
        <v>0</v>
      </c>
      <c r="Z200" s="421">
        <f>SUMIF('Carga People'!$D$6:$D$383,$D200,'Carga People'!Z$6:Z$383)</f>
        <v>0</v>
      </c>
      <c r="AA200" s="421">
        <f>SUMIF('Carga People'!$D$6:$D$383,$D200,'Carga People'!AA$6:AA$383)</f>
        <v>0</v>
      </c>
      <c r="AB200" s="421">
        <f>SUMIF('Carga People'!$D$6:$D$383,$D200,'Carga People'!AB$6:AB$383)</f>
        <v>0</v>
      </c>
      <c r="AC200" s="421">
        <f>SUMIF('Carga People'!$D$6:$D$383,$D200,'Carga People'!AC$6:AC$383)</f>
        <v>0</v>
      </c>
      <c r="AD200" s="421">
        <f>SUMIF('Carga People'!$D$6:$D$383,$D200,'Carga People'!AD$6:AD$383)</f>
        <v>0</v>
      </c>
      <c r="AE200" s="421">
        <f>SUMIF('Carga People'!$D$6:$D$383,$D200,'Carga People'!AE$6:AE$383)</f>
        <v>0</v>
      </c>
      <c r="AF200" s="421">
        <f>SUMIF('Carga People'!$D$6:$D$383,$D200,'Carga People'!AF$6:AF$383)</f>
        <v>0</v>
      </c>
      <c r="AG200" s="421">
        <f>SUMIF('Carga People'!$D$6:$D$383,$D200,'Carga People'!AG$6:AG$383)</f>
        <v>0</v>
      </c>
      <c r="AH200" s="421">
        <f>SUMIF('Carga People'!$D$6:$D$383,$D200,'Carga People'!AH$6:AH$383)</f>
        <v>0</v>
      </c>
      <c r="AI200" s="421">
        <f>SUMIF('Carga People'!$D$6:$D$383,$D200,'Carga People'!AI$6:AI$383)</f>
        <v>0</v>
      </c>
      <c r="AJ200" s="421">
        <f>SUMIF('Carga People'!$D$6:$D$383,$D200,'Carga People'!AJ$6:AJ$383)</f>
        <v>0</v>
      </c>
      <c r="AK200" s="421">
        <f>SUMIF('Carga People'!$D$6:$D$383,$D200,'Carga People'!AK$6:AK$383)</f>
        <v>0</v>
      </c>
      <c r="AL200" s="421">
        <f>SUMIF('Carga People'!$D$6:$D$383,$D200,'Carga People'!AL$6:AL$383)</f>
        <v>0</v>
      </c>
      <c r="AM200" s="421">
        <f>SUMIF('Carga People'!$D$6:$D$383,$D200,'Carga People'!AM$6:AM$383)</f>
        <v>0</v>
      </c>
      <c r="AN200" s="421">
        <f>SUMIF('Carga People'!$D$6:$D$383,$D200,'Carga People'!AN$6:AN$383)</f>
        <v>0</v>
      </c>
      <c r="AO200" s="421"/>
      <c r="AP200" s="421"/>
      <c r="AQ200" s="427">
        <f t="shared" si="41"/>
        <v>0</v>
      </c>
      <c r="AR200" s="406" t="str">
        <f t="shared" si="42"/>
        <v/>
      </c>
      <c r="AT200" s="427">
        <f t="shared" si="50"/>
        <v>0</v>
      </c>
      <c r="AU200" s="427">
        <f t="shared" si="50"/>
        <v>0</v>
      </c>
      <c r="AV200" s="427">
        <f t="shared" si="50"/>
        <v>0</v>
      </c>
      <c r="AW200" s="427">
        <f t="shared" si="50"/>
        <v>0</v>
      </c>
      <c r="AX200" s="427">
        <f t="shared" si="50"/>
        <v>0</v>
      </c>
      <c r="AY200" s="427">
        <f t="shared" si="50"/>
        <v>0</v>
      </c>
      <c r="BA200" s="427">
        <f t="shared" si="43"/>
        <v>0</v>
      </c>
      <c r="BB200" s="427" t="e">
        <f>IF($BB$1="M0",SUMIF([1]Anual!$B$11:$B$950,$D200,[1]Anual!$GZ$11:$GZ$950),SUMIF([1]Anual!$B$11:$B$950,$D200,[1]Anual!$HA$11:$HA$950))</f>
        <v>#VALUE!</v>
      </c>
      <c r="BC200" s="427" t="e">
        <f t="shared" si="44"/>
        <v>#VALUE!</v>
      </c>
    </row>
    <row r="201" spans="2:55" ht="15" customHeight="1" outlineLevel="1" x14ac:dyDescent="0.25">
      <c r="B201" s="418" t="s">
        <v>567</v>
      </c>
      <c r="C201" s="419"/>
      <c r="D201" s="419" t="s">
        <v>746</v>
      </c>
      <c r="E201" s="1454" t="s">
        <v>850</v>
      </c>
      <c r="F201" s="1452" t="s">
        <v>47</v>
      </c>
      <c r="G201" s="421"/>
      <c r="H201" s="421"/>
      <c r="I201" s="421"/>
      <c r="J201" s="421">
        <f>SUMIF('Carga People'!$D$6:$D$383,$D201,'Carga People'!J$6:J$383)</f>
        <v>0</v>
      </c>
      <c r="K201" s="421">
        <f>SUMIF('Carga People'!$D$6:$D$383,$D201,'Carga People'!K$6:K$383)</f>
        <v>0</v>
      </c>
      <c r="L201" s="421">
        <f>SUMIF('Carga People'!$D$6:$D$383,$D201,'Carga People'!L$6:L$383)</f>
        <v>0</v>
      </c>
      <c r="M201" s="421">
        <f>SUMIF('Carga People'!$D$6:$D$383,$D201,'Carga People'!M$6:M$383)</f>
        <v>0</v>
      </c>
      <c r="N201" s="421">
        <f>SUMIF('Carga People'!$D$6:$D$383,$D201,'Carga People'!N$6:N$383)</f>
        <v>0</v>
      </c>
      <c r="O201" s="421">
        <f>SUMIF('Carga People'!$D$6:$D$383,$D201,'Carga People'!O$6:O$383)</f>
        <v>0</v>
      </c>
      <c r="P201" s="421">
        <f>SUMIF('Carga People'!$D$6:$D$383,$D201,'Carga People'!P$6:P$383)</f>
        <v>0</v>
      </c>
      <c r="Q201" s="421">
        <f>SUMIF('Carga People'!$D$6:$D$383,$D201,'Carga People'!Q$6:Q$383)</f>
        <v>0</v>
      </c>
      <c r="R201" s="421">
        <f>SUMIF('Carga People'!$D$6:$D$383,$D201,'Carga People'!R$6:R$383)</f>
        <v>0</v>
      </c>
      <c r="S201" s="421">
        <f>SUMIF('Carga People'!$D$6:$D$383,$D201,'Carga People'!S$6:S$383)</f>
        <v>0</v>
      </c>
      <c r="T201" s="421">
        <f>SUMIF('Carga People'!$D$6:$D$383,$D201,'Carga People'!T$6:T$383)</f>
        <v>0</v>
      </c>
      <c r="U201" s="421">
        <f>SUMIF('Carga People'!$D$6:$D$383,$D201,'Carga People'!U$6:U$383)</f>
        <v>0</v>
      </c>
      <c r="V201" s="421">
        <f>SUMIF('Carga People'!$D$6:$D$383,$D201,'Carga People'!V$6:V$383)</f>
        <v>0</v>
      </c>
      <c r="W201" s="421">
        <f>SUMIF('Carga People'!$D$6:$D$383,$D201,'Carga People'!W$6:W$383)</f>
        <v>0</v>
      </c>
      <c r="X201" s="421">
        <f>SUMIF('Carga People'!$D$6:$D$383,$D201,'Carga People'!X$6:X$383)</f>
        <v>0</v>
      </c>
      <c r="Y201" s="421">
        <f>SUMIF('Carga People'!$D$6:$D$383,$D201,'Carga People'!Y$6:Y$383)</f>
        <v>0</v>
      </c>
      <c r="Z201" s="421">
        <f>SUMIF('Carga People'!$D$6:$D$383,$D201,'Carga People'!Z$6:Z$383)</f>
        <v>0</v>
      </c>
      <c r="AA201" s="421">
        <f>SUMIF('Carga People'!$D$6:$D$383,$D201,'Carga People'!AA$6:AA$383)</f>
        <v>0</v>
      </c>
      <c r="AB201" s="421">
        <f>SUMIF('Carga People'!$D$6:$D$383,$D201,'Carga People'!AB$6:AB$383)</f>
        <v>0</v>
      </c>
      <c r="AC201" s="421">
        <f>SUMIF('Carga People'!$D$6:$D$383,$D201,'Carga People'!AC$6:AC$383)</f>
        <v>0</v>
      </c>
      <c r="AD201" s="421">
        <f>SUMIF('Carga People'!$D$6:$D$383,$D201,'Carga People'!AD$6:AD$383)</f>
        <v>0</v>
      </c>
      <c r="AE201" s="421">
        <f>SUMIF('Carga People'!$D$6:$D$383,$D201,'Carga People'!AE$6:AE$383)</f>
        <v>0</v>
      </c>
      <c r="AF201" s="421">
        <f>SUMIF('Carga People'!$D$6:$D$383,$D201,'Carga People'!AF$6:AF$383)</f>
        <v>0</v>
      </c>
      <c r="AG201" s="421">
        <f>SUMIF('Carga People'!$D$6:$D$383,$D201,'Carga People'!AG$6:AG$383)</f>
        <v>0</v>
      </c>
      <c r="AH201" s="421">
        <f>SUMIF('Carga People'!$D$6:$D$383,$D201,'Carga People'!AH$6:AH$383)</f>
        <v>0</v>
      </c>
      <c r="AI201" s="421">
        <f>SUMIF('Carga People'!$D$6:$D$383,$D201,'Carga People'!AI$6:AI$383)</f>
        <v>0</v>
      </c>
      <c r="AJ201" s="421">
        <f>SUMIF('Carga People'!$D$6:$D$383,$D201,'Carga People'!AJ$6:AJ$383)</f>
        <v>0</v>
      </c>
      <c r="AK201" s="421">
        <f>SUMIF('Carga People'!$D$6:$D$383,$D201,'Carga People'!AK$6:AK$383)</f>
        <v>0</v>
      </c>
      <c r="AL201" s="421">
        <f>SUMIF('Carga People'!$D$6:$D$383,$D201,'Carga People'!AL$6:AL$383)</f>
        <v>0</v>
      </c>
      <c r="AM201" s="421">
        <f>SUMIF('Carga People'!$D$6:$D$383,$D201,'Carga People'!AM$6:AM$383)</f>
        <v>0</v>
      </c>
      <c r="AN201" s="421">
        <f>SUMIF('Carga People'!$D$6:$D$383,$D201,'Carga People'!AN$6:AN$383)</f>
        <v>0</v>
      </c>
      <c r="AO201" s="421"/>
      <c r="AP201" s="421"/>
      <c r="AQ201" s="427">
        <f t="shared" si="41"/>
        <v>0</v>
      </c>
      <c r="AR201" s="406" t="str">
        <f t="shared" si="42"/>
        <v/>
      </c>
      <c r="AT201" s="427">
        <f t="shared" si="50"/>
        <v>0</v>
      </c>
      <c r="AU201" s="427">
        <f t="shared" si="50"/>
        <v>0</v>
      </c>
      <c r="AV201" s="427">
        <f t="shared" si="50"/>
        <v>0</v>
      </c>
      <c r="AW201" s="427">
        <f t="shared" si="50"/>
        <v>0</v>
      </c>
      <c r="AX201" s="427">
        <f t="shared" si="50"/>
        <v>0</v>
      </c>
      <c r="AY201" s="427">
        <f t="shared" si="50"/>
        <v>0</v>
      </c>
      <c r="BA201" s="427">
        <f t="shared" si="43"/>
        <v>0</v>
      </c>
      <c r="BB201" s="427" t="e">
        <f>IF($BB$1="M0",SUMIF([1]Anual!$B$11:$B$950,$D201,[1]Anual!$GZ$11:$GZ$950),SUMIF([1]Anual!$B$11:$B$950,$D201,[1]Anual!$HA$11:$HA$950))</f>
        <v>#VALUE!</v>
      </c>
      <c r="BC201" s="427" t="e">
        <f t="shared" si="44"/>
        <v>#VALUE!</v>
      </c>
    </row>
    <row r="202" spans="2:55" ht="15" customHeight="1" outlineLevel="1" x14ac:dyDescent="0.25">
      <c r="B202" s="418" t="s">
        <v>566</v>
      </c>
      <c r="C202" s="419"/>
      <c r="D202" s="419" t="s">
        <v>668</v>
      </c>
      <c r="E202" s="1454" t="s">
        <v>851</v>
      </c>
      <c r="F202" s="1452" t="s">
        <v>47</v>
      </c>
      <c r="G202" s="421"/>
      <c r="H202" s="421"/>
      <c r="I202" s="421"/>
      <c r="J202" s="421">
        <f>SUMIF('Carga People'!$D$6:$D$383,$D202,'Carga People'!J$6:J$383)</f>
        <v>0</v>
      </c>
      <c r="K202" s="421">
        <f>SUMIF('Carga People'!$D$6:$D$383,$D202,'Carga People'!K$6:K$383)</f>
        <v>0</v>
      </c>
      <c r="L202" s="421">
        <f>SUMIF('Carga People'!$D$6:$D$383,$D202,'Carga People'!L$6:L$383)</f>
        <v>0</v>
      </c>
      <c r="M202" s="421">
        <f>SUMIF('Carga People'!$D$6:$D$383,$D202,'Carga People'!M$6:M$383)</f>
        <v>0</v>
      </c>
      <c r="N202" s="421">
        <f>SUMIF('Carga People'!$D$6:$D$383,$D202,'Carga People'!N$6:N$383)</f>
        <v>0</v>
      </c>
      <c r="O202" s="421">
        <f>SUMIF('Carga People'!$D$6:$D$383,$D202,'Carga People'!O$6:O$383)</f>
        <v>0</v>
      </c>
      <c r="P202" s="421">
        <f>SUMIF('Carga People'!$D$6:$D$383,$D202,'Carga People'!P$6:P$383)</f>
        <v>0</v>
      </c>
      <c r="Q202" s="421">
        <f>SUMIF('Carga People'!$D$6:$D$383,$D202,'Carga People'!Q$6:Q$383)</f>
        <v>0</v>
      </c>
      <c r="R202" s="421">
        <f>SUMIF('Carga People'!$D$6:$D$383,$D202,'Carga People'!R$6:R$383)</f>
        <v>0</v>
      </c>
      <c r="S202" s="421">
        <f>SUMIF('Carga People'!$D$6:$D$383,$D202,'Carga People'!S$6:S$383)</f>
        <v>0</v>
      </c>
      <c r="T202" s="421">
        <f>SUMIF('Carga People'!$D$6:$D$383,$D202,'Carga People'!T$6:T$383)</f>
        <v>0</v>
      </c>
      <c r="U202" s="421">
        <f>SUMIF('Carga People'!$D$6:$D$383,$D202,'Carga People'!U$6:U$383)</f>
        <v>0</v>
      </c>
      <c r="V202" s="421">
        <f>SUMIF('Carga People'!$D$6:$D$383,$D202,'Carga People'!V$6:V$383)</f>
        <v>0</v>
      </c>
      <c r="W202" s="421">
        <f>SUMIF('Carga People'!$D$6:$D$383,$D202,'Carga People'!W$6:W$383)</f>
        <v>0</v>
      </c>
      <c r="X202" s="421">
        <f>SUMIF('Carga People'!$D$6:$D$383,$D202,'Carga People'!X$6:X$383)</f>
        <v>0</v>
      </c>
      <c r="Y202" s="421">
        <f>SUMIF('Carga People'!$D$6:$D$383,$D202,'Carga People'!Y$6:Y$383)</f>
        <v>0</v>
      </c>
      <c r="Z202" s="421">
        <f>SUMIF('Carga People'!$D$6:$D$383,$D202,'Carga People'!Z$6:Z$383)</f>
        <v>0</v>
      </c>
      <c r="AA202" s="421">
        <f>SUMIF('Carga People'!$D$6:$D$383,$D202,'Carga People'!AA$6:AA$383)</f>
        <v>0</v>
      </c>
      <c r="AB202" s="421">
        <f>SUMIF('Carga People'!$D$6:$D$383,$D202,'Carga People'!AB$6:AB$383)</f>
        <v>0</v>
      </c>
      <c r="AC202" s="421">
        <f>SUMIF('Carga People'!$D$6:$D$383,$D202,'Carga People'!AC$6:AC$383)</f>
        <v>0</v>
      </c>
      <c r="AD202" s="421">
        <f>SUMIF('Carga People'!$D$6:$D$383,$D202,'Carga People'!AD$6:AD$383)</f>
        <v>0</v>
      </c>
      <c r="AE202" s="421">
        <f>SUMIF('Carga People'!$D$6:$D$383,$D202,'Carga People'!AE$6:AE$383)</f>
        <v>0</v>
      </c>
      <c r="AF202" s="421">
        <f>SUMIF('Carga People'!$D$6:$D$383,$D202,'Carga People'!AF$6:AF$383)</f>
        <v>0</v>
      </c>
      <c r="AG202" s="421">
        <f>SUMIF('Carga People'!$D$6:$D$383,$D202,'Carga People'!AG$6:AG$383)</f>
        <v>0</v>
      </c>
      <c r="AH202" s="421">
        <f>SUMIF('Carga People'!$D$6:$D$383,$D202,'Carga People'!AH$6:AH$383)</f>
        <v>0</v>
      </c>
      <c r="AI202" s="421">
        <f>SUMIF('Carga People'!$D$6:$D$383,$D202,'Carga People'!AI$6:AI$383)</f>
        <v>0</v>
      </c>
      <c r="AJ202" s="421">
        <f>SUMIF('Carga People'!$D$6:$D$383,$D202,'Carga People'!AJ$6:AJ$383)</f>
        <v>0</v>
      </c>
      <c r="AK202" s="421">
        <f>SUMIF('Carga People'!$D$6:$D$383,$D202,'Carga People'!AK$6:AK$383)</f>
        <v>0</v>
      </c>
      <c r="AL202" s="421">
        <f>SUMIF('Carga People'!$D$6:$D$383,$D202,'Carga People'!AL$6:AL$383)</f>
        <v>0</v>
      </c>
      <c r="AM202" s="421">
        <f>SUMIF('Carga People'!$D$6:$D$383,$D202,'Carga People'!AM$6:AM$383)</f>
        <v>0</v>
      </c>
      <c r="AN202" s="421">
        <f>SUMIF('Carga People'!$D$6:$D$383,$D202,'Carga People'!AN$6:AN$383)</f>
        <v>0</v>
      </c>
      <c r="AO202" s="421"/>
      <c r="AP202" s="421"/>
      <c r="AQ202" s="427">
        <f t="shared" si="41"/>
        <v>0</v>
      </c>
      <c r="AR202" s="406" t="str">
        <f t="shared" si="42"/>
        <v/>
      </c>
      <c r="AT202" s="427">
        <f t="shared" si="50"/>
        <v>0</v>
      </c>
      <c r="AU202" s="427">
        <f t="shared" si="50"/>
        <v>0</v>
      </c>
      <c r="AV202" s="427">
        <f t="shared" si="50"/>
        <v>0</v>
      </c>
      <c r="AW202" s="427">
        <f t="shared" si="50"/>
        <v>0</v>
      </c>
      <c r="AX202" s="427">
        <f t="shared" si="50"/>
        <v>0</v>
      </c>
      <c r="AY202" s="427">
        <f t="shared" si="50"/>
        <v>0</v>
      </c>
      <c r="BA202" s="427">
        <f t="shared" si="43"/>
        <v>0</v>
      </c>
      <c r="BB202" s="427" t="e">
        <f>IF($BB$1="M0",SUMIF([1]Anual!$B$11:$B$950,$D202,[1]Anual!$GZ$11:$GZ$950),SUMIF([1]Anual!$B$11:$B$950,$D202,[1]Anual!$HA$11:$HA$950))</f>
        <v>#VALUE!</v>
      </c>
      <c r="BC202" s="427" t="e">
        <f t="shared" si="44"/>
        <v>#VALUE!</v>
      </c>
    </row>
    <row r="203" spans="2:55" ht="15" customHeight="1" outlineLevel="1" x14ac:dyDescent="0.25">
      <c r="B203" s="418" t="s">
        <v>558</v>
      </c>
      <c r="C203" s="419"/>
      <c r="D203" s="419" t="s">
        <v>734</v>
      </c>
      <c r="E203" s="1454" t="s">
        <v>982</v>
      </c>
      <c r="F203" s="1452" t="s">
        <v>47</v>
      </c>
      <c r="G203" s="421"/>
      <c r="H203" s="421"/>
      <c r="I203" s="421"/>
      <c r="J203" s="421">
        <f>SUMIF('Carga People'!$D$6:$D$383,$D203,'Carga People'!J$6:J$383)</f>
        <v>0</v>
      </c>
      <c r="K203" s="421">
        <f>SUMIF('Carga People'!$D$6:$D$383,$D203,'Carga People'!K$6:K$383)</f>
        <v>0</v>
      </c>
      <c r="L203" s="421">
        <f>SUMIF('Carga People'!$D$6:$D$383,$D203,'Carga People'!L$6:L$383)</f>
        <v>0</v>
      </c>
      <c r="M203" s="421">
        <f>SUMIF('Carga People'!$D$6:$D$383,$D203,'Carga People'!M$6:M$383)</f>
        <v>0</v>
      </c>
      <c r="N203" s="421">
        <f>SUMIF('Carga People'!$D$6:$D$383,$D203,'Carga People'!N$6:N$383)</f>
        <v>0</v>
      </c>
      <c r="O203" s="421">
        <f>SUMIF('Carga People'!$D$6:$D$383,$D203,'Carga People'!O$6:O$383)</f>
        <v>0</v>
      </c>
      <c r="P203" s="421">
        <f>SUMIF('Carga People'!$D$6:$D$383,$D203,'Carga People'!P$6:P$383)</f>
        <v>0</v>
      </c>
      <c r="Q203" s="421">
        <f>SUMIF('Carga People'!$D$6:$D$383,$D203,'Carga People'!Q$6:Q$383)</f>
        <v>0</v>
      </c>
      <c r="R203" s="421">
        <f>SUMIF('Carga People'!$D$6:$D$383,$D203,'Carga People'!R$6:R$383)</f>
        <v>0</v>
      </c>
      <c r="S203" s="421">
        <f>SUMIF('Carga People'!$D$6:$D$383,$D203,'Carga People'!S$6:S$383)</f>
        <v>0</v>
      </c>
      <c r="T203" s="421">
        <f>SUMIF('Carga People'!$D$6:$D$383,$D203,'Carga People'!T$6:T$383)</f>
        <v>0</v>
      </c>
      <c r="U203" s="421">
        <f>SUMIF('Carga People'!$D$6:$D$383,$D203,'Carga People'!U$6:U$383)</f>
        <v>0</v>
      </c>
      <c r="V203" s="421">
        <f>SUMIF('Carga People'!$D$6:$D$383,$D203,'Carga People'!V$6:V$383)</f>
        <v>0</v>
      </c>
      <c r="W203" s="421">
        <f>SUMIF('Carga People'!$D$6:$D$383,$D203,'Carga People'!W$6:W$383)</f>
        <v>0</v>
      </c>
      <c r="X203" s="421">
        <f>SUMIF('Carga People'!$D$6:$D$383,$D203,'Carga People'!X$6:X$383)</f>
        <v>0</v>
      </c>
      <c r="Y203" s="421">
        <f>SUMIF('Carga People'!$D$6:$D$383,$D203,'Carga People'!Y$6:Y$383)</f>
        <v>0</v>
      </c>
      <c r="Z203" s="421">
        <f>SUMIF('Carga People'!$D$6:$D$383,$D203,'Carga People'!Z$6:Z$383)</f>
        <v>0</v>
      </c>
      <c r="AA203" s="421">
        <f>SUMIF('Carga People'!$D$6:$D$383,$D203,'Carga People'!AA$6:AA$383)</f>
        <v>0</v>
      </c>
      <c r="AB203" s="421">
        <f>SUMIF('Carga People'!$D$6:$D$383,$D203,'Carga People'!AB$6:AB$383)</f>
        <v>0</v>
      </c>
      <c r="AC203" s="421">
        <f>SUMIF('Carga People'!$D$6:$D$383,$D203,'Carga People'!AC$6:AC$383)</f>
        <v>0</v>
      </c>
      <c r="AD203" s="421">
        <f>SUMIF('Carga People'!$D$6:$D$383,$D203,'Carga People'!AD$6:AD$383)</f>
        <v>0</v>
      </c>
      <c r="AE203" s="421">
        <f>SUMIF('Carga People'!$D$6:$D$383,$D203,'Carga People'!AE$6:AE$383)</f>
        <v>0</v>
      </c>
      <c r="AF203" s="421">
        <f>SUMIF('Carga People'!$D$6:$D$383,$D203,'Carga People'!AF$6:AF$383)</f>
        <v>0</v>
      </c>
      <c r="AG203" s="421">
        <f>SUMIF('Carga People'!$D$6:$D$383,$D203,'Carga People'!AG$6:AG$383)</f>
        <v>0</v>
      </c>
      <c r="AH203" s="421">
        <f>SUMIF('Carga People'!$D$6:$D$383,$D203,'Carga People'!AH$6:AH$383)</f>
        <v>0</v>
      </c>
      <c r="AI203" s="421">
        <f>SUMIF('Carga People'!$D$6:$D$383,$D203,'Carga People'!AI$6:AI$383)</f>
        <v>0</v>
      </c>
      <c r="AJ203" s="421">
        <f>SUMIF('Carga People'!$D$6:$D$383,$D203,'Carga People'!AJ$6:AJ$383)</f>
        <v>0</v>
      </c>
      <c r="AK203" s="421">
        <f>SUMIF('Carga People'!$D$6:$D$383,$D203,'Carga People'!AK$6:AK$383)</f>
        <v>0</v>
      </c>
      <c r="AL203" s="421">
        <f>SUMIF('Carga People'!$D$6:$D$383,$D203,'Carga People'!AL$6:AL$383)</f>
        <v>0</v>
      </c>
      <c r="AM203" s="421">
        <f>SUMIF('Carga People'!$D$6:$D$383,$D203,'Carga People'!AM$6:AM$383)</f>
        <v>0</v>
      </c>
      <c r="AN203" s="421">
        <f>SUMIF('Carga People'!$D$6:$D$383,$D203,'Carga People'!AN$6:AN$383)</f>
        <v>0</v>
      </c>
      <c r="AO203" s="421"/>
      <c r="AP203" s="421"/>
      <c r="AQ203" s="427">
        <f t="shared" si="41"/>
        <v>0</v>
      </c>
      <c r="AR203" s="406" t="str">
        <f t="shared" si="42"/>
        <v/>
      </c>
      <c r="AT203" s="427">
        <f t="shared" si="50"/>
        <v>0</v>
      </c>
      <c r="AU203" s="427">
        <f t="shared" si="50"/>
        <v>0</v>
      </c>
      <c r="AV203" s="427">
        <f t="shared" si="50"/>
        <v>0</v>
      </c>
      <c r="AW203" s="427">
        <f t="shared" si="50"/>
        <v>0</v>
      </c>
      <c r="AX203" s="427">
        <f t="shared" si="50"/>
        <v>0</v>
      </c>
      <c r="AY203" s="427">
        <f t="shared" si="50"/>
        <v>0</v>
      </c>
      <c r="BA203" s="427">
        <f t="shared" si="43"/>
        <v>0</v>
      </c>
      <c r="BB203" s="427" t="e">
        <f>IF($BB$1="M0",SUMIF([1]Anual!$B$11:$B$950,$D203,[1]Anual!$GZ$11:$GZ$950),SUMIF([1]Anual!$B$11:$B$950,$D203,[1]Anual!$HA$11:$HA$950))</f>
        <v>#VALUE!</v>
      </c>
      <c r="BC203" s="427" t="e">
        <f t="shared" si="44"/>
        <v>#VALUE!</v>
      </c>
    </row>
    <row r="204" spans="2:55" ht="15" customHeight="1" outlineLevel="1" x14ac:dyDescent="0.25">
      <c r="B204" s="418" t="s">
        <v>83</v>
      </c>
      <c r="C204" s="419"/>
      <c r="D204" s="419" t="s">
        <v>269</v>
      </c>
      <c r="E204" s="1454" t="s">
        <v>871</v>
      </c>
      <c r="F204" s="1452" t="s">
        <v>47</v>
      </c>
      <c r="G204" s="421"/>
      <c r="H204" s="421"/>
      <c r="I204" s="421"/>
      <c r="J204" s="421">
        <f>SUMIF('Carga People'!$D$6:$D$383,$D204,'Carga People'!J$6:J$383)</f>
        <v>0</v>
      </c>
      <c r="K204" s="421">
        <f>SUMIF('Carga People'!$D$6:$D$383,$D204,'Carga People'!K$6:K$383)</f>
        <v>0</v>
      </c>
      <c r="L204" s="421">
        <f>SUMIF('Carga People'!$D$6:$D$383,$D204,'Carga People'!L$6:L$383)</f>
        <v>0</v>
      </c>
      <c r="M204" s="421">
        <f>SUMIF('Carga People'!$D$6:$D$383,$D204,'Carga People'!M$6:M$383)</f>
        <v>0</v>
      </c>
      <c r="N204" s="421">
        <f>SUMIF('Carga People'!$D$6:$D$383,$D204,'Carga People'!N$6:N$383)</f>
        <v>0</v>
      </c>
      <c r="O204" s="421">
        <f>SUMIF('Carga People'!$D$6:$D$383,$D204,'Carga People'!O$6:O$383)</f>
        <v>0</v>
      </c>
      <c r="P204" s="421">
        <f>SUMIF('Carga People'!$D$6:$D$383,$D204,'Carga People'!P$6:P$383)</f>
        <v>0</v>
      </c>
      <c r="Q204" s="421">
        <f>SUMIF('Carga People'!$D$6:$D$383,$D204,'Carga People'!Q$6:Q$383)</f>
        <v>0</v>
      </c>
      <c r="R204" s="421">
        <f>SUMIF('Carga People'!$D$6:$D$383,$D204,'Carga People'!R$6:R$383)</f>
        <v>0</v>
      </c>
      <c r="S204" s="421">
        <f>SUMIF('Carga People'!$D$6:$D$383,$D204,'Carga People'!S$6:S$383)</f>
        <v>0</v>
      </c>
      <c r="T204" s="421">
        <f>SUMIF('Carga People'!$D$6:$D$383,$D204,'Carga People'!T$6:T$383)</f>
        <v>0</v>
      </c>
      <c r="U204" s="421">
        <f>SUMIF('Carga People'!$D$6:$D$383,$D204,'Carga People'!U$6:U$383)</f>
        <v>0</v>
      </c>
      <c r="V204" s="421">
        <f>SUMIF('Carga People'!$D$6:$D$383,$D204,'Carga People'!V$6:V$383)</f>
        <v>0</v>
      </c>
      <c r="W204" s="421">
        <f>SUMIF('Carga People'!$D$6:$D$383,$D204,'Carga People'!W$6:W$383)</f>
        <v>0</v>
      </c>
      <c r="X204" s="421">
        <f>SUMIF('Carga People'!$D$6:$D$383,$D204,'Carga People'!X$6:X$383)</f>
        <v>0</v>
      </c>
      <c r="Y204" s="421">
        <f>SUMIF('Carga People'!$D$6:$D$383,$D204,'Carga People'!Y$6:Y$383)</f>
        <v>0</v>
      </c>
      <c r="Z204" s="421">
        <f>SUMIF('Carga People'!$D$6:$D$383,$D204,'Carga People'!Z$6:Z$383)</f>
        <v>0</v>
      </c>
      <c r="AA204" s="421">
        <f>SUMIF('Carga People'!$D$6:$D$383,$D204,'Carga People'!AA$6:AA$383)</f>
        <v>0</v>
      </c>
      <c r="AB204" s="421">
        <f>SUMIF('Carga People'!$D$6:$D$383,$D204,'Carga People'!AB$6:AB$383)</f>
        <v>0</v>
      </c>
      <c r="AC204" s="421">
        <f>SUMIF('Carga People'!$D$6:$D$383,$D204,'Carga People'!AC$6:AC$383)</f>
        <v>0</v>
      </c>
      <c r="AD204" s="421">
        <f>SUMIF('Carga People'!$D$6:$D$383,$D204,'Carga People'!AD$6:AD$383)</f>
        <v>0</v>
      </c>
      <c r="AE204" s="421">
        <f>SUMIF('Carga People'!$D$6:$D$383,$D204,'Carga People'!AE$6:AE$383)</f>
        <v>0</v>
      </c>
      <c r="AF204" s="421">
        <f>SUMIF('Carga People'!$D$6:$D$383,$D204,'Carga People'!AF$6:AF$383)</f>
        <v>0</v>
      </c>
      <c r="AG204" s="421">
        <f>SUMIF('Carga People'!$D$6:$D$383,$D204,'Carga People'!AG$6:AG$383)</f>
        <v>0</v>
      </c>
      <c r="AH204" s="421">
        <f>SUMIF('Carga People'!$D$6:$D$383,$D204,'Carga People'!AH$6:AH$383)</f>
        <v>0</v>
      </c>
      <c r="AI204" s="421">
        <f>SUMIF('Carga People'!$D$6:$D$383,$D204,'Carga People'!AI$6:AI$383)</f>
        <v>0</v>
      </c>
      <c r="AJ204" s="421">
        <f>SUMIF('Carga People'!$D$6:$D$383,$D204,'Carga People'!AJ$6:AJ$383)</f>
        <v>0</v>
      </c>
      <c r="AK204" s="421">
        <f>SUMIF('Carga People'!$D$6:$D$383,$D204,'Carga People'!AK$6:AK$383)</f>
        <v>0</v>
      </c>
      <c r="AL204" s="421">
        <f>SUMIF('Carga People'!$D$6:$D$383,$D204,'Carga People'!AL$6:AL$383)</f>
        <v>0</v>
      </c>
      <c r="AM204" s="421">
        <f>SUMIF('Carga People'!$D$6:$D$383,$D204,'Carga People'!AM$6:AM$383)</f>
        <v>0</v>
      </c>
      <c r="AN204" s="421">
        <f>SUMIF('Carga People'!$D$6:$D$383,$D204,'Carga People'!AN$6:AN$383)</f>
        <v>0</v>
      </c>
      <c r="AO204" s="421"/>
      <c r="AP204" s="421"/>
      <c r="AQ204" s="427">
        <f t="shared" si="41"/>
        <v>0</v>
      </c>
      <c r="AR204" s="406" t="str">
        <f t="shared" si="42"/>
        <v/>
      </c>
      <c r="AT204" s="427">
        <f t="shared" si="50"/>
        <v>0</v>
      </c>
      <c r="AU204" s="427">
        <f t="shared" si="50"/>
        <v>0</v>
      </c>
      <c r="AV204" s="427">
        <f t="shared" si="50"/>
        <v>0</v>
      </c>
      <c r="AW204" s="427">
        <f t="shared" si="50"/>
        <v>0</v>
      </c>
      <c r="AX204" s="427">
        <f t="shared" si="50"/>
        <v>0</v>
      </c>
      <c r="AY204" s="427">
        <f t="shared" si="50"/>
        <v>0</v>
      </c>
      <c r="BA204" s="427">
        <f t="shared" si="43"/>
        <v>0</v>
      </c>
      <c r="BB204" s="427" t="e">
        <f>IF($BB$1="M0",SUMIF([1]Anual!$B$11:$B$950,$D204,[1]Anual!$GZ$11:$GZ$950),SUMIF([1]Anual!$B$11:$B$950,$D204,[1]Anual!$HA$11:$HA$950))</f>
        <v>#VALUE!</v>
      </c>
      <c r="BC204" s="427" t="e">
        <f t="shared" si="44"/>
        <v>#VALUE!</v>
      </c>
    </row>
    <row r="205" spans="2:55" ht="15" customHeight="1" outlineLevel="1" x14ac:dyDescent="0.25">
      <c r="B205" s="418" t="s">
        <v>82</v>
      </c>
      <c r="C205" s="419"/>
      <c r="D205" s="419" t="s">
        <v>395</v>
      </c>
      <c r="E205" s="1454" t="s">
        <v>884</v>
      </c>
      <c r="F205" s="1452" t="s">
        <v>47</v>
      </c>
      <c r="G205" s="421"/>
      <c r="H205" s="421"/>
      <c r="I205" s="421"/>
      <c r="J205" s="421">
        <f>SUMIF('Carga People'!$D$6:$D$383,$D205,'Carga People'!J$6:J$383)</f>
        <v>0</v>
      </c>
      <c r="K205" s="421">
        <f>SUMIF('Carga People'!$D$6:$D$383,$D205,'Carga People'!K$6:K$383)</f>
        <v>0</v>
      </c>
      <c r="L205" s="421">
        <f>SUMIF('Carga People'!$D$6:$D$383,$D205,'Carga People'!L$6:L$383)</f>
        <v>0</v>
      </c>
      <c r="M205" s="421">
        <f>SUMIF('Carga People'!$D$6:$D$383,$D205,'Carga People'!M$6:M$383)</f>
        <v>0</v>
      </c>
      <c r="N205" s="421">
        <f>SUMIF('Carga People'!$D$6:$D$383,$D205,'Carga People'!N$6:N$383)</f>
        <v>0</v>
      </c>
      <c r="O205" s="421">
        <f>SUMIF('Carga People'!$D$6:$D$383,$D205,'Carga People'!O$6:O$383)</f>
        <v>0</v>
      </c>
      <c r="P205" s="421">
        <f>SUMIF('Carga People'!$D$6:$D$383,$D205,'Carga People'!P$6:P$383)</f>
        <v>0</v>
      </c>
      <c r="Q205" s="421">
        <f>SUMIF('Carga People'!$D$6:$D$383,$D205,'Carga People'!Q$6:Q$383)</f>
        <v>0</v>
      </c>
      <c r="R205" s="421">
        <f>SUMIF('Carga People'!$D$6:$D$383,$D205,'Carga People'!R$6:R$383)</f>
        <v>0</v>
      </c>
      <c r="S205" s="421">
        <f>SUMIF('Carga People'!$D$6:$D$383,$D205,'Carga People'!S$6:S$383)</f>
        <v>0</v>
      </c>
      <c r="T205" s="421">
        <f>SUMIF('Carga People'!$D$6:$D$383,$D205,'Carga People'!T$6:T$383)</f>
        <v>0</v>
      </c>
      <c r="U205" s="421">
        <f>SUMIF('Carga People'!$D$6:$D$383,$D205,'Carga People'!U$6:U$383)</f>
        <v>0</v>
      </c>
      <c r="V205" s="421">
        <f>SUMIF('Carga People'!$D$6:$D$383,$D205,'Carga People'!V$6:V$383)</f>
        <v>0</v>
      </c>
      <c r="W205" s="421">
        <f>SUMIF('Carga People'!$D$6:$D$383,$D205,'Carga People'!W$6:W$383)</f>
        <v>0</v>
      </c>
      <c r="X205" s="421">
        <f>SUMIF('Carga People'!$D$6:$D$383,$D205,'Carga People'!X$6:X$383)</f>
        <v>0</v>
      </c>
      <c r="Y205" s="421">
        <f>SUMIF('Carga People'!$D$6:$D$383,$D205,'Carga People'!Y$6:Y$383)</f>
        <v>0</v>
      </c>
      <c r="Z205" s="421">
        <f>SUMIF('Carga People'!$D$6:$D$383,$D205,'Carga People'!Z$6:Z$383)</f>
        <v>0</v>
      </c>
      <c r="AA205" s="421">
        <f>SUMIF('Carga People'!$D$6:$D$383,$D205,'Carga People'!AA$6:AA$383)</f>
        <v>0</v>
      </c>
      <c r="AB205" s="421">
        <f>SUMIF('Carga People'!$D$6:$D$383,$D205,'Carga People'!AB$6:AB$383)</f>
        <v>0</v>
      </c>
      <c r="AC205" s="421">
        <f>SUMIF('Carga People'!$D$6:$D$383,$D205,'Carga People'!AC$6:AC$383)</f>
        <v>0</v>
      </c>
      <c r="AD205" s="421">
        <f>SUMIF('Carga People'!$D$6:$D$383,$D205,'Carga People'!AD$6:AD$383)</f>
        <v>0</v>
      </c>
      <c r="AE205" s="421">
        <f>SUMIF('Carga People'!$D$6:$D$383,$D205,'Carga People'!AE$6:AE$383)</f>
        <v>0</v>
      </c>
      <c r="AF205" s="421">
        <f>SUMIF('Carga People'!$D$6:$D$383,$D205,'Carga People'!AF$6:AF$383)</f>
        <v>0</v>
      </c>
      <c r="AG205" s="421">
        <f>SUMIF('Carga People'!$D$6:$D$383,$D205,'Carga People'!AG$6:AG$383)</f>
        <v>0</v>
      </c>
      <c r="AH205" s="421">
        <f>SUMIF('Carga People'!$D$6:$D$383,$D205,'Carga People'!AH$6:AH$383)</f>
        <v>0</v>
      </c>
      <c r="AI205" s="421">
        <f>SUMIF('Carga People'!$D$6:$D$383,$D205,'Carga People'!AI$6:AI$383)</f>
        <v>0</v>
      </c>
      <c r="AJ205" s="421">
        <f>SUMIF('Carga People'!$D$6:$D$383,$D205,'Carga People'!AJ$6:AJ$383)</f>
        <v>0</v>
      </c>
      <c r="AK205" s="421">
        <f>SUMIF('Carga People'!$D$6:$D$383,$D205,'Carga People'!AK$6:AK$383)</f>
        <v>0</v>
      </c>
      <c r="AL205" s="421">
        <f>SUMIF('Carga People'!$D$6:$D$383,$D205,'Carga People'!AL$6:AL$383)</f>
        <v>0</v>
      </c>
      <c r="AM205" s="421">
        <f>SUMIF('Carga People'!$D$6:$D$383,$D205,'Carga People'!AM$6:AM$383)</f>
        <v>0</v>
      </c>
      <c r="AN205" s="421">
        <f>SUMIF('Carga People'!$D$6:$D$383,$D205,'Carga People'!AN$6:AN$383)</f>
        <v>0</v>
      </c>
      <c r="AO205" s="421"/>
      <c r="AP205" s="421"/>
      <c r="AQ205" s="427">
        <f t="shared" si="41"/>
        <v>0</v>
      </c>
      <c r="AR205" s="406" t="str">
        <f t="shared" si="42"/>
        <v/>
      </c>
      <c r="AT205" s="427">
        <f t="shared" si="50"/>
        <v>0</v>
      </c>
      <c r="AU205" s="427">
        <f t="shared" si="50"/>
        <v>0</v>
      </c>
      <c r="AV205" s="427">
        <f t="shared" si="50"/>
        <v>0</v>
      </c>
      <c r="AW205" s="427">
        <f t="shared" si="50"/>
        <v>0</v>
      </c>
      <c r="AX205" s="427">
        <f t="shared" si="50"/>
        <v>0</v>
      </c>
      <c r="AY205" s="427">
        <f t="shared" si="50"/>
        <v>0</v>
      </c>
      <c r="BA205" s="427">
        <f t="shared" si="43"/>
        <v>0</v>
      </c>
      <c r="BB205" s="427" t="e">
        <f>IF($BB$1="M0",SUMIF([1]Anual!$B$11:$B$950,$D205,[1]Anual!$GZ$11:$GZ$950),SUMIF([1]Anual!$B$11:$B$950,$D205,[1]Anual!$HA$11:$HA$950))</f>
        <v>#VALUE!</v>
      </c>
      <c r="BC205" s="427" t="e">
        <f t="shared" si="44"/>
        <v>#VALUE!</v>
      </c>
    </row>
    <row r="206" spans="2:55" ht="15" customHeight="1" outlineLevel="1" x14ac:dyDescent="0.25">
      <c r="B206" s="418" t="s">
        <v>754</v>
      </c>
      <c r="C206" s="419"/>
      <c r="D206" s="419" t="s">
        <v>750</v>
      </c>
      <c r="E206" s="1454" t="s">
        <v>805</v>
      </c>
      <c r="F206" s="1452" t="s">
        <v>47</v>
      </c>
      <c r="G206" s="421"/>
      <c r="H206" s="421"/>
      <c r="I206" s="421"/>
      <c r="J206" s="421">
        <f>SUMIF('Carga People'!$D$6:$D$383,$D206,'Carga People'!J$6:J$383)</f>
        <v>0</v>
      </c>
      <c r="K206" s="421">
        <f>SUMIF('Carga People'!$D$6:$D$383,$D206,'Carga People'!K$6:K$383)</f>
        <v>0</v>
      </c>
      <c r="L206" s="421">
        <f>SUMIF('Carga People'!$D$6:$D$383,$D206,'Carga People'!L$6:L$383)</f>
        <v>0</v>
      </c>
      <c r="M206" s="421">
        <f>SUMIF('Carga People'!$D$6:$D$383,$D206,'Carga People'!M$6:M$383)</f>
        <v>0</v>
      </c>
      <c r="N206" s="421">
        <f>SUMIF('Carga People'!$D$6:$D$383,$D206,'Carga People'!N$6:N$383)</f>
        <v>0</v>
      </c>
      <c r="O206" s="421">
        <f>SUMIF('Carga People'!$D$6:$D$383,$D206,'Carga People'!O$6:O$383)</f>
        <v>0</v>
      </c>
      <c r="P206" s="421">
        <f>SUMIF('Carga People'!$D$6:$D$383,$D206,'Carga People'!P$6:P$383)</f>
        <v>0</v>
      </c>
      <c r="Q206" s="421">
        <f>SUMIF('Carga People'!$D$6:$D$383,$D206,'Carga People'!Q$6:Q$383)</f>
        <v>0</v>
      </c>
      <c r="R206" s="421">
        <f>SUMIF('Carga People'!$D$6:$D$383,$D206,'Carga People'!R$6:R$383)</f>
        <v>0</v>
      </c>
      <c r="S206" s="421">
        <f>SUMIF('Carga People'!$D$6:$D$383,$D206,'Carga People'!S$6:S$383)</f>
        <v>0</v>
      </c>
      <c r="T206" s="421">
        <f>SUMIF('Carga People'!$D$6:$D$383,$D206,'Carga People'!T$6:T$383)</f>
        <v>0</v>
      </c>
      <c r="U206" s="421">
        <f>SUMIF('Carga People'!$D$6:$D$383,$D206,'Carga People'!U$6:U$383)</f>
        <v>0</v>
      </c>
      <c r="V206" s="421">
        <f>SUMIF('Carga People'!$D$6:$D$383,$D206,'Carga People'!V$6:V$383)</f>
        <v>0</v>
      </c>
      <c r="W206" s="421">
        <f>SUMIF('Carga People'!$D$6:$D$383,$D206,'Carga People'!W$6:W$383)</f>
        <v>0</v>
      </c>
      <c r="X206" s="421">
        <f>SUMIF('Carga People'!$D$6:$D$383,$D206,'Carga People'!X$6:X$383)</f>
        <v>0</v>
      </c>
      <c r="Y206" s="421">
        <f>SUMIF('Carga People'!$D$6:$D$383,$D206,'Carga People'!Y$6:Y$383)</f>
        <v>0</v>
      </c>
      <c r="Z206" s="421">
        <f>SUMIF('Carga People'!$D$6:$D$383,$D206,'Carga People'!Z$6:Z$383)</f>
        <v>0</v>
      </c>
      <c r="AA206" s="421">
        <f>SUMIF('Carga People'!$D$6:$D$383,$D206,'Carga People'!AA$6:AA$383)</f>
        <v>0</v>
      </c>
      <c r="AB206" s="421">
        <f>SUMIF('Carga People'!$D$6:$D$383,$D206,'Carga People'!AB$6:AB$383)</f>
        <v>0</v>
      </c>
      <c r="AC206" s="421">
        <f>SUMIF('Carga People'!$D$6:$D$383,$D206,'Carga People'!AC$6:AC$383)</f>
        <v>0</v>
      </c>
      <c r="AD206" s="421">
        <f>SUMIF('Carga People'!$D$6:$D$383,$D206,'Carga People'!AD$6:AD$383)</f>
        <v>0</v>
      </c>
      <c r="AE206" s="421">
        <f>SUMIF('Carga People'!$D$6:$D$383,$D206,'Carga People'!AE$6:AE$383)</f>
        <v>0</v>
      </c>
      <c r="AF206" s="421">
        <f>SUMIF('Carga People'!$D$6:$D$383,$D206,'Carga People'!AF$6:AF$383)</f>
        <v>0</v>
      </c>
      <c r="AG206" s="421">
        <f>SUMIF('Carga People'!$D$6:$D$383,$D206,'Carga People'!AG$6:AG$383)</f>
        <v>0</v>
      </c>
      <c r="AH206" s="421">
        <f>SUMIF('Carga People'!$D$6:$D$383,$D206,'Carga People'!AH$6:AH$383)</f>
        <v>0</v>
      </c>
      <c r="AI206" s="421">
        <f>SUMIF('Carga People'!$D$6:$D$383,$D206,'Carga People'!AI$6:AI$383)</f>
        <v>0</v>
      </c>
      <c r="AJ206" s="421">
        <f>SUMIF('Carga People'!$D$6:$D$383,$D206,'Carga People'!AJ$6:AJ$383)</f>
        <v>0</v>
      </c>
      <c r="AK206" s="421">
        <f>SUMIF('Carga People'!$D$6:$D$383,$D206,'Carga People'!AK$6:AK$383)</f>
        <v>0</v>
      </c>
      <c r="AL206" s="421">
        <f>SUMIF('Carga People'!$D$6:$D$383,$D206,'Carga People'!AL$6:AL$383)</f>
        <v>0</v>
      </c>
      <c r="AM206" s="421">
        <f>SUMIF('Carga People'!$D$6:$D$383,$D206,'Carga People'!AM$6:AM$383)</f>
        <v>0</v>
      </c>
      <c r="AN206" s="421">
        <f>SUMIF('Carga People'!$D$6:$D$383,$D206,'Carga People'!AN$6:AN$383)</f>
        <v>0</v>
      </c>
      <c r="AO206" s="421"/>
      <c r="AP206" s="421"/>
      <c r="AQ206" s="427">
        <f t="shared" si="41"/>
        <v>0</v>
      </c>
      <c r="AR206" s="406" t="str">
        <f t="shared" si="42"/>
        <v/>
      </c>
      <c r="AT206" s="427">
        <f t="shared" si="50"/>
        <v>0</v>
      </c>
      <c r="AU206" s="427">
        <f t="shared" si="50"/>
        <v>0</v>
      </c>
      <c r="AV206" s="427">
        <f t="shared" si="50"/>
        <v>0</v>
      </c>
      <c r="AW206" s="427">
        <f t="shared" si="50"/>
        <v>0</v>
      </c>
      <c r="AX206" s="427">
        <f t="shared" si="50"/>
        <v>0</v>
      </c>
      <c r="AY206" s="427">
        <f t="shared" si="50"/>
        <v>0</v>
      </c>
      <c r="BA206" s="427">
        <f t="shared" si="43"/>
        <v>0</v>
      </c>
      <c r="BB206" s="427" t="e">
        <f>IF($BB$1="M0",SUMIF([1]Anual!$B$11:$B$950,$D206,[1]Anual!$GZ$11:$GZ$950),SUMIF([1]Anual!$B$11:$B$950,$D206,[1]Anual!$HA$11:$HA$950))</f>
        <v>#VALUE!</v>
      </c>
      <c r="BC206" s="427" t="e">
        <f t="shared" si="44"/>
        <v>#VALUE!</v>
      </c>
    </row>
    <row r="207" spans="2:55" ht="15" customHeight="1" outlineLevel="1" x14ac:dyDescent="0.25">
      <c r="B207" s="418" t="s">
        <v>754</v>
      </c>
      <c r="C207" s="419"/>
      <c r="D207" s="419" t="s">
        <v>749</v>
      </c>
      <c r="E207" s="1454" t="s">
        <v>806</v>
      </c>
      <c r="F207" s="1452" t="s">
        <v>47</v>
      </c>
      <c r="G207" s="421"/>
      <c r="H207" s="421"/>
      <c r="I207" s="421"/>
      <c r="J207" s="421">
        <f>SUMIF('Carga People'!$D$6:$D$383,$D207,'Carga People'!J$6:J$383)</f>
        <v>0</v>
      </c>
      <c r="K207" s="421">
        <f>SUMIF('Carga People'!$D$6:$D$383,$D207,'Carga People'!K$6:K$383)</f>
        <v>0</v>
      </c>
      <c r="L207" s="421">
        <f>SUMIF('Carga People'!$D$6:$D$383,$D207,'Carga People'!L$6:L$383)</f>
        <v>0</v>
      </c>
      <c r="M207" s="421">
        <f>SUMIF('Carga People'!$D$6:$D$383,$D207,'Carga People'!M$6:M$383)</f>
        <v>0</v>
      </c>
      <c r="N207" s="421">
        <f>SUMIF('Carga People'!$D$6:$D$383,$D207,'Carga People'!N$6:N$383)</f>
        <v>0</v>
      </c>
      <c r="O207" s="421">
        <f>SUMIF('Carga People'!$D$6:$D$383,$D207,'Carga People'!O$6:O$383)</f>
        <v>0</v>
      </c>
      <c r="P207" s="421">
        <f>SUMIF('Carga People'!$D$6:$D$383,$D207,'Carga People'!P$6:P$383)</f>
        <v>0</v>
      </c>
      <c r="Q207" s="421">
        <f>SUMIF('Carga People'!$D$6:$D$383,$D207,'Carga People'!Q$6:Q$383)</f>
        <v>0</v>
      </c>
      <c r="R207" s="421">
        <f>SUMIF('Carga People'!$D$6:$D$383,$D207,'Carga People'!R$6:R$383)</f>
        <v>0</v>
      </c>
      <c r="S207" s="421">
        <f>SUMIF('Carga People'!$D$6:$D$383,$D207,'Carga People'!S$6:S$383)</f>
        <v>0</v>
      </c>
      <c r="T207" s="421">
        <f>SUMIF('Carga People'!$D$6:$D$383,$D207,'Carga People'!T$6:T$383)</f>
        <v>0</v>
      </c>
      <c r="U207" s="421">
        <f>SUMIF('Carga People'!$D$6:$D$383,$D207,'Carga People'!U$6:U$383)</f>
        <v>0</v>
      </c>
      <c r="V207" s="421">
        <f>SUMIF('Carga People'!$D$6:$D$383,$D207,'Carga People'!V$6:V$383)</f>
        <v>0</v>
      </c>
      <c r="W207" s="421">
        <f>SUMIF('Carga People'!$D$6:$D$383,$D207,'Carga People'!W$6:W$383)</f>
        <v>0</v>
      </c>
      <c r="X207" s="421">
        <f>SUMIF('Carga People'!$D$6:$D$383,$D207,'Carga People'!X$6:X$383)</f>
        <v>0</v>
      </c>
      <c r="Y207" s="421">
        <f>SUMIF('Carga People'!$D$6:$D$383,$D207,'Carga People'!Y$6:Y$383)</f>
        <v>0</v>
      </c>
      <c r="Z207" s="421">
        <f>SUMIF('Carga People'!$D$6:$D$383,$D207,'Carga People'!Z$6:Z$383)</f>
        <v>0</v>
      </c>
      <c r="AA207" s="421">
        <f>SUMIF('Carga People'!$D$6:$D$383,$D207,'Carga People'!AA$6:AA$383)</f>
        <v>0</v>
      </c>
      <c r="AB207" s="421">
        <f>SUMIF('Carga People'!$D$6:$D$383,$D207,'Carga People'!AB$6:AB$383)</f>
        <v>0</v>
      </c>
      <c r="AC207" s="421">
        <f>SUMIF('Carga People'!$D$6:$D$383,$D207,'Carga People'!AC$6:AC$383)</f>
        <v>0</v>
      </c>
      <c r="AD207" s="421">
        <f>SUMIF('Carga People'!$D$6:$D$383,$D207,'Carga People'!AD$6:AD$383)</f>
        <v>0</v>
      </c>
      <c r="AE207" s="421">
        <f>SUMIF('Carga People'!$D$6:$D$383,$D207,'Carga People'!AE$6:AE$383)</f>
        <v>0</v>
      </c>
      <c r="AF207" s="421">
        <f>SUMIF('Carga People'!$D$6:$D$383,$D207,'Carga People'!AF$6:AF$383)</f>
        <v>0</v>
      </c>
      <c r="AG207" s="421">
        <f>SUMIF('Carga People'!$D$6:$D$383,$D207,'Carga People'!AG$6:AG$383)</f>
        <v>0</v>
      </c>
      <c r="AH207" s="421">
        <f>SUMIF('Carga People'!$D$6:$D$383,$D207,'Carga People'!AH$6:AH$383)</f>
        <v>0</v>
      </c>
      <c r="AI207" s="421">
        <f>SUMIF('Carga People'!$D$6:$D$383,$D207,'Carga People'!AI$6:AI$383)</f>
        <v>0</v>
      </c>
      <c r="AJ207" s="421">
        <f>SUMIF('Carga People'!$D$6:$D$383,$D207,'Carga People'!AJ$6:AJ$383)</f>
        <v>0</v>
      </c>
      <c r="AK207" s="421">
        <f>SUMIF('Carga People'!$D$6:$D$383,$D207,'Carga People'!AK$6:AK$383)</f>
        <v>0</v>
      </c>
      <c r="AL207" s="421">
        <f>SUMIF('Carga People'!$D$6:$D$383,$D207,'Carga People'!AL$6:AL$383)</f>
        <v>0</v>
      </c>
      <c r="AM207" s="421">
        <f>SUMIF('Carga People'!$D$6:$D$383,$D207,'Carga People'!AM$6:AM$383)</f>
        <v>0</v>
      </c>
      <c r="AN207" s="421">
        <f>SUMIF('Carga People'!$D$6:$D$383,$D207,'Carga People'!AN$6:AN$383)</f>
        <v>0</v>
      </c>
      <c r="AO207" s="421"/>
      <c r="AP207" s="421"/>
      <c r="AQ207" s="427">
        <f t="shared" si="41"/>
        <v>0</v>
      </c>
      <c r="AR207" s="406" t="str">
        <f t="shared" si="42"/>
        <v/>
      </c>
      <c r="AT207" s="427">
        <f t="shared" si="50"/>
        <v>0</v>
      </c>
      <c r="AU207" s="427">
        <f t="shared" si="50"/>
        <v>0</v>
      </c>
      <c r="AV207" s="427">
        <f t="shared" si="50"/>
        <v>0</v>
      </c>
      <c r="AW207" s="427">
        <f t="shared" si="50"/>
        <v>0</v>
      </c>
      <c r="AX207" s="427">
        <f t="shared" si="50"/>
        <v>0</v>
      </c>
      <c r="AY207" s="427">
        <f t="shared" si="50"/>
        <v>0</v>
      </c>
      <c r="BA207" s="427">
        <f t="shared" si="43"/>
        <v>0</v>
      </c>
      <c r="BB207" s="427" t="e">
        <f>IF($BB$1="M0",SUMIF([1]Anual!$B$11:$B$950,$D207,[1]Anual!$GZ$11:$GZ$950),SUMIF([1]Anual!$B$11:$B$950,$D207,[1]Anual!$HA$11:$HA$950))</f>
        <v>#VALUE!</v>
      </c>
      <c r="BC207" s="427" t="e">
        <f t="shared" si="44"/>
        <v>#VALUE!</v>
      </c>
    </row>
    <row r="208" spans="2:55" ht="15" customHeight="1" outlineLevel="1" x14ac:dyDescent="0.25">
      <c r="B208" s="418" t="s">
        <v>647</v>
      </c>
      <c r="C208" s="419"/>
      <c r="D208" s="419" t="s">
        <v>676</v>
      </c>
      <c r="E208" s="1454" t="s">
        <v>807</v>
      </c>
      <c r="F208" s="1452" t="s">
        <v>47</v>
      </c>
      <c r="G208" s="421"/>
      <c r="H208" s="421"/>
      <c r="I208" s="421"/>
      <c r="J208" s="421">
        <f>SUMIF('Carga People'!$D$6:$D$383,$D208,'Carga People'!J$6:J$383)</f>
        <v>0</v>
      </c>
      <c r="K208" s="421">
        <f>SUMIF('Carga People'!$D$6:$D$383,$D208,'Carga People'!K$6:K$383)</f>
        <v>0</v>
      </c>
      <c r="L208" s="421">
        <f>SUMIF('Carga People'!$D$6:$D$383,$D208,'Carga People'!L$6:L$383)</f>
        <v>0</v>
      </c>
      <c r="M208" s="421">
        <f>SUMIF('Carga People'!$D$6:$D$383,$D208,'Carga People'!M$6:M$383)</f>
        <v>0</v>
      </c>
      <c r="N208" s="421">
        <f>SUMIF('Carga People'!$D$6:$D$383,$D208,'Carga People'!N$6:N$383)</f>
        <v>0</v>
      </c>
      <c r="O208" s="421">
        <f>SUMIF('Carga People'!$D$6:$D$383,$D208,'Carga People'!O$6:O$383)</f>
        <v>0</v>
      </c>
      <c r="P208" s="421">
        <f>SUMIF('Carga People'!$D$6:$D$383,$D208,'Carga People'!P$6:P$383)</f>
        <v>0</v>
      </c>
      <c r="Q208" s="421">
        <f>SUMIF('Carga People'!$D$6:$D$383,$D208,'Carga People'!Q$6:Q$383)</f>
        <v>0</v>
      </c>
      <c r="R208" s="421">
        <f>SUMIF('Carga People'!$D$6:$D$383,$D208,'Carga People'!R$6:R$383)</f>
        <v>0</v>
      </c>
      <c r="S208" s="421">
        <f>SUMIF('Carga People'!$D$6:$D$383,$D208,'Carga People'!S$6:S$383)</f>
        <v>0</v>
      </c>
      <c r="T208" s="421">
        <f>SUMIF('Carga People'!$D$6:$D$383,$D208,'Carga People'!T$6:T$383)</f>
        <v>0</v>
      </c>
      <c r="U208" s="421">
        <f>SUMIF('Carga People'!$D$6:$D$383,$D208,'Carga People'!U$6:U$383)</f>
        <v>0</v>
      </c>
      <c r="V208" s="421">
        <f>SUMIF('Carga People'!$D$6:$D$383,$D208,'Carga People'!V$6:V$383)</f>
        <v>0</v>
      </c>
      <c r="W208" s="421">
        <f>SUMIF('Carga People'!$D$6:$D$383,$D208,'Carga People'!W$6:W$383)</f>
        <v>0</v>
      </c>
      <c r="X208" s="421">
        <f>SUMIF('Carga People'!$D$6:$D$383,$D208,'Carga People'!X$6:X$383)</f>
        <v>0</v>
      </c>
      <c r="Y208" s="421">
        <f>SUMIF('Carga People'!$D$6:$D$383,$D208,'Carga People'!Y$6:Y$383)</f>
        <v>0</v>
      </c>
      <c r="Z208" s="421">
        <f>SUMIF('Carga People'!$D$6:$D$383,$D208,'Carga People'!Z$6:Z$383)</f>
        <v>0</v>
      </c>
      <c r="AA208" s="421">
        <f>SUMIF('Carga People'!$D$6:$D$383,$D208,'Carga People'!AA$6:AA$383)</f>
        <v>0</v>
      </c>
      <c r="AB208" s="421">
        <f>SUMIF('Carga People'!$D$6:$D$383,$D208,'Carga People'!AB$6:AB$383)</f>
        <v>0</v>
      </c>
      <c r="AC208" s="421">
        <f>SUMIF('Carga People'!$D$6:$D$383,$D208,'Carga People'!AC$6:AC$383)</f>
        <v>0</v>
      </c>
      <c r="AD208" s="421">
        <f>SUMIF('Carga People'!$D$6:$D$383,$D208,'Carga People'!AD$6:AD$383)</f>
        <v>0</v>
      </c>
      <c r="AE208" s="421">
        <f>SUMIF('Carga People'!$D$6:$D$383,$D208,'Carga People'!AE$6:AE$383)</f>
        <v>0</v>
      </c>
      <c r="AF208" s="421">
        <f>SUMIF('Carga People'!$D$6:$D$383,$D208,'Carga People'!AF$6:AF$383)</f>
        <v>0</v>
      </c>
      <c r="AG208" s="421">
        <f>SUMIF('Carga People'!$D$6:$D$383,$D208,'Carga People'!AG$6:AG$383)</f>
        <v>0</v>
      </c>
      <c r="AH208" s="421">
        <f>SUMIF('Carga People'!$D$6:$D$383,$D208,'Carga People'!AH$6:AH$383)</f>
        <v>0</v>
      </c>
      <c r="AI208" s="421">
        <f>SUMIF('Carga People'!$D$6:$D$383,$D208,'Carga People'!AI$6:AI$383)</f>
        <v>0</v>
      </c>
      <c r="AJ208" s="421">
        <f>SUMIF('Carga People'!$D$6:$D$383,$D208,'Carga People'!AJ$6:AJ$383)</f>
        <v>0</v>
      </c>
      <c r="AK208" s="421">
        <f>SUMIF('Carga People'!$D$6:$D$383,$D208,'Carga People'!AK$6:AK$383)</f>
        <v>0</v>
      </c>
      <c r="AL208" s="421">
        <f>SUMIF('Carga People'!$D$6:$D$383,$D208,'Carga People'!AL$6:AL$383)</f>
        <v>0</v>
      </c>
      <c r="AM208" s="421">
        <f>SUMIF('Carga People'!$D$6:$D$383,$D208,'Carga People'!AM$6:AM$383)</f>
        <v>0</v>
      </c>
      <c r="AN208" s="421">
        <f>SUMIF('Carga People'!$D$6:$D$383,$D208,'Carga People'!AN$6:AN$383)</f>
        <v>0</v>
      </c>
      <c r="AO208" s="421"/>
      <c r="AP208" s="421"/>
      <c r="AQ208" s="427">
        <f t="shared" si="41"/>
        <v>0</v>
      </c>
      <c r="AR208" s="406" t="str">
        <f t="shared" si="42"/>
        <v/>
      </c>
      <c r="AT208" s="427">
        <f t="shared" si="50"/>
        <v>0</v>
      </c>
      <c r="AU208" s="427">
        <f t="shared" si="50"/>
        <v>0</v>
      </c>
      <c r="AV208" s="427">
        <f t="shared" si="50"/>
        <v>0</v>
      </c>
      <c r="AW208" s="427">
        <f t="shared" si="50"/>
        <v>0</v>
      </c>
      <c r="AX208" s="427">
        <f t="shared" si="50"/>
        <v>0</v>
      </c>
      <c r="AY208" s="427">
        <f t="shared" si="50"/>
        <v>0</v>
      </c>
      <c r="BA208" s="427">
        <f t="shared" si="43"/>
        <v>0</v>
      </c>
      <c r="BB208" s="427" t="e">
        <f>IF($BB$1="M0",SUMIF([1]Anual!$B$11:$B$950,$D208,[1]Anual!$GZ$11:$GZ$950),SUMIF([1]Anual!$B$11:$B$950,$D208,[1]Anual!$HA$11:$HA$950))</f>
        <v>#VALUE!</v>
      </c>
      <c r="BC208" s="427" t="e">
        <f t="shared" si="44"/>
        <v>#VALUE!</v>
      </c>
    </row>
    <row r="209" spans="2:55" ht="15" customHeight="1" outlineLevel="1" x14ac:dyDescent="0.25">
      <c r="B209" s="418" t="s">
        <v>647</v>
      </c>
      <c r="C209" s="419"/>
      <c r="D209" s="419" t="s">
        <v>700</v>
      </c>
      <c r="E209" s="1454" t="s">
        <v>808</v>
      </c>
      <c r="F209" s="1452" t="s">
        <v>47</v>
      </c>
      <c r="G209" s="421"/>
      <c r="H209" s="421"/>
      <c r="I209" s="421"/>
      <c r="J209" s="421">
        <f>SUMIF('Carga People'!$D$6:$D$383,$D209,'Carga People'!J$6:J$383)</f>
        <v>0</v>
      </c>
      <c r="K209" s="421">
        <f>SUMIF('Carga People'!$D$6:$D$383,$D209,'Carga People'!K$6:K$383)</f>
        <v>0</v>
      </c>
      <c r="L209" s="421">
        <f>SUMIF('Carga People'!$D$6:$D$383,$D209,'Carga People'!L$6:L$383)</f>
        <v>0</v>
      </c>
      <c r="M209" s="421">
        <f>SUMIF('Carga People'!$D$6:$D$383,$D209,'Carga People'!M$6:M$383)</f>
        <v>0</v>
      </c>
      <c r="N209" s="421">
        <f>SUMIF('Carga People'!$D$6:$D$383,$D209,'Carga People'!N$6:N$383)</f>
        <v>0</v>
      </c>
      <c r="O209" s="421">
        <f>SUMIF('Carga People'!$D$6:$D$383,$D209,'Carga People'!O$6:O$383)</f>
        <v>0</v>
      </c>
      <c r="P209" s="421">
        <f>SUMIF('Carga People'!$D$6:$D$383,$D209,'Carga People'!P$6:P$383)</f>
        <v>0</v>
      </c>
      <c r="Q209" s="421">
        <f>SUMIF('Carga People'!$D$6:$D$383,$D209,'Carga People'!Q$6:Q$383)</f>
        <v>0</v>
      </c>
      <c r="R209" s="421">
        <f>SUMIF('Carga People'!$D$6:$D$383,$D209,'Carga People'!R$6:R$383)</f>
        <v>0</v>
      </c>
      <c r="S209" s="421">
        <f>SUMIF('Carga People'!$D$6:$D$383,$D209,'Carga People'!S$6:S$383)</f>
        <v>0</v>
      </c>
      <c r="T209" s="421">
        <f>SUMIF('Carga People'!$D$6:$D$383,$D209,'Carga People'!T$6:T$383)</f>
        <v>0</v>
      </c>
      <c r="U209" s="421">
        <f>SUMIF('Carga People'!$D$6:$D$383,$D209,'Carga People'!U$6:U$383)</f>
        <v>0</v>
      </c>
      <c r="V209" s="421">
        <f>SUMIF('Carga People'!$D$6:$D$383,$D209,'Carga People'!V$6:V$383)</f>
        <v>0</v>
      </c>
      <c r="W209" s="421">
        <f>SUMIF('Carga People'!$D$6:$D$383,$D209,'Carga People'!W$6:W$383)</f>
        <v>0</v>
      </c>
      <c r="X209" s="421">
        <f>SUMIF('Carga People'!$D$6:$D$383,$D209,'Carga People'!X$6:X$383)</f>
        <v>0</v>
      </c>
      <c r="Y209" s="421">
        <f>SUMIF('Carga People'!$D$6:$D$383,$D209,'Carga People'!Y$6:Y$383)</f>
        <v>0</v>
      </c>
      <c r="Z209" s="421">
        <f>SUMIF('Carga People'!$D$6:$D$383,$D209,'Carga People'!Z$6:Z$383)</f>
        <v>0</v>
      </c>
      <c r="AA209" s="421">
        <f>SUMIF('Carga People'!$D$6:$D$383,$D209,'Carga People'!AA$6:AA$383)</f>
        <v>0</v>
      </c>
      <c r="AB209" s="421">
        <f>SUMIF('Carga People'!$D$6:$D$383,$D209,'Carga People'!AB$6:AB$383)</f>
        <v>0</v>
      </c>
      <c r="AC209" s="421">
        <f>SUMIF('Carga People'!$D$6:$D$383,$D209,'Carga People'!AC$6:AC$383)</f>
        <v>0</v>
      </c>
      <c r="AD209" s="421">
        <f>SUMIF('Carga People'!$D$6:$D$383,$D209,'Carga People'!AD$6:AD$383)</f>
        <v>0</v>
      </c>
      <c r="AE209" s="421">
        <f>SUMIF('Carga People'!$D$6:$D$383,$D209,'Carga People'!AE$6:AE$383)</f>
        <v>0</v>
      </c>
      <c r="AF209" s="421">
        <f>SUMIF('Carga People'!$D$6:$D$383,$D209,'Carga People'!AF$6:AF$383)</f>
        <v>0</v>
      </c>
      <c r="AG209" s="421">
        <f>SUMIF('Carga People'!$D$6:$D$383,$D209,'Carga People'!AG$6:AG$383)</f>
        <v>0</v>
      </c>
      <c r="AH209" s="421">
        <f>SUMIF('Carga People'!$D$6:$D$383,$D209,'Carga People'!AH$6:AH$383)</f>
        <v>0</v>
      </c>
      <c r="AI209" s="421">
        <f>SUMIF('Carga People'!$D$6:$D$383,$D209,'Carga People'!AI$6:AI$383)</f>
        <v>0</v>
      </c>
      <c r="AJ209" s="421">
        <f>SUMIF('Carga People'!$D$6:$D$383,$D209,'Carga People'!AJ$6:AJ$383)</f>
        <v>0</v>
      </c>
      <c r="AK209" s="421">
        <f>SUMIF('Carga People'!$D$6:$D$383,$D209,'Carga People'!AK$6:AK$383)</f>
        <v>0</v>
      </c>
      <c r="AL209" s="421">
        <f>SUMIF('Carga People'!$D$6:$D$383,$D209,'Carga People'!AL$6:AL$383)</f>
        <v>0</v>
      </c>
      <c r="AM209" s="421">
        <f>SUMIF('Carga People'!$D$6:$D$383,$D209,'Carga People'!AM$6:AM$383)</f>
        <v>0</v>
      </c>
      <c r="AN209" s="421">
        <f>SUMIF('Carga People'!$D$6:$D$383,$D209,'Carga People'!AN$6:AN$383)</f>
        <v>0</v>
      </c>
      <c r="AO209" s="421"/>
      <c r="AP209" s="421"/>
      <c r="AQ209" s="427">
        <f t="shared" si="41"/>
        <v>0</v>
      </c>
      <c r="AR209" s="406" t="str">
        <f t="shared" si="42"/>
        <v/>
      </c>
      <c r="AT209" s="427">
        <f t="shared" si="50"/>
        <v>0</v>
      </c>
      <c r="AU209" s="427">
        <f t="shared" si="50"/>
        <v>0</v>
      </c>
      <c r="AV209" s="427">
        <f t="shared" si="50"/>
        <v>0</v>
      </c>
      <c r="AW209" s="427">
        <f t="shared" si="50"/>
        <v>0</v>
      </c>
      <c r="AX209" s="427">
        <f t="shared" si="50"/>
        <v>0</v>
      </c>
      <c r="AY209" s="427">
        <f t="shared" si="50"/>
        <v>0</v>
      </c>
      <c r="BA209" s="427">
        <f t="shared" si="43"/>
        <v>0</v>
      </c>
      <c r="BB209" s="427" t="e">
        <f>IF($BB$1="M0",SUMIF([1]Anual!$B$11:$B$950,$D209,[1]Anual!$GZ$11:$GZ$950),SUMIF([1]Anual!$B$11:$B$950,$D209,[1]Anual!$HA$11:$HA$950))</f>
        <v>#VALUE!</v>
      </c>
      <c r="BC209" s="427" t="e">
        <f t="shared" si="44"/>
        <v>#VALUE!</v>
      </c>
    </row>
    <row r="210" spans="2:55" ht="15" customHeight="1" outlineLevel="1" x14ac:dyDescent="0.25">
      <c r="B210" s="418" t="s">
        <v>100</v>
      </c>
      <c r="C210" s="419"/>
      <c r="D210" s="419" t="s">
        <v>381</v>
      </c>
      <c r="E210" s="1454" t="s">
        <v>853</v>
      </c>
      <c r="F210" s="1452" t="s">
        <v>47</v>
      </c>
      <c r="G210" s="421"/>
      <c r="H210" s="421"/>
      <c r="I210" s="421"/>
      <c r="J210" s="421">
        <f>SUMIF('Carga People'!$D$6:$D$383,$D210,'Carga People'!J$6:J$383)</f>
        <v>0</v>
      </c>
      <c r="K210" s="421">
        <f>SUMIF('Carga People'!$D$6:$D$383,$D210,'Carga People'!K$6:K$383)</f>
        <v>0</v>
      </c>
      <c r="L210" s="421">
        <f>SUMIF('Carga People'!$D$6:$D$383,$D210,'Carga People'!L$6:L$383)</f>
        <v>0</v>
      </c>
      <c r="M210" s="421">
        <f>SUMIF('Carga People'!$D$6:$D$383,$D210,'Carga People'!M$6:M$383)</f>
        <v>0</v>
      </c>
      <c r="N210" s="421">
        <f>SUMIF('Carga People'!$D$6:$D$383,$D210,'Carga People'!N$6:N$383)</f>
        <v>0</v>
      </c>
      <c r="O210" s="421">
        <f>SUMIF('Carga People'!$D$6:$D$383,$D210,'Carga People'!O$6:O$383)</f>
        <v>0</v>
      </c>
      <c r="P210" s="421">
        <f>SUMIF('Carga People'!$D$6:$D$383,$D210,'Carga People'!P$6:P$383)</f>
        <v>0</v>
      </c>
      <c r="Q210" s="421">
        <f>SUMIF('Carga People'!$D$6:$D$383,$D210,'Carga People'!Q$6:Q$383)</f>
        <v>0</v>
      </c>
      <c r="R210" s="421">
        <f>SUMIF('Carga People'!$D$6:$D$383,$D210,'Carga People'!R$6:R$383)</f>
        <v>0</v>
      </c>
      <c r="S210" s="421">
        <f>SUMIF('Carga People'!$D$6:$D$383,$D210,'Carga People'!S$6:S$383)</f>
        <v>0</v>
      </c>
      <c r="T210" s="421">
        <f>SUMIF('Carga People'!$D$6:$D$383,$D210,'Carga People'!T$6:T$383)</f>
        <v>0</v>
      </c>
      <c r="U210" s="421">
        <f>SUMIF('Carga People'!$D$6:$D$383,$D210,'Carga People'!U$6:U$383)</f>
        <v>0</v>
      </c>
      <c r="V210" s="421">
        <f>SUMIF('Carga People'!$D$6:$D$383,$D210,'Carga People'!V$6:V$383)</f>
        <v>0</v>
      </c>
      <c r="W210" s="421">
        <f>SUMIF('Carga People'!$D$6:$D$383,$D210,'Carga People'!W$6:W$383)</f>
        <v>0</v>
      </c>
      <c r="X210" s="421">
        <f>SUMIF('Carga People'!$D$6:$D$383,$D210,'Carga People'!X$6:X$383)</f>
        <v>0</v>
      </c>
      <c r="Y210" s="421">
        <f>SUMIF('Carga People'!$D$6:$D$383,$D210,'Carga People'!Y$6:Y$383)</f>
        <v>0</v>
      </c>
      <c r="Z210" s="421">
        <f>SUMIF('Carga People'!$D$6:$D$383,$D210,'Carga People'!Z$6:Z$383)</f>
        <v>0</v>
      </c>
      <c r="AA210" s="421">
        <f>SUMIF('Carga People'!$D$6:$D$383,$D210,'Carga People'!AA$6:AA$383)</f>
        <v>0</v>
      </c>
      <c r="AB210" s="421">
        <f>SUMIF('Carga People'!$D$6:$D$383,$D210,'Carga People'!AB$6:AB$383)</f>
        <v>0</v>
      </c>
      <c r="AC210" s="421">
        <f>SUMIF('Carga People'!$D$6:$D$383,$D210,'Carga People'!AC$6:AC$383)</f>
        <v>0</v>
      </c>
      <c r="AD210" s="421">
        <f>SUMIF('Carga People'!$D$6:$D$383,$D210,'Carga People'!AD$6:AD$383)</f>
        <v>0</v>
      </c>
      <c r="AE210" s="421">
        <f>SUMIF('Carga People'!$D$6:$D$383,$D210,'Carga People'!AE$6:AE$383)</f>
        <v>0</v>
      </c>
      <c r="AF210" s="421">
        <f>SUMIF('Carga People'!$D$6:$D$383,$D210,'Carga People'!AF$6:AF$383)</f>
        <v>0</v>
      </c>
      <c r="AG210" s="421">
        <f>SUMIF('Carga People'!$D$6:$D$383,$D210,'Carga People'!AG$6:AG$383)</f>
        <v>0</v>
      </c>
      <c r="AH210" s="421">
        <f>SUMIF('Carga People'!$D$6:$D$383,$D210,'Carga People'!AH$6:AH$383)</f>
        <v>0</v>
      </c>
      <c r="AI210" s="421">
        <f>SUMIF('Carga People'!$D$6:$D$383,$D210,'Carga People'!AI$6:AI$383)</f>
        <v>0</v>
      </c>
      <c r="AJ210" s="421">
        <f>SUMIF('Carga People'!$D$6:$D$383,$D210,'Carga People'!AJ$6:AJ$383)</f>
        <v>0</v>
      </c>
      <c r="AK210" s="421">
        <f>SUMIF('Carga People'!$D$6:$D$383,$D210,'Carga People'!AK$6:AK$383)</f>
        <v>0</v>
      </c>
      <c r="AL210" s="421">
        <f>SUMIF('Carga People'!$D$6:$D$383,$D210,'Carga People'!AL$6:AL$383)</f>
        <v>0</v>
      </c>
      <c r="AM210" s="421">
        <f>SUMIF('Carga People'!$D$6:$D$383,$D210,'Carga People'!AM$6:AM$383)</f>
        <v>0</v>
      </c>
      <c r="AN210" s="421">
        <f>SUMIF('Carga People'!$D$6:$D$383,$D210,'Carga People'!AN$6:AN$383)</f>
        <v>0</v>
      </c>
      <c r="AO210" s="421"/>
      <c r="AP210" s="421"/>
      <c r="AQ210" s="427">
        <f t="shared" si="41"/>
        <v>0</v>
      </c>
      <c r="AR210" s="406" t="str">
        <f t="shared" si="42"/>
        <v/>
      </c>
      <c r="AT210" s="427">
        <f t="shared" si="50"/>
        <v>0</v>
      </c>
      <c r="AU210" s="427">
        <f t="shared" si="50"/>
        <v>0</v>
      </c>
      <c r="AV210" s="427">
        <f t="shared" si="50"/>
        <v>0</v>
      </c>
      <c r="AW210" s="427">
        <f t="shared" si="50"/>
        <v>0</v>
      </c>
      <c r="AX210" s="427">
        <f t="shared" si="50"/>
        <v>0</v>
      </c>
      <c r="AY210" s="427">
        <f t="shared" si="50"/>
        <v>0</v>
      </c>
      <c r="BA210" s="427">
        <f t="shared" si="43"/>
        <v>0</v>
      </c>
      <c r="BB210" s="427" t="e">
        <f>IF($BB$1="M0",SUMIF([1]Anual!$B$11:$B$950,$D210,[1]Anual!$GZ$11:$GZ$950),SUMIF([1]Anual!$B$11:$B$950,$D210,[1]Anual!$HA$11:$HA$950))</f>
        <v>#VALUE!</v>
      </c>
      <c r="BC210" s="427" t="e">
        <f t="shared" si="44"/>
        <v>#VALUE!</v>
      </c>
    </row>
    <row r="211" spans="2:55" ht="15" customHeight="1" outlineLevel="1" x14ac:dyDescent="0.25">
      <c r="B211" s="418" t="s">
        <v>105</v>
      </c>
      <c r="C211" s="419"/>
      <c r="D211" s="419" t="s">
        <v>276</v>
      </c>
      <c r="E211" s="1454" t="s">
        <v>854</v>
      </c>
      <c r="F211" s="1452" t="s">
        <v>47</v>
      </c>
      <c r="G211" s="421"/>
      <c r="H211" s="421"/>
      <c r="I211" s="421"/>
      <c r="J211" s="421">
        <f>SUMIF('Carga People'!$D$6:$D$383,$D211,'Carga People'!J$6:J$383)</f>
        <v>0</v>
      </c>
      <c r="K211" s="421">
        <f>SUMIF('Carga People'!$D$6:$D$383,$D211,'Carga People'!K$6:K$383)</f>
        <v>0</v>
      </c>
      <c r="L211" s="421">
        <f>SUMIF('Carga People'!$D$6:$D$383,$D211,'Carga People'!L$6:L$383)</f>
        <v>0</v>
      </c>
      <c r="M211" s="421">
        <f>SUMIF('Carga People'!$D$6:$D$383,$D211,'Carga People'!M$6:M$383)</f>
        <v>0</v>
      </c>
      <c r="N211" s="421">
        <f>SUMIF('Carga People'!$D$6:$D$383,$D211,'Carga People'!N$6:N$383)</f>
        <v>0</v>
      </c>
      <c r="O211" s="421">
        <f>SUMIF('Carga People'!$D$6:$D$383,$D211,'Carga People'!O$6:O$383)</f>
        <v>0</v>
      </c>
      <c r="P211" s="421">
        <f>SUMIF('Carga People'!$D$6:$D$383,$D211,'Carga People'!P$6:P$383)</f>
        <v>0</v>
      </c>
      <c r="Q211" s="421">
        <f>SUMIF('Carga People'!$D$6:$D$383,$D211,'Carga People'!Q$6:Q$383)</f>
        <v>0</v>
      </c>
      <c r="R211" s="421">
        <f>SUMIF('Carga People'!$D$6:$D$383,$D211,'Carga People'!R$6:R$383)</f>
        <v>0</v>
      </c>
      <c r="S211" s="421">
        <f>SUMIF('Carga People'!$D$6:$D$383,$D211,'Carga People'!S$6:S$383)</f>
        <v>0</v>
      </c>
      <c r="T211" s="421">
        <f>SUMIF('Carga People'!$D$6:$D$383,$D211,'Carga People'!T$6:T$383)</f>
        <v>0</v>
      </c>
      <c r="U211" s="421">
        <f>SUMIF('Carga People'!$D$6:$D$383,$D211,'Carga People'!U$6:U$383)</f>
        <v>0</v>
      </c>
      <c r="V211" s="421">
        <f>SUMIF('Carga People'!$D$6:$D$383,$D211,'Carga People'!V$6:V$383)</f>
        <v>0</v>
      </c>
      <c r="W211" s="421">
        <f>SUMIF('Carga People'!$D$6:$D$383,$D211,'Carga People'!W$6:W$383)</f>
        <v>0</v>
      </c>
      <c r="X211" s="421">
        <f>SUMIF('Carga People'!$D$6:$D$383,$D211,'Carga People'!X$6:X$383)</f>
        <v>0</v>
      </c>
      <c r="Y211" s="421">
        <f>SUMIF('Carga People'!$D$6:$D$383,$D211,'Carga People'!Y$6:Y$383)</f>
        <v>0</v>
      </c>
      <c r="Z211" s="421">
        <f>SUMIF('Carga People'!$D$6:$D$383,$D211,'Carga People'!Z$6:Z$383)</f>
        <v>0</v>
      </c>
      <c r="AA211" s="421">
        <f>SUMIF('Carga People'!$D$6:$D$383,$D211,'Carga People'!AA$6:AA$383)</f>
        <v>0</v>
      </c>
      <c r="AB211" s="421">
        <f>SUMIF('Carga People'!$D$6:$D$383,$D211,'Carga People'!AB$6:AB$383)</f>
        <v>0</v>
      </c>
      <c r="AC211" s="421">
        <f>SUMIF('Carga People'!$D$6:$D$383,$D211,'Carga People'!AC$6:AC$383)</f>
        <v>0</v>
      </c>
      <c r="AD211" s="421">
        <f>SUMIF('Carga People'!$D$6:$D$383,$D211,'Carga People'!AD$6:AD$383)</f>
        <v>0</v>
      </c>
      <c r="AE211" s="421">
        <f>SUMIF('Carga People'!$D$6:$D$383,$D211,'Carga People'!AE$6:AE$383)</f>
        <v>0</v>
      </c>
      <c r="AF211" s="421">
        <f>SUMIF('Carga People'!$D$6:$D$383,$D211,'Carga People'!AF$6:AF$383)</f>
        <v>0</v>
      </c>
      <c r="AG211" s="421">
        <f>SUMIF('Carga People'!$D$6:$D$383,$D211,'Carga People'!AG$6:AG$383)</f>
        <v>0</v>
      </c>
      <c r="AH211" s="421">
        <f>SUMIF('Carga People'!$D$6:$D$383,$D211,'Carga People'!AH$6:AH$383)</f>
        <v>0</v>
      </c>
      <c r="AI211" s="421">
        <f>SUMIF('Carga People'!$D$6:$D$383,$D211,'Carga People'!AI$6:AI$383)</f>
        <v>0</v>
      </c>
      <c r="AJ211" s="421">
        <f>SUMIF('Carga People'!$D$6:$D$383,$D211,'Carga People'!AJ$6:AJ$383)</f>
        <v>0</v>
      </c>
      <c r="AK211" s="421">
        <f>SUMIF('Carga People'!$D$6:$D$383,$D211,'Carga People'!AK$6:AK$383)</f>
        <v>0</v>
      </c>
      <c r="AL211" s="421">
        <f>SUMIF('Carga People'!$D$6:$D$383,$D211,'Carga People'!AL$6:AL$383)</f>
        <v>0</v>
      </c>
      <c r="AM211" s="421">
        <f>SUMIF('Carga People'!$D$6:$D$383,$D211,'Carga People'!AM$6:AM$383)</f>
        <v>0</v>
      </c>
      <c r="AN211" s="421">
        <f>SUMIF('Carga People'!$D$6:$D$383,$D211,'Carga People'!AN$6:AN$383)</f>
        <v>0</v>
      </c>
      <c r="AO211" s="421"/>
      <c r="AP211" s="421"/>
      <c r="AQ211" s="427">
        <f t="shared" si="41"/>
        <v>0</v>
      </c>
      <c r="AR211" s="406" t="str">
        <f t="shared" si="42"/>
        <v/>
      </c>
      <c r="AT211" s="427">
        <f t="shared" si="50"/>
        <v>0</v>
      </c>
      <c r="AU211" s="427">
        <f t="shared" si="50"/>
        <v>0</v>
      </c>
      <c r="AV211" s="427">
        <f t="shared" si="50"/>
        <v>0</v>
      </c>
      <c r="AW211" s="427">
        <f t="shared" si="50"/>
        <v>0</v>
      </c>
      <c r="AX211" s="427">
        <f t="shared" si="50"/>
        <v>0</v>
      </c>
      <c r="AY211" s="427">
        <f t="shared" si="50"/>
        <v>0</v>
      </c>
      <c r="BA211" s="427">
        <f t="shared" si="43"/>
        <v>0</v>
      </c>
      <c r="BB211" s="427" t="e">
        <f>IF($BB$1="M0",SUMIF([1]Anual!$B$11:$B$950,$D211,[1]Anual!$GZ$11:$GZ$950),SUMIF([1]Anual!$B$11:$B$950,$D211,[1]Anual!$HA$11:$HA$950))</f>
        <v>#VALUE!</v>
      </c>
      <c r="BC211" s="427" t="e">
        <f t="shared" si="44"/>
        <v>#VALUE!</v>
      </c>
    </row>
    <row r="212" spans="2:55" ht="15" customHeight="1" outlineLevel="1" x14ac:dyDescent="0.25">
      <c r="B212" s="418" t="s">
        <v>105</v>
      </c>
      <c r="C212" s="419"/>
      <c r="D212" s="419" t="s">
        <v>223</v>
      </c>
      <c r="E212" s="1454" t="s">
        <v>858</v>
      </c>
      <c r="F212" s="1452" t="s">
        <v>47</v>
      </c>
      <c r="G212" s="421"/>
      <c r="H212" s="421"/>
      <c r="I212" s="421"/>
      <c r="J212" s="421">
        <f>SUMIF('Carga People'!$D$6:$D$383,$D212,'Carga People'!J$6:J$383)</f>
        <v>0</v>
      </c>
      <c r="K212" s="421">
        <f>SUMIF('Carga People'!$D$6:$D$383,$D212,'Carga People'!K$6:K$383)</f>
        <v>0</v>
      </c>
      <c r="L212" s="421">
        <f>SUMIF('Carga People'!$D$6:$D$383,$D212,'Carga People'!L$6:L$383)</f>
        <v>0</v>
      </c>
      <c r="M212" s="421">
        <f>SUMIF('Carga People'!$D$6:$D$383,$D212,'Carga People'!M$6:M$383)</f>
        <v>0</v>
      </c>
      <c r="N212" s="421">
        <f>SUMIF('Carga People'!$D$6:$D$383,$D212,'Carga People'!N$6:N$383)</f>
        <v>0</v>
      </c>
      <c r="O212" s="421">
        <f>SUMIF('Carga People'!$D$6:$D$383,$D212,'Carga People'!O$6:O$383)</f>
        <v>0</v>
      </c>
      <c r="P212" s="421">
        <f>SUMIF('Carga People'!$D$6:$D$383,$D212,'Carga People'!P$6:P$383)</f>
        <v>0</v>
      </c>
      <c r="Q212" s="421">
        <f>SUMIF('Carga People'!$D$6:$D$383,$D212,'Carga People'!Q$6:Q$383)</f>
        <v>0</v>
      </c>
      <c r="R212" s="421">
        <f>SUMIF('Carga People'!$D$6:$D$383,$D212,'Carga People'!R$6:R$383)</f>
        <v>0</v>
      </c>
      <c r="S212" s="421">
        <f>SUMIF('Carga People'!$D$6:$D$383,$D212,'Carga People'!S$6:S$383)</f>
        <v>0</v>
      </c>
      <c r="T212" s="421">
        <f>SUMIF('Carga People'!$D$6:$D$383,$D212,'Carga People'!T$6:T$383)</f>
        <v>0</v>
      </c>
      <c r="U212" s="421">
        <f>SUMIF('Carga People'!$D$6:$D$383,$D212,'Carga People'!U$6:U$383)</f>
        <v>0</v>
      </c>
      <c r="V212" s="421">
        <f>SUMIF('Carga People'!$D$6:$D$383,$D212,'Carga People'!V$6:V$383)</f>
        <v>0</v>
      </c>
      <c r="W212" s="421">
        <f>SUMIF('Carga People'!$D$6:$D$383,$D212,'Carga People'!W$6:W$383)</f>
        <v>0</v>
      </c>
      <c r="X212" s="421">
        <f>SUMIF('Carga People'!$D$6:$D$383,$D212,'Carga People'!X$6:X$383)</f>
        <v>0</v>
      </c>
      <c r="Y212" s="421">
        <f>SUMIF('Carga People'!$D$6:$D$383,$D212,'Carga People'!Y$6:Y$383)</f>
        <v>0</v>
      </c>
      <c r="Z212" s="421">
        <f>SUMIF('Carga People'!$D$6:$D$383,$D212,'Carga People'!Z$6:Z$383)</f>
        <v>0</v>
      </c>
      <c r="AA212" s="421">
        <f>SUMIF('Carga People'!$D$6:$D$383,$D212,'Carga People'!AA$6:AA$383)</f>
        <v>0</v>
      </c>
      <c r="AB212" s="421">
        <f>SUMIF('Carga People'!$D$6:$D$383,$D212,'Carga People'!AB$6:AB$383)</f>
        <v>0</v>
      </c>
      <c r="AC212" s="421">
        <f>SUMIF('Carga People'!$D$6:$D$383,$D212,'Carga People'!AC$6:AC$383)</f>
        <v>0</v>
      </c>
      <c r="AD212" s="421">
        <f>SUMIF('Carga People'!$D$6:$D$383,$D212,'Carga People'!AD$6:AD$383)</f>
        <v>0</v>
      </c>
      <c r="AE212" s="421">
        <f>SUMIF('Carga People'!$D$6:$D$383,$D212,'Carga People'!AE$6:AE$383)</f>
        <v>0</v>
      </c>
      <c r="AF212" s="421">
        <f>SUMIF('Carga People'!$D$6:$D$383,$D212,'Carga People'!AF$6:AF$383)</f>
        <v>0</v>
      </c>
      <c r="AG212" s="421">
        <f>SUMIF('Carga People'!$D$6:$D$383,$D212,'Carga People'!AG$6:AG$383)</f>
        <v>0</v>
      </c>
      <c r="AH212" s="421">
        <f>SUMIF('Carga People'!$D$6:$D$383,$D212,'Carga People'!AH$6:AH$383)</f>
        <v>0</v>
      </c>
      <c r="AI212" s="421">
        <f>SUMIF('Carga People'!$D$6:$D$383,$D212,'Carga People'!AI$6:AI$383)</f>
        <v>0</v>
      </c>
      <c r="AJ212" s="421">
        <f>SUMIF('Carga People'!$D$6:$D$383,$D212,'Carga People'!AJ$6:AJ$383)</f>
        <v>0</v>
      </c>
      <c r="AK212" s="421">
        <f>SUMIF('Carga People'!$D$6:$D$383,$D212,'Carga People'!AK$6:AK$383)</f>
        <v>0</v>
      </c>
      <c r="AL212" s="421">
        <f>SUMIF('Carga People'!$D$6:$D$383,$D212,'Carga People'!AL$6:AL$383)</f>
        <v>0</v>
      </c>
      <c r="AM212" s="421">
        <f>SUMIF('Carga People'!$D$6:$D$383,$D212,'Carga People'!AM$6:AM$383)</f>
        <v>0</v>
      </c>
      <c r="AN212" s="421">
        <f>SUMIF('Carga People'!$D$6:$D$383,$D212,'Carga People'!AN$6:AN$383)</f>
        <v>0</v>
      </c>
      <c r="AO212" s="421"/>
      <c r="AP212" s="421"/>
      <c r="AQ212" s="427">
        <f t="shared" si="41"/>
        <v>0</v>
      </c>
      <c r="AR212" s="406" t="str">
        <f t="shared" si="42"/>
        <v/>
      </c>
      <c r="AT212" s="427">
        <f t="shared" si="50"/>
        <v>0</v>
      </c>
      <c r="AU212" s="427">
        <f t="shared" si="50"/>
        <v>0</v>
      </c>
      <c r="AV212" s="427">
        <f t="shared" si="50"/>
        <v>0</v>
      </c>
      <c r="AW212" s="427">
        <f t="shared" si="50"/>
        <v>0</v>
      </c>
      <c r="AX212" s="427">
        <f t="shared" si="50"/>
        <v>0</v>
      </c>
      <c r="AY212" s="427">
        <f t="shared" si="50"/>
        <v>0</v>
      </c>
      <c r="BA212" s="427">
        <f t="shared" si="43"/>
        <v>0</v>
      </c>
      <c r="BB212" s="427" t="e">
        <f>IF($BB$1="M0",SUMIF([1]Anual!$B$11:$B$950,$D212,[1]Anual!$GZ$11:$GZ$950),SUMIF([1]Anual!$B$11:$B$950,$D212,[1]Anual!$HA$11:$HA$950))</f>
        <v>#VALUE!</v>
      </c>
      <c r="BC212" s="427" t="e">
        <f t="shared" si="44"/>
        <v>#VALUE!</v>
      </c>
    </row>
    <row r="213" spans="2:55" ht="15" customHeight="1" outlineLevel="1" x14ac:dyDescent="0.25">
      <c r="B213" s="418" t="s">
        <v>109</v>
      </c>
      <c r="C213" s="419"/>
      <c r="D213" s="419" t="s">
        <v>221</v>
      </c>
      <c r="E213" s="1454" t="s">
        <v>859</v>
      </c>
      <c r="F213" s="1452" t="s">
        <v>47</v>
      </c>
      <c r="G213" s="421"/>
      <c r="H213" s="421"/>
      <c r="I213" s="421"/>
      <c r="J213" s="421">
        <f>SUMIF('Carga People'!$D$6:$D$383,$D213,'Carga People'!J$6:J$383)</f>
        <v>0</v>
      </c>
      <c r="K213" s="421">
        <f>SUMIF('Carga People'!$D$6:$D$383,$D213,'Carga People'!K$6:K$383)</f>
        <v>0</v>
      </c>
      <c r="L213" s="421">
        <f>SUMIF('Carga People'!$D$6:$D$383,$D213,'Carga People'!L$6:L$383)</f>
        <v>0</v>
      </c>
      <c r="M213" s="421">
        <f>SUMIF('Carga People'!$D$6:$D$383,$D213,'Carga People'!M$6:M$383)</f>
        <v>0</v>
      </c>
      <c r="N213" s="421">
        <f>SUMIF('Carga People'!$D$6:$D$383,$D213,'Carga People'!N$6:N$383)</f>
        <v>0</v>
      </c>
      <c r="O213" s="421">
        <f>SUMIF('Carga People'!$D$6:$D$383,$D213,'Carga People'!O$6:O$383)</f>
        <v>0</v>
      </c>
      <c r="P213" s="421">
        <f>SUMIF('Carga People'!$D$6:$D$383,$D213,'Carga People'!P$6:P$383)</f>
        <v>0</v>
      </c>
      <c r="Q213" s="421">
        <f>SUMIF('Carga People'!$D$6:$D$383,$D213,'Carga People'!Q$6:Q$383)</f>
        <v>0</v>
      </c>
      <c r="R213" s="421">
        <f>SUMIF('Carga People'!$D$6:$D$383,$D213,'Carga People'!R$6:R$383)</f>
        <v>0</v>
      </c>
      <c r="S213" s="421">
        <f>SUMIF('Carga People'!$D$6:$D$383,$D213,'Carga People'!S$6:S$383)</f>
        <v>0</v>
      </c>
      <c r="T213" s="421">
        <f>SUMIF('Carga People'!$D$6:$D$383,$D213,'Carga People'!T$6:T$383)</f>
        <v>0</v>
      </c>
      <c r="U213" s="421">
        <f>SUMIF('Carga People'!$D$6:$D$383,$D213,'Carga People'!U$6:U$383)</f>
        <v>0</v>
      </c>
      <c r="V213" s="421">
        <f>SUMIF('Carga People'!$D$6:$D$383,$D213,'Carga People'!V$6:V$383)</f>
        <v>0</v>
      </c>
      <c r="W213" s="421">
        <f>SUMIF('Carga People'!$D$6:$D$383,$D213,'Carga People'!W$6:W$383)</f>
        <v>0</v>
      </c>
      <c r="X213" s="421">
        <f>SUMIF('Carga People'!$D$6:$D$383,$D213,'Carga People'!X$6:X$383)</f>
        <v>0</v>
      </c>
      <c r="Y213" s="421">
        <f>SUMIF('Carga People'!$D$6:$D$383,$D213,'Carga People'!Y$6:Y$383)</f>
        <v>0</v>
      </c>
      <c r="Z213" s="421">
        <f>SUMIF('Carga People'!$D$6:$D$383,$D213,'Carga People'!Z$6:Z$383)</f>
        <v>0</v>
      </c>
      <c r="AA213" s="421">
        <f>SUMIF('Carga People'!$D$6:$D$383,$D213,'Carga People'!AA$6:AA$383)</f>
        <v>0</v>
      </c>
      <c r="AB213" s="421">
        <f>SUMIF('Carga People'!$D$6:$D$383,$D213,'Carga People'!AB$6:AB$383)</f>
        <v>0</v>
      </c>
      <c r="AC213" s="421">
        <f>SUMIF('Carga People'!$D$6:$D$383,$D213,'Carga People'!AC$6:AC$383)</f>
        <v>0</v>
      </c>
      <c r="AD213" s="421">
        <f>SUMIF('Carga People'!$D$6:$D$383,$D213,'Carga People'!AD$6:AD$383)</f>
        <v>0</v>
      </c>
      <c r="AE213" s="421">
        <f>SUMIF('Carga People'!$D$6:$D$383,$D213,'Carga People'!AE$6:AE$383)</f>
        <v>0</v>
      </c>
      <c r="AF213" s="421">
        <f>SUMIF('Carga People'!$D$6:$D$383,$D213,'Carga People'!AF$6:AF$383)</f>
        <v>0</v>
      </c>
      <c r="AG213" s="421">
        <f>SUMIF('Carga People'!$D$6:$D$383,$D213,'Carga People'!AG$6:AG$383)</f>
        <v>0</v>
      </c>
      <c r="AH213" s="421">
        <f>SUMIF('Carga People'!$D$6:$D$383,$D213,'Carga People'!AH$6:AH$383)</f>
        <v>0</v>
      </c>
      <c r="AI213" s="421">
        <f>SUMIF('Carga People'!$D$6:$D$383,$D213,'Carga People'!AI$6:AI$383)</f>
        <v>0</v>
      </c>
      <c r="AJ213" s="421">
        <f>SUMIF('Carga People'!$D$6:$D$383,$D213,'Carga People'!AJ$6:AJ$383)</f>
        <v>0</v>
      </c>
      <c r="AK213" s="421">
        <f>SUMIF('Carga People'!$D$6:$D$383,$D213,'Carga People'!AK$6:AK$383)</f>
        <v>0</v>
      </c>
      <c r="AL213" s="421">
        <f>SUMIF('Carga People'!$D$6:$D$383,$D213,'Carga People'!AL$6:AL$383)</f>
        <v>0</v>
      </c>
      <c r="AM213" s="421">
        <f>SUMIF('Carga People'!$D$6:$D$383,$D213,'Carga People'!AM$6:AM$383)</f>
        <v>0</v>
      </c>
      <c r="AN213" s="421">
        <f>SUMIF('Carga People'!$D$6:$D$383,$D213,'Carga People'!AN$6:AN$383)</f>
        <v>0</v>
      </c>
      <c r="AO213" s="421"/>
      <c r="AP213" s="421"/>
      <c r="AQ213" s="427">
        <f t="shared" si="41"/>
        <v>0</v>
      </c>
      <c r="AR213" s="406" t="str">
        <f t="shared" si="42"/>
        <v/>
      </c>
      <c r="AT213" s="427">
        <f t="shared" si="50"/>
        <v>0</v>
      </c>
      <c r="AU213" s="427">
        <f t="shared" si="50"/>
        <v>0</v>
      </c>
      <c r="AV213" s="427">
        <f t="shared" si="50"/>
        <v>0</v>
      </c>
      <c r="AW213" s="427">
        <f t="shared" si="50"/>
        <v>0</v>
      </c>
      <c r="AX213" s="427">
        <f t="shared" si="50"/>
        <v>0</v>
      </c>
      <c r="AY213" s="427">
        <f t="shared" si="50"/>
        <v>0</v>
      </c>
      <c r="BA213" s="427">
        <f t="shared" si="43"/>
        <v>0</v>
      </c>
      <c r="BB213" s="427" t="e">
        <f>IF($BB$1="M0",SUMIF([1]Anual!$B$11:$B$950,$D213,[1]Anual!$GZ$11:$GZ$950),SUMIF([1]Anual!$B$11:$B$950,$D213,[1]Anual!$HA$11:$HA$950))</f>
        <v>#VALUE!</v>
      </c>
      <c r="BC213" s="427" t="e">
        <f t="shared" si="44"/>
        <v>#VALUE!</v>
      </c>
    </row>
    <row r="214" spans="2:55" ht="15" customHeight="1" outlineLevel="1" x14ac:dyDescent="0.25">
      <c r="B214" s="418" t="s">
        <v>99</v>
      </c>
      <c r="C214" s="419"/>
      <c r="D214" s="419" t="s">
        <v>372</v>
      </c>
      <c r="E214" s="1454" t="s">
        <v>847</v>
      </c>
      <c r="F214" s="1452" t="s">
        <v>47</v>
      </c>
      <c r="G214" s="421"/>
      <c r="H214" s="421"/>
      <c r="I214" s="421"/>
      <c r="J214" s="421">
        <f>SUMIF('Carga People'!$D$6:$D$383,$D214,'Carga People'!J$6:J$383)</f>
        <v>0</v>
      </c>
      <c r="K214" s="421">
        <f>SUMIF('Carga People'!$D$6:$D$383,$D214,'Carga People'!K$6:K$383)</f>
        <v>0</v>
      </c>
      <c r="L214" s="421">
        <f>SUMIF('Carga People'!$D$6:$D$383,$D214,'Carga People'!L$6:L$383)</f>
        <v>0</v>
      </c>
      <c r="M214" s="421">
        <f>SUMIF('Carga People'!$D$6:$D$383,$D214,'Carga People'!M$6:M$383)</f>
        <v>0</v>
      </c>
      <c r="N214" s="421">
        <f>SUMIF('Carga People'!$D$6:$D$383,$D214,'Carga People'!N$6:N$383)</f>
        <v>0</v>
      </c>
      <c r="O214" s="421">
        <f>SUMIF('Carga People'!$D$6:$D$383,$D214,'Carga People'!O$6:O$383)</f>
        <v>0</v>
      </c>
      <c r="P214" s="421">
        <f>SUMIF('Carga People'!$D$6:$D$383,$D214,'Carga People'!P$6:P$383)</f>
        <v>0</v>
      </c>
      <c r="Q214" s="421">
        <f>SUMIF('Carga People'!$D$6:$D$383,$D214,'Carga People'!Q$6:Q$383)</f>
        <v>0</v>
      </c>
      <c r="R214" s="421">
        <f>SUMIF('Carga People'!$D$6:$D$383,$D214,'Carga People'!R$6:R$383)</f>
        <v>0</v>
      </c>
      <c r="S214" s="421">
        <f>SUMIF('Carga People'!$D$6:$D$383,$D214,'Carga People'!S$6:S$383)</f>
        <v>0</v>
      </c>
      <c r="T214" s="421">
        <f>SUMIF('Carga People'!$D$6:$D$383,$D214,'Carga People'!T$6:T$383)</f>
        <v>0</v>
      </c>
      <c r="U214" s="421">
        <f>SUMIF('Carga People'!$D$6:$D$383,$D214,'Carga People'!U$6:U$383)</f>
        <v>0</v>
      </c>
      <c r="V214" s="421">
        <f>SUMIF('Carga People'!$D$6:$D$383,$D214,'Carga People'!V$6:V$383)</f>
        <v>0</v>
      </c>
      <c r="W214" s="421">
        <f>SUMIF('Carga People'!$D$6:$D$383,$D214,'Carga People'!W$6:W$383)</f>
        <v>0</v>
      </c>
      <c r="X214" s="421">
        <f>SUMIF('Carga People'!$D$6:$D$383,$D214,'Carga People'!X$6:X$383)</f>
        <v>0</v>
      </c>
      <c r="Y214" s="421">
        <f>SUMIF('Carga People'!$D$6:$D$383,$D214,'Carga People'!Y$6:Y$383)</f>
        <v>0</v>
      </c>
      <c r="Z214" s="421">
        <f>SUMIF('Carga People'!$D$6:$D$383,$D214,'Carga People'!Z$6:Z$383)</f>
        <v>0</v>
      </c>
      <c r="AA214" s="421">
        <f>SUMIF('Carga People'!$D$6:$D$383,$D214,'Carga People'!AA$6:AA$383)</f>
        <v>0</v>
      </c>
      <c r="AB214" s="421">
        <f>SUMIF('Carga People'!$D$6:$D$383,$D214,'Carga People'!AB$6:AB$383)</f>
        <v>0</v>
      </c>
      <c r="AC214" s="421">
        <f>SUMIF('Carga People'!$D$6:$D$383,$D214,'Carga People'!AC$6:AC$383)</f>
        <v>0</v>
      </c>
      <c r="AD214" s="421">
        <f>SUMIF('Carga People'!$D$6:$D$383,$D214,'Carga People'!AD$6:AD$383)</f>
        <v>0</v>
      </c>
      <c r="AE214" s="421">
        <f>SUMIF('Carga People'!$D$6:$D$383,$D214,'Carga People'!AE$6:AE$383)</f>
        <v>0</v>
      </c>
      <c r="AF214" s="421">
        <f>SUMIF('Carga People'!$D$6:$D$383,$D214,'Carga People'!AF$6:AF$383)</f>
        <v>0</v>
      </c>
      <c r="AG214" s="421">
        <f>SUMIF('Carga People'!$D$6:$D$383,$D214,'Carga People'!AG$6:AG$383)</f>
        <v>0</v>
      </c>
      <c r="AH214" s="421">
        <f>SUMIF('Carga People'!$D$6:$D$383,$D214,'Carga People'!AH$6:AH$383)</f>
        <v>0</v>
      </c>
      <c r="AI214" s="421">
        <f>SUMIF('Carga People'!$D$6:$D$383,$D214,'Carga People'!AI$6:AI$383)</f>
        <v>0</v>
      </c>
      <c r="AJ214" s="421">
        <f>SUMIF('Carga People'!$D$6:$D$383,$D214,'Carga People'!AJ$6:AJ$383)</f>
        <v>0</v>
      </c>
      <c r="AK214" s="421">
        <f>SUMIF('Carga People'!$D$6:$D$383,$D214,'Carga People'!AK$6:AK$383)</f>
        <v>0</v>
      </c>
      <c r="AL214" s="421">
        <f>SUMIF('Carga People'!$D$6:$D$383,$D214,'Carga People'!AL$6:AL$383)</f>
        <v>0</v>
      </c>
      <c r="AM214" s="421">
        <f>SUMIF('Carga People'!$D$6:$D$383,$D214,'Carga People'!AM$6:AM$383)</f>
        <v>0</v>
      </c>
      <c r="AN214" s="421">
        <f>SUMIF('Carga People'!$D$6:$D$383,$D214,'Carga People'!AN$6:AN$383)</f>
        <v>0</v>
      </c>
      <c r="AO214" s="421"/>
      <c r="AP214" s="421"/>
      <c r="AQ214" s="427">
        <f t="shared" si="41"/>
        <v>0</v>
      </c>
      <c r="AR214" s="406" t="str">
        <f t="shared" si="42"/>
        <v/>
      </c>
      <c r="AT214" s="427">
        <f t="shared" si="50"/>
        <v>0</v>
      </c>
      <c r="AU214" s="427">
        <f t="shared" si="50"/>
        <v>0</v>
      </c>
      <c r="AV214" s="427">
        <f t="shared" si="50"/>
        <v>0</v>
      </c>
      <c r="AW214" s="427">
        <f t="shared" si="50"/>
        <v>0</v>
      </c>
      <c r="AX214" s="427">
        <f t="shared" si="50"/>
        <v>0</v>
      </c>
      <c r="AY214" s="427">
        <f t="shared" si="50"/>
        <v>0</v>
      </c>
      <c r="BA214" s="427">
        <f t="shared" si="43"/>
        <v>0</v>
      </c>
      <c r="BB214" s="427" t="e">
        <f>IF($BB$1="M0",SUMIF([1]Anual!$B$11:$B$950,$D214,[1]Anual!$GZ$11:$GZ$950),SUMIF([1]Anual!$B$11:$B$950,$D214,[1]Anual!$HA$11:$HA$950))</f>
        <v>#VALUE!</v>
      </c>
      <c r="BC214" s="427" t="e">
        <f t="shared" si="44"/>
        <v>#VALUE!</v>
      </c>
    </row>
    <row r="215" spans="2:55" ht="15" customHeight="1" outlineLevel="1" x14ac:dyDescent="0.25">
      <c r="B215" s="418" t="s">
        <v>109</v>
      </c>
      <c r="C215" s="419"/>
      <c r="D215" s="419" t="s">
        <v>261</v>
      </c>
      <c r="E215" s="1454" t="s">
        <v>848</v>
      </c>
      <c r="F215" s="1452" t="s">
        <v>47</v>
      </c>
      <c r="G215" s="421"/>
      <c r="H215" s="421"/>
      <c r="I215" s="421"/>
      <c r="J215" s="421">
        <f>SUMIF('Carga People'!$D$6:$D$383,$D215,'Carga People'!J$6:J$383)</f>
        <v>0</v>
      </c>
      <c r="K215" s="421">
        <f>SUMIF('Carga People'!$D$6:$D$383,$D215,'Carga People'!K$6:K$383)</f>
        <v>0</v>
      </c>
      <c r="L215" s="421">
        <f>SUMIF('Carga People'!$D$6:$D$383,$D215,'Carga People'!L$6:L$383)</f>
        <v>0</v>
      </c>
      <c r="M215" s="421">
        <f>SUMIF('Carga People'!$D$6:$D$383,$D215,'Carga People'!M$6:M$383)</f>
        <v>0</v>
      </c>
      <c r="N215" s="421">
        <f>SUMIF('Carga People'!$D$6:$D$383,$D215,'Carga People'!N$6:N$383)</f>
        <v>0</v>
      </c>
      <c r="O215" s="421">
        <f>SUMIF('Carga People'!$D$6:$D$383,$D215,'Carga People'!O$6:O$383)</f>
        <v>0</v>
      </c>
      <c r="P215" s="421">
        <f>SUMIF('Carga People'!$D$6:$D$383,$D215,'Carga People'!P$6:P$383)</f>
        <v>0</v>
      </c>
      <c r="Q215" s="421">
        <f>SUMIF('Carga People'!$D$6:$D$383,$D215,'Carga People'!Q$6:Q$383)</f>
        <v>0</v>
      </c>
      <c r="R215" s="421">
        <f>SUMIF('Carga People'!$D$6:$D$383,$D215,'Carga People'!R$6:R$383)</f>
        <v>0</v>
      </c>
      <c r="S215" s="421">
        <f>SUMIF('Carga People'!$D$6:$D$383,$D215,'Carga People'!S$6:S$383)</f>
        <v>0</v>
      </c>
      <c r="T215" s="421">
        <f>SUMIF('Carga People'!$D$6:$D$383,$D215,'Carga People'!T$6:T$383)</f>
        <v>0</v>
      </c>
      <c r="U215" s="421">
        <f>SUMIF('Carga People'!$D$6:$D$383,$D215,'Carga People'!U$6:U$383)</f>
        <v>0</v>
      </c>
      <c r="V215" s="421">
        <f>SUMIF('Carga People'!$D$6:$D$383,$D215,'Carga People'!V$6:V$383)</f>
        <v>0</v>
      </c>
      <c r="W215" s="421">
        <f>SUMIF('Carga People'!$D$6:$D$383,$D215,'Carga People'!W$6:W$383)</f>
        <v>0</v>
      </c>
      <c r="X215" s="421">
        <f>SUMIF('Carga People'!$D$6:$D$383,$D215,'Carga People'!X$6:X$383)</f>
        <v>0</v>
      </c>
      <c r="Y215" s="421">
        <f>SUMIF('Carga People'!$D$6:$D$383,$D215,'Carga People'!Y$6:Y$383)</f>
        <v>0</v>
      </c>
      <c r="Z215" s="421">
        <f>SUMIF('Carga People'!$D$6:$D$383,$D215,'Carga People'!Z$6:Z$383)</f>
        <v>0</v>
      </c>
      <c r="AA215" s="421">
        <f>SUMIF('Carga People'!$D$6:$D$383,$D215,'Carga People'!AA$6:AA$383)</f>
        <v>0</v>
      </c>
      <c r="AB215" s="421">
        <f>SUMIF('Carga People'!$D$6:$D$383,$D215,'Carga People'!AB$6:AB$383)</f>
        <v>0</v>
      </c>
      <c r="AC215" s="421">
        <f>SUMIF('Carga People'!$D$6:$D$383,$D215,'Carga People'!AC$6:AC$383)</f>
        <v>0</v>
      </c>
      <c r="AD215" s="421">
        <f>SUMIF('Carga People'!$D$6:$D$383,$D215,'Carga People'!AD$6:AD$383)</f>
        <v>0</v>
      </c>
      <c r="AE215" s="421">
        <f>SUMIF('Carga People'!$D$6:$D$383,$D215,'Carga People'!AE$6:AE$383)</f>
        <v>0</v>
      </c>
      <c r="AF215" s="421">
        <f>SUMIF('Carga People'!$D$6:$D$383,$D215,'Carga People'!AF$6:AF$383)</f>
        <v>0</v>
      </c>
      <c r="AG215" s="421">
        <f>SUMIF('Carga People'!$D$6:$D$383,$D215,'Carga People'!AG$6:AG$383)</f>
        <v>0</v>
      </c>
      <c r="AH215" s="421">
        <f>SUMIF('Carga People'!$D$6:$D$383,$D215,'Carga People'!AH$6:AH$383)</f>
        <v>0</v>
      </c>
      <c r="AI215" s="421">
        <f>SUMIF('Carga People'!$D$6:$D$383,$D215,'Carga People'!AI$6:AI$383)</f>
        <v>0</v>
      </c>
      <c r="AJ215" s="421">
        <f>SUMIF('Carga People'!$D$6:$D$383,$D215,'Carga People'!AJ$6:AJ$383)</f>
        <v>0</v>
      </c>
      <c r="AK215" s="421">
        <f>SUMIF('Carga People'!$D$6:$D$383,$D215,'Carga People'!AK$6:AK$383)</f>
        <v>0</v>
      </c>
      <c r="AL215" s="421">
        <f>SUMIF('Carga People'!$D$6:$D$383,$D215,'Carga People'!AL$6:AL$383)</f>
        <v>0</v>
      </c>
      <c r="AM215" s="421">
        <f>SUMIF('Carga People'!$D$6:$D$383,$D215,'Carga People'!AM$6:AM$383)</f>
        <v>0</v>
      </c>
      <c r="AN215" s="421">
        <f>SUMIF('Carga People'!$D$6:$D$383,$D215,'Carga People'!AN$6:AN$383)</f>
        <v>0</v>
      </c>
      <c r="AO215" s="421"/>
      <c r="AP215" s="421"/>
      <c r="AQ215" s="427">
        <f t="shared" si="41"/>
        <v>0</v>
      </c>
      <c r="AR215" s="406" t="str">
        <f t="shared" si="42"/>
        <v/>
      </c>
      <c r="AT215" s="427">
        <f t="shared" si="50"/>
        <v>0</v>
      </c>
      <c r="AU215" s="427">
        <f t="shared" si="50"/>
        <v>0</v>
      </c>
      <c r="AV215" s="427">
        <f t="shared" si="50"/>
        <v>0</v>
      </c>
      <c r="AW215" s="427">
        <f t="shared" si="50"/>
        <v>0</v>
      </c>
      <c r="AX215" s="427">
        <f t="shared" si="50"/>
        <v>0</v>
      </c>
      <c r="AY215" s="427">
        <f t="shared" si="50"/>
        <v>0</v>
      </c>
      <c r="BA215" s="427">
        <f t="shared" si="43"/>
        <v>0</v>
      </c>
      <c r="BB215" s="427" t="e">
        <f>IF($BB$1="M0",SUMIF([1]Anual!$B$11:$B$950,$D215,[1]Anual!$GZ$11:$GZ$950),SUMIF([1]Anual!$B$11:$B$950,$D215,[1]Anual!$HA$11:$HA$950))</f>
        <v>#VALUE!</v>
      </c>
      <c r="BC215" s="427" t="e">
        <f t="shared" si="44"/>
        <v>#VALUE!</v>
      </c>
    </row>
    <row r="216" spans="2:55" ht="15" customHeight="1" outlineLevel="1" x14ac:dyDescent="0.25">
      <c r="B216" s="418" t="s">
        <v>753</v>
      </c>
      <c r="C216" s="419"/>
      <c r="D216" s="419" t="s">
        <v>752</v>
      </c>
      <c r="E216" s="1454" t="s">
        <v>809</v>
      </c>
      <c r="F216" s="1452" t="s">
        <v>47</v>
      </c>
      <c r="G216" s="421"/>
      <c r="H216" s="421"/>
      <c r="I216" s="421"/>
      <c r="J216" s="421">
        <f>SUMIF('Carga People'!$D$6:$D$383,$D216,'Carga People'!J$6:J$383)</f>
        <v>0</v>
      </c>
      <c r="K216" s="421">
        <f>SUMIF('Carga People'!$D$6:$D$383,$D216,'Carga People'!K$6:K$383)</f>
        <v>0</v>
      </c>
      <c r="L216" s="421">
        <f>SUMIF('Carga People'!$D$6:$D$383,$D216,'Carga People'!L$6:L$383)</f>
        <v>0</v>
      </c>
      <c r="M216" s="421">
        <f>SUMIF('Carga People'!$D$6:$D$383,$D216,'Carga People'!M$6:M$383)</f>
        <v>0</v>
      </c>
      <c r="N216" s="421">
        <f>SUMIF('Carga People'!$D$6:$D$383,$D216,'Carga People'!N$6:N$383)</f>
        <v>0</v>
      </c>
      <c r="O216" s="421">
        <f>SUMIF('Carga People'!$D$6:$D$383,$D216,'Carga People'!O$6:O$383)</f>
        <v>0</v>
      </c>
      <c r="P216" s="421">
        <f>SUMIF('Carga People'!$D$6:$D$383,$D216,'Carga People'!P$6:P$383)</f>
        <v>0</v>
      </c>
      <c r="Q216" s="421">
        <f>SUMIF('Carga People'!$D$6:$D$383,$D216,'Carga People'!Q$6:Q$383)</f>
        <v>0</v>
      </c>
      <c r="R216" s="421">
        <f>SUMIF('Carga People'!$D$6:$D$383,$D216,'Carga People'!R$6:R$383)</f>
        <v>0</v>
      </c>
      <c r="S216" s="421">
        <f>SUMIF('Carga People'!$D$6:$D$383,$D216,'Carga People'!S$6:S$383)</f>
        <v>0</v>
      </c>
      <c r="T216" s="421">
        <f>SUMIF('Carga People'!$D$6:$D$383,$D216,'Carga People'!T$6:T$383)</f>
        <v>0</v>
      </c>
      <c r="U216" s="421">
        <f>SUMIF('Carga People'!$D$6:$D$383,$D216,'Carga People'!U$6:U$383)</f>
        <v>0</v>
      </c>
      <c r="V216" s="421">
        <f>SUMIF('Carga People'!$D$6:$D$383,$D216,'Carga People'!V$6:V$383)</f>
        <v>0</v>
      </c>
      <c r="W216" s="421">
        <f>SUMIF('Carga People'!$D$6:$D$383,$D216,'Carga People'!W$6:W$383)</f>
        <v>0</v>
      </c>
      <c r="X216" s="421">
        <f>SUMIF('Carga People'!$D$6:$D$383,$D216,'Carga People'!X$6:X$383)</f>
        <v>0</v>
      </c>
      <c r="Y216" s="421">
        <f>SUMIF('Carga People'!$D$6:$D$383,$D216,'Carga People'!Y$6:Y$383)</f>
        <v>0</v>
      </c>
      <c r="Z216" s="421">
        <f>SUMIF('Carga People'!$D$6:$D$383,$D216,'Carga People'!Z$6:Z$383)</f>
        <v>0</v>
      </c>
      <c r="AA216" s="421">
        <f>SUMIF('Carga People'!$D$6:$D$383,$D216,'Carga People'!AA$6:AA$383)</f>
        <v>0</v>
      </c>
      <c r="AB216" s="421">
        <f>SUMIF('Carga People'!$D$6:$D$383,$D216,'Carga People'!AB$6:AB$383)</f>
        <v>0</v>
      </c>
      <c r="AC216" s="421">
        <f>SUMIF('Carga People'!$D$6:$D$383,$D216,'Carga People'!AC$6:AC$383)</f>
        <v>0</v>
      </c>
      <c r="AD216" s="421">
        <f>SUMIF('Carga People'!$D$6:$D$383,$D216,'Carga People'!AD$6:AD$383)</f>
        <v>0</v>
      </c>
      <c r="AE216" s="421">
        <f>SUMIF('Carga People'!$D$6:$D$383,$D216,'Carga People'!AE$6:AE$383)</f>
        <v>0</v>
      </c>
      <c r="AF216" s="421">
        <f>SUMIF('Carga People'!$D$6:$D$383,$D216,'Carga People'!AF$6:AF$383)</f>
        <v>0</v>
      </c>
      <c r="AG216" s="421">
        <f>SUMIF('Carga People'!$D$6:$D$383,$D216,'Carga People'!AG$6:AG$383)</f>
        <v>0</v>
      </c>
      <c r="AH216" s="421">
        <f>SUMIF('Carga People'!$D$6:$D$383,$D216,'Carga People'!AH$6:AH$383)</f>
        <v>0</v>
      </c>
      <c r="AI216" s="421">
        <f>SUMIF('Carga People'!$D$6:$D$383,$D216,'Carga People'!AI$6:AI$383)</f>
        <v>0</v>
      </c>
      <c r="AJ216" s="421">
        <f>SUMIF('Carga People'!$D$6:$D$383,$D216,'Carga People'!AJ$6:AJ$383)</f>
        <v>0</v>
      </c>
      <c r="AK216" s="421">
        <f>SUMIF('Carga People'!$D$6:$D$383,$D216,'Carga People'!AK$6:AK$383)</f>
        <v>0</v>
      </c>
      <c r="AL216" s="421">
        <f>SUMIF('Carga People'!$D$6:$D$383,$D216,'Carga People'!AL$6:AL$383)</f>
        <v>0</v>
      </c>
      <c r="AM216" s="421">
        <f>SUMIF('Carga People'!$D$6:$D$383,$D216,'Carga People'!AM$6:AM$383)</f>
        <v>0</v>
      </c>
      <c r="AN216" s="421">
        <f>SUMIF('Carga People'!$D$6:$D$383,$D216,'Carga People'!AN$6:AN$383)</f>
        <v>0</v>
      </c>
      <c r="AO216" s="421"/>
      <c r="AP216" s="421"/>
      <c r="AQ216" s="427">
        <f t="shared" si="41"/>
        <v>0</v>
      </c>
      <c r="AR216" s="406" t="str">
        <f t="shared" si="42"/>
        <v/>
      </c>
      <c r="AT216" s="427">
        <f t="shared" si="50"/>
        <v>0</v>
      </c>
      <c r="AU216" s="427">
        <f t="shared" si="50"/>
        <v>0</v>
      </c>
      <c r="AV216" s="427">
        <f t="shared" si="50"/>
        <v>0</v>
      </c>
      <c r="AW216" s="427">
        <f t="shared" si="50"/>
        <v>0</v>
      </c>
      <c r="AX216" s="427">
        <f t="shared" si="50"/>
        <v>0</v>
      </c>
      <c r="AY216" s="427">
        <f t="shared" si="50"/>
        <v>0</v>
      </c>
      <c r="BA216" s="427">
        <f t="shared" si="43"/>
        <v>0</v>
      </c>
      <c r="BB216" s="427" t="e">
        <f>IF($BB$1="M0",SUMIF([1]Anual!$B$11:$B$950,$D216,[1]Anual!$GZ$11:$GZ$950),SUMIF([1]Anual!$B$11:$B$950,$D216,[1]Anual!$HA$11:$HA$950))</f>
        <v>#VALUE!</v>
      </c>
      <c r="BC216" s="427" t="e">
        <f t="shared" si="44"/>
        <v>#VALUE!</v>
      </c>
    </row>
    <row r="217" spans="2:55" ht="15" customHeight="1" outlineLevel="1" x14ac:dyDescent="0.25">
      <c r="B217" s="418" t="s">
        <v>753</v>
      </c>
      <c r="C217" s="419"/>
      <c r="D217" s="419" t="s">
        <v>751</v>
      </c>
      <c r="E217" s="1454" t="s">
        <v>810</v>
      </c>
      <c r="F217" s="1452" t="s">
        <v>47</v>
      </c>
      <c r="G217" s="421"/>
      <c r="H217" s="421"/>
      <c r="I217" s="421"/>
      <c r="J217" s="421">
        <f>SUMIF('Carga People'!$D$6:$D$383,$D217,'Carga People'!J$6:J$383)</f>
        <v>0</v>
      </c>
      <c r="K217" s="421">
        <f>SUMIF('Carga People'!$D$6:$D$383,$D217,'Carga People'!K$6:K$383)</f>
        <v>0</v>
      </c>
      <c r="L217" s="421">
        <f>SUMIF('Carga People'!$D$6:$D$383,$D217,'Carga People'!L$6:L$383)</f>
        <v>0</v>
      </c>
      <c r="M217" s="421">
        <f>SUMIF('Carga People'!$D$6:$D$383,$D217,'Carga People'!M$6:M$383)</f>
        <v>0</v>
      </c>
      <c r="N217" s="421">
        <f>SUMIF('Carga People'!$D$6:$D$383,$D217,'Carga People'!N$6:N$383)</f>
        <v>0</v>
      </c>
      <c r="O217" s="421">
        <f>SUMIF('Carga People'!$D$6:$D$383,$D217,'Carga People'!O$6:O$383)</f>
        <v>0</v>
      </c>
      <c r="P217" s="421">
        <f>SUMIF('Carga People'!$D$6:$D$383,$D217,'Carga People'!P$6:P$383)</f>
        <v>0</v>
      </c>
      <c r="Q217" s="421">
        <f>SUMIF('Carga People'!$D$6:$D$383,$D217,'Carga People'!Q$6:Q$383)</f>
        <v>0</v>
      </c>
      <c r="R217" s="421">
        <f>SUMIF('Carga People'!$D$6:$D$383,$D217,'Carga People'!R$6:R$383)</f>
        <v>0</v>
      </c>
      <c r="S217" s="421">
        <f>SUMIF('Carga People'!$D$6:$D$383,$D217,'Carga People'!S$6:S$383)</f>
        <v>0</v>
      </c>
      <c r="T217" s="421">
        <f>SUMIF('Carga People'!$D$6:$D$383,$D217,'Carga People'!T$6:T$383)</f>
        <v>0</v>
      </c>
      <c r="U217" s="421">
        <f>SUMIF('Carga People'!$D$6:$D$383,$D217,'Carga People'!U$6:U$383)</f>
        <v>0</v>
      </c>
      <c r="V217" s="421">
        <f>SUMIF('Carga People'!$D$6:$D$383,$D217,'Carga People'!V$6:V$383)</f>
        <v>0</v>
      </c>
      <c r="W217" s="421">
        <f>SUMIF('Carga People'!$D$6:$D$383,$D217,'Carga People'!W$6:W$383)</f>
        <v>0</v>
      </c>
      <c r="X217" s="421">
        <f>SUMIF('Carga People'!$D$6:$D$383,$D217,'Carga People'!X$6:X$383)</f>
        <v>0</v>
      </c>
      <c r="Y217" s="421">
        <f>SUMIF('Carga People'!$D$6:$D$383,$D217,'Carga People'!Y$6:Y$383)</f>
        <v>0</v>
      </c>
      <c r="Z217" s="421">
        <f>SUMIF('Carga People'!$D$6:$D$383,$D217,'Carga People'!Z$6:Z$383)</f>
        <v>0</v>
      </c>
      <c r="AA217" s="421">
        <f>SUMIF('Carga People'!$D$6:$D$383,$D217,'Carga People'!AA$6:AA$383)</f>
        <v>0</v>
      </c>
      <c r="AB217" s="421">
        <f>SUMIF('Carga People'!$D$6:$D$383,$D217,'Carga People'!AB$6:AB$383)</f>
        <v>0</v>
      </c>
      <c r="AC217" s="421">
        <f>SUMIF('Carga People'!$D$6:$D$383,$D217,'Carga People'!AC$6:AC$383)</f>
        <v>0</v>
      </c>
      <c r="AD217" s="421">
        <f>SUMIF('Carga People'!$D$6:$D$383,$D217,'Carga People'!AD$6:AD$383)</f>
        <v>0</v>
      </c>
      <c r="AE217" s="421">
        <f>SUMIF('Carga People'!$D$6:$D$383,$D217,'Carga People'!AE$6:AE$383)</f>
        <v>0</v>
      </c>
      <c r="AF217" s="421">
        <f>SUMIF('Carga People'!$D$6:$D$383,$D217,'Carga People'!AF$6:AF$383)</f>
        <v>0</v>
      </c>
      <c r="AG217" s="421">
        <f>SUMIF('Carga People'!$D$6:$D$383,$D217,'Carga People'!AG$6:AG$383)</f>
        <v>0</v>
      </c>
      <c r="AH217" s="421">
        <f>SUMIF('Carga People'!$D$6:$D$383,$D217,'Carga People'!AH$6:AH$383)</f>
        <v>0</v>
      </c>
      <c r="AI217" s="421">
        <f>SUMIF('Carga People'!$D$6:$D$383,$D217,'Carga People'!AI$6:AI$383)</f>
        <v>0</v>
      </c>
      <c r="AJ217" s="421">
        <f>SUMIF('Carga People'!$D$6:$D$383,$D217,'Carga People'!AJ$6:AJ$383)</f>
        <v>0</v>
      </c>
      <c r="AK217" s="421">
        <f>SUMIF('Carga People'!$D$6:$D$383,$D217,'Carga People'!AK$6:AK$383)</f>
        <v>0</v>
      </c>
      <c r="AL217" s="421">
        <f>SUMIF('Carga People'!$D$6:$D$383,$D217,'Carga People'!AL$6:AL$383)</f>
        <v>0</v>
      </c>
      <c r="AM217" s="421">
        <f>SUMIF('Carga People'!$D$6:$D$383,$D217,'Carga People'!AM$6:AM$383)</f>
        <v>0</v>
      </c>
      <c r="AN217" s="421">
        <f>SUMIF('Carga People'!$D$6:$D$383,$D217,'Carga People'!AN$6:AN$383)</f>
        <v>0</v>
      </c>
      <c r="AO217" s="421"/>
      <c r="AP217" s="421"/>
      <c r="AQ217" s="427">
        <f t="shared" si="41"/>
        <v>0</v>
      </c>
      <c r="AR217" s="406" t="str">
        <f t="shared" si="42"/>
        <v/>
      </c>
      <c r="AT217" s="427">
        <f t="shared" si="50"/>
        <v>0</v>
      </c>
      <c r="AU217" s="427">
        <f t="shared" si="50"/>
        <v>0</v>
      </c>
      <c r="AV217" s="427">
        <f t="shared" si="50"/>
        <v>0</v>
      </c>
      <c r="AW217" s="427">
        <f t="shared" si="50"/>
        <v>0</v>
      </c>
      <c r="AX217" s="427">
        <f t="shared" si="50"/>
        <v>0</v>
      </c>
      <c r="AY217" s="427">
        <f t="shared" si="50"/>
        <v>0</v>
      </c>
      <c r="BA217" s="427">
        <f t="shared" si="43"/>
        <v>0</v>
      </c>
      <c r="BB217" s="427" t="e">
        <f>IF($BB$1="M0",SUMIF([1]Anual!$B$11:$B$950,$D217,[1]Anual!$GZ$11:$GZ$950),SUMIF([1]Anual!$B$11:$B$950,$D217,[1]Anual!$HA$11:$HA$950))</f>
        <v>#VALUE!</v>
      </c>
      <c r="BC217" s="427" t="e">
        <f t="shared" si="44"/>
        <v>#VALUE!</v>
      </c>
    </row>
    <row r="218" spans="2:55" ht="15" customHeight="1" outlineLevel="1" x14ac:dyDescent="0.25">
      <c r="B218" s="418" t="s">
        <v>678</v>
      </c>
      <c r="C218" s="419"/>
      <c r="D218" s="419" t="s">
        <v>677</v>
      </c>
      <c r="E218" s="1454" t="s">
        <v>811</v>
      </c>
      <c r="F218" s="1452" t="s">
        <v>47</v>
      </c>
      <c r="G218" s="421"/>
      <c r="H218" s="421"/>
      <c r="I218" s="421"/>
      <c r="J218" s="421">
        <f>SUMIF('Carga People'!$D$6:$D$383,$D218,'Carga People'!J$6:J$383)</f>
        <v>0</v>
      </c>
      <c r="K218" s="421">
        <f>SUMIF('Carga People'!$D$6:$D$383,$D218,'Carga People'!K$6:K$383)</f>
        <v>0</v>
      </c>
      <c r="L218" s="421">
        <f>SUMIF('Carga People'!$D$6:$D$383,$D218,'Carga People'!L$6:L$383)</f>
        <v>0</v>
      </c>
      <c r="M218" s="421">
        <f>SUMIF('Carga People'!$D$6:$D$383,$D218,'Carga People'!M$6:M$383)</f>
        <v>0</v>
      </c>
      <c r="N218" s="421">
        <f>SUMIF('Carga People'!$D$6:$D$383,$D218,'Carga People'!N$6:N$383)</f>
        <v>0</v>
      </c>
      <c r="O218" s="421">
        <f>SUMIF('Carga People'!$D$6:$D$383,$D218,'Carga People'!O$6:O$383)</f>
        <v>0</v>
      </c>
      <c r="P218" s="421">
        <f>SUMIF('Carga People'!$D$6:$D$383,$D218,'Carga People'!P$6:P$383)</f>
        <v>0</v>
      </c>
      <c r="Q218" s="421">
        <f>SUMIF('Carga People'!$D$6:$D$383,$D218,'Carga People'!Q$6:Q$383)</f>
        <v>0</v>
      </c>
      <c r="R218" s="421">
        <f>SUMIF('Carga People'!$D$6:$D$383,$D218,'Carga People'!R$6:R$383)</f>
        <v>0</v>
      </c>
      <c r="S218" s="421">
        <f>SUMIF('Carga People'!$D$6:$D$383,$D218,'Carga People'!S$6:S$383)</f>
        <v>0</v>
      </c>
      <c r="T218" s="421">
        <f>SUMIF('Carga People'!$D$6:$D$383,$D218,'Carga People'!T$6:T$383)</f>
        <v>0</v>
      </c>
      <c r="U218" s="421">
        <f>SUMIF('Carga People'!$D$6:$D$383,$D218,'Carga People'!U$6:U$383)</f>
        <v>0</v>
      </c>
      <c r="V218" s="421">
        <f>SUMIF('Carga People'!$D$6:$D$383,$D218,'Carga People'!V$6:V$383)</f>
        <v>0</v>
      </c>
      <c r="W218" s="421">
        <f>SUMIF('Carga People'!$D$6:$D$383,$D218,'Carga People'!W$6:W$383)</f>
        <v>0</v>
      </c>
      <c r="X218" s="421">
        <f>SUMIF('Carga People'!$D$6:$D$383,$D218,'Carga People'!X$6:X$383)</f>
        <v>0</v>
      </c>
      <c r="Y218" s="421">
        <f>SUMIF('Carga People'!$D$6:$D$383,$D218,'Carga People'!Y$6:Y$383)</f>
        <v>0</v>
      </c>
      <c r="Z218" s="421">
        <f>SUMIF('Carga People'!$D$6:$D$383,$D218,'Carga People'!Z$6:Z$383)</f>
        <v>0</v>
      </c>
      <c r="AA218" s="421">
        <f>SUMIF('Carga People'!$D$6:$D$383,$D218,'Carga People'!AA$6:AA$383)</f>
        <v>0</v>
      </c>
      <c r="AB218" s="421">
        <f>SUMIF('Carga People'!$D$6:$D$383,$D218,'Carga People'!AB$6:AB$383)</f>
        <v>0</v>
      </c>
      <c r="AC218" s="421">
        <f>SUMIF('Carga People'!$D$6:$D$383,$D218,'Carga People'!AC$6:AC$383)</f>
        <v>0</v>
      </c>
      <c r="AD218" s="421">
        <f>SUMIF('Carga People'!$D$6:$D$383,$D218,'Carga People'!AD$6:AD$383)</f>
        <v>0</v>
      </c>
      <c r="AE218" s="421">
        <f>SUMIF('Carga People'!$D$6:$D$383,$D218,'Carga People'!AE$6:AE$383)</f>
        <v>0</v>
      </c>
      <c r="AF218" s="421">
        <f>SUMIF('Carga People'!$D$6:$D$383,$D218,'Carga People'!AF$6:AF$383)</f>
        <v>0</v>
      </c>
      <c r="AG218" s="421">
        <f>SUMIF('Carga People'!$D$6:$D$383,$D218,'Carga People'!AG$6:AG$383)</f>
        <v>0</v>
      </c>
      <c r="AH218" s="421">
        <f>SUMIF('Carga People'!$D$6:$D$383,$D218,'Carga People'!AH$6:AH$383)</f>
        <v>0</v>
      </c>
      <c r="AI218" s="421">
        <f>SUMIF('Carga People'!$D$6:$D$383,$D218,'Carga People'!AI$6:AI$383)</f>
        <v>0</v>
      </c>
      <c r="AJ218" s="421">
        <f>SUMIF('Carga People'!$D$6:$D$383,$D218,'Carga People'!AJ$6:AJ$383)</f>
        <v>0</v>
      </c>
      <c r="AK218" s="421">
        <f>SUMIF('Carga People'!$D$6:$D$383,$D218,'Carga People'!AK$6:AK$383)</f>
        <v>0</v>
      </c>
      <c r="AL218" s="421">
        <f>SUMIF('Carga People'!$D$6:$D$383,$D218,'Carga People'!AL$6:AL$383)</f>
        <v>0</v>
      </c>
      <c r="AM218" s="421">
        <f>SUMIF('Carga People'!$D$6:$D$383,$D218,'Carga People'!AM$6:AM$383)</f>
        <v>0</v>
      </c>
      <c r="AN218" s="421">
        <f>SUMIF('Carga People'!$D$6:$D$383,$D218,'Carga People'!AN$6:AN$383)</f>
        <v>0</v>
      </c>
      <c r="AO218" s="421"/>
      <c r="AP218" s="421"/>
      <c r="AQ218" s="427">
        <f t="shared" si="41"/>
        <v>0</v>
      </c>
      <c r="AR218" s="406" t="str">
        <f t="shared" si="42"/>
        <v/>
      </c>
      <c r="AT218" s="427">
        <f t="shared" si="50"/>
        <v>0</v>
      </c>
      <c r="AU218" s="427">
        <f t="shared" si="50"/>
        <v>0</v>
      </c>
      <c r="AV218" s="427">
        <f t="shared" si="50"/>
        <v>0</v>
      </c>
      <c r="AW218" s="427">
        <f t="shared" si="50"/>
        <v>0</v>
      </c>
      <c r="AX218" s="427">
        <f t="shared" si="50"/>
        <v>0</v>
      </c>
      <c r="AY218" s="427">
        <f t="shared" si="50"/>
        <v>0</v>
      </c>
      <c r="BA218" s="427">
        <f t="shared" si="43"/>
        <v>0</v>
      </c>
      <c r="BB218" s="427" t="e">
        <f>IF($BB$1="M0",SUMIF([1]Anual!$B$11:$B$950,$D218,[1]Anual!$GZ$11:$GZ$950),SUMIF([1]Anual!$B$11:$B$950,$D218,[1]Anual!$HA$11:$HA$950))</f>
        <v>#VALUE!</v>
      </c>
      <c r="BC218" s="427" t="e">
        <f t="shared" si="44"/>
        <v>#VALUE!</v>
      </c>
    </row>
    <row r="219" spans="2:55" ht="15" customHeight="1" outlineLevel="1" x14ac:dyDescent="0.25">
      <c r="B219" s="418" t="s">
        <v>678</v>
      </c>
      <c r="C219" s="419"/>
      <c r="D219" s="419" t="s">
        <v>699</v>
      </c>
      <c r="E219" s="1454" t="s">
        <v>812</v>
      </c>
      <c r="F219" s="1452" t="s">
        <v>47</v>
      </c>
      <c r="G219" s="421"/>
      <c r="H219" s="421"/>
      <c r="I219" s="421"/>
      <c r="J219" s="421">
        <f>SUMIF('Carga People'!$D$6:$D$383,$D219,'Carga People'!J$6:J$383)</f>
        <v>0</v>
      </c>
      <c r="K219" s="421">
        <f>SUMIF('Carga People'!$D$6:$D$383,$D219,'Carga People'!K$6:K$383)</f>
        <v>0</v>
      </c>
      <c r="L219" s="421">
        <f>SUMIF('Carga People'!$D$6:$D$383,$D219,'Carga People'!L$6:L$383)</f>
        <v>0</v>
      </c>
      <c r="M219" s="421">
        <f>SUMIF('Carga People'!$D$6:$D$383,$D219,'Carga People'!M$6:M$383)</f>
        <v>0</v>
      </c>
      <c r="N219" s="421">
        <f>SUMIF('Carga People'!$D$6:$D$383,$D219,'Carga People'!N$6:N$383)</f>
        <v>0</v>
      </c>
      <c r="O219" s="421">
        <f>SUMIF('Carga People'!$D$6:$D$383,$D219,'Carga People'!O$6:O$383)</f>
        <v>0</v>
      </c>
      <c r="P219" s="421">
        <f>SUMIF('Carga People'!$D$6:$D$383,$D219,'Carga People'!P$6:P$383)</f>
        <v>0</v>
      </c>
      <c r="Q219" s="421">
        <f>SUMIF('Carga People'!$D$6:$D$383,$D219,'Carga People'!Q$6:Q$383)</f>
        <v>0</v>
      </c>
      <c r="R219" s="421">
        <f>SUMIF('Carga People'!$D$6:$D$383,$D219,'Carga People'!R$6:R$383)</f>
        <v>0</v>
      </c>
      <c r="S219" s="421">
        <f>SUMIF('Carga People'!$D$6:$D$383,$D219,'Carga People'!S$6:S$383)</f>
        <v>0</v>
      </c>
      <c r="T219" s="421">
        <f>SUMIF('Carga People'!$D$6:$D$383,$D219,'Carga People'!T$6:T$383)</f>
        <v>0</v>
      </c>
      <c r="U219" s="421">
        <f>SUMIF('Carga People'!$D$6:$D$383,$D219,'Carga People'!U$6:U$383)</f>
        <v>0</v>
      </c>
      <c r="V219" s="421">
        <f>SUMIF('Carga People'!$D$6:$D$383,$D219,'Carga People'!V$6:V$383)</f>
        <v>0</v>
      </c>
      <c r="W219" s="421">
        <f>SUMIF('Carga People'!$D$6:$D$383,$D219,'Carga People'!W$6:W$383)</f>
        <v>0</v>
      </c>
      <c r="X219" s="421">
        <f>SUMIF('Carga People'!$D$6:$D$383,$D219,'Carga People'!X$6:X$383)</f>
        <v>0</v>
      </c>
      <c r="Y219" s="421">
        <f>SUMIF('Carga People'!$D$6:$D$383,$D219,'Carga People'!Y$6:Y$383)</f>
        <v>0</v>
      </c>
      <c r="Z219" s="421">
        <f>SUMIF('Carga People'!$D$6:$D$383,$D219,'Carga People'!Z$6:Z$383)</f>
        <v>0</v>
      </c>
      <c r="AA219" s="421">
        <f>SUMIF('Carga People'!$D$6:$D$383,$D219,'Carga People'!AA$6:AA$383)</f>
        <v>0</v>
      </c>
      <c r="AB219" s="421">
        <f>SUMIF('Carga People'!$D$6:$D$383,$D219,'Carga People'!AB$6:AB$383)</f>
        <v>0</v>
      </c>
      <c r="AC219" s="421">
        <f>SUMIF('Carga People'!$D$6:$D$383,$D219,'Carga People'!AC$6:AC$383)</f>
        <v>0</v>
      </c>
      <c r="AD219" s="421">
        <f>SUMIF('Carga People'!$D$6:$D$383,$D219,'Carga People'!AD$6:AD$383)</f>
        <v>0</v>
      </c>
      <c r="AE219" s="421">
        <f>SUMIF('Carga People'!$D$6:$D$383,$D219,'Carga People'!AE$6:AE$383)</f>
        <v>0</v>
      </c>
      <c r="AF219" s="421">
        <f>SUMIF('Carga People'!$D$6:$D$383,$D219,'Carga People'!AF$6:AF$383)</f>
        <v>0</v>
      </c>
      <c r="AG219" s="421">
        <f>SUMIF('Carga People'!$D$6:$D$383,$D219,'Carga People'!AG$6:AG$383)</f>
        <v>0</v>
      </c>
      <c r="AH219" s="421">
        <f>SUMIF('Carga People'!$D$6:$D$383,$D219,'Carga People'!AH$6:AH$383)</f>
        <v>0</v>
      </c>
      <c r="AI219" s="421">
        <f>SUMIF('Carga People'!$D$6:$D$383,$D219,'Carga People'!AI$6:AI$383)</f>
        <v>0</v>
      </c>
      <c r="AJ219" s="421">
        <f>SUMIF('Carga People'!$D$6:$D$383,$D219,'Carga People'!AJ$6:AJ$383)</f>
        <v>0</v>
      </c>
      <c r="AK219" s="421">
        <f>SUMIF('Carga People'!$D$6:$D$383,$D219,'Carga People'!AK$6:AK$383)</f>
        <v>0</v>
      </c>
      <c r="AL219" s="421">
        <f>SUMIF('Carga People'!$D$6:$D$383,$D219,'Carga People'!AL$6:AL$383)</f>
        <v>0</v>
      </c>
      <c r="AM219" s="421">
        <f>SUMIF('Carga People'!$D$6:$D$383,$D219,'Carga People'!AM$6:AM$383)</f>
        <v>0</v>
      </c>
      <c r="AN219" s="421">
        <f>SUMIF('Carga People'!$D$6:$D$383,$D219,'Carga People'!AN$6:AN$383)</f>
        <v>0</v>
      </c>
      <c r="AO219" s="421"/>
      <c r="AP219" s="421"/>
      <c r="AQ219" s="427">
        <f t="shared" si="41"/>
        <v>0</v>
      </c>
      <c r="AR219" s="406" t="str">
        <f t="shared" si="42"/>
        <v/>
      </c>
      <c r="AT219" s="427">
        <f t="shared" si="50"/>
        <v>0</v>
      </c>
      <c r="AU219" s="427">
        <f t="shared" si="50"/>
        <v>0</v>
      </c>
      <c r="AV219" s="427">
        <f t="shared" si="50"/>
        <v>0</v>
      </c>
      <c r="AW219" s="427">
        <f t="shared" si="50"/>
        <v>0</v>
      </c>
      <c r="AX219" s="427">
        <f t="shared" si="50"/>
        <v>0</v>
      </c>
      <c r="AY219" s="427">
        <f t="shared" si="50"/>
        <v>0</v>
      </c>
      <c r="BA219" s="427">
        <f t="shared" si="43"/>
        <v>0</v>
      </c>
      <c r="BB219" s="427" t="e">
        <f>IF($BB$1="M0",SUMIF([1]Anual!$B$11:$B$950,$D219,[1]Anual!$GZ$11:$GZ$950),SUMIF([1]Anual!$B$11:$B$950,$D219,[1]Anual!$HA$11:$HA$950))</f>
        <v>#VALUE!</v>
      </c>
      <c r="BC219" s="427" t="e">
        <f t="shared" si="44"/>
        <v>#VALUE!</v>
      </c>
    </row>
    <row r="220" spans="2:55" ht="15" customHeight="1" outlineLevel="1" x14ac:dyDescent="0.25">
      <c r="B220" s="418" t="s">
        <v>213</v>
      </c>
      <c r="C220" s="419"/>
      <c r="D220" s="419" t="s">
        <v>231</v>
      </c>
      <c r="E220" s="1454" t="s">
        <v>819</v>
      </c>
      <c r="F220" s="1452" t="s">
        <v>47</v>
      </c>
      <c r="G220" s="421"/>
      <c r="H220" s="421"/>
      <c r="I220" s="421"/>
      <c r="J220" s="421">
        <f>SUMIF('Carga People'!$D$6:$D$383,$D220,'Carga People'!J$6:J$383)</f>
        <v>0</v>
      </c>
      <c r="K220" s="421">
        <f>SUMIF('Carga People'!$D$6:$D$383,$D220,'Carga People'!K$6:K$383)</f>
        <v>0</v>
      </c>
      <c r="L220" s="421">
        <f>SUMIF('Carga People'!$D$6:$D$383,$D220,'Carga People'!L$6:L$383)</f>
        <v>0</v>
      </c>
      <c r="M220" s="421">
        <f>SUMIF('Carga People'!$D$6:$D$383,$D220,'Carga People'!M$6:M$383)</f>
        <v>0</v>
      </c>
      <c r="N220" s="421">
        <f>SUMIF('Carga People'!$D$6:$D$383,$D220,'Carga People'!N$6:N$383)</f>
        <v>0</v>
      </c>
      <c r="O220" s="421">
        <f>SUMIF('Carga People'!$D$6:$D$383,$D220,'Carga People'!O$6:O$383)</f>
        <v>0</v>
      </c>
      <c r="P220" s="421">
        <f>SUMIF('Carga People'!$D$6:$D$383,$D220,'Carga People'!P$6:P$383)</f>
        <v>0</v>
      </c>
      <c r="Q220" s="421">
        <f>SUMIF('Carga People'!$D$6:$D$383,$D220,'Carga People'!Q$6:Q$383)</f>
        <v>0</v>
      </c>
      <c r="R220" s="421">
        <f>SUMIF('Carga People'!$D$6:$D$383,$D220,'Carga People'!R$6:R$383)</f>
        <v>0</v>
      </c>
      <c r="S220" s="421">
        <f>SUMIF('Carga People'!$D$6:$D$383,$D220,'Carga People'!S$6:S$383)</f>
        <v>0</v>
      </c>
      <c r="T220" s="421">
        <f>SUMIF('Carga People'!$D$6:$D$383,$D220,'Carga People'!T$6:T$383)</f>
        <v>0</v>
      </c>
      <c r="U220" s="421">
        <f>SUMIF('Carga People'!$D$6:$D$383,$D220,'Carga People'!U$6:U$383)</f>
        <v>0</v>
      </c>
      <c r="V220" s="421">
        <f>SUMIF('Carga People'!$D$6:$D$383,$D220,'Carga People'!V$6:V$383)</f>
        <v>0</v>
      </c>
      <c r="W220" s="421">
        <f>SUMIF('Carga People'!$D$6:$D$383,$D220,'Carga People'!W$6:W$383)</f>
        <v>0</v>
      </c>
      <c r="X220" s="421">
        <f>SUMIF('Carga People'!$D$6:$D$383,$D220,'Carga People'!X$6:X$383)</f>
        <v>0</v>
      </c>
      <c r="Y220" s="421">
        <f>SUMIF('Carga People'!$D$6:$D$383,$D220,'Carga People'!Y$6:Y$383)</f>
        <v>0</v>
      </c>
      <c r="Z220" s="421">
        <f>SUMIF('Carga People'!$D$6:$D$383,$D220,'Carga People'!Z$6:Z$383)</f>
        <v>0</v>
      </c>
      <c r="AA220" s="421">
        <f>SUMIF('Carga People'!$D$6:$D$383,$D220,'Carga People'!AA$6:AA$383)</f>
        <v>0</v>
      </c>
      <c r="AB220" s="421">
        <f>SUMIF('Carga People'!$D$6:$D$383,$D220,'Carga People'!AB$6:AB$383)</f>
        <v>0</v>
      </c>
      <c r="AC220" s="421">
        <f>SUMIF('Carga People'!$D$6:$D$383,$D220,'Carga People'!AC$6:AC$383)</f>
        <v>0</v>
      </c>
      <c r="AD220" s="421">
        <f>SUMIF('Carga People'!$D$6:$D$383,$D220,'Carga People'!AD$6:AD$383)</f>
        <v>0</v>
      </c>
      <c r="AE220" s="421">
        <f>SUMIF('Carga People'!$D$6:$D$383,$D220,'Carga People'!AE$6:AE$383)</f>
        <v>0</v>
      </c>
      <c r="AF220" s="421">
        <f>SUMIF('Carga People'!$D$6:$D$383,$D220,'Carga People'!AF$6:AF$383)</f>
        <v>0</v>
      </c>
      <c r="AG220" s="421">
        <f>SUMIF('Carga People'!$D$6:$D$383,$D220,'Carga People'!AG$6:AG$383)</f>
        <v>0</v>
      </c>
      <c r="AH220" s="421">
        <f>SUMIF('Carga People'!$D$6:$D$383,$D220,'Carga People'!AH$6:AH$383)</f>
        <v>0</v>
      </c>
      <c r="AI220" s="421">
        <f>SUMIF('Carga People'!$D$6:$D$383,$D220,'Carga People'!AI$6:AI$383)</f>
        <v>0</v>
      </c>
      <c r="AJ220" s="421">
        <f>SUMIF('Carga People'!$D$6:$D$383,$D220,'Carga People'!AJ$6:AJ$383)</f>
        <v>0</v>
      </c>
      <c r="AK220" s="421">
        <f>SUMIF('Carga People'!$D$6:$D$383,$D220,'Carga People'!AK$6:AK$383)</f>
        <v>0</v>
      </c>
      <c r="AL220" s="421">
        <f>SUMIF('Carga People'!$D$6:$D$383,$D220,'Carga People'!AL$6:AL$383)</f>
        <v>0</v>
      </c>
      <c r="AM220" s="421">
        <f>SUMIF('Carga People'!$D$6:$D$383,$D220,'Carga People'!AM$6:AM$383)</f>
        <v>0</v>
      </c>
      <c r="AN220" s="421">
        <f>SUMIF('Carga People'!$D$6:$D$383,$D220,'Carga People'!AN$6:AN$383)</f>
        <v>0</v>
      </c>
      <c r="AO220" s="421"/>
      <c r="AP220" s="421"/>
      <c r="AQ220" s="427">
        <f t="shared" si="41"/>
        <v>0</v>
      </c>
      <c r="AR220" s="406" t="str">
        <f t="shared" si="42"/>
        <v/>
      </c>
      <c r="AT220" s="427">
        <f t="shared" si="50"/>
        <v>0</v>
      </c>
      <c r="AU220" s="427">
        <f t="shared" si="50"/>
        <v>0</v>
      </c>
      <c r="AV220" s="427">
        <f t="shared" si="50"/>
        <v>0</v>
      </c>
      <c r="AW220" s="427">
        <f t="shared" si="50"/>
        <v>0</v>
      </c>
      <c r="AX220" s="427">
        <f t="shared" si="50"/>
        <v>0</v>
      </c>
      <c r="AY220" s="427">
        <f t="shared" si="50"/>
        <v>0</v>
      </c>
      <c r="BA220" s="427">
        <f t="shared" si="43"/>
        <v>0</v>
      </c>
      <c r="BB220" s="427" t="e">
        <f>IF($BB$1="M0",SUMIF([1]Anual!$B$11:$B$950,$D220,[1]Anual!$GZ$11:$GZ$950),SUMIF([1]Anual!$B$11:$B$950,$D220,[1]Anual!$HA$11:$HA$950))</f>
        <v>#VALUE!</v>
      </c>
      <c r="BC220" s="427" t="e">
        <f t="shared" si="44"/>
        <v>#VALUE!</v>
      </c>
    </row>
    <row r="221" spans="2:55" ht="15" customHeight="1" outlineLevel="1" x14ac:dyDescent="0.25">
      <c r="B221" s="418" t="s">
        <v>214</v>
      </c>
      <c r="C221" s="419"/>
      <c r="D221" s="419" t="s">
        <v>380</v>
      </c>
      <c r="E221" s="1454" t="s">
        <v>820</v>
      </c>
      <c r="F221" s="1452" t="s">
        <v>47</v>
      </c>
      <c r="G221" s="421"/>
      <c r="H221" s="421"/>
      <c r="I221" s="421"/>
      <c r="J221" s="421">
        <f>SUMIF('Carga People'!$D$6:$D$383,$D221,'Carga People'!J$6:J$383)</f>
        <v>0</v>
      </c>
      <c r="K221" s="421">
        <f>SUMIF('Carga People'!$D$6:$D$383,$D221,'Carga People'!K$6:K$383)</f>
        <v>0</v>
      </c>
      <c r="L221" s="421">
        <f>SUMIF('Carga People'!$D$6:$D$383,$D221,'Carga People'!L$6:L$383)</f>
        <v>0</v>
      </c>
      <c r="M221" s="421">
        <f>SUMIF('Carga People'!$D$6:$D$383,$D221,'Carga People'!M$6:M$383)</f>
        <v>0</v>
      </c>
      <c r="N221" s="421">
        <f>SUMIF('Carga People'!$D$6:$D$383,$D221,'Carga People'!N$6:N$383)</f>
        <v>0</v>
      </c>
      <c r="O221" s="421">
        <f>SUMIF('Carga People'!$D$6:$D$383,$D221,'Carga People'!O$6:O$383)</f>
        <v>0</v>
      </c>
      <c r="P221" s="421">
        <f>SUMIF('Carga People'!$D$6:$D$383,$D221,'Carga People'!P$6:P$383)</f>
        <v>0</v>
      </c>
      <c r="Q221" s="421">
        <f>SUMIF('Carga People'!$D$6:$D$383,$D221,'Carga People'!Q$6:Q$383)</f>
        <v>0</v>
      </c>
      <c r="R221" s="421">
        <f>SUMIF('Carga People'!$D$6:$D$383,$D221,'Carga People'!R$6:R$383)</f>
        <v>0</v>
      </c>
      <c r="S221" s="421">
        <f>SUMIF('Carga People'!$D$6:$D$383,$D221,'Carga People'!S$6:S$383)</f>
        <v>0</v>
      </c>
      <c r="T221" s="421">
        <f>SUMIF('Carga People'!$D$6:$D$383,$D221,'Carga People'!T$6:T$383)</f>
        <v>0</v>
      </c>
      <c r="U221" s="421">
        <f>SUMIF('Carga People'!$D$6:$D$383,$D221,'Carga People'!U$6:U$383)</f>
        <v>0</v>
      </c>
      <c r="V221" s="421">
        <f>SUMIF('Carga People'!$D$6:$D$383,$D221,'Carga People'!V$6:V$383)</f>
        <v>0</v>
      </c>
      <c r="W221" s="421">
        <f>SUMIF('Carga People'!$D$6:$D$383,$D221,'Carga People'!W$6:W$383)</f>
        <v>0</v>
      </c>
      <c r="X221" s="421">
        <f>SUMIF('Carga People'!$D$6:$D$383,$D221,'Carga People'!X$6:X$383)</f>
        <v>0</v>
      </c>
      <c r="Y221" s="421">
        <f>SUMIF('Carga People'!$D$6:$D$383,$D221,'Carga People'!Y$6:Y$383)</f>
        <v>0</v>
      </c>
      <c r="Z221" s="421">
        <f>SUMIF('Carga People'!$D$6:$D$383,$D221,'Carga People'!Z$6:Z$383)</f>
        <v>0</v>
      </c>
      <c r="AA221" s="421">
        <f>SUMIF('Carga People'!$D$6:$D$383,$D221,'Carga People'!AA$6:AA$383)</f>
        <v>0</v>
      </c>
      <c r="AB221" s="421">
        <f>SUMIF('Carga People'!$D$6:$D$383,$D221,'Carga People'!AB$6:AB$383)</f>
        <v>0</v>
      </c>
      <c r="AC221" s="421">
        <f>SUMIF('Carga People'!$D$6:$D$383,$D221,'Carga People'!AC$6:AC$383)</f>
        <v>0</v>
      </c>
      <c r="AD221" s="421">
        <f>SUMIF('Carga People'!$D$6:$D$383,$D221,'Carga People'!AD$6:AD$383)</f>
        <v>0</v>
      </c>
      <c r="AE221" s="421">
        <f>SUMIF('Carga People'!$D$6:$D$383,$D221,'Carga People'!AE$6:AE$383)</f>
        <v>0</v>
      </c>
      <c r="AF221" s="421">
        <f>SUMIF('Carga People'!$D$6:$D$383,$D221,'Carga People'!AF$6:AF$383)</f>
        <v>0</v>
      </c>
      <c r="AG221" s="421">
        <f>SUMIF('Carga People'!$D$6:$D$383,$D221,'Carga People'!AG$6:AG$383)</f>
        <v>0</v>
      </c>
      <c r="AH221" s="421">
        <f>SUMIF('Carga People'!$D$6:$D$383,$D221,'Carga People'!AH$6:AH$383)</f>
        <v>0</v>
      </c>
      <c r="AI221" s="421">
        <f>SUMIF('Carga People'!$D$6:$D$383,$D221,'Carga People'!AI$6:AI$383)</f>
        <v>0</v>
      </c>
      <c r="AJ221" s="421">
        <f>SUMIF('Carga People'!$D$6:$D$383,$D221,'Carga People'!AJ$6:AJ$383)</f>
        <v>0</v>
      </c>
      <c r="AK221" s="421">
        <f>SUMIF('Carga People'!$D$6:$D$383,$D221,'Carga People'!AK$6:AK$383)</f>
        <v>0</v>
      </c>
      <c r="AL221" s="421">
        <f>SUMIF('Carga People'!$D$6:$D$383,$D221,'Carga People'!AL$6:AL$383)</f>
        <v>0</v>
      </c>
      <c r="AM221" s="421">
        <f>SUMIF('Carga People'!$D$6:$D$383,$D221,'Carga People'!AM$6:AM$383)</f>
        <v>0</v>
      </c>
      <c r="AN221" s="421">
        <f>SUMIF('Carga People'!$D$6:$D$383,$D221,'Carga People'!AN$6:AN$383)</f>
        <v>0</v>
      </c>
      <c r="AO221" s="421"/>
      <c r="AP221" s="421"/>
      <c r="AQ221" s="427">
        <f t="shared" si="41"/>
        <v>0</v>
      </c>
      <c r="AR221" s="406" t="str">
        <f t="shared" si="42"/>
        <v/>
      </c>
      <c r="AT221" s="427">
        <f t="shared" si="50"/>
        <v>0</v>
      </c>
      <c r="AU221" s="427">
        <f t="shared" si="50"/>
        <v>0</v>
      </c>
      <c r="AV221" s="427">
        <f t="shared" si="50"/>
        <v>0</v>
      </c>
      <c r="AW221" s="427">
        <f t="shared" si="50"/>
        <v>0</v>
      </c>
      <c r="AX221" s="427">
        <f t="shared" si="50"/>
        <v>0</v>
      </c>
      <c r="AY221" s="427">
        <f t="shared" si="50"/>
        <v>0</v>
      </c>
      <c r="BA221" s="427">
        <f t="shared" si="43"/>
        <v>0</v>
      </c>
      <c r="BB221" s="427" t="e">
        <f>IF($BB$1="M0",SUMIF([1]Anual!$B$11:$B$950,$D221,[1]Anual!$GZ$11:$GZ$950),SUMIF([1]Anual!$B$11:$B$950,$D221,[1]Anual!$HA$11:$HA$950))</f>
        <v>#VALUE!</v>
      </c>
      <c r="BC221" s="427" t="e">
        <f t="shared" si="44"/>
        <v>#VALUE!</v>
      </c>
    </row>
    <row r="222" spans="2:55" ht="15" customHeight="1" outlineLevel="1" x14ac:dyDescent="0.25">
      <c r="B222" s="418" t="s">
        <v>236</v>
      </c>
      <c r="C222" s="419"/>
      <c r="D222" s="419" t="s">
        <v>496</v>
      </c>
      <c r="E222" s="1454" t="s">
        <v>818</v>
      </c>
      <c r="F222" s="1452" t="s">
        <v>47</v>
      </c>
      <c r="G222" s="421"/>
      <c r="H222" s="421"/>
      <c r="I222" s="421"/>
      <c r="J222" s="421">
        <f>SUMIF('Carga People'!$D$6:$D$383,$D222,'Carga People'!J$6:J$383)</f>
        <v>0</v>
      </c>
      <c r="K222" s="421">
        <f>SUMIF('Carga People'!$D$6:$D$383,$D222,'Carga People'!K$6:K$383)</f>
        <v>0</v>
      </c>
      <c r="L222" s="421">
        <f>SUMIF('Carga People'!$D$6:$D$383,$D222,'Carga People'!L$6:L$383)</f>
        <v>0</v>
      </c>
      <c r="M222" s="421">
        <f>SUMIF('Carga People'!$D$6:$D$383,$D222,'Carga People'!M$6:M$383)</f>
        <v>0</v>
      </c>
      <c r="N222" s="421">
        <f>SUMIF('Carga People'!$D$6:$D$383,$D222,'Carga People'!N$6:N$383)</f>
        <v>0</v>
      </c>
      <c r="O222" s="421">
        <f>SUMIF('Carga People'!$D$6:$D$383,$D222,'Carga People'!O$6:O$383)</f>
        <v>0</v>
      </c>
      <c r="P222" s="421">
        <f>SUMIF('Carga People'!$D$6:$D$383,$D222,'Carga People'!P$6:P$383)</f>
        <v>0</v>
      </c>
      <c r="Q222" s="421">
        <f>SUMIF('Carga People'!$D$6:$D$383,$D222,'Carga People'!Q$6:Q$383)</f>
        <v>0</v>
      </c>
      <c r="R222" s="421">
        <f>SUMIF('Carga People'!$D$6:$D$383,$D222,'Carga People'!R$6:R$383)</f>
        <v>0</v>
      </c>
      <c r="S222" s="421">
        <f>SUMIF('Carga People'!$D$6:$D$383,$D222,'Carga People'!S$6:S$383)</f>
        <v>0</v>
      </c>
      <c r="T222" s="421">
        <f>SUMIF('Carga People'!$D$6:$D$383,$D222,'Carga People'!T$6:T$383)</f>
        <v>0</v>
      </c>
      <c r="U222" s="421">
        <f>SUMIF('Carga People'!$D$6:$D$383,$D222,'Carga People'!U$6:U$383)</f>
        <v>0</v>
      </c>
      <c r="V222" s="421">
        <f>SUMIF('Carga People'!$D$6:$D$383,$D222,'Carga People'!V$6:V$383)</f>
        <v>0</v>
      </c>
      <c r="W222" s="421">
        <f>SUMIF('Carga People'!$D$6:$D$383,$D222,'Carga People'!W$6:W$383)</f>
        <v>0</v>
      </c>
      <c r="X222" s="421">
        <f>SUMIF('Carga People'!$D$6:$D$383,$D222,'Carga People'!X$6:X$383)</f>
        <v>0</v>
      </c>
      <c r="Y222" s="421">
        <f>SUMIF('Carga People'!$D$6:$D$383,$D222,'Carga People'!Y$6:Y$383)</f>
        <v>0</v>
      </c>
      <c r="Z222" s="421">
        <f>SUMIF('Carga People'!$D$6:$D$383,$D222,'Carga People'!Z$6:Z$383)</f>
        <v>0</v>
      </c>
      <c r="AA222" s="421">
        <f>SUMIF('Carga People'!$D$6:$D$383,$D222,'Carga People'!AA$6:AA$383)</f>
        <v>0</v>
      </c>
      <c r="AB222" s="421">
        <f>SUMIF('Carga People'!$D$6:$D$383,$D222,'Carga People'!AB$6:AB$383)</f>
        <v>0</v>
      </c>
      <c r="AC222" s="421">
        <f>SUMIF('Carga People'!$D$6:$D$383,$D222,'Carga People'!AC$6:AC$383)</f>
        <v>0</v>
      </c>
      <c r="AD222" s="421">
        <f>SUMIF('Carga People'!$D$6:$D$383,$D222,'Carga People'!AD$6:AD$383)</f>
        <v>0</v>
      </c>
      <c r="AE222" s="421">
        <f>SUMIF('Carga People'!$D$6:$D$383,$D222,'Carga People'!AE$6:AE$383)</f>
        <v>0</v>
      </c>
      <c r="AF222" s="421">
        <f>SUMIF('Carga People'!$D$6:$D$383,$D222,'Carga People'!AF$6:AF$383)</f>
        <v>0</v>
      </c>
      <c r="AG222" s="421">
        <f>SUMIF('Carga People'!$D$6:$D$383,$D222,'Carga People'!AG$6:AG$383)</f>
        <v>0</v>
      </c>
      <c r="AH222" s="421">
        <f>SUMIF('Carga People'!$D$6:$D$383,$D222,'Carga People'!AH$6:AH$383)</f>
        <v>0</v>
      </c>
      <c r="AI222" s="421">
        <f>SUMIF('Carga People'!$D$6:$D$383,$D222,'Carga People'!AI$6:AI$383)</f>
        <v>0</v>
      </c>
      <c r="AJ222" s="421">
        <f>SUMIF('Carga People'!$D$6:$D$383,$D222,'Carga People'!AJ$6:AJ$383)</f>
        <v>0</v>
      </c>
      <c r="AK222" s="421">
        <f>SUMIF('Carga People'!$D$6:$D$383,$D222,'Carga People'!AK$6:AK$383)</f>
        <v>0</v>
      </c>
      <c r="AL222" s="421">
        <f>SUMIF('Carga People'!$D$6:$D$383,$D222,'Carga People'!AL$6:AL$383)</f>
        <v>0</v>
      </c>
      <c r="AM222" s="421">
        <f>SUMIF('Carga People'!$D$6:$D$383,$D222,'Carga People'!AM$6:AM$383)</f>
        <v>0</v>
      </c>
      <c r="AN222" s="421">
        <f>SUMIF('Carga People'!$D$6:$D$383,$D222,'Carga People'!AN$6:AN$383)</f>
        <v>0</v>
      </c>
      <c r="AO222" s="421"/>
      <c r="AP222" s="421"/>
      <c r="AQ222" s="427">
        <f t="shared" si="41"/>
        <v>0</v>
      </c>
      <c r="AR222" s="406" t="str">
        <f t="shared" si="42"/>
        <v/>
      </c>
      <c r="AT222" s="427">
        <f t="shared" si="50"/>
        <v>0</v>
      </c>
      <c r="AU222" s="427">
        <f t="shared" si="50"/>
        <v>0</v>
      </c>
      <c r="AV222" s="427">
        <f t="shared" si="50"/>
        <v>0</v>
      </c>
      <c r="AW222" s="427">
        <f t="shared" si="50"/>
        <v>0</v>
      </c>
      <c r="AX222" s="427">
        <f t="shared" si="50"/>
        <v>0</v>
      </c>
      <c r="AY222" s="427">
        <f t="shared" si="50"/>
        <v>0</v>
      </c>
      <c r="BA222" s="427">
        <f t="shared" si="43"/>
        <v>0</v>
      </c>
      <c r="BB222" s="427" t="e">
        <f>IF($BB$1="M0",SUMIF([1]Anual!$B$11:$B$950,$D222,[1]Anual!$GZ$11:$GZ$950),SUMIF([1]Anual!$B$11:$B$950,$D222,[1]Anual!$HA$11:$HA$950))</f>
        <v>#VALUE!</v>
      </c>
      <c r="BC222" s="427" t="e">
        <f t="shared" si="44"/>
        <v>#VALUE!</v>
      </c>
    </row>
    <row r="223" spans="2:55" ht="15" customHeight="1" outlineLevel="1" x14ac:dyDescent="0.25">
      <c r="B223" s="418" t="s">
        <v>760</v>
      </c>
      <c r="C223" s="419"/>
      <c r="D223" s="419" t="s">
        <v>759</v>
      </c>
      <c r="E223" s="1454" t="s">
        <v>821</v>
      </c>
      <c r="F223" s="1452" t="s">
        <v>47</v>
      </c>
      <c r="G223" s="421"/>
      <c r="H223" s="421"/>
      <c r="I223" s="421"/>
      <c r="J223" s="421">
        <f>SUMIF('Carga People'!$D$6:$D$383,$D223,'Carga People'!J$6:J$383)</f>
        <v>0</v>
      </c>
      <c r="K223" s="421">
        <f>SUMIF('Carga People'!$D$6:$D$383,$D223,'Carga People'!K$6:K$383)</f>
        <v>0</v>
      </c>
      <c r="L223" s="421">
        <f>SUMIF('Carga People'!$D$6:$D$383,$D223,'Carga People'!L$6:L$383)</f>
        <v>0</v>
      </c>
      <c r="M223" s="421">
        <f>SUMIF('Carga People'!$D$6:$D$383,$D223,'Carga People'!M$6:M$383)</f>
        <v>0</v>
      </c>
      <c r="N223" s="421">
        <f>SUMIF('Carga People'!$D$6:$D$383,$D223,'Carga People'!N$6:N$383)</f>
        <v>0</v>
      </c>
      <c r="O223" s="421">
        <f>SUMIF('Carga People'!$D$6:$D$383,$D223,'Carga People'!O$6:O$383)</f>
        <v>0</v>
      </c>
      <c r="P223" s="421">
        <f>SUMIF('Carga People'!$D$6:$D$383,$D223,'Carga People'!P$6:P$383)</f>
        <v>0</v>
      </c>
      <c r="Q223" s="421">
        <f>SUMIF('Carga People'!$D$6:$D$383,$D223,'Carga People'!Q$6:Q$383)</f>
        <v>0</v>
      </c>
      <c r="R223" s="421">
        <f>SUMIF('Carga People'!$D$6:$D$383,$D223,'Carga People'!R$6:R$383)</f>
        <v>0</v>
      </c>
      <c r="S223" s="421">
        <f>SUMIF('Carga People'!$D$6:$D$383,$D223,'Carga People'!S$6:S$383)</f>
        <v>0</v>
      </c>
      <c r="T223" s="421">
        <f>SUMIF('Carga People'!$D$6:$D$383,$D223,'Carga People'!T$6:T$383)</f>
        <v>0</v>
      </c>
      <c r="U223" s="421">
        <f>SUMIF('Carga People'!$D$6:$D$383,$D223,'Carga People'!U$6:U$383)</f>
        <v>0</v>
      </c>
      <c r="V223" s="421">
        <f>SUMIF('Carga People'!$D$6:$D$383,$D223,'Carga People'!V$6:V$383)</f>
        <v>0</v>
      </c>
      <c r="W223" s="421">
        <f>SUMIF('Carga People'!$D$6:$D$383,$D223,'Carga People'!W$6:W$383)</f>
        <v>0</v>
      </c>
      <c r="X223" s="421">
        <f>SUMIF('Carga People'!$D$6:$D$383,$D223,'Carga People'!X$6:X$383)</f>
        <v>0</v>
      </c>
      <c r="Y223" s="421">
        <f>SUMIF('Carga People'!$D$6:$D$383,$D223,'Carga People'!Y$6:Y$383)</f>
        <v>0</v>
      </c>
      <c r="Z223" s="421">
        <f>SUMIF('Carga People'!$D$6:$D$383,$D223,'Carga People'!Z$6:Z$383)</f>
        <v>0</v>
      </c>
      <c r="AA223" s="421">
        <f>SUMIF('Carga People'!$D$6:$D$383,$D223,'Carga People'!AA$6:AA$383)</f>
        <v>0</v>
      </c>
      <c r="AB223" s="421">
        <f>SUMIF('Carga People'!$D$6:$D$383,$D223,'Carga People'!AB$6:AB$383)</f>
        <v>0</v>
      </c>
      <c r="AC223" s="421">
        <f>SUMIF('Carga People'!$D$6:$D$383,$D223,'Carga People'!AC$6:AC$383)</f>
        <v>0</v>
      </c>
      <c r="AD223" s="421">
        <f>SUMIF('Carga People'!$D$6:$D$383,$D223,'Carga People'!AD$6:AD$383)</f>
        <v>0</v>
      </c>
      <c r="AE223" s="421">
        <f>SUMIF('Carga People'!$D$6:$D$383,$D223,'Carga People'!AE$6:AE$383)</f>
        <v>0</v>
      </c>
      <c r="AF223" s="421">
        <f>SUMIF('Carga People'!$D$6:$D$383,$D223,'Carga People'!AF$6:AF$383)</f>
        <v>0</v>
      </c>
      <c r="AG223" s="421">
        <f>SUMIF('Carga People'!$D$6:$D$383,$D223,'Carga People'!AG$6:AG$383)</f>
        <v>0</v>
      </c>
      <c r="AH223" s="421">
        <f>SUMIF('Carga People'!$D$6:$D$383,$D223,'Carga People'!AH$6:AH$383)</f>
        <v>0</v>
      </c>
      <c r="AI223" s="421">
        <f>SUMIF('Carga People'!$D$6:$D$383,$D223,'Carga People'!AI$6:AI$383)</f>
        <v>0</v>
      </c>
      <c r="AJ223" s="421">
        <f>SUMIF('Carga People'!$D$6:$D$383,$D223,'Carga People'!AJ$6:AJ$383)</f>
        <v>0</v>
      </c>
      <c r="AK223" s="421">
        <f>SUMIF('Carga People'!$D$6:$D$383,$D223,'Carga People'!AK$6:AK$383)</f>
        <v>0</v>
      </c>
      <c r="AL223" s="421">
        <f>SUMIF('Carga People'!$D$6:$D$383,$D223,'Carga People'!AL$6:AL$383)</f>
        <v>0</v>
      </c>
      <c r="AM223" s="421">
        <f>SUMIF('Carga People'!$D$6:$D$383,$D223,'Carga People'!AM$6:AM$383)</f>
        <v>0</v>
      </c>
      <c r="AN223" s="421">
        <f>SUMIF('Carga People'!$D$6:$D$383,$D223,'Carga People'!AN$6:AN$383)</f>
        <v>0</v>
      </c>
      <c r="AO223" s="421"/>
      <c r="AP223" s="421"/>
      <c r="AQ223" s="427">
        <f t="shared" si="41"/>
        <v>0</v>
      </c>
      <c r="AR223" s="406" t="str">
        <f t="shared" si="42"/>
        <v/>
      </c>
      <c r="AT223" s="427">
        <f t="shared" si="50"/>
        <v>0</v>
      </c>
      <c r="AU223" s="427">
        <f t="shared" si="50"/>
        <v>0</v>
      </c>
      <c r="AV223" s="427">
        <f t="shared" si="50"/>
        <v>0</v>
      </c>
      <c r="AW223" s="427">
        <f t="shared" si="50"/>
        <v>0</v>
      </c>
      <c r="AX223" s="427">
        <f t="shared" si="50"/>
        <v>0</v>
      </c>
      <c r="AY223" s="427">
        <f t="shared" si="50"/>
        <v>0</v>
      </c>
      <c r="BA223" s="427">
        <f t="shared" si="43"/>
        <v>0</v>
      </c>
      <c r="BB223" s="427" t="e">
        <f>IF($BB$1="M0",SUMIF([1]Anual!$B$11:$B$950,$D223,[1]Anual!$GZ$11:$GZ$950),SUMIF([1]Anual!$B$11:$B$950,$D223,[1]Anual!$HA$11:$HA$950))</f>
        <v>#VALUE!</v>
      </c>
      <c r="BC223" s="427" t="e">
        <f t="shared" si="44"/>
        <v>#VALUE!</v>
      </c>
    </row>
    <row r="224" spans="2:55" ht="15" customHeight="1" outlineLevel="1" x14ac:dyDescent="0.25">
      <c r="B224" s="418" t="s">
        <v>763</v>
      </c>
      <c r="C224" s="419"/>
      <c r="D224" s="419" t="s">
        <v>761</v>
      </c>
      <c r="E224" s="1454" t="s">
        <v>822</v>
      </c>
      <c r="F224" s="1452" t="s">
        <v>47</v>
      </c>
      <c r="G224" s="421"/>
      <c r="H224" s="421"/>
      <c r="I224" s="421"/>
      <c r="J224" s="421">
        <f>SUMIF('Carga People'!$D$6:$D$383,$D224,'Carga People'!J$6:J$383)</f>
        <v>0</v>
      </c>
      <c r="K224" s="421">
        <f>SUMIF('Carga People'!$D$6:$D$383,$D224,'Carga People'!K$6:K$383)</f>
        <v>0</v>
      </c>
      <c r="L224" s="421">
        <f>SUMIF('Carga People'!$D$6:$D$383,$D224,'Carga People'!L$6:L$383)</f>
        <v>0</v>
      </c>
      <c r="M224" s="421">
        <f>SUMIF('Carga People'!$D$6:$D$383,$D224,'Carga People'!M$6:M$383)</f>
        <v>0</v>
      </c>
      <c r="N224" s="421">
        <f>SUMIF('Carga People'!$D$6:$D$383,$D224,'Carga People'!N$6:N$383)</f>
        <v>0</v>
      </c>
      <c r="O224" s="421">
        <f>SUMIF('Carga People'!$D$6:$D$383,$D224,'Carga People'!O$6:O$383)</f>
        <v>0</v>
      </c>
      <c r="P224" s="421">
        <f>SUMIF('Carga People'!$D$6:$D$383,$D224,'Carga People'!P$6:P$383)</f>
        <v>0</v>
      </c>
      <c r="Q224" s="421">
        <f>SUMIF('Carga People'!$D$6:$D$383,$D224,'Carga People'!Q$6:Q$383)</f>
        <v>0</v>
      </c>
      <c r="R224" s="421">
        <f>SUMIF('Carga People'!$D$6:$D$383,$D224,'Carga People'!R$6:R$383)</f>
        <v>0</v>
      </c>
      <c r="S224" s="421">
        <f>SUMIF('Carga People'!$D$6:$D$383,$D224,'Carga People'!S$6:S$383)</f>
        <v>0</v>
      </c>
      <c r="T224" s="421">
        <f>SUMIF('Carga People'!$D$6:$D$383,$D224,'Carga People'!T$6:T$383)</f>
        <v>0</v>
      </c>
      <c r="U224" s="421">
        <f>SUMIF('Carga People'!$D$6:$D$383,$D224,'Carga People'!U$6:U$383)</f>
        <v>0</v>
      </c>
      <c r="V224" s="421">
        <f>SUMIF('Carga People'!$D$6:$D$383,$D224,'Carga People'!V$6:V$383)</f>
        <v>0</v>
      </c>
      <c r="W224" s="421">
        <f>SUMIF('Carga People'!$D$6:$D$383,$D224,'Carga People'!W$6:W$383)</f>
        <v>0</v>
      </c>
      <c r="X224" s="421">
        <f>SUMIF('Carga People'!$D$6:$D$383,$D224,'Carga People'!X$6:X$383)</f>
        <v>0</v>
      </c>
      <c r="Y224" s="421">
        <f>SUMIF('Carga People'!$D$6:$D$383,$D224,'Carga People'!Y$6:Y$383)</f>
        <v>0</v>
      </c>
      <c r="Z224" s="421">
        <f>SUMIF('Carga People'!$D$6:$D$383,$D224,'Carga People'!Z$6:Z$383)</f>
        <v>0</v>
      </c>
      <c r="AA224" s="421">
        <f>SUMIF('Carga People'!$D$6:$D$383,$D224,'Carga People'!AA$6:AA$383)</f>
        <v>0</v>
      </c>
      <c r="AB224" s="421">
        <f>SUMIF('Carga People'!$D$6:$D$383,$D224,'Carga People'!AB$6:AB$383)</f>
        <v>0</v>
      </c>
      <c r="AC224" s="421">
        <f>SUMIF('Carga People'!$D$6:$D$383,$D224,'Carga People'!AC$6:AC$383)</f>
        <v>0</v>
      </c>
      <c r="AD224" s="421">
        <f>SUMIF('Carga People'!$D$6:$D$383,$D224,'Carga People'!AD$6:AD$383)</f>
        <v>0</v>
      </c>
      <c r="AE224" s="421">
        <f>SUMIF('Carga People'!$D$6:$D$383,$D224,'Carga People'!AE$6:AE$383)</f>
        <v>0</v>
      </c>
      <c r="AF224" s="421">
        <f>SUMIF('Carga People'!$D$6:$D$383,$D224,'Carga People'!AF$6:AF$383)</f>
        <v>0</v>
      </c>
      <c r="AG224" s="421">
        <f>SUMIF('Carga People'!$D$6:$D$383,$D224,'Carga People'!AG$6:AG$383)</f>
        <v>0</v>
      </c>
      <c r="AH224" s="421">
        <f>SUMIF('Carga People'!$D$6:$D$383,$D224,'Carga People'!AH$6:AH$383)</f>
        <v>0</v>
      </c>
      <c r="AI224" s="421">
        <f>SUMIF('Carga People'!$D$6:$D$383,$D224,'Carga People'!AI$6:AI$383)</f>
        <v>0</v>
      </c>
      <c r="AJ224" s="421">
        <f>SUMIF('Carga People'!$D$6:$D$383,$D224,'Carga People'!AJ$6:AJ$383)</f>
        <v>0</v>
      </c>
      <c r="AK224" s="421">
        <f>SUMIF('Carga People'!$D$6:$D$383,$D224,'Carga People'!AK$6:AK$383)</f>
        <v>0</v>
      </c>
      <c r="AL224" s="421">
        <f>SUMIF('Carga People'!$D$6:$D$383,$D224,'Carga People'!AL$6:AL$383)</f>
        <v>0</v>
      </c>
      <c r="AM224" s="421">
        <f>SUMIF('Carga People'!$D$6:$D$383,$D224,'Carga People'!AM$6:AM$383)</f>
        <v>0</v>
      </c>
      <c r="AN224" s="421">
        <f>SUMIF('Carga People'!$D$6:$D$383,$D224,'Carga People'!AN$6:AN$383)</f>
        <v>0</v>
      </c>
      <c r="AO224" s="421"/>
      <c r="AP224" s="421"/>
      <c r="AQ224" s="427">
        <f t="shared" ref="AQ224:AQ240" si="51">SUM(I224:AP224)</f>
        <v>0</v>
      </c>
      <c r="AR224" s="406" t="str">
        <f t="shared" si="42"/>
        <v/>
      </c>
      <c r="AT224" s="427">
        <f t="shared" si="50"/>
        <v>0</v>
      </c>
      <c r="AU224" s="427">
        <f t="shared" si="50"/>
        <v>0</v>
      </c>
      <c r="AV224" s="427">
        <f t="shared" si="50"/>
        <v>0</v>
      </c>
      <c r="AW224" s="427">
        <f t="shared" si="50"/>
        <v>0</v>
      </c>
      <c r="AX224" s="427">
        <f t="shared" si="50"/>
        <v>0</v>
      </c>
      <c r="AY224" s="427">
        <f t="shared" si="50"/>
        <v>0</v>
      </c>
      <c r="BA224" s="427">
        <f t="shared" si="43"/>
        <v>0</v>
      </c>
      <c r="BB224" s="427" t="e">
        <f>IF($BB$1="M0",SUMIF([1]Anual!$B$11:$B$950,$D224,[1]Anual!$GZ$11:$GZ$950),SUMIF([1]Anual!$B$11:$B$950,$D224,[1]Anual!$HA$11:$HA$950))</f>
        <v>#VALUE!</v>
      </c>
      <c r="BC224" s="427" t="e">
        <f t="shared" si="44"/>
        <v>#VALUE!</v>
      </c>
    </row>
    <row r="225" spans="2:55" ht="15" customHeight="1" outlineLevel="1" x14ac:dyDescent="0.25">
      <c r="B225" s="418" t="s">
        <v>625</v>
      </c>
      <c r="C225" s="419"/>
      <c r="D225" s="419" t="s">
        <v>758</v>
      </c>
      <c r="E225" s="1454" t="s">
        <v>823</v>
      </c>
      <c r="F225" s="1452" t="s">
        <v>47</v>
      </c>
      <c r="G225" s="421"/>
      <c r="H225" s="421"/>
      <c r="I225" s="421"/>
      <c r="J225" s="421">
        <f>SUMIF('Carga People'!$D$6:$D$383,$D225,'Carga People'!J$6:J$383)</f>
        <v>0</v>
      </c>
      <c r="K225" s="421">
        <f>SUMIF('Carga People'!$D$6:$D$383,$D225,'Carga People'!K$6:K$383)</f>
        <v>0</v>
      </c>
      <c r="L225" s="421">
        <f>SUMIF('Carga People'!$D$6:$D$383,$D225,'Carga People'!L$6:L$383)</f>
        <v>0</v>
      </c>
      <c r="M225" s="421">
        <f>SUMIF('Carga People'!$D$6:$D$383,$D225,'Carga People'!M$6:M$383)</f>
        <v>0</v>
      </c>
      <c r="N225" s="421">
        <f>SUMIF('Carga People'!$D$6:$D$383,$D225,'Carga People'!N$6:N$383)</f>
        <v>0</v>
      </c>
      <c r="O225" s="421">
        <f>SUMIF('Carga People'!$D$6:$D$383,$D225,'Carga People'!O$6:O$383)</f>
        <v>0</v>
      </c>
      <c r="P225" s="421">
        <f>SUMIF('Carga People'!$D$6:$D$383,$D225,'Carga People'!P$6:P$383)</f>
        <v>0</v>
      </c>
      <c r="Q225" s="421">
        <f>SUMIF('Carga People'!$D$6:$D$383,$D225,'Carga People'!Q$6:Q$383)</f>
        <v>0</v>
      </c>
      <c r="R225" s="421">
        <f>SUMIF('Carga People'!$D$6:$D$383,$D225,'Carga People'!R$6:R$383)</f>
        <v>0</v>
      </c>
      <c r="S225" s="421">
        <f>SUMIF('Carga People'!$D$6:$D$383,$D225,'Carga People'!S$6:S$383)</f>
        <v>0</v>
      </c>
      <c r="T225" s="421">
        <f>SUMIF('Carga People'!$D$6:$D$383,$D225,'Carga People'!T$6:T$383)</f>
        <v>0</v>
      </c>
      <c r="U225" s="421">
        <f>SUMIF('Carga People'!$D$6:$D$383,$D225,'Carga People'!U$6:U$383)</f>
        <v>0</v>
      </c>
      <c r="V225" s="421">
        <f>SUMIF('Carga People'!$D$6:$D$383,$D225,'Carga People'!V$6:V$383)</f>
        <v>0</v>
      </c>
      <c r="W225" s="421">
        <f>SUMIF('Carga People'!$D$6:$D$383,$D225,'Carga People'!W$6:W$383)</f>
        <v>0</v>
      </c>
      <c r="X225" s="421">
        <f>SUMIF('Carga People'!$D$6:$D$383,$D225,'Carga People'!X$6:X$383)</f>
        <v>0</v>
      </c>
      <c r="Y225" s="421">
        <f>SUMIF('Carga People'!$D$6:$D$383,$D225,'Carga People'!Y$6:Y$383)</f>
        <v>0</v>
      </c>
      <c r="Z225" s="421">
        <f>SUMIF('Carga People'!$D$6:$D$383,$D225,'Carga People'!Z$6:Z$383)</f>
        <v>0</v>
      </c>
      <c r="AA225" s="421">
        <f>SUMIF('Carga People'!$D$6:$D$383,$D225,'Carga People'!AA$6:AA$383)</f>
        <v>0</v>
      </c>
      <c r="AB225" s="421">
        <f>SUMIF('Carga People'!$D$6:$D$383,$D225,'Carga People'!AB$6:AB$383)</f>
        <v>0</v>
      </c>
      <c r="AC225" s="421">
        <f>SUMIF('Carga People'!$D$6:$D$383,$D225,'Carga People'!AC$6:AC$383)</f>
        <v>0</v>
      </c>
      <c r="AD225" s="421">
        <f>SUMIF('Carga People'!$D$6:$D$383,$D225,'Carga People'!AD$6:AD$383)</f>
        <v>0</v>
      </c>
      <c r="AE225" s="421">
        <f>SUMIF('Carga People'!$D$6:$D$383,$D225,'Carga People'!AE$6:AE$383)</f>
        <v>0</v>
      </c>
      <c r="AF225" s="421">
        <f>SUMIF('Carga People'!$D$6:$D$383,$D225,'Carga People'!AF$6:AF$383)</f>
        <v>0</v>
      </c>
      <c r="AG225" s="421">
        <f>SUMIF('Carga People'!$D$6:$D$383,$D225,'Carga People'!AG$6:AG$383)</f>
        <v>0</v>
      </c>
      <c r="AH225" s="421">
        <f>SUMIF('Carga People'!$D$6:$D$383,$D225,'Carga People'!AH$6:AH$383)</f>
        <v>0</v>
      </c>
      <c r="AI225" s="421">
        <f>SUMIF('Carga People'!$D$6:$D$383,$D225,'Carga People'!AI$6:AI$383)</f>
        <v>0</v>
      </c>
      <c r="AJ225" s="421">
        <f>SUMIF('Carga People'!$D$6:$D$383,$D225,'Carga People'!AJ$6:AJ$383)</f>
        <v>0</v>
      </c>
      <c r="AK225" s="421">
        <f>SUMIF('Carga People'!$D$6:$D$383,$D225,'Carga People'!AK$6:AK$383)</f>
        <v>0</v>
      </c>
      <c r="AL225" s="421">
        <f>SUMIF('Carga People'!$D$6:$D$383,$D225,'Carga People'!AL$6:AL$383)</f>
        <v>0</v>
      </c>
      <c r="AM225" s="421">
        <f>SUMIF('Carga People'!$D$6:$D$383,$D225,'Carga People'!AM$6:AM$383)</f>
        <v>0</v>
      </c>
      <c r="AN225" s="421">
        <f>SUMIF('Carga People'!$D$6:$D$383,$D225,'Carga People'!AN$6:AN$383)</f>
        <v>0</v>
      </c>
      <c r="AO225" s="421"/>
      <c r="AP225" s="421"/>
      <c r="AQ225" s="427">
        <f t="shared" si="51"/>
        <v>0</v>
      </c>
      <c r="AR225" s="406" t="str">
        <f t="shared" si="42"/>
        <v/>
      </c>
      <c r="AT225" s="427">
        <f t="shared" si="50"/>
        <v>0</v>
      </c>
      <c r="AU225" s="427">
        <f t="shared" si="50"/>
        <v>0</v>
      </c>
      <c r="AV225" s="427">
        <f t="shared" si="50"/>
        <v>0</v>
      </c>
      <c r="AW225" s="427">
        <f t="shared" si="50"/>
        <v>0</v>
      </c>
      <c r="AX225" s="427">
        <f t="shared" si="50"/>
        <v>0</v>
      </c>
      <c r="AY225" s="427">
        <f t="shared" si="50"/>
        <v>0</v>
      </c>
      <c r="BA225" s="427">
        <f t="shared" si="43"/>
        <v>0</v>
      </c>
      <c r="BB225" s="427" t="e">
        <f>IF($BB$1="M0",SUMIF([1]Anual!$B$11:$B$950,$D225,[1]Anual!$GZ$11:$GZ$950),SUMIF([1]Anual!$B$11:$B$950,$D225,[1]Anual!$HA$11:$HA$950))</f>
        <v>#VALUE!</v>
      </c>
      <c r="BC225" s="427" t="e">
        <f t="shared" si="44"/>
        <v>#VALUE!</v>
      </c>
    </row>
    <row r="226" spans="2:55" ht="15" customHeight="1" outlineLevel="1" x14ac:dyDescent="0.25">
      <c r="B226" s="418" t="s">
        <v>776</v>
      </c>
      <c r="C226" s="419"/>
      <c r="D226" s="419" t="s">
        <v>1057</v>
      </c>
      <c r="E226" s="1454"/>
      <c r="F226" s="1452" t="s">
        <v>47</v>
      </c>
      <c r="G226" s="421"/>
      <c r="H226" s="421"/>
      <c r="I226" s="421"/>
      <c r="J226" s="421">
        <f>SUMIF('Carga People'!$D$6:$D$383,$D226,'Carga People'!J$6:J$383)</f>
        <v>0</v>
      </c>
      <c r="K226" s="421">
        <f>SUMIF('Carga People'!$D$6:$D$383,$D226,'Carga People'!K$6:K$383)</f>
        <v>0</v>
      </c>
      <c r="L226" s="421">
        <f>SUMIF('Carga People'!$D$6:$D$383,$D226,'Carga People'!L$6:L$383)</f>
        <v>0</v>
      </c>
      <c r="M226" s="421">
        <f>SUMIF('Carga People'!$D$6:$D$383,$D226,'Carga People'!M$6:M$383)</f>
        <v>0</v>
      </c>
      <c r="N226" s="421">
        <f>SUMIF('Carga People'!$D$6:$D$383,$D226,'Carga People'!N$6:N$383)</f>
        <v>0</v>
      </c>
      <c r="O226" s="421">
        <f>SUMIF('Carga People'!$D$6:$D$383,$D226,'Carga People'!O$6:O$383)</f>
        <v>0</v>
      </c>
      <c r="P226" s="421">
        <f>SUMIF('Carga People'!$D$6:$D$383,$D226,'Carga People'!P$6:P$383)</f>
        <v>0</v>
      </c>
      <c r="Q226" s="421">
        <f>SUMIF('Carga People'!$D$6:$D$383,$D226,'Carga People'!Q$6:Q$383)</f>
        <v>0</v>
      </c>
      <c r="R226" s="421">
        <f>SUMIF('Carga People'!$D$6:$D$383,$D226,'Carga People'!R$6:R$383)</f>
        <v>0</v>
      </c>
      <c r="S226" s="421">
        <f>SUMIF('Carga People'!$D$6:$D$383,$D226,'Carga People'!S$6:S$383)</f>
        <v>0</v>
      </c>
      <c r="T226" s="421">
        <f>SUMIF('Carga People'!$D$6:$D$383,$D226,'Carga People'!T$6:T$383)</f>
        <v>0</v>
      </c>
      <c r="U226" s="421">
        <f>SUMIF('Carga People'!$D$6:$D$383,$D226,'Carga People'!U$6:U$383)</f>
        <v>0</v>
      </c>
      <c r="V226" s="421">
        <f>SUMIF('Carga People'!$D$6:$D$383,$D226,'Carga People'!V$6:V$383)</f>
        <v>0</v>
      </c>
      <c r="W226" s="421">
        <f>SUMIF('Carga People'!$D$6:$D$383,$D226,'Carga People'!W$6:W$383)</f>
        <v>0</v>
      </c>
      <c r="X226" s="421">
        <f>SUMIF('Carga People'!$D$6:$D$383,$D226,'Carga People'!X$6:X$383)</f>
        <v>0</v>
      </c>
      <c r="Y226" s="421">
        <f>SUMIF('Carga People'!$D$6:$D$383,$D226,'Carga People'!Y$6:Y$383)</f>
        <v>0</v>
      </c>
      <c r="Z226" s="421">
        <f>SUMIF('Carga People'!$D$6:$D$383,$D226,'Carga People'!Z$6:Z$383)</f>
        <v>0</v>
      </c>
      <c r="AA226" s="421">
        <f>SUMIF('Carga People'!$D$6:$D$383,$D226,'Carga People'!AA$6:AA$383)</f>
        <v>0</v>
      </c>
      <c r="AB226" s="421">
        <f>SUMIF('Carga People'!$D$6:$D$383,$D226,'Carga People'!AB$6:AB$383)</f>
        <v>0</v>
      </c>
      <c r="AC226" s="421">
        <f>SUMIF('Carga People'!$D$6:$D$383,$D226,'Carga People'!AC$6:AC$383)</f>
        <v>0</v>
      </c>
      <c r="AD226" s="421">
        <f>SUMIF('Carga People'!$D$6:$D$383,$D226,'Carga People'!AD$6:AD$383)</f>
        <v>0</v>
      </c>
      <c r="AE226" s="421">
        <f>SUMIF('Carga People'!$D$6:$D$383,$D226,'Carga People'!AE$6:AE$383)</f>
        <v>0</v>
      </c>
      <c r="AF226" s="421">
        <f>SUMIF('Carga People'!$D$6:$D$383,$D226,'Carga People'!AF$6:AF$383)</f>
        <v>0</v>
      </c>
      <c r="AG226" s="421">
        <f>SUMIF('Carga People'!$D$6:$D$383,$D226,'Carga People'!AG$6:AG$383)</f>
        <v>0</v>
      </c>
      <c r="AH226" s="421">
        <f>SUMIF('Carga People'!$D$6:$D$383,$D226,'Carga People'!AH$6:AH$383)</f>
        <v>0</v>
      </c>
      <c r="AI226" s="421">
        <f>SUMIF('Carga People'!$D$6:$D$383,$D226,'Carga People'!AI$6:AI$383)</f>
        <v>0</v>
      </c>
      <c r="AJ226" s="421">
        <f>SUMIF('Carga People'!$D$6:$D$383,$D226,'Carga People'!AJ$6:AJ$383)</f>
        <v>0</v>
      </c>
      <c r="AK226" s="421">
        <f>SUMIF('Carga People'!$D$6:$D$383,$D226,'Carga People'!AK$6:AK$383)</f>
        <v>0</v>
      </c>
      <c r="AL226" s="421">
        <f>SUMIF('Carga People'!$D$6:$D$383,$D226,'Carga People'!AL$6:AL$383)</f>
        <v>0</v>
      </c>
      <c r="AM226" s="421">
        <f>SUMIF('Carga People'!$D$6:$D$383,$D226,'Carga People'!AM$6:AM$383)</f>
        <v>0</v>
      </c>
      <c r="AN226" s="421">
        <f>SUMIF('Carga People'!$D$6:$D$383,$D226,'Carga People'!AN$6:AN$383)</f>
        <v>0</v>
      </c>
      <c r="AO226" s="421"/>
      <c r="AP226" s="421"/>
      <c r="AQ226" s="427">
        <f t="shared" si="51"/>
        <v>0</v>
      </c>
      <c r="AR226" s="406" t="str">
        <f t="shared" si="42"/>
        <v/>
      </c>
      <c r="AT226" s="427">
        <f t="shared" si="50"/>
        <v>0</v>
      </c>
      <c r="AU226" s="427">
        <f t="shared" si="50"/>
        <v>0</v>
      </c>
      <c r="AV226" s="427">
        <f t="shared" si="50"/>
        <v>0</v>
      </c>
      <c r="AW226" s="427">
        <f t="shared" si="50"/>
        <v>0</v>
      </c>
      <c r="AX226" s="427">
        <f t="shared" si="50"/>
        <v>0</v>
      </c>
      <c r="AY226" s="427">
        <f t="shared" si="50"/>
        <v>0</v>
      </c>
      <c r="BA226" s="427">
        <f t="shared" si="43"/>
        <v>0</v>
      </c>
      <c r="BB226" s="427" t="e">
        <f>IF($BB$1="M0",SUMIF([1]Anual!$B$11:$B$950,$D226,[1]Anual!$GZ$11:$GZ$950),SUMIF([1]Anual!$B$11:$B$950,$D226,[1]Anual!$HA$11:$HA$950))</f>
        <v>#VALUE!</v>
      </c>
      <c r="BC226" s="427" t="e">
        <f t="shared" si="44"/>
        <v>#VALUE!</v>
      </c>
    </row>
    <row r="227" spans="2:55" ht="15" customHeight="1" outlineLevel="1" x14ac:dyDescent="0.25">
      <c r="B227" s="418" t="s">
        <v>347</v>
      </c>
      <c r="C227" s="419"/>
      <c r="D227" s="419" t="s">
        <v>511</v>
      </c>
      <c r="E227" s="1454" t="s">
        <v>983</v>
      </c>
      <c r="F227" s="1452" t="s">
        <v>47</v>
      </c>
      <c r="G227" s="421"/>
      <c r="H227" s="421"/>
      <c r="I227" s="421"/>
      <c r="J227" s="421">
        <f>SUMIF('Carga People'!$D$6:$D$383,$D227,'Carga People'!J$6:J$383)</f>
        <v>0</v>
      </c>
      <c r="K227" s="421">
        <f>SUMIF('Carga People'!$D$6:$D$383,$D227,'Carga People'!K$6:K$383)</f>
        <v>0</v>
      </c>
      <c r="L227" s="421">
        <f>SUMIF('Carga People'!$D$6:$D$383,$D227,'Carga People'!L$6:L$383)</f>
        <v>0</v>
      </c>
      <c r="M227" s="421">
        <f>SUMIF('Carga People'!$D$6:$D$383,$D227,'Carga People'!M$6:M$383)</f>
        <v>0</v>
      </c>
      <c r="N227" s="421">
        <f>SUMIF('Carga People'!$D$6:$D$383,$D227,'Carga People'!N$6:N$383)</f>
        <v>0</v>
      </c>
      <c r="O227" s="421">
        <f>SUMIF('Carga People'!$D$6:$D$383,$D227,'Carga People'!O$6:O$383)</f>
        <v>0</v>
      </c>
      <c r="P227" s="421">
        <f>SUMIF('Carga People'!$D$6:$D$383,$D227,'Carga People'!P$6:P$383)</f>
        <v>0</v>
      </c>
      <c r="Q227" s="421">
        <f>SUMIF('Carga People'!$D$6:$D$383,$D227,'Carga People'!Q$6:Q$383)</f>
        <v>0</v>
      </c>
      <c r="R227" s="421">
        <f>SUMIF('Carga People'!$D$6:$D$383,$D227,'Carga People'!R$6:R$383)</f>
        <v>0</v>
      </c>
      <c r="S227" s="421">
        <f>SUMIF('Carga People'!$D$6:$D$383,$D227,'Carga People'!S$6:S$383)</f>
        <v>0</v>
      </c>
      <c r="T227" s="421">
        <f>SUMIF('Carga People'!$D$6:$D$383,$D227,'Carga People'!T$6:T$383)</f>
        <v>0</v>
      </c>
      <c r="U227" s="421">
        <f>SUMIF('Carga People'!$D$6:$D$383,$D227,'Carga People'!U$6:U$383)</f>
        <v>0</v>
      </c>
      <c r="V227" s="421">
        <f>SUMIF('Carga People'!$D$6:$D$383,$D227,'Carga People'!V$6:V$383)</f>
        <v>0</v>
      </c>
      <c r="W227" s="421">
        <f>SUMIF('Carga People'!$D$6:$D$383,$D227,'Carga People'!W$6:W$383)</f>
        <v>0</v>
      </c>
      <c r="X227" s="421">
        <f>SUMIF('Carga People'!$D$6:$D$383,$D227,'Carga People'!X$6:X$383)</f>
        <v>0</v>
      </c>
      <c r="Y227" s="421">
        <f>SUMIF('Carga People'!$D$6:$D$383,$D227,'Carga People'!Y$6:Y$383)</f>
        <v>0</v>
      </c>
      <c r="Z227" s="421">
        <f>SUMIF('Carga People'!$D$6:$D$383,$D227,'Carga People'!Z$6:Z$383)</f>
        <v>0</v>
      </c>
      <c r="AA227" s="421">
        <f>SUMIF('Carga People'!$D$6:$D$383,$D227,'Carga People'!AA$6:AA$383)</f>
        <v>0</v>
      </c>
      <c r="AB227" s="421">
        <f>SUMIF('Carga People'!$D$6:$D$383,$D227,'Carga People'!AB$6:AB$383)</f>
        <v>0</v>
      </c>
      <c r="AC227" s="421">
        <f>SUMIF('Carga People'!$D$6:$D$383,$D227,'Carga People'!AC$6:AC$383)</f>
        <v>0</v>
      </c>
      <c r="AD227" s="421">
        <f>SUMIF('Carga People'!$D$6:$D$383,$D227,'Carga People'!AD$6:AD$383)</f>
        <v>0</v>
      </c>
      <c r="AE227" s="421">
        <f>SUMIF('Carga People'!$D$6:$D$383,$D227,'Carga People'!AE$6:AE$383)</f>
        <v>0</v>
      </c>
      <c r="AF227" s="421">
        <f>SUMIF('Carga People'!$D$6:$D$383,$D227,'Carga People'!AF$6:AF$383)</f>
        <v>0</v>
      </c>
      <c r="AG227" s="421">
        <f>SUMIF('Carga People'!$D$6:$D$383,$D227,'Carga People'!AG$6:AG$383)</f>
        <v>0</v>
      </c>
      <c r="AH227" s="421">
        <f>SUMIF('Carga People'!$D$6:$D$383,$D227,'Carga People'!AH$6:AH$383)</f>
        <v>0</v>
      </c>
      <c r="AI227" s="421">
        <f>SUMIF('Carga People'!$D$6:$D$383,$D227,'Carga People'!AI$6:AI$383)</f>
        <v>0</v>
      </c>
      <c r="AJ227" s="421">
        <f>SUMIF('Carga People'!$D$6:$D$383,$D227,'Carga People'!AJ$6:AJ$383)</f>
        <v>0</v>
      </c>
      <c r="AK227" s="421">
        <f>SUMIF('Carga People'!$D$6:$D$383,$D227,'Carga People'!AK$6:AK$383)</f>
        <v>0</v>
      </c>
      <c r="AL227" s="421">
        <f>SUMIF('Carga People'!$D$6:$D$383,$D227,'Carga People'!AL$6:AL$383)</f>
        <v>0</v>
      </c>
      <c r="AM227" s="421">
        <f>SUMIF('Carga People'!$D$6:$D$383,$D227,'Carga People'!AM$6:AM$383)</f>
        <v>0</v>
      </c>
      <c r="AN227" s="421">
        <f>SUMIF('Carga People'!$D$6:$D$383,$D227,'Carga People'!AN$6:AN$383)</f>
        <v>0</v>
      </c>
      <c r="AO227" s="421"/>
      <c r="AP227" s="421"/>
      <c r="AQ227" s="427">
        <f t="shared" si="51"/>
        <v>0</v>
      </c>
      <c r="AR227" s="406" t="str">
        <f t="shared" si="42"/>
        <v/>
      </c>
      <c r="AT227" s="427">
        <f t="shared" ref="AT227:AY242" si="52">SUMIF($J$1:$AP$1,AT$3,($J227:$AP227))</f>
        <v>0</v>
      </c>
      <c r="AU227" s="427">
        <f t="shared" si="52"/>
        <v>0</v>
      </c>
      <c r="AV227" s="427">
        <f t="shared" si="52"/>
        <v>0</v>
      </c>
      <c r="AW227" s="427">
        <f t="shared" si="52"/>
        <v>0</v>
      </c>
      <c r="AX227" s="427">
        <f t="shared" si="52"/>
        <v>0</v>
      </c>
      <c r="AY227" s="427">
        <f t="shared" si="52"/>
        <v>0</v>
      </c>
      <c r="BA227" s="427">
        <f t="shared" si="43"/>
        <v>0</v>
      </c>
      <c r="BB227" s="427" t="e">
        <f>IF($BB$1="M0",SUMIF([1]Anual!$B$11:$B$950,$D227,[1]Anual!$GZ$11:$GZ$950),SUMIF([1]Anual!$B$11:$B$950,$D227,[1]Anual!$HA$11:$HA$950))</f>
        <v>#VALUE!</v>
      </c>
      <c r="BC227" s="427" t="e">
        <f t="shared" si="44"/>
        <v>#VALUE!</v>
      </c>
    </row>
    <row r="228" spans="2:55" ht="15" customHeight="1" outlineLevel="1" x14ac:dyDescent="0.25">
      <c r="B228" s="418" t="s">
        <v>776</v>
      </c>
      <c r="C228" s="419"/>
      <c r="D228" s="419" t="s">
        <v>1167</v>
      </c>
      <c r="E228" s="1454"/>
      <c r="F228" s="1452" t="s">
        <v>47</v>
      </c>
      <c r="G228" s="421"/>
      <c r="H228" s="421"/>
      <c r="I228" s="421"/>
      <c r="J228" s="421">
        <f>SUMIF('Carga People'!$D$6:$D$383,$D228,'Carga People'!J$6:J$383)</f>
        <v>0</v>
      </c>
      <c r="K228" s="421">
        <f>SUMIF('Carga People'!$D$6:$D$383,$D228,'Carga People'!K$6:K$383)</f>
        <v>0</v>
      </c>
      <c r="L228" s="421">
        <f>SUMIF('Carga People'!$D$6:$D$383,$D228,'Carga People'!L$6:L$383)</f>
        <v>0</v>
      </c>
      <c r="M228" s="421">
        <f>SUMIF('Carga People'!$D$6:$D$383,$D228,'Carga People'!M$6:M$383)</f>
        <v>0</v>
      </c>
      <c r="N228" s="421">
        <f>SUMIF('Carga People'!$D$6:$D$383,$D228,'Carga People'!N$6:N$383)</f>
        <v>0</v>
      </c>
      <c r="O228" s="421">
        <f>SUMIF('Carga People'!$D$6:$D$383,$D228,'Carga People'!O$6:O$383)</f>
        <v>0</v>
      </c>
      <c r="P228" s="421">
        <f>SUMIF('Carga People'!$D$6:$D$383,$D228,'Carga People'!P$6:P$383)</f>
        <v>150</v>
      </c>
      <c r="Q228" s="421">
        <f>SUMIF('Carga People'!$D$6:$D$383,$D228,'Carga People'!Q$6:Q$383)</f>
        <v>0</v>
      </c>
      <c r="R228" s="421">
        <f>SUMIF('Carga People'!$D$6:$D$383,$D228,'Carga People'!R$6:R$383)</f>
        <v>0</v>
      </c>
      <c r="S228" s="421">
        <f>SUMIF('Carga People'!$D$6:$D$383,$D228,'Carga People'!S$6:S$383)</f>
        <v>0</v>
      </c>
      <c r="T228" s="421">
        <f>SUMIF('Carga People'!$D$6:$D$383,$D228,'Carga People'!T$6:T$383)</f>
        <v>0</v>
      </c>
      <c r="U228" s="421">
        <f>SUMIF('Carga People'!$D$6:$D$383,$D228,'Carga People'!U$6:U$383)</f>
        <v>0</v>
      </c>
      <c r="V228" s="421">
        <f>SUMIF('Carga People'!$D$6:$D$383,$D228,'Carga People'!V$6:V$383)</f>
        <v>0</v>
      </c>
      <c r="W228" s="421">
        <f>SUMIF('Carga People'!$D$6:$D$383,$D228,'Carga People'!W$6:W$383)</f>
        <v>0</v>
      </c>
      <c r="X228" s="421">
        <f>SUMIF('Carga People'!$D$6:$D$383,$D228,'Carga People'!X$6:X$383)</f>
        <v>0</v>
      </c>
      <c r="Y228" s="421">
        <f>SUMIF('Carga People'!$D$6:$D$383,$D228,'Carga People'!Y$6:Y$383)</f>
        <v>0</v>
      </c>
      <c r="Z228" s="421">
        <f>SUMIF('Carga People'!$D$6:$D$383,$D228,'Carga People'!Z$6:Z$383)</f>
        <v>0</v>
      </c>
      <c r="AA228" s="421">
        <f>SUMIF('Carga People'!$D$6:$D$383,$D228,'Carga People'!AA$6:AA$383)</f>
        <v>0</v>
      </c>
      <c r="AB228" s="421">
        <f>SUMIF('Carga People'!$D$6:$D$383,$D228,'Carga People'!AB$6:AB$383)</f>
        <v>0</v>
      </c>
      <c r="AC228" s="421">
        <f>SUMIF('Carga People'!$D$6:$D$383,$D228,'Carga People'!AC$6:AC$383)</f>
        <v>0</v>
      </c>
      <c r="AD228" s="421">
        <f>SUMIF('Carga People'!$D$6:$D$383,$D228,'Carga People'!AD$6:AD$383)</f>
        <v>0</v>
      </c>
      <c r="AE228" s="421">
        <f>SUMIF('Carga People'!$D$6:$D$383,$D228,'Carga People'!AE$6:AE$383)</f>
        <v>0</v>
      </c>
      <c r="AF228" s="421">
        <f>SUMIF('Carga People'!$D$6:$D$383,$D228,'Carga People'!AF$6:AF$383)</f>
        <v>0</v>
      </c>
      <c r="AG228" s="421">
        <f>SUMIF('Carga People'!$D$6:$D$383,$D228,'Carga People'!AG$6:AG$383)</f>
        <v>0</v>
      </c>
      <c r="AH228" s="421">
        <f>SUMIF('Carga People'!$D$6:$D$383,$D228,'Carga People'!AH$6:AH$383)</f>
        <v>0</v>
      </c>
      <c r="AI228" s="421">
        <f>SUMIF('Carga People'!$D$6:$D$383,$D228,'Carga People'!AI$6:AI$383)</f>
        <v>0</v>
      </c>
      <c r="AJ228" s="421">
        <f>SUMIF('Carga People'!$D$6:$D$383,$D228,'Carga People'!AJ$6:AJ$383)</f>
        <v>0</v>
      </c>
      <c r="AK228" s="421">
        <f>SUMIF('Carga People'!$D$6:$D$383,$D228,'Carga People'!AK$6:AK$383)</f>
        <v>0</v>
      </c>
      <c r="AL228" s="421">
        <f>SUMIF('Carga People'!$D$6:$D$383,$D228,'Carga People'!AL$6:AL$383)</f>
        <v>0</v>
      </c>
      <c r="AM228" s="421">
        <f>SUMIF('Carga People'!$D$6:$D$383,$D228,'Carga People'!AM$6:AM$383)</f>
        <v>0</v>
      </c>
      <c r="AN228" s="421">
        <f>SUMIF('Carga People'!$D$6:$D$383,$D228,'Carga People'!AN$6:AN$383)</f>
        <v>0</v>
      </c>
      <c r="AO228" s="421"/>
      <c r="AP228" s="421"/>
      <c r="AQ228" s="427">
        <f t="shared" si="51"/>
        <v>150</v>
      </c>
      <c r="AR228" s="406" t="str">
        <f t="shared" si="42"/>
        <v/>
      </c>
      <c r="AT228" s="427">
        <f t="shared" si="52"/>
        <v>0</v>
      </c>
      <c r="AU228" s="427">
        <f t="shared" si="52"/>
        <v>150</v>
      </c>
      <c r="AV228" s="427">
        <f t="shared" si="52"/>
        <v>0</v>
      </c>
      <c r="AW228" s="427">
        <f t="shared" si="52"/>
        <v>0</v>
      </c>
      <c r="AX228" s="427">
        <f t="shared" si="52"/>
        <v>0</v>
      </c>
      <c r="AY228" s="427">
        <f t="shared" si="52"/>
        <v>0</v>
      </c>
      <c r="BA228" s="427">
        <f t="shared" si="43"/>
        <v>0</v>
      </c>
      <c r="BB228" s="427" t="e">
        <f>IF($BB$1="M0",SUMIF([1]Anual!$B$11:$B$950,$D228,[1]Anual!$GZ$11:$GZ$950),SUMIF([1]Anual!$B$11:$B$950,$D228,[1]Anual!$HA$11:$HA$950))</f>
        <v>#VALUE!</v>
      </c>
      <c r="BC228" s="427" t="e">
        <f t="shared" si="44"/>
        <v>#VALUE!</v>
      </c>
    </row>
    <row r="229" spans="2:55" ht="15" customHeight="1" outlineLevel="1" x14ac:dyDescent="0.25">
      <c r="B229" s="418" t="s">
        <v>773</v>
      </c>
      <c r="C229" s="419"/>
      <c r="D229" s="419" t="s">
        <v>1168</v>
      </c>
      <c r="E229" s="1454"/>
      <c r="F229" s="1452" t="s">
        <v>47</v>
      </c>
      <c r="G229" s="421"/>
      <c r="H229" s="421"/>
      <c r="I229" s="421"/>
      <c r="J229" s="421">
        <f>SUMIF('Carga People'!$D$6:$D$383,$D229,'Carga People'!J$6:J$383)</f>
        <v>0</v>
      </c>
      <c r="K229" s="421">
        <f>SUMIF('Carga People'!$D$6:$D$383,$D229,'Carga People'!K$6:K$383)</f>
        <v>0</v>
      </c>
      <c r="L229" s="421">
        <f>SUMIF('Carga People'!$D$6:$D$383,$D229,'Carga People'!L$6:L$383)</f>
        <v>0</v>
      </c>
      <c r="M229" s="421">
        <f>SUMIF('Carga People'!$D$6:$D$383,$D229,'Carga People'!M$6:M$383)</f>
        <v>0</v>
      </c>
      <c r="N229" s="421">
        <f>SUMIF('Carga People'!$D$6:$D$383,$D229,'Carga People'!N$6:N$383)</f>
        <v>0</v>
      </c>
      <c r="O229" s="421">
        <f>SUMIF('Carga People'!$D$6:$D$383,$D229,'Carga People'!O$6:O$383)</f>
        <v>0</v>
      </c>
      <c r="P229" s="421">
        <f>SUMIF('Carga People'!$D$6:$D$383,$D229,'Carga People'!P$6:P$383)</f>
        <v>142</v>
      </c>
      <c r="Q229" s="421">
        <f>SUMIF('Carga People'!$D$6:$D$383,$D229,'Carga People'!Q$6:Q$383)</f>
        <v>0</v>
      </c>
      <c r="R229" s="421">
        <f>SUMIF('Carga People'!$D$6:$D$383,$D229,'Carga People'!R$6:R$383)</f>
        <v>0</v>
      </c>
      <c r="S229" s="421">
        <f>SUMIF('Carga People'!$D$6:$D$383,$D229,'Carga People'!S$6:S$383)</f>
        <v>0</v>
      </c>
      <c r="T229" s="421">
        <f>SUMIF('Carga People'!$D$6:$D$383,$D229,'Carga People'!T$6:T$383)</f>
        <v>0</v>
      </c>
      <c r="U229" s="421">
        <f>SUMIF('Carga People'!$D$6:$D$383,$D229,'Carga People'!U$6:U$383)</f>
        <v>0</v>
      </c>
      <c r="V229" s="421">
        <f>SUMIF('Carga People'!$D$6:$D$383,$D229,'Carga People'!V$6:V$383)</f>
        <v>0</v>
      </c>
      <c r="W229" s="421">
        <f>SUMIF('Carga People'!$D$6:$D$383,$D229,'Carga People'!W$6:W$383)</f>
        <v>0</v>
      </c>
      <c r="X229" s="421">
        <f>SUMIF('Carga People'!$D$6:$D$383,$D229,'Carga People'!X$6:X$383)</f>
        <v>0</v>
      </c>
      <c r="Y229" s="421">
        <f>SUMIF('Carga People'!$D$6:$D$383,$D229,'Carga People'!Y$6:Y$383)</f>
        <v>0</v>
      </c>
      <c r="Z229" s="421">
        <f>SUMIF('Carga People'!$D$6:$D$383,$D229,'Carga People'!Z$6:Z$383)</f>
        <v>0</v>
      </c>
      <c r="AA229" s="421">
        <f>SUMIF('Carga People'!$D$6:$D$383,$D229,'Carga People'!AA$6:AA$383)</f>
        <v>0</v>
      </c>
      <c r="AB229" s="421">
        <f>SUMIF('Carga People'!$D$6:$D$383,$D229,'Carga People'!AB$6:AB$383)</f>
        <v>0</v>
      </c>
      <c r="AC229" s="421">
        <f>SUMIF('Carga People'!$D$6:$D$383,$D229,'Carga People'!AC$6:AC$383)</f>
        <v>0</v>
      </c>
      <c r="AD229" s="421">
        <f>SUMIF('Carga People'!$D$6:$D$383,$D229,'Carga People'!AD$6:AD$383)</f>
        <v>0</v>
      </c>
      <c r="AE229" s="421">
        <f>SUMIF('Carga People'!$D$6:$D$383,$D229,'Carga People'!AE$6:AE$383)</f>
        <v>0</v>
      </c>
      <c r="AF229" s="421">
        <f>SUMIF('Carga People'!$D$6:$D$383,$D229,'Carga People'!AF$6:AF$383)</f>
        <v>0</v>
      </c>
      <c r="AG229" s="421">
        <f>SUMIF('Carga People'!$D$6:$D$383,$D229,'Carga People'!AG$6:AG$383)</f>
        <v>0</v>
      </c>
      <c r="AH229" s="421">
        <f>SUMIF('Carga People'!$D$6:$D$383,$D229,'Carga People'!AH$6:AH$383)</f>
        <v>0</v>
      </c>
      <c r="AI229" s="421">
        <f>SUMIF('Carga People'!$D$6:$D$383,$D229,'Carga People'!AI$6:AI$383)</f>
        <v>0</v>
      </c>
      <c r="AJ229" s="421">
        <f>SUMIF('Carga People'!$D$6:$D$383,$D229,'Carga People'!AJ$6:AJ$383)</f>
        <v>0</v>
      </c>
      <c r="AK229" s="421">
        <f>SUMIF('Carga People'!$D$6:$D$383,$D229,'Carga People'!AK$6:AK$383)</f>
        <v>0</v>
      </c>
      <c r="AL229" s="421">
        <f>SUMIF('Carga People'!$D$6:$D$383,$D229,'Carga People'!AL$6:AL$383)</f>
        <v>0</v>
      </c>
      <c r="AM229" s="421">
        <f>SUMIF('Carga People'!$D$6:$D$383,$D229,'Carga People'!AM$6:AM$383)</f>
        <v>0</v>
      </c>
      <c r="AN229" s="421">
        <f>SUMIF('Carga People'!$D$6:$D$383,$D229,'Carga People'!AN$6:AN$383)</f>
        <v>0</v>
      </c>
      <c r="AO229" s="421"/>
      <c r="AP229" s="421"/>
      <c r="AQ229" s="427">
        <f t="shared" si="51"/>
        <v>142</v>
      </c>
      <c r="AR229" s="406" t="str">
        <f t="shared" si="42"/>
        <v/>
      </c>
      <c r="AT229" s="427">
        <f t="shared" si="52"/>
        <v>0</v>
      </c>
      <c r="AU229" s="427">
        <f t="shared" si="52"/>
        <v>142</v>
      </c>
      <c r="AV229" s="427">
        <f t="shared" si="52"/>
        <v>0</v>
      </c>
      <c r="AW229" s="427">
        <f t="shared" si="52"/>
        <v>0</v>
      </c>
      <c r="AX229" s="427">
        <f t="shared" si="52"/>
        <v>0</v>
      </c>
      <c r="AY229" s="427">
        <f t="shared" si="52"/>
        <v>0</v>
      </c>
      <c r="BA229" s="427">
        <f t="shared" si="43"/>
        <v>0</v>
      </c>
      <c r="BB229" s="427" t="e">
        <f>IF($BB$1="M0",SUMIF([1]Anual!$B$11:$B$950,$D229,[1]Anual!$GZ$11:$GZ$950),SUMIF([1]Anual!$B$11:$B$950,$D229,[1]Anual!$HA$11:$HA$950))</f>
        <v>#VALUE!</v>
      </c>
      <c r="BC229" s="427" t="e">
        <f t="shared" si="44"/>
        <v>#VALUE!</v>
      </c>
    </row>
    <row r="230" spans="2:55" ht="15" customHeight="1" outlineLevel="1" x14ac:dyDescent="0.25">
      <c r="B230" s="418" t="s">
        <v>106</v>
      </c>
      <c r="C230" s="419"/>
      <c r="D230" s="419" t="s">
        <v>382</v>
      </c>
      <c r="E230" s="1454" t="s">
        <v>855</v>
      </c>
      <c r="F230" s="1452" t="s">
        <v>47</v>
      </c>
      <c r="G230" s="421"/>
      <c r="H230" s="421"/>
      <c r="I230" s="421"/>
      <c r="J230" s="421">
        <f>SUMIF('Carga People'!$D$6:$D$383,$D230,'Carga People'!J$6:J$383)</f>
        <v>0</v>
      </c>
      <c r="K230" s="421">
        <f>SUMIF('Carga People'!$D$6:$D$383,$D230,'Carga People'!K$6:K$383)</f>
        <v>0</v>
      </c>
      <c r="L230" s="421">
        <f>SUMIF('Carga People'!$D$6:$D$383,$D230,'Carga People'!L$6:L$383)</f>
        <v>0</v>
      </c>
      <c r="M230" s="421">
        <f>SUMIF('Carga People'!$D$6:$D$383,$D230,'Carga People'!M$6:M$383)</f>
        <v>0</v>
      </c>
      <c r="N230" s="421">
        <f>SUMIF('Carga People'!$D$6:$D$383,$D230,'Carga People'!N$6:N$383)</f>
        <v>0</v>
      </c>
      <c r="O230" s="421">
        <f>SUMIF('Carga People'!$D$6:$D$383,$D230,'Carga People'!O$6:O$383)</f>
        <v>0</v>
      </c>
      <c r="P230" s="421">
        <f>SUMIF('Carga People'!$D$6:$D$383,$D230,'Carga People'!P$6:P$383)</f>
        <v>0</v>
      </c>
      <c r="Q230" s="421">
        <f>SUMIF('Carga People'!$D$6:$D$383,$D230,'Carga People'!Q$6:Q$383)</f>
        <v>0</v>
      </c>
      <c r="R230" s="421">
        <f>SUMIF('Carga People'!$D$6:$D$383,$D230,'Carga People'!R$6:R$383)</f>
        <v>0</v>
      </c>
      <c r="S230" s="421">
        <f>SUMIF('Carga People'!$D$6:$D$383,$D230,'Carga People'!S$6:S$383)</f>
        <v>0</v>
      </c>
      <c r="T230" s="421">
        <f>SUMIF('Carga People'!$D$6:$D$383,$D230,'Carga People'!T$6:T$383)</f>
        <v>0</v>
      </c>
      <c r="U230" s="421">
        <f>SUMIF('Carga People'!$D$6:$D$383,$D230,'Carga People'!U$6:U$383)</f>
        <v>0</v>
      </c>
      <c r="V230" s="421">
        <f>SUMIF('Carga People'!$D$6:$D$383,$D230,'Carga People'!V$6:V$383)</f>
        <v>0</v>
      </c>
      <c r="W230" s="421">
        <f>SUMIF('Carga People'!$D$6:$D$383,$D230,'Carga People'!W$6:W$383)</f>
        <v>0</v>
      </c>
      <c r="X230" s="421">
        <f>SUMIF('Carga People'!$D$6:$D$383,$D230,'Carga People'!X$6:X$383)</f>
        <v>0</v>
      </c>
      <c r="Y230" s="421">
        <f>SUMIF('Carga People'!$D$6:$D$383,$D230,'Carga People'!Y$6:Y$383)</f>
        <v>0</v>
      </c>
      <c r="Z230" s="421">
        <f>SUMIF('Carga People'!$D$6:$D$383,$D230,'Carga People'!Z$6:Z$383)</f>
        <v>0</v>
      </c>
      <c r="AA230" s="421">
        <f>SUMIF('Carga People'!$D$6:$D$383,$D230,'Carga People'!AA$6:AA$383)</f>
        <v>0</v>
      </c>
      <c r="AB230" s="421">
        <f>SUMIF('Carga People'!$D$6:$D$383,$D230,'Carga People'!AB$6:AB$383)</f>
        <v>0</v>
      </c>
      <c r="AC230" s="421">
        <f>SUMIF('Carga People'!$D$6:$D$383,$D230,'Carga People'!AC$6:AC$383)</f>
        <v>0</v>
      </c>
      <c r="AD230" s="421">
        <f>SUMIF('Carga People'!$D$6:$D$383,$D230,'Carga People'!AD$6:AD$383)</f>
        <v>0</v>
      </c>
      <c r="AE230" s="421">
        <f>SUMIF('Carga People'!$D$6:$D$383,$D230,'Carga People'!AE$6:AE$383)</f>
        <v>0</v>
      </c>
      <c r="AF230" s="421">
        <f>SUMIF('Carga People'!$D$6:$D$383,$D230,'Carga People'!AF$6:AF$383)</f>
        <v>0</v>
      </c>
      <c r="AG230" s="421">
        <f>SUMIF('Carga People'!$D$6:$D$383,$D230,'Carga People'!AG$6:AG$383)</f>
        <v>0</v>
      </c>
      <c r="AH230" s="421">
        <f>SUMIF('Carga People'!$D$6:$D$383,$D230,'Carga People'!AH$6:AH$383)</f>
        <v>0</v>
      </c>
      <c r="AI230" s="421">
        <f>SUMIF('Carga People'!$D$6:$D$383,$D230,'Carga People'!AI$6:AI$383)</f>
        <v>0</v>
      </c>
      <c r="AJ230" s="421">
        <f>SUMIF('Carga People'!$D$6:$D$383,$D230,'Carga People'!AJ$6:AJ$383)</f>
        <v>0</v>
      </c>
      <c r="AK230" s="421">
        <f>SUMIF('Carga People'!$D$6:$D$383,$D230,'Carga People'!AK$6:AK$383)</f>
        <v>0</v>
      </c>
      <c r="AL230" s="421">
        <f>SUMIF('Carga People'!$D$6:$D$383,$D230,'Carga People'!AL$6:AL$383)</f>
        <v>0</v>
      </c>
      <c r="AM230" s="421">
        <f>SUMIF('Carga People'!$D$6:$D$383,$D230,'Carga People'!AM$6:AM$383)</f>
        <v>0</v>
      </c>
      <c r="AN230" s="421">
        <f>SUMIF('Carga People'!$D$6:$D$383,$D230,'Carga People'!AN$6:AN$383)</f>
        <v>0</v>
      </c>
      <c r="AO230" s="421"/>
      <c r="AP230" s="421"/>
      <c r="AQ230" s="427">
        <f t="shared" si="51"/>
        <v>0</v>
      </c>
      <c r="AR230" s="406" t="str">
        <f t="shared" si="42"/>
        <v/>
      </c>
      <c r="AT230" s="427">
        <f t="shared" si="52"/>
        <v>0</v>
      </c>
      <c r="AU230" s="427">
        <f t="shared" si="52"/>
        <v>0</v>
      </c>
      <c r="AV230" s="427">
        <f t="shared" si="52"/>
        <v>0</v>
      </c>
      <c r="AW230" s="427">
        <f t="shared" si="52"/>
        <v>0</v>
      </c>
      <c r="AX230" s="427">
        <f t="shared" si="52"/>
        <v>0</v>
      </c>
      <c r="AY230" s="427">
        <f t="shared" si="52"/>
        <v>0</v>
      </c>
      <c r="BA230" s="427">
        <f t="shared" si="43"/>
        <v>0</v>
      </c>
      <c r="BB230" s="427" t="e">
        <f>IF($BB$1="M0",SUMIF([1]Anual!$B$11:$B$950,$D230,[1]Anual!$GZ$11:$GZ$950),SUMIF([1]Anual!$B$11:$B$950,$D230,[1]Anual!$HA$11:$HA$950))</f>
        <v>#VALUE!</v>
      </c>
      <c r="BC230" s="427" t="e">
        <f t="shared" si="44"/>
        <v>#VALUE!</v>
      </c>
    </row>
    <row r="231" spans="2:55" ht="15" customHeight="1" outlineLevel="1" x14ac:dyDescent="0.25">
      <c r="B231" s="418" t="s">
        <v>107</v>
      </c>
      <c r="C231" s="419"/>
      <c r="D231" s="419" t="s">
        <v>267</v>
      </c>
      <c r="E231" s="1454" t="s">
        <v>856</v>
      </c>
      <c r="F231" s="1452" t="s">
        <v>47</v>
      </c>
      <c r="G231" s="421"/>
      <c r="H231" s="421"/>
      <c r="I231" s="421"/>
      <c r="J231" s="421">
        <f>SUMIF('Carga People'!$D$6:$D$383,$D231,'Carga People'!J$6:J$383)</f>
        <v>0</v>
      </c>
      <c r="K231" s="421">
        <f>SUMIF('Carga People'!$D$6:$D$383,$D231,'Carga People'!K$6:K$383)</f>
        <v>0</v>
      </c>
      <c r="L231" s="421">
        <f>SUMIF('Carga People'!$D$6:$D$383,$D231,'Carga People'!L$6:L$383)</f>
        <v>0</v>
      </c>
      <c r="M231" s="421">
        <f>SUMIF('Carga People'!$D$6:$D$383,$D231,'Carga People'!M$6:M$383)</f>
        <v>0</v>
      </c>
      <c r="N231" s="421">
        <f>SUMIF('Carga People'!$D$6:$D$383,$D231,'Carga People'!N$6:N$383)</f>
        <v>0</v>
      </c>
      <c r="O231" s="421">
        <f>SUMIF('Carga People'!$D$6:$D$383,$D231,'Carga People'!O$6:O$383)</f>
        <v>0</v>
      </c>
      <c r="P231" s="421">
        <f>SUMIF('Carga People'!$D$6:$D$383,$D231,'Carga People'!P$6:P$383)</f>
        <v>0</v>
      </c>
      <c r="Q231" s="421">
        <f>SUMIF('Carga People'!$D$6:$D$383,$D231,'Carga People'!Q$6:Q$383)</f>
        <v>0</v>
      </c>
      <c r="R231" s="421">
        <f>SUMIF('Carga People'!$D$6:$D$383,$D231,'Carga People'!R$6:R$383)</f>
        <v>0</v>
      </c>
      <c r="S231" s="421">
        <f>SUMIF('Carga People'!$D$6:$D$383,$D231,'Carga People'!S$6:S$383)</f>
        <v>0</v>
      </c>
      <c r="T231" s="421">
        <f>SUMIF('Carga People'!$D$6:$D$383,$D231,'Carga People'!T$6:T$383)</f>
        <v>0</v>
      </c>
      <c r="U231" s="421">
        <f>SUMIF('Carga People'!$D$6:$D$383,$D231,'Carga People'!U$6:U$383)</f>
        <v>0</v>
      </c>
      <c r="V231" s="421">
        <f>SUMIF('Carga People'!$D$6:$D$383,$D231,'Carga People'!V$6:V$383)</f>
        <v>0</v>
      </c>
      <c r="W231" s="421">
        <f>SUMIF('Carga People'!$D$6:$D$383,$D231,'Carga People'!W$6:W$383)</f>
        <v>0</v>
      </c>
      <c r="X231" s="421">
        <f>SUMIF('Carga People'!$D$6:$D$383,$D231,'Carga People'!X$6:X$383)</f>
        <v>0</v>
      </c>
      <c r="Y231" s="421">
        <f>SUMIF('Carga People'!$D$6:$D$383,$D231,'Carga People'!Y$6:Y$383)</f>
        <v>0</v>
      </c>
      <c r="Z231" s="421">
        <f>SUMIF('Carga People'!$D$6:$D$383,$D231,'Carga People'!Z$6:Z$383)</f>
        <v>0</v>
      </c>
      <c r="AA231" s="421">
        <f>SUMIF('Carga People'!$D$6:$D$383,$D231,'Carga People'!AA$6:AA$383)</f>
        <v>0</v>
      </c>
      <c r="AB231" s="421">
        <f>SUMIF('Carga People'!$D$6:$D$383,$D231,'Carga People'!AB$6:AB$383)</f>
        <v>0</v>
      </c>
      <c r="AC231" s="421">
        <f>SUMIF('Carga People'!$D$6:$D$383,$D231,'Carga People'!AC$6:AC$383)</f>
        <v>0</v>
      </c>
      <c r="AD231" s="421">
        <f>SUMIF('Carga People'!$D$6:$D$383,$D231,'Carga People'!AD$6:AD$383)</f>
        <v>0</v>
      </c>
      <c r="AE231" s="421">
        <f>SUMIF('Carga People'!$D$6:$D$383,$D231,'Carga People'!AE$6:AE$383)</f>
        <v>0</v>
      </c>
      <c r="AF231" s="421">
        <f>SUMIF('Carga People'!$D$6:$D$383,$D231,'Carga People'!AF$6:AF$383)</f>
        <v>0</v>
      </c>
      <c r="AG231" s="421">
        <f>SUMIF('Carga People'!$D$6:$D$383,$D231,'Carga People'!AG$6:AG$383)</f>
        <v>0</v>
      </c>
      <c r="AH231" s="421">
        <f>SUMIF('Carga People'!$D$6:$D$383,$D231,'Carga People'!AH$6:AH$383)</f>
        <v>0</v>
      </c>
      <c r="AI231" s="421">
        <f>SUMIF('Carga People'!$D$6:$D$383,$D231,'Carga People'!AI$6:AI$383)</f>
        <v>0</v>
      </c>
      <c r="AJ231" s="421">
        <f>SUMIF('Carga People'!$D$6:$D$383,$D231,'Carga People'!AJ$6:AJ$383)</f>
        <v>0</v>
      </c>
      <c r="AK231" s="421">
        <f>SUMIF('Carga People'!$D$6:$D$383,$D231,'Carga People'!AK$6:AK$383)</f>
        <v>0</v>
      </c>
      <c r="AL231" s="421">
        <f>SUMIF('Carga People'!$D$6:$D$383,$D231,'Carga People'!AL$6:AL$383)</f>
        <v>0</v>
      </c>
      <c r="AM231" s="421">
        <f>SUMIF('Carga People'!$D$6:$D$383,$D231,'Carga People'!AM$6:AM$383)</f>
        <v>0</v>
      </c>
      <c r="AN231" s="421">
        <f>SUMIF('Carga People'!$D$6:$D$383,$D231,'Carga People'!AN$6:AN$383)</f>
        <v>0</v>
      </c>
      <c r="AO231" s="421"/>
      <c r="AP231" s="421"/>
      <c r="AQ231" s="427">
        <f t="shared" si="51"/>
        <v>0</v>
      </c>
      <c r="AR231" s="406" t="str">
        <f t="shared" si="42"/>
        <v/>
      </c>
      <c r="AT231" s="427">
        <f t="shared" si="52"/>
        <v>0</v>
      </c>
      <c r="AU231" s="427">
        <f t="shared" si="52"/>
        <v>0</v>
      </c>
      <c r="AV231" s="427">
        <f t="shared" si="52"/>
        <v>0</v>
      </c>
      <c r="AW231" s="427">
        <f t="shared" si="52"/>
        <v>0</v>
      </c>
      <c r="AX231" s="427">
        <f t="shared" si="52"/>
        <v>0</v>
      </c>
      <c r="AY231" s="427">
        <f t="shared" si="52"/>
        <v>0</v>
      </c>
      <c r="BA231" s="427">
        <f t="shared" si="43"/>
        <v>0</v>
      </c>
      <c r="BB231" s="427" t="e">
        <f>IF($BB$1="M0",SUMIF([1]Anual!$B$11:$B$950,$D231,[1]Anual!$GZ$11:$GZ$950),SUMIF([1]Anual!$B$11:$B$950,$D231,[1]Anual!$HA$11:$HA$950))</f>
        <v>#VALUE!</v>
      </c>
      <c r="BC231" s="427" t="e">
        <f t="shared" si="44"/>
        <v>#VALUE!</v>
      </c>
    </row>
    <row r="232" spans="2:55" ht="15" customHeight="1" outlineLevel="1" x14ac:dyDescent="0.25">
      <c r="B232" s="418" t="s">
        <v>107</v>
      </c>
      <c r="C232" s="419"/>
      <c r="D232" s="419" t="s">
        <v>507</v>
      </c>
      <c r="E232" s="1454" t="s">
        <v>863</v>
      </c>
      <c r="F232" s="1452" t="s">
        <v>47</v>
      </c>
      <c r="G232" s="421"/>
      <c r="H232" s="421"/>
      <c r="I232" s="421"/>
      <c r="J232" s="421">
        <f>SUMIF('Carga People'!$D$6:$D$383,$D232,'Carga People'!J$6:J$383)</f>
        <v>0</v>
      </c>
      <c r="K232" s="421">
        <f>SUMIF('Carga People'!$D$6:$D$383,$D232,'Carga People'!K$6:K$383)</f>
        <v>0</v>
      </c>
      <c r="L232" s="421">
        <f>SUMIF('Carga People'!$D$6:$D$383,$D232,'Carga People'!L$6:L$383)</f>
        <v>0</v>
      </c>
      <c r="M232" s="421">
        <f>SUMIF('Carga People'!$D$6:$D$383,$D232,'Carga People'!M$6:M$383)</f>
        <v>0</v>
      </c>
      <c r="N232" s="421">
        <f>SUMIF('Carga People'!$D$6:$D$383,$D232,'Carga People'!N$6:N$383)</f>
        <v>0</v>
      </c>
      <c r="O232" s="421">
        <f>SUMIF('Carga People'!$D$6:$D$383,$D232,'Carga People'!O$6:O$383)</f>
        <v>0</v>
      </c>
      <c r="P232" s="421">
        <f>SUMIF('Carga People'!$D$6:$D$383,$D232,'Carga People'!P$6:P$383)</f>
        <v>0</v>
      </c>
      <c r="Q232" s="421">
        <f>SUMIF('Carga People'!$D$6:$D$383,$D232,'Carga People'!Q$6:Q$383)</f>
        <v>0</v>
      </c>
      <c r="R232" s="421">
        <f>SUMIF('Carga People'!$D$6:$D$383,$D232,'Carga People'!R$6:R$383)</f>
        <v>0</v>
      </c>
      <c r="S232" s="421">
        <f>SUMIF('Carga People'!$D$6:$D$383,$D232,'Carga People'!S$6:S$383)</f>
        <v>0</v>
      </c>
      <c r="T232" s="421">
        <f>SUMIF('Carga People'!$D$6:$D$383,$D232,'Carga People'!T$6:T$383)</f>
        <v>0</v>
      </c>
      <c r="U232" s="421">
        <f>SUMIF('Carga People'!$D$6:$D$383,$D232,'Carga People'!U$6:U$383)</f>
        <v>0</v>
      </c>
      <c r="V232" s="421">
        <f>SUMIF('Carga People'!$D$6:$D$383,$D232,'Carga People'!V$6:V$383)</f>
        <v>0</v>
      </c>
      <c r="W232" s="421">
        <f>SUMIF('Carga People'!$D$6:$D$383,$D232,'Carga People'!W$6:W$383)</f>
        <v>0</v>
      </c>
      <c r="X232" s="421">
        <f>SUMIF('Carga People'!$D$6:$D$383,$D232,'Carga People'!X$6:X$383)</f>
        <v>0</v>
      </c>
      <c r="Y232" s="421">
        <f>SUMIF('Carga People'!$D$6:$D$383,$D232,'Carga People'!Y$6:Y$383)</f>
        <v>0</v>
      </c>
      <c r="Z232" s="421">
        <f>SUMIF('Carga People'!$D$6:$D$383,$D232,'Carga People'!Z$6:Z$383)</f>
        <v>0</v>
      </c>
      <c r="AA232" s="421">
        <f>SUMIF('Carga People'!$D$6:$D$383,$D232,'Carga People'!AA$6:AA$383)</f>
        <v>0</v>
      </c>
      <c r="AB232" s="421">
        <f>SUMIF('Carga People'!$D$6:$D$383,$D232,'Carga People'!AB$6:AB$383)</f>
        <v>0</v>
      </c>
      <c r="AC232" s="421">
        <f>SUMIF('Carga People'!$D$6:$D$383,$D232,'Carga People'!AC$6:AC$383)</f>
        <v>0</v>
      </c>
      <c r="AD232" s="421">
        <f>SUMIF('Carga People'!$D$6:$D$383,$D232,'Carga People'!AD$6:AD$383)</f>
        <v>0</v>
      </c>
      <c r="AE232" s="421">
        <f>SUMIF('Carga People'!$D$6:$D$383,$D232,'Carga People'!AE$6:AE$383)</f>
        <v>0</v>
      </c>
      <c r="AF232" s="421">
        <f>SUMIF('Carga People'!$D$6:$D$383,$D232,'Carga People'!AF$6:AF$383)</f>
        <v>0</v>
      </c>
      <c r="AG232" s="421">
        <f>SUMIF('Carga People'!$D$6:$D$383,$D232,'Carga People'!AG$6:AG$383)</f>
        <v>0</v>
      </c>
      <c r="AH232" s="421">
        <f>SUMIF('Carga People'!$D$6:$D$383,$D232,'Carga People'!AH$6:AH$383)</f>
        <v>0</v>
      </c>
      <c r="AI232" s="421">
        <f>SUMIF('Carga People'!$D$6:$D$383,$D232,'Carga People'!AI$6:AI$383)</f>
        <v>0</v>
      </c>
      <c r="AJ232" s="421">
        <f>SUMIF('Carga People'!$D$6:$D$383,$D232,'Carga People'!AJ$6:AJ$383)</f>
        <v>0</v>
      </c>
      <c r="AK232" s="421">
        <f>SUMIF('Carga People'!$D$6:$D$383,$D232,'Carga People'!AK$6:AK$383)</f>
        <v>0</v>
      </c>
      <c r="AL232" s="421">
        <f>SUMIF('Carga People'!$D$6:$D$383,$D232,'Carga People'!AL$6:AL$383)</f>
        <v>0</v>
      </c>
      <c r="AM232" s="421">
        <f>SUMIF('Carga People'!$D$6:$D$383,$D232,'Carga People'!AM$6:AM$383)</f>
        <v>0</v>
      </c>
      <c r="AN232" s="421">
        <f>SUMIF('Carga People'!$D$6:$D$383,$D232,'Carga People'!AN$6:AN$383)</f>
        <v>0</v>
      </c>
      <c r="AO232" s="421"/>
      <c r="AP232" s="421"/>
      <c r="AQ232" s="427">
        <f t="shared" si="51"/>
        <v>0</v>
      </c>
      <c r="AR232" s="406" t="str">
        <f t="shared" si="42"/>
        <v/>
      </c>
      <c r="AT232" s="427">
        <f t="shared" si="52"/>
        <v>0</v>
      </c>
      <c r="AU232" s="427">
        <f t="shared" si="52"/>
        <v>0</v>
      </c>
      <c r="AV232" s="427">
        <f t="shared" si="52"/>
        <v>0</v>
      </c>
      <c r="AW232" s="427">
        <f t="shared" si="52"/>
        <v>0</v>
      </c>
      <c r="AX232" s="427">
        <f t="shared" si="52"/>
        <v>0</v>
      </c>
      <c r="AY232" s="427">
        <f t="shared" si="52"/>
        <v>0</v>
      </c>
      <c r="BA232" s="427">
        <f t="shared" si="43"/>
        <v>0</v>
      </c>
      <c r="BB232" s="427" t="e">
        <f>IF($BB$1="M0",SUMIF([1]Anual!$B$11:$B$950,$D232,[1]Anual!$GZ$11:$GZ$950),SUMIF([1]Anual!$B$11:$B$950,$D232,[1]Anual!$HA$11:$HA$950))</f>
        <v>#VALUE!</v>
      </c>
      <c r="BC232" s="427" t="e">
        <f t="shared" si="44"/>
        <v>#VALUE!</v>
      </c>
    </row>
    <row r="233" spans="2:55" ht="15" customHeight="1" outlineLevel="1" x14ac:dyDescent="0.25">
      <c r="B233" s="418" t="s">
        <v>104</v>
      </c>
      <c r="C233" s="419"/>
      <c r="D233" s="419" t="s">
        <v>506</v>
      </c>
      <c r="E233" s="1454" t="s">
        <v>864</v>
      </c>
      <c r="F233" s="1452" t="s">
        <v>47</v>
      </c>
      <c r="G233" s="421"/>
      <c r="H233" s="421"/>
      <c r="I233" s="421"/>
      <c r="J233" s="421">
        <f>SUMIF('Carga People'!$D$6:$D$383,$D233,'Carga People'!J$6:J$383)</f>
        <v>0</v>
      </c>
      <c r="K233" s="421">
        <f>SUMIF('Carga People'!$D$6:$D$383,$D233,'Carga People'!K$6:K$383)</f>
        <v>0</v>
      </c>
      <c r="L233" s="421">
        <f>SUMIF('Carga People'!$D$6:$D$383,$D233,'Carga People'!L$6:L$383)</f>
        <v>0</v>
      </c>
      <c r="M233" s="421">
        <f>SUMIF('Carga People'!$D$6:$D$383,$D233,'Carga People'!M$6:M$383)</f>
        <v>0</v>
      </c>
      <c r="N233" s="421">
        <f>SUMIF('Carga People'!$D$6:$D$383,$D233,'Carga People'!N$6:N$383)</f>
        <v>0</v>
      </c>
      <c r="O233" s="421">
        <f>SUMIF('Carga People'!$D$6:$D$383,$D233,'Carga People'!O$6:O$383)</f>
        <v>0</v>
      </c>
      <c r="P233" s="421">
        <f>SUMIF('Carga People'!$D$6:$D$383,$D233,'Carga People'!P$6:P$383)</f>
        <v>0</v>
      </c>
      <c r="Q233" s="421">
        <f>SUMIF('Carga People'!$D$6:$D$383,$D233,'Carga People'!Q$6:Q$383)</f>
        <v>0</v>
      </c>
      <c r="R233" s="421">
        <f>SUMIF('Carga People'!$D$6:$D$383,$D233,'Carga People'!R$6:R$383)</f>
        <v>0</v>
      </c>
      <c r="S233" s="421">
        <f>SUMIF('Carga People'!$D$6:$D$383,$D233,'Carga People'!S$6:S$383)</f>
        <v>0</v>
      </c>
      <c r="T233" s="421">
        <f>SUMIF('Carga People'!$D$6:$D$383,$D233,'Carga People'!T$6:T$383)</f>
        <v>0</v>
      </c>
      <c r="U233" s="421">
        <f>SUMIF('Carga People'!$D$6:$D$383,$D233,'Carga People'!U$6:U$383)</f>
        <v>0</v>
      </c>
      <c r="V233" s="421">
        <f>SUMIF('Carga People'!$D$6:$D$383,$D233,'Carga People'!V$6:V$383)</f>
        <v>0</v>
      </c>
      <c r="W233" s="421">
        <f>SUMIF('Carga People'!$D$6:$D$383,$D233,'Carga People'!W$6:W$383)</f>
        <v>0</v>
      </c>
      <c r="X233" s="421">
        <f>SUMIF('Carga People'!$D$6:$D$383,$D233,'Carga People'!X$6:X$383)</f>
        <v>0</v>
      </c>
      <c r="Y233" s="421">
        <f>SUMIF('Carga People'!$D$6:$D$383,$D233,'Carga People'!Y$6:Y$383)</f>
        <v>0</v>
      </c>
      <c r="Z233" s="421">
        <f>SUMIF('Carga People'!$D$6:$D$383,$D233,'Carga People'!Z$6:Z$383)</f>
        <v>0</v>
      </c>
      <c r="AA233" s="421">
        <f>SUMIF('Carga People'!$D$6:$D$383,$D233,'Carga People'!AA$6:AA$383)</f>
        <v>0</v>
      </c>
      <c r="AB233" s="421">
        <f>SUMIF('Carga People'!$D$6:$D$383,$D233,'Carga People'!AB$6:AB$383)</f>
        <v>0</v>
      </c>
      <c r="AC233" s="421">
        <f>SUMIF('Carga People'!$D$6:$D$383,$D233,'Carga People'!AC$6:AC$383)</f>
        <v>0</v>
      </c>
      <c r="AD233" s="421">
        <f>SUMIF('Carga People'!$D$6:$D$383,$D233,'Carga People'!AD$6:AD$383)</f>
        <v>0</v>
      </c>
      <c r="AE233" s="421">
        <f>SUMIF('Carga People'!$D$6:$D$383,$D233,'Carga People'!AE$6:AE$383)</f>
        <v>0</v>
      </c>
      <c r="AF233" s="421">
        <f>SUMIF('Carga People'!$D$6:$D$383,$D233,'Carga People'!AF$6:AF$383)</f>
        <v>0</v>
      </c>
      <c r="AG233" s="421">
        <f>SUMIF('Carga People'!$D$6:$D$383,$D233,'Carga People'!AG$6:AG$383)</f>
        <v>0</v>
      </c>
      <c r="AH233" s="421">
        <f>SUMIF('Carga People'!$D$6:$D$383,$D233,'Carga People'!AH$6:AH$383)</f>
        <v>0</v>
      </c>
      <c r="AI233" s="421">
        <f>SUMIF('Carga People'!$D$6:$D$383,$D233,'Carga People'!AI$6:AI$383)</f>
        <v>0</v>
      </c>
      <c r="AJ233" s="421">
        <f>SUMIF('Carga People'!$D$6:$D$383,$D233,'Carga People'!AJ$6:AJ$383)</f>
        <v>0</v>
      </c>
      <c r="AK233" s="421">
        <f>SUMIF('Carga People'!$D$6:$D$383,$D233,'Carga People'!AK$6:AK$383)</f>
        <v>0</v>
      </c>
      <c r="AL233" s="421">
        <f>SUMIF('Carga People'!$D$6:$D$383,$D233,'Carga People'!AL$6:AL$383)</f>
        <v>0</v>
      </c>
      <c r="AM233" s="421">
        <f>SUMIF('Carga People'!$D$6:$D$383,$D233,'Carga People'!AM$6:AM$383)</f>
        <v>0</v>
      </c>
      <c r="AN233" s="421">
        <f>SUMIF('Carga People'!$D$6:$D$383,$D233,'Carga People'!AN$6:AN$383)</f>
        <v>0</v>
      </c>
      <c r="AO233" s="421"/>
      <c r="AP233" s="421"/>
      <c r="AQ233" s="427">
        <f t="shared" si="51"/>
        <v>0</v>
      </c>
      <c r="AR233" s="406" t="str">
        <f t="shared" si="42"/>
        <v/>
      </c>
      <c r="AT233" s="427">
        <f t="shared" si="52"/>
        <v>0</v>
      </c>
      <c r="AU233" s="427">
        <f t="shared" si="52"/>
        <v>0</v>
      </c>
      <c r="AV233" s="427">
        <f t="shared" si="52"/>
        <v>0</v>
      </c>
      <c r="AW233" s="427">
        <f t="shared" si="52"/>
        <v>0</v>
      </c>
      <c r="AX233" s="427">
        <f t="shared" si="52"/>
        <v>0</v>
      </c>
      <c r="AY233" s="427">
        <f t="shared" si="52"/>
        <v>0</v>
      </c>
      <c r="BA233" s="427">
        <f t="shared" si="43"/>
        <v>0</v>
      </c>
      <c r="BB233" s="427" t="e">
        <f>IF($BB$1="M0",SUMIF([1]Anual!$B$11:$B$950,$D233,[1]Anual!$GZ$11:$GZ$950),SUMIF([1]Anual!$B$11:$B$950,$D233,[1]Anual!$HA$11:$HA$950))</f>
        <v>#VALUE!</v>
      </c>
      <c r="BC233" s="427" t="e">
        <f t="shared" si="44"/>
        <v>#VALUE!</v>
      </c>
    </row>
    <row r="234" spans="2:55" ht="15" customHeight="1" outlineLevel="1" x14ac:dyDescent="0.25">
      <c r="B234" s="418" t="s">
        <v>83</v>
      </c>
      <c r="C234" s="419"/>
      <c r="D234" s="419" t="s">
        <v>579</v>
      </c>
      <c r="E234" s="1454" t="s">
        <v>875</v>
      </c>
      <c r="F234" s="1452" t="s">
        <v>47</v>
      </c>
      <c r="G234" s="421"/>
      <c r="H234" s="421"/>
      <c r="I234" s="421"/>
      <c r="J234" s="421">
        <f>SUMIF('Carga People'!$D$6:$D$383,$D234,'Carga People'!J$6:J$383)</f>
        <v>0</v>
      </c>
      <c r="K234" s="421">
        <f>SUMIF('Carga People'!$D$6:$D$383,$D234,'Carga People'!K$6:K$383)</f>
        <v>0</v>
      </c>
      <c r="L234" s="421">
        <f>SUMIF('Carga People'!$D$6:$D$383,$D234,'Carga People'!L$6:L$383)</f>
        <v>0</v>
      </c>
      <c r="M234" s="421">
        <f>SUMIF('Carga People'!$D$6:$D$383,$D234,'Carga People'!M$6:M$383)</f>
        <v>0</v>
      </c>
      <c r="N234" s="421">
        <f>SUMIF('Carga People'!$D$6:$D$383,$D234,'Carga People'!N$6:N$383)</f>
        <v>0</v>
      </c>
      <c r="O234" s="421">
        <f>SUMIF('Carga People'!$D$6:$D$383,$D234,'Carga People'!O$6:O$383)</f>
        <v>0</v>
      </c>
      <c r="P234" s="421">
        <f>SUMIF('Carga People'!$D$6:$D$383,$D234,'Carga People'!P$6:P$383)</f>
        <v>0</v>
      </c>
      <c r="Q234" s="421">
        <f>SUMIF('Carga People'!$D$6:$D$383,$D234,'Carga People'!Q$6:Q$383)</f>
        <v>0</v>
      </c>
      <c r="R234" s="421">
        <f>SUMIF('Carga People'!$D$6:$D$383,$D234,'Carga People'!R$6:R$383)</f>
        <v>0</v>
      </c>
      <c r="S234" s="421">
        <f>SUMIF('Carga People'!$D$6:$D$383,$D234,'Carga People'!S$6:S$383)</f>
        <v>0</v>
      </c>
      <c r="T234" s="421">
        <f>SUMIF('Carga People'!$D$6:$D$383,$D234,'Carga People'!T$6:T$383)</f>
        <v>0</v>
      </c>
      <c r="U234" s="421">
        <f>SUMIF('Carga People'!$D$6:$D$383,$D234,'Carga People'!U$6:U$383)</f>
        <v>0</v>
      </c>
      <c r="V234" s="421">
        <f>SUMIF('Carga People'!$D$6:$D$383,$D234,'Carga People'!V$6:V$383)</f>
        <v>0</v>
      </c>
      <c r="W234" s="421">
        <f>SUMIF('Carga People'!$D$6:$D$383,$D234,'Carga People'!W$6:W$383)</f>
        <v>0</v>
      </c>
      <c r="X234" s="421">
        <f>SUMIF('Carga People'!$D$6:$D$383,$D234,'Carga People'!X$6:X$383)</f>
        <v>0</v>
      </c>
      <c r="Y234" s="421">
        <f>SUMIF('Carga People'!$D$6:$D$383,$D234,'Carga People'!Y$6:Y$383)</f>
        <v>0</v>
      </c>
      <c r="Z234" s="421">
        <f>SUMIF('Carga People'!$D$6:$D$383,$D234,'Carga People'!Z$6:Z$383)</f>
        <v>0</v>
      </c>
      <c r="AA234" s="421">
        <f>SUMIF('Carga People'!$D$6:$D$383,$D234,'Carga People'!AA$6:AA$383)</f>
        <v>0</v>
      </c>
      <c r="AB234" s="421">
        <f>SUMIF('Carga People'!$D$6:$D$383,$D234,'Carga People'!AB$6:AB$383)</f>
        <v>0</v>
      </c>
      <c r="AC234" s="421">
        <f>SUMIF('Carga People'!$D$6:$D$383,$D234,'Carga People'!AC$6:AC$383)</f>
        <v>0</v>
      </c>
      <c r="AD234" s="421">
        <f>SUMIF('Carga People'!$D$6:$D$383,$D234,'Carga People'!AD$6:AD$383)</f>
        <v>0</v>
      </c>
      <c r="AE234" s="421">
        <f>SUMIF('Carga People'!$D$6:$D$383,$D234,'Carga People'!AE$6:AE$383)</f>
        <v>0</v>
      </c>
      <c r="AF234" s="421">
        <f>SUMIF('Carga People'!$D$6:$D$383,$D234,'Carga People'!AF$6:AF$383)</f>
        <v>0</v>
      </c>
      <c r="AG234" s="421">
        <f>SUMIF('Carga People'!$D$6:$D$383,$D234,'Carga People'!AG$6:AG$383)</f>
        <v>0</v>
      </c>
      <c r="AH234" s="421">
        <f>SUMIF('Carga People'!$D$6:$D$383,$D234,'Carga People'!AH$6:AH$383)</f>
        <v>0</v>
      </c>
      <c r="AI234" s="421">
        <f>SUMIF('Carga People'!$D$6:$D$383,$D234,'Carga People'!AI$6:AI$383)</f>
        <v>0</v>
      </c>
      <c r="AJ234" s="421">
        <f>SUMIF('Carga People'!$D$6:$D$383,$D234,'Carga People'!AJ$6:AJ$383)</f>
        <v>0</v>
      </c>
      <c r="AK234" s="421">
        <f>SUMIF('Carga People'!$D$6:$D$383,$D234,'Carga People'!AK$6:AK$383)</f>
        <v>0</v>
      </c>
      <c r="AL234" s="421">
        <f>SUMIF('Carga People'!$D$6:$D$383,$D234,'Carga People'!AL$6:AL$383)</f>
        <v>0</v>
      </c>
      <c r="AM234" s="421">
        <f>SUMIF('Carga People'!$D$6:$D$383,$D234,'Carga People'!AM$6:AM$383)</f>
        <v>0</v>
      </c>
      <c r="AN234" s="421">
        <f>SUMIF('Carga People'!$D$6:$D$383,$D234,'Carga People'!AN$6:AN$383)</f>
        <v>0</v>
      </c>
      <c r="AO234" s="421"/>
      <c r="AP234" s="421"/>
      <c r="AQ234" s="427">
        <f t="shared" si="51"/>
        <v>0</v>
      </c>
      <c r="AR234" s="406" t="str">
        <f t="shared" si="42"/>
        <v/>
      </c>
      <c r="AT234" s="427">
        <f t="shared" si="52"/>
        <v>0</v>
      </c>
      <c r="AU234" s="427">
        <f t="shared" si="52"/>
        <v>0</v>
      </c>
      <c r="AV234" s="427">
        <f t="shared" si="52"/>
        <v>0</v>
      </c>
      <c r="AW234" s="427">
        <f t="shared" si="52"/>
        <v>0</v>
      </c>
      <c r="AX234" s="427">
        <f t="shared" si="52"/>
        <v>0</v>
      </c>
      <c r="AY234" s="427">
        <f t="shared" si="52"/>
        <v>0</v>
      </c>
      <c r="BA234" s="427">
        <f t="shared" si="43"/>
        <v>0</v>
      </c>
      <c r="BB234" s="427" t="e">
        <f>IF($BB$1="M0",SUMIF([1]Anual!$B$11:$B$950,$D234,[1]Anual!$GZ$11:$GZ$950),SUMIF([1]Anual!$B$11:$B$950,$D234,[1]Anual!$HA$11:$HA$950))</f>
        <v>#VALUE!</v>
      </c>
      <c r="BC234" s="427" t="e">
        <f t="shared" si="44"/>
        <v>#VALUE!</v>
      </c>
    </row>
    <row r="235" spans="2:55" ht="15" customHeight="1" outlineLevel="1" x14ac:dyDescent="0.25">
      <c r="B235" s="418" t="s">
        <v>103</v>
      </c>
      <c r="C235" s="419"/>
      <c r="D235" s="419" t="s">
        <v>529</v>
      </c>
      <c r="E235" s="1454" t="s">
        <v>860</v>
      </c>
      <c r="F235" s="1452" t="s">
        <v>47</v>
      </c>
      <c r="G235" s="421"/>
      <c r="H235" s="421"/>
      <c r="I235" s="421"/>
      <c r="J235" s="421">
        <f>SUMIF('Carga People'!$D$6:$D$383,$D235,'Carga People'!J$6:J$383)</f>
        <v>0</v>
      </c>
      <c r="K235" s="421">
        <f>SUMIF('Carga People'!$D$6:$D$383,$D235,'Carga People'!K$6:K$383)</f>
        <v>0</v>
      </c>
      <c r="L235" s="421">
        <f>SUMIF('Carga People'!$D$6:$D$383,$D235,'Carga People'!L$6:L$383)</f>
        <v>0</v>
      </c>
      <c r="M235" s="421">
        <f>SUMIF('Carga People'!$D$6:$D$383,$D235,'Carga People'!M$6:M$383)</f>
        <v>0</v>
      </c>
      <c r="N235" s="421">
        <f>SUMIF('Carga People'!$D$6:$D$383,$D235,'Carga People'!N$6:N$383)</f>
        <v>0</v>
      </c>
      <c r="O235" s="421">
        <f>SUMIF('Carga People'!$D$6:$D$383,$D235,'Carga People'!O$6:O$383)</f>
        <v>0</v>
      </c>
      <c r="P235" s="421">
        <f>SUMIF('Carga People'!$D$6:$D$383,$D235,'Carga People'!P$6:P$383)</f>
        <v>0</v>
      </c>
      <c r="Q235" s="421">
        <f>SUMIF('Carga People'!$D$6:$D$383,$D235,'Carga People'!Q$6:Q$383)</f>
        <v>0</v>
      </c>
      <c r="R235" s="421">
        <f>SUMIF('Carga People'!$D$6:$D$383,$D235,'Carga People'!R$6:R$383)</f>
        <v>0</v>
      </c>
      <c r="S235" s="421">
        <f>SUMIF('Carga People'!$D$6:$D$383,$D235,'Carga People'!S$6:S$383)</f>
        <v>0</v>
      </c>
      <c r="T235" s="421">
        <f>SUMIF('Carga People'!$D$6:$D$383,$D235,'Carga People'!T$6:T$383)</f>
        <v>0</v>
      </c>
      <c r="U235" s="421">
        <f>SUMIF('Carga People'!$D$6:$D$383,$D235,'Carga People'!U$6:U$383)</f>
        <v>0</v>
      </c>
      <c r="V235" s="421">
        <f>SUMIF('Carga People'!$D$6:$D$383,$D235,'Carga People'!V$6:V$383)</f>
        <v>0</v>
      </c>
      <c r="W235" s="421">
        <f>SUMIF('Carga People'!$D$6:$D$383,$D235,'Carga People'!W$6:W$383)</f>
        <v>0</v>
      </c>
      <c r="X235" s="421">
        <f>SUMIF('Carga People'!$D$6:$D$383,$D235,'Carga People'!X$6:X$383)</f>
        <v>0</v>
      </c>
      <c r="Y235" s="421">
        <f>SUMIF('Carga People'!$D$6:$D$383,$D235,'Carga People'!Y$6:Y$383)</f>
        <v>0</v>
      </c>
      <c r="Z235" s="421">
        <f>SUMIF('Carga People'!$D$6:$D$383,$D235,'Carga People'!Z$6:Z$383)</f>
        <v>0</v>
      </c>
      <c r="AA235" s="421">
        <f>SUMIF('Carga People'!$D$6:$D$383,$D235,'Carga People'!AA$6:AA$383)</f>
        <v>0</v>
      </c>
      <c r="AB235" s="421">
        <f>SUMIF('Carga People'!$D$6:$D$383,$D235,'Carga People'!AB$6:AB$383)</f>
        <v>0</v>
      </c>
      <c r="AC235" s="421">
        <f>SUMIF('Carga People'!$D$6:$D$383,$D235,'Carga People'!AC$6:AC$383)</f>
        <v>0</v>
      </c>
      <c r="AD235" s="421">
        <f>SUMIF('Carga People'!$D$6:$D$383,$D235,'Carga People'!AD$6:AD$383)</f>
        <v>0</v>
      </c>
      <c r="AE235" s="421">
        <f>SUMIF('Carga People'!$D$6:$D$383,$D235,'Carga People'!AE$6:AE$383)</f>
        <v>0</v>
      </c>
      <c r="AF235" s="421">
        <f>SUMIF('Carga People'!$D$6:$D$383,$D235,'Carga People'!AF$6:AF$383)</f>
        <v>0</v>
      </c>
      <c r="AG235" s="421">
        <f>SUMIF('Carga People'!$D$6:$D$383,$D235,'Carga People'!AG$6:AG$383)</f>
        <v>0</v>
      </c>
      <c r="AH235" s="421">
        <f>SUMIF('Carga People'!$D$6:$D$383,$D235,'Carga People'!AH$6:AH$383)</f>
        <v>0</v>
      </c>
      <c r="AI235" s="421">
        <f>SUMIF('Carga People'!$D$6:$D$383,$D235,'Carga People'!AI$6:AI$383)</f>
        <v>0</v>
      </c>
      <c r="AJ235" s="421">
        <f>SUMIF('Carga People'!$D$6:$D$383,$D235,'Carga People'!AJ$6:AJ$383)</f>
        <v>0</v>
      </c>
      <c r="AK235" s="421">
        <f>SUMIF('Carga People'!$D$6:$D$383,$D235,'Carga People'!AK$6:AK$383)</f>
        <v>0</v>
      </c>
      <c r="AL235" s="421">
        <f>SUMIF('Carga People'!$D$6:$D$383,$D235,'Carga People'!AL$6:AL$383)</f>
        <v>0</v>
      </c>
      <c r="AM235" s="421">
        <f>SUMIF('Carga People'!$D$6:$D$383,$D235,'Carga People'!AM$6:AM$383)</f>
        <v>0</v>
      </c>
      <c r="AN235" s="421">
        <f>SUMIF('Carga People'!$D$6:$D$383,$D235,'Carga People'!AN$6:AN$383)</f>
        <v>0</v>
      </c>
      <c r="AO235" s="421"/>
      <c r="AP235" s="421"/>
      <c r="AQ235" s="427">
        <f t="shared" si="51"/>
        <v>0</v>
      </c>
      <c r="AR235" s="406" t="str">
        <f t="shared" si="42"/>
        <v/>
      </c>
      <c r="AT235" s="427">
        <f t="shared" si="52"/>
        <v>0</v>
      </c>
      <c r="AU235" s="427">
        <f t="shared" si="52"/>
        <v>0</v>
      </c>
      <c r="AV235" s="427">
        <f t="shared" si="52"/>
        <v>0</v>
      </c>
      <c r="AW235" s="427">
        <f t="shared" si="52"/>
        <v>0</v>
      </c>
      <c r="AX235" s="427">
        <f t="shared" si="52"/>
        <v>0</v>
      </c>
      <c r="AY235" s="427">
        <f t="shared" si="52"/>
        <v>0</v>
      </c>
      <c r="BA235" s="427">
        <f t="shared" si="43"/>
        <v>0</v>
      </c>
      <c r="BB235" s="427" t="e">
        <f>IF($BB$1="M0",SUMIF([1]Anual!$B$11:$B$950,$D235,[1]Anual!$GZ$11:$GZ$950),SUMIF([1]Anual!$B$11:$B$950,$D235,[1]Anual!$HA$11:$HA$950))</f>
        <v>#VALUE!</v>
      </c>
      <c r="BC235" s="427" t="e">
        <f t="shared" si="44"/>
        <v>#VALUE!</v>
      </c>
    </row>
    <row r="236" spans="2:55" ht="15" customHeight="1" outlineLevel="1" x14ac:dyDescent="0.25">
      <c r="B236" s="418" t="s">
        <v>104</v>
      </c>
      <c r="C236" s="419"/>
      <c r="D236" s="419" t="s">
        <v>530</v>
      </c>
      <c r="E236" s="1454" t="s">
        <v>861</v>
      </c>
      <c r="F236" s="1452" t="s">
        <v>47</v>
      </c>
      <c r="G236" s="421"/>
      <c r="H236" s="421"/>
      <c r="I236" s="421"/>
      <c r="J236" s="421">
        <f>SUMIF('Carga People'!$D$6:$D$383,$D236,'Carga People'!J$6:J$383)</f>
        <v>0</v>
      </c>
      <c r="K236" s="421">
        <f>SUMIF('Carga People'!$D$6:$D$383,$D236,'Carga People'!K$6:K$383)</f>
        <v>0</v>
      </c>
      <c r="L236" s="421">
        <f>SUMIF('Carga People'!$D$6:$D$383,$D236,'Carga People'!L$6:L$383)</f>
        <v>0</v>
      </c>
      <c r="M236" s="421">
        <f>SUMIF('Carga People'!$D$6:$D$383,$D236,'Carga People'!M$6:M$383)</f>
        <v>0</v>
      </c>
      <c r="N236" s="421">
        <f>SUMIF('Carga People'!$D$6:$D$383,$D236,'Carga People'!N$6:N$383)</f>
        <v>0</v>
      </c>
      <c r="O236" s="421">
        <f>SUMIF('Carga People'!$D$6:$D$383,$D236,'Carga People'!O$6:O$383)</f>
        <v>0</v>
      </c>
      <c r="P236" s="421">
        <f>SUMIF('Carga People'!$D$6:$D$383,$D236,'Carga People'!P$6:P$383)</f>
        <v>0</v>
      </c>
      <c r="Q236" s="421">
        <f>SUMIF('Carga People'!$D$6:$D$383,$D236,'Carga People'!Q$6:Q$383)</f>
        <v>0</v>
      </c>
      <c r="R236" s="421">
        <f>SUMIF('Carga People'!$D$6:$D$383,$D236,'Carga People'!R$6:R$383)</f>
        <v>0</v>
      </c>
      <c r="S236" s="421">
        <f>SUMIF('Carga People'!$D$6:$D$383,$D236,'Carga People'!S$6:S$383)</f>
        <v>0</v>
      </c>
      <c r="T236" s="421">
        <f>SUMIF('Carga People'!$D$6:$D$383,$D236,'Carga People'!T$6:T$383)</f>
        <v>0</v>
      </c>
      <c r="U236" s="421">
        <f>SUMIF('Carga People'!$D$6:$D$383,$D236,'Carga People'!U$6:U$383)</f>
        <v>0</v>
      </c>
      <c r="V236" s="421">
        <f>SUMIF('Carga People'!$D$6:$D$383,$D236,'Carga People'!V$6:V$383)</f>
        <v>0</v>
      </c>
      <c r="W236" s="421">
        <f>SUMIF('Carga People'!$D$6:$D$383,$D236,'Carga People'!W$6:W$383)</f>
        <v>0</v>
      </c>
      <c r="X236" s="421">
        <f>SUMIF('Carga People'!$D$6:$D$383,$D236,'Carga People'!X$6:X$383)</f>
        <v>0</v>
      </c>
      <c r="Y236" s="421">
        <f>SUMIF('Carga People'!$D$6:$D$383,$D236,'Carga People'!Y$6:Y$383)</f>
        <v>0</v>
      </c>
      <c r="Z236" s="421">
        <f>SUMIF('Carga People'!$D$6:$D$383,$D236,'Carga People'!Z$6:Z$383)</f>
        <v>0</v>
      </c>
      <c r="AA236" s="421">
        <f>SUMIF('Carga People'!$D$6:$D$383,$D236,'Carga People'!AA$6:AA$383)</f>
        <v>0</v>
      </c>
      <c r="AB236" s="421">
        <f>SUMIF('Carga People'!$D$6:$D$383,$D236,'Carga People'!AB$6:AB$383)</f>
        <v>0</v>
      </c>
      <c r="AC236" s="421">
        <f>SUMIF('Carga People'!$D$6:$D$383,$D236,'Carga People'!AC$6:AC$383)</f>
        <v>0</v>
      </c>
      <c r="AD236" s="421">
        <f>SUMIF('Carga People'!$D$6:$D$383,$D236,'Carga People'!AD$6:AD$383)</f>
        <v>0</v>
      </c>
      <c r="AE236" s="421">
        <f>SUMIF('Carga People'!$D$6:$D$383,$D236,'Carga People'!AE$6:AE$383)</f>
        <v>0</v>
      </c>
      <c r="AF236" s="421">
        <f>SUMIF('Carga People'!$D$6:$D$383,$D236,'Carga People'!AF$6:AF$383)</f>
        <v>0</v>
      </c>
      <c r="AG236" s="421">
        <f>SUMIF('Carga People'!$D$6:$D$383,$D236,'Carga People'!AG$6:AG$383)</f>
        <v>0</v>
      </c>
      <c r="AH236" s="421">
        <f>SUMIF('Carga People'!$D$6:$D$383,$D236,'Carga People'!AH$6:AH$383)</f>
        <v>0</v>
      </c>
      <c r="AI236" s="421">
        <f>SUMIF('Carga People'!$D$6:$D$383,$D236,'Carga People'!AI$6:AI$383)</f>
        <v>0</v>
      </c>
      <c r="AJ236" s="421">
        <f>SUMIF('Carga People'!$D$6:$D$383,$D236,'Carga People'!AJ$6:AJ$383)</f>
        <v>0</v>
      </c>
      <c r="AK236" s="421">
        <f>SUMIF('Carga People'!$D$6:$D$383,$D236,'Carga People'!AK$6:AK$383)</f>
        <v>0</v>
      </c>
      <c r="AL236" s="421">
        <f>SUMIF('Carga People'!$D$6:$D$383,$D236,'Carga People'!AL$6:AL$383)</f>
        <v>0</v>
      </c>
      <c r="AM236" s="421">
        <f>SUMIF('Carga People'!$D$6:$D$383,$D236,'Carga People'!AM$6:AM$383)</f>
        <v>0</v>
      </c>
      <c r="AN236" s="421">
        <f>SUMIF('Carga People'!$D$6:$D$383,$D236,'Carga People'!AN$6:AN$383)</f>
        <v>0</v>
      </c>
      <c r="AO236" s="421"/>
      <c r="AP236" s="421"/>
      <c r="AQ236" s="427">
        <f t="shared" si="51"/>
        <v>0</v>
      </c>
      <c r="AR236" s="406" t="str">
        <f t="shared" si="42"/>
        <v/>
      </c>
      <c r="AT236" s="427">
        <f t="shared" si="52"/>
        <v>0</v>
      </c>
      <c r="AU236" s="427">
        <f t="shared" si="52"/>
        <v>0</v>
      </c>
      <c r="AV236" s="427">
        <f t="shared" si="52"/>
        <v>0</v>
      </c>
      <c r="AW236" s="427">
        <f t="shared" si="52"/>
        <v>0</v>
      </c>
      <c r="AX236" s="427">
        <f t="shared" si="52"/>
        <v>0</v>
      </c>
      <c r="AY236" s="427">
        <f t="shared" si="52"/>
        <v>0</v>
      </c>
      <c r="BA236" s="427">
        <f t="shared" si="43"/>
        <v>0</v>
      </c>
      <c r="BB236" s="427" t="e">
        <f>IF($BB$1="M0",SUMIF([1]Anual!$B$11:$B$950,$D236,[1]Anual!$GZ$11:$GZ$950),SUMIF([1]Anual!$B$11:$B$950,$D236,[1]Anual!$HA$11:$HA$950))</f>
        <v>#VALUE!</v>
      </c>
      <c r="BC236" s="427" t="e">
        <f t="shared" si="44"/>
        <v>#VALUE!</v>
      </c>
    </row>
    <row r="237" spans="2:55" ht="15" customHeight="1" outlineLevel="1" x14ac:dyDescent="0.25">
      <c r="B237" s="418" t="s">
        <v>83</v>
      </c>
      <c r="C237" s="419"/>
      <c r="D237" s="419" t="s">
        <v>580</v>
      </c>
      <c r="E237" s="1454" t="s">
        <v>876</v>
      </c>
      <c r="F237" s="1452" t="s">
        <v>47</v>
      </c>
      <c r="G237" s="421"/>
      <c r="H237" s="421"/>
      <c r="I237" s="421"/>
      <c r="J237" s="421">
        <f>SUMIF('Carga People'!$D$6:$D$383,$D237,'Carga People'!J$6:J$383)</f>
        <v>0</v>
      </c>
      <c r="K237" s="421">
        <f>SUMIF('Carga People'!$D$6:$D$383,$D237,'Carga People'!K$6:K$383)</f>
        <v>0</v>
      </c>
      <c r="L237" s="421">
        <f>SUMIF('Carga People'!$D$6:$D$383,$D237,'Carga People'!L$6:L$383)</f>
        <v>0</v>
      </c>
      <c r="M237" s="421">
        <f>SUMIF('Carga People'!$D$6:$D$383,$D237,'Carga People'!M$6:M$383)</f>
        <v>0</v>
      </c>
      <c r="N237" s="421">
        <f>SUMIF('Carga People'!$D$6:$D$383,$D237,'Carga People'!N$6:N$383)</f>
        <v>0</v>
      </c>
      <c r="O237" s="421">
        <f>SUMIF('Carga People'!$D$6:$D$383,$D237,'Carga People'!O$6:O$383)</f>
        <v>0</v>
      </c>
      <c r="P237" s="421">
        <f>SUMIF('Carga People'!$D$6:$D$383,$D237,'Carga People'!P$6:P$383)</f>
        <v>0</v>
      </c>
      <c r="Q237" s="421">
        <f>SUMIF('Carga People'!$D$6:$D$383,$D237,'Carga People'!Q$6:Q$383)</f>
        <v>0</v>
      </c>
      <c r="R237" s="421">
        <f>SUMIF('Carga People'!$D$6:$D$383,$D237,'Carga People'!R$6:R$383)</f>
        <v>0</v>
      </c>
      <c r="S237" s="421">
        <f>SUMIF('Carga People'!$D$6:$D$383,$D237,'Carga People'!S$6:S$383)</f>
        <v>0</v>
      </c>
      <c r="T237" s="421">
        <f>SUMIF('Carga People'!$D$6:$D$383,$D237,'Carga People'!T$6:T$383)</f>
        <v>0</v>
      </c>
      <c r="U237" s="421">
        <f>SUMIF('Carga People'!$D$6:$D$383,$D237,'Carga People'!U$6:U$383)</f>
        <v>0</v>
      </c>
      <c r="V237" s="421">
        <f>SUMIF('Carga People'!$D$6:$D$383,$D237,'Carga People'!V$6:V$383)</f>
        <v>0</v>
      </c>
      <c r="W237" s="421">
        <f>SUMIF('Carga People'!$D$6:$D$383,$D237,'Carga People'!W$6:W$383)</f>
        <v>0</v>
      </c>
      <c r="X237" s="421">
        <f>SUMIF('Carga People'!$D$6:$D$383,$D237,'Carga People'!X$6:X$383)</f>
        <v>0</v>
      </c>
      <c r="Y237" s="421">
        <f>SUMIF('Carga People'!$D$6:$D$383,$D237,'Carga People'!Y$6:Y$383)</f>
        <v>0</v>
      </c>
      <c r="Z237" s="421">
        <f>SUMIF('Carga People'!$D$6:$D$383,$D237,'Carga People'!Z$6:Z$383)</f>
        <v>0</v>
      </c>
      <c r="AA237" s="421">
        <f>SUMIF('Carga People'!$D$6:$D$383,$D237,'Carga People'!AA$6:AA$383)</f>
        <v>0</v>
      </c>
      <c r="AB237" s="421">
        <f>SUMIF('Carga People'!$D$6:$D$383,$D237,'Carga People'!AB$6:AB$383)</f>
        <v>0</v>
      </c>
      <c r="AC237" s="421">
        <f>SUMIF('Carga People'!$D$6:$D$383,$D237,'Carga People'!AC$6:AC$383)</f>
        <v>0</v>
      </c>
      <c r="AD237" s="421">
        <f>SUMIF('Carga People'!$D$6:$D$383,$D237,'Carga People'!AD$6:AD$383)</f>
        <v>0</v>
      </c>
      <c r="AE237" s="421">
        <f>SUMIF('Carga People'!$D$6:$D$383,$D237,'Carga People'!AE$6:AE$383)</f>
        <v>0</v>
      </c>
      <c r="AF237" s="421">
        <f>SUMIF('Carga People'!$D$6:$D$383,$D237,'Carga People'!AF$6:AF$383)</f>
        <v>0</v>
      </c>
      <c r="AG237" s="421">
        <f>SUMIF('Carga People'!$D$6:$D$383,$D237,'Carga People'!AG$6:AG$383)</f>
        <v>0</v>
      </c>
      <c r="AH237" s="421">
        <f>SUMIF('Carga People'!$D$6:$D$383,$D237,'Carga People'!AH$6:AH$383)</f>
        <v>0</v>
      </c>
      <c r="AI237" s="421">
        <f>SUMIF('Carga People'!$D$6:$D$383,$D237,'Carga People'!AI$6:AI$383)</f>
        <v>0</v>
      </c>
      <c r="AJ237" s="421">
        <f>SUMIF('Carga People'!$D$6:$D$383,$D237,'Carga People'!AJ$6:AJ$383)</f>
        <v>0</v>
      </c>
      <c r="AK237" s="421">
        <f>SUMIF('Carga People'!$D$6:$D$383,$D237,'Carga People'!AK$6:AK$383)</f>
        <v>0</v>
      </c>
      <c r="AL237" s="421">
        <f>SUMIF('Carga People'!$D$6:$D$383,$D237,'Carga People'!AL$6:AL$383)</f>
        <v>0</v>
      </c>
      <c r="AM237" s="421">
        <f>SUMIF('Carga People'!$D$6:$D$383,$D237,'Carga People'!AM$6:AM$383)</f>
        <v>0</v>
      </c>
      <c r="AN237" s="421">
        <f>SUMIF('Carga People'!$D$6:$D$383,$D237,'Carga People'!AN$6:AN$383)</f>
        <v>0</v>
      </c>
      <c r="AO237" s="421"/>
      <c r="AP237" s="421"/>
      <c r="AQ237" s="427">
        <f t="shared" si="51"/>
        <v>0</v>
      </c>
      <c r="AR237" s="406" t="str">
        <f t="shared" si="42"/>
        <v/>
      </c>
      <c r="AT237" s="427">
        <f t="shared" si="52"/>
        <v>0</v>
      </c>
      <c r="AU237" s="427">
        <f t="shared" si="52"/>
        <v>0</v>
      </c>
      <c r="AV237" s="427">
        <f t="shared" si="52"/>
        <v>0</v>
      </c>
      <c r="AW237" s="427">
        <f t="shared" si="52"/>
        <v>0</v>
      </c>
      <c r="AX237" s="427">
        <f t="shared" si="52"/>
        <v>0</v>
      </c>
      <c r="AY237" s="427">
        <f t="shared" si="52"/>
        <v>0</v>
      </c>
      <c r="BA237" s="427">
        <f t="shared" si="43"/>
        <v>0</v>
      </c>
      <c r="BB237" s="427" t="e">
        <f>IF($BB$1="M0",SUMIF([1]Anual!$B$11:$B$950,$D237,[1]Anual!$GZ$11:$GZ$950),SUMIF([1]Anual!$B$11:$B$950,$D237,[1]Anual!$HA$11:$HA$950))</f>
        <v>#VALUE!</v>
      </c>
      <c r="BC237" s="427" t="e">
        <f t="shared" si="44"/>
        <v>#VALUE!</v>
      </c>
    </row>
    <row r="238" spans="2:55" ht="15" customHeight="1" outlineLevel="1" x14ac:dyDescent="0.25">
      <c r="B238" s="418" t="s">
        <v>83</v>
      </c>
      <c r="C238" s="419"/>
      <c r="D238" s="419" t="s">
        <v>510</v>
      </c>
      <c r="E238" s="1454" t="s">
        <v>879</v>
      </c>
      <c r="F238" s="1452" t="s">
        <v>47</v>
      </c>
      <c r="G238" s="421"/>
      <c r="H238" s="421"/>
      <c r="I238" s="421"/>
      <c r="J238" s="421">
        <f>SUMIF('Carga People'!$D$6:$D$383,$D238,'Carga People'!J$6:J$383)</f>
        <v>0</v>
      </c>
      <c r="K238" s="421">
        <f>SUMIF('Carga People'!$D$6:$D$383,$D238,'Carga People'!K$6:K$383)</f>
        <v>0</v>
      </c>
      <c r="L238" s="421">
        <f>SUMIF('Carga People'!$D$6:$D$383,$D238,'Carga People'!L$6:L$383)</f>
        <v>0</v>
      </c>
      <c r="M238" s="421">
        <f>SUMIF('Carga People'!$D$6:$D$383,$D238,'Carga People'!M$6:M$383)</f>
        <v>0</v>
      </c>
      <c r="N238" s="421">
        <f>SUMIF('Carga People'!$D$6:$D$383,$D238,'Carga People'!N$6:N$383)</f>
        <v>0</v>
      </c>
      <c r="O238" s="421">
        <f>SUMIF('Carga People'!$D$6:$D$383,$D238,'Carga People'!O$6:O$383)</f>
        <v>0</v>
      </c>
      <c r="P238" s="421">
        <f>SUMIF('Carga People'!$D$6:$D$383,$D238,'Carga People'!P$6:P$383)</f>
        <v>0</v>
      </c>
      <c r="Q238" s="421">
        <f>SUMIF('Carga People'!$D$6:$D$383,$D238,'Carga People'!Q$6:Q$383)</f>
        <v>0</v>
      </c>
      <c r="R238" s="421">
        <f>SUMIF('Carga People'!$D$6:$D$383,$D238,'Carga People'!R$6:R$383)</f>
        <v>0</v>
      </c>
      <c r="S238" s="421">
        <f>SUMIF('Carga People'!$D$6:$D$383,$D238,'Carga People'!S$6:S$383)</f>
        <v>0</v>
      </c>
      <c r="T238" s="421">
        <f>SUMIF('Carga People'!$D$6:$D$383,$D238,'Carga People'!T$6:T$383)</f>
        <v>0</v>
      </c>
      <c r="U238" s="421">
        <f>SUMIF('Carga People'!$D$6:$D$383,$D238,'Carga People'!U$6:U$383)</f>
        <v>0</v>
      </c>
      <c r="V238" s="421">
        <f>SUMIF('Carga People'!$D$6:$D$383,$D238,'Carga People'!V$6:V$383)</f>
        <v>0</v>
      </c>
      <c r="W238" s="421">
        <f>SUMIF('Carga People'!$D$6:$D$383,$D238,'Carga People'!W$6:W$383)</f>
        <v>0</v>
      </c>
      <c r="X238" s="421">
        <f>SUMIF('Carga People'!$D$6:$D$383,$D238,'Carga People'!X$6:X$383)</f>
        <v>0</v>
      </c>
      <c r="Y238" s="421">
        <f>SUMIF('Carga People'!$D$6:$D$383,$D238,'Carga People'!Y$6:Y$383)</f>
        <v>0</v>
      </c>
      <c r="Z238" s="421">
        <f>SUMIF('Carga People'!$D$6:$D$383,$D238,'Carga People'!Z$6:Z$383)</f>
        <v>0</v>
      </c>
      <c r="AA238" s="421">
        <f>SUMIF('Carga People'!$D$6:$D$383,$D238,'Carga People'!AA$6:AA$383)</f>
        <v>0</v>
      </c>
      <c r="AB238" s="421">
        <f>SUMIF('Carga People'!$D$6:$D$383,$D238,'Carga People'!AB$6:AB$383)</f>
        <v>0</v>
      </c>
      <c r="AC238" s="421">
        <f>SUMIF('Carga People'!$D$6:$D$383,$D238,'Carga People'!AC$6:AC$383)</f>
        <v>0</v>
      </c>
      <c r="AD238" s="421">
        <f>SUMIF('Carga People'!$D$6:$D$383,$D238,'Carga People'!AD$6:AD$383)</f>
        <v>0</v>
      </c>
      <c r="AE238" s="421">
        <f>SUMIF('Carga People'!$D$6:$D$383,$D238,'Carga People'!AE$6:AE$383)</f>
        <v>0</v>
      </c>
      <c r="AF238" s="421">
        <f>SUMIF('Carga People'!$D$6:$D$383,$D238,'Carga People'!AF$6:AF$383)</f>
        <v>0</v>
      </c>
      <c r="AG238" s="421">
        <f>SUMIF('Carga People'!$D$6:$D$383,$D238,'Carga People'!AG$6:AG$383)</f>
        <v>0</v>
      </c>
      <c r="AH238" s="421">
        <f>SUMIF('Carga People'!$D$6:$D$383,$D238,'Carga People'!AH$6:AH$383)</f>
        <v>0</v>
      </c>
      <c r="AI238" s="421">
        <f>SUMIF('Carga People'!$D$6:$D$383,$D238,'Carga People'!AI$6:AI$383)</f>
        <v>0</v>
      </c>
      <c r="AJ238" s="421">
        <f>SUMIF('Carga People'!$D$6:$D$383,$D238,'Carga People'!AJ$6:AJ$383)</f>
        <v>0</v>
      </c>
      <c r="AK238" s="421">
        <f>SUMIF('Carga People'!$D$6:$D$383,$D238,'Carga People'!AK$6:AK$383)</f>
        <v>0</v>
      </c>
      <c r="AL238" s="421">
        <f>SUMIF('Carga People'!$D$6:$D$383,$D238,'Carga People'!AL$6:AL$383)</f>
        <v>0</v>
      </c>
      <c r="AM238" s="421">
        <f>SUMIF('Carga People'!$D$6:$D$383,$D238,'Carga People'!AM$6:AM$383)</f>
        <v>0</v>
      </c>
      <c r="AN238" s="421">
        <f>SUMIF('Carga People'!$D$6:$D$383,$D238,'Carga People'!AN$6:AN$383)</f>
        <v>0</v>
      </c>
      <c r="AO238" s="421"/>
      <c r="AP238" s="421"/>
      <c r="AQ238" s="427">
        <f t="shared" si="51"/>
        <v>0</v>
      </c>
      <c r="AR238" s="406" t="str">
        <f t="shared" si="42"/>
        <v/>
      </c>
      <c r="AT238" s="427">
        <f t="shared" si="52"/>
        <v>0</v>
      </c>
      <c r="AU238" s="427">
        <f t="shared" si="52"/>
        <v>0</v>
      </c>
      <c r="AV238" s="427">
        <f t="shared" si="52"/>
        <v>0</v>
      </c>
      <c r="AW238" s="427">
        <f t="shared" si="52"/>
        <v>0</v>
      </c>
      <c r="AX238" s="427">
        <f t="shared" si="52"/>
        <v>0</v>
      </c>
      <c r="AY238" s="427">
        <f t="shared" si="52"/>
        <v>0</v>
      </c>
      <c r="BA238" s="427">
        <f t="shared" si="43"/>
        <v>0</v>
      </c>
      <c r="BB238" s="427" t="e">
        <f>IF($BB$1="M0",SUMIF([1]Anual!$B$11:$B$950,$D238,[1]Anual!$GZ$11:$GZ$950),SUMIF([1]Anual!$B$11:$B$950,$D238,[1]Anual!$HA$11:$HA$950))</f>
        <v>#VALUE!</v>
      </c>
      <c r="BC238" s="427" t="e">
        <f t="shared" si="44"/>
        <v>#VALUE!</v>
      </c>
    </row>
    <row r="239" spans="2:55" ht="15" customHeight="1" outlineLevel="1" x14ac:dyDescent="0.25">
      <c r="B239" s="418" t="s">
        <v>104</v>
      </c>
      <c r="C239" s="419"/>
      <c r="D239" s="419" t="s">
        <v>268</v>
      </c>
      <c r="E239" s="1454" t="s">
        <v>849</v>
      </c>
      <c r="F239" s="1452" t="s">
        <v>47</v>
      </c>
      <c r="G239" s="421"/>
      <c r="H239" s="421"/>
      <c r="I239" s="421"/>
      <c r="J239" s="421">
        <f>SUMIF('Carga People'!$D$6:$D$383,$D239,'Carga People'!J$6:J$383)</f>
        <v>0</v>
      </c>
      <c r="K239" s="421">
        <f>SUMIF('Carga People'!$D$6:$D$383,$D239,'Carga People'!K$6:K$383)</f>
        <v>0</v>
      </c>
      <c r="L239" s="421">
        <f>SUMIF('Carga People'!$D$6:$D$383,$D239,'Carga People'!L$6:L$383)</f>
        <v>0</v>
      </c>
      <c r="M239" s="421">
        <f>SUMIF('Carga People'!$D$6:$D$383,$D239,'Carga People'!M$6:M$383)</f>
        <v>0</v>
      </c>
      <c r="N239" s="421">
        <f>SUMIF('Carga People'!$D$6:$D$383,$D239,'Carga People'!N$6:N$383)</f>
        <v>0</v>
      </c>
      <c r="O239" s="421">
        <f>SUMIF('Carga People'!$D$6:$D$383,$D239,'Carga People'!O$6:O$383)</f>
        <v>0</v>
      </c>
      <c r="P239" s="421">
        <f>SUMIF('Carga People'!$D$6:$D$383,$D239,'Carga People'!P$6:P$383)</f>
        <v>0</v>
      </c>
      <c r="Q239" s="421">
        <f>SUMIF('Carga People'!$D$6:$D$383,$D239,'Carga People'!Q$6:Q$383)</f>
        <v>0</v>
      </c>
      <c r="R239" s="421">
        <f>SUMIF('Carga People'!$D$6:$D$383,$D239,'Carga People'!R$6:R$383)</f>
        <v>0</v>
      </c>
      <c r="S239" s="421">
        <f>SUMIF('Carga People'!$D$6:$D$383,$D239,'Carga People'!S$6:S$383)</f>
        <v>0</v>
      </c>
      <c r="T239" s="421">
        <f>SUMIF('Carga People'!$D$6:$D$383,$D239,'Carga People'!T$6:T$383)</f>
        <v>0</v>
      </c>
      <c r="U239" s="421">
        <f>SUMIF('Carga People'!$D$6:$D$383,$D239,'Carga People'!U$6:U$383)</f>
        <v>0</v>
      </c>
      <c r="V239" s="421">
        <f>SUMIF('Carga People'!$D$6:$D$383,$D239,'Carga People'!V$6:V$383)</f>
        <v>0</v>
      </c>
      <c r="W239" s="421">
        <f>SUMIF('Carga People'!$D$6:$D$383,$D239,'Carga People'!W$6:W$383)</f>
        <v>0</v>
      </c>
      <c r="X239" s="421">
        <f>SUMIF('Carga People'!$D$6:$D$383,$D239,'Carga People'!X$6:X$383)</f>
        <v>0</v>
      </c>
      <c r="Y239" s="421">
        <f>SUMIF('Carga People'!$D$6:$D$383,$D239,'Carga People'!Y$6:Y$383)</f>
        <v>0</v>
      </c>
      <c r="Z239" s="421">
        <f>SUMIF('Carga People'!$D$6:$D$383,$D239,'Carga People'!Z$6:Z$383)</f>
        <v>0</v>
      </c>
      <c r="AA239" s="421">
        <f>SUMIF('Carga People'!$D$6:$D$383,$D239,'Carga People'!AA$6:AA$383)</f>
        <v>0</v>
      </c>
      <c r="AB239" s="421">
        <f>SUMIF('Carga People'!$D$6:$D$383,$D239,'Carga People'!AB$6:AB$383)</f>
        <v>0</v>
      </c>
      <c r="AC239" s="421">
        <f>SUMIF('Carga People'!$D$6:$D$383,$D239,'Carga People'!AC$6:AC$383)</f>
        <v>0</v>
      </c>
      <c r="AD239" s="421">
        <f>SUMIF('Carga People'!$D$6:$D$383,$D239,'Carga People'!AD$6:AD$383)</f>
        <v>0</v>
      </c>
      <c r="AE239" s="421">
        <f>SUMIF('Carga People'!$D$6:$D$383,$D239,'Carga People'!AE$6:AE$383)</f>
        <v>0</v>
      </c>
      <c r="AF239" s="421">
        <f>SUMIF('Carga People'!$D$6:$D$383,$D239,'Carga People'!AF$6:AF$383)</f>
        <v>0</v>
      </c>
      <c r="AG239" s="421">
        <f>SUMIF('Carga People'!$D$6:$D$383,$D239,'Carga People'!AG$6:AG$383)</f>
        <v>0</v>
      </c>
      <c r="AH239" s="421">
        <f>SUMIF('Carga People'!$D$6:$D$383,$D239,'Carga People'!AH$6:AH$383)</f>
        <v>0</v>
      </c>
      <c r="AI239" s="421">
        <f>SUMIF('Carga People'!$D$6:$D$383,$D239,'Carga People'!AI$6:AI$383)</f>
        <v>0</v>
      </c>
      <c r="AJ239" s="421">
        <f>SUMIF('Carga People'!$D$6:$D$383,$D239,'Carga People'!AJ$6:AJ$383)</f>
        <v>0</v>
      </c>
      <c r="AK239" s="421">
        <f>SUMIF('Carga People'!$D$6:$D$383,$D239,'Carga People'!AK$6:AK$383)</f>
        <v>0</v>
      </c>
      <c r="AL239" s="421">
        <f>SUMIF('Carga People'!$D$6:$D$383,$D239,'Carga People'!AL$6:AL$383)</f>
        <v>0</v>
      </c>
      <c r="AM239" s="421">
        <f>SUMIF('Carga People'!$D$6:$D$383,$D239,'Carga People'!AM$6:AM$383)</f>
        <v>0</v>
      </c>
      <c r="AN239" s="421">
        <f>SUMIF('Carga People'!$D$6:$D$383,$D239,'Carga People'!AN$6:AN$383)</f>
        <v>0</v>
      </c>
      <c r="AO239" s="421"/>
      <c r="AP239" s="421"/>
      <c r="AQ239" s="427">
        <f t="shared" si="51"/>
        <v>0</v>
      </c>
      <c r="AR239" s="406" t="str">
        <f t="shared" si="42"/>
        <v/>
      </c>
      <c r="AT239" s="427">
        <f t="shared" si="52"/>
        <v>0</v>
      </c>
      <c r="AU239" s="427">
        <f t="shared" si="52"/>
        <v>0</v>
      </c>
      <c r="AV239" s="427">
        <f t="shared" si="52"/>
        <v>0</v>
      </c>
      <c r="AW239" s="427">
        <f t="shared" si="52"/>
        <v>0</v>
      </c>
      <c r="AX239" s="427">
        <f t="shared" si="52"/>
        <v>0</v>
      </c>
      <c r="AY239" s="427">
        <f t="shared" si="52"/>
        <v>0</v>
      </c>
      <c r="BA239" s="427">
        <f t="shared" si="43"/>
        <v>0</v>
      </c>
      <c r="BB239" s="427" t="e">
        <f>IF($BB$1="M0",SUMIF([1]Anual!$B$11:$B$950,$D239,[1]Anual!$GZ$11:$GZ$950),SUMIF([1]Anual!$B$11:$B$950,$D239,[1]Anual!$HA$11:$HA$950))</f>
        <v>#VALUE!</v>
      </c>
      <c r="BC239" s="427" t="e">
        <f t="shared" si="44"/>
        <v>#VALUE!</v>
      </c>
    </row>
    <row r="240" spans="2:55" ht="15" customHeight="1" outlineLevel="1" x14ac:dyDescent="0.25">
      <c r="B240" s="418" t="s">
        <v>117</v>
      </c>
      <c r="C240" s="419"/>
      <c r="D240" s="419" t="s">
        <v>418</v>
      </c>
      <c r="E240" s="1454" t="s">
        <v>1001</v>
      </c>
      <c r="F240" s="1452" t="s">
        <v>47</v>
      </c>
      <c r="G240" s="421"/>
      <c r="H240" s="421"/>
      <c r="I240" s="421"/>
      <c r="J240" s="421">
        <f>SUMIF('Carga People'!$D$6:$D$383,$D240,'Carga People'!J$6:J$383)</f>
        <v>0</v>
      </c>
      <c r="K240" s="421">
        <f>SUMIF('Carga People'!$D$6:$D$383,$D240,'Carga People'!K$6:K$383)</f>
        <v>0</v>
      </c>
      <c r="L240" s="421">
        <f>SUMIF('Carga People'!$D$6:$D$383,$D240,'Carga People'!L$6:L$383)</f>
        <v>0</v>
      </c>
      <c r="M240" s="421">
        <f>SUMIF('Carga People'!$D$6:$D$383,$D240,'Carga People'!M$6:M$383)</f>
        <v>0</v>
      </c>
      <c r="N240" s="421">
        <f>SUMIF('Carga People'!$D$6:$D$383,$D240,'Carga People'!N$6:N$383)</f>
        <v>0</v>
      </c>
      <c r="O240" s="421">
        <f>SUMIF('Carga People'!$D$6:$D$383,$D240,'Carga People'!O$6:O$383)</f>
        <v>0</v>
      </c>
      <c r="P240" s="421">
        <f>SUMIF('Carga People'!$D$6:$D$383,$D240,'Carga People'!P$6:P$383)</f>
        <v>0</v>
      </c>
      <c r="Q240" s="421">
        <f>SUMIF('Carga People'!$D$6:$D$383,$D240,'Carga People'!Q$6:Q$383)</f>
        <v>0</v>
      </c>
      <c r="R240" s="421">
        <f>SUMIF('Carga People'!$D$6:$D$383,$D240,'Carga People'!R$6:R$383)</f>
        <v>0</v>
      </c>
      <c r="S240" s="421">
        <f>SUMIF('Carga People'!$D$6:$D$383,$D240,'Carga People'!S$6:S$383)</f>
        <v>0</v>
      </c>
      <c r="T240" s="421">
        <f>SUMIF('Carga People'!$D$6:$D$383,$D240,'Carga People'!T$6:T$383)</f>
        <v>0</v>
      </c>
      <c r="U240" s="421">
        <f>SUMIF('Carga People'!$D$6:$D$383,$D240,'Carga People'!U$6:U$383)</f>
        <v>0</v>
      </c>
      <c r="V240" s="421">
        <f>SUMIF('Carga People'!$D$6:$D$383,$D240,'Carga People'!V$6:V$383)</f>
        <v>0</v>
      </c>
      <c r="W240" s="421">
        <f>SUMIF('Carga People'!$D$6:$D$383,$D240,'Carga People'!W$6:W$383)</f>
        <v>0</v>
      </c>
      <c r="X240" s="421">
        <f>SUMIF('Carga People'!$D$6:$D$383,$D240,'Carga People'!X$6:X$383)</f>
        <v>0</v>
      </c>
      <c r="Y240" s="421">
        <f>SUMIF('Carga People'!$D$6:$D$383,$D240,'Carga People'!Y$6:Y$383)</f>
        <v>0</v>
      </c>
      <c r="Z240" s="421">
        <f>SUMIF('Carga People'!$D$6:$D$383,$D240,'Carga People'!Z$6:Z$383)</f>
        <v>0</v>
      </c>
      <c r="AA240" s="421">
        <f>SUMIF('Carga People'!$D$6:$D$383,$D240,'Carga People'!AA$6:AA$383)</f>
        <v>0</v>
      </c>
      <c r="AB240" s="421">
        <f>SUMIF('Carga People'!$D$6:$D$383,$D240,'Carga People'!AB$6:AB$383)</f>
        <v>0</v>
      </c>
      <c r="AC240" s="421">
        <f>SUMIF('Carga People'!$D$6:$D$383,$D240,'Carga People'!AC$6:AC$383)</f>
        <v>0</v>
      </c>
      <c r="AD240" s="421">
        <f>SUMIF('Carga People'!$D$6:$D$383,$D240,'Carga People'!AD$6:AD$383)</f>
        <v>0</v>
      </c>
      <c r="AE240" s="421">
        <f>SUMIF('Carga People'!$D$6:$D$383,$D240,'Carga People'!AE$6:AE$383)</f>
        <v>0</v>
      </c>
      <c r="AF240" s="421">
        <f>SUMIF('Carga People'!$D$6:$D$383,$D240,'Carga People'!AF$6:AF$383)</f>
        <v>0</v>
      </c>
      <c r="AG240" s="421">
        <f>SUMIF('Carga People'!$D$6:$D$383,$D240,'Carga People'!AG$6:AG$383)</f>
        <v>0</v>
      </c>
      <c r="AH240" s="421">
        <f>SUMIF('Carga People'!$D$6:$D$383,$D240,'Carga People'!AH$6:AH$383)</f>
        <v>0</v>
      </c>
      <c r="AI240" s="421">
        <f>SUMIF('Carga People'!$D$6:$D$383,$D240,'Carga People'!AI$6:AI$383)</f>
        <v>0</v>
      </c>
      <c r="AJ240" s="421">
        <f>SUMIF('Carga People'!$D$6:$D$383,$D240,'Carga People'!AJ$6:AJ$383)</f>
        <v>0</v>
      </c>
      <c r="AK240" s="421">
        <f>SUMIF('Carga People'!$D$6:$D$383,$D240,'Carga People'!AK$6:AK$383)</f>
        <v>0</v>
      </c>
      <c r="AL240" s="421">
        <f>SUMIF('Carga People'!$D$6:$D$383,$D240,'Carga People'!AL$6:AL$383)</f>
        <v>0</v>
      </c>
      <c r="AM240" s="421">
        <f>SUMIF('Carga People'!$D$6:$D$383,$D240,'Carga People'!AM$6:AM$383)</f>
        <v>0</v>
      </c>
      <c r="AN240" s="421">
        <f>SUMIF('Carga People'!$D$6:$D$383,$D240,'Carga People'!AN$6:AN$383)</f>
        <v>0</v>
      </c>
      <c r="AO240" s="421"/>
      <c r="AP240" s="421"/>
      <c r="AQ240" s="427">
        <f t="shared" si="51"/>
        <v>0</v>
      </c>
      <c r="AR240" s="406" t="str">
        <f t="shared" si="42"/>
        <v/>
      </c>
      <c r="AT240" s="427">
        <f t="shared" si="52"/>
        <v>0</v>
      </c>
      <c r="AU240" s="427">
        <f t="shared" si="52"/>
        <v>0</v>
      </c>
      <c r="AV240" s="427">
        <f t="shared" si="52"/>
        <v>0</v>
      </c>
      <c r="AW240" s="427">
        <f t="shared" si="52"/>
        <v>0</v>
      </c>
      <c r="AX240" s="427">
        <f t="shared" si="52"/>
        <v>0</v>
      </c>
      <c r="AY240" s="427">
        <f t="shared" si="52"/>
        <v>0</v>
      </c>
      <c r="BA240" s="427">
        <f t="shared" si="43"/>
        <v>0</v>
      </c>
      <c r="BB240" s="427" t="e">
        <f>IF($BB$1="M0",SUMIF([1]Anual!$B$11:$B$950,$D240,[1]Anual!$GZ$11:$GZ$950),SUMIF([1]Anual!$B$11:$B$950,$D240,[1]Anual!$HA$11:$HA$950))</f>
        <v>#VALUE!</v>
      </c>
      <c r="BC240" s="427" t="e">
        <f t="shared" si="44"/>
        <v>#VALUE!</v>
      </c>
    </row>
    <row r="241" spans="1:55" x14ac:dyDescent="0.25">
      <c r="E241" s="1455"/>
      <c r="J241" s="406"/>
      <c r="K241" s="406"/>
      <c r="L241" s="406"/>
      <c r="M241" s="406"/>
      <c r="N241" s="406"/>
      <c r="O241" s="406"/>
      <c r="P241" s="406"/>
      <c r="Q241" s="406"/>
      <c r="R241" s="406"/>
      <c r="S241" s="406"/>
      <c r="T241" s="406"/>
      <c r="U241" s="406"/>
      <c r="V241" s="406"/>
      <c r="W241" s="406"/>
      <c r="X241" s="406"/>
      <c r="Y241" s="406"/>
      <c r="Z241" s="406"/>
      <c r="AA241" s="406"/>
      <c r="AB241" s="406"/>
      <c r="AC241" s="406"/>
      <c r="AD241" s="406"/>
      <c r="AE241" s="406"/>
      <c r="AF241" s="406"/>
      <c r="AG241" s="406"/>
      <c r="AH241" s="406"/>
      <c r="AI241" s="406"/>
      <c r="AJ241" s="406"/>
      <c r="AK241" s="406"/>
      <c r="AL241" s="406"/>
      <c r="AM241" s="406"/>
      <c r="AQ241" s="406"/>
    </row>
    <row r="242" spans="1:55" ht="15.6" x14ac:dyDescent="0.3">
      <c r="B242" s="412"/>
      <c r="C242" s="413"/>
      <c r="D242" s="423" t="s">
        <v>14</v>
      </c>
      <c r="E242" s="1456"/>
      <c r="F242" s="1450"/>
      <c r="G242" s="424"/>
      <c r="H242" s="424"/>
      <c r="I242" s="424"/>
      <c r="J242" s="414">
        <f>J91+J4</f>
        <v>13839</v>
      </c>
      <c r="K242" s="414">
        <f t="shared" ref="K242:AN242" si="53">K91+K4</f>
        <v>0</v>
      </c>
      <c r="L242" s="414">
        <f t="shared" si="53"/>
        <v>0</v>
      </c>
      <c r="M242" s="414">
        <f t="shared" si="53"/>
        <v>12344</v>
      </c>
      <c r="N242" s="414">
        <f t="shared" si="53"/>
        <v>12256</v>
      </c>
      <c r="O242" s="414">
        <f t="shared" si="53"/>
        <v>12042</v>
      </c>
      <c r="P242" s="414">
        <f t="shared" si="53"/>
        <v>11428</v>
      </c>
      <c r="Q242" s="414">
        <f t="shared" si="53"/>
        <v>11750</v>
      </c>
      <c r="R242" s="414">
        <f t="shared" si="53"/>
        <v>7462</v>
      </c>
      <c r="S242" s="414">
        <f t="shared" si="53"/>
        <v>0</v>
      </c>
      <c r="T242" s="414">
        <f t="shared" si="53"/>
        <v>12320</v>
      </c>
      <c r="U242" s="414">
        <f t="shared" si="53"/>
        <v>12302</v>
      </c>
      <c r="V242" s="414">
        <f t="shared" si="53"/>
        <v>12210</v>
      </c>
      <c r="W242" s="414">
        <f t="shared" si="53"/>
        <v>12569</v>
      </c>
      <c r="X242" s="414">
        <f t="shared" si="53"/>
        <v>12344</v>
      </c>
      <c r="Y242" s="414">
        <f t="shared" si="53"/>
        <v>7449</v>
      </c>
      <c r="Z242" s="414">
        <f t="shared" si="53"/>
        <v>0</v>
      </c>
      <c r="AA242" s="414">
        <f t="shared" si="53"/>
        <v>12634</v>
      </c>
      <c r="AB242" s="414">
        <f t="shared" si="53"/>
        <v>12404</v>
      </c>
      <c r="AC242" s="414">
        <f t="shared" si="53"/>
        <v>12325</v>
      </c>
      <c r="AD242" s="414">
        <f t="shared" si="53"/>
        <v>12391</v>
      </c>
      <c r="AE242" s="414">
        <f t="shared" si="53"/>
        <v>12585</v>
      </c>
      <c r="AF242" s="414">
        <f t="shared" si="53"/>
        <v>0</v>
      </c>
      <c r="AG242" s="414">
        <f t="shared" si="53"/>
        <v>0</v>
      </c>
      <c r="AH242" s="414">
        <f t="shared" si="53"/>
        <v>0</v>
      </c>
      <c r="AI242" s="414">
        <f t="shared" si="53"/>
        <v>0</v>
      </c>
      <c r="AJ242" s="414">
        <f t="shared" si="53"/>
        <v>0</v>
      </c>
      <c r="AK242" s="414">
        <f t="shared" si="53"/>
        <v>0</v>
      </c>
      <c r="AL242" s="414">
        <f t="shared" si="53"/>
        <v>0</v>
      </c>
      <c r="AM242" s="414">
        <f t="shared" si="53"/>
        <v>0</v>
      </c>
      <c r="AN242" s="414">
        <f t="shared" si="53"/>
        <v>0</v>
      </c>
      <c r="AO242" s="414"/>
      <c r="AP242" s="414"/>
      <c r="AQ242" s="426">
        <f>SUM(H242:AP242)</f>
        <v>212654</v>
      </c>
      <c r="AR242" s="425">
        <f>AQ242-RESUMO!AY5</f>
        <v>-1760</v>
      </c>
      <c r="AT242" s="426">
        <f t="shared" si="52"/>
        <v>13839</v>
      </c>
      <c r="AU242" s="426">
        <f t="shared" si="52"/>
        <v>67282</v>
      </c>
      <c r="AV242" s="426">
        <f t="shared" si="52"/>
        <v>69194</v>
      </c>
      <c r="AW242" s="426">
        <f t="shared" si="52"/>
        <v>62339</v>
      </c>
      <c r="AX242" s="426">
        <f t="shared" si="52"/>
        <v>0</v>
      </c>
      <c r="AY242" s="426">
        <f t="shared" si="52"/>
        <v>0</v>
      </c>
      <c r="BA242" s="426">
        <f>SUM(J242:AI242)</f>
        <v>212654</v>
      </c>
      <c r="BB242" s="426" t="e">
        <f>SUM(BB4:BB240)/2</f>
        <v>#VALUE!</v>
      </c>
      <c r="BC242" s="426" t="e">
        <f t="shared" ref="BC242" si="54">BA242-BB242</f>
        <v>#VALUE!</v>
      </c>
    </row>
    <row r="243" spans="1:55" x14ac:dyDescent="0.25">
      <c r="E243" s="1455"/>
      <c r="AN243" s="409"/>
      <c r="AO243" s="409"/>
      <c r="AP243" s="409"/>
    </row>
    <row r="244" spans="1:55" x14ac:dyDescent="0.25">
      <c r="E244" s="1455"/>
      <c r="AN244" s="409"/>
      <c r="AO244" s="409"/>
      <c r="AP244" s="409"/>
    </row>
    <row r="245" spans="1:55" ht="13.2" x14ac:dyDescent="0.25">
      <c r="A245" s="1545" t="s">
        <v>1173</v>
      </c>
      <c r="B245" s="1544" t="s">
        <v>17</v>
      </c>
      <c r="C245" s="1544" t="s">
        <v>237</v>
      </c>
      <c r="D245" s="1545" t="s">
        <v>424</v>
      </c>
      <c r="E245" s="1544" t="s">
        <v>158</v>
      </c>
      <c r="F245" s="1544" t="s">
        <v>1329</v>
      </c>
      <c r="AN245" s="409"/>
      <c r="AO245" s="409"/>
      <c r="AP245" s="409"/>
    </row>
    <row r="246" spans="1:55" ht="13.2" x14ac:dyDescent="0.25">
      <c r="A246" s="1548" t="s">
        <v>1175</v>
      </c>
      <c r="B246" s="1546" t="s">
        <v>647</v>
      </c>
      <c r="C246" s="1547" t="s">
        <v>1174</v>
      </c>
      <c r="D246" s="1548"/>
      <c r="E246" s="1547" t="s">
        <v>736</v>
      </c>
      <c r="F246" s="1547"/>
      <c r="AN246" s="409"/>
      <c r="AO246" s="409"/>
      <c r="AP246" s="409"/>
    </row>
    <row r="247" spans="1:55" ht="13.2" x14ac:dyDescent="0.25">
      <c r="A247" s="1548"/>
      <c r="B247" s="1546" t="s">
        <v>754</v>
      </c>
      <c r="C247" s="1547" t="s">
        <v>1174</v>
      </c>
      <c r="D247" s="1548"/>
      <c r="E247" s="1547" t="s">
        <v>736</v>
      </c>
      <c r="F247" s="1547"/>
      <c r="AN247" s="409"/>
      <c r="AO247" s="409"/>
      <c r="AP247" s="409"/>
    </row>
    <row r="248" spans="1:55" ht="13.2" x14ac:dyDescent="0.25">
      <c r="A248" s="1548"/>
      <c r="B248" s="1546" t="s">
        <v>198</v>
      </c>
      <c r="C248" s="1547" t="s">
        <v>1174</v>
      </c>
      <c r="D248" s="1548"/>
      <c r="E248" s="1547" t="s">
        <v>1176</v>
      </c>
      <c r="F248" s="1547"/>
      <c r="AN248" s="409"/>
      <c r="AO248" s="409"/>
      <c r="AP248" s="409"/>
    </row>
    <row r="249" spans="1:55" ht="13.2" x14ac:dyDescent="0.25">
      <c r="A249" s="1548"/>
      <c r="B249" s="1546" t="s">
        <v>678</v>
      </c>
      <c r="C249" s="1547" t="s">
        <v>1174</v>
      </c>
      <c r="D249" s="1548"/>
      <c r="E249" s="1547" t="s">
        <v>736</v>
      </c>
      <c r="F249" s="1547"/>
      <c r="AN249" s="409"/>
      <c r="AO249" s="409"/>
      <c r="AP249" s="409"/>
    </row>
    <row r="250" spans="1:55" ht="13.2" x14ac:dyDescent="0.25">
      <c r="A250" s="1548"/>
      <c r="B250" s="1546" t="s">
        <v>753</v>
      </c>
      <c r="C250" s="1547" t="s">
        <v>1174</v>
      </c>
      <c r="D250" s="1548"/>
      <c r="E250" s="1547" t="s">
        <v>736</v>
      </c>
      <c r="F250" s="1547"/>
    </row>
    <row r="251" spans="1:55" ht="13.2" x14ac:dyDescent="0.25">
      <c r="A251" s="1548" t="s">
        <v>1175</v>
      </c>
      <c r="B251" s="1546" t="s">
        <v>654</v>
      </c>
      <c r="C251" s="1547" t="s">
        <v>1174</v>
      </c>
      <c r="D251" s="1548"/>
      <c r="E251" s="1547" t="s">
        <v>159</v>
      </c>
      <c r="F251" s="1547"/>
    </row>
    <row r="252" spans="1:55" ht="13.2" x14ac:dyDescent="0.25">
      <c r="A252" s="1548" t="s">
        <v>1175</v>
      </c>
      <c r="B252" s="1546" t="s">
        <v>698</v>
      </c>
      <c r="C252" s="1547" t="s">
        <v>1174</v>
      </c>
      <c r="D252" s="1548"/>
      <c r="E252" s="1547" t="s">
        <v>1177</v>
      </c>
      <c r="F252" s="1547"/>
    </row>
    <row r="253" spans="1:55" ht="13.2" x14ac:dyDescent="0.25">
      <c r="A253" s="1548" t="s">
        <v>1175</v>
      </c>
      <c r="B253" s="1546" t="s">
        <v>655</v>
      </c>
      <c r="C253" s="1547" t="s">
        <v>1174</v>
      </c>
      <c r="D253" s="1548"/>
      <c r="E253" s="1547" t="s">
        <v>159</v>
      </c>
      <c r="F253" s="1547"/>
    </row>
    <row r="254" spans="1:55" ht="13.2" x14ac:dyDescent="0.25">
      <c r="A254" s="1548" t="s">
        <v>1175</v>
      </c>
      <c r="B254" s="1546" t="s">
        <v>649</v>
      </c>
      <c r="C254" s="1547" t="s">
        <v>1174</v>
      </c>
      <c r="D254" s="1548"/>
      <c r="E254" s="1547" t="s">
        <v>1177</v>
      </c>
      <c r="F254" s="1547"/>
    </row>
    <row r="255" spans="1:55" ht="13.2" x14ac:dyDescent="0.25">
      <c r="A255" s="1548" t="s">
        <v>1175</v>
      </c>
      <c r="B255" s="1546" t="s">
        <v>128</v>
      </c>
      <c r="C255" s="1547" t="s">
        <v>1174</v>
      </c>
      <c r="D255" s="1548"/>
      <c r="E255" s="1547" t="s">
        <v>159</v>
      </c>
      <c r="F255" s="1547"/>
    </row>
    <row r="256" spans="1:55" ht="13.2" x14ac:dyDescent="0.25">
      <c r="A256" s="1548" t="s">
        <v>1175</v>
      </c>
      <c r="B256" s="1546" t="s">
        <v>653</v>
      </c>
      <c r="C256" s="1547" t="s">
        <v>1174</v>
      </c>
      <c r="D256" s="1548"/>
      <c r="E256" s="1547" t="s">
        <v>1177</v>
      </c>
      <c r="F256" s="1547"/>
    </row>
    <row r="257" spans="1:6" ht="13.2" x14ac:dyDescent="0.25">
      <c r="A257" s="1548" t="s">
        <v>1175</v>
      </c>
      <c r="B257" s="1546" t="s">
        <v>650</v>
      </c>
      <c r="C257" s="1547" t="s">
        <v>1174</v>
      </c>
      <c r="D257" s="1548"/>
      <c r="E257" s="1547" t="s">
        <v>1177</v>
      </c>
      <c r="F257" s="1547"/>
    </row>
    <row r="258" spans="1:6" ht="13.2" x14ac:dyDescent="0.25">
      <c r="A258" s="1548" t="s">
        <v>1175</v>
      </c>
      <c r="B258" s="1546" t="s">
        <v>695</v>
      </c>
      <c r="C258" s="1547" t="s">
        <v>1174</v>
      </c>
      <c r="D258" s="1548"/>
      <c r="E258" s="1547" t="s">
        <v>1177</v>
      </c>
      <c r="F258" s="1547"/>
    </row>
    <row r="259" spans="1:6" ht="13.2" x14ac:dyDescent="0.25">
      <c r="A259" s="1548" t="s">
        <v>1175</v>
      </c>
      <c r="B259" s="1546" t="s">
        <v>648</v>
      </c>
      <c r="C259" s="1547" t="s">
        <v>1174</v>
      </c>
      <c r="D259" s="1548"/>
      <c r="E259" s="1547" t="s">
        <v>1177</v>
      </c>
      <c r="F259" s="1547"/>
    </row>
    <row r="260" spans="1:6" ht="13.2" x14ac:dyDescent="0.25">
      <c r="A260" s="1548" t="s">
        <v>1175</v>
      </c>
      <c r="B260" s="1546" t="s">
        <v>129</v>
      </c>
      <c r="C260" s="1547" t="s">
        <v>1174</v>
      </c>
      <c r="D260" s="1548"/>
      <c r="E260" s="1547" t="s">
        <v>159</v>
      </c>
      <c r="F260" s="1547"/>
    </row>
    <row r="261" spans="1:6" ht="13.2" x14ac:dyDescent="0.25">
      <c r="A261" s="1548" t="s">
        <v>1175</v>
      </c>
      <c r="B261" s="1546" t="s">
        <v>652</v>
      </c>
      <c r="C261" s="1547" t="s">
        <v>1174</v>
      </c>
      <c r="D261" s="1548"/>
      <c r="E261" s="1547" t="s">
        <v>1177</v>
      </c>
      <c r="F261" s="1547"/>
    </row>
    <row r="262" spans="1:6" ht="13.2" x14ac:dyDescent="0.25">
      <c r="A262" s="1548" t="s">
        <v>1175</v>
      </c>
      <c r="B262" s="1546" t="s">
        <v>651</v>
      </c>
      <c r="C262" s="1547" t="s">
        <v>1174</v>
      </c>
      <c r="D262" s="1548"/>
      <c r="E262" s="1547" t="s">
        <v>1177</v>
      </c>
      <c r="F262" s="1547"/>
    </row>
    <row r="263" spans="1:6" ht="13.2" x14ac:dyDescent="0.25">
      <c r="A263" s="1548" t="s">
        <v>1175</v>
      </c>
      <c r="B263" s="1546" t="s">
        <v>1097</v>
      </c>
      <c r="C263" s="1547" t="s">
        <v>1174</v>
      </c>
      <c r="D263" s="1548"/>
      <c r="E263" s="1547" t="s">
        <v>1178</v>
      </c>
      <c r="F263" s="1547"/>
    </row>
    <row r="264" spans="1:6" ht="13.2" x14ac:dyDescent="0.25">
      <c r="A264" s="1548" t="s">
        <v>1175</v>
      </c>
      <c r="B264" s="1546" t="s">
        <v>1109</v>
      </c>
      <c r="C264" s="1547" t="s">
        <v>1174</v>
      </c>
      <c r="D264" s="1548"/>
      <c r="E264" s="1547" t="s">
        <v>1178</v>
      </c>
      <c r="F264" s="1547"/>
    </row>
    <row r="265" spans="1:6" ht="13.2" x14ac:dyDescent="0.25">
      <c r="A265" s="1548" t="s">
        <v>1175</v>
      </c>
      <c r="B265" s="1546" t="s">
        <v>112</v>
      </c>
      <c r="C265" s="1547" t="s">
        <v>1174</v>
      </c>
      <c r="D265" s="1548"/>
      <c r="E265" s="1547" t="s">
        <v>142</v>
      </c>
      <c r="F265" s="1547"/>
    </row>
    <row r="266" spans="1:6" ht="13.2" x14ac:dyDescent="0.25">
      <c r="A266" s="1548" t="s">
        <v>1175</v>
      </c>
      <c r="B266" s="1546" t="s">
        <v>99</v>
      </c>
      <c r="C266" s="1547" t="s">
        <v>1174</v>
      </c>
      <c r="D266" s="1548"/>
      <c r="E266" s="1547" t="s">
        <v>160</v>
      </c>
      <c r="F266" s="1547"/>
    </row>
    <row r="267" spans="1:6" ht="13.2" x14ac:dyDescent="0.25">
      <c r="A267" s="1548" t="s">
        <v>1175</v>
      </c>
      <c r="B267" s="1546" t="s">
        <v>109</v>
      </c>
      <c r="C267" s="1547" t="s">
        <v>1174</v>
      </c>
      <c r="D267" s="1548"/>
      <c r="E267" s="1547" t="s">
        <v>160</v>
      </c>
      <c r="F267" s="1547"/>
    </row>
    <row r="268" spans="1:6" ht="13.2" x14ac:dyDescent="0.25">
      <c r="A268" s="1548" t="s">
        <v>1175</v>
      </c>
      <c r="B268" s="1546" t="s">
        <v>1091</v>
      </c>
      <c r="C268" s="1547" t="s">
        <v>1174</v>
      </c>
      <c r="D268" s="1548"/>
      <c r="E268" s="1547" t="s">
        <v>1178</v>
      </c>
      <c r="F268" s="1547"/>
    </row>
    <row r="269" spans="1:6" ht="13.2" x14ac:dyDescent="0.25">
      <c r="A269" s="1548" t="s">
        <v>1175</v>
      </c>
      <c r="B269" s="1546" t="s">
        <v>1094</v>
      </c>
      <c r="C269" s="1547" t="s">
        <v>1174</v>
      </c>
      <c r="D269" s="1548"/>
      <c r="E269" s="1547" t="s">
        <v>1178</v>
      </c>
      <c r="F269" s="1547"/>
    </row>
    <row r="270" spans="1:6" ht="13.2" x14ac:dyDescent="0.25">
      <c r="A270" s="1548" t="s">
        <v>1175</v>
      </c>
      <c r="B270" s="1546" t="s">
        <v>193</v>
      </c>
      <c r="C270" s="1547" t="s">
        <v>1174</v>
      </c>
      <c r="D270" s="1548"/>
      <c r="E270" s="1547" t="s">
        <v>1179</v>
      </c>
      <c r="F270" s="1547"/>
    </row>
    <row r="271" spans="1:6" ht="13.2" x14ac:dyDescent="0.25">
      <c r="A271" s="1548" t="s">
        <v>1175</v>
      </c>
      <c r="B271" s="1546" t="s">
        <v>1079</v>
      </c>
      <c r="C271" s="1547" t="s">
        <v>1174</v>
      </c>
      <c r="D271" s="1548"/>
      <c r="E271" s="1547" t="s">
        <v>1178</v>
      </c>
      <c r="F271" s="1547"/>
    </row>
    <row r="272" spans="1:6" ht="13.2" x14ac:dyDescent="0.25">
      <c r="A272" s="1548" t="s">
        <v>1175</v>
      </c>
      <c r="B272" s="1546" t="s">
        <v>113</v>
      </c>
      <c r="C272" s="1547" t="s">
        <v>1174</v>
      </c>
      <c r="D272" s="1548"/>
      <c r="E272" s="1547" t="s">
        <v>142</v>
      </c>
      <c r="F272" s="1547"/>
    </row>
    <row r="273" spans="1:6" ht="13.2" x14ac:dyDescent="0.25">
      <c r="A273" s="1548" t="s">
        <v>1175</v>
      </c>
      <c r="B273" s="1546" t="s">
        <v>114</v>
      </c>
      <c r="C273" s="1547" t="s">
        <v>1174</v>
      </c>
      <c r="D273" s="1548"/>
      <c r="E273" s="1547" t="s">
        <v>142</v>
      </c>
      <c r="F273" s="1547"/>
    </row>
    <row r="274" spans="1:6" ht="13.2" x14ac:dyDescent="0.25">
      <c r="A274" s="1548" t="s">
        <v>1175</v>
      </c>
      <c r="B274" s="1546" t="s">
        <v>80</v>
      </c>
      <c r="C274" s="1547" t="s">
        <v>1174</v>
      </c>
      <c r="D274" s="1548"/>
      <c r="E274" s="1547"/>
      <c r="F274" s="1547"/>
    </row>
    <row r="275" spans="1:6" ht="13.2" x14ac:dyDescent="0.25">
      <c r="A275" s="1548" t="s">
        <v>1175</v>
      </c>
      <c r="B275" s="1546" t="s">
        <v>100</v>
      </c>
      <c r="C275" s="1547" t="s">
        <v>1174</v>
      </c>
      <c r="D275" s="1548"/>
      <c r="E275" s="1547" t="s">
        <v>160</v>
      </c>
      <c r="F275" s="1547"/>
    </row>
    <row r="276" spans="1:6" ht="13.2" x14ac:dyDescent="0.25">
      <c r="A276" s="1548" t="s">
        <v>1175</v>
      </c>
      <c r="B276" s="1546" t="s">
        <v>105</v>
      </c>
      <c r="C276" s="1547" t="s">
        <v>1174</v>
      </c>
      <c r="D276" s="1548"/>
      <c r="E276" s="1547" t="s">
        <v>160</v>
      </c>
      <c r="F276" s="1547"/>
    </row>
    <row r="277" spans="1:6" ht="13.2" x14ac:dyDescent="0.25">
      <c r="A277" s="1548" t="s">
        <v>1175</v>
      </c>
      <c r="B277" s="1546" t="s">
        <v>111</v>
      </c>
      <c r="C277" s="1547" t="s">
        <v>1174</v>
      </c>
      <c r="D277" s="1548"/>
      <c r="E277" s="1547" t="s">
        <v>142</v>
      </c>
      <c r="F277" s="1547"/>
    </row>
    <row r="278" spans="1:6" ht="13.2" x14ac:dyDescent="0.25">
      <c r="A278" s="1548" t="s">
        <v>1175</v>
      </c>
      <c r="B278" s="1546" t="s">
        <v>1082</v>
      </c>
      <c r="C278" s="1547" t="s">
        <v>1174</v>
      </c>
      <c r="D278" s="1548"/>
      <c r="E278" s="1547" t="s">
        <v>1178</v>
      </c>
      <c r="F278" s="1547"/>
    </row>
    <row r="279" spans="1:6" ht="13.2" x14ac:dyDescent="0.25">
      <c r="A279" s="1548" t="s">
        <v>1175</v>
      </c>
      <c r="B279" s="1546" t="s">
        <v>1088</v>
      </c>
      <c r="C279" s="1547" t="s">
        <v>1174</v>
      </c>
      <c r="D279" s="1548"/>
      <c r="E279" s="1547" t="s">
        <v>1178</v>
      </c>
      <c r="F279" s="1547"/>
    </row>
    <row r="280" spans="1:6" ht="13.2" x14ac:dyDescent="0.25">
      <c r="A280" s="1548" t="s">
        <v>1175</v>
      </c>
      <c r="B280" s="1546" t="s">
        <v>101</v>
      </c>
      <c r="C280" s="1547" t="s">
        <v>1174</v>
      </c>
      <c r="D280" s="1548"/>
      <c r="E280" s="1547" t="s">
        <v>160</v>
      </c>
      <c r="F280" s="1547"/>
    </row>
    <row r="281" spans="1:6" ht="13.2" x14ac:dyDescent="0.25">
      <c r="A281" s="1548" t="s">
        <v>1175</v>
      </c>
      <c r="B281" s="1546" t="s">
        <v>102</v>
      </c>
      <c r="C281" s="1547" t="s">
        <v>1174</v>
      </c>
      <c r="D281" s="1548"/>
      <c r="E281" s="1547" t="s">
        <v>160</v>
      </c>
      <c r="F281" s="1547"/>
    </row>
    <row r="282" spans="1:6" ht="13.2" x14ac:dyDescent="0.25">
      <c r="A282" s="1548" t="s">
        <v>1175</v>
      </c>
      <c r="B282" s="1546" t="s">
        <v>1076</v>
      </c>
      <c r="C282" s="1547" t="s">
        <v>1174</v>
      </c>
      <c r="D282" s="1548"/>
      <c r="E282" s="1547" t="s">
        <v>1180</v>
      </c>
      <c r="F282" s="1547"/>
    </row>
    <row r="283" spans="1:6" ht="13.2" x14ac:dyDescent="0.25">
      <c r="A283" s="1548" t="s">
        <v>1175</v>
      </c>
      <c r="B283" s="1546" t="s">
        <v>1119</v>
      </c>
      <c r="C283" s="1547" t="s">
        <v>1174</v>
      </c>
      <c r="D283" s="1548"/>
      <c r="E283" s="1547" t="s">
        <v>1180</v>
      </c>
      <c r="F283" s="1547"/>
    </row>
    <row r="284" spans="1:6" ht="13.2" x14ac:dyDescent="0.25">
      <c r="A284" s="1548" t="s">
        <v>1175</v>
      </c>
      <c r="B284" s="1546" t="s">
        <v>1100</v>
      </c>
      <c r="C284" s="1547" t="s">
        <v>1174</v>
      </c>
      <c r="D284" s="1548"/>
      <c r="E284" s="1547" t="s">
        <v>1180</v>
      </c>
      <c r="F284" s="1547"/>
    </row>
    <row r="285" spans="1:6" ht="13.2" x14ac:dyDescent="0.25">
      <c r="A285" s="1548"/>
      <c r="B285" s="1546" t="s">
        <v>625</v>
      </c>
      <c r="C285" s="1547" t="s">
        <v>1174</v>
      </c>
      <c r="D285" s="1548"/>
      <c r="E285" s="1547" t="s">
        <v>1176</v>
      </c>
      <c r="F285" s="1547"/>
    </row>
    <row r="286" spans="1:6" ht="13.2" x14ac:dyDescent="0.25">
      <c r="A286" s="1548"/>
      <c r="B286" s="1546" t="s">
        <v>236</v>
      </c>
      <c r="C286" s="1547" t="s">
        <v>1174</v>
      </c>
      <c r="D286" s="1548"/>
      <c r="E286" s="1547" t="s">
        <v>1176</v>
      </c>
      <c r="F286" s="1547"/>
    </row>
    <row r="287" spans="1:6" ht="13.2" x14ac:dyDescent="0.25">
      <c r="A287" s="1548" t="s">
        <v>1175</v>
      </c>
      <c r="B287" s="1546" t="s">
        <v>1135</v>
      </c>
      <c r="C287" s="1547" t="s">
        <v>1174</v>
      </c>
      <c r="D287" s="1548"/>
      <c r="E287" s="1547" t="s">
        <v>1180</v>
      </c>
      <c r="F287" s="1547"/>
    </row>
    <row r="288" spans="1:6" ht="13.2" x14ac:dyDescent="0.25">
      <c r="A288" s="1548" t="s">
        <v>1175</v>
      </c>
      <c r="B288" s="1546" t="s">
        <v>81</v>
      </c>
      <c r="C288" s="1547" t="s">
        <v>1174</v>
      </c>
      <c r="D288" s="1548"/>
      <c r="E288" s="1547" t="s">
        <v>1179</v>
      </c>
      <c r="F288" s="1547"/>
    </row>
    <row r="289" spans="1:6" ht="13.2" x14ac:dyDescent="0.25">
      <c r="A289" s="1548" t="s">
        <v>1175</v>
      </c>
      <c r="B289" s="1546" t="s">
        <v>352</v>
      </c>
      <c r="C289" s="1547" t="s">
        <v>1174</v>
      </c>
      <c r="D289" s="1548"/>
      <c r="E289" s="1547" t="s">
        <v>461</v>
      </c>
      <c r="F289" s="1547"/>
    </row>
    <row r="290" spans="1:6" ht="13.2" x14ac:dyDescent="0.25">
      <c r="A290" s="1548" t="s">
        <v>1175</v>
      </c>
      <c r="B290" s="1546" t="s">
        <v>83</v>
      </c>
      <c r="C290" s="1547" t="s">
        <v>1174</v>
      </c>
      <c r="D290" s="1548"/>
      <c r="E290" s="1547" t="s">
        <v>1181</v>
      </c>
      <c r="F290" s="1547"/>
    </row>
    <row r="291" spans="1:6" ht="13.2" x14ac:dyDescent="0.25">
      <c r="A291" s="1548" t="s">
        <v>1175</v>
      </c>
      <c r="B291" s="1546" t="s">
        <v>86</v>
      </c>
      <c r="C291" s="1547" t="s">
        <v>1174</v>
      </c>
      <c r="D291" s="1548"/>
      <c r="E291" s="1547" t="s">
        <v>1181</v>
      </c>
      <c r="F291" s="1547"/>
    </row>
    <row r="292" spans="1:6" ht="13.2" x14ac:dyDescent="0.25">
      <c r="A292" s="1548" t="s">
        <v>1175</v>
      </c>
      <c r="B292" s="1546" t="s">
        <v>528</v>
      </c>
      <c r="C292" s="1547" t="s">
        <v>1174</v>
      </c>
      <c r="D292" s="1548"/>
      <c r="E292" s="1547" t="s">
        <v>1180</v>
      </c>
      <c r="F292" s="1547"/>
    </row>
    <row r="293" spans="1:6" ht="13.2" x14ac:dyDescent="0.25">
      <c r="A293" s="1548" t="s">
        <v>1175</v>
      </c>
      <c r="B293" s="1546" t="s">
        <v>411</v>
      </c>
      <c r="C293" s="1547" t="s">
        <v>1174</v>
      </c>
      <c r="D293" s="1548"/>
      <c r="E293" s="1547" t="s">
        <v>463</v>
      </c>
      <c r="F293" s="1547"/>
    </row>
    <row r="294" spans="1:6" ht="13.2" x14ac:dyDescent="0.25">
      <c r="A294" s="1548" t="s">
        <v>1175</v>
      </c>
      <c r="B294" s="1546" t="s">
        <v>103</v>
      </c>
      <c r="C294" s="1547" t="s">
        <v>1174</v>
      </c>
      <c r="D294" s="1548"/>
      <c r="E294" s="1547" t="s">
        <v>160</v>
      </c>
      <c r="F294" s="1547"/>
    </row>
    <row r="295" spans="1:6" ht="13.2" x14ac:dyDescent="0.25">
      <c r="A295" s="1548" t="s">
        <v>1175</v>
      </c>
      <c r="B295" s="1546" t="s">
        <v>104</v>
      </c>
      <c r="C295" s="1547" t="s">
        <v>1174</v>
      </c>
      <c r="D295" s="1548"/>
      <c r="E295" s="1547" t="s">
        <v>160</v>
      </c>
      <c r="F295" s="1547"/>
    </row>
    <row r="296" spans="1:6" ht="13.2" x14ac:dyDescent="0.25">
      <c r="A296" s="1548" t="s">
        <v>1175</v>
      </c>
      <c r="B296" s="1546" t="s">
        <v>82</v>
      </c>
      <c r="C296" s="1547" t="s">
        <v>1174</v>
      </c>
      <c r="D296" s="1548"/>
      <c r="E296" s="1547" t="s">
        <v>1181</v>
      </c>
      <c r="F296" s="1547"/>
    </row>
    <row r="297" spans="1:6" ht="13.2" x14ac:dyDescent="0.25">
      <c r="A297" s="1548" t="s">
        <v>1175</v>
      </c>
      <c r="B297" s="1546" t="s">
        <v>620</v>
      </c>
      <c r="C297" s="1547" t="s">
        <v>1174</v>
      </c>
      <c r="D297" s="1548"/>
      <c r="E297" s="1547" t="s">
        <v>462</v>
      </c>
      <c r="F297" s="1547"/>
    </row>
    <row r="298" spans="1:6" ht="13.2" x14ac:dyDescent="0.25">
      <c r="A298" s="1548" t="s">
        <v>1175</v>
      </c>
      <c r="B298" s="1546" t="s">
        <v>154</v>
      </c>
      <c r="C298" s="1547" t="s">
        <v>1174</v>
      </c>
      <c r="D298" s="1548"/>
      <c r="E298" s="1547" t="s">
        <v>1179</v>
      </c>
      <c r="F298" s="1547"/>
    </row>
    <row r="299" spans="1:6" ht="13.2" x14ac:dyDescent="0.25">
      <c r="A299" s="1548" t="s">
        <v>1175</v>
      </c>
      <c r="B299" s="1546" t="s">
        <v>351</v>
      </c>
      <c r="C299" s="1547" t="s">
        <v>1174</v>
      </c>
      <c r="D299" s="1548"/>
      <c r="E299" s="1547" t="s">
        <v>461</v>
      </c>
      <c r="F299" s="1547"/>
    </row>
    <row r="300" spans="1:6" ht="13.2" x14ac:dyDescent="0.25">
      <c r="A300" s="1548" t="s">
        <v>1175</v>
      </c>
      <c r="B300" s="1546" t="s">
        <v>87</v>
      </c>
      <c r="C300" s="1547" t="s">
        <v>1174</v>
      </c>
      <c r="D300" s="1548"/>
      <c r="E300" s="1547" t="s">
        <v>1181</v>
      </c>
      <c r="F300" s="1547"/>
    </row>
    <row r="301" spans="1:6" ht="13.2" x14ac:dyDescent="0.25">
      <c r="A301" s="1548" t="s">
        <v>1175</v>
      </c>
      <c r="B301" s="1546" t="s">
        <v>79</v>
      </c>
      <c r="C301" s="1547" t="s">
        <v>1174</v>
      </c>
      <c r="D301" s="1548"/>
      <c r="E301" s="1547" t="s">
        <v>1181</v>
      </c>
      <c r="F301" s="1547"/>
    </row>
    <row r="302" spans="1:6" ht="13.2" x14ac:dyDescent="0.25">
      <c r="A302" s="1548" t="s">
        <v>1175</v>
      </c>
      <c r="B302" s="1546" t="s">
        <v>1140</v>
      </c>
      <c r="C302" s="1547" t="s">
        <v>1174</v>
      </c>
      <c r="D302" s="1548"/>
      <c r="E302" s="1547" t="s">
        <v>1180</v>
      </c>
      <c r="F302" s="1547"/>
    </row>
    <row r="303" spans="1:6" ht="13.2" x14ac:dyDescent="0.25">
      <c r="A303" s="1548" t="s">
        <v>1175</v>
      </c>
      <c r="B303" s="1546" t="s">
        <v>348</v>
      </c>
      <c r="C303" s="1547" t="s">
        <v>1174</v>
      </c>
      <c r="D303" s="1548"/>
      <c r="E303" s="1547" t="s">
        <v>462</v>
      </c>
      <c r="F303" s="1547"/>
    </row>
    <row r="304" spans="1:6" ht="13.2" x14ac:dyDescent="0.25">
      <c r="A304" s="1548" t="s">
        <v>1175</v>
      </c>
      <c r="B304" s="1546" t="s">
        <v>1130</v>
      </c>
      <c r="C304" s="1547" t="s">
        <v>1174</v>
      </c>
      <c r="D304" s="1548"/>
      <c r="E304" s="1547" t="s">
        <v>1180</v>
      </c>
      <c r="F304" s="1547"/>
    </row>
    <row r="305" spans="1:6" ht="13.2" x14ac:dyDescent="0.25">
      <c r="A305" s="1548" t="s">
        <v>1175</v>
      </c>
      <c r="B305" s="1546" t="s">
        <v>347</v>
      </c>
      <c r="C305" s="1547" t="s">
        <v>1174</v>
      </c>
      <c r="D305" s="1548"/>
      <c r="E305" s="1547" t="s">
        <v>462</v>
      </c>
      <c r="F305" s="1547"/>
    </row>
    <row r="306" spans="1:6" ht="13.2" x14ac:dyDescent="0.25">
      <c r="A306" s="1548" t="s">
        <v>1175</v>
      </c>
      <c r="B306" s="1546" t="s">
        <v>1114</v>
      </c>
      <c r="C306" s="1547" t="s">
        <v>1174</v>
      </c>
      <c r="D306" s="1548"/>
      <c r="E306" s="1547" t="s">
        <v>1180</v>
      </c>
      <c r="F306" s="1547"/>
    </row>
    <row r="307" spans="1:6" ht="13.2" x14ac:dyDescent="0.25">
      <c r="A307" s="1548" t="s">
        <v>1175</v>
      </c>
      <c r="B307" s="1546" t="s">
        <v>317</v>
      </c>
      <c r="C307" s="1547" t="s">
        <v>1174</v>
      </c>
      <c r="D307" s="1548"/>
      <c r="E307" s="1547" t="s">
        <v>1182</v>
      </c>
      <c r="F307" s="1547"/>
    </row>
    <row r="308" spans="1:6" ht="13.2" x14ac:dyDescent="0.25">
      <c r="A308" s="1548" t="s">
        <v>1175</v>
      </c>
      <c r="B308" s="1546" t="s">
        <v>319</v>
      </c>
      <c r="C308" s="1547" t="s">
        <v>1174</v>
      </c>
      <c r="D308" s="1548"/>
      <c r="E308" s="1547" t="s">
        <v>1182</v>
      </c>
      <c r="F308" s="1547"/>
    </row>
    <row r="309" spans="1:6" ht="13.2" x14ac:dyDescent="0.25">
      <c r="A309" s="1548" t="s">
        <v>1175</v>
      </c>
      <c r="B309" s="1546" t="s">
        <v>1066</v>
      </c>
      <c r="C309" s="1547" t="s">
        <v>1174</v>
      </c>
      <c r="D309" s="1548"/>
      <c r="E309" s="1547" t="s">
        <v>1183</v>
      </c>
      <c r="F309" s="1547"/>
    </row>
    <row r="310" spans="1:6" ht="13.2" x14ac:dyDescent="0.25">
      <c r="A310" s="1548" t="s">
        <v>1175</v>
      </c>
      <c r="B310" s="1546" t="s">
        <v>1068</v>
      </c>
      <c r="C310" s="1547" t="s">
        <v>1174</v>
      </c>
      <c r="D310" s="1548"/>
      <c r="E310" s="1547" t="s">
        <v>1183</v>
      </c>
      <c r="F310" s="1547"/>
    </row>
    <row r="311" spans="1:6" ht="13.2" x14ac:dyDescent="0.25">
      <c r="A311" s="1548" t="s">
        <v>1175</v>
      </c>
      <c r="B311" s="1546" t="s">
        <v>318</v>
      </c>
      <c r="C311" s="1547" t="s">
        <v>1174</v>
      </c>
      <c r="D311" s="1548"/>
      <c r="E311" s="1547" t="s">
        <v>1182</v>
      </c>
      <c r="F311" s="1547"/>
    </row>
    <row r="312" spans="1:6" ht="13.2" x14ac:dyDescent="0.25">
      <c r="A312" s="1548" t="s">
        <v>1175</v>
      </c>
      <c r="B312" s="1546" t="s">
        <v>320</v>
      </c>
      <c r="C312" s="1547" t="s">
        <v>1174</v>
      </c>
      <c r="D312" s="1548"/>
      <c r="E312" s="1547" t="s">
        <v>1182</v>
      </c>
      <c r="F312" s="1547"/>
    </row>
    <row r="313" spans="1:6" ht="13.2" x14ac:dyDescent="0.25">
      <c r="A313" s="1548" t="s">
        <v>1175</v>
      </c>
      <c r="B313" s="1546" t="s">
        <v>1103</v>
      </c>
      <c r="C313" s="1547" t="s">
        <v>1174</v>
      </c>
      <c r="D313" s="1548"/>
      <c r="E313" s="1547" t="s">
        <v>1180</v>
      </c>
      <c r="F313" s="1547"/>
    </row>
    <row r="314" spans="1:6" ht="13.2" x14ac:dyDescent="0.25">
      <c r="A314" s="1548" t="s">
        <v>1175</v>
      </c>
      <c r="B314" s="1546" t="s">
        <v>1106</v>
      </c>
      <c r="C314" s="1547" t="s">
        <v>1174</v>
      </c>
      <c r="D314" s="1548"/>
      <c r="E314" s="1547" t="s">
        <v>1180</v>
      </c>
      <c r="F314" s="1547"/>
    </row>
    <row r="315" spans="1:6" ht="13.2" x14ac:dyDescent="0.25">
      <c r="A315" s="1548" t="s">
        <v>1175</v>
      </c>
      <c r="B315" s="1546" t="s">
        <v>117</v>
      </c>
      <c r="C315" s="1547" t="s">
        <v>1174</v>
      </c>
      <c r="D315" s="1548"/>
      <c r="E315" s="1547" t="s">
        <v>142</v>
      </c>
      <c r="F315" s="1547"/>
    </row>
    <row r="316" spans="1:6" ht="13.2" x14ac:dyDescent="0.25">
      <c r="A316" s="1548" t="s">
        <v>1175</v>
      </c>
      <c r="B316" s="1546" t="s">
        <v>776</v>
      </c>
      <c r="C316" s="1547" t="s">
        <v>1174</v>
      </c>
      <c r="D316" s="1548"/>
      <c r="E316" s="1547" t="s">
        <v>736</v>
      </c>
      <c r="F316" s="1547"/>
    </row>
    <row r="317" spans="1:6" ht="13.2" x14ac:dyDescent="0.25">
      <c r="A317" s="1548"/>
      <c r="B317" s="1546" t="s">
        <v>760</v>
      </c>
      <c r="C317" s="1547" t="s">
        <v>1174</v>
      </c>
      <c r="D317" s="1548"/>
      <c r="E317" s="1547" t="s">
        <v>736</v>
      </c>
      <c r="F317" s="1547"/>
    </row>
    <row r="318" spans="1:6" ht="13.2" x14ac:dyDescent="0.25">
      <c r="A318" s="1548"/>
      <c r="B318" s="1546" t="s">
        <v>566</v>
      </c>
      <c r="C318" s="1547" t="s">
        <v>1174</v>
      </c>
      <c r="D318" s="1548"/>
      <c r="E318" s="1547" t="s">
        <v>142</v>
      </c>
      <c r="F318" s="1547"/>
    </row>
    <row r="319" spans="1:6" ht="13.2" x14ac:dyDescent="0.25">
      <c r="A319" s="1548"/>
      <c r="B319" s="1546" t="s">
        <v>558</v>
      </c>
      <c r="C319" s="1547" t="s">
        <v>1174</v>
      </c>
      <c r="D319" s="1548"/>
      <c r="E319" s="1547" t="s">
        <v>142</v>
      </c>
      <c r="F319" s="1547"/>
    </row>
    <row r="320" spans="1:6" ht="13.2" x14ac:dyDescent="0.25">
      <c r="A320" s="1548" t="s">
        <v>1175</v>
      </c>
      <c r="B320" s="1546" t="s">
        <v>190</v>
      </c>
      <c r="C320" s="1547" t="s">
        <v>1174</v>
      </c>
      <c r="D320" s="1548"/>
      <c r="E320" s="1547" t="s">
        <v>463</v>
      </c>
      <c r="F320" s="1547"/>
    </row>
    <row r="321" spans="1:6" ht="13.2" x14ac:dyDescent="0.25">
      <c r="A321" s="1548" t="s">
        <v>1175</v>
      </c>
      <c r="B321" s="1546" t="s">
        <v>1064</v>
      </c>
      <c r="C321" s="1547" t="s">
        <v>1174</v>
      </c>
      <c r="D321" s="1548"/>
      <c r="E321" s="1547" t="s">
        <v>1183</v>
      </c>
      <c r="F321" s="1547"/>
    </row>
    <row r="322" spans="1:6" ht="13.2" x14ac:dyDescent="0.25">
      <c r="A322" s="1548" t="s">
        <v>1175</v>
      </c>
      <c r="B322" s="1546" t="s">
        <v>115</v>
      </c>
      <c r="C322" s="1547" t="s">
        <v>1174</v>
      </c>
      <c r="D322" s="1548"/>
      <c r="E322" s="1547" t="s">
        <v>142</v>
      </c>
      <c r="F322" s="1547"/>
    </row>
    <row r="323" spans="1:6" ht="13.2" x14ac:dyDescent="0.25">
      <c r="A323" s="1548" t="s">
        <v>1175</v>
      </c>
      <c r="B323" s="1546" t="s">
        <v>116</v>
      </c>
      <c r="C323" s="1547" t="s">
        <v>1174</v>
      </c>
      <c r="D323" s="1548"/>
      <c r="E323" s="1547" t="s">
        <v>142</v>
      </c>
      <c r="F323" s="1547"/>
    </row>
    <row r="324" spans="1:6" ht="13.2" x14ac:dyDescent="0.25">
      <c r="A324" s="1548"/>
      <c r="B324" s="1546" t="s">
        <v>773</v>
      </c>
      <c r="C324" s="1547" t="s">
        <v>1174</v>
      </c>
      <c r="D324" s="1548"/>
      <c r="E324" s="1547" t="s">
        <v>736</v>
      </c>
      <c r="F324" s="1547"/>
    </row>
    <row r="325" spans="1:6" ht="13.2" x14ac:dyDescent="0.25">
      <c r="A325" s="1548"/>
      <c r="B325" s="1546" t="s">
        <v>763</v>
      </c>
      <c r="C325" s="1547" t="s">
        <v>1174</v>
      </c>
      <c r="D325" s="1548"/>
      <c r="E325" s="1547" t="s">
        <v>736</v>
      </c>
      <c r="F325" s="1547"/>
    </row>
    <row r="326" spans="1:6" ht="13.2" x14ac:dyDescent="0.25">
      <c r="A326" s="1548"/>
      <c r="B326" s="1546" t="s">
        <v>291</v>
      </c>
      <c r="C326" s="1547" t="s">
        <v>1174</v>
      </c>
      <c r="D326" s="1548"/>
      <c r="E326" s="1547" t="s">
        <v>1176</v>
      </c>
      <c r="F326" s="1547"/>
    </row>
    <row r="327" spans="1:6" ht="13.2" x14ac:dyDescent="0.25">
      <c r="A327" s="1548" t="s">
        <v>1175</v>
      </c>
      <c r="B327" s="1546" t="s">
        <v>106</v>
      </c>
      <c r="C327" s="1547" t="s">
        <v>1174</v>
      </c>
      <c r="D327" s="1548"/>
      <c r="E327" s="1547" t="s">
        <v>160</v>
      </c>
      <c r="F327" s="1547"/>
    </row>
    <row r="328" spans="1:6" ht="13.2" x14ac:dyDescent="0.25">
      <c r="A328" s="1548" t="s">
        <v>1175</v>
      </c>
      <c r="B328" s="1546" t="s">
        <v>107</v>
      </c>
      <c r="C328" s="1547" t="s">
        <v>1174</v>
      </c>
      <c r="D328" s="1548"/>
      <c r="E328" s="1547" t="s">
        <v>160</v>
      </c>
      <c r="F328" s="1547"/>
    </row>
    <row r="329" spans="1:6" ht="13.2" x14ac:dyDescent="0.25">
      <c r="A329" s="1548" t="s">
        <v>1175</v>
      </c>
      <c r="B329" s="1546" t="s">
        <v>110</v>
      </c>
      <c r="C329" s="1547" t="s">
        <v>1174</v>
      </c>
      <c r="D329" s="1548"/>
      <c r="E329" s="1547" t="s">
        <v>160</v>
      </c>
      <c r="F329" s="1547"/>
    </row>
    <row r="330" spans="1:6" ht="13.2" x14ac:dyDescent="0.25">
      <c r="A330" s="1548" t="s">
        <v>1175</v>
      </c>
      <c r="B330" s="1546" t="s">
        <v>1125</v>
      </c>
      <c r="C330" s="1547" t="s">
        <v>1174</v>
      </c>
      <c r="D330" s="1548"/>
      <c r="E330" s="1547" t="s">
        <v>1180</v>
      </c>
      <c r="F330" s="1547"/>
    </row>
    <row r="331" spans="1:6" ht="13.2" x14ac:dyDescent="0.25">
      <c r="A331" s="1548" t="s">
        <v>1175</v>
      </c>
      <c r="B331" s="1546" t="s">
        <v>1122</v>
      </c>
      <c r="C331" s="1547" t="s">
        <v>1174</v>
      </c>
      <c r="D331" s="1548"/>
      <c r="E331" s="1547" t="s">
        <v>1180</v>
      </c>
      <c r="F331" s="1547"/>
    </row>
    <row r="332" spans="1:6" ht="13.2" x14ac:dyDescent="0.25">
      <c r="A332" s="1548" t="s">
        <v>1175</v>
      </c>
      <c r="B332" s="1546" t="s">
        <v>1085</v>
      </c>
      <c r="C332" s="1547" t="s">
        <v>1174</v>
      </c>
      <c r="D332" s="1548"/>
      <c r="E332" s="1547" t="s">
        <v>1180</v>
      </c>
      <c r="F332" s="1547"/>
    </row>
    <row r="333" spans="1:6" ht="13.2" x14ac:dyDescent="0.25">
      <c r="A333" s="1548" t="s">
        <v>1175</v>
      </c>
      <c r="B333" s="1546" t="s">
        <v>1145</v>
      </c>
      <c r="C333" s="1547" t="s">
        <v>1174</v>
      </c>
      <c r="D333" s="1548"/>
      <c r="E333" s="1547" t="s">
        <v>1180</v>
      </c>
      <c r="F333" s="1547"/>
    </row>
    <row r="334" spans="1:6" ht="13.2" x14ac:dyDescent="0.25">
      <c r="A334" s="1548" t="s">
        <v>1175</v>
      </c>
      <c r="B334" s="1546" t="s">
        <v>1150</v>
      </c>
      <c r="C334" s="1547" t="s">
        <v>1174</v>
      </c>
      <c r="D334" s="1548"/>
      <c r="E334" s="1547" t="s">
        <v>1180</v>
      </c>
      <c r="F334" s="1547"/>
    </row>
    <row r="335" spans="1:6" ht="13.2" x14ac:dyDescent="0.25">
      <c r="A335" s="1548" t="s">
        <v>1175</v>
      </c>
      <c r="B335" s="1546" t="s">
        <v>729</v>
      </c>
      <c r="C335" s="1547" t="s">
        <v>613</v>
      </c>
      <c r="D335" s="1548"/>
      <c r="E335" s="1547" t="s">
        <v>1184</v>
      </c>
      <c r="F335" s="1547"/>
    </row>
    <row r="336" spans="1:6" ht="13.2" x14ac:dyDescent="0.25">
      <c r="A336" s="1548" t="s">
        <v>1175</v>
      </c>
      <c r="B336" s="1546" t="s">
        <v>599</v>
      </c>
      <c r="C336" s="1547" t="s">
        <v>613</v>
      </c>
      <c r="D336" s="1548"/>
      <c r="E336" s="1547" t="s">
        <v>1185</v>
      </c>
      <c r="F336" s="1547"/>
    </row>
    <row r="337" spans="1:6" ht="13.2" x14ac:dyDescent="0.25">
      <c r="A337" s="1548" t="s">
        <v>1175</v>
      </c>
      <c r="B337" s="1546" t="s">
        <v>730</v>
      </c>
      <c r="C337" s="1547" t="s">
        <v>613</v>
      </c>
      <c r="D337" s="1548"/>
      <c r="E337" s="1547" t="s">
        <v>1184</v>
      </c>
      <c r="F337" s="1547"/>
    </row>
    <row r="338" spans="1:6" ht="13.2" x14ac:dyDescent="0.25">
      <c r="A338" s="1548" t="s">
        <v>1175</v>
      </c>
      <c r="B338" s="1546" t="s">
        <v>601</v>
      </c>
      <c r="C338" s="1547" t="s">
        <v>613</v>
      </c>
      <c r="D338" s="1548"/>
      <c r="E338" s="1547" t="s">
        <v>1185</v>
      </c>
      <c r="F338" s="1547"/>
    </row>
    <row r="339" spans="1:6" ht="13.2" x14ac:dyDescent="0.25">
      <c r="A339" s="1548" t="s">
        <v>1175</v>
      </c>
      <c r="B339" s="1546" t="s">
        <v>600</v>
      </c>
      <c r="C339" s="1547" t="s">
        <v>613</v>
      </c>
      <c r="D339" s="1548"/>
      <c r="E339" s="1547" t="s">
        <v>1185</v>
      </c>
      <c r="F339" s="1547"/>
    </row>
    <row r="340" spans="1:6" ht="13.2" x14ac:dyDescent="0.25">
      <c r="A340" s="1548" t="s">
        <v>1175</v>
      </c>
      <c r="B340" s="1546" t="s">
        <v>602</v>
      </c>
      <c r="C340" s="1547" t="s">
        <v>613</v>
      </c>
      <c r="D340" s="1548"/>
      <c r="E340" s="1547" t="s">
        <v>1185</v>
      </c>
      <c r="F340" s="1547"/>
    </row>
    <row r="341" spans="1:6" ht="13.2" x14ac:dyDescent="0.25">
      <c r="A341" s="1548" t="s">
        <v>1175</v>
      </c>
      <c r="B341" s="1546" t="s">
        <v>603</v>
      </c>
      <c r="C341" s="1547" t="s">
        <v>613</v>
      </c>
      <c r="D341" s="1548"/>
      <c r="E341" s="1547" t="s">
        <v>1185</v>
      </c>
      <c r="F341" s="1547"/>
    </row>
    <row r="342" spans="1:6" ht="13.2" x14ac:dyDescent="0.25">
      <c r="A342" s="1548" t="s">
        <v>1175</v>
      </c>
      <c r="B342" s="1546" t="s">
        <v>731</v>
      </c>
      <c r="C342" s="1547" t="s">
        <v>613</v>
      </c>
      <c r="D342" s="1548"/>
      <c r="E342" s="1547" t="s">
        <v>1185</v>
      </c>
      <c r="F342" s="1547"/>
    </row>
    <row r="343" spans="1:6" ht="13.2" x14ac:dyDescent="0.25">
      <c r="A343" s="1548" t="s">
        <v>1175</v>
      </c>
      <c r="B343" s="1546" t="s">
        <v>604</v>
      </c>
      <c r="C343" s="1547" t="s">
        <v>613</v>
      </c>
      <c r="D343" s="1548"/>
      <c r="E343" s="1547" t="s">
        <v>1185</v>
      </c>
      <c r="F343" s="1547"/>
    </row>
    <row r="344" spans="1:6" ht="13.2" x14ac:dyDescent="0.25">
      <c r="A344" s="1548" t="s">
        <v>1175</v>
      </c>
      <c r="B344" s="1546" t="s">
        <v>611</v>
      </c>
      <c r="C344" s="1547" t="s">
        <v>336</v>
      </c>
      <c r="D344" s="1548">
        <v>9</v>
      </c>
      <c r="E344" s="1547" t="s">
        <v>1186</v>
      </c>
      <c r="F344" s="1547"/>
    </row>
    <row r="345" spans="1:6" ht="13.2" x14ac:dyDescent="0.25">
      <c r="A345" s="1548" t="s">
        <v>1175</v>
      </c>
      <c r="B345" s="1546" t="s">
        <v>612</v>
      </c>
      <c r="C345" s="1547" t="s">
        <v>336</v>
      </c>
      <c r="D345" s="1548">
        <v>10</v>
      </c>
      <c r="E345" s="1547" t="s">
        <v>1186</v>
      </c>
      <c r="F345" s="1547"/>
    </row>
    <row r="346" spans="1:6" ht="13.2" x14ac:dyDescent="0.25">
      <c r="A346" s="1548" t="s">
        <v>1175</v>
      </c>
      <c r="B346" s="1546" t="s">
        <v>718</v>
      </c>
      <c r="C346" s="1547" t="s">
        <v>336</v>
      </c>
      <c r="D346" s="1548">
        <v>12</v>
      </c>
      <c r="E346" s="1547" t="s">
        <v>1187</v>
      </c>
      <c r="F346" s="1547"/>
    </row>
    <row r="347" spans="1:6" ht="13.2" x14ac:dyDescent="0.25">
      <c r="A347" s="1548" t="s">
        <v>1175</v>
      </c>
      <c r="B347" s="1546" t="s">
        <v>687</v>
      </c>
      <c r="C347" s="1547" t="s">
        <v>336</v>
      </c>
      <c r="D347" s="1548">
        <v>12</v>
      </c>
      <c r="E347" s="1547" t="s">
        <v>1188</v>
      </c>
      <c r="F347" s="1547"/>
    </row>
    <row r="348" spans="1:6" ht="13.2" x14ac:dyDescent="0.25">
      <c r="A348" s="1548" t="s">
        <v>1175</v>
      </c>
      <c r="B348" s="1546" t="s">
        <v>717</v>
      </c>
      <c r="C348" s="1547" t="s">
        <v>336</v>
      </c>
      <c r="D348" s="1548">
        <v>15</v>
      </c>
      <c r="E348" s="1547" t="s">
        <v>1188</v>
      </c>
      <c r="F348" s="1547"/>
    </row>
    <row r="349" spans="1:6" ht="13.2" x14ac:dyDescent="0.25">
      <c r="A349" s="1548" t="s">
        <v>1189</v>
      </c>
      <c r="B349" s="1546" t="s">
        <v>764</v>
      </c>
      <c r="C349" s="1547" t="s">
        <v>336</v>
      </c>
      <c r="D349" s="1548">
        <v>15</v>
      </c>
      <c r="E349" s="1547" t="s">
        <v>1190</v>
      </c>
      <c r="F349" s="1547" t="s">
        <v>1189</v>
      </c>
    </row>
    <row r="350" spans="1:6" ht="13.2" x14ac:dyDescent="0.25">
      <c r="A350" s="1548" t="s">
        <v>1175</v>
      </c>
      <c r="B350" s="1546" t="s">
        <v>716</v>
      </c>
      <c r="C350" s="1547" t="s">
        <v>336</v>
      </c>
      <c r="D350" s="1548">
        <v>15</v>
      </c>
      <c r="E350" s="1547" t="s">
        <v>1188</v>
      </c>
      <c r="F350" s="1547" t="s">
        <v>1189</v>
      </c>
    </row>
    <row r="351" spans="1:6" ht="13.2" x14ac:dyDescent="0.25">
      <c r="A351" s="1548" t="s">
        <v>1175</v>
      </c>
      <c r="B351" s="1546" t="s">
        <v>555</v>
      </c>
      <c r="C351" s="1547" t="s">
        <v>336</v>
      </c>
      <c r="D351" s="1548">
        <v>15</v>
      </c>
      <c r="E351" s="1547" t="s">
        <v>1191</v>
      </c>
      <c r="F351" s="1547" t="s">
        <v>1189</v>
      </c>
    </row>
    <row r="352" spans="1:6" ht="13.2" x14ac:dyDescent="0.25">
      <c r="A352" s="1548" t="s">
        <v>1189</v>
      </c>
      <c r="B352" s="1546" t="s">
        <v>781</v>
      </c>
      <c r="C352" s="1547" t="s">
        <v>336</v>
      </c>
      <c r="D352" s="1548">
        <v>9</v>
      </c>
      <c r="E352" s="1547" t="s">
        <v>1192</v>
      </c>
      <c r="F352" s="1547"/>
    </row>
    <row r="353" spans="1:6" ht="13.2" x14ac:dyDescent="0.25">
      <c r="A353" s="1548" t="s">
        <v>1189</v>
      </c>
      <c r="B353" s="1546" t="s">
        <v>782</v>
      </c>
      <c r="C353" s="1547" t="s">
        <v>336</v>
      </c>
      <c r="D353" s="1548">
        <v>10</v>
      </c>
      <c r="E353" s="1547" t="s">
        <v>1192</v>
      </c>
      <c r="F353" s="1547"/>
    </row>
    <row r="354" spans="1:6" ht="13.2" x14ac:dyDescent="0.25">
      <c r="A354" s="1548" t="s">
        <v>1189</v>
      </c>
      <c r="B354" s="1546" t="s">
        <v>614</v>
      </c>
      <c r="C354" s="1547" t="s">
        <v>336</v>
      </c>
      <c r="D354" s="1548">
        <v>9</v>
      </c>
      <c r="E354" s="1547" t="s">
        <v>1193</v>
      </c>
      <c r="F354" s="1547"/>
    </row>
    <row r="355" spans="1:6" ht="13.2" x14ac:dyDescent="0.25">
      <c r="A355" s="1548" t="s">
        <v>1189</v>
      </c>
      <c r="B355" s="1546" t="s">
        <v>617</v>
      </c>
      <c r="C355" s="1547" t="s">
        <v>336</v>
      </c>
      <c r="D355" s="1548">
        <v>10</v>
      </c>
      <c r="E355" s="1547" t="s">
        <v>1193</v>
      </c>
      <c r="F355" s="1547"/>
    </row>
    <row r="356" spans="1:6" ht="13.2" x14ac:dyDescent="0.25">
      <c r="A356" s="1548" t="s">
        <v>1189</v>
      </c>
      <c r="B356" s="1546" t="s">
        <v>1006</v>
      </c>
      <c r="C356" s="1547" t="s">
        <v>336</v>
      </c>
      <c r="D356" s="1548">
        <v>12</v>
      </c>
      <c r="E356" s="1547" t="s">
        <v>1193</v>
      </c>
      <c r="F356" s="1547"/>
    </row>
    <row r="357" spans="1:6" ht="13.2" x14ac:dyDescent="0.25">
      <c r="A357" s="1548" t="s">
        <v>1189</v>
      </c>
      <c r="B357" s="1546" t="s">
        <v>498</v>
      </c>
      <c r="C357" s="1547" t="s">
        <v>336</v>
      </c>
      <c r="D357" s="1548">
        <v>12</v>
      </c>
      <c r="E357" s="1547" t="s">
        <v>1194</v>
      </c>
      <c r="F357" s="1547" t="s">
        <v>1189</v>
      </c>
    </row>
    <row r="358" spans="1:6" ht="13.2" x14ac:dyDescent="0.25">
      <c r="A358" s="1548" t="s">
        <v>1189</v>
      </c>
      <c r="B358" s="1546" t="s">
        <v>499</v>
      </c>
      <c r="C358" s="1547" t="s">
        <v>336</v>
      </c>
      <c r="D358" s="1548">
        <v>15</v>
      </c>
      <c r="E358" s="1547" t="s">
        <v>1195</v>
      </c>
      <c r="F358" s="1547" t="s">
        <v>1189</v>
      </c>
    </row>
    <row r="359" spans="1:6" ht="13.2" x14ac:dyDescent="0.25">
      <c r="A359" s="1548" t="s">
        <v>1175</v>
      </c>
      <c r="B359" s="1546" t="s">
        <v>340</v>
      </c>
      <c r="C359" s="1547" t="s">
        <v>336</v>
      </c>
      <c r="D359" s="1548">
        <v>16</v>
      </c>
      <c r="E359" s="1547" t="s">
        <v>1196</v>
      </c>
      <c r="F359" s="1547" t="s">
        <v>1189</v>
      </c>
    </row>
    <row r="360" spans="1:6" ht="13.2" x14ac:dyDescent="0.25">
      <c r="A360" s="1548" t="s">
        <v>1189</v>
      </c>
      <c r="B360" s="1546" t="s">
        <v>532</v>
      </c>
      <c r="C360" s="1547" t="s">
        <v>336</v>
      </c>
      <c r="D360" s="1548">
        <v>12</v>
      </c>
      <c r="E360" s="1547" t="s">
        <v>1194</v>
      </c>
      <c r="F360" s="1547" t="s">
        <v>1189</v>
      </c>
    </row>
    <row r="361" spans="1:6" ht="13.2" x14ac:dyDescent="0.25">
      <c r="A361" s="1548" t="s">
        <v>1189</v>
      </c>
      <c r="B361" s="1546" t="s">
        <v>534</v>
      </c>
      <c r="C361" s="1547" t="s">
        <v>336</v>
      </c>
      <c r="D361" s="1548">
        <v>15</v>
      </c>
      <c r="E361" s="1547" t="s">
        <v>1194</v>
      </c>
      <c r="F361" s="1547" t="s">
        <v>1189</v>
      </c>
    </row>
    <row r="362" spans="1:6" ht="13.2" x14ac:dyDescent="0.25">
      <c r="A362" s="1548" t="s">
        <v>1189</v>
      </c>
      <c r="B362" s="1546" t="s">
        <v>531</v>
      </c>
      <c r="C362" s="1547" t="s">
        <v>336</v>
      </c>
      <c r="D362" s="1548">
        <v>6</v>
      </c>
      <c r="E362" s="1547" t="s">
        <v>1197</v>
      </c>
      <c r="F362" s="1547"/>
    </row>
    <row r="363" spans="1:6" ht="13.2" x14ac:dyDescent="0.25">
      <c r="A363" s="1548" t="s">
        <v>1189</v>
      </c>
      <c r="B363" s="1546" t="s">
        <v>1008</v>
      </c>
      <c r="C363" s="1547" t="s">
        <v>336</v>
      </c>
      <c r="D363" s="1548">
        <v>15</v>
      </c>
      <c r="E363" s="1547" t="s">
        <v>1190</v>
      </c>
      <c r="F363" s="1547" t="s">
        <v>1189</v>
      </c>
    </row>
    <row r="364" spans="1:6" ht="13.2" x14ac:dyDescent="0.25">
      <c r="A364" s="1548"/>
      <c r="B364" s="1546" t="s">
        <v>313</v>
      </c>
      <c r="C364" s="1547" t="s">
        <v>336</v>
      </c>
      <c r="D364" s="1548">
        <v>12</v>
      </c>
      <c r="E364" s="1547" t="s">
        <v>1198</v>
      </c>
      <c r="F364" s="1547"/>
    </row>
    <row r="365" spans="1:6" ht="13.2" x14ac:dyDescent="0.25">
      <c r="A365" s="1548" t="s">
        <v>1175</v>
      </c>
      <c r="B365" s="1546" t="s">
        <v>450</v>
      </c>
      <c r="C365" s="1547" t="s">
        <v>336</v>
      </c>
      <c r="D365" s="1548">
        <v>12</v>
      </c>
      <c r="E365" s="1547" t="s">
        <v>1199</v>
      </c>
      <c r="F365" s="1547" t="s">
        <v>1189</v>
      </c>
    </row>
    <row r="366" spans="1:6" ht="13.2" x14ac:dyDescent="0.25">
      <c r="A366" s="1548" t="s">
        <v>1175</v>
      </c>
      <c r="B366" s="1546" t="s">
        <v>451</v>
      </c>
      <c r="C366" s="1547" t="s">
        <v>336</v>
      </c>
      <c r="D366" s="1548">
        <v>15</v>
      </c>
      <c r="E366" s="1547" t="s">
        <v>1199</v>
      </c>
      <c r="F366" s="1547" t="s">
        <v>1189</v>
      </c>
    </row>
    <row r="367" spans="1:6" ht="13.2" x14ac:dyDescent="0.25">
      <c r="A367" s="1548"/>
      <c r="B367" s="1546" t="s">
        <v>487</v>
      </c>
      <c r="C367" s="1547" t="s">
        <v>336</v>
      </c>
      <c r="D367" s="1548">
        <v>8</v>
      </c>
      <c r="E367" s="1547" t="s">
        <v>1200</v>
      </c>
      <c r="F367" s="1547"/>
    </row>
    <row r="368" spans="1:6" ht="13.2" x14ac:dyDescent="0.25">
      <c r="A368" s="1548"/>
      <c r="B368" s="1546" t="s">
        <v>252</v>
      </c>
      <c r="C368" s="1547" t="s">
        <v>336</v>
      </c>
      <c r="D368" s="1548">
        <v>9</v>
      </c>
      <c r="E368" s="1547" t="s">
        <v>1201</v>
      </c>
      <c r="F368" s="1547"/>
    </row>
    <row r="369" spans="1:6" ht="13.2" x14ac:dyDescent="0.25">
      <c r="A369" s="1548"/>
      <c r="B369" s="1546" t="s">
        <v>251</v>
      </c>
      <c r="C369" s="1547" t="s">
        <v>336</v>
      </c>
      <c r="D369" s="1548">
        <v>10</v>
      </c>
      <c r="E369" s="1547" t="s">
        <v>1201</v>
      </c>
      <c r="F369" s="1547"/>
    </row>
    <row r="370" spans="1:6" ht="13.2" x14ac:dyDescent="0.25">
      <c r="A370" s="1548"/>
      <c r="B370" s="1546" t="s">
        <v>315</v>
      </c>
      <c r="C370" s="1547" t="s">
        <v>336</v>
      </c>
      <c r="D370" s="1548">
        <v>12</v>
      </c>
      <c r="E370" s="1547" t="s">
        <v>1202</v>
      </c>
      <c r="F370" s="1547"/>
    </row>
    <row r="371" spans="1:6" ht="13.2" x14ac:dyDescent="0.25">
      <c r="A371" s="1548"/>
      <c r="B371" s="1546" t="s">
        <v>71</v>
      </c>
      <c r="C371" s="1547" t="s">
        <v>336</v>
      </c>
      <c r="D371" s="1548">
        <v>12</v>
      </c>
      <c r="E371" s="1547" t="s">
        <v>174</v>
      </c>
      <c r="F371" s="1547"/>
    </row>
    <row r="372" spans="1:6" ht="13.2" x14ac:dyDescent="0.25">
      <c r="A372" s="1548"/>
      <c r="B372" s="1546" t="s">
        <v>370</v>
      </c>
      <c r="C372" s="1547" t="s">
        <v>336</v>
      </c>
      <c r="D372" s="1548">
        <v>12</v>
      </c>
      <c r="E372" s="1547" t="s">
        <v>1202</v>
      </c>
      <c r="F372" s="1547"/>
    </row>
    <row r="373" spans="1:6" ht="13.2" x14ac:dyDescent="0.25">
      <c r="A373" s="1548" t="s">
        <v>1189</v>
      </c>
      <c r="B373" s="1546" t="s">
        <v>658</v>
      </c>
      <c r="C373" s="1547" t="s">
        <v>336</v>
      </c>
      <c r="D373" s="1548">
        <v>12</v>
      </c>
      <c r="E373" s="1547" t="s">
        <v>1203</v>
      </c>
      <c r="F373" s="1547"/>
    </row>
    <row r="374" spans="1:6" ht="13.2" x14ac:dyDescent="0.25">
      <c r="A374" s="1548" t="s">
        <v>1189</v>
      </c>
      <c r="B374" s="1546" t="s">
        <v>248</v>
      </c>
      <c r="C374" s="1547" t="s">
        <v>336</v>
      </c>
      <c r="D374" s="1548">
        <v>12</v>
      </c>
      <c r="E374" s="1547" t="s">
        <v>1204</v>
      </c>
      <c r="F374" s="1547" t="s">
        <v>1189</v>
      </c>
    </row>
    <row r="375" spans="1:6" ht="13.2" x14ac:dyDescent="0.25">
      <c r="A375" s="1548" t="s">
        <v>1189</v>
      </c>
      <c r="B375" s="1546" t="s">
        <v>249</v>
      </c>
      <c r="C375" s="1547" t="s">
        <v>336</v>
      </c>
      <c r="D375" s="1548">
        <v>15</v>
      </c>
      <c r="E375" s="1547" t="s">
        <v>1205</v>
      </c>
      <c r="F375" s="1547" t="s">
        <v>1189</v>
      </c>
    </row>
    <row r="376" spans="1:6" ht="26.4" x14ac:dyDescent="0.25">
      <c r="A376" s="1548" t="s">
        <v>1189</v>
      </c>
      <c r="B376" s="1546" t="s">
        <v>540</v>
      </c>
      <c r="C376" s="1547" t="s">
        <v>336</v>
      </c>
      <c r="D376" s="1548">
        <v>15</v>
      </c>
      <c r="E376" s="1549" t="s">
        <v>1206</v>
      </c>
      <c r="F376" s="1549" t="s">
        <v>1189</v>
      </c>
    </row>
    <row r="377" spans="1:6" ht="13.2" x14ac:dyDescent="0.25">
      <c r="A377" s="1548" t="s">
        <v>1175</v>
      </c>
      <c r="B377" s="1546" t="s">
        <v>374</v>
      </c>
      <c r="C377" s="1547" t="s">
        <v>336</v>
      </c>
      <c r="D377" s="1548">
        <v>12</v>
      </c>
      <c r="E377" s="1547" t="s">
        <v>1207</v>
      </c>
      <c r="F377" s="1547"/>
    </row>
    <row r="378" spans="1:6" ht="13.2" x14ac:dyDescent="0.25">
      <c r="A378" s="1548" t="s">
        <v>1175</v>
      </c>
      <c r="B378" s="1546" t="s">
        <v>212</v>
      </c>
      <c r="C378" s="1547" t="s">
        <v>336</v>
      </c>
      <c r="D378" s="1548">
        <v>6</v>
      </c>
      <c r="E378" s="1547" t="s">
        <v>1208</v>
      </c>
      <c r="F378" s="1547"/>
    </row>
    <row r="379" spans="1:6" ht="13.2" x14ac:dyDescent="0.25">
      <c r="A379" s="1548" t="s">
        <v>1175</v>
      </c>
      <c r="B379" s="1546" t="s">
        <v>208</v>
      </c>
      <c r="C379" s="1547" t="s">
        <v>336</v>
      </c>
      <c r="D379" s="1548">
        <v>9</v>
      </c>
      <c r="E379" s="1547" t="s">
        <v>1208</v>
      </c>
      <c r="F379" s="1547"/>
    </row>
    <row r="380" spans="1:6" ht="13.2" x14ac:dyDescent="0.25">
      <c r="A380" s="1548" t="s">
        <v>1175</v>
      </c>
      <c r="B380" s="1546" t="s">
        <v>207</v>
      </c>
      <c r="C380" s="1547" t="s">
        <v>336</v>
      </c>
      <c r="D380" s="1548">
        <v>10</v>
      </c>
      <c r="E380" s="1547" t="s">
        <v>1208</v>
      </c>
      <c r="F380" s="1547"/>
    </row>
    <row r="381" spans="1:6" ht="13.2" x14ac:dyDescent="0.25">
      <c r="A381" s="1548" t="s">
        <v>1175</v>
      </c>
      <c r="B381" s="1546" t="s">
        <v>316</v>
      </c>
      <c r="C381" s="1547" t="s">
        <v>336</v>
      </c>
      <c r="D381" s="1548">
        <v>12</v>
      </c>
      <c r="E381" s="1547" t="s">
        <v>1196</v>
      </c>
      <c r="F381" s="1547"/>
    </row>
    <row r="382" spans="1:6" ht="13.2" x14ac:dyDescent="0.25">
      <c r="A382" s="1548" t="s">
        <v>1175</v>
      </c>
      <c r="B382" s="1546" t="s">
        <v>303</v>
      </c>
      <c r="C382" s="1547" t="s">
        <v>336</v>
      </c>
      <c r="D382" s="1548">
        <v>15</v>
      </c>
      <c r="E382" s="1547" t="s">
        <v>1196</v>
      </c>
      <c r="F382" s="1547"/>
    </row>
    <row r="383" spans="1:6" ht="13.2" x14ac:dyDescent="0.25">
      <c r="A383" s="1548" t="s">
        <v>1175</v>
      </c>
      <c r="B383" s="1546" t="s">
        <v>552</v>
      </c>
      <c r="C383" s="1547" t="s">
        <v>336</v>
      </c>
      <c r="D383" s="1548">
        <v>15</v>
      </c>
      <c r="E383" s="1547" t="s">
        <v>1196</v>
      </c>
      <c r="F383" s="1547"/>
    </row>
    <row r="384" spans="1:6" ht="13.2" x14ac:dyDescent="0.25">
      <c r="A384" s="1548" t="s">
        <v>1189</v>
      </c>
      <c r="B384" s="1546" t="s">
        <v>572</v>
      </c>
      <c r="C384" s="1547" t="s">
        <v>336</v>
      </c>
      <c r="D384" s="1548">
        <v>15</v>
      </c>
      <c r="E384" s="1547" t="s">
        <v>1209</v>
      </c>
      <c r="F384" s="1547" t="s">
        <v>1189</v>
      </c>
    </row>
    <row r="385" spans="1:6" ht="13.2" x14ac:dyDescent="0.25">
      <c r="A385" s="1555" t="s">
        <v>1189</v>
      </c>
      <c r="B385" s="1554" t="s">
        <v>408</v>
      </c>
      <c r="C385" s="1552" t="s">
        <v>336</v>
      </c>
      <c r="D385" s="1553">
        <v>15</v>
      </c>
      <c r="E385" s="1553"/>
      <c r="F385" s="1553" t="s">
        <v>1189</v>
      </c>
    </row>
    <row r="386" spans="1:6" ht="13.2" x14ac:dyDescent="0.25">
      <c r="A386" s="1555" t="s">
        <v>1175</v>
      </c>
      <c r="B386" s="1554" t="s">
        <v>314</v>
      </c>
      <c r="C386" s="1552" t="s">
        <v>336</v>
      </c>
      <c r="D386" s="1553">
        <v>15</v>
      </c>
      <c r="E386" s="1553"/>
      <c r="F386" s="1553" t="s">
        <v>1189</v>
      </c>
    </row>
    <row r="387" spans="1:6" ht="13.2" x14ac:dyDescent="0.25">
      <c r="A387" s="1555" t="s">
        <v>1189</v>
      </c>
      <c r="B387" s="1554" t="s">
        <v>1227</v>
      </c>
      <c r="C387" s="1552" t="s">
        <v>336</v>
      </c>
      <c r="D387" s="1553">
        <v>10</v>
      </c>
      <c r="E387" s="1553"/>
      <c r="F387" s="1553"/>
    </row>
    <row r="388" spans="1:6" ht="13.2" x14ac:dyDescent="0.25">
      <c r="A388" s="1555" t="s">
        <v>1189</v>
      </c>
      <c r="B388" s="1554" t="s">
        <v>1228</v>
      </c>
      <c r="C388" s="1552" t="s">
        <v>336</v>
      </c>
      <c r="D388" s="1553">
        <v>10</v>
      </c>
      <c r="E388" s="1553"/>
      <c r="F388" s="1553"/>
    </row>
    <row r="389" spans="1:6" ht="13.2" x14ac:dyDescent="0.25">
      <c r="A389" s="1555" t="s">
        <v>1189</v>
      </c>
      <c r="B389" s="1554" t="s">
        <v>1299</v>
      </c>
      <c r="C389" s="1552" t="s">
        <v>336</v>
      </c>
      <c r="D389" s="1553">
        <v>10</v>
      </c>
      <c r="E389" s="1553"/>
      <c r="F389" s="1553"/>
    </row>
    <row r="390" spans="1:6" ht="13.2" x14ac:dyDescent="0.25">
      <c r="A390" s="1555" t="s">
        <v>1189</v>
      </c>
      <c r="B390" s="1554" t="s">
        <v>1265</v>
      </c>
      <c r="C390" s="1552" t="s">
        <v>336</v>
      </c>
      <c r="D390" s="1553">
        <v>13</v>
      </c>
      <c r="E390" s="1553"/>
      <c r="F390" s="1553" t="s">
        <v>1189</v>
      </c>
    </row>
    <row r="391" spans="1:6" ht="13.2" x14ac:dyDescent="0.25">
      <c r="A391" s="1555" t="s">
        <v>1189</v>
      </c>
      <c r="B391" s="1554" t="s">
        <v>1236</v>
      </c>
      <c r="C391" s="1552" t="s">
        <v>336</v>
      </c>
      <c r="D391" s="1553">
        <v>12</v>
      </c>
      <c r="E391" s="1553"/>
      <c r="F391" s="1553" t="s">
        <v>1189</v>
      </c>
    </row>
    <row r="392" spans="1:6" ht="13.2" x14ac:dyDescent="0.25">
      <c r="A392" s="1555" t="s">
        <v>1189</v>
      </c>
      <c r="B392" s="1554" t="s">
        <v>1235</v>
      </c>
      <c r="C392" s="1552" t="s">
        <v>336</v>
      </c>
      <c r="D392" s="1553">
        <v>16</v>
      </c>
      <c r="E392" s="1553"/>
      <c r="F392" s="1553" t="s">
        <v>1189</v>
      </c>
    </row>
    <row r="393" spans="1:6" ht="13.2" x14ac:dyDescent="0.25">
      <c r="A393" s="1555" t="s">
        <v>1189</v>
      </c>
      <c r="B393" s="1554" t="s">
        <v>1312</v>
      </c>
      <c r="C393" s="1552" t="s">
        <v>336</v>
      </c>
      <c r="D393" s="1553">
        <v>13</v>
      </c>
      <c r="E393" s="1553"/>
      <c r="F393" s="1553" t="s">
        <v>1189</v>
      </c>
    </row>
    <row r="394" spans="1:6" ht="13.2" x14ac:dyDescent="0.25">
      <c r="A394" s="1555" t="s">
        <v>1189</v>
      </c>
      <c r="B394" s="1554" t="s">
        <v>1243</v>
      </c>
      <c r="C394" s="1552" t="s">
        <v>336</v>
      </c>
      <c r="D394" s="1553">
        <v>12</v>
      </c>
      <c r="E394" s="1553"/>
      <c r="F394" s="1553" t="s">
        <v>1189</v>
      </c>
    </row>
    <row r="395" spans="1:6" ht="13.2" x14ac:dyDescent="0.25">
      <c r="A395" s="1555" t="s">
        <v>1189</v>
      </c>
      <c r="B395" s="1554" t="s">
        <v>1274</v>
      </c>
      <c r="C395" s="1552" t="s">
        <v>336</v>
      </c>
      <c r="D395" s="1553">
        <v>12</v>
      </c>
      <c r="E395" s="1553"/>
      <c r="F395" s="1553" t="s">
        <v>1189</v>
      </c>
    </row>
    <row r="396" spans="1:6" ht="13.2" x14ac:dyDescent="0.25">
      <c r="A396" s="1555" t="s">
        <v>1189</v>
      </c>
      <c r="B396" s="1554" t="s">
        <v>1296</v>
      </c>
      <c r="C396" s="1552" t="s">
        <v>336</v>
      </c>
      <c r="D396" s="1553">
        <v>12</v>
      </c>
      <c r="E396" s="1553"/>
      <c r="F396" s="1553" t="s">
        <v>1189</v>
      </c>
    </row>
    <row r="397" spans="1:6" ht="13.2" x14ac:dyDescent="0.25">
      <c r="A397" s="1555" t="s">
        <v>1189</v>
      </c>
      <c r="B397" s="1554" t="s">
        <v>1279</v>
      </c>
      <c r="C397" s="1552" t="s">
        <v>336</v>
      </c>
      <c r="D397" s="1553">
        <v>12</v>
      </c>
      <c r="E397" s="1553"/>
      <c r="F397" s="1553" t="s">
        <v>1189</v>
      </c>
    </row>
    <row r="398" spans="1:6" ht="13.2" x14ac:dyDescent="0.25">
      <c r="A398" s="1555"/>
      <c r="B398" s="1554"/>
      <c r="C398" s="1552"/>
      <c r="D398" s="1553"/>
      <c r="E398" s="1553"/>
      <c r="F398" s="1553"/>
    </row>
    <row r="399" spans="1:6" ht="13.2" x14ac:dyDescent="0.25">
      <c r="A399" s="1555"/>
      <c r="B399" s="1554"/>
      <c r="C399" s="1552"/>
      <c r="D399" s="1553"/>
      <c r="E399" s="1553"/>
      <c r="F399" s="1553"/>
    </row>
    <row r="400" spans="1:6" ht="13.2" x14ac:dyDescent="0.25">
      <c r="A400" s="1555"/>
      <c r="B400" s="1554"/>
      <c r="C400" s="1552"/>
      <c r="D400" s="1553"/>
      <c r="E400" s="1553"/>
      <c r="F400" s="1553"/>
    </row>
    <row r="401" spans="1:6" ht="13.2" x14ac:dyDescent="0.25">
      <c r="A401" s="1555"/>
      <c r="B401" s="1554"/>
      <c r="C401" s="1552"/>
      <c r="D401" s="1553"/>
      <c r="E401" s="1553"/>
      <c r="F401" s="1553"/>
    </row>
    <row r="402" spans="1:6" ht="13.2" x14ac:dyDescent="0.25">
      <c r="A402" s="1555"/>
      <c r="B402" s="1554"/>
      <c r="C402" s="1552"/>
      <c r="D402" s="1553"/>
      <c r="E402" s="1553"/>
      <c r="F402" s="1553"/>
    </row>
    <row r="403" spans="1:6" ht="13.2" x14ac:dyDescent="0.25">
      <c r="A403" s="1555"/>
      <c r="B403" s="1554"/>
      <c r="C403" s="1552"/>
      <c r="D403" s="1553"/>
      <c r="E403" s="1553"/>
      <c r="F403" s="1553"/>
    </row>
    <row r="404" spans="1:6" ht="13.2" x14ac:dyDescent="0.25">
      <c r="A404" s="1555"/>
      <c r="B404" s="1554"/>
      <c r="C404" s="1552"/>
      <c r="D404" s="1553"/>
      <c r="E404" s="1553"/>
      <c r="F404" s="1553"/>
    </row>
    <row r="405" spans="1:6" ht="13.2" x14ac:dyDescent="0.25">
      <c r="A405" s="1555"/>
      <c r="B405" s="1554"/>
      <c r="C405" s="1552"/>
      <c r="D405" s="1553"/>
      <c r="E405" s="1553"/>
      <c r="F405" s="1553"/>
    </row>
    <row r="406" spans="1:6" ht="13.2" x14ac:dyDescent="0.25">
      <c r="A406" s="1555"/>
      <c r="B406" s="1554"/>
      <c r="C406" s="1552"/>
      <c r="D406" s="1553"/>
      <c r="E406" s="1553"/>
      <c r="F406" s="1553"/>
    </row>
    <row r="407" spans="1:6" ht="13.2" x14ac:dyDescent="0.25">
      <c r="A407" s="1555"/>
      <c r="B407" s="1554"/>
      <c r="C407" s="1552"/>
      <c r="D407" s="1553"/>
      <c r="E407" s="1553"/>
      <c r="F407" s="1553"/>
    </row>
    <row r="408" spans="1:6" ht="13.2" x14ac:dyDescent="0.25">
      <c r="A408" s="1555"/>
      <c r="B408" s="1554"/>
      <c r="C408" s="1552"/>
      <c r="D408" s="1553"/>
      <c r="E408" s="1553"/>
      <c r="F408" s="1553"/>
    </row>
    <row r="409" spans="1:6" ht="13.2" x14ac:dyDescent="0.25">
      <c r="A409" s="1555"/>
      <c r="B409" s="1554"/>
      <c r="C409" s="1552"/>
      <c r="D409" s="1553"/>
      <c r="E409" s="1553"/>
      <c r="F409" s="1553"/>
    </row>
    <row r="410" spans="1:6" ht="13.2" x14ac:dyDescent="0.25">
      <c r="A410" s="1555"/>
      <c r="B410" s="1554"/>
      <c r="C410" s="1552"/>
      <c r="D410" s="1553"/>
      <c r="E410" s="1553"/>
      <c r="F410" s="1553"/>
    </row>
    <row r="411" spans="1:6" ht="13.2" x14ac:dyDescent="0.25">
      <c r="A411" s="1555"/>
      <c r="B411" s="1554"/>
      <c r="C411" s="1552"/>
      <c r="D411" s="1553"/>
      <c r="E411" s="1553"/>
      <c r="F411" s="1553"/>
    </row>
    <row r="412" spans="1:6" ht="13.2" x14ac:dyDescent="0.25">
      <c r="A412" s="1555"/>
      <c r="B412" s="1554"/>
      <c r="C412" s="1552"/>
      <c r="D412" s="1553"/>
      <c r="E412" s="1553"/>
      <c r="F412" s="1553"/>
    </row>
    <row r="413" spans="1:6" ht="13.2" x14ac:dyDescent="0.25">
      <c r="A413" s="1555"/>
      <c r="B413" s="1554"/>
      <c r="C413" s="1552"/>
      <c r="D413" s="1553"/>
      <c r="E413" s="1553"/>
      <c r="F413" s="1553"/>
    </row>
    <row r="414" spans="1:6" ht="13.2" x14ac:dyDescent="0.25">
      <c r="A414" s="1555"/>
      <c r="B414" s="1554"/>
      <c r="C414" s="1552"/>
      <c r="D414" s="1553"/>
      <c r="E414" s="1553"/>
      <c r="F414" s="1553"/>
    </row>
    <row r="415" spans="1:6" ht="13.2" x14ac:dyDescent="0.25">
      <c r="A415" s="1555"/>
      <c r="B415" s="1554"/>
      <c r="C415" s="1552"/>
      <c r="D415" s="1553"/>
      <c r="E415" s="1553"/>
      <c r="F415" s="1553"/>
    </row>
    <row r="416" spans="1:6" ht="13.2" x14ac:dyDescent="0.25">
      <c r="A416" s="1555"/>
      <c r="B416" s="1554"/>
      <c r="C416" s="1552"/>
      <c r="D416" s="1553"/>
      <c r="E416" s="1553"/>
      <c r="F416" s="1553"/>
    </row>
    <row r="417" spans="1:6" ht="13.2" x14ac:dyDescent="0.25">
      <c r="A417" s="1555"/>
      <c r="B417" s="1554"/>
      <c r="C417" s="1552"/>
      <c r="D417" s="1553"/>
      <c r="E417" s="1553"/>
      <c r="F417" s="1553"/>
    </row>
    <row r="418" spans="1:6" ht="13.2" x14ac:dyDescent="0.25">
      <c r="A418" s="1555"/>
      <c r="B418" s="1554"/>
      <c r="C418" s="1552"/>
      <c r="D418" s="1553"/>
      <c r="E418" s="1553"/>
      <c r="F418" s="1553"/>
    </row>
    <row r="419" spans="1:6" ht="13.2" x14ac:dyDescent="0.25">
      <c r="A419" s="1555"/>
      <c r="B419" s="1554"/>
      <c r="C419" s="1552"/>
      <c r="D419" s="1553"/>
      <c r="E419" s="1553"/>
      <c r="F419" s="1553"/>
    </row>
    <row r="420" spans="1:6" ht="13.2" x14ac:dyDescent="0.25">
      <c r="A420" s="1555"/>
      <c r="B420" s="1554"/>
      <c r="C420" s="1552"/>
      <c r="D420" s="1553"/>
      <c r="E420" s="1553"/>
      <c r="F420" s="1553"/>
    </row>
    <row r="421" spans="1:6" ht="13.2" x14ac:dyDescent="0.25">
      <c r="A421" s="1555"/>
      <c r="B421" s="1554"/>
      <c r="C421" s="1552"/>
      <c r="D421" s="1553"/>
      <c r="E421" s="1553"/>
      <c r="F421" s="1553"/>
    </row>
    <row r="422" spans="1:6" ht="13.2" x14ac:dyDescent="0.25">
      <c r="A422" s="1555"/>
      <c r="B422" s="1554"/>
      <c r="C422" s="1552"/>
      <c r="D422" s="1553"/>
      <c r="E422" s="1553"/>
      <c r="F422" s="1553"/>
    </row>
    <row r="423" spans="1:6" ht="13.2" x14ac:dyDescent="0.25">
      <c r="A423" s="1555"/>
      <c r="B423" s="1554"/>
      <c r="C423" s="1552"/>
      <c r="D423" s="1553"/>
      <c r="E423" s="1553"/>
      <c r="F423" s="1553"/>
    </row>
    <row r="424" spans="1:6" ht="13.2" x14ac:dyDescent="0.25">
      <c r="A424" s="1555"/>
      <c r="B424" s="1554"/>
      <c r="C424" s="1552"/>
      <c r="D424" s="1553"/>
      <c r="E424" s="1553"/>
      <c r="F424" s="1553"/>
    </row>
    <row r="425" spans="1:6" ht="13.2" x14ac:dyDescent="0.25">
      <c r="A425" s="1555"/>
      <c r="B425" s="1554"/>
      <c r="C425" s="1552"/>
      <c r="D425" s="1553"/>
      <c r="E425" s="1553"/>
      <c r="F425" s="1553"/>
    </row>
    <row r="426" spans="1:6" ht="13.2" x14ac:dyDescent="0.25">
      <c r="A426" s="1555"/>
      <c r="B426" s="1554"/>
      <c r="C426" s="1552"/>
      <c r="D426" s="1553"/>
      <c r="E426" s="1553"/>
      <c r="F426" s="1553"/>
    </row>
    <row r="427" spans="1:6" ht="13.2" x14ac:dyDescent="0.25">
      <c r="A427" s="1555"/>
      <c r="B427" s="1554"/>
      <c r="C427" s="1552"/>
      <c r="D427" s="1553"/>
      <c r="E427" s="1553"/>
      <c r="F427" s="1553"/>
    </row>
    <row r="428" spans="1:6" ht="13.2" x14ac:dyDescent="0.25">
      <c r="A428" s="1555"/>
      <c r="B428" s="1554"/>
      <c r="C428" s="1552"/>
      <c r="D428" s="1553"/>
      <c r="E428" s="1553"/>
      <c r="F428" s="1553"/>
    </row>
    <row r="429" spans="1:6" ht="13.2" x14ac:dyDescent="0.25">
      <c r="A429" s="1555"/>
      <c r="B429" s="1554"/>
      <c r="C429" s="1552"/>
      <c r="D429" s="1553"/>
      <c r="E429" s="1553"/>
      <c r="F429" s="1553"/>
    </row>
    <row r="430" spans="1:6" ht="13.2" x14ac:dyDescent="0.25">
      <c r="A430" s="1555"/>
      <c r="B430" s="1554"/>
      <c r="C430" s="1552"/>
      <c r="D430" s="1553"/>
      <c r="E430" s="1553"/>
      <c r="F430" s="1553"/>
    </row>
    <row r="431" spans="1:6" ht="13.2" x14ac:dyDescent="0.25">
      <c r="A431" s="1555"/>
      <c r="B431" s="1554"/>
      <c r="C431" s="1552"/>
      <c r="D431" s="1553"/>
      <c r="E431" s="1553"/>
      <c r="F431" s="1553"/>
    </row>
    <row r="432" spans="1:6" ht="13.2" x14ac:dyDescent="0.25">
      <c r="A432" s="1555"/>
      <c r="B432" s="1554"/>
      <c r="C432" s="1552"/>
      <c r="D432" s="1553"/>
      <c r="E432" s="1553"/>
      <c r="F432" s="1553"/>
    </row>
    <row r="433" spans="1:6" ht="13.2" x14ac:dyDescent="0.25">
      <c r="A433" s="1555"/>
      <c r="B433" s="1554"/>
      <c r="C433" s="1552"/>
      <c r="D433" s="1553"/>
      <c r="E433" s="1553"/>
      <c r="F433" s="1553"/>
    </row>
    <row r="434" spans="1:6" ht="13.2" x14ac:dyDescent="0.25">
      <c r="A434" s="1555"/>
      <c r="B434" s="1554"/>
      <c r="C434" s="1552"/>
      <c r="D434" s="1553"/>
      <c r="E434" s="1553"/>
      <c r="F434" s="1553"/>
    </row>
    <row r="435" spans="1:6" ht="13.2" x14ac:dyDescent="0.25">
      <c r="A435" s="1555"/>
      <c r="B435" s="1554"/>
      <c r="C435" s="1552"/>
      <c r="D435" s="1553"/>
      <c r="E435" s="1553"/>
      <c r="F435" s="1553"/>
    </row>
    <row r="436" spans="1:6" ht="13.2" x14ac:dyDescent="0.25">
      <c r="A436" s="1555"/>
      <c r="B436" s="1554"/>
      <c r="C436" s="1552"/>
      <c r="D436" s="1553"/>
      <c r="E436" s="1553"/>
      <c r="F436" s="1553"/>
    </row>
    <row r="437" spans="1:6" ht="13.2" x14ac:dyDescent="0.25">
      <c r="A437" s="1555"/>
      <c r="B437" s="1554"/>
      <c r="C437" s="1552"/>
      <c r="D437" s="1553"/>
      <c r="E437" s="1553"/>
      <c r="F437" s="1553"/>
    </row>
    <row r="438" spans="1:6" ht="13.2" x14ac:dyDescent="0.25">
      <c r="A438" s="1555"/>
      <c r="B438" s="1554"/>
      <c r="C438" s="1552"/>
      <c r="D438" s="1553"/>
      <c r="E438" s="1553"/>
      <c r="F438" s="1553"/>
    </row>
    <row r="439" spans="1:6" ht="13.2" x14ac:dyDescent="0.25">
      <c r="A439" s="1555"/>
      <c r="B439" s="1554"/>
      <c r="C439" s="1552"/>
      <c r="D439" s="1553"/>
      <c r="E439" s="1553"/>
      <c r="F439" s="1553"/>
    </row>
    <row r="440" spans="1:6" ht="13.2" x14ac:dyDescent="0.25">
      <c r="A440" s="1555"/>
      <c r="B440" s="1554"/>
      <c r="C440" s="1552"/>
      <c r="D440" s="1553"/>
      <c r="E440" s="1553"/>
      <c r="F440" s="1553"/>
    </row>
    <row r="441" spans="1:6" ht="13.2" x14ac:dyDescent="0.25">
      <c r="A441" s="1555"/>
      <c r="B441" s="1554"/>
      <c r="C441" s="1552"/>
      <c r="D441" s="1553"/>
      <c r="E441" s="1553"/>
      <c r="F441" s="1553"/>
    </row>
    <row r="442" spans="1:6" ht="13.2" x14ac:dyDescent="0.25">
      <c r="A442" s="1555"/>
      <c r="B442" s="1554"/>
      <c r="C442" s="1552"/>
      <c r="D442" s="1553"/>
      <c r="E442" s="1553"/>
      <c r="F442" s="1553"/>
    </row>
    <row r="443" spans="1:6" ht="13.2" x14ac:dyDescent="0.25">
      <c r="A443" s="1555"/>
      <c r="B443" s="1554"/>
      <c r="C443" s="1552"/>
      <c r="D443" s="1553"/>
      <c r="E443" s="1553"/>
      <c r="F443" s="1553"/>
    </row>
    <row r="444" spans="1:6" ht="13.2" x14ac:dyDescent="0.25">
      <c r="A444" s="1555"/>
      <c r="B444" s="1554"/>
      <c r="C444" s="1552"/>
      <c r="D444" s="1553"/>
      <c r="E444" s="1553"/>
      <c r="F444" s="1553"/>
    </row>
    <row r="445" spans="1:6" ht="13.2" x14ac:dyDescent="0.25">
      <c r="A445" s="1555"/>
      <c r="B445" s="1554"/>
      <c r="C445" s="1552"/>
      <c r="D445" s="1553"/>
      <c r="E445" s="1553"/>
      <c r="F445" s="1553"/>
    </row>
    <row r="446" spans="1:6" ht="13.2" x14ac:dyDescent="0.25">
      <c r="A446" s="1555"/>
      <c r="B446" s="1554"/>
      <c r="C446" s="1552"/>
      <c r="D446" s="1553"/>
      <c r="E446" s="1553"/>
      <c r="F446" s="1553"/>
    </row>
    <row r="447" spans="1:6" ht="13.2" x14ac:dyDescent="0.25">
      <c r="A447" s="1555"/>
      <c r="B447" s="1554"/>
      <c r="C447" s="1552"/>
      <c r="D447" s="1553"/>
      <c r="E447" s="1553"/>
      <c r="F447" s="1553"/>
    </row>
    <row r="448" spans="1:6" ht="13.2" x14ac:dyDescent="0.25">
      <c r="A448" s="1555"/>
      <c r="B448" s="1554"/>
      <c r="C448" s="1552"/>
      <c r="D448" s="1553"/>
      <c r="E448" s="1553"/>
      <c r="F448" s="1553"/>
    </row>
    <row r="449" spans="1:6" ht="13.2" x14ac:dyDescent="0.25">
      <c r="A449" s="1555"/>
      <c r="B449" s="1554"/>
      <c r="C449" s="1552"/>
      <c r="D449" s="1553"/>
      <c r="E449" s="1553"/>
      <c r="F449" s="1553"/>
    </row>
    <row r="450" spans="1:6" ht="13.2" x14ac:dyDescent="0.25">
      <c r="A450" s="1555"/>
      <c r="B450" s="1554"/>
      <c r="C450" s="1552"/>
      <c r="D450" s="1553"/>
      <c r="E450" s="1553"/>
      <c r="F450" s="1553"/>
    </row>
    <row r="451" spans="1:6" ht="13.2" x14ac:dyDescent="0.25">
      <c r="A451" s="1555"/>
      <c r="B451" s="1554"/>
      <c r="C451" s="1552"/>
      <c r="D451" s="1553"/>
      <c r="E451" s="1553"/>
      <c r="F451" s="1553"/>
    </row>
    <row r="452" spans="1:6" ht="13.2" x14ac:dyDescent="0.25">
      <c r="A452" s="1555"/>
      <c r="B452" s="1554"/>
      <c r="C452" s="1552"/>
      <c r="D452" s="1553"/>
      <c r="E452" s="1553"/>
      <c r="F452" s="1553"/>
    </row>
    <row r="453" spans="1:6" ht="13.2" x14ac:dyDescent="0.25">
      <c r="A453" s="1555"/>
      <c r="B453" s="1554"/>
      <c r="C453" s="1552"/>
      <c r="D453" s="1553"/>
      <c r="E453" s="1553"/>
      <c r="F453" s="1553"/>
    </row>
    <row r="454" spans="1:6" ht="13.2" x14ac:dyDescent="0.25">
      <c r="A454" s="1555"/>
      <c r="B454" s="1554"/>
      <c r="C454" s="1552"/>
      <c r="D454" s="1553"/>
      <c r="E454" s="1553"/>
      <c r="F454" s="1553"/>
    </row>
    <row r="455" spans="1:6" ht="13.2" x14ac:dyDescent="0.25">
      <c r="A455" s="1555"/>
      <c r="B455" s="1554"/>
      <c r="C455" s="1552"/>
      <c r="D455" s="1553"/>
      <c r="E455" s="1553"/>
      <c r="F455" s="1553"/>
    </row>
    <row r="456" spans="1:6" ht="13.2" x14ac:dyDescent="0.25">
      <c r="A456" s="1555"/>
      <c r="B456" s="1554"/>
      <c r="C456" s="1552"/>
      <c r="D456" s="1553"/>
      <c r="E456" s="1553"/>
      <c r="F456" s="1553"/>
    </row>
    <row r="457" spans="1:6" ht="13.2" x14ac:dyDescent="0.25">
      <c r="A457" s="1555"/>
      <c r="B457" s="1554"/>
      <c r="C457" s="1552"/>
      <c r="D457" s="1553"/>
      <c r="E457" s="1553"/>
      <c r="F457" s="1553"/>
    </row>
    <row r="458" spans="1:6" ht="13.2" x14ac:dyDescent="0.25">
      <c r="A458" s="1555"/>
      <c r="B458" s="1554"/>
      <c r="C458" s="1552"/>
      <c r="D458" s="1553"/>
      <c r="E458" s="1553"/>
      <c r="F458" s="1553"/>
    </row>
    <row r="459" spans="1:6" ht="13.2" x14ac:dyDescent="0.25">
      <c r="A459" s="1555"/>
      <c r="B459" s="1554"/>
      <c r="C459" s="1552"/>
      <c r="D459" s="1553"/>
      <c r="E459" s="1553"/>
      <c r="F459" s="1553"/>
    </row>
    <row r="460" spans="1:6" ht="13.2" x14ac:dyDescent="0.25">
      <c r="A460" s="1555"/>
      <c r="B460" s="1554"/>
      <c r="C460" s="1552"/>
      <c r="D460" s="1553"/>
      <c r="E460" s="1553"/>
      <c r="F460" s="1553"/>
    </row>
    <row r="461" spans="1:6" ht="13.2" x14ac:dyDescent="0.25">
      <c r="A461" s="1555"/>
      <c r="B461" s="1554"/>
      <c r="C461" s="1552"/>
      <c r="D461" s="1553"/>
      <c r="E461" s="1553"/>
      <c r="F461" s="1553"/>
    </row>
    <row r="462" spans="1:6" ht="13.2" x14ac:dyDescent="0.25">
      <c r="A462" s="1555"/>
      <c r="B462" s="1554"/>
      <c r="C462" s="1552"/>
      <c r="D462" s="1553"/>
      <c r="E462" s="1553"/>
      <c r="F462" s="1553"/>
    </row>
    <row r="463" spans="1:6" ht="13.2" x14ac:dyDescent="0.25">
      <c r="A463" s="1555"/>
      <c r="B463" s="1554"/>
      <c r="C463" s="1552"/>
      <c r="D463" s="1553"/>
      <c r="E463" s="1553"/>
      <c r="F463" s="1553"/>
    </row>
    <row r="464" spans="1:6" ht="13.2" x14ac:dyDescent="0.25">
      <c r="A464" s="1555"/>
      <c r="B464" s="1554"/>
      <c r="C464" s="1552"/>
      <c r="D464" s="1553"/>
      <c r="E464" s="1553"/>
      <c r="F464" s="1553"/>
    </row>
    <row r="465" spans="1:6" ht="13.2" x14ac:dyDescent="0.25">
      <c r="A465" s="1555"/>
      <c r="B465" s="1554"/>
      <c r="C465" s="1552"/>
      <c r="D465" s="1553"/>
      <c r="E465" s="1553"/>
      <c r="F465" s="1553"/>
    </row>
    <row r="466" spans="1:6" ht="13.2" x14ac:dyDescent="0.25">
      <c r="A466" s="1555"/>
      <c r="B466" s="1554"/>
      <c r="C466" s="1552"/>
      <c r="D466" s="1553"/>
      <c r="E466" s="1553"/>
      <c r="F466" s="1553"/>
    </row>
    <row r="467" spans="1:6" ht="13.2" x14ac:dyDescent="0.25">
      <c r="A467" s="1555"/>
      <c r="B467" s="1554"/>
      <c r="C467" s="1552"/>
      <c r="D467" s="1553"/>
      <c r="E467" s="1553"/>
      <c r="F467" s="1553"/>
    </row>
    <row r="468" spans="1:6" ht="13.2" x14ac:dyDescent="0.25">
      <c r="A468" s="1555"/>
      <c r="B468" s="1554"/>
      <c r="C468" s="1552"/>
      <c r="D468" s="1553"/>
      <c r="E468" s="1553"/>
      <c r="F468" s="1553"/>
    </row>
    <row r="469" spans="1:6" ht="13.2" x14ac:dyDescent="0.25">
      <c r="A469" s="1555"/>
      <c r="B469" s="1554"/>
      <c r="C469" s="1552"/>
      <c r="D469" s="1553"/>
      <c r="E469" s="1553"/>
      <c r="F469" s="1553"/>
    </row>
    <row r="470" spans="1:6" ht="13.2" x14ac:dyDescent="0.25">
      <c r="A470" s="1555"/>
      <c r="B470" s="1554"/>
      <c r="C470" s="1552"/>
      <c r="D470" s="1553"/>
      <c r="E470" s="1553"/>
      <c r="F470" s="1553"/>
    </row>
    <row r="471" spans="1:6" ht="13.2" x14ac:dyDescent="0.25">
      <c r="A471" s="1555"/>
      <c r="B471" s="1554"/>
      <c r="C471" s="1552"/>
      <c r="D471" s="1553"/>
      <c r="E471" s="1553"/>
      <c r="F471" s="1553"/>
    </row>
    <row r="472" spans="1:6" ht="13.2" x14ac:dyDescent="0.25">
      <c r="A472" s="1555"/>
      <c r="B472" s="1554"/>
      <c r="C472" s="1552"/>
      <c r="D472" s="1553"/>
      <c r="E472" s="1553"/>
      <c r="F472" s="1553"/>
    </row>
    <row r="473" spans="1:6" ht="13.2" x14ac:dyDescent="0.25">
      <c r="A473" s="1555"/>
      <c r="B473" s="1554"/>
      <c r="C473" s="1552"/>
      <c r="D473" s="1553"/>
      <c r="E473" s="1553"/>
      <c r="F473" s="1553"/>
    </row>
    <row r="474" spans="1:6" ht="13.2" x14ac:dyDescent="0.25">
      <c r="A474" s="1555"/>
      <c r="B474" s="1554"/>
      <c r="C474" s="1552"/>
      <c r="D474" s="1553"/>
      <c r="E474" s="1553"/>
      <c r="F474" s="1553"/>
    </row>
    <row r="475" spans="1:6" ht="13.2" x14ac:dyDescent="0.25">
      <c r="A475" s="1555"/>
      <c r="B475" s="1554"/>
      <c r="C475" s="1552"/>
      <c r="D475" s="1553"/>
      <c r="E475" s="1553"/>
      <c r="F475" s="1553"/>
    </row>
    <row r="476" spans="1:6" ht="13.2" x14ac:dyDescent="0.25">
      <c r="A476" s="1555"/>
      <c r="B476" s="1554"/>
      <c r="C476" s="1552"/>
      <c r="D476" s="1553"/>
      <c r="E476" s="1553"/>
      <c r="F476" s="1553"/>
    </row>
    <row r="477" spans="1:6" ht="13.2" x14ac:dyDescent="0.25">
      <c r="A477" s="1555"/>
      <c r="B477" s="1554"/>
      <c r="C477" s="1552"/>
      <c r="D477" s="1553"/>
      <c r="E477" s="1553"/>
      <c r="F477" s="1553"/>
    </row>
    <row r="478" spans="1:6" ht="13.2" x14ac:dyDescent="0.25">
      <c r="A478" s="1555"/>
      <c r="B478" s="1554"/>
      <c r="C478" s="1552"/>
      <c r="D478" s="1553"/>
      <c r="E478" s="1553"/>
      <c r="F478" s="1553"/>
    </row>
    <row r="479" spans="1:6" ht="13.2" x14ac:dyDescent="0.25">
      <c r="A479" s="1555"/>
      <c r="B479" s="1554"/>
      <c r="C479" s="1552"/>
      <c r="D479" s="1553"/>
      <c r="E479" s="1553"/>
      <c r="F479" s="1553"/>
    </row>
    <row r="480" spans="1:6" ht="13.2" x14ac:dyDescent="0.25">
      <c r="A480" s="1555"/>
      <c r="B480" s="1554"/>
      <c r="C480" s="1552"/>
      <c r="D480" s="1553"/>
      <c r="E480" s="1553"/>
      <c r="F480" s="1553"/>
    </row>
    <row r="481" spans="1:6" ht="13.2" x14ac:dyDescent="0.25">
      <c r="A481" s="1555"/>
      <c r="B481" s="1554"/>
      <c r="C481" s="1552"/>
      <c r="D481" s="1553"/>
      <c r="E481" s="1553"/>
      <c r="F481" s="1553"/>
    </row>
    <row r="482" spans="1:6" ht="13.2" x14ac:dyDescent="0.25">
      <c r="A482" s="1555"/>
      <c r="B482" s="1554"/>
      <c r="C482" s="1552"/>
      <c r="D482" s="1553"/>
      <c r="E482" s="1553"/>
      <c r="F482" s="1553"/>
    </row>
    <row r="483" spans="1:6" ht="13.2" x14ac:dyDescent="0.25">
      <c r="A483" s="1555"/>
      <c r="B483" s="1554"/>
      <c r="C483" s="1552"/>
      <c r="D483" s="1553"/>
      <c r="E483" s="1553"/>
      <c r="F483" s="1553"/>
    </row>
    <row r="484" spans="1:6" ht="13.2" x14ac:dyDescent="0.25">
      <c r="A484" s="1555"/>
      <c r="B484" s="1554"/>
      <c r="C484" s="1552"/>
      <c r="D484" s="1553"/>
      <c r="E484" s="1553"/>
      <c r="F484" s="1553"/>
    </row>
    <row r="485" spans="1:6" ht="13.2" x14ac:dyDescent="0.25">
      <c r="A485" s="1555"/>
      <c r="B485" s="1554"/>
      <c r="C485" s="1552"/>
      <c r="D485" s="1553"/>
      <c r="E485" s="1553"/>
      <c r="F485" s="1553"/>
    </row>
    <row r="486" spans="1:6" ht="13.2" x14ac:dyDescent="0.25">
      <c r="A486" s="1555"/>
      <c r="B486" s="1554"/>
      <c r="C486" s="1552"/>
      <c r="D486" s="1553"/>
      <c r="E486" s="1553"/>
      <c r="F486" s="1553"/>
    </row>
    <row r="487" spans="1:6" ht="13.2" x14ac:dyDescent="0.25">
      <c r="A487" s="1555"/>
      <c r="B487" s="1554"/>
      <c r="C487" s="1552"/>
      <c r="D487" s="1553"/>
      <c r="E487" s="1553"/>
      <c r="F487" s="1553"/>
    </row>
    <row r="488" spans="1:6" ht="13.2" x14ac:dyDescent="0.25">
      <c r="A488" s="1555"/>
      <c r="B488" s="1554"/>
      <c r="C488" s="1552"/>
      <c r="D488" s="1553"/>
      <c r="E488" s="1553"/>
      <c r="F488" s="1553"/>
    </row>
    <row r="489" spans="1:6" ht="13.2" x14ac:dyDescent="0.25">
      <c r="A489" s="1555"/>
      <c r="B489" s="1554"/>
      <c r="C489" s="1552"/>
      <c r="D489" s="1553"/>
      <c r="E489" s="1553"/>
      <c r="F489" s="1553"/>
    </row>
    <row r="490" spans="1:6" ht="13.2" x14ac:dyDescent="0.25">
      <c r="A490" s="1555"/>
      <c r="B490" s="1554"/>
      <c r="C490" s="1552"/>
      <c r="D490" s="1553"/>
      <c r="E490" s="1553"/>
      <c r="F490" s="1553"/>
    </row>
    <row r="491" spans="1:6" ht="13.2" x14ac:dyDescent="0.25">
      <c r="A491" s="1555"/>
      <c r="B491" s="1554"/>
      <c r="C491" s="1552"/>
      <c r="D491" s="1553"/>
      <c r="E491" s="1553"/>
      <c r="F491" s="1553"/>
    </row>
    <row r="492" spans="1:6" ht="13.2" x14ac:dyDescent="0.25">
      <c r="A492" s="1555"/>
      <c r="B492" s="1554"/>
      <c r="C492" s="1552"/>
      <c r="D492" s="1553"/>
      <c r="E492" s="1553"/>
      <c r="F492" s="1553"/>
    </row>
    <row r="493" spans="1:6" ht="13.2" x14ac:dyDescent="0.25">
      <c r="A493" s="1555"/>
      <c r="B493" s="1554"/>
      <c r="C493" s="1552"/>
      <c r="D493" s="1553"/>
      <c r="E493" s="1553"/>
      <c r="F493" s="1553"/>
    </row>
    <row r="494" spans="1:6" ht="13.2" x14ac:dyDescent="0.25">
      <c r="A494" s="1555"/>
      <c r="B494" s="1554"/>
      <c r="C494" s="1552"/>
      <c r="D494" s="1553"/>
      <c r="E494" s="1553"/>
      <c r="F494" s="1553"/>
    </row>
    <row r="495" spans="1:6" ht="13.2" x14ac:dyDescent="0.25">
      <c r="A495" s="1555"/>
      <c r="B495" s="1554"/>
      <c r="C495" s="1552"/>
      <c r="D495" s="1553"/>
      <c r="E495" s="1553"/>
      <c r="F495" s="1553"/>
    </row>
    <row r="496" spans="1:6" ht="13.2" x14ac:dyDescent="0.25">
      <c r="A496" s="1555"/>
      <c r="B496" s="1554"/>
      <c r="C496" s="1552"/>
      <c r="D496" s="1553"/>
      <c r="E496" s="1553"/>
      <c r="F496" s="1553"/>
    </row>
    <row r="497" spans="1:6" ht="13.2" x14ac:dyDescent="0.25">
      <c r="A497" s="1555"/>
      <c r="B497" s="1554"/>
      <c r="C497" s="1552"/>
      <c r="D497" s="1553"/>
      <c r="E497" s="1553"/>
      <c r="F497" s="1553"/>
    </row>
    <row r="498" spans="1:6" ht="13.2" x14ac:dyDescent="0.25">
      <c r="A498" s="1555"/>
      <c r="B498" s="1554"/>
      <c r="C498" s="1552"/>
      <c r="D498" s="1553"/>
      <c r="E498" s="1553"/>
      <c r="F498" s="1553"/>
    </row>
    <row r="499" spans="1:6" ht="13.2" x14ac:dyDescent="0.25">
      <c r="A499" s="1555"/>
      <c r="B499" s="1554"/>
      <c r="C499" s="1552"/>
      <c r="D499" s="1553"/>
      <c r="E499" s="1553"/>
      <c r="F499" s="1553"/>
    </row>
    <row r="500" spans="1:6" ht="13.2" x14ac:dyDescent="0.25">
      <c r="A500" s="1555"/>
      <c r="B500" s="1554"/>
      <c r="C500" s="1552"/>
      <c r="D500" s="1553"/>
      <c r="E500" s="1553"/>
      <c r="F500" s="1553"/>
    </row>
    <row r="501" spans="1:6" ht="13.2" x14ac:dyDescent="0.25">
      <c r="A501" s="406"/>
    </row>
    <row r="502" spans="1:6" ht="13.2" x14ac:dyDescent="0.25">
      <c r="A502" s="406"/>
    </row>
  </sheetData>
  <sheetProtection formatCells="0" formatColumns="0" formatRows="0" insertColumns="0" insertRows="0" deleteColumns="0" deleteRows="0"/>
  <autoFilter ref="B3:AR3"/>
  <sortState ref="B92:F240">
    <sortCondition ref="F92:F240"/>
    <sortCondition ref="D92:D240"/>
    <sortCondition ref="B92:B240"/>
  </sortState>
  <mergeCells count="2">
    <mergeCell ref="B4:D4"/>
    <mergeCell ref="B91:D91"/>
  </mergeCells>
  <conditionalFormatting sqref="F238:F240 F5:F107 F156:F189 F116:F131 F194:F224">
    <cfRule type="containsText" dxfId="53" priority="12" operator="containsText" text="BRASIL">
      <formula>NOT(ISERROR(SEARCH("BRASIL",F5)))</formula>
    </cfRule>
  </conditionalFormatting>
  <conditionalFormatting sqref="F3">
    <cfRule type="containsText" dxfId="52" priority="11" operator="containsText" text="BRASIL">
      <formula>NOT(ISERROR(SEARCH("BRASIL",F3)))</formula>
    </cfRule>
  </conditionalFormatting>
  <conditionalFormatting sqref="F1:F2">
    <cfRule type="containsText" dxfId="51" priority="10" operator="containsText" text="BRASIL">
      <formula>NOT(ISERROR(SEARCH("BRASIL",F1)))</formula>
    </cfRule>
  </conditionalFormatting>
  <conditionalFormatting sqref="F226:F237">
    <cfRule type="containsText" dxfId="50" priority="9" operator="containsText" text="BRASIL">
      <formula>NOT(ISERROR(SEARCH("BRASIL",F226)))</formula>
    </cfRule>
  </conditionalFormatting>
  <conditionalFormatting sqref="F225">
    <cfRule type="containsText" dxfId="49" priority="8" operator="containsText" text="BRASIL">
      <formula>NOT(ISERROR(SEARCH("BRASIL",F225)))</formula>
    </cfRule>
  </conditionalFormatting>
  <conditionalFormatting sqref="BC2:BC107 BC156:BC189 BC116:BC131 BC194:BC242">
    <cfRule type="cellIs" dxfId="48" priority="7" operator="lessThan">
      <formula>0</formula>
    </cfRule>
  </conditionalFormatting>
  <conditionalFormatting sqref="F132:F155">
    <cfRule type="containsText" dxfId="47" priority="6" operator="containsText" text="BRASIL">
      <formula>NOT(ISERROR(SEARCH("BRASIL",F132)))</formula>
    </cfRule>
  </conditionalFormatting>
  <conditionalFormatting sqref="BC132:BC155">
    <cfRule type="cellIs" dxfId="46" priority="5" operator="lessThan">
      <formula>0</formula>
    </cfRule>
  </conditionalFormatting>
  <conditionalFormatting sqref="F108:F115">
    <cfRule type="containsText" dxfId="45" priority="4" operator="containsText" text="BRASIL">
      <formula>NOT(ISERROR(SEARCH("BRASIL",F108)))</formula>
    </cfRule>
  </conditionalFormatting>
  <conditionalFormatting sqref="BC108:BC115">
    <cfRule type="cellIs" dxfId="44" priority="3" operator="lessThan">
      <formula>0</formula>
    </cfRule>
  </conditionalFormatting>
  <conditionalFormatting sqref="F190:F193">
    <cfRule type="containsText" dxfId="43" priority="2" operator="containsText" text="BRASIL">
      <formula>NOT(ISERROR(SEARCH("BRASIL",F190)))</formula>
    </cfRule>
  </conditionalFormatting>
  <conditionalFormatting sqref="BC190:BC193">
    <cfRule type="cellIs" dxfId="42" priority="1" operator="lessThan">
      <formula>0</formula>
    </cfRule>
  </conditionalFormatting>
  <printOptions horizontalCentered="1"/>
  <pageMargins left="0.15748031496062992" right="0.15748031496062992" top="0.39370078740157483" bottom="0.39370078740157483" header="0.15748031496062992" footer="0"/>
  <pageSetup paperSize="9" scale="40" fitToHeight="2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>
    <tabColor rgb="FFFFC000"/>
  </sheetPr>
  <dimension ref="A3:AY65"/>
  <sheetViews>
    <sheetView showGridLines="0" workbookViewId="0">
      <pane xSplit="6" ySplit="5" topLeftCell="AI8" activePane="bottomRight" state="frozen"/>
      <selection pane="topRight" activeCell="H1" sqref="H1"/>
      <selection pane="bottomLeft" activeCell="A6" sqref="A6"/>
      <selection pane="bottomRight" activeCell="AJ39" sqref="AJ39"/>
    </sheetView>
  </sheetViews>
  <sheetFormatPr defaultColWidth="9.109375" defaultRowHeight="13.8" outlineLevelCol="1" x14ac:dyDescent="0.3"/>
  <cols>
    <col min="1" max="1" width="5.88671875" style="1321" customWidth="1"/>
    <col min="2" max="2" width="23.5546875" style="1321" bestFit="1" customWidth="1"/>
    <col min="3" max="3" width="8.6640625" style="1321" bestFit="1" customWidth="1"/>
    <col min="4" max="6" width="9.109375" style="1321"/>
    <col min="7" max="10" width="9.109375" style="1321" hidden="1" customWidth="1" outlineLevel="1"/>
    <col min="11" max="11" width="9.109375" style="1321" customWidth="1" collapsed="1"/>
    <col min="12" max="15" width="9.109375" style="1321" customWidth="1"/>
    <col min="16" max="37" width="9.109375" style="1321"/>
    <col min="38" max="41" width="9.109375" style="1321" customWidth="1"/>
    <col min="42" max="43" width="9.109375" style="1321" hidden="1" customWidth="1" outlineLevel="1"/>
    <col min="44" max="44" width="9.109375" style="1322" collapsed="1"/>
    <col min="45" max="50" width="10" style="1322" customWidth="1"/>
    <col min="51" max="51" width="9.109375" style="1322"/>
    <col min="52" max="16384" width="9.109375" style="1321"/>
  </cols>
  <sheetData>
    <row r="3" spans="1:51" x14ac:dyDescent="0.3">
      <c r="A3" s="1322"/>
      <c r="B3" s="1322"/>
      <c r="C3" s="1322"/>
      <c r="D3" s="1322"/>
      <c r="E3" s="1322"/>
      <c r="F3" s="1322"/>
      <c r="G3" s="1322"/>
    </row>
    <row r="4" spans="1:51" s="1329" customFormat="1" x14ac:dyDescent="0.3">
      <c r="A4" s="1333"/>
      <c r="B4" s="1333"/>
      <c r="C4" s="1333"/>
      <c r="D4" s="1333"/>
      <c r="E4" s="1333"/>
      <c r="F4" s="1333"/>
      <c r="G4" s="1347" t="str">
        <f>'LINHA 1'!N4</f>
        <v>SEG</v>
      </c>
      <c r="H4" s="1347" t="str">
        <f>'LINHA 1'!O4</f>
        <v>TER</v>
      </c>
      <c r="I4" s="1347" t="str">
        <f>'LINHA 1'!P4</f>
        <v>QUA</v>
      </c>
      <c r="J4" s="1347" t="str">
        <f>'LINHA 1'!Q4</f>
        <v>QUI</v>
      </c>
      <c r="K4" s="1347" t="str">
        <f>'LINHA 1'!R4</f>
        <v>SEX</v>
      </c>
      <c r="L4" s="1363" t="str">
        <f>'LINHA 1'!S4</f>
        <v>SÁB</v>
      </c>
      <c r="M4" s="1358" t="str">
        <f>'LINHA 1'!T4</f>
        <v>DOM</v>
      </c>
      <c r="N4" s="1347" t="str">
        <f>'LINHA 1'!X4</f>
        <v>SEG</v>
      </c>
      <c r="O4" s="1347" t="str">
        <f>'LINHA 1'!Y4</f>
        <v>TER</v>
      </c>
      <c r="P4" s="1347" t="str">
        <f>'LINHA 1'!Z4</f>
        <v>QUA</v>
      </c>
      <c r="Q4" s="1347" t="str">
        <f>'LINHA 1'!AA4</f>
        <v>QUI</v>
      </c>
      <c r="R4" s="1347" t="str">
        <f>'LINHA 1'!AB4</f>
        <v>SEX</v>
      </c>
      <c r="S4" s="1363" t="str">
        <f>'LINHA 1'!AC4</f>
        <v>SÁB</v>
      </c>
      <c r="T4" s="1358" t="str">
        <f>'LINHA 1'!AD4</f>
        <v>DOM</v>
      </c>
      <c r="U4" s="1347" t="str">
        <f>'LINHA 1'!AH4</f>
        <v>SEG</v>
      </c>
      <c r="V4" s="1347" t="str">
        <f>'LINHA 1'!AI4</f>
        <v>TER</v>
      </c>
      <c r="W4" s="1347" t="str">
        <f>'LINHA 1'!AJ4</f>
        <v>QUA</v>
      </c>
      <c r="X4" s="1347" t="str">
        <f>'LINHA 1'!AK4</f>
        <v>QUI</v>
      </c>
      <c r="Y4" s="1347" t="str">
        <f>'LINHA 1'!AL4</f>
        <v>SEX</v>
      </c>
      <c r="Z4" s="1363" t="str">
        <f>'LINHA 1'!AM4</f>
        <v>SÁB</v>
      </c>
      <c r="AA4" s="1358" t="str">
        <f>'LINHA 1'!AN4</f>
        <v>DOM</v>
      </c>
      <c r="AB4" s="1347" t="str">
        <f>'LINHA 1'!AR4</f>
        <v>SEG</v>
      </c>
      <c r="AC4" s="1347" t="str">
        <f>'LINHA 1'!AS4</f>
        <v>TER</v>
      </c>
      <c r="AD4" s="1347" t="str">
        <f>'LINHA 1'!AT4</f>
        <v>QUA</v>
      </c>
      <c r="AE4" s="1347" t="str">
        <f>'LINHA 1'!AU4</f>
        <v>QUI</v>
      </c>
      <c r="AF4" s="1347" t="str">
        <f>'LINHA 1'!AV4</f>
        <v>SEX</v>
      </c>
      <c r="AG4" s="1363" t="str">
        <f>'LINHA 1'!AW4</f>
        <v>SÁB</v>
      </c>
      <c r="AH4" s="1358" t="str">
        <f>'LINHA 1'!AX4</f>
        <v>DOM</v>
      </c>
      <c r="AI4" s="1347" t="str">
        <f>'LINHA 1'!BB4</f>
        <v>SEG</v>
      </c>
      <c r="AJ4" s="1347" t="str">
        <f>'LINHA 1'!BC4</f>
        <v>TER</v>
      </c>
      <c r="AK4" s="1347" t="str">
        <f>'LINHA 1'!BD4</f>
        <v>QUA</v>
      </c>
      <c r="AL4" s="1347" t="str">
        <f>'LINHA 1'!BE4</f>
        <v>QUI</v>
      </c>
      <c r="AM4" s="1347" t="str">
        <f>'LINHA 1'!BF4</f>
        <v>SEX</v>
      </c>
      <c r="AN4" s="1363" t="str">
        <f>'LINHA 1'!BG4</f>
        <v>SÁB</v>
      </c>
      <c r="AO4" s="1358" t="str">
        <f>'LINHA 1'!BH4</f>
        <v>DOM</v>
      </c>
      <c r="AP4" s="1347" t="str">
        <f>'LINHA 1'!BL4</f>
        <v>SEG</v>
      </c>
      <c r="AQ4" s="1348" t="str">
        <f>'LINHA 1'!BM4</f>
        <v>TER</v>
      </c>
      <c r="AR4" s="1392"/>
      <c r="AS4" s="1351" t="s">
        <v>710</v>
      </c>
      <c r="AT4" s="1351" t="s">
        <v>711</v>
      </c>
      <c r="AU4" s="1351" t="s">
        <v>712</v>
      </c>
      <c r="AV4" s="1351" t="s">
        <v>713</v>
      </c>
      <c r="AW4" s="1351" t="s">
        <v>714</v>
      </c>
      <c r="AX4" s="1351" t="s">
        <v>715</v>
      </c>
      <c r="AY4" s="1351" t="s">
        <v>14</v>
      </c>
    </row>
    <row r="5" spans="1:51" s="1329" customFormat="1" x14ac:dyDescent="0.3">
      <c r="A5" s="1330"/>
      <c r="B5" s="1330"/>
      <c r="C5" s="1330"/>
      <c r="D5" s="1330"/>
      <c r="E5" s="1330"/>
      <c r="F5" s="1330"/>
      <c r="G5" s="1331">
        <f>'LINHA 1'!N5</f>
        <v>43070</v>
      </c>
      <c r="H5" s="1331">
        <f>'LINHA 1'!O5</f>
        <v>43070</v>
      </c>
      <c r="I5" s="1331">
        <f>'LINHA 1'!P5</f>
        <v>43070</v>
      </c>
      <c r="J5" s="1331">
        <f>'LINHA 1'!Q5</f>
        <v>43070</v>
      </c>
      <c r="K5" s="1331">
        <f>'LINHA 1'!R5</f>
        <v>43070</v>
      </c>
      <c r="L5" s="1364">
        <f>'LINHA 1'!S5</f>
        <v>43071</v>
      </c>
      <c r="M5" s="1359">
        <f>'LINHA 1'!T5</f>
        <v>43072</v>
      </c>
      <c r="N5" s="1331">
        <f>'LINHA 1'!X5</f>
        <v>43073</v>
      </c>
      <c r="O5" s="1331">
        <f>'LINHA 1'!Y5</f>
        <v>43074</v>
      </c>
      <c r="P5" s="1331">
        <f>'LINHA 1'!Z5</f>
        <v>43075</v>
      </c>
      <c r="Q5" s="1331">
        <f>'LINHA 1'!AA5</f>
        <v>43076</v>
      </c>
      <c r="R5" s="1331">
        <f>'LINHA 1'!AB5</f>
        <v>43077</v>
      </c>
      <c r="S5" s="1364">
        <f>'LINHA 1'!AC5</f>
        <v>43078</v>
      </c>
      <c r="T5" s="1359">
        <f>'LINHA 1'!AD5</f>
        <v>43079</v>
      </c>
      <c r="U5" s="1331">
        <f>'LINHA 1'!AH5</f>
        <v>43080</v>
      </c>
      <c r="V5" s="1331">
        <f>'LINHA 1'!AI5</f>
        <v>43081</v>
      </c>
      <c r="W5" s="1331">
        <f>'LINHA 1'!AJ5</f>
        <v>43082</v>
      </c>
      <c r="X5" s="1331">
        <f>'LINHA 1'!AK5</f>
        <v>43083</v>
      </c>
      <c r="Y5" s="1331">
        <f>'LINHA 1'!AL5</f>
        <v>43084</v>
      </c>
      <c r="Z5" s="1364">
        <f>'LINHA 1'!AM5</f>
        <v>43085</v>
      </c>
      <c r="AA5" s="1359">
        <f>'LINHA 1'!AN5</f>
        <v>43086</v>
      </c>
      <c r="AB5" s="1331">
        <f>'LINHA 1'!AR5</f>
        <v>43087</v>
      </c>
      <c r="AC5" s="1331">
        <f>'LINHA 1'!AS5</f>
        <v>43088</v>
      </c>
      <c r="AD5" s="1331">
        <f>'LINHA 1'!AT5</f>
        <v>43089</v>
      </c>
      <c r="AE5" s="1331">
        <f>'LINHA 1'!AU5</f>
        <v>43090</v>
      </c>
      <c r="AF5" s="1331">
        <f>'LINHA 1'!AV5</f>
        <v>43091</v>
      </c>
      <c r="AG5" s="1364">
        <f>'LINHA 1'!AW5</f>
        <v>43092</v>
      </c>
      <c r="AH5" s="1359">
        <f>'LINHA 1'!AX5</f>
        <v>43093</v>
      </c>
      <c r="AI5" s="1331">
        <f>'LINHA 1'!BB5</f>
        <v>43094</v>
      </c>
      <c r="AJ5" s="1331">
        <f>'LINHA 1'!BC5</f>
        <v>43095</v>
      </c>
      <c r="AK5" s="1331">
        <f>'LINHA 1'!BD5</f>
        <v>43096</v>
      </c>
      <c r="AL5" s="1331">
        <f>'LINHA 1'!BE5</f>
        <v>43097</v>
      </c>
      <c r="AM5" s="1331">
        <f>'LINHA 1'!BF5</f>
        <v>43098</v>
      </c>
      <c r="AN5" s="1364">
        <f>'LINHA 1'!BG5</f>
        <v>43099</v>
      </c>
      <c r="AO5" s="1359">
        <f>'LINHA 1'!BH5</f>
        <v>43100</v>
      </c>
      <c r="AP5" s="1331">
        <f>'LINHA 1'!BL5</f>
        <v>43101</v>
      </c>
      <c r="AQ5" s="1332">
        <f>'LINHA 1'!BM5</f>
        <v>43102</v>
      </c>
      <c r="AR5" s="1393"/>
      <c r="AS5" s="1352">
        <f>SUM(AS6:AS29)</f>
        <v>88.370000000000019</v>
      </c>
      <c r="AT5" s="1352">
        <f t="shared" ref="AT5:AX5" si="0">SUM(AT6:AT29)</f>
        <v>440.22000000000008</v>
      </c>
      <c r="AU5" s="1352">
        <f t="shared" si="0"/>
        <v>441.55800000000011</v>
      </c>
      <c r="AV5" s="1352">
        <f t="shared" si="0"/>
        <v>399.92400000000004</v>
      </c>
      <c r="AW5" s="1352">
        <f t="shared" si="0"/>
        <v>0</v>
      </c>
      <c r="AX5" s="1352">
        <f t="shared" si="0"/>
        <v>0</v>
      </c>
      <c r="AY5" s="1354">
        <f>SUM(AS5:AX5)</f>
        <v>1370.0720000000003</v>
      </c>
    </row>
    <row r="6" spans="1:51" hidden="1" x14ac:dyDescent="0.3">
      <c r="A6" s="1382">
        <v>1</v>
      </c>
      <c r="B6" s="1323" t="str">
        <f>'LINHA 1'!C121</f>
        <v>HRS / MEDIA HRS</v>
      </c>
      <c r="C6" s="1323">
        <f>'LINHA 1'!F121</f>
        <v>8.9600000000000009</v>
      </c>
      <c r="D6" s="1339"/>
      <c r="E6" s="1324" t="s">
        <v>681</v>
      </c>
      <c r="F6" s="1325">
        <f>'LINHA 1'!M121</f>
        <v>143.36000000000007</v>
      </c>
      <c r="G6" s="1336">
        <f>'LINHA 1'!N121</f>
        <v>0</v>
      </c>
      <c r="H6" s="1338">
        <f>'LINHA 1'!O121</f>
        <v>0</v>
      </c>
      <c r="I6" s="1338">
        <f>'LINHA 1'!P121</f>
        <v>0</v>
      </c>
      <c r="J6" s="1338">
        <f>'LINHA 1'!Q121</f>
        <v>0</v>
      </c>
      <c r="K6" s="1338">
        <f>'LINHA 1'!R121</f>
        <v>8.9600000000000009</v>
      </c>
      <c r="L6" s="1365">
        <f>'LINHA 1'!S121</f>
        <v>0</v>
      </c>
      <c r="M6" s="1360">
        <f>'LINHA 1'!T121</f>
        <v>0</v>
      </c>
      <c r="N6" s="1338">
        <f>'LINHA 1'!X121</f>
        <v>8.9600000000000009</v>
      </c>
      <c r="O6" s="1338">
        <f>'LINHA 1'!Y121</f>
        <v>8.9600000000000009</v>
      </c>
      <c r="P6" s="1338">
        <f>'LINHA 1'!Z121</f>
        <v>8.9600000000000009</v>
      </c>
      <c r="Q6" s="1338">
        <f>'LINHA 1'!AA121</f>
        <v>8.9600000000000009</v>
      </c>
      <c r="R6" s="1338">
        <f>'LINHA 1'!AB121</f>
        <v>8.9600000000000009</v>
      </c>
      <c r="S6" s="1365">
        <f>'LINHA 1'!AC121</f>
        <v>0</v>
      </c>
      <c r="T6" s="1360">
        <f>'LINHA 1'!AD121</f>
        <v>0</v>
      </c>
      <c r="U6" s="1338">
        <f>'LINHA 1'!AH121</f>
        <v>8.9600000000000009</v>
      </c>
      <c r="V6" s="1338">
        <f>'LINHA 1'!AI121</f>
        <v>8.9600000000000009</v>
      </c>
      <c r="W6" s="1338">
        <f>'LINHA 1'!AJ121</f>
        <v>8.9600000000000009</v>
      </c>
      <c r="X6" s="1338">
        <f>'LINHA 1'!AK121</f>
        <v>8.9600000000000009</v>
      </c>
      <c r="Y6" s="1338">
        <f>'LINHA 1'!AL121</f>
        <v>8.9600000000000009</v>
      </c>
      <c r="Z6" s="1365">
        <f>'LINHA 1'!AM121</f>
        <v>0</v>
      </c>
      <c r="AA6" s="1360">
        <f>'LINHA 1'!AN121</f>
        <v>0</v>
      </c>
      <c r="AB6" s="1338">
        <f>'LINHA 1'!AR121</f>
        <v>8.9600000000000009</v>
      </c>
      <c r="AC6" s="1338">
        <f>'LINHA 1'!AS121</f>
        <v>8.9600000000000009</v>
      </c>
      <c r="AD6" s="1338">
        <f>'LINHA 1'!AT121</f>
        <v>8.9600000000000009</v>
      </c>
      <c r="AE6" s="1338">
        <f>'LINHA 1'!AU121</f>
        <v>8.9600000000000009</v>
      </c>
      <c r="AF6" s="1338">
        <f>'LINHA 1'!AV121</f>
        <v>8.9600000000000009</v>
      </c>
      <c r="AG6" s="1365">
        <f>'LINHA 1'!AW121</f>
        <v>0</v>
      </c>
      <c r="AH6" s="1360">
        <f>'LINHA 1'!AX121</f>
        <v>0</v>
      </c>
      <c r="AI6" s="1338">
        <f>'LINHA 1'!BB121</f>
        <v>0</v>
      </c>
      <c r="AJ6" s="1338">
        <f>'LINHA 1'!BC121</f>
        <v>0</v>
      </c>
      <c r="AK6" s="1338">
        <f>'LINHA 1'!BD121</f>
        <v>0</v>
      </c>
      <c r="AL6" s="1338">
        <f>'LINHA 1'!BE121</f>
        <v>0</v>
      </c>
      <c r="AM6" s="1338">
        <f>'LINHA 1'!BF121</f>
        <v>0</v>
      </c>
      <c r="AN6" s="1365">
        <f>'LINHA 1'!BG121</f>
        <v>0</v>
      </c>
      <c r="AO6" s="1360">
        <f>'LINHA 1'!BH121</f>
        <v>0</v>
      </c>
      <c r="AP6" s="1338">
        <f>'LINHA 1'!BL121</f>
        <v>0</v>
      </c>
      <c r="AQ6" s="1355">
        <f>'LINHA 1'!BM121</f>
        <v>0</v>
      </c>
      <c r="AR6" s="1394"/>
      <c r="AS6" s="1349">
        <f>SUM(G6:M6)</f>
        <v>8.9600000000000009</v>
      </c>
      <c r="AT6" s="1349">
        <f>SUM(N6:T6)</f>
        <v>44.800000000000004</v>
      </c>
      <c r="AU6" s="1349">
        <f>SUM(U6:AA6)</f>
        <v>44.800000000000004</v>
      </c>
      <c r="AV6" s="1349">
        <f>SUM(AB6:AH6)</f>
        <v>44.800000000000004</v>
      </c>
      <c r="AW6" s="1349">
        <f>SUM(AI6:AO6)</f>
        <v>0</v>
      </c>
      <c r="AX6" s="1349">
        <f>SUM(AP6:AQ6)</f>
        <v>0</v>
      </c>
      <c r="AY6" s="1353">
        <f t="shared" ref="AY6:AY29" si="1">SUM(AS6:AX6)</f>
        <v>143.36000000000001</v>
      </c>
    </row>
    <row r="7" spans="1:51" hidden="1" x14ac:dyDescent="0.3">
      <c r="A7" s="1382">
        <v>1</v>
      </c>
      <c r="B7" s="1323" t="str">
        <f>'LINHA 1'!C122</f>
        <v>TOTAL HORAS/MEDIA CAD.</v>
      </c>
      <c r="C7" s="1323">
        <f>'LINHA 1'!F122</f>
        <v>156.80000000000007</v>
      </c>
      <c r="D7" s="1339"/>
      <c r="E7" s="1324" t="s">
        <v>682</v>
      </c>
      <c r="F7" s="1325">
        <f>'LINHA 1'!M122</f>
        <v>0</v>
      </c>
      <c r="G7" s="1336">
        <f>'LINHA 1'!N122</f>
        <v>0</v>
      </c>
      <c r="H7" s="1338">
        <f>'LINHA 1'!O122</f>
        <v>0</v>
      </c>
      <c r="I7" s="1338">
        <f>'LINHA 1'!P122</f>
        <v>0</v>
      </c>
      <c r="J7" s="1338">
        <f>'LINHA 1'!Q122</f>
        <v>0</v>
      </c>
      <c r="K7" s="1338">
        <f>'LINHA 1'!R122</f>
        <v>0</v>
      </c>
      <c r="L7" s="1365">
        <f>'LINHA 1'!S122</f>
        <v>0</v>
      </c>
      <c r="M7" s="1360">
        <f>'LINHA 1'!T122</f>
        <v>0</v>
      </c>
      <c r="N7" s="1338">
        <f>'LINHA 1'!X122</f>
        <v>0</v>
      </c>
      <c r="O7" s="1338">
        <f>'LINHA 1'!Y122</f>
        <v>0</v>
      </c>
      <c r="P7" s="1338">
        <f>'LINHA 1'!Z122</f>
        <v>0</v>
      </c>
      <c r="Q7" s="1338">
        <f>'LINHA 1'!AA122</f>
        <v>0</v>
      </c>
      <c r="R7" s="1338">
        <f>'LINHA 1'!AB122</f>
        <v>0</v>
      </c>
      <c r="S7" s="1365">
        <f>'LINHA 1'!AC122</f>
        <v>0</v>
      </c>
      <c r="T7" s="1360">
        <f>'LINHA 1'!AD122</f>
        <v>0</v>
      </c>
      <c r="U7" s="1338">
        <f>'LINHA 1'!AH122</f>
        <v>0</v>
      </c>
      <c r="V7" s="1338">
        <f>'LINHA 1'!AI122</f>
        <v>0</v>
      </c>
      <c r="W7" s="1338">
        <f>'LINHA 1'!AJ122</f>
        <v>0</v>
      </c>
      <c r="X7" s="1338">
        <f>'LINHA 1'!AK122</f>
        <v>0</v>
      </c>
      <c r="Y7" s="1338">
        <f>'LINHA 1'!AL122</f>
        <v>0</v>
      </c>
      <c r="Z7" s="1365">
        <f>'LINHA 1'!AM122</f>
        <v>0</v>
      </c>
      <c r="AA7" s="1360">
        <f>'LINHA 1'!AN122</f>
        <v>0</v>
      </c>
      <c r="AB7" s="1338">
        <f>'LINHA 1'!AR122</f>
        <v>0</v>
      </c>
      <c r="AC7" s="1338">
        <f>'LINHA 1'!AS122</f>
        <v>0</v>
      </c>
      <c r="AD7" s="1338">
        <f>'LINHA 1'!AT122</f>
        <v>0</v>
      </c>
      <c r="AE7" s="1338">
        <f>'LINHA 1'!AU122</f>
        <v>0</v>
      </c>
      <c r="AF7" s="1338">
        <f>'LINHA 1'!AV122</f>
        <v>0</v>
      </c>
      <c r="AG7" s="1365">
        <f>'LINHA 1'!AW122</f>
        <v>0</v>
      </c>
      <c r="AH7" s="1360">
        <f>'LINHA 1'!AX122</f>
        <v>0</v>
      </c>
      <c r="AI7" s="1338">
        <f>'LINHA 1'!BB122</f>
        <v>0</v>
      </c>
      <c r="AJ7" s="1338">
        <f>'LINHA 1'!BC122</f>
        <v>0</v>
      </c>
      <c r="AK7" s="1338">
        <f>'LINHA 1'!BD122</f>
        <v>0</v>
      </c>
      <c r="AL7" s="1338">
        <f>'LINHA 1'!BE122</f>
        <v>0</v>
      </c>
      <c r="AM7" s="1338">
        <f>'LINHA 1'!BF122</f>
        <v>0</v>
      </c>
      <c r="AN7" s="1365">
        <f>'LINHA 1'!BG122</f>
        <v>0</v>
      </c>
      <c r="AO7" s="1360">
        <f>'LINHA 1'!BH122</f>
        <v>0</v>
      </c>
      <c r="AP7" s="1338">
        <f>'LINHA 1'!BL122</f>
        <v>0</v>
      </c>
      <c r="AQ7" s="1355">
        <f>'LINHA 1'!BM122</f>
        <v>0</v>
      </c>
      <c r="AR7" s="1394"/>
      <c r="AS7" s="1349">
        <f t="shared" ref="AS7:AS29" si="2">SUM(G7:M7)</f>
        <v>0</v>
      </c>
      <c r="AT7" s="1349">
        <f t="shared" ref="AT7:AT29" si="3">SUM(N7:T7)</f>
        <v>0</v>
      </c>
      <c r="AU7" s="1349">
        <f t="shared" ref="AU7:AU29" si="4">SUM(U7:AA7)</f>
        <v>0</v>
      </c>
      <c r="AV7" s="1349">
        <f t="shared" ref="AV7:AV29" si="5">SUM(AB7:AH7)</f>
        <v>0</v>
      </c>
      <c r="AW7" s="1349">
        <f t="shared" ref="AW7:AW29" si="6">SUM(AI7:AO7)</f>
        <v>0</v>
      </c>
      <c r="AX7" s="1349">
        <f t="shared" ref="AX7:AX29" si="7">SUM(AP7:AQ7)</f>
        <v>0</v>
      </c>
      <c r="AY7" s="1353">
        <f t="shared" si="1"/>
        <v>0</v>
      </c>
    </row>
    <row r="8" spans="1:51" x14ac:dyDescent="0.3">
      <c r="A8" s="1382">
        <v>1</v>
      </c>
      <c r="B8" s="1323" t="str">
        <f>'LINHA 1'!C123</f>
        <v>DIAS TRAB./DIAS UTEIS</v>
      </c>
      <c r="C8" s="1323">
        <f>'LINHA 1'!F123</f>
        <v>17.500000000000007</v>
      </c>
      <c r="D8" s="1334">
        <f>'LINHA 1'!K123</f>
        <v>16</v>
      </c>
      <c r="E8" s="1324" t="s">
        <v>130</v>
      </c>
      <c r="F8" s="1325">
        <f>'LINHA 1'!M123</f>
        <v>13.440000000000001</v>
      </c>
      <c r="G8" s="1336">
        <f>'LINHA 1'!N123</f>
        <v>0</v>
      </c>
      <c r="H8" s="1336">
        <f>'LINHA 1'!O123</f>
        <v>0</v>
      </c>
      <c r="I8" s="1336">
        <f>'LINHA 1'!P123</f>
        <v>0</v>
      </c>
      <c r="J8" s="1336">
        <f>'LINHA 1'!Q123</f>
        <v>0</v>
      </c>
      <c r="K8" s="1336">
        <f>'LINHA 1'!R123</f>
        <v>0</v>
      </c>
      <c r="L8" s="1366">
        <f>'LINHA 1'!S123</f>
        <v>0</v>
      </c>
      <c r="M8" s="1360">
        <f>'LINHA 1'!T123</f>
        <v>0</v>
      </c>
      <c r="N8" s="1336">
        <f>'LINHA 1'!X123</f>
        <v>0</v>
      </c>
      <c r="O8" s="1336">
        <f>'LINHA 1'!Y123</f>
        <v>0</v>
      </c>
      <c r="P8" s="1336">
        <f>'LINHA 1'!Z123</f>
        <v>0</v>
      </c>
      <c r="Q8" s="1336">
        <f>'LINHA 1'!AA123</f>
        <v>0</v>
      </c>
      <c r="R8" s="1336">
        <f>'LINHA 1'!AB123</f>
        <v>0</v>
      </c>
      <c r="S8" s="1366">
        <f>'LINHA 1'!AC123</f>
        <v>6.7200000000000006</v>
      </c>
      <c r="T8" s="1360">
        <f>'LINHA 1'!AD123</f>
        <v>0</v>
      </c>
      <c r="U8" s="1336">
        <f>'LINHA 1'!AH123</f>
        <v>0</v>
      </c>
      <c r="V8" s="1336">
        <f>'LINHA 1'!AI123</f>
        <v>0</v>
      </c>
      <c r="W8" s="1336">
        <f>'LINHA 1'!AJ123</f>
        <v>0</v>
      </c>
      <c r="X8" s="1336">
        <f>'LINHA 1'!AK123</f>
        <v>0</v>
      </c>
      <c r="Y8" s="1336">
        <f>'LINHA 1'!AL123</f>
        <v>0</v>
      </c>
      <c r="Z8" s="1366">
        <f>'LINHA 1'!AM123</f>
        <v>6.7200000000000006</v>
      </c>
      <c r="AA8" s="1360">
        <f>'LINHA 1'!AN123</f>
        <v>0</v>
      </c>
      <c r="AB8" s="1336">
        <f>'LINHA 1'!AR123</f>
        <v>0</v>
      </c>
      <c r="AC8" s="1336">
        <f>'LINHA 1'!AS123</f>
        <v>0</v>
      </c>
      <c r="AD8" s="1336">
        <f>'LINHA 1'!AT123</f>
        <v>0</v>
      </c>
      <c r="AE8" s="1336">
        <f>'LINHA 1'!AU123</f>
        <v>0</v>
      </c>
      <c r="AF8" s="1336">
        <f>'LINHA 1'!AV123</f>
        <v>0</v>
      </c>
      <c r="AG8" s="1366">
        <f>'LINHA 1'!AW123</f>
        <v>0</v>
      </c>
      <c r="AH8" s="1360">
        <f>'LINHA 1'!AX123</f>
        <v>0</v>
      </c>
      <c r="AI8" s="1336">
        <f>'LINHA 1'!BB123</f>
        <v>0</v>
      </c>
      <c r="AJ8" s="1336">
        <f>'LINHA 1'!BC123</f>
        <v>0</v>
      </c>
      <c r="AK8" s="1336">
        <f>'LINHA 1'!BD123</f>
        <v>0</v>
      </c>
      <c r="AL8" s="1336">
        <f>'LINHA 1'!BE123</f>
        <v>0</v>
      </c>
      <c r="AM8" s="1336">
        <f>'LINHA 1'!BF123</f>
        <v>0</v>
      </c>
      <c r="AN8" s="1366">
        <f>'LINHA 1'!BG123</f>
        <v>0</v>
      </c>
      <c r="AO8" s="1360">
        <f>'LINHA 1'!BH123</f>
        <v>0</v>
      </c>
      <c r="AP8" s="1336">
        <f>'LINHA 1'!BL123</f>
        <v>0</v>
      </c>
      <c r="AQ8" s="1355">
        <f>'LINHA 1'!BM123</f>
        <v>0</v>
      </c>
      <c r="AR8" s="1394"/>
      <c r="AS8" s="1349">
        <f t="shared" si="2"/>
        <v>0</v>
      </c>
      <c r="AT8" s="1349">
        <f t="shared" si="3"/>
        <v>6.7200000000000006</v>
      </c>
      <c r="AU8" s="1349">
        <f t="shared" si="4"/>
        <v>6.7200000000000006</v>
      </c>
      <c r="AV8" s="1349">
        <f t="shared" si="5"/>
        <v>0</v>
      </c>
      <c r="AW8" s="1349">
        <f t="shared" si="6"/>
        <v>0</v>
      </c>
      <c r="AX8" s="1349">
        <f t="shared" si="7"/>
        <v>0</v>
      </c>
      <c r="AY8" s="1353">
        <f t="shared" si="1"/>
        <v>13.440000000000001</v>
      </c>
    </row>
    <row r="9" spans="1:51" hidden="1" x14ac:dyDescent="0.3">
      <c r="A9" s="1383">
        <v>1</v>
      </c>
      <c r="B9" s="1326" t="str">
        <f>'LINHA 1'!C124</f>
        <v>MEDIA H.E.</v>
      </c>
      <c r="C9" s="1326">
        <f>'LINHA 1'!F124</f>
        <v>0</v>
      </c>
      <c r="D9" s="1340"/>
      <c r="E9" s="1327" t="s">
        <v>131</v>
      </c>
      <c r="F9" s="1328">
        <f>'LINHA 1'!M124</f>
        <v>0</v>
      </c>
      <c r="G9" s="1337">
        <f>'LINHA 1'!N124</f>
        <v>0</v>
      </c>
      <c r="H9" s="1337">
        <f>'LINHA 1'!O124</f>
        <v>0</v>
      </c>
      <c r="I9" s="1337">
        <f>'LINHA 1'!P124</f>
        <v>0</v>
      </c>
      <c r="J9" s="1337">
        <f>'LINHA 1'!Q124</f>
        <v>0</v>
      </c>
      <c r="K9" s="1337">
        <f>'LINHA 1'!R124</f>
        <v>0</v>
      </c>
      <c r="L9" s="1367">
        <f>'LINHA 1'!S124</f>
        <v>0</v>
      </c>
      <c r="M9" s="1361">
        <f>'LINHA 1'!T124</f>
        <v>0</v>
      </c>
      <c r="N9" s="1337">
        <f>'LINHA 1'!X124</f>
        <v>0</v>
      </c>
      <c r="O9" s="1337">
        <f>'LINHA 1'!Y124</f>
        <v>0</v>
      </c>
      <c r="P9" s="1337">
        <f>'LINHA 1'!Z124</f>
        <v>0</v>
      </c>
      <c r="Q9" s="1337">
        <f>'LINHA 1'!AA124</f>
        <v>0</v>
      </c>
      <c r="R9" s="1337">
        <f>'LINHA 1'!AB124</f>
        <v>0</v>
      </c>
      <c r="S9" s="1367">
        <f>'LINHA 1'!AC124</f>
        <v>0</v>
      </c>
      <c r="T9" s="1361">
        <f>'LINHA 1'!AD124</f>
        <v>0</v>
      </c>
      <c r="U9" s="1337">
        <f>'LINHA 1'!AH124</f>
        <v>0</v>
      </c>
      <c r="V9" s="1337">
        <f>'LINHA 1'!AI124</f>
        <v>0</v>
      </c>
      <c r="W9" s="1337">
        <f>'LINHA 1'!AJ124</f>
        <v>0</v>
      </c>
      <c r="X9" s="1337">
        <f>'LINHA 1'!AK124</f>
        <v>0</v>
      </c>
      <c r="Y9" s="1337">
        <f>'LINHA 1'!AL124</f>
        <v>0</v>
      </c>
      <c r="Z9" s="1367">
        <f>'LINHA 1'!AM124</f>
        <v>0</v>
      </c>
      <c r="AA9" s="1361">
        <f>'LINHA 1'!AN124</f>
        <v>0</v>
      </c>
      <c r="AB9" s="1337">
        <f>'LINHA 1'!AR124</f>
        <v>0</v>
      </c>
      <c r="AC9" s="1337">
        <f>'LINHA 1'!AS124</f>
        <v>0</v>
      </c>
      <c r="AD9" s="1337">
        <f>'LINHA 1'!AT124</f>
        <v>0</v>
      </c>
      <c r="AE9" s="1337">
        <f>'LINHA 1'!AU124</f>
        <v>0</v>
      </c>
      <c r="AF9" s="1337">
        <f>'LINHA 1'!AV124</f>
        <v>0</v>
      </c>
      <c r="AG9" s="1367">
        <f>'LINHA 1'!AW124</f>
        <v>0</v>
      </c>
      <c r="AH9" s="1361">
        <f>'LINHA 1'!AX124</f>
        <v>0</v>
      </c>
      <c r="AI9" s="1337">
        <f>'LINHA 1'!BB124</f>
        <v>0</v>
      </c>
      <c r="AJ9" s="1337">
        <f>'LINHA 1'!BC124</f>
        <v>0</v>
      </c>
      <c r="AK9" s="1337">
        <f>'LINHA 1'!BD124</f>
        <v>0</v>
      </c>
      <c r="AL9" s="1337">
        <f>'LINHA 1'!BE124</f>
        <v>0</v>
      </c>
      <c r="AM9" s="1337">
        <f>'LINHA 1'!BF124</f>
        <v>0</v>
      </c>
      <c r="AN9" s="1367">
        <f>'LINHA 1'!BG124</f>
        <v>0</v>
      </c>
      <c r="AO9" s="1361">
        <f>'LINHA 1'!BH124</f>
        <v>0</v>
      </c>
      <c r="AP9" s="1337">
        <f>'LINHA 1'!BL124</f>
        <v>0</v>
      </c>
      <c r="AQ9" s="1356">
        <f>'LINHA 1'!BM124</f>
        <v>0</v>
      </c>
      <c r="AR9" s="1394"/>
      <c r="AS9" s="1350">
        <f t="shared" si="2"/>
        <v>0</v>
      </c>
      <c r="AT9" s="1350">
        <f t="shared" si="3"/>
        <v>0</v>
      </c>
      <c r="AU9" s="1350">
        <f t="shared" si="4"/>
        <v>0</v>
      </c>
      <c r="AV9" s="1350">
        <f t="shared" si="5"/>
        <v>0</v>
      </c>
      <c r="AW9" s="1350">
        <f t="shared" si="6"/>
        <v>0</v>
      </c>
      <c r="AX9" s="1350">
        <f t="shared" si="7"/>
        <v>0</v>
      </c>
      <c r="AY9" s="1354">
        <f t="shared" si="1"/>
        <v>0</v>
      </c>
    </row>
    <row r="10" spans="1:51" hidden="1" x14ac:dyDescent="0.3">
      <c r="A10" s="1347">
        <v>2</v>
      </c>
      <c r="B10" s="1341" t="str">
        <f>'LINHA 2'!C58</f>
        <v>MEDIA HRS</v>
      </c>
      <c r="C10" s="1341">
        <f>'LINHA 2'!F58</f>
        <v>8.9600000000000009</v>
      </c>
      <c r="D10" s="1342"/>
      <c r="E10" s="1324" t="s">
        <v>681</v>
      </c>
      <c r="F10" s="1343">
        <f>'LINHA 2'!M58</f>
        <v>143.36000000000007</v>
      </c>
      <c r="G10" s="1336">
        <f>'LINHA 2'!N58</f>
        <v>0</v>
      </c>
      <c r="H10" s="1335">
        <f>'LINHA 2'!O58</f>
        <v>0</v>
      </c>
      <c r="I10" s="1335">
        <f>'LINHA 2'!P58</f>
        <v>0</v>
      </c>
      <c r="J10" s="1335">
        <f>'LINHA 2'!Q58</f>
        <v>0</v>
      </c>
      <c r="K10" s="1335">
        <f>'LINHA 2'!R58</f>
        <v>8.9600000000000009</v>
      </c>
      <c r="L10" s="1368">
        <f>'LINHA 2'!S58</f>
        <v>0</v>
      </c>
      <c r="M10" s="1362">
        <f>'LINHA 2'!T58</f>
        <v>0</v>
      </c>
      <c r="N10" s="1335">
        <f>'LINHA 2'!X58</f>
        <v>8.9600000000000009</v>
      </c>
      <c r="O10" s="1335">
        <f>'LINHA 2'!Y58</f>
        <v>8.9600000000000009</v>
      </c>
      <c r="P10" s="1335">
        <f>'LINHA 2'!Z58</f>
        <v>8.9600000000000009</v>
      </c>
      <c r="Q10" s="1335">
        <f>'LINHA 2'!AA58</f>
        <v>8.9600000000000009</v>
      </c>
      <c r="R10" s="1335">
        <f>'LINHA 2'!AB58</f>
        <v>8.9600000000000009</v>
      </c>
      <c r="S10" s="1368">
        <f>'LINHA 2'!AC58</f>
        <v>0</v>
      </c>
      <c r="T10" s="1362">
        <f>'LINHA 2'!AD58</f>
        <v>0</v>
      </c>
      <c r="U10" s="1335">
        <f>'LINHA 2'!AH58</f>
        <v>8.9600000000000009</v>
      </c>
      <c r="V10" s="1335">
        <f>'LINHA 2'!AI58</f>
        <v>8.9600000000000009</v>
      </c>
      <c r="W10" s="1335">
        <f>'LINHA 2'!AJ58</f>
        <v>8.9600000000000009</v>
      </c>
      <c r="X10" s="1335">
        <f>'LINHA 2'!AK58</f>
        <v>8.9600000000000009</v>
      </c>
      <c r="Y10" s="1335">
        <f>'LINHA 2'!AL58</f>
        <v>8.9600000000000009</v>
      </c>
      <c r="Z10" s="1368">
        <f>'LINHA 2'!AM58</f>
        <v>0</v>
      </c>
      <c r="AA10" s="1362">
        <f>'LINHA 2'!AN58</f>
        <v>0</v>
      </c>
      <c r="AB10" s="1335">
        <f>'LINHA 2'!AR58</f>
        <v>8.9600000000000009</v>
      </c>
      <c r="AC10" s="1335">
        <f>'LINHA 2'!AS58</f>
        <v>8.9600000000000009</v>
      </c>
      <c r="AD10" s="1335">
        <f>'LINHA 2'!AT58</f>
        <v>8.9600000000000009</v>
      </c>
      <c r="AE10" s="1335">
        <f>'LINHA 2'!AU58</f>
        <v>8.9600000000000009</v>
      </c>
      <c r="AF10" s="1335">
        <f>'LINHA 2'!AV58</f>
        <v>8.9600000000000009</v>
      </c>
      <c r="AG10" s="1368">
        <f>'LINHA 2'!AW58</f>
        <v>0</v>
      </c>
      <c r="AH10" s="1362">
        <f>'LINHA 2'!AX58</f>
        <v>0</v>
      </c>
      <c r="AI10" s="1335">
        <f>'LINHA 2'!BB58</f>
        <v>0</v>
      </c>
      <c r="AJ10" s="1335">
        <f>'LINHA 2'!BC58</f>
        <v>0</v>
      </c>
      <c r="AK10" s="1335">
        <f>'LINHA 2'!BD58</f>
        <v>0</v>
      </c>
      <c r="AL10" s="1335">
        <f>'LINHA 2'!BE58</f>
        <v>0</v>
      </c>
      <c r="AM10" s="1335">
        <f>'LINHA 2'!BF58</f>
        <v>0</v>
      </c>
      <c r="AN10" s="1368">
        <f>'LINHA 2'!BG58</f>
        <v>0</v>
      </c>
      <c r="AO10" s="1362">
        <f>'LINHA 2'!BH58</f>
        <v>0</v>
      </c>
      <c r="AP10" s="1335">
        <f>'LINHA 2'!BL58</f>
        <v>0</v>
      </c>
      <c r="AQ10" s="1357">
        <f>'LINHA 2'!BM58</f>
        <v>0</v>
      </c>
      <c r="AR10" s="1394"/>
      <c r="AS10" s="1349">
        <f t="shared" si="2"/>
        <v>8.9600000000000009</v>
      </c>
      <c r="AT10" s="1349">
        <f t="shared" si="3"/>
        <v>44.800000000000004</v>
      </c>
      <c r="AU10" s="1349">
        <f t="shared" si="4"/>
        <v>44.800000000000004</v>
      </c>
      <c r="AV10" s="1349">
        <f t="shared" si="5"/>
        <v>44.800000000000004</v>
      </c>
      <c r="AW10" s="1349">
        <f t="shared" si="6"/>
        <v>0</v>
      </c>
      <c r="AX10" s="1349">
        <f t="shared" si="7"/>
        <v>0</v>
      </c>
      <c r="AY10" s="1353">
        <f t="shared" si="1"/>
        <v>143.36000000000001</v>
      </c>
    </row>
    <row r="11" spans="1:51" hidden="1" x14ac:dyDescent="0.3">
      <c r="A11" s="1382">
        <v>2</v>
      </c>
      <c r="B11" s="1343" t="str">
        <f>'LINHA 2'!C59</f>
        <v>TOTAL HORAS/MEDIA CAD.</v>
      </c>
      <c r="C11" s="1343">
        <f>'LINHA 2'!F59</f>
        <v>156.80000000000007</v>
      </c>
      <c r="D11" s="1334">
        <f>'LINHA 2'!K59</f>
        <v>213.37372448979582</v>
      </c>
      <c r="E11" s="1324" t="s">
        <v>682</v>
      </c>
      <c r="F11" s="1343">
        <f>'LINHA 2'!M59</f>
        <v>0</v>
      </c>
      <c r="G11" s="1336">
        <f>'LINHA 2'!N59</f>
        <v>0</v>
      </c>
      <c r="H11" s="1336">
        <f>'LINHA 2'!O59</f>
        <v>0</v>
      </c>
      <c r="I11" s="1336">
        <f>'LINHA 2'!P59</f>
        <v>0</v>
      </c>
      <c r="J11" s="1336">
        <f>'LINHA 2'!Q59</f>
        <v>0</v>
      </c>
      <c r="K11" s="1336">
        <f>'LINHA 2'!R59</f>
        <v>0</v>
      </c>
      <c r="L11" s="1366">
        <f>'LINHA 2'!S59</f>
        <v>0</v>
      </c>
      <c r="M11" s="1360">
        <f>'LINHA 2'!T59</f>
        <v>0</v>
      </c>
      <c r="N11" s="1336">
        <f>'LINHA 2'!X59</f>
        <v>0</v>
      </c>
      <c r="O11" s="1336">
        <f>'LINHA 2'!Y59</f>
        <v>0</v>
      </c>
      <c r="P11" s="1336">
        <f>'LINHA 2'!Z59</f>
        <v>0</v>
      </c>
      <c r="Q11" s="1336">
        <f>'LINHA 2'!AA59</f>
        <v>0</v>
      </c>
      <c r="R11" s="1336">
        <f>'LINHA 2'!AB59</f>
        <v>0</v>
      </c>
      <c r="S11" s="1366">
        <f>'LINHA 2'!AC59</f>
        <v>0</v>
      </c>
      <c r="T11" s="1360">
        <f>'LINHA 2'!AD59</f>
        <v>0</v>
      </c>
      <c r="U11" s="1336">
        <f>'LINHA 2'!AH59</f>
        <v>0</v>
      </c>
      <c r="V11" s="1336">
        <f>'LINHA 2'!AI59</f>
        <v>0</v>
      </c>
      <c r="W11" s="1336">
        <f>'LINHA 2'!AJ59</f>
        <v>0</v>
      </c>
      <c r="X11" s="1336">
        <f>'LINHA 2'!AK59</f>
        <v>0</v>
      </c>
      <c r="Y11" s="1336">
        <f>'LINHA 2'!AL59</f>
        <v>0</v>
      </c>
      <c r="Z11" s="1366">
        <f>'LINHA 2'!AM59</f>
        <v>0</v>
      </c>
      <c r="AA11" s="1360">
        <f>'LINHA 2'!AN59</f>
        <v>0</v>
      </c>
      <c r="AB11" s="1336">
        <f>'LINHA 2'!AR59</f>
        <v>0</v>
      </c>
      <c r="AC11" s="1336">
        <f>'LINHA 2'!AS59</f>
        <v>0</v>
      </c>
      <c r="AD11" s="1336">
        <f>'LINHA 2'!AT59</f>
        <v>0</v>
      </c>
      <c r="AE11" s="1336">
        <f>'LINHA 2'!AU59</f>
        <v>0</v>
      </c>
      <c r="AF11" s="1336">
        <f>'LINHA 2'!AV59</f>
        <v>0</v>
      </c>
      <c r="AG11" s="1366">
        <f>'LINHA 2'!AW59</f>
        <v>0</v>
      </c>
      <c r="AH11" s="1360">
        <f>'LINHA 2'!AX59</f>
        <v>0</v>
      </c>
      <c r="AI11" s="1336">
        <f>'LINHA 2'!BB59</f>
        <v>0</v>
      </c>
      <c r="AJ11" s="1336">
        <f>'LINHA 2'!BC59</f>
        <v>0</v>
      </c>
      <c r="AK11" s="1336">
        <f>'LINHA 2'!BD59</f>
        <v>0</v>
      </c>
      <c r="AL11" s="1336">
        <f>'LINHA 2'!BE59</f>
        <v>0</v>
      </c>
      <c r="AM11" s="1336">
        <f>'LINHA 2'!BF59</f>
        <v>0</v>
      </c>
      <c r="AN11" s="1366">
        <f>'LINHA 2'!BG59</f>
        <v>0</v>
      </c>
      <c r="AO11" s="1360">
        <f>'LINHA 2'!BH59</f>
        <v>0</v>
      </c>
      <c r="AP11" s="1336">
        <f>'LINHA 2'!BL59</f>
        <v>0</v>
      </c>
      <c r="AQ11" s="1355">
        <f>'LINHA 2'!BM59</f>
        <v>0</v>
      </c>
      <c r="AR11" s="1394"/>
      <c r="AS11" s="1349">
        <f t="shared" si="2"/>
        <v>0</v>
      </c>
      <c r="AT11" s="1349">
        <f t="shared" si="3"/>
        <v>0</v>
      </c>
      <c r="AU11" s="1349">
        <f t="shared" si="4"/>
        <v>0</v>
      </c>
      <c r="AV11" s="1349">
        <f t="shared" si="5"/>
        <v>0</v>
      </c>
      <c r="AW11" s="1349">
        <f t="shared" si="6"/>
        <v>0</v>
      </c>
      <c r="AX11" s="1349">
        <f t="shared" si="7"/>
        <v>0</v>
      </c>
      <c r="AY11" s="1353">
        <f t="shared" si="1"/>
        <v>0</v>
      </c>
    </row>
    <row r="12" spans="1:51" x14ac:dyDescent="0.3">
      <c r="A12" s="1382">
        <v>2</v>
      </c>
      <c r="B12" s="1343" t="str">
        <f>'LINHA 2'!C60</f>
        <v>DIAS TRAB./DIAS UTEIS</v>
      </c>
      <c r="C12" s="1343">
        <f>'LINHA 2'!F60</f>
        <v>17.500000000000007</v>
      </c>
      <c r="D12" s="1334">
        <f>'LINHA 2'!K60</f>
        <v>16</v>
      </c>
      <c r="E12" s="1324" t="s">
        <v>130</v>
      </c>
      <c r="F12" s="1343">
        <f>'LINHA 2'!M60</f>
        <v>13.440000000000001</v>
      </c>
      <c r="G12" s="1336">
        <f>'LINHA 2'!N60</f>
        <v>0</v>
      </c>
      <c r="H12" s="1336">
        <f>'LINHA 2'!O60</f>
        <v>0</v>
      </c>
      <c r="I12" s="1336">
        <f>'LINHA 2'!P60</f>
        <v>0</v>
      </c>
      <c r="J12" s="1336">
        <f>'LINHA 2'!Q60</f>
        <v>0</v>
      </c>
      <c r="K12" s="1336">
        <f>'LINHA 2'!R60</f>
        <v>0</v>
      </c>
      <c r="L12" s="1366">
        <f>'LINHA 2'!S60</f>
        <v>0</v>
      </c>
      <c r="M12" s="1360">
        <f>'LINHA 2'!T60</f>
        <v>0</v>
      </c>
      <c r="N12" s="1336">
        <f>'LINHA 2'!X60</f>
        <v>0</v>
      </c>
      <c r="O12" s="1336">
        <f>'LINHA 2'!Y60</f>
        <v>0</v>
      </c>
      <c r="P12" s="1336">
        <f>'LINHA 2'!Z60</f>
        <v>0</v>
      </c>
      <c r="Q12" s="1336">
        <f>'LINHA 2'!AA60</f>
        <v>0</v>
      </c>
      <c r="R12" s="1336">
        <f>'LINHA 2'!AB60</f>
        <v>0</v>
      </c>
      <c r="S12" s="1366">
        <f>'LINHA 2'!AC60</f>
        <v>6.7200000000000006</v>
      </c>
      <c r="T12" s="1360">
        <f>'LINHA 2'!AD60</f>
        <v>0</v>
      </c>
      <c r="U12" s="1336">
        <f>'LINHA 2'!AH60</f>
        <v>0</v>
      </c>
      <c r="V12" s="1336">
        <f>'LINHA 2'!AI60</f>
        <v>0</v>
      </c>
      <c r="W12" s="1336">
        <f>'LINHA 2'!AJ60</f>
        <v>0</v>
      </c>
      <c r="X12" s="1336">
        <f>'LINHA 2'!AK60</f>
        <v>0</v>
      </c>
      <c r="Y12" s="1336">
        <f>'LINHA 2'!AL60</f>
        <v>0</v>
      </c>
      <c r="Z12" s="1366">
        <f>'LINHA 2'!AM60</f>
        <v>6.7200000000000006</v>
      </c>
      <c r="AA12" s="1360">
        <f>'LINHA 2'!AN60</f>
        <v>0</v>
      </c>
      <c r="AB12" s="1336">
        <f>'LINHA 2'!AR60</f>
        <v>0</v>
      </c>
      <c r="AC12" s="1336">
        <f>'LINHA 2'!AS60</f>
        <v>0</v>
      </c>
      <c r="AD12" s="1336">
        <f>'LINHA 2'!AT60</f>
        <v>0</v>
      </c>
      <c r="AE12" s="1336">
        <f>'LINHA 2'!AU60</f>
        <v>0</v>
      </c>
      <c r="AF12" s="1336">
        <f>'LINHA 2'!AV60</f>
        <v>0</v>
      </c>
      <c r="AG12" s="1366">
        <f>'LINHA 2'!AW60</f>
        <v>0</v>
      </c>
      <c r="AH12" s="1360">
        <f>'LINHA 2'!AX60</f>
        <v>0</v>
      </c>
      <c r="AI12" s="1336">
        <f>'LINHA 2'!BB60</f>
        <v>0</v>
      </c>
      <c r="AJ12" s="1336">
        <f>'LINHA 2'!BC60</f>
        <v>0</v>
      </c>
      <c r="AK12" s="1336">
        <f>'LINHA 2'!BD60</f>
        <v>0</v>
      </c>
      <c r="AL12" s="1336">
        <f>'LINHA 2'!BE60</f>
        <v>0</v>
      </c>
      <c r="AM12" s="1336">
        <f>'LINHA 2'!BF60</f>
        <v>0</v>
      </c>
      <c r="AN12" s="1366">
        <f>'LINHA 2'!BG60</f>
        <v>0</v>
      </c>
      <c r="AO12" s="1360">
        <f>'LINHA 2'!BH60</f>
        <v>0</v>
      </c>
      <c r="AP12" s="1336">
        <f>'LINHA 2'!BL60</f>
        <v>0</v>
      </c>
      <c r="AQ12" s="1355">
        <f>'LINHA 2'!BM60</f>
        <v>0</v>
      </c>
      <c r="AR12" s="1394"/>
      <c r="AS12" s="1349">
        <f t="shared" si="2"/>
        <v>0</v>
      </c>
      <c r="AT12" s="1349">
        <f t="shared" si="3"/>
        <v>6.7200000000000006</v>
      </c>
      <c r="AU12" s="1349">
        <f t="shared" si="4"/>
        <v>6.7200000000000006</v>
      </c>
      <c r="AV12" s="1349">
        <f t="shared" si="5"/>
        <v>0</v>
      </c>
      <c r="AW12" s="1349">
        <f t="shared" si="6"/>
        <v>0</v>
      </c>
      <c r="AX12" s="1349">
        <f t="shared" si="7"/>
        <v>0</v>
      </c>
      <c r="AY12" s="1353">
        <f t="shared" si="1"/>
        <v>13.440000000000001</v>
      </c>
    </row>
    <row r="13" spans="1:51" hidden="1" x14ac:dyDescent="0.3">
      <c r="A13" s="1383">
        <v>2</v>
      </c>
      <c r="B13" s="1344" t="str">
        <f>'LINHA 2'!C61</f>
        <v>MEDIA H.E.</v>
      </c>
      <c r="C13" s="1344">
        <f>'LINHA 2'!F61</f>
        <v>0</v>
      </c>
      <c r="D13" s="1340"/>
      <c r="E13" s="1327" t="s">
        <v>131</v>
      </c>
      <c r="F13" s="1344">
        <f>'LINHA 2'!M61</f>
        <v>0</v>
      </c>
      <c r="G13" s="1337">
        <f>'LINHA 2'!N61</f>
        <v>0</v>
      </c>
      <c r="H13" s="1337">
        <f>'LINHA 2'!O61</f>
        <v>0</v>
      </c>
      <c r="I13" s="1337">
        <f>'LINHA 2'!P61</f>
        <v>0</v>
      </c>
      <c r="J13" s="1337">
        <f>'LINHA 2'!Q61</f>
        <v>0</v>
      </c>
      <c r="K13" s="1337">
        <f>'LINHA 2'!R61</f>
        <v>0</v>
      </c>
      <c r="L13" s="1367">
        <f>'LINHA 2'!S61</f>
        <v>0</v>
      </c>
      <c r="M13" s="1361">
        <f>'LINHA 2'!T61</f>
        <v>0</v>
      </c>
      <c r="N13" s="1337">
        <f>'LINHA 2'!X61</f>
        <v>0</v>
      </c>
      <c r="O13" s="1337">
        <f>'LINHA 2'!Y61</f>
        <v>0</v>
      </c>
      <c r="P13" s="1337">
        <f>'LINHA 2'!Z61</f>
        <v>0</v>
      </c>
      <c r="Q13" s="1337">
        <f>'LINHA 2'!AA61</f>
        <v>0</v>
      </c>
      <c r="R13" s="1337">
        <f>'LINHA 2'!AB61</f>
        <v>0</v>
      </c>
      <c r="S13" s="1367">
        <f>'LINHA 2'!AC61</f>
        <v>0</v>
      </c>
      <c r="T13" s="1361">
        <f>'LINHA 2'!AD61</f>
        <v>0</v>
      </c>
      <c r="U13" s="1337">
        <f>'LINHA 2'!AH61</f>
        <v>0</v>
      </c>
      <c r="V13" s="1337">
        <f>'LINHA 2'!AI61</f>
        <v>0</v>
      </c>
      <c r="W13" s="1337">
        <f>'LINHA 2'!AJ61</f>
        <v>0</v>
      </c>
      <c r="X13" s="1337">
        <f>'LINHA 2'!AK61</f>
        <v>0</v>
      </c>
      <c r="Y13" s="1337">
        <f>'LINHA 2'!AL61</f>
        <v>0</v>
      </c>
      <c r="Z13" s="1367">
        <f>'LINHA 2'!AM61</f>
        <v>0</v>
      </c>
      <c r="AA13" s="1361">
        <f>'LINHA 2'!AN61</f>
        <v>0</v>
      </c>
      <c r="AB13" s="1337">
        <f>'LINHA 2'!AR61</f>
        <v>0</v>
      </c>
      <c r="AC13" s="1337">
        <f>'LINHA 2'!AS61</f>
        <v>0</v>
      </c>
      <c r="AD13" s="1337">
        <f>'LINHA 2'!AT61</f>
        <v>0</v>
      </c>
      <c r="AE13" s="1337">
        <f>'LINHA 2'!AU61</f>
        <v>0</v>
      </c>
      <c r="AF13" s="1337">
        <f>'LINHA 2'!AV61</f>
        <v>0</v>
      </c>
      <c r="AG13" s="1367">
        <f>'LINHA 2'!AW61</f>
        <v>0</v>
      </c>
      <c r="AH13" s="1361">
        <f>'LINHA 2'!AX61</f>
        <v>0</v>
      </c>
      <c r="AI13" s="1337">
        <f>'LINHA 2'!BB61</f>
        <v>0</v>
      </c>
      <c r="AJ13" s="1337">
        <f>'LINHA 2'!BC61</f>
        <v>0</v>
      </c>
      <c r="AK13" s="1337">
        <f>'LINHA 2'!BD61</f>
        <v>0</v>
      </c>
      <c r="AL13" s="1337">
        <f>'LINHA 2'!BE61</f>
        <v>0</v>
      </c>
      <c r="AM13" s="1337">
        <f>'LINHA 2'!BF61</f>
        <v>0</v>
      </c>
      <c r="AN13" s="1367">
        <f>'LINHA 2'!BG61</f>
        <v>0</v>
      </c>
      <c r="AO13" s="1361">
        <f>'LINHA 2'!BH61</f>
        <v>0</v>
      </c>
      <c r="AP13" s="1337">
        <f>'LINHA 2'!BL61</f>
        <v>0</v>
      </c>
      <c r="AQ13" s="1356">
        <f>'LINHA 2'!BM61</f>
        <v>0</v>
      </c>
      <c r="AR13" s="1394"/>
      <c r="AS13" s="1350">
        <f t="shared" si="2"/>
        <v>0</v>
      </c>
      <c r="AT13" s="1350">
        <f t="shared" si="3"/>
        <v>0</v>
      </c>
      <c r="AU13" s="1350">
        <f t="shared" si="4"/>
        <v>0</v>
      </c>
      <c r="AV13" s="1350">
        <f t="shared" si="5"/>
        <v>0</v>
      </c>
      <c r="AW13" s="1350">
        <f t="shared" si="6"/>
        <v>0</v>
      </c>
      <c r="AX13" s="1350">
        <f t="shared" si="7"/>
        <v>0</v>
      </c>
      <c r="AY13" s="1354">
        <f t="shared" si="1"/>
        <v>0</v>
      </c>
    </row>
    <row r="14" spans="1:51" hidden="1" x14ac:dyDescent="0.3">
      <c r="A14" s="1384">
        <v>3</v>
      </c>
      <c r="B14" s="1345" t="str">
        <f>'LINHA 3'!C64</f>
        <v>MEDIA HRS</v>
      </c>
      <c r="C14" s="1345">
        <f>'LINHA 3'!F64</f>
        <v>17.880000000000003</v>
      </c>
      <c r="D14" s="1346">
        <f>'LINHA 3'!K64</f>
        <v>0</v>
      </c>
      <c r="E14" s="1324" t="s">
        <v>681</v>
      </c>
      <c r="F14" s="1343">
        <f>'LINHA 3'!M64</f>
        <v>143.36000000000007</v>
      </c>
      <c r="G14" s="1338">
        <f>'LINHA 3'!N64</f>
        <v>0</v>
      </c>
      <c r="H14" s="1338">
        <f>'LINHA 3'!O64</f>
        <v>0</v>
      </c>
      <c r="I14" s="1338">
        <f>'LINHA 3'!P64</f>
        <v>0</v>
      </c>
      <c r="J14" s="1338">
        <f>'LINHA 3'!Q64</f>
        <v>0</v>
      </c>
      <c r="K14" s="1338">
        <f>'LINHA 3'!R64</f>
        <v>8.9600000000000009</v>
      </c>
      <c r="L14" s="1365">
        <f>'LINHA 3'!S64</f>
        <v>0</v>
      </c>
      <c r="M14" s="1360">
        <f>'LINHA 3'!T64</f>
        <v>0</v>
      </c>
      <c r="N14" s="1338">
        <f>'LINHA 3'!X64</f>
        <v>8.9600000000000009</v>
      </c>
      <c r="O14" s="1338">
        <f>'LINHA 3'!Y64</f>
        <v>8.9600000000000009</v>
      </c>
      <c r="P14" s="1338">
        <f>'LINHA 3'!Z64</f>
        <v>8.9600000000000009</v>
      </c>
      <c r="Q14" s="1338">
        <f>'LINHA 3'!AA64</f>
        <v>8.9600000000000009</v>
      </c>
      <c r="R14" s="1338">
        <f>'LINHA 3'!AB64</f>
        <v>8.9600000000000009</v>
      </c>
      <c r="S14" s="1365">
        <f>'LINHA 3'!AC64</f>
        <v>0</v>
      </c>
      <c r="T14" s="1360">
        <f>'LINHA 3'!AD64</f>
        <v>0</v>
      </c>
      <c r="U14" s="1338">
        <f>'LINHA 3'!AH64</f>
        <v>8.9600000000000009</v>
      </c>
      <c r="V14" s="1338">
        <f>'LINHA 3'!AI64</f>
        <v>8.9600000000000009</v>
      </c>
      <c r="W14" s="1338">
        <f>'LINHA 3'!AJ64</f>
        <v>8.9600000000000009</v>
      </c>
      <c r="X14" s="1338">
        <f>'LINHA 3'!AK64</f>
        <v>8.9600000000000009</v>
      </c>
      <c r="Y14" s="1338">
        <f>'LINHA 3'!AL64</f>
        <v>8.9600000000000009</v>
      </c>
      <c r="Z14" s="1365">
        <f>'LINHA 3'!AM64</f>
        <v>0</v>
      </c>
      <c r="AA14" s="1360">
        <f>'LINHA 3'!AN64</f>
        <v>0</v>
      </c>
      <c r="AB14" s="1338">
        <f>'LINHA 3'!AR64</f>
        <v>8.9600000000000009</v>
      </c>
      <c r="AC14" s="1338">
        <f>'LINHA 3'!AS64</f>
        <v>8.9600000000000009</v>
      </c>
      <c r="AD14" s="1338">
        <f>'LINHA 3'!AT64</f>
        <v>8.9600000000000009</v>
      </c>
      <c r="AE14" s="1338">
        <f>'LINHA 3'!AU64</f>
        <v>8.9600000000000009</v>
      </c>
      <c r="AF14" s="1338">
        <f>'LINHA 3'!AV64</f>
        <v>8.9600000000000009</v>
      </c>
      <c r="AG14" s="1365">
        <f>'LINHA 3'!AW64</f>
        <v>0</v>
      </c>
      <c r="AH14" s="1360">
        <f>'LINHA 3'!AX64</f>
        <v>0</v>
      </c>
      <c r="AI14" s="1338">
        <f>'LINHA 3'!BB64</f>
        <v>0</v>
      </c>
      <c r="AJ14" s="1338">
        <f>'LINHA 3'!BC64</f>
        <v>0</v>
      </c>
      <c r="AK14" s="1338">
        <f>'LINHA 3'!BD64</f>
        <v>0</v>
      </c>
      <c r="AL14" s="1338">
        <f>'LINHA 3'!BE64</f>
        <v>0</v>
      </c>
      <c r="AM14" s="1338">
        <f>'LINHA 3'!BF64</f>
        <v>0</v>
      </c>
      <c r="AN14" s="1365">
        <f>'LINHA 3'!BG64</f>
        <v>0</v>
      </c>
      <c r="AO14" s="1360">
        <f>'LINHA 3'!BH64</f>
        <v>0</v>
      </c>
      <c r="AP14" s="1338">
        <f>'LINHA 3'!BL64</f>
        <v>0</v>
      </c>
      <c r="AQ14" s="1355">
        <f>'LINHA 3'!BM64</f>
        <v>0</v>
      </c>
      <c r="AR14" s="1394"/>
      <c r="AS14" s="1349">
        <f t="shared" si="2"/>
        <v>8.9600000000000009</v>
      </c>
      <c r="AT14" s="1349">
        <f t="shared" si="3"/>
        <v>44.800000000000004</v>
      </c>
      <c r="AU14" s="1349">
        <f t="shared" si="4"/>
        <v>44.800000000000004</v>
      </c>
      <c r="AV14" s="1349">
        <f t="shared" si="5"/>
        <v>44.800000000000004</v>
      </c>
      <c r="AW14" s="1349">
        <f t="shared" si="6"/>
        <v>0</v>
      </c>
      <c r="AX14" s="1349">
        <f t="shared" si="7"/>
        <v>0</v>
      </c>
      <c r="AY14" s="1353">
        <f t="shared" si="1"/>
        <v>143.36000000000001</v>
      </c>
    </row>
    <row r="15" spans="1:51" hidden="1" x14ac:dyDescent="0.3">
      <c r="A15" s="1384">
        <v>3</v>
      </c>
      <c r="B15" s="1345" t="str">
        <f>'LINHA 3'!C65</f>
        <v>TOTAL HORAS/MEDIA CAD.</v>
      </c>
      <c r="C15" s="1345">
        <f>'LINHA 3'!F65</f>
        <v>316.83000000000004</v>
      </c>
      <c r="D15" s="1346">
        <f>'LINHA 3'!K65</f>
        <v>205.21099643341853</v>
      </c>
      <c r="E15" s="1324" t="s">
        <v>682</v>
      </c>
      <c r="F15" s="1343">
        <f>'LINHA 3'!M65</f>
        <v>146.64999999999998</v>
      </c>
      <c r="G15" s="1338">
        <f>'LINHA 3'!N65</f>
        <v>0</v>
      </c>
      <c r="H15" s="1338">
        <f>'LINHA 3'!O65</f>
        <v>0</v>
      </c>
      <c r="I15" s="1338">
        <f>'LINHA 3'!P65</f>
        <v>0</v>
      </c>
      <c r="J15" s="1338">
        <f>'LINHA 3'!Q65</f>
        <v>0</v>
      </c>
      <c r="K15" s="1338">
        <f>'LINHA 3'!R65</f>
        <v>12.85</v>
      </c>
      <c r="L15" s="1365">
        <f>'LINHA 3'!S65</f>
        <v>0</v>
      </c>
      <c r="M15" s="1360">
        <f>'LINHA 3'!T65</f>
        <v>0</v>
      </c>
      <c r="N15" s="1338">
        <f>'LINHA 3'!X65</f>
        <v>8.92</v>
      </c>
      <c r="O15" s="1338">
        <f>'LINHA 3'!Y65</f>
        <v>8.92</v>
      </c>
      <c r="P15" s="1338">
        <f>'LINHA 3'!Z65</f>
        <v>8.92</v>
      </c>
      <c r="Q15" s="1338">
        <f>'LINHA 3'!AA65</f>
        <v>8.92</v>
      </c>
      <c r="R15" s="1338">
        <f>'LINHA 3'!AB65</f>
        <v>8.92</v>
      </c>
      <c r="S15" s="1365">
        <f>'LINHA 3'!AC65</f>
        <v>0</v>
      </c>
      <c r="T15" s="1360">
        <f>'LINHA 3'!AD65</f>
        <v>0</v>
      </c>
      <c r="U15" s="1338">
        <f>'LINHA 3'!AH65</f>
        <v>8.92</v>
      </c>
      <c r="V15" s="1338">
        <f>'LINHA 3'!AI65</f>
        <v>8.92</v>
      </c>
      <c r="W15" s="1338">
        <f>'LINHA 3'!AJ65</f>
        <v>8.92</v>
      </c>
      <c r="X15" s="1338">
        <f>'LINHA 3'!AK65</f>
        <v>8.92</v>
      </c>
      <c r="Y15" s="1338">
        <f>'LINHA 3'!AL65</f>
        <v>8.92</v>
      </c>
      <c r="Z15" s="1365">
        <f>'LINHA 3'!AM65</f>
        <v>0</v>
      </c>
      <c r="AA15" s="1360">
        <f>'LINHA 3'!AN65</f>
        <v>0</v>
      </c>
      <c r="AB15" s="1338">
        <f>'LINHA 3'!AR65</f>
        <v>8.92</v>
      </c>
      <c r="AC15" s="1338">
        <f>'LINHA 3'!AS65</f>
        <v>8.92</v>
      </c>
      <c r="AD15" s="1338">
        <f>'LINHA 3'!AT65</f>
        <v>8.92</v>
      </c>
      <c r="AE15" s="1338">
        <f>'LINHA 3'!AU65</f>
        <v>8.92</v>
      </c>
      <c r="AF15" s="1338">
        <f>'LINHA 3'!AV65</f>
        <v>8.92</v>
      </c>
      <c r="AG15" s="1365">
        <f>'LINHA 3'!AW65</f>
        <v>0</v>
      </c>
      <c r="AH15" s="1360">
        <f>'LINHA 3'!AX65</f>
        <v>0</v>
      </c>
      <c r="AI15" s="1338">
        <f>'LINHA 3'!BB65</f>
        <v>0</v>
      </c>
      <c r="AJ15" s="1338">
        <f>'LINHA 3'!BC65</f>
        <v>0</v>
      </c>
      <c r="AK15" s="1338">
        <f>'LINHA 3'!BD65</f>
        <v>0</v>
      </c>
      <c r="AL15" s="1338">
        <f>'LINHA 3'!BE65</f>
        <v>0</v>
      </c>
      <c r="AM15" s="1338">
        <f>'LINHA 3'!BF65</f>
        <v>0</v>
      </c>
      <c r="AN15" s="1365">
        <f>'LINHA 3'!BG65</f>
        <v>0</v>
      </c>
      <c r="AO15" s="1360">
        <f>'LINHA 3'!BH65</f>
        <v>0</v>
      </c>
      <c r="AP15" s="1338">
        <f>'LINHA 3'!BL65</f>
        <v>0</v>
      </c>
      <c r="AQ15" s="1355">
        <f>'LINHA 3'!BM65</f>
        <v>0</v>
      </c>
      <c r="AR15" s="1394"/>
      <c r="AS15" s="1349">
        <f t="shared" si="2"/>
        <v>12.85</v>
      </c>
      <c r="AT15" s="1349">
        <f t="shared" si="3"/>
        <v>44.6</v>
      </c>
      <c r="AU15" s="1349">
        <f t="shared" si="4"/>
        <v>44.6</v>
      </c>
      <c r="AV15" s="1349">
        <f t="shared" si="5"/>
        <v>44.6</v>
      </c>
      <c r="AW15" s="1349">
        <f t="shared" si="6"/>
        <v>0</v>
      </c>
      <c r="AX15" s="1349">
        <f t="shared" si="7"/>
        <v>0</v>
      </c>
      <c r="AY15" s="1353">
        <f t="shared" si="1"/>
        <v>146.65</v>
      </c>
    </row>
    <row r="16" spans="1:51" x14ac:dyDescent="0.3">
      <c r="A16" s="1382">
        <v>3</v>
      </c>
      <c r="B16" s="1345" t="str">
        <f>'LINHA 3'!C66</f>
        <v>DIAS TRAB./DIAS UTEIS</v>
      </c>
      <c r="C16" s="1345">
        <f>'LINHA 3'!F66</f>
        <v>17.719798657718119</v>
      </c>
      <c r="D16" s="1346">
        <f>'LINHA 3'!K66</f>
        <v>16</v>
      </c>
      <c r="E16" s="1324" t="s">
        <v>130</v>
      </c>
      <c r="F16" s="1343">
        <f>'LINHA 3'!M66</f>
        <v>26.820000000000004</v>
      </c>
      <c r="G16" s="1336">
        <f>'LINHA 3'!N66</f>
        <v>0</v>
      </c>
      <c r="H16" s="1336">
        <f>'LINHA 3'!O66</f>
        <v>0</v>
      </c>
      <c r="I16" s="1336">
        <f>'LINHA 3'!P66</f>
        <v>0</v>
      </c>
      <c r="J16" s="1336">
        <f>'LINHA 3'!Q66</f>
        <v>0</v>
      </c>
      <c r="K16" s="1336">
        <f>'LINHA 3'!R66</f>
        <v>0</v>
      </c>
      <c r="L16" s="1366">
        <f>'LINHA 3'!S66</f>
        <v>0</v>
      </c>
      <c r="M16" s="1360">
        <f>'LINHA 3'!T66</f>
        <v>0</v>
      </c>
      <c r="N16" s="1336">
        <f>'LINHA 3'!X66</f>
        <v>0</v>
      </c>
      <c r="O16" s="1336">
        <f>'LINHA 3'!Y66</f>
        <v>0</v>
      </c>
      <c r="P16" s="1336">
        <f>'LINHA 3'!Z66</f>
        <v>0</v>
      </c>
      <c r="Q16" s="1336">
        <f>'LINHA 3'!AA66</f>
        <v>0</v>
      </c>
      <c r="R16" s="1336">
        <f>'LINHA 3'!AB66</f>
        <v>0</v>
      </c>
      <c r="S16" s="1366">
        <f>'LINHA 3'!AC66</f>
        <v>13.410000000000002</v>
      </c>
      <c r="T16" s="1360">
        <f>'LINHA 3'!AD66</f>
        <v>0</v>
      </c>
      <c r="U16" s="1336">
        <f>'LINHA 3'!AH66</f>
        <v>0</v>
      </c>
      <c r="V16" s="1336">
        <f>'LINHA 3'!AI66</f>
        <v>0</v>
      </c>
      <c r="W16" s="1336">
        <f>'LINHA 3'!AJ66</f>
        <v>0</v>
      </c>
      <c r="X16" s="1336">
        <f>'LINHA 3'!AK66</f>
        <v>0</v>
      </c>
      <c r="Y16" s="1336">
        <f>'LINHA 3'!AL66</f>
        <v>0</v>
      </c>
      <c r="Z16" s="1366">
        <f>'LINHA 3'!AM66</f>
        <v>13.410000000000002</v>
      </c>
      <c r="AA16" s="1360">
        <f>'LINHA 3'!AN66</f>
        <v>0</v>
      </c>
      <c r="AB16" s="1336">
        <f>'LINHA 3'!AR66</f>
        <v>0</v>
      </c>
      <c r="AC16" s="1336">
        <f>'LINHA 3'!AS66</f>
        <v>0</v>
      </c>
      <c r="AD16" s="1336">
        <f>'LINHA 3'!AT66</f>
        <v>0</v>
      </c>
      <c r="AE16" s="1336">
        <f>'LINHA 3'!AU66</f>
        <v>0</v>
      </c>
      <c r="AF16" s="1336">
        <f>'LINHA 3'!AV66</f>
        <v>0</v>
      </c>
      <c r="AG16" s="1366">
        <f>'LINHA 3'!AW66</f>
        <v>0</v>
      </c>
      <c r="AH16" s="1360">
        <f>'LINHA 3'!AX66</f>
        <v>0</v>
      </c>
      <c r="AI16" s="1336">
        <f>'LINHA 3'!BB66</f>
        <v>0</v>
      </c>
      <c r="AJ16" s="1336">
        <f>'LINHA 3'!BC66</f>
        <v>0</v>
      </c>
      <c r="AK16" s="1336">
        <f>'LINHA 3'!BD66</f>
        <v>0</v>
      </c>
      <c r="AL16" s="1336">
        <f>'LINHA 3'!BE66</f>
        <v>0</v>
      </c>
      <c r="AM16" s="1336">
        <f>'LINHA 3'!BF66</f>
        <v>0</v>
      </c>
      <c r="AN16" s="1366">
        <f>'LINHA 3'!BG66</f>
        <v>0</v>
      </c>
      <c r="AO16" s="1360">
        <f>'LINHA 3'!BH66</f>
        <v>0</v>
      </c>
      <c r="AP16" s="1336">
        <f>'LINHA 3'!BL66</f>
        <v>0</v>
      </c>
      <c r="AQ16" s="1355">
        <f>'LINHA 3'!BM66</f>
        <v>0</v>
      </c>
      <c r="AR16" s="1394"/>
      <c r="AS16" s="1349">
        <f t="shared" si="2"/>
        <v>0</v>
      </c>
      <c r="AT16" s="1349">
        <f t="shared" si="3"/>
        <v>13.410000000000002</v>
      </c>
      <c r="AU16" s="1349">
        <f t="shared" si="4"/>
        <v>13.410000000000002</v>
      </c>
      <c r="AV16" s="1349">
        <f t="shared" si="5"/>
        <v>0</v>
      </c>
      <c r="AW16" s="1349">
        <f t="shared" si="6"/>
        <v>0</v>
      </c>
      <c r="AX16" s="1349">
        <f t="shared" si="7"/>
        <v>0</v>
      </c>
      <c r="AY16" s="1353">
        <f t="shared" si="1"/>
        <v>26.820000000000004</v>
      </c>
    </row>
    <row r="17" spans="1:51" hidden="1" x14ac:dyDescent="0.3">
      <c r="A17" s="1383">
        <v>3</v>
      </c>
      <c r="B17" s="1344" t="str">
        <f>'LINHA 3'!C67</f>
        <v>MEDIA H.E.</v>
      </c>
      <c r="C17" s="1344">
        <f>'LINHA 3'!F67</f>
        <v>1.5</v>
      </c>
      <c r="D17" s="1340">
        <f>'LINHA 3'!K67</f>
        <v>0</v>
      </c>
      <c r="E17" s="1327" t="s">
        <v>131</v>
      </c>
      <c r="F17" s="1344">
        <f>'LINHA 3'!M67</f>
        <v>0</v>
      </c>
      <c r="G17" s="1337">
        <f>'LINHA 3'!N67</f>
        <v>0</v>
      </c>
      <c r="H17" s="1337">
        <f>'LINHA 3'!O67</f>
        <v>0</v>
      </c>
      <c r="I17" s="1337">
        <f>'LINHA 3'!P67</f>
        <v>0</v>
      </c>
      <c r="J17" s="1337">
        <f>'LINHA 3'!Q67</f>
        <v>0</v>
      </c>
      <c r="K17" s="1337">
        <f>'LINHA 3'!R67</f>
        <v>0</v>
      </c>
      <c r="L17" s="1367">
        <f>'LINHA 3'!S67</f>
        <v>0</v>
      </c>
      <c r="M17" s="1361">
        <f>'LINHA 3'!T67</f>
        <v>0</v>
      </c>
      <c r="N17" s="1337">
        <f>'LINHA 3'!X67</f>
        <v>0</v>
      </c>
      <c r="O17" s="1337">
        <f>'LINHA 3'!Y67</f>
        <v>0</v>
      </c>
      <c r="P17" s="1337">
        <f>'LINHA 3'!Z67</f>
        <v>0</v>
      </c>
      <c r="Q17" s="1337">
        <f>'LINHA 3'!AA67</f>
        <v>0</v>
      </c>
      <c r="R17" s="1337">
        <f>'LINHA 3'!AB67</f>
        <v>0</v>
      </c>
      <c r="S17" s="1367">
        <f>'LINHA 3'!AC67</f>
        <v>0</v>
      </c>
      <c r="T17" s="1361">
        <f>'LINHA 3'!AD67</f>
        <v>0</v>
      </c>
      <c r="U17" s="1337">
        <f>'LINHA 3'!AH67</f>
        <v>0</v>
      </c>
      <c r="V17" s="1337">
        <f>'LINHA 3'!AI67</f>
        <v>0</v>
      </c>
      <c r="W17" s="1337">
        <f>'LINHA 3'!AJ67</f>
        <v>0</v>
      </c>
      <c r="X17" s="1337">
        <f>'LINHA 3'!AK67</f>
        <v>0</v>
      </c>
      <c r="Y17" s="1337">
        <f>'LINHA 3'!AL67</f>
        <v>0</v>
      </c>
      <c r="Z17" s="1367">
        <f>'LINHA 3'!AM67</f>
        <v>0</v>
      </c>
      <c r="AA17" s="1361">
        <f>'LINHA 3'!AN67</f>
        <v>0</v>
      </c>
      <c r="AB17" s="1337">
        <f>'LINHA 3'!AR67</f>
        <v>0</v>
      </c>
      <c r="AC17" s="1337">
        <f>'LINHA 3'!AS67</f>
        <v>0</v>
      </c>
      <c r="AD17" s="1337">
        <f>'LINHA 3'!AT67</f>
        <v>0</v>
      </c>
      <c r="AE17" s="1337">
        <f>'LINHA 3'!AU67</f>
        <v>0</v>
      </c>
      <c r="AF17" s="1337">
        <f>'LINHA 3'!AV67</f>
        <v>0</v>
      </c>
      <c r="AG17" s="1367">
        <f>'LINHA 3'!AW67</f>
        <v>0</v>
      </c>
      <c r="AH17" s="1361">
        <f>'LINHA 3'!AX67</f>
        <v>0</v>
      </c>
      <c r="AI17" s="1337">
        <f>'LINHA 3'!BB67</f>
        <v>0</v>
      </c>
      <c r="AJ17" s="1337">
        <f>'LINHA 3'!BC67</f>
        <v>0</v>
      </c>
      <c r="AK17" s="1337">
        <f>'LINHA 3'!BD67</f>
        <v>0</v>
      </c>
      <c r="AL17" s="1337">
        <f>'LINHA 3'!BE67</f>
        <v>0</v>
      </c>
      <c r="AM17" s="1337">
        <f>'LINHA 3'!BF67</f>
        <v>0</v>
      </c>
      <c r="AN17" s="1367">
        <f>'LINHA 3'!BG67</f>
        <v>0</v>
      </c>
      <c r="AO17" s="1361">
        <f>'LINHA 3'!BH67</f>
        <v>0</v>
      </c>
      <c r="AP17" s="1337">
        <f>'LINHA 3'!BL67</f>
        <v>0</v>
      </c>
      <c r="AQ17" s="1356">
        <f>'LINHA 3'!BM67</f>
        <v>0</v>
      </c>
      <c r="AR17" s="1394"/>
      <c r="AS17" s="1350">
        <f t="shared" si="2"/>
        <v>0</v>
      </c>
      <c r="AT17" s="1350">
        <f t="shared" si="3"/>
        <v>0</v>
      </c>
      <c r="AU17" s="1350">
        <f t="shared" si="4"/>
        <v>0</v>
      </c>
      <c r="AV17" s="1350">
        <f t="shared" si="5"/>
        <v>0</v>
      </c>
      <c r="AW17" s="1350">
        <f t="shared" si="6"/>
        <v>0</v>
      </c>
      <c r="AX17" s="1350">
        <f t="shared" si="7"/>
        <v>0</v>
      </c>
      <c r="AY17" s="1354">
        <f t="shared" si="1"/>
        <v>0</v>
      </c>
    </row>
    <row r="18" spans="1:51" hidden="1" x14ac:dyDescent="0.3">
      <c r="A18" s="1384">
        <v>4</v>
      </c>
      <c r="B18" s="1345" t="str">
        <f>'LINHA 4'!C33</f>
        <v>MEDIA HRS</v>
      </c>
      <c r="C18" s="1345">
        <f>'LINHA 4'!F33</f>
        <v>8.9600000000000009</v>
      </c>
      <c r="D18" s="1346">
        <f>'LINHA 4'!K33</f>
        <v>0</v>
      </c>
      <c r="E18" s="1324" t="s">
        <v>681</v>
      </c>
      <c r="F18" s="1343">
        <f>'LINHA 4'!M33</f>
        <v>143.36000000000007</v>
      </c>
      <c r="G18" s="1338">
        <f>'LINHA 4'!N33</f>
        <v>0</v>
      </c>
      <c r="H18" s="1338">
        <f>'LINHA 4'!O33</f>
        <v>0</v>
      </c>
      <c r="I18" s="1338">
        <f>'LINHA 4'!P33</f>
        <v>0</v>
      </c>
      <c r="J18" s="1338">
        <f>'LINHA 4'!Q33</f>
        <v>0</v>
      </c>
      <c r="K18" s="1338">
        <f>'LINHA 4'!R33</f>
        <v>8.9600000000000009</v>
      </c>
      <c r="L18" s="1365">
        <f>'LINHA 4'!S33</f>
        <v>0</v>
      </c>
      <c r="M18" s="1360">
        <f>'LINHA 4'!T33</f>
        <v>0</v>
      </c>
      <c r="N18" s="1338">
        <f>'LINHA 4'!X33</f>
        <v>8.9600000000000009</v>
      </c>
      <c r="O18" s="1338">
        <f>'LINHA 4'!Y33</f>
        <v>8.9600000000000009</v>
      </c>
      <c r="P18" s="1338">
        <f>'LINHA 4'!Z33</f>
        <v>8.9600000000000009</v>
      </c>
      <c r="Q18" s="1338">
        <f>'LINHA 4'!AA33</f>
        <v>8.9600000000000009</v>
      </c>
      <c r="R18" s="1338">
        <f>'LINHA 4'!AB33</f>
        <v>8.9600000000000009</v>
      </c>
      <c r="S18" s="1365">
        <f>'LINHA 4'!AC33</f>
        <v>0</v>
      </c>
      <c r="T18" s="1360">
        <f>'LINHA 4'!AD33</f>
        <v>0</v>
      </c>
      <c r="U18" s="1338">
        <f>'LINHA 4'!AH33</f>
        <v>8.9600000000000009</v>
      </c>
      <c r="V18" s="1338">
        <f>'LINHA 4'!AI33</f>
        <v>8.9600000000000009</v>
      </c>
      <c r="W18" s="1338">
        <f>'LINHA 4'!AJ33</f>
        <v>8.9600000000000009</v>
      </c>
      <c r="X18" s="1338">
        <f>'LINHA 4'!AK33</f>
        <v>8.9600000000000009</v>
      </c>
      <c r="Y18" s="1338">
        <f>'LINHA 4'!AL33</f>
        <v>8.9600000000000009</v>
      </c>
      <c r="Z18" s="1365">
        <f>'LINHA 4'!AM33</f>
        <v>0</v>
      </c>
      <c r="AA18" s="1360">
        <f>'LINHA 4'!AN33</f>
        <v>0</v>
      </c>
      <c r="AB18" s="1338">
        <f>'LINHA 4'!AR33</f>
        <v>8.9600000000000009</v>
      </c>
      <c r="AC18" s="1338">
        <f>'LINHA 4'!AS33</f>
        <v>8.9600000000000009</v>
      </c>
      <c r="AD18" s="1338">
        <f>'LINHA 4'!AT33</f>
        <v>8.9600000000000009</v>
      </c>
      <c r="AE18" s="1338">
        <f>'LINHA 4'!AU33</f>
        <v>8.9600000000000009</v>
      </c>
      <c r="AF18" s="1338">
        <f>'LINHA 4'!AV33</f>
        <v>8.9600000000000009</v>
      </c>
      <c r="AG18" s="1365">
        <f>'LINHA 4'!AW33</f>
        <v>0</v>
      </c>
      <c r="AH18" s="1360">
        <f>'LINHA 4'!AX33</f>
        <v>0</v>
      </c>
      <c r="AI18" s="1338">
        <f>'LINHA 4'!BB33</f>
        <v>0</v>
      </c>
      <c r="AJ18" s="1338">
        <f>'LINHA 4'!BC33</f>
        <v>0</v>
      </c>
      <c r="AK18" s="1338">
        <f>'LINHA 4'!BD33</f>
        <v>0</v>
      </c>
      <c r="AL18" s="1338">
        <f>'LINHA 4'!BE33</f>
        <v>0</v>
      </c>
      <c r="AM18" s="1338">
        <f>'LINHA 4'!BF33</f>
        <v>0</v>
      </c>
      <c r="AN18" s="1365">
        <f>'LINHA 4'!BG33</f>
        <v>0</v>
      </c>
      <c r="AO18" s="1360">
        <f>'LINHA 4'!BH33</f>
        <v>0</v>
      </c>
      <c r="AP18" s="1338">
        <f>'LINHA 4'!BL33</f>
        <v>0</v>
      </c>
      <c r="AQ18" s="1355">
        <f>'LINHA 4'!BM33</f>
        <v>0</v>
      </c>
      <c r="AR18" s="1394"/>
      <c r="AS18" s="1349">
        <f t="shared" si="2"/>
        <v>8.9600000000000009</v>
      </c>
      <c r="AT18" s="1349">
        <f t="shared" si="3"/>
        <v>44.800000000000004</v>
      </c>
      <c r="AU18" s="1349">
        <f t="shared" si="4"/>
        <v>44.800000000000004</v>
      </c>
      <c r="AV18" s="1349">
        <f t="shared" si="5"/>
        <v>44.800000000000004</v>
      </c>
      <c r="AW18" s="1349">
        <f t="shared" si="6"/>
        <v>0</v>
      </c>
      <c r="AX18" s="1349">
        <f t="shared" si="7"/>
        <v>0</v>
      </c>
      <c r="AY18" s="1353">
        <f t="shared" si="1"/>
        <v>143.36000000000001</v>
      </c>
    </row>
    <row r="19" spans="1:51" hidden="1" x14ac:dyDescent="0.3">
      <c r="A19" s="1384">
        <v>4</v>
      </c>
      <c r="B19" s="1345" t="str">
        <f>'LINHA 4'!C34</f>
        <v>TOTAL HORAS/MEDIA CAD.</v>
      </c>
      <c r="C19" s="1345">
        <f>'LINHA 4'!F34</f>
        <v>227.56000000000006</v>
      </c>
      <c r="D19" s="1346">
        <f>'LINHA 4'!K34</f>
        <v>139.66865881525749</v>
      </c>
      <c r="E19" s="1324" t="s">
        <v>682</v>
      </c>
      <c r="F19" s="1343">
        <f>'LINHA 4'!M34</f>
        <v>84.2</v>
      </c>
      <c r="G19" s="1338">
        <f>'LINHA 4'!N34</f>
        <v>0</v>
      </c>
      <c r="H19" s="1338">
        <f>'LINHA 4'!O34</f>
        <v>0</v>
      </c>
      <c r="I19" s="1338">
        <f>'LINHA 4'!P34</f>
        <v>0</v>
      </c>
      <c r="J19" s="1338">
        <f>'LINHA 4'!Q34</f>
        <v>0</v>
      </c>
      <c r="K19" s="1338">
        <f>'LINHA 4'!R34</f>
        <v>12.84</v>
      </c>
      <c r="L19" s="1365">
        <f>'LINHA 4'!S34</f>
        <v>0</v>
      </c>
      <c r="M19" s="1360">
        <f>'LINHA 4'!T34</f>
        <v>0</v>
      </c>
      <c r="N19" s="1338">
        <f>'LINHA 4'!X34</f>
        <v>0</v>
      </c>
      <c r="O19" s="1338">
        <f>'LINHA 4'!Y34</f>
        <v>0</v>
      </c>
      <c r="P19" s="1338">
        <f>'LINHA 4'!Z34</f>
        <v>0</v>
      </c>
      <c r="Q19" s="1338">
        <f>'LINHA 4'!AA34</f>
        <v>8.92</v>
      </c>
      <c r="R19" s="1338">
        <f>'LINHA 4'!AB34</f>
        <v>8.92</v>
      </c>
      <c r="S19" s="1365">
        <f>'LINHA 4'!AC34</f>
        <v>0</v>
      </c>
      <c r="T19" s="1360">
        <f>'LINHA 4'!AD34</f>
        <v>0</v>
      </c>
      <c r="U19" s="1338">
        <f>'LINHA 4'!AH34</f>
        <v>0</v>
      </c>
      <c r="V19" s="1338">
        <f>'LINHA 4'!AI34</f>
        <v>0</v>
      </c>
      <c r="W19" s="1338">
        <f>'LINHA 4'!AJ34</f>
        <v>8.92</v>
      </c>
      <c r="X19" s="1338">
        <f>'LINHA 4'!AK34</f>
        <v>8.92</v>
      </c>
      <c r="Y19" s="1338">
        <f>'LINHA 4'!AL34</f>
        <v>8.92</v>
      </c>
      <c r="Z19" s="1365">
        <f>'LINHA 4'!AM34</f>
        <v>0</v>
      </c>
      <c r="AA19" s="1360">
        <f>'LINHA 4'!AN34</f>
        <v>0</v>
      </c>
      <c r="AB19" s="1338">
        <f>'LINHA 4'!AR34</f>
        <v>0</v>
      </c>
      <c r="AC19" s="1338">
        <f>'LINHA 4'!AS34</f>
        <v>0</v>
      </c>
      <c r="AD19" s="1338">
        <f>'LINHA 4'!AT34</f>
        <v>8.92</v>
      </c>
      <c r="AE19" s="1338">
        <f>'LINHA 4'!AU34</f>
        <v>8.92</v>
      </c>
      <c r="AF19" s="1338">
        <f>'LINHA 4'!AV34</f>
        <v>8.92</v>
      </c>
      <c r="AG19" s="1365">
        <f>'LINHA 4'!AW34</f>
        <v>0</v>
      </c>
      <c r="AH19" s="1360">
        <f>'LINHA 4'!AX34</f>
        <v>0</v>
      </c>
      <c r="AI19" s="1338">
        <f>'LINHA 4'!BB34</f>
        <v>0</v>
      </c>
      <c r="AJ19" s="1338">
        <f>'LINHA 4'!BC34</f>
        <v>0</v>
      </c>
      <c r="AK19" s="1338">
        <f>'LINHA 4'!BD34</f>
        <v>0</v>
      </c>
      <c r="AL19" s="1338">
        <f>'LINHA 4'!BE34</f>
        <v>0</v>
      </c>
      <c r="AM19" s="1338">
        <f>'LINHA 4'!BF34</f>
        <v>0</v>
      </c>
      <c r="AN19" s="1365">
        <f>'LINHA 4'!BG34</f>
        <v>0</v>
      </c>
      <c r="AO19" s="1360">
        <f>'LINHA 4'!BH34</f>
        <v>0</v>
      </c>
      <c r="AP19" s="1338">
        <f>'LINHA 4'!BL34</f>
        <v>0</v>
      </c>
      <c r="AQ19" s="1355">
        <f>'LINHA 4'!BM34</f>
        <v>0</v>
      </c>
      <c r="AR19" s="1394"/>
      <c r="AS19" s="1349">
        <f t="shared" si="2"/>
        <v>12.84</v>
      </c>
      <c r="AT19" s="1349">
        <f t="shared" si="3"/>
        <v>17.84</v>
      </c>
      <c r="AU19" s="1349">
        <f t="shared" si="4"/>
        <v>26.759999999999998</v>
      </c>
      <c r="AV19" s="1349">
        <f t="shared" si="5"/>
        <v>26.759999999999998</v>
      </c>
      <c r="AW19" s="1349">
        <f t="shared" si="6"/>
        <v>0</v>
      </c>
      <c r="AX19" s="1349">
        <f t="shared" si="7"/>
        <v>0</v>
      </c>
      <c r="AY19" s="1353">
        <f t="shared" si="1"/>
        <v>84.199999999999989</v>
      </c>
    </row>
    <row r="20" spans="1:51" x14ac:dyDescent="0.3">
      <c r="A20" s="1384">
        <v>4</v>
      </c>
      <c r="B20" s="1345" t="str">
        <f>'LINHA 4'!C35</f>
        <v>DIAS TRAB./DIAS UTEIS</v>
      </c>
      <c r="C20" s="1345">
        <f>'LINHA 4'!F35</f>
        <v>25.397321428571427</v>
      </c>
      <c r="D20" s="1346">
        <f>'LINHA 4'!K35</f>
        <v>16</v>
      </c>
      <c r="E20" s="1324" t="s">
        <v>130</v>
      </c>
      <c r="F20" s="1343">
        <f>'LINHA 4'!M35</f>
        <v>0</v>
      </c>
      <c r="G20" s="1338">
        <f>'LINHA 4'!N35</f>
        <v>0</v>
      </c>
      <c r="H20" s="1338">
        <f>'LINHA 4'!O35</f>
        <v>0</v>
      </c>
      <c r="I20" s="1338">
        <f>'LINHA 4'!P35</f>
        <v>0</v>
      </c>
      <c r="J20" s="1338">
        <f>'LINHA 4'!Q35</f>
        <v>0</v>
      </c>
      <c r="K20" s="1338">
        <f>'LINHA 4'!R35</f>
        <v>0</v>
      </c>
      <c r="L20" s="1365">
        <f>'LINHA 4'!S35</f>
        <v>0</v>
      </c>
      <c r="M20" s="1360">
        <f>'LINHA 4'!T35</f>
        <v>0</v>
      </c>
      <c r="N20" s="1338">
        <f>'LINHA 4'!X35</f>
        <v>0</v>
      </c>
      <c r="O20" s="1338">
        <f>'LINHA 4'!Y35</f>
        <v>0</v>
      </c>
      <c r="P20" s="1338">
        <f>'LINHA 4'!Z35</f>
        <v>0</v>
      </c>
      <c r="Q20" s="1338">
        <f>'LINHA 4'!AA35</f>
        <v>0</v>
      </c>
      <c r="R20" s="1338">
        <f>'LINHA 4'!AB35</f>
        <v>0</v>
      </c>
      <c r="S20" s="1365">
        <f>'LINHA 4'!AC35</f>
        <v>0</v>
      </c>
      <c r="T20" s="1360">
        <f>'LINHA 4'!AD35</f>
        <v>0</v>
      </c>
      <c r="U20" s="1338">
        <f>'LINHA 4'!AH35</f>
        <v>0</v>
      </c>
      <c r="V20" s="1338">
        <f>'LINHA 4'!AI35</f>
        <v>0</v>
      </c>
      <c r="W20" s="1338">
        <f>'LINHA 4'!AJ35</f>
        <v>0</v>
      </c>
      <c r="X20" s="1338">
        <f>'LINHA 4'!AK35</f>
        <v>0</v>
      </c>
      <c r="Y20" s="1338">
        <f>'LINHA 4'!AL35</f>
        <v>0</v>
      </c>
      <c r="Z20" s="1365">
        <f>'LINHA 4'!AM35</f>
        <v>0</v>
      </c>
      <c r="AA20" s="1360">
        <f>'LINHA 4'!AN35</f>
        <v>0</v>
      </c>
      <c r="AB20" s="1338">
        <f>'LINHA 4'!AR35</f>
        <v>0</v>
      </c>
      <c r="AC20" s="1338">
        <f>'LINHA 4'!AS35</f>
        <v>0</v>
      </c>
      <c r="AD20" s="1338">
        <f>'LINHA 4'!AT35</f>
        <v>0</v>
      </c>
      <c r="AE20" s="1338">
        <f>'LINHA 4'!AU35</f>
        <v>0</v>
      </c>
      <c r="AF20" s="1338">
        <f>'LINHA 4'!AV35</f>
        <v>0</v>
      </c>
      <c r="AG20" s="1365">
        <f>'LINHA 4'!AW35</f>
        <v>0</v>
      </c>
      <c r="AH20" s="1360">
        <f>'LINHA 4'!AX35</f>
        <v>0</v>
      </c>
      <c r="AI20" s="1338">
        <f>'LINHA 4'!BB35</f>
        <v>0</v>
      </c>
      <c r="AJ20" s="1338">
        <f>'LINHA 4'!BC35</f>
        <v>0</v>
      </c>
      <c r="AK20" s="1338">
        <f>'LINHA 4'!BD35</f>
        <v>0</v>
      </c>
      <c r="AL20" s="1338">
        <f>'LINHA 4'!BE35</f>
        <v>0</v>
      </c>
      <c r="AM20" s="1338">
        <f>'LINHA 4'!BF35</f>
        <v>0</v>
      </c>
      <c r="AN20" s="1365">
        <f>'LINHA 4'!BG35</f>
        <v>0</v>
      </c>
      <c r="AO20" s="1360">
        <f>'LINHA 4'!BH35</f>
        <v>0</v>
      </c>
      <c r="AP20" s="1338">
        <f>'LINHA 4'!BL35</f>
        <v>0</v>
      </c>
      <c r="AQ20" s="1355">
        <f>'LINHA 4'!BM35</f>
        <v>0</v>
      </c>
      <c r="AR20" s="1394"/>
      <c r="AS20" s="1349">
        <f t="shared" si="2"/>
        <v>0</v>
      </c>
      <c r="AT20" s="1349">
        <f t="shared" si="3"/>
        <v>0</v>
      </c>
      <c r="AU20" s="1349">
        <f t="shared" si="4"/>
        <v>0</v>
      </c>
      <c r="AV20" s="1349">
        <f t="shared" si="5"/>
        <v>0</v>
      </c>
      <c r="AW20" s="1349">
        <f t="shared" si="6"/>
        <v>0</v>
      </c>
      <c r="AX20" s="1349">
        <f t="shared" si="7"/>
        <v>0</v>
      </c>
      <c r="AY20" s="1353">
        <f t="shared" si="1"/>
        <v>0</v>
      </c>
    </row>
    <row r="21" spans="1:51" hidden="1" x14ac:dyDescent="0.3">
      <c r="A21" s="1383">
        <v>4</v>
      </c>
      <c r="B21" s="1344" t="str">
        <f>'LINHA 4'!C36</f>
        <v>MEDIA H.E.</v>
      </c>
      <c r="C21" s="1344">
        <f>'LINHA 4'!F36</f>
        <v>0</v>
      </c>
      <c r="D21" s="1340">
        <f>'LINHA 4'!K36</f>
        <v>0</v>
      </c>
      <c r="E21" s="1327" t="s">
        <v>131</v>
      </c>
      <c r="F21" s="1344">
        <f>'LINHA 4'!M36</f>
        <v>0</v>
      </c>
      <c r="G21" s="1337">
        <f>'LINHA 4'!N36</f>
        <v>0</v>
      </c>
      <c r="H21" s="1337">
        <f>'LINHA 4'!O36</f>
        <v>0</v>
      </c>
      <c r="I21" s="1337">
        <f>'LINHA 4'!P36</f>
        <v>0</v>
      </c>
      <c r="J21" s="1337">
        <f>'LINHA 4'!Q36</f>
        <v>0</v>
      </c>
      <c r="K21" s="1337">
        <f>'LINHA 4'!R36</f>
        <v>0</v>
      </c>
      <c r="L21" s="1367">
        <f>'LINHA 4'!S36</f>
        <v>0</v>
      </c>
      <c r="M21" s="1361">
        <f>'LINHA 4'!T36</f>
        <v>0</v>
      </c>
      <c r="N21" s="1337">
        <f>'LINHA 4'!X36</f>
        <v>0</v>
      </c>
      <c r="O21" s="1337">
        <f>'LINHA 4'!Y36</f>
        <v>0</v>
      </c>
      <c r="P21" s="1337">
        <f>'LINHA 4'!Z36</f>
        <v>0</v>
      </c>
      <c r="Q21" s="1337">
        <f>'LINHA 4'!AA36</f>
        <v>0</v>
      </c>
      <c r="R21" s="1337">
        <f>'LINHA 4'!AB36</f>
        <v>0</v>
      </c>
      <c r="S21" s="1367">
        <f>'LINHA 4'!AC36</f>
        <v>0</v>
      </c>
      <c r="T21" s="1361">
        <f>'LINHA 4'!AD36</f>
        <v>0</v>
      </c>
      <c r="U21" s="1337">
        <f>'LINHA 4'!AH36</f>
        <v>0</v>
      </c>
      <c r="V21" s="1337">
        <f>'LINHA 4'!AI36</f>
        <v>0</v>
      </c>
      <c r="W21" s="1337">
        <f>'LINHA 4'!AJ36</f>
        <v>0</v>
      </c>
      <c r="X21" s="1337">
        <f>'LINHA 4'!AK36</f>
        <v>0</v>
      </c>
      <c r="Y21" s="1337">
        <f>'LINHA 4'!AL36</f>
        <v>0</v>
      </c>
      <c r="Z21" s="1367">
        <f>'LINHA 4'!AM36</f>
        <v>0</v>
      </c>
      <c r="AA21" s="1361">
        <f>'LINHA 4'!AN36</f>
        <v>0</v>
      </c>
      <c r="AB21" s="1337">
        <f>'LINHA 4'!AR36</f>
        <v>0</v>
      </c>
      <c r="AC21" s="1337">
        <f>'LINHA 4'!AS36</f>
        <v>0</v>
      </c>
      <c r="AD21" s="1337">
        <f>'LINHA 4'!AT36</f>
        <v>0</v>
      </c>
      <c r="AE21" s="1337">
        <f>'LINHA 4'!AU36</f>
        <v>0</v>
      </c>
      <c r="AF21" s="1337">
        <f>'LINHA 4'!AV36</f>
        <v>0</v>
      </c>
      <c r="AG21" s="1367">
        <f>'LINHA 4'!AW36</f>
        <v>0</v>
      </c>
      <c r="AH21" s="1361">
        <f>'LINHA 4'!AX36</f>
        <v>0</v>
      </c>
      <c r="AI21" s="1337">
        <f>'LINHA 4'!BB36</f>
        <v>0</v>
      </c>
      <c r="AJ21" s="1337">
        <f>'LINHA 4'!BC36</f>
        <v>0</v>
      </c>
      <c r="AK21" s="1337">
        <f>'LINHA 4'!BD36</f>
        <v>0</v>
      </c>
      <c r="AL21" s="1337">
        <f>'LINHA 4'!BE36</f>
        <v>0</v>
      </c>
      <c r="AM21" s="1337">
        <f>'LINHA 4'!BF36</f>
        <v>0</v>
      </c>
      <c r="AN21" s="1367">
        <f>'LINHA 4'!BG36</f>
        <v>0</v>
      </c>
      <c r="AO21" s="1361">
        <f>'LINHA 4'!BH36</f>
        <v>0</v>
      </c>
      <c r="AP21" s="1337">
        <f>'LINHA 4'!BL36</f>
        <v>0</v>
      </c>
      <c r="AQ21" s="1356">
        <f>'LINHA 4'!BM36</f>
        <v>0</v>
      </c>
      <c r="AR21" s="1394"/>
      <c r="AS21" s="1350">
        <f t="shared" si="2"/>
        <v>0</v>
      </c>
      <c r="AT21" s="1350">
        <f t="shared" si="3"/>
        <v>0</v>
      </c>
      <c r="AU21" s="1350">
        <f t="shared" si="4"/>
        <v>0</v>
      </c>
      <c r="AV21" s="1350">
        <f t="shared" si="5"/>
        <v>0</v>
      </c>
      <c r="AW21" s="1350">
        <f t="shared" si="6"/>
        <v>0</v>
      </c>
      <c r="AX21" s="1350">
        <f t="shared" si="7"/>
        <v>0</v>
      </c>
      <c r="AY21" s="1354">
        <f t="shared" si="1"/>
        <v>0</v>
      </c>
    </row>
    <row r="22" spans="1:51" hidden="1" x14ac:dyDescent="0.3">
      <c r="A22" s="1384">
        <v>5</v>
      </c>
      <c r="B22" s="1345" t="str">
        <f>'LINHA 5'!C53</f>
        <v>MEDIA HRS</v>
      </c>
      <c r="C22" s="1345">
        <f>'LINHA 5'!F53</f>
        <v>8.9600000000000009</v>
      </c>
      <c r="D22" s="1346">
        <f>'LINHA 5'!K53</f>
        <v>0</v>
      </c>
      <c r="E22" s="1324" t="s">
        <v>681</v>
      </c>
      <c r="F22" s="1343">
        <f>'LINHA 5'!M53</f>
        <v>143.36000000000007</v>
      </c>
      <c r="G22" s="1338">
        <f>'LINHA 5'!N53</f>
        <v>0</v>
      </c>
      <c r="H22" s="1338">
        <f>'LINHA 5'!O53</f>
        <v>0</v>
      </c>
      <c r="I22" s="1338">
        <f>'LINHA 5'!P53</f>
        <v>0</v>
      </c>
      <c r="J22" s="1338">
        <f>'LINHA 5'!Q53</f>
        <v>0</v>
      </c>
      <c r="K22" s="1338">
        <f>'LINHA 5'!R53</f>
        <v>8.9600000000000009</v>
      </c>
      <c r="L22" s="1365">
        <f>'LINHA 5'!S53</f>
        <v>0</v>
      </c>
      <c r="M22" s="1360">
        <f>'LINHA 5'!T53</f>
        <v>0</v>
      </c>
      <c r="N22" s="1338">
        <f>'LINHA 5'!X53</f>
        <v>8.9600000000000009</v>
      </c>
      <c r="O22" s="1338">
        <f>'LINHA 5'!Y53</f>
        <v>8.9600000000000009</v>
      </c>
      <c r="P22" s="1338">
        <f>'LINHA 5'!Z53</f>
        <v>8.9600000000000009</v>
      </c>
      <c r="Q22" s="1338">
        <f>'LINHA 5'!AA53</f>
        <v>8.9600000000000009</v>
      </c>
      <c r="R22" s="1338">
        <f>'LINHA 5'!AB53</f>
        <v>8.9600000000000009</v>
      </c>
      <c r="S22" s="1365">
        <f>'LINHA 5'!AC53</f>
        <v>0</v>
      </c>
      <c r="T22" s="1360">
        <f>'LINHA 5'!AD53</f>
        <v>0</v>
      </c>
      <c r="U22" s="1338">
        <f>'LINHA 5'!AH53</f>
        <v>8.9600000000000009</v>
      </c>
      <c r="V22" s="1338">
        <f>'LINHA 5'!AI53</f>
        <v>8.9600000000000009</v>
      </c>
      <c r="W22" s="1338">
        <f>'LINHA 5'!AJ53</f>
        <v>8.9600000000000009</v>
      </c>
      <c r="X22" s="1338">
        <f>'LINHA 5'!AK53</f>
        <v>8.9600000000000009</v>
      </c>
      <c r="Y22" s="1338">
        <f>'LINHA 5'!AL53</f>
        <v>8.9600000000000009</v>
      </c>
      <c r="Z22" s="1365">
        <f>'LINHA 5'!AM53</f>
        <v>0</v>
      </c>
      <c r="AA22" s="1360">
        <f>'LINHA 5'!AN53</f>
        <v>0</v>
      </c>
      <c r="AB22" s="1338">
        <f>'LINHA 5'!AR53</f>
        <v>8.9600000000000009</v>
      </c>
      <c r="AC22" s="1338">
        <f>'LINHA 5'!AS53</f>
        <v>8.9600000000000009</v>
      </c>
      <c r="AD22" s="1338">
        <f>'LINHA 5'!AT53</f>
        <v>8.9600000000000009</v>
      </c>
      <c r="AE22" s="1338">
        <f>'LINHA 5'!AU53</f>
        <v>8.9600000000000009</v>
      </c>
      <c r="AF22" s="1338">
        <f>'LINHA 5'!AV53</f>
        <v>8.9600000000000009</v>
      </c>
      <c r="AG22" s="1365">
        <f>'LINHA 5'!AW53</f>
        <v>0</v>
      </c>
      <c r="AH22" s="1360">
        <f>'LINHA 5'!AX53</f>
        <v>0</v>
      </c>
      <c r="AI22" s="1338">
        <f>'LINHA 5'!BB53</f>
        <v>0</v>
      </c>
      <c r="AJ22" s="1338">
        <f>'LINHA 5'!BC53</f>
        <v>0</v>
      </c>
      <c r="AK22" s="1338">
        <f>'LINHA 5'!BD53</f>
        <v>0</v>
      </c>
      <c r="AL22" s="1338">
        <f>'LINHA 5'!BE53</f>
        <v>0</v>
      </c>
      <c r="AM22" s="1338">
        <f>'LINHA 5'!BF53</f>
        <v>0</v>
      </c>
      <c r="AN22" s="1365">
        <f>'LINHA 5'!BG53</f>
        <v>0</v>
      </c>
      <c r="AO22" s="1360">
        <f>'LINHA 5'!BH53</f>
        <v>0</v>
      </c>
      <c r="AP22" s="1338">
        <f>'LINHA 5'!BL53</f>
        <v>0</v>
      </c>
      <c r="AQ22" s="1355">
        <f>'LINHA 5'!BM53</f>
        <v>0</v>
      </c>
      <c r="AR22" s="1394"/>
      <c r="AS22" s="1349">
        <f t="shared" si="2"/>
        <v>8.9600000000000009</v>
      </c>
      <c r="AT22" s="1349">
        <f t="shared" si="3"/>
        <v>44.800000000000004</v>
      </c>
      <c r="AU22" s="1349">
        <f t="shared" si="4"/>
        <v>44.800000000000004</v>
      </c>
      <c r="AV22" s="1349">
        <f t="shared" si="5"/>
        <v>44.800000000000004</v>
      </c>
      <c r="AW22" s="1349">
        <f t="shared" si="6"/>
        <v>0</v>
      </c>
      <c r="AX22" s="1349">
        <f t="shared" si="7"/>
        <v>0</v>
      </c>
      <c r="AY22" s="1353">
        <f t="shared" si="1"/>
        <v>143.36000000000001</v>
      </c>
    </row>
    <row r="23" spans="1:51" hidden="1" x14ac:dyDescent="0.3">
      <c r="A23" s="1384">
        <v>5</v>
      </c>
      <c r="B23" s="1345" t="str">
        <f>'LINHA 5'!C54</f>
        <v>TOTAL HORAS/MEDIA CAD.</v>
      </c>
      <c r="C23" s="1345">
        <f>'LINHA 5'!F54</f>
        <v>212.5620000000001</v>
      </c>
      <c r="D23" s="1346">
        <f>'LINHA 5'!K54</f>
        <v>188.59909108871756</v>
      </c>
      <c r="E23" s="1324" t="s">
        <v>682</v>
      </c>
      <c r="F23" s="1343">
        <f>'LINHA 5'!M54</f>
        <v>53.073999999999998</v>
      </c>
      <c r="G23" s="1338">
        <f>'LINHA 5'!N54</f>
        <v>0</v>
      </c>
      <c r="H23" s="1338">
        <f>'LINHA 5'!O54</f>
        <v>0</v>
      </c>
      <c r="I23" s="1338">
        <f>'LINHA 5'!P54</f>
        <v>0</v>
      </c>
      <c r="J23" s="1338">
        <f>'LINHA 5'!Q54</f>
        <v>0</v>
      </c>
      <c r="K23" s="1338">
        <f>'LINHA 5'!R54</f>
        <v>0</v>
      </c>
      <c r="L23" s="1365">
        <f>'LINHA 5'!S54</f>
        <v>0</v>
      </c>
      <c r="M23" s="1360">
        <f>'LINHA 5'!T54</f>
        <v>0</v>
      </c>
      <c r="N23" s="1338">
        <f>'LINHA 5'!X54</f>
        <v>7.5819999999999999</v>
      </c>
      <c r="O23" s="1338">
        <f>'LINHA 5'!Y54</f>
        <v>7.5819999999999999</v>
      </c>
      <c r="P23" s="1338">
        <f>'LINHA 5'!Z54</f>
        <v>7.5819999999999999</v>
      </c>
      <c r="Q23" s="1338">
        <f>'LINHA 5'!AA54</f>
        <v>0</v>
      </c>
      <c r="R23" s="1338">
        <f>'LINHA 5'!AB54</f>
        <v>0</v>
      </c>
      <c r="S23" s="1365">
        <f>'LINHA 5'!AC54</f>
        <v>0</v>
      </c>
      <c r="T23" s="1360">
        <f>'LINHA 5'!AD54</f>
        <v>0</v>
      </c>
      <c r="U23" s="1338">
        <f>'LINHA 5'!AH54</f>
        <v>7.5819999999999999</v>
      </c>
      <c r="V23" s="1338">
        <f>'LINHA 5'!AI54</f>
        <v>7.5819999999999999</v>
      </c>
      <c r="W23" s="1338">
        <f>'LINHA 5'!AJ54</f>
        <v>0</v>
      </c>
      <c r="X23" s="1338">
        <f>'LINHA 5'!AK54</f>
        <v>0</v>
      </c>
      <c r="Y23" s="1338">
        <f>'LINHA 5'!AL54</f>
        <v>0</v>
      </c>
      <c r="Z23" s="1365">
        <f>'LINHA 5'!AM54</f>
        <v>0</v>
      </c>
      <c r="AA23" s="1360">
        <f>'LINHA 5'!AN54</f>
        <v>0</v>
      </c>
      <c r="AB23" s="1338">
        <f>'LINHA 5'!AR54</f>
        <v>7.5819999999999999</v>
      </c>
      <c r="AC23" s="1338">
        <f>'LINHA 5'!AS54</f>
        <v>7.5819999999999999</v>
      </c>
      <c r="AD23" s="1338">
        <f>'LINHA 5'!AT54</f>
        <v>0</v>
      </c>
      <c r="AE23" s="1338">
        <f>'LINHA 5'!AU54</f>
        <v>0</v>
      </c>
      <c r="AF23" s="1338">
        <f>'LINHA 5'!AV54</f>
        <v>0</v>
      </c>
      <c r="AG23" s="1365">
        <f>'LINHA 5'!AW54</f>
        <v>0</v>
      </c>
      <c r="AH23" s="1360">
        <f>'LINHA 5'!AX54</f>
        <v>0</v>
      </c>
      <c r="AI23" s="1338">
        <f>'LINHA 5'!BB54</f>
        <v>0</v>
      </c>
      <c r="AJ23" s="1338">
        <f>'LINHA 5'!BC54</f>
        <v>0</v>
      </c>
      <c r="AK23" s="1338">
        <f>'LINHA 5'!BD54</f>
        <v>0</v>
      </c>
      <c r="AL23" s="1338">
        <f>'LINHA 5'!BE54</f>
        <v>0</v>
      </c>
      <c r="AM23" s="1338">
        <f>'LINHA 5'!BF54</f>
        <v>0</v>
      </c>
      <c r="AN23" s="1365">
        <f>'LINHA 5'!BG54</f>
        <v>0</v>
      </c>
      <c r="AO23" s="1360">
        <f>'LINHA 5'!BH54</f>
        <v>0</v>
      </c>
      <c r="AP23" s="1338">
        <f>'LINHA 5'!BL54</f>
        <v>0</v>
      </c>
      <c r="AQ23" s="1355">
        <f>'LINHA 5'!BM54</f>
        <v>0</v>
      </c>
      <c r="AR23" s="1394"/>
      <c r="AS23" s="1349">
        <f t="shared" si="2"/>
        <v>0</v>
      </c>
      <c r="AT23" s="1349">
        <f t="shared" si="3"/>
        <v>22.745999999999999</v>
      </c>
      <c r="AU23" s="1349">
        <f t="shared" si="4"/>
        <v>15.164</v>
      </c>
      <c r="AV23" s="1349">
        <f t="shared" si="5"/>
        <v>15.164</v>
      </c>
      <c r="AW23" s="1349">
        <f t="shared" si="6"/>
        <v>0</v>
      </c>
      <c r="AX23" s="1349">
        <f t="shared" si="7"/>
        <v>0</v>
      </c>
      <c r="AY23" s="1353">
        <f t="shared" si="1"/>
        <v>53.073999999999998</v>
      </c>
    </row>
    <row r="24" spans="1:51" x14ac:dyDescent="0.3">
      <c r="A24" s="1382">
        <v>5</v>
      </c>
      <c r="B24" s="1345" t="str">
        <f>'LINHA 5'!C55</f>
        <v>DIAS TRAB./DIAS UTEIS</v>
      </c>
      <c r="C24" s="1345">
        <f>'LINHA 5'!F55</f>
        <v>23.723437500000003</v>
      </c>
      <c r="D24" s="1346">
        <f>'LINHA 5'!K55</f>
        <v>16</v>
      </c>
      <c r="E24" s="1324" t="s">
        <v>130</v>
      </c>
      <c r="F24" s="1343">
        <f>'LINHA 5'!M55</f>
        <v>16.128000000000004</v>
      </c>
      <c r="G24" s="1336">
        <f>'LINHA 5'!N55</f>
        <v>0</v>
      </c>
      <c r="H24" s="1336">
        <f>'LINHA 5'!O55</f>
        <v>0</v>
      </c>
      <c r="I24" s="1336">
        <f>'LINHA 5'!P55</f>
        <v>0</v>
      </c>
      <c r="J24" s="1336">
        <f>'LINHA 5'!Q55</f>
        <v>0</v>
      </c>
      <c r="K24" s="1336">
        <f>'LINHA 5'!R55</f>
        <v>0</v>
      </c>
      <c r="L24" s="1366">
        <f>'LINHA 5'!S55</f>
        <v>0</v>
      </c>
      <c r="M24" s="1360">
        <f>'LINHA 5'!T55</f>
        <v>0</v>
      </c>
      <c r="N24" s="1336">
        <f>'LINHA 5'!X55</f>
        <v>0</v>
      </c>
      <c r="O24" s="1336">
        <f>'LINHA 5'!Y55</f>
        <v>0</v>
      </c>
      <c r="P24" s="1336">
        <f>'LINHA 5'!Z55</f>
        <v>0</v>
      </c>
      <c r="Q24" s="1336">
        <f>'LINHA 5'!AA55</f>
        <v>0</v>
      </c>
      <c r="R24" s="1336">
        <f>'LINHA 5'!AB55</f>
        <v>0</v>
      </c>
      <c r="S24" s="1366">
        <f>'LINHA 5'!AC55</f>
        <v>8.0640000000000018</v>
      </c>
      <c r="T24" s="1360">
        <f>'LINHA 5'!AD55</f>
        <v>0</v>
      </c>
      <c r="U24" s="1336">
        <f>'LINHA 5'!AH55</f>
        <v>0</v>
      </c>
      <c r="V24" s="1336">
        <f>'LINHA 5'!AI55</f>
        <v>0</v>
      </c>
      <c r="W24" s="1336">
        <f>'LINHA 5'!AJ55</f>
        <v>0</v>
      </c>
      <c r="X24" s="1336">
        <f>'LINHA 5'!AK55</f>
        <v>0</v>
      </c>
      <c r="Y24" s="1336">
        <f>'LINHA 5'!AL55</f>
        <v>0</v>
      </c>
      <c r="Z24" s="1366">
        <f>'LINHA 5'!AM55</f>
        <v>8.0640000000000018</v>
      </c>
      <c r="AA24" s="1360">
        <f>'LINHA 5'!AN55</f>
        <v>0</v>
      </c>
      <c r="AB24" s="1336">
        <f>'LINHA 5'!AR55</f>
        <v>0</v>
      </c>
      <c r="AC24" s="1336">
        <f>'LINHA 5'!AS55</f>
        <v>0</v>
      </c>
      <c r="AD24" s="1336">
        <f>'LINHA 5'!AT55</f>
        <v>0</v>
      </c>
      <c r="AE24" s="1336">
        <f>'LINHA 5'!AU55</f>
        <v>0</v>
      </c>
      <c r="AF24" s="1336">
        <f>'LINHA 5'!AV55</f>
        <v>0</v>
      </c>
      <c r="AG24" s="1366">
        <f>'LINHA 5'!AW55</f>
        <v>0</v>
      </c>
      <c r="AH24" s="1360">
        <f>'LINHA 5'!AX55</f>
        <v>0</v>
      </c>
      <c r="AI24" s="1336">
        <f>'LINHA 5'!BB55</f>
        <v>0</v>
      </c>
      <c r="AJ24" s="1336">
        <f>'LINHA 5'!BC55</f>
        <v>0</v>
      </c>
      <c r="AK24" s="1336">
        <f>'LINHA 5'!BD55</f>
        <v>0</v>
      </c>
      <c r="AL24" s="1336">
        <f>'LINHA 5'!BE55</f>
        <v>0</v>
      </c>
      <c r="AM24" s="1336">
        <f>'LINHA 5'!BF55</f>
        <v>0</v>
      </c>
      <c r="AN24" s="1366">
        <f>'LINHA 5'!BG55</f>
        <v>0</v>
      </c>
      <c r="AO24" s="1360">
        <f>'LINHA 5'!BH55</f>
        <v>0</v>
      </c>
      <c r="AP24" s="1336">
        <f>'LINHA 5'!BL55</f>
        <v>0</v>
      </c>
      <c r="AQ24" s="1355">
        <f>'LINHA 5'!BM55</f>
        <v>0</v>
      </c>
      <c r="AR24" s="1394"/>
      <c r="AS24" s="1349">
        <f t="shared" si="2"/>
        <v>0</v>
      </c>
      <c r="AT24" s="1349">
        <f t="shared" si="3"/>
        <v>8.0640000000000018</v>
      </c>
      <c r="AU24" s="1349">
        <f t="shared" si="4"/>
        <v>8.0640000000000018</v>
      </c>
      <c r="AV24" s="1349">
        <f t="shared" si="5"/>
        <v>0</v>
      </c>
      <c r="AW24" s="1349">
        <f t="shared" si="6"/>
        <v>0</v>
      </c>
      <c r="AX24" s="1349">
        <f t="shared" si="7"/>
        <v>0</v>
      </c>
      <c r="AY24" s="1353">
        <f t="shared" si="1"/>
        <v>16.128000000000004</v>
      </c>
    </row>
    <row r="25" spans="1:51" hidden="1" x14ac:dyDescent="0.3">
      <c r="A25" s="1383">
        <v>5</v>
      </c>
      <c r="B25" s="1344" t="str">
        <f>'LINHA 5'!C56</f>
        <v>MEDIA H.E.</v>
      </c>
      <c r="C25" s="1344">
        <f>'LINHA 5'!F56</f>
        <v>1.8000000000000003</v>
      </c>
      <c r="D25" s="1340">
        <f>'LINHA 5'!K56</f>
        <v>0</v>
      </c>
      <c r="E25" s="1327" t="s">
        <v>131</v>
      </c>
      <c r="F25" s="1344">
        <f>'LINHA 5'!M56</f>
        <v>0</v>
      </c>
      <c r="G25" s="1337">
        <f>'LINHA 5'!N56</f>
        <v>0</v>
      </c>
      <c r="H25" s="1337">
        <f>'LINHA 5'!O56</f>
        <v>0</v>
      </c>
      <c r="I25" s="1337">
        <f>'LINHA 5'!P56</f>
        <v>0</v>
      </c>
      <c r="J25" s="1337">
        <f>'LINHA 5'!Q56</f>
        <v>0</v>
      </c>
      <c r="K25" s="1337">
        <f>'LINHA 5'!R56</f>
        <v>0</v>
      </c>
      <c r="L25" s="1367">
        <f>'LINHA 5'!S56</f>
        <v>0</v>
      </c>
      <c r="M25" s="1361">
        <f>'LINHA 5'!T56</f>
        <v>0</v>
      </c>
      <c r="N25" s="1337">
        <f>'LINHA 5'!X56</f>
        <v>0</v>
      </c>
      <c r="O25" s="1337">
        <f>'LINHA 5'!Y56</f>
        <v>0</v>
      </c>
      <c r="P25" s="1337">
        <f>'LINHA 5'!Z56</f>
        <v>0</v>
      </c>
      <c r="Q25" s="1337">
        <f>'LINHA 5'!AA56</f>
        <v>0</v>
      </c>
      <c r="R25" s="1337">
        <f>'LINHA 5'!AB56</f>
        <v>0</v>
      </c>
      <c r="S25" s="1367">
        <f>'LINHA 5'!AC56</f>
        <v>0</v>
      </c>
      <c r="T25" s="1361">
        <f>'LINHA 5'!AD56</f>
        <v>0</v>
      </c>
      <c r="U25" s="1337">
        <f>'LINHA 5'!AH56</f>
        <v>0</v>
      </c>
      <c r="V25" s="1337">
        <f>'LINHA 5'!AI56</f>
        <v>0</v>
      </c>
      <c r="W25" s="1337">
        <f>'LINHA 5'!AJ56</f>
        <v>0</v>
      </c>
      <c r="X25" s="1337">
        <f>'LINHA 5'!AK56</f>
        <v>0</v>
      </c>
      <c r="Y25" s="1337">
        <f>'LINHA 5'!AL56</f>
        <v>0</v>
      </c>
      <c r="Z25" s="1367">
        <f>'LINHA 5'!AM56</f>
        <v>0</v>
      </c>
      <c r="AA25" s="1361">
        <f>'LINHA 5'!AN56</f>
        <v>0</v>
      </c>
      <c r="AB25" s="1337">
        <f>'LINHA 5'!AR56</f>
        <v>0</v>
      </c>
      <c r="AC25" s="1337">
        <f>'LINHA 5'!AS56</f>
        <v>0</v>
      </c>
      <c r="AD25" s="1337">
        <f>'LINHA 5'!AT56</f>
        <v>0</v>
      </c>
      <c r="AE25" s="1337">
        <f>'LINHA 5'!AU56</f>
        <v>0</v>
      </c>
      <c r="AF25" s="1337">
        <f>'LINHA 5'!AV56</f>
        <v>0</v>
      </c>
      <c r="AG25" s="1367">
        <f>'LINHA 5'!AW56</f>
        <v>0</v>
      </c>
      <c r="AH25" s="1361">
        <f>'LINHA 5'!AX56</f>
        <v>0</v>
      </c>
      <c r="AI25" s="1337">
        <f>'LINHA 5'!BB56</f>
        <v>0</v>
      </c>
      <c r="AJ25" s="1337">
        <f>'LINHA 5'!BC56</f>
        <v>0</v>
      </c>
      <c r="AK25" s="1337">
        <f>'LINHA 5'!BD56</f>
        <v>0</v>
      </c>
      <c r="AL25" s="1337">
        <f>'LINHA 5'!BE56</f>
        <v>0</v>
      </c>
      <c r="AM25" s="1337">
        <f>'LINHA 5'!BF56</f>
        <v>0</v>
      </c>
      <c r="AN25" s="1367">
        <f>'LINHA 5'!BG56</f>
        <v>0</v>
      </c>
      <c r="AO25" s="1361">
        <f>'LINHA 5'!BH56</f>
        <v>0</v>
      </c>
      <c r="AP25" s="1337">
        <f>'LINHA 5'!BL56</f>
        <v>0</v>
      </c>
      <c r="AQ25" s="1356">
        <f>'LINHA 5'!BM56</f>
        <v>0</v>
      </c>
      <c r="AR25" s="1394"/>
      <c r="AS25" s="1350">
        <f t="shared" si="2"/>
        <v>0</v>
      </c>
      <c r="AT25" s="1350">
        <f t="shared" si="3"/>
        <v>0</v>
      </c>
      <c r="AU25" s="1350">
        <f t="shared" si="4"/>
        <v>0</v>
      </c>
      <c r="AV25" s="1350">
        <f t="shared" si="5"/>
        <v>0</v>
      </c>
      <c r="AW25" s="1350">
        <f t="shared" si="6"/>
        <v>0</v>
      </c>
      <c r="AX25" s="1350">
        <f t="shared" si="7"/>
        <v>0</v>
      </c>
      <c r="AY25" s="1354">
        <f t="shared" si="1"/>
        <v>0</v>
      </c>
    </row>
    <row r="26" spans="1:51" hidden="1" x14ac:dyDescent="0.3">
      <c r="A26" s="1384">
        <v>6</v>
      </c>
      <c r="B26" s="1345" t="str">
        <f>'LINHA 6'!C45</f>
        <v>MEDIA HRS</v>
      </c>
      <c r="C26" s="1345">
        <f>'LINHA 6'!F45</f>
        <v>8.9600000000000009</v>
      </c>
      <c r="D26" s="1346">
        <f>'LINHA 6'!K45</f>
        <v>0</v>
      </c>
      <c r="E26" s="1324" t="s">
        <v>681</v>
      </c>
      <c r="F26" s="1343">
        <f>'LINHA 6'!M45</f>
        <v>143.36000000000007</v>
      </c>
      <c r="G26" s="1338">
        <f>'LINHA 6'!N45</f>
        <v>0</v>
      </c>
      <c r="H26" s="1338">
        <f>'LINHA 6'!O45</f>
        <v>0</v>
      </c>
      <c r="I26" s="1338">
        <f>'LINHA 6'!P45</f>
        <v>0</v>
      </c>
      <c r="J26" s="1338">
        <f>'LINHA 6'!Q45</f>
        <v>0</v>
      </c>
      <c r="K26" s="1338">
        <f>'LINHA 6'!R45</f>
        <v>8.9600000000000009</v>
      </c>
      <c r="L26" s="1365">
        <f>'LINHA 6'!S45</f>
        <v>0</v>
      </c>
      <c r="M26" s="1360">
        <f>'LINHA 6'!T45</f>
        <v>0</v>
      </c>
      <c r="N26" s="1338">
        <f>'LINHA 6'!X45</f>
        <v>8.9600000000000009</v>
      </c>
      <c r="O26" s="1338">
        <f>'LINHA 6'!Y45</f>
        <v>8.9600000000000009</v>
      </c>
      <c r="P26" s="1338">
        <f>'LINHA 6'!Z45</f>
        <v>8.9600000000000009</v>
      </c>
      <c r="Q26" s="1338">
        <f>'LINHA 6'!AA45</f>
        <v>8.9600000000000009</v>
      </c>
      <c r="R26" s="1338">
        <f>'LINHA 6'!AB45</f>
        <v>8.9600000000000009</v>
      </c>
      <c r="S26" s="1365">
        <f>'LINHA 6'!AC45</f>
        <v>0</v>
      </c>
      <c r="T26" s="1360">
        <f>'LINHA 6'!AD45</f>
        <v>0</v>
      </c>
      <c r="U26" s="1338">
        <f>'LINHA 6'!AH45</f>
        <v>8.9600000000000009</v>
      </c>
      <c r="V26" s="1338">
        <f>'LINHA 6'!AI45</f>
        <v>8.9600000000000009</v>
      </c>
      <c r="W26" s="1338">
        <f>'LINHA 6'!AJ45</f>
        <v>8.9600000000000009</v>
      </c>
      <c r="X26" s="1338">
        <f>'LINHA 6'!AK45</f>
        <v>8.9600000000000009</v>
      </c>
      <c r="Y26" s="1338">
        <f>'LINHA 6'!AL45</f>
        <v>8.9600000000000009</v>
      </c>
      <c r="Z26" s="1365">
        <f>'LINHA 6'!AM45</f>
        <v>0</v>
      </c>
      <c r="AA26" s="1360">
        <f>'LINHA 6'!AN45</f>
        <v>0</v>
      </c>
      <c r="AB26" s="1338">
        <f>'LINHA 6'!AR45</f>
        <v>8.9600000000000009</v>
      </c>
      <c r="AC26" s="1338">
        <f>'LINHA 6'!AS45</f>
        <v>8.9600000000000009</v>
      </c>
      <c r="AD26" s="1338">
        <f>'LINHA 6'!AT45</f>
        <v>8.9600000000000009</v>
      </c>
      <c r="AE26" s="1338">
        <f>'LINHA 6'!AU45</f>
        <v>8.9600000000000009</v>
      </c>
      <c r="AF26" s="1338">
        <f>'LINHA 6'!AV45</f>
        <v>8.9600000000000009</v>
      </c>
      <c r="AG26" s="1365">
        <f>'LINHA 6'!AW45</f>
        <v>0</v>
      </c>
      <c r="AH26" s="1360">
        <f>'LINHA 6'!AX45</f>
        <v>0</v>
      </c>
      <c r="AI26" s="1338">
        <f>'LINHA 6'!BB45</f>
        <v>0</v>
      </c>
      <c r="AJ26" s="1338">
        <f>'LINHA 6'!BC45</f>
        <v>0</v>
      </c>
      <c r="AK26" s="1338">
        <f>'LINHA 6'!BD45</f>
        <v>0</v>
      </c>
      <c r="AL26" s="1338">
        <f>'LINHA 6'!BE45</f>
        <v>0</v>
      </c>
      <c r="AM26" s="1338">
        <f>'LINHA 6'!BF45</f>
        <v>0</v>
      </c>
      <c r="AN26" s="1365">
        <f>'LINHA 6'!BG45</f>
        <v>0</v>
      </c>
      <c r="AO26" s="1360">
        <f>'LINHA 6'!BH45</f>
        <v>0</v>
      </c>
      <c r="AP26" s="1338">
        <f>'LINHA 6'!BL45</f>
        <v>0</v>
      </c>
      <c r="AQ26" s="1355">
        <f>'LINHA 6'!BM45</f>
        <v>0</v>
      </c>
      <c r="AR26" s="1394"/>
      <c r="AS26" s="1349">
        <f t="shared" si="2"/>
        <v>8.9600000000000009</v>
      </c>
      <c r="AT26" s="1349">
        <f t="shared" si="3"/>
        <v>44.800000000000004</v>
      </c>
      <c r="AU26" s="1349">
        <f t="shared" si="4"/>
        <v>44.800000000000004</v>
      </c>
      <c r="AV26" s="1349">
        <f t="shared" si="5"/>
        <v>44.800000000000004</v>
      </c>
      <c r="AW26" s="1349">
        <f t="shared" si="6"/>
        <v>0</v>
      </c>
      <c r="AX26" s="1349">
        <f t="shared" si="7"/>
        <v>0</v>
      </c>
      <c r="AY26" s="1353">
        <f t="shared" si="1"/>
        <v>143.36000000000001</v>
      </c>
    </row>
    <row r="27" spans="1:51" hidden="1" x14ac:dyDescent="0.3">
      <c r="A27" s="1384">
        <v>6</v>
      </c>
      <c r="B27" s="1345" t="str">
        <f>'LINHA 6'!C46</f>
        <v>TOTAL HORAS/MEDIA CAD.</v>
      </c>
      <c r="C27" s="1345">
        <f>'LINHA 6'!F46</f>
        <v>299.52000000000004</v>
      </c>
      <c r="D27" s="1346">
        <f>'LINHA 6'!K46</f>
        <v>51.676014957264954</v>
      </c>
      <c r="E27" s="1324" t="s">
        <v>682</v>
      </c>
      <c r="F27" s="1343">
        <f>'LINHA 6'!M46</f>
        <v>142.72</v>
      </c>
      <c r="G27" s="1338">
        <f>'LINHA 6'!N46</f>
        <v>0</v>
      </c>
      <c r="H27" s="1338">
        <f>'LINHA 6'!O46</f>
        <v>0</v>
      </c>
      <c r="I27" s="1338">
        <f>'LINHA 6'!P46</f>
        <v>0</v>
      </c>
      <c r="J27" s="1338">
        <f>'LINHA 6'!Q46</f>
        <v>0</v>
      </c>
      <c r="K27" s="1338">
        <f>'LINHA 6'!R46</f>
        <v>8.92</v>
      </c>
      <c r="L27" s="1365">
        <f>'LINHA 6'!S46</f>
        <v>0</v>
      </c>
      <c r="M27" s="1360">
        <f>'LINHA 6'!T46</f>
        <v>0</v>
      </c>
      <c r="N27" s="1338">
        <f>'LINHA 6'!X46</f>
        <v>8.92</v>
      </c>
      <c r="O27" s="1338">
        <f>'LINHA 6'!Y46</f>
        <v>8.92</v>
      </c>
      <c r="P27" s="1338">
        <f>'LINHA 6'!Z46</f>
        <v>8.92</v>
      </c>
      <c r="Q27" s="1338">
        <f>'LINHA 6'!AA46</f>
        <v>8.92</v>
      </c>
      <c r="R27" s="1338">
        <f>'LINHA 6'!AB46</f>
        <v>8.92</v>
      </c>
      <c r="S27" s="1365">
        <f>'LINHA 6'!AC46</f>
        <v>0</v>
      </c>
      <c r="T27" s="1360">
        <f>'LINHA 6'!AD46</f>
        <v>0</v>
      </c>
      <c r="U27" s="1338">
        <f>'LINHA 6'!AH46</f>
        <v>8.92</v>
      </c>
      <c r="V27" s="1338">
        <f>'LINHA 6'!AI46</f>
        <v>8.92</v>
      </c>
      <c r="W27" s="1338">
        <f>'LINHA 6'!AJ46</f>
        <v>8.92</v>
      </c>
      <c r="X27" s="1338">
        <f>'LINHA 6'!AK46</f>
        <v>8.92</v>
      </c>
      <c r="Y27" s="1338">
        <f>'LINHA 6'!AL46</f>
        <v>8.92</v>
      </c>
      <c r="Z27" s="1365">
        <f>'LINHA 6'!AM46</f>
        <v>0</v>
      </c>
      <c r="AA27" s="1360">
        <f>'LINHA 6'!AN46</f>
        <v>0</v>
      </c>
      <c r="AB27" s="1338">
        <f>'LINHA 6'!AR46</f>
        <v>8.92</v>
      </c>
      <c r="AC27" s="1338">
        <f>'LINHA 6'!AS46</f>
        <v>8.92</v>
      </c>
      <c r="AD27" s="1338">
        <f>'LINHA 6'!AT46</f>
        <v>8.92</v>
      </c>
      <c r="AE27" s="1338">
        <f>'LINHA 6'!AU46</f>
        <v>8.92</v>
      </c>
      <c r="AF27" s="1338">
        <f>'LINHA 6'!AV46</f>
        <v>8.92</v>
      </c>
      <c r="AG27" s="1365">
        <f>'LINHA 6'!AW46</f>
        <v>0</v>
      </c>
      <c r="AH27" s="1360">
        <f>'LINHA 6'!AX46</f>
        <v>0</v>
      </c>
      <c r="AI27" s="1338">
        <f>'LINHA 6'!BB46</f>
        <v>0</v>
      </c>
      <c r="AJ27" s="1338">
        <f>'LINHA 6'!BC46</f>
        <v>0</v>
      </c>
      <c r="AK27" s="1338">
        <f>'LINHA 6'!BD46</f>
        <v>0</v>
      </c>
      <c r="AL27" s="1338">
        <f>'LINHA 6'!BE46</f>
        <v>0</v>
      </c>
      <c r="AM27" s="1338">
        <f>'LINHA 6'!BF46</f>
        <v>0</v>
      </c>
      <c r="AN27" s="1365">
        <f>'LINHA 6'!BG46</f>
        <v>0</v>
      </c>
      <c r="AO27" s="1360">
        <f>'LINHA 6'!BH46</f>
        <v>0</v>
      </c>
      <c r="AP27" s="1338">
        <f>'LINHA 6'!BL46</f>
        <v>0</v>
      </c>
      <c r="AQ27" s="1355">
        <f>'LINHA 6'!BM46</f>
        <v>0</v>
      </c>
      <c r="AR27" s="1394"/>
      <c r="AS27" s="1349">
        <f t="shared" si="2"/>
        <v>8.92</v>
      </c>
      <c r="AT27" s="1349">
        <f t="shared" si="3"/>
        <v>44.6</v>
      </c>
      <c r="AU27" s="1349">
        <f t="shared" si="4"/>
        <v>44.6</v>
      </c>
      <c r="AV27" s="1349">
        <f t="shared" si="5"/>
        <v>44.6</v>
      </c>
      <c r="AW27" s="1349">
        <f t="shared" si="6"/>
        <v>0</v>
      </c>
      <c r="AX27" s="1349">
        <f t="shared" si="7"/>
        <v>0</v>
      </c>
      <c r="AY27" s="1353">
        <f t="shared" si="1"/>
        <v>142.72</v>
      </c>
    </row>
    <row r="28" spans="1:51" x14ac:dyDescent="0.3">
      <c r="A28" s="1384">
        <v>6</v>
      </c>
      <c r="B28" s="1345" t="str">
        <f>'LINHA 6'!C47</f>
        <v>DIAS TRAB./DIAS UTEIS</v>
      </c>
      <c r="C28" s="1345">
        <f>'LINHA 6'!F47</f>
        <v>33.428571428571423</v>
      </c>
      <c r="D28" s="1346">
        <f>'LINHA 6'!K47</f>
        <v>16</v>
      </c>
      <c r="E28" s="1324" t="s">
        <v>130</v>
      </c>
      <c r="F28" s="1343">
        <f>'LINHA 6'!M47</f>
        <v>13.440000000000001</v>
      </c>
      <c r="G28" s="1338">
        <f>'LINHA 6'!N47</f>
        <v>0</v>
      </c>
      <c r="H28" s="1338">
        <f>'LINHA 6'!O47</f>
        <v>0</v>
      </c>
      <c r="I28" s="1338">
        <f>'LINHA 6'!P47</f>
        <v>0</v>
      </c>
      <c r="J28" s="1338">
        <f>'LINHA 6'!Q47</f>
        <v>0</v>
      </c>
      <c r="K28" s="1338">
        <f>'LINHA 6'!R47</f>
        <v>0</v>
      </c>
      <c r="L28" s="1365">
        <f>'LINHA 6'!S47</f>
        <v>0</v>
      </c>
      <c r="M28" s="1360">
        <f>'LINHA 6'!T47</f>
        <v>0</v>
      </c>
      <c r="N28" s="1338">
        <f>'LINHA 6'!X47</f>
        <v>0</v>
      </c>
      <c r="O28" s="1338">
        <f>'LINHA 6'!Y47</f>
        <v>0</v>
      </c>
      <c r="P28" s="1338">
        <f>'LINHA 6'!Z47</f>
        <v>0</v>
      </c>
      <c r="Q28" s="1338">
        <f>'LINHA 6'!AA47</f>
        <v>0</v>
      </c>
      <c r="R28" s="1338">
        <f>'LINHA 6'!AB47</f>
        <v>0</v>
      </c>
      <c r="S28" s="1365">
        <f>'LINHA 6'!AC47</f>
        <v>6.7200000000000006</v>
      </c>
      <c r="T28" s="1360">
        <f>'LINHA 6'!AD47</f>
        <v>0</v>
      </c>
      <c r="U28" s="1338">
        <f>'LINHA 6'!AH47</f>
        <v>0</v>
      </c>
      <c r="V28" s="1338">
        <f>'LINHA 6'!AI47</f>
        <v>0</v>
      </c>
      <c r="W28" s="1338">
        <f>'LINHA 6'!AJ47</f>
        <v>0</v>
      </c>
      <c r="X28" s="1338">
        <f>'LINHA 6'!AK47</f>
        <v>0</v>
      </c>
      <c r="Y28" s="1338">
        <f>'LINHA 6'!AL47</f>
        <v>0</v>
      </c>
      <c r="Z28" s="1365">
        <f>'LINHA 6'!AM47</f>
        <v>6.7200000000000006</v>
      </c>
      <c r="AA28" s="1360">
        <f>'LINHA 6'!AN47</f>
        <v>0</v>
      </c>
      <c r="AB28" s="1338">
        <f>'LINHA 6'!AR47</f>
        <v>0</v>
      </c>
      <c r="AC28" s="1338">
        <f>'LINHA 6'!AS47</f>
        <v>0</v>
      </c>
      <c r="AD28" s="1338">
        <f>'LINHA 6'!AT47</f>
        <v>0</v>
      </c>
      <c r="AE28" s="1338">
        <f>'LINHA 6'!AU47</f>
        <v>0</v>
      </c>
      <c r="AF28" s="1338">
        <f>'LINHA 6'!AV47</f>
        <v>0</v>
      </c>
      <c r="AG28" s="1365">
        <f>'LINHA 6'!AW47</f>
        <v>0</v>
      </c>
      <c r="AH28" s="1360">
        <f>'LINHA 6'!AX47</f>
        <v>0</v>
      </c>
      <c r="AI28" s="1338">
        <f>'LINHA 6'!BB47</f>
        <v>0</v>
      </c>
      <c r="AJ28" s="1338">
        <f>'LINHA 6'!BC47</f>
        <v>0</v>
      </c>
      <c r="AK28" s="1338">
        <f>'LINHA 6'!BD47</f>
        <v>0</v>
      </c>
      <c r="AL28" s="1338">
        <f>'LINHA 6'!BE47</f>
        <v>0</v>
      </c>
      <c r="AM28" s="1338">
        <f>'LINHA 6'!BF47</f>
        <v>0</v>
      </c>
      <c r="AN28" s="1365">
        <f>'LINHA 6'!BG47</f>
        <v>0</v>
      </c>
      <c r="AO28" s="1360">
        <f>'LINHA 6'!BH47</f>
        <v>0</v>
      </c>
      <c r="AP28" s="1338">
        <f>'LINHA 6'!BL47</f>
        <v>0</v>
      </c>
      <c r="AQ28" s="1355">
        <f>'LINHA 6'!BM47</f>
        <v>0</v>
      </c>
      <c r="AR28" s="1394"/>
      <c r="AS28" s="1349">
        <f t="shared" si="2"/>
        <v>0</v>
      </c>
      <c r="AT28" s="1349">
        <f t="shared" si="3"/>
        <v>6.7200000000000006</v>
      </c>
      <c r="AU28" s="1349">
        <f t="shared" si="4"/>
        <v>6.7200000000000006</v>
      </c>
      <c r="AV28" s="1349">
        <f t="shared" si="5"/>
        <v>0</v>
      </c>
      <c r="AW28" s="1349">
        <f t="shared" si="6"/>
        <v>0</v>
      </c>
      <c r="AX28" s="1349">
        <f t="shared" si="7"/>
        <v>0</v>
      </c>
      <c r="AY28" s="1353">
        <f t="shared" si="1"/>
        <v>13.440000000000001</v>
      </c>
    </row>
    <row r="29" spans="1:51" hidden="1" x14ac:dyDescent="0.3">
      <c r="A29" s="1383">
        <v>6</v>
      </c>
      <c r="B29" s="1344" t="str">
        <f>'LINHA 6'!C48</f>
        <v>MEDIA H.E.</v>
      </c>
      <c r="C29" s="1344">
        <f>'LINHA 6'!F48</f>
        <v>1.5</v>
      </c>
      <c r="D29" s="1340">
        <f>'LINHA 6'!K48</f>
        <v>0</v>
      </c>
      <c r="E29" s="1327" t="s">
        <v>131</v>
      </c>
      <c r="F29" s="1344">
        <f>'LINHA 6'!M48</f>
        <v>0</v>
      </c>
      <c r="G29" s="1337">
        <f>'LINHA 6'!N48</f>
        <v>0</v>
      </c>
      <c r="H29" s="1337">
        <f>'LINHA 6'!O48</f>
        <v>0</v>
      </c>
      <c r="I29" s="1337">
        <f>'LINHA 6'!P48</f>
        <v>0</v>
      </c>
      <c r="J29" s="1337">
        <f>'LINHA 6'!Q48</f>
        <v>0</v>
      </c>
      <c r="K29" s="1337">
        <f>'LINHA 6'!R48</f>
        <v>0</v>
      </c>
      <c r="L29" s="1367">
        <f>'LINHA 6'!S48</f>
        <v>0</v>
      </c>
      <c r="M29" s="1361">
        <f>'LINHA 6'!T48</f>
        <v>0</v>
      </c>
      <c r="N29" s="1337">
        <f>'LINHA 6'!X48</f>
        <v>0</v>
      </c>
      <c r="O29" s="1337">
        <f>'LINHA 6'!Y48</f>
        <v>0</v>
      </c>
      <c r="P29" s="1337">
        <f>'LINHA 6'!Z48</f>
        <v>0</v>
      </c>
      <c r="Q29" s="1337">
        <f>'LINHA 6'!AA48</f>
        <v>0</v>
      </c>
      <c r="R29" s="1337">
        <f>'LINHA 6'!AB48</f>
        <v>0</v>
      </c>
      <c r="S29" s="1367">
        <f>'LINHA 6'!AC48</f>
        <v>0</v>
      </c>
      <c r="T29" s="1361">
        <f>'LINHA 6'!AD48</f>
        <v>0</v>
      </c>
      <c r="U29" s="1337">
        <f>'LINHA 6'!AH48</f>
        <v>0</v>
      </c>
      <c r="V29" s="1337">
        <f>'LINHA 6'!AI48</f>
        <v>0</v>
      </c>
      <c r="W29" s="1337">
        <f>'LINHA 6'!AJ48</f>
        <v>0</v>
      </c>
      <c r="X29" s="1337">
        <f>'LINHA 6'!AK48</f>
        <v>0</v>
      </c>
      <c r="Y29" s="1337">
        <f>'LINHA 6'!AL48</f>
        <v>0</v>
      </c>
      <c r="Z29" s="1367">
        <f>'LINHA 6'!AM48</f>
        <v>0</v>
      </c>
      <c r="AA29" s="1361">
        <f>'LINHA 6'!AN48</f>
        <v>0</v>
      </c>
      <c r="AB29" s="1337">
        <f>'LINHA 6'!AR48</f>
        <v>0</v>
      </c>
      <c r="AC29" s="1337">
        <f>'LINHA 6'!AS48</f>
        <v>0</v>
      </c>
      <c r="AD29" s="1337">
        <f>'LINHA 6'!AT48</f>
        <v>0</v>
      </c>
      <c r="AE29" s="1337">
        <f>'LINHA 6'!AU48</f>
        <v>0</v>
      </c>
      <c r="AF29" s="1337">
        <f>'LINHA 6'!AV48</f>
        <v>0</v>
      </c>
      <c r="AG29" s="1367">
        <f>'LINHA 6'!AW48</f>
        <v>0</v>
      </c>
      <c r="AH29" s="1361">
        <f>'LINHA 6'!AX48</f>
        <v>0</v>
      </c>
      <c r="AI29" s="1337">
        <f>'LINHA 6'!BB48</f>
        <v>0</v>
      </c>
      <c r="AJ29" s="1337">
        <f>'LINHA 6'!BC48</f>
        <v>0</v>
      </c>
      <c r="AK29" s="1337">
        <f>'LINHA 6'!BD48</f>
        <v>0</v>
      </c>
      <c r="AL29" s="1337">
        <f>'LINHA 6'!BE48</f>
        <v>0</v>
      </c>
      <c r="AM29" s="1337">
        <f>'LINHA 6'!BF48</f>
        <v>0</v>
      </c>
      <c r="AN29" s="1367">
        <f>'LINHA 6'!BG48</f>
        <v>0</v>
      </c>
      <c r="AO29" s="1361">
        <f>'LINHA 6'!BH48</f>
        <v>0</v>
      </c>
      <c r="AP29" s="1337">
        <f>'LINHA 6'!BL48</f>
        <v>0</v>
      </c>
      <c r="AQ29" s="1356">
        <f>'LINHA 6'!BM48</f>
        <v>0</v>
      </c>
      <c r="AR29" s="1394"/>
      <c r="AS29" s="1350">
        <f t="shared" si="2"/>
        <v>0</v>
      </c>
      <c r="AT29" s="1350">
        <f t="shared" si="3"/>
        <v>0</v>
      </c>
      <c r="AU29" s="1350">
        <f t="shared" si="4"/>
        <v>0</v>
      </c>
      <c r="AV29" s="1350">
        <f t="shared" si="5"/>
        <v>0</v>
      </c>
      <c r="AW29" s="1350">
        <f t="shared" si="6"/>
        <v>0</v>
      </c>
      <c r="AX29" s="1350">
        <f t="shared" si="7"/>
        <v>0</v>
      </c>
      <c r="AY29" s="1354">
        <f t="shared" si="1"/>
        <v>0</v>
      </c>
    </row>
    <row r="30" spans="1:51" hidden="1" x14ac:dyDescent="0.3">
      <c r="A30" s="1386"/>
      <c r="B30" s="1387" t="s">
        <v>739</v>
      </c>
      <c r="C30" s="1388"/>
      <c r="D30" s="1388"/>
      <c r="E30" s="1388"/>
      <c r="F30" s="1388"/>
      <c r="G30" s="1388">
        <f t="shared" ref="G30:M30" si="8">G21-G23-G24-G27-G28</f>
        <v>0</v>
      </c>
      <c r="H30" s="1388">
        <f t="shared" si="8"/>
        <v>0</v>
      </c>
      <c r="I30" s="1388">
        <f t="shared" si="8"/>
        <v>0</v>
      </c>
      <c r="J30" s="1388">
        <f t="shared" si="8"/>
        <v>0</v>
      </c>
      <c r="K30" s="1388">
        <f t="shared" si="8"/>
        <v>-8.92</v>
      </c>
      <c r="L30" s="1388">
        <f t="shared" si="8"/>
        <v>0</v>
      </c>
      <c r="M30" s="1388">
        <f t="shared" si="8"/>
        <v>0</v>
      </c>
      <c r="N30" s="1388">
        <f>N21-N23-N24-N27-N28</f>
        <v>-16.501999999999999</v>
      </c>
      <c r="O30" s="1388">
        <f t="shared" ref="O30:AQ30" si="9">O21-O23-O24-O27-O28</f>
        <v>-16.501999999999999</v>
      </c>
      <c r="P30" s="1388">
        <f t="shared" si="9"/>
        <v>-16.501999999999999</v>
      </c>
      <c r="Q30" s="1388">
        <f t="shared" si="9"/>
        <v>-8.92</v>
      </c>
      <c r="R30" s="1388">
        <f t="shared" si="9"/>
        <v>-8.92</v>
      </c>
      <c r="S30" s="1388">
        <f t="shared" si="9"/>
        <v>-14.784000000000002</v>
      </c>
      <c r="T30" s="1388">
        <f t="shared" si="9"/>
        <v>0</v>
      </c>
      <c r="U30" s="1388">
        <f t="shared" si="9"/>
        <v>-16.501999999999999</v>
      </c>
      <c r="V30" s="1388">
        <f t="shared" si="9"/>
        <v>-16.501999999999999</v>
      </c>
      <c r="W30" s="1388">
        <f t="shared" si="9"/>
        <v>-8.92</v>
      </c>
      <c r="X30" s="1388">
        <f t="shared" si="9"/>
        <v>-8.92</v>
      </c>
      <c r="Y30" s="1388">
        <f t="shared" si="9"/>
        <v>-8.92</v>
      </c>
      <c r="Z30" s="1388">
        <f t="shared" si="9"/>
        <v>-14.784000000000002</v>
      </c>
      <c r="AA30" s="1388">
        <f t="shared" si="9"/>
        <v>0</v>
      </c>
      <c r="AB30" s="1388">
        <f t="shared" si="9"/>
        <v>-16.501999999999999</v>
      </c>
      <c r="AC30" s="1388">
        <f t="shared" si="9"/>
        <v>-16.501999999999999</v>
      </c>
      <c r="AD30" s="1388">
        <f t="shared" si="9"/>
        <v>-8.92</v>
      </c>
      <c r="AE30" s="1388">
        <f t="shared" si="9"/>
        <v>-8.92</v>
      </c>
      <c r="AF30" s="1388">
        <f t="shared" si="9"/>
        <v>-8.92</v>
      </c>
      <c r="AG30" s="1388">
        <f t="shared" si="9"/>
        <v>0</v>
      </c>
      <c r="AH30" s="1388">
        <f t="shared" si="9"/>
        <v>0</v>
      </c>
      <c r="AI30" s="1388">
        <f t="shared" si="9"/>
        <v>0</v>
      </c>
      <c r="AJ30" s="1388">
        <f t="shared" si="9"/>
        <v>0</v>
      </c>
      <c r="AK30" s="1388">
        <f t="shared" si="9"/>
        <v>0</v>
      </c>
      <c r="AL30" s="1388">
        <f t="shared" si="9"/>
        <v>0</v>
      </c>
      <c r="AM30" s="1388">
        <f t="shared" si="9"/>
        <v>0</v>
      </c>
      <c r="AN30" s="1388">
        <f t="shared" si="9"/>
        <v>0</v>
      </c>
      <c r="AO30" s="1388">
        <f t="shared" si="9"/>
        <v>0</v>
      </c>
      <c r="AP30" s="1385">
        <f t="shared" si="9"/>
        <v>0</v>
      </c>
      <c r="AQ30" s="1385">
        <f t="shared" si="9"/>
        <v>0</v>
      </c>
    </row>
    <row r="37" spans="2:15" ht="16.2" thickBot="1" x14ac:dyDescent="0.35">
      <c r="B37" s="1466" t="s">
        <v>1014</v>
      </c>
      <c r="C37" s="1467"/>
      <c r="D37" s="1467"/>
      <c r="E37" s="1468"/>
      <c r="F37" s="1468"/>
      <c r="G37" s="1469"/>
      <c r="H37" s="1468"/>
      <c r="I37" s="1468"/>
      <c r="J37" s="1468"/>
      <c r="K37" s="1468"/>
      <c r="L37" s="1468"/>
      <c r="M37" s="1469"/>
      <c r="N37" s="1467"/>
      <c r="O37" s="1467"/>
    </row>
    <row r="38" spans="2:15" x14ac:dyDescent="0.3">
      <c r="B38" s="1811" t="s">
        <v>1015</v>
      </c>
      <c r="C38" s="1812"/>
      <c r="D38" s="1812"/>
      <c r="E38" s="1812"/>
      <c r="F38" s="1812"/>
      <c r="G38" s="1812"/>
      <c r="H38" s="1812"/>
      <c r="I38" s="1812"/>
      <c r="J38" s="1812"/>
      <c r="K38" s="1812"/>
      <c r="L38" s="1812"/>
      <c r="M38" s="1812"/>
      <c r="N38" s="1812"/>
      <c r="O38" s="1813"/>
    </row>
    <row r="39" spans="2:15" ht="40.799999999999997" x14ac:dyDescent="0.3">
      <c r="B39" s="1470" t="s">
        <v>1016</v>
      </c>
      <c r="C39" s="1471" t="s">
        <v>1017</v>
      </c>
      <c r="D39" s="1471" t="s">
        <v>1018</v>
      </c>
      <c r="E39" s="1471" t="s">
        <v>1019</v>
      </c>
      <c r="F39" s="1471" t="s">
        <v>1020</v>
      </c>
      <c r="G39" s="1471" t="s">
        <v>1021</v>
      </c>
      <c r="H39" s="1471" t="s">
        <v>1022</v>
      </c>
      <c r="I39" s="1471" t="s">
        <v>1023</v>
      </c>
      <c r="J39" s="1471" t="s">
        <v>1024</v>
      </c>
      <c r="K39" s="1471" t="s">
        <v>1025</v>
      </c>
      <c r="L39" s="1471" t="s">
        <v>1026</v>
      </c>
      <c r="M39" s="1471" t="s">
        <v>1027</v>
      </c>
      <c r="N39" s="1471" t="s">
        <v>1028</v>
      </c>
      <c r="O39" s="1472" t="s">
        <v>1029</v>
      </c>
    </row>
    <row r="40" spans="2:15" x14ac:dyDescent="0.3">
      <c r="B40" s="1473" t="s">
        <v>1030</v>
      </c>
      <c r="C40" s="1474">
        <v>0.24305555555555555</v>
      </c>
      <c r="D40" s="1474">
        <v>0.67222222222222228</v>
      </c>
      <c r="E40" s="1474">
        <v>0.4291666666666667</v>
      </c>
      <c r="F40" s="1474">
        <v>4.1666666666666664E-2</v>
      </c>
      <c r="G40" s="1474">
        <v>9.7222222222222224E-3</v>
      </c>
      <c r="H40" s="1474">
        <v>3.472222222222222E-3</v>
      </c>
      <c r="I40" s="1474">
        <v>3.472222222222222E-3</v>
      </c>
      <c r="J40" s="1474">
        <v>0.37083333333333335</v>
      </c>
      <c r="K40" s="1475">
        <f>J40*24</f>
        <v>8.9</v>
      </c>
      <c r="L40" s="1476">
        <v>5</v>
      </c>
      <c r="M40" s="1477">
        <f>J40*L40</f>
        <v>1.8541666666666667</v>
      </c>
      <c r="N40" s="1519">
        <f>K40</f>
        <v>8.9</v>
      </c>
      <c r="O40" s="1520">
        <f>N40*L40</f>
        <v>44.5</v>
      </c>
    </row>
    <row r="41" spans="2:15" x14ac:dyDescent="0.3">
      <c r="B41" s="1473" t="s">
        <v>1030</v>
      </c>
      <c r="C41" s="1478">
        <v>0.70000000000000007</v>
      </c>
      <c r="D41" s="1474">
        <v>1.1298611111111112</v>
      </c>
      <c r="E41" s="1474">
        <v>0.42986111111111114</v>
      </c>
      <c r="F41" s="1474">
        <v>4.1666666666666664E-2</v>
      </c>
      <c r="G41" s="1474">
        <v>9.7222222222222224E-3</v>
      </c>
      <c r="H41" s="1474">
        <v>3.472222222222222E-3</v>
      </c>
      <c r="I41" s="1474">
        <v>3.472222222222222E-3</v>
      </c>
      <c r="J41" s="1474">
        <f>E41-F41-G41-H41-I41</f>
        <v>0.37152777777777779</v>
      </c>
      <c r="K41" s="1475">
        <f>J41*24</f>
        <v>8.9166666666666679</v>
      </c>
      <c r="L41" s="1476">
        <v>5</v>
      </c>
      <c r="M41" s="1477">
        <f>J41*L41</f>
        <v>1.8576388888888888</v>
      </c>
      <c r="N41" s="1519">
        <f>K41</f>
        <v>8.9166666666666679</v>
      </c>
      <c r="O41" s="1520">
        <f>N41*L41</f>
        <v>44.583333333333343</v>
      </c>
    </row>
    <row r="42" spans="2:15" ht="14.4" thickBot="1" x14ac:dyDescent="0.35">
      <c r="B42" s="1479" t="s">
        <v>14</v>
      </c>
      <c r="C42" s="1480"/>
      <c r="D42" s="1480"/>
      <c r="E42" s="1480"/>
      <c r="F42" s="1480"/>
      <c r="G42" s="1480"/>
      <c r="H42" s="1480"/>
      <c r="I42" s="1480"/>
      <c r="J42" s="1480"/>
      <c r="K42" s="1480"/>
      <c r="L42" s="1480"/>
      <c r="M42" s="1481">
        <f>SUM(M40:M41)</f>
        <v>3.7118055555555554</v>
      </c>
      <c r="N42" s="1523">
        <f>SUM(N40:N41)</f>
        <v>17.81666666666667</v>
      </c>
      <c r="O42" s="1521">
        <f>SUM(O40:O41)</f>
        <v>89.083333333333343</v>
      </c>
    </row>
    <row r="43" spans="2:15" x14ac:dyDescent="0.3">
      <c r="B43" s="1467"/>
      <c r="C43" s="1482"/>
      <c r="D43" s="1482"/>
      <c r="E43" s="1482"/>
      <c r="F43" s="1814" t="s">
        <v>1032</v>
      </c>
      <c r="G43" s="1814"/>
      <c r="H43" s="1814"/>
      <c r="I43" s="1814"/>
      <c r="J43" s="1814"/>
      <c r="K43" s="1483">
        <f>+K41+K40</f>
        <v>17.81666666666667</v>
      </c>
      <c r="L43" s="1814" t="s">
        <v>1033</v>
      </c>
      <c r="M43" s="1814"/>
      <c r="N43" s="1524">
        <f>N41+N40</f>
        <v>17.81666666666667</v>
      </c>
      <c r="O43" s="1484">
        <f>O40+O41</f>
        <v>89.083333333333343</v>
      </c>
    </row>
    <row r="44" spans="2:15" ht="14.4" thickBot="1" x14ac:dyDescent="0.35">
      <c r="B44" s="1482"/>
      <c r="C44" s="1482"/>
      <c r="D44" s="1485"/>
      <c r="E44" s="1482"/>
      <c r="F44" s="1486"/>
      <c r="G44" s="1487"/>
      <c r="H44" s="1486"/>
      <c r="I44" s="1486"/>
      <c r="J44" s="1488"/>
      <c r="K44" s="1483"/>
      <c r="L44" s="1486"/>
      <c r="M44" s="1488"/>
      <c r="N44" s="1489"/>
      <c r="O44" s="1490"/>
    </row>
    <row r="45" spans="2:15" x14ac:dyDescent="0.3">
      <c r="B45" s="1811" t="s">
        <v>1034</v>
      </c>
      <c r="C45" s="1812"/>
      <c r="D45" s="1812"/>
      <c r="E45" s="1812"/>
      <c r="F45" s="1812"/>
      <c r="G45" s="1812"/>
      <c r="H45" s="1812"/>
      <c r="I45" s="1812"/>
      <c r="J45" s="1812"/>
      <c r="K45" s="1812"/>
      <c r="L45" s="1812"/>
      <c r="M45" s="1812"/>
      <c r="N45" s="1812"/>
      <c r="O45" s="1813"/>
    </row>
    <row r="46" spans="2:15" ht="40.799999999999997" x14ac:dyDescent="0.3">
      <c r="B46" s="1470" t="s">
        <v>1031</v>
      </c>
      <c r="C46" s="1471" t="s">
        <v>1017</v>
      </c>
      <c r="D46" s="1471" t="s">
        <v>1018</v>
      </c>
      <c r="E46" s="1471" t="s">
        <v>1019</v>
      </c>
      <c r="F46" s="1471" t="s">
        <v>1020</v>
      </c>
      <c r="G46" s="1471" t="s">
        <v>1021</v>
      </c>
      <c r="H46" s="1525" t="s">
        <v>1071</v>
      </c>
      <c r="I46" s="1471" t="s">
        <v>1023</v>
      </c>
      <c r="J46" s="1471" t="s">
        <v>1024</v>
      </c>
      <c r="K46" s="1471" t="s">
        <v>1025</v>
      </c>
      <c r="L46" s="1471" t="s">
        <v>1026</v>
      </c>
      <c r="M46" s="1471" t="s">
        <v>1027</v>
      </c>
      <c r="N46" s="1471" t="s">
        <v>1028</v>
      </c>
      <c r="O46" s="1472" t="s">
        <v>1029</v>
      </c>
    </row>
    <row r="47" spans="2:15" x14ac:dyDescent="0.3">
      <c r="B47" s="1473" t="s">
        <v>1030</v>
      </c>
      <c r="C47" s="1478">
        <v>0.70000000000000007</v>
      </c>
      <c r="D47" s="1474">
        <v>0.79652777777777783</v>
      </c>
      <c r="E47" s="1474">
        <f>D47-C47</f>
        <v>9.6527777777777768E-2</v>
      </c>
      <c r="F47" s="1474"/>
      <c r="G47" s="1474">
        <v>4.8611111111111112E-3</v>
      </c>
      <c r="H47" s="1526">
        <v>6.9444444444444441E-3</v>
      </c>
      <c r="I47" s="1474"/>
      <c r="J47" s="1474">
        <f t="shared" ref="J47:J48" si="10">E47-F47-G47-H47-I47</f>
        <v>8.4722222222222213E-2</v>
      </c>
      <c r="K47" s="1475">
        <f>J47*24</f>
        <v>2.0333333333333332</v>
      </c>
      <c r="L47" s="1476">
        <v>5</v>
      </c>
      <c r="M47" s="1477">
        <f>J47*L47</f>
        <v>0.42361111111111105</v>
      </c>
      <c r="N47" s="1519">
        <f>K47</f>
        <v>2.0333333333333332</v>
      </c>
      <c r="O47" s="1520">
        <f>N47*L47</f>
        <v>10.166666666666666</v>
      </c>
    </row>
    <row r="48" spans="2:15" x14ac:dyDescent="0.3">
      <c r="B48" s="1473" t="s">
        <v>1030</v>
      </c>
      <c r="C48" s="1478">
        <f>D47</f>
        <v>0.79652777777777783</v>
      </c>
      <c r="D48" s="1474">
        <v>0.12986111111111112</v>
      </c>
      <c r="E48" s="1474">
        <f>(1-C48)+D48</f>
        <v>0.33333333333333326</v>
      </c>
      <c r="F48" s="1474">
        <v>4.1666666666666664E-2</v>
      </c>
      <c r="G48" s="1474">
        <v>4.8611111111111112E-3</v>
      </c>
      <c r="H48" s="1474">
        <v>3.472222222222222E-3</v>
      </c>
      <c r="I48" s="1474">
        <v>3.472222222222222E-3</v>
      </c>
      <c r="J48" s="1474">
        <f t="shared" si="10"/>
        <v>0.27986111111111106</v>
      </c>
      <c r="K48" s="1475">
        <f>J48*24</f>
        <v>6.716666666666665</v>
      </c>
      <c r="L48" s="1476">
        <v>5</v>
      </c>
      <c r="M48" s="1477">
        <f>J48*L48</f>
        <v>1.3993055555555554</v>
      </c>
      <c r="N48" s="1519">
        <f>K48</f>
        <v>6.716666666666665</v>
      </c>
      <c r="O48" s="1520">
        <f>N48*L48</f>
        <v>33.583333333333329</v>
      </c>
    </row>
    <row r="49" spans="2:18" ht="14.4" thickBot="1" x14ac:dyDescent="0.35">
      <c r="B49" s="1479" t="s">
        <v>14</v>
      </c>
      <c r="C49" s="1480"/>
      <c r="D49" s="1480"/>
      <c r="E49" s="1480"/>
      <c r="F49" s="1480"/>
      <c r="G49" s="1480"/>
      <c r="H49" s="1480"/>
      <c r="I49" s="1480"/>
      <c r="J49" s="1480"/>
      <c r="K49" s="1491">
        <f>K48+K47</f>
        <v>8.7499999999999982</v>
      </c>
      <c r="L49" s="1480"/>
      <c r="M49" s="1481">
        <f>M48+M47</f>
        <v>1.8229166666666665</v>
      </c>
      <c r="N49" s="1491">
        <f>+N48+N47</f>
        <v>8.7499999999999982</v>
      </c>
      <c r="O49" s="1492">
        <f>O48+O47</f>
        <v>43.749999999999993</v>
      </c>
    </row>
    <row r="50" spans="2:18" ht="14.4" thickBot="1" x14ac:dyDescent="0.35">
      <c r="B50" s="1482"/>
      <c r="C50" s="1482"/>
      <c r="D50" s="1485"/>
      <c r="E50" s="1482"/>
      <c r="F50" s="1486"/>
      <c r="G50" s="1487"/>
      <c r="H50" s="1486"/>
      <c r="I50" s="1486"/>
      <c r="J50" s="1488"/>
      <c r="K50" s="1483"/>
      <c r="L50" s="1486"/>
      <c r="M50" s="1488"/>
      <c r="N50" s="1489"/>
      <c r="O50" s="1490"/>
    </row>
    <row r="51" spans="2:18" x14ac:dyDescent="0.3">
      <c r="B51" s="1811" t="s">
        <v>1072</v>
      </c>
      <c r="C51" s="1812"/>
      <c r="D51" s="1812"/>
      <c r="E51" s="1812"/>
      <c r="F51" s="1812"/>
      <c r="G51" s="1812"/>
      <c r="H51" s="1812"/>
      <c r="I51" s="1812"/>
      <c r="J51" s="1812"/>
      <c r="K51" s="1812"/>
      <c r="L51" s="1812"/>
      <c r="M51" s="1812"/>
      <c r="N51" s="1812"/>
      <c r="O51" s="1813"/>
    </row>
    <row r="52" spans="2:18" ht="40.799999999999997" x14ac:dyDescent="0.3">
      <c r="B52" s="1470" t="s">
        <v>1031</v>
      </c>
      <c r="C52" s="1471" t="s">
        <v>1017</v>
      </c>
      <c r="D52" s="1471" t="s">
        <v>1018</v>
      </c>
      <c r="E52" s="1471" t="s">
        <v>1019</v>
      </c>
      <c r="F52" s="1471" t="s">
        <v>1020</v>
      </c>
      <c r="G52" s="1471" t="s">
        <v>1021</v>
      </c>
      <c r="H52" s="1525" t="s">
        <v>1073</v>
      </c>
      <c r="I52" s="1471" t="s">
        <v>1023</v>
      </c>
      <c r="J52" s="1471" t="s">
        <v>1024</v>
      </c>
      <c r="K52" s="1471" t="s">
        <v>1025</v>
      </c>
      <c r="L52" s="1471" t="s">
        <v>1026</v>
      </c>
      <c r="M52" s="1471" t="s">
        <v>1027</v>
      </c>
      <c r="N52" s="1471" t="s">
        <v>1028</v>
      </c>
      <c r="O52" s="1472" t="s">
        <v>1029</v>
      </c>
    </row>
    <row r="53" spans="2:18" x14ac:dyDescent="0.3">
      <c r="B53" s="1473" t="s">
        <v>1030</v>
      </c>
      <c r="C53" s="1478">
        <v>0.70000000000000007</v>
      </c>
      <c r="D53" s="1474">
        <v>0.95833333333333337</v>
      </c>
      <c r="E53" s="1474">
        <f>D53-C53</f>
        <v>0.2583333333333333</v>
      </c>
      <c r="F53" s="1474">
        <v>4.1666666666666664E-2</v>
      </c>
      <c r="G53" s="1474">
        <v>4.8611111111111112E-3</v>
      </c>
      <c r="H53" s="1526">
        <v>6.9444444444444441E-3</v>
      </c>
      <c r="I53" s="1474"/>
      <c r="J53" s="1474">
        <f t="shared" ref="J53:J54" si="11">E53-F53-G53-H53-I53</f>
        <v>0.20486111111111108</v>
      </c>
      <c r="K53" s="1475">
        <f>J53*24</f>
        <v>4.9166666666666661</v>
      </c>
      <c r="L53" s="1476">
        <v>5</v>
      </c>
      <c r="M53" s="1477">
        <f>J53*L53</f>
        <v>1.0243055555555554</v>
      </c>
      <c r="N53" s="1519">
        <f>K53</f>
        <v>4.9166666666666661</v>
      </c>
      <c r="O53" s="1520">
        <f>N53*L53</f>
        <v>24.583333333333329</v>
      </c>
      <c r="P53" s="1321">
        <v>5.08</v>
      </c>
      <c r="Q53" s="1321">
        <v>0.17</v>
      </c>
      <c r="R53" s="1321">
        <v>4.92</v>
      </c>
    </row>
    <row r="54" spans="2:18" x14ac:dyDescent="0.3">
      <c r="B54" s="1473" t="s">
        <v>1030</v>
      </c>
      <c r="C54" s="1478">
        <f>D53</f>
        <v>0.95833333333333337</v>
      </c>
      <c r="D54" s="1474">
        <v>0.12986111111111112</v>
      </c>
      <c r="E54" s="1474">
        <f>(1-C54)+D54</f>
        <v>0.17152777777777775</v>
      </c>
      <c r="F54" s="1474"/>
      <c r="G54" s="1474">
        <v>4.8611111111111112E-3</v>
      </c>
      <c r="H54" s="1526">
        <v>1.0416666666666666E-2</v>
      </c>
      <c r="I54" s="1474">
        <v>3.472222222222222E-3</v>
      </c>
      <c r="J54" s="1474">
        <f t="shared" si="11"/>
        <v>0.15277777777777776</v>
      </c>
      <c r="K54" s="1475">
        <f>J54*24</f>
        <v>3.6666666666666661</v>
      </c>
      <c r="L54" s="1476">
        <v>5</v>
      </c>
      <c r="M54" s="1477">
        <f>J54*L54</f>
        <v>0.76388888888888884</v>
      </c>
      <c r="N54" s="1519">
        <f>K54</f>
        <v>3.6666666666666661</v>
      </c>
      <c r="O54" s="1520">
        <f>N54*L54</f>
        <v>18.333333333333329</v>
      </c>
      <c r="P54" s="1321">
        <v>3.83</v>
      </c>
      <c r="Q54" s="1321">
        <v>0.17</v>
      </c>
      <c r="R54" s="1321">
        <v>3.67</v>
      </c>
    </row>
    <row r="55" spans="2:18" ht="14.4" thickBot="1" x14ac:dyDescent="0.35">
      <c r="B55" s="1479" t="s">
        <v>14</v>
      </c>
      <c r="C55" s="1480"/>
      <c r="D55" s="1480"/>
      <c r="E55" s="1480"/>
      <c r="F55" s="1480"/>
      <c r="G55" s="1480"/>
      <c r="H55" s="1480"/>
      <c r="I55" s="1480"/>
      <c r="J55" s="1480"/>
      <c r="K55" s="1491">
        <f>K54+K53</f>
        <v>8.5833333333333321</v>
      </c>
      <c r="L55" s="1480"/>
      <c r="M55" s="1481">
        <f>M54+M53</f>
        <v>1.7881944444444442</v>
      </c>
      <c r="N55" s="1491">
        <f>+N54+N53</f>
        <v>8.5833333333333321</v>
      </c>
      <c r="O55" s="1492">
        <f>O54+O53</f>
        <v>42.916666666666657</v>
      </c>
    </row>
    <row r="56" spans="2:18" x14ac:dyDescent="0.3">
      <c r="B56" s="1482"/>
      <c r="C56" s="1482"/>
      <c r="D56" s="1485"/>
      <c r="E56" s="1482"/>
      <c r="F56" s="1486"/>
      <c r="G56" s="1487"/>
      <c r="H56" s="1486"/>
      <c r="I56" s="1486"/>
      <c r="J56" s="1488"/>
      <c r="K56" s="1483"/>
      <c r="L56" s="1486"/>
      <c r="M56" s="1488"/>
      <c r="N56" s="1489"/>
      <c r="O56" s="1490">
        <v>44.58</v>
      </c>
    </row>
    <row r="57" spans="2:18" ht="14.25" customHeight="1" x14ac:dyDescent="0.3">
      <c r="B57" s="1493" t="s">
        <v>1035</v>
      </c>
      <c r="C57" s="1474"/>
      <c r="D57" s="1494"/>
      <c r="E57" s="1495"/>
      <c r="F57" s="1486"/>
      <c r="G57" s="1487"/>
      <c r="H57" s="1486"/>
      <c r="I57" s="1486"/>
      <c r="J57" s="1488"/>
      <c r="K57" s="1483"/>
      <c r="L57" s="1486"/>
      <c r="M57" s="1488"/>
      <c r="N57" s="1489"/>
      <c r="O57" s="1490"/>
    </row>
    <row r="59" spans="2:18" ht="14.4" thickBot="1" x14ac:dyDescent="0.35"/>
    <row r="60" spans="2:18" ht="15" thickTop="1" thickBot="1" x14ac:dyDescent="0.35">
      <c r="B60" s="1815" t="s">
        <v>1036</v>
      </c>
      <c r="C60" s="1815"/>
      <c r="D60" s="1815"/>
      <c r="E60" s="1815"/>
      <c r="F60" s="1815"/>
      <c r="G60" s="1815"/>
      <c r="H60" s="1815"/>
      <c r="I60" s="1815"/>
      <c r="J60" s="1488"/>
      <c r="K60" s="1496"/>
      <c r="L60" s="1497"/>
      <c r="M60" s="1527" t="s">
        <v>1074</v>
      </c>
      <c r="N60" s="1474">
        <v>6.9444444444444441E-3</v>
      </c>
      <c r="O60" s="1528">
        <f>N60*24</f>
        <v>0.16666666666666666</v>
      </c>
    </row>
    <row r="61" spans="2:18" ht="15" thickTop="1" thickBot="1" x14ac:dyDescent="0.35">
      <c r="B61" s="1498"/>
      <c r="C61" s="1499"/>
      <c r="D61" s="1805" t="s">
        <v>1037</v>
      </c>
      <c r="E61" s="1806"/>
      <c r="F61" s="1807" t="s">
        <v>1038</v>
      </c>
      <c r="G61" s="1808"/>
      <c r="H61" s="1809" t="s">
        <v>1039</v>
      </c>
      <c r="I61" s="1810"/>
      <c r="J61" s="1488"/>
      <c r="K61" s="1483"/>
      <c r="L61" s="1486"/>
      <c r="M61" s="1527" t="s">
        <v>1075</v>
      </c>
      <c r="N61" s="1529">
        <v>6.9444444444444441E-3</v>
      </c>
      <c r="O61" s="1530">
        <f>N61*24</f>
        <v>0.16666666666666666</v>
      </c>
    </row>
    <row r="62" spans="2:18" ht="15" thickTop="1" thickBot="1" x14ac:dyDescent="0.35">
      <c r="B62" s="1500" t="s">
        <v>1040</v>
      </c>
      <c r="C62" s="1501" t="s">
        <v>1041</v>
      </c>
      <c r="D62" s="1502" t="s">
        <v>1017</v>
      </c>
      <c r="E62" s="1502" t="s">
        <v>1018</v>
      </c>
      <c r="F62" s="1503" t="s">
        <v>1017</v>
      </c>
      <c r="G62" s="1503" t="s">
        <v>1018</v>
      </c>
      <c r="H62" s="1504" t="s">
        <v>1017</v>
      </c>
      <c r="I62" s="1504" t="s">
        <v>1018</v>
      </c>
      <c r="J62" s="1488"/>
      <c r="K62" s="1497"/>
      <c r="L62" s="1496"/>
      <c r="N62" s="1474">
        <f>SUM(N60:N61)</f>
        <v>1.3888888888888888E-2</v>
      </c>
      <c r="O62" s="1531">
        <f>SUM(O60:O61)</f>
        <v>0.33333333333333331</v>
      </c>
    </row>
    <row r="63" spans="2:18" ht="14.4" thickTop="1" x14ac:dyDescent="0.3">
      <c r="B63" s="1505" t="s">
        <v>1042</v>
      </c>
      <c r="C63" s="1506" t="s">
        <v>1030</v>
      </c>
      <c r="D63" s="1507" t="s">
        <v>1043</v>
      </c>
      <c r="E63" s="1508" t="s">
        <v>1044</v>
      </c>
      <c r="F63" s="1509" t="s">
        <v>1043</v>
      </c>
      <c r="G63" s="1510" t="s">
        <v>1045</v>
      </c>
      <c r="H63" s="1509" t="s">
        <v>1043</v>
      </c>
      <c r="I63" s="1510" t="s">
        <v>1046</v>
      </c>
      <c r="J63" s="1488"/>
      <c r="K63" s="1483"/>
      <c r="L63" s="1486"/>
      <c r="M63" s="1488"/>
      <c r="N63" s="1489"/>
      <c r="O63" s="1490"/>
    </row>
    <row r="64" spans="2:18" ht="14.4" thickBot="1" x14ac:dyDescent="0.35">
      <c r="B64" s="1511" t="s">
        <v>1047</v>
      </c>
      <c r="C64" s="1512" t="s">
        <v>1030</v>
      </c>
      <c r="D64" s="1513" t="s">
        <v>1048</v>
      </c>
      <c r="E64" s="1514" t="s">
        <v>1049</v>
      </c>
      <c r="F64" s="1515" t="s">
        <v>1048</v>
      </c>
      <c r="G64" s="1516" t="s">
        <v>1050</v>
      </c>
      <c r="H64" s="1515" t="s">
        <v>1048</v>
      </c>
      <c r="I64" s="1516" t="s">
        <v>1051</v>
      </c>
      <c r="J64" s="1488"/>
      <c r="K64" s="1483"/>
      <c r="L64" s="1486"/>
      <c r="M64" s="1488"/>
      <c r="N64" s="1489"/>
      <c r="O64" s="1490"/>
    </row>
    <row r="65" ht="14.4" thickTop="1" x14ac:dyDescent="0.3"/>
  </sheetData>
  <autoFilter ref="A5:F30">
    <filterColumn colId="4">
      <filters>
        <filter val="H.E."/>
      </filters>
    </filterColumn>
  </autoFilter>
  <mergeCells count="9">
    <mergeCell ref="D61:E61"/>
    <mergeCell ref="F61:G61"/>
    <mergeCell ref="H61:I61"/>
    <mergeCell ref="B51:O51"/>
    <mergeCell ref="B38:O38"/>
    <mergeCell ref="F43:J43"/>
    <mergeCell ref="L43:M43"/>
    <mergeCell ref="B45:O45"/>
    <mergeCell ref="B60:I60"/>
  </mergeCell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E82"/>
  <sheetViews>
    <sheetView showGridLines="0" workbookViewId="0">
      <pane ySplit="1" topLeftCell="A2" activePane="bottomLeft" state="frozen"/>
      <selection pane="bottomLeft" activeCell="D19" sqref="D19"/>
    </sheetView>
  </sheetViews>
  <sheetFormatPr defaultColWidth="9.109375" defaultRowHeight="14.4" x14ac:dyDescent="0.3"/>
  <cols>
    <col min="1" max="1" width="9" style="600" bestFit="1" customWidth="1"/>
    <col min="2" max="2" width="19.6640625" style="601" bestFit="1" customWidth="1"/>
    <col min="3" max="16384" width="9.109375" style="600"/>
  </cols>
  <sheetData>
    <row r="1" spans="1:5" x14ac:dyDescent="0.3">
      <c r="A1" s="753" t="s">
        <v>281</v>
      </c>
      <c r="B1" s="602" t="s">
        <v>282</v>
      </c>
      <c r="C1" s="753" t="s">
        <v>337</v>
      </c>
      <c r="D1" s="753" t="s">
        <v>424</v>
      </c>
      <c r="E1" s="753" t="s">
        <v>425</v>
      </c>
    </row>
    <row r="2" spans="1:5" x14ac:dyDescent="0.3">
      <c r="A2" s="754" t="s">
        <v>128</v>
      </c>
      <c r="B2" s="755" t="s">
        <v>286</v>
      </c>
      <c r="C2" s="756" t="s">
        <v>335</v>
      </c>
      <c r="D2" s="754" t="s">
        <v>159</v>
      </c>
      <c r="E2" s="754" t="s">
        <v>426</v>
      </c>
    </row>
    <row r="3" spans="1:5" x14ac:dyDescent="0.3">
      <c r="A3" s="600" t="s">
        <v>78</v>
      </c>
      <c r="B3" s="755" t="s">
        <v>286</v>
      </c>
      <c r="C3" s="756" t="s">
        <v>335</v>
      </c>
      <c r="D3" s="754" t="s">
        <v>159</v>
      </c>
      <c r="E3" s="754" t="s">
        <v>426</v>
      </c>
    </row>
    <row r="4" spans="1:5" x14ac:dyDescent="0.3">
      <c r="A4" s="754" t="s">
        <v>77</v>
      </c>
      <c r="B4" s="755" t="s">
        <v>286</v>
      </c>
      <c r="C4" s="756" t="s">
        <v>335</v>
      </c>
      <c r="D4" s="754" t="s">
        <v>159</v>
      </c>
      <c r="E4" s="754" t="s">
        <v>426</v>
      </c>
    </row>
    <row r="5" spans="1:5" x14ac:dyDescent="0.3">
      <c r="A5" s="600" t="s">
        <v>129</v>
      </c>
      <c r="B5" s="755" t="s">
        <v>286</v>
      </c>
      <c r="C5" s="756" t="s">
        <v>335</v>
      </c>
      <c r="D5" s="754" t="s">
        <v>159</v>
      </c>
      <c r="E5" s="754" t="s">
        <v>427</v>
      </c>
    </row>
    <row r="6" spans="1:5" x14ac:dyDescent="0.3">
      <c r="A6" s="600" t="s">
        <v>127</v>
      </c>
      <c r="B6" s="755" t="s">
        <v>286</v>
      </c>
      <c r="C6" s="756" t="s">
        <v>335</v>
      </c>
      <c r="D6" s="754" t="s">
        <v>159</v>
      </c>
      <c r="E6" s="754" t="s">
        <v>426</v>
      </c>
    </row>
    <row r="7" spans="1:5" x14ac:dyDescent="0.3">
      <c r="A7" s="754" t="s">
        <v>428</v>
      </c>
      <c r="B7" s="755" t="s">
        <v>290</v>
      </c>
      <c r="C7" s="756" t="s">
        <v>335</v>
      </c>
      <c r="D7" s="754" t="s">
        <v>429</v>
      </c>
      <c r="E7" s="754" t="s">
        <v>426</v>
      </c>
    </row>
    <row r="8" spans="1:5" x14ac:dyDescent="0.3">
      <c r="A8" s="754" t="s">
        <v>430</v>
      </c>
      <c r="B8" s="755" t="s">
        <v>290</v>
      </c>
      <c r="C8" s="756" t="s">
        <v>335</v>
      </c>
      <c r="D8" s="754" t="s">
        <v>429</v>
      </c>
      <c r="E8" s="754" t="s">
        <v>427</v>
      </c>
    </row>
    <row r="9" spans="1:5" x14ac:dyDescent="0.3">
      <c r="A9" s="754" t="s">
        <v>431</v>
      </c>
      <c r="B9" s="755" t="s">
        <v>290</v>
      </c>
      <c r="C9" s="756" t="s">
        <v>335</v>
      </c>
      <c r="D9" s="754" t="s">
        <v>429</v>
      </c>
      <c r="E9" s="754" t="s">
        <v>426</v>
      </c>
    </row>
    <row r="10" spans="1:5" x14ac:dyDescent="0.3">
      <c r="A10" s="600" t="s">
        <v>239</v>
      </c>
      <c r="B10" s="755" t="s">
        <v>290</v>
      </c>
      <c r="C10" s="756" t="s">
        <v>335</v>
      </c>
      <c r="D10" s="754" t="s">
        <v>429</v>
      </c>
      <c r="E10" s="754" t="s">
        <v>426</v>
      </c>
    </row>
    <row r="11" spans="1:5" x14ac:dyDescent="0.3">
      <c r="A11" s="600" t="s">
        <v>198</v>
      </c>
      <c r="B11" s="755" t="s">
        <v>290</v>
      </c>
      <c r="C11" s="756" t="s">
        <v>335</v>
      </c>
      <c r="D11" s="754" t="s">
        <v>429</v>
      </c>
      <c r="E11" s="754" t="s">
        <v>432</v>
      </c>
    </row>
    <row r="12" spans="1:5" x14ac:dyDescent="0.3">
      <c r="A12" s="600" t="s">
        <v>245</v>
      </c>
      <c r="B12" s="755" t="s">
        <v>290</v>
      </c>
      <c r="C12" s="756" t="s">
        <v>335</v>
      </c>
      <c r="D12" s="754" t="s">
        <v>429</v>
      </c>
      <c r="E12" s="754" t="s">
        <v>427</v>
      </c>
    </row>
    <row r="13" spans="1:5" x14ac:dyDescent="0.3">
      <c r="A13" s="600" t="s">
        <v>236</v>
      </c>
      <c r="B13" s="755" t="s">
        <v>289</v>
      </c>
      <c r="C13" s="756" t="s">
        <v>335</v>
      </c>
      <c r="D13" s="754" t="s">
        <v>433</v>
      </c>
      <c r="E13" s="754" t="s">
        <v>426</v>
      </c>
    </row>
    <row r="14" spans="1:5" x14ac:dyDescent="0.3">
      <c r="A14" s="600" t="s">
        <v>291</v>
      </c>
      <c r="B14" s="755" t="s">
        <v>289</v>
      </c>
      <c r="C14" s="756" t="s">
        <v>335</v>
      </c>
      <c r="D14" s="754" t="s">
        <v>433</v>
      </c>
      <c r="E14" s="754" t="s">
        <v>426</v>
      </c>
    </row>
    <row r="15" spans="1:5" x14ac:dyDescent="0.3">
      <c r="A15" s="600" t="s">
        <v>193</v>
      </c>
      <c r="B15" s="755" t="s">
        <v>287</v>
      </c>
      <c r="C15" s="756" t="s">
        <v>335</v>
      </c>
      <c r="D15" s="754" t="s">
        <v>97</v>
      </c>
      <c r="E15" s="754" t="s">
        <v>427</v>
      </c>
    </row>
    <row r="16" spans="1:5" x14ac:dyDescent="0.3">
      <c r="A16" s="600" t="s">
        <v>81</v>
      </c>
      <c r="B16" s="755" t="s">
        <v>287</v>
      </c>
      <c r="C16" s="756" t="s">
        <v>335</v>
      </c>
      <c r="D16" s="754" t="s">
        <v>97</v>
      </c>
      <c r="E16" s="754" t="s">
        <v>427</v>
      </c>
    </row>
    <row r="17" spans="1:5" x14ac:dyDescent="0.3">
      <c r="A17" s="600" t="s">
        <v>154</v>
      </c>
      <c r="B17" s="755" t="s">
        <v>287</v>
      </c>
      <c r="C17" s="756" t="s">
        <v>335</v>
      </c>
      <c r="D17" s="754" t="s">
        <v>97</v>
      </c>
      <c r="E17" s="754" t="s">
        <v>427</v>
      </c>
    </row>
    <row r="18" spans="1:5" x14ac:dyDescent="0.3">
      <c r="A18" s="757" t="s">
        <v>352</v>
      </c>
      <c r="B18" s="755" t="s">
        <v>284</v>
      </c>
      <c r="C18" s="756" t="s">
        <v>335</v>
      </c>
      <c r="D18" s="754" t="s">
        <v>434</v>
      </c>
      <c r="E18" s="754" t="s">
        <v>426</v>
      </c>
    </row>
    <row r="19" spans="1:5" x14ac:dyDescent="0.3">
      <c r="A19" s="754" t="s">
        <v>83</v>
      </c>
      <c r="B19" s="755" t="s">
        <v>284</v>
      </c>
      <c r="C19" s="756" t="s">
        <v>335</v>
      </c>
      <c r="D19" s="754" t="s">
        <v>434</v>
      </c>
      <c r="E19" s="754" t="s">
        <v>427</v>
      </c>
    </row>
    <row r="20" spans="1:5" x14ac:dyDescent="0.3">
      <c r="A20" s="600" t="s">
        <v>86</v>
      </c>
      <c r="B20" s="755" t="s">
        <v>284</v>
      </c>
      <c r="C20" s="756" t="s">
        <v>335</v>
      </c>
      <c r="D20" s="754" t="s">
        <v>434</v>
      </c>
      <c r="E20" s="754" t="s">
        <v>427</v>
      </c>
    </row>
    <row r="21" spans="1:5" x14ac:dyDescent="0.3">
      <c r="A21" s="754" t="s">
        <v>82</v>
      </c>
      <c r="B21" s="755" t="s">
        <v>284</v>
      </c>
      <c r="C21" s="756" t="s">
        <v>335</v>
      </c>
      <c r="D21" s="754" t="s">
        <v>434</v>
      </c>
      <c r="E21" s="754" t="s">
        <v>427</v>
      </c>
    </row>
    <row r="22" spans="1:5" x14ac:dyDescent="0.3">
      <c r="A22" s="754" t="s">
        <v>84</v>
      </c>
      <c r="B22" s="755" t="s">
        <v>284</v>
      </c>
      <c r="C22" s="756" t="s">
        <v>335</v>
      </c>
      <c r="D22" s="754" t="s">
        <v>434</v>
      </c>
      <c r="E22" s="754" t="s">
        <v>427</v>
      </c>
    </row>
    <row r="23" spans="1:5" x14ac:dyDescent="0.3">
      <c r="A23" s="757" t="s">
        <v>351</v>
      </c>
      <c r="B23" s="755" t="s">
        <v>284</v>
      </c>
      <c r="C23" s="756" t="s">
        <v>335</v>
      </c>
      <c r="D23" s="754" t="s">
        <v>434</v>
      </c>
      <c r="E23" s="754" t="s">
        <v>426</v>
      </c>
    </row>
    <row r="24" spans="1:5" x14ac:dyDescent="0.3">
      <c r="A24" s="754" t="s">
        <v>85</v>
      </c>
      <c r="B24" s="755" t="s">
        <v>284</v>
      </c>
      <c r="C24" s="756" t="s">
        <v>335</v>
      </c>
      <c r="D24" s="754" t="s">
        <v>434</v>
      </c>
      <c r="E24" s="754" t="s">
        <v>427</v>
      </c>
    </row>
    <row r="25" spans="1:5" x14ac:dyDescent="0.3">
      <c r="A25" s="600" t="s">
        <v>87</v>
      </c>
      <c r="B25" s="755" t="s">
        <v>284</v>
      </c>
      <c r="C25" s="756" t="s">
        <v>335</v>
      </c>
      <c r="D25" s="754" t="s">
        <v>434</v>
      </c>
      <c r="E25" s="754" t="s">
        <v>427</v>
      </c>
    </row>
    <row r="26" spans="1:5" x14ac:dyDescent="0.3">
      <c r="A26" s="600" t="s">
        <v>79</v>
      </c>
      <c r="B26" s="755" t="s">
        <v>284</v>
      </c>
      <c r="C26" s="756" t="s">
        <v>335</v>
      </c>
      <c r="D26" s="754" t="s">
        <v>434</v>
      </c>
      <c r="E26" s="754" t="s">
        <v>427</v>
      </c>
    </row>
    <row r="27" spans="1:5" x14ac:dyDescent="0.3">
      <c r="A27" s="758" t="s">
        <v>317</v>
      </c>
      <c r="B27" s="755" t="s">
        <v>284</v>
      </c>
      <c r="C27" s="758" t="s">
        <v>335</v>
      </c>
      <c r="D27" s="758" t="s">
        <v>434</v>
      </c>
      <c r="E27" s="758" t="s">
        <v>426</v>
      </c>
    </row>
    <row r="28" spans="1:5" x14ac:dyDescent="0.3">
      <c r="A28" s="758" t="s">
        <v>319</v>
      </c>
      <c r="B28" s="755" t="s">
        <v>284</v>
      </c>
      <c r="C28" s="758" t="s">
        <v>335</v>
      </c>
      <c r="D28" s="758" t="s">
        <v>434</v>
      </c>
      <c r="E28" s="758" t="s">
        <v>426</v>
      </c>
    </row>
    <row r="29" spans="1:5" x14ac:dyDescent="0.3">
      <c r="A29" s="758" t="s">
        <v>318</v>
      </c>
      <c r="B29" s="755" t="s">
        <v>284</v>
      </c>
      <c r="C29" s="758" t="s">
        <v>335</v>
      </c>
      <c r="D29" s="758" t="s">
        <v>434</v>
      </c>
      <c r="E29" s="758" t="s">
        <v>427</v>
      </c>
    </row>
    <row r="30" spans="1:5" x14ac:dyDescent="0.3">
      <c r="A30" s="758" t="s">
        <v>320</v>
      </c>
      <c r="B30" s="755" t="s">
        <v>284</v>
      </c>
      <c r="C30" s="758" t="s">
        <v>335</v>
      </c>
      <c r="D30" s="758" t="s">
        <v>434</v>
      </c>
      <c r="E30" s="758" t="s">
        <v>427</v>
      </c>
    </row>
    <row r="31" spans="1:5" x14ac:dyDescent="0.3">
      <c r="A31" s="756" t="s">
        <v>113</v>
      </c>
      <c r="B31" s="755" t="s">
        <v>285</v>
      </c>
      <c r="C31" s="756" t="s">
        <v>335</v>
      </c>
      <c r="D31" s="754" t="s">
        <v>435</v>
      </c>
      <c r="E31" s="754" t="s">
        <v>426</v>
      </c>
    </row>
    <row r="32" spans="1:5" x14ac:dyDescent="0.3">
      <c r="A32" s="756" t="s">
        <v>114</v>
      </c>
      <c r="B32" s="755" t="s">
        <v>285</v>
      </c>
      <c r="C32" s="756" t="s">
        <v>335</v>
      </c>
      <c r="D32" s="754" t="s">
        <v>435</v>
      </c>
      <c r="E32" s="754" t="s">
        <v>426</v>
      </c>
    </row>
    <row r="33" spans="1:5" x14ac:dyDescent="0.3">
      <c r="A33" s="754" t="s">
        <v>100</v>
      </c>
      <c r="B33" s="755" t="s">
        <v>285</v>
      </c>
      <c r="C33" s="756" t="s">
        <v>335</v>
      </c>
      <c r="D33" s="754" t="s">
        <v>435</v>
      </c>
      <c r="E33" s="754" t="s">
        <v>426</v>
      </c>
    </row>
    <row r="34" spans="1:5" x14ac:dyDescent="0.3">
      <c r="A34" s="754" t="s">
        <v>101</v>
      </c>
      <c r="B34" s="755" t="s">
        <v>285</v>
      </c>
      <c r="C34" s="756" t="s">
        <v>335</v>
      </c>
      <c r="D34" s="754" t="s">
        <v>435</v>
      </c>
      <c r="E34" s="754" t="s">
        <v>426</v>
      </c>
    </row>
    <row r="35" spans="1:5" x14ac:dyDescent="0.3">
      <c r="A35" s="754" t="s">
        <v>105</v>
      </c>
      <c r="B35" s="755" t="s">
        <v>292</v>
      </c>
      <c r="C35" s="756" t="s">
        <v>335</v>
      </c>
      <c r="D35" s="754" t="s">
        <v>435</v>
      </c>
      <c r="E35" s="754" t="s">
        <v>427</v>
      </c>
    </row>
    <row r="36" spans="1:5" x14ac:dyDescent="0.3">
      <c r="A36" s="600" t="s">
        <v>111</v>
      </c>
      <c r="B36" s="755" t="s">
        <v>292</v>
      </c>
      <c r="C36" s="756" t="s">
        <v>335</v>
      </c>
      <c r="D36" s="754" t="s">
        <v>435</v>
      </c>
      <c r="E36" s="754" t="s">
        <v>427</v>
      </c>
    </row>
    <row r="37" spans="1:5" x14ac:dyDescent="0.3">
      <c r="A37" s="600" t="s">
        <v>119</v>
      </c>
      <c r="B37" s="755" t="s">
        <v>292</v>
      </c>
      <c r="C37" s="756" t="s">
        <v>335</v>
      </c>
      <c r="D37" s="754" t="s">
        <v>435</v>
      </c>
      <c r="E37" s="754" t="s">
        <v>427</v>
      </c>
    </row>
    <row r="38" spans="1:5" x14ac:dyDescent="0.3">
      <c r="A38" s="754" t="s">
        <v>102</v>
      </c>
      <c r="B38" s="755" t="s">
        <v>292</v>
      </c>
      <c r="C38" s="756" t="s">
        <v>335</v>
      </c>
      <c r="D38" s="754" t="s">
        <v>435</v>
      </c>
      <c r="E38" s="754" t="s">
        <v>427</v>
      </c>
    </row>
    <row r="39" spans="1:5" x14ac:dyDescent="0.3">
      <c r="A39" s="754" t="s">
        <v>112</v>
      </c>
      <c r="B39" s="755" t="s">
        <v>288</v>
      </c>
      <c r="C39" s="756" t="s">
        <v>335</v>
      </c>
      <c r="D39" s="754" t="s">
        <v>436</v>
      </c>
      <c r="E39" s="754" t="s">
        <v>426</v>
      </c>
    </row>
    <row r="40" spans="1:5" x14ac:dyDescent="0.3">
      <c r="A40" s="754" t="s">
        <v>99</v>
      </c>
      <c r="B40" s="755" t="s">
        <v>288</v>
      </c>
      <c r="C40" s="756" t="s">
        <v>335</v>
      </c>
      <c r="D40" s="754" t="s">
        <v>436</v>
      </c>
      <c r="E40" s="754" t="s">
        <v>426</v>
      </c>
    </row>
    <row r="41" spans="1:5" x14ac:dyDescent="0.3">
      <c r="A41" s="754" t="s">
        <v>109</v>
      </c>
      <c r="B41" s="755" t="s">
        <v>283</v>
      </c>
      <c r="C41" s="756" t="s">
        <v>335</v>
      </c>
      <c r="D41" s="754" t="s">
        <v>436</v>
      </c>
      <c r="E41" s="754" t="s">
        <v>427</v>
      </c>
    </row>
    <row r="42" spans="1:5" x14ac:dyDescent="0.3">
      <c r="A42" s="600" t="s">
        <v>117</v>
      </c>
      <c r="B42" s="755" t="s">
        <v>328</v>
      </c>
      <c r="C42" s="756" t="s">
        <v>335</v>
      </c>
      <c r="D42" s="754" t="s">
        <v>437</v>
      </c>
      <c r="E42" s="754" t="s">
        <v>426</v>
      </c>
    </row>
    <row r="43" spans="1:5" x14ac:dyDescent="0.3">
      <c r="A43" s="600" t="s">
        <v>190</v>
      </c>
      <c r="B43" s="755" t="s">
        <v>328</v>
      </c>
      <c r="C43" s="756" t="s">
        <v>335</v>
      </c>
      <c r="D43" s="754" t="s">
        <v>437</v>
      </c>
      <c r="E43" s="754" t="s">
        <v>426</v>
      </c>
    </row>
    <row r="44" spans="1:5" x14ac:dyDescent="0.3">
      <c r="A44" s="600" t="s">
        <v>115</v>
      </c>
      <c r="B44" s="755" t="s">
        <v>328</v>
      </c>
      <c r="C44" s="756" t="s">
        <v>335</v>
      </c>
      <c r="D44" s="754" t="s">
        <v>437</v>
      </c>
      <c r="E44" s="754" t="s">
        <v>426</v>
      </c>
    </row>
    <row r="45" spans="1:5" x14ac:dyDescent="0.3">
      <c r="A45" s="754" t="s">
        <v>106</v>
      </c>
      <c r="B45" s="755" t="s">
        <v>328</v>
      </c>
      <c r="C45" s="756" t="s">
        <v>335</v>
      </c>
      <c r="D45" s="754" t="s">
        <v>437</v>
      </c>
      <c r="E45" s="754" t="s">
        <v>426</v>
      </c>
    </row>
    <row r="46" spans="1:5" x14ac:dyDescent="0.3">
      <c r="A46" s="754" t="s">
        <v>110</v>
      </c>
      <c r="B46" s="755" t="s">
        <v>328</v>
      </c>
      <c r="C46" s="756" t="s">
        <v>335</v>
      </c>
      <c r="D46" s="754" t="s">
        <v>437</v>
      </c>
      <c r="E46" s="754" t="s">
        <v>426</v>
      </c>
    </row>
    <row r="47" spans="1:5" x14ac:dyDescent="0.3">
      <c r="A47" s="600" t="s">
        <v>116</v>
      </c>
      <c r="B47" s="755" t="s">
        <v>438</v>
      </c>
      <c r="C47" s="756" t="s">
        <v>335</v>
      </c>
      <c r="D47" s="754" t="s">
        <v>437</v>
      </c>
      <c r="E47" s="754" t="s">
        <v>427</v>
      </c>
    </row>
    <row r="48" spans="1:5" x14ac:dyDescent="0.3">
      <c r="A48" s="754" t="s">
        <v>107</v>
      </c>
      <c r="B48" s="755" t="s">
        <v>438</v>
      </c>
      <c r="C48" s="756" t="s">
        <v>335</v>
      </c>
      <c r="D48" s="754" t="s">
        <v>437</v>
      </c>
      <c r="E48" s="754" t="s">
        <v>427</v>
      </c>
    </row>
    <row r="49" spans="1:5" x14ac:dyDescent="0.3">
      <c r="A49" s="754" t="s">
        <v>108</v>
      </c>
      <c r="B49" s="755" t="s">
        <v>438</v>
      </c>
      <c r="C49" s="756" t="s">
        <v>335</v>
      </c>
      <c r="D49" s="754" t="s">
        <v>437</v>
      </c>
      <c r="E49" s="754" t="s">
        <v>427</v>
      </c>
    </row>
    <row r="50" spans="1:5" x14ac:dyDescent="0.3">
      <c r="A50" s="754" t="s">
        <v>103</v>
      </c>
      <c r="B50" s="755" t="s">
        <v>439</v>
      </c>
      <c r="C50" s="756" t="s">
        <v>335</v>
      </c>
      <c r="D50" s="754" t="s">
        <v>440</v>
      </c>
      <c r="E50" s="754" t="s">
        <v>426</v>
      </c>
    </row>
    <row r="51" spans="1:5" x14ac:dyDescent="0.3">
      <c r="A51" s="754" t="s">
        <v>104</v>
      </c>
      <c r="B51" s="755" t="s">
        <v>441</v>
      </c>
      <c r="C51" s="756" t="s">
        <v>335</v>
      </c>
      <c r="D51" s="754" t="s">
        <v>440</v>
      </c>
      <c r="E51" s="754" t="s">
        <v>427</v>
      </c>
    </row>
    <row r="52" spans="1:5" x14ac:dyDescent="0.3">
      <c r="A52" s="756" t="s">
        <v>313</v>
      </c>
      <c r="B52" s="602" t="s">
        <v>295</v>
      </c>
      <c r="C52" s="756" t="s">
        <v>336</v>
      </c>
      <c r="D52" s="754">
        <v>12</v>
      </c>
      <c r="E52" s="754" t="s">
        <v>189</v>
      </c>
    </row>
    <row r="53" spans="1:5" x14ac:dyDescent="0.3">
      <c r="A53" s="756" t="s">
        <v>314</v>
      </c>
      <c r="B53" s="602" t="s">
        <v>295</v>
      </c>
      <c r="C53" s="756" t="s">
        <v>336</v>
      </c>
      <c r="D53" s="754">
        <v>15</v>
      </c>
      <c r="E53" s="754" t="s">
        <v>189</v>
      </c>
    </row>
    <row r="54" spans="1:5" x14ac:dyDescent="0.3">
      <c r="A54" s="600" t="s">
        <v>373</v>
      </c>
      <c r="B54" s="602" t="s">
        <v>295</v>
      </c>
      <c r="C54" s="756" t="s">
        <v>336</v>
      </c>
      <c r="D54" s="754">
        <v>15</v>
      </c>
      <c r="E54" s="754" t="s">
        <v>189</v>
      </c>
    </row>
    <row r="55" spans="1:5" x14ac:dyDescent="0.3">
      <c r="A55" s="600" t="s">
        <v>315</v>
      </c>
      <c r="B55" s="602" t="s">
        <v>298</v>
      </c>
      <c r="C55" s="756" t="s">
        <v>336</v>
      </c>
      <c r="D55" s="754">
        <v>12</v>
      </c>
      <c r="E55" s="754" t="s">
        <v>189</v>
      </c>
    </row>
    <row r="56" spans="1:5" x14ac:dyDescent="0.3">
      <c r="A56" s="600" t="s">
        <v>71</v>
      </c>
      <c r="B56" s="602" t="s">
        <v>298</v>
      </c>
      <c r="C56" s="756" t="s">
        <v>336</v>
      </c>
      <c r="D56" s="600">
        <v>12</v>
      </c>
      <c r="E56" s="754" t="s">
        <v>189</v>
      </c>
    </row>
    <row r="57" spans="1:5" x14ac:dyDescent="0.3">
      <c r="A57" s="600" t="s">
        <v>75</v>
      </c>
      <c r="B57" s="602" t="s">
        <v>298</v>
      </c>
      <c r="C57" s="756" t="s">
        <v>336</v>
      </c>
      <c r="D57" s="754">
        <v>12</v>
      </c>
      <c r="E57" s="754" t="s">
        <v>189</v>
      </c>
    </row>
    <row r="58" spans="1:5" x14ac:dyDescent="0.3">
      <c r="A58" s="600" t="s">
        <v>248</v>
      </c>
      <c r="B58" s="602" t="s">
        <v>298</v>
      </c>
      <c r="C58" s="756" t="s">
        <v>336</v>
      </c>
      <c r="D58" s="600">
        <v>15</v>
      </c>
      <c r="E58" s="754" t="s">
        <v>189</v>
      </c>
    </row>
    <row r="59" spans="1:5" x14ac:dyDescent="0.3">
      <c r="A59" s="600" t="s">
        <v>249</v>
      </c>
      <c r="B59" s="602" t="s">
        <v>302</v>
      </c>
      <c r="C59" s="756" t="s">
        <v>336</v>
      </c>
      <c r="D59" s="600">
        <v>15</v>
      </c>
      <c r="E59" s="754" t="s">
        <v>189</v>
      </c>
    </row>
    <row r="60" spans="1:5" x14ac:dyDescent="0.3">
      <c r="A60" s="600" t="s">
        <v>340</v>
      </c>
      <c r="B60" s="602" t="s">
        <v>302</v>
      </c>
      <c r="C60" s="756" t="s">
        <v>336</v>
      </c>
      <c r="D60" s="600">
        <v>15</v>
      </c>
      <c r="E60" s="754" t="s">
        <v>189</v>
      </c>
    </row>
    <row r="61" spans="1:5" x14ac:dyDescent="0.3">
      <c r="A61" s="600" t="s">
        <v>303</v>
      </c>
      <c r="B61" s="602" t="s">
        <v>302</v>
      </c>
      <c r="C61" s="756" t="s">
        <v>336</v>
      </c>
      <c r="D61" s="600">
        <v>15</v>
      </c>
      <c r="E61" s="754" t="s">
        <v>189</v>
      </c>
    </row>
    <row r="62" spans="1:5" x14ac:dyDescent="0.3">
      <c r="A62" s="600" t="s">
        <v>72</v>
      </c>
      <c r="B62" s="602" t="s">
        <v>302</v>
      </c>
      <c r="C62" s="756" t="s">
        <v>336</v>
      </c>
      <c r="D62" s="754">
        <v>15</v>
      </c>
      <c r="E62" s="754" t="s">
        <v>189</v>
      </c>
    </row>
    <row r="63" spans="1:5" x14ac:dyDescent="0.3">
      <c r="A63" s="600" t="s">
        <v>74</v>
      </c>
      <c r="B63" s="602" t="s">
        <v>302</v>
      </c>
      <c r="C63" s="756" t="s">
        <v>336</v>
      </c>
      <c r="D63" s="754">
        <v>15</v>
      </c>
      <c r="E63" s="754" t="s">
        <v>189</v>
      </c>
    </row>
    <row r="64" spans="1:5" x14ac:dyDescent="0.3">
      <c r="A64" s="600" t="s">
        <v>73</v>
      </c>
      <c r="B64" s="602" t="s">
        <v>302</v>
      </c>
      <c r="C64" s="756" t="s">
        <v>336</v>
      </c>
      <c r="D64" s="754">
        <v>15</v>
      </c>
      <c r="E64" s="754" t="s">
        <v>189</v>
      </c>
    </row>
    <row r="65" spans="1:5" x14ac:dyDescent="0.3">
      <c r="A65" s="600" t="s">
        <v>251</v>
      </c>
      <c r="B65" s="602" t="s">
        <v>300</v>
      </c>
      <c r="C65" s="756" t="s">
        <v>336</v>
      </c>
      <c r="D65" s="600">
        <v>10</v>
      </c>
      <c r="E65" s="754" t="s">
        <v>189</v>
      </c>
    </row>
    <row r="66" spans="1:5" x14ac:dyDescent="0.3">
      <c r="A66" s="600" t="s">
        <v>207</v>
      </c>
      <c r="B66" s="602" t="s">
        <v>300</v>
      </c>
      <c r="C66" s="756" t="s">
        <v>336</v>
      </c>
      <c r="D66" s="600">
        <v>10</v>
      </c>
      <c r="E66" s="754" t="s">
        <v>189</v>
      </c>
    </row>
    <row r="67" spans="1:5" x14ac:dyDescent="0.3">
      <c r="A67" s="600" t="s">
        <v>252</v>
      </c>
      <c r="B67" s="602" t="s">
        <v>296</v>
      </c>
      <c r="C67" s="756" t="s">
        <v>336</v>
      </c>
      <c r="D67" s="600">
        <v>9</v>
      </c>
      <c r="E67" s="754" t="s">
        <v>188</v>
      </c>
    </row>
    <row r="68" spans="1:5" x14ac:dyDescent="0.3">
      <c r="A68" s="600" t="s">
        <v>208</v>
      </c>
      <c r="B68" s="602" t="s">
        <v>296</v>
      </c>
      <c r="C68" s="756" t="s">
        <v>336</v>
      </c>
      <c r="D68" s="600">
        <v>9</v>
      </c>
      <c r="E68" s="754" t="s">
        <v>188</v>
      </c>
    </row>
    <row r="69" spans="1:5" x14ac:dyDescent="0.3">
      <c r="A69" s="754" t="s">
        <v>407</v>
      </c>
      <c r="B69" s="602" t="s">
        <v>304</v>
      </c>
      <c r="C69" s="756" t="s">
        <v>336</v>
      </c>
      <c r="D69" s="600">
        <v>12</v>
      </c>
      <c r="E69" s="754" t="s">
        <v>189</v>
      </c>
    </row>
    <row r="70" spans="1:5" x14ac:dyDescent="0.3">
      <c r="A70" s="600" t="s">
        <v>76</v>
      </c>
      <c r="B70" s="602" t="s">
        <v>304</v>
      </c>
      <c r="C70" s="756" t="s">
        <v>336</v>
      </c>
      <c r="D70" s="600">
        <v>12</v>
      </c>
      <c r="E70" s="754" t="s">
        <v>189</v>
      </c>
    </row>
    <row r="71" spans="1:5" x14ac:dyDescent="0.3">
      <c r="A71" s="754" t="s">
        <v>408</v>
      </c>
      <c r="B71" s="602" t="s">
        <v>304</v>
      </c>
      <c r="C71" s="756" t="s">
        <v>336</v>
      </c>
      <c r="D71" s="600">
        <v>15</v>
      </c>
      <c r="E71" s="754" t="s">
        <v>189</v>
      </c>
    </row>
    <row r="72" spans="1:5" x14ac:dyDescent="0.3">
      <c r="A72" s="600" t="s">
        <v>442</v>
      </c>
      <c r="B72" s="602" t="s">
        <v>304</v>
      </c>
      <c r="C72" s="756" t="s">
        <v>336</v>
      </c>
      <c r="D72" s="600">
        <v>15</v>
      </c>
      <c r="E72" s="754" t="s">
        <v>189</v>
      </c>
    </row>
    <row r="73" spans="1:5" x14ac:dyDescent="0.3">
      <c r="A73" s="600" t="s">
        <v>370</v>
      </c>
      <c r="B73" s="602" t="s">
        <v>298</v>
      </c>
      <c r="C73" s="756" t="s">
        <v>336</v>
      </c>
      <c r="D73" s="600">
        <v>12</v>
      </c>
      <c r="E73" s="754" t="s">
        <v>189</v>
      </c>
    </row>
    <row r="74" spans="1:5" x14ac:dyDescent="0.3">
      <c r="A74" s="600" t="s">
        <v>301</v>
      </c>
      <c r="B74" s="602" t="s">
        <v>294</v>
      </c>
      <c r="C74" s="756" t="s">
        <v>336</v>
      </c>
      <c r="D74" s="600">
        <v>12</v>
      </c>
      <c r="E74" s="754" t="s">
        <v>189</v>
      </c>
    </row>
    <row r="75" spans="1:5" x14ac:dyDescent="0.3">
      <c r="A75" s="600" t="s">
        <v>316</v>
      </c>
      <c r="B75" s="602" t="s">
        <v>294</v>
      </c>
      <c r="C75" s="756" t="s">
        <v>336</v>
      </c>
      <c r="D75" s="600">
        <v>12</v>
      </c>
      <c r="E75" s="754" t="s">
        <v>189</v>
      </c>
    </row>
    <row r="76" spans="1:5" x14ac:dyDescent="0.3">
      <c r="A76" s="600" t="s">
        <v>212</v>
      </c>
      <c r="B76" s="602" t="s">
        <v>299</v>
      </c>
      <c r="C76" s="756" t="s">
        <v>336</v>
      </c>
      <c r="D76" s="754">
        <v>6</v>
      </c>
      <c r="E76" s="754" t="s">
        <v>187</v>
      </c>
    </row>
    <row r="77" spans="1:5" x14ac:dyDescent="0.3">
      <c r="A77" s="756" t="s">
        <v>374</v>
      </c>
      <c r="B77" s="602" t="s">
        <v>297</v>
      </c>
      <c r="C77" s="756" t="s">
        <v>336</v>
      </c>
      <c r="D77" s="600">
        <v>12</v>
      </c>
      <c r="E77" s="754" t="s">
        <v>189</v>
      </c>
    </row>
    <row r="78" spans="1:5" x14ac:dyDescent="0.3">
      <c r="A78" s="600" t="s">
        <v>126</v>
      </c>
      <c r="B78" s="602" t="s">
        <v>293</v>
      </c>
      <c r="C78" s="756" t="s">
        <v>336</v>
      </c>
      <c r="D78" s="754">
        <v>12</v>
      </c>
      <c r="E78" s="754" t="s">
        <v>189</v>
      </c>
    </row>
    <row r="79" spans="1:5" x14ac:dyDescent="0.3">
      <c r="A79" s="722"/>
      <c r="B79" s="759"/>
      <c r="C79" s="722"/>
    </row>
    <row r="80" spans="1:5" x14ac:dyDescent="0.3">
      <c r="B80" s="759"/>
      <c r="C80" s="722"/>
    </row>
    <row r="81" spans="2:3" x14ac:dyDescent="0.3">
      <c r="B81" s="759"/>
      <c r="C81" s="722"/>
    </row>
    <row r="82" spans="2:3" x14ac:dyDescent="0.3">
      <c r="B82" s="759"/>
      <c r="C82" s="713"/>
    </row>
  </sheetData>
  <autoFilter ref="A1:C77"/>
  <sortState ref="A50:C79">
    <sortCondition ref="C50:C79"/>
    <sortCondition ref="B50:B79"/>
    <sortCondition ref="A50:A79"/>
  </sortState>
  <pageMargins left="0.25" right="0.25" top="0.75" bottom="0.75" header="0.3" footer="0.3"/>
  <pageSetup paperSize="9" scale="6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18</vt:i4>
      </vt:variant>
    </vt:vector>
  </HeadingPairs>
  <TitlesOfParts>
    <vt:vector size="31" baseType="lpstr">
      <vt:lpstr>RESUMO</vt:lpstr>
      <vt:lpstr>LINHA 1</vt:lpstr>
      <vt:lpstr>LINHA 2</vt:lpstr>
      <vt:lpstr>LINHA 3</vt:lpstr>
      <vt:lpstr>LINHA 4</vt:lpstr>
      <vt:lpstr>Sheet1</vt:lpstr>
      <vt:lpstr>LINHA 5</vt:lpstr>
      <vt:lpstr>LINHA 6</vt:lpstr>
      <vt:lpstr>SAMTA</vt:lpstr>
      <vt:lpstr>Carga People</vt:lpstr>
      <vt:lpstr>MI_ME</vt:lpstr>
      <vt:lpstr>Calendario</vt:lpstr>
      <vt:lpstr>Família</vt:lpstr>
      <vt:lpstr>Lista_linha_cinco_FSC</vt:lpstr>
      <vt:lpstr>Lista_linha_dois_FSC</vt:lpstr>
      <vt:lpstr>'LINHA 3'!Lista_linha_quatro_FSC</vt:lpstr>
      <vt:lpstr>'LINHA 6'!Lista_linha_quatro_FSC</vt:lpstr>
      <vt:lpstr>SAMTA!Lista_linha_quatro_FSC</vt:lpstr>
      <vt:lpstr>Lista_linha_quatro_FSC</vt:lpstr>
      <vt:lpstr>Lista_linha_um_FSC</vt:lpstr>
      <vt:lpstr>'Carga People'!Print_Area</vt:lpstr>
      <vt:lpstr>'LINHA 1'!Print_Area</vt:lpstr>
      <vt:lpstr>'LINHA 2'!Print_Area</vt:lpstr>
      <vt:lpstr>'LINHA 3'!Print_Area</vt:lpstr>
      <vt:lpstr>'LINHA 4'!Print_Area</vt:lpstr>
      <vt:lpstr>'LINHA 5'!Print_Area</vt:lpstr>
      <vt:lpstr>'LINHA 6'!Print_Area</vt:lpstr>
      <vt:lpstr>RESUMO!Print_Area</vt:lpstr>
      <vt:lpstr>SAMTA!Print_Area</vt:lpstr>
      <vt:lpstr>'Carga People'!Print_Titles</vt:lpstr>
      <vt:lpstr>RESUMO!Print_Titles</vt:lpstr>
    </vt:vector>
  </TitlesOfParts>
  <Company>Electrolux do Brasil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Alexandro Gonçalves</dc:creator>
  <cp:lastModifiedBy>Fernanda Bergamini</cp:lastModifiedBy>
  <cp:lastPrinted>2017-11-09T23:29:44Z</cp:lastPrinted>
  <dcterms:created xsi:type="dcterms:W3CDTF">2001-03-27T18:07:45Z</dcterms:created>
  <dcterms:modified xsi:type="dcterms:W3CDTF">2018-03-15T03:45:44Z</dcterms:modified>
</cp:coreProperties>
</file>